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mc:AlternateContent xmlns:mc="http://schemas.openxmlformats.org/markup-compatibility/2006">
    <mc:Choice Requires="x15">
      <x15ac:absPath xmlns:x15ac="http://schemas.microsoft.com/office/spreadsheetml/2010/11/ac" url="C:\Users\FarrahJaber\generate_inform_severity_excel\data\"/>
    </mc:Choice>
  </mc:AlternateContent>
  <xr:revisionPtr revIDLastSave="0" documentId="13_ncr:1_{7D286AA5-F587-4B15-A003-C0BE0CA9D9FE}" xr6:coauthVersionLast="47" xr6:coauthVersionMax="47" xr10:uidLastSave="{00000000-0000-0000-0000-000000000000}"/>
  <bookViews>
    <workbookView xWindow="-110" yWindow="-110" windowWidth="19420" windowHeight="10420" tabRatio="916" firstSheet="11" activeTab="18" xr2:uid="{00000000-000D-0000-FFFF-FFFF00000000}"/>
  </bookViews>
  <sheets>
    <sheet name="About" sheetId="2" r:id="rId1"/>
    <sheet name="INFORM Severity - hidden" sheetId="3" state="hidden" r:id="rId2"/>
    <sheet name="INFORM Severity - all crises" sheetId="4" r:id="rId3"/>
    <sheet name="INFORM Severity - country" sheetId="5" r:id="rId4"/>
    <sheet name="Impact of the crisis" sheetId="6" r:id="rId5"/>
    <sheet name="Conditions of people affected" sheetId="7" r:id="rId6"/>
    <sheet name="Complexity of the crisis" sheetId="8" r:id="rId7"/>
    <sheet name="Core Indicators" sheetId="9" r:id="rId8"/>
    <sheet name="Crisis Indicator Data" sheetId="10" r:id="rId9"/>
    <sheet name="Reliability" sheetId="11" r:id="rId10"/>
    <sheet name="Country Indicator Data" sheetId="12" r:id="rId11"/>
    <sheet name="Regional Crises" sheetId="13" r:id="rId12"/>
    <sheet name="Data Reliability" sheetId="14" r:id="rId13"/>
    <sheet name="Reliability_updated" sheetId="15" r:id="rId14"/>
    <sheet name="Indicator Metadata" sheetId="16" r:id="rId15"/>
    <sheet name="Trends" sheetId="17" r:id="rId16"/>
    <sheet name="Crisis info" sheetId="18" r:id="rId17"/>
    <sheet name="Lists" sheetId="19" r:id="rId18"/>
    <sheet name="Log" sheetId="1" r:id="rId19"/>
    <sheet name="Indicator Date hidden" sheetId="20" state="hidden" r:id="rId20"/>
    <sheet name="Indicator Date hidden2" sheetId="21" state="hidden" r:id="rId21"/>
    <sheet name="Imputed and missing data hidden" sheetId="22" state="hidden" r:id="rId22"/>
  </sheets>
  <definedNames>
    <definedName name="_2012.06.11___GFM_Indicator_List" localSheetId="14">'Indicator Metadata'!$D$18:$J$36</definedName>
    <definedName name="_2012.06.11___GFM_Indicator_List_1" localSheetId="14">'Indicator Metadata'!$D$18:$J$36</definedName>
    <definedName name="_2012.06.11___GFM_Indicator_List_2" localSheetId="14">'Indicator Metadata'!$D$16:$J$36</definedName>
    <definedName name="_xlnm._FilterDatabase" localSheetId="16" hidden="1">'Crisis info'!$A$1:$Q$171</definedName>
    <definedName name="_xlnm._FilterDatabase" localSheetId="2" hidden="1">'INFORM Severity - all crises'!$A$4:$T$143</definedName>
    <definedName name="_xlnm._FilterDatabase" localSheetId="3" hidden="1">'INFORM Severity - country'!$A$4:$T$143</definedName>
    <definedName name="_xlnm._FilterDatabase" localSheetId="1" hidden="1">'INFORM Severity - hidden'!$A$4:$T$155</definedName>
    <definedName name="_xlnm._FilterDatabase" localSheetId="17" hidden="1">Lists!$A$1:$L$172</definedName>
    <definedName name="_xlnm._FilterDatabase" localSheetId="18" hidden="1">Log!$A$1:$M$5184</definedName>
    <definedName name="_Key1" localSheetId="12" hidden="1">#REF!</definedName>
    <definedName name="_Key1" localSheetId="4" hidden="1">#REF!</definedName>
    <definedName name="_Key1" localSheetId="19" hidden="1">#REF!</definedName>
    <definedName name="_Key1" localSheetId="14" hidden="1">#REF!</definedName>
    <definedName name="_Key1" hidden="1">#REF!</definedName>
    <definedName name="_Order1" hidden="1">255</definedName>
    <definedName name="_Sort" localSheetId="12" hidden="1">#REF!</definedName>
    <definedName name="_Sort" localSheetId="4" hidden="1">#REF!</definedName>
    <definedName name="_Sort" localSheetId="19" hidden="1">#REF!</definedName>
    <definedName name="_Sort" localSheetId="14" hidden="1">#REF!</definedName>
    <definedName name="_Sort" hidden="1">#REF!</definedName>
    <definedName name="aa" localSheetId="12" hidden="1">#REF!</definedName>
    <definedName name="aa" localSheetId="19" hidden="1">#REF!</definedName>
    <definedName name="aa" localSheetId="14" hidden="1">#REF!</definedName>
    <definedName name="aa" hidden="1">#REF!</definedName>
    <definedName name="CrisisList">'Crisis Indicator Data'!$A$13:$A$28</definedName>
    <definedName name="CrisisType" localSheetId="12">VLOOKUP(#REF!,#REF!,2,FALSE)</definedName>
    <definedName name="CrisisType">VLOOKUP(#REF!,#REF!,2,FALSE)</definedName>
    <definedName name="iCrisisType" localSheetId="0">INDIRECT(CrisisType)</definedName>
    <definedName name="iCrisisType" localSheetId="12">INDIRECT('Data Reliability'!CrisisType)</definedName>
    <definedName name="iCrisisType" localSheetId="1">INDIRECT(CrisisType)</definedName>
    <definedName name="iCrisisType">INDIRECT(CrisisType)</definedName>
    <definedName name="iIcons_a5" localSheetId="12">INDIRECT(#REF!)</definedName>
    <definedName name="iIcons_a5">INDIRECT(#REF!)</definedName>
    <definedName name="iIcons_a8" localSheetId="12">INDIRECT(#REF!)</definedName>
    <definedName name="iIcons_a8">INDIRECT(#REF!)</definedName>
    <definedName name="_xlnm.Print_Area" localSheetId="0">About!$A$1:$A$18</definedName>
    <definedName name="_xlnm.Print_Area" localSheetId="4">'Impact of the crisis'!$A$1:$AB$144</definedName>
    <definedName name="_xlnm.Print_Area" localSheetId="3">'INFORM Severity - country'!$A$1:$U$67</definedName>
    <definedName name="_xlnm.Print_Area" localSheetId="1">'INFORM Severity - hidden'!$A$1:$T$143</definedName>
    <definedName name="_xlnm.Print_Titles" localSheetId="4">'Impact of the crisis'!$1:$5</definedName>
    <definedName name="_xlnm.Print_Titles" localSheetId="1">'INFORM Severity - hidden'!$2:$2</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Z192" i="22" l="1"/>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192" i="22"/>
  <c r="J192" i="22"/>
  <c r="I192" i="22"/>
  <c r="H192" i="22"/>
  <c r="G192" i="22"/>
  <c r="F192" i="22"/>
  <c r="E192" i="22"/>
  <c r="D192" i="22"/>
  <c r="C192" i="22"/>
  <c r="B192" i="22"/>
  <c r="BA192" i="22" s="1"/>
  <c r="BB192" i="22" s="1"/>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191" i="22"/>
  <c r="J191" i="22"/>
  <c r="I191" i="22"/>
  <c r="H191" i="22"/>
  <c r="G191" i="22"/>
  <c r="F191" i="22"/>
  <c r="E191" i="22"/>
  <c r="D191" i="22"/>
  <c r="C191" i="22"/>
  <c r="B191" i="22"/>
  <c r="BA191" i="22" s="1"/>
  <c r="BB191" i="22" s="1"/>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190" i="22"/>
  <c r="J190" i="22"/>
  <c r="I190" i="22"/>
  <c r="H190" i="22"/>
  <c r="G190" i="22"/>
  <c r="F190" i="22"/>
  <c r="E190" i="22"/>
  <c r="D190" i="22"/>
  <c r="C190" i="22"/>
  <c r="B190" i="22"/>
  <c r="BA190" i="22" s="1"/>
  <c r="BB190" i="22" s="1"/>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189" i="22"/>
  <c r="J189" i="22"/>
  <c r="I189" i="22"/>
  <c r="H189" i="22"/>
  <c r="G189" i="22"/>
  <c r="F189" i="22"/>
  <c r="E189" i="22"/>
  <c r="D189" i="22"/>
  <c r="C189" i="22"/>
  <c r="B189" i="22"/>
  <c r="BA189" i="22" s="1"/>
  <c r="BB189" i="22" s="1"/>
  <c r="BA188" i="22"/>
  <c r="BB188" i="22" s="1"/>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188" i="22"/>
  <c r="J188" i="22"/>
  <c r="I188" i="22"/>
  <c r="H188" i="22"/>
  <c r="G188" i="22"/>
  <c r="F188" i="22"/>
  <c r="E188" i="22"/>
  <c r="D188" i="22"/>
  <c r="C188" i="22"/>
  <c r="B188"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187" i="22"/>
  <c r="J187" i="22"/>
  <c r="I187" i="22"/>
  <c r="H187" i="22"/>
  <c r="G187" i="22"/>
  <c r="F187" i="22"/>
  <c r="E187" i="22"/>
  <c r="D187" i="22"/>
  <c r="C187" i="22"/>
  <c r="B187" i="22"/>
  <c r="BA187" i="22" s="1"/>
  <c r="BB187" i="22" s="1"/>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186" i="22"/>
  <c r="J186" i="22"/>
  <c r="I186" i="22"/>
  <c r="H186" i="22"/>
  <c r="G186" i="22"/>
  <c r="F186" i="22"/>
  <c r="E186" i="22"/>
  <c r="D186" i="22"/>
  <c r="C186" i="22"/>
  <c r="B186" i="22"/>
  <c r="BA186" i="22" s="1"/>
  <c r="BB186" i="22" s="1"/>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185" i="22"/>
  <c r="J185" i="22"/>
  <c r="I185" i="22"/>
  <c r="H185" i="22"/>
  <c r="G185" i="22"/>
  <c r="F185" i="22"/>
  <c r="E185" i="22"/>
  <c r="D185" i="22"/>
  <c r="C185" i="22"/>
  <c r="B185" i="22"/>
  <c r="BA185" i="22" s="1"/>
  <c r="BB185" i="22" s="1"/>
  <c r="BA184" i="22"/>
  <c r="BB184" i="22" s="1"/>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184" i="22"/>
  <c r="J184" i="22"/>
  <c r="I184" i="22"/>
  <c r="H184" i="22"/>
  <c r="G184" i="22"/>
  <c r="F184" i="22"/>
  <c r="E184" i="22"/>
  <c r="D184" i="22"/>
  <c r="C184" i="22"/>
  <c r="B184"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183" i="22"/>
  <c r="J183" i="22"/>
  <c r="I183" i="22"/>
  <c r="H183" i="22"/>
  <c r="G183" i="22"/>
  <c r="F183" i="22"/>
  <c r="E183" i="22"/>
  <c r="D183" i="22"/>
  <c r="C183" i="22"/>
  <c r="B183" i="22"/>
  <c r="BA183" i="22" s="1"/>
  <c r="BB183" i="22" s="1"/>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182" i="22"/>
  <c r="J182" i="22"/>
  <c r="I182" i="22"/>
  <c r="H182" i="22"/>
  <c r="G182" i="22"/>
  <c r="F182" i="22"/>
  <c r="E182" i="22"/>
  <c r="D182" i="22"/>
  <c r="C182" i="22"/>
  <c r="B182" i="22"/>
  <c r="BA182" i="22" s="1"/>
  <c r="BB182" i="22" s="1"/>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181" i="22"/>
  <c r="J181" i="22"/>
  <c r="I181" i="22"/>
  <c r="H181" i="22"/>
  <c r="G181" i="22"/>
  <c r="F181" i="22"/>
  <c r="E181" i="22"/>
  <c r="D181" i="22"/>
  <c r="C181" i="22"/>
  <c r="B181" i="22"/>
  <c r="BA181" i="22" s="1"/>
  <c r="BB181" i="22" s="1"/>
  <c r="BA180" i="22"/>
  <c r="BB180" i="22" s="1"/>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180" i="22"/>
  <c r="J180" i="22"/>
  <c r="I180" i="22"/>
  <c r="H180" i="22"/>
  <c r="G180" i="22"/>
  <c r="F180" i="22"/>
  <c r="E180" i="22"/>
  <c r="D180" i="22"/>
  <c r="C180" i="22"/>
  <c r="B180"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179" i="22"/>
  <c r="J179" i="22"/>
  <c r="I179" i="22"/>
  <c r="H179" i="22"/>
  <c r="G179" i="22"/>
  <c r="F179" i="22"/>
  <c r="E179" i="22"/>
  <c r="D179" i="22"/>
  <c r="C179" i="22"/>
  <c r="B179" i="22"/>
  <c r="BA179" i="22" s="1"/>
  <c r="BB179" i="22" s="1"/>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178" i="22"/>
  <c r="J178" i="22"/>
  <c r="I178" i="22"/>
  <c r="H178" i="22"/>
  <c r="G178" i="22"/>
  <c r="F178" i="22"/>
  <c r="E178" i="22"/>
  <c r="D178" i="22"/>
  <c r="C178" i="22"/>
  <c r="B178" i="22"/>
  <c r="BA178" i="22" s="1"/>
  <c r="BB178" i="22" s="1"/>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177" i="22"/>
  <c r="J177" i="22"/>
  <c r="I177" i="22"/>
  <c r="H177" i="22"/>
  <c r="G177" i="22"/>
  <c r="F177" i="22"/>
  <c r="E177" i="22"/>
  <c r="D177" i="22"/>
  <c r="C177" i="22"/>
  <c r="B177" i="22"/>
  <c r="BA177" i="22" s="1"/>
  <c r="BB177" i="22" s="1"/>
  <c r="BA176" i="22"/>
  <c r="BB176" i="22" s="1"/>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176" i="22"/>
  <c r="J176" i="22"/>
  <c r="I176" i="22"/>
  <c r="H176" i="22"/>
  <c r="G176" i="22"/>
  <c r="F176" i="22"/>
  <c r="E176" i="22"/>
  <c r="D176" i="22"/>
  <c r="C176" i="22"/>
  <c r="B176"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175" i="22"/>
  <c r="J175" i="22"/>
  <c r="I175" i="22"/>
  <c r="H175" i="22"/>
  <c r="G175" i="22"/>
  <c r="F175" i="22"/>
  <c r="E175" i="22"/>
  <c r="D175" i="22"/>
  <c r="C175" i="22"/>
  <c r="B175" i="22"/>
  <c r="BA175" i="22" s="1"/>
  <c r="BB175" i="22" s="1"/>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174" i="22"/>
  <c r="J174" i="22"/>
  <c r="I174" i="22"/>
  <c r="H174" i="22"/>
  <c r="G174" i="22"/>
  <c r="F174" i="22"/>
  <c r="E174" i="22"/>
  <c r="D174" i="22"/>
  <c r="C174" i="22"/>
  <c r="B174" i="22"/>
  <c r="BA174" i="22" s="1"/>
  <c r="BB174" i="22" s="1"/>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173" i="22"/>
  <c r="J173" i="22"/>
  <c r="I173" i="22"/>
  <c r="H173" i="22"/>
  <c r="G173" i="22"/>
  <c r="F173" i="22"/>
  <c r="E173" i="22"/>
  <c r="D173" i="22"/>
  <c r="C173" i="22"/>
  <c r="B173" i="22"/>
  <c r="BA173" i="22" s="1"/>
  <c r="BB173" i="22" s="1"/>
  <c r="BA172" i="22"/>
  <c r="BB172" i="22" s="1"/>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172" i="22"/>
  <c r="J172" i="22"/>
  <c r="I172" i="22"/>
  <c r="H172" i="22"/>
  <c r="G172" i="22"/>
  <c r="F172" i="22"/>
  <c r="E172" i="22"/>
  <c r="D172" i="22"/>
  <c r="C172" i="22"/>
  <c r="B172"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171" i="22"/>
  <c r="J171" i="22"/>
  <c r="I171" i="22"/>
  <c r="H171" i="22"/>
  <c r="G171" i="22"/>
  <c r="F171" i="22"/>
  <c r="E171" i="22"/>
  <c r="D171" i="22"/>
  <c r="C171" i="22"/>
  <c r="B171" i="22"/>
  <c r="BA171" i="22" s="1"/>
  <c r="BB171" i="22" s="1"/>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170" i="22"/>
  <c r="J170" i="22"/>
  <c r="I170" i="22"/>
  <c r="H170" i="22"/>
  <c r="G170" i="22"/>
  <c r="F170" i="22"/>
  <c r="E170" i="22"/>
  <c r="D170" i="22"/>
  <c r="C170" i="22"/>
  <c r="B170" i="22"/>
  <c r="BA170" i="22" s="1"/>
  <c r="BB170" i="22" s="1"/>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169" i="22"/>
  <c r="J169" i="22"/>
  <c r="I169" i="22"/>
  <c r="H169" i="22"/>
  <c r="G169" i="22"/>
  <c r="F169" i="22"/>
  <c r="E169" i="22"/>
  <c r="D169" i="22"/>
  <c r="C169" i="22"/>
  <c r="B169" i="22"/>
  <c r="BA169" i="22" s="1"/>
  <c r="BB169" i="22" s="1"/>
  <c r="BA168" i="22"/>
  <c r="BB168" i="22" s="1"/>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168" i="22"/>
  <c r="J168" i="22"/>
  <c r="I168" i="22"/>
  <c r="H168" i="22"/>
  <c r="G168" i="22"/>
  <c r="F168" i="22"/>
  <c r="E168" i="22"/>
  <c r="D168" i="22"/>
  <c r="C168" i="22"/>
  <c r="B168"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167" i="22"/>
  <c r="J167" i="22"/>
  <c r="I167" i="22"/>
  <c r="H167" i="22"/>
  <c r="G167" i="22"/>
  <c r="F167" i="22"/>
  <c r="E167" i="22"/>
  <c r="D167" i="22"/>
  <c r="C167" i="22"/>
  <c r="B167" i="22"/>
  <c r="BA167" i="22" s="1"/>
  <c r="BB167" i="22" s="1"/>
  <c r="BA166" i="22"/>
  <c r="BB166" i="22" s="1"/>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166" i="22"/>
  <c r="J166" i="22"/>
  <c r="I166" i="22"/>
  <c r="H166" i="22"/>
  <c r="G166" i="22"/>
  <c r="F166" i="22"/>
  <c r="E166" i="22"/>
  <c r="D166" i="22"/>
  <c r="C166" i="22"/>
  <c r="B166"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165" i="22"/>
  <c r="J165" i="22"/>
  <c r="I165" i="22"/>
  <c r="H165" i="22"/>
  <c r="G165" i="22"/>
  <c r="F165" i="22"/>
  <c r="E165" i="22"/>
  <c r="D165" i="22"/>
  <c r="C165" i="22"/>
  <c r="B165" i="22"/>
  <c r="BA165" i="22" s="1"/>
  <c r="BB165" i="22" s="1"/>
  <c r="BA164" i="22"/>
  <c r="BB164" i="22" s="1"/>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164" i="22"/>
  <c r="J164" i="22"/>
  <c r="I164" i="22"/>
  <c r="H164" i="22"/>
  <c r="G164" i="22"/>
  <c r="F164" i="22"/>
  <c r="E164" i="22"/>
  <c r="D164" i="22"/>
  <c r="C164" i="22"/>
  <c r="B164"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163" i="22"/>
  <c r="J163" i="22"/>
  <c r="I163" i="22"/>
  <c r="H163" i="22"/>
  <c r="G163" i="22"/>
  <c r="F163" i="22"/>
  <c r="E163" i="22"/>
  <c r="D163" i="22"/>
  <c r="C163" i="22"/>
  <c r="B163" i="22"/>
  <c r="BA163" i="22" s="1"/>
  <c r="BB163" i="22" s="1"/>
  <c r="BA162" i="22"/>
  <c r="BB162" i="22" s="1"/>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162" i="22"/>
  <c r="J162" i="22"/>
  <c r="I162" i="22"/>
  <c r="H162" i="22"/>
  <c r="G162" i="22"/>
  <c r="F162" i="22"/>
  <c r="E162" i="22"/>
  <c r="D162" i="22"/>
  <c r="C162" i="22"/>
  <c r="B162"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161" i="22"/>
  <c r="J161" i="22"/>
  <c r="I161" i="22"/>
  <c r="H161" i="22"/>
  <c r="G161" i="22"/>
  <c r="F161" i="22"/>
  <c r="E161" i="22"/>
  <c r="D161" i="22"/>
  <c r="C161" i="22"/>
  <c r="B161" i="22"/>
  <c r="BA161" i="22" s="1"/>
  <c r="BB161" i="22" s="1"/>
  <c r="BA160" i="22"/>
  <c r="BB160" i="22" s="1"/>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160" i="22"/>
  <c r="J160" i="22"/>
  <c r="I160" i="22"/>
  <c r="H160" i="22"/>
  <c r="G160" i="22"/>
  <c r="F160" i="22"/>
  <c r="E160" i="22"/>
  <c r="D160" i="22"/>
  <c r="C160" i="22"/>
  <c r="B160"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159" i="22"/>
  <c r="J159" i="22"/>
  <c r="I159" i="22"/>
  <c r="H159" i="22"/>
  <c r="G159" i="22"/>
  <c r="F159" i="22"/>
  <c r="E159" i="22"/>
  <c r="D159" i="22"/>
  <c r="C159" i="22"/>
  <c r="B159" i="22"/>
  <c r="BA159" i="22" s="1"/>
  <c r="BB159" i="22" s="1"/>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158" i="22"/>
  <c r="J158" i="22"/>
  <c r="I158" i="22"/>
  <c r="H158" i="22"/>
  <c r="G158" i="22"/>
  <c r="F158" i="22"/>
  <c r="E158" i="22"/>
  <c r="D158" i="22"/>
  <c r="C158" i="22"/>
  <c r="B158" i="22"/>
  <c r="BA158" i="22" s="1"/>
  <c r="BB158" i="22" s="1"/>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157" i="22"/>
  <c r="J157" i="22"/>
  <c r="I157" i="22"/>
  <c r="H157" i="22"/>
  <c r="G157" i="22"/>
  <c r="F157" i="22"/>
  <c r="E157" i="22"/>
  <c r="D157" i="22"/>
  <c r="C157" i="22"/>
  <c r="B157" i="22"/>
  <c r="BA157" i="22" s="1"/>
  <c r="BB157" i="22" s="1"/>
  <c r="BA156" i="22"/>
  <c r="BB156" i="22" s="1"/>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156" i="22"/>
  <c r="J156" i="22"/>
  <c r="I156" i="22"/>
  <c r="H156" i="22"/>
  <c r="G156" i="22"/>
  <c r="F156" i="22"/>
  <c r="E156" i="22"/>
  <c r="D156" i="22"/>
  <c r="C156" i="22"/>
  <c r="B156"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155" i="22"/>
  <c r="J155" i="22"/>
  <c r="I155" i="22"/>
  <c r="H155" i="22"/>
  <c r="G155" i="22"/>
  <c r="F155" i="22"/>
  <c r="E155" i="22"/>
  <c r="D155" i="22"/>
  <c r="C155" i="22"/>
  <c r="B155" i="22"/>
  <c r="BA155" i="22" s="1"/>
  <c r="BB155" i="22" s="1"/>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154" i="22"/>
  <c r="J154" i="22"/>
  <c r="I154" i="22"/>
  <c r="H154" i="22"/>
  <c r="G154" i="22"/>
  <c r="F154" i="22"/>
  <c r="E154" i="22"/>
  <c r="D154" i="22"/>
  <c r="C154" i="22"/>
  <c r="B154" i="22"/>
  <c r="BA154" i="22" s="1"/>
  <c r="BB154" i="22" s="1"/>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153" i="22"/>
  <c r="J153" i="22"/>
  <c r="I153" i="22"/>
  <c r="H153" i="22"/>
  <c r="G153" i="22"/>
  <c r="F153" i="22"/>
  <c r="E153" i="22"/>
  <c r="D153" i="22"/>
  <c r="C153" i="22"/>
  <c r="B153" i="22"/>
  <c r="BA153" i="22" s="1"/>
  <c r="BB153" i="22" s="1"/>
  <c r="BA152" i="22"/>
  <c r="BB152" i="22" s="1"/>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152" i="22"/>
  <c r="J152" i="22"/>
  <c r="I152" i="22"/>
  <c r="H152" i="22"/>
  <c r="G152" i="22"/>
  <c r="F152" i="22"/>
  <c r="E152" i="22"/>
  <c r="D152" i="22"/>
  <c r="C152" i="22"/>
  <c r="B152"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151" i="22"/>
  <c r="J151" i="22"/>
  <c r="I151" i="22"/>
  <c r="H151" i="22"/>
  <c r="G151" i="22"/>
  <c r="F151" i="22"/>
  <c r="E151" i="22"/>
  <c r="D151" i="22"/>
  <c r="C151" i="22"/>
  <c r="B151" i="22"/>
  <c r="BA151" i="22" s="1"/>
  <c r="BB151" i="22" s="1"/>
  <c r="BA150" i="22"/>
  <c r="BB150" i="22" s="1"/>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150" i="22"/>
  <c r="J150" i="22"/>
  <c r="I150" i="22"/>
  <c r="H150" i="22"/>
  <c r="G150" i="22"/>
  <c r="F150" i="22"/>
  <c r="E150" i="22"/>
  <c r="D150" i="22"/>
  <c r="C150" i="22"/>
  <c r="B150"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149" i="22"/>
  <c r="J149" i="22"/>
  <c r="I149" i="22"/>
  <c r="H149" i="22"/>
  <c r="G149" i="22"/>
  <c r="F149" i="22"/>
  <c r="E149" i="22"/>
  <c r="D149" i="22"/>
  <c r="C149" i="22"/>
  <c r="B149" i="22"/>
  <c r="BA149" i="22" s="1"/>
  <c r="BB149" i="22" s="1"/>
  <c r="BA148" i="22"/>
  <c r="BB148" i="22" s="1"/>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148" i="22"/>
  <c r="J148" i="22"/>
  <c r="I148" i="22"/>
  <c r="H148" i="22"/>
  <c r="G148" i="22"/>
  <c r="F148" i="22"/>
  <c r="E148" i="22"/>
  <c r="D148" i="22"/>
  <c r="C148" i="22"/>
  <c r="B148"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147" i="22"/>
  <c r="J147" i="22"/>
  <c r="I147" i="22"/>
  <c r="H147" i="22"/>
  <c r="G147" i="22"/>
  <c r="F147" i="22"/>
  <c r="E147" i="22"/>
  <c r="D147" i="22"/>
  <c r="C147" i="22"/>
  <c r="B147" i="22"/>
  <c r="BA147" i="22" s="1"/>
  <c r="BB147" i="22" s="1"/>
  <c r="BA146" i="22"/>
  <c r="BB146" i="22" s="1"/>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146" i="22"/>
  <c r="J146" i="22"/>
  <c r="I146" i="22"/>
  <c r="H146" i="22"/>
  <c r="G146" i="22"/>
  <c r="F146" i="22"/>
  <c r="E146" i="22"/>
  <c r="D146" i="22"/>
  <c r="C146" i="22"/>
  <c r="B146"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145" i="22"/>
  <c r="J145" i="22"/>
  <c r="I145" i="22"/>
  <c r="H145" i="22"/>
  <c r="G145" i="22"/>
  <c r="F145" i="22"/>
  <c r="E145" i="22"/>
  <c r="D145" i="22"/>
  <c r="C145" i="22"/>
  <c r="B145" i="22"/>
  <c r="BA145" i="22" s="1"/>
  <c r="BB145" i="22" s="1"/>
  <c r="BA144" i="22"/>
  <c r="BB144" i="22" s="1"/>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144" i="22"/>
  <c r="J144" i="22"/>
  <c r="I144" i="22"/>
  <c r="H144" i="22"/>
  <c r="G144" i="22"/>
  <c r="F144" i="22"/>
  <c r="E144" i="22"/>
  <c r="D144" i="22"/>
  <c r="C144" i="22"/>
  <c r="B144"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143" i="22"/>
  <c r="J143" i="22"/>
  <c r="I143" i="22"/>
  <c r="H143" i="22"/>
  <c r="G143" i="22"/>
  <c r="F143" i="22"/>
  <c r="E143" i="22"/>
  <c r="D143" i="22"/>
  <c r="C143" i="22"/>
  <c r="B143" i="22"/>
  <c r="BA143" i="22" s="1"/>
  <c r="BB143" i="22" s="1"/>
  <c r="BA142" i="22"/>
  <c r="BB142" i="22" s="1"/>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142" i="22"/>
  <c r="J142" i="22"/>
  <c r="I142" i="22"/>
  <c r="H142" i="22"/>
  <c r="G142" i="22"/>
  <c r="F142" i="22"/>
  <c r="E142" i="22"/>
  <c r="D142" i="22"/>
  <c r="C142" i="22"/>
  <c r="B142"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141" i="22"/>
  <c r="J141" i="22"/>
  <c r="I141" i="22"/>
  <c r="H141" i="22"/>
  <c r="G141" i="22"/>
  <c r="F141" i="22"/>
  <c r="E141" i="22"/>
  <c r="D141" i="22"/>
  <c r="C141" i="22"/>
  <c r="B141" i="22"/>
  <c r="BA141" i="22" s="1"/>
  <c r="BB141" i="22" s="1"/>
  <c r="BA140" i="22"/>
  <c r="BB140" i="22" s="1"/>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140" i="22"/>
  <c r="J140" i="22"/>
  <c r="I140" i="22"/>
  <c r="H140" i="22"/>
  <c r="G140" i="22"/>
  <c r="F140" i="22"/>
  <c r="E140" i="22"/>
  <c r="D140" i="22"/>
  <c r="C140" i="22"/>
  <c r="B140"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139" i="22"/>
  <c r="J139" i="22"/>
  <c r="I139" i="22"/>
  <c r="H139" i="22"/>
  <c r="G139" i="22"/>
  <c r="F139" i="22"/>
  <c r="E139" i="22"/>
  <c r="D139" i="22"/>
  <c r="C139" i="22"/>
  <c r="B139" i="22"/>
  <c r="BA139" i="22" s="1"/>
  <c r="BB139" i="22" s="1"/>
  <c r="BA138" i="22"/>
  <c r="BB138" i="22" s="1"/>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138" i="22"/>
  <c r="J138" i="22"/>
  <c r="I138" i="22"/>
  <c r="H138" i="22"/>
  <c r="G138" i="22"/>
  <c r="F138" i="22"/>
  <c r="E138" i="22"/>
  <c r="D138" i="22"/>
  <c r="C138" i="22"/>
  <c r="B138"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137" i="22"/>
  <c r="J137" i="22"/>
  <c r="I137" i="22"/>
  <c r="H137" i="22"/>
  <c r="G137" i="22"/>
  <c r="F137" i="22"/>
  <c r="E137" i="22"/>
  <c r="D137" i="22"/>
  <c r="C137" i="22"/>
  <c r="B137" i="22"/>
  <c r="BA137" i="22" s="1"/>
  <c r="BB137" i="22" s="1"/>
  <c r="BA136" i="22"/>
  <c r="BB136" i="22" s="1"/>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136" i="22"/>
  <c r="J136" i="22"/>
  <c r="I136" i="22"/>
  <c r="H136" i="22"/>
  <c r="G136" i="22"/>
  <c r="F136" i="22"/>
  <c r="E136" i="22"/>
  <c r="D136" i="22"/>
  <c r="C136" i="22"/>
  <c r="B136"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135" i="22"/>
  <c r="J135" i="22"/>
  <c r="I135" i="22"/>
  <c r="H135" i="22"/>
  <c r="G135" i="22"/>
  <c r="F135" i="22"/>
  <c r="E135" i="22"/>
  <c r="D135" i="22"/>
  <c r="C135" i="22"/>
  <c r="B135" i="22"/>
  <c r="BA135" i="22" s="1"/>
  <c r="BB135" i="22" s="1"/>
  <c r="BA134" i="22"/>
  <c r="BB134" i="22" s="1"/>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134" i="22"/>
  <c r="J134" i="22"/>
  <c r="I134" i="22"/>
  <c r="H134" i="22"/>
  <c r="G134" i="22"/>
  <c r="F134" i="22"/>
  <c r="E134" i="22"/>
  <c r="D134" i="22"/>
  <c r="C134" i="22"/>
  <c r="B134"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133" i="22"/>
  <c r="J133" i="22"/>
  <c r="I133" i="22"/>
  <c r="H133" i="22"/>
  <c r="G133" i="22"/>
  <c r="F133" i="22"/>
  <c r="E133" i="22"/>
  <c r="D133" i="22"/>
  <c r="C133" i="22"/>
  <c r="B133" i="22"/>
  <c r="BA133" i="22" s="1"/>
  <c r="BB133" i="22" s="1"/>
  <c r="BA132" i="22"/>
  <c r="BB132" i="22" s="1"/>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132" i="22"/>
  <c r="J132" i="22"/>
  <c r="I132" i="22"/>
  <c r="H132" i="22"/>
  <c r="G132" i="22"/>
  <c r="F132" i="22"/>
  <c r="E132" i="22"/>
  <c r="D132" i="22"/>
  <c r="C132" i="22"/>
  <c r="B132"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131" i="22"/>
  <c r="J131" i="22"/>
  <c r="I131" i="22"/>
  <c r="H131" i="22"/>
  <c r="G131" i="22"/>
  <c r="F131" i="22"/>
  <c r="E131" i="22"/>
  <c r="D131" i="22"/>
  <c r="C131" i="22"/>
  <c r="B131" i="22"/>
  <c r="BA131" i="22" s="1"/>
  <c r="BB131" i="22" s="1"/>
  <c r="BA130" i="22"/>
  <c r="BB130" i="22" s="1"/>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130" i="22"/>
  <c r="J130" i="22"/>
  <c r="I130" i="22"/>
  <c r="H130" i="22"/>
  <c r="G130" i="22"/>
  <c r="F130" i="22"/>
  <c r="E130" i="22"/>
  <c r="D130" i="22"/>
  <c r="C130" i="22"/>
  <c r="B130"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129" i="22"/>
  <c r="J129" i="22"/>
  <c r="I129" i="22"/>
  <c r="H129" i="22"/>
  <c r="G129" i="22"/>
  <c r="F129" i="22"/>
  <c r="E129" i="22"/>
  <c r="D129" i="22"/>
  <c r="C129" i="22"/>
  <c r="B129" i="22"/>
  <c r="BA129" i="22" s="1"/>
  <c r="BB129" i="22" s="1"/>
  <c r="BA128" i="22"/>
  <c r="BB128" i="22" s="1"/>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128" i="22"/>
  <c r="J128" i="22"/>
  <c r="I128" i="22"/>
  <c r="H128" i="22"/>
  <c r="G128" i="22"/>
  <c r="F128" i="22"/>
  <c r="E128" i="22"/>
  <c r="D128" i="22"/>
  <c r="C128" i="22"/>
  <c r="B128"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127" i="22"/>
  <c r="J127" i="22"/>
  <c r="I127" i="22"/>
  <c r="H127" i="22"/>
  <c r="G127" i="22"/>
  <c r="F127" i="22"/>
  <c r="E127" i="22"/>
  <c r="D127" i="22"/>
  <c r="C127" i="22"/>
  <c r="B127" i="22"/>
  <c r="BA127" i="22" s="1"/>
  <c r="BB127" i="22" s="1"/>
  <c r="BA126" i="22"/>
  <c r="BB126" i="22" s="1"/>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126" i="22"/>
  <c r="J126" i="22"/>
  <c r="I126" i="22"/>
  <c r="H126" i="22"/>
  <c r="G126" i="22"/>
  <c r="F126" i="22"/>
  <c r="E126" i="22"/>
  <c r="D126" i="22"/>
  <c r="C126" i="22"/>
  <c r="B126"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125" i="22"/>
  <c r="J125" i="22"/>
  <c r="I125" i="22"/>
  <c r="H125" i="22"/>
  <c r="G125" i="22"/>
  <c r="F125" i="22"/>
  <c r="E125" i="22"/>
  <c r="D125" i="22"/>
  <c r="C125" i="22"/>
  <c r="B125" i="22"/>
  <c r="BA125" i="22" s="1"/>
  <c r="BB125" i="22" s="1"/>
  <c r="BA124" i="22"/>
  <c r="BB124" i="22" s="1"/>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124" i="22"/>
  <c r="J124" i="22"/>
  <c r="I124" i="22"/>
  <c r="H124" i="22"/>
  <c r="G124" i="22"/>
  <c r="F124" i="22"/>
  <c r="E124" i="22"/>
  <c r="D124" i="22"/>
  <c r="C124" i="22"/>
  <c r="B124"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123" i="22"/>
  <c r="J123" i="22"/>
  <c r="I123" i="22"/>
  <c r="H123" i="22"/>
  <c r="G123" i="22"/>
  <c r="F123" i="22"/>
  <c r="E123" i="22"/>
  <c r="D123" i="22"/>
  <c r="C123" i="22"/>
  <c r="B123" i="22"/>
  <c r="BA123" i="22" s="1"/>
  <c r="BB123" i="22" s="1"/>
  <c r="BA122" i="22"/>
  <c r="BB122" i="22" s="1"/>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122" i="22"/>
  <c r="J122" i="22"/>
  <c r="I122" i="22"/>
  <c r="H122" i="22"/>
  <c r="G122" i="22"/>
  <c r="F122" i="22"/>
  <c r="E122" i="22"/>
  <c r="D122" i="22"/>
  <c r="C122" i="22"/>
  <c r="B122"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121" i="22"/>
  <c r="J121" i="22"/>
  <c r="I121" i="22"/>
  <c r="H121" i="22"/>
  <c r="G121" i="22"/>
  <c r="F121" i="22"/>
  <c r="E121" i="22"/>
  <c r="D121" i="22"/>
  <c r="C121" i="22"/>
  <c r="B121" i="22"/>
  <c r="BA121" i="22" s="1"/>
  <c r="BB121" i="22" s="1"/>
  <c r="BA120" i="22"/>
  <c r="BB120" i="22" s="1"/>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120" i="22"/>
  <c r="J120" i="22"/>
  <c r="I120" i="22"/>
  <c r="H120" i="22"/>
  <c r="G120" i="22"/>
  <c r="F120" i="22"/>
  <c r="E120" i="22"/>
  <c r="D120" i="22"/>
  <c r="C120" i="22"/>
  <c r="B120"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19" i="22"/>
  <c r="J119" i="22"/>
  <c r="I119" i="22"/>
  <c r="H119" i="22"/>
  <c r="G119" i="22"/>
  <c r="F119" i="22"/>
  <c r="E119" i="22"/>
  <c r="D119" i="22"/>
  <c r="C119" i="22"/>
  <c r="B119" i="22"/>
  <c r="BA119" i="22" s="1"/>
  <c r="BB119" i="22" s="1"/>
  <c r="BA118" i="22"/>
  <c r="BB118" i="22" s="1"/>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18" i="22"/>
  <c r="J118" i="22"/>
  <c r="I118" i="22"/>
  <c r="H118" i="22"/>
  <c r="G118" i="22"/>
  <c r="F118" i="22"/>
  <c r="E118" i="22"/>
  <c r="D118" i="22"/>
  <c r="C118" i="22"/>
  <c r="B118"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17" i="22"/>
  <c r="J117" i="22"/>
  <c r="I117" i="22"/>
  <c r="H117" i="22"/>
  <c r="G117" i="22"/>
  <c r="F117" i="22"/>
  <c r="E117" i="22"/>
  <c r="D117" i="22"/>
  <c r="C117" i="22"/>
  <c r="B117" i="22"/>
  <c r="BA117" i="22" s="1"/>
  <c r="BB117" i="22" s="1"/>
  <c r="BA116" i="22"/>
  <c r="BB116" i="22" s="1"/>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16" i="22"/>
  <c r="J116" i="22"/>
  <c r="I116" i="22"/>
  <c r="H116" i="22"/>
  <c r="G116" i="22"/>
  <c r="F116" i="22"/>
  <c r="E116" i="22"/>
  <c r="D116" i="22"/>
  <c r="C116" i="22"/>
  <c r="B116"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15" i="22"/>
  <c r="J115" i="22"/>
  <c r="I115" i="22"/>
  <c r="H115" i="22"/>
  <c r="G115" i="22"/>
  <c r="F115" i="22"/>
  <c r="E115" i="22"/>
  <c r="D115" i="22"/>
  <c r="C115" i="22"/>
  <c r="B115" i="22"/>
  <c r="BA115" i="22" s="1"/>
  <c r="BB115" i="22" s="1"/>
  <c r="BA114" i="22"/>
  <c r="BB114" i="22" s="1"/>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14" i="22"/>
  <c r="J114" i="22"/>
  <c r="I114" i="22"/>
  <c r="H114" i="22"/>
  <c r="G114" i="22"/>
  <c r="F114" i="22"/>
  <c r="E114" i="22"/>
  <c r="D114" i="22"/>
  <c r="C114" i="22"/>
  <c r="B114"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13" i="22"/>
  <c r="J113" i="22"/>
  <c r="I113" i="22"/>
  <c r="H113" i="22"/>
  <c r="G113" i="22"/>
  <c r="F113" i="22"/>
  <c r="E113" i="22"/>
  <c r="D113" i="22"/>
  <c r="C113" i="22"/>
  <c r="B113" i="22"/>
  <c r="BA113" i="22" s="1"/>
  <c r="BB113" i="22" s="1"/>
  <c r="BA112" i="22"/>
  <c r="BB112" i="22" s="1"/>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12" i="22"/>
  <c r="J112" i="22"/>
  <c r="I112" i="22"/>
  <c r="H112" i="22"/>
  <c r="G112" i="22"/>
  <c r="F112" i="22"/>
  <c r="E112" i="22"/>
  <c r="D112" i="22"/>
  <c r="C112" i="22"/>
  <c r="B112"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1" i="22"/>
  <c r="J111" i="22"/>
  <c r="I111" i="22"/>
  <c r="H111" i="22"/>
  <c r="G111" i="22"/>
  <c r="F111" i="22"/>
  <c r="E111" i="22"/>
  <c r="D111" i="22"/>
  <c r="C111" i="22"/>
  <c r="B111" i="22"/>
  <c r="BA111" i="22" s="1"/>
  <c r="BB111" i="22" s="1"/>
  <c r="BA110" i="22"/>
  <c r="BB110" i="22" s="1"/>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10" i="22"/>
  <c r="J110" i="22"/>
  <c r="I110" i="22"/>
  <c r="H110" i="22"/>
  <c r="G110" i="22"/>
  <c r="F110" i="22"/>
  <c r="E110" i="22"/>
  <c r="D110" i="22"/>
  <c r="C110" i="22"/>
  <c r="B110"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109" i="22"/>
  <c r="J109" i="22"/>
  <c r="I109" i="22"/>
  <c r="H109" i="22"/>
  <c r="G109" i="22"/>
  <c r="F109" i="22"/>
  <c r="E109" i="22"/>
  <c r="D109" i="22"/>
  <c r="C109" i="22"/>
  <c r="B109" i="22"/>
  <c r="BA109" i="22" s="1"/>
  <c r="BB109" i="22" s="1"/>
  <c r="BA108" i="22"/>
  <c r="BB108" i="22" s="1"/>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108" i="22"/>
  <c r="J108" i="22"/>
  <c r="I108" i="22"/>
  <c r="H108" i="22"/>
  <c r="G108" i="22"/>
  <c r="F108" i="22"/>
  <c r="E108" i="22"/>
  <c r="D108" i="22"/>
  <c r="C108" i="22"/>
  <c r="B108" i="22"/>
  <c r="AZ107" i="22"/>
  <c r="AY107" i="22"/>
  <c r="AX107" i="22"/>
  <c r="AW107" i="22"/>
  <c r="AV107" i="22"/>
  <c r="AU107" i="22"/>
  <c r="AT107" i="22"/>
  <c r="AS107" i="22"/>
  <c r="AR107" i="22"/>
  <c r="AQ107" i="22"/>
  <c r="AP107" i="22"/>
  <c r="AO107" i="22"/>
  <c r="AN107" i="22"/>
  <c r="AM107" i="22"/>
  <c r="AL107" i="22"/>
  <c r="AK107" i="22"/>
  <c r="AJ107" i="22"/>
  <c r="AI107" i="22"/>
  <c r="AH107" i="22"/>
  <c r="AG107" i="22"/>
  <c r="AF107" i="22"/>
  <c r="AE107" i="22"/>
  <c r="AD107" i="22"/>
  <c r="AC107" i="22"/>
  <c r="AB107" i="22"/>
  <c r="AA107" i="22"/>
  <c r="Z107" i="22"/>
  <c r="Y107" i="22"/>
  <c r="X107" i="22"/>
  <c r="W107" i="22"/>
  <c r="V107" i="22"/>
  <c r="U107" i="22"/>
  <c r="T107" i="22"/>
  <c r="S107" i="22"/>
  <c r="R107" i="22"/>
  <c r="Q107" i="22"/>
  <c r="P107" i="22"/>
  <c r="O107" i="22"/>
  <c r="N107" i="22"/>
  <c r="M107" i="22"/>
  <c r="L107" i="22"/>
  <c r="K107" i="22"/>
  <c r="J107" i="22"/>
  <c r="I107" i="22"/>
  <c r="H107" i="22"/>
  <c r="G107" i="22"/>
  <c r="F107" i="22"/>
  <c r="E107" i="22"/>
  <c r="D107" i="22"/>
  <c r="C107" i="22"/>
  <c r="B107" i="22"/>
  <c r="BA107" i="22" s="1"/>
  <c r="BB107" i="22" s="1"/>
  <c r="BA106" i="22"/>
  <c r="BB106" i="22" s="1"/>
  <c r="AZ106" i="22"/>
  <c r="AY106" i="22"/>
  <c r="AX106" i="22"/>
  <c r="AW106" i="22"/>
  <c r="AV106" i="22"/>
  <c r="AU106" i="22"/>
  <c r="AT106" i="22"/>
  <c r="AS106" i="22"/>
  <c r="AR106" i="22"/>
  <c r="AQ106" i="22"/>
  <c r="AP106" i="22"/>
  <c r="AO106" i="22"/>
  <c r="AN106" i="22"/>
  <c r="AM106" i="22"/>
  <c r="AL106" i="22"/>
  <c r="AK106" i="22"/>
  <c r="AJ106" i="22"/>
  <c r="AI106" i="22"/>
  <c r="AH106" i="22"/>
  <c r="AG106" i="22"/>
  <c r="AF106" i="22"/>
  <c r="AE106" i="22"/>
  <c r="AD106" i="22"/>
  <c r="AC106" i="22"/>
  <c r="AB106" i="22"/>
  <c r="AA106" i="22"/>
  <c r="Z106" i="22"/>
  <c r="Y106" i="22"/>
  <c r="X106" i="22"/>
  <c r="W106" i="22"/>
  <c r="V106" i="22"/>
  <c r="U106" i="22"/>
  <c r="T106" i="22"/>
  <c r="S106" i="22"/>
  <c r="R106" i="22"/>
  <c r="Q106" i="22"/>
  <c r="P106" i="22"/>
  <c r="O106" i="22"/>
  <c r="N106" i="22"/>
  <c r="M106" i="22"/>
  <c r="L106" i="22"/>
  <c r="K106" i="22"/>
  <c r="J106" i="22"/>
  <c r="I106" i="22"/>
  <c r="H106" i="22"/>
  <c r="G106" i="22"/>
  <c r="F106" i="22"/>
  <c r="E106" i="22"/>
  <c r="D106" i="22"/>
  <c r="C106" i="22"/>
  <c r="B106" i="22"/>
  <c r="AZ105" i="22"/>
  <c r="AY105" i="22"/>
  <c r="AX105" i="22"/>
  <c r="AW105" i="22"/>
  <c r="AV105" i="22"/>
  <c r="AU105" i="22"/>
  <c r="AT105" i="22"/>
  <c r="AS105" i="22"/>
  <c r="AR105" i="22"/>
  <c r="AQ105" i="22"/>
  <c r="AP105" i="22"/>
  <c r="AO105" i="22"/>
  <c r="AN105" i="22"/>
  <c r="AM105" i="22"/>
  <c r="AL105" i="22"/>
  <c r="AK105" i="22"/>
  <c r="AJ105" i="22"/>
  <c r="AI105" i="22"/>
  <c r="AH105" i="22"/>
  <c r="AG105" i="22"/>
  <c r="AF105" i="22"/>
  <c r="AE105" i="22"/>
  <c r="AD105" i="22"/>
  <c r="AC105" i="22"/>
  <c r="AB105" i="22"/>
  <c r="AA105" i="22"/>
  <c r="Z105" i="22"/>
  <c r="Y105" i="22"/>
  <c r="X105" i="22"/>
  <c r="W105" i="22"/>
  <c r="V105" i="22"/>
  <c r="U105" i="22"/>
  <c r="T105" i="22"/>
  <c r="S105" i="22"/>
  <c r="R105" i="22"/>
  <c r="Q105" i="22"/>
  <c r="P105" i="22"/>
  <c r="O105" i="22"/>
  <c r="N105" i="22"/>
  <c r="M105" i="22"/>
  <c r="L105" i="22"/>
  <c r="K105" i="22"/>
  <c r="J105" i="22"/>
  <c r="I105" i="22"/>
  <c r="H105" i="22"/>
  <c r="G105" i="22"/>
  <c r="F105" i="22"/>
  <c r="E105" i="22"/>
  <c r="D105" i="22"/>
  <c r="C105" i="22"/>
  <c r="B105" i="22"/>
  <c r="BA105" i="22" s="1"/>
  <c r="BB105" i="22" s="1"/>
  <c r="BA104" i="22"/>
  <c r="BB104" i="22" s="1"/>
  <c r="AZ104" i="22"/>
  <c r="AY104" i="22"/>
  <c r="AX104" i="22"/>
  <c r="AW104" i="22"/>
  <c r="AV104" i="22"/>
  <c r="AU104" i="22"/>
  <c r="AT104" i="22"/>
  <c r="AS104" i="22"/>
  <c r="AR104" i="22"/>
  <c r="AQ104" i="22"/>
  <c r="AP104" i="22"/>
  <c r="AO104" i="22"/>
  <c r="AN104" i="22"/>
  <c r="AM104" i="22"/>
  <c r="AL104" i="22"/>
  <c r="AK104" i="22"/>
  <c r="AJ104" i="22"/>
  <c r="AI104" i="22"/>
  <c r="AH104" i="22"/>
  <c r="AG104" i="22"/>
  <c r="AF104" i="22"/>
  <c r="AE104" i="22"/>
  <c r="AD104" i="22"/>
  <c r="AC104" i="22"/>
  <c r="AB104" i="22"/>
  <c r="AA104" i="22"/>
  <c r="Z104" i="22"/>
  <c r="Y104" i="22"/>
  <c r="X104" i="22"/>
  <c r="W104" i="22"/>
  <c r="V104" i="22"/>
  <c r="U104" i="22"/>
  <c r="T104" i="22"/>
  <c r="S104" i="22"/>
  <c r="R104" i="22"/>
  <c r="Q104" i="22"/>
  <c r="P104" i="22"/>
  <c r="O104" i="22"/>
  <c r="N104" i="22"/>
  <c r="M104" i="22"/>
  <c r="L104" i="22"/>
  <c r="K104" i="22"/>
  <c r="J104" i="22"/>
  <c r="I104" i="22"/>
  <c r="H104" i="22"/>
  <c r="G104" i="22"/>
  <c r="F104" i="22"/>
  <c r="E104" i="22"/>
  <c r="D104" i="22"/>
  <c r="C104" i="22"/>
  <c r="B104" i="22"/>
  <c r="AZ103" i="22"/>
  <c r="AY103" i="22"/>
  <c r="AX103" i="22"/>
  <c r="AW103" i="22"/>
  <c r="AV103" i="22"/>
  <c r="AU103" i="22"/>
  <c r="AT103" i="22"/>
  <c r="AS103" i="22"/>
  <c r="AR103" i="22"/>
  <c r="AQ103" i="22"/>
  <c r="AP103" i="22"/>
  <c r="AO103" i="22"/>
  <c r="AN103" i="22"/>
  <c r="AM103" i="22"/>
  <c r="AL103" i="22"/>
  <c r="AK103" i="22"/>
  <c r="AJ103" i="22"/>
  <c r="AI103" i="22"/>
  <c r="AH103" i="22"/>
  <c r="AG103" i="22"/>
  <c r="AF103" i="22"/>
  <c r="AE103" i="22"/>
  <c r="AD103" i="22"/>
  <c r="AC103" i="22"/>
  <c r="AB103" i="22"/>
  <c r="AA103" i="22"/>
  <c r="Z103" i="22"/>
  <c r="Y103" i="22"/>
  <c r="X103" i="22"/>
  <c r="W103" i="22"/>
  <c r="V103" i="22"/>
  <c r="U103" i="22"/>
  <c r="T103" i="22"/>
  <c r="S103" i="22"/>
  <c r="R103" i="22"/>
  <c r="Q103" i="22"/>
  <c r="P103" i="22"/>
  <c r="O103" i="22"/>
  <c r="N103" i="22"/>
  <c r="M103" i="22"/>
  <c r="L103" i="22"/>
  <c r="K103" i="22"/>
  <c r="J103" i="22"/>
  <c r="I103" i="22"/>
  <c r="H103" i="22"/>
  <c r="G103" i="22"/>
  <c r="F103" i="22"/>
  <c r="E103" i="22"/>
  <c r="D103" i="22"/>
  <c r="C103" i="22"/>
  <c r="B103" i="22"/>
  <c r="BA103" i="22" s="1"/>
  <c r="BB103" i="22" s="1"/>
  <c r="BA102" i="22"/>
  <c r="BB102" i="22" s="1"/>
  <c r="AZ102" i="22"/>
  <c r="AY102" i="22"/>
  <c r="AX102" i="22"/>
  <c r="AW102" i="22"/>
  <c r="AV102" i="22"/>
  <c r="AU102" i="22"/>
  <c r="AT102" i="22"/>
  <c r="AS102" i="22"/>
  <c r="AR102" i="22"/>
  <c r="AQ102" i="22"/>
  <c r="AP102" i="22"/>
  <c r="AO102" i="22"/>
  <c r="AN102" i="22"/>
  <c r="AM102" i="22"/>
  <c r="AL102" i="22"/>
  <c r="AK102" i="22"/>
  <c r="AJ102" i="22"/>
  <c r="AI102" i="22"/>
  <c r="AH102" i="22"/>
  <c r="AG102" i="22"/>
  <c r="AF102" i="22"/>
  <c r="AE102" i="22"/>
  <c r="AD102" i="22"/>
  <c r="AC102" i="22"/>
  <c r="AB102" i="22"/>
  <c r="AA102" i="22"/>
  <c r="Z102" i="22"/>
  <c r="Y102" i="22"/>
  <c r="X102" i="22"/>
  <c r="W102" i="22"/>
  <c r="V102" i="22"/>
  <c r="U102" i="22"/>
  <c r="T102" i="22"/>
  <c r="S102" i="22"/>
  <c r="R102" i="22"/>
  <c r="Q102" i="22"/>
  <c r="P102" i="22"/>
  <c r="O102" i="22"/>
  <c r="N102" i="22"/>
  <c r="M102" i="22"/>
  <c r="L102" i="22"/>
  <c r="K102" i="22"/>
  <c r="J102" i="22"/>
  <c r="I102" i="22"/>
  <c r="H102" i="22"/>
  <c r="G102" i="22"/>
  <c r="F102" i="22"/>
  <c r="E102" i="22"/>
  <c r="D102" i="22"/>
  <c r="C102" i="22"/>
  <c r="B102" i="22"/>
  <c r="AZ101" i="22"/>
  <c r="AY101" i="22"/>
  <c r="AX101" i="22"/>
  <c r="AW101" i="22"/>
  <c r="AV101" i="22"/>
  <c r="AU101" i="22"/>
  <c r="AT101" i="22"/>
  <c r="AS101" i="22"/>
  <c r="AR101" i="22"/>
  <c r="AQ101" i="22"/>
  <c r="AP101" i="22"/>
  <c r="AO101" i="22"/>
  <c r="AN101" i="22"/>
  <c r="AM101" i="22"/>
  <c r="AL101" i="22"/>
  <c r="AK101" i="22"/>
  <c r="AJ101" i="22"/>
  <c r="AI101" i="22"/>
  <c r="AH101" i="22"/>
  <c r="AG101" i="22"/>
  <c r="AF101" i="22"/>
  <c r="AE101" i="22"/>
  <c r="AD101" i="22"/>
  <c r="AC101" i="22"/>
  <c r="AB101" i="22"/>
  <c r="AA101" i="22"/>
  <c r="Z101" i="22"/>
  <c r="Y101" i="22"/>
  <c r="X101" i="22"/>
  <c r="W101" i="22"/>
  <c r="V101" i="22"/>
  <c r="U101" i="22"/>
  <c r="T101" i="22"/>
  <c r="S101" i="22"/>
  <c r="R101" i="22"/>
  <c r="Q101" i="22"/>
  <c r="P101" i="22"/>
  <c r="O101" i="22"/>
  <c r="N101" i="22"/>
  <c r="M101" i="22"/>
  <c r="L101" i="22"/>
  <c r="K101" i="22"/>
  <c r="J101" i="22"/>
  <c r="I101" i="22"/>
  <c r="H101" i="22"/>
  <c r="G101" i="22"/>
  <c r="F101" i="22"/>
  <c r="E101" i="22"/>
  <c r="D101" i="22"/>
  <c r="C101" i="22"/>
  <c r="B101" i="22"/>
  <c r="BA101" i="22" s="1"/>
  <c r="BB101" i="22" s="1"/>
  <c r="BA100" i="22"/>
  <c r="BB100" i="22" s="1"/>
  <c r="AZ100" i="22"/>
  <c r="AY100" i="22"/>
  <c r="AX100" i="22"/>
  <c r="AW100" i="22"/>
  <c r="AV100" i="22"/>
  <c r="AU100" i="22"/>
  <c r="AT100" i="22"/>
  <c r="AS100" i="22"/>
  <c r="AR100" i="22"/>
  <c r="AQ100" i="22"/>
  <c r="AP100" i="22"/>
  <c r="AO100" i="22"/>
  <c r="AN100" i="22"/>
  <c r="AM100" i="22"/>
  <c r="AL100" i="22"/>
  <c r="AK100" i="22"/>
  <c r="AJ100" i="22"/>
  <c r="AI100" i="22"/>
  <c r="AH100" i="22"/>
  <c r="AG100" i="22"/>
  <c r="AF100" i="22"/>
  <c r="AE100" i="22"/>
  <c r="AD100" i="22"/>
  <c r="AC100" i="22"/>
  <c r="AB100" i="22"/>
  <c r="AA100" i="22"/>
  <c r="Z100" i="22"/>
  <c r="Y100" i="22"/>
  <c r="X100" i="22"/>
  <c r="W100" i="22"/>
  <c r="V100" i="22"/>
  <c r="U100" i="22"/>
  <c r="T100" i="22"/>
  <c r="S100" i="22"/>
  <c r="R100" i="22"/>
  <c r="Q100" i="22"/>
  <c r="P100" i="22"/>
  <c r="O100" i="22"/>
  <c r="N100" i="22"/>
  <c r="M100" i="22"/>
  <c r="L100" i="22"/>
  <c r="K100" i="22"/>
  <c r="J100" i="22"/>
  <c r="I100" i="22"/>
  <c r="H100" i="22"/>
  <c r="G100" i="22"/>
  <c r="F100" i="22"/>
  <c r="E100" i="22"/>
  <c r="D100" i="22"/>
  <c r="C100" i="22"/>
  <c r="B100" i="22"/>
  <c r="AZ99" i="22"/>
  <c r="AY99" i="22"/>
  <c r="AX99" i="22"/>
  <c r="AW99" i="22"/>
  <c r="AV99" i="22"/>
  <c r="AU99" i="22"/>
  <c r="AT99" i="22"/>
  <c r="AS99" i="22"/>
  <c r="AR99" i="22"/>
  <c r="AQ99" i="22"/>
  <c r="AP99" i="22"/>
  <c r="AO99" i="22"/>
  <c r="AN99" i="22"/>
  <c r="AM99" i="22"/>
  <c r="AL99" i="22"/>
  <c r="AK99" i="22"/>
  <c r="AJ99" i="22"/>
  <c r="AI99" i="22"/>
  <c r="AH99" i="22"/>
  <c r="AG99" i="22"/>
  <c r="AF99" i="22"/>
  <c r="AE99" i="22"/>
  <c r="AD99" i="22"/>
  <c r="AC99" i="22"/>
  <c r="AB99" i="22"/>
  <c r="AA99" i="22"/>
  <c r="Z99" i="22"/>
  <c r="Y99" i="22"/>
  <c r="X99" i="22"/>
  <c r="W99" i="22"/>
  <c r="V99" i="22"/>
  <c r="U99" i="22"/>
  <c r="T99" i="22"/>
  <c r="S99" i="22"/>
  <c r="R99" i="22"/>
  <c r="Q99" i="22"/>
  <c r="P99" i="22"/>
  <c r="O99" i="22"/>
  <c r="N99" i="22"/>
  <c r="M99" i="22"/>
  <c r="L99" i="22"/>
  <c r="K99" i="22"/>
  <c r="J99" i="22"/>
  <c r="I99" i="22"/>
  <c r="H99" i="22"/>
  <c r="G99" i="22"/>
  <c r="F99" i="22"/>
  <c r="E99" i="22"/>
  <c r="D99" i="22"/>
  <c r="C99" i="22"/>
  <c r="B99" i="22"/>
  <c r="BA99" i="22" s="1"/>
  <c r="BB99" i="22" s="1"/>
  <c r="BA98" i="22"/>
  <c r="BB98" i="22" s="1"/>
  <c r="AZ98" i="22"/>
  <c r="AY98" i="22"/>
  <c r="AX98" i="22"/>
  <c r="AW98" i="22"/>
  <c r="AV98" i="22"/>
  <c r="AU98" i="22"/>
  <c r="AT98" i="22"/>
  <c r="AS98" i="22"/>
  <c r="AR98" i="22"/>
  <c r="AQ98" i="22"/>
  <c r="AP98" i="22"/>
  <c r="AO98" i="22"/>
  <c r="AN98" i="22"/>
  <c r="AM98" i="22"/>
  <c r="AL98" i="22"/>
  <c r="AK98" i="22"/>
  <c r="AJ98" i="22"/>
  <c r="AI98" i="22"/>
  <c r="AH98" i="22"/>
  <c r="AG98" i="22"/>
  <c r="AF98" i="22"/>
  <c r="AE98" i="22"/>
  <c r="AD98" i="22"/>
  <c r="AC98" i="22"/>
  <c r="AB98" i="22"/>
  <c r="AA98" i="22"/>
  <c r="Z98" i="22"/>
  <c r="Y98" i="22"/>
  <c r="X98" i="22"/>
  <c r="W98" i="22"/>
  <c r="V98" i="22"/>
  <c r="U98" i="22"/>
  <c r="T98" i="22"/>
  <c r="S98" i="22"/>
  <c r="R98" i="22"/>
  <c r="Q98" i="22"/>
  <c r="P98" i="22"/>
  <c r="O98" i="22"/>
  <c r="N98" i="22"/>
  <c r="M98" i="22"/>
  <c r="L98" i="22"/>
  <c r="K98" i="22"/>
  <c r="J98" i="22"/>
  <c r="I98" i="22"/>
  <c r="H98" i="22"/>
  <c r="G98" i="22"/>
  <c r="F98" i="22"/>
  <c r="E98" i="22"/>
  <c r="D98" i="22"/>
  <c r="C98" i="22"/>
  <c r="B98" i="22"/>
  <c r="AZ97" i="22"/>
  <c r="AY97" i="22"/>
  <c r="AX97" i="22"/>
  <c r="AW97" i="22"/>
  <c r="AV97" i="22"/>
  <c r="AU97" i="22"/>
  <c r="AT97" i="22"/>
  <c r="AS97" i="22"/>
  <c r="AR97" i="22"/>
  <c r="AQ97" i="22"/>
  <c r="AP97" i="22"/>
  <c r="AO97" i="22"/>
  <c r="AN97" i="22"/>
  <c r="AM97" i="22"/>
  <c r="AL97" i="22"/>
  <c r="AK97" i="22"/>
  <c r="AJ97" i="22"/>
  <c r="AI97" i="22"/>
  <c r="AH97" i="22"/>
  <c r="AG97" i="22"/>
  <c r="AF97" i="22"/>
  <c r="AE97" i="22"/>
  <c r="AD97" i="22"/>
  <c r="AC97" i="22"/>
  <c r="AB97" i="22"/>
  <c r="AA97" i="22"/>
  <c r="Z97" i="22"/>
  <c r="Y97" i="22"/>
  <c r="X97" i="22"/>
  <c r="W97" i="22"/>
  <c r="V97" i="22"/>
  <c r="U97" i="22"/>
  <c r="T97" i="22"/>
  <c r="S97" i="22"/>
  <c r="R97" i="22"/>
  <c r="Q97" i="22"/>
  <c r="P97" i="22"/>
  <c r="O97" i="22"/>
  <c r="N97" i="22"/>
  <c r="M97" i="22"/>
  <c r="L97" i="22"/>
  <c r="K97" i="22"/>
  <c r="J97" i="22"/>
  <c r="I97" i="22"/>
  <c r="H97" i="22"/>
  <c r="G97" i="22"/>
  <c r="F97" i="22"/>
  <c r="E97" i="22"/>
  <c r="D97" i="22"/>
  <c r="C97" i="22"/>
  <c r="B97" i="22"/>
  <c r="BA97" i="22" s="1"/>
  <c r="BB97" i="22" s="1"/>
  <c r="BA96" i="22"/>
  <c r="BB96" i="22" s="1"/>
  <c r="AZ96" i="22"/>
  <c r="AY96" i="22"/>
  <c r="AX96" i="22"/>
  <c r="AW96" i="22"/>
  <c r="AV96" i="22"/>
  <c r="AU96" i="22"/>
  <c r="AT96" i="22"/>
  <c r="AS96" i="22"/>
  <c r="AR96" i="22"/>
  <c r="AQ96" i="22"/>
  <c r="AP96" i="22"/>
  <c r="AO96" i="22"/>
  <c r="AN96" i="22"/>
  <c r="AM96" i="22"/>
  <c r="AL96" i="22"/>
  <c r="AK96" i="22"/>
  <c r="AJ96" i="22"/>
  <c r="AI96" i="22"/>
  <c r="AH96" i="22"/>
  <c r="AG96" i="22"/>
  <c r="AF96" i="22"/>
  <c r="AE96" i="22"/>
  <c r="AD96" i="22"/>
  <c r="AC96" i="22"/>
  <c r="AB96" i="22"/>
  <c r="AA96" i="22"/>
  <c r="Z96" i="22"/>
  <c r="Y96" i="22"/>
  <c r="X96" i="22"/>
  <c r="W96" i="22"/>
  <c r="V96" i="22"/>
  <c r="U96" i="22"/>
  <c r="T96" i="22"/>
  <c r="S96" i="22"/>
  <c r="R96" i="22"/>
  <c r="Q96" i="22"/>
  <c r="P96" i="22"/>
  <c r="O96" i="22"/>
  <c r="N96" i="22"/>
  <c r="M96" i="22"/>
  <c r="L96" i="22"/>
  <c r="K96" i="22"/>
  <c r="J96" i="22"/>
  <c r="I96" i="22"/>
  <c r="H96" i="22"/>
  <c r="G96" i="22"/>
  <c r="F96" i="22"/>
  <c r="E96" i="22"/>
  <c r="D96" i="22"/>
  <c r="C96" i="22"/>
  <c r="B96" i="22"/>
  <c r="AZ95" i="22"/>
  <c r="AY95" i="22"/>
  <c r="AX95" i="22"/>
  <c r="AW95" i="22"/>
  <c r="AV95" i="22"/>
  <c r="AU95" i="22"/>
  <c r="AT95" i="22"/>
  <c r="AS95" i="22"/>
  <c r="AR95" i="22"/>
  <c r="AQ95" i="22"/>
  <c r="AP95" i="22"/>
  <c r="AO95" i="22"/>
  <c r="AN95" i="22"/>
  <c r="AM95" i="22"/>
  <c r="AL95" i="22"/>
  <c r="AK95" i="22"/>
  <c r="AJ95" i="22"/>
  <c r="AI95" i="22"/>
  <c r="AH95" i="22"/>
  <c r="AG95" i="22"/>
  <c r="AF95" i="22"/>
  <c r="AE95" i="22"/>
  <c r="AD95" i="22"/>
  <c r="AC95" i="22"/>
  <c r="AB95" i="22"/>
  <c r="AA95" i="22"/>
  <c r="Z95" i="22"/>
  <c r="Y95" i="22"/>
  <c r="X95" i="22"/>
  <c r="W95" i="22"/>
  <c r="V95" i="22"/>
  <c r="U95" i="22"/>
  <c r="T95" i="22"/>
  <c r="S95" i="22"/>
  <c r="R95" i="22"/>
  <c r="Q95" i="22"/>
  <c r="P95" i="22"/>
  <c r="O95" i="22"/>
  <c r="N95" i="22"/>
  <c r="M95" i="22"/>
  <c r="L95" i="22"/>
  <c r="K95" i="22"/>
  <c r="J95" i="22"/>
  <c r="I95" i="22"/>
  <c r="H95" i="22"/>
  <c r="G95" i="22"/>
  <c r="F95" i="22"/>
  <c r="E95" i="22"/>
  <c r="D95" i="22"/>
  <c r="C95" i="22"/>
  <c r="B95" i="22"/>
  <c r="BA95" i="22" s="1"/>
  <c r="BB95" i="22" s="1"/>
  <c r="BA94" i="22"/>
  <c r="BB94" i="22" s="1"/>
  <c r="AZ94" i="22"/>
  <c r="AY94" i="22"/>
  <c r="AX94" i="22"/>
  <c r="AW94" i="22"/>
  <c r="AV94" i="22"/>
  <c r="AU94" i="22"/>
  <c r="AT94" i="22"/>
  <c r="AS94" i="22"/>
  <c r="AR94" i="22"/>
  <c r="AQ94" i="22"/>
  <c r="AP94" i="22"/>
  <c r="AO94" i="22"/>
  <c r="AN94" i="22"/>
  <c r="AM94" i="22"/>
  <c r="AL94" i="22"/>
  <c r="AK94" i="22"/>
  <c r="AJ94" i="22"/>
  <c r="AI94" i="22"/>
  <c r="AH94" i="22"/>
  <c r="AG94" i="22"/>
  <c r="AF94" i="22"/>
  <c r="AE94" i="22"/>
  <c r="AD94" i="22"/>
  <c r="AC94" i="22"/>
  <c r="AB94" i="22"/>
  <c r="AA94" i="22"/>
  <c r="Z94" i="22"/>
  <c r="Y94" i="22"/>
  <c r="X94" i="22"/>
  <c r="W94" i="22"/>
  <c r="V94" i="22"/>
  <c r="U94" i="22"/>
  <c r="T94" i="22"/>
  <c r="S94" i="22"/>
  <c r="R94" i="22"/>
  <c r="Q94" i="22"/>
  <c r="P94" i="22"/>
  <c r="O94" i="22"/>
  <c r="N94" i="22"/>
  <c r="M94" i="22"/>
  <c r="L94" i="22"/>
  <c r="K94" i="22"/>
  <c r="J94" i="22"/>
  <c r="I94" i="22"/>
  <c r="H94" i="22"/>
  <c r="G94" i="22"/>
  <c r="F94" i="22"/>
  <c r="E94" i="22"/>
  <c r="D94" i="22"/>
  <c r="C94" i="22"/>
  <c r="B94" i="22"/>
  <c r="AZ93" i="22"/>
  <c r="AY93" i="22"/>
  <c r="AX93" i="22"/>
  <c r="AW93" i="22"/>
  <c r="AV93" i="22"/>
  <c r="AU93" i="22"/>
  <c r="AT93" i="22"/>
  <c r="AS93" i="22"/>
  <c r="AR93" i="22"/>
  <c r="AQ93" i="22"/>
  <c r="AP93" i="22"/>
  <c r="AO93" i="22"/>
  <c r="AN93" i="22"/>
  <c r="AM93" i="22"/>
  <c r="AL93" i="22"/>
  <c r="AK93" i="22"/>
  <c r="AJ93" i="22"/>
  <c r="AI93" i="22"/>
  <c r="AH93" i="22"/>
  <c r="AG93" i="22"/>
  <c r="AF93" i="22"/>
  <c r="AE93" i="22"/>
  <c r="AD93" i="22"/>
  <c r="AC93" i="22"/>
  <c r="AB93" i="22"/>
  <c r="AA93" i="22"/>
  <c r="Z93" i="22"/>
  <c r="Y93" i="22"/>
  <c r="X93" i="22"/>
  <c r="W93" i="22"/>
  <c r="V93" i="22"/>
  <c r="U93" i="22"/>
  <c r="T93" i="22"/>
  <c r="S93" i="22"/>
  <c r="R93" i="22"/>
  <c r="Q93" i="22"/>
  <c r="P93" i="22"/>
  <c r="O93" i="22"/>
  <c r="N93" i="22"/>
  <c r="M93" i="22"/>
  <c r="L93" i="22"/>
  <c r="K93" i="22"/>
  <c r="J93" i="22"/>
  <c r="I93" i="22"/>
  <c r="H93" i="22"/>
  <c r="G93" i="22"/>
  <c r="F93" i="22"/>
  <c r="E93" i="22"/>
  <c r="D93" i="22"/>
  <c r="C93" i="22"/>
  <c r="B93" i="22"/>
  <c r="BA93" i="22" s="1"/>
  <c r="BB93" i="22" s="1"/>
  <c r="BA92" i="22"/>
  <c r="BB92" i="22" s="1"/>
  <c r="AZ92" i="22"/>
  <c r="AY92" i="22"/>
  <c r="AX92" i="22"/>
  <c r="AW92" i="22"/>
  <c r="AV92" i="22"/>
  <c r="AU92" i="22"/>
  <c r="AT92" i="22"/>
  <c r="AS92" i="22"/>
  <c r="AR92" i="22"/>
  <c r="AQ92" i="22"/>
  <c r="AP92" i="22"/>
  <c r="AO92" i="22"/>
  <c r="AN92" i="22"/>
  <c r="AM92" i="22"/>
  <c r="AL92" i="22"/>
  <c r="AK92" i="22"/>
  <c r="AJ92" i="22"/>
  <c r="AI92" i="22"/>
  <c r="AH92" i="22"/>
  <c r="AG92" i="22"/>
  <c r="AF92" i="22"/>
  <c r="AE92" i="22"/>
  <c r="AD92" i="22"/>
  <c r="AC92" i="22"/>
  <c r="AB92" i="22"/>
  <c r="AA92" i="22"/>
  <c r="Z92" i="22"/>
  <c r="Y92" i="22"/>
  <c r="X92" i="22"/>
  <c r="W92" i="22"/>
  <c r="V92" i="22"/>
  <c r="U92" i="22"/>
  <c r="T92" i="22"/>
  <c r="S92" i="22"/>
  <c r="R92" i="22"/>
  <c r="Q92" i="22"/>
  <c r="P92" i="22"/>
  <c r="O92" i="22"/>
  <c r="N92" i="22"/>
  <c r="M92" i="22"/>
  <c r="L92" i="22"/>
  <c r="K92" i="22"/>
  <c r="J92" i="22"/>
  <c r="I92" i="22"/>
  <c r="H92" i="22"/>
  <c r="G92" i="22"/>
  <c r="F92" i="22"/>
  <c r="E92" i="22"/>
  <c r="D92" i="22"/>
  <c r="C92" i="22"/>
  <c r="B92" i="22"/>
  <c r="AZ91" i="22"/>
  <c r="AY91" i="22"/>
  <c r="AX91" i="22"/>
  <c r="AW91" i="22"/>
  <c r="AV91" i="22"/>
  <c r="AU91" i="22"/>
  <c r="AT91" i="22"/>
  <c r="AS91" i="22"/>
  <c r="AR91" i="22"/>
  <c r="AQ91" i="22"/>
  <c r="AP91" i="22"/>
  <c r="AO91" i="22"/>
  <c r="AN91" i="22"/>
  <c r="AM91" i="22"/>
  <c r="AL91" i="22"/>
  <c r="AK91" i="22"/>
  <c r="AJ91" i="22"/>
  <c r="AI91" i="22"/>
  <c r="AH91" i="22"/>
  <c r="AG91" i="22"/>
  <c r="AF91" i="22"/>
  <c r="AE91" i="22"/>
  <c r="AD91" i="22"/>
  <c r="AC91" i="22"/>
  <c r="AB91" i="22"/>
  <c r="AA91" i="22"/>
  <c r="Z91" i="22"/>
  <c r="Y91" i="22"/>
  <c r="X91" i="22"/>
  <c r="W91" i="22"/>
  <c r="V91" i="22"/>
  <c r="U91" i="22"/>
  <c r="T91" i="22"/>
  <c r="S91" i="22"/>
  <c r="R91" i="22"/>
  <c r="Q91" i="22"/>
  <c r="P91" i="22"/>
  <c r="O91" i="22"/>
  <c r="N91" i="22"/>
  <c r="M91" i="22"/>
  <c r="L91" i="22"/>
  <c r="K91" i="22"/>
  <c r="J91" i="22"/>
  <c r="I91" i="22"/>
  <c r="H91" i="22"/>
  <c r="G91" i="22"/>
  <c r="F91" i="22"/>
  <c r="E91" i="22"/>
  <c r="D91" i="22"/>
  <c r="C91" i="22"/>
  <c r="B91" i="22"/>
  <c r="BA91" i="22" s="1"/>
  <c r="BB91" i="22" s="1"/>
  <c r="BA90" i="22"/>
  <c r="BB90" i="22" s="1"/>
  <c r="AZ90" i="22"/>
  <c r="AY90" i="22"/>
  <c r="AX90" i="22"/>
  <c r="AW90" i="22"/>
  <c r="AV90" i="22"/>
  <c r="AU90" i="22"/>
  <c r="AT90" i="22"/>
  <c r="AS90" i="22"/>
  <c r="AR90" i="22"/>
  <c r="AQ90" i="22"/>
  <c r="AP90" i="22"/>
  <c r="AO90" i="22"/>
  <c r="AN90" i="22"/>
  <c r="AM90" i="22"/>
  <c r="AL90" i="22"/>
  <c r="AK90" i="22"/>
  <c r="AJ90" i="22"/>
  <c r="AI90" i="22"/>
  <c r="AH90" i="22"/>
  <c r="AG90" i="22"/>
  <c r="AF90" i="22"/>
  <c r="AE90" i="22"/>
  <c r="AD90" i="22"/>
  <c r="AC90" i="22"/>
  <c r="AB90" i="22"/>
  <c r="AA90" i="22"/>
  <c r="Z90" i="22"/>
  <c r="Y90" i="22"/>
  <c r="X90" i="22"/>
  <c r="W90" i="22"/>
  <c r="V90" i="22"/>
  <c r="U90" i="22"/>
  <c r="T90" i="22"/>
  <c r="S90" i="22"/>
  <c r="R90" i="22"/>
  <c r="Q90" i="22"/>
  <c r="P90" i="22"/>
  <c r="O90" i="22"/>
  <c r="N90" i="22"/>
  <c r="M90" i="22"/>
  <c r="L90" i="22"/>
  <c r="K90" i="22"/>
  <c r="J90" i="22"/>
  <c r="I90" i="22"/>
  <c r="H90" i="22"/>
  <c r="G90" i="22"/>
  <c r="F90" i="22"/>
  <c r="E90" i="22"/>
  <c r="D90" i="22"/>
  <c r="C90" i="22"/>
  <c r="B90" i="22"/>
  <c r="AZ89" i="22"/>
  <c r="AY89" i="22"/>
  <c r="AX89" i="22"/>
  <c r="AW89" i="22"/>
  <c r="AV89" i="22"/>
  <c r="AU89" i="22"/>
  <c r="AT89" i="22"/>
  <c r="AS89" i="22"/>
  <c r="AR89" i="22"/>
  <c r="AQ89" i="22"/>
  <c r="AP89" i="22"/>
  <c r="AO89" i="22"/>
  <c r="AN89" i="22"/>
  <c r="AM89" i="22"/>
  <c r="AL89" i="22"/>
  <c r="AK89" i="22"/>
  <c r="AJ89" i="22"/>
  <c r="AI89" i="22"/>
  <c r="AH89" i="22"/>
  <c r="AG89" i="22"/>
  <c r="AF89" i="22"/>
  <c r="AE89" i="22"/>
  <c r="AD89" i="22"/>
  <c r="AC89" i="22"/>
  <c r="AB89" i="22"/>
  <c r="AA89" i="22"/>
  <c r="Z89" i="22"/>
  <c r="Y89" i="22"/>
  <c r="X89" i="22"/>
  <c r="W89" i="22"/>
  <c r="V89" i="22"/>
  <c r="U89" i="22"/>
  <c r="T89" i="22"/>
  <c r="S89" i="22"/>
  <c r="R89" i="22"/>
  <c r="Q89" i="22"/>
  <c r="P89" i="22"/>
  <c r="O89" i="22"/>
  <c r="N89" i="22"/>
  <c r="M89" i="22"/>
  <c r="L89" i="22"/>
  <c r="K89" i="22"/>
  <c r="J89" i="22"/>
  <c r="I89" i="22"/>
  <c r="H89" i="22"/>
  <c r="G89" i="22"/>
  <c r="F89" i="22"/>
  <c r="E89" i="22"/>
  <c r="D89" i="22"/>
  <c r="C89" i="22"/>
  <c r="B89" i="22"/>
  <c r="BA89" i="22" s="1"/>
  <c r="BB89" i="22" s="1"/>
  <c r="BA88" i="22"/>
  <c r="BB88" i="22" s="1"/>
  <c r="AZ88" i="22"/>
  <c r="AY88" i="22"/>
  <c r="AX88" i="22"/>
  <c r="AW88" i="22"/>
  <c r="AV88" i="22"/>
  <c r="AU88" i="22"/>
  <c r="AT88" i="22"/>
  <c r="AS88" i="22"/>
  <c r="AR88" i="22"/>
  <c r="AQ88" i="22"/>
  <c r="AP88" i="22"/>
  <c r="AO88" i="22"/>
  <c r="AN88" i="22"/>
  <c r="AM88" i="22"/>
  <c r="AL88" i="22"/>
  <c r="AK88" i="22"/>
  <c r="AJ88" i="22"/>
  <c r="AI88" i="22"/>
  <c r="AH88" i="22"/>
  <c r="AG88" i="22"/>
  <c r="AF88" i="22"/>
  <c r="AE88" i="22"/>
  <c r="AD88" i="22"/>
  <c r="AC88" i="22"/>
  <c r="AB88" i="22"/>
  <c r="AA88" i="22"/>
  <c r="Z88" i="22"/>
  <c r="Y88" i="22"/>
  <c r="X88" i="22"/>
  <c r="W88" i="22"/>
  <c r="V88" i="22"/>
  <c r="U88" i="22"/>
  <c r="T88" i="22"/>
  <c r="S88" i="22"/>
  <c r="R88" i="22"/>
  <c r="Q88" i="22"/>
  <c r="P88" i="22"/>
  <c r="O88" i="22"/>
  <c r="N88" i="22"/>
  <c r="M88" i="22"/>
  <c r="L88" i="22"/>
  <c r="K88" i="22"/>
  <c r="J88" i="22"/>
  <c r="I88" i="22"/>
  <c r="H88" i="22"/>
  <c r="G88" i="22"/>
  <c r="F88" i="22"/>
  <c r="E88" i="22"/>
  <c r="D88" i="22"/>
  <c r="C88" i="22"/>
  <c r="B88" i="22"/>
  <c r="AZ87" i="22"/>
  <c r="AY87" i="22"/>
  <c r="AX87" i="22"/>
  <c r="AW87" i="22"/>
  <c r="AV87" i="22"/>
  <c r="AU87" i="22"/>
  <c r="AT87" i="22"/>
  <c r="AS87" i="22"/>
  <c r="AR87" i="22"/>
  <c r="AQ87" i="22"/>
  <c r="AP87" i="22"/>
  <c r="AO87" i="22"/>
  <c r="AN87" i="22"/>
  <c r="AM87" i="22"/>
  <c r="AL87" i="22"/>
  <c r="AK87" i="22"/>
  <c r="AJ87" i="22"/>
  <c r="AI87" i="22"/>
  <c r="AH87" i="22"/>
  <c r="AG87" i="22"/>
  <c r="AF87" i="22"/>
  <c r="AE87" i="22"/>
  <c r="AD87" i="22"/>
  <c r="AC87" i="22"/>
  <c r="AB87" i="22"/>
  <c r="AA87" i="22"/>
  <c r="Z87" i="22"/>
  <c r="Y87" i="22"/>
  <c r="X87" i="22"/>
  <c r="W87" i="22"/>
  <c r="V87" i="22"/>
  <c r="U87" i="22"/>
  <c r="T87" i="22"/>
  <c r="S87" i="22"/>
  <c r="R87" i="22"/>
  <c r="Q87" i="22"/>
  <c r="P87" i="22"/>
  <c r="O87" i="22"/>
  <c r="N87" i="22"/>
  <c r="M87" i="22"/>
  <c r="L87" i="22"/>
  <c r="K87" i="22"/>
  <c r="J87" i="22"/>
  <c r="I87" i="22"/>
  <c r="H87" i="22"/>
  <c r="G87" i="22"/>
  <c r="F87" i="22"/>
  <c r="E87" i="22"/>
  <c r="D87" i="22"/>
  <c r="C87" i="22"/>
  <c r="B87" i="22"/>
  <c r="BA87" i="22" s="1"/>
  <c r="BB87" i="22" s="1"/>
  <c r="BA86" i="22"/>
  <c r="BB86" i="22" s="1"/>
  <c r="AZ86" i="22"/>
  <c r="AY86" i="22"/>
  <c r="AX86" i="22"/>
  <c r="AW86" i="22"/>
  <c r="AV86" i="22"/>
  <c r="AU86" i="22"/>
  <c r="AT86" i="22"/>
  <c r="AS86" i="22"/>
  <c r="AR86" i="22"/>
  <c r="AQ86" i="22"/>
  <c r="AP86" i="22"/>
  <c r="AO86" i="22"/>
  <c r="AN86" i="22"/>
  <c r="AM86" i="22"/>
  <c r="AL86" i="22"/>
  <c r="AK86" i="22"/>
  <c r="AJ86" i="22"/>
  <c r="AI86" i="22"/>
  <c r="AH86" i="22"/>
  <c r="AG86" i="22"/>
  <c r="AF86" i="22"/>
  <c r="AE86" i="22"/>
  <c r="AD86" i="22"/>
  <c r="AC86" i="22"/>
  <c r="AB86" i="22"/>
  <c r="AA86" i="22"/>
  <c r="Z86" i="22"/>
  <c r="Y86" i="22"/>
  <c r="X86" i="22"/>
  <c r="W86" i="22"/>
  <c r="V86" i="22"/>
  <c r="U86" i="22"/>
  <c r="T86" i="22"/>
  <c r="S86" i="22"/>
  <c r="R86" i="22"/>
  <c r="Q86" i="22"/>
  <c r="P86" i="22"/>
  <c r="O86" i="22"/>
  <c r="N86" i="22"/>
  <c r="M86" i="22"/>
  <c r="L86" i="22"/>
  <c r="K86" i="22"/>
  <c r="J86" i="22"/>
  <c r="I86" i="22"/>
  <c r="H86" i="22"/>
  <c r="G86" i="22"/>
  <c r="F86" i="22"/>
  <c r="E86" i="22"/>
  <c r="D86" i="22"/>
  <c r="C86" i="22"/>
  <c r="B86" i="22"/>
  <c r="AZ85" i="22"/>
  <c r="AY85" i="22"/>
  <c r="AX85" i="22"/>
  <c r="AW85" i="22"/>
  <c r="AV85" i="22"/>
  <c r="AU85" i="22"/>
  <c r="AT85" i="22"/>
  <c r="AS85" i="22"/>
  <c r="AR85" i="22"/>
  <c r="AQ85" i="22"/>
  <c r="AP85" i="22"/>
  <c r="AO85" i="22"/>
  <c r="AN85" i="22"/>
  <c r="AM85" i="22"/>
  <c r="AL85" i="22"/>
  <c r="AK85" i="22"/>
  <c r="AJ85" i="22"/>
  <c r="AI85" i="22"/>
  <c r="AH85" i="22"/>
  <c r="AG85" i="22"/>
  <c r="AF85" i="22"/>
  <c r="AE85" i="22"/>
  <c r="AD85" i="22"/>
  <c r="AC85" i="22"/>
  <c r="AB85" i="22"/>
  <c r="AA85" i="22"/>
  <c r="Z85" i="22"/>
  <c r="Y85" i="22"/>
  <c r="X85" i="22"/>
  <c r="W85" i="22"/>
  <c r="V85" i="22"/>
  <c r="U85" i="22"/>
  <c r="T85" i="22"/>
  <c r="S85" i="22"/>
  <c r="R85" i="22"/>
  <c r="Q85" i="22"/>
  <c r="P85" i="22"/>
  <c r="O85" i="22"/>
  <c r="N85" i="22"/>
  <c r="M85" i="22"/>
  <c r="L85" i="22"/>
  <c r="K85" i="22"/>
  <c r="J85" i="22"/>
  <c r="I85" i="22"/>
  <c r="H85" i="22"/>
  <c r="G85" i="22"/>
  <c r="F85" i="22"/>
  <c r="E85" i="22"/>
  <c r="D85" i="22"/>
  <c r="C85" i="22"/>
  <c r="B85" i="22"/>
  <c r="BA85" i="22" s="1"/>
  <c r="BB85" i="22" s="1"/>
  <c r="BA84" i="22"/>
  <c r="BB84" i="22" s="1"/>
  <c r="AZ84" i="22"/>
  <c r="AY84" i="22"/>
  <c r="AX84" i="22"/>
  <c r="AW84" i="22"/>
  <c r="AV84" i="22"/>
  <c r="AU84" i="22"/>
  <c r="AT84" i="22"/>
  <c r="AS84" i="22"/>
  <c r="AR84" i="22"/>
  <c r="AQ84" i="22"/>
  <c r="AP84" i="22"/>
  <c r="AO84" i="22"/>
  <c r="AN84" i="22"/>
  <c r="AM84" i="22"/>
  <c r="AL84" i="22"/>
  <c r="AK84" i="22"/>
  <c r="AJ84" i="22"/>
  <c r="AI84" i="22"/>
  <c r="AH84" i="22"/>
  <c r="AG84" i="22"/>
  <c r="AF84" i="22"/>
  <c r="AE84" i="22"/>
  <c r="AD84" i="22"/>
  <c r="AC84" i="22"/>
  <c r="AB84" i="22"/>
  <c r="AA84" i="22"/>
  <c r="Z84" i="22"/>
  <c r="Y84" i="22"/>
  <c r="X84" i="22"/>
  <c r="W84" i="22"/>
  <c r="V84" i="22"/>
  <c r="U84" i="22"/>
  <c r="T84" i="22"/>
  <c r="S84" i="22"/>
  <c r="R84" i="22"/>
  <c r="Q84" i="22"/>
  <c r="P84" i="22"/>
  <c r="O84" i="22"/>
  <c r="N84" i="22"/>
  <c r="M84" i="22"/>
  <c r="L84" i="22"/>
  <c r="K84" i="22"/>
  <c r="J84" i="22"/>
  <c r="I84" i="22"/>
  <c r="H84" i="22"/>
  <c r="G84" i="22"/>
  <c r="F84" i="22"/>
  <c r="E84" i="22"/>
  <c r="D84" i="22"/>
  <c r="C84" i="22"/>
  <c r="B84" i="22"/>
  <c r="AZ83" i="22"/>
  <c r="AY83" i="22"/>
  <c r="AX83" i="22"/>
  <c r="AW83" i="22"/>
  <c r="AV83" i="22"/>
  <c r="AU83" i="22"/>
  <c r="AT83" i="22"/>
  <c r="AS83" i="22"/>
  <c r="AR83" i="22"/>
  <c r="AQ83" i="22"/>
  <c r="AP83" i="22"/>
  <c r="AO83" i="22"/>
  <c r="AN83" i="22"/>
  <c r="AM83" i="22"/>
  <c r="AL83" i="22"/>
  <c r="AK83" i="22"/>
  <c r="AJ83" i="22"/>
  <c r="AI83" i="22"/>
  <c r="AH83" i="22"/>
  <c r="AG83" i="22"/>
  <c r="AF83" i="22"/>
  <c r="AE83" i="22"/>
  <c r="AD83" i="22"/>
  <c r="AC83" i="22"/>
  <c r="AB83" i="22"/>
  <c r="AA83" i="22"/>
  <c r="Z83" i="22"/>
  <c r="Y83" i="22"/>
  <c r="X83" i="22"/>
  <c r="W83" i="22"/>
  <c r="V83" i="22"/>
  <c r="U83" i="22"/>
  <c r="T83" i="22"/>
  <c r="S83" i="22"/>
  <c r="R83" i="22"/>
  <c r="Q83" i="22"/>
  <c r="P83" i="22"/>
  <c r="O83" i="22"/>
  <c r="N83" i="22"/>
  <c r="M83" i="22"/>
  <c r="L83" i="22"/>
  <c r="K83" i="22"/>
  <c r="J83" i="22"/>
  <c r="I83" i="22"/>
  <c r="H83" i="22"/>
  <c r="G83" i="22"/>
  <c r="F83" i="22"/>
  <c r="E83" i="22"/>
  <c r="D83" i="22"/>
  <c r="C83" i="22"/>
  <c r="B83" i="22"/>
  <c r="BA83" i="22" s="1"/>
  <c r="BB83" i="22" s="1"/>
  <c r="AZ82" i="22"/>
  <c r="AY82" i="22"/>
  <c r="AX82" i="22"/>
  <c r="AW82" i="22"/>
  <c r="AV82" i="22"/>
  <c r="AU82" i="22"/>
  <c r="AT82" i="22"/>
  <c r="AS82" i="22"/>
  <c r="AR82" i="22"/>
  <c r="AQ82" i="22"/>
  <c r="AP82" i="22"/>
  <c r="AO82" i="22"/>
  <c r="AN82" i="22"/>
  <c r="AM82" i="22"/>
  <c r="AL82" i="22"/>
  <c r="AK82" i="22"/>
  <c r="AJ82" i="22"/>
  <c r="AI82" i="22"/>
  <c r="AH82" i="22"/>
  <c r="AG82" i="22"/>
  <c r="AF82" i="22"/>
  <c r="AE82" i="22"/>
  <c r="AD82" i="22"/>
  <c r="AC82" i="22"/>
  <c r="AB82" i="22"/>
  <c r="AA82" i="22"/>
  <c r="Z82" i="22"/>
  <c r="Y82" i="22"/>
  <c r="X82" i="22"/>
  <c r="W82" i="22"/>
  <c r="V82" i="22"/>
  <c r="U82" i="22"/>
  <c r="T82" i="22"/>
  <c r="S82" i="22"/>
  <c r="R82" i="22"/>
  <c r="Q82" i="22"/>
  <c r="P82" i="22"/>
  <c r="O82" i="22"/>
  <c r="N82" i="22"/>
  <c r="M82" i="22"/>
  <c r="L82" i="22"/>
  <c r="K82" i="22"/>
  <c r="J82" i="22"/>
  <c r="I82" i="22"/>
  <c r="H82" i="22"/>
  <c r="G82" i="22"/>
  <c r="F82" i="22"/>
  <c r="E82" i="22"/>
  <c r="D82" i="22"/>
  <c r="C82" i="22"/>
  <c r="B82" i="22"/>
  <c r="BA82" i="22" s="1"/>
  <c r="BB82" i="22" s="1"/>
  <c r="AZ81" i="22"/>
  <c r="AY81" i="22"/>
  <c r="AX81" i="22"/>
  <c r="AW81" i="22"/>
  <c r="AV81" i="22"/>
  <c r="AU81" i="22"/>
  <c r="AT81" i="22"/>
  <c r="AS81" i="22"/>
  <c r="AR81" i="22"/>
  <c r="AQ81" i="22"/>
  <c r="AP81" i="22"/>
  <c r="AO81" i="22"/>
  <c r="AN81" i="22"/>
  <c r="AM81" i="22"/>
  <c r="AL81" i="22"/>
  <c r="AK81" i="22"/>
  <c r="AJ81" i="22"/>
  <c r="AI81" i="22"/>
  <c r="AH81" i="22"/>
  <c r="AG81" i="22"/>
  <c r="AF81" i="22"/>
  <c r="AE81" i="22"/>
  <c r="AD81" i="22"/>
  <c r="AC81" i="22"/>
  <c r="AB81" i="22"/>
  <c r="AA81" i="22"/>
  <c r="Z81" i="22"/>
  <c r="Y81" i="22"/>
  <c r="X81" i="22"/>
  <c r="W81" i="22"/>
  <c r="V81" i="22"/>
  <c r="U81" i="22"/>
  <c r="T81" i="22"/>
  <c r="S81" i="22"/>
  <c r="R81" i="22"/>
  <c r="Q81" i="22"/>
  <c r="P81" i="22"/>
  <c r="O81" i="22"/>
  <c r="N81" i="22"/>
  <c r="M81" i="22"/>
  <c r="L81" i="22"/>
  <c r="K81" i="22"/>
  <c r="J81" i="22"/>
  <c r="I81" i="22"/>
  <c r="H81" i="22"/>
  <c r="G81" i="22"/>
  <c r="F81" i="22"/>
  <c r="E81" i="22"/>
  <c r="D81" i="22"/>
  <c r="C81" i="22"/>
  <c r="B81" i="22"/>
  <c r="BA81" i="22" s="1"/>
  <c r="BB81" i="22" s="1"/>
  <c r="BA80" i="22"/>
  <c r="BB80" i="22" s="1"/>
  <c r="AZ80" i="22"/>
  <c r="AY80" i="22"/>
  <c r="AX80" i="22"/>
  <c r="AW80" i="22"/>
  <c r="AV80" i="22"/>
  <c r="AU80" i="22"/>
  <c r="AT80" i="22"/>
  <c r="AS80" i="22"/>
  <c r="AR80" i="22"/>
  <c r="AQ80" i="22"/>
  <c r="AP80" i="22"/>
  <c r="AO80" i="22"/>
  <c r="AN80" i="22"/>
  <c r="AM80" i="22"/>
  <c r="AL80" i="22"/>
  <c r="AK80" i="22"/>
  <c r="AJ80" i="22"/>
  <c r="AI80" i="22"/>
  <c r="AH80" i="22"/>
  <c r="AG80" i="22"/>
  <c r="AF80" i="22"/>
  <c r="AE80" i="22"/>
  <c r="AD80" i="22"/>
  <c r="AC80" i="22"/>
  <c r="AB80" i="22"/>
  <c r="AA80" i="22"/>
  <c r="Z80" i="22"/>
  <c r="Y80" i="22"/>
  <c r="X80" i="22"/>
  <c r="W80" i="22"/>
  <c r="V80" i="22"/>
  <c r="U80" i="22"/>
  <c r="T80" i="22"/>
  <c r="S80" i="22"/>
  <c r="R80" i="22"/>
  <c r="Q80" i="22"/>
  <c r="P80" i="22"/>
  <c r="O80" i="22"/>
  <c r="N80" i="22"/>
  <c r="M80" i="22"/>
  <c r="L80" i="22"/>
  <c r="K80" i="22"/>
  <c r="J80" i="22"/>
  <c r="I80" i="22"/>
  <c r="H80" i="22"/>
  <c r="G80" i="22"/>
  <c r="F80" i="22"/>
  <c r="E80" i="22"/>
  <c r="D80" i="22"/>
  <c r="C80" i="22"/>
  <c r="B80" i="22"/>
  <c r="AZ79" i="22"/>
  <c r="AY79" i="22"/>
  <c r="AX79" i="22"/>
  <c r="AW79" i="22"/>
  <c r="AV79" i="22"/>
  <c r="AU79" i="22"/>
  <c r="AT79" i="22"/>
  <c r="AS79" i="22"/>
  <c r="AR79" i="22"/>
  <c r="AQ79" i="22"/>
  <c r="AP79" i="22"/>
  <c r="AO79" i="22"/>
  <c r="AN79" i="22"/>
  <c r="AM79" i="22"/>
  <c r="AL79" i="22"/>
  <c r="AK79" i="22"/>
  <c r="AJ79" i="22"/>
  <c r="AI79" i="22"/>
  <c r="AH79" i="22"/>
  <c r="AG79" i="22"/>
  <c r="AF79" i="22"/>
  <c r="AE79" i="22"/>
  <c r="AD79" i="22"/>
  <c r="AC79" i="22"/>
  <c r="AB79" i="22"/>
  <c r="AA79" i="22"/>
  <c r="Z79" i="22"/>
  <c r="Y79" i="22"/>
  <c r="X79" i="22"/>
  <c r="W79" i="22"/>
  <c r="V79" i="22"/>
  <c r="U79" i="22"/>
  <c r="T79" i="22"/>
  <c r="S79" i="22"/>
  <c r="R79" i="22"/>
  <c r="Q79" i="22"/>
  <c r="P79" i="22"/>
  <c r="O79" i="22"/>
  <c r="N79" i="22"/>
  <c r="M79" i="22"/>
  <c r="L79" i="22"/>
  <c r="K79" i="22"/>
  <c r="J79" i="22"/>
  <c r="I79" i="22"/>
  <c r="H79" i="22"/>
  <c r="G79" i="22"/>
  <c r="F79" i="22"/>
  <c r="E79" i="22"/>
  <c r="D79" i="22"/>
  <c r="C79" i="22"/>
  <c r="B79" i="22"/>
  <c r="BA79" i="22" s="1"/>
  <c r="BB79" i="22" s="1"/>
  <c r="AZ78" i="22"/>
  <c r="AY78" i="22"/>
  <c r="AX78" i="22"/>
  <c r="AW78" i="22"/>
  <c r="AV78" i="22"/>
  <c r="AU78" i="22"/>
  <c r="AT78" i="22"/>
  <c r="AS78" i="22"/>
  <c r="AR78" i="22"/>
  <c r="AQ78" i="22"/>
  <c r="AP78" i="22"/>
  <c r="AO78" i="22"/>
  <c r="AN78" i="22"/>
  <c r="AM78" i="22"/>
  <c r="AL78" i="22"/>
  <c r="AK78" i="22"/>
  <c r="AJ78" i="22"/>
  <c r="AI78" i="22"/>
  <c r="AH78" i="22"/>
  <c r="AG78" i="22"/>
  <c r="AF78" i="22"/>
  <c r="AE78" i="22"/>
  <c r="AD78" i="22"/>
  <c r="AC78" i="22"/>
  <c r="AB78" i="22"/>
  <c r="AA78" i="22"/>
  <c r="Z78" i="22"/>
  <c r="Y78" i="22"/>
  <c r="X78" i="22"/>
  <c r="W78" i="22"/>
  <c r="V78" i="22"/>
  <c r="U78" i="22"/>
  <c r="T78" i="22"/>
  <c r="S78" i="22"/>
  <c r="R78" i="22"/>
  <c r="Q78" i="22"/>
  <c r="P78" i="22"/>
  <c r="O78" i="22"/>
  <c r="N78" i="22"/>
  <c r="M78" i="22"/>
  <c r="L78" i="22"/>
  <c r="K78" i="22"/>
  <c r="J78" i="22"/>
  <c r="I78" i="22"/>
  <c r="H78" i="22"/>
  <c r="G78" i="22"/>
  <c r="F78" i="22"/>
  <c r="E78" i="22"/>
  <c r="D78" i="22"/>
  <c r="C78" i="22"/>
  <c r="B78" i="22"/>
  <c r="BA78" i="22" s="1"/>
  <c r="BB78" i="22" s="1"/>
  <c r="AZ77" i="22"/>
  <c r="AY77" i="22"/>
  <c r="AX77" i="22"/>
  <c r="AW77" i="22"/>
  <c r="AV77" i="22"/>
  <c r="AU77" i="22"/>
  <c r="AT77" i="22"/>
  <c r="AS77" i="22"/>
  <c r="AR77" i="22"/>
  <c r="AQ77" i="22"/>
  <c r="AP77" i="22"/>
  <c r="AO77" i="22"/>
  <c r="AN77" i="22"/>
  <c r="AM77" i="22"/>
  <c r="AL77" i="22"/>
  <c r="AK77" i="22"/>
  <c r="AJ77" i="22"/>
  <c r="AI77" i="22"/>
  <c r="AH77" i="22"/>
  <c r="AG77" i="22"/>
  <c r="AF77" i="22"/>
  <c r="AE77" i="22"/>
  <c r="AD77" i="22"/>
  <c r="AC77" i="22"/>
  <c r="AB77" i="22"/>
  <c r="AA77" i="22"/>
  <c r="Z77" i="22"/>
  <c r="Y77" i="22"/>
  <c r="X77" i="22"/>
  <c r="W77" i="22"/>
  <c r="V77" i="22"/>
  <c r="U77" i="22"/>
  <c r="T77" i="22"/>
  <c r="S77" i="22"/>
  <c r="R77" i="22"/>
  <c r="Q77" i="22"/>
  <c r="P77" i="22"/>
  <c r="O77" i="22"/>
  <c r="N77" i="22"/>
  <c r="M77" i="22"/>
  <c r="L77" i="22"/>
  <c r="K77" i="22"/>
  <c r="J77" i="22"/>
  <c r="I77" i="22"/>
  <c r="H77" i="22"/>
  <c r="G77" i="22"/>
  <c r="F77" i="22"/>
  <c r="E77" i="22"/>
  <c r="D77" i="22"/>
  <c r="C77" i="22"/>
  <c r="B77" i="22"/>
  <c r="BA77" i="22" s="1"/>
  <c r="BB77" i="22" s="1"/>
  <c r="BA76" i="22"/>
  <c r="BB76" i="22" s="1"/>
  <c r="AZ76" i="22"/>
  <c r="AY76" i="22"/>
  <c r="AX76" i="22"/>
  <c r="AW76" i="22"/>
  <c r="AV76" i="22"/>
  <c r="AU76" i="22"/>
  <c r="AT76" i="22"/>
  <c r="AS76" i="22"/>
  <c r="AR76" i="22"/>
  <c r="AQ76" i="22"/>
  <c r="AP76" i="22"/>
  <c r="AO76" i="22"/>
  <c r="AN76" i="22"/>
  <c r="AM76" i="22"/>
  <c r="AL76" i="22"/>
  <c r="AK76" i="22"/>
  <c r="AJ76" i="22"/>
  <c r="AI76" i="22"/>
  <c r="AH76" i="22"/>
  <c r="AG76" i="22"/>
  <c r="AF76" i="22"/>
  <c r="AE76" i="22"/>
  <c r="AD76" i="22"/>
  <c r="AC76" i="22"/>
  <c r="AB76" i="22"/>
  <c r="AA76" i="22"/>
  <c r="Z76" i="22"/>
  <c r="Y76" i="22"/>
  <c r="X76" i="22"/>
  <c r="W76" i="22"/>
  <c r="V76" i="22"/>
  <c r="U76" i="22"/>
  <c r="T76" i="22"/>
  <c r="S76" i="22"/>
  <c r="R76" i="22"/>
  <c r="Q76" i="22"/>
  <c r="P76" i="22"/>
  <c r="O76" i="22"/>
  <c r="N76" i="22"/>
  <c r="M76" i="22"/>
  <c r="L76" i="22"/>
  <c r="K76" i="22"/>
  <c r="J76" i="22"/>
  <c r="I76" i="22"/>
  <c r="H76" i="22"/>
  <c r="G76" i="22"/>
  <c r="F76" i="22"/>
  <c r="E76" i="22"/>
  <c r="D76" i="22"/>
  <c r="C76" i="22"/>
  <c r="B76" i="22"/>
  <c r="AZ75" i="22"/>
  <c r="AY75" i="22"/>
  <c r="AX75" i="22"/>
  <c r="AW75" i="22"/>
  <c r="AV75" i="22"/>
  <c r="AU75" i="22"/>
  <c r="AT75" i="22"/>
  <c r="AS75" i="22"/>
  <c r="AR75" i="22"/>
  <c r="AQ75" i="22"/>
  <c r="AP75" i="22"/>
  <c r="AO75" i="22"/>
  <c r="AN75" i="22"/>
  <c r="AM75" i="22"/>
  <c r="AL75" i="22"/>
  <c r="AK75" i="22"/>
  <c r="AJ75" i="22"/>
  <c r="AI75" i="22"/>
  <c r="AH75" i="22"/>
  <c r="AG75" i="22"/>
  <c r="AF75" i="22"/>
  <c r="AE75" i="22"/>
  <c r="AD75" i="22"/>
  <c r="AC75" i="22"/>
  <c r="AB75" i="22"/>
  <c r="AA75" i="22"/>
  <c r="Z75" i="22"/>
  <c r="Y75" i="22"/>
  <c r="X75" i="22"/>
  <c r="W75" i="22"/>
  <c r="V75" i="22"/>
  <c r="U75" i="22"/>
  <c r="T75" i="22"/>
  <c r="S75" i="22"/>
  <c r="R75" i="22"/>
  <c r="Q75" i="22"/>
  <c r="P75" i="22"/>
  <c r="O75" i="22"/>
  <c r="N75" i="22"/>
  <c r="M75" i="22"/>
  <c r="L75" i="22"/>
  <c r="K75" i="22"/>
  <c r="J75" i="22"/>
  <c r="I75" i="22"/>
  <c r="H75" i="22"/>
  <c r="G75" i="22"/>
  <c r="F75" i="22"/>
  <c r="E75" i="22"/>
  <c r="D75" i="22"/>
  <c r="C75" i="22"/>
  <c r="B75" i="22"/>
  <c r="BA75" i="22" s="1"/>
  <c r="BB75" i="22" s="1"/>
  <c r="AZ74" i="22"/>
  <c r="AY74" i="22"/>
  <c r="AX74" i="22"/>
  <c r="AW74" i="22"/>
  <c r="AV74" i="22"/>
  <c r="AU74" i="22"/>
  <c r="AT74" i="22"/>
  <c r="AS74" i="22"/>
  <c r="AR74" i="22"/>
  <c r="AQ74" i="22"/>
  <c r="AP74" i="22"/>
  <c r="AO74" i="22"/>
  <c r="AN74" i="22"/>
  <c r="AM74" i="22"/>
  <c r="AL74" i="22"/>
  <c r="AK74" i="22"/>
  <c r="AJ74" i="22"/>
  <c r="AI74" i="22"/>
  <c r="AH74" i="22"/>
  <c r="AG74" i="22"/>
  <c r="AF74" i="22"/>
  <c r="AE74" i="22"/>
  <c r="AD74" i="22"/>
  <c r="AC74" i="22"/>
  <c r="AB74" i="22"/>
  <c r="AA74" i="22"/>
  <c r="Z74" i="22"/>
  <c r="Y74" i="22"/>
  <c r="X74" i="22"/>
  <c r="W74" i="22"/>
  <c r="V74" i="22"/>
  <c r="U74" i="22"/>
  <c r="T74" i="22"/>
  <c r="S74" i="22"/>
  <c r="R74" i="22"/>
  <c r="Q74" i="22"/>
  <c r="P74" i="22"/>
  <c r="O74" i="22"/>
  <c r="N74" i="22"/>
  <c r="M74" i="22"/>
  <c r="L74" i="22"/>
  <c r="K74" i="22"/>
  <c r="J74" i="22"/>
  <c r="I74" i="22"/>
  <c r="H74" i="22"/>
  <c r="G74" i="22"/>
  <c r="F74" i="22"/>
  <c r="E74" i="22"/>
  <c r="D74" i="22"/>
  <c r="C74" i="22"/>
  <c r="B74" i="22"/>
  <c r="BA74" i="22" s="1"/>
  <c r="BB74" i="22" s="1"/>
  <c r="AZ73" i="22"/>
  <c r="AY73" i="22"/>
  <c r="AX73" i="22"/>
  <c r="AW73" i="22"/>
  <c r="AV73" i="22"/>
  <c r="AU73" i="22"/>
  <c r="AT73" i="22"/>
  <c r="AS73" i="22"/>
  <c r="AR73" i="22"/>
  <c r="AQ73" i="22"/>
  <c r="AP73" i="22"/>
  <c r="AO73" i="22"/>
  <c r="AN73" i="22"/>
  <c r="AM73" i="22"/>
  <c r="AL73" i="22"/>
  <c r="AK73" i="22"/>
  <c r="AJ73" i="22"/>
  <c r="AI73" i="22"/>
  <c r="AH73" i="22"/>
  <c r="AG73" i="22"/>
  <c r="AF73" i="22"/>
  <c r="AE73" i="22"/>
  <c r="AD73" i="22"/>
  <c r="AC73" i="22"/>
  <c r="AB73" i="22"/>
  <c r="AA73" i="22"/>
  <c r="Z73" i="22"/>
  <c r="Y73" i="22"/>
  <c r="X73" i="22"/>
  <c r="W73" i="22"/>
  <c r="V73" i="22"/>
  <c r="U73" i="22"/>
  <c r="T73" i="22"/>
  <c r="S73" i="22"/>
  <c r="R73" i="22"/>
  <c r="Q73" i="22"/>
  <c r="P73" i="22"/>
  <c r="O73" i="22"/>
  <c r="N73" i="22"/>
  <c r="M73" i="22"/>
  <c r="L73" i="22"/>
  <c r="K73" i="22"/>
  <c r="J73" i="22"/>
  <c r="I73" i="22"/>
  <c r="H73" i="22"/>
  <c r="G73" i="22"/>
  <c r="F73" i="22"/>
  <c r="E73" i="22"/>
  <c r="D73" i="22"/>
  <c r="C73" i="22"/>
  <c r="B73" i="22"/>
  <c r="BA73" i="22" s="1"/>
  <c r="BB73" i="22" s="1"/>
  <c r="BA72" i="22"/>
  <c r="BB72" i="22" s="1"/>
  <c r="AZ72" i="22"/>
  <c r="AY72" i="22"/>
  <c r="AX72" i="22"/>
  <c r="AW72" i="22"/>
  <c r="AV72" i="22"/>
  <c r="AU72" i="22"/>
  <c r="AT72" i="22"/>
  <c r="AS72" i="22"/>
  <c r="AR72" i="22"/>
  <c r="AQ72" i="22"/>
  <c r="AP72" i="22"/>
  <c r="AO72" i="22"/>
  <c r="AN72" i="22"/>
  <c r="AM72" i="22"/>
  <c r="AL72" i="22"/>
  <c r="AK72" i="22"/>
  <c r="AJ72" i="22"/>
  <c r="AI72" i="22"/>
  <c r="AH72" i="22"/>
  <c r="AG72" i="22"/>
  <c r="AF72" i="22"/>
  <c r="AE72" i="22"/>
  <c r="AD72" i="22"/>
  <c r="AC72" i="22"/>
  <c r="AB72" i="22"/>
  <c r="AA72" i="22"/>
  <c r="Z72" i="22"/>
  <c r="Y72" i="22"/>
  <c r="X72" i="22"/>
  <c r="W72" i="22"/>
  <c r="V72" i="22"/>
  <c r="U72" i="22"/>
  <c r="T72" i="22"/>
  <c r="S72" i="22"/>
  <c r="R72" i="22"/>
  <c r="Q72" i="22"/>
  <c r="P72" i="22"/>
  <c r="O72" i="22"/>
  <c r="N72" i="22"/>
  <c r="M72" i="22"/>
  <c r="L72" i="22"/>
  <c r="K72" i="22"/>
  <c r="J72" i="22"/>
  <c r="I72" i="22"/>
  <c r="H72" i="22"/>
  <c r="G72" i="22"/>
  <c r="F72" i="22"/>
  <c r="E72" i="22"/>
  <c r="D72" i="22"/>
  <c r="C72" i="22"/>
  <c r="B72" i="22"/>
  <c r="AZ71" i="22"/>
  <c r="AY71" i="22"/>
  <c r="AX71" i="22"/>
  <c r="AW71" i="22"/>
  <c r="AV71" i="22"/>
  <c r="AU71" i="22"/>
  <c r="AT71" i="22"/>
  <c r="AS71" i="22"/>
  <c r="AR71" i="22"/>
  <c r="AQ71" i="22"/>
  <c r="AP71" i="22"/>
  <c r="AO71" i="22"/>
  <c r="AN71" i="22"/>
  <c r="AM71" i="22"/>
  <c r="AL71" i="22"/>
  <c r="AK71" i="22"/>
  <c r="AJ71" i="22"/>
  <c r="AI71" i="22"/>
  <c r="AH71" i="22"/>
  <c r="AG71" i="22"/>
  <c r="AF71" i="22"/>
  <c r="AE71" i="22"/>
  <c r="AD71" i="22"/>
  <c r="AC71" i="22"/>
  <c r="AB71" i="22"/>
  <c r="AA71" i="22"/>
  <c r="Z71" i="22"/>
  <c r="Y71" i="22"/>
  <c r="X71" i="22"/>
  <c r="W71" i="22"/>
  <c r="V71" i="22"/>
  <c r="U71" i="22"/>
  <c r="T71" i="22"/>
  <c r="S71" i="22"/>
  <c r="R71" i="22"/>
  <c r="Q71" i="22"/>
  <c r="P71" i="22"/>
  <c r="O71" i="22"/>
  <c r="N71" i="22"/>
  <c r="M71" i="22"/>
  <c r="L71" i="22"/>
  <c r="K71" i="22"/>
  <c r="J71" i="22"/>
  <c r="I71" i="22"/>
  <c r="H71" i="22"/>
  <c r="G71" i="22"/>
  <c r="F71" i="22"/>
  <c r="E71" i="22"/>
  <c r="D71" i="22"/>
  <c r="C71" i="22"/>
  <c r="B71" i="22"/>
  <c r="BA71" i="22" s="1"/>
  <c r="BB71" i="22" s="1"/>
  <c r="AZ70" i="22"/>
  <c r="AY70" i="22"/>
  <c r="AX70" i="22"/>
  <c r="AW70" i="22"/>
  <c r="AV70" i="22"/>
  <c r="AU70" i="22"/>
  <c r="AT70" i="22"/>
  <c r="AS70" i="22"/>
  <c r="AR70" i="22"/>
  <c r="AQ70" i="22"/>
  <c r="AP70" i="22"/>
  <c r="AO70" i="22"/>
  <c r="AN70" i="22"/>
  <c r="AM70" i="22"/>
  <c r="AL70" i="22"/>
  <c r="AK70" i="22"/>
  <c r="AJ70" i="22"/>
  <c r="AI70" i="22"/>
  <c r="AH70" i="22"/>
  <c r="AG70" i="22"/>
  <c r="AF70" i="22"/>
  <c r="AE70" i="22"/>
  <c r="AD70" i="22"/>
  <c r="AC70" i="22"/>
  <c r="AB70" i="22"/>
  <c r="AA70" i="22"/>
  <c r="Z70" i="22"/>
  <c r="Y70" i="22"/>
  <c r="X70" i="22"/>
  <c r="W70" i="22"/>
  <c r="V70" i="22"/>
  <c r="U70" i="22"/>
  <c r="T70" i="22"/>
  <c r="S70" i="22"/>
  <c r="R70" i="22"/>
  <c r="Q70" i="22"/>
  <c r="P70" i="22"/>
  <c r="O70" i="22"/>
  <c r="N70" i="22"/>
  <c r="M70" i="22"/>
  <c r="L70" i="22"/>
  <c r="K70" i="22"/>
  <c r="J70" i="22"/>
  <c r="I70" i="22"/>
  <c r="H70" i="22"/>
  <c r="G70" i="22"/>
  <c r="F70" i="22"/>
  <c r="E70" i="22"/>
  <c r="D70" i="22"/>
  <c r="C70" i="22"/>
  <c r="B70" i="22"/>
  <c r="BA70" i="22" s="1"/>
  <c r="BB70" i="22" s="1"/>
  <c r="AZ69" i="22"/>
  <c r="AY69" i="22"/>
  <c r="AX69" i="22"/>
  <c r="AW69" i="22"/>
  <c r="AV69" i="22"/>
  <c r="AU69" i="22"/>
  <c r="AT69" i="22"/>
  <c r="AS69" i="22"/>
  <c r="AR69" i="22"/>
  <c r="AQ69" i="22"/>
  <c r="AP69" i="22"/>
  <c r="AO69" i="22"/>
  <c r="AN69" i="22"/>
  <c r="AM69" i="22"/>
  <c r="AL69" i="22"/>
  <c r="AK69" i="22"/>
  <c r="AJ69" i="22"/>
  <c r="AI69" i="22"/>
  <c r="AH69" i="22"/>
  <c r="AG69" i="22"/>
  <c r="AF69" i="22"/>
  <c r="AE69" i="22"/>
  <c r="AD69" i="22"/>
  <c r="AC69" i="22"/>
  <c r="AB69" i="22"/>
  <c r="AA69" i="22"/>
  <c r="Z69" i="22"/>
  <c r="Y69" i="22"/>
  <c r="X69" i="22"/>
  <c r="W69" i="22"/>
  <c r="V69" i="22"/>
  <c r="U69" i="22"/>
  <c r="T69" i="22"/>
  <c r="S69" i="22"/>
  <c r="R69" i="22"/>
  <c r="Q69" i="22"/>
  <c r="P69" i="22"/>
  <c r="O69" i="22"/>
  <c r="N69" i="22"/>
  <c r="M69" i="22"/>
  <c r="L69" i="22"/>
  <c r="K69" i="22"/>
  <c r="J69" i="22"/>
  <c r="I69" i="22"/>
  <c r="H69" i="22"/>
  <c r="G69" i="22"/>
  <c r="F69" i="22"/>
  <c r="E69" i="22"/>
  <c r="D69" i="22"/>
  <c r="C69" i="22"/>
  <c r="B69" i="22"/>
  <c r="BA69" i="22" s="1"/>
  <c r="BB69" i="22" s="1"/>
  <c r="BA68" i="22"/>
  <c r="BB68" i="22" s="1"/>
  <c r="AZ68" i="22"/>
  <c r="AY68" i="22"/>
  <c r="AX68" i="22"/>
  <c r="AW68" i="22"/>
  <c r="AV68" i="22"/>
  <c r="AU68" i="22"/>
  <c r="AT68" i="22"/>
  <c r="AS68" i="22"/>
  <c r="AR68" i="22"/>
  <c r="AQ68" i="22"/>
  <c r="AP68" i="22"/>
  <c r="AO68" i="22"/>
  <c r="AN68" i="22"/>
  <c r="AM68" i="22"/>
  <c r="AL68" i="22"/>
  <c r="AK68" i="22"/>
  <c r="AJ68" i="22"/>
  <c r="AI68" i="22"/>
  <c r="AH68" i="22"/>
  <c r="AG68" i="22"/>
  <c r="AF68" i="22"/>
  <c r="AE68" i="22"/>
  <c r="AD68" i="22"/>
  <c r="AC68" i="22"/>
  <c r="AB68" i="22"/>
  <c r="AA68" i="22"/>
  <c r="Z68" i="22"/>
  <c r="Y68" i="22"/>
  <c r="X68" i="22"/>
  <c r="W68" i="22"/>
  <c r="V68" i="22"/>
  <c r="U68" i="22"/>
  <c r="T68" i="22"/>
  <c r="S68" i="22"/>
  <c r="R68" i="22"/>
  <c r="Q68" i="22"/>
  <c r="P68" i="22"/>
  <c r="O68" i="22"/>
  <c r="N68" i="22"/>
  <c r="M68" i="22"/>
  <c r="L68" i="22"/>
  <c r="K68" i="22"/>
  <c r="J68" i="22"/>
  <c r="I68" i="22"/>
  <c r="H68" i="22"/>
  <c r="G68" i="22"/>
  <c r="F68" i="22"/>
  <c r="E68" i="22"/>
  <c r="D68" i="22"/>
  <c r="C68" i="22"/>
  <c r="B68" i="22"/>
  <c r="AZ67" i="22"/>
  <c r="AY67" i="22"/>
  <c r="AX67" i="22"/>
  <c r="AW67" i="22"/>
  <c r="AV67" i="22"/>
  <c r="AU67" i="22"/>
  <c r="AT67" i="22"/>
  <c r="AS67" i="22"/>
  <c r="AR67" i="22"/>
  <c r="AQ67" i="22"/>
  <c r="AP67" i="22"/>
  <c r="AO67" i="22"/>
  <c r="AN67" i="22"/>
  <c r="AM67" i="22"/>
  <c r="AL67" i="22"/>
  <c r="AK67" i="22"/>
  <c r="AJ67" i="22"/>
  <c r="AI67" i="22"/>
  <c r="AH67" i="22"/>
  <c r="AG67" i="22"/>
  <c r="AF67" i="22"/>
  <c r="AE67" i="22"/>
  <c r="AD67" i="22"/>
  <c r="AC67" i="22"/>
  <c r="AB67" i="22"/>
  <c r="AA67" i="22"/>
  <c r="Z67" i="22"/>
  <c r="Y67" i="22"/>
  <c r="X67" i="22"/>
  <c r="W67" i="22"/>
  <c r="V67" i="22"/>
  <c r="U67" i="22"/>
  <c r="T67" i="22"/>
  <c r="S67" i="22"/>
  <c r="R67" i="22"/>
  <c r="Q67" i="22"/>
  <c r="P67" i="22"/>
  <c r="O67" i="22"/>
  <c r="N67" i="22"/>
  <c r="M67" i="22"/>
  <c r="L67" i="22"/>
  <c r="K67" i="22"/>
  <c r="J67" i="22"/>
  <c r="I67" i="22"/>
  <c r="H67" i="22"/>
  <c r="G67" i="22"/>
  <c r="F67" i="22"/>
  <c r="E67" i="22"/>
  <c r="D67" i="22"/>
  <c r="C67" i="22"/>
  <c r="B67" i="22"/>
  <c r="BA67" i="22" s="1"/>
  <c r="BB67" i="22" s="1"/>
  <c r="AZ66" i="22"/>
  <c r="AY66" i="22"/>
  <c r="AX66" i="22"/>
  <c r="AW66" i="22"/>
  <c r="AV66" i="22"/>
  <c r="AU66" i="22"/>
  <c r="AT66" i="22"/>
  <c r="AS66" i="22"/>
  <c r="AR66" i="22"/>
  <c r="AQ66" i="22"/>
  <c r="AP66" i="22"/>
  <c r="AO66" i="22"/>
  <c r="AN66" i="22"/>
  <c r="AM66" i="22"/>
  <c r="AL66" i="22"/>
  <c r="AK66" i="22"/>
  <c r="AJ66" i="22"/>
  <c r="AI66" i="22"/>
  <c r="AH66" i="22"/>
  <c r="AG66" i="22"/>
  <c r="AF66" i="22"/>
  <c r="AE66" i="22"/>
  <c r="AD66" i="22"/>
  <c r="AC66" i="22"/>
  <c r="AB66" i="22"/>
  <c r="AA66" i="22"/>
  <c r="Z66" i="22"/>
  <c r="Y66" i="22"/>
  <c r="X66" i="22"/>
  <c r="W66" i="22"/>
  <c r="V66" i="22"/>
  <c r="U66" i="22"/>
  <c r="T66" i="22"/>
  <c r="S66" i="22"/>
  <c r="R66" i="22"/>
  <c r="Q66" i="22"/>
  <c r="P66" i="22"/>
  <c r="O66" i="22"/>
  <c r="N66" i="22"/>
  <c r="M66" i="22"/>
  <c r="L66" i="22"/>
  <c r="K66" i="22"/>
  <c r="J66" i="22"/>
  <c r="I66" i="22"/>
  <c r="H66" i="22"/>
  <c r="G66" i="22"/>
  <c r="F66" i="22"/>
  <c r="E66" i="22"/>
  <c r="D66" i="22"/>
  <c r="C66" i="22"/>
  <c r="B66" i="22"/>
  <c r="BA66" i="22" s="1"/>
  <c r="BB66" i="22" s="1"/>
  <c r="AZ65" i="22"/>
  <c r="AY65" i="22"/>
  <c r="AX65" i="22"/>
  <c r="AW65" i="22"/>
  <c r="AV65" i="22"/>
  <c r="AU65" i="22"/>
  <c r="AT65" i="22"/>
  <c r="AS65" i="22"/>
  <c r="AR65" i="22"/>
  <c r="AQ65" i="22"/>
  <c r="AP65" i="22"/>
  <c r="AO65" i="22"/>
  <c r="AN65" i="22"/>
  <c r="AM65" i="22"/>
  <c r="AL65" i="22"/>
  <c r="AK65" i="22"/>
  <c r="AJ65" i="22"/>
  <c r="AI65" i="22"/>
  <c r="AH65" i="22"/>
  <c r="AG65" i="22"/>
  <c r="AF65" i="22"/>
  <c r="AE65" i="22"/>
  <c r="AD65" i="22"/>
  <c r="AC65" i="22"/>
  <c r="AB65" i="22"/>
  <c r="AA65" i="22"/>
  <c r="Z65" i="22"/>
  <c r="Y65" i="22"/>
  <c r="X65" i="22"/>
  <c r="W65" i="22"/>
  <c r="V65" i="22"/>
  <c r="U65" i="22"/>
  <c r="T65" i="22"/>
  <c r="S65" i="22"/>
  <c r="R65" i="22"/>
  <c r="Q65" i="22"/>
  <c r="P65" i="22"/>
  <c r="O65" i="22"/>
  <c r="N65" i="22"/>
  <c r="M65" i="22"/>
  <c r="L65" i="22"/>
  <c r="K65" i="22"/>
  <c r="J65" i="22"/>
  <c r="I65" i="22"/>
  <c r="H65" i="22"/>
  <c r="G65" i="22"/>
  <c r="F65" i="22"/>
  <c r="E65" i="22"/>
  <c r="D65" i="22"/>
  <c r="C65" i="22"/>
  <c r="B65" i="22"/>
  <c r="BA65" i="22" s="1"/>
  <c r="BB65" i="22" s="1"/>
  <c r="BA64" i="22"/>
  <c r="BB64" i="22" s="1"/>
  <c r="AZ64" i="22"/>
  <c r="AY64" i="22"/>
  <c r="AX64" i="22"/>
  <c r="AW64" i="22"/>
  <c r="AV64" i="22"/>
  <c r="AU64" i="22"/>
  <c r="AT64" i="22"/>
  <c r="AS64" i="22"/>
  <c r="AR64" i="22"/>
  <c r="AQ64" i="22"/>
  <c r="AP64" i="22"/>
  <c r="AO64" i="22"/>
  <c r="AN64" i="22"/>
  <c r="AM64" i="22"/>
  <c r="AL64" i="22"/>
  <c r="AK64" i="22"/>
  <c r="AJ64" i="22"/>
  <c r="AI64" i="22"/>
  <c r="AH64" i="22"/>
  <c r="AG64" i="22"/>
  <c r="AF64" i="22"/>
  <c r="AE64" i="22"/>
  <c r="AD64" i="22"/>
  <c r="AC64" i="22"/>
  <c r="AB64" i="22"/>
  <c r="AA64" i="22"/>
  <c r="Z64" i="22"/>
  <c r="Y64" i="22"/>
  <c r="X64" i="22"/>
  <c r="W64" i="22"/>
  <c r="V64" i="22"/>
  <c r="U64" i="22"/>
  <c r="T64" i="22"/>
  <c r="S64" i="22"/>
  <c r="R64" i="22"/>
  <c r="Q64" i="22"/>
  <c r="P64" i="22"/>
  <c r="O64" i="22"/>
  <c r="N64" i="22"/>
  <c r="M64" i="22"/>
  <c r="L64" i="22"/>
  <c r="K64" i="22"/>
  <c r="J64" i="22"/>
  <c r="I64" i="22"/>
  <c r="H64" i="22"/>
  <c r="G64" i="22"/>
  <c r="F64" i="22"/>
  <c r="E64" i="22"/>
  <c r="D64" i="22"/>
  <c r="C64" i="22"/>
  <c r="B64" i="22"/>
  <c r="AZ63" i="22"/>
  <c r="AY63" i="22"/>
  <c r="AX63" i="22"/>
  <c r="AW63" i="22"/>
  <c r="AV63" i="22"/>
  <c r="AU63" i="22"/>
  <c r="AT63" i="22"/>
  <c r="AS63" i="22"/>
  <c r="AR63" i="22"/>
  <c r="AQ63" i="22"/>
  <c r="AP63" i="22"/>
  <c r="AO63" i="22"/>
  <c r="AN63" i="22"/>
  <c r="AM63" i="22"/>
  <c r="AL63" i="22"/>
  <c r="AK63" i="22"/>
  <c r="AJ63" i="22"/>
  <c r="AI63" i="22"/>
  <c r="AH63" i="22"/>
  <c r="AG63" i="22"/>
  <c r="AF63" i="22"/>
  <c r="AE63" i="22"/>
  <c r="AD63" i="22"/>
  <c r="AC63" i="22"/>
  <c r="AB63" i="22"/>
  <c r="AA63" i="22"/>
  <c r="Z63" i="22"/>
  <c r="Y63" i="22"/>
  <c r="X63" i="22"/>
  <c r="W63" i="22"/>
  <c r="V63" i="22"/>
  <c r="U63" i="22"/>
  <c r="T63" i="22"/>
  <c r="S63" i="22"/>
  <c r="R63" i="22"/>
  <c r="Q63" i="22"/>
  <c r="P63" i="22"/>
  <c r="O63" i="22"/>
  <c r="N63" i="22"/>
  <c r="M63" i="22"/>
  <c r="L63" i="22"/>
  <c r="K63" i="22"/>
  <c r="J63" i="22"/>
  <c r="I63" i="22"/>
  <c r="H63" i="22"/>
  <c r="G63" i="22"/>
  <c r="F63" i="22"/>
  <c r="E63" i="22"/>
  <c r="D63" i="22"/>
  <c r="C63" i="22"/>
  <c r="B63" i="22"/>
  <c r="BA63" i="22" s="1"/>
  <c r="BB63" i="22" s="1"/>
  <c r="AZ62" i="22"/>
  <c r="AY62" i="22"/>
  <c r="AX62" i="22"/>
  <c r="AW62" i="22"/>
  <c r="AV62" i="22"/>
  <c r="AU62" i="22"/>
  <c r="AT62" i="22"/>
  <c r="AS62" i="22"/>
  <c r="AR62" i="22"/>
  <c r="AQ62" i="22"/>
  <c r="AP62" i="22"/>
  <c r="AO62" i="22"/>
  <c r="AN62" i="22"/>
  <c r="AM62" i="22"/>
  <c r="AL62" i="22"/>
  <c r="AK62" i="22"/>
  <c r="AJ62" i="22"/>
  <c r="AI62" i="22"/>
  <c r="AH62" i="22"/>
  <c r="AG62" i="22"/>
  <c r="AF62" i="22"/>
  <c r="AE62" i="22"/>
  <c r="AD62" i="22"/>
  <c r="AC62" i="22"/>
  <c r="AB62" i="22"/>
  <c r="AA62" i="22"/>
  <c r="Z62" i="22"/>
  <c r="Y62" i="22"/>
  <c r="X62" i="22"/>
  <c r="W62" i="22"/>
  <c r="V62" i="22"/>
  <c r="U62" i="22"/>
  <c r="T62" i="22"/>
  <c r="S62" i="22"/>
  <c r="R62" i="22"/>
  <c r="Q62" i="22"/>
  <c r="P62" i="22"/>
  <c r="O62" i="22"/>
  <c r="N62" i="22"/>
  <c r="M62" i="22"/>
  <c r="L62" i="22"/>
  <c r="K62" i="22"/>
  <c r="J62" i="22"/>
  <c r="I62" i="22"/>
  <c r="H62" i="22"/>
  <c r="G62" i="22"/>
  <c r="F62" i="22"/>
  <c r="E62" i="22"/>
  <c r="D62" i="22"/>
  <c r="C62" i="22"/>
  <c r="B62" i="22"/>
  <c r="BA62" i="22" s="1"/>
  <c r="BB62" i="22" s="1"/>
  <c r="AZ61" i="22"/>
  <c r="AY61" i="22"/>
  <c r="AX61" i="22"/>
  <c r="AW61" i="22"/>
  <c r="AV61" i="22"/>
  <c r="AU61" i="22"/>
  <c r="AT61" i="22"/>
  <c r="AS61" i="22"/>
  <c r="AR61" i="22"/>
  <c r="AQ61" i="22"/>
  <c r="AP61" i="22"/>
  <c r="AO61" i="22"/>
  <c r="AN61" i="22"/>
  <c r="AM61" i="22"/>
  <c r="AL61" i="22"/>
  <c r="AK61" i="22"/>
  <c r="AJ61" i="22"/>
  <c r="AI61" i="22"/>
  <c r="AH61" i="22"/>
  <c r="AG61" i="22"/>
  <c r="AF61" i="22"/>
  <c r="AE61" i="22"/>
  <c r="AD61" i="22"/>
  <c r="AC61" i="22"/>
  <c r="AB61" i="22"/>
  <c r="AA61" i="22"/>
  <c r="Z61" i="22"/>
  <c r="Y61" i="22"/>
  <c r="X61" i="22"/>
  <c r="W61" i="22"/>
  <c r="V61" i="22"/>
  <c r="U61" i="22"/>
  <c r="T61" i="22"/>
  <c r="S61" i="22"/>
  <c r="R61" i="22"/>
  <c r="Q61" i="22"/>
  <c r="P61" i="22"/>
  <c r="O61" i="22"/>
  <c r="N61" i="22"/>
  <c r="M61" i="22"/>
  <c r="L61" i="22"/>
  <c r="K61" i="22"/>
  <c r="J61" i="22"/>
  <c r="I61" i="22"/>
  <c r="H61" i="22"/>
  <c r="G61" i="22"/>
  <c r="F61" i="22"/>
  <c r="E61" i="22"/>
  <c r="D61" i="22"/>
  <c r="C61" i="22"/>
  <c r="B61" i="22"/>
  <c r="BA61" i="22" s="1"/>
  <c r="BB61" i="22" s="1"/>
  <c r="BA60" i="22"/>
  <c r="BB60" i="22" s="1"/>
  <c r="AZ60" i="22"/>
  <c r="AY60" i="22"/>
  <c r="AX60" i="22"/>
  <c r="AW60" i="22"/>
  <c r="AV60" i="22"/>
  <c r="AU60" i="22"/>
  <c r="AT60" i="22"/>
  <c r="AS60" i="22"/>
  <c r="AR60" i="22"/>
  <c r="AQ60" i="22"/>
  <c r="AP60" i="22"/>
  <c r="AO60" i="22"/>
  <c r="AN60" i="22"/>
  <c r="AM60" i="22"/>
  <c r="AL60" i="22"/>
  <c r="AK60" i="22"/>
  <c r="AJ60" i="22"/>
  <c r="AI60" i="22"/>
  <c r="AH60" i="22"/>
  <c r="AG60" i="22"/>
  <c r="AF60" i="22"/>
  <c r="AE60" i="22"/>
  <c r="AD60" i="22"/>
  <c r="AC60" i="22"/>
  <c r="AB60" i="22"/>
  <c r="AA60" i="22"/>
  <c r="Z60" i="22"/>
  <c r="Y60" i="22"/>
  <c r="X60" i="22"/>
  <c r="W60" i="22"/>
  <c r="V60" i="22"/>
  <c r="U60" i="22"/>
  <c r="T60" i="22"/>
  <c r="S60" i="22"/>
  <c r="R60" i="22"/>
  <c r="Q60" i="22"/>
  <c r="P60" i="22"/>
  <c r="O60" i="22"/>
  <c r="N60" i="22"/>
  <c r="M60" i="22"/>
  <c r="L60" i="22"/>
  <c r="K60" i="22"/>
  <c r="J60" i="22"/>
  <c r="I60" i="22"/>
  <c r="H60" i="22"/>
  <c r="G60" i="22"/>
  <c r="F60" i="22"/>
  <c r="E60" i="22"/>
  <c r="D60" i="22"/>
  <c r="C60" i="22"/>
  <c r="B60" i="22"/>
  <c r="AZ59" i="22"/>
  <c r="AY59" i="22"/>
  <c r="AX59" i="22"/>
  <c r="AW59" i="22"/>
  <c r="AV59" i="22"/>
  <c r="AU59" i="22"/>
  <c r="AT59" i="22"/>
  <c r="AS59" i="22"/>
  <c r="AR59" i="22"/>
  <c r="AQ59" i="22"/>
  <c r="AP59" i="22"/>
  <c r="AO59" i="22"/>
  <c r="AN59" i="22"/>
  <c r="AM59" i="22"/>
  <c r="AL59" i="22"/>
  <c r="AK59" i="22"/>
  <c r="AJ59" i="22"/>
  <c r="AI59" i="22"/>
  <c r="AH59" i="22"/>
  <c r="AG59" i="22"/>
  <c r="AF59" i="22"/>
  <c r="AE59" i="22"/>
  <c r="AD59" i="22"/>
  <c r="AC59" i="22"/>
  <c r="AB59" i="22"/>
  <c r="AA59" i="22"/>
  <c r="Z59" i="22"/>
  <c r="Y59" i="22"/>
  <c r="X59" i="22"/>
  <c r="W59" i="22"/>
  <c r="V59" i="22"/>
  <c r="U59" i="22"/>
  <c r="T59" i="22"/>
  <c r="S59" i="22"/>
  <c r="R59" i="22"/>
  <c r="Q59" i="22"/>
  <c r="P59" i="22"/>
  <c r="O59" i="22"/>
  <c r="N59" i="22"/>
  <c r="M59" i="22"/>
  <c r="L59" i="22"/>
  <c r="K59" i="22"/>
  <c r="J59" i="22"/>
  <c r="I59" i="22"/>
  <c r="H59" i="22"/>
  <c r="G59" i="22"/>
  <c r="F59" i="22"/>
  <c r="E59" i="22"/>
  <c r="D59" i="22"/>
  <c r="C59" i="22"/>
  <c r="B59" i="22"/>
  <c r="BA59" i="22" s="1"/>
  <c r="BB59" i="22" s="1"/>
  <c r="AZ58" i="22"/>
  <c r="AY58" i="22"/>
  <c r="AX58" i="22"/>
  <c r="AW58" i="22"/>
  <c r="AV58" i="22"/>
  <c r="AU58" i="22"/>
  <c r="AT58" i="22"/>
  <c r="AS58" i="22"/>
  <c r="AR58" i="22"/>
  <c r="AQ58" i="22"/>
  <c r="AP58" i="22"/>
  <c r="AO58" i="22"/>
  <c r="AN58" i="22"/>
  <c r="AM58" i="22"/>
  <c r="AL58" i="22"/>
  <c r="AK58" i="22"/>
  <c r="AJ58" i="22"/>
  <c r="AI58" i="22"/>
  <c r="AH58" i="22"/>
  <c r="AG58" i="22"/>
  <c r="AF58" i="22"/>
  <c r="AE58" i="22"/>
  <c r="AD58" i="22"/>
  <c r="AC58" i="22"/>
  <c r="AB58" i="22"/>
  <c r="AA58" i="22"/>
  <c r="Z58" i="22"/>
  <c r="Y58" i="22"/>
  <c r="X58" i="22"/>
  <c r="W58" i="22"/>
  <c r="V58" i="22"/>
  <c r="U58" i="22"/>
  <c r="T58" i="22"/>
  <c r="S58" i="22"/>
  <c r="R58" i="22"/>
  <c r="Q58" i="22"/>
  <c r="P58" i="22"/>
  <c r="O58" i="22"/>
  <c r="N58" i="22"/>
  <c r="M58" i="22"/>
  <c r="L58" i="22"/>
  <c r="K58" i="22"/>
  <c r="J58" i="22"/>
  <c r="I58" i="22"/>
  <c r="H58" i="22"/>
  <c r="G58" i="22"/>
  <c r="F58" i="22"/>
  <c r="E58" i="22"/>
  <c r="D58" i="22"/>
  <c r="C58" i="22"/>
  <c r="B58" i="22"/>
  <c r="BA58" i="22" s="1"/>
  <c r="BB58" i="22" s="1"/>
  <c r="AZ57" i="22"/>
  <c r="AY57" i="22"/>
  <c r="AX57" i="22"/>
  <c r="AW57" i="22"/>
  <c r="AV57" i="22"/>
  <c r="AU57" i="22"/>
  <c r="AT57" i="22"/>
  <c r="AS57" i="22"/>
  <c r="AR57" i="22"/>
  <c r="AQ57" i="22"/>
  <c r="AP57" i="22"/>
  <c r="AO57" i="22"/>
  <c r="AN57" i="22"/>
  <c r="AM57" i="22"/>
  <c r="AL57" i="22"/>
  <c r="AK57" i="22"/>
  <c r="AJ57" i="22"/>
  <c r="AI57" i="22"/>
  <c r="AH57" i="22"/>
  <c r="AG57" i="22"/>
  <c r="AF57" i="22"/>
  <c r="AE57" i="22"/>
  <c r="AD57" i="22"/>
  <c r="AC57" i="22"/>
  <c r="AB57" i="22"/>
  <c r="AA57" i="22"/>
  <c r="Z57" i="22"/>
  <c r="Y57" i="22"/>
  <c r="X57" i="22"/>
  <c r="W57" i="22"/>
  <c r="V57" i="22"/>
  <c r="U57" i="22"/>
  <c r="T57" i="22"/>
  <c r="S57" i="22"/>
  <c r="R57" i="22"/>
  <c r="Q57" i="22"/>
  <c r="P57" i="22"/>
  <c r="O57" i="22"/>
  <c r="N57" i="22"/>
  <c r="M57" i="22"/>
  <c r="L57" i="22"/>
  <c r="K57" i="22"/>
  <c r="J57" i="22"/>
  <c r="I57" i="22"/>
  <c r="H57" i="22"/>
  <c r="G57" i="22"/>
  <c r="F57" i="22"/>
  <c r="E57" i="22"/>
  <c r="D57" i="22"/>
  <c r="C57" i="22"/>
  <c r="B57" i="22"/>
  <c r="BA57" i="22" s="1"/>
  <c r="BB57" i="22" s="1"/>
  <c r="BA56" i="22"/>
  <c r="BB56" i="22" s="1"/>
  <c r="AZ56" i="22"/>
  <c r="AY56" i="22"/>
  <c r="AX56" i="22"/>
  <c r="AW56" i="22"/>
  <c r="AV56" i="22"/>
  <c r="AU56" i="22"/>
  <c r="AT56" i="22"/>
  <c r="AS56" i="22"/>
  <c r="AR56" i="22"/>
  <c r="AQ56" i="22"/>
  <c r="AP56" i="22"/>
  <c r="AO56" i="22"/>
  <c r="AN56" i="22"/>
  <c r="AM56" i="22"/>
  <c r="AL56" i="22"/>
  <c r="AK56" i="22"/>
  <c r="AJ56" i="22"/>
  <c r="AI56" i="22"/>
  <c r="AH56" i="22"/>
  <c r="AG56" i="22"/>
  <c r="AF56" i="22"/>
  <c r="AE56" i="22"/>
  <c r="AD56" i="22"/>
  <c r="AC56" i="22"/>
  <c r="AB56" i="22"/>
  <c r="AA56" i="22"/>
  <c r="Z56" i="22"/>
  <c r="Y56" i="22"/>
  <c r="X56" i="22"/>
  <c r="W56" i="22"/>
  <c r="V56" i="22"/>
  <c r="U56" i="22"/>
  <c r="T56" i="22"/>
  <c r="S56" i="22"/>
  <c r="R56" i="22"/>
  <c r="Q56" i="22"/>
  <c r="P56" i="22"/>
  <c r="O56" i="22"/>
  <c r="N56" i="22"/>
  <c r="M56" i="22"/>
  <c r="L56" i="22"/>
  <c r="K56" i="22"/>
  <c r="J56" i="22"/>
  <c r="I56" i="22"/>
  <c r="H56" i="22"/>
  <c r="G56" i="22"/>
  <c r="F56" i="22"/>
  <c r="E56" i="22"/>
  <c r="D56" i="22"/>
  <c r="C56" i="22"/>
  <c r="B56" i="22"/>
  <c r="AZ55" i="22"/>
  <c r="AY55" i="22"/>
  <c r="AX55" i="22"/>
  <c r="AW55" i="22"/>
  <c r="AV55" i="22"/>
  <c r="AU55" i="22"/>
  <c r="AT55" i="22"/>
  <c r="AS55" i="22"/>
  <c r="AR55" i="22"/>
  <c r="AQ55" i="22"/>
  <c r="AP55" i="22"/>
  <c r="AO55" i="22"/>
  <c r="AN55" i="22"/>
  <c r="AM55" i="22"/>
  <c r="AL55" i="22"/>
  <c r="AK55" i="22"/>
  <c r="AJ55" i="22"/>
  <c r="AI55" i="22"/>
  <c r="AH55" i="22"/>
  <c r="AG55" i="22"/>
  <c r="AF55" i="22"/>
  <c r="AE55" i="22"/>
  <c r="AD55" i="22"/>
  <c r="AC55" i="22"/>
  <c r="AB55" i="22"/>
  <c r="AA55" i="22"/>
  <c r="Z55" i="22"/>
  <c r="Y55" i="22"/>
  <c r="X55" i="22"/>
  <c r="W55" i="22"/>
  <c r="V55" i="22"/>
  <c r="U55" i="22"/>
  <c r="T55" i="22"/>
  <c r="S55" i="22"/>
  <c r="R55" i="22"/>
  <c r="Q55" i="22"/>
  <c r="P55" i="22"/>
  <c r="O55" i="22"/>
  <c r="N55" i="22"/>
  <c r="M55" i="22"/>
  <c r="L55" i="22"/>
  <c r="K55" i="22"/>
  <c r="J55" i="22"/>
  <c r="I55" i="22"/>
  <c r="H55" i="22"/>
  <c r="G55" i="22"/>
  <c r="F55" i="22"/>
  <c r="E55" i="22"/>
  <c r="D55" i="22"/>
  <c r="C55" i="22"/>
  <c r="B55" i="22"/>
  <c r="BA55" i="22" s="1"/>
  <c r="BB55" i="22" s="1"/>
  <c r="AZ54" i="22"/>
  <c r="AY54" i="22"/>
  <c r="AX54" i="22"/>
  <c r="AW54" i="22"/>
  <c r="AV54" i="22"/>
  <c r="AU54" i="22"/>
  <c r="AT54" i="22"/>
  <c r="AS54" i="22"/>
  <c r="AR54" i="22"/>
  <c r="AQ54" i="22"/>
  <c r="AP54" i="22"/>
  <c r="AO54" i="22"/>
  <c r="AN54" i="22"/>
  <c r="AM54" i="22"/>
  <c r="AL54" i="22"/>
  <c r="AK54" i="22"/>
  <c r="AJ54" i="22"/>
  <c r="AI54" i="22"/>
  <c r="AH54" i="22"/>
  <c r="AG54" i="22"/>
  <c r="AF54" i="22"/>
  <c r="AE54" i="22"/>
  <c r="AD54" i="22"/>
  <c r="AC54" i="22"/>
  <c r="AB54" i="22"/>
  <c r="AA54" i="22"/>
  <c r="Z54" i="22"/>
  <c r="Y54" i="22"/>
  <c r="X54" i="22"/>
  <c r="W54" i="22"/>
  <c r="V54" i="22"/>
  <c r="U54" i="22"/>
  <c r="T54" i="22"/>
  <c r="S54" i="22"/>
  <c r="R54" i="22"/>
  <c r="Q54" i="22"/>
  <c r="P54" i="22"/>
  <c r="O54" i="22"/>
  <c r="N54" i="22"/>
  <c r="M54" i="22"/>
  <c r="L54" i="22"/>
  <c r="K54" i="22"/>
  <c r="J54" i="22"/>
  <c r="I54" i="22"/>
  <c r="H54" i="22"/>
  <c r="G54" i="22"/>
  <c r="F54" i="22"/>
  <c r="E54" i="22"/>
  <c r="D54" i="22"/>
  <c r="C54" i="22"/>
  <c r="B54" i="22"/>
  <c r="BA54" i="22" s="1"/>
  <c r="BB54" i="22" s="1"/>
  <c r="AZ53" i="22"/>
  <c r="AY53" i="22"/>
  <c r="AX53" i="22"/>
  <c r="AW53" i="22"/>
  <c r="AV53" i="22"/>
  <c r="AU53" i="22"/>
  <c r="AT53" i="22"/>
  <c r="AS53" i="22"/>
  <c r="AR53" i="22"/>
  <c r="AQ53" i="22"/>
  <c r="AP53" i="22"/>
  <c r="AO53" i="22"/>
  <c r="AN53" i="22"/>
  <c r="AM53" i="22"/>
  <c r="AL53" i="22"/>
  <c r="AK53" i="22"/>
  <c r="AJ53" i="22"/>
  <c r="AI53" i="22"/>
  <c r="AH53" i="22"/>
  <c r="AG53" i="22"/>
  <c r="AF53" i="22"/>
  <c r="AE53" i="22"/>
  <c r="AD53" i="22"/>
  <c r="AC53" i="22"/>
  <c r="AB53" i="22"/>
  <c r="AA53" i="22"/>
  <c r="Z53" i="22"/>
  <c r="Y53" i="22"/>
  <c r="X53" i="22"/>
  <c r="W53" i="22"/>
  <c r="V53" i="22"/>
  <c r="U53" i="22"/>
  <c r="T53" i="22"/>
  <c r="S53" i="22"/>
  <c r="R53" i="22"/>
  <c r="Q53" i="22"/>
  <c r="P53" i="22"/>
  <c r="O53" i="22"/>
  <c r="N53" i="22"/>
  <c r="M53" i="22"/>
  <c r="L53" i="22"/>
  <c r="K53" i="22"/>
  <c r="J53" i="22"/>
  <c r="I53" i="22"/>
  <c r="H53" i="22"/>
  <c r="G53" i="22"/>
  <c r="F53" i="22"/>
  <c r="E53" i="22"/>
  <c r="D53" i="22"/>
  <c r="C53" i="22"/>
  <c r="B53" i="22"/>
  <c r="BA53" i="22" s="1"/>
  <c r="BB53" i="22" s="1"/>
  <c r="BA52" i="22"/>
  <c r="BB52" i="22" s="1"/>
  <c r="AZ52" i="22"/>
  <c r="AY52" i="22"/>
  <c r="AX52" i="22"/>
  <c r="AW52" i="22"/>
  <c r="AV52" i="22"/>
  <c r="AU52" i="22"/>
  <c r="AT52" i="22"/>
  <c r="AS52" i="22"/>
  <c r="AR52" i="22"/>
  <c r="AQ52" i="22"/>
  <c r="AP52" i="22"/>
  <c r="AO52" i="22"/>
  <c r="AN52" i="22"/>
  <c r="AM52" i="22"/>
  <c r="AL52" i="22"/>
  <c r="AK52" i="22"/>
  <c r="AJ52" i="22"/>
  <c r="AI52" i="22"/>
  <c r="AH52" i="22"/>
  <c r="AG52" i="22"/>
  <c r="AF52" i="22"/>
  <c r="AE52" i="22"/>
  <c r="AD52" i="22"/>
  <c r="AC52" i="22"/>
  <c r="AB52" i="22"/>
  <c r="AA52" i="22"/>
  <c r="Z52" i="22"/>
  <c r="Y52" i="22"/>
  <c r="X52" i="22"/>
  <c r="W52" i="22"/>
  <c r="V52" i="22"/>
  <c r="U52" i="22"/>
  <c r="T52" i="22"/>
  <c r="S52" i="22"/>
  <c r="R52" i="22"/>
  <c r="Q52" i="22"/>
  <c r="P52" i="22"/>
  <c r="O52" i="22"/>
  <c r="N52" i="22"/>
  <c r="M52" i="22"/>
  <c r="L52" i="22"/>
  <c r="K52" i="22"/>
  <c r="J52" i="22"/>
  <c r="I52" i="22"/>
  <c r="H52" i="22"/>
  <c r="G52" i="22"/>
  <c r="F52" i="22"/>
  <c r="E52" i="22"/>
  <c r="D52" i="22"/>
  <c r="C52" i="22"/>
  <c r="B52" i="22"/>
  <c r="AZ51" i="22"/>
  <c r="AY51" i="22"/>
  <c r="AX51" i="22"/>
  <c r="AW51" i="22"/>
  <c r="AV51" i="22"/>
  <c r="AU51" i="22"/>
  <c r="AT51" i="22"/>
  <c r="AS51" i="22"/>
  <c r="AR51" i="22"/>
  <c r="AQ51" i="22"/>
  <c r="AP51" i="22"/>
  <c r="AO51" i="22"/>
  <c r="AN51" i="22"/>
  <c r="AM51" i="22"/>
  <c r="AL51" i="22"/>
  <c r="AK51" i="22"/>
  <c r="AJ51" i="22"/>
  <c r="AI51" i="22"/>
  <c r="AH51" i="22"/>
  <c r="AG51" i="22"/>
  <c r="AF51" i="22"/>
  <c r="AE51" i="22"/>
  <c r="AD51" i="22"/>
  <c r="AC51" i="22"/>
  <c r="AB51" i="22"/>
  <c r="AA51" i="22"/>
  <c r="Z51" i="22"/>
  <c r="Y51" i="22"/>
  <c r="X51" i="22"/>
  <c r="W51" i="22"/>
  <c r="V51" i="22"/>
  <c r="U51" i="22"/>
  <c r="T51" i="22"/>
  <c r="S51" i="22"/>
  <c r="R51" i="22"/>
  <c r="Q51" i="22"/>
  <c r="P51" i="22"/>
  <c r="O51" i="22"/>
  <c r="N51" i="22"/>
  <c r="M51" i="22"/>
  <c r="L51" i="22"/>
  <c r="K51" i="22"/>
  <c r="J51" i="22"/>
  <c r="I51" i="22"/>
  <c r="H51" i="22"/>
  <c r="G51" i="22"/>
  <c r="F51" i="22"/>
  <c r="E51" i="22"/>
  <c r="D51" i="22"/>
  <c r="C51" i="22"/>
  <c r="B51" i="22"/>
  <c r="BA51" i="22" s="1"/>
  <c r="BB51" i="22" s="1"/>
  <c r="AZ50" i="22"/>
  <c r="AY50" i="22"/>
  <c r="AX50" i="22"/>
  <c r="AW50" i="22"/>
  <c r="AV50" i="22"/>
  <c r="AU50" i="22"/>
  <c r="AT50" i="22"/>
  <c r="AS50" i="22"/>
  <c r="AR50" i="22"/>
  <c r="AQ50" i="22"/>
  <c r="AP50" i="22"/>
  <c r="AO50" i="22"/>
  <c r="AN50" i="22"/>
  <c r="AM50" i="22"/>
  <c r="AL50" i="22"/>
  <c r="AK50" i="22"/>
  <c r="AJ50" i="22"/>
  <c r="AI50" i="22"/>
  <c r="AH50" i="22"/>
  <c r="AG50" i="22"/>
  <c r="AF50" i="22"/>
  <c r="AE50" i="22"/>
  <c r="AD50" i="22"/>
  <c r="AC50" i="22"/>
  <c r="AB50" i="22"/>
  <c r="AA50" i="22"/>
  <c r="Z50" i="22"/>
  <c r="Y50" i="22"/>
  <c r="X50" i="22"/>
  <c r="W50" i="22"/>
  <c r="V50" i="22"/>
  <c r="U50" i="22"/>
  <c r="T50" i="22"/>
  <c r="S50" i="22"/>
  <c r="R50" i="22"/>
  <c r="Q50" i="22"/>
  <c r="P50" i="22"/>
  <c r="O50" i="22"/>
  <c r="N50" i="22"/>
  <c r="M50" i="22"/>
  <c r="L50" i="22"/>
  <c r="K50" i="22"/>
  <c r="J50" i="22"/>
  <c r="I50" i="22"/>
  <c r="H50" i="22"/>
  <c r="G50" i="22"/>
  <c r="F50" i="22"/>
  <c r="E50" i="22"/>
  <c r="D50" i="22"/>
  <c r="C50" i="22"/>
  <c r="B50" i="22"/>
  <c r="BA50" i="22" s="1"/>
  <c r="BB50" i="22" s="1"/>
  <c r="AZ49" i="22"/>
  <c r="AY49" i="22"/>
  <c r="AX49" i="22"/>
  <c r="AW49" i="22"/>
  <c r="AV49" i="22"/>
  <c r="AU49" i="22"/>
  <c r="AT49" i="22"/>
  <c r="AS49" i="22"/>
  <c r="AR49" i="22"/>
  <c r="AQ49" i="22"/>
  <c r="AP49" i="22"/>
  <c r="AO49" i="22"/>
  <c r="AN49" i="22"/>
  <c r="AM49" i="22"/>
  <c r="AL49" i="22"/>
  <c r="AK49" i="22"/>
  <c r="AJ49" i="22"/>
  <c r="AI49" i="22"/>
  <c r="AH49" i="22"/>
  <c r="AG49" i="22"/>
  <c r="AF49" i="22"/>
  <c r="AE49" i="22"/>
  <c r="AD49" i="22"/>
  <c r="AC49" i="22"/>
  <c r="AB49" i="22"/>
  <c r="AA49" i="22"/>
  <c r="Z49" i="22"/>
  <c r="Y49" i="22"/>
  <c r="X49" i="22"/>
  <c r="W49" i="22"/>
  <c r="V49" i="22"/>
  <c r="U49" i="22"/>
  <c r="T49" i="22"/>
  <c r="S49" i="22"/>
  <c r="R49" i="22"/>
  <c r="Q49" i="22"/>
  <c r="P49" i="22"/>
  <c r="O49" i="22"/>
  <c r="N49" i="22"/>
  <c r="M49" i="22"/>
  <c r="L49" i="22"/>
  <c r="K49" i="22"/>
  <c r="J49" i="22"/>
  <c r="I49" i="22"/>
  <c r="H49" i="22"/>
  <c r="G49" i="22"/>
  <c r="F49" i="22"/>
  <c r="E49" i="22"/>
  <c r="D49" i="22"/>
  <c r="C49" i="22"/>
  <c r="B49" i="22"/>
  <c r="BA49" i="22" s="1"/>
  <c r="BB49" i="22" s="1"/>
  <c r="BA48" i="22"/>
  <c r="BB48" i="22" s="1"/>
  <c r="AZ48" i="22"/>
  <c r="AY48" i="22"/>
  <c r="AX48" i="22"/>
  <c r="AW48" i="22"/>
  <c r="AV48" i="22"/>
  <c r="AU48" i="22"/>
  <c r="AT48" i="22"/>
  <c r="AS48" i="22"/>
  <c r="AR48" i="22"/>
  <c r="AQ48" i="22"/>
  <c r="AP48" i="22"/>
  <c r="AO48" i="22"/>
  <c r="AN48" i="22"/>
  <c r="AM48" i="22"/>
  <c r="AL48" i="22"/>
  <c r="AK48" i="22"/>
  <c r="AJ48" i="22"/>
  <c r="AI48" i="22"/>
  <c r="AH48" i="22"/>
  <c r="AG48" i="22"/>
  <c r="AF48" i="22"/>
  <c r="AE48" i="22"/>
  <c r="AD48" i="22"/>
  <c r="AC48" i="22"/>
  <c r="AB48" i="22"/>
  <c r="AA48" i="22"/>
  <c r="Z48" i="22"/>
  <c r="Y48" i="22"/>
  <c r="X48" i="22"/>
  <c r="W48" i="22"/>
  <c r="V48" i="22"/>
  <c r="U48" i="22"/>
  <c r="T48" i="22"/>
  <c r="S48" i="22"/>
  <c r="R48" i="22"/>
  <c r="Q48" i="22"/>
  <c r="P48" i="22"/>
  <c r="O48" i="22"/>
  <c r="N48" i="22"/>
  <c r="M48" i="22"/>
  <c r="L48" i="22"/>
  <c r="K48" i="22"/>
  <c r="J48" i="22"/>
  <c r="I48" i="22"/>
  <c r="H48" i="22"/>
  <c r="G48" i="22"/>
  <c r="F48" i="22"/>
  <c r="E48" i="22"/>
  <c r="D48" i="22"/>
  <c r="C48" i="22"/>
  <c r="B48" i="22"/>
  <c r="AZ47" i="22"/>
  <c r="AY47" i="22"/>
  <c r="AX47" i="22"/>
  <c r="AW47" i="22"/>
  <c r="AV47" i="22"/>
  <c r="AU47" i="22"/>
  <c r="AT47" i="22"/>
  <c r="AS47" i="22"/>
  <c r="AR47" i="22"/>
  <c r="AQ47" i="22"/>
  <c r="AP47" i="22"/>
  <c r="AO47" i="22"/>
  <c r="AN47" i="22"/>
  <c r="AM47" i="22"/>
  <c r="AL47" i="22"/>
  <c r="AK47" i="22"/>
  <c r="AJ47" i="22"/>
  <c r="AI47" i="22"/>
  <c r="AH47" i="22"/>
  <c r="AG47" i="22"/>
  <c r="AF47" i="22"/>
  <c r="AE47" i="22"/>
  <c r="AD47" i="22"/>
  <c r="AC47" i="22"/>
  <c r="AB47" i="22"/>
  <c r="AA47" i="22"/>
  <c r="Z47" i="22"/>
  <c r="Y47" i="22"/>
  <c r="X47" i="22"/>
  <c r="W47" i="22"/>
  <c r="V47" i="22"/>
  <c r="U47" i="22"/>
  <c r="T47" i="22"/>
  <c r="S47" i="22"/>
  <c r="R47" i="22"/>
  <c r="Q47" i="22"/>
  <c r="P47" i="22"/>
  <c r="O47" i="22"/>
  <c r="N47" i="22"/>
  <c r="M47" i="22"/>
  <c r="L47" i="22"/>
  <c r="K47" i="22"/>
  <c r="J47" i="22"/>
  <c r="I47" i="22"/>
  <c r="H47" i="22"/>
  <c r="G47" i="22"/>
  <c r="F47" i="22"/>
  <c r="E47" i="22"/>
  <c r="D47" i="22"/>
  <c r="C47" i="22"/>
  <c r="B47" i="22"/>
  <c r="BA47" i="22" s="1"/>
  <c r="BB47" i="22" s="1"/>
  <c r="AZ46" i="22"/>
  <c r="AY46" i="22"/>
  <c r="AX46" i="22"/>
  <c r="AW46" i="22"/>
  <c r="AV46" i="22"/>
  <c r="AU46" i="22"/>
  <c r="AT46" i="22"/>
  <c r="AS46" i="22"/>
  <c r="AR46" i="22"/>
  <c r="AQ46" i="22"/>
  <c r="AP46" i="22"/>
  <c r="AO46" i="22"/>
  <c r="AN46" i="22"/>
  <c r="AM46" i="22"/>
  <c r="AL46" i="22"/>
  <c r="AK46" i="22"/>
  <c r="AJ46" i="22"/>
  <c r="AI46" i="22"/>
  <c r="AH46" i="22"/>
  <c r="AG46" i="22"/>
  <c r="AF46" i="22"/>
  <c r="AE46" i="22"/>
  <c r="AD46" i="22"/>
  <c r="AC46" i="22"/>
  <c r="AB46" i="22"/>
  <c r="AA46" i="22"/>
  <c r="Z46" i="22"/>
  <c r="Y46" i="22"/>
  <c r="X46" i="22"/>
  <c r="W46" i="22"/>
  <c r="V46" i="22"/>
  <c r="U46" i="22"/>
  <c r="T46" i="22"/>
  <c r="S46" i="22"/>
  <c r="R46" i="22"/>
  <c r="Q46" i="22"/>
  <c r="P46" i="22"/>
  <c r="O46" i="22"/>
  <c r="N46" i="22"/>
  <c r="M46" i="22"/>
  <c r="L46" i="22"/>
  <c r="K46" i="22"/>
  <c r="J46" i="22"/>
  <c r="I46" i="22"/>
  <c r="H46" i="22"/>
  <c r="G46" i="22"/>
  <c r="F46" i="22"/>
  <c r="E46" i="22"/>
  <c r="D46" i="22"/>
  <c r="C46" i="22"/>
  <c r="B46" i="22"/>
  <c r="BA46" i="22" s="1"/>
  <c r="BB46" i="22" s="1"/>
  <c r="AZ45" i="22"/>
  <c r="AY45" i="22"/>
  <c r="AX45" i="22"/>
  <c r="AW45" i="22"/>
  <c r="AV45" i="22"/>
  <c r="AU45" i="22"/>
  <c r="AT45" i="22"/>
  <c r="AS45" i="22"/>
  <c r="AR45" i="22"/>
  <c r="AQ45" i="22"/>
  <c r="AP45" i="22"/>
  <c r="AO45" i="22"/>
  <c r="AN45" i="22"/>
  <c r="AM45" i="22"/>
  <c r="AL45" i="22"/>
  <c r="AK45" i="22"/>
  <c r="AJ45" i="22"/>
  <c r="AI45" i="22"/>
  <c r="AH45" i="22"/>
  <c r="AG45" i="22"/>
  <c r="AF45" i="22"/>
  <c r="AE45" i="22"/>
  <c r="AD45" i="22"/>
  <c r="AC45" i="22"/>
  <c r="AB45" i="22"/>
  <c r="AA45" i="22"/>
  <c r="Z45" i="22"/>
  <c r="Y45" i="22"/>
  <c r="X45" i="22"/>
  <c r="W45" i="22"/>
  <c r="V45" i="22"/>
  <c r="U45" i="22"/>
  <c r="T45" i="22"/>
  <c r="S45" i="22"/>
  <c r="R45" i="22"/>
  <c r="Q45" i="22"/>
  <c r="P45" i="22"/>
  <c r="O45" i="22"/>
  <c r="N45" i="22"/>
  <c r="M45" i="22"/>
  <c r="L45" i="22"/>
  <c r="K45" i="22"/>
  <c r="J45" i="22"/>
  <c r="I45" i="22"/>
  <c r="H45" i="22"/>
  <c r="G45" i="22"/>
  <c r="F45" i="22"/>
  <c r="E45" i="22"/>
  <c r="D45" i="22"/>
  <c r="C45" i="22"/>
  <c r="B45" i="22"/>
  <c r="BA45" i="22" s="1"/>
  <c r="BB45" i="22" s="1"/>
  <c r="BA44" i="22"/>
  <c r="BB44" i="22" s="1"/>
  <c r="AZ44" i="22"/>
  <c r="AY44" i="22"/>
  <c r="AX44" i="22"/>
  <c r="AW44" i="22"/>
  <c r="AV44" i="22"/>
  <c r="AU44" i="22"/>
  <c r="AT44" i="22"/>
  <c r="AS44" i="22"/>
  <c r="AR44" i="22"/>
  <c r="AQ44" i="22"/>
  <c r="AP44" i="22"/>
  <c r="AO44" i="22"/>
  <c r="AN44" i="22"/>
  <c r="AM44" i="22"/>
  <c r="AL44" i="22"/>
  <c r="AK44" i="22"/>
  <c r="AJ44" i="22"/>
  <c r="AI44" i="22"/>
  <c r="AH44" i="22"/>
  <c r="AG44" i="22"/>
  <c r="AF44" i="22"/>
  <c r="AE44" i="22"/>
  <c r="AD44" i="22"/>
  <c r="AC44" i="22"/>
  <c r="AB44" i="22"/>
  <c r="AA44" i="22"/>
  <c r="Z44" i="22"/>
  <c r="Y44" i="22"/>
  <c r="X44" i="22"/>
  <c r="W44" i="22"/>
  <c r="V44" i="22"/>
  <c r="U44" i="22"/>
  <c r="T44" i="22"/>
  <c r="S44" i="22"/>
  <c r="R44" i="22"/>
  <c r="Q44" i="22"/>
  <c r="P44" i="22"/>
  <c r="O44" i="22"/>
  <c r="N44" i="22"/>
  <c r="M44" i="22"/>
  <c r="L44" i="22"/>
  <c r="K44" i="22"/>
  <c r="J44" i="22"/>
  <c r="I44" i="22"/>
  <c r="H44" i="22"/>
  <c r="G44" i="22"/>
  <c r="F44" i="22"/>
  <c r="E44" i="22"/>
  <c r="D44" i="22"/>
  <c r="C44" i="22"/>
  <c r="B44" i="22"/>
  <c r="AZ43" i="22"/>
  <c r="AY43" i="22"/>
  <c r="AX43" i="22"/>
  <c r="AW43" i="22"/>
  <c r="AV43" i="22"/>
  <c r="AU43" i="22"/>
  <c r="AT43" i="22"/>
  <c r="AS43" i="22"/>
  <c r="AR43" i="22"/>
  <c r="AQ43" i="22"/>
  <c r="AP43" i="22"/>
  <c r="AO43" i="22"/>
  <c r="AN43" i="22"/>
  <c r="AM43" i="22"/>
  <c r="AL43" i="22"/>
  <c r="AK43" i="22"/>
  <c r="AJ43" i="22"/>
  <c r="AI43" i="22"/>
  <c r="AH43" i="22"/>
  <c r="AG43" i="22"/>
  <c r="AF43" i="22"/>
  <c r="AE43" i="22"/>
  <c r="AD43" i="22"/>
  <c r="AC43" i="22"/>
  <c r="AB43" i="22"/>
  <c r="AA43" i="22"/>
  <c r="Z43" i="22"/>
  <c r="Y43" i="22"/>
  <c r="X43" i="22"/>
  <c r="W43" i="22"/>
  <c r="V43" i="22"/>
  <c r="U43" i="22"/>
  <c r="T43" i="22"/>
  <c r="S43" i="22"/>
  <c r="R43" i="22"/>
  <c r="Q43" i="22"/>
  <c r="P43" i="22"/>
  <c r="O43" i="22"/>
  <c r="N43" i="22"/>
  <c r="M43" i="22"/>
  <c r="L43" i="22"/>
  <c r="K43" i="22"/>
  <c r="J43" i="22"/>
  <c r="I43" i="22"/>
  <c r="H43" i="22"/>
  <c r="G43" i="22"/>
  <c r="F43" i="22"/>
  <c r="E43" i="22"/>
  <c r="D43" i="22"/>
  <c r="C43" i="22"/>
  <c r="B43" i="22"/>
  <c r="BA43" i="22" s="1"/>
  <c r="BB43" i="22" s="1"/>
  <c r="AZ42" i="22"/>
  <c r="AY42" i="22"/>
  <c r="AX42" i="22"/>
  <c r="AW42" i="22"/>
  <c r="AV42" i="22"/>
  <c r="AU42" i="22"/>
  <c r="AT42" i="22"/>
  <c r="AS42" i="22"/>
  <c r="AR42" i="22"/>
  <c r="AQ42" i="22"/>
  <c r="AP42" i="22"/>
  <c r="AO42" i="22"/>
  <c r="AN42" i="22"/>
  <c r="AM42" i="22"/>
  <c r="AL42" i="22"/>
  <c r="AK42" i="22"/>
  <c r="AJ42" i="22"/>
  <c r="AI42" i="22"/>
  <c r="AH42" i="22"/>
  <c r="AG42" i="22"/>
  <c r="AF42" i="22"/>
  <c r="AE42" i="22"/>
  <c r="AD42" i="22"/>
  <c r="AC42" i="22"/>
  <c r="AB42" i="22"/>
  <c r="AA42" i="22"/>
  <c r="Z42" i="22"/>
  <c r="Y42" i="22"/>
  <c r="X42" i="22"/>
  <c r="W42" i="22"/>
  <c r="V42" i="22"/>
  <c r="U42" i="22"/>
  <c r="T42" i="22"/>
  <c r="S42" i="22"/>
  <c r="R42" i="22"/>
  <c r="Q42" i="22"/>
  <c r="P42" i="22"/>
  <c r="O42" i="22"/>
  <c r="N42" i="22"/>
  <c r="M42" i="22"/>
  <c r="L42" i="22"/>
  <c r="K42" i="22"/>
  <c r="J42" i="22"/>
  <c r="I42" i="22"/>
  <c r="H42" i="22"/>
  <c r="G42" i="22"/>
  <c r="F42" i="22"/>
  <c r="E42" i="22"/>
  <c r="D42" i="22"/>
  <c r="C42" i="22"/>
  <c r="B42" i="22"/>
  <c r="BA42" i="22" s="1"/>
  <c r="BB42" i="22" s="1"/>
  <c r="AZ41" i="22"/>
  <c r="AY41" i="22"/>
  <c r="AX41" i="22"/>
  <c r="AW41" i="22"/>
  <c r="AV41" i="22"/>
  <c r="AU41" i="22"/>
  <c r="AT41" i="22"/>
  <c r="AS41" i="22"/>
  <c r="AR41" i="22"/>
  <c r="AQ41" i="22"/>
  <c r="AP41" i="22"/>
  <c r="AO41" i="22"/>
  <c r="AN41" i="22"/>
  <c r="AM41" i="22"/>
  <c r="AL41" i="22"/>
  <c r="AK41" i="22"/>
  <c r="AJ41" i="22"/>
  <c r="AI41" i="22"/>
  <c r="AH41" i="22"/>
  <c r="AG41" i="22"/>
  <c r="AF41" i="22"/>
  <c r="AE41" i="22"/>
  <c r="AD41" i="22"/>
  <c r="AC41" i="22"/>
  <c r="AB41" i="22"/>
  <c r="AA41" i="22"/>
  <c r="Z41" i="22"/>
  <c r="Y41" i="22"/>
  <c r="X41" i="22"/>
  <c r="W41" i="22"/>
  <c r="V41" i="22"/>
  <c r="U41" i="22"/>
  <c r="T41" i="22"/>
  <c r="S41" i="22"/>
  <c r="R41" i="22"/>
  <c r="Q41" i="22"/>
  <c r="P41" i="22"/>
  <c r="O41" i="22"/>
  <c r="N41" i="22"/>
  <c r="M41" i="22"/>
  <c r="L41" i="22"/>
  <c r="K41" i="22"/>
  <c r="J41" i="22"/>
  <c r="I41" i="22"/>
  <c r="H41" i="22"/>
  <c r="G41" i="22"/>
  <c r="F41" i="22"/>
  <c r="E41" i="22"/>
  <c r="D41" i="22"/>
  <c r="C41" i="22"/>
  <c r="B41" i="22"/>
  <c r="BA41" i="22" s="1"/>
  <c r="BB41" i="22" s="1"/>
  <c r="BA40" i="22"/>
  <c r="BB40" i="22" s="1"/>
  <c r="AZ40" i="22"/>
  <c r="AY40" i="22"/>
  <c r="AX40" i="22"/>
  <c r="AW40" i="22"/>
  <c r="AV40" i="22"/>
  <c r="AU40" i="22"/>
  <c r="AT40" i="22"/>
  <c r="AS40" i="22"/>
  <c r="AR40" i="22"/>
  <c r="AQ40" i="22"/>
  <c r="AP40" i="22"/>
  <c r="AO40" i="22"/>
  <c r="AN40" i="22"/>
  <c r="AM40" i="22"/>
  <c r="AL40" i="22"/>
  <c r="AK40" i="22"/>
  <c r="AJ40" i="22"/>
  <c r="AI40" i="22"/>
  <c r="AH40" i="22"/>
  <c r="AG40" i="22"/>
  <c r="AF40" i="22"/>
  <c r="AE40" i="22"/>
  <c r="AD40" i="22"/>
  <c r="AC40" i="22"/>
  <c r="AB40" i="22"/>
  <c r="AA40" i="22"/>
  <c r="Z40" i="22"/>
  <c r="Y40" i="22"/>
  <c r="X40" i="22"/>
  <c r="W40" i="22"/>
  <c r="V40" i="22"/>
  <c r="U40" i="22"/>
  <c r="T40" i="22"/>
  <c r="S40" i="22"/>
  <c r="R40" i="22"/>
  <c r="Q40" i="22"/>
  <c r="P40" i="22"/>
  <c r="O40" i="22"/>
  <c r="N40" i="22"/>
  <c r="M40" i="22"/>
  <c r="L40" i="22"/>
  <c r="K40" i="22"/>
  <c r="J40" i="22"/>
  <c r="I40" i="22"/>
  <c r="H40" i="22"/>
  <c r="G40" i="22"/>
  <c r="F40" i="22"/>
  <c r="E40" i="22"/>
  <c r="D40" i="22"/>
  <c r="C40" i="22"/>
  <c r="B40" i="22"/>
  <c r="AZ39" i="22"/>
  <c r="AY39" i="22"/>
  <c r="AX39" i="22"/>
  <c r="AW39" i="22"/>
  <c r="AV39" i="22"/>
  <c r="AU39" i="22"/>
  <c r="AT39" i="22"/>
  <c r="AS39" i="22"/>
  <c r="AR39" i="22"/>
  <c r="AQ39" i="22"/>
  <c r="AP39" i="22"/>
  <c r="AO39" i="22"/>
  <c r="AN39" i="22"/>
  <c r="AM39" i="22"/>
  <c r="AL39" i="22"/>
  <c r="AK39" i="22"/>
  <c r="AJ39" i="22"/>
  <c r="AI39" i="22"/>
  <c r="AH39" i="22"/>
  <c r="AG39" i="22"/>
  <c r="AF39" i="22"/>
  <c r="AE39" i="22"/>
  <c r="AD39" i="22"/>
  <c r="AC39" i="22"/>
  <c r="AB39" i="22"/>
  <c r="AA39" i="22"/>
  <c r="Z39" i="22"/>
  <c r="Y39" i="22"/>
  <c r="X39" i="22"/>
  <c r="W39" i="22"/>
  <c r="V39" i="22"/>
  <c r="U39" i="22"/>
  <c r="T39" i="22"/>
  <c r="S39" i="22"/>
  <c r="R39" i="22"/>
  <c r="Q39" i="22"/>
  <c r="P39" i="22"/>
  <c r="O39" i="22"/>
  <c r="N39" i="22"/>
  <c r="M39" i="22"/>
  <c r="L39" i="22"/>
  <c r="K39" i="22"/>
  <c r="J39" i="22"/>
  <c r="I39" i="22"/>
  <c r="H39" i="22"/>
  <c r="G39" i="22"/>
  <c r="F39" i="22"/>
  <c r="E39" i="22"/>
  <c r="D39" i="22"/>
  <c r="C39" i="22"/>
  <c r="B39" i="22"/>
  <c r="BA39" i="22" s="1"/>
  <c r="BB39" i="22" s="1"/>
  <c r="AZ38" i="22"/>
  <c r="AY38" i="22"/>
  <c r="AX38" i="22"/>
  <c r="AW38" i="22"/>
  <c r="AV38" i="22"/>
  <c r="AU38" i="22"/>
  <c r="AT38" i="22"/>
  <c r="AS38" i="22"/>
  <c r="AR38" i="22"/>
  <c r="AQ38" i="22"/>
  <c r="AP38" i="22"/>
  <c r="AO38" i="22"/>
  <c r="AN38" i="22"/>
  <c r="AM38" i="22"/>
  <c r="AL38" i="22"/>
  <c r="AK38" i="22"/>
  <c r="AJ38" i="22"/>
  <c r="AI38" i="22"/>
  <c r="AH38" i="22"/>
  <c r="AG38" i="22"/>
  <c r="AF38" i="22"/>
  <c r="AE38" i="22"/>
  <c r="AD38" i="22"/>
  <c r="AC38" i="22"/>
  <c r="AB38" i="22"/>
  <c r="AA38" i="22"/>
  <c r="Z38" i="22"/>
  <c r="Y38" i="22"/>
  <c r="X38" i="22"/>
  <c r="W38" i="22"/>
  <c r="V38" i="22"/>
  <c r="U38" i="22"/>
  <c r="T38" i="22"/>
  <c r="S38" i="22"/>
  <c r="R38" i="22"/>
  <c r="Q38" i="22"/>
  <c r="P38" i="22"/>
  <c r="O38" i="22"/>
  <c r="N38" i="22"/>
  <c r="M38" i="22"/>
  <c r="L38" i="22"/>
  <c r="K38" i="22"/>
  <c r="J38" i="22"/>
  <c r="I38" i="22"/>
  <c r="H38" i="22"/>
  <c r="G38" i="22"/>
  <c r="F38" i="22"/>
  <c r="E38" i="22"/>
  <c r="D38" i="22"/>
  <c r="C38" i="22"/>
  <c r="B38" i="22"/>
  <c r="BA38" i="22" s="1"/>
  <c r="BB38" i="22" s="1"/>
  <c r="AZ37" i="22"/>
  <c r="AY37" i="22"/>
  <c r="AX37" i="22"/>
  <c r="AW37" i="22"/>
  <c r="AV37" i="22"/>
  <c r="AU37" i="22"/>
  <c r="AT37" i="22"/>
  <c r="AS37" i="22"/>
  <c r="AR37" i="22"/>
  <c r="AQ37" i="22"/>
  <c r="AP37" i="22"/>
  <c r="AO37" i="22"/>
  <c r="AN37" i="22"/>
  <c r="AM37" i="22"/>
  <c r="AL37" i="22"/>
  <c r="AK37" i="22"/>
  <c r="AJ37" i="22"/>
  <c r="AI37" i="22"/>
  <c r="AH37" i="22"/>
  <c r="AG37" i="22"/>
  <c r="AF37" i="22"/>
  <c r="AE37" i="22"/>
  <c r="AD37" i="22"/>
  <c r="AC37" i="22"/>
  <c r="AB37" i="22"/>
  <c r="AA37" i="22"/>
  <c r="Z37" i="22"/>
  <c r="Y37" i="22"/>
  <c r="X37" i="22"/>
  <c r="W37" i="22"/>
  <c r="V37" i="22"/>
  <c r="U37" i="22"/>
  <c r="T37" i="22"/>
  <c r="S37" i="22"/>
  <c r="R37" i="22"/>
  <c r="Q37" i="22"/>
  <c r="P37" i="22"/>
  <c r="O37" i="22"/>
  <c r="N37" i="22"/>
  <c r="M37" i="22"/>
  <c r="L37" i="22"/>
  <c r="K37" i="22"/>
  <c r="J37" i="22"/>
  <c r="I37" i="22"/>
  <c r="H37" i="22"/>
  <c r="G37" i="22"/>
  <c r="F37" i="22"/>
  <c r="E37" i="22"/>
  <c r="D37" i="22"/>
  <c r="C37" i="22"/>
  <c r="B37" i="22"/>
  <c r="BA37" i="22" s="1"/>
  <c r="BB37" i="22" s="1"/>
  <c r="BA36" i="22"/>
  <c r="BB36" i="22" s="1"/>
  <c r="AZ36" i="22"/>
  <c r="AY36" i="22"/>
  <c r="AX36" i="22"/>
  <c r="AW36" i="22"/>
  <c r="AV36" i="22"/>
  <c r="AU36" i="22"/>
  <c r="AT36" i="22"/>
  <c r="AS36" i="22"/>
  <c r="AR36" i="22"/>
  <c r="AQ36" i="22"/>
  <c r="AP36" i="22"/>
  <c r="AO36" i="22"/>
  <c r="AN36" i="22"/>
  <c r="AM36" i="22"/>
  <c r="AL36" i="22"/>
  <c r="AK36" i="22"/>
  <c r="AJ36" i="22"/>
  <c r="AI36" i="22"/>
  <c r="AH36" i="22"/>
  <c r="AG36" i="22"/>
  <c r="AF36" i="22"/>
  <c r="AE36" i="22"/>
  <c r="AD36" i="22"/>
  <c r="AC36" i="22"/>
  <c r="AB36" i="22"/>
  <c r="AA36" i="22"/>
  <c r="Z36" i="22"/>
  <c r="Y36" i="22"/>
  <c r="X36" i="22"/>
  <c r="W36" i="22"/>
  <c r="V36" i="22"/>
  <c r="U36" i="22"/>
  <c r="T36" i="22"/>
  <c r="S36" i="22"/>
  <c r="R36" i="22"/>
  <c r="Q36" i="22"/>
  <c r="P36" i="22"/>
  <c r="O36" i="22"/>
  <c r="N36" i="22"/>
  <c r="M36" i="22"/>
  <c r="L36" i="22"/>
  <c r="K36" i="22"/>
  <c r="J36" i="22"/>
  <c r="I36" i="22"/>
  <c r="H36" i="22"/>
  <c r="G36" i="22"/>
  <c r="F36" i="22"/>
  <c r="E36" i="22"/>
  <c r="D36" i="22"/>
  <c r="C36" i="22"/>
  <c r="B36" i="22"/>
  <c r="AZ35" i="22"/>
  <c r="AY35" i="22"/>
  <c r="AX35" i="22"/>
  <c r="AW35" i="22"/>
  <c r="AV35" i="22"/>
  <c r="AU35" i="22"/>
  <c r="AT35" i="22"/>
  <c r="AS35" i="22"/>
  <c r="AR35" i="22"/>
  <c r="AQ35" i="22"/>
  <c r="AP35" i="22"/>
  <c r="AO35" i="22"/>
  <c r="AN35" i="22"/>
  <c r="AM35" i="22"/>
  <c r="AL35" i="22"/>
  <c r="AK35" i="22"/>
  <c r="AJ35" i="22"/>
  <c r="AI35" i="22"/>
  <c r="AH35" i="22"/>
  <c r="AG35" i="22"/>
  <c r="AF35" i="22"/>
  <c r="AE35" i="22"/>
  <c r="AD35" i="22"/>
  <c r="AC35" i="22"/>
  <c r="AB35" i="22"/>
  <c r="AA35" i="22"/>
  <c r="Z35" i="22"/>
  <c r="Y35" i="22"/>
  <c r="X35" i="22"/>
  <c r="W35" i="22"/>
  <c r="V35" i="22"/>
  <c r="U35" i="22"/>
  <c r="T35" i="22"/>
  <c r="S35" i="22"/>
  <c r="R35" i="22"/>
  <c r="Q35" i="22"/>
  <c r="P35" i="22"/>
  <c r="O35" i="22"/>
  <c r="N35" i="22"/>
  <c r="M35" i="22"/>
  <c r="L35" i="22"/>
  <c r="K35" i="22"/>
  <c r="J35" i="22"/>
  <c r="I35" i="22"/>
  <c r="H35" i="22"/>
  <c r="G35" i="22"/>
  <c r="F35" i="22"/>
  <c r="E35" i="22"/>
  <c r="D35" i="22"/>
  <c r="C35" i="22"/>
  <c r="B35" i="22"/>
  <c r="BA35" i="22" s="1"/>
  <c r="BB35" i="22" s="1"/>
  <c r="AZ34" i="22"/>
  <c r="AY34" i="22"/>
  <c r="AX34" i="22"/>
  <c r="AW34" i="22"/>
  <c r="AV34" i="22"/>
  <c r="AU34" i="22"/>
  <c r="AT34" i="22"/>
  <c r="AS34" i="22"/>
  <c r="AR34" i="22"/>
  <c r="AQ34" i="22"/>
  <c r="AP34" i="22"/>
  <c r="AO34" i="22"/>
  <c r="AN34" i="22"/>
  <c r="AM34" i="22"/>
  <c r="AL34" i="22"/>
  <c r="AK34" i="22"/>
  <c r="AJ34" i="22"/>
  <c r="AI34" i="22"/>
  <c r="AH34" i="22"/>
  <c r="AG34" i="22"/>
  <c r="AF34" i="22"/>
  <c r="AE34" i="22"/>
  <c r="AD34" i="22"/>
  <c r="AC34" i="22"/>
  <c r="AB34" i="22"/>
  <c r="AA34" i="22"/>
  <c r="Z34" i="22"/>
  <c r="Y34" i="22"/>
  <c r="X34" i="22"/>
  <c r="W34" i="22"/>
  <c r="V34" i="22"/>
  <c r="U34" i="22"/>
  <c r="T34" i="22"/>
  <c r="S34" i="22"/>
  <c r="R34" i="22"/>
  <c r="Q34" i="22"/>
  <c r="P34" i="22"/>
  <c r="O34" i="22"/>
  <c r="N34" i="22"/>
  <c r="M34" i="22"/>
  <c r="L34" i="22"/>
  <c r="K34" i="22"/>
  <c r="J34" i="22"/>
  <c r="I34" i="22"/>
  <c r="H34" i="22"/>
  <c r="G34" i="22"/>
  <c r="F34" i="22"/>
  <c r="E34" i="22"/>
  <c r="D34" i="22"/>
  <c r="C34" i="22"/>
  <c r="B34" i="22"/>
  <c r="BA34" i="22" s="1"/>
  <c r="BB34" i="22" s="1"/>
  <c r="AZ33" i="22"/>
  <c r="AY33" i="22"/>
  <c r="AX33" i="22"/>
  <c r="AW33" i="22"/>
  <c r="AV33" i="22"/>
  <c r="AU33" i="22"/>
  <c r="AT33" i="22"/>
  <c r="AS33" i="22"/>
  <c r="AR33" i="22"/>
  <c r="AQ33" i="22"/>
  <c r="AP33" i="22"/>
  <c r="AO33" i="22"/>
  <c r="AN33" i="22"/>
  <c r="AM33" i="22"/>
  <c r="AL33" i="22"/>
  <c r="AK33" i="22"/>
  <c r="AJ33" i="22"/>
  <c r="AI33" i="22"/>
  <c r="AH33" i="22"/>
  <c r="AG33" i="22"/>
  <c r="AF33" i="22"/>
  <c r="AE33" i="22"/>
  <c r="AD33" i="22"/>
  <c r="AC33" i="22"/>
  <c r="AB33" i="22"/>
  <c r="AA33" i="22"/>
  <c r="Z33" i="22"/>
  <c r="Y33" i="22"/>
  <c r="X33" i="22"/>
  <c r="W33" i="22"/>
  <c r="V33" i="22"/>
  <c r="U33" i="22"/>
  <c r="T33" i="22"/>
  <c r="S33" i="22"/>
  <c r="R33" i="22"/>
  <c r="Q33" i="22"/>
  <c r="P33" i="22"/>
  <c r="O33" i="22"/>
  <c r="N33" i="22"/>
  <c r="M33" i="22"/>
  <c r="L33" i="22"/>
  <c r="K33" i="22"/>
  <c r="J33" i="22"/>
  <c r="I33" i="22"/>
  <c r="H33" i="22"/>
  <c r="G33" i="22"/>
  <c r="F33" i="22"/>
  <c r="E33" i="22"/>
  <c r="D33" i="22"/>
  <c r="C33" i="22"/>
  <c r="B33" i="22"/>
  <c r="BA33" i="22" s="1"/>
  <c r="BB33" i="22" s="1"/>
  <c r="BA32" i="22"/>
  <c r="BB32" i="22" s="1"/>
  <c r="AZ32" i="22"/>
  <c r="AY32" i="22"/>
  <c r="AX32" i="22"/>
  <c r="AW32" i="22"/>
  <c r="AV32" i="22"/>
  <c r="AU32" i="22"/>
  <c r="AT32" i="22"/>
  <c r="AS32" i="22"/>
  <c r="AR32" i="22"/>
  <c r="AQ32" i="22"/>
  <c r="AP32" i="22"/>
  <c r="AO32" i="22"/>
  <c r="AN32" i="22"/>
  <c r="AM32" i="22"/>
  <c r="AL32" i="22"/>
  <c r="AK32" i="22"/>
  <c r="AJ32" i="22"/>
  <c r="AI32" i="22"/>
  <c r="AH32" i="22"/>
  <c r="AG32" i="22"/>
  <c r="AF32" i="22"/>
  <c r="AE32" i="22"/>
  <c r="AD32" i="22"/>
  <c r="AC32" i="22"/>
  <c r="AB32" i="22"/>
  <c r="AA32" i="22"/>
  <c r="Z32" i="22"/>
  <c r="Y32" i="22"/>
  <c r="X32" i="22"/>
  <c r="W32" i="22"/>
  <c r="V32" i="22"/>
  <c r="U32" i="22"/>
  <c r="T32" i="22"/>
  <c r="S32" i="22"/>
  <c r="R32" i="22"/>
  <c r="Q32" i="22"/>
  <c r="P32" i="22"/>
  <c r="O32" i="22"/>
  <c r="N32" i="22"/>
  <c r="M32" i="22"/>
  <c r="L32" i="22"/>
  <c r="K32" i="22"/>
  <c r="J32" i="22"/>
  <c r="I32" i="22"/>
  <c r="H32" i="22"/>
  <c r="G32" i="22"/>
  <c r="F32" i="22"/>
  <c r="E32" i="22"/>
  <c r="D32" i="22"/>
  <c r="C32" i="22"/>
  <c r="B32" i="22"/>
  <c r="AZ31" i="22"/>
  <c r="AY31" i="22"/>
  <c r="AX31" i="22"/>
  <c r="AW31" i="22"/>
  <c r="AV31" i="22"/>
  <c r="AU31" i="22"/>
  <c r="AT31" i="22"/>
  <c r="AS31" i="22"/>
  <c r="AR31" i="22"/>
  <c r="AQ31" i="22"/>
  <c r="AP31" i="22"/>
  <c r="AO31" i="22"/>
  <c r="AN31" i="22"/>
  <c r="AM31" i="22"/>
  <c r="AL31" i="22"/>
  <c r="AK31" i="22"/>
  <c r="AJ31" i="22"/>
  <c r="AI31" i="22"/>
  <c r="AH31" i="22"/>
  <c r="AG31" i="22"/>
  <c r="AF31" i="22"/>
  <c r="AE31" i="22"/>
  <c r="AD31" i="22"/>
  <c r="AC31" i="22"/>
  <c r="AB31" i="22"/>
  <c r="AA31" i="22"/>
  <c r="Z31" i="22"/>
  <c r="Y31" i="22"/>
  <c r="X31" i="22"/>
  <c r="W31" i="22"/>
  <c r="V31" i="22"/>
  <c r="U31" i="22"/>
  <c r="T31" i="22"/>
  <c r="S31" i="22"/>
  <c r="R31" i="22"/>
  <c r="Q31" i="22"/>
  <c r="P31" i="22"/>
  <c r="O31" i="22"/>
  <c r="N31" i="22"/>
  <c r="M31" i="22"/>
  <c r="L31" i="22"/>
  <c r="K31" i="22"/>
  <c r="J31" i="22"/>
  <c r="I31" i="22"/>
  <c r="H31" i="22"/>
  <c r="G31" i="22"/>
  <c r="F31" i="22"/>
  <c r="E31" i="22"/>
  <c r="D31" i="22"/>
  <c r="C31" i="22"/>
  <c r="B31" i="22"/>
  <c r="BA31" i="22" s="1"/>
  <c r="BB31" i="22" s="1"/>
  <c r="AZ30" i="22"/>
  <c r="AY30" i="22"/>
  <c r="AX30" i="22"/>
  <c r="AW30" i="22"/>
  <c r="AV30" i="22"/>
  <c r="AU30" i="22"/>
  <c r="AT30" i="22"/>
  <c r="AS30" i="22"/>
  <c r="AR30" i="22"/>
  <c r="AQ30" i="22"/>
  <c r="AP30" i="22"/>
  <c r="AO30" i="22"/>
  <c r="AN30" i="22"/>
  <c r="AM30" i="22"/>
  <c r="AL30" i="22"/>
  <c r="AK30" i="22"/>
  <c r="AJ30" i="22"/>
  <c r="AI30" i="22"/>
  <c r="AH30" i="22"/>
  <c r="AG30" i="22"/>
  <c r="AF30" i="22"/>
  <c r="AE30" i="22"/>
  <c r="AD30" i="22"/>
  <c r="AC30" i="22"/>
  <c r="AB30" i="22"/>
  <c r="AA30" i="22"/>
  <c r="Z30" i="22"/>
  <c r="Y30" i="22"/>
  <c r="X30" i="22"/>
  <c r="W30" i="22"/>
  <c r="V30" i="22"/>
  <c r="U30" i="22"/>
  <c r="T30" i="22"/>
  <c r="S30" i="22"/>
  <c r="R30" i="22"/>
  <c r="Q30" i="22"/>
  <c r="P30" i="22"/>
  <c r="O30" i="22"/>
  <c r="N30" i="22"/>
  <c r="M30" i="22"/>
  <c r="L30" i="22"/>
  <c r="K30" i="22"/>
  <c r="J30" i="22"/>
  <c r="I30" i="22"/>
  <c r="H30" i="22"/>
  <c r="G30" i="22"/>
  <c r="F30" i="22"/>
  <c r="E30" i="22"/>
  <c r="D30" i="22"/>
  <c r="C30" i="22"/>
  <c r="B30" i="22"/>
  <c r="BA30" i="22" s="1"/>
  <c r="BB30" i="22" s="1"/>
  <c r="AZ29" i="22"/>
  <c r="AY29" i="22"/>
  <c r="AX29" i="22"/>
  <c r="AW29" i="22"/>
  <c r="AV29" i="22"/>
  <c r="AU29" i="22"/>
  <c r="AT29" i="22"/>
  <c r="AS29" i="22"/>
  <c r="AR29" i="22"/>
  <c r="AQ29" i="22"/>
  <c r="AP29" i="22"/>
  <c r="AO29" i="22"/>
  <c r="AN29" i="22"/>
  <c r="AM29" i="22"/>
  <c r="AL29" i="22"/>
  <c r="AK29" i="22"/>
  <c r="AJ29" i="22"/>
  <c r="AI29" i="22"/>
  <c r="AH29" i="22"/>
  <c r="AG29" i="22"/>
  <c r="AF29" i="22"/>
  <c r="AE29" i="22"/>
  <c r="AD29" i="22"/>
  <c r="AC29" i="22"/>
  <c r="AB29" i="22"/>
  <c r="AA29" i="22"/>
  <c r="Z29" i="22"/>
  <c r="Y29" i="22"/>
  <c r="X29" i="22"/>
  <c r="W29" i="22"/>
  <c r="V29" i="22"/>
  <c r="U29" i="22"/>
  <c r="T29" i="22"/>
  <c r="S29" i="22"/>
  <c r="R29" i="22"/>
  <c r="Q29" i="22"/>
  <c r="P29" i="22"/>
  <c r="O29" i="22"/>
  <c r="N29" i="22"/>
  <c r="M29" i="22"/>
  <c r="L29" i="22"/>
  <c r="K29" i="22"/>
  <c r="J29" i="22"/>
  <c r="I29" i="22"/>
  <c r="H29" i="22"/>
  <c r="G29" i="22"/>
  <c r="F29" i="22"/>
  <c r="E29" i="22"/>
  <c r="D29" i="22"/>
  <c r="C29" i="22"/>
  <c r="B29" i="22"/>
  <c r="BA29" i="22" s="1"/>
  <c r="BB29" i="22" s="1"/>
  <c r="BA28" i="22"/>
  <c r="BB28" i="22" s="1"/>
  <c r="AZ28" i="22"/>
  <c r="AY28" i="22"/>
  <c r="AX28" i="22"/>
  <c r="AW28" i="22"/>
  <c r="AV28" i="22"/>
  <c r="AU28" i="22"/>
  <c r="AT28" i="22"/>
  <c r="AS28" i="22"/>
  <c r="AR28" i="22"/>
  <c r="AQ28" i="22"/>
  <c r="AP28" i="22"/>
  <c r="AO28" i="22"/>
  <c r="AN28" i="22"/>
  <c r="AM28" i="22"/>
  <c r="AL28" i="22"/>
  <c r="AK28" i="22"/>
  <c r="AJ28" i="22"/>
  <c r="AI28" i="22"/>
  <c r="AH28" i="22"/>
  <c r="AG28" i="22"/>
  <c r="AF28" i="22"/>
  <c r="AE28" i="22"/>
  <c r="AD28" i="22"/>
  <c r="AC28" i="22"/>
  <c r="AB28" i="22"/>
  <c r="AA28" i="22"/>
  <c r="Z28" i="22"/>
  <c r="Y28" i="22"/>
  <c r="X28" i="22"/>
  <c r="W28" i="22"/>
  <c r="V28" i="22"/>
  <c r="U28" i="22"/>
  <c r="T28" i="22"/>
  <c r="S28" i="22"/>
  <c r="R28" i="22"/>
  <c r="Q28" i="22"/>
  <c r="P28" i="22"/>
  <c r="O28" i="22"/>
  <c r="N28" i="22"/>
  <c r="M28" i="22"/>
  <c r="L28" i="22"/>
  <c r="K28" i="22"/>
  <c r="J28" i="22"/>
  <c r="I28" i="22"/>
  <c r="H28" i="22"/>
  <c r="G28" i="22"/>
  <c r="F28" i="22"/>
  <c r="E28" i="22"/>
  <c r="D28" i="22"/>
  <c r="C28" i="22"/>
  <c r="B28" i="22"/>
  <c r="AZ27" i="22"/>
  <c r="AY27" i="22"/>
  <c r="AX27" i="22"/>
  <c r="AW27" i="22"/>
  <c r="AV27" i="22"/>
  <c r="AU27" i="22"/>
  <c r="AT27" i="22"/>
  <c r="AS27" i="22"/>
  <c r="AR27" i="22"/>
  <c r="AQ27" i="22"/>
  <c r="AP27" i="22"/>
  <c r="AO27" i="22"/>
  <c r="AN27" i="22"/>
  <c r="AM27" i="22"/>
  <c r="AL27" i="22"/>
  <c r="AK27" i="22"/>
  <c r="AJ27" i="22"/>
  <c r="AI27" i="22"/>
  <c r="AH27" i="22"/>
  <c r="AG27" i="22"/>
  <c r="AF27" i="22"/>
  <c r="AE27" i="22"/>
  <c r="AD27" i="22"/>
  <c r="AC27" i="22"/>
  <c r="AB27" i="22"/>
  <c r="AA27" i="22"/>
  <c r="Z27" i="22"/>
  <c r="Y27" i="22"/>
  <c r="X27" i="22"/>
  <c r="W27" i="22"/>
  <c r="V27" i="22"/>
  <c r="U27" i="22"/>
  <c r="T27" i="22"/>
  <c r="S27" i="22"/>
  <c r="R27" i="22"/>
  <c r="Q27" i="22"/>
  <c r="P27" i="22"/>
  <c r="O27" i="22"/>
  <c r="N27" i="22"/>
  <c r="M27" i="22"/>
  <c r="L27" i="22"/>
  <c r="K27" i="22"/>
  <c r="J27" i="22"/>
  <c r="I27" i="22"/>
  <c r="H27" i="22"/>
  <c r="G27" i="22"/>
  <c r="F27" i="22"/>
  <c r="E27" i="22"/>
  <c r="D27" i="22"/>
  <c r="C27" i="22"/>
  <c r="B27" i="22"/>
  <c r="BA27" i="22" s="1"/>
  <c r="BB27" i="22" s="1"/>
  <c r="AZ26" i="22"/>
  <c r="AY26" i="22"/>
  <c r="AX26" i="22"/>
  <c r="AW26" i="22"/>
  <c r="AV26" i="22"/>
  <c r="AU26" i="22"/>
  <c r="AT26" i="22"/>
  <c r="AS26" i="22"/>
  <c r="AR26" i="22"/>
  <c r="AQ26" i="22"/>
  <c r="AP26" i="22"/>
  <c r="AO26" i="22"/>
  <c r="AN26" i="22"/>
  <c r="AM26" i="22"/>
  <c r="AL26" i="22"/>
  <c r="AK26" i="22"/>
  <c r="AJ26" i="22"/>
  <c r="AI26" i="22"/>
  <c r="AH26" i="22"/>
  <c r="AG26" i="22"/>
  <c r="AF26" i="22"/>
  <c r="AE26" i="22"/>
  <c r="AD26" i="22"/>
  <c r="AC26" i="22"/>
  <c r="AB26" i="22"/>
  <c r="AA26" i="22"/>
  <c r="Z26" i="22"/>
  <c r="Y26" i="22"/>
  <c r="X26" i="22"/>
  <c r="W26" i="22"/>
  <c r="V26" i="22"/>
  <c r="U26" i="22"/>
  <c r="T26" i="22"/>
  <c r="S26" i="22"/>
  <c r="R26" i="22"/>
  <c r="Q26" i="22"/>
  <c r="P26" i="22"/>
  <c r="O26" i="22"/>
  <c r="N26" i="22"/>
  <c r="M26" i="22"/>
  <c r="L26" i="22"/>
  <c r="K26" i="22"/>
  <c r="J26" i="22"/>
  <c r="I26" i="22"/>
  <c r="H26" i="22"/>
  <c r="G26" i="22"/>
  <c r="F26" i="22"/>
  <c r="E26" i="22"/>
  <c r="D26" i="22"/>
  <c r="C26" i="22"/>
  <c r="B26" i="22"/>
  <c r="BA26" i="22" s="1"/>
  <c r="BB26" i="22" s="1"/>
  <c r="AZ25" i="22"/>
  <c r="AY25" i="22"/>
  <c r="AX25" i="22"/>
  <c r="AW25" i="22"/>
  <c r="AV25" i="22"/>
  <c r="AU25" i="22"/>
  <c r="AT25" i="22"/>
  <c r="AS25" i="22"/>
  <c r="AR25" i="22"/>
  <c r="AQ25" i="22"/>
  <c r="AP25" i="22"/>
  <c r="AO25" i="22"/>
  <c r="AN25" i="22"/>
  <c r="AM25" i="22"/>
  <c r="AL25" i="22"/>
  <c r="AK25" i="22"/>
  <c r="AJ25" i="22"/>
  <c r="AI25" i="22"/>
  <c r="AH25" i="22"/>
  <c r="AG25" i="22"/>
  <c r="AF25" i="22"/>
  <c r="AE25" i="22"/>
  <c r="AD25" i="22"/>
  <c r="AC25" i="22"/>
  <c r="AB25" i="22"/>
  <c r="AA25" i="22"/>
  <c r="Z25" i="22"/>
  <c r="Y25" i="22"/>
  <c r="X25" i="22"/>
  <c r="W25" i="22"/>
  <c r="V25" i="22"/>
  <c r="U25" i="22"/>
  <c r="T25" i="22"/>
  <c r="S25" i="22"/>
  <c r="R25" i="22"/>
  <c r="Q25" i="22"/>
  <c r="P25" i="22"/>
  <c r="O25" i="22"/>
  <c r="N25" i="22"/>
  <c r="M25" i="22"/>
  <c r="L25" i="22"/>
  <c r="K25" i="22"/>
  <c r="J25" i="22"/>
  <c r="I25" i="22"/>
  <c r="H25" i="22"/>
  <c r="G25" i="22"/>
  <c r="F25" i="22"/>
  <c r="E25" i="22"/>
  <c r="D25" i="22"/>
  <c r="C25" i="22"/>
  <c r="B25" i="22"/>
  <c r="BA25" i="22" s="1"/>
  <c r="BB25" i="22" s="1"/>
  <c r="AZ24" i="22"/>
  <c r="AY24" i="22"/>
  <c r="AX24" i="22"/>
  <c r="AW24" i="22"/>
  <c r="AV24" i="22"/>
  <c r="AU24" i="22"/>
  <c r="AT24" i="22"/>
  <c r="AS24" i="22"/>
  <c r="AR24" i="22"/>
  <c r="AQ24" i="22"/>
  <c r="AP24" i="22"/>
  <c r="AO24" i="22"/>
  <c r="AN24" i="22"/>
  <c r="AM24" i="22"/>
  <c r="AL24" i="22"/>
  <c r="AK24" i="22"/>
  <c r="AJ24" i="22"/>
  <c r="AI24" i="22"/>
  <c r="AH24" i="22"/>
  <c r="AG24" i="22"/>
  <c r="AF24" i="22"/>
  <c r="AE24" i="22"/>
  <c r="AD24" i="22"/>
  <c r="AC24" i="22"/>
  <c r="AB24" i="22"/>
  <c r="AA24" i="22"/>
  <c r="Z24" i="22"/>
  <c r="Y24" i="22"/>
  <c r="X24" i="22"/>
  <c r="W24" i="22"/>
  <c r="V24" i="22"/>
  <c r="U24" i="22"/>
  <c r="T24" i="22"/>
  <c r="S24" i="22"/>
  <c r="R24" i="22"/>
  <c r="Q24" i="22"/>
  <c r="P24" i="22"/>
  <c r="O24" i="22"/>
  <c r="N24" i="22"/>
  <c r="M24" i="22"/>
  <c r="L24" i="22"/>
  <c r="K24" i="22"/>
  <c r="J24" i="22"/>
  <c r="I24" i="22"/>
  <c r="H24" i="22"/>
  <c r="G24" i="22"/>
  <c r="F24" i="22"/>
  <c r="E24" i="22"/>
  <c r="D24" i="22"/>
  <c r="C24" i="22"/>
  <c r="B24" i="22"/>
  <c r="BA24" i="22" s="1"/>
  <c r="BB24" i="22" s="1"/>
  <c r="BA23" i="22"/>
  <c r="BB23" i="22" s="1"/>
  <c r="AZ23" i="22"/>
  <c r="AY23" i="22"/>
  <c r="AX23" i="22"/>
  <c r="AW23" i="22"/>
  <c r="AV23" i="22"/>
  <c r="AU23" i="22"/>
  <c r="AT23" i="22"/>
  <c r="AS23" i="22"/>
  <c r="AR23" i="22"/>
  <c r="AQ23" i="22"/>
  <c r="AP23" i="22"/>
  <c r="AO23" i="22"/>
  <c r="AN23" i="22"/>
  <c r="AM23" i="22"/>
  <c r="AL23" i="22"/>
  <c r="AK23" i="22"/>
  <c r="AJ23" i="22"/>
  <c r="AI23" i="22"/>
  <c r="AH23" i="22"/>
  <c r="AG23" i="22"/>
  <c r="AF23" i="22"/>
  <c r="AE23" i="22"/>
  <c r="AD23" i="22"/>
  <c r="AC23" i="22"/>
  <c r="AB23" i="22"/>
  <c r="AA23" i="22"/>
  <c r="Z23" i="22"/>
  <c r="Y23" i="22"/>
  <c r="X23" i="22"/>
  <c r="W23" i="22"/>
  <c r="V23" i="22"/>
  <c r="U23" i="22"/>
  <c r="T23" i="22"/>
  <c r="S23" i="22"/>
  <c r="R23" i="22"/>
  <c r="Q23" i="22"/>
  <c r="P23" i="22"/>
  <c r="O23" i="22"/>
  <c r="N23" i="22"/>
  <c r="M23" i="22"/>
  <c r="L23" i="22"/>
  <c r="K23" i="22"/>
  <c r="J23" i="22"/>
  <c r="I23" i="22"/>
  <c r="H23" i="22"/>
  <c r="G23" i="22"/>
  <c r="F23" i="22"/>
  <c r="E23" i="22"/>
  <c r="D23" i="22"/>
  <c r="C23" i="22"/>
  <c r="B23" i="22"/>
  <c r="AZ22" i="22"/>
  <c r="AY22" i="22"/>
  <c r="AX22" i="22"/>
  <c r="AW22" i="22"/>
  <c r="AV22" i="22"/>
  <c r="AU22" i="22"/>
  <c r="AT22" i="22"/>
  <c r="AS22" i="22"/>
  <c r="AR22" i="22"/>
  <c r="AQ22" i="22"/>
  <c r="AP22" i="22"/>
  <c r="AO22" i="22"/>
  <c r="AN22" i="22"/>
  <c r="AM22" i="22"/>
  <c r="AL22" i="22"/>
  <c r="AK22" i="22"/>
  <c r="AJ22" i="22"/>
  <c r="AI22" i="22"/>
  <c r="AH22" i="22"/>
  <c r="AG22" i="22"/>
  <c r="AF22" i="22"/>
  <c r="AE22" i="22"/>
  <c r="AD22" i="22"/>
  <c r="AC22" i="22"/>
  <c r="AB22" i="22"/>
  <c r="AA22" i="22"/>
  <c r="Z22" i="22"/>
  <c r="Y22" i="22"/>
  <c r="X22" i="22"/>
  <c r="W22" i="22"/>
  <c r="V22" i="22"/>
  <c r="U22" i="22"/>
  <c r="T22" i="22"/>
  <c r="S22" i="22"/>
  <c r="R22" i="22"/>
  <c r="Q22" i="22"/>
  <c r="P22" i="22"/>
  <c r="O22" i="22"/>
  <c r="N22" i="22"/>
  <c r="M22" i="22"/>
  <c r="L22" i="22"/>
  <c r="K22" i="22"/>
  <c r="J22" i="22"/>
  <c r="I22" i="22"/>
  <c r="H22" i="22"/>
  <c r="G22" i="22"/>
  <c r="F22" i="22"/>
  <c r="E22" i="22"/>
  <c r="D22" i="22"/>
  <c r="C22" i="22"/>
  <c r="B22" i="22"/>
  <c r="BA22" i="22" s="1"/>
  <c r="BB22" i="22" s="1"/>
  <c r="BA21" i="22"/>
  <c r="BB21" i="22" s="1"/>
  <c r="AZ21" i="22"/>
  <c r="AY21" i="22"/>
  <c r="AX21" i="22"/>
  <c r="AW21" i="22"/>
  <c r="AV21" i="22"/>
  <c r="AU21" i="22"/>
  <c r="AT21" i="22"/>
  <c r="AS21" i="22"/>
  <c r="AR21" i="22"/>
  <c r="AQ21" i="22"/>
  <c r="AP21" i="22"/>
  <c r="AO21" i="22"/>
  <c r="AN21" i="22"/>
  <c r="AM21" i="22"/>
  <c r="AL21" i="22"/>
  <c r="AK21" i="22"/>
  <c r="AJ21" i="22"/>
  <c r="AI21" i="22"/>
  <c r="AH21" i="22"/>
  <c r="AG21" i="22"/>
  <c r="AF21" i="22"/>
  <c r="AE21" i="22"/>
  <c r="AD21" i="22"/>
  <c r="AC21" i="22"/>
  <c r="AB21" i="22"/>
  <c r="AA21" i="22"/>
  <c r="Z21" i="22"/>
  <c r="Y21" i="22"/>
  <c r="X21" i="22"/>
  <c r="W21" i="22"/>
  <c r="V21" i="22"/>
  <c r="U21" i="22"/>
  <c r="T21" i="22"/>
  <c r="S21" i="22"/>
  <c r="R21" i="22"/>
  <c r="Q21" i="22"/>
  <c r="P21" i="22"/>
  <c r="O21" i="22"/>
  <c r="N21" i="22"/>
  <c r="M21" i="22"/>
  <c r="L21" i="22"/>
  <c r="K21" i="22"/>
  <c r="J21" i="22"/>
  <c r="I21" i="22"/>
  <c r="H21" i="22"/>
  <c r="G21" i="22"/>
  <c r="F21" i="22"/>
  <c r="E21" i="22"/>
  <c r="D21" i="22"/>
  <c r="C21" i="22"/>
  <c r="B21" i="22"/>
  <c r="AZ20" i="22"/>
  <c r="AY20" i="22"/>
  <c r="AX20" i="22"/>
  <c r="AW20" i="22"/>
  <c r="AV20" i="22"/>
  <c r="AU20" i="22"/>
  <c r="AT20" i="22"/>
  <c r="AS20" i="22"/>
  <c r="AR20" i="22"/>
  <c r="AQ20" i="22"/>
  <c r="AP20" i="22"/>
  <c r="AO20" i="22"/>
  <c r="AN20" i="22"/>
  <c r="AM20" i="22"/>
  <c r="AL20" i="22"/>
  <c r="AK20" i="22"/>
  <c r="AJ20" i="22"/>
  <c r="AI20" i="22"/>
  <c r="AH20" i="22"/>
  <c r="AG20" i="22"/>
  <c r="AF20" i="22"/>
  <c r="AE20" i="22"/>
  <c r="AD20" i="22"/>
  <c r="AC20" i="22"/>
  <c r="AB20" i="22"/>
  <c r="AA20" i="22"/>
  <c r="Z20" i="22"/>
  <c r="Y20" i="22"/>
  <c r="X20" i="22"/>
  <c r="W20" i="22"/>
  <c r="V20" i="22"/>
  <c r="U20" i="22"/>
  <c r="T20" i="22"/>
  <c r="S20" i="22"/>
  <c r="R20" i="22"/>
  <c r="Q20" i="22"/>
  <c r="P20" i="22"/>
  <c r="O20" i="22"/>
  <c r="N20" i="22"/>
  <c r="M20" i="22"/>
  <c r="L20" i="22"/>
  <c r="K20" i="22"/>
  <c r="J20" i="22"/>
  <c r="I20" i="22"/>
  <c r="H20" i="22"/>
  <c r="G20" i="22"/>
  <c r="F20" i="22"/>
  <c r="E20" i="22"/>
  <c r="D20" i="22"/>
  <c r="C20" i="22"/>
  <c r="B20" i="22"/>
  <c r="BA20" i="22" s="1"/>
  <c r="BB20" i="22" s="1"/>
  <c r="BA19" i="22"/>
  <c r="BB19" i="22" s="1"/>
  <c r="AZ19" i="22"/>
  <c r="AY19" i="22"/>
  <c r="AX19" i="22"/>
  <c r="AW19" i="22"/>
  <c r="AV19" i="22"/>
  <c r="AU19" i="22"/>
  <c r="AT19" i="22"/>
  <c r="AS19" i="22"/>
  <c r="AR19" i="22"/>
  <c r="AQ19" i="22"/>
  <c r="AP19" i="22"/>
  <c r="AO19" i="22"/>
  <c r="AN19" i="22"/>
  <c r="AM19" i="22"/>
  <c r="AL19" i="22"/>
  <c r="AK19" i="22"/>
  <c r="AJ19" i="22"/>
  <c r="AI19" i="22"/>
  <c r="AH19" i="22"/>
  <c r="AG19" i="22"/>
  <c r="AF19" i="22"/>
  <c r="AE19" i="22"/>
  <c r="AD19" i="22"/>
  <c r="AC19" i="22"/>
  <c r="AB19" i="22"/>
  <c r="AA19" i="22"/>
  <c r="Z19" i="22"/>
  <c r="Y19" i="22"/>
  <c r="X19" i="22"/>
  <c r="W19" i="22"/>
  <c r="V19" i="22"/>
  <c r="U19" i="22"/>
  <c r="T19" i="22"/>
  <c r="S19" i="22"/>
  <c r="R19" i="22"/>
  <c r="Q19" i="22"/>
  <c r="P19" i="22"/>
  <c r="O19" i="22"/>
  <c r="N19" i="22"/>
  <c r="M19" i="22"/>
  <c r="L19" i="22"/>
  <c r="K19" i="22"/>
  <c r="J19" i="22"/>
  <c r="I19" i="22"/>
  <c r="H19" i="22"/>
  <c r="G19" i="22"/>
  <c r="F19" i="22"/>
  <c r="E19" i="22"/>
  <c r="D19" i="22"/>
  <c r="C19" i="22"/>
  <c r="B19" i="22"/>
  <c r="AZ18" i="22"/>
  <c r="AY18" i="22"/>
  <c r="AX18" i="22"/>
  <c r="AW18" i="22"/>
  <c r="AV18" i="22"/>
  <c r="AU18" i="22"/>
  <c r="AT18" i="22"/>
  <c r="AS18" i="22"/>
  <c r="AR18" i="22"/>
  <c r="AQ18" i="22"/>
  <c r="AP18" i="22"/>
  <c r="AO18" i="22"/>
  <c r="AN18" i="22"/>
  <c r="AM18" i="22"/>
  <c r="AL18" i="22"/>
  <c r="AK18" i="22"/>
  <c r="AJ18" i="22"/>
  <c r="AI18" i="22"/>
  <c r="AH18" i="22"/>
  <c r="AG18" i="22"/>
  <c r="AF18" i="22"/>
  <c r="AE18" i="22"/>
  <c r="AD18" i="22"/>
  <c r="AC18" i="22"/>
  <c r="AB18" i="22"/>
  <c r="AA18" i="22"/>
  <c r="Z18" i="22"/>
  <c r="Y18" i="22"/>
  <c r="X18" i="22"/>
  <c r="W18" i="22"/>
  <c r="V18" i="22"/>
  <c r="U18" i="22"/>
  <c r="T18" i="22"/>
  <c r="S18" i="22"/>
  <c r="R18" i="22"/>
  <c r="Q18" i="22"/>
  <c r="P18" i="22"/>
  <c r="O18" i="22"/>
  <c r="N18" i="22"/>
  <c r="M18" i="22"/>
  <c r="L18" i="22"/>
  <c r="K18" i="22"/>
  <c r="J18" i="22"/>
  <c r="I18" i="22"/>
  <c r="H18" i="22"/>
  <c r="G18" i="22"/>
  <c r="F18" i="22"/>
  <c r="E18" i="22"/>
  <c r="D18" i="22"/>
  <c r="C18" i="22"/>
  <c r="B18" i="22"/>
  <c r="BA18" i="22" s="1"/>
  <c r="BB18" i="22" s="1"/>
  <c r="BA17" i="22"/>
  <c r="BB17" i="22" s="1"/>
  <c r="AZ17" i="22"/>
  <c r="AY17" i="22"/>
  <c r="AX17" i="22"/>
  <c r="AW17" i="22"/>
  <c r="AV17" i="22"/>
  <c r="AU17" i="22"/>
  <c r="AT17" i="22"/>
  <c r="AS17" i="22"/>
  <c r="AR17" i="22"/>
  <c r="AQ17" i="22"/>
  <c r="AP17" i="22"/>
  <c r="AO17" i="22"/>
  <c r="AN17" i="22"/>
  <c r="AM17" i="22"/>
  <c r="AL17" i="22"/>
  <c r="AK17" i="22"/>
  <c r="AJ17" i="22"/>
  <c r="AI17" i="22"/>
  <c r="AH17" i="22"/>
  <c r="AG17" i="22"/>
  <c r="AF17" i="22"/>
  <c r="AE17" i="22"/>
  <c r="AD17" i="22"/>
  <c r="AC17" i="22"/>
  <c r="AB17" i="22"/>
  <c r="AA17" i="22"/>
  <c r="Z17" i="22"/>
  <c r="Y17" i="22"/>
  <c r="X17" i="22"/>
  <c r="W17" i="22"/>
  <c r="V17" i="22"/>
  <c r="U17" i="22"/>
  <c r="T17" i="22"/>
  <c r="S17" i="22"/>
  <c r="R17" i="22"/>
  <c r="Q17" i="22"/>
  <c r="P17" i="22"/>
  <c r="O17" i="22"/>
  <c r="N17" i="22"/>
  <c r="M17" i="22"/>
  <c r="L17" i="22"/>
  <c r="K17" i="22"/>
  <c r="J17" i="22"/>
  <c r="I17" i="22"/>
  <c r="H17" i="22"/>
  <c r="G17" i="22"/>
  <c r="F17" i="22"/>
  <c r="E17" i="22"/>
  <c r="D17" i="22"/>
  <c r="C17" i="22"/>
  <c r="B17" i="22"/>
  <c r="AZ16" i="22"/>
  <c r="AY16" i="22"/>
  <c r="AX16" i="22"/>
  <c r="AW16" i="22"/>
  <c r="AV16" i="22"/>
  <c r="AU16" i="22"/>
  <c r="AT16" i="22"/>
  <c r="AS16" i="22"/>
  <c r="AR16" i="22"/>
  <c r="AQ16" i="22"/>
  <c r="AP16" i="22"/>
  <c r="AO16" i="22"/>
  <c r="AN16" i="22"/>
  <c r="AM16" i="22"/>
  <c r="AL16" i="22"/>
  <c r="AK16" i="22"/>
  <c r="AJ16" i="22"/>
  <c r="AI16" i="22"/>
  <c r="AH16" i="22"/>
  <c r="AG16" i="22"/>
  <c r="AF16" i="22"/>
  <c r="AE16" i="22"/>
  <c r="AD16" i="22"/>
  <c r="AC16" i="22"/>
  <c r="AB16" i="22"/>
  <c r="AA16" i="22"/>
  <c r="Z16" i="22"/>
  <c r="Y16" i="22"/>
  <c r="X16" i="22"/>
  <c r="W16" i="22"/>
  <c r="V16" i="22"/>
  <c r="U16" i="22"/>
  <c r="T16" i="22"/>
  <c r="S16" i="22"/>
  <c r="R16" i="22"/>
  <c r="Q16" i="22"/>
  <c r="P16" i="22"/>
  <c r="O16" i="22"/>
  <c r="N16" i="22"/>
  <c r="M16" i="22"/>
  <c r="L16" i="22"/>
  <c r="K16" i="22"/>
  <c r="J16" i="22"/>
  <c r="I16" i="22"/>
  <c r="H16" i="22"/>
  <c r="G16" i="22"/>
  <c r="F16" i="22"/>
  <c r="E16" i="22"/>
  <c r="D16" i="22"/>
  <c r="C16" i="22"/>
  <c r="B16" i="22"/>
  <c r="BA16" i="22" s="1"/>
  <c r="BB16" i="22" s="1"/>
  <c r="BA15" i="22"/>
  <c r="BB15" i="22" s="1"/>
  <c r="AZ15" i="22"/>
  <c r="AY15" i="22"/>
  <c r="AX15" i="22"/>
  <c r="AW15" i="22"/>
  <c r="AV15" i="22"/>
  <c r="AU15" i="22"/>
  <c r="AT15" i="22"/>
  <c r="AS15" i="22"/>
  <c r="AR15" i="22"/>
  <c r="AQ15" i="22"/>
  <c r="AP15" i="22"/>
  <c r="AO15" i="22"/>
  <c r="AN15" i="22"/>
  <c r="AM15" i="22"/>
  <c r="AL15" i="22"/>
  <c r="AK15" i="22"/>
  <c r="AJ15" i="22"/>
  <c r="AI15" i="22"/>
  <c r="AH15" i="22"/>
  <c r="AG15" i="22"/>
  <c r="AF15" i="22"/>
  <c r="AE15" i="22"/>
  <c r="AD15" i="22"/>
  <c r="AC15" i="22"/>
  <c r="AB15" i="22"/>
  <c r="AA15" i="22"/>
  <c r="Z15" i="22"/>
  <c r="Y15" i="22"/>
  <c r="X15" i="22"/>
  <c r="W15" i="22"/>
  <c r="V15" i="22"/>
  <c r="U15" i="22"/>
  <c r="T15" i="22"/>
  <c r="S15" i="22"/>
  <c r="R15" i="22"/>
  <c r="Q15" i="22"/>
  <c r="P15" i="22"/>
  <c r="O15" i="22"/>
  <c r="N15" i="22"/>
  <c r="M15" i="22"/>
  <c r="L15" i="22"/>
  <c r="K15" i="22"/>
  <c r="J15" i="22"/>
  <c r="I15" i="22"/>
  <c r="H15" i="22"/>
  <c r="G15" i="22"/>
  <c r="F15" i="22"/>
  <c r="E15" i="22"/>
  <c r="D15" i="22"/>
  <c r="C15" i="22"/>
  <c r="B15" i="22"/>
  <c r="AZ14" i="22"/>
  <c r="AY14" i="22"/>
  <c r="AX14" i="22"/>
  <c r="AW14" i="22"/>
  <c r="AV14" i="22"/>
  <c r="AU14" i="22"/>
  <c r="AT14" i="22"/>
  <c r="AS14" i="22"/>
  <c r="AR14" i="22"/>
  <c r="AQ14" i="22"/>
  <c r="AP14" i="22"/>
  <c r="AO14" i="22"/>
  <c r="AN14" i="22"/>
  <c r="AM14" i="22"/>
  <c r="AL14" i="22"/>
  <c r="AK14" i="22"/>
  <c r="AJ14" i="22"/>
  <c r="AI14" i="22"/>
  <c r="AH14" i="22"/>
  <c r="AG14" i="22"/>
  <c r="AF14" i="22"/>
  <c r="AE14" i="22"/>
  <c r="AD14" i="22"/>
  <c r="AC14" i="22"/>
  <c r="AB14" i="22"/>
  <c r="AA14" i="22"/>
  <c r="Z14" i="22"/>
  <c r="Y14" i="22"/>
  <c r="X14" i="22"/>
  <c r="W14" i="22"/>
  <c r="V14" i="22"/>
  <c r="U14" i="22"/>
  <c r="T14" i="22"/>
  <c r="S14" i="22"/>
  <c r="R14" i="22"/>
  <c r="Q14" i="22"/>
  <c r="P14" i="22"/>
  <c r="O14" i="22"/>
  <c r="N14" i="22"/>
  <c r="M14" i="22"/>
  <c r="L14" i="22"/>
  <c r="K14" i="22"/>
  <c r="J14" i="22"/>
  <c r="I14" i="22"/>
  <c r="H14" i="22"/>
  <c r="G14" i="22"/>
  <c r="F14" i="22"/>
  <c r="E14" i="22"/>
  <c r="D14" i="22"/>
  <c r="C14" i="22"/>
  <c r="B14" i="22"/>
  <c r="BA14" i="22" s="1"/>
  <c r="BB14" i="22" s="1"/>
  <c r="BA13" i="22"/>
  <c r="BB13" i="22" s="1"/>
  <c r="AZ13" i="22"/>
  <c r="AY13" i="22"/>
  <c r="AX13" i="22"/>
  <c r="AW13" i="22"/>
  <c r="AV13" i="22"/>
  <c r="AU13" i="22"/>
  <c r="AT13" i="22"/>
  <c r="AS13" i="22"/>
  <c r="AR13" i="22"/>
  <c r="AQ13" i="22"/>
  <c r="AP13" i="22"/>
  <c r="AO13" i="22"/>
  <c r="AN13" i="22"/>
  <c r="AM13" i="22"/>
  <c r="AL13" i="22"/>
  <c r="AK13" i="22"/>
  <c r="AJ13" i="22"/>
  <c r="AI13" i="22"/>
  <c r="AH13" i="22"/>
  <c r="AG13" i="22"/>
  <c r="AF13" i="22"/>
  <c r="AE13" i="22"/>
  <c r="AD13" i="22"/>
  <c r="AC13" i="22"/>
  <c r="AB13" i="22"/>
  <c r="AA13" i="22"/>
  <c r="Z13" i="22"/>
  <c r="Y13" i="22"/>
  <c r="X13" i="22"/>
  <c r="W13" i="22"/>
  <c r="V13" i="22"/>
  <c r="U13" i="22"/>
  <c r="T13" i="22"/>
  <c r="S13" i="22"/>
  <c r="R13" i="22"/>
  <c r="Q13" i="22"/>
  <c r="P13" i="22"/>
  <c r="O13" i="22"/>
  <c r="N13" i="22"/>
  <c r="M13" i="22"/>
  <c r="L13" i="22"/>
  <c r="K13" i="22"/>
  <c r="J13" i="22"/>
  <c r="I13" i="22"/>
  <c r="H13" i="22"/>
  <c r="G13" i="22"/>
  <c r="F13" i="22"/>
  <c r="E13" i="22"/>
  <c r="D13" i="22"/>
  <c r="C13" i="22"/>
  <c r="B13" i="22"/>
  <c r="AZ12" i="22"/>
  <c r="AY12" i="22"/>
  <c r="AX12" i="22"/>
  <c r="AW12" i="22"/>
  <c r="AV12" i="22"/>
  <c r="AU12" i="22"/>
  <c r="AT12" i="22"/>
  <c r="AS12" i="22"/>
  <c r="AR12" i="22"/>
  <c r="AQ12" i="22"/>
  <c r="AP12" i="22"/>
  <c r="AO12" i="22"/>
  <c r="AN12" i="22"/>
  <c r="AM12" i="22"/>
  <c r="AL12" i="22"/>
  <c r="AK12" i="22"/>
  <c r="AJ12" i="22"/>
  <c r="AI12" i="22"/>
  <c r="AH12" i="22"/>
  <c r="AG12" i="22"/>
  <c r="AF12" i="22"/>
  <c r="AE12" i="22"/>
  <c r="AD12" i="22"/>
  <c r="AC12" i="22"/>
  <c r="AB12" i="22"/>
  <c r="AA12" i="22"/>
  <c r="Z12" i="22"/>
  <c r="Y12" i="22"/>
  <c r="X12" i="22"/>
  <c r="W12" i="22"/>
  <c r="V12" i="22"/>
  <c r="U12" i="22"/>
  <c r="T12" i="22"/>
  <c r="S12" i="22"/>
  <c r="R12" i="22"/>
  <c r="Q12" i="22"/>
  <c r="P12" i="22"/>
  <c r="O12" i="22"/>
  <c r="N12" i="22"/>
  <c r="M12" i="22"/>
  <c r="L12" i="22"/>
  <c r="K12" i="22"/>
  <c r="J12" i="22"/>
  <c r="I12" i="22"/>
  <c r="H12" i="22"/>
  <c r="G12" i="22"/>
  <c r="F12" i="22"/>
  <c r="E12" i="22"/>
  <c r="D12" i="22"/>
  <c r="C12" i="22"/>
  <c r="B12" i="22"/>
  <c r="BA12" i="22" s="1"/>
  <c r="BB12" i="22" s="1"/>
  <c r="BA11" i="22"/>
  <c r="BB11" i="22" s="1"/>
  <c r="AZ11" i="22"/>
  <c r="AY11" i="22"/>
  <c r="AX11" i="22"/>
  <c r="AW11" i="22"/>
  <c r="AV11" i="22"/>
  <c r="AU11" i="22"/>
  <c r="AT11" i="22"/>
  <c r="AS11" i="22"/>
  <c r="AR11" i="22"/>
  <c r="AQ11" i="22"/>
  <c r="AP11" i="22"/>
  <c r="AO11" i="22"/>
  <c r="AN11" i="22"/>
  <c r="AM11" i="22"/>
  <c r="AL11" i="22"/>
  <c r="AK11" i="22"/>
  <c r="AJ11" i="22"/>
  <c r="AI11" i="22"/>
  <c r="AH11" i="22"/>
  <c r="AG11" i="22"/>
  <c r="AF11" i="22"/>
  <c r="AE11" i="22"/>
  <c r="AD11" i="22"/>
  <c r="AC11" i="22"/>
  <c r="AB11" i="22"/>
  <c r="AA11" i="22"/>
  <c r="Z11" i="22"/>
  <c r="Y11" i="22"/>
  <c r="X11" i="22"/>
  <c r="W11" i="22"/>
  <c r="V11" i="22"/>
  <c r="U11" i="22"/>
  <c r="T11" i="22"/>
  <c r="S11" i="22"/>
  <c r="R11" i="22"/>
  <c r="Q11" i="22"/>
  <c r="P11" i="22"/>
  <c r="O11" i="22"/>
  <c r="N11" i="22"/>
  <c r="M11" i="22"/>
  <c r="L11" i="22"/>
  <c r="K11" i="22"/>
  <c r="J11" i="22"/>
  <c r="I11" i="22"/>
  <c r="H11" i="22"/>
  <c r="G11" i="22"/>
  <c r="F11" i="22"/>
  <c r="E11" i="22"/>
  <c r="D11" i="22"/>
  <c r="C11" i="22"/>
  <c r="B11" i="22"/>
  <c r="AZ10" i="22"/>
  <c r="AY10" i="22"/>
  <c r="AX10" i="22"/>
  <c r="AW10" i="22"/>
  <c r="AV10" i="22"/>
  <c r="AU10" i="22"/>
  <c r="AT10" i="22"/>
  <c r="AS10" i="22"/>
  <c r="AR10" i="22"/>
  <c r="AQ10" i="22"/>
  <c r="AP10" i="22"/>
  <c r="AO10" i="22"/>
  <c r="AN10" i="22"/>
  <c r="AM10" i="22"/>
  <c r="AL10" i="22"/>
  <c r="AK10" i="22"/>
  <c r="AJ10" i="22"/>
  <c r="AI10" i="22"/>
  <c r="AH10" i="22"/>
  <c r="AG10" i="22"/>
  <c r="AF10" i="22"/>
  <c r="AE10" i="22"/>
  <c r="AD10" i="22"/>
  <c r="AC10" i="22"/>
  <c r="AB10" i="22"/>
  <c r="AA10" i="22"/>
  <c r="Z10" i="22"/>
  <c r="Y10" i="22"/>
  <c r="X10" i="22"/>
  <c r="W10" i="22"/>
  <c r="V10" i="22"/>
  <c r="U10" i="22"/>
  <c r="T10" i="22"/>
  <c r="S10" i="22"/>
  <c r="R10" i="22"/>
  <c r="Q10" i="22"/>
  <c r="P10" i="22"/>
  <c r="O10" i="22"/>
  <c r="N10" i="22"/>
  <c r="M10" i="22"/>
  <c r="L10" i="22"/>
  <c r="K10" i="22"/>
  <c r="J10" i="22"/>
  <c r="I10" i="22"/>
  <c r="H10" i="22"/>
  <c r="G10" i="22"/>
  <c r="F10" i="22"/>
  <c r="E10" i="22"/>
  <c r="D10" i="22"/>
  <c r="C10" i="22"/>
  <c r="B10" i="22"/>
  <c r="BA10" i="22" s="1"/>
  <c r="BB10" i="22" s="1"/>
  <c r="BA9" i="22"/>
  <c r="BB9" i="22" s="1"/>
  <c r="AZ9" i="22"/>
  <c r="AY9" i="22"/>
  <c r="AX9" i="22"/>
  <c r="AW9" i="22"/>
  <c r="AV9" i="22"/>
  <c r="AU9" i="22"/>
  <c r="AT9" i="22"/>
  <c r="AS9" i="22"/>
  <c r="AR9" i="22"/>
  <c r="AQ9" i="22"/>
  <c r="AP9" i="22"/>
  <c r="AO9" i="22"/>
  <c r="AN9" i="22"/>
  <c r="AM9" i="22"/>
  <c r="AL9" i="22"/>
  <c r="AK9" i="22"/>
  <c r="AJ9" i="22"/>
  <c r="AI9" i="22"/>
  <c r="AH9" i="22"/>
  <c r="AG9" i="22"/>
  <c r="AF9" i="22"/>
  <c r="AE9" i="22"/>
  <c r="AD9" i="22"/>
  <c r="AC9" i="22"/>
  <c r="AB9" i="22"/>
  <c r="AA9" i="22"/>
  <c r="Z9" i="22"/>
  <c r="Y9" i="22"/>
  <c r="X9" i="22"/>
  <c r="W9" i="22"/>
  <c r="V9" i="22"/>
  <c r="U9" i="22"/>
  <c r="T9" i="22"/>
  <c r="S9" i="22"/>
  <c r="R9" i="22"/>
  <c r="Q9" i="22"/>
  <c r="P9" i="22"/>
  <c r="O9" i="22"/>
  <c r="N9" i="22"/>
  <c r="M9" i="22"/>
  <c r="L9" i="22"/>
  <c r="K9" i="22"/>
  <c r="J9" i="22"/>
  <c r="I9" i="22"/>
  <c r="H9" i="22"/>
  <c r="G9" i="22"/>
  <c r="F9" i="22"/>
  <c r="E9" i="22"/>
  <c r="D9" i="22"/>
  <c r="C9" i="22"/>
  <c r="B9" i="22"/>
  <c r="AZ8" i="22"/>
  <c r="AY8" i="22"/>
  <c r="AX8" i="22"/>
  <c r="AW8" i="22"/>
  <c r="AV8" i="22"/>
  <c r="AU8" i="22"/>
  <c r="AT8" i="22"/>
  <c r="AS8" i="22"/>
  <c r="AR8" i="22"/>
  <c r="AQ8" i="22"/>
  <c r="AP8" i="22"/>
  <c r="AO8" i="22"/>
  <c r="AN8" i="22"/>
  <c r="AM8" i="22"/>
  <c r="AL8" i="22"/>
  <c r="AK8" i="22"/>
  <c r="AJ8" i="22"/>
  <c r="AI8" i="22"/>
  <c r="AH8" i="22"/>
  <c r="AG8" i="22"/>
  <c r="AF8" i="22"/>
  <c r="AE8" i="22"/>
  <c r="AD8" i="22"/>
  <c r="AC8" i="22"/>
  <c r="AB8" i="22"/>
  <c r="AA8" i="22"/>
  <c r="Z8" i="22"/>
  <c r="Y8" i="22"/>
  <c r="X8" i="22"/>
  <c r="W8" i="22"/>
  <c r="V8" i="22"/>
  <c r="U8" i="22"/>
  <c r="T8" i="22"/>
  <c r="S8" i="22"/>
  <c r="R8" i="22"/>
  <c r="Q8" i="22"/>
  <c r="P8" i="22"/>
  <c r="O8" i="22"/>
  <c r="N8" i="22"/>
  <c r="M8" i="22"/>
  <c r="L8" i="22"/>
  <c r="K8" i="22"/>
  <c r="J8" i="22"/>
  <c r="I8" i="22"/>
  <c r="H8" i="22"/>
  <c r="G8" i="22"/>
  <c r="F8" i="22"/>
  <c r="E8" i="22"/>
  <c r="D8" i="22"/>
  <c r="C8" i="22"/>
  <c r="B8" i="22"/>
  <c r="BA8" i="22" s="1"/>
  <c r="BB8" i="22" s="1"/>
  <c r="BA7" i="22"/>
  <c r="BB7" i="22" s="1"/>
  <c r="AZ7" i="22"/>
  <c r="AY7" i="22"/>
  <c r="AX7" i="22"/>
  <c r="AW7" i="22"/>
  <c r="AV7" i="22"/>
  <c r="AU7" i="22"/>
  <c r="AT7" i="22"/>
  <c r="AS7" i="22"/>
  <c r="AR7" i="22"/>
  <c r="AQ7" i="22"/>
  <c r="AP7" i="22"/>
  <c r="AO7" i="22"/>
  <c r="AN7" i="22"/>
  <c r="AM7" i="22"/>
  <c r="AL7" i="22"/>
  <c r="AK7" i="22"/>
  <c r="AJ7" i="22"/>
  <c r="AI7" i="22"/>
  <c r="AH7" i="22"/>
  <c r="AG7" i="22"/>
  <c r="AF7" i="22"/>
  <c r="AE7" i="22"/>
  <c r="AD7" i="22"/>
  <c r="AC7" i="22"/>
  <c r="AB7" i="22"/>
  <c r="AA7" i="22"/>
  <c r="Z7" i="22"/>
  <c r="Y7" i="22"/>
  <c r="X7" i="22"/>
  <c r="W7" i="22"/>
  <c r="V7" i="22"/>
  <c r="U7" i="22"/>
  <c r="T7" i="22"/>
  <c r="S7" i="22"/>
  <c r="R7" i="22"/>
  <c r="Q7" i="22"/>
  <c r="P7" i="22"/>
  <c r="O7" i="22"/>
  <c r="N7" i="22"/>
  <c r="M7" i="22"/>
  <c r="L7" i="22"/>
  <c r="K7" i="22"/>
  <c r="J7" i="22"/>
  <c r="I7" i="22"/>
  <c r="H7" i="22"/>
  <c r="G7" i="22"/>
  <c r="F7" i="22"/>
  <c r="E7" i="22"/>
  <c r="D7" i="22"/>
  <c r="C7" i="22"/>
  <c r="B7" i="22"/>
  <c r="AZ6" i="22"/>
  <c r="AY6" i="22"/>
  <c r="AX6" i="22"/>
  <c r="AW6" i="22"/>
  <c r="AV6" i="22"/>
  <c r="AU6" i="22"/>
  <c r="AT6" i="22"/>
  <c r="AS6" i="22"/>
  <c r="AR6" i="22"/>
  <c r="AQ6" i="22"/>
  <c r="AP6" i="22"/>
  <c r="AO6" i="22"/>
  <c r="AN6" i="22"/>
  <c r="AM6" i="22"/>
  <c r="AL6" i="22"/>
  <c r="AK6" i="22"/>
  <c r="AJ6" i="22"/>
  <c r="AI6" i="22"/>
  <c r="AH6" i="22"/>
  <c r="AG6" i="22"/>
  <c r="AF6" i="22"/>
  <c r="AE6" i="22"/>
  <c r="AD6" i="22"/>
  <c r="AC6" i="22"/>
  <c r="AB6" i="22"/>
  <c r="AA6" i="22"/>
  <c r="Z6" i="22"/>
  <c r="Y6" i="22"/>
  <c r="X6" i="22"/>
  <c r="W6" i="22"/>
  <c r="V6" i="22"/>
  <c r="U6" i="22"/>
  <c r="T6" i="22"/>
  <c r="S6" i="22"/>
  <c r="R6" i="22"/>
  <c r="Q6" i="22"/>
  <c r="P6" i="22"/>
  <c r="O6" i="22"/>
  <c r="N6" i="22"/>
  <c r="M6" i="22"/>
  <c r="L6" i="22"/>
  <c r="K6" i="22"/>
  <c r="J6" i="22"/>
  <c r="I6" i="22"/>
  <c r="H6" i="22"/>
  <c r="G6" i="22"/>
  <c r="F6" i="22"/>
  <c r="E6" i="22"/>
  <c r="D6" i="22"/>
  <c r="C6" i="22"/>
  <c r="B6" i="22"/>
  <c r="BA6" i="22" s="1"/>
  <c r="BB6" i="22" s="1"/>
  <c r="BA5" i="22"/>
  <c r="BB5" i="22" s="1"/>
  <c r="AZ5" i="22"/>
  <c r="AY5" i="22"/>
  <c r="AX5" i="22"/>
  <c r="AW5" i="22"/>
  <c r="AV5" i="22"/>
  <c r="AU5" i="22"/>
  <c r="AT5" i="22"/>
  <c r="AS5" i="22"/>
  <c r="AR5" i="22"/>
  <c r="AQ5" i="22"/>
  <c r="AP5" i="22"/>
  <c r="AO5" i="22"/>
  <c r="AN5" i="22"/>
  <c r="AM5" i="22"/>
  <c r="AL5" i="22"/>
  <c r="AK5" i="22"/>
  <c r="AJ5" i="22"/>
  <c r="AI5" i="22"/>
  <c r="AH5" i="22"/>
  <c r="AG5" i="22"/>
  <c r="AF5" i="22"/>
  <c r="AE5" i="22"/>
  <c r="AD5" i="22"/>
  <c r="AC5" i="22"/>
  <c r="AB5" i="22"/>
  <c r="AA5" i="22"/>
  <c r="Z5" i="22"/>
  <c r="Y5" i="22"/>
  <c r="X5" i="22"/>
  <c r="W5" i="22"/>
  <c r="V5" i="22"/>
  <c r="U5" i="22"/>
  <c r="T5" i="22"/>
  <c r="S5" i="22"/>
  <c r="R5" i="22"/>
  <c r="Q5" i="22"/>
  <c r="P5" i="22"/>
  <c r="O5" i="22"/>
  <c r="N5" i="22"/>
  <c r="M5" i="22"/>
  <c r="L5" i="22"/>
  <c r="K5" i="22"/>
  <c r="J5" i="22"/>
  <c r="I5" i="22"/>
  <c r="H5" i="22"/>
  <c r="G5" i="22"/>
  <c r="F5" i="22"/>
  <c r="E5" i="22"/>
  <c r="D5" i="22"/>
  <c r="C5" i="22"/>
  <c r="B5" i="22"/>
  <c r="AZ4" i="22"/>
  <c r="AY4" i="22"/>
  <c r="AX4" i="22"/>
  <c r="AW4" i="22"/>
  <c r="AV4" i="22"/>
  <c r="AU4" i="22"/>
  <c r="AT4" i="22"/>
  <c r="AS4" i="22"/>
  <c r="AR4" i="22"/>
  <c r="AQ4" i="22"/>
  <c r="AP4" i="22"/>
  <c r="AO4" i="22"/>
  <c r="AN4" i="22"/>
  <c r="AM4" i="22"/>
  <c r="AL4" i="22"/>
  <c r="AK4" i="22"/>
  <c r="AJ4" i="22"/>
  <c r="AI4" i="22"/>
  <c r="AH4" i="22"/>
  <c r="AG4" i="22"/>
  <c r="AF4" i="22"/>
  <c r="AE4" i="22"/>
  <c r="AD4" i="22"/>
  <c r="AC4" i="22"/>
  <c r="AB4" i="22"/>
  <c r="AA4" i="22"/>
  <c r="Z4" i="22"/>
  <c r="Y4" i="22"/>
  <c r="X4" i="22"/>
  <c r="W4" i="22"/>
  <c r="V4" i="22"/>
  <c r="U4" i="22"/>
  <c r="T4" i="22"/>
  <c r="S4" i="22"/>
  <c r="R4" i="22"/>
  <c r="Q4" i="22"/>
  <c r="P4" i="22"/>
  <c r="O4" i="22"/>
  <c r="N4" i="22"/>
  <c r="M4" i="22"/>
  <c r="L4" i="22"/>
  <c r="K4" i="22"/>
  <c r="J4" i="22"/>
  <c r="I4" i="22"/>
  <c r="H4" i="22"/>
  <c r="G4" i="22"/>
  <c r="F4" i="22"/>
  <c r="E4" i="22"/>
  <c r="D4" i="22"/>
  <c r="C4" i="22"/>
  <c r="B4" i="22"/>
  <c r="BA4" i="22" s="1"/>
  <c r="BB4" i="22" s="1"/>
  <c r="BA3" i="22"/>
  <c r="BB3" i="22" s="1"/>
  <c r="AZ3" i="22"/>
  <c r="AY3" i="22"/>
  <c r="AX3" i="22"/>
  <c r="AW3" i="22"/>
  <c r="AV3" i="22"/>
  <c r="AU3" i="22"/>
  <c r="AT3" i="22"/>
  <c r="AS3" i="22"/>
  <c r="AR3" i="22"/>
  <c r="AQ3" i="22"/>
  <c r="AP3" i="22"/>
  <c r="AO3" i="22"/>
  <c r="AN3" i="22"/>
  <c r="AM3" i="22"/>
  <c r="AL3" i="22"/>
  <c r="AK3" i="22"/>
  <c r="AJ3" i="22"/>
  <c r="AI3" i="22"/>
  <c r="AH3" i="22"/>
  <c r="AG3" i="22"/>
  <c r="AF3" i="22"/>
  <c r="AE3" i="22"/>
  <c r="AD3" i="22"/>
  <c r="AC3" i="22"/>
  <c r="AB3" i="22"/>
  <c r="AA3" i="22"/>
  <c r="Z3" i="22"/>
  <c r="Y3" i="22"/>
  <c r="X3" i="22"/>
  <c r="W3" i="22"/>
  <c r="V3" i="22"/>
  <c r="U3" i="22"/>
  <c r="T3" i="22"/>
  <c r="S3" i="22"/>
  <c r="R3" i="22"/>
  <c r="Q3" i="22"/>
  <c r="P3" i="22"/>
  <c r="O3" i="22"/>
  <c r="N3" i="22"/>
  <c r="M3" i="22"/>
  <c r="L3" i="22"/>
  <c r="K3" i="22"/>
  <c r="J3" i="22"/>
  <c r="I3" i="22"/>
  <c r="H3" i="22"/>
  <c r="G3" i="22"/>
  <c r="F3" i="22"/>
  <c r="E3" i="22"/>
  <c r="D3" i="22"/>
  <c r="C3" i="22"/>
  <c r="B3" i="22"/>
  <c r="AZ2" i="22"/>
  <c r="AY2" i="22"/>
  <c r="AX2" i="22"/>
  <c r="AW2" i="22"/>
  <c r="AV2" i="22"/>
  <c r="AU2" i="22"/>
  <c r="AT2" i="22"/>
  <c r="AS2" i="22"/>
  <c r="AR2" i="22"/>
  <c r="AQ2" i="22"/>
  <c r="AP2" i="22"/>
  <c r="AO2" i="22"/>
  <c r="AN2" i="22"/>
  <c r="AM2" i="22"/>
  <c r="AL2" i="22"/>
  <c r="AK2" i="22"/>
  <c r="AJ2" i="22"/>
  <c r="AI2" i="22"/>
  <c r="AH2" i="22"/>
  <c r="AG2" i="22"/>
  <c r="AF2" i="22"/>
  <c r="AE2" i="22"/>
  <c r="AD2" i="22"/>
  <c r="AC2" i="22"/>
  <c r="AB2" i="22"/>
  <c r="AA2" i="22"/>
  <c r="Z2" i="22"/>
  <c r="Y2" i="22"/>
  <c r="X2" i="22"/>
  <c r="W2" i="22"/>
  <c r="V2" i="22"/>
  <c r="U2" i="22"/>
  <c r="T2" i="22"/>
  <c r="S2" i="22"/>
  <c r="R2" i="22"/>
  <c r="Q2" i="22"/>
  <c r="P2" i="22"/>
  <c r="O2" i="22"/>
  <c r="N2" i="22"/>
  <c r="M2" i="22"/>
  <c r="L2" i="22"/>
  <c r="K2" i="22"/>
  <c r="J2" i="22"/>
  <c r="I2" i="22"/>
  <c r="H2" i="22"/>
  <c r="G2" i="22"/>
  <c r="F2" i="22"/>
  <c r="E2" i="22"/>
  <c r="D2" i="22"/>
  <c r="C2" i="22"/>
  <c r="B2" i="22"/>
  <c r="BA2" i="22" s="1"/>
  <c r="BB2" i="22" s="1"/>
  <c r="AZ193" i="21"/>
  <c r="AY193" i="21"/>
  <c r="AX193" i="21"/>
  <c r="AW193" i="21"/>
  <c r="AV193" i="21"/>
  <c r="AU193" i="21"/>
  <c r="AT193" i="21"/>
  <c r="AS193" i="21"/>
  <c r="AR193" i="21"/>
  <c r="AQ193" i="21"/>
  <c r="AP193" i="21"/>
  <c r="AO193" i="21"/>
  <c r="AN193" i="21"/>
  <c r="AM193" i="21"/>
  <c r="AL193" i="21"/>
  <c r="AK193" i="21"/>
  <c r="AJ193" i="21"/>
  <c r="AI193" i="21"/>
  <c r="AH193" i="21"/>
  <c r="AG193" i="21"/>
  <c r="AF193" i="21"/>
  <c r="AE193" i="21"/>
  <c r="AD193" i="21"/>
  <c r="AC193" i="21"/>
  <c r="AB193" i="21"/>
  <c r="AA193" i="21"/>
  <c r="Z193" i="21"/>
  <c r="Y193" i="21"/>
  <c r="X193" i="21"/>
  <c r="W193" i="21"/>
  <c r="V193" i="21"/>
  <c r="U193" i="21"/>
  <c r="T193" i="21"/>
  <c r="S193" i="21"/>
  <c r="R193" i="21"/>
  <c r="Q193" i="21"/>
  <c r="P193" i="21"/>
  <c r="O193" i="21"/>
  <c r="N193" i="21"/>
  <c r="M193" i="21"/>
  <c r="L193" i="21"/>
  <c r="K193" i="21"/>
  <c r="J193" i="21"/>
  <c r="I193" i="21"/>
  <c r="H193" i="21"/>
  <c r="G193" i="21"/>
  <c r="F193" i="21"/>
  <c r="E193" i="21"/>
  <c r="D193" i="21"/>
  <c r="C193" i="21"/>
  <c r="B193" i="21"/>
  <c r="BE193" i="21" s="1"/>
  <c r="AZ192" i="21"/>
  <c r="AY192" i="21"/>
  <c r="AX192" i="21"/>
  <c r="AW192" i="21"/>
  <c r="AV192" i="21"/>
  <c r="AU192" i="21"/>
  <c r="AT192" i="21"/>
  <c r="AS192" i="21"/>
  <c r="AR192" i="21"/>
  <c r="AQ192" i="21"/>
  <c r="AP192" i="21"/>
  <c r="AO192" i="21"/>
  <c r="AN192" i="21"/>
  <c r="AM192" i="21"/>
  <c r="AL192" i="21"/>
  <c r="AK192" i="21"/>
  <c r="AJ192" i="21"/>
  <c r="AI192" i="21"/>
  <c r="AH192" i="21"/>
  <c r="AG192" i="21"/>
  <c r="AF192" i="21"/>
  <c r="AE192" i="21"/>
  <c r="AD192" i="21"/>
  <c r="AC192" i="21"/>
  <c r="AB192" i="21"/>
  <c r="AA192" i="21"/>
  <c r="Z192" i="21"/>
  <c r="Y192" i="21"/>
  <c r="X192" i="21"/>
  <c r="W192" i="21"/>
  <c r="V192" i="21"/>
  <c r="U192" i="21"/>
  <c r="T192" i="21"/>
  <c r="S192" i="21"/>
  <c r="R192" i="21"/>
  <c r="Q192" i="21"/>
  <c r="P192" i="21"/>
  <c r="O192" i="21"/>
  <c r="N192" i="21"/>
  <c r="M192" i="21"/>
  <c r="L192" i="21"/>
  <c r="K192" i="21"/>
  <c r="J192" i="21"/>
  <c r="I192" i="21"/>
  <c r="H192" i="21"/>
  <c r="G192" i="21"/>
  <c r="F192" i="21"/>
  <c r="E192" i="21"/>
  <c r="D192" i="21"/>
  <c r="C192" i="21"/>
  <c r="B192" i="21"/>
  <c r="BE192" i="21" s="1"/>
  <c r="AZ191" i="21"/>
  <c r="AY191" i="21"/>
  <c r="AX191" i="21"/>
  <c r="AW191" i="21"/>
  <c r="AV191" i="21"/>
  <c r="AU191" i="21"/>
  <c r="AT191" i="21"/>
  <c r="AS191" i="21"/>
  <c r="AR191" i="21"/>
  <c r="AQ191" i="21"/>
  <c r="AP191" i="21"/>
  <c r="AO191" i="21"/>
  <c r="AN191" i="21"/>
  <c r="AM191" i="21"/>
  <c r="AL191" i="21"/>
  <c r="AK191" i="21"/>
  <c r="AJ191" i="21"/>
  <c r="AI191" i="21"/>
  <c r="AH191" i="21"/>
  <c r="AG191" i="21"/>
  <c r="AF191" i="21"/>
  <c r="AE191" i="21"/>
  <c r="AD191" i="21"/>
  <c r="AC191" i="21"/>
  <c r="AB191" i="21"/>
  <c r="AA191" i="21"/>
  <c r="Z191" i="21"/>
  <c r="Y191" i="21"/>
  <c r="X191" i="21"/>
  <c r="W191" i="21"/>
  <c r="V191" i="21"/>
  <c r="U191" i="21"/>
  <c r="T191" i="21"/>
  <c r="S191" i="21"/>
  <c r="R191" i="21"/>
  <c r="Q191" i="21"/>
  <c r="P191" i="21"/>
  <c r="O191" i="21"/>
  <c r="N191" i="21"/>
  <c r="M191" i="21"/>
  <c r="L191" i="21"/>
  <c r="K191" i="21"/>
  <c r="J191" i="21"/>
  <c r="I191" i="21"/>
  <c r="H191" i="21"/>
  <c r="G191" i="21"/>
  <c r="F191" i="21"/>
  <c r="E191" i="21"/>
  <c r="D191" i="21"/>
  <c r="C191" i="21"/>
  <c r="B191" i="21"/>
  <c r="BE191" i="21" s="1"/>
  <c r="AZ190" i="21"/>
  <c r="AY190" i="21"/>
  <c r="AX190" i="21"/>
  <c r="AW190" i="21"/>
  <c r="AV190" i="21"/>
  <c r="AU190" i="21"/>
  <c r="AT190" i="21"/>
  <c r="AS190" i="21"/>
  <c r="AR190" i="21"/>
  <c r="AQ190" i="21"/>
  <c r="AP190" i="21"/>
  <c r="AO190" i="21"/>
  <c r="AN190" i="21"/>
  <c r="AM190" i="21"/>
  <c r="AL190" i="21"/>
  <c r="AK190" i="21"/>
  <c r="AJ190" i="21"/>
  <c r="AI190" i="21"/>
  <c r="AH190" i="21"/>
  <c r="AG190" i="21"/>
  <c r="AF190" i="21"/>
  <c r="AE190" i="21"/>
  <c r="AD190" i="21"/>
  <c r="AC190" i="21"/>
  <c r="AB190" i="21"/>
  <c r="AA190" i="21"/>
  <c r="Z190" i="21"/>
  <c r="Y190" i="21"/>
  <c r="X190" i="21"/>
  <c r="W190" i="21"/>
  <c r="V190" i="21"/>
  <c r="U190" i="21"/>
  <c r="T190" i="21"/>
  <c r="S190" i="21"/>
  <c r="R190" i="21"/>
  <c r="Q190" i="21"/>
  <c r="P190" i="21"/>
  <c r="O190" i="21"/>
  <c r="N190" i="21"/>
  <c r="M190" i="21"/>
  <c r="L190" i="21"/>
  <c r="K190" i="21"/>
  <c r="J190" i="21"/>
  <c r="I190" i="21"/>
  <c r="H190" i="21"/>
  <c r="G190" i="21"/>
  <c r="F190" i="21"/>
  <c r="E190" i="21"/>
  <c r="D190" i="21"/>
  <c r="C190" i="21"/>
  <c r="B190" i="21"/>
  <c r="BE190" i="21" s="1"/>
  <c r="AZ189" i="21"/>
  <c r="AY189" i="21"/>
  <c r="AX189" i="21"/>
  <c r="AW189" i="21"/>
  <c r="AV189" i="21"/>
  <c r="AU189" i="21"/>
  <c r="AT189" i="21"/>
  <c r="AS189" i="21"/>
  <c r="AR189" i="21"/>
  <c r="AQ189" i="21"/>
  <c r="AP189" i="21"/>
  <c r="AO189" i="21"/>
  <c r="AN189" i="21"/>
  <c r="AM189" i="21"/>
  <c r="AL189" i="21"/>
  <c r="AK189" i="21"/>
  <c r="AJ189" i="21"/>
  <c r="AI189" i="21"/>
  <c r="AH189" i="21"/>
  <c r="AG189" i="21"/>
  <c r="AF189" i="21"/>
  <c r="AE189" i="21"/>
  <c r="AD189" i="21"/>
  <c r="AC189" i="21"/>
  <c r="AB189" i="21"/>
  <c r="AA189" i="21"/>
  <c r="Z189" i="21"/>
  <c r="Y189" i="21"/>
  <c r="X189" i="21"/>
  <c r="W189" i="21"/>
  <c r="V189" i="21"/>
  <c r="U189" i="21"/>
  <c r="T189" i="21"/>
  <c r="S189" i="21"/>
  <c r="R189" i="21"/>
  <c r="Q189" i="21"/>
  <c r="P189" i="21"/>
  <c r="O189" i="21"/>
  <c r="N189" i="21"/>
  <c r="M189" i="21"/>
  <c r="L189" i="21"/>
  <c r="K189" i="21"/>
  <c r="J189" i="21"/>
  <c r="I189" i="21"/>
  <c r="H189" i="21"/>
  <c r="G189" i="21"/>
  <c r="F189" i="21"/>
  <c r="E189" i="21"/>
  <c r="D189" i="21"/>
  <c r="C189" i="21"/>
  <c r="B189" i="21"/>
  <c r="BE189" i="21" s="1"/>
  <c r="AZ188" i="21"/>
  <c r="AY188" i="21"/>
  <c r="AX188" i="21"/>
  <c r="AW188" i="21"/>
  <c r="AV188" i="21"/>
  <c r="AU188" i="21"/>
  <c r="AT188" i="21"/>
  <c r="AS188" i="21"/>
  <c r="AR188" i="21"/>
  <c r="AQ188" i="21"/>
  <c r="AP188" i="21"/>
  <c r="AO188" i="21"/>
  <c r="AN188" i="21"/>
  <c r="AM188" i="21"/>
  <c r="AL188" i="21"/>
  <c r="AK188" i="21"/>
  <c r="AJ188" i="21"/>
  <c r="AI188" i="21"/>
  <c r="AH188" i="21"/>
  <c r="AG188" i="21"/>
  <c r="AF188" i="21"/>
  <c r="AE188" i="21"/>
  <c r="AD188" i="21"/>
  <c r="AC188" i="21"/>
  <c r="AB188" i="21"/>
  <c r="AA188" i="21"/>
  <c r="Z188" i="21"/>
  <c r="Y188" i="21"/>
  <c r="X188" i="21"/>
  <c r="W188" i="21"/>
  <c r="V188" i="21"/>
  <c r="U188" i="21"/>
  <c r="T188" i="21"/>
  <c r="S188" i="21"/>
  <c r="R188" i="21"/>
  <c r="Q188" i="21"/>
  <c r="P188" i="21"/>
  <c r="O188" i="21"/>
  <c r="N188" i="21"/>
  <c r="M188" i="21"/>
  <c r="L188" i="21"/>
  <c r="K188" i="21"/>
  <c r="J188" i="21"/>
  <c r="I188" i="21"/>
  <c r="H188" i="21"/>
  <c r="G188" i="21"/>
  <c r="F188" i="21"/>
  <c r="E188" i="21"/>
  <c r="D188" i="21"/>
  <c r="C188" i="21"/>
  <c r="B188" i="21"/>
  <c r="BE188" i="21" s="1"/>
  <c r="AZ187" i="21"/>
  <c r="AY187" i="21"/>
  <c r="AX187" i="21"/>
  <c r="AW187" i="21"/>
  <c r="AV187" i="21"/>
  <c r="AU187" i="21"/>
  <c r="AT187" i="21"/>
  <c r="AS187" i="21"/>
  <c r="AR187" i="21"/>
  <c r="AQ187" i="21"/>
  <c r="AP187" i="21"/>
  <c r="AO187" i="21"/>
  <c r="AN187" i="21"/>
  <c r="AM187" i="21"/>
  <c r="AL187" i="21"/>
  <c r="AK187" i="21"/>
  <c r="AJ187" i="21"/>
  <c r="AI187" i="21"/>
  <c r="AH187" i="21"/>
  <c r="AG187" i="21"/>
  <c r="AF187" i="21"/>
  <c r="AE187" i="21"/>
  <c r="AD187" i="21"/>
  <c r="AC187" i="21"/>
  <c r="AB187" i="21"/>
  <c r="AA187" i="21"/>
  <c r="Z187" i="21"/>
  <c r="Y187" i="21"/>
  <c r="X187" i="21"/>
  <c r="W187" i="21"/>
  <c r="V187" i="21"/>
  <c r="U187" i="21"/>
  <c r="T187" i="21"/>
  <c r="S187" i="21"/>
  <c r="R187" i="21"/>
  <c r="Q187" i="21"/>
  <c r="P187" i="21"/>
  <c r="O187" i="21"/>
  <c r="N187" i="21"/>
  <c r="M187" i="21"/>
  <c r="L187" i="21"/>
  <c r="K187" i="21"/>
  <c r="J187" i="21"/>
  <c r="I187" i="21"/>
  <c r="H187" i="21"/>
  <c r="G187" i="21"/>
  <c r="F187" i="21"/>
  <c r="E187" i="21"/>
  <c r="D187" i="21"/>
  <c r="C187" i="21"/>
  <c r="B187" i="21"/>
  <c r="BE187" i="21" s="1"/>
  <c r="AZ186" i="21"/>
  <c r="AY186" i="21"/>
  <c r="AX186" i="21"/>
  <c r="AW186" i="21"/>
  <c r="AV186" i="21"/>
  <c r="AU186" i="21"/>
  <c r="AT186" i="21"/>
  <c r="AS186" i="21"/>
  <c r="AR186" i="21"/>
  <c r="AQ186" i="21"/>
  <c r="AP186" i="21"/>
  <c r="AO186" i="21"/>
  <c r="AN186" i="21"/>
  <c r="AM186" i="21"/>
  <c r="AL186" i="21"/>
  <c r="AK186" i="21"/>
  <c r="AJ186" i="21"/>
  <c r="AI186" i="21"/>
  <c r="AH186" i="21"/>
  <c r="AG186" i="21"/>
  <c r="AF186" i="21"/>
  <c r="AE186" i="21"/>
  <c r="AD186" i="21"/>
  <c r="AC186" i="21"/>
  <c r="AB186" i="21"/>
  <c r="AA186" i="21"/>
  <c r="Z186" i="21"/>
  <c r="Y186" i="21"/>
  <c r="X186" i="21"/>
  <c r="W186" i="21"/>
  <c r="V186" i="21"/>
  <c r="U186" i="21"/>
  <c r="T186" i="21"/>
  <c r="S186" i="21"/>
  <c r="R186" i="21"/>
  <c r="Q186" i="21"/>
  <c r="P186" i="21"/>
  <c r="O186" i="21"/>
  <c r="N186" i="21"/>
  <c r="M186" i="21"/>
  <c r="L186" i="21"/>
  <c r="K186" i="21"/>
  <c r="J186" i="21"/>
  <c r="I186" i="21"/>
  <c r="H186" i="21"/>
  <c r="G186" i="21"/>
  <c r="F186" i="21"/>
  <c r="E186" i="21"/>
  <c r="D186" i="21"/>
  <c r="C186" i="21"/>
  <c r="B186" i="21"/>
  <c r="BE186" i="21" s="1"/>
  <c r="AZ185" i="21"/>
  <c r="AY185" i="21"/>
  <c r="AX185" i="21"/>
  <c r="AW185" i="21"/>
  <c r="AV185" i="21"/>
  <c r="AU185" i="21"/>
  <c r="AT185" i="21"/>
  <c r="AS185" i="21"/>
  <c r="AR185" i="21"/>
  <c r="AQ185" i="21"/>
  <c r="AP185" i="21"/>
  <c r="AO185" i="21"/>
  <c r="AN185" i="21"/>
  <c r="AM185" i="21"/>
  <c r="AL185" i="21"/>
  <c r="AK185" i="21"/>
  <c r="AJ185" i="21"/>
  <c r="AI185" i="21"/>
  <c r="AH185" i="21"/>
  <c r="AG185" i="21"/>
  <c r="AF185" i="21"/>
  <c r="AE185" i="21"/>
  <c r="AD185" i="21"/>
  <c r="AC185" i="21"/>
  <c r="AB185" i="21"/>
  <c r="AA185" i="21"/>
  <c r="Z185" i="21"/>
  <c r="Y185" i="21"/>
  <c r="X185" i="21"/>
  <c r="W185" i="21"/>
  <c r="V185" i="21"/>
  <c r="U185" i="21"/>
  <c r="T185" i="21"/>
  <c r="S185" i="21"/>
  <c r="R185" i="21"/>
  <c r="Q185" i="21"/>
  <c r="P185" i="21"/>
  <c r="O185" i="21"/>
  <c r="N185" i="21"/>
  <c r="M185" i="21"/>
  <c r="L185" i="21"/>
  <c r="K185" i="21"/>
  <c r="J185" i="21"/>
  <c r="I185" i="21"/>
  <c r="H185" i="21"/>
  <c r="G185" i="21"/>
  <c r="F185" i="21"/>
  <c r="E185" i="21"/>
  <c r="D185" i="21"/>
  <c r="C185" i="21"/>
  <c r="B185" i="21"/>
  <c r="BE185" i="21" s="1"/>
  <c r="AZ184" i="21"/>
  <c r="AY184" i="21"/>
  <c r="AX184" i="21"/>
  <c r="AW184" i="21"/>
  <c r="AV184" i="21"/>
  <c r="AU184" i="21"/>
  <c r="AT184" i="21"/>
  <c r="AS184" i="21"/>
  <c r="AR184" i="21"/>
  <c r="AQ184" i="21"/>
  <c r="AP184" i="21"/>
  <c r="AO184" i="21"/>
  <c r="AN184" i="21"/>
  <c r="AM184" i="21"/>
  <c r="AL184" i="21"/>
  <c r="AK184" i="21"/>
  <c r="AJ184" i="21"/>
  <c r="AI184" i="21"/>
  <c r="AH184" i="21"/>
  <c r="AG184" i="21"/>
  <c r="AF184" i="21"/>
  <c r="AE184" i="21"/>
  <c r="AD184" i="21"/>
  <c r="AC184" i="21"/>
  <c r="AB184" i="21"/>
  <c r="AA184" i="21"/>
  <c r="Z184" i="21"/>
  <c r="Y184" i="21"/>
  <c r="X184" i="21"/>
  <c r="W184" i="21"/>
  <c r="V184" i="21"/>
  <c r="U184" i="21"/>
  <c r="T184" i="21"/>
  <c r="S184" i="21"/>
  <c r="R184" i="21"/>
  <c r="Q184" i="21"/>
  <c r="P184" i="21"/>
  <c r="O184" i="21"/>
  <c r="N184" i="21"/>
  <c r="M184" i="21"/>
  <c r="L184" i="21"/>
  <c r="K184" i="21"/>
  <c r="J184" i="21"/>
  <c r="I184" i="21"/>
  <c r="H184" i="21"/>
  <c r="G184" i="21"/>
  <c r="F184" i="21"/>
  <c r="E184" i="21"/>
  <c r="D184" i="21"/>
  <c r="C184" i="21"/>
  <c r="B184" i="21"/>
  <c r="BE184" i="21" s="1"/>
  <c r="AZ183" i="21"/>
  <c r="AY183" i="21"/>
  <c r="AX183" i="21"/>
  <c r="AW183" i="21"/>
  <c r="AV183" i="21"/>
  <c r="AU183" i="21"/>
  <c r="AT183" i="21"/>
  <c r="AS183" i="21"/>
  <c r="AR183" i="21"/>
  <c r="AQ183" i="21"/>
  <c r="AP183" i="21"/>
  <c r="AO183" i="21"/>
  <c r="AN183" i="21"/>
  <c r="AM183" i="21"/>
  <c r="AL183" i="21"/>
  <c r="AK183" i="21"/>
  <c r="AJ183" i="21"/>
  <c r="AI183" i="21"/>
  <c r="AH183" i="21"/>
  <c r="AG183" i="21"/>
  <c r="AF183" i="21"/>
  <c r="AE183" i="21"/>
  <c r="AD183" i="21"/>
  <c r="AC183" i="21"/>
  <c r="AB183" i="21"/>
  <c r="AA183" i="21"/>
  <c r="Z183" i="21"/>
  <c r="Y183" i="21"/>
  <c r="X183" i="21"/>
  <c r="W183" i="21"/>
  <c r="V183" i="21"/>
  <c r="U183" i="21"/>
  <c r="T183" i="21"/>
  <c r="S183" i="21"/>
  <c r="R183" i="21"/>
  <c r="Q183" i="21"/>
  <c r="P183" i="21"/>
  <c r="O183" i="21"/>
  <c r="N183" i="21"/>
  <c r="M183" i="21"/>
  <c r="L183" i="21"/>
  <c r="K183" i="21"/>
  <c r="J183" i="21"/>
  <c r="I183" i="21"/>
  <c r="H183" i="21"/>
  <c r="G183" i="21"/>
  <c r="F183" i="21"/>
  <c r="E183" i="21"/>
  <c r="D183" i="21"/>
  <c r="C183" i="21"/>
  <c r="B183" i="21"/>
  <c r="BE183" i="21" s="1"/>
  <c r="AZ182" i="21"/>
  <c r="AY182" i="21"/>
  <c r="AX182" i="21"/>
  <c r="AW182" i="21"/>
  <c r="AV182" i="21"/>
  <c r="AU182" i="21"/>
  <c r="AT182" i="21"/>
  <c r="AS182" i="21"/>
  <c r="AR182" i="21"/>
  <c r="AQ182" i="21"/>
  <c r="AP182" i="21"/>
  <c r="AO182" i="21"/>
  <c r="AN182" i="21"/>
  <c r="AM182" i="21"/>
  <c r="AL182" i="21"/>
  <c r="AK182" i="21"/>
  <c r="AJ182" i="21"/>
  <c r="AI182" i="21"/>
  <c r="AH182" i="21"/>
  <c r="AG182" i="21"/>
  <c r="AF182" i="21"/>
  <c r="AE182" i="21"/>
  <c r="AD182" i="21"/>
  <c r="AC182" i="21"/>
  <c r="AB182" i="21"/>
  <c r="AA182" i="21"/>
  <c r="Z182" i="21"/>
  <c r="Y182" i="21"/>
  <c r="X182" i="21"/>
  <c r="W182" i="21"/>
  <c r="V182" i="21"/>
  <c r="U182" i="21"/>
  <c r="T182" i="21"/>
  <c r="S182" i="21"/>
  <c r="R182" i="21"/>
  <c r="Q182" i="21"/>
  <c r="P182" i="21"/>
  <c r="O182" i="21"/>
  <c r="N182" i="21"/>
  <c r="M182" i="21"/>
  <c r="L182" i="21"/>
  <c r="K182" i="21"/>
  <c r="J182" i="21"/>
  <c r="I182" i="21"/>
  <c r="H182" i="21"/>
  <c r="G182" i="21"/>
  <c r="F182" i="21"/>
  <c r="E182" i="21"/>
  <c r="D182" i="21"/>
  <c r="C182" i="21"/>
  <c r="B182" i="21"/>
  <c r="AZ181" i="21"/>
  <c r="AY181" i="21"/>
  <c r="AX181" i="21"/>
  <c r="AW181" i="21"/>
  <c r="AV181" i="21"/>
  <c r="AU181" i="21"/>
  <c r="AT181" i="21"/>
  <c r="AS181" i="21"/>
  <c r="AR181" i="21"/>
  <c r="AQ181" i="21"/>
  <c r="AP181" i="21"/>
  <c r="AO181" i="21"/>
  <c r="AN181" i="21"/>
  <c r="AM181" i="21"/>
  <c r="AL181" i="21"/>
  <c r="AK181" i="21"/>
  <c r="AJ181" i="21"/>
  <c r="AI181" i="21"/>
  <c r="AH181" i="21"/>
  <c r="AG181" i="21"/>
  <c r="AF181" i="21"/>
  <c r="AE181" i="21"/>
  <c r="AD181" i="21"/>
  <c r="AC181" i="21"/>
  <c r="AB181" i="21"/>
  <c r="AA181" i="21"/>
  <c r="Z181" i="21"/>
  <c r="Y181" i="21"/>
  <c r="X181" i="21"/>
  <c r="W181" i="21"/>
  <c r="V181" i="21"/>
  <c r="U181" i="21"/>
  <c r="T181" i="21"/>
  <c r="S181" i="21"/>
  <c r="R181" i="21"/>
  <c r="Q181" i="21"/>
  <c r="P181" i="21"/>
  <c r="O181" i="21"/>
  <c r="N181" i="21"/>
  <c r="M181" i="21"/>
  <c r="L181" i="21"/>
  <c r="K181" i="21"/>
  <c r="J181" i="21"/>
  <c r="I181" i="21"/>
  <c r="H181" i="21"/>
  <c r="G181" i="21"/>
  <c r="F181" i="21"/>
  <c r="E181" i="21"/>
  <c r="D181" i="21"/>
  <c r="C181" i="21"/>
  <c r="B181" i="21"/>
  <c r="AZ180" i="21"/>
  <c r="AY180" i="21"/>
  <c r="AX180" i="21"/>
  <c r="AW180" i="21"/>
  <c r="AV180" i="21"/>
  <c r="AU180" i="21"/>
  <c r="AT180" i="21"/>
  <c r="AS180" i="21"/>
  <c r="AR180" i="21"/>
  <c r="AQ180" i="21"/>
  <c r="AP180" i="21"/>
  <c r="AO180" i="21"/>
  <c r="AN180" i="21"/>
  <c r="AM180" i="21"/>
  <c r="AL180" i="21"/>
  <c r="AK180" i="21"/>
  <c r="AJ180" i="21"/>
  <c r="AI180" i="21"/>
  <c r="AH180" i="21"/>
  <c r="AG180" i="21"/>
  <c r="AF180" i="21"/>
  <c r="AE180" i="21"/>
  <c r="AD180" i="21"/>
  <c r="AC180" i="21"/>
  <c r="AB180" i="21"/>
  <c r="AA180" i="21"/>
  <c r="Z180" i="21"/>
  <c r="Y180" i="21"/>
  <c r="X180" i="21"/>
  <c r="W180" i="21"/>
  <c r="V180" i="21"/>
  <c r="U180" i="21"/>
  <c r="T180" i="21"/>
  <c r="S180" i="21"/>
  <c r="R180" i="21"/>
  <c r="Q180" i="21"/>
  <c r="P180" i="21"/>
  <c r="O180" i="21"/>
  <c r="N180" i="21"/>
  <c r="M180" i="21"/>
  <c r="L180" i="21"/>
  <c r="K180" i="21"/>
  <c r="J180" i="21"/>
  <c r="I180" i="21"/>
  <c r="H180" i="21"/>
  <c r="G180" i="21"/>
  <c r="F180" i="21"/>
  <c r="E180" i="21"/>
  <c r="D180" i="21"/>
  <c r="C180" i="21"/>
  <c r="B180" i="21"/>
  <c r="AZ179" i="21"/>
  <c r="AY179" i="21"/>
  <c r="AX179" i="21"/>
  <c r="AW179" i="21"/>
  <c r="AV179" i="21"/>
  <c r="AU179" i="21"/>
  <c r="AT179" i="21"/>
  <c r="AS179" i="21"/>
  <c r="AR179" i="21"/>
  <c r="AQ179" i="21"/>
  <c r="AP179" i="21"/>
  <c r="AO179" i="21"/>
  <c r="AN179" i="21"/>
  <c r="AM179" i="21"/>
  <c r="AL179" i="21"/>
  <c r="AK179" i="21"/>
  <c r="AJ179" i="21"/>
  <c r="AI179" i="21"/>
  <c r="AH179" i="21"/>
  <c r="AG179" i="21"/>
  <c r="AF179" i="21"/>
  <c r="AE179" i="21"/>
  <c r="AD179" i="21"/>
  <c r="AC179" i="21"/>
  <c r="AB179" i="21"/>
  <c r="AA179" i="21"/>
  <c r="Z179" i="21"/>
  <c r="Y179" i="21"/>
  <c r="X179" i="21"/>
  <c r="W179" i="21"/>
  <c r="V179" i="21"/>
  <c r="U179" i="21"/>
  <c r="T179" i="21"/>
  <c r="S179" i="21"/>
  <c r="R179" i="21"/>
  <c r="Q179" i="21"/>
  <c r="P179" i="21"/>
  <c r="O179" i="21"/>
  <c r="N179" i="21"/>
  <c r="M179" i="21"/>
  <c r="L179" i="21"/>
  <c r="K179" i="21"/>
  <c r="J179" i="21"/>
  <c r="I179" i="21"/>
  <c r="H179" i="21"/>
  <c r="G179" i="21"/>
  <c r="F179" i="21"/>
  <c r="E179" i="21"/>
  <c r="D179" i="21"/>
  <c r="C179" i="21"/>
  <c r="B179" i="21"/>
  <c r="AZ178" i="21"/>
  <c r="AY178" i="21"/>
  <c r="AX178" i="21"/>
  <c r="AW178" i="21"/>
  <c r="AV178" i="21"/>
  <c r="AU178" i="21"/>
  <c r="AT178" i="21"/>
  <c r="AS178" i="21"/>
  <c r="AR178" i="21"/>
  <c r="AQ178" i="21"/>
  <c r="AP178" i="21"/>
  <c r="AO178" i="21"/>
  <c r="AN178" i="21"/>
  <c r="AM178" i="21"/>
  <c r="AL178" i="21"/>
  <c r="AK178" i="21"/>
  <c r="AJ178" i="21"/>
  <c r="AI178" i="21"/>
  <c r="AH178" i="21"/>
  <c r="AG178" i="21"/>
  <c r="AF178" i="21"/>
  <c r="AE178" i="21"/>
  <c r="AD178" i="21"/>
  <c r="AC178" i="21"/>
  <c r="AB178" i="21"/>
  <c r="AA178" i="21"/>
  <c r="Z178" i="21"/>
  <c r="Y178" i="21"/>
  <c r="X178" i="21"/>
  <c r="W178" i="21"/>
  <c r="V178" i="21"/>
  <c r="U178" i="21"/>
  <c r="T178" i="21"/>
  <c r="S178" i="21"/>
  <c r="R178" i="21"/>
  <c r="Q178" i="21"/>
  <c r="P178" i="21"/>
  <c r="O178" i="21"/>
  <c r="N178" i="21"/>
  <c r="M178" i="21"/>
  <c r="L178" i="21"/>
  <c r="K178" i="21"/>
  <c r="J178" i="21"/>
  <c r="I178" i="21"/>
  <c r="H178" i="21"/>
  <c r="G178" i="21"/>
  <c r="F178" i="21"/>
  <c r="E178" i="21"/>
  <c r="D178" i="21"/>
  <c r="C178" i="21"/>
  <c r="B178" i="21"/>
  <c r="AZ177" i="21"/>
  <c r="AY177" i="21"/>
  <c r="AX177" i="21"/>
  <c r="AW177" i="21"/>
  <c r="AV177" i="21"/>
  <c r="AU177" i="21"/>
  <c r="AT177" i="21"/>
  <c r="AS177" i="21"/>
  <c r="AR177" i="21"/>
  <c r="AQ177" i="21"/>
  <c r="AP177" i="21"/>
  <c r="AO177" i="21"/>
  <c r="AN177" i="21"/>
  <c r="AM177" i="21"/>
  <c r="AL177" i="21"/>
  <c r="AK177" i="21"/>
  <c r="AJ177" i="21"/>
  <c r="AI177" i="21"/>
  <c r="AH177" i="21"/>
  <c r="AG177" i="21"/>
  <c r="AF177" i="21"/>
  <c r="AE177" i="21"/>
  <c r="AD177" i="21"/>
  <c r="AC177" i="21"/>
  <c r="AB177" i="21"/>
  <c r="AA177" i="21"/>
  <c r="Z177" i="21"/>
  <c r="Y177" i="21"/>
  <c r="X177" i="21"/>
  <c r="W177" i="21"/>
  <c r="V177" i="21"/>
  <c r="U177" i="21"/>
  <c r="T177" i="21"/>
  <c r="S177" i="21"/>
  <c r="R177" i="21"/>
  <c r="Q177" i="21"/>
  <c r="P177" i="21"/>
  <c r="O177" i="21"/>
  <c r="N177" i="21"/>
  <c r="M177" i="21"/>
  <c r="L177" i="21"/>
  <c r="K177" i="21"/>
  <c r="J177" i="21"/>
  <c r="I177" i="21"/>
  <c r="H177" i="21"/>
  <c r="G177" i="21"/>
  <c r="F177" i="21"/>
  <c r="E177" i="21"/>
  <c r="D177" i="21"/>
  <c r="C177" i="21"/>
  <c r="B177" i="21"/>
  <c r="AZ176" i="21"/>
  <c r="AY176" i="21"/>
  <c r="AX176" i="21"/>
  <c r="AW176" i="21"/>
  <c r="AV176" i="21"/>
  <c r="AU176" i="21"/>
  <c r="AT176" i="21"/>
  <c r="AS176" i="21"/>
  <c r="AR176" i="21"/>
  <c r="AQ176" i="21"/>
  <c r="AP176" i="21"/>
  <c r="AO176" i="21"/>
  <c r="AN176" i="21"/>
  <c r="AM176" i="21"/>
  <c r="AL176" i="21"/>
  <c r="AK176" i="21"/>
  <c r="AJ176" i="21"/>
  <c r="AI176" i="21"/>
  <c r="AH176" i="21"/>
  <c r="AG176" i="21"/>
  <c r="AF176" i="21"/>
  <c r="AE176" i="21"/>
  <c r="AD176" i="21"/>
  <c r="AC176" i="21"/>
  <c r="AB176" i="21"/>
  <c r="AA176" i="21"/>
  <c r="Z176" i="21"/>
  <c r="Y176" i="21"/>
  <c r="X176" i="21"/>
  <c r="W176" i="21"/>
  <c r="V176" i="21"/>
  <c r="U176" i="21"/>
  <c r="T176" i="21"/>
  <c r="S176" i="21"/>
  <c r="R176" i="21"/>
  <c r="Q176" i="21"/>
  <c r="P176" i="21"/>
  <c r="O176" i="21"/>
  <c r="N176" i="21"/>
  <c r="M176" i="21"/>
  <c r="L176" i="21"/>
  <c r="K176" i="21"/>
  <c r="J176" i="21"/>
  <c r="I176" i="21"/>
  <c r="H176" i="21"/>
  <c r="G176" i="21"/>
  <c r="F176" i="21"/>
  <c r="E176" i="21"/>
  <c r="D176" i="21"/>
  <c r="C176" i="21"/>
  <c r="B176" i="21"/>
  <c r="AZ175" i="21"/>
  <c r="AY175" i="21"/>
  <c r="AX175" i="21"/>
  <c r="AW175" i="21"/>
  <c r="AV175" i="21"/>
  <c r="AU175" i="21"/>
  <c r="AT175" i="21"/>
  <c r="AS175" i="21"/>
  <c r="AR175" i="21"/>
  <c r="AQ175" i="21"/>
  <c r="AP175" i="21"/>
  <c r="AO175" i="21"/>
  <c r="AN175" i="21"/>
  <c r="AM175" i="21"/>
  <c r="AL175" i="21"/>
  <c r="AK175" i="21"/>
  <c r="AJ175" i="21"/>
  <c r="AI175" i="21"/>
  <c r="AH175" i="21"/>
  <c r="AG175" i="21"/>
  <c r="AF175" i="21"/>
  <c r="AE175" i="21"/>
  <c r="AD175" i="21"/>
  <c r="AC175" i="21"/>
  <c r="AB175" i="21"/>
  <c r="AA175" i="21"/>
  <c r="Z175" i="21"/>
  <c r="Y175" i="21"/>
  <c r="X175" i="21"/>
  <c r="W175" i="21"/>
  <c r="V175" i="21"/>
  <c r="U175" i="21"/>
  <c r="T175" i="21"/>
  <c r="S175" i="21"/>
  <c r="R175" i="21"/>
  <c r="Q175" i="21"/>
  <c r="P175" i="21"/>
  <c r="O175" i="21"/>
  <c r="N175" i="21"/>
  <c r="M175" i="21"/>
  <c r="L175" i="21"/>
  <c r="K175" i="21"/>
  <c r="J175" i="21"/>
  <c r="I175" i="21"/>
  <c r="H175" i="21"/>
  <c r="G175" i="21"/>
  <c r="F175" i="21"/>
  <c r="E175" i="21"/>
  <c r="D175" i="21"/>
  <c r="C175" i="21"/>
  <c r="B175" i="21"/>
  <c r="AZ174" i="21"/>
  <c r="AY174" i="21"/>
  <c r="AX174" i="21"/>
  <c r="AW174" i="21"/>
  <c r="AV174" i="21"/>
  <c r="AU174" i="21"/>
  <c r="AT174" i="21"/>
  <c r="AS174" i="21"/>
  <c r="AR174" i="21"/>
  <c r="AQ174" i="21"/>
  <c r="AP174" i="21"/>
  <c r="AO174" i="21"/>
  <c r="AN174" i="21"/>
  <c r="AM174" i="21"/>
  <c r="AL174" i="21"/>
  <c r="AK174" i="21"/>
  <c r="AJ174" i="21"/>
  <c r="AI174" i="21"/>
  <c r="AH174" i="21"/>
  <c r="AG174" i="21"/>
  <c r="AF174" i="21"/>
  <c r="AE174" i="21"/>
  <c r="AD174" i="21"/>
  <c r="AC174" i="21"/>
  <c r="AB174" i="21"/>
  <c r="AA174" i="21"/>
  <c r="Z174" i="21"/>
  <c r="Y174" i="21"/>
  <c r="X174" i="21"/>
  <c r="W174" i="21"/>
  <c r="V174" i="21"/>
  <c r="U174" i="21"/>
  <c r="T174" i="21"/>
  <c r="S174" i="21"/>
  <c r="R174" i="21"/>
  <c r="Q174" i="21"/>
  <c r="P174" i="21"/>
  <c r="O174" i="21"/>
  <c r="N174" i="21"/>
  <c r="M174" i="21"/>
  <c r="L174" i="21"/>
  <c r="K174" i="21"/>
  <c r="J174" i="21"/>
  <c r="I174" i="21"/>
  <c r="H174" i="21"/>
  <c r="G174" i="21"/>
  <c r="F174" i="21"/>
  <c r="E174" i="21"/>
  <c r="D174" i="21"/>
  <c r="C174" i="21"/>
  <c r="B174" i="21"/>
  <c r="AZ173" i="21"/>
  <c r="AY173" i="21"/>
  <c r="AX173" i="21"/>
  <c r="AW173" i="21"/>
  <c r="AV173" i="21"/>
  <c r="AU173" i="21"/>
  <c r="AT173" i="21"/>
  <c r="AS173" i="21"/>
  <c r="AR173" i="21"/>
  <c r="AQ173" i="21"/>
  <c r="AP173" i="21"/>
  <c r="AO173" i="21"/>
  <c r="AN173" i="21"/>
  <c r="AM173" i="21"/>
  <c r="AL173" i="21"/>
  <c r="AK173" i="21"/>
  <c r="AJ173" i="21"/>
  <c r="AI173" i="21"/>
  <c r="AH173" i="21"/>
  <c r="AG173" i="21"/>
  <c r="AF173" i="21"/>
  <c r="AE173" i="21"/>
  <c r="AD173" i="21"/>
  <c r="AC173" i="21"/>
  <c r="AB173" i="21"/>
  <c r="AA173" i="21"/>
  <c r="Z173" i="21"/>
  <c r="Y173" i="21"/>
  <c r="X173" i="21"/>
  <c r="W173" i="21"/>
  <c r="V173" i="21"/>
  <c r="U173" i="21"/>
  <c r="T173" i="21"/>
  <c r="S173" i="21"/>
  <c r="R173" i="21"/>
  <c r="Q173" i="21"/>
  <c r="P173" i="21"/>
  <c r="O173" i="21"/>
  <c r="N173" i="21"/>
  <c r="M173" i="21"/>
  <c r="L173" i="21"/>
  <c r="K173" i="21"/>
  <c r="J173" i="21"/>
  <c r="I173" i="21"/>
  <c r="H173" i="21"/>
  <c r="G173" i="21"/>
  <c r="F173" i="21"/>
  <c r="E173" i="21"/>
  <c r="D173" i="21"/>
  <c r="C173" i="21"/>
  <c r="B173" i="21"/>
  <c r="AZ172" i="21"/>
  <c r="AY172" i="21"/>
  <c r="AX172" i="21"/>
  <c r="AW172" i="21"/>
  <c r="AV172" i="21"/>
  <c r="AU172" i="21"/>
  <c r="AT172" i="21"/>
  <c r="AS172" i="21"/>
  <c r="AR172" i="21"/>
  <c r="AQ172" i="21"/>
  <c r="AP172" i="21"/>
  <c r="AO172" i="21"/>
  <c r="AN172" i="21"/>
  <c r="AM172" i="21"/>
  <c r="AL172" i="21"/>
  <c r="AK172" i="21"/>
  <c r="AJ172" i="21"/>
  <c r="AI172" i="21"/>
  <c r="AH172" i="21"/>
  <c r="AG172" i="21"/>
  <c r="AF172" i="21"/>
  <c r="AE172" i="21"/>
  <c r="AD172" i="21"/>
  <c r="AC172" i="21"/>
  <c r="AB172" i="21"/>
  <c r="AA172" i="21"/>
  <c r="Z172" i="21"/>
  <c r="Y172" i="21"/>
  <c r="X172" i="21"/>
  <c r="W172" i="21"/>
  <c r="V172" i="21"/>
  <c r="U172" i="21"/>
  <c r="T172" i="21"/>
  <c r="S172" i="21"/>
  <c r="R172" i="21"/>
  <c r="Q172" i="21"/>
  <c r="P172" i="21"/>
  <c r="O172" i="21"/>
  <c r="N172" i="21"/>
  <c r="M172" i="21"/>
  <c r="L172" i="21"/>
  <c r="K172" i="21"/>
  <c r="J172" i="21"/>
  <c r="I172" i="21"/>
  <c r="H172" i="21"/>
  <c r="G172" i="21"/>
  <c r="F172" i="21"/>
  <c r="E172" i="21"/>
  <c r="D172" i="21"/>
  <c r="C172" i="21"/>
  <c r="B172" i="21"/>
  <c r="AZ171" i="21"/>
  <c r="AY171" i="21"/>
  <c r="AX171" i="21"/>
  <c r="AW171" i="21"/>
  <c r="AV171" i="21"/>
  <c r="AU171" i="21"/>
  <c r="AT171" i="21"/>
  <c r="AS171" i="21"/>
  <c r="AR171" i="21"/>
  <c r="AQ171" i="21"/>
  <c r="AP171" i="21"/>
  <c r="AO171" i="21"/>
  <c r="AN171" i="21"/>
  <c r="AM171" i="21"/>
  <c r="AL171" i="21"/>
  <c r="AK171" i="21"/>
  <c r="AJ171" i="21"/>
  <c r="AI171" i="21"/>
  <c r="AH171" i="21"/>
  <c r="AG171" i="21"/>
  <c r="AF171" i="21"/>
  <c r="AE171" i="21"/>
  <c r="AD171" i="21"/>
  <c r="AC171" i="21"/>
  <c r="AB171" i="21"/>
  <c r="AA171" i="21"/>
  <c r="Z171" i="21"/>
  <c r="Y171" i="21"/>
  <c r="X171" i="21"/>
  <c r="W171" i="21"/>
  <c r="V171" i="21"/>
  <c r="U171" i="21"/>
  <c r="T171" i="21"/>
  <c r="S171" i="21"/>
  <c r="R171" i="21"/>
  <c r="Q171" i="21"/>
  <c r="P171" i="21"/>
  <c r="O171" i="21"/>
  <c r="N171" i="21"/>
  <c r="M171" i="21"/>
  <c r="L171" i="21"/>
  <c r="K171" i="21"/>
  <c r="J171" i="21"/>
  <c r="I171" i="21"/>
  <c r="H171" i="21"/>
  <c r="G171" i="21"/>
  <c r="F171" i="21"/>
  <c r="E171" i="21"/>
  <c r="D171" i="21"/>
  <c r="C171" i="21"/>
  <c r="B171" i="21"/>
  <c r="AZ170" i="21"/>
  <c r="AY170" i="21"/>
  <c r="AX170" i="21"/>
  <c r="AW170" i="21"/>
  <c r="AV170" i="21"/>
  <c r="AU170" i="21"/>
  <c r="AT170" i="21"/>
  <c r="AS170" i="21"/>
  <c r="AR170" i="21"/>
  <c r="AQ170" i="21"/>
  <c r="AP170" i="21"/>
  <c r="AO170" i="21"/>
  <c r="AN170" i="21"/>
  <c r="AM170" i="21"/>
  <c r="AL170" i="21"/>
  <c r="AK170" i="21"/>
  <c r="AJ170" i="21"/>
  <c r="AI170" i="21"/>
  <c r="AH170" i="21"/>
  <c r="AG170" i="21"/>
  <c r="AF170" i="21"/>
  <c r="AE170" i="21"/>
  <c r="AD170" i="21"/>
  <c r="AC170" i="21"/>
  <c r="AB170" i="21"/>
  <c r="AA170" i="21"/>
  <c r="Z170" i="21"/>
  <c r="Y170" i="21"/>
  <c r="X170" i="21"/>
  <c r="W170" i="21"/>
  <c r="V170" i="21"/>
  <c r="U170" i="21"/>
  <c r="T170" i="21"/>
  <c r="S170" i="21"/>
  <c r="R170" i="21"/>
  <c r="Q170" i="21"/>
  <c r="P170" i="21"/>
  <c r="O170" i="21"/>
  <c r="N170" i="21"/>
  <c r="M170" i="21"/>
  <c r="L170" i="21"/>
  <c r="K170" i="21"/>
  <c r="J170" i="21"/>
  <c r="I170" i="21"/>
  <c r="H170" i="21"/>
  <c r="G170" i="21"/>
  <c r="F170" i="21"/>
  <c r="E170" i="21"/>
  <c r="D170" i="21"/>
  <c r="C170" i="21"/>
  <c r="B170" i="21"/>
  <c r="AZ169" i="21"/>
  <c r="AY169" i="21"/>
  <c r="AX169" i="21"/>
  <c r="AW169" i="21"/>
  <c r="AV169" i="21"/>
  <c r="AU169" i="21"/>
  <c r="AT169" i="21"/>
  <c r="AS169" i="21"/>
  <c r="AR169" i="21"/>
  <c r="AQ169" i="21"/>
  <c r="AP169" i="21"/>
  <c r="AO169" i="21"/>
  <c r="AN169" i="21"/>
  <c r="AM169" i="21"/>
  <c r="AL169" i="21"/>
  <c r="AK169" i="21"/>
  <c r="AJ169" i="21"/>
  <c r="AI169" i="21"/>
  <c r="AH169" i="21"/>
  <c r="AG169" i="21"/>
  <c r="AF169" i="21"/>
  <c r="AE169" i="21"/>
  <c r="AD169" i="21"/>
  <c r="AC169" i="21"/>
  <c r="AB169" i="21"/>
  <c r="AA169" i="21"/>
  <c r="Z169" i="21"/>
  <c r="Y169" i="21"/>
  <c r="X169" i="21"/>
  <c r="W169" i="21"/>
  <c r="V169" i="21"/>
  <c r="U169" i="21"/>
  <c r="T169" i="21"/>
  <c r="S169" i="21"/>
  <c r="R169" i="21"/>
  <c r="Q169" i="21"/>
  <c r="P169" i="21"/>
  <c r="O169" i="21"/>
  <c r="N169" i="21"/>
  <c r="M169" i="21"/>
  <c r="L169" i="21"/>
  <c r="K169" i="21"/>
  <c r="J169" i="21"/>
  <c r="I169" i="21"/>
  <c r="H169" i="21"/>
  <c r="G169" i="21"/>
  <c r="F169" i="21"/>
  <c r="E169" i="21"/>
  <c r="D169" i="21"/>
  <c r="C169" i="21"/>
  <c r="B169" i="21"/>
  <c r="AZ168" i="21"/>
  <c r="AY168" i="21"/>
  <c r="AX168" i="21"/>
  <c r="AW168" i="21"/>
  <c r="AV168" i="21"/>
  <c r="AU168" i="21"/>
  <c r="AT168" i="21"/>
  <c r="AS168" i="21"/>
  <c r="AR168" i="21"/>
  <c r="AQ168" i="21"/>
  <c r="AP168" i="21"/>
  <c r="AO168" i="21"/>
  <c r="AN168" i="21"/>
  <c r="AM168" i="21"/>
  <c r="AL168" i="21"/>
  <c r="AK168" i="21"/>
  <c r="AJ168" i="21"/>
  <c r="AI168" i="21"/>
  <c r="AH168" i="21"/>
  <c r="AG168" i="21"/>
  <c r="AF168" i="21"/>
  <c r="AE168" i="21"/>
  <c r="AD168" i="21"/>
  <c r="AC168" i="21"/>
  <c r="AB168" i="21"/>
  <c r="AA168" i="21"/>
  <c r="Z168" i="21"/>
  <c r="Y168" i="21"/>
  <c r="X168" i="21"/>
  <c r="W168" i="21"/>
  <c r="V168" i="21"/>
  <c r="U168" i="21"/>
  <c r="T168" i="21"/>
  <c r="S168" i="21"/>
  <c r="R168" i="21"/>
  <c r="Q168" i="21"/>
  <c r="P168" i="21"/>
  <c r="O168" i="21"/>
  <c r="N168" i="21"/>
  <c r="M168" i="21"/>
  <c r="L168" i="21"/>
  <c r="K168" i="21"/>
  <c r="J168" i="21"/>
  <c r="I168" i="21"/>
  <c r="H168" i="21"/>
  <c r="G168" i="21"/>
  <c r="F168" i="21"/>
  <c r="E168" i="21"/>
  <c r="D168" i="21"/>
  <c r="C168" i="21"/>
  <c r="B168" i="21"/>
  <c r="AZ167" i="21"/>
  <c r="AY167" i="21"/>
  <c r="AX167" i="21"/>
  <c r="AW167" i="21"/>
  <c r="AV167" i="21"/>
  <c r="AU167" i="21"/>
  <c r="AT167" i="21"/>
  <c r="AS167" i="21"/>
  <c r="AR167" i="21"/>
  <c r="AQ167" i="21"/>
  <c r="AP167" i="21"/>
  <c r="AO167" i="21"/>
  <c r="AN167" i="21"/>
  <c r="AM167" i="21"/>
  <c r="AL167" i="21"/>
  <c r="AK167" i="21"/>
  <c r="AJ167" i="21"/>
  <c r="AI167" i="21"/>
  <c r="AH167" i="21"/>
  <c r="AG167" i="21"/>
  <c r="AF167" i="21"/>
  <c r="AE167" i="21"/>
  <c r="AD167" i="21"/>
  <c r="AC167" i="21"/>
  <c r="AB167" i="21"/>
  <c r="AA167" i="21"/>
  <c r="Z167" i="21"/>
  <c r="Y167" i="21"/>
  <c r="X167" i="21"/>
  <c r="W167" i="21"/>
  <c r="V167" i="21"/>
  <c r="U167" i="21"/>
  <c r="T167" i="21"/>
  <c r="S167" i="21"/>
  <c r="R167" i="21"/>
  <c r="Q167" i="21"/>
  <c r="P167" i="21"/>
  <c r="O167" i="21"/>
  <c r="N167" i="21"/>
  <c r="M167" i="21"/>
  <c r="L167" i="21"/>
  <c r="K167" i="21"/>
  <c r="J167" i="21"/>
  <c r="I167" i="21"/>
  <c r="H167" i="21"/>
  <c r="G167" i="21"/>
  <c r="F167" i="21"/>
  <c r="E167" i="21"/>
  <c r="D167" i="21"/>
  <c r="C167" i="21"/>
  <c r="B167" i="21"/>
  <c r="AZ166" i="21"/>
  <c r="AY166" i="21"/>
  <c r="AX166" i="21"/>
  <c r="AW166" i="21"/>
  <c r="AV166" i="21"/>
  <c r="AU166" i="21"/>
  <c r="AT166" i="21"/>
  <c r="AS166" i="21"/>
  <c r="AR166" i="21"/>
  <c r="AQ166" i="21"/>
  <c r="AP166" i="21"/>
  <c r="AO166" i="21"/>
  <c r="AN166" i="21"/>
  <c r="AM166" i="21"/>
  <c r="AL166" i="21"/>
  <c r="AK166" i="21"/>
  <c r="AJ166" i="21"/>
  <c r="AI166" i="21"/>
  <c r="AH166" i="21"/>
  <c r="AG166" i="21"/>
  <c r="AF166" i="21"/>
  <c r="AE166" i="21"/>
  <c r="AD166" i="21"/>
  <c r="AC166" i="21"/>
  <c r="AB166" i="21"/>
  <c r="AA166" i="21"/>
  <c r="Z166" i="21"/>
  <c r="Y166" i="21"/>
  <c r="X166" i="21"/>
  <c r="W166" i="21"/>
  <c r="V166" i="21"/>
  <c r="U166" i="21"/>
  <c r="T166" i="21"/>
  <c r="S166" i="21"/>
  <c r="R166" i="21"/>
  <c r="Q166" i="21"/>
  <c r="P166" i="21"/>
  <c r="O166" i="21"/>
  <c r="N166" i="21"/>
  <c r="M166" i="21"/>
  <c r="L166" i="21"/>
  <c r="K166" i="21"/>
  <c r="J166" i="21"/>
  <c r="I166" i="21"/>
  <c r="H166" i="21"/>
  <c r="G166" i="21"/>
  <c r="F166" i="21"/>
  <c r="E166" i="21"/>
  <c r="D166" i="21"/>
  <c r="C166" i="21"/>
  <c r="B166" i="21"/>
  <c r="AZ165" i="21"/>
  <c r="AY165" i="21"/>
  <c r="AX165" i="21"/>
  <c r="AW165" i="21"/>
  <c r="AV165" i="21"/>
  <c r="AU165" i="21"/>
  <c r="AT165" i="21"/>
  <c r="AS165" i="21"/>
  <c r="AR165" i="21"/>
  <c r="AQ165" i="21"/>
  <c r="AP165" i="21"/>
  <c r="AO165" i="21"/>
  <c r="AN165" i="21"/>
  <c r="AM165" i="21"/>
  <c r="AL165" i="21"/>
  <c r="AK165" i="21"/>
  <c r="AJ165" i="21"/>
  <c r="AI165" i="21"/>
  <c r="AH165" i="21"/>
  <c r="AG165" i="21"/>
  <c r="AF165" i="21"/>
  <c r="AE165" i="21"/>
  <c r="AD165" i="21"/>
  <c r="AC165" i="21"/>
  <c r="AB165" i="21"/>
  <c r="AA165" i="21"/>
  <c r="Z165" i="21"/>
  <c r="Y165" i="21"/>
  <c r="X165" i="21"/>
  <c r="W165" i="21"/>
  <c r="V165" i="21"/>
  <c r="U165" i="21"/>
  <c r="T165" i="21"/>
  <c r="S165" i="21"/>
  <c r="R165" i="21"/>
  <c r="Q165" i="21"/>
  <c r="P165" i="21"/>
  <c r="O165" i="21"/>
  <c r="N165" i="21"/>
  <c r="M165" i="21"/>
  <c r="L165" i="21"/>
  <c r="K165" i="21"/>
  <c r="J165" i="21"/>
  <c r="I165" i="21"/>
  <c r="H165" i="21"/>
  <c r="G165" i="21"/>
  <c r="F165" i="21"/>
  <c r="E165" i="21"/>
  <c r="D165" i="21"/>
  <c r="C165" i="21"/>
  <c r="B165" i="21"/>
  <c r="AZ164" i="21"/>
  <c r="AY164" i="21"/>
  <c r="AX164" i="21"/>
  <c r="AW164" i="21"/>
  <c r="AV164" i="21"/>
  <c r="AU164" i="21"/>
  <c r="AT164" i="21"/>
  <c r="AS164" i="21"/>
  <c r="AR164" i="21"/>
  <c r="AQ164" i="21"/>
  <c r="AP164" i="21"/>
  <c r="AO164" i="21"/>
  <c r="AN164" i="21"/>
  <c r="AM164" i="21"/>
  <c r="AL164" i="21"/>
  <c r="AK164" i="21"/>
  <c r="AJ164" i="21"/>
  <c r="AI164" i="21"/>
  <c r="AH164" i="21"/>
  <c r="AG164" i="21"/>
  <c r="AF164" i="21"/>
  <c r="AE164" i="21"/>
  <c r="AD164" i="21"/>
  <c r="AC164" i="21"/>
  <c r="AB164" i="21"/>
  <c r="AA164" i="21"/>
  <c r="Z164" i="21"/>
  <c r="Y164" i="21"/>
  <c r="X164" i="21"/>
  <c r="W164" i="21"/>
  <c r="V164" i="21"/>
  <c r="U164" i="21"/>
  <c r="T164" i="21"/>
  <c r="S164" i="21"/>
  <c r="R164" i="21"/>
  <c r="Q164" i="21"/>
  <c r="P164" i="21"/>
  <c r="O164" i="21"/>
  <c r="N164" i="21"/>
  <c r="M164" i="21"/>
  <c r="L164" i="21"/>
  <c r="K164" i="21"/>
  <c r="J164" i="21"/>
  <c r="I164" i="21"/>
  <c r="H164" i="21"/>
  <c r="G164" i="21"/>
  <c r="F164" i="21"/>
  <c r="E164" i="21"/>
  <c r="D164" i="21"/>
  <c r="C164" i="21"/>
  <c r="B164" i="21"/>
  <c r="AZ163" i="21"/>
  <c r="AY163" i="21"/>
  <c r="AX163" i="21"/>
  <c r="AW163" i="21"/>
  <c r="AV163" i="21"/>
  <c r="AU163" i="21"/>
  <c r="AT163" i="21"/>
  <c r="AS163" i="21"/>
  <c r="AR163" i="21"/>
  <c r="AQ163" i="21"/>
  <c r="AP163" i="21"/>
  <c r="AO163" i="21"/>
  <c r="AN163" i="21"/>
  <c r="AM163" i="21"/>
  <c r="AL163" i="21"/>
  <c r="AK163" i="21"/>
  <c r="AJ163" i="21"/>
  <c r="AI163" i="21"/>
  <c r="AH163" i="21"/>
  <c r="AG163" i="21"/>
  <c r="AF163" i="21"/>
  <c r="AE163" i="21"/>
  <c r="AD163" i="21"/>
  <c r="AC163" i="21"/>
  <c r="AB163" i="21"/>
  <c r="AA163" i="21"/>
  <c r="Z163" i="21"/>
  <c r="Y163" i="21"/>
  <c r="X163" i="21"/>
  <c r="W163" i="21"/>
  <c r="V163" i="21"/>
  <c r="U163" i="21"/>
  <c r="T163" i="21"/>
  <c r="S163" i="21"/>
  <c r="R163" i="21"/>
  <c r="Q163" i="21"/>
  <c r="P163" i="21"/>
  <c r="O163" i="21"/>
  <c r="N163" i="21"/>
  <c r="M163" i="21"/>
  <c r="L163" i="21"/>
  <c r="K163" i="21"/>
  <c r="J163" i="21"/>
  <c r="I163" i="21"/>
  <c r="H163" i="21"/>
  <c r="G163" i="21"/>
  <c r="F163" i="21"/>
  <c r="E163" i="21"/>
  <c r="D163" i="21"/>
  <c r="C163" i="21"/>
  <c r="B163" i="21"/>
  <c r="AZ162" i="21"/>
  <c r="AY162" i="21"/>
  <c r="AX162" i="21"/>
  <c r="AW162" i="21"/>
  <c r="AV162" i="21"/>
  <c r="AU162" i="21"/>
  <c r="AT162" i="21"/>
  <c r="AS162" i="21"/>
  <c r="AR162" i="21"/>
  <c r="AQ162" i="21"/>
  <c r="AP162" i="21"/>
  <c r="AO162" i="21"/>
  <c r="AN162" i="21"/>
  <c r="AM162" i="21"/>
  <c r="AL162" i="21"/>
  <c r="AK162" i="21"/>
  <c r="AJ162" i="21"/>
  <c r="AI162" i="21"/>
  <c r="AH162" i="21"/>
  <c r="AG162" i="21"/>
  <c r="AF162" i="21"/>
  <c r="AE162" i="21"/>
  <c r="AD162" i="21"/>
  <c r="AC162" i="21"/>
  <c r="AB162" i="21"/>
  <c r="AA162" i="21"/>
  <c r="Z162" i="21"/>
  <c r="Y162" i="21"/>
  <c r="X162" i="21"/>
  <c r="W162" i="21"/>
  <c r="V162" i="21"/>
  <c r="U162" i="21"/>
  <c r="T162" i="21"/>
  <c r="S162" i="21"/>
  <c r="R162" i="21"/>
  <c r="Q162" i="21"/>
  <c r="P162" i="21"/>
  <c r="O162" i="21"/>
  <c r="N162" i="21"/>
  <c r="M162" i="21"/>
  <c r="L162" i="21"/>
  <c r="K162" i="21"/>
  <c r="J162" i="21"/>
  <c r="I162" i="21"/>
  <c r="H162" i="21"/>
  <c r="G162" i="21"/>
  <c r="F162" i="21"/>
  <c r="E162" i="21"/>
  <c r="D162" i="21"/>
  <c r="C162" i="21"/>
  <c r="B162" i="21"/>
  <c r="AZ161" i="21"/>
  <c r="AY161" i="21"/>
  <c r="AX161" i="21"/>
  <c r="AW161" i="21"/>
  <c r="AV161" i="21"/>
  <c r="AU161" i="21"/>
  <c r="AT161" i="21"/>
  <c r="AS161" i="21"/>
  <c r="AR161" i="21"/>
  <c r="AQ161" i="21"/>
  <c r="AP161" i="21"/>
  <c r="AO161" i="21"/>
  <c r="AN161" i="21"/>
  <c r="AM161" i="21"/>
  <c r="AL161" i="21"/>
  <c r="AK161" i="21"/>
  <c r="AJ161" i="21"/>
  <c r="AI161" i="21"/>
  <c r="AH161" i="21"/>
  <c r="AG161" i="21"/>
  <c r="AF161" i="21"/>
  <c r="AE161" i="21"/>
  <c r="AD161" i="21"/>
  <c r="AC161" i="21"/>
  <c r="AB161" i="21"/>
  <c r="AA161" i="21"/>
  <c r="Z161" i="21"/>
  <c r="Y161" i="21"/>
  <c r="X161" i="21"/>
  <c r="W161" i="21"/>
  <c r="V161" i="21"/>
  <c r="U161" i="21"/>
  <c r="T161" i="21"/>
  <c r="S161" i="21"/>
  <c r="R161" i="21"/>
  <c r="Q161" i="21"/>
  <c r="P161" i="21"/>
  <c r="O161" i="21"/>
  <c r="N161" i="21"/>
  <c r="M161" i="21"/>
  <c r="L161" i="21"/>
  <c r="K161" i="21"/>
  <c r="J161" i="21"/>
  <c r="I161" i="21"/>
  <c r="H161" i="21"/>
  <c r="G161" i="21"/>
  <c r="F161" i="21"/>
  <c r="E161" i="21"/>
  <c r="D161" i="21"/>
  <c r="C161" i="21"/>
  <c r="B161" i="21"/>
  <c r="AZ160" i="21"/>
  <c r="AY160" i="21"/>
  <c r="AX160" i="21"/>
  <c r="AW160" i="21"/>
  <c r="AV160" i="21"/>
  <c r="AU160" i="21"/>
  <c r="AT160" i="21"/>
  <c r="AS160" i="21"/>
  <c r="AR160" i="21"/>
  <c r="AQ160" i="21"/>
  <c r="AP160" i="21"/>
  <c r="AO160" i="21"/>
  <c r="AN160" i="21"/>
  <c r="AM160" i="21"/>
  <c r="AL160" i="21"/>
  <c r="AK160" i="21"/>
  <c r="AJ160" i="21"/>
  <c r="AI160" i="21"/>
  <c r="AH160" i="21"/>
  <c r="AG160" i="21"/>
  <c r="AF160" i="21"/>
  <c r="AE160" i="21"/>
  <c r="AD160" i="21"/>
  <c r="AC160" i="21"/>
  <c r="AB160" i="21"/>
  <c r="AA160" i="21"/>
  <c r="Z160" i="21"/>
  <c r="Y160" i="21"/>
  <c r="X160" i="21"/>
  <c r="W160" i="21"/>
  <c r="V160" i="21"/>
  <c r="U160" i="21"/>
  <c r="T160" i="21"/>
  <c r="S160" i="21"/>
  <c r="R160" i="21"/>
  <c r="Q160" i="21"/>
  <c r="P160" i="21"/>
  <c r="O160" i="21"/>
  <c r="N160" i="21"/>
  <c r="M160" i="21"/>
  <c r="L160" i="21"/>
  <c r="K160" i="21"/>
  <c r="J160" i="21"/>
  <c r="I160" i="21"/>
  <c r="H160" i="21"/>
  <c r="G160" i="21"/>
  <c r="F160" i="21"/>
  <c r="E160" i="21"/>
  <c r="D160" i="21"/>
  <c r="C160" i="21"/>
  <c r="B160" i="21"/>
  <c r="AZ159" i="21"/>
  <c r="AY159" i="21"/>
  <c r="AX159" i="21"/>
  <c r="AW159" i="21"/>
  <c r="AV159" i="21"/>
  <c r="AU159" i="21"/>
  <c r="AT159" i="21"/>
  <c r="AS159" i="21"/>
  <c r="AR159" i="21"/>
  <c r="AQ159" i="21"/>
  <c r="AP159" i="21"/>
  <c r="AO159" i="21"/>
  <c r="AN159" i="21"/>
  <c r="AM159" i="21"/>
  <c r="AL159" i="21"/>
  <c r="AK159" i="21"/>
  <c r="AJ159" i="21"/>
  <c r="AI159" i="21"/>
  <c r="AH159" i="21"/>
  <c r="AG159" i="21"/>
  <c r="AF159" i="21"/>
  <c r="AE159" i="21"/>
  <c r="AD159" i="21"/>
  <c r="AC159" i="21"/>
  <c r="AB159" i="21"/>
  <c r="AA159" i="21"/>
  <c r="Z159" i="21"/>
  <c r="Y159" i="21"/>
  <c r="X159" i="21"/>
  <c r="W159" i="21"/>
  <c r="V159" i="21"/>
  <c r="U159" i="21"/>
  <c r="T159" i="21"/>
  <c r="S159" i="21"/>
  <c r="R159" i="21"/>
  <c r="Q159" i="21"/>
  <c r="P159" i="21"/>
  <c r="O159" i="21"/>
  <c r="N159" i="21"/>
  <c r="M159" i="21"/>
  <c r="L159" i="21"/>
  <c r="K159" i="21"/>
  <c r="J159" i="21"/>
  <c r="I159" i="21"/>
  <c r="H159" i="21"/>
  <c r="G159" i="21"/>
  <c r="F159" i="21"/>
  <c r="E159" i="21"/>
  <c r="D159" i="21"/>
  <c r="C159" i="21"/>
  <c r="B159" i="21"/>
  <c r="AZ158" i="21"/>
  <c r="AY158" i="21"/>
  <c r="AX158" i="21"/>
  <c r="AW158" i="21"/>
  <c r="AV158" i="21"/>
  <c r="AU158" i="21"/>
  <c r="AT158" i="21"/>
  <c r="AS158" i="21"/>
  <c r="AR158" i="21"/>
  <c r="AQ158" i="21"/>
  <c r="AP158" i="21"/>
  <c r="AO158" i="21"/>
  <c r="AN158" i="21"/>
  <c r="AM158" i="21"/>
  <c r="AL158" i="21"/>
  <c r="AK158" i="21"/>
  <c r="AJ158" i="21"/>
  <c r="AI158" i="21"/>
  <c r="AH158" i="21"/>
  <c r="AG158" i="21"/>
  <c r="AF158" i="21"/>
  <c r="AE158" i="21"/>
  <c r="AD158" i="21"/>
  <c r="AC158" i="21"/>
  <c r="AB158" i="21"/>
  <c r="AA158" i="21"/>
  <c r="Z158" i="21"/>
  <c r="Y158" i="21"/>
  <c r="X158" i="21"/>
  <c r="W158" i="21"/>
  <c r="V158" i="21"/>
  <c r="U158" i="21"/>
  <c r="T158" i="21"/>
  <c r="S158" i="21"/>
  <c r="R158" i="21"/>
  <c r="Q158" i="21"/>
  <c r="P158" i="21"/>
  <c r="O158" i="21"/>
  <c r="N158" i="21"/>
  <c r="M158" i="21"/>
  <c r="L158" i="21"/>
  <c r="K158" i="21"/>
  <c r="J158" i="21"/>
  <c r="I158" i="21"/>
  <c r="H158" i="21"/>
  <c r="G158" i="21"/>
  <c r="F158" i="21"/>
  <c r="E158" i="21"/>
  <c r="D158" i="21"/>
  <c r="BD158" i="21" s="1"/>
  <c r="C158" i="21"/>
  <c r="BC158" i="21" s="1"/>
  <c r="B158" i="21"/>
  <c r="BE158" i="21" s="1"/>
  <c r="AZ157" i="21"/>
  <c r="AY157" i="21"/>
  <c r="AX157" i="21"/>
  <c r="AW157" i="21"/>
  <c r="AV157" i="21"/>
  <c r="AU157" i="21"/>
  <c r="AT157" i="21"/>
  <c r="AS157" i="21"/>
  <c r="AR157" i="21"/>
  <c r="AQ157" i="21"/>
  <c r="AP157" i="21"/>
  <c r="AO157" i="21"/>
  <c r="AN157" i="21"/>
  <c r="AM157" i="21"/>
  <c r="AL157" i="21"/>
  <c r="AK157" i="21"/>
  <c r="AJ157" i="21"/>
  <c r="AI157" i="21"/>
  <c r="AH157" i="21"/>
  <c r="AG157" i="21"/>
  <c r="AF157" i="21"/>
  <c r="AE157" i="21"/>
  <c r="AD157" i="21"/>
  <c r="AC157" i="21"/>
  <c r="AB157" i="21"/>
  <c r="AA157" i="21"/>
  <c r="Z157" i="21"/>
  <c r="Y157" i="21"/>
  <c r="X157" i="21"/>
  <c r="W157" i="21"/>
  <c r="V157" i="21"/>
  <c r="U157" i="21"/>
  <c r="T157" i="21"/>
  <c r="S157" i="21"/>
  <c r="R157" i="21"/>
  <c r="Q157" i="21"/>
  <c r="P157" i="21"/>
  <c r="O157" i="21"/>
  <c r="N157" i="21"/>
  <c r="M157" i="21"/>
  <c r="L157" i="21"/>
  <c r="K157" i="21"/>
  <c r="J157" i="21"/>
  <c r="I157" i="21"/>
  <c r="H157" i="21"/>
  <c r="G157" i="21"/>
  <c r="F157" i="21"/>
  <c r="E157" i="21"/>
  <c r="D157" i="21"/>
  <c r="BD157" i="21" s="1"/>
  <c r="C157" i="21"/>
  <c r="BC157" i="21" s="1"/>
  <c r="B157" i="21"/>
  <c r="BE157" i="21" s="1"/>
  <c r="AZ156" i="21"/>
  <c r="AY156" i="21"/>
  <c r="AX156" i="21"/>
  <c r="AW156" i="21"/>
  <c r="AV156" i="21"/>
  <c r="AU156" i="21"/>
  <c r="AT156" i="21"/>
  <c r="AS156" i="21"/>
  <c r="AR156" i="21"/>
  <c r="AQ156" i="21"/>
  <c r="AP156" i="21"/>
  <c r="AO156" i="21"/>
  <c r="AN156" i="21"/>
  <c r="AM156" i="21"/>
  <c r="AL156" i="21"/>
  <c r="AK156" i="21"/>
  <c r="AJ156" i="21"/>
  <c r="AI156" i="21"/>
  <c r="AH156" i="21"/>
  <c r="AG156" i="21"/>
  <c r="AF156" i="21"/>
  <c r="AE156" i="21"/>
  <c r="AD156" i="21"/>
  <c r="AC156" i="21"/>
  <c r="AB156" i="21"/>
  <c r="AA156" i="21"/>
  <c r="Z156" i="21"/>
  <c r="Y156" i="21"/>
  <c r="X156" i="21"/>
  <c r="W156" i="21"/>
  <c r="V156" i="21"/>
  <c r="U156" i="21"/>
  <c r="T156" i="21"/>
  <c r="S156" i="21"/>
  <c r="R156" i="21"/>
  <c r="Q156" i="21"/>
  <c r="P156" i="21"/>
  <c r="O156" i="21"/>
  <c r="N156" i="21"/>
  <c r="M156" i="21"/>
  <c r="L156" i="21"/>
  <c r="K156" i="21"/>
  <c r="J156" i="21"/>
  <c r="I156" i="21"/>
  <c r="H156" i="21"/>
  <c r="G156" i="21"/>
  <c r="F156" i="21"/>
  <c r="E156" i="21"/>
  <c r="D156" i="21"/>
  <c r="BD156" i="21" s="1"/>
  <c r="C156" i="21"/>
  <c r="BC156" i="21" s="1"/>
  <c r="B156" i="21"/>
  <c r="BE156" i="21" s="1"/>
  <c r="AZ155" i="21"/>
  <c r="AY155" i="21"/>
  <c r="AX155" i="21"/>
  <c r="AW155" i="21"/>
  <c r="AV155" i="21"/>
  <c r="AU155" i="21"/>
  <c r="AT155" i="21"/>
  <c r="AS155" i="21"/>
  <c r="AR155" i="21"/>
  <c r="AQ155" i="21"/>
  <c r="AP155" i="21"/>
  <c r="AO155" i="21"/>
  <c r="AN155" i="21"/>
  <c r="AM155" i="21"/>
  <c r="AL155" i="21"/>
  <c r="AK155" i="21"/>
  <c r="AJ155" i="21"/>
  <c r="AI155" i="21"/>
  <c r="AH155" i="21"/>
  <c r="AG155" i="21"/>
  <c r="AF155" i="21"/>
  <c r="AE155" i="21"/>
  <c r="AD155" i="21"/>
  <c r="AC155" i="21"/>
  <c r="AB155" i="21"/>
  <c r="AA155" i="21"/>
  <c r="Z155" i="21"/>
  <c r="Y155" i="21"/>
  <c r="X155" i="21"/>
  <c r="W155" i="21"/>
  <c r="V155" i="21"/>
  <c r="U155" i="21"/>
  <c r="T155" i="21"/>
  <c r="S155" i="21"/>
  <c r="R155" i="21"/>
  <c r="Q155" i="21"/>
  <c r="P155" i="21"/>
  <c r="O155" i="21"/>
  <c r="N155" i="21"/>
  <c r="M155" i="21"/>
  <c r="L155" i="21"/>
  <c r="K155" i="21"/>
  <c r="J155" i="21"/>
  <c r="I155" i="21"/>
  <c r="H155" i="21"/>
  <c r="G155" i="21"/>
  <c r="F155" i="21"/>
  <c r="E155" i="21"/>
  <c r="D155" i="21"/>
  <c r="BD155" i="21" s="1"/>
  <c r="C155" i="21"/>
  <c r="BC155" i="21" s="1"/>
  <c r="B155" i="21"/>
  <c r="BE155" i="21" s="1"/>
  <c r="AZ154" i="21"/>
  <c r="AY154" i="21"/>
  <c r="AX154" i="21"/>
  <c r="AW154" i="21"/>
  <c r="AV154" i="21"/>
  <c r="AU154" i="21"/>
  <c r="AT154" i="21"/>
  <c r="AS154" i="21"/>
  <c r="AR154" i="21"/>
  <c r="AQ154" i="21"/>
  <c r="AP154" i="21"/>
  <c r="AO154" i="21"/>
  <c r="AN154" i="21"/>
  <c r="AM154" i="21"/>
  <c r="AL154" i="21"/>
  <c r="AK154" i="21"/>
  <c r="AJ154" i="21"/>
  <c r="AI154" i="21"/>
  <c r="AH154" i="21"/>
  <c r="AG154" i="21"/>
  <c r="AF154" i="21"/>
  <c r="AE154" i="21"/>
  <c r="AD154" i="21"/>
  <c r="AC154" i="21"/>
  <c r="AB154" i="21"/>
  <c r="AA154" i="21"/>
  <c r="Z154" i="21"/>
  <c r="Y154" i="21"/>
  <c r="X154" i="21"/>
  <c r="W154" i="21"/>
  <c r="V154" i="21"/>
  <c r="U154" i="21"/>
  <c r="T154" i="21"/>
  <c r="S154" i="21"/>
  <c r="R154" i="21"/>
  <c r="Q154" i="21"/>
  <c r="P154" i="21"/>
  <c r="O154" i="21"/>
  <c r="N154" i="21"/>
  <c r="M154" i="21"/>
  <c r="L154" i="21"/>
  <c r="K154" i="21"/>
  <c r="J154" i="21"/>
  <c r="I154" i="21"/>
  <c r="H154" i="21"/>
  <c r="G154" i="21"/>
  <c r="F154" i="21"/>
  <c r="E154" i="21"/>
  <c r="D154" i="21"/>
  <c r="BD154" i="21" s="1"/>
  <c r="C154" i="21"/>
  <c r="BC154" i="21" s="1"/>
  <c r="B154" i="21"/>
  <c r="BE154" i="21" s="1"/>
  <c r="AZ153" i="21"/>
  <c r="AY153" i="21"/>
  <c r="AX153" i="21"/>
  <c r="AW153" i="21"/>
  <c r="AV153" i="21"/>
  <c r="AU153" i="21"/>
  <c r="AT153" i="21"/>
  <c r="AS153" i="21"/>
  <c r="AR153" i="21"/>
  <c r="AQ153" i="21"/>
  <c r="AP153" i="21"/>
  <c r="AO153" i="21"/>
  <c r="AN153" i="21"/>
  <c r="AM153" i="21"/>
  <c r="AL153" i="21"/>
  <c r="AK153" i="21"/>
  <c r="AJ153" i="21"/>
  <c r="AI153" i="21"/>
  <c r="AH153" i="21"/>
  <c r="AG153" i="21"/>
  <c r="AF153" i="21"/>
  <c r="AE153" i="21"/>
  <c r="AD153" i="21"/>
  <c r="AC153" i="21"/>
  <c r="AB153" i="21"/>
  <c r="AA153" i="21"/>
  <c r="Z153" i="21"/>
  <c r="Y153" i="21"/>
  <c r="X153" i="21"/>
  <c r="W153" i="21"/>
  <c r="V153" i="21"/>
  <c r="U153" i="21"/>
  <c r="T153" i="21"/>
  <c r="S153" i="21"/>
  <c r="R153" i="21"/>
  <c r="Q153" i="21"/>
  <c r="P153" i="21"/>
  <c r="O153" i="21"/>
  <c r="N153" i="21"/>
  <c r="M153" i="21"/>
  <c r="L153" i="21"/>
  <c r="K153" i="21"/>
  <c r="J153" i="21"/>
  <c r="I153" i="21"/>
  <c r="H153" i="21"/>
  <c r="G153" i="21"/>
  <c r="F153" i="21"/>
  <c r="E153" i="21"/>
  <c r="D153" i="21"/>
  <c r="BD153" i="21" s="1"/>
  <c r="C153" i="21"/>
  <c r="BC153" i="21" s="1"/>
  <c r="B153" i="21"/>
  <c r="BE153" i="21" s="1"/>
  <c r="AZ152" i="21"/>
  <c r="AY152" i="21"/>
  <c r="AX152" i="21"/>
  <c r="AW152" i="21"/>
  <c r="AV152" i="21"/>
  <c r="AU152" i="21"/>
  <c r="AT152" i="21"/>
  <c r="AS152" i="21"/>
  <c r="AR152" i="21"/>
  <c r="AQ152" i="21"/>
  <c r="AP152" i="21"/>
  <c r="AO152" i="21"/>
  <c r="AN152" i="21"/>
  <c r="AM152" i="21"/>
  <c r="AL152" i="21"/>
  <c r="AK152" i="21"/>
  <c r="AJ152" i="21"/>
  <c r="AI152" i="21"/>
  <c r="AH152" i="21"/>
  <c r="AG152" i="21"/>
  <c r="AF152" i="21"/>
  <c r="AE152" i="21"/>
  <c r="AD152" i="21"/>
  <c r="AC152" i="21"/>
  <c r="AB152" i="21"/>
  <c r="AA152" i="21"/>
  <c r="Z152" i="21"/>
  <c r="Y152" i="21"/>
  <c r="X152" i="21"/>
  <c r="W152" i="21"/>
  <c r="V152" i="21"/>
  <c r="U152" i="21"/>
  <c r="T152" i="21"/>
  <c r="S152" i="21"/>
  <c r="R152" i="21"/>
  <c r="Q152" i="21"/>
  <c r="P152" i="21"/>
  <c r="O152" i="21"/>
  <c r="N152" i="21"/>
  <c r="M152" i="21"/>
  <c r="L152" i="21"/>
  <c r="K152" i="21"/>
  <c r="J152" i="21"/>
  <c r="I152" i="21"/>
  <c r="H152" i="21"/>
  <c r="G152" i="21"/>
  <c r="F152" i="21"/>
  <c r="E152" i="21"/>
  <c r="D152" i="21"/>
  <c r="BD152" i="21" s="1"/>
  <c r="C152" i="21"/>
  <c r="BC152" i="21" s="1"/>
  <c r="B152" i="21"/>
  <c r="BE152" i="21" s="1"/>
  <c r="AZ151" i="21"/>
  <c r="AY151" i="21"/>
  <c r="AX151" i="21"/>
  <c r="AW151" i="21"/>
  <c r="AV151" i="21"/>
  <c r="AU151" i="21"/>
  <c r="AT151" i="21"/>
  <c r="AS151" i="21"/>
  <c r="AR151" i="21"/>
  <c r="AQ151" i="21"/>
  <c r="AP151" i="21"/>
  <c r="AO151" i="21"/>
  <c r="AN151" i="21"/>
  <c r="AM151" i="21"/>
  <c r="AL151" i="21"/>
  <c r="AK151" i="21"/>
  <c r="AJ151" i="21"/>
  <c r="AI151" i="21"/>
  <c r="AH151" i="21"/>
  <c r="AG151" i="21"/>
  <c r="AF151" i="21"/>
  <c r="AE151" i="21"/>
  <c r="AD151" i="21"/>
  <c r="AC151" i="21"/>
  <c r="AB151" i="21"/>
  <c r="AA151" i="21"/>
  <c r="Z151" i="21"/>
  <c r="Y151" i="21"/>
  <c r="X151" i="21"/>
  <c r="W151" i="21"/>
  <c r="V151" i="21"/>
  <c r="U151" i="21"/>
  <c r="T151" i="21"/>
  <c r="S151" i="21"/>
  <c r="R151" i="21"/>
  <c r="Q151" i="21"/>
  <c r="P151" i="21"/>
  <c r="O151" i="21"/>
  <c r="N151" i="21"/>
  <c r="M151" i="21"/>
  <c r="L151" i="21"/>
  <c r="K151" i="21"/>
  <c r="J151" i="21"/>
  <c r="I151" i="21"/>
  <c r="H151" i="21"/>
  <c r="G151" i="21"/>
  <c r="F151" i="21"/>
  <c r="E151" i="21"/>
  <c r="D151" i="21"/>
  <c r="BD151" i="21" s="1"/>
  <c r="C151" i="21"/>
  <c r="BC151" i="21" s="1"/>
  <c r="B151" i="21"/>
  <c r="BE151" i="21" s="1"/>
  <c r="AZ150" i="21"/>
  <c r="AY150" i="21"/>
  <c r="AX150" i="21"/>
  <c r="AW150" i="21"/>
  <c r="AV150" i="21"/>
  <c r="AU150" i="21"/>
  <c r="AT150" i="21"/>
  <c r="AS150" i="21"/>
  <c r="AR150" i="21"/>
  <c r="AQ150" i="21"/>
  <c r="AP150" i="21"/>
  <c r="AO150" i="21"/>
  <c r="AN150" i="21"/>
  <c r="AM150" i="21"/>
  <c r="AL150" i="21"/>
  <c r="AK150" i="21"/>
  <c r="AJ150" i="21"/>
  <c r="AI150" i="21"/>
  <c r="AH150" i="21"/>
  <c r="AG150" i="21"/>
  <c r="AF150" i="21"/>
  <c r="AE150" i="21"/>
  <c r="AD150" i="21"/>
  <c r="AC150" i="21"/>
  <c r="AB150" i="21"/>
  <c r="AA150" i="21"/>
  <c r="Z150" i="21"/>
  <c r="Y150" i="21"/>
  <c r="X150" i="21"/>
  <c r="W150" i="21"/>
  <c r="V150" i="21"/>
  <c r="U150" i="21"/>
  <c r="T150" i="21"/>
  <c r="S150" i="21"/>
  <c r="R150" i="21"/>
  <c r="Q150" i="21"/>
  <c r="P150" i="21"/>
  <c r="O150" i="21"/>
  <c r="N150" i="21"/>
  <c r="M150" i="21"/>
  <c r="L150" i="21"/>
  <c r="K150" i="21"/>
  <c r="J150" i="21"/>
  <c r="I150" i="21"/>
  <c r="H150" i="21"/>
  <c r="G150" i="21"/>
  <c r="F150" i="21"/>
  <c r="E150" i="21"/>
  <c r="D150" i="21"/>
  <c r="BD150" i="21" s="1"/>
  <c r="C150" i="21"/>
  <c r="BC150" i="21" s="1"/>
  <c r="B150" i="21"/>
  <c r="BE150" i="21" s="1"/>
  <c r="AZ149" i="21"/>
  <c r="AY149" i="21"/>
  <c r="AX149" i="21"/>
  <c r="AW149" i="21"/>
  <c r="AV149" i="21"/>
  <c r="AU149" i="21"/>
  <c r="AT149" i="21"/>
  <c r="AS149" i="21"/>
  <c r="AR149" i="21"/>
  <c r="AQ149" i="21"/>
  <c r="AP149" i="21"/>
  <c r="AO149" i="21"/>
  <c r="AN149" i="21"/>
  <c r="AM149" i="21"/>
  <c r="AL149" i="21"/>
  <c r="AK149" i="21"/>
  <c r="AJ149" i="21"/>
  <c r="AI149" i="21"/>
  <c r="AH149" i="21"/>
  <c r="AG149" i="21"/>
  <c r="AF149" i="21"/>
  <c r="AE149" i="21"/>
  <c r="AD149" i="21"/>
  <c r="AC149" i="21"/>
  <c r="AB149" i="21"/>
  <c r="AA149" i="21"/>
  <c r="Z149" i="21"/>
  <c r="Y149" i="21"/>
  <c r="X149" i="21"/>
  <c r="W149" i="21"/>
  <c r="V149" i="21"/>
  <c r="U149" i="21"/>
  <c r="T149" i="21"/>
  <c r="S149" i="21"/>
  <c r="R149" i="21"/>
  <c r="Q149" i="21"/>
  <c r="P149" i="21"/>
  <c r="O149" i="21"/>
  <c r="N149" i="21"/>
  <c r="M149" i="21"/>
  <c r="L149" i="21"/>
  <c r="K149" i="21"/>
  <c r="J149" i="21"/>
  <c r="I149" i="21"/>
  <c r="H149" i="21"/>
  <c r="G149" i="21"/>
  <c r="F149" i="21"/>
  <c r="E149" i="21"/>
  <c r="D149" i="21"/>
  <c r="BD149" i="21" s="1"/>
  <c r="C149" i="21"/>
  <c r="BC149" i="21" s="1"/>
  <c r="B149" i="21"/>
  <c r="BE149" i="21" s="1"/>
  <c r="AZ148" i="21"/>
  <c r="AY148" i="21"/>
  <c r="AX148" i="21"/>
  <c r="AW148" i="21"/>
  <c r="AV148" i="21"/>
  <c r="AU148" i="21"/>
  <c r="AT148" i="21"/>
  <c r="AS148" i="21"/>
  <c r="AR148" i="21"/>
  <c r="AQ148" i="21"/>
  <c r="AP148" i="21"/>
  <c r="AO148" i="21"/>
  <c r="AN148" i="21"/>
  <c r="AM148" i="21"/>
  <c r="AL148" i="21"/>
  <c r="AK148" i="21"/>
  <c r="AJ148" i="21"/>
  <c r="AI148" i="21"/>
  <c r="AH148" i="21"/>
  <c r="AG148" i="21"/>
  <c r="AF148" i="21"/>
  <c r="AE148" i="21"/>
  <c r="AD148" i="21"/>
  <c r="AC148" i="21"/>
  <c r="AB148" i="21"/>
  <c r="AA148" i="21"/>
  <c r="Z148" i="21"/>
  <c r="Y148" i="21"/>
  <c r="X148" i="21"/>
  <c r="W148" i="21"/>
  <c r="V148" i="21"/>
  <c r="U148" i="21"/>
  <c r="T148" i="21"/>
  <c r="S148" i="21"/>
  <c r="R148" i="21"/>
  <c r="Q148" i="21"/>
  <c r="P148" i="21"/>
  <c r="O148" i="21"/>
  <c r="N148" i="21"/>
  <c r="M148" i="21"/>
  <c r="L148" i="21"/>
  <c r="K148" i="21"/>
  <c r="J148" i="21"/>
  <c r="I148" i="21"/>
  <c r="H148" i="21"/>
  <c r="G148" i="21"/>
  <c r="F148" i="21"/>
  <c r="E148" i="21"/>
  <c r="D148" i="21"/>
  <c r="BD148" i="21" s="1"/>
  <c r="C148" i="21"/>
  <c r="BC148" i="21" s="1"/>
  <c r="B148" i="21"/>
  <c r="BE148" i="21" s="1"/>
  <c r="AZ147" i="21"/>
  <c r="AY147" i="21"/>
  <c r="AX147" i="21"/>
  <c r="AW147" i="21"/>
  <c r="AV147" i="21"/>
  <c r="AU147" i="21"/>
  <c r="AT147" i="21"/>
  <c r="AS147" i="21"/>
  <c r="AR147" i="21"/>
  <c r="AQ147" i="21"/>
  <c r="AP147" i="21"/>
  <c r="AO147" i="21"/>
  <c r="AN147" i="21"/>
  <c r="AM147" i="21"/>
  <c r="AL147" i="21"/>
  <c r="AK147" i="21"/>
  <c r="AJ147" i="21"/>
  <c r="AI147" i="21"/>
  <c r="AH147" i="21"/>
  <c r="AG147" i="21"/>
  <c r="AF147" i="21"/>
  <c r="AE147" i="21"/>
  <c r="AD147" i="21"/>
  <c r="AC147" i="21"/>
  <c r="AB147" i="21"/>
  <c r="AA147" i="21"/>
  <c r="Z147" i="21"/>
  <c r="Y147" i="21"/>
  <c r="X147" i="21"/>
  <c r="W147" i="21"/>
  <c r="V147" i="21"/>
  <c r="U147" i="21"/>
  <c r="T147" i="21"/>
  <c r="S147" i="21"/>
  <c r="R147" i="21"/>
  <c r="Q147" i="21"/>
  <c r="P147" i="21"/>
  <c r="O147" i="21"/>
  <c r="N147" i="21"/>
  <c r="M147" i="21"/>
  <c r="L147" i="21"/>
  <c r="K147" i="21"/>
  <c r="J147" i="21"/>
  <c r="I147" i="21"/>
  <c r="H147" i="21"/>
  <c r="G147" i="21"/>
  <c r="F147" i="21"/>
  <c r="E147" i="21"/>
  <c r="D147" i="21"/>
  <c r="BD147" i="21" s="1"/>
  <c r="C147" i="21"/>
  <c r="BC147" i="21" s="1"/>
  <c r="B147" i="21"/>
  <c r="BE147" i="21" s="1"/>
  <c r="AZ146" i="21"/>
  <c r="AY146" i="21"/>
  <c r="AX146" i="21"/>
  <c r="AW146" i="21"/>
  <c r="AV146" i="21"/>
  <c r="AU146" i="21"/>
  <c r="AT146" i="21"/>
  <c r="AS146" i="21"/>
  <c r="AR146" i="21"/>
  <c r="AQ146" i="21"/>
  <c r="AP146" i="21"/>
  <c r="AO146" i="21"/>
  <c r="AN146" i="21"/>
  <c r="AM146" i="21"/>
  <c r="AL146" i="21"/>
  <c r="AK146" i="21"/>
  <c r="AJ146" i="21"/>
  <c r="AI146" i="21"/>
  <c r="AH146" i="21"/>
  <c r="AG146" i="21"/>
  <c r="AF146" i="21"/>
  <c r="AE146" i="21"/>
  <c r="AD146" i="21"/>
  <c r="AC146" i="21"/>
  <c r="AB146" i="21"/>
  <c r="AA146" i="21"/>
  <c r="Z146" i="21"/>
  <c r="Y146" i="21"/>
  <c r="X146" i="21"/>
  <c r="W146" i="21"/>
  <c r="V146" i="21"/>
  <c r="U146" i="21"/>
  <c r="T146" i="21"/>
  <c r="S146" i="21"/>
  <c r="R146" i="21"/>
  <c r="Q146" i="21"/>
  <c r="P146" i="21"/>
  <c r="O146" i="21"/>
  <c r="N146" i="21"/>
  <c r="M146" i="21"/>
  <c r="L146" i="21"/>
  <c r="K146" i="21"/>
  <c r="J146" i="21"/>
  <c r="I146" i="21"/>
  <c r="H146" i="21"/>
  <c r="G146" i="21"/>
  <c r="F146" i="21"/>
  <c r="E146" i="21"/>
  <c r="D146" i="21"/>
  <c r="BD146" i="21" s="1"/>
  <c r="C146" i="21"/>
  <c r="BC146" i="21" s="1"/>
  <c r="B146" i="21"/>
  <c r="BE146" i="21" s="1"/>
  <c r="AZ145" i="21"/>
  <c r="AY145" i="21"/>
  <c r="AX145" i="21"/>
  <c r="AW145" i="21"/>
  <c r="AV145" i="21"/>
  <c r="AU145" i="21"/>
  <c r="AT145" i="21"/>
  <c r="AS145" i="21"/>
  <c r="AR145" i="21"/>
  <c r="AQ145" i="21"/>
  <c r="AP145" i="21"/>
  <c r="AO145" i="21"/>
  <c r="AN145" i="21"/>
  <c r="AM145" i="21"/>
  <c r="AL145" i="21"/>
  <c r="AK145" i="21"/>
  <c r="AJ145" i="21"/>
  <c r="AI145" i="21"/>
  <c r="AH145" i="21"/>
  <c r="AG145" i="21"/>
  <c r="AF145" i="21"/>
  <c r="AE145" i="21"/>
  <c r="AD145" i="21"/>
  <c r="AC145" i="21"/>
  <c r="AB145" i="21"/>
  <c r="AA145" i="21"/>
  <c r="Z145" i="21"/>
  <c r="Y145" i="21"/>
  <c r="X145" i="21"/>
  <c r="W145" i="21"/>
  <c r="V145" i="21"/>
  <c r="U145" i="21"/>
  <c r="T145" i="21"/>
  <c r="S145" i="21"/>
  <c r="R145" i="21"/>
  <c r="Q145" i="21"/>
  <c r="P145" i="21"/>
  <c r="O145" i="21"/>
  <c r="N145" i="21"/>
  <c r="M145" i="21"/>
  <c r="L145" i="21"/>
  <c r="K145" i="21"/>
  <c r="J145" i="21"/>
  <c r="I145" i="21"/>
  <c r="H145" i="21"/>
  <c r="G145" i="21"/>
  <c r="F145" i="21"/>
  <c r="E145" i="21"/>
  <c r="D145" i="21"/>
  <c r="BD145" i="21" s="1"/>
  <c r="C145" i="21"/>
  <c r="BC145" i="21" s="1"/>
  <c r="B145" i="21"/>
  <c r="BE145" i="21" s="1"/>
  <c r="AZ144" i="21"/>
  <c r="AY144" i="21"/>
  <c r="AX144" i="21"/>
  <c r="AW144" i="21"/>
  <c r="AV144" i="21"/>
  <c r="AU144" i="21"/>
  <c r="AT144" i="21"/>
  <c r="AS144" i="21"/>
  <c r="AR144" i="21"/>
  <c r="AQ144" i="21"/>
  <c r="AP144" i="21"/>
  <c r="AO144" i="21"/>
  <c r="AN144" i="21"/>
  <c r="AM144" i="21"/>
  <c r="AL144" i="21"/>
  <c r="AK144" i="21"/>
  <c r="AJ144" i="21"/>
  <c r="AI144" i="21"/>
  <c r="AH144" i="21"/>
  <c r="AG144" i="21"/>
  <c r="AF144" i="21"/>
  <c r="AE144" i="21"/>
  <c r="AD144" i="21"/>
  <c r="AC144" i="21"/>
  <c r="AB144" i="21"/>
  <c r="AA144" i="21"/>
  <c r="Z144" i="21"/>
  <c r="Y144" i="21"/>
  <c r="X144" i="21"/>
  <c r="W144" i="21"/>
  <c r="V144" i="21"/>
  <c r="U144" i="21"/>
  <c r="T144" i="21"/>
  <c r="S144" i="21"/>
  <c r="R144" i="21"/>
  <c r="Q144" i="21"/>
  <c r="P144" i="21"/>
  <c r="O144" i="21"/>
  <c r="N144" i="21"/>
  <c r="M144" i="21"/>
  <c r="L144" i="21"/>
  <c r="K144" i="21"/>
  <c r="J144" i="21"/>
  <c r="I144" i="21"/>
  <c r="H144" i="21"/>
  <c r="G144" i="21"/>
  <c r="F144" i="21"/>
  <c r="E144" i="21"/>
  <c r="D144" i="21"/>
  <c r="BD144" i="21" s="1"/>
  <c r="C144" i="21"/>
  <c r="BC144" i="21" s="1"/>
  <c r="B144" i="21"/>
  <c r="BE144" i="21" s="1"/>
  <c r="AZ143" i="21"/>
  <c r="AY143" i="21"/>
  <c r="AX143" i="21"/>
  <c r="AW143" i="21"/>
  <c r="AV143" i="21"/>
  <c r="AU143" i="21"/>
  <c r="AT143" i="21"/>
  <c r="AS143" i="21"/>
  <c r="AR143" i="21"/>
  <c r="AQ143" i="21"/>
  <c r="AP143" i="21"/>
  <c r="AO143" i="21"/>
  <c r="AN143" i="21"/>
  <c r="AM143" i="21"/>
  <c r="AL143" i="21"/>
  <c r="AK143" i="21"/>
  <c r="AJ143" i="21"/>
  <c r="AI143" i="21"/>
  <c r="AH143" i="21"/>
  <c r="AG143" i="21"/>
  <c r="AF143" i="21"/>
  <c r="AE143" i="21"/>
  <c r="AD143" i="21"/>
  <c r="AC143" i="21"/>
  <c r="AB143" i="21"/>
  <c r="AA143" i="21"/>
  <c r="Z143" i="21"/>
  <c r="Y143" i="21"/>
  <c r="X143" i="21"/>
  <c r="W143" i="21"/>
  <c r="V143" i="21"/>
  <c r="U143" i="21"/>
  <c r="T143" i="21"/>
  <c r="S143" i="21"/>
  <c r="R143" i="21"/>
  <c r="Q143" i="21"/>
  <c r="P143" i="21"/>
  <c r="O143" i="21"/>
  <c r="N143" i="21"/>
  <c r="M143" i="21"/>
  <c r="L143" i="21"/>
  <c r="K143" i="21"/>
  <c r="J143" i="21"/>
  <c r="I143" i="21"/>
  <c r="H143" i="21"/>
  <c r="G143" i="21"/>
  <c r="F143" i="21"/>
  <c r="E143" i="21"/>
  <c r="D143" i="21"/>
  <c r="BD143" i="21" s="1"/>
  <c r="C143" i="21"/>
  <c r="BC143" i="21" s="1"/>
  <c r="B143" i="21"/>
  <c r="BE143" i="21" s="1"/>
  <c r="AZ142" i="21"/>
  <c r="AY142" i="21"/>
  <c r="AX142" i="21"/>
  <c r="AW142" i="21"/>
  <c r="AV142" i="21"/>
  <c r="AU142" i="21"/>
  <c r="AT142" i="21"/>
  <c r="AS142" i="21"/>
  <c r="AR142" i="21"/>
  <c r="AQ142" i="21"/>
  <c r="AP142" i="21"/>
  <c r="AO142" i="21"/>
  <c r="AN142" i="21"/>
  <c r="AM142" i="21"/>
  <c r="AL142" i="21"/>
  <c r="AK142" i="21"/>
  <c r="AJ142" i="21"/>
  <c r="AI142" i="21"/>
  <c r="AH142" i="21"/>
  <c r="AG142" i="21"/>
  <c r="AF142" i="21"/>
  <c r="AE142" i="21"/>
  <c r="AD142" i="21"/>
  <c r="AC142" i="21"/>
  <c r="AB142" i="21"/>
  <c r="AA142" i="21"/>
  <c r="Z142" i="21"/>
  <c r="Y142" i="21"/>
  <c r="X142" i="21"/>
  <c r="W142" i="21"/>
  <c r="V142" i="21"/>
  <c r="U142" i="21"/>
  <c r="T142" i="21"/>
  <c r="S142" i="21"/>
  <c r="R142" i="21"/>
  <c r="Q142" i="21"/>
  <c r="P142" i="21"/>
  <c r="O142" i="21"/>
  <c r="N142" i="21"/>
  <c r="M142" i="21"/>
  <c r="L142" i="21"/>
  <c r="K142" i="21"/>
  <c r="J142" i="21"/>
  <c r="I142" i="21"/>
  <c r="H142" i="21"/>
  <c r="G142" i="21"/>
  <c r="F142" i="21"/>
  <c r="E142" i="21"/>
  <c r="D142" i="21"/>
  <c r="BD142" i="21" s="1"/>
  <c r="C142" i="21"/>
  <c r="BC142" i="21" s="1"/>
  <c r="B142" i="21"/>
  <c r="BE142" i="21" s="1"/>
  <c r="AZ141" i="21"/>
  <c r="AY141" i="21"/>
  <c r="AX141" i="21"/>
  <c r="AW141" i="21"/>
  <c r="AV141" i="21"/>
  <c r="AU141" i="21"/>
  <c r="AT141" i="21"/>
  <c r="AS141" i="21"/>
  <c r="AR141" i="21"/>
  <c r="AQ141" i="21"/>
  <c r="AP141" i="21"/>
  <c r="AO141" i="21"/>
  <c r="AN141" i="21"/>
  <c r="AM141" i="21"/>
  <c r="AL141" i="21"/>
  <c r="AK141" i="21"/>
  <c r="AJ141" i="21"/>
  <c r="AI141" i="21"/>
  <c r="AH141" i="21"/>
  <c r="AG141" i="21"/>
  <c r="AF141" i="21"/>
  <c r="AE141" i="21"/>
  <c r="AD141" i="21"/>
  <c r="AC141" i="21"/>
  <c r="AB141" i="21"/>
  <c r="AA141" i="21"/>
  <c r="Z141" i="21"/>
  <c r="Y141" i="21"/>
  <c r="X141" i="21"/>
  <c r="W141" i="21"/>
  <c r="V141" i="21"/>
  <c r="U141" i="21"/>
  <c r="T141" i="21"/>
  <c r="S141" i="21"/>
  <c r="R141" i="21"/>
  <c r="Q141" i="21"/>
  <c r="P141" i="21"/>
  <c r="O141" i="21"/>
  <c r="N141" i="21"/>
  <c r="M141" i="21"/>
  <c r="L141" i="21"/>
  <c r="K141" i="21"/>
  <c r="J141" i="21"/>
  <c r="I141" i="21"/>
  <c r="H141" i="21"/>
  <c r="G141" i="21"/>
  <c r="F141" i="21"/>
  <c r="E141" i="21"/>
  <c r="D141" i="21"/>
  <c r="BD141" i="21" s="1"/>
  <c r="C141" i="21"/>
  <c r="BC141" i="21" s="1"/>
  <c r="B141" i="21"/>
  <c r="BE141" i="21" s="1"/>
  <c r="AZ140" i="21"/>
  <c r="AY140" i="21"/>
  <c r="AX140" i="21"/>
  <c r="AW140" i="21"/>
  <c r="AV140" i="21"/>
  <c r="AU140" i="21"/>
  <c r="AT140" i="21"/>
  <c r="AS140" i="21"/>
  <c r="AR140" i="21"/>
  <c r="AQ140" i="21"/>
  <c r="AP140" i="21"/>
  <c r="AO140" i="21"/>
  <c r="AN140" i="21"/>
  <c r="AM140" i="21"/>
  <c r="AL140" i="21"/>
  <c r="AK140" i="21"/>
  <c r="AJ140" i="21"/>
  <c r="AI140" i="21"/>
  <c r="AH140" i="21"/>
  <c r="AG140" i="21"/>
  <c r="AF140" i="21"/>
  <c r="AE140" i="21"/>
  <c r="AD140" i="21"/>
  <c r="AC140" i="21"/>
  <c r="AB140" i="21"/>
  <c r="AA140" i="21"/>
  <c r="Z140" i="21"/>
  <c r="Y140" i="21"/>
  <c r="X140" i="21"/>
  <c r="W140" i="21"/>
  <c r="V140" i="21"/>
  <c r="U140" i="21"/>
  <c r="T140" i="21"/>
  <c r="S140" i="21"/>
  <c r="R140" i="21"/>
  <c r="Q140" i="21"/>
  <c r="P140" i="21"/>
  <c r="O140" i="21"/>
  <c r="N140" i="21"/>
  <c r="M140" i="21"/>
  <c r="L140" i="21"/>
  <c r="K140" i="21"/>
  <c r="J140" i="21"/>
  <c r="I140" i="21"/>
  <c r="H140" i="21"/>
  <c r="G140" i="21"/>
  <c r="F140" i="21"/>
  <c r="E140" i="21"/>
  <c r="D140" i="21"/>
  <c r="BD140" i="21" s="1"/>
  <c r="C140" i="21"/>
  <c r="BC140" i="21" s="1"/>
  <c r="B140" i="21"/>
  <c r="BE140" i="21" s="1"/>
  <c r="AZ139" i="21"/>
  <c r="AY139" i="21"/>
  <c r="AX139" i="21"/>
  <c r="AW139" i="21"/>
  <c r="AV139" i="21"/>
  <c r="AU139" i="21"/>
  <c r="AT139" i="21"/>
  <c r="AS139" i="21"/>
  <c r="AR139" i="21"/>
  <c r="AQ139" i="21"/>
  <c r="AP139" i="21"/>
  <c r="AO139" i="21"/>
  <c r="AN139" i="21"/>
  <c r="AM139" i="21"/>
  <c r="AL139" i="21"/>
  <c r="AK139" i="21"/>
  <c r="AJ139" i="21"/>
  <c r="AI139" i="21"/>
  <c r="AH139" i="21"/>
  <c r="AG139" i="21"/>
  <c r="AF139" i="21"/>
  <c r="AE139" i="21"/>
  <c r="AD139" i="21"/>
  <c r="AC139" i="21"/>
  <c r="AB139" i="21"/>
  <c r="AA139" i="21"/>
  <c r="Z139" i="21"/>
  <c r="Y139" i="21"/>
  <c r="X139" i="21"/>
  <c r="W139" i="21"/>
  <c r="V139" i="21"/>
  <c r="U139" i="21"/>
  <c r="T139" i="21"/>
  <c r="S139" i="21"/>
  <c r="R139" i="21"/>
  <c r="Q139" i="21"/>
  <c r="P139" i="21"/>
  <c r="O139" i="21"/>
  <c r="N139" i="21"/>
  <c r="M139" i="21"/>
  <c r="L139" i="21"/>
  <c r="K139" i="21"/>
  <c r="J139" i="21"/>
  <c r="I139" i="21"/>
  <c r="H139" i="21"/>
  <c r="G139" i="21"/>
  <c r="F139" i="21"/>
  <c r="E139" i="21"/>
  <c r="D139" i="21"/>
  <c r="BD139" i="21" s="1"/>
  <c r="C139" i="21"/>
  <c r="BC139" i="21" s="1"/>
  <c r="B139" i="21"/>
  <c r="BE139" i="21" s="1"/>
  <c r="AZ138" i="21"/>
  <c r="AY138" i="21"/>
  <c r="AX138" i="21"/>
  <c r="AW138" i="21"/>
  <c r="AV138" i="21"/>
  <c r="AU138" i="21"/>
  <c r="AT138" i="21"/>
  <c r="AS138" i="21"/>
  <c r="AR138" i="21"/>
  <c r="AQ138" i="21"/>
  <c r="AP138" i="21"/>
  <c r="AO138" i="21"/>
  <c r="AN138" i="21"/>
  <c r="AM138" i="21"/>
  <c r="AL138" i="21"/>
  <c r="AK138" i="21"/>
  <c r="AJ138" i="21"/>
  <c r="AI138" i="21"/>
  <c r="AH138" i="21"/>
  <c r="AG138" i="21"/>
  <c r="AF138" i="21"/>
  <c r="AE138" i="21"/>
  <c r="AD138" i="21"/>
  <c r="AC138" i="21"/>
  <c r="AB138" i="21"/>
  <c r="AA138" i="21"/>
  <c r="Z138" i="21"/>
  <c r="Y138" i="21"/>
  <c r="X138" i="21"/>
  <c r="W138" i="21"/>
  <c r="V138" i="21"/>
  <c r="U138" i="21"/>
  <c r="T138" i="21"/>
  <c r="S138" i="21"/>
  <c r="R138" i="21"/>
  <c r="Q138" i="21"/>
  <c r="P138" i="21"/>
  <c r="O138" i="21"/>
  <c r="N138" i="21"/>
  <c r="M138" i="21"/>
  <c r="L138" i="21"/>
  <c r="K138" i="21"/>
  <c r="J138" i="21"/>
  <c r="I138" i="21"/>
  <c r="H138" i="21"/>
  <c r="G138" i="21"/>
  <c r="F138" i="21"/>
  <c r="E138" i="21"/>
  <c r="D138" i="21"/>
  <c r="BD138" i="21" s="1"/>
  <c r="C138" i="21"/>
  <c r="B138" i="21"/>
  <c r="BE138" i="21" s="1"/>
  <c r="BD137" i="21"/>
  <c r="AZ137" i="21"/>
  <c r="AY137" i="21"/>
  <c r="AX137" i="21"/>
  <c r="AW137" i="21"/>
  <c r="AV137" i="21"/>
  <c r="AU137" i="21"/>
  <c r="AT137" i="21"/>
  <c r="AS137" i="21"/>
  <c r="AR137" i="21"/>
  <c r="AQ137" i="21"/>
  <c r="AP137" i="21"/>
  <c r="AO137" i="21"/>
  <c r="AN137" i="21"/>
  <c r="AM137" i="21"/>
  <c r="AL137" i="21"/>
  <c r="AK137" i="21"/>
  <c r="AJ137" i="21"/>
  <c r="AI137" i="21"/>
  <c r="AH137" i="21"/>
  <c r="AG137" i="21"/>
  <c r="AF137" i="21"/>
  <c r="AE137" i="21"/>
  <c r="AD137" i="21"/>
  <c r="AC137" i="21"/>
  <c r="AB137" i="21"/>
  <c r="AA137" i="21"/>
  <c r="Z137" i="21"/>
  <c r="Y137" i="21"/>
  <c r="X137" i="21"/>
  <c r="W137" i="21"/>
  <c r="V137" i="21"/>
  <c r="U137" i="21"/>
  <c r="T137" i="21"/>
  <c r="S137" i="21"/>
  <c r="R137" i="21"/>
  <c r="Q137" i="21"/>
  <c r="P137" i="21"/>
  <c r="O137" i="21"/>
  <c r="N137" i="21"/>
  <c r="M137" i="21"/>
  <c r="L137" i="21"/>
  <c r="K137" i="21"/>
  <c r="J137" i="21"/>
  <c r="I137" i="21"/>
  <c r="H137" i="21"/>
  <c r="G137" i="21"/>
  <c r="F137" i="21"/>
  <c r="E137" i="21"/>
  <c r="D137" i="21"/>
  <c r="C137" i="21"/>
  <c r="B137" i="21"/>
  <c r="BE137" i="21" s="1"/>
  <c r="BD136" i="21"/>
  <c r="AZ136" i="21"/>
  <c r="AY136" i="21"/>
  <c r="AX136" i="21"/>
  <c r="AW136" i="21"/>
  <c r="AV136" i="21"/>
  <c r="AU136" i="21"/>
  <c r="AT136" i="21"/>
  <c r="AS136" i="21"/>
  <c r="AR136" i="21"/>
  <c r="AQ136" i="21"/>
  <c r="AP136" i="21"/>
  <c r="AO136" i="21"/>
  <c r="AN136" i="21"/>
  <c r="AM136" i="21"/>
  <c r="AL136" i="21"/>
  <c r="AK136" i="21"/>
  <c r="AJ136" i="21"/>
  <c r="AI136" i="21"/>
  <c r="AH136" i="21"/>
  <c r="AG136" i="21"/>
  <c r="AF136" i="21"/>
  <c r="AE136" i="21"/>
  <c r="AD136" i="21"/>
  <c r="AC136" i="21"/>
  <c r="AB136" i="21"/>
  <c r="AA136" i="21"/>
  <c r="Z136" i="21"/>
  <c r="Y136" i="21"/>
  <c r="X136" i="21"/>
  <c r="W136" i="21"/>
  <c r="V136" i="21"/>
  <c r="U136" i="21"/>
  <c r="T136" i="21"/>
  <c r="S136" i="21"/>
  <c r="R136" i="21"/>
  <c r="Q136" i="21"/>
  <c r="P136" i="21"/>
  <c r="O136" i="21"/>
  <c r="N136" i="21"/>
  <c r="M136" i="21"/>
  <c r="L136" i="21"/>
  <c r="K136" i="21"/>
  <c r="J136" i="21"/>
  <c r="I136" i="21"/>
  <c r="H136" i="21"/>
  <c r="G136" i="21"/>
  <c r="F136" i="21"/>
  <c r="E136" i="21"/>
  <c r="D136" i="21"/>
  <c r="C136" i="21"/>
  <c r="B136" i="21"/>
  <c r="BE136" i="21" s="1"/>
  <c r="BD135" i="21"/>
  <c r="AZ135" i="21"/>
  <c r="AY135" i="21"/>
  <c r="AX135" i="21"/>
  <c r="AW135" i="21"/>
  <c r="AV135" i="21"/>
  <c r="AU135" i="21"/>
  <c r="AT135" i="21"/>
  <c r="AS135" i="21"/>
  <c r="AR135" i="21"/>
  <c r="AQ135" i="21"/>
  <c r="AP135" i="21"/>
  <c r="AO135" i="21"/>
  <c r="AN135" i="21"/>
  <c r="AM135" i="21"/>
  <c r="AL135" i="21"/>
  <c r="AK135" i="21"/>
  <c r="AJ135" i="21"/>
  <c r="AI135" i="21"/>
  <c r="AH135" i="21"/>
  <c r="AG135" i="21"/>
  <c r="AF135" i="21"/>
  <c r="AE135" i="21"/>
  <c r="AD135" i="21"/>
  <c r="AC135" i="21"/>
  <c r="AB135" i="21"/>
  <c r="AA135" i="21"/>
  <c r="Z135" i="21"/>
  <c r="Y135" i="21"/>
  <c r="X135" i="21"/>
  <c r="W135" i="21"/>
  <c r="V135" i="21"/>
  <c r="U135" i="21"/>
  <c r="T135" i="21"/>
  <c r="S135" i="21"/>
  <c r="R135" i="21"/>
  <c r="Q135" i="21"/>
  <c r="P135" i="21"/>
  <c r="O135" i="21"/>
  <c r="N135" i="21"/>
  <c r="M135" i="21"/>
  <c r="L135" i="21"/>
  <c r="K135" i="21"/>
  <c r="J135" i="21"/>
  <c r="I135" i="21"/>
  <c r="H135" i="21"/>
  <c r="G135" i="21"/>
  <c r="F135" i="21"/>
  <c r="E135" i="21"/>
  <c r="D135" i="21"/>
  <c r="C135" i="21"/>
  <c r="B135" i="21"/>
  <c r="BE135" i="21" s="1"/>
  <c r="BD134" i="21"/>
  <c r="AZ134" i="21"/>
  <c r="AY134" i="21"/>
  <c r="AX134" i="21"/>
  <c r="AW134" i="21"/>
  <c r="AV134" i="21"/>
  <c r="AU134" i="21"/>
  <c r="AT134" i="21"/>
  <c r="AS134" i="21"/>
  <c r="AR134" i="21"/>
  <c r="AQ134" i="21"/>
  <c r="AP134" i="21"/>
  <c r="AO134" i="21"/>
  <c r="AN134" i="21"/>
  <c r="AM134" i="21"/>
  <c r="AL134" i="21"/>
  <c r="AK134" i="21"/>
  <c r="AJ134" i="21"/>
  <c r="AI134" i="21"/>
  <c r="AH134" i="21"/>
  <c r="AG134" i="21"/>
  <c r="AF134" i="21"/>
  <c r="AE134" i="21"/>
  <c r="AD134" i="21"/>
  <c r="AC134" i="21"/>
  <c r="AB134" i="21"/>
  <c r="AA134" i="21"/>
  <c r="Z134" i="21"/>
  <c r="Y134" i="21"/>
  <c r="X134" i="21"/>
  <c r="W134" i="21"/>
  <c r="V134" i="21"/>
  <c r="U134" i="21"/>
  <c r="T134" i="21"/>
  <c r="S134" i="21"/>
  <c r="R134" i="21"/>
  <c r="Q134" i="21"/>
  <c r="P134" i="21"/>
  <c r="O134" i="21"/>
  <c r="N134" i="21"/>
  <c r="M134" i="21"/>
  <c r="L134" i="21"/>
  <c r="K134" i="21"/>
  <c r="J134" i="21"/>
  <c r="I134" i="21"/>
  <c r="H134" i="21"/>
  <c r="G134" i="21"/>
  <c r="F134" i="21"/>
  <c r="E134" i="21"/>
  <c r="D134" i="21"/>
  <c r="C134" i="21"/>
  <c r="B134" i="21"/>
  <c r="BE134" i="21" s="1"/>
  <c r="BD133" i="21"/>
  <c r="AZ133" i="21"/>
  <c r="AY133" i="21"/>
  <c r="AX133" i="21"/>
  <c r="AW133" i="21"/>
  <c r="AV133" i="21"/>
  <c r="AU133" i="21"/>
  <c r="AT133" i="21"/>
  <c r="AS133" i="21"/>
  <c r="AR133" i="21"/>
  <c r="AQ133" i="21"/>
  <c r="AP133" i="21"/>
  <c r="AO133" i="21"/>
  <c r="AN133" i="21"/>
  <c r="AM133" i="21"/>
  <c r="AL133" i="21"/>
  <c r="AK133" i="21"/>
  <c r="AJ133" i="21"/>
  <c r="AI133" i="21"/>
  <c r="AH133" i="21"/>
  <c r="AG133" i="21"/>
  <c r="AF133" i="21"/>
  <c r="AE133" i="21"/>
  <c r="AD133" i="21"/>
  <c r="AC133" i="21"/>
  <c r="AB133" i="21"/>
  <c r="AA133" i="21"/>
  <c r="Z133" i="21"/>
  <c r="Y133" i="21"/>
  <c r="X133" i="21"/>
  <c r="W133" i="21"/>
  <c r="V133" i="21"/>
  <c r="U133" i="21"/>
  <c r="T133" i="21"/>
  <c r="S133" i="21"/>
  <c r="R133" i="21"/>
  <c r="Q133" i="21"/>
  <c r="P133" i="21"/>
  <c r="O133" i="21"/>
  <c r="N133" i="21"/>
  <c r="M133" i="21"/>
  <c r="L133" i="21"/>
  <c r="K133" i="21"/>
  <c r="J133" i="21"/>
  <c r="I133" i="21"/>
  <c r="H133" i="21"/>
  <c r="G133" i="21"/>
  <c r="F133" i="21"/>
  <c r="E133" i="21"/>
  <c r="D133" i="21"/>
  <c r="C133" i="21"/>
  <c r="B133" i="21"/>
  <c r="BE133" i="21" s="1"/>
  <c r="BD132" i="21"/>
  <c r="AZ132" i="21"/>
  <c r="AY132" i="21"/>
  <c r="AX132" i="21"/>
  <c r="AW132" i="21"/>
  <c r="AV132" i="21"/>
  <c r="AU132" i="21"/>
  <c r="AT132" i="21"/>
  <c r="AS132" i="21"/>
  <c r="AR132" i="21"/>
  <c r="AQ132" i="21"/>
  <c r="AP132" i="21"/>
  <c r="AO132" i="21"/>
  <c r="AN132" i="21"/>
  <c r="AM132" i="21"/>
  <c r="AL132" i="21"/>
  <c r="AK132" i="21"/>
  <c r="AJ132" i="21"/>
  <c r="AI132" i="21"/>
  <c r="AH132" i="21"/>
  <c r="AG132" i="21"/>
  <c r="AF132" i="21"/>
  <c r="AE132" i="21"/>
  <c r="AD132" i="21"/>
  <c r="AC132" i="21"/>
  <c r="AB132" i="21"/>
  <c r="AA132" i="21"/>
  <c r="Z132" i="21"/>
  <c r="Y132" i="21"/>
  <c r="X132" i="21"/>
  <c r="W132" i="21"/>
  <c r="V132" i="21"/>
  <c r="U132" i="21"/>
  <c r="T132" i="21"/>
  <c r="S132" i="21"/>
  <c r="R132" i="21"/>
  <c r="Q132" i="21"/>
  <c r="P132" i="21"/>
  <c r="O132" i="21"/>
  <c r="N132" i="21"/>
  <c r="M132" i="21"/>
  <c r="L132" i="21"/>
  <c r="K132" i="21"/>
  <c r="J132" i="21"/>
  <c r="I132" i="21"/>
  <c r="H132" i="21"/>
  <c r="G132" i="21"/>
  <c r="F132" i="21"/>
  <c r="E132" i="21"/>
  <c r="D132" i="21"/>
  <c r="C132" i="21"/>
  <c r="B132" i="21"/>
  <c r="BE132" i="21" s="1"/>
  <c r="BD131" i="21"/>
  <c r="AZ131" i="21"/>
  <c r="AY131" i="21"/>
  <c r="AX131" i="21"/>
  <c r="AW131" i="21"/>
  <c r="AV131" i="21"/>
  <c r="AU131" i="21"/>
  <c r="AT131" i="21"/>
  <c r="AS131" i="21"/>
  <c r="AR131" i="21"/>
  <c r="AQ131" i="21"/>
  <c r="AP131" i="21"/>
  <c r="AO131" i="21"/>
  <c r="AN131" i="21"/>
  <c r="AM131" i="21"/>
  <c r="AL131" i="21"/>
  <c r="AK131" i="21"/>
  <c r="AJ131" i="21"/>
  <c r="AI131" i="21"/>
  <c r="AH131" i="21"/>
  <c r="AG131" i="21"/>
  <c r="AF131" i="21"/>
  <c r="AE131" i="21"/>
  <c r="AD131" i="21"/>
  <c r="AC131" i="21"/>
  <c r="AB131" i="21"/>
  <c r="AA131" i="21"/>
  <c r="Z131" i="21"/>
  <c r="Y131" i="21"/>
  <c r="X131" i="21"/>
  <c r="W131" i="21"/>
  <c r="V131" i="21"/>
  <c r="U131" i="21"/>
  <c r="T131" i="21"/>
  <c r="S131" i="21"/>
  <c r="R131" i="21"/>
  <c r="Q131" i="21"/>
  <c r="P131" i="21"/>
  <c r="O131" i="21"/>
  <c r="N131" i="21"/>
  <c r="M131" i="21"/>
  <c r="L131" i="21"/>
  <c r="K131" i="21"/>
  <c r="J131" i="21"/>
  <c r="I131" i="21"/>
  <c r="H131" i="21"/>
  <c r="G131" i="21"/>
  <c r="F131" i="21"/>
  <c r="E131" i="21"/>
  <c r="D131" i="21"/>
  <c r="C131" i="21"/>
  <c r="B131" i="21"/>
  <c r="BE131" i="21" s="1"/>
  <c r="BD130" i="21"/>
  <c r="AZ130" i="21"/>
  <c r="AY130" i="21"/>
  <c r="AX130" i="21"/>
  <c r="AW130" i="21"/>
  <c r="AV130" i="21"/>
  <c r="AU130" i="21"/>
  <c r="AT130" i="21"/>
  <c r="AS130" i="21"/>
  <c r="AR130" i="21"/>
  <c r="AQ130" i="21"/>
  <c r="AP130" i="21"/>
  <c r="AO130" i="21"/>
  <c r="AN130" i="21"/>
  <c r="AM130" i="21"/>
  <c r="AL130" i="21"/>
  <c r="AK130" i="21"/>
  <c r="AJ130" i="21"/>
  <c r="AI130" i="21"/>
  <c r="AH130" i="21"/>
  <c r="AG130" i="21"/>
  <c r="AF130" i="21"/>
  <c r="AE130" i="21"/>
  <c r="AD130" i="21"/>
  <c r="AC130" i="21"/>
  <c r="AB130" i="21"/>
  <c r="AA130" i="21"/>
  <c r="Z130" i="21"/>
  <c r="Y130" i="21"/>
  <c r="X130" i="21"/>
  <c r="W130" i="21"/>
  <c r="V130" i="21"/>
  <c r="U130" i="21"/>
  <c r="T130" i="21"/>
  <c r="S130" i="21"/>
  <c r="R130" i="21"/>
  <c r="Q130" i="21"/>
  <c r="P130" i="21"/>
  <c r="O130" i="21"/>
  <c r="N130" i="21"/>
  <c r="M130" i="21"/>
  <c r="L130" i="21"/>
  <c r="K130" i="21"/>
  <c r="J130" i="21"/>
  <c r="I130" i="21"/>
  <c r="H130" i="21"/>
  <c r="G130" i="21"/>
  <c r="F130" i="21"/>
  <c r="E130" i="21"/>
  <c r="D130" i="21"/>
  <c r="C130" i="21"/>
  <c r="B130" i="21"/>
  <c r="BE130" i="21" s="1"/>
  <c r="BD129" i="21"/>
  <c r="AZ129" i="21"/>
  <c r="AY129" i="21"/>
  <c r="AX129" i="21"/>
  <c r="AW129" i="21"/>
  <c r="AV129" i="21"/>
  <c r="AU129" i="21"/>
  <c r="AT129" i="21"/>
  <c r="AS129" i="21"/>
  <c r="AR129" i="21"/>
  <c r="AQ129" i="21"/>
  <c r="AP129" i="21"/>
  <c r="AO129" i="21"/>
  <c r="AN129" i="21"/>
  <c r="AM129" i="21"/>
  <c r="AL129" i="21"/>
  <c r="AK129" i="21"/>
  <c r="AJ129" i="21"/>
  <c r="AI129" i="21"/>
  <c r="AH129" i="21"/>
  <c r="AG129" i="21"/>
  <c r="AF129" i="21"/>
  <c r="AE129" i="21"/>
  <c r="AD129" i="21"/>
  <c r="AC129" i="21"/>
  <c r="AB129" i="21"/>
  <c r="AA129" i="21"/>
  <c r="Z129" i="21"/>
  <c r="Y129" i="21"/>
  <c r="X129" i="21"/>
  <c r="W129" i="21"/>
  <c r="V129" i="21"/>
  <c r="U129" i="21"/>
  <c r="T129" i="21"/>
  <c r="S129" i="21"/>
  <c r="R129" i="21"/>
  <c r="Q129" i="21"/>
  <c r="P129" i="21"/>
  <c r="O129" i="21"/>
  <c r="N129" i="21"/>
  <c r="M129" i="21"/>
  <c r="L129" i="21"/>
  <c r="K129" i="21"/>
  <c r="J129" i="21"/>
  <c r="I129" i="21"/>
  <c r="H129" i="21"/>
  <c r="G129" i="21"/>
  <c r="F129" i="21"/>
  <c r="E129" i="21"/>
  <c r="D129" i="21"/>
  <c r="C129" i="21"/>
  <c r="B129" i="21"/>
  <c r="BE129" i="21" s="1"/>
  <c r="BD128" i="21"/>
  <c r="AZ128" i="21"/>
  <c r="AY128" i="21"/>
  <c r="AX128" i="21"/>
  <c r="AW128" i="21"/>
  <c r="AV128" i="21"/>
  <c r="AU128" i="21"/>
  <c r="AT128" i="21"/>
  <c r="AS128" i="21"/>
  <c r="AR128" i="21"/>
  <c r="AQ128" i="21"/>
  <c r="AP128" i="21"/>
  <c r="AO128" i="21"/>
  <c r="AN128" i="21"/>
  <c r="AM128" i="21"/>
  <c r="AL128" i="21"/>
  <c r="AK128" i="21"/>
  <c r="AJ128" i="21"/>
  <c r="AI128" i="21"/>
  <c r="AH128" i="21"/>
  <c r="AG128" i="21"/>
  <c r="AF128" i="21"/>
  <c r="AE128" i="21"/>
  <c r="AD128" i="21"/>
  <c r="AC128" i="21"/>
  <c r="AB128" i="21"/>
  <c r="AA128" i="21"/>
  <c r="Z128" i="21"/>
  <c r="Y128" i="21"/>
  <c r="X128" i="21"/>
  <c r="W128" i="21"/>
  <c r="V128" i="21"/>
  <c r="U128" i="21"/>
  <c r="T128" i="21"/>
  <c r="S128" i="21"/>
  <c r="R128" i="21"/>
  <c r="Q128" i="21"/>
  <c r="P128" i="21"/>
  <c r="O128" i="21"/>
  <c r="N128" i="21"/>
  <c r="M128" i="21"/>
  <c r="L128" i="21"/>
  <c r="K128" i="21"/>
  <c r="J128" i="21"/>
  <c r="I128" i="21"/>
  <c r="H128" i="21"/>
  <c r="G128" i="21"/>
  <c r="F128" i="21"/>
  <c r="E128" i="21"/>
  <c r="D128" i="21"/>
  <c r="C128" i="21"/>
  <c r="B128" i="21"/>
  <c r="BE128" i="21" s="1"/>
  <c r="BD127" i="21"/>
  <c r="AZ127" i="21"/>
  <c r="AY127" i="21"/>
  <c r="AX127" i="21"/>
  <c r="AW127" i="21"/>
  <c r="AV127" i="21"/>
  <c r="AU127" i="21"/>
  <c r="AT127" i="21"/>
  <c r="AS127" i="21"/>
  <c r="AR127" i="21"/>
  <c r="AQ127" i="21"/>
  <c r="AP127" i="21"/>
  <c r="AO127" i="21"/>
  <c r="AN127" i="21"/>
  <c r="AM127" i="21"/>
  <c r="AL127" i="21"/>
  <c r="AK127" i="21"/>
  <c r="AJ127" i="21"/>
  <c r="AI127" i="21"/>
  <c r="AH127" i="21"/>
  <c r="AG127" i="21"/>
  <c r="AF127" i="21"/>
  <c r="AE127" i="21"/>
  <c r="AD127" i="21"/>
  <c r="AC127" i="21"/>
  <c r="AB127" i="21"/>
  <c r="AA127" i="21"/>
  <c r="Z127" i="21"/>
  <c r="Y127" i="21"/>
  <c r="X127" i="21"/>
  <c r="W127" i="21"/>
  <c r="V127" i="21"/>
  <c r="U127" i="21"/>
  <c r="T127" i="21"/>
  <c r="S127" i="21"/>
  <c r="R127" i="21"/>
  <c r="Q127" i="21"/>
  <c r="P127" i="21"/>
  <c r="O127" i="21"/>
  <c r="N127" i="21"/>
  <c r="M127" i="21"/>
  <c r="L127" i="21"/>
  <c r="K127" i="21"/>
  <c r="J127" i="21"/>
  <c r="I127" i="21"/>
  <c r="H127" i="21"/>
  <c r="G127" i="21"/>
  <c r="F127" i="21"/>
  <c r="E127" i="21"/>
  <c r="D127" i="21"/>
  <c r="C127" i="21"/>
  <c r="B127" i="21"/>
  <c r="BE127" i="21" s="1"/>
  <c r="BD126" i="21"/>
  <c r="AZ126" i="21"/>
  <c r="AY126" i="21"/>
  <c r="AX126" i="21"/>
  <c r="AW126" i="21"/>
  <c r="AV126" i="21"/>
  <c r="AU126" i="21"/>
  <c r="AT126" i="21"/>
  <c r="AS126" i="21"/>
  <c r="AR126" i="21"/>
  <c r="AQ126" i="21"/>
  <c r="AP126" i="21"/>
  <c r="AO126" i="21"/>
  <c r="AN126" i="21"/>
  <c r="AM126" i="21"/>
  <c r="AL126" i="21"/>
  <c r="AK126" i="21"/>
  <c r="AJ126" i="21"/>
  <c r="AI126" i="21"/>
  <c r="AH126" i="21"/>
  <c r="AG126" i="21"/>
  <c r="AF126" i="21"/>
  <c r="AE126" i="21"/>
  <c r="AD126" i="21"/>
  <c r="AC126" i="21"/>
  <c r="AB126" i="21"/>
  <c r="AA126" i="21"/>
  <c r="Z126" i="21"/>
  <c r="Y126" i="21"/>
  <c r="X126" i="21"/>
  <c r="W126" i="21"/>
  <c r="V126" i="21"/>
  <c r="U126" i="21"/>
  <c r="T126" i="21"/>
  <c r="S126" i="21"/>
  <c r="R126" i="21"/>
  <c r="Q126" i="21"/>
  <c r="P126" i="21"/>
  <c r="O126" i="21"/>
  <c r="N126" i="21"/>
  <c r="M126" i="21"/>
  <c r="L126" i="21"/>
  <c r="K126" i="21"/>
  <c r="J126" i="21"/>
  <c r="I126" i="21"/>
  <c r="H126" i="21"/>
  <c r="G126" i="21"/>
  <c r="F126" i="21"/>
  <c r="E126" i="21"/>
  <c r="D126" i="21"/>
  <c r="C126" i="21"/>
  <c r="B126" i="21"/>
  <c r="BE126" i="21" s="1"/>
  <c r="AZ125" i="21"/>
  <c r="AY125" i="21"/>
  <c r="AX125" i="21"/>
  <c r="AW125" i="21"/>
  <c r="AV125" i="21"/>
  <c r="AU125" i="21"/>
  <c r="AT125" i="21"/>
  <c r="AS125" i="21"/>
  <c r="AR125" i="21"/>
  <c r="AQ125" i="21"/>
  <c r="AP125" i="21"/>
  <c r="AO125" i="21"/>
  <c r="AN125" i="21"/>
  <c r="AM125" i="21"/>
  <c r="AL125" i="21"/>
  <c r="AK125" i="21"/>
  <c r="AJ125" i="21"/>
  <c r="AI125" i="21"/>
  <c r="AH125" i="21"/>
  <c r="AG125" i="21"/>
  <c r="AF125" i="21"/>
  <c r="AE125" i="21"/>
  <c r="AD125" i="21"/>
  <c r="AC125" i="21"/>
  <c r="AB125" i="21"/>
  <c r="AA125" i="21"/>
  <c r="Z125" i="21"/>
  <c r="Y125" i="21"/>
  <c r="X125" i="21"/>
  <c r="W125" i="21"/>
  <c r="V125" i="21"/>
  <c r="U125" i="21"/>
  <c r="T125" i="21"/>
  <c r="S125" i="21"/>
  <c r="R125" i="21"/>
  <c r="Q125" i="21"/>
  <c r="P125" i="21"/>
  <c r="O125" i="21"/>
  <c r="N125" i="21"/>
  <c r="M125" i="21"/>
  <c r="L125" i="21"/>
  <c r="K125" i="21"/>
  <c r="J125" i="21"/>
  <c r="I125" i="21"/>
  <c r="H125" i="21"/>
  <c r="G125" i="21"/>
  <c r="F125" i="21"/>
  <c r="E125" i="21"/>
  <c r="D125" i="21"/>
  <c r="BD125" i="21" s="1"/>
  <c r="C125" i="21"/>
  <c r="B125" i="21"/>
  <c r="AZ124" i="21"/>
  <c r="AY124" i="21"/>
  <c r="AX124" i="21"/>
  <c r="AW124" i="21"/>
  <c r="AV124" i="21"/>
  <c r="AU124" i="21"/>
  <c r="AT124" i="21"/>
  <c r="AS124" i="21"/>
  <c r="AR124" i="21"/>
  <c r="AQ124" i="21"/>
  <c r="AP124" i="21"/>
  <c r="AO124" i="21"/>
  <c r="AN124" i="21"/>
  <c r="AM124" i="21"/>
  <c r="AL124" i="21"/>
  <c r="AK124" i="21"/>
  <c r="AJ124" i="21"/>
  <c r="AI124" i="21"/>
  <c r="AH124" i="21"/>
  <c r="AG124" i="21"/>
  <c r="AF124" i="21"/>
  <c r="AE124" i="21"/>
  <c r="AD124" i="21"/>
  <c r="AC124" i="21"/>
  <c r="AB124" i="21"/>
  <c r="AA124" i="21"/>
  <c r="Z124" i="21"/>
  <c r="Y124" i="21"/>
  <c r="X124" i="21"/>
  <c r="W124" i="21"/>
  <c r="V124" i="21"/>
  <c r="U124" i="21"/>
  <c r="T124" i="21"/>
  <c r="S124" i="21"/>
  <c r="R124" i="21"/>
  <c r="Q124" i="21"/>
  <c r="P124" i="21"/>
  <c r="O124" i="21"/>
  <c r="N124" i="21"/>
  <c r="M124" i="21"/>
  <c r="L124" i="21"/>
  <c r="K124" i="21"/>
  <c r="J124" i="21"/>
  <c r="I124" i="21"/>
  <c r="H124" i="21"/>
  <c r="G124" i="21"/>
  <c r="F124" i="21"/>
  <c r="E124" i="21"/>
  <c r="D124" i="21"/>
  <c r="C124" i="21"/>
  <c r="BD124" i="21" s="1"/>
  <c r="B124" i="21"/>
  <c r="AZ123" i="21"/>
  <c r="AY123" i="21"/>
  <c r="AX123" i="21"/>
  <c r="AW123" i="21"/>
  <c r="AV123" i="21"/>
  <c r="AU123" i="21"/>
  <c r="AT123" i="21"/>
  <c r="AS123" i="21"/>
  <c r="AR123" i="21"/>
  <c r="AQ123" i="21"/>
  <c r="AP123" i="21"/>
  <c r="AO123" i="21"/>
  <c r="AN123" i="21"/>
  <c r="AM123" i="21"/>
  <c r="AL123" i="21"/>
  <c r="AK123" i="21"/>
  <c r="AJ123" i="21"/>
  <c r="AI123" i="21"/>
  <c r="AH123" i="21"/>
  <c r="AG123" i="21"/>
  <c r="AF123" i="21"/>
  <c r="AE123" i="21"/>
  <c r="AD123" i="21"/>
  <c r="AC123" i="21"/>
  <c r="AB123" i="21"/>
  <c r="AA123" i="21"/>
  <c r="Z123" i="21"/>
  <c r="Y123" i="21"/>
  <c r="X123" i="21"/>
  <c r="W123" i="21"/>
  <c r="V123" i="21"/>
  <c r="U123" i="21"/>
  <c r="T123" i="21"/>
  <c r="S123" i="21"/>
  <c r="R123" i="21"/>
  <c r="Q123" i="21"/>
  <c r="P123" i="21"/>
  <c r="O123" i="21"/>
  <c r="N123" i="21"/>
  <c r="M123" i="21"/>
  <c r="L123" i="21"/>
  <c r="K123" i="21"/>
  <c r="J123" i="21"/>
  <c r="I123" i="21"/>
  <c r="H123" i="21"/>
  <c r="G123" i="21"/>
  <c r="F123" i="21"/>
  <c r="E123" i="21"/>
  <c r="D123" i="21"/>
  <c r="C123" i="21"/>
  <c r="BD123" i="21" s="1"/>
  <c r="B123" i="21"/>
  <c r="AZ122" i="21"/>
  <c r="AY122" i="21"/>
  <c r="AX122" i="21"/>
  <c r="AW122" i="21"/>
  <c r="AV122" i="21"/>
  <c r="AU122" i="21"/>
  <c r="AT122" i="21"/>
  <c r="AS122" i="21"/>
  <c r="AR122" i="21"/>
  <c r="AQ122" i="21"/>
  <c r="AP122" i="21"/>
  <c r="AO122" i="21"/>
  <c r="AN122" i="21"/>
  <c r="AM122" i="21"/>
  <c r="AL122" i="21"/>
  <c r="AK122" i="21"/>
  <c r="AJ122" i="21"/>
  <c r="AI122" i="21"/>
  <c r="AH122" i="21"/>
  <c r="AG122" i="21"/>
  <c r="AF122" i="21"/>
  <c r="AE122" i="21"/>
  <c r="AD122" i="21"/>
  <c r="AC122" i="21"/>
  <c r="AB122" i="21"/>
  <c r="AA122" i="21"/>
  <c r="Z122" i="21"/>
  <c r="Y122" i="21"/>
  <c r="X122" i="21"/>
  <c r="W122" i="21"/>
  <c r="V122" i="21"/>
  <c r="U122" i="21"/>
  <c r="T122" i="21"/>
  <c r="S122" i="21"/>
  <c r="R122" i="21"/>
  <c r="Q122" i="21"/>
  <c r="P122" i="21"/>
  <c r="O122" i="21"/>
  <c r="N122" i="21"/>
  <c r="M122" i="21"/>
  <c r="L122" i="21"/>
  <c r="K122" i="21"/>
  <c r="J122" i="21"/>
  <c r="I122" i="21"/>
  <c r="H122" i="21"/>
  <c r="G122" i="21"/>
  <c r="F122" i="21"/>
  <c r="E122" i="21"/>
  <c r="D122" i="21"/>
  <c r="BC122" i="21" s="1"/>
  <c r="C122" i="21"/>
  <c r="BD122" i="21" s="1"/>
  <c r="B122" i="21"/>
  <c r="AZ121" i="21"/>
  <c r="AY121" i="21"/>
  <c r="AX121" i="21"/>
  <c r="AW121" i="21"/>
  <c r="AV121" i="21"/>
  <c r="AU121" i="21"/>
  <c r="AT121" i="21"/>
  <c r="AS121" i="21"/>
  <c r="AR121" i="21"/>
  <c r="AQ121" i="21"/>
  <c r="AP121" i="21"/>
  <c r="AO121" i="21"/>
  <c r="AN121" i="21"/>
  <c r="AM121" i="21"/>
  <c r="AL121" i="21"/>
  <c r="AK121" i="21"/>
  <c r="AJ121" i="21"/>
  <c r="AI121" i="21"/>
  <c r="AH121" i="21"/>
  <c r="AG121" i="21"/>
  <c r="AF121" i="21"/>
  <c r="AE121" i="21"/>
  <c r="AD121" i="21"/>
  <c r="AC121" i="21"/>
  <c r="AB121" i="21"/>
  <c r="AA121" i="21"/>
  <c r="Z121" i="21"/>
  <c r="Y121" i="21"/>
  <c r="X121" i="21"/>
  <c r="W121" i="21"/>
  <c r="V121" i="21"/>
  <c r="U121" i="21"/>
  <c r="T121" i="21"/>
  <c r="S121" i="21"/>
  <c r="R121" i="21"/>
  <c r="Q121" i="21"/>
  <c r="P121" i="21"/>
  <c r="O121" i="21"/>
  <c r="N121" i="21"/>
  <c r="M121" i="21"/>
  <c r="L121" i="21"/>
  <c r="K121" i="21"/>
  <c r="J121" i="21"/>
  <c r="I121" i="21"/>
  <c r="H121" i="21"/>
  <c r="G121" i="21"/>
  <c r="F121" i="21"/>
  <c r="E121" i="21"/>
  <c r="D121" i="21"/>
  <c r="BC121" i="21" s="1"/>
  <c r="C121" i="21"/>
  <c r="B121" i="21"/>
  <c r="AZ120" i="21"/>
  <c r="AY120" i="21"/>
  <c r="AX120" i="21"/>
  <c r="AW120" i="21"/>
  <c r="AV120" i="21"/>
  <c r="AU120" i="21"/>
  <c r="AT120" i="21"/>
  <c r="AS120" i="21"/>
  <c r="AR120" i="21"/>
  <c r="AQ120" i="21"/>
  <c r="AP120" i="21"/>
  <c r="AO120" i="21"/>
  <c r="AN120" i="21"/>
  <c r="AM120" i="21"/>
  <c r="AL120" i="21"/>
  <c r="AK120" i="21"/>
  <c r="AJ120" i="21"/>
  <c r="AI120" i="21"/>
  <c r="AH120" i="21"/>
  <c r="AG120" i="21"/>
  <c r="AF120" i="21"/>
  <c r="AE120" i="21"/>
  <c r="AD120" i="21"/>
  <c r="AC120" i="21"/>
  <c r="AB120" i="21"/>
  <c r="AA120" i="21"/>
  <c r="Z120" i="21"/>
  <c r="Y120" i="21"/>
  <c r="X120" i="21"/>
  <c r="W120" i="21"/>
  <c r="V120" i="21"/>
  <c r="U120" i="21"/>
  <c r="T120" i="21"/>
  <c r="S120" i="21"/>
  <c r="R120" i="21"/>
  <c r="Q120" i="21"/>
  <c r="P120" i="21"/>
  <c r="O120" i="21"/>
  <c r="N120" i="21"/>
  <c r="M120" i="21"/>
  <c r="L120" i="21"/>
  <c r="K120" i="21"/>
  <c r="J120" i="21"/>
  <c r="I120" i="21"/>
  <c r="H120" i="21"/>
  <c r="G120" i="21"/>
  <c r="F120" i="21"/>
  <c r="E120" i="21"/>
  <c r="D120" i="21"/>
  <c r="C120" i="21"/>
  <c r="BD120" i="21" s="1"/>
  <c r="B120" i="21"/>
  <c r="AZ119" i="21"/>
  <c r="AY119" i="21"/>
  <c r="AX119" i="21"/>
  <c r="AW119" i="21"/>
  <c r="AV119" i="21"/>
  <c r="AU119" i="21"/>
  <c r="AT119" i="21"/>
  <c r="AS119" i="21"/>
  <c r="AR119" i="21"/>
  <c r="AQ119" i="21"/>
  <c r="AP119" i="21"/>
  <c r="AO119" i="21"/>
  <c r="AN119" i="21"/>
  <c r="AM119" i="21"/>
  <c r="AL119" i="21"/>
  <c r="AK119" i="21"/>
  <c r="AJ119" i="21"/>
  <c r="AI119" i="21"/>
  <c r="AH119" i="21"/>
  <c r="AG119" i="21"/>
  <c r="AF119" i="21"/>
  <c r="AE119" i="21"/>
  <c r="AD119" i="21"/>
  <c r="AC119" i="21"/>
  <c r="AB119" i="21"/>
  <c r="AA119" i="21"/>
  <c r="Z119" i="21"/>
  <c r="Y119" i="21"/>
  <c r="X119" i="21"/>
  <c r="W119" i="21"/>
  <c r="V119" i="21"/>
  <c r="U119" i="21"/>
  <c r="T119" i="21"/>
  <c r="S119" i="21"/>
  <c r="R119" i="21"/>
  <c r="Q119" i="21"/>
  <c r="P119" i="21"/>
  <c r="O119" i="21"/>
  <c r="N119" i="21"/>
  <c r="M119" i="21"/>
  <c r="L119" i="21"/>
  <c r="K119" i="21"/>
  <c r="J119" i="21"/>
  <c r="I119" i="21"/>
  <c r="H119" i="21"/>
  <c r="G119" i="21"/>
  <c r="F119" i="21"/>
  <c r="E119" i="21"/>
  <c r="D119" i="21"/>
  <c r="C119" i="21"/>
  <c r="BD119" i="21" s="1"/>
  <c r="B119" i="21"/>
  <c r="AZ118" i="21"/>
  <c r="AY118" i="21"/>
  <c r="AX118" i="21"/>
  <c r="AW118" i="21"/>
  <c r="AV118" i="21"/>
  <c r="AU118" i="21"/>
  <c r="AT118" i="21"/>
  <c r="AS118" i="21"/>
  <c r="AR118" i="21"/>
  <c r="AQ118" i="21"/>
  <c r="AP118" i="21"/>
  <c r="AO118" i="21"/>
  <c r="AN118" i="21"/>
  <c r="AM118" i="21"/>
  <c r="AL118" i="21"/>
  <c r="AK118" i="21"/>
  <c r="AJ118" i="21"/>
  <c r="AI118" i="21"/>
  <c r="AH118" i="21"/>
  <c r="AG118" i="21"/>
  <c r="AF118" i="21"/>
  <c r="AE118" i="21"/>
  <c r="AD118" i="21"/>
  <c r="AC118" i="21"/>
  <c r="AB118" i="21"/>
  <c r="AA118" i="21"/>
  <c r="Z118" i="21"/>
  <c r="Y118" i="21"/>
  <c r="X118" i="21"/>
  <c r="W118" i="21"/>
  <c r="V118" i="21"/>
  <c r="U118" i="21"/>
  <c r="T118" i="21"/>
  <c r="S118" i="21"/>
  <c r="R118" i="21"/>
  <c r="Q118" i="21"/>
  <c r="P118" i="21"/>
  <c r="O118" i="21"/>
  <c r="N118" i="21"/>
  <c r="M118" i="21"/>
  <c r="L118" i="21"/>
  <c r="K118" i="21"/>
  <c r="J118" i="21"/>
  <c r="I118" i="21"/>
  <c r="H118" i="21"/>
  <c r="G118" i="21"/>
  <c r="F118" i="21"/>
  <c r="E118" i="21"/>
  <c r="D118" i="21"/>
  <c r="BC118" i="21" s="1"/>
  <c r="C118" i="21"/>
  <c r="BD118" i="21" s="1"/>
  <c r="B118" i="21"/>
  <c r="AZ117" i="21"/>
  <c r="AY117" i="21"/>
  <c r="AX117" i="21"/>
  <c r="AW117" i="21"/>
  <c r="AV117" i="21"/>
  <c r="AU117" i="21"/>
  <c r="AT117" i="21"/>
  <c r="AS117" i="21"/>
  <c r="AR117" i="21"/>
  <c r="AQ117" i="21"/>
  <c r="AP117" i="21"/>
  <c r="AO117" i="21"/>
  <c r="AN117" i="21"/>
  <c r="AM117" i="21"/>
  <c r="AL117" i="21"/>
  <c r="AK117" i="21"/>
  <c r="AJ117" i="21"/>
  <c r="AI117" i="21"/>
  <c r="AH117" i="21"/>
  <c r="AG117" i="21"/>
  <c r="AF117" i="21"/>
  <c r="AE117" i="21"/>
  <c r="AD117" i="21"/>
  <c r="AC117" i="21"/>
  <c r="AB117" i="21"/>
  <c r="AA117" i="21"/>
  <c r="Z117" i="21"/>
  <c r="Y117" i="21"/>
  <c r="X117" i="21"/>
  <c r="W117" i="21"/>
  <c r="V117" i="21"/>
  <c r="U117" i="21"/>
  <c r="T117" i="21"/>
  <c r="S117" i="21"/>
  <c r="R117" i="21"/>
  <c r="Q117" i="21"/>
  <c r="P117" i="21"/>
  <c r="O117" i="21"/>
  <c r="N117" i="21"/>
  <c r="M117" i="21"/>
  <c r="L117" i="21"/>
  <c r="K117" i="21"/>
  <c r="J117" i="21"/>
  <c r="I117" i="21"/>
  <c r="H117" i="21"/>
  <c r="G117" i="21"/>
  <c r="F117" i="21"/>
  <c r="E117" i="21"/>
  <c r="D117" i="21"/>
  <c r="C117" i="21"/>
  <c r="B117" i="21"/>
  <c r="AZ116" i="21"/>
  <c r="AY116" i="21"/>
  <c r="AX116" i="21"/>
  <c r="AW116" i="21"/>
  <c r="AV116" i="21"/>
  <c r="AU116" i="21"/>
  <c r="AT116" i="21"/>
  <c r="AS116" i="21"/>
  <c r="AR116" i="21"/>
  <c r="AQ116" i="21"/>
  <c r="AP116" i="21"/>
  <c r="AO116" i="21"/>
  <c r="AN116" i="21"/>
  <c r="AM116" i="21"/>
  <c r="AL116" i="21"/>
  <c r="AK116" i="21"/>
  <c r="AJ116" i="21"/>
  <c r="AI116" i="21"/>
  <c r="AH116" i="21"/>
  <c r="AG116" i="21"/>
  <c r="AF116" i="21"/>
  <c r="AE116" i="21"/>
  <c r="AD116" i="21"/>
  <c r="AC116" i="21"/>
  <c r="AB116" i="21"/>
  <c r="AA116" i="21"/>
  <c r="Z116" i="21"/>
  <c r="Y116" i="21"/>
  <c r="X116" i="21"/>
  <c r="W116" i="21"/>
  <c r="V116" i="21"/>
  <c r="U116" i="21"/>
  <c r="T116" i="21"/>
  <c r="S116" i="21"/>
  <c r="R116" i="21"/>
  <c r="Q116" i="21"/>
  <c r="P116" i="21"/>
  <c r="O116" i="21"/>
  <c r="N116" i="21"/>
  <c r="M116" i="21"/>
  <c r="L116" i="21"/>
  <c r="K116" i="21"/>
  <c r="J116" i="21"/>
  <c r="I116" i="21"/>
  <c r="H116" i="21"/>
  <c r="G116" i="21"/>
  <c r="F116" i="21"/>
  <c r="E116" i="21"/>
  <c r="D116" i="21"/>
  <c r="C116" i="21"/>
  <c r="B116" i="21"/>
  <c r="BE116" i="21" s="1"/>
  <c r="AZ115" i="21"/>
  <c r="AY115" i="21"/>
  <c r="AX115" i="21"/>
  <c r="AW115" i="21"/>
  <c r="AV115" i="21"/>
  <c r="AU115" i="21"/>
  <c r="AT115" i="21"/>
  <c r="AS115" i="21"/>
  <c r="AR115" i="21"/>
  <c r="AQ115" i="21"/>
  <c r="AP115" i="21"/>
  <c r="AO115" i="21"/>
  <c r="AN115" i="21"/>
  <c r="AM115" i="21"/>
  <c r="AL115" i="21"/>
  <c r="AK115" i="21"/>
  <c r="AJ115" i="21"/>
  <c r="AI115" i="21"/>
  <c r="AH115" i="21"/>
  <c r="AG115" i="21"/>
  <c r="AF115" i="21"/>
  <c r="AE115" i="21"/>
  <c r="AD115" i="21"/>
  <c r="AC115" i="21"/>
  <c r="AB115" i="21"/>
  <c r="AA115" i="21"/>
  <c r="Z115" i="21"/>
  <c r="Y115" i="21"/>
  <c r="X115" i="21"/>
  <c r="W115" i="21"/>
  <c r="V115" i="21"/>
  <c r="U115" i="21"/>
  <c r="T115" i="21"/>
  <c r="S115" i="21"/>
  <c r="R115" i="21"/>
  <c r="Q115" i="21"/>
  <c r="P115" i="21"/>
  <c r="O115" i="21"/>
  <c r="N115" i="21"/>
  <c r="M115" i="21"/>
  <c r="L115" i="21"/>
  <c r="K115" i="21"/>
  <c r="J115" i="21"/>
  <c r="I115" i="21"/>
  <c r="H115" i="21"/>
  <c r="G115" i="21"/>
  <c r="F115" i="21"/>
  <c r="E115" i="21"/>
  <c r="D115" i="21"/>
  <c r="C115" i="21"/>
  <c r="B115" i="21"/>
  <c r="BE115" i="21" s="1"/>
  <c r="AZ114" i="21"/>
  <c r="AY114" i="21"/>
  <c r="AX114" i="21"/>
  <c r="AW114" i="21"/>
  <c r="AV114" i="21"/>
  <c r="AU114" i="21"/>
  <c r="AT114" i="21"/>
  <c r="AS114" i="21"/>
  <c r="AR114" i="21"/>
  <c r="AQ114" i="21"/>
  <c r="AP114" i="21"/>
  <c r="AO114" i="21"/>
  <c r="AN114" i="21"/>
  <c r="AM114" i="21"/>
  <c r="AL114" i="21"/>
  <c r="AK114" i="21"/>
  <c r="AJ114" i="21"/>
  <c r="AI114" i="21"/>
  <c r="AH114" i="21"/>
  <c r="AG114" i="21"/>
  <c r="AF114" i="21"/>
  <c r="AE114" i="21"/>
  <c r="AD114" i="21"/>
  <c r="AC114" i="21"/>
  <c r="AB114" i="21"/>
  <c r="AA114" i="21"/>
  <c r="Z114" i="21"/>
  <c r="Y114" i="21"/>
  <c r="X114" i="21"/>
  <c r="W114" i="21"/>
  <c r="V114" i="21"/>
  <c r="U114" i="21"/>
  <c r="T114" i="21"/>
  <c r="S114" i="21"/>
  <c r="R114" i="21"/>
  <c r="Q114" i="21"/>
  <c r="P114" i="21"/>
  <c r="O114" i="21"/>
  <c r="N114" i="21"/>
  <c r="M114" i="21"/>
  <c r="L114" i="21"/>
  <c r="K114" i="21"/>
  <c r="J114" i="21"/>
  <c r="I114" i="21"/>
  <c r="H114" i="21"/>
  <c r="G114" i="21"/>
  <c r="F114" i="21"/>
  <c r="E114" i="21"/>
  <c r="D114" i="21"/>
  <c r="C114" i="21"/>
  <c r="B114" i="21"/>
  <c r="BE114" i="21" s="1"/>
  <c r="AZ113" i="21"/>
  <c r="AY113" i="21"/>
  <c r="AX113" i="21"/>
  <c r="AW113" i="21"/>
  <c r="AV113" i="21"/>
  <c r="AU113" i="21"/>
  <c r="AT113" i="21"/>
  <c r="AS113" i="21"/>
  <c r="AR113" i="21"/>
  <c r="AQ113" i="21"/>
  <c r="AP113" i="21"/>
  <c r="AO113" i="21"/>
  <c r="AN113" i="21"/>
  <c r="AM113" i="21"/>
  <c r="AL113" i="21"/>
  <c r="AK113" i="21"/>
  <c r="AJ113" i="21"/>
  <c r="AI113" i="21"/>
  <c r="AH113" i="21"/>
  <c r="AG113" i="21"/>
  <c r="AF113" i="21"/>
  <c r="AE113" i="21"/>
  <c r="AD113" i="21"/>
  <c r="AC113" i="21"/>
  <c r="AB113" i="21"/>
  <c r="AA113" i="21"/>
  <c r="Z113" i="21"/>
  <c r="Y113" i="21"/>
  <c r="X113" i="21"/>
  <c r="W113" i="21"/>
  <c r="V113" i="21"/>
  <c r="U113" i="21"/>
  <c r="T113" i="21"/>
  <c r="S113" i="21"/>
  <c r="R113" i="21"/>
  <c r="Q113" i="21"/>
  <c r="P113" i="21"/>
  <c r="O113" i="21"/>
  <c r="N113" i="21"/>
  <c r="M113" i="21"/>
  <c r="L113" i="21"/>
  <c r="K113" i="21"/>
  <c r="J113" i="21"/>
  <c r="I113" i="21"/>
  <c r="H113" i="21"/>
  <c r="G113" i="21"/>
  <c r="F113" i="21"/>
  <c r="E113" i="21"/>
  <c r="D113" i="21"/>
  <c r="C113" i="21"/>
  <c r="B113" i="21"/>
  <c r="BE113" i="21" s="1"/>
  <c r="AZ112" i="21"/>
  <c r="AY112" i="21"/>
  <c r="AX112" i="21"/>
  <c r="AW112" i="21"/>
  <c r="AV112" i="21"/>
  <c r="AU112" i="21"/>
  <c r="AT112" i="21"/>
  <c r="AS112" i="21"/>
  <c r="AR112" i="21"/>
  <c r="AQ112" i="21"/>
  <c r="AP112" i="21"/>
  <c r="AO112" i="21"/>
  <c r="AN112" i="21"/>
  <c r="AM112" i="21"/>
  <c r="AL112" i="21"/>
  <c r="AK112" i="21"/>
  <c r="AJ112" i="21"/>
  <c r="AI112" i="21"/>
  <c r="AH112" i="21"/>
  <c r="AG112" i="21"/>
  <c r="AF112" i="21"/>
  <c r="AE112" i="21"/>
  <c r="AD112" i="21"/>
  <c r="AC112" i="21"/>
  <c r="AB112" i="21"/>
  <c r="AA112" i="21"/>
  <c r="Z112" i="21"/>
  <c r="Y112" i="21"/>
  <c r="X112" i="21"/>
  <c r="W112" i="21"/>
  <c r="V112" i="21"/>
  <c r="U112" i="21"/>
  <c r="T112" i="21"/>
  <c r="S112" i="21"/>
  <c r="R112" i="21"/>
  <c r="Q112" i="21"/>
  <c r="P112" i="21"/>
  <c r="O112" i="21"/>
  <c r="N112" i="21"/>
  <c r="M112" i="21"/>
  <c r="L112" i="21"/>
  <c r="K112" i="21"/>
  <c r="J112" i="21"/>
  <c r="I112" i="21"/>
  <c r="H112" i="21"/>
  <c r="G112" i="21"/>
  <c r="F112" i="21"/>
  <c r="E112" i="21"/>
  <c r="D112" i="21"/>
  <c r="C112" i="21"/>
  <c r="B112" i="21"/>
  <c r="BE112" i="21" s="1"/>
  <c r="AZ111" i="21"/>
  <c r="AY111" i="21"/>
  <c r="AX111" i="21"/>
  <c r="AW111" i="21"/>
  <c r="AV111" i="21"/>
  <c r="AU111" i="21"/>
  <c r="AT111" i="21"/>
  <c r="AS111" i="21"/>
  <c r="AR111" i="21"/>
  <c r="AQ111" i="21"/>
  <c r="AP111" i="21"/>
  <c r="AO111" i="21"/>
  <c r="AN111" i="21"/>
  <c r="AM111" i="21"/>
  <c r="AL111" i="21"/>
  <c r="AK111" i="21"/>
  <c r="AJ111" i="21"/>
  <c r="AI111" i="21"/>
  <c r="AH111" i="21"/>
  <c r="AG111" i="21"/>
  <c r="AF111" i="21"/>
  <c r="AE111" i="21"/>
  <c r="AD111" i="21"/>
  <c r="AC111" i="21"/>
  <c r="AB111" i="21"/>
  <c r="AA111" i="21"/>
  <c r="Z111" i="21"/>
  <c r="Y111" i="21"/>
  <c r="X111" i="21"/>
  <c r="W111" i="21"/>
  <c r="V111" i="21"/>
  <c r="U111" i="21"/>
  <c r="T111" i="21"/>
  <c r="S111" i="21"/>
  <c r="R111" i="21"/>
  <c r="Q111" i="21"/>
  <c r="P111" i="21"/>
  <c r="O111" i="21"/>
  <c r="N111" i="21"/>
  <c r="M111" i="21"/>
  <c r="L111" i="21"/>
  <c r="K111" i="21"/>
  <c r="J111" i="21"/>
  <c r="I111" i="21"/>
  <c r="H111" i="21"/>
  <c r="G111" i="21"/>
  <c r="F111" i="21"/>
  <c r="E111" i="21"/>
  <c r="D111" i="21"/>
  <c r="C111" i="21"/>
  <c r="B111" i="21"/>
  <c r="BE111" i="21" s="1"/>
  <c r="AZ110" i="21"/>
  <c r="AY110" i="21"/>
  <c r="AX110" i="21"/>
  <c r="AW110" i="21"/>
  <c r="AV110" i="21"/>
  <c r="AU110" i="21"/>
  <c r="AT110" i="21"/>
  <c r="AS110" i="21"/>
  <c r="AR110" i="21"/>
  <c r="AQ110" i="21"/>
  <c r="AP110" i="21"/>
  <c r="AO110" i="21"/>
  <c r="AN110" i="21"/>
  <c r="AM110" i="21"/>
  <c r="AL110" i="21"/>
  <c r="AK110" i="21"/>
  <c r="AJ110" i="21"/>
  <c r="AI110" i="21"/>
  <c r="AH110" i="21"/>
  <c r="AG110" i="21"/>
  <c r="AF110" i="21"/>
  <c r="AE110" i="21"/>
  <c r="AD110" i="21"/>
  <c r="AC110" i="21"/>
  <c r="AB110" i="21"/>
  <c r="AA110" i="21"/>
  <c r="Z110" i="21"/>
  <c r="Y110" i="21"/>
  <c r="X110" i="21"/>
  <c r="W110" i="21"/>
  <c r="V110" i="21"/>
  <c r="U110" i="21"/>
  <c r="T110" i="21"/>
  <c r="S110" i="21"/>
  <c r="R110" i="21"/>
  <c r="Q110" i="21"/>
  <c r="P110" i="21"/>
  <c r="O110" i="21"/>
  <c r="N110" i="21"/>
  <c r="M110" i="21"/>
  <c r="L110" i="21"/>
  <c r="K110" i="21"/>
  <c r="J110" i="21"/>
  <c r="I110" i="21"/>
  <c r="H110" i="21"/>
  <c r="G110" i="21"/>
  <c r="F110" i="21"/>
  <c r="E110" i="21"/>
  <c r="D110" i="21"/>
  <c r="C110" i="21"/>
  <c r="B110" i="21"/>
  <c r="BE110" i="21" s="1"/>
  <c r="AZ109" i="21"/>
  <c r="AY109" i="21"/>
  <c r="AX109" i="21"/>
  <c r="AW109" i="21"/>
  <c r="AV109" i="21"/>
  <c r="AU109" i="21"/>
  <c r="AT109" i="21"/>
  <c r="AS109" i="21"/>
  <c r="AR109" i="21"/>
  <c r="AQ109" i="21"/>
  <c r="AP109" i="21"/>
  <c r="AO109" i="21"/>
  <c r="AN109" i="21"/>
  <c r="AM109" i="21"/>
  <c r="AL109" i="21"/>
  <c r="AK109" i="21"/>
  <c r="AJ109" i="21"/>
  <c r="AI109" i="21"/>
  <c r="AH109" i="21"/>
  <c r="AG109" i="21"/>
  <c r="AF109" i="21"/>
  <c r="AE109" i="21"/>
  <c r="AD109" i="21"/>
  <c r="AC109" i="21"/>
  <c r="AB109" i="21"/>
  <c r="AA109" i="21"/>
  <c r="Z109" i="21"/>
  <c r="Y109" i="21"/>
  <c r="X109" i="21"/>
  <c r="W109" i="21"/>
  <c r="V109" i="21"/>
  <c r="U109" i="21"/>
  <c r="T109" i="21"/>
  <c r="S109" i="21"/>
  <c r="R109" i="21"/>
  <c r="Q109" i="21"/>
  <c r="P109" i="21"/>
  <c r="O109" i="21"/>
  <c r="N109" i="21"/>
  <c r="M109" i="21"/>
  <c r="L109" i="21"/>
  <c r="K109" i="21"/>
  <c r="J109" i="21"/>
  <c r="I109" i="21"/>
  <c r="H109" i="21"/>
  <c r="G109" i="21"/>
  <c r="F109" i="21"/>
  <c r="E109" i="21"/>
  <c r="D109" i="21"/>
  <c r="C109" i="21"/>
  <c r="B109" i="21"/>
  <c r="BE109" i="21" s="1"/>
  <c r="AZ108" i="21"/>
  <c r="AY108" i="21"/>
  <c r="AX108" i="21"/>
  <c r="AW108" i="21"/>
  <c r="AV108" i="21"/>
  <c r="AU108" i="21"/>
  <c r="AT108" i="21"/>
  <c r="AS108" i="21"/>
  <c r="AR108" i="21"/>
  <c r="AQ108" i="21"/>
  <c r="AP108" i="21"/>
  <c r="AO108" i="21"/>
  <c r="AN108" i="21"/>
  <c r="AM108" i="21"/>
  <c r="AL108" i="21"/>
  <c r="AK108" i="21"/>
  <c r="AJ108" i="21"/>
  <c r="AI108" i="21"/>
  <c r="AH108" i="21"/>
  <c r="AG108" i="21"/>
  <c r="AF108" i="21"/>
  <c r="AE108" i="21"/>
  <c r="AD108" i="21"/>
  <c r="AC108" i="21"/>
  <c r="AB108" i="21"/>
  <c r="AA108" i="21"/>
  <c r="Z108" i="21"/>
  <c r="Y108" i="21"/>
  <c r="X108" i="21"/>
  <c r="W108" i="21"/>
  <c r="V108" i="21"/>
  <c r="U108" i="21"/>
  <c r="T108" i="21"/>
  <c r="S108" i="21"/>
  <c r="R108" i="21"/>
  <c r="Q108" i="21"/>
  <c r="P108" i="21"/>
  <c r="O108" i="21"/>
  <c r="N108" i="21"/>
  <c r="M108" i="21"/>
  <c r="L108" i="21"/>
  <c r="K108" i="21"/>
  <c r="J108" i="21"/>
  <c r="I108" i="21"/>
  <c r="H108" i="21"/>
  <c r="G108" i="21"/>
  <c r="F108" i="21"/>
  <c r="E108" i="21"/>
  <c r="D108" i="21"/>
  <c r="C108" i="21"/>
  <c r="B108" i="21"/>
  <c r="BE108" i="21" s="1"/>
  <c r="AZ107" i="21"/>
  <c r="AY107" i="21"/>
  <c r="AX107" i="21"/>
  <c r="AW107" i="21"/>
  <c r="AV107" i="21"/>
  <c r="AU107" i="21"/>
  <c r="AT107" i="21"/>
  <c r="AS107" i="21"/>
  <c r="AR107" i="21"/>
  <c r="AQ107" i="21"/>
  <c r="AP107" i="21"/>
  <c r="AO107" i="21"/>
  <c r="AN107" i="21"/>
  <c r="AM107" i="21"/>
  <c r="AL107" i="21"/>
  <c r="AK107" i="21"/>
  <c r="AJ107" i="21"/>
  <c r="AI107" i="21"/>
  <c r="AH107" i="21"/>
  <c r="AG107" i="21"/>
  <c r="AF107" i="21"/>
  <c r="AE107" i="21"/>
  <c r="AD107" i="21"/>
  <c r="AC107" i="21"/>
  <c r="AB107" i="21"/>
  <c r="AA107" i="21"/>
  <c r="Z107" i="21"/>
  <c r="Y107" i="21"/>
  <c r="X107" i="21"/>
  <c r="W107" i="21"/>
  <c r="V107" i="21"/>
  <c r="U107" i="21"/>
  <c r="T107" i="21"/>
  <c r="S107" i="21"/>
  <c r="R107" i="21"/>
  <c r="Q107" i="21"/>
  <c r="P107" i="21"/>
  <c r="O107" i="21"/>
  <c r="N107" i="21"/>
  <c r="M107" i="21"/>
  <c r="L107" i="21"/>
  <c r="K107" i="21"/>
  <c r="J107" i="21"/>
  <c r="I107" i="21"/>
  <c r="H107" i="21"/>
  <c r="G107" i="21"/>
  <c r="F107" i="21"/>
  <c r="E107" i="21"/>
  <c r="D107" i="21"/>
  <c r="C107" i="21"/>
  <c r="B107" i="21"/>
  <c r="BE107" i="21" s="1"/>
  <c r="AZ106" i="21"/>
  <c r="AY106" i="21"/>
  <c r="AX106" i="21"/>
  <c r="AW106" i="21"/>
  <c r="AV106" i="21"/>
  <c r="AU106" i="21"/>
  <c r="AT106" i="21"/>
  <c r="AS106" i="21"/>
  <c r="AR106" i="21"/>
  <c r="AQ106" i="21"/>
  <c r="AP106" i="21"/>
  <c r="AO106" i="21"/>
  <c r="AN106" i="21"/>
  <c r="AM106" i="21"/>
  <c r="AL106" i="21"/>
  <c r="AK106" i="21"/>
  <c r="AJ106" i="21"/>
  <c r="AI106" i="21"/>
  <c r="AH106" i="21"/>
  <c r="AG106" i="21"/>
  <c r="AF106" i="21"/>
  <c r="AE106" i="21"/>
  <c r="AD106" i="21"/>
  <c r="AC106" i="21"/>
  <c r="AB106" i="21"/>
  <c r="AA106" i="21"/>
  <c r="Z106" i="21"/>
  <c r="Y106" i="21"/>
  <c r="X106" i="21"/>
  <c r="W106" i="21"/>
  <c r="V106" i="21"/>
  <c r="U106" i="21"/>
  <c r="T106" i="21"/>
  <c r="S106" i="21"/>
  <c r="R106" i="21"/>
  <c r="Q106" i="21"/>
  <c r="P106" i="21"/>
  <c r="O106" i="21"/>
  <c r="N106" i="21"/>
  <c r="M106" i="21"/>
  <c r="L106" i="21"/>
  <c r="K106" i="21"/>
  <c r="J106" i="21"/>
  <c r="I106" i="21"/>
  <c r="H106" i="21"/>
  <c r="G106" i="21"/>
  <c r="F106" i="21"/>
  <c r="E106" i="21"/>
  <c r="D106" i="21"/>
  <c r="C106" i="21"/>
  <c r="B106" i="21"/>
  <c r="BE106" i="21" s="1"/>
  <c r="AZ105" i="21"/>
  <c r="AY105" i="21"/>
  <c r="AX105" i="21"/>
  <c r="AW105" i="21"/>
  <c r="AV105" i="21"/>
  <c r="AU105" i="21"/>
  <c r="AT105" i="21"/>
  <c r="AS105" i="21"/>
  <c r="AR105" i="21"/>
  <c r="AQ105" i="21"/>
  <c r="AP105" i="21"/>
  <c r="AO105" i="21"/>
  <c r="AN105" i="21"/>
  <c r="AM105" i="21"/>
  <c r="AL105" i="21"/>
  <c r="AK105" i="21"/>
  <c r="AJ105" i="21"/>
  <c r="AI105" i="21"/>
  <c r="AH105" i="21"/>
  <c r="AG105" i="21"/>
  <c r="AF105" i="21"/>
  <c r="AE105" i="21"/>
  <c r="AD105" i="21"/>
  <c r="AC105" i="21"/>
  <c r="AB105" i="21"/>
  <c r="AA105" i="21"/>
  <c r="Z105" i="21"/>
  <c r="Y105" i="21"/>
  <c r="X105" i="21"/>
  <c r="W105" i="21"/>
  <c r="V105" i="21"/>
  <c r="U105" i="21"/>
  <c r="T105" i="21"/>
  <c r="S105" i="21"/>
  <c r="R105" i="21"/>
  <c r="Q105" i="21"/>
  <c r="P105" i="21"/>
  <c r="O105" i="21"/>
  <c r="N105" i="21"/>
  <c r="M105" i="21"/>
  <c r="L105" i="21"/>
  <c r="K105" i="21"/>
  <c r="J105" i="21"/>
  <c r="I105" i="21"/>
  <c r="H105" i="21"/>
  <c r="G105" i="21"/>
  <c r="F105" i="21"/>
  <c r="E105" i="21"/>
  <c r="D105" i="21"/>
  <c r="C105" i="21"/>
  <c r="B105" i="21"/>
  <c r="BE105" i="21" s="1"/>
  <c r="AZ104" i="21"/>
  <c r="AY104" i="21"/>
  <c r="AX104" i="21"/>
  <c r="AW104" i="21"/>
  <c r="AV104" i="21"/>
  <c r="AU104" i="21"/>
  <c r="AT104" i="21"/>
  <c r="AS104" i="21"/>
  <c r="AR104" i="21"/>
  <c r="AQ104" i="21"/>
  <c r="AP104" i="21"/>
  <c r="AO104" i="21"/>
  <c r="AN104" i="21"/>
  <c r="AM104" i="21"/>
  <c r="AL104" i="21"/>
  <c r="AK104" i="21"/>
  <c r="AJ104" i="21"/>
  <c r="AI104" i="21"/>
  <c r="AH104" i="21"/>
  <c r="AG104" i="21"/>
  <c r="AF104" i="21"/>
  <c r="AE104" i="21"/>
  <c r="AD104" i="21"/>
  <c r="AC104" i="21"/>
  <c r="AB104" i="21"/>
  <c r="AA104" i="21"/>
  <c r="Z104" i="21"/>
  <c r="Y104" i="21"/>
  <c r="X104" i="21"/>
  <c r="W104" i="21"/>
  <c r="V104" i="21"/>
  <c r="U104" i="21"/>
  <c r="T104" i="21"/>
  <c r="S104" i="21"/>
  <c r="R104" i="21"/>
  <c r="Q104" i="21"/>
  <c r="P104" i="21"/>
  <c r="O104" i="21"/>
  <c r="N104" i="21"/>
  <c r="M104" i="21"/>
  <c r="L104" i="21"/>
  <c r="K104" i="21"/>
  <c r="J104" i="21"/>
  <c r="I104" i="21"/>
  <c r="H104" i="21"/>
  <c r="G104" i="21"/>
  <c r="F104" i="21"/>
  <c r="E104" i="21"/>
  <c r="D104" i="21"/>
  <c r="C104" i="21"/>
  <c r="B104" i="21"/>
  <c r="BE104" i="21" s="1"/>
  <c r="AZ103" i="21"/>
  <c r="AY103" i="21"/>
  <c r="AX103" i="21"/>
  <c r="AW103" i="21"/>
  <c r="AV103" i="21"/>
  <c r="AU103" i="21"/>
  <c r="AT103" i="21"/>
  <c r="AS103" i="21"/>
  <c r="AR103" i="21"/>
  <c r="AQ103" i="21"/>
  <c r="AP103" i="21"/>
  <c r="AO103" i="21"/>
  <c r="AN103" i="21"/>
  <c r="AM103" i="21"/>
  <c r="AL103" i="21"/>
  <c r="AK103" i="21"/>
  <c r="AJ103" i="21"/>
  <c r="AI103" i="21"/>
  <c r="AH103" i="21"/>
  <c r="AG103" i="21"/>
  <c r="AF103" i="21"/>
  <c r="AE103" i="21"/>
  <c r="AD103" i="21"/>
  <c r="AC103" i="21"/>
  <c r="AB103" i="21"/>
  <c r="AA103" i="21"/>
  <c r="Z103" i="21"/>
  <c r="Y103" i="21"/>
  <c r="X103" i="21"/>
  <c r="W103" i="21"/>
  <c r="V103" i="21"/>
  <c r="U103" i="21"/>
  <c r="T103" i="21"/>
  <c r="S103" i="21"/>
  <c r="R103" i="21"/>
  <c r="Q103" i="21"/>
  <c r="P103" i="21"/>
  <c r="O103" i="21"/>
  <c r="N103" i="21"/>
  <c r="M103" i="21"/>
  <c r="L103" i="21"/>
  <c r="K103" i="21"/>
  <c r="J103" i="21"/>
  <c r="I103" i="21"/>
  <c r="H103" i="21"/>
  <c r="G103" i="21"/>
  <c r="F103" i="21"/>
  <c r="E103" i="21"/>
  <c r="D103" i="21"/>
  <c r="C103" i="21"/>
  <c r="B103" i="21"/>
  <c r="BE103" i="21" s="1"/>
  <c r="AZ102" i="21"/>
  <c r="AY102" i="21"/>
  <c r="AX102" i="21"/>
  <c r="AW102" i="21"/>
  <c r="AV102" i="21"/>
  <c r="AU102" i="21"/>
  <c r="AT102" i="21"/>
  <c r="AS102" i="21"/>
  <c r="AR102" i="21"/>
  <c r="AQ102" i="21"/>
  <c r="AP102" i="21"/>
  <c r="AO102" i="21"/>
  <c r="AN102" i="21"/>
  <c r="AM102" i="21"/>
  <c r="AL102" i="21"/>
  <c r="AK102" i="21"/>
  <c r="AJ102" i="21"/>
  <c r="AI102" i="21"/>
  <c r="AH102" i="21"/>
  <c r="AG102" i="21"/>
  <c r="AF102" i="21"/>
  <c r="AE102" i="21"/>
  <c r="AD102" i="21"/>
  <c r="AC102" i="21"/>
  <c r="AB102" i="21"/>
  <c r="AA102" i="21"/>
  <c r="Z102" i="21"/>
  <c r="Y102" i="21"/>
  <c r="X102" i="21"/>
  <c r="W102" i="21"/>
  <c r="V102" i="21"/>
  <c r="U102" i="21"/>
  <c r="T102" i="21"/>
  <c r="S102" i="21"/>
  <c r="R102" i="21"/>
  <c r="Q102" i="21"/>
  <c r="P102" i="21"/>
  <c r="O102" i="21"/>
  <c r="N102" i="21"/>
  <c r="M102" i="21"/>
  <c r="L102" i="21"/>
  <c r="K102" i="21"/>
  <c r="J102" i="21"/>
  <c r="I102" i="21"/>
  <c r="H102" i="21"/>
  <c r="G102" i="21"/>
  <c r="F102" i="21"/>
  <c r="E102" i="21"/>
  <c r="D102" i="21"/>
  <c r="C102" i="21"/>
  <c r="B102" i="21"/>
  <c r="BE102" i="21" s="1"/>
  <c r="AZ101" i="21"/>
  <c r="AY101" i="21"/>
  <c r="AX101" i="21"/>
  <c r="AW101" i="21"/>
  <c r="AV101" i="21"/>
  <c r="AU101" i="21"/>
  <c r="AT101" i="21"/>
  <c r="AS101" i="21"/>
  <c r="AR101" i="21"/>
  <c r="AQ101" i="21"/>
  <c r="AP101" i="21"/>
  <c r="AO101" i="21"/>
  <c r="AN101" i="21"/>
  <c r="AM101" i="21"/>
  <c r="AL101" i="21"/>
  <c r="AK101" i="21"/>
  <c r="AJ101" i="21"/>
  <c r="AI101" i="21"/>
  <c r="AH101" i="21"/>
  <c r="AG101" i="21"/>
  <c r="AF101" i="21"/>
  <c r="AE101" i="21"/>
  <c r="AD101" i="21"/>
  <c r="AC101" i="21"/>
  <c r="AB101" i="21"/>
  <c r="AA101" i="21"/>
  <c r="Z101" i="21"/>
  <c r="Y101" i="21"/>
  <c r="X101" i="21"/>
  <c r="W101" i="21"/>
  <c r="V101" i="21"/>
  <c r="U101" i="21"/>
  <c r="T101" i="21"/>
  <c r="S101" i="21"/>
  <c r="R101" i="21"/>
  <c r="Q101" i="21"/>
  <c r="P101" i="21"/>
  <c r="O101" i="21"/>
  <c r="N101" i="21"/>
  <c r="M101" i="21"/>
  <c r="L101" i="21"/>
  <c r="K101" i="21"/>
  <c r="J101" i="21"/>
  <c r="I101" i="21"/>
  <c r="H101" i="21"/>
  <c r="G101" i="21"/>
  <c r="F101" i="21"/>
  <c r="E101" i="21"/>
  <c r="D101" i="21"/>
  <c r="C101" i="21"/>
  <c r="B101" i="21"/>
  <c r="BE101" i="21" s="1"/>
  <c r="AZ100" i="21"/>
  <c r="AY100" i="21"/>
  <c r="AX100" i="21"/>
  <c r="AW100" i="21"/>
  <c r="AV100" i="21"/>
  <c r="AU100" i="21"/>
  <c r="AT100" i="21"/>
  <c r="AS100" i="21"/>
  <c r="AR100" i="21"/>
  <c r="AQ100" i="21"/>
  <c r="AP100" i="21"/>
  <c r="AO100" i="21"/>
  <c r="AN100" i="21"/>
  <c r="AM100" i="21"/>
  <c r="AL100" i="21"/>
  <c r="AK100" i="21"/>
  <c r="AJ100" i="21"/>
  <c r="AI100" i="21"/>
  <c r="AH100" i="21"/>
  <c r="AG100" i="21"/>
  <c r="AF100" i="21"/>
  <c r="AE100" i="21"/>
  <c r="AD100" i="21"/>
  <c r="AC100" i="21"/>
  <c r="AB100" i="21"/>
  <c r="AA100" i="21"/>
  <c r="Z100" i="21"/>
  <c r="Y100" i="21"/>
  <c r="X100" i="21"/>
  <c r="W100" i="21"/>
  <c r="V100" i="21"/>
  <c r="U100" i="21"/>
  <c r="T100" i="21"/>
  <c r="S100" i="21"/>
  <c r="R100" i="21"/>
  <c r="Q100" i="21"/>
  <c r="P100" i="21"/>
  <c r="O100" i="21"/>
  <c r="N100" i="21"/>
  <c r="M100" i="21"/>
  <c r="L100" i="21"/>
  <c r="K100" i="21"/>
  <c r="J100" i="21"/>
  <c r="I100" i="21"/>
  <c r="H100" i="21"/>
  <c r="G100" i="21"/>
  <c r="F100" i="21"/>
  <c r="E100" i="21"/>
  <c r="D100" i="21"/>
  <c r="C100" i="21"/>
  <c r="B100" i="21"/>
  <c r="BE100" i="21" s="1"/>
  <c r="AZ99" i="21"/>
  <c r="AY99" i="21"/>
  <c r="AX99" i="21"/>
  <c r="AW99" i="21"/>
  <c r="AV99" i="21"/>
  <c r="AU99" i="21"/>
  <c r="AT99" i="21"/>
  <c r="AS99" i="21"/>
  <c r="AR99" i="21"/>
  <c r="AQ99" i="21"/>
  <c r="AP99" i="21"/>
  <c r="AO99" i="21"/>
  <c r="AN99" i="21"/>
  <c r="AM99" i="21"/>
  <c r="AL99" i="21"/>
  <c r="AK99" i="21"/>
  <c r="AJ99" i="21"/>
  <c r="AI99" i="21"/>
  <c r="AH99" i="21"/>
  <c r="AG99" i="21"/>
  <c r="AF99" i="21"/>
  <c r="AE99" i="21"/>
  <c r="AD99" i="21"/>
  <c r="AC99" i="21"/>
  <c r="AB99" i="21"/>
  <c r="AA99" i="21"/>
  <c r="Z99" i="21"/>
  <c r="Y99" i="21"/>
  <c r="X99" i="21"/>
  <c r="W99" i="21"/>
  <c r="V99" i="21"/>
  <c r="U99" i="21"/>
  <c r="T99" i="21"/>
  <c r="S99" i="21"/>
  <c r="R99" i="21"/>
  <c r="Q99" i="21"/>
  <c r="P99" i="21"/>
  <c r="O99" i="21"/>
  <c r="N99" i="21"/>
  <c r="M99" i="21"/>
  <c r="L99" i="21"/>
  <c r="K99" i="21"/>
  <c r="J99" i="21"/>
  <c r="I99" i="21"/>
  <c r="H99" i="21"/>
  <c r="G99" i="21"/>
  <c r="F99" i="21"/>
  <c r="E99" i="21"/>
  <c r="D99" i="21"/>
  <c r="C99" i="21"/>
  <c r="B99" i="21"/>
  <c r="BE99" i="21" s="1"/>
  <c r="AZ98" i="21"/>
  <c r="AY98" i="21"/>
  <c r="AX98" i="21"/>
  <c r="AW98" i="21"/>
  <c r="AV98" i="21"/>
  <c r="AU98" i="21"/>
  <c r="AT98" i="21"/>
  <c r="AS98" i="21"/>
  <c r="AR98" i="21"/>
  <c r="AQ98" i="21"/>
  <c r="AP98" i="21"/>
  <c r="AO98" i="21"/>
  <c r="AN98" i="21"/>
  <c r="AM98" i="21"/>
  <c r="AL98" i="21"/>
  <c r="AK98" i="21"/>
  <c r="AJ98" i="21"/>
  <c r="AI98" i="21"/>
  <c r="AH98" i="21"/>
  <c r="AG98" i="21"/>
  <c r="AF98" i="21"/>
  <c r="AE98" i="21"/>
  <c r="AD98" i="21"/>
  <c r="AC98" i="21"/>
  <c r="AB98" i="21"/>
  <c r="AA98" i="21"/>
  <c r="Z98" i="21"/>
  <c r="Y98" i="21"/>
  <c r="X98" i="21"/>
  <c r="W98" i="21"/>
  <c r="V98" i="21"/>
  <c r="U98" i="21"/>
  <c r="T98" i="21"/>
  <c r="S98" i="21"/>
  <c r="R98" i="21"/>
  <c r="Q98" i="21"/>
  <c r="P98" i="21"/>
  <c r="O98" i="21"/>
  <c r="N98" i="21"/>
  <c r="M98" i="21"/>
  <c r="L98" i="21"/>
  <c r="K98" i="21"/>
  <c r="J98" i="21"/>
  <c r="I98" i="21"/>
  <c r="H98" i="21"/>
  <c r="G98" i="21"/>
  <c r="F98" i="21"/>
  <c r="E98" i="21"/>
  <c r="D98" i="21"/>
  <c r="C98" i="21"/>
  <c r="B98" i="21"/>
  <c r="BE98" i="21" s="1"/>
  <c r="AZ97" i="21"/>
  <c r="AY97" i="21"/>
  <c r="AX97" i="21"/>
  <c r="AW97" i="21"/>
  <c r="AV97" i="21"/>
  <c r="AU97" i="21"/>
  <c r="AT97" i="21"/>
  <c r="AS97" i="21"/>
  <c r="AR97" i="21"/>
  <c r="AQ97" i="21"/>
  <c r="AP97" i="21"/>
  <c r="AO97" i="21"/>
  <c r="AN97" i="21"/>
  <c r="AM97" i="21"/>
  <c r="AL97" i="21"/>
  <c r="AK97" i="21"/>
  <c r="AJ97" i="21"/>
  <c r="AI97" i="21"/>
  <c r="AH97" i="21"/>
  <c r="AG97" i="21"/>
  <c r="AF97" i="21"/>
  <c r="AE97" i="21"/>
  <c r="AD97" i="21"/>
  <c r="AC97" i="21"/>
  <c r="AB97" i="21"/>
  <c r="AA97" i="21"/>
  <c r="Z97" i="21"/>
  <c r="Y97" i="21"/>
  <c r="X97" i="21"/>
  <c r="W97" i="21"/>
  <c r="V97" i="21"/>
  <c r="U97" i="21"/>
  <c r="T97" i="21"/>
  <c r="S97" i="21"/>
  <c r="R97" i="21"/>
  <c r="Q97" i="21"/>
  <c r="P97" i="21"/>
  <c r="O97" i="21"/>
  <c r="N97" i="21"/>
  <c r="M97" i="21"/>
  <c r="L97" i="21"/>
  <c r="K97" i="21"/>
  <c r="J97" i="21"/>
  <c r="I97" i="21"/>
  <c r="H97" i="21"/>
  <c r="G97" i="21"/>
  <c r="F97" i="21"/>
  <c r="E97" i="21"/>
  <c r="D97" i="21"/>
  <c r="C97" i="21"/>
  <c r="B97" i="21"/>
  <c r="BE97" i="21" s="1"/>
  <c r="AZ96" i="21"/>
  <c r="AY96" i="21"/>
  <c r="AX96" i="21"/>
  <c r="AW96" i="21"/>
  <c r="AV96" i="21"/>
  <c r="AU96" i="21"/>
  <c r="AT96" i="21"/>
  <c r="AS96" i="21"/>
  <c r="AR96" i="21"/>
  <c r="AQ96" i="21"/>
  <c r="AP96" i="21"/>
  <c r="AO96" i="21"/>
  <c r="AN96" i="21"/>
  <c r="AM96" i="21"/>
  <c r="AL96" i="21"/>
  <c r="AK96" i="21"/>
  <c r="AJ96" i="21"/>
  <c r="AI96" i="21"/>
  <c r="AH96" i="21"/>
  <c r="AG96" i="21"/>
  <c r="AF96" i="21"/>
  <c r="AE96" i="21"/>
  <c r="AD96" i="21"/>
  <c r="AC96" i="21"/>
  <c r="AB96" i="21"/>
  <c r="AA96" i="21"/>
  <c r="Z96" i="21"/>
  <c r="Y96" i="21"/>
  <c r="X96" i="21"/>
  <c r="W96" i="21"/>
  <c r="V96" i="21"/>
  <c r="U96" i="21"/>
  <c r="T96" i="21"/>
  <c r="S96" i="21"/>
  <c r="R96" i="21"/>
  <c r="Q96" i="21"/>
  <c r="P96" i="21"/>
  <c r="O96" i="21"/>
  <c r="N96" i="21"/>
  <c r="M96" i="21"/>
  <c r="L96" i="21"/>
  <c r="K96" i="21"/>
  <c r="J96" i="21"/>
  <c r="I96" i="21"/>
  <c r="H96" i="21"/>
  <c r="G96" i="21"/>
  <c r="F96" i="21"/>
  <c r="E96" i="21"/>
  <c r="D96" i="21"/>
  <c r="C96" i="21"/>
  <c r="B96" i="21"/>
  <c r="BE96" i="21" s="1"/>
  <c r="AZ95" i="21"/>
  <c r="AY95" i="21"/>
  <c r="AX95" i="21"/>
  <c r="AW95" i="21"/>
  <c r="AV95" i="21"/>
  <c r="AU95" i="21"/>
  <c r="AT95" i="21"/>
  <c r="AS95" i="21"/>
  <c r="AR95" i="21"/>
  <c r="AQ95" i="21"/>
  <c r="AP95" i="21"/>
  <c r="AO95" i="21"/>
  <c r="AN95" i="21"/>
  <c r="AM95" i="21"/>
  <c r="AL95" i="21"/>
  <c r="AK95" i="21"/>
  <c r="AJ95" i="21"/>
  <c r="AI95" i="21"/>
  <c r="AH95" i="21"/>
  <c r="AG95" i="21"/>
  <c r="AF95" i="21"/>
  <c r="AE95" i="21"/>
  <c r="AD95" i="21"/>
  <c r="AC95" i="21"/>
  <c r="AB95" i="21"/>
  <c r="AA95" i="21"/>
  <c r="Z95" i="21"/>
  <c r="Y95" i="21"/>
  <c r="X95" i="21"/>
  <c r="W95" i="21"/>
  <c r="V95" i="21"/>
  <c r="U95" i="21"/>
  <c r="T95" i="21"/>
  <c r="S95" i="21"/>
  <c r="R95" i="21"/>
  <c r="Q95" i="21"/>
  <c r="P95" i="21"/>
  <c r="O95" i="21"/>
  <c r="N95" i="21"/>
  <c r="M95" i="21"/>
  <c r="L95" i="21"/>
  <c r="K95" i="21"/>
  <c r="J95" i="21"/>
  <c r="I95" i="21"/>
  <c r="H95" i="21"/>
  <c r="G95" i="21"/>
  <c r="F95" i="21"/>
  <c r="E95" i="21"/>
  <c r="D95" i="21"/>
  <c r="C95" i="21"/>
  <c r="B95" i="21"/>
  <c r="BE95" i="21" s="1"/>
  <c r="AZ94" i="21"/>
  <c r="AY94" i="21"/>
  <c r="AX94" i="21"/>
  <c r="AW94" i="21"/>
  <c r="AV94" i="21"/>
  <c r="AU94" i="21"/>
  <c r="AT94" i="21"/>
  <c r="AS94" i="21"/>
  <c r="AR94" i="21"/>
  <c r="AQ94" i="21"/>
  <c r="AP94" i="21"/>
  <c r="AO94" i="21"/>
  <c r="AN94" i="21"/>
  <c r="AM94" i="21"/>
  <c r="AL94" i="21"/>
  <c r="AK94" i="21"/>
  <c r="AJ94" i="21"/>
  <c r="AI94" i="21"/>
  <c r="AH94" i="21"/>
  <c r="AG94" i="21"/>
  <c r="AF94" i="21"/>
  <c r="AE94" i="21"/>
  <c r="AD94" i="21"/>
  <c r="AC94" i="21"/>
  <c r="AB94" i="21"/>
  <c r="AA94" i="21"/>
  <c r="Z94" i="21"/>
  <c r="Y94" i="21"/>
  <c r="X94" i="21"/>
  <c r="W94" i="21"/>
  <c r="V94" i="21"/>
  <c r="U94" i="21"/>
  <c r="T94" i="21"/>
  <c r="S94" i="21"/>
  <c r="R94" i="21"/>
  <c r="Q94" i="21"/>
  <c r="P94" i="21"/>
  <c r="O94" i="21"/>
  <c r="N94" i="21"/>
  <c r="M94" i="21"/>
  <c r="L94" i="21"/>
  <c r="K94" i="21"/>
  <c r="J94" i="21"/>
  <c r="I94" i="21"/>
  <c r="H94" i="21"/>
  <c r="G94" i="21"/>
  <c r="F94" i="21"/>
  <c r="E94" i="21"/>
  <c r="D94" i="21"/>
  <c r="C94" i="21"/>
  <c r="B94" i="21"/>
  <c r="BE94" i="21" s="1"/>
  <c r="AZ93" i="21"/>
  <c r="AY93" i="21"/>
  <c r="AX93" i="21"/>
  <c r="AW93" i="21"/>
  <c r="AV93" i="21"/>
  <c r="AU93" i="21"/>
  <c r="AT93" i="21"/>
  <c r="AS93" i="21"/>
  <c r="AR93" i="21"/>
  <c r="AQ93" i="21"/>
  <c r="AP93" i="21"/>
  <c r="AO93" i="21"/>
  <c r="AN93" i="21"/>
  <c r="AM93" i="21"/>
  <c r="AL93" i="21"/>
  <c r="AK93" i="21"/>
  <c r="AJ93" i="21"/>
  <c r="AI93" i="21"/>
  <c r="AH93" i="21"/>
  <c r="AG93" i="21"/>
  <c r="AF93" i="21"/>
  <c r="AE93" i="21"/>
  <c r="AD93" i="21"/>
  <c r="AC93" i="21"/>
  <c r="AB93" i="21"/>
  <c r="AA93" i="21"/>
  <c r="Z93" i="21"/>
  <c r="Y93" i="21"/>
  <c r="X93" i="21"/>
  <c r="W93" i="21"/>
  <c r="V93" i="21"/>
  <c r="U93" i="21"/>
  <c r="T93" i="21"/>
  <c r="S93" i="21"/>
  <c r="R93" i="21"/>
  <c r="Q93" i="21"/>
  <c r="P93" i="21"/>
  <c r="O93" i="21"/>
  <c r="N93" i="21"/>
  <c r="M93" i="21"/>
  <c r="L93" i="21"/>
  <c r="K93" i="21"/>
  <c r="J93" i="21"/>
  <c r="I93" i="21"/>
  <c r="H93" i="21"/>
  <c r="G93" i="21"/>
  <c r="F93" i="21"/>
  <c r="E93" i="21"/>
  <c r="D93" i="21"/>
  <c r="C93" i="21"/>
  <c r="B93" i="21"/>
  <c r="BE93" i="21" s="1"/>
  <c r="AZ92" i="21"/>
  <c r="AY92" i="21"/>
  <c r="AX92" i="21"/>
  <c r="AW92" i="21"/>
  <c r="AV92" i="21"/>
  <c r="AU92" i="21"/>
  <c r="AT92" i="21"/>
  <c r="AS92" i="21"/>
  <c r="AR92" i="21"/>
  <c r="AQ92" i="21"/>
  <c r="AP92" i="21"/>
  <c r="AO92" i="21"/>
  <c r="AN92" i="21"/>
  <c r="AM92" i="21"/>
  <c r="AL92" i="21"/>
  <c r="AK92" i="21"/>
  <c r="AJ92" i="21"/>
  <c r="AI92" i="21"/>
  <c r="AH92" i="21"/>
  <c r="AG92" i="21"/>
  <c r="AF92" i="21"/>
  <c r="AE92" i="21"/>
  <c r="AD92" i="21"/>
  <c r="AC92" i="21"/>
  <c r="AB92" i="21"/>
  <c r="AA92" i="21"/>
  <c r="Z92" i="21"/>
  <c r="Y92" i="21"/>
  <c r="X92" i="21"/>
  <c r="W92" i="21"/>
  <c r="V92" i="21"/>
  <c r="U92" i="21"/>
  <c r="T92" i="21"/>
  <c r="S92" i="21"/>
  <c r="R92" i="21"/>
  <c r="Q92" i="21"/>
  <c r="P92" i="21"/>
  <c r="O92" i="21"/>
  <c r="N92" i="21"/>
  <c r="M92" i="21"/>
  <c r="L92" i="21"/>
  <c r="K92" i="21"/>
  <c r="J92" i="21"/>
  <c r="I92" i="21"/>
  <c r="H92" i="21"/>
  <c r="G92" i="21"/>
  <c r="F92" i="21"/>
  <c r="E92" i="21"/>
  <c r="D92" i="21"/>
  <c r="C92" i="21"/>
  <c r="B92" i="21"/>
  <c r="BE92" i="21" s="1"/>
  <c r="AZ91" i="21"/>
  <c r="AY91" i="21"/>
  <c r="AX91" i="21"/>
  <c r="AW91" i="21"/>
  <c r="AV91" i="21"/>
  <c r="AU91" i="21"/>
  <c r="AT91" i="21"/>
  <c r="AS91" i="21"/>
  <c r="AR91" i="21"/>
  <c r="AQ91" i="21"/>
  <c r="AP91" i="21"/>
  <c r="AO91" i="21"/>
  <c r="AN91" i="21"/>
  <c r="AM91" i="21"/>
  <c r="AL91" i="21"/>
  <c r="AK91" i="21"/>
  <c r="AJ91" i="21"/>
  <c r="AI91" i="21"/>
  <c r="AH91" i="21"/>
  <c r="AG91" i="21"/>
  <c r="AF91" i="21"/>
  <c r="AE91" i="21"/>
  <c r="AD91" i="21"/>
  <c r="AC91" i="21"/>
  <c r="AB91" i="21"/>
  <c r="AA91" i="21"/>
  <c r="Z91" i="21"/>
  <c r="Y91" i="21"/>
  <c r="X91" i="21"/>
  <c r="W91" i="21"/>
  <c r="V91" i="21"/>
  <c r="U91" i="21"/>
  <c r="T91" i="21"/>
  <c r="S91" i="21"/>
  <c r="R91" i="21"/>
  <c r="Q91" i="21"/>
  <c r="P91" i="21"/>
  <c r="O91" i="21"/>
  <c r="N91" i="21"/>
  <c r="M91" i="21"/>
  <c r="L91" i="21"/>
  <c r="K91" i="21"/>
  <c r="J91" i="21"/>
  <c r="I91" i="21"/>
  <c r="H91" i="21"/>
  <c r="G91" i="21"/>
  <c r="F91" i="21"/>
  <c r="E91" i="21"/>
  <c r="D91" i="21"/>
  <c r="C91" i="21"/>
  <c r="B91" i="21"/>
  <c r="BE91" i="21" s="1"/>
  <c r="AZ90" i="21"/>
  <c r="AY90" i="21"/>
  <c r="AX90" i="21"/>
  <c r="AW90" i="21"/>
  <c r="AV90" i="21"/>
  <c r="AU90" i="21"/>
  <c r="AT90" i="21"/>
  <c r="AS90" i="21"/>
  <c r="AR90" i="21"/>
  <c r="AQ90" i="21"/>
  <c r="AP90" i="21"/>
  <c r="AO90" i="21"/>
  <c r="AN90" i="21"/>
  <c r="AM90" i="21"/>
  <c r="AL90" i="21"/>
  <c r="AK90" i="21"/>
  <c r="AJ90" i="21"/>
  <c r="AI90" i="21"/>
  <c r="AH90" i="21"/>
  <c r="AG90" i="21"/>
  <c r="AF90" i="21"/>
  <c r="AE90" i="21"/>
  <c r="AD90" i="21"/>
  <c r="AC90" i="21"/>
  <c r="AB90" i="21"/>
  <c r="AA90" i="21"/>
  <c r="Z90" i="21"/>
  <c r="Y90" i="21"/>
  <c r="X90" i="21"/>
  <c r="W90" i="21"/>
  <c r="V90" i="21"/>
  <c r="U90" i="21"/>
  <c r="T90" i="21"/>
  <c r="S90" i="21"/>
  <c r="R90" i="21"/>
  <c r="Q90" i="21"/>
  <c r="P90" i="21"/>
  <c r="O90" i="21"/>
  <c r="N90" i="21"/>
  <c r="M90" i="21"/>
  <c r="L90" i="21"/>
  <c r="K90" i="21"/>
  <c r="J90" i="21"/>
  <c r="I90" i="21"/>
  <c r="H90" i="21"/>
  <c r="G90" i="21"/>
  <c r="F90" i="21"/>
  <c r="E90" i="21"/>
  <c r="D90" i="21"/>
  <c r="C90" i="21"/>
  <c r="B90" i="21"/>
  <c r="BE90" i="21" s="1"/>
  <c r="AZ89" i="21"/>
  <c r="AY89" i="21"/>
  <c r="AX89" i="21"/>
  <c r="AW89" i="21"/>
  <c r="AV89" i="21"/>
  <c r="AU89" i="21"/>
  <c r="AT89" i="21"/>
  <c r="AS89" i="21"/>
  <c r="AR89" i="21"/>
  <c r="AQ89" i="21"/>
  <c r="AP89" i="21"/>
  <c r="AO89" i="21"/>
  <c r="AN89" i="21"/>
  <c r="AM89" i="21"/>
  <c r="AL89" i="21"/>
  <c r="AK89" i="21"/>
  <c r="AJ89" i="21"/>
  <c r="AI89" i="21"/>
  <c r="AH89" i="21"/>
  <c r="AG89" i="21"/>
  <c r="AF89" i="21"/>
  <c r="AE89" i="21"/>
  <c r="AD89" i="21"/>
  <c r="AC89" i="21"/>
  <c r="AB89" i="21"/>
  <c r="AA89" i="21"/>
  <c r="Z89" i="21"/>
  <c r="Y89" i="21"/>
  <c r="X89" i="21"/>
  <c r="W89" i="21"/>
  <c r="V89" i="21"/>
  <c r="U89" i="21"/>
  <c r="T89" i="21"/>
  <c r="S89" i="21"/>
  <c r="R89" i="21"/>
  <c r="Q89" i="21"/>
  <c r="P89" i="21"/>
  <c r="O89" i="21"/>
  <c r="N89" i="21"/>
  <c r="M89" i="21"/>
  <c r="L89" i="21"/>
  <c r="K89" i="21"/>
  <c r="J89" i="21"/>
  <c r="I89" i="21"/>
  <c r="H89" i="21"/>
  <c r="G89" i="21"/>
  <c r="F89" i="21"/>
  <c r="E89" i="21"/>
  <c r="D89" i="21"/>
  <c r="C89" i="21"/>
  <c r="B89" i="21"/>
  <c r="BE89" i="21" s="1"/>
  <c r="AZ88" i="21"/>
  <c r="AY88" i="21"/>
  <c r="AX88" i="21"/>
  <c r="AW88" i="21"/>
  <c r="AV88" i="21"/>
  <c r="AU88" i="21"/>
  <c r="AT88" i="21"/>
  <c r="AS88" i="21"/>
  <c r="AR88" i="21"/>
  <c r="AQ88" i="21"/>
  <c r="AP88" i="21"/>
  <c r="AO88" i="21"/>
  <c r="AN88" i="21"/>
  <c r="AM88" i="21"/>
  <c r="AL88" i="21"/>
  <c r="AK88" i="21"/>
  <c r="AJ88" i="21"/>
  <c r="AI88" i="21"/>
  <c r="AH88" i="21"/>
  <c r="AG88" i="21"/>
  <c r="AF88" i="21"/>
  <c r="AE88" i="21"/>
  <c r="AD88" i="21"/>
  <c r="AC88" i="21"/>
  <c r="AB88" i="21"/>
  <c r="AA88" i="21"/>
  <c r="Z88" i="21"/>
  <c r="Y88" i="21"/>
  <c r="X88" i="21"/>
  <c r="W88" i="21"/>
  <c r="V88" i="21"/>
  <c r="U88" i="21"/>
  <c r="T88" i="21"/>
  <c r="S88" i="21"/>
  <c r="R88" i="21"/>
  <c r="Q88" i="21"/>
  <c r="P88" i="21"/>
  <c r="O88" i="21"/>
  <c r="N88" i="21"/>
  <c r="M88" i="21"/>
  <c r="L88" i="21"/>
  <c r="K88" i="21"/>
  <c r="J88" i="21"/>
  <c r="I88" i="21"/>
  <c r="H88" i="21"/>
  <c r="G88" i="21"/>
  <c r="F88" i="21"/>
  <c r="E88" i="21"/>
  <c r="D88" i="21"/>
  <c r="C88" i="21"/>
  <c r="B88" i="21"/>
  <c r="BE88" i="21" s="1"/>
  <c r="AZ87" i="21"/>
  <c r="AY87" i="21"/>
  <c r="AX87" i="21"/>
  <c r="AW87" i="21"/>
  <c r="AV87" i="21"/>
  <c r="AU87" i="21"/>
  <c r="AT87" i="21"/>
  <c r="AS87" i="21"/>
  <c r="AR87" i="21"/>
  <c r="AQ87" i="21"/>
  <c r="AP87" i="21"/>
  <c r="AO87" i="21"/>
  <c r="AN87" i="21"/>
  <c r="AM87" i="21"/>
  <c r="AL87" i="21"/>
  <c r="AK87" i="21"/>
  <c r="AJ87" i="21"/>
  <c r="AI87" i="21"/>
  <c r="AH87" i="21"/>
  <c r="AG87" i="21"/>
  <c r="AF87" i="21"/>
  <c r="AE87" i="21"/>
  <c r="AD87" i="21"/>
  <c r="AC87" i="21"/>
  <c r="AB87" i="21"/>
  <c r="AA87" i="21"/>
  <c r="Z87" i="21"/>
  <c r="Y87" i="21"/>
  <c r="X87" i="21"/>
  <c r="W87" i="21"/>
  <c r="V87" i="21"/>
  <c r="U87" i="21"/>
  <c r="T87" i="21"/>
  <c r="S87" i="21"/>
  <c r="R87" i="21"/>
  <c r="Q87" i="21"/>
  <c r="P87" i="21"/>
  <c r="O87" i="21"/>
  <c r="N87" i="21"/>
  <c r="M87" i="21"/>
  <c r="L87" i="21"/>
  <c r="K87" i="21"/>
  <c r="J87" i="21"/>
  <c r="I87" i="21"/>
  <c r="H87" i="21"/>
  <c r="G87" i="21"/>
  <c r="F87" i="21"/>
  <c r="E87" i="21"/>
  <c r="D87" i="21"/>
  <c r="C87" i="21"/>
  <c r="B87" i="21"/>
  <c r="BE87" i="21" s="1"/>
  <c r="AZ86" i="21"/>
  <c r="AY86" i="21"/>
  <c r="AX86" i="21"/>
  <c r="AW86" i="21"/>
  <c r="AV86" i="21"/>
  <c r="AU86" i="21"/>
  <c r="AT86" i="21"/>
  <c r="AS86" i="21"/>
  <c r="AR86" i="21"/>
  <c r="AQ86" i="21"/>
  <c r="AP86" i="21"/>
  <c r="AO86" i="21"/>
  <c r="AN86" i="21"/>
  <c r="AM86" i="21"/>
  <c r="AL86" i="21"/>
  <c r="AK86" i="21"/>
  <c r="AJ86" i="21"/>
  <c r="AI86" i="21"/>
  <c r="AH86" i="21"/>
  <c r="AG86" i="21"/>
  <c r="AF86" i="21"/>
  <c r="AE86" i="21"/>
  <c r="AD86" i="21"/>
  <c r="AC86" i="21"/>
  <c r="AB86" i="21"/>
  <c r="AA86" i="21"/>
  <c r="Z86" i="21"/>
  <c r="Y86" i="21"/>
  <c r="X86" i="21"/>
  <c r="W86" i="21"/>
  <c r="V86" i="21"/>
  <c r="U86" i="21"/>
  <c r="T86" i="21"/>
  <c r="S86" i="21"/>
  <c r="R86" i="21"/>
  <c r="Q86" i="21"/>
  <c r="P86" i="21"/>
  <c r="O86" i="21"/>
  <c r="N86" i="21"/>
  <c r="M86" i="21"/>
  <c r="L86" i="21"/>
  <c r="K86" i="21"/>
  <c r="J86" i="21"/>
  <c r="I86" i="21"/>
  <c r="H86" i="21"/>
  <c r="G86" i="21"/>
  <c r="F86" i="21"/>
  <c r="E86" i="21"/>
  <c r="D86" i="21"/>
  <c r="C86" i="21"/>
  <c r="B86" i="21"/>
  <c r="BE86" i="21" s="1"/>
  <c r="AZ85" i="21"/>
  <c r="AY85" i="21"/>
  <c r="AX85" i="21"/>
  <c r="AW85" i="21"/>
  <c r="AV85" i="21"/>
  <c r="AU85" i="21"/>
  <c r="AT85" i="21"/>
  <c r="AS85" i="21"/>
  <c r="AR85" i="21"/>
  <c r="AQ85" i="21"/>
  <c r="AP85" i="21"/>
  <c r="AO85" i="21"/>
  <c r="AN85" i="21"/>
  <c r="AM85" i="21"/>
  <c r="AL85" i="21"/>
  <c r="AK85" i="21"/>
  <c r="AJ85" i="21"/>
  <c r="AI85" i="21"/>
  <c r="AH85" i="21"/>
  <c r="AG85" i="21"/>
  <c r="AF85" i="21"/>
  <c r="AE85" i="21"/>
  <c r="AD85" i="21"/>
  <c r="AC85" i="21"/>
  <c r="AB85" i="21"/>
  <c r="AA85" i="21"/>
  <c r="Z85" i="21"/>
  <c r="Y85" i="21"/>
  <c r="X85" i="21"/>
  <c r="W85" i="21"/>
  <c r="V85" i="21"/>
  <c r="U85" i="21"/>
  <c r="T85" i="21"/>
  <c r="S85" i="21"/>
  <c r="R85" i="21"/>
  <c r="Q85" i="21"/>
  <c r="P85" i="21"/>
  <c r="O85" i="21"/>
  <c r="N85" i="21"/>
  <c r="M85" i="21"/>
  <c r="L85" i="21"/>
  <c r="K85" i="21"/>
  <c r="J85" i="21"/>
  <c r="I85" i="21"/>
  <c r="H85" i="21"/>
  <c r="G85" i="21"/>
  <c r="F85" i="21"/>
  <c r="E85" i="21"/>
  <c r="D85" i="21"/>
  <c r="C85" i="21"/>
  <c r="B85" i="21"/>
  <c r="BE85" i="21" s="1"/>
  <c r="AZ84" i="21"/>
  <c r="AY84" i="21"/>
  <c r="AX84" i="21"/>
  <c r="AW84" i="21"/>
  <c r="AV84" i="21"/>
  <c r="AU84" i="21"/>
  <c r="AT84" i="21"/>
  <c r="AS84" i="21"/>
  <c r="AR84" i="21"/>
  <c r="AQ84" i="21"/>
  <c r="AP84" i="21"/>
  <c r="AO84" i="21"/>
  <c r="AN84" i="21"/>
  <c r="AM84" i="21"/>
  <c r="AL84" i="21"/>
  <c r="AK84" i="21"/>
  <c r="AJ84" i="21"/>
  <c r="AI84" i="21"/>
  <c r="AH84" i="21"/>
  <c r="AG84" i="21"/>
  <c r="AF84" i="21"/>
  <c r="AE84" i="21"/>
  <c r="AD84" i="21"/>
  <c r="AC84" i="21"/>
  <c r="AB84" i="21"/>
  <c r="AA84" i="21"/>
  <c r="Z84" i="21"/>
  <c r="Y84" i="21"/>
  <c r="X84" i="21"/>
  <c r="W84" i="21"/>
  <c r="V84" i="21"/>
  <c r="U84" i="21"/>
  <c r="T84" i="21"/>
  <c r="S84" i="21"/>
  <c r="R84" i="21"/>
  <c r="Q84" i="21"/>
  <c r="P84" i="21"/>
  <c r="O84" i="21"/>
  <c r="N84" i="21"/>
  <c r="M84" i="21"/>
  <c r="L84" i="21"/>
  <c r="K84" i="21"/>
  <c r="J84" i="21"/>
  <c r="I84" i="21"/>
  <c r="H84" i="21"/>
  <c r="G84" i="21"/>
  <c r="F84" i="21"/>
  <c r="E84" i="21"/>
  <c r="D84" i="21"/>
  <c r="C84" i="21"/>
  <c r="B84" i="21"/>
  <c r="BE84" i="21" s="1"/>
  <c r="AZ83" i="21"/>
  <c r="AY83" i="21"/>
  <c r="AX83" i="21"/>
  <c r="AW83" i="21"/>
  <c r="AV83" i="21"/>
  <c r="AU83" i="21"/>
  <c r="AT83" i="21"/>
  <c r="AS83" i="21"/>
  <c r="AR83" i="21"/>
  <c r="AQ83" i="21"/>
  <c r="AP83" i="21"/>
  <c r="AO83" i="21"/>
  <c r="AN83" i="21"/>
  <c r="AM83" i="21"/>
  <c r="AL83" i="21"/>
  <c r="AK83" i="21"/>
  <c r="AJ83" i="21"/>
  <c r="AI83" i="21"/>
  <c r="AH83" i="21"/>
  <c r="AG83" i="21"/>
  <c r="AF83" i="21"/>
  <c r="AE83" i="21"/>
  <c r="AD83" i="21"/>
  <c r="AC83" i="21"/>
  <c r="AB83" i="21"/>
  <c r="AA83" i="21"/>
  <c r="Z83" i="21"/>
  <c r="Y83" i="21"/>
  <c r="X83" i="21"/>
  <c r="W83" i="21"/>
  <c r="V83" i="21"/>
  <c r="U83" i="21"/>
  <c r="T83" i="21"/>
  <c r="S83" i="21"/>
  <c r="R83" i="21"/>
  <c r="Q83" i="21"/>
  <c r="P83" i="21"/>
  <c r="O83" i="21"/>
  <c r="N83" i="21"/>
  <c r="M83" i="21"/>
  <c r="L83" i="21"/>
  <c r="K83" i="21"/>
  <c r="J83" i="21"/>
  <c r="I83" i="21"/>
  <c r="H83" i="21"/>
  <c r="G83" i="21"/>
  <c r="F83" i="21"/>
  <c r="E83" i="21"/>
  <c r="D83" i="21"/>
  <c r="C83" i="21"/>
  <c r="B83" i="21"/>
  <c r="BE83" i="21" s="1"/>
  <c r="AZ82" i="21"/>
  <c r="AY82" i="21"/>
  <c r="AX82" i="21"/>
  <c r="AW82" i="21"/>
  <c r="AV82" i="21"/>
  <c r="AU82" i="21"/>
  <c r="AT82" i="21"/>
  <c r="AS82" i="21"/>
  <c r="AR82" i="21"/>
  <c r="AQ82" i="21"/>
  <c r="AP82" i="21"/>
  <c r="AO82" i="21"/>
  <c r="AN82" i="21"/>
  <c r="AM82" i="21"/>
  <c r="AL82" i="21"/>
  <c r="AK82" i="21"/>
  <c r="AJ82" i="21"/>
  <c r="AI82" i="21"/>
  <c r="AH82" i="21"/>
  <c r="AG82" i="21"/>
  <c r="AF82" i="21"/>
  <c r="AE82" i="21"/>
  <c r="AD82" i="21"/>
  <c r="AC82" i="21"/>
  <c r="AB82" i="21"/>
  <c r="AA82" i="21"/>
  <c r="Z82" i="21"/>
  <c r="Y82" i="21"/>
  <c r="X82" i="21"/>
  <c r="W82" i="21"/>
  <c r="V82" i="21"/>
  <c r="U82" i="21"/>
  <c r="T82" i="21"/>
  <c r="S82" i="21"/>
  <c r="R82" i="21"/>
  <c r="Q82" i="21"/>
  <c r="P82" i="21"/>
  <c r="O82" i="21"/>
  <c r="N82" i="21"/>
  <c r="M82" i="21"/>
  <c r="L82" i="21"/>
  <c r="K82" i="21"/>
  <c r="J82" i="21"/>
  <c r="I82" i="21"/>
  <c r="H82" i="21"/>
  <c r="G82" i="21"/>
  <c r="F82" i="21"/>
  <c r="E82" i="21"/>
  <c r="D82" i="21"/>
  <c r="C82" i="21"/>
  <c r="B82" i="21"/>
  <c r="BE82" i="21" s="1"/>
  <c r="AZ81" i="21"/>
  <c r="AY81" i="21"/>
  <c r="AX81" i="21"/>
  <c r="AW81" i="21"/>
  <c r="AV81" i="21"/>
  <c r="AU81" i="21"/>
  <c r="AT81" i="21"/>
  <c r="AS81" i="21"/>
  <c r="AR81" i="21"/>
  <c r="AQ81" i="21"/>
  <c r="AP81" i="21"/>
  <c r="AO81" i="21"/>
  <c r="AN81" i="21"/>
  <c r="AM81" i="21"/>
  <c r="AL81" i="21"/>
  <c r="AK81" i="21"/>
  <c r="AJ81" i="21"/>
  <c r="AI81" i="21"/>
  <c r="AH81" i="21"/>
  <c r="AG81" i="21"/>
  <c r="AF81" i="21"/>
  <c r="AE81" i="21"/>
  <c r="AD81" i="21"/>
  <c r="AC81" i="21"/>
  <c r="AB81" i="21"/>
  <c r="AA81" i="21"/>
  <c r="Z81" i="21"/>
  <c r="Y81" i="21"/>
  <c r="X81" i="21"/>
  <c r="W81" i="21"/>
  <c r="V81" i="21"/>
  <c r="U81" i="21"/>
  <c r="T81" i="21"/>
  <c r="S81" i="21"/>
  <c r="R81" i="21"/>
  <c r="Q81" i="21"/>
  <c r="P81" i="21"/>
  <c r="O81" i="21"/>
  <c r="N81" i="21"/>
  <c r="M81" i="21"/>
  <c r="L81" i="21"/>
  <c r="K81" i="21"/>
  <c r="J81" i="21"/>
  <c r="I81" i="21"/>
  <c r="H81" i="21"/>
  <c r="G81" i="21"/>
  <c r="F81" i="21"/>
  <c r="E81" i="21"/>
  <c r="D81" i="21"/>
  <c r="C81" i="21"/>
  <c r="B81" i="21"/>
  <c r="BE81" i="21" s="1"/>
  <c r="AZ80" i="21"/>
  <c r="AY80" i="21"/>
  <c r="AX80" i="21"/>
  <c r="AW80" i="21"/>
  <c r="AV80" i="21"/>
  <c r="AU80" i="21"/>
  <c r="AT80" i="21"/>
  <c r="AS80" i="21"/>
  <c r="AR80" i="21"/>
  <c r="AQ80" i="21"/>
  <c r="AP80" i="21"/>
  <c r="AO80" i="21"/>
  <c r="AN80" i="21"/>
  <c r="AM80" i="21"/>
  <c r="AL80" i="21"/>
  <c r="AK80" i="21"/>
  <c r="AJ80" i="21"/>
  <c r="AI80" i="21"/>
  <c r="AH80" i="21"/>
  <c r="AG80" i="21"/>
  <c r="AF80" i="21"/>
  <c r="AE80" i="21"/>
  <c r="AD80" i="21"/>
  <c r="AC80" i="21"/>
  <c r="AB80" i="21"/>
  <c r="AA80" i="21"/>
  <c r="Z80" i="21"/>
  <c r="Y80" i="21"/>
  <c r="X80" i="21"/>
  <c r="W80" i="21"/>
  <c r="V80" i="21"/>
  <c r="U80" i="21"/>
  <c r="T80" i="21"/>
  <c r="S80" i="21"/>
  <c r="R80" i="21"/>
  <c r="Q80" i="21"/>
  <c r="P80" i="21"/>
  <c r="O80" i="21"/>
  <c r="N80" i="21"/>
  <c r="M80" i="21"/>
  <c r="L80" i="21"/>
  <c r="K80" i="21"/>
  <c r="J80" i="21"/>
  <c r="I80" i="21"/>
  <c r="H80" i="21"/>
  <c r="G80" i="21"/>
  <c r="F80" i="21"/>
  <c r="E80" i="21"/>
  <c r="D80" i="21"/>
  <c r="C80" i="21"/>
  <c r="B80" i="21"/>
  <c r="BE80" i="21" s="1"/>
  <c r="AZ79" i="21"/>
  <c r="AY79" i="21"/>
  <c r="AX79" i="21"/>
  <c r="AW79" i="21"/>
  <c r="AV79" i="21"/>
  <c r="AU79" i="21"/>
  <c r="AT79" i="21"/>
  <c r="AS79" i="21"/>
  <c r="AR79" i="21"/>
  <c r="AQ79" i="21"/>
  <c r="AP79" i="21"/>
  <c r="AO79" i="21"/>
  <c r="AN79" i="21"/>
  <c r="AM79" i="21"/>
  <c r="AL79" i="21"/>
  <c r="AK79" i="21"/>
  <c r="AJ79" i="21"/>
  <c r="AI79" i="21"/>
  <c r="AH79" i="21"/>
  <c r="AG79" i="21"/>
  <c r="AF79" i="21"/>
  <c r="AE79" i="21"/>
  <c r="AD79" i="21"/>
  <c r="AC79" i="21"/>
  <c r="AB79" i="21"/>
  <c r="AA79" i="21"/>
  <c r="Z79" i="21"/>
  <c r="Y79" i="21"/>
  <c r="X79" i="21"/>
  <c r="W79" i="21"/>
  <c r="V79" i="21"/>
  <c r="U79" i="21"/>
  <c r="T79" i="21"/>
  <c r="S79" i="21"/>
  <c r="R79" i="21"/>
  <c r="Q79" i="21"/>
  <c r="P79" i="21"/>
  <c r="O79" i="21"/>
  <c r="N79" i="21"/>
  <c r="M79" i="21"/>
  <c r="L79" i="21"/>
  <c r="K79" i="21"/>
  <c r="J79" i="21"/>
  <c r="I79" i="21"/>
  <c r="H79" i="21"/>
  <c r="G79" i="21"/>
  <c r="F79" i="21"/>
  <c r="E79" i="21"/>
  <c r="D79" i="21"/>
  <c r="C79" i="21"/>
  <c r="B79" i="21"/>
  <c r="BE79" i="21" s="1"/>
  <c r="AZ78" i="21"/>
  <c r="AY78" i="21"/>
  <c r="AX78" i="21"/>
  <c r="AW78" i="21"/>
  <c r="AV78" i="21"/>
  <c r="AU78" i="21"/>
  <c r="AT78" i="21"/>
  <c r="AS78" i="21"/>
  <c r="AR78" i="21"/>
  <c r="AQ78" i="21"/>
  <c r="AP78" i="21"/>
  <c r="AO78" i="21"/>
  <c r="AN78" i="21"/>
  <c r="AM78" i="21"/>
  <c r="AL78" i="21"/>
  <c r="AK78" i="21"/>
  <c r="AJ78" i="21"/>
  <c r="AI78" i="21"/>
  <c r="AH78" i="21"/>
  <c r="AG78" i="21"/>
  <c r="AF78" i="21"/>
  <c r="AE78" i="21"/>
  <c r="AD78" i="21"/>
  <c r="AC78" i="21"/>
  <c r="AB78" i="21"/>
  <c r="AA78" i="21"/>
  <c r="Z78" i="21"/>
  <c r="Y78" i="21"/>
  <c r="X78" i="21"/>
  <c r="W78" i="21"/>
  <c r="V78" i="21"/>
  <c r="U78" i="21"/>
  <c r="T78" i="21"/>
  <c r="S78" i="21"/>
  <c r="R78" i="21"/>
  <c r="Q78" i="21"/>
  <c r="P78" i="21"/>
  <c r="O78" i="21"/>
  <c r="N78" i="21"/>
  <c r="M78" i="21"/>
  <c r="L78" i="21"/>
  <c r="K78" i="21"/>
  <c r="J78" i="21"/>
  <c r="I78" i="21"/>
  <c r="H78" i="21"/>
  <c r="G78" i="21"/>
  <c r="F78" i="21"/>
  <c r="E78" i="21"/>
  <c r="D78" i="21"/>
  <c r="C78" i="21"/>
  <c r="B78" i="21"/>
  <c r="BE78" i="21" s="1"/>
  <c r="AZ77" i="21"/>
  <c r="AY77" i="21"/>
  <c r="AX77" i="21"/>
  <c r="AW77" i="21"/>
  <c r="AV77" i="21"/>
  <c r="AU77" i="21"/>
  <c r="AT77" i="21"/>
  <c r="AS77" i="21"/>
  <c r="AR77" i="21"/>
  <c r="AQ77" i="21"/>
  <c r="AP77" i="21"/>
  <c r="AO77" i="21"/>
  <c r="AN77" i="21"/>
  <c r="AM77" i="21"/>
  <c r="AL77" i="21"/>
  <c r="AK77" i="21"/>
  <c r="AJ77" i="21"/>
  <c r="AI77" i="21"/>
  <c r="AH77" i="21"/>
  <c r="AG77" i="21"/>
  <c r="AF77" i="21"/>
  <c r="AE77" i="21"/>
  <c r="AD77" i="21"/>
  <c r="AC77" i="21"/>
  <c r="AB77" i="21"/>
  <c r="AA77" i="21"/>
  <c r="Z77" i="21"/>
  <c r="Y77" i="21"/>
  <c r="X77" i="21"/>
  <c r="W77" i="21"/>
  <c r="V77" i="21"/>
  <c r="U77" i="21"/>
  <c r="T77" i="21"/>
  <c r="S77" i="21"/>
  <c r="R77" i="21"/>
  <c r="Q77" i="21"/>
  <c r="P77" i="21"/>
  <c r="O77" i="21"/>
  <c r="N77" i="21"/>
  <c r="M77" i="21"/>
  <c r="L77" i="21"/>
  <c r="K77" i="21"/>
  <c r="J77" i="21"/>
  <c r="I77" i="21"/>
  <c r="H77" i="21"/>
  <c r="G77" i="21"/>
  <c r="F77" i="21"/>
  <c r="E77" i="21"/>
  <c r="D77" i="21"/>
  <c r="C77" i="21"/>
  <c r="B77" i="21"/>
  <c r="BE77" i="21" s="1"/>
  <c r="AZ76" i="21"/>
  <c r="AY76" i="21"/>
  <c r="AX76" i="21"/>
  <c r="AW76" i="21"/>
  <c r="AV76" i="21"/>
  <c r="AU76" i="21"/>
  <c r="AT76" i="21"/>
  <c r="AS76" i="21"/>
  <c r="AR76" i="21"/>
  <c r="AQ76" i="21"/>
  <c r="AP76" i="21"/>
  <c r="AO76" i="21"/>
  <c r="AN76" i="21"/>
  <c r="AM76" i="21"/>
  <c r="AL76" i="21"/>
  <c r="AK76" i="21"/>
  <c r="AJ76" i="21"/>
  <c r="AI76" i="21"/>
  <c r="AH76" i="21"/>
  <c r="AG76" i="21"/>
  <c r="AF76" i="21"/>
  <c r="AE76" i="21"/>
  <c r="AD76" i="21"/>
  <c r="AC76" i="21"/>
  <c r="AB76" i="21"/>
  <c r="AA76" i="21"/>
  <c r="Z76" i="21"/>
  <c r="Y76" i="21"/>
  <c r="X76" i="21"/>
  <c r="W76" i="21"/>
  <c r="V76" i="21"/>
  <c r="U76" i="21"/>
  <c r="T76" i="21"/>
  <c r="S76" i="21"/>
  <c r="R76" i="21"/>
  <c r="Q76" i="21"/>
  <c r="P76" i="21"/>
  <c r="O76" i="21"/>
  <c r="N76" i="21"/>
  <c r="M76" i="21"/>
  <c r="L76" i="21"/>
  <c r="K76" i="21"/>
  <c r="J76" i="21"/>
  <c r="I76" i="21"/>
  <c r="H76" i="21"/>
  <c r="G76" i="21"/>
  <c r="F76" i="21"/>
  <c r="E76" i="21"/>
  <c r="D76" i="21"/>
  <c r="C76" i="21"/>
  <c r="B76" i="21"/>
  <c r="BE76" i="21" s="1"/>
  <c r="AZ75" i="21"/>
  <c r="AY75" i="21"/>
  <c r="AX75" i="21"/>
  <c r="AW75" i="21"/>
  <c r="AV75" i="21"/>
  <c r="AU75" i="21"/>
  <c r="AT75" i="21"/>
  <c r="AS75" i="21"/>
  <c r="AR75" i="21"/>
  <c r="AQ75" i="21"/>
  <c r="AP75" i="21"/>
  <c r="AO75" i="21"/>
  <c r="AN75" i="21"/>
  <c r="AM75" i="21"/>
  <c r="AL75" i="21"/>
  <c r="AK75" i="21"/>
  <c r="AJ75" i="21"/>
  <c r="AI75" i="21"/>
  <c r="AH75" i="21"/>
  <c r="AG75" i="21"/>
  <c r="AF75" i="21"/>
  <c r="AE75" i="21"/>
  <c r="AD75" i="21"/>
  <c r="AC75" i="21"/>
  <c r="AB75" i="21"/>
  <c r="AA75" i="21"/>
  <c r="Z75" i="21"/>
  <c r="Y75" i="21"/>
  <c r="X75" i="21"/>
  <c r="W75" i="21"/>
  <c r="V75" i="21"/>
  <c r="U75" i="21"/>
  <c r="T75" i="21"/>
  <c r="S75" i="21"/>
  <c r="R75" i="21"/>
  <c r="Q75" i="21"/>
  <c r="P75" i="21"/>
  <c r="O75" i="21"/>
  <c r="N75" i="21"/>
  <c r="M75" i="21"/>
  <c r="L75" i="21"/>
  <c r="K75" i="21"/>
  <c r="J75" i="21"/>
  <c r="I75" i="21"/>
  <c r="H75" i="21"/>
  <c r="G75" i="21"/>
  <c r="F75" i="21"/>
  <c r="E75" i="21"/>
  <c r="D75" i="21"/>
  <c r="C75" i="21"/>
  <c r="B75" i="21"/>
  <c r="BE75" i="21" s="1"/>
  <c r="AZ74" i="21"/>
  <c r="AY74" i="21"/>
  <c r="AX74" i="21"/>
  <c r="AW74" i="21"/>
  <c r="AV74" i="21"/>
  <c r="AU74" i="21"/>
  <c r="AT74" i="21"/>
  <c r="AS74" i="21"/>
  <c r="AR74" i="21"/>
  <c r="AQ74" i="21"/>
  <c r="AP74" i="21"/>
  <c r="AO74" i="21"/>
  <c r="AN74" i="21"/>
  <c r="AM74" i="21"/>
  <c r="AL74" i="21"/>
  <c r="AK74" i="21"/>
  <c r="AJ74" i="21"/>
  <c r="AI74" i="21"/>
  <c r="AH74" i="21"/>
  <c r="AG74" i="21"/>
  <c r="AF74" i="21"/>
  <c r="AE74" i="21"/>
  <c r="AD74" i="21"/>
  <c r="AC74" i="21"/>
  <c r="AB74" i="21"/>
  <c r="AA74" i="21"/>
  <c r="Z74" i="21"/>
  <c r="Y74" i="21"/>
  <c r="X74" i="21"/>
  <c r="W74" i="21"/>
  <c r="V74" i="21"/>
  <c r="U74" i="21"/>
  <c r="T74" i="21"/>
  <c r="S74" i="21"/>
  <c r="R74" i="21"/>
  <c r="Q74" i="21"/>
  <c r="P74" i="21"/>
  <c r="O74" i="21"/>
  <c r="N74" i="21"/>
  <c r="M74" i="21"/>
  <c r="L74" i="21"/>
  <c r="K74" i="21"/>
  <c r="J74" i="21"/>
  <c r="I74" i="21"/>
  <c r="H74" i="21"/>
  <c r="G74" i="21"/>
  <c r="F74" i="21"/>
  <c r="E74" i="21"/>
  <c r="D74" i="21"/>
  <c r="C74" i="21"/>
  <c r="B74" i="21"/>
  <c r="BE74" i="21" s="1"/>
  <c r="AZ73" i="21"/>
  <c r="AY73" i="21"/>
  <c r="AX73" i="21"/>
  <c r="AW73" i="21"/>
  <c r="AV73" i="21"/>
  <c r="AU73" i="21"/>
  <c r="AT73" i="21"/>
  <c r="AS73" i="21"/>
  <c r="AR73" i="21"/>
  <c r="AQ73" i="21"/>
  <c r="AP73" i="21"/>
  <c r="AO73" i="21"/>
  <c r="AN73" i="21"/>
  <c r="AM73" i="21"/>
  <c r="AL73" i="21"/>
  <c r="AK73" i="21"/>
  <c r="AJ73" i="21"/>
  <c r="AI73" i="21"/>
  <c r="AH73" i="21"/>
  <c r="AG73" i="21"/>
  <c r="AF73" i="21"/>
  <c r="AE73" i="21"/>
  <c r="AD73" i="21"/>
  <c r="AC73" i="21"/>
  <c r="AB73" i="21"/>
  <c r="AA73" i="21"/>
  <c r="Z73" i="21"/>
  <c r="Y73" i="21"/>
  <c r="X73" i="21"/>
  <c r="W73" i="21"/>
  <c r="V73" i="21"/>
  <c r="U73" i="21"/>
  <c r="T73" i="21"/>
  <c r="S73" i="21"/>
  <c r="R73" i="21"/>
  <c r="Q73" i="21"/>
  <c r="P73" i="21"/>
  <c r="O73" i="21"/>
  <c r="N73" i="21"/>
  <c r="M73" i="21"/>
  <c r="L73" i="21"/>
  <c r="K73" i="21"/>
  <c r="J73" i="21"/>
  <c r="I73" i="21"/>
  <c r="H73" i="21"/>
  <c r="G73" i="21"/>
  <c r="F73" i="21"/>
  <c r="E73" i="21"/>
  <c r="D73" i="21"/>
  <c r="C73" i="21"/>
  <c r="B73" i="21"/>
  <c r="BE73" i="21" s="1"/>
  <c r="AZ72" i="21"/>
  <c r="AY72" i="21"/>
  <c r="AX72" i="21"/>
  <c r="AW72" i="21"/>
  <c r="AV72" i="21"/>
  <c r="AU72" i="21"/>
  <c r="AT72" i="21"/>
  <c r="AS72" i="21"/>
  <c r="AR72" i="21"/>
  <c r="AQ72" i="21"/>
  <c r="AP72" i="21"/>
  <c r="AO72" i="21"/>
  <c r="AN72" i="21"/>
  <c r="AM72" i="21"/>
  <c r="AL72" i="21"/>
  <c r="AK72" i="21"/>
  <c r="AJ72" i="21"/>
  <c r="AI72" i="21"/>
  <c r="AH72" i="21"/>
  <c r="AG72" i="21"/>
  <c r="AF72" i="21"/>
  <c r="AE72" i="21"/>
  <c r="AD72" i="21"/>
  <c r="AC72" i="21"/>
  <c r="AB72" i="21"/>
  <c r="AA72" i="21"/>
  <c r="Z72" i="21"/>
  <c r="Y72" i="21"/>
  <c r="X72" i="21"/>
  <c r="W72" i="21"/>
  <c r="V72" i="21"/>
  <c r="U72" i="21"/>
  <c r="T72" i="21"/>
  <c r="S72" i="21"/>
  <c r="R72" i="21"/>
  <c r="Q72" i="21"/>
  <c r="P72" i="21"/>
  <c r="O72" i="21"/>
  <c r="N72" i="21"/>
  <c r="M72" i="21"/>
  <c r="L72" i="21"/>
  <c r="K72" i="21"/>
  <c r="J72" i="21"/>
  <c r="I72" i="21"/>
  <c r="H72" i="21"/>
  <c r="G72" i="21"/>
  <c r="F72" i="21"/>
  <c r="E72" i="21"/>
  <c r="D72" i="21"/>
  <c r="C72" i="21"/>
  <c r="B72" i="21"/>
  <c r="BE72" i="21" s="1"/>
  <c r="AZ71" i="21"/>
  <c r="AY71" i="21"/>
  <c r="AX71" i="21"/>
  <c r="AW71" i="21"/>
  <c r="AV71" i="21"/>
  <c r="AU71" i="21"/>
  <c r="AT71" i="21"/>
  <c r="AS71" i="21"/>
  <c r="AR71" i="21"/>
  <c r="AQ71" i="21"/>
  <c r="AP71" i="21"/>
  <c r="AO71" i="21"/>
  <c r="AN71" i="21"/>
  <c r="AM71" i="21"/>
  <c r="AL71" i="21"/>
  <c r="AK71" i="21"/>
  <c r="AJ71" i="21"/>
  <c r="AI71" i="21"/>
  <c r="AH71" i="21"/>
  <c r="AG71" i="21"/>
  <c r="AF71" i="21"/>
  <c r="AE71" i="21"/>
  <c r="AD71" i="21"/>
  <c r="AC71" i="21"/>
  <c r="AB71" i="21"/>
  <c r="AA71" i="21"/>
  <c r="Z71" i="21"/>
  <c r="Y71" i="21"/>
  <c r="X71" i="21"/>
  <c r="W71" i="21"/>
  <c r="V71" i="21"/>
  <c r="U71" i="21"/>
  <c r="T71" i="21"/>
  <c r="S71" i="21"/>
  <c r="R71" i="21"/>
  <c r="Q71" i="21"/>
  <c r="P71" i="21"/>
  <c r="O71" i="21"/>
  <c r="N71" i="21"/>
  <c r="M71" i="21"/>
  <c r="L71" i="21"/>
  <c r="K71" i="21"/>
  <c r="J71" i="21"/>
  <c r="I71" i="21"/>
  <c r="H71" i="21"/>
  <c r="G71" i="21"/>
  <c r="F71" i="21"/>
  <c r="E71" i="21"/>
  <c r="D71" i="21"/>
  <c r="C71" i="21"/>
  <c r="B71" i="21"/>
  <c r="BE71" i="21" s="1"/>
  <c r="AZ70" i="21"/>
  <c r="AY70" i="21"/>
  <c r="AX70" i="21"/>
  <c r="AW70" i="21"/>
  <c r="AV70" i="21"/>
  <c r="AU70" i="21"/>
  <c r="AT70" i="21"/>
  <c r="AS70" i="21"/>
  <c r="AR70" i="21"/>
  <c r="AQ70" i="21"/>
  <c r="AP70" i="21"/>
  <c r="AO70" i="21"/>
  <c r="AN70" i="21"/>
  <c r="AM70" i="21"/>
  <c r="AL70" i="21"/>
  <c r="AK70" i="21"/>
  <c r="AJ70" i="21"/>
  <c r="AI70" i="21"/>
  <c r="AH70" i="21"/>
  <c r="AG70" i="21"/>
  <c r="AF70" i="21"/>
  <c r="AE70" i="21"/>
  <c r="AD70" i="21"/>
  <c r="AC70" i="21"/>
  <c r="AB70" i="21"/>
  <c r="AA70" i="21"/>
  <c r="Z70" i="21"/>
  <c r="Y70" i="21"/>
  <c r="X70" i="21"/>
  <c r="W70" i="21"/>
  <c r="V70" i="21"/>
  <c r="U70" i="21"/>
  <c r="T70" i="21"/>
  <c r="S70" i="21"/>
  <c r="R70" i="21"/>
  <c r="Q70" i="21"/>
  <c r="P70" i="21"/>
  <c r="O70" i="21"/>
  <c r="N70" i="21"/>
  <c r="M70" i="21"/>
  <c r="L70" i="21"/>
  <c r="K70" i="21"/>
  <c r="J70" i="21"/>
  <c r="I70" i="21"/>
  <c r="H70" i="21"/>
  <c r="G70" i="21"/>
  <c r="F70" i="21"/>
  <c r="E70" i="21"/>
  <c r="D70" i="21"/>
  <c r="C70" i="21"/>
  <c r="B70" i="21"/>
  <c r="BE70" i="21" s="1"/>
  <c r="AZ69" i="21"/>
  <c r="AY69" i="21"/>
  <c r="AX69" i="21"/>
  <c r="AW69" i="21"/>
  <c r="AV69" i="21"/>
  <c r="AU69" i="21"/>
  <c r="AT69" i="21"/>
  <c r="AS69" i="21"/>
  <c r="AR69" i="21"/>
  <c r="AQ69" i="21"/>
  <c r="AP69" i="21"/>
  <c r="AO69" i="21"/>
  <c r="AN69" i="21"/>
  <c r="AM69" i="21"/>
  <c r="AL69" i="21"/>
  <c r="AK69" i="21"/>
  <c r="AJ69" i="21"/>
  <c r="AI69" i="21"/>
  <c r="AH69" i="21"/>
  <c r="AG69" i="21"/>
  <c r="AF69" i="21"/>
  <c r="AE69" i="21"/>
  <c r="AD69" i="21"/>
  <c r="AC69" i="21"/>
  <c r="AB69" i="21"/>
  <c r="AA69" i="21"/>
  <c r="Z69" i="21"/>
  <c r="Y69" i="21"/>
  <c r="X69" i="21"/>
  <c r="W69" i="21"/>
  <c r="V69" i="21"/>
  <c r="U69" i="21"/>
  <c r="T69" i="21"/>
  <c r="S69" i="21"/>
  <c r="R69" i="21"/>
  <c r="Q69" i="21"/>
  <c r="P69" i="21"/>
  <c r="O69" i="21"/>
  <c r="N69" i="21"/>
  <c r="M69" i="21"/>
  <c r="L69" i="21"/>
  <c r="K69" i="21"/>
  <c r="J69" i="21"/>
  <c r="I69" i="21"/>
  <c r="H69" i="21"/>
  <c r="G69" i="21"/>
  <c r="F69" i="21"/>
  <c r="E69" i="21"/>
  <c r="D69" i="21"/>
  <c r="C69" i="21"/>
  <c r="B69" i="21"/>
  <c r="BE69" i="21" s="1"/>
  <c r="AZ68" i="21"/>
  <c r="AY68" i="21"/>
  <c r="AX68" i="21"/>
  <c r="AW68" i="21"/>
  <c r="AV68" i="21"/>
  <c r="AU68" i="21"/>
  <c r="AT68" i="21"/>
  <c r="AS68" i="21"/>
  <c r="AR68" i="21"/>
  <c r="AQ68" i="21"/>
  <c r="AP68" i="21"/>
  <c r="AO68" i="21"/>
  <c r="AN68" i="21"/>
  <c r="AM68" i="21"/>
  <c r="AL68" i="21"/>
  <c r="AK68" i="21"/>
  <c r="AJ68" i="21"/>
  <c r="AI68" i="21"/>
  <c r="AH68" i="21"/>
  <c r="AG68" i="21"/>
  <c r="AF68" i="21"/>
  <c r="AE68" i="21"/>
  <c r="AD68" i="21"/>
  <c r="AC68" i="21"/>
  <c r="AB68" i="21"/>
  <c r="AA68" i="21"/>
  <c r="Z68" i="21"/>
  <c r="Y68" i="21"/>
  <c r="X68" i="21"/>
  <c r="W68" i="21"/>
  <c r="V68" i="21"/>
  <c r="U68" i="21"/>
  <c r="T68" i="21"/>
  <c r="S68" i="21"/>
  <c r="R68" i="21"/>
  <c r="Q68" i="21"/>
  <c r="P68" i="21"/>
  <c r="O68" i="21"/>
  <c r="N68" i="21"/>
  <c r="M68" i="21"/>
  <c r="L68" i="21"/>
  <c r="K68" i="21"/>
  <c r="J68" i="21"/>
  <c r="I68" i="21"/>
  <c r="H68" i="21"/>
  <c r="G68" i="21"/>
  <c r="F68" i="21"/>
  <c r="E68" i="21"/>
  <c r="D68" i="21"/>
  <c r="C68" i="21"/>
  <c r="B68" i="21"/>
  <c r="BE68" i="21" s="1"/>
  <c r="AZ67" i="21"/>
  <c r="AY67" i="21"/>
  <c r="AX67" i="21"/>
  <c r="AW67" i="21"/>
  <c r="AV67" i="21"/>
  <c r="AU67" i="21"/>
  <c r="AT67" i="21"/>
  <c r="AS67" i="21"/>
  <c r="AR67" i="21"/>
  <c r="AQ67" i="21"/>
  <c r="AP67" i="21"/>
  <c r="AO67" i="21"/>
  <c r="AN67" i="21"/>
  <c r="AM67" i="21"/>
  <c r="AL67" i="21"/>
  <c r="AK67" i="21"/>
  <c r="AJ67" i="21"/>
  <c r="AI67" i="21"/>
  <c r="AH67" i="21"/>
  <c r="AG67" i="21"/>
  <c r="AF67" i="21"/>
  <c r="AE67" i="21"/>
  <c r="AD67" i="21"/>
  <c r="AC67" i="21"/>
  <c r="AB67" i="21"/>
  <c r="AA67" i="21"/>
  <c r="Z67" i="21"/>
  <c r="Y67" i="21"/>
  <c r="X67" i="21"/>
  <c r="W67" i="21"/>
  <c r="V67" i="21"/>
  <c r="U67" i="21"/>
  <c r="T67" i="21"/>
  <c r="S67" i="21"/>
  <c r="R67" i="21"/>
  <c r="Q67" i="21"/>
  <c r="P67" i="21"/>
  <c r="O67" i="21"/>
  <c r="N67" i="21"/>
  <c r="M67" i="21"/>
  <c r="L67" i="21"/>
  <c r="K67" i="21"/>
  <c r="J67" i="21"/>
  <c r="I67" i="21"/>
  <c r="H67" i="21"/>
  <c r="G67" i="21"/>
  <c r="F67" i="21"/>
  <c r="E67" i="21"/>
  <c r="D67" i="21"/>
  <c r="C67" i="21"/>
  <c r="B67" i="21"/>
  <c r="BE67" i="21" s="1"/>
  <c r="AZ66" i="21"/>
  <c r="AY66" i="21"/>
  <c r="AX66" i="21"/>
  <c r="AW66" i="21"/>
  <c r="AV66" i="21"/>
  <c r="AU66" i="21"/>
  <c r="AT66" i="21"/>
  <c r="AS66" i="21"/>
  <c r="AR66" i="21"/>
  <c r="AQ66" i="21"/>
  <c r="AP66" i="21"/>
  <c r="AO66" i="21"/>
  <c r="AN66" i="21"/>
  <c r="AM66" i="21"/>
  <c r="AL66" i="21"/>
  <c r="AK66" i="21"/>
  <c r="AJ66" i="21"/>
  <c r="AI66" i="21"/>
  <c r="AH66" i="21"/>
  <c r="AG66" i="21"/>
  <c r="AF66" i="21"/>
  <c r="AE66" i="21"/>
  <c r="AD66" i="21"/>
  <c r="AC66" i="21"/>
  <c r="AB66" i="21"/>
  <c r="AA66" i="21"/>
  <c r="Z66" i="21"/>
  <c r="Y66" i="21"/>
  <c r="X66" i="21"/>
  <c r="W66" i="21"/>
  <c r="V66" i="21"/>
  <c r="U66" i="21"/>
  <c r="T66" i="21"/>
  <c r="S66" i="21"/>
  <c r="R66" i="21"/>
  <c r="Q66" i="21"/>
  <c r="P66" i="21"/>
  <c r="O66" i="21"/>
  <c r="N66" i="21"/>
  <c r="M66" i="21"/>
  <c r="L66" i="21"/>
  <c r="K66" i="21"/>
  <c r="J66" i="21"/>
  <c r="I66" i="21"/>
  <c r="H66" i="21"/>
  <c r="G66" i="21"/>
  <c r="F66" i="21"/>
  <c r="E66" i="21"/>
  <c r="D66" i="21"/>
  <c r="C66" i="21"/>
  <c r="B66" i="21"/>
  <c r="BE66" i="21" s="1"/>
  <c r="AZ65" i="21"/>
  <c r="AY65" i="21"/>
  <c r="AX65" i="21"/>
  <c r="AW65" i="21"/>
  <c r="AV65" i="21"/>
  <c r="AU65" i="21"/>
  <c r="AT65" i="21"/>
  <c r="AS65" i="21"/>
  <c r="AR65" i="21"/>
  <c r="AQ65" i="21"/>
  <c r="AP65" i="21"/>
  <c r="AO65" i="21"/>
  <c r="AN65" i="21"/>
  <c r="AM65" i="21"/>
  <c r="AL65" i="21"/>
  <c r="AK65" i="21"/>
  <c r="AJ65" i="21"/>
  <c r="AI65" i="21"/>
  <c r="AH65" i="21"/>
  <c r="AG65" i="21"/>
  <c r="AF65" i="21"/>
  <c r="AE65" i="21"/>
  <c r="AD65" i="21"/>
  <c r="AC65" i="21"/>
  <c r="AB65" i="21"/>
  <c r="AA65" i="21"/>
  <c r="Z65" i="21"/>
  <c r="Y65" i="21"/>
  <c r="X65" i="21"/>
  <c r="W65" i="21"/>
  <c r="V65" i="21"/>
  <c r="U65" i="21"/>
  <c r="T65" i="21"/>
  <c r="S65" i="21"/>
  <c r="R65" i="21"/>
  <c r="Q65" i="21"/>
  <c r="P65" i="21"/>
  <c r="O65" i="21"/>
  <c r="N65" i="21"/>
  <c r="M65" i="21"/>
  <c r="L65" i="21"/>
  <c r="K65" i="21"/>
  <c r="J65" i="21"/>
  <c r="I65" i="21"/>
  <c r="H65" i="21"/>
  <c r="G65" i="21"/>
  <c r="F65" i="21"/>
  <c r="E65" i="21"/>
  <c r="D65" i="21"/>
  <c r="C65" i="21"/>
  <c r="B65" i="21"/>
  <c r="BE65" i="21" s="1"/>
  <c r="AZ64" i="21"/>
  <c r="AY64" i="21"/>
  <c r="AX64" i="21"/>
  <c r="AW64" i="21"/>
  <c r="AV64" i="21"/>
  <c r="AU64" i="21"/>
  <c r="AT64" i="21"/>
  <c r="AS64" i="21"/>
  <c r="AR64" i="21"/>
  <c r="AQ64" i="21"/>
  <c r="AP64" i="21"/>
  <c r="AO64" i="21"/>
  <c r="AN64" i="21"/>
  <c r="AM64" i="21"/>
  <c r="AL64" i="21"/>
  <c r="AK64" i="21"/>
  <c r="AJ64" i="21"/>
  <c r="AI64" i="21"/>
  <c r="AH64" i="21"/>
  <c r="AG64" i="21"/>
  <c r="AF64" i="21"/>
  <c r="AE64" i="21"/>
  <c r="AD64" i="21"/>
  <c r="AC64" i="21"/>
  <c r="AB64" i="21"/>
  <c r="AA64" i="21"/>
  <c r="Z64" i="21"/>
  <c r="Y64" i="21"/>
  <c r="X64" i="21"/>
  <c r="W64" i="21"/>
  <c r="V64" i="21"/>
  <c r="U64" i="21"/>
  <c r="T64" i="21"/>
  <c r="S64" i="21"/>
  <c r="R64" i="21"/>
  <c r="Q64" i="21"/>
  <c r="P64" i="21"/>
  <c r="O64" i="21"/>
  <c r="N64" i="21"/>
  <c r="M64" i="21"/>
  <c r="L64" i="21"/>
  <c r="K64" i="21"/>
  <c r="J64" i="21"/>
  <c r="I64" i="21"/>
  <c r="H64" i="21"/>
  <c r="G64" i="21"/>
  <c r="F64" i="21"/>
  <c r="E64" i="21"/>
  <c r="D64" i="21"/>
  <c r="C64" i="21"/>
  <c r="B64" i="21"/>
  <c r="BE64" i="21" s="1"/>
  <c r="AZ63" i="21"/>
  <c r="AY63" i="21"/>
  <c r="AX63" i="21"/>
  <c r="AW63" i="21"/>
  <c r="AV63" i="21"/>
  <c r="AU63" i="21"/>
  <c r="AT63" i="21"/>
  <c r="AS63" i="21"/>
  <c r="AR63" i="21"/>
  <c r="AQ63" i="21"/>
  <c r="AP63" i="21"/>
  <c r="AO63" i="21"/>
  <c r="AN63" i="21"/>
  <c r="AM63" i="21"/>
  <c r="AL63" i="21"/>
  <c r="AK63" i="21"/>
  <c r="AJ63" i="21"/>
  <c r="AI63" i="21"/>
  <c r="AH63" i="21"/>
  <c r="AG63" i="21"/>
  <c r="AF63" i="21"/>
  <c r="AE63" i="21"/>
  <c r="AD63" i="21"/>
  <c r="AC63" i="21"/>
  <c r="AB63" i="21"/>
  <c r="AA63" i="21"/>
  <c r="Z63" i="21"/>
  <c r="Y63" i="21"/>
  <c r="X63" i="21"/>
  <c r="W63" i="21"/>
  <c r="V63" i="21"/>
  <c r="U63" i="21"/>
  <c r="T63" i="21"/>
  <c r="S63" i="21"/>
  <c r="R63" i="21"/>
  <c r="Q63" i="21"/>
  <c r="P63" i="21"/>
  <c r="O63" i="21"/>
  <c r="N63" i="21"/>
  <c r="M63" i="21"/>
  <c r="L63" i="21"/>
  <c r="K63" i="21"/>
  <c r="J63" i="21"/>
  <c r="I63" i="21"/>
  <c r="H63" i="21"/>
  <c r="G63" i="21"/>
  <c r="F63" i="21"/>
  <c r="E63" i="21"/>
  <c r="D63" i="21"/>
  <c r="C63" i="21"/>
  <c r="B63" i="21"/>
  <c r="BE63" i="21" s="1"/>
  <c r="AZ62" i="21"/>
  <c r="AY62" i="21"/>
  <c r="AX62" i="21"/>
  <c r="AW62" i="21"/>
  <c r="AV62" i="21"/>
  <c r="AU62" i="21"/>
  <c r="AT62" i="21"/>
  <c r="AS62" i="21"/>
  <c r="AR62" i="21"/>
  <c r="AQ62" i="21"/>
  <c r="AP62" i="21"/>
  <c r="AO62" i="21"/>
  <c r="AN62" i="21"/>
  <c r="AM62" i="21"/>
  <c r="AL62" i="21"/>
  <c r="AK62" i="21"/>
  <c r="AJ62" i="21"/>
  <c r="AI62" i="21"/>
  <c r="AH62" i="21"/>
  <c r="AG62" i="21"/>
  <c r="AF62" i="21"/>
  <c r="AE62" i="21"/>
  <c r="AD62" i="21"/>
  <c r="AC62" i="21"/>
  <c r="AB62" i="21"/>
  <c r="AA62" i="21"/>
  <c r="Z62" i="21"/>
  <c r="Y62" i="21"/>
  <c r="X62" i="21"/>
  <c r="W62" i="21"/>
  <c r="V62" i="21"/>
  <c r="U62" i="21"/>
  <c r="T62" i="21"/>
  <c r="S62" i="21"/>
  <c r="R62" i="21"/>
  <c r="Q62" i="21"/>
  <c r="P62" i="21"/>
  <c r="O62" i="21"/>
  <c r="N62" i="21"/>
  <c r="M62" i="21"/>
  <c r="L62" i="21"/>
  <c r="K62" i="21"/>
  <c r="J62" i="21"/>
  <c r="I62" i="21"/>
  <c r="H62" i="21"/>
  <c r="G62" i="21"/>
  <c r="F62" i="21"/>
  <c r="E62" i="21"/>
  <c r="D62" i="21"/>
  <c r="C62" i="21"/>
  <c r="B62" i="21"/>
  <c r="BE62" i="21" s="1"/>
  <c r="AZ61" i="21"/>
  <c r="AY61" i="21"/>
  <c r="AX61" i="21"/>
  <c r="AW61" i="21"/>
  <c r="AV61" i="21"/>
  <c r="AU61" i="21"/>
  <c r="AT61" i="21"/>
  <c r="AS61" i="21"/>
  <c r="AR61" i="21"/>
  <c r="AQ61" i="21"/>
  <c r="AP61" i="21"/>
  <c r="AO61" i="21"/>
  <c r="AN61" i="21"/>
  <c r="AM61" i="21"/>
  <c r="AL61" i="21"/>
  <c r="AK61" i="21"/>
  <c r="AJ61" i="21"/>
  <c r="AI61" i="21"/>
  <c r="AH61" i="21"/>
  <c r="AG61" i="21"/>
  <c r="AF61" i="21"/>
  <c r="AE61" i="21"/>
  <c r="AD61" i="21"/>
  <c r="AC61" i="21"/>
  <c r="AB61" i="21"/>
  <c r="AA61" i="21"/>
  <c r="Z61" i="21"/>
  <c r="Y61" i="21"/>
  <c r="X61" i="21"/>
  <c r="W61" i="21"/>
  <c r="V61" i="21"/>
  <c r="U61" i="21"/>
  <c r="T61" i="21"/>
  <c r="S61" i="21"/>
  <c r="R61" i="21"/>
  <c r="Q61" i="21"/>
  <c r="P61" i="21"/>
  <c r="O61" i="21"/>
  <c r="N61" i="21"/>
  <c r="M61" i="21"/>
  <c r="L61" i="21"/>
  <c r="K61" i="21"/>
  <c r="J61" i="21"/>
  <c r="I61" i="21"/>
  <c r="H61" i="21"/>
  <c r="G61" i="21"/>
  <c r="F61" i="21"/>
  <c r="E61" i="21"/>
  <c r="D61" i="21"/>
  <c r="C61" i="21"/>
  <c r="B61" i="21"/>
  <c r="BE61" i="21" s="1"/>
  <c r="AZ60" i="21"/>
  <c r="AY60" i="21"/>
  <c r="AX60" i="21"/>
  <c r="AW60" i="21"/>
  <c r="AV60" i="21"/>
  <c r="AU60" i="21"/>
  <c r="AT60" i="21"/>
  <c r="AS60" i="21"/>
  <c r="AR60" i="21"/>
  <c r="AQ60" i="21"/>
  <c r="AP60" i="21"/>
  <c r="AO60" i="21"/>
  <c r="AN60" i="21"/>
  <c r="AM60" i="21"/>
  <c r="AL60" i="21"/>
  <c r="AK60" i="21"/>
  <c r="AJ60" i="21"/>
  <c r="AI60" i="21"/>
  <c r="AH60" i="21"/>
  <c r="AG60" i="21"/>
  <c r="AF60" i="21"/>
  <c r="AE60" i="21"/>
  <c r="AD60" i="21"/>
  <c r="AC60" i="21"/>
  <c r="AB60" i="21"/>
  <c r="AA60" i="21"/>
  <c r="Z60" i="21"/>
  <c r="Y60" i="21"/>
  <c r="X60" i="21"/>
  <c r="W60" i="21"/>
  <c r="V60" i="21"/>
  <c r="U60" i="21"/>
  <c r="T60" i="21"/>
  <c r="S60" i="21"/>
  <c r="R60" i="21"/>
  <c r="Q60" i="21"/>
  <c r="P60" i="21"/>
  <c r="O60" i="21"/>
  <c r="N60" i="21"/>
  <c r="M60" i="21"/>
  <c r="L60" i="21"/>
  <c r="K60" i="21"/>
  <c r="J60" i="21"/>
  <c r="I60" i="21"/>
  <c r="H60" i="21"/>
  <c r="G60" i="21"/>
  <c r="F60" i="21"/>
  <c r="E60" i="21"/>
  <c r="D60" i="21"/>
  <c r="C60" i="21"/>
  <c r="B60" i="21"/>
  <c r="BE60" i="21" s="1"/>
  <c r="AZ59" i="21"/>
  <c r="AY59" i="21"/>
  <c r="AX59" i="21"/>
  <c r="AW59" i="21"/>
  <c r="AV59" i="21"/>
  <c r="AU59" i="21"/>
  <c r="AT59" i="21"/>
  <c r="AS59" i="21"/>
  <c r="AR59" i="21"/>
  <c r="AQ59" i="21"/>
  <c r="AP59" i="21"/>
  <c r="AO59" i="21"/>
  <c r="AN59" i="21"/>
  <c r="AM59" i="21"/>
  <c r="AL59" i="21"/>
  <c r="AK59" i="21"/>
  <c r="AJ59" i="21"/>
  <c r="AI59" i="21"/>
  <c r="AH59" i="21"/>
  <c r="AG59" i="21"/>
  <c r="AF59" i="21"/>
  <c r="AE59" i="21"/>
  <c r="AD59" i="21"/>
  <c r="AC59" i="21"/>
  <c r="AB59" i="21"/>
  <c r="AA59" i="21"/>
  <c r="Z59" i="21"/>
  <c r="Y59" i="21"/>
  <c r="X59" i="21"/>
  <c r="W59" i="21"/>
  <c r="V59" i="21"/>
  <c r="U59" i="21"/>
  <c r="T59" i="21"/>
  <c r="S59" i="21"/>
  <c r="R59" i="21"/>
  <c r="Q59" i="21"/>
  <c r="P59" i="21"/>
  <c r="O59" i="21"/>
  <c r="N59" i="21"/>
  <c r="M59" i="21"/>
  <c r="L59" i="21"/>
  <c r="K59" i="21"/>
  <c r="J59" i="21"/>
  <c r="I59" i="21"/>
  <c r="H59" i="21"/>
  <c r="G59" i="21"/>
  <c r="F59" i="21"/>
  <c r="E59" i="21"/>
  <c r="D59" i="21"/>
  <c r="C59" i="21"/>
  <c r="B59" i="21"/>
  <c r="BE59" i="21" s="1"/>
  <c r="AZ58" i="21"/>
  <c r="AY58" i="21"/>
  <c r="AX58" i="21"/>
  <c r="AW58" i="21"/>
  <c r="AV58" i="21"/>
  <c r="AU58" i="21"/>
  <c r="AT58" i="21"/>
  <c r="AS58" i="21"/>
  <c r="AR58" i="21"/>
  <c r="AQ58" i="21"/>
  <c r="AP58" i="21"/>
  <c r="AO58" i="21"/>
  <c r="AN58" i="21"/>
  <c r="AM58" i="21"/>
  <c r="AL58" i="21"/>
  <c r="AK58" i="21"/>
  <c r="AJ58" i="21"/>
  <c r="AI58" i="21"/>
  <c r="AH58" i="21"/>
  <c r="AG58" i="21"/>
  <c r="AF58" i="21"/>
  <c r="AE58" i="21"/>
  <c r="AD58" i="21"/>
  <c r="AC58" i="21"/>
  <c r="AB58" i="21"/>
  <c r="AA58" i="21"/>
  <c r="Z58" i="21"/>
  <c r="Y58" i="21"/>
  <c r="X58" i="21"/>
  <c r="W58" i="21"/>
  <c r="V58" i="21"/>
  <c r="U58" i="21"/>
  <c r="T58" i="21"/>
  <c r="S58" i="21"/>
  <c r="R58" i="21"/>
  <c r="Q58" i="21"/>
  <c r="P58" i="21"/>
  <c r="O58" i="21"/>
  <c r="N58" i="21"/>
  <c r="M58" i="21"/>
  <c r="L58" i="21"/>
  <c r="K58" i="21"/>
  <c r="J58" i="21"/>
  <c r="I58" i="21"/>
  <c r="H58" i="21"/>
  <c r="G58" i="21"/>
  <c r="F58" i="21"/>
  <c r="E58" i="21"/>
  <c r="D58" i="21"/>
  <c r="C58" i="21"/>
  <c r="B58" i="21"/>
  <c r="BE58" i="21" s="1"/>
  <c r="AZ57" i="21"/>
  <c r="AY57" i="21"/>
  <c r="AX57" i="21"/>
  <c r="AW57" i="21"/>
  <c r="AV57" i="21"/>
  <c r="AU57" i="21"/>
  <c r="AT57" i="21"/>
  <c r="AS57" i="21"/>
  <c r="AR57" i="21"/>
  <c r="AQ57" i="21"/>
  <c r="AP57" i="21"/>
  <c r="AO57" i="21"/>
  <c r="AN57" i="21"/>
  <c r="AM57" i="21"/>
  <c r="AL57" i="21"/>
  <c r="AK57" i="21"/>
  <c r="AJ57" i="21"/>
  <c r="AI57" i="21"/>
  <c r="AH57" i="21"/>
  <c r="AG57" i="21"/>
  <c r="AF57" i="21"/>
  <c r="AE57" i="21"/>
  <c r="AD57" i="21"/>
  <c r="AC57" i="21"/>
  <c r="AB57" i="21"/>
  <c r="AA57" i="21"/>
  <c r="Z57" i="21"/>
  <c r="Y57" i="21"/>
  <c r="X57" i="21"/>
  <c r="W57" i="21"/>
  <c r="V57" i="21"/>
  <c r="U57" i="21"/>
  <c r="T57" i="21"/>
  <c r="S57" i="21"/>
  <c r="R57" i="21"/>
  <c r="Q57" i="21"/>
  <c r="P57" i="21"/>
  <c r="O57" i="21"/>
  <c r="N57" i="21"/>
  <c r="M57" i="21"/>
  <c r="L57" i="21"/>
  <c r="K57" i="21"/>
  <c r="J57" i="21"/>
  <c r="I57" i="21"/>
  <c r="H57" i="21"/>
  <c r="G57" i="21"/>
  <c r="F57" i="21"/>
  <c r="E57" i="21"/>
  <c r="D57" i="21"/>
  <c r="C57" i="21"/>
  <c r="B57" i="21"/>
  <c r="BE57" i="21" s="1"/>
  <c r="AZ56" i="21"/>
  <c r="AY56" i="21"/>
  <c r="AX56" i="21"/>
  <c r="AW56" i="21"/>
  <c r="AV56" i="21"/>
  <c r="AU56" i="21"/>
  <c r="AT56" i="21"/>
  <c r="AS56" i="21"/>
  <c r="AR56" i="21"/>
  <c r="AQ56" i="21"/>
  <c r="AP56" i="21"/>
  <c r="AO56" i="21"/>
  <c r="AN56" i="21"/>
  <c r="AM56" i="21"/>
  <c r="AL56" i="21"/>
  <c r="AK56" i="21"/>
  <c r="AJ56" i="21"/>
  <c r="AI56" i="21"/>
  <c r="AH56" i="21"/>
  <c r="AG56" i="21"/>
  <c r="AF56" i="21"/>
  <c r="AE56" i="21"/>
  <c r="AD56" i="21"/>
  <c r="AC56" i="21"/>
  <c r="AB56" i="21"/>
  <c r="AA56" i="21"/>
  <c r="Z56" i="21"/>
  <c r="Y56" i="21"/>
  <c r="X56" i="21"/>
  <c r="W56" i="21"/>
  <c r="V56" i="21"/>
  <c r="U56" i="21"/>
  <c r="T56" i="21"/>
  <c r="S56" i="21"/>
  <c r="R56" i="21"/>
  <c r="Q56" i="21"/>
  <c r="P56" i="21"/>
  <c r="O56" i="21"/>
  <c r="N56" i="21"/>
  <c r="M56" i="21"/>
  <c r="L56" i="21"/>
  <c r="K56" i="21"/>
  <c r="J56" i="21"/>
  <c r="I56" i="21"/>
  <c r="H56" i="21"/>
  <c r="G56" i="21"/>
  <c r="F56" i="21"/>
  <c r="E56" i="21"/>
  <c r="D56" i="21"/>
  <c r="C56" i="21"/>
  <c r="B56" i="21"/>
  <c r="BE56" i="21" s="1"/>
  <c r="AZ55" i="21"/>
  <c r="AY55" i="21"/>
  <c r="AX55" i="21"/>
  <c r="AW55" i="21"/>
  <c r="AV55" i="21"/>
  <c r="AU55" i="21"/>
  <c r="AT55" i="21"/>
  <c r="AS55" i="21"/>
  <c r="AR55" i="21"/>
  <c r="AQ55" i="21"/>
  <c r="AP55" i="21"/>
  <c r="AO55" i="21"/>
  <c r="AN55" i="21"/>
  <c r="AM55" i="21"/>
  <c r="AL55" i="21"/>
  <c r="AK55" i="21"/>
  <c r="AJ55" i="21"/>
  <c r="AI55" i="21"/>
  <c r="AH55" i="21"/>
  <c r="AG55" i="21"/>
  <c r="AF55" i="21"/>
  <c r="AE55" i="21"/>
  <c r="AD55" i="21"/>
  <c r="AC55" i="21"/>
  <c r="AB55" i="21"/>
  <c r="AA55" i="21"/>
  <c r="Z55" i="21"/>
  <c r="Y55" i="21"/>
  <c r="X55" i="21"/>
  <c r="W55" i="21"/>
  <c r="V55" i="21"/>
  <c r="U55" i="21"/>
  <c r="T55" i="21"/>
  <c r="S55" i="21"/>
  <c r="R55" i="21"/>
  <c r="Q55" i="21"/>
  <c r="P55" i="21"/>
  <c r="O55" i="21"/>
  <c r="N55" i="21"/>
  <c r="M55" i="21"/>
  <c r="L55" i="21"/>
  <c r="K55" i="21"/>
  <c r="J55" i="21"/>
  <c r="I55" i="21"/>
  <c r="H55" i="21"/>
  <c r="G55" i="21"/>
  <c r="F55" i="21"/>
  <c r="E55" i="21"/>
  <c r="D55" i="21"/>
  <c r="C55" i="21"/>
  <c r="B55" i="21"/>
  <c r="BE55" i="21" s="1"/>
  <c r="AZ54" i="21"/>
  <c r="AY54" i="21"/>
  <c r="AX54" i="21"/>
  <c r="AW54" i="21"/>
  <c r="AV54" i="21"/>
  <c r="AU54" i="21"/>
  <c r="AT54" i="21"/>
  <c r="AS54" i="21"/>
  <c r="AR54" i="21"/>
  <c r="AQ54" i="21"/>
  <c r="AP54" i="21"/>
  <c r="AO54" i="21"/>
  <c r="AN54" i="21"/>
  <c r="AM54" i="21"/>
  <c r="AL54" i="21"/>
  <c r="AK54" i="21"/>
  <c r="AJ54" i="21"/>
  <c r="AI54" i="21"/>
  <c r="AH54" i="21"/>
  <c r="AG54" i="21"/>
  <c r="AF54" i="21"/>
  <c r="AE54" i="21"/>
  <c r="AD54" i="21"/>
  <c r="AC54" i="21"/>
  <c r="AB54" i="21"/>
  <c r="AA54" i="21"/>
  <c r="Z54" i="21"/>
  <c r="Y54" i="21"/>
  <c r="X54" i="21"/>
  <c r="W54" i="21"/>
  <c r="V54" i="21"/>
  <c r="U54" i="21"/>
  <c r="T54" i="21"/>
  <c r="S54" i="21"/>
  <c r="R54" i="21"/>
  <c r="Q54" i="21"/>
  <c r="P54" i="21"/>
  <c r="O54" i="21"/>
  <c r="N54" i="21"/>
  <c r="M54" i="21"/>
  <c r="L54" i="21"/>
  <c r="K54" i="21"/>
  <c r="J54" i="21"/>
  <c r="I54" i="21"/>
  <c r="H54" i="21"/>
  <c r="G54" i="21"/>
  <c r="F54" i="21"/>
  <c r="E54" i="21"/>
  <c r="D54" i="21"/>
  <c r="C54" i="21"/>
  <c r="B54" i="21"/>
  <c r="BE54" i="21" s="1"/>
  <c r="AZ53" i="21"/>
  <c r="AY53" i="21"/>
  <c r="AX53" i="21"/>
  <c r="AW53" i="21"/>
  <c r="AV53" i="21"/>
  <c r="AU53" i="21"/>
  <c r="AT53" i="21"/>
  <c r="AS53" i="21"/>
  <c r="AR53" i="21"/>
  <c r="AQ53" i="21"/>
  <c r="AP53" i="21"/>
  <c r="AO53" i="21"/>
  <c r="AN53" i="21"/>
  <c r="AM53" i="21"/>
  <c r="AL53" i="21"/>
  <c r="AK53" i="21"/>
  <c r="AJ53" i="21"/>
  <c r="AI53" i="21"/>
  <c r="AH53" i="21"/>
  <c r="AG53" i="21"/>
  <c r="AF53" i="21"/>
  <c r="AE53" i="21"/>
  <c r="AD53" i="21"/>
  <c r="AC53" i="21"/>
  <c r="AB53" i="21"/>
  <c r="AA53" i="21"/>
  <c r="Z53" i="21"/>
  <c r="Y53" i="21"/>
  <c r="X53" i="21"/>
  <c r="W53" i="21"/>
  <c r="V53" i="21"/>
  <c r="U53" i="21"/>
  <c r="T53" i="21"/>
  <c r="S53" i="21"/>
  <c r="R53" i="21"/>
  <c r="Q53" i="21"/>
  <c r="P53" i="21"/>
  <c r="O53" i="21"/>
  <c r="N53" i="21"/>
  <c r="M53" i="21"/>
  <c r="L53" i="21"/>
  <c r="K53" i="21"/>
  <c r="J53" i="21"/>
  <c r="I53" i="21"/>
  <c r="H53" i="21"/>
  <c r="G53" i="21"/>
  <c r="F53" i="21"/>
  <c r="E53" i="21"/>
  <c r="D53" i="21"/>
  <c r="C53" i="21"/>
  <c r="B53" i="21"/>
  <c r="BE53" i="21" s="1"/>
  <c r="AZ52" i="21"/>
  <c r="AY52" i="21"/>
  <c r="AX52" i="21"/>
  <c r="AW52" i="21"/>
  <c r="AV52" i="21"/>
  <c r="AU52" i="21"/>
  <c r="AT52" i="21"/>
  <c r="AS52" i="21"/>
  <c r="AR52" i="21"/>
  <c r="AQ52" i="21"/>
  <c r="AP52" i="21"/>
  <c r="AO52" i="21"/>
  <c r="AN52" i="21"/>
  <c r="AM52" i="21"/>
  <c r="AL52" i="21"/>
  <c r="AK52" i="21"/>
  <c r="AJ52" i="21"/>
  <c r="AI52" i="21"/>
  <c r="AH52" i="21"/>
  <c r="AG52" i="21"/>
  <c r="AF52" i="21"/>
  <c r="AE52" i="21"/>
  <c r="AD52" i="21"/>
  <c r="AC52" i="21"/>
  <c r="AB52" i="21"/>
  <c r="AA52" i="21"/>
  <c r="Z52" i="21"/>
  <c r="Y52" i="21"/>
  <c r="X52" i="21"/>
  <c r="W52" i="21"/>
  <c r="V52" i="21"/>
  <c r="U52" i="21"/>
  <c r="T52" i="21"/>
  <c r="S52" i="21"/>
  <c r="R52" i="21"/>
  <c r="Q52" i="21"/>
  <c r="P52" i="21"/>
  <c r="O52" i="21"/>
  <c r="N52" i="21"/>
  <c r="M52" i="21"/>
  <c r="L52" i="21"/>
  <c r="K52" i="21"/>
  <c r="J52" i="21"/>
  <c r="I52" i="21"/>
  <c r="H52" i="21"/>
  <c r="G52" i="21"/>
  <c r="F52" i="21"/>
  <c r="E52" i="21"/>
  <c r="D52" i="21"/>
  <c r="C52" i="21"/>
  <c r="B52" i="21"/>
  <c r="BE52" i="21" s="1"/>
  <c r="AZ51" i="21"/>
  <c r="AY51" i="21"/>
  <c r="AX51" i="21"/>
  <c r="AW51" i="21"/>
  <c r="AV51" i="21"/>
  <c r="AU51" i="21"/>
  <c r="AT51" i="21"/>
  <c r="AS51" i="21"/>
  <c r="AR51" i="21"/>
  <c r="AQ51" i="21"/>
  <c r="AP51" i="21"/>
  <c r="AO51" i="21"/>
  <c r="AN51" i="21"/>
  <c r="AM51" i="21"/>
  <c r="AL51" i="21"/>
  <c r="AK51" i="21"/>
  <c r="AJ51" i="21"/>
  <c r="AI51" i="21"/>
  <c r="AH51" i="21"/>
  <c r="AG51" i="21"/>
  <c r="AF51" i="21"/>
  <c r="AE51" i="21"/>
  <c r="AD51" i="21"/>
  <c r="AC51" i="21"/>
  <c r="AB51" i="21"/>
  <c r="AA51" i="21"/>
  <c r="Z51" i="21"/>
  <c r="Y51" i="21"/>
  <c r="X51" i="21"/>
  <c r="W51" i="21"/>
  <c r="V51" i="21"/>
  <c r="U51" i="21"/>
  <c r="T51" i="21"/>
  <c r="S51" i="21"/>
  <c r="R51" i="21"/>
  <c r="Q51" i="21"/>
  <c r="P51" i="21"/>
  <c r="O51" i="21"/>
  <c r="N51" i="21"/>
  <c r="M51" i="21"/>
  <c r="L51" i="21"/>
  <c r="K51" i="21"/>
  <c r="J51" i="21"/>
  <c r="I51" i="21"/>
  <c r="H51" i="21"/>
  <c r="G51" i="21"/>
  <c r="F51" i="21"/>
  <c r="E51" i="21"/>
  <c r="D51" i="21"/>
  <c r="C51" i="21"/>
  <c r="B51" i="21"/>
  <c r="BE51" i="21" s="1"/>
  <c r="AZ50" i="21"/>
  <c r="AY50" i="21"/>
  <c r="AX50" i="21"/>
  <c r="AW50" i="21"/>
  <c r="AV50" i="21"/>
  <c r="AU50" i="21"/>
  <c r="AT50" i="21"/>
  <c r="AS50" i="21"/>
  <c r="AR50" i="21"/>
  <c r="AQ50" i="21"/>
  <c r="AP50" i="21"/>
  <c r="AO50" i="21"/>
  <c r="AN50" i="21"/>
  <c r="AM50" i="21"/>
  <c r="AL50" i="21"/>
  <c r="AK50" i="21"/>
  <c r="AJ50" i="21"/>
  <c r="AI50" i="21"/>
  <c r="AH50" i="21"/>
  <c r="AG50" i="21"/>
  <c r="AF50" i="21"/>
  <c r="AE50" i="21"/>
  <c r="AD50" i="21"/>
  <c r="AC50" i="21"/>
  <c r="AB50" i="21"/>
  <c r="AA50" i="21"/>
  <c r="Z50" i="21"/>
  <c r="Y50" i="21"/>
  <c r="X50" i="21"/>
  <c r="W50" i="21"/>
  <c r="V50" i="21"/>
  <c r="U50" i="21"/>
  <c r="T50" i="21"/>
  <c r="S50" i="21"/>
  <c r="R50" i="21"/>
  <c r="Q50" i="21"/>
  <c r="P50" i="21"/>
  <c r="O50" i="21"/>
  <c r="N50" i="21"/>
  <c r="M50" i="21"/>
  <c r="L50" i="21"/>
  <c r="K50" i="21"/>
  <c r="J50" i="21"/>
  <c r="I50" i="21"/>
  <c r="H50" i="21"/>
  <c r="G50" i="21"/>
  <c r="F50" i="21"/>
  <c r="E50" i="21"/>
  <c r="D50" i="21"/>
  <c r="C50" i="21"/>
  <c r="B50" i="21"/>
  <c r="BE50" i="21" s="1"/>
  <c r="AZ49" i="21"/>
  <c r="AY49" i="21"/>
  <c r="AX49" i="21"/>
  <c r="AW49" i="21"/>
  <c r="AV49" i="21"/>
  <c r="AU49" i="21"/>
  <c r="AT49" i="21"/>
  <c r="AS49" i="21"/>
  <c r="AR49" i="21"/>
  <c r="AQ49" i="21"/>
  <c r="AP49" i="21"/>
  <c r="AO49" i="21"/>
  <c r="AN49" i="21"/>
  <c r="AM49" i="21"/>
  <c r="AL49" i="21"/>
  <c r="AK49" i="21"/>
  <c r="AJ49" i="21"/>
  <c r="AI49" i="21"/>
  <c r="AH49" i="21"/>
  <c r="AG49" i="21"/>
  <c r="AF49" i="21"/>
  <c r="AE49" i="21"/>
  <c r="AD49" i="21"/>
  <c r="AC49" i="21"/>
  <c r="AB49" i="21"/>
  <c r="AA49" i="21"/>
  <c r="Z49" i="21"/>
  <c r="Y49" i="21"/>
  <c r="X49" i="21"/>
  <c r="W49" i="21"/>
  <c r="V49" i="21"/>
  <c r="U49" i="21"/>
  <c r="T49" i="21"/>
  <c r="S49" i="21"/>
  <c r="R49" i="21"/>
  <c r="Q49" i="21"/>
  <c r="P49" i="21"/>
  <c r="O49" i="21"/>
  <c r="N49" i="21"/>
  <c r="M49" i="21"/>
  <c r="L49" i="21"/>
  <c r="K49" i="21"/>
  <c r="J49" i="21"/>
  <c r="I49" i="21"/>
  <c r="H49" i="21"/>
  <c r="G49" i="21"/>
  <c r="F49" i="21"/>
  <c r="E49" i="21"/>
  <c r="D49" i="21"/>
  <c r="C49" i="21"/>
  <c r="B49" i="21"/>
  <c r="BE49" i="21" s="1"/>
  <c r="AZ48" i="21"/>
  <c r="AY48" i="21"/>
  <c r="AX48" i="21"/>
  <c r="AW48" i="21"/>
  <c r="AV48" i="21"/>
  <c r="AU48" i="21"/>
  <c r="AT48" i="21"/>
  <c r="AS48" i="21"/>
  <c r="AR48" i="21"/>
  <c r="AQ48" i="21"/>
  <c r="AP48" i="21"/>
  <c r="AO48" i="21"/>
  <c r="AN48" i="21"/>
  <c r="AM48" i="21"/>
  <c r="AL48" i="21"/>
  <c r="AK48" i="21"/>
  <c r="AJ48" i="21"/>
  <c r="AI48" i="21"/>
  <c r="AH48" i="21"/>
  <c r="AG48" i="21"/>
  <c r="AF48" i="21"/>
  <c r="AE48" i="21"/>
  <c r="AD48" i="21"/>
  <c r="AC48" i="21"/>
  <c r="AB48" i="21"/>
  <c r="AA48" i="21"/>
  <c r="Z48" i="21"/>
  <c r="Y48" i="21"/>
  <c r="X48" i="21"/>
  <c r="W48" i="21"/>
  <c r="V48" i="21"/>
  <c r="U48" i="21"/>
  <c r="T48" i="21"/>
  <c r="S48" i="21"/>
  <c r="R48" i="21"/>
  <c r="Q48" i="21"/>
  <c r="P48" i="21"/>
  <c r="O48" i="21"/>
  <c r="N48" i="21"/>
  <c r="M48" i="21"/>
  <c r="L48" i="21"/>
  <c r="K48" i="21"/>
  <c r="J48" i="21"/>
  <c r="I48" i="21"/>
  <c r="H48" i="21"/>
  <c r="G48" i="21"/>
  <c r="F48" i="21"/>
  <c r="E48" i="21"/>
  <c r="D48" i="21"/>
  <c r="C48" i="21"/>
  <c r="B48" i="21"/>
  <c r="BE48" i="21" s="1"/>
  <c r="AZ47" i="21"/>
  <c r="AY47" i="21"/>
  <c r="AX47" i="21"/>
  <c r="AW47" i="21"/>
  <c r="AV47" i="21"/>
  <c r="AU47" i="21"/>
  <c r="AT47" i="21"/>
  <c r="AS47" i="21"/>
  <c r="AR47" i="21"/>
  <c r="AQ47" i="21"/>
  <c r="AP47" i="21"/>
  <c r="AO47" i="21"/>
  <c r="AN47" i="21"/>
  <c r="AM47" i="21"/>
  <c r="AL47" i="21"/>
  <c r="AK47" i="21"/>
  <c r="AJ47" i="21"/>
  <c r="AI47" i="21"/>
  <c r="AH47" i="21"/>
  <c r="AG47" i="21"/>
  <c r="AF47" i="21"/>
  <c r="AE47" i="21"/>
  <c r="AD47" i="21"/>
  <c r="AC47" i="21"/>
  <c r="AB47" i="21"/>
  <c r="AA47" i="21"/>
  <c r="Z47" i="21"/>
  <c r="Y47" i="21"/>
  <c r="X47" i="21"/>
  <c r="W47" i="21"/>
  <c r="V47" i="21"/>
  <c r="U47" i="21"/>
  <c r="T47" i="21"/>
  <c r="S47" i="21"/>
  <c r="R47" i="21"/>
  <c r="Q47" i="21"/>
  <c r="P47" i="21"/>
  <c r="O47" i="21"/>
  <c r="N47" i="21"/>
  <c r="M47" i="21"/>
  <c r="L47" i="21"/>
  <c r="K47" i="21"/>
  <c r="J47" i="21"/>
  <c r="I47" i="21"/>
  <c r="H47" i="21"/>
  <c r="G47" i="21"/>
  <c r="F47" i="21"/>
  <c r="E47" i="21"/>
  <c r="D47" i="21"/>
  <c r="C47" i="21"/>
  <c r="B47" i="21"/>
  <c r="BE47" i="21" s="1"/>
  <c r="AZ46" i="21"/>
  <c r="AY46" i="21"/>
  <c r="AX46" i="21"/>
  <c r="AW46" i="21"/>
  <c r="AV46" i="21"/>
  <c r="AU46" i="21"/>
  <c r="AT46" i="21"/>
  <c r="AS46" i="21"/>
  <c r="AR46" i="21"/>
  <c r="AQ46" i="21"/>
  <c r="AP46" i="21"/>
  <c r="AO46" i="21"/>
  <c r="AN46" i="21"/>
  <c r="AM46" i="21"/>
  <c r="AL46" i="21"/>
  <c r="AK46" i="21"/>
  <c r="AJ46" i="21"/>
  <c r="AI46" i="21"/>
  <c r="AH46" i="21"/>
  <c r="AG46" i="21"/>
  <c r="AF46" i="21"/>
  <c r="AE46" i="21"/>
  <c r="AD46" i="21"/>
  <c r="AC46" i="21"/>
  <c r="AB46" i="21"/>
  <c r="AA46" i="21"/>
  <c r="Z46" i="21"/>
  <c r="Y46" i="21"/>
  <c r="X46" i="21"/>
  <c r="W46" i="21"/>
  <c r="V46" i="21"/>
  <c r="U46" i="21"/>
  <c r="T46" i="21"/>
  <c r="S46" i="21"/>
  <c r="R46" i="21"/>
  <c r="Q46" i="21"/>
  <c r="P46" i="21"/>
  <c r="O46" i="21"/>
  <c r="N46" i="21"/>
  <c r="M46" i="21"/>
  <c r="L46" i="21"/>
  <c r="K46" i="21"/>
  <c r="J46" i="21"/>
  <c r="I46" i="21"/>
  <c r="H46" i="21"/>
  <c r="G46" i="21"/>
  <c r="F46" i="21"/>
  <c r="E46" i="21"/>
  <c r="D46" i="21"/>
  <c r="C46" i="21"/>
  <c r="B46" i="21"/>
  <c r="BE46" i="21" s="1"/>
  <c r="AZ45" i="21"/>
  <c r="AY45" i="21"/>
  <c r="AX45" i="21"/>
  <c r="AW45" i="21"/>
  <c r="AV45" i="21"/>
  <c r="AU45" i="21"/>
  <c r="AT45" i="21"/>
  <c r="AS45" i="21"/>
  <c r="AR45" i="21"/>
  <c r="AQ45" i="21"/>
  <c r="AP45" i="21"/>
  <c r="AO45" i="21"/>
  <c r="AN45" i="21"/>
  <c r="AM45" i="21"/>
  <c r="AL45" i="21"/>
  <c r="AK45" i="21"/>
  <c r="AJ45" i="21"/>
  <c r="AI45" i="21"/>
  <c r="AH45" i="21"/>
  <c r="AG45" i="21"/>
  <c r="AF45" i="21"/>
  <c r="AE45" i="21"/>
  <c r="AD45" i="21"/>
  <c r="AC45" i="21"/>
  <c r="AB45" i="21"/>
  <c r="AA45" i="21"/>
  <c r="Z45" i="21"/>
  <c r="Y45" i="21"/>
  <c r="X45" i="21"/>
  <c r="W45" i="21"/>
  <c r="V45" i="21"/>
  <c r="U45" i="21"/>
  <c r="T45" i="21"/>
  <c r="S45" i="21"/>
  <c r="R45" i="21"/>
  <c r="Q45" i="21"/>
  <c r="P45" i="21"/>
  <c r="O45" i="21"/>
  <c r="N45" i="21"/>
  <c r="M45" i="21"/>
  <c r="L45" i="21"/>
  <c r="K45" i="21"/>
  <c r="J45" i="21"/>
  <c r="I45" i="21"/>
  <c r="H45" i="21"/>
  <c r="G45" i="21"/>
  <c r="F45" i="21"/>
  <c r="E45" i="21"/>
  <c r="D45" i="21"/>
  <c r="C45" i="21"/>
  <c r="B45" i="21"/>
  <c r="BE45" i="21" s="1"/>
  <c r="AZ44" i="21"/>
  <c r="AY44" i="21"/>
  <c r="AX44" i="21"/>
  <c r="AW44" i="21"/>
  <c r="AV44" i="21"/>
  <c r="AU44" i="21"/>
  <c r="AT44" i="21"/>
  <c r="AS44" i="21"/>
  <c r="AR44" i="21"/>
  <c r="AQ44" i="21"/>
  <c r="AP44" i="21"/>
  <c r="AO44" i="21"/>
  <c r="AN44" i="21"/>
  <c r="AM44" i="21"/>
  <c r="AL44" i="21"/>
  <c r="AK44" i="21"/>
  <c r="AJ44" i="21"/>
  <c r="AI44" i="21"/>
  <c r="AH44" i="21"/>
  <c r="AG44" i="21"/>
  <c r="AF44" i="21"/>
  <c r="AE44" i="21"/>
  <c r="AD44" i="21"/>
  <c r="AC44" i="21"/>
  <c r="AB44" i="21"/>
  <c r="AA44" i="21"/>
  <c r="Z44" i="21"/>
  <c r="Y44" i="21"/>
  <c r="X44" i="21"/>
  <c r="W44" i="21"/>
  <c r="V44" i="21"/>
  <c r="U44" i="21"/>
  <c r="T44" i="21"/>
  <c r="S44" i="21"/>
  <c r="R44" i="21"/>
  <c r="Q44" i="21"/>
  <c r="P44" i="21"/>
  <c r="O44" i="21"/>
  <c r="N44" i="21"/>
  <c r="M44" i="21"/>
  <c r="L44" i="21"/>
  <c r="K44" i="21"/>
  <c r="J44" i="21"/>
  <c r="I44" i="21"/>
  <c r="H44" i="21"/>
  <c r="G44" i="21"/>
  <c r="F44" i="21"/>
  <c r="E44" i="21"/>
  <c r="D44" i="21"/>
  <c r="C44" i="21"/>
  <c r="B44" i="21"/>
  <c r="BE44" i="21" s="1"/>
  <c r="AZ43" i="21"/>
  <c r="AY43" i="21"/>
  <c r="AX43" i="21"/>
  <c r="AW43" i="21"/>
  <c r="AV43" i="21"/>
  <c r="AU43" i="21"/>
  <c r="AT43" i="21"/>
  <c r="AS43" i="21"/>
  <c r="AR43" i="21"/>
  <c r="AQ43" i="21"/>
  <c r="AP43" i="21"/>
  <c r="AO43" i="21"/>
  <c r="AN43" i="21"/>
  <c r="AM43" i="21"/>
  <c r="AL43" i="21"/>
  <c r="AK43" i="21"/>
  <c r="AJ43" i="21"/>
  <c r="AI43" i="21"/>
  <c r="AH43" i="21"/>
  <c r="AG43" i="21"/>
  <c r="AF43" i="21"/>
  <c r="AE43" i="21"/>
  <c r="AD43" i="21"/>
  <c r="AC43" i="21"/>
  <c r="AB43" i="21"/>
  <c r="AA43" i="21"/>
  <c r="Z43" i="21"/>
  <c r="Y43" i="21"/>
  <c r="X43" i="21"/>
  <c r="W43" i="21"/>
  <c r="V43" i="21"/>
  <c r="U43" i="21"/>
  <c r="T43" i="21"/>
  <c r="S43" i="21"/>
  <c r="R43" i="21"/>
  <c r="Q43" i="21"/>
  <c r="P43" i="21"/>
  <c r="O43" i="21"/>
  <c r="N43" i="21"/>
  <c r="M43" i="21"/>
  <c r="L43" i="21"/>
  <c r="K43" i="21"/>
  <c r="J43" i="21"/>
  <c r="I43" i="21"/>
  <c r="H43" i="21"/>
  <c r="G43" i="21"/>
  <c r="F43" i="21"/>
  <c r="E43" i="21"/>
  <c r="D43" i="21"/>
  <c r="C43" i="21"/>
  <c r="B43" i="21"/>
  <c r="BE43" i="21" s="1"/>
  <c r="AZ42" i="21"/>
  <c r="AY42" i="21"/>
  <c r="AX42" i="21"/>
  <c r="AW42" i="21"/>
  <c r="AV42" i="21"/>
  <c r="AU42" i="21"/>
  <c r="AT42" i="21"/>
  <c r="AS42" i="21"/>
  <c r="AR42" i="21"/>
  <c r="AQ42" i="21"/>
  <c r="AP42" i="21"/>
  <c r="AO42" i="21"/>
  <c r="AN42" i="21"/>
  <c r="AM42" i="21"/>
  <c r="AL42" i="21"/>
  <c r="AK42" i="21"/>
  <c r="AJ42" i="21"/>
  <c r="AI42" i="21"/>
  <c r="AH42" i="21"/>
  <c r="AG42" i="21"/>
  <c r="AF42" i="21"/>
  <c r="AE42" i="21"/>
  <c r="AD42" i="21"/>
  <c r="AC42" i="21"/>
  <c r="AB42" i="21"/>
  <c r="AA42" i="21"/>
  <c r="Z42" i="21"/>
  <c r="Y42" i="21"/>
  <c r="X42" i="21"/>
  <c r="W42" i="21"/>
  <c r="V42" i="21"/>
  <c r="U42" i="21"/>
  <c r="T42" i="21"/>
  <c r="S42" i="21"/>
  <c r="R42" i="21"/>
  <c r="Q42" i="21"/>
  <c r="P42" i="21"/>
  <c r="O42" i="21"/>
  <c r="N42" i="21"/>
  <c r="M42" i="21"/>
  <c r="L42" i="21"/>
  <c r="K42" i="21"/>
  <c r="J42" i="21"/>
  <c r="I42" i="21"/>
  <c r="H42" i="21"/>
  <c r="G42" i="21"/>
  <c r="F42" i="21"/>
  <c r="E42" i="21"/>
  <c r="D42" i="21"/>
  <c r="C42" i="21"/>
  <c r="B42" i="21"/>
  <c r="BE42" i="21" s="1"/>
  <c r="AZ41" i="21"/>
  <c r="AY41" i="21"/>
  <c r="AX41" i="21"/>
  <c r="AW41" i="21"/>
  <c r="AV41" i="21"/>
  <c r="AU41" i="21"/>
  <c r="AT41" i="21"/>
  <c r="AS41" i="21"/>
  <c r="AR41" i="21"/>
  <c r="AQ41" i="21"/>
  <c r="AP41" i="21"/>
  <c r="AO41" i="21"/>
  <c r="AN41" i="21"/>
  <c r="AM41" i="21"/>
  <c r="AL41" i="21"/>
  <c r="AK41" i="21"/>
  <c r="AJ41" i="21"/>
  <c r="AI41" i="21"/>
  <c r="AH41" i="21"/>
  <c r="AG41" i="21"/>
  <c r="AF41" i="21"/>
  <c r="AE41" i="21"/>
  <c r="AD41" i="21"/>
  <c r="AC41" i="21"/>
  <c r="AB41" i="21"/>
  <c r="AA41" i="21"/>
  <c r="Z41" i="21"/>
  <c r="Y41" i="21"/>
  <c r="X41" i="21"/>
  <c r="W41" i="21"/>
  <c r="V41" i="21"/>
  <c r="U41" i="21"/>
  <c r="T41" i="21"/>
  <c r="S41" i="21"/>
  <c r="R41" i="21"/>
  <c r="Q41" i="21"/>
  <c r="P41" i="21"/>
  <c r="O41" i="21"/>
  <c r="N41" i="21"/>
  <c r="M41" i="21"/>
  <c r="L41" i="21"/>
  <c r="K41" i="21"/>
  <c r="J41" i="21"/>
  <c r="I41" i="21"/>
  <c r="H41" i="21"/>
  <c r="G41" i="21"/>
  <c r="F41" i="21"/>
  <c r="E41" i="21"/>
  <c r="D41" i="21"/>
  <c r="C41" i="21"/>
  <c r="B41" i="21"/>
  <c r="BE41" i="21" s="1"/>
  <c r="AZ40" i="21"/>
  <c r="AY40" i="21"/>
  <c r="AX40" i="21"/>
  <c r="AW40" i="21"/>
  <c r="AV40" i="21"/>
  <c r="AU40" i="21"/>
  <c r="AT40" i="21"/>
  <c r="AS40" i="21"/>
  <c r="AR40" i="21"/>
  <c r="AQ40" i="21"/>
  <c r="AP40" i="21"/>
  <c r="AO40" i="21"/>
  <c r="AN40" i="21"/>
  <c r="AM40" i="21"/>
  <c r="AL40" i="21"/>
  <c r="AK40" i="21"/>
  <c r="AJ40" i="21"/>
  <c r="AI40" i="21"/>
  <c r="AH40" i="21"/>
  <c r="AG40" i="21"/>
  <c r="AF40" i="21"/>
  <c r="AE40" i="21"/>
  <c r="AD40" i="21"/>
  <c r="AC40" i="21"/>
  <c r="AB40" i="21"/>
  <c r="AA40" i="21"/>
  <c r="Z40" i="21"/>
  <c r="Y40" i="21"/>
  <c r="X40" i="21"/>
  <c r="W40" i="21"/>
  <c r="V40" i="21"/>
  <c r="U40" i="21"/>
  <c r="T40" i="21"/>
  <c r="S40" i="21"/>
  <c r="R40" i="21"/>
  <c r="Q40" i="21"/>
  <c r="P40" i="21"/>
  <c r="O40" i="21"/>
  <c r="N40" i="21"/>
  <c r="M40" i="21"/>
  <c r="L40" i="21"/>
  <c r="K40" i="21"/>
  <c r="J40" i="21"/>
  <c r="I40" i="21"/>
  <c r="H40" i="21"/>
  <c r="G40" i="21"/>
  <c r="F40" i="21"/>
  <c r="E40" i="21"/>
  <c r="D40" i="21"/>
  <c r="C40" i="21"/>
  <c r="B40" i="21"/>
  <c r="BE40" i="21" s="1"/>
  <c r="AZ39" i="21"/>
  <c r="AY39" i="21"/>
  <c r="AX39" i="21"/>
  <c r="AW39" i="21"/>
  <c r="AV39" i="21"/>
  <c r="AU39" i="21"/>
  <c r="AT39" i="21"/>
  <c r="AS39" i="21"/>
  <c r="AR39" i="21"/>
  <c r="AQ39" i="21"/>
  <c r="AP39" i="21"/>
  <c r="AO39" i="21"/>
  <c r="AN39" i="21"/>
  <c r="AM39" i="21"/>
  <c r="AL39" i="21"/>
  <c r="AK39" i="21"/>
  <c r="AJ39" i="21"/>
  <c r="AI39" i="21"/>
  <c r="AH39" i="21"/>
  <c r="AG39" i="21"/>
  <c r="AF39" i="21"/>
  <c r="AE39" i="21"/>
  <c r="AD39" i="21"/>
  <c r="AC39" i="21"/>
  <c r="AB39" i="21"/>
  <c r="AA39" i="21"/>
  <c r="Z39" i="21"/>
  <c r="Y39" i="21"/>
  <c r="X39" i="21"/>
  <c r="W39" i="21"/>
  <c r="V39" i="21"/>
  <c r="U39" i="21"/>
  <c r="T39" i="21"/>
  <c r="S39" i="21"/>
  <c r="R39" i="21"/>
  <c r="Q39" i="21"/>
  <c r="P39" i="21"/>
  <c r="O39" i="21"/>
  <c r="N39" i="21"/>
  <c r="M39" i="21"/>
  <c r="L39" i="21"/>
  <c r="K39" i="21"/>
  <c r="J39" i="21"/>
  <c r="I39" i="21"/>
  <c r="H39" i="21"/>
  <c r="G39" i="21"/>
  <c r="F39" i="21"/>
  <c r="E39" i="21"/>
  <c r="D39" i="21"/>
  <c r="C39" i="21"/>
  <c r="B39" i="21"/>
  <c r="BE39" i="21" s="1"/>
  <c r="AZ38" i="21"/>
  <c r="AY38" i="21"/>
  <c r="AX38" i="21"/>
  <c r="AW38" i="21"/>
  <c r="AV38" i="21"/>
  <c r="AU38" i="21"/>
  <c r="AT38" i="21"/>
  <c r="AS38" i="21"/>
  <c r="AR38" i="21"/>
  <c r="AQ38" i="21"/>
  <c r="AP38" i="21"/>
  <c r="AO38" i="21"/>
  <c r="AN38" i="21"/>
  <c r="AM38" i="21"/>
  <c r="AL38" i="21"/>
  <c r="AK38" i="21"/>
  <c r="AJ38" i="21"/>
  <c r="AI38" i="21"/>
  <c r="AH38" i="21"/>
  <c r="AG38" i="21"/>
  <c r="AF38" i="21"/>
  <c r="AE38" i="21"/>
  <c r="AD38" i="21"/>
  <c r="AC38" i="21"/>
  <c r="AB38" i="21"/>
  <c r="AA38" i="21"/>
  <c r="Z38" i="21"/>
  <c r="Y38" i="21"/>
  <c r="X38" i="21"/>
  <c r="W38" i="21"/>
  <c r="V38" i="21"/>
  <c r="U38" i="21"/>
  <c r="T38" i="21"/>
  <c r="S38" i="21"/>
  <c r="R38" i="21"/>
  <c r="Q38" i="21"/>
  <c r="P38" i="21"/>
  <c r="O38" i="21"/>
  <c r="N38" i="21"/>
  <c r="M38" i="21"/>
  <c r="L38" i="21"/>
  <c r="K38" i="21"/>
  <c r="J38" i="21"/>
  <c r="I38" i="21"/>
  <c r="H38" i="21"/>
  <c r="G38" i="21"/>
  <c r="F38" i="21"/>
  <c r="E38" i="21"/>
  <c r="D38" i="21"/>
  <c r="C38" i="21"/>
  <c r="B38" i="21"/>
  <c r="AZ37" i="21"/>
  <c r="AY37" i="21"/>
  <c r="AX37" i="21"/>
  <c r="AW37" i="21"/>
  <c r="AV37" i="21"/>
  <c r="AU37" i="21"/>
  <c r="AT37" i="21"/>
  <c r="AS37" i="21"/>
  <c r="AR37" i="21"/>
  <c r="AQ37" i="21"/>
  <c r="AP37" i="21"/>
  <c r="AO37" i="21"/>
  <c r="AN37" i="21"/>
  <c r="AM37" i="21"/>
  <c r="AL37" i="21"/>
  <c r="AK37" i="21"/>
  <c r="AJ37" i="21"/>
  <c r="AI37" i="21"/>
  <c r="AH37" i="21"/>
  <c r="AG37" i="21"/>
  <c r="AF37" i="21"/>
  <c r="AE37" i="21"/>
  <c r="AD37" i="21"/>
  <c r="AC37" i="21"/>
  <c r="AB37" i="21"/>
  <c r="AA37" i="21"/>
  <c r="Z37" i="21"/>
  <c r="Y37" i="21"/>
  <c r="X37" i="21"/>
  <c r="W37" i="21"/>
  <c r="V37" i="21"/>
  <c r="U37" i="21"/>
  <c r="T37" i="21"/>
  <c r="S37" i="21"/>
  <c r="R37" i="21"/>
  <c r="Q37" i="21"/>
  <c r="P37" i="21"/>
  <c r="O37" i="21"/>
  <c r="N37" i="21"/>
  <c r="M37" i="21"/>
  <c r="L37" i="21"/>
  <c r="K37" i="21"/>
  <c r="J37" i="21"/>
  <c r="I37" i="21"/>
  <c r="H37" i="21"/>
  <c r="G37" i="21"/>
  <c r="F37" i="21"/>
  <c r="E37" i="21"/>
  <c r="D37" i="21"/>
  <c r="C37" i="21"/>
  <c r="B37" i="21"/>
  <c r="BE37" i="21" s="1"/>
  <c r="AZ36" i="21"/>
  <c r="AY36" i="21"/>
  <c r="AX36" i="21"/>
  <c r="AW36" i="21"/>
  <c r="AV36" i="21"/>
  <c r="AU36" i="21"/>
  <c r="AT36" i="21"/>
  <c r="AS36" i="21"/>
  <c r="AR36" i="21"/>
  <c r="AQ36" i="21"/>
  <c r="AP36" i="21"/>
  <c r="AO36" i="21"/>
  <c r="AN36" i="21"/>
  <c r="AM36" i="21"/>
  <c r="AL36" i="21"/>
  <c r="AK36" i="21"/>
  <c r="AJ36" i="21"/>
  <c r="AI36" i="21"/>
  <c r="AH36" i="21"/>
  <c r="AG36" i="21"/>
  <c r="AF36" i="21"/>
  <c r="AE36" i="21"/>
  <c r="AD36" i="21"/>
  <c r="AC36" i="21"/>
  <c r="AB36" i="21"/>
  <c r="AA36" i="21"/>
  <c r="Z36" i="21"/>
  <c r="Y36" i="21"/>
  <c r="X36" i="21"/>
  <c r="W36" i="21"/>
  <c r="V36" i="21"/>
  <c r="U36" i="21"/>
  <c r="T36" i="21"/>
  <c r="S36" i="21"/>
  <c r="R36" i="21"/>
  <c r="Q36" i="21"/>
  <c r="P36" i="21"/>
  <c r="O36" i="21"/>
  <c r="N36" i="21"/>
  <c r="M36" i="21"/>
  <c r="L36" i="21"/>
  <c r="K36" i="21"/>
  <c r="J36" i="21"/>
  <c r="I36" i="21"/>
  <c r="H36" i="21"/>
  <c r="G36" i="21"/>
  <c r="F36" i="21"/>
  <c r="E36" i="21"/>
  <c r="D36" i="21"/>
  <c r="C36" i="21"/>
  <c r="B36" i="21"/>
  <c r="BE36" i="21" s="1"/>
  <c r="AZ35" i="21"/>
  <c r="AY35" i="21"/>
  <c r="AX35" i="21"/>
  <c r="AW35" i="21"/>
  <c r="AV35" i="21"/>
  <c r="AU35" i="21"/>
  <c r="AT35" i="21"/>
  <c r="AS35" i="21"/>
  <c r="AR35" i="21"/>
  <c r="AQ35" i="21"/>
  <c r="AP35" i="21"/>
  <c r="AO35" i="21"/>
  <c r="AN35" i="21"/>
  <c r="AM35" i="21"/>
  <c r="AL35" i="21"/>
  <c r="AK35" i="21"/>
  <c r="AJ35" i="21"/>
  <c r="AI35" i="21"/>
  <c r="AH35" i="21"/>
  <c r="AG35" i="21"/>
  <c r="AF35" i="21"/>
  <c r="AE35" i="21"/>
  <c r="AD35" i="21"/>
  <c r="AC35" i="21"/>
  <c r="AB35" i="21"/>
  <c r="AA35" i="21"/>
  <c r="Z35" i="21"/>
  <c r="Y35" i="21"/>
  <c r="X35" i="21"/>
  <c r="W35" i="21"/>
  <c r="V35" i="21"/>
  <c r="U35" i="21"/>
  <c r="T35" i="21"/>
  <c r="S35" i="21"/>
  <c r="R35" i="21"/>
  <c r="Q35" i="21"/>
  <c r="P35" i="21"/>
  <c r="O35" i="21"/>
  <c r="N35" i="21"/>
  <c r="M35" i="21"/>
  <c r="L35" i="21"/>
  <c r="K35" i="21"/>
  <c r="J35" i="21"/>
  <c r="I35" i="21"/>
  <c r="H35" i="21"/>
  <c r="G35" i="21"/>
  <c r="F35" i="21"/>
  <c r="E35" i="21"/>
  <c r="D35" i="21"/>
  <c r="C35" i="21"/>
  <c r="B35" i="21"/>
  <c r="BE35" i="21" s="1"/>
  <c r="AZ34" i="21"/>
  <c r="AY34" i="21"/>
  <c r="AX34" i="21"/>
  <c r="AW34" i="21"/>
  <c r="AV34" i="21"/>
  <c r="AU34" i="21"/>
  <c r="AT34" i="21"/>
  <c r="AS34" i="21"/>
  <c r="AR34" i="21"/>
  <c r="AQ34" i="21"/>
  <c r="AP34" i="21"/>
  <c r="AO34" i="21"/>
  <c r="AN34" i="21"/>
  <c r="AM34" i="21"/>
  <c r="AL34" i="21"/>
  <c r="AK34" i="21"/>
  <c r="AJ34" i="21"/>
  <c r="AI34" i="21"/>
  <c r="AH34" i="21"/>
  <c r="AG34" i="21"/>
  <c r="AF34" i="21"/>
  <c r="AE34" i="21"/>
  <c r="AD34" i="21"/>
  <c r="AC34" i="21"/>
  <c r="AB34" i="21"/>
  <c r="AA34" i="21"/>
  <c r="Z34" i="21"/>
  <c r="Y34" i="21"/>
  <c r="X34" i="21"/>
  <c r="W34" i="21"/>
  <c r="V34" i="21"/>
  <c r="U34" i="21"/>
  <c r="T34" i="21"/>
  <c r="S34" i="21"/>
  <c r="R34" i="21"/>
  <c r="Q34" i="21"/>
  <c r="P34" i="21"/>
  <c r="O34" i="21"/>
  <c r="N34" i="21"/>
  <c r="M34" i="21"/>
  <c r="L34" i="21"/>
  <c r="K34" i="21"/>
  <c r="J34" i="21"/>
  <c r="I34" i="21"/>
  <c r="H34" i="21"/>
  <c r="G34" i="21"/>
  <c r="F34" i="21"/>
  <c r="E34" i="21"/>
  <c r="D34" i="21"/>
  <c r="C34" i="21"/>
  <c r="B34" i="21"/>
  <c r="BE34" i="21" s="1"/>
  <c r="AZ33" i="21"/>
  <c r="AY33" i="21"/>
  <c r="AX33" i="21"/>
  <c r="AW33" i="21"/>
  <c r="AV33" i="21"/>
  <c r="AU33" i="21"/>
  <c r="AT33" i="21"/>
  <c r="AS33" i="21"/>
  <c r="AR33" i="21"/>
  <c r="AQ33" i="21"/>
  <c r="AP33" i="21"/>
  <c r="AO33" i="21"/>
  <c r="AN33" i="21"/>
  <c r="AM33" i="21"/>
  <c r="AL33" i="21"/>
  <c r="AK33" i="21"/>
  <c r="AJ33" i="21"/>
  <c r="AI33" i="21"/>
  <c r="AH33" i="21"/>
  <c r="AG33" i="21"/>
  <c r="AF33" i="21"/>
  <c r="AE33" i="21"/>
  <c r="AD33" i="21"/>
  <c r="AC33" i="21"/>
  <c r="AB33" i="21"/>
  <c r="AA33" i="21"/>
  <c r="Z33" i="21"/>
  <c r="Y33" i="21"/>
  <c r="X33" i="21"/>
  <c r="W33" i="21"/>
  <c r="V33" i="21"/>
  <c r="U33" i="21"/>
  <c r="T33" i="21"/>
  <c r="S33" i="21"/>
  <c r="R33" i="21"/>
  <c r="Q33" i="21"/>
  <c r="P33" i="21"/>
  <c r="O33" i="21"/>
  <c r="N33" i="21"/>
  <c r="M33" i="21"/>
  <c r="L33" i="21"/>
  <c r="K33" i="21"/>
  <c r="J33" i="21"/>
  <c r="I33" i="21"/>
  <c r="H33" i="21"/>
  <c r="G33" i="21"/>
  <c r="F33" i="21"/>
  <c r="E33" i="21"/>
  <c r="D33" i="21"/>
  <c r="C33" i="21"/>
  <c r="B33" i="21"/>
  <c r="BE33" i="21" s="1"/>
  <c r="AZ32" i="21"/>
  <c r="AY32" i="21"/>
  <c r="AX32" i="21"/>
  <c r="AW32" i="21"/>
  <c r="AV32" i="21"/>
  <c r="AU32" i="21"/>
  <c r="AT32" i="21"/>
  <c r="AS32" i="21"/>
  <c r="AR32" i="21"/>
  <c r="AQ32" i="21"/>
  <c r="AP32" i="21"/>
  <c r="AO32" i="21"/>
  <c r="AN32" i="21"/>
  <c r="AM32" i="21"/>
  <c r="AL32" i="21"/>
  <c r="AK32" i="21"/>
  <c r="AJ32" i="21"/>
  <c r="AI32" i="21"/>
  <c r="AH32" i="21"/>
  <c r="AG32" i="21"/>
  <c r="AF32" i="21"/>
  <c r="AE32" i="21"/>
  <c r="AD32" i="21"/>
  <c r="AC32" i="21"/>
  <c r="AB32" i="21"/>
  <c r="AA32" i="21"/>
  <c r="Z32" i="21"/>
  <c r="Y32" i="21"/>
  <c r="X32" i="21"/>
  <c r="W32" i="21"/>
  <c r="V32" i="21"/>
  <c r="U32" i="21"/>
  <c r="T32" i="21"/>
  <c r="S32" i="21"/>
  <c r="R32" i="21"/>
  <c r="Q32" i="21"/>
  <c r="P32" i="21"/>
  <c r="O32" i="21"/>
  <c r="N32" i="21"/>
  <c r="M32" i="21"/>
  <c r="L32" i="21"/>
  <c r="K32" i="21"/>
  <c r="J32" i="21"/>
  <c r="I32" i="21"/>
  <c r="H32" i="21"/>
  <c r="G32" i="21"/>
  <c r="F32" i="21"/>
  <c r="E32" i="21"/>
  <c r="D32" i="21"/>
  <c r="C32" i="21"/>
  <c r="B32" i="21"/>
  <c r="BE32" i="21" s="1"/>
  <c r="AZ31" i="21"/>
  <c r="AY31" i="21"/>
  <c r="AX31" i="21"/>
  <c r="AW31" i="21"/>
  <c r="AV31" i="21"/>
  <c r="AU31" i="21"/>
  <c r="AT31" i="21"/>
  <c r="AS31" i="21"/>
  <c r="AR31" i="21"/>
  <c r="AQ31" i="21"/>
  <c r="AP31" i="21"/>
  <c r="AO31" i="21"/>
  <c r="AN31" i="21"/>
  <c r="AM31" i="21"/>
  <c r="AL31" i="21"/>
  <c r="AK31" i="21"/>
  <c r="AJ31" i="21"/>
  <c r="AI31" i="21"/>
  <c r="AH31" i="21"/>
  <c r="AG31" i="21"/>
  <c r="AF31" i="21"/>
  <c r="AE31" i="21"/>
  <c r="AD31" i="21"/>
  <c r="AC31" i="21"/>
  <c r="AB31" i="21"/>
  <c r="AA31" i="21"/>
  <c r="Z31" i="21"/>
  <c r="Y31" i="21"/>
  <c r="X31" i="21"/>
  <c r="W31" i="21"/>
  <c r="V31" i="21"/>
  <c r="U31" i="21"/>
  <c r="T31" i="21"/>
  <c r="S31" i="21"/>
  <c r="R31" i="21"/>
  <c r="Q31" i="21"/>
  <c r="P31" i="21"/>
  <c r="O31" i="21"/>
  <c r="N31" i="21"/>
  <c r="M31" i="21"/>
  <c r="L31" i="21"/>
  <c r="K31" i="21"/>
  <c r="J31" i="21"/>
  <c r="I31" i="21"/>
  <c r="H31" i="21"/>
  <c r="G31" i="21"/>
  <c r="F31" i="21"/>
  <c r="E31" i="21"/>
  <c r="D31" i="21"/>
  <c r="C31" i="21"/>
  <c r="B31" i="21"/>
  <c r="BE31" i="21" s="1"/>
  <c r="AZ30" i="21"/>
  <c r="AY30" i="21"/>
  <c r="AX30" i="21"/>
  <c r="AW30" i="21"/>
  <c r="AV30" i="21"/>
  <c r="AU30" i="21"/>
  <c r="AT30" i="21"/>
  <c r="AS30" i="21"/>
  <c r="AR30" i="21"/>
  <c r="AQ30" i="21"/>
  <c r="AP30" i="21"/>
  <c r="AO30" i="21"/>
  <c r="AN30" i="21"/>
  <c r="AM30" i="21"/>
  <c r="AL30" i="21"/>
  <c r="AK30" i="21"/>
  <c r="AJ30" i="21"/>
  <c r="AI30" i="21"/>
  <c r="AH30" i="21"/>
  <c r="AG30" i="21"/>
  <c r="AF30" i="21"/>
  <c r="AE30" i="21"/>
  <c r="AD30" i="21"/>
  <c r="AC30" i="21"/>
  <c r="AB30" i="21"/>
  <c r="AA30" i="21"/>
  <c r="Z30" i="21"/>
  <c r="Y30" i="21"/>
  <c r="X30" i="21"/>
  <c r="W30" i="21"/>
  <c r="V30" i="21"/>
  <c r="U30" i="21"/>
  <c r="T30" i="21"/>
  <c r="S30" i="21"/>
  <c r="R30" i="21"/>
  <c r="Q30" i="21"/>
  <c r="P30" i="21"/>
  <c r="O30" i="21"/>
  <c r="N30" i="21"/>
  <c r="M30" i="21"/>
  <c r="L30" i="21"/>
  <c r="K30" i="21"/>
  <c r="J30" i="21"/>
  <c r="I30" i="21"/>
  <c r="H30" i="21"/>
  <c r="G30" i="21"/>
  <c r="F30" i="21"/>
  <c r="E30" i="21"/>
  <c r="D30" i="21"/>
  <c r="C30" i="21"/>
  <c r="B30" i="21"/>
  <c r="BE30" i="21" s="1"/>
  <c r="AZ29" i="21"/>
  <c r="AY29" i="21"/>
  <c r="AX29" i="21"/>
  <c r="AW29" i="21"/>
  <c r="AV29" i="21"/>
  <c r="AU29" i="21"/>
  <c r="AT29" i="21"/>
  <c r="AS29" i="21"/>
  <c r="AR29" i="21"/>
  <c r="AQ29" i="21"/>
  <c r="AP29" i="21"/>
  <c r="AO29" i="21"/>
  <c r="AN29" i="21"/>
  <c r="AM29" i="21"/>
  <c r="AL29" i="21"/>
  <c r="AK29" i="21"/>
  <c r="AJ29" i="21"/>
  <c r="AI29" i="21"/>
  <c r="AH29" i="21"/>
  <c r="AG29" i="21"/>
  <c r="AF29" i="21"/>
  <c r="AE29" i="21"/>
  <c r="AD29" i="21"/>
  <c r="AC29" i="21"/>
  <c r="AB29" i="21"/>
  <c r="AA29" i="21"/>
  <c r="Z29" i="21"/>
  <c r="Y29" i="21"/>
  <c r="X29" i="21"/>
  <c r="W29" i="21"/>
  <c r="V29" i="21"/>
  <c r="U29" i="21"/>
  <c r="T29" i="21"/>
  <c r="S29" i="21"/>
  <c r="R29" i="21"/>
  <c r="Q29" i="21"/>
  <c r="P29" i="21"/>
  <c r="O29" i="21"/>
  <c r="N29" i="21"/>
  <c r="M29" i="21"/>
  <c r="L29" i="21"/>
  <c r="K29" i="21"/>
  <c r="J29" i="21"/>
  <c r="I29" i="21"/>
  <c r="H29" i="21"/>
  <c r="G29" i="21"/>
  <c r="F29" i="21"/>
  <c r="E29" i="21"/>
  <c r="D29" i="21"/>
  <c r="C29" i="21"/>
  <c r="B29" i="21"/>
  <c r="BE29" i="21" s="1"/>
  <c r="AZ28" i="21"/>
  <c r="AY28" i="21"/>
  <c r="AX28" i="21"/>
  <c r="AW28" i="21"/>
  <c r="AV28" i="21"/>
  <c r="AU28" i="21"/>
  <c r="AT28" i="21"/>
  <c r="AS28" i="21"/>
  <c r="AR28" i="21"/>
  <c r="AQ28" i="21"/>
  <c r="AP28" i="21"/>
  <c r="AO28" i="21"/>
  <c r="AN28" i="21"/>
  <c r="AM28" i="21"/>
  <c r="AL28" i="21"/>
  <c r="AK28" i="21"/>
  <c r="AJ28" i="21"/>
  <c r="AI28" i="21"/>
  <c r="AH28" i="21"/>
  <c r="AG28" i="21"/>
  <c r="AF28" i="21"/>
  <c r="AE28" i="21"/>
  <c r="AD28" i="21"/>
  <c r="AC28" i="21"/>
  <c r="AB28" i="21"/>
  <c r="AA28" i="21"/>
  <c r="Z28" i="21"/>
  <c r="Y28" i="21"/>
  <c r="X28" i="21"/>
  <c r="W28" i="21"/>
  <c r="V28" i="21"/>
  <c r="U28" i="21"/>
  <c r="T28" i="21"/>
  <c r="S28" i="21"/>
  <c r="R28" i="21"/>
  <c r="Q28" i="21"/>
  <c r="P28" i="21"/>
  <c r="O28" i="21"/>
  <c r="N28" i="21"/>
  <c r="M28" i="21"/>
  <c r="L28" i="21"/>
  <c r="K28" i="21"/>
  <c r="J28" i="21"/>
  <c r="I28" i="21"/>
  <c r="H28" i="21"/>
  <c r="G28" i="21"/>
  <c r="F28" i="21"/>
  <c r="E28" i="21"/>
  <c r="D28" i="21"/>
  <c r="C28" i="21"/>
  <c r="B28" i="21"/>
  <c r="BE28" i="21" s="1"/>
  <c r="AZ27" i="21"/>
  <c r="AY27" i="21"/>
  <c r="AX27" i="21"/>
  <c r="AW27" i="21"/>
  <c r="AV27" i="21"/>
  <c r="AU27" i="21"/>
  <c r="AT27" i="21"/>
  <c r="AS27" i="21"/>
  <c r="AR27" i="21"/>
  <c r="AQ27" i="21"/>
  <c r="AP27" i="21"/>
  <c r="AO27" i="21"/>
  <c r="AN27" i="21"/>
  <c r="AM27" i="21"/>
  <c r="AL27" i="21"/>
  <c r="AK27" i="21"/>
  <c r="AJ27" i="21"/>
  <c r="AI27" i="21"/>
  <c r="AH27" i="21"/>
  <c r="AG27" i="21"/>
  <c r="AF27" i="21"/>
  <c r="AE27" i="21"/>
  <c r="AD27" i="21"/>
  <c r="AC27" i="21"/>
  <c r="AB27" i="21"/>
  <c r="AA27" i="21"/>
  <c r="Z27" i="21"/>
  <c r="Y27" i="21"/>
  <c r="X27" i="21"/>
  <c r="W27" i="21"/>
  <c r="V27" i="21"/>
  <c r="U27" i="21"/>
  <c r="T27" i="21"/>
  <c r="S27" i="21"/>
  <c r="R27" i="21"/>
  <c r="Q27" i="21"/>
  <c r="P27" i="21"/>
  <c r="O27" i="21"/>
  <c r="N27" i="21"/>
  <c r="M27" i="21"/>
  <c r="L27" i="21"/>
  <c r="K27" i="21"/>
  <c r="J27" i="21"/>
  <c r="I27" i="21"/>
  <c r="H27" i="21"/>
  <c r="G27" i="21"/>
  <c r="F27" i="21"/>
  <c r="E27" i="21"/>
  <c r="D27" i="21"/>
  <c r="C27" i="21"/>
  <c r="B27" i="21"/>
  <c r="BE27" i="21" s="1"/>
  <c r="AZ26" i="21"/>
  <c r="AY26" i="21"/>
  <c r="AX26" i="21"/>
  <c r="AW26" i="21"/>
  <c r="AV26" i="21"/>
  <c r="AU26" i="21"/>
  <c r="AT26" i="21"/>
  <c r="AS26" i="21"/>
  <c r="AR26" i="21"/>
  <c r="AQ26" i="21"/>
  <c r="AP26" i="21"/>
  <c r="AO26" i="21"/>
  <c r="AN26" i="21"/>
  <c r="AM26" i="21"/>
  <c r="AL26" i="21"/>
  <c r="AK26" i="21"/>
  <c r="AJ26" i="21"/>
  <c r="AI26" i="21"/>
  <c r="AH26" i="21"/>
  <c r="AG26" i="21"/>
  <c r="AF26" i="21"/>
  <c r="AE26" i="21"/>
  <c r="AD26" i="21"/>
  <c r="AC26" i="21"/>
  <c r="AB26" i="21"/>
  <c r="AA26" i="21"/>
  <c r="Z26" i="21"/>
  <c r="Y26" i="21"/>
  <c r="X26" i="21"/>
  <c r="W26" i="21"/>
  <c r="V26" i="21"/>
  <c r="U26" i="21"/>
  <c r="T26" i="21"/>
  <c r="S26" i="21"/>
  <c r="R26" i="21"/>
  <c r="Q26" i="21"/>
  <c r="P26" i="21"/>
  <c r="O26" i="21"/>
  <c r="N26" i="21"/>
  <c r="M26" i="21"/>
  <c r="L26" i="21"/>
  <c r="K26" i="21"/>
  <c r="J26" i="21"/>
  <c r="I26" i="21"/>
  <c r="H26" i="21"/>
  <c r="G26" i="21"/>
  <c r="F26" i="21"/>
  <c r="E26" i="21"/>
  <c r="D26" i="21"/>
  <c r="C26" i="21"/>
  <c r="B26" i="21"/>
  <c r="BE26" i="21" s="1"/>
  <c r="AZ25" i="21"/>
  <c r="AY25" i="21"/>
  <c r="AX25" i="21"/>
  <c r="AW25" i="21"/>
  <c r="AV25" i="21"/>
  <c r="AU25" i="21"/>
  <c r="AT25" i="21"/>
  <c r="AS25" i="21"/>
  <c r="AR25" i="21"/>
  <c r="AQ25" i="21"/>
  <c r="AP25" i="21"/>
  <c r="AO25" i="21"/>
  <c r="AN25" i="21"/>
  <c r="AM25" i="21"/>
  <c r="AL25" i="21"/>
  <c r="AK25" i="21"/>
  <c r="AJ25" i="21"/>
  <c r="AI25" i="21"/>
  <c r="AH25" i="21"/>
  <c r="AG25" i="21"/>
  <c r="AF25" i="21"/>
  <c r="AE25" i="21"/>
  <c r="AD25" i="21"/>
  <c r="AC25" i="21"/>
  <c r="AB25" i="21"/>
  <c r="AA25" i="21"/>
  <c r="Z25" i="21"/>
  <c r="Y25" i="21"/>
  <c r="X25" i="21"/>
  <c r="W25" i="21"/>
  <c r="V25" i="21"/>
  <c r="U25" i="21"/>
  <c r="T25" i="21"/>
  <c r="S25" i="21"/>
  <c r="R25" i="21"/>
  <c r="Q25" i="21"/>
  <c r="P25" i="21"/>
  <c r="O25" i="21"/>
  <c r="N25" i="21"/>
  <c r="M25" i="21"/>
  <c r="L25" i="21"/>
  <c r="K25" i="21"/>
  <c r="J25" i="21"/>
  <c r="I25" i="21"/>
  <c r="H25" i="21"/>
  <c r="G25" i="21"/>
  <c r="F25" i="21"/>
  <c r="E25" i="21"/>
  <c r="D25" i="21"/>
  <c r="C25" i="21"/>
  <c r="B25" i="21"/>
  <c r="BE25" i="21" s="1"/>
  <c r="AZ24" i="21"/>
  <c r="AY24" i="21"/>
  <c r="AX24" i="21"/>
  <c r="AW24" i="21"/>
  <c r="AV24" i="21"/>
  <c r="AU24" i="21"/>
  <c r="AT24" i="21"/>
  <c r="AS24" i="21"/>
  <c r="AR24" i="21"/>
  <c r="AQ24" i="21"/>
  <c r="AP24" i="21"/>
  <c r="AO24" i="21"/>
  <c r="AN24" i="21"/>
  <c r="AM24" i="21"/>
  <c r="AL24" i="21"/>
  <c r="AK24" i="21"/>
  <c r="AJ24" i="21"/>
  <c r="AI24" i="21"/>
  <c r="AH24" i="21"/>
  <c r="AG24" i="21"/>
  <c r="AF24" i="21"/>
  <c r="AE24" i="21"/>
  <c r="AD24" i="21"/>
  <c r="AC24" i="21"/>
  <c r="AB24" i="21"/>
  <c r="AA24" i="21"/>
  <c r="Z24" i="21"/>
  <c r="Y24" i="21"/>
  <c r="X24" i="21"/>
  <c r="W24" i="21"/>
  <c r="V24" i="21"/>
  <c r="U24" i="21"/>
  <c r="T24" i="21"/>
  <c r="S24" i="21"/>
  <c r="R24" i="21"/>
  <c r="Q24" i="21"/>
  <c r="P24" i="21"/>
  <c r="O24" i="21"/>
  <c r="N24" i="21"/>
  <c r="M24" i="21"/>
  <c r="L24" i="21"/>
  <c r="K24" i="21"/>
  <c r="J24" i="21"/>
  <c r="I24" i="21"/>
  <c r="H24" i="21"/>
  <c r="G24" i="21"/>
  <c r="F24" i="21"/>
  <c r="E24" i="21"/>
  <c r="D24" i="21"/>
  <c r="C24" i="21"/>
  <c r="B24" i="21"/>
  <c r="BE24" i="21" s="1"/>
  <c r="AZ23" i="21"/>
  <c r="AY23" i="21"/>
  <c r="AX23" i="21"/>
  <c r="AW23" i="21"/>
  <c r="AV23" i="21"/>
  <c r="AU23" i="21"/>
  <c r="AT23" i="21"/>
  <c r="AS23" i="21"/>
  <c r="AR23" i="21"/>
  <c r="AQ23" i="21"/>
  <c r="AP23" i="21"/>
  <c r="AO23" i="21"/>
  <c r="AN23" i="21"/>
  <c r="AM23" i="21"/>
  <c r="AL23" i="21"/>
  <c r="AK23" i="21"/>
  <c r="AJ23" i="21"/>
  <c r="AI23" i="21"/>
  <c r="AH23" i="21"/>
  <c r="AG23" i="21"/>
  <c r="AF23" i="21"/>
  <c r="AE23" i="21"/>
  <c r="AD23" i="21"/>
  <c r="AC23" i="21"/>
  <c r="AB23" i="21"/>
  <c r="AA23" i="21"/>
  <c r="Z23" i="21"/>
  <c r="Y23" i="21"/>
  <c r="X23" i="21"/>
  <c r="W23" i="21"/>
  <c r="V23" i="21"/>
  <c r="U23" i="21"/>
  <c r="T23" i="21"/>
  <c r="S23" i="21"/>
  <c r="R23" i="21"/>
  <c r="Q23" i="21"/>
  <c r="P23" i="21"/>
  <c r="O23" i="21"/>
  <c r="N23" i="21"/>
  <c r="M23" i="21"/>
  <c r="L23" i="21"/>
  <c r="K23" i="21"/>
  <c r="J23" i="21"/>
  <c r="I23" i="21"/>
  <c r="H23" i="21"/>
  <c r="G23" i="21"/>
  <c r="F23" i="21"/>
  <c r="E23" i="21"/>
  <c r="D23" i="21"/>
  <c r="C23" i="21"/>
  <c r="B23" i="21"/>
  <c r="BE23" i="21" s="1"/>
  <c r="AZ22" i="21"/>
  <c r="AY22" i="21"/>
  <c r="AX22" i="21"/>
  <c r="AW22" i="21"/>
  <c r="AV22" i="21"/>
  <c r="AU22" i="21"/>
  <c r="AT22" i="21"/>
  <c r="AS22" i="21"/>
  <c r="AR22" i="21"/>
  <c r="AQ22" i="21"/>
  <c r="AP22" i="21"/>
  <c r="AO22" i="21"/>
  <c r="AN22" i="21"/>
  <c r="AM22" i="21"/>
  <c r="AL22" i="21"/>
  <c r="AK22" i="21"/>
  <c r="AJ22" i="21"/>
  <c r="AI22" i="21"/>
  <c r="AH22" i="21"/>
  <c r="AG22" i="21"/>
  <c r="AF22" i="21"/>
  <c r="AE22" i="21"/>
  <c r="AD22" i="21"/>
  <c r="AC22" i="21"/>
  <c r="AB22" i="21"/>
  <c r="AA22" i="21"/>
  <c r="Z22" i="21"/>
  <c r="Y22" i="21"/>
  <c r="X22" i="21"/>
  <c r="W22" i="21"/>
  <c r="V22" i="21"/>
  <c r="U22" i="21"/>
  <c r="T22" i="21"/>
  <c r="S22" i="21"/>
  <c r="R22" i="21"/>
  <c r="Q22" i="21"/>
  <c r="P22" i="21"/>
  <c r="O22" i="21"/>
  <c r="N22" i="21"/>
  <c r="M22" i="21"/>
  <c r="L22" i="21"/>
  <c r="K22" i="21"/>
  <c r="J22" i="21"/>
  <c r="I22" i="21"/>
  <c r="H22" i="21"/>
  <c r="G22" i="21"/>
  <c r="F22" i="21"/>
  <c r="E22" i="21"/>
  <c r="D22" i="21"/>
  <c r="C22" i="21"/>
  <c r="B22" i="21"/>
  <c r="BE22" i="21" s="1"/>
  <c r="AZ21" i="21"/>
  <c r="AY21" i="21"/>
  <c r="AX21" i="21"/>
  <c r="AW21" i="21"/>
  <c r="AV21" i="21"/>
  <c r="AU21" i="21"/>
  <c r="AT21" i="21"/>
  <c r="AS21" i="21"/>
  <c r="AR21" i="21"/>
  <c r="AQ21" i="21"/>
  <c r="AP21" i="21"/>
  <c r="AO21" i="21"/>
  <c r="AN21" i="21"/>
  <c r="AM21" i="21"/>
  <c r="AL21" i="21"/>
  <c r="AK21" i="21"/>
  <c r="AJ21" i="21"/>
  <c r="AI21" i="21"/>
  <c r="AH21" i="21"/>
  <c r="AG21" i="21"/>
  <c r="AF21" i="21"/>
  <c r="AE21" i="21"/>
  <c r="AD21" i="21"/>
  <c r="AC21" i="21"/>
  <c r="AB21" i="21"/>
  <c r="AA21" i="21"/>
  <c r="Z21" i="21"/>
  <c r="Y21" i="21"/>
  <c r="X21" i="21"/>
  <c r="W21" i="21"/>
  <c r="V21" i="21"/>
  <c r="U21" i="21"/>
  <c r="T21" i="21"/>
  <c r="S21" i="21"/>
  <c r="R21" i="21"/>
  <c r="Q21" i="21"/>
  <c r="P21" i="21"/>
  <c r="O21" i="21"/>
  <c r="N21" i="21"/>
  <c r="M21" i="21"/>
  <c r="L21" i="21"/>
  <c r="K21" i="21"/>
  <c r="J21" i="21"/>
  <c r="I21" i="21"/>
  <c r="H21" i="21"/>
  <c r="G21" i="21"/>
  <c r="F21" i="21"/>
  <c r="E21" i="21"/>
  <c r="D21" i="21"/>
  <c r="C21" i="21"/>
  <c r="B21" i="21"/>
  <c r="BE21" i="21" s="1"/>
  <c r="AZ20" i="21"/>
  <c r="AY20" i="21"/>
  <c r="AX20" i="21"/>
  <c r="AW20" i="21"/>
  <c r="AV20" i="21"/>
  <c r="AU20" i="21"/>
  <c r="AT20" i="21"/>
  <c r="AS20" i="21"/>
  <c r="AR20" i="21"/>
  <c r="AQ20" i="21"/>
  <c r="AP20" i="21"/>
  <c r="AO20" i="21"/>
  <c r="AN20" i="21"/>
  <c r="AM20" i="21"/>
  <c r="AL20" i="21"/>
  <c r="AK20" i="21"/>
  <c r="AJ20" i="21"/>
  <c r="AI20" i="21"/>
  <c r="AH20" i="21"/>
  <c r="AG20" i="21"/>
  <c r="AF20" i="21"/>
  <c r="AE20" i="21"/>
  <c r="AD20" i="21"/>
  <c r="AC20" i="21"/>
  <c r="AB20" i="21"/>
  <c r="AA20" i="21"/>
  <c r="Z20" i="21"/>
  <c r="Y20" i="21"/>
  <c r="X20" i="21"/>
  <c r="W20" i="21"/>
  <c r="V20" i="21"/>
  <c r="U20" i="21"/>
  <c r="T20" i="21"/>
  <c r="S20" i="21"/>
  <c r="R20" i="21"/>
  <c r="Q20" i="21"/>
  <c r="P20" i="21"/>
  <c r="O20" i="21"/>
  <c r="N20" i="21"/>
  <c r="M20" i="21"/>
  <c r="L20" i="21"/>
  <c r="K20" i="21"/>
  <c r="J20" i="21"/>
  <c r="I20" i="21"/>
  <c r="H20" i="21"/>
  <c r="G20" i="21"/>
  <c r="F20" i="21"/>
  <c r="E20" i="21"/>
  <c r="D20" i="21"/>
  <c r="C20" i="21"/>
  <c r="B20" i="21"/>
  <c r="BE20" i="21" s="1"/>
  <c r="AZ19" i="21"/>
  <c r="AY19" i="21"/>
  <c r="AX19" i="21"/>
  <c r="AW19" i="21"/>
  <c r="AV19" i="21"/>
  <c r="AU19" i="21"/>
  <c r="AT19" i="21"/>
  <c r="AS19" i="21"/>
  <c r="AR19" i="21"/>
  <c r="AQ19" i="21"/>
  <c r="AP19" i="21"/>
  <c r="AO19" i="21"/>
  <c r="AN19" i="21"/>
  <c r="AM19" i="21"/>
  <c r="AL19" i="21"/>
  <c r="AK19" i="21"/>
  <c r="AJ19" i="21"/>
  <c r="AI19" i="21"/>
  <c r="AH19" i="21"/>
  <c r="AG19" i="21"/>
  <c r="AF19" i="21"/>
  <c r="AE19" i="21"/>
  <c r="AD19" i="21"/>
  <c r="AC19" i="21"/>
  <c r="AB19" i="21"/>
  <c r="AA19" i="21"/>
  <c r="Z19" i="21"/>
  <c r="Y19" i="21"/>
  <c r="X19" i="21"/>
  <c r="W19" i="21"/>
  <c r="V19" i="21"/>
  <c r="U19" i="21"/>
  <c r="T19" i="21"/>
  <c r="S19" i="21"/>
  <c r="R19" i="21"/>
  <c r="Q19" i="21"/>
  <c r="P19" i="21"/>
  <c r="O19" i="21"/>
  <c r="N19" i="21"/>
  <c r="M19" i="21"/>
  <c r="L19" i="21"/>
  <c r="K19" i="21"/>
  <c r="J19" i="21"/>
  <c r="I19" i="21"/>
  <c r="H19" i="21"/>
  <c r="G19" i="21"/>
  <c r="F19" i="21"/>
  <c r="E19" i="21"/>
  <c r="D19" i="21"/>
  <c r="C19" i="21"/>
  <c r="B19" i="21"/>
  <c r="BE19" i="21" s="1"/>
  <c r="AZ18" i="21"/>
  <c r="AY18" i="21"/>
  <c r="AX18" i="21"/>
  <c r="AW18" i="21"/>
  <c r="AV18" i="21"/>
  <c r="AU18" i="21"/>
  <c r="AT18" i="21"/>
  <c r="AS18" i="21"/>
  <c r="AR18" i="21"/>
  <c r="AQ18" i="21"/>
  <c r="AP18" i="21"/>
  <c r="AO18" i="21"/>
  <c r="AN18" i="21"/>
  <c r="AM18" i="21"/>
  <c r="AL18" i="21"/>
  <c r="AK18" i="21"/>
  <c r="AJ18" i="21"/>
  <c r="AI18" i="21"/>
  <c r="AH18" i="21"/>
  <c r="AG18" i="21"/>
  <c r="AF18" i="21"/>
  <c r="AE18" i="21"/>
  <c r="AD18" i="21"/>
  <c r="AC18" i="21"/>
  <c r="AB18" i="21"/>
  <c r="AA18" i="21"/>
  <c r="Z18" i="21"/>
  <c r="Y18" i="21"/>
  <c r="X18" i="21"/>
  <c r="W18" i="21"/>
  <c r="V18" i="21"/>
  <c r="U18" i="21"/>
  <c r="T18" i="21"/>
  <c r="S18" i="21"/>
  <c r="R18" i="21"/>
  <c r="Q18" i="21"/>
  <c r="P18" i="21"/>
  <c r="O18" i="21"/>
  <c r="N18" i="21"/>
  <c r="M18" i="21"/>
  <c r="L18" i="21"/>
  <c r="K18" i="21"/>
  <c r="J18" i="21"/>
  <c r="I18" i="21"/>
  <c r="H18" i="21"/>
  <c r="G18" i="21"/>
  <c r="F18" i="21"/>
  <c r="E18" i="21"/>
  <c r="D18" i="21"/>
  <c r="C18" i="21"/>
  <c r="B18" i="21"/>
  <c r="BE18" i="21" s="1"/>
  <c r="AZ17" i="21"/>
  <c r="AY17" i="21"/>
  <c r="AX17" i="21"/>
  <c r="AW17" i="21"/>
  <c r="AV17" i="21"/>
  <c r="AU17" i="21"/>
  <c r="AT17" i="21"/>
  <c r="AS17" i="21"/>
  <c r="AR17" i="21"/>
  <c r="AQ17" i="21"/>
  <c r="AP17" i="21"/>
  <c r="AO17" i="21"/>
  <c r="AN17" i="21"/>
  <c r="AM17" i="21"/>
  <c r="AL17" i="21"/>
  <c r="AK17" i="21"/>
  <c r="AJ17" i="21"/>
  <c r="AI17" i="21"/>
  <c r="AH17" i="21"/>
  <c r="AG17" i="21"/>
  <c r="AF17" i="21"/>
  <c r="AE17" i="21"/>
  <c r="AD17" i="21"/>
  <c r="AC17" i="21"/>
  <c r="AB17" i="21"/>
  <c r="AA17" i="21"/>
  <c r="Z17" i="21"/>
  <c r="Y17" i="21"/>
  <c r="X17" i="21"/>
  <c r="W17" i="21"/>
  <c r="V17" i="21"/>
  <c r="U17" i="21"/>
  <c r="T17" i="21"/>
  <c r="S17" i="21"/>
  <c r="R17" i="21"/>
  <c r="Q17" i="21"/>
  <c r="P17" i="21"/>
  <c r="O17" i="21"/>
  <c r="N17" i="21"/>
  <c r="M17" i="21"/>
  <c r="L17" i="21"/>
  <c r="K17" i="21"/>
  <c r="J17" i="21"/>
  <c r="I17" i="21"/>
  <c r="H17" i="21"/>
  <c r="G17" i="21"/>
  <c r="F17" i="21"/>
  <c r="E17" i="21"/>
  <c r="D17" i="21"/>
  <c r="C17" i="21"/>
  <c r="B17" i="21"/>
  <c r="BE17" i="21" s="1"/>
  <c r="AZ16" i="21"/>
  <c r="AY16" i="21"/>
  <c r="AX16" i="21"/>
  <c r="AW16" i="21"/>
  <c r="AV16" i="21"/>
  <c r="AU16" i="21"/>
  <c r="AT16" i="21"/>
  <c r="AS16" i="21"/>
  <c r="AR16" i="21"/>
  <c r="AQ16" i="21"/>
  <c r="AP16" i="21"/>
  <c r="AO16" i="21"/>
  <c r="AN16" i="21"/>
  <c r="AM16" i="21"/>
  <c r="AL16" i="21"/>
  <c r="AK16" i="21"/>
  <c r="AJ16" i="21"/>
  <c r="AI16" i="21"/>
  <c r="AH16" i="21"/>
  <c r="AG16" i="21"/>
  <c r="AF16" i="21"/>
  <c r="AE16" i="21"/>
  <c r="AD16" i="21"/>
  <c r="AC16" i="21"/>
  <c r="AB16" i="21"/>
  <c r="AA16" i="21"/>
  <c r="Z16" i="21"/>
  <c r="Y16" i="21"/>
  <c r="X16" i="21"/>
  <c r="W16" i="21"/>
  <c r="V16" i="21"/>
  <c r="U16" i="21"/>
  <c r="T16" i="21"/>
  <c r="S16" i="21"/>
  <c r="R16" i="21"/>
  <c r="Q16" i="21"/>
  <c r="P16" i="21"/>
  <c r="O16" i="21"/>
  <c r="N16" i="21"/>
  <c r="M16" i="21"/>
  <c r="L16" i="21"/>
  <c r="K16" i="21"/>
  <c r="J16" i="21"/>
  <c r="I16" i="21"/>
  <c r="H16" i="21"/>
  <c r="G16" i="21"/>
  <c r="F16" i="21"/>
  <c r="E16" i="21"/>
  <c r="D16" i="21"/>
  <c r="C16" i="21"/>
  <c r="B16" i="21"/>
  <c r="BE16" i="21" s="1"/>
  <c r="AZ15" i="21"/>
  <c r="AY15" i="21"/>
  <c r="AX15" i="21"/>
  <c r="AW15" i="21"/>
  <c r="AV15" i="21"/>
  <c r="AU15" i="21"/>
  <c r="AT15" i="21"/>
  <c r="AS15" i="21"/>
  <c r="AR15" i="21"/>
  <c r="AQ15" i="21"/>
  <c r="AP15" i="21"/>
  <c r="AO15" i="21"/>
  <c r="AN15" i="21"/>
  <c r="AM15" i="21"/>
  <c r="AL15" i="21"/>
  <c r="AK15" i="21"/>
  <c r="AJ15" i="21"/>
  <c r="AI15" i="21"/>
  <c r="AH15" i="21"/>
  <c r="AG15" i="21"/>
  <c r="AF15" i="21"/>
  <c r="AE15" i="21"/>
  <c r="AD15" i="21"/>
  <c r="AC15" i="21"/>
  <c r="AB15" i="21"/>
  <c r="AA15" i="21"/>
  <c r="Z15" i="21"/>
  <c r="Y15" i="21"/>
  <c r="X15" i="21"/>
  <c r="W15" i="21"/>
  <c r="V15" i="21"/>
  <c r="U15" i="21"/>
  <c r="T15" i="21"/>
  <c r="S15" i="21"/>
  <c r="R15" i="21"/>
  <c r="Q15" i="21"/>
  <c r="P15" i="21"/>
  <c r="O15" i="21"/>
  <c r="N15" i="21"/>
  <c r="M15" i="21"/>
  <c r="L15" i="21"/>
  <c r="K15" i="21"/>
  <c r="J15" i="21"/>
  <c r="I15" i="21"/>
  <c r="H15" i="21"/>
  <c r="G15" i="21"/>
  <c r="F15" i="21"/>
  <c r="E15" i="21"/>
  <c r="D15" i="21"/>
  <c r="C15" i="21"/>
  <c r="B15" i="21"/>
  <c r="BE15" i="21" s="1"/>
  <c r="AZ14" i="21"/>
  <c r="AY14" i="21"/>
  <c r="AX14" i="21"/>
  <c r="AW14" i="21"/>
  <c r="AV14" i="21"/>
  <c r="AU14" i="21"/>
  <c r="AT14" i="21"/>
  <c r="AS14" i="21"/>
  <c r="AR14" i="21"/>
  <c r="AQ14" i="21"/>
  <c r="AP14" i="21"/>
  <c r="AO14" i="21"/>
  <c r="AN14" i="21"/>
  <c r="AM14" i="21"/>
  <c r="AL14" i="21"/>
  <c r="AK14" i="21"/>
  <c r="AJ14" i="21"/>
  <c r="AI14" i="21"/>
  <c r="AH14" i="21"/>
  <c r="AG14" i="21"/>
  <c r="AF14" i="21"/>
  <c r="AE14" i="21"/>
  <c r="AD14" i="21"/>
  <c r="AC14" i="21"/>
  <c r="AB14" i="21"/>
  <c r="AA14" i="21"/>
  <c r="Z14" i="21"/>
  <c r="Y14" i="21"/>
  <c r="X14" i="21"/>
  <c r="W14" i="21"/>
  <c r="V14" i="21"/>
  <c r="U14" i="21"/>
  <c r="T14" i="21"/>
  <c r="S14" i="21"/>
  <c r="R14" i="21"/>
  <c r="Q14" i="21"/>
  <c r="P14" i="21"/>
  <c r="O14" i="21"/>
  <c r="N14" i="21"/>
  <c r="M14" i="21"/>
  <c r="L14" i="21"/>
  <c r="K14" i="21"/>
  <c r="J14" i="21"/>
  <c r="I14" i="21"/>
  <c r="H14" i="21"/>
  <c r="G14" i="21"/>
  <c r="F14" i="21"/>
  <c r="E14" i="21"/>
  <c r="D14" i="21"/>
  <c r="C14" i="21"/>
  <c r="B14" i="21"/>
  <c r="BE14" i="21" s="1"/>
  <c r="AZ13" i="21"/>
  <c r="AY13" i="21"/>
  <c r="AX13" i="21"/>
  <c r="AW13" i="21"/>
  <c r="AV13" i="21"/>
  <c r="AU13" i="21"/>
  <c r="AT13" i="21"/>
  <c r="AS13" i="21"/>
  <c r="AR13" i="21"/>
  <c r="AQ13" i="21"/>
  <c r="AP13" i="21"/>
  <c r="AO13" i="21"/>
  <c r="AN13" i="21"/>
  <c r="AM13" i="21"/>
  <c r="AL13" i="21"/>
  <c r="AK13" i="21"/>
  <c r="AJ13" i="21"/>
  <c r="AI13" i="21"/>
  <c r="AH13" i="21"/>
  <c r="AG13" i="21"/>
  <c r="AF13" i="21"/>
  <c r="AE13" i="21"/>
  <c r="AD13" i="21"/>
  <c r="AC13" i="21"/>
  <c r="AB13" i="21"/>
  <c r="AA13" i="21"/>
  <c r="Z13" i="21"/>
  <c r="Y13" i="21"/>
  <c r="X13" i="21"/>
  <c r="W13" i="21"/>
  <c r="V13" i="21"/>
  <c r="U13" i="21"/>
  <c r="T13" i="21"/>
  <c r="S13" i="21"/>
  <c r="R13" i="21"/>
  <c r="Q13" i="21"/>
  <c r="P13" i="21"/>
  <c r="O13" i="21"/>
  <c r="N13" i="21"/>
  <c r="M13" i="21"/>
  <c r="L13" i="21"/>
  <c r="K13" i="21"/>
  <c r="J13" i="21"/>
  <c r="I13" i="21"/>
  <c r="H13" i="21"/>
  <c r="G13" i="21"/>
  <c r="F13" i="21"/>
  <c r="E13" i="21"/>
  <c r="D13" i="21"/>
  <c r="C13" i="21"/>
  <c r="B13" i="21"/>
  <c r="BE13" i="21" s="1"/>
  <c r="AZ12" i="21"/>
  <c r="AY12" i="21"/>
  <c r="AX12" i="21"/>
  <c r="AW12" i="21"/>
  <c r="AV12" i="21"/>
  <c r="AU12" i="21"/>
  <c r="AT12" i="21"/>
  <c r="AS12" i="21"/>
  <c r="AR12" i="21"/>
  <c r="AQ12" i="21"/>
  <c r="AP12" i="21"/>
  <c r="AO12" i="21"/>
  <c r="AN12" i="21"/>
  <c r="AM12" i="21"/>
  <c r="AL12" i="21"/>
  <c r="AK12" i="21"/>
  <c r="AJ12" i="21"/>
  <c r="AI12" i="21"/>
  <c r="AH12" i="21"/>
  <c r="AG12" i="21"/>
  <c r="AF12" i="21"/>
  <c r="AE12" i="21"/>
  <c r="AD12" i="21"/>
  <c r="AC12" i="21"/>
  <c r="AB12" i="21"/>
  <c r="AA12" i="21"/>
  <c r="Z12" i="21"/>
  <c r="Y12" i="21"/>
  <c r="X12" i="21"/>
  <c r="W12" i="21"/>
  <c r="V12" i="21"/>
  <c r="U12" i="21"/>
  <c r="T12" i="21"/>
  <c r="S12" i="21"/>
  <c r="R12" i="21"/>
  <c r="Q12" i="21"/>
  <c r="P12" i="21"/>
  <c r="O12" i="21"/>
  <c r="N12" i="21"/>
  <c r="M12" i="21"/>
  <c r="L12" i="21"/>
  <c r="K12" i="21"/>
  <c r="J12" i="21"/>
  <c r="I12" i="21"/>
  <c r="H12" i="21"/>
  <c r="G12" i="21"/>
  <c r="F12" i="21"/>
  <c r="E12" i="21"/>
  <c r="D12" i="21"/>
  <c r="C12" i="21"/>
  <c r="B12" i="21"/>
  <c r="BE12" i="21" s="1"/>
  <c r="AZ11" i="21"/>
  <c r="AY11" i="21"/>
  <c r="AX11" i="21"/>
  <c r="AW11" i="21"/>
  <c r="AV11" i="21"/>
  <c r="AU11" i="21"/>
  <c r="AT11" i="21"/>
  <c r="AS11" i="21"/>
  <c r="AR11" i="21"/>
  <c r="AQ11" i="21"/>
  <c r="AP11" i="21"/>
  <c r="AO11" i="21"/>
  <c r="AN11" i="21"/>
  <c r="AM11" i="21"/>
  <c r="AL11" i="21"/>
  <c r="AK11" i="21"/>
  <c r="AJ11" i="21"/>
  <c r="AI11" i="21"/>
  <c r="AH11" i="21"/>
  <c r="AG11" i="21"/>
  <c r="AF11" i="21"/>
  <c r="AE11" i="21"/>
  <c r="AD11" i="21"/>
  <c r="AC11" i="21"/>
  <c r="AB11" i="21"/>
  <c r="AA11" i="21"/>
  <c r="Z11" i="21"/>
  <c r="Y11" i="21"/>
  <c r="X11" i="21"/>
  <c r="W11" i="21"/>
  <c r="V11" i="21"/>
  <c r="U11" i="21"/>
  <c r="T11" i="21"/>
  <c r="S11" i="21"/>
  <c r="R11" i="21"/>
  <c r="Q11" i="21"/>
  <c r="P11" i="21"/>
  <c r="O11" i="21"/>
  <c r="N11" i="21"/>
  <c r="M11" i="21"/>
  <c r="L11" i="21"/>
  <c r="K11" i="21"/>
  <c r="J11" i="21"/>
  <c r="I11" i="21"/>
  <c r="H11" i="21"/>
  <c r="G11" i="21"/>
  <c r="F11" i="21"/>
  <c r="E11" i="21"/>
  <c r="D11" i="21"/>
  <c r="C11" i="21"/>
  <c r="B11" i="21"/>
  <c r="BE11" i="21" s="1"/>
  <c r="AZ10" i="21"/>
  <c r="AY10" i="21"/>
  <c r="AX10" i="21"/>
  <c r="AW10" i="21"/>
  <c r="AV10" i="21"/>
  <c r="AU10" i="21"/>
  <c r="AT10" i="21"/>
  <c r="AS10" i="21"/>
  <c r="AR10" i="21"/>
  <c r="AQ10" i="21"/>
  <c r="AP10" i="21"/>
  <c r="AO10" i="21"/>
  <c r="AN10" i="21"/>
  <c r="AM10" i="21"/>
  <c r="AL10" i="21"/>
  <c r="AK10" i="21"/>
  <c r="AJ10" i="21"/>
  <c r="AI10" i="21"/>
  <c r="AH10" i="21"/>
  <c r="AG10" i="21"/>
  <c r="AF10" i="21"/>
  <c r="AE10" i="21"/>
  <c r="AD10" i="21"/>
  <c r="AC10" i="21"/>
  <c r="AB10" i="21"/>
  <c r="AA10" i="21"/>
  <c r="Z10" i="21"/>
  <c r="Y10" i="21"/>
  <c r="X10" i="21"/>
  <c r="W10" i="21"/>
  <c r="V10" i="21"/>
  <c r="U10" i="21"/>
  <c r="T10" i="21"/>
  <c r="S10" i="21"/>
  <c r="R10" i="21"/>
  <c r="Q10" i="21"/>
  <c r="P10" i="21"/>
  <c r="O10" i="21"/>
  <c r="N10" i="21"/>
  <c r="M10" i="21"/>
  <c r="L10" i="21"/>
  <c r="K10" i="21"/>
  <c r="J10" i="21"/>
  <c r="I10" i="21"/>
  <c r="H10" i="21"/>
  <c r="G10" i="21"/>
  <c r="F10" i="21"/>
  <c r="E10" i="21"/>
  <c r="D10" i="21"/>
  <c r="C10" i="21"/>
  <c r="B10" i="21"/>
  <c r="BE10" i="21" s="1"/>
  <c r="AZ9" i="21"/>
  <c r="AY9" i="21"/>
  <c r="AX9" i="21"/>
  <c r="AW9" i="21"/>
  <c r="AV9" i="21"/>
  <c r="AU9" i="21"/>
  <c r="AT9" i="21"/>
  <c r="AS9" i="21"/>
  <c r="AR9" i="21"/>
  <c r="AQ9" i="21"/>
  <c r="AP9" i="21"/>
  <c r="AO9" i="21"/>
  <c r="AN9" i="21"/>
  <c r="AM9" i="21"/>
  <c r="AL9" i="21"/>
  <c r="AK9" i="21"/>
  <c r="AJ9" i="21"/>
  <c r="AI9" i="21"/>
  <c r="AH9" i="21"/>
  <c r="AG9" i="21"/>
  <c r="AF9" i="21"/>
  <c r="AE9" i="21"/>
  <c r="AD9" i="21"/>
  <c r="AC9" i="21"/>
  <c r="AB9" i="21"/>
  <c r="AA9" i="21"/>
  <c r="Z9" i="21"/>
  <c r="Y9" i="21"/>
  <c r="X9" i="21"/>
  <c r="W9" i="21"/>
  <c r="V9" i="21"/>
  <c r="U9" i="21"/>
  <c r="T9" i="21"/>
  <c r="S9" i="21"/>
  <c r="R9" i="21"/>
  <c r="Q9" i="21"/>
  <c r="P9" i="21"/>
  <c r="O9" i="21"/>
  <c r="N9" i="21"/>
  <c r="M9" i="21"/>
  <c r="L9" i="21"/>
  <c r="K9" i="21"/>
  <c r="J9" i="21"/>
  <c r="I9" i="21"/>
  <c r="H9" i="21"/>
  <c r="G9" i="21"/>
  <c r="F9" i="21"/>
  <c r="E9" i="21"/>
  <c r="D9" i="21"/>
  <c r="C9" i="21"/>
  <c r="B9" i="21"/>
  <c r="BE9" i="21" s="1"/>
  <c r="AZ8" i="21"/>
  <c r="AY8" i="21"/>
  <c r="AX8" i="21"/>
  <c r="AW8" i="21"/>
  <c r="AV8" i="21"/>
  <c r="AU8" i="21"/>
  <c r="AT8" i="21"/>
  <c r="AS8" i="21"/>
  <c r="AR8" i="21"/>
  <c r="AQ8" i="21"/>
  <c r="AP8" i="21"/>
  <c r="AO8" i="21"/>
  <c r="AN8" i="21"/>
  <c r="AM8" i="21"/>
  <c r="AL8" i="21"/>
  <c r="AK8" i="21"/>
  <c r="AJ8" i="21"/>
  <c r="AI8" i="21"/>
  <c r="AH8" i="21"/>
  <c r="AG8" i="21"/>
  <c r="AF8" i="21"/>
  <c r="AE8" i="21"/>
  <c r="AD8" i="21"/>
  <c r="AC8" i="21"/>
  <c r="AB8" i="21"/>
  <c r="AA8" i="21"/>
  <c r="Z8" i="21"/>
  <c r="Y8" i="21"/>
  <c r="X8" i="21"/>
  <c r="W8" i="21"/>
  <c r="V8" i="21"/>
  <c r="U8" i="21"/>
  <c r="T8" i="21"/>
  <c r="S8" i="21"/>
  <c r="R8" i="21"/>
  <c r="Q8" i="21"/>
  <c r="P8" i="21"/>
  <c r="O8" i="21"/>
  <c r="N8" i="21"/>
  <c r="M8" i="21"/>
  <c r="L8" i="21"/>
  <c r="K8" i="21"/>
  <c r="J8" i="21"/>
  <c r="I8" i="21"/>
  <c r="H8" i="21"/>
  <c r="G8" i="21"/>
  <c r="F8" i="21"/>
  <c r="E8" i="21"/>
  <c r="D8" i="21"/>
  <c r="C8" i="21"/>
  <c r="B8" i="21"/>
  <c r="BE8" i="21" s="1"/>
  <c r="AZ7" i="21"/>
  <c r="AY7" i="21"/>
  <c r="AX7" i="21"/>
  <c r="AW7" i="21"/>
  <c r="AV7" i="21"/>
  <c r="AU7" i="21"/>
  <c r="AT7" i="21"/>
  <c r="AS7" i="21"/>
  <c r="AR7" i="21"/>
  <c r="AQ7" i="21"/>
  <c r="AP7" i="21"/>
  <c r="AO7" i="21"/>
  <c r="AN7" i="21"/>
  <c r="AM7" i="21"/>
  <c r="AL7" i="21"/>
  <c r="AK7" i="21"/>
  <c r="AJ7" i="21"/>
  <c r="AI7" i="21"/>
  <c r="AH7" i="21"/>
  <c r="AG7" i="21"/>
  <c r="AF7" i="21"/>
  <c r="AE7" i="21"/>
  <c r="AD7" i="21"/>
  <c r="AC7" i="21"/>
  <c r="AB7" i="21"/>
  <c r="AA7" i="21"/>
  <c r="Z7" i="21"/>
  <c r="Y7" i="21"/>
  <c r="X7" i="21"/>
  <c r="W7" i="21"/>
  <c r="V7" i="21"/>
  <c r="U7" i="21"/>
  <c r="T7" i="21"/>
  <c r="S7" i="21"/>
  <c r="R7" i="21"/>
  <c r="Q7" i="21"/>
  <c r="P7" i="21"/>
  <c r="O7" i="21"/>
  <c r="N7" i="21"/>
  <c r="M7" i="21"/>
  <c r="L7" i="21"/>
  <c r="K7" i="21"/>
  <c r="J7" i="21"/>
  <c r="I7" i="21"/>
  <c r="H7" i="21"/>
  <c r="G7" i="21"/>
  <c r="F7" i="21"/>
  <c r="E7" i="21"/>
  <c r="D7" i="21"/>
  <c r="C7" i="21"/>
  <c r="B7" i="21"/>
  <c r="BE7" i="21" s="1"/>
  <c r="AZ6" i="21"/>
  <c r="AY6" i="21"/>
  <c r="AX6" i="21"/>
  <c r="AW6" i="21"/>
  <c r="AV6" i="21"/>
  <c r="AU6" i="21"/>
  <c r="AT6" i="21"/>
  <c r="AS6" i="21"/>
  <c r="AR6" i="21"/>
  <c r="AQ6" i="21"/>
  <c r="AP6" i="21"/>
  <c r="AO6" i="21"/>
  <c r="AN6" i="21"/>
  <c r="AM6" i="21"/>
  <c r="AL6" i="21"/>
  <c r="AK6" i="21"/>
  <c r="AJ6" i="21"/>
  <c r="AI6" i="21"/>
  <c r="AH6" i="21"/>
  <c r="AG6" i="21"/>
  <c r="AF6" i="21"/>
  <c r="AE6" i="21"/>
  <c r="AD6" i="21"/>
  <c r="AC6" i="21"/>
  <c r="AB6" i="21"/>
  <c r="AA6" i="21"/>
  <c r="Z6" i="21"/>
  <c r="Y6" i="21"/>
  <c r="X6" i="21"/>
  <c r="W6" i="21"/>
  <c r="V6" i="21"/>
  <c r="U6" i="21"/>
  <c r="T6" i="21"/>
  <c r="S6" i="21"/>
  <c r="R6" i="21"/>
  <c r="Q6" i="21"/>
  <c r="P6" i="21"/>
  <c r="O6" i="21"/>
  <c r="N6" i="21"/>
  <c r="M6" i="21"/>
  <c r="L6" i="21"/>
  <c r="K6" i="21"/>
  <c r="J6" i="21"/>
  <c r="I6" i="21"/>
  <c r="H6" i="21"/>
  <c r="G6" i="21"/>
  <c r="F6" i="21"/>
  <c r="E6" i="21"/>
  <c r="D6" i="21"/>
  <c r="C6" i="21"/>
  <c r="B6" i="21"/>
  <c r="BE6" i="21" s="1"/>
  <c r="AZ5" i="21"/>
  <c r="AY5" i="21"/>
  <c r="AX5" i="21"/>
  <c r="AW5" i="21"/>
  <c r="AV5" i="21"/>
  <c r="AU5" i="21"/>
  <c r="AT5" i="21"/>
  <c r="AS5" i="21"/>
  <c r="AR5" i="21"/>
  <c r="AQ5" i="21"/>
  <c r="AP5" i="21"/>
  <c r="AO5" i="21"/>
  <c r="AN5" i="21"/>
  <c r="AM5" i="21"/>
  <c r="AL5" i="21"/>
  <c r="AK5" i="21"/>
  <c r="AJ5" i="21"/>
  <c r="AI5" i="21"/>
  <c r="AH5" i="21"/>
  <c r="AG5" i="21"/>
  <c r="AF5" i="21"/>
  <c r="AE5" i="21"/>
  <c r="AD5" i="21"/>
  <c r="AC5" i="21"/>
  <c r="AB5" i="21"/>
  <c r="AA5" i="21"/>
  <c r="Z5" i="21"/>
  <c r="Y5" i="21"/>
  <c r="X5" i="21"/>
  <c r="W5" i="21"/>
  <c r="V5" i="21"/>
  <c r="U5" i="21"/>
  <c r="T5" i="21"/>
  <c r="S5" i="21"/>
  <c r="R5" i="21"/>
  <c r="Q5" i="21"/>
  <c r="P5" i="21"/>
  <c r="O5" i="21"/>
  <c r="N5" i="21"/>
  <c r="M5" i="21"/>
  <c r="L5" i="21"/>
  <c r="K5" i="21"/>
  <c r="J5" i="21"/>
  <c r="I5" i="21"/>
  <c r="H5" i="21"/>
  <c r="G5" i="21"/>
  <c r="F5" i="21"/>
  <c r="E5" i="21"/>
  <c r="D5" i="21"/>
  <c r="C5" i="21"/>
  <c r="BC5" i="21" s="1"/>
  <c r="B5" i="21"/>
  <c r="BE5" i="21" s="1"/>
  <c r="AZ4" i="21"/>
  <c r="AY4" i="21"/>
  <c r="AX4" i="21"/>
  <c r="AW4" i="21"/>
  <c r="AV4" i="21"/>
  <c r="AU4" i="21"/>
  <c r="AT4" i="21"/>
  <c r="AS4" i="21"/>
  <c r="AR4" i="21"/>
  <c r="AQ4" i="21"/>
  <c r="AP4" i="21"/>
  <c r="AO4" i="21"/>
  <c r="AN4" i="21"/>
  <c r="AM4" i="21"/>
  <c r="AL4" i="21"/>
  <c r="AK4" i="21"/>
  <c r="AJ4" i="21"/>
  <c r="AI4" i="21"/>
  <c r="AH4" i="21"/>
  <c r="AG4" i="21"/>
  <c r="AF4" i="21"/>
  <c r="AE4" i="21"/>
  <c r="AD4" i="21"/>
  <c r="AC4" i="21"/>
  <c r="AB4" i="21"/>
  <c r="AA4" i="21"/>
  <c r="Z4" i="21"/>
  <c r="Y4" i="21"/>
  <c r="X4" i="21"/>
  <c r="W4" i="21"/>
  <c r="V4" i="21"/>
  <c r="U4" i="21"/>
  <c r="T4" i="21"/>
  <c r="S4" i="21"/>
  <c r="R4" i="21"/>
  <c r="Q4" i="21"/>
  <c r="P4" i="21"/>
  <c r="O4" i="21"/>
  <c r="N4" i="21"/>
  <c r="M4" i="21"/>
  <c r="L4" i="21"/>
  <c r="K4" i="21"/>
  <c r="J4" i="21"/>
  <c r="I4" i="21"/>
  <c r="H4" i="21"/>
  <c r="G4" i="21"/>
  <c r="F4" i="21"/>
  <c r="E4" i="21"/>
  <c r="D4" i="21"/>
  <c r="C4" i="21"/>
  <c r="BC4" i="21" s="1"/>
  <c r="B4" i="21"/>
  <c r="BE4" i="21" s="1"/>
  <c r="AZ3" i="21"/>
  <c r="AY3" i="21"/>
  <c r="AX3" i="21"/>
  <c r="AW3" i="21"/>
  <c r="AV3" i="21"/>
  <c r="AU3" i="21"/>
  <c r="AT3" i="21"/>
  <c r="AS3" i="21"/>
  <c r="AR3" i="21"/>
  <c r="AQ3" i="21"/>
  <c r="AP3" i="21"/>
  <c r="AO3" i="21"/>
  <c r="AN3" i="21"/>
  <c r="AM3" i="21"/>
  <c r="AL3" i="21"/>
  <c r="AK3" i="21"/>
  <c r="AJ3" i="21"/>
  <c r="AI3" i="21"/>
  <c r="AH3" i="21"/>
  <c r="AG3" i="21"/>
  <c r="AF3" i="21"/>
  <c r="AE3" i="21"/>
  <c r="AD3" i="21"/>
  <c r="AC3" i="21"/>
  <c r="AB3" i="21"/>
  <c r="AA3" i="21"/>
  <c r="Z3" i="21"/>
  <c r="Y3" i="21"/>
  <c r="X3" i="21"/>
  <c r="W3" i="21"/>
  <c r="V3" i="21"/>
  <c r="U3" i="21"/>
  <c r="T3" i="21"/>
  <c r="S3" i="21"/>
  <c r="R3" i="21"/>
  <c r="Q3" i="21"/>
  <c r="P3" i="21"/>
  <c r="O3" i="21"/>
  <c r="N3" i="21"/>
  <c r="M3" i="21"/>
  <c r="L3" i="21"/>
  <c r="K3" i="21"/>
  <c r="J3" i="21"/>
  <c r="I3" i="21"/>
  <c r="H3" i="21"/>
  <c r="G3" i="21"/>
  <c r="F3" i="21"/>
  <c r="E3" i="21"/>
  <c r="D3" i="21"/>
  <c r="C3" i="21"/>
  <c r="BC3" i="21" s="1"/>
  <c r="B3" i="21"/>
  <c r="BE3" i="21" s="1"/>
  <c r="A172" i="15"/>
  <c r="A171" i="15"/>
  <c r="A170" i="15"/>
  <c r="A169" i="15"/>
  <c r="A168" i="15"/>
  <c r="A167" i="15"/>
  <c r="A166" i="15"/>
  <c r="A165" i="15"/>
  <c r="A164" i="15"/>
  <c r="A163" i="15"/>
  <c r="A162" i="15"/>
  <c r="A161" i="15"/>
  <c r="A160" i="15"/>
  <c r="A159" i="15"/>
  <c r="A158" i="15"/>
  <c r="A157" i="15"/>
  <c r="A156" i="15"/>
  <c r="A155" i="15"/>
  <c r="A154" i="15"/>
  <c r="A153" i="15"/>
  <c r="A152" i="15"/>
  <c r="A151" i="15"/>
  <c r="A150" i="15"/>
  <c r="A149" i="15"/>
  <c r="A148" i="15"/>
  <c r="A147" i="15"/>
  <c r="A146" i="15"/>
  <c r="A145" i="15"/>
  <c r="A144" i="15"/>
  <c r="A143" i="15"/>
  <c r="A142" i="15"/>
  <c r="A141" i="15"/>
  <c r="A140" i="15"/>
  <c r="A139" i="15"/>
  <c r="A138" i="15"/>
  <c r="A137" i="15"/>
  <c r="A136" i="15"/>
  <c r="A135" i="15"/>
  <c r="A134" i="15"/>
  <c r="A133" i="15"/>
  <c r="A132" i="15"/>
  <c r="A131" i="15"/>
  <c r="A130" i="15"/>
  <c r="A129" i="15"/>
  <c r="A128" i="15"/>
  <c r="A127" i="15"/>
  <c r="A126" i="15"/>
  <c r="A125" i="15"/>
  <c r="A124" i="15"/>
  <c r="A123" i="15"/>
  <c r="A122" i="15"/>
  <c r="A121" i="15"/>
  <c r="A120" i="15"/>
  <c r="A119" i="15"/>
  <c r="A118" i="15"/>
  <c r="A117" i="15"/>
  <c r="A116" i="15"/>
  <c r="A115" i="15"/>
  <c r="A114" i="15"/>
  <c r="A113" i="15"/>
  <c r="A112" i="15"/>
  <c r="A111" i="15"/>
  <c r="A110" i="15"/>
  <c r="A109" i="15"/>
  <c r="A108" i="15"/>
  <c r="A107" i="15"/>
  <c r="A106" i="15"/>
  <c r="A105" i="15"/>
  <c r="A104" i="15"/>
  <c r="A103" i="15"/>
  <c r="A102" i="15"/>
  <c r="A101" i="15"/>
  <c r="A100" i="15"/>
  <c r="A99" i="15"/>
  <c r="A98" i="15"/>
  <c r="A97" i="15"/>
  <c r="A96" i="15"/>
  <c r="A95" i="15"/>
  <c r="A94" i="15"/>
  <c r="A93" i="15"/>
  <c r="A92" i="15"/>
  <c r="A91" i="15"/>
  <c r="A90" i="15"/>
  <c r="A89" i="15"/>
  <c r="A88" i="15"/>
  <c r="A87" i="15"/>
  <c r="A86" i="15"/>
  <c r="A85" i="15"/>
  <c r="A84" i="15"/>
  <c r="A83" i="15"/>
  <c r="A82" i="15"/>
  <c r="A81" i="15"/>
  <c r="A80" i="15"/>
  <c r="A79" i="15"/>
  <c r="A78" i="15"/>
  <c r="A77" i="15"/>
  <c r="A76" i="15"/>
  <c r="A75" i="15"/>
  <c r="A74" i="15"/>
  <c r="A73" i="15"/>
  <c r="A72" i="15"/>
  <c r="A71" i="15"/>
  <c r="A70" i="15"/>
  <c r="A69" i="15"/>
  <c r="A68" i="15"/>
  <c r="A67" i="15"/>
  <c r="A66" i="15"/>
  <c r="A65" i="15"/>
  <c r="A64" i="15"/>
  <c r="A63" i="15"/>
  <c r="A62" i="15"/>
  <c r="A61" i="15"/>
  <c r="A60" i="15"/>
  <c r="A59" i="15"/>
  <c r="A58" i="15"/>
  <c r="A57" i="15"/>
  <c r="A56" i="15"/>
  <c r="A55" i="15"/>
  <c r="A54" i="15"/>
  <c r="A53" i="15"/>
  <c r="A52" i="15"/>
  <c r="A51" i="15"/>
  <c r="A50" i="15"/>
  <c r="A49" i="15"/>
  <c r="A48" i="15"/>
  <c r="A47" i="15"/>
  <c r="A46" i="15"/>
  <c r="A45" i="15"/>
  <c r="A44" i="15"/>
  <c r="A43" i="15"/>
  <c r="A42" i="15"/>
  <c r="A41" i="15"/>
  <c r="A40" i="15"/>
  <c r="A39" i="15"/>
  <c r="A38" i="15"/>
  <c r="A37" i="15"/>
  <c r="A36" i="15"/>
  <c r="A35" i="15"/>
  <c r="A34" i="15"/>
  <c r="A33" i="15"/>
  <c r="A32" i="15"/>
  <c r="A31" i="15"/>
  <c r="A30" i="15"/>
  <c r="A29" i="15"/>
  <c r="A28" i="15"/>
  <c r="A27" i="15"/>
  <c r="A26" i="15"/>
  <c r="A25" i="15"/>
  <c r="A24" i="15"/>
  <c r="A23" i="15"/>
  <c r="A22" i="15"/>
  <c r="A21" i="15"/>
  <c r="A20" i="15"/>
  <c r="A19" i="15"/>
  <c r="A18" i="15"/>
  <c r="A17" i="15"/>
  <c r="A16" i="15"/>
  <c r="A15" i="15"/>
  <c r="A14" i="15"/>
  <c r="A13" i="15"/>
  <c r="A12" i="15"/>
  <c r="A11" i="15"/>
  <c r="A10" i="15"/>
  <c r="A9" i="15"/>
  <c r="A8" i="15"/>
  <c r="A7" i="15"/>
  <c r="A6" i="15"/>
  <c r="A5" i="15"/>
  <c r="A4" i="15"/>
  <c r="A3" i="15"/>
  <c r="A172" i="14"/>
  <c r="A171" i="14"/>
  <c r="A170" i="14"/>
  <c r="A169" i="14"/>
  <c r="A168" i="14"/>
  <c r="A167" i="14"/>
  <c r="A166" i="14"/>
  <c r="A165" i="14"/>
  <c r="A164" i="14"/>
  <c r="A163" i="14"/>
  <c r="A162" i="14"/>
  <c r="A161" i="14"/>
  <c r="A160" i="14"/>
  <c r="A159" i="14"/>
  <c r="A158" i="14"/>
  <c r="A157" i="14"/>
  <c r="A156" i="14"/>
  <c r="A155" i="14"/>
  <c r="A154" i="14"/>
  <c r="A153" i="14"/>
  <c r="A152" i="14"/>
  <c r="A151" i="14"/>
  <c r="A150" i="14"/>
  <c r="A149" i="14"/>
  <c r="A148" i="14"/>
  <c r="A147" i="14"/>
  <c r="A146" i="14"/>
  <c r="A145" i="14"/>
  <c r="A144" i="14"/>
  <c r="A143" i="14"/>
  <c r="A142" i="14"/>
  <c r="A141" i="14"/>
  <c r="A140" i="14"/>
  <c r="A139" i="14"/>
  <c r="A138" i="14"/>
  <c r="A137" i="14"/>
  <c r="A136" i="14"/>
  <c r="A135" i="14"/>
  <c r="A134" i="14"/>
  <c r="A133" i="14"/>
  <c r="A132" i="14"/>
  <c r="A131" i="14"/>
  <c r="A130" i="14"/>
  <c r="A129" i="14"/>
  <c r="A128" i="14"/>
  <c r="A127" i="14"/>
  <c r="A126" i="14"/>
  <c r="A125" i="14"/>
  <c r="A124" i="14"/>
  <c r="A123" i="14"/>
  <c r="A122" i="14"/>
  <c r="A121" i="14"/>
  <c r="A120" i="14"/>
  <c r="A119" i="14"/>
  <c r="A118" i="14"/>
  <c r="A117" i="14"/>
  <c r="A116" i="14"/>
  <c r="A115" i="14"/>
  <c r="A114" i="14"/>
  <c r="A113" i="14"/>
  <c r="A112" i="14"/>
  <c r="A111" i="14"/>
  <c r="A110" i="14"/>
  <c r="A109" i="14"/>
  <c r="A108" i="14"/>
  <c r="A107" i="14"/>
  <c r="A106" i="14"/>
  <c r="A105" i="14"/>
  <c r="A104" i="14"/>
  <c r="A103" i="14"/>
  <c r="A102" i="14"/>
  <c r="A101" i="14"/>
  <c r="A100" i="14"/>
  <c r="A99" i="14"/>
  <c r="A98" i="14"/>
  <c r="A97" i="14"/>
  <c r="A96" i="14"/>
  <c r="A95" i="14"/>
  <c r="A94" i="14"/>
  <c r="A93" i="14"/>
  <c r="A92" i="14"/>
  <c r="A91" i="14"/>
  <c r="A90" i="14"/>
  <c r="A89" i="14"/>
  <c r="A88" i="14"/>
  <c r="A87" i="14"/>
  <c r="A86" i="14"/>
  <c r="A85" i="14"/>
  <c r="A84" i="14"/>
  <c r="A83" i="14"/>
  <c r="A82" i="14"/>
  <c r="A81" i="14"/>
  <c r="A80" i="14"/>
  <c r="A79" i="14"/>
  <c r="A78" i="14"/>
  <c r="A77" i="14"/>
  <c r="A76" i="14"/>
  <c r="A75" i="14"/>
  <c r="A74" i="14"/>
  <c r="A73" i="14"/>
  <c r="A72" i="14"/>
  <c r="A71" i="14"/>
  <c r="A70" i="14"/>
  <c r="A69" i="14"/>
  <c r="A68" i="14"/>
  <c r="A67" i="14"/>
  <c r="A66" i="14"/>
  <c r="A65" i="14"/>
  <c r="A64" i="14"/>
  <c r="A63" i="14"/>
  <c r="A62" i="14"/>
  <c r="A61" i="14"/>
  <c r="A60" i="14"/>
  <c r="A59" i="14"/>
  <c r="A58" i="14"/>
  <c r="A57" i="14"/>
  <c r="A56" i="14"/>
  <c r="A55" i="14"/>
  <c r="A54" i="14"/>
  <c r="A53" i="14"/>
  <c r="A52" i="14"/>
  <c r="A51" i="14"/>
  <c r="A50" i="14"/>
  <c r="A49" i="14"/>
  <c r="A48" i="14"/>
  <c r="A47" i="14"/>
  <c r="A46" i="14"/>
  <c r="A45" i="14"/>
  <c r="A44" i="14"/>
  <c r="A43" i="14"/>
  <c r="A42" i="14"/>
  <c r="A41" i="14"/>
  <c r="A40" i="14"/>
  <c r="A39" i="14"/>
  <c r="A38" i="14"/>
  <c r="A37" i="14"/>
  <c r="A36" i="14"/>
  <c r="A35" i="14"/>
  <c r="A34" i="14"/>
  <c r="A33" i="14"/>
  <c r="A32" i="14"/>
  <c r="A31" i="14"/>
  <c r="A30" i="14"/>
  <c r="A29" i="14"/>
  <c r="A28" i="14"/>
  <c r="A27" i="14"/>
  <c r="A26" i="14"/>
  <c r="A25" i="14"/>
  <c r="A24" i="14"/>
  <c r="A23" i="14"/>
  <c r="A22" i="14"/>
  <c r="A21" i="14"/>
  <c r="A20" i="14"/>
  <c r="A19" i="14"/>
  <c r="A18" i="14"/>
  <c r="A17" i="14"/>
  <c r="A16" i="14"/>
  <c r="A15" i="14"/>
  <c r="A14" i="14"/>
  <c r="A13" i="14"/>
  <c r="A12" i="14"/>
  <c r="A11" i="14"/>
  <c r="A10" i="14"/>
  <c r="A9" i="14"/>
  <c r="A8" i="14"/>
  <c r="A7" i="14"/>
  <c r="A6" i="14"/>
  <c r="A5" i="14"/>
  <c r="A4" i="14"/>
  <c r="A3" i="14"/>
  <c r="R13" i="13"/>
  <c r="Q13" i="13"/>
  <c r="P13" i="13"/>
  <c r="O13" i="13"/>
  <c r="M13" i="13"/>
  <c r="L13" i="13"/>
  <c r="K13" i="13"/>
  <c r="J13" i="13"/>
  <c r="I13" i="13"/>
  <c r="H13" i="13"/>
  <c r="G13" i="13"/>
  <c r="E13" i="13"/>
  <c r="R12" i="13"/>
  <c r="Q12" i="13"/>
  <c r="P12" i="13"/>
  <c r="O12" i="13"/>
  <c r="M12" i="13"/>
  <c r="L12" i="13"/>
  <c r="K12" i="13"/>
  <c r="J12" i="13"/>
  <c r="I12" i="13"/>
  <c r="H12" i="13"/>
  <c r="G12" i="13"/>
  <c r="E12" i="13"/>
  <c r="R11" i="13"/>
  <c r="Q11" i="13"/>
  <c r="P11" i="13"/>
  <c r="O11" i="13"/>
  <c r="M11" i="13"/>
  <c r="L11" i="13"/>
  <c r="K11" i="13"/>
  <c r="J11" i="13"/>
  <c r="I11" i="13"/>
  <c r="H11" i="13"/>
  <c r="G11" i="13"/>
  <c r="E11" i="13"/>
  <c r="R10" i="13"/>
  <c r="Q10" i="13"/>
  <c r="P10" i="13"/>
  <c r="O10" i="13"/>
  <c r="M10" i="13"/>
  <c r="L10" i="13"/>
  <c r="K10" i="13"/>
  <c r="J10" i="13"/>
  <c r="I10" i="13"/>
  <c r="H10" i="13"/>
  <c r="G10" i="13"/>
  <c r="E10" i="13"/>
  <c r="R9" i="13"/>
  <c r="Q9" i="13"/>
  <c r="P9" i="13"/>
  <c r="O9" i="13"/>
  <c r="M9" i="13"/>
  <c r="L9" i="13"/>
  <c r="K9" i="13"/>
  <c r="J9" i="13"/>
  <c r="I9" i="13"/>
  <c r="H9" i="13"/>
  <c r="G9" i="13"/>
  <c r="E9" i="13"/>
  <c r="R8" i="13"/>
  <c r="Q8" i="13"/>
  <c r="P8" i="13"/>
  <c r="O8" i="13"/>
  <c r="M8" i="13"/>
  <c r="L8" i="13"/>
  <c r="K8" i="13"/>
  <c r="J8" i="13"/>
  <c r="I8" i="13"/>
  <c r="H8" i="13"/>
  <c r="G8" i="13"/>
  <c r="E8" i="13"/>
  <c r="R7" i="13"/>
  <c r="Q7" i="13"/>
  <c r="P7" i="13"/>
  <c r="O7" i="13"/>
  <c r="M7" i="13"/>
  <c r="L7" i="13"/>
  <c r="K7" i="13"/>
  <c r="J7" i="13"/>
  <c r="I7" i="13"/>
  <c r="H7" i="13"/>
  <c r="G7" i="13"/>
  <c r="E7" i="13"/>
  <c r="R6" i="13"/>
  <c r="Q6" i="13"/>
  <c r="P6" i="13"/>
  <c r="O6" i="13"/>
  <c r="M6" i="13"/>
  <c r="L6" i="13"/>
  <c r="K6" i="13"/>
  <c r="J6" i="13"/>
  <c r="I6" i="13"/>
  <c r="H6" i="13"/>
  <c r="G6" i="13"/>
  <c r="E6" i="13"/>
  <c r="R5" i="13"/>
  <c r="Q5" i="13"/>
  <c r="P5" i="13"/>
  <c r="O5" i="13"/>
  <c r="M5" i="13"/>
  <c r="L5" i="13"/>
  <c r="K5" i="13"/>
  <c r="J5" i="13"/>
  <c r="I5" i="13"/>
  <c r="H5" i="13"/>
  <c r="G5" i="13"/>
  <c r="E5" i="13"/>
  <c r="R4" i="13"/>
  <c r="Q4" i="13"/>
  <c r="P4" i="13"/>
  <c r="O4" i="13"/>
  <c r="M4" i="13"/>
  <c r="L4" i="13"/>
  <c r="K4" i="13"/>
  <c r="J4" i="13"/>
  <c r="I4" i="13"/>
  <c r="H4" i="13"/>
  <c r="G4" i="13"/>
  <c r="E4" i="13"/>
  <c r="R3" i="13"/>
  <c r="Q3" i="13"/>
  <c r="P3" i="13"/>
  <c r="O3" i="13"/>
  <c r="M3" i="13"/>
  <c r="L3" i="13"/>
  <c r="K3" i="13"/>
  <c r="J3" i="13"/>
  <c r="I3" i="13"/>
  <c r="H3" i="13"/>
  <c r="G3" i="13"/>
  <c r="E3" i="13"/>
  <c r="A172" i="11"/>
  <c r="A171" i="11"/>
  <c r="A170" i="11"/>
  <c r="A169" i="11"/>
  <c r="A168" i="11"/>
  <c r="A167" i="11"/>
  <c r="A166" i="11"/>
  <c r="A165" i="11"/>
  <c r="A164" i="11"/>
  <c r="A163" i="11"/>
  <c r="A162" i="11"/>
  <c r="A161" i="11"/>
  <c r="A160" i="11"/>
  <c r="A159" i="11"/>
  <c r="A158" i="11"/>
  <c r="A157" i="11"/>
  <c r="A156" i="11"/>
  <c r="A155" i="11"/>
  <c r="A154" i="11"/>
  <c r="A153" i="11"/>
  <c r="A152" i="11"/>
  <c r="A151" i="11"/>
  <c r="A150" i="11"/>
  <c r="A149" i="11"/>
  <c r="A148" i="11"/>
  <c r="A147" i="11"/>
  <c r="A146" i="11"/>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A5" i="11"/>
  <c r="A4" i="11"/>
  <c r="A3" i="11"/>
  <c r="E172" i="10"/>
  <c r="D172" i="10"/>
  <c r="C172" i="10"/>
  <c r="B172" i="10"/>
  <c r="A172" i="10"/>
  <c r="E171" i="10"/>
  <c r="D171" i="10"/>
  <c r="C171" i="10"/>
  <c r="C174" i="8" s="1"/>
  <c r="B171" i="10"/>
  <c r="A171" i="10"/>
  <c r="E170" i="10"/>
  <c r="D170" i="10"/>
  <c r="C170" i="10"/>
  <c r="B170" i="10"/>
  <c r="A170" i="10"/>
  <c r="C169" i="15"/>
  <c r="G169" i="10"/>
  <c r="B169" i="15"/>
  <c r="E169" i="10"/>
  <c r="D169" i="10"/>
  <c r="C169" i="10"/>
  <c r="B169" i="10"/>
  <c r="A169" i="10"/>
  <c r="E168" i="10"/>
  <c r="D168" i="10"/>
  <c r="C168" i="10"/>
  <c r="B168" i="10"/>
  <c r="A168" i="10"/>
  <c r="E167" i="10"/>
  <c r="D167" i="10"/>
  <c r="C167" i="10"/>
  <c r="B167" i="10"/>
  <c r="A167" i="10"/>
  <c r="E166" i="10"/>
  <c r="D166" i="10"/>
  <c r="C166" i="10"/>
  <c r="B166" i="10"/>
  <c r="A166" i="10"/>
  <c r="E165" i="10"/>
  <c r="D165" i="10"/>
  <c r="C165" i="10"/>
  <c r="B165" i="10"/>
  <c r="A165" i="10"/>
  <c r="AM164" i="14"/>
  <c r="W164" i="14"/>
  <c r="X164" i="14" s="1"/>
  <c r="T164" i="14" s="1"/>
  <c r="O164" i="14"/>
  <c r="E164" i="10"/>
  <c r="D164" i="10"/>
  <c r="D167" i="8" s="1"/>
  <c r="C164" i="10"/>
  <c r="B164" i="10"/>
  <c r="A164" i="10"/>
  <c r="AA163" i="14"/>
  <c r="E163" i="15"/>
  <c r="I163" i="10"/>
  <c r="E163" i="10"/>
  <c r="D163" i="10"/>
  <c r="D166" i="8" s="1"/>
  <c r="C163" i="10"/>
  <c r="B163" i="10"/>
  <c r="A163" i="10"/>
  <c r="E162" i="10"/>
  <c r="D162" i="10"/>
  <c r="B162" i="10"/>
  <c r="A162" i="10"/>
  <c r="T161" i="15"/>
  <c r="P161" i="15"/>
  <c r="K161" i="15"/>
  <c r="G161" i="15"/>
  <c r="E161" i="15"/>
  <c r="E161" i="10"/>
  <c r="D161" i="10"/>
  <c r="C161" i="10"/>
  <c r="B161" i="10"/>
  <c r="A161" i="10"/>
  <c r="U160" i="15"/>
  <c r="T160" i="15"/>
  <c r="AF160" i="10"/>
  <c r="AJ163" i="8" s="1"/>
  <c r="Q160" i="15"/>
  <c r="P160" i="15"/>
  <c r="AB160" i="10"/>
  <c r="M160" i="15"/>
  <c r="X160" i="10"/>
  <c r="K160" i="15"/>
  <c r="U160" i="10"/>
  <c r="H160" i="15"/>
  <c r="G160" i="15"/>
  <c r="Q160" i="10"/>
  <c r="M160" i="10"/>
  <c r="E160" i="15"/>
  <c r="I160" i="10"/>
  <c r="B160" i="15"/>
  <c r="E160" i="10"/>
  <c r="D160" i="10"/>
  <c r="C160" i="10"/>
  <c r="B160" i="10"/>
  <c r="A160" i="10"/>
  <c r="E159" i="10"/>
  <c r="D159" i="10"/>
  <c r="C159" i="10"/>
  <c r="B159" i="10"/>
  <c r="A159" i="10"/>
  <c r="E158" i="10"/>
  <c r="D158" i="10"/>
  <c r="C158" i="10"/>
  <c r="B158" i="10"/>
  <c r="A158" i="10"/>
  <c r="T157" i="15"/>
  <c r="P157" i="15"/>
  <c r="K157" i="15"/>
  <c r="G157" i="15"/>
  <c r="E157" i="15"/>
  <c r="E157" i="10"/>
  <c r="D157" i="10"/>
  <c r="D160" i="8" s="1"/>
  <c r="C157" i="10"/>
  <c r="B157" i="10"/>
  <c r="A157" i="10"/>
  <c r="U156" i="15"/>
  <c r="T156" i="15"/>
  <c r="AF156" i="10"/>
  <c r="Q156" i="15"/>
  <c r="P156" i="15"/>
  <c r="AB156" i="10"/>
  <c r="M156" i="15"/>
  <c r="X156" i="10"/>
  <c r="K156" i="15"/>
  <c r="U156" i="10"/>
  <c r="H156" i="15"/>
  <c r="G156" i="15"/>
  <c r="Q156" i="10"/>
  <c r="M156" i="10"/>
  <c r="E156" i="15"/>
  <c r="I156" i="10"/>
  <c r="B156" i="15"/>
  <c r="E156" i="10"/>
  <c r="D156" i="10"/>
  <c r="C156" i="10"/>
  <c r="B156" i="10"/>
  <c r="A156" i="10"/>
  <c r="E155" i="10"/>
  <c r="D155" i="10"/>
  <c r="C155" i="10"/>
  <c r="B155" i="10"/>
  <c r="A155" i="10"/>
  <c r="E154" i="10"/>
  <c r="D154" i="10"/>
  <c r="D157" i="8" s="1"/>
  <c r="C154" i="10"/>
  <c r="B154" i="10"/>
  <c r="A154" i="10"/>
  <c r="T153" i="15"/>
  <c r="P153" i="15"/>
  <c r="K153" i="15"/>
  <c r="G153" i="15"/>
  <c r="E153" i="15"/>
  <c r="E153" i="10"/>
  <c r="D153" i="10"/>
  <c r="C153" i="10"/>
  <c r="B153" i="10"/>
  <c r="B156" i="8" s="1"/>
  <c r="A153" i="10"/>
  <c r="U152" i="15"/>
  <c r="Q152" i="15"/>
  <c r="M152" i="15"/>
  <c r="K152" i="15"/>
  <c r="U152" i="10"/>
  <c r="H152" i="15"/>
  <c r="G152" i="15"/>
  <c r="Q152" i="10"/>
  <c r="M152" i="10"/>
  <c r="E152" i="15"/>
  <c r="I152" i="10"/>
  <c r="B152" i="15"/>
  <c r="E152" i="10"/>
  <c r="D152" i="10"/>
  <c r="C152" i="10"/>
  <c r="C155" i="8" s="1"/>
  <c r="B152" i="10"/>
  <c r="A152" i="10"/>
  <c r="E151" i="10"/>
  <c r="D151" i="10"/>
  <c r="C151" i="10"/>
  <c r="B151" i="10"/>
  <c r="A151" i="10"/>
  <c r="E150" i="10"/>
  <c r="E153" i="8" s="1"/>
  <c r="U153" i="8" s="1"/>
  <c r="D150" i="10"/>
  <c r="C150" i="10"/>
  <c r="B150" i="10"/>
  <c r="A150" i="10"/>
  <c r="A153" i="8" s="1"/>
  <c r="T149" i="15"/>
  <c r="P149" i="15"/>
  <c r="K149" i="15"/>
  <c r="G149" i="15"/>
  <c r="E149" i="15"/>
  <c r="E149" i="10"/>
  <c r="D149" i="10"/>
  <c r="C149" i="10"/>
  <c r="B149" i="10"/>
  <c r="A149" i="10"/>
  <c r="U148" i="15"/>
  <c r="AI148" i="14"/>
  <c r="Q148" i="15"/>
  <c r="AD148" i="14"/>
  <c r="M148" i="15"/>
  <c r="X148" i="10"/>
  <c r="AA148" i="14"/>
  <c r="K148" i="15"/>
  <c r="U148" i="10"/>
  <c r="H148" i="15"/>
  <c r="G148" i="15"/>
  <c r="Q148" i="10"/>
  <c r="M148" i="10"/>
  <c r="E148" i="15"/>
  <c r="I148" i="10"/>
  <c r="F148" i="14"/>
  <c r="B148" i="15"/>
  <c r="E148" i="10"/>
  <c r="D148" i="10"/>
  <c r="C148" i="10"/>
  <c r="B148" i="10"/>
  <c r="A148" i="10"/>
  <c r="AK147" i="14"/>
  <c r="AE147" i="14"/>
  <c r="H147" i="14"/>
  <c r="E147" i="10"/>
  <c r="E150" i="8" s="1"/>
  <c r="D147" i="10"/>
  <c r="B147" i="10"/>
  <c r="A147" i="10"/>
  <c r="AL146" i="14"/>
  <c r="AF146" i="14"/>
  <c r="N146" i="14"/>
  <c r="I146" i="14"/>
  <c r="E146" i="10"/>
  <c r="D146" i="10"/>
  <c r="C146" i="10"/>
  <c r="B146" i="10"/>
  <c r="A146" i="10"/>
  <c r="AM145" i="14"/>
  <c r="T145" i="15"/>
  <c r="AH145" i="14"/>
  <c r="P145" i="15"/>
  <c r="AC145" i="14"/>
  <c r="W145" i="14"/>
  <c r="X145" i="14" s="1"/>
  <c r="T145" i="14" s="1"/>
  <c r="K145" i="15"/>
  <c r="O145" i="14"/>
  <c r="G145" i="15"/>
  <c r="E145" i="15"/>
  <c r="E145" i="14"/>
  <c r="E145" i="10"/>
  <c r="D145" i="10"/>
  <c r="C145" i="10"/>
  <c r="B145" i="10"/>
  <c r="A145" i="10"/>
  <c r="U144" i="15"/>
  <c r="AI144" i="14"/>
  <c r="Q144" i="15"/>
  <c r="AD144" i="14"/>
  <c r="M144" i="15"/>
  <c r="AA144" i="14"/>
  <c r="H144" i="15"/>
  <c r="E144" i="15"/>
  <c r="I144" i="10"/>
  <c r="F144" i="14"/>
  <c r="B144" i="15"/>
  <c r="E144" i="10"/>
  <c r="E147" i="8" s="1"/>
  <c r="D144" i="10"/>
  <c r="C144" i="10"/>
  <c r="B144" i="10"/>
  <c r="A144" i="10"/>
  <c r="A147" i="8" s="1"/>
  <c r="AE143" i="14"/>
  <c r="E143" i="10"/>
  <c r="D143" i="10"/>
  <c r="B143" i="10"/>
  <c r="A143" i="10"/>
  <c r="AF142" i="14"/>
  <c r="R142" i="14"/>
  <c r="E142" i="10"/>
  <c r="D142" i="10"/>
  <c r="C142" i="10"/>
  <c r="B142" i="10"/>
  <c r="A142" i="10"/>
  <c r="T141" i="15"/>
  <c r="P141" i="15"/>
  <c r="K141" i="15"/>
  <c r="G141" i="15"/>
  <c r="E141" i="15"/>
  <c r="E141" i="10"/>
  <c r="D141" i="10"/>
  <c r="C141" i="10"/>
  <c r="B141" i="10"/>
  <c r="A141" i="10"/>
  <c r="E140" i="10"/>
  <c r="D140" i="10"/>
  <c r="C140" i="10"/>
  <c r="B140" i="10"/>
  <c r="A140" i="10"/>
  <c r="K139" i="15"/>
  <c r="U139" i="10"/>
  <c r="G139" i="15"/>
  <c r="Q139" i="10"/>
  <c r="M139" i="10"/>
  <c r="E139" i="15"/>
  <c r="I139" i="10"/>
  <c r="E139" i="10"/>
  <c r="D139" i="10"/>
  <c r="B139" i="10"/>
  <c r="A139" i="10"/>
  <c r="E138" i="10"/>
  <c r="D138" i="10"/>
  <c r="C138" i="10"/>
  <c r="B138" i="10"/>
  <c r="A138" i="10"/>
  <c r="E137" i="10"/>
  <c r="D137" i="10"/>
  <c r="C137" i="10"/>
  <c r="B137" i="10"/>
  <c r="A137" i="10"/>
  <c r="E136" i="10"/>
  <c r="D136" i="10"/>
  <c r="C136" i="10"/>
  <c r="B136" i="10"/>
  <c r="A136" i="10"/>
  <c r="T135" i="15"/>
  <c r="AF135" i="10"/>
  <c r="P135" i="15"/>
  <c r="AB135" i="10"/>
  <c r="X135" i="10"/>
  <c r="K135" i="15"/>
  <c r="U135" i="10"/>
  <c r="G135" i="15"/>
  <c r="Q135" i="10"/>
  <c r="M135" i="10"/>
  <c r="E135" i="15"/>
  <c r="I135" i="10"/>
  <c r="E135" i="10"/>
  <c r="D135" i="10"/>
  <c r="C135" i="10"/>
  <c r="C138" i="8" s="1"/>
  <c r="B135" i="10"/>
  <c r="A135" i="10"/>
  <c r="E134" i="10"/>
  <c r="D134" i="10"/>
  <c r="C134" i="10"/>
  <c r="B134" i="10"/>
  <c r="A134" i="10"/>
  <c r="E133" i="10"/>
  <c r="D133" i="10"/>
  <c r="C133" i="10"/>
  <c r="B133" i="10"/>
  <c r="A133" i="10"/>
  <c r="E132" i="10"/>
  <c r="D132" i="10"/>
  <c r="C132" i="10"/>
  <c r="B132" i="10"/>
  <c r="A132" i="10"/>
  <c r="T131" i="15"/>
  <c r="AF131" i="10"/>
  <c r="P131" i="15"/>
  <c r="AB131" i="10"/>
  <c r="X131" i="10"/>
  <c r="AA131" i="14"/>
  <c r="K131" i="15"/>
  <c r="U131" i="10"/>
  <c r="G131" i="15"/>
  <c r="Q131" i="10"/>
  <c r="M131" i="10"/>
  <c r="E131" i="15"/>
  <c r="I131" i="10"/>
  <c r="E131" i="10"/>
  <c r="D131" i="10"/>
  <c r="C131" i="10"/>
  <c r="B131" i="10"/>
  <c r="A131" i="10"/>
  <c r="AE130" i="14"/>
  <c r="E130" i="10"/>
  <c r="D130" i="10"/>
  <c r="B130" i="10"/>
  <c r="A130" i="10"/>
  <c r="A133" i="8" s="1"/>
  <c r="AL129" i="14"/>
  <c r="R129" i="15"/>
  <c r="AD129" i="10"/>
  <c r="AF129" i="14"/>
  <c r="N129" i="15"/>
  <c r="Z129" i="10"/>
  <c r="L129" i="15"/>
  <c r="V129" i="10"/>
  <c r="R129" i="14"/>
  <c r="N129" i="14"/>
  <c r="O129" i="10"/>
  <c r="K129" i="10"/>
  <c r="I129" i="14"/>
  <c r="C129" i="15"/>
  <c r="G129" i="10"/>
  <c r="E129" i="10"/>
  <c r="E132" i="8" s="1"/>
  <c r="D129" i="10"/>
  <c r="C129" i="10"/>
  <c r="B129" i="10"/>
  <c r="A129" i="10"/>
  <c r="A132" i="8" s="1"/>
  <c r="AM128" i="14"/>
  <c r="AH128" i="14"/>
  <c r="W128" i="14"/>
  <c r="X128" i="14" s="1"/>
  <c r="T128" i="14" s="1"/>
  <c r="O128" i="14"/>
  <c r="E128" i="14"/>
  <c r="E128" i="10"/>
  <c r="D128" i="10"/>
  <c r="C128" i="10"/>
  <c r="B128" i="10"/>
  <c r="A128" i="10"/>
  <c r="T127" i="15"/>
  <c r="AF127" i="10"/>
  <c r="P127" i="15"/>
  <c r="AB127" i="10"/>
  <c r="AD127" i="14"/>
  <c r="X127" i="10"/>
  <c r="AA127" i="14"/>
  <c r="K127" i="15"/>
  <c r="U127" i="10"/>
  <c r="G127" i="15"/>
  <c r="Q127" i="10"/>
  <c r="M127" i="10"/>
  <c r="E127" i="15"/>
  <c r="I127" i="10"/>
  <c r="F127" i="14"/>
  <c r="E127" i="10"/>
  <c r="D127" i="10"/>
  <c r="C127" i="10"/>
  <c r="B127" i="10"/>
  <c r="A127" i="10"/>
  <c r="AE126" i="14"/>
  <c r="E126" i="10"/>
  <c r="D126" i="10"/>
  <c r="B126" i="10"/>
  <c r="A126" i="10"/>
  <c r="AL125" i="14"/>
  <c r="AF125" i="14"/>
  <c r="O125" i="10"/>
  <c r="K125" i="10"/>
  <c r="I125" i="14"/>
  <c r="C125" i="15"/>
  <c r="G125" i="10"/>
  <c r="E125" i="10"/>
  <c r="D125" i="10"/>
  <c r="C125" i="10"/>
  <c r="B125" i="10"/>
  <c r="A125" i="10"/>
  <c r="AM124" i="14"/>
  <c r="AH124" i="14"/>
  <c r="AC124" i="14"/>
  <c r="O124" i="14"/>
  <c r="E124" i="14"/>
  <c r="E124" i="10"/>
  <c r="D124" i="10"/>
  <c r="C124" i="10"/>
  <c r="B124" i="10"/>
  <c r="B127" i="8" s="1"/>
  <c r="A124" i="10"/>
  <c r="T123" i="15"/>
  <c r="AF123" i="10"/>
  <c r="AI123" i="14"/>
  <c r="P123" i="15"/>
  <c r="AB123" i="10"/>
  <c r="X123" i="10"/>
  <c r="AA123" i="14"/>
  <c r="K123" i="15"/>
  <c r="U123" i="10"/>
  <c r="G123" i="15"/>
  <c r="Q123" i="10"/>
  <c r="M123" i="10"/>
  <c r="E123" i="14"/>
  <c r="E123" i="10"/>
  <c r="D123" i="10"/>
  <c r="C123" i="10"/>
  <c r="B123" i="10"/>
  <c r="A123" i="10"/>
  <c r="U122" i="15"/>
  <c r="AM122" i="14"/>
  <c r="AE122" i="14"/>
  <c r="AA122" i="10"/>
  <c r="AA122" i="14"/>
  <c r="H122" i="15"/>
  <c r="O122" i="14"/>
  <c r="E122" i="10"/>
  <c r="D122" i="10"/>
  <c r="D125" i="8" s="1"/>
  <c r="B122" i="10"/>
  <c r="A122" i="10"/>
  <c r="E121" i="10"/>
  <c r="D121" i="10"/>
  <c r="B121" i="10"/>
  <c r="A121" i="10"/>
  <c r="S120" i="15"/>
  <c r="AK120" i="14"/>
  <c r="Q120" i="15"/>
  <c r="AC120" i="14"/>
  <c r="Y120" i="10"/>
  <c r="R120" i="14"/>
  <c r="T120" i="10"/>
  <c r="L120" i="10"/>
  <c r="D120" i="15"/>
  <c r="H120" i="14"/>
  <c r="B120" i="15"/>
  <c r="E120" i="10"/>
  <c r="D120" i="10"/>
  <c r="B120" i="10"/>
  <c r="B123" i="8" s="1"/>
  <c r="A120" i="10"/>
  <c r="T119" i="15"/>
  <c r="AL119" i="14"/>
  <c r="AF119" i="10"/>
  <c r="AI119" i="14"/>
  <c r="AD119" i="10"/>
  <c r="AH119" i="14"/>
  <c r="N119" i="15"/>
  <c r="AD119" i="14"/>
  <c r="Z119" i="10"/>
  <c r="AC119" i="14"/>
  <c r="X119" i="10"/>
  <c r="W119" i="14"/>
  <c r="X119" i="14" s="1"/>
  <c r="T119" i="14" s="1"/>
  <c r="K119" i="15"/>
  <c r="R119" i="14"/>
  <c r="G119" i="15"/>
  <c r="N119" i="14"/>
  <c r="Q119" i="10"/>
  <c r="E119" i="15"/>
  <c r="I119" i="14"/>
  <c r="I119" i="10"/>
  <c r="F119" i="14"/>
  <c r="G119" i="10"/>
  <c r="E119" i="14"/>
  <c r="E119" i="10"/>
  <c r="D119" i="10"/>
  <c r="C119" i="10"/>
  <c r="B119" i="10"/>
  <c r="B122" i="8" s="1"/>
  <c r="A119" i="10"/>
  <c r="E118" i="10"/>
  <c r="D118" i="10"/>
  <c r="B118" i="10"/>
  <c r="A118" i="10"/>
  <c r="T117" i="15"/>
  <c r="AF117" i="10"/>
  <c r="P117" i="15"/>
  <c r="AB117" i="10"/>
  <c r="X117" i="10"/>
  <c r="K117" i="15"/>
  <c r="U117" i="10"/>
  <c r="G117" i="15"/>
  <c r="Q117" i="10"/>
  <c r="M117" i="10"/>
  <c r="E117" i="15"/>
  <c r="I117" i="10"/>
  <c r="E117" i="10"/>
  <c r="D117" i="10"/>
  <c r="C117" i="10"/>
  <c r="B117" i="10"/>
  <c r="A117" i="10"/>
  <c r="E116" i="10"/>
  <c r="D116" i="10"/>
  <c r="C116" i="10"/>
  <c r="B116" i="10"/>
  <c r="A116" i="10"/>
  <c r="R115" i="15"/>
  <c r="AD115" i="10"/>
  <c r="N115" i="15"/>
  <c r="Z115" i="10"/>
  <c r="L115" i="15"/>
  <c r="V115" i="10"/>
  <c r="O115" i="10"/>
  <c r="K115" i="10"/>
  <c r="C115" i="15"/>
  <c r="G115" i="10"/>
  <c r="E115" i="10"/>
  <c r="D115" i="10"/>
  <c r="C115" i="10"/>
  <c r="C118" i="8" s="1"/>
  <c r="B115" i="10"/>
  <c r="A115" i="10"/>
  <c r="E114" i="10"/>
  <c r="D114" i="10"/>
  <c r="C114" i="10"/>
  <c r="B114" i="10"/>
  <c r="A114" i="10"/>
  <c r="T113" i="15"/>
  <c r="AF113" i="10"/>
  <c r="AI113" i="14"/>
  <c r="P113" i="15"/>
  <c r="AB113" i="10"/>
  <c r="AD116" i="8" s="1"/>
  <c r="AD113" i="14"/>
  <c r="X113" i="10"/>
  <c r="AA113" i="14"/>
  <c r="K113" i="15"/>
  <c r="U113" i="10"/>
  <c r="G113" i="15"/>
  <c r="Q113" i="10"/>
  <c r="M113" i="10"/>
  <c r="E113" i="15"/>
  <c r="I113" i="10"/>
  <c r="F113" i="14"/>
  <c r="E113" i="10"/>
  <c r="E116" i="8" s="1"/>
  <c r="D113" i="10"/>
  <c r="C113" i="10"/>
  <c r="B113" i="10"/>
  <c r="A113" i="10"/>
  <c r="A116" i="8" s="1"/>
  <c r="E112" i="10"/>
  <c r="D112" i="10"/>
  <c r="B112" i="10"/>
  <c r="A112" i="10"/>
  <c r="A115" i="8" s="1"/>
  <c r="R111" i="15"/>
  <c r="AD111" i="10"/>
  <c r="N111" i="15"/>
  <c r="Z111" i="10"/>
  <c r="AB114" i="8" s="1"/>
  <c r="L111" i="15"/>
  <c r="V111" i="10"/>
  <c r="R111" i="14"/>
  <c r="O111" i="10"/>
  <c r="K111" i="10"/>
  <c r="C111" i="15"/>
  <c r="G111" i="10"/>
  <c r="E111" i="10"/>
  <c r="D111" i="10"/>
  <c r="C111" i="10"/>
  <c r="B111" i="10"/>
  <c r="A111" i="10"/>
  <c r="AM110" i="14"/>
  <c r="W110" i="14"/>
  <c r="X110" i="14" s="1"/>
  <c r="T110" i="14" s="1"/>
  <c r="O110" i="14"/>
  <c r="E110" i="10"/>
  <c r="D110" i="10"/>
  <c r="C110" i="10"/>
  <c r="B110" i="10"/>
  <c r="A110" i="10"/>
  <c r="T109" i="15"/>
  <c r="AF109" i="10"/>
  <c r="P109" i="15"/>
  <c r="AB109" i="10"/>
  <c r="AD112" i="8" s="1"/>
  <c r="X109" i="10"/>
  <c r="K109" i="15"/>
  <c r="U109" i="10"/>
  <c r="G109" i="15"/>
  <c r="Q109" i="10"/>
  <c r="M109" i="10"/>
  <c r="E109" i="15"/>
  <c r="I109" i="10"/>
  <c r="E109" i="10"/>
  <c r="D109" i="10"/>
  <c r="C109" i="10"/>
  <c r="B109" i="10"/>
  <c r="B112" i="8" s="1"/>
  <c r="A109" i="10"/>
  <c r="E108" i="10"/>
  <c r="D108" i="10"/>
  <c r="B108" i="10"/>
  <c r="A108" i="10"/>
  <c r="AL107" i="14"/>
  <c r="R107" i="15"/>
  <c r="AD107" i="10"/>
  <c r="AF107" i="14"/>
  <c r="N107" i="15"/>
  <c r="Z107" i="10"/>
  <c r="L107" i="15"/>
  <c r="V107" i="10"/>
  <c r="N107" i="14"/>
  <c r="O107" i="10"/>
  <c r="K107" i="10"/>
  <c r="I107" i="14"/>
  <c r="C107" i="15"/>
  <c r="G107" i="10"/>
  <c r="E107" i="10"/>
  <c r="D107" i="10"/>
  <c r="C107" i="10"/>
  <c r="B107" i="10"/>
  <c r="A107" i="10"/>
  <c r="AH106" i="14"/>
  <c r="AC106" i="14"/>
  <c r="E106" i="14"/>
  <c r="E106" i="10"/>
  <c r="D106" i="10"/>
  <c r="C106" i="10"/>
  <c r="B106" i="10"/>
  <c r="A106" i="10"/>
  <c r="T105" i="15"/>
  <c r="AF105" i="10"/>
  <c r="AI105" i="14"/>
  <c r="P105" i="15"/>
  <c r="AB105" i="10"/>
  <c r="AD105" i="14"/>
  <c r="X105" i="10"/>
  <c r="AA105" i="14"/>
  <c r="K105" i="15"/>
  <c r="U105" i="10"/>
  <c r="G105" i="15"/>
  <c r="Q105" i="10"/>
  <c r="M105" i="10"/>
  <c r="E105" i="15"/>
  <c r="I105" i="10"/>
  <c r="F105" i="14"/>
  <c r="E105" i="10"/>
  <c r="D105" i="10"/>
  <c r="C105" i="10"/>
  <c r="B105" i="10"/>
  <c r="B108" i="8" s="1"/>
  <c r="A105" i="10"/>
  <c r="B104" i="15"/>
  <c r="E104" i="10"/>
  <c r="D104" i="10"/>
  <c r="B104" i="10"/>
  <c r="A104" i="10"/>
  <c r="T103" i="15"/>
  <c r="R103" i="15"/>
  <c r="AD103" i="10"/>
  <c r="P103" i="15"/>
  <c r="AB103" i="10"/>
  <c r="L103" i="15"/>
  <c r="V103" i="10"/>
  <c r="AA103" i="14"/>
  <c r="K103" i="15"/>
  <c r="U103" i="10"/>
  <c r="R103" i="14"/>
  <c r="G103" i="15"/>
  <c r="O103" i="10"/>
  <c r="M103" i="10"/>
  <c r="C103" i="15"/>
  <c r="G103" i="10"/>
  <c r="F103" i="14"/>
  <c r="E103" i="10"/>
  <c r="D103" i="10"/>
  <c r="C103" i="10"/>
  <c r="B103" i="10"/>
  <c r="A103" i="10"/>
  <c r="Q102" i="15"/>
  <c r="B102" i="15"/>
  <c r="E102" i="10"/>
  <c r="D102" i="10"/>
  <c r="B102" i="10"/>
  <c r="A102" i="10"/>
  <c r="N101" i="15"/>
  <c r="H101" i="14"/>
  <c r="E101" i="10"/>
  <c r="D101" i="10"/>
  <c r="B101" i="10"/>
  <c r="A101" i="10"/>
  <c r="A104" i="8" s="1"/>
  <c r="E100" i="10"/>
  <c r="D100" i="10"/>
  <c r="B100" i="10"/>
  <c r="A100" i="10"/>
  <c r="M99" i="15"/>
  <c r="H99" i="15"/>
  <c r="B99" i="15"/>
  <c r="E99" i="10"/>
  <c r="D99" i="10"/>
  <c r="B99" i="10"/>
  <c r="A99" i="10"/>
  <c r="U98" i="15"/>
  <c r="T98" i="15"/>
  <c r="AF98" i="10"/>
  <c r="R98" i="15"/>
  <c r="Q98" i="15"/>
  <c r="P98" i="15"/>
  <c r="AB98" i="10"/>
  <c r="N98" i="15"/>
  <c r="M98" i="15"/>
  <c r="X98" i="10"/>
  <c r="L98" i="15"/>
  <c r="K98" i="15"/>
  <c r="U98" i="10"/>
  <c r="H98" i="15"/>
  <c r="G98" i="15"/>
  <c r="Q98" i="10"/>
  <c r="M98" i="10"/>
  <c r="E98" i="15"/>
  <c r="I98" i="10"/>
  <c r="C98" i="15"/>
  <c r="B98" i="15"/>
  <c r="E98" i="10"/>
  <c r="D98" i="10"/>
  <c r="C98" i="10"/>
  <c r="B98" i="10"/>
  <c r="A98" i="10"/>
  <c r="E97" i="10"/>
  <c r="D97" i="10"/>
  <c r="C97" i="10"/>
  <c r="B97" i="10"/>
  <c r="A97" i="10"/>
  <c r="T96" i="15"/>
  <c r="R96" i="15"/>
  <c r="AD96" i="10"/>
  <c r="P96" i="15"/>
  <c r="N96" i="15"/>
  <c r="Z96" i="10"/>
  <c r="L96" i="15"/>
  <c r="V96" i="10"/>
  <c r="K96" i="15"/>
  <c r="G96" i="15"/>
  <c r="O96" i="10"/>
  <c r="K96" i="10"/>
  <c r="I96" i="14"/>
  <c r="C96" i="15"/>
  <c r="G96" i="10"/>
  <c r="E96" i="10"/>
  <c r="D96" i="10"/>
  <c r="C96" i="10"/>
  <c r="B96" i="10"/>
  <c r="A96" i="10"/>
  <c r="AM95" i="14"/>
  <c r="AH95" i="14"/>
  <c r="AC95" i="14"/>
  <c r="W95" i="14"/>
  <c r="X95" i="14" s="1"/>
  <c r="T95" i="14" s="1"/>
  <c r="O95" i="14"/>
  <c r="E95" i="14"/>
  <c r="E95" i="10"/>
  <c r="D95" i="10"/>
  <c r="C95" i="10"/>
  <c r="B95" i="10"/>
  <c r="A95" i="10"/>
  <c r="U94" i="15"/>
  <c r="T94" i="15"/>
  <c r="AF94" i="10"/>
  <c r="AJ97" i="8" s="1"/>
  <c r="AI94" i="14"/>
  <c r="Q94" i="15"/>
  <c r="P94" i="15"/>
  <c r="AB94" i="10"/>
  <c r="AD94" i="14"/>
  <c r="M94" i="15"/>
  <c r="X94" i="10"/>
  <c r="AA94" i="14"/>
  <c r="K94" i="15"/>
  <c r="U94" i="10"/>
  <c r="H94" i="15"/>
  <c r="G94" i="15"/>
  <c r="Q94" i="10"/>
  <c r="M94" i="10"/>
  <c r="E94" i="15"/>
  <c r="I94" i="10"/>
  <c r="F94" i="14"/>
  <c r="B94" i="15"/>
  <c r="E94" i="10"/>
  <c r="D94" i="10"/>
  <c r="C94" i="10"/>
  <c r="B94" i="10"/>
  <c r="A94" i="10"/>
  <c r="AE93" i="14"/>
  <c r="Q93" i="14"/>
  <c r="J93" i="14"/>
  <c r="E93" i="10"/>
  <c r="D93" i="10"/>
  <c r="D96" i="8" s="1"/>
  <c r="B93" i="10"/>
  <c r="A93" i="10"/>
  <c r="AL92" i="14"/>
  <c r="R92" i="15"/>
  <c r="AD92" i="10"/>
  <c r="AF92" i="14"/>
  <c r="N92" i="15"/>
  <c r="Z92" i="10"/>
  <c r="AB95" i="8" s="1"/>
  <c r="L92" i="15"/>
  <c r="V92" i="10"/>
  <c r="R92" i="14"/>
  <c r="N92" i="14"/>
  <c r="O92" i="10"/>
  <c r="K92" i="10"/>
  <c r="I92" i="14"/>
  <c r="C92" i="15"/>
  <c r="G92" i="10"/>
  <c r="E92" i="10"/>
  <c r="D92" i="10"/>
  <c r="C92" i="10"/>
  <c r="C95" i="8" s="1"/>
  <c r="B92" i="10"/>
  <c r="A92" i="10"/>
  <c r="AM91" i="14"/>
  <c r="AH91" i="14"/>
  <c r="AC91" i="14"/>
  <c r="W91" i="14"/>
  <c r="X91" i="14" s="1"/>
  <c r="T91" i="14" s="1"/>
  <c r="O91" i="14"/>
  <c r="E91" i="14"/>
  <c r="E91" i="10"/>
  <c r="D91" i="10"/>
  <c r="C91" i="10"/>
  <c r="B91" i="10"/>
  <c r="A91" i="10"/>
  <c r="U90" i="15"/>
  <c r="T90" i="15"/>
  <c r="AF90" i="10"/>
  <c r="AI90" i="14"/>
  <c r="Q90" i="15"/>
  <c r="P90" i="15"/>
  <c r="AB90" i="10"/>
  <c r="AD93" i="8" s="1"/>
  <c r="AD90" i="14"/>
  <c r="M90" i="15"/>
  <c r="X90" i="10"/>
  <c r="AA90" i="14"/>
  <c r="K90" i="15"/>
  <c r="U90" i="10"/>
  <c r="H90" i="15"/>
  <c r="G90" i="15"/>
  <c r="Q90" i="10"/>
  <c r="M90" i="10"/>
  <c r="E90" i="15"/>
  <c r="I90" i="10"/>
  <c r="F90" i="14"/>
  <c r="B90" i="15"/>
  <c r="E90" i="10"/>
  <c r="D90" i="10"/>
  <c r="D93" i="8" s="1"/>
  <c r="C90" i="10"/>
  <c r="B90" i="10"/>
  <c r="A90" i="10"/>
  <c r="AK89" i="14"/>
  <c r="AE89" i="14"/>
  <c r="Q89" i="14"/>
  <c r="J89" i="14"/>
  <c r="H89" i="14"/>
  <c r="E89" i="10"/>
  <c r="D89" i="10"/>
  <c r="B89" i="10"/>
  <c r="A89" i="10"/>
  <c r="AL88" i="14"/>
  <c r="AF88" i="14"/>
  <c r="N88" i="15"/>
  <c r="Z88" i="10"/>
  <c r="L88" i="15"/>
  <c r="V88" i="10"/>
  <c r="R88" i="14"/>
  <c r="N88" i="14"/>
  <c r="O88" i="10"/>
  <c r="K88" i="10"/>
  <c r="I88" i="14"/>
  <c r="C88" i="15"/>
  <c r="G88" i="10"/>
  <c r="E88" i="10"/>
  <c r="D88" i="10"/>
  <c r="C88" i="10"/>
  <c r="C91" i="8" s="1"/>
  <c r="B88" i="10"/>
  <c r="A88" i="10"/>
  <c r="AM87" i="14"/>
  <c r="AH87" i="14"/>
  <c r="AC87" i="14"/>
  <c r="W87" i="14"/>
  <c r="X87" i="14" s="1"/>
  <c r="T87" i="14" s="1"/>
  <c r="O87" i="14"/>
  <c r="E87" i="14"/>
  <c r="E87" i="10"/>
  <c r="D87" i="10"/>
  <c r="C87" i="10"/>
  <c r="B87" i="10"/>
  <c r="A87" i="10"/>
  <c r="U86" i="15"/>
  <c r="T86" i="15"/>
  <c r="AF86" i="10"/>
  <c r="AJ89" i="8" s="1"/>
  <c r="AI86" i="14"/>
  <c r="Q86" i="15"/>
  <c r="P86" i="15"/>
  <c r="AB86" i="10"/>
  <c r="AD86" i="14"/>
  <c r="M86" i="15"/>
  <c r="X86" i="10"/>
  <c r="AA86" i="14"/>
  <c r="K86" i="15"/>
  <c r="U86" i="10"/>
  <c r="H86" i="15"/>
  <c r="G86" i="15"/>
  <c r="Q86" i="10"/>
  <c r="M86" i="10"/>
  <c r="E86" i="15"/>
  <c r="I86" i="10"/>
  <c r="F86" i="14"/>
  <c r="B86" i="15"/>
  <c r="E86" i="10"/>
  <c r="D86" i="10"/>
  <c r="D89" i="8" s="1"/>
  <c r="C86" i="10"/>
  <c r="B86" i="10"/>
  <c r="A86" i="10"/>
  <c r="AK85" i="14"/>
  <c r="W85" i="14"/>
  <c r="X85" i="14" s="1"/>
  <c r="T85" i="14" s="1"/>
  <c r="J85" i="15"/>
  <c r="Q85" i="14"/>
  <c r="T85" i="10"/>
  <c r="O85" i="14"/>
  <c r="R85" i="10"/>
  <c r="F85" i="15"/>
  <c r="J85" i="14"/>
  <c r="L85" i="10"/>
  <c r="D85" i="15"/>
  <c r="F85" i="14"/>
  <c r="B85" i="15"/>
  <c r="E85" i="14"/>
  <c r="F85" i="10"/>
  <c r="E85" i="10"/>
  <c r="D85" i="10"/>
  <c r="B85" i="10"/>
  <c r="A85" i="10"/>
  <c r="AK84" i="14"/>
  <c r="R84" i="15"/>
  <c r="AI84" i="14"/>
  <c r="AD84" i="10"/>
  <c r="P84" i="15"/>
  <c r="AF84" i="14"/>
  <c r="AB84" i="10"/>
  <c r="AE84" i="14"/>
  <c r="N84" i="15"/>
  <c r="AD84" i="14"/>
  <c r="Z84" i="10"/>
  <c r="X84" i="10"/>
  <c r="K84" i="15"/>
  <c r="R84" i="14"/>
  <c r="U84" i="10"/>
  <c r="Q84" i="14"/>
  <c r="S84" i="10"/>
  <c r="N84" i="14"/>
  <c r="Q84" i="10"/>
  <c r="O84" i="10"/>
  <c r="M84" i="10"/>
  <c r="J84" i="14"/>
  <c r="K84" i="10"/>
  <c r="E84" i="15"/>
  <c r="I84" i="14"/>
  <c r="I84" i="10"/>
  <c r="H84" i="14"/>
  <c r="C84" i="15"/>
  <c r="F84" i="14"/>
  <c r="G84" i="10"/>
  <c r="E84" i="10"/>
  <c r="D84" i="10"/>
  <c r="B84" i="10"/>
  <c r="A84" i="10"/>
  <c r="AL83" i="14"/>
  <c r="S83" i="15"/>
  <c r="AK83" i="14"/>
  <c r="AE83" i="10"/>
  <c r="AH83" i="14"/>
  <c r="O83" i="15"/>
  <c r="AE83" i="14"/>
  <c r="M83" i="15"/>
  <c r="AC83" i="14"/>
  <c r="Y83" i="10"/>
  <c r="W83" i="14"/>
  <c r="X83" i="14" s="1"/>
  <c r="T83" i="14" s="1"/>
  <c r="R83" i="14"/>
  <c r="T83" i="10"/>
  <c r="J83" i="15"/>
  <c r="N83" i="14"/>
  <c r="N83" i="10"/>
  <c r="L83" i="10"/>
  <c r="I83" i="14"/>
  <c r="D83" i="15"/>
  <c r="H83" i="14"/>
  <c r="H83" i="10"/>
  <c r="E83" i="10"/>
  <c r="D83" i="10"/>
  <c r="B83" i="10"/>
  <c r="A83" i="10"/>
  <c r="AM82" i="14"/>
  <c r="T82" i="15"/>
  <c r="AL82" i="14"/>
  <c r="AF82" i="10"/>
  <c r="R82" i="15"/>
  <c r="AI82" i="14"/>
  <c r="AD82" i="10"/>
  <c r="AH82" i="14"/>
  <c r="P82" i="15"/>
  <c r="AF82" i="14"/>
  <c r="AB82" i="10"/>
  <c r="N82" i="15"/>
  <c r="AD82" i="14"/>
  <c r="Z82" i="10"/>
  <c r="AC82" i="14"/>
  <c r="X82" i="10"/>
  <c r="L82" i="15"/>
  <c r="AA82" i="14"/>
  <c r="V82" i="10"/>
  <c r="W82" i="14"/>
  <c r="X82" i="14" s="1"/>
  <c r="T82" i="14" s="1"/>
  <c r="K82" i="15"/>
  <c r="R82" i="14"/>
  <c r="U82" i="10"/>
  <c r="I82" i="15"/>
  <c r="P82" i="14"/>
  <c r="O82" i="14"/>
  <c r="G82" i="15"/>
  <c r="O82" i="10"/>
  <c r="M82" i="10"/>
  <c r="K82" i="10"/>
  <c r="C82" i="15"/>
  <c r="F82" i="14"/>
  <c r="G82" i="10"/>
  <c r="E82" i="14"/>
  <c r="E82" i="10"/>
  <c r="D82" i="10"/>
  <c r="C82" i="10"/>
  <c r="B82" i="10"/>
  <c r="A82" i="10"/>
  <c r="N81" i="10"/>
  <c r="E81" i="10"/>
  <c r="D81" i="10"/>
  <c r="B81" i="10"/>
  <c r="B84" i="8" s="1"/>
  <c r="A81" i="10"/>
  <c r="AL80" i="14"/>
  <c r="AF80" i="10"/>
  <c r="T80" i="15"/>
  <c r="P80" i="15"/>
  <c r="AF80" i="14"/>
  <c r="AB80" i="10"/>
  <c r="AE80" i="14"/>
  <c r="Z80" i="10"/>
  <c r="X80" i="10"/>
  <c r="K80" i="15"/>
  <c r="J80" i="15"/>
  <c r="T80" i="10"/>
  <c r="O80" i="14"/>
  <c r="G80" i="15"/>
  <c r="N80" i="14"/>
  <c r="Q80" i="10"/>
  <c r="P80" i="10"/>
  <c r="M80" i="10"/>
  <c r="F80" i="15"/>
  <c r="L80" i="10"/>
  <c r="K80" i="10"/>
  <c r="D80" i="15"/>
  <c r="H80" i="10"/>
  <c r="C80" i="15"/>
  <c r="E80" i="10"/>
  <c r="D80" i="10"/>
  <c r="B80" i="10"/>
  <c r="A80" i="10"/>
  <c r="T79" i="15"/>
  <c r="AL79" i="14"/>
  <c r="AF79" i="10"/>
  <c r="S79" i="15"/>
  <c r="AK79" i="14"/>
  <c r="AI79" i="14"/>
  <c r="Q79" i="15"/>
  <c r="AH79" i="14"/>
  <c r="AC79" i="10"/>
  <c r="P79" i="15"/>
  <c r="AF79" i="14"/>
  <c r="AB79" i="10"/>
  <c r="O79" i="15"/>
  <c r="M79" i="15"/>
  <c r="AC79" i="14"/>
  <c r="X79" i="10"/>
  <c r="W79" i="10"/>
  <c r="AA79" i="14"/>
  <c r="K79" i="15"/>
  <c r="U79" i="10"/>
  <c r="J79" i="15"/>
  <c r="H79" i="15"/>
  <c r="O79" i="14"/>
  <c r="G79" i="15"/>
  <c r="Q79" i="10"/>
  <c r="P79" i="10"/>
  <c r="M79" i="10"/>
  <c r="F79" i="15"/>
  <c r="L79" i="10"/>
  <c r="E79" i="15"/>
  <c r="I79" i="10"/>
  <c r="D79" i="15"/>
  <c r="H79" i="10"/>
  <c r="B79" i="15"/>
  <c r="E79" i="10"/>
  <c r="E82" i="8" s="1"/>
  <c r="M82" i="8" s="1"/>
  <c r="D79" i="10"/>
  <c r="C79" i="10"/>
  <c r="B79" i="10"/>
  <c r="A79" i="10"/>
  <c r="A82" i="8" s="1"/>
  <c r="AK78" i="14"/>
  <c r="F78" i="10"/>
  <c r="B78" i="15"/>
  <c r="E78" i="10"/>
  <c r="D78" i="10"/>
  <c r="B78" i="10"/>
  <c r="A78" i="10"/>
  <c r="U77" i="15"/>
  <c r="AM77" i="14"/>
  <c r="AG77" i="10"/>
  <c r="AL77" i="14"/>
  <c r="AF77" i="10"/>
  <c r="AK77" i="14"/>
  <c r="Q77" i="15"/>
  <c r="AH77" i="14"/>
  <c r="AC77" i="10"/>
  <c r="P77" i="15"/>
  <c r="AF77" i="14"/>
  <c r="AB77" i="10"/>
  <c r="AE77" i="14"/>
  <c r="Z77" i="10"/>
  <c r="M77" i="15"/>
  <c r="AC77" i="14"/>
  <c r="Y77" i="10"/>
  <c r="X77" i="10"/>
  <c r="W77" i="10"/>
  <c r="W77" i="14"/>
  <c r="X77" i="14" s="1"/>
  <c r="T77" i="14" s="1"/>
  <c r="K77" i="15"/>
  <c r="U77" i="10"/>
  <c r="J77" i="15"/>
  <c r="T77" i="10"/>
  <c r="H77" i="15"/>
  <c r="O77" i="14"/>
  <c r="R77" i="10"/>
  <c r="G77" i="15"/>
  <c r="Q77" i="10"/>
  <c r="P77" i="10"/>
  <c r="N77" i="10"/>
  <c r="M77" i="10"/>
  <c r="F77" i="15"/>
  <c r="L77" i="10"/>
  <c r="J77" i="10"/>
  <c r="E77" i="15"/>
  <c r="I77" i="10"/>
  <c r="D77" i="15"/>
  <c r="H77" i="14"/>
  <c r="B77" i="15"/>
  <c r="E77" i="14"/>
  <c r="F77" i="10"/>
  <c r="E77" i="10"/>
  <c r="D77" i="10"/>
  <c r="C77" i="10"/>
  <c r="B77" i="10"/>
  <c r="A77" i="10"/>
  <c r="AF76" i="14"/>
  <c r="R76" i="14"/>
  <c r="U76" i="10"/>
  <c r="M76" i="10"/>
  <c r="H76" i="14"/>
  <c r="G76" i="10"/>
  <c r="C76" i="15"/>
  <c r="E76" i="10"/>
  <c r="D76" i="10"/>
  <c r="B76" i="10"/>
  <c r="B79" i="8" s="1"/>
  <c r="A76" i="10"/>
  <c r="U75" i="15"/>
  <c r="AM75" i="14"/>
  <c r="S75" i="15"/>
  <c r="AK75" i="14"/>
  <c r="AE75" i="10"/>
  <c r="R75" i="15"/>
  <c r="AD75" i="10"/>
  <c r="AG78" i="8" s="1"/>
  <c r="Q75" i="15"/>
  <c r="AH75" i="14"/>
  <c r="AC75" i="10"/>
  <c r="AF75" i="14"/>
  <c r="AA75" i="10"/>
  <c r="O75" i="15"/>
  <c r="N75" i="15"/>
  <c r="Z75" i="10"/>
  <c r="M75" i="15"/>
  <c r="AC75" i="14"/>
  <c r="W75" i="10"/>
  <c r="L75" i="15"/>
  <c r="V75" i="10"/>
  <c r="W75" i="14"/>
  <c r="X75" i="14" s="1"/>
  <c r="T75" i="14" s="1"/>
  <c r="R75" i="14"/>
  <c r="T75" i="10"/>
  <c r="J75" i="15"/>
  <c r="H75" i="15"/>
  <c r="O75" i="14"/>
  <c r="P75" i="10"/>
  <c r="O75" i="10"/>
  <c r="F75" i="15"/>
  <c r="J75" i="14"/>
  <c r="L75" i="10"/>
  <c r="K75" i="10"/>
  <c r="J75" i="10"/>
  <c r="D75" i="15"/>
  <c r="H75" i="10"/>
  <c r="C75" i="15"/>
  <c r="B75" i="15"/>
  <c r="E75" i="10"/>
  <c r="D75" i="10"/>
  <c r="D78" i="8" s="1"/>
  <c r="C75" i="10"/>
  <c r="B75" i="10"/>
  <c r="A75" i="10"/>
  <c r="AM74" i="14"/>
  <c r="S74" i="15"/>
  <c r="AC74" i="14"/>
  <c r="O74" i="14"/>
  <c r="B74" i="15"/>
  <c r="E74" i="10"/>
  <c r="D74" i="10"/>
  <c r="B74" i="10"/>
  <c r="A74" i="10"/>
  <c r="A77" i="8" s="1"/>
  <c r="U73" i="15"/>
  <c r="AM73" i="14"/>
  <c r="AG73" i="10"/>
  <c r="T73" i="15"/>
  <c r="AL73" i="14"/>
  <c r="AF73" i="10"/>
  <c r="AK73" i="14"/>
  <c r="Q73" i="15"/>
  <c r="AH73" i="14"/>
  <c r="AC73" i="10"/>
  <c r="P73" i="15"/>
  <c r="AF73" i="14"/>
  <c r="AE73" i="14"/>
  <c r="N73" i="15"/>
  <c r="AD73" i="14"/>
  <c r="Z73" i="10"/>
  <c r="AB76" i="8" s="1"/>
  <c r="M73" i="15"/>
  <c r="AC73" i="14"/>
  <c r="Y73" i="10"/>
  <c r="L73" i="15"/>
  <c r="AA73" i="14"/>
  <c r="K73" i="15"/>
  <c r="R73" i="14"/>
  <c r="U73" i="10"/>
  <c r="Q73" i="14"/>
  <c r="H73" i="15"/>
  <c r="R73" i="10"/>
  <c r="O73" i="10"/>
  <c r="N73" i="10"/>
  <c r="K73" i="10"/>
  <c r="J73" i="10"/>
  <c r="C73" i="15"/>
  <c r="G73" i="10"/>
  <c r="B73" i="15"/>
  <c r="F73" i="10"/>
  <c r="E73" i="10"/>
  <c r="E76" i="8" s="1"/>
  <c r="P76" i="8" s="1"/>
  <c r="D73" i="10"/>
  <c r="C73" i="10"/>
  <c r="B73" i="10"/>
  <c r="A73" i="10"/>
  <c r="A76" i="8" s="1"/>
  <c r="E72" i="10"/>
  <c r="D72" i="10"/>
  <c r="C72" i="10"/>
  <c r="B72" i="10"/>
  <c r="A72" i="10"/>
  <c r="X71" i="10"/>
  <c r="K71" i="15"/>
  <c r="U71" i="10"/>
  <c r="O71" i="14"/>
  <c r="G71" i="15"/>
  <c r="Q71" i="10"/>
  <c r="M71" i="10"/>
  <c r="K71" i="10"/>
  <c r="C71" i="15"/>
  <c r="F71" i="14"/>
  <c r="G71" i="10"/>
  <c r="E71" i="14"/>
  <c r="E71" i="10"/>
  <c r="D71" i="10"/>
  <c r="C71" i="10"/>
  <c r="C74" i="8" s="1"/>
  <c r="B71" i="10"/>
  <c r="A71" i="10"/>
  <c r="E70" i="10"/>
  <c r="D70" i="10"/>
  <c r="B70" i="10"/>
  <c r="A70" i="10"/>
  <c r="E69" i="10"/>
  <c r="D69" i="10"/>
  <c r="B69" i="10"/>
  <c r="A69" i="10"/>
  <c r="E68" i="15"/>
  <c r="C68" i="15"/>
  <c r="G68" i="10"/>
  <c r="E68" i="10"/>
  <c r="D68" i="10"/>
  <c r="C68" i="10"/>
  <c r="B68" i="10"/>
  <c r="A68" i="10"/>
  <c r="M67" i="15"/>
  <c r="H67" i="15"/>
  <c r="B67" i="15"/>
  <c r="E67" i="10"/>
  <c r="D67" i="10"/>
  <c r="C67" i="10"/>
  <c r="B67" i="10"/>
  <c r="A67" i="10"/>
  <c r="R66" i="15"/>
  <c r="N66" i="15"/>
  <c r="L66" i="15"/>
  <c r="G66" i="15"/>
  <c r="Q66" i="10"/>
  <c r="M66" i="10"/>
  <c r="E66" i="15"/>
  <c r="I66" i="10"/>
  <c r="E66" i="10"/>
  <c r="D66" i="10"/>
  <c r="C66" i="10"/>
  <c r="B66" i="10"/>
  <c r="A66" i="10"/>
  <c r="H65" i="10"/>
  <c r="H65" i="14"/>
  <c r="E65" i="14"/>
  <c r="E65" i="10"/>
  <c r="D65" i="10"/>
  <c r="B65" i="10"/>
  <c r="A65" i="10"/>
  <c r="E64" i="10"/>
  <c r="D64" i="10"/>
  <c r="B64" i="10"/>
  <c r="A64" i="10"/>
  <c r="E63" i="10"/>
  <c r="D63" i="10"/>
  <c r="C63" i="10"/>
  <c r="B63" i="10"/>
  <c r="A63" i="10"/>
  <c r="E62" i="10"/>
  <c r="D62" i="10"/>
  <c r="C62" i="10"/>
  <c r="B62" i="10"/>
  <c r="A62" i="10"/>
  <c r="L61" i="15"/>
  <c r="V61" i="10"/>
  <c r="O61" i="10"/>
  <c r="K61" i="10"/>
  <c r="C61" i="15"/>
  <c r="G61" i="10"/>
  <c r="E61" i="10"/>
  <c r="D61" i="10"/>
  <c r="C61" i="10"/>
  <c r="B61" i="10"/>
  <c r="A61" i="10"/>
  <c r="AM60" i="14"/>
  <c r="W60" i="14"/>
  <c r="X60" i="14" s="1"/>
  <c r="T60" i="14" s="1"/>
  <c r="O60" i="14"/>
  <c r="E60" i="10"/>
  <c r="D60" i="10"/>
  <c r="C60" i="10"/>
  <c r="B60" i="10"/>
  <c r="A60" i="10"/>
  <c r="E59" i="10"/>
  <c r="D59" i="10"/>
  <c r="B59" i="10"/>
  <c r="A59" i="10"/>
  <c r="U58" i="15"/>
  <c r="N58" i="15"/>
  <c r="M58" i="15"/>
  <c r="L58" i="15"/>
  <c r="K58" i="15"/>
  <c r="U58" i="10"/>
  <c r="H58" i="15"/>
  <c r="G58" i="15"/>
  <c r="Q58" i="10"/>
  <c r="M58" i="10"/>
  <c r="E58" i="15"/>
  <c r="I58" i="10"/>
  <c r="F58" i="14"/>
  <c r="B58" i="15"/>
  <c r="E58" i="10"/>
  <c r="D58" i="10"/>
  <c r="B58" i="10"/>
  <c r="A58" i="10"/>
  <c r="J57" i="14"/>
  <c r="E57" i="10"/>
  <c r="D57" i="10"/>
  <c r="D60" i="8" s="1"/>
  <c r="B57" i="10"/>
  <c r="A57" i="10"/>
  <c r="R56" i="14"/>
  <c r="E56" i="10"/>
  <c r="D56" i="10"/>
  <c r="C56" i="10"/>
  <c r="B56" i="10"/>
  <c r="A56" i="10"/>
  <c r="AC55" i="14"/>
  <c r="W55" i="14"/>
  <c r="X55" i="14" s="1"/>
  <c r="T55" i="14" s="1"/>
  <c r="K55" i="15"/>
  <c r="O55" i="14"/>
  <c r="G55" i="15"/>
  <c r="E55" i="15"/>
  <c r="E55" i="10"/>
  <c r="D55" i="10"/>
  <c r="C55" i="10"/>
  <c r="B55" i="10"/>
  <c r="A55" i="10"/>
  <c r="K54" i="15"/>
  <c r="U54" i="10"/>
  <c r="G54" i="15"/>
  <c r="Q54" i="10"/>
  <c r="O54" i="10"/>
  <c r="K54" i="10"/>
  <c r="I54" i="10"/>
  <c r="E54" i="15"/>
  <c r="F54" i="14"/>
  <c r="G54" i="14" s="1"/>
  <c r="E54" i="14"/>
  <c r="E54" i="10"/>
  <c r="D54" i="10"/>
  <c r="C54" i="10"/>
  <c r="C57" i="8" s="1"/>
  <c r="B54" i="10"/>
  <c r="A54" i="10"/>
  <c r="M53" i="15"/>
  <c r="H53" i="15"/>
  <c r="B53" i="15"/>
  <c r="E53" i="10"/>
  <c r="D53" i="10"/>
  <c r="B53" i="10"/>
  <c r="B56" i="8" s="1"/>
  <c r="A53" i="10"/>
  <c r="T52" i="15"/>
  <c r="AF52" i="10"/>
  <c r="R52" i="15"/>
  <c r="P52" i="15"/>
  <c r="AB52" i="10"/>
  <c r="N52" i="15"/>
  <c r="X52" i="10"/>
  <c r="L52" i="15"/>
  <c r="K52" i="15"/>
  <c r="U52" i="10"/>
  <c r="G52" i="15"/>
  <c r="Q52" i="10"/>
  <c r="M52" i="10"/>
  <c r="E52" i="15"/>
  <c r="I52" i="10"/>
  <c r="C52" i="15"/>
  <c r="E52" i="10"/>
  <c r="D52" i="10"/>
  <c r="C52" i="10"/>
  <c r="B52" i="10"/>
  <c r="A52" i="10"/>
  <c r="E51" i="10"/>
  <c r="D51" i="10"/>
  <c r="D54" i="8" s="1"/>
  <c r="B51" i="10"/>
  <c r="A51" i="10"/>
  <c r="U50" i="15"/>
  <c r="R50" i="15"/>
  <c r="AD50" i="10"/>
  <c r="Q50" i="15"/>
  <c r="N50" i="15"/>
  <c r="Z50" i="10"/>
  <c r="AB53" i="8" s="1"/>
  <c r="M50" i="15"/>
  <c r="L50" i="15"/>
  <c r="V50" i="10"/>
  <c r="R50" i="14"/>
  <c r="H50" i="15"/>
  <c r="O50" i="10"/>
  <c r="K50" i="10"/>
  <c r="C50" i="15"/>
  <c r="G50" i="10"/>
  <c r="B50" i="15"/>
  <c r="E50" i="10"/>
  <c r="D50" i="10"/>
  <c r="C50" i="10"/>
  <c r="B50" i="10"/>
  <c r="A50" i="10"/>
  <c r="AM49" i="14"/>
  <c r="W49" i="14"/>
  <c r="X49" i="14" s="1"/>
  <c r="T49" i="14" s="1"/>
  <c r="O49" i="14"/>
  <c r="E49" i="10"/>
  <c r="D49" i="10"/>
  <c r="C49" i="10"/>
  <c r="B49" i="10"/>
  <c r="A49" i="10"/>
  <c r="T48" i="15"/>
  <c r="AF48" i="10"/>
  <c r="P48" i="15"/>
  <c r="AB48" i="10"/>
  <c r="X48" i="10"/>
  <c r="K48" i="15"/>
  <c r="U48" i="10"/>
  <c r="G48" i="15"/>
  <c r="Q48" i="10"/>
  <c r="M48" i="10"/>
  <c r="E48" i="15"/>
  <c r="I48" i="10"/>
  <c r="E48" i="10"/>
  <c r="D48" i="10"/>
  <c r="C48" i="10"/>
  <c r="B48" i="10"/>
  <c r="A48" i="10"/>
  <c r="Q47" i="14"/>
  <c r="J47" i="14"/>
  <c r="E47" i="10"/>
  <c r="D47" i="10"/>
  <c r="B47" i="10"/>
  <c r="A47" i="10"/>
  <c r="U46" i="15"/>
  <c r="AL46" i="14"/>
  <c r="R46" i="15"/>
  <c r="AD46" i="10"/>
  <c r="Q46" i="15"/>
  <c r="AF46" i="14"/>
  <c r="N46" i="15"/>
  <c r="Z46" i="10"/>
  <c r="M46" i="15"/>
  <c r="L46" i="15"/>
  <c r="V46" i="10"/>
  <c r="H46" i="15"/>
  <c r="N46" i="14"/>
  <c r="O46" i="10"/>
  <c r="K46" i="10"/>
  <c r="I46" i="14"/>
  <c r="C46" i="15"/>
  <c r="G46" i="10"/>
  <c r="B46" i="15"/>
  <c r="E46" i="10"/>
  <c r="D46" i="10"/>
  <c r="C46" i="10"/>
  <c r="B46" i="10"/>
  <c r="A46" i="10"/>
  <c r="H45" i="14"/>
  <c r="B45" i="15"/>
  <c r="E45" i="10"/>
  <c r="D45" i="10"/>
  <c r="B45" i="10"/>
  <c r="A45" i="10"/>
  <c r="A48" i="8" s="1"/>
  <c r="AD44" i="10"/>
  <c r="AI44" i="14"/>
  <c r="AF44" i="14"/>
  <c r="N44" i="15"/>
  <c r="V44" i="10"/>
  <c r="AA44" i="14"/>
  <c r="R44" i="14"/>
  <c r="U44" i="10"/>
  <c r="M44" i="10"/>
  <c r="H44" i="14"/>
  <c r="E44" i="10"/>
  <c r="D44" i="10"/>
  <c r="B44" i="10"/>
  <c r="A44" i="10"/>
  <c r="E43" i="10"/>
  <c r="D43" i="10"/>
  <c r="AK43" i="14"/>
  <c r="B43" i="10"/>
  <c r="A43" i="10"/>
  <c r="E42" i="10"/>
  <c r="E45" i="8" s="1"/>
  <c r="U45" i="8" s="1"/>
  <c r="D42" i="10"/>
  <c r="B42" i="10"/>
  <c r="A42" i="10"/>
  <c r="E41" i="10"/>
  <c r="D41" i="10"/>
  <c r="B41" i="10"/>
  <c r="A41" i="10"/>
  <c r="R40" i="15"/>
  <c r="AI40" i="14"/>
  <c r="N40" i="15"/>
  <c r="K40" i="15"/>
  <c r="I40" i="15"/>
  <c r="P40" i="14"/>
  <c r="K40" i="10"/>
  <c r="F40" i="14"/>
  <c r="B40" i="15"/>
  <c r="E40" i="10"/>
  <c r="D40" i="10"/>
  <c r="B40" i="10"/>
  <c r="A40" i="10"/>
  <c r="E39" i="10"/>
  <c r="D39" i="10"/>
  <c r="C39" i="10"/>
  <c r="B39" i="10"/>
  <c r="B42" i="8" s="1"/>
  <c r="A39" i="10"/>
  <c r="T38" i="15"/>
  <c r="P38" i="15"/>
  <c r="K38" i="15"/>
  <c r="G38" i="15"/>
  <c r="E38" i="15"/>
  <c r="E38" i="10"/>
  <c r="D38" i="10"/>
  <c r="C38" i="10"/>
  <c r="B38" i="10"/>
  <c r="A38" i="10"/>
  <c r="U37" i="15"/>
  <c r="T37" i="15"/>
  <c r="Q37" i="15"/>
  <c r="P37" i="15"/>
  <c r="M37" i="15"/>
  <c r="K37" i="15"/>
  <c r="H37" i="15"/>
  <c r="G37" i="15"/>
  <c r="E37" i="15"/>
  <c r="B37" i="15"/>
  <c r="E37" i="10"/>
  <c r="D37" i="10"/>
  <c r="C37" i="10"/>
  <c r="B37" i="10"/>
  <c r="A37" i="10"/>
  <c r="U36" i="15"/>
  <c r="R36" i="15"/>
  <c r="Q36" i="15"/>
  <c r="N36" i="15"/>
  <c r="M36" i="15"/>
  <c r="L36" i="15"/>
  <c r="H36" i="15"/>
  <c r="G36" i="15"/>
  <c r="Q36" i="10"/>
  <c r="M36" i="10"/>
  <c r="E36" i="15"/>
  <c r="I36" i="10"/>
  <c r="B36" i="15"/>
  <c r="E36" i="10"/>
  <c r="D36" i="10"/>
  <c r="C36" i="10"/>
  <c r="B36" i="10"/>
  <c r="A36" i="10"/>
  <c r="E35" i="10"/>
  <c r="D35" i="10"/>
  <c r="B35" i="10"/>
  <c r="A35" i="10"/>
  <c r="A38" i="8" s="1"/>
  <c r="AL34" i="14"/>
  <c r="R34" i="14"/>
  <c r="N34" i="14"/>
  <c r="I34" i="14"/>
  <c r="E34" i="10"/>
  <c r="D34" i="10"/>
  <c r="C34" i="10"/>
  <c r="B34" i="10"/>
  <c r="B37" i="8" s="1"/>
  <c r="A34" i="10"/>
  <c r="AM33" i="14"/>
  <c r="T33" i="15"/>
  <c r="AH33" i="14"/>
  <c r="P33" i="15"/>
  <c r="AC33" i="14"/>
  <c r="W33" i="14"/>
  <c r="X33" i="14" s="1"/>
  <c r="T33" i="14" s="1"/>
  <c r="K33" i="15"/>
  <c r="O33" i="14"/>
  <c r="G33" i="15"/>
  <c r="E33" i="15"/>
  <c r="E33" i="10"/>
  <c r="D33" i="10"/>
  <c r="C33" i="10"/>
  <c r="B33" i="10"/>
  <c r="A33" i="10"/>
  <c r="U32" i="15"/>
  <c r="AI32" i="14"/>
  <c r="Q32" i="15"/>
  <c r="P32" i="15"/>
  <c r="AB32" i="10"/>
  <c r="AD32" i="14"/>
  <c r="X32" i="10"/>
  <c r="K32" i="15"/>
  <c r="U32" i="10"/>
  <c r="G32" i="15"/>
  <c r="Q32" i="10"/>
  <c r="M32" i="10"/>
  <c r="E32" i="15"/>
  <c r="I32" i="10"/>
  <c r="E32" i="10"/>
  <c r="D32" i="10"/>
  <c r="C32" i="10"/>
  <c r="B32" i="10"/>
  <c r="A32" i="10"/>
  <c r="J31" i="15"/>
  <c r="H31" i="15"/>
  <c r="O31" i="14"/>
  <c r="F31" i="15"/>
  <c r="B31" i="15"/>
  <c r="E31" i="10"/>
  <c r="D31" i="10"/>
  <c r="B31" i="10"/>
  <c r="A31" i="10"/>
  <c r="P30" i="15"/>
  <c r="AF30" i="14"/>
  <c r="H30" i="15"/>
  <c r="G30" i="15"/>
  <c r="E30" i="15"/>
  <c r="B30" i="15"/>
  <c r="E30" i="10"/>
  <c r="D30" i="10"/>
  <c r="B30" i="10"/>
  <c r="A30" i="10"/>
  <c r="U29" i="15"/>
  <c r="R29" i="15"/>
  <c r="Q29" i="15"/>
  <c r="N29" i="15"/>
  <c r="M29" i="15"/>
  <c r="L29" i="15"/>
  <c r="H29" i="15"/>
  <c r="E29" i="15"/>
  <c r="I29" i="10"/>
  <c r="C29" i="15"/>
  <c r="B29" i="15"/>
  <c r="E29" i="10"/>
  <c r="D29" i="10"/>
  <c r="C29" i="10"/>
  <c r="C32" i="8" s="1"/>
  <c r="B29" i="10"/>
  <c r="A29" i="10"/>
  <c r="E28" i="10"/>
  <c r="D28" i="10"/>
  <c r="C28" i="10"/>
  <c r="B28" i="10"/>
  <c r="A28" i="10"/>
  <c r="T27" i="15"/>
  <c r="P27" i="15"/>
  <c r="K27" i="15"/>
  <c r="G27" i="15"/>
  <c r="E27" i="15"/>
  <c r="E27" i="10"/>
  <c r="D27" i="10"/>
  <c r="C27" i="10"/>
  <c r="B27" i="10"/>
  <c r="A27" i="10"/>
  <c r="U26" i="15"/>
  <c r="Q26" i="15"/>
  <c r="M26" i="15"/>
  <c r="H26" i="15"/>
  <c r="G26" i="15"/>
  <c r="E26" i="15"/>
  <c r="B26" i="15"/>
  <c r="E26" i="10"/>
  <c r="D26" i="10"/>
  <c r="C26" i="10"/>
  <c r="B26" i="10"/>
  <c r="B29" i="8" s="1"/>
  <c r="A26" i="10"/>
  <c r="U25" i="15"/>
  <c r="R25" i="15"/>
  <c r="Q25" i="15"/>
  <c r="N25" i="15"/>
  <c r="M25" i="15"/>
  <c r="L25" i="15"/>
  <c r="K25" i="15"/>
  <c r="U25" i="10"/>
  <c r="H25" i="15"/>
  <c r="G25" i="15"/>
  <c r="Q25" i="10"/>
  <c r="M25" i="10"/>
  <c r="E25" i="15"/>
  <c r="I25" i="10"/>
  <c r="F25" i="14"/>
  <c r="B25" i="15"/>
  <c r="E25" i="10"/>
  <c r="D25" i="10"/>
  <c r="C25" i="10"/>
  <c r="C28" i="8" s="1"/>
  <c r="B25" i="10"/>
  <c r="A25" i="10"/>
  <c r="AE24" i="14"/>
  <c r="E24" i="10"/>
  <c r="D24" i="10"/>
  <c r="B24" i="10"/>
  <c r="A24" i="10"/>
  <c r="AF23" i="14"/>
  <c r="E23" i="10"/>
  <c r="D23" i="10"/>
  <c r="C23" i="10"/>
  <c r="B23" i="10"/>
  <c r="A23" i="10"/>
  <c r="AH22" i="14"/>
  <c r="AC22" i="14"/>
  <c r="K22" i="15"/>
  <c r="G22" i="15"/>
  <c r="E22" i="15"/>
  <c r="E22" i="10"/>
  <c r="D22" i="10"/>
  <c r="C22" i="10"/>
  <c r="B22" i="10"/>
  <c r="A22" i="10"/>
  <c r="U21" i="15"/>
  <c r="Q21" i="15"/>
  <c r="M21" i="15"/>
  <c r="H21" i="15"/>
  <c r="M21" i="10"/>
  <c r="E21" i="15"/>
  <c r="I21" i="10"/>
  <c r="B21" i="15"/>
  <c r="E21" i="10"/>
  <c r="D21" i="10"/>
  <c r="C21" i="10"/>
  <c r="B21" i="10"/>
  <c r="A21" i="10"/>
  <c r="E20" i="10"/>
  <c r="D20" i="10"/>
  <c r="B20" i="10"/>
  <c r="A20" i="10"/>
  <c r="J19" i="14"/>
  <c r="B19" i="15"/>
  <c r="E19" i="10"/>
  <c r="D19" i="10"/>
  <c r="B19" i="10"/>
  <c r="A19" i="10"/>
  <c r="E18" i="10"/>
  <c r="D18" i="10"/>
  <c r="C18" i="10"/>
  <c r="B18" i="10"/>
  <c r="A18" i="10"/>
  <c r="E17" i="10"/>
  <c r="D17" i="10"/>
  <c r="C17" i="10"/>
  <c r="B17" i="10"/>
  <c r="A17" i="10"/>
  <c r="T16" i="15"/>
  <c r="P16" i="15"/>
  <c r="K16" i="15"/>
  <c r="G16" i="15"/>
  <c r="E16" i="15"/>
  <c r="E16" i="10"/>
  <c r="D16" i="10"/>
  <c r="C16" i="10"/>
  <c r="B16" i="10"/>
  <c r="A16" i="10"/>
  <c r="U15" i="15"/>
  <c r="Q15" i="15"/>
  <c r="M15" i="15"/>
  <c r="H15" i="15"/>
  <c r="G15" i="15"/>
  <c r="Q15" i="10"/>
  <c r="M15" i="10"/>
  <c r="E15" i="15"/>
  <c r="I15" i="10"/>
  <c r="B15" i="15"/>
  <c r="E15" i="10"/>
  <c r="D15" i="10"/>
  <c r="C15" i="10"/>
  <c r="B15" i="10"/>
  <c r="A15" i="10"/>
  <c r="E14" i="10"/>
  <c r="D14" i="10"/>
  <c r="C14" i="10"/>
  <c r="B14" i="10"/>
  <c r="A14" i="10"/>
  <c r="E13" i="10"/>
  <c r="D13" i="10"/>
  <c r="C13" i="10"/>
  <c r="B13" i="10"/>
  <c r="A13" i="10"/>
  <c r="T12" i="15"/>
  <c r="P12" i="15"/>
  <c r="K12" i="15"/>
  <c r="G12" i="15"/>
  <c r="E12" i="15"/>
  <c r="E12" i="14"/>
  <c r="E12" i="10"/>
  <c r="D12" i="10"/>
  <c r="C12" i="10"/>
  <c r="B12" i="10"/>
  <c r="A12" i="10"/>
  <c r="U11" i="15"/>
  <c r="Q11" i="15"/>
  <c r="M11" i="15"/>
  <c r="H11" i="15"/>
  <c r="M11" i="10"/>
  <c r="E11" i="15"/>
  <c r="I11" i="10"/>
  <c r="B11" i="15"/>
  <c r="E11" i="10"/>
  <c r="D11" i="10"/>
  <c r="C11" i="10"/>
  <c r="B11" i="10"/>
  <c r="A11" i="10"/>
  <c r="E10" i="10"/>
  <c r="D10" i="10"/>
  <c r="B10" i="10"/>
  <c r="A10" i="10"/>
  <c r="AL9" i="14"/>
  <c r="AF9" i="14"/>
  <c r="R9" i="14"/>
  <c r="N9" i="14"/>
  <c r="I9" i="14"/>
  <c r="E9" i="10"/>
  <c r="D9" i="10"/>
  <c r="C9" i="10"/>
  <c r="B9" i="10"/>
  <c r="A9" i="10"/>
  <c r="AM8" i="14"/>
  <c r="AH8" i="14"/>
  <c r="E8" i="10"/>
  <c r="D8" i="10"/>
  <c r="C8" i="10"/>
  <c r="B8" i="10"/>
  <c r="A8" i="10"/>
  <c r="P7" i="15"/>
  <c r="AB7" i="10"/>
  <c r="X7" i="10"/>
  <c r="K7" i="15"/>
  <c r="U7" i="10"/>
  <c r="O7" i="14"/>
  <c r="O7" i="10"/>
  <c r="M7" i="10"/>
  <c r="K7" i="10"/>
  <c r="C7" i="15"/>
  <c r="E7" i="14"/>
  <c r="E7" i="10"/>
  <c r="D7" i="10"/>
  <c r="C7" i="10"/>
  <c r="B7" i="10"/>
  <c r="A7" i="10"/>
  <c r="C6" i="15"/>
  <c r="G6" i="10"/>
  <c r="F6" i="14"/>
  <c r="E6" i="10"/>
  <c r="D6" i="10"/>
  <c r="B6" i="10"/>
  <c r="A6" i="10"/>
  <c r="AE5" i="10"/>
  <c r="AI8" i="8" s="1"/>
  <c r="Q5" i="15"/>
  <c r="AF5" i="14"/>
  <c r="H5" i="15"/>
  <c r="O5" i="14"/>
  <c r="R5" i="10"/>
  <c r="J5" i="10"/>
  <c r="H5" i="10"/>
  <c r="B5" i="15"/>
  <c r="E5" i="10"/>
  <c r="D5" i="10"/>
  <c r="B5" i="10"/>
  <c r="A5" i="10"/>
  <c r="AM4" i="14"/>
  <c r="T4" i="15"/>
  <c r="AL4" i="14"/>
  <c r="AF4" i="10"/>
  <c r="P4" i="15"/>
  <c r="AF4" i="14"/>
  <c r="N4" i="15"/>
  <c r="AD4" i="14"/>
  <c r="Z4" i="10"/>
  <c r="L4" i="15"/>
  <c r="AA4" i="14"/>
  <c r="V4" i="10"/>
  <c r="W4" i="14"/>
  <c r="X4" i="14" s="1"/>
  <c r="T4" i="14" s="1"/>
  <c r="U4" i="10"/>
  <c r="J7" i="7" s="1"/>
  <c r="I4" i="15"/>
  <c r="O4" i="14"/>
  <c r="G4" i="15"/>
  <c r="N4" i="14"/>
  <c r="Q4" i="10"/>
  <c r="F7" i="7" s="1"/>
  <c r="O4" i="10"/>
  <c r="E4" i="15"/>
  <c r="I4" i="14"/>
  <c r="I4" i="10"/>
  <c r="G4" i="10"/>
  <c r="E4" i="10"/>
  <c r="D4" i="10"/>
  <c r="D7" i="7" s="1"/>
  <c r="C4" i="10"/>
  <c r="B4" i="10"/>
  <c r="B7" i="7" s="1"/>
  <c r="A4" i="10"/>
  <c r="U3" i="15"/>
  <c r="AM3" i="14"/>
  <c r="AI3" i="14"/>
  <c r="AC3" i="10"/>
  <c r="AE3" i="14"/>
  <c r="Y3" i="10"/>
  <c r="AA6" i="8" s="1"/>
  <c r="AA3" i="14"/>
  <c r="O3" i="14"/>
  <c r="H3" i="15"/>
  <c r="L3" i="10"/>
  <c r="W6" i="6" s="1"/>
  <c r="F3" i="10"/>
  <c r="D3" i="10"/>
  <c r="B3" i="10"/>
  <c r="A3" i="10"/>
  <c r="A2" i="10"/>
  <c r="A1" i="10"/>
  <c r="V175" i="8"/>
  <c r="L175" i="8"/>
  <c r="I175" i="8"/>
  <c r="E175" i="8"/>
  <c r="T175" i="8" s="1"/>
  <c r="D175" i="8"/>
  <c r="C175" i="8"/>
  <c r="B175" i="8"/>
  <c r="A175" i="8"/>
  <c r="I174" i="8"/>
  <c r="E174" i="8"/>
  <c r="M174" i="8" s="1"/>
  <c r="D174" i="8"/>
  <c r="B174" i="8"/>
  <c r="A174" i="8"/>
  <c r="M173" i="8"/>
  <c r="I173" i="8"/>
  <c r="E173" i="8"/>
  <c r="V173" i="8" s="1"/>
  <c r="D173" i="8"/>
  <c r="C173" i="8"/>
  <c r="B173" i="8"/>
  <c r="A173" i="8"/>
  <c r="P172" i="8"/>
  <c r="F172" i="8"/>
  <c r="E172" i="8"/>
  <c r="L172" i="8" s="1"/>
  <c r="D172" i="8"/>
  <c r="C172" i="8"/>
  <c r="B172" i="8"/>
  <c r="A172" i="8"/>
  <c r="E171" i="8"/>
  <c r="D171" i="8"/>
  <c r="C171" i="8"/>
  <c r="B171" i="8"/>
  <c r="A171" i="8"/>
  <c r="E170" i="8"/>
  <c r="U170" i="8" s="1"/>
  <c r="D170" i="8"/>
  <c r="C170" i="8"/>
  <c r="B170" i="8"/>
  <c r="A170" i="8"/>
  <c r="V169" i="8"/>
  <c r="I169" i="8"/>
  <c r="E169" i="8"/>
  <c r="D169" i="8"/>
  <c r="C169" i="8"/>
  <c r="B169" i="8"/>
  <c r="A169" i="8"/>
  <c r="E168" i="8"/>
  <c r="V168" i="8" s="1"/>
  <c r="D168" i="8"/>
  <c r="C168" i="8"/>
  <c r="B168" i="8"/>
  <c r="A168" i="8"/>
  <c r="E167" i="8"/>
  <c r="V167" i="8" s="1"/>
  <c r="C167" i="8"/>
  <c r="B167" i="8"/>
  <c r="A167" i="8"/>
  <c r="E166" i="8"/>
  <c r="C166" i="8"/>
  <c r="B166" i="8"/>
  <c r="A166" i="8"/>
  <c r="T165" i="8"/>
  <c r="F165" i="8"/>
  <c r="E165" i="8"/>
  <c r="D165" i="8"/>
  <c r="B165" i="8"/>
  <c r="A165" i="8"/>
  <c r="E164" i="8"/>
  <c r="D164" i="8"/>
  <c r="C164" i="8"/>
  <c r="B164" i="8"/>
  <c r="A164" i="8"/>
  <c r="AD163" i="8"/>
  <c r="M163" i="8"/>
  <c r="I163" i="8"/>
  <c r="E163" i="8"/>
  <c r="J163" i="8" s="1"/>
  <c r="D163" i="8"/>
  <c r="C163" i="8"/>
  <c r="B163" i="8"/>
  <c r="A163" i="8"/>
  <c r="M162" i="8"/>
  <c r="L162" i="8"/>
  <c r="I162" i="8"/>
  <c r="E162" i="8"/>
  <c r="D162" i="8"/>
  <c r="C162" i="8"/>
  <c r="B162" i="8"/>
  <c r="A162" i="8"/>
  <c r="U161" i="8"/>
  <c r="L161" i="8"/>
  <c r="E161" i="8"/>
  <c r="P161" i="8" s="1"/>
  <c r="D161" i="8"/>
  <c r="C161" i="8"/>
  <c r="B161" i="8"/>
  <c r="A161" i="8"/>
  <c r="T160" i="8"/>
  <c r="P160" i="8"/>
  <c r="E160" i="8"/>
  <c r="C160" i="8"/>
  <c r="B160" i="8"/>
  <c r="A160" i="8"/>
  <c r="AJ159" i="8"/>
  <c r="AD159" i="8"/>
  <c r="P159" i="8"/>
  <c r="E159" i="8"/>
  <c r="U159" i="8" s="1"/>
  <c r="D159" i="8"/>
  <c r="C159" i="8"/>
  <c r="B159" i="8"/>
  <c r="A159" i="8"/>
  <c r="F158" i="8"/>
  <c r="E158" i="8"/>
  <c r="D158" i="8"/>
  <c r="C158" i="8"/>
  <c r="B158" i="8"/>
  <c r="A158" i="8"/>
  <c r="E157" i="8"/>
  <c r="C157" i="8"/>
  <c r="B157" i="8"/>
  <c r="A157" i="8"/>
  <c r="E156" i="8"/>
  <c r="D156" i="8"/>
  <c r="C156" i="8"/>
  <c r="A156" i="8"/>
  <c r="E155" i="8"/>
  <c r="M155" i="8" s="1"/>
  <c r="D155" i="8"/>
  <c r="B155" i="8"/>
  <c r="A155" i="8"/>
  <c r="E154" i="8"/>
  <c r="D154" i="8"/>
  <c r="C154" i="8"/>
  <c r="B154" i="8"/>
  <c r="A154" i="8"/>
  <c r="P153" i="8"/>
  <c r="F153" i="8"/>
  <c r="D153" i="8"/>
  <c r="C153" i="8"/>
  <c r="B153" i="8"/>
  <c r="E152" i="8"/>
  <c r="U152" i="8" s="1"/>
  <c r="D152" i="8"/>
  <c r="C152" i="8"/>
  <c r="B152" i="8"/>
  <c r="A152" i="8"/>
  <c r="T151" i="8"/>
  <c r="I151" i="8"/>
  <c r="E151" i="8"/>
  <c r="U151" i="8" s="1"/>
  <c r="D151" i="8"/>
  <c r="C151" i="8"/>
  <c r="B151" i="8"/>
  <c r="A151" i="8"/>
  <c r="M150" i="8"/>
  <c r="L150" i="8"/>
  <c r="D150" i="8"/>
  <c r="B150" i="8"/>
  <c r="A150" i="8"/>
  <c r="P149" i="8"/>
  <c r="E149" i="8"/>
  <c r="D149" i="8"/>
  <c r="C149" i="8"/>
  <c r="B149" i="8"/>
  <c r="A149" i="8"/>
  <c r="E148" i="8"/>
  <c r="D148" i="8"/>
  <c r="C148" i="8"/>
  <c r="B148" i="8"/>
  <c r="A148" i="8"/>
  <c r="M147" i="8"/>
  <c r="L147" i="8"/>
  <c r="N147" i="8" s="1"/>
  <c r="D147" i="8"/>
  <c r="C147" i="8"/>
  <c r="B147" i="8"/>
  <c r="V146" i="8"/>
  <c r="L146" i="8"/>
  <c r="E146" i="8"/>
  <c r="J146" i="8" s="1"/>
  <c r="D146" i="8"/>
  <c r="B146" i="8"/>
  <c r="A146" i="8"/>
  <c r="E145" i="8"/>
  <c r="D145" i="8"/>
  <c r="C145" i="8"/>
  <c r="B145" i="8"/>
  <c r="A145" i="8"/>
  <c r="V144" i="8"/>
  <c r="T144" i="8"/>
  <c r="L144" i="8"/>
  <c r="N144" i="8" s="1"/>
  <c r="I144" i="8"/>
  <c r="F144" i="8"/>
  <c r="E144" i="8"/>
  <c r="M144" i="8" s="1"/>
  <c r="D144" i="8"/>
  <c r="C144" i="8"/>
  <c r="B144" i="8"/>
  <c r="A144" i="8"/>
  <c r="E143" i="8"/>
  <c r="U143" i="8" s="1"/>
  <c r="D143" i="8"/>
  <c r="C143" i="8"/>
  <c r="B143" i="8"/>
  <c r="A143" i="8"/>
  <c r="E142" i="8"/>
  <c r="D142" i="8"/>
  <c r="B142" i="8"/>
  <c r="A142" i="8"/>
  <c r="V141" i="8"/>
  <c r="T141" i="8"/>
  <c r="L141" i="8"/>
  <c r="I141" i="8"/>
  <c r="F141" i="8"/>
  <c r="E141" i="8"/>
  <c r="M141" i="8" s="1"/>
  <c r="D141" i="8"/>
  <c r="C141" i="8"/>
  <c r="B141" i="8"/>
  <c r="A141" i="8"/>
  <c r="E140" i="8"/>
  <c r="D140" i="8"/>
  <c r="C140" i="8"/>
  <c r="B140" i="8"/>
  <c r="A140" i="8"/>
  <c r="F139" i="8"/>
  <c r="E139" i="8"/>
  <c r="D139" i="8"/>
  <c r="C139" i="8"/>
  <c r="B139" i="8"/>
  <c r="A139" i="8"/>
  <c r="AJ138" i="8"/>
  <c r="AD138" i="8"/>
  <c r="P138" i="8"/>
  <c r="E138" i="8"/>
  <c r="U138" i="8" s="1"/>
  <c r="D138" i="8"/>
  <c r="B138" i="8"/>
  <c r="A138" i="8"/>
  <c r="V137" i="8"/>
  <c r="L137" i="8"/>
  <c r="F137" i="8"/>
  <c r="E137" i="8"/>
  <c r="M137" i="8" s="1"/>
  <c r="D137" i="8"/>
  <c r="C137" i="8"/>
  <c r="B137" i="8"/>
  <c r="A137" i="8"/>
  <c r="J136" i="8"/>
  <c r="E136" i="8"/>
  <c r="D136" i="8"/>
  <c r="C136" i="8"/>
  <c r="B136" i="8"/>
  <c r="A136" i="8"/>
  <c r="E135" i="8"/>
  <c r="D135" i="8"/>
  <c r="C135" i="8"/>
  <c r="I135" i="8" s="1"/>
  <c r="B135" i="8"/>
  <c r="A135" i="8"/>
  <c r="AJ134" i="8"/>
  <c r="AD134" i="8"/>
  <c r="E134" i="8"/>
  <c r="D134" i="8"/>
  <c r="C134" i="8"/>
  <c r="I134" i="8" s="1"/>
  <c r="B134" i="8"/>
  <c r="A134" i="8"/>
  <c r="E133" i="8"/>
  <c r="D133" i="8"/>
  <c r="B133" i="8"/>
  <c r="AG132" i="8"/>
  <c r="AB132" i="8"/>
  <c r="Y132" i="8"/>
  <c r="Z132" i="8" s="1"/>
  <c r="D132" i="8"/>
  <c r="C132" i="8"/>
  <c r="B132" i="8"/>
  <c r="T131" i="8"/>
  <c r="E131" i="8"/>
  <c r="D131" i="8"/>
  <c r="C131" i="8"/>
  <c r="M131" i="8" s="1"/>
  <c r="B131" i="8"/>
  <c r="A131" i="8"/>
  <c r="AJ130" i="8"/>
  <c r="AD130" i="8"/>
  <c r="E130" i="8"/>
  <c r="D130" i="8"/>
  <c r="C130" i="8"/>
  <c r="I130" i="8" s="1"/>
  <c r="B130" i="8"/>
  <c r="A130" i="8"/>
  <c r="E129" i="8"/>
  <c r="D129" i="8"/>
  <c r="B129" i="8"/>
  <c r="A129" i="8"/>
  <c r="U128" i="8"/>
  <c r="T128" i="8"/>
  <c r="J128" i="8"/>
  <c r="E128" i="8"/>
  <c r="M128" i="8" s="1"/>
  <c r="D128" i="8"/>
  <c r="C128" i="8"/>
  <c r="B128" i="8"/>
  <c r="A128" i="8"/>
  <c r="M127" i="8"/>
  <c r="E127" i="8"/>
  <c r="D127" i="8"/>
  <c r="C127" i="8"/>
  <c r="A127" i="8"/>
  <c r="AJ126" i="8"/>
  <c r="AD126" i="8"/>
  <c r="E126" i="8"/>
  <c r="D126" i="8"/>
  <c r="C126" i="8"/>
  <c r="B126" i="8"/>
  <c r="A126" i="8"/>
  <c r="AC125" i="8"/>
  <c r="E125" i="8"/>
  <c r="B125" i="8"/>
  <c r="A125" i="8"/>
  <c r="M124" i="8"/>
  <c r="L124" i="8"/>
  <c r="I124" i="8"/>
  <c r="E124" i="8"/>
  <c r="D124" i="8"/>
  <c r="B124" i="8"/>
  <c r="A124" i="8"/>
  <c r="AA123" i="8"/>
  <c r="E123" i="8"/>
  <c r="U123" i="8" s="1"/>
  <c r="D123" i="8"/>
  <c r="A123" i="8"/>
  <c r="AJ122" i="8"/>
  <c r="AG122" i="8"/>
  <c r="AB122" i="8"/>
  <c r="E122" i="8"/>
  <c r="D122" i="8"/>
  <c r="C122" i="8"/>
  <c r="A122" i="8"/>
  <c r="V121" i="8"/>
  <c r="E121" i="8"/>
  <c r="D121" i="8"/>
  <c r="B121" i="8"/>
  <c r="A121" i="8"/>
  <c r="AJ120" i="8"/>
  <c r="AD120" i="8"/>
  <c r="J120" i="8"/>
  <c r="E120" i="8"/>
  <c r="D120" i="8"/>
  <c r="C120" i="8"/>
  <c r="B120" i="8"/>
  <c r="A120" i="8"/>
  <c r="E119" i="8"/>
  <c r="D119" i="8"/>
  <c r="C119" i="8"/>
  <c r="B119" i="8"/>
  <c r="A119" i="8"/>
  <c r="AG118" i="8"/>
  <c r="AB118" i="8"/>
  <c r="Y118" i="8"/>
  <c r="Z118" i="8" s="1"/>
  <c r="E118" i="8"/>
  <c r="V118" i="8" s="1"/>
  <c r="D118" i="8"/>
  <c r="B118" i="8"/>
  <c r="A118" i="8"/>
  <c r="U117" i="8"/>
  <c r="F117" i="8"/>
  <c r="E117" i="8"/>
  <c r="D117" i="8"/>
  <c r="C117" i="8"/>
  <c r="B117" i="8"/>
  <c r="A117" i="8"/>
  <c r="AJ116" i="8"/>
  <c r="T116" i="8"/>
  <c r="L116" i="8"/>
  <c r="F116" i="8"/>
  <c r="D116" i="8"/>
  <c r="C116" i="8"/>
  <c r="B116" i="8"/>
  <c r="E115" i="8"/>
  <c r="U115" i="8" s="1"/>
  <c r="D115" i="8"/>
  <c r="B115" i="8"/>
  <c r="AG114" i="8"/>
  <c r="Y114" i="8"/>
  <c r="Z114" i="8" s="1"/>
  <c r="E114" i="8"/>
  <c r="D114" i="8"/>
  <c r="C114" i="8"/>
  <c r="B114" i="8"/>
  <c r="A114" i="8"/>
  <c r="E113" i="8"/>
  <c r="U113" i="8" s="1"/>
  <c r="D113" i="8"/>
  <c r="C113" i="8"/>
  <c r="B113" i="8"/>
  <c r="A113" i="8"/>
  <c r="AJ112" i="8"/>
  <c r="M112" i="8"/>
  <c r="E112" i="8"/>
  <c r="D112" i="8"/>
  <c r="C112" i="8"/>
  <c r="A112" i="8"/>
  <c r="I111" i="8"/>
  <c r="E111" i="8"/>
  <c r="D111" i="8"/>
  <c r="B111" i="8"/>
  <c r="A111" i="8"/>
  <c r="AG110" i="8"/>
  <c r="AB110" i="8"/>
  <c r="Z110" i="8"/>
  <c r="Y110" i="8"/>
  <c r="E110" i="8"/>
  <c r="D110" i="8"/>
  <c r="C110" i="8"/>
  <c r="B110" i="8"/>
  <c r="A110" i="8"/>
  <c r="I109" i="8"/>
  <c r="E109" i="8"/>
  <c r="P109" i="8" s="1"/>
  <c r="D109" i="8"/>
  <c r="C109" i="8"/>
  <c r="B109" i="8"/>
  <c r="A109" i="8"/>
  <c r="AJ108" i="8"/>
  <c r="AD108" i="8"/>
  <c r="V108" i="8"/>
  <c r="I108" i="8"/>
  <c r="E108" i="8"/>
  <c r="F108" i="8" s="1"/>
  <c r="D108" i="8"/>
  <c r="C108" i="8"/>
  <c r="A108" i="8"/>
  <c r="V107" i="8"/>
  <c r="E107" i="8"/>
  <c r="J107" i="8" s="1"/>
  <c r="D107" i="8"/>
  <c r="B107" i="8"/>
  <c r="A107" i="8"/>
  <c r="AG106" i="8"/>
  <c r="AD106" i="8"/>
  <c r="Z106" i="8"/>
  <c r="Y106" i="8"/>
  <c r="T106" i="8"/>
  <c r="M106" i="8"/>
  <c r="J106" i="8"/>
  <c r="E106" i="8"/>
  <c r="I106" i="8" s="1"/>
  <c r="D106" i="8"/>
  <c r="C106" i="8"/>
  <c r="B106" i="8"/>
  <c r="A106" i="8"/>
  <c r="V105" i="8"/>
  <c r="T105" i="8"/>
  <c r="L105" i="8"/>
  <c r="I105" i="8"/>
  <c r="F105" i="8"/>
  <c r="E105" i="8"/>
  <c r="M105" i="8" s="1"/>
  <c r="D105" i="8"/>
  <c r="B105" i="8"/>
  <c r="A105" i="8"/>
  <c r="E104" i="8"/>
  <c r="D104" i="8"/>
  <c r="B104" i="8"/>
  <c r="V103" i="8"/>
  <c r="T103" i="8"/>
  <c r="L103" i="8"/>
  <c r="I103" i="8"/>
  <c r="F103" i="8"/>
  <c r="E103" i="8"/>
  <c r="M103" i="8" s="1"/>
  <c r="N103" i="8" s="1"/>
  <c r="D103" i="8"/>
  <c r="B103" i="8"/>
  <c r="A103" i="8"/>
  <c r="F102" i="8"/>
  <c r="E102" i="8"/>
  <c r="D102" i="8"/>
  <c r="B102" i="8"/>
  <c r="A102" i="8"/>
  <c r="AJ101" i="8"/>
  <c r="AD101" i="8"/>
  <c r="E101" i="8"/>
  <c r="D101" i="8"/>
  <c r="C101" i="8"/>
  <c r="B101" i="8"/>
  <c r="A101" i="8"/>
  <c r="L100" i="8"/>
  <c r="E100" i="8"/>
  <c r="V100" i="8" s="1"/>
  <c r="D100" i="8"/>
  <c r="C100" i="8"/>
  <c r="B100" i="8"/>
  <c r="A100" i="8"/>
  <c r="AG99" i="8"/>
  <c r="AB99" i="8"/>
  <c r="Y99" i="8"/>
  <c r="Z99" i="8" s="1"/>
  <c r="T99" i="8"/>
  <c r="L99" i="8"/>
  <c r="E99" i="8"/>
  <c r="D99" i="8"/>
  <c r="C99" i="8"/>
  <c r="B99" i="8"/>
  <c r="A99" i="8"/>
  <c r="I98" i="8"/>
  <c r="E98" i="8"/>
  <c r="M98" i="8" s="1"/>
  <c r="D98" i="8"/>
  <c r="C98" i="8"/>
  <c r="B98" i="8"/>
  <c r="A98" i="8"/>
  <c r="AD97" i="8"/>
  <c r="V97" i="8"/>
  <c r="T97" i="8"/>
  <c r="L97" i="8"/>
  <c r="I97" i="8"/>
  <c r="F97" i="8"/>
  <c r="E97" i="8"/>
  <c r="M97" i="8" s="1"/>
  <c r="D97" i="8"/>
  <c r="C97" i="8"/>
  <c r="B97" i="8"/>
  <c r="A97" i="8"/>
  <c r="U96" i="8"/>
  <c r="E96" i="8"/>
  <c r="P96" i="8" s="1"/>
  <c r="B96" i="8"/>
  <c r="A96" i="8"/>
  <c r="AG95" i="8"/>
  <c r="Y95" i="8"/>
  <c r="Z95" i="8" s="1"/>
  <c r="U95" i="8"/>
  <c r="P95" i="8"/>
  <c r="E95" i="8"/>
  <c r="J95" i="8" s="1"/>
  <c r="D95" i="8"/>
  <c r="B95" i="8"/>
  <c r="A95" i="8"/>
  <c r="E94" i="8"/>
  <c r="D94" i="8"/>
  <c r="C94" i="8"/>
  <c r="B94" i="8"/>
  <c r="A94" i="8"/>
  <c r="AJ93" i="8"/>
  <c r="P93" i="8"/>
  <c r="J93" i="8"/>
  <c r="E93" i="8"/>
  <c r="M93" i="8" s="1"/>
  <c r="C93" i="8"/>
  <c r="B93" i="8"/>
  <c r="A93" i="8"/>
  <c r="P92" i="8"/>
  <c r="J92" i="8"/>
  <c r="E92" i="8"/>
  <c r="D92" i="8"/>
  <c r="B92" i="8"/>
  <c r="A92" i="8"/>
  <c r="AB91" i="8"/>
  <c r="Y91" i="8"/>
  <c r="Z91" i="8" s="1"/>
  <c r="F91" i="8"/>
  <c r="E91" i="8"/>
  <c r="D91" i="8"/>
  <c r="B91" i="8"/>
  <c r="A91" i="8"/>
  <c r="E90" i="8"/>
  <c r="V90" i="8" s="1"/>
  <c r="D90" i="8"/>
  <c r="C90" i="8"/>
  <c r="B90" i="8"/>
  <c r="A90" i="8"/>
  <c r="AD89" i="8"/>
  <c r="E89" i="8"/>
  <c r="C89" i="8"/>
  <c r="B89" i="8"/>
  <c r="A89" i="8"/>
  <c r="E88" i="8"/>
  <c r="M88" i="8" s="1"/>
  <c r="D88" i="8"/>
  <c r="B88" i="8"/>
  <c r="A88" i="8"/>
  <c r="AG87" i="8"/>
  <c r="AD87" i="8"/>
  <c r="AB87" i="8"/>
  <c r="E87" i="8"/>
  <c r="U87" i="8" s="1"/>
  <c r="D87" i="8"/>
  <c r="B87" i="8"/>
  <c r="A87" i="8"/>
  <c r="AI86" i="8"/>
  <c r="AA86" i="8"/>
  <c r="E86" i="8"/>
  <c r="U86" i="8" s="1"/>
  <c r="D86" i="8"/>
  <c r="B86" i="8"/>
  <c r="A86" i="8"/>
  <c r="AJ85" i="8"/>
  <c r="AG85" i="8"/>
  <c r="AD85" i="8"/>
  <c r="AB85" i="8"/>
  <c r="Y85" i="8"/>
  <c r="Z85" i="8" s="1"/>
  <c r="I85" i="8"/>
  <c r="E85" i="8"/>
  <c r="J85" i="8" s="1"/>
  <c r="D85" i="8"/>
  <c r="C85" i="8"/>
  <c r="B85" i="8"/>
  <c r="A85" i="8"/>
  <c r="M84" i="8"/>
  <c r="L84" i="8"/>
  <c r="N84" i="8" s="1"/>
  <c r="E84" i="8"/>
  <c r="D84" i="8"/>
  <c r="A84" i="8"/>
  <c r="AJ83" i="8"/>
  <c r="AD83" i="8"/>
  <c r="AB83" i="8"/>
  <c r="V83" i="8"/>
  <c r="P83" i="8"/>
  <c r="I83" i="8"/>
  <c r="K83" i="8" s="1"/>
  <c r="F83" i="8"/>
  <c r="E83" i="8"/>
  <c r="J83" i="8" s="1"/>
  <c r="D83" i="8"/>
  <c r="B83" i="8"/>
  <c r="A83" i="8"/>
  <c r="AJ82" i="8"/>
  <c r="AF82" i="8"/>
  <c r="AD82" i="8"/>
  <c r="V82" i="8"/>
  <c r="T82" i="8"/>
  <c r="L82" i="8"/>
  <c r="N82" i="8" s="1"/>
  <c r="I82" i="8"/>
  <c r="F82" i="8"/>
  <c r="D82" i="8"/>
  <c r="C82" i="8"/>
  <c r="B82" i="8"/>
  <c r="E81" i="8"/>
  <c r="U81" i="8" s="1"/>
  <c r="D81" i="8"/>
  <c r="B81" i="8"/>
  <c r="A81" i="8"/>
  <c r="AK80" i="8"/>
  <c r="AJ80" i="8"/>
  <c r="AF80" i="8"/>
  <c r="AD80" i="8"/>
  <c r="AB80" i="8"/>
  <c r="AA80" i="8"/>
  <c r="E80" i="8"/>
  <c r="D80" i="8"/>
  <c r="C80" i="8"/>
  <c r="B80" i="8"/>
  <c r="A80" i="8"/>
  <c r="E79" i="8"/>
  <c r="U79" i="8" s="1"/>
  <c r="D79" i="8"/>
  <c r="A79" i="8"/>
  <c r="AI78" i="8"/>
  <c r="AH78" i="8"/>
  <c r="AF78" i="8"/>
  <c r="AC78" i="8"/>
  <c r="AB78" i="8"/>
  <c r="Y78" i="8"/>
  <c r="Z78" i="8" s="1"/>
  <c r="M78" i="8"/>
  <c r="I78" i="8"/>
  <c r="E78" i="8"/>
  <c r="L78" i="8" s="1"/>
  <c r="C78" i="8"/>
  <c r="B78" i="8"/>
  <c r="A78" i="8"/>
  <c r="E77" i="8"/>
  <c r="D77" i="8"/>
  <c r="B77" i="8"/>
  <c r="AK76" i="8"/>
  <c r="AJ76" i="8"/>
  <c r="AF76" i="8"/>
  <c r="AA76" i="8"/>
  <c r="U76" i="8"/>
  <c r="T76" i="8"/>
  <c r="L76" i="8"/>
  <c r="I76" i="8"/>
  <c r="F76" i="8"/>
  <c r="D76" i="8"/>
  <c r="C76" i="8"/>
  <c r="B76" i="8"/>
  <c r="E75" i="8"/>
  <c r="U75" i="8" s="1"/>
  <c r="D75" i="8"/>
  <c r="C75" i="8"/>
  <c r="B75" i="8"/>
  <c r="A75" i="8"/>
  <c r="V74" i="8"/>
  <c r="F74" i="8"/>
  <c r="E74" i="8"/>
  <c r="D74" i="8"/>
  <c r="B74" i="8"/>
  <c r="A74" i="8"/>
  <c r="V73" i="8"/>
  <c r="E73" i="8"/>
  <c r="L73" i="8" s="1"/>
  <c r="D73" i="8"/>
  <c r="B73" i="8"/>
  <c r="A73" i="8"/>
  <c r="U72" i="8"/>
  <c r="P72" i="8"/>
  <c r="I72" i="8"/>
  <c r="K72" i="8" s="1"/>
  <c r="E72" i="8"/>
  <c r="J72" i="8" s="1"/>
  <c r="D72" i="8"/>
  <c r="B72" i="8"/>
  <c r="A72" i="8"/>
  <c r="V71" i="8"/>
  <c r="U71" i="8"/>
  <c r="M71" i="8"/>
  <c r="J71" i="8"/>
  <c r="F71" i="8"/>
  <c r="E71" i="8"/>
  <c r="P71" i="8" s="1"/>
  <c r="D71" i="8"/>
  <c r="C71" i="8"/>
  <c r="B71" i="8"/>
  <c r="A71" i="8"/>
  <c r="V70" i="8"/>
  <c r="U70" i="8"/>
  <c r="E70" i="8"/>
  <c r="F70" i="8" s="1"/>
  <c r="D70" i="8"/>
  <c r="C70" i="8"/>
  <c r="B70" i="8"/>
  <c r="A70" i="8"/>
  <c r="P69" i="8"/>
  <c r="J69" i="8"/>
  <c r="I69" i="8"/>
  <c r="E69" i="8"/>
  <c r="U69" i="8" s="1"/>
  <c r="D69" i="8"/>
  <c r="C69" i="8"/>
  <c r="B69" i="8"/>
  <c r="A69" i="8"/>
  <c r="V68" i="8"/>
  <c r="T68" i="8"/>
  <c r="L68" i="8"/>
  <c r="N68" i="8" s="1"/>
  <c r="I68" i="8"/>
  <c r="F68" i="8"/>
  <c r="E68" i="8"/>
  <c r="M68" i="8" s="1"/>
  <c r="D68" i="8"/>
  <c r="B68" i="8"/>
  <c r="A68" i="8"/>
  <c r="E67" i="8"/>
  <c r="U67" i="8" s="1"/>
  <c r="D67" i="8"/>
  <c r="B67" i="8"/>
  <c r="A67" i="8"/>
  <c r="E66" i="8"/>
  <c r="T66" i="8" s="1"/>
  <c r="D66" i="8"/>
  <c r="C66" i="8"/>
  <c r="B66" i="8"/>
  <c r="A66" i="8"/>
  <c r="E65" i="8"/>
  <c r="L65" i="8" s="1"/>
  <c r="D65" i="8"/>
  <c r="C65" i="8"/>
  <c r="B65" i="8"/>
  <c r="A65" i="8"/>
  <c r="Z64" i="8"/>
  <c r="Y64" i="8"/>
  <c r="E64" i="8"/>
  <c r="D64" i="8"/>
  <c r="C64" i="8"/>
  <c r="B64" i="8"/>
  <c r="A64" i="8"/>
  <c r="E63" i="8"/>
  <c r="M63" i="8" s="1"/>
  <c r="D63" i="8"/>
  <c r="C63" i="8"/>
  <c r="B63" i="8"/>
  <c r="A63" i="8"/>
  <c r="V62" i="8"/>
  <c r="L62" i="8"/>
  <c r="E62" i="8"/>
  <c r="I62" i="8" s="1"/>
  <c r="D62" i="8"/>
  <c r="B62" i="8"/>
  <c r="A62" i="8"/>
  <c r="E61" i="8"/>
  <c r="D61" i="8"/>
  <c r="B61" i="8"/>
  <c r="A61" i="8"/>
  <c r="E60" i="8"/>
  <c r="T60" i="8" s="1"/>
  <c r="B60" i="8"/>
  <c r="A60" i="8"/>
  <c r="V59" i="8"/>
  <c r="P59" i="8"/>
  <c r="E59" i="8"/>
  <c r="I59" i="8" s="1"/>
  <c r="D59" i="8"/>
  <c r="C59" i="8"/>
  <c r="B59" i="8"/>
  <c r="A59" i="8"/>
  <c r="U58" i="8"/>
  <c r="I58" i="8"/>
  <c r="E58" i="8"/>
  <c r="D58" i="8"/>
  <c r="C58" i="8"/>
  <c r="B58" i="8"/>
  <c r="A58" i="8"/>
  <c r="V57" i="8"/>
  <c r="M57" i="8"/>
  <c r="L57" i="8"/>
  <c r="F57" i="8"/>
  <c r="E57" i="8"/>
  <c r="D57" i="8"/>
  <c r="B57" i="8"/>
  <c r="A57" i="8"/>
  <c r="E56" i="8"/>
  <c r="D56" i="8"/>
  <c r="A56" i="8"/>
  <c r="AJ55" i="8"/>
  <c r="AD55" i="8"/>
  <c r="M55" i="8"/>
  <c r="J55" i="8"/>
  <c r="I55" i="8"/>
  <c r="E55" i="8"/>
  <c r="T55" i="8" s="1"/>
  <c r="D55" i="8"/>
  <c r="C55" i="8"/>
  <c r="B55" i="8"/>
  <c r="A55" i="8"/>
  <c r="V54" i="8"/>
  <c r="M54" i="8"/>
  <c r="I54" i="8"/>
  <c r="F54" i="8"/>
  <c r="E54" i="8"/>
  <c r="L54" i="8" s="1"/>
  <c r="B54" i="8"/>
  <c r="A54" i="8"/>
  <c r="AG53" i="8"/>
  <c r="Y53" i="8"/>
  <c r="Z53" i="8" s="1"/>
  <c r="V53" i="8"/>
  <c r="L53" i="8"/>
  <c r="J53" i="8"/>
  <c r="I53" i="8"/>
  <c r="E53" i="8"/>
  <c r="T53" i="8" s="1"/>
  <c r="D53" i="8"/>
  <c r="C53" i="8"/>
  <c r="B53" i="8"/>
  <c r="A53" i="8"/>
  <c r="I52" i="8"/>
  <c r="E52" i="8"/>
  <c r="M52" i="8" s="1"/>
  <c r="D52" i="8"/>
  <c r="C52" i="8"/>
  <c r="B52" i="8"/>
  <c r="A52" i="8"/>
  <c r="AJ51" i="8"/>
  <c r="AD51" i="8"/>
  <c r="V51" i="8"/>
  <c r="M51" i="8"/>
  <c r="I51" i="8"/>
  <c r="F51" i="8"/>
  <c r="E51" i="8"/>
  <c r="L51" i="8" s="1"/>
  <c r="D51" i="8"/>
  <c r="C51" i="8"/>
  <c r="B51" i="8"/>
  <c r="A51" i="8"/>
  <c r="E50" i="8"/>
  <c r="D50" i="8"/>
  <c r="B50" i="8"/>
  <c r="A50" i="8"/>
  <c r="AG49" i="8"/>
  <c r="AB49" i="8"/>
  <c r="Y49" i="8"/>
  <c r="Z49" i="8" s="1"/>
  <c r="U49" i="8"/>
  <c r="P49" i="8"/>
  <c r="J49" i="8"/>
  <c r="E49" i="8"/>
  <c r="I49" i="8" s="1"/>
  <c r="D49" i="8"/>
  <c r="C49" i="8"/>
  <c r="B49" i="8"/>
  <c r="A49" i="8"/>
  <c r="T48" i="8"/>
  <c r="E48" i="8"/>
  <c r="M48" i="8" s="1"/>
  <c r="D48" i="8"/>
  <c r="B48" i="8"/>
  <c r="AG47" i="8"/>
  <c r="Y47" i="8"/>
  <c r="Z47" i="8" s="1"/>
  <c r="V47" i="8"/>
  <c r="E47" i="8"/>
  <c r="J47" i="8" s="1"/>
  <c r="D47" i="8"/>
  <c r="B47" i="8"/>
  <c r="A47" i="8"/>
  <c r="V46" i="8"/>
  <c r="T46" i="8"/>
  <c r="L46" i="8"/>
  <c r="N46" i="8" s="1"/>
  <c r="I46" i="8"/>
  <c r="F46" i="8"/>
  <c r="E46" i="8"/>
  <c r="M46" i="8" s="1"/>
  <c r="D46" i="8"/>
  <c r="B46" i="8"/>
  <c r="A46" i="8"/>
  <c r="D45" i="8"/>
  <c r="B45" i="8"/>
  <c r="A45" i="8"/>
  <c r="M44" i="8"/>
  <c r="L44" i="8"/>
  <c r="F44" i="8"/>
  <c r="E44" i="8"/>
  <c r="D44" i="8"/>
  <c r="B44" i="8"/>
  <c r="A44" i="8"/>
  <c r="T43" i="8"/>
  <c r="J43" i="8"/>
  <c r="F43" i="8"/>
  <c r="E43" i="8"/>
  <c r="L43" i="8" s="1"/>
  <c r="D43" i="8"/>
  <c r="B43" i="8"/>
  <c r="A43" i="8"/>
  <c r="M42" i="8"/>
  <c r="L42" i="8"/>
  <c r="N42" i="8" s="1"/>
  <c r="I42" i="8"/>
  <c r="E42" i="8"/>
  <c r="D42" i="8"/>
  <c r="C42" i="8"/>
  <c r="A42" i="8"/>
  <c r="E41" i="8"/>
  <c r="P41" i="8" s="1"/>
  <c r="D41" i="8"/>
  <c r="C41" i="8"/>
  <c r="B41" i="8"/>
  <c r="A41" i="8"/>
  <c r="E40" i="8"/>
  <c r="D40" i="8"/>
  <c r="C40" i="8"/>
  <c r="B40" i="8"/>
  <c r="A40" i="8"/>
  <c r="E39" i="8"/>
  <c r="U39" i="8" s="1"/>
  <c r="D39" i="8"/>
  <c r="C39" i="8"/>
  <c r="B39" i="8"/>
  <c r="A39" i="8"/>
  <c r="V38" i="8"/>
  <c r="L38" i="8"/>
  <c r="I38" i="8"/>
  <c r="E38" i="8"/>
  <c r="D38" i="8"/>
  <c r="B38" i="8"/>
  <c r="U37" i="8"/>
  <c r="E37" i="8"/>
  <c r="T37" i="8" s="1"/>
  <c r="D37" i="8"/>
  <c r="C37" i="8"/>
  <c r="A37" i="8"/>
  <c r="U36" i="8"/>
  <c r="T36" i="8"/>
  <c r="M36" i="8"/>
  <c r="E36" i="8"/>
  <c r="D36" i="8"/>
  <c r="C36" i="8"/>
  <c r="B36" i="8"/>
  <c r="A36" i="8"/>
  <c r="AD35" i="8"/>
  <c r="V35" i="8"/>
  <c r="T35" i="8"/>
  <c r="L35" i="8"/>
  <c r="N35" i="8" s="1"/>
  <c r="I35" i="8"/>
  <c r="F35" i="8"/>
  <c r="E35" i="8"/>
  <c r="M35" i="8" s="1"/>
  <c r="D35" i="8"/>
  <c r="C35" i="8"/>
  <c r="B35" i="8"/>
  <c r="A35" i="8"/>
  <c r="V34" i="8"/>
  <c r="L34" i="8"/>
  <c r="J34" i="8"/>
  <c r="E34" i="8"/>
  <c r="D34" i="8"/>
  <c r="B34" i="8"/>
  <c r="A34" i="8"/>
  <c r="P33" i="8"/>
  <c r="J33" i="8"/>
  <c r="I33" i="8"/>
  <c r="K33" i="8" s="1"/>
  <c r="E33" i="8"/>
  <c r="U33" i="8" s="1"/>
  <c r="D33" i="8"/>
  <c r="B33" i="8"/>
  <c r="A33" i="8"/>
  <c r="P32" i="8"/>
  <c r="M32" i="8"/>
  <c r="F32" i="8"/>
  <c r="E32" i="8"/>
  <c r="D32" i="8"/>
  <c r="B32" i="8"/>
  <c r="A32" i="8"/>
  <c r="P31" i="8"/>
  <c r="J31" i="8"/>
  <c r="I31" i="8"/>
  <c r="E31" i="8"/>
  <c r="D31" i="8"/>
  <c r="C31" i="8"/>
  <c r="B31" i="8"/>
  <c r="A31" i="8"/>
  <c r="U30" i="8"/>
  <c r="P30" i="8"/>
  <c r="I30" i="8"/>
  <c r="K30" i="8" s="1"/>
  <c r="E30" i="8"/>
  <c r="J30" i="8" s="1"/>
  <c r="D30" i="8"/>
  <c r="C30" i="8"/>
  <c r="B30" i="8"/>
  <c r="A30" i="8"/>
  <c r="V29" i="8"/>
  <c r="M29" i="8"/>
  <c r="E29" i="8"/>
  <c r="L29" i="8" s="1"/>
  <c r="N29" i="8" s="1"/>
  <c r="D29" i="8"/>
  <c r="C29" i="8"/>
  <c r="A29" i="8"/>
  <c r="E28" i="8"/>
  <c r="U28" i="8" s="1"/>
  <c r="D28" i="8"/>
  <c r="B28" i="8"/>
  <c r="A28" i="8"/>
  <c r="U27" i="8"/>
  <c r="T27" i="8"/>
  <c r="L27" i="8"/>
  <c r="E27" i="8"/>
  <c r="J27" i="8" s="1"/>
  <c r="D27" i="8"/>
  <c r="B27" i="8"/>
  <c r="A27" i="8"/>
  <c r="M26" i="8"/>
  <c r="I26" i="8"/>
  <c r="E26" i="8"/>
  <c r="L26" i="8" s="1"/>
  <c r="D26" i="8"/>
  <c r="C26" i="8"/>
  <c r="B26" i="8"/>
  <c r="A26" i="8"/>
  <c r="L25" i="8"/>
  <c r="E25" i="8"/>
  <c r="D25" i="8"/>
  <c r="C25" i="8"/>
  <c r="B25" i="8"/>
  <c r="A25" i="8"/>
  <c r="P24" i="8"/>
  <c r="L24" i="8"/>
  <c r="I24" i="8"/>
  <c r="E24" i="8"/>
  <c r="D24" i="8"/>
  <c r="C24" i="8"/>
  <c r="B24" i="8"/>
  <c r="A24" i="8"/>
  <c r="E23" i="8"/>
  <c r="U23" i="8" s="1"/>
  <c r="D23" i="8"/>
  <c r="B23" i="8"/>
  <c r="A23" i="8"/>
  <c r="E22" i="8"/>
  <c r="U22" i="8" s="1"/>
  <c r="D22" i="8"/>
  <c r="B22" i="8"/>
  <c r="A22" i="8"/>
  <c r="U21" i="8"/>
  <c r="M21" i="8"/>
  <c r="E21" i="8"/>
  <c r="T21" i="8" s="1"/>
  <c r="D21" i="8"/>
  <c r="C21" i="8"/>
  <c r="B21" i="8"/>
  <c r="A21" i="8"/>
  <c r="T20" i="8"/>
  <c r="F20" i="8"/>
  <c r="E20" i="8"/>
  <c r="M20" i="8" s="1"/>
  <c r="D20" i="8"/>
  <c r="C20" i="8"/>
  <c r="B20" i="8"/>
  <c r="A20" i="8"/>
  <c r="P19" i="8"/>
  <c r="M19" i="8"/>
  <c r="F19" i="8"/>
  <c r="E19" i="8"/>
  <c r="D19" i="8"/>
  <c r="C19" i="8"/>
  <c r="B19" i="8"/>
  <c r="A19" i="8"/>
  <c r="P18" i="8"/>
  <c r="J18" i="8"/>
  <c r="E18" i="8"/>
  <c r="I18" i="8" s="1"/>
  <c r="D18" i="8"/>
  <c r="C18" i="8"/>
  <c r="B18" i="8"/>
  <c r="A18" i="8"/>
  <c r="U17" i="8"/>
  <c r="P17" i="8"/>
  <c r="E17" i="8"/>
  <c r="J17" i="8" s="1"/>
  <c r="D17" i="8"/>
  <c r="C17" i="8"/>
  <c r="B17" i="8"/>
  <c r="A17" i="8"/>
  <c r="V16" i="8"/>
  <c r="T16" i="8"/>
  <c r="L16" i="8"/>
  <c r="I16" i="8"/>
  <c r="E16" i="8"/>
  <c r="M16" i="8" s="1"/>
  <c r="D16" i="8"/>
  <c r="C16" i="8"/>
  <c r="B16" i="8"/>
  <c r="A16" i="8"/>
  <c r="E15" i="8"/>
  <c r="F15" i="8" s="1"/>
  <c r="D15" i="8"/>
  <c r="C15" i="8"/>
  <c r="B15" i="8"/>
  <c r="A15" i="8"/>
  <c r="F14" i="8"/>
  <c r="E14" i="8"/>
  <c r="U14" i="8" s="1"/>
  <c r="D14" i="8"/>
  <c r="C14" i="8"/>
  <c r="B14" i="8"/>
  <c r="A14" i="8"/>
  <c r="E13" i="8"/>
  <c r="U13" i="8" s="1"/>
  <c r="D13" i="8"/>
  <c r="B13" i="8"/>
  <c r="A13" i="8"/>
  <c r="U12" i="8"/>
  <c r="L12" i="8"/>
  <c r="J12" i="8"/>
  <c r="E12" i="8"/>
  <c r="D12" i="8"/>
  <c r="C12" i="8"/>
  <c r="B12" i="8"/>
  <c r="A12" i="8"/>
  <c r="E11" i="8"/>
  <c r="U11" i="8" s="1"/>
  <c r="D11" i="8"/>
  <c r="C11" i="8"/>
  <c r="B11" i="8"/>
  <c r="A11" i="8"/>
  <c r="AD10" i="8"/>
  <c r="T10" i="8"/>
  <c r="M10" i="8"/>
  <c r="J10" i="8"/>
  <c r="E10" i="8"/>
  <c r="U10" i="8" s="1"/>
  <c r="D10" i="8"/>
  <c r="C10" i="8"/>
  <c r="B10" i="8"/>
  <c r="A10" i="8"/>
  <c r="V9" i="8"/>
  <c r="T9" i="8"/>
  <c r="L9" i="8"/>
  <c r="I9" i="8"/>
  <c r="F9" i="8"/>
  <c r="E9" i="8"/>
  <c r="M9" i="8" s="1"/>
  <c r="N9" i="8" s="1"/>
  <c r="D9" i="8"/>
  <c r="B9" i="8"/>
  <c r="A9" i="8"/>
  <c r="E8" i="8"/>
  <c r="U8" i="8" s="1"/>
  <c r="D8" i="8"/>
  <c r="B8" i="8"/>
  <c r="A8" i="8"/>
  <c r="AJ7" i="8"/>
  <c r="AB7" i="8"/>
  <c r="Y7" i="8"/>
  <c r="Z7" i="8" s="1"/>
  <c r="D7" i="8"/>
  <c r="C7" i="8"/>
  <c r="B7" i="8"/>
  <c r="AF6" i="8"/>
  <c r="B6" i="8"/>
  <c r="A6" i="8"/>
  <c r="E175" i="7"/>
  <c r="D175" i="7"/>
  <c r="C175" i="7"/>
  <c r="B175" i="7"/>
  <c r="A175" i="7"/>
  <c r="E174" i="7"/>
  <c r="D174" i="7"/>
  <c r="C174" i="7"/>
  <c r="B174" i="7"/>
  <c r="A174" i="7"/>
  <c r="E173" i="7"/>
  <c r="D173" i="7"/>
  <c r="C173" i="7"/>
  <c r="B173" i="7"/>
  <c r="A173" i="7"/>
  <c r="E172" i="7"/>
  <c r="D172" i="7"/>
  <c r="C172" i="7"/>
  <c r="B172" i="7"/>
  <c r="A172" i="7"/>
  <c r="E171" i="7"/>
  <c r="D171" i="7"/>
  <c r="C171" i="7"/>
  <c r="B171" i="7"/>
  <c r="A171" i="7"/>
  <c r="E170" i="7"/>
  <c r="D170" i="7"/>
  <c r="C170" i="7"/>
  <c r="B170" i="7"/>
  <c r="A170" i="7"/>
  <c r="E169" i="7"/>
  <c r="D169" i="7"/>
  <c r="C169" i="7"/>
  <c r="B169" i="7"/>
  <c r="A169" i="7"/>
  <c r="E168" i="7"/>
  <c r="D168" i="7"/>
  <c r="C168" i="7"/>
  <c r="B168" i="7"/>
  <c r="A168" i="7"/>
  <c r="E167" i="7"/>
  <c r="D167" i="7"/>
  <c r="C167" i="7"/>
  <c r="B167" i="7"/>
  <c r="A167" i="7"/>
  <c r="E166" i="7"/>
  <c r="D166" i="7"/>
  <c r="C166" i="7"/>
  <c r="B166" i="7"/>
  <c r="A166" i="7"/>
  <c r="E165" i="7"/>
  <c r="D165" i="7"/>
  <c r="B165" i="7"/>
  <c r="A165" i="7"/>
  <c r="E164" i="7"/>
  <c r="D164" i="7"/>
  <c r="C164" i="7"/>
  <c r="B164" i="7"/>
  <c r="A164" i="7"/>
  <c r="J163" i="7"/>
  <c r="P163" i="7" s="1"/>
  <c r="F163" i="7"/>
  <c r="L163" i="7" s="1"/>
  <c r="E163" i="7"/>
  <c r="D163" i="7"/>
  <c r="C163" i="7"/>
  <c r="B163" i="7"/>
  <c r="A163" i="7"/>
  <c r="E162" i="7"/>
  <c r="D162" i="7"/>
  <c r="C162" i="7"/>
  <c r="B162" i="7"/>
  <c r="A162" i="7"/>
  <c r="E161" i="7"/>
  <c r="D161" i="7"/>
  <c r="C161" i="7"/>
  <c r="B161" i="7"/>
  <c r="A161" i="7"/>
  <c r="E160" i="7"/>
  <c r="D160" i="7"/>
  <c r="C160" i="7"/>
  <c r="B160" i="7"/>
  <c r="A160" i="7"/>
  <c r="J159" i="7"/>
  <c r="P159" i="7" s="1"/>
  <c r="F159" i="7"/>
  <c r="E159" i="7"/>
  <c r="D159" i="7"/>
  <c r="C159" i="7"/>
  <c r="B159" i="7"/>
  <c r="A159" i="7"/>
  <c r="E158" i="7"/>
  <c r="D158" i="7"/>
  <c r="C158" i="7"/>
  <c r="B158" i="7"/>
  <c r="A158" i="7"/>
  <c r="E157" i="7"/>
  <c r="D157" i="7"/>
  <c r="C157" i="7"/>
  <c r="B157" i="7"/>
  <c r="A157" i="7"/>
  <c r="E156" i="7"/>
  <c r="D156" i="7"/>
  <c r="C156" i="7"/>
  <c r="B156" i="7"/>
  <c r="A156" i="7"/>
  <c r="J155" i="7"/>
  <c r="P155" i="7" s="1"/>
  <c r="F155" i="7"/>
  <c r="E155" i="7"/>
  <c r="D155" i="7"/>
  <c r="C155" i="7"/>
  <c r="B155" i="7"/>
  <c r="A155" i="7"/>
  <c r="E154" i="7"/>
  <c r="D154" i="7"/>
  <c r="C154" i="7"/>
  <c r="B154" i="7"/>
  <c r="A154" i="7"/>
  <c r="E153" i="7"/>
  <c r="D153" i="7"/>
  <c r="C153" i="7"/>
  <c r="B153" i="7"/>
  <c r="A153" i="7"/>
  <c r="E152" i="7"/>
  <c r="D152" i="7"/>
  <c r="C152" i="7"/>
  <c r="B152" i="7"/>
  <c r="A152" i="7"/>
  <c r="J151" i="7"/>
  <c r="F151" i="7"/>
  <c r="E151" i="7"/>
  <c r="D151" i="7"/>
  <c r="C151" i="7"/>
  <c r="B151" i="7"/>
  <c r="A151" i="7"/>
  <c r="E150" i="7"/>
  <c r="D150" i="7"/>
  <c r="B150" i="7"/>
  <c r="A150" i="7"/>
  <c r="E149" i="7"/>
  <c r="D149" i="7"/>
  <c r="C149" i="7"/>
  <c r="B149" i="7"/>
  <c r="A149" i="7"/>
  <c r="E148" i="7"/>
  <c r="D148" i="7"/>
  <c r="C148" i="7"/>
  <c r="B148" i="7"/>
  <c r="A148" i="7"/>
  <c r="E147" i="7"/>
  <c r="D147" i="7"/>
  <c r="C147" i="7"/>
  <c r="B147" i="7"/>
  <c r="A147" i="7"/>
  <c r="E146" i="7"/>
  <c r="D146" i="7"/>
  <c r="B146" i="7"/>
  <c r="A146" i="7"/>
  <c r="E145" i="7"/>
  <c r="D145" i="7"/>
  <c r="C145" i="7"/>
  <c r="B145" i="7"/>
  <c r="A145" i="7"/>
  <c r="E144" i="7"/>
  <c r="D144" i="7"/>
  <c r="C144" i="7"/>
  <c r="B144" i="7"/>
  <c r="A144" i="7"/>
  <c r="E143" i="7"/>
  <c r="D143" i="7"/>
  <c r="C143" i="7"/>
  <c r="B143" i="7"/>
  <c r="A143" i="7"/>
  <c r="J142" i="7"/>
  <c r="F142" i="7"/>
  <c r="E142" i="7"/>
  <c r="D142" i="7"/>
  <c r="B142" i="7"/>
  <c r="A142" i="7"/>
  <c r="E141" i="7"/>
  <c r="D141" i="7"/>
  <c r="C141" i="7"/>
  <c r="B141" i="7"/>
  <c r="A141" i="7"/>
  <c r="E140" i="7"/>
  <c r="D140" i="7"/>
  <c r="C140" i="7"/>
  <c r="B140" i="7"/>
  <c r="A140" i="7"/>
  <c r="E139" i="7"/>
  <c r="D139" i="7"/>
  <c r="C139" i="7"/>
  <c r="B139" i="7"/>
  <c r="A139" i="7"/>
  <c r="J138" i="7"/>
  <c r="F138" i="7"/>
  <c r="E138" i="7"/>
  <c r="D138" i="7"/>
  <c r="C138" i="7"/>
  <c r="B138" i="7"/>
  <c r="A138" i="7"/>
  <c r="E137" i="7"/>
  <c r="D137" i="7"/>
  <c r="C137" i="7"/>
  <c r="B137" i="7"/>
  <c r="A137" i="7"/>
  <c r="E136" i="7"/>
  <c r="D136" i="7"/>
  <c r="C136" i="7"/>
  <c r="B136" i="7"/>
  <c r="A136" i="7"/>
  <c r="E135" i="7"/>
  <c r="D135" i="7"/>
  <c r="C135" i="7"/>
  <c r="B135" i="7"/>
  <c r="A135" i="7"/>
  <c r="J134" i="7"/>
  <c r="F134" i="7"/>
  <c r="E134" i="7"/>
  <c r="D134" i="7"/>
  <c r="C134" i="7"/>
  <c r="B134" i="7"/>
  <c r="A134" i="7"/>
  <c r="E133" i="7"/>
  <c r="D133" i="7"/>
  <c r="B133" i="7"/>
  <c r="A133" i="7"/>
  <c r="E132" i="7"/>
  <c r="D132" i="7"/>
  <c r="C132" i="7"/>
  <c r="B132" i="7"/>
  <c r="A132" i="7"/>
  <c r="E131" i="7"/>
  <c r="D131" i="7"/>
  <c r="C131" i="7"/>
  <c r="B131" i="7"/>
  <c r="A131" i="7"/>
  <c r="J130" i="7"/>
  <c r="P130" i="7" s="1"/>
  <c r="F130" i="7"/>
  <c r="E130" i="7"/>
  <c r="D130" i="7"/>
  <c r="C130" i="7"/>
  <c r="B130" i="7"/>
  <c r="A130" i="7"/>
  <c r="E129" i="7"/>
  <c r="D129" i="7"/>
  <c r="B129" i="7"/>
  <c r="A129" i="7"/>
  <c r="E128" i="7"/>
  <c r="D128" i="7"/>
  <c r="C128" i="7"/>
  <c r="B128" i="7"/>
  <c r="A128" i="7"/>
  <c r="E127" i="7"/>
  <c r="D127" i="7"/>
  <c r="C127" i="7"/>
  <c r="B127" i="7"/>
  <c r="A127" i="7"/>
  <c r="J126" i="7"/>
  <c r="F126" i="7"/>
  <c r="E126" i="7"/>
  <c r="D126" i="7"/>
  <c r="C126" i="7"/>
  <c r="B126" i="7"/>
  <c r="A126" i="7"/>
  <c r="E125" i="7"/>
  <c r="D125" i="7"/>
  <c r="B125" i="7"/>
  <c r="A125" i="7"/>
  <c r="E124" i="7"/>
  <c r="D124" i="7"/>
  <c r="B124" i="7"/>
  <c r="A124" i="7"/>
  <c r="I123" i="7"/>
  <c r="E123" i="7"/>
  <c r="D123" i="7"/>
  <c r="B123" i="7"/>
  <c r="A123" i="7"/>
  <c r="F122" i="7"/>
  <c r="E122" i="7"/>
  <c r="D122" i="7"/>
  <c r="C122" i="7"/>
  <c r="B122" i="7"/>
  <c r="A122" i="7"/>
  <c r="E121" i="7"/>
  <c r="D121" i="7"/>
  <c r="B121" i="7"/>
  <c r="A121" i="7"/>
  <c r="J120" i="7"/>
  <c r="F120" i="7"/>
  <c r="E120" i="7"/>
  <c r="D120" i="7"/>
  <c r="C120" i="7"/>
  <c r="B120" i="7"/>
  <c r="A120" i="7"/>
  <c r="E119" i="7"/>
  <c r="D119" i="7"/>
  <c r="C119" i="7"/>
  <c r="B119" i="7"/>
  <c r="A119" i="7"/>
  <c r="E118" i="7"/>
  <c r="D118" i="7"/>
  <c r="C118" i="7"/>
  <c r="B118" i="7"/>
  <c r="A118" i="7"/>
  <c r="E117" i="7"/>
  <c r="D117" i="7"/>
  <c r="C117" i="7"/>
  <c r="B117" i="7"/>
  <c r="A117" i="7"/>
  <c r="P116" i="7"/>
  <c r="J116" i="7"/>
  <c r="F116" i="7"/>
  <c r="E116" i="7"/>
  <c r="D116" i="7"/>
  <c r="C116" i="7"/>
  <c r="B116" i="7"/>
  <c r="A116" i="7"/>
  <c r="E115" i="7"/>
  <c r="D115" i="7"/>
  <c r="B115" i="7"/>
  <c r="A115" i="7"/>
  <c r="E114" i="7"/>
  <c r="D114" i="7"/>
  <c r="C114" i="7"/>
  <c r="B114" i="7"/>
  <c r="A114" i="7"/>
  <c r="E113" i="7"/>
  <c r="D113" i="7"/>
  <c r="C113" i="7"/>
  <c r="B113" i="7"/>
  <c r="A113" i="7"/>
  <c r="J112" i="7"/>
  <c r="P112" i="7" s="1"/>
  <c r="F112" i="7"/>
  <c r="E112" i="7"/>
  <c r="D112" i="7"/>
  <c r="C112" i="7"/>
  <c r="B112" i="7"/>
  <c r="A112" i="7"/>
  <c r="E111" i="7"/>
  <c r="D111" i="7"/>
  <c r="B111" i="7"/>
  <c r="A111" i="7"/>
  <c r="E110" i="7"/>
  <c r="D110" i="7"/>
  <c r="C110" i="7"/>
  <c r="B110" i="7"/>
  <c r="A110" i="7"/>
  <c r="E109" i="7"/>
  <c r="D109" i="7"/>
  <c r="C109" i="7"/>
  <c r="B109" i="7"/>
  <c r="A109" i="7"/>
  <c r="P108" i="7"/>
  <c r="J108" i="7"/>
  <c r="F108" i="7"/>
  <c r="E108" i="7"/>
  <c r="D108" i="7"/>
  <c r="C108" i="7"/>
  <c r="B108" i="7"/>
  <c r="A108" i="7"/>
  <c r="E107" i="7"/>
  <c r="D107" i="7"/>
  <c r="B107" i="7"/>
  <c r="A107" i="7"/>
  <c r="J106" i="7"/>
  <c r="E106" i="7"/>
  <c r="D106" i="7"/>
  <c r="C106" i="7"/>
  <c r="B106" i="7"/>
  <c r="A106" i="7"/>
  <c r="E105" i="7"/>
  <c r="D105" i="7"/>
  <c r="B105" i="7"/>
  <c r="A105" i="7"/>
  <c r="E104" i="7"/>
  <c r="D104" i="7"/>
  <c r="B104" i="7"/>
  <c r="A104" i="7"/>
  <c r="E103" i="7"/>
  <c r="D103" i="7"/>
  <c r="B103" i="7"/>
  <c r="A103" i="7"/>
  <c r="E102" i="7"/>
  <c r="D102" i="7"/>
  <c r="B102" i="7"/>
  <c r="A102" i="7"/>
  <c r="J101" i="7"/>
  <c r="F101" i="7"/>
  <c r="E101" i="7"/>
  <c r="D101" i="7"/>
  <c r="C101" i="7"/>
  <c r="B101" i="7"/>
  <c r="A101" i="7"/>
  <c r="E100" i="7"/>
  <c r="D100" i="7"/>
  <c r="C100" i="7"/>
  <c r="B100" i="7"/>
  <c r="A100" i="7"/>
  <c r="E99" i="7"/>
  <c r="D99" i="7"/>
  <c r="C99" i="7"/>
  <c r="B99" i="7"/>
  <c r="A99" i="7"/>
  <c r="E98" i="7"/>
  <c r="D98" i="7"/>
  <c r="C98" i="7"/>
  <c r="B98" i="7"/>
  <c r="A98" i="7"/>
  <c r="J97" i="7"/>
  <c r="F97" i="7"/>
  <c r="E97" i="7"/>
  <c r="D97" i="7"/>
  <c r="C97" i="7"/>
  <c r="B97" i="7"/>
  <c r="A97" i="7"/>
  <c r="E96" i="7"/>
  <c r="D96" i="7"/>
  <c r="B96" i="7"/>
  <c r="A96" i="7"/>
  <c r="E95" i="7"/>
  <c r="D95" i="7"/>
  <c r="C95" i="7"/>
  <c r="B95" i="7"/>
  <c r="A95" i="7"/>
  <c r="E94" i="7"/>
  <c r="D94" i="7"/>
  <c r="C94" i="7"/>
  <c r="B94" i="7"/>
  <c r="A94" i="7"/>
  <c r="J93" i="7"/>
  <c r="P93" i="7" s="1"/>
  <c r="F93" i="7"/>
  <c r="E93" i="7"/>
  <c r="D93" i="7"/>
  <c r="C93" i="7"/>
  <c r="B93" i="7"/>
  <c r="A93" i="7"/>
  <c r="E92" i="7"/>
  <c r="D92" i="7"/>
  <c r="B92" i="7"/>
  <c r="A92" i="7"/>
  <c r="E91" i="7"/>
  <c r="D91" i="7"/>
  <c r="C91" i="7"/>
  <c r="B91" i="7"/>
  <c r="A91" i="7"/>
  <c r="E90" i="7"/>
  <c r="D90" i="7"/>
  <c r="C90" i="7"/>
  <c r="B90" i="7"/>
  <c r="A90" i="7"/>
  <c r="J89" i="7"/>
  <c r="P89" i="7" s="1"/>
  <c r="F89" i="7"/>
  <c r="E89" i="7"/>
  <c r="D89" i="7"/>
  <c r="C89" i="7"/>
  <c r="B89" i="7"/>
  <c r="A89" i="7"/>
  <c r="I88" i="7"/>
  <c r="G88" i="7"/>
  <c r="E88" i="7"/>
  <c r="D88" i="7"/>
  <c r="B88" i="7"/>
  <c r="A88" i="7"/>
  <c r="P87" i="7"/>
  <c r="J87" i="7"/>
  <c r="H87" i="7"/>
  <c r="F87" i="7"/>
  <c r="E87" i="7"/>
  <c r="D87" i="7"/>
  <c r="B87" i="7"/>
  <c r="A87" i="7"/>
  <c r="I86" i="7"/>
  <c r="E86" i="7"/>
  <c r="D86" i="7"/>
  <c r="B86" i="7"/>
  <c r="A86" i="7"/>
  <c r="J85" i="7"/>
  <c r="E85" i="7"/>
  <c r="D85" i="7"/>
  <c r="C85" i="7"/>
  <c r="B85" i="7"/>
  <c r="A85" i="7"/>
  <c r="E84" i="7"/>
  <c r="D84" i="7"/>
  <c r="B84" i="7"/>
  <c r="A84" i="7"/>
  <c r="I83" i="7"/>
  <c r="O83" i="7" s="1"/>
  <c r="F83" i="7"/>
  <c r="E83" i="7"/>
  <c r="D83" i="7"/>
  <c r="B83" i="7"/>
  <c r="A83" i="7"/>
  <c r="J82" i="7"/>
  <c r="P82" i="7" s="1"/>
  <c r="F82" i="7"/>
  <c r="E82" i="7"/>
  <c r="D82" i="7"/>
  <c r="C82" i="7"/>
  <c r="B82" i="7"/>
  <c r="A82" i="7"/>
  <c r="E81" i="7"/>
  <c r="D81" i="7"/>
  <c r="B81" i="7"/>
  <c r="A81" i="7"/>
  <c r="J80" i="7"/>
  <c r="I80" i="7"/>
  <c r="G80" i="7"/>
  <c r="F80" i="7"/>
  <c r="E80" i="7"/>
  <c r="D80" i="7"/>
  <c r="C80" i="7"/>
  <c r="B80" i="7"/>
  <c r="A80" i="7"/>
  <c r="J79" i="7"/>
  <c r="P79" i="7" s="1"/>
  <c r="E79" i="7"/>
  <c r="D79" i="7"/>
  <c r="B79" i="7"/>
  <c r="A79" i="7"/>
  <c r="I78" i="7"/>
  <c r="E78" i="7"/>
  <c r="D78" i="7"/>
  <c r="C78" i="7"/>
  <c r="B78" i="7"/>
  <c r="A78" i="7"/>
  <c r="E77" i="7"/>
  <c r="D77" i="7"/>
  <c r="B77" i="7"/>
  <c r="A77" i="7"/>
  <c r="J76" i="7"/>
  <c r="G76" i="7"/>
  <c r="E76" i="7"/>
  <c r="D76" i="7"/>
  <c r="C76" i="7"/>
  <c r="B76" i="7"/>
  <c r="A76" i="7"/>
  <c r="E75" i="7"/>
  <c r="D75" i="7"/>
  <c r="C75" i="7"/>
  <c r="B75" i="7"/>
  <c r="A75" i="7"/>
  <c r="J74" i="7"/>
  <c r="P74" i="7" s="1"/>
  <c r="F74" i="7"/>
  <c r="E74" i="7"/>
  <c r="D74" i="7"/>
  <c r="C74" i="7"/>
  <c r="B74" i="7"/>
  <c r="A74" i="7"/>
  <c r="E73" i="7"/>
  <c r="D73" i="7"/>
  <c r="B73" i="7"/>
  <c r="A73" i="7"/>
  <c r="E72" i="7"/>
  <c r="D72" i="7"/>
  <c r="B72" i="7"/>
  <c r="A72" i="7"/>
  <c r="E71" i="7"/>
  <c r="D71" i="7"/>
  <c r="C71" i="7"/>
  <c r="B71" i="7"/>
  <c r="A71" i="7"/>
  <c r="E70" i="7"/>
  <c r="D70" i="7"/>
  <c r="C70" i="7"/>
  <c r="B70" i="7"/>
  <c r="A70" i="7"/>
  <c r="F69" i="7"/>
  <c r="E69" i="7"/>
  <c r="D69" i="7"/>
  <c r="C69" i="7"/>
  <c r="B69" i="7"/>
  <c r="A69" i="7"/>
  <c r="E68" i="7"/>
  <c r="D68" i="7"/>
  <c r="B68" i="7"/>
  <c r="A68" i="7"/>
  <c r="E67" i="7"/>
  <c r="D67" i="7"/>
  <c r="B67" i="7"/>
  <c r="A67" i="7"/>
  <c r="E66" i="7"/>
  <c r="D66" i="7"/>
  <c r="C66" i="7"/>
  <c r="B66" i="7"/>
  <c r="A66" i="7"/>
  <c r="E65" i="7"/>
  <c r="D65" i="7"/>
  <c r="C65" i="7"/>
  <c r="B65" i="7"/>
  <c r="A65" i="7"/>
  <c r="E64" i="7"/>
  <c r="D64" i="7"/>
  <c r="C64" i="7"/>
  <c r="B64" i="7"/>
  <c r="A64" i="7"/>
  <c r="E63" i="7"/>
  <c r="D63" i="7"/>
  <c r="C63" i="7"/>
  <c r="B63" i="7"/>
  <c r="A63" i="7"/>
  <c r="E62" i="7"/>
  <c r="D62" i="7"/>
  <c r="B62" i="7"/>
  <c r="A62" i="7"/>
  <c r="J61" i="7"/>
  <c r="F61" i="7"/>
  <c r="E61" i="7"/>
  <c r="D61" i="7"/>
  <c r="B61" i="7"/>
  <c r="A61" i="7"/>
  <c r="E60" i="7"/>
  <c r="D60" i="7"/>
  <c r="B60" i="7"/>
  <c r="A60" i="7"/>
  <c r="E59" i="7"/>
  <c r="D59" i="7"/>
  <c r="C59" i="7"/>
  <c r="B59" i="7"/>
  <c r="A59" i="7"/>
  <c r="E58" i="7"/>
  <c r="D58" i="7"/>
  <c r="C58" i="7"/>
  <c r="B58" i="7"/>
  <c r="A58" i="7"/>
  <c r="J57" i="7"/>
  <c r="P57" i="7" s="1"/>
  <c r="F57" i="7"/>
  <c r="E57" i="7"/>
  <c r="D57" i="7"/>
  <c r="C57" i="7"/>
  <c r="B57" i="7"/>
  <c r="A57" i="7"/>
  <c r="E56" i="7"/>
  <c r="D56" i="7"/>
  <c r="B56" i="7"/>
  <c r="A56" i="7"/>
  <c r="J55" i="7"/>
  <c r="F55" i="7"/>
  <c r="E55" i="7"/>
  <c r="D55" i="7"/>
  <c r="C55" i="7"/>
  <c r="B55" i="7"/>
  <c r="A55" i="7"/>
  <c r="E54" i="7"/>
  <c r="D54" i="7"/>
  <c r="B54" i="7"/>
  <c r="A54" i="7"/>
  <c r="E53" i="7"/>
  <c r="D53" i="7"/>
  <c r="C53" i="7"/>
  <c r="B53" i="7"/>
  <c r="A53" i="7"/>
  <c r="E52" i="7"/>
  <c r="D52" i="7"/>
  <c r="C52" i="7"/>
  <c r="B52" i="7"/>
  <c r="A52" i="7"/>
  <c r="J51" i="7"/>
  <c r="P51" i="7" s="1"/>
  <c r="F51" i="7"/>
  <c r="E51" i="7"/>
  <c r="D51" i="7"/>
  <c r="C51" i="7"/>
  <c r="B51" i="7"/>
  <c r="A51" i="7"/>
  <c r="E50" i="7"/>
  <c r="D50" i="7"/>
  <c r="B50" i="7"/>
  <c r="A50" i="7"/>
  <c r="E49" i="7"/>
  <c r="D49" i="7"/>
  <c r="C49" i="7"/>
  <c r="B49" i="7"/>
  <c r="A49" i="7"/>
  <c r="E48" i="7"/>
  <c r="D48" i="7"/>
  <c r="B48" i="7"/>
  <c r="A48" i="7"/>
  <c r="J47" i="7"/>
  <c r="E47" i="7"/>
  <c r="D47" i="7"/>
  <c r="B47" i="7"/>
  <c r="A47" i="7"/>
  <c r="E46" i="7"/>
  <c r="D46" i="7"/>
  <c r="B46" i="7"/>
  <c r="A46" i="7"/>
  <c r="E45" i="7"/>
  <c r="D45" i="7"/>
  <c r="B45" i="7"/>
  <c r="A45" i="7"/>
  <c r="E44" i="7"/>
  <c r="D44" i="7"/>
  <c r="B44" i="7"/>
  <c r="A44" i="7"/>
  <c r="E43" i="7"/>
  <c r="D43" i="7"/>
  <c r="B43" i="7"/>
  <c r="A43" i="7"/>
  <c r="E42" i="7"/>
  <c r="D42" i="7"/>
  <c r="C42" i="7"/>
  <c r="B42" i="7"/>
  <c r="A42" i="7"/>
  <c r="E41" i="7"/>
  <c r="D41" i="7"/>
  <c r="C41" i="7"/>
  <c r="B41" i="7"/>
  <c r="A41" i="7"/>
  <c r="E40" i="7"/>
  <c r="D40" i="7"/>
  <c r="C40" i="7"/>
  <c r="B40" i="7"/>
  <c r="A40" i="7"/>
  <c r="F39" i="7"/>
  <c r="E39" i="7"/>
  <c r="D39" i="7"/>
  <c r="C39" i="7"/>
  <c r="B39" i="7"/>
  <c r="A39" i="7"/>
  <c r="E38" i="7"/>
  <c r="D38" i="7"/>
  <c r="B38" i="7"/>
  <c r="A38" i="7"/>
  <c r="E37" i="7"/>
  <c r="D37" i="7"/>
  <c r="C37" i="7"/>
  <c r="B37" i="7"/>
  <c r="A37" i="7"/>
  <c r="E36" i="7"/>
  <c r="D36" i="7"/>
  <c r="C36" i="7"/>
  <c r="B36" i="7"/>
  <c r="A36" i="7"/>
  <c r="J35" i="7"/>
  <c r="F35" i="7"/>
  <c r="E35" i="7"/>
  <c r="D35" i="7"/>
  <c r="C35" i="7"/>
  <c r="B35" i="7"/>
  <c r="A35" i="7"/>
  <c r="E34" i="7"/>
  <c r="D34" i="7"/>
  <c r="B34" i="7"/>
  <c r="A34" i="7"/>
  <c r="E33" i="7"/>
  <c r="D33" i="7"/>
  <c r="B33" i="7"/>
  <c r="A33" i="7"/>
  <c r="E32" i="7"/>
  <c r="D32" i="7"/>
  <c r="C32" i="7"/>
  <c r="B32" i="7"/>
  <c r="A32" i="7"/>
  <c r="E31" i="7"/>
  <c r="D31" i="7"/>
  <c r="C31" i="7"/>
  <c r="B31" i="7"/>
  <c r="A31" i="7"/>
  <c r="E30" i="7"/>
  <c r="D30" i="7"/>
  <c r="C30" i="7"/>
  <c r="B30" i="7"/>
  <c r="A30" i="7"/>
  <c r="E29" i="7"/>
  <c r="D29" i="7"/>
  <c r="C29" i="7"/>
  <c r="B29" i="7"/>
  <c r="A29" i="7"/>
  <c r="J28" i="7"/>
  <c r="F28" i="7"/>
  <c r="E28" i="7"/>
  <c r="D28" i="7"/>
  <c r="C28" i="7"/>
  <c r="B28" i="7"/>
  <c r="A28" i="7"/>
  <c r="E27" i="7"/>
  <c r="D27" i="7"/>
  <c r="B27" i="7"/>
  <c r="A27" i="7"/>
  <c r="E26" i="7"/>
  <c r="D26" i="7"/>
  <c r="C26" i="7"/>
  <c r="B26" i="7"/>
  <c r="A26" i="7"/>
  <c r="E25" i="7"/>
  <c r="D25" i="7"/>
  <c r="C25" i="7"/>
  <c r="B25" i="7"/>
  <c r="A25" i="7"/>
  <c r="E24" i="7"/>
  <c r="D24" i="7"/>
  <c r="C24" i="7"/>
  <c r="B24" i="7"/>
  <c r="A24" i="7"/>
  <c r="E23" i="7"/>
  <c r="D23" i="7"/>
  <c r="B23" i="7"/>
  <c r="A23" i="7"/>
  <c r="E22" i="7"/>
  <c r="D22" i="7"/>
  <c r="B22" i="7"/>
  <c r="A22" i="7"/>
  <c r="E21" i="7"/>
  <c r="D21" i="7"/>
  <c r="C21" i="7"/>
  <c r="B21" i="7"/>
  <c r="A21" i="7"/>
  <c r="E20" i="7"/>
  <c r="D20" i="7"/>
  <c r="C20" i="7"/>
  <c r="B20" i="7"/>
  <c r="A20" i="7"/>
  <c r="E19" i="7"/>
  <c r="D19" i="7"/>
  <c r="C19" i="7"/>
  <c r="B19" i="7"/>
  <c r="A19" i="7"/>
  <c r="F18" i="7"/>
  <c r="E18" i="7"/>
  <c r="D18" i="7"/>
  <c r="C18" i="7"/>
  <c r="B18" i="7"/>
  <c r="A18" i="7"/>
  <c r="E17" i="7"/>
  <c r="D17" i="7"/>
  <c r="C17" i="7"/>
  <c r="B17" i="7"/>
  <c r="A17" i="7"/>
  <c r="E16" i="7"/>
  <c r="D16" i="7"/>
  <c r="C16" i="7"/>
  <c r="B16" i="7"/>
  <c r="A16" i="7"/>
  <c r="E15" i="7"/>
  <c r="D15" i="7"/>
  <c r="C15" i="7"/>
  <c r="B15" i="7"/>
  <c r="A15" i="7"/>
  <c r="E14" i="7"/>
  <c r="D14" i="7"/>
  <c r="C14" i="7"/>
  <c r="B14" i="7"/>
  <c r="A14" i="7"/>
  <c r="E13" i="7"/>
  <c r="D13" i="7"/>
  <c r="B13" i="7"/>
  <c r="A13" i="7"/>
  <c r="E12" i="7"/>
  <c r="D12" i="7"/>
  <c r="C12" i="7"/>
  <c r="B12" i="7"/>
  <c r="A12" i="7"/>
  <c r="E11" i="7"/>
  <c r="D11" i="7"/>
  <c r="C11" i="7"/>
  <c r="B11" i="7"/>
  <c r="A11" i="7"/>
  <c r="J10" i="7"/>
  <c r="E10" i="7"/>
  <c r="D10" i="7"/>
  <c r="C10" i="7"/>
  <c r="B10" i="7"/>
  <c r="A10" i="7"/>
  <c r="E9" i="7"/>
  <c r="D9" i="7"/>
  <c r="B9" i="7"/>
  <c r="A9" i="7"/>
  <c r="G8" i="7"/>
  <c r="E8" i="7"/>
  <c r="D8" i="7"/>
  <c r="B8" i="7"/>
  <c r="A8" i="7"/>
  <c r="E7" i="7"/>
  <c r="C7" i="7"/>
  <c r="A7" i="7"/>
  <c r="B6" i="7"/>
  <c r="A6" i="7"/>
  <c r="E175" i="6"/>
  <c r="D175" i="6"/>
  <c r="C175" i="6"/>
  <c r="B175" i="6"/>
  <c r="A175" i="6"/>
  <c r="E174" i="6"/>
  <c r="D174" i="6"/>
  <c r="C174" i="6"/>
  <c r="B174" i="6"/>
  <c r="A174" i="6"/>
  <c r="E173" i="6"/>
  <c r="D173" i="6"/>
  <c r="C173" i="6"/>
  <c r="B173" i="6"/>
  <c r="A173" i="6"/>
  <c r="J172" i="6"/>
  <c r="E172" i="6"/>
  <c r="D172" i="6"/>
  <c r="C172" i="6"/>
  <c r="B172" i="6"/>
  <c r="A172" i="6"/>
  <c r="E171" i="6"/>
  <c r="D171" i="6"/>
  <c r="C171" i="6"/>
  <c r="B171" i="6"/>
  <c r="A171" i="6"/>
  <c r="E170" i="6"/>
  <c r="D170" i="6"/>
  <c r="C170" i="6"/>
  <c r="B170" i="6"/>
  <c r="A170" i="6"/>
  <c r="E169" i="6"/>
  <c r="D169" i="6"/>
  <c r="C169" i="6"/>
  <c r="B169" i="6"/>
  <c r="A169" i="6"/>
  <c r="E168" i="6"/>
  <c r="D168" i="6"/>
  <c r="C168" i="6"/>
  <c r="B168" i="6"/>
  <c r="A168" i="6"/>
  <c r="E167" i="6"/>
  <c r="D167" i="6"/>
  <c r="C167" i="6"/>
  <c r="B167" i="6"/>
  <c r="A167" i="6"/>
  <c r="S166" i="6"/>
  <c r="E166" i="6"/>
  <c r="D166" i="6"/>
  <c r="C166" i="6"/>
  <c r="B166" i="6"/>
  <c r="A166" i="6"/>
  <c r="E165" i="6"/>
  <c r="D165" i="6"/>
  <c r="B165" i="6"/>
  <c r="A165" i="6"/>
  <c r="E164" i="6"/>
  <c r="D164" i="6"/>
  <c r="C164" i="6"/>
  <c r="B164" i="6"/>
  <c r="A164" i="6"/>
  <c r="S163" i="6"/>
  <c r="E163" i="6"/>
  <c r="D163" i="6"/>
  <c r="C163" i="6"/>
  <c r="B163" i="6"/>
  <c r="A163" i="6"/>
  <c r="E162" i="6"/>
  <c r="D162" i="6"/>
  <c r="C162" i="6"/>
  <c r="B162" i="6"/>
  <c r="A162" i="6"/>
  <c r="E161" i="6"/>
  <c r="D161" i="6"/>
  <c r="C161" i="6"/>
  <c r="B161" i="6"/>
  <c r="A161" i="6"/>
  <c r="E160" i="6"/>
  <c r="D160" i="6"/>
  <c r="C160" i="6"/>
  <c r="B160" i="6"/>
  <c r="A160" i="6"/>
  <c r="S159" i="6"/>
  <c r="E159" i="6"/>
  <c r="D159" i="6"/>
  <c r="C159" i="6"/>
  <c r="B159" i="6"/>
  <c r="A159" i="6"/>
  <c r="E158" i="6"/>
  <c r="D158" i="6"/>
  <c r="C158" i="6"/>
  <c r="B158" i="6"/>
  <c r="A158" i="6"/>
  <c r="E157" i="6"/>
  <c r="D157" i="6"/>
  <c r="C157" i="6"/>
  <c r="B157" i="6"/>
  <c r="A157" i="6"/>
  <c r="E156" i="6"/>
  <c r="D156" i="6"/>
  <c r="C156" i="6"/>
  <c r="B156" i="6"/>
  <c r="A156" i="6"/>
  <c r="S155" i="6"/>
  <c r="E155" i="6"/>
  <c r="D155" i="6"/>
  <c r="C155" i="6"/>
  <c r="B155" i="6"/>
  <c r="A155" i="6"/>
  <c r="E154" i="6"/>
  <c r="D154" i="6"/>
  <c r="C154" i="6"/>
  <c r="B154" i="6"/>
  <c r="A154" i="6"/>
  <c r="E153" i="6"/>
  <c r="D153" i="6"/>
  <c r="C153" i="6"/>
  <c r="B153" i="6"/>
  <c r="A153" i="6"/>
  <c r="E152" i="6"/>
  <c r="D152" i="6"/>
  <c r="C152" i="6"/>
  <c r="B152" i="6"/>
  <c r="A152" i="6"/>
  <c r="S151" i="6"/>
  <c r="E151" i="6"/>
  <c r="D151" i="6"/>
  <c r="C151" i="6"/>
  <c r="B151" i="6"/>
  <c r="A151" i="6"/>
  <c r="E150" i="6"/>
  <c r="D150" i="6"/>
  <c r="B150" i="6"/>
  <c r="A150" i="6"/>
  <c r="E149" i="6"/>
  <c r="D149" i="6"/>
  <c r="C149" i="6"/>
  <c r="B149" i="6"/>
  <c r="A149" i="6"/>
  <c r="E148" i="6"/>
  <c r="D148" i="6"/>
  <c r="C148" i="6"/>
  <c r="B148" i="6"/>
  <c r="A148" i="6"/>
  <c r="S147" i="6"/>
  <c r="E147" i="6"/>
  <c r="D147" i="6"/>
  <c r="C147" i="6"/>
  <c r="B147" i="6"/>
  <c r="A147" i="6"/>
  <c r="E146" i="6"/>
  <c r="D146" i="6"/>
  <c r="B146" i="6"/>
  <c r="A146" i="6"/>
  <c r="E145" i="6"/>
  <c r="D145" i="6"/>
  <c r="C145" i="6"/>
  <c r="B145" i="6"/>
  <c r="A145" i="6"/>
  <c r="E144" i="6"/>
  <c r="D144" i="6"/>
  <c r="C144" i="6"/>
  <c r="B144" i="6"/>
  <c r="A144" i="6"/>
  <c r="E143" i="6"/>
  <c r="D143" i="6"/>
  <c r="C143" i="6"/>
  <c r="B143" i="6"/>
  <c r="A143" i="6"/>
  <c r="S142" i="6"/>
  <c r="E142" i="6"/>
  <c r="D142" i="6"/>
  <c r="B142" i="6"/>
  <c r="A142" i="6"/>
  <c r="E141" i="6"/>
  <c r="D141" i="6"/>
  <c r="C141" i="6"/>
  <c r="B141" i="6"/>
  <c r="A141" i="6"/>
  <c r="E140" i="6"/>
  <c r="D140" i="6"/>
  <c r="C140" i="6"/>
  <c r="B140" i="6"/>
  <c r="A140" i="6"/>
  <c r="E139" i="6"/>
  <c r="D139" i="6"/>
  <c r="C139" i="6"/>
  <c r="B139" i="6"/>
  <c r="A139" i="6"/>
  <c r="S138" i="6"/>
  <c r="E138" i="6"/>
  <c r="D138" i="6"/>
  <c r="C138" i="6"/>
  <c r="B138" i="6"/>
  <c r="A138" i="6"/>
  <c r="E137" i="6"/>
  <c r="D137" i="6"/>
  <c r="C137" i="6"/>
  <c r="B137" i="6"/>
  <c r="A137" i="6"/>
  <c r="E136" i="6"/>
  <c r="D136" i="6"/>
  <c r="C136" i="6"/>
  <c r="B136" i="6"/>
  <c r="A136" i="6"/>
  <c r="E135" i="6"/>
  <c r="D135" i="6"/>
  <c r="C135" i="6"/>
  <c r="B135" i="6"/>
  <c r="A135" i="6"/>
  <c r="S134" i="6"/>
  <c r="E134" i="6"/>
  <c r="D134" i="6"/>
  <c r="C134" i="6"/>
  <c r="B134" i="6"/>
  <c r="A134" i="6"/>
  <c r="E133" i="6"/>
  <c r="D133" i="6"/>
  <c r="B133" i="6"/>
  <c r="A133" i="6"/>
  <c r="J132" i="6"/>
  <c r="E132" i="6"/>
  <c r="D132" i="6"/>
  <c r="C132" i="6"/>
  <c r="B132" i="6"/>
  <c r="A132" i="6"/>
  <c r="E131" i="6"/>
  <c r="D131" i="6"/>
  <c r="C131" i="6"/>
  <c r="B131" i="6"/>
  <c r="A131" i="6"/>
  <c r="S130" i="6"/>
  <c r="E130" i="6"/>
  <c r="D130" i="6"/>
  <c r="C130" i="6"/>
  <c r="B130" i="6"/>
  <c r="A130" i="6"/>
  <c r="E129" i="6"/>
  <c r="D129" i="6"/>
  <c r="B129" i="6"/>
  <c r="A129" i="6"/>
  <c r="J128" i="6"/>
  <c r="E128" i="6"/>
  <c r="D128" i="6"/>
  <c r="C128" i="6"/>
  <c r="B128" i="6"/>
  <c r="A128" i="6"/>
  <c r="E127" i="6"/>
  <c r="D127" i="6"/>
  <c r="C127" i="6"/>
  <c r="B127" i="6"/>
  <c r="A127" i="6"/>
  <c r="E126" i="6"/>
  <c r="D126" i="6"/>
  <c r="C126" i="6"/>
  <c r="B126" i="6"/>
  <c r="A126" i="6"/>
  <c r="E125" i="6"/>
  <c r="D125" i="6"/>
  <c r="B125" i="6"/>
  <c r="A125" i="6"/>
  <c r="E124" i="6"/>
  <c r="D124" i="6"/>
  <c r="B124" i="6"/>
  <c r="A124" i="6"/>
  <c r="W123" i="6"/>
  <c r="E123" i="6"/>
  <c r="D123" i="6"/>
  <c r="B123" i="6"/>
  <c r="A123" i="6"/>
  <c r="S122" i="6"/>
  <c r="J122" i="6"/>
  <c r="E122" i="6"/>
  <c r="D122" i="6"/>
  <c r="C122" i="6"/>
  <c r="B122" i="6"/>
  <c r="A122" i="6"/>
  <c r="E121" i="6"/>
  <c r="D121" i="6"/>
  <c r="B121" i="6"/>
  <c r="A121" i="6"/>
  <c r="S120" i="6"/>
  <c r="E120" i="6"/>
  <c r="D120" i="6"/>
  <c r="C120" i="6"/>
  <c r="B120" i="6"/>
  <c r="A120" i="6"/>
  <c r="E119" i="6"/>
  <c r="D119" i="6"/>
  <c r="C119" i="6"/>
  <c r="B119" i="6"/>
  <c r="A119" i="6"/>
  <c r="J118" i="6"/>
  <c r="E118" i="6"/>
  <c r="D118" i="6"/>
  <c r="C118" i="6"/>
  <c r="B118" i="6"/>
  <c r="A118" i="6"/>
  <c r="E117" i="6"/>
  <c r="D117" i="6"/>
  <c r="C117" i="6"/>
  <c r="B117" i="6"/>
  <c r="A117" i="6"/>
  <c r="S116" i="6"/>
  <c r="E116" i="6"/>
  <c r="D116" i="6"/>
  <c r="C116" i="6"/>
  <c r="B116" i="6"/>
  <c r="A116" i="6"/>
  <c r="E115" i="6"/>
  <c r="D115" i="6"/>
  <c r="B115" i="6"/>
  <c r="A115" i="6"/>
  <c r="J114" i="6"/>
  <c r="E114" i="6"/>
  <c r="D114" i="6"/>
  <c r="C114" i="6"/>
  <c r="B114" i="6"/>
  <c r="A114" i="6"/>
  <c r="E113" i="6"/>
  <c r="D113" i="6"/>
  <c r="C113" i="6"/>
  <c r="B113" i="6"/>
  <c r="A113" i="6"/>
  <c r="S112" i="6"/>
  <c r="E112" i="6"/>
  <c r="D112" i="6"/>
  <c r="C112" i="6"/>
  <c r="B112" i="6"/>
  <c r="A112" i="6"/>
  <c r="E111" i="6"/>
  <c r="D111" i="6"/>
  <c r="B111" i="6"/>
  <c r="A111" i="6"/>
  <c r="J110" i="6"/>
  <c r="E110" i="6"/>
  <c r="D110" i="6"/>
  <c r="C110" i="6"/>
  <c r="B110" i="6"/>
  <c r="A110" i="6"/>
  <c r="E109" i="6"/>
  <c r="D109" i="6"/>
  <c r="C109" i="6"/>
  <c r="B109" i="6"/>
  <c r="A109" i="6"/>
  <c r="S108" i="6"/>
  <c r="E108" i="6"/>
  <c r="D108" i="6"/>
  <c r="C108" i="6"/>
  <c r="B108" i="6"/>
  <c r="A108" i="6"/>
  <c r="E107" i="6"/>
  <c r="D107" i="6"/>
  <c r="B107" i="6"/>
  <c r="A107" i="6"/>
  <c r="J106" i="6"/>
  <c r="E106" i="6"/>
  <c r="D106" i="6"/>
  <c r="C106" i="6"/>
  <c r="B106" i="6"/>
  <c r="A106" i="6"/>
  <c r="E105" i="6"/>
  <c r="D105" i="6"/>
  <c r="B105" i="6"/>
  <c r="A105" i="6"/>
  <c r="E104" i="6"/>
  <c r="D104" i="6"/>
  <c r="B104" i="6"/>
  <c r="A104" i="6"/>
  <c r="E103" i="6"/>
  <c r="D103" i="6"/>
  <c r="B103" i="6"/>
  <c r="A103" i="6"/>
  <c r="E102" i="6"/>
  <c r="D102" i="6"/>
  <c r="B102" i="6"/>
  <c r="A102" i="6"/>
  <c r="S101" i="6"/>
  <c r="E101" i="6"/>
  <c r="D101" i="6"/>
  <c r="C101" i="6"/>
  <c r="B101" i="6"/>
  <c r="A101" i="6"/>
  <c r="E100" i="6"/>
  <c r="D100" i="6"/>
  <c r="C100" i="6"/>
  <c r="B100" i="6"/>
  <c r="A100" i="6"/>
  <c r="J99" i="6"/>
  <c r="E99" i="6"/>
  <c r="D99" i="6"/>
  <c r="C99" i="6"/>
  <c r="B99" i="6"/>
  <c r="A99" i="6"/>
  <c r="E98" i="6"/>
  <c r="D98" i="6"/>
  <c r="C98" i="6"/>
  <c r="B98" i="6"/>
  <c r="A98" i="6"/>
  <c r="S97" i="6"/>
  <c r="E97" i="6"/>
  <c r="D97" i="6"/>
  <c r="C97" i="6"/>
  <c r="B97" i="6"/>
  <c r="A97" i="6"/>
  <c r="E96" i="6"/>
  <c r="D96" i="6"/>
  <c r="B96" i="6"/>
  <c r="A96" i="6"/>
  <c r="J95" i="6"/>
  <c r="E95" i="6"/>
  <c r="D95" i="6"/>
  <c r="C95" i="6"/>
  <c r="B95" i="6"/>
  <c r="A95" i="6"/>
  <c r="E94" i="6"/>
  <c r="D94" i="6"/>
  <c r="C94" i="6"/>
  <c r="B94" i="6"/>
  <c r="A94" i="6"/>
  <c r="S93" i="6"/>
  <c r="E93" i="6"/>
  <c r="D93" i="6"/>
  <c r="C93" i="6"/>
  <c r="B93" i="6"/>
  <c r="A93" i="6"/>
  <c r="E92" i="6"/>
  <c r="D92" i="6"/>
  <c r="B92" i="6"/>
  <c r="A92" i="6"/>
  <c r="J91" i="6"/>
  <c r="E91" i="6"/>
  <c r="D91" i="6"/>
  <c r="C91" i="6"/>
  <c r="B91" i="6"/>
  <c r="A91" i="6"/>
  <c r="E90" i="6"/>
  <c r="D90" i="6"/>
  <c r="C90" i="6"/>
  <c r="B90" i="6"/>
  <c r="A90" i="6"/>
  <c r="S89" i="6"/>
  <c r="E89" i="6"/>
  <c r="D89" i="6"/>
  <c r="C89" i="6"/>
  <c r="B89" i="6"/>
  <c r="A89" i="6"/>
  <c r="W88" i="6"/>
  <c r="G88" i="6"/>
  <c r="H88" i="6" s="1"/>
  <c r="I88" i="6" s="1"/>
  <c r="F88" i="6"/>
  <c r="E88" i="6"/>
  <c r="D88" i="6"/>
  <c r="B88" i="6"/>
  <c r="A88" i="6"/>
  <c r="S87" i="6"/>
  <c r="J87" i="6"/>
  <c r="E87" i="6"/>
  <c r="D87" i="6"/>
  <c r="B87" i="6"/>
  <c r="A87" i="6"/>
  <c r="Y86" i="6"/>
  <c r="Z86" i="6" s="1"/>
  <c r="X86" i="6"/>
  <c r="W86" i="6"/>
  <c r="O86" i="6"/>
  <c r="E86" i="6"/>
  <c r="D86" i="6"/>
  <c r="B86" i="6"/>
  <c r="A86" i="6"/>
  <c r="J85" i="6"/>
  <c r="E85" i="6"/>
  <c r="D85" i="6"/>
  <c r="C85" i="6"/>
  <c r="B85" i="6"/>
  <c r="A85" i="6"/>
  <c r="E84" i="6"/>
  <c r="D84" i="6"/>
  <c r="B84" i="6"/>
  <c r="A84" i="6"/>
  <c r="X83" i="6"/>
  <c r="Y83" i="6" s="1"/>
  <c r="W83" i="6"/>
  <c r="O83" i="6"/>
  <c r="E83" i="6"/>
  <c r="D83" i="6"/>
  <c r="B83" i="6"/>
  <c r="A83" i="6"/>
  <c r="X82" i="6"/>
  <c r="Y82" i="6" s="1"/>
  <c r="Z82" i="6" s="1"/>
  <c r="W82" i="6"/>
  <c r="T82" i="6"/>
  <c r="U82" i="6" s="1"/>
  <c r="V82" i="6" s="1"/>
  <c r="S82" i="6"/>
  <c r="O82" i="6"/>
  <c r="E82" i="6"/>
  <c r="D82" i="6"/>
  <c r="C82" i="6"/>
  <c r="B82" i="6"/>
  <c r="A82" i="6"/>
  <c r="F81" i="6"/>
  <c r="E81" i="6"/>
  <c r="G81" i="6" s="1"/>
  <c r="H81" i="6" s="1"/>
  <c r="I81" i="6" s="1"/>
  <c r="D81" i="6"/>
  <c r="B81" i="6"/>
  <c r="A81" i="6"/>
  <c r="W80" i="6"/>
  <c r="S80" i="6"/>
  <c r="F80" i="6"/>
  <c r="E80" i="6"/>
  <c r="G80" i="6" s="1"/>
  <c r="H80" i="6" s="1"/>
  <c r="I80" i="6" s="1"/>
  <c r="D80" i="6"/>
  <c r="C80" i="6"/>
  <c r="B80" i="6"/>
  <c r="A80" i="6"/>
  <c r="J79" i="6"/>
  <c r="E79" i="6"/>
  <c r="D79" i="6"/>
  <c r="B79" i="6"/>
  <c r="A79" i="6"/>
  <c r="X78" i="6"/>
  <c r="Y78" i="6" s="1"/>
  <c r="Z78" i="6" s="1"/>
  <c r="W78" i="6"/>
  <c r="O78" i="6"/>
  <c r="E78" i="6"/>
  <c r="D78" i="6"/>
  <c r="C78" i="6"/>
  <c r="B78" i="6"/>
  <c r="A78" i="6"/>
  <c r="E77" i="6"/>
  <c r="D77" i="6"/>
  <c r="B77" i="6"/>
  <c r="A77" i="6"/>
  <c r="J76" i="6"/>
  <c r="F76" i="6"/>
  <c r="E76" i="6"/>
  <c r="D76" i="6"/>
  <c r="C76" i="6"/>
  <c r="B76" i="6"/>
  <c r="A76" i="6"/>
  <c r="E75" i="6"/>
  <c r="D75" i="6"/>
  <c r="C75" i="6"/>
  <c r="B75" i="6"/>
  <c r="A75" i="6"/>
  <c r="J74" i="6"/>
  <c r="E74" i="6"/>
  <c r="D74" i="6"/>
  <c r="C74" i="6"/>
  <c r="B74" i="6"/>
  <c r="A74" i="6"/>
  <c r="E73" i="6"/>
  <c r="D73" i="6"/>
  <c r="B73" i="6"/>
  <c r="A73" i="6"/>
  <c r="E72" i="6"/>
  <c r="D72" i="6"/>
  <c r="B72" i="6"/>
  <c r="A72" i="6"/>
  <c r="J71" i="6"/>
  <c r="E71" i="6"/>
  <c r="D71" i="6"/>
  <c r="C71" i="6"/>
  <c r="B71" i="6"/>
  <c r="A71" i="6"/>
  <c r="E70" i="6"/>
  <c r="D70" i="6"/>
  <c r="C70" i="6"/>
  <c r="B70" i="6"/>
  <c r="A70" i="6"/>
  <c r="S69" i="6"/>
  <c r="E69" i="6"/>
  <c r="D69" i="6"/>
  <c r="C69" i="6"/>
  <c r="B69" i="6"/>
  <c r="A69" i="6"/>
  <c r="O68" i="6"/>
  <c r="E68" i="6"/>
  <c r="D68" i="6"/>
  <c r="B68" i="6"/>
  <c r="A68" i="6"/>
  <c r="E67" i="6"/>
  <c r="D67" i="6"/>
  <c r="B67" i="6"/>
  <c r="A67" i="6"/>
  <c r="E66" i="6"/>
  <c r="D66" i="6"/>
  <c r="C66" i="6"/>
  <c r="B66" i="6"/>
  <c r="A66" i="6"/>
  <c r="E65" i="6"/>
  <c r="D65" i="6"/>
  <c r="C65" i="6"/>
  <c r="B65" i="6"/>
  <c r="A65" i="6"/>
  <c r="J64" i="6"/>
  <c r="E64" i="6"/>
  <c r="D64" i="6"/>
  <c r="C64" i="6"/>
  <c r="B64" i="6"/>
  <c r="A64" i="6"/>
  <c r="E63" i="6"/>
  <c r="D63" i="6"/>
  <c r="C63" i="6"/>
  <c r="B63" i="6"/>
  <c r="A63" i="6"/>
  <c r="E62" i="6"/>
  <c r="D62" i="6"/>
  <c r="B62" i="6"/>
  <c r="A62" i="6"/>
  <c r="S61" i="6"/>
  <c r="E61" i="6"/>
  <c r="D61" i="6"/>
  <c r="B61" i="6"/>
  <c r="A61" i="6"/>
  <c r="E60" i="6"/>
  <c r="D60" i="6"/>
  <c r="B60" i="6"/>
  <c r="A60" i="6"/>
  <c r="E59" i="6"/>
  <c r="D59" i="6"/>
  <c r="C59" i="6"/>
  <c r="B59" i="6"/>
  <c r="A59" i="6"/>
  <c r="E58" i="6"/>
  <c r="D58" i="6"/>
  <c r="C58" i="6"/>
  <c r="B58" i="6"/>
  <c r="A58" i="6"/>
  <c r="S57" i="6"/>
  <c r="E57" i="6"/>
  <c r="D57" i="6"/>
  <c r="C57" i="6"/>
  <c r="B57" i="6"/>
  <c r="A57" i="6"/>
  <c r="E56" i="6"/>
  <c r="D56" i="6"/>
  <c r="B56" i="6"/>
  <c r="A56" i="6"/>
  <c r="S55" i="6"/>
  <c r="E55" i="6"/>
  <c r="D55" i="6"/>
  <c r="C55" i="6"/>
  <c r="B55" i="6"/>
  <c r="A55" i="6"/>
  <c r="E54" i="6"/>
  <c r="D54" i="6"/>
  <c r="B54" i="6"/>
  <c r="A54" i="6"/>
  <c r="J53" i="6"/>
  <c r="E53" i="6"/>
  <c r="D53" i="6"/>
  <c r="C53" i="6"/>
  <c r="B53" i="6"/>
  <c r="A53" i="6"/>
  <c r="E52" i="6"/>
  <c r="D52" i="6"/>
  <c r="C52" i="6"/>
  <c r="B52" i="6"/>
  <c r="A52" i="6"/>
  <c r="S51" i="6"/>
  <c r="E51" i="6"/>
  <c r="D51" i="6"/>
  <c r="C51" i="6"/>
  <c r="B51" i="6"/>
  <c r="A51" i="6"/>
  <c r="E50" i="6"/>
  <c r="D50" i="6"/>
  <c r="B50" i="6"/>
  <c r="A50" i="6"/>
  <c r="J49" i="6"/>
  <c r="E49" i="6"/>
  <c r="D49" i="6"/>
  <c r="C49" i="6"/>
  <c r="B49" i="6"/>
  <c r="A49" i="6"/>
  <c r="E48" i="6"/>
  <c r="D48" i="6"/>
  <c r="B48" i="6"/>
  <c r="A48" i="6"/>
  <c r="E47" i="6"/>
  <c r="D47" i="6"/>
  <c r="B47" i="6"/>
  <c r="A47" i="6"/>
  <c r="E46" i="6"/>
  <c r="D46" i="6"/>
  <c r="B46" i="6"/>
  <c r="A46" i="6"/>
  <c r="E45" i="6"/>
  <c r="D45" i="6"/>
  <c r="B45" i="6"/>
  <c r="A45" i="6"/>
  <c r="E44" i="6"/>
  <c r="D44" i="6"/>
  <c r="B44" i="6"/>
  <c r="A44" i="6"/>
  <c r="E43" i="6"/>
  <c r="D43" i="6"/>
  <c r="B43" i="6"/>
  <c r="A43" i="6"/>
  <c r="E42" i="6"/>
  <c r="D42" i="6"/>
  <c r="C42" i="6"/>
  <c r="B42" i="6"/>
  <c r="A42" i="6"/>
  <c r="E41" i="6"/>
  <c r="D41" i="6"/>
  <c r="C41" i="6"/>
  <c r="B41" i="6"/>
  <c r="A41" i="6"/>
  <c r="E40" i="6"/>
  <c r="D40" i="6"/>
  <c r="C40" i="6"/>
  <c r="B40" i="6"/>
  <c r="A40" i="6"/>
  <c r="S39" i="6"/>
  <c r="E39" i="6"/>
  <c r="D39" i="6"/>
  <c r="C39" i="6"/>
  <c r="B39" i="6"/>
  <c r="A39" i="6"/>
  <c r="E38" i="6"/>
  <c r="D38" i="6"/>
  <c r="B38" i="6"/>
  <c r="A38" i="6"/>
  <c r="E37" i="6"/>
  <c r="D37" i="6"/>
  <c r="C37" i="6"/>
  <c r="B37" i="6"/>
  <c r="A37" i="6"/>
  <c r="E36" i="6"/>
  <c r="D36" i="6"/>
  <c r="C36" i="6"/>
  <c r="B36" i="6"/>
  <c r="A36" i="6"/>
  <c r="S35" i="6"/>
  <c r="E35" i="6"/>
  <c r="D35" i="6"/>
  <c r="C35" i="6"/>
  <c r="B35" i="6"/>
  <c r="A35" i="6"/>
  <c r="E34" i="6"/>
  <c r="D34" i="6"/>
  <c r="B34" i="6"/>
  <c r="A34" i="6"/>
  <c r="E33" i="6"/>
  <c r="D33" i="6"/>
  <c r="B33" i="6"/>
  <c r="A33" i="6"/>
  <c r="S32" i="6"/>
  <c r="E32" i="6"/>
  <c r="D32" i="6"/>
  <c r="C32" i="6"/>
  <c r="B32" i="6"/>
  <c r="A32" i="6"/>
  <c r="E31" i="6"/>
  <c r="D31" i="6"/>
  <c r="C31" i="6"/>
  <c r="B31" i="6"/>
  <c r="A31" i="6"/>
  <c r="E30" i="6"/>
  <c r="D30" i="6"/>
  <c r="C30" i="6"/>
  <c r="B30" i="6"/>
  <c r="A30" i="6"/>
  <c r="E29" i="6"/>
  <c r="D29" i="6"/>
  <c r="C29" i="6"/>
  <c r="B29" i="6"/>
  <c r="A29" i="6"/>
  <c r="S28" i="6"/>
  <c r="E28" i="6"/>
  <c r="D28" i="6"/>
  <c r="C28" i="6"/>
  <c r="B28" i="6"/>
  <c r="A28" i="6"/>
  <c r="E27" i="6"/>
  <c r="D27" i="6"/>
  <c r="B27" i="6"/>
  <c r="A27" i="6"/>
  <c r="E26" i="6"/>
  <c r="D26" i="6"/>
  <c r="C26" i="6"/>
  <c r="B26" i="6"/>
  <c r="A26" i="6"/>
  <c r="E25" i="6"/>
  <c r="D25" i="6"/>
  <c r="C25" i="6"/>
  <c r="B25" i="6"/>
  <c r="A25" i="6"/>
  <c r="S24" i="6"/>
  <c r="E24" i="6"/>
  <c r="D24" i="6"/>
  <c r="C24" i="6"/>
  <c r="B24" i="6"/>
  <c r="A24" i="6"/>
  <c r="E23" i="6"/>
  <c r="D23" i="6"/>
  <c r="B23" i="6"/>
  <c r="A23" i="6"/>
  <c r="E22" i="6"/>
  <c r="D22" i="6"/>
  <c r="B22" i="6"/>
  <c r="A22" i="6"/>
  <c r="E21" i="6"/>
  <c r="D21" i="6"/>
  <c r="C21" i="6"/>
  <c r="B21" i="6"/>
  <c r="A21" i="6"/>
  <c r="E20" i="6"/>
  <c r="D20" i="6"/>
  <c r="C20" i="6"/>
  <c r="B20" i="6"/>
  <c r="A20" i="6"/>
  <c r="E19" i="6"/>
  <c r="D19" i="6"/>
  <c r="C19" i="6"/>
  <c r="B19" i="6"/>
  <c r="A19" i="6"/>
  <c r="S18" i="6"/>
  <c r="E18" i="6"/>
  <c r="D18" i="6"/>
  <c r="C18" i="6"/>
  <c r="B18" i="6"/>
  <c r="A18" i="6"/>
  <c r="E17" i="6"/>
  <c r="D17" i="6"/>
  <c r="C17" i="6"/>
  <c r="B17" i="6"/>
  <c r="A17" i="6"/>
  <c r="E16" i="6"/>
  <c r="D16" i="6"/>
  <c r="C16" i="6"/>
  <c r="B16" i="6"/>
  <c r="A16" i="6"/>
  <c r="E15" i="6"/>
  <c r="D15" i="6"/>
  <c r="C15" i="6"/>
  <c r="B15" i="6"/>
  <c r="A15" i="6"/>
  <c r="S14" i="6"/>
  <c r="E14" i="6"/>
  <c r="D14" i="6"/>
  <c r="C14" i="6"/>
  <c r="B14" i="6"/>
  <c r="A14" i="6"/>
  <c r="E13" i="6"/>
  <c r="D13" i="6"/>
  <c r="B13" i="6"/>
  <c r="A13" i="6"/>
  <c r="E12" i="6"/>
  <c r="D12" i="6"/>
  <c r="C12" i="6"/>
  <c r="B12" i="6"/>
  <c r="A12" i="6"/>
  <c r="E11" i="6"/>
  <c r="D11" i="6"/>
  <c r="C11" i="6"/>
  <c r="B11" i="6"/>
  <c r="A11" i="6"/>
  <c r="E10" i="6"/>
  <c r="D10" i="6"/>
  <c r="C10" i="6"/>
  <c r="B10" i="6"/>
  <c r="A10" i="6"/>
  <c r="J9" i="6"/>
  <c r="E9" i="6"/>
  <c r="D9" i="6"/>
  <c r="B9" i="6"/>
  <c r="A9" i="6"/>
  <c r="O8" i="6"/>
  <c r="E8" i="6"/>
  <c r="D8" i="6"/>
  <c r="B8" i="6"/>
  <c r="A8" i="6"/>
  <c r="S7" i="6"/>
  <c r="J7" i="6"/>
  <c r="D7" i="6"/>
  <c r="C7" i="6"/>
  <c r="B7" i="6"/>
  <c r="D6" i="6"/>
  <c r="B6" i="6"/>
  <c r="A6" i="6"/>
  <c r="A97" i="5" a="1"/>
  <c r="A97" i="5" s="1"/>
  <c r="A96" i="5" a="1"/>
  <c r="A96" i="5" s="1"/>
  <c r="D96" i="5" s="1"/>
  <c r="A95" i="5" a="1"/>
  <c r="A95" i="5" s="1"/>
  <c r="E94" i="5"/>
  <c r="A94" i="5" a="1"/>
  <c r="A94" i="5" s="1"/>
  <c r="D94" i="5" s="1"/>
  <c r="T93" i="5"/>
  <c r="D93" i="5"/>
  <c r="A93" i="5" a="1"/>
  <c r="A93" i="5"/>
  <c r="B93" i="5" s="1"/>
  <c r="E92" i="5"/>
  <c r="A92" i="5" a="1"/>
  <c r="A92" i="5" s="1"/>
  <c r="D92" i="5" s="1"/>
  <c r="A91" i="5" a="1"/>
  <c r="A91" i="5"/>
  <c r="B91" i="5" s="1"/>
  <c r="T91" i="5" s="1"/>
  <c r="A90" i="5" a="1"/>
  <c r="A90" i="5" s="1"/>
  <c r="D90" i="5" s="1"/>
  <c r="A89" i="5" a="1"/>
  <c r="A89" i="5" s="1"/>
  <c r="A88" i="5" a="1"/>
  <c r="A88" i="5" s="1"/>
  <c r="D88" i="5" s="1"/>
  <c r="A87" i="5" a="1"/>
  <c r="A87" i="5" s="1"/>
  <c r="E86" i="5"/>
  <c r="A86" i="5" a="1"/>
  <c r="A86" i="5" s="1"/>
  <c r="D86" i="5" s="1"/>
  <c r="T85" i="5"/>
  <c r="D85" i="5"/>
  <c r="A85" i="5" a="1"/>
  <c r="A85" i="5"/>
  <c r="B85" i="5" s="1"/>
  <c r="E84" i="5"/>
  <c r="A84" i="5" a="1"/>
  <c r="A84" i="5" s="1"/>
  <c r="D84" i="5" s="1"/>
  <c r="A83" i="5" a="1"/>
  <c r="A83" i="5"/>
  <c r="B83" i="5" s="1"/>
  <c r="T83" i="5" s="1"/>
  <c r="A82" i="5" a="1"/>
  <c r="A82" i="5" s="1"/>
  <c r="D82" i="5" s="1"/>
  <c r="A81" i="5" a="1"/>
  <c r="A81" i="5" s="1"/>
  <c r="A80" i="5" a="1"/>
  <c r="A80" i="5" s="1"/>
  <c r="D80" i="5" s="1"/>
  <c r="A79" i="5" a="1"/>
  <c r="A79" i="5" s="1"/>
  <c r="E78" i="5"/>
  <c r="A78" i="5" a="1"/>
  <c r="A78" i="5" s="1"/>
  <c r="D78" i="5" s="1"/>
  <c r="T77" i="5"/>
  <c r="D77" i="5"/>
  <c r="A77" i="5" a="1"/>
  <c r="A77" i="5"/>
  <c r="B77" i="5" s="1"/>
  <c r="E76" i="5"/>
  <c r="A76" i="5" a="1"/>
  <c r="A76" i="5" s="1"/>
  <c r="D76" i="5" s="1"/>
  <c r="A75" i="5" a="1"/>
  <c r="A75" i="5"/>
  <c r="B75" i="5" s="1"/>
  <c r="T75" i="5" s="1"/>
  <c r="A74" i="5" a="1"/>
  <c r="A74" i="5" s="1"/>
  <c r="D74" i="5" s="1"/>
  <c r="A73" i="5" a="1"/>
  <c r="A73" i="5" s="1"/>
  <c r="A72" i="5" a="1"/>
  <c r="A72" i="5" s="1"/>
  <c r="D72" i="5" s="1"/>
  <c r="A71" i="5" a="1"/>
  <c r="A71" i="5" s="1"/>
  <c r="E70" i="5"/>
  <c r="A70" i="5" a="1"/>
  <c r="A70" i="5" s="1"/>
  <c r="D70" i="5" s="1"/>
  <c r="T69" i="5"/>
  <c r="D69" i="5"/>
  <c r="A69" i="5" a="1"/>
  <c r="A69" i="5"/>
  <c r="B69" i="5" s="1"/>
  <c r="E68" i="5"/>
  <c r="A68" i="5" a="1"/>
  <c r="A68" i="5" s="1"/>
  <c r="D68" i="5" s="1"/>
  <c r="A67" i="5" a="1"/>
  <c r="A67" i="5"/>
  <c r="B67" i="5" s="1"/>
  <c r="T67" i="5" s="1"/>
  <c r="A66" i="5" a="1"/>
  <c r="A66" i="5" s="1"/>
  <c r="D66" i="5" s="1"/>
  <c r="A65" i="5" a="1"/>
  <c r="A65" i="5" s="1"/>
  <c r="A64" i="5" a="1"/>
  <c r="A64" i="5" s="1"/>
  <c r="D64" i="5" s="1"/>
  <c r="A63" i="5" a="1"/>
  <c r="A63" i="5" s="1"/>
  <c r="A62" i="5" a="1"/>
  <c r="A62" i="5" s="1"/>
  <c r="D62" i="5" s="1"/>
  <c r="T61" i="5"/>
  <c r="A61" i="5" a="1"/>
  <c r="A61" i="5"/>
  <c r="B61" i="5" s="1"/>
  <c r="E60" i="5"/>
  <c r="A60" i="5" a="1"/>
  <c r="A60" i="5" s="1"/>
  <c r="D60" i="5" s="1"/>
  <c r="A59" i="5" a="1"/>
  <c r="A59" i="5"/>
  <c r="B59" i="5" s="1"/>
  <c r="T59" i="5" s="1"/>
  <c r="A58" i="5" a="1"/>
  <c r="A58" i="5" s="1"/>
  <c r="D58" i="5" s="1"/>
  <c r="A57" i="5" a="1"/>
  <c r="A57" i="5" s="1"/>
  <c r="A56" i="5" a="1"/>
  <c r="A56" i="5" s="1"/>
  <c r="D56" i="5" s="1"/>
  <c r="A55" i="5" a="1"/>
  <c r="A55" i="5" s="1"/>
  <c r="A54" i="5" a="1"/>
  <c r="A54" i="5" s="1"/>
  <c r="D54" i="5" s="1"/>
  <c r="T53" i="5"/>
  <c r="A53" i="5" a="1"/>
  <c r="A53" i="5"/>
  <c r="B53" i="5" s="1"/>
  <c r="E52" i="5"/>
  <c r="A52" i="5" a="1"/>
  <c r="A52" i="5" s="1"/>
  <c r="D52" i="5" s="1"/>
  <c r="A51" i="5" a="1"/>
  <c r="A51" i="5"/>
  <c r="B51" i="5" s="1"/>
  <c r="T51" i="5" s="1"/>
  <c r="A50" i="5" a="1"/>
  <c r="A50" i="5" s="1"/>
  <c r="D50" i="5" s="1"/>
  <c r="A49" i="5" a="1"/>
  <c r="A49" i="5" s="1"/>
  <c r="A48" i="5" a="1"/>
  <c r="A48" i="5" s="1"/>
  <c r="D48" i="5" s="1"/>
  <c r="A47" i="5" a="1"/>
  <c r="A47" i="5" s="1"/>
  <c r="A46" i="5" a="1"/>
  <c r="A46" i="5" s="1"/>
  <c r="D46" i="5" s="1"/>
  <c r="T45" i="5"/>
  <c r="A45" i="5" a="1"/>
  <c r="A45" i="5"/>
  <c r="B45" i="5" s="1"/>
  <c r="E44" i="5"/>
  <c r="A44" i="5" a="1"/>
  <c r="A44" i="5" s="1"/>
  <c r="D44" i="5" s="1"/>
  <c r="A43" i="5" a="1"/>
  <c r="A43" i="5"/>
  <c r="B43" i="5" s="1"/>
  <c r="T43" i="5" s="1"/>
  <c r="A42" i="5" a="1"/>
  <c r="A42" i="5" s="1"/>
  <c r="D42" i="5" s="1"/>
  <c r="A41" i="5" a="1"/>
  <c r="A41" i="5" s="1"/>
  <c r="A40" i="5" a="1"/>
  <c r="A40" i="5" s="1"/>
  <c r="D40" i="5" s="1"/>
  <c r="A39" i="5" a="1"/>
  <c r="A39" i="5" s="1"/>
  <c r="A38" i="5" a="1"/>
  <c r="A38" i="5" s="1"/>
  <c r="A37" i="5" a="1"/>
  <c r="A37" i="5"/>
  <c r="E36" i="5"/>
  <c r="A36" i="5" a="1"/>
  <c r="A36" i="5" s="1"/>
  <c r="D36" i="5" s="1"/>
  <c r="A35" i="5" a="1"/>
  <c r="A35" i="5"/>
  <c r="B35" i="5" s="1"/>
  <c r="T35" i="5" s="1"/>
  <c r="A34" i="5" a="1"/>
  <c r="A34" i="5" s="1"/>
  <c r="D34" i="5" s="1"/>
  <c r="A33" i="5" a="1"/>
  <c r="A33" i="5" s="1"/>
  <c r="A32" i="5" a="1"/>
  <c r="A32" i="5" s="1"/>
  <c r="A31" i="5" a="1"/>
  <c r="A31" i="5" s="1"/>
  <c r="E30" i="5"/>
  <c r="A30" i="5" a="1"/>
  <c r="A30" i="5" s="1"/>
  <c r="T29" i="5"/>
  <c r="D29" i="5"/>
  <c r="A29" i="5" a="1"/>
  <c r="A29" i="5"/>
  <c r="B29" i="5" s="1"/>
  <c r="A28" i="5" a="1"/>
  <c r="A28" i="5" s="1"/>
  <c r="D28" i="5" s="1"/>
  <c r="A27" i="5" a="1"/>
  <c r="A27" i="5"/>
  <c r="B27" i="5" s="1"/>
  <c r="T27" i="5" s="1"/>
  <c r="A26" i="5" a="1"/>
  <c r="A26" i="5" s="1"/>
  <c r="D26" i="5" s="1"/>
  <c r="A25" i="5" a="1"/>
  <c r="A25" i="5" s="1"/>
  <c r="A24" i="5" a="1"/>
  <c r="A24" i="5" s="1"/>
  <c r="A23" i="5" a="1"/>
  <c r="A23" i="5" s="1"/>
  <c r="A22" i="5" a="1"/>
  <c r="A22" i="5" s="1"/>
  <c r="A21" i="5" a="1"/>
  <c r="A21" i="5"/>
  <c r="B21" i="5" s="1"/>
  <c r="T21" i="5" s="1"/>
  <c r="A20" i="5" a="1"/>
  <c r="A20" i="5" s="1"/>
  <c r="D20" i="5" s="1"/>
  <c r="A19" i="5" a="1"/>
  <c r="A19" i="5"/>
  <c r="B19" i="5" s="1"/>
  <c r="T19" i="5" s="1"/>
  <c r="A18" i="5" a="1"/>
  <c r="A18" i="5" s="1"/>
  <c r="D18" i="5" s="1"/>
  <c r="A17" i="5" a="1"/>
  <c r="A17" i="5" s="1"/>
  <c r="A16" i="5" a="1"/>
  <c r="A16" i="5" s="1"/>
  <c r="A15" i="5" a="1"/>
  <c r="A15" i="5" s="1"/>
  <c r="A14" i="5" a="1"/>
  <c r="A14" i="5" s="1"/>
  <c r="E14" i="5" s="1"/>
  <c r="D13" i="5"/>
  <c r="A13" i="5" a="1"/>
  <c r="A13" i="5"/>
  <c r="B13" i="5" s="1"/>
  <c r="T13" i="5" s="1"/>
  <c r="A12" i="5" a="1"/>
  <c r="A12" i="5" s="1"/>
  <c r="D12" i="5" s="1"/>
  <c r="A11" i="5" a="1"/>
  <c r="A11" i="5"/>
  <c r="B11" i="5" s="1"/>
  <c r="T11" i="5" s="1"/>
  <c r="A10" i="5" a="1"/>
  <c r="A10" i="5" s="1"/>
  <c r="D10" i="5" s="1"/>
  <c r="A9" i="5" a="1"/>
  <c r="A9" i="5" s="1"/>
  <c r="B8" i="5"/>
  <c r="A8" i="5" a="1"/>
  <c r="A8" i="5" s="1"/>
  <c r="D8" i="5" s="1"/>
  <c r="A7" i="5" a="1"/>
  <c r="A7" i="5" s="1"/>
  <c r="E6" i="5"/>
  <c r="B6" i="5"/>
  <c r="A6" i="5" a="1"/>
  <c r="A6" i="5" s="1"/>
  <c r="D6" i="5" s="1"/>
  <c r="T5" i="5"/>
  <c r="D5" i="5"/>
  <c r="A5" i="5" a="1"/>
  <c r="A5" i="5"/>
  <c r="B5" i="5" s="1"/>
  <c r="A1" i="5"/>
  <c r="A158" i="4" a="1"/>
  <c r="A158" i="4" s="1"/>
  <c r="E158" i="4" s="1"/>
  <c r="A157" i="4" a="1"/>
  <c r="A157" i="4" s="1"/>
  <c r="A156" i="4" a="1"/>
  <c r="A156" i="4" s="1"/>
  <c r="E156" i="4" s="1"/>
  <c r="A155" i="4" a="1"/>
  <c r="A155" i="4" s="1"/>
  <c r="E155" i="4" s="1"/>
  <c r="A154" i="4" a="1"/>
  <c r="A154" i="4" s="1"/>
  <c r="E154" i="4" s="1"/>
  <c r="A153" i="4" a="1"/>
  <c r="A153" i="4" s="1"/>
  <c r="B152" i="4"/>
  <c r="A152" i="4" a="1"/>
  <c r="A152" i="4" s="1"/>
  <c r="E152" i="4" s="1"/>
  <c r="A151" i="4" a="1"/>
  <c r="A151" i="4"/>
  <c r="E151" i="4" s="1"/>
  <c r="A150" i="4" a="1"/>
  <c r="A150" i="4" s="1"/>
  <c r="E150" i="4" s="1"/>
  <c r="A149" i="4" a="1"/>
  <c r="A149" i="4" s="1"/>
  <c r="A148" i="4" a="1"/>
  <c r="A148" i="4" s="1"/>
  <c r="E148" i="4" s="1"/>
  <c r="A147" i="4" a="1"/>
  <c r="A147" i="4" s="1"/>
  <c r="E147" i="4" s="1"/>
  <c r="A146" i="4" a="1"/>
  <c r="A146" i="4" s="1"/>
  <c r="E146" i="4" s="1"/>
  <c r="A145" i="4" a="1"/>
  <c r="A145" i="4" s="1"/>
  <c r="B144" i="4"/>
  <c r="A144" i="4" a="1"/>
  <c r="A144" i="4" s="1"/>
  <c r="E144" i="4" s="1"/>
  <c r="A143" i="4" a="1"/>
  <c r="A143" i="4"/>
  <c r="E143" i="4" s="1"/>
  <c r="A142" i="4" a="1"/>
  <c r="A142" i="4" s="1"/>
  <c r="E142" i="4" s="1"/>
  <c r="A141" i="4" a="1"/>
  <c r="A141" i="4" s="1"/>
  <c r="A140" i="4" a="1"/>
  <c r="A140" i="4" s="1"/>
  <c r="E140" i="4" s="1"/>
  <c r="A139" i="4" a="1"/>
  <c r="A139" i="4" s="1"/>
  <c r="E139" i="4" s="1"/>
  <c r="A138" i="4" a="1"/>
  <c r="A138" i="4" s="1"/>
  <c r="E138" i="4" s="1"/>
  <c r="A137" i="4" a="1"/>
  <c r="A137" i="4" s="1"/>
  <c r="B136" i="4"/>
  <c r="A136" i="4" a="1"/>
  <c r="A136" i="4" s="1"/>
  <c r="E136" i="4" s="1"/>
  <c r="A135" i="4" a="1"/>
  <c r="A135" i="4"/>
  <c r="E135" i="4" s="1"/>
  <c r="A134" i="4" a="1"/>
  <c r="A134" i="4" s="1"/>
  <c r="E134" i="4" s="1"/>
  <c r="A133" i="4" a="1"/>
  <c r="A133" i="4" s="1"/>
  <c r="A132" i="4" a="1"/>
  <c r="A132" i="4" s="1"/>
  <c r="E132" i="4" s="1"/>
  <c r="A131" i="4" a="1"/>
  <c r="A131" i="4" s="1"/>
  <c r="E131" i="4" s="1"/>
  <c r="A130" i="4" a="1"/>
  <c r="A130" i="4" s="1"/>
  <c r="E130" i="4" s="1"/>
  <c r="A129" i="4" a="1"/>
  <c r="A129" i="4" s="1"/>
  <c r="B128" i="4"/>
  <c r="A128" i="4" a="1"/>
  <c r="A128" i="4" s="1"/>
  <c r="E128" i="4" s="1"/>
  <c r="A127" i="4" a="1"/>
  <c r="A127" i="4"/>
  <c r="E127" i="4" s="1"/>
  <c r="A126" i="4" a="1"/>
  <c r="A126" i="4" s="1"/>
  <c r="E126" i="4" s="1"/>
  <c r="A125" i="4" a="1"/>
  <c r="A125" i="4" s="1"/>
  <c r="A124" i="4" a="1"/>
  <c r="A124" i="4" s="1"/>
  <c r="E124" i="4" s="1"/>
  <c r="A123" i="4" a="1"/>
  <c r="A123" i="4" s="1"/>
  <c r="E123" i="4" s="1"/>
  <c r="A122" i="4" a="1"/>
  <c r="A122" i="4" s="1"/>
  <c r="E122" i="4" s="1"/>
  <c r="A121" i="4" a="1"/>
  <c r="A121" i="4" s="1"/>
  <c r="B120" i="4"/>
  <c r="A120" i="4" a="1"/>
  <c r="A120" i="4" s="1"/>
  <c r="E120" i="4" s="1"/>
  <c r="A119" i="4" a="1"/>
  <c r="A119" i="4"/>
  <c r="E119" i="4" s="1"/>
  <c r="A118" i="4" a="1"/>
  <c r="A118" i="4" s="1"/>
  <c r="E118" i="4" s="1"/>
  <c r="A117" i="4" a="1"/>
  <c r="A117" i="4" s="1"/>
  <c r="A116" i="4" a="1"/>
  <c r="A116" i="4" s="1"/>
  <c r="A115" i="4" a="1"/>
  <c r="A115" i="4"/>
  <c r="E115" i="4" s="1"/>
  <c r="A114" i="4" a="1"/>
  <c r="A114" i="4" s="1"/>
  <c r="E114" i="4" s="1"/>
  <c r="A113" i="4" a="1"/>
  <c r="A113" i="4" s="1"/>
  <c r="A112" i="4" a="1"/>
  <c r="A112" i="4" s="1"/>
  <c r="A111" i="4" a="1"/>
  <c r="A111" i="4" s="1"/>
  <c r="E111" i="4" s="1"/>
  <c r="A110" i="4" a="1"/>
  <c r="A110" i="4" s="1"/>
  <c r="E110" i="4" s="1"/>
  <c r="A109" i="4" a="1"/>
  <c r="A109" i="4" s="1"/>
  <c r="A108" i="4" a="1"/>
  <c r="A108" i="4" s="1"/>
  <c r="A107" i="4" a="1"/>
  <c r="A107" i="4" s="1"/>
  <c r="E107" i="4" s="1"/>
  <c r="A106" i="4" a="1"/>
  <c r="A106" i="4" s="1"/>
  <c r="E106" i="4" s="1"/>
  <c r="A105" i="4" a="1"/>
  <c r="A105" i="4" s="1"/>
  <c r="A104" i="4" a="1"/>
  <c r="A104" i="4" s="1"/>
  <c r="A103" i="4" a="1"/>
  <c r="A103" i="4" s="1"/>
  <c r="E103" i="4" s="1"/>
  <c r="A102" i="4" a="1"/>
  <c r="A102" i="4" s="1"/>
  <c r="E102" i="4" s="1"/>
  <c r="A101" i="4" a="1"/>
  <c r="A101" i="4" s="1"/>
  <c r="A100" i="4" a="1"/>
  <c r="A100" i="4" s="1"/>
  <c r="A99" i="4" a="1"/>
  <c r="A99" i="4" s="1"/>
  <c r="E99" i="4" s="1"/>
  <c r="A98" i="4" a="1"/>
  <c r="A98" i="4" s="1"/>
  <c r="E98" i="4" s="1"/>
  <c r="A97" i="4" a="1"/>
  <c r="A97" i="4" s="1"/>
  <c r="A96" i="4" a="1"/>
  <c r="A96" i="4"/>
  <c r="E96" i="4" s="1"/>
  <c r="A95" i="4" a="1"/>
  <c r="A95" i="4" s="1"/>
  <c r="A94" i="4" a="1"/>
  <c r="A94" i="4" s="1"/>
  <c r="E94" i="4" s="1"/>
  <c r="A93" i="4" a="1"/>
  <c r="A93" i="4" s="1"/>
  <c r="A92" i="4" a="1"/>
  <c r="A92" i="4"/>
  <c r="E92" i="4" s="1"/>
  <c r="A91" i="4" a="1"/>
  <c r="A91" i="4" s="1"/>
  <c r="A90" i="4" a="1"/>
  <c r="A90" i="4" s="1"/>
  <c r="E90" i="4" s="1"/>
  <c r="A89" i="4" a="1"/>
  <c r="A89" i="4" s="1"/>
  <c r="A88" i="4" a="1"/>
  <c r="A88" i="4"/>
  <c r="E88" i="4" s="1"/>
  <c r="A87" i="4" a="1"/>
  <c r="A87" i="4" s="1"/>
  <c r="A86" i="4" a="1"/>
  <c r="A86" i="4" s="1"/>
  <c r="E86" i="4" s="1"/>
  <c r="A85" i="4" a="1"/>
  <c r="A85" i="4" s="1"/>
  <c r="A84" i="4" a="1"/>
  <c r="A84" i="4"/>
  <c r="E84" i="4" s="1"/>
  <c r="A83" i="4" a="1"/>
  <c r="A83" i="4" s="1"/>
  <c r="A82" i="4" a="1"/>
  <c r="A82" i="4" s="1"/>
  <c r="E82" i="4" s="1"/>
  <c r="A81" i="4" a="1"/>
  <c r="A81" i="4" s="1"/>
  <c r="A80" i="4" a="1"/>
  <c r="A80" i="4"/>
  <c r="E80" i="4" s="1"/>
  <c r="A79" i="4" a="1"/>
  <c r="A79" i="4" s="1"/>
  <c r="A78" i="4" a="1"/>
  <c r="A78" i="4" s="1"/>
  <c r="E78" i="4" s="1"/>
  <c r="A77" i="4" a="1"/>
  <c r="A77" i="4" s="1"/>
  <c r="A76" i="4" a="1"/>
  <c r="A76" i="4" s="1"/>
  <c r="E76" i="4" s="1"/>
  <c r="A75" i="4" a="1"/>
  <c r="A75" i="4" s="1"/>
  <c r="A74" i="4" a="1"/>
  <c r="A74" i="4"/>
  <c r="E74" i="4" s="1"/>
  <c r="A73" i="4" a="1"/>
  <c r="A73" i="4" s="1"/>
  <c r="A72" i="4" a="1"/>
  <c r="A72" i="4"/>
  <c r="E72" i="4" s="1"/>
  <c r="A71" i="4" a="1"/>
  <c r="A71" i="4" s="1"/>
  <c r="A70" i="4" a="1"/>
  <c r="A70" i="4" s="1"/>
  <c r="E70" i="4" s="1"/>
  <c r="A69" i="4" a="1"/>
  <c r="A69" i="4" s="1"/>
  <c r="A68" i="4" a="1"/>
  <c r="A68" i="4" s="1"/>
  <c r="E68" i="4" s="1"/>
  <c r="A67" i="4" a="1"/>
  <c r="A67" i="4" s="1"/>
  <c r="A66" i="4" a="1"/>
  <c r="A66" i="4"/>
  <c r="E66" i="4" s="1"/>
  <c r="A65" i="4" a="1"/>
  <c r="A65" i="4" s="1"/>
  <c r="A64" i="4" a="1"/>
  <c r="A64" i="4"/>
  <c r="E64" i="4" s="1"/>
  <c r="A63" i="4" a="1"/>
  <c r="A63" i="4" s="1"/>
  <c r="A62" i="4" a="1"/>
  <c r="A62" i="4" s="1"/>
  <c r="E62" i="4" s="1"/>
  <c r="A61" i="4" a="1"/>
  <c r="A61" i="4" s="1"/>
  <c r="A60" i="4" a="1"/>
  <c r="A60" i="4" s="1"/>
  <c r="E60" i="4" s="1"/>
  <c r="A59" i="4" a="1"/>
  <c r="A59" i="4" s="1"/>
  <c r="A58" i="4" a="1"/>
  <c r="A58" i="4"/>
  <c r="E58" i="4" s="1"/>
  <c r="A57" i="4" a="1"/>
  <c r="A57" i="4" s="1"/>
  <c r="A56" i="4" a="1"/>
  <c r="A56" i="4"/>
  <c r="E56" i="4" s="1"/>
  <c r="A55" i="4" a="1"/>
  <c r="A55" i="4" s="1"/>
  <c r="A54" i="4" a="1"/>
  <c r="A54" i="4" s="1"/>
  <c r="E54" i="4" s="1"/>
  <c r="A53" i="4" a="1"/>
  <c r="A53" i="4" s="1"/>
  <c r="A52" i="4" a="1"/>
  <c r="A52" i="4" s="1"/>
  <c r="E52" i="4" s="1"/>
  <c r="A51" i="4" a="1"/>
  <c r="A51" i="4" s="1"/>
  <c r="A50" i="4" a="1"/>
  <c r="A50" i="4"/>
  <c r="E50" i="4" s="1"/>
  <c r="A49" i="4" a="1"/>
  <c r="A49" i="4" s="1"/>
  <c r="A48" i="4" a="1"/>
  <c r="A48" i="4"/>
  <c r="E48" i="4" s="1"/>
  <c r="A47" i="4" a="1"/>
  <c r="A47" i="4" s="1"/>
  <c r="A46" i="4" a="1"/>
  <c r="A46" i="4" s="1"/>
  <c r="E46" i="4" s="1"/>
  <c r="A45" i="4" a="1"/>
  <c r="A45" i="4" s="1"/>
  <c r="A44" i="4" a="1"/>
  <c r="A44" i="4" s="1"/>
  <c r="E44" i="4" s="1"/>
  <c r="A43" i="4" a="1"/>
  <c r="A43" i="4" s="1"/>
  <c r="A42" i="4" a="1"/>
  <c r="A42" i="4"/>
  <c r="E42" i="4" s="1"/>
  <c r="A41" i="4" a="1"/>
  <c r="A41" i="4" s="1"/>
  <c r="A40" i="4" a="1"/>
  <c r="A40" i="4"/>
  <c r="E40" i="4" s="1"/>
  <c r="A39" i="4" a="1"/>
  <c r="A39" i="4" s="1"/>
  <c r="A38" i="4" a="1"/>
  <c r="A38" i="4" s="1"/>
  <c r="E38" i="4" s="1"/>
  <c r="A37" i="4" a="1"/>
  <c r="A37" i="4" s="1"/>
  <c r="A36" i="4" a="1"/>
  <c r="A36" i="4" s="1"/>
  <c r="E36" i="4" s="1"/>
  <c r="A35" i="4" a="1"/>
  <c r="A35" i="4" s="1"/>
  <c r="A34" i="4" a="1"/>
  <c r="A34" i="4"/>
  <c r="E34" i="4" s="1"/>
  <c r="A33" i="4" a="1"/>
  <c r="A33" i="4" s="1"/>
  <c r="A32" i="4" a="1"/>
  <c r="A32" i="4"/>
  <c r="E32" i="4" s="1"/>
  <c r="A31" i="4" a="1"/>
  <c r="A31" i="4" s="1"/>
  <c r="A30" i="4" a="1"/>
  <c r="A30" i="4" s="1"/>
  <c r="E30" i="4" s="1"/>
  <c r="A29" i="4" a="1"/>
  <c r="A29" i="4" s="1"/>
  <c r="A28" i="4" a="1"/>
  <c r="A28" i="4" s="1"/>
  <c r="E28" i="4" s="1"/>
  <c r="A27" i="4" a="1"/>
  <c r="A27" i="4" s="1"/>
  <c r="A26" i="4" a="1"/>
  <c r="A26" i="4"/>
  <c r="E26" i="4" s="1"/>
  <c r="A25" i="4" a="1"/>
  <c r="A25" i="4" s="1"/>
  <c r="A24" i="4" a="1"/>
  <c r="A24" i="4"/>
  <c r="E24" i="4" s="1"/>
  <c r="A23" i="4" a="1"/>
  <c r="A23" i="4" s="1"/>
  <c r="A22" i="4" a="1"/>
  <c r="A22" i="4" s="1"/>
  <c r="E22" i="4" s="1"/>
  <c r="A21" i="4" a="1"/>
  <c r="A21" i="4" s="1"/>
  <c r="A20" i="4" a="1"/>
  <c r="A20" i="4" s="1"/>
  <c r="E20" i="4" s="1"/>
  <c r="A19" i="4" a="1"/>
  <c r="A19" i="4" s="1"/>
  <c r="A18" i="4" a="1"/>
  <c r="A18" i="4"/>
  <c r="E18" i="4" s="1"/>
  <c r="A17" i="4" a="1"/>
  <c r="A17" i="4" s="1"/>
  <c r="A16" i="4" a="1"/>
  <c r="A16" i="4"/>
  <c r="E16" i="4" s="1"/>
  <c r="A15" i="4" a="1"/>
  <c r="A15" i="4" s="1"/>
  <c r="A14" i="4" a="1"/>
  <c r="A14" i="4" s="1"/>
  <c r="E14" i="4" s="1"/>
  <c r="A13" i="4" a="1"/>
  <c r="A13" i="4" s="1"/>
  <c r="A12" i="4" a="1"/>
  <c r="A12" i="4" s="1"/>
  <c r="E12" i="4" s="1"/>
  <c r="A11" i="4" a="1"/>
  <c r="A11" i="4" s="1"/>
  <c r="A10" i="4" a="1"/>
  <c r="A10" i="4"/>
  <c r="E10" i="4" s="1"/>
  <c r="A9" i="4" a="1"/>
  <c r="A9" i="4" s="1"/>
  <c r="A8" i="4" a="1"/>
  <c r="A8" i="4"/>
  <c r="E8" i="4" s="1"/>
  <c r="A7" i="4" a="1"/>
  <c r="A7" i="4" s="1"/>
  <c r="A6" i="4" a="1"/>
  <c r="A6" i="4"/>
  <c r="E6" i="4" s="1"/>
  <c r="A5" i="4" a="1"/>
  <c r="A5" i="4" s="1"/>
  <c r="A1" i="4"/>
  <c r="F174" i="3"/>
  <c r="E174" i="3"/>
  <c r="D174" i="3"/>
  <c r="C174" i="3"/>
  <c r="B174" i="3"/>
  <c r="A174" i="3"/>
  <c r="F173" i="3"/>
  <c r="E173" i="3"/>
  <c r="D173" i="3"/>
  <c r="C173" i="3"/>
  <c r="B173" i="3"/>
  <c r="A173" i="3"/>
  <c r="F172" i="3"/>
  <c r="E172" i="3"/>
  <c r="D172" i="3"/>
  <c r="C172" i="3"/>
  <c r="U172" i="3" s="1"/>
  <c r="B172" i="3"/>
  <c r="A172" i="3"/>
  <c r="F171" i="3"/>
  <c r="E171" i="3"/>
  <c r="D171" i="3"/>
  <c r="C171" i="3"/>
  <c r="U171" i="3" s="1"/>
  <c r="B171" i="3"/>
  <c r="A171" i="3"/>
  <c r="F170" i="3"/>
  <c r="E170" i="3"/>
  <c r="D170" i="3"/>
  <c r="C170" i="3"/>
  <c r="B170" i="3"/>
  <c r="A170" i="3"/>
  <c r="F169" i="3"/>
  <c r="E169" i="3"/>
  <c r="D169" i="3"/>
  <c r="C169" i="3"/>
  <c r="B169" i="3"/>
  <c r="A169" i="3"/>
  <c r="F168" i="3"/>
  <c r="E168" i="3"/>
  <c r="D168" i="3"/>
  <c r="C168" i="3"/>
  <c r="U168" i="3" s="1"/>
  <c r="B168" i="3"/>
  <c r="A168" i="3"/>
  <c r="F167" i="3"/>
  <c r="E167" i="3"/>
  <c r="D167" i="3"/>
  <c r="C167" i="3"/>
  <c r="U167" i="3" s="1"/>
  <c r="B167" i="3"/>
  <c r="A167" i="3"/>
  <c r="F166" i="3"/>
  <c r="E166" i="3"/>
  <c r="D166" i="3"/>
  <c r="C166" i="3"/>
  <c r="B166" i="3"/>
  <c r="A166" i="3"/>
  <c r="F165" i="3"/>
  <c r="E165" i="3"/>
  <c r="D165" i="3"/>
  <c r="C165" i="3"/>
  <c r="B165" i="3"/>
  <c r="A165" i="3"/>
  <c r="F164" i="3"/>
  <c r="E164" i="3"/>
  <c r="D164" i="3"/>
  <c r="B164" i="3"/>
  <c r="A164" i="3"/>
  <c r="F163" i="3"/>
  <c r="E163" i="3"/>
  <c r="D163" i="3"/>
  <c r="C163" i="3"/>
  <c r="U163" i="3" s="1"/>
  <c r="B163" i="3"/>
  <c r="A163" i="3"/>
  <c r="F162" i="3"/>
  <c r="E162" i="3"/>
  <c r="D162" i="3"/>
  <c r="C162" i="3"/>
  <c r="B162" i="3"/>
  <c r="A162" i="3"/>
  <c r="F161" i="3"/>
  <c r="E161" i="3"/>
  <c r="D161" i="3"/>
  <c r="C161" i="3"/>
  <c r="B161" i="3"/>
  <c r="A161" i="3"/>
  <c r="F160" i="3"/>
  <c r="E160" i="3"/>
  <c r="D160" i="3"/>
  <c r="C160" i="3"/>
  <c r="U160" i="3" s="1"/>
  <c r="B160" i="3"/>
  <c r="A160" i="3"/>
  <c r="F159" i="3"/>
  <c r="E159" i="3"/>
  <c r="D159" i="3"/>
  <c r="C159" i="3"/>
  <c r="U159" i="3" s="1"/>
  <c r="B159" i="3"/>
  <c r="A159" i="3"/>
  <c r="F158" i="3"/>
  <c r="E158" i="3"/>
  <c r="D158" i="3"/>
  <c r="C158" i="3"/>
  <c r="B158" i="3"/>
  <c r="A158" i="3"/>
  <c r="F157" i="3"/>
  <c r="E157" i="3"/>
  <c r="D157" i="3"/>
  <c r="C157" i="3"/>
  <c r="B157" i="3"/>
  <c r="A157" i="3"/>
  <c r="F156" i="3"/>
  <c r="E156" i="3"/>
  <c r="D156" i="3"/>
  <c r="C156" i="3"/>
  <c r="U156" i="3" s="1"/>
  <c r="B156" i="3"/>
  <c r="A156" i="3"/>
  <c r="F155" i="3"/>
  <c r="E155" i="3"/>
  <c r="D155" i="3"/>
  <c r="C155" i="3"/>
  <c r="U155" i="3" s="1"/>
  <c r="B155" i="3"/>
  <c r="A155" i="3"/>
  <c r="F154" i="3"/>
  <c r="E154" i="3"/>
  <c r="D154" i="3"/>
  <c r="C154" i="3"/>
  <c r="B154" i="3"/>
  <c r="A154" i="3"/>
  <c r="F153" i="3"/>
  <c r="E153" i="3"/>
  <c r="D153" i="3"/>
  <c r="C153" i="3"/>
  <c r="B153" i="3"/>
  <c r="A153" i="3"/>
  <c r="F152" i="3"/>
  <c r="E152" i="3"/>
  <c r="D152" i="3"/>
  <c r="C152" i="3"/>
  <c r="U152" i="3" s="1"/>
  <c r="B152" i="3"/>
  <c r="A152" i="3"/>
  <c r="F151" i="3"/>
  <c r="E151" i="3"/>
  <c r="D151" i="3"/>
  <c r="C151" i="3"/>
  <c r="U151" i="3" s="1"/>
  <c r="B151" i="3"/>
  <c r="A151" i="3"/>
  <c r="F150" i="3"/>
  <c r="E150" i="3"/>
  <c r="D150" i="3"/>
  <c r="C150" i="3"/>
  <c r="B150" i="3"/>
  <c r="A150" i="3"/>
  <c r="F149" i="3"/>
  <c r="E149" i="3"/>
  <c r="D149" i="3"/>
  <c r="B149" i="3"/>
  <c r="A149" i="3"/>
  <c r="F148" i="3"/>
  <c r="E148" i="3"/>
  <c r="D148" i="3"/>
  <c r="C148" i="3"/>
  <c r="U148" i="3" s="1"/>
  <c r="B148" i="3"/>
  <c r="A148" i="3"/>
  <c r="F147" i="3"/>
  <c r="E147" i="3"/>
  <c r="D147" i="3"/>
  <c r="C147" i="3"/>
  <c r="U147" i="3" s="1"/>
  <c r="B147" i="3"/>
  <c r="A147" i="3"/>
  <c r="F146" i="3"/>
  <c r="E146" i="3"/>
  <c r="D146" i="3"/>
  <c r="C146" i="3"/>
  <c r="B146" i="3"/>
  <c r="A146" i="3"/>
  <c r="F145" i="3"/>
  <c r="E145" i="3"/>
  <c r="D145" i="3"/>
  <c r="B145" i="3"/>
  <c r="A145" i="3"/>
  <c r="F144" i="3"/>
  <c r="E144" i="3"/>
  <c r="D144" i="3"/>
  <c r="C144" i="3"/>
  <c r="U144" i="3" s="1"/>
  <c r="B144" i="3"/>
  <c r="A144" i="3"/>
  <c r="F143" i="3"/>
  <c r="E143" i="3"/>
  <c r="D143" i="3"/>
  <c r="C143" i="3"/>
  <c r="U143" i="3" s="1"/>
  <c r="B143" i="3"/>
  <c r="A143" i="3"/>
  <c r="F142" i="3"/>
  <c r="E142" i="3"/>
  <c r="D142" i="3"/>
  <c r="C142" i="3"/>
  <c r="B142" i="3"/>
  <c r="A142" i="3"/>
  <c r="F141" i="3"/>
  <c r="E141" i="3"/>
  <c r="D141" i="3"/>
  <c r="B141" i="3"/>
  <c r="A141" i="3"/>
  <c r="F140" i="3"/>
  <c r="E140" i="3"/>
  <c r="D140" i="3"/>
  <c r="C140" i="3"/>
  <c r="U140" i="3" s="1"/>
  <c r="B140" i="3"/>
  <c r="A140" i="3"/>
  <c r="F139" i="3"/>
  <c r="E139" i="3"/>
  <c r="D139" i="3"/>
  <c r="C139" i="3"/>
  <c r="U139" i="3" s="1"/>
  <c r="B139" i="3"/>
  <c r="A139" i="3"/>
  <c r="F138" i="3"/>
  <c r="E138" i="3"/>
  <c r="D138" i="3"/>
  <c r="C138" i="3"/>
  <c r="B138" i="3"/>
  <c r="A138" i="3"/>
  <c r="F137" i="3"/>
  <c r="E137" i="3"/>
  <c r="D137" i="3"/>
  <c r="C137" i="3"/>
  <c r="B137" i="3"/>
  <c r="A137" i="3"/>
  <c r="F136" i="3"/>
  <c r="E136" i="3"/>
  <c r="D136" i="3"/>
  <c r="C136" i="3"/>
  <c r="U136" i="3" s="1"/>
  <c r="B136" i="3"/>
  <c r="A136" i="3"/>
  <c r="F135" i="3"/>
  <c r="E135" i="3"/>
  <c r="D135" i="3"/>
  <c r="C135" i="3"/>
  <c r="U135" i="3" s="1"/>
  <c r="B135" i="3"/>
  <c r="A135" i="3"/>
  <c r="F134" i="3"/>
  <c r="E134" i="3"/>
  <c r="D134" i="3"/>
  <c r="C134" i="3"/>
  <c r="B134" i="3"/>
  <c r="A134" i="3"/>
  <c r="F133" i="3"/>
  <c r="E133" i="3"/>
  <c r="D133" i="3"/>
  <c r="C133" i="3"/>
  <c r="B133" i="3"/>
  <c r="A133" i="3"/>
  <c r="F132" i="3"/>
  <c r="E132" i="3"/>
  <c r="D132" i="3"/>
  <c r="B132" i="3"/>
  <c r="A132" i="3"/>
  <c r="F131" i="3"/>
  <c r="E131" i="3"/>
  <c r="D131" i="3"/>
  <c r="C131" i="3"/>
  <c r="U131" i="3" s="1"/>
  <c r="B131" i="3"/>
  <c r="A131" i="3"/>
  <c r="F130" i="3"/>
  <c r="E130" i="3"/>
  <c r="D130" i="3"/>
  <c r="C130" i="3"/>
  <c r="B130" i="3"/>
  <c r="A130" i="3"/>
  <c r="F129" i="3"/>
  <c r="E129" i="3"/>
  <c r="D129" i="3"/>
  <c r="C129" i="3"/>
  <c r="B129" i="3"/>
  <c r="A129" i="3"/>
  <c r="F128" i="3"/>
  <c r="E128" i="3"/>
  <c r="D128" i="3"/>
  <c r="B128" i="3"/>
  <c r="A128" i="3"/>
  <c r="F127" i="3"/>
  <c r="E127" i="3"/>
  <c r="D127" i="3"/>
  <c r="C127" i="3"/>
  <c r="U127" i="3" s="1"/>
  <c r="B127" i="3"/>
  <c r="A127" i="3"/>
  <c r="F126" i="3"/>
  <c r="E126" i="3"/>
  <c r="D126" i="3"/>
  <c r="C126" i="3"/>
  <c r="B126" i="3"/>
  <c r="A126" i="3"/>
  <c r="F125" i="3"/>
  <c r="E125" i="3"/>
  <c r="D125" i="3"/>
  <c r="C125" i="3"/>
  <c r="B125" i="3"/>
  <c r="A125" i="3"/>
  <c r="F124" i="3"/>
  <c r="E124" i="3"/>
  <c r="D124" i="3"/>
  <c r="B124" i="3"/>
  <c r="A124" i="3"/>
  <c r="F123" i="3"/>
  <c r="E123" i="3"/>
  <c r="D123" i="3"/>
  <c r="B123" i="3"/>
  <c r="A123" i="3"/>
  <c r="F122" i="3"/>
  <c r="E122" i="3"/>
  <c r="D122" i="3"/>
  <c r="B122" i="3"/>
  <c r="A122" i="3"/>
  <c r="F121" i="3"/>
  <c r="E121" i="3"/>
  <c r="D121" i="3"/>
  <c r="C121" i="3"/>
  <c r="B121" i="3"/>
  <c r="A121" i="3"/>
  <c r="F120" i="3"/>
  <c r="E120" i="3"/>
  <c r="D120" i="3"/>
  <c r="B120" i="3"/>
  <c r="A120" i="3"/>
  <c r="F119" i="3"/>
  <c r="E119" i="3"/>
  <c r="D119" i="3"/>
  <c r="C119" i="3"/>
  <c r="U119" i="3" s="1"/>
  <c r="B119" i="3"/>
  <c r="A119" i="3"/>
  <c r="F118" i="3"/>
  <c r="E118" i="3"/>
  <c r="D118" i="3"/>
  <c r="C118" i="3"/>
  <c r="B118" i="3"/>
  <c r="A118" i="3"/>
  <c r="F117" i="3"/>
  <c r="E117" i="3"/>
  <c r="D117" i="3"/>
  <c r="C117" i="3"/>
  <c r="B117" i="3"/>
  <c r="A117" i="3"/>
  <c r="F116" i="3"/>
  <c r="E116" i="3"/>
  <c r="D116" i="3"/>
  <c r="C116" i="3"/>
  <c r="U116" i="3" s="1"/>
  <c r="B116" i="3"/>
  <c r="A116" i="3"/>
  <c r="F115" i="3"/>
  <c r="E115" i="3"/>
  <c r="D115" i="3"/>
  <c r="C115" i="3"/>
  <c r="U115" i="3" s="1"/>
  <c r="B115" i="3"/>
  <c r="A115" i="3"/>
  <c r="F114" i="3"/>
  <c r="E114" i="3"/>
  <c r="D114" i="3"/>
  <c r="B114" i="3"/>
  <c r="A114" i="3"/>
  <c r="F113" i="3"/>
  <c r="E113" i="3"/>
  <c r="D113" i="3"/>
  <c r="C113" i="3"/>
  <c r="B113" i="3"/>
  <c r="A113" i="3"/>
  <c r="F112" i="3"/>
  <c r="E112" i="3"/>
  <c r="D112" i="3"/>
  <c r="C112" i="3"/>
  <c r="U112" i="3" s="1"/>
  <c r="B112" i="3"/>
  <c r="A112" i="3"/>
  <c r="F111" i="3"/>
  <c r="E111" i="3"/>
  <c r="D111" i="3"/>
  <c r="C111" i="3"/>
  <c r="U111" i="3" s="1"/>
  <c r="B111" i="3"/>
  <c r="A111" i="3"/>
  <c r="F110" i="3"/>
  <c r="E110" i="3"/>
  <c r="D110" i="3"/>
  <c r="B110" i="3"/>
  <c r="A110" i="3"/>
  <c r="F109" i="3"/>
  <c r="E109" i="3"/>
  <c r="D109" i="3"/>
  <c r="C109" i="3"/>
  <c r="B109" i="3"/>
  <c r="A109" i="3"/>
  <c r="F108" i="3"/>
  <c r="E108" i="3"/>
  <c r="D108" i="3"/>
  <c r="C108" i="3"/>
  <c r="U108" i="3" s="1"/>
  <c r="B108" i="3"/>
  <c r="A108" i="3"/>
  <c r="F107" i="3"/>
  <c r="E107" i="3"/>
  <c r="D107" i="3"/>
  <c r="C107" i="3"/>
  <c r="U107" i="3" s="1"/>
  <c r="B107" i="3"/>
  <c r="A107" i="3"/>
  <c r="F106" i="3"/>
  <c r="E106" i="3"/>
  <c r="D106" i="3"/>
  <c r="B106" i="3"/>
  <c r="A106" i="3"/>
  <c r="F105" i="3"/>
  <c r="E105" i="3"/>
  <c r="D105" i="3"/>
  <c r="C105" i="3"/>
  <c r="B105" i="3"/>
  <c r="A105" i="3"/>
  <c r="F104" i="3"/>
  <c r="E104" i="3"/>
  <c r="D104" i="3"/>
  <c r="B104" i="3"/>
  <c r="A104" i="3"/>
  <c r="F103" i="3"/>
  <c r="E103" i="3"/>
  <c r="D103" i="3"/>
  <c r="B103" i="3"/>
  <c r="A103" i="3"/>
  <c r="F102" i="3"/>
  <c r="E102" i="3"/>
  <c r="D102" i="3"/>
  <c r="B102" i="3"/>
  <c r="A102" i="3"/>
  <c r="F101" i="3"/>
  <c r="E101" i="3"/>
  <c r="D101" i="3"/>
  <c r="B101" i="3"/>
  <c r="A101" i="3"/>
  <c r="F100" i="3"/>
  <c r="E100" i="3"/>
  <c r="D100" i="3"/>
  <c r="C100" i="3"/>
  <c r="U100" i="3" s="1"/>
  <c r="B100" i="3"/>
  <c r="A100" i="3"/>
  <c r="F99" i="3"/>
  <c r="E99" i="3"/>
  <c r="D99" i="3"/>
  <c r="C99" i="3"/>
  <c r="U99" i="3" s="1"/>
  <c r="B99" i="3"/>
  <c r="A99" i="3"/>
  <c r="F98" i="3"/>
  <c r="E98" i="3"/>
  <c r="D98" i="3"/>
  <c r="C98" i="3"/>
  <c r="B98" i="3"/>
  <c r="A98" i="3"/>
  <c r="F97" i="3"/>
  <c r="E97" i="3"/>
  <c r="D97" i="3"/>
  <c r="C97" i="3"/>
  <c r="B97" i="3"/>
  <c r="A97" i="3"/>
  <c r="F96" i="3"/>
  <c r="E96" i="3"/>
  <c r="D96" i="3"/>
  <c r="C96" i="3"/>
  <c r="U96" i="3" s="1"/>
  <c r="B96" i="3"/>
  <c r="A96" i="3"/>
  <c r="F95" i="3"/>
  <c r="E95" i="3"/>
  <c r="D95" i="3"/>
  <c r="B95" i="3"/>
  <c r="A95" i="3"/>
  <c r="F94" i="3"/>
  <c r="E94" i="3"/>
  <c r="D94" i="3"/>
  <c r="C94" i="3"/>
  <c r="B94" i="3"/>
  <c r="A94" i="3"/>
  <c r="F93" i="3"/>
  <c r="E93" i="3"/>
  <c r="D93" i="3"/>
  <c r="C93" i="3"/>
  <c r="B93" i="3"/>
  <c r="A93" i="3"/>
  <c r="F92" i="3"/>
  <c r="E92" i="3"/>
  <c r="D92" i="3"/>
  <c r="C92" i="3"/>
  <c r="U92" i="3" s="1"/>
  <c r="B92" i="3"/>
  <c r="A92" i="3"/>
  <c r="F91" i="3"/>
  <c r="E91" i="3"/>
  <c r="D91" i="3"/>
  <c r="B91" i="3"/>
  <c r="A91" i="3"/>
  <c r="F90" i="3"/>
  <c r="E90" i="3"/>
  <c r="D90" i="3"/>
  <c r="C90" i="3"/>
  <c r="B90" i="3"/>
  <c r="A90" i="3"/>
  <c r="F89" i="3"/>
  <c r="E89" i="3"/>
  <c r="D89" i="3"/>
  <c r="C89" i="3"/>
  <c r="U89" i="3" s="1"/>
  <c r="B89" i="3"/>
  <c r="A89" i="3"/>
  <c r="F88" i="3"/>
  <c r="E88" i="3"/>
  <c r="D88" i="3"/>
  <c r="C88" i="3"/>
  <c r="U88" i="3" s="1"/>
  <c r="B88" i="3"/>
  <c r="A88" i="3"/>
  <c r="F87" i="3"/>
  <c r="E87" i="3"/>
  <c r="D87" i="3"/>
  <c r="B87" i="3"/>
  <c r="A87" i="3"/>
  <c r="F86" i="3"/>
  <c r="E86" i="3"/>
  <c r="D86" i="3"/>
  <c r="B86" i="3"/>
  <c r="A86" i="3"/>
  <c r="F85" i="3"/>
  <c r="E85" i="3"/>
  <c r="D85" i="3"/>
  <c r="B85" i="3"/>
  <c r="A85" i="3"/>
  <c r="F84" i="3"/>
  <c r="E84" i="3"/>
  <c r="D84" i="3"/>
  <c r="C84" i="3"/>
  <c r="B84" i="3"/>
  <c r="A84" i="3"/>
  <c r="F83" i="3"/>
  <c r="E83" i="3"/>
  <c r="D83" i="3"/>
  <c r="B83" i="3"/>
  <c r="A83" i="3"/>
  <c r="F82" i="3"/>
  <c r="E82" i="3"/>
  <c r="D82" i="3"/>
  <c r="B82" i="3"/>
  <c r="A82" i="3"/>
  <c r="F81" i="3"/>
  <c r="E81" i="3"/>
  <c r="D81" i="3"/>
  <c r="C81" i="3"/>
  <c r="U81" i="3" s="1"/>
  <c r="B81" i="3"/>
  <c r="A81" i="3"/>
  <c r="F80" i="3"/>
  <c r="E80" i="3"/>
  <c r="D80" i="3"/>
  <c r="B80" i="3"/>
  <c r="A80" i="3"/>
  <c r="F79" i="3"/>
  <c r="E79" i="3"/>
  <c r="D79" i="3"/>
  <c r="C79" i="3"/>
  <c r="B79" i="3"/>
  <c r="A79" i="3"/>
  <c r="F78" i="3"/>
  <c r="E78" i="3"/>
  <c r="D78" i="3"/>
  <c r="B78" i="3"/>
  <c r="A78" i="3"/>
  <c r="F77" i="3"/>
  <c r="E77" i="3"/>
  <c r="D77" i="3"/>
  <c r="C77" i="3"/>
  <c r="U77" i="3" s="1"/>
  <c r="B77" i="3"/>
  <c r="A77" i="3"/>
  <c r="F76" i="3"/>
  <c r="E76" i="3"/>
  <c r="D76" i="3"/>
  <c r="B76" i="3"/>
  <c r="A76" i="3"/>
  <c r="F75" i="3"/>
  <c r="E75" i="3"/>
  <c r="D75" i="3"/>
  <c r="C75" i="3"/>
  <c r="B75" i="3"/>
  <c r="A75" i="3"/>
  <c r="F74" i="3"/>
  <c r="E74" i="3"/>
  <c r="D74" i="3"/>
  <c r="C74" i="3"/>
  <c r="U74" i="3" s="1"/>
  <c r="B74" i="3"/>
  <c r="A74" i="3"/>
  <c r="F73" i="3"/>
  <c r="E73" i="3"/>
  <c r="D73" i="3"/>
  <c r="C73" i="3"/>
  <c r="U73" i="3" s="1"/>
  <c r="B73" i="3"/>
  <c r="A73" i="3"/>
  <c r="F72" i="3"/>
  <c r="E72" i="3"/>
  <c r="D72" i="3"/>
  <c r="B72" i="3"/>
  <c r="A72" i="3"/>
  <c r="F71" i="3"/>
  <c r="E71" i="3"/>
  <c r="D71" i="3"/>
  <c r="B71" i="3"/>
  <c r="A71" i="3"/>
  <c r="F70" i="3"/>
  <c r="E70" i="3"/>
  <c r="D70" i="3"/>
  <c r="C70" i="3"/>
  <c r="U70" i="3" s="1"/>
  <c r="B70" i="3"/>
  <c r="A70" i="3"/>
  <c r="F69" i="3"/>
  <c r="E69" i="3"/>
  <c r="D69" i="3"/>
  <c r="C69" i="3"/>
  <c r="U69" i="3" s="1"/>
  <c r="B69" i="3"/>
  <c r="A69" i="3"/>
  <c r="F68" i="3"/>
  <c r="E68" i="3"/>
  <c r="D68" i="3"/>
  <c r="C68" i="3"/>
  <c r="B68" i="3"/>
  <c r="A68" i="3"/>
  <c r="F67" i="3"/>
  <c r="E67" i="3"/>
  <c r="D67" i="3"/>
  <c r="B67" i="3"/>
  <c r="A67" i="3"/>
  <c r="F66" i="3"/>
  <c r="E66" i="3"/>
  <c r="D66" i="3"/>
  <c r="B66" i="3"/>
  <c r="A66" i="3"/>
  <c r="F65" i="3"/>
  <c r="E65" i="3"/>
  <c r="D65" i="3"/>
  <c r="C65" i="3"/>
  <c r="U65" i="3" s="1"/>
  <c r="B65" i="3"/>
  <c r="A65" i="3"/>
  <c r="F64" i="3"/>
  <c r="E64" i="3"/>
  <c r="D64" i="3"/>
  <c r="C64" i="3"/>
  <c r="B64" i="3"/>
  <c r="A64" i="3"/>
  <c r="F63" i="3"/>
  <c r="E63" i="3"/>
  <c r="D63" i="3"/>
  <c r="C63" i="3"/>
  <c r="B63" i="3"/>
  <c r="A63" i="3"/>
  <c r="F62" i="3"/>
  <c r="E62" i="3"/>
  <c r="D62" i="3"/>
  <c r="C62" i="3"/>
  <c r="U62" i="3" s="1"/>
  <c r="B62" i="3"/>
  <c r="A62" i="3"/>
  <c r="F61" i="3"/>
  <c r="E61" i="3"/>
  <c r="D61" i="3"/>
  <c r="B61" i="3"/>
  <c r="A61" i="3"/>
  <c r="F60" i="3"/>
  <c r="E60" i="3"/>
  <c r="D60" i="3"/>
  <c r="B60" i="3"/>
  <c r="A60" i="3"/>
  <c r="F59" i="3"/>
  <c r="E59" i="3"/>
  <c r="D59" i="3"/>
  <c r="B59" i="3"/>
  <c r="A59" i="3"/>
  <c r="F58" i="3"/>
  <c r="E58" i="3"/>
  <c r="D58" i="3"/>
  <c r="C58" i="3"/>
  <c r="U58" i="3" s="1"/>
  <c r="B58" i="3"/>
  <c r="A58" i="3"/>
  <c r="F57" i="3"/>
  <c r="E57" i="3"/>
  <c r="D57" i="3"/>
  <c r="C57" i="3"/>
  <c r="U57" i="3" s="1"/>
  <c r="B57" i="3"/>
  <c r="A57" i="3"/>
  <c r="F56" i="3"/>
  <c r="E56" i="3"/>
  <c r="D56" i="3"/>
  <c r="C56" i="3"/>
  <c r="B56" i="3"/>
  <c r="A56" i="3"/>
  <c r="F55" i="3"/>
  <c r="E55" i="3"/>
  <c r="D55" i="3"/>
  <c r="B55" i="3"/>
  <c r="A55" i="3"/>
  <c r="F54" i="3"/>
  <c r="E54" i="3"/>
  <c r="D54" i="3"/>
  <c r="C54" i="3"/>
  <c r="U54" i="3" s="1"/>
  <c r="B54" i="3"/>
  <c r="A54" i="3"/>
  <c r="F53" i="3"/>
  <c r="E53" i="3"/>
  <c r="D53" i="3"/>
  <c r="B53" i="3"/>
  <c r="A53" i="3"/>
  <c r="F52" i="3"/>
  <c r="E52" i="3"/>
  <c r="D52" i="3"/>
  <c r="C52" i="3"/>
  <c r="B52" i="3"/>
  <c r="A52" i="3"/>
  <c r="F51" i="3"/>
  <c r="E51" i="3"/>
  <c r="D51" i="3"/>
  <c r="C51" i="3"/>
  <c r="B51" i="3"/>
  <c r="A51" i="3"/>
  <c r="F50" i="3"/>
  <c r="E50" i="3"/>
  <c r="D50" i="3"/>
  <c r="C50" i="3"/>
  <c r="U50" i="3" s="1"/>
  <c r="B50" i="3"/>
  <c r="A50" i="3"/>
  <c r="F49" i="3"/>
  <c r="E49" i="3"/>
  <c r="D49" i="3"/>
  <c r="B49" i="3"/>
  <c r="A49" i="3"/>
  <c r="F48" i="3"/>
  <c r="E48" i="3"/>
  <c r="D48" i="3"/>
  <c r="C48" i="3"/>
  <c r="U48" i="3" s="1"/>
  <c r="B48" i="3"/>
  <c r="A48" i="3"/>
  <c r="F47" i="3"/>
  <c r="E47" i="3"/>
  <c r="D47" i="3"/>
  <c r="B47" i="3"/>
  <c r="A47" i="3"/>
  <c r="F46" i="3"/>
  <c r="E46" i="3"/>
  <c r="D46" i="3"/>
  <c r="B46" i="3"/>
  <c r="A46" i="3"/>
  <c r="F45" i="3"/>
  <c r="E45" i="3"/>
  <c r="D45" i="3"/>
  <c r="B45" i="3"/>
  <c r="A45" i="3"/>
  <c r="F44" i="3"/>
  <c r="E44" i="3"/>
  <c r="D44" i="3"/>
  <c r="B44" i="3"/>
  <c r="A44" i="3"/>
  <c r="F43" i="3"/>
  <c r="E43" i="3"/>
  <c r="D43" i="3"/>
  <c r="B43" i="3"/>
  <c r="A43" i="3"/>
  <c r="F42" i="3"/>
  <c r="E42" i="3"/>
  <c r="D42" i="3"/>
  <c r="B42" i="3"/>
  <c r="A42" i="3"/>
  <c r="F41" i="3"/>
  <c r="E41" i="3"/>
  <c r="D41" i="3"/>
  <c r="C41" i="3"/>
  <c r="U41" i="3" s="1"/>
  <c r="B41" i="3"/>
  <c r="A41" i="3"/>
  <c r="F40" i="3"/>
  <c r="E40" i="3"/>
  <c r="D40" i="3"/>
  <c r="C40" i="3"/>
  <c r="U40" i="3" s="1"/>
  <c r="B40" i="3"/>
  <c r="A40" i="3"/>
  <c r="F39" i="3"/>
  <c r="E39" i="3"/>
  <c r="D39" i="3"/>
  <c r="C39" i="3"/>
  <c r="B39" i="3"/>
  <c r="A39" i="3"/>
  <c r="F38" i="3"/>
  <c r="E38" i="3"/>
  <c r="D38" i="3"/>
  <c r="C38" i="3"/>
  <c r="U38" i="3" s="1"/>
  <c r="B38" i="3"/>
  <c r="A38" i="3"/>
  <c r="F37" i="3"/>
  <c r="E37" i="3"/>
  <c r="D37" i="3"/>
  <c r="B37" i="3"/>
  <c r="A37" i="3"/>
  <c r="F36" i="3"/>
  <c r="E36" i="3"/>
  <c r="D36" i="3"/>
  <c r="C36" i="3"/>
  <c r="U36" i="3" s="1"/>
  <c r="B36" i="3"/>
  <c r="A36" i="3"/>
  <c r="F35" i="3"/>
  <c r="E35" i="3"/>
  <c r="D35" i="3"/>
  <c r="C35" i="3"/>
  <c r="B35" i="3"/>
  <c r="A35" i="3"/>
  <c r="F34" i="3"/>
  <c r="E34" i="3"/>
  <c r="D34" i="3"/>
  <c r="C34" i="3"/>
  <c r="U34" i="3" s="1"/>
  <c r="B34" i="3"/>
  <c r="A34" i="3"/>
  <c r="F33" i="3"/>
  <c r="E33" i="3"/>
  <c r="D33" i="3"/>
  <c r="B33" i="3"/>
  <c r="A33" i="3"/>
  <c r="F32" i="3"/>
  <c r="E32" i="3"/>
  <c r="D32" i="3"/>
  <c r="B32" i="3"/>
  <c r="A32" i="3"/>
  <c r="F31" i="3"/>
  <c r="E31" i="3"/>
  <c r="D31" i="3"/>
  <c r="C31" i="3"/>
  <c r="B31" i="3"/>
  <c r="A31" i="3"/>
  <c r="F30" i="3"/>
  <c r="E30" i="3"/>
  <c r="D30" i="3"/>
  <c r="C30" i="3"/>
  <c r="U30" i="3" s="1"/>
  <c r="B30" i="3"/>
  <c r="A30" i="3"/>
  <c r="F29" i="3"/>
  <c r="E29" i="3"/>
  <c r="D29" i="3"/>
  <c r="C29" i="3"/>
  <c r="U29" i="3" s="1"/>
  <c r="B29" i="3"/>
  <c r="A29" i="3"/>
  <c r="F28" i="3"/>
  <c r="E28" i="3"/>
  <c r="D28" i="3"/>
  <c r="C28" i="3"/>
  <c r="U28" i="3" s="1"/>
  <c r="B28" i="3"/>
  <c r="A28" i="3"/>
  <c r="F27" i="3"/>
  <c r="E27" i="3"/>
  <c r="D27" i="3"/>
  <c r="C27" i="3"/>
  <c r="B27" i="3"/>
  <c r="A27" i="3"/>
  <c r="F26" i="3"/>
  <c r="E26" i="3"/>
  <c r="D26" i="3"/>
  <c r="B26" i="3"/>
  <c r="A26" i="3"/>
  <c r="F25" i="3"/>
  <c r="E25" i="3"/>
  <c r="D25" i="3"/>
  <c r="C25" i="3"/>
  <c r="U25" i="3" s="1"/>
  <c r="B25" i="3"/>
  <c r="A25" i="3"/>
  <c r="F24" i="3"/>
  <c r="E24" i="3"/>
  <c r="D24" i="3"/>
  <c r="C24" i="3"/>
  <c r="U24" i="3" s="1"/>
  <c r="B24" i="3"/>
  <c r="A24" i="3"/>
  <c r="F23" i="3"/>
  <c r="E23" i="3"/>
  <c r="D23" i="3"/>
  <c r="C23" i="3"/>
  <c r="B23" i="3"/>
  <c r="A23" i="3"/>
  <c r="F22" i="3"/>
  <c r="E22" i="3"/>
  <c r="D22" i="3"/>
  <c r="B22" i="3"/>
  <c r="A22" i="3"/>
  <c r="F21" i="3"/>
  <c r="E21" i="3"/>
  <c r="D21" i="3"/>
  <c r="B21" i="3"/>
  <c r="A21" i="3"/>
  <c r="F20" i="3"/>
  <c r="E20" i="3"/>
  <c r="D20" i="3"/>
  <c r="C20" i="3"/>
  <c r="U20" i="3" s="1"/>
  <c r="B20" i="3"/>
  <c r="A20" i="3"/>
  <c r="F19" i="3"/>
  <c r="E19" i="3"/>
  <c r="D19" i="3"/>
  <c r="C19" i="3"/>
  <c r="B19" i="3"/>
  <c r="A19" i="3"/>
  <c r="F18" i="3"/>
  <c r="E18" i="3"/>
  <c r="D18" i="3"/>
  <c r="C18" i="3"/>
  <c r="U18" i="3" s="1"/>
  <c r="B18" i="3"/>
  <c r="A18" i="3"/>
  <c r="F17" i="3"/>
  <c r="E17" i="3"/>
  <c r="D17" i="3"/>
  <c r="C17" i="3"/>
  <c r="U17" i="3" s="1"/>
  <c r="B17" i="3"/>
  <c r="A17" i="3"/>
  <c r="F16" i="3"/>
  <c r="E16" i="3"/>
  <c r="D16" i="3"/>
  <c r="C16" i="3"/>
  <c r="U16" i="3" s="1"/>
  <c r="B16" i="3"/>
  <c r="A16" i="3"/>
  <c r="F15" i="3"/>
  <c r="E15" i="3"/>
  <c r="D15" i="3"/>
  <c r="C15" i="3"/>
  <c r="B15" i="3"/>
  <c r="A15" i="3"/>
  <c r="F14" i="3"/>
  <c r="E14" i="3"/>
  <c r="D14" i="3"/>
  <c r="C14" i="3"/>
  <c r="U14" i="3" s="1"/>
  <c r="B14" i="3"/>
  <c r="A14" i="3"/>
  <c r="F13" i="3"/>
  <c r="E13" i="3"/>
  <c r="D13" i="3"/>
  <c r="C13" i="3"/>
  <c r="U13" i="3" s="1"/>
  <c r="B13" i="3"/>
  <c r="A13" i="3"/>
  <c r="F12" i="3"/>
  <c r="E12" i="3"/>
  <c r="D12" i="3"/>
  <c r="B12" i="3"/>
  <c r="A12" i="3"/>
  <c r="F11" i="3"/>
  <c r="E11" i="3"/>
  <c r="D11" i="3"/>
  <c r="C11" i="3"/>
  <c r="B11" i="3"/>
  <c r="A11" i="3"/>
  <c r="F10" i="3"/>
  <c r="E10" i="3"/>
  <c r="D10" i="3"/>
  <c r="C10" i="3"/>
  <c r="U10" i="3" s="1"/>
  <c r="B10" i="3"/>
  <c r="A10" i="3"/>
  <c r="F9" i="3"/>
  <c r="E9" i="3"/>
  <c r="D9" i="3"/>
  <c r="C9" i="3"/>
  <c r="U9" i="3" s="1"/>
  <c r="B9" i="3"/>
  <c r="A9" i="3"/>
  <c r="F8" i="3"/>
  <c r="E8" i="3"/>
  <c r="D8" i="3"/>
  <c r="B8" i="3"/>
  <c r="A8" i="3"/>
  <c r="F7" i="3"/>
  <c r="E7" i="3"/>
  <c r="D7" i="3"/>
  <c r="B7" i="3"/>
  <c r="A7" i="3"/>
  <c r="U6" i="3"/>
  <c r="F6" i="3"/>
  <c r="E6" i="3"/>
  <c r="D6" i="3"/>
  <c r="C6" i="3"/>
  <c r="B6" i="3"/>
  <c r="A6" i="3"/>
  <c r="F5" i="3"/>
  <c r="D5" i="3"/>
  <c r="B5" i="3"/>
  <c r="A5" i="3"/>
  <c r="E100" i="4" l="1"/>
  <c r="B100" i="4"/>
  <c r="E104" i="4"/>
  <c r="B104" i="4"/>
  <c r="E108" i="4"/>
  <c r="B108" i="4"/>
  <c r="E112" i="4"/>
  <c r="B112" i="4"/>
  <c r="E116" i="4"/>
  <c r="B116" i="4"/>
  <c r="E20" i="5"/>
  <c r="D24" i="5"/>
  <c r="B24" i="5"/>
  <c r="D38" i="5"/>
  <c r="E38" i="5"/>
  <c r="B38" i="5"/>
  <c r="N16" i="8"/>
  <c r="D22" i="5"/>
  <c r="B22" i="5"/>
  <c r="B37" i="5"/>
  <c r="T37" i="5" s="1"/>
  <c r="D37" i="5"/>
  <c r="E12" i="5"/>
  <c r="D16" i="5"/>
  <c r="B16" i="5"/>
  <c r="T16" i="5" s="1"/>
  <c r="E22" i="5"/>
  <c r="E28" i="5"/>
  <c r="D32" i="5"/>
  <c r="B32" i="5"/>
  <c r="T32" i="5" s="1"/>
  <c r="B124" i="4"/>
  <c r="B132" i="4"/>
  <c r="B140" i="4"/>
  <c r="B148" i="4"/>
  <c r="B156" i="4"/>
  <c r="D14" i="5"/>
  <c r="B14" i="5"/>
  <c r="D21" i="5"/>
  <c r="D30" i="5"/>
  <c r="B30" i="5"/>
  <c r="B40" i="5"/>
  <c r="B46" i="5"/>
  <c r="T46" i="5" s="1"/>
  <c r="B48" i="5"/>
  <c r="B54" i="5"/>
  <c r="B56" i="5"/>
  <c r="B62" i="5"/>
  <c r="T62" i="5" s="1"/>
  <c r="B64" i="5"/>
  <c r="B70" i="5"/>
  <c r="B72" i="5"/>
  <c r="B78" i="5"/>
  <c r="T78" i="5" s="1"/>
  <c r="B80" i="5"/>
  <c r="B86" i="5"/>
  <c r="B88" i="5"/>
  <c r="B94" i="5"/>
  <c r="T94" i="5" s="1"/>
  <c r="B96" i="5"/>
  <c r="F8" i="8"/>
  <c r="J11" i="8"/>
  <c r="J15" i="8"/>
  <c r="F16" i="8"/>
  <c r="I17" i="8"/>
  <c r="V19" i="8"/>
  <c r="J19" i="8"/>
  <c r="U19" i="8"/>
  <c r="J21" i="8"/>
  <c r="T24" i="8"/>
  <c r="F24" i="8"/>
  <c r="H24" i="8" s="1"/>
  <c r="U24" i="8"/>
  <c r="F26" i="8"/>
  <c r="V26" i="8"/>
  <c r="K31" i="8"/>
  <c r="P36" i="8"/>
  <c r="I36" i="8"/>
  <c r="T38" i="8"/>
  <c r="F38" i="8"/>
  <c r="M38" i="8"/>
  <c r="N38" i="8" s="1"/>
  <c r="N44" i="8"/>
  <c r="J58" i="8"/>
  <c r="P58" i="8"/>
  <c r="V64" i="8"/>
  <c r="I64" i="8"/>
  <c r="T74" i="8"/>
  <c r="I74" i="8"/>
  <c r="M74" i="8"/>
  <c r="L74" i="8"/>
  <c r="N74" i="8" s="1"/>
  <c r="V89" i="8"/>
  <c r="I89" i="8"/>
  <c r="U114" i="8"/>
  <c r="F114" i="8"/>
  <c r="P114" i="8"/>
  <c r="J119" i="8"/>
  <c r="I119" i="8"/>
  <c r="U119" i="8"/>
  <c r="P119" i="8"/>
  <c r="F121" i="8"/>
  <c r="M121" i="8"/>
  <c r="L121" i="8"/>
  <c r="I121" i="8"/>
  <c r="T121" i="8"/>
  <c r="D45" i="5"/>
  <c r="E46" i="5"/>
  <c r="D53" i="5"/>
  <c r="E54" i="5"/>
  <c r="D61" i="5"/>
  <c r="E62" i="5"/>
  <c r="Z83" i="6"/>
  <c r="L11" i="8"/>
  <c r="L15" i="8"/>
  <c r="V20" i="8"/>
  <c r="L20" i="8"/>
  <c r="N20" i="8" s="1"/>
  <c r="P25" i="8"/>
  <c r="U25" i="8"/>
  <c r="U40" i="8"/>
  <c r="F40" i="8"/>
  <c r="P40" i="8"/>
  <c r="P50" i="8"/>
  <c r="U50" i="8"/>
  <c r="N57" i="8"/>
  <c r="L60" i="8"/>
  <c r="N60" i="8" s="1"/>
  <c r="M60" i="8"/>
  <c r="V60" i="8"/>
  <c r="J61" i="8"/>
  <c r="T61" i="8"/>
  <c r="F66" i="8"/>
  <c r="M66" i="8"/>
  <c r="V66" i="8"/>
  <c r="V67" i="8"/>
  <c r="I67" i="8"/>
  <c r="J67" i="8"/>
  <c r="I122" i="8"/>
  <c r="P122" i="8"/>
  <c r="U122" i="8"/>
  <c r="J122" i="8"/>
  <c r="T11" i="8"/>
  <c r="U15" i="8"/>
  <c r="L41" i="8"/>
  <c r="U41" i="8"/>
  <c r="U47" i="8"/>
  <c r="F47" i="8"/>
  <c r="P47" i="8"/>
  <c r="F48" i="8"/>
  <c r="L48" i="8"/>
  <c r="N48" i="8" s="1"/>
  <c r="V48" i="8"/>
  <c r="L50" i="8"/>
  <c r="L56" i="8"/>
  <c r="U56" i="8"/>
  <c r="F60" i="8"/>
  <c r="L61" i="8"/>
  <c r="I66" i="8"/>
  <c r="F67" i="8"/>
  <c r="V101" i="8"/>
  <c r="L101" i="8"/>
  <c r="I101" i="8"/>
  <c r="T101" i="8"/>
  <c r="F101" i="8"/>
  <c r="M101" i="8"/>
  <c r="V104" i="8"/>
  <c r="I104" i="8"/>
  <c r="F11" i="8"/>
  <c r="U18" i="8"/>
  <c r="F18" i="8"/>
  <c r="V18" i="8"/>
  <c r="I20" i="8"/>
  <c r="P23" i="8"/>
  <c r="N26" i="8"/>
  <c r="T26" i="8"/>
  <c r="T29" i="8"/>
  <c r="F29" i="8"/>
  <c r="I29" i="8"/>
  <c r="P37" i="8"/>
  <c r="I37" i="8"/>
  <c r="L37" i="8"/>
  <c r="F41" i="8"/>
  <c r="I47" i="8"/>
  <c r="K47" i="8" s="1"/>
  <c r="I48" i="8"/>
  <c r="J56" i="8"/>
  <c r="U59" i="8"/>
  <c r="F59" i="8"/>
  <c r="J59" i="8"/>
  <c r="K59" i="8" s="1"/>
  <c r="I60" i="8"/>
  <c r="V61" i="8"/>
  <c r="T62" i="8"/>
  <c r="F62" i="8"/>
  <c r="M62" i="8"/>
  <c r="J65" i="8"/>
  <c r="V65" i="8"/>
  <c r="L66" i="8"/>
  <c r="N66" i="8" s="1"/>
  <c r="P67" i="8"/>
  <c r="J70" i="8"/>
  <c r="P70" i="8"/>
  <c r="I70" i="8"/>
  <c r="K70" i="8" s="1"/>
  <c r="U80" i="8"/>
  <c r="F80" i="8"/>
  <c r="P80" i="8"/>
  <c r="T94" i="8"/>
  <c r="I94" i="8"/>
  <c r="L94" i="8"/>
  <c r="N94" i="8" s="1"/>
  <c r="V94" i="8"/>
  <c r="F94" i="8"/>
  <c r="M94" i="8"/>
  <c r="P110" i="8"/>
  <c r="I110" i="8"/>
  <c r="T110" i="8"/>
  <c r="L110" i="8"/>
  <c r="U110" i="8"/>
  <c r="F118" i="8"/>
  <c r="L118" i="8"/>
  <c r="N118" i="8" s="1"/>
  <c r="M118" i="8"/>
  <c r="I118" i="8"/>
  <c r="T118" i="8"/>
  <c r="V91" i="8"/>
  <c r="I91" i="8"/>
  <c r="T91" i="8"/>
  <c r="N97" i="8"/>
  <c r="V102" i="8"/>
  <c r="I102" i="8"/>
  <c r="U102" i="8"/>
  <c r="N105" i="8"/>
  <c r="T108" i="8"/>
  <c r="U109" i="8"/>
  <c r="T111" i="8"/>
  <c r="F111" i="8"/>
  <c r="V111" i="8"/>
  <c r="P112" i="8"/>
  <c r="I112" i="8"/>
  <c r="U112" i="8"/>
  <c r="U120" i="8"/>
  <c r="F120" i="8"/>
  <c r="I120" i="8"/>
  <c r="K120" i="8" s="1"/>
  <c r="N124" i="8"/>
  <c r="T127" i="8"/>
  <c r="F127" i="8"/>
  <c r="L127" i="8"/>
  <c r="N127" i="8" s="1"/>
  <c r="I127" i="8"/>
  <c r="L130" i="8"/>
  <c r="N130" i="8" s="1"/>
  <c r="U139" i="8"/>
  <c r="I139" i="8"/>
  <c r="P139" i="8"/>
  <c r="L139" i="8"/>
  <c r="L149" i="8"/>
  <c r="I149" i="8"/>
  <c r="U149" i="8"/>
  <c r="F149" i="8"/>
  <c r="H149" i="8" s="1"/>
  <c r="V158" i="8"/>
  <c r="L158" i="8"/>
  <c r="M158" i="8"/>
  <c r="I158" i="8"/>
  <c r="T169" i="8"/>
  <c r="F169" i="8"/>
  <c r="M169" i="8"/>
  <c r="L169" i="8"/>
  <c r="M130" i="8"/>
  <c r="L142" i="8"/>
  <c r="T142" i="8"/>
  <c r="J142" i="8"/>
  <c r="T154" i="8"/>
  <c r="F154" i="8"/>
  <c r="L154" i="8"/>
  <c r="I154" i="8"/>
  <c r="L164" i="8"/>
  <c r="T164" i="8"/>
  <c r="J164" i="8"/>
  <c r="I166" i="8"/>
  <c r="K166" i="8" s="1"/>
  <c r="T166" i="8"/>
  <c r="M166" i="8"/>
  <c r="J116" i="8"/>
  <c r="U116" i="8"/>
  <c r="F147" i="8"/>
  <c r="V147" i="8"/>
  <c r="I147" i="8"/>
  <c r="T147" i="8"/>
  <c r="T150" i="8"/>
  <c r="F150" i="8"/>
  <c r="I150" i="8"/>
  <c r="V150" i="8"/>
  <c r="U77" i="8"/>
  <c r="F77" i="8"/>
  <c r="N78" i="8"/>
  <c r="T78" i="8"/>
  <c r="T84" i="8"/>
  <c r="I84" i="8"/>
  <c r="P85" i="8"/>
  <c r="L91" i="8"/>
  <c r="V92" i="8"/>
  <c r="I92" i="8"/>
  <c r="U92" i="8"/>
  <c r="U93" i="8"/>
  <c r="V99" i="8"/>
  <c r="I99" i="8"/>
  <c r="J102" i="8"/>
  <c r="L108" i="8"/>
  <c r="M109" i="8"/>
  <c r="L111" i="8"/>
  <c r="T112" i="8"/>
  <c r="P120" i="8"/>
  <c r="V127" i="8"/>
  <c r="T139" i="8"/>
  <c r="U142" i="8"/>
  <c r="I145" i="8"/>
  <c r="U145" i="8"/>
  <c r="P145" i="8"/>
  <c r="T149" i="8"/>
  <c r="M154" i="8"/>
  <c r="I164" i="8"/>
  <c r="J166" i="8"/>
  <c r="U31" i="8"/>
  <c r="F31" i="8"/>
  <c r="V31" i="8"/>
  <c r="V32" i="8"/>
  <c r="J32" i="8"/>
  <c r="U32" i="8"/>
  <c r="T42" i="8"/>
  <c r="F42" i="8"/>
  <c r="V42" i="8"/>
  <c r="U43" i="8"/>
  <c r="V44" i="8"/>
  <c r="I44" i="8"/>
  <c r="T44" i="8"/>
  <c r="N51" i="8"/>
  <c r="T51" i="8"/>
  <c r="N54" i="8"/>
  <c r="T54" i="8"/>
  <c r="T57" i="8"/>
  <c r="I57" i="8"/>
  <c r="J73" i="8"/>
  <c r="P75" i="8"/>
  <c r="F78" i="8"/>
  <c r="V78" i="8"/>
  <c r="U83" i="8"/>
  <c r="F84" i="8"/>
  <c r="V84" i="8"/>
  <c r="U85" i="8"/>
  <c r="M91" i="8"/>
  <c r="F92" i="8"/>
  <c r="F93" i="8"/>
  <c r="V93" i="8"/>
  <c r="I95" i="8"/>
  <c r="L96" i="8"/>
  <c r="J99" i="8"/>
  <c r="K99" i="8" s="1"/>
  <c r="J100" i="8"/>
  <c r="P102" i="8"/>
  <c r="L107" i="8"/>
  <c r="M108" i="8"/>
  <c r="T109" i="8"/>
  <c r="M111" i="8"/>
  <c r="N111" i="8" s="1"/>
  <c r="J117" i="8"/>
  <c r="L117" i="8"/>
  <c r="N117" i="8" s="1"/>
  <c r="V120" i="8"/>
  <c r="L136" i="8"/>
  <c r="V136" i="8"/>
  <c r="N137" i="8"/>
  <c r="P140" i="8"/>
  <c r="U140" i="8"/>
  <c r="L140" i="8"/>
  <c r="J145" i="8"/>
  <c r="U148" i="8"/>
  <c r="P148" i="8"/>
  <c r="N150" i="8"/>
  <c r="V154" i="8"/>
  <c r="V156" i="8"/>
  <c r="I156" i="8"/>
  <c r="V157" i="8"/>
  <c r="L157" i="8"/>
  <c r="J157" i="8"/>
  <c r="T158" i="8"/>
  <c r="L160" i="8"/>
  <c r="I160" i="8"/>
  <c r="K160" i="8" s="1"/>
  <c r="U160" i="8"/>
  <c r="F160" i="8"/>
  <c r="N162" i="8"/>
  <c r="V164" i="8"/>
  <c r="V165" i="8"/>
  <c r="I165" i="8"/>
  <c r="M165" i="8"/>
  <c r="L165" i="8"/>
  <c r="N165" i="8" s="1"/>
  <c r="V132" i="8"/>
  <c r="T124" i="8"/>
  <c r="F124" i="8"/>
  <c r="V124" i="8"/>
  <c r="T130" i="8"/>
  <c r="F130" i="8"/>
  <c r="V130" i="8"/>
  <c r="J131" i="8"/>
  <c r="T162" i="8"/>
  <c r="F162" i="8"/>
  <c r="V162" i="8"/>
  <c r="T163" i="8"/>
  <c r="U171" i="8"/>
  <c r="F171" i="8"/>
  <c r="U126" i="8"/>
  <c r="F126" i="8"/>
  <c r="T137" i="8"/>
  <c r="I137" i="8"/>
  <c r="N141" i="8"/>
  <c r="P151" i="8"/>
  <c r="M151" i="8"/>
  <c r="P171" i="8"/>
  <c r="T173" i="8"/>
  <c r="F173" i="8"/>
  <c r="L173" i="8"/>
  <c r="N173" i="8" s="1"/>
  <c r="U172" i="8"/>
  <c r="J175" i="8"/>
  <c r="AN77" i="14"/>
  <c r="AJ82" i="14"/>
  <c r="I131" i="8"/>
  <c r="M134" i="8"/>
  <c r="V135" i="8"/>
  <c r="AN73" i="14"/>
  <c r="AJ119" i="14"/>
  <c r="U52" i="3"/>
  <c r="U56" i="3"/>
  <c r="U64" i="3"/>
  <c r="U68" i="3"/>
  <c r="U84" i="3"/>
  <c r="U11" i="3"/>
  <c r="U15" i="3"/>
  <c r="U19" i="3"/>
  <c r="U23" i="3"/>
  <c r="U27" i="3"/>
  <c r="U31" i="3"/>
  <c r="U35" i="3"/>
  <c r="U39" i="3"/>
  <c r="U51" i="3"/>
  <c r="U63" i="3"/>
  <c r="U75" i="3"/>
  <c r="U79" i="3"/>
  <c r="U90" i="3"/>
  <c r="B9" i="4"/>
  <c r="E9" i="4"/>
  <c r="D9" i="4"/>
  <c r="B17" i="4"/>
  <c r="E17" i="4"/>
  <c r="D17" i="4"/>
  <c r="B25" i="4"/>
  <c r="E25" i="4"/>
  <c r="D25" i="4"/>
  <c r="B33" i="4"/>
  <c r="E33" i="4"/>
  <c r="D33" i="4"/>
  <c r="B41" i="4"/>
  <c r="E41" i="4"/>
  <c r="D41" i="4"/>
  <c r="B49" i="4"/>
  <c r="E49" i="4"/>
  <c r="D49" i="4"/>
  <c r="B57" i="4"/>
  <c r="E57" i="4"/>
  <c r="D57" i="4"/>
  <c r="B65" i="4"/>
  <c r="E65" i="4"/>
  <c r="D65" i="4"/>
  <c r="B73" i="4"/>
  <c r="E73" i="4"/>
  <c r="D73" i="4"/>
  <c r="B81" i="4"/>
  <c r="E81" i="4"/>
  <c r="D81" i="4"/>
  <c r="B89" i="4"/>
  <c r="E89" i="4"/>
  <c r="D89" i="4"/>
  <c r="B97" i="4"/>
  <c r="E97" i="4"/>
  <c r="D97" i="4"/>
  <c r="D101" i="4"/>
  <c r="B101" i="4"/>
  <c r="E101" i="4"/>
  <c r="D105" i="4"/>
  <c r="B105" i="4"/>
  <c r="E105" i="4"/>
  <c r="D109" i="4"/>
  <c r="B109" i="4"/>
  <c r="E109" i="4"/>
  <c r="D113" i="4"/>
  <c r="B113" i="4"/>
  <c r="E113" i="4"/>
  <c r="D117" i="4"/>
  <c r="B117" i="4"/>
  <c r="E117" i="4"/>
  <c r="D121" i="4"/>
  <c r="B121" i="4"/>
  <c r="E121" i="4"/>
  <c r="D125" i="4"/>
  <c r="B125" i="4"/>
  <c r="E125" i="4"/>
  <c r="D129" i="4"/>
  <c r="B129" i="4"/>
  <c r="E129" i="4"/>
  <c r="D133" i="4"/>
  <c r="B133" i="4"/>
  <c r="E133" i="4"/>
  <c r="D137" i="4"/>
  <c r="B137" i="4"/>
  <c r="E137" i="4"/>
  <c r="D141" i="4"/>
  <c r="B141" i="4"/>
  <c r="E141" i="4"/>
  <c r="D145" i="4"/>
  <c r="B145" i="4"/>
  <c r="E145" i="4"/>
  <c r="D149" i="4"/>
  <c r="B149" i="4"/>
  <c r="E149" i="4"/>
  <c r="D153" i="4"/>
  <c r="B153" i="4"/>
  <c r="E153" i="4"/>
  <c r="D157" i="4"/>
  <c r="B157" i="4"/>
  <c r="E157" i="4"/>
  <c r="B7" i="4"/>
  <c r="E7" i="4"/>
  <c r="D7" i="4"/>
  <c r="B15" i="4"/>
  <c r="E15" i="4"/>
  <c r="D15" i="4"/>
  <c r="B23" i="4"/>
  <c r="E23" i="4"/>
  <c r="D23" i="4"/>
  <c r="B31" i="4"/>
  <c r="E31" i="4"/>
  <c r="D31" i="4"/>
  <c r="B39" i="4"/>
  <c r="E39" i="4"/>
  <c r="D39" i="4"/>
  <c r="B47" i="4"/>
  <c r="E47" i="4"/>
  <c r="D47" i="4"/>
  <c r="B55" i="4"/>
  <c r="E55" i="4"/>
  <c r="D55" i="4"/>
  <c r="B63" i="4"/>
  <c r="E63" i="4"/>
  <c r="D63" i="4"/>
  <c r="B71" i="4"/>
  <c r="E71" i="4"/>
  <c r="D71" i="4"/>
  <c r="B79" i="4"/>
  <c r="E79" i="4"/>
  <c r="D79" i="4"/>
  <c r="B87" i="4"/>
  <c r="E87" i="4"/>
  <c r="D87" i="4"/>
  <c r="B95" i="4"/>
  <c r="E95" i="4"/>
  <c r="D95" i="4"/>
  <c r="AA82" i="6"/>
  <c r="B5" i="4"/>
  <c r="E5" i="4"/>
  <c r="D5" i="4"/>
  <c r="B13" i="4"/>
  <c r="E13" i="4"/>
  <c r="D13" i="4"/>
  <c r="B21" i="4"/>
  <c r="E21" i="4"/>
  <c r="D21" i="4"/>
  <c r="B29" i="4"/>
  <c r="E29" i="4"/>
  <c r="D29" i="4"/>
  <c r="B37" i="4"/>
  <c r="E37" i="4"/>
  <c r="D37" i="4"/>
  <c r="B45" i="4"/>
  <c r="E45" i="4"/>
  <c r="D45" i="4"/>
  <c r="B53" i="4"/>
  <c r="E53" i="4"/>
  <c r="D53" i="4"/>
  <c r="B61" i="4"/>
  <c r="E61" i="4"/>
  <c r="D61" i="4"/>
  <c r="B69" i="4"/>
  <c r="E69" i="4"/>
  <c r="D69" i="4"/>
  <c r="B77" i="4"/>
  <c r="E77" i="4"/>
  <c r="D77" i="4"/>
  <c r="B85" i="4"/>
  <c r="E85" i="4"/>
  <c r="D85" i="4"/>
  <c r="B93" i="4"/>
  <c r="E93" i="4"/>
  <c r="D93" i="4"/>
  <c r="B9" i="5"/>
  <c r="E9" i="5"/>
  <c r="D9" i="5"/>
  <c r="B17" i="5"/>
  <c r="E17" i="5"/>
  <c r="D17" i="5"/>
  <c r="B25" i="5"/>
  <c r="E25" i="5"/>
  <c r="D25" i="5"/>
  <c r="B33" i="5"/>
  <c r="E33" i="5"/>
  <c r="D33" i="5"/>
  <c r="B41" i="5"/>
  <c r="E41" i="5"/>
  <c r="D41" i="5"/>
  <c r="B49" i="5"/>
  <c r="E49" i="5"/>
  <c r="D49" i="5"/>
  <c r="B57" i="5"/>
  <c r="E57" i="5"/>
  <c r="D57" i="5"/>
  <c r="B65" i="5"/>
  <c r="E65" i="5"/>
  <c r="D65" i="5"/>
  <c r="B73" i="5"/>
  <c r="E73" i="5"/>
  <c r="D73" i="5"/>
  <c r="B81" i="5"/>
  <c r="E81" i="5"/>
  <c r="D81" i="5"/>
  <c r="B89" i="5"/>
  <c r="E89" i="5"/>
  <c r="D89" i="5"/>
  <c r="B97" i="5"/>
  <c r="E97" i="5"/>
  <c r="D97" i="5"/>
  <c r="U94" i="3"/>
  <c r="U98" i="3"/>
  <c r="B11" i="4"/>
  <c r="E11" i="4"/>
  <c r="D11" i="4"/>
  <c r="B19" i="4"/>
  <c r="E19" i="4"/>
  <c r="D19" i="4"/>
  <c r="B27" i="4"/>
  <c r="E27" i="4"/>
  <c r="D27" i="4"/>
  <c r="B35" i="4"/>
  <c r="E35" i="4"/>
  <c r="D35" i="4"/>
  <c r="B43" i="4"/>
  <c r="E43" i="4"/>
  <c r="D43" i="4"/>
  <c r="B51" i="4"/>
  <c r="E51" i="4"/>
  <c r="D51" i="4"/>
  <c r="B59" i="4"/>
  <c r="E59" i="4"/>
  <c r="D59" i="4"/>
  <c r="B67" i="4"/>
  <c r="E67" i="4"/>
  <c r="D67" i="4"/>
  <c r="B75" i="4"/>
  <c r="E75" i="4"/>
  <c r="D75" i="4"/>
  <c r="B83" i="4"/>
  <c r="E83" i="4"/>
  <c r="D83" i="4"/>
  <c r="B91" i="4"/>
  <c r="E91" i="4"/>
  <c r="D91" i="4"/>
  <c r="B7" i="5"/>
  <c r="D7" i="5"/>
  <c r="E7" i="5"/>
  <c r="B15" i="5"/>
  <c r="D15" i="5"/>
  <c r="E15" i="5"/>
  <c r="B23" i="5"/>
  <c r="D23" i="5"/>
  <c r="E23" i="5"/>
  <c r="B31" i="5"/>
  <c r="D31" i="5"/>
  <c r="E31" i="5"/>
  <c r="B39" i="5"/>
  <c r="D39" i="5"/>
  <c r="E39" i="5"/>
  <c r="B47" i="5"/>
  <c r="D47" i="5"/>
  <c r="E47" i="5"/>
  <c r="B55" i="5"/>
  <c r="D55" i="5"/>
  <c r="E55" i="5"/>
  <c r="B63" i="5"/>
  <c r="D63" i="5"/>
  <c r="E63" i="5"/>
  <c r="B71" i="5"/>
  <c r="D71" i="5"/>
  <c r="E71" i="5"/>
  <c r="B79" i="5"/>
  <c r="D79" i="5"/>
  <c r="E79" i="5"/>
  <c r="B87" i="5"/>
  <c r="D87" i="5"/>
  <c r="E87" i="5"/>
  <c r="B95" i="5"/>
  <c r="D95" i="5"/>
  <c r="E95" i="5"/>
  <c r="F6" i="6"/>
  <c r="U118" i="3"/>
  <c r="U126" i="3"/>
  <c r="U130" i="3"/>
  <c r="U134" i="3"/>
  <c r="U138" i="3"/>
  <c r="U142" i="3"/>
  <c r="U146" i="3"/>
  <c r="U150" i="3"/>
  <c r="U154" i="3"/>
  <c r="U158" i="3"/>
  <c r="U162" i="3"/>
  <c r="U166" i="3"/>
  <c r="U170" i="3"/>
  <c r="U174" i="3"/>
  <c r="B6" i="4"/>
  <c r="B8" i="4"/>
  <c r="B10" i="4"/>
  <c r="B12" i="4"/>
  <c r="B14" i="4"/>
  <c r="B16" i="4"/>
  <c r="B18" i="4"/>
  <c r="B20" i="4"/>
  <c r="B22" i="4"/>
  <c r="B24" i="4"/>
  <c r="B26" i="4"/>
  <c r="B28" i="4"/>
  <c r="B30" i="4"/>
  <c r="B32" i="4"/>
  <c r="B34" i="4"/>
  <c r="B36" i="4"/>
  <c r="B38" i="4"/>
  <c r="B40" i="4"/>
  <c r="B42" i="4"/>
  <c r="B44" i="4"/>
  <c r="B46" i="4"/>
  <c r="B48" i="4"/>
  <c r="B50" i="4"/>
  <c r="B52" i="4"/>
  <c r="B54" i="4"/>
  <c r="B56" i="4"/>
  <c r="B58" i="4"/>
  <c r="B60" i="4"/>
  <c r="B62" i="4"/>
  <c r="B64" i="4"/>
  <c r="B66" i="4"/>
  <c r="B68" i="4"/>
  <c r="B70" i="4"/>
  <c r="B72" i="4"/>
  <c r="B74" i="4"/>
  <c r="B76" i="4"/>
  <c r="B78" i="4"/>
  <c r="B80" i="4"/>
  <c r="B82" i="4"/>
  <c r="B84" i="4"/>
  <c r="B86" i="4"/>
  <c r="B88" i="4"/>
  <c r="B90" i="4"/>
  <c r="B92" i="4"/>
  <c r="B94" i="4"/>
  <c r="B96" i="4"/>
  <c r="B99" i="4"/>
  <c r="B103" i="4"/>
  <c r="B107" i="4"/>
  <c r="B111" i="4"/>
  <c r="B115" i="4"/>
  <c r="B119" i="4"/>
  <c r="B123" i="4"/>
  <c r="B127" i="4"/>
  <c r="B131" i="4"/>
  <c r="B135" i="4"/>
  <c r="B139" i="4"/>
  <c r="B143" i="4"/>
  <c r="B147" i="4"/>
  <c r="B151" i="4"/>
  <c r="B155" i="4"/>
  <c r="E8" i="5"/>
  <c r="B12" i="5"/>
  <c r="E16" i="5"/>
  <c r="B20" i="5"/>
  <c r="E24" i="5"/>
  <c r="B28" i="5"/>
  <c r="E32" i="5"/>
  <c r="B36" i="5"/>
  <c r="E40" i="5"/>
  <c r="B44" i="5"/>
  <c r="E48" i="5"/>
  <c r="B52" i="5"/>
  <c r="E56" i="5"/>
  <c r="B60" i="5"/>
  <c r="E64" i="5"/>
  <c r="B68" i="5"/>
  <c r="E72" i="5"/>
  <c r="B76" i="5"/>
  <c r="E80" i="5"/>
  <c r="B84" i="5"/>
  <c r="E88" i="5"/>
  <c r="B92" i="5"/>
  <c r="E96" i="5"/>
  <c r="L8" i="8"/>
  <c r="S10" i="8"/>
  <c r="G10" i="8"/>
  <c r="V10" i="8"/>
  <c r="L10" i="8"/>
  <c r="N10" i="8" s="1"/>
  <c r="F10" i="8"/>
  <c r="P10" i="8"/>
  <c r="I10" i="8"/>
  <c r="K10" i="8" s="1"/>
  <c r="S11" i="8"/>
  <c r="G11" i="8"/>
  <c r="M11" i="8"/>
  <c r="V11" i="8"/>
  <c r="P11" i="8"/>
  <c r="I11" i="8"/>
  <c r="K11" i="8" s="1"/>
  <c r="F12" i="8"/>
  <c r="J13" i="8"/>
  <c r="T13" i="8"/>
  <c r="L14" i="8"/>
  <c r="S15" i="8"/>
  <c r="G15" i="8"/>
  <c r="T15" i="8"/>
  <c r="I15" i="8"/>
  <c r="V15" i="8"/>
  <c r="P15" i="8"/>
  <c r="M15" i="8"/>
  <c r="S21" i="8"/>
  <c r="G21" i="8"/>
  <c r="V21" i="8"/>
  <c r="L21" i="8"/>
  <c r="N21" i="8" s="1"/>
  <c r="F21" i="8"/>
  <c r="P21" i="8"/>
  <c r="I21" i="8"/>
  <c r="K21" i="8" s="1"/>
  <c r="M23" i="8"/>
  <c r="S24" i="8"/>
  <c r="G24" i="8"/>
  <c r="M24" i="8"/>
  <c r="N24" i="8" s="1"/>
  <c r="J24" i="8"/>
  <c r="V24" i="8"/>
  <c r="F25" i="8"/>
  <c r="F27" i="8"/>
  <c r="J28" i="8"/>
  <c r="S36" i="8"/>
  <c r="G36" i="8"/>
  <c r="V36" i="8"/>
  <c r="L36" i="8"/>
  <c r="N36" i="8" s="1"/>
  <c r="F36" i="8"/>
  <c r="J36" i="8"/>
  <c r="F37" i="8"/>
  <c r="I39" i="8"/>
  <c r="T39" i="8"/>
  <c r="L40" i="8"/>
  <c r="S41" i="8"/>
  <c r="G41" i="8"/>
  <c r="H41" i="8" s="1"/>
  <c r="T41" i="8"/>
  <c r="I41" i="8"/>
  <c r="J41" i="8"/>
  <c r="M41" i="8"/>
  <c r="V41" i="8"/>
  <c r="S43" i="8"/>
  <c r="G43" i="8"/>
  <c r="H43" i="8" s="1"/>
  <c r="M43" i="8"/>
  <c r="N43" i="8" s="1"/>
  <c r="V43" i="8"/>
  <c r="P43" i="8"/>
  <c r="I43" i="8"/>
  <c r="K43" i="8" s="1"/>
  <c r="I45" i="8"/>
  <c r="T45" i="8"/>
  <c r="F50" i="8"/>
  <c r="S53" i="8"/>
  <c r="W53" i="8" s="1"/>
  <c r="G53" i="8"/>
  <c r="M53" i="8"/>
  <c r="U53" i="8"/>
  <c r="F53" i="8"/>
  <c r="P53" i="8"/>
  <c r="S55" i="8"/>
  <c r="G55" i="8"/>
  <c r="V55" i="8"/>
  <c r="L55" i="8"/>
  <c r="N55" i="8" s="1"/>
  <c r="F55" i="8"/>
  <c r="U55" i="8"/>
  <c r="P55" i="8"/>
  <c r="F56" i="8"/>
  <c r="K58" i="8"/>
  <c r="I61" i="8"/>
  <c r="K61" i="8" s="1"/>
  <c r="N62" i="8"/>
  <c r="J63" i="8"/>
  <c r="T63" i="8"/>
  <c r="L64" i="8"/>
  <c r="S65" i="8"/>
  <c r="G65" i="8"/>
  <c r="T65" i="8"/>
  <c r="I65" i="8"/>
  <c r="K65" i="8" s="1"/>
  <c r="U65" i="8"/>
  <c r="M65" i="8"/>
  <c r="F65" i="8"/>
  <c r="P65" i="8"/>
  <c r="K69" i="8"/>
  <c r="S73" i="8"/>
  <c r="G73" i="8"/>
  <c r="T73" i="8"/>
  <c r="I73" i="8"/>
  <c r="K73" i="8" s="1"/>
  <c r="U73" i="8"/>
  <c r="M73" i="8"/>
  <c r="N73" i="8" s="1"/>
  <c r="F73" i="8"/>
  <c r="P73" i="8"/>
  <c r="M75" i="8"/>
  <c r="S76" i="8"/>
  <c r="G76" i="8"/>
  <c r="M76" i="8"/>
  <c r="N76" i="8" s="1"/>
  <c r="J76" i="8"/>
  <c r="V76" i="8"/>
  <c r="L77" i="8"/>
  <c r="I79" i="8"/>
  <c r="T79" i="8"/>
  <c r="L80" i="8"/>
  <c r="J81" i="8"/>
  <c r="K85" i="8"/>
  <c r="J87" i="8"/>
  <c r="J88" i="8"/>
  <c r="T88" i="8"/>
  <c r="L89" i="8"/>
  <c r="L90" i="8"/>
  <c r="K92" i="8"/>
  <c r="F96" i="8"/>
  <c r="S99" i="8"/>
  <c r="G99" i="8"/>
  <c r="M99" i="8"/>
  <c r="N99" i="8" s="1"/>
  <c r="U99" i="8"/>
  <c r="F99" i="8"/>
  <c r="P99" i="8"/>
  <c r="S100" i="8"/>
  <c r="G100" i="8"/>
  <c r="T100" i="8"/>
  <c r="I100" i="8"/>
  <c r="K100" i="8" s="1"/>
  <c r="U100" i="8"/>
  <c r="M100" i="8"/>
  <c r="F100" i="8"/>
  <c r="P100" i="8"/>
  <c r="L104" i="8"/>
  <c r="S106" i="8"/>
  <c r="G106" i="8"/>
  <c r="V106" i="8"/>
  <c r="L106" i="8"/>
  <c r="N106" i="8" s="1"/>
  <c r="F106" i="8"/>
  <c r="U106" i="8"/>
  <c r="P106" i="8"/>
  <c r="S109" i="8"/>
  <c r="G109" i="8"/>
  <c r="V109" i="8"/>
  <c r="L109" i="8"/>
  <c r="N109" i="8" s="1"/>
  <c r="F109" i="8"/>
  <c r="H109" i="8" s="1"/>
  <c r="J109" i="8"/>
  <c r="F110" i="8"/>
  <c r="I113" i="8"/>
  <c r="T113" i="8"/>
  <c r="L114" i="8"/>
  <c r="M115" i="8"/>
  <c r="S116" i="8"/>
  <c r="G116" i="8"/>
  <c r="H116" i="8" s="1"/>
  <c r="M116" i="8"/>
  <c r="N116" i="8" s="1"/>
  <c r="V116" i="8"/>
  <c r="P116" i="8"/>
  <c r="I116" i="8"/>
  <c r="K116" i="8" s="1"/>
  <c r="S117" i="8"/>
  <c r="G117" i="8"/>
  <c r="T117" i="8"/>
  <c r="I117" i="8"/>
  <c r="K117" i="8" s="1"/>
  <c r="V117" i="8"/>
  <c r="P117" i="8"/>
  <c r="M117" i="8"/>
  <c r="K122" i="8"/>
  <c r="L126" i="8"/>
  <c r="J132" i="8"/>
  <c r="T132" i="8"/>
  <c r="L135" i="8"/>
  <c r="S136" i="8"/>
  <c r="G136" i="8"/>
  <c r="T136" i="8"/>
  <c r="I136" i="8"/>
  <c r="K136" i="8" s="1"/>
  <c r="U136" i="8"/>
  <c r="M136" i="8"/>
  <c r="F136" i="8"/>
  <c r="P136" i="8"/>
  <c r="M138" i="8"/>
  <c r="S139" i="8"/>
  <c r="G139" i="8"/>
  <c r="H139" i="8" s="1"/>
  <c r="M139" i="8"/>
  <c r="J139" i="8"/>
  <c r="V139" i="8"/>
  <c r="F140" i="8"/>
  <c r="F142" i="8"/>
  <c r="J143" i="8"/>
  <c r="S146" i="8"/>
  <c r="G146" i="8"/>
  <c r="T146" i="8"/>
  <c r="I146" i="8"/>
  <c r="K146" i="8" s="1"/>
  <c r="U146" i="8"/>
  <c r="M146" i="8"/>
  <c r="N146" i="8" s="1"/>
  <c r="F146" i="8"/>
  <c r="P146" i="8"/>
  <c r="M148" i="8"/>
  <c r="S149" i="8"/>
  <c r="G149" i="8"/>
  <c r="M149" i="8"/>
  <c r="N149" i="8" s="1"/>
  <c r="J149" i="8"/>
  <c r="V149" i="8"/>
  <c r="I152" i="8"/>
  <c r="T152" i="8"/>
  <c r="L153" i="8"/>
  <c r="N154" i="8"/>
  <c r="J155" i="8"/>
  <c r="T155" i="8"/>
  <c r="L156" i="8"/>
  <c r="S157" i="8"/>
  <c r="G157" i="8"/>
  <c r="T157" i="8"/>
  <c r="I157" i="8"/>
  <c r="K157" i="8" s="1"/>
  <c r="U157" i="8"/>
  <c r="M157" i="8"/>
  <c r="F157" i="8"/>
  <c r="H157" i="8" s="1"/>
  <c r="P157" i="8"/>
  <c r="M159" i="8"/>
  <c r="S160" i="8"/>
  <c r="G160" i="8"/>
  <c r="M160" i="8"/>
  <c r="N160" i="8" s="1"/>
  <c r="J160" i="8"/>
  <c r="V160" i="8"/>
  <c r="F161" i="8"/>
  <c r="S163" i="8"/>
  <c r="G163" i="8"/>
  <c r="V163" i="8"/>
  <c r="L163" i="8"/>
  <c r="N163" i="8" s="1"/>
  <c r="F163" i="8"/>
  <c r="U163" i="8"/>
  <c r="P163" i="8"/>
  <c r="S164" i="8"/>
  <c r="G164" i="8"/>
  <c r="M164" i="8"/>
  <c r="N164" i="8" s="1"/>
  <c r="U164" i="8"/>
  <c r="F164" i="8"/>
  <c r="P164" i="8"/>
  <c r="J167" i="8"/>
  <c r="T167" i="8"/>
  <c r="L168" i="8"/>
  <c r="I170" i="8"/>
  <c r="T170" i="8"/>
  <c r="L171" i="8"/>
  <c r="S172" i="8"/>
  <c r="G172" i="8"/>
  <c r="H172" i="8" s="1"/>
  <c r="T172" i="8"/>
  <c r="I172" i="8"/>
  <c r="J172" i="8"/>
  <c r="M172" i="8"/>
  <c r="V172" i="8"/>
  <c r="S175" i="8"/>
  <c r="G175" i="8"/>
  <c r="M175" i="8"/>
  <c r="U175" i="8"/>
  <c r="F175" i="8"/>
  <c r="P175" i="8"/>
  <c r="O3" i="10"/>
  <c r="T3" i="10"/>
  <c r="I6" i="7" s="1"/>
  <c r="W3" i="10"/>
  <c r="O3" i="15"/>
  <c r="AG3" i="10"/>
  <c r="AK6" i="8" s="1"/>
  <c r="A7" i="8"/>
  <c r="A7" i="6"/>
  <c r="E7" i="8"/>
  <c r="E7" i="6"/>
  <c r="U93" i="3"/>
  <c r="U97" i="3"/>
  <c r="U105" i="3"/>
  <c r="U109" i="3"/>
  <c r="U113" i="3"/>
  <c r="U117" i="3"/>
  <c r="U121" i="3"/>
  <c r="U125" i="3"/>
  <c r="U129" i="3"/>
  <c r="U133" i="3"/>
  <c r="U137" i="3"/>
  <c r="U153" i="3"/>
  <c r="U157" i="3"/>
  <c r="U161" i="3"/>
  <c r="U165" i="3"/>
  <c r="U169" i="3"/>
  <c r="U173" i="3"/>
  <c r="D98" i="4"/>
  <c r="D99" i="4"/>
  <c r="D102" i="4"/>
  <c r="D103" i="4"/>
  <c r="D106" i="4"/>
  <c r="D107" i="4"/>
  <c r="D110" i="4"/>
  <c r="D111" i="4"/>
  <c r="D114" i="4"/>
  <c r="D115" i="4"/>
  <c r="D118" i="4"/>
  <c r="D119" i="4"/>
  <c r="D122" i="4"/>
  <c r="D123" i="4"/>
  <c r="D126" i="4"/>
  <c r="D127" i="4"/>
  <c r="D130" i="4"/>
  <c r="D131" i="4"/>
  <c r="D134" i="4"/>
  <c r="D135" i="4"/>
  <c r="D138" i="4"/>
  <c r="D139" i="4"/>
  <c r="D142" i="4"/>
  <c r="D143" i="4"/>
  <c r="D146" i="4"/>
  <c r="D147" i="4"/>
  <c r="D150" i="4"/>
  <c r="D151" i="4"/>
  <c r="D154" i="4"/>
  <c r="D155" i="4"/>
  <c r="D158" i="4"/>
  <c r="T6" i="5"/>
  <c r="E10" i="5"/>
  <c r="D11" i="5"/>
  <c r="T14" i="5"/>
  <c r="E18" i="5"/>
  <c r="D19" i="5"/>
  <c r="T22" i="5"/>
  <c r="E26" i="5"/>
  <c r="D27" i="5"/>
  <c r="T30" i="5"/>
  <c r="E34" i="5"/>
  <c r="D35" i="5"/>
  <c r="T38" i="5"/>
  <c r="E42" i="5"/>
  <c r="D43" i="5"/>
  <c r="E50" i="5"/>
  <c r="D51" i="5"/>
  <c r="T54" i="5"/>
  <c r="E58" i="5"/>
  <c r="D59" i="5"/>
  <c r="E66" i="5"/>
  <c r="D67" i="5"/>
  <c r="T70" i="5"/>
  <c r="E74" i="5"/>
  <c r="D75" i="5"/>
  <c r="E82" i="5"/>
  <c r="D83" i="5"/>
  <c r="T86" i="5"/>
  <c r="E90" i="5"/>
  <c r="D91" i="5"/>
  <c r="S8" i="8"/>
  <c r="G8" i="8"/>
  <c r="M8" i="8"/>
  <c r="V8" i="8"/>
  <c r="P8" i="8"/>
  <c r="I8" i="8"/>
  <c r="H11" i="8"/>
  <c r="M13" i="8"/>
  <c r="S14" i="8"/>
  <c r="G14" i="8"/>
  <c r="H14" i="8" s="1"/>
  <c r="M14" i="8"/>
  <c r="V14" i="8"/>
  <c r="P14" i="8"/>
  <c r="I14" i="8"/>
  <c r="H15" i="8"/>
  <c r="K17" i="8"/>
  <c r="K18" i="8"/>
  <c r="L22" i="8"/>
  <c r="S23" i="8"/>
  <c r="W23" i="8" s="1"/>
  <c r="G23" i="8"/>
  <c r="V23" i="8"/>
  <c r="L23" i="8"/>
  <c r="N23" i="8" s="1"/>
  <c r="F23" i="8"/>
  <c r="H23" i="8" s="1"/>
  <c r="J23" i="8"/>
  <c r="L28" i="8"/>
  <c r="M39" i="8"/>
  <c r="S40" i="8"/>
  <c r="G40" i="8"/>
  <c r="H40" i="8" s="1"/>
  <c r="M40" i="8"/>
  <c r="J40" i="8"/>
  <c r="V40" i="8"/>
  <c r="L45" i="8"/>
  <c r="K49" i="8"/>
  <c r="S52" i="8"/>
  <c r="G52" i="8"/>
  <c r="V52" i="8"/>
  <c r="L52" i="8"/>
  <c r="N52" i="8" s="1"/>
  <c r="F52" i="8"/>
  <c r="U52" i="8"/>
  <c r="P52" i="8"/>
  <c r="K53" i="8"/>
  <c r="K55" i="8"/>
  <c r="S64" i="8"/>
  <c r="G64" i="8"/>
  <c r="M64" i="8"/>
  <c r="U64" i="8"/>
  <c r="F64" i="8"/>
  <c r="P64" i="8"/>
  <c r="S75" i="8"/>
  <c r="G75" i="8"/>
  <c r="V75" i="8"/>
  <c r="L75" i="8"/>
  <c r="N75" i="8" s="1"/>
  <c r="F75" i="8"/>
  <c r="H75" i="8" s="1"/>
  <c r="J75" i="8"/>
  <c r="H76" i="8"/>
  <c r="S77" i="8"/>
  <c r="G77" i="8"/>
  <c r="T77" i="8"/>
  <c r="I77" i="8"/>
  <c r="V77" i="8"/>
  <c r="P77" i="8"/>
  <c r="M77" i="8"/>
  <c r="M79" i="8"/>
  <c r="S80" i="8"/>
  <c r="G80" i="8"/>
  <c r="M80" i="8"/>
  <c r="J80" i="8"/>
  <c r="V80" i="8"/>
  <c r="L81" i="8"/>
  <c r="L86" i="8"/>
  <c r="L87" i="8"/>
  <c r="S89" i="8"/>
  <c r="G89" i="8"/>
  <c r="M89" i="8"/>
  <c r="U89" i="8"/>
  <c r="F89" i="8"/>
  <c r="P89" i="8"/>
  <c r="S90" i="8"/>
  <c r="G90" i="8"/>
  <c r="T90" i="8"/>
  <c r="I90" i="8"/>
  <c r="U90" i="8"/>
  <c r="M90" i="8"/>
  <c r="F90" i="8"/>
  <c r="P90" i="8"/>
  <c r="K95" i="8"/>
  <c r="S98" i="8"/>
  <c r="G98" i="8"/>
  <c r="V98" i="8"/>
  <c r="L98" i="8"/>
  <c r="N98" i="8" s="1"/>
  <c r="F98" i="8"/>
  <c r="U98" i="8"/>
  <c r="P98" i="8"/>
  <c r="S104" i="8"/>
  <c r="G104" i="8"/>
  <c r="M104" i="8"/>
  <c r="U104" i="8"/>
  <c r="F104" i="8"/>
  <c r="P104" i="8"/>
  <c r="K106" i="8"/>
  <c r="L113" i="8"/>
  <c r="S114" i="8"/>
  <c r="G114" i="8"/>
  <c r="H114" i="8" s="1"/>
  <c r="T114" i="8"/>
  <c r="I114" i="8"/>
  <c r="K114" i="8" s="1"/>
  <c r="J114" i="8"/>
  <c r="M114" i="8"/>
  <c r="V114" i="8"/>
  <c r="S115" i="8"/>
  <c r="W115" i="8" s="1"/>
  <c r="G115" i="8"/>
  <c r="V115" i="8"/>
  <c r="L115" i="8"/>
  <c r="N115" i="8" s="1"/>
  <c r="F115" i="8"/>
  <c r="H115" i="8" s="1"/>
  <c r="P115" i="8"/>
  <c r="I115" i="8"/>
  <c r="H117" i="8"/>
  <c r="L123" i="8"/>
  <c r="S126" i="8"/>
  <c r="G126" i="8"/>
  <c r="T126" i="8"/>
  <c r="I126" i="8"/>
  <c r="V126" i="8"/>
  <c r="P126" i="8"/>
  <c r="M126" i="8"/>
  <c r="L132" i="8"/>
  <c r="S134" i="8"/>
  <c r="G134" i="8"/>
  <c r="V134" i="8"/>
  <c r="L134" i="8"/>
  <c r="N134" i="8" s="1"/>
  <c r="F134" i="8"/>
  <c r="U134" i="8"/>
  <c r="P134" i="8"/>
  <c r="S135" i="8"/>
  <c r="G135" i="8"/>
  <c r="M135" i="8"/>
  <c r="U135" i="8"/>
  <c r="F135" i="8"/>
  <c r="P135" i="8"/>
  <c r="S138" i="8"/>
  <c r="G138" i="8"/>
  <c r="V138" i="8"/>
  <c r="L138" i="8"/>
  <c r="N138" i="8" s="1"/>
  <c r="F138" i="8"/>
  <c r="J138" i="8"/>
  <c r="L143" i="8"/>
  <c r="S148" i="8"/>
  <c r="G148" i="8"/>
  <c r="V148" i="8"/>
  <c r="L148" i="8"/>
  <c r="N148" i="8" s="1"/>
  <c r="F148" i="8"/>
  <c r="J148" i="8"/>
  <c r="L152" i="8"/>
  <c r="S153" i="8"/>
  <c r="G153" i="8"/>
  <c r="H153" i="8" s="1"/>
  <c r="T153" i="8"/>
  <c r="I153" i="8"/>
  <c r="J153" i="8"/>
  <c r="M153" i="8"/>
  <c r="V153" i="8"/>
  <c r="S156" i="8"/>
  <c r="G156" i="8"/>
  <c r="M156" i="8"/>
  <c r="U156" i="8"/>
  <c r="F156" i="8"/>
  <c r="P156" i="8"/>
  <c r="S159" i="8"/>
  <c r="G159" i="8"/>
  <c r="V159" i="8"/>
  <c r="L159" i="8"/>
  <c r="F159" i="8"/>
  <c r="H159" i="8" s="1"/>
  <c r="J159" i="8"/>
  <c r="H160" i="8"/>
  <c r="K163" i="8"/>
  <c r="K164" i="8"/>
  <c r="L167" i="8"/>
  <c r="S168" i="8"/>
  <c r="G168" i="8"/>
  <c r="T168" i="8"/>
  <c r="I168" i="8"/>
  <c r="U168" i="8"/>
  <c r="M168" i="8"/>
  <c r="F168" i="8"/>
  <c r="P168" i="8"/>
  <c r="M170" i="8"/>
  <c r="S171" i="8"/>
  <c r="G171" i="8"/>
  <c r="H171" i="8" s="1"/>
  <c r="M171" i="8"/>
  <c r="J171" i="8"/>
  <c r="V171" i="8"/>
  <c r="S174" i="8"/>
  <c r="G174" i="8"/>
  <c r="V174" i="8"/>
  <c r="L174" i="8"/>
  <c r="N174" i="8" s="1"/>
  <c r="F174" i="8"/>
  <c r="U174" i="8"/>
  <c r="P174" i="8"/>
  <c r="K175" i="8"/>
  <c r="C3" i="15"/>
  <c r="G3" i="10"/>
  <c r="F3" i="14"/>
  <c r="J3" i="10"/>
  <c r="F3" i="15"/>
  <c r="J3" i="14"/>
  <c r="AC3" i="14"/>
  <c r="J4" i="10"/>
  <c r="D6" i="4"/>
  <c r="D8" i="4"/>
  <c r="D10" i="4"/>
  <c r="D12" i="4"/>
  <c r="D14" i="4"/>
  <c r="D16" i="4"/>
  <c r="D18" i="4"/>
  <c r="D20" i="4"/>
  <c r="D22" i="4"/>
  <c r="D24" i="4"/>
  <c r="D26" i="4"/>
  <c r="D28" i="4"/>
  <c r="D30" i="4"/>
  <c r="D32" i="4"/>
  <c r="D34" i="4"/>
  <c r="D36" i="4"/>
  <c r="D38" i="4"/>
  <c r="D40" i="4"/>
  <c r="D42" i="4"/>
  <c r="D44" i="4"/>
  <c r="D46" i="4"/>
  <c r="D48" i="4"/>
  <c r="D50" i="4"/>
  <c r="D52" i="4"/>
  <c r="D54" i="4"/>
  <c r="D56" i="4"/>
  <c r="D58" i="4"/>
  <c r="D60" i="4"/>
  <c r="D62" i="4"/>
  <c r="D64" i="4"/>
  <c r="D66" i="4"/>
  <c r="D68" i="4"/>
  <c r="D70" i="4"/>
  <c r="D72" i="4"/>
  <c r="D74" i="4"/>
  <c r="D76" i="4"/>
  <c r="D78" i="4"/>
  <c r="D80" i="4"/>
  <c r="D82" i="4"/>
  <c r="D84" i="4"/>
  <c r="D86" i="4"/>
  <c r="D88" i="4"/>
  <c r="D90" i="4"/>
  <c r="D92" i="4"/>
  <c r="D94" i="4"/>
  <c r="D96" i="4"/>
  <c r="T8" i="5"/>
  <c r="E11" i="5"/>
  <c r="E19" i="5"/>
  <c r="T24" i="5"/>
  <c r="E27" i="5"/>
  <c r="E35" i="5"/>
  <c r="T40" i="5"/>
  <c r="E43" i="5"/>
  <c r="T48" i="5"/>
  <c r="E51" i="5"/>
  <c r="T56" i="5"/>
  <c r="E59" i="5"/>
  <c r="T64" i="5"/>
  <c r="E67" i="5"/>
  <c r="T72" i="5"/>
  <c r="E75" i="5"/>
  <c r="T80" i="5"/>
  <c r="E83" i="5"/>
  <c r="T88" i="5"/>
  <c r="E91" i="5"/>
  <c r="T96" i="5"/>
  <c r="H8" i="8"/>
  <c r="N12" i="8"/>
  <c r="S13" i="8"/>
  <c r="G13" i="8"/>
  <c r="V13" i="8"/>
  <c r="L13" i="8"/>
  <c r="F13" i="8"/>
  <c r="P13" i="8"/>
  <c r="I13" i="8"/>
  <c r="S22" i="8"/>
  <c r="W22" i="8" s="1"/>
  <c r="G22" i="8"/>
  <c r="T22" i="8"/>
  <c r="I22" i="8"/>
  <c r="J22" i="8"/>
  <c r="M22" i="8"/>
  <c r="V22" i="8"/>
  <c r="K24" i="8"/>
  <c r="S28" i="8"/>
  <c r="G28" i="8"/>
  <c r="T28" i="8"/>
  <c r="I28" i="8"/>
  <c r="K28" i="8" s="1"/>
  <c r="V28" i="8"/>
  <c r="P28" i="8"/>
  <c r="M28" i="8"/>
  <c r="K36" i="8"/>
  <c r="S39" i="8"/>
  <c r="W39" i="8" s="1"/>
  <c r="G39" i="8"/>
  <c r="V39" i="8"/>
  <c r="L39" i="8"/>
  <c r="F39" i="8"/>
  <c r="H39" i="8" s="1"/>
  <c r="J39" i="8"/>
  <c r="S45" i="8"/>
  <c r="G45" i="8"/>
  <c r="M45" i="8"/>
  <c r="J45" i="8"/>
  <c r="V45" i="8"/>
  <c r="K52" i="8"/>
  <c r="N56" i="8"/>
  <c r="S63" i="8"/>
  <c r="G63" i="8"/>
  <c r="V63" i="8"/>
  <c r="L63" i="8"/>
  <c r="N63" i="8" s="1"/>
  <c r="F63" i="8"/>
  <c r="U63" i="8"/>
  <c r="P63" i="8"/>
  <c r="K76" i="8"/>
  <c r="H77" i="8"/>
  <c r="S79" i="8"/>
  <c r="G79" i="8"/>
  <c r="V79" i="8"/>
  <c r="L79" i="8"/>
  <c r="F79" i="8"/>
  <c r="J79" i="8"/>
  <c r="H80" i="8"/>
  <c r="S81" i="8"/>
  <c r="G81" i="8"/>
  <c r="T81" i="8"/>
  <c r="I81" i="8"/>
  <c r="K81" i="8" s="1"/>
  <c r="V81" i="8"/>
  <c r="P81" i="8"/>
  <c r="M81" i="8"/>
  <c r="S86" i="8"/>
  <c r="G86" i="8"/>
  <c r="T86" i="8"/>
  <c r="I86" i="8"/>
  <c r="J86" i="8"/>
  <c r="M86" i="8"/>
  <c r="V86" i="8"/>
  <c r="S87" i="8"/>
  <c r="G87" i="8"/>
  <c r="T87" i="8"/>
  <c r="I87" i="8"/>
  <c r="K87" i="8" s="1"/>
  <c r="V87" i="8"/>
  <c r="P87" i="8"/>
  <c r="M87" i="8"/>
  <c r="S88" i="8"/>
  <c r="G88" i="8"/>
  <c r="V88" i="8"/>
  <c r="L88" i="8"/>
  <c r="N88" i="8" s="1"/>
  <c r="F88" i="8"/>
  <c r="U88" i="8"/>
  <c r="P88" i="8"/>
  <c r="K109" i="8"/>
  <c r="S113" i="8"/>
  <c r="G113" i="8"/>
  <c r="M113" i="8"/>
  <c r="J113" i="8"/>
  <c r="V113" i="8"/>
  <c r="S123" i="8"/>
  <c r="W123" i="8" s="1"/>
  <c r="G123" i="8"/>
  <c r="T123" i="8"/>
  <c r="I123" i="8"/>
  <c r="J123" i="8"/>
  <c r="M123" i="8"/>
  <c r="V123" i="8"/>
  <c r="S132" i="8"/>
  <c r="G132" i="8"/>
  <c r="M132" i="8"/>
  <c r="U132" i="8"/>
  <c r="F132" i="8"/>
  <c r="P132" i="8"/>
  <c r="K134" i="8"/>
  <c r="K139" i="8"/>
  <c r="S143" i="8"/>
  <c r="G143" i="8"/>
  <c r="T143" i="8"/>
  <c r="I143" i="8"/>
  <c r="K143" i="8" s="1"/>
  <c r="V143" i="8"/>
  <c r="P143" i="8"/>
  <c r="M143" i="8"/>
  <c r="K149" i="8"/>
  <c r="S152" i="8"/>
  <c r="G152" i="8"/>
  <c r="M152" i="8"/>
  <c r="J152" i="8"/>
  <c r="V152" i="8"/>
  <c r="S155" i="8"/>
  <c r="W155" i="8" s="1"/>
  <c r="G155" i="8"/>
  <c r="V155" i="8"/>
  <c r="L155" i="8"/>
  <c r="N155" i="8" s="1"/>
  <c r="F155" i="8"/>
  <c r="H155" i="8" s="1"/>
  <c r="U155" i="8"/>
  <c r="P155" i="8"/>
  <c r="S167" i="8"/>
  <c r="W167" i="8" s="1"/>
  <c r="G167" i="8"/>
  <c r="M167" i="8"/>
  <c r="U167" i="8"/>
  <c r="F167" i="8"/>
  <c r="H167" i="8" s="1"/>
  <c r="P167" i="8"/>
  <c r="S170" i="8"/>
  <c r="G170" i="8"/>
  <c r="V170" i="8"/>
  <c r="L170" i="8"/>
  <c r="F170" i="8"/>
  <c r="J170" i="8"/>
  <c r="P3" i="10"/>
  <c r="L3" i="15"/>
  <c r="AA3" i="10"/>
  <c r="AC6" i="8" s="1"/>
  <c r="B98" i="4"/>
  <c r="D100" i="4"/>
  <c r="T100" i="4"/>
  <c r="B102" i="4"/>
  <c r="D104" i="4"/>
  <c r="T104" i="4"/>
  <c r="B106" i="4"/>
  <c r="D108" i="4"/>
  <c r="T108" i="4"/>
  <c r="B110" i="4"/>
  <c r="D112" i="4"/>
  <c r="T112" i="4"/>
  <c r="B114" i="4"/>
  <c r="D116" i="4"/>
  <c r="T116" i="4"/>
  <c r="B118" i="4"/>
  <c r="D120" i="4"/>
  <c r="T120" i="4"/>
  <c r="B122" i="4"/>
  <c r="D124" i="4"/>
  <c r="T124" i="4"/>
  <c r="B126" i="4"/>
  <c r="D128" i="4"/>
  <c r="T128" i="4"/>
  <c r="B130" i="4"/>
  <c r="D132" i="4"/>
  <c r="T132" i="4"/>
  <c r="B134" i="4"/>
  <c r="D136" i="4"/>
  <c r="T136" i="4"/>
  <c r="B138" i="4"/>
  <c r="D140" i="4"/>
  <c r="T140" i="4"/>
  <c r="B142" i="4"/>
  <c r="D144" i="4"/>
  <c r="T144" i="4"/>
  <c r="B146" i="4"/>
  <c r="D148" i="4"/>
  <c r="T148" i="4"/>
  <c r="B150" i="4"/>
  <c r="D152" i="4"/>
  <c r="T152" i="4"/>
  <c r="B154" i="4"/>
  <c r="D156" i="4"/>
  <c r="T156" i="4"/>
  <c r="B158" i="4"/>
  <c r="E5" i="5"/>
  <c r="B10" i="5"/>
  <c r="E13" i="5"/>
  <c r="B18" i="5"/>
  <c r="E21" i="5"/>
  <c r="B26" i="5"/>
  <c r="E29" i="5"/>
  <c r="B34" i="5"/>
  <c r="E37" i="5"/>
  <c r="B42" i="5"/>
  <c r="E45" i="5"/>
  <c r="B50" i="5"/>
  <c r="E53" i="5"/>
  <c r="B58" i="5"/>
  <c r="E61" i="5"/>
  <c r="B66" i="5"/>
  <c r="E69" i="5"/>
  <c r="B74" i="5"/>
  <c r="E77" i="5"/>
  <c r="B82" i="5"/>
  <c r="E85" i="5"/>
  <c r="B90" i="5"/>
  <c r="E93" i="5"/>
  <c r="G76" i="6"/>
  <c r="H76" i="6" s="1"/>
  <c r="I76" i="6" s="1"/>
  <c r="J8" i="8"/>
  <c r="T8" i="8"/>
  <c r="S12" i="8"/>
  <c r="G12" i="8"/>
  <c r="T12" i="8"/>
  <c r="I12" i="8"/>
  <c r="K12" i="8" s="1"/>
  <c r="V12" i="8"/>
  <c r="P12" i="8"/>
  <c r="M12" i="8"/>
  <c r="J14" i="8"/>
  <c r="T14" i="8"/>
  <c r="N15" i="8"/>
  <c r="F22" i="8"/>
  <c r="P22" i="8"/>
  <c r="I23" i="8"/>
  <c r="K23" i="8" s="1"/>
  <c r="T23" i="8"/>
  <c r="S25" i="8"/>
  <c r="G25" i="8"/>
  <c r="T25" i="8"/>
  <c r="I25" i="8"/>
  <c r="J25" i="8"/>
  <c r="M25" i="8"/>
  <c r="N25" i="8" s="1"/>
  <c r="V25" i="8"/>
  <c r="S27" i="8"/>
  <c r="G27" i="8"/>
  <c r="M27" i="8"/>
  <c r="N27" i="8" s="1"/>
  <c r="V27" i="8"/>
  <c r="P27" i="8"/>
  <c r="I27" i="8"/>
  <c r="K27" i="8" s="1"/>
  <c r="F28" i="8"/>
  <c r="S34" i="8"/>
  <c r="G34" i="8"/>
  <c r="T34" i="8"/>
  <c r="I34" i="8"/>
  <c r="K34" i="8" s="1"/>
  <c r="U34" i="8"/>
  <c r="M34" i="8"/>
  <c r="N34" i="8" s="1"/>
  <c r="F34" i="8"/>
  <c r="P34" i="8"/>
  <c r="S37" i="8"/>
  <c r="G37" i="8"/>
  <c r="M37" i="8"/>
  <c r="N37" i="8" s="1"/>
  <c r="J37" i="8"/>
  <c r="K37" i="8" s="1"/>
  <c r="V37" i="8"/>
  <c r="P39" i="8"/>
  <c r="I40" i="8"/>
  <c r="T40" i="8"/>
  <c r="N41" i="8"/>
  <c r="F45" i="8"/>
  <c r="P45" i="8"/>
  <c r="S50" i="8"/>
  <c r="G50" i="8"/>
  <c r="T50" i="8"/>
  <c r="I50" i="8"/>
  <c r="J50" i="8"/>
  <c r="M50" i="8"/>
  <c r="N50" i="8" s="1"/>
  <c r="V50" i="8"/>
  <c r="J52" i="8"/>
  <c r="T52" i="8"/>
  <c r="N53" i="8"/>
  <c r="S56" i="8"/>
  <c r="G56" i="8"/>
  <c r="T56" i="8"/>
  <c r="I56" i="8"/>
  <c r="K56" i="8" s="1"/>
  <c r="V56" i="8"/>
  <c r="P56" i="8"/>
  <c r="M56" i="8"/>
  <c r="S61" i="8"/>
  <c r="G61" i="8"/>
  <c r="M61" i="8"/>
  <c r="N61" i="8" s="1"/>
  <c r="U61" i="8"/>
  <c r="F61" i="8"/>
  <c r="H61" i="8" s="1"/>
  <c r="P61" i="8"/>
  <c r="I63" i="8"/>
  <c r="K63" i="8" s="1"/>
  <c r="J64" i="8"/>
  <c r="K64" i="8" s="1"/>
  <c r="T64" i="8"/>
  <c r="N65" i="8"/>
  <c r="I75" i="8"/>
  <c r="T75" i="8"/>
  <c r="J77" i="8"/>
  <c r="P79" i="8"/>
  <c r="I80" i="8"/>
  <c r="K80" i="8" s="1"/>
  <c r="T80" i="8"/>
  <c r="F81" i="8"/>
  <c r="H81" i="8" s="1"/>
  <c r="F86" i="8"/>
  <c r="H86" i="8" s="1"/>
  <c r="P86" i="8"/>
  <c r="F87" i="8"/>
  <c r="I88" i="8"/>
  <c r="J89" i="8"/>
  <c r="K89" i="8" s="1"/>
  <c r="T89" i="8"/>
  <c r="J90" i="8"/>
  <c r="S96" i="8"/>
  <c r="G96" i="8"/>
  <c r="T96" i="8"/>
  <c r="I96" i="8"/>
  <c r="J96" i="8"/>
  <c r="M96" i="8"/>
  <c r="N96" i="8" s="1"/>
  <c r="V96" i="8"/>
  <c r="J98" i="8"/>
  <c r="K98" i="8" s="1"/>
  <c r="T98" i="8"/>
  <c r="N100" i="8"/>
  <c r="J104" i="8"/>
  <c r="K104" i="8" s="1"/>
  <c r="T104" i="8"/>
  <c r="S107" i="8"/>
  <c r="G107" i="8"/>
  <c r="T107" i="8"/>
  <c r="I107" i="8"/>
  <c r="K107" i="8" s="1"/>
  <c r="U107" i="8"/>
  <c r="M107" i="8"/>
  <c r="N107" i="8" s="1"/>
  <c r="F107" i="8"/>
  <c r="P107" i="8"/>
  <c r="S110" i="8"/>
  <c r="G110" i="8"/>
  <c r="M110" i="8"/>
  <c r="N110" i="8" s="1"/>
  <c r="J110" i="8"/>
  <c r="K110" i="8" s="1"/>
  <c r="V110" i="8"/>
  <c r="S112" i="8"/>
  <c r="W112" i="8" s="1"/>
  <c r="G112" i="8"/>
  <c r="V112" i="8"/>
  <c r="L112" i="8"/>
  <c r="N112" i="8" s="1"/>
  <c r="F112" i="8"/>
  <c r="H112" i="8" s="1"/>
  <c r="J112" i="8"/>
  <c r="K112" i="8" s="1"/>
  <c r="F113" i="8"/>
  <c r="P113" i="8"/>
  <c r="J115" i="8"/>
  <c r="T115" i="8"/>
  <c r="F123" i="8"/>
  <c r="P123" i="8"/>
  <c r="J126" i="8"/>
  <c r="S128" i="8"/>
  <c r="G128" i="8"/>
  <c r="V128" i="8"/>
  <c r="L128" i="8"/>
  <c r="N128" i="8" s="1"/>
  <c r="F128" i="8"/>
  <c r="P128" i="8"/>
  <c r="I128" i="8"/>
  <c r="K128" i="8" s="1"/>
  <c r="S131" i="8"/>
  <c r="G131" i="8"/>
  <c r="V131" i="8"/>
  <c r="L131" i="8"/>
  <c r="N131" i="8" s="1"/>
  <c r="F131" i="8"/>
  <c r="H131" i="8" s="1"/>
  <c r="U131" i="8"/>
  <c r="P131" i="8"/>
  <c r="I132" i="8"/>
  <c r="K132" i="8" s="1"/>
  <c r="J134" i="8"/>
  <c r="T134" i="8"/>
  <c r="J135" i="8"/>
  <c r="K135" i="8" s="1"/>
  <c r="T135" i="8"/>
  <c r="N136" i="8"/>
  <c r="I138" i="8"/>
  <c r="T138" i="8"/>
  <c r="S140" i="8"/>
  <c r="G140" i="8"/>
  <c r="T140" i="8"/>
  <c r="I140" i="8"/>
  <c r="J140" i="8"/>
  <c r="M140" i="8"/>
  <c r="N140" i="8" s="1"/>
  <c r="V140" i="8"/>
  <c r="S142" i="8"/>
  <c r="G142" i="8"/>
  <c r="M142" i="8"/>
  <c r="N142" i="8" s="1"/>
  <c r="V142" i="8"/>
  <c r="P142" i="8"/>
  <c r="I142" i="8"/>
  <c r="K142" i="8" s="1"/>
  <c r="F143" i="8"/>
  <c r="I148" i="8"/>
  <c r="T148" i="8"/>
  <c r="S151" i="8"/>
  <c r="G151" i="8"/>
  <c r="V151" i="8"/>
  <c r="L151" i="8"/>
  <c r="N151" i="8" s="1"/>
  <c r="F151" i="8"/>
  <c r="H151" i="8" s="1"/>
  <c r="J151" i="8"/>
  <c r="K151" i="8" s="1"/>
  <c r="F152" i="8"/>
  <c r="P152" i="8"/>
  <c r="I155" i="8"/>
  <c r="K155" i="8" s="1"/>
  <c r="J156" i="8"/>
  <c r="K156" i="8" s="1"/>
  <c r="T156" i="8"/>
  <c r="N157" i="8"/>
  <c r="I159" i="8"/>
  <c r="K159" i="8" s="1"/>
  <c r="T159" i="8"/>
  <c r="S161" i="8"/>
  <c r="G161" i="8"/>
  <c r="T161" i="8"/>
  <c r="I161" i="8"/>
  <c r="J161" i="8"/>
  <c r="M161" i="8"/>
  <c r="N161" i="8" s="1"/>
  <c r="V161" i="8"/>
  <c r="S166" i="8"/>
  <c r="G166" i="8"/>
  <c r="V166" i="8"/>
  <c r="L166" i="8"/>
  <c r="N166" i="8" s="1"/>
  <c r="F166" i="8"/>
  <c r="U166" i="8"/>
  <c r="P166" i="8"/>
  <c r="I167" i="8"/>
  <c r="J168" i="8"/>
  <c r="P170" i="8"/>
  <c r="I171" i="8"/>
  <c r="K171" i="8" s="1"/>
  <c r="T171" i="8"/>
  <c r="N172" i="8"/>
  <c r="J174" i="8"/>
  <c r="K174" i="8" s="1"/>
  <c r="T174" i="8"/>
  <c r="N175" i="8"/>
  <c r="D6" i="8"/>
  <c r="D6" i="7"/>
  <c r="B3" i="15"/>
  <c r="E3" i="14"/>
  <c r="K3" i="10"/>
  <c r="R3" i="10"/>
  <c r="G6" i="7" s="1"/>
  <c r="J3" i="15"/>
  <c r="Q3" i="14"/>
  <c r="M3" i="15"/>
  <c r="K4" i="10"/>
  <c r="B4" i="15"/>
  <c r="F4" i="10"/>
  <c r="E4" i="14"/>
  <c r="C4" i="15"/>
  <c r="X4" i="10"/>
  <c r="Q4" i="15"/>
  <c r="AC4" i="10"/>
  <c r="AF7" i="8" s="1"/>
  <c r="AH4" i="14"/>
  <c r="AJ4" i="14" s="1"/>
  <c r="S17" i="8"/>
  <c r="G17" i="8"/>
  <c r="V17" i="8"/>
  <c r="L17" i="8"/>
  <c r="N17" i="8" s="1"/>
  <c r="F17" i="8"/>
  <c r="H17" i="8" s="1"/>
  <c r="M17" i="8"/>
  <c r="T17" i="8"/>
  <c r="S18" i="8"/>
  <c r="G18" i="8"/>
  <c r="H18" i="8" s="1"/>
  <c r="M18" i="8"/>
  <c r="L18" i="8"/>
  <c r="T18" i="8"/>
  <c r="S19" i="8"/>
  <c r="G19" i="8"/>
  <c r="H19" i="8" s="1"/>
  <c r="T19" i="8"/>
  <c r="I19" i="8"/>
  <c r="K19" i="8" s="1"/>
  <c r="L19" i="8"/>
  <c r="N19" i="8" s="1"/>
  <c r="S30" i="8"/>
  <c r="G30" i="8"/>
  <c r="V30" i="8"/>
  <c r="L30" i="8"/>
  <c r="F30" i="8"/>
  <c r="M30" i="8"/>
  <c r="T30" i="8"/>
  <c r="S31" i="8"/>
  <c r="G31" i="8"/>
  <c r="H31" i="8" s="1"/>
  <c r="M31" i="8"/>
  <c r="L31" i="8"/>
  <c r="T31" i="8"/>
  <c r="S32" i="8"/>
  <c r="G32" i="8"/>
  <c r="H32" i="8" s="1"/>
  <c r="O32" i="8" s="1"/>
  <c r="T32" i="8"/>
  <c r="I32" i="8"/>
  <c r="K32" i="8" s="1"/>
  <c r="L32" i="8"/>
  <c r="N32" i="8" s="1"/>
  <c r="S33" i="8"/>
  <c r="W33" i="8" s="1"/>
  <c r="G33" i="8"/>
  <c r="V33" i="8"/>
  <c r="L33" i="8"/>
  <c r="F33" i="8"/>
  <c r="M33" i="8"/>
  <c r="T33" i="8"/>
  <c r="S47" i="8"/>
  <c r="G47" i="8"/>
  <c r="H47" i="8" s="1"/>
  <c r="M47" i="8"/>
  <c r="L47" i="8"/>
  <c r="T47" i="8"/>
  <c r="S49" i="8"/>
  <c r="G49" i="8"/>
  <c r="V49" i="8"/>
  <c r="L49" i="8"/>
  <c r="F49" i="8"/>
  <c r="H49" i="8" s="1"/>
  <c r="M49" i="8"/>
  <c r="T49" i="8"/>
  <c r="S58" i="8"/>
  <c r="G58" i="8"/>
  <c r="V58" i="8"/>
  <c r="L58" i="8"/>
  <c r="F58" i="8"/>
  <c r="M58" i="8"/>
  <c r="T58" i="8"/>
  <c r="S59" i="8"/>
  <c r="G59" i="8"/>
  <c r="H59" i="8" s="1"/>
  <c r="M59" i="8"/>
  <c r="L59" i="8"/>
  <c r="T59" i="8"/>
  <c r="S67" i="8"/>
  <c r="G67" i="8"/>
  <c r="H67" i="8" s="1"/>
  <c r="M67" i="8"/>
  <c r="L67" i="8"/>
  <c r="T67" i="8"/>
  <c r="S69" i="8"/>
  <c r="W69" i="8" s="1"/>
  <c r="G69" i="8"/>
  <c r="V69" i="8"/>
  <c r="L69" i="8"/>
  <c r="N69" i="8" s="1"/>
  <c r="F69" i="8"/>
  <c r="H69" i="8" s="1"/>
  <c r="M69" i="8"/>
  <c r="T69" i="8"/>
  <c r="S70" i="8"/>
  <c r="G70" i="8"/>
  <c r="H70" i="8" s="1"/>
  <c r="M70" i="8"/>
  <c r="L70" i="8"/>
  <c r="T70" i="8"/>
  <c r="S71" i="8"/>
  <c r="G71" i="8"/>
  <c r="H71" i="8" s="1"/>
  <c r="T71" i="8"/>
  <c r="I71" i="8"/>
  <c r="K71" i="8" s="1"/>
  <c r="L71" i="8"/>
  <c r="N71" i="8" s="1"/>
  <c r="S72" i="8"/>
  <c r="G72" i="8"/>
  <c r="V72" i="8"/>
  <c r="L72" i="8"/>
  <c r="F72" i="8"/>
  <c r="H72" i="8" s="1"/>
  <c r="M72" i="8"/>
  <c r="T72" i="8"/>
  <c r="S83" i="8"/>
  <c r="G83" i="8"/>
  <c r="H83" i="8" s="1"/>
  <c r="M83" i="8"/>
  <c r="L83" i="8"/>
  <c r="T83" i="8"/>
  <c r="S85" i="8"/>
  <c r="G85" i="8"/>
  <c r="V85" i="8"/>
  <c r="L85" i="8"/>
  <c r="N85" i="8" s="1"/>
  <c r="F85" i="8"/>
  <c r="H85" i="8" s="1"/>
  <c r="M85" i="8"/>
  <c r="T85" i="8"/>
  <c r="S92" i="8"/>
  <c r="G92" i="8"/>
  <c r="H92" i="8" s="1"/>
  <c r="M92" i="8"/>
  <c r="L92" i="8"/>
  <c r="T92" i="8"/>
  <c r="S93" i="8"/>
  <c r="G93" i="8"/>
  <c r="H93" i="8" s="1"/>
  <c r="T93" i="8"/>
  <c r="I93" i="8"/>
  <c r="K93" i="8" s="1"/>
  <c r="L93" i="8"/>
  <c r="N93" i="8" s="1"/>
  <c r="S95" i="8"/>
  <c r="G95" i="8"/>
  <c r="V95" i="8"/>
  <c r="L95" i="8"/>
  <c r="F95" i="8"/>
  <c r="M95" i="8"/>
  <c r="T95" i="8"/>
  <c r="S102" i="8"/>
  <c r="G102" i="8"/>
  <c r="H102" i="8" s="1"/>
  <c r="M102" i="8"/>
  <c r="L102" i="8"/>
  <c r="N102" i="8" s="1"/>
  <c r="T102" i="8"/>
  <c r="S119" i="8"/>
  <c r="G119" i="8"/>
  <c r="V119" i="8"/>
  <c r="L119" i="8"/>
  <c r="F119" i="8"/>
  <c r="M119" i="8"/>
  <c r="T119" i="8"/>
  <c r="S120" i="8"/>
  <c r="G120" i="8"/>
  <c r="H120" i="8" s="1"/>
  <c r="M120" i="8"/>
  <c r="L120" i="8"/>
  <c r="T120" i="8"/>
  <c r="S122" i="8"/>
  <c r="G122" i="8"/>
  <c r="V122" i="8"/>
  <c r="L122" i="8"/>
  <c r="F122" i="8"/>
  <c r="M122" i="8"/>
  <c r="T122" i="8"/>
  <c r="S145" i="8"/>
  <c r="G145" i="8"/>
  <c r="V145" i="8"/>
  <c r="L145" i="8"/>
  <c r="F145" i="8"/>
  <c r="H145" i="8" s="1"/>
  <c r="M145" i="8"/>
  <c r="T145" i="8"/>
  <c r="Q3" i="15"/>
  <c r="AH3" i="14"/>
  <c r="AJ3" i="14" s="1"/>
  <c r="R3" i="15"/>
  <c r="AD3" i="10"/>
  <c r="AG6" i="8" s="1"/>
  <c r="AH6" i="8" s="1"/>
  <c r="F4" i="14"/>
  <c r="G4" i="14" s="1"/>
  <c r="M4" i="10"/>
  <c r="M4" i="15"/>
  <c r="Y4" i="10"/>
  <c r="AA7" i="8" s="1"/>
  <c r="AC4" i="14"/>
  <c r="R4" i="15"/>
  <c r="AI4" i="14"/>
  <c r="AD4" i="10"/>
  <c r="AG7" i="8" s="1"/>
  <c r="J5" i="15"/>
  <c r="Q5" i="14"/>
  <c r="T5" i="10"/>
  <c r="I8" i="7" s="1"/>
  <c r="K4" i="15"/>
  <c r="R4" i="14"/>
  <c r="D5" i="15"/>
  <c r="H5" i="14"/>
  <c r="F5" i="15"/>
  <c r="J5" i="14"/>
  <c r="L5" i="10"/>
  <c r="E5" i="14"/>
  <c r="F5" i="10"/>
  <c r="X5" i="10"/>
  <c r="U6" i="15"/>
  <c r="AM6" i="14"/>
  <c r="M6" i="10"/>
  <c r="N7" i="10"/>
  <c r="H4" i="15"/>
  <c r="R4" i="10"/>
  <c r="G7" i="7" s="1"/>
  <c r="U4" i="15"/>
  <c r="AG4" i="10"/>
  <c r="AK7" i="8" s="1"/>
  <c r="R5" i="14"/>
  <c r="Y5" i="10"/>
  <c r="AA8" i="8" s="1"/>
  <c r="AC5" i="14"/>
  <c r="P5" i="15"/>
  <c r="AB5" i="10"/>
  <c r="AD8" i="8" s="1"/>
  <c r="AK5" i="14"/>
  <c r="S5" i="15"/>
  <c r="E6" i="15"/>
  <c r="I6" i="10"/>
  <c r="S9" i="6" s="1"/>
  <c r="G6" i="15"/>
  <c r="Q6" i="10"/>
  <c r="F9" i="7" s="1"/>
  <c r="W6" i="14"/>
  <c r="X6" i="14" s="1"/>
  <c r="T6" i="14" s="1"/>
  <c r="AK6" i="14"/>
  <c r="AE6" i="10"/>
  <c r="AI9" i="8" s="1"/>
  <c r="S6" i="15"/>
  <c r="N7" i="14"/>
  <c r="Q7" i="10"/>
  <c r="F10" i="7" s="1"/>
  <c r="G7" i="15"/>
  <c r="S9" i="8"/>
  <c r="G9" i="8"/>
  <c r="H9" i="8" s="1"/>
  <c r="J9" i="8"/>
  <c r="K9" i="8" s="1"/>
  <c r="P9" i="8"/>
  <c r="U9" i="8"/>
  <c r="S16" i="8"/>
  <c r="G16" i="8"/>
  <c r="H16" i="8" s="1"/>
  <c r="J16" i="8"/>
  <c r="K16" i="8" s="1"/>
  <c r="P16" i="8"/>
  <c r="U16" i="8"/>
  <c r="S20" i="8"/>
  <c r="G20" i="8"/>
  <c r="H20" i="8" s="1"/>
  <c r="J20" i="8"/>
  <c r="K20" i="8" s="1"/>
  <c r="P20" i="8"/>
  <c r="U20" i="8"/>
  <c r="S26" i="8"/>
  <c r="G26" i="8"/>
  <c r="H26" i="8" s="1"/>
  <c r="J26" i="8"/>
  <c r="K26" i="8" s="1"/>
  <c r="P26" i="8"/>
  <c r="U26" i="8"/>
  <c r="S29" i="8"/>
  <c r="G29" i="8"/>
  <c r="H29" i="8" s="1"/>
  <c r="J29" i="8"/>
  <c r="K29" i="8" s="1"/>
  <c r="P29" i="8"/>
  <c r="U29" i="8"/>
  <c r="S35" i="8"/>
  <c r="G35" i="8"/>
  <c r="H35" i="8" s="1"/>
  <c r="J35" i="8"/>
  <c r="K35" i="8" s="1"/>
  <c r="P35" i="8"/>
  <c r="U35" i="8"/>
  <c r="S38" i="8"/>
  <c r="G38" i="8"/>
  <c r="H38" i="8" s="1"/>
  <c r="J38" i="8"/>
  <c r="K38" i="8" s="1"/>
  <c r="P38" i="8"/>
  <c r="U38" i="8"/>
  <c r="S42" i="8"/>
  <c r="G42" i="8"/>
  <c r="H42" i="8" s="1"/>
  <c r="J42" i="8"/>
  <c r="K42" i="8" s="1"/>
  <c r="P42" i="8"/>
  <c r="U42" i="8"/>
  <c r="S44" i="8"/>
  <c r="G44" i="8"/>
  <c r="H44" i="8" s="1"/>
  <c r="J44" i="8"/>
  <c r="K44" i="8" s="1"/>
  <c r="P44" i="8"/>
  <c r="U44" i="8"/>
  <c r="S46" i="8"/>
  <c r="G46" i="8"/>
  <c r="H46" i="8" s="1"/>
  <c r="J46" i="8"/>
  <c r="K46" i="8" s="1"/>
  <c r="P46" i="8"/>
  <c r="U46" i="8"/>
  <c r="S48" i="8"/>
  <c r="G48" i="8"/>
  <c r="H48" i="8" s="1"/>
  <c r="J48" i="8"/>
  <c r="K48" i="8" s="1"/>
  <c r="P48" i="8"/>
  <c r="U48" i="8"/>
  <c r="S51" i="8"/>
  <c r="G51" i="8"/>
  <c r="H51" i="8" s="1"/>
  <c r="J51" i="8"/>
  <c r="K51" i="8" s="1"/>
  <c r="P51" i="8"/>
  <c r="U51" i="8"/>
  <c r="S54" i="8"/>
  <c r="G54" i="8"/>
  <c r="H54" i="8" s="1"/>
  <c r="O54" i="8" s="1"/>
  <c r="J54" i="8"/>
  <c r="K54" i="8" s="1"/>
  <c r="P54" i="8"/>
  <c r="U54" i="8"/>
  <c r="S57" i="8"/>
  <c r="G57" i="8"/>
  <c r="H57" i="8" s="1"/>
  <c r="J57" i="8"/>
  <c r="K57" i="8" s="1"/>
  <c r="P57" i="8"/>
  <c r="U57" i="8"/>
  <c r="S60" i="8"/>
  <c r="G60" i="8"/>
  <c r="H60" i="8" s="1"/>
  <c r="J60" i="8"/>
  <c r="K60" i="8" s="1"/>
  <c r="P60" i="8"/>
  <c r="U60" i="8"/>
  <c r="S62" i="8"/>
  <c r="G62" i="8"/>
  <c r="H62" i="8" s="1"/>
  <c r="J62" i="8"/>
  <c r="K62" i="8" s="1"/>
  <c r="P62" i="8"/>
  <c r="U62" i="8"/>
  <c r="S66" i="8"/>
  <c r="G66" i="8"/>
  <c r="H66" i="8" s="1"/>
  <c r="J66" i="8"/>
  <c r="K66" i="8" s="1"/>
  <c r="P66" i="8"/>
  <c r="U66" i="8"/>
  <c r="S68" i="8"/>
  <c r="G68" i="8"/>
  <c r="H68" i="8" s="1"/>
  <c r="J68" i="8"/>
  <c r="K68" i="8" s="1"/>
  <c r="P68" i="8"/>
  <c r="U68" i="8"/>
  <c r="S74" i="8"/>
  <c r="G74" i="8"/>
  <c r="H74" i="8" s="1"/>
  <c r="J74" i="8"/>
  <c r="K74" i="8" s="1"/>
  <c r="P74" i="8"/>
  <c r="U74" i="8"/>
  <c r="S78" i="8"/>
  <c r="G78" i="8"/>
  <c r="H78" i="8" s="1"/>
  <c r="J78" i="8"/>
  <c r="K78" i="8" s="1"/>
  <c r="P78" i="8"/>
  <c r="U78" i="8"/>
  <c r="S82" i="8"/>
  <c r="G82" i="8"/>
  <c r="H82" i="8" s="1"/>
  <c r="J82" i="8"/>
  <c r="K82" i="8" s="1"/>
  <c r="P82" i="8"/>
  <c r="U82" i="8"/>
  <c r="S84" i="8"/>
  <c r="G84" i="8"/>
  <c r="H84" i="8" s="1"/>
  <c r="J84" i="8"/>
  <c r="K84" i="8" s="1"/>
  <c r="P84" i="8"/>
  <c r="U84" i="8"/>
  <c r="S91" i="8"/>
  <c r="G91" i="8"/>
  <c r="H91" i="8" s="1"/>
  <c r="J91" i="8"/>
  <c r="K91" i="8" s="1"/>
  <c r="P91" i="8"/>
  <c r="U91" i="8"/>
  <c r="S94" i="8"/>
  <c r="G94" i="8"/>
  <c r="H94" i="8" s="1"/>
  <c r="J94" i="8"/>
  <c r="K94" i="8" s="1"/>
  <c r="P94" i="8"/>
  <c r="U94" i="8"/>
  <c r="S97" i="8"/>
  <c r="G97" i="8"/>
  <c r="H97" i="8" s="1"/>
  <c r="O97" i="8" s="1"/>
  <c r="J97" i="8"/>
  <c r="K97" i="8" s="1"/>
  <c r="P97" i="8"/>
  <c r="U97" i="8"/>
  <c r="S101" i="8"/>
  <c r="G101" i="8"/>
  <c r="H101" i="8" s="1"/>
  <c r="J101" i="8"/>
  <c r="K101" i="8" s="1"/>
  <c r="P101" i="8"/>
  <c r="U101" i="8"/>
  <c r="S103" i="8"/>
  <c r="G103" i="8"/>
  <c r="H103" i="8" s="1"/>
  <c r="J103" i="8"/>
  <c r="K103" i="8" s="1"/>
  <c r="P103" i="8"/>
  <c r="U103" i="8"/>
  <c r="S105" i="8"/>
  <c r="G105" i="8"/>
  <c r="H105" i="8" s="1"/>
  <c r="J105" i="8"/>
  <c r="K105" i="8" s="1"/>
  <c r="P105" i="8"/>
  <c r="U105" i="8"/>
  <c r="S108" i="8"/>
  <c r="G108" i="8"/>
  <c r="H108" i="8" s="1"/>
  <c r="J108" i="8"/>
  <c r="K108" i="8" s="1"/>
  <c r="P108" i="8"/>
  <c r="U108" i="8"/>
  <c r="S111" i="8"/>
  <c r="G111" i="8"/>
  <c r="H111" i="8" s="1"/>
  <c r="J111" i="8"/>
  <c r="K111" i="8" s="1"/>
  <c r="P111" i="8"/>
  <c r="U111" i="8"/>
  <c r="S118" i="8"/>
  <c r="G118" i="8"/>
  <c r="H118" i="8" s="1"/>
  <c r="J118" i="8"/>
  <c r="K118" i="8" s="1"/>
  <c r="P118" i="8"/>
  <c r="U118" i="8"/>
  <c r="S121" i="8"/>
  <c r="G121" i="8"/>
  <c r="H121" i="8" s="1"/>
  <c r="J121" i="8"/>
  <c r="K121" i="8" s="1"/>
  <c r="P121" i="8"/>
  <c r="U121" i="8"/>
  <c r="S124" i="8"/>
  <c r="G124" i="8"/>
  <c r="H124" i="8" s="1"/>
  <c r="O124" i="8" s="1"/>
  <c r="J124" i="8"/>
  <c r="K124" i="8" s="1"/>
  <c r="P124" i="8"/>
  <c r="U124" i="8"/>
  <c r="S127" i="8"/>
  <c r="G127" i="8"/>
  <c r="H127" i="8" s="1"/>
  <c r="J127" i="8"/>
  <c r="K127" i="8" s="1"/>
  <c r="P127" i="8"/>
  <c r="U127" i="8"/>
  <c r="S130" i="8"/>
  <c r="G130" i="8"/>
  <c r="H130" i="8" s="1"/>
  <c r="J130" i="8"/>
  <c r="K130" i="8" s="1"/>
  <c r="P130" i="8"/>
  <c r="U130" i="8"/>
  <c r="S137" i="8"/>
  <c r="G137" i="8"/>
  <c r="H137" i="8" s="1"/>
  <c r="J137" i="8"/>
  <c r="K137" i="8" s="1"/>
  <c r="P137" i="8"/>
  <c r="U137" i="8"/>
  <c r="S141" i="8"/>
  <c r="G141" i="8"/>
  <c r="H141" i="8" s="1"/>
  <c r="O141" i="8" s="1"/>
  <c r="J141" i="8"/>
  <c r="K141" i="8" s="1"/>
  <c r="P141" i="8"/>
  <c r="U141" i="8"/>
  <c r="S144" i="8"/>
  <c r="G144" i="8"/>
  <c r="H144" i="8" s="1"/>
  <c r="J144" i="8"/>
  <c r="K144" i="8" s="1"/>
  <c r="P144" i="8"/>
  <c r="U144" i="8"/>
  <c r="S147" i="8"/>
  <c r="G147" i="8"/>
  <c r="H147" i="8" s="1"/>
  <c r="J147" i="8"/>
  <c r="K147" i="8" s="1"/>
  <c r="P147" i="8"/>
  <c r="U147" i="8"/>
  <c r="S150" i="8"/>
  <c r="G150" i="8"/>
  <c r="H150" i="8" s="1"/>
  <c r="J150" i="8"/>
  <c r="K150" i="8" s="1"/>
  <c r="P150" i="8"/>
  <c r="U150" i="8"/>
  <c r="S154" i="8"/>
  <c r="G154" i="8"/>
  <c r="H154" i="8" s="1"/>
  <c r="O154" i="8" s="1"/>
  <c r="J154" i="8"/>
  <c r="K154" i="8" s="1"/>
  <c r="P154" i="8"/>
  <c r="U154" i="8"/>
  <c r="S158" i="8"/>
  <c r="G158" i="8"/>
  <c r="H158" i="8" s="1"/>
  <c r="J158" i="8"/>
  <c r="K158" i="8" s="1"/>
  <c r="P158" i="8"/>
  <c r="U158" i="8"/>
  <c r="S162" i="8"/>
  <c r="G162" i="8"/>
  <c r="H162" i="8" s="1"/>
  <c r="J162" i="8"/>
  <c r="K162" i="8" s="1"/>
  <c r="P162" i="8"/>
  <c r="U162" i="8"/>
  <c r="S165" i="8"/>
  <c r="G165" i="8"/>
  <c r="H165" i="8" s="1"/>
  <c r="J165" i="8"/>
  <c r="K165" i="8" s="1"/>
  <c r="P165" i="8"/>
  <c r="U165" i="8"/>
  <c r="S169" i="8"/>
  <c r="G169" i="8"/>
  <c r="H169" i="8" s="1"/>
  <c r="J169" i="8"/>
  <c r="K169" i="8" s="1"/>
  <c r="P169" i="8"/>
  <c r="U169" i="8"/>
  <c r="S173" i="8"/>
  <c r="G173" i="8"/>
  <c r="H173" i="8" s="1"/>
  <c r="J173" i="8"/>
  <c r="K173" i="8" s="1"/>
  <c r="P173" i="8"/>
  <c r="U173" i="8"/>
  <c r="N4" i="10"/>
  <c r="AB4" i="10"/>
  <c r="AD7" i="8" s="1"/>
  <c r="C5" i="10"/>
  <c r="P5" i="10"/>
  <c r="W5" i="10"/>
  <c r="M5" i="15"/>
  <c r="AC5" i="10"/>
  <c r="AF8" i="8" s="1"/>
  <c r="AH5" i="14"/>
  <c r="O10" i="15"/>
  <c r="AA10" i="10"/>
  <c r="AC13" i="8" s="1"/>
  <c r="AE10" i="14"/>
  <c r="M5" i="10"/>
  <c r="K5" i="15"/>
  <c r="U5" i="10"/>
  <c r="J8" i="7" s="1"/>
  <c r="I6" i="14"/>
  <c r="N6" i="14"/>
  <c r="N6" i="15"/>
  <c r="Z6" i="10"/>
  <c r="AB9" i="8" s="1"/>
  <c r="AD6" i="14"/>
  <c r="AG6" i="10"/>
  <c r="AK9" i="8" s="1"/>
  <c r="E7" i="15"/>
  <c r="I7" i="14"/>
  <c r="I7" i="10"/>
  <c r="S10" i="6" s="1"/>
  <c r="H7" i="15"/>
  <c r="R7" i="10"/>
  <c r="G10" i="7" s="1"/>
  <c r="G7" i="10"/>
  <c r="F7" i="14"/>
  <c r="G7" i="14" s="1"/>
  <c r="J7" i="10"/>
  <c r="W7" i="14"/>
  <c r="X7" i="14" s="1"/>
  <c r="T7" i="14" s="1"/>
  <c r="U7" i="15"/>
  <c r="AG7" i="10"/>
  <c r="AK10" i="8" s="1"/>
  <c r="AM7" i="14"/>
  <c r="M8" i="10"/>
  <c r="K8" i="15"/>
  <c r="U8" i="10"/>
  <c r="J11" i="7" s="1"/>
  <c r="R8" i="14"/>
  <c r="Q8" i="15"/>
  <c r="AC8" i="10"/>
  <c r="AF11" i="8" s="1"/>
  <c r="P9" i="15"/>
  <c r="AB9" i="10"/>
  <c r="AD12" i="8" s="1"/>
  <c r="M13" i="10"/>
  <c r="R7" i="15"/>
  <c r="AD7" i="10"/>
  <c r="AG10" i="8" s="1"/>
  <c r="AI7" i="14"/>
  <c r="J8" i="10"/>
  <c r="H8" i="15"/>
  <c r="R8" i="10"/>
  <c r="G11" i="7" s="1"/>
  <c r="O8" i="14"/>
  <c r="M8" i="15"/>
  <c r="Y8" i="10"/>
  <c r="AA11" i="8" s="1"/>
  <c r="X9" i="10"/>
  <c r="C10" i="10"/>
  <c r="C11" i="15"/>
  <c r="G11" i="10"/>
  <c r="L11" i="15"/>
  <c r="N11" i="15"/>
  <c r="Z11" i="10"/>
  <c r="AB14" i="8" s="1"/>
  <c r="R11" i="15"/>
  <c r="AD11" i="10"/>
  <c r="AG14" i="8" s="1"/>
  <c r="H12" i="15"/>
  <c r="R12" i="10"/>
  <c r="G15" i="7" s="1"/>
  <c r="M12" i="15"/>
  <c r="Y12" i="10"/>
  <c r="AA15" i="8" s="1"/>
  <c r="Q12" i="15"/>
  <c r="AC12" i="10"/>
  <c r="AF15" i="8" s="1"/>
  <c r="U12" i="15"/>
  <c r="AG12" i="10"/>
  <c r="AK15" i="8" s="1"/>
  <c r="E13" i="15"/>
  <c r="I13" i="10"/>
  <c r="S16" i="6" s="1"/>
  <c r="C6" i="10"/>
  <c r="N7" i="15"/>
  <c r="Z7" i="10"/>
  <c r="AB10" i="8" s="1"/>
  <c r="AD7" i="14"/>
  <c r="Q7" i="15"/>
  <c r="AC7" i="10"/>
  <c r="AF10" i="8" s="1"/>
  <c r="AH10" i="8" s="1"/>
  <c r="AH7" i="14"/>
  <c r="AJ7" i="14" s="1"/>
  <c r="E8" i="15"/>
  <c r="I8" i="10"/>
  <c r="S11" i="6" s="1"/>
  <c r="I8" i="14"/>
  <c r="G8" i="15"/>
  <c r="Q8" i="10"/>
  <c r="F11" i="7" s="1"/>
  <c r="N8" i="14"/>
  <c r="M9" i="10"/>
  <c r="K9" i="15"/>
  <c r="U9" i="10"/>
  <c r="J12" i="7" s="1"/>
  <c r="K11" i="10"/>
  <c r="B12" i="15"/>
  <c r="F12" i="10"/>
  <c r="J12" i="10"/>
  <c r="N12" i="10"/>
  <c r="O20" i="15"/>
  <c r="AA20" i="10"/>
  <c r="AC23" i="8" s="1"/>
  <c r="AE20" i="14"/>
  <c r="B7" i="15"/>
  <c r="F7" i="10"/>
  <c r="L7" i="15"/>
  <c r="AA7" i="14"/>
  <c r="M7" i="15"/>
  <c r="Y7" i="10"/>
  <c r="AA10" i="8" s="1"/>
  <c r="AC7" i="14"/>
  <c r="B8" i="15"/>
  <c r="F8" i="10"/>
  <c r="E8" i="14"/>
  <c r="N8" i="10"/>
  <c r="W8" i="14"/>
  <c r="X8" i="14" s="1"/>
  <c r="T8" i="14" s="1"/>
  <c r="AC8" i="14"/>
  <c r="U8" i="15"/>
  <c r="AG8" i="10"/>
  <c r="AK11" i="8" s="1"/>
  <c r="E9" i="15"/>
  <c r="I9" i="10"/>
  <c r="S12" i="6" s="1"/>
  <c r="G9" i="15"/>
  <c r="Q9" i="10"/>
  <c r="F12" i="7" s="1"/>
  <c r="T9" i="15"/>
  <c r="AF9" i="10"/>
  <c r="AJ12" i="8" s="1"/>
  <c r="F11" i="14"/>
  <c r="O11" i="10"/>
  <c r="AA11" i="14"/>
  <c r="AD11" i="14"/>
  <c r="AI11" i="14"/>
  <c r="O12" i="14"/>
  <c r="W12" i="14"/>
  <c r="X12" i="14" s="1"/>
  <c r="T12" i="14" s="1"/>
  <c r="AC12" i="14"/>
  <c r="AH12" i="14"/>
  <c r="AM12" i="14"/>
  <c r="I13" i="14"/>
  <c r="E11" i="14"/>
  <c r="O11" i="14"/>
  <c r="W11" i="14"/>
  <c r="X11" i="14" s="1"/>
  <c r="T11" i="14" s="1"/>
  <c r="AC11" i="14"/>
  <c r="AH11" i="14"/>
  <c r="AM11" i="14"/>
  <c r="I12" i="14"/>
  <c r="N12" i="14"/>
  <c r="R12" i="14"/>
  <c r="AF12" i="14"/>
  <c r="AL12" i="14"/>
  <c r="E15" i="14"/>
  <c r="O15" i="14"/>
  <c r="W15" i="14"/>
  <c r="X15" i="14" s="1"/>
  <c r="T15" i="14" s="1"/>
  <c r="AC15" i="14"/>
  <c r="AH15" i="14"/>
  <c r="AM15" i="14"/>
  <c r="I16" i="14"/>
  <c r="N16" i="14"/>
  <c r="R16" i="14"/>
  <c r="AF16" i="14"/>
  <c r="AL16" i="14"/>
  <c r="E19" i="14"/>
  <c r="O19" i="10"/>
  <c r="J19" i="15"/>
  <c r="T19" i="10"/>
  <c r="I22" i="7" s="1"/>
  <c r="O22" i="7" s="1"/>
  <c r="Q19" i="14"/>
  <c r="O19" i="15"/>
  <c r="AA19" i="10"/>
  <c r="AC22" i="8" s="1"/>
  <c r="AE19" i="14"/>
  <c r="K21" i="10"/>
  <c r="B22" i="15"/>
  <c r="F22" i="10"/>
  <c r="J22" i="10"/>
  <c r="N22" i="10"/>
  <c r="U22" i="15"/>
  <c r="AG22" i="10"/>
  <c r="AK25" i="8" s="1"/>
  <c r="E23" i="15"/>
  <c r="I23" i="10"/>
  <c r="S26" i="6" s="1"/>
  <c r="G23" i="15"/>
  <c r="Q23" i="10"/>
  <c r="F26" i="7" s="1"/>
  <c r="T23" i="15"/>
  <c r="AF23" i="10"/>
  <c r="AJ26" i="8" s="1"/>
  <c r="D24" i="15"/>
  <c r="H24" i="10"/>
  <c r="S24" i="15"/>
  <c r="AE24" i="10"/>
  <c r="AI27" i="8" s="1"/>
  <c r="R7" i="14"/>
  <c r="AF7" i="14"/>
  <c r="I11" i="14"/>
  <c r="Q13" i="10"/>
  <c r="F16" i="7" s="1"/>
  <c r="G13" i="15"/>
  <c r="U13" i="10"/>
  <c r="J16" i="7" s="1"/>
  <c r="P16" i="7" s="1"/>
  <c r="K13" i="15"/>
  <c r="X13" i="10"/>
  <c r="AB13" i="10"/>
  <c r="AD16" i="8" s="1"/>
  <c r="P13" i="15"/>
  <c r="AF13" i="10"/>
  <c r="AJ16" i="8" s="1"/>
  <c r="T13" i="15"/>
  <c r="G15" i="10"/>
  <c r="C15" i="15"/>
  <c r="I15" i="14"/>
  <c r="K15" i="10"/>
  <c r="O15" i="10"/>
  <c r="N15" i="14"/>
  <c r="L15" i="15"/>
  <c r="Z15" i="10"/>
  <c r="AB18" i="8" s="1"/>
  <c r="N15" i="15"/>
  <c r="AD15" i="10"/>
  <c r="AG18" i="8" s="1"/>
  <c r="R15" i="15"/>
  <c r="F16" i="10"/>
  <c r="B16" i="15"/>
  <c r="J16" i="10"/>
  <c r="N16" i="10"/>
  <c r="R16" i="10"/>
  <c r="G19" i="7" s="1"/>
  <c r="H16" i="15"/>
  <c r="Y16" i="10"/>
  <c r="AA19" i="8" s="1"/>
  <c r="M16" i="15"/>
  <c r="AC16" i="10"/>
  <c r="AF19" i="8" s="1"/>
  <c r="Q16" i="15"/>
  <c r="AG16" i="10"/>
  <c r="AK19" i="8" s="1"/>
  <c r="U16" i="15"/>
  <c r="I17" i="10"/>
  <c r="S20" i="6" s="1"/>
  <c r="E17" i="15"/>
  <c r="M17" i="10"/>
  <c r="Q17" i="10"/>
  <c r="F20" i="7" s="1"/>
  <c r="G17" i="15"/>
  <c r="U17" i="10"/>
  <c r="J20" i="7" s="1"/>
  <c r="K17" i="15"/>
  <c r="X17" i="10"/>
  <c r="AB17" i="10"/>
  <c r="AD20" i="8" s="1"/>
  <c r="P17" i="15"/>
  <c r="AF17" i="10"/>
  <c r="AJ20" i="8" s="1"/>
  <c r="T17" i="15"/>
  <c r="G19" i="10"/>
  <c r="C19" i="15"/>
  <c r="I19" i="10"/>
  <c r="S22" i="6" s="1"/>
  <c r="I19" i="14"/>
  <c r="K19" i="14" s="1"/>
  <c r="F19" i="15"/>
  <c r="L19" i="10"/>
  <c r="Q19" i="10"/>
  <c r="F22" i="7" s="1"/>
  <c r="N19" i="14"/>
  <c r="X19" i="10"/>
  <c r="T19" i="15"/>
  <c r="AF19" i="10"/>
  <c r="AJ22" i="8" s="1"/>
  <c r="AL19" i="14"/>
  <c r="F21" i="14"/>
  <c r="O21" i="10"/>
  <c r="AA21" i="14"/>
  <c r="AD21" i="14"/>
  <c r="AI21" i="14"/>
  <c r="O22" i="14"/>
  <c r="W22" i="14"/>
  <c r="X22" i="14" s="1"/>
  <c r="T22" i="14" s="1"/>
  <c r="Q22" i="15"/>
  <c r="AC22" i="10"/>
  <c r="AF25" i="8" s="1"/>
  <c r="R23" i="14"/>
  <c r="P23" i="15"/>
  <c r="AB23" i="10"/>
  <c r="AD26" i="8" s="1"/>
  <c r="J24" i="14"/>
  <c r="Q24" i="14"/>
  <c r="O24" i="15"/>
  <c r="AA24" i="10"/>
  <c r="AC27" i="8" s="1"/>
  <c r="I25" i="15"/>
  <c r="I29" i="15"/>
  <c r="X8" i="10"/>
  <c r="F11" i="10"/>
  <c r="J11" i="10"/>
  <c r="N11" i="10"/>
  <c r="R11" i="10"/>
  <c r="G14" i="7" s="1"/>
  <c r="Y11" i="10"/>
  <c r="AA14" i="8" s="1"/>
  <c r="AC11" i="10"/>
  <c r="AF14" i="8" s="1"/>
  <c r="AH14" i="8" s="1"/>
  <c r="AG11" i="10"/>
  <c r="AK14" i="8" s="1"/>
  <c r="I12" i="10"/>
  <c r="S15" i="6" s="1"/>
  <c r="M12" i="10"/>
  <c r="Q12" i="10"/>
  <c r="F15" i="7" s="1"/>
  <c r="U12" i="10"/>
  <c r="J15" i="7" s="1"/>
  <c r="P15" i="7" s="1"/>
  <c r="X12" i="10"/>
  <c r="AB12" i="10"/>
  <c r="AD15" i="8" s="1"/>
  <c r="AF12" i="10"/>
  <c r="AJ15" i="8" s="1"/>
  <c r="F15" i="10"/>
  <c r="J15" i="10"/>
  <c r="N15" i="10"/>
  <c r="R15" i="10"/>
  <c r="G18" i="7" s="1"/>
  <c r="Y15" i="10"/>
  <c r="AA18" i="8" s="1"/>
  <c r="AC15" i="10"/>
  <c r="AF18" i="8" s="1"/>
  <c r="AH18" i="8" s="1"/>
  <c r="AG15" i="10"/>
  <c r="AK18" i="8" s="1"/>
  <c r="I16" i="10"/>
  <c r="S19" i="6" s="1"/>
  <c r="M16" i="10"/>
  <c r="Q16" i="10"/>
  <c r="F19" i="7" s="1"/>
  <c r="U16" i="10"/>
  <c r="J19" i="7" s="1"/>
  <c r="P19" i="7" s="1"/>
  <c r="X16" i="10"/>
  <c r="AB16" i="10"/>
  <c r="AD19" i="8" s="1"/>
  <c r="AF16" i="10"/>
  <c r="AJ19" i="8" s="1"/>
  <c r="C19" i="10"/>
  <c r="F19" i="10"/>
  <c r="E19" i="15"/>
  <c r="M19" i="10"/>
  <c r="E22" i="14"/>
  <c r="M22" i="15"/>
  <c r="Y22" i="10"/>
  <c r="AA25" i="8" s="1"/>
  <c r="AM22" i="14"/>
  <c r="I23" i="14"/>
  <c r="N23" i="14"/>
  <c r="X23" i="10"/>
  <c r="AL23" i="14"/>
  <c r="C24" i="10"/>
  <c r="H24" i="14"/>
  <c r="AK24" i="14"/>
  <c r="C25" i="15"/>
  <c r="G25" i="10"/>
  <c r="O31" i="15"/>
  <c r="AA31" i="10"/>
  <c r="AC34" i="8" s="1"/>
  <c r="AE31" i="14"/>
  <c r="N13" i="14"/>
  <c r="R13" i="14"/>
  <c r="AF13" i="14"/>
  <c r="AL13" i="14"/>
  <c r="F15" i="14"/>
  <c r="G15" i="14" s="1"/>
  <c r="AA15" i="14"/>
  <c r="AD15" i="14"/>
  <c r="AI15" i="14"/>
  <c r="E16" i="14"/>
  <c r="O16" i="14"/>
  <c r="W16" i="14"/>
  <c r="X16" i="14" s="1"/>
  <c r="T16" i="14" s="1"/>
  <c r="AC16" i="14"/>
  <c r="AH16" i="14"/>
  <c r="AM16" i="14"/>
  <c r="I17" i="14"/>
  <c r="N17" i="14"/>
  <c r="R17" i="14"/>
  <c r="AF17" i="14"/>
  <c r="AL17" i="14"/>
  <c r="F19" i="14"/>
  <c r="G19" i="15"/>
  <c r="K19" i="15"/>
  <c r="U19" i="10"/>
  <c r="J22" i="7" s="1"/>
  <c r="P22" i="7" s="1"/>
  <c r="R19" i="14"/>
  <c r="P19" i="15"/>
  <c r="AB19" i="10"/>
  <c r="AD22" i="8" s="1"/>
  <c r="AF19" i="14"/>
  <c r="C20" i="10"/>
  <c r="C21" i="15"/>
  <c r="G21" i="10"/>
  <c r="L21" i="15"/>
  <c r="N21" i="15"/>
  <c r="Z21" i="10"/>
  <c r="AB24" i="8" s="1"/>
  <c r="R21" i="15"/>
  <c r="AD21" i="10"/>
  <c r="AG24" i="8" s="1"/>
  <c r="H22" i="15"/>
  <c r="R22" i="10"/>
  <c r="G25" i="7" s="1"/>
  <c r="M23" i="10"/>
  <c r="K23" i="15"/>
  <c r="U23" i="10"/>
  <c r="J26" i="7" s="1"/>
  <c r="F24" i="15"/>
  <c r="L24" i="10"/>
  <c r="J24" i="15"/>
  <c r="T24" i="10"/>
  <c r="I27" i="7" s="1"/>
  <c r="K25" i="10"/>
  <c r="AA25" i="14"/>
  <c r="AD25" i="14"/>
  <c r="AI25" i="14"/>
  <c r="E26" i="14"/>
  <c r="O26" i="14"/>
  <c r="W26" i="14"/>
  <c r="X26" i="14" s="1"/>
  <c r="T26" i="14" s="1"/>
  <c r="AC26" i="14"/>
  <c r="AH26" i="14"/>
  <c r="AM26" i="14"/>
  <c r="I27" i="14"/>
  <c r="N27" i="14"/>
  <c r="R27" i="14"/>
  <c r="AF27" i="14"/>
  <c r="AL27" i="14"/>
  <c r="F29" i="14"/>
  <c r="AA29" i="14"/>
  <c r="AD29" i="14"/>
  <c r="AI29" i="14"/>
  <c r="E30" i="14"/>
  <c r="O30" i="14"/>
  <c r="C31" i="15"/>
  <c r="G31" i="10"/>
  <c r="W31" i="10"/>
  <c r="S31" i="15"/>
  <c r="AE31" i="10"/>
  <c r="AI34" i="8" s="1"/>
  <c r="AK31" i="14"/>
  <c r="B32" i="15"/>
  <c r="F32" i="10"/>
  <c r="E32" i="14"/>
  <c r="L32" i="15"/>
  <c r="AA32" i="14"/>
  <c r="M32" i="15"/>
  <c r="Y32" i="10"/>
  <c r="AA35" i="8" s="1"/>
  <c r="AC32" i="14"/>
  <c r="B33" i="15"/>
  <c r="F33" i="10"/>
  <c r="J33" i="10"/>
  <c r="N33" i="10"/>
  <c r="P34" i="15"/>
  <c r="AB34" i="10"/>
  <c r="AD37" i="8" s="1"/>
  <c r="O35" i="15"/>
  <c r="AA35" i="10"/>
  <c r="AC38" i="8" s="1"/>
  <c r="E21" i="14"/>
  <c r="O21" i="14"/>
  <c r="W21" i="14"/>
  <c r="X21" i="14" s="1"/>
  <c r="T21" i="14" s="1"/>
  <c r="AC21" i="14"/>
  <c r="AH21" i="14"/>
  <c r="AM21" i="14"/>
  <c r="I22" i="14"/>
  <c r="N22" i="14"/>
  <c r="R22" i="14"/>
  <c r="E25" i="14"/>
  <c r="G25" i="14" s="1"/>
  <c r="O25" i="14"/>
  <c r="W25" i="14"/>
  <c r="X25" i="14" s="1"/>
  <c r="T25" i="14" s="1"/>
  <c r="AC25" i="14"/>
  <c r="AH25" i="14"/>
  <c r="AJ25" i="14" s="1"/>
  <c r="AM25" i="14"/>
  <c r="I26" i="14"/>
  <c r="N26" i="14"/>
  <c r="E29" i="14"/>
  <c r="O29" i="14"/>
  <c r="W29" i="14"/>
  <c r="X29" i="14" s="1"/>
  <c r="T29" i="14" s="1"/>
  <c r="AC29" i="14"/>
  <c r="AH29" i="14"/>
  <c r="AM29" i="14"/>
  <c r="I30" i="14"/>
  <c r="N30" i="14"/>
  <c r="R30" i="14"/>
  <c r="W30" i="10"/>
  <c r="AD30" i="10"/>
  <c r="AG33" i="8" s="1"/>
  <c r="K31" i="10"/>
  <c r="L31" i="15"/>
  <c r="AA31" i="14"/>
  <c r="R31" i="15"/>
  <c r="AD31" i="10"/>
  <c r="AG34" i="8" s="1"/>
  <c r="AI31" i="14"/>
  <c r="O32" i="10"/>
  <c r="W32" i="14"/>
  <c r="X32" i="14" s="1"/>
  <c r="T32" i="14" s="1"/>
  <c r="X34" i="10"/>
  <c r="C35" i="10"/>
  <c r="C36" i="15"/>
  <c r="G36" i="10"/>
  <c r="Q40" i="15"/>
  <c r="AC40" i="10"/>
  <c r="AF43" i="8" s="1"/>
  <c r="AH40" i="14"/>
  <c r="AJ40" i="14" s="1"/>
  <c r="S40" i="10"/>
  <c r="H43" i="7" s="1"/>
  <c r="I21" i="14"/>
  <c r="I25" i="14"/>
  <c r="O25" i="10"/>
  <c r="N25" i="14"/>
  <c r="R25" i="14"/>
  <c r="Z25" i="10"/>
  <c r="AB28" i="8" s="1"/>
  <c r="AD25" i="10"/>
  <c r="AG28" i="8" s="1"/>
  <c r="F26" i="10"/>
  <c r="J26" i="10"/>
  <c r="N26" i="10"/>
  <c r="R26" i="10"/>
  <c r="G29" i="7" s="1"/>
  <c r="Y26" i="10"/>
  <c r="AA29" i="8" s="1"/>
  <c r="AC26" i="10"/>
  <c r="AF29" i="8" s="1"/>
  <c r="AG26" i="10"/>
  <c r="AK29" i="8" s="1"/>
  <c r="I27" i="10"/>
  <c r="S30" i="6" s="1"/>
  <c r="M27" i="10"/>
  <c r="Q27" i="10"/>
  <c r="F30" i="7" s="1"/>
  <c r="U27" i="10"/>
  <c r="J30" i="7" s="1"/>
  <c r="X27" i="10"/>
  <c r="AB27" i="10"/>
  <c r="AD30" i="8" s="1"/>
  <c r="AF27" i="10"/>
  <c r="AJ30" i="8" s="1"/>
  <c r="G29" i="10"/>
  <c r="I29" i="14"/>
  <c r="K29" i="10"/>
  <c r="O29" i="10"/>
  <c r="Z29" i="10"/>
  <c r="AB32" i="8" s="1"/>
  <c r="AD29" i="10"/>
  <c r="AG32" i="8" s="1"/>
  <c r="C30" i="10"/>
  <c r="F30" i="10"/>
  <c r="J30" i="10"/>
  <c r="N30" i="10"/>
  <c r="R30" i="10"/>
  <c r="G33" i="7" s="1"/>
  <c r="M33" i="7" s="1"/>
  <c r="K30" i="15"/>
  <c r="X30" i="10"/>
  <c r="AI30" i="14"/>
  <c r="R30" i="15"/>
  <c r="F31" i="10"/>
  <c r="F31" i="14"/>
  <c r="L31" i="10"/>
  <c r="J31" i="14"/>
  <c r="O31" i="10"/>
  <c r="T31" i="10"/>
  <c r="I34" i="7" s="1"/>
  <c r="Q31" i="14"/>
  <c r="K32" i="10"/>
  <c r="N32" i="10"/>
  <c r="H32" i="15"/>
  <c r="R32" i="10"/>
  <c r="G35" i="7" s="1"/>
  <c r="O32" i="14"/>
  <c r="N32" i="15"/>
  <c r="Z32" i="10"/>
  <c r="AB35" i="8" s="1"/>
  <c r="E33" i="14"/>
  <c r="M34" i="10"/>
  <c r="K34" i="15"/>
  <c r="U34" i="10"/>
  <c r="J37" i="7" s="1"/>
  <c r="AF34" i="14"/>
  <c r="AE35" i="14"/>
  <c r="I36" i="15"/>
  <c r="F21" i="10"/>
  <c r="J21" i="10"/>
  <c r="N21" i="10"/>
  <c r="R21" i="10"/>
  <c r="G24" i="7" s="1"/>
  <c r="Y21" i="10"/>
  <c r="AA24" i="8" s="1"/>
  <c r="AC21" i="10"/>
  <c r="AF24" i="8" s="1"/>
  <c r="AH24" i="8" s="1"/>
  <c r="AG21" i="10"/>
  <c r="AK24" i="8" s="1"/>
  <c r="I22" i="10"/>
  <c r="S25" i="6" s="1"/>
  <c r="M22" i="10"/>
  <c r="Q22" i="10"/>
  <c r="F25" i="7" s="1"/>
  <c r="U22" i="10"/>
  <c r="J25" i="7" s="1"/>
  <c r="F25" i="10"/>
  <c r="J25" i="10"/>
  <c r="N25" i="10"/>
  <c r="R25" i="10"/>
  <c r="G28" i="7" s="1"/>
  <c r="Y25" i="10"/>
  <c r="AA28" i="8" s="1"/>
  <c r="AC25" i="10"/>
  <c r="AF28" i="8" s="1"/>
  <c r="AG25" i="10"/>
  <c r="AK28" i="8" s="1"/>
  <c r="I26" i="10"/>
  <c r="S29" i="6" s="1"/>
  <c r="M26" i="10"/>
  <c r="Q26" i="10"/>
  <c r="F29" i="7" s="1"/>
  <c r="F29" i="10"/>
  <c r="J29" i="10"/>
  <c r="N29" i="10"/>
  <c r="R29" i="10"/>
  <c r="G32" i="7" s="1"/>
  <c r="Y29" i="10"/>
  <c r="AA32" i="8" s="1"/>
  <c r="AC29" i="10"/>
  <c r="AF32" i="8" s="1"/>
  <c r="AG29" i="10"/>
  <c r="AK32" i="8" s="1"/>
  <c r="I30" i="10"/>
  <c r="S33" i="6" s="1"/>
  <c r="M30" i="10"/>
  <c r="Q30" i="10"/>
  <c r="F33" i="7" s="1"/>
  <c r="U30" i="10"/>
  <c r="J33" i="7" s="1"/>
  <c r="P33" i="7" s="1"/>
  <c r="AB30" i="10"/>
  <c r="AD33" i="8" s="1"/>
  <c r="C31" i="10"/>
  <c r="E31" i="14"/>
  <c r="J31" i="10"/>
  <c r="P31" i="10"/>
  <c r="R31" i="10"/>
  <c r="G34" i="7" s="1"/>
  <c r="C32" i="15"/>
  <c r="G32" i="10"/>
  <c r="F32" i="14"/>
  <c r="J32" i="10"/>
  <c r="R32" i="15"/>
  <c r="AD32" i="10"/>
  <c r="AG35" i="8" s="1"/>
  <c r="H33" i="15"/>
  <c r="R33" i="10"/>
  <c r="G36" i="7" s="1"/>
  <c r="M33" i="15"/>
  <c r="Y33" i="10"/>
  <c r="AA36" i="8" s="1"/>
  <c r="Q33" i="15"/>
  <c r="AC33" i="10"/>
  <c r="AF36" i="8" s="1"/>
  <c r="U33" i="15"/>
  <c r="AG33" i="10"/>
  <c r="AK36" i="8" s="1"/>
  <c r="E34" i="15"/>
  <c r="I34" i="10"/>
  <c r="S37" i="6" s="1"/>
  <c r="G34" i="15"/>
  <c r="Q34" i="10"/>
  <c r="F37" i="7" s="1"/>
  <c r="T34" i="15"/>
  <c r="AF34" i="10"/>
  <c r="AJ37" i="8" s="1"/>
  <c r="F36" i="14"/>
  <c r="AA36" i="14"/>
  <c r="AD36" i="14"/>
  <c r="AI36" i="14"/>
  <c r="E37" i="14"/>
  <c r="O37" i="14"/>
  <c r="W37" i="14"/>
  <c r="X37" i="14" s="1"/>
  <c r="T37" i="14" s="1"/>
  <c r="AC37" i="14"/>
  <c r="AH37" i="14"/>
  <c r="AM37" i="14"/>
  <c r="I38" i="14"/>
  <c r="N38" i="14"/>
  <c r="R38" i="14"/>
  <c r="AF38" i="14"/>
  <c r="AL38" i="14"/>
  <c r="C40" i="15"/>
  <c r="N40" i="10"/>
  <c r="C41" i="10"/>
  <c r="D42" i="15"/>
  <c r="H42" i="10"/>
  <c r="H42" i="14"/>
  <c r="P42" i="10"/>
  <c r="W42" i="10"/>
  <c r="S42" i="15"/>
  <c r="AE42" i="10"/>
  <c r="AI45" i="8" s="1"/>
  <c r="AK42" i="14"/>
  <c r="K43" i="10"/>
  <c r="P43" i="15"/>
  <c r="AB43" i="10"/>
  <c r="AD46" i="8" s="1"/>
  <c r="AF43" i="14"/>
  <c r="U43" i="15"/>
  <c r="AM43" i="14"/>
  <c r="AG43" i="10"/>
  <c r="AK46" i="8" s="1"/>
  <c r="C44" i="15"/>
  <c r="F44" i="14"/>
  <c r="G44" i="10"/>
  <c r="AH32" i="14"/>
  <c r="AJ32" i="14" s="1"/>
  <c r="AM32" i="14"/>
  <c r="I33" i="14"/>
  <c r="N33" i="14"/>
  <c r="R33" i="14"/>
  <c r="AF33" i="14"/>
  <c r="AL33" i="14"/>
  <c r="E36" i="14"/>
  <c r="O36" i="14"/>
  <c r="W36" i="14"/>
  <c r="X36" i="14" s="1"/>
  <c r="T36" i="14" s="1"/>
  <c r="AC36" i="14"/>
  <c r="AH36" i="14"/>
  <c r="AJ36" i="14" s="1"/>
  <c r="AM36" i="14"/>
  <c r="I37" i="14"/>
  <c r="N37" i="14"/>
  <c r="R37" i="14"/>
  <c r="AF37" i="14"/>
  <c r="AL37" i="14"/>
  <c r="E40" i="14"/>
  <c r="I40" i="10"/>
  <c r="S43" i="6" s="1"/>
  <c r="Q40" i="10"/>
  <c r="F43" i="7" s="1"/>
  <c r="M40" i="15"/>
  <c r="Y40" i="10"/>
  <c r="AA43" i="8" s="1"/>
  <c r="AF40" i="10"/>
  <c r="AJ43" i="8" s="1"/>
  <c r="C42" i="15"/>
  <c r="G42" i="10"/>
  <c r="F42" i="14"/>
  <c r="O42" i="10"/>
  <c r="L42" i="15"/>
  <c r="AA42" i="14"/>
  <c r="R42" i="15"/>
  <c r="AD42" i="10"/>
  <c r="AG45" i="8" s="1"/>
  <c r="AI42" i="14"/>
  <c r="AE43" i="10"/>
  <c r="AI46" i="8" s="1"/>
  <c r="J43" i="10"/>
  <c r="P43" i="10"/>
  <c r="G43" i="15"/>
  <c r="Q43" i="10"/>
  <c r="F46" i="7" s="1"/>
  <c r="N43" i="14"/>
  <c r="W43" i="14"/>
  <c r="X43" i="14" s="1"/>
  <c r="T43" i="14" s="1"/>
  <c r="W43" i="10"/>
  <c r="F44" i="15"/>
  <c r="L44" i="10"/>
  <c r="J44" i="14"/>
  <c r="I32" i="14"/>
  <c r="N32" i="14"/>
  <c r="R32" i="14"/>
  <c r="AF32" i="14"/>
  <c r="I36" i="14"/>
  <c r="K36" i="10"/>
  <c r="O36" i="10"/>
  <c r="N36" i="14"/>
  <c r="Z36" i="10"/>
  <c r="AB39" i="8" s="1"/>
  <c r="AD36" i="10"/>
  <c r="AG39" i="8" s="1"/>
  <c r="F37" i="10"/>
  <c r="J37" i="10"/>
  <c r="N37" i="10"/>
  <c r="R37" i="10"/>
  <c r="G40" i="7" s="1"/>
  <c r="Y37" i="10"/>
  <c r="AA40" i="8" s="1"/>
  <c r="AC37" i="10"/>
  <c r="AF40" i="8" s="1"/>
  <c r="AG37" i="10"/>
  <c r="AK40" i="8" s="1"/>
  <c r="I38" i="10"/>
  <c r="S41" i="6" s="1"/>
  <c r="M38" i="10"/>
  <c r="Q38" i="10"/>
  <c r="F41" i="7" s="1"/>
  <c r="U38" i="10"/>
  <c r="J41" i="7" s="1"/>
  <c r="P41" i="7" s="1"/>
  <c r="X38" i="10"/>
  <c r="AB38" i="10"/>
  <c r="AD41" i="8" s="1"/>
  <c r="AF38" i="10"/>
  <c r="AJ41" i="8" s="1"/>
  <c r="G40" i="10"/>
  <c r="I40" i="14"/>
  <c r="E40" i="15"/>
  <c r="M40" i="10"/>
  <c r="N40" i="14"/>
  <c r="G40" i="15"/>
  <c r="U40" i="10"/>
  <c r="J43" i="7" s="1"/>
  <c r="P43" i="7" s="1"/>
  <c r="W40" i="14"/>
  <c r="X40" i="14" s="1"/>
  <c r="T40" i="14" s="1"/>
  <c r="Z40" i="10"/>
  <c r="AB43" i="8" s="1"/>
  <c r="AD40" i="14"/>
  <c r="AL40" i="14"/>
  <c r="T40" i="15"/>
  <c r="F42" i="15"/>
  <c r="L42" i="10"/>
  <c r="J42" i="14"/>
  <c r="J42" i="15"/>
  <c r="T42" i="10"/>
  <c r="I45" i="7" s="1"/>
  <c r="O45" i="7" s="1"/>
  <c r="Q42" i="14"/>
  <c r="O42" i="15"/>
  <c r="AA42" i="10"/>
  <c r="AC45" i="8" s="1"/>
  <c r="AE42" i="14"/>
  <c r="C43" i="15"/>
  <c r="G43" i="10"/>
  <c r="F43" i="14"/>
  <c r="G43" i="14" s="1"/>
  <c r="O43" i="10"/>
  <c r="H43" i="15"/>
  <c r="O43" i="14"/>
  <c r="R43" i="10"/>
  <c r="G46" i="7" s="1"/>
  <c r="S43" i="15"/>
  <c r="J44" i="15"/>
  <c r="T44" i="10"/>
  <c r="I47" i="7" s="1"/>
  <c r="Q44" i="14"/>
  <c r="D51" i="15"/>
  <c r="H51" i="10"/>
  <c r="H51" i="14"/>
  <c r="AC32" i="10"/>
  <c r="AF35" i="8" s="1"/>
  <c r="AH35" i="8" s="1"/>
  <c r="AG32" i="10"/>
  <c r="AK35" i="8" s="1"/>
  <c r="I33" i="10"/>
  <c r="S36" i="6" s="1"/>
  <c r="M33" i="10"/>
  <c r="Q33" i="10"/>
  <c r="F36" i="7" s="1"/>
  <c r="U33" i="10"/>
  <c r="J36" i="7" s="1"/>
  <c r="P36" i="7" s="1"/>
  <c r="X33" i="10"/>
  <c r="AB33" i="10"/>
  <c r="AD36" i="8" s="1"/>
  <c r="AF33" i="10"/>
  <c r="AJ36" i="8" s="1"/>
  <c r="F36" i="10"/>
  <c r="J36" i="10"/>
  <c r="N36" i="10"/>
  <c r="R36" i="10"/>
  <c r="G39" i="7" s="1"/>
  <c r="Y36" i="10"/>
  <c r="AA39" i="8" s="1"/>
  <c r="AC36" i="10"/>
  <c r="AF39" i="8" s="1"/>
  <c r="AG36" i="10"/>
  <c r="AK39" i="8" s="1"/>
  <c r="I37" i="10"/>
  <c r="S40" i="6" s="1"/>
  <c r="M37" i="10"/>
  <c r="Q37" i="10"/>
  <c r="F40" i="7" s="1"/>
  <c r="U37" i="10"/>
  <c r="J40" i="7" s="1"/>
  <c r="P40" i="7" s="1"/>
  <c r="X37" i="10"/>
  <c r="AB37" i="10"/>
  <c r="AD40" i="8" s="1"/>
  <c r="AF37" i="10"/>
  <c r="AJ40" i="8" s="1"/>
  <c r="C40" i="10"/>
  <c r="F40" i="10"/>
  <c r="R40" i="14"/>
  <c r="AC40" i="14"/>
  <c r="AD40" i="10"/>
  <c r="AG43" i="8" s="1"/>
  <c r="C42" i="10"/>
  <c r="B43" i="15"/>
  <c r="F43" i="10"/>
  <c r="E43" i="14"/>
  <c r="N43" i="10"/>
  <c r="O43" i="15"/>
  <c r="AE43" i="14"/>
  <c r="AA43" i="10"/>
  <c r="AC46" i="8" s="1"/>
  <c r="T43" i="15"/>
  <c r="AF43" i="10"/>
  <c r="AJ46" i="8" s="1"/>
  <c r="AL43" i="14"/>
  <c r="I44" i="15"/>
  <c r="Q45" i="15"/>
  <c r="AC45" i="10"/>
  <c r="AF48" i="8" s="1"/>
  <c r="AH45" i="14"/>
  <c r="P44" i="10"/>
  <c r="AD44" i="14"/>
  <c r="AB44" i="10"/>
  <c r="AD47" i="8" s="1"/>
  <c r="E45" i="14"/>
  <c r="H45" i="10"/>
  <c r="H45" i="15"/>
  <c r="R45" i="10"/>
  <c r="G48" i="7" s="1"/>
  <c r="U45" i="15"/>
  <c r="AG45" i="10"/>
  <c r="AK48" i="8" s="1"/>
  <c r="S46" i="10"/>
  <c r="H49" i="7" s="1"/>
  <c r="X46" i="10"/>
  <c r="O47" i="15"/>
  <c r="AA47" i="10"/>
  <c r="AC50" i="8" s="1"/>
  <c r="C48" i="15"/>
  <c r="G48" i="10"/>
  <c r="K48" i="10"/>
  <c r="O48" i="10"/>
  <c r="M49" i="15"/>
  <c r="Y49" i="10"/>
  <c r="AA52" i="8" s="1"/>
  <c r="E50" i="15"/>
  <c r="I50" i="10"/>
  <c r="S53" i="6" s="1"/>
  <c r="G50" i="15"/>
  <c r="Q50" i="10"/>
  <c r="F53" i="7" s="1"/>
  <c r="T50" i="15"/>
  <c r="AF50" i="10"/>
  <c r="AJ53" i="8" s="1"/>
  <c r="AC53" i="10"/>
  <c r="AF56" i="8" s="1"/>
  <c r="Q53" i="15"/>
  <c r="AH53" i="14"/>
  <c r="C44" i="10"/>
  <c r="K44" i="10"/>
  <c r="K44" i="15"/>
  <c r="L44" i="15"/>
  <c r="Z44" i="10"/>
  <c r="AB47" i="8" s="1"/>
  <c r="R44" i="15"/>
  <c r="F45" i="10"/>
  <c r="N45" i="10"/>
  <c r="W45" i="14"/>
  <c r="X45" i="14" s="1"/>
  <c r="T45" i="14" s="1"/>
  <c r="R46" i="14"/>
  <c r="P46" i="15"/>
  <c r="AB46" i="10"/>
  <c r="AD49" i="8" s="1"/>
  <c r="C47" i="10"/>
  <c r="H47" i="14"/>
  <c r="AK47" i="14"/>
  <c r="AA48" i="14"/>
  <c r="AD48" i="14"/>
  <c r="AI48" i="14"/>
  <c r="E49" i="14"/>
  <c r="N49" i="10"/>
  <c r="AH49" i="14"/>
  <c r="M50" i="10"/>
  <c r="I50" i="15"/>
  <c r="K50" i="15"/>
  <c r="U50" i="10"/>
  <c r="J53" i="7" s="1"/>
  <c r="AF50" i="14"/>
  <c r="C43" i="10"/>
  <c r="D44" i="15"/>
  <c r="H44" i="10"/>
  <c r="P44" i="15"/>
  <c r="C45" i="10"/>
  <c r="D45" i="15"/>
  <c r="O45" i="14"/>
  <c r="AM45" i="14"/>
  <c r="E46" i="15"/>
  <c r="I46" i="10"/>
  <c r="S49" i="6" s="1"/>
  <c r="G46" i="15"/>
  <c r="Q46" i="10"/>
  <c r="F49" i="7" s="1"/>
  <c r="T46" i="15"/>
  <c r="AF46" i="10"/>
  <c r="AJ49" i="8" s="1"/>
  <c r="F47" i="15"/>
  <c r="L47" i="10"/>
  <c r="J47" i="15"/>
  <c r="T47" i="10"/>
  <c r="I50" i="7" s="1"/>
  <c r="AE47" i="14"/>
  <c r="F48" i="14"/>
  <c r="J49" i="10"/>
  <c r="H49" i="15"/>
  <c r="R49" i="10"/>
  <c r="G52" i="7" s="1"/>
  <c r="AC49" i="14"/>
  <c r="U49" i="15"/>
  <c r="AG49" i="10"/>
  <c r="AK52" i="8" s="1"/>
  <c r="I50" i="14"/>
  <c r="N50" i="14"/>
  <c r="S50" i="10"/>
  <c r="H53" i="7" s="1"/>
  <c r="X50" i="10"/>
  <c r="AL50" i="14"/>
  <c r="I52" i="15"/>
  <c r="S57" i="15"/>
  <c r="AE57" i="10"/>
  <c r="AI60" i="8" s="1"/>
  <c r="AK57" i="14"/>
  <c r="M46" i="10"/>
  <c r="I46" i="15"/>
  <c r="K46" i="15"/>
  <c r="U46" i="10"/>
  <c r="J49" i="7" s="1"/>
  <c r="P49" i="7" s="1"/>
  <c r="D47" i="15"/>
  <c r="H47" i="10"/>
  <c r="S47" i="15"/>
  <c r="AE47" i="10"/>
  <c r="AI50" i="8" s="1"/>
  <c r="L48" i="15"/>
  <c r="N48" i="15"/>
  <c r="Z48" i="10"/>
  <c r="AB51" i="8" s="1"/>
  <c r="R48" i="15"/>
  <c r="AD48" i="10"/>
  <c r="AG51" i="8" s="1"/>
  <c r="B49" i="15"/>
  <c r="F49" i="10"/>
  <c r="Q49" i="15"/>
  <c r="AC49" i="10"/>
  <c r="AF52" i="8" s="1"/>
  <c r="P50" i="15"/>
  <c r="AB50" i="10"/>
  <c r="AD53" i="8" s="1"/>
  <c r="C51" i="10"/>
  <c r="E46" i="14"/>
  <c r="O46" i="14"/>
  <c r="W46" i="14"/>
  <c r="X46" i="14" s="1"/>
  <c r="T46" i="14" s="1"/>
  <c r="AC46" i="14"/>
  <c r="AH46" i="14"/>
  <c r="AM46" i="14"/>
  <c r="E50" i="14"/>
  <c r="O50" i="14"/>
  <c r="W50" i="14"/>
  <c r="X50" i="14" s="1"/>
  <c r="T50" i="14" s="1"/>
  <c r="AC50" i="14"/>
  <c r="AH50" i="14"/>
  <c r="AM50" i="14"/>
  <c r="C54" i="15"/>
  <c r="N54" i="10"/>
  <c r="N54" i="14"/>
  <c r="H54" i="15"/>
  <c r="R54" i="10"/>
  <c r="G57" i="7" s="1"/>
  <c r="O54" i="14"/>
  <c r="N54" i="15"/>
  <c r="Z54" i="10"/>
  <c r="AB57" i="8" s="1"/>
  <c r="AD54" i="14"/>
  <c r="B55" i="15"/>
  <c r="F55" i="10"/>
  <c r="E55" i="14"/>
  <c r="J55" i="10"/>
  <c r="N55" i="10"/>
  <c r="U55" i="15"/>
  <c r="AG55" i="10"/>
  <c r="AK58" i="8" s="1"/>
  <c r="E56" i="15"/>
  <c r="I56" i="10"/>
  <c r="S59" i="6" s="1"/>
  <c r="G56" i="15"/>
  <c r="Q56" i="10"/>
  <c r="F59" i="7" s="1"/>
  <c r="T56" i="15"/>
  <c r="AF56" i="10"/>
  <c r="AJ59" i="8" s="1"/>
  <c r="D57" i="15"/>
  <c r="H57" i="10"/>
  <c r="F52" i="14"/>
  <c r="AA52" i="14"/>
  <c r="AD52" i="14"/>
  <c r="AI52" i="14"/>
  <c r="E53" i="14"/>
  <c r="O53" i="14"/>
  <c r="W53" i="14"/>
  <c r="X53" i="14" s="1"/>
  <c r="T53" i="14" s="1"/>
  <c r="R53" i="15"/>
  <c r="AD53" i="10"/>
  <c r="AG56" i="8" s="1"/>
  <c r="M54" i="15"/>
  <c r="Y54" i="10"/>
  <c r="AA57" i="8" s="1"/>
  <c r="AC54" i="14"/>
  <c r="U54" i="15"/>
  <c r="AG54" i="10"/>
  <c r="AK57" i="8" s="1"/>
  <c r="AM54" i="14"/>
  <c r="Q55" i="15"/>
  <c r="AC55" i="10"/>
  <c r="AF58" i="8" s="1"/>
  <c r="P56" i="15"/>
  <c r="AB56" i="10"/>
  <c r="AD59" i="8" s="1"/>
  <c r="O57" i="15"/>
  <c r="AA57" i="10"/>
  <c r="AC60" i="8" s="1"/>
  <c r="F46" i="10"/>
  <c r="J46" i="10"/>
  <c r="N46" i="10"/>
  <c r="R46" i="10"/>
  <c r="G49" i="7" s="1"/>
  <c r="Y46" i="10"/>
  <c r="AA49" i="8" s="1"/>
  <c r="AC46" i="10"/>
  <c r="AF49" i="8" s="1"/>
  <c r="AH49" i="8" s="1"/>
  <c r="AG46" i="10"/>
  <c r="AK49" i="8" s="1"/>
  <c r="F50" i="10"/>
  <c r="J50" i="10"/>
  <c r="N50" i="10"/>
  <c r="R50" i="10"/>
  <c r="G53" i="7" s="1"/>
  <c r="Y50" i="10"/>
  <c r="AA53" i="8" s="1"/>
  <c r="AC50" i="10"/>
  <c r="AF53" i="8" s="1"/>
  <c r="AH53" i="8" s="1"/>
  <c r="AG50" i="10"/>
  <c r="AK53" i="8" s="1"/>
  <c r="Y53" i="10"/>
  <c r="AA56" i="8" s="1"/>
  <c r="B54" i="15"/>
  <c r="F54" i="10"/>
  <c r="I54" i="14"/>
  <c r="M54" i="10"/>
  <c r="L54" i="15"/>
  <c r="AA54" i="14"/>
  <c r="R54" i="15"/>
  <c r="AD54" i="10"/>
  <c r="AG57" i="8" s="1"/>
  <c r="AI54" i="14"/>
  <c r="M55" i="15"/>
  <c r="Y55" i="10"/>
  <c r="AA58" i="8" s="1"/>
  <c r="AM55" i="14"/>
  <c r="I56" i="14"/>
  <c r="N56" i="14"/>
  <c r="X56" i="10"/>
  <c r="AL56" i="14"/>
  <c r="C57" i="10"/>
  <c r="H57" i="14"/>
  <c r="AE58" i="10"/>
  <c r="AI61" i="8" s="1"/>
  <c r="S58" i="15"/>
  <c r="AK58" i="14"/>
  <c r="C58" i="15"/>
  <c r="G58" i="10"/>
  <c r="F46" i="14"/>
  <c r="AA46" i="14"/>
  <c r="AD46" i="14"/>
  <c r="AI46" i="14"/>
  <c r="I48" i="14"/>
  <c r="N48" i="14"/>
  <c r="R48" i="14"/>
  <c r="AF48" i="14"/>
  <c r="AL48" i="14"/>
  <c r="F50" i="14"/>
  <c r="G50" i="14" s="1"/>
  <c r="AA50" i="14"/>
  <c r="AD50" i="14"/>
  <c r="AI50" i="14"/>
  <c r="G52" i="10"/>
  <c r="I52" i="14"/>
  <c r="K52" i="10"/>
  <c r="O52" i="10"/>
  <c r="N52" i="14"/>
  <c r="R52" i="14"/>
  <c r="Z52" i="10"/>
  <c r="AB55" i="8" s="1"/>
  <c r="AF52" i="14"/>
  <c r="AD52" i="10"/>
  <c r="AG55" i="8" s="1"/>
  <c r="AL52" i="14"/>
  <c r="C53" i="10"/>
  <c r="F53" i="10"/>
  <c r="J53" i="10"/>
  <c r="N53" i="10"/>
  <c r="R53" i="10"/>
  <c r="G56" i="7" s="1"/>
  <c r="AC53" i="14"/>
  <c r="AI53" i="14"/>
  <c r="G54" i="10"/>
  <c r="J54" i="10"/>
  <c r="W54" i="14"/>
  <c r="X54" i="14" s="1"/>
  <c r="T54" i="14" s="1"/>
  <c r="Q54" i="15"/>
  <c r="AC54" i="10"/>
  <c r="AF57" i="8" s="1"/>
  <c r="AH54" i="14"/>
  <c r="H55" i="15"/>
  <c r="R55" i="10"/>
  <c r="G58" i="7" s="1"/>
  <c r="AH55" i="14"/>
  <c r="M56" i="10"/>
  <c r="K56" i="15"/>
  <c r="U56" i="10"/>
  <c r="J59" i="7" s="1"/>
  <c r="AF56" i="14"/>
  <c r="F57" i="15"/>
  <c r="L57" i="10"/>
  <c r="AE57" i="14"/>
  <c r="I58" i="15"/>
  <c r="AA58" i="14"/>
  <c r="AD58" i="14"/>
  <c r="B60" i="15"/>
  <c r="F60" i="10"/>
  <c r="Q60" i="15"/>
  <c r="AC60" i="10"/>
  <c r="AF63" i="8" s="1"/>
  <c r="S61" i="10"/>
  <c r="H64" i="7" s="1"/>
  <c r="I55" i="14"/>
  <c r="N55" i="14"/>
  <c r="R55" i="14"/>
  <c r="E58" i="14"/>
  <c r="G58" i="14" s="1"/>
  <c r="O58" i="14"/>
  <c r="W58" i="14"/>
  <c r="X58" i="14" s="1"/>
  <c r="T58" i="14" s="1"/>
  <c r="AC58" i="14"/>
  <c r="T58" i="15"/>
  <c r="AF58" i="10"/>
  <c r="AJ61" i="8" s="1"/>
  <c r="G59" i="10"/>
  <c r="M59" i="10"/>
  <c r="R59" i="15"/>
  <c r="AD59" i="10"/>
  <c r="AG62" i="8" s="1"/>
  <c r="M60" i="15"/>
  <c r="Y60" i="10"/>
  <c r="AA63" i="8" s="1"/>
  <c r="E61" i="15"/>
  <c r="I61" i="10"/>
  <c r="S64" i="6" s="1"/>
  <c r="T64" i="15"/>
  <c r="AF64" i="10"/>
  <c r="AJ67" i="8" s="1"/>
  <c r="AL64" i="14"/>
  <c r="S65" i="15"/>
  <c r="AE65" i="10"/>
  <c r="AI68" i="8" s="1"/>
  <c r="AK65" i="14"/>
  <c r="R54" i="14"/>
  <c r="I58" i="14"/>
  <c r="K58" i="10"/>
  <c r="O58" i="10"/>
  <c r="N58" i="14"/>
  <c r="R58" i="14"/>
  <c r="Z58" i="10"/>
  <c r="AB61" i="8" s="1"/>
  <c r="AG58" i="10"/>
  <c r="AK61" i="8" s="1"/>
  <c r="AM58" i="14"/>
  <c r="C59" i="10"/>
  <c r="F59" i="14"/>
  <c r="C59" i="15"/>
  <c r="K59" i="10"/>
  <c r="E60" i="14"/>
  <c r="N60" i="10"/>
  <c r="AH60" i="14"/>
  <c r="M61" i="10"/>
  <c r="I55" i="10"/>
  <c r="S58" i="6" s="1"/>
  <c r="M55" i="10"/>
  <c r="Q55" i="10"/>
  <c r="F58" i="7" s="1"/>
  <c r="U55" i="10"/>
  <c r="J58" i="7" s="1"/>
  <c r="C58" i="10"/>
  <c r="F58" i="10"/>
  <c r="J58" i="10"/>
  <c r="N58" i="10"/>
  <c r="R58" i="10"/>
  <c r="G61" i="7" s="1"/>
  <c r="Y58" i="10"/>
  <c r="AA61" i="8" s="1"/>
  <c r="AL58" i="14"/>
  <c r="AI59" i="14"/>
  <c r="J60" i="10"/>
  <c r="H60" i="15"/>
  <c r="R60" i="10"/>
  <c r="G63" i="7" s="1"/>
  <c r="AC60" i="14"/>
  <c r="U60" i="15"/>
  <c r="AG60" i="10"/>
  <c r="AK63" i="8" s="1"/>
  <c r="I61" i="14"/>
  <c r="I61" i="15"/>
  <c r="F61" i="10"/>
  <c r="B61" i="15"/>
  <c r="J61" i="10"/>
  <c r="N61" i="10"/>
  <c r="R61" i="10"/>
  <c r="G64" i="7" s="1"/>
  <c r="H61" i="15"/>
  <c r="F65" i="10"/>
  <c r="F66" i="14"/>
  <c r="O66" i="10"/>
  <c r="I66" i="15"/>
  <c r="S70" i="15"/>
  <c r="AK70" i="14"/>
  <c r="AE70" i="10"/>
  <c r="AI73" i="8" s="1"/>
  <c r="F61" i="14"/>
  <c r="Q61" i="10"/>
  <c r="F64" i="7" s="1"/>
  <c r="G61" i="15"/>
  <c r="U61" i="10"/>
  <c r="J64" i="7" s="1"/>
  <c r="K61" i="15"/>
  <c r="AA61" i="14"/>
  <c r="X61" i="10"/>
  <c r="AB61" i="10"/>
  <c r="AD64" i="8" s="1"/>
  <c r="P61" i="15"/>
  <c r="AF61" i="10"/>
  <c r="AJ64" i="8" s="1"/>
  <c r="T61" i="15"/>
  <c r="G63" i="10"/>
  <c r="C63" i="15"/>
  <c r="K63" i="10"/>
  <c r="O63" i="10"/>
  <c r="C64" i="10"/>
  <c r="F64" i="10"/>
  <c r="B64" i="15"/>
  <c r="J64" i="10"/>
  <c r="N64" i="10"/>
  <c r="C65" i="10"/>
  <c r="D65" i="15"/>
  <c r="J65" i="14"/>
  <c r="E61" i="14"/>
  <c r="O61" i="14"/>
  <c r="B65" i="15"/>
  <c r="C66" i="15"/>
  <c r="G66" i="10"/>
  <c r="T69" i="15"/>
  <c r="AL69" i="14"/>
  <c r="AF69" i="10"/>
  <c r="AJ72" i="8" s="1"/>
  <c r="N61" i="14"/>
  <c r="R61" i="14"/>
  <c r="AF61" i="14"/>
  <c r="AL61" i="14"/>
  <c r="F63" i="14"/>
  <c r="E64" i="14"/>
  <c r="F65" i="15"/>
  <c r="L65" i="10"/>
  <c r="K66" i="10"/>
  <c r="F66" i="10"/>
  <c r="B66" i="15"/>
  <c r="J66" i="10"/>
  <c r="N66" i="10"/>
  <c r="N71" i="10"/>
  <c r="AA66" i="14"/>
  <c r="AD66" i="14"/>
  <c r="AI66" i="14"/>
  <c r="E67" i="14"/>
  <c r="O67" i="14"/>
  <c r="W67" i="14"/>
  <c r="X67" i="14" s="1"/>
  <c r="T67" i="14" s="1"/>
  <c r="AC67" i="14"/>
  <c r="I68" i="14"/>
  <c r="C69" i="10"/>
  <c r="F69" i="10"/>
  <c r="B69" i="15"/>
  <c r="C70" i="10"/>
  <c r="I71" i="10"/>
  <c r="S74" i="6" s="1"/>
  <c r="E71" i="15"/>
  <c r="I71" i="14"/>
  <c r="E66" i="14"/>
  <c r="I66" i="14"/>
  <c r="N66" i="14"/>
  <c r="Z66" i="10"/>
  <c r="AB69" i="8" s="1"/>
  <c r="AD66" i="10"/>
  <c r="AG69" i="8" s="1"/>
  <c r="F67" i="10"/>
  <c r="J67" i="10"/>
  <c r="N67" i="10"/>
  <c r="R67" i="10"/>
  <c r="G70" i="7" s="1"/>
  <c r="Y67" i="10"/>
  <c r="AA70" i="8" s="1"/>
  <c r="F68" i="14"/>
  <c r="I68" i="10"/>
  <c r="S71" i="6" s="1"/>
  <c r="M68" i="10"/>
  <c r="E69" i="14"/>
  <c r="H71" i="15"/>
  <c r="R71" i="10"/>
  <c r="G74" i="7" s="1"/>
  <c r="B71" i="15"/>
  <c r="F71" i="10"/>
  <c r="L71" i="15"/>
  <c r="AA71" i="14"/>
  <c r="M71" i="15"/>
  <c r="Y71" i="10"/>
  <c r="AA74" i="8" s="1"/>
  <c r="AC71" i="14"/>
  <c r="U71" i="15"/>
  <c r="AG71" i="10"/>
  <c r="AK74" i="8" s="1"/>
  <c r="AM71" i="14"/>
  <c r="M72" i="10"/>
  <c r="K72" i="15"/>
  <c r="U72" i="10"/>
  <c r="J75" i="7" s="1"/>
  <c r="P75" i="7" s="1"/>
  <c r="R72" i="14"/>
  <c r="P72" i="15"/>
  <c r="AB72" i="10"/>
  <c r="AD75" i="8" s="1"/>
  <c r="AF72" i="14"/>
  <c r="N73" i="14"/>
  <c r="S73" i="10"/>
  <c r="H76" i="7" s="1"/>
  <c r="G71" i="14"/>
  <c r="J71" i="10"/>
  <c r="W71" i="14"/>
  <c r="X71" i="14" s="1"/>
  <c r="T71" i="14" s="1"/>
  <c r="R71" i="15"/>
  <c r="AD71" i="10"/>
  <c r="AG74" i="8" s="1"/>
  <c r="AI71" i="14"/>
  <c r="J72" i="10"/>
  <c r="H72" i="15"/>
  <c r="R72" i="10"/>
  <c r="G75" i="7" s="1"/>
  <c r="O72" i="14"/>
  <c r="M72" i="15"/>
  <c r="Y72" i="10"/>
  <c r="AA75" i="8" s="1"/>
  <c r="AC72" i="14"/>
  <c r="U72" i="15"/>
  <c r="AG72" i="10"/>
  <c r="AK75" i="8" s="1"/>
  <c r="AM72" i="14"/>
  <c r="Q71" i="15"/>
  <c r="AC71" i="10"/>
  <c r="AF74" i="8" s="1"/>
  <c r="AH71" i="14"/>
  <c r="E72" i="15"/>
  <c r="I72" i="10"/>
  <c r="S75" i="6" s="1"/>
  <c r="I72" i="14"/>
  <c r="G72" i="15"/>
  <c r="Q72" i="10"/>
  <c r="F75" i="7" s="1"/>
  <c r="N72" i="14"/>
  <c r="X72" i="10"/>
  <c r="T72" i="15"/>
  <c r="AF72" i="10"/>
  <c r="AJ75" i="8" s="1"/>
  <c r="AL72" i="14"/>
  <c r="E73" i="15"/>
  <c r="I73" i="10"/>
  <c r="S76" i="6" s="1"/>
  <c r="I73" i="14"/>
  <c r="M73" i="10"/>
  <c r="G73" i="15"/>
  <c r="Q73" i="10"/>
  <c r="F76" i="7" s="1"/>
  <c r="AC74" i="10"/>
  <c r="AF77" i="8" s="1"/>
  <c r="AH74" i="14"/>
  <c r="Q74" i="15"/>
  <c r="O71" i="10"/>
  <c r="N71" i="15"/>
  <c r="Z71" i="10"/>
  <c r="AB74" i="8" s="1"/>
  <c r="AD71" i="14"/>
  <c r="B72" i="15"/>
  <c r="F72" i="10"/>
  <c r="E72" i="14"/>
  <c r="N72" i="10"/>
  <c r="W72" i="14"/>
  <c r="X72" i="14" s="1"/>
  <c r="T72" i="14" s="1"/>
  <c r="Q72" i="15"/>
  <c r="AC72" i="10"/>
  <c r="AF75" i="8" s="1"/>
  <c r="AH72" i="14"/>
  <c r="D73" i="15"/>
  <c r="H73" i="10"/>
  <c r="H73" i="14"/>
  <c r="F73" i="15"/>
  <c r="L73" i="10"/>
  <c r="J73" i="14"/>
  <c r="X73" i="10"/>
  <c r="W73" i="10"/>
  <c r="AD73" i="10"/>
  <c r="AG76" i="8" s="1"/>
  <c r="AH76" i="8" s="1"/>
  <c r="K74" i="10"/>
  <c r="R74" i="10"/>
  <c r="G77" i="7" s="1"/>
  <c r="Y74" i="10"/>
  <c r="AA77" i="8" s="1"/>
  <c r="AK74" i="14"/>
  <c r="AG74" i="10"/>
  <c r="AK77" i="8" s="1"/>
  <c r="F75" i="14"/>
  <c r="E75" i="15"/>
  <c r="I75" i="14"/>
  <c r="K75" i="14" s="1"/>
  <c r="R76" i="15"/>
  <c r="AI76" i="14"/>
  <c r="AD76" i="10"/>
  <c r="AG79" i="8" s="1"/>
  <c r="I76" i="15"/>
  <c r="N71" i="14"/>
  <c r="R71" i="14"/>
  <c r="F73" i="14"/>
  <c r="O73" i="15"/>
  <c r="AA73" i="10"/>
  <c r="AC76" i="8" s="1"/>
  <c r="AE76" i="8" s="1"/>
  <c r="AM76" i="8" s="1"/>
  <c r="AI73" i="14"/>
  <c r="R73" i="15"/>
  <c r="F74" i="10"/>
  <c r="F74" i="14"/>
  <c r="L74" i="10"/>
  <c r="J74" i="14"/>
  <c r="P74" i="10"/>
  <c r="W74" i="14"/>
  <c r="X74" i="14" s="1"/>
  <c r="T74" i="14" s="1"/>
  <c r="W74" i="10"/>
  <c r="AE74" i="10"/>
  <c r="AI77" i="8" s="1"/>
  <c r="G75" i="10"/>
  <c r="I75" i="10"/>
  <c r="M75" i="10"/>
  <c r="S75" i="10"/>
  <c r="H78" i="7" s="1"/>
  <c r="E73" i="14"/>
  <c r="P73" i="10"/>
  <c r="O73" i="14"/>
  <c r="J73" i="15"/>
  <c r="T73" i="10"/>
  <c r="I76" i="7" s="1"/>
  <c r="AG73" i="14"/>
  <c r="AB73" i="10"/>
  <c r="AD76" i="8" s="1"/>
  <c r="S73" i="15"/>
  <c r="AE73" i="10"/>
  <c r="AI76" i="8" s="1"/>
  <c r="AL76" i="8" s="1"/>
  <c r="C74" i="10"/>
  <c r="E74" i="14"/>
  <c r="J74" i="10"/>
  <c r="F74" i="15"/>
  <c r="N74" i="10"/>
  <c r="H74" i="15"/>
  <c r="M74" i="15"/>
  <c r="U74" i="15"/>
  <c r="AJ73" i="14"/>
  <c r="AB73" i="14" s="1"/>
  <c r="Z73" i="14" s="1"/>
  <c r="C74" i="15"/>
  <c r="G74" i="10"/>
  <c r="G75" i="15"/>
  <c r="Q75" i="10"/>
  <c r="F78" i="7" s="1"/>
  <c r="N75" i="14"/>
  <c r="I75" i="15"/>
  <c r="E75" i="14"/>
  <c r="P76" i="15"/>
  <c r="J77" i="14"/>
  <c r="X75" i="10"/>
  <c r="T75" i="15"/>
  <c r="AF75" i="10"/>
  <c r="AJ78" i="8" s="1"/>
  <c r="P76" i="10"/>
  <c r="W76" i="10"/>
  <c r="C77" i="15"/>
  <c r="G77" i="10"/>
  <c r="J78" i="15"/>
  <c r="T78" i="10"/>
  <c r="I81" i="7" s="1"/>
  <c r="Q78" i="14"/>
  <c r="W73" i="14"/>
  <c r="X73" i="14" s="1"/>
  <c r="T73" i="14" s="1"/>
  <c r="F75" i="10"/>
  <c r="H75" i="14"/>
  <c r="N75" i="10"/>
  <c r="R75" i="10"/>
  <c r="G78" i="7" s="1"/>
  <c r="Q75" i="14"/>
  <c r="Y75" i="10"/>
  <c r="AA78" i="8" s="1"/>
  <c r="AE75" i="14"/>
  <c r="AG75" i="14" s="1"/>
  <c r="AG75" i="10"/>
  <c r="AK78" i="8" s="1"/>
  <c r="C76" i="10"/>
  <c r="F76" i="14"/>
  <c r="K76" i="10"/>
  <c r="K76" i="15"/>
  <c r="H77" i="10"/>
  <c r="K75" i="15"/>
  <c r="U75" i="10"/>
  <c r="J78" i="7" s="1"/>
  <c r="P75" i="15"/>
  <c r="AB75" i="10"/>
  <c r="AD78" i="8" s="1"/>
  <c r="AL75" i="14"/>
  <c r="AN75" i="14" s="1"/>
  <c r="D76" i="15"/>
  <c r="H76" i="10"/>
  <c r="AB76" i="10"/>
  <c r="AD79" i="8" s="1"/>
  <c r="F77" i="14"/>
  <c r="G77" i="14" s="1"/>
  <c r="AA75" i="14"/>
  <c r="AD75" i="14"/>
  <c r="AI75" i="14"/>
  <c r="AJ75" i="14" s="1"/>
  <c r="I77" i="14"/>
  <c r="K77" i="10"/>
  <c r="O77" i="10"/>
  <c r="N77" i="14"/>
  <c r="R77" i="14"/>
  <c r="L77" i="15"/>
  <c r="AD77" i="14"/>
  <c r="N77" i="15"/>
  <c r="AD77" i="10"/>
  <c r="AG80" i="8" s="1"/>
  <c r="AH80" i="8" s="1"/>
  <c r="T77" i="15"/>
  <c r="Q77" i="14"/>
  <c r="O77" i="15"/>
  <c r="AA77" i="10"/>
  <c r="AC80" i="8" s="1"/>
  <c r="AE80" i="8" s="1"/>
  <c r="AM80" i="8" s="1"/>
  <c r="AI77" i="14"/>
  <c r="AJ77" i="14" s="1"/>
  <c r="R77" i="15"/>
  <c r="F78" i="14"/>
  <c r="S78" i="15"/>
  <c r="AE78" i="10"/>
  <c r="AI81" i="8" s="1"/>
  <c r="F79" i="14"/>
  <c r="K79" i="10"/>
  <c r="AA77" i="14"/>
  <c r="AG77" i="14"/>
  <c r="S77" i="15"/>
  <c r="AE77" i="10"/>
  <c r="AI80" i="8" s="1"/>
  <c r="AL80" i="8" s="1"/>
  <c r="C78" i="10"/>
  <c r="E78" i="14"/>
  <c r="J78" i="10"/>
  <c r="C78" i="15"/>
  <c r="G78" i="10"/>
  <c r="P78" i="10"/>
  <c r="W78" i="10"/>
  <c r="C79" i="15"/>
  <c r="G79" i="10"/>
  <c r="AJ79" i="14"/>
  <c r="B80" i="15"/>
  <c r="F80" i="10"/>
  <c r="E80" i="14"/>
  <c r="E79" i="14"/>
  <c r="N79" i="15"/>
  <c r="Z79" i="10"/>
  <c r="AB82" i="8" s="1"/>
  <c r="AG79" i="10"/>
  <c r="AK82" i="8" s="1"/>
  <c r="E80" i="15"/>
  <c r="I80" i="14"/>
  <c r="I80" i="10"/>
  <c r="P80" i="14"/>
  <c r="I79" i="14"/>
  <c r="O79" i="10"/>
  <c r="T79" i="10"/>
  <c r="I82" i="7" s="1"/>
  <c r="O82" i="7" s="1"/>
  <c r="Q79" i="14"/>
  <c r="W79" i="14"/>
  <c r="X79" i="14" s="1"/>
  <c r="T79" i="14" s="1"/>
  <c r="AA79" i="10"/>
  <c r="AC82" i="8" s="1"/>
  <c r="AE79" i="14"/>
  <c r="R79" i="15"/>
  <c r="AD79" i="10"/>
  <c r="AG82" i="8" s="1"/>
  <c r="AH82" i="8" s="1"/>
  <c r="AM79" i="14"/>
  <c r="AN79" i="14" s="1"/>
  <c r="U79" i="15"/>
  <c r="J80" i="10"/>
  <c r="F79" i="10"/>
  <c r="H79" i="14"/>
  <c r="L79" i="14" s="1"/>
  <c r="J79" i="10"/>
  <c r="J79" i="14"/>
  <c r="K79" i="14" s="1"/>
  <c r="N79" i="10"/>
  <c r="R79" i="10"/>
  <c r="G82" i="7" s="1"/>
  <c r="L79" i="15"/>
  <c r="Y79" i="10"/>
  <c r="AA82" i="8" s="1"/>
  <c r="AD79" i="14"/>
  <c r="AE79" i="10"/>
  <c r="AI82" i="8" s="1"/>
  <c r="AL82" i="8" s="1"/>
  <c r="F80" i="14"/>
  <c r="G80" i="14" s="1"/>
  <c r="G80" i="10"/>
  <c r="I80" i="15"/>
  <c r="L80" i="15"/>
  <c r="W81" i="14"/>
  <c r="X81" i="14" s="1"/>
  <c r="T81" i="14" s="1"/>
  <c r="AD81" i="14"/>
  <c r="AK81" i="14"/>
  <c r="AE81" i="10"/>
  <c r="AI84" i="8" s="1"/>
  <c r="S81" i="15"/>
  <c r="E82" i="15"/>
  <c r="I82" i="14"/>
  <c r="I82" i="10"/>
  <c r="S85" i="6" s="1"/>
  <c r="AA80" i="14"/>
  <c r="AD80" i="10"/>
  <c r="AG83" i="8" s="1"/>
  <c r="R80" i="15"/>
  <c r="AI80" i="14"/>
  <c r="F81" i="14"/>
  <c r="J81" i="14"/>
  <c r="L81" i="10"/>
  <c r="Q81" i="14"/>
  <c r="T81" i="10"/>
  <c r="I84" i="7" s="1"/>
  <c r="O84" i="7" s="1"/>
  <c r="N79" i="14"/>
  <c r="R79" i="14"/>
  <c r="N80" i="10"/>
  <c r="H80" i="15"/>
  <c r="R80" i="10"/>
  <c r="G83" i="7" s="1"/>
  <c r="U80" i="10"/>
  <c r="J83" i="7" s="1"/>
  <c r="P83" i="7" s="1"/>
  <c r="N80" i="15"/>
  <c r="AD80" i="14"/>
  <c r="AK80" i="14"/>
  <c r="H81" i="14"/>
  <c r="H81" i="10"/>
  <c r="D81" i="15"/>
  <c r="F81" i="15"/>
  <c r="J81" i="15"/>
  <c r="O80" i="10"/>
  <c r="R80" i="14"/>
  <c r="G82" i="14"/>
  <c r="F83" i="15"/>
  <c r="J83" i="14"/>
  <c r="K83" i="14" s="1"/>
  <c r="P83" i="10"/>
  <c r="P84" i="14"/>
  <c r="J83" i="10"/>
  <c r="Q82" i="10"/>
  <c r="F85" i="7" s="1"/>
  <c r="E83" i="14"/>
  <c r="F83" i="10"/>
  <c r="B83" i="15"/>
  <c r="L83" i="14"/>
  <c r="H83" i="15"/>
  <c r="O83" i="14"/>
  <c r="R83" i="10"/>
  <c r="G86" i="7" s="1"/>
  <c r="W83" i="10"/>
  <c r="H80" i="14"/>
  <c r="J80" i="14"/>
  <c r="Q80" i="14"/>
  <c r="N82" i="14"/>
  <c r="AA83" i="10"/>
  <c r="AC86" i="8" s="1"/>
  <c r="AF83" i="14"/>
  <c r="Q83" i="15"/>
  <c r="AG83" i="10"/>
  <c r="AK86" i="8" s="1"/>
  <c r="AM83" i="14"/>
  <c r="AN83" i="14" s="1"/>
  <c r="G84" i="15"/>
  <c r="L84" i="15"/>
  <c r="H85" i="14"/>
  <c r="H85" i="10"/>
  <c r="J85" i="10"/>
  <c r="U83" i="15"/>
  <c r="AA84" i="14"/>
  <c r="AL84" i="14"/>
  <c r="AF84" i="10"/>
  <c r="AJ87" i="8" s="1"/>
  <c r="T84" i="15"/>
  <c r="G85" i="14"/>
  <c r="Q83" i="14"/>
  <c r="AC83" i="10"/>
  <c r="AF86" i="8" s="1"/>
  <c r="K84" i="14"/>
  <c r="L84" i="14" s="1"/>
  <c r="N85" i="10"/>
  <c r="AC85" i="14"/>
  <c r="M85" i="15"/>
  <c r="W85" i="10"/>
  <c r="Y85" i="10"/>
  <c r="AA88" i="8" s="1"/>
  <c r="P85" i="10"/>
  <c r="H85" i="15"/>
  <c r="AE85" i="14"/>
  <c r="H93" i="14"/>
  <c r="AK93" i="14"/>
  <c r="F12" i="13"/>
  <c r="F8" i="13"/>
  <c r="C3" i="10"/>
  <c r="O215" i="12"/>
  <c r="O213" i="12"/>
  <c r="O209" i="12"/>
  <c r="O207" i="12"/>
  <c r="O205" i="12"/>
  <c r="O201" i="12"/>
  <c r="O193" i="12"/>
  <c r="O187" i="12"/>
  <c r="O185" i="12"/>
  <c r="O183" i="12"/>
  <c r="O179" i="12"/>
  <c r="O177" i="12"/>
  <c r="O175" i="12"/>
  <c r="O171" i="12"/>
  <c r="O167" i="12"/>
  <c r="O165" i="12"/>
  <c r="O163" i="12"/>
  <c r="O159" i="12"/>
  <c r="O157" i="12"/>
  <c r="O151" i="12"/>
  <c r="O147" i="12"/>
  <c r="O139" i="12"/>
  <c r="O135" i="12"/>
  <c r="O131" i="12"/>
  <c r="K85" i="6" s="1"/>
  <c r="L85" i="6" s="1"/>
  <c r="M85" i="6" s="1"/>
  <c r="O129" i="12"/>
  <c r="O127" i="12"/>
  <c r="O125" i="12"/>
  <c r="O123" i="12"/>
  <c r="K79" i="6" s="1"/>
  <c r="L79" i="6" s="1"/>
  <c r="M79" i="6" s="1"/>
  <c r="O121" i="12"/>
  <c r="O115" i="12"/>
  <c r="O113" i="12"/>
  <c r="O109" i="12"/>
  <c r="O107" i="12"/>
  <c r="O105" i="12"/>
  <c r="O103" i="12"/>
  <c r="O99" i="12"/>
  <c r="O97" i="12"/>
  <c r="O95" i="12"/>
  <c r="O93" i="12"/>
  <c r="O87" i="12"/>
  <c r="K53" i="6" s="1"/>
  <c r="L53" i="6" s="1"/>
  <c r="M53" i="6" s="1"/>
  <c r="O85" i="12"/>
  <c r="O83" i="12"/>
  <c r="O81" i="12"/>
  <c r="O79" i="12"/>
  <c r="O77" i="12"/>
  <c r="O75" i="12"/>
  <c r="O73" i="12"/>
  <c r="O71" i="12"/>
  <c r="O69" i="12"/>
  <c r="O67" i="12"/>
  <c r="O63" i="12"/>
  <c r="O61" i="12"/>
  <c r="O59" i="12"/>
  <c r="O57" i="12"/>
  <c r="O55" i="12"/>
  <c r="O51" i="12"/>
  <c r="O49" i="12"/>
  <c r="O47" i="12"/>
  <c r="O45" i="12"/>
  <c r="O43" i="12"/>
  <c r="O41" i="12"/>
  <c r="O39" i="12"/>
  <c r="O37" i="12"/>
  <c r="O35" i="12"/>
  <c r="O33" i="12"/>
  <c r="O31" i="12"/>
  <c r="O29" i="12"/>
  <c r="O27" i="12"/>
  <c r="O25" i="12"/>
  <c r="O21" i="12"/>
  <c r="O19" i="12"/>
  <c r="O17" i="12"/>
  <c r="O15" i="12"/>
  <c r="O13" i="12"/>
  <c r="O11" i="12"/>
  <c r="O9" i="12"/>
  <c r="O7" i="12"/>
  <c r="J215" i="12"/>
  <c r="J213" i="12"/>
  <c r="J207" i="12"/>
  <c r="J205" i="12"/>
  <c r="J201" i="12"/>
  <c r="J193" i="12"/>
  <c r="J185" i="12"/>
  <c r="J183" i="12"/>
  <c r="J175" i="12"/>
  <c r="J171" i="12"/>
  <c r="J167" i="12"/>
  <c r="J165" i="12"/>
  <c r="J163" i="12"/>
  <c r="J157" i="12"/>
  <c r="J151" i="12"/>
  <c r="J147" i="12"/>
  <c r="J139" i="12"/>
  <c r="J135" i="12"/>
  <c r="J133" i="12"/>
  <c r="Q87" i="8" s="1"/>
  <c r="J129" i="12"/>
  <c r="J127" i="12"/>
  <c r="J125" i="12"/>
  <c r="Q80" i="8" s="1"/>
  <c r="R80" i="8" s="1"/>
  <c r="J121" i="12"/>
  <c r="Q78" i="8" s="1"/>
  <c r="J119" i="12"/>
  <c r="Q77" i="8" s="1"/>
  <c r="J115" i="12"/>
  <c r="J113" i="12"/>
  <c r="J109" i="12"/>
  <c r="J107" i="12"/>
  <c r="J105" i="12"/>
  <c r="J103" i="12"/>
  <c r="J101" i="12"/>
  <c r="Q63" i="8" s="1"/>
  <c r="J99" i="12"/>
  <c r="J97" i="12"/>
  <c r="J93" i="12"/>
  <c r="J91" i="12"/>
  <c r="Q56" i="8" s="1"/>
  <c r="J87" i="12"/>
  <c r="Q53" i="8" s="1"/>
  <c r="J85" i="12"/>
  <c r="J83" i="12"/>
  <c r="J81" i="12"/>
  <c r="J77" i="12"/>
  <c r="J75" i="12"/>
  <c r="J73" i="12"/>
  <c r="J71" i="12"/>
  <c r="J69" i="12"/>
  <c r="J67" i="12"/>
  <c r="J65" i="12"/>
  <c r="Q46" i="8" s="1"/>
  <c r="J63" i="12"/>
  <c r="J61" i="12"/>
  <c r="Q43" i="8" s="1"/>
  <c r="J59" i="12"/>
  <c r="Q41" i="8" s="1"/>
  <c r="R41" i="8" s="1"/>
  <c r="J57" i="12"/>
  <c r="J55" i="12"/>
  <c r="Q35" i="8" s="1"/>
  <c r="J51" i="12"/>
  <c r="J47" i="12"/>
  <c r="J45" i="12"/>
  <c r="J43" i="12"/>
  <c r="Q29" i="8" s="1"/>
  <c r="J41" i="12"/>
  <c r="J39" i="12"/>
  <c r="Q24" i="8" s="1"/>
  <c r="R24" i="8" s="1"/>
  <c r="J37" i="12"/>
  <c r="J35" i="12"/>
  <c r="J33" i="12"/>
  <c r="J31" i="12"/>
  <c r="J29" i="12"/>
  <c r="J27" i="12"/>
  <c r="Q18" i="8" s="1"/>
  <c r="R18" i="8" s="1"/>
  <c r="J25" i="12"/>
  <c r="J21" i="12"/>
  <c r="Q11" i="8" s="1"/>
  <c r="J19" i="12"/>
  <c r="J17" i="12"/>
  <c r="J15" i="12"/>
  <c r="J13" i="12"/>
  <c r="J11" i="12"/>
  <c r="J9" i="12"/>
  <c r="J7" i="12"/>
  <c r="O216" i="12"/>
  <c r="O212" i="12"/>
  <c r="O210" i="12"/>
  <c r="O208" i="12"/>
  <c r="O206" i="12"/>
  <c r="O200" i="12"/>
  <c r="O198" i="12"/>
  <c r="O196" i="12"/>
  <c r="O194" i="12"/>
  <c r="O188" i="12"/>
  <c r="O186" i="12"/>
  <c r="O182" i="12"/>
  <c r="O180" i="12"/>
  <c r="O178" i="12"/>
  <c r="O176" i="12"/>
  <c r="O174" i="12"/>
  <c r="O170" i="12"/>
  <c r="O166" i="12"/>
  <c r="O162" i="12"/>
  <c r="O160" i="12"/>
  <c r="O152" i="12"/>
  <c r="O150" i="12"/>
  <c r="O148" i="12"/>
  <c r="O146" i="12"/>
  <c r="O140" i="12"/>
  <c r="O138" i="12"/>
  <c r="O134" i="12"/>
  <c r="O132" i="12"/>
  <c r="O130" i="12"/>
  <c r="O128" i="12"/>
  <c r="O124" i="12"/>
  <c r="O122" i="12"/>
  <c r="O120" i="12"/>
  <c r="O118" i="12"/>
  <c r="K76" i="6" s="1"/>
  <c r="L76" i="6" s="1"/>
  <c r="M76" i="6" s="1"/>
  <c r="N76" i="6" s="1"/>
  <c r="M75" i="3" s="1"/>
  <c r="O116" i="12"/>
  <c r="O110" i="12"/>
  <c r="O108" i="12"/>
  <c r="O106" i="12"/>
  <c r="O104" i="12"/>
  <c r="K64" i="6" s="1"/>
  <c r="L64" i="6" s="1"/>
  <c r="M64" i="6" s="1"/>
  <c r="O102" i="12"/>
  <c r="O100" i="12"/>
  <c r="O98" i="12"/>
  <c r="O96" i="12"/>
  <c r="O94" i="12"/>
  <c r="O92" i="12"/>
  <c r="O90" i="12"/>
  <c r="O88" i="12"/>
  <c r="O86" i="12"/>
  <c r="O84" i="12"/>
  <c r="O80" i="12"/>
  <c r="O78" i="12"/>
  <c r="O76" i="12"/>
  <c r="O74" i="12"/>
  <c r="O72" i="12"/>
  <c r="O70" i="12"/>
  <c r="O68" i="12"/>
  <c r="O66" i="12"/>
  <c r="K49" i="6" s="1"/>
  <c r="L49" i="6" s="1"/>
  <c r="M49" i="6" s="1"/>
  <c r="O56" i="12"/>
  <c r="O54" i="12"/>
  <c r="O52" i="12"/>
  <c r="O50" i="12"/>
  <c r="O48" i="12"/>
  <c r="O44" i="12"/>
  <c r="O42" i="12"/>
  <c r="O40" i="12"/>
  <c r="O38" i="12"/>
  <c r="O34" i="12"/>
  <c r="O32" i="12"/>
  <c r="O30" i="12"/>
  <c r="O28" i="12"/>
  <c r="O26" i="12"/>
  <c r="O24" i="12"/>
  <c r="O22" i="12"/>
  <c r="O20" i="12"/>
  <c r="O18" i="12"/>
  <c r="K9" i="6" s="1"/>
  <c r="L9" i="6" s="1"/>
  <c r="M9" i="6" s="1"/>
  <c r="O16" i="12"/>
  <c r="O14" i="12"/>
  <c r="O12" i="12"/>
  <c r="O10" i="12"/>
  <c r="O8" i="12"/>
  <c r="O6" i="12"/>
  <c r="O4" i="12"/>
  <c r="J212" i="12"/>
  <c r="J210" i="12"/>
  <c r="J208" i="12"/>
  <c r="J206" i="12"/>
  <c r="J200" i="12"/>
  <c r="J196" i="12"/>
  <c r="J194" i="12"/>
  <c r="J188" i="12"/>
  <c r="J186" i="12"/>
  <c r="J182" i="12"/>
  <c r="J180" i="12"/>
  <c r="J178" i="12"/>
  <c r="J176" i="12"/>
  <c r="J174" i="12"/>
  <c r="J166" i="12"/>
  <c r="J162" i="12"/>
  <c r="J160" i="12"/>
  <c r="J152" i="12"/>
  <c r="J150" i="12"/>
  <c r="J148" i="12"/>
  <c r="J146" i="12"/>
  <c r="J138" i="12"/>
  <c r="J134" i="12"/>
  <c r="J132" i="12"/>
  <c r="J130" i="12"/>
  <c r="J128" i="12"/>
  <c r="J124" i="12"/>
  <c r="J122" i="12"/>
  <c r="J120" i="12"/>
  <c r="J118" i="12"/>
  <c r="Q76" i="8" s="1"/>
  <c r="R76" i="8" s="1"/>
  <c r="J116" i="12"/>
  <c r="J114" i="12"/>
  <c r="J110" i="12"/>
  <c r="J108" i="12"/>
  <c r="J106" i="12"/>
  <c r="J102" i="12"/>
  <c r="J100" i="12"/>
  <c r="J96" i="12"/>
  <c r="J94" i="12"/>
  <c r="Q58" i="8" s="1"/>
  <c r="R58" i="8" s="1"/>
  <c r="J92" i="12"/>
  <c r="Q57" i="8" s="1"/>
  <c r="J88" i="12"/>
  <c r="J86" i="12"/>
  <c r="J84" i="12"/>
  <c r="J82" i="12"/>
  <c r="Q52" i="8" s="1"/>
  <c r="J80" i="12"/>
  <c r="J78" i="12"/>
  <c r="J76" i="12"/>
  <c r="J74" i="12"/>
  <c r="J72" i="12"/>
  <c r="J70" i="12"/>
  <c r="J68" i="12"/>
  <c r="J56" i="12"/>
  <c r="J54" i="12"/>
  <c r="J52" i="12"/>
  <c r="J50" i="12"/>
  <c r="J48" i="12"/>
  <c r="J42" i="12"/>
  <c r="Q26" i="8" s="1"/>
  <c r="J40" i="12"/>
  <c r="J38" i="12"/>
  <c r="J34" i="12"/>
  <c r="J32" i="12"/>
  <c r="J30" i="12"/>
  <c r="J28" i="12"/>
  <c r="J26" i="12"/>
  <c r="J24" i="12"/>
  <c r="J20" i="12"/>
  <c r="Q10" i="8" s="1"/>
  <c r="J18" i="12"/>
  <c r="Q9" i="8" s="1"/>
  <c r="J16" i="12"/>
  <c r="J14" i="12"/>
  <c r="J10" i="12"/>
  <c r="J8" i="12"/>
  <c r="J6" i="12"/>
  <c r="J4" i="12"/>
  <c r="E3" i="10"/>
  <c r="C80" i="10"/>
  <c r="W80" i="10"/>
  <c r="O80" i="15"/>
  <c r="AA80" i="10"/>
  <c r="AC83" i="8" s="1"/>
  <c r="S80" i="15"/>
  <c r="AE80" i="10"/>
  <c r="AI83" i="8" s="1"/>
  <c r="C81" i="10"/>
  <c r="C81" i="15"/>
  <c r="G81" i="10"/>
  <c r="K81" i="10"/>
  <c r="L81" i="15"/>
  <c r="N81" i="15"/>
  <c r="Z81" i="10"/>
  <c r="AB84" i="8" s="1"/>
  <c r="R81" i="15"/>
  <c r="AD81" i="10"/>
  <c r="AG84" i="8" s="1"/>
  <c r="B82" i="15"/>
  <c r="F82" i="10"/>
  <c r="J82" i="10"/>
  <c r="N82" i="10"/>
  <c r="H82" i="15"/>
  <c r="R82" i="10"/>
  <c r="G85" i="7" s="1"/>
  <c r="S82" i="10"/>
  <c r="H85" i="7" s="1"/>
  <c r="J131" i="12"/>
  <c r="Q85" i="8" s="1"/>
  <c r="R85" i="8" s="1"/>
  <c r="M82" i="15"/>
  <c r="Y82" i="10"/>
  <c r="AA85" i="8" s="1"/>
  <c r="Q82" i="15"/>
  <c r="AC82" i="10"/>
  <c r="AF85" i="8" s="1"/>
  <c r="AH85" i="8" s="1"/>
  <c r="U82" i="15"/>
  <c r="AG82" i="10"/>
  <c r="AK85" i="8" s="1"/>
  <c r="C83" i="10"/>
  <c r="O133" i="12"/>
  <c r="K87" i="6" s="1"/>
  <c r="L87" i="6" s="1"/>
  <c r="M87" i="6" s="1"/>
  <c r="E83" i="15"/>
  <c r="I83" i="10"/>
  <c r="M83" i="10"/>
  <c r="G83" i="15"/>
  <c r="Q83" i="10"/>
  <c r="F86" i="7" s="1"/>
  <c r="K83" i="15"/>
  <c r="U83" i="10"/>
  <c r="J86" i="7" s="1"/>
  <c r="P86" i="7" s="1"/>
  <c r="X83" i="10"/>
  <c r="P83" i="15"/>
  <c r="AB83" i="10"/>
  <c r="AD86" i="8" s="1"/>
  <c r="T83" i="15"/>
  <c r="AF83" i="10"/>
  <c r="AJ86" i="8" s="1"/>
  <c r="AL86" i="8" s="1"/>
  <c r="C84" i="10"/>
  <c r="D84" i="15"/>
  <c r="H84" i="10"/>
  <c r="F84" i="15"/>
  <c r="L84" i="10"/>
  <c r="P84" i="10"/>
  <c r="I84" i="15"/>
  <c r="J84" i="15"/>
  <c r="W84" i="10"/>
  <c r="O84" i="15"/>
  <c r="AA84" i="10"/>
  <c r="AC87" i="8" s="1"/>
  <c r="S84" i="15"/>
  <c r="AE84" i="10"/>
  <c r="AI87" i="8" s="1"/>
  <c r="C85" i="10"/>
  <c r="M85" i="10"/>
  <c r="C85" i="15"/>
  <c r="G85" i="10"/>
  <c r="K85" i="10"/>
  <c r="O85" i="15"/>
  <c r="AA85" i="10"/>
  <c r="AC88" i="8" s="1"/>
  <c r="S85" i="15"/>
  <c r="AE85" i="10"/>
  <c r="AI88" i="8" s="1"/>
  <c r="C86" i="15"/>
  <c r="G86" i="10"/>
  <c r="K86" i="10"/>
  <c r="O86" i="10"/>
  <c r="P86" i="14"/>
  <c r="L86" i="15"/>
  <c r="N86" i="15"/>
  <c r="Z86" i="10"/>
  <c r="AB89" i="8" s="1"/>
  <c r="R86" i="15"/>
  <c r="AD86" i="10"/>
  <c r="AG89" i="8" s="1"/>
  <c r="B87" i="15"/>
  <c r="F87" i="10"/>
  <c r="J87" i="10"/>
  <c r="N87" i="10"/>
  <c r="H87" i="15"/>
  <c r="R87" i="10"/>
  <c r="G90" i="7" s="1"/>
  <c r="M87" i="15"/>
  <c r="Y87" i="10"/>
  <c r="AA90" i="8" s="1"/>
  <c r="Q87" i="15"/>
  <c r="AC87" i="10"/>
  <c r="AF90" i="8" s="1"/>
  <c r="U87" i="15"/>
  <c r="AG87" i="10"/>
  <c r="AK90" i="8" s="1"/>
  <c r="O136" i="12"/>
  <c r="K91" i="6" s="1"/>
  <c r="L91" i="6" s="1"/>
  <c r="M91" i="6" s="1"/>
  <c r="E88" i="15"/>
  <c r="I88" i="10"/>
  <c r="S91" i="6" s="1"/>
  <c r="M88" i="10"/>
  <c r="G88" i="15"/>
  <c r="Q88" i="10"/>
  <c r="F91" i="7" s="1"/>
  <c r="S88" i="10"/>
  <c r="H91" i="7" s="1"/>
  <c r="I88" i="15"/>
  <c r="K88" i="15"/>
  <c r="U88" i="10"/>
  <c r="J91" i="7" s="1"/>
  <c r="X88" i="10"/>
  <c r="P88" i="15"/>
  <c r="AB88" i="10"/>
  <c r="AD91" i="8" s="1"/>
  <c r="T88" i="15"/>
  <c r="AF88" i="10"/>
  <c r="AJ91" i="8" s="1"/>
  <c r="C89" i="10"/>
  <c r="D89" i="15"/>
  <c r="H89" i="10"/>
  <c r="F89" i="15"/>
  <c r="L89" i="10"/>
  <c r="P89" i="10"/>
  <c r="J89" i="15"/>
  <c r="T89" i="10"/>
  <c r="I92" i="7" s="1"/>
  <c r="W89" i="10"/>
  <c r="O89" i="15"/>
  <c r="AA89" i="10"/>
  <c r="AC92" i="8" s="1"/>
  <c r="S89" i="15"/>
  <c r="AE89" i="10"/>
  <c r="AI92" i="8" s="1"/>
  <c r="C90" i="15"/>
  <c r="G90" i="10"/>
  <c r="K90" i="10"/>
  <c r="O90" i="10"/>
  <c r="P90" i="14"/>
  <c r="L90" i="15"/>
  <c r="N90" i="15"/>
  <c r="Z90" i="10"/>
  <c r="AB93" i="8" s="1"/>
  <c r="R90" i="15"/>
  <c r="AD90" i="10"/>
  <c r="AG93" i="8" s="1"/>
  <c r="B91" i="15"/>
  <c r="F91" i="10"/>
  <c r="J91" i="10"/>
  <c r="N91" i="10"/>
  <c r="H91" i="15"/>
  <c r="R91" i="10"/>
  <c r="G94" i="7" s="1"/>
  <c r="M91" i="15"/>
  <c r="Y91" i="10"/>
  <c r="AA94" i="8" s="1"/>
  <c r="Q91" i="15"/>
  <c r="AC91" i="10"/>
  <c r="AF94" i="8" s="1"/>
  <c r="U91" i="15"/>
  <c r="AG91" i="10"/>
  <c r="AK94" i="8" s="1"/>
  <c r="O137" i="12"/>
  <c r="K95" i="6" s="1"/>
  <c r="L95" i="6" s="1"/>
  <c r="M95" i="6" s="1"/>
  <c r="E92" i="15"/>
  <c r="I92" i="10"/>
  <c r="S95" i="6" s="1"/>
  <c r="M92" i="10"/>
  <c r="G92" i="15"/>
  <c r="Q92" i="10"/>
  <c r="F95" i="7" s="1"/>
  <c r="S92" i="10"/>
  <c r="H95" i="7" s="1"/>
  <c r="I92" i="15"/>
  <c r="K92" i="15"/>
  <c r="U92" i="10"/>
  <c r="J95" i="7" s="1"/>
  <c r="P95" i="7" s="1"/>
  <c r="X92" i="10"/>
  <c r="P92" i="15"/>
  <c r="AB92" i="10"/>
  <c r="AD95" i="8" s="1"/>
  <c r="T92" i="15"/>
  <c r="AF92" i="10"/>
  <c r="AJ95" i="8" s="1"/>
  <c r="C93" i="10"/>
  <c r="D93" i="15"/>
  <c r="H93" i="10"/>
  <c r="F93" i="15"/>
  <c r="L93" i="10"/>
  <c r="P93" i="10"/>
  <c r="J93" i="15"/>
  <c r="T93" i="10"/>
  <c r="I96" i="7" s="1"/>
  <c r="W93" i="10"/>
  <c r="O93" i="15"/>
  <c r="AA93" i="10"/>
  <c r="AC96" i="8" s="1"/>
  <c r="S93" i="15"/>
  <c r="AE93" i="10"/>
  <c r="AI96" i="8" s="1"/>
  <c r="C94" i="15"/>
  <c r="G94" i="10"/>
  <c r="K94" i="10"/>
  <c r="O94" i="10"/>
  <c r="P94" i="14"/>
  <c r="L94" i="15"/>
  <c r="N94" i="15"/>
  <c r="Z94" i="10"/>
  <c r="AB97" i="8" s="1"/>
  <c r="R94" i="15"/>
  <c r="AD94" i="10"/>
  <c r="AG97" i="8" s="1"/>
  <c r="B95" i="15"/>
  <c r="F95" i="10"/>
  <c r="J95" i="10"/>
  <c r="N95" i="10"/>
  <c r="H95" i="15"/>
  <c r="R95" i="10"/>
  <c r="G98" i="7" s="1"/>
  <c r="J141" i="12"/>
  <c r="Q98" i="8" s="1"/>
  <c r="M95" i="15"/>
  <c r="Y95" i="10"/>
  <c r="AA98" i="8" s="1"/>
  <c r="Q95" i="15"/>
  <c r="AC95" i="10"/>
  <c r="AF98" i="8" s="1"/>
  <c r="U95" i="15"/>
  <c r="AG95" i="10"/>
  <c r="AK98" i="8" s="1"/>
  <c r="O142" i="12"/>
  <c r="K99" i="6" s="1"/>
  <c r="L99" i="6" s="1"/>
  <c r="M99" i="6" s="1"/>
  <c r="E96" i="15"/>
  <c r="I96" i="10"/>
  <c r="S99" i="6" s="1"/>
  <c r="S96" i="10"/>
  <c r="H99" i="7" s="1"/>
  <c r="I96" i="15"/>
  <c r="I98" i="15"/>
  <c r="AI99" i="14"/>
  <c r="AD99" i="10"/>
  <c r="AG102" i="8" s="1"/>
  <c r="R99" i="15"/>
  <c r="I101" i="15"/>
  <c r="AA102" i="10"/>
  <c r="AC105" i="8" s="1"/>
  <c r="AE102" i="14"/>
  <c r="O102" i="15"/>
  <c r="I103" i="15"/>
  <c r="J104" i="15"/>
  <c r="T104" i="10"/>
  <c r="I107" i="7" s="1"/>
  <c r="Q104" i="14"/>
  <c r="O108" i="15"/>
  <c r="AA108" i="10"/>
  <c r="AC111" i="8" s="1"/>
  <c r="AE108" i="14"/>
  <c r="N96" i="14"/>
  <c r="R96" i="14"/>
  <c r="AF96" i="14"/>
  <c r="AL96" i="14"/>
  <c r="F98" i="14"/>
  <c r="AA98" i="14"/>
  <c r="AD98" i="14"/>
  <c r="AI98" i="14"/>
  <c r="E99" i="14"/>
  <c r="O99" i="14"/>
  <c r="W99" i="14"/>
  <c r="X99" i="14" s="1"/>
  <c r="T99" i="14" s="1"/>
  <c r="AC99" i="14"/>
  <c r="Q99" i="15"/>
  <c r="AH99" i="14"/>
  <c r="C100" i="10"/>
  <c r="AD101" i="14"/>
  <c r="E102" i="14"/>
  <c r="W102" i="14"/>
  <c r="X102" i="14" s="1"/>
  <c r="T102" i="14" s="1"/>
  <c r="AH102" i="14"/>
  <c r="N103" i="14"/>
  <c r="AL103" i="14"/>
  <c r="E104" i="14"/>
  <c r="P104" i="10"/>
  <c r="W104" i="10"/>
  <c r="P105" i="14"/>
  <c r="N106" i="10"/>
  <c r="J145" i="12"/>
  <c r="Q109" i="8" s="1"/>
  <c r="R109" i="8" s="1"/>
  <c r="M107" i="10"/>
  <c r="I107" i="15"/>
  <c r="K107" i="15"/>
  <c r="U107" i="10"/>
  <c r="J110" i="7" s="1"/>
  <c r="P110" i="7" s="1"/>
  <c r="D108" i="15"/>
  <c r="H108" i="10"/>
  <c r="S108" i="15"/>
  <c r="AE108" i="10"/>
  <c r="AI111" i="8" s="1"/>
  <c r="L109" i="15"/>
  <c r="N109" i="15"/>
  <c r="Z109" i="10"/>
  <c r="AB112" i="8" s="1"/>
  <c r="R109" i="15"/>
  <c r="AD109" i="10"/>
  <c r="AG112" i="8" s="1"/>
  <c r="B110" i="15"/>
  <c r="F110" i="10"/>
  <c r="Q110" i="15"/>
  <c r="AC110" i="10"/>
  <c r="AF113" i="8" s="1"/>
  <c r="O155" i="12"/>
  <c r="K114" i="6" s="1"/>
  <c r="L114" i="6" s="1"/>
  <c r="M114" i="6" s="1"/>
  <c r="P111" i="15"/>
  <c r="AB111" i="10"/>
  <c r="AD114" i="8" s="1"/>
  <c r="C112" i="10"/>
  <c r="P113" i="14"/>
  <c r="Q122" i="15"/>
  <c r="AH122" i="14"/>
  <c r="AC122" i="10"/>
  <c r="AF125" i="8" s="1"/>
  <c r="S126" i="15"/>
  <c r="AE126" i="10"/>
  <c r="AI129" i="8" s="1"/>
  <c r="AK126" i="14"/>
  <c r="E86" i="14"/>
  <c r="G86" i="14" s="1"/>
  <c r="O86" i="14"/>
  <c r="W86" i="14"/>
  <c r="X86" i="14" s="1"/>
  <c r="T86" i="14" s="1"/>
  <c r="AC86" i="14"/>
  <c r="AH86" i="14"/>
  <c r="AJ86" i="14" s="1"/>
  <c r="AM86" i="14"/>
  <c r="E90" i="14"/>
  <c r="G90" i="14" s="1"/>
  <c r="O90" i="14"/>
  <c r="W90" i="14"/>
  <c r="X90" i="14" s="1"/>
  <c r="T90" i="14" s="1"/>
  <c r="AC90" i="14"/>
  <c r="AH90" i="14"/>
  <c r="AJ90" i="14" s="1"/>
  <c r="AM90" i="14"/>
  <c r="E94" i="14"/>
  <c r="O94" i="14"/>
  <c r="W94" i="14"/>
  <c r="X94" i="14" s="1"/>
  <c r="T94" i="14" s="1"/>
  <c r="AC94" i="14"/>
  <c r="AH94" i="14"/>
  <c r="AJ94" i="14" s="1"/>
  <c r="AM94" i="14"/>
  <c r="E98" i="14"/>
  <c r="O98" i="14"/>
  <c r="W98" i="14"/>
  <c r="X98" i="14" s="1"/>
  <c r="T98" i="14" s="1"/>
  <c r="AC98" i="14"/>
  <c r="AH98" i="14"/>
  <c r="AM98" i="14"/>
  <c r="AF99" i="10"/>
  <c r="AJ102" i="8" s="1"/>
  <c r="C101" i="10"/>
  <c r="K101" i="10"/>
  <c r="L101" i="15"/>
  <c r="Z101" i="10"/>
  <c r="AB104" i="8" s="1"/>
  <c r="R101" i="15"/>
  <c r="F102" i="10"/>
  <c r="N102" i="10"/>
  <c r="AC102" i="10"/>
  <c r="AF105" i="8" s="1"/>
  <c r="E103" i="15"/>
  <c r="Q103" i="10"/>
  <c r="F106" i="7" s="1"/>
  <c r="N103" i="15"/>
  <c r="AF103" i="14"/>
  <c r="AI103" i="14"/>
  <c r="AF103" i="10"/>
  <c r="AJ106" i="8" s="1"/>
  <c r="F104" i="10"/>
  <c r="N104" i="10"/>
  <c r="J106" i="10"/>
  <c r="H106" i="15"/>
  <c r="R106" i="10"/>
  <c r="G109" i="7" s="1"/>
  <c r="U106" i="15"/>
  <c r="AG106" i="10"/>
  <c r="AK109" i="8" s="1"/>
  <c r="S107" i="10"/>
  <c r="H110" i="7" s="1"/>
  <c r="X107" i="10"/>
  <c r="C109" i="15"/>
  <c r="G109" i="10"/>
  <c r="K109" i="10"/>
  <c r="O109" i="10"/>
  <c r="M110" i="15"/>
  <c r="Y110" i="10"/>
  <c r="AA113" i="8" s="1"/>
  <c r="E111" i="15"/>
  <c r="I111" i="10"/>
  <c r="S114" i="6" s="1"/>
  <c r="G111" i="15"/>
  <c r="Q111" i="10"/>
  <c r="F114" i="7" s="1"/>
  <c r="T111" i="15"/>
  <c r="AF111" i="10"/>
  <c r="AJ114" i="8" s="1"/>
  <c r="I115" i="15"/>
  <c r="S118" i="15"/>
  <c r="AK118" i="14"/>
  <c r="AE118" i="10"/>
  <c r="AI121" i="8" s="1"/>
  <c r="I119" i="15"/>
  <c r="P121" i="15"/>
  <c r="AF121" i="14"/>
  <c r="AB121" i="10"/>
  <c r="AD124" i="8" s="1"/>
  <c r="I86" i="14"/>
  <c r="N86" i="14"/>
  <c r="R86" i="14"/>
  <c r="AF86" i="14"/>
  <c r="AL86" i="14"/>
  <c r="F88" i="14"/>
  <c r="AA88" i="14"/>
  <c r="AD88" i="14"/>
  <c r="I90" i="14"/>
  <c r="N90" i="14"/>
  <c r="R90" i="14"/>
  <c r="AF90" i="14"/>
  <c r="AL90" i="14"/>
  <c r="F92" i="14"/>
  <c r="AA92" i="14"/>
  <c r="AD92" i="14"/>
  <c r="AI92" i="14"/>
  <c r="I94" i="14"/>
  <c r="N94" i="14"/>
  <c r="R94" i="14"/>
  <c r="AF94" i="14"/>
  <c r="AL94" i="14"/>
  <c r="F96" i="14"/>
  <c r="M96" i="10"/>
  <c r="Q96" i="10"/>
  <c r="F99" i="7" s="1"/>
  <c r="L99" i="7" s="1"/>
  <c r="U96" i="10"/>
  <c r="J99" i="7" s="1"/>
  <c r="AA96" i="14"/>
  <c r="X96" i="10"/>
  <c r="AD96" i="14"/>
  <c r="AB96" i="10"/>
  <c r="AD99" i="8" s="1"/>
  <c r="AI96" i="14"/>
  <c r="AF96" i="10"/>
  <c r="AJ99" i="8" s="1"/>
  <c r="G98" i="10"/>
  <c r="I98" i="14"/>
  <c r="K98" i="10"/>
  <c r="O98" i="10"/>
  <c r="N98" i="14"/>
  <c r="R98" i="14"/>
  <c r="Z98" i="10"/>
  <c r="AB101" i="8" s="1"/>
  <c r="AF98" i="14"/>
  <c r="AD98" i="10"/>
  <c r="AG101" i="8" s="1"/>
  <c r="AL98" i="14"/>
  <c r="C99" i="10"/>
  <c r="F99" i="10"/>
  <c r="J99" i="10"/>
  <c r="N99" i="10"/>
  <c r="R99" i="10"/>
  <c r="G102" i="7" s="1"/>
  <c r="Y99" i="10"/>
  <c r="AA102" i="8" s="1"/>
  <c r="AC99" i="10"/>
  <c r="AF102" i="8" s="1"/>
  <c r="AH102" i="8" s="1"/>
  <c r="AL99" i="14"/>
  <c r="T99" i="15"/>
  <c r="O144" i="12"/>
  <c r="K106" i="6" s="1"/>
  <c r="L106" i="6" s="1"/>
  <c r="M106" i="6" s="1"/>
  <c r="D101" i="15"/>
  <c r="H101" i="10"/>
  <c r="AA101" i="14"/>
  <c r="AI101" i="14"/>
  <c r="C102" i="10"/>
  <c r="I103" i="14"/>
  <c r="AD103" i="14"/>
  <c r="C104" i="10"/>
  <c r="L105" i="15"/>
  <c r="N105" i="15"/>
  <c r="Z105" i="10"/>
  <c r="AB108" i="8" s="1"/>
  <c r="R105" i="15"/>
  <c r="AD105" i="10"/>
  <c r="AG108" i="8" s="1"/>
  <c r="B106" i="15"/>
  <c r="F106" i="10"/>
  <c r="W106" i="14"/>
  <c r="X106" i="14" s="1"/>
  <c r="T106" i="14" s="1"/>
  <c r="Q106" i="15"/>
  <c r="AC106" i="10"/>
  <c r="AF109" i="8" s="1"/>
  <c r="O149" i="12"/>
  <c r="K110" i="6" s="1"/>
  <c r="L110" i="6" s="1"/>
  <c r="M110" i="6" s="1"/>
  <c r="R107" i="14"/>
  <c r="P107" i="15"/>
  <c r="AB107" i="10"/>
  <c r="AD110" i="8" s="1"/>
  <c r="C108" i="10"/>
  <c r="H108" i="14"/>
  <c r="AK108" i="14"/>
  <c r="AA109" i="14"/>
  <c r="AD109" i="14"/>
  <c r="AI109" i="14"/>
  <c r="E110" i="14"/>
  <c r="N110" i="10"/>
  <c r="J154" i="12"/>
  <c r="Q113" i="8" s="1"/>
  <c r="AH110" i="14"/>
  <c r="M111" i="10"/>
  <c r="I111" i="15"/>
  <c r="K111" i="15"/>
  <c r="U111" i="10"/>
  <c r="J114" i="7" s="1"/>
  <c r="AF111" i="14"/>
  <c r="L113" i="15"/>
  <c r="N113" i="15"/>
  <c r="Z113" i="10"/>
  <c r="AB116" i="8" s="1"/>
  <c r="R113" i="15"/>
  <c r="AD113" i="10"/>
  <c r="AG116" i="8" s="1"/>
  <c r="S115" i="10"/>
  <c r="H118" i="7" s="1"/>
  <c r="F86" i="10"/>
  <c r="J86" i="10"/>
  <c r="N86" i="10"/>
  <c r="R86" i="10"/>
  <c r="G89" i="7" s="1"/>
  <c r="Y86" i="10"/>
  <c r="AA89" i="8" s="1"/>
  <c r="AC86" i="10"/>
  <c r="AF89" i="8" s="1"/>
  <c r="AH89" i="8" s="1"/>
  <c r="AG86" i="10"/>
  <c r="AK89" i="8" s="1"/>
  <c r="F90" i="10"/>
  <c r="J90" i="10"/>
  <c r="N90" i="10"/>
  <c r="R90" i="10"/>
  <c r="G93" i="7" s="1"/>
  <c r="Y90" i="10"/>
  <c r="AA93" i="8" s="1"/>
  <c r="AC90" i="10"/>
  <c r="AF93" i="8" s="1"/>
  <c r="AH93" i="8" s="1"/>
  <c r="AG90" i="10"/>
  <c r="AK93" i="8" s="1"/>
  <c r="F94" i="10"/>
  <c r="J94" i="10"/>
  <c r="N94" i="10"/>
  <c r="R94" i="10"/>
  <c r="G97" i="7" s="1"/>
  <c r="M97" i="7" s="1"/>
  <c r="J140" i="12"/>
  <c r="Q97" i="8" s="1"/>
  <c r="Y94" i="10"/>
  <c r="AA97" i="8" s="1"/>
  <c r="AC94" i="10"/>
  <c r="AF97" i="8" s="1"/>
  <c r="AH97" i="8" s="1"/>
  <c r="AG94" i="10"/>
  <c r="AK97" i="8" s="1"/>
  <c r="F98" i="10"/>
  <c r="J98" i="10"/>
  <c r="N98" i="10"/>
  <c r="R98" i="10"/>
  <c r="G101" i="7" s="1"/>
  <c r="M101" i="7" s="1"/>
  <c r="Y98" i="10"/>
  <c r="AA101" i="8" s="1"/>
  <c r="AC98" i="10"/>
  <c r="AF101" i="8" s="1"/>
  <c r="AG98" i="10"/>
  <c r="AK101" i="8" s="1"/>
  <c r="O101" i="10"/>
  <c r="AD101" i="10"/>
  <c r="AG104" i="8" s="1"/>
  <c r="I103" i="10"/>
  <c r="S106" i="6" s="1"/>
  <c r="K103" i="10"/>
  <c r="X103" i="10"/>
  <c r="Z103" i="10"/>
  <c r="AB106" i="8" s="1"/>
  <c r="C105" i="15"/>
  <c r="G105" i="10"/>
  <c r="K105" i="10"/>
  <c r="O105" i="10"/>
  <c r="O106" i="14"/>
  <c r="M106" i="15"/>
  <c r="Y106" i="10"/>
  <c r="AA109" i="8" s="1"/>
  <c r="AM106" i="14"/>
  <c r="E107" i="15"/>
  <c r="I107" i="10"/>
  <c r="S110" i="6" s="1"/>
  <c r="G107" i="15"/>
  <c r="Q107" i="10"/>
  <c r="F110" i="7" s="1"/>
  <c r="T107" i="15"/>
  <c r="AF107" i="10"/>
  <c r="AJ110" i="8" s="1"/>
  <c r="F109" i="14"/>
  <c r="J110" i="10"/>
  <c r="H110" i="15"/>
  <c r="R110" i="10"/>
  <c r="G113" i="7" s="1"/>
  <c r="AC110" i="14"/>
  <c r="U110" i="15"/>
  <c r="AG110" i="10"/>
  <c r="AK113" i="8" s="1"/>
  <c r="I111" i="14"/>
  <c r="N111" i="14"/>
  <c r="S111" i="10"/>
  <c r="H114" i="7" s="1"/>
  <c r="X111" i="10"/>
  <c r="AL111" i="14"/>
  <c r="C113" i="15"/>
  <c r="G113" i="10"/>
  <c r="K113" i="10"/>
  <c r="O113" i="10"/>
  <c r="F103" i="10"/>
  <c r="B103" i="15"/>
  <c r="J103" i="10"/>
  <c r="N103" i="10"/>
  <c r="R103" i="10"/>
  <c r="G106" i="7" s="1"/>
  <c r="M106" i="7" s="1"/>
  <c r="H103" i="15"/>
  <c r="Y103" i="10"/>
  <c r="AA106" i="8" s="1"/>
  <c r="M103" i="15"/>
  <c r="AC103" i="10"/>
  <c r="AF106" i="8" s="1"/>
  <c r="AH106" i="8" s="1"/>
  <c r="Q103" i="15"/>
  <c r="AG103" i="10"/>
  <c r="AK106" i="8" s="1"/>
  <c r="U103" i="15"/>
  <c r="F107" i="10"/>
  <c r="B107" i="15"/>
  <c r="J107" i="10"/>
  <c r="N107" i="10"/>
  <c r="R107" i="10"/>
  <c r="G110" i="7" s="1"/>
  <c r="M110" i="7" s="1"/>
  <c r="H107" i="15"/>
  <c r="J149" i="12"/>
  <c r="Q110" i="8" s="1"/>
  <c r="R110" i="8" s="1"/>
  <c r="Y107" i="10"/>
  <c r="AA110" i="8" s="1"/>
  <c r="M107" i="15"/>
  <c r="AC107" i="10"/>
  <c r="AF110" i="8" s="1"/>
  <c r="AH110" i="8" s="1"/>
  <c r="Q107" i="15"/>
  <c r="AG107" i="10"/>
  <c r="AK110" i="8" s="1"/>
  <c r="U107" i="15"/>
  <c r="F111" i="10"/>
  <c r="B111" i="15"/>
  <c r="J111" i="10"/>
  <c r="N111" i="10"/>
  <c r="R111" i="10"/>
  <c r="G114" i="7" s="1"/>
  <c r="H111" i="15"/>
  <c r="J155" i="12"/>
  <c r="Q114" i="8" s="1"/>
  <c r="R114" i="8" s="1"/>
  <c r="Y111" i="10"/>
  <c r="AA114" i="8" s="1"/>
  <c r="M111" i="15"/>
  <c r="AC111" i="10"/>
  <c r="AF114" i="8" s="1"/>
  <c r="AH114" i="8" s="1"/>
  <c r="Q111" i="15"/>
  <c r="AG111" i="10"/>
  <c r="AK114" i="8" s="1"/>
  <c r="U111" i="15"/>
  <c r="F115" i="10"/>
  <c r="B115" i="15"/>
  <c r="J115" i="10"/>
  <c r="N115" i="10"/>
  <c r="R115" i="10"/>
  <c r="G118" i="7" s="1"/>
  <c r="H115" i="15"/>
  <c r="Y115" i="10"/>
  <c r="AA118" i="8" s="1"/>
  <c r="M115" i="15"/>
  <c r="AC115" i="10"/>
  <c r="AF118" i="8" s="1"/>
  <c r="AH118" i="8" s="1"/>
  <c r="Q115" i="15"/>
  <c r="AG115" i="10"/>
  <c r="AK118" i="8" s="1"/>
  <c r="U115" i="15"/>
  <c r="AG118" i="10"/>
  <c r="AK121" i="8" s="1"/>
  <c r="O164" i="12"/>
  <c r="K122" i="6" s="1"/>
  <c r="L122" i="6" s="1"/>
  <c r="M122" i="6" s="1"/>
  <c r="C119" i="15"/>
  <c r="K119" i="10"/>
  <c r="N119" i="10"/>
  <c r="J164" i="12"/>
  <c r="AB119" i="10"/>
  <c r="AD122" i="8" s="1"/>
  <c r="R119" i="15"/>
  <c r="C120" i="10"/>
  <c r="F120" i="10"/>
  <c r="E120" i="14"/>
  <c r="J120" i="14"/>
  <c r="F120" i="15"/>
  <c r="P120" i="10"/>
  <c r="Q120" i="14"/>
  <c r="J120" i="15"/>
  <c r="W120" i="10"/>
  <c r="M120" i="15"/>
  <c r="AC120" i="10"/>
  <c r="AF123" i="8" s="1"/>
  <c r="AH120" i="14"/>
  <c r="G121" i="10"/>
  <c r="AD121" i="10"/>
  <c r="AG124" i="8" s="1"/>
  <c r="Y122" i="10"/>
  <c r="AA125" i="8" s="1"/>
  <c r="O122" i="15"/>
  <c r="B123" i="15"/>
  <c r="F123" i="10"/>
  <c r="E123" i="15"/>
  <c r="R123" i="15"/>
  <c r="AD123" i="10"/>
  <c r="AG126" i="8" s="1"/>
  <c r="J124" i="10"/>
  <c r="H124" i="15"/>
  <c r="R124" i="10"/>
  <c r="G127" i="7" s="1"/>
  <c r="U124" i="15"/>
  <c r="AG124" i="10"/>
  <c r="AK127" i="8" s="1"/>
  <c r="S125" i="10"/>
  <c r="H128" i="7" s="1"/>
  <c r="T125" i="15"/>
  <c r="AF125" i="10"/>
  <c r="AJ128" i="8" s="1"/>
  <c r="O127" i="10"/>
  <c r="B128" i="15"/>
  <c r="F128" i="10"/>
  <c r="Q128" i="15"/>
  <c r="AC128" i="10"/>
  <c r="AF131" i="8" s="1"/>
  <c r="F10" i="13"/>
  <c r="K132" i="6" s="1"/>
  <c r="L132" i="6" s="1"/>
  <c r="M132" i="6" s="1"/>
  <c r="E129" i="15"/>
  <c r="I129" i="10"/>
  <c r="S132" i="6" s="1"/>
  <c r="M129" i="10"/>
  <c r="C130" i="10"/>
  <c r="C131" i="15"/>
  <c r="G131" i="10"/>
  <c r="P131" i="14"/>
  <c r="N131" i="15"/>
  <c r="Z131" i="10"/>
  <c r="AB134" i="8" s="1"/>
  <c r="I105" i="14"/>
  <c r="N105" i="14"/>
  <c r="R105" i="14"/>
  <c r="AF105" i="14"/>
  <c r="AL105" i="14"/>
  <c r="F107" i="14"/>
  <c r="AA107" i="14"/>
  <c r="AD107" i="14"/>
  <c r="AI107" i="14"/>
  <c r="I109" i="14"/>
  <c r="N109" i="14"/>
  <c r="R109" i="14"/>
  <c r="AF109" i="14"/>
  <c r="AL109" i="14"/>
  <c r="F111" i="14"/>
  <c r="AA111" i="14"/>
  <c r="AD111" i="14"/>
  <c r="AI111" i="14"/>
  <c r="I113" i="14"/>
  <c r="N113" i="14"/>
  <c r="R113" i="14"/>
  <c r="AF113" i="14"/>
  <c r="AL113" i="14"/>
  <c r="F114" i="10"/>
  <c r="B114" i="15"/>
  <c r="J114" i="10"/>
  <c r="N114" i="10"/>
  <c r="R114" i="10"/>
  <c r="G117" i="7" s="1"/>
  <c r="H114" i="15"/>
  <c r="Y114" i="10"/>
  <c r="AA117" i="8" s="1"/>
  <c r="M114" i="15"/>
  <c r="AC114" i="10"/>
  <c r="AF117" i="8" s="1"/>
  <c r="Q114" i="15"/>
  <c r="AG114" i="10"/>
  <c r="AK117" i="8" s="1"/>
  <c r="U114" i="15"/>
  <c r="F115" i="14"/>
  <c r="I115" i="10"/>
  <c r="S118" i="6" s="1"/>
  <c r="E115" i="15"/>
  <c r="M115" i="10"/>
  <c r="Q115" i="10"/>
  <c r="F118" i="7" s="1"/>
  <c r="G115" i="15"/>
  <c r="U115" i="10"/>
  <c r="J118" i="7" s="1"/>
  <c r="P118" i="7" s="1"/>
  <c r="K115" i="15"/>
  <c r="AA115" i="14"/>
  <c r="X115" i="10"/>
  <c r="AD115" i="14"/>
  <c r="AB115" i="10"/>
  <c r="AD118" i="8" s="1"/>
  <c r="P115" i="15"/>
  <c r="AI115" i="14"/>
  <c r="AF115" i="10"/>
  <c r="AJ118" i="8" s="1"/>
  <c r="T115" i="15"/>
  <c r="G117" i="10"/>
  <c r="C117" i="15"/>
  <c r="I117" i="14"/>
  <c r="K117" i="10"/>
  <c r="O117" i="10"/>
  <c r="N117" i="14"/>
  <c r="R117" i="14"/>
  <c r="L117" i="15"/>
  <c r="Z117" i="10"/>
  <c r="AB120" i="8" s="1"/>
  <c r="N117" i="15"/>
  <c r="AF117" i="14"/>
  <c r="AD117" i="10"/>
  <c r="AG120" i="8" s="1"/>
  <c r="R117" i="15"/>
  <c r="AL117" i="14"/>
  <c r="C118" i="10"/>
  <c r="F118" i="10"/>
  <c r="B118" i="15"/>
  <c r="J118" i="10"/>
  <c r="N118" i="10"/>
  <c r="R118" i="10"/>
  <c r="G121" i="7" s="1"/>
  <c r="H118" i="15"/>
  <c r="AA118" i="14"/>
  <c r="AA118" i="10"/>
  <c r="AC121" i="8" s="1"/>
  <c r="AE118" i="14"/>
  <c r="AM118" i="14"/>
  <c r="U118" i="15"/>
  <c r="O119" i="10"/>
  <c r="O119" i="14"/>
  <c r="AA119" i="14"/>
  <c r="M119" i="15"/>
  <c r="Y119" i="10"/>
  <c r="AA122" i="8" s="1"/>
  <c r="AF119" i="14"/>
  <c r="P119" i="15"/>
  <c r="AM119" i="14"/>
  <c r="J120" i="10"/>
  <c r="M120" i="10"/>
  <c r="R120" i="10"/>
  <c r="G123" i="7" s="1"/>
  <c r="O120" i="14"/>
  <c r="K120" i="15"/>
  <c r="U120" i="10"/>
  <c r="J123" i="7" s="1"/>
  <c r="AF120" i="14"/>
  <c r="AG120" i="10"/>
  <c r="AK123" i="8" s="1"/>
  <c r="AM120" i="14"/>
  <c r="C121" i="10"/>
  <c r="F121" i="14"/>
  <c r="C121" i="15"/>
  <c r="J121" i="14"/>
  <c r="Q121" i="14"/>
  <c r="X121" i="10"/>
  <c r="AI121" i="14"/>
  <c r="R121" i="15"/>
  <c r="F122" i="14"/>
  <c r="L122" i="10"/>
  <c r="J122" i="14"/>
  <c r="O122" i="10"/>
  <c r="T122" i="10"/>
  <c r="I125" i="7" s="1"/>
  <c r="Q122" i="14"/>
  <c r="L122" i="15"/>
  <c r="AC122" i="14"/>
  <c r="M122" i="15"/>
  <c r="AI122" i="14"/>
  <c r="G123" i="10"/>
  <c r="F123" i="14"/>
  <c r="G123" i="14" s="1"/>
  <c r="C123" i="15"/>
  <c r="I123" i="14"/>
  <c r="O123" i="10"/>
  <c r="AD123" i="14"/>
  <c r="B124" i="15"/>
  <c r="F124" i="10"/>
  <c r="W124" i="14"/>
  <c r="X124" i="14" s="1"/>
  <c r="T124" i="14" s="1"/>
  <c r="Q124" i="15"/>
  <c r="AC124" i="10"/>
  <c r="AF127" i="8" s="1"/>
  <c r="F6" i="13"/>
  <c r="K128" i="6" s="1"/>
  <c r="L128" i="6" s="1"/>
  <c r="M128" i="6" s="1"/>
  <c r="E125" i="15"/>
  <c r="I125" i="10"/>
  <c r="S128" i="6" s="1"/>
  <c r="M125" i="10"/>
  <c r="N125" i="14"/>
  <c r="R125" i="14"/>
  <c r="P125" i="15"/>
  <c r="AB125" i="10"/>
  <c r="AD128" i="8" s="1"/>
  <c r="J126" i="14"/>
  <c r="Q126" i="14"/>
  <c r="O126" i="15"/>
  <c r="AA126" i="10"/>
  <c r="AC129" i="8" s="1"/>
  <c r="L127" i="15"/>
  <c r="AI127" i="14"/>
  <c r="M128" i="15"/>
  <c r="Y128" i="10"/>
  <c r="AA131" i="8" s="1"/>
  <c r="F130" i="15"/>
  <c r="L130" i="10"/>
  <c r="J130" i="15"/>
  <c r="T130" i="10"/>
  <c r="I133" i="7" s="1"/>
  <c r="K131" i="10"/>
  <c r="P148" i="14"/>
  <c r="E103" i="14"/>
  <c r="O103" i="14"/>
  <c r="W103" i="14"/>
  <c r="X103" i="14" s="1"/>
  <c r="T103" i="14" s="1"/>
  <c r="AC103" i="14"/>
  <c r="AH103" i="14"/>
  <c r="AJ103" i="14" s="1"/>
  <c r="AM103" i="14"/>
  <c r="E107" i="14"/>
  <c r="O107" i="14"/>
  <c r="W107" i="14"/>
  <c r="X107" i="14" s="1"/>
  <c r="T107" i="14" s="1"/>
  <c r="AC107" i="14"/>
  <c r="AH107" i="14"/>
  <c r="AJ107" i="14" s="1"/>
  <c r="AM107" i="14"/>
  <c r="E111" i="14"/>
  <c r="O111" i="14"/>
  <c r="W111" i="14"/>
  <c r="X111" i="14" s="1"/>
  <c r="T111" i="14" s="1"/>
  <c r="AC111" i="14"/>
  <c r="AH111" i="14"/>
  <c r="AJ111" i="14" s="1"/>
  <c r="AM111" i="14"/>
  <c r="E115" i="14"/>
  <c r="O115" i="14"/>
  <c r="W115" i="14"/>
  <c r="X115" i="14" s="1"/>
  <c r="T115" i="14" s="1"/>
  <c r="AC115" i="14"/>
  <c r="AH115" i="14"/>
  <c r="AJ115" i="14" s="1"/>
  <c r="AM115" i="14"/>
  <c r="O118" i="15"/>
  <c r="B119" i="15"/>
  <c r="F119" i="10"/>
  <c r="M119" i="10"/>
  <c r="U119" i="10"/>
  <c r="J122" i="7" s="1"/>
  <c r="L119" i="15"/>
  <c r="Q119" i="15"/>
  <c r="AC119" i="10"/>
  <c r="AF122" i="8" s="1"/>
  <c r="AH122" i="8" s="1"/>
  <c r="H120" i="10"/>
  <c r="H120" i="15"/>
  <c r="X120" i="10"/>
  <c r="AE120" i="10"/>
  <c r="AI123" i="8" s="1"/>
  <c r="U120" i="15"/>
  <c r="C122" i="10"/>
  <c r="J122" i="10"/>
  <c r="F122" i="15"/>
  <c r="R122" i="10"/>
  <c r="G125" i="7" s="1"/>
  <c r="J122" i="15"/>
  <c r="AG122" i="10"/>
  <c r="AK125" i="8" s="1"/>
  <c r="F4" i="13"/>
  <c r="I123" i="10"/>
  <c r="S126" i="6" s="1"/>
  <c r="K123" i="10"/>
  <c r="L123" i="15"/>
  <c r="M124" i="15"/>
  <c r="Y124" i="10"/>
  <c r="AA127" i="8" s="1"/>
  <c r="X125" i="10"/>
  <c r="C126" i="10"/>
  <c r="C127" i="15"/>
  <c r="G127" i="10"/>
  <c r="P127" i="14"/>
  <c r="N127" i="15"/>
  <c r="Z127" i="10"/>
  <c r="AB130" i="8" s="1"/>
  <c r="N128" i="10"/>
  <c r="N9" i="13"/>
  <c r="Q131" i="8" s="1"/>
  <c r="G129" i="15"/>
  <c r="Q129" i="10"/>
  <c r="F132" i="7" s="1"/>
  <c r="I129" i="15"/>
  <c r="K129" i="15"/>
  <c r="U129" i="10"/>
  <c r="J132" i="7" s="1"/>
  <c r="X129" i="10"/>
  <c r="P129" i="15"/>
  <c r="AB129" i="10"/>
  <c r="AD132" i="8" s="1"/>
  <c r="T129" i="15"/>
  <c r="AF129" i="10"/>
  <c r="AJ132" i="8" s="1"/>
  <c r="F131" i="14"/>
  <c r="O131" i="10"/>
  <c r="AD131" i="14"/>
  <c r="P144" i="14"/>
  <c r="E114" i="14"/>
  <c r="O114" i="14"/>
  <c r="W114" i="14"/>
  <c r="X114" i="14" s="1"/>
  <c r="T114" i="14" s="1"/>
  <c r="AC114" i="14"/>
  <c r="AH114" i="14"/>
  <c r="AM114" i="14"/>
  <c r="I115" i="14"/>
  <c r="N115" i="14"/>
  <c r="R115" i="14"/>
  <c r="AF115" i="14"/>
  <c r="AL115" i="14"/>
  <c r="F117" i="14"/>
  <c r="AA117" i="14"/>
  <c r="AD117" i="14"/>
  <c r="AI117" i="14"/>
  <c r="E118" i="14"/>
  <c r="O118" i="14"/>
  <c r="L118" i="15"/>
  <c r="G119" i="14"/>
  <c r="J119" i="10"/>
  <c r="H119" i="15"/>
  <c r="R119" i="10"/>
  <c r="G122" i="7" s="1"/>
  <c r="M122" i="7" s="1"/>
  <c r="U119" i="15"/>
  <c r="AG119" i="10"/>
  <c r="AK122" i="8" s="1"/>
  <c r="P120" i="15"/>
  <c r="AB120" i="10"/>
  <c r="AD123" i="8" s="1"/>
  <c r="F121" i="15"/>
  <c r="L121" i="10"/>
  <c r="J121" i="15"/>
  <c r="T121" i="10"/>
  <c r="I124" i="7" s="1"/>
  <c r="C122" i="15"/>
  <c r="G122" i="10"/>
  <c r="R122" i="15"/>
  <c r="AD122" i="10"/>
  <c r="AG125" i="8" s="1"/>
  <c r="P123" i="14"/>
  <c r="N123" i="15"/>
  <c r="Z123" i="10"/>
  <c r="AB126" i="8" s="1"/>
  <c r="N124" i="10"/>
  <c r="N5" i="13"/>
  <c r="Q127" i="8" s="1"/>
  <c r="G125" i="15"/>
  <c r="Q125" i="10"/>
  <c r="F128" i="7" s="1"/>
  <c r="I125" i="15"/>
  <c r="K125" i="15"/>
  <c r="U125" i="10"/>
  <c r="J128" i="7" s="1"/>
  <c r="F126" i="15"/>
  <c r="L126" i="10"/>
  <c r="J126" i="15"/>
  <c r="T126" i="10"/>
  <c r="I129" i="7" s="1"/>
  <c r="O129" i="7" s="1"/>
  <c r="K127" i="10"/>
  <c r="R127" i="15"/>
  <c r="AD127" i="10"/>
  <c r="AG130" i="8" s="1"/>
  <c r="J128" i="10"/>
  <c r="H128" i="15"/>
  <c r="R128" i="10"/>
  <c r="G131" i="7" s="1"/>
  <c r="AC128" i="14"/>
  <c r="U128" i="15"/>
  <c r="AG128" i="10"/>
  <c r="AK131" i="8" s="1"/>
  <c r="S129" i="10"/>
  <c r="H132" i="7" s="1"/>
  <c r="J130" i="14"/>
  <c r="Q130" i="14"/>
  <c r="O130" i="15"/>
  <c r="AA130" i="10"/>
  <c r="AC133" i="8" s="1"/>
  <c r="L131" i="15"/>
  <c r="N123" i="14"/>
  <c r="R123" i="14"/>
  <c r="AF123" i="14"/>
  <c r="AL123" i="14"/>
  <c r="F125" i="14"/>
  <c r="I127" i="14"/>
  <c r="N127" i="14"/>
  <c r="R127" i="14"/>
  <c r="AF127" i="14"/>
  <c r="AL127" i="14"/>
  <c r="F129" i="14"/>
  <c r="AA129" i="14"/>
  <c r="AD129" i="14"/>
  <c r="AI129" i="14"/>
  <c r="I131" i="14"/>
  <c r="N131" i="14"/>
  <c r="R131" i="14"/>
  <c r="AF131" i="14"/>
  <c r="AD131" i="10"/>
  <c r="AG134" i="8" s="1"/>
  <c r="R131" i="15"/>
  <c r="AL131" i="14"/>
  <c r="F132" i="10"/>
  <c r="B132" i="15"/>
  <c r="J132" i="10"/>
  <c r="N132" i="10"/>
  <c r="R132" i="10"/>
  <c r="G135" i="7" s="1"/>
  <c r="H132" i="15"/>
  <c r="N13" i="13"/>
  <c r="Q135" i="8" s="1"/>
  <c r="Y132" i="10"/>
  <c r="AA135" i="8" s="1"/>
  <c r="M132" i="15"/>
  <c r="AC132" i="10"/>
  <c r="AF135" i="8" s="1"/>
  <c r="Q132" i="15"/>
  <c r="AG132" i="10"/>
  <c r="AK135" i="8" s="1"/>
  <c r="U132" i="15"/>
  <c r="O168" i="12"/>
  <c r="I133" i="10"/>
  <c r="S136" i="6" s="1"/>
  <c r="E133" i="15"/>
  <c r="M133" i="10"/>
  <c r="Q133" i="10"/>
  <c r="F136" i="7" s="1"/>
  <c r="G133" i="15"/>
  <c r="U133" i="10"/>
  <c r="J136" i="7" s="1"/>
  <c r="P136" i="7" s="1"/>
  <c r="K133" i="15"/>
  <c r="X133" i="10"/>
  <c r="AB133" i="10"/>
  <c r="AD136" i="8" s="1"/>
  <c r="P133" i="15"/>
  <c r="AF133" i="10"/>
  <c r="AJ136" i="8" s="1"/>
  <c r="T133" i="15"/>
  <c r="G135" i="10"/>
  <c r="C135" i="15"/>
  <c r="I135" i="14"/>
  <c r="K135" i="10"/>
  <c r="O135" i="10"/>
  <c r="N135" i="14"/>
  <c r="R135" i="14"/>
  <c r="L135" i="15"/>
  <c r="Z135" i="10"/>
  <c r="AB138" i="8" s="1"/>
  <c r="N135" i="15"/>
  <c r="AF135" i="14"/>
  <c r="AD135" i="10"/>
  <c r="AG138" i="8" s="1"/>
  <c r="R135" i="15"/>
  <c r="AL135" i="14"/>
  <c r="F136" i="10"/>
  <c r="B136" i="15"/>
  <c r="J136" i="10"/>
  <c r="N136" i="10"/>
  <c r="R136" i="10"/>
  <c r="G139" i="7" s="1"/>
  <c r="H136" i="15"/>
  <c r="J172" i="12"/>
  <c r="Y136" i="10"/>
  <c r="AA139" i="8" s="1"/>
  <c r="M136" i="15"/>
  <c r="AC136" i="10"/>
  <c r="AF139" i="8" s="1"/>
  <c r="Q136" i="15"/>
  <c r="AG136" i="10"/>
  <c r="AK139" i="8" s="1"/>
  <c r="U136" i="15"/>
  <c r="I137" i="10"/>
  <c r="S140" i="6" s="1"/>
  <c r="E137" i="15"/>
  <c r="M137" i="10"/>
  <c r="Q137" i="10"/>
  <c r="F140" i="7" s="1"/>
  <c r="G137" i="15"/>
  <c r="U137" i="10"/>
  <c r="J140" i="7" s="1"/>
  <c r="P140" i="7" s="1"/>
  <c r="K137" i="15"/>
  <c r="X137" i="10"/>
  <c r="AB137" i="10"/>
  <c r="AD140" i="8" s="1"/>
  <c r="P137" i="15"/>
  <c r="AF137" i="10"/>
  <c r="AJ140" i="8" s="1"/>
  <c r="T137" i="15"/>
  <c r="G139" i="10"/>
  <c r="C139" i="15"/>
  <c r="I139" i="14"/>
  <c r="K139" i="10"/>
  <c r="O139" i="10"/>
  <c r="N139" i="14"/>
  <c r="R139" i="14"/>
  <c r="L139" i="15"/>
  <c r="AC139" i="14"/>
  <c r="N139" i="15"/>
  <c r="Z139" i="10"/>
  <c r="AB142" i="8" s="1"/>
  <c r="AD139" i="14"/>
  <c r="C140" i="15"/>
  <c r="G140" i="10"/>
  <c r="F140" i="14"/>
  <c r="O140" i="10"/>
  <c r="L140" i="15"/>
  <c r="AA140" i="14"/>
  <c r="R140" i="15"/>
  <c r="AD140" i="10"/>
  <c r="AG143" i="8" s="1"/>
  <c r="AI140" i="14"/>
  <c r="O141" i="14"/>
  <c r="W141" i="14"/>
  <c r="X141" i="14" s="1"/>
  <c r="T141" i="14" s="1"/>
  <c r="AC141" i="14"/>
  <c r="AH141" i="14"/>
  <c r="AM141" i="14"/>
  <c r="I142" i="14"/>
  <c r="N142" i="14"/>
  <c r="X142" i="10"/>
  <c r="AL142" i="14"/>
  <c r="C143" i="10"/>
  <c r="H143" i="14"/>
  <c r="AK143" i="14"/>
  <c r="C144" i="15"/>
  <c r="G144" i="10"/>
  <c r="B145" i="15"/>
  <c r="F145" i="10"/>
  <c r="J145" i="10"/>
  <c r="N145" i="10"/>
  <c r="O190" i="12"/>
  <c r="R146" i="14"/>
  <c r="P146" i="15"/>
  <c r="AB146" i="10"/>
  <c r="AD149" i="8" s="1"/>
  <c r="J147" i="14"/>
  <c r="Q147" i="14"/>
  <c r="O147" i="15"/>
  <c r="AA147" i="10"/>
  <c r="AC150" i="8" s="1"/>
  <c r="L148" i="15"/>
  <c r="E149" i="14"/>
  <c r="J123" i="10"/>
  <c r="N123" i="10"/>
  <c r="R123" i="10"/>
  <c r="G126" i="7" s="1"/>
  <c r="H123" i="15"/>
  <c r="N4" i="13"/>
  <c r="Q126" i="8" s="1"/>
  <c r="Y123" i="10"/>
  <c r="AA126" i="8" s="1"/>
  <c r="M123" i="15"/>
  <c r="AC123" i="10"/>
  <c r="AF126" i="8" s="1"/>
  <c r="AH126" i="8" s="1"/>
  <c r="Q123" i="15"/>
  <c r="AG123" i="10"/>
  <c r="AK126" i="8" s="1"/>
  <c r="U123" i="15"/>
  <c r="F127" i="10"/>
  <c r="B127" i="15"/>
  <c r="J127" i="10"/>
  <c r="N127" i="10"/>
  <c r="R127" i="10"/>
  <c r="G130" i="7" s="1"/>
  <c r="M130" i="7" s="1"/>
  <c r="H127" i="15"/>
  <c r="N8" i="13"/>
  <c r="Q130" i="8" s="1"/>
  <c r="Y127" i="10"/>
  <c r="AA130" i="8" s="1"/>
  <c r="M127" i="15"/>
  <c r="AC127" i="10"/>
  <c r="AF130" i="8" s="1"/>
  <c r="AH130" i="8" s="1"/>
  <c r="Q127" i="15"/>
  <c r="AG127" i="10"/>
  <c r="AK130" i="8" s="1"/>
  <c r="U127" i="15"/>
  <c r="F131" i="10"/>
  <c r="B131" i="15"/>
  <c r="J131" i="10"/>
  <c r="N131" i="10"/>
  <c r="R131" i="10"/>
  <c r="G134" i="7" s="1"/>
  <c r="H131" i="15"/>
  <c r="N12" i="13"/>
  <c r="Q134" i="8" s="1"/>
  <c r="Y131" i="10"/>
  <c r="AA134" i="8" s="1"/>
  <c r="M131" i="15"/>
  <c r="AC131" i="10"/>
  <c r="AF134" i="8" s="1"/>
  <c r="Q131" i="15"/>
  <c r="AG131" i="10"/>
  <c r="AK134" i="8" s="1"/>
  <c r="U131" i="15"/>
  <c r="F13" i="13"/>
  <c r="F135" i="10"/>
  <c r="B135" i="15"/>
  <c r="J135" i="10"/>
  <c r="N135" i="10"/>
  <c r="R135" i="10"/>
  <c r="G138" i="7" s="1"/>
  <c r="H135" i="15"/>
  <c r="J170" i="12"/>
  <c r="Q138" i="8" s="1"/>
  <c r="R138" i="8" s="1"/>
  <c r="Y135" i="10"/>
  <c r="AA138" i="8" s="1"/>
  <c r="M135" i="15"/>
  <c r="AC135" i="10"/>
  <c r="AF138" i="8" s="1"/>
  <c r="AH138" i="8" s="1"/>
  <c r="Q135" i="15"/>
  <c r="AG135" i="10"/>
  <c r="AK138" i="8" s="1"/>
  <c r="U135" i="15"/>
  <c r="O172" i="12"/>
  <c r="I136" i="10"/>
  <c r="S139" i="6" s="1"/>
  <c r="E136" i="15"/>
  <c r="C139" i="10"/>
  <c r="F139" i="10"/>
  <c r="B139" i="15"/>
  <c r="J139" i="10"/>
  <c r="N139" i="10"/>
  <c r="R139" i="10"/>
  <c r="G142" i="7" s="1"/>
  <c r="H139" i="15"/>
  <c r="J177" i="12"/>
  <c r="Q142" i="8" s="1"/>
  <c r="B140" i="15"/>
  <c r="F140" i="10"/>
  <c r="E140" i="14"/>
  <c r="N140" i="10"/>
  <c r="J179" i="12"/>
  <c r="W140" i="14"/>
  <c r="X140" i="14" s="1"/>
  <c r="T140" i="14" s="1"/>
  <c r="Q140" i="15"/>
  <c r="AC140" i="10"/>
  <c r="AF143" i="8" s="1"/>
  <c r="AH140" i="14"/>
  <c r="M142" i="10"/>
  <c r="K142" i="15"/>
  <c r="U142" i="10"/>
  <c r="J145" i="7" s="1"/>
  <c r="K144" i="10"/>
  <c r="O144" i="10"/>
  <c r="X146" i="10"/>
  <c r="C147" i="10"/>
  <c r="C148" i="15"/>
  <c r="G148" i="10"/>
  <c r="N148" i="15"/>
  <c r="Z148" i="10"/>
  <c r="AB151" i="8" s="1"/>
  <c r="R148" i="15"/>
  <c r="AD148" i="10"/>
  <c r="AG151" i="8" s="1"/>
  <c r="AI131" i="14"/>
  <c r="E132" i="14"/>
  <c r="O132" i="14"/>
  <c r="W132" i="14"/>
  <c r="X132" i="14" s="1"/>
  <c r="T132" i="14" s="1"/>
  <c r="AC132" i="14"/>
  <c r="AH132" i="14"/>
  <c r="AM132" i="14"/>
  <c r="I133" i="14"/>
  <c r="N133" i="14"/>
  <c r="R133" i="14"/>
  <c r="AF133" i="14"/>
  <c r="AL133" i="14"/>
  <c r="F135" i="14"/>
  <c r="AA135" i="14"/>
  <c r="AD135" i="14"/>
  <c r="AI135" i="14"/>
  <c r="E136" i="14"/>
  <c r="O136" i="14"/>
  <c r="W136" i="14"/>
  <c r="X136" i="14" s="1"/>
  <c r="T136" i="14" s="1"/>
  <c r="AC136" i="14"/>
  <c r="AH136" i="14"/>
  <c r="AM136" i="14"/>
  <c r="I137" i="14"/>
  <c r="N137" i="14"/>
  <c r="R137" i="14"/>
  <c r="AF137" i="14"/>
  <c r="AL137" i="14"/>
  <c r="F139" i="14"/>
  <c r="AA139" i="14"/>
  <c r="R139" i="15"/>
  <c r="AD139" i="10"/>
  <c r="AG142" i="8" s="1"/>
  <c r="AI139" i="14"/>
  <c r="K140" i="10"/>
  <c r="N140" i="15"/>
  <c r="Z140" i="10"/>
  <c r="AB143" i="8" s="1"/>
  <c r="AD140" i="14"/>
  <c r="B141" i="15"/>
  <c r="F141" i="10"/>
  <c r="E141" i="14"/>
  <c r="H141" i="15"/>
  <c r="R141" i="10"/>
  <c r="G144" i="7" s="1"/>
  <c r="M141" i="15"/>
  <c r="Y141" i="10"/>
  <c r="AA144" i="8" s="1"/>
  <c r="Q141" i="15"/>
  <c r="AC141" i="10"/>
  <c r="AF144" i="8" s="1"/>
  <c r="U141" i="15"/>
  <c r="AG141" i="10"/>
  <c r="AK144" i="8" s="1"/>
  <c r="E142" i="15"/>
  <c r="I142" i="10"/>
  <c r="S145" i="6" s="1"/>
  <c r="G142" i="15"/>
  <c r="Q142" i="10"/>
  <c r="F145" i="7" s="1"/>
  <c r="T142" i="15"/>
  <c r="AF142" i="10"/>
  <c r="AJ145" i="8" s="1"/>
  <c r="D143" i="15"/>
  <c r="H143" i="10"/>
  <c r="S143" i="15"/>
  <c r="AE143" i="10"/>
  <c r="AI146" i="8" s="1"/>
  <c r="M146" i="10"/>
  <c r="K146" i="15"/>
  <c r="U146" i="10"/>
  <c r="J149" i="7" s="1"/>
  <c r="F147" i="15"/>
  <c r="L147" i="10"/>
  <c r="J147" i="15"/>
  <c r="T147" i="10"/>
  <c r="I150" i="7" s="1"/>
  <c r="K148" i="10"/>
  <c r="B149" i="15"/>
  <c r="F149" i="10"/>
  <c r="J149" i="10"/>
  <c r="O123" i="14"/>
  <c r="W123" i="14"/>
  <c r="X123" i="14" s="1"/>
  <c r="T123" i="14" s="1"/>
  <c r="AC123" i="14"/>
  <c r="AH123" i="14"/>
  <c r="AJ123" i="14" s="1"/>
  <c r="AM123" i="14"/>
  <c r="E127" i="14"/>
  <c r="O127" i="14"/>
  <c r="W127" i="14"/>
  <c r="X127" i="14" s="1"/>
  <c r="T127" i="14" s="1"/>
  <c r="AC127" i="14"/>
  <c r="AH127" i="14"/>
  <c r="AJ127" i="14" s="1"/>
  <c r="AM127" i="14"/>
  <c r="E131" i="14"/>
  <c r="O131" i="14"/>
  <c r="W131" i="14"/>
  <c r="X131" i="14" s="1"/>
  <c r="T131" i="14" s="1"/>
  <c r="AC131" i="14"/>
  <c r="AH131" i="14"/>
  <c r="AJ131" i="14" s="1"/>
  <c r="AM131" i="14"/>
  <c r="E135" i="14"/>
  <c r="O135" i="14"/>
  <c r="W135" i="14"/>
  <c r="X135" i="14" s="1"/>
  <c r="T135" i="14" s="1"/>
  <c r="AC135" i="14"/>
  <c r="AH135" i="14"/>
  <c r="AM135" i="14"/>
  <c r="I136" i="14"/>
  <c r="E139" i="14"/>
  <c r="O139" i="14"/>
  <c r="W139" i="14"/>
  <c r="X139" i="14" s="1"/>
  <c r="T139" i="14" s="1"/>
  <c r="Y139" i="10"/>
  <c r="AA142" i="8" s="1"/>
  <c r="M139" i="15"/>
  <c r="O139" i="15"/>
  <c r="AA139" i="10"/>
  <c r="AC142" i="8" s="1"/>
  <c r="AE139" i="14"/>
  <c r="J140" i="10"/>
  <c r="H140" i="15"/>
  <c r="R140" i="10"/>
  <c r="G143" i="7" s="1"/>
  <c r="O140" i="14"/>
  <c r="M140" i="15"/>
  <c r="Y140" i="10"/>
  <c r="AA143" i="8" s="1"/>
  <c r="AC140" i="14"/>
  <c r="U140" i="15"/>
  <c r="AG140" i="10"/>
  <c r="AK143" i="8" s="1"/>
  <c r="AM140" i="14"/>
  <c r="J141" i="10"/>
  <c r="N141" i="10"/>
  <c r="O181" i="12"/>
  <c r="P142" i="15"/>
  <c r="AB142" i="10"/>
  <c r="AD145" i="8" s="1"/>
  <c r="O143" i="15"/>
  <c r="AA143" i="10"/>
  <c r="AC146" i="8" s="1"/>
  <c r="L144" i="15"/>
  <c r="N144" i="15"/>
  <c r="Z144" i="10"/>
  <c r="AB147" i="8" s="1"/>
  <c r="R144" i="15"/>
  <c r="AD144" i="10"/>
  <c r="AG147" i="8" s="1"/>
  <c r="H145" i="15"/>
  <c r="R145" i="10"/>
  <c r="G148" i="7" s="1"/>
  <c r="J189" i="12"/>
  <c r="Q148" i="8" s="1"/>
  <c r="R148" i="8" s="1"/>
  <c r="M145" i="15"/>
  <c r="Y145" i="10"/>
  <c r="AA148" i="8" s="1"/>
  <c r="Q145" i="15"/>
  <c r="AC145" i="10"/>
  <c r="AF148" i="8" s="1"/>
  <c r="U145" i="15"/>
  <c r="AG145" i="10"/>
  <c r="AK148" i="8" s="1"/>
  <c r="E146" i="15"/>
  <c r="I146" i="10"/>
  <c r="S149" i="6" s="1"/>
  <c r="G146" i="15"/>
  <c r="Q146" i="10"/>
  <c r="F149" i="7" s="1"/>
  <c r="T146" i="15"/>
  <c r="AF146" i="10"/>
  <c r="AJ149" i="8" s="1"/>
  <c r="D147" i="15"/>
  <c r="H147" i="10"/>
  <c r="S147" i="15"/>
  <c r="AE147" i="10"/>
  <c r="AI150" i="8" s="1"/>
  <c r="O148" i="10"/>
  <c r="I141" i="14"/>
  <c r="N141" i="14"/>
  <c r="R141" i="14"/>
  <c r="AF141" i="14"/>
  <c r="AL141" i="14"/>
  <c r="E144" i="14"/>
  <c r="O144" i="14"/>
  <c r="W144" i="14"/>
  <c r="X144" i="14" s="1"/>
  <c r="T144" i="14" s="1"/>
  <c r="AC144" i="14"/>
  <c r="AH144" i="14"/>
  <c r="AJ144" i="14" s="1"/>
  <c r="AM144" i="14"/>
  <c r="I145" i="14"/>
  <c r="N145" i="14"/>
  <c r="R145" i="14"/>
  <c r="AF145" i="14"/>
  <c r="AL145" i="14"/>
  <c r="E148" i="14"/>
  <c r="G148" i="14" s="1"/>
  <c r="O148" i="14"/>
  <c r="W148" i="14"/>
  <c r="X148" i="14" s="1"/>
  <c r="T148" i="14" s="1"/>
  <c r="AC148" i="14"/>
  <c r="AH148" i="14"/>
  <c r="AJ148" i="14" s="1"/>
  <c r="AM148" i="14"/>
  <c r="I149" i="14"/>
  <c r="N149" i="14"/>
  <c r="R149" i="14"/>
  <c r="AF149" i="14"/>
  <c r="AL149" i="14"/>
  <c r="E152" i="14"/>
  <c r="O152" i="14"/>
  <c r="W152" i="14"/>
  <c r="X152" i="14" s="1"/>
  <c r="T152" i="14" s="1"/>
  <c r="AC152" i="14"/>
  <c r="AH152" i="14"/>
  <c r="AM152" i="14"/>
  <c r="I153" i="14"/>
  <c r="N153" i="14"/>
  <c r="R153" i="14"/>
  <c r="AF153" i="14"/>
  <c r="AL153" i="14"/>
  <c r="E156" i="14"/>
  <c r="O156" i="14"/>
  <c r="W156" i="14"/>
  <c r="X156" i="14" s="1"/>
  <c r="T156" i="14" s="1"/>
  <c r="AC156" i="14"/>
  <c r="AH156" i="14"/>
  <c r="AM156" i="14"/>
  <c r="I157" i="14"/>
  <c r="N157" i="14"/>
  <c r="R157" i="14"/>
  <c r="AF157" i="14"/>
  <c r="AL157" i="14"/>
  <c r="E160" i="14"/>
  <c r="O160" i="14"/>
  <c r="W160" i="14"/>
  <c r="X160" i="14" s="1"/>
  <c r="T160" i="14" s="1"/>
  <c r="AC160" i="14"/>
  <c r="AH160" i="14"/>
  <c r="AM160" i="14"/>
  <c r="I161" i="14"/>
  <c r="N161" i="14"/>
  <c r="R161" i="14"/>
  <c r="AF161" i="14"/>
  <c r="AL161" i="14"/>
  <c r="C162" i="10"/>
  <c r="P163" i="14"/>
  <c r="N163" i="15"/>
  <c r="Z163" i="10"/>
  <c r="AB166" i="8" s="1"/>
  <c r="M164" i="15"/>
  <c r="Y164" i="10"/>
  <c r="AA167" i="8" s="1"/>
  <c r="I144" i="14"/>
  <c r="I148" i="14"/>
  <c r="N148" i="14"/>
  <c r="R148" i="14"/>
  <c r="N149" i="10"/>
  <c r="R149" i="10"/>
  <c r="G152" i="7" s="1"/>
  <c r="H149" i="15"/>
  <c r="Y149" i="10"/>
  <c r="AA152" i="8" s="1"/>
  <c r="M149" i="15"/>
  <c r="AC149" i="10"/>
  <c r="AF152" i="8" s="1"/>
  <c r="Q149" i="15"/>
  <c r="AG149" i="10"/>
  <c r="AK152" i="8" s="1"/>
  <c r="U149" i="15"/>
  <c r="O191" i="12"/>
  <c r="I150" i="10"/>
  <c r="S153" i="6" s="1"/>
  <c r="E150" i="15"/>
  <c r="M150" i="10"/>
  <c r="Q150" i="10"/>
  <c r="F153" i="7" s="1"/>
  <c r="G150" i="15"/>
  <c r="U150" i="10"/>
  <c r="J153" i="7" s="1"/>
  <c r="K150" i="15"/>
  <c r="X150" i="10"/>
  <c r="AB150" i="10"/>
  <c r="AD153" i="8" s="1"/>
  <c r="P150" i="15"/>
  <c r="AF150" i="10"/>
  <c r="AJ153" i="8" s="1"/>
  <c r="T150" i="15"/>
  <c r="G152" i="10"/>
  <c r="C152" i="15"/>
  <c r="I152" i="14"/>
  <c r="K152" i="10"/>
  <c r="O152" i="10"/>
  <c r="N152" i="14"/>
  <c r="R152" i="14"/>
  <c r="L152" i="15"/>
  <c r="Z152" i="10"/>
  <c r="AB155" i="8" s="1"/>
  <c r="N152" i="15"/>
  <c r="AD152" i="10"/>
  <c r="AG155" i="8" s="1"/>
  <c r="R152" i="15"/>
  <c r="F153" i="10"/>
  <c r="B153" i="15"/>
  <c r="J153" i="10"/>
  <c r="N153" i="10"/>
  <c r="R153" i="10"/>
  <c r="G156" i="7" s="1"/>
  <c r="H153" i="15"/>
  <c r="Y153" i="10"/>
  <c r="AA156" i="8" s="1"/>
  <c r="M153" i="15"/>
  <c r="AC153" i="10"/>
  <c r="AF156" i="8" s="1"/>
  <c r="Q153" i="15"/>
  <c r="AG153" i="10"/>
  <c r="AK156" i="8" s="1"/>
  <c r="U153" i="15"/>
  <c r="O195" i="12"/>
  <c r="I154" i="10"/>
  <c r="S157" i="6" s="1"/>
  <c r="E154" i="15"/>
  <c r="M154" i="10"/>
  <c r="Q154" i="10"/>
  <c r="F157" i="7" s="1"/>
  <c r="G154" i="15"/>
  <c r="U154" i="10"/>
  <c r="J157" i="7" s="1"/>
  <c r="K154" i="15"/>
  <c r="X154" i="10"/>
  <c r="AB154" i="10"/>
  <c r="AD157" i="8" s="1"/>
  <c r="P154" i="15"/>
  <c r="AF154" i="10"/>
  <c r="AJ157" i="8" s="1"/>
  <c r="T154" i="15"/>
  <c r="G156" i="10"/>
  <c r="C156" i="15"/>
  <c r="I156" i="14"/>
  <c r="K156" i="10"/>
  <c r="O156" i="10"/>
  <c r="N156" i="14"/>
  <c r="R156" i="14"/>
  <c r="L156" i="15"/>
  <c r="Z156" i="10"/>
  <c r="AB159" i="8" s="1"/>
  <c r="N156" i="15"/>
  <c r="AF156" i="14"/>
  <c r="AD156" i="10"/>
  <c r="AG159" i="8" s="1"/>
  <c r="R156" i="15"/>
  <c r="AL156" i="14"/>
  <c r="F157" i="10"/>
  <c r="B157" i="15"/>
  <c r="J157" i="10"/>
  <c r="N157" i="10"/>
  <c r="R157" i="10"/>
  <c r="G160" i="7" s="1"/>
  <c r="H157" i="15"/>
  <c r="J199" i="12"/>
  <c r="Y157" i="10"/>
  <c r="AA160" i="8" s="1"/>
  <c r="M157" i="15"/>
  <c r="AC157" i="10"/>
  <c r="AF160" i="8" s="1"/>
  <c r="Q157" i="15"/>
  <c r="AG157" i="10"/>
  <c r="AK160" i="8" s="1"/>
  <c r="U157" i="15"/>
  <c r="I158" i="10"/>
  <c r="S161" i="6" s="1"/>
  <c r="E158" i="15"/>
  <c r="M158" i="10"/>
  <c r="Q158" i="10"/>
  <c r="F161" i="7" s="1"/>
  <c r="G158" i="15"/>
  <c r="U158" i="10"/>
  <c r="J161" i="7" s="1"/>
  <c r="K158" i="15"/>
  <c r="X158" i="10"/>
  <c r="AB158" i="10"/>
  <c r="AD161" i="8" s="1"/>
  <c r="P158" i="15"/>
  <c r="AF158" i="10"/>
  <c r="AJ161" i="8" s="1"/>
  <c r="T158" i="15"/>
  <c r="G160" i="10"/>
  <c r="C160" i="15"/>
  <c r="I160" i="14"/>
  <c r="K160" i="10"/>
  <c r="O160" i="10"/>
  <c r="N160" i="14"/>
  <c r="M160" i="14" s="1"/>
  <c r="R160" i="14"/>
  <c r="L160" i="15"/>
  <c r="Z160" i="10"/>
  <c r="AB163" i="8" s="1"/>
  <c r="N160" i="15"/>
  <c r="AF160" i="14"/>
  <c r="AD160" i="10"/>
  <c r="AG163" i="8" s="1"/>
  <c r="R160" i="15"/>
  <c r="AL160" i="14"/>
  <c r="F161" i="10"/>
  <c r="B161" i="15"/>
  <c r="J161" i="10"/>
  <c r="N161" i="10"/>
  <c r="R161" i="10"/>
  <c r="G164" i="7" s="1"/>
  <c r="H161" i="15"/>
  <c r="Y161" i="10"/>
  <c r="AA164" i="8" s="1"/>
  <c r="M161" i="15"/>
  <c r="AC161" i="10"/>
  <c r="AF164" i="8" s="1"/>
  <c r="Q161" i="15"/>
  <c r="AG161" i="10"/>
  <c r="AK164" i="8" s="1"/>
  <c r="U161" i="15"/>
  <c r="E163" i="14"/>
  <c r="K163" i="10"/>
  <c r="O163" i="10"/>
  <c r="L163" i="15"/>
  <c r="AI163" i="14"/>
  <c r="E164" i="14"/>
  <c r="N164" i="10"/>
  <c r="AH164" i="14"/>
  <c r="I141" i="10"/>
  <c r="S144" i="6" s="1"/>
  <c r="M141" i="10"/>
  <c r="Q141" i="10"/>
  <c r="F144" i="7" s="1"/>
  <c r="U141" i="10"/>
  <c r="J144" i="7" s="1"/>
  <c r="P144" i="7" s="1"/>
  <c r="X141" i="10"/>
  <c r="AB141" i="10"/>
  <c r="AD144" i="8" s="1"/>
  <c r="AF141" i="10"/>
  <c r="AJ144" i="8" s="1"/>
  <c r="F144" i="10"/>
  <c r="J144" i="10"/>
  <c r="N144" i="10"/>
  <c r="R144" i="10"/>
  <c r="G147" i="7" s="1"/>
  <c r="M147" i="7" s="1"/>
  <c r="J187" i="12"/>
  <c r="Q147" i="8" s="1"/>
  <c r="Y144" i="10"/>
  <c r="AA147" i="8" s="1"/>
  <c r="AC144" i="10"/>
  <c r="AF147" i="8" s="1"/>
  <c r="AH147" i="8" s="1"/>
  <c r="AG144" i="10"/>
  <c r="AK147" i="8" s="1"/>
  <c r="O189" i="12"/>
  <c r="I145" i="10"/>
  <c r="S148" i="6" s="1"/>
  <c r="M145" i="10"/>
  <c r="Q145" i="10"/>
  <c r="F148" i="7" s="1"/>
  <c r="U145" i="10"/>
  <c r="J148" i="7" s="1"/>
  <c r="X145" i="10"/>
  <c r="AB145" i="10"/>
  <c r="AD148" i="8" s="1"/>
  <c r="AF145" i="10"/>
  <c r="AJ148" i="8" s="1"/>
  <c r="F148" i="10"/>
  <c r="J148" i="10"/>
  <c r="N148" i="10"/>
  <c r="R148" i="10"/>
  <c r="G151" i="7" s="1"/>
  <c r="M151" i="7" s="1"/>
  <c r="Y148" i="10"/>
  <c r="AA151" i="8" s="1"/>
  <c r="AC148" i="10"/>
  <c r="AF151" i="8" s="1"/>
  <c r="AG148" i="10"/>
  <c r="AK151" i="8" s="1"/>
  <c r="I149" i="10"/>
  <c r="S152" i="6" s="1"/>
  <c r="M149" i="10"/>
  <c r="Q149" i="10"/>
  <c r="F152" i="7" s="1"/>
  <c r="U149" i="10"/>
  <c r="J152" i="7" s="1"/>
  <c r="X149" i="10"/>
  <c r="AB149" i="10"/>
  <c r="AD152" i="8" s="1"/>
  <c r="AF149" i="10"/>
  <c r="AJ152" i="8" s="1"/>
  <c r="F152" i="10"/>
  <c r="J152" i="10"/>
  <c r="N152" i="10"/>
  <c r="R152" i="10"/>
  <c r="G155" i="7" s="1"/>
  <c r="Y152" i="10"/>
  <c r="AA155" i="8" s="1"/>
  <c r="AC152" i="10"/>
  <c r="AF155" i="8" s="1"/>
  <c r="AH155" i="8" s="1"/>
  <c r="AG152" i="10"/>
  <c r="AK155" i="8" s="1"/>
  <c r="I153" i="10"/>
  <c r="S156" i="6" s="1"/>
  <c r="M153" i="10"/>
  <c r="Q153" i="10"/>
  <c r="F156" i="7" s="1"/>
  <c r="U153" i="10"/>
  <c r="J156" i="7" s="1"/>
  <c r="P156" i="7" s="1"/>
  <c r="X153" i="10"/>
  <c r="AB153" i="10"/>
  <c r="AD156" i="8" s="1"/>
  <c r="AF153" i="10"/>
  <c r="AJ156" i="8" s="1"/>
  <c r="F156" i="10"/>
  <c r="J156" i="10"/>
  <c r="N156" i="10"/>
  <c r="R156" i="10"/>
  <c r="G159" i="7" s="1"/>
  <c r="M159" i="7" s="1"/>
  <c r="J198" i="12"/>
  <c r="Q159" i="8" s="1"/>
  <c r="R159" i="8" s="1"/>
  <c r="Y156" i="10"/>
  <c r="AA159" i="8" s="1"/>
  <c r="AC156" i="10"/>
  <c r="AF159" i="8" s="1"/>
  <c r="AG156" i="10"/>
  <c r="AK159" i="8" s="1"/>
  <c r="O199" i="12"/>
  <c r="I157" i="10"/>
  <c r="S160" i="6" s="1"/>
  <c r="M157" i="10"/>
  <c r="Q157" i="10"/>
  <c r="F160" i="7" s="1"/>
  <c r="U157" i="10"/>
  <c r="J160" i="7" s="1"/>
  <c r="X157" i="10"/>
  <c r="AB157" i="10"/>
  <c r="AD160" i="8" s="1"/>
  <c r="AF157" i="10"/>
  <c r="AJ160" i="8" s="1"/>
  <c r="F160" i="10"/>
  <c r="J160" i="10"/>
  <c r="N160" i="10"/>
  <c r="R160" i="10"/>
  <c r="G163" i="7" s="1"/>
  <c r="M163" i="7" s="1"/>
  <c r="Y160" i="10"/>
  <c r="AA163" i="8" s="1"/>
  <c r="AC160" i="10"/>
  <c r="AF163" i="8" s="1"/>
  <c r="AG160" i="10"/>
  <c r="AK163" i="8" s="1"/>
  <c r="I161" i="10"/>
  <c r="S164" i="6" s="1"/>
  <c r="M161" i="10"/>
  <c r="Q161" i="10"/>
  <c r="F164" i="7" s="1"/>
  <c r="U161" i="10"/>
  <c r="J164" i="7" s="1"/>
  <c r="P164" i="7" s="1"/>
  <c r="X161" i="10"/>
  <c r="AB161" i="10"/>
  <c r="AD164" i="8" s="1"/>
  <c r="AF161" i="10"/>
  <c r="AJ164" i="8" s="1"/>
  <c r="C163" i="15"/>
  <c r="G163" i="10"/>
  <c r="F163" i="14"/>
  <c r="G163" i="14" s="1"/>
  <c r="J163" i="10"/>
  <c r="AD163" i="14"/>
  <c r="J164" i="10"/>
  <c r="H164" i="15"/>
  <c r="R164" i="10"/>
  <c r="G167" i="7" s="1"/>
  <c r="AC164" i="14"/>
  <c r="U164" i="15"/>
  <c r="AG164" i="10"/>
  <c r="AK167" i="8" s="1"/>
  <c r="O149" i="14"/>
  <c r="W149" i="14"/>
  <c r="X149" i="14" s="1"/>
  <c r="T149" i="14" s="1"/>
  <c r="AC149" i="14"/>
  <c r="AH149" i="14"/>
  <c r="AM149" i="14"/>
  <c r="I150" i="14"/>
  <c r="N150" i="14"/>
  <c r="R150" i="14"/>
  <c r="AF150" i="14"/>
  <c r="AL150" i="14"/>
  <c r="F152" i="14"/>
  <c r="G152" i="14" s="1"/>
  <c r="AA152" i="14"/>
  <c r="AD152" i="14"/>
  <c r="AI152" i="14"/>
  <c r="E153" i="14"/>
  <c r="O153" i="14"/>
  <c r="W153" i="14"/>
  <c r="X153" i="14" s="1"/>
  <c r="T153" i="14" s="1"/>
  <c r="AC153" i="14"/>
  <c r="AH153" i="14"/>
  <c r="AM153" i="14"/>
  <c r="I154" i="14"/>
  <c r="N154" i="14"/>
  <c r="R154" i="14"/>
  <c r="AF154" i="14"/>
  <c r="AL154" i="14"/>
  <c r="F156" i="14"/>
  <c r="G156" i="14" s="1"/>
  <c r="AA156" i="14"/>
  <c r="AD156" i="14"/>
  <c r="AI156" i="14"/>
  <c r="E157" i="14"/>
  <c r="O157" i="14"/>
  <c r="W157" i="14"/>
  <c r="X157" i="14" s="1"/>
  <c r="T157" i="14" s="1"/>
  <c r="AC157" i="14"/>
  <c r="AH157" i="14"/>
  <c r="AM157" i="14"/>
  <c r="I158" i="14"/>
  <c r="N158" i="14"/>
  <c r="R158" i="14"/>
  <c r="AF158" i="14"/>
  <c r="AL158" i="14"/>
  <c r="F160" i="14"/>
  <c r="AA160" i="14"/>
  <c r="AD160" i="14"/>
  <c r="AI160" i="14"/>
  <c r="E161" i="14"/>
  <c r="O161" i="14"/>
  <c r="W161" i="14"/>
  <c r="X161" i="14" s="1"/>
  <c r="T161" i="14" s="1"/>
  <c r="AC161" i="14"/>
  <c r="AH161" i="14"/>
  <c r="AM161" i="14"/>
  <c r="B163" i="15"/>
  <c r="F163" i="10"/>
  <c r="R163" i="15"/>
  <c r="AD163" i="10"/>
  <c r="AG166" i="8" s="1"/>
  <c r="B164" i="15"/>
  <c r="F164" i="10"/>
  <c r="Q164" i="15"/>
  <c r="AC164" i="10"/>
  <c r="AF167" i="8" s="1"/>
  <c r="O203" i="12"/>
  <c r="I163" i="14"/>
  <c r="I165" i="10"/>
  <c r="S168" i="6" s="1"/>
  <c r="E165" i="15"/>
  <c r="M165" i="10"/>
  <c r="Q165" i="10"/>
  <c r="F168" i="7" s="1"/>
  <c r="G165" i="15"/>
  <c r="U165" i="10"/>
  <c r="J168" i="7" s="1"/>
  <c r="P168" i="7" s="1"/>
  <c r="K165" i="15"/>
  <c r="X165" i="10"/>
  <c r="AB165" i="10"/>
  <c r="AD168" i="8" s="1"/>
  <c r="P165" i="15"/>
  <c r="AF165" i="10"/>
  <c r="AJ168" i="8" s="1"/>
  <c r="T165" i="15"/>
  <c r="G167" i="10"/>
  <c r="C167" i="15"/>
  <c r="K167" i="10"/>
  <c r="O167" i="10"/>
  <c r="L167" i="15"/>
  <c r="Z167" i="10"/>
  <c r="AB170" i="8" s="1"/>
  <c r="N167" i="15"/>
  <c r="AD167" i="10"/>
  <c r="AG170" i="8" s="1"/>
  <c r="R167" i="15"/>
  <c r="F168" i="10"/>
  <c r="B168" i="15"/>
  <c r="J168" i="10"/>
  <c r="N168" i="10"/>
  <c r="R168" i="10"/>
  <c r="G171" i="7" s="1"/>
  <c r="H168" i="15"/>
  <c r="J211" i="12"/>
  <c r="Q171" i="8" s="1"/>
  <c r="R171" i="8" s="1"/>
  <c r="Y168" i="10"/>
  <c r="AA171" i="8" s="1"/>
  <c r="M168" i="15"/>
  <c r="AC168" i="10"/>
  <c r="AF171" i="8" s="1"/>
  <c r="Q168" i="15"/>
  <c r="AG168" i="10"/>
  <c r="AK171" i="8" s="1"/>
  <c r="U168" i="15"/>
  <c r="O214" i="12"/>
  <c r="K172" i="6" s="1"/>
  <c r="L172" i="6" s="1"/>
  <c r="M172" i="6" s="1"/>
  <c r="F169" i="14"/>
  <c r="I169" i="10"/>
  <c r="S172" i="6" s="1"/>
  <c r="E169" i="15"/>
  <c r="M169" i="10"/>
  <c r="Q169" i="10"/>
  <c r="F172" i="7" s="1"/>
  <c r="G169" i="15"/>
  <c r="U169" i="10"/>
  <c r="J172" i="7" s="1"/>
  <c r="K169" i="15"/>
  <c r="X169" i="10"/>
  <c r="G171" i="10"/>
  <c r="C171" i="15"/>
  <c r="K171" i="10"/>
  <c r="F172" i="10"/>
  <c r="B172" i="15"/>
  <c r="J172" i="10"/>
  <c r="N163" i="10"/>
  <c r="E169" i="14"/>
  <c r="I165" i="14"/>
  <c r="N165" i="14"/>
  <c r="R165" i="14"/>
  <c r="AF165" i="14"/>
  <c r="AL165" i="14"/>
  <c r="F167" i="14"/>
  <c r="AA167" i="14"/>
  <c r="AD167" i="14"/>
  <c r="AI167" i="14"/>
  <c r="E168" i="14"/>
  <c r="O168" i="14"/>
  <c r="W168" i="14"/>
  <c r="X168" i="14" s="1"/>
  <c r="T168" i="14" s="1"/>
  <c r="AC168" i="14"/>
  <c r="AH168" i="14"/>
  <c r="AM168" i="14"/>
  <c r="I169" i="14"/>
  <c r="N169" i="14"/>
  <c r="R169" i="14"/>
  <c r="F171" i="14"/>
  <c r="E172" i="14"/>
  <c r="F169" i="10"/>
  <c r="BE38" i="21"/>
  <c r="BA38" i="21"/>
  <c r="BB38" i="21" s="1"/>
  <c r="BD38" i="21"/>
  <c r="BC38" i="21"/>
  <c r="BC6" i="21"/>
  <c r="BC7" i="21"/>
  <c r="BC8" i="21"/>
  <c r="BC9" i="21"/>
  <c r="BC10" i="21"/>
  <c r="BC11" i="21"/>
  <c r="BC12" i="21"/>
  <c r="BC13" i="21"/>
  <c r="BC14" i="21"/>
  <c r="BC15" i="21"/>
  <c r="BC16" i="21"/>
  <c r="BC17" i="21"/>
  <c r="BC18" i="21"/>
  <c r="BC19" i="21"/>
  <c r="BC20" i="21"/>
  <c r="BC21" i="21"/>
  <c r="BC22" i="21"/>
  <c r="BC23" i="21"/>
  <c r="BC24" i="21"/>
  <c r="BC25" i="21"/>
  <c r="BC26" i="21"/>
  <c r="BC27" i="21"/>
  <c r="BC28" i="21"/>
  <c r="BC29" i="21"/>
  <c r="BC30" i="21"/>
  <c r="BC31" i="21"/>
  <c r="BC32" i="21"/>
  <c r="BC33" i="21"/>
  <c r="BC34" i="21"/>
  <c r="BC35" i="21"/>
  <c r="BC36" i="21"/>
  <c r="BC37" i="21"/>
  <c r="BD3" i="21"/>
  <c r="BD4" i="21"/>
  <c r="BD5" i="21"/>
  <c r="BD6" i="21"/>
  <c r="BD7" i="21"/>
  <c r="BD8" i="21"/>
  <c r="BD9" i="21"/>
  <c r="BD10" i="21"/>
  <c r="BD11" i="21"/>
  <c r="BD12" i="21"/>
  <c r="BD13" i="21"/>
  <c r="BD14" i="21"/>
  <c r="BD15" i="21"/>
  <c r="BD16" i="21"/>
  <c r="BD17" i="21"/>
  <c r="BD18" i="21"/>
  <c r="BD19" i="21"/>
  <c r="BD20" i="21"/>
  <c r="BD21" i="21"/>
  <c r="BD22" i="21"/>
  <c r="BD23" i="21"/>
  <c r="BD24" i="21"/>
  <c r="BD25" i="21"/>
  <c r="BD26" i="21"/>
  <c r="BD27" i="21"/>
  <c r="BD28" i="21"/>
  <c r="BD29" i="21"/>
  <c r="BD30" i="21"/>
  <c r="BD31" i="21"/>
  <c r="BD32" i="21"/>
  <c r="BD33" i="21"/>
  <c r="BD34" i="21"/>
  <c r="BD35" i="21"/>
  <c r="BD36" i="21"/>
  <c r="BD37" i="21"/>
  <c r="BA3" i="21"/>
  <c r="BB3" i="21" s="1"/>
  <c r="BA4" i="21"/>
  <c r="BB4" i="21" s="1"/>
  <c r="BA5" i="21"/>
  <c r="BB5" i="21" s="1"/>
  <c r="BA6" i="21"/>
  <c r="BB6" i="21" s="1"/>
  <c r="BA7" i="21"/>
  <c r="BB7" i="21" s="1"/>
  <c r="BA8" i="21"/>
  <c r="BB8" i="21" s="1"/>
  <c r="BA9" i="21"/>
  <c r="BB9" i="21" s="1"/>
  <c r="BA10" i="21"/>
  <c r="BB10" i="21" s="1"/>
  <c r="BA11" i="21"/>
  <c r="BB11" i="21" s="1"/>
  <c r="BA12" i="21"/>
  <c r="BB12" i="21" s="1"/>
  <c r="BA13" i="21"/>
  <c r="BB13" i="21" s="1"/>
  <c r="BA14" i="21"/>
  <c r="BB14" i="21" s="1"/>
  <c r="BA15" i="21"/>
  <c r="BB15" i="21" s="1"/>
  <c r="BA16" i="21"/>
  <c r="BB16" i="21" s="1"/>
  <c r="BA17" i="21"/>
  <c r="BB17" i="21" s="1"/>
  <c r="BA18" i="21"/>
  <c r="BB18" i="21" s="1"/>
  <c r="BA19" i="21"/>
  <c r="BB19" i="21" s="1"/>
  <c r="BA20" i="21"/>
  <c r="BB20" i="21" s="1"/>
  <c r="BA21" i="21"/>
  <c r="BB21" i="21" s="1"/>
  <c r="BA22" i="21"/>
  <c r="BB22" i="21" s="1"/>
  <c r="BA23" i="21"/>
  <c r="BB23" i="21" s="1"/>
  <c r="BA24" i="21"/>
  <c r="BB24" i="21" s="1"/>
  <c r="BA25" i="21"/>
  <c r="BB25" i="21" s="1"/>
  <c r="BA26" i="21"/>
  <c r="BB26" i="21" s="1"/>
  <c r="BA27" i="21"/>
  <c r="BB27" i="21" s="1"/>
  <c r="BA28" i="21"/>
  <c r="BB28" i="21" s="1"/>
  <c r="BA29" i="21"/>
  <c r="BB29" i="21" s="1"/>
  <c r="BA30" i="21"/>
  <c r="BB30" i="21" s="1"/>
  <c r="BA31" i="21"/>
  <c r="BB31" i="21" s="1"/>
  <c r="BA32" i="21"/>
  <c r="BB32" i="21" s="1"/>
  <c r="BA33" i="21"/>
  <c r="BB33" i="21" s="1"/>
  <c r="BA34" i="21"/>
  <c r="BB34" i="21" s="1"/>
  <c r="BA35" i="21"/>
  <c r="BB35" i="21" s="1"/>
  <c r="BA36" i="21"/>
  <c r="BB36" i="21" s="1"/>
  <c r="BA37" i="21"/>
  <c r="BB37" i="21" s="1"/>
  <c r="BE117" i="21"/>
  <c r="BA117" i="21"/>
  <c r="BB117" i="21" s="1"/>
  <c r="BD117" i="21"/>
  <c r="BE121" i="21"/>
  <c r="BD121" i="21"/>
  <c r="BE125" i="21"/>
  <c r="BC39" i="21"/>
  <c r="BC40" i="21"/>
  <c r="BC41" i="21"/>
  <c r="BC42" i="21"/>
  <c r="BC43" i="21"/>
  <c r="BC44" i="21"/>
  <c r="BC45" i="21"/>
  <c r="BC46" i="21"/>
  <c r="BC47" i="21"/>
  <c r="BC48" i="21"/>
  <c r="BC49" i="21"/>
  <c r="BC50" i="21"/>
  <c r="BC51" i="21"/>
  <c r="BC52" i="21"/>
  <c r="BC53" i="21"/>
  <c r="BC54" i="21"/>
  <c r="BC55" i="21"/>
  <c r="BC56" i="21"/>
  <c r="BC57" i="21"/>
  <c r="BC58" i="21"/>
  <c r="BC59" i="21"/>
  <c r="BC60" i="21"/>
  <c r="BC61" i="21"/>
  <c r="BC62" i="21"/>
  <c r="BC63" i="21"/>
  <c r="BC64" i="21"/>
  <c r="BC65" i="21"/>
  <c r="BC66" i="21"/>
  <c r="BC67" i="21"/>
  <c r="BC68" i="21"/>
  <c r="BC69" i="21"/>
  <c r="BC70" i="21"/>
  <c r="BC71" i="21"/>
  <c r="BC72" i="21"/>
  <c r="BC73" i="21"/>
  <c r="BC74" i="21"/>
  <c r="BC75" i="21"/>
  <c r="BC76" i="21"/>
  <c r="BC77" i="21"/>
  <c r="BC78" i="21"/>
  <c r="BC79" i="21"/>
  <c r="BC80" i="21"/>
  <c r="BC81" i="21"/>
  <c r="BC82" i="21"/>
  <c r="BC83" i="21"/>
  <c r="BC84" i="21"/>
  <c r="BC85" i="21"/>
  <c r="BC86" i="21"/>
  <c r="BC87" i="21"/>
  <c r="BC88" i="21"/>
  <c r="BC89" i="21"/>
  <c r="BC90" i="21"/>
  <c r="BC91" i="21"/>
  <c r="BC92" i="21"/>
  <c r="BC93" i="21"/>
  <c r="BC94" i="21"/>
  <c r="BC95" i="21"/>
  <c r="BC96" i="21"/>
  <c r="BC97" i="21"/>
  <c r="BC98" i="21"/>
  <c r="BC99" i="21"/>
  <c r="BC100" i="21"/>
  <c r="BC101" i="21"/>
  <c r="BC102" i="21"/>
  <c r="BC103" i="21"/>
  <c r="BC104" i="21"/>
  <c r="BC105" i="21"/>
  <c r="BC106" i="21"/>
  <c r="BC107" i="21"/>
  <c r="BC108" i="21"/>
  <c r="BC109" i="21"/>
  <c r="BC110" i="21"/>
  <c r="BC111" i="21"/>
  <c r="BC112" i="21"/>
  <c r="BC113" i="21"/>
  <c r="BC114" i="21"/>
  <c r="BC115" i="21"/>
  <c r="BC116" i="21"/>
  <c r="BE118" i="21"/>
  <c r="BC119" i="21"/>
  <c r="BE122" i="21"/>
  <c r="BC123" i="21"/>
  <c r="BC125" i="21"/>
  <c r="BC126" i="21"/>
  <c r="BC127" i="21"/>
  <c r="BC128" i="21"/>
  <c r="BC129" i="21"/>
  <c r="BC130" i="21"/>
  <c r="BC131" i="21"/>
  <c r="BC132" i="21"/>
  <c r="BC133" i="21"/>
  <c r="BC134" i="21"/>
  <c r="BC135" i="21"/>
  <c r="BC136" i="21"/>
  <c r="BC137" i="21"/>
  <c r="BC138" i="21"/>
  <c r="BD39" i="21"/>
  <c r="BD40" i="21"/>
  <c r="BD41" i="21"/>
  <c r="BD42" i="21"/>
  <c r="BD43" i="21"/>
  <c r="BD44" i="21"/>
  <c r="BD45" i="21"/>
  <c r="BD46" i="21"/>
  <c r="BD47" i="21"/>
  <c r="BD48" i="21"/>
  <c r="BD49" i="21"/>
  <c r="BD50" i="21"/>
  <c r="BD51" i="21"/>
  <c r="BD52" i="21"/>
  <c r="BD53" i="21"/>
  <c r="BD54" i="21"/>
  <c r="BD55" i="21"/>
  <c r="BD56" i="21"/>
  <c r="BD57" i="21"/>
  <c r="BD58" i="21"/>
  <c r="BD59" i="21"/>
  <c r="BD60" i="21"/>
  <c r="BD61" i="21"/>
  <c r="BD62" i="21"/>
  <c r="BD63" i="21"/>
  <c r="BD64" i="21"/>
  <c r="BD65" i="21"/>
  <c r="BD66" i="21"/>
  <c r="BD67" i="21"/>
  <c r="BD68" i="21"/>
  <c r="BD69" i="21"/>
  <c r="BD70" i="21"/>
  <c r="BD71" i="21"/>
  <c r="BD72" i="21"/>
  <c r="BD73" i="21"/>
  <c r="BD74" i="21"/>
  <c r="BD75" i="21"/>
  <c r="BD76" i="21"/>
  <c r="BD77" i="21"/>
  <c r="BD78" i="21"/>
  <c r="BD79" i="21"/>
  <c r="BD80" i="21"/>
  <c r="BD81" i="21"/>
  <c r="BD82" i="21"/>
  <c r="BD83" i="21"/>
  <c r="BD84" i="21"/>
  <c r="BD85" i="21"/>
  <c r="BD86" i="21"/>
  <c r="BD87" i="21"/>
  <c r="BD88" i="21"/>
  <c r="BD89" i="21"/>
  <c r="BD90" i="21"/>
  <c r="BD91" i="21"/>
  <c r="BD92" i="21"/>
  <c r="BD93" i="21"/>
  <c r="BD94" i="21"/>
  <c r="BD95" i="21"/>
  <c r="BD96" i="21"/>
  <c r="BD97" i="21"/>
  <c r="BD98" i="21"/>
  <c r="BD99" i="21"/>
  <c r="BD100" i="21"/>
  <c r="BD101" i="21"/>
  <c r="BD102" i="21"/>
  <c r="BD103" i="21"/>
  <c r="BD104" i="21"/>
  <c r="BD105" i="21"/>
  <c r="BD106" i="21"/>
  <c r="BD107" i="21"/>
  <c r="BD108" i="21"/>
  <c r="BD109" i="21"/>
  <c r="BD110" i="21"/>
  <c r="BD111" i="21"/>
  <c r="BD112" i="21"/>
  <c r="BD113" i="21"/>
  <c r="BD114" i="21"/>
  <c r="BD115" i="21"/>
  <c r="BD116" i="21"/>
  <c r="BE119" i="21"/>
  <c r="BC120" i="21"/>
  <c r="BE123" i="21"/>
  <c r="BC124" i="21"/>
  <c r="BA39" i="21"/>
  <c r="BB39" i="21" s="1"/>
  <c r="BA40" i="21"/>
  <c r="BB40" i="21" s="1"/>
  <c r="BA41" i="21"/>
  <c r="BB41" i="21" s="1"/>
  <c r="BA42" i="21"/>
  <c r="BB42" i="21" s="1"/>
  <c r="BA43" i="21"/>
  <c r="BB43" i="21" s="1"/>
  <c r="BA44" i="21"/>
  <c r="BB44" i="21" s="1"/>
  <c r="BA45" i="21"/>
  <c r="BB45" i="21" s="1"/>
  <c r="BA46" i="21"/>
  <c r="BB46" i="21" s="1"/>
  <c r="BA47" i="21"/>
  <c r="BB47" i="21" s="1"/>
  <c r="BA48" i="21"/>
  <c r="BB48" i="21" s="1"/>
  <c r="BA49" i="21"/>
  <c r="BB49" i="21" s="1"/>
  <c r="BA50" i="21"/>
  <c r="BB50" i="21" s="1"/>
  <c r="BA51" i="21"/>
  <c r="BB51" i="21" s="1"/>
  <c r="BA52" i="21"/>
  <c r="BB52" i="21" s="1"/>
  <c r="BA53" i="21"/>
  <c r="BB53" i="21" s="1"/>
  <c r="BA54" i="21"/>
  <c r="BB54" i="21" s="1"/>
  <c r="BA55" i="21"/>
  <c r="BB55" i="21" s="1"/>
  <c r="BA56" i="21"/>
  <c r="BB56" i="21" s="1"/>
  <c r="BA57" i="21"/>
  <c r="BB57" i="21" s="1"/>
  <c r="BA58" i="21"/>
  <c r="BB58" i="21" s="1"/>
  <c r="BA59" i="21"/>
  <c r="BB59" i="21" s="1"/>
  <c r="BA60" i="21"/>
  <c r="BB60" i="21" s="1"/>
  <c r="BA61" i="21"/>
  <c r="BB61" i="21" s="1"/>
  <c r="BA62" i="21"/>
  <c r="BB62" i="21" s="1"/>
  <c r="BA63" i="21"/>
  <c r="BB63" i="21" s="1"/>
  <c r="BA64" i="21"/>
  <c r="BB64" i="21" s="1"/>
  <c r="BA65" i="21"/>
  <c r="BB65" i="21" s="1"/>
  <c r="BA66" i="21"/>
  <c r="BB66" i="21" s="1"/>
  <c r="BA67" i="21"/>
  <c r="BB67" i="21" s="1"/>
  <c r="BA68" i="21"/>
  <c r="BB68" i="21" s="1"/>
  <c r="BA69" i="21"/>
  <c r="BB69" i="21" s="1"/>
  <c r="BA70" i="21"/>
  <c r="BB70" i="21" s="1"/>
  <c r="BA71" i="21"/>
  <c r="BB71" i="21" s="1"/>
  <c r="BA72" i="21"/>
  <c r="BB72" i="21" s="1"/>
  <c r="BA73" i="21"/>
  <c r="BB73" i="21" s="1"/>
  <c r="BA74" i="21"/>
  <c r="BB74" i="21" s="1"/>
  <c r="BA75" i="21"/>
  <c r="BB75" i="21" s="1"/>
  <c r="BA76" i="21"/>
  <c r="BB76" i="21" s="1"/>
  <c r="BA77" i="21"/>
  <c r="BB77" i="21" s="1"/>
  <c r="BA78" i="21"/>
  <c r="BB78" i="21" s="1"/>
  <c r="BA79" i="21"/>
  <c r="BB79" i="21" s="1"/>
  <c r="BA80" i="21"/>
  <c r="BB80" i="21" s="1"/>
  <c r="BA81" i="21"/>
  <c r="BB81" i="21" s="1"/>
  <c r="BA82" i="21"/>
  <c r="BB82" i="21" s="1"/>
  <c r="BA83" i="21"/>
  <c r="BB83" i="21" s="1"/>
  <c r="BA84" i="21"/>
  <c r="BB84" i="21" s="1"/>
  <c r="BA85" i="21"/>
  <c r="BB85" i="21" s="1"/>
  <c r="BA86" i="21"/>
  <c r="BB86" i="21" s="1"/>
  <c r="BA87" i="21"/>
  <c r="BB87" i="21" s="1"/>
  <c r="BA88" i="21"/>
  <c r="BB88" i="21" s="1"/>
  <c r="BA89" i="21"/>
  <c r="BB89" i="21" s="1"/>
  <c r="BA90" i="21"/>
  <c r="BB90" i="21" s="1"/>
  <c r="BA91" i="21"/>
  <c r="BB91" i="21" s="1"/>
  <c r="BA92" i="21"/>
  <c r="BB92" i="21" s="1"/>
  <c r="BA93" i="21"/>
  <c r="BB93" i="21" s="1"/>
  <c r="BA94" i="21"/>
  <c r="BB94" i="21" s="1"/>
  <c r="BA95" i="21"/>
  <c r="BB95" i="21" s="1"/>
  <c r="BA96" i="21"/>
  <c r="BB96" i="21" s="1"/>
  <c r="BA97" i="21"/>
  <c r="BB97" i="21" s="1"/>
  <c r="BA98" i="21"/>
  <c r="BB98" i="21" s="1"/>
  <c r="BA99" i="21"/>
  <c r="BB99" i="21" s="1"/>
  <c r="BA100" i="21"/>
  <c r="BB100" i="21" s="1"/>
  <c r="BA101" i="21"/>
  <c r="BB101" i="21" s="1"/>
  <c r="BA102" i="21"/>
  <c r="BB102" i="21" s="1"/>
  <c r="BA103" i="21"/>
  <c r="BB103" i="21" s="1"/>
  <c r="BA104" i="21"/>
  <c r="BB104" i="21" s="1"/>
  <c r="BA105" i="21"/>
  <c r="BB105" i="21" s="1"/>
  <c r="BA106" i="21"/>
  <c r="BB106" i="21" s="1"/>
  <c r="BA107" i="21"/>
  <c r="BB107" i="21" s="1"/>
  <c r="BA108" i="21"/>
  <c r="BB108" i="21" s="1"/>
  <c r="BA109" i="21"/>
  <c r="BB109" i="21" s="1"/>
  <c r="BA110" i="21"/>
  <c r="BB110" i="21" s="1"/>
  <c r="BA111" i="21"/>
  <c r="BB111" i="21" s="1"/>
  <c r="BA112" i="21"/>
  <c r="BB112" i="21" s="1"/>
  <c r="BA113" i="21"/>
  <c r="BB113" i="21" s="1"/>
  <c r="BA114" i="21"/>
  <c r="BB114" i="21" s="1"/>
  <c r="BA115" i="21"/>
  <c r="BB115" i="21" s="1"/>
  <c r="BA116" i="21"/>
  <c r="BB116" i="21" s="1"/>
  <c r="BC117" i="21"/>
  <c r="BE120" i="21"/>
  <c r="BE124" i="21"/>
  <c r="BE160" i="21"/>
  <c r="BA160" i="21"/>
  <c r="BB160" i="21" s="1"/>
  <c r="BD160" i="21"/>
  <c r="BC160" i="21"/>
  <c r="BE161" i="21"/>
  <c r="BA161" i="21"/>
  <c r="BB161" i="21" s="1"/>
  <c r="BD161" i="21"/>
  <c r="BC161" i="21"/>
  <c r="BE162" i="21"/>
  <c r="BA162" i="21"/>
  <c r="BB162" i="21" s="1"/>
  <c r="BD162" i="21"/>
  <c r="BC162" i="21"/>
  <c r="BE163" i="21"/>
  <c r="BA163" i="21"/>
  <c r="BB163" i="21" s="1"/>
  <c r="BD163" i="21"/>
  <c r="BC163" i="21"/>
  <c r="BE164" i="21"/>
  <c r="BA164" i="21"/>
  <c r="BB164" i="21" s="1"/>
  <c r="BD164" i="21"/>
  <c r="BC164" i="21"/>
  <c r="BE165" i="21"/>
  <c r="BA165" i="21"/>
  <c r="BB165" i="21" s="1"/>
  <c r="BD165" i="21"/>
  <c r="BC165" i="21"/>
  <c r="BE166" i="21"/>
  <c r="BA166" i="21"/>
  <c r="BB166" i="21" s="1"/>
  <c r="BD166" i="21"/>
  <c r="BC166" i="21"/>
  <c r="BE167" i="21"/>
  <c r="BA167" i="21"/>
  <c r="BB167" i="21" s="1"/>
  <c r="BD167" i="21"/>
  <c r="BC167" i="21"/>
  <c r="BE168" i="21"/>
  <c r="BA168" i="21"/>
  <c r="BB168" i="21" s="1"/>
  <c r="BD168" i="21"/>
  <c r="BC168" i="21"/>
  <c r="BE169" i="21"/>
  <c r="BA169" i="21"/>
  <c r="BB169" i="21" s="1"/>
  <c r="BD169" i="21"/>
  <c r="BC169" i="21"/>
  <c r="BE170" i="21"/>
  <c r="BA170" i="21"/>
  <c r="BB170" i="21" s="1"/>
  <c r="BD170" i="21"/>
  <c r="BC170" i="21"/>
  <c r="BE171" i="21"/>
  <c r="BA171" i="21"/>
  <c r="BB171" i="21" s="1"/>
  <c r="BD171" i="21"/>
  <c r="BC171" i="21"/>
  <c r="BE172" i="21"/>
  <c r="BA172" i="21"/>
  <c r="BB172" i="21" s="1"/>
  <c r="BD172" i="21"/>
  <c r="BC172" i="21"/>
  <c r="BE173" i="21"/>
  <c r="BA173" i="21"/>
  <c r="BB173" i="21" s="1"/>
  <c r="BD173" i="21"/>
  <c r="BC173" i="21"/>
  <c r="BE174" i="21"/>
  <c r="BA174" i="21"/>
  <c r="BB174" i="21" s="1"/>
  <c r="BD174" i="21"/>
  <c r="BC174" i="21"/>
  <c r="BE175" i="21"/>
  <c r="BA175" i="21"/>
  <c r="BB175" i="21" s="1"/>
  <c r="BD175" i="21"/>
  <c r="BC175" i="21"/>
  <c r="BE176" i="21"/>
  <c r="BA176" i="21"/>
  <c r="BB176" i="21" s="1"/>
  <c r="BD176" i="21"/>
  <c r="BC176" i="21"/>
  <c r="BE177" i="21"/>
  <c r="BA177" i="21"/>
  <c r="BB177" i="21" s="1"/>
  <c r="BD177" i="21"/>
  <c r="BC177" i="21"/>
  <c r="BE178" i="21"/>
  <c r="BA178" i="21"/>
  <c r="BB178" i="21" s="1"/>
  <c r="BD178" i="21"/>
  <c r="BC178" i="21"/>
  <c r="BE179" i="21"/>
  <c r="BA179" i="21"/>
  <c r="BB179" i="21" s="1"/>
  <c r="BD179" i="21"/>
  <c r="BC179" i="21"/>
  <c r="BE180" i="21"/>
  <c r="BA180" i="21"/>
  <c r="BB180" i="21" s="1"/>
  <c r="BD180" i="21"/>
  <c r="BC180" i="21"/>
  <c r="BE181" i="21"/>
  <c r="BA181" i="21"/>
  <c r="BB181" i="21" s="1"/>
  <c r="BD181" i="21"/>
  <c r="BC181" i="21"/>
  <c r="BE182" i="21"/>
  <c r="BA182" i="21"/>
  <c r="BB182" i="21" s="1"/>
  <c r="BD182" i="21"/>
  <c r="BC182" i="21"/>
  <c r="BA118" i="21"/>
  <c r="BB118" i="21" s="1"/>
  <c r="BA119" i="21"/>
  <c r="BB119" i="21" s="1"/>
  <c r="BA120" i="21"/>
  <c r="BB120" i="21" s="1"/>
  <c r="BA121" i="21"/>
  <c r="BB121" i="21" s="1"/>
  <c r="BA122" i="21"/>
  <c r="BB122" i="21" s="1"/>
  <c r="BA123" i="21"/>
  <c r="BB123" i="21" s="1"/>
  <c r="BA124" i="21"/>
  <c r="BB124" i="21" s="1"/>
  <c r="BA125" i="21"/>
  <c r="BB125" i="21" s="1"/>
  <c r="BA126" i="21"/>
  <c r="BB126" i="21" s="1"/>
  <c r="BA127" i="21"/>
  <c r="BB127" i="21" s="1"/>
  <c r="BA128" i="21"/>
  <c r="BB128" i="21" s="1"/>
  <c r="BA129" i="21"/>
  <c r="BB129" i="21" s="1"/>
  <c r="BA130" i="21"/>
  <c r="BB130" i="21" s="1"/>
  <c r="BA131" i="21"/>
  <c r="BB131" i="21" s="1"/>
  <c r="BA132" i="21"/>
  <c r="BB132" i="21" s="1"/>
  <c r="BA133" i="21"/>
  <c r="BB133" i="21" s="1"/>
  <c r="BA134" i="21"/>
  <c r="BB134" i="21" s="1"/>
  <c r="BA135" i="21"/>
  <c r="BB135" i="21" s="1"/>
  <c r="BA136" i="21"/>
  <c r="BB136" i="21" s="1"/>
  <c r="BA137" i="21"/>
  <c r="BB137" i="21" s="1"/>
  <c r="BA138" i="21"/>
  <c r="BB138" i="21" s="1"/>
  <c r="BA139" i="21"/>
  <c r="BB139" i="21" s="1"/>
  <c r="BA140" i="21"/>
  <c r="BB140" i="21" s="1"/>
  <c r="BA141" i="21"/>
  <c r="BB141" i="21" s="1"/>
  <c r="BA142" i="21"/>
  <c r="BB142" i="21" s="1"/>
  <c r="BA143" i="21"/>
  <c r="BB143" i="21" s="1"/>
  <c r="BA144" i="21"/>
  <c r="BB144" i="21" s="1"/>
  <c r="BA145" i="21"/>
  <c r="BB145" i="21" s="1"/>
  <c r="BA146" i="21"/>
  <c r="BB146" i="21" s="1"/>
  <c r="BA147" i="21"/>
  <c r="BB147" i="21" s="1"/>
  <c r="BA148" i="21"/>
  <c r="BB148" i="21" s="1"/>
  <c r="BA149" i="21"/>
  <c r="BB149" i="21" s="1"/>
  <c r="BA150" i="21"/>
  <c r="BB150" i="21" s="1"/>
  <c r="BA151" i="21"/>
  <c r="BB151" i="21" s="1"/>
  <c r="BA152" i="21"/>
  <c r="BB152" i="21" s="1"/>
  <c r="BA153" i="21"/>
  <c r="BB153" i="21" s="1"/>
  <c r="BA154" i="21"/>
  <c r="BB154" i="21" s="1"/>
  <c r="BA155" i="21"/>
  <c r="BB155" i="21" s="1"/>
  <c r="BA156" i="21"/>
  <c r="BB156" i="21" s="1"/>
  <c r="BA157" i="21"/>
  <c r="BB157" i="21" s="1"/>
  <c r="BA158" i="21"/>
  <c r="BB158" i="21" s="1"/>
  <c r="BE159" i="21"/>
  <c r="BA159" i="21"/>
  <c r="BB159" i="21" s="1"/>
  <c r="BC159" i="21"/>
  <c r="BD159" i="21"/>
  <c r="BC183" i="21"/>
  <c r="BC184" i="21"/>
  <c r="BC185" i="21"/>
  <c r="BC186" i="21"/>
  <c r="BC187" i="21"/>
  <c r="BC188" i="21"/>
  <c r="BC189" i="21"/>
  <c r="BC190" i="21"/>
  <c r="BC191" i="21"/>
  <c r="BC192" i="21"/>
  <c r="BC193" i="21"/>
  <c r="BD183" i="21"/>
  <c r="BD184" i="21"/>
  <c r="BD185" i="21"/>
  <c r="BD186" i="21"/>
  <c r="BD187" i="21"/>
  <c r="BD188" i="21"/>
  <c r="BD189" i="21"/>
  <c r="BD190" i="21"/>
  <c r="BD191" i="21"/>
  <c r="BD192" i="21"/>
  <c r="BD193" i="21"/>
  <c r="BA183" i="21"/>
  <c r="BB183" i="21" s="1"/>
  <c r="BA184" i="21"/>
  <c r="BB184" i="21" s="1"/>
  <c r="BA185" i="21"/>
  <c r="BB185" i="21" s="1"/>
  <c r="BA186" i="21"/>
  <c r="BB186" i="21" s="1"/>
  <c r="BA187" i="21"/>
  <c r="BB187" i="21" s="1"/>
  <c r="BA188" i="21"/>
  <c r="BB188" i="21" s="1"/>
  <c r="BA189" i="21"/>
  <c r="BB189" i="21" s="1"/>
  <c r="BA190" i="21"/>
  <c r="BB190" i="21" s="1"/>
  <c r="BA191" i="21"/>
  <c r="BB191" i="21" s="1"/>
  <c r="BA192" i="21"/>
  <c r="BB192" i="21" s="1"/>
  <c r="BA193" i="21"/>
  <c r="BB193" i="21" s="1"/>
  <c r="N113" i="8" l="1"/>
  <c r="W149" i="8"/>
  <c r="K145" i="8"/>
  <c r="N108" i="8"/>
  <c r="M143" i="7"/>
  <c r="M138" i="7"/>
  <c r="M126" i="7"/>
  <c r="P122" i="7"/>
  <c r="P35" i="7"/>
  <c r="G46" i="14"/>
  <c r="G32" i="14"/>
  <c r="AH28" i="8"/>
  <c r="O62" i="8"/>
  <c r="O51" i="8"/>
  <c r="O42" i="8"/>
  <c r="O26" i="8"/>
  <c r="H58" i="8"/>
  <c r="H33" i="8"/>
  <c r="H166" i="8"/>
  <c r="W166" i="8"/>
  <c r="H152" i="8"/>
  <c r="K148" i="8"/>
  <c r="K140" i="8"/>
  <c r="W152" i="8"/>
  <c r="K86" i="8"/>
  <c r="N39" i="8"/>
  <c r="K13" i="8"/>
  <c r="G3" i="14"/>
  <c r="N159" i="8"/>
  <c r="H148" i="8"/>
  <c r="H138" i="8"/>
  <c r="H126" i="8"/>
  <c r="H98" i="8"/>
  <c r="H64" i="8"/>
  <c r="N22" i="8"/>
  <c r="K8" i="8"/>
  <c r="H163" i="8"/>
  <c r="W139" i="8"/>
  <c r="K41" i="8"/>
  <c r="N11" i="8"/>
  <c r="N169" i="8"/>
  <c r="AL78" i="8"/>
  <c r="O44" i="8"/>
  <c r="AJ140" i="14"/>
  <c r="L128" i="7"/>
  <c r="G160" i="14"/>
  <c r="AH163" i="8"/>
  <c r="M155" i="7"/>
  <c r="AH151" i="8"/>
  <c r="AJ135" i="14"/>
  <c r="AH143" i="8"/>
  <c r="AH134" i="8"/>
  <c r="P128" i="7"/>
  <c r="L132" i="7"/>
  <c r="M118" i="7"/>
  <c r="AH101" i="8"/>
  <c r="M89" i="7"/>
  <c r="AJ98" i="14"/>
  <c r="AJ99" i="14"/>
  <c r="M80" i="14"/>
  <c r="AG79" i="14"/>
  <c r="AB79" i="14" s="1"/>
  <c r="Z79" i="14" s="1"/>
  <c r="S79" i="14" s="1"/>
  <c r="G78" i="14"/>
  <c r="AB75" i="14"/>
  <c r="V75" i="15"/>
  <c r="G75" i="11" s="1"/>
  <c r="D75" i="11" s="1"/>
  <c r="AH74" i="8"/>
  <c r="AJ54" i="14"/>
  <c r="AN43" i="14"/>
  <c r="AJ21" i="14"/>
  <c r="G19" i="14"/>
  <c r="AJ11" i="14"/>
  <c r="O162" i="8"/>
  <c r="O130" i="8"/>
  <c r="O38" i="8"/>
  <c r="H122" i="8"/>
  <c r="W122" i="8"/>
  <c r="H119" i="8"/>
  <c r="H95" i="8"/>
  <c r="O93" i="8"/>
  <c r="N70" i="8"/>
  <c r="O70" i="8" s="1"/>
  <c r="N47" i="8"/>
  <c r="N33" i="8"/>
  <c r="W32" i="8"/>
  <c r="H30" i="8"/>
  <c r="K167" i="8"/>
  <c r="K138" i="8"/>
  <c r="H128" i="8"/>
  <c r="O128" i="8" s="1"/>
  <c r="H113" i="8"/>
  <c r="W96" i="8"/>
  <c r="K88" i="8"/>
  <c r="K50" i="8"/>
  <c r="W25" i="8"/>
  <c r="H170" i="8"/>
  <c r="H132" i="8"/>
  <c r="W113" i="8"/>
  <c r="H88" i="8"/>
  <c r="W88" i="8"/>
  <c r="H79" i="8"/>
  <c r="W79" i="8"/>
  <c r="W45" i="8"/>
  <c r="K168" i="8"/>
  <c r="N167" i="8"/>
  <c r="H156" i="8"/>
  <c r="K153" i="8"/>
  <c r="N152" i="8"/>
  <c r="N143" i="8"/>
  <c r="H134" i="8"/>
  <c r="O134" i="8" s="1"/>
  <c r="W134" i="8"/>
  <c r="N86" i="8"/>
  <c r="H52" i="8"/>
  <c r="W172" i="8"/>
  <c r="H55" i="8"/>
  <c r="H36" i="8"/>
  <c r="H21" i="8"/>
  <c r="O21" i="8" s="1"/>
  <c r="K15" i="8"/>
  <c r="O15" i="8" s="1"/>
  <c r="H10" i="8"/>
  <c r="O10" i="8" s="1"/>
  <c r="K131" i="8"/>
  <c r="N91" i="8"/>
  <c r="O91" i="8" s="1"/>
  <c r="N158" i="8"/>
  <c r="N121" i="8"/>
  <c r="S73" i="14"/>
  <c r="O169" i="8"/>
  <c r="O66" i="8"/>
  <c r="P172" i="7"/>
  <c r="AH159" i="8"/>
  <c r="L172" i="7"/>
  <c r="M134" i="7"/>
  <c r="P132" i="7"/>
  <c r="L118" i="7"/>
  <c r="M114" i="7"/>
  <c r="M93" i="7"/>
  <c r="P99" i="7"/>
  <c r="P91" i="7"/>
  <c r="L91" i="7"/>
  <c r="M85" i="7"/>
  <c r="K80" i="14"/>
  <c r="L80" i="14" s="1"/>
  <c r="D80" i="14" s="1"/>
  <c r="AH57" i="8"/>
  <c r="AH32" i="8"/>
  <c r="N122" i="8"/>
  <c r="W93" i="8"/>
  <c r="O85" i="8"/>
  <c r="W85" i="8"/>
  <c r="O71" i="8"/>
  <c r="W19" i="8"/>
  <c r="O17" i="8"/>
  <c r="W17" i="8"/>
  <c r="H143" i="8"/>
  <c r="O131" i="8"/>
  <c r="W131" i="8"/>
  <c r="H107" i="8"/>
  <c r="H87" i="8"/>
  <c r="H45" i="8"/>
  <c r="W27" i="8"/>
  <c r="N79" i="8"/>
  <c r="H63" i="8"/>
  <c r="H13" i="8"/>
  <c r="H174" i="8"/>
  <c r="H168" i="8"/>
  <c r="N123" i="8"/>
  <c r="W114" i="8"/>
  <c r="K90" i="8"/>
  <c r="N81" i="8"/>
  <c r="H175" i="8"/>
  <c r="W175" i="8"/>
  <c r="K172" i="8"/>
  <c r="N139" i="8"/>
  <c r="H106" i="8"/>
  <c r="H73" i="8"/>
  <c r="K102" i="8"/>
  <c r="N101" i="8"/>
  <c r="K67" i="8"/>
  <c r="K119" i="8"/>
  <c r="Q140" i="8"/>
  <c r="R140" i="8" s="1"/>
  <c r="Q139" i="8"/>
  <c r="R139" i="8" s="1"/>
  <c r="O173" i="8"/>
  <c r="O127" i="8"/>
  <c r="O111" i="8"/>
  <c r="Q164" i="8"/>
  <c r="Q162" i="8"/>
  <c r="Q160" i="8"/>
  <c r="R160" i="8" s="1"/>
  <c r="Q163" i="8"/>
  <c r="Q161" i="8"/>
  <c r="R161" i="8" s="1"/>
  <c r="Q144" i="8"/>
  <c r="Q143" i="8"/>
  <c r="O165" i="8"/>
  <c r="O150" i="8"/>
  <c r="O105" i="8"/>
  <c r="Q124" i="8"/>
  <c r="Q122" i="8"/>
  <c r="R122" i="8" s="1"/>
  <c r="Q123" i="8"/>
  <c r="G167" i="6"/>
  <c r="H167" i="6" s="1"/>
  <c r="F167" i="6"/>
  <c r="G159" i="6"/>
  <c r="H159" i="6" s="1"/>
  <c r="F159" i="6"/>
  <c r="G147" i="6"/>
  <c r="H147" i="6" s="1"/>
  <c r="F147" i="6"/>
  <c r="AJ156" i="14"/>
  <c r="O146" i="6"/>
  <c r="G148" i="6"/>
  <c r="H148" i="6" s="1"/>
  <c r="F148" i="6"/>
  <c r="C146" i="8"/>
  <c r="C146" i="7"/>
  <c r="C145" i="3"/>
  <c r="C146" i="6"/>
  <c r="G140" i="14"/>
  <c r="V131" i="10"/>
  <c r="Y134" i="8"/>
  <c r="Z134" i="8" s="1"/>
  <c r="N132" i="7"/>
  <c r="V118" i="10"/>
  <c r="Y121" i="8"/>
  <c r="Z121" i="8" s="1"/>
  <c r="X123" i="6"/>
  <c r="Y123" i="6" s="1"/>
  <c r="Z123" i="6" s="1"/>
  <c r="O123" i="6"/>
  <c r="G122" i="6"/>
  <c r="H122" i="6" s="1"/>
  <c r="I122" i="6" s="1"/>
  <c r="N122" i="6" s="1"/>
  <c r="M121" i="3" s="1"/>
  <c r="F122" i="6"/>
  <c r="C124" i="8"/>
  <c r="C124" i="7"/>
  <c r="C124" i="6"/>
  <c r="C123" i="3"/>
  <c r="G115" i="14"/>
  <c r="G117" i="6"/>
  <c r="H117" i="6" s="1"/>
  <c r="F117" i="6"/>
  <c r="G93" i="6"/>
  <c r="H93" i="6" s="1"/>
  <c r="F93" i="6"/>
  <c r="AA82" i="10"/>
  <c r="AC85" i="8" s="1"/>
  <c r="O82" i="15"/>
  <c r="L82" i="10"/>
  <c r="F82" i="15"/>
  <c r="C111" i="8"/>
  <c r="C111" i="7"/>
  <c r="C111" i="6"/>
  <c r="C110" i="3"/>
  <c r="C105" i="8"/>
  <c r="C105" i="6"/>
  <c r="C105" i="7"/>
  <c r="C104" i="3"/>
  <c r="T95" i="10"/>
  <c r="I98" i="7" s="1"/>
  <c r="O98" i="7" s="1"/>
  <c r="J95" i="15"/>
  <c r="W91" i="10"/>
  <c r="D91" i="15"/>
  <c r="H91" i="10"/>
  <c r="W87" i="10"/>
  <c r="D87" i="15"/>
  <c r="H87" i="10"/>
  <c r="J112" i="6"/>
  <c r="N110" i="7"/>
  <c r="G107" i="6"/>
  <c r="H107" i="6" s="1"/>
  <c r="F107" i="6"/>
  <c r="L106" i="7"/>
  <c r="G105" i="6"/>
  <c r="H105" i="6" s="1"/>
  <c r="I105" i="6" s="1"/>
  <c r="F105" i="6"/>
  <c r="G98" i="6"/>
  <c r="H98" i="6" s="1"/>
  <c r="F98" i="6"/>
  <c r="V94" i="10"/>
  <c r="Y97" i="8"/>
  <c r="Z97" i="8" s="1"/>
  <c r="X96" i="6"/>
  <c r="Y96" i="6" s="1"/>
  <c r="W96" i="6"/>
  <c r="O96" i="6"/>
  <c r="J93" i="10"/>
  <c r="M93" i="15"/>
  <c r="Y93" i="10"/>
  <c r="AA96" i="8" s="1"/>
  <c r="C96" i="8"/>
  <c r="C96" i="7"/>
  <c r="C96" i="6"/>
  <c r="C95" i="3"/>
  <c r="N95" i="7"/>
  <c r="N89" i="10"/>
  <c r="AC89" i="10"/>
  <c r="AF92" i="8" s="1"/>
  <c r="Q89" i="15"/>
  <c r="K89" i="6"/>
  <c r="L89" i="6" s="1"/>
  <c r="M89" i="6" s="1"/>
  <c r="J89" i="6"/>
  <c r="U85" i="15"/>
  <c r="AG85" i="10"/>
  <c r="AK88" i="8" s="1"/>
  <c r="R84" i="10"/>
  <c r="G87" i="7" s="1"/>
  <c r="H84" i="15"/>
  <c r="U84" i="15"/>
  <c r="AG84" i="10"/>
  <c r="AK87" i="8" s="1"/>
  <c r="O83" i="10"/>
  <c r="R83" i="15"/>
  <c r="AD83" i="10"/>
  <c r="AG86" i="8" s="1"/>
  <c r="AH86" i="8" s="1"/>
  <c r="G85" i="6"/>
  <c r="H85" i="6" s="1"/>
  <c r="F85" i="6"/>
  <c r="V81" i="10"/>
  <c r="Y84" i="8"/>
  <c r="Z84" i="8" s="1"/>
  <c r="M81" i="10"/>
  <c r="X81" i="10"/>
  <c r="C83" i="8"/>
  <c r="C83" i="7"/>
  <c r="L83" i="7" s="1"/>
  <c r="C83" i="6"/>
  <c r="C82" i="3"/>
  <c r="E6" i="6"/>
  <c r="G6" i="6" s="1"/>
  <c r="H6" i="6" s="1"/>
  <c r="I6" i="6" s="1"/>
  <c r="E6" i="8"/>
  <c r="E6" i="7"/>
  <c r="E5" i="3"/>
  <c r="Q71" i="8"/>
  <c r="R71" i="8" s="1"/>
  <c r="Q70" i="8"/>
  <c r="R70" i="8" s="1"/>
  <c r="Q20" i="8"/>
  <c r="Q19" i="8"/>
  <c r="R19" i="8" s="1"/>
  <c r="V84" i="10"/>
  <c r="Y87" i="8"/>
  <c r="Z87" i="8" s="1"/>
  <c r="L85" i="7"/>
  <c r="AI81" i="14"/>
  <c r="AM81" i="14"/>
  <c r="U81" i="15"/>
  <c r="AG81" i="10"/>
  <c r="AK84" i="8" s="1"/>
  <c r="S80" i="10"/>
  <c r="H83" i="7" s="1"/>
  <c r="M83" i="7"/>
  <c r="V79" i="10"/>
  <c r="Y82" i="8"/>
  <c r="Z82" i="8" s="1"/>
  <c r="G82" i="6"/>
  <c r="H82" i="6" s="1"/>
  <c r="F82" i="6"/>
  <c r="D78" i="15"/>
  <c r="H78" i="14"/>
  <c r="H78" i="10"/>
  <c r="N78" i="10"/>
  <c r="AH78" i="14"/>
  <c r="AC78" i="10"/>
  <c r="AF81" i="8" s="1"/>
  <c r="Q78" i="15"/>
  <c r="M78" i="10"/>
  <c r="X78" i="10"/>
  <c r="V77" i="10"/>
  <c r="Y80" i="8"/>
  <c r="Z80" i="8" s="1"/>
  <c r="AN80" i="8" s="1"/>
  <c r="T79" i="3" s="1"/>
  <c r="P79" i="6"/>
  <c r="Q79" i="6" s="1"/>
  <c r="O79" i="6"/>
  <c r="P78" i="7"/>
  <c r="T76" i="15"/>
  <c r="AL76" i="14"/>
  <c r="AF76" i="10"/>
  <c r="AJ79" i="8" s="1"/>
  <c r="O76" i="10"/>
  <c r="O76" i="14"/>
  <c r="R76" i="10"/>
  <c r="G79" i="7" s="1"/>
  <c r="H76" i="15"/>
  <c r="AM76" i="14"/>
  <c r="AG76" i="10"/>
  <c r="AK79" i="8" s="1"/>
  <c r="U76" i="15"/>
  <c r="M78" i="7"/>
  <c r="J76" i="15"/>
  <c r="T76" i="10"/>
  <c r="I79" i="7" s="1"/>
  <c r="O79" i="7" s="1"/>
  <c r="Q76" i="14"/>
  <c r="AA74" i="10"/>
  <c r="AC77" i="8" s="1"/>
  <c r="AE74" i="14"/>
  <c r="O74" i="15"/>
  <c r="O74" i="10"/>
  <c r="R74" i="15"/>
  <c r="AD74" i="10"/>
  <c r="AG77" i="8" s="1"/>
  <c r="AI74" i="14"/>
  <c r="AF74" i="14"/>
  <c r="P74" i="15"/>
  <c r="AB74" i="10"/>
  <c r="AD77" i="8" s="1"/>
  <c r="AA72" i="14"/>
  <c r="L72" i="15"/>
  <c r="F72" i="14"/>
  <c r="G72" i="14" s="1"/>
  <c r="C72" i="15"/>
  <c r="G72" i="10"/>
  <c r="Q71" i="14"/>
  <c r="J71" i="15"/>
  <c r="T71" i="10"/>
  <c r="I74" i="7" s="1"/>
  <c r="O74" i="7" s="1"/>
  <c r="G77" i="6"/>
  <c r="H77" i="6" s="1"/>
  <c r="F77" i="6"/>
  <c r="P73" i="14"/>
  <c r="AK72" i="14"/>
  <c r="AN72" i="14" s="1"/>
  <c r="AE72" i="10"/>
  <c r="AI75" i="8" s="1"/>
  <c r="AL75" i="8" s="1"/>
  <c r="S72" i="15"/>
  <c r="P72" i="10"/>
  <c r="AF71" i="14"/>
  <c r="AB71" i="10"/>
  <c r="AD74" i="8" s="1"/>
  <c r="P71" i="15"/>
  <c r="T76" i="6"/>
  <c r="U76" i="6" s="1"/>
  <c r="V76" i="6" s="1"/>
  <c r="P76" i="6"/>
  <c r="Q76" i="6" s="1"/>
  <c r="O76" i="6"/>
  <c r="G75" i="6"/>
  <c r="H75" i="6" s="1"/>
  <c r="F75" i="6"/>
  <c r="F74" i="6"/>
  <c r="G74" i="6"/>
  <c r="H74" i="6" s="1"/>
  <c r="I74" i="6" s="1"/>
  <c r="B70" i="15"/>
  <c r="E70" i="14"/>
  <c r="F70" i="10"/>
  <c r="P69" i="10"/>
  <c r="AI68" i="14"/>
  <c r="R68" i="15"/>
  <c r="AD68" i="10"/>
  <c r="AG71" i="8" s="1"/>
  <c r="O68" i="10"/>
  <c r="K68" i="10"/>
  <c r="F70" i="15"/>
  <c r="J70" i="14"/>
  <c r="L70" i="10"/>
  <c r="J69" i="15"/>
  <c r="T69" i="10"/>
  <c r="I72" i="7" s="1"/>
  <c r="Q69" i="14"/>
  <c r="AK68" i="14"/>
  <c r="S68" i="15"/>
  <c r="AE68" i="10"/>
  <c r="AI71" i="8" s="1"/>
  <c r="P68" i="10"/>
  <c r="AF67" i="14"/>
  <c r="P67" i="15"/>
  <c r="AB67" i="10"/>
  <c r="AD70" i="8" s="1"/>
  <c r="AM66" i="14"/>
  <c r="U66" i="15"/>
  <c r="AG66" i="10"/>
  <c r="AK69" i="8" s="1"/>
  <c r="O66" i="14"/>
  <c r="H66" i="15"/>
  <c r="R66" i="10"/>
  <c r="G69" i="7" s="1"/>
  <c r="M69" i="7" s="1"/>
  <c r="N70" i="10"/>
  <c r="AE70" i="14"/>
  <c r="AA70" i="10"/>
  <c r="AC73" i="8" s="1"/>
  <c r="O70" i="15"/>
  <c r="M70" i="10"/>
  <c r="X70" i="10"/>
  <c r="AL70" i="14"/>
  <c r="AF70" i="10"/>
  <c r="AJ73" i="8" s="1"/>
  <c r="T70" i="15"/>
  <c r="R69" i="14"/>
  <c r="U69" i="10"/>
  <c r="J72" i="7" s="1"/>
  <c r="P72" i="7" s="1"/>
  <c r="K69" i="15"/>
  <c r="N69" i="10"/>
  <c r="AH69" i="14"/>
  <c r="Q69" i="15"/>
  <c r="AC69" i="10"/>
  <c r="AF72" i="8" s="1"/>
  <c r="P68" i="15"/>
  <c r="AB68" i="10"/>
  <c r="AD71" i="8" s="1"/>
  <c r="AF68" i="14"/>
  <c r="P66" i="14"/>
  <c r="O70" i="10"/>
  <c r="G69" i="15"/>
  <c r="N69" i="14"/>
  <c r="Q69" i="10"/>
  <c r="F72" i="7" s="1"/>
  <c r="U68" i="15"/>
  <c r="AG68" i="10"/>
  <c r="AK71" i="8" s="1"/>
  <c r="AM68" i="14"/>
  <c r="H68" i="15"/>
  <c r="R68" i="10"/>
  <c r="G71" i="7" s="1"/>
  <c r="M71" i="7" s="1"/>
  <c r="O68" i="14"/>
  <c r="R67" i="15"/>
  <c r="AD67" i="10"/>
  <c r="AG70" i="8" s="1"/>
  <c r="AI67" i="14"/>
  <c r="O67" i="10"/>
  <c r="O66" i="15"/>
  <c r="AA66" i="10"/>
  <c r="AC69" i="8" s="1"/>
  <c r="AE66" i="14"/>
  <c r="F66" i="15"/>
  <c r="L66" i="10"/>
  <c r="J66" i="14"/>
  <c r="K66" i="14" s="1"/>
  <c r="J64" i="15"/>
  <c r="T64" i="10"/>
  <c r="I67" i="7" s="1"/>
  <c r="O67" i="7" s="1"/>
  <c r="Q64" i="14"/>
  <c r="AI63" i="14"/>
  <c r="R63" i="15"/>
  <c r="AD63" i="10"/>
  <c r="AG66" i="8" s="1"/>
  <c r="W62" i="10"/>
  <c r="H62" i="14"/>
  <c r="D62" i="15"/>
  <c r="H62" i="10"/>
  <c r="K64" i="15"/>
  <c r="R64" i="14"/>
  <c r="U64" i="10"/>
  <c r="J67" i="7" s="1"/>
  <c r="P67" i="7" s="1"/>
  <c r="AK63" i="14"/>
  <c r="S63" i="15"/>
  <c r="AE63" i="10"/>
  <c r="AI66" i="8" s="1"/>
  <c r="P63" i="10"/>
  <c r="AF62" i="14"/>
  <c r="P62" i="15"/>
  <c r="AB62" i="10"/>
  <c r="AD65" i="8" s="1"/>
  <c r="AM61" i="14"/>
  <c r="U61" i="15"/>
  <c r="AG61" i="10"/>
  <c r="AK64" i="8" s="1"/>
  <c r="AI60" i="14"/>
  <c r="R60" i="15"/>
  <c r="AD60" i="10"/>
  <c r="AG63" i="8" s="1"/>
  <c r="O60" i="10"/>
  <c r="M65" i="10"/>
  <c r="X65" i="10"/>
  <c r="K65" i="10"/>
  <c r="AD65" i="14"/>
  <c r="N65" i="15"/>
  <c r="Z65" i="10"/>
  <c r="AB68" i="8" s="1"/>
  <c r="W65" i="14"/>
  <c r="X65" i="14" s="1"/>
  <c r="T65" i="14" s="1"/>
  <c r="J112" i="12"/>
  <c r="C68" i="8"/>
  <c r="C68" i="7"/>
  <c r="C68" i="6"/>
  <c r="C67" i="3"/>
  <c r="P64" i="10"/>
  <c r="AC64" i="14"/>
  <c r="M64" i="15"/>
  <c r="Y64" i="10"/>
  <c r="AA67" i="8" s="1"/>
  <c r="C67" i="8"/>
  <c r="C67" i="7"/>
  <c r="C67" i="6"/>
  <c r="C66" i="3"/>
  <c r="K63" i="15"/>
  <c r="U63" i="10"/>
  <c r="J66" i="7" s="1"/>
  <c r="P66" i="7" s="1"/>
  <c r="R63" i="14"/>
  <c r="E63" i="15"/>
  <c r="I63" i="10"/>
  <c r="S66" i="6" s="1"/>
  <c r="I63" i="14"/>
  <c r="K66" i="6"/>
  <c r="L66" i="6" s="1"/>
  <c r="J66" i="6"/>
  <c r="Q62" i="15"/>
  <c r="AC62" i="10"/>
  <c r="AF65" i="8" s="1"/>
  <c r="AH62" i="14"/>
  <c r="N62" i="10"/>
  <c r="N61" i="15"/>
  <c r="Z61" i="10"/>
  <c r="AB64" i="8" s="1"/>
  <c r="AD61" i="14"/>
  <c r="L64" i="7"/>
  <c r="AE60" i="14"/>
  <c r="AA60" i="10"/>
  <c r="AC63" i="8" s="1"/>
  <c r="O60" i="15"/>
  <c r="J60" i="14"/>
  <c r="L60" i="10"/>
  <c r="F60" i="15"/>
  <c r="F68" i="6"/>
  <c r="G68" i="6"/>
  <c r="H68" i="6" s="1"/>
  <c r="U63" i="15"/>
  <c r="AG63" i="10"/>
  <c r="AK66" i="8" s="1"/>
  <c r="AM63" i="14"/>
  <c r="H63" i="15"/>
  <c r="R63" i="10"/>
  <c r="G66" i="7" s="1"/>
  <c r="M66" i="7" s="1"/>
  <c r="O63" i="14"/>
  <c r="R62" i="15"/>
  <c r="AD62" i="10"/>
  <c r="AG65" i="8" s="1"/>
  <c r="AI62" i="14"/>
  <c r="O62" i="10"/>
  <c r="O61" i="15"/>
  <c r="AA61" i="10"/>
  <c r="AC64" i="8" s="1"/>
  <c r="AE61" i="14"/>
  <c r="F61" i="15"/>
  <c r="L61" i="10"/>
  <c r="J61" i="14"/>
  <c r="K61" i="14" s="1"/>
  <c r="X60" i="10"/>
  <c r="M60" i="10"/>
  <c r="O59" i="10"/>
  <c r="Q58" i="15"/>
  <c r="AH58" i="14"/>
  <c r="AC58" i="10"/>
  <c r="AF61" i="8" s="1"/>
  <c r="G61" i="6"/>
  <c r="H61" i="6" s="1"/>
  <c r="I61" i="6" s="1"/>
  <c r="F61" i="6"/>
  <c r="AH56" i="14"/>
  <c r="Q56" i="15"/>
  <c r="AC56" i="10"/>
  <c r="AF59" i="8" s="1"/>
  <c r="N56" i="10"/>
  <c r="AD55" i="14"/>
  <c r="N55" i="15"/>
  <c r="Z55" i="10"/>
  <c r="AB58" i="8" s="1"/>
  <c r="W54" i="10"/>
  <c r="H54" i="14"/>
  <c r="D54" i="15"/>
  <c r="H54" i="10"/>
  <c r="P59" i="14"/>
  <c r="E59" i="14"/>
  <c r="B59" i="15"/>
  <c r="F59" i="10"/>
  <c r="J98" i="12"/>
  <c r="Q62" i="8" s="1"/>
  <c r="W59" i="14"/>
  <c r="X59" i="14" s="1"/>
  <c r="T59" i="14" s="1"/>
  <c r="R59" i="14"/>
  <c r="K59" i="15"/>
  <c r="U59" i="10"/>
  <c r="J62" i="7" s="1"/>
  <c r="P62" i="7" s="1"/>
  <c r="J59" i="14"/>
  <c r="F59" i="15"/>
  <c r="L59" i="10"/>
  <c r="AE59" i="14"/>
  <c r="O59" i="15"/>
  <c r="AA59" i="10"/>
  <c r="AC62" i="8" s="1"/>
  <c r="AK55" i="14"/>
  <c r="AE55" i="10"/>
  <c r="AI58" i="8" s="1"/>
  <c r="S55" i="15"/>
  <c r="P55" i="10"/>
  <c r="AF54" i="14"/>
  <c r="P54" i="15"/>
  <c r="AB54" i="10"/>
  <c r="AD57" i="8" s="1"/>
  <c r="J56" i="15"/>
  <c r="T56" i="10"/>
  <c r="I59" i="7" s="1"/>
  <c r="Q56" i="14"/>
  <c r="T55" i="15"/>
  <c r="AF55" i="10"/>
  <c r="AJ58" i="8" s="1"/>
  <c r="AL55" i="14"/>
  <c r="P58" i="14"/>
  <c r="X60" i="6"/>
  <c r="Y60" i="6" s="1"/>
  <c r="W60" i="6"/>
  <c r="S54" i="10"/>
  <c r="H57" i="7" s="1"/>
  <c r="AL53" i="14"/>
  <c r="T53" i="15"/>
  <c r="AF53" i="10"/>
  <c r="AJ56" i="8" s="1"/>
  <c r="V52" i="10"/>
  <c r="Y55" i="8"/>
  <c r="Z55" i="8" s="1"/>
  <c r="K55" i="6"/>
  <c r="L55" i="6" s="1"/>
  <c r="J55" i="6"/>
  <c r="Q49" i="14"/>
  <c r="T49" i="10"/>
  <c r="I52" i="7" s="1"/>
  <c r="J49" i="15"/>
  <c r="E57" i="14"/>
  <c r="F57" i="10"/>
  <c r="B57" i="15"/>
  <c r="W57" i="14"/>
  <c r="X57" i="14" s="1"/>
  <c r="T57" i="14" s="1"/>
  <c r="N57" i="14"/>
  <c r="G57" i="15"/>
  <c r="Q57" i="10"/>
  <c r="F60" i="7" s="1"/>
  <c r="AL57" i="14"/>
  <c r="T57" i="15"/>
  <c r="AF57" i="10"/>
  <c r="AJ60" i="8" s="1"/>
  <c r="X53" i="10"/>
  <c r="M53" i="10"/>
  <c r="AH52" i="14"/>
  <c r="AJ52" i="14" s="1"/>
  <c r="Q52" i="15"/>
  <c r="AC52" i="10"/>
  <c r="AF55" i="8" s="1"/>
  <c r="AH55" i="8" s="1"/>
  <c r="N52" i="10"/>
  <c r="X49" i="10"/>
  <c r="M49" i="10"/>
  <c r="AH48" i="14"/>
  <c r="AJ48" i="14" s="1"/>
  <c r="Q48" i="15"/>
  <c r="AC48" i="10"/>
  <c r="AF51" i="8" s="1"/>
  <c r="AH51" i="8" s="1"/>
  <c r="N48" i="10"/>
  <c r="S53" i="15"/>
  <c r="AK53" i="14"/>
  <c r="AE53" i="10"/>
  <c r="AI56" i="8" s="1"/>
  <c r="L53" i="15"/>
  <c r="AA53" i="14"/>
  <c r="C53" i="15"/>
  <c r="G53" i="10"/>
  <c r="F53" i="14"/>
  <c r="G53" i="14" s="1"/>
  <c r="J52" i="15"/>
  <c r="T52" i="10"/>
  <c r="I55" i="7" s="1"/>
  <c r="O55" i="7" s="1"/>
  <c r="Q52" i="14"/>
  <c r="AJ50" i="14"/>
  <c r="R49" i="15"/>
  <c r="AD49" i="10"/>
  <c r="AG52" i="8" s="1"/>
  <c r="AI49" i="14"/>
  <c r="O49" i="10"/>
  <c r="O48" i="15"/>
  <c r="AA48" i="10"/>
  <c r="AC51" i="8" s="1"/>
  <c r="AE48" i="14"/>
  <c r="F48" i="15"/>
  <c r="L48" i="10"/>
  <c r="J48" i="14"/>
  <c r="K48" i="14" s="1"/>
  <c r="O89" i="12"/>
  <c r="G51" i="15"/>
  <c r="Q51" i="10"/>
  <c r="F54" i="7" s="1"/>
  <c r="N51" i="14"/>
  <c r="T51" i="15"/>
  <c r="AF51" i="10"/>
  <c r="AJ54" i="8" s="1"/>
  <c r="AL51" i="14"/>
  <c r="K51" i="10"/>
  <c r="AD51" i="14"/>
  <c r="N51" i="15"/>
  <c r="Z51" i="10"/>
  <c r="AB54" i="8" s="1"/>
  <c r="N51" i="10"/>
  <c r="AH51" i="14"/>
  <c r="Q51" i="15"/>
  <c r="AC51" i="10"/>
  <c r="AF54" i="8" s="1"/>
  <c r="N53" i="7"/>
  <c r="X50" i="6"/>
  <c r="Y50" i="6" s="1"/>
  <c r="W50" i="6"/>
  <c r="O45" i="10"/>
  <c r="R45" i="15"/>
  <c r="AD45" i="10"/>
  <c r="AG48" i="8" s="1"/>
  <c r="AI45" i="14"/>
  <c r="AF45" i="14"/>
  <c r="P45" i="15"/>
  <c r="AB45" i="10"/>
  <c r="AD48" i="8" s="1"/>
  <c r="W45" i="10"/>
  <c r="J43" i="15"/>
  <c r="T43" i="10"/>
  <c r="I46" i="7" s="1"/>
  <c r="O46" i="7" s="1"/>
  <c r="Q43" i="14"/>
  <c r="C46" i="8"/>
  <c r="C46" i="7"/>
  <c r="C46" i="6"/>
  <c r="C45" i="3"/>
  <c r="AJ49" i="14"/>
  <c r="W47" i="10"/>
  <c r="E47" i="15"/>
  <c r="I47" i="10"/>
  <c r="S50" i="6" s="1"/>
  <c r="I47" i="14"/>
  <c r="K47" i="14" s="1"/>
  <c r="K47" i="15"/>
  <c r="U47" i="10"/>
  <c r="J50" i="7" s="1"/>
  <c r="R47" i="14"/>
  <c r="F47" i="14"/>
  <c r="C47" i="15"/>
  <c r="G47" i="10"/>
  <c r="AA47" i="14"/>
  <c r="L47" i="15"/>
  <c r="J47" i="10"/>
  <c r="AC47" i="14"/>
  <c r="Y47" i="10"/>
  <c r="AA50" i="8" s="1"/>
  <c r="M47" i="15"/>
  <c r="L45" i="10"/>
  <c r="J45" i="14"/>
  <c r="F45" i="15"/>
  <c r="F48" i="6"/>
  <c r="G48" i="6"/>
  <c r="H48" i="6" s="1"/>
  <c r="X44" i="10"/>
  <c r="O44" i="15"/>
  <c r="AA44" i="10"/>
  <c r="AC47" i="8" s="1"/>
  <c r="AE44" i="14"/>
  <c r="N44" i="10"/>
  <c r="AH44" i="14"/>
  <c r="AJ44" i="14" s="1"/>
  <c r="Q44" i="15"/>
  <c r="AC44" i="10"/>
  <c r="AF47" i="8" s="1"/>
  <c r="AH47" i="8" s="1"/>
  <c r="K43" i="15"/>
  <c r="U43" i="10"/>
  <c r="J46" i="7" s="1"/>
  <c r="P46" i="7" s="1"/>
  <c r="R43" i="14"/>
  <c r="AJ53" i="14"/>
  <c r="F51" i="15"/>
  <c r="L51" i="10"/>
  <c r="J51" i="14"/>
  <c r="O48" i="6"/>
  <c r="N42" i="15"/>
  <c r="Z42" i="10"/>
  <c r="AB45" i="8" s="1"/>
  <c r="AD42" i="14"/>
  <c r="O42" i="14"/>
  <c r="H42" i="15"/>
  <c r="R42" i="10"/>
  <c r="G45" i="7" s="1"/>
  <c r="AM42" i="14"/>
  <c r="U42" i="15"/>
  <c r="AG42" i="10"/>
  <c r="AK45" i="8" s="1"/>
  <c r="AF42" i="14"/>
  <c r="AB42" i="10"/>
  <c r="AD45" i="8" s="1"/>
  <c r="P42" i="15"/>
  <c r="W41" i="10"/>
  <c r="O62" i="12"/>
  <c r="P40" i="15"/>
  <c r="AF40" i="14"/>
  <c r="AB40" i="10"/>
  <c r="AD43" i="8" s="1"/>
  <c r="J40" i="14"/>
  <c r="K40" i="14" s="1"/>
  <c r="L40" i="10"/>
  <c r="F40" i="15"/>
  <c r="AE40" i="14"/>
  <c r="O40" i="15"/>
  <c r="AA40" i="10"/>
  <c r="AC43" i="8" s="1"/>
  <c r="AF39" i="14"/>
  <c r="P39" i="15"/>
  <c r="AB39" i="10"/>
  <c r="AD42" i="8" s="1"/>
  <c r="AM38" i="14"/>
  <c r="U38" i="15"/>
  <c r="AG38" i="10"/>
  <c r="AK41" i="8" s="1"/>
  <c r="O38" i="14"/>
  <c r="H38" i="15"/>
  <c r="R38" i="10"/>
  <c r="G41" i="7" s="1"/>
  <c r="AC34" i="14"/>
  <c r="M34" i="15"/>
  <c r="Y34" i="10"/>
  <c r="AA37" i="8" s="1"/>
  <c r="J34" i="10"/>
  <c r="AK32" i="14"/>
  <c r="S32" i="15"/>
  <c r="AE32" i="10"/>
  <c r="AI35" i="8" s="1"/>
  <c r="AE32" i="14"/>
  <c r="O32" i="15"/>
  <c r="AA32" i="10"/>
  <c r="AC35" i="8" s="1"/>
  <c r="J32" i="14"/>
  <c r="K32" i="14" s="1"/>
  <c r="L32" i="10"/>
  <c r="F32" i="15"/>
  <c r="J46" i="6"/>
  <c r="AH41" i="14"/>
  <c r="Q41" i="15"/>
  <c r="AC41" i="10"/>
  <c r="AF44" i="8" s="1"/>
  <c r="L41" i="10"/>
  <c r="F41" i="15"/>
  <c r="J41" i="14"/>
  <c r="K43" i="6"/>
  <c r="L43" i="6" s="1"/>
  <c r="J43" i="6"/>
  <c r="AH39" i="14"/>
  <c r="Q39" i="15"/>
  <c r="AC39" i="10"/>
  <c r="AF42" i="8" s="1"/>
  <c r="N39" i="10"/>
  <c r="F40" i="6"/>
  <c r="G40" i="6"/>
  <c r="H40" i="6" s="1"/>
  <c r="V36" i="10"/>
  <c r="Y39" i="8"/>
  <c r="Z39" i="8" s="1"/>
  <c r="S36" i="10"/>
  <c r="H39" i="7" s="1"/>
  <c r="AD34" i="14"/>
  <c r="Z34" i="10"/>
  <c r="AB37" i="8" s="1"/>
  <c r="N34" i="15"/>
  <c r="K34" i="10"/>
  <c r="W33" i="10"/>
  <c r="H33" i="14"/>
  <c r="D33" i="15"/>
  <c r="H33" i="10"/>
  <c r="M41" i="10"/>
  <c r="R39" i="15"/>
  <c r="AD39" i="10"/>
  <c r="AG42" i="8" s="1"/>
  <c r="AI39" i="14"/>
  <c r="O39" i="10"/>
  <c r="O38" i="15"/>
  <c r="AA38" i="10"/>
  <c r="AC41" i="8" s="1"/>
  <c r="AE38" i="14"/>
  <c r="F38" i="15"/>
  <c r="L38" i="10"/>
  <c r="J38" i="14"/>
  <c r="K38" i="14" s="1"/>
  <c r="W34" i="10"/>
  <c r="D34" i="15"/>
  <c r="H34" i="10"/>
  <c r="H34" i="14"/>
  <c r="N41" i="10"/>
  <c r="O41" i="10"/>
  <c r="AI41" i="14"/>
  <c r="AD41" i="10"/>
  <c r="AG44" i="8" s="1"/>
  <c r="R41" i="15"/>
  <c r="J39" i="15"/>
  <c r="T39" i="10"/>
  <c r="I42" i="7" s="1"/>
  <c r="O42" i="7" s="1"/>
  <c r="Q39" i="14"/>
  <c r="W31" i="14"/>
  <c r="X31" i="14" s="1"/>
  <c r="T31" i="14" s="1"/>
  <c r="J53" i="12"/>
  <c r="Q34" i="8" s="1"/>
  <c r="O53" i="12"/>
  <c r="N31" i="14"/>
  <c r="G31" i="15"/>
  <c r="Q31" i="10"/>
  <c r="F34" i="7" s="1"/>
  <c r="AL31" i="14"/>
  <c r="T31" i="15"/>
  <c r="AF31" i="10"/>
  <c r="AJ34" i="8" s="1"/>
  <c r="M32" i="7"/>
  <c r="F32" i="6"/>
  <c r="G32" i="6"/>
  <c r="H32" i="6" s="1"/>
  <c r="R28" i="14"/>
  <c r="K28" i="15"/>
  <c r="U28" i="10"/>
  <c r="J31" i="7" s="1"/>
  <c r="I28" i="14"/>
  <c r="E28" i="15"/>
  <c r="I28" i="10"/>
  <c r="S31" i="6" s="1"/>
  <c r="AC27" i="14"/>
  <c r="M27" i="15"/>
  <c r="Y27" i="10"/>
  <c r="AA30" i="8" s="1"/>
  <c r="J27" i="10"/>
  <c r="AA26" i="14"/>
  <c r="L26" i="15"/>
  <c r="AK25" i="14"/>
  <c r="S25" i="15"/>
  <c r="AE25" i="10"/>
  <c r="AI28" i="8" s="1"/>
  <c r="AE25" i="14"/>
  <c r="O25" i="15"/>
  <c r="AA25" i="10"/>
  <c r="AC28" i="8" s="1"/>
  <c r="W25" i="10"/>
  <c r="Q25" i="14"/>
  <c r="J25" i="15"/>
  <c r="T25" i="10"/>
  <c r="I28" i="7" s="1"/>
  <c r="O28" i="7" s="1"/>
  <c r="P25" i="10"/>
  <c r="J25" i="14"/>
  <c r="K25" i="14" s="1"/>
  <c r="F25" i="15"/>
  <c r="L25" i="10"/>
  <c r="H25" i="14"/>
  <c r="D25" i="15"/>
  <c r="H25" i="10"/>
  <c r="AM23" i="14"/>
  <c r="U23" i="15"/>
  <c r="AG23" i="10"/>
  <c r="AK26" i="8" s="1"/>
  <c r="O23" i="14"/>
  <c r="H23" i="15"/>
  <c r="R23" i="10"/>
  <c r="G26" i="7" s="1"/>
  <c r="AI22" i="14"/>
  <c r="AJ22" i="14" s="1"/>
  <c r="R22" i="15"/>
  <c r="AD22" i="10"/>
  <c r="AG25" i="8" s="1"/>
  <c r="M24" i="7"/>
  <c r="G24" i="6"/>
  <c r="H24" i="6" s="1"/>
  <c r="F24" i="6"/>
  <c r="W34" i="6"/>
  <c r="G33" i="6"/>
  <c r="H33" i="6" s="1"/>
  <c r="F33" i="6"/>
  <c r="AM30" i="14"/>
  <c r="AG30" i="10"/>
  <c r="AK33" i="8" s="1"/>
  <c r="U30" i="15"/>
  <c r="AC28" i="14"/>
  <c r="M28" i="15"/>
  <c r="Y28" i="10"/>
  <c r="AA31" i="8" s="1"/>
  <c r="J28" i="10"/>
  <c r="AK26" i="14"/>
  <c r="S26" i="15"/>
  <c r="AE26" i="10"/>
  <c r="AI29" i="8" s="1"/>
  <c r="AE26" i="14"/>
  <c r="O26" i="15"/>
  <c r="AA26" i="10"/>
  <c r="AC29" i="8" s="1"/>
  <c r="W26" i="10"/>
  <c r="Q26" i="14"/>
  <c r="J26" i="15"/>
  <c r="T26" i="10"/>
  <c r="I29" i="7" s="1"/>
  <c r="P26" i="10"/>
  <c r="J26" i="14"/>
  <c r="K26" i="14" s="1"/>
  <c r="F26" i="15"/>
  <c r="L26" i="10"/>
  <c r="H26" i="14"/>
  <c r="D26" i="15"/>
  <c r="H26" i="10"/>
  <c r="AL25" i="14"/>
  <c r="T25" i="15"/>
  <c r="AF25" i="10"/>
  <c r="AJ28" i="8" s="1"/>
  <c r="AF25" i="14"/>
  <c r="P25" i="15"/>
  <c r="AB25" i="10"/>
  <c r="AD28" i="8" s="1"/>
  <c r="X25" i="10"/>
  <c r="S25" i="10"/>
  <c r="H28" i="7" s="1"/>
  <c r="AI23" i="14"/>
  <c r="AD23" i="10"/>
  <c r="AG26" i="8" s="1"/>
  <c r="R23" i="15"/>
  <c r="O23" i="10"/>
  <c r="AE22" i="14"/>
  <c r="AA22" i="10"/>
  <c r="AC25" i="8" s="1"/>
  <c r="O22" i="15"/>
  <c r="J22" i="14"/>
  <c r="K22" i="14" s="1"/>
  <c r="F22" i="15"/>
  <c r="L22" i="10"/>
  <c r="X21" i="10"/>
  <c r="W35" i="10"/>
  <c r="O35" i="10"/>
  <c r="R35" i="15"/>
  <c r="AD35" i="10"/>
  <c r="AG38" i="8" s="1"/>
  <c r="AI35" i="14"/>
  <c r="O35" i="14"/>
  <c r="R35" i="10"/>
  <c r="G38" i="7" s="1"/>
  <c r="H35" i="15"/>
  <c r="AM35" i="14"/>
  <c r="AG35" i="10"/>
  <c r="AK38" i="8" s="1"/>
  <c r="U35" i="15"/>
  <c r="AF35" i="14"/>
  <c r="P35" i="15"/>
  <c r="AB35" i="10"/>
  <c r="AD38" i="8" s="1"/>
  <c r="P32" i="14"/>
  <c r="I32" i="15"/>
  <c r="V31" i="10"/>
  <c r="Y34" i="8"/>
  <c r="Z34" i="8" s="1"/>
  <c r="L28" i="15"/>
  <c r="AA28" i="14"/>
  <c r="C28" i="15"/>
  <c r="G28" i="10"/>
  <c r="F28" i="14"/>
  <c r="J27" i="15"/>
  <c r="T27" i="10"/>
  <c r="I30" i="7" s="1"/>
  <c r="Q27" i="14"/>
  <c r="T26" i="15"/>
  <c r="AF26" i="10"/>
  <c r="AJ29" i="8" s="1"/>
  <c r="AL26" i="14"/>
  <c r="S23" i="15"/>
  <c r="AE23" i="10"/>
  <c r="AI26" i="8" s="1"/>
  <c r="AK23" i="14"/>
  <c r="AN23" i="14" s="1"/>
  <c r="P23" i="10"/>
  <c r="P22" i="15"/>
  <c r="AB22" i="10"/>
  <c r="AD25" i="8" s="1"/>
  <c r="AF22" i="14"/>
  <c r="V32" i="10"/>
  <c r="Y35" i="8"/>
  <c r="Z35" i="8" s="1"/>
  <c r="S28" i="15"/>
  <c r="AE28" i="10"/>
  <c r="AI31" i="8" s="1"/>
  <c r="AK28" i="14"/>
  <c r="P28" i="10"/>
  <c r="P20" i="10"/>
  <c r="L20" i="15"/>
  <c r="AA20" i="14"/>
  <c r="J20" i="10"/>
  <c r="AC20" i="14"/>
  <c r="Y20" i="10"/>
  <c r="AA23" i="8" s="1"/>
  <c r="M20" i="15"/>
  <c r="I20" i="14"/>
  <c r="E20" i="15"/>
  <c r="I20" i="10"/>
  <c r="S23" i="6" s="1"/>
  <c r="R20" i="14"/>
  <c r="K20" i="15"/>
  <c r="U20" i="10"/>
  <c r="J23" i="7" s="1"/>
  <c r="C23" i="8"/>
  <c r="C23" i="7"/>
  <c r="C23" i="6"/>
  <c r="C22" i="3"/>
  <c r="AK18" i="14"/>
  <c r="S18" i="15"/>
  <c r="AE18" i="10"/>
  <c r="AI21" i="8" s="1"/>
  <c r="P18" i="10"/>
  <c r="Q14" i="14"/>
  <c r="J14" i="15"/>
  <c r="T14" i="10"/>
  <c r="I17" i="7" s="1"/>
  <c r="P24" i="10"/>
  <c r="O24" i="10"/>
  <c r="R24" i="15"/>
  <c r="AD24" i="10"/>
  <c r="AG27" i="8" s="1"/>
  <c r="AI24" i="14"/>
  <c r="O24" i="14"/>
  <c r="H24" i="15"/>
  <c r="R24" i="10"/>
  <c r="G27" i="7" s="1"/>
  <c r="AM24" i="14"/>
  <c r="U24" i="15"/>
  <c r="AG24" i="10"/>
  <c r="AK27" i="8" s="1"/>
  <c r="AF24" i="14"/>
  <c r="P24" i="15"/>
  <c r="AB24" i="10"/>
  <c r="AD27" i="8" s="1"/>
  <c r="G22" i="6"/>
  <c r="H22" i="6" s="1"/>
  <c r="F22" i="6"/>
  <c r="AI19" i="14"/>
  <c r="AD19" i="10"/>
  <c r="AG22" i="8" s="1"/>
  <c r="R19" i="15"/>
  <c r="W19" i="14"/>
  <c r="X19" i="14" s="1"/>
  <c r="T19" i="14" s="1"/>
  <c r="C22" i="8"/>
  <c r="C22" i="7"/>
  <c r="C22" i="6"/>
  <c r="C21" i="3"/>
  <c r="R18" i="14"/>
  <c r="K18" i="15"/>
  <c r="U18" i="10"/>
  <c r="J21" i="7" s="1"/>
  <c r="P21" i="7" s="1"/>
  <c r="I18" i="14"/>
  <c r="E18" i="15"/>
  <c r="I18" i="10"/>
  <c r="S21" i="6" s="1"/>
  <c r="AC17" i="14"/>
  <c r="M17" i="15"/>
  <c r="Y17" i="10"/>
  <c r="AA20" i="8" s="1"/>
  <c r="J17" i="10"/>
  <c r="AK15" i="14"/>
  <c r="S15" i="15"/>
  <c r="AE15" i="10"/>
  <c r="AI18" i="8" s="1"/>
  <c r="AE15" i="14"/>
  <c r="O15" i="15"/>
  <c r="AA15" i="10"/>
  <c r="AC18" i="8" s="1"/>
  <c r="W15" i="10"/>
  <c r="Q15" i="14"/>
  <c r="J15" i="15"/>
  <c r="T15" i="10"/>
  <c r="I18" i="7" s="1"/>
  <c r="O18" i="7" s="1"/>
  <c r="P15" i="10"/>
  <c r="J15" i="14"/>
  <c r="K15" i="14" s="1"/>
  <c r="F15" i="15"/>
  <c r="L15" i="10"/>
  <c r="H15" i="14"/>
  <c r="D15" i="15"/>
  <c r="H15" i="10"/>
  <c r="AL14" i="14"/>
  <c r="T14" i="15"/>
  <c r="AF14" i="10"/>
  <c r="AJ17" i="8" s="1"/>
  <c r="N14" i="14"/>
  <c r="G14" i="15"/>
  <c r="Q14" i="10"/>
  <c r="F17" i="7" s="1"/>
  <c r="O23" i="12"/>
  <c r="W13" i="14"/>
  <c r="X13" i="14" s="1"/>
  <c r="T13" i="14" s="1"/>
  <c r="E13" i="14"/>
  <c r="B13" i="15"/>
  <c r="F13" i="10"/>
  <c r="AI12" i="14"/>
  <c r="R12" i="15"/>
  <c r="AD12" i="10"/>
  <c r="AG15" i="8" s="1"/>
  <c r="AD12" i="14"/>
  <c r="N12" i="15"/>
  <c r="Z12" i="10"/>
  <c r="AB15" i="8" s="1"/>
  <c r="AE15" i="8" s="1"/>
  <c r="AA12" i="14"/>
  <c r="L12" i="15"/>
  <c r="O12" i="10"/>
  <c r="K12" i="10"/>
  <c r="F12" i="14"/>
  <c r="C12" i="15"/>
  <c r="G12" i="10"/>
  <c r="M15" i="7" s="1"/>
  <c r="AH9" i="14"/>
  <c r="Q9" i="15"/>
  <c r="AC9" i="10"/>
  <c r="AF12" i="8" s="1"/>
  <c r="N9" i="10"/>
  <c r="AD8" i="14"/>
  <c r="N8" i="15"/>
  <c r="Z8" i="10"/>
  <c r="AB11" i="8" s="1"/>
  <c r="AA8" i="14"/>
  <c r="L8" i="15"/>
  <c r="F8" i="14"/>
  <c r="G8" i="14" s="1"/>
  <c r="C8" i="15"/>
  <c r="G8" i="10"/>
  <c r="L11" i="7" s="1"/>
  <c r="Q7" i="14"/>
  <c r="J7" i="15"/>
  <c r="T7" i="10"/>
  <c r="I10" i="7" s="1"/>
  <c r="O10" i="7" s="1"/>
  <c r="M18" i="15"/>
  <c r="Y18" i="10"/>
  <c r="AA21" i="8" s="1"/>
  <c r="AC18" i="14"/>
  <c r="J18" i="10"/>
  <c r="L17" i="15"/>
  <c r="AA17" i="14"/>
  <c r="C17" i="15"/>
  <c r="G17" i="10"/>
  <c r="F17" i="14"/>
  <c r="J16" i="15"/>
  <c r="T16" i="10"/>
  <c r="I19" i="7" s="1"/>
  <c r="O19" i="7" s="1"/>
  <c r="Q16" i="14"/>
  <c r="T15" i="15"/>
  <c r="AF15" i="10"/>
  <c r="AJ18" i="8" s="1"/>
  <c r="AL15" i="14"/>
  <c r="I15" i="15"/>
  <c r="U14" i="15"/>
  <c r="AG14" i="10"/>
  <c r="AK17" i="8" s="1"/>
  <c r="AM14" i="14"/>
  <c r="H14" i="15"/>
  <c r="R14" i="10"/>
  <c r="G17" i="7" s="1"/>
  <c r="O14" i="14"/>
  <c r="R13" i="15"/>
  <c r="AD13" i="10"/>
  <c r="AG16" i="8" s="1"/>
  <c r="AI13" i="14"/>
  <c r="O13" i="10"/>
  <c r="AE12" i="14"/>
  <c r="AA12" i="10"/>
  <c r="AC15" i="8" s="1"/>
  <c r="O12" i="15"/>
  <c r="J12" i="14"/>
  <c r="K12" i="14" s="1"/>
  <c r="L12" i="10"/>
  <c r="F12" i="15"/>
  <c r="X11" i="10"/>
  <c r="AA9" i="14"/>
  <c r="L9" i="15"/>
  <c r="F9" i="14"/>
  <c r="C9" i="15"/>
  <c r="G9" i="10"/>
  <c r="Q8" i="14"/>
  <c r="J8" i="15"/>
  <c r="T8" i="10"/>
  <c r="I11" i="7" s="1"/>
  <c r="O11" i="7" s="1"/>
  <c r="AL7" i="14"/>
  <c r="T7" i="15"/>
  <c r="AF7" i="10"/>
  <c r="AJ10" i="8" s="1"/>
  <c r="G25" i="6"/>
  <c r="H25" i="6" s="1"/>
  <c r="F25" i="6"/>
  <c r="N18" i="15"/>
  <c r="Z18" i="10"/>
  <c r="AB21" i="8" s="1"/>
  <c r="AD18" i="14"/>
  <c r="K18" i="10"/>
  <c r="W17" i="10"/>
  <c r="D17" i="15"/>
  <c r="H17" i="10"/>
  <c r="H17" i="14"/>
  <c r="S13" i="15"/>
  <c r="AE13" i="10"/>
  <c r="AI16" i="8" s="1"/>
  <c r="AK13" i="14"/>
  <c r="P13" i="10"/>
  <c r="O9" i="15"/>
  <c r="AA9" i="10"/>
  <c r="AC12" i="8" s="1"/>
  <c r="AE9" i="14"/>
  <c r="F9" i="15"/>
  <c r="L9" i="10"/>
  <c r="J9" i="14"/>
  <c r="K9" i="14" s="1"/>
  <c r="D10" i="15"/>
  <c r="H10" i="10"/>
  <c r="H10" i="14"/>
  <c r="F15" i="6"/>
  <c r="G15" i="6"/>
  <c r="H15" i="6" s="1"/>
  <c r="I15" i="6" s="1"/>
  <c r="P12" i="7"/>
  <c r="P6" i="10"/>
  <c r="X6" i="10"/>
  <c r="AH15" i="8"/>
  <c r="V11" i="10"/>
  <c r="Y14" i="8"/>
  <c r="Z14" i="8" s="1"/>
  <c r="S11" i="10"/>
  <c r="H14" i="7" s="1"/>
  <c r="J14" i="6"/>
  <c r="K14" i="6"/>
  <c r="L14" i="6" s="1"/>
  <c r="W10" i="10"/>
  <c r="O10" i="10"/>
  <c r="R10" i="15"/>
  <c r="AD10" i="10"/>
  <c r="AG13" i="8" s="1"/>
  <c r="AI10" i="14"/>
  <c r="O10" i="14"/>
  <c r="R10" i="10"/>
  <c r="G13" i="7" s="1"/>
  <c r="H10" i="15"/>
  <c r="AM10" i="14"/>
  <c r="AG10" i="10"/>
  <c r="AK13" i="8" s="1"/>
  <c r="U10" i="15"/>
  <c r="AF10" i="14"/>
  <c r="P10" i="15"/>
  <c r="AB10" i="10"/>
  <c r="AD13" i="8" s="1"/>
  <c r="P7" i="14"/>
  <c r="M7" i="14" s="1"/>
  <c r="I7" i="15"/>
  <c r="O6" i="15"/>
  <c r="AE6" i="14"/>
  <c r="AA6" i="10"/>
  <c r="AC9" i="8" s="1"/>
  <c r="J6" i="10"/>
  <c r="W4" i="10"/>
  <c r="H4" i="14"/>
  <c r="H4" i="10"/>
  <c r="D4" i="15"/>
  <c r="AG5" i="10"/>
  <c r="AK8" i="8" s="1"/>
  <c r="AM5" i="14"/>
  <c r="U5" i="15"/>
  <c r="W5" i="14"/>
  <c r="X5" i="14" s="1"/>
  <c r="T5" i="14" s="1"/>
  <c r="J12" i="12"/>
  <c r="Q8" i="8" s="1"/>
  <c r="N5" i="10"/>
  <c r="F5" i="14"/>
  <c r="G5" i="14" s="1"/>
  <c r="C5" i="15"/>
  <c r="G5" i="10"/>
  <c r="AA5" i="14"/>
  <c r="L5" i="15"/>
  <c r="S3" i="15"/>
  <c r="AK3" i="14"/>
  <c r="AE3" i="10"/>
  <c r="AI6" i="8" s="1"/>
  <c r="H3" i="14"/>
  <c r="D3" i="15"/>
  <c r="H3" i="10"/>
  <c r="AF3" i="14"/>
  <c r="AB3" i="10"/>
  <c r="AD6" i="8" s="1"/>
  <c r="P3" i="15"/>
  <c r="W165" i="8"/>
  <c r="W150" i="8"/>
  <c r="O147" i="8"/>
  <c r="W137" i="8"/>
  <c r="R127" i="8"/>
  <c r="W124" i="8"/>
  <c r="O121" i="8"/>
  <c r="W108" i="8"/>
  <c r="W97" i="8"/>
  <c r="O94" i="8"/>
  <c r="W82" i="8"/>
  <c r="O78" i="8"/>
  <c r="W66" i="8"/>
  <c r="R57" i="8"/>
  <c r="W54" i="8"/>
  <c r="R46" i="8"/>
  <c r="W44" i="8"/>
  <c r="R35" i="8"/>
  <c r="W29" i="8"/>
  <c r="W9" i="8"/>
  <c r="W8" i="6"/>
  <c r="X8" i="6"/>
  <c r="Y8" i="6" s="1"/>
  <c r="X85" i="8"/>
  <c r="S84" i="3" s="1"/>
  <c r="W70" i="8"/>
  <c r="L101" i="7"/>
  <c r="R113" i="8"/>
  <c r="O107" i="8"/>
  <c r="W56" i="8"/>
  <c r="W12" i="8"/>
  <c r="P134" i="7"/>
  <c r="P55" i="7"/>
  <c r="T82" i="5"/>
  <c r="T50" i="5"/>
  <c r="T18" i="5"/>
  <c r="T146" i="4"/>
  <c r="T130" i="4"/>
  <c r="T114" i="4"/>
  <c r="T98" i="4"/>
  <c r="O167" i="8"/>
  <c r="W143" i="8"/>
  <c r="R63" i="8"/>
  <c r="L18" i="7"/>
  <c r="P3" i="14"/>
  <c r="I3" i="15"/>
  <c r="O159" i="8"/>
  <c r="O149" i="8"/>
  <c r="O139" i="8"/>
  <c r="X139" i="8" s="1"/>
  <c r="S138" i="3" s="1"/>
  <c r="R135" i="8"/>
  <c r="R126" i="8"/>
  <c r="O116" i="8"/>
  <c r="O102" i="8"/>
  <c r="W90" i="8"/>
  <c r="O76" i="8"/>
  <c r="R52" i="8"/>
  <c r="O47" i="8"/>
  <c r="O11" i="8"/>
  <c r="L134" i="7"/>
  <c r="K7" i="6"/>
  <c r="L7" i="6" s="1"/>
  <c r="M7" i="6" s="1"/>
  <c r="O175" i="8"/>
  <c r="H161" i="8"/>
  <c r="N156" i="8"/>
  <c r="N153" i="8"/>
  <c r="O153" i="8" s="1"/>
  <c r="W136" i="8"/>
  <c r="W117" i="8"/>
  <c r="N114" i="8"/>
  <c r="O114" i="8" s="1"/>
  <c r="X114" i="8" s="1"/>
  <c r="S113" i="3" s="1"/>
  <c r="N104" i="8"/>
  <c r="W100" i="8"/>
  <c r="H96" i="8"/>
  <c r="N90" i="8"/>
  <c r="N80" i="8"/>
  <c r="N77" i="8"/>
  <c r="R53" i="8"/>
  <c r="N40" i="8"/>
  <c r="H37" i="8"/>
  <c r="O37" i="8" s="1"/>
  <c r="Q36" i="8"/>
  <c r="R36" i="8" s="1"/>
  <c r="W15" i="8"/>
  <c r="H12" i="8"/>
  <c r="O12" i="8" s="1"/>
  <c r="R10" i="8"/>
  <c r="L89" i="7"/>
  <c r="T76" i="5"/>
  <c r="T44" i="5"/>
  <c r="T12" i="5"/>
  <c r="T151" i="4"/>
  <c r="T135" i="4"/>
  <c r="T119" i="4"/>
  <c r="T103" i="4"/>
  <c r="T92" i="4"/>
  <c r="T84" i="4"/>
  <c r="T76" i="4"/>
  <c r="T68" i="4"/>
  <c r="T60" i="4"/>
  <c r="T52" i="4"/>
  <c r="T44" i="4"/>
  <c r="T36" i="4"/>
  <c r="T28" i="4"/>
  <c r="T20" i="4"/>
  <c r="T12" i="4"/>
  <c r="T95" i="5"/>
  <c r="T63" i="5"/>
  <c r="T31" i="5"/>
  <c r="T67" i="4"/>
  <c r="T35" i="4"/>
  <c r="T73" i="5"/>
  <c r="T41" i="5"/>
  <c r="T9" i="5"/>
  <c r="T69" i="4"/>
  <c r="T37" i="4"/>
  <c r="T5" i="4"/>
  <c r="Q27" i="8"/>
  <c r="T79" i="4"/>
  <c r="T47" i="4"/>
  <c r="T15" i="4"/>
  <c r="T145" i="4"/>
  <c r="T129" i="4"/>
  <c r="T113" i="4"/>
  <c r="T89" i="4"/>
  <c r="T57" i="4"/>
  <c r="T25" i="4"/>
  <c r="J174" i="6"/>
  <c r="K174" i="6"/>
  <c r="L174" i="6" s="1"/>
  <c r="M174" i="6" s="1"/>
  <c r="V167" i="10"/>
  <c r="Y170" i="8"/>
  <c r="Z170" i="8" s="1"/>
  <c r="G169" i="14"/>
  <c r="G171" i="6"/>
  <c r="H171" i="6" s="1"/>
  <c r="F171" i="6"/>
  <c r="J170" i="6"/>
  <c r="K170" i="6"/>
  <c r="L170" i="6" s="1"/>
  <c r="G163" i="6"/>
  <c r="H163" i="6" s="1"/>
  <c r="F163" i="6"/>
  <c r="V160" i="10"/>
  <c r="Y163" i="8"/>
  <c r="Z163" i="8" s="1"/>
  <c r="K163" i="6"/>
  <c r="L163" i="6" s="1"/>
  <c r="J163" i="6"/>
  <c r="G160" i="6"/>
  <c r="H160" i="6" s="1"/>
  <c r="F160" i="6"/>
  <c r="C165" i="8"/>
  <c r="C165" i="6"/>
  <c r="C165" i="7"/>
  <c r="C164" i="3"/>
  <c r="G152" i="6"/>
  <c r="H152" i="6" s="1"/>
  <c r="F152" i="6"/>
  <c r="G144" i="6"/>
  <c r="H144" i="6" s="1"/>
  <c r="I144" i="6" s="1"/>
  <c r="F144" i="6"/>
  <c r="G143" i="6"/>
  <c r="H143" i="6" s="1"/>
  <c r="F143" i="6"/>
  <c r="G142" i="6"/>
  <c r="H142" i="6" s="1"/>
  <c r="I142" i="6" s="1"/>
  <c r="F142" i="6"/>
  <c r="G134" i="6"/>
  <c r="H134" i="6" s="1"/>
  <c r="F134" i="6"/>
  <c r="V140" i="10"/>
  <c r="Y143" i="8"/>
  <c r="Z143" i="8" s="1"/>
  <c r="K143" i="6"/>
  <c r="L143" i="6" s="1"/>
  <c r="J143" i="6"/>
  <c r="V135" i="10"/>
  <c r="Y138" i="8"/>
  <c r="Z138" i="8" s="1"/>
  <c r="J138" i="6"/>
  <c r="K138" i="6"/>
  <c r="L138" i="6" s="1"/>
  <c r="M138" i="6" s="1"/>
  <c r="G135" i="6"/>
  <c r="H135" i="6" s="1"/>
  <c r="I135" i="6" s="1"/>
  <c r="F135" i="6"/>
  <c r="J125" i="6"/>
  <c r="O124" i="7"/>
  <c r="W124" i="6"/>
  <c r="V123" i="10"/>
  <c r="Y126" i="8"/>
  <c r="Z126" i="8" s="1"/>
  <c r="V119" i="10"/>
  <c r="Y122" i="8"/>
  <c r="Z122" i="8" s="1"/>
  <c r="V117" i="10"/>
  <c r="Y120" i="8"/>
  <c r="Z120" i="8" s="1"/>
  <c r="J120" i="6"/>
  <c r="K120" i="6"/>
  <c r="L120" i="6" s="1"/>
  <c r="G111" i="14"/>
  <c r="N128" i="7"/>
  <c r="J124" i="6"/>
  <c r="K124" i="6"/>
  <c r="L124" i="6" s="1"/>
  <c r="G123" i="6"/>
  <c r="H123" i="6" s="1"/>
  <c r="F123" i="6"/>
  <c r="G118" i="6"/>
  <c r="H118" i="6" s="1"/>
  <c r="F118" i="6"/>
  <c r="G114" i="6"/>
  <c r="H114" i="6" s="1"/>
  <c r="F114" i="6"/>
  <c r="G110" i="6"/>
  <c r="H110" i="6" s="1"/>
  <c r="F110" i="6"/>
  <c r="G106" i="6"/>
  <c r="H106" i="6" s="1"/>
  <c r="F106" i="6"/>
  <c r="J116" i="6"/>
  <c r="W82" i="10"/>
  <c r="H82" i="10"/>
  <c r="D82" i="15"/>
  <c r="G109" i="6"/>
  <c r="H109" i="6" s="1"/>
  <c r="F109" i="6"/>
  <c r="V105" i="10"/>
  <c r="Y108" i="8"/>
  <c r="Z108" i="8" s="1"/>
  <c r="C107" i="8"/>
  <c r="C107" i="7"/>
  <c r="C107" i="6"/>
  <c r="C106" i="3"/>
  <c r="G102" i="6"/>
  <c r="H102" i="6" s="1"/>
  <c r="F102" i="6"/>
  <c r="S95" i="15"/>
  <c r="AE95" i="10"/>
  <c r="AI98" i="8" s="1"/>
  <c r="P95" i="10"/>
  <c r="T91" i="10"/>
  <c r="I94" i="7" s="1"/>
  <c r="J91" i="15"/>
  <c r="AD88" i="10"/>
  <c r="AG91" i="8" s="1"/>
  <c r="R88" i="15"/>
  <c r="J87" i="15"/>
  <c r="T87" i="10"/>
  <c r="I90" i="7" s="1"/>
  <c r="O90" i="7" s="1"/>
  <c r="L114" i="7"/>
  <c r="C104" i="8"/>
  <c r="C104" i="7"/>
  <c r="C104" i="6"/>
  <c r="C103" i="3"/>
  <c r="AH125" i="8"/>
  <c r="C115" i="8"/>
  <c r="C115" i="7"/>
  <c r="C115" i="6"/>
  <c r="C114" i="3"/>
  <c r="G98" i="14"/>
  <c r="N99" i="7"/>
  <c r="N93" i="10"/>
  <c r="Q93" i="15"/>
  <c r="AC93" i="10"/>
  <c r="AF96" i="8" s="1"/>
  <c r="L95" i="7"/>
  <c r="K93" i="6"/>
  <c r="L93" i="6" s="1"/>
  <c r="J93" i="6"/>
  <c r="H89" i="15"/>
  <c r="R89" i="10"/>
  <c r="G92" i="7" s="1"/>
  <c r="U89" i="15"/>
  <c r="AG89" i="10"/>
  <c r="AK92" i="8" s="1"/>
  <c r="X87" i="6"/>
  <c r="Y87" i="6" s="1"/>
  <c r="Z87" i="6" s="1"/>
  <c r="W87" i="6"/>
  <c r="T87" i="6"/>
  <c r="U87" i="6" s="1"/>
  <c r="V87" i="6" s="1"/>
  <c r="P87" i="6"/>
  <c r="Q87" i="6" s="1"/>
  <c r="O87" i="6"/>
  <c r="B84" i="15"/>
  <c r="F84" i="10"/>
  <c r="C87" i="8"/>
  <c r="C87" i="7"/>
  <c r="C87" i="6"/>
  <c r="C86" i="3"/>
  <c r="C86" i="8"/>
  <c r="C86" i="7"/>
  <c r="C86" i="6"/>
  <c r="C85" i="3"/>
  <c r="P81" i="15"/>
  <c r="AB81" i="10"/>
  <c r="AD84" i="8" s="1"/>
  <c r="Y80" i="10"/>
  <c r="AA83" i="8" s="1"/>
  <c r="M80" i="15"/>
  <c r="V80" i="15" s="1"/>
  <c r="G80" i="11" s="1"/>
  <c r="D80" i="11" s="1"/>
  <c r="C6" i="8"/>
  <c r="M80" i="7"/>
  <c r="L120" i="7"/>
  <c r="L82" i="7"/>
  <c r="L51" i="7"/>
  <c r="P138" i="7"/>
  <c r="P126" i="7"/>
  <c r="P101" i="7"/>
  <c r="P80" i="7"/>
  <c r="M76" i="7"/>
  <c r="L35" i="7"/>
  <c r="P7" i="7"/>
  <c r="P106" i="7"/>
  <c r="L57" i="7"/>
  <c r="C6" i="7"/>
  <c r="L108" i="7"/>
  <c r="C6" i="6"/>
  <c r="C5" i="3"/>
  <c r="F86" i="6"/>
  <c r="G86" i="6"/>
  <c r="H86" i="6" s="1"/>
  <c r="I86" i="6" s="1"/>
  <c r="Y81" i="10"/>
  <c r="AA84" i="8" s="1"/>
  <c r="M81" i="15"/>
  <c r="AC81" i="14"/>
  <c r="H81" i="15"/>
  <c r="R81" i="10"/>
  <c r="G84" i="7" s="1"/>
  <c r="O81" i="14"/>
  <c r="F81" i="10"/>
  <c r="E81" i="14"/>
  <c r="B81" i="15"/>
  <c r="W81" i="10"/>
  <c r="V80" i="10"/>
  <c r="Y83" i="8"/>
  <c r="Z83" i="8" s="1"/>
  <c r="I79" i="15"/>
  <c r="V79" i="15" s="1"/>
  <c r="G79" i="11" s="1"/>
  <c r="D79" i="11" s="1"/>
  <c r="P82" i="6"/>
  <c r="Q82" i="6" s="1"/>
  <c r="R82" i="6" s="1"/>
  <c r="AB82" i="6" s="1"/>
  <c r="N81" i="3" s="1"/>
  <c r="J82" i="6"/>
  <c r="K82" i="6"/>
  <c r="L82" i="6" s="1"/>
  <c r="L78" i="15"/>
  <c r="AA78" i="14"/>
  <c r="O78" i="14"/>
  <c r="R78" i="10"/>
  <c r="G81" i="7" s="1"/>
  <c r="H78" i="15"/>
  <c r="AM78" i="14"/>
  <c r="AG78" i="10"/>
  <c r="AK81" i="8" s="1"/>
  <c r="U78" i="15"/>
  <c r="AF78" i="14"/>
  <c r="P78" i="15"/>
  <c r="AB78" i="10"/>
  <c r="AD81" i="8" s="1"/>
  <c r="G79" i="14"/>
  <c r="D79" i="14" s="1"/>
  <c r="F78" i="15"/>
  <c r="L78" i="10"/>
  <c r="J78" i="14"/>
  <c r="P75" i="14"/>
  <c r="S76" i="15"/>
  <c r="AE76" i="10"/>
  <c r="AI79" i="8" s="1"/>
  <c r="AL79" i="8" s="1"/>
  <c r="AK76" i="14"/>
  <c r="AN76" i="14" s="1"/>
  <c r="P76" i="14"/>
  <c r="L76" i="15"/>
  <c r="AA76" i="14"/>
  <c r="S76" i="10"/>
  <c r="H79" i="7" s="1"/>
  <c r="E76" i="15"/>
  <c r="I76" i="14"/>
  <c r="I76" i="10"/>
  <c r="S79" i="6" s="1"/>
  <c r="E76" i="14"/>
  <c r="B76" i="15"/>
  <c r="F76" i="10"/>
  <c r="W76" i="14"/>
  <c r="X76" i="14" s="1"/>
  <c r="T76" i="14" s="1"/>
  <c r="J123" i="12"/>
  <c r="Q79" i="8" s="1"/>
  <c r="C79" i="8"/>
  <c r="C79" i="7"/>
  <c r="C79" i="6"/>
  <c r="C78" i="3"/>
  <c r="AE78" i="8"/>
  <c r="AM78" i="8" s="1"/>
  <c r="AN78" i="8" s="1"/>
  <c r="T77" i="3" s="1"/>
  <c r="J80" i="6"/>
  <c r="K80" i="6"/>
  <c r="L80" i="6" s="1"/>
  <c r="K77" i="14"/>
  <c r="L77" i="14" s="1"/>
  <c r="D77" i="14" s="1"/>
  <c r="X76" i="10"/>
  <c r="T74" i="10"/>
  <c r="I77" i="7" s="1"/>
  <c r="Q74" i="14"/>
  <c r="J74" i="15"/>
  <c r="O119" i="12"/>
  <c r="N74" i="14"/>
  <c r="G74" i="15"/>
  <c r="Q74" i="10"/>
  <c r="F77" i="7" s="1"/>
  <c r="AL74" i="14"/>
  <c r="AN74" i="14" s="1"/>
  <c r="T74" i="15"/>
  <c r="AF74" i="10"/>
  <c r="AJ77" i="8" s="1"/>
  <c r="V73" i="10"/>
  <c r="Y76" i="8"/>
  <c r="Z76" i="8" s="1"/>
  <c r="AN76" i="8" s="1"/>
  <c r="T75" i="3" s="1"/>
  <c r="AK71" i="14"/>
  <c r="AE71" i="10"/>
  <c r="AI74" i="8" s="1"/>
  <c r="S71" i="15"/>
  <c r="P71" i="10"/>
  <c r="P78" i="6"/>
  <c r="Q78" i="6" s="1"/>
  <c r="R78" i="6" s="1"/>
  <c r="K78" i="6"/>
  <c r="L78" i="6" s="1"/>
  <c r="J78" i="6"/>
  <c r="AE72" i="14"/>
  <c r="O72" i="15"/>
  <c r="AA72" i="10"/>
  <c r="AC75" i="8" s="1"/>
  <c r="J72" i="14"/>
  <c r="K72" i="14" s="1"/>
  <c r="F72" i="15"/>
  <c r="L72" i="10"/>
  <c r="G75" i="14"/>
  <c r="L75" i="7"/>
  <c r="P69" i="15"/>
  <c r="AF69" i="14"/>
  <c r="AB69" i="10"/>
  <c r="AD72" i="8" s="1"/>
  <c r="K69" i="10"/>
  <c r="AD68" i="14"/>
  <c r="N68" i="15"/>
  <c r="Z68" i="10"/>
  <c r="AB71" i="8" s="1"/>
  <c r="AK67" i="14"/>
  <c r="S67" i="15"/>
  <c r="AE67" i="10"/>
  <c r="AI70" i="8" s="1"/>
  <c r="F70" i="6"/>
  <c r="G70" i="6"/>
  <c r="H70" i="6" s="1"/>
  <c r="V66" i="10"/>
  <c r="Y69" i="8"/>
  <c r="Z69" i="8" s="1"/>
  <c r="S66" i="10"/>
  <c r="H69" i="7" s="1"/>
  <c r="C70" i="15"/>
  <c r="G70" i="10"/>
  <c r="F70" i="14"/>
  <c r="G70" i="14" s="1"/>
  <c r="AE68" i="14"/>
  <c r="O68" i="15"/>
  <c r="AA68" i="10"/>
  <c r="AC71" i="8" s="1"/>
  <c r="J68" i="14"/>
  <c r="K68" i="14" s="1"/>
  <c r="F68" i="15"/>
  <c r="L68" i="10"/>
  <c r="X67" i="10"/>
  <c r="M67" i="10"/>
  <c r="AH66" i="14"/>
  <c r="AJ66" i="14" s="1"/>
  <c r="Q66" i="15"/>
  <c r="AC66" i="10"/>
  <c r="AF69" i="8" s="1"/>
  <c r="AH69" i="8" s="1"/>
  <c r="AC70" i="10"/>
  <c r="AF73" i="8" s="1"/>
  <c r="Q70" i="15"/>
  <c r="AH70" i="14"/>
  <c r="H70" i="14"/>
  <c r="H70" i="10"/>
  <c r="D70" i="15"/>
  <c r="U70" i="15"/>
  <c r="AM70" i="14"/>
  <c r="AN70" i="14" s="1"/>
  <c r="AG70" i="10"/>
  <c r="AK73" i="8" s="1"/>
  <c r="M70" i="15"/>
  <c r="AC70" i="14"/>
  <c r="Y70" i="10"/>
  <c r="AA73" i="8" s="1"/>
  <c r="C73" i="8"/>
  <c r="C73" i="7"/>
  <c r="C73" i="6"/>
  <c r="C72" i="3"/>
  <c r="M69" i="10"/>
  <c r="O69" i="14"/>
  <c r="H69" i="15"/>
  <c r="R69" i="10"/>
  <c r="G72" i="7" s="1"/>
  <c r="AM69" i="14"/>
  <c r="U69" i="15"/>
  <c r="AG69" i="10"/>
  <c r="AK72" i="8" s="1"/>
  <c r="X68" i="10"/>
  <c r="J70" i="10"/>
  <c r="O69" i="10"/>
  <c r="Q68" i="15"/>
  <c r="AC68" i="10"/>
  <c r="AF71" i="8" s="1"/>
  <c r="AH71" i="8" s="1"/>
  <c r="AH68" i="14"/>
  <c r="AJ68" i="14" s="1"/>
  <c r="N68" i="10"/>
  <c r="N67" i="15"/>
  <c r="Z67" i="10"/>
  <c r="AB70" i="8" s="1"/>
  <c r="AD67" i="14"/>
  <c r="K67" i="10"/>
  <c r="W66" i="10"/>
  <c r="D66" i="15"/>
  <c r="H66" i="10"/>
  <c r="H66" i="14"/>
  <c r="L66" i="14" s="1"/>
  <c r="G69" i="6"/>
  <c r="H69" i="6" s="1"/>
  <c r="F69" i="6"/>
  <c r="O64" i="14"/>
  <c r="H64" i="15"/>
  <c r="R64" i="10"/>
  <c r="G67" i="7" s="1"/>
  <c r="AD63" i="14"/>
  <c r="N63" i="15"/>
  <c r="Z63" i="10"/>
  <c r="AB66" i="8" s="1"/>
  <c r="Q62" i="14"/>
  <c r="J62" i="15"/>
  <c r="T62" i="10"/>
  <c r="I65" i="7" s="1"/>
  <c r="O65" i="7" s="1"/>
  <c r="O64" i="10"/>
  <c r="AE63" i="14"/>
  <c r="O63" i="15"/>
  <c r="AA63" i="10"/>
  <c r="AC66" i="8" s="1"/>
  <c r="J63" i="14"/>
  <c r="K63" i="14" s="1"/>
  <c r="F63" i="15"/>
  <c r="L63" i="10"/>
  <c r="X62" i="10"/>
  <c r="M62" i="10"/>
  <c r="AH61" i="14"/>
  <c r="Q61" i="15"/>
  <c r="AC61" i="10"/>
  <c r="AF64" i="8" s="1"/>
  <c r="AD60" i="14"/>
  <c r="N60" i="15"/>
  <c r="Z60" i="10"/>
  <c r="AB63" i="8" s="1"/>
  <c r="K60" i="10"/>
  <c r="J65" i="10"/>
  <c r="P65" i="15"/>
  <c r="AB65" i="10"/>
  <c r="AD68" i="8" s="1"/>
  <c r="AF65" i="14"/>
  <c r="O65" i="10"/>
  <c r="AI65" i="14"/>
  <c r="R65" i="15"/>
  <c r="AD65" i="10"/>
  <c r="AG68" i="8" s="1"/>
  <c r="AC65" i="14"/>
  <c r="Y65" i="10"/>
  <c r="AA68" i="8" s="1"/>
  <c r="M65" i="15"/>
  <c r="AD64" i="10"/>
  <c r="AG67" i="8" s="1"/>
  <c r="AI64" i="14"/>
  <c r="R64" i="15"/>
  <c r="F64" i="15"/>
  <c r="L64" i="10"/>
  <c r="J64" i="14"/>
  <c r="Q64" i="15"/>
  <c r="AC64" i="10"/>
  <c r="AF67" i="8" s="1"/>
  <c r="AH64" i="14"/>
  <c r="AJ64" i="14" s="1"/>
  <c r="T63" i="15"/>
  <c r="AF63" i="10"/>
  <c r="AJ66" i="8" s="1"/>
  <c r="AL63" i="14"/>
  <c r="G63" i="15"/>
  <c r="Q63" i="10"/>
  <c r="F66" i="7" s="1"/>
  <c r="L66" i="7" s="1"/>
  <c r="N63" i="14"/>
  <c r="M62" i="15"/>
  <c r="Y62" i="10"/>
  <c r="AA65" i="8" s="1"/>
  <c r="AC62" i="14"/>
  <c r="J62" i="10"/>
  <c r="G61" i="14"/>
  <c r="W60" i="10"/>
  <c r="H60" i="14"/>
  <c r="D60" i="15"/>
  <c r="H60" i="10"/>
  <c r="W64" i="10"/>
  <c r="M64" i="10"/>
  <c r="Q63" i="15"/>
  <c r="AC63" i="10"/>
  <c r="AF66" i="8" s="1"/>
  <c r="AH66" i="8" s="1"/>
  <c r="AH63" i="14"/>
  <c r="AJ63" i="14" s="1"/>
  <c r="N63" i="10"/>
  <c r="N62" i="15"/>
  <c r="Z62" i="10"/>
  <c r="AB65" i="8" s="1"/>
  <c r="AD62" i="14"/>
  <c r="K62" i="10"/>
  <c r="W61" i="10"/>
  <c r="D61" i="15"/>
  <c r="H61" i="10"/>
  <c r="H61" i="14"/>
  <c r="L61" i="14" s="1"/>
  <c r="F64" i="6"/>
  <c r="G64" i="6"/>
  <c r="H64" i="6" s="1"/>
  <c r="K60" i="15"/>
  <c r="U60" i="10"/>
  <c r="J63" i="7" s="1"/>
  <c r="R60" i="14"/>
  <c r="E60" i="15"/>
  <c r="I60" i="10"/>
  <c r="S63" i="6" s="1"/>
  <c r="I60" i="14"/>
  <c r="AE58" i="14"/>
  <c r="O58" i="15"/>
  <c r="AA58" i="10"/>
  <c r="AC61" i="8" s="1"/>
  <c r="W58" i="10"/>
  <c r="Q58" i="14"/>
  <c r="J58" i="15"/>
  <c r="T58" i="10"/>
  <c r="I61" i="7" s="1"/>
  <c r="P58" i="10"/>
  <c r="J58" i="14"/>
  <c r="K58" i="14" s="1"/>
  <c r="F58" i="15"/>
  <c r="L58" i="10"/>
  <c r="H58" i="14"/>
  <c r="D58" i="15"/>
  <c r="H58" i="10"/>
  <c r="AI58" i="14"/>
  <c r="R58" i="15"/>
  <c r="AD58" i="10"/>
  <c r="AG61" i="8" s="1"/>
  <c r="AC56" i="14"/>
  <c r="M56" i="15"/>
  <c r="Y56" i="10"/>
  <c r="AA59" i="8" s="1"/>
  <c r="J56" i="10"/>
  <c r="AA55" i="14"/>
  <c r="L55" i="15"/>
  <c r="O55" i="10"/>
  <c r="K55" i="10"/>
  <c r="F55" i="14"/>
  <c r="G55" i="14" s="1"/>
  <c r="C55" i="15"/>
  <c r="G55" i="10"/>
  <c r="P58" i="7" s="1"/>
  <c r="Q54" i="14"/>
  <c r="J54" i="15"/>
  <c r="T54" i="10"/>
  <c r="I57" i="7" s="1"/>
  <c r="O57" i="7" s="1"/>
  <c r="Q59" i="10"/>
  <c r="F62" i="7" s="1"/>
  <c r="N59" i="14"/>
  <c r="G59" i="15"/>
  <c r="G59" i="14"/>
  <c r="J59" i="10"/>
  <c r="M59" i="15"/>
  <c r="Y59" i="10"/>
  <c r="AA62" i="8" s="1"/>
  <c r="AC59" i="14"/>
  <c r="X59" i="10"/>
  <c r="P59" i="10"/>
  <c r="AK59" i="14"/>
  <c r="S59" i="15"/>
  <c r="AE59" i="10"/>
  <c r="AI62" i="8" s="1"/>
  <c r="V58" i="10"/>
  <c r="Y61" i="8"/>
  <c r="Z61" i="8" s="1"/>
  <c r="AI56" i="14"/>
  <c r="AD56" i="10"/>
  <c r="AG59" i="8" s="1"/>
  <c r="R56" i="15"/>
  <c r="O56" i="10"/>
  <c r="AE55" i="14"/>
  <c r="AA55" i="10"/>
  <c r="AC58" i="8" s="1"/>
  <c r="O55" i="15"/>
  <c r="J55" i="14"/>
  <c r="K55" i="14" s="1"/>
  <c r="F55" i="15"/>
  <c r="L55" i="10"/>
  <c r="X54" i="10"/>
  <c r="S56" i="15"/>
  <c r="AE56" i="10"/>
  <c r="AI59" i="8" s="1"/>
  <c r="AK56" i="14"/>
  <c r="P56" i="10"/>
  <c r="P55" i="15"/>
  <c r="AB55" i="10"/>
  <c r="AD58" i="8" s="1"/>
  <c r="AE58" i="8" s="1"/>
  <c r="AF55" i="14"/>
  <c r="N64" i="7"/>
  <c r="I59" i="15"/>
  <c r="K57" i="6"/>
  <c r="L57" i="6" s="1"/>
  <c r="M57" i="6" s="1"/>
  <c r="J57" i="6"/>
  <c r="O53" i="15"/>
  <c r="AE53" i="14"/>
  <c r="AA53" i="10"/>
  <c r="AC56" i="8" s="1"/>
  <c r="C56" i="8"/>
  <c r="C56" i="7"/>
  <c r="C56" i="6"/>
  <c r="C55" i="3"/>
  <c r="S52" i="10"/>
  <c r="H55" i="7" s="1"/>
  <c r="P50" i="14"/>
  <c r="AK49" i="14"/>
  <c r="AE49" i="10"/>
  <c r="AI52" i="8" s="1"/>
  <c r="S49" i="15"/>
  <c r="P49" i="10"/>
  <c r="C57" i="15"/>
  <c r="G57" i="10"/>
  <c r="F57" i="14"/>
  <c r="G57" i="14" s="1"/>
  <c r="L57" i="15"/>
  <c r="AA57" i="14"/>
  <c r="J57" i="10"/>
  <c r="AC57" i="14"/>
  <c r="Y57" i="10"/>
  <c r="AA60" i="8" s="1"/>
  <c r="M57" i="15"/>
  <c r="I57" i="14"/>
  <c r="K57" i="14" s="1"/>
  <c r="L57" i="14" s="1"/>
  <c r="D57" i="14" s="1"/>
  <c r="E57" i="15"/>
  <c r="I57" i="10"/>
  <c r="S60" i="6" s="1"/>
  <c r="R57" i="14"/>
  <c r="K57" i="15"/>
  <c r="U57" i="10"/>
  <c r="J60" i="7" s="1"/>
  <c r="C60" i="8"/>
  <c r="C60" i="7"/>
  <c r="C60" i="6"/>
  <c r="C59" i="3"/>
  <c r="V54" i="10"/>
  <c r="Y57" i="8"/>
  <c r="Z57" i="8" s="1"/>
  <c r="R53" i="14"/>
  <c r="K53" i="15"/>
  <c r="U53" i="10"/>
  <c r="J56" i="7" s="1"/>
  <c r="P56" i="7" s="1"/>
  <c r="I53" i="14"/>
  <c r="E53" i="15"/>
  <c r="I53" i="10"/>
  <c r="S56" i="6" s="1"/>
  <c r="AC52" i="14"/>
  <c r="M52" i="15"/>
  <c r="Y52" i="10"/>
  <c r="AA55" i="8" s="1"/>
  <c r="J52" i="10"/>
  <c r="M53" i="7"/>
  <c r="F53" i="6"/>
  <c r="G53" i="6"/>
  <c r="H53" i="6" s="1"/>
  <c r="R49" i="14"/>
  <c r="K49" i="15"/>
  <c r="U49" i="10"/>
  <c r="J52" i="7" s="1"/>
  <c r="I49" i="14"/>
  <c r="E49" i="15"/>
  <c r="I49" i="10"/>
  <c r="S52" i="6" s="1"/>
  <c r="AC48" i="14"/>
  <c r="AG48" i="14" s="1"/>
  <c r="M48" i="15"/>
  <c r="Y48" i="10"/>
  <c r="AA51" i="8" s="1"/>
  <c r="J48" i="10"/>
  <c r="M49" i="7"/>
  <c r="G49" i="6"/>
  <c r="H49" i="6" s="1"/>
  <c r="F49" i="6"/>
  <c r="F58" i="6"/>
  <c r="G58" i="6"/>
  <c r="H58" i="6" s="1"/>
  <c r="N53" i="15"/>
  <c r="Z53" i="10"/>
  <c r="AB56" i="8" s="1"/>
  <c r="AD53" i="14"/>
  <c r="S52" i="15"/>
  <c r="AE52" i="10"/>
  <c r="AI55" i="8" s="1"/>
  <c r="AK52" i="14"/>
  <c r="P52" i="10"/>
  <c r="N49" i="15"/>
  <c r="Z49" i="10"/>
  <c r="AB52" i="8" s="1"/>
  <c r="AD49" i="14"/>
  <c r="K49" i="10"/>
  <c r="W48" i="10"/>
  <c r="D48" i="15"/>
  <c r="H48" i="10"/>
  <c r="H48" i="14"/>
  <c r="L48" i="14" s="1"/>
  <c r="E51" i="15"/>
  <c r="I51" i="10"/>
  <c r="S54" i="6" s="1"/>
  <c r="I51" i="14"/>
  <c r="K51" i="15"/>
  <c r="U51" i="10"/>
  <c r="J54" i="7" s="1"/>
  <c r="R51" i="14"/>
  <c r="O51" i="15"/>
  <c r="AA51" i="10"/>
  <c r="AC54" i="8" s="1"/>
  <c r="AE51" i="14"/>
  <c r="O51" i="10"/>
  <c r="AI51" i="14"/>
  <c r="R51" i="15"/>
  <c r="AD51" i="10"/>
  <c r="AG54" i="8" s="1"/>
  <c r="O51" i="14"/>
  <c r="R51" i="10"/>
  <c r="G54" i="7" s="1"/>
  <c r="H51" i="15"/>
  <c r="AM51" i="14"/>
  <c r="U51" i="15"/>
  <c r="AG51" i="10"/>
  <c r="AK54" i="8" s="1"/>
  <c r="L49" i="7"/>
  <c r="N45" i="14"/>
  <c r="G45" i="15"/>
  <c r="Q45" i="10"/>
  <c r="F48" i="7" s="1"/>
  <c r="AL45" i="14"/>
  <c r="T45" i="15"/>
  <c r="AF45" i="10"/>
  <c r="AJ48" i="8" s="1"/>
  <c r="AE45" i="14"/>
  <c r="AA45" i="10"/>
  <c r="AC48" i="8" s="1"/>
  <c r="O45" i="15"/>
  <c r="AA43" i="14"/>
  <c r="L43" i="15"/>
  <c r="P47" i="10"/>
  <c r="M47" i="10"/>
  <c r="X47" i="10"/>
  <c r="K47" i="10"/>
  <c r="AD47" i="14"/>
  <c r="N47" i="15"/>
  <c r="Z47" i="10"/>
  <c r="AB50" i="8" s="1"/>
  <c r="N47" i="10"/>
  <c r="AH47" i="14"/>
  <c r="Q47" i="15"/>
  <c r="AC47" i="10"/>
  <c r="AF50" i="8" s="1"/>
  <c r="AF44" i="10"/>
  <c r="AJ47" i="8" s="1"/>
  <c r="AL44" i="14"/>
  <c r="T44" i="15"/>
  <c r="O44" i="10"/>
  <c r="S44" i="15"/>
  <c r="AE44" i="10"/>
  <c r="AI47" i="8" s="1"/>
  <c r="AL47" i="8" s="1"/>
  <c r="AK44" i="14"/>
  <c r="O44" i="14"/>
  <c r="R44" i="10"/>
  <c r="G47" i="7" s="1"/>
  <c r="H44" i="15"/>
  <c r="AM44" i="14"/>
  <c r="U44" i="15"/>
  <c r="AG44" i="10"/>
  <c r="AK47" i="8" s="1"/>
  <c r="M43" i="10"/>
  <c r="AH56" i="8"/>
  <c r="K51" i="6"/>
  <c r="L51" i="6" s="1"/>
  <c r="J51" i="6"/>
  <c r="AJ45" i="14"/>
  <c r="E42" i="14"/>
  <c r="F42" i="10"/>
  <c r="B42" i="15"/>
  <c r="W42" i="14"/>
  <c r="X42" i="14" s="1"/>
  <c r="T42" i="14" s="1"/>
  <c r="J64" i="12"/>
  <c r="Q45" i="8" s="1"/>
  <c r="O64" i="12"/>
  <c r="N42" i="14"/>
  <c r="G42" i="15"/>
  <c r="Q42" i="10"/>
  <c r="F45" i="7" s="1"/>
  <c r="AL42" i="14"/>
  <c r="T42" i="15"/>
  <c r="AF42" i="10"/>
  <c r="AJ45" i="8" s="1"/>
  <c r="H41" i="15"/>
  <c r="O41" i="14"/>
  <c r="R41" i="10"/>
  <c r="G44" i="7" s="1"/>
  <c r="U40" i="15"/>
  <c r="AG40" i="10"/>
  <c r="AK43" i="8" s="1"/>
  <c r="AM40" i="14"/>
  <c r="P40" i="10"/>
  <c r="AK40" i="14"/>
  <c r="AN40" i="14" s="1"/>
  <c r="S40" i="15"/>
  <c r="AE40" i="10"/>
  <c r="AI43" i="8" s="1"/>
  <c r="X39" i="10"/>
  <c r="M39" i="10"/>
  <c r="AH38" i="14"/>
  <c r="Q38" i="15"/>
  <c r="AC38" i="10"/>
  <c r="AF41" i="8" s="1"/>
  <c r="N38" i="10"/>
  <c r="AH39" i="8"/>
  <c r="M39" i="7"/>
  <c r="G39" i="6"/>
  <c r="H39" i="6" s="1"/>
  <c r="F39" i="6"/>
  <c r="W34" i="14"/>
  <c r="X34" i="14" s="1"/>
  <c r="T34" i="14" s="1"/>
  <c r="E34" i="14"/>
  <c r="B34" i="15"/>
  <c r="F34" i="10"/>
  <c r="AI33" i="14"/>
  <c r="AJ33" i="14" s="1"/>
  <c r="R33" i="15"/>
  <c r="AD33" i="10"/>
  <c r="AG36" i="8" s="1"/>
  <c r="AD33" i="14"/>
  <c r="N33" i="15"/>
  <c r="Z33" i="10"/>
  <c r="AB36" i="8" s="1"/>
  <c r="AA33" i="14"/>
  <c r="L33" i="15"/>
  <c r="O33" i="10"/>
  <c r="K33" i="10"/>
  <c r="F33" i="14"/>
  <c r="G33" i="14" s="1"/>
  <c r="C33" i="15"/>
  <c r="G33" i="10"/>
  <c r="L36" i="7" s="1"/>
  <c r="W32" i="10"/>
  <c r="H32" i="14"/>
  <c r="L32" i="14" s="1"/>
  <c r="D32" i="14" s="1"/>
  <c r="D32" i="15"/>
  <c r="H32" i="10"/>
  <c r="T54" i="6"/>
  <c r="U54" i="6" s="1"/>
  <c r="V54" i="6" s="1"/>
  <c r="O54" i="6"/>
  <c r="M46" i="7"/>
  <c r="X45" i="6"/>
  <c r="Y45" i="6" s="1"/>
  <c r="W45" i="6"/>
  <c r="X41" i="10"/>
  <c r="B41" i="15"/>
  <c r="E41" i="14"/>
  <c r="F41" i="10"/>
  <c r="X40" i="10"/>
  <c r="AC39" i="14"/>
  <c r="M39" i="15"/>
  <c r="Y39" i="10"/>
  <c r="AA42" i="8" s="1"/>
  <c r="J39" i="10"/>
  <c r="AK37" i="14"/>
  <c r="AN37" i="14" s="1"/>
  <c r="S37" i="15"/>
  <c r="AE37" i="10"/>
  <c r="AI40" i="8" s="1"/>
  <c r="AL40" i="8" s="1"/>
  <c r="AE37" i="14"/>
  <c r="O37" i="15"/>
  <c r="AA37" i="10"/>
  <c r="AC40" i="8" s="1"/>
  <c r="W37" i="10"/>
  <c r="Q37" i="14"/>
  <c r="J37" i="15"/>
  <c r="T37" i="10"/>
  <c r="I40" i="7" s="1"/>
  <c r="O40" i="7" s="1"/>
  <c r="P37" i="10"/>
  <c r="J37" i="14"/>
  <c r="K37" i="14" s="1"/>
  <c r="F37" i="15"/>
  <c r="L37" i="10"/>
  <c r="H37" i="14"/>
  <c r="D37" i="15"/>
  <c r="H37" i="10"/>
  <c r="AL36" i="14"/>
  <c r="T36" i="15"/>
  <c r="AF36" i="10"/>
  <c r="AJ39" i="8" s="1"/>
  <c r="AF36" i="14"/>
  <c r="P36" i="15"/>
  <c r="AB36" i="10"/>
  <c r="AD39" i="8" s="1"/>
  <c r="X36" i="10"/>
  <c r="R36" i="14"/>
  <c r="K36" i="15"/>
  <c r="U36" i="10"/>
  <c r="J39" i="7" s="1"/>
  <c r="P39" i="7" s="1"/>
  <c r="AA34" i="14"/>
  <c r="L34" i="15"/>
  <c r="F34" i="14"/>
  <c r="G34" i="14" s="1"/>
  <c r="C34" i="15"/>
  <c r="G34" i="10"/>
  <c r="Q33" i="14"/>
  <c r="T33" i="10"/>
  <c r="I36" i="7" s="1"/>
  <c r="O36" i="7" s="1"/>
  <c r="J33" i="15"/>
  <c r="AL32" i="14"/>
  <c r="AF32" i="10"/>
  <c r="AJ35" i="8" s="1"/>
  <c r="T32" i="15"/>
  <c r="X47" i="6"/>
  <c r="Y47" i="6" s="1"/>
  <c r="W47" i="6"/>
  <c r="K45" i="6"/>
  <c r="L45" i="6" s="1"/>
  <c r="J45" i="6"/>
  <c r="T41" i="15"/>
  <c r="AF41" i="10"/>
  <c r="AJ44" i="8" s="1"/>
  <c r="AL41" i="14"/>
  <c r="D41" i="15"/>
  <c r="H41" i="14"/>
  <c r="H41" i="10"/>
  <c r="N39" i="15"/>
  <c r="Z39" i="10"/>
  <c r="AB42" i="8" s="1"/>
  <c r="AD39" i="14"/>
  <c r="K39" i="10"/>
  <c r="W38" i="10"/>
  <c r="D38" i="15"/>
  <c r="H38" i="10"/>
  <c r="H38" i="14"/>
  <c r="L38" i="14" s="1"/>
  <c r="J34" i="15"/>
  <c r="T34" i="10"/>
  <c r="I37" i="7" s="1"/>
  <c r="O37" i="7" s="1"/>
  <c r="Q34" i="14"/>
  <c r="AN42" i="14"/>
  <c r="P45" i="6"/>
  <c r="Q45" i="6" s="1"/>
  <c r="O45" i="6"/>
  <c r="O41" i="15"/>
  <c r="AE41" i="14"/>
  <c r="AA41" i="10"/>
  <c r="AC44" i="8" s="1"/>
  <c r="E41" i="15"/>
  <c r="I41" i="10"/>
  <c r="S44" i="6" s="1"/>
  <c r="I41" i="14"/>
  <c r="AM41" i="14"/>
  <c r="AG41" i="10"/>
  <c r="AK44" i="8" s="1"/>
  <c r="U41" i="15"/>
  <c r="S39" i="15"/>
  <c r="AE39" i="10"/>
  <c r="AI42" i="8" s="1"/>
  <c r="AK39" i="14"/>
  <c r="P39" i="10"/>
  <c r="D35" i="15"/>
  <c r="H35" i="10"/>
  <c r="H35" i="14"/>
  <c r="L37" i="7"/>
  <c r="N31" i="15"/>
  <c r="Z31" i="10"/>
  <c r="AB34" i="8" s="1"/>
  <c r="AD31" i="14"/>
  <c r="AC31" i="14"/>
  <c r="M31" i="15"/>
  <c r="Y31" i="10"/>
  <c r="AA34" i="8" s="1"/>
  <c r="I31" i="14"/>
  <c r="E31" i="15"/>
  <c r="I31" i="10"/>
  <c r="S34" i="6" s="1"/>
  <c r="R31" i="14"/>
  <c r="K31" i="15"/>
  <c r="U31" i="10"/>
  <c r="J34" i="7" s="1"/>
  <c r="C34" i="8"/>
  <c r="C34" i="7"/>
  <c r="C34" i="6"/>
  <c r="C33" i="3"/>
  <c r="N30" i="15"/>
  <c r="AD30" i="14"/>
  <c r="Z30" i="10"/>
  <c r="AB33" i="8" s="1"/>
  <c r="AK29" i="14"/>
  <c r="S29" i="15"/>
  <c r="AE29" i="10"/>
  <c r="AI32" i="8" s="1"/>
  <c r="AE29" i="14"/>
  <c r="O29" i="15"/>
  <c r="AA29" i="10"/>
  <c r="AC32" i="8" s="1"/>
  <c r="W29" i="10"/>
  <c r="Q29" i="14"/>
  <c r="J29" i="15"/>
  <c r="T29" i="10"/>
  <c r="I32" i="7" s="1"/>
  <c r="O32" i="7" s="1"/>
  <c r="P29" i="10"/>
  <c r="J29" i="14"/>
  <c r="K29" i="14" s="1"/>
  <c r="F29" i="15"/>
  <c r="L29" i="10"/>
  <c r="H29" i="14"/>
  <c r="D29" i="15"/>
  <c r="H29" i="10"/>
  <c r="AL28" i="14"/>
  <c r="T28" i="15"/>
  <c r="AF28" i="10"/>
  <c r="AJ31" i="8" s="1"/>
  <c r="N28" i="14"/>
  <c r="G28" i="15"/>
  <c r="Q28" i="10"/>
  <c r="F31" i="7" s="1"/>
  <c r="L31" i="7" s="1"/>
  <c r="O46" i="12"/>
  <c r="W27" i="14"/>
  <c r="X27" i="14" s="1"/>
  <c r="T27" i="14" s="1"/>
  <c r="J44" i="12"/>
  <c r="Q30" i="8" s="1"/>
  <c r="R30" i="8" s="1"/>
  <c r="E27" i="14"/>
  <c r="B27" i="15"/>
  <c r="F27" i="10"/>
  <c r="O26" i="10"/>
  <c r="K26" i="10"/>
  <c r="F26" i="14"/>
  <c r="G26" i="14" s="1"/>
  <c r="C26" i="15"/>
  <c r="G26" i="10"/>
  <c r="L29" i="7" s="1"/>
  <c r="AH23" i="14"/>
  <c r="AJ23" i="14" s="1"/>
  <c r="Q23" i="15"/>
  <c r="AC23" i="10"/>
  <c r="AF26" i="8" s="1"/>
  <c r="AH26" i="8" s="1"/>
  <c r="N23" i="10"/>
  <c r="AD22" i="14"/>
  <c r="AG22" i="14" s="1"/>
  <c r="N22" i="15"/>
  <c r="Z22" i="10"/>
  <c r="AB25" i="8" s="1"/>
  <c r="AK21" i="14"/>
  <c r="S21" i="15"/>
  <c r="AE21" i="10"/>
  <c r="AI24" i="8" s="1"/>
  <c r="AE21" i="14"/>
  <c r="O21" i="15"/>
  <c r="AA21" i="10"/>
  <c r="AC24" i="8" s="1"/>
  <c r="W21" i="10"/>
  <c r="Q21" i="14"/>
  <c r="J21" i="15"/>
  <c r="T21" i="10"/>
  <c r="I24" i="7" s="1"/>
  <c r="O24" i="7" s="1"/>
  <c r="P21" i="10"/>
  <c r="J21" i="14"/>
  <c r="K21" i="14" s="1"/>
  <c r="F21" i="15"/>
  <c r="L21" i="10"/>
  <c r="H21" i="14"/>
  <c r="L21" i="14" s="1"/>
  <c r="D21" i="15"/>
  <c r="H21" i="10"/>
  <c r="P37" i="7"/>
  <c r="M35" i="7"/>
  <c r="F34" i="6"/>
  <c r="G34" i="6"/>
  <c r="H34" i="6" s="1"/>
  <c r="Q30" i="14"/>
  <c r="J30" i="15"/>
  <c r="T30" i="10"/>
  <c r="I33" i="7" s="1"/>
  <c r="O33" i="7" s="1"/>
  <c r="P30" i="10"/>
  <c r="J30" i="14"/>
  <c r="K30" i="14" s="1"/>
  <c r="F30" i="15"/>
  <c r="L30" i="10"/>
  <c r="H30" i="14"/>
  <c r="D30" i="15"/>
  <c r="H30" i="10"/>
  <c r="W30" i="14"/>
  <c r="X30" i="14" s="1"/>
  <c r="T30" i="14" s="1"/>
  <c r="J49" i="12"/>
  <c r="Q33" i="8" s="1"/>
  <c r="R33" i="8" s="1"/>
  <c r="C33" i="8"/>
  <c r="C33" i="7"/>
  <c r="C33" i="6"/>
  <c r="C32" i="3"/>
  <c r="V29" i="10"/>
  <c r="Y32" i="8"/>
  <c r="Z32" i="8" s="1"/>
  <c r="S29" i="10"/>
  <c r="H32" i="7" s="1"/>
  <c r="W28" i="14"/>
  <c r="X28" i="14" s="1"/>
  <c r="T28" i="14" s="1"/>
  <c r="J46" i="12"/>
  <c r="E28" i="14"/>
  <c r="B28" i="15"/>
  <c r="F28" i="10"/>
  <c r="AI27" i="14"/>
  <c r="R27" i="15"/>
  <c r="AD27" i="10"/>
  <c r="AG30" i="8" s="1"/>
  <c r="AD27" i="14"/>
  <c r="N27" i="15"/>
  <c r="Z27" i="10"/>
  <c r="AB30" i="8" s="1"/>
  <c r="AA27" i="14"/>
  <c r="L27" i="15"/>
  <c r="O27" i="10"/>
  <c r="K27" i="10"/>
  <c r="F27" i="14"/>
  <c r="C27" i="15"/>
  <c r="G27" i="10"/>
  <c r="AD23" i="14"/>
  <c r="Z23" i="10"/>
  <c r="AB26" i="8" s="1"/>
  <c r="N23" i="15"/>
  <c r="K23" i="10"/>
  <c r="W22" i="10"/>
  <c r="H22" i="14"/>
  <c r="L22" i="14" s="1"/>
  <c r="D22" i="15"/>
  <c r="H22" i="10"/>
  <c r="R21" i="14"/>
  <c r="U21" i="10"/>
  <c r="J24" i="7" s="1"/>
  <c r="P24" i="7" s="1"/>
  <c r="K21" i="15"/>
  <c r="P35" i="10"/>
  <c r="E35" i="14"/>
  <c r="B35" i="15"/>
  <c r="F35" i="10"/>
  <c r="W35" i="14"/>
  <c r="X35" i="14" s="1"/>
  <c r="T35" i="14" s="1"/>
  <c r="J58" i="12"/>
  <c r="Q38" i="8" s="1"/>
  <c r="O58" i="12"/>
  <c r="N35" i="14"/>
  <c r="G35" i="15"/>
  <c r="Q35" i="10"/>
  <c r="F38" i="7" s="1"/>
  <c r="AL35" i="14"/>
  <c r="T35" i="15"/>
  <c r="AF35" i="10"/>
  <c r="AJ38" i="8" s="1"/>
  <c r="S32" i="10"/>
  <c r="H35" i="7" s="1"/>
  <c r="I31" i="15"/>
  <c r="S27" i="15"/>
  <c r="AE27" i="10"/>
  <c r="AI30" i="8" s="1"/>
  <c r="AK27" i="14"/>
  <c r="P27" i="10"/>
  <c r="P26" i="15"/>
  <c r="AB26" i="10"/>
  <c r="AD29" i="8" s="1"/>
  <c r="AF26" i="14"/>
  <c r="O23" i="15"/>
  <c r="AA23" i="10"/>
  <c r="AC26" i="8" s="1"/>
  <c r="AE23" i="14"/>
  <c r="F23" i="15"/>
  <c r="L23" i="10"/>
  <c r="J23" i="14"/>
  <c r="K23" i="14" s="1"/>
  <c r="X22" i="10"/>
  <c r="F36" i="6"/>
  <c r="G36" i="6"/>
  <c r="H36" i="6" s="1"/>
  <c r="AG32" i="14"/>
  <c r="G35" i="6"/>
  <c r="H35" i="6" s="1"/>
  <c r="F35" i="6"/>
  <c r="K34" i="6"/>
  <c r="L34" i="6" s="1"/>
  <c r="J34" i="6"/>
  <c r="P29" i="14"/>
  <c r="O28" i="15"/>
  <c r="AA28" i="10"/>
  <c r="AC31" i="8" s="1"/>
  <c r="AE28" i="14"/>
  <c r="F28" i="15"/>
  <c r="L28" i="10"/>
  <c r="J28" i="14"/>
  <c r="K28" i="14" s="1"/>
  <c r="P25" i="14"/>
  <c r="M25" i="14" s="1"/>
  <c r="K20" i="10"/>
  <c r="N20" i="15"/>
  <c r="Z20" i="10"/>
  <c r="AB23" i="8" s="1"/>
  <c r="AD20" i="14"/>
  <c r="N20" i="10"/>
  <c r="AH20" i="14"/>
  <c r="AC20" i="10"/>
  <c r="AF23" i="8" s="1"/>
  <c r="Q20" i="15"/>
  <c r="M20" i="10"/>
  <c r="X20" i="10"/>
  <c r="AE18" i="14"/>
  <c r="O18" i="15"/>
  <c r="AA18" i="10"/>
  <c r="AC21" i="8" s="1"/>
  <c r="J18" i="14"/>
  <c r="K18" i="14" s="1"/>
  <c r="F18" i="15"/>
  <c r="L18" i="10"/>
  <c r="P15" i="14"/>
  <c r="AK14" i="14"/>
  <c r="AN14" i="14" s="1"/>
  <c r="S14" i="15"/>
  <c r="AE14" i="10"/>
  <c r="AI17" i="8" s="1"/>
  <c r="AL17" i="8" s="1"/>
  <c r="P14" i="10"/>
  <c r="K28" i="6"/>
  <c r="L28" i="6" s="1"/>
  <c r="J28" i="6"/>
  <c r="E24" i="14"/>
  <c r="F24" i="10"/>
  <c r="B24" i="15"/>
  <c r="W24" i="14"/>
  <c r="X24" i="14" s="1"/>
  <c r="T24" i="14" s="1"/>
  <c r="N24" i="14"/>
  <c r="G24" i="15"/>
  <c r="Q24" i="10"/>
  <c r="F27" i="7" s="1"/>
  <c r="AL24" i="14"/>
  <c r="AN24" i="14" s="1"/>
  <c r="T24" i="15"/>
  <c r="AF24" i="10"/>
  <c r="AJ27" i="8" s="1"/>
  <c r="P19" i="10"/>
  <c r="D19" i="15"/>
  <c r="H19" i="14"/>
  <c r="L19" i="14" s="1"/>
  <c r="D19" i="14" s="1"/>
  <c r="H19" i="10"/>
  <c r="J19" i="10"/>
  <c r="AC19" i="14"/>
  <c r="Y19" i="10"/>
  <c r="AA22" i="8" s="1"/>
  <c r="M19" i="15"/>
  <c r="AL18" i="14"/>
  <c r="T18" i="15"/>
  <c r="AF18" i="10"/>
  <c r="AJ21" i="8" s="1"/>
  <c r="N18" i="14"/>
  <c r="G18" i="15"/>
  <c r="Q18" i="10"/>
  <c r="F21" i="7" s="1"/>
  <c r="W17" i="14"/>
  <c r="X17" i="14" s="1"/>
  <c r="T17" i="14" s="1"/>
  <c r="E17" i="14"/>
  <c r="B17" i="15"/>
  <c r="F17" i="10"/>
  <c r="AI16" i="14"/>
  <c r="AJ16" i="14" s="1"/>
  <c r="R16" i="15"/>
  <c r="AD16" i="10"/>
  <c r="AG19" i="8" s="1"/>
  <c r="AH19" i="8" s="1"/>
  <c r="AD16" i="14"/>
  <c r="N16" i="15"/>
  <c r="Z16" i="10"/>
  <c r="AB19" i="8" s="1"/>
  <c r="AA16" i="14"/>
  <c r="L16" i="15"/>
  <c r="O16" i="10"/>
  <c r="K16" i="10"/>
  <c r="F16" i="14"/>
  <c r="G16" i="14" s="1"/>
  <c r="C16" i="15"/>
  <c r="G16" i="10"/>
  <c r="M19" i="7" s="1"/>
  <c r="AF14" i="14"/>
  <c r="P14" i="15"/>
  <c r="AB14" i="10"/>
  <c r="AD17" i="8" s="1"/>
  <c r="AM13" i="14"/>
  <c r="U13" i="15"/>
  <c r="AG13" i="10"/>
  <c r="AK16" i="8" s="1"/>
  <c r="O13" i="14"/>
  <c r="H13" i="15"/>
  <c r="R13" i="10"/>
  <c r="G16" i="7" s="1"/>
  <c r="AC9" i="14"/>
  <c r="M9" i="15"/>
  <c r="Y9" i="10"/>
  <c r="AA12" i="8" s="1"/>
  <c r="J9" i="10"/>
  <c r="AK7" i="14"/>
  <c r="AN7" i="14" s="1"/>
  <c r="AE7" i="10"/>
  <c r="AI10" i="8" s="1"/>
  <c r="AL10" i="8" s="1"/>
  <c r="S7" i="15"/>
  <c r="P7" i="10"/>
  <c r="G21" i="14"/>
  <c r="L22" i="7"/>
  <c r="W18" i="14"/>
  <c r="X18" i="14" s="1"/>
  <c r="T18" i="14" s="1"/>
  <c r="B18" i="15"/>
  <c r="F18" i="10"/>
  <c r="E18" i="14"/>
  <c r="L20" i="7"/>
  <c r="S16" i="15"/>
  <c r="AE16" i="10"/>
  <c r="AI19" i="8" s="1"/>
  <c r="AL19" i="8" s="1"/>
  <c r="AK16" i="14"/>
  <c r="AN16" i="14" s="1"/>
  <c r="P16" i="10"/>
  <c r="P15" i="15"/>
  <c r="AB15" i="10"/>
  <c r="AD18" i="8" s="1"/>
  <c r="AF15" i="14"/>
  <c r="AG15" i="14" s="1"/>
  <c r="J18" i="6"/>
  <c r="K18" i="6"/>
  <c r="L18" i="6" s="1"/>
  <c r="M18" i="6" s="1"/>
  <c r="Q14" i="15"/>
  <c r="AC14" i="10"/>
  <c r="AF17" i="8" s="1"/>
  <c r="AH14" i="14"/>
  <c r="N14" i="10"/>
  <c r="N13" i="15"/>
  <c r="Z13" i="10"/>
  <c r="AB16" i="8" s="1"/>
  <c r="AD13" i="14"/>
  <c r="K13" i="10"/>
  <c r="W12" i="10"/>
  <c r="H12" i="14"/>
  <c r="L12" i="14" s="1"/>
  <c r="H12" i="10"/>
  <c r="D12" i="15"/>
  <c r="R11" i="14"/>
  <c r="U11" i="10"/>
  <c r="J14" i="7" s="1"/>
  <c r="P14" i="7" s="1"/>
  <c r="K11" i="15"/>
  <c r="AK8" i="14"/>
  <c r="S8" i="15"/>
  <c r="AE8" i="10"/>
  <c r="AI11" i="8" s="1"/>
  <c r="P8" i="10"/>
  <c r="AL27" i="8"/>
  <c r="J20" i="15"/>
  <c r="T20" i="10"/>
  <c r="I23" i="7" s="1"/>
  <c r="Q20" i="14"/>
  <c r="L18" i="15"/>
  <c r="AA18" i="14"/>
  <c r="C18" i="15"/>
  <c r="G18" i="10"/>
  <c r="F18" i="14"/>
  <c r="G18" i="14" s="1"/>
  <c r="J17" i="15"/>
  <c r="T17" i="10"/>
  <c r="I20" i="7" s="1"/>
  <c r="O20" i="7" s="1"/>
  <c r="Q17" i="14"/>
  <c r="AJ15" i="14"/>
  <c r="R14" i="15"/>
  <c r="AD14" i="10"/>
  <c r="AG17" i="8" s="1"/>
  <c r="AI14" i="14"/>
  <c r="O14" i="10"/>
  <c r="O13" i="15"/>
  <c r="AA13" i="10"/>
  <c r="AC16" i="8" s="1"/>
  <c r="AE13" i="14"/>
  <c r="F13" i="15"/>
  <c r="L13" i="10"/>
  <c r="J13" i="14"/>
  <c r="K13" i="14" s="1"/>
  <c r="W9" i="10"/>
  <c r="D9" i="15"/>
  <c r="H9" i="10"/>
  <c r="H9" i="14"/>
  <c r="L9" i="14" s="1"/>
  <c r="P11" i="14"/>
  <c r="O6" i="10"/>
  <c r="J10" i="15"/>
  <c r="T10" i="10"/>
  <c r="I13" i="7" s="1"/>
  <c r="Q10" i="14"/>
  <c r="R6" i="15"/>
  <c r="AD6" i="10"/>
  <c r="AG9" i="8" s="1"/>
  <c r="AI6" i="14"/>
  <c r="J6" i="14"/>
  <c r="K6" i="14" s="1"/>
  <c r="F6" i="15"/>
  <c r="L6" i="10"/>
  <c r="AF6" i="14"/>
  <c r="P6" i="15"/>
  <c r="AB6" i="10"/>
  <c r="AD9" i="8" s="1"/>
  <c r="P10" i="10"/>
  <c r="E10" i="14"/>
  <c r="B10" i="15"/>
  <c r="F10" i="10"/>
  <c r="W10" i="14"/>
  <c r="X10" i="14" s="1"/>
  <c r="T10" i="14" s="1"/>
  <c r="N10" i="14"/>
  <c r="G10" i="15"/>
  <c r="Q10" i="10"/>
  <c r="F13" i="7" s="1"/>
  <c r="AL10" i="14"/>
  <c r="T10" i="15"/>
  <c r="AF10" i="10"/>
  <c r="AJ13" i="8" s="1"/>
  <c r="M11" i="7"/>
  <c r="S7" i="10"/>
  <c r="H10" i="7" s="1"/>
  <c r="L6" i="15"/>
  <c r="AA6" i="14"/>
  <c r="B6" i="15"/>
  <c r="F6" i="10"/>
  <c r="E6" i="14"/>
  <c r="Q4" i="14"/>
  <c r="J4" i="15"/>
  <c r="T4" i="10"/>
  <c r="I7" i="7" s="1"/>
  <c r="O7" i="7" s="1"/>
  <c r="AL5" i="14"/>
  <c r="AN5" i="14" s="1"/>
  <c r="T5" i="15"/>
  <c r="AF5" i="10"/>
  <c r="AJ8" i="8" s="1"/>
  <c r="AL8" i="8" s="1"/>
  <c r="K5" i="10"/>
  <c r="AD5" i="14"/>
  <c r="N5" i="15"/>
  <c r="Z5" i="10"/>
  <c r="AB8" i="8" s="1"/>
  <c r="N3" i="15"/>
  <c r="Z3" i="10"/>
  <c r="AB6" i="8" s="1"/>
  <c r="AE6" i="8" s="1"/>
  <c r="AD3" i="14"/>
  <c r="O5" i="12"/>
  <c r="N3" i="14"/>
  <c r="G3" i="15"/>
  <c r="Q3" i="10"/>
  <c r="F6" i="7" s="1"/>
  <c r="L6" i="7" s="1"/>
  <c r="AL3" i="14"/>
  <c r="T3" i="15"/>
  <c r="AF3" i="10"/>
  <c r="AJ6" i="8" s="1"/>
  <c r="W162" i="8"/>
  <c r="O158" i="8"/>
  <c r="W147" i="8"/>
  <c r="O144" i="8"/>
  <c r="R124" i="8"/>
  <c r="W121" i="8"/>
  <c r="O118" i="8"/>
  <c r="W105" i="8"/>
  <c r="O103" i="8"/>
  <c r="R97" i="8"/>
  <c r="W94" i="8"/>
  <c r="W78" i="8"/>
  <c r="O74" i="8"/>
  <c r="W62" i="8"/>
  <c r="O60" i="8"/>
  <c r="W51" i="8"/>
  <c r="O48" i="8"/>
  <c r="W42" i="8"/>
  <c r="R29" i="8"/>
  <c r="W26" i="8"/>
  <c r="O20" i="8"/>
  <c r="R9" i="8"/>
  <c r="L10" i="7"/>
  <c r="S4" i="10"/>
  <c r="H7" i="7" s="1"/>
  <c r="W92" i="8"/>
  <c r="W67" i="8"/>
  <c r="W18" i="8"/>
  <c r="P10" i="7"/>
  <c r="AH7" i="8"/>
  <c r="O86" i="8"/>
  <c r="W37" i="8"/>
  <c r="W34" i="8"/>
  <c r="R27" i="8"/>
  <c r="Q25" i="8"/>
  <c r="R25" i="8" s="1"/>
  <c r="H22" i="8"/>
  <c r="L122" i="7"/>
  <c r="P28" i="7"/>
  <c r="T90" i="5"/>
  <c r="T58" i="5"/>
  <c r="T26" i="5"/>
  <c r="T158" i="4"/>
  <c r="T142" i="4"/>
  <c r="T126" i="4"/>
  <c r="T110" i="4"/>
  <c r="V3" i="10"/>
  <c r="Y6" i="8"/>
  <c r="Z6" i="8" s="1"/>
  <c r="Q88" i="8"/>
  <c r="R88" i="8" s="1"/>
  <c r="O80" i="8"/>
  <c r="Q22" i="8"/>
  <c r="R22" i="8" s="1"/>
  <c r="AG3" i="14"/>
  <c r="S3" i="10"/>
  <c r="H6" i="7" s="1"/>
  <c r="W159" i="8"/>
  <c r="H135" i="8"/>
  <c r="O135" i="8" s="1"/>
  <c r="W135" i="8"/>
  <c r="W126" i="8"/>
  <c r="K115" i="8"/>
  <c r="O98" i="8"/>
  <c r="R77" i="8"/>
  <c r="N45" i="8"/>
  <c r="W40" i="8"/>
  <c r="O24" i="8"/>
  <c r="K14" i="8"/>
  <c r="O14" i="8" s="1"/>
  <c r="L80" i="7"/>
  <c r="S7" i="8"/>
  <c r="G7" i="8"/>
  <c r="U7" i="8"/>
  <c r="P7" i="8"/>
  <c r="J7" i="8"/>
  <c r="V7" i="8"/>
  <c r="I7" i="8"/>
  <c r="K7" i="8" s="1"/>
  <c r="Q7" i="8"/>
  <c r="F7" i="8"/>
  <c r="M7" i="8"/>
  <c r="T7" i="8"/>
  <c r="L7" i="8"/>
  <c r="O6" i="7"/>
  <c r="N171" i="8"/>
  <c r="O171" i="8" s="1"/>
  <c r="N168" i="8"/>
  <c r="O168" i="8" s="1"/>
  <c r="R164" i="8"/>
  <c r="O163" i="8"/>
  <c r="O157" i="8"/>
  <c r="W146" i="8"/>
  <c r="H140" i="8"/>
  <c r="O140" i="8" s="1"/>
  <c r="N135" i="8"/>
  <c r="O109" i="8"/>
  <c r="O106" i="8"/>
  <c r="N89" i="8"/>
  <c r="O73" i="8"/>
  <c r="W65" i="8"/>
  <c r="O55" i="8"/>
  <c r="H53" i="8"/>
  <c r="O53" i="8" s="1"/>
  <c r="X53" i="8" s="1"/>
  <c r="S52" i="3" s="1"/>
  <c r="K45" i="8"/>
  <c r="H27" i="8"/>
  <c r="O27" i="8" s="1"/>
  <c r="W24" i="8"/>
  <c r="N14" i="8"/>
  <c r="L138" i="7"/>
  <c r="P85" i="7"/>
  <c r="L28" i="7"/>
  <c r="T84" i="5"/>
  <c r="T52" i="5"/>
  <c r="T20" i="5"/>
  <c r="T147" i="4"/>
  <c r="T131" i="4"/>
  <c r="T115" i="4"/>
  <c r="T99" i="4"/>
  <c r="T90" i="4"/>
  <c r="T82" i="4"/>
  <c r="T74" i="4"/>
  <c r="T66" i="4"/>
  <c r="T58" i="4"/>
  <c r="T50" i="4"/>
  <c r="T42" i="4"/>
  <c r="T34" i="4"/>
  <c r="T26" i="4"/>
  <c r="T18" i="4"/>
  <c r="T10" i="4"/>
  <c r="L155" i="7"/>
  <c r="T71" i="5"/>
  <c r="T39" i="5"/>
  <c r="T7" i="5"/>
  <c r="T75" i="4"/>
  <c r="T43" i="4"/>
  <c r="T11" i="4"/>
  <c r="L7" i="7"/>
  <c r="T81" i="5"/>
  <c r="T49" i="5"/>
  <c r="T17" i="5"/>
  <c r="T77" i="4"/>
  <c r="T45" i="4"/>
  <c r="T13" i="4"/>
  <c r="T87" i="4"/>
  <c r="T55" i="4"/>
  <c r="T23" i="4"/>
  <c r="T149" i="4"/>
  <c r="T133" i="4"/>
  <c r="T117" i="4"/>
  <c r="T101" i="4"/>
  <c r="T97" i="4"/>
  <c r="T65" i="4"/>
  <c r="T33" i="4"/>
  <c r="F172" i="6"/>
  <c r="G172" i="6"/>
  <c r="H172" i="6" s="1"/>
  <c r="I172" i="6" s="1"/>
  <c r="N172" i="6" s="1"/>
  <c r="M171" i="3" s="1"/>
  <c r="G175" i="6"/>
  <c r="H175" i="6" s="1"/>
  <c r="F175" i="6"/>
  <c r="F166" i="6"/>
  <c r="G166" i="6"/>
  <c r="H166" i="6" s="1"/>
  <c r="I166" i="6" s="1"/>
  <c r="G151" i="6"/>
  <c r="H151" i="6" s="1"/>
  <c r="F151" i="6"/>
  <c r="V163" i="10"/>
  <c r="Y166" i="8"/>
  <c r="Z166" i="8" s="1"/>
  <c r="V152" i="10"/>
  <c r="Y155" i="8"/>
  <c r="Z155" i="8" s="1"/>
  <c r="J155" i="6"/>
  <c r="AJ160" i="14"/>
  <c r="AJ152" i="14"/>
  <c r="V144" i="10"/>
  <c r="Y147" i="8"/>
  <c r="Z147" i="8" s="1"/>
  <c r="X150" i="6"/>
  <c r="Y150" i="6" s="1"/>
  <c r="W150" i="6"/>
  <c r="G139" i="14"/>
  <c r="C150" i="8"/>
  <c r="C150" i="7"/>
  <c r="C149" i="3"/>
  <c r="C150" i="6"/>
  <c r="G138" i="6"/>
  <c r="H138" i="6" s="1"/>
  <c r="F138" i="6"/>
  <c r="G131" i="14"/>
  <c r="C129" i="8"/>
  <c r="C129" i="6"/>
  <c r="C129" i="7"/>
  <c r="C128" i="3"/>
  <c r="C125" i="8"/>
  <c r="C125" i="7"/>
  <c r="M125" i="7" s="1"/>
  <c r="C125" i="6"/>
  <c r="C124" i="3"/>
  <c r="W133" i="6"/>
  <c r="G127" i="6"/>
  <c r="H127" i="6" s="1"/>
  <c r="F127" i="6"/>
  <c r="G121" i="6"/>
  <c r="H121" i="6" s="1"/>
  <c r="F121" i="6"/>
  <c r="G107" i="14"/>
  <c r="C133" i="8"/>
  <c r="C133" i="6"/>
  <c r="C133" i="7"/>
  <c r="C132" i="3"/>
  <c r="G131" i="6"/>
  <c r="H131" i="6" s="1"/>
  <c r="F131" i="6"/>
  <c r="C123" i="8"/>
  <c r="C123" i="7"/>
  <c r="C123" i="6"/>
  <c r="C122" i="3"/>
  <c r="G127" i="14"/>
  <c r="N114" i="7"/>
  <c r="L110" i="7"/>
  <c r="G97" i="6"/>
  <c r="H97" i="6" s="1"/>
  <c r="F97" i="6"/>
  <c r="G89" i="6"/>
  <c r="H89" i="6" s="1"/>
  <c r="F89" i="6"/>
  <c r="J82" i="15"/>
  <c r="N118" i="7"/>
  <c r="O104" i="6"/>
  <c r="V98" i="10"/>
  <c r="Y101" i="8"/>
  <c r="Z101" i="8" s="1"/>
  <c r="J101" i="6"/>
  <c r="AA95" i="10"/>
  <c r="AC98" i="8" s="1"/>
  <c r="O95" i="15"/>
  <c r="L95" i="10"/>
  <c r="F95" i="15"/>
  <c r="P92" i="14"/>
  <c r="S91" i="15"/>
  <c r="AE91" i="10"/>
  <c r="AI94" i="8" s="1"/>
  <c r="P91" i="10"/>
  <c r="P88" i="14"/>
  <c r="AE87" i="10"/>
  <c r="AI90" i="8" s="1"/>
  <c r="S87" i="15"/>
  <c r="P87" i="10"/>
  <c r="G113" i="6"/>
  <c r="H113" i="6" s="1"/>
  <c r="F113" i="6"/>
  <c r="V109" i="10"/>
  <c r="Y112" i="8"/>
  <c r="Z112" i="8" s="1"/>
  <c r="O111" i="6"/>
  <c r="C103" i="8"/>
  <c r="C103" i="6"/>
  <c r="C103" i="7"/>
  <c r="C102" i="3"/>
  <c r="K97" i="6"/>
  <c r="L97" i="6" s="1"/>
  <c r="M97" i="6" s="1"/>
  <c r="J97" i="6"/>
  <c r="H93" i="15"/>
  <c r="R93" i="10"/>
  <c r="G96" i="7" s="1"/>
  <c r="U93" i="15"/>
  <c r="AG93" i="10"/>
  <c r="AK96" i="8" s="1"/>
  <c r="F89" i="10"/>
  <c r="B89" i="15"/>
  <c r="G90" i="6"/>
  <c r="H90" i="6" s="1"/>
  <c r="F90" i="6"/>
  <c r="V86" i="10"/>
  <c r="Y89" i="8"/>
  <c r="Z89" i="8" s="1"/>
  <c r="J88" i="6"/>
  <c r="K88" i="6"/>
  <c r="L88" i="6" s="1"/>
  <c r="I85" i="10"/>
  <c r="S88" i="6" s="1"/>
  <c r="E85" i="15"/>
  <c r="C88" i="8"/>
  <c r="C88" i="7"/>
  <c r="C88" i="6"/>
  <c r="C87" i="3"/>
  <c r="J84" i="10"/>
  <c r="Y84" i="10"/>
  <c r="AA87" i="8" s="1"/>
  <c r="M84" i="15"/>
  <c r="T86" i="6"/>
  <c r="U86" i="6" s="1"/>
  <c r="V86" i="6" s="1"/>
  <c r="AA86" i="6" s="1"/>
  <c r="S86" i="6"/>
  <c r="C83" i="15"/>
  <c r="G83" i="10"/>
  <c r="L86" i="7" s="1"/>
  <c r="L83" i="15"/>
  <c r="AE85" i="8"/>
  <c r="O81" i="10"/>
  <c r="K84" i="6"/>
  <c r="L84" i="6" s="1"/>
  <c r="J84" i="6"/>
  <c r="G81" i="15"/>
  <c r="Q81" i="10"/>
  <c r="F84" i="7" s="1"/>
  <c r="T81" i="15"/>
  <c r="AF81" i="10"/>
  <c r="AJ84" i="8" s="1"/>
  <c r="AC80" i="10"/>
  <c r="AF83" i="8" s="1"/>
  <c r="AH83" i="8" s="1"/>
  <c r="Q80" i="15"/>
  <c r="G94" i="14"/>
  <c r="X88" i="6"/>
  <c r="Y88" i="6" s="1"/>
  <c r="Z88" i="6" s="1"/>
  <c r="T88" i="6"/>
  <c r="U88" i="6" s="1"/>
  <c r="V88" i="6" s="1"/>
  <c r="P88" i="6"/>
  <c r="Q88" i="6" s="1"/>
  <c r="O88" i="6"/>
  <c r="AA81" i="14"/>
  <c r="AC81" i="10"/>
  <c r="AF84" i="8" s="1"/>
  <c r="AH84" i="8" s="1"/>
  <c r="Q81" i="15"/>
  <c r="AH81" i="14"/>
  <c r="AJ81" i="14" s="1"/>
  <c r="X84" i="6"/>
  <c r="Y84" i="6" s="1"/>
  <c r="Z84" i="6" s="1"/>
  <c r="W84" i="6"/>
  <c r="G81" i="14"/>
  <c r="P83" i="6"/>
  <c r="Q83" i="6" s="1"/>
  <c r="R83" i="6" s="1"/>
  <c r="J83" i="6"/>
  <c r="K83" i="6"/>
  <c r="L83" i="6" s="1"/>
  <c r="AE82" i="8"/>
  <c r="AM82" i="8" s="1"/>
  <c r="P79" i="14"/>
  <c r="M79" i="14" s="1"/>
  <c r="S79" i="10"/>
  <c r="H82" i="7" s="1"/>
  <c r="J81" i="6"/>
  <c r="AB77" i="14"/>
  <c r="Z77" i="14" s="1"/>
  <c r="S77" i="14" s="1"/>
  <c r="O78" i="15"/>
  <c r="AA78" i="10"/>
  <c r="AC81" i="8" s="1"/>
  <c r="AE78" i="14"/>
  <c r="K78" i="10"/>
  <c r="N78" i="15"/>
  <c r="Z78" i="10"/>
  <c r="AB81" i="8" s="1"/>
  <c r="AD78" i="14"/>
  <c r="W78" i="14"/>
  <c r="X78" i="14" s="1"/>
  <c r="T78" i="14" s="1"/>
  <c r="J126" i="12"/>
  <c r="Q81" i="8" s="1"/>
  <c r="O126" i="12"/>
  <c r="K81" i="6" s="1"/>
  <c r="L81" i="6" s="1"/>
  <c r="M81" i="6" s="1"/>
  <c r="N81" i="6" s="1"/>
  <c r="M80" i="3" s="1"/>
  <c r="N78" i="14"/>
  <c r="G78" i="15"/>
  <c r="Q78" i="10"/>
  <c r="F81" i="7" s="1"/>
  <c r="AL78" i="14"/>
  <c r="AN78" i="14" s="1"/>
  <c r="T78" i="15"/>
  <c r="AF78" i="10"/>
  <c r="AJ81" i="8" s="1"/>
  <c r="AL81" i="8" s="1"/>
  <c r="S77" i="10"/>
  <c r="H80" i="7" s="1"/>
  <c r="X80" i="6"/>
  <c r="Y80" i="6" s="1"/>
  <c r="Z80" i="6" s="1"/>
  <c r="T80" i="6"/>
  <c r="U80" i="6" s="1"/>
  <c r="V80" i="6" s="1"/>
  <c r="P80" i="6"/>
  <c r="Q80" i="6" s="1"/>
  <c r="O80" i="6"/>
  <c r="G76" i="15"/>
  <c r="N76" i="14"/>
  <c r="M76" i="14" s="1"/>
  <c r="Q76" i="10"/>
  <c r="F79" i="7" s="1"/>
  <c r="L79" i="7" s="1"/>
  <c r="G76" i="14"/>
  <c r="J76" i="10"/>
  <c r="AC76" i="14"/>
  <c r="M76" i="15"/>
  <c r="Y76" i="10"/>
  <c r="AA79" i="8" s="1"/>
  <c r="F76" i="15"/>
  <c r="L76" i="10"/>
  <c r="J76" i="14"/>
  <c r="K76" i="14" s="1"/>
  <c r="L76" i="14" s="1"/>
  <c r="M75" i="14"/>
  <c r="D74" i="15"/>
  <c r="H74" i="14"/>
  <c r="H74" i="10"/>
  <c r="L74" i="15"/>
  <c r="AA74" i="14"/>
  <c r="I74" i="14"/>
  <c r="I74" i="10"/>
  <c r="S77" i="6" s="1"/>
  <c r="E74" i="15"/>
  <c r="R74" i="14"/>
  <c r="K74" i="15"/>
  <c r="U74" i="10"/>
  <c r="J77" i="7" s="1"/>
  <c r="P77" i="7" s="1"/>
  <c r="C77" i="8"/>
  <c r="C77" i="7"/>
  <c r="C77" i="6"/>
  <c r="C76" i="3"/>
  <c r="AI72" i="14"/>
  <c r="AJ72" i="14" s="1"/>
  <c r="R72" i="15"/>
  <c r="AD72" i="10"/>
  <c r="AG75" i="8" s="1"/>
  <c r="O72" i="10"/>
  <c r="AE71" i="14"/>
  <c r="AG71" i="14" s="1"/>
  <c r="O71" i="15"/>
  <c r="AA71" i="10"/>
  <c r="AC74" i="8" s="1"/>
  <c r="J71" i="14"/>
  <c r="K71" i="14" s="1"/>
  <c r="L71" i="10"/>
  <c r="F71" i="15"/>
  <c r="K74" i="14"/>
  <c r="G74" i="14"/>
  <c r="G73" i="14"/>
  <c r="W72" i="10"/>
  <c r="H72" i="14"/>
  <c r="L72" i="14" s="1"/>
  <c r="D72" i="14" s="1"/>
  <c r="H72" i="10"/>
  <c r="D72" i="15"/>
  <c r="M77" i="7"/>
  <c r="K73" i="14"/>
  <c r="AJ74" i="14"/>
  <c r="AJ71" i="14"/>
  <c r="P71" i="14"/>
  <c r="M71" i="14" s="1"/>
  <c r="I71" i="15"/>
  <c r="K76" i="7"/>
  <c r="P75" i="3" s="1"/>
  <c r="N76" i="7"/>
  <c r="AE74" i="8"/>
  <c r="M74" i="7"/>
  <c r="Q70" i="14"/>
  <c r="J70" i="15"/>
  <c r="T70" i="10"/>
  <c r="I73" i="7" s="1"/>
  <c r="O73" i="7" s="1"/>
  <c r="W69" i="10"/>
  <c r="AA68" i="14"/>
  <c r="L68" i="15"/>
  <c r="AE67" i="14"/>
  <c r="O67" i="15"/>
  <c r="AA67" i="10"/>
  <c r="AC70" i="8" s="1"/>
  <c r="W67" i="10"/>
  <c r="Q67" i="14"/>
  <c r="J67" i="15"/>
  <c r="T67" i="10"/>
  <c r="I70" i="7" s="1"/>
  <c r="P67" i="10"/>
  <c r="J67" i="14"/>
  <c r="F67" i="15"/>
  <c r="L67" i="10"/>
  <c r="H67" i="14"/>
  <c r="D67" i="15"/>
  <c r="H67" i="10"/>
  <c r="AL66" i="14"/>
  <c r="T66" i="15"/>
  <c r="AF66" i="10"/>
  <c r="AJ69" i="8" s="1"/>
  <c r="AF66" i="14"/>
  <c r="P66" i="15"/>
  <c r="AB66" i="10"/>
  <c r="AD69" i="8" s="1"/>
  <c r="X66" i="10"/>
  <c r="R66" i="14"/>
  <c r="K66" i="15"/>
  <c r="U66" i="10"/>
  <c r="J69" i="7" s="1"/>
  <c r="P69" i="7" s="1"/>
  <c r="AD69" i="10"/>
  <c r="AG72" i="8" s="1"/>
  <c r="R69" i="15"/>
  <c r="AI69" i="14"/>
  <c r="F69" i="15"/>
  <c r="L69" i="10"/>
  <c r="J69" i="14"/>
  <c r="W68" i="10"/>
  <c r="H68" i="14"/>
  <c r="L68" i="14" s="1"/>
  <c r="D68" i="15"/>
  <c r="H68" i="10"/>
  <c r="R67" i="14"/>
  <c r="K67" i="15"/>
  <c r="U67" i="10"/>
  <c r="J70" i="7" s="1"/>
  <c r="I67" i="14"/>
  <c r="E67" i="15"/>
  <c r="I67" i="10"/>
  <c r="S70" i="6" s="1"/>
  <c r="AC66" i="14"/>
  <c r="M66" i="15"/>
  <c r="Y66" i="10"/>
  <c r="AA69" i="8" s="1"/>
  <c r="W70" i="10"/>
  <c r="O117" i="12"/>
  <c r="K74" i="6" s="1"/>
  <c r="L74" i="6" s="1"/>
  <c r="M74" i="6" s="1"/>
  <c r="N74" i="6" s="1"/>
  <c r="M73" i="3" s="1"/>
  <c r="N70" i="14"/>
  <c r="G70" i="15"/>
  <c r="Q70" i="10"/>
  <c r="F73" i="7" s="1"/>
  <c r="L73" i="7" s="1"/>
  <c r="R70" i="15"/>
  <c r="AD70" i="10"/>
  <c r="AG73" i="8" s="1"/>
  <c r="AI70" i="14"/>
  <c r="S69" i="15"/>
  <c r="AE69" i="10"/>
  <c r="AI72" i="8" s="1"/>
  <c r="AL72" i="8" s="1"/>
  <c r="AK69" i="14"/>
  <c r="AN69" i="14" s="1"/>
  <c r="D69" i="15"/>
  <c r="H69" i="10"/>
  <c r="H69" i="14"/>
  <c r="F72" i="6"/>
  <c r="G72" i="6"/>
  <c r="H72" i="6" s="1"/>
  <c r="W69" i="14"/>
  <c r="X69" i="14" s="1"/>
  <c r="T69" i="14" s="1"/>
  <c r="C72" i="8"/>
  <c r="C72" i="7"/>
  <c r="C72" i="6"/>
  <c r="C71" i="3"/>
  <c r="K68" i="15"/>
  <c r="U68" i="10"/>
  <c r="J71" i="7" s="1"/>
  <c r="P71" i="7" s="1"/>
  <c r="R68" i="14"/>
  <c r="U67" i="15"/>
  <c r="AG67" i="10"/>
  <c r="AK70" i="8" s="1"/>
  <c r="AM67" i="14"/>
  <c r="N70" i="15"/>
  <c r="Z70" i="10"/>
  <c r="AB73" i="8" s="1"/>
  <c r="AD70" i="14"/>
  <c r="O69" i="15"/>
  <c r="AA69" i="10"/>
  <c r="AC72" i="8" s="1"/>
  <c r="AE69" i="14"/>
  <c r="E69" i="15"/>
  <c r="I69" i="14"/>
  <c r="I69" i="10"/>
  <c r="S72" i="6" s="1"/>
  <c r="M68" i="15"/>
  <c r="Y68" i="10"/>
  <c r="AA71" i="8" s="1"/>
  <c r="AC68" i="14"/>
  <c r="AG68" i="14" s="1"/>
  <c r="J68" i="10"/>
  <c r="L67" i="15"/>
  <c r="AA67" i="14"/>
  <c r="C67" i="15"/>
  <c r="G67" i="10"/>
  <c r="M70" i="7" s="1"/>
  <c r="F67" i="14"/>
  <c r="G67" i="14" s="1"/>
  <c r="J66" i="15"/>
  <c r="T66" i="10"/>
  <c r="I69" i="7" s="1"/>
  <c r="O69" i="7" s="1"/>
  <c r="Q66" i="14"/>
  <c r="M66" i="14" s="1"/>
  <c r="J65" i="15"/>
  <c r="T65" i="10"/>
  <c r="I68" i="7" s="1"/>
  <c r="Q65" i="14"/>
  <c r="AA63" i="14"/>
  <c r="L63" i="15"/>
  <c r="AK62" i="14"/>
  <c r="S62" i="15"/>
  <c r="AE62" i="10"/>
  <c r="AI65" i="8" s="1"/>
  <c r="P62" i="10"/>
  <c r="J69" i="6"/>
  <c r="W65" i="10"/>
  <c r="AB64" i="10"/>
  <c r="AD67" i="8" s="1"/>
  <c r="AF64" i="14"/>
  <c r="P64" i="15"/>
  <c r="K64" i="10"/>
  <c r="W63" i="10"/>
  <c r="H63" i="14"/>
  <c r="L63" i="14" s="1"/>
  <c r="D63" i="15"/>
  <c r="H63" i="10"/>
  <c r="R62" i="14"/>
  <c r="K62" i="15"/>
  <c r="U62" i="10"/>
  <c r="J65" i="7" s="1"/>
  <c r="P65" i="7" s="1"/>
  <c r="I62" i="14"/>
  <c r="E62" i="15"/>
  <c r="I62" i="10"/>
  <c r="S65" i="6" s="1"/>
  <c r="AC61" i="14"/>
  <c r="AG61" i="14" s="1"/>
  <c r="M61" i="15"/>
  <c r="Y61" i="10"/>
  <c r="AA64" i="8" s="1"/>
  <c r="AA60" i="14"/>
  <c r="L60" i="15"/>
  <c r="F60" i="14"/>
  <c r="G60" i="14" s="1"/>
  <c r="C60" i="15"/>
  <c r="G60" i="10"/>
  <c r="O112" i="12"/>
  <c r="K69" i="6" s="1"/>
  <c r="L69" i="6" s="1"/>
  <c r="M69" i="6" s="1"/>
  <c r="G65" i="15"/>
  <c r="Q65" i="10"/>
  <c r="F68" i="7" s="1"/>
  <c r="N65" i="14"/>
  <c r="T65" i="15"/>
  <c r="AF65" i="10"/>
  <c r="AJ68" i="8" s="1"/>
  <c r="AL65" i="14"/>
  <c r="N65" i="10"/>
  <c r="AH65" i="14"/>
  <c r="AJ65" i="14" s="1"/>
  <c r="AC65" i="10"/>
  <c r="AF68" i="8" s="1"/>
  <c r="AH68" i="8" s="1"/>
  <c r="Q65" i="15"/>
  <c r="AE64" i="14"/>
  <c r="O64" i="15"/>
  <c r="AA64" i="10"/>
  <c r="AC67" i="8" s="1"/>
  <c r="D64" i="15"/>
  <c r="H64" i="10"/>
  <c r="H64" i="14"/>
  <c r="F67" i="6"/>
  <c r="G67" i="6"/>
  <c r="H67" i="6" s="1"/>
  <c r="I67" i="6" s="1"/>
  <c r="U64" i="15"/>
  <c r="AG64" i="10"/>
  <c r="AK67" i="8" s="1"/>
  <c r="AM64" i="14"/>
  <c r="P63" i="15"/>
  <c r="AB63" i="10"/>
  <c r="AD66" i="8" s="1"/>
  <c r="AF63" i="14"/>
  <c r="W62" i="14"/>
  <c r="X62" i="14" s="1"/>
  <c r="T62" i="14" s="1"/>
  <c r="B62" i="15"/>
  <c r="F62" i="10"/>
  <c r="E62" i="14"/>
  <c r="P64" i="7"/>
  <c r="Q60" i="14"/>
  <c r="T60" i="10"/>
  <c r="I63" i="7" s="1"/>
  <c r="O63" i="7" s="1"/>
  <c r="J60" i="15"/>
  <c r="E64" i="15"/>
  <c r="I64" i="10"/>
  <c r="S67" i="6" s="1"/>
  <c r="I64" i="14"/>
  <c r="M63" i="15"/>
  <c r="Y63" i="10"/>
  <c r="AA66" i="8" s="1"/>
  <c r="AC63" i="14"/>
  <c r="J63" i="10"/>
  <c r="L62" i="15"/>
  <c r="AA62" i="14"/>
  <c r="C62" i="15"/>
  <c r="G62" i="10"/>
  <c r="F62" i="14"/>
  <c r="G62" i="14" s="1"/>
  <c r="J61" i="15"/>
  <c r="Q61" i="14"/>
  <c r="M64" i="7"/>
  <c r="T60" i="15"/>
  <c r="AF60" i="10"/>
  <c r="AJ63" i="8" s="1"/>
  <c r="AL60" i="14"/>
  <c r="G60" i="15"/>
  <c r="Q60" i="10"/>
  <c r="F63" i="7" s="1"/>
  <c r="N60" i="14"/>
  <c r="O101" i="12"/>
  <c r="L59" i="15"/>
  <c r="AA59" i="14"/>
  <c r="C61" i="8"/>
  <c r="C61" i="7"/>
  <c r="C61" i="6"/>
  <c r="C60" i="3"/>
  <c r="W56" i="14"/>
  <c r="X56" i="14" s="1"/>
  <c r="T56" i="14" s="1"/>
  <c r="J95" i="12"/>
  <c r="E56" i="14"/>
  <c r="B56" i="15"/>
  <c r="F56" i="10"/>
  <c r="AK54" i="14"/>
  <c r="AE54" i="10"/>
  <c r="AI57" i="8" s="1"/>
  <c r="S54" i="15"/>
  <c r="P54" i="10"/>
  <c r="N59" i="10"/>
  <c r="Q59" i="15"/>
  <c r="AC59" i="10"/>
  <c r="AF62" i="8" s="1"/>
  <c r="AH62" i="8" s="1"/>
  <c r="AH59" i="14"/>
  <c r="AJ59" i="14" s="1"/>
  <c r="AF59" i="14"/>
  <c r="AB59" i="10"/>
  <c r="AD62" i="8" s="1"/>
  <c r="P59" i="15"/>
  <c r="Q59" i="14"/>
  <c r="J59" i="15"/>
  <c r="T59" i="10"/>
  <c r="I62" i="7" s="1"/>
  <c r="O62" i="7" s="1"/>
  <c r="C62" i="8"/>
  <c r="C62" i="7"/>
  <c r="C62" i="6"/>
  <c r="C61" i="3"/>
  <c r="P58" i="15"/>
  <c r="AF58" i="14"/>
  <c r="AB58" i="10"/>
  <c r="AD61" i="8" s="1"/>
  <c r="X58" i="10"/>
  <c r="S58" i="10"/>
  <c r="H61" i="7" s="1"/>
  <c r="AD56" i="14"/>
  <c r="Z56" i="10"/>
  <c r="AB59" i="8" s="1"/>
  <c r="N56" i="15"/>
  <c r="K56" i="10"/>
  <c r="W55" i="10"/>
  <c r="H55" i="14"/>
  <c r="L55" i="14" s="1"/>
  <c r="D55" i="14" s="1"/>
  <c r="D55" i="15"/>
  <c r="H55" i="10"/>
  <c r="O56" i="15"/>
  <c r="AA56" i="10"/>
  <c r="AC59" i="8" s="1"/>
  <c r="AE56" i="14"/>
  <c r="F56" i="15"/>
  <c r="L56" i="10"/>
  <c r="J56" i="14"/>
  <c r="K56" i="14" s="1"/>
  <c r="X55" i="10"/>
  <c r="AH63" i="8"/>
  <c r="G63" i="6"/>
  <c r="H63" i="6" s="1"/>
  <c r="F63" i="6"/>
  <c r="S59" i="10"/>
  <c r="H62" i="7" s="1"/>
  <c r="M56" i="7"/>
  <c r="F56" i="6"/>
  <c r="G56" i="6"/>
  <c r="H56" i="6" s="1"/>
  <c r="AE49" i="14"/>
  <c r="O49" i="15"/>
  <c r="AA49" i="10"/>
  <c r="AC52" i="8" s="1"/>
  <c r="J49" i="14"/>
  <c r="K49" i="14" s="1"/>
  <c r="L49" i="10"/>
  <c r="F49" i="15"/>
  <c r="P46" i="14"/>
  <c r="M46" i="14" s="1"/>
  <c r="J61" i="6"/>
  <c r="K61" i="6"/>
  <c r="L61" i="6" s="1"/>
  <c r="AN58" i="14"/>
  <c r="W57" i="10"/>
  <c r="K57" i="10"/>
  <c r="N57" i="15"/>
  <c r="Z57" i="10"/>
  <c r="AB60" i="8" s="1"/>
  <c r="AD57" i="14"/>
  <c r="N57" i="10"/>
  <c r="AH57" i="14"/>
  <c r="AC57" i="10"/>
  <c r="AF60" i="8" s="1"/>
  <c r="Q57" i="15"/>
  <c r="M57" i="10"/>
  <c r="X57" i="10"/>
  <c r="N53" i="14"/>
  <c r="G53" i="15"/>
  <c r="Q53" i="10"/>
  <c r="F56" i="7" s="1"/>
  <c r="L56" i="7" s="1"/>
  <c r="O91" i="12"/>
  <c r="W52" i="14"/>
  <c r="X52" i="14" s="1"/>
  <c r="T52" i="14" s="1"/>
  <c r="J90" i="12"/>
  <c r="Q55" i="8" s="1"/>
  <c r="E52" i="14"/>
  <c r="B52" i="15"/>
  <c r="F52" i="10"/>
  <c r="AK50" i="14"/>
  <c r="AN50" i="14" s="1"/>
  <c r="S50" i="15"/>
  <c r="AE50" i="10"/>
  <c r="AI53" i="8" s="1"/>
  <c r="AL53" i="8" s="1"/>
  <c r="AE50" i="14"/>
  <c r="O50" i="15"/>
  <c r="AA50" i="10"/>
  <c r="AC53" i="8" s="1"/>
  <c r="AE53" i="8" s="1"/>
  <c r="AM53" i="8" s="1"/>
  <c r="AN53" i="8" s="1"/>
  <c r="T52" i="3" s="1"/>
  <c r="R52" i="3" s="1"/>
  <c r="W50" i="10"/>
  <c r="Q50" i="14"/>
  <c r="M50" i="14" s="1"/>
  <c r="J50" i="15"/>
  <c r="P50" i="10"/>
  <c r="J50" i="14"/>
  <c r="K50" i="14" s="1"/>
  <c r="F50" i="15"/>
  <c r="L50" i="10"/>
  <c r="H50" i="14"/>
  <c r="L50" i="14" s="1"/>
  <c r="D50" i="14" s="1"/>
  <c r="D50" i="15"/>
  <c r="H50" i="10"/>
  <c r="AL49" i="14"/>
  <c r="T49" i="15"/>
  <c r="AF49" i="10"/>
  <c r="AJ52" i="8" s="1"/>
  <c r="N49" i="14"/>
  <c r="G49" i="15"/>
  <c r="Q49" i="10"/>
  <c r="F52" i="7" s="1"/>
  <c r="O82" i="12"/>
  <c r="W48" i="14"/>
  <c r="X48" i="14" s="1"/>
  <c r="T48" i="14" s="1"/>
  <c r="J79" i="12"/>
  <c r="Q51" i="8" s="1"/>
  <c r="E48" i="14"/>
  <c r="B48" i="15"/>
  <c r="F48" i="10"/>
  <c r="AK46" i="14"/>
  <c r="AN46" i="14" s="1"/>
  <c r="S46" i="15"/>
  <c r="AE46" i="10"/>
  <c r="AI49" i="8" s="1"/>
  <c r="AL49" i="8" s="1"/>
  <c r="AE46" i="14"/>
  <c r="AG46" i="14" s="1"/>
  <c r="O46" i="15"/>
  <c r="AA46" i="10"/>
  <c r="AC49" i="8" s="1"/>
  <c r="AE49" i="8" s="1"/>
  <c r="AM49" i="8" s="1"/>
  <c r="AN49" i="8" s="1"/>
  <c r="T48" i="3" s="1"/>
  <c r="W46" i="10"/>
  <c r="Q46" i="14"/>
  <c r="J46" i="15"/>
  <c r="P46" i="10"/>
  <c r="J46" i="14"/>
  <c r="K46" i="14" s="1"/>
  <c r="F46" i="15"/>
  <c r="L46" i="10"/>
  <c r="H46" i="14"/>
  <c r="L46" i="14" s="1"/>
  <c r="D46" i="14" s="1"/>
  <c r="D46" i="15"/>
  <c r="H46" i="10"/>
  <c r="P52" i="14"/>
  <c r="O53" i="10"/>
  <c r="O52" i="15"/>
  <c r="AA52" i="10"/>
  <c r="AC55" i="8" s="1"/>
  <c r="AE52" i="14"/>
  <c r="F52" i="15"/>
  <c r="L52" i="10"/>
  <c r="J52" i="14"/>
  <c r="K52" i="14" s="1"/>
  <c r="L49" i="15"/>
  <c r="AA49" i="14"/>
  <c r="C49" i="15"/>
  <c r="G49" i="10"/>
  <c r="F49" i="14"/>
  <c r="G49" i="14" s="1"/>
  <c r="J48" i="15"/>
  <c r="T48" i="10"/>
  <c r="I51" i="7" s="1"/>
  <c r="O51" i="7" s="1"/>
  <c r="Q48" i="14"/>
  <c r="AJ46" i="14"/>
  <c r="W51" i="10"/>
  <c r="M51" i="10"/>
  <c r="X51" i="10"/>
  <c r="S51" i="15"/>
  <c r="AE51" i="10"/>
  <c r="AI54" i="8" s="1"/>
  <c r="AL54" i="8" s="1"/>
  <c r="AK51" i="14"/>
  <c r="AN51" i="14" s="1"/>
  <c r="E51" i="14"/>
  <c r="F51" i="10"/>
  <c r="B51" i="15"/>
  <c r="W51" i="14"/>
  <c r="X51" i="14" s="1"/>
  <c r="T51" i="14" s="1"/>
  <c r="J89" i="12"/>
  <c r="Q54" i="8" s="1"/>
  <c r="R54" i="8" s="1"/>
  <c r="C54" i="8"/>
  <c r="C54" i="7"/>
  <c r="C54" i="6"/>
  <c r="C53" i="3"/>
  <c r="I48" i="15"/>
  <c r="G48" i="14"/>
  <c r="M45" i="15"/>
  <c r="Y45" i="10"/>
  <c r="AA48" i="8" s="1"/>
  <c r="AC45" i="14"/>
  <c r="J45" i="10"/>
  <c r="C45" i="15"/>
  <c r="G45" i="10"/>
  <c r="P48" i="6" s="1"/>
  <c r="Q48" i="6" s="1"/>
  <c r="R48" i="6" s="1"/>
  <c r="F45" i="14"/>
  <c r="G45" i="14" s="1"/>
  <c r="L45" i="15"/>
  <c r="AA45" i="14"/>
  <c r="I45" i="14"/>
  <c r="E45" i="15"/>
  <c r="I45" i="10"/>
  <c r="S48" i="6" s="1"/>
  <c r="R45" i="14"/>
  <c r="K45" i="15"/>
  <c r="U45" i="10"/>
  <c r="J48" i="7" s="1"/>
  <c r="P48" i="7" s="1"/>
  <c r="P45" i="10"/>
  <c r="AK45" i="14"/>
  <c r="AN45" i="14" s="1"/>
  <c r="AE45" i="10"/>
  <c r="AI48" i="8" s="1"/>
  <c r="AL48" i="8" s="1"/>
  <c r="S45" i="15"/>
  <c r="P47" i="6"/>
  <c r="Q47" i="6" s="1"/>
  <c r="O47" i="6"/>
  <c r="Q43" i="15"/>
  <c r="AC43" i="10"/>
  <c r="AF46" i="8" s="1"/>
  <c r="AH43" i="14"/>
  <c r="J43" i="14"/>
  <c r="F43" i="15"/>
  <c r="L43" i="10"/>
  <c r="AD43" i="14"/>
  <c r="Z43" i="10"/>
  <c r="AB46" i="8" s="1"/>
  <c r="N43" i="15"/>
  <c r="P48" i="14"/>
  <c r="L47" i="14"/>
  <c r="P47" i="15"/>
  <c r="AB47" i="10"/>
  <c r="AD50" i="8" s="1"/>
  <c r="AF47" i="14"/>
  <c r="O47" i="10"/>
  <c r="AI47" i="14"/>
  <c r="R47" i="15"/>
  <c r="AD47" i="10"/>
  <c r="AG50" i="8" s="1"/>
  <c r="O47" i="14"/>
  <c r="R47" i="10"/>
  <c r="G50" i="7" s="1"/>
  <c r="H47" i="15"/>
  <c r="AM47" i="14"/>
  <c r="AG47" i="10"/>
  <c r="AK50" i="8" s="1"/>
  <c r="U47" i="15"/>
  <c r="S44" i="10"/>
  <c r="H47" i="7" s="1"/>
  <c r="E44" i="15"/>
  <c r="I44" i="14"/>
  <c r="I44" i="10"/>
  <c r="S47" i="6" s="1"/>
  <c r="E44" i="14"/>
  <c r="B44" i="15"/>
  <c r="F44" i="10"/>
  <c r="W44" i="14"/>
  <c r="X44" i="14" s="1"/>
  <c r="T44" i="14" s="1"/>
  <c r="J66" i="12"/>
  <c r="C47" i="8"/>
  <c r="C47" i="7"/>
  <c r="P47" i="7" s="1"/>
  <c r="C47" i="6"/>
  <c r="C46" i="3"/>
  <c r="I43" i="14"/>
  <c r="I43" i="10"/>
  <c r="S46" i="6" s="1"/>
  <c r="E43" i="15"/>
  <c r="L53" i="7"/>
  <c r="N49" i="7"/>
  <c r="AH48" i="8"/>
  <c r="F46" i="6"/>
  <c r="G46" i="6"/>
  <c r="H46" i="6" s="1"/>
  <c r="K42" i="10"/>
  <c r="J42" i="10"/>
  <c r="AC42" i="14"/>
  <c r="AG42" i="14" s="1"/>
  <c r="M42" i="15"/>
  <c r="Y42" i="10"/>
  <c r="AA45" i="8" s="1"/>
  <c r="I42" i="14"/>
  <c r="K42" i="14" s="1"/>
  <c r="L42" i="14" s="1"/>
  <c r="E42" i="15"/>
  <c r="I42" i="10"/>
  <c r="S45" i="6" s="1"/>
  <c r="R42" i="14"/>
  <c r="U42" i="10"/>
  <c r="J45" i="7" s="1"/>
  <c r="P45" i="7" s="1"/>
  <c r="K42" i="15"/>
  <c r="C45" i="8"/>
  <c r="C45" i="6"/>
  <c r="C45" i="7"/>
  <c r="C44" i="3"/>
  <c r="P41" i="10"/>
  <c r="AG40" i="14"/>
  <c r="O40" i="10"/>
  <c r="J40" i="10"/>
  <c r="F43" i="6"/>
  <c r="G43" i="6"/>
  <c r="H43" i="6" s="1"/>
  <c r="I43" i="6" s="1"/>
  <c r="Q40" i="14"/>
  <c r="J40" i="15"/>
  <c r="C43" i="8"/>
  <c r="C43" i="7"/>
  <c r="L43" i="7" s="1"/>
  <c r="C43" i="6"/>
  <c r="C42" i="3"/>
  <c r="R39" i="14"/>
  <c r="K39" i="15"/>
  <c r="U39" i="10"/>
  <c r="J42" i="7" s="1"/>
  <c r="P42" i="7" s="1"/>
  <c r="I39" i="14"/>
  <c r="E39" i="15"/>
  <c r="I39" i="10"/>
  <c r="S42" i="6" s="1"/>
  <c r="AC38" i="14"/>
  <c r="M38" i="15"/>
  <c r="Y38" i="10"/>
  <c r="AA41" i="8" s="1"/>
  <c r="J38" i="10"/>
  <c r="AK36" i="14"/>
  <c r="AN36" i="14" s="1"/>
  <c r="S36" i="15"/>
  <c r="AE36" i="10"/>
  <c r="AI39" i="8" s="1"/>
  <c r="AL39" i="8" s="1"/>
  <c r="AE36" i="14"/>
  <c r="AG36" i="14" s="1"/>
  <c r="O36" i="15"/>
  <c r="AA36" i="10"/>
  <c r="AC39" i="8" s="1"/>
  <c r="AE39" i="8" s="1"/>
  <c r="AM39" i="8" s="1"/>
  <c r="W36" i="10"/>
  <c r="Q36" i="14"/>
  <c r="J36" i="15"/>
  <c r="T36" i="10"/>
  <c r="I39" i="7" s="1"/>
  <c r="O39" i="7" s="1"/>
  <c r="P36" i="10"/>
  <c r="J36" i="14"/>
  <c r="K36" i="14" s="1"/>
  <c r="F36" i="15"/>
  <c r="L36" i="10"/>
  <c r="H36" i="14"/>
  <c r="D36" i="15"/>
  <c r="H36" i="10"/>
  <c r="AM34" i="14"/>
  <c r="U34" i="15"/>
  <c r="AG34" i="10"/>
  <c r="AK37" i="8" s="1"/>
  <c r="O34" i="14"/>
  <c r="H34" i="15"/>
  <c r="R34" i="10"/>
  <c r="G37" i="7" s="1"/>
  <c r="M37" i="7" s="1"/>
  <c r="Q32" i="14"/>
  <c r="T32" i="10"/>
  <c r="I35" i="7" s="1"/>
  <c r="O35" i="7" s="1"/>
  <c r="J32" i="15"/>
  <c r="T41" i="10"/>
  <c r="I44" i="7" s="1"/>
  <c r="O44" i="7" s="1"/>
  <c r="J41" i="15"/>
  <c r="Q41" i="14"/>
  <c r="W39" i="14"/>
  <c r="X39" i="14" s="1"/>
  <c r="T39" i="14" s="1"/>
  <c r="J60" i="12"/>
  <c r="Q42" i="8" s="1"/>
  <c r="E39" i="14"/>
  <c r="B39" i="15"/>
  <c r="F39" i="10"/>
  <c r="AI38" i="14"/>
  <c r="R38" i="15"/>
  <c r="AD38" i="10"/>
  <c r="AG41" i="8" s="1"/>
  <c r="AD38" i="14"/>
  <c r="N38" i="15"/>
  <c r="Z38" i="10"/>
  <c r="AB41" i="8" s="1"/>
  <c r="AA38" i="14"/>
  <c r="L38" i="15"/>
  <c r="O38" i="10"/>
  <c r="K38" i="10"/>
  <c r="F38" i="14"/>
  <c r="C38" i="15"/>
  <c r="G38" i="10"/>
  <c r="AK33" i="14"/>
  <c r="AN33" i="14" s="1"/>
  <c r="AE33" i="10"/>
  <c r="AI36" i="8" s="1"/>
  <c r="AL36" i="8" s="1"/>
  <c r="S33" i="15"/>
  <c r="P33" i="10"/>
  <c r="AC41" i="14"/>
  <c r="Y41" i="10"/>
  <c r="AA44" i="8" s="1"/>
  <c r="M41" i="15"/>
  <c r="L39" i="15"/>
  <c r="AA39" i="14"/>
  <c r="C39" i="15"/>
  <c r="G39" i="10"/>
  <c r="F39" i="14"/>
  <c r="G39" i="14" s="1"/>
  <c r="J38" i="15"/>
  <c r="T38" i="10"/>
  <c r="I41" i="7" s="1"/>
  <c r="O41" i="7" s="1"/>
  <c r="Q38" i="14"/>
  <c r="S34" i="15"/>
  <c r="AE34" i="10"/>
  <c r="AI37" i="8" s="1"/>
  <c r="AL37" i="8" s="1"/>
  <c r="AK34" i="14"/>
  <c r="AN34" i="14" s="1"/>
  <c r="P34" i="10"/>
  <c r="AL45" i="8"/>
  <c r="W41" i="14"/>
  <c r="X41" i="14" s="1"/>
  <c r="T41" i="14" s="1"/>
  <c r="J62" i="12"/>
  <c r="Q44" i="8" s="1"/>
  <c r="R44" i="8" s="1"/>
  <c r="F41" i="14"/>
  <c r="G41" i="14" s="1"/>
  <c r="G41" i="10"/>
  <c r="C41" i="15"/>
  <c r="AA41" i="14"/>
  <c r="L41" i="15"/>
  <c r="C44" i="8"/>
  <c r="C44" i="7"/>
  <c r="C44" i="6"/>
  <c r="C43" i="3"/>
  <c r="O39" i="15"/>
  <c r="AA39" i="10"/>
  <c r="AC42" i="8" s="1"/>
  <c r="AE39" i="14"/>
  <c r="F39" i="15"/>
  <c r="L39" i="10"/>
  <c r="J39" i="14"/>
  <c r="K39" i="14" s="1"/>
  <c r="P36" i="14"/>
  <c r="G36" i="14"/>
  <c r="P31" i="14"/>
  <c r="N31" i="10"/>
  <c r="D31" i="15"/>
  <c r="V31" i="15" s="1"/>
  <c r="G31" i="11" s="1"/>
  <c r="D31" i="11" s="1"/>
  <c r="H31" i="14"/>
  <c r="H31" i="10"/>
  <c r="AH31" i="14"/>
  <c r="AJ31" i="14" s="1"/>
  <c r="AC31" i="10"/>
  <c r="AF34" i="8" s="1"/>
  <c r="AH34" i="8" s="1"/>
  <c r="Q31" i="15"/>
  <c r="M31" i="10"/>
  <c r="X31" i="10"/>
  <c r="S30" i="15"/>
  <c r="AE30" i="10"/>
  <c r="AI33" i="8" s="1"/>
  <c r="AK30" i="14"/>
  <c r="O30" i="10"/>
  <c r="K30" i="10"/>
  <c r="F30" i="14"/>
  <c r="G30" i="14" s="1"/>
  <c r="C30" i="15"/>
  <c r="G30" i="10"/>
  <c r="AF28" i="14"/>
  <c r="P28" i="15"/>
  <c r="AB28" i="10"/>
  <c r="AD31" i="8" s="1"/>
  <c r="AM27" i="14"/>
  <c r="U27" i="15"/>
  <c r="AG27" i="10"/>
  <c r="AK30" i="8" s="1"/>
  <c r="O27" i="14"/>
  <c r="H27" i="15"/>
  <c r="R27" i="10"/>
  <c r="G30" i="7" s="1"/>
  <c r="M30" i="7" s="1"/>
  <c r="AI26" i="14"/>
  <c r="R26" i="15"/>
  <c r="AD26" i="10"/>
  <c r="AG29" i="8" s="1"/>
  <c r="AC23" i="14"/>
  <c r="AG23" i="14" s="1"/>
  <c r="M23" i="15"/>
  <c r="Y23" i="10"/>
  <c r="AA26" i="8" s="1"/>
  <c r="J23" i="10"/>
  <c r="AA22" i="14"/>
  <c r="L22" i="15"/>
  <c r="O22" i="10"/>
  <c r="K22" i="10"/>
  <c r="F22" i="14"/>
  <c r="G22" i="14" s="1"/>
  <c r="C22" i="15"/>
  <c r="G22" i="10"/>
  <c r="P25" i="7" s="1"/>
  <c r="G40" i="14"/>
  <c r="J35" i="15"/>
  <c r="T35" i="10"/>
  <c r="I38" i="7" s="1"/>
  <c r="Q35" i="14"/>
  <c r="O34" i="7"/>
  <c r="T30" i="15"/>
  <c r="AL30" i="14"/>
  <c r="AF30" i="10"/>
  <c r="AJ33" i="8" s="1"/>
  <c r="AC30" i="14"/>
  <c r="M30" i="15"/>
  <c r="Y30" i="10"/>
  <c r="AA33" i="8" s="1"/>
  <c r="AL29" i="14"/>
  <c r="T29" i="15"/>
  <c r="AF29" i="10"/>
  <c r="AJ32" i="8" s="1"/>
  <c r="AF29" i="14"/>
  <c r="AG29" i="14" s="1"/>
  <c r="P29" i="15"/>
  <c r="AB29" i="10"/>
  <c r="AD32" i="8" s="1"/>
  <c r="X29" i="10"/>
  <c r="R29" i="14"/>
  <c r="K29" i="15"/>
  <c r="U29" i="10"/>
  <c r="J32" i="7" s="1"/>
  <c r="P32" i="7" s="1"/>
  <c r="N29" i="14"/>
  <c r="M29" i="14" s="1"/>
  <c r="G29" i="15"/>
  <c r="Q29" i="10"/>
  <c r="F32" i="7" s="1"/>
  <c r="L32" i="7" s="1"/>
  <c r="AM28" i="14"/>
  <c r="U28" i="15"/>
  <c r="AG28" i="10"/>
  <c r="AK31" i="8" s="1"/>
  <c r="O28" i="14"/>
  <c r="H28" i="15"/>
  <c r="R28" i="10"/>
  <c r="G31" i="7" s="1"/>
  <c r="M31" i="7" s="1"/>
  <c r="AA23" i="14"/>
  <c r="L23" i="15"/>
  <c r="F23" i="14"/>
  <c r="G23" i="10"/>
  <c r="C23" i="15"/>
  <c r="Q22" i="14"/>
  <c r="T22" i="10"/>
  <c r="I25" i="7" s="1"/>
  <c r="O25" i="7" s="1"/>
  <c r="J22" i="15"/>
  <c r="AL21" i="14"/>
  <c r="AF21" i="10"/>
  <c r="AJ24" i="8" s="1"/>
  <c r="T21" i="15"/>
  <c r="N21" i="14"/>
  <c r="Q21" i="10"/>
  <c r="F24" i="7" s="1"/>
  <c r="L24" i="7" s="1"/>
  <c r="G21" i="15"/>
  <c r="C35" i="15"/>
  <c r="G35" i="10"/>
  <c r="F35" i="14"/>
  <c r="G35" i="14" s="1"/>
  <c r="L35" i="15"/>
  <c r="AA35" i="14"/>
  <c r="J35" i="10"/>
  <c r="AC35" i="14"/>
  <c r="Y35" i="10"/>
  <c r="AA38" i="8" s="1"/>
  <c r="M35" i="15"/>
  <c r="I35" i="14"/>
  <c r="E35" i="15"/>
  <c r="I35" i="10"/>
  <c r="S38" i="6" s="1"/>
  <c r="R35" i="14"/>
  <c r="K35" i="15"/>
  <c r="U35" i="10"/>
  <c r="J38" i="7" s="1"/>
  <c r="C38" i="8"/>
  <c r="C38" i="7"/>
  <c r="C38" i="6"/>
  <c r="C37" i="3"/>
  <c r="S31" i="10"/>
  <c r="H34" i="7" s="1"/>
  <c r="AJ29" i="14"/>
  <c r="R28" i="15"/>
  <c r="AD28" i="10"/>
  <c r="AG31" i="8" s="1"/>
  <c r="AI28" i="14"/>
  <c r="O28" i="10"/>
  <c r="O27" i="15"/>
  <c r="AA27" i="10"/>
  <c r="AC30" i="8" s="1"/>
  <c r="AE27" i="14"/>
  <c r="F27" i="15"/>
  <c r="L27" i="10"/>
  <c r="J27" i="14"/>
  <c r="K27" i="14" s="1"/>
  <c r="X26" i="10"/>
  <c r="W23" i="10"/>
  <c r="D23" i="15"/>
  <c r="H23" i="10"/>
  <c r="H23" i="14"/>
  <c r="L23" i="14" s="1"/>
  <c r="G29" i="14"/>
  <c r="W28" i="10"/>
  <c r="D28" i="15"/>
  <c r="H28" i="10"/>
  <c r="H28" i="14"/>
  <c r="L28" i="14" s="1"/>
  <c r="X27" i="6"/>
  <c r="Y27" i="6" s="1"/>
  <c r="W27" i="6"/>
  <c r="P26" i="7"/>
  <c r="I21" i="15"/>
  <c r="O20" i="10"/>
  <c r="R20" i="15"/>
  <c r="AD20" i="10"/>
  <c r="AG23" i="8" s="1"/>
  <c r="AI20" i="14"/>
  <c r="O20" i="14"/>
  <c r="R20" i="10"/>
  <c r="G23" i="7" s="1"/>
  <c r="H20" i="15"/>
  <c r="AM20" i="14"/>
  <c r="AG20" i="10"/>
  <c r="AK23" i="8" s="1"/>
  <c r="U20" i="15"/>
  <c r="AF20" i="14"/>
  <c r="P20" i="15"/>
  <c r="AB20" i="10"/>
  <c r="AD23" i="8" s="1"/>
  <c r="W18" i="10"/>
  <c r="H18" i="14"/>
  <c r="L18" i="14" s="1"/>
  <c r="D18" i="14" s="1"/>
  <c r="D18" i="15"/>
  <c r="H18" i="10"/>
  <c r="AE14" i="14"/>
  <c r="O14" i="15"/>
  <c r="AA14" i="10"/>
  <c r="AC17" i="8" s="1"/>
  <c r="J14" i="14"/>
  <c r="F14" i="15"/>
  <c r="L14" i="10"/>
  <c r="C24" i="15"/>
  <c r="G24" i="10"/>
  <c r="F24" i="14"/>
  <c r="G24" i="14" s="1"/>
  <c r="L24" i="15"/>
  <c r="AA24" i="14"/>
  <c r="J24" i="10"/>
  <c r="AC24" i="14"/>
  <c r="Y24" i="10"/>
  <c r="AA27" i="8" s="1"/>
  <c r="M24" i="15"/>
  <c r="I24" i="14"/>
  <c r="E24" i="15"/>
  <c r="I24" i="10"/>
  <c r="S27" i="6" s="1"/>
  <c r="R24" i="14"/>
  <c r="K24" i="15"/>
  <c r="U24" i="10"/>
  <c r="J27" i="7" s="1"/>
  <c r="C27" i="8"/>
  <c r="C27" i="7"/>
  <c r="O27" i="7" s="1"/>
  <c r="C27" i="6"/>
  <c r="C26" i="3"/>
  <c r="AE25" i="8"/>
  <c r="W19" i="10"/>
  <c r="K19" i="10"/>
  <c r="AA19" i="14"/>
  <c r="L19" i="15"/>
  <c r="N19" i="10"/>
  <c r="AH19" i="14"/>
  <c r="AJ19" i="14" s="1"/>
  <c r="Q19" i="15"/>
  <c r="AC19" i="10"/>
  <c r="AF22" i="8" s="1"/>
  <c r="AH22" i="8" s="1"/>
  <c r="AF18" i="14"/>
  <c r="P18" i="15"/>
  <c r="AB18" i="10"/>
  <c r="AD21" i="8" s="1"/>
  <c r="AM17" i="14"/>
  <c r="U17" i="15"/>
  <c r="AG17" i="10"/>
  <c r="AK20" i="8" s="1"/>
  <c r="O17" i="14"/>
  <c r="H17" i="15"/>
  <c r="R17" i="10"/>
  <c r="G20" i="7" s="1"/>
  <c r="M20" i="7" s="1"/>
  <c r="X14" i="10"/>
  <c r="M14" i="10"/>
  <c r="AH13" i="14"/>
  <c r="AJ13" i="14" s="1"/>
  <c r="Q13" i="15"/>
  <c r="AC13" i="10"/>
  <c r="AF16" i="8" s="1"/>
  <c r="AH16" i="8" s="1"/>
  <c r="N13" i="10"/>
  <c r="M14" i="7"/>
  <c r="G14" i="6"/>
  <c r="H14" i="6" s="1"/>
  <c r="I14" i="6" s="1"/>
  <c r="F14" i="6"/>
  <c r="W9" i="14"/>
  <c r="X9" i="14" s="1"/>
  <c r="T9" i="14" s="1"/>
  <c r="J22" i="12"/>
  <c r="E9" i="14"/>
  <c r="B9" i="15"/>
  <c r="F9" i="10"/>
  <c r="O8" i="10"/>
  <c r="AE7" i="14"/>
  <c r="AG7" i="14" s="1"/>
  <c r="AB7" i="14" s="1"/>
  <c r="Z7" i="14" s="1"/>
  <c r="S7" i="14" s="1"/>
  <c r="AA7" i="10"/>
  <c r="AC10" i="8" s="1"/>
  <c r="AE10" i="8" s="1"/>
  <c r="AM10" i="8" s="1"/>
  <c r="O7" i="15"/>
  <c r="J7" i="14"/>
  <c r="K7" i="14" s="1"/>
  <c r="L7" i="10"/>
  <c r="F7" i="15"/>
  <c r="S20" i="15"/>
  <c r="AE20" i="10"/>
  <c r="AI23" i="8" s="1"/>
  <c r="AK20" i="14"/>
  <c r="X22" i="6"/>
  <c r="Y22" i="6" s="1"/>
  <c r="W22" i="6"/>
  <c r="U18" i="15"/>
  <c r="AG18" i="10"/>
  <c r="AK21" i="8" s="1"/>
  <c r="AM18" i="14"/>
  <c r="H18" i="15"/>
  <c r="R18" i="10"/>
  <c r="G21" i="7" s="1"/>
  <c r="M21" i="7" s="1"/>
  <c r="O18" i="14"/>
  <c r="R17" i="15"/>
  <c r="AD17" i="10"/>
  <c r="AG20" i="8" s="1"/>
  <c r="AI17" i="14"/>
  <c r="O17" i="10"/>
  <c r="O16" i="15"/>
  <c r="AA16" i="10"/>
  <c r="AC19" i="8" s="1"/>
  <c r="AE16" i="14"/>
  <c r="AE19" i="8"/>
  <c r="F16" i="15"/>
  <c r="L16" i="10"/>
  <c r="J16" i="14"/>
  <c r="K16" i="14" s="1"/>
  <c r="X15" i="10"/>
  <c r="V15" i="10"/>
  <c r="Y18" i="8"/>
  <c r="Z18" i="8" s="1"/>
  <c r="M14" i="15"/>
  <c r="Y14" i="10"/>
  <c r="AA17" i="8" s="1"/>
  <c r="AC14" i="14"/>
  <c r="J14" i="10"/>
  <c r="L13" i="15"/>
  <c r="AA13" i="14"/>
  <c r="F13" i="14"/>
  <c r="G13" i="14" s="1"/>
  <c r="G13" i="10"/>
  <c r="C13" i="15"/>
  <c r="Q12" i="14"/>
  <c r="T12" i="10"/>
  <c r="I15" i="7" s="1"/>
  <c r="O15" i="7" s="1"/>
  <c r="J12" i="15"/>
  <c r="AL11" i="14"/>
  <c r="AF11" i="10"/>
  <c r="AJ14" i="8" s="1"/>
  <c r="T11" i="15"/>
  <c r="N11" i="14"/>
  <c r="Q11" i="10"/>
  <c r="F14" i="7" s="1"/>
  <c r="L14" i="7" s="1"/>
  <c r="G11" i="15"/>
  <c r="AI9" i="14"/>
  <c r="R9" i="15"/>
  <c r="AD9" i="10"/>
  <c r="AG12" i="8" s="1"/>
  <c r="O9" i="10"/>
  <c r="AE8" i="14"/>
  <c r="AA8" i="10"/>
  <c r="AC11" i="8" s="1"/>
  <c r="O8" i="15"/>
  <c r="J8" i="14"/>
  <c r="K8" i="14" s="1"/>
  <c r="F8" i="15"/>
  <c r="L8" i="10"/>
  <c r="F20" i="15"/>
  <c r="L20" i="10"/>
  <c r="J20" i="14"/>
  <c r="K20" i="14" s="1"/>
  <c r="S17" i="15"/>
  <c r="AE17" i="10"/>
  <c r="AI20" i="8" s="1"/>
  <c r="AL20" i="8" s="1"/>
  <c r="AK17" i="14"/>
  <c r="AN17" i="14" s="1"/>
  <c r="P17" i="10"/>
  <c r="N14" i="15"/>
  <c r="Z14" i="10"/>
  <c r="AB17" i="8" s="1"/>
  <c r="AD14" i="14"/>
  <c r="K14" i="10"/>
  <c r="W13" i="10"/>
  <c r="D13" i="15"/>
  <c r="H13" i="10"/>
  <c r="H13" i="14"/>
  <c r="L13" i="14" s="1"/>
  <c r="D13" i="14" s="1"/>
  <c r="J9" i="15"/>
  <c r="T9" i="10"/>
  <c r="I12" i="7" s="1"/>
  <c r="O12" i="7" s="1"/>
  <c r="Q9" i="14"/>
  <c r="T8" i="15"/>
  <c r="AF8" i="10"/>
  <c r="AJ11" i="8" s="1"/>
  <c r="AL8" i="14"/>
  <c r="AJ12" i="14"/>
  <c r="G11" i="14"/>
  <c r="L12" i="7"/>
  <c r="F11" i="6"/>
  <c r="G11" i="6"/>
  <c r="H11" i="6" s="1"/>
  <c r="V7" i="10"/>
  <c r="Y10" i="8"/>
  <c r="Z10" i="8" s="1"/>
  <c r="G10" i="6"/>
  <c r="H10" i="6" s="1"/>
  <c r="F10" i="6"/>
  <c r="AC6" i="10"/>
  <c r="AF9" i="8" s="1"/>
  <c r="AH9" i="8" s="1"/>
  <c r="Q6" i="15"/>
  <c r="AH6" i="14"/>
  <c r="AJ6" i="14" s="1"/>
  <c r="K6" i="10"/>
  <c r="F10" i="15"/>
  <c r="L10" i="10"/>
  <c r="J10" i="14"/>
  <c r="K10" i="14" s="1"/>
  <c r="Y6" i="10"/>
  <c r="AA9" i="8" s="1"/>
  <c r="M6" i="15"/>
  <c r="AC6" i="14"/>
  <c r="AG6" i="14" s="1"/>
  <c r="H6" i="14"/>
  <c r="L6" i="14" s="1"/>
  <c r="D6" i="15"/>
  <c r="H6" i="10"/>
  <c r="AL6" i="14"/>
  <c r="AN6" i="14" s="1"/>
  <c r="T6" i="15"/>
  <c r="AF6" i="10"/>
  <c r="AJ9" i="8" s="1"/>
  <c r="AL9" i="8" s="1"/>
  <c r="C10" i="15"/>
  <c r="G10" i="10"/>
  <c r="F10" i="14"/>
  <c r="G10" i="14" s="1"/>
  <c r="L10" i="15"/>
  <c r="AA10" i="14"/>
  <c r="J10" i="10"/>
  <c r="AC10" i="14"/>
  <c r="Y10" i="10"/>
  <c r="AA13" i="8" s="1"/>
  <c r="M10" i="15"/>
  <c r="I10" i="14"/>
  <c r="E10" i="15"/>
  <c r="I10" i="10"/>
  <c r="S13" i="6" s="1"/>
  <c r="R10" i="14"/>
  <c r="K10" i="15"/>
  <c r="U10" i="10"/>
  <c r="J13" i="7" s="1"/>
  <c r="P13" i="7" s="1"/>
  <c r="C13" i="8"/>
  <c r="C13" i="7"/>
  <c r="C13" i="6"/>
  <c r="C12" i="3"/>
  <c r="J10" i="6"/>
  <c r="K10" i="6"/>
  <c r="L10" i="6" s="1"/>
  <c r="H6" i="15"/>
  <c r="R6" i="10"/>
  <c r="G9" i="7" s="1"/>
  <c r="O6" i="14"/>
  <c r="AK4" i="14"/>
  <c r="AN4" i="14" s="1"/>
  <c r="S4" i="15"/>
  <c r="AE4" i="10"/>
  <c r="AI7" i="8" s="1"/>
  <c r="AL7" i="8" s="1"/>
  <c r="P4" i="10"/>
  <c r="G5" i="15"/>
  <c r="Q5" i="10"/>
  <c r="F8" i="7" s="1"/>
  <c r="N5" i="14"/>
  <c r="E5" i="15"/>
  <c r="I5" i="10"/>
  <c r="I5" i="14"/>
  <c r="O5" i="10"/>
  <c r="AI5" i="14"/>
  <c r="AJ5" i="14" s="1"/>
  <c r="R5" i="15"/>
  <c r="AD5" i="10"/>
  <c r="AG8" i="8" s="1"/>
  <c r="AH8" i="8" s="1"/>
  <c r="W3" i="14"/>
  <c r="X3" i="14" s="1"/>
  <c r="T3" i="14" s="1"/>
  <c r="J5" i="12"/>
  <c r="I3" i="14"/>
  <c r="I3" i="10"/>
  <c r="S6" i="6" s="1"/>
  <c r="E3" i="15"/>
  <c r="R3" i="14"/>
  <c r="K3" i="15"/>
  <c r="U3" i="10"/>
  <c r="J6" i="7" s="1"/>
  <c r="P6" i="7" s="1"/>
  <c r="W173" i="8"/>
  <c r="R162" i="8"/>
  <c r="W158" i="8"/>
  <c r="R147" i="8"/>
  <c r="W144" i="8"/>
  <c r="W130" i="8"/>
  <c r="W118" i="8"/>
  <c r="W103" i="8"/>
  <c r="O101" i="8"/>
  <c r="W91" i="8"/>
  <c r="O84" i="8"/>
  <c r="R78" i="8"/>
  <c r="W74" i="8"/>
  <c r="O68" i="8"/>
  <c r="R62" i="8"/>
  <c r="W60" i="8"/>
  <c r="O57" i="8"/>
  <c r="R51" i="8"/>
  <c r="W48" i="8"/>
  <c r="O46" i="8"/>
  <c r="R42" i="8"/>
  <c r="W38" i="8"/>
  <c r="O35" i="8"/>
  <c r="R26" i="8"/>
  <c r="W20" i="8"/>
  <c r="O16" i="8"/>
  <c r="M7" i="7"/>
  <c r="P4" i="14"/>
  <c r="M4" i="14" s="1"/>
  <c r="K5" i="14"/>
  <c r="L5" i="14"/>
  <c r="D5" i="14" s="1"/>
  <c r="W120" i="8"/>
  <c r="N119" i="8"/>
  <c r="O119" i="8" s="1"/>
  <c r="W119" i="8"/>
  <c r="N92" i="8"/>
  <c r="O92" i="8" s="1"/>
  <c r="W83" i="8"/>
  <c r="N72" i="8"/>
  <c r="O72" i="8" s="1"/>
  <c r="W72" i="8"/>
  <c r="N67" i="8"/>
  <c r="O67" i="8" s="1"/>
  <c r="W59" i="8"/>
  <c r="N58" i="8"/>
  <c r="O58" i="8" s="1"/>
  <c r="W58" i="8"/>
  <c r="N49" i="8"/>
  <c r="O49" i="8" s="1"/>
  <c r="W49" i="8"/>
  <c r="W31" i="8"/>
  <c r="N30" i="8"/>
  <c r="O30" i="8" s="1"/>
  <c r="W30" i="8"/>
  <c r="N18" i="8"/>
  <c r="O18" i="8" s="1"/>
  <c r="X18" i="8" s="1"/>
  <c r="S17" i="3" s="1"/>
  <c r="W161" i="8"/>
  <c r="O151" i="8"/>
  <c r="R131" i="8"/>
  <c r="X131" i="8" s="1"/>
  <c r="S130" i="3" s="1"/>
  <c r="W128" i="8"/>
  <c r="R123" i="8"/>
  <c r="W110" i="8"/>
  <c r="W107" i="8"/>
  <c r="K96" i="8"/>
  <c r="K75" i="8"/>
  <c r="O75" i="8" s="1"/>
  <c r="R45" i="8"/>
  <c r="K40" i="8"/>
  <c r="O40" i="8" s="1"/>
  <c r="X40" i="8" s="1"/>
  <c r="S39" i="3" s="1"/>
  <c r="Q37" i="8"/>
  <c r="R37" i="8" s="1"/>
  <c r="R34" i="8"/>
  <c r="Q28" i="8"/>
  <c r="R28" i="8" s="1"/>
  <c r="K25" i="8"/>
  <c r="T66" i="5"/>
  <c r="T34" i="5"/>
  <c r="T154" i="4"/>
  <c r="T138" i="4"/>
  <c r="T122" i="4"/>
  <c r="T106" i="4"/>
  <c r="N170" i="8"/>
  <c r="W170" i="8"/>
  <c r="K123" i="8"/>
  <c r="R87" i="8"/>
  <c r="R81" i="8"/>
  <c r="O63" i="8"/>
  <c r="Q39" i="8"/>
  <c r="W28" i="8"/>
  <c r="K22" i="8"/>
  <c r="N13" i="8"/>
  <c r="O13" i="8" s="1"/>
  <c r="W13" i="8"/>
  <c r="L130" i="7"/>
  <c r="O78" i="7"/>
  <c r="K3" i="14"/>
  <c r="O174" i="8"/>
  <c r="W171" i="8"/>
  <c r="O160" i="8"/>
  <c r="O148" i="8"/>
  <c r="O138" i="8"/>
  <c r="R134" i="8"/>
  <c r="X134" i="8" s="1"/>
  <c r="S133" i="3" s="1"/>
  <c r="N132" i="8"/>
  <c r="K126" i="8"/>
  <c r="O126" i="8" s="1"/>
  <c r="X126" i="8" s="1"/>
  <c r="S125" i="3" s="1"/>
  <c r="H104" i="8"/>
  <c r="O104" i="8" s="1"/>
  <c r="W104" i="8"/>
  <c r="W98" i="8"/>
  <c r="H90" i="8"/>
  <c r="O90" i="8" s="1"/>
  <c r="H89" i="8"/>
  <c r="O89" i="8" s="1"/>
  <c r="W89" i="8"/>
  <c r="W80" i="8"/>
  <c r="W77" i="8"/>
  <c r="O52" i="8"/>
  <c r="O43" i="8"/>
  <c r="Q40" i="8"/>
  <c r="R40" i="8" s="1"/>
  <c r="N28" i="8"/>
  <c r="W14" i="8"/>
  <c r="R8" i="8"/>
  <c r="W8" i="8"/>
  <c r="L69" i="7"/>
  <c r="H164" i="8"/>
  <c r="O164" i="8" s="1"/>
  <c r="X164" i="8" s="1"/>
  <c r="S163" i="3" s="1"/>
  <c r="W164" i="8"/>
  <c r="W163" i="8"/>
  <c r="W160" i="8"/>
  <c r="K152" i="8"/>
  <c r="O152" i="8" s="1"/>
  <c r="H136" i="8"/>
  <c r="O136" i="8" s="1"/>
  <c r="N126" i="8"/>
  <c r="W116" i="8"/>
  <c r="K113" i="8"/>
  <c r="O113" i="8" s="1"/>
  <c r="X113" i="8" s="1"/>
  <c r="S112" i="3" s="1"/>
  <c r="W109" i="8"/>
  <c r="W106" i="8"/>
  <c r="H100" i="8"/>
  <c r="O100" i="8" s="1"/>
  <c r="H99" i="8"/>
  <c r="O99" i="8" s="1"/>
  <c r="W99" i="8"/>
  <c r="K79" i="8"/>
  <c r="W76" i="8"/>
  <c r="N64" i="8"/>
  <c r="H56" i="8"/>
  <c r="O56" i="8" s="1"/>
  <c r="W55" i="8"/>
  <c r="O41" i="8"/>
  <c r="K39" i="8"/>
  <c r="O39" i="8" s="1"/>
  <c r="O36" i="8"/>
  <c r="W21" i="8"/>
  <c r="R11" i="8"/>
  <c r="W11" i="8"/>
  <c r="W10" i="8"/>
  <c r="X10" i="8" s="1"/>
  <c r="S9" i="3" s="1"/>
  <c r="L112" i="7"/>
  <c r="P76" i="7"/>
  <c r="T92" i="5"/>
  <c r="T60" i="5"/>
  <c r="T28" i="5"/>
  <c r="T143" i="4"/>
  <c r="T127" i="4"/>
  <c r="T111" i="4"/>
  <c r="T96" i="4"/>
  <c r="T88" i="4"/>
  <c r="T80" i="4"/>
  <c r="T72" i="4"/>
  <c r="T64" i="4"/>
  <c r="T56" i="4"/>
  <c r="T48" i="4"/>
  <c r="T40" i="4"/>
  <c r="T32" i="4"/>
  <c r="T24" i="4"/>
  <c r="T16" i="4"/>
  <c r="T8" i="4"/>
  <c r="L39" i="7"/>
  <c r="T79" i="5"/>
  <c r="T47" i="5"/>
  <c r="T15" i="5"/>
  <c r="T83" i="4"/>
  <c r="T51" i="4"/>
  <c r="T19" i="4"/>
  <c r="T89" i="5"/>
  <c r="T57" i="5"/>
  <c r="T25" i="5"/>
  <c r="T85" i="4"/>
  <c r="T53" i="4"/>
  <c r="T21" i="4"/>
  <c r="L151" i="7"/>
  <c r="T95" i="4"/>
  <c r="T63" i="4"/>
  <c r="T31" i="4"/>
  <c r="P120" i="7"/>
  <c r="T153" i="4"/>
  <c r="T137" i="4"/>
  <c r="T121" i="4"/>
  <c r="T105" i="4"/>
  <c r="T73" i="4"/>
  <c r="T41" i="4"/>
  <c r="T9" i="4"/>
  <c r="J166" i="6"/>
  <c r="G155" i="6"/>
  <c r="H155" i="6" s="1"/>
  <c r="F155" i="6"/>
  <c r="G164" i="6"/>
  <c r="H164" i="6" s="1"/>
  <c r="F164" i="6"/>
  <c r="V156" i="10"/>
  <c r="Y159" i="8"/>
  <c r="Z159" i="8" s="1"/>
  <c r="K159" i="6"/>
  <c r="L159" i="6" s="1"/>
  <c r="J159" i="6"/>
  <c r="G156" i="6"/>
  <c r="H156" i="6" s="1"/>
  <c r="F156" i="6"/>
  <c r="O150" i="6"/>
  <c r="G144" i="14"/>
  <c r="G135" i="14"/>
  <c r="K151" i="6"/>
  <c r="L151" i="6" s="1"/>
  <c r="J151" i="6"/>
  <c r="C142" i="8"/>
  <c r="C142" i="7"/>
  <c r="C141" i="3"/>
  <c r="C142" i="6"/>
  <c r="G130" i="6"/>
  <c r="H130" i="6" s="1"/>
  <c r="I130" i="6" s="1"/>
  <c r="F130" i="6"/>
  <c r="V148" i="10"/>
  <c r="Y151" i="8"/>
  <c r="Z151" i="8" s="1"/>
  <c r="K147" i="6"/>
  <c r="L147" i="6" s="1"/>
  <c r="M147" i="6" s="1"/>
  <c r="J147" i="6"/>
  <c r="V139" i="10"/>
  <c r="Y142" i="8"/>
  <c r="Z142" i="8" s="1"/>
  <c r="J142" i="6"/>
  <c r="K142" i="6"/>
  <c r="L142" i="6" s="1"/>
  <c r="G139" i="6"/>
  <c r="H139" i="6" s="1"/>
  <c r="F139" i="6"/>
  <c r="W129" i="6"/>
  <c r="J130" i="6"/>
  <c r="K130" i="6"/>
  <c r="L130" i="6" s="1"/>
  <c r="V127" i="10"/>
  <c r="Y130" i="8"/>
  <c r="Z130" i="8" s="1"/>
  <c r="J126" i="6"/>
  <c r="K126" i="6"/>
  <c r="L126" i="6" s="1"/>
  <c r="V122" i="10"/>
  <c r="Y125" i="8"/>
  <c r="Z125" i="8" s="1"/>
  <c r="W125" i="6"/>
  <c r="C121" i="8"/>
  <c r="C121" i="6"/>
  <c r="C121" i="7"/>
  <c r="C120" i="3"/>
  <c r="J134" i="6"/>
  <c r="K134" i="6"/>
  <c r="L134" i="6" s="1"/>
  <c r="G126" i="6"/>
  <c r="H126" i="6" s="1"/>
  <c r="I126" i="6" s="1"/>
  <c r="F126" i="6"/>
  <c r="J108" i="6"/>
  <c r="K108" i="6"/>
  <c r="L108" i="6" s="1"/>
  <c r="M108" i="6" s="1"/>
  <c r="V101" i="10"/>
  <c r="Y104" i="8"/>
  <c r="Z104" i="8" s="1"/>
  <c r="G101" i="6"/>
  <c r="H101" i="6" s="1"/>
  <c r="F101" i="6"/>
  <c r="AE82" i="10"/>
  <c r="AI85" i="8" s="1"/>
  <c r="AL85" i="8" s="1"/>
  <c r="AM85" i="8" s="1"/>
  <c r="AN85" i="8" s="1"/>
  <c r="T84" i="3" s="1"/>
  <c r="R84" i="3" s="1"/>
  <c r="S82" i="15"/>
  <c r="P82" i="10"/>
  <c r="V113" i="10"/>
  <c r="Y116" i="8"/>
  <c r="Z116" i="8" s="1"/>
  <c r="P114" i="7"/>
  <c r="C102" i="8"/>
  <c r="C102" i="7"/>
  <c r="C102" i="6"/>
  <c r="C101" i="3"/>
  <c r="W95" i="10"/>
  <c r="D95" i="15"/>
  <c r="H95" i="10"/>
  <c r="AA91" i="10"/>
  <c r="AC94" i="8" s="1"/>
  <c r="O91" i="15"/>
  <c r="L91" i="10"/>
  <c r="F91" i="15"/>
  <c r="AA87" i="10"/>
  <c r="AC90" i="8" s="1"/>
  <c r="O87" i="15"/>
  <c r="F87" i="15"/>
  <c r="L87" i="10"/>
  <c r="AJ122" i="14"/>
  <c r="B93" i="15"/>
  <c r="F93" i="10"/>
  <c r="G94" i="6"/>
  <c r="H94" i="6" s="1"/>
  <c r="F94" i="6"/>
  <c r="V90" i="10"/>
  <c r="Y93" i="8"/>
  <c r="Z93" i="8" s="1"/>
  <c r="X92" i="6"/>
  <c r="Y92" i="6" s="1"/>
  <c r="W92" i="6"/>
  <c r="O92" i="6"/>
  <c r="J89" i="10"/>
  <c r="M89" i="15"/>
  <c r="Y89" i="10"/>
  <c r="AA92" i="8" s="1"/>
  <c r="C92" i="8"/>
  <c r="C92" i="7"/>
  <c r="C92" i="6"/>
  <c r="C91" i="3"/>
  <c r="N91" i="7"/>
  <c r="AC85" i="10"/>
  <c r="AF88" i="8" s="1"/>
  <c r="Q85" i="15"/>
  <c r="AL87" i="8"/>
  <c r="T84" i="10"/>
  <c r="I87" i="7" s="1"/>
  <c r="N84" i="10"/>
  <c r="AC84" i="10"/>
  <c r="AF87" i="8" s="1"/>
  <c r="AH87" i="8" s="1"/>
  <c r="Q84" i="15"/>
  <c r="K83" i="10"/>
  <c r="Z83" i="10"/>
  <c r="AB86" i="8" s="1"/>
  <c r="AE86" i="8" s="1"/>
  <c r="N83" i="15"/>
  <c r="N85" i="7"/>
  <c r="E81" i="15"/>
  <c r="I81" i="10"/>
  <c r="S84" i="6" s="1"/>
  <c r="U81" i="10"/>
  <c r="J84" i="7" s="1"/>
  <c r="P84" i="7" s="1"/>
  <c r="K81" i="15"/>
  <c r="C84" i="8"/>
  <c r="C84" i="7"/>
  <c r="C84" i="6"/>
  <c r="C83" i="3"/>
  <c r="AG80" i="10"/>
  <c r="AK83" i="8" s="1"/>
  <c r="AL83" i="8" s="1"/>
  <c r="U80" i="15"/>
  <c r="Q84" i="8"/>
  <c r="R84" i="8" s="1"/>
  <c r="Q83" i="8"/>
  <c r="R83" i="8" s="1"/>
  <c r="Q82" i="8"/>
  <c r="R82" i="8" s="1"/>
  <c r="Q90" i="8"/>
  <c r="R90" i="8" s="1"/>
  <c r="Q89" i="8"/>
  <c r="R89" i="8" s="1"/>
  <c r="G103" i="14"/>
  <c r="J81" i="10"/>
  <c r="O81" i="15"/>
  <c r="AA81" i="10"/>
  <c r="AC84" i="8" s="1"/>
  <c r="AE81" i="14"/>
  <c r="P81" i="10"/>
  <c r="P84" i="6"/>
  <c r="Q84" i="6" s="1"/>
  <c r="O84" i="6"/>
  <c r="AL84" i="8"/>
  <c r="M82" i="7"/>
  <c r="T83" i="6"/>
  <c r="U83" i="6" s="1"/>
  <c r="S83" i="6"/>
  <c r="F83" i="6"/>
  <c r="G83" i="6"/>
  <c r="H83" i="6" s="1"/>
  <c r="O78" i="10"/>
  <c r="R78" i="15"/>
  <c r="AD78" i="10"/>
  <c r="AG81" i="8" s="1"/>
  <c r="AI78" i="14"/>
  <c r="AC78" i="14"/>
  <c r="AG78" i="14" s="1"/>
  <c r="Y78" i="10"/>
  <c r="AA81" i="8" s="1"/>
  <c r="M78" i="15"/>
  <c r="I78" i="14"/>
  <c r="I78" i="10"/>
  <c r="S81" i="6" s="1"/>
  <c r="E78" i="15"/>
  <c r="R78" i="14"/>
  <c r="K78" i="15"/>
  <c r="U78" i="10"/>
  <c r="J81" i="7" s="1"/>
  <c r="P81" i="7" s="1"/>
  <c r="C81" i="8"/>
  <c r="C81" i="6"/>
  <c r="C81" i="7"/>
  <c r="O81" i="7" s="1"/>
  <c r="C80" i="3"/>
  <c r="P77" i="14"/>
  <c r="M77" i="14" s="1"/>
  <c r="I77" i="15"/>
  <c r="V77" i="15" s="1"/>
  <c r="G77" i="11" s="1"/>
  <c r="D77" i="11" s="1"/>
  <c r="Z75" i="14"/>
  <c r="S75" i="14" s="1"/>
  <c r="N76" i="15"/>
  <c r="AD76" i="14"/>
  <c r="Z76" i="10"/>
  <c r="AB79" i="8" s="1"/>
  <c r="V76" i="15"/>
  <c r="G76" i="11" s="1"/>
  <c r="D76" i="11" s="1"/>
  <c r="O76" i="15"/>
  <c r="AA76" i="10"/>
  <c r="AC79" i="8" s="1"/>
  <c r="AE76" i="14"/>
  <c r="N76" i="10"/>
  <c r="AH76" i="14"/>
  <c r="AJ76" i="14" s="1"/>
  <c r="Q76" i="15"/>
  <c r="AC76" i="10"/>
  <c r="AF79" i="8" s="1"/>
  <c r="AH79" i="8" s="1"/>
  <c r="L75" i="14"/>
  <c r="D75" i="14" s="1"/>
  <c r="F78" i="6"/>
  <c r="G78" i="6"/>
  <c r="H78" i="6" s="1"/>
  <c r="L78" i="7"/>
  <c r="K77" i="6"/>
  <c r="L77" i="6" s="1"/>
  <c r="J77" i="6"/>
  <c r="N74" i="15"/>
  <c r="Z74" i="10"/>
  <c r="AB77" i="8" s="1"/>
  <c r="AD74" i="14"/>
  <c r="AG74" i="14" s="1"/>
  <c r="M74" i="10"/>
  <c r="X74" i="10"/>
  <c r="O76" i="7"/>
  <c r="AD72" i="14"/>
  <c r="AG72" i="14" s="1"/>
  <c r="Z72" i="10"/>
  <c r="AB75" i="8" s="1"/>
  <c r="AE75" i="8" s="1"/>
  <c r="AM75" i="8" s="1"/>
  <c r="N72" i="15"/>
  <c r="K72" i="10"/>
  <c r="W71" i="10"/>
  <c r="H71" i="14"/>
  <c r="D71" i="15"/>
  <c r="V71" i="15" s="1"/>
  <c r="G71" i="11" s="1"/>
  <c r="D71" i="11" s="1"/>
  <c r="H71" i="10"/>
  <c r="K78" i="7"/>
  <c r="P77" i="3" s="1"/>
  <c r="N78" i="7"/>
  <c r="Q78" i="7" s="1"/>
  <c r="T78" i="6"/>
  <c r="U78" i="6" s="1"/>
  <c r="V78" i="6" s="1"/>
  <c r="AA78" i="6" s="1"/>
  <c r="S78" i="6"/>
  <c r="AL77" i="8"/>
  <c r="X77" i="6"/>
  <c r="Y77" i="6" s="1"/>
  <c r="W77" i="6"/>
  <c r="I73" i="15"/>
  <c r="Q72" i="14"/>
  <c r="J72" i="15"/>
  <c r="T72" i="10"/>
  <c r="I75" i="7" s="1"/>
  <c r="O75" i="7" s="1"/>
  <c r="AL71" i="14"/>
  <c r="T71" i="15"/>
  <c r="AF71" i="10"/>
  <c r="AJ74" i="8" s="1"/>
  <c r="AE77" i="8"/>
  <c r="X76" i="6"/>
  <c r="Y76" i="6" s="1"/>
  <c r="W76" i="6"/>
  <c r="L73" i="14"/>
  <c r="D73" i="14" s="1"/>
  <c r="V73" i="15"/>
  <c r="G73" i="11" s="1"/>
  <c r="D73" i="11" s="1"/>
  <c r="AH75" i="8"/>
  <c r="AH77" i="8"/>
  <c r="L76" i="7"/>
  <c r="M75" i="7"/>
  <c r="S71" i="10"/>
  <c r="H74" i="7" s="1"/>
  <c r="M73" i="14"/>
  <c r="V71" i="10"/>
  <c r="Y74" i="8"/>
  <c r="Z74" i="8" s="1"/>
  <c r="K70" i="10"/>
  <c r="J117" i="12"/>
  <c r="W70" i="14"/>
  <c r="X70" i="14" s="1"/>
  <c r="T70" i="14" s="1"/>
  <c r="X69" i="10"/>
  <c r="F69" i="14"/>
  <c r="G69" i="14" s="1"/>
  <c r="C69" i="15"/>
  <c r="G69" i="10"/>
  <c r="Q68" i="14"/>
  <c r="J68" i="15"/>
  <c r="T68" i="10"/>
  <c r="I71" i="7" s="1"/>
  <c r="O71" i="7" s="1"/>
  <c r="AL67" i="14"/>
  <c r="T67" i="15"/>
  <c r="AF67" i="10"/>
  <c r="AJ70" i="8" s="1"/>
  <c r="N67" i="14"/>
  <c r="G67" i="15"/>
  <c r="Q67" i="10"/>
  <c r="F70" i="7" s="1"/>
  <c r="L70" i="7" s="1"/>
  <c r="O114" i="12"/>
  <c r="K71" i="6" s="1"/>
  <c r="L71" i="6" s="1"/>
  <c r="M71" i="6" s="1"/>
  <c r="W66" i="14"/>
  <c r="X66" i="14" s="1"/>
  <c r="T66" i="14" s="1"/>
  <c r="P70" i="10"/>
  <c r="L70" i="15"/>
  <c r="AA70" i="14"/>
  <c r="I70" i="14"/>
  <c r="E70" i="15"/>
  <c r="I70" i="10"/>
  <c r="S73" i="6" s="1"/>
  <c r="R70" i="14"/>
  <c r="K70" i="15"/>
  <c r="U70" i="10"/>
  <c r="J73" i="7" s="1"/>
  <c r="P73" i="7" s="1"/>
  <c r="AF70" i="14"/>
  <c r="P70" i="15"/>
  <c r="AB70" i="10"/>
  <c r="AD73" i="8" s="1"/>
  <c r="N69" i="15"/>
  <c r="AD69" i="14"/>
  <c r="Z69" i="10"/>
  <c r="AB72" i="8" s="1"/>
  <c r="J69" i="10"/>
  <c r="AC69" i="14"/>
  <c r="Y69" i="10"/>
  <c r="AA72" i="8" s="1"/>
  <c r="M69" i="15"/>
  <c r="T68" i="15"/>
  <c r="AF68" i="10"/>
  <c r="AJ71" i="8" s="1"/>
  <c r="AL68" i="14"/>
  <c r="G68" i="15"/>
  <c r="Q68" i="10"/>
  <c r="F71" i="7" s="1"/>
  <c r="L71" i="7" s="1"/>
  <c r="N68" i="14"/>
  <c r="Q67" i="15"/>
  <c r="AC67" i="10"/>
  <c r="AF70" i="8" s="1"/>
  <c r="AH70" i="8" s="1"/>
  <c r="AH67" i="14"/>
  <c r="AJ67" i="14" s="1"/>
  <c r="H70" i="15"/>
  <c r="R70" i="10"/>
  <c r="G73" i="7" s="1"/>
  <c r="M73" i="7" s="1"/>
  <c r="O70" i="14"/>
  <c r="L69" i="15"/>
  <c r="AA69" i="14"/>
  <c r="W68" i="14"/>
  <c r="X68" i="14" s="1"/>
  <c r="T68" i="14" s="1"/>
  <c r="B68" i="15"/>
  <c r="F68" i="10"/>
  <c r="E68" i="14"/>
  <c r="S66" i="15"/>
  <c r="AE66" i="10"/>
  <c r="AI69" i="8" s="1"/>
  <c r="AL69" i="8" s="1"/>
  <c r="AK66" i="14"/>
  <c r="AN66" i="14" s="1"/>
  <c r="P66" i="10"/>
  <c r="X68" i="6"/>
  <c r="Y68" i="6" s="1"/>
  <c r="W68" i="6"/>
  <c r="X64" i="10"/>
  <c r="AE62" i="14"/>
  <c r="O62" i="15"/>
  <c r="AA62" i="10"/>
  <c r="AC65" i="8" s="1"/>
  <c r="J62" i="14"/>
  <c r="K62" i="14" s="1"/>
  <c r="F62" i="15"/>
  <c r="L62" i="10"/>
  <c r="P65" i="10"/>
  <c r="Z64" i="10"/>
  <c r="AB67" i="8" s="1"/>
  <c r="N64" i="15"/>
  <c r="AD64" i="14"/>
  <c r="F64" i="14"/>
  <c r="G64" i="14" s="1"/>
  <c r="C64" i="15"/>
  <c r="G64" i="10"/>
  <c r="Q63" i="14"/>
  <c r="J63" i="15"/>
  <c r="T63" i="10"/>
  <c r="I66" i="7" s="1"/>
  <c r="O66" i="7" s="1"/>
  <c r="AL62" i="14"/>
  <c r="T62" i="15"/>
  <c r="AF62" i="10"/>
  <c r="AJ65" i="8" s="1"/>
  <c r="N62" i="14"/>
  <c r="G62" i="15"/>
  <c r="Q62" i="10"/>
  <c r="F65" i="7" s="1"/>
  <c r="L65" i="7" s="1"/>
  <c r="W61" i="14"/>
  <c r="X61" i="14" s="1"/>
  <c r="T61" i="14" s="1"/>
  <c r="J104" i="12"/>
  <c r="O65" i="15"/>
  <c r="AA65" i="10"/>
  <c r="AC68" i="8" s="1"/>
  <c r="AE65" i="14"/>
  <c r="E65" i="15"/>
  <c r="I65" i="10"/>
  <c r="I65" i="14"/>
  <c r="K65" i="14" s="1"/>
  <c r="L65" i="14" s="1"/>
  <c r="K65" i="15"/>
  <c r="U65" i="10"/>
  <c r="J68" i="7" s="1"/>
  <c r="R65" i="14"/>
  <c r="F65" i="14"/>
  <c r="C65" i="15"/>
  <c r="G65" i="10"/>
  <c r="AA65" i="14"/>
  <c r="L65" i="15"/>
  <c r="O65" i="14"/>
  <c r="H65" i="15"/>
  <c r="R65" i="10"/>
  <c r="G68" i="7" s="1"/>
  <c r="M68" i="7" s="1"/>
  <c r="AM65" i="14"/>
  <c r="AN65" i="14" s="1"/>
  <c r="U65" i="15"/>
  <c r="AG65" i="10"/>
  <c r="AK68" i="8" s="1"/>
  <c r="L64" i="15"/>
  <c r="AA64" i="14"/>
  <c r="W64" i="14"/>
  <c r="X64" i="14" s="1"/>
  <c r="T64" i="14" s="1"/>
  <c r="J111" i="12"/>
  <c r="Q67" i="8" s="1"/>
  <c r="R67" i="8" s="1"/>
  <c r="AK64" i="14"/>
  <c r="AN64" i="14" s="1"/>
  <c r="S64" i="15"/>
  <c r="AE64" i="10"/>
  <c r="AI67" i="8" s="1"/>
  <c r="AL67" i="8" s="1"/>
  <c r="X63" i="10"/>
  <c r="M63" i="10"/>
  <c r="U62" i="15"/>
  <c r="AG62" i="10"/>
  <c r="AK65" i="8" s="1"/>
  <c r="AM62" i="14"/>
  <c r="H62" i="15"/>
  <c r="R62" i="10"/>
  <c r="G65" i="7" s="1"/>
  <c r="M65" i="7" s="1"/>
  <c r="O62" i="14"/>
  <c r="R61" i="15"/>
  <c r="AD61" i="10"/>
  <c r="AG64" i="8" s="1"/>
  <c r="AI61" i="14"/>
  <c r="P61" i="14"/>
  <c r="M61" i="14" s="1"/>
  <c r="AK60" i="14"/>
  <c r="AN60" i="14" s="1"/>
  <c r="S60" i="15"/>
  <c r="AE60" i="10"/>
  <c r="AI63" i="8" s="1"/>
  <c r="AL63" i="8" s="1"/>
  <c r="P60" i="10"/>
  <c r="AL73" i="8"/>
  <c r="G66" i="14"/>
  <c r="G64" i="15"/>
  <c r="Q64" i="10"/>
  <c r="F67" i="7" s="1"/>
  <c r="N64" i="14"/>
  <c r="O111" i="12"/>
  <c r="W63" i="14"/>
  <c r="X63" i="14" s="1"/>
  <c r="T63" i="14" s="1"/>
  <c r="B63" i="15"/>
  <c r="F63" i="10"/>
  <c r="E63" i="14"/>
  <c r="S61" i="15"/>
  <c r="AE61" i="10"/>
  <c r="AI64" i="8" s="1"/>
  <c r="AL64" i="8" s="1"/>
  <c r="AK61" i="14"/>
  <c r="AN61" i="14" s="1"/>
  <c r="P61" i="10"/>
  <c r="P60" i="15"/>
  <c r="AB60" i="10"/>
  <c r="AD63" i="8" s="1"/>
  <c r="AE63" i="8" s="1"/>
  <c r="AF60" i="14"/>
  <c r="AG60" i="14" s="1"/>
  <c r="M63" i="7"/>
  <c r="D59" i="15"/>
  <c r="H59" i="10"/>
  <c r="H59" i="14"/>
  <c r="AM56" i="14"/>
  <c r="U56" i="15"/>
  <c r="AG56" i="10"/>
  <c r="AK59" i="8" s="1"/>
  <c r="O56" i="14"/>
  <c r="H56" i="15"/>
  <c r="R56" i="10"/>
  <c r="G59" i="7" s="1"/>
  <c r="AI55" i="14"/>
  <c r="AJ55" i="14" s="1"/>
  <c r="R55" i="15"/>
  <c r="AD55" i="10"/>
  <c r="AG58" i="8" s="1"/>
  <c r="AH58" i="8" s="1"/>
  <c r="AE54" i="14"/>
  <c r="AG54" i="14" s="1"/>
  <c r="O54" i="15"/>
  <c r="AA54" i="10"/>
  <c r="AC57" i="8" s="1"/>
  <c r="AE57" i="8" s="1"/>
  <c r="J54" i="14"/>
  <c r="K54" i="14" s="1"/>
  <c r="L54" i="10"/>
  <c r="F54" i="15"/>
  <c r="AJ60" i="14"/>
  <c r="N59" i="15"/>
  <c r="Z59" i="10"/>
  <c r="AB62" i="8" s="1"/>
  <c r="AD59" i="14"/>
  <c r="E59" i="15"/>
  <c r="I59" i="14"/>
  <c r="I59" i="10"/>
  <c r="S62" i="6" s="1"/>
  <c r="H59" i="15"/>
  <c r="R59" i="10"/>
  <c r="G62" i="7" s="1"/>
  <c r="M62" i="7" s="1"/>
  <c r="O59" i="14"/>
  <c r="U59" i="15"/>
  <c r="AG59" i="10"/>
  <c r="AK62" i="8" s="1"/>
  <c r="AM59" i="14"/>
  <c r="AL59" i="14"/>
  <c r="AF59" i="10"/>
  <c r="AJ62" i="8" s="1"/>
  <c r="T59" i="15"/>
  <c r="W59" i="10"/>
  <c r="M58" i="14"/>
  <c r="AA56" i="14"/>
  <c r="L56" i="15"/>
  <c r="F56" i="14"/>
  <c r="G56" i="14" s="1"/>
  <c r="G56" i="10"/>
  <c r="P59" i="7" s="1"/>
  <c r="C56" i="15"/>
  <c r="Q55" i="14"/>
  <c r="T55" i="10"/>
  <c r="I58" i="7" s="1"/>
  <c r="O58" i="7" s="1"/>
  <c r="J55" i="15"/>
  <c r="AL54" i="14"/>
  <c r="AF54" i="10"/>
  <c r="AJ57" i="8" s="1"/>
  <c r="T54" i="15"/>
  <c r="K62" i="6"/>
  <c r="L62" i="6" s="1"/>
  <c r="M62" i="6" s="1"/>
  <c r="J62" i="6"/>
  <c r="W56" i="10"/>
  <c r="D56" i="15"/>
  <c r="H56" i="10"/>
  <c r="H56" i="14"/>
  <c r="L56" i="14" s="1"/>
  <c r="J57" i="15"/>
  <c r="T57" i="10"/>
  <c r="I60" i="7" s="1"/>
  <c r="O60" i="7" s="1"/>
  <c r="Q57" i="14"/>
  <c r="M58" i="7"/>
  <c r="P54" i="14"/>
  <c r="M54" i="14" s="1"/>
  <c r="I54" i="15"/>
  <c r="U53" i="15"/>
  <c r="AM53" i="14"/>
  <c r="AG53" i="10"/>
  <c r="AK56" i="8" s="1"/>
  <c r="W53" i="10"/>
  <c r="Q53" i="14"/>
  <c r="J53" i="15"/>
  <c r="T53" i="10"/>
  <c r="I56" i="7" s="1"/>
  <c r="O56" i="7" s="1"/>
  <c r="P53" i="10"/>
  <c r="J53" i="14"/>
  <c r="K53" i="14" s="1"/>
  <c r="F53" i="15"/>
  <c r="L53" i="10"/>
  <c r="H53" i="14"/>
  <c r="D53" i="15"/>
  <c r="H53" i="10"/>
  <c r="AF53" i="14"/>
  <c r="AG53" i="14" s="1"/>
  <c r="P53" i="15"/>
  <c r="AB53" i="10"/>
  <c r="AD56" i="8" s="1"/>
  <c r="AE56" i="8" s="1"/>
  <c r="W49" i="10"/>
  <c r="H49" i="14"/>
  <c r="L49" i="14" s="1"/>
  <c r="D49" i="14" s="1"/>
  <c r="H49" i="10"/>
  <c r="D49" i="15"/>
  <c r="AL61" i="8"/>
  <c r="P57" i="10"/>
  <c r="O57" i="10"/>
  <c r="R57" i="15"/>
  <c r="AD57" i="10"/>
  <c r="AG60" i="8" s="1"/>
  <c r="AI57" i="14"/>
  <c r="O57" i="14"/>
  <c r="H57" i="15"/>
  <c r="R57" i="10"/>
  <c r="G60" i="7" s="1"/>
  <c r="M60" i="7" s="1"/>
  <c r="AM57" i="14"/>
  <c r="AN57" i="14" s="1"/>
  <c r="U57" i="15"/>
  <c r="AG57" i="10"/>
  <c r="AK60" i="8" s="1"/>
  <c r="AL60" i="8" s="1"/>
  <c r="AF57" i="14"/>
  <c r="P57" i="15"/>
  <c r="AB57" i="10"/>
  <c r="AD60" i="8" s="1"/>
  <c r="G57" i="6"/>
  <c r="H57" i="6" s="1"/>
  <c r="I57" i="6" s="1"/>
  <c r="F57" i="6"/>
  <c r="AM52" i="14"/>
  <c r="U52" i="15"/>
  <c r="AG52" i="10"/>
  <c r="AK55" i="8" s="1"/>
  <c r="O52" i="14"/>
  <c r="M52" i="14" s="1"/>
  <c r="H52" i="15"/>
  <c r="R52" i="10"/>
  <c r="G55" i="7" s="1"/>
  <c r="M55" i="7" s="1"/>
  <c r="AF49" i="14"/>
  <c r="P49" i="15"/>
  <c r="AB49" i="10"/>
  <c r="AD52" i="8" s="1"/>
  <c r="AM48" i="14"/>
  <c r="U48" i="15"/>
  <c r="AG48" i="10"/>
  <c r="AK51" i="8" s="1"/>
  <c r="O48" i="14"/>
  <c r="M48" i="14" s="1"/>
  <c r="H48" i="15"/>
  <c r="R48" i="10"/>
  <c r="G51" i="7" s="1"/>
  <c r="M51" i="7" s="1"/>
  <c r="G52" i="14"/>
  <c r="T60" i="6"/>
  <c r="U60" i="6" s="1"/>
  <c r="V60" i="6" s="1"/>
  <c r="P60" i="6"/>
  <c r="Q60" i="6" s="1"/>
  <c r="O60" i="6"/>
  <c r="M57" i="7"/>
  <c r="K53" i="10"/>
  <c r="W52" i="10"/>
  <c r="D52" i="15"/>
  <c r="H52" i="10"/>
  <c r="H52" i="14"/>
  <c r="L52" i="14" s="1"/>
  <c r="D52" i="14" s="1"/>
  <c r="AG50" i="14"/>
  <c r="S48" i="15"/>
  <c r="AE48" i="10"/>
  <c r="AI51" i="8" s="1"/>
  <c r="AL51" i="8" s="1"/>
  <c r="AK48" i="14"/>
  <c r="P48" i="10"/>
  <c r="P51" i="10"/>
  <c r="P51" i="15"/>
  <c r="AB51" i="10"/>
  <c r="AD54" i="8" s="1"/>
  <c r="AF51" i="14"/>
  <c r="F51" i="14"/>
  <c r="G51" i="14" s="1"/>
  <c r="C51" i="15"/>
  <c r="G51" i="10"/>
  <c r="AA51" i="14"/>
  <c r="L51" i="15"/>
  <c r="J51" i="10"/>
  <c r="AC51" i="14"/>
  <c r="AG51" i="14" s="1"/>
  <c r="M51" i="15"/>
  <c r="Y51" i="10"/>
  <c r="AA54" i="8" s="1"/>
  <c r="AH52" i="8"/>
  <c r="F52" i="6"/>
  <c r="G52" i="6"/>
  <c r="H52" i="6" s="1"/>
  <c r="V48" i="10"/>
  <c r="Y51" i="8"/>
  <c r="Z51" i="8" s="1"/>
  <c r="S48" i="10"/>
  <c r="H51" i="7" s="1"/>
  <c r="T50" i="6"/>
  <c r="U50" i="6" s="1"/>
  <c r="V50" i="6" s="1"/>
  <c r="P50" i="6"/>
  <c r="Q50" i="6" s="1"/>
  <c r="O50" i="6"/>
  <c r="AG49" i="14"/>
  <c r="K45" i="10"/>
  <c r="N45" i="15"/>
  <c r="Z45" i="10"/>
  <c r="AB48" i="8" s="1"/>
  <c r="AD45" i="14"/>
  <c r="M45" i="10"/>
  <c r="X45" i="10"/>
  <c r="Q45" i="14"/>
  <c r="J45" i="15"/>
  <c r="T45" i="10"/>
  <c r="I48" i="7" s="1"/>
  <c r="O48" i="7" s="1"/>
  <c r="C48" i="8"/>
  <c r="C48" i="7"/>
  <c r="M48" i="7" s="1"/>
  <c r="C48" i="6"/>
  <c r="C47" i="3"/>
  <c r="P44" i="14"/>
  <c r="X43" i="10"/>
  <c r="H43" i="14"/>
  <c r="H43" i="10"/>
  <c r="D43" i="15"/>
  <c r="AI43" i="14"/>
  <c r="R43" i="15"/>
  <c r="AD43" i="10"/>
  <c r="AG46" i="8" s="1"/>
  <c r="P53" i="7"/>
  <c r="G47" i="15"/>
  <c r="Q47" i="10"/>
  <c r="F50" i="7" s="1"/>
  <c r="N47" i="14"/>
  <c r="T47" i="15"/>
  <c r="AF47" i="10"/>
  <c r="AJ50" i="8" s="1"/>
  <c r="AL50" i="8" s="1"/>
  <c r="AL47" i="14"/>
  <c r="AN47" i="14" s="1"/>
  <c r="E47" i="14"/>
  <c r="B47" i="15"/>
  <c r="F47" i="10"/>
  <c r="W47" i="14"/>
  <c r="X47" i="14" s="1"/>
  <c r="T47" i="14" s="1"/>
  <c r="C50" i="8"/>
  <c r="C50" i="7"/>
  <c r="O50" i="7" s="1"/>
  <c r="C50" i="6"/>
  <c r="C49" i="3"/>
  <c r="U74" i="5" s="1"/>
  <c r="G44" i="15"/>
  <c r="N44" i="14"/>
  <c r="M44" i="14" s="1"/>
  <c r="Q44" i="10"/>
  <c r="F47" i="7" s="1"/>
  <c r="L47" i="7" s="1"/>
  <c r="W44" i="10"/>
  <c r="J44" i="10"/>
  <c r="AC44" i="14"/>
  <c r="AG44" i="14" s="1"/>
  <c r="M44" i="15"/>
  <c r="Y44" i="10"/>
  <c r="AA47" i="8" s="1"/>
  <c r="AC43" i="14"/>
  <c r="AG43" i="14" s="1"/>
  <c r="M43" i="15"/>
  <c r="Y43" i="10"/>
  <c r="AA46" i="8" s="1"/>
  <c r="O65" i="12"/>
  <c r="K46" i="6" s="1"/>
  <c r="L46" i="6" s="1"/>
  <c r="M46" i="6" s="1"/>
  <c r="J51" i="15"/>
  <c r="T51" i="10"/>
  <c r="I54" i="7" s="1"/>
  <c r="Q51" i="14"/>
  <c r="N42" i="10"/>
  <c r="AH42" i="14"/>
  <c r="AJ42" i="14" s="1"/>
  <c r="AB42" i="14" s="1"/>
  <c r="Z42" i="14" s="1"/>
  <c r="S42" i="14" s="1"/>
  <c r="AC42" i="10"/>
  <c r="AF45" i="8" s="1"/>
  <c r="AH45" i="8" s="1"/>
  <c r="Q42" i="15"/>
  <c r="M42" i="10"/>
  <c r="X42" i="10"/>
  <c r="P41" i="15"/>
  <c r="AB41" i="10"/>
  <c r="AD44" i="8" s="1"/>
  <c r="AF41" i="14"/>
  <c r="J41" i="10"/>
  <c r="L40" i="15"/>
  <c r="AA40" i="14"/>
  <c r="H40" i="15"/>
  <c r="R40" i="10"/>
  <c r="G43" i="7" s="1"/>
  <c r="M43" i="7" s="1"/>
  <c r="O40" i="14"/>
  <c r="H40" i="14"/>
  <c r="L40" i="14" s="1"/>
  <c r="D40" i="14" s="1"/>
  <c r="D40" i="15"/>
  <c r="H40" i="10"/>
  <c r="W40" i="10"/>
  <c r="AL39" i="14"/>
  <c r="T39" i="15"/>
  <c r="AF39" i="10"/>
  <c r="AJ42" i="8" s="1"/>
  <c r="N39" i="14"/>
  <c r="G39" i="15"/>
  <c r="Q39" i="10"/>
  <c r="F42" i="7" s="1"/>
  <c r="L42" i="7" s="1"/>
  <c r="O60" i="12"/>
  <c r="W38" i="14"/>
  <c r="X38" i="14" s="1"/>
  <c r="T38" i="14" s="1"/>
  <c r="E38" i="14"/>
  <c r="B38" i="15"/>
  <c r="F38" i="10"/>
  <c r="AI37" i="14"/>
  <c r="AJ37" i="14" s="1"/>
  <c r="R37" i="15"/>
  <c r="AD37" i="10"/>
  <c r="AG40" i="8" s="1"/>
  <c r="AH40" i="8" s="1"/>
  <c r="AD37" i="14"/>
  <c r="N37" i="15"/>
  <c r="Z37" i="10"/>
  <c r="AB40" i="8" s="1"/>
  <c r="AE40" i="8" s="1"/>
  <c r="AA37" i="14"/>
  <c r="L37" i="15"/>
  <c r="O37" i="10"/>
  <c r="K37" i="10"/>
  <c r="F37" i="14"/>
  <c r="G37" i="14" s="1"/>
  <c r="C37" i="15"/>
  <c r="G37" i="10"/>
  <c r="L40" i="7" s="1"/>
  <c r="AH34" i="14"/>
  <c r="Q34" i="15"/>
  <c r="AC34" i="10"/>
  <c r="AF37" i="8" s="1"/>
  <c r="N34" i="10"/>
  <c r="P32" i="10"/>
  <c r="S41" i="15"/>
  <c r="AE41" i="10"/>
  <c r="AI44" i="8" s="1"/>
  <c r="AL44" i="8" s="1"/>
  <c r="AK41" i="14"/>
  <c r="AN41" i="14" s="1"/>
  <c r="M40" i="14"/>
  <c r="AM39" i="14"/>
  <c r="U39" i="15"/>
  <c r="AG39" i="10"/>
  <c r="AK42" i="8" s="1"/>
  <c r="O39" i="14"/>
  <c r="H39" i="15"/>
  <c r="R39" i="10"/>
  <c r="G42" i="7" s="1"/>
  <c r="M42" i="7" s="1"/>
  <c r="AI34" i="14"/>
  <c r="R34" i="15"/>
  <c r="AD34" i="10"/>
  <c r="AG37" i="8" s="1"/>
  <c r="O34" i="10"/>
  <c r="AE33" i="14"/>
  <c r="AA33" i="10"/>
  <c r="AC36" i="8" s="1"/>
  <c r="AE36" i="8" s="1"/>
  <c r="AM36" i="8" s="1"/>
  <c r="O33" i="15"/>
  <c r="J33" i="14"/>
  <c r="K33" i="14" s="1"/>
  <c r="F33" i="15"/>
  <c r="L33" i="10"/>
  <c r="K44" i="14"/>
  <c r="L44" i="14" s="1"/>
  <c r="L46" i="7"/>
  <c r="AL46" i="8"/>
  <c r="V42" i="10"/>
  <c r="Y45" i="8"/>
  <c r="Z45" i="8" s="1"/>
  <c r="K41" i="15"/>
  <c r="U41" i="10"/>
  <c r="J44" i="7" s="1"/>
  <c r="P44" i="7" s="1"/>
  <c r="R41" i="14"/>
  <c r="AE43" i="8"/>
  <c r="S38" i="15"/>
  <c r="AE38" i="10"/>
  <c r="AI41" i="8" s="1"/>
  <c r="AL41" i="8" s="1"/>
  <c r="AK38" i="14"/>
  <c r="AN38" i="14" s="1"/>
  <c r="P38" i="10"/>
  <c r="O34" i="15"/>
  <c r="AA34" i="10"/>
  <c r="AC37" i="8" s="1"/>
  <c r="AE34" i="14"/>
  <c r="F34" i="15"/>
  <c r="L34" i="10"/>
  <c r="J34" i="14"/>
  <c r="K34" i="14" s="1"/>
  <c r="J47" i="6"/>
  <c r="K47" i="6"/>
  <c r="L47" i="6" s="1"/>
  <c r="M47" i="6" s="1"/>
  <c r="G41" i="15"/>
  <c r="Q41" i="10"/>
  <c r="F44" i="7" s="1"/>
  <c r="L44" i="7" s="1"/>
  <c r="N41" i="14"/>
  <c r="K41" i="10"/>
  <c r="AD41" i="14"/>
  <c r="N41" i="15"/>
  <c r="Z41" i="10"/>
  <c r="AB44" i="8" s="1"/>
  <c r="W39" i="10"/>
  <c r="D39" i="15"/>
  <c r="H39" i="10"/>
  <c r="H39" i="14"/>
  <c r="L39" i="14" s="1"/>
  <c r="D39" i="14" s="1"/>
  <c r="AG37" i="14"/>
  <c r="S35" i="15"/>
  <c r="AE35" i="10"/>
  <c r="AI38" i="8" s="1"/>
  <c r="AL38" i="8" s="1"/>
  <c r="AK35" i="14"/>
  <c r="AN35" i="14" s="1"/>
  <c r="AH36" i="8"/>
  <c r="M36" i="7"/>
  <c r="J35" i="6"/>
  <c r="K35" i="6"/>
  <c r="L35" i="6" s="1"/>
  <c r="M34" i="7"/>
  <c r="AM31" i="14"/>
  <c r="AN31" i="14" s="1"/>
  <c r="U31" i="15"/>
  <c r="AG31" i="10"/>
  <c r="AK34" i="8" s="1"/>
  <c r="AL34" i="8" s="1"/>
  <c r="AF31" i="14"/>
  <c r="AB31" i="10"/>
  <c r="AD34" i="8" s="1"/>
  <c r="P31" i="15"/>
  <c r="X28" i="10"/>
  <c r="M28" i="10"/>
  <c r="AH27" i="14"/>
  <c r="AJ27" i="14" s="1"/>
  <c r="Q27" i="15"/>
  <c r="AC27" i="10"/>
  <c r="AF30" i="8" s="1"/>
  <c r="AH30" i="8" s="1"/>
  <c r="N27" i="10"/>
  <c r="AD26" i="14"/>
  <c r="AG26" i="14" s="1"/>
  <c r="N26" i="15"/>
  <c r="Z26" i="10"/>
  <c r="AB29" i="8" s="1"/>
  <c r="AE29" i="8" s="1"/>
  <c r="AE28" i="8"/>
  <c r="M28" i="7"/>
  <c r="F28" i="6"/>
  <c r="G28" i="6"/>
  <c r="H28" i="6" s="1"/>
  <c r="I28" i="6" s="1"/>
  <c r="W23" i="14"/>
  <c r="X23" i="14" s="1"/>
  <c r="T23" i="14" s="1"/>
  <c r="E23" i="14"/>
  <c r="B23" i="15"/>
  <c r="F23" i="10"/>
  <c r="F35" i="15"/>
  <c r="L35" i="10"/>
  <c r="J35" i="14"/>
  <c r="K35" i="14" s="1"/>
  <c r="K31" i="14"/>
  <c r="G31" i="14"/>
  <c r="O30" i="15"/>
  <c r="AA30" i="10"/>
  <c r="AC33" i="8" s="1"/>
  <c r="AE30" i="14"/>
  <c r="L30" i="15"/>
  <c r="AA30" i="14"/>
  <c r="AH30" i="14"/>
  <c r="AJ30" i="14" s="1"/>
  <c r="Q30" i="15"/>
  <c r="AC30" i="10"/>
  <c r="AF33" i="8" s="1"/>
  <c r="AH33" i="8" s="1"/>
  <c r="M29" i="10"/>
  <c r="K32" i="6"/>
  <c r="L32" i="6" s="1"/>
  <c r="J32" i="6"/>
  <c r="AH28" i="14"/>
  <c r="AJ28" i="14" s="1"/>
  <c r="Q28" i="15"/>
  <c r="AC28" i="10"/>
  <c r="AF31" i="8" s="1"/>
  <c r="AH31" i="8" s="1"/>
  <c r="N28" i="10"/>
  <c r="AH29" i="8"/>
  <c r="M29" i="7"/>
  <c r="G29" i="6"/>
  <c r="H29" i="6" s="1"/>
  <c r="I29" i="6" s="1"/>
  <c r="F29" i="6"/>
  <c r="V25" i="10"/>
  <c r="Y28" i="8"/>
  <c r="Z28" i="8" s="1"/>
  <c r="AK22" i="14"/>
  <c r="AE22" i="10"/>
  <c r="AI25" i="8" s="1"/>
  <c r="S22" i="15"/>
  <c r="P22" i="10"/>
  <c r="AF21" i="14"/>
  <c r="AB21" i="10"/>
  <c r="AD24" i="8" s="1"/>
  <c r="P21" i="15"/>
  <c r="N43" i="7"/>
  <c r="AH43" i="8"/>
  <c r="K39" i="6"/>
  <c r="L39" i="6" s="1"/>
  <c r="J39" i="6"/>
  <c r="K35" i="10"/>
  <c r="N35" i="15"/>
  <c r="Z35" i="10"/>
  <c r="AB38" i="8" s="1"/>
  <c r="AD35" i="14"/>
  <c r="N35" i="10"/>
  <c r="AH35" i="14"/>
  <c r="AJ35" i="14" s="1"/>
  <c r="Q35" i="15"/>
  <c r="AC35" i="10"/>
  <c r="AF38" i="8" s="1"/>
  <c r="AH38" i="8" s="1"/>
  <c r="M35" i="10"/>
  <c r="X35" i="10"/>
  <c r="N28" i="15"/>
  <c r="Z28" i="10"/>
  <c r="AB31" i="8" s="1"/>
  <c r="AD28" i="14"/>
  <c r="K28" i="10"/>
  <c r="W27" i="10"/>
  <c r="D27" i="15"/>
  <c r="H27" i="10"/>
  <c r="H27" i="14"/>
  <c r="L27" i="14" s="1"/>
  <c r="K26" i="15"/>
  <c r="U26" i="10"/>
  <c r="J29" i="7" s="1"/>
  <c r="P29" i="7" s="1"/>
  <c r="R26" i="14"/>
  <c r="AG25" i="14"/>
  <c r="J23" i="15"/>
  <c r="T23" i="10"/>
  <c r="I26" i="7" s="1"/>
  <c r="O26" i="7" s="1"/>
  <c r="Q23" i="14"/>
  <c r="T22" i="15"/>
  <c r="AF22" i="10"/>
  <c r="AJ25" i="8" s="1"/>
  <c r="AL22" i="14"/>
  <c r="AE35" i="8"/>
  <c r="J28" i="15"/>
  <c r="T28" i="10"/>
  <c r="I31" i="7" s="1"/>
  <c r="O31" i="7" s="1"/>
  <c r="Q28" i="14"/>
  <c r="AJ26" i="14"/>
  <c r="M25" i="7"/>
  <c r="V21" i="10"/>
  <c r="Y24" i="8"/>
  <c r="Z24" i="8" s="1"/>
  <c r="S21" i="10"/>
  <c r="H24" i="7" s="1"/>
  <c r="K24" i="6"/>
  <c r="L24" i="6" s="1"/>
  <c r="M24" i="6" s="1"/>
  <c r="J24" i="6"/>
  <c r="W20" i="10"/>
  <c r="E20" i="14"/>
  <c r="F20" i="10"/>
  <c r="B20" i="15"/>
  <c r="W20" i="14"/>
  <c r="X20" i="14" s="1"/>
  <c r="T20" i="14" s="1"/>
  <c r="J36" i="12"/>
  <c r="Q23" i="8" s="1"/>
  <c r="R23" i="8" s="1"/>
  <c r="O36" i="12"/>
  <c r="N20" i="14"/>
  <c r="G20" i="15"/>
  <c r="Q20" i="10"/>
  <c r="F23" i="7" s="1"/>
  <c r="AL20" i="14"/>
  <c r="T20" i="15"/>
  <c r="AF20" i="10"/>
  <c r="AJ23" i="8" s="1"/>
  <c r="Q18" i="14"/>
  <c r="J18" i="15"/>
  <c r="T18" i="10"/>
  <c r="I21" i="7" s="1"/>
  <c r="O21" i="7" s="1"/>
  <c r="AG16" i="14"/>
  <c r="W14" i="10"/>
  <c r="H14" i="14"/>
  <c r="D14" i="15"/>
  <c r="H14" i="10"/>
  <c r="W24" i="10"/>
  <c r="K24" i="10"/>
  <c r="N24" i="15"/>
  <c r="Z24" i="10"/>
  <c r="AB27" i="8" s="1"/>
  <c r="AD24" i="14"/>
  <c r="N24" i="10"/>
  <c r="AH24" i="14"/>
  <c r="AJ24" i="14" s="1"/>
  <c r="AC24" i="10"/>
  <c r="AF27" i="8" s="1"/>
  <c r="AH27" i="8" s="1"/>
  <c r="Q24" i="15"/>
  <c r="M24" i="10"/>
  <c r="X24" i="10"/>
  <c r="S19" i="15"/>
  <c r="AE19" i="10"/>
  <c r="AI22" i="8" s="1"/>
  <c r="AK19" i="14"/>
  <c r="AN19" i="14" s="1"/>
  <c r="AD19" i="14"/>
  <c r="N19" i="15"/>
  <c r="Z19" i="10"/>
  <c r="AB22" i="8" s="1"/>
  <c r="O19" i="14"/>
  <c r="R19" i="10"/>
  <c r="G22" i="7" s="1"/>
  <c r="M22" i="7" s="1"/>
  <c r="H19" i="15"/>
  <c r="AM19" i="14"/>
  <c r="AG19" i="10"/>
  <c r="AK22" i="8" s="1"/>
  <c r="U19" i="15"/>
  <c r="X18" i="10"/>
  <c r="M18" i="10"/>
  <c r="AH17" i="14"/>
  <c r="AJ17" i="14" s="1"/>
  <c r="Q17" i="15"/>
  <c r="AC17" i="10"/>
  <c r="AF20" i="8" s="1"/>
  <c r="AH20" i="8" s="1"/>
  <c r="N17" i="10"/>
  <c r="AE18" i="8"/>
  <c r="M18" i="7"/>
  <c r="G18" i="6"/>
  <c r="H18" i="6" s="1"/>
  <c r="F18" i="6"/>
  <c r="R14" i="14"/>
  <c r="K14" i="15"/>
  <c r="U14" i="10"/>
  <c r="J17" i="7" s="1"/>
  <c r="I14" i="14"/>
  <c r="E14" i="15"/>
  <c r="I14" i="10"/>
  <c r="S17" i="6" s="1"/>
  <c r="AC13" i="14"/>
  <c r="AG13" i="14" s="1"/>
  <c r="M13" i="15"/>
  <c r="Y13" i="10"/>
  <c r="AA16" i="8" s="1"/>
  <c r="J13" i="10"/>
  <c r="L15" i="7"/>
  <c r="AK11" i="14"/>
  <c r="AN11" i="14" s="1"/>
  <c r="S11" i="15"/>
  <c r="AE11" i="10"/>
  <c r="AI14" i="8" s="1"/>
  <c r="AL14" i="8" s="1"/>
  <c r="AE11" i="14"/>
  <c r="O11" i="15"/>
  <c r="AA11" i="10"/>
  <c r="AC14" i="8" s="1"/>
  <c r="AE14" i="8" s="1"/>
  <c r="AM14" i="8" s="1"/>
  <c r="W11" i="10"/>
  <c r="Q11" i="14"/>
  <c r="J11" i="15"/>
  <c r="T11" i="10"/>
  <c r="I14" i="7" s="1"/>
  <c r="O14" i="7" s="1"/>
  <c r="P11" i="10"/>
  <c r="J11" i="14"/>
  <c r="K11" i="14" s="1"/>
  <c r="F11" i="15"/>
  <c r="L11" i="10"/>
  <c r="H11" i="14"/>
  <c r="D11" i="15"/>
  <c r="H11" i="10"/>
  <c r="AM9" i="14"/>
  <c r="U9" i="15"/>
  <c r="AG9" i="10"/>
  <c r="AK12" i="8" s="1"/>
  <c r="O9" i="14"/>
  <c r="H9" i="15"/>
  <c r="R9" i="10"/>
  <c r="G12" i="7" s="1"/>
  <c r="M12" i="7" s="1"/>
  <c r="AI8" i="14"/>
  <c r="AJ8" i="14" s="1"/>
  <c r="R8" i="15"/>
  <c r="AD8" i="10"/>
  <c r="AG11" i="8" s="1"/>
  <c r="AH11" i="8" s="1"/>
  <c r="K8" i="10"/>
  <c r="W7" i="10"/>
  <c r="H7" i="14"/>
  <c r="L7" i="14" s="1"/>
  <c r="D7" i="14" s="1"/>
  <c r="H7" i="10"/>
  <c r="D7" i="15"/>
  <c r="V7" i="15" s="1"/>
  <c r="G7" i="11" s="1"/>
  <c r="D7" i="11" s="1"/>
  <c r="K24" i="14"/>
  <c r="L24" i="14" s="1"/>
  <c r="D24" i="14" s="1"/>
  <c r="AH25" i="8"/>
  <c r="P21" i="14"/>
  <c r="C20" i="15"/>
  <c r="G20" i="10"/>
  <c r="F20" i="14"/>
  <c r="G20" i="14" s="1"/>
  <c r="J22" i="6"/>
  <c r="K22" i="6"/>
  <c r="L22" i="6" s="1"/>
  <c r="Q18" i="15"/>
  <c r="AC18" i="10"/>
  <c r="AF21" i="8" s="1"/>
  <c r="AH18" i="14"/>
  <c r="N18" i="10"/>
  <c r="N17" i="15"/>
  <c r="Z17" i="10"/>
  <c r="AB20" i="8" s="1"/>
  <c r="AD17" i="14"/>
  <c r="K17" i="10"/>
  <c r="W16" i="10"/>
  <c r="D16" i="15"/>
  <c r="H16" i="10"/>
  <c r="H16" i="14"/>
  <c r="L16" i="14" s="1"/>
  <c r="D16" i="14" s="1"/>
  <c r="F19" i="6"/>
  <c r="G19" i="6"/>
  <c r="H19" i="6" s="1"/>
  <c r="K15" i="15"/>
  <c r="U15" i="10"/>
  <c r="J18" i="7" s="1"/>
  <c r="P18" i="7" s="1"/>
  <c r="R15" i="14"/>
  <c r="S15" i="10"/>
  <c r="H18" i="7" s="1"/>
  <c r="J23" i="12"/>
  <c r="Q17" i="8" s="1"/>
  <c r="R17" i="8" s="1"/>
  <c r="X17" i="8" s="1"/>
  <c r="S16" i="3" s="1"/>
  <c r="W14" i="14"/>
  <c r="X14" i="14" s="1"/>
  <c r="T14" i="14" s="1"/>
  <c r="B14" i="15"/>
  <c r="F14" i="10"/>
  <c r="E14" i="14"/>
  <c r="L16" i="7"/>
  <c r="AK12" i="14"/>
  <c r="AN12" i="14" s="1"/>
  <c r="AE12" i="10"/>
  <c r="AI15" i="8" s="1"/>
  <c r="AL15" i="8" s="1"/>
  <c r="S12" i="15"/>
  <c r="P12" i="10"/>
  <c r="AF11" i="14"/>
  <c r="AB11" i="10"/>
  <c r="AD14" i="8" s="1"/>
  <c r="P11" i="15"/>
  <c r="AD9" i="14"/>
  <c r="Z9" i="10"/>
  <c r="AB12" i="8" s="1"/>
  <c r="N9" i="15"/>
  <c r="K9" i="10"/>
  <c r="W8" i="10"/>
  <c r="H8" i="14"/>
  <c r="L8" i="14" s="1"/>
  <c r="D8" i="14" s="1"/>
  <c r="H8" i="10"/>
  <c r="D8" i="15"/>
  <c r="T27" i="6"/>
  <c r="U27" i="6" s="1"/>
  <c r="V27" i="6" s="1"/>
  <c r="P27" i="6"/>
  <c r="Q27" i="6" s="1"/>
  <c r="O27" i="6"/>
  <c r="D20" i="15"/>
  <c r="H20" i="10"/>
  <c r="H20" i="14"/>
  <c r="L20" i="14" s="1"/>
  <c r="R18" i="15"/>
  <c r="AD18" i="10"/>
  <c r="AG21" i="8" s="1"/>
  <c r="AI18" i="14"/>
  <c r="O18" i="10"/>
  <c r="O17" i="15"/>
  <c r="AA17" i="10"/>
  <c r="AC20" i="8" s="1"/>
  <c r="AE17" i="14"/>
  <c r="F17" i="15"/>
  <c r="L17" i="10"/>
  <c r="J17" i="14"/>
  <c r="K17" i="14" s="1"/>
  <c r="L14" i="15"/>
  <c r="AA14" i="14"/>
  <c r="C14" i="15"/>
  <c r="G14" i="10"/>
  <c r="F14" i="14"/>
  <c r="J13" i="15"/>
  <c r="T13" i="10"/>
  <c r="I16" i="7" s="1"/>
  <c r="O16" i="7" s="1"/>
  <c r="Q13" i="14"/>
  <c r="S9" i="15"/>
  <c r="AE9" i="10"/>
  <c r="AI12" i="8" s="1"/>
  <c r="AL12" i="8" s="1"/>
  <c r="AK9" i="14"/>
  <c r="P9" i="10"/>
  <c r="P8" i="15"/>
  <c r="AB8" i="10"/>
  <c r="AD11" i="8" s="1"/>
  <c r="AF8" i="14"/>
  <c r="AG8" i="14" s="1"/>
  <c r="AG12" i="14"/>
  <c r="S10" i="15"/>
  <c r="AE10" i="10"/>
  <c r="AI13" i="8" s="1"/>
  <c r="AL13" i="8" s="1"/>
  <c r="AK10" i="14"/>
  <c r="AN10" i="14" s="1"/>
  <c r="W6" i="10"/>
  <c r="Q6" i="14"/>
  <c r="T6" i="10"/>
  <c r="I9" i="7" s="1"/>
  <c r="J6" i="15"/>
  <c r="R6" i="14"/>
  <c r="U6" i="10"/>
  <c r="J9" i="7" s="1"/>
  <c r="K6" i="15"/>
  <c r="C9" i="8"/>
  <c r="R29" i="4" s="1"/>
  <c r="C9" i="7"/>
  <c r="L9" i="7" s="1"/>
  <c r="C9" i="6"/>
  <c r="C8" i="3"/>
  <c r="I11" i="15"/>
  <c r="K10" i="10"/>
  <c r="N10" i="15"/>
  <c r="Z10" i="10"/>
  <c r="AB13" i="8" s="1"/>
  <c r="AD10" i="14"/>
  <c r="N10" i="10"/>
  <c r="AH10" i="14"/>
  <c r="AJ10" i="14" s="1"/>
  <c r="Q10" i="15"/>
  <c r="AC10" i="10"/>
  <c r="AF13" i="8" s="1"/>
  <c r="AH13" i="8" s="1"/>
  <c r="M10" i="10"/>
  <c r="X10" i="10"/>
  <c r="N6" i="10"/>
  <c r="AE4" i="14"/>
  <c r="AG4" i="14" s="1"/>
  <c r="O4" i="15"/>
  <c r="AA4" i="10"/>
  <c r="AC7" i="8" s="1"/>
  <c r="AE7" i="8" s="1"/>
  <c r="AM7" i="8" s="1"/>
  <c r="AN7" i="8" s="1"/>
  <c r="J4" i="14"/>
  <c r="K4" i="14" s="1"/>
  <c r="F4" i="15"/>
  <c r="L4" i="10"/>
  <c r="M10" i="7"/>
  <c r="AA5" i="10"/>
  <c r="AC8" i="8" s="1"/>
  <c r="O5" i="15"/>
  <c r="AE5" i="14"/>
  <c r="AG5" i="14" s="1"/>
  <c r="C8" i="8"/>
  <c r="C8" i="6"/>
  <c r="C8" i="7"/>
  <c r="M8" i="7" s="1"/>
  <c r="C7" i="3"/>
  <c r="N3" i="10"/>
  <c r="M3" i="10"/>
  <c r="X3" i="10"/>
  <c r="W169" i="8"/>
  <c r="W154" i="8"/>
  <c r="R144" i="8"/>
  <c r="W141" i="8"/>
  <c r="O137" i="8"/>
  <c r="R130" i="8"/>
  <c r="W127" i="8"/>
  <c r="W111" i="8"/>
  <c r="O108" i="8"/>
  <c r="W101" i="8"/>
  <c r="W84" i="8"/>
  <c r="O82" i="8"/>
  <c r="W68" i="8"/>
  <c r="W57" i="8"/>
  <c r="W46" i="8"/>
  <c r="R38" i="8"/>
  <c r="W35" i="8"/>
  <c r="O29" i="8"/>
  <c r="X29" i="8" s="1"/>
  <c r="S28" i="3" s="1"/>
  <c r="R20" i="8"/>
  <c r="W16" i="8"/>
  <c r="O9" i="8"/>
  <c r="X9" i="8" s="1"/>
  <c r="S8" i="3" s="1"/>
  <c r="G8" i="6"/>
  <c r="H8" i="6" s="1"/>
  <c r="F8" i="6"/>
  <c r="N145" i="8"/>
  <c r="O145" i="8" s="1"/>
  <c r="W145" i="8"/>
  <c r="N120" i="8"/>
  <c r="O120" i="8" s="1"/>
  <c r="W102" i="8"/>
  <c r="N95" i="8"/>
  <c r="O95" i="8" s="1"/>
  <c r="W95" i="8"/>
  <c r="N83" i="8"/>
  <c r="O83" i="8" s="1"/>
  <c r="X83" i="8" s="1"/>
  <c r="S82" i="3" s="1"/>
  <c r="Q72" i="8"/>
  <c r="R72" i="8" s="1"/>
  <c r="W71" i="8"/>
  <c r="X71" i="8" s="1"/>
  <c r="S70" i="3" s="1"/>
  <c r="O69" i="8"/>
  <c r="N59" i="8"/>
  <c r="O59" i="8" s="1"/>
  <c r="W47" i="8"/>
  <c r="O33" i="8"/>
  <c r="X33" i="8" s="1"/>
  <c r="S32" i="3" s="1"/>
  <c r="N31" i="8"/>
  <c r="O31" i="8" s="1"/>
  <c r="O19" i="8"/>
  <c r="X19" i="8" s="1"/>
  <c r="S18" i="3" s="1"/>
  <c r="L126" i="7"/>
  <c r="F7" i="6"/>
  <c r="G7" i="6"/>
  <c r="H7" i="6" s="1"/>
  <c r="M6" i="7"/>
  <c r="O166" i="8"/>
  <c r="K161" i="8"/>
  <c r="W151" i="8"/>
  <c r="R142" i="8"/>
  <c r="W142" i="8"/>
  <c r="W140" i="8"/>
  <c r="H123" i="8"/>
  <c r="O123" i="8" s="1"/>
  <c r="X123" i="8" s="1"/>
  <c r="S122" i="3" s="1"/>
  <c r="O112" i="8"/>
  <c r="O87" i="8"/>
  <c r="O81" i="8"/>
  <c r="R79" i="8"/>
  <c r="O61" i="8"/>
  <c r="W61" i="8"/>
  <c r="R56" i="8"/>
  <c r="W50" i="8"/>
  <c r="O45" i="8"/>
  <c r="X45" i="8" s="1"/>
  <c r="S44" i="3" s="1"/>
  <c r="R39" i="8"/>
  <c r="H34" i="8"/>
  <c r="O34" i="8" s="1"/>
  <c r="X34" i="8" s="1"/>
  <c r="S33" i="3" s="1"/>
  <c r="H28" i="8"/>
  <c r="O28" i="8" s="1"/>
  <c r="P151" i="7"/>
  <c r="O80" i="7"/>
  <c r="T74" i="5"/>
  <c r="T42" i="5"/>
  <c r="U42" i="5"/>
  <c r="T10" i="5"/>
  <c r="U10" i="5"/>
  <c r="C10" i="5"/>
  <c r="T150" i="4"/>
  <c r="U134" i="4"/>
  <c r="T134" i="4"/>
  <c r="T118" i="4"/>
  <c r="T102" i="4"/>
  <c r="C102" i="4"/>
  <c r="O155" i="8"/>
  <c r="R143" i="8"/>
  <c r="O132" i="8"/>
  <c r="W132" i="8"/>
  <c r="O88" i="8"/>
  <c r="W87" i="8"/>
  <c r="Q86" i="8"/>
  <c r="R86" i="8" s="1"/>
  <c r="W86" i="8"/>
  <c r="W81" i="8"/>
  <c r="O79" i="8"/>
  <c r="X79" i="8" s="1"/>
  <c r="S78" i="3" s="1"/>
  <c r="W63" i="8"/>
  <c r="L97" i="7"/>
  <c r="K6" i="6"/>
  <c r="L6" i="6" s="1"/>
  <c r="J6" i="6"/>
  <c r="W174" i="8"/>
  <c r="W168" i="8"/>
  <c r="O156" i="8"/>
  <c r="W156" i="8"/>
  <c r="W153" i="8"/>
  <c r="W148" i="8"/>
  <c r="W138" i="8"/>
  <c r="O117" i="8"/>
  <c r="O115" i="8"/>
  <c r="R98" i="8"/>
  <c r="N87" i="8"/>
  <c r="K77" i="8"/>
  <c r="O77" i="8" s="1"/>
  <c r="X77" i="8" s="1"/>
  <c r="S76" i="3" s="1"/>
  <c r="W75" i="8"/>
  <c r="O64" i="8"/>
  <c r="W64" i="8"/>
  <c r="W52" i="8"/>
  <c r="O23" i="8"/>
  <c r="X23" i="8" s="1"/>
  <c r="S22" i="3" s="1"/>
  <c r="L159" i="7"/>
  <c r="L55" i="7"/>
  <c r="O172" i="8"/>
  <c r="K170" i="8"/>
  <c r="O170" i="8" s="1"/>
  <c r="R163" i="8"/>
  <c r="W157" i="8"/>
  <c r="H146" i="8"/>
  <c r="O146" i="8" s="1"/>
  <c r="H142" i="8"/>
  <c r="O142" i="8" s="1"/>
  <c r="H110" i="8"/>
  <c r="O110" i="8" s="1"/>
  <c r="X110" i="8" s="1"/>
  <c r="S109" i="3" s="1"/>
  <c r="W73" i="8"/>
  <c r="H65" i="8"/>
  <c r="O65" i="8" s="1"/>
  <c r="R55" i="8"/>
  <c r="H50" i="8"/>
  <c r="O50" i="8" s="1"/>
  <c r="R43" i="8"/>
  <c r="W43" i="8"/>
  <c r="W41" i="8"/>
  <c r="W36" i="8"/>
  <c r="H25" i="8"/>
  <c r="O25" i="8" s="1"/>
  <c r="X25" i="8" s="1"/>
  <c r="S24" i="3" s="1"/>
  <c r="Q21" i="8"/>
  <c r="R21" i="8" s="1"/>
  <c r="N8" i="8"/>
  <c r="O8" i="8" s="1"/>
  <c r="X8" i="8" s="1"/>
  <c r="P97" i="7"/>
  <c r="L74" i="7"/>
  <c r="T68" i="5"/>
  <c r="T36" i="5"/>
  <c r="U155" i="4"/>
  <c r="T155" i="4"/>
  <c r="C139" i="4"/>
  <c r="U139" i="4"/>
  <c r="T139" i="4"/>
  <c r="T123" i="4"/>
  <c r="C107" i="4"/>
  <c r="T107" i="4"/>
  <c r="T94" i="4"/>
  <c r="T86" i="4"/>
  <c r="C86" i="4"/>
  <c r="T78" i="4"/>
  <c r="T70" i="4"/>
  <c r="T62" i="4"/>
  <c r="C62" i="4"/>
  <c r="T54" i="4"/>
  <c r="T46" i="4"/>
  <c r="T38" i="4"/>
  <c r="C38" i="4"/>
  <c r="T30" i="4"/>
  <c r="C30" i="4"/>
  <c r="U22" i="4"/>
  <c r="T22" i="4"/>
  <c r="C22" i="4"/>
  <c r="U14" i="4"/>
  <c r="T14" i="4"/>
  <c r="C14" i="4"/>
  <c r="U6" i="4"/>
  <c r="T6" i="4"/>
  <c r="C6" i="4"/>
  <c r="T87" i="5"/>
  <c r="C87" i="5"/>
  <c r="T55" i="5"/>
  <c r="T23" i="5"/>
  <c r="C23" i="5"/>
  <c r="U23" i="5"/>
  <c r="T91" i="4"/>
  <c r="T59" i="4"/>
  <c r="C27" i="4"/>
  <c r="U27" i="4"/>
  <c r="T27" i="4"/>
  <c r="L93" i="7"/>
  <c r="U97" i="5"/>
  <c r="T97" i="5"/>
  <c r="T65" i="5"/>
  <c r="C33" i="5"/>
  <c r="T33" i="5"/>
  <c r="C93" i="4"/>
  <c r="T93" i="4"/>
  <c r="T61" i="4"/>
  <c r="C29" i="4"/>
  <c r="T29" i="4"/>
  <c r="C71" i="4"/>
  <c r="U71" i="4"/>
  <c r="T71" i="4"/>
  <c r="C39" i="4"/>
  <c r="R39" i="4"/>
  <c r="T39" i="4"/>
  <c r="C7" i="4"/>
  <c r="T7" i="4"/>
  <c r="L116" i="7"/>
  <c r="C157" i="4"/>
  <c r="T157" i="4"/>
  <c r="C141" i="4"/>
  <c r="T141" i="4"/>
  <c r="T125" i="4"/>
  <c r="R125" i="4"/>
  <c r="T109" i="4"/>
  <c r="R109" i="4"/>
  <c r="T81" i="4"/>
  <c r="C49" i="4"/>
  <c r="T49" i="4"/>
  <c r="C17" i="4"/>
  <c r="U17" i="4"/>
  <c r="T17" i="4"/>
  <c r="AL172" i="14"/>
  <c r="T172" i="15"/>
  <c r="AF172" i="10"/>
  <c r="AJ175" i="8" s="1"/>
  <c r="AF172" i="14"/>
  <c r="P172" i="15"/>
  <c r="AB172" i="10"/>
  <c r="AD175" i="8" s="1"/>
  <c r="X172" i="10"/>
  <c r="R172" i="14"/>
  <c r="K172" i="15"/>
  <c r="U172" i="10"/>
  <c r="J175" i="7" s="1"/>
  <c r="P175" i="7" s="1"/>
  <c r="N172" i="14"/>
  <c r="G172" i="15"/>
  <c r="Q172" i="10"/>
  <c r="F175" i="7" s="1"/>
  <c r="M172" i="10"/>
  <c r="I172" i="14"/>
  <c r="E172" i="15"/>
  <c r="I172" i="10"/>
  <c r="S175" i="6" s="1"/>
  <c r="O217" i="12"/>
  <c r="AM171" i="14"/>
  <c r="U171" i="15"/>
  <c r="AG171" i="10"/>
  <c r="AK174" i="8" s="1"/>
  <c r="AH171" i="14"/>
  <c r="Q171" i="15"/>
  <c r="AC171" i="10"/>
  <c r="AF174" i="8" s="1"/>
  <c r="AC171" i="14"/>
  <c r="M171" i="15"/>
  <c r="Y171" i="10"/>
  <c r="AA174" i="8" s="1"/>
  <c r="W171" i="14"/>
  <c r="X171" i="14" s="1"/>
  <c r="T171" i="14" s="1"/>
  <c r="J216" i="12"/>
  <c r="Q174" i="8" s="1"/>
  <c r="R174" i="8" s="1"/>
  <c r="O171" i="14"/>
  <c r="H171" i="15"/>
  <c r="R171" i="10"/>
  <c r="G174" i="7" s="1"/>
  <c r="M174" i="7" s="1"/>
  <c r="N171" i="10"/>
  <c r="J171" i="10"/>
  <c r="E171" i="14"/>
  <c r="B171" i="15"/>
  <c r="F171" i="10"/>
  <c r="AI170" i="14"/>
  <c r="R170" i="15"/>
  <c r="AD170" i="10"/>
  <c r="AG173" i="8" s="1"/>
  <c r="AD170" i="14"/>
  <c r="N170" i="15"/>
  <c r="Z170" i="10"/>
  <c r="AB173" i="8" s="1"/>
  <c r="AA170" i="14"/>
  <c r="L170" i="15"/>
  <c r="O170" i="10"/>
  <c r="K170" i="10"/>
  <c r="F170" i="14"/>
  <c r="C170" i="15"/>
  <c r="G170" i="10"/>
  <c r="AK169" i="14"/>
  <c r="S169" i="15"/>
  <c r="AE169" i="10"/>
  <c r="AI172" i="8" s="1"/>
  <c r="AE169" i="14"/>
  <c r="O169" i="15"/>
  <c r="AA169" i="10"/>
  <c r="AC172" i="8" s="1"/>
  <c r="W169" i="10"/>
  <c r="Q169" i="14"/>
  <c r="J169" i="15"/>
  <c r="T169" i="10"/>
  <c r="I172" i="7" s="1"/>
  <c r="O172" i="7" s="1"/>
  <c r="P169" i="10"/>
  <c r="J169" i="14"/>
  <c r="K169" i="14" s="1"/>
  <c r="F169" i="15"/>
  <c r="L169" i="10"/>
  <c r="H169" i="14"/>
  <c r="D169" i="15"/>
  <c r="H169" i="10"/>
  <c r="AL168" i="14"/>
  <c r="T168" i="15"/>
  <c r="AF168" i="10"/>
  <c r="AJ171" i="8" s="1"/>
  <c r="AF168" i="14"/>
  <c r="P168" i="15"/>
  <c r="AB168" i="10"/>
  <c r="AD171" i="8" s="1"/>
  <c r="X168" i="10"/>
  <c r="R168" i="14"/>
  <c r="K168" i="15"/>
  <c r="U168" i="10"/>
  <c r="J171" i="7" s="1"/>
  <c r="P171" i="7" s="1"/>
  <c r="N168" i="14"/>
  <c r="G168" i="15"/>
  <c r="Q168" i="10"/>
  <c r="F171" i="7" s="1"/>
  <c r="M168" i="10"/>
  <c r="I168" i="14"/>
  <c r="E168" i="15"/>
  <c r="I168" i="10"/>
  <c r="S171" i="6" s="1"/>
  <c r="O211" i="12"/>
  <c r="AM167" i="14"/>
  <c r="U167" i="15"/>
  <c r="AG167" i="10"/>
  <c r="AK170" i="8" s="1"/>
  <c r="AH167" i="14"/>
  <c r="AJ167" i="14" s="1"/>
  <c r="Q167" i="15"/>
  <c r="AC167" i="10"/>
  <c r="AF170" i="8" s="1"/>
  <c r="AH170" i="8" s="1"/>
  <c r="AC167" i="14"/>
  <c r="M167" i="15"/>
  <c r="Y167" i="10"/>
  <c r="AA170" i="8" s="1"/>
  <c r="W167" i="14"/>
  <c r="X167" i="14" s="1"/>
  <c r="T167" i="14" s="1"/>
  <c r="J209" i="12"/>
  <c r="Q170" i="8" s="1"/>
  <c r="R170" i="8" s="1"/>
  <c r="O167" i="14"/>
  <c r="H167" i="15"/>
  <c r="R167" i="10"/>
  <c r="G170" i="7" s="1"/>
  <c r="M170" i="7" s="1"/>
  <c r="N167" i="10"/>
  <c r="J167" i="10"/>
  <c r="E167" i="14"/>
  <c r="B167" i="15"/>
  <c r="F167" i="10"/>
  <c r="AI166" i="14"/>
  <c r="R166" i="15"/>
  <c r="AD166" i="10"/>
  <c r="AG169" i="8" s="1"/>
  <c r="AD166" i="14"/>
  <c r="N166" i="15"/>
  <c r="Z166" i="10"/>
  <c r="AB169" i="8" s="1"/>
  <c r="AA166" i="14"/>
  <c r="L166" i="15"/>
  <c r="O166" i="10"/>
  <c r="K166" i="10"/>
  <c r="F166" i="14"/>
  <c r="C166" i="15"/>
  <c r="G166" i="10"/>
  <c r="AK165" i="14"/>
  <c r="S165" i="15"/>
  <c r="AE165" i="10"/>
  <c r="AI168" i="8" s="1"/>
  <c r="AE165" i="14"/>
  <c r="O165" i="15"/>
  <c r="AA165" i="10"/>
  <c r="AC168" i="8" s="1"/>
  <c r="W165" i="10"/>
  <c r="Q165" i="14"/>
  <c r="J165" i="15"/>
  <c r="T165" i="10"/>
  <c r="I168" i="7" s="1"/>
  <c r="O168" i="7" s="1"/>
  <c r="P165" i="10"/>
  <c r="J165" i="14"/>
  <c r="K165" i="14" s="1"/>
  <c r="F165" i="15"/>
  <c r="L165" i="10"/>
  <c r="H165" i="14"/>
  <c r="L165" i="14" s="1"/>
  <c r="D165" i="15"/>
  <c r="H165" i="10"/>
  <c r="AL164" i="14"/>
  <c r="T164" i="15"/>
  <c r="AF164" i="10"/>
  <c r="AJ167" i="8" s="1"/>
  <c r="AF164" i="14"/>
  <c r="P164" i="15"/>
  <c r="AB164" i="10"/>
  <c r="AD167" i="8" s="1"/>
  <c r="X164" i="10"/>
  <c r="R164" i="14"/>
  <c r="K164" i="15"/>
  <c r="U164" i="10"/>
  <c r="J167" i="7" s="1"/>
  <c r="N164" i="14"/>
  <c r="G164" i="15"/>
  <c r="Q164" i="10"/>
  <c r="F167" i="7" s="1"/>
  <c r="M164" i="10"/>
  <c r="I164" i="14"/>
  <c r="E164" i="15"/>
  <c r="I164" i="10"/>
  <c r="S167" i="6" s="1"/>
  <c r="AM163" i="14"/>
  <c r="U163" i="15"/>
  <c r="AG163" i="10"/>
  <c r="AK166" i="8" s="1"/>
  <c r="AH163" i="14"/>
  <c r="AJ163" i="14" s="1"/>
  <c r="Q163" i="15"/>
  <c r="AC163" i="10"/>
  <c r="AF166" i="8" s="1"/>
  <c r="AH166" i="8" s="1"/>
  <c r="AC163" i="14"/>
  <c r="M163" i="15"/>
  <c r="Y163" i="10"/>
  <c r="AA166" i="8" s="1"/>
  <c r="W163" i="14"/>
  <c r="X163" i="14" s="1"/>
  <c r="T163" i="14" s="1"/>
  <c r="O163" i="14"/>
  <c r="H163" i="15"/>
  <c r="R163" i="10"/>
  <c r="G166" i="7" s="1"/>
  <c r="M166" i="7" s="1"/>
  <c r="AM172" i="14"/>
  <c r="U172" i="15"/>
  <c r="AG172" i="10"/>
  <c r="AK175" i="8" s="1"/>
  <c r="AH172" i="14"/>
  <c r="Q172" i="15"/>
  <c r="AC172" i="10"/>
  <c r="AF175" i="8" s="1"/>
  <c r="AC172" i="14"/>
  <c r="M172" i="15"/>
  <c r="Y172" i="10"/>
  <c r="AA175" i="8" s="1"/>
  <c r="W172" i="14"/>
  <c r="X172" i="14" s="1"/>
  <c r="T172" i="14" s="1"/>
  <c r="J217" i="12"/>
  <c r="Q175" i="8" s="1"/>
  <c r="R175" i="8" s="1"/>
  <c r="O172" i="14"/>
  <c r="H172" i="15"/>
  <c r="R172" i="10"/>
  <c r="G175" i="7" s="1"/>
  <c r="N172" i="10"/>
  <c r="AI171" i="14"/>
  <c r="R171" i="15"/>
  <c r="AD171" i="10"/>
  <c r="AG174" i="8" s="1"/>
  <c r="AD171" i="14"/>
  <c r="N171" i="15"/>
  <c r="Z171" i="10"/>
  <c r="AB174" i="8" s="1"/>
  <c r="AA171" i="14"/>
  <c r="L171" i="15"/>
  <c r="O171" i="10"/>
  <c r="AK170" i="14"/>
  <c r="S170" i="15"/>
  <c r="AE170" i="10"/>
  <c r="AI173" i="8" s="1"/>
  <c r="AE170" i="14"/>
  <c r="O170" i="15"/>
  <c r="AA170" i="10"/>
  <c r="AC173" i="8" s="1"/>
  <c r="W170" i="10"/>
  <c r="Q170" i="14"/>
  <c r="J170" i="15"/>
  <c r="T170" i="10"/>
  <c r="I173" i="7" s="1"/>
  <c r="O173" i="7" s="1"/>
  <c r="P170" i="10"/>
  <c r="J170" i="14"/>
  <c r="F170" i="15"/>
  <c r="L170" i="10"/>
  <c r="H170" i="14"/>
  <c r="D170" i="15"/>
  <c r="H170" i="10"/>
  <c r="AL169" i="14"/>
  <c r="T169" i="15"/>
  <c r="AF169" i="10"/>
  <c r="AJ172" i="8" s="1"/>
  <c r="AF169" i="14"/>
  <c r="P169" i="15"/>
  <c r="AB169" i="10"/>
  <c r="AD172" i="8" s="1"/>
  <c r="P167" i="14"/>
  <c r="AK166" i="14"/>
  <c r="S166" i="15"/>
  <c r="AE166" i="10"/>
  <c r="AI169" i="8" s="1"/>
  <c r="AE166" i="14"/>
  <c r="O166" i="15"/>
  <c r="AA166" i="10"/>
  <c r="AC169" i="8" s="1"/>
  <c r="W166" i="10"/>
  <c r="Q166" i="14"/>
  <c r="J166" i="15"/>
  <c r="T166" i="10"/>
  <c r="I169" i="7" s="1"/>
  <c r="O169" i="7" s="1"/>
  <c r="P166" i="10"/>
  <c r="J166" i="14"/>
  <c r="F166" i="15"/>
  <c r="L166" i="10"/>
  <c r="H166" i="14"/>
  <c r="D166" i="15"/>
  <c r="H166" i="10"/>
  <c r="R172" i="15"/>
  <c r="AD172" i="10"/>
  <c r="AG175" i="8" s="1"/>
  <c r="AI172" i="14"/>
  <c r="N172" i="15"/>
  <c r="Z172" i="10"/>
  <c r="AB175" i="8" s="1"/>
  <c r="AD172" i="14"/>
  <c r="L172" i="15"/>
  <c r="AA172" i="14"/>
  <c r="O172" i="10"/>
  <c r="K172" i="10"/>
  <c r="C172" i="15"/>
  <c r="G172" i="10"/>
  <c r="F172" i="14"/>
  <c r="G172" i="14" s="1"/>
  <c r="S171" i="15"/>
  <c r="AE171" i="10"/>
  <c r="AI174" i="8" s="1"/>
  <c r="AK171" i="14"/>
  <c r="O171" i="15"/>
  <c r="AA171" i="10"/>
  <c r="AC174" i="8" s="1"/>
  <c r="AE171" i="14"/>
  <c r="W171" i="10"/>
  <c r="J171" i="15"/>
  <c r="T171" i="10"/>
  <c r="I174" i="7" s="1"/>
  <c r="O174" i="7" s="1"/>
  <c r="Q171" i="14"/>
  <c r="P171" i="10"/>
  <c r="F171" i="15"/>
  <c r="L171" i="10"/>
  <c r="J171" i="14"/>
  <c r="D171" i="15"/>
  <c r="H171" i="10"/>
  <c r="H171" i="14"/>
  <c r="T170" i="15"/>
  <c r="AF170" i="10"/>
  <c r="AJ173" i="8" s="1"/>
  <c r="AL170" i="14"/>
  <c r="P170" i="15"/>
  <c r="AB170" i="10"/>
  <c r="AD173" i="8" s="1"/>
  <c r="AF170" i="14"/>
  <c r="X170" i="10"/>
  <c r="K170" i="15"/>
  <c r="U170" i="10"/>
  <c r="J173" i="7" s="1"/>
  <c r="R170" i="14"/>
  <c r="G170" i="15"/>
  <c r="Q170" i="10"/>
  <c r="F173" i="7" s="1"/>
  <c r="L173" i="7" s="1"/>
  <c r="N170" i="14"/>
  <c r="M170" i="10"/>
  <c r="E170" i="15"/>
  <c r="I170" i="10"/>
  <c r="S173" i="6" s="1"/>
  <c r="I170" i="14"/>
  <c r="U169" i="15"/>
  <c r="AG169" i="10"/>
  <c r="AK172" i="8" s="1"/>
  <c r="AM169" i="14"/>
  <c r="Q169" i="15"/>
  <c r="AC169" i="10"/>
  <c r="AF172" i="8" s="1"/>
  <c r="AH169" i="14"/>
  <c r="M169" i="15"/>
  <c r="Y169" i="10"/>
  <c r="AA172" i="8" s="1"/>
  <c r="AC169" i="14"/>
  <c r="J214" i="12"/>
  <c r="W169" i="14"/>
  <c r="X169" i="14" s="1"/>
  <c r="T169" i="14" s="1"/>
  <c r="H169" i="15"/>
  <c r="R169" i="10"/>
  <c r="G172" i="7" s="1"/>
  <c r="M172" i="7" s="1"/>
  <c r="O169" i="14"/>
  <c r="N169" i="10"/>
  <c r="J169" i="10"/>
  <c r="R168" i="15"/>
  <c r="AD168" i="10"/>
  <c r="AG171" i="8" s="1"/>
  <c r="AH171" i="8" s="1"/>
  <c r="AI168" i="14"/>
  <c r="AJ168" i="14" s="1"/>
  <c r="N168" i="15"/>
  <c r="Z168" i="10"/>
  <c r="AB171" i="8" s="1"/>
  <c r="AD168" i="14"/>
  <c r="L168" i="15"/>
  <c r="AA168" i="14"/>
  <c r="O168" i="10"/>
  <c r="K168" i="10"/>
  <c r="C168" i="15"/>
  <c r="G168" i="10"/>
  <c r="M171" i="7" s="1"/>
  <c r="F168" i="14"/>
  <c r="G168" i="14" s="1"/>
  <c r="S167" i="15"/>
  <c r="AE167" i="10"/>
  <c r="AI170" i="8" s="1"/>
  <c r="AK167" i="14"/>
  <c r="O167" i="15"/>
  <c r="AA167" i="10"/>
  <c r="AC170" i="8" s="1"/>
  <c r="AE167" i="14"/>
  <c r="W167" i="10"/>
  <c r="J167" i="15"/>
  <c r="T167" i="10"/>
  <c r="I170" i="7" s="1"/>
  <c r="O170" i="7" s="1"/>
  <c r="Q167" i="14"/>
  <c r="P167" i="10"/>
  <c r="F167" i="15"/>
  <c r="L167" i="10"/>
  <c r="J167" i="14"/>
  <c r="D167" i="15"/>
  <c r="H167" i="10"/>
  <c r="H167" i="14"/>
  <c r="T166" i="15"/>
  <c r="AF166" i="10"/>
  <c r="AJ169" i="8" s="1"/>
  <c r="AL166" i="14"/>
  <c r="P166" i="15"/>
  <c r="AB166" i="10"/>
  <c r="AD169" i="8" s="1"/>
  <c r="AF166" i="14"/>
  <c r="X166" i="10"/>
  <c r="K166" i="15"/>
  <c r="U166" i="10"/>
  <c r="J169" i="7" s="1"/>
  <c r="P169" i="7" s="1"/>
  <c r="R166" i="14"/>
  <c r="G166" i="15"/>
  <c r="Q166" i="10"/>
  <c r="F169" i="7" s="1"/>
  <c r="L169" i="7" s="1"/>
  <c r="N166" i="14"/>
  <c r="M166" i="10"/>
  <c r="E166" i="15"/>
  <c r="I166" i="10"/>
  <c r="S169" i="6" s="1"/>
  <c r="I166" i="14"/>
  <c r="O204" i="12"/>
  <c r="U165" i="15"/>
  <c r="AG165" i="10"/>
  <c r="AK168" i="8" s="1"/>
  <c r="AM165" i="14"/>
  <c r="Q165" i="15"/>
  <c r="AC165" i="10"/>
  <c r="AF168" i="8" s="1"/>
  <c r="AH165" i="14"/>
  <c r="M165" i="15"/>
  <c r="Y165" i="10"/>
  <c r="AA168" i="8" s="1"/>
  <c r="AC165" i="14"/>
  <c r="J203" i="12"/>
  <c r="Q168" i="8" s="1"/>
  <c r="R168" i="8" s="1"/>
  <c r="W165" i="14"/>
  <c r="X165" i="14" s="1"/>
  <c r="T165" i="14" s="1"/>
  <c r="H165" i="15"/>
  <c r="R165" i="10"/>
  <c r="G168" i="7" s="1"/>
  <c r="O165" i="14"/>
  <c r="N165" i="10"/>
  <c r="J165" i="10"/>
  <c r="B165" i="15"/>
  <c r="F165" i="10"/>
  <c r="E165" i="14"/>
  <c r="R164" i="15"/>
  <c r="AD164" i="10"/>
  <c r="AG167" i="8" s="1"/>
  <c r="AH167" i="8" s="1"/>
  <c r="AI164" i="14"/>
  <c r="AJ164" i="14" s="1"/>
  <c r="N164" i="15"/>
  <c r="Z164" i="10"/>
  <c r="AB167" i="8" s="1"/>
  <c r="AD164" i="14"/>
  <c r="L164" i="15"/>
  <c r="AA164" i="14"/>
  <c r="O164" i="10"/>
  <c r="K164" i="10"/>
  <c r="C164" i="15"/>
  <c r="G164" i="10"/>
  <c r="F164" i="14"/>
  <c r="G164" i="14" s="1"/>
  <c r="S163" i="15"/>
  <c r="AE163" i="10"/>
  <c r="AI166" i="8" s="1"/>
  <c r="AK163" i="14"/>
  <c r="O163" i="15"/>
  <c r="AA163" i="10"/>
  <c r="AC166" i="8" s="1"/>
  <c r="AE163" i="14"/>
  <c r="W163" i="10"/>
  <c r="J163" i="15"/>
  <c r="T163" i="10"/>
  <c r="I166" i="7" s="1"/>
  <c r="O166" i="7" s="1"/>
  <c r="Q163" i="14"/>
  <c r="P163" i="10"/>
  <c r="F163" i="15"/>
  <c r="L163" i="10"/>
  <c r="J163" i="14"/>
  <c r="K163" i="14" s="1"/>
  <c r="H163" i="14"/>
  <c r="H163" i="10"/>
  <c r="D163" i="15"/>
  <c r="S172" i="15"/>
  <c r="AE172" i="10"/>
  <c r="AI175" i="8" s="1"/>
  <c r="AL175" i="8" s="1"/>
  <c r="AK172" i="14"/>
  <c r="AN172" i="14" s="1"/>
  <c r="O172" i="15"/>
  <c r="AA172" i="10"/>
  <c r="AC175" i="8" s="1"/>
  <c r="AE172" i="14"/>
  <c r="W172" i="10"/>
  <c r="J172" i="15"/>
  <c r="T172" i="10"/>
  <c r="I175" i="7" s="1"/>
  <c r="O175" i="7" s="1"/>
  <c r="Q172" i="14"/>
  <c r="P172" i="10"/>
  <c r="F172" i="15"/>
  <c r="L172" i="10"/>
  <c r="J172" i="14"/>
  <c r="K172" i="14" s="1"/>
  <c r="D172" i="15"/>
  <c r="H172" i="10"/>
  <c r="H172" i="14"/>
  <c r="T171" i="15"/>
  <c r="AF171" i="10"/>
  <c r="AJ174" i="8" s="1"/>
  <c r="AL171" i="14"/>
  <c r="P171" i="15"/>
  <c r="AB171" i="10"/>
  <c r="AD174" i="8" s="1"/>
  <c r="AF171" i="14"/>
  <c r="X171" i="10"/>
  <c r="K171" i="15"/>
  <c r="U171" i="10"/>
  <c r="J174" i="7" s="1"/>
  <c r="P174" i="7" s="1"/>
  <c r="R171" i="14"/>
  <c r="G171" i="15"/>
  <c r="Q171" i="10"/>
  <c r="F174" i="7" s="1"/>
  <c r="L174" i="7" s="1"/>
  <c r="N171" i="14"/>
  <c r="M171" i="10"/>
  <c r="E171" i="15"/>
  <c r="I171" i="10"/>
  <c r="S174" i="6" s="1"/>
  <c r="I171" i="14"/>
  <c r="U170" i="15"/>
  <c r="AG170" i="10"/>
  <c r="AK173" i="8" s="1"/>
  <c r="AM170" i="14"/>
  <c r="Q170" i="15"/>
  <c r="AC170" i="10"/>
  <c r="AF173" i="8" s="1"/>
  <c r="AH173" i="8" s="1"/>
  <c r="AH170" i="14"/>
  <c r="M170" i="15"/>
  <c r="Y170" i="10"/>
  <c r="AA173" i="8" s="1"/>
  <c r="AC170" i="14"/>
  <c r="AG170" i="14" s="1"/>
  <c r="W170" i="14"/>
  <c r="X170" i="14" s="1"/>
  <c r="T170" i="14" s="1"/>
  <c r="H170" i="15"/>
  <c r="R170" i="10"/>
  <c r="G173" i="7" s="1"/>
  <c r="M173" i="7" s="1"/>
  <c r="O170" i="14"/>
  <c r="N170" i="10"/>
  <c r="J170" i="10"/>
  <c r="B170" i="15"/>
  <c r="F170" i="10"/>
  <c r="E170" i="14"/>
  <c r="R169" i="15"/>
  <c r="AD169" i="10"/>
  <c r="AG172" i="8" s="1"/>
  <c r="AI169" i="14"/>
  <c r="N169" i="15"/>
  <c r="Z169" i="10"/>
  <c r="AB172" i="8" s="1"/>
  <c r="AD169" i="14"/>
  <c r="L169" i="15"/>
  <c r="AA169" i="14"/>
  <c r="O169" i="10"/>
  <c r="K169" i="10"/>
  <c r="S168" i="15"/>
  <c r="AE168" i="10"/>
  <c r="AI171" i="8" s="1"/>
  <c r="AK168" i="14"/>
  <c r="AN168" i="14" s="1"/>
  <c r="O168" i="15"/>
  <c r="AA168" i="10"/>
  <c r="AC171" i="8" s="1"/>
  <c r="AE168" i="14"/>
  <c r="W168" i="10"/>
  <c r="J168" i="15"/>
  <c r="T168" i="10"/>
  <c r="I171" i="7" s="1"/>
  <c r="O171" i="7" s="1"/>
  <c r="Q168" i="14"/>
  <c r="P168" i="10"/>
  <c r="F168" i="15"/>
  <c r="L168" i="10"/>
  <c r="J168" i="14"/>
  <c r="D168" i="15"/>
  <c r="H168" i="10"/>
  <c r="H168" i="14"/>
  <c r="T167" i="15"/>
  <c r="AF167" i="10"/>
  <c r="AJ170" i="8" s="1"/>
  <c r="AL167" i="14"/>
  <c r="P167" i="15"/>
  <c r="AB167" i="10"/>
  <c r="AD170" i="8" s="1"/>
  <c r="AF167" i="14"/>
  <c r="X167" i="10"/>
  <c r="K167" i="15"/>
  <c r="U167" i="10"/>
  <c r="J170" i="7" s="1"/>
  <c r="P170" i="7" s="1"/>
  <c r="R167" i="14"/>
  <c r="I167" i="15"/>
  <c r="S167" i="10"/>
  <c r="H170" i="7" s="1"/>
  <c r="G167" i="15"/>
  <c r="Q167" i="10"/>
  <c r="F170" i="7" s="1"/>
  <c r="L170" i="7" s="1"/>
  <c r="N167" i="14"/>
  <c r="M167" i="10"/>
  <c r="E167" i="15"/>
  <c r="I167" i="10"/>
  <c r="S170" i="6" s="1"/>
  <c r="I167" i="14"/>
  <c r="U166" i="15"/>
  <c r="AG166" i="10"/>
  <c r="AK169" i="8" s="1"/>
  <c r="AM166" i="14"/>
  <c r="Q166" i="15"/>
  <c r="AC166" i="10"/>
  <c r="AF169" i="8" s="1"/>
  <c r="AH166" i="14"/>
  <c r="AJ166" i="14" s="1"/>
  <c r="M166" i="15"/>
  <c r="Y166" i="10"/>
  <c r="AA169" i="8" s="1"/>
  <c r="AC166" i="14"/>
  <c r="AG166" i="14" s="1"/>
  <c r="J204" i="12"/>
  <c r="Q169" i="8" s="1"/>
  <c r="R169" i="8" s="1"/>
  <c r="W166" i="14"/>
  <c r="X166" i="14" s="1"/>
  <c r="T166" i="14" s="1"/>
  <c r="H166" i="15"/>
  <c r="R166" i="10"/>
  <c r="G169" i="7" s="1"/>
  <c r="M169" i="7" s="1"/>
  <c r="O166" i="14"/>
  <c r="N166" i="10"/>
  <c r="J166" i="10"/>
  <c r="B166" i="15"/>
  <c r="F166" i="10"/>
  <c r="E166" i="14"/>
  <c r="R165" i="15"/>
  <c r="AD165" i="10"/>
  <c r="AG168" i="8" s="1"/>
  <c r="AI165" i="14"/>
  <c r="N165" i="15"/>
  <c r="Z165" i="10"/>
  <c r="AB168" i="8" s="1"/>
  <c r="AD165" i="14"/>
  <c r="L165" i="15"/>
  <c r="AA165" i="14"/>
  <c r="O165" i="10"/>
  <c r="K165" i="10"/>
  <c r="C165" i="15"/>
  <c r="F165" i="14"/>
  <c r="G165" i="10"/>
  <c r="L168" i="7" s="1"/>
  <c r="AK164" i="14"/>
  <c r="AE164" i="10"/>
  <c r="AI167" i="8" s="1"/>
  <c r="AL167" i="8" s="1"/>
  <c r="S164" i="15"/>
  <c r="AE164" i="14"/>
  <c r="O164" i="15"/>
  <c r="AA164" i="10"/>
  <c r="AC167" i="8" s="1"/>
  <c r="W164" i="10"/>
  <c r="Q164" i="14"/>
  <c r="T164" i="10"/>
  <c r="I167" i="7" s="1"/>
  <c r="J164" i="15"/>
  <c r="P164" i="10"/>
  <c r="J164" i="14"/>
  <c r="K164" i="14" s="1"/>
  <c r="L164" i="10"/>
  <c r="F164" i="15"/>
  <c r="H164" i="14"/>
  <c r="H164" i="10"/>
  <c r="D164" i="15"/>
  <c r="AL163" i="14"/>
  <c r="AF163" i="10"/>
  <c r="AJ166" i="8" s="1"/>
  <c r="T163" i="15"/>
  <c r="AF163" i="14"/>
  <c r="P163" i="15"/>
  <c r="AB163" i="10"/>
  <c r="AD166" i="8" s="1"/>
  <c r="X163" i="10"/>
  <c r="R163" i="14"/>
  <c r="U163" i="10"/>
  <c r="J166" i="7" s="1"/>
  <c r="P166" i="7" s="1"/>
  <c r="K163" i="15"/>
  <c r="N163" i="14"/>
  <c r="M163" i="14" s="1"/>
  <c r="Q163" i="10"/>
  <c r="F166" i="7" s="1"/>
  <c r="L166" i="7" s="1"/>
  <c r="G163" i="15"/>
  <c r="M163" i="10"/>
  <c r="AF162" i="14"/>
  <c r="P162" i="15"/>
  <c r="AB162" i="10"/>
  <c r="AD165" i="8" s="1"/>
  <c r="X162" i="10"/>
  <c r="R162" i="14"/>
  <c r="K162" i="15"/>
  <c r="U162" i="10"/>
  <c r="J165" i="7" s="1"/>
  <c r="N162" i="14"/>
  <c r="G162" i="15"/>
  <c r="Q162" i="10"/>
  <c r="F165" i="7" s="1"/>
  <c r="M162" i="10"/>
  <c r="I162" i="14"/>
  <c r="E162" i="15"/>
  <c r="I162" i="10"/>
  <c r="S165" i="6" s="1"/>
  <c r="O202" i="12"/>
  <c r="K166" i="6" s="1"/>
  <c r="L166" i="6" s="1"/>
  <c r="M166" i="6" s="1"/>
  <c r="N166" i="6" s="1"/>
  <c r="M165" i="3" s="1"/>
  <c r="P160" i="14"/>
  <c r="AK159" i="14"/>
  <c r="S159" i="15"/>
  <c r="AE159" i="10"/>
  <c r="AI162" i="8" s="1"/>
  <c r="AE159" i="14"/>
  <c r="O159" i="15"/>
  <c r="AA159" i="10"/>
  <c r="AC162" i="8" s="1"/>
  <c r="W159" i="10"/>
  <c r="Q159" i="14"/>
  <c r="J159" i="15"/>
  <c r="T159" i="10"/>
  <c r="I162" i="7" s="1"/>
  <c r="P159" i="10"/>
  <c r="J159" i="14"/>
  <c r="F159" i="15"/>
  <c r="L159" i="10"/>
  <c r="H159" i="14"/>
  <c r="D159" i="15"/>
  <c r="H159" i="10"/>
  <c r="P156" i="14"/>
  <c r="AK155" i="14"/>
  <c r="S155" i="15"/>
  <c r="AE155" i="10"/>
  <c r="AI158" i="8" s="1"/>
  <c r="AE155" i="14"/>
  <c r="O155" i="15"/>
  <c r="AA155" i="10"/>
  <c r="AC158" i="8" s="1"/>
  <c r="W155" i="10"/>
  <c r="Q155" i="14"/>
  <c r="J155" i="15"/>
  <c r="T155" i="10"/>
  <c r="I158" i="7" s="1"/>
  <c r="P155" i="10"/>
  <c r="J155" i="14"/>
  <c r="F155" i="15"/>
  <c r="L155" i="10"/>
  <c r="H155" i="14"/>
  <c r="D155" i="15"/>
  <c r="H155" i="10"/>
  <c r="P152" i="14"/>
  <c r="AK151" i="14"/>
  <c r="S151" i="15"/>
  <c r="AE151" i="10"/>
  <c r="AI154" i="8" s="1"/>
  <c r="AE151" i="14"/>
  <c r="O151" i="15"/>
  <c r="AA151" i="10"/>
  <c r="AC154" i="8" s="1"/>
  <c r="W151" i="10"/>
  <c r="Q151" i="14"/>
  <c r="J151" i="15"/>
  <c r="T151" i="10"/>
  <c r="I154" i="7" s="1"/>
  <c r="O154" i="7" s="1"/>
  <c r="P151" i="10"/>
  <c r="J151" i="14"/>
  <c r="F151" i="15"/>
  <c r="L151" i="10"/>
  <c r="H151" i="14"/>
  <c r="D151" i="15"/>
  <c r="H151" i="10"/>
  <c r="S163" i="10"/>
  <c r="H166" i="7" s="1"/>
  <c r="I163" i="15"/>
  <c r="AH162" i="14"/>
  <c r="Q162" i="15"/>
  <c r="AC162" i="10"/>
  <c r="AF165" i="8" s="1"/>
  <c r="AC162" i="14"/>
  <c r="M162" i="15"/>
  <c r="Y162" i="10"/>
  <c r="AA165" i="8" s="1"/>
  <c r="W162" i="14"/>
  <c r="X162" i="14" s="1"/>
  <c r="T162" i="14" s="1"/>
  <c r="J202" i="12"/>
  <c r="O162" i="14"/>
  <c r="H162" i="15"/>
  <c r="R162" i="10"/>
  <c r="G165" i="7" s="1"/>
  <c r="N162" i="10"/>
  <c r="J162" i="10"/>
  <c r="E162" i="14"/>
  <c r="B162" i="15"/>
  <c r="F162" i="10"/>
  <c r="AI161" i="14"/>
  <c r="AJ161" i="14" s="1"/>
  <c r="R161" i="15"/>
  <c r="AD161" i="10"/>
  <c r="AG164" i="8" s="1"/>
  <c r="AH164" i="8" s="1"/>
  <c r="AD161" i="14"/>
  <c r="N161" i="15"/>
  <c r="Z161" i="10"/>
  <c r="AB164" i="8" s="1"/>
  <c r="AE164" i="8" s="1"/>
  <c r="AM164" i="8" s="1"/>
  <c r="AA161" i="14"/>
  <c r="L161" i="15"/>
  <c r="O161" i="10"/>
  <c r="K161" i="10"/>
  <c r="F161" i="14"/>
  <c r="G161" i="14" s="1"/>
  <c r="C161" i="15"/>
  <c r="G161" i="10"/>
  <c r="L164" i="7" s="1"/>
  <c r="AK160" i="14"/>
  <c r="AN160" i="14" s="1"/>
  <c r="S160" i="15"/>
  <c r="AE160" i="10"/>
  <c r="AI163" i="8" s="1"/>
  <c r="AL163" i="8" s="1"/>
  <c r="AE160" i="14"/>
  <c r="AG160" i="14" s="1"/>
  <c r="O160" i="15"/>
  <c r="AA160" i="10"/>
  <c r="AC163" i="8" s="1"/>
  <c r="AE163" i="8" s="1"/>
  <c r="AM163" i="8" s="1"/>
  <c r="W160" i="10"/>
  <c r="Q160" i="14"/>
  <c r="J160" i="15"/>
  <c r="T160" i="10"/>
  <c r="I163" i="7" s="1"/>
  <c r="O163" i="7" s="1"/>
  <c r="P160" i="10"/>
  <c r="J160" i="14"/>
  <c r="K160" i="14" s="1"/>
  <c r="F160" i="15"/>
  <c r="L160" i="10"/>
  <c r="H160" i="14"/>
  <c r="D160" i="15"/>
  <c r="H160" i="10"/>
  <c r="AL159" i="14"/>
  <c r="T159" i="15"/>
  <c r="AF159" i="10"/>
  <c r="AJ162" i="8" s="1"/>
  <c r="AF159" i="14"/>
  <c r="P159" i="15"/>
  <c r="AB159" i="10"/>
  <c r="AD162" i="8" s="1"/>
  <c r="X159" i="10"/>
  <c r="R159" i="14"/>
  <c r="K159" i="15"/>
  <c r="U159" i="10"/>
  <c r="J162" i="7" s="1"/>
  <c r="N159" i="14"/>
  <c r="G159" i="15"/>
  <c r="Q159" i="10"/>
  <c r="F162" i="7" s="1"/>
  <c r="M159" i="10"/>
  <c r="I159" i="14"/>
  <c r="E159" i="15"/>
  <c r="I159" i="10"/>
  <c r="S162" i="6" s="1"/>
  <c r="AM158" i="14"/>
  <c r="U158" i="15"/>
  <c r="AG158" i="10"/>
  <c r="AK161" i="8" s="1"/>
  <c r="AH158" i="14"/>
  <c r="Q158" i="15"/>
  <c r="AC158" i="10"/>
  <c r="AF161" i="8" s="1"/>
  <c r="AC158" i="14"/>
  <c r="M158" i="15"/>
  <c r="Y158" i="10"/>
  <c r="AA161" i="8" s="1"/>
  <c r="W158" i="14"/>
  <c r="X158" i="14" s="1"/>
  <c r="T158" i="14" s="1"/>
  <c r="O158" i="14"/>
  <c r="H158" i="15"/>
  <c r="R158" i="10"/>
  <c r="G161" i="7" s="1"/>
  <c r="N158" i="10"/>
  <c r="J158" i="10"/>
  <c r="E158" i="14"/>
  <c r="B158" i="15"/>
  <c r="F158" i="10"/>
  <c r="AI157" i="14"/>
  <c r="AJ157" i="14" s="1"/>
  <c r="AB157" i="14" s="1"/>
  <c r="R157" i="15"/>
  <c r="AD157" i="10"/>
  <c r="AG160" i="8" s="1"/>
  <c r="AH160" i="8" s="1"/>
  <c r="AD157" i="14"/>
  <c r="AG157" i="14" s="1"/>
  <c r="N157" i="15"/>
  <c r="Z157" i="10"/>
  <c r="AB160" i="8" s="1"/>
  <c r="AA157" i="14"/>
  <c r="L157" i="15"/>
  <c r="O157" i="10"/>
  <c r="K157" i="10"/>
  <c r="F157" i="14"/>
  <c r="G157" i="14" s="1"/>
  <c r="C157" i="15"/>
  <c r="G157" i="10"/>
  <c r="AK156" i="14"/>
  <c r="AN156" i="14" s="1"/>
  <c r="S156" i="15"/>
  <c r="AE156" i="10"/>
  <c r="AI159" i="8" s="1"/>
  <c r="AL159" i="8" s="1"/>
  <c r="AE156" i="14"/>
  <c r="AG156" i="14" s="1"/>
  <c r="O156" i="15"/>
  <c r="AA156" i="10"/>
  <c r="AC159" i="8" s="1"/>
  <c r="AE159" i="8" s="1"/>
  <c r="W156" i="10"/>
  <c r="Q156" i="14"/>
  <c r="J156" i="15"/>
  <c r="T156" i="10"/>
  <c r="I159" i="7" s="1"/>
  <c r="O159" i="7" s="1"/>
  <c r="P156" i="10"/>
  <c r="J156" i="14"/>
  <c r="K156" i="14" s="1"/>
  <c r="F156" i="15"/>
  <c r="L156" i="10"/>
  <c r="H156" i="14"/>
  <c r="D156" i="15"/>
  <c r="H156" i="10"/>
  <c r="AL155" i="14"/>
  <c r="T155" i="15"/>
  <c r="AF155" i="10"/>
  <c r="AJ158" i="8" s="1"/>
  <c r="AF155" i="14"/>
  <c r="P155" i="15"/>
  <c r="AB155" i="10"/>
  <c r="AD158" i="8" s="1"/>
  <c r="X155" i="10"/>
  <c r="R155" i="14"/>
  <c r="K155" i="15"/>
  <c r="U155" i="10"/>
  <c r="J158" i="7" s="1"/>
  <c r="N155" i="14"/>
  <c r="G155" i="15"/>
  <c r="Q155" i="10"/>
  <c r="F158" i="7" s="1"/>
  <c r="M155" i="10"/>
  <c r="I155" i="14"/>
  <c r="E155" i="15"/>
  <c r="I155" i="10"/>
  <c r="S158" i="6" s="1"/>
  <c r="O197" i="12"/>
  <c r="AM154" i="14"/>
  <c r="U154" i="15"/>
  <c r="AG154" i="10"/>
  <c r="AK157" i="8" s="1"/>
  <c r="AH154" i="14"/>
  <c r="Q154" i="15"/>
  <c r="AC154" i="10"/>
  <c r="AF157" i="8" s="1"/>
  <c r="AC154" i="14"/>
  <c r="M154" i="15"/>
  <c r="Y154" i="10"/>
  <c r="AA157" i="8" s="1"/>
  <c r="W154" i="14"/>
  <c r="X154" i="14" s="1"/>
  <c r="T154" i="14" s="1"/>
  <c r="J195" i="12"/>
  <c r="Q157" i="8" s="1"/>
  <c r="R157" i="8" s="1"/>
  <c r="O154" i="14"/>
  <c r="H154" i="15"/>
  <c r="R154" i="10"/>
  <c r="G157" i="7" s="1"/>
  <c r="N154" i="10"/>
  <c r="J154" i="10"/>
  <c r="E154" i="14"/>
  <c r="B154" i="15"/>
  <c r="F154" i="10"/>
  <c r="AI153" i="14"/>
  <c r="AJ153" i="14" s="1"/>
  <c r="R153" i="15"/>
  <c r="AD153" i="10"/>
  <c r="AG156" i="8" s="1"/>
  <c r="AH156" i="8" s="1"/>
  <c r="AD153" i="14"/>
  <c r="N153" i="15"/>
  <c r="Z153" i="10"/>
  <c r="AB156" i="8" s="1"/>
  <c r="AE156" i="8" s="1"/>
  <c r="AA153" i="14"/>
  <c r="L153" i="15"/>
  <c r="O153" i="10"/>
  <c r="K153" i="10"/>
  <c r="F153" i="14"/>
  <c r="G153" i="14" s="1"/>
  <c r="C153" i="15"/>
  <c r="G153" i="10"/>
  <c r="L156" i="7" s="1"/>
  <c r="AK152" i="14"/>
  <c r="S152" i="15"/>
  <c r="AE152" i="10"/>
  <c r="AI155" i="8" s="1"/>
  <c r="AE152" i="14"/>
  <c r="AG152" i="14" s="1"/>
  <c r="O152" i="15"/>
  <c r="AA152" i="10"/>
  <c r="AC155" i="8" s="1"/>
  <c r="W152" i="10"/>
  <c r="Q152" i="14"/>
  <c r="J152" i="15"/>
  <c r="T152" i="10"/>
  <c r="I155" i="7" s="1"/>
  <c r="O155" i="7" s="1"/>
  <c r="P152" i="10"/>
  <c r="J152" i="14"/>
  <c r="K152" i="14" s="1"/>
  <c r="F152" i="15"/>
  <c r="L152" i="10"/>
  <c r="H152" i="14"/>
  <c r="D152" i="15"/>
  <c r="H152" i="10"/>
  <c r="AL151" i="14"/>
  <c r="T151" i="15"/>
  <c r="AF151" i="10"/>
  <c r="AJ154" i="8" s="1"/>
  <c r="AF151" i="14"/>
  <c r="P151" i="15"/>
  <c r="AB151" i="10"/>
  <c r="AD154" i="8" s="1"/>
  <c r="X151" i="10"/>
  <c r="R151" i="14"/>
  <c r="K151" i="15"/>
  <c r="U151" i="10"/>
  <c r="J154" i="7" s="1"/>
  <c r="P154" i="7" s="1"/>
  <c r="N151" i="14"/>
  <c r="G151" i="15"/>
  <c r="Q151" i="10"/>
  <c r="F154" i="7" s="1"/>
  <c r="M151" i="10"/>
  <c r="I151" i="14"/>
  <c r="E151" i="15"/>
  <c r="I151" i="10"/>
  <c r="S154" i="6" s="1"/>
  <c r="O192" i="12"/>
  <c r="K155" i="6" s="1"/>
  <c r="L155" i="6" s="1"/>
  <c r="M155" i="6" s="1"/>
  <c r="AM150" i="14"/>
  <c r="U150" i="15"/>
  <c r="AG150" i="10"/>
  <c r="AK153" i="8" s="1"/>
  <c r="AH150" i="14"/>
  <c r="Q150" i="15"/>
  <c r="AC150" i="10"/>
  <c r="AF153" i="8" s="1"/>
  <c r="AC150" i="14"/>
  <c r="M150" i="15"/>
  <c r="Y150" i="10"/>
  <c r="AA153" i="8" s="1"/>
  <c r="W150" i="14"/>
  <c r="X150" i="14" s="1"/>
  <c r="T150" i="14" s="1"/>
  <c r="J191" i="12"/>
  <c r="Q153" i="8" s="1"/>
  <c r="R153" i="8" s="1"/>
  <c r="O150" i="14"/>
  <c r="H150" i="15"/>
  <c r="R150" i="10"/>
  <c r="G153" i="7" s="1"/>
  <c r="N150" i="10"/>
  <c r="J150" i="10"/>
  <c r="E150" i="14"/>
  <c r="B150" i="15"/>
  <c r="F150" i="10"/>
  <c r="AI149" i="14"/>
  <c r="AJ149" i="14" s="1"/>
  <c r="R149" i="15"/>
  <c r="AD149" i="10"/>
  <c r="AG152" i="8" s="1"/>
  <c r="AH152" i="8" s="1"/>
  <c r="AD149" i="14"/>
  <c r="N149" i="15"/>
  <c r="Z149" i="10"/>
  <c r="AB152" i="8" s="1"/>
  <c r="AE152" i="8" s="1"/>
  <c r="AA149" i="14"/>
  <c r="L149" i="15"/>
  <c r="O149" i="10"/>
  <c r="K149" i="10"/>
  <c r="F149" i="14"/>
  <c r="G149" i="14" s="1"/>
  <c r="C149" i="15"/>
  <c r="G149" i="10"/>
  <c r="AK148" i="14"/>
  <c r="S148" i="15"/>
  <c r="AE148" i="10"/>
  <c r="AI151" i="8" s="1"/>
  <c r="AE148" i="14"/>
  <c r="O148" i="15"/>
  <c r="AA148" i="10"/>
  <c r="AC151" i="8" s="1"/>
  <c r="AE151" i="8" s="1"/>
  <c r="W148" i="10"/>
  <c r="Q148" i="14"/>
  <c r="M148" i="14" s="1"/>
  <c r="J148" i="15"/>
  <c r="T148" i="10"/>
  <c r="I151" i="7" s="1"/>
  <c r="O151" i="7" s="1"/>
  <c r="P148" i="10"/>
  <c r="J148" i="14"/>
  <c r="K148" i="14" s="1"/>
  <c r="F148" i="15"/>
  <c r="L148" i="10"/>
  <c r="H148" i="14"/>
  <c r="D148" i="15"/>
  <c r="H148" i="10"/>
  <c r="AM146" i="14"/>
  <c r="U146" i="15"/>
  <c r="AG146" i="10"/>
  <c r="AK149" i="8" s="1"/>
  <c r="AH146" i="14"/>
  <c r="Q146" i="15"/>
  <c r="AC146" i="10"/>
  <c r="AF149" i="8" s="1"/>
  <c r="AC146" i="14"/>
  <c r="M146" i="15"/>
  <c r="Y146" i="10"/>
  <c r="AA149" i="8" s="1"/>
  <c r="W146" i="14"/>
  <c r="X146" i="14" s="1"/>
  <c r="T146" i="14" s="1"/>
  <c r="J190" i="12"/>
  <c r="O146" i="14"/>
  <c r="H146" i="15"/>
  <c r="R146" i="10"/>
  <c r="G149" i="7" s="1"/>
  <c r="N146" i="10"/>
  <c r="J146" i="10"/>
  <c r="E146" i="14"/>
  <c r="B146" i="15"/>
  <c r="F146" i="10"/>
  <c r="AI145" i="14"/>
  <c r="AJ145" i="14" s="1"/>
  <c r="R145" i="15"/>
  <c r="AD145" i="10"/>
  <c r="AG148" i="8" s="1"/>
  <c r="AH148" i="8" s="1"/>
  <c r="AD145" i="14"/>
  <c r="N145" i="15"/>
  <c r="Z145" i="10"/>
  <c r="AB148" i="8" s="1"/>
  <c r="AE148" i="8" s="1"/>
  <c r="AM148" i="8" s="1"/>
  <c r="AA145" i="14"/>
  <c r="L145" i="15"/>
  <c r="O145" i="10"/>
  <c r="K145" i="10"/>
  <c r="F145" i="14"/>
  <c r="C145" i="15"/>
  <c r="G145" i="10"/>
  <c r="L148" i="7" s="1"/>
  <c r="AK144" i="14"/>
  <c r="S144" i="15"/>
  <c r="AE144" i="10"/>
  <c r="AI147" i="8" s="1"/>
  <c r="AE144" i="14"/>
  <c r="AG144" i="14" s="1"/>
  <c r="O144" i="15"/>
  <c r="AA144" i="10"/>
  <c r="AC147" i="8" s="1"/>
  <c r="W144" i="10"/>
  <c r="Q144" i="14"/>
  <c r="J144" i="15"/>
  <c r="T144" i="10"/>
  <c r="I147" i="7" s="1"/>
  <c r="O147" i="7" s="1"/>
  <c r="P144" i="10"/>
  <c r="J144" i="14"/>
  <c r="K144" i="14" s="1"/>
  <c r="F144" i="15"/>
  <c r="L144" i="10"/>
  <c r="H144" i="14"/>
  <c r="D144" i="15"/>
  <c r="H144" i="10"/>
  <c r="AM142" i="14"/>
  <c r="U142" i="15"/>
  <c r="AG142" i="10"/>
  <c r="AK145" i="8" s="1"/>
  <c r="AH142" i="14"/>
  <c r="Q142" i="15"/>
  <c r="AC142" i="10"/>
  <c r="AF145" i="8" s="1"/>
  <c r="AC142" i="14"/>
  <c r="M142" i="15"/>
  <c r="Y142" i="10"/>
  <c r="AA145" i="8" s="1"/>
  <c r="W142" i="14"/>
  <c r="X142" i="14" s="1"/>
  <c r="T142" i="14" s="1"/>
  <c r="J181" i="12"/>
  <c r="Q145" i="8" s="1"/>
  <c r="R145" i="8" s="1"/>
  <c r="O142" i="14"/>
  <c r="H142" i="15"/>
  <c r="R142" i="10"/>
  <c r="G145" i="7" s="1"/>
  <c r="N142" i="10"/>
  <c r="J142" i="10"/>
  <c r="E142" i="14"/>
  <c r="B142" i="15"/>
  <c r="F142" i="10"/>
  <c r="AI141" i="14"/>
  <c r="AJ141" i="14" s="1"/>
  <c r="R141" i="15"/>
  <c r="AD141" i="10"/>
  <c r="AG144" i="8" s="1"/>
  <c r="AH144" i="8" s="1"/>
  <c r="AD141" i="14"/>
  <c r="N141" i="15"/>
  <c r="Z141" i="10"/>
  <c r="AB144" i="8" s="1"/>
  <c r="AA141" i="14"/>
  <c r="L141" i="15"/>
  <c r="O141" i="10"/>
  <c r="K141" i="10"/>
  <c r="F141" i="14"/>
  <c r="G141" i="14" s="1"/>
  <c r="C141" i="15"/>
  <c r="G141" i="10"/>
  <c r="AK140" i="14"/>
  <c r="S140" i="15"/>
  <c r="AE140" i="10"/>
  <c r="AI143" i="8" s="1"/>
  <c r="AE140" i="14"/>
  <c r="AG140" i="14" s="1"/>
  <c r="AA140" i="10"/>
  <c r="AC143" i="8" s="1"/>
  <c r="O140" i="15"/>
  <c r="W140" i="10"/>
  <c r="Q140" i="14"/>
  <c r="T140" i="10"/>
  <c r="I143" i="7" s="1"/>
  <c r="O143" i="7" s="1"/>
  <c r="J140" i="15"/>
  <c r="P140" i="10"/>
  <c r="J140" i="14"/>
  <c r="L140" i="10"/>
  <c r="F140" i="15"/>
  <c r="H140" i="14"/>
  <c r="D140" i="15"/>
  <c r="H140" i="10"/>
  <c r="AK162" i="14"/>
  <c r="AE162" i="10"/>
  <c r="AI165" i="8" s="1"/>
  <c r="S162" i="15"/>
  <c r="R162" i="15"/>
  <c r="AD162" i="10"/>
  <c r="AG165" i="8" s="1"/>
  <c r="AI162" i="14"/>
  <c r="N162" i="15"/>
  <c r="Z162" i="10"/>
  <c r="AB165" i="8" s="1"/>
  <c r="AD162" i="14"/>
  <c r="L162" i="15"/>
  <c r="AA162" i="14"/>
  <c r="O162" i="10"/>
  <c r="K162" i="10"/>
  <c r="C162" i="15"/>
  <c r="G162" i="10"/>
  <c r="F162" i="14"/>
  <c r="S161" i="15"/>
  <c r="AE161" i="10"/>
  <c r="AI164" i="8" s="1"/>
  <c r="AL164" i="8" s="1"/>
  <c r="AK161" i="14"/>
  <c r="AN161" i="14" s="1"/>
  <c r="O161" i="15"/>
  <c r="AA161" i="10"/>
  <c r="AC164" i="8" s="1"/>
  <c r="AE161" i="14"/>
  <c r="W161" i="10"/>
  <c r="J161" i="15"/>
  <c r="T161" i="10"/>
  <c r="I164" i="7" s="1"/>
  <c r="O164" i="7" s="1"/>
  <c r="Q161" i="14"/>
  <c r="P161" i="10"/>
  <c r="F161" i="15"/>
  <c r="L161" i="10"/>
  <c r="J161" i="14"/>
  <c r="K161" i="14" s="1"/>
  <c r="D161" i="15"/>
  <c r="H161" i="10"/>
  <c r="H161" i="14"/>
  <c r="I160" i="15"/>
  <c r="S160" i="10"/>
  <c r="H163" i="7" s="1"/>
  <c r="U159" i="15"/>
  <c r="AG159" i="10"/>
  <c r="AK162" i="8" s="1"/>
  <c r="AM159" i="14"/>
  <c r="Q159" i="15"/>
  <c r="AC159" i="10"/>
  <c r="AF162" i="8" s="1"/>
  <c r="AH159" i="14"/>
  <c r="M159" i="15"/>
  <c r="Y159" i="10"/>
  <c r="AA162" i="8" s="1"/>
  <c r="AC159" i="14"/>
  <c r="W159" i="14"/>
  <c r="X159" i="14" s="1"/>
  <c r="T159" i="14" s="1"/>
  <c r="H159" i="15"/>
  <c r="R159" i="10"/>
  <c r="G162" i="7" s="1"/>
  <c r="O159" i="14"/>
  <c r="N159" i="10"/>
  <c r="J159" i="10"/>
  <c r="B159" i="15"/>
  <c r="F159" i="10"/>
  <c r="E159" i="14"/>
  <c r="R158" i="15"/>
  <c r="AD158" i="10"/>
  <c r="AG161" i="8" s="1"/>
  <c r="AI158" i="14"/>
  <c r="N158" i="15"/>
  <c r="Z158" i="10"/>
  <c r="AB161" i="8" s="1"/>
  <c r="AD158" i="14"/>
  <c r="L158" i="15"/>
  <c r="AA158" i="14"/>
  <c r="O158" i="10"/>
  <c r="K158" i="10"/>
  <c r="C158" i="15"/>
  <c r="G158" i="10"/>
  <c r="F158" i="14"/>
  <c r="G158" i="14" s="1"/>
  <c r="S157" i="15"/>
  <c r="AE157" i="10"/>
  <c r="AI160" i="8" s="1"/>
  <c r="AL160" i="8" s="1"/>
  <c r="AK157" i="14"/>
  <c r="AN157" i="14" s="1"/>
  <c r="O157" i="15"/>
  <c r="AA157" i="10"/>
  <c r="AC160" i="8" s="1"/>
  <c r="AE157" i="14"/>
  <c r="W157" i="10"/>
  <c r="J157" i="15"/>
  <c r="T157" i="10"/>
  <c r="I160" i="7" s="1"/>
  <c r="O160" i="7" s="1"/>
  <c r="Q157" i="14"/>
  <c r="P157" i="10"/>
  <c r="F157" i="15"/>
  <c r="L157" i="10"/>
  <c r="J157" i="14"/>
  <c r="K157" i="14" s="1"/>
  <c r="D157" i="15"/>
  <c r="H157" i="10"/>
  <c r="H157" i="14"/>
  <c r="I156" i="15"/>
  <c r="S156" i="10"/>
  <c r="H159" i="7" s="1"/>
  <c r="U155" i="15"/>
  <c r="AG155" i="10"/>
  <c r="AK158" i="8" s="1"/>
  <c r="AM155" i="14"/>
  <c r="Q155" i="15"/>
  <c r="AC155" i="10"/>
  <c r="AF158" i="8" s="1"/>
  <c r="AH155" i="14"/>
  <c r="M155" i="15"/>
  <c r="Y155" i="10"/>
  <c r="AA158" i="8" s="1"/>
  <c r="AC155" i="14"/>
  <c r="J197" i="12"/>
  <c r="Q158" i="8" s="1"/>
  <c r="R158" i="8" s="1"/>
  <c r="W155" i="14"/>
  <c r="X155" i="14" s="1"/>
  <c r="T155" i="14" s="1"/>
  <c r="H155" i="15"/>
  <c r="R155" i="10"/>
  <c r="G158" i="7" s="1"/>
  <c r="O155" i="14"/>
  <c r="N155" i="10"/>
  <c r="J155" i="10"/>
  <c r="B155" i="15"/>
  <c r="F155" i="10"/>
  <c r="E155" i="14"/>
  <c r="R154" i="15"/>
  <c r="AD154" i="10"/>
  <c r="AG157" i="8" s="1"/>
  <c r="AI154" i="14"/>
  <c r="N154" i="15"/>
  <c r="Z154" i="10"/>
  <c r="AB157" i="8" s="1"/>
  <c r="AD154" i="14"/>
  <c r="L154" i="15"/>
  <c r="AA154" i="14"/>
  <c r="O154" i="10"/>
  <c r="K154" i="10"/>
  <c r="C154" i="15"/>
  <c r="G154" i="10"/>
  <c r="L157" i="7" s="1"/>
  <c r="F154" i="14"/>
  <c r="S153" i="15"/>
  <c r="AE153" i="10"/>
  <c r="AI156" i="8" s="1"/>
  <c r="AL156" i="8" s="1"/>
  <c r="AK153" i="14"/>
  <c r="AN153" i="14" s="1"/>
  <c r="O153" i="15"/>
  <c r="AA153" i="10"/>
  <c r="AC156" i="8" s="1"/>
  <c r="AE153" i="14"/>
  <c r="W153" i="10"/>
  <c r="J153" i="15"/>
  <c r="T153" i="10"/>
  <c r="I156" i="7" s="1"/>
  <c r="O156" i="7" s="1"/>
  <c r="Q153" i="14"/>
  <c r="P153" i="10"/>
  <c r="F153" i="15"/>
  <c r="L153" i="10"/>
  <c r="J153" i="14"/>
  <c r="K153" i="14" s="1"/>
  <c r="D153" i="15"/>
  <c r="H153" i="10"/>
  <c r="H153" i="14"/>
  <c r="T152" i="15"/>
  <c r="AF152" i="10"/>
  <c r="AJ155" i="8" s="1"/>
  <c r="AL152" i="14"/>
  <c r="P152" i="15"/>
  <c r="AB152" i="10"/>
  <c r="AD155" i="8" s="1"/>
  <c r="AF152" i="14"/>
  <c r="X152" i="10"/>
  <c r="I152" i="15"/>
  <c r="S152" i="10"/>
  <c r="H155" i="7" s="1"/>
  <c r="U151" i="15"/>
  <c r="AG151" i="10"/>
  <c r="AK154" i="8" s="1"/>
  <c r="AM151" i="14"/>
  <c r="Q151" i="15"/>
  <c r="AC151" i="10"/>
  <c r="AF154" i="8" s="1"/>
  <c r="AH151" i="14"/>
  <c r="M151" i="15"/>
  <c r="Y151" i="10"/>
  <c r="AA154" i="8" s="1"/>
  <c r="AC151" i="14"/>
  <c r="J192" i="12"/>
  <c r="W151" i="14"/>
  <c r="X151" i="14" s="1"/>
  <c r="T151" i="14" s="1"/>
  <c r="H151" i="15"/>
  <c r="R151" i="10"/>
  <c r="G154" i="7" s="1"/>
  <c r="O151" i="14"/>
  <c r="N151" i="10"/>
  <c r="J151" i="10"/>
  <c r="B151" i="15"/>
  <c r="F151" i="10"/>
  <c r="E151" i="14"/>
  <c r="R150" i="15"/>
  <c r="AD150" i="10"/>
  <c r="AG153" i="8" s="1"/>
  <c r="AI150" i="14"/>
  <c r="N150" i="15"/>
  <c r="Z150" i="10"/>
  <c r="AB153" i="8" s="1"/>
  <c r="AD150" i="14"/>
  <c r="L150" i="15"/>
  <c r="AA150" i="14"/>
  <c r="O150" i="10"/>
  <c r="K150" i="10"/>
  <c r="C150" i="15"/>
  <c r="G150" i="10"/>
  <c r="P153" i="7" s="1"/>
  <c r="F150" i="14"/>
  <c r="G150" i="14" s="1"/>
  <c r="S149" i="15"/>
  <c r="AE149" i="10"/>
  <c r="AI152" i="8" s="1"/>
  <c r="AL152" i="8" s="1"/>
  <c r="AK149" i="14"/>
  <c r="AN149" i="14" s="1"/>
  <c r="O149" i="15"/>
  <c r="AA149" i="10"/>
  <c r="AC152" i="8" s="1"/>
  <c r="AE149" i="14"/>
  <c r="W149" i="10"/>
  <c r="J149" i="15"/>
  <c r="T149" i="10"/>
  <c r="I152" i="7" s="1"/>
  <c r="O152" i="7" s="1"/>
  <c r="Q149" i="14"/>
  <c r="P149" i="10"/>
  <c r="F149" i="15"/>
  <c r="J149" i="14"/>
  <c r="K149" i="14" s="1"/>
  <c r="L149" i="10"/>
  <c r="H149" i="14"/>
  <c r="H149" i="10"/>
  <c r="D149" i="15"/>
  <c r="AL148" i="14"/>
  <c r="AF148" i="10"/>
  <c r="AJ151" i="8" s="1"/>
  <c r="T148" i="15"/>
  <c r="AF148" i="14"/>
  <c r="AB148" i="10"/>
  <c r="AD151" i="8" s="1"/>
  <c r="P148" i="15"/>
  <c r="AI146" i="14"/>
  <c r="R146" i="15"/>
  <c r="AD146" i="10"/>
  <c r="AG149" i="8" s="1"/>
  <c r="AD146" i="14"/>
  <c r="Z146" i="10"/>
  <c r="AB149" i="8" s="1"/>
  <c r="N146" i="15"/>
  <c r="AA146" i="14"/>
  <c r="L146" i="15"/>
  <c r="O146" i="10"/>
  <c r="K146" i="10"/>
  <c r="F146" i="14"/>
  <c r="C146" i="15"/>
  <c r="G146" i="10"/>
  <c r="AK145" i="14"/>
  <c r="AN145" i="14" s="1"/>
  <c r="AE145" i="10"/>
  <c r="AI148" i="8" s="1"/>
  <c r="AL148" i="8" s="1"/>
  <c r="S145" i="15"/>
  <c r="AE145" i="14"/>
  <c r="AA145" i="10"/>
  <c r="AC148" i="8" s="1"/>
  <c r="O145" i="15"/>
  <c r="W145" i="10"/>
  <c r="Q145" i="14"/>
  <c r="T145" i="10"/>
  <c r="I148" i="7" s="1"/>
  <c r="J145" i="15"/>
  <c r="P145" i="10"/>
  <c r="J145" i="14"/>
  <c r="K145" i="14" s="1"/>
  <c r="F145" i="15"/>
  <c r="L145" i="10"/>
  <c r="H145" i="14"/>
  <c r="D145" i="15"/>
  <c r="H145" i="10"/>
  <c r="AL144" i="14"/>
  <c r="AF144" i="10"/>
  <c r="AJ147" i="8" s="1"/>
  <c r="T144" i="15"/>
  <c r="AF144" i="14"/>
  <c r="AB144" i="10"/>
  <c r="AD147" i="8" s="1"/>
  <c r="P144" i="15"/>
  <c r="X144" i="10"/>
  <c r="R144" i="14"/>
  <c r="U144" i="10"/>
  <c r="J147" i="7" s="1"/>
  <c r="P147" i="7" s="1"/>
  <c r="K144" i="15"/>
  <c r="N144" i="14"/>
  <c r="Q144" i="10"/>
  <c r="F147" i="7" s="1"/>
  <c r="L147" i="7" s="1"/>
  <c r="G144" i="15"/>
  <c r="M144" i="10"/>
  <c r="AI142" i="14"/>
  <c r="AD142" i="10"/>
  <c r="AG145" i="8" s="1"/>
  <c r="R142" i="15"/>
  <c r="AD142" i="14"/>
  <c r="N142" i="15"/>
  <c r="Z142" i="10"/>
  <c r="AB145" i="8" s="1"/>
  <c r="AA142" i="14"/>
  <c r="L142" i="15"/>
  <c r="O142" i="10"/>
  <c r="K142" i="10"/>
  <c r="F142" i="14"/>
  <c r="G142" i="14" s="1"/>
  <c r="G142" i="10"/>
  <c r="L145" i="7" s="1"/>
  <c r="C142" i="15"/>
  <c r="AK141" i="14"/>
  <c r="AN141" i="14" s="1"/>
  <c r="AE141" i="10"/>
  <c r="AI144" i="8" s="1"/>
  <c r="AL144" i="8" s="1"/>
  <c r="S141" i="15"/>
  <c r="AE141" i="14"/>
  <c r="AA141" i="10"/>
  <c r="AC144" i="8" s="1"/>
  <c r="O141" i="15"/>
  <c r="W141" i="10"/>
  <c r="Q141" i="14"/>
  <c r="T141" i="10"/>
  <c r="I144" i="7" s="1"/>
  <c r="O144" i="7" s="1"/>
  <c r="J141" i="15"/>
  <c r="P141" i="10"/>
  <c r="J141" i="14"/>
  <c r="K141" i="14" s="1"/>
  <c r="L141" i="10"/>
  <c r="F141" i="15"/>
  <c r="H141" i="14"/>
  <c r="H141" i="10"/>
  <c r="D141" i="15"/>
  <c r="AL140" i="14"/>
  <c r="T140" i="15"/>
  <c r="AF140" i="10"/>
  <c r="AJ143" i="8" s="1"/>
  <c r="AF140" i="14"/>
  <c r="AB140" i="10"/>
  <c r="AD143" i="8" s="1"/>
  <c r="P140" i="15"/>
  <c r="X140" i="10"/>
  <c r="R140" i="14"/>
  <c r="U140" i="10"/>
  <c r="J143" i="7" s="1"/>
  <c r="P143" i="7" s="1"/>
  <c r="K140" i="15"/>
  <c r="N140" i="14"/>
  <c r="G140" i="15"/>
  <c r="Q140" i="10"/>
  <c r="F143" i="7" s="1"/>
  <c r="L143" i="7" s="1"/>
  <c r="M140" i="10"/>
  <c r="I140" i="14"/>
  <c r="E140" i="15"/>
  <c r="I140" i="10"/>
  <c r="S143" i="6" s="1"/>
  <c r="U162" i="15"/>
  <c r="AM162" i="14"/>
  <c r="AG162" i="10"/>
  <c r="AK165" i="8" s="1"/>
  <c r="O162" i="15"/>
  <c r="AA162" i="10"/>
  <c r="AC165" i="8" s="1"/>
  <c r="AE162" i="14"/>
  <c r="W162" i="10"/>
  <c r="J162" i="15"/>
  <c r="T162" i="10"/>
  <c r="I165" i="7" s="1"/>
  <c r="Q162" i="14"/>
  <c r="P162" i="10"/>
  <c r="F162" i="15"/>
  <c r="L162" i="10"/>
  <c r="J162" i="14"/>
  <c r="K162" i="14" s="1"/>
  <c r="D162" i="15"/>
  <c r="H162" i="10"/>
  <c r="H162" i="14"/>
  <c r="AL162" i="14"/>
  <c r="T162" i="15"/>
  <c r="AF162" i="10"/>
  <c r="AJ165" i="8" s="1"/>
  <c r="R159" i="15"/>
  <c r="AD159" i="10"/>
  <c r="AG162" i="8" s="1"/>
  <c r="AI159" i="14"/>
  <c r="N159" i="15"/>
  <c r="Z159" i="10"/>
  <c r="AB162" i="8" s="1"/>
  <c r="AD159" i="14"/>
  <c r="L159" i="15"/>
  <c r="AA159" i="14"/>
  <c r="O159" i="10"/>
  <c r="K159" i="10"/>
  <c r="C159" i="15"/>
  <c r="G159" i="10"/>
  <c r="F159" i="14"/>
  <c r="G159" i="14" s="1"/>
  <c r="S158" i="15"/>
  <c r="AE158" i="10"/>
  <c r="AI161" i="8" s="1"/>
  <c r="AK158" i="14"/>
  <c r="AN158" i="14" s="1"/>
  <c r="O158" i="15"/>
  <c r="AA158" i="10"/>
  <c r="AC161" i="8" s="1"/>
  <c r="AE158" i="14"/>
  <c r="W158" i="10"/>
  <c r="J158" i="15"/>
  <c r="T158" i="10"/>
  <c r="I161" i="7" s="1"/>
  <c r="O161" i="7" s="1"/>
  <c r="Q158" i="14"/>
  <c r="P158" i="10"/>
  <c r="F158" i="15"/>
  <c r="L158" i="10"/>
  <c r="J158" i="14"/>
  <c r="K158" i="14" s="1"/>
  <c r="D158" i="15"/>
  <c r="H158" i="10"/>
  <c r="H158" i="14"/>
  <c r="R155" i="15"/>
  <c r="AD155" i="10"/>
  <c r="AG158" i="8" s="1"/>
  <c r="AI155" i="14"/>
  <c r="N155" i="15"/>
  <c r="Z155" i="10"/>
  <c r="AB158" i="8" s="1"/>
  <c r="AD155" i="14"/>
  <c r="L155" i="15"/>
  <c r="AA155" i="14"/>
  <c r="O155" i="10"/>
  <c r="K155" i="10"/>
  <c r="C155" i="15"/>
  <c r="G155" i="10"/>
  <c r="F155" i="14"/>
  <c r="G155" i="14" s="1"/>
  <c r="S154" i="15"/>
  <c r="AE154" i="10"/>
  <c r="AI157" i="8" s="1"/>
  <c r="AL157" i="8" s="1"/>
  <c r="AK154" i="14"/>
  <c r="AN154" i="14" s="1"/>
  <c r="O154" i="15"/>
  <c r="AA154" i="10"/>
  <c r="AC157" i="8" s="1"/>
  <c r="AE154" i="14"/>
  <c r="W154" i="10"/>
  <c r="J154" i="15"/>
  <c r="T154" i="10"/>
  <c r="I157" i="7" s="1"/>
  <c r="O157" i="7" s="1"/>
  <c r="Q154" i="14"/>
  <c r="P154" i="10"/>
  <c r="F154" i="15"/>
  <c r="L154" i="10"/>
  <c r="J154" i="14"/>
  <c r="K154" i="14" s="1"/>
  <c r="D154" i="15"/>
  <c r="H154" i="10"/>
  <c r="H154" i="14"/>
  <c r="R151" i="15"/>
  <c r="AD151" i="10"/>
  <c r="AG154" i="8" s="1"/>
  <c r="AI151" i="14"/>
  <c r="N151" i="15"/>
  <c r="Z151" i="10"/>
  <c r="AB154" i="8" s="1"/>
  <c r="AD151" i="14"/>
  <c r="L151" i="15"/>
  <c r="AA151" i="14"/>
  <c r="O151" i="10"/>
  <c r="K151" i="10"/>
  <c r="C151" i="15"/>
  <c r="G151" i="10"/>
  <c r="F151" i="14"/>
  <c r="G151" i="14" s="1"/>
  <c r="S150" i="15"/>
  <c r="AE150" i="10"/>
  <c r="AI153" i="8" s="1"/>
  <c r="AL153" i="8" s="1"/>
  <c r="AK150" i="14"/>
  <c r="O150" i="15"/>
  <c r="AA150" i="10"/>
  <c r="AC153" i="8" s="1"/>
  <c r="AE150" i="14"/>
  <c r="W150" i="10"/>
  <c r="J150" i="15"/>
  <c r="T150" i="10"/>
  <c r="I153" i="7" s="1"/>
  <c r="O153" i="7" s="1"/>
  <c r="Q150" i="14"/>
  <c r="P150" i="10"/>
  <c r="F150" i="15"/>
  <c r="L150" i="10"/>
  <c r="J150" i="14"/>
  <c r="K150" i="14" s="1"/>
  <c r="D150" i="15"/>
  <c r="H150" i="10"/>
  <c r="H150" i="14"/>
  <c r="S146" i="15"/>
  <c r="AE146" i="10"/>
  <c r="AI149" i="8" s="1"/>
  <c r="AL149" i="8" s="1"/>
  <c r="AK146" i="14"/>
  <c r="O146" i="15"/>
  <c r="AA146" i="10"/>
  <c r="AC149" i="8" s="1"/>
  <c r="AE146" i="14"/>
  <c r="W146" i="10"/>
  <c r="J146" i="15"/>
  <c r="T146" i="10"/>
  <c r="I149" i="7" s="1"/>
  <c r="Q146" i="14"/>
  <c r="P146" i="10"/>
  <c r="F146" i="15"/>
  <c r="L146" i="10"/>
  <c r="J146" i="14"/>
  <c r="K146" i="14" s="1"/>
  <c r="D146" i="15"/>
  <c r="H146" i="10"/>
  <c r="H146" i="14"/>
  <c r="S142" i="15"/>
  <c r="AE142" i="10"/>
  <c r="AI145" i="8" s="1"/>
  <c r="AL145" i="8" s="1"/>
  <c r="AK142" i="14"/>
  <c r="AN142" i="14" s="1"/>
  <c r="O142" i="15"/>
  <c r="AA142" i="10"/>
  <c r="AC145" i="8" s="1"/>
  <c r="AE142" i="14"/>
  <c r="W142" i="10"/>
  <c r="J142" i="15"/>
  <c r="T142" i="10"/>
  <c r="I145" i="7" s="1"/>
  <c r="Q142" i="14"/>
  <c r="P142" i="10"/>
  <c r="F142" i="15"/>
  <c r="L142" i="10"/>
  <c r="J142" i="14"/>
  <c r="K142" i="14" s="1"/>
  <c r="D142" i="15"/>
  <c r="H142" i="10"/>
  <c r="H142" i="14"/>
  <c r="S148" i="10"/>
  <c r="H151" i="7" s="1"/>
  <c r="I148" i="15"/>
  <c r="S144" i="10"/>
  <c r="H147" i="7" s="1"/>
  <c r="I144" i="15"/>
  <c r="AI138" i="14"/>
  <c r="R138" i="15"/>
  <c r="AD138" i="10"/>
  <c r="AG141" i="8" s="1"/>
  <c r="AD138" i="14"/>
  <c r="N138" i="15"/>
  <c r="Z138" i="10"/>
  <c r="AB141" i="8" s="1"/>
  <c r="AA138" i="14"/>
  <c r="L138" i="15"/>
  <c r="O138" i="10"/>
  <c r="K138" i="10"/>
  <c r="F138" i="14"/>
  <c r="C138" i="15"/>
  <c r="G138" i="10"/>
  <c r="AK137" i="14"/>
  <c r="S137" i="15"/>
  <c r="AE137" i="10"/>
  <c r="AI140" i="8" s="1"/>
  <c r="AE137" i="14"/>
  <c r="O137" i="15"/>
  <c r="AA137" i="10"/>
  <c r="AC140" i="8" s="1"/>
  <c r="W137" i="10"/>
  <c r="Q137" i="14"/>
  <c r="J137" i="15"/>
  <c r="T137" i="10"/>
  <c r="I140" i="7" s="1"/>
  <c r="O140" i="7" s="1"/>
  <c r="P137" i="10"/>
  <c r="J137" i="14"/>
  <c r="K137" i="14" s="1"/>
  <c r="F137" i="15"/>
  <c r="L137" i="10"/>
  <c r="H137" i="14"/>
  <c r="D137" i="15"/>
  <c r="H137" i="10"/>
  <c r="AL136" i="14"/>
  <c r="T136" i="15"/>
  <c r="AF136" i="10"/>
  <c r="AJ139" i="8" s="1"/>
  <c r="AF136" i="14"/>
  <c r="P136" i="15"/>
  <c r="AB136" i="10"/>
  <c r="AD139" i="8" s="1"/>
  <c r="X136" i="10"/>
  <c r="R136" i="14"/>
  <c r="K136" i="15"/>
  <c r="U136" i="10"/>
  <c r="J139" i="7" s="1"/>
  <c r="N136" i="14"/>
  <c r="G136" i="15"/>
  <c r="Q136" i="10"/>
  <c r="F139" i="7" s="1"/>
  <c r="M136" i="10"/>
  <c r="AI134" i="14"/>
  <c r="R134" i="15"/>
  <c r="AD134" i="10"/>
  <c r="AG137" i="8" s="1"/>
  <c r="AD134" i="14"/>
  <c r="N134" i="15"/>
  <c r="Z134" i="10"/>
  <c r="AB137" i="8" s="1"/>
  <c r="AA134" i="14"/>
  <c r="L134" i="15"/>
  <c r="O134" i="10"/>
  <c r="K134" i="10"/>
  <c r="F134" i="14"/>
  <c r="C134" i="15"/>
  <c r="G134" i="10"/>
  <c r="AK133" i="14"/>
  <c r="S133" i="15"/>
  <c r="AE133" i="10"/>
  <c r="AI136" i="8" s="1"/>
  <c r="AE133" i="14"/>
  <c r="O133" i="15"/>
  <c r="AA133" i="10"/>
  <c r="AC136" i="8" s="1"/>
  <c r="W133" i="10"/>
  <c r="Q133" i="14"/>
  <c r="J133" i="15"/>
  <c r="T133" i="10"/>
  <c r="I136" i="7" s="1"/>
  <c r="O136" i="7" s="1"/>
  <c r="P133" i="10"/>
  <c r="J133" i="14"/>
  <c r="K133" i="14" s="1"/>
  <c r="F133" i="15"/>
  <c r="L133" i="10"/>
  <c r="H133" i="14"/>
  <c r="D133" i="15"/>
  <c r="H133" i="10"/>
  <c r="AL132" i="14"/>
  <c r="T132" i="15"/>
  <c r="AF132" i="10"/>
  <c r="AJ135" i="8" s="1"/>
  <c r="AF132" i="14"/>
  <c r="P132" i="15"/>
  <c r="AB132" i="10"/>
  <c r="AD135" i="8" s="1"/>
  <c r="X132" i="10"/>
  <c r="R132" i="14"/>
  <c r="K132" i="15"/>
  <c r="U132" i="10"/>
  <c r="J135" i="7" s="1"/>
  <c r="N132" i="14"/>
  <c r="G132" i="15"/>
  <c r="Q132" i="10"/>
  <c r="F135" i="7" s="1"/>
  <c r="M132" i="10"/>
  <c r="I132" i="14"/>
  <c r="E132" i="15"/>
  <c r="I132" i="10"/>
  <c r="S135" i="6" s="1"/>
  <c r="AK129" i="14"/>
  <c r="S129" i="15"/>
  <c r="AE129" i="10"/>
  <c r="AI132" i="8" s="1"/>
  <c r="AE129" i="14"/>
  <c r="O129" i="15"/>
  <c r="AA129" i="10"/>
  <c r="AC132" i="8" s="1"/>
  <c r="W129" i="10"/>
  <c r="Q129" i="14"/>
  <c r="J129" i="15"/>
  <c r="P129" i="10"/>
  <c r="J129" i="14"/>
  <c r="K129" i="14" s="1"/>
  <c r="F129" i="15"/>
  <c r="L129" i="10"/>
  <c r="H129" i="14"/>
  <c r="D129" i="15"/>
  <c r="H129" i="10"/>
  <c r="AL128" i="14"/>
  <c r="T128" i="15"/>
  <c r="AF128" i="10"/>
  <c r="AJ131" i="8" s="1"/>
  <c r="AF128" i="14"/>
  <c r="P128" i="15"/>
  <c r="AB128" i="10"/>
  <c r="AD131" i="8" s="1"/>
  <c r="X128" i="10"/>
  <c r="R128" i="14"/>
  <c r="K128" i="15"/>
  <c r="U128" i="10"/>
  <c r="J131" i="7" s="1"/>
  <c r="P131" i="7" s="1"/>
  <c r="N128" i="14"/>
  <c r="G128" i="15"/>
  <c r="Q128" i="10"/>
  <c r="F131" i="7" s="1"/>
  <c r="M128" i="10"/>
  <c r="I128" i="14"/>
  <c r="E128" i="15"/>
  <c r="I128" i="10"/>
  <c r="S131" i="6" s="1"/>
  <c r="F9" i="13"/>
  <c r="AK125" i="14"/>
  <c r="S125" i="15"/>
  <c r="AE125" i="10"/>
  <c r="AI128" i="8" s="1"/>
  <c r="AE125" i="14"/>
  <c r="O125" i="15"/>
  <c r="AA125" i="10"/>
  <c r="AC128" i="8" s="1"/>
  <c r="W125" i="10"/>
  <c r="Q125" i="14"/>
  <c r="J125" i="15"/>
  <c r="P125" i="10"/>
  <c r="J125" i="14"/>
  <c r="K125" i="14" s="1"/>
  <c r="F125" i="15"/>
  <c r="L125" i="10"/>
  <c r="H125" i="14"/>
  <c r="L125" i="14" s="1"/>
  <c r="D125" i="15"/>
  <c r="H125" i="10"/>
  <c r="AL124" i="14"/>
  <c r="T124" i="15"/>
  <c r="AF124" i="10"/>
  <c r="AJ127" i="8" s="1"/>
  <c r="AF124" i="14"/>
  <c r="P124" i="15"/>
  <c r="AB124" i="10"/>
  <c r="AD127" i="8" s="1"/>
  <c r="X124" i="10"/>
  <c r="R124" i="14"/>
  <c r="K124" i="15"/>
  <c r="U124" i="10"/>
  <c r="J127" i="7" s="1"/>
  <c r="N124" i="14"/>
  <c r="G124" i="15"/>
  <c r="Q124" i="10"/>
  <c r="F127" i="7" s="1"/>
  <c r="M124" i="10"/>
  <c r="I124" i="14"/>
  <c r="E124" i="15"/>
  <c r="I124" i="10"/>
  <c r="S127" i="6" s="1"/>
  <c r="F5" i="13"/>
  <c r="P140" i="14"/>
  <c r="S140" i="10"/>
  <c r="H143" i="7" s="1"/>
  <c r="I140" i="15"/>
  <c r="P139" i="14"/>
  <c r="AK138" i="14"/>
  <c r="S138" i="15"/>
  <c r="AE138" i="10"/>
  <c r="AI141" i="8" s="1"/>
  <c r="AE138" i="14"/>
  <c r="O138" i="15"/>
  <c r="AA138" i="10"/>
  <c r="AC141" i="8" s="1"/>
  <c r="W138" i="10"/>
  <c r="Q138" i="14"/>
  <c r="J138" i="15"/>
  <c r="T138" i="10"/>
  <c r="I141" i="7" s="1"/>
  <c r="O141" i="7" s="1"/>
  <c r="P138" i="10"/>
  <c r="J138" i="14"/>
  <c r="F138" i="15"/>
  <c r="L138" i="10"/>
  <c r="H138" i="14"/>
  <c r="D138" i="15"/>
  <c r="H138" i="10"/>
  <c r="P135" i="14"/>
  <c r="M135" i="14" s="1"/>
  <c r="AK134" i="14"/>
  <c r="S134" i="15"/>
  <c r="AE134" i="10"/>
  <c r="AI137" i="8" s="1"/>
  <c r="AE134" i="14"/>
  <c r="O134" i="15"/>
  <c r="AA134" i="10"/>
  <c r="AC137" i="8" s="1"/>
  <c r="W134" i="10"/>
  <c r="Q134" i="14"/>
  <c r="J134" i="15"/>
  <c r="T134" i="10"/>
  <c r="I137" i="7" s="1"/>
  <c r="P134" i="10"/>
  <c r="J134" i="14"/>
  <c r="F134" i="15"/>
  <c r="L134" i="10"/>
  <c r="H134" i="14"/>
  <c r="D134" i="15"/>
  <c r="H134" i="10"/>
  <c r="W147" i="10"/>
  <c r="P147" i="10"/>
  <c r="C147" i="15"/>
  <c r="G147" i="10"/>
  <c r="P150" i="6" s="1"/>
  <c r="Q150" i="6" s="1"/>
  <c r="R150" i="6" s="1"/>
  <c r="F147" i="14"/>
  <c r="K147" i="10"/>
  <c r="O147" i="10"/>
  <c r="L147" i="15"/>
  <c r="AA147" i="14"/>
  <c r="N147" i="15"/>
  <c r="Z147" i="10"/>
  <c r="AB150" i="8" s="1"/>
  <c r="AD147" i="14"/>
  <c r="R147" i="15"/>
  <c r="AD147" i="10"/>
  <c r="AG150" i="8" s="1"/>
  <c r="AI147" i="14"/>
  <c r="E147" i="14"/>
  <c r="B147" i="15"/>
  <c r="F147" i="10"/>
  <c r="J147" i="10"/>
  <c r="N147" i="10"/>
  <c r="O147" i="14"/>
  <c r="R147" i="10"/>
  <c r="G150" i="7" s="1"/>
  <c r="H147" i="15"/>
  <c r="W147" i="14"/>
  <c r="X147" i="14" s="1"/>
  <c r="T147" i="14" s="1"/>
  <c r="AC147" i="14"/>
  <c r="Y147" i="10"/>
  <c r="AA150" i="8" s="1"/>
  <c r="M147" i="15"/>
  <c r="AH147" i="14"/>
  <c r="AJ147" i="14" s="1"/>
  <c r="Q147" i="15"/>
  <c r="AC147" i="10"/>
  <c r="AF150" i="8" s="1"/>
  <c r="AH150" i="8" s="1"/>
  <c r="AM147" i="14"/>
  <c r="AG147" i="10"/>
  <c r="AK150" i="8" s="1"/>
  <c r="U147" i="15"/>
  <c r="I147" i="14"/>
  <c r="K147" i="14" s="1"/>
  <c r="L147" i="14" s="1"/>
  <c r="E147" i="15"/>
  <c r="I147" i="10"/>
  <c r="S150" i="6" s="1"/>
  <c r="M147" i="10"/>
  <c r="N147" i="14"/>
  <c r="G147" i="15"/>
  <c r="Q147" i="10"/>
  <c r="F150" i="7" s="1"/>
  <c r="L150" i="7" s="1"/>
  <c r="R147" i="14"/>
  <c r="K147" i="15"/>
  <c r="U147" i="10"/>
  <c r="J150" i="7" s="1"/>
  <c r="X147" i="10"/>
  <c r="AF147" i="14"/>
  <c r="P147" i="15"/>
  <c r="AB147" i="10"/>
  <c r="AD150" i="8" s="1"/>
  <c r="AL147" i="14"/>
  <c r="AN147" i="14" s="1"/>
  <c r="T147" i="15"/>
  <c r="AF147" i="10"/>
  <c r="AJ150" i="8" s="1"/>
  <c r="J143" i="15"/>
  <c r="T143" i="10"/>
  <c r="I146" i="7" s="1"/>
  <c r="Q143" i="14"/>
  <c r="F143" i="15"/>
  <c r="L143" i="10"/>
  <c r="J143" i="14"/>
  <c r="S139" i="15"/>
  <c r="AE139" i="10"/>
  <c r="AI142" i="8" s="1"/>
  <c r="AK139" i="14"/>
  <c r="W139" i="10"/>
  <c r="J139" i="15"/>
  <c r="T139" i="10"/>
  <c r="I142" i="7" s="1"/>
  <c r="O142" i="7" s="1"/>
  <c r="Q139" i="14"/>
  <c r="P139" i="10"/>
  <c r="F139" i="15"/>
  <c r="L139" i="10"/>
  <c r="J139" i="14"/>
  <c r="K139" i="14" s="1"/>
  <c r="D139" i="15"/>
  <c r="H139" i="10"/>
  <c r="H139" i="14"/>
  <c r="AH139" i="14"/>
  <c r="AJ139" i="14" s="1"/>
  <c r="AC139" i="10"/>
  <c r="AF142" i="8" s="1"/>
  <c r="AH142" i="8" s="1"/>
  <c r="Q139" i="15"/>
  <c r="AM139" i="14"/>
  <c r="U139" i="15"/>
  <c r="AG139" i="10"/>
  <c r="AK142" i="8" s="1"/>
  <c r="X139" i="10"/>
  <c r="AF139" i="14"/>
  <c r="AG139" i="14" s="1"/>
  <c r="P139" i="15"/>
  <c r="AB139" i="10"/>
  <c r="AD142" i="8" s="1"/>
  <c r="AE142" i="8" s="1"/>
  <c r="AL139" i="14"/>
  <c r="AF139" i="10"/>
  <c r="AJ142" i="8" s="1"/>
  <c r="T139" i="15"/>
  <c r="T138" i="15"/>
  <c r="AF138" i="10"/>
  <c r="AJ141" i="8" s="1"/>
  <c r="AL138" i="14"/>
  <c r="P138" i="15"/>
  <c r="AB138" i="10"/>
  <c r="AD141" i="8" s="1"/>
  <c r="AF138" i="14"/>
  <c r="X138" i="10"/>
  <c r="K138" i="15"/>
  <c r="U138" i="10"/>
  <c r="J141" i="7" s="1"/>
  <c r="P141" i="7" s="1"/>
  <c r="R138" i="14"/>
  <c r="G138" i="15"/>
  <c r="Q138" i="10"/>
  <c r="F141" i="7" s="1"/>
  <c r="L141" i="7" s="1"/>
  <c r="N138" i="14"/>
  <c r="M138" i="10"/>
  <c r="E138" i="15"/>
  <c r="I138" i="10"/>
  <c r="S141" i="6" s="1"/>
  <c r="I138" i="14"/>
  <c r="O173" i="12"/>
  <c r="U137" i="15"/>
  <c r="AG137" i="10"/>
  <c r="AK140" i="8" s="1"/>
  <c r="AM137" i="14"/>
  <c r="Q137" i="15"/>
  <c r="AC137" i="10"/>
  <c r="AF140" i="8" s="1"/>
  <c r="AH137" i="14"/>
  <c r="M137" i="15"/>
  <c r="Y137" i="10"/>
  <c r="AA140" i="8" s="1"/>
  <c r="AC137" i="14"/>
  <c r="W137" i="14"/>
  <c r="X137" i="14" s="1"/>
  <c r="T137" i="14" s="1"/>
  <c r="H137" i="15"/>
  <c r="R137" i="10"/>
  <c r="G140" i="7" s="1"/>
  <c r="O137" i="14"/>
  <c r="N137" i="10"/>
  <c r="J137" i="10"/>
  <c r="B137" i="15"/>
  <c r="F137" i="10"/>
  <c r="E137" i="14"/>
  <c r="R136" i="15"/>
  <c r="AD136" i="10"/>
  <c r="AG139" i="8" s="1"/>
  <c r="AH139" i="8" s="1"/>
  <c r="AI136" i="14"/>
  <c r="AJ136" i="14" s="1"/>
  <c r="N136" i="15"/>
  <c r="Z136" i="10"/>
  <c r="AB139" i="8" s="1"/>
  <c r="AE139" i="8" s="1"/>
  <c r="AD136" i="14"/>
  <c r="L136" i="15"/>
  <c r="AA136" i="14"/>
  <c r="O136" i="10"/>
  <c r="K136" i="10"/>
  <c r="C136" i="15"/>
  <c r="G136" i="10"/>
  <c r="F136" i="14"/>
  <c r="G136" i="14" s="1"/>
  <c r="S135" i="15"/>
  <c r="AE135" i="10"/>
  <c r="AI138" i="8" s="1"/>
  <c r="AL138" i="8" s="1"/>
  <c r="AK135" i="14"/>
  <c r="AN135" i="14" s="1"/>
  <c r="O135" i="15"/>
  <c r="AA135" i="10"/>
  <c r="AC138" i="8" s="1"/>
  <c r="AE138" i="8" s="1"/>
  <c r="AM138" i="8" s="1"/>
  <c r="AE135" i="14"/>
  <c r="AG135" i="14" s="1"/>
  <c r="W135" i="10"/>
  <c r="J135" i="15"/>
  <c r="T135" i="10"/>
  <c r="I138" i="7" s="1"/>
  <c r="O138" i="7" s="1"/>
  <c r="Q135" i="14"/>
  <c r="P135" i="10"/>
  <c r="F135" i="15"/>
  <c r="L135" i="10"/>
  <c r="J135" i="14"/>
  <c r="K135" i="14" s="1"/>
  <c r="D135" i="15"/>
  <c r="H135" i="10"/>
  <c r="H135" i="14"/>
  <c r="L135" i="14" s="1"/>
  <c r="D135" i="14" s="1"/>
  <c r="T134" i="15"/>
  <c r="AF134" i="10"/>
  <c r="AJ137" i="8" s="1"/>
  <c r="AL134" i="14"/>
  <c r="P134" i="15"/>
  <c r="AB134" i="10"/>
  <c r="AD137" i="8" s="1"/>
  <c r="AF134" i="14"/>
  <c r="X134" i="10"/>
  <c r="K134" i="15"/>
  <c r="U134" i="10"/>
  <c r="J137" i="7" s="1"/>
  <c r="R134" i="14"/>
  <c r="G134" i="15"/>
  <c r="Q134" i="10"/>
  <c r="F137" i="7" s="1"/>
  <c r="N134" i="14"/>
  <c r="M134" i="10"/>
  <c r="E134" i="15"/>
  <c r="I134" i="10"/>
  <c r="S137" i="6" s="1"/>
  <c r="I134" i="14"/>
  <c r="O169" i="12"/>
  <c r="U133" i="15"/>
  <c r="AG133" i="10"/>
  <c r="AK136" i="8" s="1"/>
  <c r="AM133" i="14"/>
  <c r="Q133" i="15"/>
  <c r="AC133" i="10"/>
  <c r="AF136" i="8" s="1"/>
  <c r="AH133" i="14"/>
  <c r="M133" i="15"/>
  <c r="Y133" i="10"/>
  <c r="AA136" i="8" s="1"/>
  <c r="AC133" i="14"/>
  <c r="J168" i="12"/>
  <c r="Q136" i="8" s="1"/>
  <c r="R136" i="8" s="1"/>
  <c r="W133" i="14"/>
  <c r="X133" i="14" s="1"/>
  <c r="T133" i="14" s="1"/>
  <c r="H133" i="15"/>
  <c r="R133" i="10"/>
  <c r="G136" i="7" s="1"/>
  <c r="O133" i="14"/>
  <c r="N133" i="10"/>
  <c r="J133" i="10"/>
  <c r="B133" i="15"/>
  <c r="F133" i="10"/>
  <c r="E133" i="14"/>
  <c r="R132" i="15"/>
  <c r="AD132" i="10"/>
  <c r="AG135" i="8" s="1"/>
  <c r="AH135" i="8" s="1"/>
  <c r="AI132" i="14"/>
  <c r="AJ132" i="14" s="1"/>
  <c r="N132" i="15"/>
  <c r="Z132" i="10"/>
  <c r="AB135" i="8" s="1"/>
  <c r="AE135" i="8" s="1"/>
  <c r="AD132" i="14"/>
  <c r="AG132" i="14" s="1"/>
  <c r="L132" i="15"/>
  <c r="AA132" i="14"/>
  <c r="O132" i="10"/>
  <c r="K132" i="10"/>
  <c r="C132" i="15"/>
  <c r="G132" i="10"/>
  <c r="M135" i="7" s="1"/>
  <c r="F132" i="14"/>
  <c r="G132" i="14" s="1"/>
  <c r="S131" i="15"/>
  <c r="AE131" i="10"/>
  <c r="AI134" i="8" s="1"/>
  <c r="AL134" i="8" s="1"/>
  <c r="AK131" i="14"/>
  <c r="AN131" i="14" s="1"/>
  <c r="O131" i="15"/>
  <c r="AA131" i="10"/>
  <c r="AC134" i="8" s="1"/>
  <c r="AE134" i="8" s="1"/>
  <c r="AM134" i="8" s="1"/>
  <c r="AE131" i="14"/>
  <c r="AG131" i="14" s="1"/>
  <c r="W131" i="10"/>
  <c r="J131" i="15"/>
  <c r="T131" i="10"/>
  <c r="I134" i="7" s="1"/>
  <c r="O134" i="7" s="1"/>
  <c r="Q131" i="14"/>
  <c r="M131" i="14" s="1"/>
  <c r="P131" i="10"/>
  <c r="F131" i="15"/>
  <c r="L131" i="10"/>
  <c r="J131" i="14"/>
  <c r="K131" i="14" s="1"/>
  <c r="D131" i="15"/>
  <c r="H131" i="10"/>
  <c r="H131" i="14"/>
  <c r="U129" i="15"/>
  <c r="AG129" i="10"/>
  <c r="AK132" i="8" s="1"/>
  <c r="AM129" i="14"/>
  <c r="Q129" i="15"/>
  <c r="AC129" i="10"/>
  <c r="AF132" i="8" s="1"/>
  <c r="AH132" i="8" s="1"/>
  <c r="AH129" i="14"/>
  <c r="AJ129" i="14" s="1"/>
  <c r="M129" i="15"/>
  <c r="Y129" i="10"/>
  <c r="AA132" i="8" s="1"/>
  <c r="AC129" i="14"/>
  <c r="AG129" i="14" s="1"/>
  <c r="N10" i="13"/>
  <c r="Q132" i="8" s="1"/>
  <c r="R132" i="8" s="1"/>
  <c r="W129" i="14"/>
  <c r="X129" i="14" s="1"/>
  <c r="T129" i="14" s="1"/>
  <c r="H129" i="15"/>
  <c r="R129" i="10"/>
  <c r="G132" i="7" s="1"/>
  <c r="M132" i="7" s="1"/>
  <c r="O129" i="14"/>
  <c r="N129" i="10"/>
  <c r="J129" i="10"/>
  <c r="B129" i="15"/>
  <c r="F129" i="10"/>
  <c r="E129" i="14"/>
  <c r="R128" i="15"/>
  <c r="AD128" i="10"/>
  <c r="AG131" i="8" s="1"/>
  <c r="AH131" i="8" s="1"/>
  <c r="AI128" i="14"/>
  <c r="AJ128" i="14" s="1"/>
  <c r="N128" i="15"/>
  <c r="Z128" i="10"/>
  <c r="AB131" i="8" s="1"/>
  <c r="AE131" i="8" s="1"/>
  <c r="AD128" i="14"/>
  <c r="L128" i="15"/>
  <c r="AA128" i="14"/>
  <c r="O128" i="10"/>
  <c r="K128" i="10"/>
  <c r="C128" i="15"/>
  <c r="G128" i="10"/>
  <c r="M131" i="7" s="1"/>
  <c r="F128" i="14"/>
  <c r="S127" i="15"/>
  <c r="AE127" i="10"/>
  <c r="AI130" i="8" s="1"/>
  <c r="AL130" i="8" s="1"/>
  <c r="AK127" i="14"/>
  <c r="AN127" i="14" s="1"/>
  <c r="O127" i="15"/>
  <c r="AA127" i="10"/>
  <c r="AC130" i="8" s="1"/>
  <c r="AE130" i="8" s="1"/>
  <c r="AM130" i="8" s="1"/>
  <c r="AE127" i="14"/>
  <c r="AG127" i="14" s="1"/>
  <c r="W127" i="10"/>
  <c r="J127" i="15"/>
  <c r="T127" i="10"/>
  <c r="I130" i="7" s="1"/>
  <c r="O130" i="7" s="1"/>
  <c r="Q127" i="14"/>
  <c r="M127" i="14" s="1"/>
  <c r="P127" i="10"/>
  <c r="F127" i="15"/>
  <c r="L127" i="10"/>
  <c r="J127" i="14"/>
  <c r="K127" i="14" s="1"/>
  <c r="D127" i="15"/>
  <c r="H127" i="10"/>
  <c r="H127" i="14"/>
  <c r="L127" i="14" s="1"/>
  <c r="D127" i="14" s="1"/>
  <c r="U125" i="15"/>
  <c r="AG125" i="10"/>
  <c r="AK128" i="8" s="1"/>
  <c r="AM125" i="14"/>
  <c r="Q125" i="15"/>
  <c r="AC125" i="10"/>
  <c r="AF128" i="8" s="1"/>
  <c r="AH125" i="14"/>
  <c r="M125" i="15"/>
  <c r="Y125" i="10"/>
  <c r="AA128" i="8" s="1"/>
  <c r="AC125" i="14"/>
  <c r="N6" i="13"/>
  <c r="Q128" i="8" s="1"/>
  <c r="R128" i="8" s="1"/>
  <c r="W125" i="14"/>
  <c r="X125" i="14" s="1"/>
  <c r="T125" i="14" s="1"/>
  <c r="H125" i="15"/>
  <c r="R125" i="10"/>
  <c r="G128" i="7" s="1"/>
  <c r="M128" i="7" s="1"/>
  <c r="O125" i="14"/>
  <c r="N125" i="10"/>
  <c r="J125" i="10"/>
  <c r="B125" i="15"/>
  <c r="F125" i="10"/>
  <c r="E125" i="14"/>
  <c r="G125" i="14" s="1"/>
  <c r="R124" i="15"/>
  <c r="AD124" i="10"/>
  <c r="AG127" i="8" s="1"/>
  <c r="AH127" i="8" s="1"/>
  <c r="AI124" i="14"/>
  <c r="AJ124" i="14" s="1"/>
  <c r="N124" i="15"/>
  <c r="Z124" i="10"/>
  <c r="AB127" i="8" s="1"/>
  <c r="AD124" i="14"/>
  <c r="L124" i="15"/>
  <c r="AA124" i="14"/>
  <c r="O124" i="10"/>
  <c r="K124" i="10"/>
  <c r="C124" i="15"/>
  <c r="G124" i="10"/>
  <c r="M127" i="7" s="1"/>
  <c r="F124" i="14"/>
  <c r="S123" i="15"/>
  <c r="AE123" i="10"/>
  <c r="AI126" i="8" s="1"/>
  <c r="AL126" i="8" s="1"/>
  <c r="AK123" i="14"/>
  <c r="AN123" i="14" s="1"/>
  <c r="AB123" i="14" s="1"/>
  <c r="Z123" i="14" s="1"/>
  <c r="S123" i="14" s="1"/>
  <c r="O123" i="15"/>
  <c r="AA123" i="10"/>
  <c r="AC126" i="8" s="1"/>
  <c r="AE126" i="8" s="1"/>
  <c r="AE123" i="14"/>
  <c r="AG123" i="14" s="1"/>
  <c r="W123" i="10"/>
  <c r="J123" i="15"/>
  <c r="T123" i="10"/>
  <c r="I126" i="7" s="1"/>
  <c r="O126" i="7" s="1"/>
  <c r="Q123" i="14"/>
  <c r="M123" i="14" s="1"/>
  <c r="P123" i="10"/>
  <c r="F123" i="15"/>
  <c r="L123" i="10"/>
  <c r="J123" i="14"/>
  <c r="K123" i="14" s="1"/>
  <c r="D123" i="15"/>
  <c r="H123" i="10"/>
  <c r="H123" i="14"/>
  <c r="AK119" i="14"/>
  <c r="AN119" i="14" s="1"/>
  <c r="S119" i="15"/>
  <c r="AE119" i="10"/>
  <c r="AI122" i="8" s="1"/>
  <c r="AL122" i="8" s="1"/>
  <c r="AE119" i="14"/>
  <c r="AG119" i="14" s="1"/>
  <c r="O119" i="15"/>
  <c r="AA119" i="10"/>
  <c r="AC122" i="8" s="1"/>
  <c r="AE122" i="8" s="1"/>
  <c r="AM122" i="8" s="1"/>
  <c r="W119" i="10"/>
  <c r="Q119" i="14"/>
  <c r="T119" i="10"/>
  <c r="I122" i="7" s="1"/>
  <c r="O122" i="7" s="1"/>
  <c r="J119" i="15"/>
  <c r="P119" i="10"/>
  <c r="J119" i="14"/>
  <c r="K119" i="14" s="1"/>
  <c r="L119" i="10"/>
  <c r="F119" i="15"/>
  <c r="H119" i="14"/>
  <c r="D119" i="15"/>
  <c r="H119" i="10"/>
  <c r="W143" i="10"/>
  <c r="P143" i="10"/>
  <c r="C143" i="15"/>
  <c r="G143" i="10"/>
  <c r="F143" i="14"/>
  <c r="G143" i="14" s="1"/>
  <c r="K143" i="10"/>
  <c r="O143" i="10"/>
  <c r="L143" i="15"/>
  <c r="AA143" i="14"/>
  <c r="N143" i="15"/>
  <c r="Z143" i="10"/>
  <c r="AB146" i="8" s="1"/>
  <c r="AD143" i="14"/>
  <c r="R143" i="15"/>
  <c r="AD143" i="10"/>
  <c r="AG146" i="8" s="1"/>
  <c r="AI143" i="14"/>
  <c r="E143" i="14"/>
  <c r="F143" i="10"/>
  <c r="B143" i="15"/>
  <c r="J143" i="10"/>
  <c r="N143" i="10"/>
  <c r="O143" i="14"/>
  <c r="R143" i="10"/>
  <c r="G146" i="7" s="1"/>
  <c r="H143" i="15"/>
  <c r="W143" i="14"/>
  <c r="X143" i="14" s="1"/>
  <c r="T143" i="14" s="1"/>
  <c r="J184" i="12"/>
  <c r="Q146" i="8" s="1"/>
  <c r="R146" i="8" s="1"/>
  <c r="AC143" i="14"/>
  <c r="M143" i="15"/>
  <c r="Y143" i="10"/>
  <c r="AA146" i="8" s="1"/>
  <c r="AH143" i="14"/>
  <c r="AJ143" i="14" s="1"/>
  <c r="AC143" i="10"/>
  <c r="AF146" i="8" s="1"/>
  <c r="Q143" i="15"/>
  <c r="AM143" i="14"/>
  <c r="AG143" i="10"/>
  <c r="AK146" i="8" s="1"/>
  <c r="U143" i="15"/>
  <c r="O184" i="12"/>
  <c r="I143" i="14"/>
  <c r="E143" i="15"/>
  <c r="I143" i="10"/>
  <c r="S146" i="6" s="1"/>
  <c r="M143" i="10"/>
  <c r="N143" i="14"/>
  <c r="G143" i="15"/>
  <c r="Q143" i="10"/>
  <c r="F146" i="7" s="1"/>
  <c r="R143" i="14"/>
  <c r="K143" i="15"/>
  <c r="U143" i="10"/>
  <c r="J146" i="7" s="1"/>
  <c r="P146" i="7" s="1"/>
  <c r="X143" i="10"/>
  <c r="AF143" i="14"/>
  <c r="P143" i="15"/>
  <c r="AB143" i="10"/>
  <c r="AD146" i="8" s="1"/>
  <c r="AL143" i="14"/>
  <c r="T143" i="15"/>
  <c r="AF143" i="10"/>
  <c r="AJ146" i="8" s="1"/>
  <c r="I139" i="15"/>
  <c r="S139" i="10"/>
  <c r="H142" i="7" s="1"/>
  <c r="U138" i="15"/>
  <c r="AG138" i="10"/>
  <c r="AK141" i="8" s="1"/>
  <c r="AM138" i="14"/>
  <c r="Q138" i="15"/>
  <c r="AC138" i="10"/>
  <c r="AF141" i="8" s="1"/>
  <c r="AH141" i="8" s="1"/>
  <c r="AH138" i="14"/>
  <c r="AJ138" i="14" s="1"/>
  <c r="M138" i="15"/>
  <c r="Y138" i="10"/>
  <c r="AA141" i="8" s="1"/>
  <c r="AC138" i="14"/>
  <c r="AG138" i="14" s="1"/>
  <c r="J173" i="12"/>
  <c r="Q141" i="8" s="1"/>
  <c r="R141" i="8" s="1"/>
  <c r="W138" i="14"/>
  <c r="X138" i="14" s="1"/>
  <c r="T138" i="14" s="1"/>
  <c r="H138" i="15"/>
  <c r="R138" i="10"/>
  <c r="G141" i="7" s="1"/>
  <c r="O138" i="14"/>
  <c r="N138" i="10"/>
  <c r="J138" i="10"/>
  <c r="B138" i="15"/>
  <c r="F138" i="10"/>
  <c r="E138" i="14"/>
  <c r="R137" i="15"/>
  <c r="AD137" i="10"/>
  <c r="AG140" i="8" s="1"/>
  <c r="AI137" i="14"/>
  <c r="N137" i="15"/>
  <c r="Z137" i="10"/>
  <c r="AB140" i="8" s="1"/>
  <c r="AD137" i="14"/>
  <c r="L137" i="15"/>
  <c r="AA137" i="14"/>
  <c r="O137" i="10"/>
  <c r="K137" i="10"/>
  <c r="C137" i="15"/>
  <c r="G137" i="10"/>
  <c r="F137" i="14"/>
  <c r="S136" i="15"/>
  <c r="AE136" i="10"/>
  <c r="AI139" i="8" s="1"/>
  <c r="AL139" i="8" s="1"/>
  <c r="AK136" i="14"/>
  <c r="AN136" i="14" s="1"/>
  <c r="O136" i="15"/>
  <c r="AA136" i="10"/>
  <c r="AC139" i="8" s="1"/>
  <c r="AE136" i="14"/>
  <c r="W136" i="10"/>
  <c r="J136" i="15"/>
  <c r="T136" i="10"/>
  <c r="I139" i="7" s="1"/>
  <c r="Q136" i="14"/>
  <c r="P136" i="10"/>
  <c r="F136" i="15"/>
  <c r="L136" i="10"/>
  <c r="J136" i="14"/>
  <c r="K136" i="14" s="1"/>
  <c r="D136" i="15"/>
  <c r="H136" i="10"/>
  <c r="H136" i="14"/>
  <c r="I135" i="15"/>
  <c r="S135" i="10"/>
  <c r="H138" i="7" s="1"/>
  <c r="U134" i="15"/>
  <c r="AG134" i="10"/>
  <c r="AK137" i="8" s="1"/>
  <c r="AM134" i="14"/>
  <c r="Q134" i="15"/>
  <c r="AC134" i="10"/>
  <c r="AF137" i="8" s="1"/>
  <c r="AH137" i="8" s="1"/>
  <c r="AH134" i="14"/>
  <c r="M134" i="15"/>
  <c r="Y134" i="10"/>
  <c r="AA137" i="8" s="1"/>
  <c r="AC134" i="14"/>
  <c r="J169" i="12"/>
  <c r="Q137" i="8" s="1"/>
  <c r="R137" i="8" s="1"/>
  <c r="W134" i="14"/>
  <c r="X134" i="14" s="1"/>
  <c r="T134" i="14" s="1"/>
  <c r="H134" i="15"/>
  <c r="R134" i="10"/>
  <c r="G137" i="7" s="1"/>
  <c r="M137" i="7" s="1"/>
  <c r="O134" i="14"/>
  <c r="N134" i="10"/>
  <c r="J134" i="10"/>
  <c r="B134" i="15"/>
  <c r="F134" i="10"/>
  <c r="E134" i="14"/>
  <c r="R133" i="15"/>
  <c r="AD133" i="10"/>
  <c r="AG136" i="8" s="1"/>
  <c r="AI133" i="14"/>
  <c r="N133" i="15"/>
  <c r="Z133" i="10"/>
  <c r="AB136" i="8" s="1"/>
  <c r="AD133" i="14"/>
  <c r="L133" i="15"/>
  <c r="AA133" i="14"/>
  <c r="O133" i="10"/>
  <c r="K133" i="10"/>
  <c r="C133" i="15"/>
  <c r="G133" i="10"/>
  <c r="L136" i="7" s="1"/>
  <c r="F133" i="14"/>
  <c r="G133" i="14" s="1"/>
  <c r="S132" i="15"/>
  <c r="AE132" i="10"/>
  <c r="AI135" i="8" s="1"/>
  <c r="AK132" i="14"/>
  <c r="AN132" i="14" s="1"/>
  <c r="O132" i="15"/>
  <c r="AA132" i="10"/>
  <c r="AC135" i="8" s="1"/>
  <c r="AE132" i="14"/>
  <c r="W132" i="10"/>
  <c r="J132" i="15"/>
  <c r="T132" i="10"/>
  <c r="I135" i="7" s="1"/>
  <c r="O135" i="7" s="1"/>
  <c r="Q132" i="14"/>
  <c r="P132" i="10"/>
  <c r="F132" i="15"/>
  <c r="L132" i="10"/>
  <c r="J132" i="14"/>
  <c r="D132" i="15"/>
  <c r="H132" i="10"/>
  <c r="H132" i="14"/>
  <c r="P129" i="14"/>
  <c r="AK128" i="14"/>
  <c r="AN128" i="14" s="1"/>
  <c r="S128" i="15"/>
  <c r="AE128" i="10"/>
  <c r="AI131" i="8" s="1"/>
  <c r="AE128" i="14"/>
  <c r="AA128" i="10"/>
  <c r="AC131" i="8" s="1"/>
  <c r="O128" i="15"/>
  <c r="W128" i="10"/>
  <c r="Q128" i="14"/>
  <c r="T128" i="10"/>
  <c r="I131" i="7" s="1"/>
  <c r="O131" i="7" s="1"/>
  <c r="J128" i="15"/>
  <c r="P128" i="10"/>
  <c r="J128" i="14"/>
  <c r="L128" i="10"/>
  <c r="F128" i="15"/>
  <c r="H128" i="14"/>
  <c r="D128" i="15"/>
  <c r="H128" i="10"/>
  <c r="AI125" i="14"/>
  <c r="AD125" i="10"/>
  <c r="AG128" i="8" s="1"/>
  <c r="R125" i="15"/>
  <c r="AD125" i="14"/>
  <c r="Z125" i="10"/>
  <c r="AB128" i="8" s="1"/>
  <c r="N125" i="15"/>
  <c r="AA125" i="14"/>
  <c r="L125" i="15"/>
  <c r="P125" i="14"/>
  <c r="AK124" i="14"/>
  <c r="AE124" i="10"/>
  <c r="AI127" i="8" s="1"/>
  <c r="AL127" i="8" s="1"/>
  <c r="S124" i="15"/>
  <c r="AE124" i="14"/>
  <c r="AA124" i="10"/>
  <c r="AC127" i="8" s="1"/>
  <c r="O124" i="15"/>
  <c r="W124" i="10"/>
  <c r="Q124" i="14"/>
  <c r="J124" i="15"/>
  <c r="T124" i="10"/>
  <c r="I127" i="7" s="1"/>
  <c r="P124" i="10"/>
  <c r="J124" i="14"/>
  <c r="K124" i="14" s="1"/>
  <c r="F124" i="15"/>
  <c r="L124" i="10"/>
  <c r="H124" i="14"/>
  <c r="H124" i="10"/>
  <c r="D124" i="15"/>
  <c r="P117" i="14"/>
  <c r="AK116" i="14"/>
  <c r="S116" i="15"/>
  <c r="AE116" i="10"/>
  <c r="AI119" i="8" s="1"/>
  <c r="AE116" i="14"/>
  <c r="O116" i="15"/>
  <c r="AA116" i="10"/>
  <c r="AC119" i="8" s="1"/>
  <c r="W116" i="10"/>
  <c r="Q116" i="14"/>
  <c r="J116" i="15"/>
  <c r="T116" i="10"/>
  <c r="I119" i="7" s="1"/>
  <c r="O119" i="7" s="1"/>
  <c r="P116" i="10"/>
  <c r="J116" i="14"/>
  <c r="F116" i="15"/>
  <c r="L116" i="10"/>
  <c r="H116" i="14"/>
  <c r="D116" i="15"/>
  <c r="H116" i="10"/>
  <c r="S131" i="10"/>
  <c r="H134" i="7" s="1"/>
  <c r="I131" i="15"/>
  <c r="S130" i="15"/>
  <c r="AE130" i="10"/>
  <c r="AI133" i="8" s="1"/>
  <c r="AK130" i="14"/>
  <c r="D130" i="15"/>
  <c r="H130" i="10"/>
  <c r="X133" i="6" s="1"/>
  <c r="Y133" i="6" s="1"/>
  <c r="Z133" i="6" s="1"/>
  <c r="H130" i="14"/>
  <c r="W126" i="10"/>
  <c r="P126" i="10"/>
  <c r="E126" i="14"/>
  <c r="F126" i="10"/>
  <c r="B126" i="15"/>
  <c r="J126" i="10"/>
  <c r="N126" i="10"/>
  <c r="O126" i="14"/>
  <c r="H126" i="15"/>
  <c r="R126" i="10"/>
  <c r="G129" i="7" s="1"/>
  <c r="W126" i="14"/>
  <c r="X126" i="14" s="1"/>
  <c r="T126" i="14" s="1"/>
  <c r="N7" i="13"/>
  <c r="AC126" i="14"/>
  <c r="Y126" i="10"/>
  <c r="AA129" i="8" s="1"/>
  <c r="M126" i="15"/>
  <c r="AH126" i="14"/>
  <c r="AC126" i="10"/>
  <c r="AF129" i="8" s="1"/>
  <c r="Q126" i="15"/>
  <c r="AM126" i="14"/>
  <c r="U126" i="15"/>
  <c r="AG126" i="10"/>
  <c r="AK129" i="8" s="1"/>
  <c r="F7" i="13"/>
  <c r="E126" i="15"/>
  <c r="I126" i="10"/>
  <c r="S129" i="6" s="1"/>
  <c r="I126" i="14"/>
  <c r="K126" i="14" s="1"/>
  <c r="M126" i="10"/>
  <c r="G126" i="15"/>
  <c r="Q126" i="10"/>
  <c r="F129" i="7" s="1"/>
  <c r="N126" i="14"/>
  <c r="K126" i="15"/>
  <c r="U126" i="10"/>
  <c r="J129" i="7" s="1"/>
  <c r="P129" i="7" s="1"/>
  <c r="R126" i="14"/>
  <c r="X126" i="10"/>
  <c r="P126" i="15"/>
  <c r="AB126" i="10"/>
  <c r="AD129" i="8" s="1"/>
  <c r="AF126" i="14"/>
  <c r="T126" i="15"/>
  <c r="AF126" i="10"/>
  <c r="AJ129" i="8" s="1"/>
  <c r="AL126" i="14"/>
  <c r="AN126" i="14" s="1"/>
  <c r="F126" i="14"/>
  <c r="G126" i="14" s="1"/>
  <c r="C126" i="15"/>
  <c r="G126" i="10"/>
  <c r="K126" i="10"/>
  <c r="O126" i="10"/>
  <c r="AA126" i="14"/>
  <c r="L126" i="15"/>
  <c r="AD126" i="14"/>
  <c r="N126" i="15"/>
  <c r="Z126" i="10"/>
  <c r="AB129" i="8" s="1"/>
  <c r="AI126" i="14"/>
  <c r="R126" i="15"/>
  <c r="AD126" i="10"/>
  <c r="AG129" i="8" s="1"/>
  <c r="S122" i="15"/>
  <c r="AK122" i="14"/>
  <c r="AE122" i="10"/>
  <c r="AI125" i="8" s="1"/>
  <c r="N122" i="15"/>
  <c r="Z122" i="10"/>
  <c r="AB125" i="8" s="1"/>
  <c r="AE125" i="8" s="1"/>
  <c r="AD122" i="14"/>
  <c r="N3" i="13"/>
  <c r="W122" i="14"/>
  <c r="X122" i="14" s="1"/>
  <c r="T122" i="14" s="1"/>
  <c r="N122" i="10"/>
  <c r="D122" i="15"/>
  <c r="H122" i="14"/>
  <c r="H122" i="10"/>
  <c r="F3" i="13"/>
  <c r="I122" i="14"/>
  <c r="K122" i="14" s="1"/>
  <c r="I122" i="10"/>
  <c r="S125" i="6" s="1"/>
  <c r="E122" i="15"/>
  <c r="M122" i="10"/>
  <c r="N122" i="14"/>
  <c r="Q122" i="10"/>
  <c r="F125" i="7" s="1"/>
  <c r="L125" i="7" s="1"/>
  <c r="G122" i="15"/>
  <c r="R122" i="14"/>
  <c r="K122" i="15"/>
  <c r="U122" i="10"/>
  <c r="J125" i="7" s="1"/>
  <c r="P125" i="7" s="1"/>
  <c r="X122" i="10"/>
  <c r="AF122" i="14"/>
  <c r="P122" i="15"/>
  <c r="AB122" i="10"/>
  <c r="AD125" i="8" s="1"/>
  <c r="AL122" i="14"/>
  <c r="AF122" i="10"/>
  <c r="AJ125" i="8" s="1"/>
  <c r="T122" i="15"/>
  <c r="S121" i="15"/>
  <c r="AE121" i="10"/>
  <c r="AI124" i="8" s="1"/>
  <c r="AK121" i="14"/>
  <c r="Z121" i="10"/>
  <c r="AB124" i="8" s="1"/>
  <c r="N121" i="15"/>
  <c r="AD121" i="14"/>
  <c r="K121" i="15"/>
  <c r="R121" i="14"/>
  <c r="U121" i="10"/>
  <c r="J124" i="7" s="1"/>
  <c r="P124" i="7" s="1"/>
  <c r="M121" i="10"/>
  <c r="D121" i="15"/>
  <c r="H121" i="10"/>
  <c r="H121" i="14"/>
  <c r="AC118" i="10"/>
  <c r="AF121" i="8" s="1"/>
  <c r="Q118" i="15"/>
  <c r="AH118" i="14"/>
  <c r="W118" i="10"/>
  <c r="O118" i="10"/>
  <c r="K118" i="10"/>
  <c r="F118" i="14"/>
  <c r="G118" i="14" s="1"/>
  <c r="C118" i="15"/>
  <c r="G118" i="10"/>
  <c r="AK117" i="14"/>
  <c r="S117" i="15"/>
  <c r="AE117" i="10"/>
  <c r="AI120" i="8" s="1"/>
  <c r="AE117" i="14"/>
  <c r="O117" i="15"/>
  <c r="AA117" i="10"/>
  <c r="AC120" i="8" s="1"/>
  <c r="W117" i="10"/>
  <c r="Q117" i="14"/>
  <c r="J117" i="15"/>
  <c r="T117" i="10"/>
  <c r="I120" i="7" s="1"/>
  <c r="O120" i="7" s="1"/>
  <c r="P117" i="10"/>
  <c r="J117" i="14"/>
  <c r="K117" i="14" s="1"/>
  <c r="F117" i="15"/>
  <c r="L117" i="10"/>
  <c r="H117" i="14"/>
  <c r="D117" i="15"/>
  <c r="H117" i="10"/>
  <c r="AL116" i="14"/>
  <c r="T116" i="15"/>
  <c r="AF116" i="10"/>
  <c r="AJ119" i="8" s="1"/>
  <c r="AF116" i="14"/>
  <c r="P116" i="15"/>
  <c r="AB116" i="10"/>
  <c r="AD119" i="8" s="1"/>
  <c r="X116" i="10"/>
  <c r="R116" i="14"/>
  <c r="K116" i="15"/>
  <c r="U116" i="10"/>
  <c r="J119" i="7" s="1"/>
  <c r="P119" i="7" s="1"/>
  <c r="N116" i="14"/>
  <c r="G116" i="15"/>
  <c r="Q116" i="10"/>
  <c r="F119" i="7" s="1"/>
  <c r="M116" i="10"/>
  <c r="I116" i="14"/>
  <c r="E116" i="15"/>
  <c r="I116" i="10"/>
  <c r="S119" i="6" s="1"/>
  <c r="O158" i="12"/>
  <c r="AI114" i="14"/>
  <c r="AJ114" i="14" s="1"/>
  <c r="R114" i="15"/>
  <c r="AD114" i="10"/>
  <c r="AG117" i="8" s="1"/>
  <c r="AH117" i="8" s="1"/>
  <c r="AD114" i="14"/>
  <c r="N114" i="15"/>
  <c r="Z114" i="10"/>
  <c r="AB117" i="8" s="1"/>
  <c r="AA114" i="14"/>
  <c r="L114" i="15"/>
  <c r="O114" i="10"/>
  <c r="K114" i="10"/>
  <c r="F114" i="14"/>
  <c r="G114" i="14" s="1"/>
  <c r="C114" i="15"/>
  <c r="G114" i="10"/>
  <c r="AK113" i="14"/>
  <c r="S113" i="15"/>
  <c r="AE113" i="10"/>
  <c r="AI116" i="8" s="1"/>
  <c r="AE113" i="14"/>
  <c r="O113" i="15"/>
  <c r="AA113" i="10"/>
  <c r="AC116" i="8" s="1"/>
  <c r="W113" i="10"/>
  <c r="Q113" i="14"/>
  <c r="J113" i="15"/>
  <c r="T113" i="10"/>
  <c r="I116" i="7" s="1"/>
  <c r="O116" i="7" s="1"/>
  <c r="P113" i="10"/>
  <c r="J113" i="14"/>
  <c r="K113" i="14" s="1"/>
  <c r="F113" i="15"/>
  <c r="L113" i="10"/>
  <c r="H113" i="14"/>
  <c r="D113" i="15"/>
  <c r="H113" i="10"/>
  <c r="AI110" i="14"/>
  <c r="AJ110" i="14" s="1"/>
  <c r="R110" i="15"/>
  <c r="AD110" i="10"/>
  <c r="AG113" i="8" s="1"/>
  <c r="AH113" i="8" s="1"/>
  <c r="AD110" i="14"/>
  <c r="AG110" i="14" s="1"/>
  <c r="N110" i="15"/>
  <c r="Z110" i="10"/>
  <c r="AB113" i="8" s="1"/>
  <c r="AA110" i="14"/>
  <c r="L110" i="15"/>
  <c r="O110" i="10"/>
  <c r="K110" i="10"/>
  <c r="F110" i="14"/>
  <c r="G110" i="14" s="1"/>
  <c r="C110" i="15"/>
  <c r="G110" i="10"/>
  <c r="AK109" i="14"/>
  <c r="S109" i="15"/>
  <c r="AE109" i="10"/>
  <c r="AI112" i="8" s="1"/>
  <c r="AE109" i="14"/>
  <c r="O109" i="15"/>
  <c r="AA109" i="10"/>
  <c r="AC112" i="8" s="1"/>
  <c r="W109" i="10"/>
  <c r="Q109" i="14"/>
  <c r="J109" i="15"/>
  <c r="T109" i="10"/>
  <c r="I112" i="7" s="1"/>
  <c r="O112" i="7" s="1"/>
  <c r="P109" i="10"/>
  <c r="J109" i="14"/>
  <c r="K109" i="14" s="1"/>
  <c r="F109" i="15"/>
  <c r="L109" i="10"/>
  <c r="H109" i="14"/>
  <c r="L109" i="14" s="1"/>
  <c r="D109" i="15"/>
  <c r="H109" i="10"/>
  <c r="AI106" i="14"/>
  <c r="AJ106" i="14" s="1"/>
  <c r="R106" i="15"/>
  <c r="AD106" i="10"/>
  <c r="AG109" i="8" s="1"/>
  <c r="AH109" i="8" s="1"/>
  <c r="AD106" i="14"/>
  <c r="N106" i="15"/>
  <c r="Z106" i="10"/>
  <c r="AB109" i="8" s="1"/>
  <c r="AA106" i="14"/>
  <c r="L106" i="15"/>
  <c r="O106" i="10"/>
  <c r="K106" i="10"/>
  <c r="F106" i="14"/>
  <c r="C106" i="15"/>
  <c r="G106" i="10"/>
  <c r="M109" i="7" s="1"/>
  <c r="AK105" i="14"/>
  <c r="S105" i="15"/>
  <c r="AE105" i="10"/>
  <c r="AI108" i="8" s="1"/>
  <c r="AE105" i="14"/>
  <c r="O105" i="15"/>
  <c r="AA105" i="10"/>
  <c r="AC108" i="8" s="1"/>
  <c r="W105" i="10"/>
  <c r="Q105" i="14"/>
  <c r="J105" i="15"/>
  <c r="T105" i="10"/>
  <c r="I108" i="7" s="1"/>
  <c r="O108" i="7" s="1"/>
  <c r="P105" i="10"/>
  <c r="J105" i="14"/>
  <c r="K105" i="14" s="1"/>
  <c r="F105" i="15"/>
  <c r="L105" i="10"/>
  <c r="H105" i="14"/>
  <c r="D105" i="15"/>
  <c r="H105" i="10"/>
  <c r="S123" i="10"/>
  <c r="H126" i="7" s="1"/>
  <c r="I123" i="15"/>
  <c r="AL121" i="14"/>
  <c r="AF121" i="10"/>
  <c r="AJ124" i="8" s="1"/>
  <c r="T121" i="15"/>
  <c r="O121" i="15"/>
  <c r="AA121" i="10"/>
  <c r="AC124" i="8" s="1"/>
  <c r="AE121" i="14"/>
  <c r="L121" i="15"/>
  <c r="AA121" i="14"/>
  <c r="N121" i="14"/>
  <c r="Q121" i="10"/>
  <c r="F124" i="7" s="1"/>
  <c r="L124" i="7" s="1"/>
  <c r="G121" i="15"/>
  <c r="O121" i="10"/>
  <c r="I121" i="14"/>
  <c r="K121" i="14" s="1"/>
  <c r="I121" i="10"/>
  <c r="S124" i="6" s="1"/>
  <c r="E121" i="15"/>
  <c r="E121" i="14"/>
  <c r="G121" i="14" s="1"/>
  <c r="B121" i="15"/>
  <c r="F121" i="10"/>
  <c r="J121" i="10"/>
  <c r="N121" i="10"/>
  <c r="O121" i="14"/>
  <c r="H121" i="15"/>
  <c r="R121" i="10"/>
  <c r="G124" i="7" s="1"/>
  <c r="M124" i="7" s="1"/>
  <c r="W121" i="14"/>
  <c r="X121" i="14" s="1"/>
  <c r="T121" i="14" s="1"/>
  <c r="AC121" i="14"/>
  <c r="M121" i="15"/>
  <c r="Y121" i="10"/>
  <c r="AA124" i="8" s="1"/>
  <c r="AH121" i="14"/>
  <c r="AJ121" i="14" s="1"/>
  <c r="Q121" i="15"/>
  <c r="AC121" i="10"/>
  <c r="AF124" i="8" s="1"/>
  <c r="AH124" i="8" s="1"/>
  <c r="AM121" i="14"/>
  <c r="U121" i="15"/>
  <c r="AG121" i="10"/>
  <c r="AK124" i="8" s="1"/>
  <c r="R118" i="15"/>
  <c r="AD118" i="10"/>
  <c r="AG121" i="8" s="1"/>
  <c r="AI118" i="14"/>
  <c r="M118" i="15"/>
  <c r="AC118" i="14"/>
  <c r="Y118" i="10"/>
  <c r="AA121" i="8" s="1"/>
  <c r="Q118" i="14"/>
  <c r="T118" i="10"/>
  <c r="I121" i="7" s="1"/>
  <c r="O121" i="7" s="1"/>
  <c r="J118" i="15"/>
  <c r="P118" i="10"/>
  <c r="F118" i="15"/>
  <c r="L118" i="10"/>
  <c r="J118" i="14"/>
  <c r="D118" i="15"/>
  <c r="H118" i="10"/>
  <c r="H118" i="14"/>
  <c r="R118" i="14"/>
  <c r="K118" i="15"/>
  <c r="U118" i="10"/>
  <c r="J121" i="7" s="1"/>
  <c r="X118" i="10"/>
  <c r="AF118" i="14"/>
  <c r="P118" i="15"/>
  <c r="AB118" i="10"/>
  <c r="AD121" i="8" s="1"/>
  <c r="AL118" i="14"/>
  <c r="AN118" i="14" s="1"/>
  <c r="T118" i="15"/>
  <c r="AF118" i="10"/>
  <c r="AJ121" i="8" s="1"/>
  <c r="AL121" i="8" s="1"/>
  <c r="I117" i="15"/>
  <c r="S117" i="10"/>
  <c r="H120" i="7" s="1"/>
  <c r="U116" i="15"/>
  <c r="AG116" i="10"/>
  <c r="AK119" i="8" s="1"/>
  <c r="AM116" i="14"/>
  <c r="Q116" i="15"/>
  <c r="AC116" i="10"/>
  <c r="AF119" i="8" s="1"/>
  <c r="AH116" i="14"/>
  <c r="M116" i="15"/>
  <c r="Y116" i="10"/>
  <c r="AA119" i="8" s="1"/>
  <c r="AC116" i="14"/>
  <c r="J158" i="12"/>
  <c r="Q119" i="8" s="1"/>
  <c r="R119" i="8" s="1"/>
  <c r="W116" i="14"/>
  <c r="X116" i="14" s="1"/>
  <c r="T116" i="14" s="1"/>
  <c r="H116" i="15"/>
  <c r="R116" i="10"/>
  <c r="G119" i="7" s="1"/>
  <c r="O116" i="14"/>
  <c r="N116" i="10"/>
  <c r="J116" i="10"/>
  <c r="B116" i="15"/>
  <c r="F116" i="10"/>
  <c r="E116" i="14"/>
  <c r="P115" i="14"/>
  <c r="M115" i="14" s="1"/>
  <c r="S114" i="15"/>
  <c r="AE114" i="10"/>
  <c r="AI117" i="8" s="1"/>
  <c r="AK114" i="14"/>
  <c r="O114" i="15"/>
  <c r="AA114" i="10"/>
  <c r="AC117" i="8" s="1"/>
  <c r="AE114" i="14"/>
  <c r="W114" i="10"/>
  <c r="J114" i="15"/>
  <c r="T114" i="10"/>
  <c r="I117" i="7" s="1"/>
  <c r="O117" i="7" s="1"/>
  <c r="Q114" i="14"/>
  <c r="P114" i="10"/>
  <c r="F114" i="15"/>
  <c r="L114" i="10"/>
  <c r="J114" i="14"/>
  <c r="D114" i="15"/>
  <c r="H114" i="10"/>
  <c r="H114" i="14"/>
  <c r="P111" i="14"/>
  <c r="AK110" i="14"/>
  <c r="S110" i="15"/>
  <c r="AE110" i="10"/>
  <c r="AI113" i="8" s="1"/>
  <c r="AE110" i="14"/>
  <c r="AA110" i="10"/>
  <c r="AC113" i="8" s="1"/>
  <c r="O110" i="15"/>
  <c r="W110" i="10"/>
  <c r="Q110" i="14"/>
  <c r="T110" i="10"/>
  <c r="I113" i="7" s="1"/>
  <c r="O113" i="7" s="1"/>
  <c r="J110" i="15"/>
  <c r="P110" i="10"/>
  <c r="J110" i="14"/>
  <c r="L110" i="10"/>
  <c r="F110" i="15"/>
  <c r="H110" i="14"/>
  <c r="D110" i="15"/>
  <c r="H110" i="10"/>
  <c r="P107" i="14"/>
  <c r="AK106" i="14"/>
  <c r="AE106" i="10"/>
  <c r="AI109" i="8" s="1"/>
  <c r="S106" i="15"/>
  <c r="AE106" i="14"/>
  <c r="AA106" i="10"/>
  <c r="AC109" i="8" s="1"/>
  <c r="O106" i="15"/>
  <c r="W106" i="10"/>
  <c r="Q106" i="14"/>
  <c r="T106" i="10"/>
  <c r="I109" i="7" s="1"/>
  <c r="O109" i="7" s="1"/>
  <c r="J106" i="15"/>
  <c r="P106" i="10"/>
  <c r="J106" i="14"/>
  <c r="L106" i="10"/>
  <c r="F106" i="15"/>
  <c r="H106" i="14"/>
  <c r="H106" i="10"/>
  <c r="D106" i="15"/>
  <c r="W130" i="10"/>
  <c r="P130" i="10"/>
  <c r="E130" i="14"/>
  <c r="F130" i="10"/>
  <c r="B130" i="15"/>
  <c r="J130" i="10"/>
  <c r="N130" i="10"/>
  <c r="O130" i="14"/>
  <c r="R130" i="10"/>
  <c r="G133" i="7" s="1"/>
  <c r="H130" i="15"/>
  <c r="W130" i="14"/>
  <c r="X130" i="14" s="1"/>
  <c r="T130" i="14" s="1"/>
  <c r="N11" i="13"/>
  <c r="AC130" i="14"/>
  <c r="M130" i="15"/>
  <c r="Y130" i="10"/>
  <c r="AA133" i="8" s="1"/>
  <c r="AH130" i="14"/>
  <c r="AC130" i="10"/>
  <c r="AF133" i="8" s="1"/>
  <c r="Q130" i="15"/>
  <c r="AM130" i="14"/>
  <c r="AG130" i="10"/>
  <c r="AK133" i="8" s="1"/>
  <c r="U130" i="15"/>
  <c r="F11" i="13"/>
  <c r="E130" i="15"/>
  <c r="I130" i="10"/>
  <c r="S133" i="6" s="1"/>
  <c r="I130" i="14"/>
  <c r="K130" i="14" s="1"/>
  <c r="M130" i="10"/>
  <c r="G130" i="15"/>
  <c r="Q130" i="10"/>
  <c r="F133" i="7" s="1"/>
  <c r="N130" i="14"/>
  <c r="K130" i="15"/>
  <c r="U130" i="10"/>
  <c r="J133" i="7" s="1"/>
  <c r="P133" i="7" s="1"/>
  <c r="R130" i="14"/>
  <c r="X130" i="10"/>
  <c r="P130" i="15"/>
  <c r="AB130" i="10"/>
  <c r="AD133" i="8" s="1"/>
  <c r="AF130" i="14"/>
  <c r="T130" i="15"/>
  <c r="AF130" i="10"/>
  <c r="AJ133" i="8" s="1"/>
  <c r="AL130" i="14"/>
  <c r="F130" i="14"/>
  <c r="G130" i="14" s="1"/>
  <c r="C130" i="15"/>
  <c r="G130" i="10"/>
  <c r="K130" i="10"/>
  <c r="O130" i="10"/>
  <c r="AA130" i="14"/>
  <c r="L130" i="15"/>
  <c r="AD130" i="14"/>
  <c r="N130" i="15"/>
  <c r="Z130" i="10"/>
  <c r="AB133" i="8" s="1"/>
  <c r="AI130" i="14"/>
  <c r="R130" i="15"/>
  <c r="AD130" i="10"/>
  <c r="AG133" i="8" s="1"/>
  <c r="S127" i="10"/>
  <c r="H130" i="7" s="1"/>
  <c r="I127" i="15"/>
  <c r="D126" i="15"/>
  <c r="H126" i="10"/>
  <c r="H126" i="14"/>
  <c r="W122" i="10"/>
  <c r="P122" i="10"/>
  <c r="K122" i="10"/>
  <c r="B122" i="15"/>
  <c r="E122" i="14"/>
  <c r="F122" i="10"/>
  <c r="W121" i="10"/>
  <c r="P121" i="10"/>
  <c r="K121" i="10"/>
  <c r="T120" i="15"/>
  <c r="AF120" i="10"/>
  <c r="AJ123" i="8" s="1"/>
  <c r="AL123" i="8" s="1"/>
  <c r="AL120" i="14"/>
  <c r="AN120" i="14" s="1"/>
  <c r="O120" i="15"/>
  <c r="AE120" i="14"/>
  <c r="AA120" i="10"/>
  <c r="AC123" i="8" s="1"/>
  <c r="W120" i="14"/>
  <c r="X120" i="14" s="1"/>
  <c r="T120" i="14" s="1"/>
  <c r="G120" i="15"/>
  <c r="Q120" i="10"/>
  <c r="F123" i="7" s="1"/>
  <c r="N120" i="14"/>
  <c r="N120" i="10"/>
  <c r="E120" i="15"/>
  <c r="I120" i="10"/>
  <c r="S123" i="6" s="1"/>
  <c r="I120" i="14"/>
  <c r="K120" i="14" s="1"/>
  <c r="L120" i="14" s="1"/>
  <c r="D120" i="14" s="1"/>
  <c r="F120" i="14"/>
  <c r="G120" i="14" s="1"/>
  <c r="G120" i="10"/>
  <c r="C120" i="15"/>
  <c r="K120" i="10"/>
  <c r="O120" i="10"/>
  <c r="AA120" i="14"/>
  <c r="L120" i="15"/>
  <c r="AD120" i="14"/>
  <c r="AG120" i="14" s="1"/>
  <c r="N120" i="15"/>
  <c r="Z120" i="10"/>
  <c r="AB123" i="8" s="1"/>
  <c r="AI120" i="14"/>
  <c r="AJ120" i="14" s="1"/>
  <c r="AD120" i="10"/>
  <c r="AG123" i="8" s="1"/>
  <c r="AH123" i="8" s="1"/>
  <c r="R120" i="15"/>
  <c r="P119" i="14"/>
  <c r="M119" i="14" s="1"/>
  <c r="S119" i="10"/>
  <c r="H122" i="7" s="1"/>
  <c r="N118" i="15"/>
  <c r="Z118" i="10"/>
  <c r="AB121" i="8" s="1"/>
  <c r="AD118" i="14"/>
  <c r="W118" i="14"/>
  <c r="X118" i="14" s="1"/>
  <c r="T118" i="14" s="1"/>
  <c r="J161" i="12"/>
  <c r="Q121" i="8" s="1"/>
  <c r="R121" i="8" s="1"/>
  <c r="G118" i="15"/>
  <c r="Q118" i="10"/>
  <c r="F121" i="7" s="1"/>
  <c r="N118" i="14"/>
  <c r="M118" i="10"/>
  <c r="E118" i="15"/>
  <c r="I118" i="10"/>
  <c r="S121" i="6" s="1"/>
  <c r="I118" i="14"/>
  <c r="O161" i="12"/>
  <c r="U117" i="15"/>
  <c r="AG117" i="10"/>
  <c r="AK120" i="8" s="1"/>
  <c r="AM117" i="14"/>
  <c r="Q117" i="15"/>
  <c r="AC117" i="10"/>
  <c r="AF120" i="8" s="1"/>
  <c r="AH120" i="8" s="1"/>
  <c r="AH117" i="14"/>
  <c r="AJ117" i="14" s="1"/>
  <c r="M117" i="15"/>
  <c r="Y117" i="10"/>
  <c r="AA120" i="8" s="1"/>
  <c r="AC117" i="14"/>
  <c r="J159" i="12"/>
  <c r="Q120" i="8" s="1"/>
  <c r="R120" i="8" s="1"/>
  <c r="W117" i="14"/>
  <c r="X117" i="14" s="1"/>
  <c r="T117" i="14" s="1"/>
  <c r="H117" i="15"/>
  <c r="R117" i="10"/>
  <c r="G120" i="7" s="1"/>
  <c r="M120" i="7" s="1"/>
  <c r="O117" i="14"/>
  <c r="N117" i="10"/>
  <c r="J117" i="10"/>
  <c r="B117" i="15"/>
  <c r="F117" i="10"/>
  <c r="E117" i="14"/>
  <c r="R116" i="15"/>
  <c r="AD116" i="10"/>
  <c r="AG119" i="8" s="1"/>
  <c r="AI116" i="14"/>
  <c r="N116" i="15"/>
  <c r="Z116" i="10"/>
  <c r="AB119" i="8" s="1"/>
  <c r="AD116" i="14"/>
  <c r="L116" i="15"/>
  <c r="AA116" i="14"/>
  <c r="O116" i="10"/>
  <c r="K116" i="10"/>
  <c r="C116" i="15"/>
  <c r="G116" i="10"/>
  <c r="F116" i="14"/>
  <c r="G116" i="14" s="1"/>
  <c r="S115" i="15"/>
  <c r="AE115" i="10"/>
  <c r="AI118" i="8" s="1"/>
  <c r="AL118" i="8" s="1"/>
  <c r="AK115" i="14"/>
  <c r="AN115" i="14" s="1"/>
  <c r="O115" i="15"/>
  <c r="AA115" i="10"/>
  <c r="AC118" i="8" s="1"/>
  <c r="AE118" i="8" s="1"/>
  <c r="AM118" i="8" s="1"/>
  <c r="AN118" i="8" s="1"/>
  <c r="T117" i="3" s="1"/>
  <c r="AE115" i="14"/>
  <c r="AG115" i="14" s="1"/>
  <c r="W115" i="10"/>
  <c r="J115" i="15"/>
  <c r="Q115" i="14"/>
  <c r="P115" i="10"/>
  <c r="F115" i="15"/>
  <c r="L115" i="10"/>
  <c r="J115" i="14"/>
  <c r="K115" i="14" s="1"/>
  <c r="D115" i="15"/>
  <c r="H115" i="10"/>
  <c r="H115" i="14"/>
  <c r="L115" i="14" s="1"/>
  <c r="D115" i="14" s="1"/>
  <c r="T114" i="15"/>
  <c r="AF114" i="10"/>
  <c r="AJ117" i="8" s="1"/>
  <c r="AL114" i="14"/>
  <c r="P114" i="15"/>
  <c r="AB114" i="10"/>
  <c r="AD117" i="8" s="1"/>
  <c r="AF114" i="14"/>
  <c r="X114" i="10"/>
  <c r="K114" i="15"/>
  <c r="U114" i="10"/>
  <c r="J117" i="7" s="1"/>
  <c r="P117" i="7" s="1"/>
  <c r="R114" i="14"/>
  <c r="G114" i="15"/>
  <c r="Q114" i="10"/>
  <c r="F117" i="7" s="1"/>
  <c r="L117" i="7" s="1"/>
  <c r="N114" i="14"/>
  <c r="M114" i="10"/>
  <c r="E114" i="15"/>
  <c r="I114" i="10"/>
  <c r="S117" i="6" s="1"/>
  <c r="I114" i="14"/>
  <c r="U113" i="15"/>
  <c r="AG113" i="10"/>
  <c r="AK116" i="8" s="1"/>
  <c r="AM113" i="14"/>
  <c r="Q113" i="15"/>
  <c r="AC113" i="10"/>
  <c r="AF116" i="8" s="1"/>
  <c r="AH116" i="8" s="1"/>
  <c r="AH113" i="14"/>
  <c r="AJ113" i="14" s="1"/>
  <c r="M113" i="15"/>
  <c r="Y113" i="10"/>
  <c r="AA116" i="8" s="1"/>
  <c r="AC113" i="14"/>
  <c r="W113" i="14"/>
  <c r="X113" i="14" s="1"/>
  <c r="T113" i="14" s="1"/>
  <c r="H113" i="15"/>
  <c r="R113" i="10"/>
  <c r="G116" i="7" s="1"/>
  <c r="M116" i="7" s="1"/>
  <c r="O113" i="14"/>
  <c r="N113" i="10"/>
  <c r="J113" i="10"/>
  <c r="B113" i="15"/>
  <c r="F113" i="10"/>
  <c r="E113" i="14"/>
  <c r="S111" i="15"/>
  <c r="AE111" i="10"/>
  <c r="AI114" i="8" s="1"/>
  <c r="AL114" i="8" s="1"/>
  <c r="AK111" i="14"/>
  <c r="AN111" i="14" s="1"/>
  <c r="O111" i="15"/>
  <c r="AA111" i="10"/>
  <c r="AC114" i="8" s="1"/>
  <c r="AE114" i="8" s="1"/>
  <c r="AM114" i="8" s="1"/>
  <c r="AN114" i="8" s="1"/>
  <c r="AE111" i="14"/>
  <c r="AG111" i="14" s="1"/>
  <c r="W111" i="10"/>
  <c r="J111" i="15"/>
  <c r="Q111" i="14"/>
  <c r="P111" i="10"/>
  <c r="F111" i="15"/>
  <c r="L111" i="10"/>
  <c r="J111" i="14"/>
  <c r="K111" i="14" s="1"/>
  <c r="D111" i="15"/>
  <c r="H111" i="10"/>
  <c r="H111" i="14"/>
  <c r="T110" i="15"/>
  <c r="AF110" i="10"/>
  <c r="AJ113" i="8" s="1"/>
  <c r="AL110" i="14"/>
  <c r="P110" i="15"/>
  <c r="AB110" i="10"/>
  <c r="AD113" i="8" s="1"/>
  <c r="AF110" i="14"/>
  <c r="X110" i="10"/>
  <c r="K110" i="15"/>
  <c r="U110" i="10"/>
  <c r="J113" i="7" s="1"/>
  <c r="P113" i="7" s="1"/>
  <c r="R110" i="14"/>
  <c r="G110" i="15"/>
  <c r="Q110" i="10"/>
  <c r="F113" i="7" s="1"/>
  <c r="L113" i="7" s="1"/>
  <c r="N110" i="14"/>
  <c r="M110" i="10"/>
  <c r="E110" i="15"/>
  <c r="I110" i="10"/>
  <c r="S113" i="6" s="1"/>
  <c r="I110" i="14"/>
  <c r="O154" i="12"/>
  <c r="U109" i="15"/>
  <c r="AG109" i="10"/>
  <c r="AK112" i="8" s="1"/>
  <c r="AM109" i="14"/>
  <c r="Q109" i="15"/>
  <c r="AC109" i="10"/>
  <c r="AF112" i="8" s="1"/>
  <c r="AH112" i="8" s="1"/>
  <c r="AH109" i="14"/>
  <c r="AJ109" i="14" s="1"/>
  <c r="M109" i="15"/>
  <c r="Y109" i="10"/>
  <c r="AA112" i="8" s="1"/>
  <c r="AC109" i="14"/>
  <c r="AG109" i="14" s="1"/>
  <c r="W109" i="14"/>
  <c r="X109" i="14" s="1"/>
  <c r="T109" i="14" s="1"/>
  <c r="H109" i="15"/>
  <c r="R109" i="10"/>
  <c r="G112" i="7" s="1"/>
  <c r="M112" i="7" s="1"/>
  <c r="O109" i="14"/>
  <c r="N109" i="10"/>
  <c r="J109" i="10"/>
  <c r="B109" i="15"/>
  <c r="F109" i="10"/>
  <c r="E109" i="14"/>
  <c r="S107" i="15"/>
  <c r="AE107" i="10"/>
  <c r="AI110" i="8" s="1"/>
  <c r="AL110" i="8" s="1"/>
  <c r="AK107" i="14"/>
  <c r="AN107" i="14" s="1"/>
  <c r="O107" i="15"/>
  <c r="AA107" i="10"/>
  <c r="AC110" i="8" s="1"/>
  <c r="AE110" i="8" s="1"/>
  <c r="AM110" i="8" s="1"/>
  <c r="AN110" i="8" s="1"/>
  <c r="T109" i="3" s="1"/>
  <c r="R109" i="3" s="1"/>
  <c r="AE107" i="14"/>
  <c r="AG107" i="14" s="1"/>
  <c r="W107" i="10"/>
  <c r="J107" i="15"/>
  <c r="Q107" i="14"/>
  <c r="P107" i="10"/>
  <c r="F107" i="15"/>
  <c r="L107" i="10"/>
  <c r="J107" i="14"/>
  <c r="K107" i="14" s="1"/>
  <c r="D107" i="15"/>
  <c r="H107" i="10"/>
  <c r="H107" i="14"/>
  <c r="T106" i="15"/>
  <c r="AF106" i="10"/>
  <c r="AJ109" i="8" s="1"/>
  <c r="AL106" i="14"/>
  <c r="P106" i="15"/>
  <c r="AB106" i="10"/>
  <c r="AD109" i="8" s="1"/>
  <c r="AF106" i="14"/>
  <c r="X106" i="10"/>
  <c r="K106" i="15"/>
  <c r="U106" i="10"/>
  <c r="J109" i="7" s="1"/>
  <c r="P109" i="7" s="1"/>
  <c r="R106" i="14"/>
  <c r="G106" i="15"/>
  <c r="Q106" i="10"/>
  <c r="F109" i="7" s="1"/>
  <c r="L109" i="7" s="1"/>
  <c r="N106" i="14"/>
  <c r="M106" i="10"/>
  <c r="E106" i="15"/>
  <c r="I106" i="10"/>
  <c r="S109" i="6" s="1"/>
  <c r="I106" i="14"/>
  <c r="O145" i="12"/>
  <c r="U105" i="15"/>
  <c r="AG105" i="10"/>
  <c r="AK108" i="8" s="1"/>
  <c r="AM105" i="14"/>
  <c r="Q105" i="15"/>
  <c r="AC105" i="10"/>
  <c r="AF108" i="8" s="1"/>
  <c r="AH108" i="8" s="1"/>
  <c r="AH105" i="14"/>
  <c r="AJ105" i="14" s="1"/>
  <c r="M105" i="15"/>
  <c r="Y105" i="10"/>
  <c r="AA108" i="8" s="1"/>
  <c r="AC105" i="14"/>
  <c r="W105" i="14"/>
  <c r="X105" i="14" s="1"/>
  <c r="T105" i="14" s="1"/>
  <c r="H105" i="15"/>
  <c r="R105" i="10"/>
  <c r="G108" i="7" s="1"/>
  <c r="M108" i="7" s="1"/>
  <c r="O105" i="14"/>
  <c r="N105" i="10"/>
  <c r="J105" i="10"/>
  <c r="B105" i="15"/>
  <c r="F105" i="10"/>
  <c r="E105" i="14"/>
  <c r="S103" i="15"/>
  <c r="AE103" i="10"/>
  <c r="AI106" i="8" s="1"/>
  <c r="AL106" i="8" s="1"/>
  <c r="AK103" i="14"/>
  <c r="AN103" i="14" s="1"/>
  <c r="O103" i="15"/>
  <c r="AA103" i="10"/>
  <c r="AC106" i="8" s="1"/>
  <c r="AE106" i="8" s="1"/>
  <c r="AM106" i="8" s="1"/>
  <c r="AN106" i="8" s="1"/>
  <c r="T105" i="3" s="1"/>
  <c r="AE103" i="14"/>
  <c r="AG103" i="14" s="1"/>
  <c r="W103" i="10"/>
  <c r="J103" i="15"/>
  <c r="T103" i="10"/>
  <c r="I106" i="7" s="1"/>
  <c r="O106" i="7" s="1"/>
  <c r="Q103" i="14"/>
  <c r="P103" i="10"/>
  <c r="F103" i="15"/>
  <c r="L103" i="10"/>
  <c r="J103" i="14"/>
  <c r="K103" i="14" s="1"/>
  <c r="D103" i="15"/>
  <c r="H103" i="10"/>
  <c r="H103" i="14"/>
  <c r="O112" i="15"/>
  <c r="AA112" i="10"/>
  <c r="AC115" i="8" s="1"/>
  <c r="AE112" i="14"/>
  <c r="J108" i="15"/>
  <c r="T108" i="10"/>
  <c r="I111" i="7" s="1"/>
  <c r="Q108" i="14"/>
  <c r="F108" i="15"/>
  <c r="L108" i="10"/>
  <c r="J108" i="14"/>
  <c r="O104" i="15"/>
  <c r="AA104" i="10"/>
  <c r="AC107" i="8" s="1"/>
  <c r="AE104" i="14"/>
  <c r="H104" i="14"/>
  <c r="D104" i="15"/>
  <c r="H104" i="10"/>
  <c r="AK102" i="14"/>
  <c r="S102" i="15"/>
  <c r="AE102" i="10"/>
  <c r="AI105" i="8" s="1"/>
  <c r="W102" i="10"/>
  <c r="P102" i="10"/>
  <c r="H102" i="14"/>
  <c r="D102" i="15"/>
  <c r="H102" i="10"/>
  <c r="AF101" i="14"/>
  <c r="P101" i="15"/>
  <c r="AB101" i="10"/>
  <c r="AD104" i="8" s="1"/>
  <c r="R101" i="14"/>
  <c r="K101" i="15"/>
  <c r="U101" i="10"/>
  <c r="J104" i="7" s="1"/>
  <c r="M101" i="10"/>
  <c r="J101" i="14"/>
  <c r="F101" i="15"/>
  <c r="L101" i="10"/>
  <c r="C101" i="15"/>
  <c r="F101" i="14"/>
  <c r="G101" i="10"/>
  <c r="U100" i="15"/>
  <c r="AM100" i="14"/>
  <c r="AG100" i="10"/>
  <c r="AK103" i="8" s="1"/>
  <c r="P100" i="15"/>
  <c r="AB100" i="10"/>
  <c r="AD103" i="8" s="1"/>
  <c r="AF100" i="14"/>
  <c r="W100" i="10"/>
  <c r="H100" i="15"/>
  <c r="O100" i="14"/>
  <c r="R100" i="10"/>
  <c r="G103" i="7" s="1"/>
  <c r="P100" i="10"/>
  <c r="J100" i="10"/>
  <c r="U99" i="15"/>
  <c r="AG99" i="10"/>
  <c r="AK102" i="8" s="1"/>
  <c r="AM99" i="14"/>
  <c r="AD99" i="14"/>
  <c r="N99" i="15"/>
  <c r="Z99" i="10"/>
  <c r="AB102" i="8" s="1"/>
  <c r="AA99" i="14"/>
  <c r="L99" i="15"/>
  <c r="O99" i="10"/>
  <c r="K99" i="10"/>
  <c r="F99" i="14"/>
  <c r="G99" i="14" s="1"/>
  <c r="C99" i="15"/>
  <c r="G99" i="10"/>
  <c r="AK98" i="14"/>
  <c r="AN98" i="14" s="1"/>
  <c r="S98" i="15"/>
  <c r="AE98" i="10"/>
  <c r="AI101" i="8" s="1"/>
  <c r="AL101" i="8" s="1"/>
  <c r="AE98" i="14"/>
  <c r="AG98" i="14" s="1"/>
  <c r="O98" i="15"/>
  <c r="AA98" i="10"/>
  <c r="AC101" i="8" s="1"/>
  <c r="AE101" i="8" s="1"/>
  <c r="W98" i="10"/>
  <c r="Q98" i="14"/>
  <c r="J98" i="15"/>
  <c r="T98" i="10"/>
  <c r="I101" i="7" s="1"/>
  <c r="O101" i="7" s="1"/>
  <c r="P98" i="10"/>
  <c r="J98" i="14"/>
  <c r="K98" i="14" s="1"/>
  <c r="F98" i="15"/>
  <c r="L98" i="10"/>
  <c r="H98" i="14"/>
  <c r="L98" i="14" s="1"/>
  <c r="D98" i="14" s="1"/>
  <c r="D98" i="15"/>
  <c r="H98" i="10"/>
  <c r="AL97" i="14"/>
  <c r="T97" i="15"/>
  <c r="AF97" i="10"/>
  <c r="AJ100" i="8" s="1"/>
  <c r="AF97" i="14"/>
  <c r="P97" i="15"/>
  <c r="AB97" i="10"/>
  <c r="AD100" i="8" s="1"/>
  <c r="X97" i="10"/>
  <c r="R97" i="14"/>
  <c r="K97" i="15"/>
  <c r="U97" i="10"/>
  <c r="J100" i="7" s="1"/>
  <c r="N97" i="14"/>
  <c r="G97" i="15"/>
  <c r="Q97" i="10"/>
  <c r="F100" i="7" s="1"/>
  <c r="M97" i="10"/>
  <c r="I97" i="14"/>
  <c r="E97" i="15"/>
  <c r="I97" i="10"/>
  <c r="S100" i="6" s="1"/>
  <c r="O143" i="12"/>
  <c r="K101" i="6" s="1"/>
  <c r="L101" i="6" s="1"/>
  <c r="M101" i="6" s="1"/>
  <c r="AM96" i="14"/>
  <c r="U96" i="15"/>
  <c r="AG96" i="10"/>
  <c r="AK99" i="8" s="1"/>
  <c r="AH96" i="14"/>
  <c r="AJ96" i="14" s="1"/>
  <c r="Q96" i="15"/>
  <c r="AC96" i="10"/>
  <c r="AF99" i="8" s="1"/>
  <c r="AH99" i="8" s="1"/>
  <c r="AC96" i="14"/>
  <c r="M96" i="15"/>
  <c r="Y96" i="10"/>
  <c r="AA99" i="8" s="1"/>
  <c r="W96" i="14"/>
  <c r="X96" i="14" s="1"/>
  <c r="T96" i="14" s="1"/>
  <c r="J142" i="12"/>
  <c r="Q99" i="8" s="1"/>
  <c r="R99" i="8" s="1"/>
  <c r="O96" i="14"/>
  <c r="M96" i="14" s="1"/>
  <c r="H96" i="15"/>
  <c r="R96" i="10"/>
  <c r="G99" i="7" s="1"/>
  <c r="M99" i="7" s="1"/>
  <c r="N96" i="10"/>
  <c r="J96" i="10"/>
  <c r="E96" i="14"/>
  <c r="B96" i="15"/>
  <c r="F96" i="10"/>
  <c r="AI95" i="14"/>
  <c r="AJ95" i="14" s="1"/>
  <c r="R95" i="15"/>
  <c r="AD95" i="10"/>
  <c r="AG98" i="8" s="1"/>
  <c r="AH98" i="8" s="1"/>
  <c r="AD95" i="14"/>
  <c r="N95" i="15"/>
  <c r="Z95" i="10"/>
  <c r="AB98" i="8" s="1"/>
  <c r="AA95" i="14"/>
  <c r="L95" i="15"/>
  <c r="O95" i="10"/>
  <c r="K95" i="10"/>
  <c r="F95" i="14"/>
  <c r="C95" i="15"/>
  <c r="G95" i="10"/>
  <c r="AK94" i="14"/>
  <c r="AN94" i="14" s="1"/>
  <c r="S94" i="15"/>
  <c r="AE94" i="10"/>
  <c r="AI97" i="8" s="1"/>
  <c r="AL97" i="8" s="1"/>
  <c r="AE94" i="14"/>
  <c r="AG94" i="14" s="1"/>
  <c r="O94" i="15"/>
  <c r="AA94" i="10"/>
  <c r="AC97" i="8" s="1"/>
  <c r="AE97" i="8" s="1"/>
  <c r="W94" i="10"/>
  <c r="Q94" i="14"/>
  <c r="M94" i="14" s="1"/>
  <c r="J94" i="15"/>
  <c r="T94" i="10"/>
  <c r="I97" i="7" s="1"/>
  <c r="O97" i="7" s="1"/>
  <c r="P94" i="10"/>
  <c r="J94" i="14"/>
  <c r="K94" i="14" s="1"/>
  <c r="F94" i="15"/>
  <c r="L94" i="10"/>
  <c r="H94" i="14"/>
  <c r="D94" i="15"/>
  <c r="H94" i="10"/>
  <c r="AM92" i="14"/>
  <c r="U92" i="15"/>
  <c r="AG92" i="10"/>
  <c r="AK95" i="8" s="1"/>
  <c r="AH92" i="14"/>
  <c r="AJ92" i="14" s="1"/>
  <c r="Q92" i="15"/>
  <c r="AC92" i="10"/>
  <c r="AF95" i="8" s="1"/>
  <c r="AH95" i="8" s="1"/>
  <c r="AC92" i="14"/>
  <c r="M92" i="15"/>
  <c r="Y92" i="10"/>
  <c r="AA95" i="8" s="1"/>
  <c r="W92" i="14"/>
  <c r="X92" i="14" s="1"/>
  <c r="T92" i="14" s="1"/>
  <c r="J137" i="12"/>
  <c r="O92" i="14"/>
  <c r="H92" i="15"/>
  <c r="R92" i="10"/>
  <c r="G95" i="7" s="1"/>
  <c r="M95" i="7" s="1"/>
  <c r="N92" i="10"/>
  <c r="J92" i="10"/>
  <c r="E92" i="14"/>
  <c r="B92" i="15"/>
  <c r="F92" i="10"/>
  <c r="AI91" i="14"/>
  <c r="AJ91" i="14" s="1"/>
  <c r="R91" i="15"/>
  <c r="AD91" i="10"/>
  <c r="AG94" i="8" s="1"/>
  <c r="AH94" i="8" s="1"/>
  <c r="AD91" i="14"/>
  <c r="N91" i="15"/>
  <c r="Z91" i="10"/>
  <c r="AB94" i="8" s="1"/>
  <c r="AA91" i="14"/>
  <c r="L91" i="15"/>
  <c r="O91" i="10"/>
  <c r="K91" i="10"/>
  <c r="F91" i="14"/>
  <c r="C91" i="15"/>
  <c r="G91" i="10"/>
  <c r="AK90" i="14"/>
  <c r="AN90" i="14" s="1"/>
  <c r="S90" i="15"/>
  <c r="AE90" i="10"/>
  <c r="AI93" i="8" s="1"/>
  <c r="AL93" i="8" s="1"/>
  <c r="AE90" i="14"/>
  <c r="AG90" i="14" s="1"/>
  <c r="O90" i="15"/>
  <c r="AA90" i="10"/>
  <c r="AC93" i="8" s="1"/>
  <c r="AE93" i="8" s="1"/>
  <c r="W90" i="10"/>
  <c r="Q90" i="14"/>
  <c r="M90" i="14" s="1"/>
  <c r="J90" i="15"/>
  <c r="T90" i="10"/>
  <c r="I93" i="7" s="1"/>
  <c r="O93" i="7" s="1"/>
  <c r="P90" i="10"/>
  <c r="J90" i="14"/>
  <c r="K90" i="14" s="1"/>
  <c r="F90" i="15"/>
  <c r="L90" i="10"/>
  <c r="H90" i="14"/>
  <c r="L90" i="14" s="1"/>
  <c r="D90" i="14" s="1"/>
  <c r="D90" i="15"/>
  <c r="H90" i="10"/>
  <c r="AM88" i="14"/>
  <c r="U88" i="15"/>
  <c r="AG88" i="10"/>
  <c r="AK91" i="8" s="1"/>
  <c r="AH88" i="14"/>
  <c r="Q88" i="15"/>
  <c r="AC88" i="10"/>
  <c r="AF91" i="8" s="1"/>
  <c r="AH91" i="8" s="1"/>
  <c r="AC88" i="14"/>
  <c r="M88" i="15"/>
  <c r="Y88" i="10"/>
  <c r="AA91" i="8" s="1"/>
  <c r="W88" i="14"/>
  <c r="X88" i="14" s="1"/>
  <c r="T88" i="14" s="1"/>
  <c r="J136" i="12"/>
  <c r="O88" i="14"/>
  <c r="H88" i="15"/>
  <c r="R88" i="10"/>
  <c r="G91" i="7" s="1"/>
  <c r="M91" i="7" s="1"/>
  <c r="N88" i="10"/>
  <c r="J88" i="10"/>
  <c r="E88" i="14"/>
  <c r="G88" i="14" s="1"/>
  <c r="B88" i="15"/>
  <c r="F88" i="10"/>
  <c r="AI87" i="14"/>
  <c r="AJ87" i="14" s="1"/>
  <c r="R87" i="15"/>
  <c r="AD87" i="10"/>
  <c r="AG90" i="8" s="1"/>
  <c r="AH90" i="8" s="1"/>
  <c r="AD87" i="14"/>
  <c r="N87" i="15"/>
  <c r="Z87" i="10"/>
  <c r="AB90" i="8" s="1"/>
  <c r="AE90" i="8" s="1"/>
  <c r="AA87" i="14"/>
  <c r="L87" i="15"/>
  <c r="O87" i="10"/>
  <c r="K87" i="10"/>
  <c r="F87" i="14"/>
  <c r="C87" i="15"/>
  <c r="G87" i="10"/>
  <c r="AK86" i="14"/>
  <c r="AN86" i="14" s="1"/>
  <c r="AB86" i="14" s="1"/>
  <c r="Z86" i="14" s="1"/>
  <c r="S86" i="14" s="1"/>
  <c r="S86" i="15"/>
  <c r="AE86" i="10"/>
  <c r="AI89" i="8" s="1"/>
  <c r="AL89" i="8" s="1"/>
  <c r="AE86" i="14"/>
  <c r="AG86" i="14" s="1"/>
  <c r="O86" i="15"/>
  <c r="AA86" i="10"/>
  <c r="AC89" i="8" s="1"/>
  <c r="AE89" i="8" s="1"/>
  <c r="AM89" i="8" s="1"/>
  <c r="W86" i="10"/>
  <c r="Q86" i="14"/>
  <c r="M86" i="14" s="1"/>
  <c r="J86" i="15"/>
  <c r="T86" i="10"/>
  <c r="I89" i="7" s="1"/>
  <c r="O89" i="7" s="1"/>
  <c r="P86" i="10"/>
  <c r="J86" i="14"/>
  <c r="K86" i="14" s="1"/>
  <c r="F86" i="15"/>
  <c r="L86" i="10"/>
  <c r="H86" i="14"/>
  <c r="D86" i="15"/>
  <c r="H86" i="10"/>
  <c r="AK82" i="14"/>
  <c r="AN82" i="14" s="1"/>
  <c r="AE82" i="14"/>
  <c r="AG82" i="14" s="1"/>
  <c r="Q82" i="14"/>
  <c r="M82" i="14" s="1"/>
  <c r="J82" i="14"/>
  <c r="K82" i="14" s="1"/>
  <c r="H82" i="14"/>
  <c r="S113" i="10"/>
  <c r="H116" i="7" s="1"/>
  <c r="I113" i="15"/>
  <c r="S112" i="15"/>
  <c r="AE112" i="10"/>
  <c r="AI115" i="8" s="1"/>
  <c r="AK112" i="14"/>
  <c r="D112" i="15"/>
  <c r="H112" i="10"/>
  <c r="H112" i="14"/>
  <c r="P109" i="14"/>
  <c r="W108" i="10"/>
  <c r="P108" i="10"/>
  <c r="C108" i="15"/>
  <c r="G108" i="10"/>
  <c r="F108" i="14"/>
  <c r="K108" i="10"/>
  <c r="O108" i="10"/>
  <c r="L108" i="15"/>
  <c r="AA108" i="14"/>
  <c r="N108" i="15"/>
  <c r="Z108" i="10"/>
  <c r="AB111" i="8" s="1"/>
  <c r="AD108" i="14"/>
  <c r="R108" i="15"/>
  <c r="AD108" i="10"/>
  <c r="AG111" i="8" s="1"/>
  <c r="AI108" i="14"/>
  <c r="E108" i="14"/>
  <c r="F108" i="10"/>
  <c r="B108" i="15"/>
  <c r="J108" i="10"/>
  <c r="N108" i="10"/>
  <c r="O108" i="14"/>
  <c r="H108" i="15"/>
  <c r="R108" i="10"/>
  <c r="G111" i="7" s="1"/>
  <c r="M111" i="7" s="1"/>
  <c r="W108" i="14"/>
  <c r="X108" i="14" s="1"/>
  <c r="T108" i="14" s="1"/>
  <c r="J153" i="12"/>
  <c r="AC108" i="14"/>
  <c r="Y108" i="10"/>
  <c r="AA111" i="8" s="1"/>
  <c r="M108" i="15"/>
  <c r="AH108" i="14"/>
  <c r="AC108" i="10"/>
  <c r="AF111" i="8" s="1"/>
  <c r="Q108" i="15"/>
  <c r="AM108" i="14"/>
  <c r="U108" i="15"/>
  <c r="AG108" i="10"/>
  <c r="AK111" i="8" s="1"/>
  <c r="O153" i="12"/>
  <c r="K112" i="6" s="1"/>
  <c r="L112" i="6" s="1"/>
  <c r="M112" i="6" s="1"/>
  <c r="I108" i="14"/>
  <c r="E108" i="15"/>
  <c r="I108" i="10"/>
  <c r="S111" i="6" s="1"/>
  <c r="M108" i="10"/>
  <c r="N108" i="14"/>
  <c r="G108" i="15"/>
  <c r="Q108" i="10"/>
  <c r="F111" i="7" s="1"/>
  <c r="L111" i="7" s="1"/>
  <c r="R108" i="14"/>
  <c r="K108" i="15"/>
  <c r="U108" i="10"/>
  <c r="J111" i="7" s="1"/>
  <c r="P111" i="7" s="1"/>
  <c r="X108" i="10"/>
  <c r="AF108" i="14"/>
  <c r="P108" i="15"/>
  <c r="AB108" i="10"/>
  <c r="AD111" i="8" s="1"/>
  <c r="AL108" i="14"/>
  <c r="AN108" i="14" s="1"/>
  <c r="T108" i="15"/>
  <c r="AF108" i="10"/>
  <c r="AJ111" i="8" s="1"/>
  <c r="S105" i="10"/>
  <c r="H108" i="7" s="1"/>
  <c r="I105" i="15"/>
  <c r="S104" i="15"/>
  <c r="AE104" i="10"/>
  <c r="AI107" i="8" s="1"/>
  <c r="AK104" i="14"/>
  <c r="J104" i="10"/>
  <c r="C104" i="15"/>
  <c r="G104" i="10"/>
  <c r="F104" i="14"/>
  <c r="G104" i="14" s="1"/>
  <c r="K104" i="10"/>
  <c r="O104" i="10"/>
  <c r="L104" i="15"/>
  <c r="AA104" i="14"/>
  <c r="N104" i="15"/>
  <c r="Z104" i="10"/>
  <c r="AB107" i="8" s="1"/>
  <c r="AD104" i="14"/>
  <c r="R104" i="15"/>
  <c r="AD104" i="10"/>
  <c r="AG107" i="8" s="1"/>
  <c r="AI104" i="14"/>
  <c r="O104" i="14"/>
  <c r="R104" i="10"/>
  <c r="G107" i="7" s="1"/>
  <c r="M107" i="7" s="1"/>
  <c r="H104" i="15"/>
  <c r="W104" i="14"/>
  <c r="X104" i="14" s="1"/>
  <c r="T104" i="14" s="1"/>
  <c r="AC104" i="14"/>
  <c r="M104" i="15"/>
  <c r="Y104" i="10"/>
  <c r="AA107" i="8" s="1"/>
  <c r="AH104" i="14"/>
  <c r="AJ104" i="14" s="1"/>
  <c r="AC104" i="10"/>
  <c r="AF107" i="8" s="1"/>
  <c r="Q104" i="15"/>
  <c r="AM104" i="14"/>
  <c r="AG104" i="10"/>
  <c r="AK107" i="8" s="1"/>
  <c r="U104" i="15"/>
  <c r="I104" i="14"/>
  <c r="E104" i="15"/>
  <c r="I104" i="10"/>
  <c r="S107" i="6" s="1"/>
  <c r="M104" i="10"/>
  <c r="N104" i="14"/>
  <c r="G104" i="15"/>
  <c r="Q104" i="10"/>
  <c r="F107" i="7" s="1"/>
  <c r="L107" i="7" s="1"/>
  <c r="R104" i="14"/>
  <c r="K104" i="15"/>
  <c r="U104" i="10"/>
  <c r="J107" i="7" s="1"/>
  <c r="P107" i="7" s="1"/>
  <c r="X104" i="10"/>
  <c r="AF104" i="14"/>
  <c r="P104" i="15"/>
  <c r="AB104" i="10"/>
  <c r="AD107" i="8" s="1"/>
  <c r="AL104" i="14"/>
  <c r="T104" i="15"/>
  <c r="AF104" i="10"/>
  <c r="AJ107" i="8" s="1"/>
  <c r="AG102" i="10"/>
  <c r="AK105" i="8" s="1"/>
  <c r="AM102" i="14"/>
  <c r="U102" i="15"/>
  <c r="Y102" i="10"/>
  <c r="AA105" i="8" s="1"/>
  <c r="AC102" i="14"/>
  <c r="M102" i="15"/>
  <c r="R102" i="10"/>
  <c r="G105" i="7" s="1"/>
  <c r="O102" i="14"/>
  <c r="H102" i="15"/>
  <c r="J102" i="10"/>
  <c r="E102" i="15"/>
  <c r="I102" i="10"/>
  <c r="S105" i="6" s="1"/>
  <c r="I102" i="14"/>
  <c r="M102" i="10"/>
  <c r="G102" i="15"/>
  <c r="Q102" i="10"/>
  <c r="F105" i="7" s="1"/>
  <c r="N102" i="14"/>
  <c r="K102" i="15"/>
  <c r="U102" i="10"/>
  <c r="J105" i="7" s="1"/>
  <c r="R102" i="14"/>
  <c r="X102" i="10"/>
  <c r="P102" i="15"/>
  <c r="AB102" i="10"/>
  <c r="AD105" i="8" s="1"/>
  <c r="AF102" i="14"/>
  <c r="T102" i="15"/>
  <c r="AF102" i="10"/>
  <c r="AJ105" i="8" s="1"/>
  <c r="AL102" i="14"/>
  <c r="F102" i="14"/>
  <c r="G102" i="14" s="1"/>
  <c r="C102" i="15"/>
  <c r="G102" i="10"/>
  <c r="K102" i="10"/>
  <c r="O102" i="10"/>
  <c r="AA102" i="14"/>
  <c r="L102" i="15"/>
  <c r="AD102" i="14"/>
  <c r="N102" i="15"/>
  <c r="Z102" i="10"/>
  <c r="AB105" i="8" s="1"/>
  <c r="AI102" i="14"/>
  <c r="AJ102" i="14" s="1"/>
  <c r="R102" i="15"/>
  <c r="AD102" i="10"/>
  <c r="AG105" i="8" s="1"/>
  <c r="AH105" i="8" s="1"/>
  <c r="Q100" i="15"/>
  <c r="AH100" i="14"/>
  <c r="AC100" i="10"/>
  <c r="AF103" i="8" s="1"/>
  <c r="X100" i="10"/>
  <c r="T100" i="10"/>
  <c r="I103" i="7" s="1"/>
  <c r="J100" i="15"/>
  <c r="Q100" i="14"/>
  <c r="L100" i="10"/>
  <c r="F100" i="15"/>
  <c r="J100" i="14"/>
  <c r="B100" i="15"/>
  <c r="E100" i="14"/>
  <c r="F100" i="10"/>
  <c r="AE99" i="14"/>
  <c r="O99" i="15"/>
  <c r="AA99" i="10"/>
  <c r="AC102" i="8" s="1"/>
  <c r="W99" i="10"/>
  <c r="Q99" i="14"/>
  <c r="J99" i="15"/>
  <c r="T99" i="10"/>
  <c r="I102" i="7" s="1"/>
  <c r="O102" i="7" s="1"/>
  <c r="P99" i="10"/>
  <c r="J99" i="14"/>
  <c r="F99" i="15"/>
  <c r="L99" i="10"/>
  <c r="H99" i="14"/>
  <c r="D99" i="15"/>
  <c r="H99" i="10"/>
  <c r="AK99" i="14"/>
  <c r="S99" i="15"/>
  <c r="AE99" i="10"/>
  <c r="AI102" i="8" s="1"/>
  <c r="AL102" i="8" s="1"/>
  <c r="S98" i="10"/>
  <c r="H101" i="7" s="1"/>
  <c r="AM97" i="14"/>
  <c r="U97" i="15"/>
  <c r="AG97" i="10"/>
  <c r="AK100" i="8" s="1"/>
  <c r="AH97" i="14"/>
  <c r="Q97" i="15"/>
  <c r="AC97" i="10"/>
  <c r="AF100" i="8" s="1"/>
  <c r="AC97" i="14"/>
  <c r="M97" i="15"/>
  <c r="Y97" i="10"/>
  <c r="AA100" i="8" s="1"/>
  <c r="W97" i="14"/>
  <c r="X97" i="14" s="1"/>
  <c r="T97" i="14" s="1"/>
  <c r="J143" i="12"/>
  <c r="O97" i="14"/>
  <c r="H97" i="15"/>
  <c r="R97" i="10"/>
  <c r="G100" i="7" s="1"/>
  <c r="N97" i="10"/>
  <c r="J97" i="10"/>
  <c r="E97" i="14"/>
  <c r="B97" i="15"/>
  <c r="F97" i="10"/>
  <c r="P96" i="14"/>
  <c r="AK95" i="14"/>
  <c r="AE95" i="14"/>
  <c r="Q95" i="14"/>
  <c r="J95" i="14"/>
  <c r="H95" i="14"/>
  <c r="AK91" i="14"/>
  <c r="AE91" i="14"/>
  <c r="Q91" i="14"/>
  <c r="J91" i="14"/>
  <c r="H91" i="14"/>
  <c r="AI88" i="14"/>
  <c r="AK87" i="14"/>
  <c r="AE87" i="14"/>
  <c r="Q87" i="14"/>
  <c r="J87" i="14"/>
  <c r="H87" i="14"/>
  <c r="J112" i="15"/>
  <c r="T112" i="10"/>
  <c r="I115" i="7" s="1"/>
  <c r="O115" i="7" s="1"/>
  <c r="Q112" i="14"/>
  <c r="F112" i="15"/>
  <c r="L112" i="10"/>
  <c r="J112" i="14"/>
  <c r="L104" i="10"/>
  <c r="J104" i="14"/>
  <c r="K104" i="14" s="1"/>
  <c r="F104" i="15"/>
  <c r="S103" i="10"/>
  <c r="H106" i="7" s="1"/>
  <c r="T102" i="10"/>
  <c r="I105" i="7" s="1"/>
  <c r="O105" i="7" s="1"/>
  <c r="Q102" i="14"/>
  <c r="J102" i="15"/>
  <c r="L102" i="10"/>
  <c r="J102" i="14"/>
  <c r="K102" i="14" s="1"/>
  <c r="F102" i="15"/>
  <c r="AF101" i="10"/>
  <c r="AJ104" i="8" s="1"/>
  <c r="AL101" i="14"/>
  <c r="T101" i="15"/>
  <c r="X101" i="10"/>
  <c r="S101" i="10"/>
  <c r="H104" i="7" s="1"/>
  <c r="Q101" i="10"/>
  <c r="F104" i="7" s="1"/>
  <c r="N101" i="14"/>
  <c r="G101" i="15"/>
  <c r="I101" i="14"/>
  <c r="I101" i="10"/>
  <c r="S104" i="6" s="1"/>
  <c r="E101" i="15"/>
  <c r="V101" i="15" s="1"/>
  <c r="G101" i="11" s="1"/>
  <c r="D101" i="11" s="1"/>
  <c r="E101" i="14"/>
  <c r="B101" i="15"/>
  <c r="F101" i="10"/>
  <c r="J101" i="10"/>
  <c r="N101" i="10"/>
  <c r="H101" i="15"/>
  <c r="R101" i="10"/>
  <c r="G104" i="7" s="1"/>
  <c r="O101" i="14"/>
  <c r="J144" i="12"/>
  <c r="W101" i="14"/>
  <c r="X101" i="14" s="1"/>
  <c r="T101" i="14" s="1"/>
  <c r="M101" i="15"/>
  <c r="Y101" i="10"/>
  <c r="AA104" i="8" s="1"/>
  <c r="AC101" i="14"/>
  <c r="Q101" i="15"/>
  <c r="AC101" i="10"/>
  <c r="AF104" i="8" s="1"/>
  <c r="AH104" i="8" s="1"/>
  <c r="AH101" i="14"/>
  <c r="AJ101" i="14" s="1"/>
  <c r="U101" i="15"/>
  <c r="AG101" i="10"/>
  <c r="AK104" i="8" s="1"/>
  <c r="AM101" i="14"/>
  <c r="P101" i="10"/>
  <c r="Q101" i="14"/>
  <c r="J101" i="15"/>
  <c r="T101" i="10"/>
  <c r="I104" i="7" s="1"/>
  <c r="W101" i="10"/>
  <c r="AE101" i="14"/>
  <c r="O101" i="15"/>
  <c r="AA101" i="10"/>
  <c r="AC104" i="8" s="1"/>
  <c r="AK101" i="14"/>
  <c r="AN101" i="14" s="1"/>
  <c r="S101" i="15"/>
  <c r="AE101" i="10"/>
  <c r="AI104" i="8" s="1"/>
  <c r="S100" i="15"/>
  <c r="AK100" i="14"/>
  <c r="AE100" i="10"/>
  <c r="AI103" i="8" s="1"/>
  <c r="AC100" i="14"/>
  <c r="Y100" i="10"/>
  <c r="AA103" i="8" s="1"/>
  <c r="M100" i="15"/>
  <c r="K100" i="15"/>
  <c r="U100" i="10"/>
  <c r="J103" i="7" s="1"/>
  <c r="P103" i="7" s="1"/>
  <c r="R100" i="14"/>
  <c r="M100" i="10"/>
  <c r="D100" i="15"/>
  <c r="H100" i="14"/>
  <c r="H100" i="10"/>
  <c r="P99" i="15"/>
  <c r="AB99" i="10"/>
  <c r="AD102" i="8" s="1"/>
  <c r="AF99" i="14"/>
  <c r="X99" i="10"/>
  <c r="K99" i="15"/>
  <c r="U99" i="10"/>
  <c r="J102" i="7" s="1"/>
  <c r="P102" i="7" s="1"/>
  <c r="R99" i="14"/>
  <c r="G99" i="15"/>
  <c r="Q99" i="10"/>
  <c r="F102" i="7" s="1"/>
  <c r="L102" i="7" s="1"/>
  <c r="N99" i="14"/>
  <c r="M99" i="10"/>
  <c r="E99" i="15"/>
  <c r="I99" i="10"/>
  <c r="S102" i="6" s="1"/>
  <c r="I99" i="14"/>
  <c r="R97" i="15"/>
  <c r="AD97" i="10"/>
  <c r="AG100" i="8" s="1"/>
  <c r="AI97" i="14"/>
  <c r="N97" i="15"/>
  <c r="Z97" i="10"/>
  <c r="AB100" i="8" s="1"/>
  <c r="AD97" i="14"/>
  <c r="L97" i="15"/>
  <c r="AA97" i="14"/>
  <c r="O97" i="10"/>
  <c r="K97" i="10"/>
  <c r="C97" i="15"/>
  <c r="G97" i="10"/>
  <c r="F97" i="14"/>
  <c r="G97" i="14" s="1"/>
  <c r="S96" i="15"/>
  <c r="AE96" i="10"/>
  <c r="AI99" i="8" s="1"/>
  <c r="AL99" i="8" s="1"/>
  <c r="AK96" i="14"/>
  <c r="AN96" i="14" s="1"/>
  <c r="O96" i="15"/>
  <c r="AA96" i="10"/>
  <c r="AC99" i="8" s="1"/>
  <c r="AE96" i="14"/>
  <c r="W96" i="10"/>
  <c r="J96" i="15"/>
  <c r="Q96" i="14"/>
  <c r="P96" i="10"/>
  <c r="F96" i="15"/>
  <c r="L96" i="10"/>
  <c r="J96" i="14"/>
  <c r="K96" i="14" s="1"/>
  <c r="D96" i="15"/>
  <c r="V96" i="15" s="1"/>
  <c r="G96" i="11" s="1"/>
  <c r="D96" i="11" s="1"/>
  <c r="H96" i="10"/>
  <c r="H96" i="14"/>
  <c r="T95" i="15"/>
  <c r="AF95" i="10"/>
  <c r="AJ98" i="8" s="1"/>
  <c r="AL95" i="14"/>
  <c r="P95" i="15"/>
  <c r="AB95" i="10"/>
  <c r="AD98" i="8" s="1"/>
  <c r="AF95" i="14"/>
  <c r="X95" i="10"/>
  <c r="K95" i="15"/>
  <c r="U95" i="10"/>
  <c r="J98" i="7" s="1"/>
  <c r="P98" i="7" s="1"/>
  <c r="R95" i="14"/>
  <c r="G95" i="15"/>
  <c r="Q95" i="10"/>
  <c r="F98" i="7" s="1"/>
  <c r="N95" i="14"/>
  <c r="M95" i="10"/>
  <c r="E95" i="15"/>
  <c r="I95" i="10"/>
  <c r="S98" i="6" s="1"/>
  <c r="I95" i="14"/>
  <c r="O141" i="12"/>
  <c r="S92" i="15"/>
  <c r="AE92" i="10"/>
  <c r="AI95" i="8" s="1"/>
  <c r="AK92" i="14"/>
  <c r="AN92" i="14" s="1"/>
  <c r="O92" i="15"/>
  <c r="AA92" i="10"/>
  <c r="AC95" i="8" s="1"/>
  <c r="AE92" i="14"/>
  <c r="W92" i="10"/>
  <c r="J92" i="15"/>
  <c r="Q92" i="14"/>
  <c r="P92" i="10"/>
  <c r="F92" i="15"/>
  <c r="L92" i="10"/>
  <c r="J92" i="14"/>
  <c r="K92" i="14" s="1"/>
  <c r="D92" i="15"/>
  <c r="H92" i="10"/>
  <c r="H92" i="14"/>
  <c r="L92" i="14" s="1"/>
  <c r="T91" i="15"/>
  <c r="AF91" i="10"/>
  <c r="AJ94" i="8" s="1"/>
  <c r="AL91" i="14"/>
  <c r="P91" i="15"/>
  <c r="AB91" i="10"/>
  <c r="AD94" i="8" s="1"/>
  <c r="AF91" i="14"/>
  <c r="X91" i="10"/>
  <c r="K91" i="15"/>
  <c r="U91" i="10"/>
  <c r="J94" i="7" s="1"/>
  <c r="P94" i="7" s="1"/>
  <c r="R91" i="14"/>
  <c r="G91" i="15"/>
  <c r="Q91" i="10"/>
  <c r="F94" i="7" s="1"/>
  <c r="L94" i="7" s="1"/>
  <c r="N91" i="14"/>
  <c r="M91" i="10"/>
  <c r="E91" i="15"/>
  <c r="I91" i="10"/>
  <c r="S94" i="6" s="1"/>
  <c r="I91" i="14"/>
  <c r="S88" i="15"/>
  <c r="AE88" i="10"/>
  <c r="AI91" i="8" s="1"/>
  <c r="AL91" i="8" s="1"/>
  <c r="AK88" i="14"/>
  <c r="AN88" i="14" s="1"/>
  <c r="O88" i="15"/>
  <c r="AA88" i="10"/>
  <c r="AC91" i="8" s="1"/>
  <c r="AE88" i="14"/>
  <c r="W88" i="10"/>
  <c r="J88" i="15"/>
  <c r="Q88" i="14"/>
  <c r="P88" i="10"/>
  <c r="F88" i="15"/>
  <c r="L88" i="10"/>
  <c r="J88" i="14"/>
  <c r="K88" i="14" s="1"/>
  <c r="D88" i="15"/>
  <c r="H88" i="10"/>
  <c r="H88" i="14"/>
  <c r="T87" i="15"/>
  <c r="AF87" i="10"/>
  <c r="AJ90" i="8" s="1"/>
  <c r="AL87" i="14"/>
  <c r="P87" i="15"/>
  <c r="AB87" i="10"/>
  <c r="AD90" i="8" s="1"/>
  <c r="AF87" i="14"/>
  <c r="X87" i="10"/>
  <c r="K87" i="15"/>
  <c r="U87" i="10"/>
  <c r="J90" i="7" s="1"/>
  <c r="P90" i="7" s="1"/>
  <c r="R87" i="14"/>
  <c r="G87" i="15"/>
  <c r="Q87" i="10"/>
  <c r="F90" i="7" s="1"/>
  <c r="L90" i="7" s="1"/>
  <c r="N87" i="14"/>
  <c r="M87" i="10"/>
  <c r="E87" i="15"/>
  <c r="I87" i="10"/>
  <c r="S90" i="6" s="1"/>
  <c r="I87" i="14"/>
  <c r="W112" i="10"/>
  <c r="P112" i="10"/>
  <c r="C112" i="15"/>
  <c r="G112" i="10"/>
  <c r="F112" i="14"/>
  <c r="K112" i="10"/>
  <c r="O112" i="10"/>
  <c r="L112" i="15"/>
  <c r="AA112" i="14"/>
  <c r="N112" i="15"/>
  <c r="Z112" i="10"/>
  <c r="AB115" i="8" s="1"/>
  <c r="AD112" i="14"/>
  <c r="R112" i="15"/>
  <c r="AD112" i="10"/>
  <c r="AG115" i="8" s="1"/>
  <c r="AI112" i="14"/>
  <c r="E112" i="14"/>
  <c r="F112" i="10"/>
  <c r="B112" i="15"/>
  <c r="J112" i="10"/>
  <c r="N112" i="10"/>
  <c r="O112" i="14"/>
  <c r="R112" i="10"/>
  <c r="G115" i="7" s="1"/>
  <c r="H112" i="15"/>
  <c r="W112" i="14"/>
  <c r="X112" i="14" s="1"/>
  <c r="T112" i="14" s="1"/>
  <c r="J156" i="12"/>
  <c r="AC112" i="14"/>
  <c r="M112" i="15"/>
  <c r="Y112" i="10"/>
  <c r="AA115" i="8" s="1"/>
  <c r="AH112" i="14"/>
  <c r="AC112" i="10"/>
  <c r="AF115" i="8" s="1"/>
  <c r="AH115" i="8" s="1"/>
  <c r="Q112" i="15"/>
  <c r="AM112" i="14"/>
  <c r="AG112" i="10"/>
  <c r="AK115" i="8" s="1"/>
  <c r="U112" i="15"/>
  <c r="O156" i="12"/>
  <c r="K118" i="6" s="1"/>
  <c r="L118" i="6" s="1"/>
  <c r="M118" i="6" s="1"/>
  <c r="I112" i="14"/>
  <c r="E112" i="15"/>
  <c r="I112" i="10"/>
  <c r="S115" i="6" s="1"/>
  <c r="M112" i="10"/>
  <c r="N112" i="14"/>
  <c r="G112" i="15"/>
  <c r="Q112" i="10"/>
  <c r="F115" i="7" s="1"/>
  <c r="R112" i="14"/>
  <c r="K112" i="15"/>
  <c r="U112" i="10"/>
  <c r="J115" i="7" s="1"/>
  <c r="P115" i="7" s="1"/>
  <c r="X112" i="10"/>
  <c r="AF112" i="14"/>
  <c r="P112" i="15"/>
  <c r="AB112" i="10"/>
  <c r="AD115" i="8" s="1"/>
  <c r="AL112" i="14"/>
  <c r="T112" i="15"/>
  <c r="AF112" i="10"/>
  <c r="AJ115" i="8" s="1"/>
  <c r="S109" i="10"/>
  <c r="H112" i="7" s="1"/>
  <c r="I109" i="15"/>
  <c r="P103" i="14"/>
  <c r="M103" i="14" s="1"/>
  <c r="P101" i="14"/>
  <c r="T100" i="15"/>
  <c r="AF100" i="10"/>
  <c r="AJ103" i="8" s="1"/>
  <c r="AL100" i="14"/>
  <c r="O100" i="15"/>
  <c r="AE100" i="14"/>
  <c r="AA100" i="10"/>
  <c r="AC103" i="8" s="1"/>
  <c r="W100" i="14"/>
  <c r="X100" i="14" s="1"/>
  <c r="T100" i="14" s="1"/>
  <c r="G100" i="15"/>
  <c r="Q100" i="10"/>
  <c r="F103" i="7" s="1"/>
  <c r="N100" i="14"/>
  <c r="N100" i="10"/>
  <c r="E100" i="15"/>
  <c r="I100" i="10"/>
  <c r="S103" i="6" s="1"/>
  <c r="I100" i="14"/>
  <c r="F100" i="14"/>
  <c r="G100" i="14" s="1"/>
  <c r="G100" i="10"/>
  <c r="C100" i="15"/>
  <c r="K100" i="10"/>
  <c r="O100" i="10"/>
  <c r="AA100" i="14"/>
  <c r="L100" i="15"/>
  <c r="AD100" i="14"/>
  <c r="N100" i="15"/>
  <c r="Z100" i="10"/>
  <c r="AB103" i="8" s="1"/>
  <c r="AI100" i="14"/>
  <c r="AD100" i="10"/>
  <c r="AG103" i="8" s="1"/>
  <c r="R100" i="15"/>
  <c r="P98" i="14"/>
  <c r="M98" i="14" s="1"/>
  <c r="S97" i="15"/>
  <c r="AE97" i="10"/>
  <c r="AI100" i="8" s="1"/>
  <c r="AL100" i="8" s="1"/>
  <c r="AK97" i="14"/>
  <c r="O97" i="15"/>
  <c r="AA97" i="10"/>
  <c r="AC100" i="8" s="1"/>
  <c r="AE97" i="14"/>
  <c r="W97" i="10"/>
  <c r="J97" i="15"/>
  <c r="T97" i="10"/>
  <c r="I100" i="7" s="1"/>
  <c r="O100" i="7" s="1"/>
  <c r="Q97" i="14"/>
  <c r="P97" i="10"/>
  <c r="F97" i="15"/>
  <c r="L97" i="10"/>
  <c r="J97" i="14"/>
  <c r="K97" i="14" s="1"/>
  <c r="D97" i="15"/>
  <c r="H97" i="10"/>
  <c r="H97" i="14"/>
  <c r="S94" i="10"/>
  <c r="H97" i="7" s="1"/>
  <c r="I94" i="15"/>
  <c r="C93" i="15"/>
  <c r="G93" i="10"/>
  <c r="P96" i="6" s="1"/>
  <c r="Q96" i="6" s="1"/>
  <c r="R96" i="6" s="1"/>
  <c r="F93" i="14"/>
  <c r="K93" i="10"/>
  <c r="O93" i="10"/>
  <c r="L93" i="15"/>
  <c r="AA93" i="14"/>
  <c r="N93" i="15"/>
  <c r="Z93" i="10"/>
  <c r="AB96" i="8" s="1"/>
  <c r="AD93" i="14"/>
  <c r="R93" i="15"/>
  <c r="AD93" i="10"/>
  <c r="AG96" i="8" s="1"/>
  <c r="AI93" i="14"/>
  <c r="E93" i="14"/>
  <c r="O93" i="14"/>
  <c r="W93" i="14"/>
  <c r="X93" i="14" s="1"/>
  <c r="T93" i="14" s="1"/>
  <c r="AC93" i="14"/>
  <c r="AH93" i="14"/>
  <c r="AJ93" i="14" s="1"/>
  <c r="AM93" i="14"/>
  <c r="I93" i="14"/>
  <c r="K93" i="14" s="1"/>
  <c r="L93" i="14" s="1"/>
  <c r="E93" i="15"/>
  <c r="I93" i="10"/>
  <c r="S96" i="6" s="1"/>
  <c r="M93" i="10"/>
  <c r="N93" i="14"/>
  <c r="G93" i="15"/>
  <c r="Q93" i="10"/>
  <c r="F96" i="7" s="1"/>
  <c r="L96" i="7" s="1"/>
  <c r="R93" i="14"/>
  <c r="K93" i="15"/>
  <c r="U93" i="10"/>
  <c r="J96" i="7" s="1"/>
  <c r="X93" i="10"/>
  <c r="AF93" i="14"/>
  <c r="P93" i="15"/>
  <c r="AB93" i="10"/>
  <c r="AD96" i="8" s="1"/>
  <c r="AL93" i="14"/>
  <c r="T93" i="15"/>
  <c r="AF93" i="10"/>
  <c r="AJ96" i="8" s="1"/>
  <c r="AL96" i="8" s="1"/>
  <c r="S90" i="10"/>
  <c r="H93" i="7" s="1"/>
  <c r="I90" i="15"/>
  <c r="C89" i="15"/>
  <c r="G89" i="10"/>
  <c r="F89" i="14"/>
  <c r="K89" i="10"/>
  <c r="O89" i="10"/>
  <c r="L89" i="15"/>
  <c r="AA89" i="14"/>
  <c r="N89" i="15"/>
  <c r="Z89" i="10"/>
  <c r="AB92" i="8" s="1"/>
  <c r="AD89" i="14"/>
  <c r="R89" i="15"/>
  <c r="AD89" i="10"/>
  <c r="AG92" i="8" s="1"/>
  <c r="AI89" i="14"/>
  <c r="E89" i="14"/>
  <c r="O89" i="14"/>
  <c r="W89" i="14"/>
  <c r="X89" i="14" s="1"/>
  <c r="T89" i="14" s="1"/>
  <c r="AC89" i="14"/>
  <c r="AH89" i="14"/>
  <c r="AM89" i="14"/>
  <c r="I89" i="14"/>
  <c r="K89" i="14" s="1"/>
  <c r="L89" i="14" s="1"/>
  <c r="E89" i="15"/>
  <c r="I89" i="10"/>
  <c r="S92" i="6" s="1"/>
  <c r="M89" i="10"/>
  <c r="N89" i="14"/>
  <c r="G89" i="15"/>
  <c r="Q89" i="10"/>
  <c r="F92" i="7" s="1"/>
  <c r="R89" i="14"/>
  <c r="K89" i="15"/>
  <c r="U89" i="10"/>
  <c r="J92" i="7" s="1"/>
  <c r="P92" i="7" s="1"/>
  <c r="X89" i="10"/>
  <c r="AF89" i="14"/>
  <c r="P89" i="15"/>
  <c r="AB89" i="10"/>
  <c r="AD92" i="8" s="1"/>
  <c r="AL89" i="14"/>
  <c r="AN89" i="14" s="1"/>
  <c r="T89" i="15"/>
  <c r="AF89" i="10"/>
  <c r="AJ92" i="8" s="1"/>
  <c r="AL92" i="8" s="1"/>
  <c r="S86" i="10"/>
  <c r="H89" i="7" s="1"/>
  <c r="I86" i="15"/>
  <c r="O85" i="10"/>
  <c r="L85" i="15"/>
  <c r="AA85" i="14"/>
  <c r="N85" i="15"/>
  <c r="Z85" i="10"/>
  <c r="AB88" i="8" s="1"/>
  <c r="AD85" i="14"/>
  <c r="AG85" i="14" s="1"/>
  <c r="R85" i="15"/>
  <c r="AD85" i="10"/>
  <c r="AG88" i="8" s="1"/>
  <c r="AI85" i="14"/>
  <c r="AH85" i="14"/>
  <c r="AM85" i="14"/>
  <c r="I85" i="14"/>
  <c r="K85" i="14" s="1"/>
  <c r="L85" i="14" s="1"/>
  <c r="D85" i="14" s="1"/>
  <c r="N85" i="14"/>
  <c r="G85" i="15"/>
  <c r="Q85" i="10"/>
  <c r="F88" i="7" s="1"/>
  <c r="L88" i="7" s="1"/>
  <c r="R85" i="14"/>
  <c r="K85" i="15"/>
  <c r="U85" i="10"/>
  <c r="J88" i="7" s="1"/>
  <c r="P88" i="7" s="1"/>
  <c r="X85" i="10"/>
  <c r="AF85" i="14"/>
  <c r="P85" i="15"/>
  <c r="AB85" i="10"/>
  <c r="AD88" i="8" s="1"/>
  <c r="AL85" i="14"/>
  <c r="AN85" i="14" s="1"/>
  <c r="T85" i="15"/>
  <c r="AF85" i="10"/>
  <c r="AJ88" i="8" s="1"/>
  <c r="AL88" i="8" s="1"/>
  <c r="E84" i="14"/>
  <c r="O84" i="14"/>
  <c r="M84" i="14" s="1"/>
  <c r="W84" i="14"/>
  <c r="X84" i="14" s="1"/>
  <c r="T84" i="14" s="1"/>
  <c r="AC84" i="14"/>
  <c r="AG84" i="14" s="1"/>
  <c r="AH84" i="14"/>
  <c r="AJ84" i="14" s="1"/>
  <c r="AM84" i="14"/>
  <c r="AN84" i="14" s="1"/>
  <c r="F83" i="14"/>
  <c r="G83" i="14" s="1"/>
  <c r="D83" i="14" s="1"/>
  <c r="AA83" i="14"/>
  <c r="AD83" i="14"/>
  <c r="AG83" i="14" s="1"/>
  <c r="AI83" i="14"/>
  <c r="AJ83" i="14" s="1"/>
  <c r="AB83" i="14" s="1"/>
  <c r="I81" i="14"/>
  <c r="K81" i="14" s="1"/>
  <c r="L81" i="14" s="1"/>
  <c r="D81" i="14" s="1"/>
  <c r="N81" i="14"/>
  <c r="R81" i="14"/>
  <c r="AF81" i="14"/>
  <c r="AL81" i="14"/>
  <c r="AN81" i="14" s="1"/>
  <c r="W80" i="14"/>
  <c r="X80" i="14" s="1"/>
  <c r="T80" i="14" s="1"/>
  <c r="AC80" i="14"/>
  <c r="AG80" i="14" s="1"/>
  <c r="AH80" i="14"/>
  <c r="AJ80" i="14" s="1"/>
  <c r="AM80" i="14"/>
  <c r="AN80" i="14" s="1"/>
  <c r="AE109" i="8" l="1"/>
  <c r="AE117" i="8"/>
  <c r="AM156" i="8"/>
  <c r="X145" i="8"/>
  <c r="S144" i="3" s="1"/>
  <c r="AA60" i="6"/>
  <c r="X67" i="8"/>
  <c r="X38" i="8"/>
  <c r="S37" i="3" s="1"/>
  <c r="X130" i="8"/>
  <c r="AM19" i="8"/>
  <c r="K125" i="6"/>
  <c r="L125" i="6" s="1"/>
  <c r="M125" i="6" s="1"/>
  <c r="X42" i="8"/>
  <c r="S41" i="3" s="1"/>
  <c r="X62" i="8"/>
  <c r="S61" i="3" s="1"/>
  <c r="AE8" i="8"/>
  <c r="AM8" i="8" s="1"/>
  <c r="L33" i="7"/>
  <c r="AE61" i="8"/>
  <c r="AG67" i="14"/>
  <c r="M86" i="7"/>
  <c r="X153" i="8"/>
  <c r="S152" i="3" s="1"/>
  <c r="AM15" i="8"/>
  <c r="L111" i="14"/>
  <c r="D111" i="14" s="1"/>
  <c r="AB120" i="14"/>
  <c r="M107" i="14"/>
  <c r="AG121" i="14"/>
  <c r="L124" i="14"/>
  <c r="AL146" i="8"/>
  <c r="M125" i="14"/>
  <c r="P150" i="7"/>
  <c r="AN146" i="14"/>
  <c r="L162" i="14"/>
  <c r="O165" i="7"/>
  <c r="AG141" i="14"/>
  <c r="AB141" i="14" s="1"/>
  <c r="M152" i="14"/>
  <c r="L164" i="14"/>
  <c r="D164" i="14" s="1"/>
  <c r="G165" i="14"/>
  <c r="AG168" i="14"/>
  <c r="AB168" i="14" s="1"/>
  <c r="Z168" i="14" s="1"/>
  <c r="S168" i="14" s="1"/>
  <c r="C97" i="5"/>
  <c r="C91" i="4"/>
  <c r="C55" i="5"/>
  <c r="U46" i="4"/>
  <c r="C78" i="4"/>
  <c r="U94" i="4"/>
  <c r="C155" i="4"/>
  <c r="C68" i="5"/>
  <c r="U118" i="4"/>
  <c r="C150" i="4"/>
  <c r="AN9" i="14"/>
  <c r="AL22" i="8"/>
  <c r="M32" i="6"/>
  <c r="P68" i="7"/>
  <c r="B73" i="14"/>
  <c r="F73" i="11" s="1"/>
  <c r="C73" i="11" s="1"/>
  <c r="V83" i="6"/>
  <c r="AA83" i="6" s="1"/>
  <c r="AB83" i="6" s="1"/>
  <c r="AM86" i="8"/>
  <c r="O92" i="7"/>
  <c r="M102" i="7"/>
  <c r="X30" i="8"/>
  <c r="S29" i="3" s="1"/>
  <c r="I10" i="6"/>
  <c r="AB36" i="14"/>
  <c r="Z36" i="14" s="1"/>
  <c r="S36" i="14" s="1"/>
  <c r="V44" i="15"/>
  <c r="G44" i="11" s="1"/>
  <c r="D44" i="11" s="1"/>
  <c r="I63" i="6"/>
  <c r="AL68" i="8"/>
  <c r="D76" i="14"/>
  <c r="R80" i="6"/>
  <c r="I113" i="6"/>
  <c r="M123" i="7"/>
  <c r="X171" i="8"/>
  <c r="S170" i="3" s="1"/>
  <c r="X162" i="8"/>
  <c r="S161" i="3" s="1"/>
  <c r="M15" i="14"/>
  <c r="I35" i="6"/>
  <c r="AE24" i="8"/>
  <c r="AB40" i="14"/>
  <c r="AH67" i="8"/>
  <c r="AE70" i="8"/>
  <c r="I102" i="6"/>
  <c r="I109" i="6"/>
  <c r="I110" i="6"/>
  <c r="N110" i="6" s="1"/>
  <c r="I118" i="6"/>
  <c r="X54" i="8"/>
  <c r="S53" i="3" s="1"/>
  <c r="I25" i="6"/>
  <c r="I22" i="6"/>
  <c r="Z50" i="6"/>
  <c r="I75" i="6"/>
  <c r="R79" i="6"/>
  <c r="I85" i="6"/>
  <c r="N85" i="6" s="1"/>
  <c r="AN93" i="14"/>
  <c r="L97" i="14"/>
  <c r="D97" i="14" s="1"/>
  <c r="V88" i="15"/>
  <c r="G88" i="11" s="1"/>
  <c r="D88" i="11" s="1"/>
  <c r="O104" i="7"/>
  <c r="L104" i="7"/>
  <c r="AG108" i="14"/>
  <c r="AE88" i="8"/>
  <c r="P96" i="7"/>
  <c r="AL95" i="8"/>
  <c r="L98" i="7"/>
  <c r="AN99" i="14"/>
  <c r="AJ108" i="14"/>
  <c r="G108" i="14"/>
  <c r="AE94" i="8"/>
  <c r="AM97" i="8"/>
  <c r="AE102" i="8"/>
  <c r="AM102" i="8" s="1"/>
  <c r="M105" i="14"/>
  <c r="AG105" i="14"/>
  <c r="AB107" i="14"/>
  <c r="Z107" i="14" s="1"/>
  <c r="S107" i="14" s="1"/>
  <c r="M109" i="14"/>
  <c r="AB111" i="14"/>
  <c r="Z111" i="14" s="1"/>
  <c r="S111" i="14" s="1"/>
  <c r="M113" i="14"/>
  <c r="AG113" i="14"/>
  <c r="M117" i="14"/>
  <c r="L121" i="7"/>
  <c r="AE123" i="8"/>
  <c r="P121" i="7"/>
  <c r="L105" i="14"/>
  <c r="D105" i="14" s="1"/>
  <c r="B105" i="14" s="1"/>
  <c r="F105" i="11" s="1"/>
  <c r="C105" i="11" s="1"/>
  <c r="AE113" i="8"/>
  <c r="L113" i="14"/>
  <c r="AG114" i="14"/>
  <c r="L117" i="14"/>
  <c r="O127" i="7"/>
  <c r="K128" i="14"/>
  <c r="K132" i="14"/>
  <c r="AL135" i="8"/>
  <c r="AM135" i="8" s="1"/>
  <c r="AJ134" i="14"/>
  <c r="L136" i="14"/>
  <c r="D136" i="14" s="1"/>
  <c r="O139" i="7"/>
  <c r="M141" i="7"/>
  <c r="AM126" i="8"/>
  <c r="AB131" i="14"/>
  <c r="Z131" i="14" s="1"/>
  <c r="S131" i="14" s="1"/>
  <c r="P137" i="7"/>
  <c r="AL150" i="8"/>
  <c r="M150" i="7"/>
  <c r="O145" i="7"/>
  <c r="AN150" i="14"/>
  <c r="G146" i="14"/>
  <c r="G154" i="14"/>
  <c r="L144" i="14"/>
  <c r="D144" i="14" s="1"/>
  <c r="AG148" i="14"/>
  <c r="L152" i="14"/>
  <c r="D152" i="14" s="1"/>
  <c r="AG153" i="14"/>
  <c r="AM159" i="8"/>
  <c r="L160" i="14"/>
  <c r="D160" i="14" s="1"/>
  <c r="B160" i="14" s="1"/>
  <c r="F160" i="11" s="1"/>
  <c r="C160" i="11" s="1"/>
  <c r="AG161" i="14"/>
  <c r="AB161" i="14" s="1"/>
  <c r="K168" i="14"/>
  <c r="AL171" i="8"/>
  <c r="AJ170" i="14"/>
  <c r="AG164" i="14"/>
  <c r="AB164" i="14" s="1"/>
  <c r="Z164" i="14" s="1"/>
  <c r="S164" i="14" s="1"/>
  <c r="AE171" i="8"/>
  <c r="AM171" i="8" s="1"/>
  <c r="U81" i="4"/>
  <c r="C109" i="4"/>
  <c r="C125" i="4"/>
  <c r="U157" i="4"/>
  <c r="U61" i="4"/>
  <c r="C65" i="5"/>
  <c r="C54" i="4"/>
  <c r="U62" i="4"/>
  <c r="U86" i="4"/>
  <c r="U123" i="4"/>
  <c r="C36" i="5"/>
  <c r="U102" i="4"/>
  <c r="C134" i="4"/>
  <c r="C74" i="5"/>
  <c r="X120" i="8"/>
  <c r="S119" i="3" s="1"/>
  <c r="P8" i="7"/>
  <c r="O9" i="7"/>
  <c r="D20" i="14"/>
  <c r="AG11" i="14"/>
  <c r="AB11" i="14" s="1"/>
  <c r="Z11" i="14" s="1"/>
  <c r="S11" i="14" s="1"/>
  <c r="AB37" i="14"/>
  <c r="O54" i="7"/>
  <c r="AM63" i="8"/>
  <c r="L67" i="7"/>
  <c r="I83" i="6"/>
  <c r="M126" i="6"/>
  <c r="M151" i="6"/>
  <c r="X58" i="8"/>
  <c r="S57" i="3" s="1"/>
  <c r="X72" i="8"/>
  <c r="S71" i="3" s="1"/>
  <c r="X119" i="8"/>
  <c r="S118" i="3" s="1"/>
  <c r="AE11" i="8"/>
  <c r="I46" i="6"/>
  <c r="N46" i="6" s="1"/>
  <c r="L63" i="7"/>
  <c r="N69" i="6"/>
  <c r="AG66" i="14"/>
  <c r="O133" i="7"/>
  <c r="X26" i="8"/>
  <c r="S25" i="3" s="1"/>
  <c r="X51" i="8"/>
  <c r="S50" i="3" s="1"/>
  <c r="AB16" i="14"/>
  <c r="Z16" i="14" s="1"/>
  <c r="S16" i="14" s="1"/>
  <c r="L30" i="14"/>
  <c r="AE32" i="8"/>
  <c r="I39" i="6"/>
  <c r="AG58" i="14"/>
  <c r="I69" i="6"/>
  <c r="M93" i="6"/>
  <c r="M143" i="6"/>
  <c r="N143" i="6" s="1"/>
  <c r="M142" i="3" s="1"/>
  <c r="I134" i="6"/>
  <c r="I143" i="6"/>
  <c r="I152" i="6"/>
  <c r="M163" i="6"/>
  <c r="I171" i="6"/>
  <c r="X70" i="8"/>
  <c r="S69" i="3" s="1"/>
  <c r="X124" i="8"/>
  <c r="S123" i="3" s="1"/>
  <c r="P11" i="7"/>
  <c r="I33" i="6"/>
  <c r="Z60" i="6"/>
  <c r="Z96" i="6"/>
  <c r="I98" i="6"/>
  <c r="I147" i="6"/>
  <c r="N147" i="6" s="1"/>
  <c r="AG99" i="14"/>
  <c r="M104" i="7"/>
  <c r="AM93" i="8"/>
  <c r="AM101" i="8"/>
  <c r="AN97" i="14"/>
  <c r="N118" i="6"/>
  <c r="M117" i="3" s="1"/>
  <c r="L88" i="14"/>
  <c r="AG101" i="14"/>
  <c r="AH107" i="8"/>
  <c r="AL111" i="8"/>
  <c r="AB94" i="14"/>
  <c r="Z94" i="14" s="1"/>
  <c r="S94" i="14" s="1"/>
  <c r="AE98" i="8"/>
  <c r="P104" i="7"/>
  <c r="V111" i="15"/>
  <c r="G111" i="11" s="1"/>
  <c r="D111" i="11" s="1"/>
  <c r="AG117" i="14"/>
  <c r="M111" i="14"/>
  <c r="AG122" i="14"/>
  <c r="AL129" i="8"/>
  <c r="AN124" i="14"/>
  <c r="L128" i="14"/>
  <c r="AL131" i="8"/>
  <c r="AG134" i="14"/>
  <c r="G137" i="14"/>
  <c r="AN143" i="14"/>
  <c r="L146" i="7"/>
  <c r="M146" i="7"/>
  <c r="AE127" i="8"/>
  <c r="AM127" i="8" s="1"/>
  <c r="AG128" i="14"/>
  <c r="AB128" i="14" s="1"/>
  <c r="AB132" i="14"/>
  <c r="L137" i="7"/>
  <c r="AG136" i="14"/>
  <c r="O137" i="7"/>
  <c r="M139" i="14"/>
  <c r="O149" i="7"/>
  <c r="AL161" i="8"/>
  <c r="O148" i="7"/>
  <c r="G162" i="14"/>
  <c r="AE143" i="8"/>
  <c r="AE144" i="8"/>
  <c r="AE147" i="8"/>
  <c r="AG149" i="14"/>
  <c r="AE155" i="8"/>
  <c r="AE160" i="8"/>
  <c r="M156" i="14"/>
  <c r="O167" i="7"/>
  <c r="AN164" i="14"/>
  <c r="AH169" i="8"/>
  <c r="AE167" i="8"/>
  <c r="AM167" i="8" s="1"/>
  <c r="P173" i="7"/>
  <c r="U49" i="4"/>
  <c r="C81" i="4"/>
  <c r="U125" i="4"/>
  <c r="U141" i="4"/>
  <c r="C61" i="4"/>
  <c r="U33" i="5"/>
  <c r="C59" i="4"/>
  <c r="U87" i="5"/>
  <c r="C46" i="4"/>
  <c r="C70" i="4"/>
  <c r="U78" i="4"/>
  <c r="C94" i="4"/>
  <c r="U107" i="4"/>
  <c r="C123" i="4"/>
  <c r="U36" i="5"/>
  <c r="C118" i="4"/>
  <c r="U150" i="4"/>
  <c r="C42" i="5"/>
  <c r="I7" i="6"/>
  <c r="N7" i="6" s="1"/>
  <c r="L6" i="5" s="1"/>
  <c r="X169" i="8"/>
  <c r="S168" i="3" s="1"/>
  <c r="U158" i="4"/>
  <c r="G14" i="14"/>
  <c r="AA50" i="6"/>
  <c r="I52" i="6"/>
  <c r="AM77" i="8"/>
  <c r="M142" i="6"/>
  <c r="N142" i="6" s="1"/>
  <c r="M141" i="3" s="1"/>
  <c r="X39" i="8"/>
  <c r="X128" i="8"/>
  <c r="S127" i="3" s="1"/>
  <c r="M10" i="6"/>
  <c r="N10" i="6" s="1"/>
  <c r="M9" i="3" s="1"/>
  <c r="M36" i="14"/>
  <c r="V46" i="15"/>
  <c r="G46" i="11" s="1"/>
  <c r="D46" i="11" s="1"/>
  <c r="V50" i="15"/>
  <c r="G50" i="11" s="1"/>
  <c r="D50" i="11" s="1"/>
  <c r="M61" i="6"/>
  <c r="N61" i="6" s="1"/>
  <c r="M60" i="3" s="1"/>
  <c r="AA88" i="6"/>
  <c r="M88" i="6"/>
  <c r="N88" i="6" s="1"/>
  <c r="M87" i="3" s="1"/>
  <c r="N7" i="8"/>
  <c r="I36" i="6"/>
  <c r="G27" i="14"/>
  <c r="D27" i="14" s="1"/>
  <c r="AG21" i="14"/>
  <c r="P34" i="7"/>
  <c r="L37" i="14"/>
  <c r="M51" i="6"/>
  <c r="AE52" i="8"/>
  <c r="I49" i="6"/>
  <c r="N49" i="6" s="1"/>
  <c r="M48" i="3" s="1"/>
  <c r="P60" i="7"/>
  <c r="L58" i="14"/>
  <c r="D58" i="14" s="1"/>
  <c r="D61" i="14"/>
  <c r="I106" i="6"/>
  <c r="N106" i="6" s="1"/>
  <c r="M105" i="3" s="1"/>
  <c r="I114" i="6"/>
  <c r="N114" i="6" s="1"/>
  <c r="M113" i="3" s="1"/>
  <c r="I123" i="6"/>
  <c r="X97" i="8"/>
  <c r="L15" i="14"/>
  <c r="D15" i="14" s="1"/>
  <c r="AL26" i="8"/>
  <c r="M32" i="14"/>
  <c r="L26" i="14"/>
  <c r="D26" i="14" s="1"/>
  <c r="I40" i="6"/>
  <c r="I48" i="6"/>
  <c r="R76" i="6"/>
  <c r="I82" i="6"/>
  <c r="V84" i="15"/>
  <c r="G84" i="11" s="1"/>
  <c r="D84" i="11" s="1"/>
  <c r="I107" i="6"/>
  <c r="O143" i="8"/>
  <c r="X143" i="8" s="1"/>
  <c r="S142" i="3" s="1"/>
  <c r="O122" i="8"/>
  <c r="X122" i="8" s="1"/>
  <c r="AB90" i="14"/>
  <c r="Z90" i="14" s="1"/>
  <c r="S90" i="14" s="1"/>
  <c r="AB98" i="14"/>
  <c r="Z98" i="14" s="1"/>
  <c r="S98" i="14" s="1"/>
  <c r="AB115" i="14"/>
  <c r="Z115" i="14" s="1"/>
  <c r="S115" i="14" s="1"/>
  <c r="B115" i="14"/>
  <c r="F115" i="11" s="1"/>
  <c r="C115" i="11" s="1"/>
  <c r="AB127" i="14"/>
  <c r="Z127" i="14" s="1"/>
  <c r="S127" i="14" s="1"/>
  <c r="B127" i="14" s="1"/>
  <c r="F127" i="11" s="1"/>
  <c r="C127" i="11" s="1"/>
  <c r="AM131" i="8"/>
  <c r="AB135" i="14"/>
  <c r="Z135" i="14" s="1"/>
  <c r="S135" i="14" s="1"/>
  <c r="AM139" i="8"/>
  <c r="S7" i="3"/>
  <c r="R7" i="4"/>
  <c r="X170" i="8"/>
  <c r="X21" i="8"/>
  <c r="S20" i="3" s="1"/>
  <c r="AB5" i="14"/>
  <c r="X44" i="8"/>
  <c r="S43" i="3" s="1"/>
  <c r="B98" i="14"/>
  <c r="F98" i="11" s="1"/>
  <c r="C98" i="11" s="1"/>
  <c r="AB99" i="14"/>
  <c r="AB103" i="14"/>
  <c r="Z103" i="14" s="1"/>
  <c r="S103" i="14" s="1"/>
  <c r="AB136" i="14"/>
  <c r="AB153" i="14"/>
  <c r="M68" i="3"/>
  <c r="L61" i="4"/>
  <c r="B79" i="14"/>
  <c r="F79" i="11" s="1"/>
  <c r="C79" i="11" s="1"/>
  <c r="B79" i="11" s="1"/>
  <c r="C79" i="14"/>
  <c r="H79" i="11" s="1"/>
  <c r="E79" i="11" s="1"/>
  <c r="T113" i="3"/>
  <c r="R113" i="3" s="1"/>
  <c r="S102" i="4"/>
  <c r="B90" i="14"/>
  <c r="F90" i="11" s="1"/>
  <c r="C90" i="11" s="1"/>
  <c r="C103" i="14"/>
  <c r="H103" i="11" s="1"/>
  <c r="E103" i="11" s="1"/>
  <c r="B135" i="14"/>
  <c r="F135" i="11" s="1"/>
  <c r="C135" i="11" s="1"/>
  <c r="AM144" i="8"/>
  <c r="AM152" i="8"/>
  <c r="AB149" i="14"/>
  <c r="AM160" i="8"/>
  <c r="X141" i="8"/>
  <c r="S140" i="3" s="1"/>
  <c r="T6" i="3"/>
  <c r="S6" i="4"/>
  <c r="AM40" i="8"/>
  <c r="S66" i="3"/>
  <c r="R59" i="4"/>
  <c r="AB4" i="14"/>
  <c r="Z4" i="14" s="1"/>
  <c r="X168" i="8"/>
  <c r="S167" i="3" s="1"/>
  <c r="S85" i="10"/>
  <c r="H88" i="7" s="1"/>
  <c r="AB80" i="14"/>
  <c r="Z80" i="14" s="1"/>
  <c r="S80" i="14" s="1"/>
  <c r="B80" i="14" s="1"/>
  <c r="F80" i="11" s="1"/>
  <c r="C80" i="11" s="1"/>
  <c r="AJ85" i="14"/>
  <c r="AB85" i="14" s="1"/>
  <c r="Z85" i="14" s="1"/>
  <c r="S85" i="14" s="1"/>
  <c r="P85" i="14"/>
  <c r="K89" i="7"/>
  <c r="N89" i="7"/>
  <c r="Q89" i="7" s="1"/>
  <c r="AG89" i="14"/>
  <c r="G89" i="14"/>
  <c r="D89" i="14" s="1"/>
  <c r="P93" i="14"/>
  <c r="L103" i="7"/>
  <c r="K112" i="7"/>
  <c r="P111" i="3" s="1"/>
  <c r="N112" i="7"/>
  <c r="Q112" i="7" s="1"/>
  <c r="AG112" i="14"/>
  <c r="G112" i="14"/>
  <c r="T88" i="10"/>
  <c r="I91" i="7" s="1"/>
  <c r="T95" i="6"/>
  <c r="U95" i="6" s="1"/>
  <c r="V95" i="6" s="1"/>
  <c r="P95" i="6"/>
  <c r="Q95" i="6" s="1"/>
  <c r="O95" i="6"/>
  <c r="X99" i="6"/>
  <c r="Y99" i="6" s="1"/>
  <c r="Z99" i="6" s="1"/>
  <c r="W99" i="6"/>
  <c r="T103" i="6"/>
  <c r="U103" i="6" s="1"/>
  <c r="V103" i="6" s="1"/>
  <c r="P103" i="6"/>
  <c r="Q103" i="6" s="1"/>
  <c r="O103" i="6"/>
  <c r="AG100" i="14"/>
  <c r="AL103" i="8"/>
  <c r="AL104" i="8"/>
  <c r="AE104" i="8"/>
  <c r="M101" i="14"/>
  <c r="X105" i="6"/>
  <c r="Y105" i="6" s="1"/>
  <c r="W105" i="6"/>
  <c r="K106" i="7"/>
  <c r="N106" i="7"/>
  <c r="Q106" i="7" s="1"/>
  <c r="X107" i="6"/>
  <c r="Y107" i="6" s="1"/>
  <c r="W107" i="6"/>
  <c r="AH100" i="8"/>
  <c r="K100" i="14"/>
  <c r="O103" i="7"/>
  <c r="L105" i="7"/>
  <c r="AM105" i="8"/>
  <c r="AE105" i="8"/>
  <c r="AG104" i="14"/>
  <c r="AN104" i="14"/>
  <c r="V108" i="10"/>
  <c r="Y111" i="8"/>
  <c r="Z111" i="8" s="1"/>
  <c r="K111" i="6"/>
  <c r="L111" i="6" s="1"/>
  <c r="J111" i="6"/>
  <c r="L86" i="14"/>
  <c r="D86" i="14" s="1"/>
  <c r="B86" i="14" s="1"/>
  <c r="F86" i="11" s="1"/>
  <c r="C86" i="11" s="1"/>
  <c r="J90" i="6"/>
  <c r="K90" i="6"/>
  <c r="L90" i="6" s="1"/>
  <c r="I87" i="15"/>
  <c r="V87" i="10"/>
  <c r="Y90" i="8"/>
  <c r="Z90" i="8" s="1"/>
  <c r="AG87" i="14"/>
  <c r="AE91" i="8"/>
  <c r="AM91" i="8" s="1"/>
  <c r="AN91" i="8" s="1"/>
  <c r="AJ88" i="14"/>
  <c r="V90" i="15"/>
  <c r="G90" i="11" s="1"/>
  <c r="D90" i="11" s="1"/>
  <c r="X93" i="6"/>
  <c r="Y93" i="6" s="1"/>
  <c r="W93" i="6"/>
  <c r="L94" i="14"/>
  <c r="D94" i="14" s="1"/>
  <c r="B94" i="14" s="1"/>
  <c r="F94" i="11" s="1"/>
  <c r="C94" i="11" s="1"/>
  <c r="J98" i="6"/>
  <c r="K98" i="6"/>
  <c r="L98" i="6" s="1"/>
  <c r="I95" i="15"/>
  <c r="V95" i="10"/>
  <c r="Y98" i="8"/>
  <c r="Z98" i="8" s="1"/>
  <c r="AG95" i="14"/>
  <c r="AE99" i="8"/>
  <c r="AM99" i="8" s="1"/>
  <c r="AN99" i="8" s="1"/>
  <c r="V98" i="15"/>
  <c r="G98" i="11" s="1"/>
  <c r="D98" i="11" s="1"/>
  <c r="X101" i="6"/>
  <c r="Y101" i="6" s="1"/>
  <c r="W101" i="6"/>
  <c r="J104" i="6"/>
  <c r="K104" i="6"/>
  <c r="L104" i="6" s="1"/>
  <c r="K101" i="14"/>
  <c r="L101" i="14" s="1"/>
  <c r="AL105" i="8"/>
  <c r="X111" i="6"/>
  <c r="Y111" i="6" s="1"/>
  <c r="Z111" i="6" s="1"/>
  <c r="W111" i="6"/>
  <c r="V103" i="15"/>
  <c r="G103" i="11" s="1"/>
  <c r="D103" i="11" s="1"/>
  <c r="X106" i="6"/>
  <c r="Y106" i="6" s="1"/>
  <c r="W106" i="6"/>
  <c r="G105" i="14"/>
  <c r="L107" i="14"/>
  <c r="D107" i="14" s="1"/>
  <c r="B107" i="14" s="1"/>
  <c r="F107" i="11" s="1"/>
  <c r="C107" i="11" s="1"/>
  <c r="T111" i="10"/>
  <c r="I114" i="7" s="1"/>
  <c r="G116" i="6"/>
  <c r="H116" i="6" s="1"/>
  <c r="F116" i="6"/>
  <c r="T118" i="6"/>
  <c r="U118" i="6" s="1"/>
  <c r="V118" i="6" s="1"/>
  <c r="P118" i="6"/>
  <c r="Q118" i="6" s="1"/>
  <c r="O118" i="6"/>
  <c r="V120" i="10"/>
  <c r="Y123" i="8"/>
  <c r="Z123" i="8" s="1"/>
  <c r="Z120" i="14"/>
  <c r="S120" i="14" s="1"/>
  <c r="G125" i="6"/>
  <c r="H125" i="6" s="1"/>
  <c r="F125" i="6"/>
  <c r="K130" i="7"/>
  <c r="P129" i="3" s="1"/>
  <c r="N130" i="7"/>
  <c r="Q130" i="7" s="1"/>
  <c r="AH133" i="8"/>
  <c r="AE133" i="8"/>
  <c r="M133" i="7"/>
  <c r="X109" i="6"/>
  <c r="Y109" i="6" s="1"/>
  <c r="W109" i="6"/>
  <c r="K106" i="14"/>
  <c r="AL109" i="8"/>
  <c r="AM109" i="8" s="1"/>
  <c r="X117" i="6"/>
  <c r="Y117" i="6" s="1"/>
  <c r="W117" i="6"/>
  <c r="G119" i="6"/>
  <c r="H119" i="6" s="1"/>
  <c r="F119" i="6"/>
  <c r="AJ116" i="14"/>
  <c r="T121" i="6"/>
  <c r="U121" i="6" s="1"/>
  <c r="V121" i="6" s="1"/>
  <c r="P121" i="6"/>
  <c r="Q121" i="6" s="1"/>
  <c r="O121" i="6"/>
  <c r="AE121" i="8"/>
  <c r="AM121" i="8" s="1"/>
  <c r="K126" i="7"/>
  <c r="P125" i="3" s="1"/>
  <c r="N126" i="7"/>
  <c r="Q126" i="7" s="1"/>
  <c r="V105" i="15"/>
  <c r="G105" i="11" s="1"/>
  <c r="D105" i="11" s="1"/>
  <c r="X108" i="6"/>
  <c r="Y108" i="6" s="1"/>
  <c r="Z108" i="6" s="1"/>
  <c r="W108" i="6"/>
  <c r="AN105" i="14"/>
  <c r="K113" i="6"/>
  <c r="L113" i="6" s="1"/>
  <c r="J113" i="6"/>
  <c r="V110" i="10"/>
  <c r="Y113" i="8"/>
  <c r="Z113" i="8" s="1"/>
  <c r="V113" i="15"/>
  <c r="G113" i="11" s="1"/>
  <c r="D113" i="11" s="1"/>
  <c r="X116" i="6"/>
  <c r="Y116" i="6" s="1"/>
  <c r="W116" i="6"/>
  <c r="AN113" i="14"/>
  <c r="AB113" i="14" s="1"/>
  <c r="Z113" i="14" s="1"/>
  <c r="L119" i="7"/>
  <c r="K121" i="6"/>
  <c r="L121" i="6" s="1"/>
  <c r="J121" i="6"/>
  <c r="AH121" i="8"/>
  <c r="L129" i="7"/>
  <c r="AG126" i="14"/>
  <c r="K134" i="7"/>
  <c r="P133" i="3" s="1"/>
  <c r="N134" i="7"/>
  <c r="Q134" i="7" s="1"/>
  <c r="X119" i="6"/>
  <c r="Y119" i="6" s="1"/>
  <c r="W119" i="6"/>
  <c r="AN116" i="14"/>
  <c r="T131" i="6"/>
  <c r="U131" i="6" s="1"/>
  <c r="V131" i="6" s="1"/>
  <c r="P131" i="6"/>
  <c r="Q131" i="6" s="1"/>
  <c r="O131" i="6"/>
  <c r="L132" i="14"/>
  <c r="D132" i="14" s="1"/>
  <c r="G137" i="6"/>
  <c r="H137" i="6" s="1"/>
  <c r="F137" i="6"/>
  <c r="AB134" i="14"/>
  <c r="Z134" i="14" s="1"/>
  <c r="S134" i="14" s="1"/>
  <c r="T139" i="6"/>
  <c r="U139" i="6" s="1"/>
  <c r="V139" i="6" s="1"/>
  <c r="P139" i="6"/>
  <c r="Q139" i="6" s="1"/>
  <c r="O139" i="6"/>
  <c r="K142" i="7"/>
  <c r="P141" i="3" s="1"/>
  <c r="N142" i="7"/>
  <c r="V143" i="10"/>
  <c r="Y146" i="8"/>
  <c r="Z146" i="8" s="1"/>
  <c r="J146" i="6"/>
  <c r="K146" i="6"/>
  <c r="L146" i="6" s="1"/>
  <c r="T122" i="6"/>
  <c r="U122" i="6" s="1"/>
  <c r="V122" i="6" s="1"/>
  <c r="P122" i="6"/>
  <c r="Q122" i="6" s="1"/>
  <c r="O122" i="6"/>
  <c r="X122" i="6"/>
  <c r="Y122" i="6" s="1"/>
  <c r="W122" i="6"/>
  <c r="L123" i="14"/>
  <c r="D123" i="14" s="1"/>
  <c r="B123" i="14" s="1"/>
  <c r="F123" i="11" s="1"/>
  <c r="C123" i="11" s="1"/>
  <c r="C123" i="14"/>
  <c r="H123" i="11" s="1"/>
  <c r="E123" i="11" s="1"/>
  <c r="AG124" i="14"/>
  <c r="G128" i="6"/>
  <c r="H128" i="6" s="1"/>
  <c r="F128" i="6"/>
  <c r="AJ125" i="14"/>
  <c r="T130" i="6"/>
  <c r="U130" i="6" s="1"/>
  <c r="V130" i="6" s="1"/>
  <c r="P130" i="6"/>
  <c r="Q130" i="6" s="1"/>
  <c r="O130" i="6"/>
  <c r="L131" i="14"/>
  <c r="D131" i="14" s="1"/>
  <c r="B131" i="14" s="1"/>
  <c r="F131" i="11" s="1"/>
  <c r="C131" i="11" s="1"/>
  <c r="G136" i="6"/>
  <c r="H136" i="6" s="1"/>
  <c r="I136" i="6" s="1"/>
  <c r="F136" i="6"/>
  <c r="AJ133" i="14"/>
  <c r="T138" i="6"/>
  <c r="U138" i="6" s="1"/>
  <c r="V138" i="6" s="1"/>
  <c r="P138" i="6"/>
  <c r="Q138" i="6" s="1"/>
  <c r="R138" i="6" s="1"/>
  <c r="O138" i="6"/>
  <c r="AH140" i="8"/>
  <c r="V139" i="15"/>
  <c r="G139" i="11" s="1"/>
  <c r="D139" i="11" s="1"/>
  <c r="X142" i="6"/>
  <c r="Y142" i="6" s="1"/>
  <c r="W142" i="6"/>
  <c r="AL142" i="8"/>
  <c r="AM142" i="8" s="1"/>
  <c r="AN142" i="8" s="1"/>
  <c r="X137" i="6"/>
  <c r="Y137" i="6" s="1"/>
  <c r="W137" i="6"/>
  <c r="AN134" i="14"/>
  <c r="T141" i="6"/>
  <c r="U141" i="6" s="1"/>
  <c r="V141" i="6" s="1"/>
  <c r="P141" i="6"/>
  <c r="Q141" i="6" s="1"/>
  <c r="O141" i="6"/>
  <c r="K138" i="14"/>
  <c r="V125" i="15"/>
  <c r="G125" i="11" s="1"/>
  <c r="D125" i="11" s="1"/>
  <c r="X128" i="6"/>
  <c r="Y128" i="6" s="1"/>
  <c r="W128" i="6"/>
  <c r="AN125" i="14"/>
  <c r="AL132" i="8"/>
  <c r="P135" i="7"/>
  <c r="T136" i="6"/>
  <c r="U136" i="6" s="1"/>
  <c r="V136" i="6" s="1"/>
  <c r="P136" i="6"/>
  <c r="Q136" i="6" s="1"/>
  <c r="O136" i="6"/>
  <c r="P139" i="7"/>
  <c r="T140" i="6"/>
  <c r="U140" i="6" s="1"/>
  <c r="V140" i="6" s="1"/>
  <c r="P140" i="6"/>
  <c r="Q140" i="6" s="1"/>
  <c r="O140" i="6"/>
  <c r="X145" i="6"/>
  <c r="Y145" i="6" s="1"/>
  <c r="Z145" i="6" s="1"/>
  <c r="W145" i="6"/>
  <c r="L146" i="14"/>
  <c r="J154" i="6"/>
  <c r="K154" i="6"/>
  <c r="L154" i="6" s="1"/>
  <c r="V151" i="10"/>
  <c r="Y154" i="8"/>
  <c r="Z154" i="8" s="1"/>
  <c r="X157" i="6"/>
  <c r="Y157" i="6" s="1"/>
  <c r="W157" i="6"/>
  <c r="J162" i="6"/>
  <c r="K162" i="6"/>
  <c r="L162" i="6" s="1"/>
  <c r="V159" i="10"/>
  <c r="Y162" i="8"/>
  <c r="Z162" i="8" s="1"/>
  <c r="T165" i="6"/>
  <c r="U165" i="6" s="1"/>
  <c r="V165" i="6" s="1"/>
  <c r="P165" i="6"/>
  <c r="Q165" i="6" s="1"/>
  <c r="O165" i="6"/>
  <c r="L141" i="14"/>
  <c r="D141" i="14" s="1"/>
  <c r="L145" i="14"/>
  <c r="K149" i="6"/>
  <c r="L149" i="6" s="1"/>
  <c r="J149" i="6"/>
  <c r="L149" i="14"/>
  <c r="D149" i="14" s="1"/>
  <c r="G154" i="6"/>
  <c r="H154" i="6" s="1"/>
  <c r="I154" i="6" s="1"/>
  <c r="F154" i="6"/>
  <c r="Q156" i="8"/>
  <c r="R156" i="8" s="1"/>
  <c r="X156" i="8" s="1"/>
  <c r="Q154" i="8"/>
  <c r="R154" i="8" s="1"/>
  <c r="X154" i="8" s="1"/>
  <c r="S153" i="3" s="1"/>
  <c r="Q155" i="8"/>
  <c r="R155" i="8" s="1"/>
  <c r="AJ151" i="14"/>
  <c r="X156" i="6"/>
  <c r="Y156" i="6" s="1"/>
  <c r="W156" i="6"/>
  <c r="M158" i="7"/>
  <c r="AG155" i="14"/>
  <c r="K161" i="6"/>
  <c r="L161" i="6" s="1"/>
  <c r="J161" i="6"/>
  <c r="V158" i="10"/>
  <c r="Y161" i="8"/>
  <c r="Z161" i="8" s="1"/>
  <c r="AE162" i="8"/>
  <c r="X164" i="6"/>
  <c r="Y164" i="6" s="1"/>
  <c r="Z164" i="6" s="1"/>
  <c r="W164" i="6"/>
  <c r="X143" i="6"/>
  <c r="Y143" i="6" s="1"/>
  <c r="W143" i="6"/>
  <c r="J144" i="6"/>
  <c r="K144" i="6"/>
  <c r="L144" i="6" s="1"/>
  <c r="V141" i="10"/>
  <c r="Y144" i="8"/>
  <c r="Z144" i="8" s="1"/>
  <c r="AE145" i="8"/>
  <c r="AJ142" i="14"/>
  <c r="V144" i="15"/>
  <c r="G144" i="11" s="1"/>
  <c r="D144" i="11" s="1"/>
  <c r="X147" i="6"/>
  <c r="Y147" i="6" s="1"/>
  <c r="W147" i="6"/>
  <c r="AN144" i="14"/>
  <c r="AB144" i="14" s="1"/>
  <c r="Z144" i="14" s="1"/>
  <c r="S144" i="14" s="1"/>
  <c r="M149" i="7"/>
  <c r="L148" i="14"/>
  <c r="D148" i="14" s="1"/>
  <c r="J152" i="6"/>
  <c r="K152" i="6"/>
  <c r="L152" i="6" s="1"/>
  <c r="V149" i="10"/>
  <c r="Y152" i="8"/>
  <c r="Z152" i="8" s="1"/>
  <c r="AN152" i="8" s="1"/>
  <c r="T151" i="3" s="1"/>
  <c r="AE153" i="8"/>
  <c r="AJ150" i="14"/>
  <c r="V152" i="15"/>
  <c r="G152" i="11" s="1"/>
  <c r="D152" i="11" s="1"/>
  <c r="X155" i="6"/>
  <c r="Y155" i="6" s="1"/>
  <c r="W155" i="6"/>
  <c r="AN152" i="14"/>
  <c r="M157" i="7"/>
  <c r="L158" i="7"/>
  <c r="L156" i="14"/>
  <c r="D156" i="14" s="1"/>
  <c r="J160" i="6"/>
  <c r="K160" i="6"/>
  <c r="L160" i="6" s="1"/>
  <c r="V157" i="10"/>
  <c r="Y160" i="8"/>
  <c r="Z160" i="8" s="1"/>
  <c r="AN160" i="8" s="1"/>
  <c r="AE161" i="8"/>
  <c r="AJ158" i="14"/>
  <c r="V160" i="15"/>
  <c r="G160" i="11" s="1"/>
  <c r="D160" i="11" s="1"/>
  <c r="X163" i="6"/>
  <c r="Y163" i="6" s="1"/>
  <c r="W163" i="6"/>
  <c r="M165" i="7"/>
  <c r="T154" i="6"/>
  <c r="U154" i="6" s="1"/>
  <c r="V154" i="6" s="1"/>
  <c r="P154" i="6"/>
  <c r="Q154" i="6" s="1"/>
  <c r="R154" i="6" s="1"/>
  <c r="O154" i="6"/>
  <c r="K151" i="14"/>
  <c r="O158" i="7"/>
  <c r="AL162" i="8"/>
  <c r="V165" i="10"/>
  <c r="Y168" i="8"/>
  <c r="Z168" i="8" s="1"/>
  <c r="AE169" i="8"/>
  <c r="K170" i="7"/>
  <c r="P169" i="3" s="1"/>
  <c r="N170" i="7"/>
  <c r="Q170" i="7" s="1"/>
  <c r="L168" i="14"/>
  <c r="D168" i="14" s="1"/>
  <c r="V169" i="10"/>
  <c r="Y172" i="8"/>
  <c r="Z172" i="8" s="1"/>
  <c r="AE173" i="8"/>
  <c r="L172" i="14"/>
  <c r="D172" i="14" s="1"/>
  <c r="J167" i="6"/>
  <c r="K167" i="6"/>
  <c r="L167" i="6" s="1"/>
  <c r="M167" i="6" s="1"/>
  <c r="V164" i="10"/>
  <c r="Y167" i="8"/>
  <c r="Z167" i="8" s="1"/>
  <c r="AE168" i="8"/>
  <c r="V167" i="15"/>
  <c r="G167" i="11" s="1"/>
  <c r="D167" i="11" s="1"/>
  <c r="X170" i="6"/>
  <c r="Y170" i="6" s="1"/>
  <c r="W170" i="6"/>
  <c r="Q173" i="8"/>
  <c r="R173" i="8" s="1"/>
  <c r="Q172" i="8"/>
  <c r="R172" i="8" s="1"/>
  <c r="AJ169" i="14"/>
  <c r="T174" i="6"/>
  <c r="U174" i="6" s="1"/>
  <c r="V174" i="6" s="1"/>
  <c r="P174" i="6"/>
  <c r="Q174" i="6" s="1"/>
  <c r="R174" i="6" s="1"/>
  <c r="O174" i="6"/>
  <c r="AN171" i="14"/>
  <c r="T173" i="6"/>
  <c r="U173" i="6" s="1"/>
  <c r="V173" i="6" s="1"/>
  <c r="P173" i="6"/>
  <c r="Q173" i="6" s="1"/>
  <c r="O173" i="6"/>
  <c r="K170" i="14"/>
  <c r="AH175" i="8"/>
  <c r="AE166" i="8"/>
  <c r="AM166" i="8" s="1"/>
  <c r="AN166" i="8" s="1"/>
  <c r="AL168" i="8"/>
  <c r="G166" i="14"/>
  <c r="F170" i="6"/>
  <c r="G170" i="6"/>
  <c r="H170" i="6" s="1"/>
  <c r="I170" i="6" s="1"/>
  <c r="AG167" i="14"/>
  <c r="T172" i="6"/>
  <c r="U172" i="6" s="1"/>
  <c r="V172" i="6" s="1"/>
  <c r="P172" i="6"/>
  <c r="Q172" i="6" s="1"/>
  <c r="O172" i="6"/>
  <c r="AH174" i="8"/>
  <c r="L139" i="4"/>
  <c r="L155" i="4"/>
  <c r="M6" i="6"/>
  <c r="N6" i="6" s="1"/>
  <c r="M5" i="3" s="1"/>
  <c r="X88" i="8"/>
  <c r="S87" i="3" s="1"/>
  <c r="X155" i="8"/>
  <c r="I8" i="6"/>
  <c r="I5" i="15"/>
  <c r="V5" i="15" s="1"/>
  <c r="G5" i="11" s="1"/>
  <c r="D5" i="11" s="1"/>
  <c r="K17" i="6"/>
  <c r="L17" i="6" s="1"/>
  <c r="J17" i="6"/>
  <c r="R27" i="6"/>
  <c r="P11" i="6"/>
  <c r="Q11" i="6" s="1"/>
  <c r="T11" i="6"/>
  <c r="U11" i="6" s="1"/>
  <c r="V11" i="6" s="1"/>
  <c r="O11" i="6"/>
  <c r="AJ18" i="14"/>
  <c r="V11" i="15"/>
  <c r="G11" i="11" s="1"/>
  <c r="D11" i="11" s="1"/>
  <c r="X14" i="6"/>
  <c r="Y14" i="6" s="1"/>
  <c r="W14" i="6"/>
  <c r="P17" i="7"/>
  <c r="I18" i="6"/>
  <c r="L23" i="7"/>
  <c r="M39" i="6"/>
  <c r="N39" i="6" s="1"/>
  <c r="I23" i="15"/>
  <c r="T42" i="6"/>
  <c r="U42" i="6" s="1"/>
  <c r="V42" i="6" s="1"/>
  <c r="P42" i="6"/>
  <c r="Q42" i="6" s="1"/>
  <c r="O42" i="6"/>
  <c r="P39" i="14"/>
  <c r="X36" i="6"/>
  <c r="Y36" i="6" s="1"/>
  <c r="W36" i="6"/>
  <c r="AH37" i="8"/>
  <c r="S37" i="10"/>
  <c r="H40" i="7" s="1"/>
  <c r="Z37" i="14"/>
  <c r="S37" i="14" s="1"/>
  <c r="G41" i="6"/>
  <c r="H41" i="6" s="1"/>
  <c r="F41" i="6"/>
  <c r="T43" i="6"/>
  <c r="U43" i="6" s="1"/>
  <c r="V43" i="6" s="1"/>
  <c r="P43" i="6"/>
  <c r="Q43" i="6" s="1"/>
  <c r="O43" i="6"/>
  <c r="S42" i="10"/>
  <c r="H45" i="7" s="1"/>
  <c r="F50" i="6"/>
  <c r="G50" i="6"/>
  <c r="H50" i="6" s="1"/>
  <c r="P47" i="14"/>
  <c r="L50" i="7"/>
  <c r="K54" i="6"/>
  <c r="L54" i="6" s="1"/>
  <c r="J54" i="6"/>
  <c r="P49" i="14"/>
  <c r="T52" i="6"/>
  <c r="U52" i="6" s="1"/>
  <c r="V52" i="6" s="1"/>
  <c r="P52" i="6"/>
  <c r="Q52" i="6" s="1"/>
  <c r="O52" i="6"/>
  <c r="L53" i="14"/>
  <c r="D53" i="14" s="1"/>
  <c r="D56" i="14"/>
  <c r="V56" i="10"/>
  <c r="Y59" i="8"/>
  <c r="Z59" i="8" s="1"/>
  <c r="K67" i="6"/>
  <c r="L67" i="6" s="1"/>
  <c r="M67" i="6" s="1"/>
  <c r="N67" i="6" s="1"/>
  <c r="J67" i="6"/>
  <c r="P63" i="14"/>
  <c r="S67" i="10"/>
  <c r="H70" i="7" s="1"/>
  <c r="S68" i="10"/>
  <c r="H71" i="7" s="1"/>
  <c r="M77" i="6"/>
  <c r="U80" i="3"/>
  <c r="T92" i="6"/>
  <c r="U92" i="6" s="1"/>
  <c r="V92" i="6" s="1"/>
  <c r="G96" i="6"/>
  <c r="H96" i="6" s="1"/>
  <c r="F96" i="6"/>
  <c r="X90" i="6"/>
  <c r="Y90" i="6" s="1"/>
  <c r="W90" i="6"/>
  <c r="X94" i="6"/>
  <c r="Y94" i="6" s="1"/>
  <c r="W94" i="6"/>
  <c r="AN130" i="8"/>
  <c r="T129" i="3" s="1"/>
  <c r="I139" i="6"/>
  <c r="M148" i="7"/>
  <c r="I156" i="6"/>
  <c r="I164" i="6"/>
  <c r="P152" i="7"/>
  <c r="U105" i="4"/>
  <c r="U121" i="4"/>
  <c r="U137" i="4"/>
  <c r="U153" i="4"/>
  <c r="O153" i="4"/>
  <c r="U31" i="4"/>
  <c r="C31" i="4"/>
  <c r="U63" i="4"/>
  <c r="C63" i="4"/>
  <c r="C95" i="4"/>
  <c r="U25" i="5"/>
  <c r="U89" i="5"/>
  <c r="C8" i="4"/>
  <c r="C16" i="4"/>
  <c r="U16" i="4"/>
  <c r="C24" i="4"/>
  <c r="U24" i="4"/>
  <c r="C32" i="4"/>
  <c r="U32" i="4"/>
  <c r="C40" i="4"/>
  <c r="C48" i="4"/>
  <c r="C56" i="4"/>
  <c r="U56" i="4"/>
  <c r="C64" i="4"/>
  <c r="C72" i="4"/>
  <c r="U72" i="4"/>
  <c r="C80" i="4"/>
  <c r="C88" i="4"/>
  <c r="U88" i="4"/>
  <c r="C96" i="4"/>
  <c r="U96" i="4"/>
  <c r="U127" i="4"/>
  <c r="U143" i="4"/>
  <c r="X52" i="8"/>
  <c r="S51" i="3" s="1"/>
  <c r="X148" i="8"/>
  <c r="S147" i="3" s="1"/>
  <c r="X174" i="8"/>
  <c r="R96" i="5" s="1"/>
  <c r="C106" i="4"/>
  <c r="R106" i="4"/>
  <c r="C122" i="4"/>
  <c r="C138" i="4"/>
  <c r="C154" i="4"/>
  <c r="R154" i="4"/>
  <c r="C34" i="5"/>
  <c r="R34" i="5"/>
  <c r="C66" i="5"/>
  <c r="R66" i="5"/>
  <c r="C7" i="14"/>
  <c r="H7" i="11" s="1"/>
  <c r="E7" i="11" s="1"/>
  <c r="X35" i="8"/>
  <c r="X84" i="8"/>
  <c r="S83" i="3" s="1"/>
  <c r="T8" i="6"/>
  <c r="U8" i="6" s="1"/>
  <c r="S8" i="6"/>
  <c r="U12" i="3"/>
  <c r="I11" i="6"/>
  <c r="P16" i="6"/>
  <c r="Q16" i="6" s="1"/>
  <c r="T16" i="6"/>
  <c r="U16" i="6" s="1"/>
  <c r="V16" i="6" s="1"/>
  <c r="O16" i="6"/>
  <c r="M11" i="14"/>
  <c r="AE17" i="8"/>
  <c r="X19" i="6"/>
  <c r="Y19" i="6" s="1"/>
  <c r="Z19" i="6" s="1"/>
  <c r="W19" i="6"/>
  <c r="X10" i="6"/>
  <c r="Y10" i="6" s="1"/>
  <c r="W10" i="6"/>
  <c r="G12" i="6"/>
  <c r="H12" i="6" s="1"/>
  <c r="I12" i="6" s="1"/>
  <c r="F12" i="6"/>
  <c r="V19" i="10"/>
  <c r="Y22" i="8"/>
  <c r="Z22" i="8" s="1"/>
  <c r="AG24" i="14"/>
  <c r="V24" i="10"/>
  <c r="Y27" i="8"/>
  <c r="Z27" i="8" s="1"/>
  <c r="K14" i="14"/>
  <c r="K34" i="7"/>
  <c r="N34" i="7"/>
  <c r="AE38" i="8"/>
  <c r="AM38" i="8" s="1"/>
  <c r="AG35" i="14"/>
  <c r="AB35" i="14" s="1"/>
  <c r="Z35" i="14" s="1"/>
  <c r="S35" i="14" s="1"/>
  <c r="V35" i="10"/>
  <c r="Y38" i="8"/>
  <c r="Z38" i="8" s="1"/>
  <c r="M21" i="14"/>
  <c r="AE33" i="8"/>
  <c r="AG30" i="14"/>
  <c r="P22" i="14"/>
  <c r="M22" i="14" s="1"/>
  <c r="AE26" i="8"/>
  <c r="AM26" i="8" s="1"/>
  <c r="S30" i="10"/>
  <c r="H33" i="7" s="1"/>
  <c r="AN30" i="14"/>
  <c r="V39" i="10"/>
  <c r="Y42" i="8"/>
  <c r="Z42" i="8" s="1"/>
  <c r="AG41" i="14"/>
  <c r="S34" i="10"/>
  <c r="H37" i="7" s="1"/>
  <c r="K41" i="6"/>
  <c r="L41" i="6" s="1"/>
  <c r="J41" i="6"/>
  <c r="I38" i="15"/>
  <c r="V38" i="10"/>
  <c r="Y41" i="8"/>
  <c r="Z41" i="8" s="1"/>
  <c r="L36" i="14"/>
  <c r="D36" i="14" s="1"/>
  <c r="B36" i="14" s="1"/>
  <c r="F36" i="11" s="1"/>
  <c r="C36" i="11" s="1"/>
  <c r="AE41" i="8"/>
  <c r="T40" i="10"/>
  <c r="I43" i="7" s="1"/>
  <c r="U44" i="3"/>
  <c r="U39" i="4"/>
  <c r="K43" i="14"/>
  <c r="L43" i="14" s="1"/>
  <c r="D43" i="14" s="1"/>
  <c r="AE48" i="8"/>
  <c r="AM48" i="8" s="1"/>
  <c r="P51" i="14"/>
  <c r="V49" i="10"/>
  <c r="Y52" i="8"/>
  <c r="Z52" i="8" s="1"/>
  <c r="X55" i="6"/>
  <c r="Y55" i="6" s="1"/>
  <c r="W55" i="6"/>
  <c r="T49" i="6"/>
  <c r="U49" i="6" s="1"/>
  <c r="V49" i="6" s="1"/>
  <c r="P49" i="6"/>
  <c r="Q49" i="6" s="1"/>
  <c r="R49" i="6" s="1"/>
  <c r="O49" i="6"/>
  <c r="T53" i="6"/>
  <c r="U53" i="6" s="1"/>
  <c r="V53" i="6" s="1"/>
  <c r="P53" i="6"/>
  <c r="Q53" i="6" s="1"/>
  <c r="O53" i="6"/>
  <c r="AH60" i="8"/>
  <c r="AJ57" i="14"/>
  <c r="K62" i="7"/>
  <c r="P61" i="3" s="1"/>
  <c r="N62" i="7"/>
  <c r="Q62" i="7" s="1"/>
  <c r="G59" i="6"/>
  <c r="H59" i="6" s="1"/>
  <c r="F59" i="6"/>
  <c r="L61" i="7"/>
  <c r="P61" i="7"/>
  <c r="V62" i="10"/>
  <c r="Y65" i="8"/>
  <c r="Z65" i="8" s="1"/>
  <c r="AG63" i="14"/>
  <c r="P64" i="14"/>
  <c r="AN62" i="14"/>
  <c r="AE71" i="8"/>
  <c r="P70" i="14"/>
  <c r="K69" i="14"/>
  <c r="O70" i="7"/>
  <c r="AB74" i="14"/>
  <c r="X74" i="6"/>
  <c r="Y74" i="6" s="1"/>
  <c r="W74" i="6"/>
  <c r="L74" i="14"/>
  <c r="D74" i="14" s="1"/>
  <c r="R88" i="6"/>
  <c r="AB88" i="6" s="1"/>
  <c r="S81" i="10"/>
  <c r="H84" i="7" s="1"/>
  <c r="P86" i="6"/>
  <c r="Q86" i="6" s="1"/>
  <c r="R86" i="6" s="1"/>
  <c r="AB86" i="6" s="1"/>
  <c r="N85" i="3" s="1"/>
  <c r="K86" i="6"/>
  <c r="L86" i="6" s="1"/>
  <c r="J86" i="6"/>
  <c r="I90" i="6"/>
  <c r="P111" i="6"/>
  <c r="Q111" i="6" s="1"/>
  <c r="R111" i="6" s="1"/>
  <c r="T82" i="10"/>
  <c r="I85" i="7" s="1"/>
  <c r="M113" i="7"/>
  <c r="U109" i="4"/>
  <c r="U122" i="3"/>
  <c r="I121" i="6"/>
  <c r="C107" i="14"/>
  <c r="H107" i="11" s="1"/>
  <c r="E107" i="11" s="1"/>
  <c r="P125" i="8"/>
  <c r="F125" i="8"/>
  <c r="L125" i="8"/>
  <c r="S125" i="8"/>
  <c r="J125" i="8"/>
  <c r="G125" i="8"/>
  <c r="V125" i="8"/>
  <c r="U125" i="8"/>
  <c r="M125" i="8"/>
  <c r="I125" i="8"/>
  <c r="Q125" i="8"/>
  <c r="T125" i="8"/>
  <c r="P149" i="7"/>
  <c r="AB160" i="14"/>
  <c r="Z160" i="14" s="1"/>
  <c r="S160" i="14" s="1"/>
  <c r="I175" i="6"/>
  <c r="R97" i="4"/>
  <c r="L149" i="4"/>
  <c r="R17" i="5"/>
  <c r="R49" i="5"/>
  <c r="C99" i="4"/>
  <c r="C115" i="4"/>
  <c r="R131" i="4"/>
  <c r="C131" i="4"/>
  <c r="C147" i="4"/>
  <c r="S52" i="5"/>
  <c r="X109" i="8"/>
  <c r="S108" i="3" s="1"/>
  <c r="X135" i="8"/>
  <c r="S134" i="3" s="1"/>
  <c r="K6" i="7"/>
  <c r="P5" i="3" s="1"/>
  <c r="N6" i="7"/>
  <c r="Q6" i="7" s="1"/>
  <c r="U126" i="4"/>
  <c r="U142" i="4"/>
  <c r="S58" i="5"/>
  <c r="X86" i="8"/>
  <c r="X144" i="8"/>
  <c r="S143" i="3" s="1"/>
  <c r="G6" i="14"/>
  <c r="G13" i="6"/>
  <c r="H13" i="6" s="1"/>
  <c r="F13" i="6"/>
  <c r="P10" i="14"/>
  <c r="M10" i="14" s="1"/>
  <c r="X9" i="6"/>
  <c r="Y9" i="6" s="1"/>
  <c r="W9" i="6"/>
  <c r="V18" i="10"/>
  <c r="Y21" i="8"/>
  <c r="Z21" i="8" s="1"/>
  <c r="O23" i="7"/>
  <c r="AL11" i="8"/>
  <c r="P9" i="14"/>
  <c r="M9" i="14" s="1"/>
  <c r="AG9" i="14"/>
  <c r="S16" i="10"/>
  <c r="H19" i="7" s="1"/>
  <c r="G20" i="6"/>
  <c r="H20" i="6" s="1"/>
  <c r="F20" i="6"/>
  <c r="AG19" i="14"/>
  <c r="AB19" i="14" s="1"/>
  <c r="I19" i="15"/>
  <c r="T22" i="6"/>
  <c r="U22" i="6" s="1"/>
  <c r="V22" i="6" s="1"/>
  <c r="O22" i="6"/>
  <c r="P22" i="6"/>
  <c r="Q22" i="6" s="1"/>
  <c r="G27" i="6"/>
  <c r="H27" i="6" s="1"/>
  <c r="I27" i="6" s="1"/>
  <c r="F27" i="6"/>
  <c r="I24" i="15"/>
  <c r="V24" i="15" s="1"/>
  <c r="G24" i="11" s="1"/>
  <c r="D24" i="11" s="1"/>
  <c r="M28" i="6"/>
  <c r="N28" i="6" s="1"/>
  <c r="M27" i="3" s="1"/>
  <c r="AJ20" i="14"/>
  <c r="M34" i="6"/>
  <c r="P28" i="14"/>
  <c r="I35" i="15"/>
  <c r="V35" i="15" s="1"/>
  <c r="G35" i="11" s="1"/>
  <c r="D35" i="11" s="1"/>
  <c r="D22" i="14"/>
  <c r="K30" i="6"/>
  <c r="L30" i="6" s="1"/>
  <c r="J30" i="6"/>
  <c r="I27" i="15"/>
  <c r="V27" i="15" s="1"/>
  <c r="G27" i="11" s="1"/>
  <c r="D27" i="11" s="1"/>
  <c r="V27" i="10"/>
  <c r="Y30" i="8"/>
  <c r="Z30" i="8" s="1"/>
  <c r="Q32" i="8"/>
  <c r="R32" i="8" s="1"/>
  <c r="X32" i="8" s="1"/>
  <c r="S31" i="3" s="1"/>
  <c r="Q31" i="8"/>
  <c r="R31" i="8" s="1"/>
  <c r="X31" i="8" s="1"/>
  <c r="K32" i="7"/>
  <c r="P31" i="3" s="1"/>
  <c r="N32" i="7"/>
  <c r="Q32" i="7" s="1"/>
  <c r="AL24" i="8"/>
  <c r="AM24" i="8" s="1"/>
  <c r="AN24" i="8" s="1"/>
  <c r="AB23" i="14"/>
  <c r="Z23" i="14" s="1"/>
  <c r="P26" i="14"/>
  <c r="M26" i="14" s="1"/>
  <c r="M28" i="14"/>
  <c r="V29" i="15"/>
  <c r="G29" i="11" s="1"/>
  <c r="D29" i="11" s="1"/>
  <c r="X32" i="6"/>
  <c r="Y32" i="6" s="1"/>
  <c r="Z32" i="6" s="1"/>
  <c r="W32" i="6"/>
  <c r="AN29" i="14"/>
  <c r="AE34" i="8"/>
  <c r="AM34" i="8" s="1"/>
  <c r="AN34" i="8" s="1"/>
  <c r="L35" i="14"/>
  <c r="D35" i="14" s="1"/>
  <c r="S41" i="10"/>
  <c r="H44" i="7" s="1"/>
  <c r="Z47" i="6"/>
  <c r="V34" i="10"/>
  <c r="Y37" i="8"/>
  <c r="Z37" i="8" s="1"/>
  <c r="AG39" i="14"/>
  <c r="Z45" i="6"/>
  <c r="V32" i="15"/>
  <c r="G32" i="11" s="1"/>
  <c r="D32" i="11" s="1"/>
  <c r="S33" i="10"/>
  <c r="H36" i="7" s="1"/>
  <c r="G37" i="6"/>
  <c r="H37" i="6" s="1"/>
  <c r="I37" i="6" s="1"/>
  <c r="F37" i="6"/>
  <c r="AJ38" i="14"/>
  <c r="AJ47" i="14"/>
  <c r="S45" i="10"/>
  <c r="H48" i="7" s="1"/>
  <c r="P54" i="7"/>
  <c r="AN52" i="14"/>
  <c r="I53" i="15"/>
  <c r="V53" i="15" s="1"/>
  <c r="G53" i="11" s="1"/>
  <c r="D53" i="11" s="1"/>
  <c r="I58" i="6"/>
  <c r="I53" i="6"/>
  <c r="N53" i="6" s="1"/>
  <c r="M52" i="3" s="1"/>
  <c r="AE55" i="8"/>
  <c r="AG57" i="14"/>
  <c r="V57" i="10"/>
  <c r="Y60" i="8"/>
  <c r="Z60" i="8" s="1"/>
  <c r="N55" i="7"/>
  <c r="Q55" i="7" s="1"/>
  <c r="K55" i="7"/>
  <c r="AL62" i="8"/>
  <c r="AE62" i="8"/>
  <c r="L62" i="7"/>
  <c r="S55" i="10"/>
  <c r="H58" i="7" s="1"/>
  <c r="O61" i="7"/>
  <c r="P63" i="7"/>
  <c r="I64" i="6"/>
  <c r="N64" i="6" s="1"/>
  <c r="M63" i="3" s="1"/>
  <c r="V61" i="15"/>
  <c r="G61" i="11" s="1"/>
  <c r="D61" i="11" s="1"/>
  <c r="AE65" i="8"/>
  <c r="X67" i="6"/>
  <c r="Y67" i="6" s="1"/>
  <c r="W67" i="6"/>
  <c r="AG65" i="14"/>
  <c r="AB65" i="14" s="1"/>
  <c r="Z65" i="14" s="1"/>
  <c r="S65" i="14" s="1"/>
  <c r="AH64" i="8"/>
  <c r="V66" i="15"/>
  <c r="G66" i="11" s="1"/>
  <c r="D66" i="11" s="1"/>
  <c r="U72" i="3"/>
  <c r="AG70" i="14"/>
  <c r="AH73" i="8"/>
  <c r="N69" i="7"/>
  <c r="Q69" i="7" s="1"/>
  <c r="K69" i="7"/>
  <c r="AL70" i="8"/>
  <c r="AM70" i="8" s="1"/>
  <c r="AN71" i="14"/>
  <c r="S72" i="10"/>
  <c r="H75" i="7" s="1"/>
  <c r="O77" i="7"/>
  <c r="G79" i="6"/>
  <c r="H79" i="6" s="1"/>
  <c r="I79" i="6" s="1"/>
  <c r="N79" i="6" s="1"/>
  <c r="M78" i="3" s="1"/>
  <c r="F79" i="6"/>
  <c r="M81" i="7"/>
  <c r="F84" i="6"/>
  <c r="G84" i="6"/>
  <c r="H84" i="6" s="1"/>
  <c r="M84" i="7"/>
  <c r="C94" i="5"/>
  <c r="C86" i="5"/>
  <c r="C78" i="5"/>
  <c r="C70" i="5"/>
  <c r="C62" i="5"/>
  <c r="C54" i="5"/>
  <c r="C46" i="5"/>
  <c r="C38" i="5"/>
  <c r="C30" i="5"/>
  <c r="C22" i="5"/>
  <c r="C14" i="5"/>
  <c r="C6" i="5"/>
  <c r="C156" i="4"/>
  <c r="C152" i="4"/>
  <c r="C148" i="4"/>
  <c r="C144" i="4"/>
  <c r="C140" i="4"/>
  <c r="C136" i="4"/>
  <c r="C132" i="4"/>
  <c r="C128" i="4"/>
  <c r="C124" i="4"/>
  <c r="C120" i="4"/>
  <c r="C116" i="4"/>
  <c r="C112" i="4"/>
  <c r="C108" i="4"/>
  <c r="C104" i="4"/>
  <c r="C100" i="4"/>
  <c r="C93" i="5"/>
  <c r="C85" i="5"/>
  <c r="C77" i="5"/>
  <c r="C69" i="5"/>
  <c r="C61" i="5"/>
  <c r="C53" i="5"/>
  <c r="C45" i="5"/>
  <c r="C37" i="5"/>
  <c r="C29" i="5"/>
  <c r="C21" i="5"/>
  <c r="C13" i="5"/>
  <c r="C5" i="5"/>
  <c r="U5" i="3"/>
  <c r="U5" i="5"/>
  <c r="U40" i="5"/>
  <c r="U72" i="5"/>
  <c r="C11" i="5"/>
  <c r="C43" i="5"/>
  <c r="C75" i="5"/>
  <c r="U112" i="4"/>
  <c r="U144" i="4"/>
  <c r="U19" i="5"/>
  <c r="U83" i="5"/>
  <c r="C8" i="5"/>
  <c r="C40" i="5"/>
  <c r="U62" i="5"/>
  <c r="U69" i="5"/>
  <c r="C72" i="5"/>
  <c r="U94" i="5"/>
  <c r="BX307" i="17"/>
  <c r="D307" i="17" s="1"/>
  <c r="BX291" i="17"/>
  <c r="D291" i="17" s="1"/>
  <c r="BX275" i="17"/>
  <c r="D275" i="17" s="1"/>
  <c r="BX227" i="17"/>
  <c r="D227" i="17" s="1"/>
  <c r="BX211" i="17"/>
  <c r="D211" i="17" s="1"/>
  <c r="BX195" i="17"/>
  <c r="D195" i="17" s="1"/>
  <c r="BX179" i="17"/>
  <c r="D179" i="17" s="1"/>
  <c r="BX99" i="17"/>
  <c r="D99" i="17" s="1"/>
  <c r="BX322" i="17"/>
  <c r="D322" i="17" s="1"/>
  <c r="BX226" i="17"/>
  <c r="D226" i="17" s="1"/>
  <c r="BX210" i="17"/>
  <c r="D210" i="17" s="1"/>
  <c r="BX178" i="17"/>
  <c r="D178" i="17" s="1"/>
  <c r="BX162" i="17"/>
  <c r="D162" i="17" s="1"/>
  <c r="BX146" i="17"/>
  <c r="D146" i="17" s="1"/>
  <c r="BX114" i="17"/>
  <c r="D114" i="17" s="1"/>
  <c r="BX98" i="17"/>
  <c r="D98" i="17" s="1"/>
  <c r="BX66" i="17"/>
  <c r="D66" i="17" s="1"/>
  <c r="BX46" i="17"/>
  <c r="D46" i="17" s="1"/>
  <c r="BX6" i="17"/>
  <c r="D6" i="17" s="1"/>
  <c r="BX317" i="17"/>
  <c r="D317" i="17" s="1"/>
  <c r="BX237" i="17"/>
  <c r="D237" i="17" s="1"/>
  <c r="BX205" i="17"/>
  <c r="D205" i="17" s="1"/>
  <c r="BX173" i="17"/>
  <c r="D173" i="17" s="1"/>
  <c r="BX157" i="17"/>
  <c r="D157" i="17" s="1"/>
  <c r="BX141" i="17"/>
  <c r="D141" i="17" s="1"/>
  <c r="BX125" i="17"/>
  <c r="D125" i="17" s="1"/>
  <c r="BX312" i="17"/>
  <c r="D312" i="17" s="1"/>
  <c r="BX296" i="17"/>
  <c r="D296" i="17" s="1"/>
  <c r="BX280" i="17"/>
  <c r="D280" i="17" s="1"/>
  <c r="BX264" i="17"/>
  <c r="D264" i="17" s="1"/>
  <c r="BX248" i="17"/>
  <c r="D248" i="17" s="1"/>
  <c r="BX232" i="17"/>
  <c r="D232" i="17" s="1"/>
  <c r="BX168" i="17"/>
  <c r="D168" i="17" s="1"/>
  <c r="BX152" i="17"/>
  <c r="D152" i="17" s="1"/>
  <c r="BX136" i="17"/>
  <c r="D136" i="17" s="1"/>
  <c r="BX120" i="17"/>
  <c r="D120" i="17" s="1"/>
  <c r="BX104" i="17"/>
  <c r="D104" i="17" s="1"/>
  <c r="BX88" i="17"/>
  <c r="D88" i="17" s="1"/>
  <c r="BX72" i="17"/>
  <c r="D72" i="17" s="1"/>
  <c r="BX25" i="17"/>
  <c r="D25" i="17" s="1"/>
  <c r="U16" i="5"/>
  <c r="U48" i="5"/>
  <c r="U80" i="5"/>
  <c r="C35" i="5"/>
  <c r="C67" i="5"/>
  <c r="U124" i="4"/>
  <c r="U140" i="4"/>
  <c r="U156" i="4"/>
  <c r="U11" i="5"/>
  <c r="U43" i="5"/>
  <c r="U75" i="5"/>
  <c r="C32" i="5"/>
  <c r="U54" i="5"/>
  <c r="C64" i="5"/>
  <c r="U86" i="5"/>
  <c r="U93" i="5"/>
  <c r="C96" i="5"/>
  <c r="BX319" i="17"/>
  <c r="D319" i="17" s="1"/>
  <c r="BX287" i="17"/>
  <c r="D287" i="17" s="1"/>
  <c r="BX239" i="17"/>
  <c r="D239" i="17" s="1"/>
  <c r="BX223" i="17"/>
  <c r="D223" i="17" s="1"/>
  <c r="BX191" i="17"/>
  <c r="D191" i="17" s="1"/>
  <c r="BX175" i="17"/>
  <c r="D175" i="17" s="1"/>
  <c r="BX127" i="17"/>
  <c r="D127" i="17" s="1"/>
  <c r="BX222" i="17"/>
  <c r="D222" i="17" s="1"/>
  <c r="BX190" i="17"/>
  <c r="D190" i="17" s="1"/>
  <c r="BX158" i="17"/>
  <c r="D158" i="17" s="1"/>
  <c r="BX142" i="17"/>
  <c r="D142" i="17" s="1"/>
  <c r="BX94" i="17"/>
  <c r="D94" i="17" s="1"/>
  <c r="BX52" i="17"/>
  <c r="D52" i="17" s="1"/>
  <c r="BX28" i="17"/>
  <c r="D28" i="17" s="1"/>
  <c r="BX20" i="17"/>
  <c r="D20" i="17" s="1"/>
  <c r="BX4" i="17"/>
  <c r="D4" i="17" s="1"/>
  <c r="BX313" i="17"/>
  <c r="D313" i="17" s="1"/>
  <c r="BX233" i="17"/>
  <c r="D233" i="17" s="1"/>
  <c r="BX217" i="17"/>
  <c r="D217" i="17" s="1"/>
  <c r="BX153" i="17"/>
  <c r="D153" i="17" s="1"/>
  <c r="BX137" i="17"/>
  <c r="D137" i="17" s="1"/>
  <c r="BX121" i="17"/>
  <c r="D121" i="17" s="1"/>
  <c r="BX105" i="17"/>
  <c r="D105" i="17" s="1"/>
  <c r="BX73" i="17"/>
  <c r="D73" i="17" s="1"/>
  <c r="BX308" i="17"/>
  <c r="D308" i="17" s="1"/>
  <c r="BX276" i="17"/>
  <c r="D276" i="17" s="1"/>
  <c r="BX228" i="17"/>
  <c r="D228" i="17" s="1"/>
  <c r="BX180" i="17"/>
  <c r="D180" i="17" s="1"/>
  <c r="BX148" i="17"/>
  <c r="D148" i="17" s="1"/>
  <c r="BX116" i="17"/>
  <c r="D116" i="17" s="1"/>
  <c r="BX100" i="17"/>
  <c r="D100" i="17" s="1"/>
  <c r="BX84" i="17"/>
  <c r="D84" i="17" s="1"/>
  <c r="BX55" i="17"/>
  <c r="D55" i="17" s="1"/>
  <c r="BX39" i="17"/>
  <c r="D39" i="17" s="1"/>
  <c r="BX23" i="17"/>
  <c r="D23" i="17" s="1"/>
  <c r="BX15" i="17"/>
  <c r="D15" i="17" s="1"/>
  <c r="BX7" i="17"/>
  <c r="D7" i="17" s="1"/>
  <c r="U56" i="5"/>
  <c r="U88" i="5"/>
  <c r="C27" i="5"/>
  <c r="C59" i="5"/>
  <c r="C91" i="5"/>
  <c r="U104" i="4"/>
  <c r="U120" i="4"/>
  <c r="U152" i="4"/>
  <c r="U67" i="5"/>
  <c r="U14" i="5"/>
  <c r="C24" i="5"/>
  <c r="U46" i="5"/>
  <c r="U53" i="5"/>
  <c r="C56" i="5"/>
  <c r="U85" i="5"/>
  <c r="C88" i="5"/>
  <c r="BX328" i="17"/>
  <c r="D328" i="17" s="1"/>
  <c r="BX315" i="17"/>
  <c r="D315" i="17" s="1"/>
  <c r="BX283" i="17"/>
  <c r="D283" i="17" s="1"/>
  <c r="BX267" i="17"/>
  <c r="D267" i="17" s="1"/>
  <c r="BX171" i="17"/>
  <c r="D171" i="17" s="1"/>
  <c r="BX155" i="17"/>
  <c r="D155" i="17" s="1"/>
  <c r="BX123" i="17"/>
  <c r="D123" i="17" s="1"/>
  <c r="BX107" i="17"/>
  <c r="D107" i="17" s="1"/>
  <c r="BX59" i="17"/>
  <c r="D59" i="17" s="1"/>
  <c r="BX266" i="17"/>
  <c r="D266" i="17" s="1"/>
  <c r="BX202" i="17"/>
  <c r="D202" i="17" s="1"/>
  <c r="BX186" i="17"/>
  <c r="D186" i="17" s="1"/>
  <c r="BX170" i="17"/>
  <c r="D170" i="17" s="1"/>
  <c r="BX154" i="17"/>
  <c r="D154" i="17" s="1"/>
  <c r="BX138" i="17"/>
  <c r="D138" i="17" s="1"/>
  <c r="BX122" i="17"/>
  <c r="D122" i="17" s="1"/>
  <c r="BX90" i="17"/>
  <c r="D90" i="17" s="1"/>
  <c r="BX74" i="17"/>
  <c r="D74" i="17" s="1"/>
  <c r="BX34" i="17"/>
  <c r="D34" i="17" s="1"/>
  <c r="BX26" i="17"/>
  <c r="D26" i="17" s="1"/>
  <c r="BX10" i="17"/>
  <c r="D10" i="17" s="1"/>
  <c r="BX309" i="17"/>
  <c r="D309" i="17" s="1"/>
  <c r="BX229" i="17"/>
  <c r="D229" i="17" s="1"/>
  <c r="BX181" i="17"/>
  <c r="D181" i="17" s="1"/>
  <c r="BX133" i="17"/>
  <c r="D133" i="17" s="1"/>
  <c r="BX101" i="17"/>
  <c r="D101" i="17" s="1"/>
  <c r="BX85" i="17"/>
  <c r="D85" i="17" s="1"/>
  <c r="BX320" i="17"/>
  <c r="D320" i="17" s="1"/>
  <c r="BX288" i="17"/>
  <c r="D288" i="17" s="1"/>
  <c r="BX240" i="17"/>
  <c r="D240" i="17" s="1"/>
  <c r="BX224" i="17"/>
  <c r="D224" i="17" s="1"/>
  <c r="BX192" i="17"/>
  <c r="D192" i="17" s="1"/>
  <c r="BX176" i="17"/>
  <c r="D176" i="17" s="1"/>
  <c r="BX128" i="17"/>
  <c r="D128" i="17" s="1"/>
  <c r="BX96" i="17"/>
  <c r="D96" i="17" s="1"/>
  <c r="BX80" i="17"/>
  <c r="D80" i="17" s="1"/>
  <c r="BX53" i="17"/>
  <c r="D53" i="17" s="1"/>
  <c r="BX45" i="17"/>
  <c r="D45" i="17" s="1"/>
  <c r="BX29" i="17"/>
  <c r="D29" i="17" s="1"/>
  <c r="BX13" i="17"/>
  <c r="D13" i="17" s="1"/>
  <c r="BX5" i="17"/>
  <c r="D5" i="17" s="1"/>
  <c r="U32" i="5"/>
  <c r="U64" i="5"/>
  <c r="U96" i="5"/>
  <c r="C19" i="5"/>
  <c r="C51" i="5"/>
  <c r="C83" i="5"/>
  <c r="U100" i="4"/>
  <c r="U116" i="4"/>
  <c r="U148" i="4"/>
  <c r="U27" i="5"/>
  <c r="U59" i="5"/>
  <c r="U6" i="5"/>
  <c r="U13" i="5"/>
  <c r="C16" i="5"/>
  <c r="U38" i="5"/>
  <c r="U45" i="5"/>
  <c r="C48" i="5"/>
  <c r="U70" i="5"/>
  <c r="U77" i="5"/>
  <c r="C80" i="5"/>
  <c r="BX327" i="17"/>
  <c r="D327" i="17" s="1"/>
  <c r="BX279" i="17"/>
  <c r="D279" i="17" s="1"/>
  <c r="BX263" i="17"/>
  <c r="D263" i="17" s="1"/>
  <c r="BX231" i="17"/>
  <c r="D231" i="17" s="1"/>
  <c r="BX215" i="17"/>
  <c r="D215" i="17" s="1"/>
  <c r="BX199" i="17"/>
  <c r="D199" i="17" s="1"/>
  <c r="BX183" i="17"/>
  <c r="D183" i="17" s="1"/>
  <c r="BX103" i="17"/>
  <c r="D103" i="17" s="1"/>
  <c r="BX310" i="17"/>
  <c r="D310" i="17" s="1"/>
  <c r="BX294" i="17"/>
  <c r="D294" i="17" s="1"/>
  <c r="BX262" i="17"/>
  <c r="D262" i="17" s="1"/>
  <c r="BX230" i="17"/>
  <c r="D230" i="17" s="1"/>
  <c r="BX214" i="17"/>
  <c r="D214" i="17" s="1"/>
  <c r="BX182" i="17"/>
  <c r="D182" i="17" s="1"/>
  <c r="BX150" i="17"/>
  <c r="D150" i="17" s="1"/>
  <c r="BX102" i="17"/>
  <c r="D102" i="17" s="1"/>
  <c r="BX56" i="17"/>
  <c r="D56" i="17" s="1"/>
  <c r="BX24" i="17"/>
  <c r="D24" i="17" s="1"/>
  <c r="BX16" i="17"/>
  <c r="D16" i="17" s="1"/>
  <c r="BX8" i="17"/>
  <c r="D8" i="17" s="1"/>
  <c r="BX321" i="17"/>
  <c r="D321" i="17" s="1"/>
  <c r="BX273" i="17"/>
  <c r="D273" i="17" s="1"/>
  <c r="BX225" i="17"/>
  <c r="D225" i="17" s="1"/>
  <c r="BX209" i="17"/>
  <c r="D209" i="17" s="1"/>
  <c r="BX129" i="17"/>
  <c r="D129" i="17" s="1"/>
  <c r="BX97" i="17"/>
  <c r="D97" i="17" s="1"/>
  <c r="BX268" i="17"/>
  <c r="D268" i="17" s="1"/>
  <c r="BX236" i="17"/>
  <c r="D236" i="17" s="1"/>
  <c r="BX172" i="17"/>
  <c r="D172" i="17" s="1"/>
  <c r="BX156" i="17"/>
  <c r="D156" i="17" s="1"/>
  <c r="BX108" i="17"/>
  <c r="D108" i="17" s="1"/>
  <c r="BX92" i="17"/>
  <c r="D92" i="17" s="1"/>
  <c r="BX60" i="17"/>
  <c r="D60" i="17" s="1"/>
  <c r="BX43" i="17"/>
  <c r="D43" i="17" s="1"/>
  <c r="BX35" i="17"/>
  <c r="D35" i="17" s="1"/>
  <c r="BX27" i="17"/>
  <c r="D27" i="17" s="1"/>
  <c r="BX19" i="17"/>
  <c r="D19" i="17" s="1"/>
  <c r="BX11" i="17"/>
  <c r="D11" i="17" s="1"/>
  <c r="S83" i="10"/>
  <c r="H86" i="7" s="1"/>
  <c r="U103" i="3"/>
  <c r="AL98" i="8"/>
  <c r="AN126" i="8"/>
  <c r="T125" i="3" s="1"/>
  <c r="R125" i="3" s="1"/>
  <c r="P160" i="7"/>
  <c r="U25" i="4"/>
  <c r="C25" i="4"/>
  <c r="U57" i="4"/>
  <c r="C57" i="4"/>
  <c r="U89" i="4"/>
  <c r="C89" i="4"/>
  <c r="C113" i="4"/>
  <c r="R129" i="4"/>
  <c r="C129" i="4"/>
  <c r="C145" i="4"/>
  <c r="U15" i="4"/>
  <c r="C15" i="4"/>
  <c r="U47" i="4"/>
  <c r="C47" i="4"/>
  <c r="U79" i="4"/>
  <c r="C79" i="4"/>
  <c r="L5" i="4"/>
  <c r="U9" i="5"/>
  <c r="U73" i="5"/>
  <c r="R35" i="4"/>
  <c r="L67" i="4"/>
  <c r="U12" i="5"/>
  <c r="U44" i="5"/>
  <c r="U76" i="5"/>
  <c r="U98" i="4"/>
  <c r="U114" i="4"/>
  <c r="U130" i="4"/>
  <c r="U146" i="4"/>
  <c r="S50" i="5"/>
  <c r="Z8" i="6"/>
  <c r="B7" i="14"/>
  <c r="F7" i="11" s="1"/>
  <c r="C7" i="11" s="1"/>
  <c r="X147" i="8"/>
  <c r="S146" i="3" s="1"/>
  <c r="P6" i="6"/>
  <c r="Q6" i="6" s="1"/>
  <c r="T6" i="6"/>
  <c r="U6" i="6" s="1"/>
  <c r="V6" i="6" s="1"/>
  <c r="O6" i="6"/>
  <c r="X6" i="6"/>
  <c r="Y6" i="6" s="1"/>
  <c r="Z6" i="6" s="1"/>
  <c r="AN3" i="14"/>
  <c r="AB3" i="14" s="1"/>
  <c r="Z3" i="14" s="1"/>
  <c r="S3" i="14" s="1"/>
  <c r="P7" i="6"/>
  <c r="Q7" i="6" s="1"/>
  <c r="T7" i="6"/>
  <c r="U7" i="6" s="1"/>
  <c r="V7" i="6" s="1"/>
  <c r="O7" i="6"/>
  <c r="L10" i="14"/>
  <c r="D10" i="14" s="1"/>
  <c r="AL16" i="8"/>
  <c r="X15" i="6"/>
  <c r="Y15" i="6" s="1"/>
  <c r="W15" i="6"/>
  <c r="AJ9" i="14"/>
  <c r="P12" i="14"/>
  <c r="M12" i="14" s="1"/>
  <c r="L17" i="7"/>
  <c r="AL18" i="8"/>
  <c r="AM18" i="8" s="1"/>
  <c r="AN18" i="8" s="1"/>
  <c r="AG17" i="14"/>
  <c r="AB17" i="14" s="1"/>
  <c r="Z17" i="14" s="1"/>
  <c r="U21" i="3"/>
  <c r="O17" i="7"/>
  <c r="AG20" i="14"/>
  <c r="V20" i="10"/>
  <c r="Y23" i="8"/>
  <c r="Z23" i="8" s="1"/>
  <c r="AN28" i="14"/>
  <c r="V28" i="10"/>
  <c r="Y31" i="8"/>
  <c r="Z31" i="8" s="1"/>
  <c r="M38" i="7"/>
  <c r="T29" i="6"/>
  <c r="U29" i="6" s="1"/>
  <c r="V29" i="6" s="1"/>
  <c r="P29" i="6"/>
  <c r="Q29" i="6" s="1"/>
  <c r="O29" i="6"/>
  <c r="L25" i="14"/>
  <c r="D25" i="14" s="1"/>
  <c r="AG27" i="14"/>
  <c r="I32" i="6"/>
  <c r="L34" i="7"/>
  <c r="T37" i="6"/>
  <c r="U37" i="6" s="1"/>
  <c r="V37" i="6" s="1"/>
  <c r="P37" i="6"/>
  <c r="Q37" i="6" s="1"/>
  <c r="O37" i="6"/>
  <c r="X44" i="6"/>
  <c r="Y44" i="6" s="1"/>
  <c r="Z44" i="6" s="1"/>
  <c r="W44" i="6"/>
  <c r="O47" i="7"/>
  <c r="AM37" i="8"/>
  <c r="AE37" i="8"/>
  <c r="X48" i="6"/>
  <c r="Y48" i="6" s="1"/>
  <c r="W48" i="6"/>
  <c r="I43" i="15"/>
  <c r="V43" i="15" s="1"/>
  <c r="G43" i="11" s="1"/>
  <c r="D43" i="11" s="1"/>
  <c r="AJ51" i="14"/>
  <c r="AB51" i="14" s="1"/>
  <c r="Z51" i="14" s="1"/>
  <c r="S51" i="14" s="1"/>
  <c r="X51" i="6"/>
  <c r="Y51" i="6" s="1"/>
  <c r="W51" i="6"/>
  <c r="K56" i="6"/>
  <c r="L56" i="6" s="1"/>
  <c r="M56" i="6" s="1"/>
  <c r="J56" i="6"/>
  <c r="L59" i="7"/>
  <c r="F60" i="6"/>
  <c r="G60" i="6"/>
  <c r="H60" i="6" s="1"/>
  <c r="I60" i="6" s="1"/>
  <c r="I57" i="15"/>
  <c r="V57" i="15" s="1"/>
  <c r="G57" i="11" s="1"/>
  <c r="D57" i="11" s="1"/>
  <c r="M55" i="6"/>
  <c r="I56" i="15"/>
  <c r="K59" i="14"/>
  <c r="L59" i="14" s="1"/>
  <c r="D59" i="14" s="1"/>
  <c r="V54" i="15"/>
  <c r="G54" i="11" s="1"/>
  <c r="D54" i="11" s="1"/>
  <c r="AJ56" i="14"/>
  <c r="M61" i="7"/>
  <c r="AH65" i="8"/>
  <c r="U66" i="3"/>
  <c r="U59" i="4"/>
  <c r="AE67" i="8"/>
  <c r="L62" i="14"/>
  <c r="D62" i="14" s="1"/>
  <c r="O72" i="7"/>
  <c r="X73" i="6"/>
  <c r="Y73" i="6" s="1"/>
  <c r="W73" i="6"/>
  <c r="G73" i="6"/>
  <c r="H73" i="6" s="1"/>
  <c r="F73" i="6"/>
  <c r="AJ78" i="14"/>
  <c r="AB78" i="14" s="1"/>
  <c r="S78" i="10"/>
  <c r="H81" i="7" s="1"/>
  <c r="T81" i="6"/>
  <c r="U81" i="6" s="1"/>
  <c r="V81" i="6" s="1"/>
  <c r="P81" i="6"/>
  <c r="Q81" i="6" s="1"/>
  <c r="O81" i="6"/>
  <c r="M87" i="7"/>
  <c r="AH92" i="8"/>
  <c r="AN97" i="8"/>
  <c r="T96" i="3" s="1"/>
  <c r="M98" i="7"/>
  <c r="U93" i="4"/>
  <c r="U104" i="3"/>
  <c r="U65" i="5"/>
  <c r="U110" i="3"/>
  <c r="O125" i="7"/>
  <c r="T123" i="6"/>
  <c r="U123" i="6" s="1"/>
  <c r="V123" i="6" s="1"/>
  <c r="AA123" i="6" s="1"/>
  <c r="P145" i="7"/>
  <c r="M144" i="7"/>
  <c r="M85" i="14"/>
  <c r="AB84" i="14"/>
  <c r="Z84" i="14" s="1"/>
  <c r="S84" i="14" s="1"/>
  <c r="I85" i="15"/>
  <c r="L92" i="7"/>
  <c r="AJ89" i="14"/>
  <c r="AB89" i="14" s="1"/>
  <c r="Z89" i="14" s="1"/>
  <c r="S89" i="14" s="1"/>
  <c r="S89" i="10"/>
  <c r="H92" i="7" s="1"/>
  <c r="K93" i="7"/>
  <c r="N93" i="7"/>
  <c r="Q93" i="7" s="1"/>
  <c r="AG93" i="14"/>
  <c r="AB93" i="14" s="1"/>
  <c r="Z93" i="14" s="1"/>
  <c r="S93" i="14" s="1"/>
  <c r="G93" i="14"/>
  <c r="D93" i="14" s="1"/>
  <c r="X100" i="6"/>
  <c r="Y100" i="6" s="1"/>
  <c r="W100" i="6"/>
  <c r="V100" i="10"/>
  <c r="Y103" i="8"/>
  <c r="Z103" i="8" s="1"/>
  <c r="L115" i="7"/>
  <c r="AJ112" i="14"/>
  <c r="G115" i="6"/>
  <c r="H115" i="6" s="1"/>
  <c r="I115" i="6" s="1"/>
  <c r="F115" i="6"/>
  <c r="D88" i="14"/>
  <c r="T92" i="10"/>
  <c r="I95" i="7" s="1"/>
  <c r="T99" i="6"/>
  <c r="U99" i="6" s="1"/>
  <c r="V99" i="6" s="1"/>
  <c r="AA99" i="6" s="1"/>
  <c r="P99" i="6"/>
  <c r="Q99" i="6" s="1"/>
  <c r="R99" i="6" s="1"/>
  <c r="O99" i="6"/>
  <c r="G104" i="6"/>
  <c r="H104" i="6" s="1"/>
  <c r="F104" i="6"/>
  <c r="AN87" i="14"/>
  <c r="AN91" i="14"/>
  <c r="AE100" i="8"/>
  <c r="AM100" i="8" s="1"/>
  <c r="AJ97" i="14"/>
  <c r="G103" i="6"/>
  <c r="H103" i="6" s="1"/>
  <c r="F103" i="6"/>
  <c r="X103" i="6"/>
  <c r="Y103" i="6" s="1"/>
  <c r="W103" i="6"/>
  <c r="AH103" i="8"/>
  <c r="P105" i="7"/>
  <c r="M105" i="7"/>
  <c r="AB104" i="14"/>
  <c r="V104" i="10"/>
  <c r="Y107" i="8"/>
  <c r="Z107" i="8" s="1"/>
  <c r="K107" i="6"/>
  <c r="L107" i="6" s="1"/>
  <c r="J107" i="6"/>
  <c r="G111" i="6"/>
  <c r="H111" i="6" s="1"/>
  <c r="F111" i="6"/>
  <c r="K116" i="7"/>
  <c r="P115" i="3" s="1"/>
  <c r="N116" i="7"/>
  <c r="Q116" i="7" s="1"/>
  <c r="AB82" i="14"/>
  <c r="Z82" i="14" s="1"/>
  <c r="S82" i="14" s="1"/>
  <c r="G87" i="14"/>
  <c r="S87" i="10"/>
  <c r="H90" i="7" s="1"/>
  <c r="G91" i="6"/>
  <c r="H91" i="6" s="1"/>
  <c r="I91" i="6" s="1"/>
  <c r="N91" i="6" s="1"/>
  <c r="M90" i="3" s="1"/>
  <c r="F91" i="6"/>
  <c r="Q94" i="8"/>
  <c r="R94" i="8" s="1"/>
  <c r="Q93" i="8"/>
  <c r="R93" i="8" s="1"/>
  <c r="X93" i="8" s="1"/>
  <c r="S92" i="3" s="1"/>
  <c r="Q92" i="8"/>
  <c r="R92" i="8" s="1"/>
  <c r="X92" i="8" s="1"/>
  <c r="Q91" i="8"/>
  <c r="R91" i="8" s="1"/>
  <c r="AG88" i="14"/>
  <c r="T93" i="6"/>
  <c r="U93" i="6" s="1"/>
  <c r="V93" i="6" s="1"/>
  <c r="P93" i="6"/>
  <c r="Q93" i="6" s="1"/>
  <c r="R93" i="6" s="1"/>
  <c r="O93" i="6"/>
  <c r="M92" i="14"/>
  <c r="G95" i="14"/>
  <c r="S95" i="10"/>
  <c r="H98" i="7" s="1"/>
  <c r="G99" i="6"/>
  <c r="H99" i="6" s="1"/>
  <c r="F99" i="6"/>
  <c r="AG96" i="14"/>
  <c r="AB96" i="14" s="1"/>
  <c r="Z96" i="14" s="1"/>
  <c r="P100" i="7"/>
  <c r="T101" i="6"/>
  <c r="U101" i="6" s="1"/>
  <c r="V101" i="6" s="1"/>
  <c r="P101" i="6"/>
  <c r="Q101" i="6" s="1"/>
  <c r="O101" i="6"/>
  <c r="L102" i="14"/>
  <c r="D102" i="14" s="1"/>
  <c r="L104" i="14"/>
  <c r="D104" i="14" s="1"/>
  <c r="T106" i="6"/>
  <c r="U106" i="6" s="1"/>
  <c r="V106" i="6" s="1"/>
  <c r="P106" i="6"/>
  <c r="Q106" i="6" s="1"/>
  <c r="O106" i="6"/>
  <c r="AE108" i="8"/>
  <c r="V107" i="15"/>
  <c r="G107" i="11" s="1"/>
  <c r="D107" i="11" s="1"/>
  <c r="X110" i="6"/>
  <c r="Y110" i="6" s="1"/>
  <c r="W110" i="6"/>
  <c r="T115" i="10"/>
  <c r="I118" i="7" s="1"/>
  <c r="K119" i="6"/>
  <c r="L119" i="6" s="1"/>
  <c r="J119" i="6"/>
  <c r="V116" i="10"/>
  <c r="Y119" i="8"/>
  <c r="Z119" i="8" s="1"/>
  <c r="AE120" i="8"/>
  <c r="AM120" i="8" s="1"/>
  <c r="AN120" i="8" s="1"/>
  <c r="T129" i="6"/>
  <c r="U129" i="6" s="1"/>
  <c r="V129" i="6" s="1"/>
  <c r="P129" i="6"/>
  <c r="Q129" i="6" s="1"/>
  <c r="O129" i="6"/>
  <c r="L133" i="7"/>
  <c r="AG130" i="14"/>
  <c r="L106" i="14"/>
  <c r="X113" i="6"/>
  <c r="Y113" i="6" s="1"/>
  <c r="W113" i="6"/>
  <c r="AL113" i="8"/>
  <c r="AM113" i="8" s="1"/>
  <c r="T117" i="6"/>
  <c r="U117" i="6" s="1"/>
  <c r="V117" i="6" s="1"/>
  <c r="P117" i="6"/>
  <c r="Q117" i="6" s="1"/>
  <c r="O117" i="6"/>
  <c r="AN114" i="14"/>
  <c r="AB114" i="14" s="1"/>
  <c r="Z114" i="14" s="1"/>
  <c r="S114" i="14" s="1"/>
  <c r="M119" i="7"/>
  <c r="AG116" i="14"/>
  <c r="K118" i="14"/>
  <c r="AE124" i="8"/>
  <c r="AM124" i="8" s="1"/>
  <c r="G124" i="6"/>
  <c r="H124" i="6" s="1"/>
  <c r="F124" i="6"/>
  <c r="T108" i="6"/>
  <c r="U108" i="6" s="1"/>
  <c r="V108" i="6" s="1"/>
  <c r="AA108" i="6" s="1"/>
  <c r="P108" i="6"/>
  <c r="Q108" i="6" s="1"/>
  <c r="R108" i="6" s="1"/>
  <c r="O108" i="6"/>
  <c r="AL112" i="8"/>
  <c r="T116" i="6"/>
  <c r="U116" i="6" s="1"/>
  <c r="V116" i="6" s="1"/>
  <c r="P116" i="6"/>
  <c r="Q116" i="6" s="1"/>
  <c r="R116" i="6" s="1"/>
  <c r="O116" i="6"/>
  <c r="AL120" i="8"/>
  <c r="T124" i="6"/>
  <c r="U124" i="6" s="1"/>
  <c r="V124" i="6" s="1"/>
  <c r="P124" i="6"/>
  <c r="Q124" i="6" s="1"/>
  <c r="O124" i="6"/>
  <c r="AL124" i="8"/>
  <c r="T125" i="6"/>
  <c r="U125" i="6" s="1"/>
  <c r="V125" i="6" s="1"/>
  <c r="P125" i="6"/>
  <c r="Q125" i="6" s="1"/>
  <c r="O125" i="6"/>
  <c r="AL125" i="8"/>
  <c r="AM125" i="8" s="1"/>
  <c r="AN125" i="8" s="1"/>
  <c r="AH129" i="8"/>
  <c r="AM129" i="8" s="1"/>
  <c r="AJ126" i="14"/>
  <c r="AE129" i="8"/>
  <c r="M129" i="7"/>
  <c r="AL133" i="8"/>
  <c r="T119" i="6"/>
  <c r="U119" i="6" s="1"/>
  <c r="V119" i="6" s="1"/>
  <c r="P119" i="6"/>
  <c r="Q119" i="6" s="1"/>
  <c r="R119" i="6" s="1"/>
  <c r="O119" i="6"/>
  <c r="K116" i="14"/>
  <c r="T127" i="6"/>
  <c r="U127" i="6" s="1"/>
  <c r="V127" i="6" s="1"/>
  <c r="P127" i="6"/>
  <c r="Q127" i="6" s="1"/>
  <c r="O127" i="6"/>
  <c r="D124" i="14"/>
  <c r="X135" i="6"/>
  <c r="Y135" i="6" s="1"/>
  <c r="W135" i="6"/>
  <c r="J140" i="6"/>
  <c r="K140" i="6"/>
  <c r="L140" i="6" s="1"/>
  <c r="V137" i="10"/>
  <c r="Y140" i="8"/>
  <c r="Z140" i="8" s="1"/>
  <c r="AE141" i="8"/>
  <c r="AH146" i="8"/>
  <c r="AE146" i="8"/>
  <c r="V119" i="15"/>
  <c r="G119" i="11" s="1"/>
  <c r="D119" i="11" s="1"/>
  <c r="AB119" i="14"/>
  <c r="Z119" i="14" s="1"/>
  <c r="S119" i="14" s="1"/>
  <c r="V123" i="15"/>
  <c r="G123" i="11" s="1"/>
  <c r="D123" i="11" s="1"/>
  <c r="X126" i="6"/>
  <c r="Y126" i="6" s="1"/>
  <c r="W126" i="6"/>
  <c r="G124" i="14"/>
  <c r="AG125" i="14"/>
  <c r="K131" i="6"/>
  <c r="L131" i="6" s="1"/>
  <c r="J131" i="6"/>
  <c r="V128" i="10"/>
  <c r="Y131" i="8"/>
  <c r="Z131" i="8" s="1"/>
  <c r="AN131" i="8" s="1"/>
  <c r="T130" i="3" s="1"/>
  <c r="R130" i="3" s="1"/>
  <c r="M129" i="14"/>
  <c r="AE132" i="8"/>
  <c r="AM132" i="8" s="1"/>
  <c r="AN132" i="8" s="1"/>
  <c r="V131" i="15"/>
  <c r="G131" i="11" s="1"/>
  <c r="D131" i="11" s="1"/>
  <c r="X134" i="6"/>
  <c r="Y134" i="6" s="1"/>
  <c r="Z134" i="6" s="1"/>
  <c r="W134" i="6"/>
  <c r="Z132" i="14"/>
  <c r="S132" i="14" s="1"/>
  <c r="M136" i="7"/>
  <c r="AG133" i="14"/>
  <c r="K139" i="6"/>
  <c r="L139" i="6" s="1"/>
  <c r="J139" i="6"/>
  <c r="V136" i="10"/>
  <c r="Y139" i="8"/>
  <c r="Z139" i="8" s="1"/>
  <c r="AE140" i="8"/>
  <c r="T142" i="6"/>
  <c r="U142" i="6" s="1"/>
  <c r="V142" i="6" s="1"/>
  <c r="P142" i="6"/>
  <c r="Q142" i="6" s="1"/>
  <c r="O142" i="6"/>
  <c r="AN139" i="14"/>
  <c r="AB139" i="14" s="1"/>
  <c r="Z139" i="14" s="1"/>
  <c r="AE150" i="8"/>
  <c r="AM150" i="8" s="1"/>
  <c r="AG147" i="14"/>
  <c r="G147" i="14"/>
  <c r="D147" i="14" s="1"/>
  <c r="T137" i="6"/>
  <c r="U137" i="6" s="1"/>
  <c r="V137" i="6" s="1"/>
  <c r="P137" i="6"/>
  <c r="Q137" i="6" s="1"/>
  <c r="R137" i="6" s="1"/>
  <c r="O137" i="6"/>
  <c r="K134" i="14"/>
  <c r="L134" i="14" s="1"/>
  <c r="L138" i="14"/>
  <c r="P127" i="7"/>
  <c r="T128" i="6"/>
  <c r="U128" i="6" s="1"/>
  <c r="V128" i="6" s="1"/>
  <c r="P128" i="6"/>
  <c r="Q128" i="6" s="1"/>
  <c r="O128" i="6"/>
  <c r="V129" i="15"/>
  <c r="G129" i="11" s="1"/>
  <c r="D129" i="11" s="1"/>
  <c r="X132" i="6"/>
  <c r="Y132" i="6" s="1"/>
  <c r="W132" i="6"/>
  <c r="AN129" i="14"/>
  <c r="L135" i="7"/>
  <c r="L133" i="14"/>
  <c r="D133" i="14" s="1"/>
  <c r="K137" i="6"/>
  <c r="L137" i="6" s="1"/>
  <c r="J137" i="6"/>
  <c r="V134" i="10"/>
  <c r="Y137" i="8"/>
  <c r="Z137" i="8" s="1"/>
  <c r="L139" i="7"/>
  <c r="L137" i="14"/>
  <c r="D137" i="14" s="1"/>
  <c r="K141" i="6"/>
  <c r="L141" i="6" s="1"/>
  <c r="M141" i="6" s="1"/>
  <c r="J141" i="6"/>
  <c r="V138" i="10"/>
  <c r="Y141" i="8"/>
  <c r="Z141" i="8" s="1"/>
  <c r="K147" i="7"/>
  <c r="P146" i="3" s="1"/>
  <c r="N147" i="7"/>
  <c r="Q147" i="7" s="1"/>
  <c r="K151" i="7"/>
  <c r="P150" i="3" s="1"/>
  <c r="N151" i="7"/>
  <c r="Q151" i="7" s="1"/>
  <c r="T145" i="6"/>
  <c r="U145" i="6" s="1"/>
  <c r="V145" i="6" s="1"/>
  <c r="AA145" i="6" s="1"/>
  <c r="P145" i="6"/>
  <c r="Q145" i="6" s="1"/>
  <c r="O145" i="6"/>
  <c r="X149" i="6"/>
  <c r="Y149" i="6" s="1"/>
  <c r="W149" i="6"/>
  <c r="L150" i="14"/>
  <c r="D150" i="14" s="1"/>
  <c r="T157" i="6"/>
  <c r="U157" i="6" s="1"/>
  <c r="V157" i="6" s="1"/>
  <c r="P157" i="6"/>
  <c r="Q157" i="6" s="1"/>
  <c r="O157" i="6"/>
  <c r="L158" i="14"/>
  <c r="D158" i="14" s="1"/>
  <c r="M140" i="14"/>
  <c r="X144" i="6"/>
  <c r="Y144" i="6" s="1"/>
  <c r="W144" i="6"/>
  <c r="V142" i="10"/>
  <c r="Y145" i="8"/>
  <c r="Z145" i="8" s="1"/>
  <c r="M144" i="14"/>
  <c r="B144" i="14" s="1"/>
  <c r="F144" i="11" s="1"/>
  <c r="C144" i="11" s="1"/>
  <c r="T152" i="6"/>
  <c r="U152" i="6" s="1"/>
  <c r="V152" i="6" s="1"/>
  <c r="P152" i="6"/>
  <c r="Q152" i="6" s="1"/>
  <c r="O152" i="6"/>
  <c r="M154" i="7"/>
  <c r="AG151" i="14"/>
  <c r="T156" i="6"/>
  <c r="U156" i="6" s="1"/>
  <c r="V156" i="6" s="1"/>
  <c r="P156" i="6"/>
  <c r="Q156" i="6" s="1"/>
  <c r="O156" i="6"/>
  <c r="AH158" i="8"/>
  <c r="K159" i="7"/>
  <c r="P158" i="3" s="1"/>
  <c r="N159" i="7"/>
  <c r="Q159" i="7" s="1"/>
  <c r="L157" i="14"/>
  <c r="D157" i="14" s="1"/>
  <c r="G162" i="6"/>
  <c r="H162" i="6" s="1"/>
  <c r="I162" i="6" s="1"/>
  <c r="F162" i="6"/>
  <c r="AJ159" i="14"/>
  <c r="T164" i="6"/>
  <c r="U164" i="6" s="1"/>
  <c r="V164" i="6" s="1"/>
  <c r="P164" i="6"/>
  <c r="Q164" i="6" s="1"/>
  <c r="R164" i="6" s="1"/>
  <c r="O164" i="6"/>
  <c r="AL165" i="8"/>
  <c r="AL143" i="8"/>
  <c r="AM143" i="8" s="1"/>
  <c r="AN143" i="8" s="1"/>
  <c r="Z141" i="14"/>
  <c r="S141" i="14" s="1"/>
  <c r="G145" i="6"/>
  <c r="H145" i="6" s="1"/>
  <c r="F145" i="6"/>
  <c r="AG142" i="14"/>
  <c r="T147" i="6"/>
  <c r="U147" i="6" s="1"/>
  <c r="V147" i="6" s="1"/>
  <c r="P147" i="6"/>
  <c r="Q147" i="6" s="1"/>
  <c r="O147" i="6"/>
  <c r="AH149" i="8"/>
  <c r="AL151" i="8"/>
  <c r="AM151" i="8" s="1"/>
  <c r="AN151" i="8" s="1"/>
  <c r="Z149" i="14"/>
  <c r="S149" i="14" s="1"/>
  <c r="G153" i="6"/>
  <c r="H153" i="6" s="1"/>
  <c r="F153" i="6"/>
  <c r="AG150" i="14"/>
  <c r="T155" i="6"/>
  <c r="U155" i="6" s="1"/>
  <c r="V155" i="6" s="1"/>
  <c r="P155" i="6"/>
  <c r="Q155" i="6" s="1"/>
  <c r="O155" i="6"/>
  <c r="AH157" i="8"/>
  <c r="Z157" i="14"/>
  <c r="S157" i="14" s="1"/>
  <c r="G161" i="6"/>
  <c r="H161" i="6" s="1"/>
  <c r="F161" i="6"/>
  <c r="AG158" i="14"/>
  <c r="P162" i="7"/>
  <c r="T163" i="6"/>
  <c r="U163" i="6" s="1"/>
  <c r="V163" i="6" s="1"/>
  <c r="P163" i="6"/>
  <c r="Q163" i="6" s="1"/>
  <c r="O163" i="6"/>
  <c r="AH165" i="8"/>
  <c r="L151" i="14"/>
  <c r="D151" i="14" s="1"/>
  <c r="AL158" i="8"/>
  <c r="X162" i="6"/>
  <c r="Y162" i="6" s="1"/>
  <c r="Z162" i="6" s="1"/>
  <c r="W162" i="6"/>
  <c r="AN159" i="14"/>
  <c r="P165" i="7"/>
  <c r="X167" i="6"/>
  <c r="Y167" i="6" s="1"/>
  <c r="Z167" i="6" s="1"/>
  <c r="W167" i="6"/>
  <c r="J168" i="6"/>
  <c r="K168" i="6"/>
  <c r="L168" i="6" s="1"/>
  <c r="G169" i="6"/>
  <c r="H169" i="6" s="1"/>
  <c r="I169" i="6" s="1"/>
  <c r="F169" i="6"/>
  <c r="M167" i="14"/>
  <c r="X171" i="6"/>
  <c r="Y171" i="6" s="1"/>
  <c r="W171" i="6"/>
  <c r="G173" i="6"/>
  <c r="H173" i="6" s="1"/>
  <c r="F173" i="6"/>
  <c r="X175" i="6"/>
  <c r="Y175" i="6" s="1"/>
  <c r="W175" i="6"/>
  <c r="V163" i="15"/>
  <c r="G163" i="11" s="1"/>
  <c r="D163" i="11" s="1"/>
  <c r="L163" i="14"/>
  <c r="D163" i="14" s="1"/>
  <c r="AL166" i="8"/>
  <c r="F168" i="6"/>
  <c r="G168" i="6"/>
  <c r="H168" i="6" s="1"/>
  <c r="AJ165" i="14"/>
  <c r="T170" i="6"/>
  <c r="U170" i="6" s="1"/>
  <c r="V170" i="6" s="1"/>
  <c r="P170" i="6"/>
  <c r="Q170" i="6" s="1"/>
  <c r="O170" i="6"/>
  <c r="AN167" i="14"/>
  <c r="AG169" i="14"/>
  <c r="K171" i="14"/>
  <c r="L171" i="14" s="1"/>
  <c r="K175" i="6"/>
  <c r="L175" i="6" s="1"/>
  <c r="M175" i="6" s="1"/>
  <c r="N175" i="6" s="1"/>
  <c r="M174" i="3" s="1"/>
  <c r="J175" i="6"/>
  <c r="V172" i="10"/>
  <c r="Y175" i="8"/>
  <c r="Z175" i="8" s="1"/>
  <c r="AL169" i="8"/>
  <c r="AM169" i="8" s="1"/>
  <c r="L170" i="14"/>
  <c r="AE175" i="8"/>
  <c r="AM175" i="8" s="1"/>
  <c r="AJ172" i="14"/>
  <c r="AG163" i="14"/>
  <c r="X168" i="6"/>
  <c r="Y168" i="6" s="1"/>
  <c r="W168" i="6"/>
  <c r="AN165" i="14"/>
  <c r="L171" i="7"/>
  <c r="L169" i="14"/>
  <c r="D169" i="14" s="1"/>
  <c r="K173" i="6"/>
  <c r="L173" i="6" s="1"/>
  <c r="J173" i="6"/>
  <c r="V170" i="10"/>
  <c r="Y173" i="8"/>
  <c r="Z173" i="8" s="1"/>
  <c r="AE174" i="8"/>
  <c r="AJ171" i="14"/>
  <c r="S94" i="4"/>
  <c r="R107" i="4"/>
  <c r="R139" i="4"/>
  <c r="X142" i="8"/>
  <c r="S141" i="3" s="1"/>
  <c r="L102" i="4"/>
  <c r="X28" i="8"/>
  <c r="S27" i="3" s="1"/>
  <c r="X137" i="8"/>
  <c r="S136" i="3" s="1"/>
  <c r="U7" i="4"/>
  <c r="U7" i="3"/>
  <c r="P9" i="7"/>
  <c r="P13" i="14"/>
  <c r="M13" i="14" s="1"/>
  <c r="T14" i="6"/>
  <c r="U14" i="6" s="1"/>
  <c r="V14" i="6" s="1"/>
  <c r="O14" i="6"/>
  <c r="P14" i="6"/>
  <c r="Q14" i="6" s="1"/>
  <c r="P17" i="6"/>
  <c r="Q17" i="6" s="1"/>
  <c r="T17" i="6"/>
  <c r="U17" i="6" s="1"/>
  <c r="V17" i="6" s="1"/>
  <c r="O17" i="6"/>
  <c r="M20" i="14"/>
  <c r="P20" i="14"/>
  <c r="K24" i="7"/>
  <c r="P23" i="3" s="1"/>
  <c r="N24" i="7"/>
  <c r="Q24" i="7" s="1"/>
  <c r="P21" i="4" s="1"/>
  <c r="S23" i="10"/>
  <c r="H26" i="7" s="1"/>
  <c r="X38" i="6"/>
  <c r="Y38" i="6" s="1"/>
  <c r="W38" i="6"/>
  <c r="F26" i="6"/>
  <c r="G26" i="6"/>
  <c r="H26" i="6" s="1"/>
  <c r="X37" i="6"/>
  <c r="Y37" i="6" s="1"/>
  <c r="W37" i="6"/>
  <c r="I39" i="15"/>
  <c r="AJ34" i="14"/>
  <c r="P37" i="14"/>
  <c r="M37" i="14" s="1"/>
  <c r="V40" i="15"/>
  <c r="G40" i="11" s="1"/>
  <c r="D40" i="11" s="1"/>
  <c r="AE47" i="8"/>
  <c r="AM47" i="8" s="1"/>
  <c r="AN47" i="8" s="1"/>
  <c r="U49" i="3"/>
  <c r="T46" i="6"/>
  <c r="U46" i="6" s="1"/>
  <c r="V46" i="6" s="1"/>
  <c r="P46" i="6"/>
  <c r="Q46" i="6" s="1"/>
  <c r="O46" i="6"/>
  <c r="R50" i="6"/>
  <c r="K51" i="7"/>
  <c r="P50" i="3" s="1"/>
  <c r="N51" i="7"/>
  <c r="Q51" i="7" s="1"/>
  <c r="V51" i="10"/>
  <c r="Y54" i="8"/>
  <c r="Z54" i="8" s="1"/>
  <c r="AN48" i="14"/>
  <c r="I49" i="15"/>
  <c r="V52" i="15"/>
  <c r="G52" i="11" s="1"/>
  <c r="D52" i="11" s="1"/>
  <c r="V56" i="15"/>
  <c r="G56" i="11" s="1"/>
  <c r="D56" i="11" s="1"/>
  <c r="M59" i="7"/>
  <c r="V59" i="15"/>
  <c r="G59" i="11" s="1"/>
  <c r="D59" i="11" s="1"/>
  <c r="P62" i="14"/>
  <c r="M62" i="14" s="1"/>
  <c r="M64" i="14"/>
  <c r="V64" i="10"/>
  <c r="Y67" i="8"/>
  <c r="Z67" i="8" s="1"/>
  <c r="I60" i="15"/>
  <c r="Q66" i="8"/>
  <c r="R66" i="8" s="1"/>
  <c r="X66" i="8" s="1"/>
  <c r="S65" i="3" s="1"/>
  <c r="Q64" i="8"/>
  <c r="R64" i="8" s="1"/>
  <c r="X64" i="8" s="1"/>
  <c r="Q65" i="8"/>
  <c r="R65" i="8" s="1"/>
  <c r="X65" i="8" s="1"/>
  <c r="X65" i="6"/>
  <c r="Y65" i="6" s="1"/>
  <c r="Z65" i="6" s="1"/>
  <c r="W65" i="6"/>
  <c r="AG69" i="14"/>
  <c r="V70" i="10"/>
  <c r="Y73" i="8"/>
  <c r="Z73" i="8" s="1"/>
  <c r="P68" i="14"/>
  <c r="P69" i="14"/>
  <c r="K74" i="7"/>
  <c r="P73" i="3" s="1"/>
  <c r="N74" i="7"/>
  <c r="Q74" i="7" s="1"/>
  <c r="T74" i="6"/>
  <c r="U74" i="6" s="1"/>
  <c r="V74" i="6" s="1"/>
  <c r="P74" i="6"/>
  <c r="Q74" i="6" s="1"/>
  <c r="O74" i="6"/>
  <c r="L71" i="14"/>
  <c r="D71" i="14" s="1"/>
  <c r="AE81" i="8"/>
  <c r="R84" i="6"/>
  <c r="AH88" i="8"/>
  <c r="AM88" i="8" s="1"/>
  <c r="V95" i="15"/>
  <c r="G95" i="11" s="1"/>
  <c r="D95" i="11" s="1"/>
  <c r="N126" i="6"/>
  <c r="M125" i="3" s="1"/>
  <c r="U128" i="4"/>
  <c r="U141" i="3"/>
  <c r="M152" i="7"/>
  <c r="L105" i="4"/>
  <c r="S105" i="4"/>
  <c r="U21" i="4"/>
  <c r="C21" i="4"/>
  <c r="C53" i="4"/>
  <c r="U85" i="4"/>
  <c r="C85" i="4"/>
  <c r="O89" i="5"/>
  <c r="U19" i="4"/>
  <c r="C19" i="4"/>
  <c r="U51" i="4"/>
  <c r="C51" i="4"/>
  <c r="U83" i="4"/>
  <c r="C83" i="4"/>
  <c r="U47" i="5"/>
  <c r="U79" i="5"/>
  <c r="U60" i="5"/>
  <c r="U92" i="5"/>
  <c r="X41" i="8"/>
  <c r="S40" i="3" s="1"/>
  <c r="X99" i="8"/>
  <c r="S98" i="3" s="1"/>
  <c r="X136" i="8"/>
  <c r="S135" i="3" s="1"/>
  <c r="X63" i="8"/>
  <c r="S62" i="3" s="1"/>
  <c r="L34" i="5"/>
  <c r="M9" i="7"/>
  <c r="P9" i="6"/>
  <c r="Q9" i="6" s="1"/>
  <c r="T9" i="6"/>
  <c r="U9" i="6" s="1"/>
  <c r="V9" i="6" s="1"/>
  <c r="O9" i="6"/>
  <c r="AE9" i="8"/>
  <c r="AM9" i="8" s="1"/>
  <c r="AB6" i="14"/>
  <c r="AB12" i="14"/>
  <c r="P18" i="14"/>
  <c r="M18" i="14" s="1"/>
  <c r="AN20" i="14"/>
  <c r="U26" i="3"/>
  <c r="P27" i="7"/>
  <c r="AE27" i="8"/>
  <c r="AM27" i="8" s="1"/>
  <c r="P21" i="6"/>
  <c r="Q21" i="6" s="1"/>
  <c r="T21" i="6"/>
  <c r="U21" i="6" s="1"/>
  <c r="V21" i="6" s="1"/>
  <c r="O21" i="6"/>
  <c r="T31" i="6"/>
  <c r="U31" i="6" s="1"/>
  <c r="V31" i="6" s="1"/>
  <c r="P31" i="6"/>
  <c r="Q31" i="6" s="1"/>
  <c r="O31" i="6"/>
  <c r="X30" i="6"/>
  <c r="Y30" i="6" s="1"/>
  <c r="W30" i="6"/>
  <c r="U37" i="3"/>
  <c r="U24" i="5"/>
  <c r="P38" i="7"/>
  <c r="K26" i="6"/>
  <c r="L26" i="6" s="1"/>
  <c r="J26" i="6"/>
  <c r="G23" i="14"/>
  <c r="D23" i="14" s="1"/>
  <c r="O38" i="7"/>
  <c r="P30" i="14"/>
  <c r="M30" i="14" s="1"/>
  <c r="T34" i="6"/>
  <c r="U34" i="6" s="1"/>
  <c r="V34" i="6" s="1"/>
  <c r="P34" i="6"/>
  <c r="Q34" i="6" s="1"/>
  <c r="O34" i="6"/>
  <c r="U38" i="4"/>
  <c r="U43" i="3"/>
  <c r="K42" i="6"/>
  <c r="L42" i="6" s="1"/>
  <c r="J42" i="6"/>
  <c r="G38" i="14"/>
  <c r="D38" i="14" s="1"/>
  <c r="S38" i="10"/>
  <c r="H41" i="7" s="1"/>
  <c r="F42" i="6"/>
  <c r="G42" i="6"/>
  <c r="H42" i="6" s="1"/>
  <c r="I42" i="6" s="1"/>
  <c r="AG38" i="14"/>
  <c r="U42" i="3"/>
  <c r="U46" i="3"/>
  <c r="Q48" i="8"/>
  <c r="R48" i="8" s="1"/>
  <c r="X48" i="8" s="1"/>
  <c r="Q47" i="8"/>
  <c r="R47" i="8" s="1"/>
  <c r="X47" i="8" s="1"/>
  <c r="Q50" i="8"/>
  <c r="R50" i="8" s="1"/>
  <c r="Q49" i="8"/>
  <c r="R49" i="8" s="1"/>
  <c r="X49" i="8" s="1"/>
  <c r="AH46" i="8"/>
  <c r="AG45" i="14"/>
  <c r="AB45" i="14" s="1"/>
  <c r="Z45" i="14" s="1"/>
  <c r="S45" i="14" s="1"/>
  <c r="U53" i="3"/>
  <c r="U48" i="4"/>
  <c r="K52" i="6"/>
  <c r="L52" i="6" s="1"/>
  <c r="J52" i="6"/>
  <c r="T46" i="10"/>
  <c r="I49" i="7" s="1"/>
  <c r="F51" i="6"/>
  <c r="G51" i="6"/>
  <c r="H51" i="6" s="1"/>
  <c r="T50" i="10"/>
  <c r="I53" i="7" s="1"/>
  <c r="G55" i="6"/>
  <c r="H55" i="6" s="1"/>
  <c r="I55" i="6" s="1"/>
  <c r="F55" i="6"/>
  <c r="X52" i="6"/>
  <c r="Y52" i="6" s="1"/>
  <c r="W52" i="6"/>
  <c r="V59" i="10"/>
  <c r="Y62" i="8"/>
  <c r="Z62" i="8" s="1"/>
  <c r="K65" i="6"/>
  <c r="L65" i="6" s="1"/>
  <c r="J65" i="6"/>
  <c r="I64" i="15"/>
  <c r="V64" i="15" s="1"/>
  <c r="G64" i="11" s="1"/>
  <c r="D64" i="11" s="1"/>
  <c r="T67" i="6"/>
  <c r="U67" i="6" s="1"/>
  <c r="V67" i="6" s="1"/>
  <c r="P67" i="6"/>
  <c r="Q67" i="6" s="1"/>
  <c r="O67" i="6"/>
  <c r="I65" i="15"/>
  <c r="V65" i="15" s="1"/>
  <c r="G65" i="11" s="1"/>
  <c r="D65" i="11" s="1"/>
  <c r="O68" i="7"/>
  <c r="L69" i="14"/>
  <c r="D69" i="14" s="1"/>
  <c r="I70" i="15"/>
  <c r="AE69" i="8"/>
  <c r="AM69" i="8" s="1"/>
  <c r="AN69" i="8" s="1"/>
  <c r="V68" i="10"/>
  <c r="Y71" i="8"/>
  <c r="Z71" i="8" s="1"/>
  <c r="AB72" i="14"/>
  <c r="Z74" i="14"/>
  <c r="S74" i="14" s="1"/>
  <c r="K80" i="7"/>
  <c r="N80" i="7"/>
  <c r="Q80" i="7" s="1"/>
  <c r="P52" i="5" s="1"/>
  <c r="K82" i="7"/>
  <c r="P81" i="3" s="1"/>
  <c r="N82" i="7"/>
  <c r="Q82" i="7" s="1"/>
  <c r="L84" i="7"/>
  <c r="V83" i="10"/>
  <c r="Y86" i="8"/>
  <c r="Z86" i="8" s="1"/>
  <c r="AN86" i="8" s="1"/>
  <c r="T85" i="3" s="1"/>
  <c r="M88" i="7"/>
  <c r="O88" i="7"/>
  <c r="V85" i="15"/>
  <c r="G85" i="11" s="1"/>
  <c r="D85" i="11" s="1"/>
  <c r="AN89" i="8"/>
  <c r="T88" i="3" s="1"/>
  <c r="M90" i="7"/>
  <c r="G92" i="6"/>
  <c r="H92" i="6" s="1"/>
  <c r="F92" i="6"/>
  <c r="T111" i="6"/>
  <c r="U111" i="6" s="1"/>
  <c r="V111" i="6" s="1"/>
  <c r="C86" i="14"/>
  <c r="H86" i="11" s="1"/>
  <c r="E86" i="11" s="1"/>
  <c r="AL90" i="8"/>
  <c r="AM90" i="8" s="1"/>
  <c r="I89" i="6"/>
  <c r="N89" i="6" s="1"/>
  <c r="I97" i="6"/>
  <c r="N97" i="6" s="1"/>
  <c r="I127" i="6"/>
  <c r="U124" i="3"/>
  <c r="U111" i="4"/>
  <c r="P129" i="8"/>
  <c r="F129" i="8"/>
  <c r="I129" i="8"/>
  <c r="K129" i="8" s="1"/>
  <c r="V129" i="8"/>
  <c r="S129" i="8"/>
  <c r="Q129" i="8"/>
  <c r="L129" i="8"/>
  <c r="G129" i="8"/>
  <c r="J129" i="8"/>
  <c r="U129" i="8"/>
  <c r="T129" i="8"/>
  <c r="M129" i="8"/>
  <c r="I138" i="6"/>
  <c r="U136" i="4"/>
  <c r="U149" i="3"/>
  <c r="R33" i="4"/>
  <c r="L65" i="4"/>
  <c r="C97" i="4"/>
  <c r="R55" i="4"/>
  <c r="R45" i="4"/>
  <c r="L77" i="4"/>
  <c r="R77" i="4"/>
  <c r="U17" i="5"/>
  <c r="S43" i="4"/>
  <c r="S75" i="4"/>
  <c r="C7" i="5"/>
  <c r="R7" i="5"/>
  <c r="C39" i="5"/>
  <c r="R39" i="5"/>
  <c r="C71" i="5"/>
  <c r="R18" i="4"/>
  <c r="R26" i="4"/>
  <c r="R74" i="4"/>
  <c r="C20" i="5"/>
  <c r="C52" i="5"/>
  <c r="C84" i="5"/>
  <c r="X55" i="8"/>
  <c r="S54" i="3" s="1"/>
  <c r="X157" i="8"/>
  <c r="X24" i="8"/>
  <c r="S23" i="3" s="1"/>
  <c r="C110" i="4"/>
  <c r="R110" i="4"/>
  <c r="C126" i="4"/>
  <c r="C142" i="4"/>
  <c r="R142" i="4"/>
  <c r="C158" i="4"/>
  <c r="C26" i="5"/>
  <c r="R26" i="5"/>
  <c r="C58" i="5"/>
  <c r="C90" i="5"/>
  <c r="N7" i="7"/>
  <c r="Q7" i="7" s="1"/>
  <c r="K7" i="7"/>
  <c r="X20" i="8"/>
  <c r="S19" i="3" s="1"/>
  <c r="V6" i="10"/>
  <c r="Y9" i="8"/>
  <c r="Z9" i="8" s="1"/>
  <c r="I10" i="15"/>
  <c r="V10" i="15" s="1"/>
  <c r="G10" i="11" s="1"/>
  <c r="D10" i="11" s="1"/>
  <c r="W16" i="6"/>
  <c r="X16" i="6"/>
  <c r="Y16" i="6" s="1"/>
  <c r="Z16" i="6" s="1"/>
  <c r="K21" i="6"/>
  <c r="L21" i="6" s="1"/>
  <c r="J21" i="6"/>
  <c r="AN8" i="14"/>
  <c r="AB8" i="14" s="1"/>
  <c r="I9" i="15"/>
  <c r="V9" i="15" s="1"/>
  <c r="G9" i="11" s="1"/>
  <c r="D9" i="11" s="1"/>
  <c r="AJ14" i="14"/>
  <c r="P17" i="14"/>
  <c r="M17" i="14" s="1"/>
  <c r="P16" i="14"/>
  <c r="M16" i="14" s="1"/>
  <c r="L21" i="7"/>
  <c r="AE22" i="8"/>
  <c r="S19" i="10"/>
  <c r="H22" i="7" s="1"/>
  <c r="S24" i="10"/>
  <c r="H27" i="7" s="1"/>
  <c r="AH23" i="8"/>
  <c r="X31" i="6"/>
  <c r="Y31" i="6" s="1"/>
  <c r="W31" i="6"/>
  <c r="AN27" i="14"/>
  <c r="I28" i="15"/>
  <c r="V28" i="15" s="1"/>
  <c r="G28" i="11" s="1"/>
  <c r="D28" i="11" s="1"/>
  <c r="S35" i="10"/>
  <c r="H38" i="7" s="1"/>
  <c r="S27" i="10"/>
  <c r="H30" i="7" s="1"/>
  <c r="F31" i="6"/>
  <c r="G31" i="6"/>
  <c r="H31" i="6" s="1"/>
  <c r="I31" i="6" s="1"/>
  <c r="X33" i="6"/>
  <c r="Y33" i="6" s="1"/>
  <c r="W33" i="6"/>
  <c r="V21" i="15"/>
  <c r="G21" i="11" s="1"/>
  <c r="D21" i="11" s="1"/>
  <c r="X24" i="6"/>
  <c r="Y24" i="6" s="1"/>
  <c r="W24" i="6"/>
  <c r="AN21" i="14"/>
  <c r="T32" i="6"/>
  <c r="U32" i="6" s="1"/>
  <c r="V32" i="6" s="1"/>
  <c r="P32" i="6"/>
  <c r="Q32" i="6" s="1"/>
  <c r="O32" i="6"/>
  <c r="AG31" i="14"/>
  <c r="AB31" i="14" s="1"/>
  <c r="Z31" i="14" s="1"/>
  <c r="AL42" i="8"/>
  <c r="I41" i="15"/>
  <c r="P41" i="14"/>
  <c r="G44" i="14"/>
  <c r="V38" i="15"/>
  <c r="G38" i="11" s="1"/>
  <c r="D38" i="11" s="1"/>
  <c r="V41" i="15"/>
  <c r="G41" i="11" s="1"/>
  <c r="D41" i="11" s="1"/>
  <c r="X40" i="6"/>
  <c r="Y40" i="6" s="1"/>
  <c r="W40" i="6"/>
  <c r="F44" i="6"/>
  <c r="G44" i="6"/>
  <c r="H44" i="6" s="1"/>
  <c r="T35" i="6"/>
  <c r="U35" i="6" s="1"/>
  <c r="V35" i="6" s="1"/>
  <c r="P35" i="6"/>
  <c r="Q35" i="6" s="1"/>
  <c r="O35" i="6"/>
  <c r="P33" i="14"/>
  <c r="M33" i="14" s="1"/>
  <c r="D48" i="14"/>
  <c r="S53" i="10"/>
  <c r="H56" i="7" s="1"/>
  <c r="P52" i="7"/>
  <c r="AG52" i="14"/>
  <c r="U53" i="4"/>
  <c r="U59" i="3"/>
  <c r="AE60" i="8"/>
  <c r="AM60" i="8" s="1"/>
  <c r="AL52" i="8"/>
  <c r="U37" i="5"/>
  <c r="U55" i="3"/>
  <c r="N57" i="6"/>
  <c r="AL59" i="8"/>
  <c r="AN59" i="14"/>
  <c r="P55" i="14"/>
  <c r="M55" i="14" s="1"/>
  <c r="AE59" i="8"/>
  <c r="T64" i="6"/>
  <c r="U64" i="6" s="1"/>
  <c r="V64" i="6" s="1"/>
  <c r="P64" i="6"/>
  <c r="Q64" i="6" s="1"/>
  <c r="O64" i="6"/>
  <c r="V60" i="15"/>
  <c r="G60" i="11" s="1"/>
  <c r="D60" i="11" s="1"/>
  <c r="M63" i="14"/>
  <c r="AE68" i="8"/>
  <c r="AM68" i="8" s="1"/>
  <c r="AJ61" i="14"/>
  <c r="AB61" i="14" s="1"/>
  <c r="Z61" i="14" s="1"/>
  <c r="S61" i="14" s="1"/>
  <c r="X66" i="6"/>
  <c r="Y66" i="6" s="1"/>
  <c r="Z66" i="6" s="1"/>
  <c r="W66" i="6"/>
  <c r="T69" i="6"/>
  <c r="U69" i="6" s="1"/>
  <c r="V69" i="6" s="1"/>
  <c r="P69" i="6"/>
  <c r="Q69" i="6" s="1"/>
  <c r="O69" i="6"/>
  <c r="AJ70" i="14"/>
  <c r="AN67" i="14"/>
  <c r="AL74" i="8"/>
  <c r="AM74" i="8" s="1"/>
  <c r="AN74" i="8" s="1"/>
  <c r="P74" i="14"/>
  <c r="N79" i="7"/>
  <c r="K79" i="7"/>
  <c r="K78" i="14"/>
  <c r="V78" i="10"/>
  <c r="Y81" i="8"/>
  <c r="Z81" i="8" s="1"/>
  <c r="AG81" i="14"/>
  <c r="AB81" i="14" s="1"/>
  <c r="M53" i="5"/>
  <c r="L85" i="5"/>
  <c r="L48" i="5"/>
  <c r="L51" i="5"/>
  <c r="L72" i="5"/>
  <c r="L43" i="5"/>
  <c r="L5" i="5"/>
  <c r="L78" i="5"/>
  <c r="L64" i="5"/>
  <c r="L67" i="5"/>
  <c r="L45" i="5"/>
  <c r="L128" i="4"/>
  <c r="L54" i="5"/>
  <c r="L56" i="5"/>
  <c r="S54" i="5"/>
  <c r="S6" i="5"/>
  <c r="S148" i="4"/>
  <c r="S116" i="4"/>
  <c r="S112" i="4"/>
  <c r="R112" i="4"/>
  <c r="R128" i="4"/>
  <c r="R14" i="5"/>
  <c r="R46" i="5"/>
  <c r="R78" i="5"/>
  <c r="R32" i="5"/>
  <c r="R64" i="5"/>
  <c r="R29" i="5"/>
  <c r="S64" i="5"/>
  <c r="Q64" i="5" s="1"/>
  <c r="R93" i="5"/>
  <c r="S83" i="5"/>
  <c r="Q83" i="5" s="1"/>
  <c r="R22" i="5"/>
  <c r="R54" i="5"/>
  <c r="R86" i="5"/>
  <c r="R24" i="5"/>
  <c r="R35" i="5"/>
  <c r="R67" i="5"/>
  <c r="R21" i="5"/>
  <c r="R85" i="5"/>
  <c r="R120" i="4"/>
  <c r="R152" i="4"/>
  <c r="R80" i="5"/>
  <c r="R13" i="5"/>
  <c r="S48" i="5"/>
  <c r="R77" i="5"/>
  <c r="S67" i="5"/>
  <c r="R148" i="4"/>
  <c r="R70" i="5"/>
  <c r="R8" i="5"/>
  <c r="R19" i="5"/>
  <c r="R51" i="5"/>
  <c r="R83" i="5"/>
  <c r="R69" i="5"/>
  <c r="AE83" i="8"/>
  <c r="AM83" i="8" s="1"/>
  <c r="AN83" i="8" s="1"/>
  <c r="U55" i="5"/>
  <c r="U85" i="3"/>
  <c r="U86" i="3"/>
  <c r="U76" i="4"/>
  <c r="G87" i="6"/>
  <c r="H87" i="6" s="1"/>
  <c r="F87" i="6"/>
  <c r="O94" i="7"/>
  <c r="T85" i="6"/>
  <c r="U85" i="6" s="1"/>
  <c r="V85" i="6" s="1"/>
  <c r="P85" i="6"/>
  <c r="Q85" i="6" s="1"/>
  <c r="O85" i="6"/>
  <c r="X124" i="6"/>
  <c r="Y124" i="6" s="1"/>
  <c r="Z124" i="6" s="1"/>
  <c r="N138" i="6"/>
  <c r="M137" i="3" s="1"/>
  <c r="C131" i="14"/>
  <c r="H131" i="11" s="1"/>
  <c r="E131" i="11" s="1"/>
  <c r="L149" i="7"/>
  <c r="AN163" i="8"/>
  <c r="T162" i="3" s="1"/>
  <c r="U113" i="4"/>
  <c r="U129" i="4"/>
  <c r="U145" i="4"/>
  <c r="P5" i="4"/>
  <c r="U5" i="4"/>
  <c r="C5" i="4"/>
  <c r="U37" i="4"/>
  <c r="C37" i="4"/>
  <c r="P69" i="4"/>
  <c r="U69" i="4"/>
  <c r="C69" i="4"/>
  <c r="L9" i="5"/>
  <c r="O41" i="5"/>
  <c r="U35" i="4"/>
  <c r="C35" i="4"/>
  <c r="U67" i="4"/>
  <c r="C67" i="4"/>
  <c r="U31" i="5"/>
  <c r="U63" i="5"/>
  <c r="U95" i="5"/>
  <c r="C103" i="4"/>
  <c r="C119" i="4"/>
  <c r="C135" i="4"/>
  <c r="R151" i="4"/>
  <c r="C151" i="4"/>
  <c r="R12" i="5"/>
  <c r="R44" i="5"/>
  <c r="L44" i="5"/>
  <c r="R76" i="5"/>
  <c r="O96" i="8"/>
  <c r="C98" i="4"/>
  <c r="R98" i="4"/>
  <c r="C114" i="4"/>
  <c r="R114" i="4"/>
  <c r="C130" i="4"/>
  <c r="R130" i="4"/>
  <c r="C146" i="4"/>
  <c r="R146" i="4"/>
  <c r="C18" i="5"/>
  <c r="R18" i="5"/>
  <c r="C50" i="5"/>
  <c r="C82" i="5"/>
  <c r="R82" i="5"/>
  <c r="V5" i="10"/>
  <c r="Y8" i="8"/>
  <c r="Z8" i="8" s="1"/>
  <c r="AN8" i="8" s="1"/>
  <c r="T7" i="3" s="1"/>
  <c r="R7" i="3" s="1"/>
  <c r="I6" i="15"/>
  <c r="V6" i="15" s="1"/>
  <c r="G6" i="11" s="1"/>
  <c r="D6" i="11" s="1"/>
  <c r="P14" i="14"/>
  <c r="M14" i="14" s="1"/>
  <c r="L17" i="14"/>
  <c r="K12" i="6"/>
  <c r="L12" i="6" s="1"/>
  <c r="J12" i="6"/>
  <c r="M17" i="7"/>
  <c r="K20" i="6"/>
  <c r="L20" i="6" s="1"/>
  <c r="J20" i="6"/>
  <c r="P20" i="7"/>
  <c r="V17" i="10"/>
  <c r="Y20" i="8"/>
  <c r="Z20" i="8" s="1"/>
  <c r="AG18" i="14"/>
  <c r="V15" i="15"/>
  <c r="G15" i="11" s="1"/>
  <c r="D15" i="11" s="1"/>
  <c r="X18" i="6"/>
  <c r="Y18" i="6" s="1"/>
  <c r="W18" i="6"/>
  <c r="AN15" i="14"/>
  <c r="U15" i="5"/>
  <c r="U22" i="3"/>
  <c r="P23" i="7"/>
  <c r="K31" i="6"/>
  <c r="L31" i="6" s="1"/>
  <c r="J31" i="6"/>
  <c r="X25" i="6"/>
  <c r="Y25" i="6" s="1"/>
  <c r="W25" i="6"/>
  <c r="O29" i="7"/>
  <c r="L30" i="7"/>
  <c r="M26" i="7"/>
  <c r="AL28" i="8"/>
  <c r="AM28" i="8" s="1"/>
  <c r="AN28" i="8" s="1"/>
  <c r="V26" i="10"/>
  <c r="Y29" i="8"/>
  <c r="Z29" i="8" s="1"/>
  <c r="P31" i="7"/>
  <c r="M31" i="14"/>
  <c r="T36" i="6"/>
  <c r="U36" i="6" s="1"/>
  <c r="V36" i="6" s="1"/>
  <c r="P36" i="6"/>
  <c r="Q36" i="6" s="1"/>
  <c r="O36" i="6"/>
  <c r="X35" i="6"/>
  <c r="Y35" i="6" s="1"/>
  <c r="W35" i="6"/>
  <c r="AL35" i="8"/>
  <c r="AM35" i="8" s="1"/>
  <c r="AG34" i="14"/>
  <c r="M45" i="7"/>
  <c r="T48" i="6"/>
  <c r="U48" i="6" s="1"/>
  <c r="V48" i="6" s="1"/>
  <c r="K51" i="14"/>
  <c r="L51" i="14" s="1"/>
  <c r="D51" i="14" s="1"/>
  <c r="AE50" i="8"/>
  <c r="AG47" i="14"/>
  <c r="K50" i="6"/>
  <c r="L50" i="6" s="1"/>
  <c r="M50" i="6" s="1"/>
  <c r="J50" i="6"/>
  <c r="L54" i="7"/>
  <c r="AB50" i="14"/>
  <c r="Z50" i="14" s="1"/>
  <c r="S50" i="14" s="1"/>
  <c r="B50" i="14" s="1"/>
  <c r="F50" i="11" s="1"/>
  <c r="C50" i="11" s="1"/>
  <c r="AB48" i="14"/>
  <c r="Z48" i="14" s="1"/>
  <c r="S48" i="14" s="1"/>
  <c r="AB52" i="14"/>
  <c r="Z52" i="14" s="1"/>
  <c r="S52" i="14" s="1"/>
  <c r="B52" i="14" s="1"/>
  <c r="F52" i="11" s="1"/>
  <c r="C52" i="11" s="1"/>
  <c r="S57" i="10"/>
  <c r="H60" i="7" s="1"/>
  <c r="S56" i="10"/>
  <c r="H59" i="7" s="1"/>
  <c r="AH61" i="8"/>
  <c r="AM61" i="8" s="1"/>
  <c r="AN61" i="8" s="1"/>
  <c r="I68" i="6"/>
  <c r="K60" i="14"/>
  <c r="M66" i="6"/>
  <c r="AG64" i="14"/>
  <c r="Q68" i="8"/>
  <c r="R68" i="8" s="1"/>
  <c r="X68" i="8" s="1"/>
  <c r="Q69" i="8"/>
  <c r="R69" i="8" s="1"/>
  <c r="X69" i="8" s="1"/>
  <c r="AL66" i="8"/>
  <c r="G63" i="14"/>
  <c r="D63" i="14" s="1"/>
  <c r="L72" i="7"/>
  <c r="K70" i="14"/>
  <c r="L70" i="14" s="1"/>
  <c r="D70" i="14" s="1"/>
  <c r="C73" i="14"/>
  <c r="H73" i="11" s="1"/>
  <c r="E73" i="11" s="1"/>
  <c r="M79" i="7"/>
  <c r="AH81" i="8"/>
  <c r="AM81" i="8" s="1"/>
  <c r="L78" i="14"/>
  <c r="D78" i="14" s="1"/>
  <c r="P81" i="14"/>
  <c r="M81" i="14" s="1"/>
  <c r="U82" i="3"/>
  <c r="U73" i="4"/>
  <c r="T96" i="6"/>
  <c r="U96" i="6" s="1"/>
  <c r="V96" i="6" s="1"/>
  <c r="AA96" i="6" s="1"/>
  <c r="AB96" i="6" s="1"/>
  <c r="T90" i="6"/>
  <c r="U90" i="6" s="1"/>
  <c r="V90" i="6" s="1"/>
  <c r="P90" i="6"/>
  <c r="Q90" i="6" s="1"/>
  <c r="O90" i="6"/>
  <c r="G117" i="14"/>
  <c r="M139" i="7"/>
  <c r="L153" i="7"/>
  <c r="M167" i="7"/>
  <c r="V89" i="10"/>
  <c r="Y92" i="8"/>
  <c r="Z92" i="8" s="1"/>
  <c r="J92" i="6"/>
  <c r="K92" i="6"/>
  <c r="L92" i="6" s="1"/>
  <c r="M92" i="6" s="1"/>
  <c r="S93" i="10"/>
  <c r="H96" i="7" s="1"/>
  <c r="N97" i="7"/>
  <c r="Q97" i="7" s="1"/>
  <c r="P58" i="5" s="1"/>
  <c r="K97" i="7"/>
  <c r="O58" i="5" s="1"/>
  <c r="T100" i="6"/>
  <c r="U100" i="6" s="1"/>
  <c r="V100" i="6" s="1"/>
  <c r="P100" i="6"/>
  <c r="Q100" i="6" s="1"/>
  <c r="O100" i="6"/>
  <c r="V112" i="10"/>
  <c r="Y115" i="8"/>
  <c r="Z115" i="8" s="1"/>
  <c r="K115" i="6"/>
  <c r="L115" i="6" s="1"/>
  <c r="J115" i="6"/>
  <c r="X91" i="6"/>
  <c r="Y91" i="6" s="1"/>
  <c r="Z91" i="6" s="1"/>
  <c r="W91" i="6"/>
  <c r="T96" i="10"/>
  <c r="I99" i="7" s="1"/>
  <c r="J100" i="6"/>
  <c r="K100" i="6"/>
  <c r="L100" i="6" s="1"/>
  <c r="M100" i="6" s="1"/>
  <c r="V97" i="10"/>
  <c r="Y100" i="8"/>
  <c r="Z100" i="8" s="1"/>
  <c r="L100" i="14"/>
  <c r="D100" i="14" s="1"/>
  <c r="AN100" i="14"/>
  <c r="K104" i="7"/>
  <c r="P103" i="3" s="1"/>
  <c r="N104" i="7"/>
  <c r="K112" i="14"/>
  <c r="L112" i="14" s="1"/>
  <c r="D112" i="14" s="1"/>
  <c r="K87" i="14"/>
  <c r="K91" i="14"/>
  <c r="L91" i="14" s="1"/>
  <c r="AN95" i="14"/>
  <c r="G100" i="6"/>
  <c r="H100" i="6" s="1"/>
  <c r="F100" i="6"/>
  <c r="Q101" i="8"/>
  <c r="R101" i="8" s="1"/>
  <c r="Q103" i="8"/>
  <c r="R103" i="8" s="1"/>
  <c r="X103" i="8" s="1"/>
  <c r="R61" i="5" s="1"/>
  <c r="Q102" i="8"/>
  <c r="R102" i="8" s="1"/>
  <c r="X102" i="8" s="1"/>
  <c r="Q100" i="8"/>
  <c r="R100" i="8" s="1"/>
  <c r="X100" i="8" s="1"/>
  <c r="AG97" i="14"/>
  <c r="X102" i="6"/>
  <c r="Y102" i="6" s="1"/>
  <c r="W102" i="6"/>
  <c r="AJ100" i="14"/>
  <c r="V102" i="10"/>
  <c r="Y105" i="8"/>
  <c r="Z105" i="8" s="1"/>
  <c r="K105" i="6"/>
  <c r="L105" i="6" s="1"/>
  <c r="J105" i="6"/>
  <c r="K108" i="7"/>
  <c r="P107" i="3" s="1"/>
  <c r="N108" i="7"/>
  <c r="Q108" i="7" s="1"/>
  <c r="P96" i="4" s="1"/>
  <c r="AL115" i="8"/>
  <c r="V86" i="15"/>
  <c r="G86" i="11" s="1"/>
  <c r="D86" i="11" s="1"/>
  <c r="X89" i="6"/>
  <c r="Y89" i="6" s="1"/>
  <c r="W89" i="6"/>
  <c r="J94" i="6"/>
  <c r="K94" i="6"/>
  <c r="L94" i="6" s="1"/>
  <c r="M94" i="6" s="1"/>
  <c r="I91" i="15"/>
  <c r="V91" i="15" s="1"/>
  <c r="G91" i="11" s="1"/>
  <c r="D91" i="11" s="1"/>
  <c r="V91" i="10"/>
  <c r="Y94" i="8"/>
  <c r="Z94" i="8" s="1"/>
  <c r="AG91" i="14"/>
  <c r="AB91" i="14" s="1"/>
  <c r="Z91" i="14" s="1"/>
  <c r="S91" i="14" s="1"/>
  <c r="AM95" i="8"/>
  <c r="AN95" i="8" s="1"/>
  <c r="T94" i="3" s="1"/>
  <c r="AE95" i="8"/>
  <c r="V94" i="15"/>
  <c r="G94" i="11" s="1"/>
  <c r="D94" i="11" s="1"/>
  <c r="X97" i="6"/>
  <c r="Y97" i="6" s="1"/>
  <c r="Z97" i="6" s="1"/>
  <c r="W97" i="6"/>
  <c r="L100" i="7"/>
  <c r="J102" i="6"/>
  <c r="K102" i="6"/>
  <c r="L102" i="6" s="1"/>
  <c r="V99" i="10"/>
  <c r="Y102" i="8"/>
  <c r="Z102" i="8" s="1"/>
  <c r="M103" i="7"/>
  <c r="G101" i="14"/>
  <c r="AN102" i="14"/>
  <c r="K108" i="14"/>
  <c r="L108" i="14" s="1"/>
  <c r="D108" i="14" s="1"/>
  <c r="G108" i="6"/>
  <c r="H108" i="6" s="1"/>
  <c r="F108" i="6"/>
  <c r="AB105" i="14"/>
  <c r="Z105" i="14" s="1"/>
  <c r="S105" i="14" s="1"/>
  <c r="T110" i="6"/>
  <c r="U110" i="6" s="1"/>
  <c r="V110" i="6" s="1"/>
  <c r="P110" i="6"/>
  <c r="Q110" i="6" s="1"/>
  <c r="O110" i="6"/>
  <c r="AE112" i="8"/>
  <c r="AM112" i="8" s="1"/>
  <c r="AN112" i="8" s="1"/>
  <c r="X114" i="6"/>
  <c r="Y114" i="6" s="1"/>
  <c r="W114" i="6"/>
  <c r="G113" i="14"/>
  <c r="D113" i="14" s="1"/>
  <c r="G120" i="6"/>
  <c r="H120" i="6" s="1"/>
  <c r="F120" i="6"/>
  <c r="K122" i="7"/>
  <c r="P121" i="3" s="1"/>
  <c r="N122" i="7"/>
  <c r="Q122" i="7" s="1"/>
  <c r="AM123" i="8"/>
  <c r="K123" i="6"/>
  <c r="L123" i="6" s="1"/>
  <c r="J123" i="6"/>
  <c r="AJ130" i="14"/>
  <c r="G133" i="6"/>
  <c r="H133" i="6" s="1"/>
  <c r="F133" i="6"/>
  <c r="T109" i="6"/>
  <c r="U109" i="6" s="1"/>
  <c r="V109" i="6" s="1"/>
  <c r="P109" i="6"/>
  <c r="Q109" i="6" s="1"/>
  <c r="O109" i="6"/>
  <c r="AN110" i="14"/>
  <c r="AB110" i="14" s="1"/>
  <c r="Z110" i="14" s="1"/>
  <c r="S110" i="14" s="1"/>
  <c r="K114" i="14"/>
  <c r="AH119" i="8"/>
  <c r="K120" i="7"/>
  <c r="N120" i="7"/>
  <c r="Q120" i="7" s="1"/>
  <c r="L118" i="14"/>
  <c r="D118" i="14" s="1"/>
  <c r="AG118" i="14"/>
  <c r="K109" i="6"/>
  <c r="L109" i="6" s="1"/>
  <c r="J109" i="6"/>
  <c r="V106" i="10"/>
  <c r="Y109" i="8"/>
  <c r="Z109" i="8" s="1"/>
  <c r="AG106" i="14"/>
  <c r="V109" i="15"/>
  <c r="G109" i="11" s="1"/>
  <c r="D109" i="11" s="1"/>
  <c r="X112" i="6"/>
  <c r="Y112" i="6" s="1"/>
  <c r="Z112" i="6" s="1"/>
  <c r="W112" i="6"/>
  <c r="AN109" i="14"/>
  <c r="K117" i="6"/>
  <c r="L117" i="6" s="1"/>
  <c r="M117" i="6" s="1"/>
  <c r="J117" i="6"/>
  <c r="V114" i="10"/>
  <c r="Y117" i="8"/>
  <c r="Z117" i="8" s="1"/>
  <c r="V117" i="15"/>
  <c r="G117" i="11" s="1"/>
  <c r="D117" i="11" s="1"/>
  <c r="X120" i="6"/>
  <c r="Y120" i="6" s="1"/>
  <c r="W120" i="6"/>
  <c r="AN117" i="14"/>
  <c r="AB117" i="14" s="1"/>
  <c r="Z117" i="14" s="1"/>
  <c r="L121" i="14"/>
  <c r="D121" i="14" s="1"/>
  <c r="AN121" i="14"/>
  <c r="L122" i="14"/>
  <c r="AN122" i="14"/>
  <c r="AB122" i="14" s="1"/>
  <c r="Z122" i="14" s="1"/>
  <c r="S122" i="14" s="1"/>
  <c r="V126" i="10"/>
  <c r="Y129" i="8"/>
  <c r="Z129" i="8" s="1"/>
  <c r="K129" i="6"/>
  <c r="L129" i="6" s="1"/>
  <c r="J129" i="6"/>
  <c r="T133" i="6"/>
  <c r="U133" i="6" s="1"/>
  <c r="V133" i="6" s="1"/>
  <c r="AA133" i="6" s="1"/>
  <c r="P133" i="6"/>
  <c r="Q133" i="6" s="1"/>
  <c r="O133" i="6"/>
  <c r="AN130" i="14"/>
  <c r="L116" i="14"/>
  <c r="D116" i="14" s="1"/>
  <c r="V125" i="10"/>
  <c r="Y128" i="8"/>
  <c r="Z128" i="8" s="1"/>
  <c r="X131" i="6"/>
  <c r="Y131" i="6" s="1"/>
  <c r="W131" i="6"/>
  <c r="T135" i="6"/>
  <c r="U135" i="6" s="1"/>
  <c r="V135" i="6" s="1"/>
  <c r="P135" i="6"/>
  <c r="Q135" i="6" s="1"/>
  <c r="O135" i="6"/>
  <c r="K138" i="7"/>
  <c r="P137" i="3" s="1"/>
  <c r="N138" i="7"/>
  <c r="Q138" i="7" s="1"/>
  <c r="P124" i="4" s="1"/>
  <c r="G141" i="6"/>
  <c r="H141" i="6" s="1"/>
  <c r="F141" i="6"/>
  <c r="AG143" i="14"/>
  <c r="AB143" i="14" s="1"/>
  <c r="Z143" i="14" s="1"/>
  <c r="S143" i="14" s="1"/>
  <c r="T126" i="6"/>
  <c r="U126" i="6" s="1"/>
  <c r="V126" i="6" s="1"/>
  <c r="P126" i="6"/>
  <c r="Q126" i="6" s="1"/>
  <c r="O126" i="6"/>
  <c r="AH128" i="8"/>
  <c r="G132" i="6"/>
  <c r="H132" i="6" s="1"/>
  <c r="F132" i="6"/>
  <c r="AB129" i="14"/>
  <c r="Z129" i="14" s="1"/>
  <c r="S129" i="14" s="1"/>
  <c r="T134" i="6"/>
  <c r="U134" i="6" s="1"/>
  <c r="V134" i="6" s="1"/>
  <c r="AA134" i="6" s="1"/>
  <c r="P134" i="6"/>
  <c r="Q134" i="6" s="1"/>
  <c r="O134" i="6"/>
  <c r="AH136" i="8"/>
  <c r="G140" i="6"/>
  <c r="H140" i="6" s="1"/>
  <c r="F140" i="6"/>
  <c r="AJ137" i="14"/>
  <c r="K143" i="14"/>
  <c r="L143" i="14" s="1"/>
  <c r="D143" i="14" s="1"/>
  <c r="O146" i="7"/>
  <c r="AB147" i="14"/>
  <c r="Z147" i="14" s="1"/>
  <c r="S147" i="14" s="1"/>
  <c r="AL141" i="8"/>
  <c r="AM141" i="8" s="1"/>
  <c r="N143" i="7"/>
  <c r="Q143" i="7" s="1"/>
  <c r="K143" i="7"/>
  <c r="P142" i="3" s="1"/>
  <c r="L127" i="7"/>
  <c r="D125" i="14"/>
  <c r="T125" i="10"/>
  <c r="I128" i="7" s="1"/>
  <c r="T132" i="6"/>
  <c r="U132" i="6" s="1"/>
  <c r="V132" i="6" s="1"/>
  <c r="P132" i="6"/>
  <c r="Q132" i="6" s="1"/>
  <c r="O132" i="6"/>
  <c r="AL136" i="8"/>
  <c r="G134" i="14"/>
  <c r="AL140" i="8"/>
  <c r="G138" i="14"/>
  <c r="T149" i="6"/>
  <c r="U149" i="6" s="1"/>
  <c r="V149" i="6" s="1"/>
  <c r="P149" i="6"/>
  <c r="Q149" i="6" s="1"/>
  <c r="O149" i="6"/>
  <c r="X153" i="6"/>
  <c r="Y153" i="6" s="1"/>
  <c r="Z153" i="6" s="1"/>
  <c r="W153" i="6"/>
  <c r="J158" i="6"/>
  <c r="K158" i="6"/>
  <c r="L158" i="6" s="1"/>
  <c r="M158" i="6" s="1"/>
  <c r="V155" i="10"/>
  <c r="Y158" i="8"/>
  <c r="Z158" i="8" s="1"/>
  <c r="X161" i="6"/>
  <c r="Y161" i="6" s="1"/>
  <c r="W161" i="6"/>
  <c r="T144" i="6"/>
  <c r="U144" i="6" s="1"/>
  <c r="V144" i="6" s="1"/>
  <c r="P144" i="6"/>
  <c r="Q144" i="6" s="1"/>
  <c r="R144" i="6" s="1"/>
  <c r="O144" i="6"/>
  <c r="X148" i="6"/>
  <c r="Y148" i="6" s="1"/>
  <c r="W148" i="6"/>
  <c r="V146" i="10"/>
  <c r="Y149" i="8"/>
  <c r="Z149" i="8" s="1"/>
  <c r="AH154" i="8"/>
  <c r="K155" i="7"/>
  <c r="P154" i="3" s="1"/>
  <c r="N155" i="7"/>
  <c r="Q155" i="7" s="1"/>
  <c r="K157" i="6"/>
  <c r="L157" i="6" s="1"/>
  <c r="J157" i="6"/>
  <c r="V154" i="10"/>
  <c r="Y157" i="8"/>
  <c r="Z157" i="8" s="1"/>
  <c r="AE158" i="8"/>
  <c r="X160" i="6"/>
  <c r="Y160" i="6" s="1"/>
  <c r="W160" i="6"/>
  <c r="M162" i="7"/>
  <c r="AG159" i="14"/>
  <c r="J165" i="6"/>
  <c r="K165" i="6"/>
  <c r="L165" i="6" s="1"/>
  <c r="M165" i="6" s="1"/>
  <c r="V162" i="10"/>
  <c r="Y165" i="8"/>
  <c r="Z165" i="8" s="1"/>
  <c r="AN162" i="14"/>
  <c r="V140" i="15"/>
  <c r="G140" i="11" s="1"/>
  <c r="D140" i="11" s="1"/>
  <c r="AN140" i="14"/>
  <c r="AB140" i="14" s="1"/>
  <c r="Z140" i="14" s="1"/>
  <c r="S140" i="14" s="1"/>
  <c r="M145" i="7"/>
  <c r="J148" i="6"/>
  <c r="K148" i="6"/>
  <c r="L148" i="6" s="1"/>
  <c r="V145" i="10"/>
  <c r="Y148" i="8"/>
  <c r="Z148" i="8" s="1"/>
  <c r="AN148" i="8" s="1"/>
  <c r="AG145" i="14"/>
  <c r="AB145" i="14" s="1"/>
  <c r="Z145" i="14" s="1"/>
  <c r="S145" i="14" s="1"/>
  <c r="AE149" i="8"/>
  <c r="AM149" i="8" s="1"/>
  <c r="AJ146" i="14"/>
  <c r="V148" i="15"/>
  <c r="G148" i="11" s="1"/>
  <c r="D148" i="11" s="1"/>
  <c r="X151" i="6"/>
  <c r="Y151" i="6" s="1"/>
  <c r="W151" i="6"/>
  <c r="AN148" i="14"/>
  <c r="AB148" i="14" s="1"/>
  <c r="Z148" i="14" s="1"/>
  <c r="S148" i="14" s="1"/>
  <c r="M153" i="7"/>
  <c r="L154" i="7"/>
  <c r="J156" i="6"/>
  <c r="K156" i="6"/>
  <c r="L156" i="6" s="1"/>
  <c r="V153" i="10"/>
  <c r="Y156" i="8"/>
  <c r="Z156" i="8" s="1"/>
  <c r="AN156" i="8" s="1"/>
  <c r="T155" i="3" s="1"/>
  <c r="AE157" i="8"/>
  <c r="AM157" i="8" s="1"/>
  <c r="AJ154" i="14"/>
  <c r="V156" i="15"/>
  <c r="G156" i="11" s="1"/>
  <c r="D156" i="11" s="1"/>
  <c r="X159" i="6"/>
  <c r="Y159" i="6" s="1"/>
  <c r="W159" i="6"/>
  <c r="M161" i="7"/>
  <c r="L162" i="7"/>
  <c r="J164" i="6"/>
  <c r="K164" i="6"/>
  <c r="L164" i="6" s="1"/>
  <c r="V161" i="10"/>
  <c r="Y164" i="8"/>
  <c r="Z164" i="8" s="1"/>
  <c r="AN164" i="8" s="1"/>
  <c r="T163" i="3" s="1"/>
  <c r="R163" i="3" s="1"/>
  <c r="AE165" i="8"/>
  <c r="AM165" i="8" s="1"/>
  <c r="AJ162" i="14"/>
  <c r="AL154" i="8"/>
  <c r="X158" i="6"/>
  <c r="Y158" i="6" s="1"/>
  <c r="W158" i="6"/>
  <c r="AN155" i="14"/>
  <c r="T162" i="6"/>
  <c r="U162" i="6" s="1"/>
  <c r="V162" i="6" s="1"/>
  <c r="P162" i="6"/>
  <c r="Q162" i="6" s="1"/>
  <c r="O162" i="6"/>
  <c r="K159" i="14"/>
  <c r="L165" i="7"/>
  <c r="T171" i="6"/>
  <c r="U171" i="6" s="1"/>
  <c r="V171" i="6" s="1"/>
  <c r="P171" i="6"/>
  <c r="Q171" i="6" s="1"/>
  <c r="O171" i="6"/>
  <c r="T175" i="6"/>
  <c r="U175" i="6" s="1"/>
  <c r="V175" i="6" s="1"/>
  <c r="P175" i="6"/>
  <c r="Q175" i="6" s="1"/>
  <c r="O175" i="6"/>
  <c r="T166" i="6"/>
  <c r="U166" i="6" s="1"/>
  <c r="V166" i="6" s="1"/>
  <c r="P166" i="6"/>
  <c r="Q166" i="6" s="1"/>
  <c r="O166" i="6"/>
  <c r="X166" i="6"/>
  <c r="Y166" i="6" s="1"/>
  <c r="W166" i="6"/>
  <c r="M168" i="7"/>
  <c r="AG165" i="14"/>
  <c r="K167" i="14"/>
  <c r="J171" i="6"/>
  <c r="K171" i="6"/>
  <c r="L171" i="6" s="1"/>
  <c r="V168" i="10"/>
  <c r="Y171" i="8"/>
  <c r="Z171" i="8" s="1"/>
  <c r="AN171" i="8" s="1"/>
  <c r="T170" i="3" s="1"/>
  <c r="R170" i="3" s="1"/>
  <c r="AH172" i="8"/>
  <c r="AL174" i="8"/>
  <c r="X169" i="6"/>
  <c r="Y169" i="6" s="1"/>
  <c r="Z169" i="6" s="1"/>
  <c r="W169" i="6"/>
  <c r="AN166" i="14"/>
  <c r="AB166" i="14" s="1"/>
  <c r="Z166" i="14" s="1"/>
  <c r="S166" i="14" s="1"/>
  <c r="AL173" i="8"/>
  <c r="AG172" i="14"/>
  <c r="P167" i="7"/>
  <c r="T168" i="6"/>
  <c r="U168" i="6" s="1"/>
  <c r="V168" i="6" s="1"/>
  <c r="P168" i="6"/>
  <c r="Q168" i="6" s="1"/>
  <c r="O168" i="6"/>
  <c r="AL172" i="8"/>
  <c r="G170" i="14"/>
  <c r="G174" i="6"/>
  <c r="H174" i="6" s="1"/>
  <c r="F174" i="6"/>
  <c r="AG171" i="14"/>
  <c r="R49" i="4"/>
  <c r="R81" i="4"/>
  <c r="S7" i="4"/>
  <c r="Q7" i="4" s="1"/>
  <c r="S71" i="4"/>
  <c r="R33" i="5"/>
  <c r="R22" i="4"/>
  <c r="R30" i="4"/>
  <c r="R38" i="4"/>
  <c r="R46" i="4"/>
  <c r="L54" i="4"/>
  <c r="R62" i="4"/>
  <c r="R70" i="4"/>
  <c r="L70" i="4"/>
  <c r="L94" i="4"/>
  <c r="X50" i="8"/>
  <c r="S49" i="3" s="1"/>
  <c r="X146" i="8"/>
  <c r="S145" i="3" s="1"/>
  <c r="X172" i="8"/>
  <c r="S171" i="3" s="1"/>
  <c r="X132" i="8"/>
  <c r="S131" i="3" s="1"/>
  <c r="R102" i="4"/>
  <c r="R134" i="4"/>
  <c r="R42" i="5"/>
  <c r="R74" i="5"/>
  <c r="X81" i="8"/>
  <c r="S80" i="3" s="1"/>
  <c r="P5" i="14"/>
  <c r="M5" i="14" s="1"/>
  <c r="X7" i="6"/>
  <c r="Y7" i="6" s="1"/>
  <c r="W7" i="6"/>
  <c r="U8" i="5"/>
  <c r="U8" i="3"/>
  <c r="I13" i="15"/>
  <c r="G17" i="6"/>
  <c r="H17" i="6" s="1"/>
  <c r="I17" i="6" s="1"/>
  <c r="F17" i="6"/>
  <c r="N18" i="7"/>
  <c r="Q18" i="7" s="1"/>
  <c r="K18" i="7"/>
  <c r="P17" i="3" s="1"/>
  <c r="I19" i="6"/>
  <c r="AH21" i="8"/>
  <c r="M22" i="6"/>
  <c r="T10" i="6"/>
  <c r="U10" i="6" s="1"/>
  <c r="V10" i="6" s="1"/>
  <c r="O10" i="6"/>
  <c r="P10" i="6"/>
  <c r="Q10" i="6" s="1"/>
  <c r="L11" i="14"/>
  <c r="D11" i="14" s="1"/>
  <c r="AM16" i="8"/>
  <c r="AE16" i="8"/>
  <c r="L14" i="14"/>
  <c r="D14" i="14" s="1"/>
  <c r="I20" i="15"/>
  <c r="V20" i="15" s="1"/>
  <c r="G20" i="11" s="1"/>
  <c r="D20" i="11" s="1"/>
  <c r="T30" i="6"/>
  <c r="U30" i="6" s="1"/>
  <c r="V30" i="6" s="1"/>
  <c r="P30" i="6"/>
  <c r="Q30" i="6" s="1"/>
  <c r="R30" i="6" s="1"/>
  <c r="O30" i="6"/>
  <c r="P23" i="14"/>
  <c r="M23" i="14" s="1"/>
  <c r="M35" i="6"/>
  <c r="N35" i="6" s="1"/>
  <c r="M34" i="3" s="1"/>
  <c r="M41" i="14"/>
  <c r="S39" i="10"/>
  <c r="H42" i="7" s="1"/>
  <c r="M39" i="14"/>
  <c r="V40" i="10"/>
  <c r="Y43" i="8"/>
  <c r="Z43" i="8" s="1"/>
  <c r="AE46" i="8"/>
  <c r="AM46" i="8" s="1"/>
  <c r="I47" i="15"/>
  <c r="V47" i="15" s="1"/>
  <c r="G47" i="11" s="1"/>
  <c r="D47" i="11" s="1"/>
  <c r="M47" i="14"/>
  <c r="S49" i="10"/>
  <c r="H52" i="7" s="1"/>
  <c r="T55" i="6"/>
  <c r="U55" i="6" s="1"/>
  <c r="V55" i="6" s="1"/>
  <c r="P55" i="6"/>
  <c r="Q55" i="6" s="1"/>
  <c r="O55" i="6"/>
  <c r="R60" i="6"/>
  <c r="AB60" i="6" s="1"/>
  <c r="N59" i="3" s="1"/>
  <c r="X56" i="6"/>
  <c r="Y56" i="6" s="1"/>
  <c r="W56" i="6"/>
  <c r="T59" i="6"/>
  <c r="U59" i="6" s="1"/>
  <c r="V59" i="6" s="1"/>
  <c r="P59" i="6"/>
  <c r="Q59" i="6" s="1"/>
  <c r="R59" i="6" s="1"/>
  <c r="O59" i="6"/>
  <c r="T62" i="6"/>
  <c r="U62" i="6" s="1"/>
  <c r="V62" i="6" s="1"/>
  <c r="P62" i="6"/>
  <c r="Q62" i="6" s="1"/>
  <c r="R62" i="6" s="1"/>
  <c r="O62" i="6"/>
  <c r="I62" i="15"/>
  <c r="F66" i="6"/>
  <c r="G66" i="6"/>
  <c r="H66" i="6" s="1"/>
  <c r="P68" i="6"/>
  <c r="Q68" i="6" s="1"/>
  <c r="R68" i="6" s="1"/>
  <c r="K68" i="6"/>
  <c r="L68" i="6" s="1"/>
  <c r="J68" i="6"/>
  <c r="S60" i="10"/>
  <c r="H63" i="7" s="1"/>
  <c r="I63" i="15"/>
  <c r="V63" i="15" s="1"/>
  <c r="G63" i="11" s="1"/>
  <c r="D63" i="11" s="1"/>
  <c r="Z68" i="6"/>
  <c r="P67" i="14"/>
  <c r="V69" i="10"/>
  <c r="Y72" i="8"/>
  <c r="Z72" i="8" s="1"/>
  <c r="Q74" i="8"/>
  <c r="R74" i="8" s="1"/>
  <c r="X74" i="8" s="1"/>
  <c r="Q73" i="8"/>
  <c r="R73" i="8" s="1"/>
  <c r="Q75" i="8"/>
  <c r="R75" i="8" s="1"/>
  <c r="X75" i="8" s="1"/>
  <c r="I69" i="15"/>
  <c r="Z76" i="6"/>
  <c r="Z77" i="6"/>
  <c r="R78" i="7"/>
  <c r="O77" i="3" s="1"/>
  <c r="Q77" i="3"/>
  <c r="I78" i="6"/>
  <c r="T84" i="6"/>
  <c r="U84" i="6" s="1"/>
  <c r="V84" i="6" s="1"/>
  <c r="AA84" i="6" s="1"/>
  <c r="O87" i="7"/>
  <c r="K87" i="7"/>
  <c r="P86" i="3" s="1"/>
  <c r="U91" i="3"/>
  <c r="U80" i="4"/>
  <c r="AE92" i="8"/>
  <c r="Z92" i="6"/>
  <c r="I94" i="6"/>
  <c r="C98" i="14"/>
  <c r="H98" i="11" s="1"/>
  <c r="E98" i="11" s="1"/>
  <c r="T98" i="6"/>
  <c r="U98" i="6" s="1"/>
  <c r="V98" i="6" s="1"/>
  <c r="P98" i="6"/>
  <c r="Q98" i="6" s="1"/>
  <c r="O98" i="6"/>
  <c r="G96" i="14"/>
  <c r="I101" i="6"/>
  <c r="N101" i="6" s="1"/>
  <c r="M134" i="6"/>
  <c r="X125" i="6"/>
  <c r="Y125" i="6" s="1"/>
  <c r="Z125" i="6" s="1"/>
  <c r="M130" i="6"/>
  <c r="N130" i="6" s="1"/>
  <c r="M129" i="3" s="1"/>
  <c r="L142" i="7"/>
  <c r="P142" i="7"/>
  <c r="T150" i="6"/>
  <c r="U150" i="6" s="1"/>
  <c r="V150" i="6" s="1"/>
  <c r="M159" i="6"/>
  <c r="L161" i="7"/>
  <c r="L144" i="7"/>
  <c r="I155" i="6"/>
  <c r="N155" i="6" s="1"/>
  <c r="L9" i="4"/>
  <c r="R9" i="4"/>
  <c r="R73" i="4"/>
  <c r="O21" i="4"/>
  <c r="C25" i="5"/>
  <c r="C57" i="5"/>
  <c r="C89" i="5"/>
  <c r="L47" i="5"/>
  <c r="L79" i="5"/>
  <c r="C111" i="4"/>
  <c r="R127" i="4"/>
  <c r="C127" i="4"/>
  <c r="C143" i="4"/>
  <c r="R28" i="5"/>
  <c r="R60" i="5"/>
  <c r="R92" i="5"/>
  <c r="X89" i="8"/>
  <c r="S88" i="3" s="1"/>
  <c r="X160" i="8"/>
  <c r="S159" i="3" s="1"/>
  <c r="S138" i="4"/>
  <c r="U34" i="5"/>
  <c r="U66" i="5"/>
  <c r="O8" i="7"/>
  <c r="X57" i="8"/>
  <c r="K13" i="6"/>
  <c r="L13" i="6" s="1"/>
  <c r="M13" i="6" s="1"/>
  <c r="J13" i="6"/>
  <c r="D6" i="14"/>
  <c r="X13" i="6"/>
  <c r="Y13" i="6" s="1"/>
  <c r="W13" i="6"/>
  <c r="AN10" i="8"/>
  <c r="I18" i="15"/>
  <c r="V18" i="15" s="1"/>
  <c r="G18" i="11" s="1"/>
  <c r="D18" i="11" s="1"/>
  <c r="X23" i="6"/>
  <c r="Y23" i="6" s="1"/>
  <c r="W23" i="6"/>
  <c r="K16" i="6"/>
  <c r="L16" i="6" s="1"/>
  <c r="J16" i="6"/>
  <c r="V13" i="10"/>
  <c r="Y16" i="8"/>
  <c r="Z16" i="8" s="1"/>
  <c r="AG14" i="14"/>
  <c r="Z22" i="6"/>
  <c r="AL23" i="8"/>
  <c r="M23" i="7"/>
  <c r="Z27" i="6"/>
  <c r="AA27" i="6" s="1"/>
  <c r="V23" i="15"/>
  <c r="G23" i="11" s="1"/>
  <c r="D23" i="11" s="1"/>
  <c r="AB29" i="14"/>
  <c r="Z29" i="14" s="1"/>
  <c r="S29" i="14" s="1"/>
  <c r="V23" i="10"/>
  <c r="Y26" i="8"/>
  <c r="Z26" i="8" s="1"/>
  <c r="AN26" i="8" s="1"/>
  <c r="T25" i="3" s="1"/>
  <c r="R25" i="3" s="1"/>
  <c r="K25" i="6"/>
  <c r="L25" i="6" s="1"/>
  <c r="J25" i="6"/>
  <c r="I22" i="15"/>
  <c r="V22" i="10"/>
  <c r="Y25" i="8"/>
  <c r="Z25" i="8" s="1"/>
  <c r="AL33" i="8"/>
  <c r="AM33" i="8" s="1"/>
  <c r="L31" i="14"/>
  <c r="D31" i="14" s="1"/>
  <c r="C37" i="14"/>
  <c r="H37" i="11" s="1"/>
  <c r="E37" i="11" s="1"/>
  <c r="X42" i="6"/>
  <c r="Y42" i="6" s="1"/>
  <c r="W42" i="6"/>
  <c r="V41" i="10"/>
  <c r="Y44" i="8"/>
  <c r="Z44" i="8" s="1"/>
  <c r="P34" i="14"/>
  <c r="M34" i="14" s="1"/>
  <c r="P38" i="14"/>
  <c r="M38" i="14" s="1"/>
  <c r="V36" i="15"/>
  <c r="G36" i="11" s="1"/>
  <c r="D36" i="11" s="1"/>
  <c r="X39" i="6"/>
  <c r="Y39" i="6" s="1"/>
  <c r="W39" i="6"/>
  <c r="AE45" i="8"/>
  <c r="AM45" i="8" s="1"/>
  <c r="AN45" i="8" s="1"/>
  <c r="G47" i="6"/>
  <c r="H47" i="6" s="1"/>
  <c r="F47" i="6"/>
  <c r="M50" i="7"/>
  <c r="R47" i="6"/>
  <c r="K48" i="6"/>
  <c r="L48" i="6" s="1"/>
  <c r="J48" i="6"/>
  <c r="F54" i="6"/>
  <c r="G54" i="6"/>
  <c r="H54" i="6" s="1"/>
  <c r="I51" i="15"/>
  <c r="V51" i="15" s="1"/>
  <c r="G51" i="11" s="1"/>
  <c r="D51" i="11" s="1"/>
  <c r="AB46" i="14"/>
  <c r="Z46" i="14" s="1"/>
  <c r="S46" i="14" s="1"/>
  <c r="B46" i="14" s="1"/>
  <c r="F46" i="11" s="1"/>
  <c r="C46" i="11" s="1"/>
  <c r="L52" i="7"/>
  <c r="I56" i="6"/>
  <c r="X59" i="6"/>
  <c r="Y59" i="6" s="1"/>
  <c r="W59" i="6"/>
  <c r="T58" i="6"/>
  <c r="U58" i="6" s="1"/>
  <c r="V58" i="6" s="1"/>
  <c r="P58" i="6"/>
  <c r="Q58" i="6" s="1"/>
  <c r="O58" i="6"/>
  <c r="U61" i="3"/>
  <c r="U41" i="5"/>
  <c r="AN54" i="14"/>
  <c r="AB54" i="14" s="1"/>
  <c r="Z54" i="14" s="1"/>
  <c r="S54" i="14" s="1"/>
  <c r="U54" i="4"/>
  <c r="U60" i="3"/>
  <c r="T61" i="10"/>
  <c r="I64" i="7" s="1"/>
  <c r="AE66" i="8"/>
  <c r="AM66" i="8" s="1"/>
  <c r="S64" i="10"/>
  <c r="H67" i="7" s="1"/>
  <c r="S65" i="10"/>
  <c r="H68" i="7" s="1"/>
  <c r="V60" i="10"/>
  <c r="Y63" i="8"/>
  <c r="Z63" i="8" s="1"/>
  <c r="AN63" i="8" s="1"/>
  <c r="T62" i="3" s="1"/>
  <c r="R62" i="3" s="1"/>
  <c r="AM64" i="8"/>
  <c r="AN64" i="8" s="1"/>
  <c r="T63" i="3" s="1"/>
  <c r="AE64" i="8"/>
  <c r="V63" i="10"/>
  <c r="Y66" i="8"/>
  <c r="Z66" i="8" s="1"/>
  <c r="AN66" i="8" s="1"/>
  <c r="T65" i="3" s="1"/>
  <c r="R65" i="3" s="1"/>
  <c r="V67" i="10"/>
  <c r="Y70" i="8"/>
  <c r="Z70" i="8" s="1"/>
  <c r="I72" i="6"/>
  <c r="V69" i="15"/>
  <c r="G69" i="11" s="1"/>
  <c r="D69" i="11" s="1"/>
  <c r="M70" i="14"/>
  <c r="S70" i="10"/>
  <c r="H73" i="7" s="1"/>
  <c r="T71" i="6"/>
  <c r="U71" i="6" s="1"/>
  <c r="V71" i="6" s="1"/>
  <c r="P71" i="6"/>
  <c r="Q71" i="6" s="1"/>
  <c r="O71" i="6"/>
  <c r="X70" i="6"/>
  <c r="Y70" i="6" s="1"/>
  <c r="W70" i="6"/>
  <c r="T75" i="6"/>
  <c r="U75" i="6" s="1"/>
  <c r="V75" i="6" s="1"/>
  <c r="P75" i="6"/>
  <c r="Q75" i="6" s="1"/>
  <c r="R75" i="6" s="1"/>
  <c r="O75" i="6"/>
  <c r="U49" i="5"/>
  <c r="U76" i="3"/>
  <c r="B75" i="14"/>
  <c r="F75" i="11" s="1"/>
  <c r="C75" i="11" s="1"/>
  <c r="X79" i="6"/>
  <c r="Y79" i="6" s="1"/>
  <c r="W79" i="6"/>
  <c r="AA80" i="6"/>
  <c r="AB80" i="6" s="1"/>
  <c r="L81" i="7"/>
  <c r="M83" i="6"/>
  <c r="N83" i="6" s="1"/>
  <c r="M82" i="3" s="1"/>
  <c r="M84" i="6"/>
  <c r="AE87" i="8"/>
  <c r="AM87" i="8" s="1"/>
  <c r="AN87" i="8" s="1"/>
  <c r="O107" i="7"/>
  <c r="C90" i="14"/>
  <c r="H90" i="11" s="1"/>
  <c r="E90" i="11" s="1"/>
  <c r="AL94" i="8"/>
  <c r="AM94" i="8" s="1"/>
  <c r="P104" i="6"/>
  <c r="Q104" i="6" s="1"/>
  <c r="R104" i="6" s="1"/>
  <c r="O123" i="7"/>
  <c r="I131" i="6"/>
  <c r="V133" i="8"/>
  <c r="I133" i="8"/>
  <c r="Q133" i="8"/>
  <c r="F133" i="8"/>
  <c r="M133" i="8"/>
  <c r="T133" i="8"/>
  <c r="L133" i="8"/>
  <c r="J133" i="8"/>
  <c r="P133" i="8"/>
  <c r="S133" i="8"/>
  <c r="W133" i="8" s="1"/>
  <c r="U133" i="8"/>
  <c r="G133" i="8"/>
  <c r="U128" i="3"/>
  <c r="G129" i="14"/>
  <c r="M142" i="7"/>
  <c r="Z150" i="6"/>
  <c r="AB152" i="14"/>
  <c r="Z152" i="14" s="1"/>
  <c r="M160" i="7"/>
  <c r="I151" i="6"/>
  <c r="N151" i="6" s="1"/>
  <c r="U33" i="4"/>
  <c r="C33" i="4"/>
  <c r="P65" i="4"/>
  <c r="U65" i="4"/>
  <c r="C65" i="4"/>
  <c r="R101" i="4"/>
  <c r="C101" i="4"/>
  <c r="R117" i="4"/>
  <c r="C117" i="4"/>
  <c r="P133" i="4"/>
  <c r="R133" i="4"/>
  <c r="C133" i="4"/>
  <c r="C149" i="4"/>
  <c r="U23" i="4"/>
  <c r="C23" i="4"/>
  <c r="P55" i="4"/>
  <c r="U55" i="4"/>
  <c r="C55" i="4"/>
  <c r="U87" i="4"/>
  <c r="C87" i="4"/>
  <c r="U13" i="4"/>
  <c r="C13" i="4"/>
  <c r="P45" i="4"/>
  <c r="U45" i="4"/>
  <c r="C45" i="4"/>
  <c r="C77" i="4"/>
  <c r="L43" i="4"/>
  <c r="R75" i="4"/>
  <c r="C10" i="4"/>
  <c r="U10" i="4"/>
  <c r="C18" i="4"/>
  <c r="U18" i="4"/>
  <c r="C26" i="4"/>
  <c r="U26" i="4"/>
  <c r="C34" i="4"/>
  <c r="U34" i="4"/>
  <c r="C42" i="4"/>
  <c r="U42" i="4"/>
  <c r="C50" i="4"/>
  <c r="U50" i="4"/>
  <c r="C58" i="4"/>
  <c r="U58" i="4"/>
  <c r="C66" i="4"/>
  <c r="U66" i="4"/>
  <c r="C74" i="4"/>
  <c r="U74" i="4"/>
  <c r="C82" i="4"/>
  <c r="U82" i="4"/>
  <c r="C90" i="4"/>
  <c r="U99" i="4"/>
  <c r="U115" i="4"/>
  <c r="U131" i="4"/>
  <c r="U147" i="4"/>
  <c r="O52" i="5"/>
  <c r="X27" i="8"/>
  <c r="S26" i="3" s="1"/>
  <c r="X163" i="8"/>
  <c r="S162" i="3" s="1"/>
  <c r="H7" i="8"/>
  <c r="O7" i="8" s="1"/>
  <c r="W7" i="8"/>
  <c r="X80" i="8"/>
  <c r="R52" i="5" s="1"/>
  <c r="M3" i="14"/>
  <c r="G9" i="6"/>
  <c r="H9" i="6" s="1"/>
  <c r="F9" i="6"/>
  <c r="N10" i="7"/>
  <c r="Q10" i="7" s="1"/>
  <c r="K10" i="7"/>
  <c r="S10" i="10"/>
  <c r="H13" i="7" s="1"/>
  <c r="O13" i="7"/>
  <c r="P12" i="6"/>
  <c r="Q12" i="6" s="1"/>
  <c r="R12" i="6" s="1"/>
  <c r="T12" i="6"/>
  <c r="U12" i="6" s="1"/>
  <c r="V12" i="6" s="1"/>
  <c r="O12" i="6"/>
  <c r="AB15" i="14"/>
  <c r="Z15" i="14" s="1"/>
  <c r="S15" i="14" s="1"/>
  <c r="B15" i="14" s="1"/>
  <c r="F15" i="11" s="1"/>
  <c r="C15" i="11" s="1"/>
  <c r="S9" i="10"/>
  <c r="H12" i="7" s="1"/>
  <c r="I17" i="15"/>
  <c r="V17" i="15" s="1"/>
  <c r="G17" i="11" s="1"/>
  <c r="D17" i="11" s="1"/>
  <c r="G21" i="6"/>
  <c r="H21" i="6" s="1"/>
  <c r="F21" i="6"/>
  <c r="I8" i="15"/>
  <c r="V8" i="15" s="1"/>
  <c r="G8" i="11" s="1"/>
  <c r="D8" i="11" s="1"/>
  <c r="P8" i="14"/>
  <c r="M8" i="14" s="1"/>
  <c r="M16" i="7"/>
  <c r="P19" i="14"/>
  <c r="M19" i="14" s="1"/>
  <c r="V19" i="15"/>
  <c r="G19" i="11" s="1"/>
  <c r="D19" i="11" s="1"/>
  <c r="L27" i="7"/>
  <c r="X26" i="6"/>
  <c r="Y26" i="6" s="1"/>
  <c r="W26" i="6"/>
  <c r="S28" i="10"/>
  <c r="H31" i="7" s="1"/>
  <c r="K35" i="7"/>
  <c r="N35" i="7"/>
  <c r="Q35" i="7" s="1"/>
  <c r="L38" i="7"/>
  <c r="V22" i="15"/>
  <c r="G22" i="11" s="1"/>
  <c r="D22" i="11" s="1"/>
  <c r="P27" i="14"/>
  <c r="M27" i="14" s="1"/>
  <c r="T33" i="6"/>
  <c r="U33" i="6" s="1"/>
  <c r="V33" i="6" s="1"/>
  <c r="P33" i="6"/>
  <c r="Q33" i="6" s="1"/>
  <c r="O33" i="6"/>
  <c r="I34" i="6"/>
  <c r="T24" i="6"/>
  <c r="U24" i="6" s="1"/>
  <c r="V24" i="6" s="1"/>
  <c r="P24" i="6"/>
  <c r="Q24" i="6" s="1"/>
  <c r="O24" i="6"/>
  <c r="K29" i="6"/>
  <c r="L29" i="6" s="1"/>
  <c r="J29" i="6"/>
  <c r="I26" i="15"/>
  <c r="F30" i="6"/>
  <c r="G30" i="6"/>
  <c r="H30" i="6" s="1"/>
  <c r="I30" i="6" s="1"/>
  <c r="L29" i="14"/>
  <c r="D29" i="14" s="1"/>
  <c r="U33" i="3"/>
  <c r="U30" i="4"/>
  <c r="T38" i="6"/>
  <c r="U38" i="6" s="1"/>
  <c r="V38" i="6" s="1"/>
  <c r="P38" i="6"/>
  <c r="Q38" i="6" s="1"/>
  <c r="O38" i="6"/>
  <c r="R45" i="6"/>
  <c r="T41" i="6"/>
  <c r="U41" i="6" s="1"/>
  <c r="V41" i="6" s="1"/>
  <c r="P41" i="6"/>
  <c r="Q41" i="6" s="1"/>
  <c r="O41" i="6"/>
  <c r="T44" i="6"/>
  <c r="U44" i="6" s="1"/>
  <c r="V44" i="6" s="1"/>
  <c r="AA44" i="6" s="1"/>
  <c r="P44" i="6"/>
  <c r="Q44" i="6" s="1"/>
  <c r="O44" i="6"/>
  <c r="M45" i="6"/>
  <c r="T40" i="6"/>
  <c r="U40" i="6" s="1"/>
  <c r="V40" i="6" s="1"/>
  <c r="P40" i="6"/>
  <c r="Q40" i="6" s="1"/>
  <c r="O40" i="6"/>
  <c r="AL43" i="8"/>
  <c r="AM43" i="8" s="1"/>
  <c r="G45" i="6"/>
  <c r="H45" i="6" s="1"/>
  <c r="F45" i="6"/>
  <c r="M47" i="7"/>
  <c r="P45" i="14"/>
  <c r="M45" i="14" s="1"/>
  <c r="M54" i="7"/>
  <c r="V48" i="15"/>
  <c r="G48" i="11" s="1"/>
  <c r="D48" i="11" s="1"/>
  <c r="AL55" i="8"/>
  <c r="X58" i="6"/>
  <c r="Y58" i="6" s="1"/>
  <c r="W58" i="6"/>
  <c r="AG59" i="14"/>
  <c r="AG56" i="14"/>
  <c r="V58" i="15"/>
  <c r="G58" i="11" s="1"/>
  <c r="D58" i="11" s="1"/>
  <c r="X61" i="6"/>
  <c r="Y61" i="6" s="1"/>
  <c r="W61" i="6"/>
  <c r="T63" i="6"/>
  <c r="U63" i="6" s="1"/>
  <c r="V63" i="6" s="1"/>
  <c r="P63" i="6"/>
  <c r="Q63" i="6" s="1"/>
  <c r="O63" i="6"/>
  <c r="AG62" i="14"/>
  <c r="K64" i="14"/>
  <c r="L64" i="14" s="1"/>
  <c r="D64" i="14" s="1"/>
  <c r="M67" i="7"/>
  <c r="AE73" i="8"/>
  <c r="AM73" i="8" s="1"/>
  <c r="AB66" i="14"/>
  <c r="Z66" i="14" s="1"/>
  <c r="S66" i="14" s="1"/>
  <c r="X71" i="6"/>
  <c r="Y71" i="6" s="1"/>
  <c r="W71" i="6"/>
  <c r="M78" i="6"/>
  <c r="N78" i="6" s="1"/>
  <c r="M77" i="3" s="1"/>
  <c r="L77" i="7"/>
  <c r="I74" i="15"/>
  <c r="V74" i="15" s="1"/>
  <c r="G74" i="11" s="1"/>
  <c r="D74" i="11" s="1"/>
  <c r="M80" i="6"/>
  <c r="N80" i="6" s="1"/>
  <c r="L52" i="5" s="1"/>
  <c r="M82" i="6"/>
  <c r="N82" i="6" s="1"/>
  <c r="M81" i="3" s="1"/>
  <c r="L81" i="3" s="1"/>
  <c r="I83" i="15"/>
  <c r="V83" i="15" s="1"/>
  <c r="G83" i="11" s="1"/>
  <c r="D83" i="11" s="1"/>
  <c r="R87" i="6"/>
  <c r="M92" i="7"/>
  <c r="AH96" i="8"/>
  <c r="U68" i="5"/>
  <c r="U114" i="3"/>
  <c r="U95" i="4"/>
  <c r="U106" i="3"/>
  <c r="K116" i="6"/>
  <c r="L116" i="6" s="1"/>
  <c r="M116" i="6" s="1"/>
  <c r="M117" i="7"/>
  <c r="G122" i="14"/>
  <c r="L140" i="7"/>
  <c r="C144" i="14"/>
  <c r="H144" i="11" s="1"/>
  <c r="E144" i="11" s="1"/>
  <c r="I160" i="6"/>
  <c r="P148" i="7"/>
  <c r="I163" i="6"/>
  <c r="N163" i="6" s="1"/>
  <c r="M170" i="6"/>
  <c r="N170" i="6" s="1"/>
  <c r="M169" i="3" s="1"/>
  <c r="L129" i="4"/>
  <c r="S47" i="4"/>
  <c r="O5" i="4"/>
  <c r="O69" i="4"/>
  <c r="C9" i="5"/>
  <c r="C41" i="5"/>
  <c r="C73" i="5"/>
  <c r="O67" i="4"/>
  <c r="L95" i="5"/>
  <c r="R20" i="4"/>
  <c r="R28" i="4"/>
  <c r="R36" i="4"/>
  <c r="R44" i="4"/>
  <c r="R52" i="4"/>
  <c r="R68" i="4"/>
  <c r="P103" i="4"/>
  <c r="O103" i="4"/>
  <c r="C12" i="5"/>
  <c r="C44" i="5"/>
  <c r="C76" i="5"/>
  <c r="X37" i="8"/>
  <c r="S36" i="3" s="1"/>
  <c r="O161" i="8"/>
  <c r="X161" i="8" s="1"/>
  <c r="S160" i="3" s="1"/>
  <c r="X11" i="8"/>
  <c r="S10" i="3" s="1"/>
  <c r="X76" i="8"/>
  <c r="S75" i="3" s="1"/>
  <c r="R75" i="3" s="1"/>
  <c r="O50" i="5"/>
  <c r="L50" i="5"/>
  <c r="L82" i="5"/>
  <c r="X94" i="8"/>
  <c r="S93" i="3" s="1"/>
  <c r="V3" i="15"/>
  <c r="M13" i="7"/>
  <c r="N14" i="7"/>
  <c r="Q14" i="7" s="1"/>
  <c r="K14" i="7"/>
  <c r="P13" i="3" s="1"/>
  <c r="S6" i="10"/>
  <c r="H9" i="7" s="1"/>
  <c r="P13" i="6"/>
  <c r="Q13" i="6" s="1"/>
  <c r="T13" i="6"/>
  <c r="U13" i="6" s="1"/>
  <c r="V13" i="6" s="1"/>
  <c r="O13" i="6"/>
  <c r="W12" i="6"/>
  <c r="X12" i="6"/>
  <c r="Y12" i="6" s="1"/>
  <c r="AN13" i="14"/>
  <c r="AB13" i="14" s="1"/>
  <c r="Z13" i="14" s="1"/>
  <c r="S13" i="14" s="1"/>
  <c r="I14" i="15"/>
  <c r="V14" i="15" s="1"/>
  <c r="G14" i="11" s="1"/>
  <c r="D14" i="11" s="1"/>
  <c r="L26" i="7"/>
  <c r="G9" i="14"/>
  <c r="D9" i="14" s="1"/>
  <c r="V9" i="10"/>
  <c r="Y12" i="8"/>
  <c r="Z12" i="8" s="1"/>
  <c r="V8" i="10"/>
  <c r="Y11" i="8"/>
  <c r="Z11" i="8" s="1"/>
  <c r="K15" i="6"/>
  <c r="L15" i="6" s="1"/>
  <c r="J15" i="6"/>
  <c r="I12" i="15"/>
  <c r="V12" i="15" s="1"/>
  <c r="G12" i="11" s="1"/>
  <c r="D12" i="11" s="1"/>
  <c r="V12" i="10"/>
  <c r="Y15" i="8"/>
  <c r="Z15" i="8" s="1"/>
  <c r="AN15" i="8" s="1"/>
  <c r="T14" i="3" s="1"/>
  <c r="T18" i="6"/>
  <c r="U18" i="6" s="1"/>
  <c r="V18" i="6" s="1"/>
  <c r="O18" i="6"/>
  <c r="P18" i="6"/>
  <c r="Q18" i="6" s="1"/>
  <c r="R18" i="6" s="1"/>
  <c r="AL21" i="8"/>
  <c r="AM23" i="8"/>
  <c r="AE23" i="8"/>
  <c r="AL31" i="8"/>
  <c r="O30" i="7"/>
  <c r="K28" i="7"/>
  <c r="P27" i="3" s="1"/>
  <c r="N28" i="7"/>
  <c r="Q28" i="7" s="1"/>
  <c r="P24" i="4" s="1"/>
  <c r="AL29" i="8"/>
  <c r="AM29" i="8" s="1"/>
  <c r="P30" i="7"/>
  <c r="AE31" i="8"/>
  <c r="I24" i="6"/>
  <c r="V25" i="15"/>
  <c r="G25" i="11" s="1"/>
  <c r="D25" i="11" s="1"/>
  <c r="X28" i="6"/>
  <c r="Y28" i="6" s="1"/>
  <c r="W28" i="6"/>
  <c r="AN25" i="14"/>
  <c r="AB25" i="14" s="1"/>
  <c r="Z25" i="14" s="1"/>
  <c r="S25" i="14" s="1"/>
  <c r="L34" i="14"/>
  <c r="D34" i="14" s="1"/>
  <c r="L33" i="14"/>
  <c r="D33" i="14" s="1"/>
  <c r="K39" i="7"/>
  <c r="P38" i="3" s="1"/>
  <c r="N39" i="7"/>
  <c r="Q39" i="7" s="1"/>
  <c r="P34" i="4" s="1"/>
  <c r="AH42" i="8"/>
  <c r="M43" i="6"/>
  <c r="N43" i="6" s="1"/>
  <c r="M42" i="3" s="1"/>
  <c r="AH44" i="8"/>
  <c r="AN32" i="14"/>
  <c r="AB32" i="14" s="1"/>
  <c r="Z32" i="14" s="1"/>
  <c r="S32" i="14" s="1"/>
  <c r="B32" i="14" s="1"/>
  <c r="F32" i="11" s="1"/>
  <c r="C32" i="11" s="1"/>
  <c r="X43" i="6"/>
  <c r="Y43" i="6" s="1"/>
  <c r="W43" i="6"/>
  <c r="V47" i="10"/>
  <c r="Y50" i="8"/>
  <c r="Z50" i="8" s="1"/>
  <c r="G47" i="14"/>
  <c r="U45" i="3"/>
  <c r="U40" i="4"/>
  <c r="S43" i="10"/>
  <c r="H46" i="7" s="1"/>
  <c r="AL56" i="8"/>
  <c r="AM56" i="8" s="1"/>
  <c r="L60" i="7"/>
  <c r="O52" i="7"/>
  <c r="O59" i="7"/>
  <c r="P56" i="14"/>
  <c r="M56" i="14" s="1"/>
  <c r="F62" i="6"/>
  <c r="G62" i="6"/>
  <c r="H62" i="6" s="1"/>
  <c r="L54" i="14"/>
  <c r="D54" i="14" s="1"/>
  <c r="B54" i="14" s="1"/>
  <c r="F54" i="11" s="1"/>
  <c r="C54" i="11" s="1"/>
  <c r="B54" i="11" s="1"/>
  <c r="C54" i="14"/>
  <c r="H54" i="11" s="1"/>
  <c r="E54" i="11" s="1"/>
  <c r="AG55" i="14"/>
  <c r="AJ58" i="14"/>
  <c r="X64" i="6"/>
  <c r="Y64" i="6" s="1"/>
  <c r="W64" i="6"/>
  <c r="AJ62" i="14"/>
  <c r="AB62" i="14" s="1"/>
  <c r="Z62" i="14" s="1"/>
  <c r="S62" i="14" s="1"/>
  <c r="U60" i="4"/>
  <c r="U67" i="3"/>
  <c r="AN63" i="14"/>
  <c r="AB63" i="14" s="1"/>
  <c r="Z63" i="14" s="1"/>
  <c r="S63" i="14" s="1"/>
  <c r="V62" i="15"/>
  <c r="G62" i="11" s="1"/>
  <c r="D62" i="11" s="1"/>
  <c r="M69" i="14"/>
  <c r="AH72" i="8"/>
  <c r="AL71" i="8"/>
  <c r="AA76" i="6"/>
  <c r="AB76" i="6" s="1"/>
  <c r="V72" i="10"/>
  <c r="Y75" i="8"/>
  <c r="Z75" i="8" s="1"/>
  <c r="AN75" i="8" s="1"/>
  <c r="T74" i="3" s="1"/>
  <c r="C75" i="14"/>
  <c r="H75" i="11" s="1"/>
  <c r="E75" i="11" s="1"/>
  <c r="T79" i="6"/>
  <c r="U79" i="6" s="1"/>
  <c r="V79" i="6" s="1"/>
  <c r="P78" i="14"/>
  <c r="X85" i="6"/>
  <c r="Y85" i="6" s="1"/>
  <c r="Z85" i="6" s="1"/>
  <c r="W85" i="6"/>
  <c r="I93" i="6"/>
  <c r="N93" i="6" s="1"/>
  <c r="M92" i="3" s="1"/>
  <c r="P123" i="7"/>
  <c r="U132" i="4"/>
  <c r="U145" i="3"/>
  <c r="I148" i="6"/>
  <c r="P146" i="6"/>
  <c r="Q146" i="6" s="1"/>
  <c r="R146" i="6" s="1"/>
  <c r="AB156" i="14"/>
  <c r="Z156" i="14" s="1"/>
  <c r="S156" i="14" s="1"/>
  <c r="M156" i="7"/>
  <c r="I159" i="6"/>
  <c r="X127" i="8"/>
  <c r="S126" i="3" s="1"/>
  <c r="P83" i="14"/>
  <c r="M83" i="14" s="1"/>
  <c r="Z83" i="14"/>
  <c r="S83" i="14" s="1"/>
  <c r="C84" i="14"/>
  <c r="H84" i="11" s="1"/>
  <c r="E84" i="11" s="1"/>
  <c r="G84" i="14"/>
  <c r="D84" i="14" s="1"/>
  <c r="V85" i="10"/>
  <c r="Y88" i="8"/>
  <c r="Z88" i="8" s="1"/>
  <c r="P89" i="14"/>
  <c r="M89" i="14" s="1"/>
  <c r="M93" i="14"/>
  <c r="V93" i="10"/>
  <c r="Y96" i="8"/>
  <c r="Z96" i="8" s="1"/>
  <c r="J96" i="6"/>
  <c r="K96" i="6"/>
  <c r="L96" i="6" s="1"/>
  <c r="M96" i="6" s="1"/>
  <c r="K103" i="6"/>
  <c r="L103" i="6" s="1"/>
  <c r="J103" i="6"/>
  <c r="AE115" i="8"/>
  <c r="AM115" i="8" s="1"/>
  <c r="Q118" i="8"/>
  <c r="R118" i="8" s="1"/>
  <c r="X118" i="8" s="1"/>
  <c r="Q117" i="8"/>
  <c r="R117" i="8" s="1"/>
  <c r="X117" i="8" s="1"/>
  <c r="Q116" i="8"/>
  <c r="R116" i="8" s="1"/>
  <c r="X116" i="8" s="1"/>
  <c r="Q115" i="8"/>
  <c r="R115" i="8" s="1"/>
  <c r="X115" i="8" s="1"/>
  <c r="S114" i="3" s="1"/>
  <c r="M115" i="7"/>
  <c r="T91" i="6"/>
  <c r="U91" i="6" s="1"/>
  <c r="V91" i="6" s="1"/>
  <c r="P91" i="6"/>
  <c r="Q91" i="6" s="1"/>
  <c r="O91" i="6"/>
  <c r="V92" i="15"/>
  <c r="G92" i="11" s="1"/>
  <c r="D92" i="11" s="1"/>
  <c r="X95" i="6"/>
  <c r="Y95" i="6" s="1"/>
  <c r="W95" i="6"/>
  <c r="L96" i="14"/>
  <c r="D96" i="14" s="1"/>
  <c r="AM103" i="8"/>
  <c r="AE103" i="8"/>
  <c r="AB101" i="14"/>
  <c r="Z101" i="14" s="1"/>
  <c r="S101" i="14" s="1"/>
  <c r="Q108" i="8"/>
  <c r="R108" i="8" s="1"/>
  <c r="X108" i="8" s="1"/>
  <c r="Q104" i="8"/>
  <c r="R104" i="8" s="1"/>
  <c r="X104" i="8" s="1"/>
  <c r="Q105" i="8"/>
  <c r="R105" i="8" s="1"/>
  <c r="X105" i="8" s="1"/>
  <c r="Q106" i="8"/>
  <c r="R106" i="8" s="1"/>
  <c r="Q107" i="8"/>
  <c r="R107" i="8" s="1"/>
  <c r="X115" i="6"/>
  <c r="Y115" i="6" s="1"/>
  <c r="Z115" i="6" s="1"/>
  <c r="W115" i="6"/>
  <c r="L87" i="14"/>
  <c r="D87" i="14" s="1"/>
  <c r="K95" i="14"/>
  <c r="L95" i="14" s="1"/>
  <c r="D95" i="14" s="1"/>
  <c r="M100" i="7"/>
  <c r="N101" i="7"/>
  <c r="Q101" i="7" s="1"/>
  <c r="P89" i="4" s="1"/>
  <c r="K101" i="7"/>
  <c r="T102" i="6"/>
  <c r="U102" i="6" s="1"/>
  <c r="V102" i="6" s="1"/>
  <c r="P102" i="6"/>
  <c r="Q102" i="6" s="1"/>
  <c r="R102" i="6" s="1"/>
  <c r="O102" i="6"/>
  <c r="K99" i="14"/>
  <c r="L99" i="14" s="1"/>
  <c r="D99" i="14" s="1"/>
  <c r="AG102" i="14"/>
  <c r="AE107" i="8"/>
  <c r="Z104" i="14"/>
  <c r="S104" i="14" s="1"/>
  <c r="AL107" i="8"/>
  <c r="AH111" i="8"/>
  <c r="AB108" i="14"/>
  <c r="Z108" i="14" s="1"/>
  <c r="S108" i="14" s="1"/>
  <c r="AE111" i="8"/>
  <c r="Q111" i="8"/>
  <c r="R111" i="8" s="1"/>
  <c r="X111" i="8" s="1"/>
  <c r="S110" i="3" s="1"/>
  <c r="Q112" i="8"/>
  <c r="R112" i="8" s="1"/>
  <c r="X112" i="8" s="1"/>
  <c r="T115" i="6"/>
  <c r="U115" i="6" s="1"/>
  <c r="V115" i="6" s="1"/>
  <c r="P115" i="6"/>
  <c r="Q115" i="6" s="1"/>
  <c r="O115" i="6"/>
  <c r="AN112" i="14"/>
  <c r="L82" i="14"/>
  <c r="D82" i="14" s="1"/>
  <c r="B82" i="14" s="1"/>
  <c r="F82" i="11" s="1"/>
  <c r="C82" i="11" s="1"/>
  <c r="C82" i="14"/>
  <c r="H82" i="11" s="1"/>
  <c r="E82" i="11" s="1"/>
  <c r="T89" i="6"/>
  <c r="U89" i="6" s="1"/>
  <c r="V89" i="6" s="1"/>
  <c r="P89" i="6"/>
  <c r="Q89" i="6" s="1"/>
  <c r="R89" i="6" s="1"/>
  <c r="O89" i="6"/>
  <c r="AB87" i="14"/>
  <c r="Z87" i="14" s="1"/>
  <c r="S87" i="14" s="1"/>
  <c r="M88" i="14"/>
  <c r="G91" i="14"/>
  <c r="S91" i="10"/>
  <c r="H94" i="7" s="1"/>
  <c r="G95" i="6"/>
  <c r="H95" i="6" s="1"/>
  <c r="F95" i="6"/>
  <c r="Q96" i="8"/>
  <c r="R96" i="8" s="1"/>
  <c r="Q95" i="8"/>
  <c r="R95" i="8" s="1"/>
  <c r="X95" i="8" s="1"/>
  <c r="AG92" i="14"/>
  <c r="AB92" i="14" s="1"/>
  <c r="Z92" i="14" s="1"/>
  <c r="S92" i="14" s="1"/>
  <c r="T97" i="6"/>
  <c r="U97" i="6" s="1"/>
  <c r="V97" i="6" s="1"/>
  <c r="AA97" i="6" s="1"/>
  <c r="P97" i="6"/>
  <c r="Q97" i="6" s="1"/>
  <c r="O97" i="6"/>
  <c r="AB95" i="14"/>
  <c r="Z95" i="14" s="1"/>
  <c r="S95" i="14" s="1"/>
  <c r="Z99" i="14"/>
  <c r="S99" i="14" s="1"/>
  <c r="X104" i="6"/>
  <c r="Y104" i="6" s="1"/>
  <c r="Z104" i="6" s="1"/>
  <c r="W104" i="6"/>
  <c r="T105" i="6"/>
  <c r="U105" i="6" s="1"/>
  <c r="V105" i="6" s="1"/>
  <c r="P105" i="6"/>
  <c r="Q105" i="6" s="1"/>
  <c r="O105" i="6"/>
  <c r="T107" i="6"/>
  <c r="U107" i="6" s="1"/>
  <c r="V107" i="6" s="1"/>
  <c r="P107" i="6"/>
  <c r="Q107" i="6" s="1"/>
  <c r="O107" i="6"/>
  <c r="O111" i="7"/>
  <c r="L103" i="14"/>
  <c r="D103" i="14" s="1"/>
  <c r="B103" i="14" s="1"/>
  <c r="F103" i="11" s="1"/>
  <c r="C103" i="11" s="1"/>
  <c r="B103" i="11" s="1"/>
  <c r="T107" i="10"/>
  <c r="I110" i="7" s="1"/>
  <c r="G112" i="6"/>
  <c r="H112" i="6" s="1"/>
  <c r="I112" i="6" s="1"/>
  <c r="N112" i="6" s="1"/>
  <c r="F112" i="6"/>
  <c r="AB109" i="14"/>
  <c r="Z109" i="14" s="1"/>
  <c r="S109" i="14" s="1"/>
  <c r="T114" i="6"/>
  <c r="U114" i="6" s="1"/>
  <c r="V114" i="6" s="1"/>
  <c r="P114" i="6"/>
  <c r="Q114" i="6" s="1"/>
  <c r="R114" i="6" s="1"/>
  <c r="O114" i="6"/>
  <c r="AE116" i="8"/>
  <c r="AM116" i="8" s="1"/>
  <c r="AN116" i="8" s="1"/>
  <c r="V115" i="15"/>
  <c r="G115" i="11" s="1"/>
  <c r="D115" i="11" s="1"/>
  <c r="X118" i="6"/>
  <c r="Y118" i="6" s="1"/>
  <c r="Z118" i="6" s="1"/>
  <c r="W118" i="6"/>
  <c r="L123" i="7"/>
  <c r="L126" i="14"/>
  <c r="D126" i="14" s="1"/>
  <c r="V130" i="10"/>
  <c r="Y133" i="8"/>
  <c r="Z133" i="8" s="1"/>
  <c r="K133" i="6"/>
  <c r="L133" i="6" s="1"/>
  <c r="J133" i="6"/>
  <c r="AN106" i="14"/>
  <c r="AB106" i="14" s="1"/>
  <c r="Z106" i="14" s="1"/>
  <c r="S106" i="14" s="1"/>
  <c r="T113" i="6"/>
  <c r="U113" i="6" s="1"/>
  <c r="V113" i="6" s="1"/>
  <c r="P113" i="6"/>
  <c r="Q113" i="6" s="1"/>
  <c r="O113" i="6"/>
  <c r="K110" i="14"/>
  <c r="L110" i="14" s="1"/>
  <c r="D110" i="14" s="1"/>
  <c r="L114" i="14"/>
  <c r="D114" i="14" s="1"/>
  <c r="AL117" i="8"/>
  <c r="AM117" i="8" s="1"/>
  <c r="AE119" i="8"/>
  <c r="AM119" i="8" s="1"/>
  <c r="X121" i="6"/>
  <c r="Y121" i="6" s="1"/>
  <c r="W121" i="6"/>
  <c r="AB121" i="14"/>
  <c r="Z121" i="14" s="1"/>
  <c r="S121" i="14" s="1"/>
  <c r="V121" i="10"/>
  <c r="Y124" i="8"/>
  <c r="Z124" i="8" s="1"/>
  <c r="AL108" i="8"/>
  <c r="G106" i="14"/>
  <c r="T112" i="6"/>
  <c r="U112" i="6" s="1"/>
  <c r="V112" i="6" s="1"/>
  <c r="P112" i="6"/>
  <c r="Q112" i="6" s="1"/>
  <c r="O112" i="6"/>
  <c r="AL116" i="8"/>
  <c r="T120" i="6"/>
  <c r="U120" i="6" s="1"/>
  <c r="V120" i="6" s="1"/>
  <c r="P120" i="6"/>
  <c r="Q120" i="6" s="1"/>
  <c r="O120" i="6"/>
  <c r="AJ118" i="14"/>
  <c r="G129" i="6"/>
  <c r="H129" i="6" s="1"/>
  <c r="F129" i="6"/>
  <c r="L130" i="14"/>
  <c r="D130" i="14" s="1"/>
  <c r="AL119" i="8"/>
  <c r="X127" i="6"/>
  <c r="Y127" i="6" s="1"/>
  <c r="W127" i="6"/>
  <c r="J136" i="6"/>
  <c r="K136" i="6"/>
  <c r="L136" i="6" s="1"/>
  <c r="V133" i="10"/>
  <c r="Y136" i="8"/>
  <c r="Z136" i="8" s="1"/>
  <c r="AE137" i="8"/>
  <c r="X139" i="6"/>
  <c r="Y139" i="6" s="1"/>
  <c r="W139" i="6"/>
  <c r="G146" i="6"/>
  <c r="H146" i="6" s="1"/>
  <c r="F146" i="6"/>
  <c r="L119" i="14"/>
  <c r="D119" i="14" s="1"/>
  <c r="B119" i="14" s="1"/>
  <c r="F119" i="11" s="1"/>
  <c r="C119" i="11" s="1"/>
  <c r="B119" i="11" s="1"/>
  <c r="C119" i="14"/>
  <c r="H119" i="11" s="1"/>
  <c r="E119" i="11" s="1"/>
  <c r="K127" i="6"/>
  <c r="L127" i="6" s="1"/>
  <c r="J127" i="6"/>
  <c r="V124" i="10"/>
  <c r="Y127" i="8"/>
  <c r="Z127" i="8" s="1"/>
  <c r="AN127" i="8" s="1"/>
  <c r="T126" i="3" s="1"/>
  <c r="R126" i="3" s="1"/>
  <c r="AB124" i="14"/>
  <c r="Z124" i="14" s="1"/>
  <c r="S124" i="14" s="1"/>
  <c r="AE128" i="8"/>
  <c r="AM128" i="8" s="1"/>
  <c r="V127" i="15"/>
  <c r="G127" i="11" s="1"/>
  <c r="D127" i="11" s="1"/>
  <c r="X130" i="6"/>
  <c r="Y130" i="6" s="1"/>
  <c r="W130" i="6"/>
  <c r="G128" i="14"/>
  <c r="D128" i="14" s="1"/>
  <c r="Z128" i="14"/>
  <c r="S128" i="14" s="1"/>
  <c r="K135" i="6"/>
  <c r="L135" i="6" s="1"/>
  <c r="J135" i="6"/>
  <c r="V132" i="10"/>
  <c r="Y135" i="8"/>
  <c r="Z135" i="8" s="1"/>
  <c r="AN135" i="8" s="1"/>
  <c r="T134" i="3" s="1"/>
  <c r="R134" i="3" s="1"/>
  <c r="AE136" i="8"/>
  <c r="AM136" i="8" s="1"/>
  <c r="V135" i="15"/>
  <c r="G135" i="11" s="1"/>
  <c r="D135" i="11" s="1"/>
  <c r="X138" i="6"/>
  <c r="Y138" i="6" s="1"/>
  <c r="W138" i="6"/>
  <c r="Z136" i="14"/>
  <c r="S136" i="14" s="1"/>
  <c r="M140" i="7"/>
  <c r="AG137" i="14"/>
  <c r="L139" i="14"/>
  <c r="D139" i="14" s="1"/>
  <c r="X146" i="6"/>
  <c r="Y146" i="6" s="1"/>
  <c r="Z146" i="6" s="1"/>
  <c r="W146" i="6"/>
  <c r="G150" i="6"/>
  <c r="H150" i="6" s="1"/>
  <c r="F150" i="6"/>
  <c r="V147" i="10"/>
  <c r="Y150" i="8"/>
  <c r="Z150" i="8" s="1"/>
  <c r="AN150" i="8" s="1"/>
  <c r="T149" i="3" s="1"/>
  <c r="J150" i="6"/>
  <c r="K150" i="6"/>
  <c r="L150" i="6" s="1"/>
  <c r="M150" i="6" s="1"/>
  <c r="AL137" i="8"/>
  <c r="AM137" i="8" s="1"/>
  <c r="X141" i="6"/>
  <c r="Y141" i="6" s="1"/>
  <c r="W141" i="6"/>
  <c r="AN138" i="14"/>
  <c r="AB138" i="14" s="1"/>
  <c r="Z138" i="14" s="1"/>
  <c r="S138" i="14" s="1"/>
  <c r="AL128" i="8"/>
  <c r="L131" i="7"/>
  <c r="L129" i="14"/>
  <c r="T129" i="10"/>
  <c r="I132" i="7" s="1"/>
  <c r="X136" i="6"/>
  <c r="Y136" i="6" s="1"/>
  <c r="W136" i="6"/>
  <c r="AN133" i="14"/>
  <c r="X140" i="6"/>
  <c r="Y140" i="6" s="1"/>
  <c r="W140" i="6"/>
  <c r="AN137" i="14"/>
  <c r="L142" i="14"/>
  <c r="D142" i="14" s="1"/>
  <c r="T153" i="6"/>
  <c r="U153" i="6" s="1"/>
  <c r="V153" i="6" s="1"/>
  <c r="P153" i="6"/>
  <c r="Q153" i="6" s="1"/>
  <c r="R153" i="6" s="1"/>
  <c r="O153" i="6"/>
  <c r="L154" i="14"/>
  <c r="D154" i="14" s="1"/>
  <c r="T161" i="6"/>
  <c r="U161" i="6" s="1"/>
  <c r="V161" i="6" s="1"/>
  <c r="P161" i="6"/>
  <c r="Q161" i="6" s="1"/>
  <c r="R161" i="6" s="1"/>
  <c r="O161" i="6"/>
  <c r="X165" i="6"/>
  <c r="Y165" i="6" s="1"/>
  <c r="W165" i="6"/>
  <c r="K145" i="6"/>
  <c r="L145" i="6" s="1"/>
  <c r="J145" i="6"/>
  <c r="T148" i="6"/>
  <c r="U148" i="6" s="1"/>
  <c r="V148" i="6" s="1"/>
  <c r="P148" i="6"/>
  <c r="Q148" i="6" s="1"/>
  <c r="R148" i="6" s="1"/>
  <c r="O148" i="6"/>
  <c r="X152" i="6"/>
  <c r="Y152" i="6" s="1"/>
  <c r="W152" i="6"/>
  <c r="K153" i="6"/>
  <c r="L153" i="6" s="1"/>
  <c r="M153" i="6" s="1"/>
  <c r="J153" i="6"/>
  <c r="V150" i="10"/>
  <c r="Y153" i="8"/>
  <c r="Z153" i="8" s="1"/>
  <c r="AM154" i="8"/>
  <c r="AE154" i="8"/>
  <c r="L153" i="14"/>
  <c r="D153" i="14" s="1"/>
  <c r="G158" i="6"/>
  <c r="H158" i="6" s="1"/>
  <c r="F158" i="6"/>
  <c r="AJ155" i="14"/>
  <c r="T160" i="6"/>
  <c r="U160" i="6" s="1"/>
  <c r="V160" i="6" s="1"/>
  <c r="P160" i="6"/>
  <c r="Q160" i="6" s="1"/>
  <c r="O160" i="6"/>
  <c r="AH162" i="8"/>
  <c r="AM162" i="8" s="1"/>
  <c r="K163" i="7"/>
  <c r="P162" i="3" s="1"/>
  <c r="N163" i="7"/>
  <c r="Q163" i="7" s="1"/>
  <c r="L161" i="14"/>
  <c r="D161" i="14" s="1"/>
  <c r="T143" i="6"/>
  <c r="U143" i="6" s="1"/>
  <c r="V143" i="6" s="1"/>
  <c r="P143" i="6"/>
  <c r="Q143" i="6" s="1"/>
  <c r="O143" i="6"/>
  <c r="K140" i="14"/>
  <c r="L140" i="14" s="1"/>
  <c r="D140" i="14" s="1"/>
  <c r="AH145" i="8"/>
  <c r="AL147" i="8"/>
  <c r="AM147" i="8" s="1"/>
  <c r="AN147" i="8" s="1"/>
  <c r="G145" i="14"/>
  <c r="G149" i="6"/>
  <c r="H149" i="6" s="1"/>
  <c r="F149" i="6"/>
  <c r="Q150" i="8"/>
  <c r="R150" i="8" s="1"/>
  <c r="X150" i="8" s="1"/>
  <c r="Q149" i="8"/>
  <c r="R149" i="8" s="1"/>
  <c r="X149" i="8" s="1"/>
  <c r="S148" i="3" s="1"/>
  <c r="Q152" i="8"/>
  <c r="R152" i="8" s="1"/>
  <c r="X152" i="8" s="1"/>
  <c r="Q151" i="8"/>
  <c r="R151" i="8" s="1"/>
  <c r="X151" i="8" s="1"/>
  <c r="AG146" i="14"/>
  <c r="T151" i="6"/>
  <c r="U151" i="6" s="1"/>
  <c r="V151" i="6" s="1"/>
  <c r="P151" i="6"/>
  <c r="Q151" i="6" s="1"/>
  <c r="O151" i="6"/>
  <c r="AH153" i="8"/>
  <c r="AM153" i="8" s="1"/>
  <c r="AL155" i="8"/>
  <c r="AM155" i="8" s="1"/>
  <c r="AN155" i="8" s="1"/>
  <c r="Z153" i="14"/>
  <c r="S153" i="14" s="1"/>
  <c r="G157" i="6"/>
  <c r="H157" i="6" s="1"/>
  <c r="F157" i="6"/>
  <c r="AG154" i="14"/>
  <c r="P158" i="7"/>
  <c r="T159" i="6"/>
  <c r="U159" i="6" s="1"/>
  <c r="V159" i="6" s="1"/>
  <c r="P159" i="6"/>
  <c r="Q159" i="6" s="1"/>
  <c r="O159" i="6"/>
  <c r="AH161" i="8"/>
  <c r="Z161" i="14"/>
  <c r="S161" i="14" s="1"/>
  <c r="G165" i="6"/>
  <c r="H165" i="6" s="1"/>
  <c r="F165" i="6"/>
  <c r="Q165" i="8"/>
  <c r="R165" i="8" s="1"/>
  <c r="Q167" i="8"/>
  <c r="R167" i="8" s="1"/>
  <c r="X167" i="8" s="1"/>
  <c r="Q166" i="8"/>
  <c r="R166" i="8" s="1"/>
  <c r="X166" i="8" s="1"/>
  <c r="AG162" i="14"/>
  <c r="K166" i="7"/>
  <c r="P165" i="3" s="1"/>
  <c r="N166" i="7"/>
  <c r="Q166" i="7" s="1"/>
  <c r="P149" i="4" s="1"/>
  <c r="X154" i="6"/>
  <c r="Y154" i="6" s="1"/>
  <c r="Z154" i="6" s="1"/>
  <c r="W154" i="6"/>
  <c r="AN151" i="14"/>
  <c r="T158" i="6"/>
  <c r="U158" i="6" s="1"/>
  <c r="V158" i="6" s="1"/>
  <c r="P158" i="6"/>
  <c r="Q158" i="6" s="1"/>
  <c r="R158" i="6" s="1"/>
  <c r="O158" i="6"/>
  <c r="K155" i="14"/>
  <c r="L155" i="14" s="1"/>
  <c r="D155" i="14" s="1"/>
  <c r="L159" i="14"/>
  <c r="D159" i="14" s="1"/>
  <c r="O162" i="7"/>
  <c r="T167" i="6"/>
  <c r="U167" i="6" s="1"/>
  <c r="V167" i="6" s="1"/>
  <c r="AA167" i="6" s="1"/>
  <c r="P167" i="6"/>
  <c r="Q167" i="6" s="1"/>
  <c r="O167" i="6"/>
  <c r="AN163" i="14"/>
  <c r="AB163" i="14" s="1"/>
  <c r="Z163" i="14" s="1"/>
  <c r="AH168" i="8"/>
  <c r="L167" i="14"/>
  <c r="AL170" i="8"/>
  <c r="AM170" i="8" s="1"/>
  <c r="AN170" i="8" s="1"/>
  <c r="AM172" i="8"/>
  <c r="AE172" i="8"/>
  <c r="X174" i="6"/>
  <c r="Y174" i="6" s="1"/>
  <c r="W174" i="6"/>
  <c r="T169" i="6"/>
  <c r="U169" i="6" s="1"/>
  <c r="V169" i="6" s="1"/>
  <c r="P169" i="6"/>
  <c r="Q169" i="6" s="1"/>
  <c r="O169" i="6"/>
  <c r="K166" i="14"/>
  <c r="L166" i="14" s="1"/>
  <c r="D166" i="14" s="1"/>
  <c r="X173" i="6"/>
  <c r="Y173" i="6" s="1"/>
  <c r="Z173" i="6" s="1"/>
  <c r="W173" i="6"/>
  <c r="AN170" i="14"/>
  <c r="AB170" i="14" s="1"/>
  <c r="Z170" i="14" s="1"/>
  <c r="S170" i="14" s="1"/>
  <c r="V171" i="10"/>
  <c r="Y174" i="8"/>
  <c r="Z174" i="8" s="1"/>
  <c r="M175" i="7"/>
  <c r="L167" i="7"/>
  <c r="D165" i="14"/>
  <c r="J169" i="6"/>
  <c r="K169" i="6"/>
  <c r="L169" i="6" s="1"/>
  <c r="V166" i="10"/>
  <c r="Y169" i="8"/>
  <c r="Z169" i="8" s="1"/>
  <c r="AE170" i="8"/>
  <c r="AB167" i="14"/>
  <c r="Z167" i="14" s="1"/>
  <c r="S167" i="14" s="1"/>
  <c r="X172" i="6"/>
  <c r="Y172" i="6" s="1"/>
  <c r="Z172" i="6" s="1"/>
  <c r="W172" i="6"/>
  <c r="AN169" i="14"/>
  <c r="L175" i="7"/>
  <c r="X87" i="8"/>
  <c r="S86" i="3" s="1"/>
  <c r="X82" i="8"/>
  <c r="S81" i="3" s="1"/>
  <c r="S5" i="10"/>
  <c r="H8" i="7" s="1"/>
  <c r="V14" i="10"/>
  <c r="Y17" i="8"/>
  <c r="Z17" i="8" s="1"/>
  <c r="W20" i="6"/>
  <c r="X20" i="6"/>
  <c r="Y20" i="6" s="1"/>
  <c r="P23" i="6"/>
  <c r="Q23" i="6" s="1"/>
  <c r="T23" i="6"/>
  <c r="U23" i="6" s="1"/>
  <c r="V23" i="6" s="1"/>
  <c r="O23" i="6"/>
  <c r="S13" i="10"/>
  <c r="H16" i="7" s="1"/>
  <c r="P19" i="6"/>
  <c r="Q19" i="6" s="1"/>
  <c r="R19" i="6" s="1"/>
  <c r="AB19" i="6" s="1"/>
  <c r="N18" i="3" s="1"/>
  <c r="T19" i="6"/>
  <c r="U19" i="6" s="1"/>
  <c r="V19" i="6" s="1"/>
  <c r="AA19" i="6" s="1"/>
  <c r="O19" i="6"/>
  <c r="K23" i="6"/>
  <c r="L23" i="6" s="1"/>
  <c r="J23" i="6"/>
  <c r="AB24" i="14"/>
  <c r="Z24" i="14" s="1"/>
  <c r="S24" i="14" s="1"/>
  <c r="F23" i="6"/>
  <c r="G23" i="6"/>
  <c r="H23" i="6" s="1"/>
  <c r="S20" i="10"/>
  <c r="H23" i="7" s="1"/>
  <c r="N24" i="6"/>
  <c r="M23" i="3" s="1"/>
  <c r="AL25" i="8"/>
  <c r="AM25" i="8" s="1"/>
  <c r="AN22" i="14"/>
  <c r="AB22" i="14" s="1"/>
  <c r="Z22" i="14" s="1"/>
  <c r="N32" i="6"/>
  <c r="M31" i="3" s="1"/>
  <c r="V30" i="10"/>
  <c r="Y33" i="8"/>
  <c r="Z33" i="8" s="1"/>
  <c r="AB27" i="14"/>
  <c r="Z27" i="14" s="1"/>
  <c r="S27" i="14" s="1"/>
  <c r="V39" i="15"/>
  <c r="G39" i="11" s="1"/>
  <c r="D39" i="11" s="1"/>
  <c r="D44" i="14"/>
  <c r="K40" i="6"/>
  <c r="L40" i="6" s="1"/>
  <c r="J40" i="6"/>
  <c r="I37" i="15"/>
  <c r="V37" i="15" s="1"/>
  <c r="G37" i="11" s="1"/>
  <c r="D37" i="11" s="1"/>
  <c r="V37" i="10"/>
  <c r="Y40" i="8"/>
  <c r="Z40" i="8" s="1"/>
  <c r="AN40" i="8" s="1"/>
  <c r="T39" i="3" s="1"/>
  <c r="R39" i="3" s="1"/>
  <c r="Z40" i="14"/>
  <c r="S40" i="14" s="1"/>
  <c r="B40" i="14" s="1"/>
  <c r="F40" i="11" s="1"/>
  <c r="C40" i="11" s="1"/>
  <c r="P42" i="14"/>
  <c r="M42" i="14" s="1"/>
  <c r="I42" i="15"/>
  <c r="V42" i="15" s="1"/>
  <c r="G42" i="11" s="1"/>
  <c r="D42" i="11" s="1"/>
  <c r="S47" i="10"/>
  <c r="H50" i="7" s="1"/>
  <c r="U47" i="3"/>
  <c r="AE54" i="8"/>
  <c r="V49" i="15"/>
  <c r="G49" i="11" s="1"/>
  <c r="D49" i="11" s="1"/>
  <c r="T56" i="6"/>
  <c r="U56" i="6" s="1"/>
  <c r="V56" i="6" s="1"/>
  <c r="P56" i="6"/>
  <c r="Q56" i="6" s="1"/>
  <c r="O56" i="6"/>
  <c r="K59" i="6"/>
  <c r="L59" i="6" s="1"/>
  <c r="M59" i="6" s="1"/>
  <c r="J59" i="6"/>
  <c r="AB60" i="14"/>
  <c r="X57" i="6"/>
  <c r="Y57" i="6" s="1"/>
  <c r="W57" i="6"/>
  <c r="S62" i="10"/>
  <c r="H65" i="7" s="1"/>
  <c r="V65" i="10"/>
  <c r="Y68" i="8"/>
  <c r="Z68" i="8" s="1"/>
  <c r="G65" i="14"/>
  <c r="D65" i="14" s="1"/>
  <c r="T68" i="6"/>
  <c r="U68" i="6" s="1"/>
  <c r="S68" i="6"/>
  <c r="P60" i="14"/>
  <c r="M60" i="14" s="1"/>
  <c r="S63" i="10"/>
  <c r="H66" i="7" s="1"/>
  <c r="I67" i="15"/>
  <c r="V67" i="15" s="1"/>
  <c r="G67" i="11" s="1"/>
  <c r="D67" i="11" s="1"/>
  <c r="G71" i="6"/>
  <c r="H71" i="6" s="1"/>
  <c r="F71" i="6"/>
  <c r="M68" i="14"/>
  <c r="AE72" i="8"/>
  <c r="AM72" i="8" s="1"/>
  <c r="M67" i="14"/>
  <c r="K72" i="6"/>
  <c r="L72" i="6" s="1"/>
  <c r="M72" i="6" s="1"/>
  <c r="N72" i="6" s="1"/>
  <c r="M71" i="3" s="1"/>
  <c r="J72" i="6"/>
  <c r="I68" i="15"/>
  <c r="V68" i="15" s="1"/>
  <c r="G68" i="11" s="1"/>
  <c r="D68" i="11" s="1"/>
  <c r="S69" i="10"/>
  <c r="H72" i="7" s="1"/>
  <c r="B73" i="11"/>
  <c r="B77" i="14"/>
  <c r="F77" i="11" s="1"/>
  <c r="C77" i="11" s="1"/>
  <c r="C77" i="14"/>
  <c r="H77" i="11" s="1"/>
  <c r="E77" i="11" s="1"/>
  <c r="U83" i="3"/>
  <c r="P92" i="6"/>
  <c r="Q92" i="6" s="1"/>
  <c r="R92" i="6" s="1"/>
  <c r="AN93" i="8"/>
  <c r="T92" i="3" s="1"/>
  <c r="R92" i="3" s="1"/>
  <c r="M94" i="7"/>
  <c r="U90" i="4"/>
  <c r="U101" i="3"/>
  <c r="U120" i="3"/>
  <c r="U108" i="4"/>
  <c r="M121" i="7"/>
  <c r="X129" i="6"/>
  <c r="Y129" i="6" s="1"/>
  <c r="Z129" i="6" s="1"/>
  <c r="AN159" i="8"/>
  <c r="T158" i="3" s="1"/>
  <c r="L152" i="7"/>
  <c r="P9" i="4"/>
  <c r="U9" i="4"/>
  <c r="C9" i="4"/>
  <c r="U41" i="4"/>
  <c r="C41" i="4"/>
  <c r="C73" i="4"/>
  <c r="C105" i="4"/>
  <c r="R121" i="4"/>
  <c r="C121" i="4"/>
  <c r="P137" i="4"/>
  <c r="C137" i="4"/>
  <c r="P153" i="4"/>
  <c r="R153" i="4"/>
  <c r="C153" i="4"/>
  <c r="R63" i="4"/>
  <c r="S85" i="4"/>
  <c r="R25" i="5"/>
  <c r="P89" i="5"/>
  <c r="S83" i="4"/>
  <c r="C15" i="5"/>
  <c r="R15" i="5"/>
  <c r="C47" i="5"/>
  <c r="O47" i="5"/>
  <c r="C79" i="5"/>
  <c r="O79" i="5"/>
  <c r="R79" i="5"/>
  <c r="R8" i="4"/>
  <c r="R16" i="4"/>
  <c r="R24" i="4"/>
  <c r="L24" i="4"/>
  <c r="L40" i="4"/>
  <c r="R48" i="4"/>
  <c r="R56" i="4"/>
  <c r="R64" i="4"/>
  <c r="L64" i="4"/>
  <c r="R72" i="4"/>
  <c r="L72" i="4"/>
  <c r="C28" i="5"/>
  <c r="C60" i="5"/>
  <c r="C92" i="5"/>
  <c r="X36" i="8"/>
  <c r="S35" i="3" s="1"/>
  <c r="X56" i="8"/>
  <c r="S55" i="3" s="1"/>
  <c r="X43" i="8"/>
  <c r="S42" i="3" s="1"/>
  <c r="X90" i="8"/>
  <c r="S89" i="3" s="1"/>
  <c r="X138" i="8"/>
  <c r="S137" i="3" s="1"/>
  <c r="U106" i="4"/>
  <c r="U122" i="4"/>
  <c r="U138" i="4"/>
  <c r="U154" i="4"/>
  <c r="S34" i="5"/>
  <c r="Q34" i="5" s="1"/>
  <c r="X46" i="8"/>
  <c r="S45" i="3" s="1"/>
  <c r="X101" i="8"/>
  <c r="S100" i="3" s="1"/>
  <c r="L8" i="7"/>
  <c r="AE13" i="8"/>
  <c r="AM13" i="8" s="1"/>
  <c r="AG10" i="14"/>
  <c r="AB10" i="14" s="1"/>
  <c r="Z10" i="14" s="1"/>
  <c r="S10" i="14" s="1"/>
  <c r="V10" i="10"/>
  <c r="Y13" i="8"/>
  <c r="Z13" i="8" s="1"/>
  <c r="V13" i="15"/>
  <c r="G13" i="11" s="1"/>
  <c r="D13" i="11" s="1"/>
  <c r="S18" i="10"/>
  <c r="H21" i="7" s="1"/>
  <c r="X11" i="6"/>
  <c r="Y11" i="6" s="1"/>
  <c r="W11" i="6"/>
  <c r="Q16" i="8"/>
  <c r="R16" i="8" s="1"/>
  <c r="X16" i="8" s="1"/>
  <c r="Q14" i="8"/>
  <c r="R14" i="8" s="1"/>
  <c r="X14" i="8" s="1"/>
  <c r="Q15" i="8"/>
  <c r="R15" i="8" s="1"/>
  <c r="X15" i="8" s="1"/>
  <c r="Q13" i="8"/>
  <c r="R13" i="8" s="1"/>
  <c r="X13" i="8" s="1"/>
  <c r="Q12" i="8"/>
  <c r="R12" i="8" s="1"/>
  <c r="X12" i="8" s="1"/>
  <c r="Z19" i="14"/>
  <c r="S19" i="14" s="1"/>
  <c r="J27" i="6"/>
  <c r="K27" i="6"/>
  <c r="L27" i="6" s="1"/>
  <c r="X17" i="6"/>
  <c r="Y17" i="6" s="1"/>
  <c r="W17" i="6"/>
  <c r="T26" i="6"/>
  <c r="U26" i="6" s="1"/>
  <c r="V26" i="6" s="1"/>
  <c r="P26" i="6"/>
  <c r="Q26" i="6" s="1"/>
  <c r="O26" i="6"/>
  <c r="K38" i="6"/>
  <c r="L38" i="6" s="1"/>
  <c r="J38" i="6"/>
  <c r="S22" i="10"/>
  <c r="H25" i="7" s="1"/>
  <c r="K33" i="6"/>
  <c r="L33" i="6" s="1"/>
  <c r="J33" i="6"/>
  <c r="I30" i="15"/>
  <c r="V30" i="15" s="1"/>
  <c r="G30" i="11" s="1"/>
  <c r="D30" i="11" s="1"/>
  <c r="K44" i="6"/>
  <c r="L44" i="6" s="1"/>
  <c r="M44" i="6" s="1"/>
  <c r="J44" i="6"/>
  <c r="AE44" i="8"/>
  <c r="AM44" i="8" s="1"/>
  <c r="I34" i="15"/>
  <c r="T39" i="6"/>
  <c r="U39" i="6" s="1"/>
  <c r="V39" i="6" s="1"/>
  <c r="P39" i="6"/>
  <c r="Q39" i="6" s="1"/>
  <c r="O39" i="6"/>
  <c r="N47" i="7"/>
  <c r="Q47" i="7" s="1"/>
  <c r="K47" i="7"/>
  <c r="P46" i="3" s="1"/>
  <c r="D47" i="14"/>
  <c r="X46" i="6"/>
  <c r="Y46" i="6" s="1"/>
  <c r="W46" i="6"/>
  <c r="AJ43" i="14"/>
  <c r="AB43" i="14" s="1"/>
  <c r="Z43" i="14" s="1"/>
  <c r="T47" i="6"/>
  <c r="U47" i="6" s="1"/>
  <c r="V47" i="6" s="1"/>
  <c r="AA47" i="6" s="1"/>
  <c r="V45" i="10"/>
  <c r="Y48" i="8"/>
  <c r="Z48" i="8" s="1"/>
  <c r="S51" i="10"/>
  <c r="H54" i="7" s="1"/>
  <c r="X49" i="6"/>
  <c r="Y49" i="6" s="1"/>
  <c r="W49" i="6"/>
  <c r="M49" i="14"/>
  <c r="X53" i="6"/>
  <c r="Y53" i="6" s="1"/>
  <c r="W53" i="6"/>
  <c r="N61" i="7"/>
  <c r="Q61" i="7" s="1"/>
  <c r="K61" i="7"/>
  <c r="AL57" i="8"/>
  <c r="AM57" i="8" s="1"/>
  <c r="AN57" i="8" s="1"/>
  <c r="Q60" i="8"/>
  <c r="R60" i="8" s="1"/>
  <c r="X60" i="8" s="1"/>
  <c r="Q59" i="8"/>
  <c r="R59" i="8" s="1"/>
  <c r="X59" i="8" s="1"/>
  <c r="Q61" i="8"/>
  <c r="R61" i="8" s="1"/>
  <c r="X61" i="8" s="1"/>
  <c r="G65" i="6"/>
  <c r="H65" i="6" s="1"/>
  <c r="F65" i="6"/>
  <c r="P65" i="14"/>
  <c r="M65" i="14" s="1"/>
  <c r="L68" i="7"/>
  <c r="J63" i="6"/>
  <c r="K63" i="6"/>
  <c r="L63" i="6" s="1"/>
  <c r="Z60" i="14"/>
  <c r="S60" i="14" s="1"/>
  <c r="T66" i="6"/>
  <c r="U66" i="6" s="1"/>
  <c r="V66" i="6" s="1"/>
  <c r="AA66" i="6" s="1"/>
  <c r="P66" i="6"/>
  <c r="Q66" i="6" s="1"/>
  <c r="O66" i="6"/>
  <c r="AL65" i="8"/>
  <c r="AM65" i="8" s="1"/>
  <c r="K70" i="6"/>
  <c r="L70" i="6" s="1"/>
  <c r="J70" i="6"/>
  <c r="U64" i="4"/>
  <c r="U71" i="3"/>
  <c r="T72" i="6"/>
  <c r="U72" i="6" s="1"/>
  <c r="V72" i="6" s="1"/>
  <c r="P72" i="6"/>
  <c r="Q72" i="6" s="1"/>
  <c r="O72" i="6"/>
  <c r="P70" i="7"/>
  <c r="X72" i="6"/>
  <c r="Y72" i="6" s="1"/>
  <c r="W72" i="6"/>
  <c r="T70" i="6"/>
  <c r="U70" i="6" s="1"/>
  <c r="V70" i="6" s="1"/>
  <c r="P70" i="6"/>
  <c r="Q70" i="6" s="1"/>
  <c r="O70" i="6"/>
  <c r="K67" i="14"/>
  <c r="L67" i="14" s="1"/>
  <c r="D67" i="14" s="1"/>
  <c r="Q76" i="7"/>
  <c r="P67" i="4" s="1"/>
  <c r="AB71" i="14"/>
  <c r="Z71" i="14" s="1"/>
  <c r="S71" i="14" s="1"/>
  <c r="V74" i="10"/>
  <c r="Y77" i="8"/>
  <c r="Z77" i="8" s="1"/>
  <c r="AN77" i="8" s="1"/>
  <c r="T76" i="3" s="1"/>
  <c r="R76" i="3" s="1"/>
  <c r="T77" i="6"/>
  <c r="U77" i="6" s="1"/>
  <c r="V77" i="6" s="1"/>
  <c r="P77" i="6"/>
  <c r="Q77" i="6" s="1"/>
  <c r="O77" i="6"/>
  <c r="AE79" i="8"/>
  <c r="AM79" i="8" s="1"/>
  <c r="AG76" i="14"/>
  <c r="AB76" i="14" s="1"/>
  <c r="Z76" i="14" s="1"/>
  <c r="M78" i="14"/>
  <c r="C80" i="14"/>
  <c r="H80" i="11" s="1"/>
  <c r="E80" i="11" s="1"/>
  <c r="Z81" i="14"/>
  <c r="S81" i="14" s="1"/>
  <c r="U77" i="4"/>
  <c r="U87" i="3"/>
  <c r="M96" i="7"/>
  <c r="O96" i="7"/>
  <c r="U102" i="3"/>
  <c r="U91" i="4"/>
  <c r="C94" i="14"/>
  <c r="H94" i="11" s="1"/>
  <c r="E94" i="11" s="1"/>
  <c r="X98" i="6"/>
  <c r="Y98" i="6" s="1"/>
  <c r="W98" i="6"/>
  <c r="AN101" i="8"/>
  <c r="T100" i="3" s="1"/>
  <c r="T104" i="6"/>
  <c r="U104" i="6" s="1"/>
  <c r="V104" i="6" s="1"/>
  <c r="AA104" i="6" s="1"/>
  <c r="G109" i="14"/>
  <c r="D109" i="14" s="1"/>
  <c r="B109" i="14" s="1"/>
  <c r="F109" i="11" s="1"/>
  <c r="C109" i="11" s="1"/>
  <c r="U132" i="3"/>
  <c r="C115" i="14"/>
  <c r="H115" i="11" s="1"/>
  <c r="E115" i="11" s="1"/>
  <c r="O150" i="7"/>
  <c r="C156" i="14"/>
  <c r="H156" i="11" s="1"/>
  <c r="E156" i="11" s="1"/>
  <c r="P161" i="7"/>
  <c r="G171" i="14"/>
  <c r="O65" i="4"/>
  <c r="U97" i="4"/>
  <c r="U101" i="4"/>
  <c r="U117" i="4"/>
  <c r="U133" i="4"/>
  <c r="O133" i="4"/>
  <c r="U149" i="4"/>
  <c r="O149" i="4"/>
  <c r="O55" i="4"/>
  <c r="O45" i="4"/>
  <c r="C17" i="5"/>
  <c r="C49" i="5"/>
  <c r="C81" i="5"/>
  <c r="U11" i="4"/>
  <c r="C11" i="4"/>
  <c r="U43" i="4"/>
  <c r="C43" i="4"/>
  <c r="U75" i="4"/>
  <c r="C75" i="4"/>
  <c r="U7" i="5"/>
  <c r="S7" i="5"/>
  <c r="Q7" i="5" s="1"/>
  <c r="U39" i="5"/>
  <c r="U20" i="5"/>
  <c r="U52" i="5"/>
  <c r="U84" i="5"/>
  <c r="X73" i="8"/>
  <c r="S72" i="3" s="1"/>
  <c r="X106" i="8"/>
  <c r="S105" i="3" s="1"/>
  <c r="R105" i="3" s="1"/>
  <c r="X140" i="8"/>
  <c r="S139" i="3" s="1"/>
  <c r="R7" i="8"/>
  <c r="X98" i="8"/>
  <c r="S97" i="3" s="1"/>
  <c r="U26" i="5"/>
  <c r="U58" i="5"/>
  <c r="U90" i="5"/>
  <c r="O22" i="8"/>
  <c r="X22" i="8" s="1"/>
  <c r="S21" i="3" s="1"/>
  <c r="X158" i="8"/>
  <c r="S157" i="3" s="1"/>
  <c r="Z6" i="14"/>
  <c r="S6" i="14" s="1"/>
  <c r="L13" i="7"/>
  <c r="P15" i="6"/>
  <c r="Q15" i="6" s="1"/>
  <c r="T15" i="6"/>
  <c r="U15" i="6" s="1"/>
  <c r="V15" i="6" s="1"/>
  <c r="O15" i="6"/>
  <c r="AH17" i="8"/>
  <c r="N18" i="6"/>
  <c r="M17" i="3" s="1"/>
  <c r="S17" i="10"/>
  <c r="H20" i="7" s="1"/>
  <c r="S8" i="10"/>
  <c r="H11" i="7" s="1"/>
  <c r="AE12" i="8"/>
  <c r="K19" i="6"/>
  <c r="L19" i="6" s="1"/>
  <c r="M19" i="6" s="1"/>
  <c r="N19" i="6" s="1"/>
  <c r="M18" i="3" s="1"/>
  <c r="J19" i="6"/>
  <c r="I16" i="15"/>
  <c r="V16" i="15" s="1"/>
  <c r="G16" i="11" s="1"/>
  <c r="D16" i="11" s="1"/>
  <c r="V16" i="10"/>
  <c r="Y19" i="8"/>
  <c r="Z19" i="8" s="1"/>
  <c r="AN19" i="8" s="1"/>
  <c r="T18" i="3" s="1"/>
  <c r="R18" i="3" s="1"/>
  <c r="P24" i="14"/>
  <c r="M24" i="14" s="1"/>
  <c r="X21" i="6"/>
  <c r="Y21" i="6" s="1"/>
  <c r="W21" i="6"/>
  <c r="AL30" i="8"/>
  <c r="F38" i="6"/>
  <c r="G38" i="6"/>
  <c r="H38" i="6" s="1"/>
  <c r="I38" i="6" s="1"/>
  <c r="P35" i="14"/>
  <c r="M35" i="14" s="1"/>
  <c r="T25" i="6"/>
  <c r="U25" i="6" s="1"/>
  <c r="V25" i="6" s="1"/>
  <c r="P25" i="6"/>
  <c r="Q25" i="6" s="1"/>
  <c r="O25" i="6"/>
  <c r="U32" i="3"/>
  <c r="U29" i="4"/>
  <c r="D30" i="14"/>
  <c r="D21" i="14"/>
  <c r="L25" i="7"/>
  <c r="S26" i="10"/>
  <c r="H29" i="7" s="1"/>
  <c r="AL32" i="8"/>
  <c r="AM32" i="8" s="1"/>
  <c r="AN32" i="8" s="1"/>
  <c r="AN39" i="14"/>
  <c r="T45" i="6"/>
  <c r="U45" i="6" s="1"/>
  <c r="V45" i="6" s="1"/>
  <c r="AA45" i="6" s="1"/>
  <c r="J37" i="6"/>
  <c r="K37" i="6"/>
  <c r="L37" i="6" s="1"/>
  <c r="M37" i="6" s="1"/>
  <c r="N37" i="6" s="1"/>
  <c r="M36" i="3" s="1"/>
  <c r="D37" i="14"/>
  <c r="L41" i="7"/>
  <c r="AE42" i="8"/>
  <c r="AM42" i="8" s="1"/>
  <c r="P54" i="6"/>
  <c r="Q54" i="6" s="1"/>
  <c r="R54" i="6" s="1"/>
  <c r="K36" i="6"/>
  <c r="L36" i="6" s="1"/>
  <c r="J36" i="6"/>
  <c r="I33" i="15"/>
  <c r="V33" i="15" s="1"/>
  <c r="G33" i="11" s="1"/>
  <c r="D33" i="11" s="1"/>
  <c r="V33" i="10"/>
  <c r="Y36" i="8"/>
  <c r="Z36" i="8" s="1"/>
  <c r="AN36" i="8" s="1"/>
  <c r="T35" i="3" s="1"/>
  <c r="R35" i="3" s="1"/>
  <c r="AG33" i="14"/>
  <c r="AB33" i="14" s="1"/>
  <c r="Z33" i="14" s="1"/>
  <c r="S33" i="14" s="1"/>
  <c r="AH41" i="8"/>
  <c r="M44" i="7"/>
  <c r="L45" i="7"/>
  <c r="AN44" i="14"/>
  <c r="AB44" i="14" s="1"/>
  <c r="Z44" i="14" s="1"/>
  <c r="AH50" i="8"/>
  <c r="V43" i="10"/>
  <c r="Y46" i="8"/>
  <c r="Z46" i="8" s="1"/>
  <c r="L48" i="7"/>
  <c r="I45" i="15"/>
  <c r="V45" i="15" s="1"/>
  <c r="G45" i="11" s="1"/>
  <c r="D45" i="11" s="1"/>
  <c r="T51" i="6"/>
  <c r="U51" i="6" s="1"/>
  <c r="V51" i="6" s="1"/>
  <c r="P51" i="6"/>
  <c r="Q51" i="6" s="1"/>
  <c r="O51" i="6"/>
  <c r="P53" i="14"/>
  <c r="M53" i="14" s="1"/>
  <c r="AE51" i="8"/>
  <c r="AM51" i="8" s="1"/>
  <c r="AN51" i="8" s="1"/>
  <c r="K60" i="6"/>
  <c r="L60" i="6" s="1"/>
  <c r="J60" i="6"/>
  <c r="AN49" i="14"/>
  <c r="AB49" i="14" s="1"/>
  <c r="Z49" i="14" s="1"/>
  <c r="S49" i="14" s="1"/>
  <c r="AN56" i="14"/>
  <c r="M59" i="14"/>
  <c r="K58" i="6"/>
  <c r="L58" i="6" s="1"/>
  <c r="J58" i="6"/>
  <c r="I55" i="15"/>
  <c r="V55" i="15" s="1"/>
  <c r="G55" i="11" s="1"/>
  <c r="D55" i="11" s="1"/>
  <c r="V55" i="10"/>
  <c r="Y58" i="8"/>
  <c r="Z58" i="8" s="1"/>
  <c r="T61" i="6"/>
  <c r="U61" i="6" s="1"/>
  <c r="V61" i="6" s="1"/>
  <c r="P61" i="6"/>
  <c r="Q61" i="6" s="1"/>
  <c r="R61" i="6" s="1"/>
  <c r="O61" i="6"/>
  <c r="L60" i="14"/>
  <c r="D60" i="14" s="1"/>
  <c r="AB64" i="14"/>
  <c r="Z64" i="14" s="1"/>
  <c r="D66" i="14"/>
  <c r="B66" i="14" s="1"/>
  <c r="F66" i="11" s="1"/>
  <c r="C66" i="11" s="1"/>
  <c r="M72" i="7"/>
  <c r="V70" i="15"/>
  <c r="G70" i="11" s="1"/>
  <c r="D70" i="11" s="1"/>
  <c r="T73" i="6"/>
  <c r="U73" i="6" s="1"/>
  <c r="V73" i="6" s="1"/>
  <c r="P73" i="6"/>
  <c r="Q73" i="6" s="1"/>
  <c r="R73" i="6" s="1"/>
  <c r="O73" i="6"/>
  <c r="J73" i="6"/>
  <c r="K73" i="6"/>
  <c r="L73" i="6" s="1"/>
  <c r="M73" i="6" s="1"/>
  <c r="I70" i="6"/>
  <c r="X75" i="6"/>
  <c r="Y75" i="6" s="1"/>
  <c r="W75" i="6"/>
  <c r="AB78" i="6"/>
  <c r="N77" i="3" s="1"/>
  <c r="L77" i="3" s="1"/>
  <c r="I72" i="15"/>
  <c r="V72" i="15" s="1"/>
  <c r="G72" i="11" s="1"/>
  <c r="D72" i="11" s="1"/>
  <c r="P72" i="14"/>
  <c r="M72" i="14" s="1"/>
  <c r="M74" i="14"/>
  <c r="S74" i="10"/>
  <c r="H77" i="7" s="1"/>
  <c r="U78" i="3"/>
  <c r="U70" i="4"/>
  <c r="V76" i="10"/>
  <c r="Y79" i="8"/>
  <c r="Z79" i="8" s="1"/>
  <c r="X81" i="6"/>
  <c r="Y81" i="6" s="1"/>
  <c r="W81" i="6"/>
  <c r="Z78" i="14"/>
  <c r="S78" i="14" s="1"/>
  <c r="AE84" i="8"/>
  <c r="AM84" i="8" s="1"/>
  <c r="AN84" i="8" s="1"/>
  <c r="O85" i="5"/>
  <c r="O53" i="5"/>
  <c r="O45" i="5"/>
  <c r="O13" i="5"/>
  <c r="O5" i="5"/>
  <c r="P120" i="4"/>
  <c r="O32" i="5"/>
  <c r="P6" i="5"/>
  <c r="O51" i="5"/>
  <c r="P70" i="5"/>
  <c r="P72" i="5"/>
  <c r="P75" i="5"/>
  <c r="O124" i="4"/>
  <c r="O140" i="4"/>
  <c r="O22" i="5"/>
  <c r="O86" i="5"/>
  <c r="P140" i="4"/>
  <c r="P32" i="5"/>
  <c r="O112" i="4"/>
  <c r="O128" i="4"/>
  <c r="O144" i="4"/>
  <c r="P53" i="5"/>
  <c r="O78" i="5"/>
  <c r="P85" i="5"/>
  <c r="P112" i="4"/>
  <c r="P144" i="4"/>
  <c r="O16" i="5"/>
  <c r="O48" i="5"/>
  <c r="P86" i="5"/>
  <c r="O100" i="4"/>
  <c r="O116" i="4"/>
  <c r="O6" i="5"/>
  <c r="P13" i="5"/>
  <c r="P45" i="5"/>
  <c r="O70" i="5"/>
  <c r="P100" i="4"/>
  <c r="P116" i="4"/>
  <c r="O75" i="5"/>
  <c r="P94" i="5"/>
  <c r="P16" i="5"/>
  <c r="P48" i="5"/>
  <c r="O120" i="4"/>
  <c r="P5" i="5"/>
  <c r="O62" i="5"/>
  <c r="O94" i="5"/>
  <c r="I81" i="15"/>
  <c r="V81" i="15" s="1"/>
  <c r="G81" i="11" s="1"/>
  <c r="D81" i="11" s="1"/>
  <c r="O86" i="7"/>
  <c r="N87" i="7"/>
  <c r="L87" i="7"/>
  <c r="AA87" i="6"/>
  <c r="V82" i="15"/>
  <c r="G82" i="11" s="1"/>
  <c r="D82" i="11" s="1"/>
  <c r="M124" i="6"/>
  <c r="M120" i="6"/>
  <c r="AN122" i="8"/>
  <c r="T121" i="3" s="1"/>
  <c r="AN138" i="8"/>
  <c r="T137" i="3" s="1"/>
  <c r="C127" i="14"/>
  <c r="H127" i="11" s="1"/>
  <c r="E127" i="11" s="1"/>
  <c r="C135" i="14"/>
  <c r="H135" i="11" s="1"/>
  <c r="E135" i="11" s="1"/>
  <c r="U164" i="3"/>
  <c r="U91" i="5"/>
  <c r="L160" i="7"/>
  <c r="G167" i="14"/>
  <c r="R25" i="4"/>
  <c r="R15" i="4"/>
  <c r="L47" i="4"/>
  <c r="R47" i="4"/>
  <c r="R79" i="4"/>
  <c r="N69" i="4"/>
  <c r="S69" i="4"/>
  <c r="R9" i="5"/>
  <c r="P41" i="5"/>
  <c r="R41" i="5"/>
  <c r="R73" i="5"/>
  <c r="S35" i="4"/>
  <c r="Q35" i="4" s="1"/>
  <c r="S67" i="4"/>
  <c r="C31" i="5"/>
  <c r="O31" i="5"/>
  <c r="C63" i="5"/>
  <c r="R63" i="5"/>
  <c r="C95" i="5"/>
  <c r="R95" i="5"/>
  <c r="C12" i="4"/>
  <c r="P12" i="4"/>
  <c r="U12" i="4"/>
  <c r="C20" i="4"/>
  <c r="U20" i="4"/>
  <c r="C28" i="4"/>
  <c r="P28" i="4"/>
  <c r="U28" i="4"/>
  <c r="C36" i="4"/>
  <c r="U36" i="4"/>
  <c r="C44" i="4"/>
  <c r="U44" i="4"/>
  <c r="C52" i="4"/>
  <c r="U52" i="4"/>
  <c r="C60" i="4"/>
  <c r="C68" i="4"/>
  <c r="U68" i="4"/>
  <c r="C76" i="4"/>
  <c r="C84" i="4"/>
  <c r="U84" i="4"/>
  <c r="C92" i="4"/>
  <c r="U92" i="4"/>
  <c r="U103" i="4"/>
  <c r="U119" i="4"/>
  <c r="U135" i="4"/>
  <c r="U151" i="4"/>
  <c r="X175" i="8"/>
  <c r="S174" i="3" s="1"/>
  <c r="X159" i="8"/>
  <c r="S158" i="3" s="1"/>
  <c r="S98" i="4"/>
  <c r="U18" i="5"/>
  <c r="N50" i="5"/>
  <c r="U50" i="5"/>
  <c r="P50" i="5"/>
  <c r="U82" i="5"/>
  <c r="P82" i="5"/>
  <c r="X107" i="8"/>
  <c r="S106" i="3" s="1"/>
  <c r="X78" i="8"/>
  <c r="S77" i="3" s="1"/>
  <c r="R77" i="3" s="1"/>
  <c r="X121" i="8"/>
  <c r="S120" i="3" s="1"/>
  <c r="L3" i="14"/>
  <c r="D3" i="14" s="1"/>
  <c r="AL6" i="8"/>
  <c r="AM6" i="8" s="1"/>
  <c r="AN6" i="8" s="1"/>
  <c r="Z5" i="14"/>
  <c r="S5" i="14" s="1"/>
  <c r="P8" i="6"/>
  <c r="Q8" i="6" s="1"/>
  <c r="R8" i="6" s="1"/>
  <c r="K8" i="6"/>
  <c r="L8" i="6" s="1"/>
  <c r="J8" i="6"/>
  <c r="V4" i="15"/>
  <c r="G4" i="11" s="1"/>
  <c r="D4" i="11" s="1"/>
  <c r="L4" i="14"/>
  <c r="D4" i="14" s="1"/>
  <c r="M14" i="6"/>
  <c r="N14" i="6" s="1"/>
  <c r="M13" i="3" s="1"/>
  <c r="AN14" i="8"/>
  <c r="T13" i="3" s="1"/>
  <c r="P6" i="14"/>
  <c r="M6" i="14" s="1"/>
  <c r="B6" i="14" s="1"/>
  <c r="F6" i="11" s="1"/>
  <c r="C6" i="11" s="1"/>
  <c r="S14" i="10"/>
  <c r="H17" i="7" s="1"/>
  <c r="P20" i="6"/>
  <c r="Q20" i="6" s="1"/>
  <c r="R20" i="6" s="1"/>
  <c r="T20" i="6"/>
  <c r="U20" i="6" s="1"/>
  <c r="V20" i="6" s="1"/>
  <c r="O20" i="6"/>
  <c r="G17" i="14"/>
  <c r="AM21" i="8"/>
  <c r="AE21" i="8"/>
  <c r="K11" i="6"/>
  <c r="L11" i="6" s="1"/>
  <c r="J11" i="6"/>
  <c r="Z8" i="14"/>
  <c r="S8" i="14" s="1"/>
  <c r="AH12" i="8"/>
  <c r="G12" i="14"/>
  <c r="D12" i="14" s="1"/>
  <c r="C12" i="14"/>
  <c r="H12" i="11" s="1"/>
  <c r="E12" i="11" s="1"/>
  <c r="S12" i="10"/>
  <c r="H15" i="7" s="1"/>
  <c r="Z12" i="14"/>
  <c r="S12" i="14" s="1"/>
  <c r="G16" i="6"/>
  <c r="H16" i="6" s="1"/>
  <c r="F16" i="6"/>
  <c r="L19" i="7"/>
  <c r="AE20" i="8"/>
  <c r="AM20" i="8" s="1"/>
  <c r="M27" i="7"/>
  <c r="AN18" i="14"/>
  <c r="AN35" i="8"/>
  <c r="T34" i="3" s="1"/>
  <c r="G28" i="14"/>
  <c r="D28" i="14" s="1"/>
  <c r="V26" i="15"/>
  <c r="G26" i="11" s="1"/>
  <c r="D26" i="11" s="1"/>
  <c r="X29" i="6"/>
  <c r="Y29" i="6" s="1"/>
  <c r="W29" i="6"/>
  <c r="AN26" i="14"/>
  <c r="AB26" i="14" s="1"/>
  <c r="Z26" i="14" s="1"/>
  <c r="S26" i="14" s="1"/>
  <c r="AG28" i="14"/>
  <c r="X34" i="6"/>
  <c r="Y34" i="6" s="1"/>
  <c r="Z34" i="6" s="1"/>
  <c r="T28" i="6"/>
  <c r="U28" i="6" s="1"/>
  <c r="V28" i="6" s="1"/>
  <c r="P28" i="6"/>
  <c r="Q28" i="6" s="1"/>
  <c r="R28" i="6" s="1"/>
  <c r="O28" i="6"/>
  <c r="AE30" i="8"/>
  <c r="AM30" i="8" s="1"/>
  <c r="V34" i="15"/>
  <c r="G34" i="11" s="1"/>
  <c r="D34" i="11" s="1"/>
  <c r="C36" i="14"/>
  <c r="H36" i="11" s="1"/>
  <c r="E36" i="11" s="1"/>
  <c r="X41" i="6"/>
  <c r="Y41" i="6" s="1"/>
  <c r="W41" i="6"/>
  <c r="G42" i="14"/>
  <c r="D42" i="14" s="1"/>
  <c r="AN39" i="8"/>
  <c r="T38" i="3" s="1"/>
  <c r="M40" i="7"/>
  <c r="AJ39" i="14"/>
  <c r="AB39" i="14" s="1"/>
  <c r="Z39" i="14" s="1"/>
  <c r="S39" i="14" s="1"/>
  <c r="K41" i="14"/>
  <c r="L41" i="14" s="1"/>
  <c r="D41" i="14" s="1"/>
  <c r="AJ41" i="14"/>
  <c r="AB41" i="14" s="1"/>
  <c r="Z41" i="14" s="1"/>
  <c r="S41" i="14" s="1"/>
  <c r="M41" i="7"/>
  <c r="X54" i="6"/>
  <c r="Y54" i="6" s="1"/>
  <c r="W54" i="6"/>
  <c r="K45" i="14"/>
  <c r="L45" i="14" s="1"/>
  <c r="D45" i="14" s="1"/>
  <c r="P50" i="7"/>
  <c r="P43" i="14"/>
  <c r="M43" i="14" s="1"/>
  <c r="M52" i="7"/>
  <c r="AH54" i="8"/>
  <c r="M51" i="14"/>
  <c r="C51" i="14" s="1"/>
  <c r="H51" i="11" s="1"/>
  <c r="E51" i="11" s="1"/>
  <c r="V53" i="10"/>
  <c r="Y56" i="8"/>
  <c r="Z56" i="8" s="1"/>
  <c r="AN53" i="14"/>
  <c r="AB53" i="14" s="1"/>
  <c r="Z53" i="14" s="1"/>
  <c r="S53" i="14" s="1"/>
  <c r="P57" i="14"/>
  <c r="M57" i="14" s="1"/>
  <c r="K57" i="7"/>
  <c r="P56" i="3" s="1"/>
  <c r="N57" i="7"/>
  <c r="Q57" i="7" s="1"/>
  <c r="P38" i="5" s="1"/>
  <c r="AL58" i="8"/>
  <c r="AM58" i="8" s="1"/>
  <c r="AN55" i="14"/>
  <c r="AB55" i="14" s="1"/>
  <c r="Z55" i="14" s="1"/>
  <c r="X62" i="6"/>
  <c r="Y62" i="6" s="1"/>
  <c r="W62" i="6"/>
  <c r="T57" i="6"/>
  <c r="U57" i="6" s="1"/>
  <c r="V57" i="6" s="1"/>
  <c r="P57" i="6"/>
  <c r="Q57" i="6" s="1"/>
  <c r="O57" i="6"/>
  <c r="L58" i="7"/>
  <c r="AH59" i="8"/>
  <c r="X63" i="6"/>
  <c r="Y63" i="6" s="1"/>
  <c r="W63" i="6"/>
  <c r="T65" i="6"/>
  <c r="U65" i="6" s="1"/>
  <c r="V65" i="6" s="1"/>
  <c r="AA65" i="6" s="1"/>
  <c r="P65" i="6"/>
  <c r="Q65" i="6" s="1"/>
  <c r="O65" i="6"/>
  <c r="X69" i="6"/>
  <c r="Y69" i="6" s="1"/>
  <c r="W69" i="6"/>
  <c r="AJ69" i="14"/>
  <c r="AB69" i="14" s="1"/>
  <c r="Z69" i="14" s="1"/>
  <c r="S69" i="14" s="1"/>
  <c r="AN68" i="14"/>
  <c r="AB68" i="14" s="1"/>
  <c r="Z68" i="14" s="1"/>
  <c r="S68" i="14" s="1"/>
  <c r="G68" i="14"/>
  <c r="D68" i="14" s="1"/>
  <c r="I77" i="6"/>
  <c r="K75" i="6"/>
  <c r="L75" i="6" s="1"/>
  <c r="J75" i="6"/>
  <c r="Z72" i="14"/>
  <c r="S72" i="14" s="1"/>
  <c r="I78" i="15"/>
  <c r="V78" i="15" s="1"/>
  <c r="G78" i="11" s="1"/>
  <c r="D78" i="11" s="1"/>
  <c r="AN82" i="8"/>
  <c r="T81" i="3" s="1"/>
  <c r="R81" i="3" s="1"/>
  <c r="K83" i="7"/>
  <c r="P82" i="3" s="1"/>
  <c r="N83" i="7"/>
  <c r="Q83" i="7" s="1"/>
  <c r="S6" i="8"/>
  <c r="G6" i="8"/>
  <c r="T6" i="8"/>
  <c r="I6" i="8"/>
  <c r="K6" i="8" s="1"/>
  <c r="U6" i="8"/>
  <c r="M6" i="8"/>
  <c r="F6" i="8"/>
  <c r="P6" i="8"/>
  <c r="V6" i="8"/>
  <c r="L6" i="8"/>
  <c r="N6" i="8" s="1"/>
  <c r="J6" i="8"/>
  <c r="Q6" i="8"/>
  <c r="U95" i="3"/>
  <c r="U57" i="5"/>
  <c r="AE96" i="8"/>
  <c r="AM96" i="8" s="1"/>
  <c r="V87" i="15"/>
  <c r="G87" i="11" s="1"/>
  <c r="D87" i="11" s="1"/>
  <c r="T94" i="6"/>
  <c r="U94" i="6" s="1"/>
  <c r="V94" i="6" s="1"/>
  <c r="P94" i="6"/>
  <c r="Q94" i="6" s="1"/>
  <c r="O94" i="6"/>
  <c r="G92" i="14"/>
  <c r="D92" i="14" s="1"/>
  <c r="I117" i="6"/>
  <c r="U123" i="3"/>
  <c r="U110" i="4"/>
  <c r="P123" i="6"/>
  <c r="Q123" i="6" s="1"/>
  <c r="R123" i="6" s="1"/>
  <c r="AB123" i="6" s="1"/>
  <c r="N122" i="3" s="1"/>
  <c r="AN121" i="8"/>
  <c r="T120" i="3" s="1"/>
  <c r="AN134" i="8"/>
  <c r="T133" i="3" s="1"/>
  <c r="R133" i="3" s="1"/>
  <c r="C140" i="14"/>
  <c r="H140" i="11" s="1"/>
  <c r="E140" i="11" s="1"/>
  <c r="T146" i="6"/>
  <c r="U146" i="6" s="1"/>
  <c r="V146" i="6" s="1"/>
  <c r="C160" i="14"/>
  <c r="H160" i="11" s="1"/>
  <c r="E160" i="11" s="1"/>
  <c r="P157" i="7"/>
  <c r="M164" i="7"/>
  <c r="I167" i="6"/>
  <c r="X91" i="8"/>
  <c r="S90" i="3" s="1"/>
  <c r="X165" i="8"/>
  <c r="S164" i="3" s="1"/>
  <c r="X173" i="8"/>
  <c r="S172" i="3" s="1"/>
  <c r="I89" i="15"/>
  <c r="V89" i="15" s="1"/>
  <c r="G89" i="11" s="1"/>
  <c r="D89" i="11" s="1"/>
  <c r="I93" i="15"/>
  <c r="V93" i="15" s="1"/>
  <c r="G93" i="11" s="1"/>
  <c r="D93" i="11" s="1"/>
  <c r="S100" i="10"/>
  <c r="H103" i="7" s="1"/>
  <c r="I100" i="15"/>
  <c r="V100" i="15" s="1"/>
  <c r="G100" i="11" s="1"/>
  <c r="D100" i="11" s="1"/>
  <c r="P100" i="14"/>
  <c r="M100" i="14" s="1"/>
  <c r="P112" i="14"/>
  <c r="M112" i="14" s="1"/>
  <c r="S112" i="10"/>
  <c r="H115" i="7" s="1"/>
  <c r="I112" i="15"/>
  <c r="V112" i="15" s="1"/>
  <c r="G112" i="11" s="1"/>
  <c r="D112" i="11" s="1"/>
  <c r="P97" i="14"/>
  <c r="M97" i="14" s="1"/>
  <c r="S97" i="10"/>
  <c r="H100" i="7" s="1"/>
  <c r="I97" i="15"/>
  <c r="V97" i="15" s="1"/>
  <c r="G97" i="11" s="1"/>
  <c r="D97" i="11" s="1"/>
  <c r="S102" i="10"/>
  <c r="H105" i="7" s="1"/>
  <c r="I102" i="15"/>
  <c r="V102" i="15" s="1"/>
  <c r="G102" i="11" s="1"/>
  <c r="D102" i="11" s="1"/>
  <c r="P102" i="14"/>
  <c r="M102" i="14" s="1"/>
  <c r="P104" i="14"/>
  <c r="M104" i="14" s="1"/>
  <c r="S104" i="10"/>
  <c r="H107" i="7" s="1"/>
  <c r="I104" i="15"/>
  <c r="V104" i="15" s="1"/>
  <c r="G104" i="11" s="1"/>
  <c r="D104" i="11" s="1"/>
  <c r="P108" i="14"/>
  <c r="M108" i="14" s="1"/>
  <c r="S108" i="10"/>
  <c r="H111" i="7" s="1"/>
  <c r="I108" i="15"/>
  <c r="V108" i="15" s="1"/>
  <c r="G108" i="11" s="1"/>
  <c r="D108" i="11" s="1"/>
  <c r="P87" i="14"/>
  <c r="M87" i="14" s="1"/>
  <c r="P91" i="14"/>
  <c r="M91" i="14" s="1"/>
  <c r="P95" i="14"/>
  <c r="M95" i="14" s="1"/>
  <c r="S99" i="10"/>
  <c r="H102" i="7" s="1"/>
  <c r="I99" i="15"/>
  <c r="V99" i="15" s="1"/>
  <c r="G99" i="11" s="1"/>
  <c r="D99" i="11" s="1"/>
  <c r="P99" i="14"/>
  <c r="M99" i="14" s="1"/>
  <c r="P116" i="14"/>
  <c r="M116" i="14" s="1"/>
  <c r="S116" i="10"/>
  <c r="H119" i="7" s="1"/>
  <c r="I116" i="15"/>
  <c r="V116" i="15" s="1"/>
  <c r="G116" i="11" s="1"/>
  <c r="D116" i="11" s="1"/>
  <c r="S120" i="10"/>
  <c r="H123" i="7" s="1"/>
  <c r="I120" i="15"/>
  <c r="V120" i="15" s="1"/>
  <c r="G120" i="11" s="1"/>
  <c r="D120" i="11" s="1"/>
  <c r="P120" i="14"/>
  <c r="M120" i="14" s="1"/>
  <c r="S121" i="10"/>
  <c r="H124" i="7" s="1"/>
  <c r="P121" i="14"/>
  <c r="M121" i="14" s="1"/>
  <c r="I121" i="15"/>
  <c r="V121" i="15" s="1"/>
  <c r="G121" i="11" s="1"/>
  <c r="D121" i="11" s="1"/>
  <c r="P122" i="14"/>
  <c r="M122" i="14" s="1"/>
  <c r="S122" i="10"/>
  <c r="H125" i="7" s="1"/>
  <c r="I122" i="15"/>
  <c r="V122" i="15" s="1"/>
  <c r="G122" i="11" s="1"/>
  <c r="D122" i="11" s="1"/>
  <c r="S130" i="10"/>
  <c r="H133" i="7" s="1"/>
  <c r="I130" i="15"/>
  <c r="V130" i="15" s="1"/>
  <c r="G130" i="11" s="1"/>
  <c r="D130" i="11" s="1"/>
  <c r="P130" i="14"/>
  <c r="M130" i="14" s="1"/>
  <c r="S106" i="10"/>
  <c r="H109" i="7" s="1"/>
  <c r="I106" i="15"/>
  <c r="V106" i="15" s="1"/>
  <c r="G106" i="11" s="1"/>
  <c r="D106" i="11" s="1"/>
  <c r="P106" i="14"/>
  <c r="M106" i="14" s="1"/>
  <c r="S110" i="10"/>
  <c r="H113" i="7" s="1"/>
  <c r="I110" i="15"/>
  <c r="V110" i="15" s="1"/>
  <c r="G110" i="11" s="1"/>
  <c r="D110" i="11" s="1"/>
  <c r="P110" i="14"/>
  <c r="M110" i="14" s="1"/>
  <c r="S114" i="10"/>
  <c r="H117" i="7" s="1"/>
  <c r="I114" i="15"/>
  <c r="V114" i="15" s="1"/>
  <c r="G114" i="11" s="1"/>
  <c r="D114" i="11" s="1"/>
  <c r="P114" i="14"/>
  <c r="M114" i="14" s="1"/>
  <c r="P118" i="14"/>
  <c r="M118" i="14" s="1"/>
  <c r="S118" i="10"/>
  <c r="H121" i="7" s="1"/>
  <c r="I118" i="15"/>
  <c r="V118" i="15" s="1"/>
  <c r="G118" i="11" s="1"/>
  <c r="D118" i="11" s="1"/>
  <c r="S126" i="10"/>
  <c r="H129" i="7" s="1"/>
  <c r="I126" i="15"/>
  <c r="V126" i="15" s="1"/>
  <c r="G126" i="11" s="1"/>
  <c r="D126" i="11" s="1"/>
  <c r="P126" i="14"/>
  <c r="M126" i="14" s="1"/>
  <c r="P133" i="14"/>
  <c r="M133" i="14" s="1"/>
  <c r="S133" i="10"/>
  <c r="H136" i="7" s="1"/>
  <c r="I133" i="15"/>
  <c r="V133" i="15" s="1"/>
  <c r="G133" i="11" s="1"/>
  <c r="D133" i="11" s="1"/>
  <c r="P137" i="14"/>
  <c r="M137" i="14" s="1"/>
  <c r="S137" i="10"/>
  <c r="H140" i="7" s="1"/>
  <c r="I137" i="15"/>
  <c r="V137" i="15" s="1"/>
  <c r="G137" i="11" s="1"/>
  <c r="D137" i="11" s="1"/>
  <c r="P143" i="14"/>
  <c r="M143" i="14" s="1"/>
  <c r="S143" i="10"/>
  <c r="H146" i="7" s="1"/>
  <c r="I143" i="15"/>
  <c r="V143" i="15" s="1"/>
  <c r="G143" i="11" s="1"/>
  <c r="D143" i="11" s="1"/>
  <c r="P124" i="14"/>
  <c r="M124" i="14" s="1"/>
  <c r="S124" i="10"/>
  <c r="H127" i="7" s="1"/>
  <c r="I124" i="15"/>
  <c r="V124" i="15" s="1"/>
  <c r="G124" i="11" s="1"/>
  <c r="D124" i="11" s="1"/>
  <c r="P128" i="14"/>
  <c r="M128" i="14" s="1"/>
  <c r="S128" i="10"/>
  <c r="H131" i="7" s="1"/>
  <c r="I128" i="15"/>
  <c r="V128" i="15" s="1"/>
  <c r="G128" i="11" s="1"/>
  <c r="D128" i="11" s="1"/>
  <c r="P132" i="14"/>
  <c r="M132" i="14" s="1"/>
  <c r="S132" i="10"/>
  <c r="H135" i="7" s="1"/>
  <c r="I132" i="15"/>
  <c r="V132" i="15" s="1"/>
  <c r="G132" i="11" s="1"/>
  <c r="D132" i="11" s="1"/>
  <c r="P136" i="14"/>
  <c r="M136" i="14" s="1"/>
  <c r="B136" i="14" s="1"/>
  <c r="F136" i="11" s="1"/>
  <c r="C136" i="11" s="1"/>
  <c r="S136" i="10"/>
  <c r="H139" i="7" s="1"/>
  <c r="I136" i="15"/>
  <c r="V136" i="15" s="1"/>
  <c r="G136" i="11" s="1"/>
  <c r="D136" i="11" s="1"/>
  <c r="P147" i="14"/>
  <c r="M147" i="14" s="1"/>
  <c r="S147" i="10"/>
  <c r="H150" i="7" s="1"/>
  <c r="I147" i="15"/>
  <c r="V147" i="15" s="1"/>
  <c r="G147" i="11" s="1"/>
  <c r="D147" i="11" s="1"/>
  <c r="S134" i="10"/>
  <c r="H137" i="7" s="1"/>
  <c r="I134" i="15"/>
  <c r="V134" i="15" s="1"/>
  <c r="G134" i="11" s="1"/>
  <c r="D134" i="11" s="1"/>
  <c r="P134" i="14"/>
  <c r="M134" i="14" s="1"/>
  <c r="S138" i="10"/>
  <c r="H141" i="7" s="1"/>
  <c r="I138" i="15"/>
  <c r="V138" i="15" s="1"/>
  <c r="G138" i="11" s="1"/>
  <c r="D138" i="11" s="1"/>
  <c r="P138" i="14"/>
  <c r="M138" i="14" s="1"/>
  <c r="P151" i="14"/>
  <c r="M151" i="14" s="1"/>
  <c r="S151" i="10"/>
  <c r="H154" i="7" s="1"/>
  <c r="I151" i="15"/>
  <c r="V151" i="15" s="1"/>
  <c r="G151" i="11" s="1"/>
  <c r="D151" i="11" s="1"/>
  <c r="P155" i="14"/>
  <c r="M155" i="14" s="1"/>
  <c r="S155" i="10"/>
  <c r="H158" i="7" s="1"/>
  <c r="I155" i="15"/>
  <c r="V155" i="15" s="1"/>
  <c r="G155" i="11" s="1"/>
  <c r="D155" i="11" s="1"/>
  <c r="P159" i="14"/>
  <c r="M159" i="14" s="1"/>
  <c r="S159" i="10"/>
  <c r="H162" i="7" s="1"/>
  <c r="I159" i="15"/>
  <c r="V159" i="15" s="1"/>
  <c r="G159" i="11" s="1"/>
  <c r="D159" i="11" s="1"/>
  <c r="I142" i="15"/>
  <c r="V142" i="15" s="1"/>
  <c r="G142" i="11" s="1"/>
  <c r="D142" i="11" s="1"/>
  <c r="S142" i="10"/>
  <c r="H145" i="7" s="1"/>
  <c r="P142" i="14"/>
  <c r="M142" i="14" s="1"/>
  <c r="I146" i="15"/>
  <c r="V146" i="15" s="1"/>
  <c r="G146" i="11" s="1"/>
  <c r="D146" i="11" s="1"/>
  <c r="S146" i="10"/>
  <c r="H149" i="7" s="1"/>
  <c r="P146" i="14"/>
  <c r="M146" i="14" s="1"/>
  <c r="P150" i="14"/>
  <c r="M150" i="14" s="1"/>
  <c r="S150" i="10"/>
  <c r="H153" i="7" s="1"/>
  <c r="I150" i="15"/>
  <c r="V150" i="15" s="1"/>
  <c r="G150" i="11" s="1"/>
  <c r="D150" i="11" s="1"/>
  <c r="P154" i="14"/>
  <c r="M154" i="14" s="1"/>
  <c r="S154" i="10"/>
  <c r="H157" i="7" s="1"/>
  <c r="I154" i="15"/>
  <c r="V154" i="15" s="1"/>
  <c r="G154" i="11" s="1"/>
  <c r="D154" i="11" s="1"/>
  <c r="P158" i="14"/>
  <c r="M158" i="14" s="1"/>
  <c r="S158" i="10"/>
  <c r="H161" i="7" s="1"/>
  <c r="I158" i="15"/>
  <c r="V158" i="15" s="1"/>
  <c r="G158" i="11" s="1"/>
  <c r="D158" i="11" s="1"/>
  <c r="P162" i="14"/>
  <c r="M162" i="14" s="1"/>
  <c r="S162" i="10"/>
  <c r="H165" i="7" s="1"/>
  <c r="I162" i="15"/>
  <c r="V162" i="15" s="1"/>
  <c r="G162" i="11" s="1"/>
  <c r="D162" i="11" s="1"/>
  <c r="S141" i="10"/>
  <c r="H144" i="7" s="1"/>
  <c r="I141" i="15"/>
  <c r="V141" i="15" s="1"/>
  <c r="G141" i="11" s="1"/>
  <c r="D141" i="11" s="1"/>
  <c r="P141" i="14"/>
  <c r="M141" i="14" s="1"/>
  <c r="B141" i="14" s="1"/>
  <c r="F141" i="11" s="1"/>
  <c r="C141" i="11" s="1"/>
  <c r="S145" i="10"/>
  <c r="H148" i="7" s="1"/>
  <c r="I145" i="15"/>
  <c r="V145" i="15" s="1"/>
  <c r="G145" i="11" s="1"/>
  <c r="D145" i="11" s="1"/>
  <c r="P145" i="14"/>
  <c r="M145" i="14" s="1"/>
  <c r="S149" i="10"/>
  <c r="H152" i="7" s="1"/>
  <c r="I149" i="15"/>
  <c r="V149" i="15" s="1"/>
  <c r="G149" i="11" s="1"/>
  <c r="D149" i="11" s="1"/>
  <c r="P149" i="14"/>
  <c r="M149" i="14" s="1"/>
  <c r="B149" i="14" s="1"/>
  <c r="F149" i="11" s="1"/>
  <c r="C149" i="11" s="1"/>
  <c r="S153" i="10"/>
  <c r="H156" i="7" s="1"/>
  <c r="I153" i="15"/>
  <c r="V153" i="15" s="1"/>
  <c r="G153" i="11" s="1"/>
  <c r="D153" i="11" s="1"/>
  <c r="P153" i="14"/>
  <c r="M153" i="14" s="1"/>
  <c r="S157" i="10"/>
  <c r="H160" i="7" s="1"/>
  <c r="I157" i="15"/>
  <c r="V157" i="15" s="1"/>
  <c r="G157" i="11" s="1"/>
  <c r="D157" i="11" s="1"/>
  <c r="P157" i="14"/>
  <c r="M157" i="14" s="1"/>
  <c r="B157" i="14" s="1"/>
  <c r="F157" i="11" s="1"/>
  <c r="C157" i="11" s="1"/>
  <c r="S161" i="10"/>
  <c r="H164" i="7" s="1"/>
  <c r="I161" i="15"/>
  <c r="V161" i="15" s="1"/>
  <c r="G161" i="11" s="1"/>
  <c r="D161" i="11" s="1"/>
  <c r="P161" i="14"/>
  <c r="M161" i="14" s="1"/>
  <c r="C161" i="14" s="1"/>
  <c r="H161" i="11" s="1"/>
  <c r="E161" i="11" s="1"/>
  <c r="P165" i="14"/>
  <c r="M165" i="14" s="1"/>
  <c r="S165" i="10"/>
  <c r="H168" i="7" s="1"/>
  <c r="I165" i="15"/>
  <c r="V165" i="15" s="1"/>
  <c r="G165" i="11" s="1"/>
  <c r="D165" i="11" s="1"/>
  <c r="P169" i="14"/>
  <c r="M169" i="14" s="1"/>
  <c r="S169" i="10"/>
  <c r="H172" i="7" s="1"/>
  <c r="I169" i="15"/>
  <c r="V169" i="15" s="1"/>
  <c r="G169" i="11" s="1"/>
  <c r="D169" i="11" s="1"/>
  <c r="P164" i="14"/>
  <c r="M164" i="14" s="1"/>
  <c r="S164" i="10"/>
  <c r="H167" i="7" s="1"/>
  <c r="I164" i="15"/>
  <c r="V164" i="15" s="1"/>
  <c r="G164" i="11" s="1"/>
  <c r="D164" i="11" s="1"/>
  <c r="P168" i="14"/>
  <c r="M168" i="14" s="1"/>
  <c r="S168" i="10"/>
  <c r="H171" i="7" s="1"/>
  <c r="I168" i="15"/>
  <c r="V168" i="15" s="1"/>
  <c r="G168" i="11" s="1"/>
  <c r="D168" i="11" s="1"/>
  <c r="P172" i="14"/>
  <c r="M172" i="14" s="1"/>
  <c r="S172" i="10"/>
  <c r="H175" i="7" s="1"/>
  <c r="I172" i="15"/>
  <c r="V172" i="15" s="1"/>
  <c r="G172" i="11" s="1"/>
  <c r="D172" i="11" s="1"/>
  <c r="S171" i="10"/>
  <c r="H174" i="7" s="1"/>
  <c r="I171" i="15"/>
  <c r="V171" i="15" s="1"/>
  <c r="G171" i="11" s="1"/>
  <c r="D171" i="11" s="1"/>
  <c r="P171" i="14"/>
  <c r="M171" i="14" s="1"/>
  <c r="S166" i="10"/>
  <c r="H169" i="7" s="1"/>
  <c r="I166" i="15"/>
  <c r="V166" i="15" s="1"/>
  <c r="G166" i="11" s="1"/>
  <c r="D166" i="11" s="1"/>
  <c r="P166" i="14"/>
  <c r="M166" i="14" s="1"/>
  <c r="S170" i="10"/>
  <c r="H173" i="7" s="1"/>
  <c r="I170" i="15"/>
  <c r="V170" i="15" s="1"/>
  <c r="G170" i="11" s="1"/>
  <c r="D170" i="11" s="1"/>
  <c r="P170" i="14"/>
  <c r="M170" i="14" s="1"/>
  <c r="S99" i="3" l="1"/>
  <c r="R88" i="4"/>
  <c r="Z98" i="6"/>
  <c r="I71" i="6"/>
  <c r="N71" i="6" s="1"/>
  <c r="Z174" i="6"/>
  <c r="R159" i="6"/>
  <c r="R113" i="6"/>
  <c r="R107" i="6"/>
  <c r="P100" i="3"/>
  <c r="O89" i="4"/>
  <c r="L28" i="4"/>
  <c r="C8" i="14"/>
  <c r="H8" i="11" s="1"/>
  <c r="E8" i="11" s="1"/>
  <c r="X7" i="8"/>
  <c r="R6" i="5" s="1"/>
  <c r="S152" i="14"/>
  <c r="B152" i="14" s="1"/>
  <c r="F152" i="11" s="1"/>
  <c r="C152" i="11" s="1"/>
  <c r="B152" i="11" s="1"/>
  <c r="C152" i="14"/>
  <c r="H152" i="11" s="1"/>
  <c r="E152" i="11" s="1"/>
  <c r="AM59" i="8"/>
  <c r="M56" i="3"/>
  <c r="L38" i="5"/>
  <c r="AM174" i="8"/>
  <c r="B36" i="11"/>
  <c r="M66" i="3"/>
  <c r="L59" i="4"/>
  <c r="T159" i="3"/>
  <c r="S90" i="5"/>
  <c r="B156" i="14"/>
  <c r="F156" i="11" s="1"/>
  <c r="C156" i="11" s="1"/>
  <c r="B156" i="11" s="1"/>
  <c r="AM145" i="8"/>
  <c r="B131" i="11"/>
  <c r="M45" i="3"/>
  <c r="L30" i="5"/>
  <c r="M84" i="3"/>
  <c r="L75" i="4"/>
  <c r="M109" i="3"/>
  <c r="L98" i="4"/>
  <c r="N82" i="3"/>
  <c r="M73" i="4"/>
  <c r="H6" i="8"/>
  <c r="Z63" i="6"/>
  <c r="R57" i="6"/>
  <c r="O38" i="5"/>
  <c r="M63" i="6"/>
  <c r="N63" i="6" s="1"/>
  <c r="M33" i="6"/>
  <c r="N33" i="6" s="1"/>
  <c r="V68" i="6"/>
  <c r="AA68" i="6" s="1"/>
  <c r="M40" i="6"/>
  <c r="N40" i="6" s="1"/>
  <c r="M39" i="3" s="1"/>
  <c r="R169" i="6"/>
  <c r="Z152" i="6"/>
  <c r="Z138" i="6"/>
  <c r="M135" i="6"/>
  <c r="N135" i="6" s="1"/>
  <c r="M134" i="3" s="1"/>
  <c r="I129" i="6"/>
  <c r="R120" i="6"/>
  <c r="Z121" i="6"/>
  <c r="R115" i="6"/>
  <c r="AM111" i="8"/>
  <c r="Z95" i="6"/>
  <c r="R91" i="6"/>
  <c r="Z43" i="6"/>
  <c r="C32" i="14"/>
  <c r="H32" i="11" s="1"/>
  <c r="E32" i="11" s="1"/>
  <c r="M15" i="6"/>
  <c r="N15" i="6" s="1"/>
  <c r="M14" i="3" s="1"/>
  <c r="I45" i="6"/>
  <c r="Z42" i="6"/>
  <c r="Z23" i="6"/>
  <c r="S56" i="3"/>
  <c r="R38" i="5"/>
  <c r="C41" i="14"/>
  <c r="H41" i="11" s="1"/>
  <c r="E41" i="11" s="1"/>
  <c r="N87" i="3"/>
  <c r="L87" i="3" s="1"/>
  <c r="M77" i="4"/>
  <c r="K77" i="4" s="1"/>
  <c r="S121" i="3"/>
  <c r="R72" i="5"/>
  <c r="S96" i="3"/>
  <c r="R58" i="5"/>
  <c r="R85" i="4"/>
  <c r="Q85" i="4" s="1"/>
  <c r="S38" i="3"/>
  <c r="R34" i="4"/>
  <c r="B111" i="14"/>
  <c r="F111" i="11" s="1"/>
  <c r="C111" i="11" s="1"/>
  <c r="C111" i="14"/>
  <c r="H111" i="11" s="1"/>
  <c r="E111" i="11" s="1"/>
  <c r="B111" i="11" s="1"/>
  <c r="M146" i="3"/>
  <c r="L133" i="4"/>
  <c r="R38" i="3"/>
  <c r="M27" i="6"/>
  <c r="N27" i="6" s="1"/>
  <c r="M26" i="3" s="1"/>
  <c r="L16" i="4"/>
  <c r="AA23" i="6"/>
  <c r="B82" i="11"/>
  <c r="AM107" i="8"/>
  <c r="B32" i="11"/>
  <c r="R76" i="4"/>
  <c r="Q47" i="4"/>
  <c r="N133" i="8"/>
  <c r="B75" i="11"/>
  <c r="R78" i="4"/>
  <c r="B71" i="14"/>
  <c r="F71" i="11" s="1"/>
  <c r="C71" i="11" s="1"/>
  <c r="AN37" i="8"/>
  <c r="B94" i="11"/>
  <c r="B86" i="11"/>
  <c r="S4" i="14"/>
  <c r="B4" i="14" s="1"/>
  <c r="F4" i="11" s="1"/>
  <c r="C4" i="11" s="1"/>
  <c r="B4" i="11" s="1"/>
  <c r="C4" i="14"/>
  <c r="H4" i="11" s="1"/>
  <c r="E4" i="11" s="1"/>
  <c r="S169" i="3"/>
  <c r="R94" i="5"/>
  <c r="C141" i="14"/>
  <c r="H141" i="11" s="1"/>
  <c r="E141" i="11" s="1"/>
  <c r="R121" i="3"/>
  <c r="AM12" i="8"/>
  <c r="S71" i="5"/>
  <c r="L32" i="4"/>
  <c r="AM54" i="8"/>
  <c r="P96" i="3"/>
  <c r="O85" i="4"/>
  <c r="M38" i="3"/>
  <c r="L34" i="4"/>
  <c r="S154" i="3"/>
  <c r="R140" i="4"/>
  <c r="T98" i="3"/>
  <c r="S87" i="4"/>
  <c r="S60" i="5"/>
  <c r="S129" i="3"/>
  <c r="R116" i="4"/>
  <c r="Z7" i="6"/>
  <c r="R110" i="6"/>
  <c r="I108" i="6"/>
  <c r="N108" i="6" s="1"/>
  <c r="M105" i="6"/>
  <c r="N105" i="6" s="1"/>
  <c r="D117" i="14"/>
  <c r="M31" i="6"/>
  <c r="N31" i="6" s="1"/>
  <c r="M30" i="3" s="1"/>
  <c r="X96" i="8"/>
  <c r="Q54" i="5"/>
  <c r="B61" i="14"/>
  <c r="F61" i="11" s="1"/>
  <c r="C61" i="11" s="1"/>
  <c r="AA32" i="6"/>
  <c r="B16" i="14"/>
  <c r="F16" i="11" s="1"/>
  <c r="C16" i="11" s="1"/>
  <c r="R58" i="4"/>
  <c r="R67" i="6"/>
  <c r="Z30" i="6"/>
  <c r="AA30" i="6" s="1"/>
  <c r="AB30" i="6" s="1"/>
  <c r="R9" i="6"/>
  <c r="R46" i="6"/>
  <c r="AA14" i="6"/>
  <c r="Z175" i="6"/>
  <c r="R163" i="6"/>
  <c r="AA164" i="6"/>
  <c r="AB164" i="6" s="1"/>
  <c r="R157" i="6"/>
  <c r="Z149" i="6"/>
  <c r="M119" i="6"/>
  <c r="AA106" i="6"/>
  <c r="R101" i="6"/>
  <c r="I104" i="6"/>
  <c r="AM67" i="8"/>
  <c r="AB28" i="14"/>
  <c r="Z28" i="14" s="1"/>
  <c r="Z15" i="6"/>
  <c r="AA15" i="6" s="1"/>
  <c r="B7" i="11"/>
  <c r="AM55" i="8"/>
  <c r="AN55" i="8" s="1"/>
  <c r="N125" i="8"/>
  <c r="AM71" i="8"/>
  <c r="M41" i="6"/>
  <c r="AM17" i="8"/>
  <c r="R16" i="6"/>
  <c r="V8" i="6"/>
  <c r="R42" i="6"/>
  <c r="Z14" i="6"/>
  <c r="M55" i="5"/>
  <c r="AM168" i="8"/>
  <c r="B160" i="11"/>
  <c r="Z155" i="6"/>
  <c r="B148" i="14"/>
  <c r="F148" i="11" s="1"/>
  <c r="C148" i="11" s="1"/>
  <c r="AN144" i="8"/>
  <c r="M161" i="6"/>
  <c r="Z156" i="6"/>
  <c r="Z157" i="6"/>
  <c r="B123" i="11"/>
  <c r="R122" i="6"/>
  <c r="Z119" i="6"/>
  <c r="M113" i="6"/>
  <c r="N113" i="6" s="1"/>
  <c r="Z117" i="6"/>
  <c r="Z106" i="6"/>
  <c r="AM104" i="8"/>
  <c r="AN104" i="8" s="1"/>
  <c r="R103" i="6"/>
  <c r="C93" i="14"/>
  <c r="H93" i="11" s="1"/>
  <c r="E93" i="11" s="1"/>
  <c r="B84" i="14"/>
  <c r="F84" i="11" s="1"/>
  <c r="C84" i="11" s="1"/>
  <c r="B84" i="11" s="1"/>
  <c r="AB58" i="14"/>
  <c r="Z58" i="14" s="1"/>
  <c r="I62" i="6"/>
  <c r="N62" i="6" s="1"/>
  <c r="AM31" i="8"/>
  <c r="Z71" i="6"/>
  <c r="AA71" i="6" s="1"/>
  <c r="R41" i="6"/>
  <c r="R38" i="6"/>
  <c r="B29" i="14"/>
  <c r="F29" i="11" s="1"/>
  <c r="C29" i="11" s="1"/>
  <c r="I9" i="6"/>
  <c r="N9" i="6" s="1"/>
  <c r="M8" i="3" s="1"/>
  <c r="Z70" i="6"/>
  <c r="R58" i="6"/>
  <c r="I54" i="6"/>
  <c r="AB47" i="6"/>
  <c r="N46" i="3" s="1"/>
  <c r="M16" i="6"/>
  <c r="N134" i="6"/>
  <c r="M133" i="3" s="1"/>
  <c r="R98" i="6"/>
  <c r="C39" i="14"/>
  <c r="H39" i="11" s="1"/>
  <c r="E39" i="11" s="1"/>
  <c r="N22" i="6"/>
  <c r="M21" i="3" s="1"/>
  <c r="R166" i="6"/>
  <c r="AA175" i="6"/>
  <c r="AA162" i="6"/>
  <c r="AM158" i="8"/>
  <c r="Z161" i="6"/>
  <c r="R135" i="6"/>
  <c r="AN102" i="8"/>
  <c r="T101" i="3" s="1"/>
  <c r="AN105" i="8"/>
  <c r="T104" i="3" s="1"/>
  <c r="Q104" i="7"/>
  <c r="AN100" i="8"/>
  <c r="T99" i="3" s="1"/>
  <c r="AM50" i="8"/>
  <c r="R162" i="3"/>
  <c r="AB67" i="14"/>
  <c r="Z67" i="14" s="1"/>
  <c r="S67" i="14" s="1"/>
  <c r="AB59" i="14"/>
  <c r="Z59" i="14" s="1"/>
  <c r="S59" i="14" s="1"/>
  <c r="B48" i="14"/>
  <c r="F48" i="11" s="1"/>
  <c r="C48" i="11" s="1"/>
  <c r="AB21" i="14"/>
  <c r="Z21" i="14" s="1"/>
  <c r="S21" i="14" s="1"/>
  <c r="R87" i="4"/>
  <c r="AA111" i="6"/>
  <c r="R88" i="3"/>
  <c r="M42" i="6"/>
  <c r="R34" i="6"/>
  <c r="R74" i="6"/>
  <c r="Z37" i="6"/>
  <c r="Z38" i="6"/>
  <c r="AA38" i="6" s="1"/>
  <c r="R155" i="6"/>
  <c r="I153" i="6"/>
  <c r="N153" i="6" s="1"/>
  <c r="M152" i="3" s="1"/>
  <c r="AA157" i="6"/>
  <c r="M137" i="6"/>
  <c r="R128" i="6"/>
  <c r="D134" i="14"/>
  <c r="AM140" i="8"/>
  <c r="R127" i="6"/>
  <c r="AA117" i="6"/>
  <c r="AM108" i="8"/>
  <c r="AN108" i="8" s="1"/>
  <c r="Z51" i="6"/>
  <c r="AA51" i="6" s="1"/>
  <c r="Z48" i="6"/>
  <c r="AA48" i="6" s="1"/>
  <c r="AB48" i="6" s="1"/>
  <c r="B25" i="14"/>
  <c r="F25" i="11" s="1"/>
  <c r="C25" i="11" s="1"/>
  <c r="R7" i="6"/>
  <c r="AA6" i="6"/>
  <c r="AM98" i="8"/>
  <c r="AM62" i="8"/>
  <c r="M30" i="6"/>
  <c r="I20" i="6"/>
  <c r="K125" i="8"/>
  <c r="I59" i="6"/>
  <c r="N59" i="6" s="1"/>
  <c r="Z55" i="6"/>
  <c r="AB30" i="14"/>
  <c r="Z30" i="14" s="1"/>
  <c r="AN38" i="8"/>
  <c r="R129" i="3"/>
  <c r="Z90" i="6"/>
  <c r="AA90" i="6" s="1"/>
  <c r="M54" i="6"/>
  <c r="I50" i="6"/>
  <c r="N50" i="6" s="1"/>
  <c r="Z36" i="6"/>
  <c r="AA36" i="6" s="1"/>
  <c r="AN167" i="8"/>
  <c r="M160" i="6"/>
  <c r="Z143" i="6"/>
  <c r="AA143" i="6" s="1"/>
  <c r="M149" i="6"/>
  <c r="R165" i="6"/>
  <c r="D146" i="14"/>
  <c r="R130" i="6"/>
  <c r="I128" i="6"/>
  <c r="N128" i="6" s="1"/>
  <c r="B107" i="11"/>
  <c r="Z101" i="6"/>
  <c r="AA101" i="6" s="1"/>
  <c r="M98" i="6"/>
  <c r="N98" i="6" s="1"/>
  <c r="M90" i="6"/>
  <c r="Z107" i="6"/>
  <c r="AA107" i="6" s="1"/>
  <c r="Z105" i="6"/>
  <c r="AA105" i="6" s="1"/>
  <c r="R95" i="6"/>
  <c r="D162" i="14"/>
  <c r="AM92" i="8"/>
  <c r="AA55" i="6"/>
  <c r="R10" i="6"/>
  <c r="R118" i="4"/>
  <c r="M156" i="6"/>
  <c r="N156" i="6" s="1"/>
  <c r="M155" i="3" s="1"/>
  <c r="AB146" i="14"/>
  <c r="Z146" i="14" s="1"/>
  <c r="S146" i="14" s="1"/>
  <c r="AA149" i="6"/>
  <c r="AB130" i="14"/>
  <c r="Z130" i="14" s="1"/>
  <c r="S130" i="14" s="1"/>
  <c r="AB102" i="14"/>
  <c r="Z102" i="14" s="1"/>
  <c r="S102" i="14" s="1"/>
  <c r="D91" i="14"/>
  <c r="Q148" i="4"/>
  <c r="AB70" i="14"/>
  <c r="Z70" i="14" s="1"/>
  <c r="S70" i="14" s="1"/>
  <c r="AM52" i="8"/>
  <c r="AM22" i="8"/>
  <c r="AB50" i="6"/>
  <c r="AB34" i="14"/>
  <c r="Z34" i="14" s="1"/>
  <c r="S34" i="14" s="1"/>
  <c r="I168" i="6"/>
  <c r="AA155" i="6"/>
  <c r="AA156" i="6"/>
  <c r="AN139" i="8"/>
  <c r="AM146" i="8"/>
  <c r="AA119" i="6"/>
  <c r="AB119" i="6" s="1"/>
  <c r="AB126" i="14"/>
  <c r="Z126" i="14" s="1"/>
  <c r="S126" i="14" s="1"/>
  <c r="AB108" i="6"/>
  <c r="AB99" i="6"/>
  <c r="R96" i="3"/>
  <c r="AM11" i="8"/>
  <c r="AM41" i="8"/>
  <c r="AM173" i="8"/>
  <c r="AM161" i="8"/>
  <c r="M144" i="6"/>
  <c r="N144" i="6" s="1"/>
  <c r="M146" i="6"/>
  <c r="AM133" i="8"/>
  <c r="M104" i="6"/>
  <c r="B164" i="14"/>
  <c r="F164" i="11" s="1"/>
  <c r="C164" i="11" s="1"/>
  <c r="C164" i="14"/>
  <c r="H164" i="11" s="1"/>
  <c r="E164" i="11" s="1"/>
  <c r="C138" i="14"/>
  <c r="H138" i="11" s="1"/>
  <c r="E138" i="11" s="1"/>
  <c r="B132" i="14"/>
  <c r="F132" i="11" s="1"/>
  <c r="C132" i="11" s="1"/>
  <c r="C132" i="14"/>
  <c r="H132" i="11" s="1"/>
  <c r="E132" i="11" s="1"/>
  <c r="C122" i="14"/>
  <c r="H122" i="11" s="1"/>
  <c r="E122" i="11" s="1"/>
  <c r="B121" i="14"/>
  <c r="F121" i="11" s="1"/>
  <c r="C121" i="11" s="1"/>
  <c r="C121" i="14"/>
  <c r="H121" i="11" s="1"/>
  <c r="E121" i="11" s="1"/>
  <c r="B99" i="14"/>
  <c r="F99" i="11" s="1"/>
  <c r="C99" i="11" s="1"/>
  <c r="C99" i="14"/>
  <c r="H99" i="11" s="1"/>
  <c r="E99" i="11" s="1"/>
  <c r="B108" i="14"/>
  <c r="F108" i="11" s="1"/>
  <c r="C108" i="11" s="1"/>
  <c r="C108" i="14"/>
  <c r="H108" i="11" s="1"/>
  <c r="E108" i="11" s="1"/>
  <c r="B102" i="14"/>
  <c r="F102" i="11" s="1"/>
  <c r="C102" i="11" s="1"/>
  <c r="C102" i="14"/>
  <c r="H102" i="11" s="1"/>
  <c r="E102" i="11" s="1"/>
  <c r="B65" i="14"/>
  <c r="F65" i="11" s="1"/>
  <c r="C65" i="11" s="1"/>
  <c r="C65" i="14"/>
  <c r="H65" i="11" s="1"/>
  <c r="E65" i="11" s="1"/>
  <c r="S104" i="3"/>
  <c r="R93" i="4"/>
  <c r="S115" i="3"/>
  <c r="R103" i="4"/>
  <c r="B89" i="14"/>
  <c r="F89" i="11" s="1"/>
  <c r="C89" i="11" s="1"/>
  <c r="C89" i="14"/>
  <c r="H89" i="11" s="1"/>
  <c r="E89" i="11" s="1"/>
  <c r="I54" i="11"/>
  <c r="K56" i="3"/>
  <c r="M150" i="3"/>
  <c r="L137" i="4"/>
  <c r="B34" i="14"/>
  <c r="F34" i="11" s="1"/>
  <c r="C34" i="11" s="1"/>
  <c r="C34" i="14"/>
  <c r="H34" i="11" s="1"/>
  <c r="E34" i="11" s="1"/>
  <c r="M154" i="3"/>
  <c r="L86" i="5"/>
  <c r="L140" i="4"/>
  <c r="S76" i="14"/>
  <c r="B76" i="14" s="1"/>
  <c r="F76" i="11" s="1"/>
  <c r="C76" i="11" s="1"/>
  <c r="B76" i="11" s="1"/>
  <c r="C76" i="14"/>
  <c r="H76" i="11" s="1"/>
  <c r="E76" i="11" s="1"/>
  <c r="S74" i="3"/>
  <c r="R66" i="4"/>
  <c r="T60" i="3"/>
  <c r="S54" i="4"/>
  <c r="T27" i="3"/>
  <c r="R27" i="3" s="1"/>
  <c r="S24" i="4"/>
  <c r="Q24" i="4" s="1"/>
  <c r="T73" i="3"/>
  <c r="S65" i="4"/>
  <c r="S47" i="5"/>
  <c r="M96" i="3"/>
  <c r="L85" i="4"/>
  <c r="L58" i="5"/>
  <c r="T68" i="3"/>
  <c r="S61" i="4"/>
  <c r="S45" i="5"/>
  <c r="S47" i="3"/>
  <c r="R42" i="4"/>
  <c r="S64" i="3"/>
  <c r="R57" i="4"/>
  <c r="T150" i="3"/>
  <c r="S137" i="4"/>
  <c r="S28" i="14"/>
  <c r="C28" i="14"/>
  <c r="H28" i="11" s="1"/>
  <c r="E28" i="11" s="1"/>
  <c r="T17" i="3"/>
  <c r="R17" i="3" s="1"/>
  <c r="S16" i="4"/>
  <c r="Q16" i="4" s="1"/>
  <c r="S13" i="5"/>
  <c r="Q13" i="5" s="1"/>
  <c r="T23" i="3"/>
  <c r="R23" i="3" s="1"/>
  <c r="S16" i="5"/>
  <c r="S21" i="4"/>
  <c r="B10" i="14"/>
  <c r="F10" i="11" s="1"/>
  <c r="C10" i="11" s="1"/>
  <c r="C10" i="14"/>
  <c r="H10" i="11" s="1"/>
  <c r="E10" i="11" s="1"/>
  <c r="I107" i="11"/>
  <c r="K109" i="3"/>
  <c r="T90" i="3"/>
  <c r="R90" i="3" s="1"/>
  <c r="S56" i="5"/>
  <c r="I86" i="11"/>
  <c r="J78" i="4" s="1"/>
  <c r="K88" i="3"/>
  <c r="B166" i="14"/>
  <c r="F166" i="11" s="1"/>
  <c r="C166" i="11" s="1"/>
  <c r="C166" i="14"/>
  <c r="H166" i="11" s="1"/>
  <c r="E166" i="11" s="1"/>
  <c r="B114" i="14"/>
  <c r="F114" i="11" s="1"/>
  <c r="C114" i="11" s="1"/>
  <c r="C114" i="14"/>
  <c r="H114" i="11" s="1"/>
  <c r="E114" i="11" s="1"/>
  <c r="C106" i="14"/>
  <c r="H106" i="11" s="1"/>
  <c r="E106" i="11" s="1"/>
  <c r="S60" i="3"/>
  <c r="R54" i="4"/>
  <c r="S14" i="3"/>
  <c r="R13" i="4"/>
  <c r="B42" i="14"/>
  <c r="F42" i="11" s="1"/>
  <c r="C42" i="11" s="1"/>
  <c r="C42" i="14"/>
  <c r="H42" i="11" s="1"/>
  <c r="E42" i="11" s="1"/>
  <c r="B53" i="14"/>
  <c r="F53" i="11" s="1"/>
  <c r="C53" i="11" s="1"/>
  <c r="C53" i="14"/>
  <c r="H53" i="11" s="1"/>
  <c r="E53" i="11" s="1"/>
  <c r="M70" i="3"/>
  <c r="L63" i="4"/>
  <c r="S165" i="3"/>
  <c r="R149" i="4"/>
  <c r="M111" i="3"/>
  <c r="L100" i="4"/>
  <c r="B168" i="14"/>
  <c r="F168" i="11" s="1"/>
  <c r="C168" i="11" s="1"/>
  <c r="C168" i="14"/>
  <c r="H168" i="11" s="1"/>
  <c r="E168" i="11" s="1"/>
  <c r="B146" i="14"/>
  <c r="F146" i="11" s="1"/>
  <c r="C146" i="11" s="1"/>
  <c r="C146" i="14"/>
  <c r="H146" i="11" s="1"/>
  <c r="E146" i="11" s="1"/>
  <c r="B128" i="14"/>
  <c r="F128" i="11" s="1"/>
  <c r="C128" i="11" s="1"/>
  <c r="C128" i="14"/>
  <c r="H128" i="11" s="1"/>
  <c r="E128" i="11" s="1"/>
  <c r="B95" i="14"/>
  <c r="F95" i="11" s="1"/>
  <c r="C95" i="11" s="1"/>
  <c r="C95" i="14"/>
  <c r="H95" i="11" s="1"/>
  <c r="E95" i="11" s="1"/>
  <c r="B87" i="14"/>
  <c r="F87" i="11" s="1"/>
  <c r="C87" i="11" s="1"/>
  <c r="C87" i="14"/>
  <c r="H87" i="11" s="1"/>
  <c r="E87" i="11" s="1"/>
  <c r="B104" i="14"/>
  <c r="F104" i="11" s="1"/>
  <c r="C104" i="11" s="1"/>
  <c r="C104" i="14"/>
  <c r="H104" i="11" s="1"/>
  <c r="E104" i="11" s="1"/>
  <c r="S55" i="14"/>
  <c r="C55" i="14"/>
  <c r="H55" i="11" s="1"/>
  <c r="E55" i="11" s="1"/>
  <c r="S59" i="3"/>
  <c r="R53" i="4"/>
  <c r="S11" i="3"/>
  <c r="R11" i="5"/>
  <c r="S15" i="3"/>
  <c r="R14" i="4"/>
  <c r="S22" i="14"/>
  <c r="C22" i="14"/>
  <c r="H22" i="11" s="1"/>
  <c r="E22" i="11" s="1"/>
  <c r="S166" i="3"/>
  <c r="R150" i="4"/>
  <c r="S149" i="3"/>
  <c r="R136" i="4"/>
  <c r="T146" i="3"/>
  <c r="R146" i="3" s="1"/>
  <c r="S133" i="4"/>
  <c r="Q133" i="4" s="1"/>
  <c r="S82" i="5"/>
  <c r="Q82" i="5" s="1"/>
  <c r="I82" i="11"/>
  <c r="K84" i="3"/>
  <c r="S103" i="3"/>
  <c r="R92" i="4"/>
  <c r="R62" i="5"/>
  <c r="S116" i="3"/>
  <c r="R104" i="4"/>
  <c r="C69" i="14"/>
  <c r="H69" i="11" s="1"/>
  <c r="E69" i="11" s="1"/>
  <c r="M61" i="3"/>
  <c r="L55" i="4"/>
  <c r="L41" i="5"/>
  <c r="M162" i="3"/>
  <c r="L147" i="4"/>
  <c r="B45" i="14"/>
  <c r="F45" i="11" s="1"/>
  <c r="C45" i="11" s="1"/>
  <c r="C45" i="14"/>
  <c r="H45" i="11" s="1"/>
  <c r="E45" i="11" s="1"/>
  <c r="B27" i="14"/>
  <c r="F27" i="11" s="1"/>
  <c r="C27" i="11" s="1"/>
  <c r="C27" i="14"/>
  <c r="H27" i="11" s="1"/>
  <c r="E27" i="11" s="1"/>
  <c r="B19" i="14"/>
  <c r="F19" i="11" s="1"/>
  <c r="C19" i="11" s="1"/>
  <c r="C19" i="14"/>
  <c r="H19" i="11" s="1"/>
  <c r="E19" i="11" s="1"/>
  <c r="T44" i="3"/>
  <c r="R44" i="3" s="1"/>
  <c r="S29" i="5"/>
  <c r="Q29" i="5" s="1"/>
  <c r="S39" i="4"/>
  <c r="Q39" i="4" s="1"/>
  <c r="B5" i="14"/>
  <c r="F5" i="11" s="1"/>
  <c r="C5" i="11" s="1"/>
  <c r="C5" i="14"/>
  <c r="H5" i="11" s="1"/>
  <c r="E5" i="11" s="1"/>
  <c r="S117" i="14"/>
  <c r="B117" i="14" s="1"/>
  <c r="F117" i="11" s="1"/>
  <c r="C117" i="11" s="1"/>
  <c r="C117" i="14"/>
  <c r="H117" i="11" s="1"/>
  <c r="E117" i="11" s="1"/>
  <c r="M107" i="3"/>
  <c r="L96" i="4"/>
  <c r="I111" i="11"/>
  <c r="K113" i="3"/>
  <c r="N95" i="3"/>
  <c r="M84" i="4"/>
  <c r="M57" i="5"/>
  <c r="B81" i="14"/>
  <c r="F81" i="11" s="1"/>
  <c r="C81" i="11" s="1"/>
  <c r="B81" i="11" s="1"/>
  <c r="C81" i="14"/>
  <c r="H81" i="11" s="1"/>
  <c r="E81" i="11" s="1"/>
  <c r="T82" i="3"/>
  <c r="R82" i="3" s="1"/>
  <c r="S73" i="4"/>
  <c r="Q73" i="4" s="1"/>
  <c r="C33" i="14"/>
  <c r="H33" i="11" s="1"/>
  <c r="E33" i="11" s="1"/>
  <c r="M88" i="3"/>
  <c r="L78" i="4"/>
  <c r="S48" i="3"/>
  <c r="R48" i="3" s="1"/>
  <c r="R43" i="4"/>
  <c r="S63" i="3"/>
  <c r="R43" i="5"/>
  <c r="B62" i="14"/>
  <c r="F62" i="11" s="1"/>
  <c r="C62" i="11" s="1"/>
  <c r="C62" i="14"/>
  <c r="H62" i="11" s="1"/>
  <c r="E62" i="11" s="1"/>
  <c r="T142" i="3"/>
  <c r="R142" i="3" s="1"/>
  <c r="S129" i="4"/>
  <c r="Q129" i="4" s="1"/>
  <c r="S79" i="5"/>
  <c r="Q79" i="5" s="1"/>
  <c r="T131" i="3"/>
  <c r="R131" i="3" s="1"/>
  <c r="S118" i="4"/>
  <c r="Q118" i="4" s="1"/>
  <c r="T124" i="3"/>
  <c r="S111" i="4"/>
  <c r="S96" i="14"/>
  <c r="B96" i="14" s="1"/>
  <c r="F96" i="11" s="1"/>
  <c r="C96" i="11" s="1"/>
  <c r="B96" i="11" s="1"/>
  <c r="C96" i="14"/>
  <c r="H96" i="11" s="1"/>
  <c r="E96" i="11" s="1"/>
  <c r="S91" i="3"/>
  <c r="R80" i="4"/>
  <c r="I36" i="11"/>
  <c r="J34" i="4" s="1"/>
  <c r="K38" i="3"/>
  <c r="S30" i="14"/>
  <c r="C30" i="14"/>
  <c r="H30" i="11" s="1"/>
  <c r="E30" i="11" s="1"/>
  <c r="T165" i="3"/>
  <c r="R165" i="3" s="1"/>
  <c r="S149" i="4"/>
  <c r="Q149" i="4" s="1"/>
  <c r="I156" i="11"/>
  <c r="K158" i="3"/>
  <c r="I131" i="11"/>
  <c r="J120" i="4" s="1"/>
  <c r="K133" i="3"/>
  <c r="T103" i="3"/>
  <c r="S62" i="5"/>
  <c r="Q62" i="5" s="1"/>
  <c r="S92" i="4"/>
  <c r="Q92" i="4" s="1"/>
  <c r="B126" i="14"/>
  <c r="F126" i="11" s="1"/>
  <c r="C126" i="11" s="1"/>
  <c r="B126" i="11" s="1"/>
  <c r="C126" i="14"/>
  <c r="H126" i="11" s="1"/>
  <c r="E126" i="11" s="1"/>
  <c r="B120" i="14"/>
  <c r="F120" i="11" s="1"/>
  <c r="C120" i="11" s="1"/>
  <c r="C120" i="14"/>
  <c r="H120" i="11" s="1"/>
  <c r="E120" i="11" s="1"/>
  <c r="T5" i="3"/>
  <c r="S5" i="5"/>
  <c r="S5" i="4"/>
  <c r="B24" i="14"/>
  <c r="F24" i="11" s="1"/>
  <c r="C24" i="11" s="1"/>
  <c r="C24" i="14"/>
  <c r="H24" i="11" s="1"/>
  <c r="E24" i="11" s="1"/>
  <c r="S43" i="14"/>
  <c r="C43" i="14"/>
  <c r="H43" i="11" s="1"/>
  <c r="E43" i="11" s="1"/>
  <c r="S58" i="3"/>
  <c r="R40" i="5"/>
  <c r="S13" i="3"/>
  <c r="R12" i="4"/>
  <c r="I119" i="11"/>
  <c r="J72" i="5" s="1"/>
  <c r="K121" i="3"/>
  <c r="S94" i="3"/>
  <c r="R83" i="4"/>
  <c r="B143" i="14"/>
  <c r="F143" i="11" s="1"/>
  <c r="C143" i="11" s="1"/>
  <c r="B143" i="11" s="1"/>
  <c r="C143" i="14"/>
  <c r="H143" i="11" s="1"/>
  <c r="E143" i="11" s="1"/>
  <c r="B130" i="14"/>
  <c r="F130" i="11" s="1"/>
  <c r="C130" i="11" s="1"/>
  <c r="C130" i="14"/>
  <c r="H130" i="11" s="1"/>
  <c r="E130" i="11" s="1"/>
  <c r="T83" i="3"/>
  <c r="R83" i="3" s="1"/>
  <c r="S74" i="4"/>
  <c r="Q74" i="4" s="1"/>
  <c r="S64" i="14"/>
  <c r="C64" i="14"/>
  <c r="H64" i="11" s="1"/>
  <c r="E64" i="11" s="1"/>
  <c r="T50" i="3"/>
  <c r="R50" i="3" s="1"/>
  <c r="S45" i="4"/>
  <c r="Q45" i="4" s="1"/>
  <c r="S32" i="5"/>
  <c r="Q32" i="5" s="1"/>
  <c r="S44" i="14"/>
  <c r="B44" i="14" s="1"/>
  <c r="F44" i="11" s="1"/>
  <c r="C44" i="11" s="1"/>
  <c r="C44" i="14"/>
  <c r="H44" i="11" s="1"/>
  <c r="E44" i="11" s="1"/>
  <c r="T31" i="3"/>
  <c r="R31" i="3" s="1"/>
  <c r="S28" i="4"/>
  <c r="Q28" i="4" s="1"/>
  <c r="T56" i="3"/>
  <c r="R56" i="3" s="1"/>
  <c r="S38" i="5"/>
  <c r="Q38" i="5" s="1"/>
  <c r="S51" i="4"/>
  <c r="S12" i="3"/>
  <c r="R11" i="4"/>
  <c r="B60" i="14"/>
  <c r="F60" i="11" s="1"/>
  <c r="C60" i="11" s="1"/>
  <c r="B60" i="11" s="1"/>
  <c r="C60" i="14"/>
  <c r="H60" i="11" s="1"/>
  <c r="E60" i="11" s="1"/>
  <c r="T169" i="3"/>
  <c r="R169" i="3" s="1"/>
  <c r="S153" i="4"/>
  <c r="Q153" i="4" s="1"/>
  <c r="S94" i="5"/>
  <c r="Q94" i="5" s="1"/>
  <c r="S150" i="3"/>
  <c r="R137" i="4"/>
  <c r="T115" i="3"/>
  <c r="R115" i="3" s="1"/>
  <c r="S103" i="4"/>
  <c r="Q103" i="4" s="1"/>
  <c r="S111" i="3"/>
  <c r="R100" i="4"/>
  <c r="S107" i="3"/>
  <c r="R96" i="4"/>
  <c r="S117" i="3"/>
  <c r="R117" i="3" s="1"/>
  <c r="R105" i="4"/>
  <c r="N75" i="3"/>
  <c r="L75" i="3" s="1"/>
  <c r="M48" i="5"/>
  <c r="K48" i="5" s="1"/>
  <c r="M67" i="4"/>
  <c r="K67" i="4" s="1"/>
  <c r="I152" i="11"/>
  <c r="K154" i="3"/>
  <c r="T86" i="3"/>
  <c r="R86" i="3" s="1"/>
  <c r="S76" i="4"/>
  <c r="Q76" i="4" s="1"/>
  <c r="N79" i="3"/>
  <c r="M71" i="4"/>
  <c r="M52" i="5"/>
  <c r="K52" i="5" s="1"/>
  <c r="M100" i="3"/>
  <c r="L89" i="4"/>
  <c r="S73" i="3"/>
  <c r="R47" i="5"/>
  <c r="R65" i="4"/>
  <c r="S101" i="3"/>
  <c r="R90" i="4"/>
  <c r="S68" i="3"/>
  <c r="R61" i="4"/>
  <c r="R45" i="5"/>
  <c r="S31" i="14"/>
  <c r="C31" i="14"/>
  <c r="H31" i="11" s="1"/>
  <c r="E31" i="11" s="1"/>
  <c r="S139" i="14"/>
  <c r="B139" i="14" s="1"/>
  <c r="F139" i="11" s="1"/>
  <c r="C139" i="11" s="1"/>
  <c r="B139" i="11" s="1"/>
  <c r="C139" i="14"/>
  <c r="H139" i="11" s="1"/>
  <c r="E139" i="11" s="1"/>
  <c r="I160" i="11"/>
  <c r="J147" i="4" s="1"/>
  <c r="K162" i="3"/>
  <c r="S155" i="3"/>
  <c r="R141" i="4"/>
  <c r="T141" i="3"/>
  <c r="R141" i="3" s="1"/>
  <c r="S78" i="5"/>
  <c r="Q78" i="5" s="1"/>
  <c r="S128" i="4"/>
  <c r="Q128" i="4" s="1"/>
  <c r="I123" i="11"/>
  <c r="J112" i="4" s="1"/>
  <c r="K125" i="3"/>
  <c r="S163" i="14"/>
  <c r="B163" i="14" s="1"/>
  <c r="F163" i="11" s="1"/>
  <c r="C163" i="11" s="1"/>
  <c r="C163" i="14"/>
  <c r="H163" i="11" s="1"/>
  <c r="E163" i="11" s="1"/>
  <c r="T154" i="3"/>
  <c r="R154" i="3" s="1"/>
  <c r="S140" i="4"/>
  <c r="Q140" i="4" s="1"/>
  <c r="S86" i="5"/>
  <c r="Q86" i="5" s="1"/>
  <c r="S151" i="3"/>
  <c r="R138" i="4"/>
  <c r="I103" i="11"/>
  <c r="J94" i="4" s="1"/>
  <c r="K105" i="3"/>
  <c r="I84" i="11"/>
  <c r="J76" i="4" s="1"/>
  <c r="K86" i="3"/>
  <c r="I32" i="11"/>
  <c r="J23" i="5" s="1"/>
  <c r="K34" i="3"/>
  <c r="T111" i="3"/>
  <c r="R111" i="3" s="1"/>
  <c r="S100" i="4"/>
  <c r="Q100" i="4" s="1"/>
  <c r="S67" i="3"/>
  <c r="R60" i="4"/>
  <c r="S46" i="3"/>
  <c r="R41" i="4"/>
  <c r="R31" i="5"/>
  <c r="T46" i="3"/>
  <c r="S41" i="4"/>
  <c r="S31" i="5"/>
  <c r="Q31" i="5" s="1"/>
  <c r="B13" i="14"/>
  <c r="F13" i="11" s="1"/>
  <c r="C13" i="11" s="1"/>
  <c r="C13" i="14"/>
  <c r="H13" i="11" s="1"/>
  <c r="E13" i="11" s="1"/>
  <c r="T107" i="3"/>
  <c r="R107" i="3" s="1"/>
  <c r="S96" i="4"/>
  <c r="C92" i="14"/>
  <c r="H92" i="11" s="1"/>
  <c r="E92" i="11" s="1"/>
  <c r="S17" i="14"/>
  <c r="C17" i="14"/>
  <c r="H17" i="11" s="1"/>
  <c r="E17" i="11" s="1"/>
  <c r="T54" i="3"/>
  <c r="R54" i="3" s="1"/>
  <c r="S49" i="4"/>
  <c r="Q49" i="4" s="1"/>
  <c r="S36" i="5"/>
  <c r="T33" i="3"/>
  <c r="R33" i="3" s="1"/>
  <c r="S30" i="4"/>
  <c r="Q30" i="4" s="1"/>
  <c r="S22" i="5"/>
  <c r="Q22" i="5" s="1"/>
  <c r="S23" i="14"/>
  <c r="C23" i="14"/>
  <c r="H23" i="11" s="1"/>
  <c r="E23" i="11" s="1"/>
  <c r="S30" i="3"/>
  <c r="R27" i="4"/>
  <c r="R20" i="5"/>
  <c r="S113" i="14"/>
  <c r="B113" i="14" s="1"/>
  <c r="F113" i="11" s="1"/>
  <c r="C113" i="11" s="1"/>
  <c r="B113" i="11" s="1"/>
  <c r="C113" i="14"/>
  <c r="H113" i="11" s="1"/>
  <c r="E113" i="11" s="1"/>
  <c r="I94" i="11"/>
  <c r="K96" i="3"/>
  <c r="R6" i="8"/>
  <c r="R83" i="7"/>
  <c r="Q82" i="3"/>
  <c r="N15" i="7"/>
  <c r="Q15" i="7" s="1"/>
  <c r="K15" i="7"/>
  <c r="AN46" i="8"/>
  <c r="B35" i="14"/>
  <c r="F35" i="11" s="1"/>
  <c r="C35" i="11" s="1"/>
  <c r="N11" i="7"/>
  <c r="Q11" i="7" s="1"/>
  <c r="K11" i="7"/>
  <c r="R61" i="7"/>
  <c r="Q60" i="3"/>
  <c r="P54" i="4"/>
  <c r="B49" i="14"/>
  <c r="F49" i="11" s="1"/>
  <c r="C49" i="11" s="1"/>
  <c r="K54" i="7"/>
  <c r="N54" i="7"/>
  <c r="Q54" i="7" s="1"/>
  <c r="M32" i="3"/>
  <c r="L29" i="4"/>
  <c r="K21" i="7"/>
  <c r="N21" i="7"/>
  <c r="Q21" i="7" s="1"/>
  <c r="Q83" i="4"/>
  <c r="P73" i="4"/>
  <c r="K72" i="7"/>
  <c r="N72" i="7"/>
  <c r="Q72" i="7" s="1"/>
  <c r="K66" i="7"/>
  <c r="N66" i="7"/>
  <c r="Q66" i="7" s="1"/>
  <c r="K50" i="7"/>
  <c r="N50" i="7"/>
  <c r="Q50" i="7" s="1"/>
  <c r="N23" i="7"/>
  <c r="Q23" i="7" s="1"/>
  <c r="K23" i="7"/>
  <c r="L18" i="3"/>
  <c r="K8" i="7"/>
  <c r="N8" i="7"/>
  <c r="Q8" i="7" s="1"/>
  <c r="AN174" i="8"/>
  <c r="R163" i="7"/>
  <c r="Q162" i="3"/>
  <c r="O132" i="7"/>
  <c r="Q132" i="7" s="1"/>
  <c r="K132" i="7"/>
  <c r="B124" i="14"/>
  <c r="F124" i="11" s="1"/>
  <c r="C124" i="11" s="1"/>
  <c r="R149" i="3"/>
  <c r="B147" i="14"/>
  <c r="F147" i="11" s="1"/>
  <c r="C147" i="11" s="1"/>
  <c r="O110" i="7"/>
  <c r="Q110" i="7" s="1"/>
  <c r="K110" i="7"/>
  <c r="K94" i="7"/>
  <c r="N94" i="7"/>
  <c r="Q94" i="7" s="1"/>
  <c r="B91" i="14"/>
  <c r="F91" i="11" s="1"/>
  <c r="C91" i="11" s="1"/>
  <c r="AN96" i="8"/>
  <c r="R74" i="3"/>
  <c r="B78" i="14"/>
  <c r="F78" i="11" s="1"/>
  <c r="C78" i="11" s="1"/>
  <c r="Z72" i="6"/>
  <c r="R72" i="6"/>
  <c r="I65" i="6"/>
  <c r="AN48" i="8"/>
  <c r="R39" i="6"/>
  <c r="M38" i="6"/>
  <c r="N38" i="6" s="1"/>
  <c r="R32" i="4"/>
  <c r="L8" i="4"/>
  <c r="R95" i="4"/>
  <c r="R158" i="3"/>
  <c r="B77" i="11"/>
  <c r="B67" i="14"/>
  <c r="F67" i="11" s="1"/>
  <c r="C67" i="11" s="1"/>
  <c r="Z57" i="6"/>
  <c r="AN33" i="8"/>
  <c r="I23" i="6"/>
  <c r="M23" i="6"/>
  <c r="AN17" i="8"/>
  <c r="AN169" i="8"/>
  <c r="AA169" i="6"/>
  <c r="AB169" i="6" s="1"/>
  <c r="R167" i="6"/>
  <c r="AB167" i="6" s="1"/>
  <c r="I165" i="6"/>
  <c r="R151" i="6"/>
  <c r="I149" i="6"/>
  <c r="R143" i="6"/>
  <c r="R160" i="6"/>
  <c r="I158" i="6"/>
  <c r="AN153" i="8"/>
  <c r="T152" i="3" s="1"/>
  <c r="R152" i="3" s="1"/>
  <c r="AA148" i="6"/>
  <c r="AB148" i="6" s="1"/>
  <c r="Z165" i="6"/>
  <c r="AA161" i="6"/>
  <c r="AB161" i="6" s="1"/>
  <c r="AA153" i="6"/>
  <c r="AB153" i="6" s="1"/>
  <c r="N152" i="3" s="1"/>
  <c r="L152" i="3" s="1"/>
  <c r="Z140" i="6"/>
  <c r="AA140" i="6" s="1"/>
  <c r="Z136" i="6"/>
  <c r="D129" i="14"/>
  <c r="Z130" i="6"/>
  <c r="M127" i="6"/>
  <c r="N127" i="6" s="1"/>
  <c r="I146" i="6"/>
  <c r="Z139" i="6"/>
  <c r="AN136" i="8"/>
  <c r="R112" i="6"/>
  <c r="M133" i="6"/>
  <c r="I95" i="6"/>
  <c r="N95" i="6" s="1"/>
  <c r="C91" i="14"/>
  <c r="H91" i="11" s="1"/>
  <c r="E91" i="11" s="1"/>
  <c r="AA115" i="6"/>
  <c r="AB115" i="6" s="1"/>
  <c r="M103" i="6"/>
  <c r="B83" i="14"/>
  <c r="F83" i="11" s="1"/>
  <c r="C83" i="11" s="1"/>
  <c r="AN11" i="8"/>
  <c r="N9" i="7"/>
  <c r="Q9" i="7" s="1"/>
  <c r="K9" i="7"/>
  <c r="X175" i="15"/>
  <c r="X174" i="15"/>
  <c r="G3" i="11"/>
  <c r="D3" i="11" s="1"/>
  <c r="R84" i="4"/>
  <c r="S89" i="4"/>
  <c r="Z58" i="6"/>
  <c r="AA58" i="6" s="1"/>
  <c r="AB58" i="6" s="1"/>
  <c r="R40" i="6"/>
  <c r="R44" i="6"/>
  <c r="AB44" i="6" s="1"/>
  <c r="R24" i="6"/>
  <c r="R33" i="6"/>
  <c r="P34" i="3"/>
  <c r="O23" i="5"/>
  <c r="Z26" i="6"/>
  <c r="AA26" i="6" s="1"/>
  <c r="P9" i="3"/>
  <c r="O139" i="4"/>
  <c r="Z79" i="6"/>
  <c r="C52" i="14"/>
  <c r="H52" i="11" s="1"/>
  <c r="E52" i="11" s="1"/>
  <c r="B52" i="11" s="1"/>
  <c r="AN44" i="8"/>
  <c r="M25" i="6"/>
  <c r="N25" i="6" s="1"/>
  <c r="AN16" i="8"/>
  <c r="T9" i="3"/>
  <c r="R9" i="3" s="1"/>
  <c r="S139" i="4"/>
  <c r="Q139" i="4" s="1"/>
  <c r="Q60" i="5"/>
  <c r="AA150" i="6"/>
  <c r="AB150" i="6" s="1"/>
  <c r="M68" i="6"/>
  <c r="N68" i="6" s="1"/>
  <c r="B23" i="14"/>
  <c r="F23" i="11" s="1"/>
  <c r="C23" i="11" s="1"/>
  <c r="B23" i="11" s="1"/>
  <c r="R86" i="4"/>
  <c r="R168" i="6"/>
  <c r="Z159" i="6"/>
  <c r="T147" i="3"/>
  <c r="R147" i="3" s="1"/>
  <c r="S134" i="4"/>
  <c r="Q134" i="4" s="1"/>
  <c r="M157" i="6"/>
  <c r="Z148" i="6"/>
  <c r="O128" i="7"/>
  <c r="Q128" i="7" s="1"/>
  <c r="K128" i="7"/>
  <c r="R143" i="7"/>
  <c r="Q142" i="3"/>
  <c r="I140" i="6"/>
  <c r="R134" i="6"/>
  <c r="AB134" i="6" s="1"/>
  <c r="I132" i="6"/>
  <c r="N132" i="6" s="1"/>
  <c r="R126" i="6"/>
  <c r="R133" i="6"/>
  <c r="AB133" i="6" s="1"/>
  <c r="M129" i="6"/>
  <c r="N129" i="6" s="1"/>
  <c r="D122" i="14"/>
  <c r="B122" i="14" s="1"/>
  <c r="F122" i="11" s="1"/>
  <c r="C122" i="11" s="1"/>
  <c r="B122" i="11" s="1"/>
  <c r="AN117" i="8"/>
  <c r="I133" i="6"/>
  <c r="M123" i="6"/>
  <c r="N123" i="6" s="1"/>
  <c r="R101" i="3"/>
  <c r="R104" i="3"/>
  <c r="O99" i="7"/>
  <c r="Q99" i="7" s="1"/>
  <c r="K99" i="7"/>
  <c r="R100" i="6"/>
  <c r="R36" i="6"/>
  <c r="AN29" i="8"/>
  <c r="Z25" i="6"/>
  <c r="R135" i="4"/>
  <c r="O9" i="5"/>
  <c r="R85" i="6"/>
  <c r="R48" i="5"/>
  <c r="R53" i="5"/>
  <c r="S120" i="4"/>
  <c r="Q120" i="4" s="1"/>
  <c r="S136" i="4"/>
  <c r="Q136" i="4" s="1"/>
  <c r="L27" i="5"/>
  <c r="M14" i="5"/>
  <c r="L120" i="4"/>
  <c r="L124" i="4"/>
  <c r="L53" i="5"/>
  <c r="K53" i="5" s="1"/>
  <c r="R69" i="6"/>
  <c r="K56" i="7"/>
  <c r="N56" i="7"/>
  <c r="Q56" i="7" s="1"/>
  <c r="R35" i="6"/>
  <c r="K30" i="7"/>
  <c r="N30" i="7"/>
  <c r="Q30" i="7" s="1"/>
  <c r="Z31" i="6"/>
  <c r="N27" i="7"/>
  <c r="Q27" i="7" s="1"/>
  <c r="K27" i="7"/>
  <c r="M21" i="6"/>
  <c r="P6" i="3"/>
  <c r="O6" i="4"/>
  <c r="R158" i="4"/>
  <c r="L23" i="4"/>
  <c r="C148" i="14"/>
  <c r="H148" i="11" s="1"/>
  <c r="E148" i="11" s="1"/>
  <c r="B148" i="11" s="1"/>
  <c r="N129" i="8"/>
  <c r="R82" i="7"/>
  <c r="Q81" i="3"/>
  <c r="AN71" i="8"/>
  <c r="M52" i="6"/>
  <c r="N52" i="6" s="1"/>
  <c r="N41" i="7"/>
  <c r="Q41" i="7" s="1"/>
  <c r="K41" i="7"/>
  <c r="B30" i="14"/>
  <c r="F30" i="11" s="1"/>
  <c r="C30" i="11" s="1"/>
  <c r="B30" i="11" s="1"/>
  <c r="O96" i="4"/>
  <c r="I26" i="6"/>
  <c r="R24" i="7"/>
  <c r="Q23" i="3"/>
  <c r="R14" i="6"/>
  <c r="AB14" i="6" s="1"/>
  <c r="S42" i="5"/>
  <c r="Q42" i="5" s="1"/>
  <c r="S22" i="4"/>
  <c r="Q22" i="4" s="1"/>
  <c r="S23" i="5"/>
  <c r="L141" i="4"/>
  <c r="AB171" i="14"/>
  <c r="Z171" i="14" s="1"/>
  <c r="S171" i="14" s="1"/>
  <c r="Z168" i="6"/>
  <c r="AN175" i="8"/>
  <c r="R170" i="6"/>
  <c r="Z171" i="6"/>
  <c r="I161" i="6"/>
  <c r="N161" i="6" s="1"/>
  <c r="R147" i="6"/>
  <c r="I145" i="6"/>
  <c r="R156" i="6"/>
  <c r="AB156" i="6" s="1"/>
  <c r="B140" i="14"/>
  <c r="F140" i="11" s="1"/>
  <c r="C140" i="11" s="1"/>
  <c r="B140" i="11" s="1"/>
  <c r="R151" i="7"/>
  <c r="Q150" i="3"/>
  <c r="AN141" i="8"/>
  <c r="D138" i="14"/>
  <c r="B138" i="14" s="1"/>
  <c r="F138" i="11" s="1"/>
  <c r="C138" i="11" s="1"/>
  <c r="B138" i="11" s="1"/>
  <c r="R142" i="6"/>
  <c r="M139" i="6"/>
  <c r="N139" i="6" s="1"/>
  <c r="Z126" i="6"/>
  <c r="AA126" i="6" s="1"/>
  <c r="M140" i="6"/>
  <c r="Z135" i="6"/>
  <c r="AA135" i="6" s="1"/>
  <c r="AB135" i="6" s="1"/>
  <c r="R125" i="6"/>
  <c r="R124" i="6"/>
  <c r="I124" i="6"/>
  <c r="R117" i="6"/>
  <c r="AB117" i="6" s="1"/>
  <c r="Z113" i="6"/>
  <c r="AA113" i="6" s="1"/>
  <c r="AB113" i="6" s="1"/>
  <c r="AN119" i="8"/>
  <c r="Z110" i="6"/>
  <c r="AA110" i="6" s="1"/>
  <c r="AB110" i="6" s="1"/>
  <c r="I99" i="6"/>
  <c r="N99" i="6" s="1"/>
  <c r="K90" i="7"/>
  <c r="N90" i="7"/>
  <c r="Q90" i="7" s="1"/>
  <c r="R116" i="7"/>
  <c r="Q115" i="3"/>
  <c r="I111" i="6"/>
  <c r="I103" i="6"/>
  <c r="Z100" i="6"/>
  <c r="K92" i="7"/>
  <c r="N92" i="7"/>
  <c r="Q92" i="7" s="1"/>
  <c r="B85" i="14"/>
  <c r="F85" i="11" s="1"/>
  <c r="C85" i="11" s="1"/>
  <c r="I73" i="6"/>
  <c r="AB56" i="14"/>
  <c r="Z56" i="14" s="1"/>
  <c r="S56" i="14" s="1"/>
  <c r="B56" i="14" s="1"/>
  <c r="F56" i="11" s="1"/>
  <c r="C56" i="11" s="1"/>
  <c r="C46" i="14"/>
  <c r="H46" i="11" s="1"/>
  <c r="E46" i="11" s="1"/>
  <c r="B46" i="11" s="1"/>
  <c r="AN23" i="8"/>
  <c r="AA7" i="6"/>
  <c r="I7" i="11"/>
  <c r="K9" i="3"/>
  <c r="R67" i="4"/>
  <c r="R69" i="4"/>
  <c r="Q69" i="4" s="1"/>
  <c r="U78" i="5"/>
  <c r="U35" i="5"/>
  <c r="U61" i="5"/>
  <c r="U22" i="5"/>
  <c r="U30" i="5"/>
  <c r="U51" i="5"/>
  <c r="P54" i="3"/>
  <c r="O36" i="5"/>
  <c r="O49" i="4"/>
  <c r="AB47" i="14"/>
  <c r="Z47" i="14" s="1"/>
  <c r="S47" i="14" s="1"/>
  <c r="B47" i="14" s="1"/>
  <c r="F47" i="11" s="1"/>
  <c r="C47" i="11" s="1"/>
  <c r="K36" i="7"/>
  <c r="N36" i="7"/>
  <c r="Q36" i="7" s="1"/>
  <c r="R32" i="7"/>
  <c r="Q31" i="3"/>
  <c r="AN30" i="8"/>
  <c r="N34" i="6"/>
  <c r="R22" i="6"/>
  <c r="L158" i="4"/>
  <c r="S90" i="4"/>
  <c r="Q90" i="4" s="1"/>
  <c r="S58" i="4"/>
  <c r="Q58" i="4" s="1"/>
  <c r="S13" i="4"/>
  <c r="Q13" i="4" s="1"/>
  <c r="O43" i="7"/>
  <c r="Q43" i="7" s="1"/>
  <c r="K43" i="7"/>
  <c r="AN41" i="8"/>
  <c r="AA8" i="6"/>
  <c r="AB8" i="6" s="1"/>
  <c r="R19" i="4"/>
  <c r="O41" i="4"/>
  <c r="AA92" i="6"/>
  <c r="AB92" i="6" s="1"/>
  <c r="K71" i="7"/>
  <c r="N71" i="7"/>
  <c r="Q71" i="7" s="1"/>
  <c r="K70" i="7"/>
  <c r="N70" i="7"/>
  <c r="Q70" i="7" s="1"/>
  <c r="N54" i="6"/>
  <c r="AA43" i="6"/>
  <c r="AB27" i="6"/>
  <c r="L27" i="4"/>
  <c r="AA172" i="6"/>
  <c r="AA173" i="6"/>
  <c r="T166" i="3"/>
  <c r="R166" i="3" s="1"/>
  <c r="S150" i="4"/>
  <c r="Q150" i="4" s="1"/>
  <c r="AB158" i="14"/>
  <c r="Z158" i="14" s="1"/>
  <c r="S158" i="14" s="1"/>
  <c r="B158" i="14" s="1"/>
  <c r="F158" i="11" s="1"/>
  <c r="C158" i="11" s="1"/>
  <c r="M152" i="6"/>
  <c r="N152" i="6" s="1"/>
  <c r="N149" i="6"/>
  <c r="M162" i="6"/>
  <c r="N162" i="6" s="1"/>
  <c r="M154" i="6"/>
  <c r="N154" i="6" s="1"/>
  <c r="M153" i="3" s="1"/>
  <c r="AA136" i="6"/>
  <c r="C147" i="14"/>
  <c r="H147" i="11" s="1"/>
  <c r="E147" i="11" s="1"/>
  <c r="AN146" i="8"/>
  <c r="AA139" i="6"/>
  <c r="AA121" i="6"/>
  <c r="O114" i="7"/>
  <c r="Q114" i="7" s="1"/>
  <c r="K114" i="7"/>
  <c r="D101" i="14"/>
  <c r="R98" i="3"/>
  <c r="K88" i="7"/>
  <c r="N88" i="7"/>
  <c r="Q88" i="7" s="1"/>
  <c r="B127" i="11"/>
  <c r="C78" i="14"/>
  <c r="H78" i="11" s="1"/>
  <c r="E78" i="11" s="1"/>
  <c r="I79" i="11"/>
  <c r="J53" i="5" s="1"/>
  <c r="K81" i="3"/>
  <c r="C61" i="14"/>
  <c r="H61" i="11" s="1"/>
  <c r="E61" i="11" s="1"/>
  <c r="B61" i="11" s="1"/>
  <c r="N124" i="6"/>
  <c r="O72" i="5"/>
  <c r="Z81" i="6"/>
  <c r="R25" i="6"/>
  <c r="N20" i="7"/>
  <c r="Q20" i="7" s="1"/>
  <c r="K20" i="7"/>
  <c r="O34" i="4"/>
  <c r="R100" i="3"/>
  <c r="I73" i="11"/>
  <c r="K75" i="3"/>
  <c r="B68" i="14"/>
  <c r="F68" i="11" s="1"/>
  <c r="C68" i="11" s="1"/>
  <c r="K16" i="7"/>
  <c r="N16" i="7"/>
  <c r="Q16" i="7" s="1"/>
  <c r="R23" i="6"/>
  <c r="AB23" i="6" s="1"/>
  <c r="D167" i="14"/>
  <c r="C170" i="14"/>
  <c r="H170" i="11" s="1"/>
  <c r="E170" i="11" s="1"/>
  <c r="R166" i="7"/>
  <c r="Q165" i="3"/>
  <c r="B134" i="14"/>
  <c r="F134" i="11" s="1"/>
  <c r="C134" i="11" s="1"/>
  <c r="AB118" i="14"/>
  <c r="Z118" i="14" s="1"/>
  <c r="S118" i="14" s="1"/>
  <c r="B118" i="14" s="1"/>
  <c r="F118" i="11" s="1"/>
  <c r="C118" i="11" s="1"/>
  <c r="AA112" i="6"/>
  <c r="AN133" i="8"/>
  <c r="B93" i="14"/>
  <c r="F93" i="11" s="1"/>
  <c r="C93" i="11" s="1"/>
  <c r="B93" i="11" s="1"/>
  <c r="AN88" i="8"/>
  <c r="AA79" i="6"/>
  <c r="AB79" i="6" s="1"/>
  <c r="C67" i="14"/>
  <c r="H67" i="11" s="1"/>
  <c r="E67" i="11" s="1"/>
  <c r="K46" i="7"/>
  <c r="N46" i="7"/>
  <c r="Q46" i="7" s="1"/>
  <c r="R28" i="7"/>
  <c r="Q27" i="3"/>
  <c r="S113" i="4"/>
  <c r="AB87" i="6"/>
  <c r="AB45" i="6"/>
  <c r="K73" i="7"/>
  <c r="P72" i="3" s="1"/>
  <c r="N73" i="7"/>
  <c r="Q73" i="7" s="1"/>
  <c r="AN70" i="8"/>
  <c r="K67" i="7"/>
  <c r="N67" i="7"/>
  <c r="Q67" i="7" s="1"/>
  <c r="Q138" i="4"/>
  <c r="S88" i="4"/>
  <c r="Q88" i="4" s="1"/>
  <c r="S56" i="4"/>
  <c r="Q56" i="4" s="1"/>
  <c r="S31" i="4"/>
  <c r="L73" i="4"/>
  <c r="K73" i="4" s="1"/>
  <c r="AB68" i="6"/>
  <c r="K52" i="7"/>
  <c r="N52" i="7"/>
  <c r="Q52" i="7" s="1"/>
  <c r="AN43" i="8"/>
  <c r="R18" i="7"/>
  <c r="Q17" i="3"/>
  <c r="R10" i="5"/>
  <c r="R94" i="4"/>
  <c r="R65" i="5"/>
  <c r="S93" i="4"/>
  <c r="Q93" i="4" s="1"/>
  <c r="L81" i="4"/>
  <c r="R17" i="4"/>
  <c r="AA168" i="6"/>
  <c r="Z166" i="6"/>
  <c r="AA166" i="6" s="1"/>
  <c r="AB166" i="6" s="1"/>
  <c r="AB162" i="14"/>
  <c r="Z162" i="14" s="1"/>
  <c r="S162" i="14" s="1"/>
  <c r="B162" i="14" s="1"/>
  <c r="F162" i="11" s="1"/>
  <c r="C162" i="11" s="1"/>
  <c r="R155" i="3"/>
  <c r="AN165" i="8"/>
  <c r="Z160" i="6"/>
  <c r="AA160" i="6" s="1"/>
  <c r="AN157" i="8"/>
  <c r="R155" i="7"/>
  <c r="Q154" i="3"/>
  <c r="AN149" i="8"/>
  <c r="AN158" i="8"/>
  <c r="R132" i="6"/>
  <c r="C134" i="14"/>
  <c r="H134" i="11" s="1"/>
  <c r="E134" i="11" s="1"/>
  <c r="AN129" i="8"/>
  <c r="M109" i="6"/>
  <c r="N109" i="6" s="1"/>
  <c r="Q119" i="3"/>
  <c r="R120" i="7"/>
  <c r="P107" i="4"/>
  <c r="R109" i="6"/>
  <c r="AN94" i="8"/>
  <c r="N94" i="6"/>
  <c r="Z89" i="6"/>
  <c r="Z102" i="6"/>
  <c r="AA102" i="6" s="1"/>
  <c r="AB102" i="6" s="1"/>
  <c r="I100" i="6"/>
  <c r="N100" i="6" s="1"/>
  <c r="AA100" i="6"/>
  <c r="K96" i="7"/>
  <c r="N96" i="7"/>
  <c r="Q96" i="7" s="1"/>
  <c r="AN92" i="8"/>
  <c r="Z35" i="6"/>
  <c r="S12" i="4"/>
  <c r="Q12" i="4" s="1"/>
  <c r="T119" i="3"/>
  <c r="R119" i="3" s="1"/>
  <c r="S107" i="4"/>
  <c r="Q107" i="4" s="1"/>
  <c r="AA85" i="6"/>
  <c r="I87" i="6"/>
  <c r="N87" i="6" s="1"/>
  <c r="R37" i="5"/>
  <c r="Q67" i="5"/>
  <c r="Q48" i="5"/>
  <c r="R91" i="5"/>
  <c r="R27" i="5"/>
  <c r="R30" i="5"/>
  <c r="R56" i="5"/>
  <c r="R124" i="4"/>
  <c r="R75" i="5"/>
  <c r="R144" i="4"/>
  <c r="S53" i="5"/>
  <c r="Q53" i="5" s="1"/>
  <c r="S85" i="5"/>
  <c r="Q85" i="5" s="1"/>
  <c r="S108" i="4"/>
  <c r="S124" i="4"/>
  <c r="L13" i="5"/>
  <c r="L116" i="4"/>
  <c r="L75" i="5"/>
  <c r="L8" i="5"/>
  <c r="L16" i="5"/>
  <c r="L21" i="5"/>
  <c r="AA35" i="6"/>
  <c r="Z40" i="6"/>
  <c r="AA40" i="6" s="1"/>
  <c r="Z33" i="6"/>
  <c r="S102" i="3"/>
  <c r="R91" i="4"/>
  <c r="R7" i="7"/>
  <c r="Q6" i="3"/>
  <c r="P6" i="4"/>
  <c r="S156" i="3"/>
  <c r="R87" i="5"/>
  <c r="O147" i="4"/>
  <c r="R10" i="4"/>
  <c r="Q43" i="4"/>
  <c r="H129" i="8"/>
  <c r="O129" i="8" s="1"/>
  <c r="M65" i="6"/>
  <c r="N65" i="6" s="1"/>
  <c r="Z52" i="6"/>
  <c r="AA52" i="6" s="1"/>
  <c r="O53" i="7"/>
  <c r="Q53" i="7" s="1"/>
  <c r="K53" i="7"/>
  <c r="O49" i="7"/>
  <c r="Q49" i="7" s="1"/>
  <c r="K49" i="7"/>
  <c r="AA34" i="6"/>
  <c r="AB34" i="6" s="1"/>
  <c r="M26" i="6"/>
  <c r="N26" i="6" s="1"/>
  <c r="O24" i="4"/>
  <c r="L121" i="4"/>
  <c r="S9" i="4"/>
  <c r="Q9" i="4" s="1"/>
  <c r="C68" i="14"/>
  <c r="H68" i="11" s="1"/>
  <c r="E68" i="11" s="1"/>
  <c r="AN67" i="8"/>
  <c r="AN54" i="8"/>
  <c r="C47" i="14"/>
  <c r="H47" i="11" s="1"/>
  <c r="E47" i="11" s="1"/>
  <c r="K26" i="7"/>
  <c r="N26" i="7"/>
  <c r="Q26" i="7" s="1"/>
  <c r="R123" i="4"/>
  <c r="S78" i="4"/>
  <c r="Q78" i="4" s="1"/>
  <c r="S81" i="4"/>
  <c r="Q81" i="4" s="1"/>
  <c r="C167" i="14"/>
  <c r="H167" i="11" s="1"/>
  <c r="E167" i="11" s="1"/>
  <c r="B144" i="11"/>
  <c r="B129" i="14"/>
  <c r="F129" i="11" s="1"/>
  <c r="C129" i="11" s="1"/>
  <c r="C124" i="14"/>
  <c r="H124" i="11" s="1"/>
  <c r="E124" i="11" s="1"/>
  <c r="AA125" i="6"/>
  <c r="AA124" i="6"/>
  <c r="D106" i="14"/>
  <c r="B106" i="14" s="1"/>
  <c r="F106" i="11" s="1"/>
  <c r="C106" i="11" s="1"/>
  <c r="B106" i="11" s="1"/>
  <c r="O118" i="7"/>
  <c r="Q118" i="7" s="1"/>
  <c r="K118" i="7"/>
  <c r="AB97" i="14"/>
  <c r="Z97" i="14" s="1"/>
  <c r="S97" i="14" s="1"/>
  <c r="B97" i="14" s="1"/>
  <c r="F97" i="11" s="1"/>
  <c r="C97" i="11" s="1"/>
  <c r="AN103" i="8"/>
  <c r="R93" i="7"/>
  <c r="Q92" i="3"/>
  <c r="P81" i="4"/>
  <c r="N81" i="7"/>
  <c r="Q81" i="7" s="1"/>
  <c r="K81" i="7"/>
  <c r="N55" i="6"/>
  <c r="N56" i="6"/>
  <c r="AN31" i="8"/>
  <c r="B12" i="14"/>
  <c r="F12" i="11" s="1"/>
  <c r="C12" i="11" s="1"/>
  <c r="B12" i="11" s="1"/>
  <c r="AB7" i="6"/>
  <c r="M6" i="3"/>
  <c r="L6" i="4"/>
  <c r="O76" i="4"/>
  <c r="O12" i="4"/>
  <c r="L35" i="4"/>
  <c r="M69" i="4"/>
  <c r="L37" i="4"/>
  <c r="R113" i="4"/>
  <c r="U21" i="5"/>
  <c r="P68" i="3"/>
  <c r="O61" i="4"/>
  <c r="R55" i="7"/>
  <c r="Q54" i="3"/>
  <c r="P49" i="4"/>
  <c r="P36" i="5"/>
  <c r="B26" i="14"/>
  <c r="F26" i="11" s="1"/>
  <c r="C26" i="11" s="1"/>
  <c r="C26" i="14"/>
  <c r="H26" i="11" s="1"/>
  <c r="E26" i="11" s="1"/>
  <c r="N30" i="6"/>
  <c r="C35" i="14"/>
  <c r="H35" i="11" s="1"/>
  <c r="E35" i="11" s="1"/>
  <c r="AB20" i="14"/>
  <c r="Z20" i="14" s="1"/>
  <c r="AN21" i="8"/>
  <c r="C6" i="14"/>
  <c r="H6" i="11" s="1"/>
  <c r="E6" i="11" s="1"/>
  <c r="S85" i="3"/>
  <c r="R85" i="3" s="1"/>
  <c r="R55" i="5"/>
  <c r="Q58" i="5"/>
  <c r="R84" i="5"/>
  <c r="L20" i="5"/>
  <c r="R147" i="4"/>
  <c r="H125" i="8"/>
  <c r="O125" i="8" s="1"/>
  <c r="K84" i="7"/>
  <c r="N84" i="7"/>
  <c r="Q84" i="7" s="1"/>
  <c r="R62" i="7"/>
  <c r="Q61" i="3"/>
  <c r="AN52" i="8"/>
  <c r="C40" i="14"/>
  <c r="H40" i="11" s="1"/>
  <c r="E40" i="11" s="1"/>
  <c r="B40" i="11" s="1"/>
  <c r="Q34" i="7"/>
  <c r="AN22" i="8"/>
  <c r="B11" i="14"/>
  <c r="F11" i="11" s="1"/>
  <c r="C11" i="11" s="1"/>
  <c r="S173" i="3"/>
  <c r="R157" i="4"/>
  <c r="U8" i="4"/>
  <c r="P79" i="5"/>
  <c r="R51" i="4"/>
  <c r="M53" i="4"/>
  <c r="L21" i="4"/>
  <c r="O137" i="4"/>
  <c r="O9" i="4"/>
  <c r="K45" i="7"/>
  <c r="N45" i="7"/>
  <c r="Q45" i="7" s="1"/>
  <c r="K40" i="7"/>
  <c r="N40" i="7"/>
  <c r="Q40" i="7" s="1"/>
  <c r="L97" i="5"/>
  <c r="AA174" i="6"/>
  <c r="AB174" i="6" s="1"/>
  <c r="N160" i="6"/>
  <c r="AB142" i="14"/>
  <c r="Z142" i="14" s="1"/>
  <c r="S142" i="14" s="1"/>
  <c r="B142" i="14" s="1"/>
  <c r="F142" i="11" s="1"/>
  <c r="C142" i="11" s="1"/>
  <c r="AN161" i="8"/>
  <c r="D145" i="14"/>
  <c r="B145" i="14" s="1"/>
  <c r="F145" i="11" s="1"/>
  <c r="C145" i="11" s="1"/>
  <c r="AA165" i="6"/>
  <c r="AB165" i="6" s="1"/>
  <c r="AN113" i="8"/>
  <c r="AB116" i="14"/>
  <c r="Z116" i="14" s="1"/>
  <c r="S116" i="14" s="1"/>
  <c r="B116" i="14" s="1"/>
  <c r="F116" i="11" s="1"/>
  <c r="C116" i="11" s="1"/>
  <c r="AN123" i="8"/>
  <c r="N104" i="6"/>
  <c r="AB88" i="14"/>
  <c r="Z88" i="14" s="1"/>
  <c r="AN90" i="8"/>
  <c r="N90" i="6"/>
  <c r="AA95" i="6"/>
  <c r="AB95" i="6" s="1"/>
  <c r="R89" i="7"/>
  <c r="Q88" i="3"/>
  <c r="P78" i="4"/>
  <c r="B90" i="11"/>
  <c r="Q102" i="4"/>
  <c r="C15" i="14"/>
  <c r="H15" i="11" s="1"/>
  <c r="E15" i="11" s="1"/>
  <c r="B15" i="11" s="1"/>
  <c r="C50" i="14"/>
  <c r="H50" i="11" s="1"/>
  <c r="E50" i="11" s="1"/>
  <c r="B50" i="11" s="1"/>
  <c r="B98" i="11"/>
  <c r="O82" i="5"/>
  <c r="S58" i="14"/>
  <c r="B58" i="14" s="1"/>
  <c r="F58" i="11" s="1"/>
  <c r="C58" i="11" s="1"/>
  <c r="B58" i="11" s="1"/>
  <c r="C58" i="14"/>
  <c r="H58" i="11" s="1"/>
  <c r="E58" i="11" s="1"/>
  <c r="N169" i="7"/>
  <c r="Q169" i="7" s="1"/>
  <c r="K169" i="7"/>
  <c r="K171" i="7"/>
  <c r="N171" i="7"/>
  <c r="Q171" i="7" s="1"/>
  <c r="K172" i="7"/>
  <c r="N172" i="7"/>
  <c r="Q172" i="7" s="1"/>
  <c r="K160" i="7"/>
  <c r="N160" i="7"/>
  <c r="Q160" i="7" s="1"/>
  <c r="K152" i="7"/>
  <c r="N152" i="7"/>
  <c r="Q152" i="7" s="1"/>
  <c r="B141" i="11"/>
  <c r="K144" i="7"/>
  <c r="N144" i="7"/>
  <c r="Q144" i="7" s="1"/>
  <c r="N165" i="7"/>
  <c r="Q165" i="7" s="1"/>
  <c r="K165" i="7"/>
  <c r="N157" i="7"/>
  <c r="Q157" i="7" s="1"/>
  <c r="K157" i="7"/>
  <c r="K149" i="7"/>
  <c r="N149" i="7"/>
  <c r="Q149" i="7" s="1"/>
  <c r="K162" i="7"/>
  <c r="N162" i="7"/>
  <c r="Q162" i="7" s="1"/>
  <c r="K154" i="7"/>
  <c r="P153" i="3" s="1"/>
  <c r="N154" i="7"/>
  <c r="Q154" i="7" s="1"/>
  <c r="N141" i="7"/>
  <c r="Q141" i="7" s="1"/>
  <c r="K141" i="7"/>
  <c r="N139" i="7"/>
  <c r="Q139" i="7" s="1"/>
  <c r="K139" i="7"/>
  <c r="N131" i="7"/>
  <c r="Q131" i="7" s="1"/>
  <c r="K131" i="7"/>
  <c r="K146" i="7"/>
  <c r="N146" i="7"/>
  <c r="Q146" i="7" s="1"/>
  <c r="K136" i="7"/>
  <c r="N136" i="7"/>
  <c r="Q136" i="7" s="1"/>
  <c r="N129" i="7"/>
  <c r="Q129" i="7" s="1"/>
  <c r="K129" i="7"/>
  <c r="K121" i="7"/>
  <c r="N121" i="7"/>
  <c r="Q121" i="7" s="1"/>
  <c r="N117" i="7"/>
  <c r="Q117" i="7" s="1"/>
  <c r="K117" i="7"/>
  <c r="K109" i="7"/>
  <c r="N109" i="7"/>
  <c r="Q109" i="7" s="1"/>
  <c r="K123" i="7"/>
  <c r="N123" i="7"/>
  <c r="Q123" i="7" s="1"/>
  <c r="N119" i="7"/>
  <c r="Q119" i="7" s="1"/>
  <c r="K119" i="7"/>
  <c r="K102" i="7"/>
  <c r="N102" i="7"/>
  <c r="Q102" i="7" s="1"/>
  <c r="N107" i="7"/>
  <c r="Q107" i="7" s="1"/>
  <c r="K107" i="7"/>
  <c r="N105" i="7"/>
  <c r="Q105" i="7" s="1"/>
  <c r="K105" i="7"/>
  <c r="K100" i="7"/>
  <c r="N100" i="7"/>
  <c r="Q100" i="7" s="1"/>
  <c r="O6" i="8"/>
  <c r="M75" i="6"/>
  <c r="N75" i="6" s="1"/>
  <c r="R65" i="6"/>
  <c r="AB65" i="6" s="1"/>
  <c r="AA57" i="6"/>
  <c r="AB57" i="6" s="1"/>
  <c r="AN56" i="8"/>
  <c r="Z54" i="6"/>
  <c r="AA54" i="6" s="1"/>
  <c r="AB54" i="6" s="1"/>
  <c r="I16" i="6"/>
  <c r="B6" i="11"/>
  <c r="B72" i="14"/>
  <c r="F72" i="11" s="1"/>
  <c r="C72" i="11" s="1"/>
  <c r="C72" i="14"/>
  <c r="H72" i="11" s="1"/>
  <c r="E72" i="11" s="1"/>
  <c r="N73" i="6"/>
  <c r="M72" i="3" s="1"/>
  <c r="B59" i="14"/>
  <c r="F59" i="11" s="1"/>
  <c r="C59" i="11" s="1"/>
  <c r="M60" i="6"/>
  <c r="N60" i="6" s="1"/>
  <c r="K29" i="7"/>
  <c r="N29" i="7"/>
  <c r="Q29" i="7" s="1"/>
  <c r="R57" i="7"/>
  <c r="Q56" i="3"/>
  <c r="Z41" i="6"/>
  <c r="AA41" i="6" s="1"/>
  <c r="AB41" i="6" s="1"/>
  <c r="M11" i="6"/>
  <c r="N11" i="6" s="1"/>
  <c r="R13" i="3"/>
  <c r="R89" i="4"/>
  <c r="N77" i="7"/>
  <c r="Q77" i="7" s="1"/>
  <c r="K77" i="7"/>
  <c r="Z75" i="6"/>
  <c r="AA75" i="6" s="1"/>
  <c r="AB75" i="6" s="1"/>
  <c r="AN58" i="8"/>
  <c r="R77" i="6"/>
  <c r="R70" i="6"/>
  <c r="AA72" i="6"/>
  <c r="M62" i="3"/>
  <c r="L42" i="5"/>
  <c r="Z49" i="6"/>
  <c r="Z46" i="6"/>
  <c r="AA46" i="6" s="1"/>
  <c r="AB46" i="6" s="1"/>
  <c r="R47" i="7"/>
  <c r="Q46" i="3"/>
  <c r="Z11" i="6"/>
  <c r="AN13" i="8"/>
  <c r="R40" i="4"/>
  <c r="R89" i="5"/>
  <c r="AA33" i="6"/>
  <c r="B8" i="14"/>
  <c r="F8" i="11" s="1"/>
  <c r="C8" i="11" s="1"/>
  <c r="B8" i="11" s="1"/>
  <c r="I21" i="6"/>
  <c r="R10" i="7"/>
  <c r="Q9" i="3"/>
  <c r="P139" i="4"/>
  <c r="B3" i="14"/>
  <c r="F3" i="11" s="1"/>
  <c r="C3" i="11" s="1"/>
  <c r="C3" i="14"/>
  <c r="H3" i="11" s="1"/>
  <c r="E3" i="11" s="1"/>
  <c r="S79" i="3"/>
  <c r="R79" i="3" s="1"/>
  <c r="R71" i="4"/>
  <c r="Q71" i="4" s="1"/>
  <c r="S147" i="4"/>
  <c r="K133" i="8"/>
  <c r="I75" i="11"/>
  <c r="K77" i="3"/>
  <c r="N173" i="7"/>
  <c r="Q173" i="7" s="1"/>
  <c r="K173" i="7"/>
  <c r="K174" i="7"/>
  <c r="N174" i="7"/>
  <c r="Q174" i="7" s="1"/>
  <c r="K175" i="7"/>
  <c r="N175" i="7"/>
  <c r="Q175" i="7" s="1"/>
  <c r="K167" i="7"/>
  <c r="N167" i="7"/>
  <c r="Q167" i="7" s="1"/>
  <c r="K168" i="7"/>
  <c r="N168" i="7"/>
  <c r="Q168" i="7" s="1"/>
  <c r="B161" i="14"/>
  <c r="F161" i="11" s="1"/>
  <c r="C161" i="11" s="1"/>
  <c r="B161" i="11" s="1"/>
  <c r="K164" i="7"/>
  <c r="N164" i="7"/>
  <c r="Q164" i="7" s="1"/>
  <c r="B153" i="14"/>
  <c r="F153" i="11" s="1"/>
  <c r="C153" i="11" s="1"/>
  <c r="K156" i="7"/>
  <c r="N156" i="7"/>
  <c r="Q156" i="7" s="1"/>
  <c r="K148" i="7"/>
  <c r="N148" i="7"/>
  <c r="Q148" i="7" s="1"/>
  <c r="N161" i="7"/>
  <c r="Q161" i="7" s="1"/>
  <c r="K161" i="7"/>
  <c r="N153" i="7"/>
  <c r="Q153" i="7" s="1"/>
  <c r="K153" i="7"/>
  <c r="P152" i="3" s="1"/>
  <c r="K145" i="7"/>
  <c r="N145" i="7"/>
  <c r="Q145" i="7" s="1"/>
  <c r="K158" i="7"/>
  <c r="N158" i="7"/>
  <c r="Q158" i="7" s="1"/>
  <c r="K137" i="7"/>
  <c r="N137" i="7"/>
  <c r="Q137" i="7" s="1"/>
  <c r="K150" i="7"/>
  <c r="N150" i="7"/>
  <c r="Q150" i="7" s="1"/>
  <c r="N135" i="7"/>
  <c r="Q135" i="7" s="1"/>
  <c r="K135" i="7"/>
  <c r="K127" i="7"/>
  <c r="N127" i="7"/>
  <c r="Q127" i="7" s="1"/>
  <c r="K140" i="7"/>
  <c r="N140" i="7"/>
  <c r="Q140" i="7" s="1"/>
  <c r="N113" i="7"/>
  <c r="Q113" i="7" s="1"/>
  <c r="K113" i="7"/>
  <c r="K133" i="7"/>
  <c r="N133" i="7"/>
  <c r="Q133" i="7" s="1"/>
  <c r="N125" i="7"/>
  <c r="Q125" i="7" s="1"/>
  <c r="K125" i="7"/>
  <c r="K124" i="7"/>
  <c r="N124" i="7"/>
  <c r="Q124" i="7" s="1"/>
  <c r="K111" i="7"/>
  <c r="N111" i="7"/>
  <c r="Q111" i="7" s="1"/>
  <c r="N115" i="7"/>
  <c r="Q115" i="7" s="1"/>
  <c r="K115" i="7"/>
  <c r="K103" i="7"/>
  <c r="N103" i="7"/>
  <c r="Q103" i="7" s="1"/>
  <c r="AA146" i="6"/>
  <c r="R120" i="3"/>
  <c r="R94" i="6"/>
  <c r="W6" i="8"/>
  <c r="Z69" i="6"/>
  <c r="AA69" i="6" s="1"/>
  <c r="Z62" i="6"/>
  <c r="AA62" i="6" s="1"/>
  <c r="AB62" i="6" s="1"/>
  <c r="B51" i="14"/>
  <c r="F51" i="11" s="1"/>
  <c r="C51" i="11" s="1"/>
  <c r="B51" i="11" s="1"/>
  <c r="B43" i="14"/>
  <c r="F43" i="11" s="1"/>
  <c r="C43" i="11" s="1"/>
  <c r="B43" i="11" s="1"/>
  <c r="Z29" i="6"/>
  <c r="N17" i="7"/>
  <c r="Q17" i="7" s="1"/>
  <c r="K17" i="7"/>
  <c r="M8" i="6"/>
  <c r="N8" i="6" s="1"/>
  <c r="Q98" i="4"/>
  <c r="Q67" i="4"/>
  <c r="P9" i="5"/>
  <c r="R137" i="3"/>
  <c r="Q87" i="7"/>
  <c r="AN79" i="8"/>
  <c r="B74" i="14"/>
  <c r="F74" i="11" s="1"/>
  <c r="C74" i="11" s="1"/>
  <c r="B74" i="11" s="1"/>
  <c r="C74" i="14"/>
  <c r="H74" i="11" s="1"/>
  <c r="E74" i="11" s="1"/>
  <c r="M58" i="6"/>
  <c r="N58" i="6" s="1"/>
  <c r="R51" i="6"/>
  <c r="M36" i="6"/>
  <c r="N36" i="6" s="1"/>
  <c r="AA25" i="6"/>
  <c r="Z21" i="6"/>
  <c r="AA21" i="6" s="1"/>
  <c r="R15" i="6"/>
  <c r="U71" i="5"/>
  <c r="AA77" i="6"/>
  <c r="R76" i="7"/>
  <c r="Q75" i="3"/>
  <c r="AA70" i="6"/>
  <c r="M70" i="6"/>
  <c r="N70" i="6" s="1"/>
  <c r="R66" i="6"/>
  <c r="AB66" i="6" s="1"/>
  <c r="P60" i="3"/>
  <c r="O54" i="4"/>
  <c r="Z53" i="6"/>
  <c r="C49" i="14"/>
  <c r="H49" i="11" s="1"/>
  <c r="E49" i="11" s="1"/>
  <c r="K25" i="7"/>
  <c r="N25" i="7"/>
  <c r="Q25" i="7" s="1"/>
  <c r="R26" i="6"/>
  <c r="Z17" i="6"/>
  <c r="L56" i="4"/>
  <c r="R31" i="4"/>
  <c r="P41" i="4"/>
  <c r="C153" i="14"/>
  <c r="H153" i="11" s="1"/>
  <c r="E153" i="11" s="1"/>
  <c r="AN68" i="8"/>
  <c r="N65" i="7"/>
  <c r="Q65" i="7" s="1"/>
  <c r="K65" i="7"/>
  <c r="R56" i="6"/>
  <c r="Z20" i="6"/>
  <c r="AA20" i="6" s="1"/>
  <c r="AB20" i="6" s="1"/>
  <c r="M169" i="6"/>
  <c r="N169" i="6" s="1"/>
  <c r="AA159" i="6"/>
  <c r="AB159" i="6" s="1"/>
  <c r="I157" i="6"/>
  <c r="C145" i="14"/>
  <c r="H145" i="11" s="1"/>
  <c r="E145" i="11" s="1"/>
  <c r="AB155" i="14"/>
  <c r="Z155" i="14" s="1"/>
  <c r="S155" i="14" s="1"/>
  <c r="B155" i="14" s="1"/>
  <c r="F155" i="11" s="1"/>
  <c r="C155" i="11" s="1"/>
  <c r="M145" i="6"/>
  <c r="N145" i="6" s="1"/>
  <c r="Z141" i="6"/>
  <c r="I150" i="6"/>
  <c r="N150" i="6" s="1"/>
  <c r="M136" i="6"/>
  <c r="N136" i="6" s="1"/>
  <c r="Z127" i="6"/>
  <c r="AN124" i="8"/>
  <c r="R105" i="6"/>
  <c r="R97" i="6"/>
  <c r="AB97" i="6" s="1"/>
  <c r="AA89" i="6"/>
  <c r="AB89" i="6" s="1"/>
  <c r="R101" i="7"/>
  <c r="Q100" i="3"/>
  <c r="AA91" i="6"/>
  <c r="AB91" i="6" s="1"/>
  <c r="AB146" i="6"/>
  <c r="C70" i="14"/>
  <c r="H70" i="11" s="1"/>
  <c r="E70" i="11" s="1"/>
  <c r="B69" i="14"/>
  <c r="F69" i="11" s="1"/>
  <c r="C69" i="11" s="1"/>
  <c r="B69" i="11" s="1"/>
  <c r="Z64" i="6"/>
  <c r="AN50" i="8"/>
  <c r="R39" i="7"/>
  <c r="Q38" i="3"/>
  <c r="Z28" i="6"/>
  <c r="AA28" i="6" s="1"/>
  <c r="AB28" i="6" s="1"/>
  <c r="R14" i="3"/>
  <c r="AN12" i="8"/>
  <c r="Z12" i="6"/>
  <c r="R13" i="6"/>
  <c r="R14" i="7"/>
  <c r="Q13" i="3"/>
  <c r="L12" i="4"/>
  <c r="R63" i="6"/>
  <c r="Z61" i="6"/>
  <c r="AA61" i="6" s="1"/>
  <c r="AB61" i="6" s="1"/>
  <c r="N45" i="6"/>
  <c r="M29" i="6"/>
  <c r="N29" i="6" s="1"/>
  <c r="N31" i="7"/>
  <c r="Q31" i="7" s="1"/>
  <c r="K31" i="7"/>
  <c r="R133" i="8"/>
  <c r="AB104" i="6"/>
  <c r="C83" i="14"/>
  <c r="H83" i="11" s="1"/>
  <c r="E83" i="11" s="1"/>
  <c r="R71" i="6"/>
  <c r="B70" i="14"/>
  <c r="F70" i="11" s="1"/>
  <c r="C70" i="11" s="1"/>
  <c r="B70" i="11" s="1"/>
  <c r="O64" i="7"/>
  <c r="Q64" i="7" s="1"/>
  <c r="K64" i="7"/>
  <c r="Z59" i="6"/>
  <c r="AA59" i="6" s="1"/>
  <c r="AB59" i="6" s="1"/>
  <c r="C48" i="14"/>
  <c r="H48" i="11" s="1"/>
  <c r="E48" i="11" s="1"/>
  <c r="B48" i="11" s="1"/>
  <c r="M48" i="6"/>
  <c r="N48" i="6" s="1"/>
  <c r="I47" i="6"/>
  <c r="N47" i="6" s="1"/>
  <c r="Z39" i="6"/>
  <c r="AA39" i="6" s="1"/>
  <c r="Z13" i="6"/>
  <c r="AA13" i="6" s="1"/>
  <c r="S154" i="4"/>
  <c r="Q154" i="4" s="1"/>
  <c r="R143" i="4"/>
  <c r="O51" i="4"/>
  <c r="AA98" i="6"/>
  <c r="AB98" i="6" s="1"/>
  <c r="G77" i="3"/>
  <c r="AN72" i="8"/>
  <c r="K63" i="7"/>
  <c r="N63" i="7"/>
  <c r="Q63" i="7" s="1"/>
  <c r="I66" i="6"/>
  <c r="N66" i="6" s="1"/>
  <c r="Z56" i="6"/>
  <c r="AA56" i="6" s="1"/>
  <c r="R55" i="6"/>
  <c r="AB55" i="6" s="1"/>
  <c r="K42" i="7"/>
  <c r="N42" i="7"/>
  <c r="Q42" i="7" s="1"/>
  <c r="L23" i="5"/>
  <c r="M109" i="4"/>
  <c r="I174" i="6"/>
  <c r="N174" i="6" s="1"/>
  <c r="D171" i="14"/>
  <c r="B171" i="14" s="1"/>
  <c r="F171" i="11" s="1"/>
  <c r="C171" i="11" s="1"/>
  <c r="M171" i="6"/>
  <c r="N171" i="6" s="1"/>
  <c r="R175" i="6"/>
  <c r="AB175" i="6" s="1"/>
  <c r="R171" i="6"/>
  <c r="R162" i="6"/>
  <c r="AB162" i="6" s="1"/>
  <c r="Z158" i="6"/>
  <c r="AA158" i="6" s="1"/>
  <c r="AB158" i="6" s="1"/>
  <c r="M164" i="6"/>
  <c r="N164" i="6" s="1"/>
  <c r="AB154" i="14"/>
  <c r="Z154" i="14" s="1"/>
  <c r="S154" i="14" s="1"/>
  <c r="B154" i="14" s="1"/>
  <c r="F154" i="11" s="1"/>
  <c r="C154" i="11" s="1"/>
  <c r="Z151" i="6"/>
  <c r="AA151" i="6" s="1"/>
  <c r="M148" i="6"/>
  <c r="N148" i="6" s="1"/>
  <c r="R149" i="6"/>
  <c r="AB149" i="6" s="1"/>
  <c r="AB137" i="14"/>
  <c r="Z137" i="14" s="1"/>
  <c r="S137" i="14" s="1"/>
  <c r="B137" i="14" s="1"/>
  <c r="F137" i="11" s="1"/>
  <c r="C137" i="11" s="1"/>
  <c r="I141" i="6"/>
  <c r="Z131" i="6"/>
  <c r="Z120" i="6"/>
  <c r="AA120" i="6" s="1"/>
  <c r="AB120" i="6" s="1"/>
  <c r="AN109" i="8"/>
  <c r="P119" i="3"/>
  <c r="O107" i="4"/>
  <c r="Q121" i="3"/>
  <c r="R122" i="7"/>
  <c r="I120" i="6"/>
  <c r="N120" i="6" s="1"/>
  <c r="Z114" i="6"/>
  <c r="AA114" i="6" s="1"/>
  <c r="AB114" i="6" s="1"/>
  <c r="M102" i="6"/>
  <c r="N102" i="6" s="1"/>
  <c r="R108" i="7"/>
  <c r="Q107" i="3"/>
  <c r="AB100" i="14"/>
  <c r="Z100" i="14" s="1"/>
  <c r="S100" i="14" s="1"/>
  <c r="B100" i="14" s="1"/>
  <c r="F100" i="11" s="1"/>
  <c r="C100" i="11" s="1"/>
  <c r="Q103" i="3"/>
  <c r="R104" i="7"/>
  <c r="M115" i="6"/>
  <c r="N115" i="6" s="1"/>
  <c r="R90" i="6"/>
  <c r="K60" i="7"/>
  <c r="N60" i="7"/>
  <c r="Q60" i="7" s="1"/>
  <c r="B31" i="14"/>
  <c r="F31" i="11" s="1"/>
  <c r="C31" i="11" s="1"/>
  <c r="B31" i="11" s="1"/>
  <c r="Z18" i="6"/>
  <c r="AA18" i="6" s="1"/>
  <c r="AB18" i="6" s="1"/>
  <c r="AN20" i="8"/>
  <c r="M20" i="6"/>
  <c r="N20" i="6" s="1"/>
  <c r="M12" i="6"/>
  <c r="N12" i="6" s="1"/>
  <c r="R50" i="5"/>
  <c r="S72" i="5"/>
  <c r="Q72" i="5" s="1"/>
  <c r="R132" i="4"/>
  <c r="R16" i="5"/>
  <c r="S75" i="5"/>
  <c r="Q75" i="5" s="1"/>
  <c r="R108" i="4"/>
  <c r="Q112" i="4"/>
  <c r="S144" i="4"/>
  <c r="Q144" i="4" s="1"/>
  <c r="Q6" i="5"/>
  <c r="S70" i="5"/>
  <c r="Q70" i="5" s="1"/>
  <c r="L112" i="4"/>
  <c r="L14" i="5"/>
  <c r="L94" i="5"/>
  <c r="P78" i="3"/>
  <c r="O70" i="4"/>
  <c r="R64" i="6"/>
  <c r="B33" i="14"/>
  <c r="F33" i="11" s="1"/>
  <c r="C33" i="11" s="1"/>
  <c r="B33" i="11" s="1"/>
  <c r="I44" i="6"/>
  <c r="N44" i="6" s="1"/>
  <c r="R32" i="6"/>
  <c r="AB32" i="6" s="1"/>
  <c r="Z24" i="6"/>
  <c r="AA24" i="6" s="1"/>
  <c r="K38" i="7"/>
  <c r="N38" i="7"/>
  <c r="Q38" i="7" s="1"/>
  <c r="C16" i="14"/>
  <c r="H16" i="11" s="1"/>
  <c r="E16" i="11" s="1"/>
  <c r="B16" i="11" s="1"/>
  <c r="K22" i="7"/>
  <c r="N22" i="7"/>
  <c r="Q22" i="7" s="1"/>
  <c r="R90" i="5"/>
  <c r="Q90" i="5" s="1"/>
  <c r="R126" i="4"/>
  <c r="P147" i="4"/>
  <c r="R82" i="4"/>
  <c r="R50" i="4"/>
  <c r="R71" i="5"/>
  <c r="Q71" i="5" s="1"/>
  <c r="U81" i="5"/>
  <c r="R23" i="4"/>
  <c r="C157" i="14"/>
  <c r="H157" i="11" s="1"/>
  <c r="E157" i="11" s="1"/>
  <c r="B157" i="11" s="1"/>
  <c r="C149" i="14"/>
  <c r="H149" i="11" s="1"/>
  <c r="E149" i="11" s="1"/>
  <c r="B149" i="11" s="1"/>
  <c r="W129" i="8"/>
  <c r="R129" i="8"/>
  <c r="I92" i="6"/>
  <c r="N92" i="6" s="1"/>
  <c r="R80" i="7"/>
  <c r="Q79" i="3"/>
  <c r="P71" i="4"/>
  <c r="I51" i="6"/>
  <c r="N51" i="6" s="1"/>
  <c r="R31" i="6"/>
  <c r="R21" i="6"/>
  <c r="M60" i="5"/>
  <c r="O16" i="4"/>
  <c r="Q105" i="4"/>
  <c r="C85" i="14"/>
  <c r="H85" i="11" s="1"/>
  <c r="E85" i="11" s="1"/>
  <c r="C71" i="14"/>
  <c r="H71" i="11" s="1"/>
  <c r="E71" i="11" s="1"/>
  <c r="B71" i="11" s="1"/>
  <c r="AN73" i="8"/>
  <c r="T72" i="3" s="1"/>
  <c r="R72" i="3" s="1"/>
  <c r="B37" i="14"/>
  <c r="F37" i="11" s="1"/>
  <c r="C37" i="11" s="1"/>
  <c r="B37" i="11" s="1"/>
  <c r="AA17" i="6"/>
  <c r="R36" i="5"/>
  <c r="M173" i="6"/>
  <c r="D170" i="14"/>
  <c r="B170" i="14" s="1"/>
  <c r="F170" i="11" s="1"/>
  <c r="C170" i="11" s="1"/>
  <c r="B170" i="11" s="1"/>
  <c r="AB165" i="14"/>
  <c r="Z165" i="14" s="1"/>
  <c r="S165" i="14" s="1"/>
  <c r="B165" i="14" s="1"/>
  <c r="F165" i="11" s="1"/>
  <c r="C165" i="11" s="1"/>
  <c r="I173" i="6"/>
  <c r="B167" i="14"/>
  <c r="F167" i="11" s="1"/>
  <c r="C167" i="11" s="1"/>
  <c r="B167" i="11" s="1"/>
  <c r="M168" i="6"/>
  <c r="N168" i="6" s="1"/>
  <c r="R152" i="6"/>
  <c r="Z144" i="6"/>
  <c r="AA144" i="6" s="1"/>
  <c r="AB144" i="6" s="1"/>
  <c r="R145" i="6"/>
  <c r="AB145" i="6" s="1"/>
  <c r="R147" i="7"/>
  <c r="Q146" i="3"/>
  <c r="AN137" i="8"/>
  <c r="Z132" i="6"/>
  <c r="AA132" i="6" s="1"/>
  <c r="M131" i="6"/>
  <c r="N131" i="6" s="1"/>
  <c r="AN140" i="8"/>
  <c r="AA127" i="6"/>
  <c r="AB127" i="6" s="1"/>
  <c r="R129" i="6"/>
  <c r="AB129" i="6" s="1"/>
  <c r="C109" i="14"/>
  <c r="H109" i="11" s="1"/>
  <c r="E109" i="11" s="1"/>
  <c r="B109" i="11" s="1"/>
  <c r="R106" i="6"/>
  <c r="AB106" i="6" s="1"/>
  <c r="B92" i="14"/>
  <c r="F92" i="11" s="1"/>
  <c r="C92" i="11" s="1"/>
  <c r="B92" i="11" s="1"/>
  <c r="M107" i="6"/>
  <c r="N107" i="6" s="1"/>
  <c r="Z103" i="6"/>
  <c r="O95" i="7"/>
  <c r="Q95" i="7" s="1"/>
  <c r="K95" i="7"/>
  <c r="AB112" i="14"/>
  <c r="Z112" i="14" s="1"/>
  <c r="S112" i="14" s="1"/>
  <c r="B112" i="14" s="1"/>
  <c r="F112" i="11" s="1"/>
  <c r="C112" i="11" s="1"/>
  <c r="P92" i="3"/>
  <c r="O81" i="4"/>
  <c r="R81" i="6"/>
  <c r="Z73" i="6"/>
  <c r="AA73" i="6" s="1"/>
  <c r="AB73" i="6" s="1"/>
  <c r="N72" i="3" s="1"/>
  <c r="L72" i="3" s="1"/>
  <c r="R37" i="6"/>
  <c r="R29" i="6"/>
  <c r="AB9" i="14"/>
  <c r="Z9" i="14" s="1"/>
  <c r="S9" i="14" s="1"/>
  <c r="B9" i="14" s="1"/>
  <c r="F9" i="11" s="1"/>
  <c r="C9" i="11" s="1"/>
  <c r="R6" i="6"/>
  <c r="AB6" i="6" s="1"/>
  <c r="M50" i="5"/>
  <c r="K50" i="5" s="1"/>
  <c r="M31" i="5"/>
  <c r="S9" i="5"/>
  <c r="Q9" i="5" s="1"/>
  <c r="L69" i="4"/>
  <c r="I84" i="6"/>
  <c r="N84" i="6" s="1"/>
  <c r="N75" i="7"/>
  <c r="Q75" i="7" s="1"/>
  <c r="K75" i="7"/>
  <c r="R69" i="7"/>
  <c r="Q68" i="3"/>
  <c r="P61" i="4"/>
  <c r="Z67" i="6"/>
  <c r="AA67" i="6" s="1"/>
  <c r="AB67" i="6" s="1"/>
  <c r="AN60" i="8"/>
  <c r="K48" i="7"/>
  <c r="N48" i="7"/>
  <c r="Q48" i="7" s="1"/>
  <c r="AA22" i="6"/>
  <c r="N19" i="7"/>
  <c r="Q19" i="7" s="1"/>
  <c r="K19" i="7"/>
  <c r="Z9" i="6"/>
  <c r="I13" i="6"/>
  <c r="N13" i="6" s="1"/>
  <c r="S66" i="4"/>
  <c r="Q66" i="4" s="1"/>
  <c r="S34" i="4"/>
  <c r="Q34" i="4" s="1"/>
  <c r="Q87" i="4"/>
  <c r="S117" i="4"/>
  <c r="Q117" i="4" s="1"/>
  <c r="R125" i="8"/>
  <c r="O85" i="7"/>
  <c r="Q85" i="7" s="1"/>
  <c r="K85" i="7"/>
  <c r="M86" i="6"/>
  <c r="N86" i="6" s="1"/>
  <c r="Z74" i="6"/>
  <c r="AA74" i="6" s="1"/>
  <c r="AB74" i="6" s="1"/>
  <c r="R53" i="6"/>
  <c r="AA49" i="6"/>
  <c r="AB49" i="6" s="1"/>
  <c r="AN42" i="8"/>
  <c r="K33" i="7"/>
  <c r="N33" i="7"/>
  <c r="Q33" i="7" s="1"/>
  <c r="B22" i="14"/>
  <c r="F22" i="11" s="1"/>
  <c r="C22" i="11" s="1"/>
  <c r="B22" i="11" s="1"/>
  <c r="P33" i="3"/>
  <c r="O30" i="4"/>
  <c r="AN27" i="8"/>
  <c r="Z10" i="6"/>
  <c r="AA10" i="6" s="1"/>
  <c r="AB10" i="6" s="1"/>
  <c r="S34" i="3"/>
  <c r="R34" i="3" s="1"/>
  <c r="R23" i="5"/>
  <c r="L19" i="4"/>
  <c r="N77" i="6"/>
  <c r="AN59" i="8"/>
  <c r="I41" i="6"/>
  <c r="N41" i="6" s="1"/>
  <c r="AA42" i="6"/>
  <c r="AB42" i="6" s="1"/>
  <c r="AA11" i="6"/>
  <c r="M17" i="6"/>
  <c r="N17" i="6" s="1"/>
  <c r="AB169" i="14"/>
  <c r="Z169" i="14" s="1"/>
  <c r="S169" i="14" s="1"/>
  <c r="B169" i="14" s="1"/>
  <c r="F169" i="11" s="1"/>
  <c r="C169" i="11" s="1"/>
  <c r="N167" i="6"/>
  <c r="Q169" i="3"/>
  <c r="R170" i="7"/>
  <c r="AN168" i="8"/>
  <c r="AA154" i="6"/>
  <c r="AB154" i="6" s="1"/>
  <c r="N153" i="3" s="1"/>
  <c r="L153" i="3" s="1"/>
  <c r="Z163" i="6"/>
  <c r="AA163" i="6" s="1"/>
  <c r="AB163" i="6" s="1"/>
  <c r="R151" i="3"/>
  <c r="AN162" i="8"/>
  <c r="AN154" i="8"/>
  <c r="T153" i="3" s="1"/>
  <c r="R153" i="3" s="1"/>
  <c r="Z128" i="6"/>
  <c r="AA128" i="6" s="1"/>
  <c r="AB128" i="6" s="1"/>
  <c r="R141" i="6"/>
  <c r="Z137" i="6"/>
  <c r="AA137" i="6" s="1"/>
  <c r="AB137" i="6" s="1"/>
  <c r="AA138" i="6"/>
  <c r="AB138" i="6" s="1"/>
  <c r="AA130" i="6"/>
  <c r="AB130" i="6" s="1"/>
  <c r="Z122" i="6"/>
  <c r="AA122" i="6" s="1"/>
  <c r="AB122" i="6" s="1"/>
  <c r="N146" i="6"/>
  <c r="R131" i="6"/>
  <c r="R134" i="7"/>
  <c r="Q133" i="3"/>
  <c r="M121" i="6"/>
  <c r="N121" i="6" s="1"/>
  <c r="R126" i="7"/>
  <c r="Q125" i="3"/>
  <c r="R130" i="7"/>
  <c r="Q129" i="3"/>
  <c r="I125" i="6"/>
  <c r="N125" i="6" s="1"/>
  <c r="R118" i="6"/>
  <c r="I116" i="6"/>
  <c r="N116" i="6" s="1"/>
  <c r="AN98" i="8"/>
  <c r="M111" i="6"/>
  <c r="N111" i="6" s="1"/>
  <c r="R106" i="7"/>
  <c r="Q105" i="3"/>
  <c r="P94" i="4"/>
  <c r="B101" i="14"/>
  <c r="F101" i="11" s="1"/>
  <c r="C101" i="11" s="1"/>
  <c r="AA103" i="6"/>
  <c r="AB103" i="6" s="1"/>
  <c r="P88" i="3"/>
  <c r="O78" i="4"/>
  <c r="B80" i="11"/>
  <c r="C11" i="14"/>
  <c r="H11" i="11" s="1"/>
  <c r="E11" i="11" s="1"/>
  <c r="B115" i="11"/>
  <c r="M79" i="3"/>
  <c r="L71" i="4"/>
  <c r="AA63" i="6"/>
  <c r="R35" i="7"/>
  <c r="Q34" i="3"/>
  <c r="P23" i="5"/>
  <c r="N12" i="7"/>
  <c r="Q12" i="7" s="1"/>
  <c r="K12" i="7"/>
  <c r="AA12" i="6"/>
  <c r="AB12" i="6" s="1"/>
  <c r="N13" i="7"/>
  <c r="Q13" i="7" s="1"/>
  <c r="K13" i="7"/>
  <c r="S6" i="3"/>
  <c r="R6" i="3" s="1"/>
  <c r="R6" i="4"/>
  <c r="Q6" i="4" s="1"/>
  <c r="H133" i="8"/>
  <c r="O133" i="8" s="1"/>
  <c r="X133" i="8" s="1"/>
  <c r="R63" i="3"/>
  <c r="K68" i="7"/>
  <c r="N68" i="7"/>
  <c r="Q68" i="7" s="1"/>
  <c r="AN25" i="8"/>
  <c r="N16" i="6"/>
  <c r="M41" i="4"/>
  <c r="N159" i="6"/>
  <c r="B39" i="14"/>
  <c r="F39" i="11" s="1"/>
  <c r="C39" i="11" s="1"/>
  <c r="B39" i="11" s="1"/>
  <c r="B41" i="14"/>
  <c r="F41" i="11" s="1"/>
  <c r="C41" i="11" s="1"/>
  <c r="B41" i="11" s="1"/>
  <c r="R97" i="5"/>
  <c r="AA171" i="6"/>
  <c r="N165" i="6"/>
  <c r="N158" i="6"/>
  <c r="B136" i="11"/>
  <c r="R138" i="7"/>
  <c r="Q137" i="3"/>
  <c r="AN128" i="8"/>
  <c r="N117" i="6"/>
  <c r="B110" i="14"/>
  <c r="F110" i="11" s="1"/>
  <c r="C110" i="11" s="1"/>
  <c r="R94" i="3"/>
  <c r="M104" i="3"/>
  <c r="L93" i="4"/>
  <c r="R99" i="3"/>
  <c r="AN115" i="8"/>
  <c r="R97" i="7"/>
  <c r="Q96" i="3"/>
  <c r="N59" i="7"/>
  <c r="Q59" i="7" s="1"/>
  <c r="K59" i="7"/>
  <c r="D17" i="14"/>
  <c r="B17" i="14" s="1"/>
  <c r="F17" i="11" s="1"/>
  <c r="C17" i="11" s="1"/>
  <c r="B17" i="11" s="1"/>
  <c r="S68" i="4"/>
  <c r="Q68" i="4" s="1"/>
  <c r="O129" i="4"/>
  <c r="R59" i="5"/>
  <c r="S43" i="5"/>
  <c r="Q43" i="5" s="1"/>
  <c r="R88" i="5"/>
  <c r="R156" i="4"/>
  <c r="Q116" i="4"/>
  <c r="S14" i="5"/>
  <c r="Q14" i="5" s="1"/>
  <c r="AN81" i="8"/>
  <c r="Q79" i="7"/>
  <c r="B63" i="14"/>
  <c r="F63" i="11" s="1"/>
  <c r="C63" i="11" s="1"/>
  <c r="AA64" i="6"/>
  <c r="B55" i="14"/>
  <c r="F55" i="11" s="1"/>
  <c r="C55" i="11" s="1"/>
  <c r="B55" i="11" s="1"/>
  <c r="AB14" i="14"/>
  <c r="Z14" i="14" s="1"/>
  <c r="S14" i="14" s="1"/>
  <c r="B14" i="14" s="1"/>
  <c r="F14" i="11" s="1"/>
  <c r="C14" i="11" s="1"/>
  <c r="AN9" i="8"/>
  <c r="Q75" i="4"/>
  <c r="S49" i="5"/>
  <c r="Q49" i="5" s="1"/>
  <c r="L13" i="4"/>
  <c r="P79" i="3"/>
  <c r="O71" i="4"/>
  <c r="AN62" i="8"/>
  <c r="N42" i="6"/>
  <c r="AA31" i="6"/>
  <c r="AA9" i="6"/>
  <c r="AB9" i="6" s="1"/>
  <c r="U28" i="5"/>
  <c r="P51" i="4"/>
  <c r="P85" i="4"/>
  <c r="L153" i="4"/>
  <c r="S121" i="4"/>
  <c r="Q121" i="4" s="1"/>
  <c r="C110" i="14"/>
  <c r="H110" i="11" s="1"/>
  <c r="E110" i="11" s="1"/>
  <c r="AB84" i="6"/>
  <c r="R74" i="7"/>
  <c r="Q73" i="3"/>
  <c r="B64" i="14"/>
  <c r="F64" i="11" s="1"/>
  <c r="C64" i="11" s="1"/>
  <c r="B64" i="11" s="1"/>
  <c r="R51" i="7"/>
  <c r="Q50" i="3"/>
  <c r="R17" i="6"/>
  <c r="AB17" i="6" s="1"/>
  <c r="R68" i="5"/>
  <c r="R155" i="4"/>
  <c r="Q94" i="4"/>
  <c r="S55" i="5"/>
  <c r="Q55" i="5" s="1"/>
  <c r="S141" i="4"/>
  <c r="Q141" i="4" s="1"/>
  <c r="AN173" i="8"/>
  <c r="AB172" i="14"/>
  <c r="Z172" i="14" s="1"/>
  <c r="S172" i="14" s="1"/>
  <c r="B172" i="14" s="1"/>
  <c r="F172" i="11" s="1"/>
  <c r="C172" i="11" s="1"/>
  <c r="AB159" i="14"/>
  <c r="Z159" i="14" s="1"/>
  <c r="S159" i="14" s="1"/>
  <c r="B159" i="14" s="1"/>
  <c r="F159" i="11" s="1"/>
  <c r="C159" i="11" s="1"/>
  <c r="R159" i="7"/>
  <c r="Q158" i="3"/>
  <c r="AA152" i="6"/>
  <c r="AN145" i="8"/>
  <c r="N141" i="6"/>
  <c r="AA129" i="6"/>
  <c r="K98" i="7"/>
  <c r="N98" i="7"/>
  <c r="Q98" i="7" s="1"/>
  <c r="AN107" i="8"/>
  <c r="C101" i="14"/>
  <c r="H101" i="11" s="1"/>
  <c r="E101" i="11" s="1"/>
  <c r="AA81" i="6"/>
  <c r="AA37" i="6"/>
  <c r="AA29" i="6"/>
  <c r="Q50" i="5"/>
  <c r="O92" i="4"/>
  <c r="O28" i="4"/>
  <c r="P31" i="5"/>
  <c r="R37" i="4"/>
  <c r="R145" i="4"/>
  <c r="P129" i="4"/>
  <c r="C136" i="14"/>
  <c r="H136" i="11" s="1"/>
  <c r="E136" i="11" s="1"/>
  <c r="K86" i="7"/>
  <c r="N86" i="7"/>
  <c r="Q86" i="7" s="1"/>
  <c r="U29" i="5"/>
  <c r="C66" i="14"/>
  <c r="H66" i="11" s="1"/>
  <c r="E66" i="11" s="1"/>
  <c r="B66" i="11" s="1"/>
  <c r="K58" i="7"/>
  <c r="N58" i="7"/>
  <c r="Q58" i="7" s="1"/>
  <c r="AB38" i="14"/>
  <c r="Z38" i="14" s="1"/>
  <c r="S38" i="14" s="1"/>
  <c r="B38" i="14" s="1"/>
  <c r="F38" i="11" s="1"/>
  <c r="C38" i="11" s="1"/>
  <c r="K44" i="7"/>
  <c r="N44" i="7"/>
  <c r="Q44" i="7" s="1"/>
  <c r="B28" i="14"/>
  <c r="F28" i="11" s="1"/>
  <c r="C28" i="11" s="1"/>
  <c r="B28" i="11" s="1"/>
  <c r="R6" i="7"/>
  <c r="Q5" i="3"/>
  <c r="Q52" i="5"/>
  <c r="R99" i="4"/>
  <c r="R81" i="5"/>
  <c r="W125" i="8"/>
  <c r="AB111" i="6"/>
  <c r="L82" i="3"/>
  <c r="AN65" i="8"/>
  <c r="AB57" i="14"/>
  <c r="Z57" i="14" s="1"/>
  <c r="S57" i="14" s="1"/>
  <c r="B57" i="14" s="1"/>
  <c r="F57" i="11" s="1"/>
  <c r="C57" i="11" s="1"/>
  <c r="AA53" i="6"/>
  <c r="N37" i="7"/>
  <c r="Q37" i="7" s="1"/>
  <c r="K37" i="7"/>
  <c r="B21" i="14"/>
  <c r="F21" i="11" s="1"/>
  <c r="C21" i="11" s="1"/>
  <c r="C21" i="14"/>
  <c r="H21" i="11" s="1"/>
  <c r="E21" i="11" s="1"/>
  <c r="AA16" i="6"/>
  <c r="AB16" i="6" s="1"/>
  <c r="R122" i="4"/>
  <c r="P16" i="4"/>
  <c r="P47" i="5"/>
  <c r="L51" i="4"/>
  <c r="S89" i="5"/>
  <c r="Q89" i="5" s="1"/>
  <c r="R21" i="4"/>
  <c r="O73" i="4"/>
  <c r="Z94" i="6"/>
  <c r="AA94" i="6" s="1"/>
  <c r="I96" i="6"/>
  <c r="N96" i="6" s="1"/>
  <c r="C63" i="14"/>
  <c r="H63" i="11" s="1"/>
  <c r="E63" i="11" s="1"/>
  <c r="R52" i="6"/>
  <c r="R43" i="6"/>
  <c r="AB43" i="6" s="1"/>
  <c r="AB18" i="14"/>
  <c r="Z18" i="14" s="1"/>
  <c r="S18" i="14" s="1"/>
  <c r="B18" i="14" s="1"/>
  <c r="F18" i="11" s="1"/>
  <c r="C18" i="11" s="1"/>
  <c r="R11" i="6"/>
  <c r="AB11" i="6" s="1"/>
  <c r="R172" i="6"/>
  <c r="AB172" i="6" s="1"/>
  <c r="R173" i="6"/>
  <c r="AB173" i="6" s="1"/>
  <c r="Z170" i="6"/>
  <c r="AA170" i="6" s="1"/>
  <c r="AN172" i="8"/>
  <c r="R159" i="3"/>
  <c r="AB150" i="14"/>
  <c r="Z150" i="14" s="1"/>
  <c r="S150" i="14" s="1"/>
  <c r="B150" i="14" s="1"/>
  <c r="F150" i="11" s="1"/>
  <c r="C150" i="11" s="1"/>
  <c r="Z147" i="6"/>
  <c r="AA147" i="6" s="1"/>
  <c r="AB151" i="14"/>
  <c r="Z151" i="14" s="1"/>
  <c r="S151" i="14" s="1"/>
  <c r="B151" i="14" s="1"/>
  <c r="F151" i="11" s="1"/>
  <c r="C151" i="11" s="1"/>
  <c r="R140" i="6"/>
  <c r="R136" i="6"/>
  <c r="AB136" i="6" s="1"/>
  <c r="AA141" i="6"/>
  <c r="Z142" i="6"/>
  <c r="AA142" i="6" s="1"/>
  <c r="AB133" i="14"/>
  <c r="Z133" i="14" s="1"/>
  <c r="S133" i="14" s="1"/>
  <c r="B133" i="14" s="1"/>
  <c r="F133" i="11" s="1"/>
  <c r="C133" i="11" s="1"/>
  <c r="C129" i="14"/>
  <c r="H129" i="11" s="1"/>
  <c r="E129" i="11" s="1"/>
  <c r="AB125" i="14"/>
  <c r="Z125" i="14" s="1"/>
  <c r="Q142" i="7"/>
  <c r="R139" i="6"/>
  <c r="AB139" i="6" s="1"/>
  <c r="I137" i="6"/>
  <c r="N137" i="6" s="1"/>
  <c r="AA131" i="6"/>
  <c r="Z116" i="6"/>
  <c r="AA116" i="6" s="1"/>
  <c r="AB116" i="6" s="1"/>
  <c r="R121" i="6"/>
  <c r="AB121" i="6" s="1"/>
  <c r="I119" i="6"/>
  <c r="N119" i="6" s="1"/>
  <c r="Z109" i="6"/>
  <c r="AA109" i="6" s="1"/>
  <c r="AA118" i="6"/>
  <c r="C105" i="14"/>
  <c r="H105" i="11" s="1"/>
  <c r="E105" i="11" s="1"/>
  <c r="B105" i="11" s="1"/>
  <c r="Z93" i="6"/>
  <c r="AA93" i="6" s="1"/>
  <c r="AB93" i="6" s="1"/>
  <c r="AN111" i="8"/>
  <c r="P105" i="3"/>
  <c r="O94" i="4"/>
  <c r="O91" i="7"/>
  <c r="Q91" i="7" s="1"/>
  <c r="K91" i="7"/>
  <c r="R112" i="7"/>
  <c r="Q111" i="3"/>
  <c r="C25" i="14"/>
  <c r="H25" i="11" s="1"/>
  <c r="E25" i="11" s="1"/>
  <c r="B25" i="11" s="1"/>
  <c r="B135" i="11"/>
  <c r="C29" i="14"/>
  <c r="H29" i="11" s="1"/>
  <c r="E29" i="11" s="1"/>
  <c r="B29" i="11" s="1"/>
  <c r="M49" i="3" l="1"/>
  <c r="L44" i="4"/>
  <c r="N47" i="3"/>
  <c r="M42" i="4"/>
  <c r="N118" i="3"/>
  <c r="M106" i="4"/>
  <c r="M69" i="5"/>
  <c r="N29" i="3"/>
  <c r="M26" i="4"/>
  <c r="M19" i="5"/>
  <c r="M58" i="3"/>
  <c r="L40" i="5"/>
  <c r="N163" i="3"/>
  <c r="M148" i="4"/>
  <c r="K6" i="3"/>
  <c r="I4" i="11"/>
  <c r="B63" i="11"/>
  <c r="Q147" i="4"/>
  <c r="B130" i="11"/>
  <c r="AB155" i="6"/>
  <c r="P92" i="4"/>
  <c r="P62" i="5"/>
  <c r="AB38" i="6"/>
  <c r="M112" i="3"/>
  <c r="L66" i="5"/>
  <c r="L101" i="4"/>
  <c r="AB77" i="6"/>
  <c r="B145" i="11"/>
  <c r="N140" i="6"/>
  <c r="B91" i="11"/>
  <c r="B65" i="11"/>
  <c r="N98" i="3"/>
  <c r="M87" i="4"/>
  <c r="S95" i="3"/>
  <c r="R57" i="5"/>
  <c r="AB140" i="6"/>
  <c r="AB105" i="6"/>
  <c r="AB143" i="6"/>
  <c r="N107" i="3"/>
  <c r="L107" i="3" s="1"/>
  <c r="M96" i="4"/>
  <c r="K96" i="4" s="1"/>
  <c r="T138" i="3"/>
  <c r="R138" i="3" s="1"/>
  <c r="S125" i="4"/>
  <c r="Q125" i="4" s="1"/>
  <c r="S76" i="5"/>
  <c r="Q76" i="5" s="1"/>
  <c r="M127" i="3"/>
  <c r="L114" i="4"/>
  <c r="AB107" i="6"/>
  <c r="AB81" i="6"/>
  <c r="AB90" i="6"/>
  <c r="AB71" i="6"/>
  <c r="AB15" i="6"/>
  <c r="AB51" i="6"/>
  <c r="B72" i="11"/>
  <c r="B47" i="11"/>
  <c r="AB36" i="6"/>
  <c r="R46" i="3"/>
  <c r="B120" i="11"/>
  <c r="B117" i="11"/>
  <c r="M143" i="3"/>
  <c r="L130" i="4"/>
  <c r="N49" i="3"/>
  <c r="L49" i="3" s="1"/>
  <c r="M44" i="4"/>
  <c r="M97" i="3"/>
  <c r="L86" i="4"/>
  <c r="L59" i="5"/>
  <c r="T37" i="3"/>
  <c r="R37" i="3" s="1"/>
  <c r="S24" i="5"/>
  <c r="Q24" i="5" s="1"/>
  <c r="S33" i="4"/>
  <c r="Q33" i="4" s="1"/>
  <c r="T143" i="3"/>
  <c r="R143" i="3" s="1"/>
  <c r="S130" i="4"/>
  <c r="Q130" i="4" s="1"/>
  <c r="AB101" i="6"/>
  <c r="AB157" i="6"/>
  <c r="T36" i="3"/>
  <c r="R36" i="3" s="1"/>
  <c r="S32" i="4"/>
  <c r="Q32" i="4" s="1"/>
  <c r="C59" i="14"/>
  <c r="H59" i="11" s="1"/>
  <c r="E59" i="11" s="1"/>
  <c r="B59" i="11" s="1"/>
  <c r="I25" i="11"/>
  <c r="J24" i="4" s="1"/>
  <c r="K27" i="3"/>
  <c r="I29" i="11"/>
  <c r="J28" i="4" s="1"/>
  <c r="K31" i="3"/>
  <c r="N121" i="3"/>
  <c r="L121" i="3" s="1"/>
  <c r="M72" i="5"/>
  <c r="K72" i="5" s="1"/>
  <c r="M12" i="3"/>
  <c r="L11" i="4"/>
  <c r="M95" i="3"/>
  <c r="L84" i="4"/>
  <c r="L57" i="5"/>
  <c r="N102" i="3"/>
  <c r="M91" i="4"/>
  <c r="M61" i="5"/>
  <c r="N129" i="3"/>
  <c r="L129" i="3" s="1"/>
  <c r="M116" i="4"/>
  <c r="K116" i="4" s="1"/>
  <c r="N127" i="3"/>
  <c r="L127" i="3" s="1"/>
  <c r="M114" i="4"/>
  <c r="K114" i="4" s="1"/>
  <c r="N162" i="3"/>
  <c r="L162" i="3" s="1"/>
  <c r="M147" i="4"/>
  <c r="K147" i="4" s="1"/>
  <c r="N9" i="3"/>
  <c r="L9" i="3" s="1"/>
  <c r="M139" i="4"/>
  <c r="K139" i="4" s="1"/>
  <c r="M9" i="4"/>
  <c r="K9" i="4" s="1"/>
  <c r="M9" i="5"/>
  <c r="K9" i="5" s="1"/>
  <c r="M85" i="5"/>
  <c r="K85" i="5" s="1"/>
  <c r="N48" i="3"/>
  <c r="L48" i="3" s="1"/>
  <c r="M43" i="4"/>
  <c r="K43" i="4" s="1"/>
  <c r="M119" i="3"/>
  <c r="L70" i="5"/>
  <c r="L107" i="4"/>
  <c r="N157" i="3"/>
  <c r="M143" i="4"/>
  <c r="M88" i="5"/>
  <c r="N88" i="3"/>
  <c r="L88" i="3" s="1"/>
  <c r="M78" i="4"/>
  <c r="K78" i="4" s="1"/>
  <c r="N158" i="3"/>
  <c r="M89" i="5"/>
  <c r="M144" i="4"/>
  <c r="N61" i="3"/>
  <c r="L61" i="3" s="1"/>
  <c r="M41" i="5"/>
  <c r="K41" i="5" s="1"/>
  <c r="M55" i="4"/>
  <c r="K55" i="4" s="1"/>
  <c r="N60" i="3"/>
  <c r="L60" i="3" s="1"/>
  <c r="M54" i="4"/>
  <c r="K54" i="4" s="1"/>
  <c r="N56" i="3"/>
  <c r="L56" i="3" s="1"/>
  <c r="M51" i="4"/>
  <c r="K51" i="4" s="1"/>
  <c r="M38" i="5"/>
  <c r="K38" i="5" s="1"/>
  <c r="N94" i="3"/>
  <c r="M83" i="4"/>
  <c r="N164" i="3"/>
  <c r="M91" i="5"/>
  <c r="I61" i="11"/>
  <c r="J43" i="5" s="1"/>
  <c r="K63" i="3"/>
  <c r="N91" i="3"/>
  <c r="M80" i="4"/>
  <c r="N134" i="3"/>
  <c r="L134" i="3" s="1"/>
  <c r="M121" i="4"/>
  <c r="K121" i="4" s="1"/>
  <c r="I148" i="11"/>
  <c r="J137" i="4" s="1"/>
  <c r="K150" i="3"/>
  <c r="I122" i="11"/>
  <c r="J111" i="4" s="1"/>
  <c r="K124" i="3"/>
  <c r="N160" i="3"/>
  <c r="M145" i="4"/>
  <c r="M118" i="3"/>
  <c r="L118" i="3" s="1"/>
  <c r="L69" i="5"/>
  <c r="L106" i="4"/>
  <c r="K106" i="4" s="1"/>
  <c r="M136" i="3"/>
  <c r="L74" i="5"/>
  <c r="L123" i="4"/>
  <c r="N137" i="3"/>
  <c r="L137" i="3" s="1"/>
  <c r="M75" i="5"/>
  <c r="K75" i="5" s="1"/>
  <c r="M124" i="4"/>
  <c r="K124" i="4" s="1"/>
  <c r="N41" i="3"/>
  <c r="M26" i="5"/>
  <c r="M36" i="4"/>
  <c r="I109" i="11"/>
  <c r="J100" i="4" s="1"/>
  <c r="K111" i="3"/>
  <c r="I170" i="11"/>
  <c r="J156" i="4" s="1"/>
  <c r="K172" i="3"/>
  <c r="I149" i="11"/>
  <c r="J138" i="4" s="1"/>
  <c r="K151" i="3"/>
  <c r="M65" i="3"/>
  <c r="L58" i="4"/>
  <c r="N27" i="3"/>
  <c r="L27" i="3" s="1"/>
  <c r="M24" i="4"/>
  <c r="K24" i="4" s="1"/>
  <c r="N90" i="3"/>
  <c r="L90" i="3" s="1"/>
  <c r="M56" i="5"/>
  <c r="K56" i="5" s="1"/>
  <c r="N40" i="3"/>
  <c r="M25" i="5"/>
  <c r="I50" i="11"/>
  <c r="K52" i="3"/>
  <c r="I145" i="11"/>
  <c r="K147" i="3"/>
  <c r="N173" i="3"/>
  <c r="M157" i="4"/>
  <c r="M96" i="5"/>
  <c r="I106" i="11"/>
  <c r="K108" i="3"/>
  <c r="N109" i="3"/>
  <c r="L109" i="3" s="1"/>
  <c r="M64" i="5"/>
  <c r="K64" i="5" s="1"/>
  <c r="M98" i="4"/>
  <c r="K98" i="4" s="1"/>
  <c r="I138" i="11"/>
  <c r="K140" i="3"/>
  <c r="M160" i="3"/>
  <c r="L145" i="4"/>
  <c r="N92" i="3"/>
  <c r="L92" i="3" s="1"/>
  <c r="M81" i="4"/>
  <c r="K81" i="4" s="1"/>
  <c r="N15" i="3"/>
  <c r="M14" i="4"/>
  <c r="I105" i="11"/>
  <c r="J96" i="4" s="1"/>
  <c r="K107" i="3"/>
  <c r="N11" i="3"/>
  <c r="M11" i="5"/>
  <c r="N136" i="3"/>
  <c r="L136" i="3" s="1"/>
  <c r="M123" i="4"/>
  <c r="K123" i="4" s="1"/>
  <c r="M74" i="5"/>
  <c r="K74" i="5" s="1"/>
  <c r="M40" i="3"/>
  <c r="L25" i="5"/>
  <c r="N73" i="3"/>
  <c r="L73" i="3" s="1"/>
  <c r="M47" i="5"/>
  <c r="K47" i="5" s="1"/>
  <c r="M65" i="4"/>
  <c r="K65" i="4" s="1"/>
  <c r="I157" i="11"/>
  <c r="J90" i="5" s="1"/>
  <c r="K159" i="3"/>
  <c r="I16" i="11"/>
  <c r="J14" i="5" s="1"/>
  <c r="K18" i="3"/>
  <c r="N119" i="3"/>
  <c r="L119" i="3" s="1"/>
  <c r="M107" i="4"/>
  <c r="K107" i="4" s="1"/>
  <c r="M70" i="5"/>
  <c r="K70" i="5" s="1"/>
  <c r="N97" i="3"/>
  <c r="L97" i="3" s="1"/>
  <c r="M86" i="4"/>
  <c r="K86" i="4" s="1"/>
  <c r="M59" i="5"/>
  <c r="K59" i="5" s="1"/>
  <c r="I48" i="11"/>
  <c r="K50" i="3"/>
  <c r="M149" i="3"/>
  <c r="L136" i="4"/>
  <c r="N19" i="3"/>
  <c r="M17" i="4"/>
  <c r="N53" i="3"/>
  <c r="M35" i="5"/>
  <c r="M48" i="4"/>
  <c r="I15" i="11"/>
  <c r="K17" i="3"/>
  <c r="N101" i="3"/>
  <c r="M90" i="4"/>
  <c r="N114" i="3"/>
  <c r="M68" i="5"/>
  <c r="N147" i="3"/>
  <c r="M134" i="4"/>
  <c r="M83" i="5"/>
  <c r="I113" i="11"/>
  <c r="J103" i="4" s="1"/>
  <c r="K115" i="3"/>
  <c r="I139" i="11"/>
  <c r="K141" i="3"/>
  <c r="N115" i="3"/>
  <c r="M103" i="4"/>
  <c r="I66" i="11"/>
  <c r="K68" i="3"/>
  <c r="N8" i="3"/>
  <c r="L8" i="3" s="1"/>
  <c r="M8" i="5"/>
  <c r="K8" i="5" s="1"/>
  <c r="M8" i="4"/>
  <c r="K8" i="4" s="1"/>
  <c r="M115" i="3"/>
  <c r="L103" i="4"/>
  <c r="N66" i="3"/>
  <c r="L66" i="3" s="1"/>
  <c r="M44" i="5"/>
  <c r="K44" i="5" s="1"/>
  <c r="M59" i="4"/>
  <c r="K59" i="4" s="1"/>
  <c r="N126" i="3"/>
  <c r="M113" i="4"/>
  <c r="N143" i="3"/>
  <c r="L143" i="3" s="1"/>
  <c r="M130" i="4"/>
  <c r="K130" i="4" s="1"/>
  <c r="I71" i="11"/>
  <c r="K73" i="3"/>
  <c r="M43" i="3"/>
  <c r="L28" i="5"/>
  <c r="L38" i="4"/>
  <c r="N17" i="3"/>
  <c r="L17" i="3" s="1"/>
  <c r="M13" i="5"/>
  <c r="K13" i="5" s="1"/>
  <c r="M16" i="4"/>
  <c r="K16" i="4" s="1"/>
  <c r="N113" i="3"/>
  <c r="L113" i="3" s="1"/>
  <c r="M102" i="4"/>
  <c r="K102" i="4" s="1"/>
  <c r="M67" i="5"/>
  <c r="K67" i="5" s="1"/>
  <c r="N58" i="3"/>
  <c r="L58" i="3" s="1"/>
  <c r="M40" i="5"/>
  <c r="K40" i="5" s="1"/>
  <c r="N45" i="3"/>
  <c r="L45" i="3" s="1"/>
  <c r="M30" i="5"/>
  <c r="K30" i="5" s="1"/>
  <c r="M40" i="4"/>
  <c r="K40" i="4" s="1"/>
  <c r="N74" i="3"/>
  <c r="M66" i="4"/>
  <c r="I40" i="11"/>
  <c r="K42" i="3"/>
  <c r="N33" i="3"/>
  <c r="M22" i="5"/>
  <c r="M30" i="4"/>
  <c r="N165" i="3"/>
  <c r="L165" i="3" s="1"/>
  <c r="M149" i="4"/>
  <c r="K149" i="4" s="1"/>
  <c r="N7" i="3"/>
  <c r="M7" i="4"/>
  <c r="M7" i="5"/>
  <c r="I47" i="11"/>
  <c r="J44" i="4" s="1"/>
  <c r="K49" i="3"/>
  <c r="I46" i="11"/>
  <c r="J43" i="4" s="1"/>
  <c r="K48" i="3"/>
  <c r="N112" i="3"/>
  <c r="L112" i="3" s="1"/>
  <c r="M66" i="5"/>
  <c r="K66" i="5" s="1"/>
  <c r="M101" i="4"/>
  <c r="K101" i="4" s="1"/>
  <c r="I52" i="11"/>
  <c r="K54" i="3"/>
  <c r="N168" i="3"/>
  <c r="M93" i="5"/>
  <c r="M152" i="4"/>
  <c r="I117" i="11"/>
  <c r="K119" i="3"/>
  <c r="S125" i="14"/>
  <c r="B125" i="14" s="1"/>
  <c r="F125" i="11" s="1"/>
  <c r="C125" i="11" s="1"/>
  <c r="C125" i="14"/>
  <c r="H125" i="11" s="1"/>
  <c r="E125" i="11" s="1"/>
  <c r="T64" i="3"/>
  <c r="R64" i="3" s="1"/>
  <c r="S57" i="4"/>
  <c r="Q57" i="4" s="1"/>
  <c r="P85" i="3"/>
  <c r="O55" i="5"/>
  <c r="T144" i="3"/>
  <c r="R144" i="3" s="1"/>
  <c r="S80" i="5"/>
  <c r="Q80" i="5" s="1"/>
  <c r="S131" i="4"/>
  <c r="Q131" i="4" s="1"/>
  <c r="N172" i="3"/>
  <c r="M156" i="4"/>
  <c r="O5" i="3"/>
  <c r="N5" i="5"/>
  <c r="N5" i="4"/>
  <c r="P43" i="3"/>
  <c r="O38" i="4"/>
  <c r="O28" i="5"/>
  <c r="M157" i="3"/>
  <c r="L143" i="4"/>
  <c r="L88" i="5"/>
  <c r="M158" i="3"/>
  <c r="L89" i="5"/>
  <c r="L144" i="4"/>
  <c r="R13" i="7"/>
  <c r="Q12" i="3"/>
  <c r="P11" i="4"/>
  <c r="O129" i="3"/>
  <c r="N116" i="4"/>
  <c r="AB141" i="6"/>
  <c r="M16" i="3"/>
  <c r="L12" i="5"/>
  <c r="L15" i="4"/>
  <c r="M85" i="3"/>
  <c r="L85" i="3" s="1"/>
  <c r="L55" i="5"/>
  <c r="K55" i="5" s="1"/>
  <c r="P94" i="3"/>
  <c r="O83" i="4"/>
  <c r="M130" i="3"/>
  <c r="L117" i="4"/>
  <c r="AB152" i="6"/>
  <c r="I17" i="11"/>
  <c r="J17" i="4" s="1"/>
  <c r="K19" i="3"/>
  <c r="N138" i="3"/>
  <c r="M125" i="4"/>
  <c r="M76" i="5"/>
  <c r="N139" i="3"/>
  <c r="M126" i="4"/>
  <c r="O111" i="3"/>
  <c r="N100" i="4"/>
  <c r="R142" i="7"/>
  <c r="Q141" i="3"/>
  <c r="P128" i="4"/>
  <c r="P78" i="5"/>
  <c r="T171" i="3"/>
  <c r="R171" i="3" s="1"/>
  <c r="S155" i="4"/>
  <c r="Q155" i="4" s="1"/>
  <c r="S95" i="5"/>
  <c r="Q95" i="5" s="1"/>
  <c r="N10" i="3"/>
  <c r="M10" i="4"/>
  <c r="M10" i="5"/>
  <c r="B21" i="11"/>
  <c r="N110" i="3"/>
  <c r="M65" i="5"/>
  <c r="M99" i="4"/>
  <c r="I28" i="11"/>
  <c r="K30" i="3"/>
  <c r="R58" i="7"/>
  <c r="Q57" i="3"/>
  <c r="P39" i="5"/>
  <c r="P52" i="4"/>
  <c r="R86" i="7"/>
  <c r="Q85" i="3"/>
  <c r="P55" i="5"/>
  <c r="R98" i="7"/>
  <c r="Q97" i="3"/>
  <c r="P86" i="4"/>
  <c r="P59" i="5"/>
  <c r="O158" i="3"/>
  <c r="N144" i="4"/>
  <c r="N89" i="5"/>
  <c r="T172" i="3"/>
  <c r="R172" i="3" s="1"/>
  <c r="S156" i="4"/>
  <c r="Q156" i="4" s="1"/>
  <c r="O73" i="3"/>
  <c r="N65" i="4"/>
  <c r="N47" i="5"/>
  <c r="I55" i="11"/>
  <c r="K57" i="3"/>
  <c r="T80" i="3"/>
  <c r="R80" i="3" s="1"/>
  <c r="S72" i="4"/>
  <c r="Q72" i="4" s="1"/>
  <c r="P58" i="3"/>
  <c r="O40" i="5"/>
  <c r="O96" i="3"/>
  <c r="N58" i="5"/>
  <c r="N85" i="4"/>
  <c r="M116" i="3"/>
  <c r="L104" i="4"/>
  <c r="O137" i="3"/>
  <c r="N124" i="4"/>
  <c r="N75" i="5"/>
  <c r="M164" i="3"/>
  <c r="L91" i="5"/>
  <c r="P11" i="3"/>
  <c r="O11" i="5"/>
  <c r="O34" i="3"/>
  <c r="N23" i="5"/>
  <c r="I80" i="11"/>
  <c r="J73" i="4" s="1"/>
  <c r="K82" i="3"/>
  <c r="B101" i="11"/>
  <c r="M110" i="3"/>
  <c r="L65" i="5"/>
  <c r="L99" i="4"/>
  <c r="M124" i="3"/>
  <c r="L111" i="4"/>
  <c r="O125" i="3"/>
  <c r="N112" i="4"/>
  <c r="AB131" i="6"/>
  <c r="M166" i="3"/>
  <c r="L150" i="4"/>
  <c r="T26" i="3"/>
  <c r="R26" i="3" s="1"/>
  <c r="S23" i="4"/>
  <c r="Q23" i="4" s="1"/>
  <c r="R33" i="7"/>
  <c r="Q32" i="3"/>
  <c r="P29" i="4"/>
  <c r="P21" i="5"/>
  <c r="AB53" i="6"/>
  <c r="R85" i="7"/>
  <c r="Q84" i="3"/>
  <c r="P54" i="5"/>
  <c r="P75" i="4"/>
  <c r="P18" i="3"/>
  <c r="O14" i="5"/>
  <c r="P47" i="3"/>
  <c r="O42" i="4"/>
  <c r="AB37" i="6"/>
  <c r="N105" i="3"/>
  <c r="L105" i="3" s="1"/>
  <c r="M94" i="4"/>
  <c r="K94" i="4" s="1"/>
  <c r="N144" i="3"/>
  <c r="M131" i="4"/>
  <c r="M80" i="5"/>
  <c r="I167" i="11"/>
  <c r="K169" i="3"/>
  <c r="N173" i="6"/>
  <c r="AB31" i="6"/>
  <c r="O79" i="3"/>
  <c r="N71" i="4"/>
  <c r="N52" i="5"/>
  <c r="P21" i="3"/>
  <c r="O19" i="4"/>
  <c r="AB64" i="6"/>
  <c r="M19" i="3"/>
  <c r="L17" i="4"/>
  <c r="R60" i="7"/>
  <c r="Q59" i="3"/>
  <c r="P53" i="4"/>
  <c r="O103" i="3"/>
  <c r="N92" i="4"/>
  <c r="N62" i="5"/>
  <c r="O107" i="3"/>
  <c r="N96" i="4"/>
  <c r="O121" i="3"/>
  <c r="N72" i="5"/>
  <c r="M147" i="3"/>
  <c r="L83" i="5"/>
  <c r="L134" i="4"/>
  <c r="M170" i="3"/>
  <c r="L154" i="4"/>
  <c r="T71" i="3"/>
  <c r="R71" i="3" s="1"/>
  <c r="S64" i="4"/>
  <c r="Q64" i="4" s="1"/>
  <c r="N70" i="3"/>
  <c r="L70" i="3" s="1"/>
  <c r="M63" i="4"/>
  <c r="K63" i="4" s="1"/>
  <c r="P30" i="3"/>
  <c r="O27" i="4"/>
  <c r="O20" i="5"/>
  <c r="T11" i="3"/>
  <c r="R11" i="3" s="1"/>
  <c r="S11" i="5"/>
  <c r="Q11" i="5" s="1"/>
  <c r="O38" i="3"/>
  <c r="N34" i="4"/>
  <c r="O100" i="3"/>
  <c r="N89" i="4"/>
  <c r="N104" i="3"/>
  <c r="L104" i="3" s="1"/>
  <c r="M93" i="4"/>
  <c r="K93" i="4" s="1"/>
  <c r="M135" i="3"/>
  <c r="L73" i="5"/>
  <c r="L122" i="4"/>
  <c r="M168" i="3"/>
  <c r="L93" i="5"/>
  <c r="L152" i="4"/>
  <c r="R65" i="7"/>
  <c r="Q64" i="3"/>
  <c r="P57" i="4"/>
  <c r="AB26" i="6"/>
  <c r="M69" i="3"/>
  <c r="L46" i="5"/>
  <c r="L62" i="4"/>
  <c r="R115" i="7"/>
  <c r="Q114" i="3"/>
  <c r="P68" i="5"/>
  <c r="P123" i="3"/>
  <c r="O110" i="4"/>
  <c r="P132" i="3"/>
  <c r="O119" i="4"/>
  <c r="P139" i="3"/>
  <c r="O126" i="4"/>
  <c r="R135" i="7"/>
  <c r="Q134" i="3"/>
  <c r="P121" i="4"/>
  <c r="P136" i="3"/>
  <c r="O74" i="5"/>
  <c r="O123" i="4"/>
  <c r="P144" i="3"/>
  <c r="O131" i="4"/>
  <c r="O80" i="5"/>
  <c r="R161" i="7"/>
  <c r="Q160" i="3"/>
  <c r="P145" i="4"/>
  <c r="R156" i="7"/>
  <c r="Q155" i="3"/>
  <c r="P141" i="4"/>
  <c r="P163" i="3"/>
  <c r="O148" i="4"/>
  <c r="R167" i="7"/>
  <c r="Q166" i="3"/>
  <c r="P150" i="4"/>
  <c r="R174" i="7"/>
  <c r="Q173" i="3"/>
  <c r="P157" i="4"/>
  <c r="P96" i="5"/>
  <c r="B3" i="11"/>
  <c r="M59" i="3"/>
  <c r="L59" i="3" s="1"/>
  <c r="L53" i="4"/>
  <c r="R100" i="7"/>
  <c r="Q99" i="3"/>
  <c r="P88" i="4"/>
  <c r="P106" i="3"/>
  <c r="O95" i="4"/>
  <c r="P118" i="3"/>
  <c r="O106" i="4"/>
  <c r="O69" i="5"/>
  <c r="R109" i="7"/>
  <c r="Q108" i="3"/>
  <c r="P97" i="4"/>
  <c r="P63" i="5"/>
  <c r="R121" i="7"/>
  <c r="Q120" i="3"/>
  <c r="P71" i="5"/>
  <c r="P108" i="4"/>
  <c r="R136" i="7"/>
  <c r="Q135" i="3"/>
  <c r="P122" i="4"/>
  <c r="P73" i="5"/>
  <c r="P130" i="3"/>
  <c r="O117" i="4"/>
  <c r="P140" i="3"/>
  <c r="O127" i="4"/>
  <c r="O77" i="5"/>
  <c r="R162" i="7"/>
  <c r="Q161" i="3"/>
  <c r="P146" i="4"/>
  <c r="P156" i="3"/>
  <c r="O87" i="5"/>
  <c r="O142" i="4"/>
  <c r="Q143" i="3"/>
  <c r="R144" i="7"/>
  <c r="P130" i="4"/>
  <c r="P151" i="3"/>
  <c r="O138" i="4"/>
  <c r="P170" i="3"/>
  <c r="O154" i="4"/>
  <c r="I98" i="11"/>
  <c r="J89" i="4" s="1"/>
  <c r="K100" i="3"/>
  <c r="I90" i="11"/>
  <c r="J81" i="4" s="1"/>
  <c r="K92" i="3"/>
  <c r="O88" i="3"/>
  <c r="N78" i="4"/>
  <c r="T89" i="3"/>
  <c r="R89" i="3" s="1"/>
  <c r="S79" i="4"/>
  <c r="Q79" i="4" s="1"/>
  <c r="P39" i="3"/>
  <c r="O35" i="4"/>
  <c r="B11" i="11"/>
  <c r="O61" i="3"/>
  <c r="N41" i="5"/>
  <c r="N55" i="4"/>
  <c r="S20" i="14"/>
  <c r="B20" i="14" s="1"/>
  <c r="F20" i="11" s="1"/>
  <c r="C20" i="11" s="1"/>
  <c r="B20" i="11" s="1"/>
  <c r="C20" i="14"/>
  <c r="H20" i="11" s="1"/>
  <c r="E20" i="11" s="1"/>
  <c r="B26" i="11"/>
  <c r="M55" i="3"/>
  <c r="L37" i="5"/>
  <c r="L50" i="4"/>
  <c r="R26" i="7"/>
  <c r="Q25" i="3"/>
  <c r="P22" i="4"/>
  <c r="T53" i="3"/>
  <c r="R53" i="3" s="1"/>
  <c r="S48" i="4"/>
  <c r="Q48" i="4" s="1"/>
  <c r="S35" i="5"/>
  <c r="Q35" i="5" s="1"/>
  <c r="M25" i="3"/>
  <c r="L22" i="4"/>
  <c r="P52" i="3"/>
  <c r="O47" i="4"/>
  <c r="O34" i="5"/>
  <c r="X129" i="8"/>
  <c r="Q124" i="4"/>
  <c r="P95" i="3"/>
  <c r="O57" i="5"/>
  <c r="O84" i="4"/>
  <c r="AB109" i="6"/>
  <c r="M108" i="3"/>
  <c r="L97" i="4"/>
  <c r="L63" i="5"/>
  <c r="AB132" i="6"/>
  <c r="O154" i="3"/>
  <c r="N86" i="5"/>
  <c r="N140" i="4"/>
  <c r="N67" i="3"/>
  <c r="M60" i="4"/>
  <c r="R73" i="7"/>
  <c r="O72" i="3" s="1"/>
  <c r="Q72" i="3"/>
  <c r="N86" i="3"/>
  <c r="M76" i="4"/>
  <c r="P45" i="3"/>
  <c r="O40" i="4"/>
  <c r="O30" i="5"/>
  <c r="I93" i="11"/>
  <c r="K95" i="3"/>
  <c r="B134" i="11"/>
  <c r="R16" i="7"/>
  <c r="Q15" i="3"/>
  <c r="P14" i="4"/>
  <c r="J48" i="5"/>
  <c r="J67" i="4"/>
  <c r="M161" i="3"/>
  <c r="L146" i="4"/>
  <c r="P69" i="3"/>
  <c r="O62" i="4"/>
  <c r="O46" i="5"/>
  <c r="T40" i="3"/>
  <c r="R40" i="3" s="1"/>
  <c r="S25" i="5"/>
  <c r="Q25" i="5" s="1"/>
  <c r="AB22" i="6"/>
  <c r="O31" i="3"/>
  <c r="N28" i="4"/>
  <c r="J85" i="5"/>
  <c r="J9" i="5"/>
  <c r="J139" i="4"/>
  <c r="J9" i="4"/>
  <c r="P91" i="3"/>
  <c r="O80" i="4"/>
  <c r="M98" i="3"/>
  <c r="L98" i="3" s="1"/>
  <c r="L60" i="5"/>
  <c r="K60" i="5" s="1"/>
  <c r="L87" i="4"/>
  <c r="K87" i="4" s="1"/>
  <c r="N116" i="3"/>
  <c r="L116" i="3" s="1"/>
  <c r="M104" i="4"/>
  <c r="K104" i="4" s="1"/>
  <c r="AB142" i="6"/>
  <c r="O23" i="3"/>
  <c r="N16" i="5"/>
  <c r="N21" i="4"/>
  <c r="R41" i="7"/>
  <c r="Q40" i="3"/>
  <c r="P25" i="5"/>
  <c r="P26" i="3"/>
  <c r="O23" i="4"/>
  <c r="P29" i="3"/>
  <c r="O26" i="4"/>
  <c r="O19" i="5"/>
  <c r="AB69" i="6"/>
  <c r="AB85" i="6"/>
  <c r="P98" i="3"/>
  <c r="O60" i="5"/>
  <c r="O87" i="4"/>
  <c r="AB126" i="6"/>
  <c r="N149" i="3"/>
  <c r="L149" i="3" s="1"/>
  <c r="M136" i="4"/>
  <c r="K136" i="4" s="1"/>
  <c r="Q89" i="4"/>
  <c r="B83" i="11"/>
  <c r="AB151" i="6"/>
  <c r="I77" i="11"/>
  <c r="K79" i="3"/>
  <c r="P131" i="3"/>
  <c r="O118" i="4"/>
  <c r="P49" i="3"/>
  <c r="O44" i="4"/>
  <c r="R72" i="7"/>
  <c r="Q71" i="3"/>
  <c r="P64" i="4"/>
  <c r="P53" i="3"/>
  <c r="O48" i="4"/>
  <c r="O35" i="5"/>
  <c r="O60" i="3"/>
  <c r="N54" i="4"/>
  <c r="Q96" i="4"/>
  <c r="I143" i="11"/>
  <c r="K145" i="3"/>
  <c r="I120" i="11"/>
  <c r="J109" i="4" s="1"/>
  <c r="K122" i="3"/>
  <c r="K84" i="4"/>
  <c r="J54" i="5"/>
  <c r="J75" i="4"/>
  <c r="C154" i="14"/>
  <c r="H154" i="11" s="1"/>
  <c r="E154" i="11" s="1"/>
  <c r="B154" i="11" s="1"/>
  <c r="C169" i="14"/>
  <c r="H169" i="11" s="1"/>
  <c r="E169" i="11" s="1"/>
  <c r="B169" i="11" s="1"/>
  <c r="C171" i="14"/>
  <c r="H171" i="11" s="1"/>
  <c r="E171" i="11" s="1"/>
  <c r="B171" i="11" s="1"/>
  <c r="C155" i="14"/>
  <c r="H155" i="11" s="1"/>
  <c r="E155" i="11" s="1"/>
  <c r="B155" i="11" s="1"/>
  <c r="C9" i="14"/>
  <c r="H9" i="11" s="1"/>
  <c r="E9" i="11" s="1"/>
  <c r="B9" i="11" s="1"/>
  <c r="R68" i="3"/>
  <c r="I76" i="11"/>
  <c r="K78" i="3"/>
  <c r="C56" i="14"/>
  <c r="H56" i="11" s="1"/>
  <c r="E56" i="11" s="1"/>
  <c r="B56" i="11" s="1"/>
  <c r="I65" i="11"/>
  <c r="J60" i="4" s="1"/>
  <c r="K67" i="3"/>
  <c r="C142" i="14"/>
  <c r="H142" i="11" s="1"/>
  <c r="E142" i="11" s="1"/>
  <c r="B142" i="11" s="1"/>
  <c r="C158" i="14"/>
  <c r="H158" i="11" s="1"/>
  <c r="E158" i="11" s="1"/>
  <c r="B158" i="11" s="1"/>
  <c r="I135" i="11"/>
  <c r="K137" i="3"/>
  <c r="R44" i="7"/>
  <c r="Q43" i="3"/>
  <c r="P38" i="4"/>
  <c r="P28" i="5"/>
  <c r="O50" i="3"/>
  <c r="N45" i="4"/>
  <c r="N32" i="5"/>
  <c r="T114" i="3"/>
  <c r="R114" i="3" s="1"/>
  <c r="S68" i="5"/>
  <c r="Q68" i="5" s="1"/>
  <c r="T127" i="3"/>
  <c r="R127" i="3" s="1"/>
  <c r="S114" i="4"/>
  <c r="Q114" i="4" s="1"/>
  <c r="I136" i="11"/>
  <c r="K138" i="3"/>
  <c r="M15" i="3"/>
  <c r="L14" i="4"/>
  <c r="N57" i="3"/>
  <c r="M52" i="4"/>
  <c r="M39" i="5"/>
  <c r="P12" i="3"/>
  <c r="O11" i="4"/>
  <c r="R12" i="7"/>
  <c r="Q11" i="3"/>
  <c r="P11" i="5"/>
  <c r="T97" i="3"/>
  <c r="R97" i="3" s="1"/>
  <c r="S59" i="5"/>
  <c r="Q59" i="5" s="1"/>
  <c r="S86" i="4"/>
  <c r="Q86" i="4" s="1"/>
  <c r="M120" i="3"/>
  <c r="L71" i="5"/>
  <c r="L108" i="4"/>
  <c r="M145" i="3"/>
  <c r="L132" i="4"/>
  <c r="L81" i="5"/>
  <c r="T161" i="3"/>
  <c r="R161" i="3" s="1"/>
  <c r="S146" i="4"/>
  <c r="Q146" i="4" s="1"/>
  <c r="T167" i="3"/>
  <c r="R167" i="3" s="1"/>
  <c r="S151" i="4"/>
  <c r="Q151" i="4" s="1"/>
  <c r="S92" i="5"/>
  <c r="Q92" i="5" s="1"/>
  <c r="P32" i="3"/>
  <c r="O29" i="4"/>
  <c r="O21" i="5"/>
  <c r="R19" i="7"/>
  <c r="Q18" i="3"/>
  <c r="P14" i="5"/>
  <c r="T59" i="3"/>
  <c r="R59" i="3" s="1"/>
  <c r="S53" i="4"/>
  <c r="Q53" i="4" s="1"/>
  <c r="O68" i="3"/>
  <c r="N61" i="4"/>
  <c r="N45" i="5"/>
  <c r="N5" i="3"/>
  <c r="L5" i="3" s="1"/>
  <c r="M5" i="4"/>
  <c r="K5" i="4" s="1"/>
  <c r="M5" i="5"/>
  <c r="K5" i="5" s="1"/>
  <c r="M106" i="3"/>
  <c r="L95" i="4"/>
  <c r="T139" i="3"/>
  <c r="R139" i="3" s="1"/>
  <c r="S126" i="4"/>
  <c r="Q126" i="4" s="1"/>
  <c r="T136" i="3"/>
  <c r="R136" i="3" s="1"/>
  <c r="S123" i="4"/>
  <c r="Q123" i="4" s="1"/>
  <c r="S74" i="5"/>
  <c r="Q74" i="5" s="1"/>
  <c r="M50" i="3"/>
  <c r="L45" i="4"/>
  <c r="L32" i="5"/>
  <c r="N31" i="3"/>
  <c r="L31" i="3" s="1"/>
  <c r="M28" i="4"/>
  <c r="K28" i="4" s="1"/>
  <c r="T19" i="3"/>
  <c r="R19" i="3" s="1"/>
  <c r="S17" i="4"/>
  <c r="Q17" i="4" s="1"/>
  <c r="P59" i="3"/>
  <c r="O53" i="4"/>
  <c r="M101" i="3"/>
  <c r="L90" i="4"/>
  <c r="T108" i="3"/>
  <c r="R108" i="3" s="1"/>
  <c r="S63" i="5"/>
  <c r="Q63" i="5" s="1"/>
  <c r="S97" i="4"/>
  <c r="Q97" i="4" s="1"/>
  <c r="N161" i="3"/>
  <c r="L161" i="3" s="1"/>
  <c r="M146" i="4"/>
  <c r="R42" i="7"/>
  <c r="Q41" i="3"/>
  <c r="P36" i="4"/>
  <c r="P26" i="5"/>
  <c r="H77" i="3"/>
  <c r="I77" i="3" s="1"/>
  <c r="BX145" i="17"/>
  <c r="D145" i="17" s="1"/>
  <c r="M46" i="3"/>
  <c r="L46" i="3" s="1"/>
  <c r="L31" i="5"/>
  <c r="L41" i="4"/>
  <c r="P63" i="3"/>
  <c r="O43" i="5"/>
  <c r="R31" i="7"/>
  <c r="Q30" i="3"/>
  <c r="P27" i="4"/>
  <c r="P20" i="5"/>
  <c r="AB63" i="6"/>
  <c r="O13" i="3"/>
  <c r="N12" i="4"/>
  <c r="T49" i="3"/>
  <c r="R49" i="3" s="1"/>
  <c r="S44" i="4"/>
  <c r="Q44" i="4" s="1"/>
  <c r="N145" i="3"/>
  <c r="L145" i="3" s="1"/>
  <c r="M132" i="4"/>
  <c r="K132" i="4" s="1"/>
  <c r="M81" i="5"/>
  <c r="K81" i="5" s="1"/>
  <c r="T67" i="3"/>
  <c r="R67" i="3" s="1"/>
  <c r="S60" i="4"/>
  <c r="Q60" i="4" s="1"/>
  <c r="R25" i="7"/>
  <c r="Q24" i="3"/>
  <c r="P17" i="5"/>
  <c r="M35" i="3"/>
  <c r="L31" i="4"/>
  <c r="I74" i="11"/>
  <c r="K76" i="3"/>
  <c r="M7" i="3"/>
  <c r="L7" i="4"/>
  <c r="L7" i="5"/>
  <c r="I43" i="11"/>
  <c r="K45" i="3"/>
  <c r="R103" i="7"/>
  <c r="Q102" i="3"/>
  <c r="P91" i="4"/>
  <c r="P61" i="5"/>
  <c r="R111" i="7"/>
  <c r="Q110" i="3"/>
  <c r="P65" i="5"/>
  <c r="P99" i="4"/>
  <c r="P124" i="3"/>
  <c r="O111" i="4"/>
  <c r="P112" i="3"/>
  <c r="O66" i="5"/>
  <c r="O101" i="4"/>
  <c r="R127" i="7"/>
  <c r="Q126" i="3"/>
  <c r="P113" i="4"/>
  <c r="R150" i="7"/>
  <c r="Q149" i="3"/>
  <c r="P136" i="4"/>
  <c r="R158" i="7"/>
  <c r="Q157" i="3"/>
  <c r="P143" i="4"/>
  <c r="P88" i="5"/>
  <c r="R148" i="7"/>
  <c r="Q147" i="3"/>
  <c r="P134" i="4"/>
  <c r="P83" i="5"/>
  <c r="P155" i="3"/>
  <c r="O141" i="4"/>
  <c r="I161" i="11"/>
  <c r="J148" i="4" s="1"/>
  <c r="K163" i="3"/>
  <c r="P166" i="3"/>
  <c r="O150" i="4"/>
  <c r="P173" i="3"/>
  <c r="O157" i="4"/>
  <c r="O96" i="5"/>
  <c r="J69" i="4"/>
  <c r="J50" i="5"/>
  <c r="I8" i="11"/>
  <c r="K10" i="3"/>
  <c r="AB70" i="6"/>
  <c r="P76" i="3"/>
  <c r="O68" i="4"/>
  <c r="O49" i="5"/>
  <c r="M10" i="3"/>
  <c r="L10" i="5"/>
  <c r="L10" i="4"/>
  <c r="O56" i="3"/>
  <c r="N51" i="4"/>
  <c r="N38" i="5"/>
  <c r="N64" i="3"/>
  <c r="M57" i="4"/>
  <c r="P99" i="3"/>
  <c r="O88" i="4"/>
  <c r="R107" i="7"/>
  <c r="Q106" i="3"/>
  <c r="P95" i="4"/>
  <c r="R119" i="7"/>
  <c r="Q118" i="3"/>
  <c r="P106" i="4"/>
  <c r="P69" i="5"/>
  <c r="P108" i="3"/>
  <c r="O97" i="4"/>
  <c r="O63" i="5"/>
  <c r="P120" i="3"/>
  <c r="O71" i="5"/>
  <c r="O108" i="4"/>
  <c r="P135" i="3"/>
  <c r="O122" i="4"/>
  <c r="O73" i="5"/>
  <c r="R131" i="7"/>
  <c r="Q130" i="3"/>
  <c r="P117" i="4"/>
  <c r="R141" i="7"/>
  <c r="Q140" i="3"/>
  <c r="P77" i="5"/>
  <c r="P127" i="4"/>
  <c r="P161" i="3"/>
  <c r="O146" i="4"/>
  <c r="R157" i="7"/>
  <c r="Q156" i="3"/>
  <c r="P87" i="5"/>
  <c r="P142" i="4"/>
  <c r="P143" i="3"/>
  <c r="O130" i="4"/>
  <c r="R172" i="7"/>
  <c r="Q171" i="3"/>
  <c r="P155" i="4"/>
  <c r="P95" i="5"/>
  <c r="P168" i="3"/>
  <c r="O93" i="5"/>
  <c r="O152" i="4"/>
  <c r="S88" i="14"/>
  <c r="B88" i="14" s="1"/>
  <c r="F88" i="11" s="1"/>
  <c r="C88" i="11" s="1"/>
  <c r="B88" i="11" s="1"/>
  <c r="C88" i="14"/>
  <c r="H88" i="11" s="1"/>
  <c r="E88" i="11" s="1"/>
  <c r="T112" i="3"/>
  <c r="R112" i="3" s="1"/>
  <c r="S66" i="5"/>
  <c r="Q66" i="5" s="1"/>
  <c r="S101" i="4"/>
  <c r="Q101" i="4" s="1"/>
  <c r="M159" i="3"/>
  <c r="L90" i="5"/>
  <c r="R45" i="7"/>
  <c r="Q44" i="3"/>
  <c r="P39" i="4"/>
  <c r="P29" i="5"/>
  <c r="T21" i="3"/>
  <c r="R21" i="3" s="1"/>
  <c r="S19" i="4"/>
  <c r="Q19" i="4" s="1"/>
  <c r="T51" i="3"/>
  <c r="R51" i="3" s="1"/>
  <c r="S33" i="5"/>
  <c r="Q33" i="5" s="1"/>
  <c r="S46" i="4"/>
  <c r="Q46" i="4" s="1"/>
  <c r="R84" i="7"/>
  <c r="Q83" i="3"/>
  <c r="P74" i="4"/>
  <c r="O54" i="3"/>
  <c r="N49" i="4"/>
  <c r="N36" i="5"/>
  <c r="N6" i="3"/>
  <c r="L6" i="3" s="1"/>
  <c r="M6" i="4"/>
  <c r="K6" i="4" s="1"/>
  <c r="M6" i="5"/>
  <c r="K6" i="5" s="1"/>
  <c r="M54" i="3"/>
  <c r="L36" i="5"/>
  <c r="L49" i="4"/>
  <c r="P25" i="3"/>
  <c r="O22" i="4"/>
  <c r="T66" i="3"/>
  <c r="R66" i="3" s="1"/>
  <c r="S59" i="4"/>
  <c r="Q59" i="4" s="1"/>
  <c r="S44" i="5"/>
  <c r="Q44" i="5" s="1"/>
  <c r="R53" i="7"/>
  <c r="Q52" i="3"/>
  <c r="P47" i="4"/>
  <c r="P34" i="5"/>
  <c r="Q108" i="4"/>
  <c r="T128" i="3"/>
  <c r="S115" i="4"/>
  <c r="T157" i="3"/>
  <c r="R157" i="3" s="1"/>
  <c r="S143" i="4"/>
  <c r="Q143" i="4" s="1"/>
  <c r="S88" i="5"/>
  <c r="Q88" i="5" s="1"/>
  <c r="T156" i="3"/>
  <c r="R156" i="3" s="1"/>
  <c r="S87" i="5"/>
  <c r="Q87" i="5" s="1"/>
  <c r="S142" i="4"/>
  <c r="Q142" i="4" s="1"/>
  <c r="T42" i="3"/>
  <c r="R42" i="3" s="1"/>
  <c r="S27" i="5"/>
  <c r="Q27" i="5" s="1"/>
  <c r="S37" i="4"/>
  <c r="Q37" i="4" s="1"/>
  <c r="R67" i="7"/>
  <c r="Q66" i="3"/>
  <c r="P59" i="4"/>
  <c r="P44" i="5"/>
  <c r="Q113" i="4"/>
  <c r="T132" i="3"/>
  <c r="S119" i="4"/>
  <c r="P15" i="3"/>
  <c r="O14" i="4"/>
  <c r="P19" i="3"/>
  <c r="O17" i="4"/>
  <c r="R88" i="7"/>
  <c r="Q87" i="3"/>
  <c r="P77" i="4"/>
  <c r="M151" i="3"/>
  <c r="L138" i="4"/>
  <c r="M53" i="3"/>
  <c r="L35" i="5"/>
  <c r="L48" i="4"/>
  <c r="R71" i="7"/>
  <c r="Q70" i="3"/>
  <c r="P63" i="4"/>
  <c r="P42" i="3"/>
  <c r="O27" i="5"/>
  <c r="O37" i="4"/>
  <c r="M33" i="3"/>
  <c r="L22" i="5"/>
  <c r="L30" i="4"/>
  <c r="R36" i="7"/>
  <c r="Q35" i="3"/>
  <c r="P31" i="4"/>
  <c r="O115" i="3"/>
  <c r="N103" i="4"/>
  <c r="M139" i="3"/>
  <c r="L126" i="4"/>
  <c r="O150" i="3"/>
  <c r="N137" i="4"/>
  <c r="AB147" i="6"/>
  <c r="AB170" i="6"/>
  <c r="N13" i="3"/>
  <c r="L13" i="3" s="1"/>
  <c r="M12" i="4"/>
  <c r="K12" i="4" s="1"/>
  <c r="I30" i="11"/>
  <c r="K32" i="3"/>
  <c r="M51" i="3"/>
  <c r="L33" i="5"/>
  <c r="L46" i="4"/>
  <c r="O81" i="3"/>
  <c r="N53" i="5"/>
  <c r="R27" i="7"/>
  <c r="Q26" i="3"/>
  <c r="P23" i="4"/>
  <c r="AB35" i="6"/>
  <c r="T28" i="3"/>
  <c r="R28" i="3" s="1"/>
  <c r="S18" i="5"/>
  <c r="Q18" i="5" s="1"/>
  <c r="S25" i="4"/>
  <c r="Q25" i="4" s="1"/>
  <c r="R99" i="7"/>
  <c r="Q98" i="3"/>
  <c r="P87" i="4"/>
  <c r="P60" i="5"/>
  <c r="M122" i="3"/>
  <c r="L122" i="3" s="1"/>
  <c r="L109" i="4"/>
  <c r="M128" i="3"/>
  <c r="L115" i="4"/>
  <c r="M131" i="3"/>
  <c r="L118" i="4"/>
  <c r="O142" i="3"/>
  <c r="N79" i="5"/>
  <c r="N129" i="4"/>
  <c r="T15" i="3"/>
  <c r="R15" i="3" s="1"/>
  <c r="S14" i="4"/>
  <c r="Q14" i="4" s="1"/>
  <c r="N43" i="3"/>
  <c r="L43" i="3" s="1"/>
  <c r="M28" i="5"/>
  <c r="K28" i="5" s="1"/>
  <c r="M38" i="4"/>
  <c r="K38" i="4" s="1"/>
  <c r="P8" i="3"/>
  <c r="O8" i="4"/>
  <c r="O8" i="5"/>
  <c r="N103" i="6"/>
  <c r="AB112" i="6"/>
  <c r="AB160" i="6"/>
  <c r="T168" i="3"/>
  <c r="R168" i="3" s="1"/>
  <c r="S93" i="5"/>
  <c r="Q93" i="5" s="1"/>
  <c r="S152" i="4"/>
  <c r="Q152" i="4" s="1"/>
  <c r="T32" i="3"/>
  <c r="R32" i="3" s="1"/>
  <c r="S29" i="4"/>
  <c r="Q29" i="4" s="1"/>
  <c r="S21" i="5"/>
  <c r="Q21" i="5" s="1"/>
  <c r="M37" i="3"/>
  <c r="L24" i="5"/>
  <c r="L33" i="4"/>
  <c r="AB72" i="6"/>
  <c r="T95" i="3"/>
  <c r="R95" i="3" s="1"/>
  <c r="S84" i="4"/>
  <c r="Q84" i="4" s="1"/>
  <c r="S57" i="5"/>
  <c r="Q57" i="5" s="1"/>
  <c r="R94" i="7"/>
  <c r="Q93" i="3"/>
  <c r="P82" i="4"/>
  <c r="P109" i="3"/>
  <c r="O98" i="4"/>
  <c r="O64" i="5"/>
  <c r="B147" i="11"/>
  <c r="Q131" i="3"/>
  <c r="R132" i="7"/>
  <c r="P118" i="4"/>
  <c r="T173" i="3"/>
  <c r="R173" i="3" s="1"/>
  <c r="S96" i="5"/>
  <c r="Q96" i="5" s="1"/>
  <c r="S157" i="4"/>
  <c r="Q157" i="4" s="1"/>
  <c r="P22" i="3"/>
  <c r="O15" i="5"/>
  <c r="O20" i="4"/>
  <c r="P71" i="3"/>
  <c r="O64" i="4"/>
  <c r="R21" i="7"/>
  <c r="Q20" i="3"/>
  <c r="P18" i="4"/>
  <c r="B49" i="11"/>
  <c r="P10" i="3"/>
  <c r="O10" i="5"/>
  <c r="O10" i="4"/>
  <c r="T45" i="3"/>
  <c r="R45" i="3" s="1"/>
  <c r="S30" i="5"/>
  <c r="Q30" i="5" s="1"/>
  <c r="S40" i="4"/>
  <c r="Q40" i="4" s="1"/>
  <c r="F50" i="5"/>
  <c r="G50" i="5" s="1"/>
  <c r="H50" i="5" s="1"/>
  <c r="P14" i="3"/>
  <c r="O13" i="4"/>
  <c r="Q41" i="4"/>
  <c r="B163" i="11"/>
  <c r="K71" i="4"/>
  <c r="I96" i="11"/>
  <c r="K98" i="3"/>
  <c r="Q51" i="4"/>
  <c r="C133" i="14"/>
  <c r="H133" i="11" s="1"/>
  <c r="E133" i="11" s="1"/>
  <c r="B133" i="11" s="1"/>
  <c r="C159" i="14"/>
  <c r="H159" i="11" s="1"/>
  <c r="E159" i="11" s="1"/>
  <c r="B159" i="11" s="1"/>
  <c r="R103" i="3"/>
  <c r="J144" i="4"/>
  <c r="J89" i="5"/>
  <c r="B62" i="11"/>
  <c r="L95" i="3"/>
  <c r="B5" i="11"/>
  <c r="B27" i="11"/>
  <c r="B104" i="11"/>
  <c r="B95" i="11"/>
  <c r="B128" i="11"/>
  <c r="B53" i="11"/>
  <c r="J64" i="5"/>
  <c r="J98" i="4"/>
  <c r="Q47" i="5"/>
  <c r="B34" i="11"/>
  <c r="B89" i="11"/>
  <c r="B102" i="11"/>
  <c r="B99" i="11"/>
  <c r="B132" i="11"/>
  <c r="B164" i="11"/>
  <c r="P90" i="3"/>
  <c r="O56" i="5"/>
  <c r="P36" i="3"/>
  <c r="O32" i="4"/>
  <c r="P57" i="3"/>
  <c r="O39" i="5"/>
  <c r="O52" i="4"/>
  <c r="P97" i="3"/>
  <c r="O86" i="4"/>
  <c r="O59" i="5"/>
  <c r="R91" i="7"/>
  <c r="Q90" i="3"/>
  <c r="P56" i="5"/>
  <c r="N135" i="3"/>
  <c r="L135" i="3" s="1"/>
  <c r="M122" i="4"/>
  <c r="K122" i="4" s="1"/>
  <c r="M73" i="5"/>
  <c r="K73" i="5" s="1"/>
  <c r="N42" i="3"/>
  <c r="L42" i="3" s="1"/>
  <c r="M27" i="5"/>
  <c r="K27" i="5" s="1"/>
  <c r="M37" i="4"/>
  <c r="K37" i="4" s="1"/>
  <c r="I64" i="11"/>
  <c r="K66" i="3"/>
  <c r="M41" i="3"/>
  <c r="L26" i="5"/>
  <c r="L36" i="4"/>
  <c r="T8" i="3"/>
  <c r="R8" i="3" s="1"/>
  <c r="S8" i="5"/>
  <c r="Q8" i="5" s="1"/>
  <c r="S8" i="4"/>
  <c r="Q8" i="4" s="1"/>
  <c r="I41" i="11"/>
  <c r="K43" i="3"/>
  <c r="T24" i="3"/>
  <c r="R24" i="3" s="1"/>
  <c r="S17" i="5"/>
  <c r="Q17" i="5" s="1"/>
  <c r="S132" i="3"/>
  <c r="R119" i="4"/>
  <c r="I115" i="11"/>
  <c r="J105" i="4" s="1"/>
  <c r="K117" i="3"/>
  <c r="P74" i="3"/>
  <c r="O66" i="4"/>
  <c r="N80" i="3"/>
  <c r="L80" i="3" s="1"/>
  <c r="M72" i="4"/>
  <c r="K72" i="4" s="1"/>
  <c r="R38" i="7"/>
  <c r="Q37" i="3"/>
  <c r="P33" i="4"/>
  <c r="P24" i="5"/>
  <c r="N89" i="3"/>
  <c r="M79" i="4"/>
  <c r="AB171" i="6"/>
  <c r="M173" i="3"/>
  <c r="L157" i="4"/>
  <c r="L96" i="5"/>
  <c r="P41" i="3"/>
  <c r="O36" i="4"/>
  <c r="O26" i="5"/>
  <c r="R63" i="7"/>
  <c r="Q62" i="3"/>
  <c r="P42" i="5"/>
  <c r="P56" i="4"/>
  <c r="M47" i="3"/>
  <c r="L47" i="3" s="1"/>
  <c r="L42" i="4"/>
  <c r="K42" i="4" s="1"/>
  <c r="R64" i="7"/>
  <c r="Q63" i="3"/>
  <c r="P43" i="5"/>
  <c r="N103" i="3"/>
  <c r="M92" i="4"/>
  <c r="M62" i="5"/>
  <c r="M28" i="3"/>
  <c r="L25" i="4"/>
  <c r="L18" i="5"/>
  <c r="AB13" i="6"/>
  <c r="T123" i="3"/>
  <c r="R123" i="3" s="1"/>
  <c r="S110" i="4"/>
  <c r="Q110" i="4" s="1"/>
  <c r="AB56" i="6"/>
  <c r="P24" i="3"/>
  <c r="O17" i="5"/>
  <c r="N14" i="3"/>
  <c r="L14" i="3" s="1"/>
  <c r="M13" i="4"/>
  <c r="K13" i="4" s="1"/>
  <c r="N50" i="3"/>
  <c r="L50" i="3" s="1"/>
  <c r="M45" i="4"/>
  <c r="K45" i="4" s="1"/>
  <c r="M32" i="5"/>
  <c r="K32" i="5" s="1"/>
  <c r="T78" i="3"/>
  <c r="R78" i="3" s="1"/>
  <c r="S70" i="4"/>
  <c r="Q70" i="4" s="1"/>
  <c r="S51" i="5"/>
  <c r="Q51" i="5" s="1"/>
  <c r="P16" i="3"/>
  <c r="O15" i="4"/>
  <c r="O12" i="5"/>
  <c r="I51" i="11"/>
  <c r="K53" i="3"/>
  <c r="AB94" i="6"/>
  <c r="P102" i="3"/>
  <c r="O91" i="4"/>
  <c r="O61" i="5"/>
  <c r="P110" i="3"/>
  <c r="O65" i="5"/>
  <c r="O99" i="4"/>
  <c r="R125" i="7"/>
  <c r="Q124" i="3"/>
  <c r="P111" i="4"/>
  <c r="Q112" i="3"/>
  <c r="R113" i="7"/>
  <c r="P66" i="5"/>
  <c r="P101" i="4"/>
  <c r="P126" i="3"/>
  <c r="O113" i="4"/>
  <c r="P149" i="3"/>
  <c r="O136" i="4"/>
  <c r="P157" i="3"/>
  <c r="O88" i="5"/>
  <c r="O143" i="4"/>
  <c r="R153" i="7"/>
  <c r="O152" i="3" s="1"/>
  <c r="Q152" i="3"/>
  <c r="P147" i="3"/>
  <c r="O134" i="4"/>
  <c r="O83" i="5"/>
  <c r="B153" i="11"/>
  <c r="R168" i="7"/>
  <c r="Q167" i="3"/>
  <c r="P92" i="5"/>
  <c r="P151" i="4"/>
  <c r="R175" i="7"/>
  <c r="Q174" i="3"/>
  <c r="P97" i="5"/>
  <c r="P158" i="4"/>
  <c r="P172" i="3"/>
  <c r="O156" i="4"/>
  <c r="M83" i="3"/>
  <c r="L74" i="4"/>
  <c r="N76" i="3"/>
  <c r="M49" i="5"/>
  <c r="M68" i="4"/>
  <c r="R77" i="7"/>
  <c r="Q76" i="3"/>
  <c r="P68" i="4"/>
  <c r="P49" i="5"/>
  <c r="R29" i="7"/>
  <c r="Q28" i="3"/>
  <c r="P25" i="4"/>
  <c r="P18" i="5"/>
  <c r="I72" i="11"/>
  <c r="J66" i="4" s="1"/>
  <c r="K74" i="3"/>
  <c r="I6" i="11"/>
  <c r="K8" i="3"/>
  <c r="M74" i="3"/>
  <c r="L66" i="4"/>
  <c r="P104" i="3"/>
  <c r="O93" i="4"/>
  <c r="Q101" i="3"/>
  <c r="R102" i="7"/>
  <c r="P90" i="4"/>
  <c r="R123" i="7"/>
  <c r="Q122" i="3"/>
  <c r="P109" i="4"/>
  <c r="P116" i="3"/>
  <c r="O104" i="4"/>
  <c r="P128" i="3"/>
  <c r="O115" i="4"/>
  <c r="R146" i="7"/>
  <c r="Q145" i="3"/>
  <c r="P81" i="5"/>
  <c r="P132" i="4"/>
  <c r="P138" i="3"/>
  <c r="O125" i="4"/>
  <c r="O76" i="5"/>
  <c r="R154" i="7"/>
  <c r="O153" i="3" s="1"/>
  <c r="Q153" i="3"/>
  <c r="R149" i="7"/>
  <c r="Q148" i="3"/>
  <c r="P84" i="5"/>
  <c r="P135" i="4"/>
  <c r="P164" i="3"/>
  <c r="O91" i="5"/>
  <c r="I141" i="11"/>
  <c r="J130" i="4" s="1"/>
  <c r="K143" i="3"/>
  <c r="R160" i="7"/>
  <c r="Q159" i="3"/>
  <c r="P90" i="5"/>
  <c r="P171" i="3"/>
  <c r="O155" i="4"/>
  <c r="O95" i="5"/>
  <c r="Q168" i="3"/>
  <c r="R169" i="7"/>
  <c r="P152" i="4"/>
  <c r="P93" i="5"/>
  <c r="I58" i="11"/>
  <c r="J54" i="4" s="1"/>
  <c r="K60" i="3"/>
  <c r="M103" i="3"/>
  <c r="L62" i="5"/>
  <c r="L92" i="4"/>
  <c r="P44" i="3"/>
  <c r="O39" i="4"/>
  <c r="O29" i="5"/>
  <c r="K53" i="4"/>
  <c r="R34" i="7"/>
  <c r="Q33" i="3"/>
  <c r="P30" i="4"/>
  <c r="P22" i="5"/>
  <c r="P83" i="3"/>
  <c r="O74" i="4"/>
  <c r="M29" i="3"/>
  <c r="L29" i="3" s="1"/>
  <c r="L19" i="5"/>
  <c r="K19" i="5" s="1"/>
  <c r="L26" i="4"/>
  <c r="K26" i="4" s="1"/>
  <c r="I12" i="11"/>
  <c r="J13" i="4" s="1"/>
  <c r="K14" i="3"/>
  <c r="P80" i="3"/>
  <c r="O72" i="4"/>
  <c r="O92" i="3"/>
  <c r="N81" i="4"/>
  <c r="P117" i="3"/>
  <c r="O105" i="4"/>
  <c r="P48" i="3"/>
  <c r="O43" i="4"/>
  <c r="O6" i="3"/>
  <c r="N6" i="4"/>
  <c r="N6" i="5"/>
  <c r="T91" i="3"/>
  <c r="R91" i="3" s="1"/>
  <c r="S80" i="4"/>
  <c r="Q80" i="4" s="1"/>
  <c r="M99" i="3"/>
  <c r="L88" i="4"/>
  <c r="M93" i="3"/>
  <c r="L82" i="4"/>
  <c r="O119" i="3"/>
  <c r="N107" i="4"/>
  <c r="N70" i="5"/>
  <c r="T148" i="3"/>
  <c r="R148" i="3" s="1"/>
  <c r="S84" i="5"/>
  <c r="Q84" i="5" s="1"/>
  <c r="S135" i="4"/>
  <c r="Q135" i="4" s="1"/>
  <c r="R52" i="7"/>
  <c r="Q51" i="3"/>
  <c r="P46" i="4"/>
  <c r="P33" i="5"/>
  <c r="P66" i="3"/>
  <c r="O59" i="4"/>
  <c r="O44" i="5"/>
  <c r="N44" i="3"/>
  <c r="M39" i="4"/>
  <c r="M29" i="5"/>
  <c r="O27" i="3"/>
  <c r="N24" i="4"/>
  <c r="N78" i="3"/>
  <c r="L78" i="3" s="1"/>
  <c r="M51" i="5"/>
  <c r="K51" i="5" s="1"/>
  <c r="M70" i="4"/>
  <c r="K70" i="4" s="1"/>
  <c r="B68" i="11"/>
  <c r="R20" i="7"/>
  <c r="Q19" i="3"/>
  <c r="P17" i="4"/>
  <c r="M123" i="3"/>
  <c r="L110" i="4"/>
  <c r="P87" i="3"/>
  <c r="O77" i="4"/>
  <c r="P113" i="3"/>
  <c r="O102" i="4"/>
  <c r="O67" i="5"/>
  <c r="T145" i="3"/>
  <c r="R145" i="3" s="1"/>
  <c r="S132" i="4"/>
  <c r="Q132" i="4" s="1"/>
  <c r="S81" i="5"/>
  <c r="Q81" i="5" s="1"/>
  <c r="M148" i="3"/>
  <c r="L84" i="5"/>
  <c r="L135" i="4"/>
  <c r="N26" i="3"/>
  <c r="L26" i="3" s="1"/>
  <c r="M23" i="4"/>
  <c r="K23" i="4" s="1"/>
  <c r="P70" i="3"/>
  <c r="O63" i="4"/>
  <c r="R43" i="7"/>
  <c r="Q42" i="3"/>
  <c r="P37" i="4"/>
  <c r="P27" i="5"/>
  <c r="T29" i="3"/>
  <c r="R29" i="3" s="1"/>
  <c r="S19" i="5"/>
  <c r="Q19" i="5" s="1"/>
  <c r="S26" i="4"/>
  <c r="Q26" i="4" s="1"/>
  <c r="P35" i="3"/>
  <c r="O31" i="4"/>
  <c r="T22" i="3"/>
  <c r="R22" i="3" s="1"/>
  <c r="S20" i="4"/>
  <c r="Q20" i="4" s="1"/>
  <c r="S15" i="5"/>
  <c r="Q15" i="5" s="1"/>
  <c r="B85" i="11"/>
  <c r="R90" i="7"/>
  <c r="Q89" i="3"/>
  <c r="P79" i="4"/>
  <c r="T118" i="3"/>
  <c r="R118" i="3" s="1"/>
  <c r="S69" i="5"/>
  <c r="Q69" i="5" s="1"/>
  <c r="S106" i="4"/>
  <c r="Q106" i="4" s="1"/>
  <c r="AB124" i="6"/>
  <c r="I140" i="11"/>
  <c r="K142" i="3"/>
  <c r="T174" i="3"/>
  <c r="R174" i="3" s="1"/>
  <c r="S97" i="5"/>
  <c r="Q97" i="5" s="1"/>
  <c r="S158" i="4"/>
  <c r="Q158" i="4" s="1"/>
  <c r="Q23" i="5"/>
  <c r="N21" i="6"/>
  <c r="R56" i="7"/>
  <c r="Q55" i="3"/>
  <c r="P50" i="4"/>
  <c r="P37" i="5"/>
  <c r="K14" i="5"/>
  <c r="N35" i="3"/>
  <c r="L35" i="3" s="1"/>
  <c r="M31" i="4"/>
  <c r="K31" i="4" s="1"/>
  <c r="N132" i="3"/>
  <c r="M119" i="4"/>
  <c r="N133" i="3"/>
  <c r="L133" i="3" s="1"/>
  <c r="M120" i="4"/>
  <c r="K120" i="4" s="1"/>
  <c r="P127" i="3"/>
  <c r="O114" i="4"/>
  <c r="N157" i="6"/>
  <c r="I23" i="11"/>
  <c r="J22" i="4" s="1"/>
  <c r="K25" i="3"/>
  <c r="M24" i="3"/>
  <c r="L17" i="5"/>
  <c r="AB33" i="6"/>
  <c r="AB40" i="6"/>
  <c r="R9" i="7"/>
  <c r="Q8" i="3"/>
  <c r="P8" i="4"/>
  <c r="P8" i="5"/>
  <c r="C97" i="14"/>
  <c r="H97" i="11" s="1"/>
  <c r="E97" i="11" s="1"/>
  <c r="B97" i="11" s="1"/>
  <c r="M94" i="3"/>
  <c r="L83" i="4"/>
  <c r="M126" i="3"/>
  <c r="L113" i="4"/>
  <c r="N142" i="3"/>
  <c r="L142" i="3" s="1"/>
  <c r="M79" i="5"/>
  <c r="K79" i="5" s="1"/>
  <c r="M129" i="4"/>
  <c r="K129" i="4" s="1"/>
  <c r="T16" i="3"/>
  <c r="R16" i="3" s="1"/>
  <c r="S12" i="5"/>
  <c r="Q12" i="5" s="1"/>
  <c r="S15" i="4"/>
  <c r="Q15" i="4" s="1"/>
  <c r="AB39" i="6"/>
  <c r="I91" i="11"/>
  <c r="J82" i="4" s="1"/>
  <c r="K93" i="3"/>
  <c r="P93" i="3"/>
  <c r="O82" i="4"/>
  <c r="R110" i="7"/>
  <c r="Q109" i="3"/>
  <c r="P98" i="4"/>
  <c r="P64" i="5"/>
  <c r="O162" i="3"/>
  <c r="N147" i="4"/>
  <c r="R8" i="7"/>
  <c r="Q7" i="3"/>
  <c r="P7" i="4"/>
  <c r="P7" i="5"/>
  <c r="R23" i="7"/>
  <c r="Q22" i="3"/>
  <c r="P20" i="4"/>
  <c r="P15" i="5"/>
  <c r="R66" i="7"/>
  <c r="Q65" i="3"/>
  <c r="P58" i="4"/>
  <c r="P20" i="3"/>
  <c r="O18" i="4"/>
  <c r="R11" i="7"/>
  <c r="Q10" i="3"/>
  <c r="P10" i="5"/>
  <c r="P10" i="4"/>
  <c r="R15" i="7"/>
  <c r="Q14" i="3"/>
  <c r="P13" i="4"/>
  <c r="O82" i="3"/>
  <c r="N73" i="4"/>
  <c r="Q36" i="5"/>
  <c r="C38" i="14"/>
  <c r="H38" i="11" s="1"/>
  <c r="E38" i="11" s="1"/>
  <c r="B38" i="11" s="1"/>
  <c r="L79" i="3"/>
  <c r="J140" i="4"/>
  <c r="J86" i="5"/>
  <c r="I60" i="11"/>
  <c r="K62" i="3"/>
  <c r="I130" i="11"/>
  <c r="J119" i="4" s="1"/>
  <c r="K132" i="3"/>
  <c r="I126" i="11"/>
  <c r="J115" i="4" s="1"/>
  <c r="K128" i="3"/>
  <c r="I81" i="11"/>
  <c r="J74" i="4" s="1"/>
  <c r="K83" i="3"/>
  <c r="C100" i="14"/>
  <c r="H100" i="11" s="1"/>
  <c r="E100" i="11" s="1"/>
  <c r="B100" i="11" s="1"/>
  <c r="C116" i="14"/>
  <c r="H116" i="11" s="1"/>
  <c r="E116" i="11" s="1"/>
  <c r="B116" i="11" s="1"/>
  <c r="C162" i="14"/>
  <c r="H162" i="11" s="1"/>
  <c r="E162" i="11" s="1"/>
  <c r="B162" i="11" s="1"/>
  <c r="Q56" i="5"/>
  <c r="Q21" i="4"/>
  <c r="Q137" i="4"/>
  <c r="C18" i="14"/>
  <c r="H18" i="11" s="1"/>
  <c r="E18" i="11" s="1"/>
  <c r="B18" i="11" s="1"/>
  <c r="Q45" i="5"/>
  <c r="Q65" i="4"/>
  <c r="Q54" i="4"/>
  <c r="C151" i="14"/>
  <c r="H151" i="11" s="1"/>
  <c r="E151" i="11" s="1"/>
  <c r="B151" i="11" s="1"/>
  <c r="C112" i="14"/>
  <c r="H112" i="11" s="1"/>
  <c r="E112" i="11" s="1"/>
  <c r="B112" i="11" s="1"/>
  <c r="C137" i="14"/>
  <c r="H137" i="11" s="1"/>
  <c r="E137" i="11" s="1"/>
  <c r="B137" i="11" s="1"/>
  <c r="C150" i="14"/>
  <c r="H150" i="11" s="1"/>
  <c r="E150" i="11" s="1"/>
  <c r="B150" i="11" s="1"/>
  <c r="C165" i="14"/>
  <c r="H165" i="11" s="1"/>
  <c r="E165" i="11" s="1"/>
  <c r="B165" i="11" s="1"/>
  <c r="C172" i="14"/>
  <c r="H172" i="11" s="1"/>
  <c r="E172" i="11" s="1"/>
  <c r="B172" i="11" s="1"/>
  <c r="T110" i="3"/>
  <c r="R110" i="3" s="1"/>
  <c r="S65" i="5"/>
  <c r="Q65" i="5" s="1"/>
  <c r="S99" i="4"/>
  <c r="Q99" i="4" s="1"/>
  <c r="N83" i="3"/>
  <c r="L83" i="3" s="1"/>
  <c r="M74" i="4"/>
  <c r="R59" i="7"/>
  <c r="Q58" i="3"/>
  <c r="P40" i="5"/>
  <c r="R37" i="7"/>
  <c r="Q36" i="3"/>
  <c r="P32" i="4"/>
  <c r="N16" i="3"/>
  <c r="L16" i="3" s="1"/>
  <c r="M12" i="5"/>
  <c r="K12" i="5" s="1"/>
  <c r="M15" i="4"/>
  <c r="K15" i="4" s="1"/>
  <c r="I63" i="11"/>
  <c r="J58" i="4" s="1"/>
  <c r="K65" i="3"/>
  <c r="M91" i="3"/>
  <c r="L80" i="4"/>
  <c r="R68" i="7"/>
  <c r="Q67" i="3"/>
  <c r="P60" i="4"/>
  <c r="O169" i="3"/>
  <c r="N153" i="4"/>
  <c r="N94" i="5"/>
  <c r="T58" i="3"/>
  <c r="R58" i="3" s="1"/>
  <c r="S40" i="5"/>
  <c r="Q40" i="5" s="1"/>
  <c r="T41" i="3"/>
  <c r="R41" i="3" s="1"/>
  <c r="S26" i="5"/>
  <c r="Q26" i="5" s="1"/>
  <c r="S36" i="4"/>
  <c r="Q36" i="4" s="1"/>
  <c r="N128" i="3"/>
  <c r="L128" i="3" s="1"/>
  <c r="M115" i="4"/>
  <c r="K115" i="4" s="1"/>
  <c r="N120" i="3"/>
  <c r="L120" i="3" s="1"/>
  <c r="M108" i="4"/>
  <c r="K108" i="4" s="1"/>
  <c r="M71" i="5"/>
  <c r="K71" i="5" s="1"/>
  <c r="N171" i="3"/>
  <c r="L171" i="3" s="1"/>
  <c r="M95" i="5"/>
  <c r="K95" i="5" s="1"/>
  <c r="M155" i="4"/>
  <c r="K155" i="4" s="1"/>
  <c r="AB52" i="6"/>
  <c r="T106" i="3"/>
  <c r="R106" i="3" s="1"/>
  <c r="S95" i="4"/>
  <c r="Q95" i="4" s="1"/>
  <c r="M140" i="3"/>
  <c r="L77" i="5"/>
  <c r="L127" i="4"/>
  <c r="T61" i="3"/>
  <c r="R61" i="3" s="1"/>
  <c r="S55" i="4"/>
  <c r="Q55" i="4" s="1"/>
  <c r="S41" i="5"/>
  <c r="Q41" i="5" s="1"/>
  <c r="R79" i="7"/>
  <c r="Q78" i="3"/>
  <c r="P70" i="4"/>
  <c r="P51" i="5"/>
  <c r="B110" i="11"/>
  <c r="I39" i="11"/>
  <c r="K41" i="3"/>
  <c r="K41" i="4"/>
  <c r="P67" i="3"/>
  <c r="O60" i="4"/>
  <c r="O105" i="3"/>
  <c r="N94" i="4"/>
  <c r="AB118" i="6"/>
  <c r="O133" i="3"/>
  <c r="N120" i="4"/>
  <c r="M76" i="3"/>
  <c r="L49" i="5"/>
  <c r="L68" i="4"/>
  <c r="I22" i="11"/>
  <c r="J17" i="5" s="1"/>
  <c r="K24" i="3"/>
  <c r="P84" i="3"/>
  <c r="O54" i="5"/>
  <c r="O75" i="4"/>
  <c r="R48" i="7"/>
  <c r="Q47" i="3"/>
  <c r="P42" i="4"/>
  <c r="R75" i="7"/>
  <c r="Q74" i="3"/>
  <c r="P66" i="4"/>
  <c r="K31" i="5"/>
  <c r="AB29" i="6"/>
  <c r="R95" i="7"/>
  <c r="Q94" i="3"/>
  <c r="P83" i="4"/>
  <c r="I92" i="11"/>
  <c r="J83" i="4" s="1"/>
  <c r="K94" i="3"/>
  <c r="O146" i="3"/>
  <c r="N82" i="5"/>
  <c r="N133" i="4"/>
  <c r="M167" i="3"/>
  <c r="L151" i="4"/>
  <c r="L92" i="5"/>
  <c r="I37" i="11"/>
  <c r="J35" i="4" s="1"/>
  <c r="K39" i="3"/>
  <c r="AB21" i="6"/>
  <c r="R22" i="7"/>
  <c r="Q21" i="3"/>
  <c r="P19" i="4"/>
  <c r="P37" i="3"/>
  <c r="O24" i="5"/>
  <c r="O33" i="4"/>
  <c r="I33" i="11"/>
  <c r="J31" i="4" s="1"/>
  <c r="K35" i="3"/>
  <c r="K69" i="5"/>
  <c r="M11" i="3"/>
  <c r="L11" i="5"/>
  <c r="I31" i="11"/>
  <c r="K33" i="3"/>
  <c r="M114" i="3"/>
  <c r="L68" i="5"/>
  <c r="N148" i="3"/>
  <c r="L148" i="3" s="1"/>
  <c r="M135" i="4"/>
  <c r="K135" i="4" s="1"/>
  <c r="M84" i="5"/>
  <c r="K84" i="5" s="1"/>
  <c r="M163" i="3"/>
  <c r="L163" i="3" s="1"/>
  <c r="L148" i="4"/>
  <c r="K148" i="4" s="1"/>
  <c r="N174" i="3"/>
  <c r="L174" i="3" s="1"/>
  <c r="M158" i="4"/>
  <c r="K158" i="4" s="1"/>
  <c r="M97" i="5"/>
  <c r="K97" i="5" s="1"/>
  <c r="K109" i="4"/>
  <c r="N54" i="3"/>
  <c r="L54" i="3" s="1"/>
  <c r="M36" i="5"/>
  <c r="K36" i="5" s="1"/>
  <c r="M49" i="4"/>
  <c r="K49" i="4" s="1"/>
  <c r="P62" i="3"/>
  <c r="O42" i="5"/>
  <c r="O56" i="4"/>
  <c r="I70" i="11"/>
  <c r="K72" i="3"/>
  <c r="M44" i="3"/>
  <c r="L39" i="4"/>
  <c r="L29" i="5"/>
  <c r="I69" i="11"/>
  <c r="J64" i="4" s="1"/>
  <c r="K71" i="3"/>
  <c r="N96" i="3"/>
  <c r="L96" i="3" s="1"/>
  <c r="M85" i="4"/>
  <c r="K85" i="4" s="1"/>
  <c r="M58" i="5"/>
  <c r="K58" i="5" s="1"/>
  <c r="M144" i="3"/>
  <c r="L131" i="4"/>
  <c r="L80" i="5"/>
  <c r="P64" i="3"/>
  <c r="O57" i="4"/>
  <c r="N65" i="3"/>
  <c r="L65" i="3" s="1"/>
  <c r="M58" i="4"/>
  <c r="K58" i="4" s="1"/>
  <c r="O75" i="3"/>
  <c r="N48" i="5"/>
  <c r="N67" i="4"/>
  <c r="M57" i="3"/>
  <c r="L52" i="4"/>
  <c r="L39" i="5"/>
  <c r="R87" i="7"/>
  <c r="Q86" i="3"/>
  <c r="P76" i="4"/>
  <c r="R17" i="7"/>
  <c r="Q16" i="3"/>
  <c r="P15" i="4"/>
  <c r="P12" i="5"/>
  <c r="P114" i="3"/>
  <c r="O68" i="5"/>
  <c r="Q123" i="3"/>
  <c r="R124" i="7"/>
  <c r="P110" i="4"/>
  <c r="R133" i="7"/>
  <c r="Q132" i="3"/>
  <c r="P119" i="4"/>
  <c r="R140" i="7"/>
  <c r="Q139" i="3"/>
  <c r="P126" i="4"/>
  <c r="P134" i="3"/>
  <c r="O121" i="4"/>
  <c r="R137" i="7"/>
  <c r="Q136" i="3"/>
  <c r="P123" i="4"/>
  <c r="P74" i="5"/>
  <c r="Q144" i="3"/>
  <c r="R145" i="7"/>
  <c r="P80" i="5"/>
  <c r="P131" i="4"/>
  <c r="P160" i="3"/>
  <c r="O145" i="4"/>
  <c r="R164" i="7"/>
  <c r="Q163" i="3"/>
  <c r="P148" i="4"/>
  <c r="P167" i="3"/>
  <c r="O151" i="4"/>
  <c r="O92" i="5"/>
  <c r="P174" i="3"/>
  <c r="O97" i="5"/>
  <c r="O158" i="4"/>
  <c r="R173" i="7"/>
  <c r="Q172" i="3"/>
  <c r="P156" i="4"/>
  <c r="O9" i="3"/>
  <c r="N139" i="4"/>
  <c r="N9" i="4"/>
  <c r="N85" i="5"/>
  <c r="N9" i="5"/>
  <c r="T12" i="3"/>
  <c r="R12" i="3" s="1"/>
  <c r="S11" i="4"/>
  <c r="Q11" i="4" s="1"/>
  <c r="O46" i="3"/>
  <c r="N41" i="4"/>
  <c r="N31" i="5"/>
  <c r="T57" i="3"/>
  <c r="R57" i="3" s="1"/>
  <c r="S52" i="4"/>
  <c r="Q52" i="4" s="1"/>
  <c r="S39" i="5"/>
  <c r="Q39" i="5" s="1"/>
  <c r="P28" i="3"/>
  <c r="O18" i="5"/>
  <c r="O25" i="4"/>
  <c r="T55" i="3"/>
  <c r="R55" i="3" s="1"/>
  <c r="S37" i="5"/>
  <c r="Q37" i="5" s="1"/>
  <c r="S50" i="4"/>
  <c r="Q50" i="4" s="1"/>
  <c r="X6" i="8"/>
  <c r="R105" i="7"/>
  <c r="Q104" i="3"/>
  <c r="P93" i="4"/>
  <c r="P101" i="3"/>
  <c r="O90" i="4"/>
  <c r="P122" i="3"/>
  <c r="O109" i="4"/>
  <c r="R117" i="7"/>
  <c r="Q116" i="3"/>
  <c r="P104" i="4"/>
  <c r="Q128" i="3"/>
  <c r="R129" i="7"/>
  <c r="P115" i="4"/>
  <c r="P145" i="3"/>
  <c r="O81" i="5"/>
  <c r="O132" i="4"/>
  <c r="R139" i="7"/>
  <c r="Q138" i="3"/>
  <c r="P125" i="4"/>
  <c r="P76" i="5"/>
  <c r="P148" i="3"/>
  <c r="O84" i="5"/>
  <c r="O135" i="4"/>
  <c r="R165" i="7"/>
  <c r="Q164" i="3"/>
  <c r="P91" i="5"/>
  <c r="R152" i="7"/>
  <c r="Q151" i="3"/>
  <c r="P138" i="4"/>
  <c r="P159" i="3"/>
  <c r="O90" i="5"/>
  <c r="R171" i="7"/>
  <c r="Q170" i="3"/>
  <c r="P154" i="4"/>
  <c r="M89" i="3"/>
  <c r="L79" i="4"/>
  <c r="T122" i="3"/>
  <c r="R122" i="3" s="1"/>
  <c r="S109" i="4"/>
  <c r="Q109" i="4" s="1"/>
  <c r="T160" i="3"/>
  <c r="R160" i="3" s="1"/>
  <c r="S145" i="4"/>
  <c r="Q145" i="4" s="1"/>
  <c r="R40" i="7"/>
  <c r="Q39" i="3"/>
  <c r="P35" i="4"/>
  <c r="X125" i="8"/>
  <c r="T20" i="3"/>
  <c r="R20" i="3" s="1"/>
  <c r="S18" i="4"/>
  <c r="Q18" i="4" s="1"/>
  <c r="K69" i="4"/>
  <c r="T30" i="3"/>
  <c r="R30" i="3" s="1"/>
  <c r="S27" i="4"/>
  <c r="Q27" i="4" s="1"/>
  <c r="S20" i="5"/>
  <c r="Q20" i="5" s="1"/>
  <c r="R81" i="7"/>
  <c r="Q80" i="3"/>
  <c r="P72" i="4"/>
  <c r="T102" i="3"/>
  <c r="R102" i="3" s="1"/>
  <c r="S91" i="4"/>
  <c r="Q91" i="4" s="1"/>
  <c r="S61" i="5"/>
  <c r="Q61" i="5" s="1"/>
  <c r="Q117" i="3"/>
  <c r="R118" i="7"/>
  <c r="P105" i="4"/>
  <c r="B129" i="11"/>
  <c r="I144" i="11"/>
  <c r="K146" i="3"/>
  <c r="R49" i="7"/>
  <c r="Q48" i="3"/>
  <c r="P43" i="4"/>
  <c r="M64" i="3"/>
  <c r="L57" i="4"/>
  <c r="M86" i="3"/>
  <c r="L76" i="4"/>
  <c r="R96" i="7"/>
  <c r="Q95" i="3"/>
  <c r="P57" i="5"/>
  <c r="P84" i="4"/>
  <c r="T93" i="3"/>
  <c r="R93" i="3" s="1"/>
  <c r="S82" i="4"/>
  <c r="Q82" i="4" s="1"/>
  <c r="T164" i="3"/>
  <c r="R164" i="3" s="1"/>
  <c r="S91" i="5"/>
  <c r="Q91" i="5" s="1"/>
  <c r="O17" i="3"/>
  <c r="N13" i="5"/>
  <c r="N16" i="4"/>
  <c r="P51" i="3"/>
  <c r="O46" i="4"/>
  <c r="O33" i="5"/>
  <c r="Q31" i="4"/>
  <c r="T69" i="3"/>
  <c r="R69" i="3" s="1"/>
  <c r="S62" i="4"/>
  <c r="Q62" i="4" s="1"/>
  <c r="S46" i="5"/>
  <c r="Q46" i="5" s="1"/>
  <c r="R46" i="7"/>
  <c r="Q45" i="3"/>
  <c r="P40" i="4"/>
  <c r="P30" i="5"/>
  <c r="T87" i="3"/>
  <c r="R87" i="3" s="1"/>
  <c r="S77" i="4"/>
  <c r="Q77" i="4" s="1"/>
  <c r="O165" i="3"/>
  <c r="N149" i="4"/>
  <c r="N22" i="3"/>
  <c r="M20" i="4"/>
  <c r="M15" i="5"/>
  <c r="AB25" i="6"/>
  <c r="I127" i="11"/>
  <c r="J116" i="4" s="1"/>
  <c r="K129" i="3"/>
  <c r="R114" i="7"/>
  <c r="Q113" i="3"/>
  <c r="P102" i="4"/>
  <c r="P67" i="5"/>
  <c r="C14" i="14"/>
  <c r="H14" i="11" s="1"/>
  <c r="E14" i="11" s="1"/>
  <c r="B14" i="11" s="1"/>
  <c r="R70" i="7"/>
  <c r="Q69" i="3"/>
  <c r="P62" i="4"/>
  <c r="P46" i="5"/>
  <c r="R92" i="7"/>
  <c r="Q91" i="3"/>
  <c r="P80" i="4"/>
  <c r="P89" i="3"/>
  <c r="O79" i="4"/>
  <c r="AB125" i="6"/>
  <c r="M138" i="3"/>
  <c r="L125" i="4"/>
  <c r="L76" i="5"/>
  <c r="T140" i="3"/>
  <c r="R140" i="3" s="1"/>
  <c r="S127" i="4"/>
  <c r="Q127" i="4" s="1"/>
  <c r="S77" i="5"/>
  <c r="Q77" i="5" s="1"/>
  <c r="N155" i="3"/>
  <c r="L155" i="3" s="1"/>
  <c r="M141" i="4"/>
  <c r="K141" i="4" s="1"/>
  <c r="P40" i="3"/>
  <c r="O25" i="5"/>
  <c r="T70" i="3"/>
  <c r="R70" i="3" s="1"/>
  <c r="S63" i="4"/>
  <c r="Q63" i="4" s="1"/>
  <c r="R30" i="7"/>
  <c r="Q29" i="3"/>
  <c r="P26" i="4"/>
  <c r="P19" i="5"/>
  <c r="P55" i="3"/>
  <c r="O37" i="5"/>
  <c r="O50" i="4"/>
  <c r="AB100" i="6"/>
  <c r="T116" i="3"/>
  <c r="R116" i="3" s="1"/>
  <c r="S104" i="4"/>
  <c r="Q104" i="4" s="1"/>
  <c r="R128" i="7"/>
  <c r="Q127" i="3"/>
  <c r="P114" i="4"/>
  <c r="AB168" i="6"/>
  <c r="M67" i="3"/>
  <c r="L60" i="4"/>
  <c r="T43" i="3"/>
  <c r="R43" i="3" s="1"/>
  <c r="S28" i="5"/>
  <c r="Q28" i="5" s="1"/>
  <c r="S38" i="4"/>
  <c r="Q38" i="4" s="1"/>
  <c r="AB24" i="6"/>
  <c r="T10" i="3"/>
  <c r="R10" i="3" s="1"/>
  <c r="S10" i="5"/>
  <c r="Q10" i="5" s="1"/>
  <c r="S10" i="4"/>
  <c r="Q10" i="4" s="1"/>
  <c r="N133" i="6"/>
  <c r="T135" i="3"/>
  <c r="R135" i="3" s="1"/>
  <c r="S73" i="5"/>
  <c r="Q73" i="5" s="1"/>
  <c r="S122" i="4"/>
  <c r="Q122" i="4" s="1"/>
  <c r="N166" i="3"/>
  <c r="L166" i="3" s="1"/>
  <c r="M150" i="4"/>
  <c r="K150" i="4" s="1"/>
  <c r="N23" i="6"/>
  <c r="B67" i="11"/>
  <c r="T47" i="3"/>
  <c r="R47" i="3" s="1"/>
  <c r="S42" i="4"/>
  <c r="Q42" i="4" s="1"/>
  <c r="B78" i="11"/>
  <c r="B124" i="11"/>
  <c r="P7" i="3"/>
  <c r="O7" i="4"/>
  <c r="O7" i="5"/>
  <c r="R50" i="7"/>
  <c r="Q49" i="3"/>
  <c r="P44" i="4"/>
  <c r="P65" i="3"/>
  <c r="O58" i="4"/>
  <c r="R54" i="7"/>
  <c r="Q53" i="3"/>
  <c r="P48" i="4"/>
  <c r="P35" i="5"/>
  <c r="B35" i="11"/>
  <c r="J85" i="4"/>
  <c r="J58" i="5"/>
  <c r="B13" i="11"/>
  <c r="B44" i="11"/>
  <c r="C57" i="14"/>
  <c r="H57" i="11" s="1"/>
  <c r="E57" i="11" s="1"/>
  <c r="B57" i="11" s="1"/>
  <c r="C118" i="14"/>
  <c r="H118" i="11" s="1"/>
  <c r="E118" i="11" s="1"/>
  <c r="B118" i="11" s="1"/>
  <c r="B24" i="11"/>
  <c r="K57" i="5"/>
  <c r="J67" i="5"/>
  <c r="J102" i="4"/>
  <c r="B19" i="11"/>
  <c r="B45" i="11"/>
  <c r="J6" i="5"/>
  <c r="J6" i="4"/>
  <c r="B87" i="11"/>
  <c r="B146" i="11"/>
  <c r="B168" i="11"/>
  <c r="B42" i="11"/>
  <c r="B114" i="11"/>
  <c r="B166" i="11"/>
  <c r="B10" i="11"/>
  <c r="Q16" i="5"/>
  <c r="R150" i="3"/>
  <c r="Q61" i="4"/>
  <c r="R73" i="3"/>
  <c r="R60" i="3"/>
  <c r="J38" i="5"/>
  <c r="J51" i="4"/>
  <c r="B108" i="11"/>
  <c r="B121" i="11"/>
  <c r="I59" i="11" l="1"/>
  <c r="K61" i="3"/>
  <c r="N156" i="3"/>
  <c r="M142" i="4"/>
  <c r="M87" i="5"/>
  <c r="N154" i="3"/>
  <c r="L154" i="3" s="1"/>
  <c r="M86" i="5"/>
  <c r="K86" i="5" s="1"/>
  <c r="M140" i="4"/>
  <c r="K140" i="4" s="1"/>
  <c r="K39" i="4"/>
  <c r="K146" i="4"/>
  <c r="N100" i="3"/>
  <c r="L100" i="3" s="1"/>
  <c r="M89" i="4"/>
  <c r="K89" i="4" s="1"/>
  <c r="N37" i="3"/>
  <c r="M24" i="5"/>
  <c r="M33" i="4"/>
  <c r="K33" i="4" s="1"/>
  <c r="K24" i="5"/>
  <c r="N106" i="3"/>
  <c r="M95" i="4"/>
  <c r="K95" i="4" s="1"/>
  <c r="K44" i="4"/>
  <c r="L37" i="3"/>
  <c r="L106" i="3"/>
  <c r="I155" i="11"/>
  <c r="K157" i="3"/>
  <c r="I100" i="11"/>
  <c r="K102" i="3"/>
  <c r="I158" i="11"/>
  <c r="J145" i="4" s="1"/>
  <c r="K160" i="3"/>
  <c r="I154" i="11"/>
  <c r="K156" i="3"/>
  <c r="I118" i="11"/>
  <c r="K120" i="3"/>
  <c r="I112" i="11"/>
  <c r="J68" i="5" s="1"/>
  <c r="K114" i="3"/>
  <c r="I142" i="11"/>
  <c r="K144" i="3"/>
  <c r="I57" i="11"/>
  <c r="J53" i="4" s="1"/>
  <c r="K59" i="3"/>
  <c r="I165" i="11"/>
  <c r="K167" i="3"/>
  <c r="I151" i="11"/>
  <c r="K153" i="3"/>
  <c r="I18" i="11"/>
  <c r="J18" i="4" s="1"/>
  <c r="K20" i="3"/>
  <c r="I162" i="11"/>
  <c r="J91" i="5" s="1"/>
  <c r="K164" i="3"/>
  <c r="I133" i="11"/>
  <c r="K135" i="3"/>
  <c r="I171" i="11"/>
  <c r="K173" i="3"/>
  <c r="I137" i="11"/>
  <c r="J126" i="4" s="1"/>
  <c r="K139" i="3"/>
  <c r="I38" i="11"/>
  <c r="J25" i="5" s="1"/>
  <c r="K40" i="3"/>
  <c r="I56" i="11"/>
  <c r="J40" i="5" s="1"/>
  <c r="K58" i="3"/>
  <c r="I9" i="11"/>
  <c r="J11" i="5" s="1"/>
  <c r="K11" i="3"/>
  <c r="I14" i="11"/>
  <c r="K16" i="3"/>
  <c r="I172" i="11"/>
  <c r="K174" i="3"/>
  <c r="I97" i="11"/>
  <c r="J88" i="4" s="1"/>
  <c r="K99" i="3"/>
  <c r="I159" i="11"/>
  <c r="J146" i="4" s="1"/>
  <c r="K161" i="3"/>
  <c r="I150" i="11"/>
  <c r="K152" i="3"/>
  <c r="I116" i="11"/>
  <c r="K118" i="3"/>
  <c r="I169" i="11"/>
  <c r="K171" i="3"/>
  <c r="I108" i="11"/>
  <c r="K110" i="3"/>
  <c r="I10" i="11"/>
  <c r="J11" i="4" s="1"/>
  <c r="K12" i="3"/>
  <c r="I168" i="11"/>
  <c r="J154" i="4" s="1"/>
  <c r="K170" i="3"/>
  <c r="J82" i="5"/>
  <c r="J133" i="4"/>
  <c r="O104" i="3"/>
  <c r="N93" i="4"/>
  <c r="F41" i="4"/>
  <c r="G41" i="4" s="1"/>
  <c r="H41" i="4" s="1"/>
  <c r="F9" i="5"/>
  <c r="G9" i="5" s="1"/>
  <c r="H9" i="5" s="1"/>
  <c r="G9" i="3"/>
  <c r="O163" i="3"/>
  <c r="N148" i="4"/>
  <c r="G75" i="3"/>
  <c r="J22" i="5"/>
  <c r="J30" i="4"/>
  <c r="N20" i="3"/>
  <c r="M18" i="4"/>
  <c r="I110" i="11"/>
  <c r="K112" i="3"/>
  <c r="O78" i="3"/>
  <c r="N70" i="4"/>
  <c r="N51" i="5"/>
  <c r="O67" i="3"/>
  <c r="N60" i="4"/>
  <c r="J42" i="5"/>
  <c r="J56" i="4"/>
  <c r="M156" i="3"/>
  <c r="L156" i="3" s="1"/>
  <c r="L142" i="4"/>
  <c r="K142" i="4" s="1"/>
  <c r="L87" i="5"/>
  <c r="K87" i="5" s="1"/>
  <c r="O19" i="3"/>
  <c r="N17" i="4"/>
  <c r="O51" i="3"/>
  <c r="N46" i="4"/>
  <c r="N33" i="5"/>
  <c r="I114" i="11"/>
  <c r="J104" i="4" s="1"/>
  <c r="K116" i="3"/>
  <c r="I87" i="11"/>
  <c r="J79" i="4" s="1"/>
  <c r="K89" i="3"/>
  <c r="I19" i="11"/>
  <c r="J19" i="4" s="1"/>
  <c r="K21" i="3"/>
  <c r="I24" i="11"/>
  <c r="J23" i="4" s="1"/>
  <c r="K26" i="3"/>
  <c r="I13" i="11"/>
  <c r="J14" i="4" s="1"/>
  <c r="K15" i="3"/>
  <c r="O49" i="3"/>
  <c r="N44" i="4"/>
  <c r="I124" i="11"/>
  <c r="J113" i="4" s="1"/>
  <c r="K126" i="3"/>
  <c r="I67" i="11"/>
  <c r="K69" i="3"/>
  <c r="O127" i="3"/>
  <c r="N114" i="4"/>
  <c r="O91" i="3"/>
  <c r="N80" i="4"/>
  <c r="O69" i="3"/>
  <c r="N62" i="4"/>
  <c r="N46" i="5"/>
  <c r="N24" i="3"/>
  <c r="L24" i="3" s="1"/>
  <c r="M17" i="5"/>
  <c r="K17" i="5" s="1"/>
  <c r="H149" i="4"/>
  <c r="F149" i="4"/>
  <c r="G149" i="4" s="1"/>
  <c r="F13" i="5"/>
  <c r="G13" i="5" s="1"/>
  <c r="H13" i="5" s="1"/>
  <c r="O48" i="3"/>
  <c r="N43" i="4"/>
  <c r="O80" i="3"/>
  <c r="N72" i="4"/>
  <c r="F69" i="4"/>
  <c r="G69" i="4" s="1"/>
  <c r="H69" i="4" s="1"/>
  <c r="O151" i="3"/>
  <c r="N138" i="4"/>
  <c r="F9" i="4"/>
  <c r="G9" i="4" s="1"/>
  <c r="H9" i="4" s="1"/>
  <c r="O136" i="3"/>
  <c r="N123" i="4"/>
  <c r="N74" i="5"/>
  <c r="O132" i="3"/>
  <c r="N119" i="4"/>
  <c r="O86" i="3"/>
  <c r="N76" i="4"/>
  <c r="F67" i="4"/>
  <c r="G67" i="4" s="1"/>
  <c r="H67" i="4"/>
  <c r="N28" i="3"/>
  <c r="L28" i="3" s="1"/>
  <c r="M25" i="4"/>
  <c r="K25" i="4" s="1"/>
  <c r="M18" i="5"/>
  <c r="K18" i="5" s="1"/>
  <c r="O74" i="3"/>
  <c r="N66" i="4"/>
  <c r="F120" i="4"/>
  <c r="G120" i="4" s="1"/>
  <c r="H120" i="4" s="1"/>
  <c r="G105" i="3"/>
  <c r="O36" i="3"/>
  <c r="N32" i="4"/>
  <c r="K74" i="4"/>
  <c r="F73" i="4"/>
  <c r="G73" i="4" s="1"/>
  <c r="H73" i="4"/>
  <c r="O14" i="3"/>
  <c r="N13" i="4"/>
  <c r="O10" i="3"/>
  <c r="N10" i="5"/>
  <c r="N10" i="4"/>
  <c r="N38" i="3"/>
  <c r="L38" i="3" s="1"/>
  <c r="M34" i="4"/>
  <c r="K34" i="4" s="1"/>
  <c r="N39" i="3"/>
  <c r="L39" i="3" s="1"/>
  <c r="M35" i="4"/>
  <c r="K35" i="4" s="1"/>
  <c r="M20" i="3"/>
  <c r="L18" i="4"/>
  <c r="G27" i="3"/>
  <c r="G119" i="3"/>
  <c r="F6" i="4"/>
  <c r="G6" i="4" s="1"/>
  <c r="H6" i="4" s="1"/>
  <c r="O33" i="3"/>
  <c r="N30" i="4"/>
  <c r="N22" i="5"/>
  <c r="O168" i="3"/>
  <c r="N152" i="4"/>
  <c r="N93" i="5"/>
  <c r="O145" i="3"/>
  <c r="N81" i="5"/>
  <c r="N132" i="4"/>
  <c r="J8" i="5"/>
  <c r="J8" i="4"/>
  <c r="K49" i="5"/>
  <c r="N93" i="3"/>
  <c r="L93" i="3" s="1"/>
  <c r="M82" i="4"/>
  <c r="K82" i="4" s="1"/>
  <c r="N55" i="3"/>
  <c r="L55" i="3" s="1"/>
  <c r="M37" i="5"/>
  <c r="K37" i="5" s="1"/>
  <c r="M50" i="4"/>
  <c r="K50" i="4" s="1"/>
  <c r="K92" i="4"/>
  <c r="O63" i="3"/>
  <c r="N43" i="5"/>
  <c r="O90" i="3"/>
  <c r="N56" i="5"/>
  <c r="I132" i="11"/>
  <c r="J121" i="4" s="1"/>
  <c r="K134" i="3"/>
  <c r="I34" i="11"/>
  <c r="J32" i="4" s="1"/>
  <c r="K36" i="3"/>
  <c r="I53" i="11"/>
  <c r="K55" i="3"/>
  <c r="I27" i="11"/>
  <c r="K29" i="3"/>
  <c r="I163" i="11"/>
  <c r="J149" i="4" s="1"/>
  <c r="K165" i="3"/>
  <c r="O131" i="3"/>
  <c r="N118" i="4"/>
  <c r="O93" i="3"/>
  <c r="N82" i="4"/>
  <c r="N71" i="3"/>
  <c r="L71" i="3" s="1"/>
  <c r="M64" i="4"/>
  <c r="K64" i="4" s="1"/>
  <c r="M102" i="3"/>
  <c r="L61" i="5"/>
  <c r="L91" i="4"/>
  <c r="O26" i="3"/>
  <c r="N23" i="4"/>
  <c r="J21" i="5"/>
  <c r="J29" i="4"/>
  <c r="N146" i="3"/>
  <c r="L146" i="3" s="1"/>
  <c r="G146" i="3" s="1"/>
  <c r="M133" i="4"/>
  <c r="K133" i="4" s="1"/>
  <c r="F133" i="4" s="1"/>
  <c r="G133" i="4" s="1"/>
  <c r="M82" i="5"/>
  <c r="K82" i="5" s="1"/>
  <c r="Q119" i="4"/>
  <c r="G54" i="3"/>
  <c r="O44" i="3"/>
  <c r="N39" i="4"/>
  <c r="N29" i="5"/>
  <c r="O156" i="3"/>
  <c r="N87" i="5"/>
  <c r="N142" i="4"/>
  <c r="K57" i="4"/>
  <c r="H38" i="5"/>
  <c r="F38" i="5"/>
  <c r="G38" i="5" s="1"/>
  <c r="O126" i="3"/>
  <c r="N113" i="4"/>
  <c r="J49" i="5"/>
  <c r="J68" i="4"/>
  <c r="O18" i="3"/>
  <c r="N14" i="5"/>
  <c r="O11" i="3"/>
  <c r="N11" i="5"/>
  <c r="K52" i="4"/>
  <c r="G50" i="3"/>
  <c r="O43" i="3"/>
  <c r="N38" i="4"/>
  <c r="N28" i="5"/>
  <c r="N150" i="3"/>
  <c r="L150" i="3" s="1"/>
  <c r="M137" i="4"/>
  <c r="K137" i="4" s="1"/>
  <c r="G31" i="3"/>
  <c r="J57" i="5"/>
  <c r="J84" i="4"/>
  <c r="K76" i="4"/>
  <c r="K60" i="4"/>
  <c r="G154" i="3"/>
  <c r="I20" i="11"/>
  <c r="K22" i="3"/>
  <c r="I11" i="11"/>
  <c r="J12" i="4" s="1"/>
  <c r="K13" i="3"/>
  <c r="O143" i="3"/>
  <c r="N130" i="4"/>
  <c r="O135" i="3"/>
  <c r="N122" i="4"/>
  <c r="N73" i="5"/>
  <c r="O120" i="3"/>
  <c r="N71" i="5"/>
  <c r="N108" i="4"/>
  <c r="O108" i="3"/>
  <c r="N63" i="5"/>
  <c r="N97" i="4"/>
  <c r="O99" i="3"/>
  <c r="N88" i="4"/>
  <c r="I3" i="11"/>
  <c r="K5" i="3"/>
  <c r="O173" i="3"/>
  <c r="N157" i="4"/>
  <c r="N96" i="5"/>
  <c r="O155" i="3"/>
  <c r="N141" i="4"/>
  <c r="O134" i="3"/>
  <c r="N121" i="4"/>
  <c r="O64" i="3"/>
  <c r="N57" i="4"/>
  <c r="G38" i="3"/>
  <c r="G121" i="3"/>
  <c r="F92" i="4"/>
  <c r="G92" i="4" s="1"/>
  <c r="H92" i="4" s="1"/>
  <c r="O59" i="3"/>
  <c r="N53" i="4"/>
  <c r="N63" i="3"/>
  <c r="L63" i="3" s="1"/>
  <c r="M43" i="5"/>
  <c r="K43" i="5" s="1"/>
  <c r="F71" i="4"/>
  <c r="G71" i="4" s="1"/>
  <c r="H71" i="4"/>
  <c r="L144" i="3"/>
  <c r="N52" i="3"/>
  <c r="L52" i="3" s="1"/>
  <c r="M47" i="4"/>
  <c r="K47" i="4" s="1"/>
  <c r="M34" i="5"/>
  <c r="K34" i="5" s="1"/>
  <c r="O32" i="3"/>
  <c r="N29" i="4"/>
  <c r="N21" i="5"/>
  <c r="G137" i="3"/>
  <c r="F58" i="5"/>
  <c r="G58" i="5" s="1"/>
  <c r="H58" i="5" s="1"/>
  <c r="F47" i="5"/>
  <c r="G47" i="5" s="1"/>
  <c r="H47" i="5" s="1"/>
  <c r="J27" i="4"/>
  <c r="J20" i="5"/>
  <c r="I21" i="11"/>
  <c r="K23" i="3"/>
  <c r="I111" i="3"/>
  <c r="K125" i="4"/>
  <c r="F116" i="4"/>
  <c r="G116" i="4" s="1"/>
  <c r="H116" i="4" s="1"/>
  <c r="O12" i="3"/>
  <c r="N11" i="4"/>
  <c r="L168" i="3"/>
  <c r="L7" i="3"/>
  <c r="K22" i="5"/>
  <c r="K103" i="4"/>
  <c r="L147" i="3"/>
  <c r="K35" i="5"/>
  <c r="L15" i="3"/>
  <c r="J97" i="4"/>
  <c r="J63" i="5"/>
  <c r="K25" i="5"/>
  <c r="L41" i="3"/>
  <c r="L160" i="3"/>
  <c r="K80" i="4"/>
  <c r="L94" i="3"/>
  <c r="L157" i="3"/>
  <c r="L102" i="3"/>
  <c r="O39" i="3"/>
  <c r="N35" i="4"/>
  <c r="O138" i="3"/>
  <c r="N125" i="4"/>
  <c r="N76" i="5"/>
  <c r="J129" i="4"/>
  <c r="J79" i="5"/>
  <c r="I121" i="11"/>
  <c r="J110" i="4" s="1"/>
  <c r="K123" i="3"/>
  <c r="I42" i="11"/>
  <c r="K44" i="3"/>
  <c r="I78" i="11"/>
  <c r="J72" i="4" s="1"/>
  <c r="K80" i="3"/>
  <c r="M22" i="3"/>
  <c r="L20" i="4"/>
  <c r="K20" i="4" s="1"/>
  <c r="L15" i="5"/>
  <c r="N167" i="3"/>
  <c r="L167" i="3" s="1"/>
  <c r="M92" i="5"/>
  <c r="K92" i="5" s="1"/>
  <c r="M151" i="4"/>
  <c r="K151" i="4" s="1"/>
  <c r="O113" i="3"/>
  <c r="N102" i="4"/>
  <c r="N67" i="5"/>
  <c r="K15" i="5"/>
  <c r="G165" i="3"/>
  <c r="G17" i="3"/>
  <c r="O95" i="3"/>
  <c r="N57" i="5"/>
  <c r="N84" i="4"/>
  <c r="O117" i="3"/>
  <c r="N105" i="4"/>
  <c r="F31" i="5"/>
  <c r="G31" i="5" s="1"/>
  <c r="H31" i="5" s="1"/>
  <c r="F139" i="4"/>
  <c r="G139" i="4" s="1"/>
  <c r="H139" i="4" s="1"/>
  <c r="O172" i="3"/>
  <c r="N156" i="4"/>
  <c r="O139" i="3"/>
  <c r="N126" i="4"/>
  <c r="O16" i="3"/>
  <c r="N15" i="4"/>
  <c r="N12" i="5"/>
  <c r="F48" i="5"/>
  <c r="G48" i="5" s="1"/>
  <c r="H48" i="5" s="1"/>
  <c r="O21" i="3"/>
  <c r="N19" i="4"/>
  <c r="G133" i="3"/>
  <c r="J26" i="5"/>
  <c r="J36" i="4"/>
  <c r="I82" i="3"/>
  <c r="G82" i="3"/>
  <c r="O65" i="3"/>
  <c r="N58" i="4"/>
  <c r="O22" i="3"/>
  <c r="N15" i="5"/>
  <c r="N20" i="4"/>
  <c r="O7" i="3"/>
  <c r="N7" i="4"/>
  <c r="N7" i="5"/>
  <c r="N32" i="3"/>
  <c r="L32" i="3" s="1"/>
  <c r="M29" i="4"/>
  <c r="K29" i="4" s="1"/>
  <c r="M21" i="5"/>
  <c r="K21" i="5" s="1"/>
  <c r="O89" i="3"/>
  <c r="N79" i="4"/>
  <c r="K29" i="5"/>
  <c r="G6" i="3"/>
  <c r="G153" i="3"/>
  <c r="O101" i="3"/>
  <c r="N90" i="4"/>
  <c r="L76" i="3"/>
  <c r="O174" i="3"/>
  <c r="N97" i="5"/>
  <c r="N158" i="4"/>
  <c r="O167" i="3"/>
  <c r="N92" i="5"/>
  <c r="N151" i="4"/>
  <c r="O112" i="3"/>
  <c r="N101" i="4"/>
  <c r="N66" i="5"/>
  <c r="O124" i="3"/>
  <c r="N111" i="4"/>
  <c r="L103" i="3"/>
  <c r="N170" i="3"/>
  <c r="L170" i="3" s="1"/>
  <c r="M154" i="4"/>
  <c r="K154" i="4" s="1"/>
  <c r="I99" i="11"/>
  <c r="J90" i="4" s="1"/>
  <c r="K101" i="3"/>
  <c r="I128" i="11"/>
  <c r="J117" i="4" s="1"/>
  <c r="K130" i="3"/>
  <c r="I5" i="11"/>
  <c r="K7" i="3"/>
  <c r="J87" i="4"/>
  <c r="J60" i="5"/>
  <c r="F129" i="4"/>
  <c r="G129" i="4" s="1"/>
  <c r="H129" i="4" s="1"/>
  <c r="O98" i="3"/>
  <c r="N87" i="4"/>
  <c r="N60" i="5"/>
  <c r="N34" i="3"/>
  <c r="L34" i="3" s="1"/>
  <c r="G34" i="3" s="1"/>
  <c r="M23" i="5"/>
  <c r="K23" i="5" s="1"/>
  <c r="F137" i="4"/>
  <c r="G137" i="4" s="1"/>
  <c r="H137" i="4" s="1"/>
  <c r="F103" i="4"/>
  <c r="G103" i="4" s="1"/>
  <c r="H103" i="4" s="1"/>
  <c r="O35" i="3"/>
  <c r="N31" i="4"/>
  <c r="R132" i="3"/>
  <c r="O130" i="3"/>
  <c r="N117" i="4"/>
  <c r="O106" i="3"/>
  <c r="N95" i="4"/>
  <c r="L64" i="3"/>
  <c r="F51" i="4"/>
  <c r="G51" i="4" s="1"/>
  <c r="H51" i="4"/>
  <c r="N69" i="3"/>
  <c r="L69" i="3" s="1"/>
  <c r="M62" i="4"/>
  <c r="K62" i="4" s="1"/>
  <c r="M46" i="5"/>
  <c r="K46" i="5" s="1"/>
  <c r="O149" i="3"/>
  <c r="N136" i="4"/>
  <c r="O110" i="3"/>
  <c r="N65" i="5"/>
  <c r="N99" i="4"/>
  <c r="O102" i="3"/>
  <c r="N91" i="4"/>
  <c r="N61" i="5"/>
  <c r="O24" i="3"/>
  <c r="N17" i="5"/>
  <c r="F12" i="4"/>
  <c r="G12" i="4" s="1"/>
  <c r="H12" i="4" s="1"/>
  <c r="J77" i="3"/>
  <c r="I69" i="4"/>
  <c r="I50" i="5"/>
  <c r="L57" i="3"/>
  <c r="J76" i="5"/>
  <c r="J125" i="4"/>
  <c r="J51" i="5"/>
  <c r="J70" i="4"/>
  <c r="O71" i="3"/>
  <c r="N64" i="4"/>
  <c r="I83" i="11"/>
  <c r="J55" i="5" s="1"/>
  <c r="K85" i="3"/>
  <c r="N125" i="3"/>
  <c r="L125" i="3" s="1"/>
  <c r="M112" i="4"/>
  <c r="K112" i="4" s="1"/>
  <c r="N84" i="3"/>
  <c r="L84" i="3" s="1"/>
  <c r="M75" i="4"/>
  <c r="K75" i="4" s="1"/>
  <c r="M54" i="5"/>
  <c r="K54" i="5" s="1"/>
  <c r="N21" i="3"/>
  <c r="L21" i="3" s="1"/>
  <c r="M19" i="4"/>
  <c r="K19" i="4" s="1"/>
  <c r="O15" i="3"/>
  <c r="N14" i="4"/>
  <c r="L86" i="3"/>
  <c r="L67" i="3"/>
  <c r="N131" i="3"/>
  <c r="L131" i="3" s="1"/>
  <c r="M118" i="4"/>
  <c r="K118" i="4" s="1"/>
  <c r="N108" i="3"/>
  <c r="L108" i="3" s="1"/>
  <c r="M97" i="4"/>
  <c r="K97" i="4" s="1"/>
  <c r="M63" i="5"/>
  <c r="K63" i="5" s="1"/>
  <c r="F55" i="4"/>
  <c r="G55" i="4" s="1"/>
  <c r="H55" i="4" s="1"/>
  <c r="F78" i="4"/>
  <c r="G78" i="4" s="1"/>
  <c r="H78" i="4" s="1"/>
  <c r="O114" i="3"/>
  <c r="N68" i="5"/>
  <c r="N25" i="3"/>
  <c r="L25" i="3" s="1"/>
  <c r="M22" i="4"/>
  <c r="K22" i="4" s="1"/>
  <c r="F89" i="4"/>
  <c r="G89" i="4" s="1"/>
  <c r="H89" i="4"/>
  <c r="F96" i="4"/>
  <c r="G96" i="4" s="1"/>
  <c r="H96" i="4" s="1"/>
  <c r="G103" i="3"/>
  <c r="G79" i="3"/>
  <c r="J94" i="5"/>
  <c r="J153" i="4"/>
  <c r="N130" i="3"/>
  <c r="L130" i="3" s="1"/>
  <c r="M117" i="4"/>
  <c r="K117" i="4" s="1"/>
  <c r="I101" i="11"/>
  <c r="K103" i="3"/>
  <c r="G96" i="3"/>
  <c r="F65" i="4"/>
  <c r="G65" i="4" s="1"/>
  <c r="H65" i="4"/>
  <c r="K99" i="4"/>
  <c r="K10" i="5"/>
  <c r="K126" i="4"/>
  <c r="L138" i="3"/>
  <c r="N151" i="3"/>
  <c r="L151" i="3" s="1"/>
  <c r="M138" i="4"/>
  <c r="K138" i="4" s="1"/>
  <c r="G129" i="3"/>
  <c r="J70" i="5"/>
  <c r="J107" i="4"/>
  <c r="L33" i="3"/>
  <c r="K66" i="4"/>
  <c r="L115" i="3"/>
  <c r="K68" i="5"/>
  <c r="K90" i="4"/>
  <c r="L53" i="3"/>
  <c r="K11" i="5"/>
  <c r="K96" i="5"/>
  <c r="J83" i="5"/>
  <c r="J134" i="4"/>
  <c r="L40" i="3"/>
  <c r="L91" i="3"/>
  <c r="K91" i="5"/>
  <c r="K144" i="4"/>
  <c r="I153" i="11"/>
  <c r="J141" i="4" s="1"/>
  <c r="K155" i="3"/>
  <c r="J35" i="5"/>
  <c r="J48" i="4"/>
  <c r="O62" i="3"/>
  <c r="N42" i="5"/>
  <c r="N56" i="4"/>
  <c r="K79" i="4"/>
  <c r="I102" i="11"/>
  <c r="J93" i="4" s="1"/>
  <c r="K104" i="3"/>
  <c r="I95" i="11"/>
  <c r="K97" i="3"/>
  <c r="O20" i="3"/>
  <c r="N18" i="4"/>
  <c r="I147" i="11"/>
  <c r="J136" i="4" s="1"/>
  <c r="K149" i="3"/>
  <c r="N159" i="3"/>
  <c r="L159" i="3" s="1"/>
  <c r="M90" i="5"/>
  <c r="K90" i="5" s="1"/>
  <c r="F79" i="5"/>
  <c r="G79" i="5" s="1"/>
  <c r="H79" i="5" s="1"/>
  <c r="F53" i="5"/>
  <c r="G53" i="5" s="1"/>
  <c r="H53" i="5" s="1"/>
  <c r="G150" i="3"/>
  <c r="G115" i="3"/>
  <c r="O70" i="3"/>
  <c r="N63" i="4"/>
  <c r="O66" i="3"/>
  <c r="N59" i="4"/>
  <c r="N44" i="5"/>
  <c r="O52" i="3"/>
  <c r="N34" i="5"/>
  <c r="N47" i="4"/>
  <c r="H36" i="5"/>
  <c r="F36" i="5"/>
  <c r="G36" i="5" s="1"/>
  <c r="O171" i="3"/>
  <c r="N155" i="4"/>
  <c r="N95" i="5"/>
  <c r="O140" i="3"/>
  <c r="N77" i="5"/>
  <c r="N127" i="4"/>
  <c r="O118" i="3"/>
  <c r="N69" i="5"/>
  <c r="N106" i="4"/>
  <c r="G56" i="3"/>
  <c r="O147" i="3"/>
  <c r="N134" i="4"/>
  <c r="N83" i="5"/>
  <c r="O157" i="3"/>
  <c r="N88" i="5"/>
  <c r="N143" i="4"/>
  <c r="G13" i="3"/>
  <c r="O41" i="3"/>
  <c r="N36" i="4"/>
  <c r="N26" i="5"/>
  <c r="F32" i="5"/>
  <c r="G32" i="5" s="1"/>
  <c r="H32" i="5" s="1"/>
  <c r="J75" i="5"/>
  <c r="J124" i="4"/>
  <c r="F54" i="4"/>
  <c r="G54" i="4" s="1"/>
  <c r="H54" i="4" s="1"/>
  <c r="I134" i="11"/>
  <c r="K136" i="3"/>
  <c r="H140" i="4"/>
  <c r="F140" i="4"/>
  <c r="G140" i="4" s="1"/>
  <c r="O25" i="3"/>
  <c r="N22" i="4"/>
  <c r="I26" i="11"/>
  <c r="K28" i="3"/>
  <c r="F41" i="5"/>
  <c r="G41" i="5" s="1"/>
  <c r="H41" i="5" s="1"/>
  <c r="G88" i="3"/>
  <c r="G100" i="3"/>
  <c r="G107" i="3"/>
  <c r="N30" i="3"/>
  <c r="L30" i="3" s="1"/>
  <c r="M27" i="4"/>
  <c r="K27" i="4" s="1"/>
  <c r="M20" i="5"/>
  <c r="K20" i="5" s="1"/>
  <c r="K80" i="5"/>
  <c r="F112" i="4"/>
  <c r="G112" i="4" s="1"/>
  <c r="H112" i="4" s="1"/>
  <c r="F75" i="5"/>
  <c r="G75" i="5" s="1"/>
  <c r="H75" i="5" s="1"/>
  <c r="G73" i="3"/>
  <c r="H144" i="4"/>
  <c r="F144" i="4"/>
  <c r="G144" i="4" s="1"/>
  <c r="O85" i="3"/>
  <c r="N55" i="5"/>
  <c r="O57" i="3"/>
  <c r="N39" i="5"/>
  <c r="N52" i="4"/>
  <c r="K65" i="5"/>
  <c r="K10" i="4"/>
  <c r="O141" i="3"/>
  <c r="N128" i="4"/>
  <c r="N78" i="5"/>
  <c r="L139" i="3"/>
  <c r="K152" i="4"/>
  <c r="J36" i="5"/>
  <c r="J49" i="4"/>
  <c r="K7" i="5"/>
  <c r="L74" i="3"/>
  <c r="K113" i="4"/>
  <c r="J45" i="5"/>
  <c r="J61" i="4"/>
  <c r="K83" i="5"/>
  <c r="L114" i="3"/>
  <c r="L101" i="3"/>
  <c r="J13" i="5"/>
  <c r="J16" i="4"/>
  <c r="K17" i="4"/>
  <c r="L11" i="3"/>
  <c r="K157" i="4"/>
  <c r="K36" i="4"/>
  <c r="L164" i="3"/>
  <c r="K89" i="5"/>
  <c r="F89" i="5" s="1"/>
  <c r="G89" i="5" s="1"/>
  <c r="K88" i="5"/>
  <c r="K61" i="5"/>
  <c r="O29" i="3"/>
  <c r="N26" i="4"/>
  <c r="N19" i="5"/>
  <c r="O123" i="3"/>
  <c r="N110" i="4"/>
  <c r="N117" i="3"/>
  <c r="L117" i="3" s="1"/>
  <c r="M105" i="4"/>
  <c r="K105" i="4" s="1"/>
  <c r="F147" i="4"/>
  <c r="G147" i="4" s="1"/>
  <c r="H147" i="4"/>
  <c r="I85" i="11"/>
  <c r="J77" i="4" s="1"/>
  <c r="K87" i="3"/>
  <c r="O42" i="3"/>
  <c r="N37" i="4"/>
  <c r="N27" i="5"/>
  <c r="F70" i="5"/>
  <c r="G70" i="5" s="1"/>
  <c r="H70" i="5" s="1"/>
  <c r="F81" i="4"/>
  <c r="G81" i="4" s="1"/>
  <c r="H81" i="4" s="1"/>
  <c r="O28" i="3"/>
  <c r="N18" i="5"/>
  <c r="N25" i="4"/>
  <c r="O76" i="3"/>
  <c r="N49" i="5"/>
  <c r="N68" i="4"/>
  <c r="I166" i="11"/>
  <c r="K168" i="3"/>
  <c r="I146" i="11"/>
  <c r="K148" i="3"/>
  <c r="I45" i="11"/>
  <c r="J42" i="4" s="1"/>
  <c r="K47" i="3"/>
  <c r="I44" i="11"/>
  <c r="K46" i="3"/>
  <c r="I35" i="11"/>
  <c r="K37" i="3"/>
  <c r="O53" i="3"/>
  <c r="N35" i="5"/>
  <c r="N48" i="4"/>
  <c r="M132" i="3"/>
  <c r="L132" i="3" s="1"/>
  <c r="L119" i="4"/>
  <c r="N23" i="3"/>
  <c r="L23" i="3" s="1"/>
  <c r="M21" i="4"/>
  <c r="K21" i="4" s="1"/>
  <c r="F21" i="4" s="1"/>
  <c r="G21" i="4" s="1"/>
  <c r="H21" i="4" s="1"/>
  <c r="M16" i="5"/>
  <c r="K16" i="5" s="1"/>
  <c r="N99" i="3"/>
  <c r="L99" i="3" s="1"/>
  <c r="M88" i="4"/>
  <c r="K88" i="4" s="1"/>
  <c r="N124" i="3"/>
  <c r="L124" i="3" s="1"/>
  <c r="M111" i="4"/>
  <c r="K111" i="4" s="1"/>
  <c r="L22" i="3"/>
  <c r="O45" i="3"/>
  <c r="N40" i="4"/>
  <c r="N30" i="5"/>
  <c r="F16" i="4"/>
  <c r="G16" i="4" s="1"/>
  <c r="H16" i="4" s="1"/>
  <c r="I129" i="11"/>
  <c r="J118" i="4" s="1"/>
  <c r="K131" i="3"/>
  <c r="S124" i="3"/>
  <c r="R124" i="3" s="1"/>
  <c r="R111" i="4"/>
  <c r="Q111" i="4" s="1"/>
  <c r="O170" i="3"/>
  <c r="N154" i="4"/>
  <c r="O164" i="3"/>
  <c r="N91" i="5"/>
  <c r="O128" i="3"/>
  <c r="N115" i="4"/>
  <c r="O116" i="3"/>
  <c r="N104" i="4"/>
  <c r="S5" i="3"/>
  <c r="R5" i="3" s="1"/>
  <c r="G5" i="3" s="1"/>
  <c r="R5" i="5"/>
  <c r="Q5" i="5" s="1"/>
  <c r="F5" i="5" s="1"/>
  <c r="G5" i="5" s="1"/>
  <c r="H5" i="5" s="1"/>
  <c r="R5" i="4"/>
  <c r="Q5" i="4" s="1"/>
  <c r="F5" i="4" s="1"/>
  <c r="G5" i="4" s="1"/>
  <c r="H5" i="4" s="1"/>
  <c r="G46" i="3"/>
  <c r="F85" i="5"/>
  <c r="G85" i="5" s="1"/>
  <c r="H85" i="5" s="1"/>
  <c r="O144" i="3"/>
  <c r="N131" i="4"/>
  <c r="N80" i="5"/>
  <c r="O94" i="3"/>
  <c r="N83" i="4"/>
  <c r="O47" i="3"/>
  <c r="N42" i="4"/>
  <c r="F94" i="4"/>
  <c r="G94" i="4" s="1"/>
  <c r="H94" i="4" s="1"/>
  <c r="N51" i="3"/>
  <c r="L51" i="3" s="1"/>
  <c r="M46" i="4"/>
  <c r="K46" i="4" s="1"/>
  <c r="M33" i="5"/>
  <c r="K33" i="5" s="1"/>
  <c r="O58" i="3"/>
  <c r="N40" i="5"/>
  <c r="G162" i="3"/>
  <c r="I162" i="3"/>
  <c r="O109" i="3"/>
  <c r="N98" i="4"/>
  <c r="N64" i="5"/>
  <c r="O8" i="3"/>
  <c r="N8" i="4"/>
  <c r="N8" i="5"/>
  <c r="K119" i="4"/>
  <c r="O55" i="3"/>
  <c r="N50" i="4"/>
  <c r="N37" i="5"/>
  <c r="N123" i="3"/>
  <c r="L123" i="3" s="1"/>
  <c r="M110" i="4"/>
  <c r="K110" i="4" s="1"/>
  <c r="I68" i="11"/>
  <c r="J63" i="4" s="1"/>
  <c r="K70" i="3"/>
  <c r="H24" i="4"/>
  <c r="F24" i="4"/>
  <c r="G24" i="4" s="1"/>
  <c r="L44" i="3"/>
  <c r="F107" i="4"/>
  <c r="G107" i="4" s="1"/>
  <c r="H107" i="4"/>
  <c r="F6" i="5"/>
  <c r="G6" i="5" s="1"/>
  <c r="H6" i="5" s="1"/>
  <c r="G92" i="3"/>
  <c r="O159" i="3"/>
  <c r="N90" i="5"/>
  <c r="O148" i="3"/>
  <c r="N84" i="5"/>
  <c r="N135" i="4"/>
  <c r="O122" i="3"/>
  <c r="N109" i="4"/>
  <c r="K68" i="4"/>
  <c r="G152" i="3"/>
  <c r="N12" i="3"/>
  <c r="L12" i="3" s="1"/>
  <c r="M11" i="4"/>
  <c r="K11" i="4" s="1"/>
  <c r="K62" i="5"/>
  <c r="L89" i="3"/>
  <c r="O37" i="3"/>
  <c r="N24" i="5"/>
  <c r="N33" i="4"/>
  <c r="J28" i="5"/>
  <c r="J38" i="4"/>
  <c r="J44" i="5"/>
  <c r="J59" i="4"/>
  <c r="I164" i="11"/>
  <c r="J150" i="4" s="1"/>
  <c r="K166" i="3"/>
  <c r="I89" i="11"/>
  <c r="J80" i="4" s="1"/>
  <c r="K91" i="3"/>
  <c r="I104" i="11"/>
  <c r="J95" i="4" s="1"/>
  <c r="K106" i="3"/>
  <c r="I62" i="11"/>
  <c r="J57" i="4" s="1"/>
  <c r="K64" i="3"/>
  <c r="I49" i="11"/>
  <c r="K51" i="3"/>
  <c r="N111" i="3"/>
  <c r="L111" i="3" s="1"/>
  <c r="G111" i="3" s="1"/>
  <c r="M100" i="4"/>
  <c r="K100" i="4" s="1"/>
  <c r="G142" i="3"/>
  <c r="G81" i="3"/>
  <c r="N169" i="3"/>
  <c r="L169" i="3" s="1"/>
  <c r="G169" i="3" s="1"/>
  <c r="M153" i="4"/>
  <c r="K153" i="4" s="1"/>
  <c r="M94" i="5"/>
  <c r="K94" i="5" s="1"/>
  <c r="O87" i="3"/>
  <c r="N77" i="4"/>
  <c r="F49" i="4"/>
  <c r="G49" i="4" s="1"/>
  <c r="H49" i="4"/>
  <c r="O83" i="3"/>
  <c r="N74" i="4"/>
  <c r="I88" i="11"/>
  <c r="J56" i="5" s="1"/>
  <c r="K90" i="3"/>
  <c r="J55" i="4"/>
  <c r="J41" i="5"/>
  <c r="J10" i="4"/>
  <c r="J10" i="5"/>
  <c r="J30" i="5"/>
  <c r="J40" i="4"/>
  <c r="N62" i="3"/>
  <c r="L62" i="3" s="1"/>
  <c r="M42" i="5"/>
  <c r="K42" i="5" s="1"/>
  <c r="M56" i="4"/>
  <c r="K56" i="4" s="1"/>
  <c r="O30" i="3"/>
  <c r="N27" i="4"/>
  <c r="N20" i="5"/>
  <c r="K39" i="5"/>
  <c r="F45" i="4"/>
  <c r="G45" i="4" s="1"/>
  <c r="H45" i="4" s="1"/>
  <c r="J132" i="4"/>
  <c r="J81" i="5"/>
  <c r="G60" i="3"/>
  <c r="J52" i="5"/>
  <c r="J71" i="4"/>
  <c r="N68" i="3"/>
  <c r="L68" i="3" s="1"/>
  <c r="G68" i="3" s="1"/>
  <c r="M61" i="4"/>
  <c r="K61" i="4" s="1"/>
  <c r="M45" i="5"/>
  <c r="K45" i="5" s="1"/>
  <c r="F45" i="5" s="1"/>
  <c r="G45" i="5" s="1"/>
  <c r="H45" i="5" s="1"/>
  <c r="O40" i="3"/>
  <c r="N25" i="5"/>
  <c r="N141" i="3"/>
  <c r="L141" i="3" s="1"/>
  <c r="M128" i="4"/>
  <c r="K128" i="4" s="1"/>
  <c r="M78" i="5"/>
  <c r="K78" i="5" s="1"/>
  <c r="F28" i="4"/>
  <c r="G28" i="4" s="1"/>
  <c r="H28" i="4" s="1"/>
  <c r="G72" i="3"/>
  <c r="F86" i="5"/>
  <c r="G86" i="5" s="1"/>
  <c r="H86" i="5" s="1"/>
  <c r="S128" i="3"/>
  <c r="R128" i="3" s="1"/>
  <c r="R115" i="4"/>
  <c r="Q115" i="4" s="1"/>
  <c r="G61" i="3"/>
  <c r="O161" i="3"/>
  <c r="N146" i="4"/>
  <c r="O166" i="3"/>
  <c r="N150" i="4"/>
  <c r="O160" i="3"/>
  <c r="N145" i="4"/>
  <c r="H34" i="4"/>
  <c r="F34" i="4"/>
  <c r="G34" i="4" s="1"/>
  <c r="F72" i="5"/>
  <c r="G72" i="5" s="1"/>
  <c r="H72" i="5" s="1"/>
  <c r="F62" i="5"/>
  <c r="G62" i="5" s="1"/>
  <c r="H62" i="5" s="1"/>
  <c r="F52" i="5"/>
  <c r="G52" i="5" s="1"/>
  <c r="H52" i="5" s="1"/>
  <c r="M172" i="3"/>
  <c r="L172" i="3" s="1"/>
  <c r="L156" i="4"/>
  <c r="K156" i="4" s="1"/>
  <c r="K131" i="4"/>
  <c r="N36" i="3"/>
  <c r="L36" i="3" s="1"/>
  <c r="M32" i="4"/>
  <c r="K32" i="4" s="1"/>
  <c r="O84" i="3"/>
  <c r="N54" i="5"/>
  <c r="N75" i="4"/>
  <c r="G125" i="3"/>
  <c r="F124" i="4"/>
  <c r="G124" i="4" s="1"/>
  <c r="H124" i="4" s="1"/>
  <c r="F85" i="4"/>
  <c r="G85" i="4" s="1"/>
  <c r="H85" i="4" s="1"/>
  <c r="J39" i="5"/>
  <c r="J52" i="4"/>
  <c r="O97" i="3"/>
  <c r="N86" i="4"/>
  <c r="N59" i="5"/>
  <c r="L110" i="3"/>
  <c r="L10" i="3"/>
  <c r="H100" i="4"/>
  <c r="F100" i="4"/>
  <c r="G100" i="4" s="1"/>
  <c r="K76" i="5"/>
  <c r="N140" i="3"/>
  <c r="L140" i="3" s="1"/>
  <c r="M77" i="5"/>
  <c r="K77" i="5" s="1"/>
  <c r="M127" i="4"/>
  <c r="K127" i="4" s="1"/>
  <c r="B125" i="11"/>
  <c r="K93" i="5"/>
  <c r="K7" i="4"/>
  <c r="K30" i="4"/>
  <c r="J27" i="5"/>
  <c r="J37" i="4"/>
  <c r="J65" i="4"/>
  <c r="J47" i="5"/>
  <c r="L126" i="3"/>
  <c r="J128" i="4"/>
  <c r="J78" i="5"/>
  <c r="K134" i="4"/>
  <c r="K48" i="4"/>
  <c r="L19" i="3"/>
  <c r="J32" i="5"/>
  <c r="J45" i="4"/>
  <c r="K14" i="4"/>
  <c r="J77" i="5"/>
  <c r="J127" i="4"/>
  <c r="L173" i="3"/>
  <c r="J47" i="4"/>
  <c r="J34" i="5"/>
  <c r="K26" i="5"/>
  <c r="K145" i="4"/>
  <c r="K83" i="4"/>
  <c r="L158" i="3"/>
  <c r="K143" i="4"/>
  <c r="K91" i="4"/>
  <c r="H89" i="5" l="1"/>
  <c r="F16" i="5"/>
  <c r="G16" i="5" s="1"/>
  <c r="H16" i="5" s="1"/>
  <c r="K18" i="4"/>
  <c r="F61" i="4"/>
  <c r="G61" i="4" s="1"/>
  <c r="H61" i="4" s="1"/>
  <c r="H133" i="4"/>
  <c r="H68" i="3"/>
  <c r="BX130" i="17"/>
  <c r="D130" i="17" s="1"/>
  <c r="H111" i="3"/>
  <c r="BX216" i="17"/>
  <c r="D216" i="17" s="1"/>
  <c r="H34" i="3"/>
  <c r="BX63" i="17"/>
  <c r="D63" i="17" s="1"/>
  <c r="F59" i="5"/>
  <c r="G59" i="5" s="1"/>
  <c r="H59" i="5"/>
  <c r="G158" i="3"/>
  <c r="G166" i="3"/>
  <c r="F25" i="5"/>
  <c r="G25" i="5" s="1"/>
  <c r="H25" i="5"/>
  <c r="H60" i="3"/>
  <c r="I60" i="3" s="1"/>
  <c r="BX112" i="17"/>
  <c r="D112" i="17" s="1"/>
  <c r="H162" i="3"/>
  <c r="BX302" i="17"/>
  <c r="D302" i="17" s="1"/>
  <c r="G45" i="3"/>
  <c r="F18" i="5"/>
  <c r="G18" i="5" s="1"/>
  <c r="H18" i="5" s="1"/>
  <c r="F68" i="5"/>
  <c r="G68" i="5" s="1"/>
  <c r="H68" i="5" s="1"/>
  <c r="F17" i="5"/>
  <c r="G17" i="5" s="1"/>
  <c r="H17" i="5"/>
  <c r="G102" i="3"/>
  <c r="F95" i="4"/>
  <c r="G95" i="4" s="1"/>
  <c r="H95" i="4" s="1"/>
  <c r="H92" i="5"/>
  <c r="F92" i="5"/>
  <c r="G92" i="5" s="1"/>
  <c r="G7" i="3"/>
  <c r="F94" i="5"/>
  <c r="G94" i="5" s="1"/>
  <c r="H94" i="5" s="1"/>
  <c r="F12" i="5"/>
  <c r="G12" i="5" s="1"/>
  <c r="H12" i="5" s="1"/>
  <c r="G139" i="3"/>
  <c r="G117" i="3"/>
  <c r="H17" i="3"/>
  <c r="I17" i="3" s="1"/>
  <c r="BX36" i="17"/>
  <c r="D36" i="17" s="1"/>
  <c r="F157" i="4"/>
  <c r="G157" i="4" s="1"/>
  <c r="H157" i="4" s="1"/>
  <c r="F73" i="5"/>
  <c r="G73" i="5" s="1"/>
  <c r="H73" i="5" s="1"/>
  <c r="J15" i="5"/>
  <c r="J20" i="4"/>
  <c r="H31" i="3"/>
  <c r="I31" i="3" s="1"/>
  <c r="BX58" i="17"/>
  <c r="D58" i="17" s="1"/>
  <c r="G156" i="3"/>
  <c r="H54" i="3"/>
  <c r="I54" i="3" s="1"/>
  <c r="BX93" i="17"/>
  <c r="D93" i="17" s="1"/>
  <c r="F82" i="4"/>
  <c r="G82" i="4" s="1"/>
  <c r="H82" i="4" s="1"/>
  <c r="F43" i="5"/>
  <c r="G43" i="5" s="1"/>
  <c r="H43" i="5" s="1"/>
  <c r="F81" i="5"/>
  <c r="G81" i="5" s="1"/>
  <c r="H81" i="5" s="1"/>
  <c r="G168" i="3"/>
  <c r="F13" i="4"/>
  <c r="G13" i="4" s="1"/>
  <c r="H13" i="4"/>
  <c r="H105" i="3"/>
  <c r="I105" i="3" s="1"/>
  <c r="BX204" i="17"/>
  <c r="D204" i="17" s="1"/>
  <c r="F74" i="5"/>
  <c r="G74" i="5" s="1"/>
  <c r="H74" i="5" s="1"/>
  <c r="F62" i="4"/>
  <c r="G62" i="4" s="1"/>
  <c r="H62" i="4" s="1"/>
  <c r="H146" i="3"/>
  <c r="I146" i="3" s="1"/>
  <c r="BX278" i="17"/>
  <c r="D278" i="17" s="1"/>
  <c r="F75" i="4"/>
  <c r="G75" i="4" s="1"/>
  <c r="H75" i="4"/>
  <c r="G40" i="3"/>
  <c r="F27" i="4"/>
  <c r="G27" i="4" s="1"/>
  <c r="H27" i="4" s="1"/>
  <c r="F109" i="4"/>
  <c r="G109" i="4" s="1"/>
  <c r="H109" i="4" s="1"/>
  <c r="H92" i="3"/>
  <c r="I92" i="3" s="1"/>
  <c r="BX184" i="17"/>
  <c r="D184" i="17" s="1"/>
  <c r="F98" i="4"/>
  <c r="G98" i="4" s="1"/>
  <c r="H98" i="4"/>
  <c r="F40" i="5"/>
  <c r="G40" i="5" s="1"/>
  <c r="H40" i="5" s="1"/>
  <c r="G116" i="3"/>
  <c r="G164" i="3"/>
  <c r="J31" i="5"/>
  <c r="J41" i="4"/>
  <c r="F55" i="5"/>
  <c r="G55" i="5" s="1"/>
  <c r="H55" i="5" s="1"/>
  <c r="F83" i="5"/>
  <c r="G83" i="5" s="1"/>
  <c r="H83" i="5" s="1"/>
  <c r="F127" i="4"/>
  <c r="G127" i="4" s="1"/>
  <c r="H127" i="4" s="1"/>
  <c r="F18" i="4"/>
  <c r="G18" i="4" s="1"/>
  <c r="H18" i="4" s="1"/>
  <c r="H129" i="3"/>
  <c r="I129" i="3" s="1"/>
  <c r="BX252" i="17"/>
  <c r="D252" i="17" s="1"/>
  <c r="H96" i="3"/>
  <c r="I96" i="3" s="1"/>
  <c r="BX189" i="17"/>
  <c r="D189" i="17" s="1"/>
  <c r="J62" i="5"/>
  <c r="J92" i="4"/>
  <c r="G114" i="3"/>
  <c r="G24" i="3"/>
  <c r="F101" i="4"/>
  <c r="G101" i="4" s="1"/>
  <c r="H101" i="4" s="1"/>
  <c r="G167" i="3"/>
  <c r="F79" i="4"/>
  <c r="G79" i="4" s="1"/>
  <c r="H79" i="4"/>
  <c r="F20" i="4"/>
  <c r="G20" i="4" s="1"/>
  <c r="H20" i="4" s="1"/>
  <c r="G65" i="3"/>
  <c r="H133" i="3"/>
  <c r="I133" i="3" s="1"/>
  <c r="BX256" i="17"/>
  <c r="D256" i="17" s="1"/>
  <c r="G21" i="3"/>
  <c r="F15" i="4"/>
  <c r="G15" i="4" s="1"/>
  <c r="H15" i="4" s="1"/>
  <c r="F84" i="4"/>
  <c r="G84" i="4" s="1"/>
  <c r="H84" i="4" s="1"/>
  <c r="F67" i="5"/>
  <c r="G67" i="5" s="1"/>
  <c r="H67" i="5"/>
  <c r="H5" i="3"/>
  <c r="I5" i="3" s="1"/>
  <c r="BX3" i="17"/>
  <c r="D3" i="17" s="1"/>
  <c r="F23" i="5"/>
  <c r="G23" i="5" s="1"/>
  <c r="H23" i="5" s="1"/>
  <c r="F57" i="4"/>
  <c r="G57" i="4" s="1"/>
  <c r="H57" i="4" s="1"/>
  <c r="G173" i="3"/>
  <c r="F122" i="4"/>
  <c r="G122" i="4" s="1"/>
  <c r="H122" i="4" s="1"/>
  <c r="F28" i="5"/>
  <c r="G28" i="5" s="1"/>
  <c r="H28" i="5" s="1"/>
  <c r="H113" i="4"/>
  <c r="F113" i="4"/>
  <c r="G113" i="4" s="1"/>
  <c r="F29" i="5"/>
  <c r="G29" i="5" s="1"/>
  <c r="H29" i="5" s="1"/>
  <c r="F23" i="4"/>
  <c r="G23" i="4" s="1"/>
  <c r="H23" i="4" s="1"/>
  <c r="G93" i="3"/>
  <c r="G63" i="3"/>
  <c r="G145" i="3"/>
  <c r="H32" i="4"/>
  <c r="F32" i="4"/>
  <c r="G32" i="4" s="1"/>
  <c r="G86" i="3"/>
  <c r="F138" i="4"/>
  <c r="G138" i="4" s="1"/>
  <c r="H138" i="4" s="1"/>
  <c r="G69" i="3"/>
  <c r="G127" i="3"/>
  <c r="G67" i="3"/>
  <c r="J99" i="4"/>
  <c r="J65" i="5"/>
  <c r="J69" i="5"/>
  <c r="J106" i="4"/>
  <c r="J96" i="5"/>
  <c r="J157" i="4"/>
  <c r="J87" i="5"/>
  <c r="J142" i="4"/>
  <c r="G97" i="3"/>
  <c r="F54" i="5"/>
  <c r="G54" i="5" s="1"/>
  <c r="H54" i="5" s="1"/>
  <c r="F74" i="4"/>
  <c r="G74" i="4" s="1"/>
  <c r="H74" i="4" s="1"/>
  <c r="H152" i="3"/>
  <c r="I152" i="3" s="1"/>
  <c r="BX289" i="17"/>
  <c r="D289" i="17" s="1"/>
  <c r="J152" i="3" s="1"/>
  <c r="G122" i="3"/>
  <c r="F42" i="4"/>
  <c r="G42" i="4" s="1"/>
  <c r="H42" i="4" s="1"/>
  <c r="F115" i="4"/>
  <c r="G115" i="4" s="1"/>
  <c r="H115" i="4" s="1"/>
  <c r="G76" i="3"/>
  <c r="F27" i="5"/>
  <c r="G27" i="5" s="1"/>
  <c r="H27" i="5" s="1"/>
  <c r="F26" i="4"/>
  <c r="G26" i="4" s="1"/>
  <c r="H26" i="4" s="1"/>
  <c r="F128" i="4"/>
  <c r="G128" i="4" s="1"/>
  <c r="H128" i="4" s="1"/>
  <c r="G85" i="3"/>
  <c r="H100" i="3"/>
  <c r="I100" i="3" s="1"/>
  <c r="BX197" i="17"/>
  <c r="D197" i="17" s="1"/>
  <c r="G25" i="3"/>
  <c r="J74" i="5"/>
  <c r="J123" i="4"/>
  <c r="F36" i="4"/>
  <c r="G36" i="4" s="1"/>
  <c r="H36" i="4" s="1"/>
  <c r="F143" i="4"/>
  <c r="G143" i="4" s="1"/>
  <c r="H143" i="4" s="1"/>
  <c r="F134" i="4"/>
  <c r="G134" i="4" s="1"/>
  <c r="H134" i="4"/>
  <c r="F106" i="4"/>
  <c r="G106" i="4" s="1"/>
  <c r="H106" i="4" s="1"/>
  <c r="F77" i="5"/>
  <c r="G77" i="5" s="1"/>
  <c r="H77" i="5" s="1"/>
  <c r="G171" i="3"/>
  <c r="F34" i="5"/>
  <c r="G34" i="5" s="1"/>
  <c r="H34" i="5" s="1"/>
  <c r="G66" i="3"/>
  <c r="G62" i="3"/>
  <c r="I34" i="3"/>
  <c r="G15" i="3"/>
  <c r="F64" i="4"/>
  <c r="G64" i="4" s="1"/>
  <c r="H64" i="4" s="1"/>
  <c r="F61" i="5"/>
  <c r="G61" i="5" s="1"/>
  <c r="H61" i="5" s="1"/>
  <c r="F65" i="5"/>
  <c r="G65" i="5" s="1"/>
  <c r="H65" i="5" s="1"/>
  <c r="F117" i="4"/>
  <c r="G117" i="4" s="1"/>
  <c r="H117" i="4" s="1"/>
  <c r="F31" i="4"/>
  <c r="G31" i="4" s="1"/>
  <c r="H31" i="4"/>
  <c r="F60" i="5"/>
  <c r="G60" i="5" s="1"/>
  <c r="H60" i="5" s="1"/>
  <c r="J7" i="5"/>
  <c r="J7" i="4"/>
  <c r="F111" i="4"/>
  <c r="G111" i="4" s="1"/>
  <c r="H111" i="4" s="1"/>
  <c r="G112" i="3"/>
  <c r="F158" i="4"/>
  <c r="G158" i="4" s="1"/>
  <c r="H158" i="4"/>
  <c r="F90" i="4"/>
  <c r="G90" i="4" s="1"/>
  <c r="H90" i="4" s="1"/>
  <c r="H6" i="3"/>
  <c r="I6" i="3" s="1"/>
  <c r="BX9" i="17"/>
  <c r="D9" i="17" s="1"/>
  <c r="G89" i="3"/>
  <c r="F7" i="5"/>
  <c r="G7" i="5" s="1"/>
  <c r="H7" i="5"/>
  <c r="F15" i="5"/>
  <c r="G15" i="5" s="1"/>
  <c r="H15" i="5"/>
  <c r="H82" i="3"/>
  <c r="BX160" i="17"/>
  <c r="D160" i="17" s="1"/>
  <c r="F82" i="5"/>
  <c r="G82" i="5" s="1"/>
  <c r="H82" i="5" s="1"/>
  <c r="G16" i="3"/>
  <c r="G172" i="3"/>
  <c r="F57" i="5"/>
  <c r="G57" i="5" s="1"/>
  <c r="H57" i="5" s="1"/>
  <c r="F102" i="4"/>
  <c r="G102" i="4" s="1"/>
  <c r="H102" i="4" s="1"/>
  <c r="F153" i="4"/>
  <c r="G153" i="4" s="1"/>
  <c r="H153" i="4" s="1"/>
  <c r="G138" i="3"/>
  <c r="F21" i="5"/>
  <c r="G21" i="5" s="1"/>
  <c r="H21" i="5"/>
  <c r="G59" i="3"/>
  <c r="H121" i="3"/>
  <c r="I121" i="3" s="1"/>
  <c r="BX243" i="17"/>
  <c r="D243" i="17" s="1"/>
  <c r="G64" i="3"/>
  <c r="G155" i="3"/>
  <c r="F97" i="4"/>
  <c r="G97" i="4" s="1"/>
  <c r="H97" i="4"/>
  <c r="F71" i="5"/>
  <c r="G71" i="5" s="1"/>
  <c r="H71" i="5" s="1"/>
  <c r="G135" i="3"/>
  <c r="H154" i="3"/>
  <c r="I154" i="3" s="1"/>
  <c r="BX292" i="17"/>
  <c r="D292" i="17" s="1"/>
  <c r="F38" i="4"/>
  <c r="G38" i="4" s="1"/>
  <c r="H38" i="4" s="1"/>
  <c r="G18" i="3"/>
  <c r="G126" i="3"/>
  <c r="F142" i="4"/>
  <c r="G142" i="4" s="1"/>
  <c r="H142" i="4" s="1"/>
  <c r="F39" i="4"/>
  <c r="G39" i="4" s="1"/>
  <c r="H39" i="4"/>
  <c r="G26" i="3"/>
  <c r="F118" i="4"/>
  <c r="G118" i="4" s="1"/>
  <c r="H118" i="4"/>
  <c r="F56" i="5"/>
  <c r="G56" i="5" s="1"/>
  <c r="H56" i="5" s="1"/>
  <c r="F93" i="5"/>
  <c r="G93" i="5" s="1"/>
  <c r="H93" i="5" s="1"/>
  <c r="F30" i="4"/>
  <c r="G30" i="4" s="1"/>
  <c r="H30" i="4" s="1"/>
  <c r="H119" i="3"/>
  <c r="I119" i="3" s="1"/>
  <c r="BX241" i="17"/>
  <c r="D241" i="17" s="1"/>
  <c r="F10" i="5"/>
  <c r="G10" i="5" s="1"/>
  <c r="H10" i="5" s="1"/>
  <c r="G36" i="3"/>
  <c r="F119" i="4"/>
  <c r="G119" i="4" s="1"/>
  <c r="H119" i="4"/>
  <c r="G136" i="3"/>
  <c r="G151" i="3"/>
  <c r="G80" i="3"/>
  <c r="F80" i="4"/>
  <c r="G80" i="4" s="1"/>
  <c r="H80" i="4" s="1"/>
  <c r="F44" i="4"/>
  <c r="G44" i="4" s="1"/>
  <c r="H44" i="4" s="1"/>
  <c r="F33" i="5"/>
  <c r="G33" i="5" s="1"/>
  <c r="H33" i="5"/>
  <c r="G19" i="3"/>
  <c r="F51" i="5"/>
  <c r="G51" i="5" s="1"/>
  <c r="H51" i="5"/>
  <c r="J101" i="4"/>
  <c r="J66" i="5"/>
  <c r="L20" i="3"/>
  <c r="G20" i="3" s="1"/>
  <c r="H75" i="3"/>
  <c r="I75" i="3" s="1"/>
  <c r="BX143" i="17"/>
  <c r="D143" i="17" s="1"/>
  <c r="H125" i="3"/>
  <c r="I125" i="3" s="1"/>
  <c r="BX247" i="17"/>
  <c r="D247" i="17" s="1"/>
  <c r="F20" i="5"/>
  <c r="G20" i="5" s="1"/>
  <c r="H20" i="5" s="1"/>
  <c r="F24" i="5"/>
  <c r="G24" i="5" s="1"/>
  <c r="H24" i="5" s="1"/>
  <c r="F84" i="5"/>
  <c r="G84" i="5" s="1"/>
  <c r="H84" i="5" s="1"/>
  <c r="F64" i="5"/>
  <c r="G64" i="5" s="1"/>
  <c r="H64" i="5" s="1"/>
  <c r="H169" i="3"/>
  <c r="I169" i="3" s="1"/>
  <c r="BX316" i="17"/>
  <c r="D316" i="17" s="1"/>
  <c r="F83" i="4"/>
  <c r="G83" i="4" s="1"/>
  <c r="H83" i="4" s="1"/>
  <c r="G144" i="3"/>
  <c r="H46" i="3"/>
  <c r="I46" i="3" s="1"/>
  <c r="BX79" i="17"/>
  <c r="D79" i="17" s="1"/>
  <c r="F104" i="4"/>
  <c r="G104" i="4" s="1"/>
  <c r="H104" i="4" s="1"/>
  <c r="F91" i="5"/>
  <c r="G91" i="5" s="1"/>
  <c r="H91" i="5" s="1"/>
  <c r="F35" i="5"/>
  <c r="G35" i="5" s="1"/>
  <c r="H35" i="5" s="1"/>
  <c r="F68" i="4"/>
  <c r="G68" i="4" s="1"/>
  <c r="H68" i="4" s="1"/>
  <c r="G42" i="3"/>
  <c r="G123" i="3"/>
  <c r="G57" i="3"/>
  <c r="H88" i="3"/>
  <c r="I88" i="3" s="1"/>
  <c r="BX167" i="17"/>
  <c r="D167" i="17" s="1"/>
  <c r="J18" i="5"/>
  <c r="J25" i="4"/>
  <c r="G23" i="3"/>
  <c r="H13" i="3"/>
  <c r="I13" i="3" s="1"/>
  <c r="BX30" i="17"/>
  <c r="D30" i="17" s="1"/>
  <c r="G157" i="3"/>
  <c r="G118" i="3"/>
  <c r="F95" i="5"/>
  <c r="G95" i="5" s="1"/>
  <c r="H95" i="5" s="1"/>
  <c r="F44" i="5"/>
  <c r="G44" i="5" s="1"/>
  <c r="H44" i="5" s="1"/>
  <c r="G70" i="3"/>
  <c r="H150" i="3"/>
  <c r="I150" i="3" s="1"/>
  <c r="BX285" i="17"/>
  <c r="D285" i="17" s="1"/>
  <c r="J59" i="5"/>
  <c r="J86" i="4"/>
  <c r="F56" i="4"/>
  <c r="G56" i="4" s="1"/>
  <c r="H56" i="4" s="1"/>
  <c r="H103" i="3"/>
  <c r="I103" i="3" s="1"/>
  <c r="BX201" i="17"/>
  <c r="D201" i="17" s="1"/>
  <c r="F136" i="4"/>
  <c r="G136" i="4" s="1"/>
  <c r="H136" i="4" s="1"/>
  <c r="G98" i="3"/>
  <c r="F66" i="5"/>
  <c r="G66" i="5" s="1"/>
  <c r="H66" i="5" s="1"/>
  <c r="G174" i="3"/>
  <c r="F58" i="4"/>
  <c r="G58" i="4" s="1"/>
  <c r="H58" i="4" s="1"/>
  <c r="F19" i="4"/>
  <c r="G19" i="4" s="1"/>
  <c r="H19" i="4" s="1"/>
  <c r="F76" i="5"/>
  <c r="G76" i="5" s="1"/>
  <c r="H76" i="5" s="1"/>
  <c r="G39" i="3"/>
  <c r="G12" i="3"/>
  <c r="G32" i="3"/>
  <c r="H38" i="3"/>
  <c r="I38" i="3" s="1"/>
  <c r="BX68" i="17"/>
  <c r="D68" i="17" s="1"/>
  <c r="G134" i="3"/>
  <c r="F88" i="4"/>
  <c r="G88" i="4" s="1"/>
  <c r="H88" i="4" s="1"/>
  <c r="I108" i="3"/>
  <c r="G108" i="3"/>
  <c r="G143" i="3"/>
  <c r="G11" i="3"/>
  <c r="G74" i="3"/>
  <c r="F76" i="4"/>
  <c r="G76" i="4" s="1"/>
  <c r="H76" i="4" s="1"/>
  <c r="G48" i="3"/>
  <c r="F114" i="4"/>
  <c r="G114" i="4" s="1"/>
  <c r="H114" i="4"/>
  <c r="G51" i="3"/>
  <c r="F60" i="4"/>
  <c r="G60" i="4" s="1"/>
  <c r="H60" i="4" s="1"/>
  <c r="G78" i="3"/>
  <c r="G163" i="3"/>
  <c r="G104" i="3"/>
  <c r="I125" i="11"/>
  <c r="J114" i="4" s="1"/>
  <c r="K127" i="3"/>
  <c r="F86" i="4"/>
  <c r="G86" i="4" s="1"/>
  <c r="H86" i="4" s="1"/>
  <c r="F145" i="4"/>
  <c r="G145" i="4" s="1"/>
  <c r="H145" i="4" s="1"/>
  <c r="F146" i="4"/>
  <c r="G146" i="4" s="1"/>
  <c r="H146" i="4" s="1"/>
  <c r="G37" i="3"/>
  <c r="G148" i="3"/>
  <c r="F37" i="5"/>
  <c r="G37" i="5" s="1"/>
  <c r="H37" i="5" s="1"/>
  <c r="F8" i="5"/>
  <c r="G8" i="5" s="1"/>
  <c r="H8" i="5" s="1"/>
  <c r="G94" i="3"/>
  <c r="G53" i="3"/>
  <c r="J135" i="4"/>
  <c r="J84" i="5"/>
  <c r="F49" i="5"/>
  <c r="G49" i="5" s="1"/>
  <c r="H49" i="5"/>
  <c r="G28" i="3"/>
  <c r="F19" i="5"/>
  <c r="G19" i="5" s="1"/>
  <c r="H19" i="5"/>
  <c r="F78" i="5"/>
  <c r="G78" i="5" s="1"/>
  <c r="H78" i="5" s="1"/>
  <c r="H73" i="3"/>
  <c r="I73" i="3" s="1"/>
  <c r="BX139" i="17"/>
  <c r="D139" i="17" s="1"/>
  <c r="F22" i="4"/>
  <c r="G22" i="4" s="1"/>
  <c r="H22" i="4" s="1"/>
  <c r="F26" i="5"/>
  <c r="G26" i="5" s="1"/>
  <c r="H26" i="5" s="1"/>
  <c r="H56" i="3"/>
  <c r="I56" i="3" s="1"/>
  <c r="BX106" i="17"/>
  <c r="D106" i="17" s="1"/>
  <c r="F155" i="4"/>
  <c r="G155" i="4" s="1"/>
  <c r="H155" i="4"/>
  <c r="F47" i="4"/>
  <c r="G47" i="4" s="1"/>
  <c r="H47" i="4"/>
  <c r="F59" i="4"/>
  <c r="G59" i="4" s="1"/>
  <c r="H59" i="4"/>
  <c r="H115" i="3"/>
  <c r="I115" i="3" s="1"/>
  <c r="BX221" i="17"/>
  <c r="D221" i="17" s="1"/>
  <c r="F42" i="5"/>
  <c r="G42" i="5" s="1"/>
  <c r="H42" i="5" s="1"/>
  <c r="F14" i="4"/>
  <c r="G14" i="4" s="1"/>
  <c r="H14" i="4" s="1"/>
  <c r="F99" i="4"/>
  <c r="G99" i="4" s="1"/>
  <c r="H99" i="4"/>
  <c r="G149" i="3"/>
  <c r="G106" i="3"/>
  <c r="H153" i="3"/>
  <c r="I153" i="3" s="1"/>
  <c r="BX290" i="17"/>
  <c r="D290" i="17" s="1"/>
  <c r="J153" i="3" s="1"/>
  <c r="F156" i="4"/>
  <c r="G156" i="4" s="1"/>
  <c r="H156" i="4" s="1"/>
  <c r="J29" i="5"/>
  <c r="J39" i="4"/>
  <c r="F125" i="4"/>
  <c r="G125" i="4" s="1"/>
  <c r="H125" i="4" s="1"/>
  <c r="F53" i="4"/>
  <c r="G53" i="4" s="1"/>
  <c r="H53" i="4"/>
  <c r="F141" i="4"/>
  <c r="G141" i="4" s="1"/>
  <c r="H141" i="4" s="1"/>
  <c r="G99" i="3"/>
  <c r="F108" i="4"/>
  <c r="G108" i="4" s="1"/>
  <c r="H108" i="4" s="1"/>
  <c r="H50" i="3"/>
  <c r="I50" i="3" s="1"/>
  <c r="BX86" i="17"/>
  <c r="D86" i="17" s="1"/>
  <c r="F14" i="5"/>
  <c r="G14" i="5" s="1"/>
  <c r="H14" i="5" s="1"/>
  <c r="J37" i="5"/>
  <c r="J50" i="4"/>
  <c r="F22" i="5"/>
  <c r="G22" i="5" s="1"/>
  <c r="H22" i="5" s="1"/>
  <c r="H27" i="3"/>
  <c r="I27" i="3" s="1"/>
  <c r="BX50" i="17"/>
  <c r="D50" i="17" s="1"/>
  <c r="F10" i="4"/>
  <c r="G10" i="4" s="1"/>
  <c r="H10" i="4" s="1"/>
  <c r="G14" i="3"/>
  <c r="F123" i="4"/>
  <c r="G123" i="4" s="1"/>
  <c r="H123" i="4"/>
  <c r="F72" i="4"/>
  <c r="G72" i="4" s="1"/>
  <c r="H72" i="4" s="1"/>
  <c r="F17" i="4"/>
  <c r="G17" i="4" s="1"/>
  <c r="H17" i="4"/>
  <c r="H9" i="3"/>
  <c r="I9" i="3" s="1"/>
  <c r="BX17" i="17"/>
  <c r="D17" i="17" s="1"/>
  <c r="J158" i="4"/>
  <c r="J97" i="5"/>
  <c r="J61" i="5"/>
  <c r="J91" i="4"/>
  <c r="G160" i="3"/>
  <c r="G161" i="3"/>
  <c r="H72" i="3"/>
  <c r="I72" i="3" s="1"/>
  <c r="BX135" i="17"/>
  <c r="D135" i="17" s="1"/>
  <c r="J72" i="3" s="1"/>
  <c r="I68" i="3"/>
  <c r="G30" i="3"/>
  <c r="F77" i="4"/>
  <c r="G77" i="4" s="1"/>
  <c r="H77" i="4"/>
  <c r="H142" i="3"/>
  <c r="I142" i="3" s="1"/>
  <c r="BX271" i="17"/>
  <c r="D271" i="17" s="1"/>
  <c r="J46" i="4"/>
  <c r="J33" i="5"/>
  <c r="F90" i="5"/>
  <c r="G90" i="5" s="1"/>
  <c r="H90" i="5" s="1"/>
  <c r="F50" i="4"/>
  <c r="G50" i="4" s="1"/>
  <c r="H50" i="4" s="1"/>
  <c r="H8" i="4"/>
  <c r="F8" i="4"/>
  <c r="G8" i="4" s="1"/>
  <c r="G109" i="3"/>
  <c r="G58" i="3"/>
  <c r="F80" i="5"/>
  <c r="G80" i="5" s="1"/>
  <c r="H80" i="5" s="1"/>
  <c r="F154" i="4"/>
  <c r="G154" i="4" s="1"/>
  <c r="H154" i="4" s="1"/>
  <c r="F30" i="5"/>
  <c r="G30" i="5" s="1"/>
  <c r="H30" i="5" s="1"/>
  <c r="F52" i="4"/>
  <c r="G52" i="4" s="1"/>
  <c r="H52" i="4" s="1"/>
  <c r="G84" i="3"/>
  <c r="F150" i="4"/>
  <c r="G150" i="4" s="1"/>
  <c r="H150" i="4" s="1"/>
  <c r="H61" i="3"/>
  <c r="I61" i="3" s="1"/>
  <c r="BX113" i="17"/>
  <c r="D113" i="17" s="1"/>
  <c r="G83" i="3"/>
  <c r="G87" i="3"/>
  <c r="H81" i="3"/>
  <c r="I81" i="3" s="1"/>
  <c r="BX159" i="17"/>
  <c r="D159" i="17" s="1"/>
  <c r="F33" i="4"/>
  <c r="G33" i="4" s="1"/>
  <c r="H33" i="4"/>
  <c r="F135" i="4"/>
  <c r="G135" i="4" s="1"/>
  <c r="H135" i="4" s="1"/>
  <c r="G159" i="3"/>
  <c r="G55" i="3"/>
  <c r="G8" i="3"/>
  <c r="G47" i="3"/>
  <c r="F131" i="4"/>
  <c r="G131" i="4" s="1"/>
  <c r="H131" i="4" s="1"/>
  <c r="G128" i="3"/>
  <c r="G170" i="3"/>
  <c r="H40" i="4"/>
  <c r="F40" i="4"/>
  <c r="G40" i="4" s="1"/>
  <c r="F48" i="4"/>
  <c r="G48" i="4" s="1"/>
  <c r="H48" i="4" s="1"/>
  <c r="J24" i="5"/>
  <c r="J33" i="4"/>
  <c r="J152" i="4"/>
  <c r="J93" i="5"/>
  <c r="F25" i="4"/>
  <c r="G25" i="4" s="1"/>
  <c r="H25" i="4" s="1"/>
  <c r="F37" i="4"/>
  <c r="G37" i="4" s="1"/>
  <c r="H37" i="4" s="1"/>
  <c r="F110" i="4"/>
  <c r="G110" i="4" s="1"/>
  <c r="H110" i="4" s="1"/>
  <c r="G29" i="3"/>
  <c r="G141" i="3"/>
  <c r="F39" i="5"/>
  <c r="G39" i="5" s="1"/>
  <c r="H39" i="5"/>
  <c r="H107" i="3"/>
  <c r="I107" i="3" s="1"/>
  <c r="BX207" i="17"/>
  <c r="D207" i="17" s="1"/>
  <c r="G41" i="3"/>
  <c r="F88" i="5"/>
  <c r="G88" i="5" s="1"/>
  <c r="H88" i="5" s="1"/>
  <c r="G147" i="3"/>
  <c r="F69" i="5"/>
  <c r="G69" i="5" s="1"/>
  <c r="H69" i="5" s="1"/>
  <c r="G140" i="3"/>
  <c r="G52" i="3"/>
  <c r="F63" i="4"/>
  <c r="G63" i="4" s="1"/>
  <c r="H63" i="4" s="1"/>
  <c r="H79" i="3"/>
  <c r="I79" i="3" s="1"/>
  <c r="BX149" i="17"/>
  <c r="D149" i="17" s="1"/>
  <c r="G71" i="3"/>
  <c r="F91" i="4"/>
  <c r="G91" i="4" s="1"/>
  <c r="H91" i="4" s="1"/>
  <c r="G110" i="3"/>
  <c r="G130" i="3"/>
  <c r="G35" i="3"/>
  <c r="F87" i="4"/>
  <c r="G87" i="4" s="1"/>
  <c r="H87" i="4" s="1"/>
  <c r="G124" i="3"/>
  <c r="F151" i="4"/>
  <c r="G151" i="4" s="1"/>
  <c r="H151" i="4" s="1"/>
  <c r="F97" i="5"/>
  <c r="G97" i="5" s="1"/>
  <c r="H97" i="5" s="1"/>
  <c r="G101" i="3"/>
  <c r="F7" i="4"/>
  <c r="G7" i="4" s="1"/>
  <c r="H7" i="4"/>
  <c r="G22" i="3"/>
  <c r="F126" i="4"/>
  <c r="G126" i="4" s="1"/>
  <c r="H126" i="4"/>
  <c r="H105" i="4"/>
  <c r="F105" i="4"/>
  <c r="G105" i="4" s="1"/>
  <c r="G95" i="3"/>
  <c r="H165" i="3"/>
  <c r="I165" i="3" s="1"/>
  <c r="BX305" i="17"/>
  <c r="D305" i="17" s="1"/>
  <c r="G113" i="3"/>
  <c r="F35" i="4"/>
  <c r="G35" i="4" s="1"/>
  <c r="H35" i="4" s="1"/>
  <c r="F11" i="4"/>
  <c r="G11" i="4" s="1"/>
  <c r="H11" i="4"/>
  <c r="J16" i="5"/>
  <c r="J21" i="4"/>
  <c r="H137" i="3"/>
  <c r="I137" i="3" s="1"/>
  <c r="BX260" i="17"/>
  <c r="D260" i="17" s="1"/>
  <c r="F29" i="4"/>
  <c r="G29" i="4" s="1"/>
  <c r="H29" i="4" s="1"/>
  <c r="F121" i="4"/>
  <c r="G121" i="4" s="1"/>
  <c r="H121" i="4" s="1"/>
  <c r="F96" i="5"/>
  <c r="G96" i="5" s="1"/>
  <c r="H96" i="5" s="1"/>
  <c r="J5" i="5"/>
  <c r="J5" i="4"/>
  <c r="F63" i="5"/>
  <c r="G63" i="5" s="1"/>
  <c r="H63" i="5"/>
  <c r="G120" i="3"/>
  <c r="F130" i="4"/>
  <c r="G130" i="4" s="1"/>
  <c r="H130" i="4" s="1"/>
  <c r="G43" i="3"/>
  <c r="F11" i="5"/>
  <c r="G11" i="5" s="1"/>
  <c r="H11" i="5" s="1"/>
  <c r="F87" i="5"/>
  <c r="G87" i="5" s="1"/>
  <c r="H87" i="5"/>
  <c r="G44" i="3"/>
  <c r="G131" i="3"/>
  <c r="J19" i="5"/>
  <c r="J26" i="4"/>
  <c r="G90" i="3"/>
  <c r="H132" i="4"/>
  <c r="F132" i="4"/>
  <c r="G132" i="4" s="1"/>
  <c r="F152" i="4"/>
  <c r="G152" i="4" s="1"/>
  <c r="H152" i="4" s="1"/>
  <c r="G33" i="3"/>
  <c r="G10" i="3"/>
  <c r="F66" i="4"/>
  <c r="G66" i="4" s="1"/>
  <c r="H66" i="4" s="1"/>
  <c r="G132" i="3"/>
  <c r="F43" i="4"/>
  <c r="G43" i="4" s="1"/>
  <c r="H43" i="4" s="1"/>
  <c r="F46" i="5"/>
  <c r="G46" i="5" s="1"/>
  <c r="H46" i="5" s="1"/>
  <c r="G91" i="3"/>
  <c r="J46" i="5"/>
  <c r="J62" i="4"/>
  <c r="G49" i="3"/>
  <c r="F46" i="4"/>
  <c r="G46" i="4" s="1"/>
  <c r="H46" i="4" s="1"/>
  <c r="F70" i="4"/>
  <c r="G70" i="4" s="1"/>
  <c r="H70" i="4" s="1"/>
  <c r="F148" i="4"/>
  <c r="G148" i="4" s="1"/>
  <c r="H148" i="4" s="1"/>
  <c r="F93" i="4"/>
  <c r="G93" i="4" s="1"/>
  <c r="H93" i="4" s="1"/>
  <c r="J95" i="5"/>
  <c r="J155" i="4"/>
  <c r="J12" i="5"/>
  <c r="J15" i="4"/>
  <c r="J122" i="4"/>
  <c r="J73" i="5"/>
  <c r="J92" i="5"/>
  <c r="J151" i="4"/>
  <c r="J80" i="5"/>
  <c r="J131" i="4"/>
  <c r="J108" i="4"/>
  <c r="J71" i="5"/>
  <c r="J88" i="5"/>
  <c r="J143" i="4"/>
  <c r="H101" i="3" l="1"/>
  <c r="I101" i="3" s="1"/>
  <c r="BX198" i="17"/>
  <c r="D198" i="17" s="1"/>
  <c r="H52" i="3"/>
  <c r="I52" i="3" s="1"/>
  <c r="BX89" i="17"/>
  <c r="D89" i="17" s="1"/>
  <c r="I62" i="5"/>
  <c r="I92" i="4"/>
  <c r="J103" i="3"/>
  <c r="H70" i="3"/>
  <c r="I70" i="3" s="1"/>
  <c r="BX132" i="17"/>
  <c r="D132" i="17" s="1"/>
  <c r="H23" i="3"/>
  <c r="I23" i="3" s="1"/>
  <c r="BX44" i="17"/>
  <c r="D44" i="17" s="1"/>
  <c r="H136" i="3"/>
  <c r="I136" i="3" s="1"/>
  <c r="BX259" i="17"/>
  <c r="D259" i="17" s="1"/>
  <c r="H36" i="3"/>
  <c r="I36" i="3" s="1"/>
  <c r="BX65" i="17"/>
  <c r="D65" i="17" s="1"/>
  <c r="I6" i="5"/>
  <c r="J6" i="3"/>
  <c r="I6" i="4"/>
  <c r="H97" i="3"/>
  <c r="I97" i="3" s="1"/>
  <c r="BX193" i="17"/>
  <c r="D193" i="17" s="1"/>
  <c r="J133" i="3"/>
  <c r="I120" i="4"/>
  <c r="H167" i="3"/>
  <c r="I167" i="3" s="1"/>
  <c r="BX311" i="17"/>
  <c r="D311" i="17" s="1"/>
  <c r="J92" i="3"/>
  <c r="I81" i="4"/>
  <c r="J54" i="3"/>
  <c r="I36" i="5"/>
  <c r="I49" i="4"/>
  <c r="I13" i="5"/>
  <c r="J17" i="3"/>
  <c r="I16" i="4"/>
  <c r="H139" i="3"/>
  <c r="I139" i="3" s="1"/>
  <c r="BX265" i="17"/>
  <c r="D265" i="17" s="1"/>
  <c r="H166" i="3"/>
  <c r="I166" i="3" s="1"/>
  <c r="BX306" i="17"/>
  <c r="D306" i="17" s="1"/>
  <c r="J111" i="3"/>
  <c r="I100" i="4"/>
  <c r="H10" i="3"/>
  <c r="I10" i="3" s="1"/>
  <c r="BX18" i="17"/>
  <c r="D18" i="17" s="1"/>
  <c r="H90" i="3"/>
  <c r="I90" i="3" s="1"/>
  <c r="BX174" i="17"/>
  <c r="D174" i="17" s="1"/>
  <c r="H131" i="3"/>
  <c r="I131" i="3" s="1"/>
  <c r="BX254" i="17"/>
  <c r="D254" i="17" s="1"/>
  <c r="H120" i="3"/>
  <c r="I120" i="3" s="1"/>
  <c r="BX242" i="17"/>
  <c r="D242" i="17" s="1"/>
  <c r="H95" i="3"/>
  <c r="I95" i="3" s="1"/>
  <c r="BX188" i="17"/>
  <c r="D188" i="17" s="1"/>
  <c r="H140" i="3"/>
  <c r="I140" i="3" s="1"/>
  <c r="BX269" i="17"/>
  <c r="D269" i="17" s="1"/>
  <c r="I41" i="5"/>
  <c r="I55" i="4"/>
  <c r="J61" i="3"/>
  <c r="H161" i="3"/>
  <c r="I161" i="3" s="1"/>
  <c r="BX301" i="17"/>
  <c r="D301" i="17" s="1"/>
  <c r="H157" i="3"/>
  <c r="I157" i="3" s="1"/>
  <c r="BX297" i="17"/>
  <c r="D297" i="17" s="1"/>
  <c r="I94" i="5"/>
  <c r="J169" i="3"/>
  <c r="I153" i="4"/>
  <c r="J75" i="3"/>
  <c r="I48" i="5"/>
  <c r="I67" i="4"/>
  <c r="H19" i="3"/>
  <c r="I19" i="3" s="1"/>
  <c r="BX38" i="17"/>
  <c r="D38" i="17" s="1"/>
  <c r="H64" i="3"/>
  <c r="I64" i="3" s="1"/>
  <c r="BX118" i="17"/>
  <c r="D118" i="17" s="1"/>
  <c r="H138" i="3"/>
  <c r="I138" i="3" s="1"/>
  <c r="BX261" i="17"/>
  <c r="D261" i="17" s="1"/>
  <c r="H16" i="3"/>
  <c r="I16" i="3" s="1"/>
  <c r="BX33" i="17"/>
  <c r="D33" i="17" s="1"/>
  <c r="H15" i="3"/>
  <c r="I15" i="3" s="1"/>
  <c r="BX32" i="17"/>
  <c r="D32" i="17" s="1"/>
  <c r="H20" i="3"/>
  <c r="I20" i="3" s="1"/>
  <c r="BX40" i="17"/>
  <c r="D40" i="17" s="1"/>
  <c r="H25" i="3"/>
  <c r="I25" i="3" s="1"/>
  <c r="BX48" i="17"/>
  <c r="D48" i="17" s="1"/>
  <c r="H85" i="3"/>
  <c r="I85" i="3" s="1"/>
  <c r="BX164" i="17"/>
  <c r="D164" i="17" s="1"/>
  <c r="H69" i="3"/>
  <c r="I69" i="3" s="1"/>
  <c r="BX131" i="17"/>
  <c r="D131" i="17" s="1"/>
  <c r="H158" i="3"/>
  <c r="I158" i="3" s="1"/>
  <c r="BX298" i="17"/>
  <c r="D298" i="17" s="1"/>
  <c r="H43" i="3"/>
  <c r="I43" i="3" s="1"/>
  <c r="BX76" i="17"/>
  <c r="D76" i="17" s="1"/>
  <c r="H113" i="3"/>
  <c r="I113" i="3" s="1"/>
  <c r="BX219" i="17"/>
  <c r="D219" i="17" s="1"/>
  <c r="H35" i="3"/>
  <c r="I35" i="3" s="1"/>
  <c r="BX64" i="17"/>
  <c r="D64" i="17" s="1"/>
  <c r="H110" i="3"/>
  <c r="I110" i="3" s="1"/>
  <c r="BX213" i="17"/>
  <c r="D213" i="17" s="1"/>
  <c r="H71" i="3"/>
  <c r="I71" i="3" s="1"/>
  <c r="BX134" i="17"/>
  <c r="D134" i="17" s="1"/>
  <c r="H170" i="3"/>
  <c r="I170" i="3" s="1"/>
  <c r="BX318" i="17"/>
  <c r="D318" i="17" s="1"/>
  <c r="H8" i="3"/>
  <c r="I8" i="3" s="1"/>
  <c r="BX14" i="17"/>
  <c r="D14" i="17" s="1"/>
  <c r="H109" i="3"/>
  <c r="I109" i="3" s="1"/>
  <c r="BX212" i="17"/>
  <c r="D212" i="17" s="1"/>
  <c r="H160" i="3"/>
  <c r="I160" i="3" s="1"/>
  <c r="BX300" i="17"/>
  <c r="D300" i="17" s="1"/>
  <c r="H106" i="3"/>
  <c r="I106" i="3" s="1"/>
  <c r="BX206" i="17"/>
  <c r="D206" i="17" s="1"/>
  <c r="J73" i="3"/>
  <c r="I47" i="5"/>
  <c r="I65" i="4"/>
  <c r="H53" i="3"/>
  <c r="I53" i="3" s="1"/>
  <c r="BX91" i="17"/>
  <c r="D91" i="17" s="1"/>
  <c r="H148" i="3"/>
  <c r="I148" i="3" s="1"/>
  <c r="BX282" i="17"/>
  <c r="D282" i="17" s="1"/>
  <c r="H78" i="3"/>
  <c r="I78" i="3" s="1"/>
  <c r="BX147" i="17"/>
  <c r="D147" i="17" s="1"/>
  <c r="H48" i="3"/>
  <c r="I48" i="3" s="1"/>
  <c r="BX82" i="17"/>
  <c r="D82" i="17" s="1"/>
  <c r="H74" i="3"/>
  <c r="I74" i="3" s="1"/>
  <c r="BX140" i="17"/>
  <c r="D140" i="17" s="1"/>
  <c r="H143" i="3"/>
  <c r="I143" i="3" s="1"/>
  <c r="BX272" i="17"/>
  <c r="D272" i="17" s="1"/>
  <c r="J38" i="3"/>
  <c r="I34" i="4"/>
  <c r="H12" i="3"/>
  <c r="I12" i="3" s="1"/>
  <c r="BX22" i="17"/>
  <c r="D22" i="17" s="1"/>
  <c r="J150" i="3"/>
  <c r="I137" i="4"/>
  <c r="J13" i="3"/>
  <c r="I12" i="4"/>
  <c r="H42" i="3"/>
  <c r="I42" i="3" s="1"/>
  <c r="BX75" i="17"/>
  <c r="D75" i="17" s="1"/>
  <c r="H151" i="3"/>
  <c r="I151" i="3" s="1"/>
  <c r="BX286" i="17"/>
  <c r="D286" i="17" s="1"/>
  <c r="I86" i="5"/>
  <c r="J154" i="3"/>
  <c r="I140" i="4"/>
  <c r="H155" i="3"/>
  <c r="I155" i="3" s="1"/>
  <c r="BX293" i="17"/>
  <c r="D293" i="17" s="1"/>
  <c r="J121" i="3"/>
  <c r="I72" i="5"/>
  <c r="H89" i="3"/>
  <c r="I89" i="3" s="1"/>
  <c r="BX169" i="17"/>
  <c r="D169" i="17" s="1"/>
  <c r="H112" i="3"/>
  <c r="I112" i="3" s="1"/>
  <c r="BX218" i="17"/>
  <c r="D218" i="17" s="1"/>
  <c r="H76" i="3"/>
  <c r="I76" i="3" s="1"/>
  <c r="BX144" i="17"/>
  <c r="D144" i="17" s="1"/>
  <c r="H67" i="3"/>
  <c r="I67" i="3" s="1"/>
  <c r="BX126" i="17"/>
  <c r="D126" i="17" s="1"/>
  <c r="H145" i="3"/>
  <c r="I145" i="3" s="1"/>
  <c r="BX277" i="17"/>
  <c r="D277" i="17" s="1"/>
  <c r="H93" i="3"/>
  <c r="I93" i="3" s="1"/>
  <c r="BX185" i="17"/>
  <c r="D185" i="17" s="1"/>
  <c r="H173" i="3"/>
  <c r="I173" i="3" s="1"/>
  <c r="BX325" i="17"/>
  <c r="D325" i="17" s="1"/>
  <c r="I5" i="5"/>
  <c r="I5" i="4"/>
  <c r="J5" i="3"/>
  <c r="H21" i="3"/>
  <c r="I21" i="3" s="1"/>
  <c r="BX41" i="17"/>
  <c r="D41" i="17" s="1"/>
  <c r="H65" i="3"/>
  <c r="I65" i="3" s="1"/>
  <c r="BX119" i="17"/>
  <c r="D119" i="17" s="1"/>
  <c r="J96" i="3"/>
  <c r="I85" i="4"/>
  <c r="I58" i="5"/>
  <c r="H116" i="3"/>
  <c r="I116" i="3" s="1"/>
  <c r="BX234" i="17"/>
  <c r="D234" i="17" s="1"/>
  <c r="H40" i="3"/>
  <c r="I40" i="3" s="1"/>
  <c r="BX70" i="17"/>
  <c r="D70" i="17" s="1"/>
  <c r="J146" i="3"/>
  <c r="I133" i="4"/>
  <c r="I82" i="5"/>
  <c r="H156" i="3"/>
  <c r="I156" i="3" s="1"/>
  <c r="BX295" i="17"/>
  <c r="D295" i="17" s="1"/>
  <c r="H7" i="3"/>
  <c r="I7" i="3" s="1"/>
  <c r="BX12" i="17"/>
  <c r="D12" i="17" s="1"/>
  <c r="J34" i="3"/>
  <c r="I23" i="5"/>
  <c r="H91" i="3"/>
  <c r="I91" i="3" s="1"/>
  <c r="BX177" i="17"/>
  <c r="D177" i="17" s="1"/>
  <c r="H22" i="3"/>
  <c r="I22" i="3" s="1"/>
  <c r="BX42" i="17"/>
  <c r="D42" i="17" s="1"/>
  <c r="H130" i="3"/>
  <c r="I130" i="3" s="1"/>
  <c r="BX253" i="17"/>
  <c r="D253" i="17" s="1"/>
  <c r="H141" i="3"/>
  <c r="I141" i="3" s="1"/>
  <c r="BX270" i="17"/>
  <c r="D270" i="17" s="1"/>
  <c r="H47" i="3"/>
  <c r="I47" i="3" s="1"/>
  <c r="BX81" i="17"/>
  <c r="D81" i="17" s="1"/>
  <c r="H55" i="3"/>
  <c r="I55" i="3" s="1"/>
  <c r="BX95" i="17"/>
  <c r="D95" i="17" s="1"/>
  <c r="H83" i="3"/>
  <c r="I83" i="3" s="1"/>
  <c r="BX161" i="17"/>
  <c r="D161" i="17" s="1"/>
  <c r="H30" i="3"/>
  <c r="I30" i="3" s="1"/>
  <c r="BX57" i="17"/>
  <c r="D57" i="17" s="1"/>
  <c r="I85" i="5"/>
  <c r="J9" i="3"/>
  <c r="I139" i="4"/>
  <c r="I9" i="4"/>
  <c r="I9" i="5"/>
  <c r="J27" i="3"/>
  <c r="I24" i="4"/>
  <c r="J50" i="3"/>
  <c r="I32" i="5"/>
  <c r="I45" i="4"/>
  <c r="H99" i="3"/>
  <c r="I99" i="3" s="1"/>
  <c r="BX196" i="17"/>
  <c r="D196" i="17" s="1"/>
  <c r="J115" i="3"/>
  <c r="I103" i="4"/>
  <c r="I38" i="5"/>
  <c r="J56" i="3"/>
  <c r="I51" i="4"/>
  <c r="H28" i="3"/>
  <c r="I28" i="3" s="1"/>
  <c r="BX51" i="17"/>
  <c r="D51" i="17" s="1"/>
  <c r="H94" i="3"/>
  <c r="I94" i="3" s="1"/>
  <c r="BX187" i="17"/>
  <c r="D187" i="17" s="1"/>
  <c r="H37" i="3"/>
  <c r="I37" i="3" s="1"/>
  <c r="BX67" i="17"/>
  <c r="D67" i="17" s="1"/>
  <c r="H163" i="3"/>
  <c r="I163" i="3" s="1"/>
  <c r="BX303" i="17"/>
  <c r="D303" i="17" s="1"/>
  <c r="H108" i="3"/>
  <c r="BX208" i="17"/>
  <c r="D208" i="17" s="1"/>
  <c r="H32" i="3"/>
  <c r="I32" i="3" s="1"/>
  <c r="BX61" i="17"/>
  <c r="D61" i="17" s="1"/>
  <c r="H98" i="3"/>
  <c r="I98" i="3" s="1"/>
  <c r="BX194" i="17"/>
  <c r="D194" i="17" s="1"/>
  <c r="I70" i="5"/>
  <c r="J119" i="3"/>
  <c r="I107" i="4"/>
  <c r="H135" i="3"/>
  <c r="I135" i="3" s="1"/>
  <c r="BX258" i="17"/>
  <c r="D258" i="17" s="1"/>
  <c r="I73" i="4"/>
  <c r="J82" i="3"/>
  <c r="H122" i="3"/>
  <c r="I122" i="3" s="1"/>
  <c r="BX244" i="17"/>
  <c r="D244" i="17" s="1"/>
  <c r="H63" i="3"/>
  <c r="I63" i="3" s="1"/>
  <c r="BX117" i="17"/>
  <c r="D117" i="17" s="1"/>
  <c r="H24" i="3"/>
  <c r="I24" i="3" s="1"/>
  <c r="BX47" i="17"/>
  <c r="D47" i="17" s="1"/>
  <c r="J129" i="3"/>
  <c r="I116" i="4"/>
  <c r="H164" i="3"/>
  <c r="I164" i="3" s="1"/>
  <c r="BX304" i="17"/>
  <c r="D304" i="17" s="1"/>
  <c r="J105" i="3"/>
  <c r="I94" i="4"/>
  <c r="H168" i="3"/>
  <c r="I168" i="3" s="1"/>
  <c r="BX314" i="17"/>
  <c r="D314" i="17" s="1"/>
  <c r="J31" i="3"/>
  <c r="I28" i="4"/>
  <c r="I45" i="5"/>
  <c r="J68" i="3"/>
  <c r="I61" i="4"/>
  <c r="H132" i="3"/>
  <c r="I132" i="3" s="1"/>
  <c r="BX255" i="17"/>
  <c r="D255" i="17" s="1"/>
  <c r="J137" i="3"/>
  <c r="I75" i="5"/>
  <c r="I124" i="4"/>
  <c r="H124" i="3"/>
  <c r="I124" i="3" s="1"/>
  <c r="BX246" i="17"/>
  <c r="D246" i="17" s="1"/>
  <c r="H147" i="3"/>
  <c r="I147" i="3" s="1"/>
  <c r="BX281" i="17"/>
  <c r="D281" i="17" s="1"/>
  <c r="H41" i="3"/>
  <c r="I41" i="3" s="1"/>
  <c r="BX71" i="17"/>
  <c r="D71" i="17" s="1"/>
  <c r="H29" i="3"/>
  <c r="I29" i="3" s="1"/>
  <c r="BX54" i="17"/>
  <c r="D54" i="17" s="1"/>
  <c r="H159" i="3"/>
  <c r="I159" i="3" s="1"/>
  <c r="BX299" i="17"/>
  <c r="D299" i="17" s="1"/>
  <c r="H87" i="3"/>
  <c r="I87" i="3" s="1"/>
  <c r="BX166" i="17"/>
  <c r="D166" i="17" s="1"/>
  <c r="H84" i="3"/>
  <c r="I84" i="3" s="1"/>
  <c r="BX163" i="17"/>
  <c r="D163" i="17" s="1"/>
  <c r="H14" i="3"/>
  <c r="I14" i="3" s="1"/>
  <c r="BX31" i="17"/>
  <c r="D31" i="17" s="1"/>
  <c r="H149" i="3"/>
  <c r="I149" i="3" s="1"/>
  <c r="BX284" i="17"/>
  <c r="D284" i="17" s="1"/>
  <c r="H11" i="3"/>
  <c r="I11" i="3" s="1"/>
  <c r="BX21" i="17"/>
  <c r="D21" i="17" s="1"/>
  <c r="H134" i="3"/>
  <c r="I134" i="3" s="1"/>
  <c r="BX257" i="17"/>
  <c r="D257" i="17" s="1"/>
  <c r="H39" i="3"/>
  <c r="I39" i="3" s="1"/>
  <c r="BX69" i="17"/>
  <c r="D69" i="17" s="1"/>
  <c r="H174" i="3"/>
  <c r="I174" i="3" s="1"/>
  <c r="BX326" i="17"/>
  <c r="D326" i="17" s="1"/>
  <c r="H57" i="3"/>
  <c r="I57" i="3" s="1"/>
  <c r="BX109" i="17"/>
  <c r="D109" i="17" s="1"/>
  <c r="H144" i="3"/>
  <c r="I144" i="3" s="1"/>
  <c r="BX274" i="17"/>
  <c r="D274" i="17" s="1"/>
  <c r="H80" i="3"/>
  <c r="I80" i="3" s="1"/>
  <c r="BX151" i="17"/>
  <c r="D151" i="17" s="1"/>
  <c r="H126" i="3"/>
  <c r="I126" i="3" s="1"/>
  <c r="BX249" i="17"/>
  <c r="D249" i="17" s="1"/>
  <c r="H59" i="3"/>
  <c r="I59" i="3" s="1"/>
  <c r="BX111" i="17"/>
  <c r="D111" i="17" s="1"/>
  <c r="H86" i="3"/>
  <c r="I86" i="3" s="1"/>
  <c r="BX165" i="17"/>
  <c r="D165" i="17" s="1"/>
  <c r="J162" i="3"/>
  <c r="I147" i="4"/>
  <c r="H49" i="3"/>
  <c r="I49" i="3" s="1"/>
  <c r="BX83" i="17"/>
  <c r="D83" i="17" s="1"/>
  <c r="H33" i="3"/>
  <c r="I33" i="3" s="1"/>
  <c r="BX62" i="17"/>
  <c r="D62" i="17" s="1"/>
  <c r="H44" i="3"/>
  <c r="I44" i="3" s="1"/>
  <c r="BX77" i="17"/>
  <c r="D77" i="17" s="1"/>
  <c r="J165" i="3"/>
  <c r="I149" i="4"/>
  <c r="J79" i="3"/>
  <c r="I52" i="5"/>
  <c r="I71" i="4"/>
  <c r="J107" i="3"/>
  <c r="I96" i="4"/>
  <c r="H128" i="3"/>
  <c r="I128" i="3" s="1"/>
  <c r="BX251" i="17"/>
  <c r="D251" i="17" s="1"/>
  <c r="I53" i="5"/>
  <c r="J81" i="3"/>
  <c r="H58" i="3"/>
  <c r="I58" i="3" s="1"/>
  <c r="BX110" i="17"/>
  <c r="D110" i="17" s="1"/>
  <c r="J142" i="3"/>
  <c r="I79" i="5"/>
  <c r="I129" i="4"/>
  <c r="H104" i="3"/>
  <c r="I104" i="3" s="1"/>
  <c r="BX203" i="17"/>
  <c r="D203" i="17" s="1"/>
  <c r="H51" i="3"/>
  <c r="I51" i="3" s="1"/>
  <c r="BX87" i="17"/>
  <c r="D87" i="17" s="1"/>
  <c r="H118" i="3"/>
  <c r="I118" i="3" s="1"/>
  <c r="BX238" i="17"/>
  <c r="D238" i="17" s="1"/>
  <c r="J88" i="3"/>
  <c r="I78" i="4"/>
  <c r="H123" i="3"/>
  <c r="I123" i="3" s="1"/>
  <c r="BX245" i="17"/>
  <c r="D245" i="17" s="1"/>
  <c r="I31" i="5"/>
  <c r="I41" i="4"/>
  <c r="J46" i="3"/>
  <c r="J125" i="3"/>
  <c r="I112" i="4"/>
  <c r="H26" i="3"/>
  <c r="I26" i="3" s="1"/>
  <c r="BX49" i="17"/>
  <c r="D49" i="17" s="1"/>
  <c r="H18" i="3"/>
  <c r="I18" i="3" s="1"/>
  <c r="BX37" i="17"/>
  <c r="D37" i="17" s="1"/>
  <c r="H172" i="3"/>
  <c r="I172" i="3" s="1"/>
  <c r="BX324" i="17"/>
  <c r="D324" i="17" s="1"/>
  <c r="H62" i="3"/>
  <c r="I62" i="3" s="1"/>
  <c r="BX115" i="17"/>
  <c r="D115" i="17" s="1"/>
  <c r="H66" i="3"/>
  <c r="I66" i="3" s="1"/>
  <c r="BX124" i="17"/>
  <c r="D124" i="17" s="1"/>
  <c r="H171" i="3"/>
  <c r="I171" i="3" s="1"/>
  <c r="BX323" i="17"/>
  <c r="D323" i="17" s="1"/>
  <c r="J100" i="3"/>
  <c r="I89" i="4"/>
  <c r="H127" i="3"/>
  <c r="I127" i="3" s="1"/>
  <c r="BX250" i="17"/>
  <c r="D250" i="17" s="1"/>
  <c r="H114" i="3"/>
  <c r="I114" i="3" s="1"/>
  <c r="BX220" i="17"/>
  <c r="D220" i="17" s="1"/>
  <c r="H117" i="3"/>
  <c r="I117" i="3" s="1"/>
  <c r="BX235" i="17"/>
  <c r="D235" i="17" s="1"/>
  <c r="H102" i="3"/>
  <c r="I102" i="3" s="1"/>
  <c r="BX200" i="17"/>
  <c r="D200" i="17" s="1"/>
  <c r="H45" i="3"/>
  <c r="I45" i="3" s="1"/>
  <c r="BX78" i="17"/>
  <c r="D78" i="17" s="1"/>
  <c r="I54" i="4"/>
  <c r="J60" i="3"/>
  <c r="I115" i="4" l="1"/>
  <c r="J128" i="3"/>
  <c r="I21" i="5"/>
  <c r="I29" i="4"/>
  <c r="J32" i="3"/>
  <c r="J173" i="3"/>
  <c r="I96" i="5"/>
  <c r="I157" i="4"/>
  <c r="I95" i="4"/>
  <c r="J106" i="3"/>
  <c r="J158" i="3"/>
  <c r="I144" i="4"/>
  <c r="I89" i="5"/>
  <c r="J36" i="3"/>
  <c r="I32" i="4"/>
  <c r="J41" i="3"/>
  <c r="I26" i="5"/>
  <c r="I36" i="4"/>
  <c r="I109" i="4"/>
  <c r="J122" i="3"/>
  <c r="J99" i="3"/>
  <c r="I88" i="4"/>
  <c r="J30" i="3"/>
  <c r="I27" i="4"/>
  <c r="I20" i="5"/>
  <c r="I37" i="5"/>
  <c r="I50" i="4"/>
  <c r="J55" i="3"/>
  <c r="I78" i="5"/>
  <c r="I128" i="4"/>
  <c r="J141" i="3"/>
  <c r="I15" i="5"/>
  <c r="I20" i="4"/>
  <c r="J22" i="3"/>
  <c r="J156" i="3"/>
  <c r="I142" i="4"/>
  <c r="I87" i="5"/>
  <c r="J65" i="3"/>
  <c r="I58" i="4"/>
  <c r="J151" i="3"/>
  <c r="I138" i="4"/>
  <c r="I11" i="4"/>
  <c r="J12" i="3"/>
  <c r="J143" i="3"/>
  <c r="I130" i="4"/>
  <c r="J48" i="3"/>
  <c r="I43" i="4"/>
  <c r="J148" i="3"/>
  <c r="I135" i="4"/>
  <c r="I84" i="5"/>
  <c r="I77" i="5"/>
  <c r="J140" i="3"/>
  <c r="I127" i="4"/>
  <c r="I108" i="4"/>
  <c r="I71" i="5"/>
  <c r="J120" i="3"/>
  <c r="J90" i="3"/>
  <c r="I56" i="5"/>
  <c r="J139" i="3"/>
  <c r="I126" i="4"/>
  <c r="I90" i="4"/>
  <c r="J101" i="3"/>
  <c r="I68" i="5"/>
  <c r="J114" i="3"/>
  <c r="J172" i="3"/>
  <c r="I156" i="4"/>
  <c r="J94" i="3"/>
  <c r="I83" i="4"/>
  <c r="J89" i="3"/>
  <c r="I79" i="4"/>
  <c r="J109" i="3"/>
  <c r="I64" i="5"/>
  <c r="I98" i="4"/>
  <c r="I65" i="5"/>
  <c r="I99" i="4"/>
  <c r="J110" i="3"/>
  <c r="I55" i="5"/>
  <c r="J85" i="3"/>
  <c r="J16" i="3"/>
  <c r="I12" i="5"/>
  <c r="I15" i="4"/>
  <c r="J161" i="3"/>
  <c r="I146" i="4"/>
  <c r="I29" i="5"/>
  <c r="I39" i="4"/>
  <c r="J44" i="3"/>
  <c r="I76" i="4"/>
  <c r="J86" i="3"/>
  <c r="J174" i="3"/>
  <c r="I97" i="5"/>
  <c r="I158" i="4"/>
  <c r="J134" i="3"/>
  <c r="I121" i="4"/>
  <c r="I54" i="5"/>
  <c r="J84" i="3"/>
  <c r="I75" i="4"/>
  <c r="I91" i="5"/>
  <c r="J164" i="3"/>
  <c r="J24" i="3"/>
  <c r="I17" i="5"/>
  <c r="J135" i="3"/>
  <c r="I122" i="4"/>
  <c r="I73" i="5"/>
  <c r="I30" i="5"/>
  <c r="I40" i="4"/>
  <c r="J45" i="3"/>
  <c r="J117" i="3"/>
  <c r="I105" i="4"/>
  <c r="J127" i="3"/>
  <c r="I114" i="4"/>
  <c r="J171" i="3"/>
  <c r="I95" i="5"/>
  <c r="I155" i="4"/>
  <c r="J62" i="3"/>
  <c r="I42" i="5"/>
  <c r="I56" i="4"/>
  <c r="I14" i="5"/>
  <c r="J18" i="3"/>
  <c r="I119" i="4"/>
  <c r="J132" i="3"/>
  <c r="J98" i="3"/>
  <c r="I87" i="4"/>
  <c r="I60" i="5"/>
  <c r="J108" i="3"/>
  <c r="I63" i="5"/>
  <c r="I97" i="4"/>
  <c r="I24" i="5"/>
  <c r="I33" i="4"/>
  <c r="J37" i="3"/>
  <c r="J28" i="3"/>
  <c r="I18" i="5"/>
  <c r="I25" i="4"/>
  <c r="J40" i="3"/>
  <c r="I25" i="5"/>
  <c r="J93" i="3"/>
  <c r="I82" i="4"/>
  <c r="I60" i="4"/>
  <c r="J67" i="3"/>
  <c r="J112" i="3"/>
  <c r="I101" i="4"/>
  <c r="I66" i="5"/>
  <c r="J160" i="3"/>
  <c r="I145" i="4"/>
  <c r="I8" i="5"/>
  <c r="I8" i="4"/>
  <c r="J8" i="3"/>
  <c r="I64" i="4"/>
  <c r="J71" i="3"/>
  <c r="J35" i="3"/>
  <c r="I31" i="4"/>
  <c r="I38" i="4"/>
  <c r="I28" i="5"/>
  <c r="J43" i="3"/>
  <c r="I46" i="5"/>
  <c r="J69" i="3"/>
  <c r="I62" i="4"/>
  <c r="J25" i="3"/>
  <c r="I22" i="4"/>
  <c r="J15" i="3"/>
  <c r="I14" i="4"/>
  <c r="J138" i="3"/>
  <c r="I76" i="5"/>
  <c r="I125" i="4"/>
  <c r="J19" i="3"/>
  <c r="I17" i="4"/>
  <c r="J157" i="3"/>
  <c r="I88" i="5"/>
  <c r="I143" i="4"/>
  <c r="J136" i="3"/>
  <c r="I74" i="5"/>
  <c r="I123" i="4"/>
  <c r="J70" i="3"/>
  <c r="I63" i="4"/>
  <c r="I61" i="5"/>
  <c r="I91" i="4"/>
  <c r="J102" i="3"/>
  <c r="I44" i="5"/>
  <c r="I59" i="4"/>
  <c r="J66" i="3"/>
  <c r="I23" i="4"/>
  <c r="J26" i="3"/>
  <c r="J58" i="3"/>
  <c r="I40" i="5"/>
  <c r="J163" i="3"/>
  <c r="I148" i="4"/>
  <c r="I104" i="4"/>
  <c r="J116" i="3"/>
  <c r="I132" i="4"/>
  <c r="I81" i="5"/>
  <c r="J145" i="3"/>
  <c r="I68" i="4"/>
  <c r="I49" i="5"/>
  <c r="J76" i="3"/>
  <c r="J155" i="3"/>
  <c r="I141" i="4"/>
  <c r="J170" i="3"/>
  <c r="I154" i="4"/>
  <c r="J113" i="3"/>
  <c r="I67" i="5"/>
  <c r="I102" i="4"/>
  <c r="J20" i="3"/>
  <c r="I18" i="4"/>
  <c r="J64" i="3"/>
  <c r="I57" i="4"/>
  <c r="J23" i="3"/>
  <c r="I16" i="5"/>
  <c r="I21" i="4"/>
  <c r="J51" i="3"/>
  <c r="I33" i="5"/>
  <c r="I46" i="4"/>
  <c r="I44" i="4"/>
  <c r="J49" i="3"/>
  <c r="J126" i="3"/>
  <c r="I113" i="4"/>
  <c r="I80" i="5"/>
  <c r="J144" i="3"/>
  <c r="I131" i="4"/>
  <c r="I136" i="4"/>
  <c r="J149" i="3"/>
  <c r="J159" i="3"/>
  <c r="I90" i="5"/>
  <c r="I111" i="4"/>
  <c r="J124" i="3"/>
  <c r="I93" i="5"/>
  <c r="I152" i="4"/>
  <c r="J168" i="3"/>
  <c r="I110" i="4"/>
  <c r="J123" i="3"/>
  <c r="I69" i="5"/>
  <c r="J118" i="3"/>
  <c r="I106" i="4"/>
  <c r="I93" i="4"/>
  <c r="J104" i="3"/>
  <c r="I22" i="5"/>
  <c r="I30" i="4"/>
  <c r="J33" i="3"/>
  <c r="I53" i="4"/>
  <c r="J59" i="3"/>
  <c r="I72" i="4"/>
  <c r="J80" i="3"/>
  <c r="J57" i="3"/>
  <c r="I52" i="4"/>
  <c r="I39" i="5"/>
  <c r="J39" i="3"/>
  <c r="I35" i="4"/>
  <c r="J11" i="3"/>
  <c r="I11" i="5"/>
  <c r="J14" i="3"/>
  <c r="I13" i="4"/>
  <c r="I77" i="4"/>
  <c r="J87" i="3"/>
  <c r="J29" i="3"/>
  <c r="I19" i="5"/>
  <c r="I26" i="4"/>
  <c r="J147" i="3"/>
  <c r="I83" i="5"/>
  <c r="I134" i="4"/>
  <c r="J63" i="3"/>
  <c r="I43" i="5"/>
  <c r="I74" i="4"/>
  <c r="J83" i="3"/>
  <c r="I42" i="4"/>
  <c r="J47" i="3"/>
  <c r="J130" i="3"/>
  <c r="I117" i="4"/>
  <c r="I80" i="4"/>
  <c r="J91" i="3"/>
  <c r="I7" i="4"/>
  <c r="I7" i="5"/>
  <c r="J7" i="3"/>
  <c r="I19" i="4"/>
  <c r="J21" i="3"/>
  <c r="I27" i="5"/>
  <c r="I37" i="4"/>
  <c r="J42" i="3"/>
  <c r="J74" i="3"/>
  <c r="I66" i="4"/>
  <c r="I51" i="5"/>
  <c r="I70" i="4"/>
  <c r="J78" i="3"/>
  <c r="I35" i="5"/>
  <c r="I48" i="4"/>
  <c r="J53" i="3"/>
  <c r="I84" i="4"/>
  <c r="I57" i="5"/>
  <c r="J95" i="3"/>
  <c r="J131" i="3"/>
  <c r="I118" i="4"/>
  <c r="J10" i="3"/>
  <c r="I10" i="5"/>
  <c r="I10" i="4"/>
  <c r="J166" i="3"/>
  <c r="I150" i="4"/>
  <c r="J167" i="3"/>
  <c r="I151" i="4"/>
  <c r="I92" i="5"/>
  <c r="J97" i="3"/>
  <c r="I59" i="5"/>
  <c r="I86" i="4"/>
  <c r="J52" i="3"/>
  <c r="I47" i="4"/>
  <c r="I34"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Luca Vernaccini</author>
  </authors>
  <commentList>
    <comment ref="S3" authorId="0" shapeId="0" xr:uid="{00000000-0006-0000-1300-000001000000}">
      <text>
        <r>
          <rPr>
            <sz val="11"/>
            <color theme="1"/>
            <rFont val="Calibri"/>
            <family val="2"/>
            <scheme val="minor"/>
          </rPr>
          <t>Luca Vernaccini:
Data of 2016 at 17/8/2016</t>
        </r>
      </text>
    </comment>
    <comment ref="AJ3" authorId="0" shapeId="0" xr:uid="{00000000-0006-0000-1300-000002000000}">
      <text>
        <r>
          <rPr>
            <sz val="11"/>
            <color theme="1"/>
            <rFont val="Calibri"/>
            <family val="2"/>
            <scheme val="minor"/>
          </rPr>
          <t>Luca Vernaccini:
As of 18 August 2016</t>
        </r>
      </text>
    </comment>
  </commentList>
</comments>
</file>

<file path=xl/sharedStrings.xml><?xml version="1.0" encoding="utf-8"?>
<sst xmlns="http://schemas.openxmlformats.org/spreadsheetml/2006/main" count="103441" uniqueCount="11592">
  <si>
    <t>Crisis</t>
  </si>
  <si>
    <t>Crisis ID</t>
  </si>
  <si>
    <t>Country</t>
  </si>
  <si>
    <t>Indicator</t>
  </si>
  <si>
    <t>Figure</t>
  </si>
  <si>
    <t>Source and Date</t>
  </si>
  <si>
    <t>Reliability</t>
  </si>
  <si>
    <t>Reliability Score</t>
  </si>
  <si>
    <t>Link</t>
  </si>
  <si>
    <t>Justification</t>
  </si>
  <si>
    <t>Helper</t>
  </si>
  <si>
    <t>Date of entry</t>
  </si>
  <si>
    <t>Type of entry</t>
  </si>
  <si>
    <t>Complex crisis in Mali</t>
  </si>
  <si>
    <t>MLI001</t>
  </si>
  <si>
    <t>Mali</t>
  </si>
  <si>
    <t>Buildings damaged</t>
  </si>
  <si>
    <t>x</t>
  </si>
  <si>
    <t>No data available</t>
  </si>
  <si>
    <t>MLI001Buildings damaged</t>
  </si>
  <si>
    <t>Humanitarian development</t>
  </si>
  <si>
    <t>Buildings destroyed</t>
  </si>
  <si>
    <t>Low</t>
  </si>
  <si>
    <t>MLI001Buildings destroyed</t>
  </si>
  <si>
    <t>Economic Losses</t>
  </si>
  <si>
    <t>MLI001Economic Losses</t>
  </si>
  <si>
    <t>People facing limited access constraints</t>
  </si>
  <si>
    <t>MLI001People facing limited access constraints</t>
  </si>
  <si>
    <t>People facing restricted access constraints</t>
  </si>
  <si>
    <t>MLI001People facing restricted access constraints</t>
  </si>
  <si>
    <t>Drought in Senegal</t>
  </si>
  <si>
    <t>SEN002</t>
  </si>
  <si>
    <t>Senegal</t>
  </si>
  <si>
    <t>Medium</t>
  </si>
  <si>
    <t>SEN002Buildings damaged</t>
  </si>
  <si>
    <t>SEN002Buildings destroyed</t>
  </si>
  <si>
    <t>No recent number reflecting agricultural losses, or the impact of the drought on smallholder agricutlure and transhumance patterns disrupting rural economies</t>
  </si>
  <si>
    <t>SEN002Economic Losses</t>
  </si>
  <si>
    <t>Illness cases reported</t>
  </si>
  <si>
    <t>SEN002Illness cases reported</t>
  </si>
  <si>
    <t>Injuries reported</t>
  </si>
  <si>
    <t>SEN002Injuries reported</t>
  </si>
  <si>
    <t>Complex crisis in DPRK</t>
  </si>
  <si>
    <t>PRK001</t>
  </si>
  <si>
    <t>DPRK</t>
  </si>
  <si>
    <t>PRK001Buildings damaged</t>
  </si>
  <si>
    <t>PRK001Buildings destroyed</t>
  </si>
  <si>
    <t>PRK001Economic Losses</t>
  </si>
  <si>
    <t>PRK001Illness cases reported</t>
  </si>
  <si>
    <t>PRK001People facing limited access constraints</t>
  </si>
  <si>
    <t>PRK001People facing restricted access constraints</t>
  </si>
  <si>
    <t>Conflict in Yemen</t>
  </si>
  <si>
    <t>YEM001</t>
  </si>
  <si>
    <t>Yemen</t>
  </si>
  <si>
    <t>YEM001Buildings damaged</t>
  </si>
  <si>
    <t>YEM001Buildings destroyed</t>
  </si>
  <si>
    <t>YEM001Economic Losses</t>
  </si>
  <si>
    <t>YEM001People facing limited access constraints</t>
  </si>
  <si>
    <t>YEM001People facing restricted access constraints</t>
  </si>
  <si>
    <t>International Displacement in Tanzania</t>
  </si>
  <si>
    <t>TZA002</t>
  </si>
  <si>
    <t>Tanzania</t>
  </si>
  <si>
    <t>TZA002Buildings damaged</t>
  </si>
  <si>
    <t>TZA002Economic Losses</t>
  </si>
  <si>
    <t>TZA002Illness cases reported</t>
  </si>
  <si>
    <t>TZA002People facing limited access constraints</t>
  </si>
  <si>
    <t>TZA002People facing restricted access constraints</t>
  </si>
  <si>
    <t>Mixed migration flows in Greece</t>
  </si>
  <si>
    <t>GRC002</t>
  </si>
  <si>
    <t>Greece</t>
  </si>
  <si>
    <t>GRC002Buildings damaged</t>
  </si>
  <si>
    <t>GRC002Buildings destroyed</t>
  </si>
  <si>
    <t>GRC002Economic Losses</t>
  </si>
  <si>
    <t>GRC002Illness cases reported</t>
  </si>
  <si>
    <t>GRC002People facing limited access constraints</t>
  </si>
  <si>
    <t>GRC002People facing restricted access constraints</t>
  </si>
  <si>
    <t>Complex crisis in Zimbabwe</t>
  </si>
  <si>
    <t>ZWE001</t>
  </si>
  <si>
    <t>Zimbabwe</t>
  </si>
  <si>
    <t>ZWE001Economic Losses</t>
  </si>
  <si>
    <t>ZWE001People facing limited access constraints</t>
  </si>
  <si>
    <t>ZWE001People facing restricted access constraints</t>
  </si>
  <si>
    <t>Syrian refugees in Jordan</t>
  </si>
  <si>
    <t>JOR002</t>
  </si>
  <si>
    <t>Jordan</t>
  </si>
  <si>
    <t>No available data</t>
  </si>
  <si>
    <t>JOR002People facing limited access constraints</t>
  </si>
  <si>
    <t>JOR002People facing restricted access constraints</t>
  </si>
  <si>
    <t>Mixed migration flows in Libya</t>
  </si>
  <si>
    <t>LBY002</t>
  </si>
  <si>
    <t>Libya</t>
  </si>
  <si>
    <t>LBY002Buildings damaged</t>
  </si>
  <si>
    <t>LBY002Buildings destroyed</t>
  </si>
  <si>
    <t>LBY002Economic Losses</t>
  </si>
  <si>
    <t>LBY002Illness cases reported</t>
  </si>
  <si>
    <t>LBY002Injuries reported</t>
  </si>
  <si>
    <t>Complex crisis in CAR</t>
  </si>
  <si>
    <t>CAF001</t>
  </si>
  <si>
    <t>CAR</t>
  </si>
  <si>
    <t>No information currently available</t>
  </si>
  <si>
    <t>CAF001Buildings damaged</t>
  </si>
  <si>
    <t>CAF001Buildings destroyed</t>
  </si>
  <si>
    <t>CAF001Economic Losses</t>
  </si>
  <si>
    <t>CAF001People facing limited access constraints</t>
  </si>
  <si>
    <t>CAF001People facing restricted access constraints</t>
  </si>
  <si>
    <t>Lake Chad basin crisis in Niger</t>
  </si>
  <si>
    <t>NER002</t>
  </si>
  <si>
    <t>Niger</t>
  </si>
  <si>
    <t>NER002Economic Losses</t>
  </si>
  <si>
    <t>NER002Illness cases reported</t>
  </si>
  <si>
    <t>NER002People facing limited access constraints</t>
  </si>
  <si>
    <t>NER002People facing restricted access constraints</t>
  </si>
  <si>
    <t>Mali/Burkina Faso conflict</t>
  </si>
  <si>
    <t>NER003</t>
  </si>
  <si>
    <t>NER003Buildings damaged</t>
  </si>
  <si>
    <t>NER003Buildings destroyed</t>
  </si>
  <si>
    <t>NER003Economic Losses</t>
  </si>
  <si>
    <t>NER003Illness cases reported</t>
  </si>
  <si>
    <t>NER003Injuries reported</t>
  </si>
  <si>
    <t>NER003People facing limited access constraints</t>
  </si>
  <si>
    <t>NER003People facing restricted access constraints</t>
  </si>
  <si>
    <t>Multiple crises in Cameroon</t>
  </si>
  <si>
    <t>CMR001</t>
  </si>
  <si>
    <t>Cameroon</t>
  </si>
  <si>
    <t>CMR001People facing limited access constraints</t>
  </si>
  <si>
    <t>Lake Chad basin crisis in Cameroon</t>
  </si>
  <si>
    <t>CMR002</t>
  </si>
  <si>
    <t>CMR002Buildings damaged</t>
  </si>
  <si>
    <t>CMR002Buildings destroyed</t>
  </si>
  <si>
    <t>World Bank 01/08/2018</t>
  </si>
  <si>
    <t>http://documents.worldbank.org/curated/fr/500811535650451258/pdf/127883-FRENCH-REPORT-CEMAC-Agriculture.pdf</t>
  </si>
  <si>
    <t>Since 2013, the cattle stolen by Boko Haram from local farmers amounts to 5.2 million of dollars in economic losses</t>
  </si>
  <si>
    <t>CMR002Economic Losses</t>
  </si>
  <si>
    <t>CMR002People facing limited access constraints</t>
  </si>
  <si>
    <t>CMR002People facing restricted access constraints</t>
  </si>
  <si>
    <t>Anglophone Crisis in Cameroon</t>
  </si>
  <si>
    <t>CMR003</t>
  </si>
  <si>
    <t>CMR003People facing limited access constraints</t>
  </si>
  <si>
    <t>VOA 24/01/2019</t>
  </si>
  <si>
    <t>https://www.voanews.com/a/cameroon-struggles-to-aid-idps-in-anglophone-separatist-areas/4756930.html?utm_source=NEWS&amp;utm_medium=email&amp;utm_content=1st+section+1st+story+voa&amp;utm_campaign=HQ_EN_therefugeebrief_external_20190125</t>
  </si>
  <si>
    <t>Cameroon authorities assisted 60,000 IDPs in the separatist areas, but are unable to reach most of the displaced in need because many have fled to remote areas and are trapped by ongoing fighting
437,500 IDPs - 60,000 IDPs reached by the Cameroonian authorities</t>
  </si>
  <si>
    <t>CMR003People facing restricted access constraints</t>
  </si>
  <si>
    <t>CAR refugees in Cameroon</t>
  </si>
  <si>
    <t>CMR004</t>
  </si>
  <si>
    <t>CMR004Buildings damaged</t>
  </si>
  <si>
    <t>CMR004Buildings destroyed</t>
  </si>
  <si>
    <t>CMR004Economic Losses</t>
  </si>
  <si>
    <t>CMR004Injuries reported</t>
  </si>
  <si>
    <t>CMR004People facing limited access constraints</t>
  </si>
  <si>
    <t>CMR004People facing restricted access constraints</t>
  </si>
  <si>
    <t>Complex crisis in DRC</t>
  </si>
  <si>
    <t>COD001</t>
  </si>
  <si>
    <t>DRC</t>
  </si>
  <si>
    <t>COD001Buildings damaged</t>
  </si>
  <si>
    <t>COD001Buildings destroyed</t>
  </si>
  <si>
    <t>WFP accessed 06/02/2019</t>
  </si>
  <si>
    <t>https://www1.wfp.org/countries/democratic-republic-congo</t>
  </si>
  <si>
    <t>The 2016 Cost of Hunger in Africa study found that undernutrition costs the DRC 4.6% of its GDP, equivalent to US$ 1.7 billion every year</t>
  </si>
  <si>
    <t>COD001Economic Losses</t>
  </si>
  <si>
    <t>Drought in Zambia</t>
  </si>
  <si>
    <t>ZMB002</t>
  </si>
  <si>
    <t>Zambia</t>
  </si>
  <si>
    <t>No damages due to drought</t>
  </si>
  <si>
    <t>ZMB002Buildings damaged</t>
  </si>
  <si>
    <t>ZMB002Buildings destroyed</t>
  </si>
  <si>
    <t>Refugees from Mali in Mauritania</t>
  </si>
  <si>
    <t>MRT002</t>
  </si>
  <si>
    <t>Mauritania</t>
  </si>
  <si>
    <t>MRT002Economic Losses</t>
  </si>
  <si>
    <t>MRT002People facing limited access constraints</t>
  </si>
  <si>
    <t>MRT002People facing restricted access constraints</t>
  </si>
  <si>
    <t>Conflict in Burkina Faso</t>
  </si>
  <si>
    <t>BFA002</t>
  </si>
  <si>
    <t>Burkina Faso</t>
  </si>
  <si>
    <t>BFA002Buildings damaged</t>
  </si>
  <si>
    <t>BFA002Buildings destroyed</t>
  </si>
  <si>
    <t>BFA002Economic Losses</t>
  </si>
  <si>
    <t>BFA002Illness cases reported</t>
  </si>
  <si>
    <t>Mixed migration flows in Algeria</t>
  </si>
  <si>
    <t>DZA002</t>
  </si>
  <si>
    <t>Algeria</t>
  </si>
  <si>
    <t>No data available but limited access to detention centers where human rights abuses have been reported</t>
  </si>
  <si>
    <t>DZA002People facing limited access constraints</t>
  </si>
  <si>
    <t>DZA002People facing restricted access constraints</t>
  </si>
  <si>
    <t>Sahrawi refugees in Algeria</t>
  </si>
  <si>
    <t>DZA003</t>
  </si>
  <si>
    <t>No reports of access constraints</t>
  </si>
  <si>
    <t>DZA003People facing limited access constraints</t>
  </si>
  <si>
    <t>DZA003People facing restricted access constraints</t>
  </si>
  <si>
    <t>Conflict  in Iraq</t>
  </si>
  <si>
    <t>IRQ002</t>
  </si>
  <si>
    <t>Iraq</t>
  </si>
  <si>
    <t>IRQ002Buildings damaged</t>
  </si>
  <si>
    <t>IRQ002Buildings destroyed</t>
  </si>
  <si>
    <t>IRQ002Illness cases reported</t>
  </si>
  <si>
    <t>Syrian and Palestinian refugees in iraq</t>
  </si>
  <si>
    <t>IRQ003</t>
  </si>
  <si>
    <t>no data available</t>
  </si>
  <si>
    <t>IRQ003Buildings damaged</t>
  </si>
  <si>
    <t>IRQ003Buildings destroyed</t>
  </si>
  <si>
    <t>IRQ003Economic Losses</t>
  </si>
  <si>
    <t>IRQ003Illness cases reported</t>
  </si>
  <si>
    <t>IRQ003Injuries reported</t>
  </si>
  <si>
    <t>Refugee situation in Kenya</t>
  </si>
  <si>
    <t>KEN002</t>
  </si>
  <si>
    <t>Kenya</t>
  </si>
  <si>
    <t>KEN002People facing restricted access constraints</t>
  </si>
  <si>
    <t>Burundi and DRC refugees in Rwanda</t>
  </si>
  <si>
    <t>RWA002</t>
  </si>
  <si>
    <t>Rwanda</t>
  </si>
  <si>
    <t>No indication of (recent) damages due to international displacement.</t>
  </si>
  <si>
    <t>RWA002Buildings damaged</t>
  </si>
  <si>
    <t>RWA002Buildings destroyed</t>
  </si>
  <si>
    <t>No indication of economic losses due to international displacement</t>
  </si>
  <si>
    <t>RWA002Economic Losses</t>
  </si>
  <si>
    <t>UNHCR 2018</t>
  </si>
  <si>
    <t>https://reliefweb.int/sites/reliefweb.int/files/resources/Rwanda_2017_Mahama.pdf https://reliefweb.int/sites/reliefweb.int/files/resources/Rwanda_2017_Mugombwa.pdf  https://reliefweb.int/sites/reliefweb.int/files/resources/Rwanda_2017_Nyabiheke.pdf https://reliefweb.int/sites/reliefweb.int/files/resources/Rwanda_2017_Kiziba.pdf https://reliefweb.int/sites/reliefweb.int/files/resources/Rwanda_2017_Kigeme.pdf  https://reliefweb.int/sites/reliefweb.int/files/resources/Rwanda_2017_Gihembe.pdf</t>
  </si>
  <si>
    <t>No recent information on injuries of the internationally displaced population. Could be calculated based on 2017 camp reports.</t>
  </si>
  <si>
    <t>RWA002Injuries reported</t>
  </si>
  <si>
    <t>No (significant) access constraints.</t>
  </si>
  <si>
    <t>RWA002People facing limited access constraints</t>
  </si>
  <si>
    <t>RWA002People facing restricted access constraints</t>
  </si>
  <si>
    <t>Complex crisis in Sudan</t>
  </si>
  <si>
    <t>SDN001</t>
  </si>
  <si>
    <t>Sudan</t>
  </si>
  <si>
    <t>SDN001People facing limited access constraints</t>
  </si>
  <si>
    <t>SDN001People facing restricted access constraints</t>
  </si>
  <si>
    <t>Lake Chad basin crisis</t>
  </si>
  <si>
    <t>TCD003</t>
  </si>
  <si>
    <t>Chad</t>
  </si>
  <si>
    <t>TCD003Buildings damaged</t>
  </si>
  <si>
    <t>TCD003Buildings destroyed</t>
  </si>
  <si>
    <t>TCD003Economic Losses</t>
  </si>
  <si>
    <t>TCD003Illness cases reported</t>
  </si>
  <si>
    <t>TCD003Injuries reported</t>
  </si>
  <si>
    <t>TCD003People facing limited access constraints</t>
  </si>
  <si>
    <t>TCD003People facing restricted access constraints</t>
  </si>
  <si>
    <t>CAR refugees in Chad</t>
  </si>
  <si>
    <t>TCD004</t>
  </si>
  <si>
    <t>No information available</t>
  </si>
  <si>
    <t>TCD004Buildings damaged</t>
  </si>
  <si>
    <t>https://www.acleddata.com/data/</t>
  </si>
  <si>
    <t>The presence of refugees from CAR has not been associated with damaged buildings</t>
  </si>
  <si>
    <t>TCD004Buildings destroyed</t>
  </si>
  <si>
    <t>TCD004Economic Losses</t>
  </si>
  <si>
    <t>https://www.humanitarianresponse.info/en/operations/chad/document/tchad-aper%C3%A7u-des-besoins-humanitaires-2019-hno-2019-21-dec-2018</t>
  </si>
  <si>
    <t>TCD004Illness cases reported</t>
  </si>
  <si>
    <t>TCD004Injuries reported</t>
  </si>
  <si>
    <t>TCD004People facing limited access constraints</t>
  </si>
  <si>
    <t>TCD004People facing restricted access constraints</t>
  </si>
  <si>
    <t>Darfur refugees in Chad</t>
  </si>
  <si>
    <t>TCD005</t>
  </si>
  <si>
    <t>TCD005Buildings damaged</t>
  </si>
  <si>
    <t>The presence of refugees from Darfur has not been associated with damaged buildings</t>
  </si>
  <si>
    <t>TCD005Buildings destroyed</t>
  </si>
  <si>
    <t>TCD005Economic Losses</t>
  </si>
  <si>
    <t>TCD005Illness cases reported</t>
  </si>
  <si>
    <t>TCD005Injuries reported</t>
  </si>
  <si>
    <t>TCD005People facing limited access constraints</t>
  </si>
  <si>
    <t>TCD005People facing restricted access constraints</t>
  </si>
  <si>
    <t>Complex situation in Türkiye</t>
  </si>
  <si>
    <t>TUR001</t>
  </si>
  <si>
    <t>Türkiye</t>
  </si>
  <si>
    <t>Figure represents the number of fatilities from the Kurdish conflict from August 2018-Early February 2019 (673) +  the number of migrants and refugees who died in Turkey August 2018-early February 2019 (116).</t>
  </si>
  <si>
    <t>TUR001Buildings damaged</t>
  </si>
  <si>
    <t>No information available.</t>
  </si>
  <si>
    <t>TUR001Buildings destroyed</t>
  </si>
  <si>
    <t>TUR001Economic Losses</t>
  </si>
  <si>
    <t>TUR001Illness cases reported</t>
  </si>
  <si>
    <t>TUR001Injuries reported</t>
  </si>
  <si>
    <t>TUR001People facing limited access constraints</t>
  </si>
  <si>
    <t>TUR001People facing restricted access constraints</t>
  </si>
  <si>
    <t>Syrian Refugees in Türkiye</t>
  </si>
  <si>
    <t>TUR002</t>
  </si>
  <si>
    <t>The Syrian refugees crisis has not caused a significant number of partial damages.</t>
  </si>
  <si>
    <t>TUR002Buildings damaged</t>
  </si>
  <si>
    <t>The Syrian refugees crisis has not caused a significant number of total damages.</t>
  </si>
  <si>
    <t>TUR002Buildings destroyed</t>
  </si>
  <si>
    <t>No comprehensive data about the economic impact of  the Syrian refugee crisis in Turkey exists. This is a topic that is very politically divisive.</t>
  </si>
  <si>
    <t>TUR002Economic Losses</t>
  </si>
  <si>
    <t>No comprehensive data about the number of illnesses among Syrian refugees</t>
  </si>
  <si>
    <t>TUR002Illness cases reported</t>
  </si>
  <si>
    <t>No comprehensive data about the number of injuries among Syrian refugees</t>
  </si>
  <si>
    <t>TUR002Injuries reported</t>
  </si>
  <si>
    <t>Data about the number of Syrian refugees facing access constraints is unavailable</t>
  </si>
  <si>
    <t>TUR002People facing limited access constraints</t>
  </si>
  <si>
    <t>TUR002People facing restricted access constraints</t>
  </si>
  <si>
    <t>Mixed Migration Flows in Türkiye</t>
  </si>
  <si>
    <t>TUR003</t>
  </si>
  <si>
    <t>TUR003Buildings damaged</t>
  </si>
  <si>
    <t>TUR003Buildings destroyed</t>
  </si>
  <si>
    <t>TUR003Economic Losses</t>
  </si>
  <si>
    <t>TUR003Illness cases reported</t>
  </si>
  <si>
    <t>TUR003Injuries reported</t>
  </si>
  <si>
    <t>The number of people facing limited access is unknown</t>
  </si>
  <si>
    <t>TUR003People facing limited access constraints</t>
  </si>
  <si>
    <t>The number of people facing restricted access is unknown</t>
  </si>
  <si>
    <t>TUR003People facing restricted access constraints</t>
  </si>
  <si>
    <t>Kurdish Conflict</t>
  </si>
  <si>
    <t>TUR004</t>
  </si>
  <si>
    <t>TUR004Buildings damaged</t>
  </si>
  <si>
    <t>TUR004Buildings destroyed</t>
  </si>
  <si>
    <t>TUR004Economic Losses</t>
  </si>
  <si>
    <t>TUR004Illness cases reported</t>
  </si>
  <si>
    <t>TUR004Injuries reported</t>
  </si>
  <si>
    <t>The precise number of people in need facing access constraints is unknown. In general, humanitarian access in conflict-affected areas is extremely limited, which constrains both information gathering and servce delivery.</t>
  </si>
  <si>
    <t>TUR004People facing limited access constraints</t>
  </si>
  <si>
    <t>TUR004People facing restricted access constraints</t>
  </si>
  <si>
    <t>Collapase of the health infrastructure because of the conflict. The data available does not reflect the situation.</t>
  </si>
  <si>
    <t>CAF001Illness cases reported</t>
  </si>
  <si>
    <t>Kashmir conflict in Pakistan</t>
  </si>
  <si>
    <t>PAK004</t>
  </si>
  <si>
    <t>Pakistan</t>
  </si>
  <si>
    <t>No data for the amount of crisis related damages due to the increased insecurity in Azad Kashmir.</t>
  </si>
  <si>
    <t>PAK004Buildings damaged</t>
  </si>
  <si>
    <t>No data for the amount of total damages due to the increased insecurity in Azad Kashmir.</t>
  </si>
  <si>
    <t>PAK004Buildings destroyed</t>
  </si>
  <si>
    <t>Crisis affected groups</t>
  </si>
  <si>
    <t>UNHCR 31/12/2018</t>
  </si>
  <si>
    <t>https://reliefweb.int/sites/reliefweb.int/files/resources/67668.pdf</t>
  </si>
  <si>
    <t>Afghan refugees, host and non-host</t>
  </si>
  <si>
    <t>PAK004Crisis affected groups</t>
  </si>
  <si>
    <t>No data on economic losses due to the increased insecurity in Azad Kashmir.</t>
  </si>
  <si>
    <t>PAK004Economic Losses</t>
  </si>
  <si>
    <t>No data for the amount of illnesses as a direct result of increased insecurity in Azad Kashmir.</t>
  </si>
  <si>
    <t>PAK004Illness cases reported</t>
  </si>
  <si>
    <t>Mixed migration flows in Yemen</t>
  </si>
  <si>
    <t>YEM002</t>
  </si>
  <si>
    <t>YEM002People facing limited access constraints</t>
  </si>
  <si>
    <t>YEM002People facing restricted access constraints</t>
  </si>
  <si>
    <t>as UNAMI is not publishing the injuries numbers anymore from Jan 2019 onwards, there is no data available</t>
  </si>
  <si>
    <t>IRQ002Injuries reported</t>
  </si>
  <si>
    <t>YEM002Buildings damaged</t>
  </si>
  <si>
    <t>YEM002Buildings destroyed</t>
  </si>
  <si>
    <t>YEM002Economic Losses</t>
  </si>
  <si>
    <t>Lake Chad basin regional crisis</t>
  </si>
  <si>
    <t>REG001</t>
  </si>
  <si>
    <t>Nigeria,Niger,Chad,Cameroon</t>
  </si>
  <si>
    <t>REG001Buildings damaged</t>
  </si>
  <si>
    <t>OCHA 11/2018</t>
  </si>
  <si>
    <t>Total buildings damaged due to the BH crisis in Nigeria.</t>
  </si>
  <si>
    <t>REG001Buildings destroyed</t>
  </si>
  <si>
    <t>World Bank 8/1/2018</t>
  </si>
  <si>
    <t>Economic losses in Cameroon, no data from other crisis.</t>
  </si>
  <si>
    <t>REG001Economic Losses</t>
  </si>
  <si>
    <t>Burnt shelters have been reported during Boko Haram attacks</t>
  </si>
  <si>
    <t>NER002Buildings damaged</t>
  </si>
  <si>
    <t>NER002Buildings destroyed</t>
  </si>
  <si>
    <t>ACAPS ACCESS MAP</t>
  </si>
  <si>
    <t>http://humanitarianaccess.acaps.org/</t>
  </si>
  <si>
    <t>Acaps Acces map score</t>
  </si>
  <si>
    <t>PAK004People facing limited access constraints</t>
  </si>
  <si>
    <t>Change in the data/methodology</t>
  </si>
  <si>
    <t>PAK004People facing restricted access constraints</t>
  </si>
  <si>
    <t>humanitarianaccess.acaps.org/</t>
  </si>
  <si>
    <t>ZMB002People facing limited access constraints</t>
  </si>
  <si>
    <t>ZMB002People facing restricted access constraints</t>
  </si>
  <si>
    <t>SEN002People facing limited access constraints</t>
  </si>
  <si>
    <t>SEN002People facing restricted access constraints</t>
  </si>
  <si>
    <t>ACLED</t>
  </si>
  <si>
    <t>https://www.acleddata.com/</t>
  </si>
  <si>
    <t>01/10/2018-31/03/2019</t>
  </si>
  <si>
    <t>CMR001Injuries reported</t>
  </si>
  <si>
    <t>GRC002Injuries reported</t>
  </si>
  <si>
    <t>Venezuela Regional Crisis</t>
  </si>
  <si>
    <t>REG002</t>
  </si>
  <si>
    <t>Venezuela,Brazil,Colombia,Ecuador,Peru,Trinidad and Tobago,Chile,Dominican Republic,Panama</t>
  </si>
  <si>
    <t>VEN: The population faces limited access to assistance, only few humanitarian organizations are allowed to operate. However it is hard to do an estimation.</t>
  </si>
  <si>
    <t>REG002People facing limited access constraints</t>
  </si>
  <si>
    <t>REG002People facing restricted access constraints</t>
  </si>
  <si>
    <t>ACAPS Access MAP</t>
  </si>
  <si>
    <t>REG001People facing limited access constraints</t>
  </si>
  <si>
    <t>https://reliefweb.int/report/cameroon/cameroun-aper-u-des-besoins-humanitaires-2019-janvier-2019 https://data.humdata.org/dataset/cameroon-humanitarian-needs-overview</t>
  </si>
  <si>
    <t>People facing access contraints in Nigeria</t>
  </si>
  <si>
    <t>REG001People facing restricted access constraints</t>
  </si>
  <si>
    <t xml:space="preserve">Eastern Mediterranean Route </t>
  </si>
  <si>
    <t>REG006</t>
  </si>
  <si>
    <t>Türkiye,Greece</t>
  </si>
  <si>
    <t>REG006Buildings damaged</t>
  </si>
  <si>
    <t>REG006Buildings destroyed</t>
  </si>
  <si>
    <t>REG006Economic Losses</t>
  </si>
  <si>
    <t>REG006Illness cases reported</t>
  </si>
  <si>
    <t>REG006Injuries reported</t>
  </si>
  <si>
    <t>REG006People facing limited access constraints</t>
  </si>
  <si>
    <t>REG006People facing restricted access constraints</t>
  </si>
  <si>
    <t>Syrian Regional Crisis</t>
  </si>
  <si>
    <t>REG004</t>
  </si>
  <si>
    <t>Syria,Türkiye,Iraq,Egypt,Jordan,Lebanon</t>
  </si>
  <si>
    <t>See the individual crises</t>
  </si>
  <si>
    <t>No recent reliable data available</t>
  </si>
  <si>
    <t>REG004Buildings damaged</t>
  </si>
  <si>
    <t>REG004Buildings destroyed</t>
  </si>
  <si>
    <t>The syrian number of affected groups in the affected area</t>
  </si>
  <si>
    <t>REG004Crisis affected groups</t>
  </si>
  <si>
    <t>REG004Economic Losses</t>
  </si>
  <si>
    <t>MoH Cameroon as of 26/06/2019</t>
  </si>
  <si>
    <t>http://www.minsante.cm/</t>
  </si>
  <si>
    <t>Website is currently not available and no recent updates have been posted.</t>
  </si>
  <si>
    <t>CMR001Illness cases reported</t>
  </si>
  <si>
    <t>CMR003Illness cases reported</t>
  </si>
  <si>
    <t>CMR004Illness cases reported</t>
  </si>
  <si>
    <t>GoM 09/06/2019</t>
  </si>
  <si>
    <t>https://reliefweb.int/report/mali/bulletin-epidemiologique-hebdomadaire-n-23-du-03-au-09062019</t>
  </si>
  <si>
    <t>MLI001Illness cases reported</t>
  </si>
  <si>
    <t>High</t>
  </si>
  <si>
    <t>MRT002Buildings damaged</t>
  </si>
  <si>
    <t>MRT002Buildings destroyed</t>
  </si>
  <si>
    <t>MRT002Injuries reported</t>
  </si>
  <si>
    <t>TZA002Injuries reported</t>
  </si>
  <si>
    <t>Papua Conflict</t>
  </si>
  <si>
    <t>IDN002</t>
  </si>
  <si>
    <t>Indonesia</t>
  </si>
  <si>
    <t>No/limited data/information available</t>
  </si>
  <si>
    <t>IDN002Buildings damaged</t>
  </si>
  <si>
    <t>IDN002Buildings destroyed</t>
  </si>
  <si>
    <t>IDN002Economic Losses</t>
  </si>
  <si>
    <t>IDN002Illness cases reported</t>
  </si>
  <si>
    <t>IDN002People facing limited access constraints</t>
  </si>
  <si>
    <t>IDN002People facing restricted access constraints</t>
  </si>
  <si>
    <t>Not enough data available</t>
  </si>
  <si>
    <t>CMR001Buildings damaged</t>
  </si>
  <si>
    <t>CMR001Buildings destroyed</t>
  </si>
  <si>
    <t>CMR001Economic Losses</t>
  </si>
  <si>
    <t>CMR001People facing restricted access constraints</t>
  </si>
  <si>
    <t>X</t>
  </si>
  <si>
    <t>The current Cholera outbreak in the Far North Region is not clearly connected to the Boko Haram crisis. Data on illnesses that can be related to the BH crisis is insufficient.</t>
  </si>
  <si>
    <t>CMR002Illness cases reported</t>
  </si>
  <si>
    <t>Publicly available data is insufficient to give an approximate number of injuries.</t>
  </si>
  <si>
    <t>CMR002Injuries reported</t>
  </si>
  <si>
    <t>Not enough information available.</t>
  </si>
  <si>
    <t>CMR003Buildings damaged</t>
  </si>
  <si>
    <t>CMR003Buildings destroyed</t>
  </si>
  <si>
    <t>CMR003Economic Losses</t>
  </si>
  <si>
    <t>CMR003Injuries reported</t>
  </si>
  <si>
    <t>Not enough data available (consistency across crisis)</t>
  </si>
  <si>
    <t>COD001People facing limited access constraints</t>
  </si>
  <si>
    <t>COD001People facing restricted access constraints</t>
  </si>
  <si>
    <t>According to the government. 186 people were injured during Cyclone Idai. This is likely an underestimate, especially given injuries cause by unrest throughout Zimbabwe. However, these numbers are not available and the cyclone is now out of the 6 month reporting period.</t>
  </si>
  <si>
    <t>ZWE001Injuries reported</t>
  </si>
  <si>
    <t>REG001Illness cases reported</t>
  </si>
  <si>
    <t>ZMB002Economic Losses</t>
  </si>
  <si>
    <t>ZMB002Injuries reported</t>
  </si>
  <si>
    <t>ZWE001Buildings damaged</t>
  </si>
  <si>
    <t>ZWE001Buildings destroyed</t>
  </si>
  <si>
    <t>Nigerian Refugees</t>
  </si>
  <si>
    <t>NER004</t>
  </si>
  <si>
    <t>Although refugees may put strain on available resources and may also provide opportunities to host communities, there is no information available about their impact on host communities.</t>
  </si>
  <si>
    <t>NER004Buildings damaged</t>
  </si>
  <si>
    <t>NER004Buildings destroyed</t>
  </si>
  <si>
    <t>NER004Economic Losses</t>
  </si>
  <si>
    <t>NER004Illness cases reported</t>
  </si>
  <si>
    <t>NER004Injuries reported</t>
  </si>
  <si>
    <t>NER004People facing limited access constraints</t>
  </si>
  <si>
    <t>NER004People facing restricted access constraints</t>
  </si>
  <si>
    <t>Sum of the crisis related ilnesses of the individual crises</t>
  </si>
  <si>
    <t>REG004Illness cases reported</t>
  </si>
  <si>
    <t>The injuries recorded in Syria caused by the conflict in the last six months (until April 2019)</t>
  </si>
  <si>
    <t>REG004Injuries reported</t>
  </si>
  <si>
    <t>not enough verifiable data available</t>
  </si>
  <si>
    <t>COD001Illness cases reported</t>
  </si>
  <si>
    <t>Food Security Crisis in Namibia</t>
  </si>
  <si>
    <t>NAM002</t>
  </si>
  <si>
    <t>Namibia</t>
  </si>
  <si>
    <t>People displaced</t>
  </si>
  <si>
    <t>NAM002People displaced</t>
  </si>
  <si>
    <t>SDN001Illness cases reported</t>
  </si>
  <si>
    <t>Refugees in Sudan</t>
  </si>
  <si>
    <t>SDN005</t>
  </si>
  <si>
    <t>SDN005Buildings damaged</t>
  </si>
  <si>
    <t>SDN005Buildings destroyed</t>
  </si>
  <si>
    <t>SDN005Economic Losses</t>
  </si>
  <si>
    <t>SDN005Illness cases reported</t>
  </si>
  <si>
    <t>SDN005Injuries reported</t>
  </si>
  <si>
    <t>NAM002Illness cases reported</t>
  </si>
  <si>
    <t>NAM002Injuries reported</t>
  </si>
  <si>
    <t>Food Security Crisis in Eswatini</t>
  </si>
  <si>
    <t>SWZ001</t>
  </si>
  <si>
    <t>Eswatini</t>
  </si>
  <si>
    <t>SWZ001Illness cases reported</t>
  </si>
  <si>
    <t>SWZ001Injuries reported</t>
  </si>
  <si>
    <t>Afghan Refugees in Iran</t>
  </si>
  <si>
    <t>IRN004</t>
  </si>
  <si>
    <t>Iran</t>
  </si>
  <si>
    <t>IRN004Buildings damaged</t>
  </si>
  <si>
    <t>IRN004Buildings destroyed</t>
  </si>
  <si>
    <t>IRN004Economic Losses</t>
  </si>
  <si>
    <t>IRN004Illness cases reported</t>
  </si>
  <si>
    <t>IRN004Injuries reported</t>
  </si>
  <si>
    <t>IRN004People facing limited access constraints</t>
  </si>
  <si>
    <t>IRN004People facing restricted access constraints</t>
  </si>
  <si>
    <t>Multiple crises in Iraq</t>
  </si>
  <si>
    <t>IRQ001</t>
  </si>
  <si>
    <t>no sufficient data available</t>
  </si>
  <si>
    <t>IRQ001Buildings damaged</t>
  </si>
  <si>
    <t>IRQ001Buildings destroyed</t>
  </si>
  <si>
    <t>World Bank Spring 2018, data based on 2017 figures</t>
  </si>
  <si>
    <t>http://documents.worldbank.org/curated/en/771451524124058858/pdf/125406-WP-PUBLIC-P163016-Iraq-Economic-Monitor-text-Spring-2018-4-18-18web.pdf</t>
  </si>
  <si>
    <t>The 2017 Iraq Damage and Needs Assessment (DNA) on  seven directly affected governorates estimates the overall damages to be US$45.7 billion and reconstruction and recovery needs to a total US$88.2 billion. This is limited to data assessed at the end of 2017 and not including all Iraqi governorates. Therefore the reliability of this indicator is low.</t>
  </si>
  <si>
    <t>IRQ001Economic Losses</t>
  </si>
  <si>
    <t>IRQ001Illness cases reported</t>
  </si>
  <si>
    <t>as UNAMI is not publishing injuries numbers from Jan 2019 onwards anymore. There is no other (reliable) data available</t>
  </si>
  <si>
    <t>IRQ001Injuries reported</t>
  </si>
  <si>
    <t>Spring 2018, data based on 2017 figures World Bank 02/2018</t>
  </si>
  <si>
    <t>http://documents.worldbank.org/curated/en/771451524124058858/pdf/125406-WP-PUBLIC-P163016-Iraq-Economic-Monitor-text-Spring-2018-4-18-18web.pdf http://documents.worldbank.org/curated/en/600181520000498420/pdf/123631-REVISED-Iraq-Reconstruction-and-Investment-Part-2-Damage-and-Needs-Assessment-of-Affected-Governorates.pdf</t>
  </si>
  <si>
    <t>IRQ002Economic Losses</t>
  </si>
  <si>
    <t>No mention of damaged buidlings found</t>
  </si>
  <si>
    <t>JOR002Buildings damaged</t>
  </si>
  <si>
    <t>No mention of destroyed buildings found</t>
  </si>
  <si>
    <t>JOR002Buildings destroyed</t>
  </si>
  <si>
    <t>JOR002Illness cases reported</t>
  </si>
  <si>
    <t>UNHCR 30/04/2020</t>
  </si>
  <si>
    <t>https://data2.unhcr.org/en/documents/download/75574</t>
  </si>
  <si>
    <t>IDPs in Diffa + returnees in Diffa</t>
  </si>
  <si>
    <t>NER002Injuries reported</t>
  </si>
  <si>
    <t>Syrian refugees in Lebanon</t>
  </si>
  <si>
    <t>LBN002</t>
  </si>
  <si>
    <t>Lebanon</t>
  </si>
  <si>
    <t>ACLED 2020</t>
  </si>
  <si>
    <t>ACLED contains reports of tents burned and demolished. Episodes of government planned demolition of makeshift shelters erected by Syrian refugees following new  measures adopted from 1 July 2019. There is however not enough data available to score either the  partial or total damages indicator.</t>
  </si>
  <si>
    <t>LBN002Buildings damaged</t>
  </si>
  <si>
    <t>LBN002Buildings destroyed</t>
  </si>
  <si>
    <t>International Crisi Group 13/02/2020 LCRP 17/03/2020</t>
  </si>
  <si>
    <t>https://www.crisisgroup.org/middle-east-north-africa/eastern-mediterranean/lebanon/211-easing-syrian-refugees-plight-lebanon; https://data2.unhcr.org/en/documents/download/74641</t>
  </si>
  <si>
    <t>Estimating economic losses in a displacement crisis is complex and highly political. In some cases, the host population may actually be benefitting from the displacement when the displacement is creating jobs, increasing the demand, etc. Last data reporting Lebanon's economic losses due to the crisis goes back to the end of 2015: Lebanon was estimated to have lost USD 18.15 billion following the lowering of the GDP growth rate and USD 4.2 billion due to the lower revenues received between 2012 and 2015 (TOTAL: USD 22.53 billion).  However, due to the reasons listed above, the indicator was xed.</t>
  </si>
  <si>
    <t>LBN002Economic Losses</t>
  </si>
  <si>
    <t>No Data Availble but it assumed that number of injuries caused by the displacement crisis is too low to have an effect in the model. Therefore we scored this indicator 0.</t>
  </si>
  <si>
    <t>LBN002Illness cases reported</t>
  </si>
  <si>
    <t>No Data Available</t>
  </si>
  <si>
    <t>LBN002People facing limited access constraints</t>
  </si>
  <si>
    <t>LBN002People facing restricted access constraints</t>
  </si>
  <si>
    <t>Lack of specific data on access contraints faced by PIN</t>
  </si>
  <si>
    <t>BFA002People facing limited access constraints</t>
  </si>
  <si>
    <t>BFA002People facing restricted access constraints</t>
  </si>
  <si>
    <t>Multiple crises in Algeria</t>
  </si>
  <si>
    <t>DZA004</t>
  </si>
  <si>
    <t>No damages reported</t>
  </si>
  <si>
    <t>DZA004Buildings damaged</t>
  </si>
  <si>
    <t>DZA004Buildings destroyed</t>
  </si>
  <si>
    <t>DZA004Economic Losses</t>
  </si>
  <si>
    <t>DZA004Illness cases reported</t>
  </si>
  <si>
    <t>No data available. Detention and deportation conditions are likely to cause injuries among the migrant population.</t>
  </si>
  <si>
    <t>DZA004Injuries reported</t>
  </si>
  <si>
    <t>DZA004People facing limited access constraints</t>
  </si>
  <si>
    <t>DZA004People facing restricted access constraints</t>
  </si>
  <si>
    <t>OCHA 08/05/2020</t>
  </si>
  <si>
    <t>https://www.humanitarianresponse.info/sites/www.humanitarianresponse.info/files/documents/files/20200508_humanitarian_access_severity.pdf</t>
  </si>
  <si>
    <t>People in need living in Admin 2 areas classified as 'moderate access constraints' or 'medium access severiy' as defined by OCHA. Humanitarian operations in these areas continue, but restrictions are regular.</t>
  </si>
  <si>
    <t>IRQ001People facing limited access constraints</t>
  </si>
  <si>
    <t>People in need living in Admin 2 areas classified as  'high access constraints' defined by OCHA. Humanitarian actors face consistent difficulties and might be unable to operate in these areas.</t>
  </si>
  <si>
    <t>IRQ001People facing restricted access constraints</t>
  </si>
  <si>
    <t>People in need living in districts  classified as having 'moderate access constraints' or 'medium access severiy' as defined by OCHA. Humanitarian operations in these areas continue, but restrictions are common.</t>
  </si>
  <si>
    <t>IRQ002People facing limited access constraints</t>
  </si>
  <si>
    <t>People in need living in districts classified as  'high access constraints' defined by OCHA. Humanitarian actors face consistent difficulties and might be unable to operate in these areas.</t>
  </si>
  <si>
    <t>IRQ002People facing restricted access constraints</t>
  </si>
  <si>
    <t>OCHA 08/05/2020; UNHCR 12/04/2020</t>
  </si>
  <si>
    <t>https://www.humanitarianresponse.info/sites/www.humanitarianresponse.info/files/documents/files/20200508_humanitarian_access_severity.pdf; https://data2.unhcr.org/en/documents/download/75369</t>
  </si>
  <si>
    <t>9,000 people in need in the governorate of Sulaymanya live in districts with a medium access severity. The figure was not logged because it was not possible to verify whether these 9,000 people in need where either Syrian refugees or part of the 207,458 Iraqi hosts impacted by the refugee influx considered in this crisis.</t>
  </si>
  <si>
    <t>IRQ003People facing limited access constraints</t>
  </si>
  <si>
    <t>No reports of districts with high access constraints in KR-I, where 99% of Syrian refugees in Iraq live.</t>
  </si>
  <si>
    <t>IRQ003People facing restricted access constraints</t>
  </si>
  <si>
    <t>JRP 2018-2020; JRP 23/06/2020</t>
  </si>
  <si>
    <t>http://www.3rpsyriacrisis.org/wp-content/uploads/2019/07/JRP-Executive-Summary-Final-Copy.pdf; https://data2.unhcr.org/en/documents/download/77262</t>
  </si>
  <si>
    <t>The total direct cost of the Syria crisis in Jordan was estimated to be of USD 10,291 billion. The 2020 JRP specified that the estimated direct cost of hosting 1.36 million Syrian refugees per year amounts to  USD 1.5 billion. Not enough information is available to globally assess losses and gains related to the refugee crisis.</t>
  </si>
  <si>
    <t>JOR002Economic Losses</t>
  </si>
  <si>
    <t>HNO 2020; Humanitarian Access Report 30/04/2020</t>
  </si>
  <si>
    <t>https://www.humanitarianresponse.info/sites/www.humanitarianresponse.info/files/documents/files/libya_hno_2020-fullen_final.pdf; https://www.humanitarianresponse.info/sites/www.humanitarianresponse.info/files/documents/files/access_report_-_april_2020.pdf</t>
  </si>
  <si>
    <t>Calculations based on HNO and Humanitarian Access Report Data: combining report access map on 5 access severity levels with the HNO PIN data for migrants and refugees. Migrants and refugees in need living in admin level 1 areas on level 4 and 5 are considered as facing restricted access constraints; migrants and refugees in need living in admin level 1 areas on level 2 and 3 are considered as facing limited access constraints. Level 1 areas were not included in the figures. This is a general estimation which does not reflect the specific access challenges per district or distinguish between different categories of migrants and refugees in need. The usage of OCHA level 4 and 5 for restricted access constraints and level 2 and 3 for limited access constraint is also an attempt to translate OCHA's 5 severity levels into ACAPS' two  categories. For these reasons, reliability is set as low for both access indicators as the above figures are most likely an overestimation and no specific figure for migrants and refugees in need affected by access constraints was found.</t>
  </si>
  <si>
    <t>LBY002People facing limited access constraints</t>
  </si>
  <si>
    <t>LBY002People facing restricted access constraints</t>
  </si>
  <si>
    <t>REG004People facing restricted access constraints</t>
  </si>
  <si>
    <t>Food Security in Mauritania</t>
  </si>
  <si>
    <t>MRT003</t>
  </si>
  <si>
    <t>MRT003Buildings damaged</t>
  </si>
  <si>
    <t>MRT003Buildings destroyed</t>
  </si>
  <si>
    <t>MRT003Economic Losses</t>
  </si>
  <si>
    <t>MRT003Injuries reported</t>
  </si>
  <si>
    <t>MRT003People facing limited access constraints</t>
  </si>
  <si>
    <t>MRT003People facing restricted access constraints</t>
  </si>
  <si>
    <t>ACLED April-Sep 2020</t>
  </si>
  <si>
    <t>https://acleddata.com/data-export-tool/</t>
  </si>
  <si>
    <t>Not enough available data. Three Syrian refugee children were injured due to to an ERW explosion close to Zarqa in May 2020.</t>
  </si>
  <si>
    <t>JOR002Injuries reported</t>
  </si>
  <si>
    <t>Nagorno-Karabakh Conflict</t>
  </si>
  <si>
    <t>REG013</t>
  </si>
  <si>
    <t>Armenia,Azerbaijan</t>
  </si>
  <si>
    <t>REG013Buildings damaged</t>
  </si>
  <si>
    <t>REG013Buildings destroyed</t>
  </si>
  <si>
    <t>REG013Economic Losses</t>
  </si>
  <si>
    <t>REG013Illness cases reported</t>
  </si>
  <si>
    <t>REG013People facing limited access constraints</t>
  </si>
  <si>
    <t>REG013People facing restricted access constraints</t>
  </si>
  <si>
    <t>Complex crisis in Chad</t>
  </si>
  <si>
    <t>TCD001</t>
  </si>
  <si>
    <t>TCD001Buildings damaged</t>
  </si>
  <si>
    <t>TCD001Buildings destroyed</t>
  </si>
  <si>
    <t>TCD001Economic Losses</t>
  </si>
  <si>
    <t>TCD001Illness cases reported</t>
  </si>
  <si>
    <t>TCD001Injuries reported</t>
  </si>
  <si>
    <t>TCD001People facing limited access constraints</t>
  </si>
  <si>
    <t>TCD001People facing restricted access constraints</t>
  </si>
  <si>
    <t>Complex crisis in Congo</t>
  </si>
  <si>
    <t>COG001</t>
  </si>
  <si>
    <t>Congo</t>
  </si>
  <si>
    <t>COG001Injuries reported</t>
  </si>
  <si>
    <t>COG001Illness cases reported</t>
  </si>
  <si>
    <t>COG001Buildings damaged</t>
  </si>
  <si>
    <t>COG001Buildings destroyed</t>
  </si>
  <si>
    <t>COG001Economic Losses</t>
  </si>
  <si>
    <t>COG001People facing limited access constraints</t>
  </si>
  <si>
    <t>COG001People facing restricted access constraints</t>
  </si>
  <si>
    <t>International Displacement</t>
  </si>
  <si>
    <t>ETH003</t>
  </si>
  <si>
    <t>Ethiopia</t>
  </si>
  <si>
    <t xml:space="preserve">No data </t>
  </si>
  <si>
    <t>ETH003People facing limited access constraints</t>
  </si>
  <si>
    <t>ETH003People facing restricted access constraints</t>
  </si>
  <si>
    <t>Northern Ethiopia Conflict</t>
  </si>
  <si>
    <t>ETH004</t>
  </si>
  <si>
    <t>No data</t>
  </si>
  <si>
    <t>ETH004People facing limited access constraints</t>
  </si>
  <si>
    <t>Affected population</t>
  </si>
  <si>
    <t>NAM002Crisis affected groups</t>
  </si>
  <si>
    <t>UNHCR 31/03/2021</t>
  </si>
  <si>
    <t>https://data2.unhcr.org/en/country/zmb</t>
  </si>
  <si>
    <t xml:space="preserve">Refugees, host and non-host groups are affected by the crisis. Most refugees are from Angola and DRC, and smaller numbers of refugees are from Rwanda, Burundi, Somalia and other nationalities. </t>
  </si>
  <si>
    <t>ZMB002Crisis affected groups</t>
  </si>
  <si>
    <t xml:space="preserve">Multiple crisis in Kenya </t>
  </si>
  <si>
    <t>KEN001</t>
  </si>
  <si>
    <t>Infogap</t>
  </si>
  <si>
    <t>KEN001Buildings damaged</t>
  </si>
  <si>
    <t>KEN001Buildings destroyed</t>
  </si>
  <si>
    <t>Buildings in affected area</t>
  </si>
  <si>
    <t>KEN001Buildings in affected area</t>
  </si>
  <si>
    <t>KEN001Economic Losses</t>
  </si>
  <si>
    <t>KEN001People facing limited access constraints</t>
  </si>
  <si>
    <t>KEN001People facing restricted access constraints</t>
  </si>
  <si>
    <t>KEN002Buildings damaged</t>
  </si>
  <si>
    <t>KEN002Buildings destroyed</t>
  </si>
  <si>
    <t>KEN002Buildings in affected area</t>
  </si>
  <si>
    <t>KEN002Economic Losses</t>
  </si>
  <si>
    <t>KEN002People facing limited access constraints</t>
  </si>
  <si>
    <t>Drought in South-West Angola</t>
  </si>
  <si>
    <t>AGO002</t>
  </si>
  <si>
    <t>Angola</t>
  </si>
  <si>
    <t>Fatalities reported</t>
  </si>
  <si>
    <t>ACLED accessed 13/12/2021</t>
  </si>
  <si>
    <t>https://acleddata.com/dashboard/#/dashboard</t>
  </si>
  <si>
    <t>From 13/05/2021 to 03/12/2021</t>
  </si>
  <si>
    <t>AGO002Fatalities reported</t>
  </si>
  <si>
    <t>Fatalities in all crises</t>
  </si>
  <si>
    <t>ACLED accessed 20/12/2021</t>
  </si>
  <si>
    <t>Fatalities related to riots</t>
  </si>
  <si>
    <t>AGO002Fatalities in all crises</t>
  </si>
  <si>
    <t>EOC Yemen 2021</t>
  </si>
  <si>
    <t>https://app.powerbi.com/view?r=eyJrIjoiNTY3YmU0NTItMmFjYy00OTUxLWI2NzEtOTU5N2Q0MDBjMjE5IiwidCI6ImI3ZTNlYmJjLTE2ZTctNGVmMi05NmE5LTVkODc4ZDg3MDM5ZCIsImMiOjl9</t>
  </si>
  <si>
    <t>The data set is until May/2021
I calculated 6 months span From ( Dec 2020- May 2021)
Still no current data</t>
  </si>
  <si>
    <t>YEM002Illness cases reported</t>
  </si>
  <si>
    <t>YEM001Illness cases reported</t>
  </si>
  <si>
    <t>CIMP data set/circulated through email</t>
  </si>
  <si>
    <t xml:space="preserve">CIMP Data , Circulated through email </t>
  </si>
  <si>
    <t>Calculated for 6 months span</t>
  </si>
  <si>
    <t>YEM001Injuries reported</t>
  </si>
  <si>
    <t>Drought in Ethiopia</t>
  </si>
  <si>
    <t>ETH005</t>
  </si>
  <si>
    <t>ETH005Buildings damaged</t>
  </si>
  <si>
    <t>ETH005Buildings destroyed</t>
  </si>
  <si>
    <t>ETH005Buildings in affected area</t>
  </si>
  <si>
    <t>ETH005People facing limited access constraints</t>
  </si>
  <si>
    <t>ETH005People facing restricted access constraints</t>
  </si>
  <si>
    <t>Eastern Africa Regional Drought Crisis</t>
  </si>
  <si>
    <t>REG014</t>
  </si>
  <si>
    <t>Ethiopia,Somalia,Kenya</t>
  </si>
  <si>
    <t>REG014Buildings damaged</t>
  </si>
  <si>
    <t>REG014Buildings destroyed</t>
  </si>
  <si>
    <t>REG014Buildings in affected area</t>
  </si>
  <si>
    <t>All groups are affected</t>
  </si>
  <si>
    <t>REG014Crisis affected groups</t>
  </si>
  <si>
    <t>REG014People facing limited access constraints</t>
  </si>
  <si>
    <t>REG014People facing restricted access constraints</t>
  </si>
  <si>
    <t>Extreme humanitarian conditions - Level 5</t>
  </si>
  <si>
    <t xml:space="preserve">x
</t>
  </si>
  <si>
    <t xml:space="preserve">No data available
</t>
  </si>
  <si>
    <t>REG002Extreme humanitarian conditions - Level 5</t>
  </si>
  <si>
    <t>Multiple Crises in Tanzania</t>
  </si>
  <si>
    <t>TZA001</t>
  </si>
  <si>
    <t>TZA001Illness cases reported</t>
  </si>
  <si>
    <t>TZA001Injuries reported</t>
  </si>
  <si>
    <t>TZA001Buildings damaged</t>
  </si>
  <si>
    <t>TZA001Buildings destroyed</t>
  </si>
  <si>
    <t>TZA001Buildings in affected area</t>
  </si>
  <si>
    <t>TZA001Economic Losses</t>
  </si>
  <si>
    <t>TZA001People facing limited access constraints</t>
  </si>
  <si>
    <t>TZA001People facing restricted access constraints</t>
  </si>
  <si>
    <t>Food Security Crisis in North-East Tanzania</t>
  </si>
  <si>
    <t>TZA003</t>
  </si>
  <si>
    <t>TZA003People displaced</t>
  </si>
  <si>
    <t>TZA003Illness cases reported</t>
  </si>
  <si>
    <t>TZA003Injuries reported</t>
  </si>
  <si>
    <t>TZA003Buildings damaged</t>
  </si>
  <si>
    <t>TZA003Buildings destroyed</t>
  </si>
  <si>
    <t>TZA003Buildings in affected area</t>
  </si>
  <si>
    <t>TZA003Economic Losses</t>
  </si>
  <si>
    <t>Host community and refugees</t>
  </si>
  <si>
    <t>TZA003Crisis affected groups</t>
  </si>
  <si>
    <t>TZA003People facing limited access constraints</t>
  </si>
  <si>
    <t>TZA003People facing restricted access constraints</t>
  </si>
  <si>
    <t>OCHA 14/05/2021 ; OCHA 17/03/2022</t>
  </si>
  <si>
    <t>https://reliefweb.int/sites/reliefweb.int/files/resources/Situation%20Report%20-%20Ethiopia%20-%20Tigray%20Region%20Humanitarian%20Update%20-%2014%20May%202021.pdf ; https://reliefweb.int/sites/reliefweb.int/files/resources/Situation%20Report%20-%20Northern%20Ethiopia%20-%20Humanitarian%20Update%20-%2017%20Mar%202022.pdf</t>
  </si>
  <si>
    <t xml:space="preserve">It is estimated that 7,000-10,000 Eritrean refugees are still in hard to reach areas across the region. The needs are likely to be very high// Access beyond Afdera Woreda, Zone 2 (Afar region) is currently impossible due to the clashes, hindering humanitarian operators from accessing an estimated 200,000 displaced people located in the inaccessible area. </t>
  </si>
  <si>
    <t>ETH004People facing restricted access constraints</t>
  </si>
  <si>
    <t>Host-community, IDPs, refugees , returnees</t>
  </si>
  <si>
    <t>ZWE001Crisis affected groups</t>
  </si>
  <si>
    <t>Complex crisis in Ethiopia</t>
  </si>
  <si>
    <t>ETH001</t>
  </si>
  <si>
    <t>ETH001People facing limited access constraints</t>
  </si>
  <si>
    <t>OCHA 14/05/2021</t>
  </si>
  <si>
    <t>https://reliefweb.int/sites/reliefweb.int/files/resources/Situation%20Report%20-%20Ethiopia%20-%20Tigray%20Region%20Humanitarian%20Update%20-%2014%20May%202021.pdf</t>
  </si>
  <si>
    <t>It is estimated that 7,000-10,000 Eritrean refugees are still in hard to reach areas across the region. The needs are likely to be very high.</t>
  </si>
  <si>
    <t>ETH001People facing restricted access constraints</t>
  </si>
  <si>
    <t>IFRC 05/07/2022</t>
  </si>
  <si>
    <t>https://reliefweb.int/report/mauritania/mauritaniatagant-hunger-crisis-emergency-plan-action-epoa-dref-operation-ndeg-mdrma013</t>
  </si>
  <si>
    <t xml:space="preserve">There are 136,254 malnourished children, including 103,514 (6%) in moderate acute malnutrition (MAM) and 32,740 (1.9%) in Severe Acute Malnutrition (SAM ) </t>
  </si>
  <si>
    <t>MRT003Illness cases reported</t>
  </si>
  <si>
    <t xml:space="preserve">Medium </t>
  </si>
  <si>
    <t>Host community, refugees, asylum seekers, migrants</t>
  </si>
  <si>
    <t>DZA002Crisis affected groups</t>
  </si>
  <si>
    <t>Host community, migrants, refugees, asylum seekers</t>
  </si>
  <si>
    <t>LBY002Crisis affected groups</t>
  </si>
  <si>
    <t>MRT002Illness cases reported</t>
  </si>
  <si>
    <t>TZA002Buildings destroyed</t>
  </si>
  <si>
    <t>Central Mediterranean Route</t>
  </si>
  <si>
    <t>REG007</t>
  </si>
  <si>
    <t>Algeria,Tunisia,Libya,Italy</t>
  </si>
  <si>
    <t xml:space="preserve">       x</t>
  </si>
  <si>
    <t>REG007Illness cases reported</t>
  </si>
  <si>
    <t>REG007Injuries reported</t>
  </si>
  <si>
    <t>REG007Buildings damaged</t>
  </si>
  <si>
    <t>REG007Buildings destroyed</t>
  </si>
  <si>
    <t>REG007Buildings in affected area</t>
  </si>
  <si>
    <t>REG007Economic Losses</t>
  </si>
  <si>
    <t xml:space="preserve">UNHCR 26/05/2022 ; Migrants Refugees accessed 21/08/2022 UNHCR 31/07/2022 ; UNHCR 31/07/2022 UNHCR accessed 26/08/2022 ; IOM 20/06/2022 UNHCR accessed 25/08/2022    </t>
  </si>
  <si>
    <t>https://reliefweb.int/report/algeria/unhcr-middle-east-and-north-africa-algeria-may-2022 ; https://migrants-refugees.va/country-profile/algeria/#:~:text=In%20mid%2D2020%20there%20were,and%20100.6%20thousand%20in%202019. https://data.unhcr.org/en/documents/details/94984 ; https://data.unhcr.org/en/documents/details/94983 https://data.unhcr.org/en/country/lby ; https://dtm.iom.int/reports/migrant-report-key-findings-round-41-feb-april-2022 https://data2.unhcr.org/en/situations/mediterranean/location/5205</t>
  </si>
  <si>
    <t>REG007Crisis affected groups</t>
  </si>
  <si>
    <t>REG007People facing limited access constraints</t>
  </si>
  <si>
    <t>REG007People facing restricted access constraints</t>
  </si>
  <si>
    <t>Western Mediterranean Route</t>
  </si>
  <si>
    <t>REG008</t>
  </si>
  <si>
    <t>Algeria,Morocco,Spain</t>
  </si>
  <si>
    <t>REG008Illness cases reported</t>
  </si>
  <si>
    <t>REG008Injuries reported</t>
  </si>
  <si>
    <t>REG008Buildings damaged</t>
  </si>
  <si>
    <t>REG008Buildings destroyed</t>
  </si>
  <si>
    <t>REG008Buildings in affected area</t>
  </si>
  <si>
    <t>REG008Economic Losses</t>
  </si>
  <si>
    <t>UNHCR 26/05/2022 ; Migrants Refugees accessed 21/08/2022 UNHCR 27/5/2022; Al Jazeera 25/06/2022 UNHCR accessed 25/08/2022 ; UNHCR 16/08/2022</t>
  </si>
  <si>
    <t>https://reliefweb.int/report/algeria/unhcr-middle-east-and-north-africa-algeria-may-2022 ; https://migrants-refugees.va/country-profile/algeria/#:~:text=In%20mid%2D2020%20there%20were,and%20100.6%20thousand%20in%202019. https://reliefweb.int/report/morocco/morocco-factsheet-april-2022 ; https://www.aljazeera.net/news/politics/2022/6/25/%D9%85%D9%82%D8%AA%D9%84-18-%D9%85%D9%87%D8%A7%D8%AC%D8%B1%D8%A7-%D8%A3%D8%AB%D9%86%D8%A7%D8%A1-%D9%85%D8%AD%D8%A7%D9%88%D9%84%D8%AA%D9%87%D9%85-%D8%A7%D9%84%D8%B9%D8%A8%D9%88%D8%B1-%D8%A5%D9%84%D9%89 https://data.unhcr.org/en/country/esp ; https://reliefweb.int/report/spain/spain-asylum-applications-1-jan-30-jul-2022</t>
  </si>
  <si>
    <t>REG008Crisis affected groups</t>
  </si>
  <si>
    <t>REG008People facing limited access constraints</t>
  </si>
  <si>
    <t>REG008People facing restricted access constraints</t>
  </si>
  <si>
    <t>Total population</t>
  </si>
  <si>
    <t>HNO 2022; OCHA 2022; World Bank, 2020; World Bank, 2020; "World Bank, 2021; World Bank, 2020; World Bank, 2021; World Bank 2021 ; R4V 2022; World Bank 2021 ; R4V 2022</t>
  </si>
  <si>
    <t>https://www.humanitarianresponse.info/es/operations/colombia/document/panorama-de-necesidades-humanitarias-2022  https://hum-insight.info/ https://data.worldbank.org/indicator/sp.pop.totl?page=2 https://data.worldbank.org/indicator/SM.POP.REFG?locations=BR  https://data.worldbank.org/indicator/SM.POP.REFG.OR?locations=BR https://data.worldbank.org/indicator/SP.POP.TOTL?locations=EC https://data.worldbank.org/country/peru?view=chart https://data.worldbank.org/indicator/SP.POP.TOTL?locations=CL https://data.worldbank.org/country/TT https://data.worldbank.org/indicator/SP.POP.TOTL?locations=DO ; https://www.r4v.info/es/document/r4v-america-latina-y-el-caribe-refugiados-y-migrantes 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https://datosmacro.expansion.com/demografia/migracion/emigracion/republica-dominicana#:~:text=Seg%C3%BAn%20los%20%C3%BAltimos%20datos%20publicados,195%20del%20ranking%20de%20emigrantes. https://data.worldbank.org/indicator/SP.POP.TOTL?locations=PA https://www.r4v.info/es/document/r4v-america-latina-y-el-caribe-refugiados-y-migrantes-venezolanos-en-la-region-mayo-2022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https://datosmacro.expansion.com/demografia/migracion/inmigracion/panama#:~:text=Seg%C3%BAn%20los%20%C3%BAltimos%20datos%20publicados,%2C%20que%20son%20el%2048.99%25.</t>
  </si>
  <si>
    <t>Total sum of population of countries with REG002: 27412335 (Ven); 208495000 (Bra); 50300000 (COL); 14846361 (EC); 33000000 (Per); 1454973 (TTO); 19100000 (CHL); 4300000 (PAN); 10800000 (DOM)</t>
  </si>
  <si>
    <t>REG002Total population</t>
  </si>
  <si>
    <t>Landmass affected</t>
  </si>
  <si>
    <t>Orarbo 2021; EcuRed 2021; EnColombia 2021; Toda Colombia 2021; OECD 2021; Colombia Immap 2021; World Bank; Brazilian Government, 2022</t>
  </si>
  <si>
    <t>http://orarbo.gov.co/apc-aa-files/a65cd60a57804f3f1d35afb36cfcf958/bogota_ficha_11001.pdf  https://www.ecured.cu/Departamento_de_Guajira_(Colombia)  https://encolombia.com/educacion-cultura/geografia-colombiana/departamentos/valle-del-cauca/ https://www.todacolombia.com/departamentos-de-colombia/atlantico/index.html  https://www.oecd.org/education/imhe/49183012.pdf  https://colombia.immap.org/deteccion-y-caracterizacion-de-asentamientos-nuevos/caracterizacion-de-asentamientos/nuevos-asentamientos-norte-de-santander/  https://data.worldbank.org/indicator/AG.LND.TOTL.K2?locations=VE; https://www.gov.br/casacivil/pt-br/acolhida/noticias/em-quatro-anos-mais-de-70-mil-refugiados-e-migrantes-venezuelanos-foram-interiorizados-no-brasil-1  https://www.embajadadebrasil.org/  https://data.worldbank.org/indicator/SP.POP.TOTL?locations=EC https://data.worldbank.org/indicator/AG.LND.TOTL.K2?locations=PE https://data.worldbank.org/indicator/SP.POP.TOTL?locations=CL https://data.worldbank.org/indicator/AG.LND.TOTL.K2?locations=TT https://data.worldbank.org/indicator/AG.LND.TOTL.K2?locations=DO https://data.worldbank.org/indicator/AG.LND.TOTL.K2?locations=PA</t>
  </si>
  <si>
    <t>Sum ofLandmass affected in countries with REG002</t>
  </si>
  <si>
    <t>REG002Landmass affected</t>
  </si>
  <si>
    <t>People exposed</t>
  </si>
  <si>
    <t>HNO2022; IBGE, 2021; World Bank, 2020; World Bank, 2021; World Bank, 2020; World Bank, 2021; World Bank 2021 ; R4V 2022; R4V 2022</t>
  </si>
  <si>
    <t>https://www.ibge.gov.br/  https://data.worldbank.org/indicator/SP.POP.TOTL?locations=EC  https://data.worldbank.org/country/peru?view=chart https://data.worldbank.org/indicator/SP.POP.TOTL?locations=CL https://data.worldbank.org/country/TT https://data.worldbank.org/indicator/SP.POP.TOTL?locations=DO https://www.r4v.info/es/document/r4v-america-latina-y-el-caribe-refugiados-y-migrantesvenezolanos-en-la-region-mayo-2022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https://datosmacro.expansion.com/demografia/migracion/emigracion/republica dominicana#:~:text=Seg%C3%BAn%20los%20%C3%BAltimos%20datos%20publicados,195%20de %20ranking%20de%20emigrantes. https://www.r4v.info/es/document/r4v-america-latina-y-el-caribe-refugiados-y-migrantes-venezolanos-en-la-region-julio-2022</t>
  </si>
  <si>
    <t>Sum of people exposed in all countries with open Reg002 crisis</t>
  </si>
  <si>
    <t>REG002People exposed</t>
  </si>
  <si>
    <t>People affected</t>
  </si>
  <si>
    <t>R4V, 07/12/2021; UCAB, 2021; IDMC, 2021; R4V, 2022; UNHCR 2022; R4V, 2022; Inec 2022; R4V, 2022; Inei 2017; INE, 2017; R4V,2021; IOM 2020; World Bank 2021 ; R4V 2022; R4V 2022; R4V 02/2022; APNEWS 01/02/2022</t>
  </si>
  <si>
    <t>https://www.r4v.info/en/document/rmrp-2022 https://www.internal-displacement.org/countries/venezuela  https://assets.website-files.com/5d14c6a5c4ad42a4e794d0f7/6153ad6fb92e4428cada4fb7_Presentacion%20ENCOVI%202021%20V1.pdf https://www.r4v.info/pt/document/rmrp-2022-plano-regional-e-capitulo-brasil  https://disasterphilanthropy.org/disasters/2022-northeastern-brazil-floods/  https://reporting.unhcr.org/brazil    https://data.humdata.org/dataset/idmc-idp-data-for-brazil           https://floodlist.com/america/brazil-floods-amazonas-may-2022    https://www.ibge.gov.br/  https://www.gov.br/cemaden/pt-br/assuntos/riscos-geo-hidrologicos/12-06-2022-previsao-de-risco-geo-hidrologicos https://www.reuters.com/world/americas/heavy-rains-brazils-northeast-kill-least-35-2022-05-28/ https://rmrp.r4v.info/rmrp-2022-pagina-principal-ecuador/  https://www.ecuadorencifras.gob.ec/estadisticas/ https://rmrp.r4v.info/rmrp-2022-pagina-principal-ecuador/  https://www.ecuadorencifras.gob.ec/estadisticas/ http://resultados.censo2017.cl/  https://www.r4v.info/es/document/chile-two-pager https://dtm.iom.int/reports/trinidad-and-tobago-%E2%80%94-monitoring-venezuelan-citizens-presence-round-3-december-2020 https://data.worldbank.org/indicator/SP.POP.TOTL?locations=DO https://www.r4v.info/es/document/r4v-america-latina-y-el-caribe-refugiados-y-migrantes-venezolanos-en-la-region-mayo-2022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https://datosmacro.expansion.com/demografia/migracion/emigracion/republica-dominicana#:~:text=Seg%C3%BAn%20los%20%C3%BAltimos%20datos%20publicados,195%20del%20ranking%20de%20emigrantes  https://www.r4v.info/es/document/r4v-america-latina-y-el-caribe-refugiados-y-migrantes-venezolanos-en-la-region-febrero-1 https://data.humdata.org/dataset/rmrp-2022 https://apnews.com/article/noticias-9412f9ff99ff5e89b36dcdec57802516</t>
  </si>
  <si>
    <t xml:space="preserve">Sum of affected people from countries with open Reg002 crisis: </t>
  </si>
  <si>
    <t>REG002People affected</t>
  </si>
  <si>
    <t>Ministerio de Relaciones Exteriores, 2022; R4V 2022 UNHCR, 2022; Humdata, 2021; R4V,2022; R4V,2022; R4V,  December 9th, 2021 ; R4V,2022; R4V 2022; R4V 2022</t>
  </si>
  <si>
    <t>https://migracioncolombia.gov.co/infografias/distribucion-de-venezolanos-en-colombia-corte28-de-febrero-de-2022  r4v.info/en/refugeeandmigrants  https://reporting.unhcr.org/brazil   https://data.humdata.org/dataset/idmc-idp-data-for-brazil  https://www.r4v.info/en/document/rmrp-2022 https://www.r4v.info/en/document/rmrp-2022 https://www.r4v.info/es/document/chile-two-pager https://www.r4v.info/es/document/2022-rmrp-trinidad-y-tobago-hoja-informativa  https://www.r4v.info/es/document/r4v-america-latina-y-el-caribe-refugiados-y-migrantes-venezolanos-en-la-region-julio-2022 https://www.r4v.info/es/document/r4v-america-latina-y-el-caribe-refugiados-y-migrantes-venezolanos-en-la-region-julio-2022</t>
  </si>
  <si>
    <t xml:space="preserve">Sum of people displaced from countries with open Reg002 crisis
</t>
  </si>
  <si>
    <t>REG002People displaced</t>
  </si>
  <si>
    <t>It is difficult to establish and access this data</t>
  </si>
  <si>
    <t>REG002Illness cases reported</t>
  </si>
  <si>
    <t>REG002Injuries reported</t>
  </si>
  <si>
    <t>Medicina Legal 2022; ACLED 2022; Missing Migrants; ACLED, 2022; Missing Migrants 2022; BBC 2021 ; El Pitazo 2022</t>
  </si>
  <si>
    <t>https://noticias.canal1.com.co/noticias/este-ano-han-sido-asesinados-367-ciudadanos-venezolanos-en-colombia/  https://acleddata.com/dashboard/#/dashboard  https://missingmigrants.iom.int/es/descargar-datos-del-proyecto-migrantes-desaparecidos https://missingmigrants.iom.int/es/descargar-datos-del-proyecto-migrantes-desaparecidos https://acleddata.com/dashboard/#/dashboard https://missingmigrants.iom.int/es/descargar-datos-del-proyecto-migrantes-desaparecidos https://www.bbc.com/mundo/noticias-america-latina-58800345 ; https://elpitazo.net/migracion/al-menos-10-venezolanos-han-muerto-en-la-selva-del-darien-en-lo-que-va-de-2022/</t>
  </si>
  <si>
    <t>Sum of number of fatalities reported from countries with open REG002 crisis. No information available for Brazil002 and DOM002</t>
  </si>
  <si>
    <t>REG002Fatalities reported</t>
  </si>
  <si>
    <t>HNO 2022 Indepaz 2022, Medicina legal 2022; ACLED 2022; ACLED, 2022; Missing Migrants; Missing Migrants; ACLED, 2022; Missing Migrants; BBC 2021 ; El Pitazo 2022</t>
  </si>
  <si>
    <t>https://www.humanitarianresponse.info/es/operations/colombia/document/panorama-de-necesidades-humanitarias-2022  https://indepaz.org.co/informe-de-masacres-en-colombia-durante-el-2020-2021/ https://acleddata.com/dashboard/#/dashboard https://acleddata.com/dashboard/#/dashboard https://missingmigrants.iom.int/es/descargar-datos-del-proyecto-migrantes-desaparecidos https://missingmigrants.iom.int/es/descargar-datos-del-proyecto-migrantes-desaparecidos https://acleddata.com/dashboard/#/dashboard https://missingmigrants.iom.int/es/descargar-datos-del-proyecto-migrantes-desaparecidos https://www.bbc.com/mundo/noticias-america-latina-58800345 ; https://elpitazo.net/migracion/al-menos-10-venezolanos-han-muerto-en-la-selva-del-darien-en-lo-que-va-de-2022/</t>
  </si>
  <si>
    <t>Sum of all fatalities reported in countries with open Reg002. No data available for DOM002</t>
  </si>
  <si>
    <t>REG002Fatalities in all crises</t>
  </si>
  <si>
    <t>REG002Buildings damaged</t>
  </si>
  <si>
    <t>REG002Buildings destroyed</t>
  </si>
  <si>
    <t>REG002Economic Losses</t>
  </si>
  <si>
    <t>People in Need</t>
  </si>
  <si>
    <t>RMRP 2022; UCAB, 2021; R4V, 2022; R4V 2022; R4V 2022; R4V 2022; R4V 2022; R4V 2022; R4V 2022</t>
  </si>
  <si>
    <t>https://www.r4v.info/en/document/rmrp-2022  https://assets.website-files.com/5d14c6a5c4ad42a4e794d0f7/6153ad6fb92e4428cada4fb7_Presentacion%20ENCOVI%202021%20V1.pdf  https://www.r4v.info/pt/document/rmrp-2022-plano-regional-e-capitulo-brasil  https://www.r4v.info/en/document/rmrp-2022  https://www.r4v.info/en/document/rmrp-2022  https://www.r4v.info/es/document/chile-two-pager  https://www.r4v.info/en/document/rmrp-2022  https://data.humdata.org/dataset/rmrp-2022 https://data.humdata.org/dataset/rmrp-2022</t>
  </si>
  <si>
    <t xml:space="preserve">Sum of PIN in countries with REG002
</t>
  </si>
  <si>
    <t>REG002People in Need</t>
  </si>
  <si>
    <t>Minimal humanitarian conditions - Level 1</t>
  </si>
  <si>
    <t>"UCAB, 2021; IDMC, 2021; OCHA 2022; R4V, 2022; UNHCR 2022; IBGE, 2021; R4V, 2022; Inec 2022, World Bank 2020; R4V, 2022; Inei 2017, World Bank 2021; World Bank, 2020 INE, 2017; R4V,2021; World Bank, 2021 IOM 2020; World Bank 2020 ; R4V 2022; R4V 2022</t>
  </si>
  <si>
    <t>https://hum-insight.info/ https://assets.website-files.com/5d14c6a5c4ad42a4e794d0f7/6153ad6fb92e4428cada4fb7_Presentacion%20ENCOVI%202021%20V1.pdf   https://www.internal-displacement.org/countries/venezuela  https://assets.website-files.com/5d14c6a5c4ad42a4e794d0f7/6153ad6fb92e4428cada4fb7_Presentacion%20ENCOVI%202021%20V1.pdf  https://hum-insight.info/ https://www.ibge.gov.br/ https://www.r4v.info/pt/document/rmrp-2022-plano-regional-e-capitulo-brasil  https://disasterphilanthropy.org/disasters/2022-northeastern-brazil-floods/  https://reporting.unhcr.org/brazil    https://data.humdata.org/dataset/idmc-idp-data-for-brazil           https://floodlist.com/america/brazil-floods-amazonas-may-2022    https://www.ibge.gov.br/  https://www.gov.br/cemaden/pt-br/assuntos/riscos-geo-hidrologicos/12-06-2022-previsao-de-risco-geo-hidrologicos https://www.reuters.com/world/americas/heavy-rains-brazils-northeast-kill-least-35-2022-05-28/  https://reporting.unhcr.org/brazil https://data.humdata.org/dataset/idmc-idp-data-for-brazil https://rmrp.r4v.info/rmrp-2022-pagina-principal-ecuador/ https://www.ecuadorencifras.gob.ec/estadisticas/ https://data.worldbank.org/indicator/SP.POP.TOTL?locations=E https://rmrp.r4v.info/rmrp-2022-pagina-principal-ecuador/ https://www.ecuadorencifras.gob.ec/estadisticas https://data.worldbank.org/country/peru?view=chart| http://resultados.censo2017.cl/  https://www.r4v.info/es/document/chile-two-pager   https://data.worldbank.org/indicator/SP.POP.TOTL?locations=CL https://dtm.iom.int/reports/trinidad-and-tobago-%E2%80%94-monitoring-venezuelan-citizens-presence-round-3-december-2020 https://data.worldbank.org/country/TT https://data.worldbank.org/indicator/SP.POP.TOTL?locations=DO ; https://www.r4v.info/es/document/r4v-america-latina-y-el-caribe-refugiados-y-migrantes-venezolanos-en-la-region-mayo-2022 ; https://datosmacro.expansion.com/demografia/migracion/inmigracion/republica-dominicana#:~:text=Aumenta%20el%20n%C3%BAmero%20de%20inmigrantes%20en%20Rep%C3%BAblica%20Dominicana&amp;text=La%20inmigraci%C3%B3n%20masculina%20es%20superior,%2C%20que%20son%20el%2035.65%25. ; https://datosmacro.expansion.com/demografia/migracion/emigracion/republica-dominicana#:~:text=Seg%C3%BAn%20los%20%C3%BAltimos%20datos%20publicados,195%20del%20ranking%20de%20emigrantes. https://www.r4v.info/es/document/r4v-america-latina-y-el-caribe-refugiados-y-migrantes-venezolanos-en-la-region-mayo-2022 ; https://datosmacro.expansion.com/demografia/migracion/inmigracion/republica-dominicana#:~:text=Aumenta%20el%20n%C3%BAmero%20de%20inmigrantes%20en%20Rep%C3%BAblica%20Dominicana&amp;text=La%20inmigraci%C3%B3n%20masculina%20es%20superior,%2C%20que%20son%20el%2035.65%25. ; ttps://datosmacro.expansion.com/demografia/migracion/inmigracion/panama#:~:text=Seg%C3%BAn%20los%20%C3%BAltimos%20datos%20publicados,%2C%20que%20son%20el%2048.99%25.</t>
  </si>
  <si>
    <t>Sum of level 1 in countries with REG002</t>
  </si>
  <si>
    <t>REG002Minimal humanitarian conditions - Level 1</t>
  </si>
  <si>
    <t>Stressed humanitarian conditions - Level 2</t>
  </si>
  <si>
    <t>Sum of level 2 in all countries with open crisis REG002</t>
  </si>
  <si>
    <t>REG002Stressed humanitarian conditions - Level 2</t>
  </si>
  <si>
    <t>Moderate humanitarian conditions - Level 3</t>
  </si>
  <si>
    <t>Sum of PIN in countries with REG002</t>
  </si>
  <si>
    <t>REG002Moderate humanitarian conditions - Level 3</t>
  </si>
  <si>
    <t>Severe humanitarian conditions - Level 4</t>
  </si>
  <si>
    <t>Calculations using the ACAPS methodology</t>
  </si>
  <si>
    <t>REG002Severe humanitarian conditions - Level 4</t>
  </si>
  <si>
    <t>R4V 2022</t>
  </si>
  <si>
    <t>r4v.info/en/refugeeandmigrants</t>
  </si>
  <si>
    <t>IDPs, Refugees/asylum-seekers/migrants, Returnees, Host, Non-Host</t>
  </si>
  <si>
    <t>REG002Crisis affected groups</t>
  </si>
  <si>
    <t>DZA002Injuries reported</t>
  </si>
  <si>
    <t>DZA002Buildings damaged</t>
  </si>
  <si>
    <t>DZA002Economic Losses</t>
  </si>
  <si>
    <t>DZA002Buildings destroyed</t>
  </si>
  <si>
    <t>DZA002Illness cases reported</t>
  </si>
  <si>
    <t>DZA003Injuries reported</t>
  </si>
  <si>
    <t>DZA003Buildings destroyed</t>
  </si>
  <si>
    <t>DZA003Buildings damaged</t>
  </si>
  <si>
    <t>DZA003Economic Losses</t>
  </si>
  <si>
    <t>DZA003Illness cases reported</t>
  </si>
  <si>
    <t>ACLED - August 2022</t>
  </si>
  <si>
    <t>Fatalities incurred in Senegal from the 01/03/2022 to the 12/08/2022</t>
  </si>
  <si>
    <t>SEN002Fatalities reported</t>
  </si>
  <si>
    <t>Global fatalities incurred in Senegal from the 01/03/2022 to the 12/08/2022</t>
  </si>
  <si>
    <t>SEN002Fatalities in all crises</t>
  </si>
  <si>
    <t>Information gap</t>
  </si>
  <si>
    <t>ETH005Injuries reported</t>
  </si>
  <si>
    <t>IFRC 09/09/2022 , OCHA 28/08/2022 , OCHA 25/9/2022</t>
  </si>
  <si>
    <t>https://reliefweb.int/report/sudan/sudan-floods-operation-update-4-emergency-appeal-no-mdrsd028 , https://reports.unocha.org/en/country/sudan/card/29Rx7YCKzC/ , https://reliefweb.int/report/sudan/sudan-2022-flood-response-update-25-september-2022</t>
  </si>
  <si>
    <t>The floods have reportedly affected at least 500 health facilities, 397 schools , 1,000 water sources  , 2,683 public utilities and 10,271 latrines have been damaged or destroyed .</t>
  </si>
  <si>
    <t>SDN001Economic Losses</t>
  </si>
  <si>
    <t>International Organization for Migration - 21st October 2022</t>
  </si>
  <si>
    <t>https://reliefweb.int/report/senegal/senegal-rapport-sur-le-suivi-des-flux-de-populations-juillet-2022-dashboard-44-publication-juillet-2022</t>
  </si>
  <si>
    <t xml:space="preserve"> Displaced persons in Senegal with over 4363 internally displaced persons as a result of drought.</t>
  </si>
  <si>
    <t>SEN002People displaced</t>
  </si>
  <si>
    <t>Different group of persons for the crisis inlcude; internally displaced persons</t>
  </si>
  <si>
    <t>SEN002Crisis affected groups</t>
  </si>
  <si>
    <t>Drought in Djibouti</t>
  </si>
  <si>
    <t>DJI003</t>
  </si>
  <si>
    <t>Djibouti</t>
  </si>
  <si>
    <t>No Data/ Information on this</t>
  </si>
  <si>
    <t>DJI003Illness cases reported</t>
  </si>
  <si>
    <t>DJI003Injuries reported</t>
  </si>
  <si>
    <t>DJI003Buildings damaged</t>
  </si>
  <si>
    <t>DJI003Buildings destroyed</t>
  </si>
  <si>
    <t>DJI003Buildings in affected area</t>
  </si>
  <si>
    <t>DJI003Economic Losses</t>
  </si>
  <si>
    <t>Refugees, host, non-host population,  retunrees, IDPs</t>
  </si>
  <si>
    <t>DJI003Crisis affected groups</t>
  </si>
  <si>
    <t>DJI003People facing limited access constraints</t>
  </si>
  <si>
    <t>DJI003People facing restricted access constraints</t>
  </si>
  <si>
    <t>Mixed migration in Djibouti</t>
  </si>
  <si>
    <t>DJI002</t>
  </si>
  <si>
    <t>No data/ Information</t>
  </si>
  <si>
    <t>DJI002Illness cases reported</t>
  </si>
  <si>
    <t>DJI002Injuries reported</t>
  </si>
  <si>
    <t>DJI002Buildings damaged</t>
  </si>
  <si>
    <t>DJI002Buildings destroyed</t>
  </si>
  <si>
    <t>DJI002Buildings in affected area</t>
  </si>
  <si>
    <t>DJI002Economic Losses</t>
  </si>
  <si>
    <t>UNHCR 30/06/2022 ; IOM 14/09/2022</t>
  </si>
  <si>
    <t>https://data2.unhcr.org/en/documents/details/92638 ; https://dtm.iom.int/reports/djibouti-%E2%80%94-migration-trends-dashboard-august-2022</t>
  </si>
  <si>
    <t>Refugees and asylum seekers</t>
  </si>
  <si>
    <t>DJI002Crisis affected groups</t>
  </si>
  <si>
    <t>DJI002People facing limited access constraints</t>
  </si>
  <si>
    <t>DJI002People facing restricted access constraints</t>
  </si>
  <si>
    <t>Multiple crises in Djibouti</t>
  </si>
  <si>
    <t>DJI001</t>
  </si>
  <si>
    <t>DJI001Illness cases reported</t>
  </si>
  <si>
    <t>DJI001Injuries reported</t>
  </si>
  <si>
    <t>DJI001Buildings damaged</t>
  </si>
  <si>
    <t>DJI001Buildings destroyed</t>
  </si>
  <si>
    <t>DJI001Buildings in affected area</t>
  </si>
  <si>
    <t>DJI001Economic Losses</t>
  </si>
  <si>
    <t>DJI001Crisis affected groups</t>
  </si>
  <si>
    <t>DJI001People facing limited access constraints</t>
  </si>
  <si>
    <t>DJI001People facing restricted access constraints</t>
  </si>
  <si>
    <t>Venezuela displacement in Colombia</t>
  </si>
  <si>
    <t>COL002</t>
  </si>
  <si>
    <t>Colombia</t>
  </si>
  <si>
    <t>COL002People facing limited access constraints</t>
  </si>
  <si>
    <t>COL002People facing restricted access constraints</t>
  </si>
  <si>
    <t>OCHA 15/12/2022</t>
  </si>
  <si>
    <t>https://reliefweb.int/report/ethiopia/ethiopia-cholera-outbreak-flash-update-4-14-december-2022</t>
  </si>
  <si>
    <t>Fatalities arising from cholera  in drought stricken areas.</t>
  </si>
  <si>
    <t>ETH005Fatalities reported</t>
  </si>
  <si>
    <t>ETH003Illness cases reported</t>
  </si>
  <si>
    <t>No data/ information on this</t>
  </si>
  <si>
    <t>ETH003Injuries reported</t>
  </si>
  <si>
    <t>No data/ Information on this</t>
  </si>
  <si>
    <t>ETH003Fatalities reported</t>
  </si>
  <si>
    <t>ETH003Buildings damaged</t>
  </si>
  <si>
    <t>ETH003Buildings destroyed</t>
  </si>
  <si>
    <t>ETH003Buildings in affected area</t>
  </si>
  <si>
    <t>ETH003Economic Losses</t>
  </si>
  <si>
    <t>Nicaraguan refugees in Costa Rica</t>
  </si>
  <si>
    <t>CRI002</t>
  </si>
  <si>
    <t>Costa Rica</t>
  </si>
  <si>
    <t>There are no approximate or exact figures about people in need facing limited accesss constraints</t>
  </si>
  <si>
    <t>CRI002People facing limited access constraints</t>
  </si>
  <si>
    <t>There are no approximate or exact figures about people in need facing restricted accesss constraints</t>
  </si>
  <si>
    <t>CRI002People facing restricted access constraints</t>
  </si>
  <si>
    <t>Socioeconomic crisis in Nicaragua</t>
  </si>
  <si>
    <t>NIC001</t>
  </si>
  <si>
    <t>Nicaragua</t>
  </si>
  <si>
    <t>There are no approximate or exact figures about people in need facing limited access constraints</t>
  </si>
  <si>
    <t>NIC001People facing limited access constraints</t>
  </si>
  <si>
    <t>There are no approximate or exact figures about people in need facing restricted access constraints</t>
  </si>
  <si>
    <t>NIC001People facing restricted access constraints</t>
  </si>
  <si>
    <t>Venezuela displacement in Dominican Republic</t>
  </si>
  <si>
    <t>DOM002</t>
  </si>
  <si>
    <t>Dominican Republic</t>
  </si>
  <si>
    <t>DOM002People facing limited access constraints</t>
  </si>
  <si>
    <t>DOM002People facing restricted access constraints</t>
  </si>
  <si>
    <t>No data / information</t>
  </si>
  <si>
    <t>ETH001Injuries reported</t>
  </si>
  <si>
    <t>ETH001Buildings damaged</t>
  </si>
  <si>
    <t>ETH001Buildings destroyed</t>
  </si>
  <si>
    <t>ETH001Buildings in affected area</t>
  </si>
  <si>
    <t>Humanitarian data - 1st January 2021</t>
  </si>
  <si>
    <t>https://data.humdata.org/group/ago</t>
  </si>
  <si>
    <t>Total population of Angola adjusted with the recent statistics of the 01st of January 2021</t>
  </si>
  <si>
    <t>AGO002Total population</t>
  </si>
  <si>
    <t>WFP 13/1/2023</t>
  </si>
  <si>
    <t>https://reliefweb.int/report/ethiopia/wfp-regional-bureau-eastern-africa-drought-response-horn-africa-situational-report-2-december-2022</t>
  </si>
  <si>
    <t>4.5 million livestock are estimated to have died because of the ongoing drought in Ethiopia</t>
  </si>
  <si>
    <t>ETH001Economic Losses</t>
  </si>
  <si>
    <t>Southern Africa Regional Food Security Crisis</t>
  </si>
  <si>
    <t>REG012</t>
  </si>
  <si>
    <t>Madagascar,Malawi,Namibia,Eswatini,Zambia,Zimbabwe,Tanzania</t>
  </si>
  <si>
    <t xml:space="preserve"> x   IFRC 20/12/2022  X x</t>
  </si>
  <si>
    <t xml:space="preserve"> x   https://reliefweb.int/report/malawi/malawi-tropical-storm-ana-6-month-operation-update-emergency-appeal-no-mdrmw015  X x</t>
  </si>
  <si>
    <t>The figure of economic losses in Malawi as there is no information about economic losses  in the other countries</t>
  </si>
  <si>
    <t>REG012Economic Losses</t>
  </si>
  <si>
    <t>x; ; AOAV Accessed 19/12/2022</t>
  </si>
  <si>
    <t>x; ; http://www.explosiveviolencedata.com/filters#results-title</t>
  </si>
  <si>
    <t>Total injuries arising from drought related complications arising from drought in the Eat African region</t>
  </si>
  <si>
    <t>REG014Injuries reported</t>
  </si>
  <si>
    <t xml:space="preserve">WFP 13/1/2023; ; </t>
  </si>
  <si>
    <t xml:space="preserve">https://reliefweb.int/report/ethiopia/wfp-regional-bureau-eastern-africa-drought-response-horn-africa-situational-report-2-december-2022; ; </t>
  </si>
  <si>
    <t>REG014Economic Losses</t>
  </si>
  <si>
    <t>OCHA accessed on 13/3/2023</t>
  </si>
  <si>
    <t>https://www.humanitarianresponse.info/en/operations/sudan/floods-2022</t>
  </si>
  <si>
    <t>The number of houses damaged because of floods as of 25 October 2022</t>
  </si>
  <si>
    <t>SDN001Buildings damaged</t>
  </si>
  <si>
    <t>The number of houses destroyed because of floods as of 25 October 2022</t>
  </si>
  <si>
    <t>SDN001Buildings destroyed</t>
  </si>
  <si>
    <t>Multiple crisis in Mexico</t>
  </si>
  <si>
    <t>MEX001</t>
  </si>
  <si>
    <t>Mexico</t>
  </si>
  <si>
    <t>MEX001People facing limited access constraints</t>
  </si>
  <si>
    <t>MEX001People facing restricted access constraints</t>
  </si>
  <si>
    <t>Criminal Violence in Mexico</t>
  </si>
  <si>
    <t>MEX002</t>
  </si>
  <si>
    <t>MEX002People facing limited access constraints</t>
  </si>
  <si>
    <t>MEX002People facing restricted access constraints</t>
  </si>
  <si>
    <t>Mixed Migration in Mexico</t>
  </si>
  <si>
    <t>MEX003</t>
  </si>
  <si>
    <t>MEX003People facing limited access constraints</t>
  </si>
  <si>
    <t>MEX003People facing restricted access constraints</t>
  </si>
  <si>
    <t xml:space="preserve"> x   OCHA 20/03/2023  X x</t>
  </si>
  <si>
    <t xml:space="preserve"> x   https://reliefweb.int/report/malawi/malawi-tropical-cyclone-freddy-flash-update-no-5-20-march-2023  X x</t>
  </si>
  <si>
    <t>The number of buildings damaged in Malawi ,  there is no information about the ilness cases in the other countries</t>
  </si>
  <si>
    <t>REG012Buildings damaged</t>
  </si>
  <si>
    <t>OCHA 20/03/2023</t>
  </si>
  <si>
    <t>The number of  buildings destroyed in Malawi ,  there is no information about the ilness cases in the other countries</t>
  </si>
  <si>
    <t>REG012Buildings destroyed</t>
  </si>
  <si>
    <t>OCHA 10/3/2023</t>
  </si>
  <si>
    <t>https://reliefweb.int/report/ethiopia/ethiopia-drought-situation-update-1-10-march-2023</t>
  </si>
  <si>
    <t>6.85 million livestock are estimated to have died because of the ongoing drought in Ethiopia</t>
  </si>
  <si>
    <t>ETH005Economic Losses</t>
  </si>
  <si>
    <t>Data infofrmation missing</t>
  </si>
  <si>
    <t>ETH004Injuries reported</t>
  </si>
  <si>
    <t>Complex crisis in Malawi</t>
  </si>
  <si>
    <t>MWI002</t>
  </si>
  <si>
    <t>Malawi</t>
  </si>
  <si>
    <t>No cummulative figures on this indicator</t>
  </si>
  <si>
    <t>MWI002Buildings in affected area</t>
  </si>
  <si>
    <t>MWI002People facing limited access constraints</t>
  </si>
  <si>
    <t>MWI002People facing restricted access constraints</t>
  </si>
  <si>
    <t>UNHCR accessed on 26/04/2023 , Govt. Malawi 13/04/2023</t>
  </si>
  <si>
    <t>https://data2.unhcr.org/en/country/mwi , https://reliefweb.int/report/malawi/tropical-cyclone-freddy-emergency-response-plan-office-president-and-cabinet-department-disaster-management-affairs-march-2023</t>
  </si>
  <si>
    <t>Host-community , IDPs , refugees and asylum-seekers</t>
  </si>
  <si>
    <t>MWI002Crisis affected groups</t>
  </si>
  <si>
    <t>IPC 30/12/2022 , UNHCR 15/03/2023</t>
  </si>
  <si>
    <t xml:space="preserve"> https://www.ipcinfo.org/ipc-country-analysis/details-map/en/c/1156131/?iso3=TZA,  https://data2.unhcr.org/en/documents/details/99656</t>
  </si>
  <si>
    <t>Host-community and Refugees</t>
  </si>
  <si>
    <t>TZA001Crisis affected groups</t>
  </si>
  <si>
    <t>UNHCR 20/02/2023</t>
  </si>
  <si>
    <t>https://data2.unhcr.org/en/documents/details/99153</t>
  </si>
  <si>
    <t>TZA002Crisis affected groups</t>
  </si>
  <si>
    <t>Complex crisis in Haiti</t>
  </si>
  <si>
    <t>HTI001</t>
  </si>
  <si>
    <t>Haiti</t>
  </si>
  <si>
    <t>HTI001People facing limited access constraints</t>
  </si>
  <si>
    <t>HTI001People facing restricted access constraints</t>
  </si>
  <si>
    <t>Complex crisis in El Salvador</t>
  </si>
  <si>
    <t>SLV001</t>
  </si>
  <si>
    <t>El Salvador</t>
  </si>
  <si>
    <t>SLV001People facing limited access constraints</t>
  </si>
  <si>
    <t>SLV001People facing restricted access constraints</t>
  </si>
  <si>
    <t>Venezuela displacement in Panama</t>
  </si>
  <si>
    <t>PAN002</t>
  </si>
  <si>
    <t>Panama</t>
  </si>
  <si>
    <t>PAN002People facing limited access constraints</t>
  </si>
  <si>
    <t>PAN002People facing restricted access constraints</t>
  </si>
  <si>
    <t>Complex crisis in Guatemala</t>
  </si>
  <si>
    <t>GTM001</t>
  </si>
  <si>
    <t>Guatemala</t>
  </si>
  <si>
    <t>GTM001People facing limited access constraints</t>
  </si>
  <si>
    <t>GTM001People facing restricted access constraints</t>
  </si>
  <si>
    <t>Complex crisis in Honduras</t>
  </si>
  <si>
    <t>HND001</t>
  </si>
  <si>
    <t>Honduras</t>
  </si>
  <si>
    <t>HND001People facing limited access constraints</t>
  </si>
  <si>
    <t>HND001People facing restricted access constraints</t>
  </si>
  <si>
    <t>Turkiye / Syria earthquake</t>
  </si>
  <si>
    <t>REG015</t>
  </si>
  <si>
    <t>Türkiye,Syria</t>
  </si>
  <si>
    <t>World Bank 2020 +OCHA 2023 HNO 22/12/2022</t>
  </si>
  <si>
    <t>https://data.worldbank.org/indicator/SP.POP.TOTL?locations=TR; https://reliefweb.int/report/syrian-arab-republic/syrian-arab-republic-2023-humanitarian-needs-overview-december-2022-enar</t>
  </si>
  <si>
    <t>World Bank figures, includes refugee population + Total population of Syria based on 2023 HNO</t>
  </si>
  <si>
    <t>REG015Total population</t>
  </si>
  <si>
    <t>City Population accessed 06/2023 +KFCRIS , OCHA 06/02/2023</t>
  </si>
  <si>
    <t>https://www.citypopulation.de/en/turkey/cities/; https://kfcris.com/pdf/5e43a7813784133606d70cc8b52d433b5909a9623e8c2.pdf; https://reliefweb.int/report/syrian-arab-republic/syrian-arab-republic-humanitarian-country-team-hct-coordinated-response-flash-update-earthquake-6-february-2023</t>
  </si>
  <si>
    <t>Total surface areas of: Gaziantep, K. Maras, Hatay, Osmaniye, Malatya, Sansliurfa, Adana, Diyarbakir, Kilis. All of them are considered impacted by the Turkey / Syria earthquake. + Total surface areas of: Aleppo, Lattaki, Hama, Tartous, Idelb, and Ar-Raqqa. These governorates are all considered impacted by Turkiye / Syria earthquake.</t>
  </si>
  <si>
    <t>REG015Landmass affected</t>
  </si>
  <si>
    <t>TurkStat accessed 06/2023 +OCHA 22/12/2022</t>
  </si>
  <si>
    <t>https://data.tuik.gov.tr/Bulten/Index?p=The-Results-of-Address-Based-Population-Registration-System-2021-45500&amp;dil=2; https://reliefweb.int/report/syrian-arab-republic/syrian-arab-republic-2023-humanitarian-needs-overview-december-2022?_gl=1*mk5vc1*_ga*MTY1MTI5MjA4Mi4xNjcxNjIyMzY5*_ga_E60ZNX2F68*MTY3NTc2MzI4Ny4zLjAuMTY3NTc2MzI4Ny42MC4wLjA.</t>
  </si>
  <si>
    <t>Total population of: Gaziantep, K. Maras, Hatay, Osmaniye, Malatya, Sansliurfa, Adana, Diyarbakir, Kilis. The whole population are considered exposed to Turkiye / Syria earthquake.  + Total population of: Aleppo, Lattaki, Hama, Tartous, Idelb, and Ar-Raqqa. The whole population are considered exposed to Turkiye / Syria earthquake. The population of these areas are based on 2023 HNO</t>
  </si>
  <si>
    <t>REG015People exposed</t>
  </si>
  <si>
    <t>OCHA 06/03/2023 +UNHCR 22/06/2023</t>
  </si>
  <si>
    <t>https://reliefweb.int/report/turkiye/turkiye-2023-earthquakes-situation-report-no-7-6-march-2023; https://reliefweb.int/report/syrian-arab-republic/earthquake-emergency-response-whole-syria-final-report-june-2023</t>
  </si>
  <si>
    <t>People affected by the EQ + People affected by the EQ</t>
  </si>
  <si>
    <t>REG015People affected</t>
  </si>
  <si>
    <t>OCHA 06/05/2023; OCHA 18/05/2023 +Skynews 18/2/2023</t>
  </si>
  <si>
    <t>https://reliefweb.int/report/turkiye/turkiye-2023-earthquakes-situation-report-no-17-6-may-2023-entr
https://reliefweb.int/report/turkiye/turkiye-earthquake-2023-humanitarian-response-overview-17-may-2023; https://www.skynewsarabia.com/middle-east/1598343-%D8%A7%D9%84%D8%B2%D9%84%D8%B2%D8%A7%D9%84-%D8%A7%D9%84%D9%83%D8%A8%D9%8A%D8%B1-%D8%A7%D8%B1%D8%AA%D9%81%D8%A7%D8%B9-%D8%B9%D8%AF%D8%AF-%D8%A7%D9%84%D9%82%D8%AA%D9%84%D9%89-%D8%A7%D9%94%D9%83%D8%AB%D8%B1-45-%D8%A7%D9%94%D9%84%D9%81%D8%A7</t>
  </si>
  <si>
    <t>Host; non-host; and Refugees, asylum seekers, and others of concern (such as migrants etc.) are exposed or affected by the Turkiye / Syria earthquake in Turkey.  + IDPs; Refugees, asylum seekers, and others of concern (such as migrants etc.); Returnees; Host and; Non-Host  are exposed or affected by the Turkiye / Syria earthquake in Northern Syria.</t>
  </si>
  <si>
    <t>REG015Crisis affected groups</t>
  </si>
  <si>
    <t>There is no available information. + There is no available information.</t>
  </si>
  <si>
    <t>REG015People facing limited access constraints</t>
  </si>
  <si>
    <t>REG015People facing restricted access constraints</t>
  </si>
  <si>
    <t>REG015Illness cases reported</t>
  </si>
  <si>
    <t>OCHA 18/05/2023 +UNFPA 03/03/2023</t>
  </si>
  <si>
    <t>https://reliefweb.int/report/turkiye/turkiye-earthquake-2023-humanitarian-response-overview-17-may-2023; https://reliefweb.int/report/syrian-arab-republic/unfpa-whole-syria-situation-report-5-turkiye-syria-earthquake-3-mars-2023</t>
  </si>
  <si>
    <t>Estimate of totally damaged buildings  + Number of damaged buildings s as a result of Turkiye / Syria earthquake in Aleppo, Lattaki, Hama, Tartous, Idelb, and Ar-Raqqa by the government of Syria and White Helmets. The figures might not be accurate and up to date and has very low reliability.</t>
  </si>
  <si>
    <t>REG015Buildings damaged</t>
  </si>
  <si>
    <t>X +Ocha 14/4/2023</t>
  </si>
  <si>
    <t>x; https://reliefweb.int/report/syrian-arab-republic/unfpa-whole-syria-situation-report-5-turkiye-syria-earthquake-3-mars-2023</t>
  </si>
  <si>
    <t>REG015Buildings destroyed</t>
  </si>
  <si>
    <t>REG015Buildings in affected area</t>
  </si>
  <si>
    <t>REG015Economic Losses</t>
  </si>
  <si>
    <t>World Population 06/2023</t>
  </si>
  <si>
    <t>https://worldpopulationreview.com/countries/algeria-population</t>
  </si>
  <si>
    <t xml:space="preserve">Most of the migrants arriving in Algeria are looking for work and have settled in different areas of the country, while a minority are in transit on their way to Europe. The specific locations are unclear so ACAPS considers the whole country as affected. </t>
  </si>
  <si>
    <t>DZA002Landmass affected</t>
  </si>
  <si>
    <t>OCHA 13/04/2023</t>
  </si>
  <si>
    <t>https://data.humdata.org/dataset/chad-humanitarian-needs-overview</t>
  </si>
  <si>
    <t xml:space="preserve">The total population of the Lac region (907,691) was obtained from the Chad Humanitarian Needs Overview of the 13th of April 2023. This figure summarizes the total population of the 4 departments of the Lac region, which include; Mamdi (200,208), Wayi (406,983), Kaya (167,939), and Fouli (132,560) </t>
  </si>
  <si>
    <t>TCD003Total population</t>
  </si>
  <si>
    <t>Statoids 26/03/2021</t>
  </si>
  <si>
    <t xml:space="preserve">http://www.statoids.com/utd.html </t>
  </si>
  <si>
    <t>The total square kilometres of the Lac region was gotten from the Administrative departments of Countries ("Statoids")</t>
  </si>
  <si>
    <t>TCD003Landmass affected</t>
  </si>
  <si>
    <t xml:space="preserve"> The total population of the following regions; Logone Oriental, Mandoul,  Moyen-Chari, and Salamat, was obtained from the Chad Humanitarian Needs Overview of the 13th of April 2023. This figure summarizes the total population of the 15 departments of the 4 regions, which include; Logone Oriental {La Pendé, Kouh Est, Kouh Ouest, La Nya, La Nya Pendé, Monts de Lam}, Mandoul {Mandoul Oriental, Barh-Sara, Mandoul Occidental}, Moyen-Chari {Bahr-Koh, Grande Sido, Lac Iro}, Salamat {Bahr-Azoum, Aboudéia, Haraze-Mangueigne}</t>
  </si>
  <si>
    <t>TCD004Total population</t>
  </si>
  <si>
    <t>Statoids 26/03/2021; HEASAHEL 01/05/2018</t>
  </si>
  <si>
    <t>http://www.statoids.com/utd.html; https://hea-sahel.org/wp-content/uploads/2018/05/Rapport-HEA-zone-agricole-MANDOUL-TCHAD.pdf</t>
  </si>
  <si>
    <t xml:space="preserve">The total square kilometres of the following regions; Logone Oriental, Mandoul, Moyen-Chari, and Salamat were gotten from the Administrative departments of Countries ("Statoids") and the Sahel Household Economic Approach. </t>
  </si>
  <si>
    <t>TCD004Landmass affected</t>
  </si>
  <si>
    <t xml:space="preserve">https://data.humdata.org/dataset/chad-humanitarian-needs-overview </t>
  </si>
  <si>
    <t>The total population of the following regions; Ouaddai, Wadi Fira, Ennedi Est, and Sila, was obtained from the Chad Humanitarian Needs Overview of the 13th of April 2023. This figure summarizes the total population of the 11 departments of the 4 regions, which include; Ouaddai {Ouara, Abdi, Assoungha}, Wadi Fira {Biltine, Dar-Tama, Kobé, Mégri},  Ennedi Est {Am-Djarass, Wadi Hawar}, and Sila {Kimiti, Djourf Al Ahmar}</t>
  </si>
  <si>
    <t>TCD005Total population</t>
  </si>
  <si>
    <t>Statoids 26/03/2021; Humanitarian Library 20/05/2013; HEASAHEL 28/02/2018; DB-City 01/01/2023</t>
  </si>
  <si>
    <t>http://www.statoids.com/utd.html; https://www.humanitarianlibrary.org/sites/default/files/2013/05/Profil_Dar_Sila_Novembre_2012.pdf; https://hea-sahel.org/wp-content/uploads/2018/02/TD-profil-tchad-td-07-biltine-wadi-fira-octobre-20122240396.pdf; https://fr.db-city.com/Tchad--Ennedi</t>
  </si>
  <si>
    <t xml:space="preserve">The total square kilometres of landmass affected include the following regions; Ouaddai (76,240), Wadi Fira (46,850), Ennedi Est (211,000), and Sila (40,006) were gotten from the Administrative departments of Countries ("Statoids"), the Sahel Household Economic Approach, Humanitarian Library, and the cities and villages of the world website. </t>
  </si>
  <si>
    <t>TCD005Landmass affected</t>
  </si>
  <si>
    <t>City Population 21/03/2022; OCHA 13/04/2023; National Institute of Statistics in Niger 01/01/2022; OCHA 12/05/2023</t>
  </si>
  <si>
    <t>https://www.citypopulation.de/en/nigeria/cities/; https://data.humdata.org/dataset/chad-humanitarian-needs-overview; https://www.stat-niger.org/wp-content/uploads/diffa/diffa_en_chiffres_2022.pdf; https://data.humdata.org/dataset/cameroon-humanitarian-needs-overview</t>
  </si>
  <si>
    <t xml:space="preserve">The total population of people affected by the Regional Boko Haram Crisis in Nigeria (Adamawa (4,902,100), Borno (6,111,500) and Yobe States (3,649,600), Chad (Lac Region - 907,691), Cameroon (Far North Region - 5,178,810), and Niger (Diffa Region - 788,474). </t>
  </si>
  <si>
    <t>REG001Total population</t>
  </si>
  <si>
    <t xml:space="preserve">City Population 21/03/2022; Statoids 26/03/2021; National Institute of Statistics in Niger  01/01/2022; Institut National de la Statistique du Cameroun  03/06/2022 and 31/08/2020 </t>
  </si>
  <si>
    <t xml:space="preserve">https://www.citypopulation.de/en/nigeria/cities/  https://fr.wikipedia.org/wiki/Lac_(province)   https://www.stat-niger.org/wp-content/uploads/diffa/Depliant_Demographique_Diffa_2022.pdf   https://ins-cameroun.cm/wp-content/uploads/2020/08/ANNUAIRE_STATISTIQUE_EDITION_2019_PUBLIE.pdf  </t>
  </si>
  <si>
    <t xml:space="preserve">Total square kilometres of the affected areas by the Regional Boko Haram Crisis in Nigeria (Adamawa (36,917), Borno (70898) and Yobe States (45,502), Chad (Lac Region -22320 ), Cameroon (Far North Region - 34,513), and Niger (Diffa Region - 156,906 ) </t>
  </si>
  <si>
    <t>REG001Landmass affected</t>
  </si>
  <si>
    <t>UNOCHA 20/03/2023; UNOCHA 18/11/2022; OCHA 13/04/2023; OCHA 12/05/2023; UNOCHA 06/01/2023; UNOCHA 30/11/2022</t>
  </si>
  <si>
    <t xml:space="preserve">https://reliefweb.int/report/nigeria/nigeria-humanitarian-needs-overview-2023-february-2023; https://data.humdata.org/dataset/nigeria-humanitarian-needs-overview; https://data.humdata.org/dataset/chad-humanitarian-needs-overview; https://data.humdata.org/dataset/cameroon-humanitarian-needs-overview; https://reliefweb.int/report/niger/niger-apercu-des-besoins-humanitaires-2023-janvier-2023; https://data.humdata.org/dataset/niger-humanitarian-needs-overview   </t>
  </si>
  <si>
    <t xml:space="preserve">People exposed to the Regional Boko Haram Crisis from multiple sectors such as; education, nutrition, health, protection, WASH and food security in Nigeria (Adamawa, Borno and Yobe states), Chad (Lac region), Cameroon (Far-North region) and Niger (Diffa region). </t>
  </si>
  <si>
    <t>REG001People exposed</t>
  </si>
  <si>
    <t xml:space="preserve">Persons affected by the Regional Boko Haram Crisis from multiple sectors such as; education, nutrition, health, protection, WASH and food security in Nigeria (Adamawa, Borno and Yobe states), Chad (Lac region), Cameroon (Far-North region) and Niger (Diffa region). </t>
  </si>
  <si>
    <t>REG001People affected</t>
  </si>
  <si>
    <t xml:space="preserve">People in need of humanitarian assistance for the Regional Boko Haram Crisis include; Internally displaced persons, asylum seekers, returned refugees, Nigerian refugees registered in Chad, Niger and Cameroon, persons of concern under the competence of the UNHCR, and returned internally displaced persons. This figure summarizes persons in various countries precisely; Nigeria (Adamawa, Borno and Yobe states), Chad (Lac region), Cameroon (Far-North region) and Niger (Diffa region). </t>
  </si>
  <si>
    <t>REG001People in Need</t>
  </si>
  <si>
    <t>Minimal humanitarian conditions are affected by persons in various countries; Nigeria, Chad, Cameroon and Niger. These figures summarise the various regions, divisions, and local government areas for the countries concerned; NIGERIA [ Adamawa {Fufore, Girei, Gombi, Hong, Lamurde, Madagali, Mubi South, Numan, Song, Toungo, Demsa, Ganye, Guyuk, Jada, Maiha, Mayo-Belwa, Mubi North, Yola North, Yola South, Shelleng} Borno {Abadam, Askira/Uba, Bayo, Damboa, Kaga, Kala/Balge, Kukawa, Marte, Mobbar, Hawul, Kwaya Kusar, Biu, Chibok, Shani, Dikwa, Gubio, Gwoza, Jere, Konduga, Mafa, Magumeri, Maiduguri, Bama and Guzamala, Monguno, Ngala, Nganzai} and Yobe {Bade, Damaturu, Fune, Machina, Nguru, Tarmua, Fika, Jakusko, Karasuwa, Machina, Nangere, Potiskum, Bursari, Geidam, Gujba, Gulani, Yunasari, Yusufari}] CHAD [ Lac region (Mamdi, Wayi, Kaya, and Fouli departments)] CAMEROON [ Far-North region (Diamaré, Mayo-Danay, Mayo-Kani, Logone-et-Chari, Mayo-Sava and Mayo-Tsanaga)] and NIGER [ Diffa region (Goudoumaria, N'Gourti, Bosso, Diffa, Maïné Soroa, and N'Guigmi)]</t>
  </si>
  <si>
    <t>REG001Minimal humanitarian conditions - Level 1</t>
  </si>
  <si>
    <t>No stressed humanitarian conditions are affected by persons in NIGERIA ( Adamawa, Borno and Yobe states ), CHAD (Lac region), CAMEROON (Far-North region) and NIGER (Diffa region)</t>
  </si>
  <si>
    <t>REG001Stressed humanitarian conditions - Level 2</t>
  </si>
  <si>
    <t>Moderate humanitarian conditions are affected by persons in various countries; Nigeria, Chad, Cameroon and Niger. These figures summarise the various regions, divisions, and local government areas for the countries concerned; NIGERIA [Adamawa {Fufore (197634), Girei (100457), Gombi (129089), Hong (164064), Lamurde (73792), Madagali (116005), Mubi South (120015), Numan (65226), Song (135200), Toungo (39735), Demsa (71750), Ganye (173071), Guyuk (85153), Jada (95192), Maiha (91189), Mayo-Belwa (151645), Mubi North (143913), Yola North (72072), Yola South (155882), Shelleng (108932)} Borno {Abadam (59253), Askira/Uba (188774), Bayo (93008), Damboa (163205), Kaga (76851), Kala/Balge (55100), Kukawa (60766), Marte (31117), Mobbar (119732), Hawul (99010), Kwaya Kusar (87973), Biu (158286), Chibok (74639), Shani (165743), Nganzai (67808)} and Yobe {Bade (119945), Damaturu (142147), Fune (181816), Machina (55022), Nguru (88738), Tarmua (94339), Fika (105959), Jakusko (99926), Karasuwa (50123), Machina (55022), Nangere (90294), Potiskum (187213), Yunasari (96252), Yusufari (111528)}], CHAD [Lac region (0)], CAMEROON [ Far-North region {Diamaré (72712), Mayo-Danay (255713) and Mayo-Kani (164324)}] and NIGER [Diffa region {Goudoumaria (43018) and N'Gourti (8863)}].</t>
  </si>
  <si>
    <t>REG001Moderate humanitarian conditions - Level 3</t>
  </si>
  <si>
    <t xml:space="preserve">Severe humanitarian conditions are affected by persons in various countries; Nigeria, Chad, Cameroon and Niger. These figures summarise the various regions, divisions, and local government areas for the countries concerned; NIGERIA [ Adamawa, Borno and Yobe states with their respective local government areas; Borno {Dikwa (107780), Gubio (218218), Gwoza (218218), Jere (415314), Konduga (192999), Mafa (77046), Magumeri (146056), Maiduguri (452889), Monguno (194863), Ngala (197494)} and Yobe {Bursari (196794), Geidam (196794), Gujba (161110), Gulani (132422)}] CHAD [ Lac region {Waya department (145,529)}], CAMEROON [ Far-North region {Logone-et-Chari (426401), Mayo-Sava (280801) and Mayo-Tsanaga (355,533)}] and NIGER [ Diffa region {Bosso (54,008), Diffa (297,077), Maïné Soroa (77,203), and N'Guigmi (83,681)}]. </t>
  </si>
  <si>
    <t>REG001Severe humanitarian conditions - Level 4</t>
  </si>
  <si>
    <t xml:space="preserve"> Extreme humanitarian conditions are affected by persons in various countries; Nigeria, Chad, Cameroon and Niger. These figures summarise the various regions, divisions, and local government areas for the countries concerned; NIGERIA [ Borno State {Bama (197468) and Guzamala (50970)}], CHAD [ Lac region {Mamdi (132105), Kaya (273493), and Fouli (220063)}], CAMEROON [Far-North region (0)], and NIGER [Diffa Region (0). </t>
  </si>
  <si>
    <t>REG001Extreme humanitarian conditions - Level 5</t>
  </si>
  <si>
    <t>AWSD 01/06/2023</t>
  </si>
  <si>
    <t>https://aidworkersecurity.org/incidents/search?start=2023&amp;end=2023&amp;detail=1&amp;country=TD%2CNG</t>
  </si>
  <si>
    <t xml:space="preserve">One ICRC worker was killed by Islamic State of West Africa Province (ISWAP) members in Damasak, Borno State (Nigeria). The ISWAP specifically used the name of the ICRC/Red Cross, but it is unclear if the victim was a member of the organization. This information was gotten for the Aid Workers Security Database, the preferred site for presenting humanitarian security situations. </t>
  </si>
  <si>
    <t>REG001Injuries reported</t>
  </si>
  <si>
    <t>AWSD 17/08/2023</t>
  </si>
  <si>
    <t>https://aidworkersecurity.org/incidents/search?start=2023&amp;end=2023&amp;detail=1&amp;country=CF</t>
  </si>
  <si>
    <t xml:space="preserve">On the 17th of August 2023, two national NGO aid workers were kidnapped by Unite pour la Paix en Centrafrique (UPC) members in the Zemio-Mboki axis, Haut-Mbomou region. Both aid workers were released on August 20th. This information was obtained from the Aid Workers Security Database, the preferred site for presenting humanitarian security situations. </t>
  </si>
  <si>
    <t>CAF001Injuries reported</t>
  </si>
  <si>
    <t>IPC 01/09/2023</t>
  </si>
  <si>
    <t>https://www.ipcinfo.org/fileadmin/user_upload/ipcinfo/docs/1_IPC_Kenya_Acute_Food_Insecurity_Malnutrition_2023_Jul2024Jan_Report.pdf</t>
  </si>
  <si>
    <t>Cases of acute malnutrition which are worsened by drought</t>
  </si>
  <si>
    <t>KEN002Illness cases reported</t>
  </si>
  <si>
    <t>Complex crisis in Colombia</t>
  </si>
  <si>
    <t>COL001</t>
  </si>
  <si>
    <t>No new data available for September 2023 update</t>
  </si>
  <si>
    <t>COL001People facing limited access constraints</t>
  </si>
  <si>
    <t>COL001People facing restricted access constraints</t>
  </si>
  <si>
    <t>Venezuela displacement in Chile</t>
  </si>
  <si>
    <t>CHL002</t>
  </si>
  <si>
    <t>Chile</t>
  </si>
  <si>
    <t>CHL002People facing limited access constraints</t>
  </si>
  <si>
    <t>CHL002People facing restricted access constraints</t>
  </si>
  <si>
    <t>Venezuela displacement in Ecuador</t>
  </si>
  <si>
    <t>ECU002</t>
  </si>
  <si>
    <t>Ecuador</t>
  </si>
  <si>
    <t>ECU002People facing limited access constraints</t>
  </si>
  <si>
    <t>ECU002People facing restricted access constraints</t>
  </si>
  <si>
    <t>Venezuela displacement in Peru</t>
  </si>
  <si>
    <t>PER002</t>
  </si>
  <si>
    <t>Peru</t>
  </si>
  <si>
    <t>PER002People facing limited access constraints</t>
  </si>
  <si>
    <t>PER002People facing restricted access constraints</t>
  </si>
  <si>
    <t>Venezuelan refugees in Trinidad and Tobago</t>
  </si>
  <si>
    <t>TTO002</t>
  </si>
  <si>
    <t>Trinidad and Tobago</t>
  </si>
  <si>
    <t>TTO002People facing limited access constraints</t>
  </si>
  <si>
    <t>TTO002People facing restricted access constraints</t>
  </si>
  <si>
    <t>Food Security Crisis in Timor-Leste</t>
  </si>
  <si>
    <t>TLS003</t>
  </si>
  <si>
    <t>Timor Leste</t>
  </si>
  <si>
    <t>Not enough information available for this indicator.</t>
  </si>
  <si>
    <t>TLS003People facing limited access constraints</t>
  </si>
  <si>
    <t>TLS003People facing restricted access constraints</t>
  </si>
  <si>
    <t>TLS003Illness cases reported</t>
  </si>
  <si>
    <t>Not relevant to the crisis.</t>
  </si>
  <si>
    <t>TLS003Buildings damaged</t>
  </si>
  <si>
    <t>TLS003Buildings destroyed</t>
  </si>
  <si>
    <t>TLS003Buildings in affected area</t>
  </si>
  <si>
    <t>TLS003Economic Losses</t>
  </si>
  <si>
    <t>ECHO 13/07/2023 ; ACLED accessed on 23/10/2023</t>
  </si>
  <si>
    <t>https://erccportal.jrc.ec.europa.eu/ECHO-Products/Echo-Flash#/daily-flash-archive/4833 ; https://acleddata.com/data-export-tool/</t>
  </si>
  <si>
    <t>87 migrants reported killed and 234 injured between 01 January and 13 October 2023.</t>
  </si>
  <si>
    <t>YEM002Injuries reported</t>
  </si>
  <si>
    <t>AWSD 19/08/2023</t>
  </si>
  <si>
    <t>https://www.aidworkersecurity.org/incidents/search?start=2023&amp;end=2023&amp;detail=1&amp;country=BF%2CNE</t>
  </si>
  <si>
    <t xml:space="preserve">On the 19th of August 2023, one national NGO aid worker was kidnapped and later killed by unknown actors in Bittou, Centre East region. This information was obtained from the Aid Workers Security Database, the preferred site for presenting humanitarian security situations. </t>
  </si>
  <si>
    <t>BFA002Injuries reported</t>
  </si>
  <si>
    <t>Complex crisis in Venezuela</t>
  </si>
  <si>
    <t>VEN001</t>
  </si>
  <si>
    <t>Venezuela</t>
  </si>
  <si>
    <t>VEN001People facing limited access constraints</t>
  </si>
  <si>
    <t>VEN001People facing restricted access constraints</t>
  </si>
  <si>
    <t>AWSD 09/10/2023</t>
  </si>
  <si>
    <t>https://www.aidworkersecurity.org/incidents/search?start=2023&amp;end=2023&amp;detail=1&amp;country=CD</t>
  </si>
  <si>
    <t xml:space="preserve">On October 9, 2023, One UN staff member was kidnapped by an unknown armed group in Songo, Uvira, South Kivu. This information was obtained from the Aid Workers Security Database, the preferred site for presenting humanitarian security situations. </t>
  </si>
  <si>
    <t>COD001Injuries reported</t>
  </si>
  <si>
    <t>OCHA 06/05/2023; OCHA 18/05/2023 +Shelter Cluster accessed 19/11/2023</t>
  </si>
  <si>
    <t>https://reliefweb.int/report/turkiye/turkiye-2023-earthquakes-situation-report-no-17-6-may-2023-entr
https://reliefweb.int/report/turkiye/turkiye-earthquake-2023-humanitarian-response-overview-17-may-2023; https://sheltercluster.org/north-west-syria-hub/factsheets/2023-03</t>
  </si>
  <si>
    <t>Number of people displaced by the EQ only + The Camp Coordination and Camp Management (CCCM) Cluster for Syria's shelter cluter tracked more than 108,000 displacements across NWS in February following the earthquakes, and 15,000 displacements were tracked in March</t>
  </si>
  <si>
    <t>REG015People displaced</t>
  </si>
  <si>
    <t>Since the EQ was more than 6 months, the assumption is no new deaths (or significantly low) occurred due to the earthquake. + Since more than 6 months have passed since the earthquake, the assumption is no new deaths (or significantly low) occurred due to the earthquake.</t>
  </si>
  <si>
    <t>REG015Injuries reported</t>
  </si>
  <si>
    <t>REG015Fatalities reported</t>
  </si>
  <si>
    <t>REG015Fatalities in all crises</t>
  </si>
  <si>
    <t>WFP 05/03/2023WFP 05/03/2023</t>
  </si>
  <si>
    <t>https://reliefweb.int/report/turkiye/wfp-turkiye-and-syria-earthquake-response-situation-report-6-2-march-2023&amp;https://reliefweb.int/report/turkiye/wfp-turkiye-and-syria-earthquake-response-situation-report-6-2-march-2023</t>
  </si>
  <si>
    <t>Low reliability estimation using FS targetted activities by WFP for the EQ response + Low reliability estimation using FS targetted activities by WFP for the EQ response as a proxy for PiN</t>
  </si>
  <si>
    <t>REG015People in Need</t>
  </si>
  <si>
    <t>WFP ADAM 06/02/2023 +UNHCR 24/07/2023; OCHA 22/12/2022</t>
  </si>
  <si>
    <t>https://gis.wfp.org/adam/; https://reliefweb.int/report/syrian-arab-republic/syrian-arab-republic-2023-humanitarian-needs-overview-december-2022?_gl=1*mk5vc1*_ga*MTY1MTI5MjA4Mi4xNjcxNjIyMzY5*_ga_E60ZNX2F68*MTY3NTc2MzI4Ny4zLjAuMTY3NTc2MzI4Ny42MC4wLjA.
https://reliefweb.int/report/syrian-arab-republic/syria-unhcr-operational-update-june-2023</t>
  </si>
  <si>
    <t>Estimation of exposed people without the affected + The minimal level comprise of Minimal conditions ( Level 1) = People Exposed - People affected</t>
  </si>
  <si>
    <t>REG015Minimal humanitarian conditions - Level 1</t>
  </si>
  <si>
    <t>WFP ADAM 06/02/2023 +WFP 05/03/2023; UNHCR 24/07/2023</t>
  </si>
  <si>
    <t>https://gis.wfp.org/adam/; https://reliefweb.int/report/syrian-arab-republic/syria-unhcr-operational-update-june-2023;
https://reliefweb.int/report/turkiye/wfp-turkiye-and-syria-earthquake-response-situation-report-6-2-march-2023</t>
  </si>
  <si>
    <t xml:space="preserve">Estimation of affected people without the PIN + The minimal level comprise of Stressed humanitarian conditions - Level 2 = People Affected - People in need. </t>
  </si>
  <si>
    <t>REG015Stressed humanitarian conditions - Level 2</t>
  </si>
  <si>
    <t>OCHA 18/05/2023+OCHA 2023 HNO 22/12/2022, WFP 05/03/2023</t>
  </si>
  <si>
    <t>https://reliefweb.int/report/turkiye/turkiye-earthquake-2023-humanitarian-response-overview-17-may-2023&amp;https://reliefweb.int/report/syrian-arab-republic/syrian-arab-republic-2023-humanitarian-needs-overview-december-2022-enar
https://reliefweb.int/report/turkiye/wfp-turkiye-and-syria-earthquake-response-situation-report-6-2-march-2023</t>
  </si>
  <si>
    <t xml:space="preserve"> Around 2.6 live in both formal and informal sites with basic living conditions and limited services impacting shelter adequacy, health and protection perspectives. + Not enough assessment to rely on for PiN. Thus, we relied on WFP initial assessment of people in need for modality assistance in response of the Earthquake to estimate PiN. The areas affected by the Earthquake are the same areas affected by the conflict, so the humanitarian condition will be the same or worse for the EQ affected population. As there are not enough assessments on the humanitarian conditions levels for affected people by the EQ, the same percentages for the humanitarian levels for conflict crisis are used as conservative estimate. This is an under-estimate. 73% PiN at L3, 26% L4, 1% L5.</t>
  </si>
  <si>
    <t>REG015Moderate humanitarian conditions - Level 3</t>
  </si>
  <si>
    <t>X+OCHA 2023 HNO 22/12/2022, WFP 05/03/2023</t>
  </si>
  <si>
    <t>https://reliefweb.int/report/syrian-arab-republic/syrian-arab-republic-2023-humanitarian-needs-overview-december-2022-enar
https://reliefweb.int/report/turkiye/wfp-turkiye-and-syria-earthquake-response-situation-report-6-2-march-2023</t>
  </si>
  <si>
    <t>There is no available information yet about the needs' severity driven by the earthquake in Turkey.  + Not enough assessment to rely on for PiN. Thus, we relied on WFP initial assessment of people in need for modality assistance in response of the Earthquake to estimate PiN. The areas affected by the Earthquake are the same areas affected by the conflict, so the humanitarian condition will be the same or worse for the EQ affected population. As there are not enough assessments on the humanitarian conditions levels for affected people by the EQ, the same percentages for the humanitarian levels for conflict crisis are used as conservative estimate. This is an under-estimate. 73% PiN at L3, 26% L4, 1% L5.</t>
  </si>
  <si>
    <t>REG015Severe humanitarian conditions - Level 4</t>
  </si>
  <si>
    <t>OCHA 2023 HNO 22/12/2022, WFP 05/03/2023</t>
  </si>
  <si>
    <t>REG015Extreme humanitarian conditions - Level 5</t>
  </si>
  <si>
    <t>AWSD 28/11/2023; AWSD 29/11/2023</t>
  </si>
  <si>
    <t>https://www.aidworkersecurity.org/incidents/search?start=2023&amp;end=2023&amp;detail=1&amp;country=ML</t>
  </si>
  <si>
    <t>On the 28th of November 2023, one NGO aid worker was abducted by JNIM militiamen between Tenenkou and Ke-Macina, in the Mopti region. Two vehicles were sized during the incident. On the 29th of November 2023, one NGO aid worker was kidnapped by allegedly JNIM militants between Goudam and Tombouctou. These information were obtained from the Aid Workers Security Database, the preferred site for presenting humanitarian security situations.</t>
  </si>
  <si>
    <t>MLI001Injuries reported</t>
  </si>
  <si>
    <t xml:space="preserve"> ACLED accessed 25/01/2024; OCHA 20/12/2023;</t>
  </si>
  <si>
    <t>https://reliefweb.int/report/kenya/kenya-heavy-rains-and-floods-impact-and-response-20-december-2023;%20https://acleddata.com/dashboard/#/dashboard</t>
  </si>
  <si>
    <t xml:space="preserve"> Cumulative figures for fatalities reported in the whole country.  Total Fatalities in Kenya from 01/07/2023 to 31/12/2023 according to ACLED (490) plus Fatalities due to Heavy rains and flooding in Kenya since October to according (174)</t>
  </si>
  <si>
    <t>KEN001Fatalities reported</t>
  </si>
  <si>
    <t>No new data available for January 2024 update</t>
  </si>
  <si>
    <t>COL001Economic Losses</t>
  </si>
  <si>
    <t>Drought in Kenya</t>
  </si>
  <si>
    <t>KEN003</t>
  </si>
  <si>
    <t xml:space="preserve"> ACLED accessed 25/03/2024; OCHA 20/12/2023;</t>
  </si>
  <si>
    <t xml:space="preserve"> Total Fatalities in Kenya from 01/09/2023 to 31/09/2024  according to ACLED plus Fatalities due to Heavy rains and flooding in Kenya since October to according </t>
  </si>
  <si>
    <t>KEN003Fatalities in all crises</t>
  </si>
  <si>
    <t>Rohingya Regional Crisis</t>
  </si>
  <si>
    <t>REG011</t>
  </si>
  <si>
    <t>Bangladesh,Myanmar</t>
  </si>
  <si>
    <t>No Information</t>
  </si>
  <si>
    <t>REG011People facing limited access constraints</t>
  </si>
  <si>
    <t>REG011People facing restricted access constraints</t>
  </si>
  <si>
    <t>REG011Illness cases reported</t>
  </si>
  <si>
    <t>REG011Buildings damaged</t>
  </si>
  <si>
    <t>REG011Buildings destroyed</t>
  </si>
  <si>
    <t>REG011Buildings in affected area</t>
  </si>
  <si>
    <t>REG011Economic Losses</t>
  </si>
  <si>
    <t>Conflict in northern region</t>
  </si>
  <si>
    <t>TGO002</t>
  </si>
  <si>
    <t>Togo</t>
  </si>
  <si>
    <t>INSEED 06/04/2023</t>
  </si>
  <si>
    <t>https://inseed.tg/resultats-definitifs-du-rgph-5-novembre-2022/</t>
  </si>
  <si>
    <t>The total population of Togo is obtained from the country general population census of November 2022. It includes the population of the five regions of Maritime, Plateaux, Centrale, Kara and Savanes.</t>
  </si>
  <si>
    <t>TGO002Total population</t>
  </si>
  <si>
    <t>OCHA 04/04/2024</t>
  </si>
  <si>
    <t>https://www.populationdata.net/pays/togo/</t>
  </si>
  <si>
    <t>The landmass affected is the whole area of the Savanes region, which is experiencing a spillover of the Sahel crisis with an influx of refugees from Burkina Faso since December 2021. Growing insecurity due to the actions of non-state armed groups (NSAG) has also caused internal displacements in the region.</t>
  </si>
  <si>
    <t>TGO002Landmass affected</t>
  </si>
  <si>
    <t>Cadre Harmonisé 13/11/2023 (HDX); IOM, UNHCR, UNICEF, WFP 18/03/2024.</t>
  </si>
  <si>
    <t>https://data.humdata.org/search?q=Cadre+Harmonise&amp;ext_search_source=main-nav</t>
  </si>
  <si>
    <t>The people exposed include the population in the levels 1 to 5, as the region of the Savanes is experiencing a crisis characterised by the influx of refugees, a growing insecurity and a number of Internally Displaced People. The region is also the most food insecure with over 32% of the total number of people nationwide living in emergency and crisis phases.</t>
  </si>
  <si>
    <t>TGO002People exposed</t>
  </si>
  <si>
    <t>The people affected by the crisis in Togo include the people in phases 2 to 5, as the region of the Savanes is experiencing a crisis characterised by the influx of refugees, a growing insecurity and a number of Internally Displaced People. The region is also the most food insecure with over 32% of the total number of people nationwide living in emergency and crisis phases.</t>
  </si>
  <si>
    <t>TGO002People affected</t>
  </si>
  <si>
    <t>There was no report on injuries related to the insecurity crisis in Togo.</t>
  </si>
  <si>
    <t>TGO002Injuries reported</t>
  </si>
  <si>
    <t>There was no report on illness related to the insecurity crisis in Togo.</t>
  </si>
  <si>
    <t>TGO002Illness cases reported</t>
  </si>
  <si>
    <t>There is no source providing figures about buildings damaged in the conflict in northern region of Togo.</t>
  </si>
  <si>
    <t>TGO002Buildings damaged</t>
  </si>
  <si>
    <t>There is no source providing figures about buildings destroyed in the conflict in northern region of Togo.</t>
  </si>
  <si>
    <t>TGO002Buildings destroyed</t>
  </si>
  <si>
    <t>There is no source providing figures about buildings destroyed in relation to the conflict in Savanes region.</t>
  </si>
  <si>
    <t>TGO002Buildings in affected area</t>
  </si>
  <si>
    <t>There is no source providing figures about economic losses related to the conflict in northern region of Togo.</t>
  </si>
  <si>
    <t>TGO002Economic Losses</t>
  </si>
  <si>
    <t>Cadre Harmonisé 13/11/2023 (HDX)</t>
  </si>
  <si>
    <t>The number of people in need in Togo is obtained from the Cadre Harmonisé data spreadsheet. It includes people in IPC phases 3 to 5, as the region of the Savanes is experiencing a crisis characterised by the influx of refugees, a growing insecurity and a number of Internally Displaced People. The region is also the most food insecure with over 32% of the total number of people nationwide living in emergency and crisis phases. Internally displaced people, refugees and host communities are among the vulnerable groups.</t>
  </si>
  <si>
    <t>TGO002People in Need</t>
  </si>
  <si>
    <t>The number of people in level 1 is obtained from the Cadre Harmonisé data spreadsheet. It includes people in IPC phase 1 located in the Savanes region.</t>
  </si>
  <si>
    <t>TGO002Minimal humanitarian conditions - Level 1</t>
  </si>
  <si>
    <t>The number of people in level 2 is obtained from the Cadre Harmonisé data spreadsheet. It includes people in IPC phase 2 located in the Savanes region.</t>
  </si>
  <si>
    <t>TGO002Stressed humanitarian conditions - Level 2</t>
  </si>
  <si>
    <t>The number of people in level 3 is obtained from the Cadre Harmonisé data spreadsheet. It includes people in IPC phase 3 located in the Savanes region.</t>
  </si>
  <si>
    <t>TGO002Moderate humanitarian conditions - Level 3</t>
  </si>
  <si>
    <t>The number of people in level 4 is 0 as there are no people in IPC phase 4 in the region of the Savanes according to the Cadre Harmonisé data spreadsheet.</t>
  </si>
  <si>
    <t>TGO002Severe humanitarian conditions - Level 4</t>
  </si>
  <si>
    <t>The number of people in level 5 is 0 as there are no people in IPC phase 5 in the region of the Savanes according to the Cadre Harmonisé data spreadsheet.</t>
  </si>
  <si>
    <t>TGO002Extreme humanitarian conditions - Level 5</t>
  </si>
  <si>
    <t>Reports found did not mention clear figures on people facing limited access constraints in the Savanes region of Togo.</t>
  </si>
  <si>
    <t>TGO002People facing limited access constraints</t>
  </si>
  <si>
    <t>Reports found did not mention clear figures on people facing restricted access constraints in the Savanes region of Togo.</t>
  </si>
  <si>
    <t>TGO002People facing restricted access constraints</t>
  </si>
  <si>
    <t>BEN002</t>
  </si>
  <si>
    <t>Benin</t>
  </si>
  <si>
    <t>World Bank 29/09/2023</t>
  </si>
  <si>
    <t>https://www.worldbank.org/en/country/benin/overview</t>
  </si>
  <si>
    <t>The total population of Benin was obtained form the UNFPA's country overview. The figure represents the population of the country's 12 departments in 2023: Alibori, Atacora, Atlantique, Borgou, Collines, Couffo, Donga, Littoral, Mono, Oueme, Plateau, Zou.</t>
  </si>
  <si>
    <t>BEN002Total population</t>
  </si>
  <si>
    <t>OCHA 04/04/2023</t>
  </si>
  <si>
    <t>https://data.humdata.org/dataset/cod-ab-ben</t>
  </si>
  <si>
    <t>The total landmass affected is the summation of the landmass of the departments of Alibori and Atacora. Located in northern Benin and sharing borders with Burkina Faso and Niger, these departments are experiencing a spillover of the Sahel crisis with attacks by non-state armed groups (NSAG) since 2019.</t>
  </si>
  <si>
    <t>BEN002Landmass affected</t>
  </si>
  <si>
    <t>The people exposed are the total number of people in IPC phases 1 to 5 located in Alibori and Atacora regions affected by a spillover of the Sahel crisis with growing insecurity, internal displacement, and influx of refugees.</t>
  </si>
  <si>
    <t>BEN002People exposed</t>
  </si>
  <si>
    <t>The number of people affected includes people in IPC phases 2 to 5 located in the regions of Alibori and Atacora, where food insecurity is aggravated by the conflict situation and expected to worsen.</t>
  </si>
  <si>
    <t>BEN002People affected</t>
  </si>
  <si>
    <t>No reports were found regarding injuries in relation with the crisis in Benin's northern regions of Alibori and Atacora.</t>
  </si>
  <si>
    <t>BEN002Injuries reported</t>
  </si>
  <si>
    <t>No reports were found regarding illness cases in relation with the crisis in Benin's northern regions of Alibori and Atacora.</t>
  </si>
  <si>
    <t>BEN002Illness cases reported</t>
  </si>
  <si>
    <t>No reports were found regarding buildings damaged in relation with the crisis in Benin's northern regions of Alibori and Atacora.</t>
  </si>
  <si>
    <t>BEN002Buildings damaged</t>
  </si>
  <si>
    <t>No reports were found regarding buildings destroyed in relation with the crisis in Benin's northern regions of Alibori and Atacora.</t>
  </si>
  <si>
    <t>BEN002Buildings destroyed</t>
  </si>
  <si>
    <t>No reports were found regarding the buildings in the area affected by the crisis in North Benin.</t>
  </si>
  <si>
    <t>BEN002Buildings in affected area</t>
  </si>
  <si>
    <t>No reports were found regarding economic losses in relation with the crisis in Benin's northern regions of Alibori and Atacora.</t>
  </si>
  <si>
    <t>BEN002Economic Losses</t>
  </si>
  <si>
    <t>The number of people in need is obtained from the Cadre Harmonisé data spreadsheet. It includes people in IPC phases 3 to 5 located in the regions of Alibori and Atacora, where food insecurity is aggravated by the conflict situation and expected to worsen.</t>
  </si>
  <si>
    <t>BEN002People in Need</t>
  </si>
  <si>
    <t>The number of people in level 1 is obtained from the Cadre Harmonisé data spreadsheet. It includes people in IPC phase 1 located in the regions of Alibori and Atacora.</t>
  </si>
  <si>
    <t>BEN002Minimal humanitarian conditions - Level 1</t>
  </si>
  <si>
    <t>The number of people in level 2 is obtained from the Cadre Harmonisé data spreadsheet. It includes people in IPC phase 2 located in the regions of Alibori and Atacora.</t>
  </si>
  <si>
    <t>BEN002Stressed humanitarian conditions - Level 2</t>
  </si>
  <si>
    <t>The number of people in level 3 is obtained from the Cadre Harmonisé data spreadsheet. It includes people in IPC phase 3 located in the regions of Alibori and Atacora.</t>
  </si>
  <si>
    <t>BEN002Moderate humanitarian conditions - Level 3</t>
  </si>
  <si>
    <t>The number of people in level 4 is 0 as there are no people in IPC phase 4 in the regions of Alibori and Atacora according to the Cadre Harmonisé data spreadsheet.</t>
  </si>
  <si>
    <t>BEN002Severe humanitarian conditions - Level 4</t>
  </si>
  <si>
    <t>The number of people in level 5 is 0 as there are no people in IPC phase 5 in the regions of Alibori and Atacora according to the Cadre Harmonisé data spreadsheet.</t>
  </si>
  <si>
    <t>BEN002Extreme humanitarian conditions - Level 5</t>
  </si>
  <si>
    <t>No reports were found regarding people facing limited access constraints in the regions of Alibori and Atacora in Benin.</t>
  </si>
  <si>
    <t>BEN002People facing limited access constraints</t>
  </si>
  <si>
    <t>No reports were found regarding people facing restricted access constraints in the regions of Alibori and Atacora in Benin.</t>
  </si>
  <si>
    <t>BEN002People facing restricted access constraints</t>
  </si>
  <si>
    <t>2024 Rainy and Cyclone season</t>
  </si>
  <si>
    <t>MOZ011</t>
  </si>
  <si>
    <t>Mozambique</t>
  </si>
  <si>
    <t>WB Accessed 16/04/2024 ; ACAPS Accessed 16/04/2024</t>
  </si>
  <si>
    <t>https://data.worldbank.org/indicator/AG.LND.TOTL.K2?locations=MZ ; https://www.acaps.org/en/thematics/all-topics/seasonal-calendar</t>
  </si>
  <si>
    <t xml:space="preserve">Total landmass of Mozambique. We took the whole country's landmass because the rainy and cyclone season runs at the same time for all the provinces. </t>
  </si>
  <si>
    <t>MOZ011Landmass affected</t>
  </si>
  <si>
    <t>https://reliefweb.int/report/mozambique/mozambique-maputo-heavy-rains-and-tropical-storm-filipo-flash-update-no-4-04-april-2024</t>
  </si>
  <si>
    <t>Since the beginning of the 2023/2024 rainy and cyclonic season, a total of 146 deaths and 202 wounded have been reported as of first week of April.</t>
  </si>
  <si>
    <t>MOZ011Injuries reported</t>
  </si>
  <si>
    <t>OCHA 28/12/2023</t>
  </si>
  <si>
    <t>https://reliefweb.int/attachments/53eb60eb-6575-4dc5-ad6a-a64d7560415d/MOZ_HNRP_2024_ENG_VERSION%201.pdf</t>
  </si>
  <si>
    <t>IDPs, Returnees and Host population affected</t>
  </si>
  <si>
    <t>MOZ011Crisis affected groups</t>
  </si>
  <si>
    <t>MOZ011People facing limited access constraints</t>
  </si>
  <si>
    <t>MOZ011People facing restricted access constraints</t>
  </si>
  <si>
    <t xml:space="preserve">No cumulative figures showing specific number </t>
  </si>
  <si>
    <t>MOZ011Illness cases reported</t>
  </si>
  <si>
    <t>About 5,620 houses are partially damaged and damages to public infrastructures include 1,041 classrooms in 468 schools as of the first week of April 2024</t>
  </si>
  <si>
    <t>MOZ011Buildings damaged</t>
  </si>
  <si>
    <t>OCHA 21/07/2023</t>
  </si>
  <si>
    <t>https://reliefweb.int/report/malawi/southern-africa-snapshot-tropical-cyclone-freddys-impact-february-march-2023</t>
  </si>
  <si>
    <t>1,773 houses totally destroyed as of the first week of April 2024</t>
  </si>
  <si>
    <t>MOZ011Buildings destroyed</t>
  </si>
  <si>
    <t>MOZ011Buildings in affected area</t>
  </si>
  <si>
    <t>MOZ011Economic Losses</t>
  </si>
  <si>
    <t>Cabo Delgado Islamist Insurgency</t>
  </si>
  <si>
    <t>MOZ004</t>
  </si>
  <si>
    <t>Mappr Accessed Accessed 17/04/2024</t>
  </si>
  <si>
    <t>https://www.mappr.co/counties/mozambique/</t>
  </si>
  <si>
    <t>Total landmass of Cabo Delgado, Niassa and Nampula provinces which have been affected by the Insurgency that began in 2017</t>
  </si>
  <si>
    <t>MOZ004Landmass affected</t>
  </si>
  <si>
    <t>There is no cumulative reliable information regarding the number of injuries from the insurgency</t>
  </si>
  <si>
    <t>MOZ004Injuries reported</t>
  </si>
  <si>
    <t>MOZ004Crisis affected groups</t>
  </si>
  <si>
    <t>MOZ004People facing limited access constraints</t>
  </si>
  <si>
    <t>MOZ004People facing restricted access constraints</t>
  </si>
  <si>
    <t>MOZ004Illness cases reported</t>
  </si>
  <si>
    <t>MOZ004Buildings damaged</t>
  </si>
  <si>
    <t>MOZ004Buildings destroyed</t>
  </si>
  <si>
    <t>MOZ004Buildings in affected area</t>
  </si>
  <si>
    <t>MOZ004Economic Losses</t>
  </si>
  <si>
    <t>Complex crisis in Somalia</t>
  </si>
  <si>
    <t>SOM001</t>
  </si>
  <si>
    <t>Somalia</t>
  </si>
  <si>
    <t>ACLED Accessed  18/04/2024; IOM Accessed 21/02/2024</t>
  </si>
  <si>
    <t xml:space="preserve">https://acleddata.com/dashboard/#/dashboard; https://missingmigrants.iom.int/region/africa?region_incident=4051&amp;route=3906&amp;year%5B%5D=10121&amp;incident_date%5Bmin%5D=09%2F01%2F2022&amp;incident_date%5Bmax%5D=12%2F31%2F2022; </t>
  </si>
  <si>
    <t>Total fatalities reported in Somalia due to Battles, Violence against civilians, Explosions/Remote violence , Riots, Protests, Strategic developments from 15/10/2023 to 15/04/2024 (2,485) and due to mixed migration crisis (9)</t>
  </si>
  <si>
    <t>SOM001Fatalities reported</t>
  </si>
  <si>
    <t>Mixed Migration Flows in Somalia</t>
  </si>
  <si>
    <t>SOM002</t>
  </si>
  <si>
    <t>There is an information gap on this indicator</t>
  </si>
  <si>
    <t>SOM002People facing limited access constraints</t>
  </si>
  <si>
    <t>SOM002People facing restricted access constraints</t>
  </si>
  <si>
    <t>SOM002Illness cases reported</t>
  </si>
  <si>
    <t>SOM002Buildings damaged</t>
  </si>
  <si>
    <t>SOM002Buildings destroyed</t>
  </si>
  <si>
    <t>SOM002Buildings in affected area</t>
  </si>
  <si>
    <t>SOM002Economic Losses</t>
  </si>
  <si>
    <t>Humanitarian Action 15/04/2024</t>
  </si>
  <si>
    <t>https://humanitarianaction.info/plan/1179/population</t>
  </si>
  <si>
    <t>The total population of the Republic of Burkina Faso summarizes the total population of the country's 13 regions. It comprised of persons of all age groups and gender especially persons affected by population movement due to the complex crisis such as refugees, asylum seekers, internally displaced people, returnees and host communities.</t>
  </si>
  <si>
    <t>BFA002Total population</t>
  </si>
  <si>
    <t>World Bank 01/01/2021</t>
  </si>
  <si>
    <t xml:space="preserve">https://data.worldbank.org/indicator/AG.SRF.TOTL.K2?locations=BF </t>
  </si>
  <si>
    <t>The complex crisis in Burkina Faso affects the whole country, therefore the total landmass of the country is considered.</t>
  </si>
  <si>
    <t>BFA002Landmass affected</t>
  </si>
  <si>
    <t>https://reliefweb.int/report/burkina-faso/burkina-faso-2023-msna-bulletin-december-2023</t>
  </si>
  <si>
    <t>People exposed to the complex crisis in Burkina Faso include; host communities, refugees, asylum seekers, IDPs, and returnees situated in the 13 regions of the country. Burkina Faso is experiencing insecurity at the national level which makes the entire population exposed to armed group attacks as presented by the Humanitarian Response Plan According to the inform severity index methodology note published by the Joint Research Centre, this figure also represents the total of the severity breakdown from level 1 to 5 (Level 1+2+3+4+5).</t>
  </si>
  <si>
    <t>BFA002People exposed</t>
  </si>
  <si>
    <t>OCHA 13/12/2023</t>
  </si>
  <si>
    <t>https://data.humdata.org/dataset/burkina-faso-humanitarian-needs-overview?</t>
  </si>
  <si>
    <t xml:space="preserve">Affected people in the crisis-affected area include internally displaced persons (IDPs), refugees, asylum seekers and outgoing migrants in the neighbouring countries. According to the Inform Severity index methodology note published by the Joint Research Centre, people affected represents the total figure of 4 severity levels (Level 2+3+4+5). The total # of people affected is 6,293,939. </t>
  </si>
  <si>
    <t>BFA002People affected</t>
  </si>
  <si>
    <t>People in need of humanitarian assistance in the sectors of education, food security, WASH, shelter, general protection, livelihood, and health, in the 13 regions of Burkina Faso. The 2023 MSNA was considered but was not favored due to differences in the severity breakdown, compared to the 2023 HNO. MSNA figures are higher on levels 3 - 5. For the sake of consistency, it was therefore decided to continue to use the HNO 2023 breakdown.</t>
  </si>
  <si>
    <t>BFA002People in Need</t>
  </si>
  <si>
    <t>The level 1 humanitarian condition as outlined by the inform severity index methodology note, is obtained through a difference between people exposed and people affected (people exposed - people affected) which will provide the total of 17,006,061 people. Hence, in the case of BFA002, it corresponds to total population (people exposed) - PIN levels 2+3+4+5 from latest HNO/HNRP 2024 (people affected).</t>
  </si>
  <si>
    <t>BFA002Minimal humanitarian conditions - Level 1</t>
  </si>
  <si>
    <t>Since all the people affected are considered to be in need, they are placed in the PIN level indicators.</t>
  </si>
  <si>
    <t>BFA002Stressed humanitarian conditions - Level 2</t>
  </si>
  <si>
    <t>The number of people in moderate humanitarian conditions (Level 3) was obtained through the application of the percentages extrapolated from the severity of needs distribution used in the HNO 2023. They represent 55.5% of the number of the total PIN. The 2023 MSNA was considered but was not favored due to differences in the severity breakdown, compared to the 2023 HNO. MSNA figures are higher on levels 3 - 5. For the sake of consistency, it was therefore decided to continue to use the HNO 2023 breakdown.</t>
  </si>
  <si>
    <t>BFA002Moderate humanitarian conditions - Level 3</t>
  </si>
  <si>
    <t>The number of people in severe humanitarian conditions (Level 4) was obtained through the application of the percentages extrapolated from the severity of needs distribution used in the HNO 2023. They represent 41.9% of the number of the total PIN.</t>
  </si>
  <si>
    <t>BFA002Severe humanitarian conditions - Level 4</t>
  </si>
  <si>
    <t>The number of people in extreme humanitarian conditions (Level 5) was obtained through the application of the percentages extrapolated from the severity of needs distribution used in the HNO 2023. They represent 1.9% of the total PIN figure.</t>
  </si>
  <si>
    <t>BFA002Extreme humanitarian conditions - Level 5</t>
  </si>
  <si>
    <t>OCHA 29/12/2023</t>
  </si>
  <si>
    <t>https://reliefweb.int/report/democratic-republic-congo/republique-democratique-du-congo-apercu-des-besoins-humanitaire-2024-decembre-2023</t>
  </si>
  <si>
    <t>The total population of the Democratic Republic of Congo was obtained from the Humanitarian Needs Overview of 2023. This figure summarizes the total population of the 26 provinces of the Democratic Republic of Congo. It comprised of persons of all age groups and gender especially persons affected by population movement due to the complex crisis such as; refugees, internally displaced people, returnees and host communties.</t>
  </si>
  <si>
    <t>COD001Total population</t>
  </si>
  <si>
    <t>https://data.worldbank.org/indicator/AG.SRF.TOTL.K2?locations=CD</t>
  </si>
  <si>
    <t xml:space="preserve">The total square kilometre of Democratic Republic of Congo was gotten from the 2021 statistics of the World Bank. This figure summarizes the landmass affected by the complex crisis of the 26 provinces of the Democratic Republic of Congo. </t>
  </si>
  <si>
    <t>COD001Landmass affected</t>
  </si>
  <si>
    <t>https://data.worldbank.org/indicator/ag.srf.totl.k2?locations=TD</t>
  </si>
  <si>
    <t xml:space="preserve">The total square kilometre of the Republic of Chad was gotten from the 2021 statistics of the World Bank. The whole Chad is exposed to the complex crisis drivers such insecurity, intercommunal violence and international displacement. Therefore, the whole landmass is included. </t>
  </si>
  <si>
    <t>TCD001Landmass affected</t>
  </si>
  <si>
    <t>World Bank 01/01/2022</t>
  </si>
  <si>
    <t>https://data.worldbank.org/indicator/SP.POP.TOTL?locations=ML</t>
  </si>
  <si>
    <t>The total population of the Republic of Mali is comprised of the 10 regions which regroups persons of all age groups and gender especially persons affected by population movement due to the complex crisis such as; refugees, asylum seekers, internally displaced people, returnees and host communties.</t>
  </si>
  <si>
    <t>MLI001Total population</t>
  </si>
  <si>
    <t>https://data.worldbank.org/indicator/AG.SRF.TOTL.K2?locations=ML</t>
  </si>
  <si>
    <t>The total square kilometre of the Republic of Mali is was gotten from the 2021 statistics of the World Bank. This figure summarizes the landmass affected by the active complex crisis in the 10 regions of the Republic of Mali</t>
  </si>
  <si>
    <t>MLI001Landmass affected</t>
  </si>
  <si>
    <t>Conflict in Palestine</t>
  </si>
  <si>
    <t>PSE002</t>
  </si>
  <si>
    <t>Palestine</t>
  </si>
  <si>
    <t>No data available.</t>
  </si>
  <si>
    <t>PSE002People facing limited access constraints</t>
  </si>
  <si>
    <t>PSE002People facing restricted access constraints</t>
  </si>
  <si>
    <t>PSE002Illness cases reported</t>
  </si>
  <si>
    <t>PSE002Buildings in affected area</t>
  </si>
  <si>
    <t>PSE002Economic Losses</t>
  </si>
  <si>
    <t>Conflict in West Bank</t>
  </si>
  <si>
    <t>PSE003</t>
  </si>
  <si>
    <t>PSE003People facing limited access constraints</t>
  </si>
  <si>
    <t>PSE003People facing restricted access constraints</t>
  </si>
  <si>
    <t>PSE003Illness cases reported</t>
  </si>
  <si>
    <t>PSE003Buildings in affected area</t>
  </si>
  <si>
    <t>PSE003Economic Losses</t>
  </si>
  <si>
    <t>Conflict in Gaza</t>
  </si>
  <si>
    <t>PSE004</t>
  </si>
  <si>
    <t>PSE004People facing limited access constraints</t>
  </si>
  <si>
    <t>PSE004People facing restricted access constraints</t>
  </si>
  <si>
    <t>PSE004Illness cases reported</t>
  </si>
  <si>
    <t>PSE004Buildings in affected area</t>
  </si>
  <si>
    <t>PSE004Economic Losses</t>
  </si>
  <si>
    <t>Complex crisis in Nigeria</t>
  </si>
  <si>
    <t>NGA001</t>
  </si>
  <si>
    <t>Nigeria</t>
  </si>
  <si>
    <t xml:space="preserve"> ACLED Accessed 19/04/2024</t>
  </si>
  <si>
    <t>Number of fatalities in Nigeria based on ACLED data from 01/10/2023  to 31/03/2024 due Battles, Violence against civilians, Explosions/Remote violence, Riots, Protests, Strategic developments</t>
  </si>
  <si>
    <t>NGA001Fatalities reported</t>
  </si>
  <si>
    <t xml:space="preserve"> OCHA 26/02/2024</t>
  </si>
  <si>
    <t>https://www.unocha.org/attachments/315207fa-1297-493b-bec1-20016aebed01/2024_Ethiopia_Humanitarian_Needs_Overview_Feb_2024.pdf</t>
  </si>
  <si>
    <t>Host and non host community, refugees, IDPs and returnees</t>
  </si>
  <si>
    <t>ETH005Crisis affected groups</t>
  </si>
  <si>
    <t>IDPs, Refugees, Returnees, Host</t>
  </si>
  <si>
    <t>ETH004Crisis affected groups</t>
  </si>
  <si>
    <t>UNHCR 16/03/2024</t>
  </si>
  <si>
    <t>https://data.unhcr.org/en/documents/download/107313</t>
  </si>
  <si>
    <t>Refugees and asylum seekers, Host community</t>
  </si>
  <si>
    <t>ETH003Crisis affected groups</t>
  </si>
  <si>
    <t>OCHA 03/08/2022</t>
  </si>
  <si>
    <t>https://reliefweb.int/report/ethiopia/ethiopia-humanitarian-response-plan-2022-july-2022</t>
  </si>
  <si>
    <t>Affected groups in the crisis: Hosts; Returnees;IDPs;Refugees</t>
  </si>
  <si>
    <t>ETH001Crisis affected groups</t>
  </si>
  <si>
    <t>No new data available for April 2024 update</t>
  </si>
  <si>
    <t>COL002Economic Losses</t>
  </si>
  <si>
    <t>Govt. Malawi 30/04/2023</t>
  </si>
  <si>
    <t>https://reliefweb.int/report/malawi/malawi-2023-tropical-cyclone-freddy-post-disaster-needs-assessment-april-2023</t>
  </si>
  <si>
    <t xml:space="preserve">A  total  of  260,681  houses  have  been  damaged,  of  which  120,394  are destroyed. </t>
  </si>
  <si>
    <t>MWI002Buildings damaged</t>
  </si>
  <si>
    <t>MWI002Buildings destroyed</t>
  </si>
  <si>
    <t>OCHA 27/06/2023</t>
  </si>
  <si>
    <t>https://reliefweb.int/report/malawi/malawi-cholera-tropical-cyclone-freddy-response-dashboard-april-2023</t>
  </si>
  <si>
    <t>social, economic, and infrastructure sectors damages are $506.7 million to Tropical Cyclone Freddy</t>
  </si>
  <si>
    <t>MWI002Economic Losses</t>
  </si>
  <si>
    <t>https://data.worldbank.org/indicator/SP.POP.TOTL?locations=CG</t>
  </si>
  <si>
    <t xml:space="preserve">Total population living within the Republic of Congo. </t>
  </si>
  <si>
    <t>COG001Total population</t>
  </si>
  <si>
    <t>https://data.worldbank.org/indicator/AG.SRF.TOTL.K2?locations=CG</t>
  </si>
  <si>
    <t>The total square kilometre of the Republic of Congo is gotten from the 2022 statistics of the World Bank. This figure summarizes the landmass affected by the complex crisis in the 11 regions of the country.</t>
  </si>
  <si>
    <t>COG001Landmass affected</t>
  </si>
  <si>
    <t>UNICEF 12/04/2024</t>
  </si>
  <si>
    <t>https://reliefweb.int/report/congo/unicef-republique-du-congo-urgence-inondations-rapport-de-situation-12-avril-2024</t>
  </si>
  <si>
    <t>This figure corresponds to the number of people experiencing at least severity level 1 across the country. Given that there is no estimate of the number of people in level 2, we consider all the rest of the population which is not at severity level 3 as at least exposed.</t>
  </si>
  <si>
    <t>COG001People exposed</t>
  </si>
  <si>
    <t>This figure corresponds to the number of people experiencing at least severity level 2 across the country. Given that there is no estimate of the number of people in level 2, we consider all the rest of the population which is not at severity level 3 as at least exposed.</t>
  </si>
  <si>
    <t>COG001People affected</t>
  </si>
  <si>
    <t>Because of a lack of recent data on humanitarian needs, it was decided to use the figure from the last multi-sectoral assessment in January 2024, after the floods affected at least 9 of the 12 departments. All people in need are considered at severity level 3, as there is insufficient information on the level of severity of their needs. However, it is possible that this figure underestimates the true scale of needs. According to UNICEF appeals, the number of people in need exceeded 1 million over the past two years. However, there are no up-to-date food security figures or any other documents that indicate the extent of the need across the country. Therefore, the figure of people affected by flooding was chosen as a proxy.</t>
  </si>
  <si>
    <t>COG001People in Need</t>
  </si>
  <si>
    <t>In the different crises, the level 1 population was calculated from WB population data. Given that there is no estimate of the number of people in level 1, we have included here all the rest of the population which is not at severity level 3 or higher.</t>
  </si>
  <si>
    <t>COG001Minimal humanitarian conditions - Level 1</t>
  </si>
  <si>
    <t>Given that there is no estimate of the number of people in level 1 and 2, we have included all the rest of the population which is not at severity level 3 or higher in level 1.</t>
  </si>
  <si>
    <t>COG001Stressed humanitarian conditions - Level 2</t>
  </si>
  <si>
    <t>COG001Moderate humanitarian conditions - Level 3</t>
  </si>
  <si>
    <t xml:space="preserve"> All people in need are considered at severity level 3, as there is insufficient information on the level of severity of their needs.</t>
  </si>
  <si>
    <t>COG001Severe humanitarian conditions - Level 4</t>
  </si>
  <si>
    <t>COG001Extreme humanitarian conditions - Level 5</t>
  </si>
  <si>
    <t>OCHA 03/01/2024</t>
  </si>
  <si>
    <t xml:space="preserve">https://reliefweb.int/report/central-african-republic/republique-centrafricaine-apercu-des-besoins-humanitaires-janvier-2024  </t>
  </si>
  <si>
    <t>The total population of the Central African Republic was obtained from the Humanitarian Needs Overview of 2024. This figure summarizes the total population of the 17 departments of the Central African Republic. It comprised of persons of all age groups and gender especially persons affected by population movement due to the complex crisis such as refugees, asylum seekers, internally displaced people, returnees and host communities.</t>
  </si>
  <si>
    <t>CAF001Total population</t>
  </si>
  <si>
    <t xml:space="preserve">https://data.worldbank.org/indicator/AG.SRF.TOTL.K2?locations=CF </t>
  </si>
  <si>
    <t>The total square kilometre of the Central African Republic was gotten from the 2021 statistics of the World Bank. This figure summarizes the landmass affected by the complex crisis of the 17 departments of the Central African Republic.</t>
  </si>
  <si>
    <t>CAF001Landmass affected</t>
  </si>
  <si>
    <t>OCHA 03/01/2024; IPC 13/11/2023</t>
  </si>
  <si>
    <t>https://reliefweb.int/attachments/d92dfe04-5099-419d-8216-beba34400a7e/R%C3%A9publique%20centrafricaine%20-%20Aper%C3%A7u%20des%20besoins%20humanitaires%20%28janvier%202024%29.pdf ; https://www.ipcinfo.org/fileadmin/user_upload/ipcinfo/docs/IPC_DRC_Acute_Food_Insecurity_Jul2023_Jun2024_snapshot_English.pdf</t>
  </si>
  <si>
    <t>This figure corresponds to the number of people experiencing at least severity level 1 across the country. We included here all the rest of the population which is not at severity level 2 or higher as at least exposed.</t>
  </si>
  <si>
    <t>CAF001People exposed</t>
  </si>
  <si>
    <t>This figure includes people experiencing at least IPC level 2 according to the IPC report covering April - August 2024. It includes all people in need according to 2024 HNO.</t>
  </si>
  <si>
    <t>CAF001People affected</t>
  </si>
  <si>
    <t>The PIN distribution by severity level was done using the second source prioritization approach, which consist in using HNO/HRP/HNRP 2024 for overall PIN numbers and taking the severity levels from an alternative source.
In this specific case, the IPC figures covering the period April – June were used. Level 4 was taken from the IPC, and the rest of the PIN was added to level 3.</t>
  </si>
  <si>
    <t>CAF001People in Need</t>
  </si>
  <si>
    <t>The PIN distribution by severity level was done using the second source prioritization approach, which consist in using HNO/HRP/HNRP 2024 for overall PIN numbers and taking the severity levels from an alternative source. This figure corresponds to the rest of the population not being included in levels 2 and above.</t>
  </si>
  <si>
    <t>CAF001Minimal humanitarian conditions - Level 1</t>
  </si>
  <si>
    <t>The PIN distribution by severity level was done using the second source prioritization approach, which consist in using HNO/HRP/HNRP 2024 for overall PIN numbers and taking the severity levels from an alternative source.This figure corresponds to 38% of the population in severity level 2 according to the IPC.</t>
  </si>
  <si>
    <t>CAF001Stressed humanitarian conditions - Level 2</t>
  </si>
  <si>
    <t>The PIN distribution by severity level was done using the second source prioritization approach, which consist in using HNO/HRP/HNRP 2024 for overall PIN numbers and taking the severity levels from an alternative source. In this specific case, the IPC figures covering the period April – June were used. PIN severity level 4 was taken from the IPC, and the rest of the 2024 HNO PIN was added to level 3.</t>
  </si>
  <si>
    <t>CAF001Moderate humanitarian conditions - Level 3</t>
  </si>
  <si>
    <t>CAF001Severe humanitarian conditions - Level 4</t>
  </si>
  <si>
    <t>According to the IPC projected analysis for the period of April – August 2024, and the 2024 HNO, there are no people in level 5.</t>
  </si>
  <si>
    <t>CAF001Extreme humanitarian conditions - Level 5</t>
  </si>
  <si>
    <t>OCHA 29/12/2023, OCHA 22/02/2023</t>
  </si>
  <si>
    <t>https://reliefweb.int/attachments/3e17d681-5120-4ea4-beb5-a78e0a4a0193/HNO_2024_DRC_202312vf_4.pdf; https://reliefweb.int/attachments/0f7572b0-e352-43ae-a716-ff5d56993392/HRP_2023_at_a_glance_december_2023%20vfp%20%28004%29.pdf</t>
  </si>
  <si>
    <t>This figure corresponds to the number of people experiencing at least severity level 1 across the country. Given that there is no estimate of the number of people in level 2, we consider all the rest of the population which is not at severity level 3 or higher as at least exposed.</t>
  </si>
  <si>
    <t>COD001People exposed</t>
  </si>
  <si>
    <t>-This figure corresponds to the number of people experiencing at least severity level 2 across the country. Given that there is no estimate of the number of people in level 2, we consider all the rest of the population which is not at severity level 3 or higher as at least exposed.</t>
  </si>
  <si>
    <t>COD001People affected</t>
  </si>
  <si>
    <t>OCHA 29/12/2023; OCHA 22/02/2023</t>
  </si>
  <si>
    <t>To estimate the number of people in need, we used the third approach which consists of using HNO/HRP/HNRP 2024 for PIN and severity levels from 2023 HNO as percentages of PIN. IPC data could have been an alternative, but the projection for the period January – June 2024 is 23.4M, below the HNO PIN. 
This option was chosen because although the level of severity of needs has decreased in the western and central parts of the country according to the 2024, the situation is relatively stable in terms of severity of needs.
However, due to the change in JIAF methodology which tends to include only people affected by the crisis, the percentage of people in severity level 2 in 2023 (2% of the PIN) was added to level 3 so that the PIN figure aligns with that of HNO.</t>
  </si>
  <si>
    <t>COD001People in Need</t>
  </si>
  <si>
    <t>The level 1 population was calculated from OCHA baseline data used to estimate the PIN in 2024. Given that there is no estimate of the number of people in level 1, we have included here all the rest of the population which is not at severity level 3 or higher.</t>
  </si>
  <si>
    <t>COD001Minimal humanitarian conditions - Level 1</t>
  </si>
  <si>
    <t>COD001Stressed humanitarian conditions - Level 2</t>
  </si>
  <si>
    <t>To estimate the number of people in severity level 3, we used the third approach which consists of using HNO/HRP/HNRP 2024 for PIN and severity levels from 2023 HNO as percentages of PIN. IPC data could have been an alternative, but the projection for the period January – June 2024 is 23.4M, below the HNO PIN. 
This option was chosen because although the level of severity of needs has decreased in the western and central parts of the country according to the 2024, the situation is relatively stable in terms of severity of needs.
People in severity level 3 correspond to 41% of the 2024 HNO PIN. However, due to the change in JIAF methodology which tends to include only people affected by the crisis, the percentage of people in severity level 2 in 2023 (2% of the PIN) was added to level 3 so that the PIN figure aligns with that of HNO.</t>
  </si>
  <si>
    <t>COD001Moderate humanitarian conditions - Level 3</t>
  </si>
  <si>
    <t>To estimate the number of people in severity level 4, we used the third approach which consists of using HNO/HRP/HNRP 2024 for PIN and severity levels from 2023 HNO as percentages of PIN. IPC data could have been an alternative, but the projection for the period January – June 2024 is 23.4M, below the HNO PIN. 
This option was chosen because although the level of severity of needs has decreased in the western and central parts of the country according to the 2024, the situation is relatively stable in terms of severity of needs.
People in severity level 4 correspond to 41% of the 2024 HNO PIN.</t>
  </si>
  <si>
    <t>COD001Severe humanitarian conditions - Level 4</t>
  </si>
  <si>
    <t>To estimate the number of people in severity level 5, we used the third approach which consists of using HNO/HRP/HNRP 2024 for PIN and severity levels from 2023 HNO as percentages of PIN. IPC data could have been an alternative, but the projection for the period January – June 2024 is 23.4M, below the HNO PIN. 
This option was chosen because although the level of severity of needs has decreased in the western and central parts of the country according to the 2024, the situation is relatively stable in terms of severity of needs.
People in severity level 5 correspond to 18% of the 2024 HNO PIN.</t>
  </si>
  <si>
    <t>COD001Extreme humanitarian conditions - Level 5</t>
  </si>
  <si>
    <t>UNDP accessed 13/05/2024; CH 12/02/2024</t>
  </si>
  <si>
    <t>https://data.humdata.org/dataset/5e60290d-0a82-48e2-9454-812b01c7d9d4/resource/f026a982-b530-4e49-97a3-f54bbc5bad5d/download/tchad_populationdutchad_20240102.xlsx ; https://data.humdata.org/dataset/5123033a-2db1-496c-b381-df804ac30595/resource/c689cb9f-2475-4b7e-8beb-178ed9f6253d/download/cadre_harmonise_caf_ipc.xlsx</t>
  </si>
  <si>
    <t>This figure corresponds to the number of people experiencing at least severity level 1 in Chad. Given that there is no clear estimate of the number of people in level 1, we consider all the rest of the population which is not at severity level 3 or higher as at least exposed.</t>
  </si>
  <si>
    <t>TCD001People exposed</t>
  </si>
  <si>
    <t>OCHA 12/03/2024; CH 12/02/2024</t>
  </si>
  <si>
    <t>https://reliefweb.int/attachments/fa57271a-3f04-48cd-974a-0e6e3387c50e/TCD_STR_HNRP_2024_20240312.pdf ;  https://data.humdata.org/dataset/5123033a-2db1-496c-b381-df804ac30595/resource/c689cb9f-2475-4b7e-8beb-178ed9f6253d/download/cadre_harmonise_caf_ipc.xlsx</t>
  </si>
  <si>
    <t>This figure corresponds to the number of people experiencing at least severity level 2 in Chad. Given that there is no clear estimate of the number of people in level 2, we consider all the rest of the population which is not at severity level 3 or higher as at least exposed.</t>
  </si>
  <si>
    <t>TCD001People affected</t>
  </si>
  <si>
    <t>https://reliefweb.int/attachments/fa57271a-3f04-48cd-974a-0e6e3387c50e/TCD_STR_HNRP_2024_20240312.pdf ;  https://www.ipcinfo.org/fileadmin/user_upload/ipcinfo/docs/ch/FICHE_COMMUNICATION_-_MARS_2024_VF.pdf</t>
  </si>
  <si>
    <t>This figure corresponds to PIN according to the 2024 HNO.
This option was favored to avoid any overestimation of the level of severity of needs which could result from the use of the breakdown of 2023, the year for which a good part of the country was classified in level 5. Furthermore, apart from CH, there was no other source providing a country-wide severity breakdown. Given that the severity map of 2024 indicates fewer zones in severity 5, it was chosen to use CH data. Therefore, there is a probability that the distribution of the number of people in level 3 and 4 is either underestimated or overestimated.</t>
  </si>
  <si>
    <t>TCD001People in Need</t>
  </si>
  <si>
    <t>https://data.humdata.org/dataset/5e60290d-0a82-48e2-9454-812b01c7d9d4/resource/f026a982-b530-4e49-97a3-f54bbc5bad5d/download/tchad_populationdutchad_20240102.xlsx ; https://www.ipcinfo.org/fileadmin/user_upload/ipcinfo/docs/ch/FICHE_COMMUNICATION_-_MARS_2024_VF.pdf</t>
  </si>
  <si>
    <t>This estimate is based on a projection of the population of Chad in 2024. Since there is no clear breakdown of people in need outside of Level 4, the rest of the population is considered to be at Level 1.</t>
  </si>
  <si>
    <t>TCD001Minimal humanitarian conditions - Level 1</t>
  </si>
  <si>
    <t>Since there is no clear  breakdown of people in need outside of Level 3 and 4, the rest of the population is considered to be at Level 1.</t>
  </si>
  <si>
    <t>TCD001Stressed humanitarian conditions - Level 2</t>
  </si>
  <si>
    <t>This figure corresponds to PIN minus  people projected to experience CH level 4 over the June – August period. 
This option was favored to avoid any overestimation of the level of severity of needs which could result from the use of the breakdown of 2023, the year for which a good part of the country was classified in level 5. Furthermore, apart from CH, there was no other source providing a country-wide severity breakdown. Given that the severity map of 2024 indicates fewer zones in severity 5, it was chosen to use CH data. Therefore, there is a probability that the number of people in level 3 is overestimated.</t>
  </si>
  <si>
    <t>TCD001Moderate humanitarian conditions - Level 3</t>
  </si>
  <si>
    <t>This figure corresponds to people projected to experience CH level 4 over the June – August period. The rest of the population in need  has been placed in level 3.
This option was favored to avoid any overestimation of the level of severity of needs which could result from the use of the breakdown of 2023, the year for which a good part of the country was classified in level 5. Given that the severity map of 2024 indicates fewer zones in severity 5, it was chosen to use CH data. Therefore, there is a probability that the number of people in level 4 is underestimated.</t>
  </si>
  <si>
    <t>TCD001Severe humanitarian conditions - Level 4</t>
  </si>
  <si>
    <t>According to 2024 HNO and the CH, there are no populations at severity level 5 in Chad.</t>
  </si>
  <si>
    <t>TCD001Extreme humanitarian conditions - Level 5</t>
  </si>
  <si>
    <t>This figure corresponds to the number of people experiencing at least severity level 1 in the Lac province. Given that there is no clear estimate of the number of people in level 1, we consider all the rest of the population which is not at severity level 3 or higher as at least exposed.</t>
  </si>
  <si>
    <t>TCD003People exposed</t>
  </si>
  <si>
    <t>https://reliefweb.int/attachments/fa57271a-3f04-48cd-974a-0e6e3387c50e/TCD_STR_HNRP_2024_20240312.pdf ; https://data.humdata.org/dataset/5123033a-2db1-496c-b381-df804ac30595/resource/c689cb9f-2475-4b7e-8beb-178ed9f6253d/download/cadre_harmonise_caf_ipc.xlsx</t>
  </si>
  <si>
    <t>This figure corresponds to the number of people experiencing at least severity level 2 in the Lac province. Given that there is no clear estimate of the number of people in level 2, we consider all the rest of the population which is not at severity level 3 or higher as at least exposed.</t>
  </si>
  <si>
    <t>TCD003People affected</t>
  </si>
  <si>
    <t>This figure corresponds to PIN in Lac province according to the 2024 HNO.
This option was favored to avoid any overestimation of the level of severity of needs which could result from the use of the breakdown of 2023, the year for which a good part of the country was classified in level 5. Given that the severity map of 2024 indicates fewer zones in severity 5, it was chosen to use CH data. Therefore, there is a probability that the distribution of the number of people in level 3 and 4 is either underestimated or overestimated.</t>
  </si>
  <si>
    <t>TCD003People in Need</t>
  </si>
  <si>
    <t>https://data.humdata.org/dataset/5e60290d-0a82-48e2-9454-812b01c7d9d4/resource/f026a982-b530-4e49-97a3-f54bbc5bad5d/download/tchad_populationdutchad_20240102.xlsx</t>
  </si>
  <si>
    <t>This estimate is based on a projection of the population of Lac Province in 2024. Since there is no clear breakdown of people in need outside of Level 4, the rest of the population of Lac Province is considered to be at Level 1.</t>
  </si>
  <si>
    <t>TCD003Minimal humanitarian conditions - Level 1</t>
  </si>
  <si>
    <t>UNDP accessed 13/05/2024</t>
  </si>
  <si>
    <t xml:space="preserve">https://data.humdata.org/dataset/5e60290d-0a82-48e2-9454-812b01c7d9d4/resource/f026a982-b530-4e49-97a3-f54bbc5bad5d/download/tchad_populationdutchad_20240102.xlsx </t>
  </si>
  <si>
    <t>Since there is no clear  breakdown of people in need outside of Level 3 and 4, the rest of the population of Lac Province is considered to be at Level 1.</t>
  </si>
  <si>
    <t>TCD003Stressed humanitarian conditions - Level 2</t>
  </si>
  <si>
    <t>This figure corresponds to PIN in Lac province minus  people projected to experience CH level 4 over the June – August period. 
This option was favored to avoid any overestimation of the level of severity of needs which could result from the use of the breakdown of 2023, the year for which a good part of the country was classified in level 5. Given that the severity map of 2024 indicates fewer zones in severity 5, it was chosen to use CH data. Therefore, there is a probability that the number of people in level 3 is overestimated.</t>
  </si>
  <si>
    <t>TCD003Moderate humanitarian conditions - Level 3</t>
  </si>
  <si>
    <t>This figure corresponds to people projected to experience CH level 4 over the June – August period. The rest of the population in need in the Lac province has been placed in level 3.
This option was favored to avoid any overestimation of the level of severity of needs which could result from the use of the breakdown of 2023, the year for which a good part of the country was classified in level 5. Given that the severity map of 2024 indicates fewer zones in severity 5, it was chosen to use CH data. Therefore, there is a probability that the number of people in level 4 is underestimated.</t>
  </si>
  <si>
    <t>TCD003Severe humanitarian conditions - Level 4</t>
  </si>
  <si>
    <t>Unlike in 2023, the Lac province is no longer classified as severity 5. Consequently, people in need are classified as level 4.</t>
  </si>
  <si>
    <t>TCD003Extreme humanitarian conditions - Level 5</t>
  </si>
  <si>
    <t>This figure corresponds to the number of people experiencing at least severity level 1 in Logone Oriental, Mandoul, Moyen-Chari, and Salamat provinces. Given that there is no clear estimate of the number of people in level 1, we consider all the rest of the population which is not at severity level 3 or higher as at least exposed.</t>
  </si>
  <si>
    <t>TCD004People exposed</t>
  </si>
  <si>
    <t>OCHA 12/03/2024</t>
  </si>
  <si>
    <t>https://reliefweb.int/attachments/fa57271a-3f04-48cd-974a-0e6e3387c50e/TCD_STR_HNRP_2024_20240312.pdf</t>
  </si>
  <si>
    <t>This figure corresponds to the number of people experiencing at least severity level 2 in Logone Oriental, Mandoul, Moyen-Chari, and Salamat provinces. Given that there is no clear estimate of the number of people in level 2, we consider all the rest of the population which is not at severity level 3 or higher as at least exposed.</t>
  </si>
  <si>
    <t>TCD004People affected</t>
  </si>
  <si>
    <t>This figure corresponds to PIN in Moyen-Chari, Logone Oriental, Mandoul, and Salamat provinces according to the 2024 HNO.
This option was favored to avoid any overestimation of the level of severity of needs which could result from the use of the breakdown of 2023, the year for which a good part of the country was classified in level 5. Given that the severity map of 2024 indicates fewer zones in severity 5, it was chosen to use CH data. Therefore, there is a probability that the distribution of the number of people in level 3 and 4 is either underestimated or overestimated.</t>
  </si>
  <si>
    <t>TCD004People in Need</t>
  </si>
  <si>
    <t>This estimate is based on a projection of the population of provinces affected by the Central African refugee crisis in 2024. Since there is no breakdown of people in need outside of Level 3 and 4, the rest of the population in provinces affected by the Central African refugee crisis is considered to be at Level 1.</t>
  </si>
  <si>
    <t>TCD004Minimal humanitarian conditions - Level 1</t>
  </si>
  <si>
    <t>Since there is no clear  breakdown of people in need outside of Level 3 and 4, the rest of the population of Moyen-Chari, Logone Oriental, Mandoul, and Salamat provinces is considered to be at Level 1.</t>
  </si>
  <si>
    <t>TCD004Stressed humanitarian conditions - Level 2</t>
  </si>
  <si>
    <t>This figure corresponds to PIN in Moyen-Chari, Logone Oriental, Mandoul, and Salamat provinces minus people projected to experience CH level 4 over the June – August period. 
This option was favored to avoid any overestimation of the level of severity of needs which could result from the use of the breakdown of 2023, the year for which a good part of the country was classified in level 5. Given that the severity map of 2024 indicates fewer zones in severity 5, it was chosen to use CH data. Therefore, there is a probability that the number of people in level 3 is overestimated.</t>
  </si>
  <si>
    <t>TCD004Moderate humanitarian conditions - Level 3</t>
  </si>
  <si>
    <t>This figure corresponds to the projected population in CH level 4 in Salamat province for the periode June - August 2024. The other provinces affected by the Central African refugee crisis are at severity level 3. This option was favored to avoid any overestimation of the level of severity of needs which could result from the use of the breakdown of 2023, the year for which a good part of the country was classified in level 5. Given that the severity map of 2024 indicates fewer zones in severity 5, it was chosen to use CH data. Therefore, there is a probability that the number of people in level 4 is underestimated.</t>
  </si>
  <si>
    <t>TCD004Severe humanitarian conditions - Level 4</t>
  </si>
  <si>
    <t>According to 2024 HNO and the CH, there are no populations at severity level 5 in the provinces affected by the Central African refugee crisis.</t>
  </si>
  <si>
    <t>TCD004Extreme humanitarian conditions - Level 5</t>
  </si>
  <si>
    <t>This figure corresponds to the number of people experiencing at least severity level 1 in Ouaddai, Wadi Fira, Sila and Ennedi Est provinces. Given that there is no clear estimate of the number of people in level 1, we consider all the rest of the population which is not at severity level 3 or higher as at least exposed.</t>
  </si>
  <si>
    <t>TCD005People exposed</t>
  </si>
  <si>
    <t>This figure corresponds to the number of people experiencing at least severity level 2 in Ouaddai, Wadi Fira, Sila and Ennedi Est provinces. Given that there is no clear estimate of the number of people in level 2, we consider all the rest of the population which is not at severity level 3 or higher as at least exposed.</t>
  </si>
  <si>
    <t>TCD005People affected</t>
  </si>
  <si>
    <t>This figure corresponds to PIN inOuaddai, Wadi Fira, Sila and Ennedi Est provinces according to the 2024 HNO.
This option was favored to avoid any overestimation of the level of severity of needs which could result from the use of the breakdown of 2023, the year for which a good part of the country was classified in level 5. Given that the severity map of 2024 indicates fewer zones in severity 5, it was chosen to use CH data. Therefore, there is a probability that the distribution of the number of people in level 3 and 4 is either underestimated or overestimated.</t>
  </si>
  <si>
    <t>TCD005People in Need</t>
  </si>
  <si>
    <t>This estimate is based on a projection of the population of provinces affected by the Darfur refugee crisis in 2024. Since there is no breakdown of people in need outside of Level 3 and 4, the rest of the population in provinces affected by the Darfur refugee crisis is considered to be at Level 1.</t>
  </si>
  <si>
    <t>TCD005Minimal humanitarian conditions - Level 1</t>
  </si>
  <si>
    <t>Since there is no clear  breakdown of people in need outside of Level 3 and 4, the rest of the population of Ouaddai, Wadi Fira, Sila and Ennedi Est provinces is considered to be at Level 1.</t>
  </si>
  <si>
    <t>TCD005Stressed humanitarian conditions - Level 2</t>
  </si>
  <si>
    <t>This figure corresponds to PIN in Ouaddai, Wadi Fira, Sila and Ennedi Est province minus  people projected to experience CH level 4 over the June – August period. 
This option was favored to avoid any overestimation of the level of severity of needs which could result from the use of the breakdown of 2023, the year for which a good part of the country was classified in level 5. Given that the severity map of 2024 indicates fewer zones in severity 5, it was chosen to use CH data. Therefore, there is a probability that the number of people in level 3 is overestimated.</t>
  </si>
  <si>
    <t>TCD005Moderate humanitarian conditions - Level 3</t>
  </si>
  <si>
    <t>This figure corresponds to the projected population in CH level 4 in Ouaddai, Wadi Fira, Sila and Ennedi Est provinces for the periode June - August 2024. This option was favored to avoid any overestimation of the level of severity of needs which could result from the use of the breakdown of 2023, the year for which a good part of the country was classified in level 5. Given that the severity map of 2024 indicates fewer zones in severity 5, it was chosen to use CH data. Therefore, there is a probability that the number of people in level 4 is underestimated.</t>
  </si>
  <si>
    <t>TCD005Severe humanitarian conditions - Level 4</t>
  </si>
  <si>
    <t>According to 2024 HNO and the CH, there are no populations at severity level 5 in the provinces affected by the Darfur refugee crisis.</t>
  </si>
  <si>
    <t>TCD005Extreme humanitarian conditions - Level 5</t>
  </si>
  <si>
    <t>Humanitarian Action 08/12/2023</t>
  </si>
  <si>
    <t>https://humanitarianaction.info/plan/1189</t>
  </si>
  <si>
    <t>This is the total population of Niger in 2024 as reported from OCHA</t>
  </si>
  <si>
    <t>NER002Total population</t>
  </si>
  <si>
    <t>Institut National de la Statistique (INS) accessed 24/05/2024</t>
  </si>
  <si>
    <t>https://stat-niger.org/wp-content/uploads/diffa/diffa_en_chiffres_2023.pdf</t>
  </si>
  <si>
    <t>Diffa region is considered affected by the crisis due to its proximity to the Lake Chad Basin and the high number of IDPs and refugees from Nigeria.</t>
  </si>
  <si>
    <t>NER002Landmass affected</t>
  </si>
  <si>
    <t>This is the total number of people living in Diffa region in 2023. The whole population of the region is considered exposed to the crisis.</t>
  </si>
  <si>
    <t>NER002People exposed</t>
  </si>
  <si>
    <t>UNHCR 24/04/2024; OCHA 06/01/2023</t>
  </si>
  <si>
    <t>https://reliefweb.int/report/niger/diffa-niger-personnes-relevant-de-la-competence-du-hcr-mars-2024; https://reliefweb.int/report/niger/niger-apercu-des-besoins-humanitaires-2023-janvier-2023</t>
  </si>
  <si>
    <t>The people affected by this crisis equals the people in need. This figure includes IDPs, refugees, asylum seekers and others in Diffa region in March 2024, in addition to the number of host population reported as in need of assistance in the HNO 2023 (breakdown not available for 2024).</t>
  </si>
  <si>
    <t>NER002People affected</t>
  </si>
  <si>
    <t>NER002People in Need</t>
  </si>
  <si>
    <t>This is the number of people exposed minus people affected and in need in Diffa region, therefore: 840,370 – 819,948 = 20,422</t>
  </si>
  <si>
    <t>NER002Minimal humanitarian conditions - Level 1</t>
  </si>
  <si>
    <t>This is equal to the people affected. Since in this crisis the people affected are also in need, they will be place in level 3 and above and the value for this indicator is zero.</t>
  </si>
  <si>
    <t>NER002Stressed humanitarian conditions - Level 2</t>
  </si>
  <si>
    <t xml:space="preserve">This is the total number of people in need facing moderate humanitarian conditions in Diffa region. It has been estimated applying the percentage of the distribution of people in need for each severity level from the HNO 2023, to the new estimated number of people in need. The severity of needs in the HNO 2023 was calculated by population group, so the percentages of the PIN for each severity level was applied to each specific group and then summed up. </t>
  </si>
  <si>
    <t>NER002Moderate humanitarian conditions - Level 3</t>
  </si>
  <si>
    <t>This is the total number of people in need facing severe humanitarian conditions in Diffa region. It has been estimated applying the percentage of the distribution of people in need for each severity level from the HNO 2023, to the new estimated number of people in need. The severity of needs in the HNO 2023 was calculated by population group, so the percentages of the PIN for each severity level was applied to each specific group and then summed up.</t>
  </si>
  <si>
    <t>NER002Severe humanitarian conditions - Level 4</t>
  </si>
  <si>
    <t>There are no indications of people facing extreme humanitarian conditions in Niger therefore this indicator is zero.</t>
  </si>
  <si>
    <t>NER002Extreme humanitarian conditions - Level 5</t>
  </si>
  <si>
    <t>NER003Total population</t>
  </si>
  <si>
    <t>https://www.stat-niger.org/</t>
  </si>
  <si>
    <t>Tahoua and Tillaberi regions are located at the border with Mali and Burkina Faso and are considered affected by the conflict. Refugees and asylum seekers from Mali and Burkina Faso are located in these two regions in Niger.</t>
  </si>
  <si>
    <t>NER003Landmass affected</t>
  </si>
  <si>
    <t>This is the total number of people living in the Tahoua and Tillaberi regions in 2023. The whole population of these regions is considered exposed to the crisis.</t>
  </si>
  <si>
    <t>NER003People exposed</t>
  </si>
  <si>
    <t>https://reliefweb.int/report/niger/tahoua-niger-personnes-relevant-de-la-competence-du-hcr-mars-2024; https://reliefweb.int/report/niger/tillaberi-niger-personnes-relevant-de-la-competence-du-hcr-mars-2024; https://reliefweb.int/report/niger/niger-apercu-des-besoins-humanitaires-2023-janvier-2023</t>
  </si>
  <si>
    <t>The people affected by this crisis equals the people in need. This figure includes IDPs, refugees, asylum seekers and others in Tahoua and Tillaberi regions in March 2024, in addition to the number of host population reported as in need of assistance in the HNO 2023 (breakdown not available for 2024).</t>
  </si>
  <si>
    <t>NER003People affected</t>
  </si>
  <si>
    <t>This figure includes IDPs, refugees, asylum seekers and others in Tahoua and Tillaberi regions in March 2024, in addition to the number of host population reported as in need of assistance in the HNO 2023 (breakdown not available for 2024).</t>
  </si>
  <si>
    <t>NER003People in Need</t>
  </si>
  <si>
    <t>This is the number of people exposed minus people affected and in need in Tahou and Tillaberi regions, therefore: 9,014,182 – 1,902,560 = 7,111,622.</t>
  </si>
  <si>
    <t>NER003Minimal humanitarian conditions - Level 1</t>
  </si>
  <si>
    <t>NER003Stressed humanitarian conditions - Level 2</t>
  </si>
  <si>
    <t xml:space="preserve">This is the total number of people in need facing moderate humanitarian conditions in Tahoua and Tillaberi regions. It has been estimated applying the percentage of the distribution of people in need for each severity level from the HNO 2023, to the new estimated number of people in need. The severity of needs in the HNO 2023 was calculated by population group, so the percentages of the PIN for each severity level was applied to each specific group and then summed up. </t>
  </si>
  <si>
    <t>NER003Moderate humanitarian conditions - Level 3</t>
  </si>
  <si>
    <t>This is the total number of people in need facing severe humanitarian conditions in Tahoua and Tillaberi regions. It has been estimated applying the percentage of the distribution of people in need for each severity level from the HNO 2023, to the new estimated number of people in need. The severity of needs in the HNO 2023 was calculated by population group, so the percentages of the PIN for each severity level was applied to each specific group and then summed up.</t>
  </si>
  <si>
    <t>NER003Severe humanitarian conditions - Level 4</t>
  </si>
  <si>
    <t>NER003Extreme humanitarian conditions - Level 5</t>
  </si>
  <si>
    <t>This is the total population of Niger in 2024 as reported from OCHA.</t>
  </si>
  <si>
    <t>NER004Total population</t>
  </si>
  <si>
    <t>https://stat-niger.org/wp-content/uploads/maradi/maradi_en_chiffres_affiche_2023.pdf</t>
  </si>
  <si>
    <t>Maradi region is located at the border with Nigeria and is considered affected by the Nigerian Refugees crisis due to the high number of refugees driven by violence in nortwest Nigeria.</t>
  </si>
  <si>
    <t>NER004Landmass affected</t>
  </si>
  <si>
    <t>This is the total number of people living in the Maradi region in 2023. The whole population of the region is considered exposed to the crisis.</t>
  </si>
  <si>
    <t>NER004People exposed</t>
  </si>
  <si>
    <t>https://reliefweb.int/report/niger/maradi-niger-personnes-relevant-de-la-competence-du-hcr-mars-2024; https://reliefweb.int/report/niger/niger-apercu-des-besoins-humanitaires-2023-janvier-2023</t>
  </si>
  <si>
    <t>The people affected by this crisis equals the people in need. This figure includes IDPs, refugees, asylum seekers and others in Maradi region in March 2024, in addition to the number of host population reported as in need of assistance in the HNO 2023 (breakdown not available for 2024).</t>
  </si>
  <si>
    <t>NER004People affected</t>
  </si>
  <si>
    <t>This figure includes IDPs, refugees, asylum seekers and others in Maradi region in March 2024, in addition to the number of host population reported as in need of assistance in the HNO 2023 (breakdown not available for 2024).</t>
  </si>
  <si>
    <t>NER004People in Need</t>
  </si>
  <si>
    <t>Institut National de la Statistique (INS) accessed 24/05/2024; UNHCR 24/04/2024; OCHA 06/01/2023</t>
  </si>
  <si>
    <t>https://stat-niger.org/wp-content/uploads/maradi/maradi_en_chiffres_affiche_2023.pdf; https://reliefweb.int/report/niger/maradi-niger-personnes-relevant-de-la-competence-du-hcr-mars-2024; https://reliefweb.int/report/niger/niger-apercu-des-besoins-humanitaires-2023-janvier-2023</t>
  </si>
  <si>
    <t>This is the number of people exposed minus people affected and in need, therefore: 5,056,538 – 795,731 = 4,260,807.</t>
  </si>
  <si>
    <t>NER004Minimal humanitarian conditions - Level 1</t>
  </si>
  <si>
    <t>NER004Stressed humanitarian conditions - Level 2</t>
  </si>
  <si>
    <t>This is the total number of people in need facing moderate humanitarian conditions in Maradi region. It has been estimated applying the percentage of the distribution of people in need for each severity level from the HNO 2023, to the new estimated number of people in need. The severity of needs in the HNO 2023 was calculated by population group, so the percentages of the PIN for each severity level was applied to each specific group and then summed up.</t>
  </si>
  <si>
    <t>NER004Moderate humanitarian conditions - Level 3</t>
  </si>
  <si>
    <t>This is the total number of people in need facing severe humanitarian conditions in Maradi region. It has been estimated applying the percentage of the distribution of people in need for each severity level from the HNO 2023, to the new estimated number of people in need. The severity of needs in the HNO 2023 was calculated by population group, so the percentages of the PIN for each severity level was applied to each specific group and then summed up.</t>
  </si>
  <si>
    <t>NER004Severe humanitarian conditions - Level 4</t>
  </si>
  <si>
    <t>NER004Extreme humanitarian conditions - Level 5</t>
  </si>
  <si>
    <t>INSTAT 10/08/2023 ; OCHA 25/01/2024 ; OCHA 19/07/2023</t>
  </si>
  <si>
    <t xml:space="preserve">https://www.instat-mali.org/fr/actualites-et-evenements/resultats-du-rgph5 ; https://reliefweb.int/attachments/2173380f-054c-4734-82b6-8cc730e1c219/Mali%20HNRP_2024_.pdf ; https://reliefweb.int/attachments/5e85c4c4-ab23-4469-849e-bf95f3c7d1a2/HPC_2023-HNO_VF.pdf?_gl=1*1g3c4u0*_ga*MTI1ODEwODE4MC4xNzEzMzcwNTAz*_ga_E60ZNX2F68*MTcxNjgwNjY0My4xNC4xLjE3MTY4MDcxOTUuMTIuMC4w </t>
  </si>
  <si>
    <t>This figure corresponds to the number of people experiencing at least severity level 1 across the different crises. Given that there is no estimate of the number of people in level 2, we consider all the rest of the population which is not at severity level 3 or higher as at least exposed.</t>
  </si>
  <si>
    <t>MLI001People exposed</t>
  </si>
  <si>
    <t>OCHA 25/01/2024 ; OCHA 19/07/2023</t>
  </si>
  <si>
    <t xml:space="preserve">https://reliefweb.int/attachments/2173380f-054c-4734-82b6-8cc730e1c219/Mali%20HNRP_2024_.pdf ; https://reliefweb.int/attachments/5e85c4c4-ab23-4469-849e-bf95f3c7d1a2/HPC_2023-HNO_VF.pdf?_gl=1*1g3c4u0*_ga*MTI1ODEwODE4MC4xNzEzMzcwNTAz*_ga_E60ZNX2F68*MTcxNjgwNjY0My4xNC4xLjE3MTY4MDcxOTUuMTIuMC4w  </t>
  </si>
  <si>
    <t>This figure corresponds to the number of people experiencing at least severity level 2 across the country. Given that there is no estimate of the number of people in level 2, we consider all the rest of the population which is not at severity level 3 or higher as at least exposed.</t>
  </si>
  <si>
    <t>MLI001People affected</t>
  </si>
  <si>
    <t>https://reliefweb.int/attachments/2173380f-054c-4734-82b6-8cc730e1c219/Mali%20HNRP_2024_.pdf ; https://reliefweb.int/attachments/5e85c4c4-ab23-4469-849e-bf95f3c7d1a2/HPC_2023-HNO_VF.pdf?_gl=1*1g3c4u0*_ga*MTI1ODEwODE4MC4xNzEzMzcwNTAz*_ga_E60ZNX2F68*MTcxNjgwNjY0My4xNC4xLjE3MTY4MDcxOTUuMTIuMC4w</t>
  </si>
  <si>
    <t>The PIN was distributed using the HNO severity breakdown of 2023. According to the MSNA, the number of households in severity phase 4 is higher than that of households in severity 3. For the HNO, the opposite is observed, as well as for the CH which was not chosen because of the significant difference with the HNO figures. For the sake of consistency, the HNO option from last year was chosen. Although the 2024 severity map shows a less intense severity of needs than in 2023, last year's breakdown is the closest to the current distribution of needs among the available data.</t>
  </si>
  <si>
    <t>MLI001People in Need</t>
  </si>
  <si>
    <t>INSTAT 10/08/2023</t>
  </si>
  <si>
    <t>https://www.instat-mali.org/fr/actualites-et-evenements/resultats-du-rgph5</t>
  </si>
  <si>
    <t>The level 1 population was calculated from baseline data from the national statistics agency. Given that there is no estimate of the number of people in level 1, we have included here all the rest of the population which is not at severity level 3 or higher.</t>
  </si>
  <si>
    <t>MLI001Minimal humanitarian conditions - Level 1</t>
  </si>
  <si>
    <t>MLI001Stressed humanitarian conditions - Level 2</t>
  </si>
  <si>
    <t xml:space="preserve">This figure corresponds to 77% of people in need. The PIN was distributed using the HNO severity breakdown of 2023. According to the MSNA, the number of households in severity phase 4 is higher than that of households in severity 3. For the HNO, the opposite is observed, as well as for the CH which was not chosen because of the significant difference with the HNO figures. For the sake of consistency, the HNO option from last year was chosen. </t>
  </si>
  <si>
    <t>MLI001Moderate humanitarian conditions - Level 3</t>
  </si>
  <si>
    <t xml:space="preserve">This figure corresponds to 21% of people in need. The PIN was distributed using the HNO severity breakdown of 2023. According to the MSNA, the number of households in severity phase 4 is higher than that of households in severity 3. For the HNO, the opposite is observed, as well as for the CH which was not chosen because of the significant difference with the HNO figures. For the sake of consistency, the HNO option from last year was chosen. </t>
  </si>
  <si>
    <t>MLI001Severe humanitarian conditions - Level 4</t>
  </si>
  <si>
    <t xml:space="preserve">This figure corresponds to 2% of people in need. The PIN was distributed using the HNO severity breakdown of 2023. According to the MSNA, the number of households in severity phase 4 is higher than that of households in severity 3. For the HNO, the opposite is observed, as well as for the CH which was not chosen because of the significant difference with the HNO figures. For the sake of consistency, the HNO option from last year was chosen. </t>
  </si>
  <si>
    <t>MLI001Extreme humanitarian conditions - Level 5</t>
  </si>
  <si>
    <t>Complex crisis in Lebanon</t>
  </si>
  <si>
    <t>LBN006</t>
  </si>
  <si>
    <t>LBN006Illness cases reported</t>
  </si>
  <si>
    <t>LBN006Buildings in affected area</t>
  </si>
  <si>
    <t>LBN006People facing restricted access constraints</t>
  </si>
  <si>
    <t>LBN002Injuries reported</t>
  </si>
  <si>
    <t>Drought in Madagascar</t>
  </si>
  <si>
    <t>MDG002</t>
  </si>
  <si>
    <t>Madagascar</t>
  </si>
  <si>
    <t>Info gap</t>
  </si>
  <si>
    <t>MDG002Fatalities reported</t>
  </si>
  <si>
    <t>IPC 23/08/2023</t>
  </si>
  <si>
    <t>Eswatini: Acute Food Insecurity Situation for June - September 2023 and Projection for October 2023 - March 2024 | IPC - Integrated Food Security Phase Classification (ipcinfo.org)</t>
  </si>
  <si>
    <t>Non host community</t>
  </si>
  <si>
    <t>SWZ001Crisis affected groups</t>
  </si>
  <si>
    <t>MWI002Injuries reported</t>
  </si>
  <si>
    <t>MDM 02/05/2023</t>
  </si>
  <si>
    <t>https://reliefweb.int/report/madagascar/madagascar-humanitarian-emergency-driven-climate-crisis</t>
  </si>
  <si>
    <t>Host Community</t>
  </si>
  <si>
    <t>MDG002Crisis affected groups</t>
  </si>
  <si>
    <t xml:space="preserve">No available data to assess this indictaor. </t>
  </si>
  <si>
    <t>MDG002People facing limited access constraints</t>
  </si>
  <si>
    <t>MDG002People facing restricted access constraints</t>
  </si>
  <si>
    <t>MDG002Injuries reported</t>
  </si>
  <si>
    <t>MDG002Buildings damaged</t>
  </si>
  <si>
    <t>MDG002Buildings in affected area</t>
  </si>
  <si>
    <t>MDG002Buildings destroyed</t>
  </si>
  <si>
    <t>MDG002Economic Losses</t>
  </si>
  <si>
    <t>https://view.officeapps.live.com/op/view.aspx?src=https%3A%2F%2Fs3.us-east-1.amazonaws.com%2Fhdx-production-filestore%2Fresources%2Ff026a982-b530-4e49-97a3-f54bbc5bad5d%2Ftchad_populationdutchad_20240102.xlsx%3FAWSAccessKeyId%3DAKIAXYC32WNASC7A2BC4%26Signature%3DtbhJAZMqWFFMo3fTMeNHQ7fd2aw%253D%26Expires%3D1717675303&amp;wdOrigin=BROWSELINK</t>
  </si>
  <si>
    <t>This figure represents the projected total population of Chad for 2024.</t>
  </si>
  <si>
    <t>TCD001Total population</t>
  </si>
  <si>
    <t>OCHA 13/05/2024; OCHA 23/11/2023; OCHA 15/04/2024</t>
  </si>
  <si>
    <t>https://data.humdata.org/dataset/aa08eb7c-2951-44d0-aac2-d6ed3b839ae0/resource/2862ffd8-9f4e-4a9f-b3de-0c2e245e2619/download/cmr-hno-2024.xlsx ; https://data.humdata.org/dataset/aa08eb7c-2951-44d0-aac2-d6ed3b839ae0/resource/dea66c96-8a2c-40d5-af6d-8b8771038ce0/download/cmr_hno-hrp-comparisontable2021-2023_20230105.xlsx ; https://reliefweb.int/attachments/32c8a7cb-5dac-4c5f-92ec-f232a7bed6d0/CMR_HNO_2024_EN_20240123_v2%20%281%29.pdf</t>
  </si>
  <si>
    <t>This figure corresponds to the number of people experiencing at least severity level 1 in eastern regions. Given that there is no estimate of the number of people in level 2, we consider all the rest of the population which is not at severity level 3 or higher as at least exposed.</t>
  </si>
  <si>
    <t>CMR004People exposed</t>
  </si>
  <si>
    <t>This figure corresponds to the number of people experiencing at least severity level 2 in eastern regions. Given that there is no estimate of the number of people in level 2, we consider all the rest of the population which is not at severity level 3 or higher as at least exposed.</t>
  </si>
  <si>
    <t>CMR004People affected</t>
  </si>
  <si>
    <t>The level 1 population was calculated from OCHA baseline data used to estimate the PIN in 2023. Given that there is no estimate of the number of people in level 1, we have included here all the rest of the population in North, East and Adamawa regions, which is not at severity level 3 or higher.</t>
  </si>
  <si>
    <t>CMR004Minimal humanitarian conditions - Level 1</t>
  </si>
  <si>
    <t>CMR004Stressed humanitarian conditions - Level 2</t>
  </si>
  <si>
    <t>Based on the 2024 HNO narrative and 2024 data, it appears that the severity levels do not exceed 3 in the eastern regions. It is very likely that the need level will oscillate between 2 and 3 in these areas. We considered all people in need at level 3 while awaiting more precise information.</t>
  </si>
  <si>
    <t>CMR004Moderate humanitarian conditions - Level 3</t>
  </si>
  <si>
    <t>According to the HNO 2024 and consistent with previous HNOs, there are no severity level 4 populations in eastern regions of Cameroon.</t>
  </si>
  <si>
    <t>CMR004Severe humanitarian conditions - Level 4</t>
  </si>
  <si>
    <t>CMR004Extreme humanitarian conditions - Level 5</t>
  </si>
  <si>
    <t xml:space="preserve">This figure corresponds to the number of people in need in Adamaoua, Est and Nord regions due to the CAR crisis according to the 2024 HNO. </t>
  </si>
  <si>
    <t>CMR004People in Need</t>
  </si>
  <si>
    <t>This figure corresponds to the number of people experiencing at least severity level 1 in regions affected by the NWSW crisis. Given that there is no estimate of the number of people in level 2, we consider all the rest of the population which is not at severity level 3 or higher as at least exposed.</t>
  </si>
  <si>
    <t>CMR003People exposed</t>
  </si>
  <si>
    <t>This figure corresponds to the number of people experiencing at least severity level 2 because of the NWSW crisis. Given that there is no estimate of the number of people in level 2, we consider all the rest of the population which is not at severity level 3 or higher as at least exposed.</t>
  </si>
  <si>
    <t>CMR003People affected</t>
  </si>
  <si>
    <t>This figure corresponds to the number of people in need because of the North West South West crisis according to the 2024 HNO. To estimate the number of people in severity level 3, we used the third approach which consists of using HNO/HRP/HNRP 2024 for PIN and severity levels from 2023 HNO as percentages of PIN.
This approach was favored in the absence of other sources from which the severity breakdown could be derived. The Cadre Harmonisé data are far below the HNO figures, which limits their comparability. Apart from the CH, no other source seems to give a precise idea of the severity breakdown.
Thus, given that the humanitarian situation in Cameroon is relatively stable (even if the PIN has decreased due to the new calculation method) we took inspiration from last year's breakdown. Therefore 18% of the PIN was considered at level 4 and 82% at level 3 based on 2023 severity level breakdown. However, this figure includes people who were classified as in level 2 in the 2023 breakdown. It was decided to include all of the PIN due to the NWSW crisis as at least in level 3.</t>
  </si>
  <si>
    <t>CMR003People in Need</t>
  </si>
  <si>
    <t>The level 1 population was calculated from OCHA baseline data used to estimate the PIN in 2023. Given that there is no estimate of the number of people in level 1, we have included here all the rest of the population in North-West, South-West, Littoral and West, which is not at severity level 3 or higher.</t>
  </si>
  <si>
    <t>CMR003Minimal humanitarian conditions - Level 1</t>
  </si>
  <si>
    <t>CMR003Stressed humanitarian conditions - Level 2</t>
  </si>
  <si>
    <t>To estimate the number of people in severity level 3, we used the third approach which consists of using HNO/HRP/HNRP 2024 for PIN and severity levels from 2023 HNO as percentages of PIN.
This approach was favored in the absence of other sources from which the severity breakdown could be derived. The Cadre Harmonisé data are far below the HNO figures, which limits their comparability. Apart from the CH, no other source seems to give a precise idea of the severity breakdown.
Thus, given that the humanitarian situation in Cameroon is relatively stable (even if the PIN has decreased due to the new calculation method) we took inspiration from last year's breakdown. Therefore 18% of the PIN was considered at level 4 and 82% at level 3 based on 2023 severity level breakdown. However, this figure includes people who were classified as in level 2 in the 2023 breakdown. It was decided to include all of the PIN due to the NWSW crisis as at least in level 3.</t>
  </si>
  <si>
    <t>CMR003Moderate humanitarian conditions - Level 3</t>
  </si>
  <si>
    <t>To estimate the number of people in severity level 4, we used the third approach which consists of using HNO/HRP/HNRP 2024 for PIN and severity levels from 2023 HNO as percentages of PIN.
This approach was favored in the absence of other sources from which the severity breakdown could be derived. The Cadre Harmonisé data are far below the HNO figures, which limits their comparability. Apart from the CH, no other source seems to give a precise idea of the severity breakdown. However, the 2024 HNO indicates an increase in the number of people in severity level 4 in the North West region in particular. But there is no clear data on the extent of this increase.
Thus, given that the humanitarian situation in Cameroon is relatively stable (even if the PIN has decreased due to the new calculation method) we took inspiration from last year's breakdown. Therefore 18% of the PIN was considered at level 4 and 82% at level 3 based on 2023 severity level breakdown.</t>
  </si>
  <si>
    <t>CMR003Severe humanitarian conditions - Level 4</t>
  </si>
  <si>
    <t>According to the HNO 2024 and consistent with previous HNOs, there are no severity level 5 populations in Cameroon.</t>
  </si>
  <si>
    <t>CMR003Extreme humanitarian conditions - Level 5</t>
  </si>
  <si>
    <t>This figure corresponds to the number of people experiencing at least severity level 1 in the Far North region. Given that there is no estimate of the number of people in level 2, we consider all the rest of the population which is not at severity level 3 or higher as at least exposed.</t>
  </si>
  <si>
    <t>CMR002People exposed</t>
  </si>
  <si>
    <t>This figure corresponds to the number of people experiencing at least severity level 2 in the Far North region. Given that there is no estimate of the number of people in level 2, we consider all the rest of the population which is not at severity level 3 or higher as at least exposed.</t>
  </si>
  <si>
    <t>CMR002People affected</t>
  </si>
  <si>
    <t>This figure corresponds to the number of people in need in the Far North region according to the 2024 HNO.</t>
  </si>
  <si>
    <t>CMR002People in Need</t>
  </si>
  <si>
    <t>The level 1 population was calculated from OCHA baseline data used to estimate the PIN in 2023. Given that there is no estimate of the number of people in level 1, we have included here all the rest of the population which is not at severity level 3 or higher.</t>
  </si>
  <si>
    <t>CMR002Minimal humanitarian conditions - Level 1</t>
  </si>
  <si>
    <t>CMR002Stressed humanitarian conditions - Level 2</t>
  </si>
  <si>
    <t>To estimate the number of people in severity level 3, we used the third approach which consists of using HNO/HRP/HNRP 2024 for PIN and severity levels from 2023 HNO as percentages of PIN.
This approach was favored in the absence of other sources from which the severity breakdown could be derived. The Cadre Harmonisé data are far below the HNO figures, which limits their comparability. Apart from the CH, no other source seems to give a precise idea of the severity breakdown.
Thus, given that the humanitarian situation in Cameroon is relatively stable (even if the PIN has decreased due to the new calculation method) we took inspiration from last year's breakdown.
The 2024 HNO narrative indicates a level 4 of severity in the three border districts of Nigeria, the others being at level 3. Therefore 68% of the PIN was considered at level 4 and 32% at level 3.</t>
  </si>
  <si>
    <t>CMR002Moderate humanitarian conditions - Level 3</t>
  </si>
  <si>
    <t>To estimate the number of people in severity level 4, we used the third approach which consists of using HNO/HRP/HNRP 2024 for PIN and severity levels from 2023 HNO as percentages of PIN.
This approach was favored in the absence of other sources from which the severity breakdown could be derived. The Cadre Harmonisé data are far below the HNO figures, which limits their comparability. Apart from the CH, no other source seems to give a precise idea of the severity breakdown.
Thus, given that the humanitarian situation in Cameroon is relatively stable (even if the PIN has decreased due to the new calculation method) we took inspiration from last year's breakdown.
The 2024 HNO narrative indicates a level 4 of severity in the three border districts of Nigeria, the others being at level 3. Therefore 68% of the PIN was considered at level 4 and 32% at level 3.</t>
  </si>
  <si>
    <t>CMR002Severe humanitarian conditions - Level 4</t>
  </si>
  <si>
    <t>CMR002Extreme humanitarian conditions - Level 5</t>
  </si>
  <si>
    <t>CMR001People exposed</t>
  </si>
  <si>
    <t>This figure corresponds to the number of people experiencing at least severity level 2 across the different crises. Given that there is no estimate of the number of people in level 2, we consider all the rest of the population which is not at severity level 3 or higher as at least exposed.</t>
  </si>
  <si>
    <t>CMR001People affected</t>
  </si>
  <si>
    <t>This figure corresponds to the sum of the estimated number of people in need in the different crises: Lack Chad Basin, NWSW and CAR refugees. PIN To estimate the number of people in severity level 3, we used the third approach which consists of using HNO/HRP/HNRP 2024 for PIN and severity levels from 2023 HNO as percentages of PIN.</t>
  </si>
  <si>
    <t>CMR001People in Need</t>
  </si>
  <si>
    <t>In the different crises, the level 1 population was calculated from OCHA baseline data used to estimate the PIN in 2023. Given that there is no estimate of the number of people in level 1, we have included here all the rest of the population which is not at severity level 3 or higher.</t>
  </si>
  <si>
    <t>CMR001Minimal humanitarian conditions - Level 1</t>
  </si>
  <si>
    <t>Given that there is no estimate of the number of people in level 1 and 2, we have included all the rest of the population which is not at severity level 3 or higher in level 1 for the different crises.</t>
  </si>
  <si>
    <t>CMR001Stressed humanitarian conditions - Level 2</t>
  </si>
  <si>
    <t>To estimate the number of people in severity level 3, we used the third approach which consists of using HNO/HRP/HNRP 2024 for PIN and severity levels from 2023 HNO as percentages of PIN.
This approach was favored in the absence of other sources from which the severity breakdown could be derived. The Cadre Harmonisé data are far below the HNO figures, which limits their comparability. Apart from the CH, no other source seems to give a precise idea of the severity breakdown. This figure corresponds to the sum of people in severity level 3 in the different crises.</t>
  </si>
  <si>
    <t>CMR001Moderate humanitarian conditions - Level 3</t>
  </si>
  <si>
    <t>To estimate the number of people in severity level 4, we used the third approach which consists of using HNO/HRP/HNRP 2024 for PIN and severity levels from 2023 HNO as percentages of PIN.
This approach was favored in the absence of other sources from which the severity breakdown could be derived. The Cadre Harmonisé data are far below the HNO figures, which limits their comparability. Apart from the CH, no other source seems to give a precise idea of the severity breakdown. This figure corresponds to the sum of people in severity level 4 in the different crises.
Thus, given that the humanitarian situation in Cameroon is relatively stable (even if the PIN has decreased due to the new calculation method) we took inspiration from last year's breakdown.</t>
  </si>
  <si>
    <t>CMR001Severe humanitarian conditions - Level 4</t>
  </si>
  <si>
    <t>CMR001Extreme humanitarian conditions - Level 5</t>
  </si>
  <si>
    <t>Denial of existence of humanitarian needs or entitlements to assistance</t>
  </si>
  <si>
    <t>ACAPS Access Methodology</t>
  </si>
  <si>
    <t>REG007Denial of existence of humanitarian needs or entitlements to assistance</t>
  </si>
  <si>
    <t>Impediments to entry into country (bureaucratic and administrative)</t>
  </si>
  <si>
    <t>REG007Impediments to entry into country (bureaucratic and administrative)</t>
  </si>
  <si>
    <t>Interference into implementation of humanitarian activities</t>
  </si>
  <si>
    <t>REG007Interference into implementation of humanitarian activities</t>
  </si>
  <si>
    <t>Ongoing insecurity/hostilities affecting humanitarian assistance</t>
  </si>
  <si>
    <t>REG007Ongoing insecurity/hostilities affecting humanitarian assistance</t>
  </si>
  <si>
    <t>Physical constraints in the environment (obstacles related to terrain, climate, lack of infrastructure, etc.)</t>
  </si>
  <si>
    <t>REG007Physical constraints in the environment (obstacles related to terrain, climate, lack of infrastructure, etc.)</t>
  </si>
  <si>
    <t>Presence of mines and improvised explosive devices</t>
  </si>
  <si>
    <t>REG007Presence of mines and improvised explosive devices</t>
  </si>
  <si>
    <t>Restriction and obstruction of access to services and assistance</t>
  </si>
  <si>
    <t>REG007Restriction and obstruction of access to services and assistance</t>
  </si>
  <si>
    <t>Restriction of movement (impediments to freedom of movement and/or administrative restrictions)</t>
  </si>
  <si>
    <t>REG007Restriction of movement (impediments to freedom of movement and/or administrative restrictions)</t>
  </si>
  <si>
    <t>Violence against personnel, facilities and assets</t>
  </si>
  <si>
    <t>REG007Violence against personnel, facilities and assets</t>
  </si>
  <si>
    <t>REG008Denial of existence of humanitarian needs or entitlements to assistance</t>
  </si>
  <si>
    <t>REG008Impediments to entry into country (bureaucratic and administrative)</t>
  </si>
  <si>
    <t>REG008Interference into implementation of humanitarian activities</t>
  </si>
  <si>
    <t>REG008Ongoing insecurity/hostilities affecting humanitarian assistance</t>
  </si>
  <si>
    <t>REG008Physical constraints in the environment (obstacles related to terrain, climate, lack of infrastructure, etc.)</t>
  </si>
  <si>
    <t>REG008Presence of mines and improvised explosive devices</t>
  </si>
  <si>
    <t>REG008Restriction and obstruction of access to services and assistance</t>
  </si>
  <si>
    <t>REG008Restriction of movement (impediments to freedom of movement and/or administrative restrictions)</t>
  </si>
  <si>
    <t>REG008Violence against personnel, facilities and assets</t>
  </si>
  <si>
    <t>REG011Denial of existence of humanitarian needs or entitlements to assistance</t>
  </si>
  <si>
    <t>REG011Impediments to entry into country (bureaucratic and administrative)</t>
  </si>
  <si>
    <t>REG011Interference into implementation of humanitarian activities</t>
  </si>
  <si>
    <t>REG011Ongoing insecurity/hostilities affecting humanitarian assistance</t>
  </si>
  <si>
    <t>REG011Physical constraints in the environment (obstacles related to terrain, climate, lack of infrastructure, etc.)</t>
  </si>
  <si>
    <t>REG011Presence of mines and improvised explosive devices</t>
  </si>
  <si>
    <t>REG011Restriction and obstruction of access to services and assistance</t>
  </si>
  <si>
    <t>REG011Restriction of movement (impediments to freedom of movement and/or administrative restrictions)</t>
  </si>
  <si>
    <t>REG011Violence against personnel, facilities and assets</t>
  </si>
  <si>
    <t>ETH003Violence against personnel, facilities and assets</t>
  </si>
  <si>
    <t>REG002Denial of existence of humanitarian needs or entitlements to assistance</t>
  </si>
  <si>
    <t>REG002Impediments to entry into country (bureaucratic and administrative)</t>
  </si>
  <si>
    <t>REG002Interference into implementation of humanitarian activities</t>
  </si>
  <si>
    <t>REG002Ongoing insecurity/hostilities affecting humanitarian assistance</t>
  </si>
  <si>
    <t>REG002Physical constraints in the environment (obstacles related to terrain, climate, lack of infrastructure, etc.)</t>
  </si>
  <si>
    <t>REG002Presence of mines and improvised explosive devices</t>
  </si>
  <si>
    <t>REG002Restriction and obstruction of access to services and assistance</t>
  </si>
  <si>
    <t>REG002Restriction of movement (impediments to freedom of movement and/or administrative restrictions)</t>
  </si>
  <si>
    <t>REG002Violence against personnel, facilities and assets</t>
  </si>
  <si>
    <t>REG014Denial of existence of humanitarian needs or entitlements to assistance</t>
  </si>
  <si>
    <t>REG014Impediments to entry into country (bureaucratic and administrative)</t>
  </si>
  <si>
    <t>REG014Interference into implementation of humanitarian activities</t>
  </si>
  <si>
    <t>REG014Ongoing insecurity/hostilities affecting humanitarian assistance</t>
  </si>
  <si>
    <t>REG014Physical constraints in the environment (obstacles related to terrain, climate, lack of infrastructure, etc.)</t>
  </si>
  <si>
    <t>REG014Presence of mines and improvised explosive devices</t>
  </si>
  <si>
    <t>REG014Restriction and obstruction of access to services and assistance</t>
  </si>
  <si>
    <t>REG014Restriction of movement (impediments to freedom of movement and/or administrative restrictions)</t>
  </si>
  <si>
    <t>REG014Violence against personnel, facilities and assets</t>
  </si>
  <si>
    <t>REG004Denial of existence of humanitarian needs or entitlements to assistance</t>
  </si>
  <si>
    <t>REG004Impediments to entry into country (bureaucratic and administrative)</t>
  </si>
  <si>
    <t>REG004Interference into implementation of humanitarian activities</t>
  </si>
  <si>
    <t>REG004Ongoing insecurity/hostilities affecting humanitarian assistance</t>
  </si>
  <si>
    <t>REG004Physical constraints in the environment (obstacles related to terrain, climate, lack of infrastructure, etc.)</t>
  </si>
  <si>
    <t>REG004Presence of mines and improvised explosive devices</t>
  </si>
  <si>
    <t>REG004Restriction and obstruction of access to services and assistance</t>
  </si>
  <si>
    <t>REG004Restriction of movement (impediments to freedom of movement and/or administrative restrictions)</t>
  </si>
  <si>
    <t>REG004Violence against personnel, facilities and assets</t>
  </si>
  <si>
    <t>REG006Denial of existence of humanitarian needs or entitlements to assistance</t>
  </si>
  <si>
    <t>REG006Impediments to entry into country (bureaucratic and administrative)</t>
  </si>
  <si>
    <t>REG006Interference into implementation of humanitarian activities</t>
  </si>
  <si>
    <t>REG006Ongoing insecurity/hostilities affecting humanitarian assistance</t>
  </si>
  <si>
    <t>REG006Physical constraints in the environment (obstacles related to terrain, climate, lack of infrastructure, etc.)</t>
  </si>
  <si>
    <t>REG006Presence of mines and improvised explosive devices</t>
  </si>
  <si>
    <t>REG006Restriction and obstruction of access to services and assistance</t>
  </si>
  <si>
    <t>REG006Restriction of movement (impediments to freedom of movement and/or administrative restrictions)</t>
  </si>
  <si>
    <t>REG006Violence against personnel, facilities and assets</t>
  </si>
  <si>
    <t>REG012Denial of existence of humanitarian needs or entitlements to assistance</t>
  </si>
  <si>
    <t>REG012Impediments to entry into country (bureaucratic and administrative)</t>
  </si>
  <si>
    <t>REG012Interference into implementation of humanitarian activities</t>
  </si>
  <si>
    <t>REG012Ongoing insecurity/hostilities affecting humanitarian assistance</t>
  </si>
  <si>
    <t>REG012Physical constraints in the environment (obstacles related to terrain, climate, lack of infrastructure, etc.)</t>
  </si>
  <si>
    <t>REG012Presence of mines and improvised explosive devices</t>
  </si>
  <si>
    <t>REG012Restriction and obstruction of access to services and assistance</t>
  </si>
  <si>
    <t>REG012Restriction of movement (impediments to freedom of movement and/or administrative restrictions)</t>
  </si>
  <si>
    <t>REG012Violence against personnel, facilities and assets</t>
  </si>
  <si>
    <t>REG013Denial of existence of humanitarian needs or entitlements to assistance</t>
  </si>
  <si>
    <t>REG013Impediments to entry into country (bureaucratic and administrative)</t>
  </si>
  <si>
    <t>REG013Interference into implementation of humanitarian activities</t>
  </si>
  <si>
    <t>REG013Ongoing insecurity/hostilities affecting humanitarian assistance</t>
  </si>
  <si>
    <t>REG013Physical constraints in the environment (obstacles related to terrain, climate, lack of infrastructure, etc.)</t>
  </si>
  <si>
    <t>REG013Presence of mines and improvised explosive devices</t>
  </si>
  <si>
    <t>REG013Restriction and obstruction of access to services and assistance</t>
  </si>
  <si>
    <t>REG013Restriction of movement (impediments to freedom of movement and/or administrative restrictions)</t>
  </si>
  <si>
    <t>REG013Violence against personnel, facilities and assets</t>
  </si>
  <si>
    <t>REG015Denial of existence of humanitarian needs or entitlements to assistance</t>
  </si>
  <si>
    <t>REG015Impediments to entry into country (bureaucratic and administrative)</t>
  </si>
  <si>
    <t>REG015Interference into implementation of humanitarian activities</t>
  </si>
  <si>
    <t>REG015Ongoing insecurity/hostilities affecting humanitarian assistance</t>
  </si>
  <si>
    <t>REG015Physical constraints in the environment (obstacles related to terrain, climate, lack of infrastructure, etc.)</t>
  </si>
  <si>
    <t>REG015Presence of mines and improvised explosive devices</t>
  </si>
  <si>
    <t>REG015Restriction and obstruction of access to services and assistance</t>
  </si>
  <si>
    <t>REG015Restriction of movement (impediments to freedom of movement and/or administrative restrictions)</t>
  </si>
  <si>
    <t>REG015Violence against personnel, facilities and assets</t>
  </si>
  <si>
    <t>The State Statistical Committee of the Republic of Azerbaijan accessed on  24/02/2024 ; UNHCR 27/06/2022 ; UNHCR 23/10/2023; Statistical Committee of Armenia accessed on 24/02/2024; UNHCR 27/06/2022</t>
  </si>
  <si>
    <t xml:space="preserve">https://armstat.am/nsdp/  ; https://data.unhcr.org/en/country/arm?secret=unhcrrestricted ; 
https://data.unhcr.org/en/documents/details/94135 ; https://www.stat.gov.az/source/demoqraphy/ap/?lang=en;   https://data.unhcr.org/en/documents/details/93878 ; https://azerbaijan.un.org/en/250325-unhcr-azerbaijan-september-2023-fact-sheet
</t>
  </si>
  <si>
    <t>Total population of Armenia and Azerbaijan</t>
  </si>
  <si>
    <t>REG013Total population</t>
  </si>
  <si>
    <t>The State Statistical Committee of the Republic of Azerbaijan 05/07/2023 ;
Crisis Group accessed  30/05/2023; Statistical Committee of Armenia  accessed on 31/12/2023 ; IFRC 07/10/2022 ;  UNHCR Accessed on 31/12/2023</t>
  </si>
  <si>
    <t>https://armstat.am/en/?nid=111;  https://data2.unhcr.org/en/country/arm?secret=unhcrrestricted ;
https://reliefweb.int/report/armenia/armenia-population-movement-2022-dref-application-mdram010; https://www.stat.gov.az/source/demoqraphy/ap/?lang=en ;
https://www.crisisgroup.org/content/nagorno-karabakh-conflict-visual-explainer</t>
  </si>
  <si>
    <t>The Total Area affected by the crisis, In azerbaijan (Karabakh Economic Region and Eastern Zangazur Region); In Armenia (Gegharkunik, Syunik, Vayots Dzor; Kotayk marz; Ararart marz; Yerevan)</t>
  </si>
  <si>
    <t>REG013Landmass affected</t>
  </si>
  <si>
    <t>The State Statistical Committee of the Republic of Azerbaijan accessed on 24/02/2024 ;
JAM news 07/07/2021 ;  UNHCR accessed on 24/02/2024 ; UNHCR 27/06/2022; Statistical Committee of Armenia accessed on 24/02/2024 ; UNHCR accessed on 24/02/2024 ;  UNHCR 27/06/2022 ; IFRC 7/10/2022</t>
  </si>
  <si>
    <t xml:space="preserve">https://armstat.am/en/?nid=111 ;  https://data2.unhcr.org/en/country/arm?secret=unhcrrestricted ; https://data.unhcr.org/en/documents/details/94135 ; https://reliefweb.int/report/armenia/armenia-population-movement-2022-dref-application-mdram010; https://www.stat.gov.az/source/demoqraphy/ap/?lang=en
https://jam-news.net/karabakh-and-east-zangezur-economic-regions-are-created-in-azerbaijan/ ;  https://data2.unhcr.org/en/country/arm?secret=unhcrrestricted ; https://data.unhcr.org/en/documents/details/93878
</t>
  </si>
  <si>
    <t xml:space="preserve">The exposed population by the conflict and the host community </t>
  </si>
  <si>
    <t>REG013People exposed</t>
  </si>
  <si>
    <t>The State Statistical Committee of the Republic of Azerbaijan accessed on 24/02/2024 ; crisis group accessed on 30/05/2023; IFRC 12/06/2023 ; UNHCR accessed on 24/02/2024 ; UNHCR 27/06/2022</t>
  </si>
  <si>
    <t>https://reliefweb.int/report/armenia/armenia-population-movement-dref-operation-ndeg-mdram010-final-report ; https://data2.unhcr.org/en/country/arm?secret=unhcrrestricted ;
 https://data.unhcr.org/en/documents/details/94135; https://www.stat.gov.az/source/demoqraphy/ap/?lang=en ; https://www.crisisgroup.org/content/nagorno-karabakh-conflict-visual-explainer</t>
  </si>
  <si>
    <t xml:space="preserve">The affected population by the conflict </t>
  </si>
  <si>
    <t>REG013People affected</t>
  </si>
  <si>
    <t xml:space="preserve"> UNHCR 27/06/2022; UNHCR accessed on 24/02/2024 ; IFRC 07/10/2022 </t>
  </si>
  <si>
    <t>https://data2.unhcr.org/en/country/arm?secret=unhcrrestricted ; https://reliefweb.int/report/armenia/armenia-population-movement-2022-dref-application-mdram010 ; https://data.unhcr.org/en/documents/details/94135; https://data.unhcr.org/en/documents/details/93878</t>
  </si>
  <si>
    <t>The figure represents the number of people displaced from NK to Armenia as of 31 December 2021 + the number of people displaced from NK to Armenia in the period between the end of September 2023 and 07 February 2024.</t>
  </si>
  <si>
    <t>REG013People displaced</t>
  </si>
  <si>
    <t>crisis group accessed on 25/10/2023 ; Public Radio of Armenia 20/09/2023 ; BBC 26/09/2023</t>
  </si>
  <si>
    <t>https://www.crisisgroup.org/content/nagorno-karabakh-conflict-visual-explainer; https://www.crisisgroup.org/content/nagorno-karabakh-conflict-visual-explainer ; https://en.armradio.am/2023/09/20/at-least-200-killed-over-400-wounded-in-azerbaijani-attack-artsakh-ombudsman/ ; https://www.bbc.com/news/world-europe-66905581</t>
  </si>
  <si>
    <t>The figure represents the number of people wounded ( non_combatants)between 01 March 2023 and 20 September 2023 related to Nagorno-Karabakh Conflict.</t>
  </si>
  <si>
    <t>REG013Injuries reported</t>
  </si>
  <si>
    <t>REG001Denial of existence of humanitarian needs or entitlements to assistance</t>
  </si>
  <si>
    <t>REG001Impediments to entry into country (bureaucratic and administrative)</t>
  </si>
  <si>
    <t>REG001Interference into implementation of humanitarian activities</t>
  </si>
  <si>
    <t>REG001Ongoing insecurity/hostilities affecting humanitarian assistance</t>
  </si>
  <si>
    <t>REG001Physical constraints in the environment (obstacles related to terrain, climate, lack of infrastructure, etc.)</t>
  </si>
  <si>
    <t>REG001Presence of mines and improvised explosive devices</t>
  </si>
  <si>
    <t>REG001Restriction and obstruction of access to services and assistance</t>
  </si>
  <si>
    <t>REG001Restriction of movement (impediments to freedom of movement and/or administrative restrictions)</t>
  </si>
  <si>
    <t>REG001Violence against personnel, facilities and assets</t>
  </si>
  <si>
    <t>IRN004Violence against personnel, facilities and assets</t>
  </si>
  <si>
    <t>ACLED accessed on 24/02/2024</t>
  </si>
  <si>
    <t>The figure represents the number of fatalities between 01 August 2023 and 16 February 2024 related to Nagorno-Karabakh Conflict.</t>
  </si>
  <si>
    <t>REG013Fatalities reported</t>
  </si>
  <si>
    <t>The figure represents the number of fatalities between 01 August 2023 and 16 February 2024.</t>
  </si>
  <si>
    <t>REG013Fatalities in all crises</t>
  </si>
  <si>
    <t>The Guardian 02/10/2023 ; UNHCR accessed on 24/02/2024; UNHCR accessed on 24/02/2024 ; IFRC 07/10/2022 ; UNHCR 27/06/2022</t>
  </si>
  <si>
    <t xml:space="preserve">https://data2.unhcr.org/en/country/arm?secret=unhcrrestricted ; https://reliefweb.int/report/armenia/armenia-population-movement-2022-dref-application-mdram010 ;  https://data.unhcr.org/en/documents/details/94135; https://www.theguardian.com/world/2023/oct/02/nagorno-karabakh-ghost-town-un-ethnic-armenians-azerbaijan#:~:text=%E2%80%9CAs%20few%20as%2050%20to,the%20experience%20must%20have%20caused.%E2%80%9D </t>
  </si>
  <si>
    <t xml:space="preserve">The figure represents the number of people in need (resultling from the Nagorno-Karabakh Conflict) in Azerbijan and Armenia. </t>
  </si>
  <si>
    <t>REG013People in Need</t>
  </si>
  <si>
    <t xml:space="preserve">The State Statistical Committee of the Republic of Azerbaijan accessed on 24/02/2024 ;
JAM news 07/07/2021 ;  UNHCR accessed on 24/02/2024 ; UNHCR 27/06/2022 ; crisis group accessed on 30/05/2023; Statistical Committee of Armenia accessed on 24/02/2024 ;  UNHCR 27/06/2022 ; IFRC 7/10/2022 ; IFRC 12/06/2023 ; UNHCR accessed on 24/02/2024 </t>
  </si>
  <si>
    <t>https://armstat.am/en/?nid=111 ;  https://data2.unhcr.org/en/country/arm?secret=unhcrrestricted ; https://reliefweb.int/report/armenia/armenia-population-movement-2022-dref-application-mdram010 ; https://reliefweb.int/report/armenia/armenia-population-movement-dref-operation-ndeg-mdram010-final-report ; 
 https://data.unhcr.org/en/documents/details/94135; https://www.stat.gov.az/source/demoqraphy/ap/?lang=en
https://jam-news.net/karabakh-and-east-zangezur-economic-regions-are-created-in-azerbaijan/ ; https://data.unhcr.org/en/documents/details/93878 ;
https://www.crisisgroup.org/content/nagorno-karabakh-conflict-visual-explainer; https://www.stat.gov.az/source/demoqraphy/ap/?lang=en
https://jam-news.net/karabakh-and-east-zangezur-economic-regions-are-created-in-azerbaijan/ ;  
https://www.crisisgroup.org/content/nagorno-karabakh-conflict-visual-explainer</t>
  </si>
  <si>
    <t>Level 1 in ARM002 + Level 1 in AZE002</t>
  </si>
  <si>
    <t>REG013Minimal humanitarian conditions - Level 1</t>
  </si>
  <si>
    <t>The State Statistical Committee of the Republic of Azerbaijan accessed on 24/02/2024 ; crisis group accessed on 30/05/2023 ; The Guardian 02/10/2023 ; UNHCR accessed on 24/02/2024; IFRC 12/06/2023 ; UNHCR 27/06/2022 ; IFRC 07/10/2022</t>
  </si>
  <si>
    <t>https://reliefweb.int/report/armenia/armenia-population-movement-dref-operation-ndeg-mdram010-final-report 
 https://data.unhcr.org/en/documents/details/94135  ; https://reliefweb.int/report/armenia/armenia-population-movement-2022-dref-application-mdram010 ; https://www.stat.gov.az/source/demoqraphy/ap/?lang=en ; https://www.crisisgroup.org/content/nagorno-karabakh-conflict-visual-explainer ; https://www.theguardian.com/world/2023/oct/02/nagorno-karabakh-ghost-town-un-ethnic-armenians-azerbaijan#:~:text=%E2%80%9CAs%20few%20as%2050%20to,the%20experience%20must%20have%20caused.%E2%80%9D ; https://data2.unhcr.org/en/country/arm?secret=unhcrrestricted.</t>
  </si>
  <si>
    <t>Level 2 in ARM002 + Level 2 in AZE002</t>
  </si>
  <si>
    <t>REG013Stressed humanitarian conditions - Level 2</t>
  </si>
  <si>
    <t>Level 3 in ARM002 + Level 3 in AZE002</t>
  </si>
  <si>
    <t>REG013Moderate humanitarian conditions - Level 3</t>
  </si>
  <si>
    <t>The Guardian 02/10/2023 ; UNHCR accessed on 24/02/2024; UNHCR accessed on 24/02/2024 ; IFRC 07/10/2022</t>
  </si>
  <si>
    <t xml:space="preserve">https://data2.unhcr.org/en/country/arm?secret=unhcrrestricted ; https://reliefweb.int/report/armenia/armenia-population-movement-2022-dref-application-mdram010; https://www.theguardian.com/world/2023/oct/02/nagorno-karabakh-ghost-town-un-ethnic-armenians-azerbaijan#:~:text=%E2%80%9CAs%20few%20as%2050%20to,the%20experience%20must%20have%20caused.%E2%80%9D </t>
  </si>
  <si>
    <t>Level 4 in ARM002 + Level 4 in AZE002</t>
  </si>
  <si>
    <t>REG013Severe humanitarian conditions - Level 4</t>
  </si>
  <si>
    <t>The Guardian 02/10/2023 ; UNHCR accessed on 24/02/2024 ; IFRC 07/10/2022</t>
  </si>
  <si>
    <t>https://data2.unhcr.org/en/country/arm?secret=unhcrrestricted ; https://reliefweb.int/report/armenia/armenia-population-movement-2022-dref-application-mdram010; https://www.theguardian.com/world/2023/oct/02/nagorno-karabakh-ghost-town-un-ethnic-armenians-azerbaijan#:~:text=%E2%80%9CAs%20few%20as%2050%20to,the%20experience%20must%20have%20caused.%E2%80%9D</t>
  </si>
  <si>
    <t>Level 5 in ARM002 + Level 5 in AZE002</t>
  </si>
  <si>
    <t>REG013Extreme humanitarian conditions - Level 5</t>
  </si>
  <si>
    <t xml:space="preserve">  UNCT Armenia  23/08/2022</t>
  </si>
  <si>
    <t>https://armenia.un.org/en/196136-armenia-inter-agency-response-plan-final-report</t>
  </si>
  <si>
    <t>Refugee Like people and the Host community</t>
  </si>
  <si>
    <t>REG013Crisis affected groups</t>
  </si>
  <si>
    <t>WHO 14/06/2023</t>
  </si>
  <si>
    <t>https://reliefweb.int/report/sudan/who-sudan-health-emergency-situation-report-no1-15-april-14-june-2023</t>
  </si>
  <si>
    <t>Since violence in Sudan escalated on 15 April, 6083 people have been injured, according to the Sudanese Federal
Ministry of Health and as reported by WHO.</t>
  </si>
  <si>
    <t>SDN001Injuries reported</t>
  </si>
  <si>
    <t xml:space="preserve">See the individual crises </t>
  </si>
  <si>
    <t xml:space="preserve">Sum of the population of the individual crises. </t>
  </si>
  <si>
    <t>REG004Total population</t>
  </si>
  <si>
    <t xml:space="preserve">Sum of the affected areas in the individual crises </t>
  </si>
  <si>
    <t>REG004Landmass affected</t>
  </si>
  <si>
    <t xml:space="preserve">Sum of the people living in the affected areas in the individual crises </t>
  </si>
  <si>
    <t>REG004People exposed</t>
  </si>
  <si>
    <t xml:space="preserve">Sum of the people affected in the individual crises </t>
  </si>
  <si>
    <t>REG004People affected</t>
  </si>
  <si>
    <t xml:space="preserve">The number of people displaced by the Syrian conflict, including IDPs registered in Syria, and Syrians who have left Syria including to countries in the region and to Europe and North Africa. 
</t>
  </si>
  <si>
    <t>REG004People displaced</t>
  </si>
  <si>
    <t>The civilian deaths recorded in Syria caused by the conflict in the last six months</t>
  </si>
  <si>
    <t>REG004Fatalities reported</t>
  </si>
  <si>
    <t>The civilian deaths recorded in all crisis in all countries part of the Syria regional in the last six months</t>
  </si>
  <si>
    <t>REG004Fatalities in all crises</t>
  </si>
  <si>
    <t xml:space="preserve">The sum of the PIN figures in Syria, Lebanon, Jordan, Iraq, Turkey, Egypt </t>
  </si>
  <si>
    <t>REG004People in Need</t>
  </si>
  <si>
    <t xml:space="preserve">Sum of the individual crises </t>
  </si>
  <si>
    <t>REG004Minimal humanitarian conditions - Level 1</t>
  </si>
  <si>
    <t>REG004Stressed humanitarian conditions - Level 2</t>
  </si>
  <si>
    <t>REG004Moderate humanitarian conditions - Level 3</t>
  </si>
  <si>
    <t>REG004Severe humanitarian conditions - Level 4</t>
  </si>
  <si>
    <t>REG004Extreme humanitarian conditions - Level 5</t>
  </si>
  <si>
    <t xml:space="preserve">Sum of the population of the individual crises Mixed Migration - Turkey and Greece </t>
  </si>
  <si>
    <t>REG006Total population</t>
  </si>
  <si>
    <t>Sum of the affected areas in the individual crises Mixed Migration - Turkey and Greece</t>
  </si>
  <si>
    <t>REG006Landmass affected</t>
  </si>
  <si>
    <t>Sum of the people living in the affected areas in the individual crises Mixed Migration - Turkey and Greece</t>
  </si>
  <si>
    <t>REG006People exposed</t>
  </si>
  <si>
    <t>Sum of the people affected in the individual crises Mixed Migration - Turkey and Greece</t>
  </si>
  <si>
    <t>REG006People affected</t>
  </si>
  <si>
    <t>The number of people displaced, Mixed Migration - Turkey and Greece</t>
  </si>
  <si>
    <t>REG006People displaced</t>
  </si>
  <si>
    <t>The civilian deaths recorded in Mixed Migration crisis- Turkey and Greece between  between 01 December 2023 and 31 May 2024. The true number of fatalities may be higher as a result of unreported incidents.</t>
  </si>
  <si>
    <t>REG006Fatalities reported</t>
  </si>
  <si>
    <t>REG006Fatalities in all crises</t>
  </si>
  <si>
    <t>The sum of the PIN figures from Mixed Migration crisis- Turkey and Greece</t>
  </si>
  <si>
    <t>REG006People in Need</t>
  </si>
  <si>
    <t>Sum of the individual crises, Mixed Migration - Turkey and Greece</t>
  </si>
  <si>
    <t>REG006Minimal humanitarian conditions - Level 1</t>
  </si>
  <si>
    <t>REG006Stressed humanitarian conditions - Level 2</t>
  </si>
  <si>
    <t>REG006Moderate humanitarian conditions - Level 3</t>
  </si>
  <si>
    <t>REG006Severe humanitarian conditions - Level 4</t>
  </si>
  <si>
    <t>REG006Extreme humanitarian conditions - Level 5</t>
  </si>
  <si>
    <t xml:space="preserve">Number of different types of affected population groups: 
- Refugees, asylum seekers, and others of concern (such as migrants etc.)
- Host 
- Non-Host </t>
  </si>
  <si>
    <t>REG006Crisis affected groups</t>
  </si>
  <si>
    <t>There are no approximate or exact figures about economic losses</t>
  </si>
  <si>
    <t>DOM002Economic Losses</t>
  </si>
  <si>
    <t>GEOREF accessed 13/12/2021</t>
  </si>
  <si>
    <t>http://www.geo-ref.net/en/ago.htm</t>
  </si>
  <si>
    <t>From GEO REF, Total Square kilometres of Kuando Kubango, Moxico, Cunene, Huila and Namibe provinces</t>
  </si>
  <si>
    <t>AGO002Landmass affected</t>
  </si>
  <si>
    <t>UNFPA 20/07/2023</t>
  </si>
  <si>
    <t>https://data.humdata.org/dataset/01679d5e-9cf1-45a4-a212-662a2309780c/resource/70c8e692-1698-4cc9-9d8c-02300983afa0/download/ago_admpop_2023.xlsx</t>
  </si>
  <si>
    <t>This corresponds to all people living in Kuando Kubango, Moxico, Cunene, Huila and Namibe provinces. The figure was calculated based on a projection of the population in 2023.</t>
  </si>
  <si>
    <t>AGO002People exposed</t>
  </si>
  <si>
    <t>WFP 30/05/2024</t>
  </si>
  <si>
    <t xml:space="preserve">https://docs.wfp.org/api/documents/WFP-0000159208/download/ </t>
  </si>
  <si>
    <t>Since there is no recent estimate of the number of people in level 2, all people living in the affected area, apart from those in level 3, are classified as in level 1. In this case, People Affected equals PIN.</t>
  </si>
  <si>
    <t>AGO002People affected</t>
  </si>
  <si>
    <t xml:space="preserve">This the number of people in need according to the latest WFP hotspot analysis in 2024. The SADC PIN figure was considered but it is lower than the WFP figure (2.2M), without further detail on the source or the calculation method. This is why WFP hotspot analysis was favored in this specific case. The figure corresponds to people projected to experience IPC3 or above levels of food insecurity through 2024. Indeed, the increase reflects a change of source and the geographic expansion of the drought crisis in southern Angola crisis. Given that there has been no IPC analysis since 2021, we were always looking for new sources to update the PIN for this crisis. Two potential sources (SADC appeal and WFP Southern Africa drought hotspot analysis) were recently published, and it is between these two that a choice was made.
The SADC appeal indicates 1.8M experiencing IPC3+ levels in the country (while not being precise on the period considered) while WFP indicates 2.8 million people expected to be in acute food insecurity in southern Angola after the 2024 harvest.
While for the SADC report we were unable to explain the methodology, the WFP figure comes from the combination of their estimate of the ‘Vulnerable Population’ (which is the latest IPC figure) and Drought Affected people. Thus, we had two sources of information, one of which lacked details while the other seemed more precise in terms of the area concerned and the methodology for estimating people in need. The choice therefore fell on the WFP Southern Africa Drought Hotspot Analysis.
The SADC, however, remains a source used for other crises mainly because there are no more recent and more detailed alternative sources.
</t>
  </si>
  <si>
    <t>AGO002People in Need</t>
  </si>
  <si>
    <t xml:space="preserve">https://data.humdata.org/dataset/01679d5e-9cf1-45a4-a212-662a2309780c/resource/70c8e692-1698-4cc9-9d8c-02300983afa0/download/ago_admpop_2023.xlsx </t>
  </si>
  <si>
    <t>This corresponds to all people living in the affected areas, with the exception of those in level 3. The figure was calculated based on a projection of the population in 2023.</t>
  </si>
  <si>
    <t>AGO002Minimal humanitarian conditions - Level 1</t>
  </si>
  <si>
    <t>Since there is no recent estimate of the number of people in level 2, all people living in the affected area, apart from those in level 3, are classified as in level 1.</t>
  </si>
  <si>
    <t>AGO002Stressed humanitarian conditions - Level 2</t>
  </si>
  <si>
    <t>All of the people projected to be in need were placed in level 3. Although the 2021 IPC analysis included people in level 4, none of the recent sources indicate the extent of this category currently. In addition, FEWS NET’s analyses mention a persistence of IPC 3 (even if they do not exclude the existence of people in IPC 4) in several of their recent reports. Therefore, all people in need are considered at level 3 pending the publication of more detailed figures.
The SADC appeal PIN figure was considered but then we decided to use WFP latest drought hotspot analysis. The SADC appeal indicates 1.8M experiencing IPC3+ levels in the country (while not being precise on the period considered) while WFP indicates 2.8 million people expected to be in acute food insecurity in southern Angola after the 2024 harvest.
While for the SADC report we were unable to explain the methodology, the WFP figure comes from the combination of their estimate of the ‘Vulnerable Population’ (which is the latest IPC figure) and Drought Affected people. Thus, we had two sources of information, one of which lacked details while the other seemed more precise in terms of the area concerned and the methodology for estimating people in need. The choice therefore fell on the WFP Southern Africa Drought Hotspot Analysis.
The SADC, however, remains a source used for other crises mainly because there are no more recent and more detailed alternative sources.</t>
  </si>
  <si>
    <t>AGO002Moderate humanitarian conditions - Level 3</t>
  </si>
  <si>
    <t>All of the people projected to be in need were placed in level 3. Although the 2021 IPC analysis included people in level 4, none of the recent sources indicate the extent of this category currently. In addition, FEWS NET’s analyses mention a persistence of IPC 3 (even if they do not exclude the existence of people in IPC 4) in several of their recent reports. Therefore, all people in need are considered at level 3 pending the publication of more detailed figures.</t>
  </si>
  <si>
    <t>AGO002Severe humanitarian conditions - Level 4</t>
  </si>
  <si>
    <t>There are no people in level 5 in Angola. The 2021 IPC analysis did not include people in level 5. No current source indicates the presence of this category</t>
  </si>
  <si>
    <t>AGO002Extreme humanitarian conditions - Level 5</t>
  </si>
  <si>
    <t>Complex crisis in Niger</t>
  </si>
  <si>
    <t>NER006</t>
  </si>
  <si>
    <t>World Population accessed 14/08/2024</t>
  </si>
  <si>
    <t>The total population of Niger in 2024, including refugees, migrants, and asylum seekers</t>
  </si>
  <si>
    <t>NER006Total population</t>
  </si>
  <si>
    <t>City Population accessed 14/08/2024</t>
  </si>
  <si>
    <t>https://www.citypopulation.de/en/niger/cities/</t>
  </si>
  <si>
    <t>The figure represents the total landmass of Niger, as the whole country is affected by the complex crisis which is driven by violence, insecurity, displacement, and natural hazards.</t>
  </si>
  <si>
    <t>NER006Landmass affected</t>
  </si>
  <si>
    <t>The total population is exposed to the complex crisis in Niger, which is driven by violence, insecurity, displacement, and natural hazards. Insecurity stemming from crises in neighbouring countries is affecting the population in Niger. In Diffa region, where a state of emergency has been in place since 2015, Boko Haram continues to carry out sporadic attacks on civilians. Since September 2018, the Burkina Faso border area has seen increasing attacks by non-state armed groups against the population and authorities, leading to the declaration of states of emergency in several departments. In Tillabéri and Tahoua regions, in the border area between Burkina Faso, Mali, and Niger, attacks by non-state armed groups affiliated with either al-Qaeda or the Islamic State continue to force thousands of people to flee. Schools are often closed because of insecurity, mostly in Diffa, Maradi, Tahoua, and Tillabéri regions. A July 2023 military coup resulted in sanctions throughout the country, including border closures, which pose humanitarian access issues and disrupt trade flows. Insecurity also disrupts access to livelihoods and markets. Additionally, the country hosts more than 400,000 refugees, most of them are from Nigeria and Mali. The presence of refugees puts a strain on public services and livelihoods opportunities.</t>
  </si>
  <si>
    <t>NER006People exposed</t>
  </si>
  <si>
    <t>OCHA 06/01/2023</t>
  </si>
  <si>
    <t>https://reliefweb.int/report/niger/niger-apercu-des-besoins-humanitaires-2023-janvier-2023?_gl=1*agf6mz*_gcl_aw*R0NMLjE3MjMwNDAwNjIuRUFJYUlRb2JDaE1Ja1AtVTVaalpod01WM1pSb0NSMTg2UktIRUFBWUFTQUFFZ0tzSl9EX0J3RQ..*_ga*MTI1ODEwODE4MC4xNzEzMzcwNTAz*_ga_E60ZNX2F68*MTcyMzYzMjY1Ny4xODMuMS4xNzIzNjMzOTM3LjYwLjAuMA</t>
  </si>
  <si>
    <t>The figure is the people affected by the complex crisis in Niger. It is the latest that has been provided by OCHA. The reliability is set to Medium, due to lack of new data. Once new data is available, the figure will be updated. The complex crisis in Niger is driven by violence, insecurity, displacement, and natural hazards. Insecurity stemming from crises in neighbouring countries is affecting the population in Niger. In Diffa region, where a state of emergency has been in place since 2015, Boko Haram continues to carry out sporadic attacks on civilians. Since September 2018, the Burkina Faso border area has seen increasing attacks by non-state armed groups against the population and authorities, leading to the declaration of states of emergency in several departments. In Tillabéri and Tahoua regions, in the border area between Burkina Faso, Mali, and Niger, attacks by non-state armed groups affiliated with either al-Qaeda or the Islamic State continue to force thousands of people to flee. Schools are often closed because of insecurity, mostly in Diffa, Maradi, Tahoua, and Tillabéri regions. A July 2023 military coup resulted in sanctions throughout the country, including border closures, which pose humanitarian access issues and disrupt trade flows. Insecurity also disrupts access to livelihoods and markets. Additionally, the country hosts more than 400,000 refugees, most of them are from Nigeria and Mali. The presence of refugees puts a strain on public services and livelihoods opportunities.</t>
  </si>
  <si>
    <t>NER006People affected</t>
  </si>
  <si>
    <t>NER006Illness cases reported</t>
  </si>
  <si>
    <t>NER006Injuries reported</t>
  </si>
  <si>
    <t>NER006Buildings damaged</t>
  </si>
  <si>
    <t>NER006Buildings destroyed</t>
  </si>
  <si>
    <t>NER006Buildings in affected area</t>
  </si>
  <si>
    <t>NER006Economic Losses</t>
  </si>
  <si>
    <t>OCHA 06/06/2024</t>
  </si>
  <si>
    <t>https://reliefweb.int/report/burkina-faso/2024-sahel-humanitarian-needs-and-requirements-overview</t>
  </si>
  <si>
    <t>The figure represents the total number of people in need in Niger. It is taken from OCHA's 2024 Sahel Humanitarian Needs and Requirements Overview. The source is considering this figure to estimate the PiN in 2024, noting that the data is from OCHA's 2023 Humanitarian Response Plan, and the data for 2024 not available. The reliability is set to Medium, due to lack of new data. ACAPS will use this source as it provides a comprehensive figure for all the needs in Niger. Once updated data is available, the PiN figure will be adjusted.</t>
  </si>
  <si>
    <t>NER006People in Need</t>
  </si>
  <si>
    <t>World Population accessed 14/08/2024 ; OCHA 06/01/2023</t>
  </si>
  <si>
    <t>https://humanitarianaction.info/plan/1189 ; https://reliefweb.int/report/niger/niger-apercu-des-besoins-humanitaires-2023-janvier-2023?_gl=1*agf6mz*_gcl_aw*R0NMLjE3MjMwNDAwNjIuRUFJYUlRb2JDaE1Ja1AtVTVaalpod01WM1pSb0NSMTg2UktIRUFBWUFTQUFFZ0tzSl9EX0J3RQ..*_ga*MTI1ODEwODE4MC4xNzEzMzcwNTAz*_ga_E60ZNX2F68*MTcyMzYzMjY1Ny4xODMuMS4xNzIzNjMzOTM3LjYwLjAuMA</t>
  </si>
  <si>
    <t>According to the INFORM severity index methodology Level 1 = People exposed - People affected. The people exposed is the total population of Niger, and the people affected is based on OCHA's data of the people affected in 2023.</t>
  </si>
  <si>
    <t>NER006Minimal humanitarian conditions - Level 1</t>
  </si>
  <si>
    <t>OCHA 06/01/2023 ; OCHA 06/06/2024</t>
  </si>
  <si>
    <t>https://reliefweb.int/report/niger/niger-apercu-des-besoins-humanitaires-2023-janvier-2023?_gl=1*agf6mz*_gcl_aw*R0NMLjE3MjMwNDAwNjIuRUFJYUlRb2JDaE1Ja1AtVTVaalpod01WM1pSb0NSMTg2UktIRUFBWUFTQUFFZ0tzSl9EX0J3RQ..*_ga*MTI1ODEwODE4MC4xNzEzMzcwNTAz*_ga_E60ZNX2F68*MTcyMzYzMjY1Ny4xODMuMS4xNzIzNjMzOTM3LjYwLjAuMA ; https://reliefweb.int/report/burkina-faso/2024-sahel-humanitarian-needs-and-requirements-overview</t>
  </si>
  <si>
    <t>According to the INFORM severity index methodology Level 2 = People affected - People in need. The people affected and PiN are both based on OCHA's data for 2023.</t>
  </si>
  <si>
    <t>NER006Stressed humanitarian conditions - Level 2</t>
  </si>
  <si>
    <t>There are no assessments available for the breakdown of the severity of need of the PiN. ACAPS will consider Level 3 to equal the PiN figure minus Level 4 (which includes the sum of all  people in Level 4 under the Lake Chad Basin crisis, Mali-Burkina Faso conflict crisis, and the Nigerian refugees crisis)</t>
  </si>
  <si>
    <t>NER006Moderate humanitarian conditions - Level 3</t>
  </si>
  <si>
    <t>There are no assessments available for the breakdown of the severity of need of the PiN. ACAPS will consider Level 4 to equal the sum of all  people in Level 4 under the Lake Chad Basin crisis, Mali-Burkina Faso conflict crisis, and the Nigerian refugees crisis.</t>
  </si>
  <si>
    <t>NER006Severe humanitarian conditions - Level 4</t>
  </si>
  <si>
    <t>There are no assessments available for the breakdown of the severity of need of the PiN. Level 5 is kept as an information gap as there are no sources confirming or denying the presence of people facing extereme humanitarian conditions in Niger.</t>
  </si>
  <si>
    <t>NER006Extreme humanitarian conditions - Level 5</t>
  </si>
  <si>
    <t>NER006People facing limited access constraints</t>
  </si>
  <si>
    <t>NER006People facing restricted access constraints</t>
  </si>
  <si>
    <t>Drought in Mozambique</t>
  </si>
  <si>
    <t>MOZ012</t>
  </si>
  <si>
    <t>World Population Review accessed 09/08/2024</t>
  </si>
  <si>
    <t>https://worldpopulationreview.com/countries/mozambique-population</t>
  </si>
  <si>
    <t>Total population of Mozambique adjusted for population movement</t>
  </si>
  <si>
    <t>MOZ012Total population</t>
  </si>
  <si>
    <t>HDX 2019</t>
  </si>
  <si>
    <t>https://data.humdata.org/dataset/cod-ab-moz/resource/82de025e-4f99-4ede-8c59-0ea3f9b3bed0</t>
  </si>
  <si>
    <t>Landmass is the areas square km covered by provinces affected by drought crisis. The figures per province are as follows: Gaza 75381.82813 | Inhambane 68781.60156 | Manica 62313.67188 | Sofala 67746.92188 | Tete 100697.7656 | Zambezia 103067.875</t>
  </si>
  <si>
    <t>MOZ012Landmass affected</t>
  </si>
  <si>
    <t>HDX 2023 ; IFRC 27/05/2024 ; FEWS NET 06/2024</t>
  </si>
  <si>
    <t>https://data.humdata.org/dataset/46b79d47-0667-4baa-8d69-468b208855ed/resource/7e5b5cba-10e1-4084-88d9-d88a8fd5608d/download/moz_admpop_2023.xlsx ; https://reliefweb.int/report/mozambique/mozambique-africa-drought-emergency-appeal-no-mdrmz024-operational-strategy ; https://fews.net/southern-africa/mozambique/food-security-outlook/june-2024</t>
  </si>
  <si>
    <t>Population exposed is the population of people living in the areas of concern to the drought crisis. The southern and central provinces of Mozambique are the most exposed to El Niño-induced drought and they include Gaza, Inhambane, Manica, Sofala, Tete and Zambezia according to assessments done by FEWS NET June 2024 outlook and an appeal from IFRC in May 2024. The population of these provinces were obtained from HDX and are as follows  1,634,701 Gaza | 1,675,530 Inhambane | 2,497,578 Manica | 2,808,296 Sofala | 3,328,856 Tete | 6,009,500 Zambezia. The HDX source was used because the population was assessed against estimates and projections published by the United Nations World Population Prospects (2022 Revision), the Instituto Nacional de Estatística (INE), and the United States Census Bureau, and found to be generally consistent at the relevant ADM levels. The reliability was put to medium since the figures are based on projections and not actual real figures</t>
  </si>
  <si>
    <t>MOZ012People exposed</t>
  </si>
  <si>
    <t>The population affected was taken as the sum of the population living in areas where drought crisis is imminent. We took the whole exposed population as affected since there are no clear assessments of the people that are affected from the two sources providing provinces undergoing drought. Additionally, the southern and central parts of Mozambique are historically prone to drought. The HDX source was used because the population was assessed against estimates and projections published by the United Nations World Population Prospects (2022 Revision), the Instituto Nacional de Estatística (INE), and the United States Census Bureau, and found to be generally consistent at the relevant ADM levels. The reliability was put to medium since the figures are based on projections and not actual real figures</t>
  </si>
  <si>
    <t>MOZ012People affected</t>
  </si>
  <si>
    <t>IOM 02/05/2024</t>
  </si>
  <si>
    <t>https://dtm.iom.int/reports/mozambique-el-nino-drought-displacements-updatebaruemanica-may-2024</t>
  </si>
  <si>
    <t>An evaluation carried out by the International Organisation for Migration (IOM) in partnership with the National Institute for Disaster Management of Mozambique (INGD) revealed that between April 22-24, 2024, a total of 342 people (58 families) were relocated from the northern districts of Sofala and Tete to host communities in Manica (Bárue district). The displacements were as a result of El Nino induced drought</t>
  </si>
  <si>
    <t>MOZ012People displaced</t>
  </si>
  <si>
    <t>No sources reporting on injuries related to drought</t>
  </si>
  <si>
    <t>MOZ012Injuries reported</t>
  </si>
  <si>
    <t>No sources reporting on fatalities related to drought</t>
  </si>
  <si>
    <t>MOZ012Fatalities reported</t>
  </si>
  <si>
    <t>MOZ012Fatalities in all crises</t>
  </si>
  <si>
    <t>SADC 05/06/2024 ; FAO/FSC 08/08/2024</t>
  </si>
  <si>
    <t>https://reliefweb.int/report/zimbabwe/sadc-regional-humanitarian-appeal-response-el-nino-induced-drought-and-floods-may-2024 ;https://reliefweb.int/report/mozambique/mozambique-food-security-cluster-bulletin-first-semester-2024</t>
  </si>
  <si>
    <t>The number of people in need includes the total population in need of assistance living in drought affected regions Gaza, Inhambane, Manica, Sofala, Tete and Zambezia. We took the PIN figure from SADC appeal over FAO/FSC since the appeal had people in need in different sectorial needs unlike the food cluster that focuses only on food needs. The PIN figure on SADC can be obtained on page 6 and 29. The reliability was medium since the sources provide estimates and the assessment of people in need is still not clear</t>
  </si>
  <si>
    <t>MOZ012People in Need</t>
  </si>
  <si>
    <t xml:space="preserve">According to INFORM SI methodology, the number of people in Level 1 is equal to the people exposed minus the people affected. Since the whole population is affected, there are no people in Level 1. </t>
  </si>
  <si>
    <t>MOZ012Minimal humanitarian conditions - Level 1</t>
  </si>
  <si>
    <t>HDX 2023 ; IFRC 27/05/2024 ; FEWS NET 06/2024 ; SADC 05/06/2024 ; FAO/FSC 08/08/2024</t>
  </si>
  <si>
    <t>https://data.humdata.org/dataset/46b79d47-0667-4baa-8d69-468b208855ed/resource/7e5b5cba-10e1-4084-88d9-d88a8fd5608d/download/moz_admpop_2023.xlsx ; https://reliefweb.int/report/mozambique/mozambique-africa-drought-emergency-appeal-no-mdrmz024-operational-strategy ; https://fews.net/southern-africa/mozambique/food-security-outlook/june-2024 ; https://reliefweb.int/report/zimbabwe/sadc-regional-humanitarian-appeal-response-el-nino-induced-drought-and-floods-may-2024 ;https://reliefweb.int/report/mozambique/mozambique-food-security-cluster-bulletin-first-semester-2024</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</si>
  <si>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t>
  </si>
  <si>
    <t>MOZ012Stressed humanitarian conditions - Level 2</t>
  </si>
  <si>
    <t>According to INFORM Severity Index methodology, the sum of people in levels 3, 4 and 5 is equal to the total number of people in need. To estimate the severity distribution of the people in level 3 ACAPS took the PIN from SADC appeal (3,300,000) minus people in level 4 (510,151) from the FAO/FSC to get 2,789,849 as estimates of people in level 3.</t>
  </si>
  <si>
    <t>MOZ012Moderate humanitarian conditions - Level 3</t>
  </si>
  <si>
    <t>FAO/FSC 08/08/2024</t>
  </si>
  <si>
    <t>https://reliefweb.int/report/zimbabwe/sadc-regional--appeal-response-el-nino-induced-drought-and-floods- ;mester-2024</t>
  </si>
  <si>
    <t>Level 4 was obtained by taking the figure provided by FAO/FSC as people in level 4 for the period May to September 2024. We took this source because it was the most recent and the only one that provided a breakdown of people in level 4. The reliability was medium since the figure was a projection May to September 2024</t>
  </si>
  <si>
    <t>MOZ012Severe humanitarian conditions - Level 4</t>
  </si>
  <si>
    <t>FAO/FSC source did not mention any number of people with severity level 5. It was the only source available that was giving at least a breakdown of PIN and level 4. We gave it a reliability of medium since even the food insecurity levels were projections May to September 2024 l</t>
  </si>
  <si>
    <t>MOZ012Extreme humanitarian conditions - Level 5</t>
  </si>
  <si>
    <t>In this crisis, all 4 population groups are affected: IDPs, host population, non-host population, and returnees.’</t>
  </si>
  <si>
    <t>MOZ012Crisis affected groups</t>
  </si>
  <si>
    <t>There is no reliable source giving the number of people facing limited access constraints as a result of El Nino induced drought</t>
  </si>
  <si>
    <t>MOZ012People facing limited access constraints</t>
  </si>
  <si>
    <t>There is no reliable source giving the number of people facing restricted access constraints as a result of El Nino induced drought</t>
  </si>
  <si>
    <t>MOZ012People facing restricted access constraints</t>
  </si>
  <si>
    <t>IFRC 29/07/2024</t>
  </si>
  <si>
    <t>https://adore.ifrc.org/Download.aspx?FileId=839571</t>
  </si>
  <si>
    <t>Mozambique is grappling an ongoing cholera outbreak which is one of the largest and deadliest cholera outbreaks in the last 25 years. The outbreak has spread across eight provinces and 51 districts, affecting over 16,000 people since October 2023. According to the report from the Ministry of Health in June 2024, Tete province has had the second highest number of confirmed cases (2,873) across the country. Manica has experienced 469 cases of cholera while there have been no reported cases in Gaza and Inhambane. We considered Cholera cases since drought worsens and heightens the spread of the disease. We placed the reliability as medium since these numbers are from last year and there is no cumulative figure for all the drought affected provinces in the last six months</t>
  </si>
  <si>
    <t>MOZ012Illness cases reported</t>
  </si>
  <si>
    <t>Infogap relating to number of houses damaged as a result of drought</t>
  </si>
  <si>
    <t>MOZ012Buildings damaged</t>
  </si>
  <si>
    <t>Infogap relating to number of houses destroyed as a result of drought</t>
  </si>
  <si>
    <t>MOZ012Buildings destroyed</t>
  </si>
  <si>
    <t>WB Accessed 28/07/2024 ; ACAPS Accessed 16/07/2024; World Population Review accessed 09/08/2024</t>
  </si>
  <si>
    <t>Infogap relating to the number of buildings in the drought affected provinces of drought</t>
  </si>
  <si>
    <t>MOZ012Buildings in affected area</t>
  </si>
  <si>
    <t>There is no reliable source mentioning a cumulative economic loss brought by El Nino induced drought</t>
  </si>
  <si>
    <t>MOZ012Economic Losses</t>
  </si>
  <si>
    <t>Multiple Crises in Mozambique</t>
  </si>
  <si>
    <t>MOZ001</t>
  </si>
  <si>
    <t xml:space="preserve">Total landmass of Mozambique. We took the whole country's landmass because the rainy and cyclone season runs at the same time for all the provinces and northern Mozambique conflict too. </t>
  </si>
  <si>
    <t>MOZ001Landmass affected</t>
  </si>
  <si>
    <t>MOZ001Injuries reported</t>
  </si>
  <si>
    <t>OCHA 28/12/2023 ; FAO/FSC 08/08/2024</t>
  </si>
  <si>
    <t>https://reliefweb.int/attachments/53eb60eb-6575-4dc5-ad6a-a64d7560415d/MOZ_HNRP_2024_ENG_VERSION%201.pdf ; https://reliefweb.int/report/zimbabwe/sadc-regional--appeal-response-el-nino-induced-drought-and-floods- ;mester-2024</t>
  </si>
  <si>
    <t>MOZ001Crisis affected groups</t>
  </si>
  <si>
    <t>MOZ001People facing limited access constraints</t>
  </si>
  <si>
    <t>MOZ001People facing restricted access constraints</t>
  </si>
  <si>
    <t>MOZ001Illness cases reported</t>
  </si>
  <si>
    <t>MOZ001Buildings damaged</t>
  </si>
  <si>
    <t>MOZ001Buildings destroyed</t>
  </si>
  <si>
    <t>No cumulative figure</t>
  </si>
  <si>
    <t>MOZ001Buildings in affected area</t>
  </si>
  <si>
    <t>There is no reliable source mentioning a cumulative economic loss brought by El Nino induced drought, conflict and 2024 Rainy and Cyclone</t>
  </si>
  <si>
    <t>MOZ001Economic Losses</t>
  </si>
  <si>
    <t>Multiple crises in Myanmar</t>
  </si>
  <si>
    <t>MMR001</t>
  </si>
  <si>
    <t>Myanmar</t>
  </si>
  <si>
    <t>OCHA 15/01/2023; OCHA 18/12/2023 a</t>
  </si>
  <si>
    <t xml:space="preserve">https://reliefweb.int/report/myanmar/myanmar-humanitarian-needs-overview-2023-january-2023
https://reliefweb.int/report/myanmar/myanmar-humanitarian-needs-and-response-plan-2024-december-2023-enmy
</t>
  </si>
  <si>
    <t>Total population of the country according to HNO 2023. HNRP 2024 does not provide the state/region wise population, so the HNO 2023's figure has been used.</t>
  </si>
  <si>
    <t>MMR001Total population</t>
  </si>
  <si>
    <t>OCHA 15/01/2023; OCHA 18/12/2023 b</t>
  </si>
  <si>
    <t xml:space="preserve">https://reliefweb.int/report/myanmar/myanmar-humanitarian-needs-overview-2023-january-2023
https://reliefweb.int/report/myanmar/myanmar-humanitarian-needs-and-response-plan-2024-humanitarian-programme-cycle-2024-december-2023-people-need-severity-phase-and-location
</t>
  </si>
  <si>
    <t xml:space="preserve">PIN = Level 3 + Level 4 + Level 5 for each state/region. For this crisis, the entire country is considered to be the affected area,
Reasons for using the total PIN figure from HNRP 2024 and share of phases in PIN from HNO 2023: 
In HNRP 2024, the PIN is distributed among five phases, PIN = Minimal (phase 1) + Stress (phase 2) + Severe (phase 3) + Extreme (phase 4) + Catastrophic (phase 5). In the INFORM Severity Index (SI), PIN = Moderate (level 3) + Severe (level 4) + Extreme (level 5). In case of HNO 2023, SI’s Moderate (level 3) = HNO’s Severe (phase 3), SI’s Severe (level 4) = HNO’s Extreme (phase 4), and SI’s Extreme (level 5) = HNO’s Catastrophic (phase 5). The PIN distribution in HNO 2023 corresponded well to SI's humanitarian conditions. PIN distribution in HNRP 2024 does not match the distribution of PIN in SI.
The situation in the country has worsened since the HNO 2023 was published. Based on the context and dynamics, the total PIN (an increase by around one million compared to HNO 2023) and PIN in each state/region in the HNRP 2024 are reasonable estimates. So, HNRP 2024's total and state/region level PIN figures are considered for SI. 
Calculation:
The HNO 2023 provides severity phase figures that were equivalent to the INFORM Severity Index (SI) humanitarian condition levels. It is reasonable to assume that the distribution of PIN among the phases in HNO 2023 is a suitable distribution for 2024 as well. So, we compute the figures for Level 3, Level 4, and Level 5 humanitarian conditions by applying the fractions of the phases 3, 4, and 5 in total PIN in HNO 2023, respectively, to the state/region wise PIN in HNRP 2024 to get the Level 3, Level 4, and Level 5 humanitarian conditions figures for each state/region. For example, the formula for Level 3 is Level 3 = ((Level 3 2023)*(PIN in HNRP 2024)) / (PIN in HNO 2023). There were no people in the Catastrophic phase in HNO 2023, but given the context and dynamics, there could be people facing humanitarian condition level 5 in some states/regions So, we are assigning InfoGap to Level 5.
Here is the calculation for Rakhine state:
Rakhine state’s PIN according to HNRP 2024 is 1,678,000. For clarification, from the HNRP 2024 PIN by severity phase and location document, we can do the following calculation for the PIN: 166,000 + 254,000 + 647,000 + 31,000 + 83,000 + 255,000 + 223,000 + 19,000 = 1,678,000. Next, the percentages will be obtained from HNO 2023 (page 83). Phase 3 has 434,000 people, Phase 4 has 1,238,000 people, Phase 5 has 0 people, and the PIN is 1,672,000. So, the percentage of phase 3 in PIN for Rakhine (HNO 2023) is 100*(434,000/1,672,000) = ~26%. Percentage for phase 4 is 100*(1,238,000/1,672,000) = ~74% (also could have been found by 100 - 26 = 74). Now, these percentages will be applied to the PIN for 2024 to get the severity levels for 2024 SI. So, level 3 of SI = 1,678,000*~26% = 435,557. For level 4, it is 1,678,000*~74% = 1,242,443. For level 5, it is 1,678,000*0% = 0. This is how each state/region’s severity levels are calculated. </t>
  </si>
  <si>
    <t>MMR001Severe humanitarian conditions - Level 4</t>
  </si>
  <si>
    <t>MMR001Extreme humanitarian conditions - Level 5</t>
  </si>
  <si>
    <t xml:space="preserve">No data available. </t>
  </si>
  <si>
    <t>MMR001People facing limited access constraints</t>
  </si>
  <si>
    <t>MMR001People facing restricted access constraints</t>
  </si>
  <si>
    <t>MMR001Illness cases reported</t>
  </si>
  <si>
    <t>MMR001Buildings in affected area</t>
  </si>
  <si>
    <t>Not enough data/information available.</t>
  </si>
  <si>
    <t>MMR001Economic Losses</t>
  </si>
  <si>
    <t>Rakhine Conflict</t>
  </si>
  <si>
    <t>MMR002</t>
  </si>
  <si>
    <t xml:space="preserve">https://reliefweb.int/report/myanmar/myanmar-humanitarian-needs-overview-2023-january-2023
https://reliefweb.int/report/myanmar/myanmar-humanitarian-needs-and-response-plan-2024-december-2023-enmy
</t>
  </si>
  <si>
    <t>MMR002Total population</t>
  </si>
  <si>
    <t>OCHA 18/12/2023 a; OCHA 18/12/2023 b; Govt. of Myanmar and UNFPA 2017</t>
  </si>
  <si>
    <t>https://reliefweb.int/report/myanmar/myanmar-humanitarian-needs-and-response-plan-2024-december-2023-enmy
https://reliefweb.int/report/myanmar/myanmar-humanitarian-needs-and-response-plan-2024-humanitarian-programme-cycle-2024-december-2023-people-need-severity-phase-and-location
http://themimu.info/sites/themimu.info/files/documents/Census_Atlas_Myanmar_the_2014_Myanmar_Population_and_Housing_Census.pdf</t>
  </si>
  <si>
    <t xml:space="preserve">The landmass of Rakhine state (36,778 km2) is the affected area as the entire Rakhine state is affected by the crisis.
Paletwa township (in Chin state) is affected by the Rakhine conflict crisis. Paletwa township's population is relatively very small when compared to that of Rakhine state. For convenience of calculation, the landmass and population of Paletwa is not considered in the landmass affected and population exposed, respectively, by the crisis. </t>
  </si>
  <si>
    <t>MMR002Landmass affected</t>
  </si>
  <si>
    <t xml:space="preserve">It is the total population of Rakhine state (the figure is obtained from HNO 2023). 
Paletwa township (in Chin state) is affected by the Rakhine conflict crisis. Paletwa township's population is relatively very small when compared to that of Rakhine state. For convenience of calculation, the landmass and population of Paletwa is not considered in the landmass affected and population exposed, respectively, by the crisis. </t>
  </si>
  <si>
    <t>MMR002People exposed</t>
  </si>
  <si>
    <t>All the people in Rakhine state are considered to be affected by the crisis (population figure obtained from HNO 2023). They are facing stressed (Level 2) or above levels of humanitarian conditions.</t>
  </si>
  <si>
    <t>MMR002People affected</t>
  </si>
  <si>
    <t>No enough information available.</t>
  </si>
  <si>
    <t>MMR002Injuries reported</t>
  </si>
  <si>
    <t xml:space="preserve">PIN = Level 3 + Level 4 + Level 5 for each state/region. For this crisis, Rakhine state is considered to be the affected state.
Reasons for using the total PIN figure from HNRP 2024 and share of phases in PIN from HNO 2023: 
In HNRP 2024, the PIN is distributed among five phases, PIN = Minimal (phase 1) + Stress (phase 2) + Severe (phase 3) + Extreme (phase 4) + Catastrophic (phase 5). In the INFORM Severity Index (SI), PIN = Moderate (level 3) + Severe (level 4) + Extreme (level 5). In case of HNO 2023, SI’s Moderate (level 3) = HNO’s Severe (phase 3), SI’s Severe (level 4) = HNO’s Extreme (phase 4), and SI’s Extreme (level 5) = HNO’s Catastrophic (phase 5). The PIN distribution in HNO 2023 corresponded well to SI's humanitarian conditions. PIN distribution in HNRP 2024 does not match the distribution of PIN in SI.
The situation in the country has worsened since the HNO 2023 was published. Based on the context and dynamics, the total PIN (an increase by around one million compared to HNO 2023) and PIN in each state/region in the HNRP 2024 are reasonable estimates. So, HNRP 2024's total and state/region level PIN figures are considered for SI. 
Calculation:
The HNO 2023 provides severity phase figures that were equivalent to the INFORM Severity Index (SI) humanitarian condition levels. It is reasonable to assume that the distribution of PIN among the phases in HNO 2023 is a suitable distribution for 2024 as well. So, we compute the figures for Level 3, Level 4, and Level 5 humanitarian conditions by applying the fractions of the phases 3, 4, and 5 in total PIN in HNO 2023, respectively, to the state/region wise PIN in HNRP 2024 to get the Level 3, Level 4, and Level 5 humanitarian conditions figures for each state/region. For example, the formula for Level 3 is Level 3 = ((Level 3 2023)*(PIN in HNRP 2024)) / (PIN in HNO 2023). There were no people in the Catastrophic phase in HNO 2023, but given the context and dynamics, there could be people facing humanitarian condition level 5 in some states/regions So, we are assigning InfoGap to Level 5.
Here is the calculation for Rakhine state:
Rakhine state’s PIN according to HNRP 2024 is 1,678,000. For clarification, from the HNRP 2024 PIN by severity phase and location document, we can do the following calculation for the PIN: 166,000 + 254,000 + 647,000 + 31,000 + 83,000 + 255,000 + 223,000 + 19,000 = 1,678,000. Next, the percentages will be obtained from HNO 2023 (page 83). Phase 3 has 434,000 people, Phase 4 has 1,238,000 people, Phase 5 has 0 people, and the PIN is 1,672,000. So, the percentage of phase 3 in PIN for Rakhine (HNO 2023) is 100*(434,000/1,672,000) = ~26%. Percentage for phase 4 is 100*(1,238,000/1,672,000) = ~74% (also could have been found by 100 - 26 = 74). Now, these percentages will be applied to the PIN for 2024 to get the severity levels for 2024 SI. So, level 3 of SI = 1,678,000*~26% = 435,557. For level 4, it is 1,678,000*~74% = 1,242,443. For level 5, it is 1,678,000*0% = 0. This is how each state/region’s severity levels are calculated. 
</t>
  </si>
  <si>
    <t>MMR002People in Need</t>
  </si>
  <si>
    <t>In HNO 2023, no one in Rakhine state faced Phase 1 severity level (corresponding to Level 1 of INFORM Severity Index). Based on the current situation of the crisis, it is reasonable to assume that there are no people facing Level 1 humanitarian conditions.</t>
  </si>
  <si>
    <t>MMR002Minimal humanitarian conditions - Level 1</t>
  </si>
  <si>
    <t>In HNO 2023, no one in Rakhine state faced Phase 1 severity level (corresponding to Level 1 of INFORM Severity Index). Based on the current situation of the crisis, it is reasonable to assume that there are no people facing Level 1 humanitarian conditions. All the people who are not people in need are considered to be in Level 2. So, the Level 2 figure for each state/region is computed by subtracting the PIN figure from the population of each state. Formula: Level 2 = Population – PIN. Population figures for each state/region are obtained from HNO 2023 as HNRP 2024 does not provide those figures.</t>
  </si>
  <si>
    <t>MMR002Stressed humanitarian conditions - Level 2</t>
  </si>
  <si>
    <t xml:space="preserve">PIN = Level 3 + Level 4 + Level 5 for each state/region. For this crisis, Rakhine state is considered to be the affected state.
Reasons for using the total PIN figure from HNRP 2024 and share of phases in PIN from HNO 2023: 
In HNRP 2024, the PIN is distributed among five phases, PIN = Minimal (phase 1) + Stress (phase 2) + Severe (phase 3) + Extreme (phase 4) + Catastrophic (phase 5). In the INFORM Severity Index (SI), PIN = Moderate (level 3) + Severe (level 4) + Extreme (level 5). In case of HNO 2023, SI’s Moderate (level 3) = HNO’s Severe (phase 3), SI’s Severe (level 4) = HNO’s Extreme (phase 4), and SI’s Extreme (level 5) = HNO’s Catastrophic (phase 5). The PIN distribution in HNO 2023 corresponded well to SI's humanitarian conditions. PIN distribution in HNRP 2024 does not match the distribution of PIN in SI.
The situation in the country has worsened since the HNO 2023 was published. Based on the context and dynamics, the total PIN (an increase by around one million compared to HNO 2023) and PIN in each state/region in the HNRP 2024 are reasonable estimates. So, HNRP 2024's total and state/region level PIN figures are considered for SI. 
Calculation:
The HNO 2023 provides severity phase figures that were equivalent to the INFORM Severity Index (SI) humanitarian condition levels. It is reasonable to assume that the distribution of PIN among the phases in HNO 2023 is a suitable distribution for 2024 as well. So, we compute the figures for Level 3, Level 4, and Level 5 humanitarian conditions by applying the fractions of the phases 3, 4, and 5 in total PIN in HNO 2023, respectively, to the state/region wise PIN in HNRP 2024 to get the Level 3, Level 4, and Level 5 humanitarian conditions figures for each state/region. For example, the formula for Level 3 is Level 3 = ((Level 3 2023)*(PIN in HNRP 2024)) / (PIN in HNO 2023). There were no people in the Catastrophic phase in HNO 2023, but given the context and dynamics, there could be people facing humanitarian condition level 5 in some states/regions So, we are assigning InfoGap to Level 5.
Here is the calculation for Rakhine state:
Rakhine state’s PIN according to HNRP 2024 is 1,678,000. For clarification, from the HNRP 2024 PIN by severity phase and location document, we can do the following calculation for the PIN: 166,000 + 254,000 + 647,000 + 31,000 + 83,000 + 255,000 + 223,000 + 19,000 = 1,678,000. Next, the percentages will be obtained from HNO 2023 (page 83). Phase 3 has 434,000 people, Phase 4 has 1,238,000 people, Phase 5 has 0 people, and the PIN is 1,672,000. So, the percentage of phase 3 in PIN for Rakhine (HNO 2023) is 100*(434,000/1,672,000) = ~26%. Percentage for phase 4 is 100*(1,238,000/1,672,000) = ~74% (also could have been found by 100 - 26 = 74). Now, these percentages will be applied to the PIN for 2024 to get the severity levels for 2024 SI. So, level 3 of SI = 1,678,000*~26% = 435,557. For level 4, it is 1,678,000*~74% = 1,242,443. For level 5, it is 1,678,000*0% = 0. This is how each state/region’s severity levels are calculated. </t>
  </si>
  <si>
    <t>MMR002Moderate humanitarian conditions - Level 3</t>
  </si>
  <si>
    <t>MMR002Severe humanitarian conditions - Level 4</t>
  </si>
  <si>
    <t xml:space="preserve">PIN = Level 3 + Level 4 + Level 5 for each state/region. For this crisis, Rakhine state is considered to be the affected state.
Reasons for using the total PIN figure from HNRP 2024 and share of phases in PIN from HNO 2023: 
In HNRP 2024, the PIN is distributed among five phases, PIN = Minimal (phase 1) + Stress (phase 2) + Severe (phase 3) + Extreme (phase 4) + Catastrophic (phase 5). In the INFORM Severity Index (SI), PIN = Moderate (level 3) + Severe (level 4) + Extreme (level 5). In case of HNO 2023, SI’s Moderate (level 3) = HNO’s Severe (phase 3), SI’s Severe (level 4) = HNO’s Extreme (phase 4), and SI’s Extreme (level 5) = HNO’s Catastrophic (phase 5). The PIN distribution in HNO 2023 corresponded well to SI's humanitarian conditions. PIN distribution in HNRP 2024 does not match the distribution of PIN in SI.
The situation in the country has worsened since the HNO 2023 was published. Based on the context and dynamics, the total PIN (an increase by around one million compared to HNO 2023) and PIN in each state/region in the HNRP 2024 are reasonable estimates. So, HNRP 2024's total and state/region level PIN figures are considered for SI. 
Calculation:
The HNO 2023 provides severity phase figures that were equivalent to the INFORM Severity Index (SI) humanitarian condition levels. It is reasonable to assume that the distribution of PIN among the phases in HNO 2023 is a suitable distribution for 2024 as well. So, we compute the figures for Level 3, Level 4, and Level 5 humanitarian conditions by applying the fractions of the phases 3, 4, and 5 in total PIN in HNO 2023, respectively, to the state/region wise PIN in HNRP 2024 to get the Level 3, Level 4, and Level 5 humanitarian conditions figures for each state/region. For example, the formula for Level 3 is Level 3 = ((Level 3 2023)*(PIN in HNRP 2024)) / (PIN in HNO 2023). There were no people in the Catastrophic phase in HNO 2023, but given the context and dynamics, there could be people facing humanitarian condition level 5 in some states/regions So, we are assigning InfoGap to Level 5.
Here is the calculation for Rakhine state:
Rakhine state’s PIN according to HNRP 2024 is 1,678,000. For clarification, from the HNRP 2024 PIN by severity phase and location document, we can do the following calculation for the PIN: 166,000 + 254,000 + 647,000 + 31,000 + 83,000 + 255,000 + 223,000 + 19,000 = 1,678,000. Next, the percentages will be obtained from HNO 2023 (page 83). Phase 3 has 434,000 people, Phase 4 has 1,238,000 people, Phase 5 has 0 people, and the PIN is 1,672,000. So, the percentage of phase 3 in PIN for Rakhine (HNO 2023) is 100*(434,000/1,672,000) = ~26%. Percentage for phase 4 is 100*(1,238,000/1,672,000) = ~74% (also could have been found by 100 - 26 = 74). Now, these percentages will be applied to the PIN for 2024 to get the severity levels for 2024 SI. So, level 3 of SI = 1,678,000*~26% = 435,557. For level 4, it is 1,678,000*~74% = 1,242,443. For level 5, it is 1,678,000*0% = 0. This is how each state/region’s severity levels are calculated. </t>
  </si>
  <si>
    <t>MMR002Extreme humanitarian conditions - Level 5</t>
  </si>
  <si>
    <t>OCHA 18/12/2023 a</t>
  </si>
  <si>
    <t xml:space="preserve">https://reliefweb.int/report/myanmar/myanmar-humanitarian-needs-and-response-plan-2024-december-2023-enmy
</t>
  </si>
  <si>
    <t>Group:
IDPs
Host
Returnees
Non-host
Refugees</t>
  </si>
  <si>
    <t>MMR002Crisis affected groups</t>
  </si>
  <si>
    <t>MMR002People facing limited access constraints</t>
  </si>
  <si>
    <t>MMR002People facing restricted access constraints</t>
  </si>
  <si>
    <t>MMR002Illness cases reported</t>
  </si>
  <si>
    <t>MMR002Buildings damaged</t>
  </si>
  <si>
    <t>MMR002Buildings destroyed</t>
  </si>
  <si>
    <t>MMR002Buildings in affected area</t>
  </si>
  <si>
    <t>MMR002Economic Losses</t>
  </si>
  <si>
    <t>Kachin and Shan Conflict</t>
  </si>
  <si>
    <t>MMR003</t>
  </si>
  <si>
    <t>MMR003Total population</t>
  </si>
  <si>
    <t xml:space="preserve">It is the total population of Kachin and Shan (North) states (the figures are obtained from HNO 2023). </t>
  </si>
  <si>
    <t>MMR003People exposed</t>
  </si>
  <si>
    <t>All the people in Kachin and Shan (North) states are considered to be affected by the crisis (population figure obtained from HNO 2023). They are facing stressed (Level 2) or above levels of humanitarian conditions.</t>
  </si>
  <si>
    <t>MMR003People affected</t>
  </si>
  <si>
    <t>MMR003Injuries reported</t>
  </si>
  <si>
    <t xml:space="preserve">PIN = Level 3 + Level 4 + Level 5 for each state/region. For this crisis, the states considered are Kachin and Shan (North) states as they are the affected states.
Reasons for using the total PIN figure from HNRP 2024 and share of phases in PIN from HNO 2023: 
In HNRP 2024, the PIN is distributed among five phases, PIN = Minimal (phase 1) + Stress (phase 2) + Severe (phase 3) + Extreme (phase 4) + Catastrophic (phase 5). In the INFORM Severity Index (SI), PIN = Moderate (level 3) + Severe (level 4) + Extreme (level 5). In case of HNO 2023, SI’s Moderate (level 3) = HNO’s Severe (phase 3), SI’s Severe (level 4) = HNO’s Extreme (phase 4), and SI’s Extreme (level 5) = HNO’s Catastrophic (phase 5). The PIN distribution in HNO 2023 corresponded well to SI's humanitarian conditions. PIN distribution in HNRP 2024 does not match the distribution of PIN in SI.
The situation in the country has worsened since the HNO 2023 was published. Based on the context and dynamics, the total PIN (an increase by around one million compared to HNO 2023) and PIN in each state/region in the HNRP 2024 are reasonable estimates. So, HNRP 2024's total and state/region level PIN figures are considered for SI. 
Calculation:
The HNO 2023 provides severity phase figures that were equivalent to the INFORM Severity Index (SI) humanitarian condition levels. It is reasonable to assume that the distribution of PIN among the phases in HNO 2023 is a suitable distribution for 2024 as well. So, we compute the figures for Level 3, Level 4, and Level 5 humanitarian conditions by applying the fractions of the phases 3, 4, and 5 in total PIN in HNO 2023, respectively, to the state/region wise PIN in HNRP 2024 to get the Level 3, Level 4, and Level 5 humanitarian conditions figures for each state/region. For example, the formula for Level 3 is Level 3 = ((Level 3 2023)*(PIN in HNRP 2024)) / (PIN in HNO 2023). There were no people in the Catastrophic phase in HNO 2023, but given the context and dynamics, there could be people facing humanitarian condition level 5 in some states/regions So, we are assigning InfoGap to Level 5.
Here is the calculation for Rakhine state:
Rakhine state’s PIN according to HNRP 2024 is 1,678,000. For clarification, from the HNRP 2024 PIN by severity phase and location document, we can do the following calculation for the PIN: 166,000 + 254,000 + 647,000 + 31,000 + 83,000 + 255,000 + 223,000 + 19,000 = 1,678,000. Next, the percentages will be obtained from HNO 2023 (page 83). Phase 3 has 434,000 people, Phase 4 has 1,238,000 people, Phase 5 has 0 people, and the PIN is 1,672,000. So, the percentage of phase 3 in PIN for Rakhine (HNO 2023) is 100*(434,000/1,672,000) = ~26%. Percentage for phase 4 is 100*(1,238,000/1,672,000) = ~74% (also could have been found by 100 - 26 = 74). Now, these percentages will be applied to the PIN for 2024 to get the severity levels for 2024 SI. So, level 3 of SI = 1,678,000*~26% = 435,557. For level 4, it is 1,678,000*~74% = 1,242,443. For level 5, it is 1,678,000*0% = 0. This is how each state/region’s severity levels are calculated. </t>
  </si>
  <si>
    <t>MMR003People in Need</t>
  </si>
  <si>
    <t>In HNO 2023, no one in Kachin and Shan (North) states faced Phase 1 severity level (corresponding to Level 1 of INFORM Severity Index). Based on the current situation of the crisis, it is reasonable to assume that there are no people facing Level 1 humanitarian conditions.</t>
  </si>
  <si>
    <t>MMR003Minimal humanitarian conditions - Level 1</t>
  </si>
  <si>
    <t>In HNO 2023, no one in Kachin and Shan (North) states faced Phase 1 severity level (corresponding to Level 1 of INFORM Severity Index). Based on the current situation of the crisis, it is reasonable to assume that there are no people facing Level 1 humanitarian conditions. All the people who are not people in need are considered to be in Level 2. So, the Level 2 figure for each state/region is computed by subtracting the PIN figure from the population of each state. Formula: Level 2 = Population – PIN. Population figures for each state/region are obtained from HNO 2023 as HNRP 2024 does not provide those figures.</t>
  </si>
  <si>
    <t>MMR003Stressed humanitarian conditions - Level 2</t>
  </si>
  <si>
    <t>MMR003Moderate humanitarian conditions - Level 3</t>
  </si>
  <si>
    <t>MMR003Severe humanitarian conditions - Level 4</t>
  </si>
  <si>
    <t>MMR003Extreme humanitarian conditions - Level 5</t>
  </si>
  <si>
    <t>Groups:
IDPs
Host
Returnees
Non-host</t>
  </si>
  <si>
    <t>MMR003Crisis affected groups</t>
  </si>
  <si>
    <t>MMR003People facing limited access constraints</t>
  </si>
  <si>
    <t>MMR003People facing restricted access constraints</t>
  </si>
  <si>
    <t>MMR003Illness cases reported</t>
  </si>
  <si>
    <t>MMR003Buildings damaged</t>
  </si>
  <si>
    <t>MMR003Buildings destroyed</t>
  </si>
  <si>
    <t>MMR003Buildings in affected area</t>
  </si>
  <si>
    <t>MMR003Economic Losses</t>
  </si>
  <si>
    <t>Post-coup conflict in Myanmar</t>
  </si>
  <si>
    <t>MMR004</t>
  </si>
  <si>
    <t>MMR004Total population</t>
  </si>
  <si>
    <t>Govt. of Myanmar and UNFPA 2017</t>
  </si>
  <si>
    <t>http://themimu.info/sites/themimu.info/files/documents/Census_Atlas_Myanmar_the_2014_Myanmar_Population_and_Housing_Census.pdf</t>
  </si>
  <si>
    <t>The affected area = total landmass area of Myanmar</t>
  </si>
  <si>
    <t>MMR004Landmass affected</t>
  </si>
  <si>
    <t xml:space="preserve">The entire country is affected by the post-coup crisis. So, the total population of the country is the exposed population. The figure is obtained from HNO 2023. </t>
  </si>
  <si>
    <t>MMR004People exposed</t>
  </si>
  <si>
    <t>The post-coup crisis has affected all entire population of the country. 
In HNO 2023, only Nay Pyi Taw had people (1.1 million) facing Level 1 humanitarian conditions. Based on the context and dynamics of the conflict in the country, it is reasonable to assume that these people are now facing Level 2 humanitarian conditions or higher levels of humanitarian conditions (people affected = people facing Level 2 humanitarian conditions or higher levels of humanitarian conditions). 
HNRP 2024 severity phases are not considered here they do not correspond well to INFORM Severity Index's severity levels.</t>
  </si>
  <si>
    <t>MMR004People affected</t>
  </si>
  <si>
    <t>MMR004Injuries reported</t>
  </si>
  <si>
    <t xml:space="preserve">PIN = Level 3 + Level 4 + Level 5 for each state/region. For this crisis, all the states/regions are considered, except Rakhine, Kachin, and Shan (North) states whcih are considered in the pre-coup crises - MMR002 and MMR003. This is done to avoid double counting.
Reasons for using the total PIN figure from HNRP 2024 and share of phases in PIN from HNO 2023: 
In HNRP 2024, the PIN is distributed among five phases, PIN = Minimal (phase 1) + Stress (phase 2) + Severe (phase 3) + Extreme (phase 4) + Catastrophic (phase 5). In the INFORM Severity Index (SI), PIN = Moderate (level 3) + Severe (level 4) + Extreme (level 5). In case of HNO 2023, SI’s Moderate (level 3) = HNO’s Severe (phase 3), SI’s Severe (level 4) = HNO’s Extreme (phase 4), and SI’s Extreme (level 5) = HNO’s Catastrophic (phase 5). The PIN distribution in HNO 2023 corresponded well to SI's humanitarian conditions. PIN distribution in HNRP 2024 does not match the distribution of PIN in SI.
The situation in the country has worsened since the HNO 2023 was published. Based on the context and dynamics, the total PIN (an increase by around one million compared to HNO 2023) and PIN in each state/region in the HNRP 2024 are reasonable estimates. So, HNRP 2024's total and state/region level PIN figures are considered for SI. 
Calculation:
The HNO 2023 provides severity phase figures that were equivalent to the INFORM Severity Index (SI) humanitarian condition levels. It is reasonable to assume that the distribution of PIN among the phases in HNO 2023 is a suitable distribution for 2024 as well. So, we compute the figures for Level 3, Level 4, and Level 5 humanitarian conditions by applying the fractions of the phases 3, 4, and 5 in total PIN in HNO 2023, respectively, to the state/region wise PIN in HNRP 2024 to get the Level 3, Level 4, and Level 5 humanitarian conditions figures for each state/region. For example, the formula for Level 3 is Level 3 = ((Level 3 2023)*(PIN in HNRP 2024)) / (PIN in HNO 2023). There were no people in the Catastrophic phase in HNO 2023, but given the context and dynamics, there could be people facing humanitarian condition level 5 in some states/regions So, we are assigning InfoGap to Level 5.
Here is the calculation for Rakhine state:
Rakhine state’s PIN according to HNRP 2024 is 1,678,000. For clarification, from the HNRP 2024 PIN by severity phase and location document, we can do the following calculation for the PIN: 166,000 + 254,000 + 647,000 + 31,000 + 83,000 + 255,000 + 223,000 + 19,000 = 1,678,000. Next, the percentages will be obtained from HNO 2023 (page 83). Phase 3 has 434,000 people, Phase 4 has 1,238,000 people, Phase 5 has 0 people, and the PIN is 1,672,000. So, the percentage of phase 3 in PIN for Rakhine (HNO 2023) is 100*(434,000/1,672,000) = ~26%. Percentage for phase 4 is 100*(1,238,000/1,672,000) = ~74% (also could have been found by 100 - 26 = 74). Now, these percentages will be applied to the PIN for 2024 to get the severity levels for 2024 SI. So, level 3 of SI = 1,678,000*~26% = 435,557. For level 4, it is 1,678,000*~74% = 1,242,443. For level 5, it is 1,678,000*0% = 0. This is how each state/region’s severity levels are calculated. </t>
  </si>
  <si>
    <t>MMR004People in Need</t>
  </si>
  <si>
    <t xml:space="preserve">In HNO 2023, only Nay Pyi Taw had people (1.1 million) facing Level 1 humanitarian conditions. Based on the evolution of the crisis, it is reasonable to assume that there are no people in Level 1 anymore. </t>
  </si>
  <si>
    <t>MMR004Minimal humanitarian conditions - Level 1</t>
  </si>
  <si>
    <t>As per methodology, Level 2 = Affected population - PIN.
It is to be noted that this crisis' (MMR004) Level 2 figure is higher than MMR001's (which is the aggregate of all the crises-MMR002, MMR003, and MMR004). Level 2 figure. This is because MMR004 also affects people who are in need in Kachin, Rakhine, and Shan (North) states. These states are considered in the pre-coup crises - MMR002 and MMR003. This way the context is more appropriately captured and double counting of PIN is avoided. So, a portion of Level 2 in this crisis is present in Level 3 and Level 4 of MMR001.</t>
  </si>
  <si>
    <t>MMR004Stressed humanitarian conditions - Level 2</t>
  </si>
  <si>
    <t>MMR004Moderate humanitarian conditions - Level 3</t>
  </si>
  <si>
    <t>MMR004Severe humanitarian conditions - Level 4</t>
  </si>
  <si>
    <t>MMR004Extreme humanitarian conditions - Level 5</t>
  </si>
  <si>
    <t>Groups:
IDPs
Host
Returnees
Non-host
Refugees</t>
  </si>
  <si>
    <t>MMR004Crisis affected groups</t>
  </si>
  <si>
    <t>MMR004People facing limited access constraints</t>
  </si>
  <si>
    <t>MMR004People facing restricted access constraints</t>
  </si>
  <si>
    <t>MMR004Illness cases reported</t>
  </si>
  <si>
    <t>MMR004Buildings damaged</t>
  </si>
  <si>
    <t>MMR004Buildings destroyed</t>
  </si>
  <si>
    <t>MMR004Buildings in affected area</t>
  </si>
  <si>
    <t>MMR004Economic Losses</t>
  </si>
  <si>
    <t>2024 Monsoon Floods</t>
  </si>
  <si>
    <t>MMR006</t>
  </si>
  <si>
    <t>OCHA 15/01/2023</t>
  </si>
  <si>
    <t>https://reliefweb.int/report/myanmar/myanmar-humanitarian-needs-overview-2023-january-2023</t>
  </si>
  <si>
    <t>Total population of the country according to HNO 2023</t>
  </si>
  <si>
    <t>MMR006Total population</t>
  </si>
  <si>
    <t>Not enough information to assign people in need to severity level 4.</t>
  </si>
  <si>
    <t>MMR006Severe humanitarian conditions - Level 4</t>
  </si>
  <si>
    <t>Not enough information to assign people in need to severity level 5.</t>
  </si>
  <si>
    <t>MMR006Extreme humanitarian conditions - Level 5</t>
  </si>
  <si>
    <t>MMR006People facing limited access constraints</t>
  </si>
  <si>
    <t>MMR006People facing restricted access constraints</t>
  </si>
  <si>
    <t>MMR006Illness cases reported</t>
  </si>
  <si>
    <t>MMR006Buildings in affected area</t>
  </si>
  <si>
    <t>MMR006Economic Losses</t>
  </si>
  <si>
    <t>Mindanao conflict</t>
  </si>
  <si>
    <t>PHL003</t>
  </si>
  <si>
    <t>Philippines</t>
  </si>
  <si>
    <t>City Population accessed 16/08/2024; OCHA 23/07/2024; ACLED accessed 16/08/2024</t>
  </si>
  <si>
    <t>http://www.citypopulation.de/en/philippines/admin/
https://reliefweb.int/report/philippines/philippines-mindanao-displacement-snapshot-23-july-2024
https://acleddata.com/data-export-tool/</t>
  </si>
  <si>
    <t xml:space="preserve">Regions included: Region IX (Zamboanga Peninsula), Region XI (Davao Region), Region X (Northern Mindanao), Region XII (Soccsksargen), Region XIII (Caraga), Bangsamoro Autonomous Region In Muslim Mindanao (BARMM) </t>
  </si>
  <si>
    <t>PHL003Landmass affected</t>
  </si>
  <si>
    <t>Highlands Violence</t>
  </si>
  <si>
    <t>PNG003</t>
  </si>
  <si>
    <t>Papua New Guinea</t>
  </si>
  <si>
    <t>There is no data on people facing access constraints</t>
  </si>
  <si>
    <t>PNG003People facing limited access constraints</t>
  </si>
  <si>
    <t>PNG003People facing restricted access constraints</t>
  </si>
  <si>
    <t xml:space="preserve">Limited data/information available </t>
  </si>
  <si>
    <t>PNG003Illness cases reported</t>
  </si>
  <si>
    <t>PNG003Buildings damaged</t>
  </si>
  <si>
    <t>PNG003Buildings destroyed</t>
  </si>
  <si>
    <t>PNG003Buildings in affected area</t>
  </si>
  <si>
    <t>PNG003Economic Losses</t>
  </si>
  <si>
    <t>Rohingya refugee crisis</t>
  </si>
  <si>
    <t>BGD002</t>
  </si>
  <si>
    <t>Bangladesh</t>
  </si>
  <si>
    <t>No data/information available</t>
  </si>
  <si>
    <t>BGD002People facing limited access constraints</t>
  </si>
  <si>
    <t>BGD002People facing restricted access constraints</t>
  </si>
  <si>
    <t>BGD002Illness cases reported</t>
  </si>
  <si>
    <t>BGD002Buildings damaged</t>
  </si>
  <si>
    <t>BGD002Buildings destroyed</t>
  </si>
  <si>
    <t>BGD002Buildings in affected area</t>
  </si>
  <si>
    <t>BGD002Economic Losses</t>
  </si>
  <si>
    <t>Chronic Food Security Crisis in Bangladesh</t>
  </si>
  <si>
    <t>BGD012</t>
  </si>
  <si>
    <t>BGD012People facing limited access constraints</t>
  </si>
  <si>
    <t>BGD012People facing restricted access constraints</t>
  </si>
  <si>
    <t>BGD012Illness cases reported</t>
  </si>
  <si>
    <t>Not applicable for the crisis.</t>
  </si>
  <si>
    <t>BGD012Buildings damaged</t>
  </si>
  <si>
    <t>BGD012Buildings destroyed</t>
  </si>
  <si>
    <t>BGD012Buildings in affected area</t>
  </si>
  <si>
    <t>BGD012Economic Losses</t>
  </si>
  <si>
    <t>BBS 12/2013; Braun et al. 06/07/2020 ; Govt. of Myanmar 05/2015</t>
  </si>
  <si>
    <t>https://web.archive.org/web/20141113184738/http://www.bbs.gov.bd/WebTestApplication/userfiles/Image/District%20Statistics/Cox%60s%20Bazar.pdf; https://elib.dlr.de/135470/1/Elevation%20change%20of%20Bhasan%20Char%20measured%20by%20persistent%20scatterer%20interferometry%20using%20Sentinel%201%20data%20in%20a%20humanitarian%20context.pdf https://reliefweb.int/report/myanmar/myanmar-humanitarian-needs-and-response-plan-2024-december-2023-enmy
https://reliefweb.int/report/myanmar/myanmar-humanitarian-needs-and-response-plan-2024-humanitarian-programme-cycle-2024-december-2023-people-need-severity-phase-and-location
http://themimu.info/sites/themimu.info/files/documents/Census_Atlas_Myanmar_the_2014_Myanmar_Population_and_Housing_Census.pdf</t>
  </si>
  <si>
    <t>Sum of the affected areas in the individual crises BGD002 and MMR002. For Bangladesh, please see the Justification sheet.</t>
  </si>
  <si>
    <t>REG011Landmass affected</t>
  </si>
  <si>
    <t>REG011Injuries reported</t>
  </si>
  <si>
    <t>ISCG et al. 13/03/2024; OCHA 15/01/2023; OCHA 18/12/2023 b</t>
  </si>
  <si>
    <t xml:space="preserve">https://reliefweb.int/report/bangladesh/2024-joint-response-plan-rohingya-humanitarian-crisis-january-december-2024; https://reliefweb.int/report/myanmar/myanmar-humanitarian-needs-overview-2023-january-2023
https://reliefweb.int/report/myanmar/myanmar-humanitarian-needs-and-response-plan-2024-humanitarian-programme-cycle-2024-december-2023-people-need-severity-phase-and-location
</t>
  </si>
  <si>
    <t xml:space="preserve">Sum of the individual crises BGD002 and MMR002. </t>
  </si>
  <si>
    <t>REG011Minimal humanitarian conditions - Level 1</t>
  </si>
  <si>
    <t>REG011Stressed humanitarian conditions - Level 2</t>
  </si>
  <si>
    <t>IPC 02/04/2024; OCHA 15/01/2023; OCHA 18/12/2023 b</t>
  </si>
  <si>
    <t xml:space="preserve">https://www.ipcinfo.org/fileadmin/user_upload/ipcinfo/docs/IPC_Bangladesh_Acute_Food_Insecurity_Feb_Oct_2024_Report.pdf https://reliefweb.int/report/myanmar/myanmar-humanitarian-needs-overview-2023-january-2023
https://reliefweb.int/report/myanmar/myanmar-humanitarian-needs-and-response-plan-2024-humanitarian-programme-cycle-2024-december-2023-people-need-severity-phase-and-location
</t>
  </si>
  <si>
    <t>REG011Severe humanitarian conditions - Level 4</t>
  </si>
  <si>
    <t>ISCG et al. 13/03/2024; IPC 02/04/2024; OCHA 15/01/2023; OCHA 18/12/2023 b</t>
  </si>
  <si>
    <t xml:space="preserve">https://reliefweb.int/report/bangladesh/2024-joint-response-plan-rohingya-humanitarian-crisis-january-december-2024
https://www.ipcinfo.org/fileadmin/user_upload/ipcinfo/docs/IPC_Bangladesh_Acute_Food_Insecurity_Feb_Oct_2024_Report.pdf https://reliefweb.int/report/myanmar/myanmar-humanitarian-needs-overview-2023-january-2023
https://reliefweb.int/report/myanmar/myanmar-humanitarian-needs-and-response-plan-2024-humanitarian-programme-cycle-2024-december-2023-people-need-severity-phase-and-location
</t>
  </si>
  <si>
    <t>Sum of the individual crises BGD002 and MMR002. Not enough information to assign people in Level 5.</t>
  </si>
  <si>
    <t>REG011Extreme humanitarian conditions - Level 5</t>
  </si>
  <si>
    <t>Refugees from Sudan in Libya</t>
  </si>
  <si>
    <t>LBY004</t>
  </si>
  <si>
    <t xml:space="preserve">No available information </t>
  </si>
  <si>
    <t>LBY004Injuries reported</t>
  </si>
  <si>
    <t>LBY004Buildings damaged</t>
  </si>
  <si>
    <t>LBY004Buildings destroyed</t>
  </si>
  <si>
    <t>LBY004Buildings in affected area</t>
  </si>
  <si>
    <t>LBY004Economic Losses</t>
  </si>
  <si>
    <t>UNHCR 02/07/2024</t>
  </si>
  <si>
    <t>https://reliefweb.int/report/chad/sudan-emergency-regional-refugee-response-plan-january-december-2024-mid-year-update-june-2024</t>
  </si>
  <si>
    <t>Two population groups are affected: host population and refugees</t>
  </si>
  <si>
    <t>LBY004Crisis affected groups</t>
  </si>
  <si>
    <t>LBY004People facing limited access constraints</t>
  </si>
  <si>
    <t>LBY004People facing restricted access constraints</t>
  </si>
  <si>
    <t>LBY004Illness cases reported</t>
  </si>
  <si>
    <t>Complex crisis in Libya</t>
  </si>
  <si>
    <t>LBY001</t>
  </si>
  <si>
    <t>LBY001Injuries reported</t>
  </si>
  <si>
    <t>LBY001Buildings damaged</t>
  </si>
  <si>
    <t>LBY001Buildings destroyed</t>
  </si>
  <si>
    <t>LBY001Buildings in affected area</t>
  </si>
  <si>
    <t>LBY001Economic Losses</t>
  </si>
  <si>
    <t>OCHA HNO 26/01/2023 ; OCHA 14/09/2023</t>
  </si>
  <si>
    <t>https://reliefweb.int/report/libya/libya-humanitarian-overview-2023-december-2022 ; https://reliefweb.int/report/libya/libya-flood-response-flash-appeal-sept-2023-dec-2023-issued-september-2023-enar</t>
  </si>
  <si>
    <t xml:space="preserve">The affected groups in the crisis: 
- IDPs
- Refugees, asylum seekers, and others of concern (such as migrants etc.)
- Returnees 
- Host  
- Non-Host </t>
  </si>
  <si>
    <t>LBY001Crisis affected groups</t>
  </si>
  <si>
    <t>LBY001People facing limited access constraints</t>
  </si>
  <si>
    <t>LBY001People facing restricted access constraints</t>
  </si>
  <si>
    <t>LBY001Illness cases reported</t>
  </si>
  <si>
    <t>Türkiye / Syria earthquake in Türkiye</t>
  </si>
  <si>
    <t>TUR005</t>
  </si>
  <si>
    <t>There is no available information.</t>
  </si>
  <si>
    <t>TUR005People facing limited access constraints</t>
  </si>
  <si>
    <t>TUR005People facing restricted access constraints</t>
  </si>
  <si>
    <t>TUR005Illness cases reported</t>
  </si>
  <si>
    <t>IFRC 13/03/2023</t>
  </si>
  <si>
    <t>https://go.ifrc.org/emergencies/6345</t>
  </si>
  <si>
    <t>Number of Household Units Damaged was given CSB in IFRC website.</t>
  </si>
  <si>
    <t>TUR005Buildings damaged</t>
  </si>
  <si>
    <t>OCHA 18/05/2023</t>
  </si>
  <si>
    <t>https://reliefweb.int/report/turkiye/turkiye-earthquake-2023-humanitarian-response-overview-17-may-2023</t>
  </si>
  <si>
    <t xml:space="preserve">Estimate of totally damaged buildings </t>
  </si>
  <si>
    <t>TUR005Buildings destroyed</t>
  </si>
  <si>
    <t>TUR005Buildings in affected area</t>
  </si>
  <si>
    <t>WORLDBANK 27/02/2023</t>
  </si>
  <si>
    <t>https://www.worldbank.org/en/news/press-release/2023/02/27/earthquake-damage-in-turkiye-estimated-to-exceed-34-billion-world-bank-disaster-assessment-report</t>
  </si>
  <si>
    <t>Earthquake Damage in Türkiye Estimated to Exceed $34 billion according to World Bank Disaster Assessment Report</t>
  </si>
  <si>
    <t>TUR005Economic Losses</t>
  </si>
  <si>
    <t>UNHCR 26/08/2024</t>
  </si>
  <si>
    <t>https://data.unhcr.org/fr/documents/details/110820; https://data.unhcr.org/fr/documents/details/110821; https://data.unhcr.org/fr/documents/details/110818; https://data.unhcr.org/fr/documents/details/110819</t>
  </si>
  <si>
    <t xml:space="preserve">The statistics of persons displaced in the Republic of Niger because of the Multiple Crises, examines the displacement situations in Diffa, Maradi, Tahoua, and Tillabery regions. Persons displaced include; refugees, asylum seekers, internally displaced persons, and other persons of concerns.This figure summarizes displaced persons within these 4 regions. </t>
  </si>
  <si>
    <t>NER006People displaced</t>
  </si>
  <si>
    <t>ACLED 16/08/2024</t>
  </si>
  <si>
    <t xml:space="preserve">Fatalities incurred in the Republic of Niger from the 01st of February 2024 to the 31st of July 2024. These fatalities are reported in the Diffa, Maradi, Tahoua, and Tillabery region. This figure presents various events from ACLED in relation to the multiple crises which include; battles, violence against civilians, explosions, remote violence and riots. </t>
  </si>
  <si>
    <t>NER006Fatalities reported</t>
  </si>
  <si>
    <t xml:space="preserve">Fatalities incurred in the Republic of Niger from the 01st of February 2024 to the 31st of July 2024 in all crises. These fatalities are reported in the Diffa, Maradi, Tahoua, and Tillabery region. This figure presents various events from ACLED in relation to the multiple crises which include; battles, violence against civilians, explosions, remote violence and riots. </t>
  </si>
  <si>
    <t>NER006Fatalities in all crises</t>
  </si>
  <si>
    <t xml:space="preserve">Affected groups in the crisis-affected areas of the multiple crisis include; refugees, asylum seekers, internally displaced persons, host communities and other persons of concern. </t>
  </si>
  <si>
    <t>NER006Crisis affected groups</t>
  </si>
  <si>
    <t>Country level Brazil</t>
  </si>
  <si>
    <t>BRA001</t>
  </si>
  <si>
    <t>Brazil</t>
  </si>
  <si>
    <t>World Bank accessed 08/21/2024</t>
  </si>
  <si>
    <t>https://data.worldbank.org/indicator/SP.POP.TOTL?locations=BR</t>
  </si>
  <si>
    <t xml:space="preserve">Taking most resent World Bank figures, the total population number results from total population (212559409)  plus refugee population living in Brazil ( 59147) minus brazilian refugee population in other countries (1588) </t>
  </si>
  <si>
    <t>BRA001Total population</t>
  </si>
  <si>
    <t>R4V 06/12/2023; IBGE accessed 25/12/2022;IBGE accessed 29/05/2024;City population Accessed 09/08/2024; IFRC 11/05/2024</t>
  </si>
  <si>
    <t>https://www.r4v.info/en/rmrp2024update; https://www.ibge.gov.br/geociencias/organizacao-do-territorio/estrutura-territorial/15761-areas-dos-municipios.html?t=acesso-ao-produto&amp;c=29;https://www.ibge.gov.br/en/geosciences/territorial-organization/territorial-organization/18092-territorial-areas.html?edicao=24088;https://www.citypopulation.de/en/brazil/cities/riograndedosul/; https://adore.ifrc.org/Download.aspx?FileId=839212</t>
  </si>
  <si>
    <t>It is the sum of the individual crises in Brazil, considering they are not overlapping and no duplication. BRA002: The landmass correspond those states where the overall PIN is over 10k according to R4V estimations: Amazonas, Goiás, Mato Grosso, Mato Grosso Do Sul, Minas Gerais, Paraná, Rio Grande Do Sul, Rondônia, Roraima, Santa Catarina and São Paul; BRA004: The landmass of the drought affected areas (The Amazonas state of Brazil); BRA005: Total landmass affected by the heavy rain within Rio Grande do Sul state (469 out of 496 municipalities of the state)</t>
  </si>
  <si>
    <t>BRA001Landmass affected</t>
  </si>
  <si>
    <t>R4V 06/12/2023; IBGE accessed 25/12/2022;IBGE accessed 20/20/2024;City population Accessed 09/08/2024</t>
  </si>
  <si>
    <t>https://www.r4v.info/en/rmrp2024update; https://www.ibge.gov.br/geociencias/organizacao-do-territorio/estrutura-territorial/15761-areas-dos-municipios.html?t=acesso-ao-produto&amp;c=29;https://www.ibge.gov.br/en/geosciences/territorial-organization/territorial-organization/18092-territorial-areas.html?edicao=24088;https://www.citypopulation.de/en/brazil/cities/riograndedosul/</t>
  </si>
  <si>
    <t xml:space="preserve">It is the sum of the individual crises in Brazil, considering they are not overlapping and no duplication. BRA002: The landmass correspond those states where the overall PIN is over 10k according to R4V estimations: Amazonas, Goiás, Mato Grosso, Mato Grosso Do Sul, Minas Gerais, Paraná, Rio Grande Do Sul, Rondônia, Roraima, Santa Catarina and São Paul; BRA004: The total population of the drough affected areas (The Amazonas state). They are considered to be exposed to the crisis; BRA005: As the rain poured down over almost all the municipalities across the Rio Grande do Sul state, we consider all the state's population as people  exposed </t>
  </si>
  <si>
    <t>BRA001People exposed</t>
  </si>
  <si>
    <t>R4V 02/12/2023;UNICEF 24/11/2023; phys 29/02/2024;UNHCR 08/08/2024</t>
  </si>
  <si>
    <t>https://www.r4v.info/en/rmrp2024update;https://reliefweb.int/report/brazil/unicef-brazil-humanitarian-situation-report-no-2-amazon-drought-22-november-2023; https://phys.org/news/2024-02-brazilian-amazon-february.html;https://reliefweb.int/report/brazil/unhcr-brazil-response-floods-rio-grande-do-sul-06-august-2024</t>
  </si>
  <si>
    <t xml:space="preserve">It is the sum of the individual crises in Brazil, considering they are not overlapping and no duplication. BRA002:  the figure of projected Venezuelans in brazil according to R4V for 2024; BRA004: People affected by the drought in the Amazonas state as of November. Even thought there are not new reports about people affected by droughts since November 2023, local media reports a considerable number of fire on February 2024; BRA005: Total people affected by the heavy rain according to UNHCR </t>
  </si>
  <si>
    <t>BRA001People affected</t>
  </si>
  <si>
    <t>R4V 04/06/2024 https://www.r4v.info/es/node/247;x;UNHCR 08/08/2024</t>
  </si>
  <si>
    <t>https://www.r4v.info/es/node/247;x;https://reliefweb.int/report/brazil/unhcr-brazil-response-floods-rio-grande-do-sul-06-august-2024</t>
  </si>
  <si>
    <t xml:space="preserve">It is the sum of the individual crises in Brazil, considering they are not overlapping and no duplication. BRA002: Figure from the total refugees and migrants from Venezuela in Brazil; BRA004: No certain information about overall displacement was found; BRA005: According to the Brazilian Civil Defense 422,000 people were still displaced by the floods by early August </t>
  </si>
  <si>
    <t>BRA001People displaced</t>
  </si>
  <si>
    <t>Missing Migrants accessed  29/05/2024;x;IFRC 04/06/2024</t>
  </si>
  <si>
    <t>https://adore.ifrc.org/Download.aspx?FileId=839212</t>
  </si>
  <si>
    <t>It is the sum of the individual crises in Brazil, considering they are not overlapping and no duplication. BRA002: The number is the number of Venezuelan migrants injured after a Bus  crash near the Peruvian border according to Missing Migrants; BRA004: No new data available for September 2024 update; BRA005: Injured by the floods at the start of the crisis</t>
  </si>
  <si>
    <t>BRA001Injuries reported</t>
  </si>
  <si>
    <t>Missing Migrants accessed  26/09/2024;x;UNHCR 20/09/2024</t>
  </si>
  <si>
    <t xml:space="preserve"> https://missingmigrants.iom.int/region/americas?region_incident=4041&amp;route=3936&amp;incident_date%5Bmin%5D=&amp;incident_date%5Bmax%5D= ;x;https://reliefweb.int/report/brazil/brazil-floods-rio-grande-do-sul-united-nations-situation-report-20-september-2024</t>
  </si>
  <si>
    <t>It is the sum of the individual crises in Brazil, considering they are not overlapping and no duplication. BRA002: Fatalities reported by Missing Migrants of Venezuelan migrants registered during the last six months; BRA004: No new data available for September 2024 update; BRA005: Killed by the floods as September</t>
  </si>
  <si>
    <t>BRA001Fatalities reported</t>
  </si>
  <si>
    <t>UNHCR 08/08/2024;Missing Migrants accessed 26/09/2024; UNHCR 08/08/2024;UNHCR 20/09/2024</t>
  </si>
  <si>
    <t>https://reliefweb.int/report/brazil/unhcr-brazil-response-floods-rio-grande-do-sul-06-august-2024;https://reliefweb.int/report/brazil/brazil-floods-government-bahia-noaa-cpc-paho-echo-daily-flash-09-february-2024; https://missingmigrants.iom.int/region/americas?region_incident=4041&amp;route=3936&amp;incident_date%5Bmin%5D=&amp;incident_date%5Bmax%5D= ; https://reliefweb.int/report/brazil/brazil-emergencia-de-inundaciones-rio-grande-do-sul-nota-resumen-2-al-27-de-mayo-2024; https://reliefweb.int/report/brazil/unhcr-brazil-response-floods-rio-grande-do-sul-06-august-2024;https://reliefweb.int/report/brazil/unhcr-brazil-response-floods-rio-grande-do-sul-06-august-2024 https://reliefweb.int/report/brazil/brazil-floods-rio-grande-do-sul-united-nations-situation-report-20-september-2024</t>
  </si>
  <si>
    <t>It is the sum of the individual crises in Brazil, considering they are not overlapping and no duplication. BRA002: This number is the aggregation of fatalities from: bra002, bra004 and bra005; BRA004: This figure is the agreggation of fatalities from: bra002, bra003 and bra005; BRA005: This figure is the agreggation of fatalities from: bra002, bra003 and bra005</t>
  </si>
  <si>
    <t>BRA001Fatalities in all crises</t>
  </si>
  <si>
    <t>R4V 02/12/2023);UNICEF 24/11/2023;UNHCR 08/08/2024</t>
  </si>
  <si>
    <t>https://www.r4v.info/en/rmrp2024update;https://reliefweb.int/report/brazil/unicef-brazil-humanitarian-situation-report-no-2-amazon-drought-22-november-2023;https://reliefweb.int/report/brazil/unhcr-brazil-response-floods-rio-grande-do-sul-06-august-2024</t>
  </si>
  <si>
    <t>It is the sum of the individual crises in Brazil, considering they are not overlapping and no duplication. BRA002: This figure is the people in need reported by R4V for 2024.; BRA004: The people in need are considered the same as the people affected due to lack of information; BRA005: As there isn't a proper figure for PiN, we decided to take the displaced figure (including those living in shelters and those whose houses were destroyed or damage)</t>
  </si>
  <si>
    <t>BRA001People in Need</t>
  </si>
  <si>
    <t>R4V 07/03/2023; R4V 06/12/2023;City Population accessed 09/11/2023 , PAHO 31/10/2023;City population Accessed 09/08/2024; UNHCR 08/08/2024</t>
  </si>
  <si>
    <t>https://www.r4v.info/en/rmrp2024update; https://www.ibge.gov.br/geociencias/organizacao-do-territorio/estrutura-territorial/15761-areas-dos-municipios.html?t=acesso-ao-produto&amp;c=29;https://www.citypopulation.de/en/brazil/cities/ , https://reliefweb.int/report/brazil/natural-hazards-monitoring-31-october-2023;https://www.citypopulation.de/en/brazil/cities/riograndedosul/; https://reliefweb.int/report/brazil/unhcr-brazil-response-floods-rio-grande-do-sul-06-august-2024</t>
  </si>
  <si>
    <t xml:space="preserve">It is the sum of the individual crises in Brazil, considering they are not overlapping and no duplication. BRA002: The figure is carried out from people exposed minus poeple affected; BRA004: According to ACAPS INFORM Severity Index methodology, Level 1 = People exposed - People affected ; BRA005: According to ACAPS INFORM Severity Index methodology, Level 1 = People exposed - People affected </t>
  </si>
  <si>
    <t>BRA001Minimal humanitarian conditions - Level 1</t>
  </si>
  <si>
    <t>R4V 07/03/2023; R4V 06/12/2023;UNICEF 24/11/2023;UNHCR 08/08/2024</t>
  </si>
  <si>
    <t>https://www.r4v.info/en/rmrp2024update; https://www.ibge.gov.br/geociencias/organizacao-do-territorio/estrutura-territorial/15761-areas-dos-municipios.html?t=acesso-ao-produto&amp;c=29;https://reliefweb.int/report/brazil/unicef-brazil-humanitarian-situation-report-no-2-amazon-drought-22-november-2023;https://reliefweb.int/report/brazil/unhcr-brazil-response-floods-rio-grande-do-sul-06-august-2024</t>
  </si>
  <si>
    <t>It is the sum of the individual crises in Brazil, considering they are not overlapping and no duplication. BRA002: The figure is carried out from people affected minus people in need ; BRA004: According to ACAPS INFORM Severity Index methodology, Level 2 = People affected - People in need; BRA005: According to ACAPS INFORM Severity Index methodology, Level 2 = People affected - People in need</t>
  </si>
  <si>
    <t>BRA001Stressed humanitarian conditions - Level 2</t>
  </si>
  <si>
    <t xml:space="preserve">It is the sum of the individual crises in Brazil, considering they are not overlapping and no duplication. BRA002: This figure is the people in need reported by R4V for 2023 in its Migrants and Refugees Response Plan (RMRP), disagreggated by: People in need (446300) + in transit (28500) and affected communities (97100); BRA004: All the PiN are considered in Level 3 due to lack of information on the severity of needs; BRA005: As there isn't a proper figure for PiN, we decided to take the displaced (including those living in shelters) in moderate humanitarian conditions. We believe that they are facing limitations in accessing shelter, food, WASH or healthcare services, as the government and international actors cant aid all
As level 3 is for People facing shortages and/or availability and accessibility problems in regard to basic services that cause discomfort and/ or high level of suffering, we took the displaced figure as most of them are probably facing either shortages of food, healthcare or WASH services as international actors and Government can aid them all. 
</t>
  </si>
  <si>
    <t>BRA001Moderate humanitarian conditions - Level 3</t>
  </si>
  <si>
    <t>It is the sum of the individual crises in Brazil, considering they are not overlapping and no duplication. BRA002: No new data available for September 2024 update; BRA004: No new data available for September 2024 update; BRA005: There was no info on humanitarian severity conditions</t>
  </si>
  <si>
    <t>BRA001Severe humanitarian conditions - Level 4</t>
  </si>
  <si>
    <t>BRA001Extreme humanitarian conditions - Level 5</t>
  </si>
  <si>
    <t>R4V 06/12/2023; IBGE accessed 25/12/2022;UNICEF 24/11/2024;UNHCR 08/08/2024</t>
  </si>
  <si>
    <t xml:space="preserve">It is the sum of the individual crises in Brazil, considering they are not overlapping and no duplication. BRA002: Hotsts, Non-Hosts, Refugees; BRA004: Hotsts, Non-Hosts, Refugees; BRA005: Migrants, host communities and non-host as they also require humanitarian aid.  </t>
  </si>
  <si>
    <t>BRA001Crisis affected groups</t>
  </si>
  <si>
    <t>Reliefweb Accessed 16/08/2024; UNHCR 08/08/2024; IFRC 13/05/2024; UNICEF 10/05/2024</t>
  </si>
  <si>
    <t>https://reliefweb.int/disaster/fl-2024-000036-bra#overview; https://reliefweb.int/report/brazil/unhcr-brazil-response-floods-rio-grande-do-sul-06-august-2024; https://reliefweb.int/report/brazil/brazil-rio-grande-do-sul-floods-emergency-appeal-no-mdrbr011; https://reliefweb.int/report/brazil/unicef-supports-brazilian-government-response-rains-rio-grande-do-sul</t>
  </si>
  <si>
    <t>It is the sum of the individual crises in Brazil, considering they are not overlapping and no duplication. BRA002: No available data ; BRA004: No new data available for September 2024 update; BRA005: There are no bureaucratic, administrative or man-made restriction or requirements to access assistance. Population were not  displaced by policy decisions, military operations or non-estate actors away from humanitarian services</t>
  </si>
  <si>
    <t>BRA001People facing limited access constraints</t>
  </si>
  <si>
    <t>BRA001People facing restricted access constraints</t>
  </si>
  <si>
    <t>It is the sum of the individual crises in Brazil, considering they are not overlapping and no duplication. BRA002: No available data ; BRA004: No new data available for September 2024 update; BRA005: No data available</t>
  </si>
  <si>
    <t>BRA001Illness cases reported</t>
  </si>
  <si>
    <t>IFRC 03/07/2024; WWA 05/05/2024</t>
  </si>
  <si>
    <t>https://adore.ifrc.org/Download.aspx?FileId=839407; https://www.worldweatherattribution.org/climate-change-made-the-floods-in-southern-brazil-twice-as-likely/</t>
  </si>
  <si>
    <t xml:space="preserve">It is the sum of the individual crises in Brazil, considering they are not overlapping and no duplication. BRA002: No available data ; BRA004: No new data available for September 2024 update; BRA005: Figure from a Federal University of Rio Grando do Sul research </t>
  </si>
  <si>
    <t>BRA001Buildings damaged</t>
  </si>
  <si>
    <t>IFRC 03/07/2024</t>
  </si>
  <si>
    <t>https://adore.ifrc.org/Download.aspx?FileId=839407</t>
  </si>
  <si>
    <t xml:space="preserve">It is the sum of the individual crises in Brazil, considering they are not overlapping and no duplication. BRA002: No available data ; BRA004: No new data available for Septmeber 2024 update; BRA005: Figure from a Federal University of Rio Grando do Sul research of partial or completely destroyed buildings </t>
  </si>
  <si>
    <t>BRA001Buildings destroyed</t>
  </si>
  <si>
    <t>BRA001Buildings in affected area</t>
  </si>
  <si>
    <t>AP 23/05/2024</t>
  </si>
  <si>
    <t>https://apnews.com/article/brazil-floods-economy-environment-climate-change-4e49b3ecc857253a5c23946208c58cfc</t>
  </si>
  <si>
    <t>It is the sum of the individual crises in Brazil, considering they are not overlapping and no duplication. BRA002: No available data ; BRA004: No new data available for September 2024 update; BRA005: The confederation of municipalities estimated that 94% of Rio Grande do Sul was affected, resulting in a loss of 10 billion reais, almost 2 billion US dollars; however, it is unclear what calculations led to this figure, so confidence in the figure is low.</t>
  </si>
  <si>
    <t>BRA001Economic Losses</t>
  </si>
  <si>
    <t>Venezuela displacement in Brazil</t>
  </si>
  <si>
    <t>BRA002</t>
  </si>
  <si>
    <t>https://data.worldbank.org/indicator/sp.pop.totl?page=2  https://data.worldbank.org/indicator/SM.POP.REFG?locations=BR   https://data.worldbank.org/indicator/SM.POP.REFG.OR?locations=BR</t>
  </si>
  <si>
    <t>BRA002Total population</t>
  </si>
  <si>
    <t>R4V 06/12/2023; IBGE accessed 25/12/2022</t>
  </si>
  <si>
    <t>https://www.r4v.info/en/rmrp2024update; https://www.ibge.gov.br/geociencias/organizacao-do-territorio/estrutura-territorial/15761-areas-dos-municipios.html?t=acesso-ao-produto&amp;c=29</t>
  </si>
  <si>
    <t>The landmass correspond those states where the overall PIN is over 10k according to R4V estimations: Amazonas, Goiás, Mato Grosso, Mato Grosso Do Sul, Minas Gerais, Paraná, Rio Grande Do Sul, Rondônia, Roraima, Santa Catarina and São Paul</t>
  </si>
  <si>
    <t>BRA002Landmass affected</t>
  </si>
  <si>
    <t>BRA002People exposed</t>
  </si>
  <si>
    <t>R4V 02/12/2023</t>
  </si>
  <si>
    <t>https://www.r4v.info/en/rmrp2024update</t>
  </si>
  <si>
    <t xml:space="preserve"> the figure of projected Venezuelans in brazil according to R4V for 2024</t>
  </si>
  <si>
    <t>BRA002People affected</t>
  </si>
  <si>
    <t>R4V 04/06/2024 https://www.r4v.info/es/node/247</t>
  </si>
  <si>
    <t>https://www.r4v.info/es/node/247</t>
  </si>
  <si>
    <t>Figure from the total refugees and migrants from Venezuela in Brazil</t>
  </si>
  <si>
    <t>BRA002People displaced</t>
  </si>
  <si>
    <t>Missing Migrants accessed  26/09/2024</t>
  </si>
  <si>
    <t>The number is the number of Venezuelan migrants injured after a Bus  crash near the Peruvian border according to Missing Migrants</t>
  </si>
  <si>
    <t>BRA002Injuries reported</t>
  </si>
  <si>
    <t xml:space="preserve"> https://missingmigrants.iom.int/region/americas?region_incident=4041&amp;route=3936&amp;incident_date%5Bmin%5D=&amp;incident_date%5Bmax%5D= </t>
  </si>
  <si>
    <t>Fatalities reported by Missing Migrants of Venezuelan migrants registered during the last six months</t>
  </si>
  <si>
    <t>BRA002Fatalities reported</t>
  </si>
  <si>
    <t>BRA002Fatalities in all crises</t>
  </si>
  <si>
    <t>R4V 02/12/2023)</t>
  </si>
  <si>
    <t>This figure is the people in need reported by R4V for 2024.</t>
  </si>
  <si>
    <t>BRA002People in Need</t>
  </si>
  <si>
    <t>R4V 07/03/2023; R4V 06/12/2023</t>
  </si>
  <si>
    <t>The figure is carried out from people exposed minus poeple affected</t>
  </si>
  <si>
    <t>BRA002Minimal humanitarian conditions - Level 1</t>
  </si>
  <si>
    <t xml:space="preserve">The figure is carried out from people affected minus people in need </t>
  </si>
  <si>
    <t>BRA002Stressed humanitarian conditions - Level 2</t>
  </si>
  <si>
    <t>This figure is the people in need reported by R4V for 2023 in its Migrants and Refugees Response Plan (RMRP), disagreggated by: People in need (446300) + in transit (28500) and affected communities (97100)</t>
  </si>
  <si>
    <t>BRA002Moderate humanitarian conditions - Level 3</t>
  </si>
  <si>
    <t>No new data available for September 2024 update</t>
  </si>
  <si>
    <t>BRA002Severe humanitarian conditions - Level 4</t>
  </si>
  <si>
    <t>BRA002Extreme humanitarian conditions - Level 5</t>
  </si>
  <si>
    <t>Hotsts, Non-Hosts, Refugees</t>
  </si>
  <si>
    <t>BRA002Crisis affected groups</t>
  </si>
  <si>
    <t xml:space="preserve">No available data </t>
  </si>
  <si>
    <t>BRA002People facing limited access constraints</t>
  </si>
  <si>
    <t>BRA002People facing restricted access constraints</t>
  </si>
  <si>
    <t>BRA002Illness cases reported</t>
  </si>
  <si>
    <t>BRA002Buildings damaged</t>
  </si>
  <si>
    <t>BRA002Buildings destroyed</t>
  </si>
  <si>
    <t>BRA002Buildings in affected area</t>
  </si>
  <si>
    <t>BRA002Economic Losses</t>
  </si>
  <si>
    <t>Drought in the Amazonas</t>
  </si>
  <si>
    <t>BRA004</t>
  </si>
  <si>
    <t>https://data.worldbank.org/indicator/sp.pop.totl?page=2&amp;locations=BR</t>
  </si>
  <si>
    <t>BRA004Total population</t>
  </si>
  <si>
    <t>IBGE accessed 29/05/2024</t>
  </si>
  <si>
    <t>https://www.ibge.gov.br/en/geosciences/territorial-organization/territorial-organization/18092-territorial-areas.html?edicao=24088</t>
  </si>
  <si>
    <t>The landmass of the drought affected areas (The Amazonas state of Brazil)</t>
  </si>
  <si>
    <t>BRA004Landmass affected</t>
  </si>
  <si>
    <t>IBGE accessed 20/20/2024</t>
  </si>
  <si>
    <t>The total population of the drough affected areas (The Amazonas state). They are considered to be exposed to the crisis</t>
  </si>
  <si>
    <t>BRA004People exposed</t>
  </si>
  <si>
    <t>UNICEF 24/11/2023; phys 29/02/2024</t>
  </si>
  <si>
    <t>https://reliefweb.int/report/brazil/unicef-brazil-humanitarian-situation-report-no-2-amazon-drought-22-november-2023; https://phys.org/news/2024-02-brazilian-amazon-february.html</t>
  </si>
  <si>
    <t>People affected by the drought in the Amazonas state as of November. Even thought there are not new reports about people affected by droughts since November 2023, local media reports a considerable number of fire on February 2024</t>
  </si>
  <si>
    <t>BRA004People affected</t>
  </si>
  <si>
    <t>No certain information about overall displacement was found</t>
  </si>
  <si>
    <t>BRA004People displaced</t>
  </si>
  <si>
    <t>BRA004Injuries reported</t>
  </si>
  <si>
    <t>BRA004Fatalities reported</t>
  </si>
  <si>
    <t>BRA004Fatalities in all crises</t>
  </si>
  <si>
    <t>UNICEF 24/11/2023</t>
  </si>
  <si>
    <t>https://reliefweb.int/report/brazil/unicef-brazil-humanitarian-situation-report-no-2-amazon-drought-22-november-2023</t>
  </si>
  <si>
    <t>The people in need are considered the same as the people affected due to lack of information</t>
  </si>
  <si>
    <t>BRA004People in Need</t>
  </si>
  <si>
    <t>City Population accessed 09/11/2023 , PAHO 31/10/2023</t>
  </si>
  <si>
    <t>https://www.citypopulation.de/en/brazil/cities/ , https://reliefweb.int/report/brazil/natural-hazards-monitoring-31-october-2023</t>
  </si>
  <si>
    <t xml:space="preserve">According to ACAPS INFORM Severity Index methodology, Level 1 = People exposed - People affected </t>
  </si>
  <si>
    <t>BRA004Minimal humanitarian conditions - Level 1</t>
  </si>
  <si>
    <t>According to ACAPS INFORM Severity Index methodology, Level 2 = People affected - People in need</t>
  </si>
  <si>
    <t>BRA004Stressed humanitarian conditions - Level 2</t>
  </si>
  <si>
    <t>All the PiN are considered in Level 3 due to lack of information on the severity of needs</t>
  </si>
  <si>
    <t>BRA004Moderate humanitarian conditions - Level 3</t>
  </si>
  <si>
    <t>BRA004Severe humanitarian conditions - Level 4</t>
  </si>
  <si>
    <t>BRA004Extreme humanitarian conditions - Level 5</t>
  </si>
  <si>
    <t>UNICEF 24/11/2024</t>
  </si>
  <si>
    <t>BRA004Crisis affected groups</t>
  </si>
  <si>
    <t>No new data available for September2024 update</t>
  </si>
  <si>
    <t>BRA004People facing limited access constraints</t>
  </si>
  <si>
    <t>BRA004People facing restricted access constraints</t>
  </si>
  <si>
    <t>BRA004Illness cases reported</t>
  </si>
  <si>
    <t>BRA004Buildings damaged</t>
  </si>
  <si>
    <t>BRA004Buildings destroyed</t>
  </si>
  <si>
    <t>BRA004Buildings in affected area</t>
  </si>
  <si>
    <t>BRA004Economic Losses</t>
  </si>
  <si>
    <t>Floods in Rio Grande do Sul</t>
  </si>
  <si>
    <t>BRA005</t>
  </si>
  <si>
    <t>BRA005Total population</t>
  </si>
  <si>
    <t>City population Accessed 09/08/2024; IFRC 11/05/2024</t>
  </si>
  <si>
    <t>https://www.citypopulation.de/en/brazil/cities/riograndedosul/; https://adore.ifrc.org/Download.aspx?FileId=839212</t>
  </si>
  <si>
    <t>Total landmass affected by the heavy rain within Rio Grande do Sul state (469 out of 496 municipalities of the state)</t>
  </si>
  <si>
    <t>BRA005Landmass affected</t>
  </si>
  <si>
    <t>City population Accessed 09/08/2024</t>
  </si>
  <si>
    <t>https://www.citypopulation.de/en/brazil/cities/riograndedosul/</t>
  </si>
  <si>
    <t xml:space="preserve">As the rain poured down over almost all the municipalities across the Rio Grande do Sul state, we consider all the state's population as people  exposed </t>
  </si>
  <si>
    <t>BRA005People exposed</t>
  </si>
  <si>
    <t>UNHCR 08/08/2024</t>
  </si>
  <si>
    <t>https://reliefweb.int/report/brazil/unhcr-brazil-response-floods-rio-grande-do-sul-06-august-2024</t>
  </si>
  <si>
    <t xml:space="preserve">Total people affected by the heavy rain according to UNHCR </t>
  </si>
  <si>
    <t>BRA005People affected</t>
  </si>
  <si>
    <t xml:space="preserve">According to the Brazilian Civil Defense 422,000 people were still displaced by the floods by early August </t>
  </si>
  <si>
    <t>BRA005People displaced</t>
  </si>
  <si>
    <t>IFRC 04/06/2024</t>
  </si>
  <si>
    <t>Injured by the floods at the start of the crisis</t>
  </si>
  <si>
    <t>BRA005Injuries reported</t>
  </si>
  <si>
    <t>UNHCR 20/09/2024</t>
  </si>
  <si>
    <t>https://reliefweb.int/report/brazil/brazil-floods-rio-grande-do-sul-united-nations-situation-report-20-september-2024</t>
  </si>
  <si>
    <t xml:space="preserve">Killed by the floods as September </t>
  </si>
  <si>
    <t>BRA005Fatalities reported</t>
  </si>
  <si>
    <t>BRA005Fatalities in all crises</t>
  </si>
  <si>
    <t>As there isn't a proper figure for PiN, we decided to take the displaced figure (including those living in shelters and those whose houses were destroyed or damage)</t>
  </si>
  <si>
    <t>BRA005People in Need</t>
  </si>
  <si>
    <t>City population Accessed 09/08/2024; UNHCR 08/08/2024</t>
  </si>
  <si>
    <t>https://www.citypopulation.de/en/brazil/cities/riograndedosul/; https://reliefweb.int/report/brazil/unhcr-brazil-response-floods-rio-grande-do-sul-06-august-2024</t>
  </si>
  <si>
    <t>BRA005Minimal humanitarian conditions - Level 1</t>
  </si>
  <si>
    <t>BRA005Stressed humanitarian conditions - Level 2</t>
  </si>
  <si>
    <t xml:space="preserve">As there isn't a proper figure for PiN, we decided to take the displaced (including those living in shelters) in moderate humanitarian conditions. We believe that they are facing limitations in accessing shelter, food, WASH or healthcare services, as the government and international actors cant aid all
As level 3 is for People facing shortages and/or availability and accessibility problems in regard to basic services that cause discomfort and/ or high level of suffering, we took the displaced figure as most of them are probably facing either shortages of food, healthcare or WASH services as international actors and Government can aid them all. 
</t>
  </si>
  <si>
    <t>BRA005Moderate humanitarian conditions - Level 3</t>
  </si>
  <si>
    <t>There was no info on humanitarian severity conditions</t>
  </si>
  <si>
    <t>BRA005Severe humanitarian conditions - Level 4</t>
  </si>
  <si>
    <t>BRA005Extreme humanitarian conditions - Level 5</t>
  </si>
  <si>
    <t xml:space="preserve">Migrants, host communities and non-host as they also require humanitarian aid.  </t>
  </si>
  <si>
    <t>BRA005Crisis affected groups</t>
  </si>
  <si>
    <t>There are no bureaucratic, administrative or man-made restriction or requirements to access assistance. Population were not  displaced by policy decisions, military operations or non-estate actors away from humanitarian services</t>
  </si>
  <si>
    <t>BRA005People facing limited access constraints</t>
  </si>
  <si>
    <t>BRA005People facing restricted access constraints</t>
  </si>
  <si>
    <t>BRA005Illness cases reported</t>
  </si>
  <si>
    <t xml:space="preserve">Figure from a Federal University of Rio Grando do Sul research </t>
  </si>
  <si>
    <t>BRA005Buildings damaged</t>
  </si>
  <si>
    <t xml:space="preserve">Figure from a Federal University of Rio Grando do Sul research of partial or completely destroyed buildings </t>
  </si>
  <si>
    <t>BRA005Buildings destroyed</t>
  </si>
  <si>
    <t>BRA005Buildings in affected area</t>
  </si>
  <si>
    <t>The confederation of municipalities estimated that 94% of Rio Grande do Sul was affected, resulting in a loss of 10 billion reais, almost 2 billion US dollars; however, it is unclear what calculations led to this figure, so confidence in the figure is low.</t>
  </si>
  <si>
    <t>BRA005Economic Losses</t>
  </si>
  <si>
    <t>Typhoon Yagi in Vietnam</t>
  </si>
  <si>
    <t>VNM003</t>
  </si>
  <si>
    <t>Vietnam</t>
  </si>
  <si>
    <t>GSO accessed 21/09/2024</t>
  </si>
  <si>
    <t>https://www.gso.gov.vn/en/px-web/?pxid=E0201&amp;theme=Population%20and%20Employment</t>
  </si>
  <si>
    <t>Total population of the country.</t>
  </si>
  <si>
    <t>VNM003Total population</t>
  </si>
  <si>
    <t>GSO accessed 21/09/2024; OCHA 15/09/2024</t>
  </si>
  <si>
    <t>https://reliefweb.int/report/viet-nam/viet-nam-asia-pacific-flood-typhoon-yagi-emergency-appeal-ndeg-mdrvn024
https://reliefweb.int/report/viet-nam/viet-nam-typhoon-yagi-and-flooding-snapshot-14-sep-2024</t>
  </si>
  <si>
    <t>According to the map provided by OCHA, all provinces in the Red River Delta and Northern midlands and mountain areas, and Thanh Hoa, Nghe An, and Ha Tinh provinces in the Northern Central area and Central coastal area were exposed to Typhoon Yagi and its impacts. The total landmass of these provinces are considered as affected.</t>
  </si>
  <si>
    <t>VNM003Landmass affected</t>
  </si>
  <si>
    <t>VNM003People facing limited access constraints</t>
  </si>
  <si>
    <t>VNM003People facing restricted access constraints</t>
  </si>
  <si>
    <t>VNM003Illness cases reported</t>
  </si>
  <si>
    <t>VNM003Buildings in affected area</t>
  </si>
  <si>
    <t>Typhoon Yagi in Laos</t>
  </si>
  <si>
    <t>LAO004</t>
  </si>
  <si>
    <t>Laos</t>
  </si>
  <si>
    <t>City Population accessed 23/09/2024</t>
  </si>
  <si>
    <t>https://www.citypopulation.de/en/laos/cities/</t>
  </si>
  <si>
    <t>LAO004Total population</t>
  </si>
  <si>
    <t>UNICEF 17/09/2024; City Population accessed 23/09/2024</t>
  </si>
  <si>
    <t>https://reliefweb.int/report/lao-peoples-democratic-republic/unicef-lao-pdr-humanitarian-situation-report-no-1-super-typhoon-yagi-16-september-2024
https://www.citypopulation.de/en/laos/cities/</t>
  </si>
  <si>
    <t>According to UNICEF, the provinces affected by typhoon Yagi (along with monsoon floods) are Luang Namtha, Luang Prabang, Vientiane Capital, Phongsaly, Oudomxay, Bokeo, Xiengkhouang, and Xayaboury. The total landmass of these provinces are considered as affected.  This is likely to be an overestimation as it is likely that entire provinces were not exposed to the crisis.</t>
  </si>
  <si>
    <t>LAO004Landmass affected</t>
  </si>
  <si>
    <t>LAO004People facing limited access constraints</t>
  </si>
  <si>
    <t>LAO004People facing restricted access constraints</t>
  </si>
  <si>
    <t>LAO004Illness cases reported</t>
  </si>
  <si>
    <t>LAO004Buildings in affected area</t>
  </si>
  <si>
    <t>OCHA 19/01/2024</t>
  </si>
  <si>
    <t>https://humanitarianaction.info/plan/1178</t>
  </si>
  <si>
    <t>Total population of the country according to OCHA'S HRP 2024</t>
  </si>
  <si>
    <t>HTI001Total population</t>
  </si>
  <si>
    <t>World Bank 2020</t>
  </si>
  <si>
    <t>https://data.worldbank.org/indicator/AG.LND.TOTL.K2?locations=HT</t>
  </si>
  <si>
    <t>Whole Haiti landass is affected by the complex crisis that involves the control of the whole contry by different Non-State armed groups (Gangs), the multiple emergencies derived form natural disasters and the people affected in the whole country by violence. These effects are seen particularly as limits accessing food and jobs countrywide</t>
  </si>
  <si>
    <t>HTI001Landmass affected</t>
  </si>
  <si>
    <t>https://www.unocha.org/haiti</t>
  </si>
  <si>
    <t>In 2024 almost 5.5 million Haitians require humanitarian assistance. According to OCHA gang violence affects all aspects of everyday life in Haiti, particularly in the capital Port-au-Prince, Artibonite and other regions. Intense violence by Non- State armed groups  towards the population has now extended as far as remote rural areas, as the Government’s presence is null, so the whole country is taking as people exposed</t>
  </si>
  <si>
    <t>HTI001People exposed</t>
  </si>
  <si>
    <t>IPC accessed 25/04/2024</t>
  </si>
  <si>
    <t>https://www.ipcinfo.org/ipc-country-analysis/details-map/en/c/1156884/?iso3=HTI</t>
  </si>
  <si>
    <t>This level is calculated taking ipc Affected = Phase 2+3+4+5. That is to say 74% of total population following IPC percentages</t>
  </si>
  <si>
    <t>HTI001People affected</t>
  </si>
  <si>
    <t>DTM Accessed 30/08/2024</t>
  </si>
  <si>
    <t>https://dtm.iom.int/haiti</t>
  </si>
  <si>
    <t xml:space="preserve">IDPs tracked by DTM by May. This figure includes the newly displaced since February by the gang violence in Port-au-Prince </t>
  </si>
  <si>
    <t>HTI001People displaced</t>
  </si>
  <si>
    <t>HTI001Injuries reported</t>
  </si>
  <si>
    <t>ACLED accessed 26/09/2024</t>
  </si>
  <si>
    <t xml:space="preserve">The figure corresponds to the total number of fatalities reported by ACLED between March 2024 to September 2024 </t>
  </si>
  <si>
    <t>HTI001Fatalities reported</t>
  </si>
  <si>
    <t>HTI001Fatalities in all crises</t>
  </si>
  <si>
    <t>OCHA 19/01/2024 UNCHR 24/04/2024</t>
  </si>
  <si>
    <t>https://reliefweb.int/report/haiti/haiti-besoins-humanitaires-et-plan-de-reponse-2024-janvier-2024; https://reliefweb.int/report/haiti/haiti-response-external-fact-sheet-january-2024</t>
  </si>
  <si>
    <t xml:space="preserve">People in need according to OCHA's HRP 2024. The deterioration of the situation security, the near collapse of services basic, the impact of years of drought and shocks linked to natural disasters will lead to 5.5 millions of Haitians in a state of vulnerability deep in 2024.
OCHA's HRP 2024 provided the number of people in needs, however it didn't provide the severity levels. Therefore OCHA's HNO 2023 has been used to estmiate the severity. </t>
  </si>
  <si>
    <t>HTI001People in Need</t>
  </si>
  <si>
    <t>People exposed (11700000) minus people affected (865800)</t>
  </si>
  <si>
    <t>HTI001Minimal humanitarian conditions - Level 1</t>
  </si>
  <si>
    <t xml:space="preserve">The number of people who are affected by the crisis however not in need of urgent humanitarian assistance. Needs are higher than level 1 but are still not life-threatening. The affected population can meet their needs by applying coping strategies. 
OCHA's HRP 2024 provided the number of people in need, however it didn't provide the severity levels. </t>
  </si>
  <si>
    <t>HTI001Stressed humanitarian conditions - Level 2</t>
  </si>
  <si>
    <t>OCHA's HRP 2024 provided the number of people in need, however it didn't provide the severity levels. Therefore for calculated level 3 we used people in need (550000) minus IPC phase 4 (17% of total population)</t>
  </si>
  <si>
    <t>HTI001Moderate humanitarian conditions - Level 3</t>
  </si>
  <si>
    <t>For severe humanitarian conditions level we used IPC phase 4 absolute number</t>
  </si>
  <si>
    <t>HTI001Severe humanitarian conditions - Level 4</t>
  </si>
  <si>
    <t>Haiti IPC'S updae does not provied IPC phase 5 estimations</t>
  </si>
  <si>
    <t>HTI001Extreme humanitarian conditions - Level 5</t>
  </si>
  <si>
    <t>https://reliefweb.int/report/haiti/haiti-besoins-humanitaires-et-plan-de-reponse-2024-janvier-2024</t>
  </si>
  <si>
    <t>Number of different types of affected population groups: 
- IDPs 
- Refugees, asylum seekers, and others of concern 
- Host 
- Non-Host
- Other of Concerns</t>
  </si>
  <si>
    <t>HTI001Crisis affected groups</t>
  </si>
  <si>
    <t>HTI001Illness cases reported</t>
  </si>
  <si>
    <t>HTI001Buildings damaged</t>
  </si>
  <si>
    <t>HTI001Buildings destroyed</t>
  </si>
  <si>
    <t>HTI001Buildings in affected area</t>
  </si>
  <si>
    <t>HTI001Economic Losses</t>
  </si>
  <si>
    <t>World Bank accessed 20/09/2024; ANOVA 20/06/2022</t>
  </si>
  <si>
    <t>https://data.worldbank.org/indicator/SP.POP.TOTL?locations=VE; https://thinkanova.org/2022/06/20/poblacion-satelital/
https://www.r4v.info/en/document/r4v-latin-america-and-caribbean-venezuelan-refugees-and-migrants-region-aug-2023; https://databank.worldbank.org/Age-dependency-ratios-2/id/c1727c17# ; https://thinkanova.org/2022/06/20/poblacion-satelital/#:~:text=Tomando%20en%20consideraci%C3%B3n%20que%20el,de%20acuerdo%20a%20proyecciones%20oficiales.</t>
  </si>
  <si>
    <t>The population figure is taken from the last update of the World Bank about the total population in the country for 2022. Even though around 7.7 million are currently living outside the country, the estimations made by the World Bank for 2022 take into account the sharp decrease in population (negative growth) during the period 2017-2021 (-0.6% for 2017,-2.4% for 2018, -2.9 % for 2019, -1.7% for 2020, -1.0 % for 2021). Other sources estimated the population of Venezuela in 2020 amounted to 28,142,489 people (+/- 3.9%). Suppose this estimate is compared with the official census projection of the National Institute of Statistics of Venezuela for 2020 (32,605,423). In that case, it is inferred that Venezuela would have lost an estimated 4,462,934 inhabitants for what was expected, that is, according to This estimate Venezuela would have lost 13.7% of its population.</t>
  </si>
  <si>
    <t>VEN001Total population</t>
  </si>
  <si>
    <t>World Bank accessed 20/02/2024</t>
  </si>
  <si>
    <t>https://data.worldbank.org/indicator/SP.POP.TOTL?locations=VE</t>
  </si>
  <si>
    <t xml:space="preserve">The landmass figure is taken form the World Bank last updated number from 2022. Even though there are multiple violence spots in the departments near the Colombian border,  the social crisis countrywide affects  vulnerable people throughout Venezuela by  significant shortcomings of basic services:  healthcare, water provision, education, and energy supply. </t>
  </si>
  <si>
    <t>VEN001Landmass affected</t>
  </si>
  <si>
    <t xml:space="preserve">All the population of the country is exposed to the socioeconomic crisis. The population figure is taken from the last updated figure from the World Bank (total projected population in the country for 2022). </t>
  </si>
  <si>
    <t>VEN001People exposed</t>
  </si>
  <si>
    <t>HumVenezuela 24/02/2024</t>
  </si>
  <si>
    <t>https://reliefweb.int/report/venezuela-bolivarian-republic/follow-report-complex-humanitarian-emergency-venezuela-november-2023</t>
  </si>
  <si>
    <t>HumVenezuela's estimation of the severity of the impacts of the Complex Humanitarian Emergency in Venezuela shows that around 69% of the population has some degree of unmet needs in the sectors of living conditions, food, health, and WAS. Therefore, to calculate the number of affected people, we multiplied 69% by the total population.</t>
  </si>
  <si>
    <t>VEN001People affected</t>
  </si>
  <si>
    <t>UNHCR consulted 18/04/2024</t>
  </si>
  <si>
    <t>https://reporting.unhcr.org/operational/situations/venezuela-situation</t>
  </si>
  <si>
    <t>According to UNHCR, the displaced figure is disaggregated as follows: Refugees and asylum-seekers: 892,200
Refugee and IDP returnees: 75,000
Other people in need of international protection** (OIP): 6,430,300 
Others of concern***: 3,111,900</t>
  </si>
  <si>
    <t>VEN001People displaced</t>
  </si>
  <si>
    <t>VEN001Injuries reported</t>
  </si>
  <si>
    <t>ACLED 26/09/2024</t>
  </si>
  <si>
    <t xml:space="preserve">The figure corresponds to the total number of fatalities reported by ACLED between March 2024 September 2024 </t>
  </si>
  <si>
    <t>VEN001Fatalities reported</t>
  </si>
  <si>
    <t>VEN001Fatalities in all crises</t>
  </si>
  <si>
    <t xml:space="preserve">OCHA 30/01/2024; 
USAID 06/03/2024; 
IOM Accessed 31/07/2024 </t>
  </si>
  <si>
    <t>https://reliefweb.int/report/venezuela-bolivarian-republic/venezuela-regional-crisis-complex-emergency-fact-sheet-2-fiscal-year-fy-2024; https://humanitarianaction.info/plan/1158/population#page-titlehttps://crisisresponse.iom.int/response/venezuela-bolivarian-republic-crisis-response-plan-2024; https://reliefweb.int/report/venezuela-bolivarian-republic/venezuela-extension-humanitarian-response-plan-2024-2025#:~:text=The%20extension%20of%20the%20Humanitarian,protection%20for%20the%20most%20vulnerable</t>
  </si>
  <si>
    <t>The number of people in need in Venezuela is taken from OCHA's Response Plan (https://reliefweb.int/report/venezuela-bolivarian-republic/venezuela-extension-humanitarian-response-plan-2024-2025#:~:text=The%20extension%20of%20the%20Humanitarian,protection%20for%20the%20most%20vulnerable) and selected as medium reliability because the current political crisis may create more PiN soon that cannot be triangulated at the moment. The current number is backed up by the IOM (https://crisisresponse.iom.int/response/venezuela-bolivarian-republic-crisis-response-plan-2024), The Humanitarian Action (https://humanitarianaction.info/plan/1158/population#page-title) and USAID (https://reliefweb.int/report/venezuela-bolivarian-republic/venezuela-regional-crisis-complex-emergency-fact-sheet-2-fiscal-year-fy-2024).
Once data on new PiN due to the recent events in Venezuela (electoral violence) becomes available, we will update our figure accordingly.</t>
  </si>
  <si>
    <t>VEN001People in Need</t>
  </si>
  <si>
    <t xml:space="preserve">The figure was calculated based on  INFORM Severity index methodology, namely: Level 1 = people exposed (28 838 499) - people affected (19 898 564). </t>
  </si>
  <si>
    <t>VEN001Minimal humanitarian conditions - Level 1</t>
  </si>
  <si>
    <t>The figure was calculated following INFORM Severity Index methodology: People affected (19 898 564) - People in Need (7,600,000)</t>
  </si>
  <si>
    <t>VEN001Stressed humanitarian conditions - Level 2</t>
  </si>
  <si>
    <t>OCHA 8/12/2023</t>
  </si>
  <si>
    <t>https://humanitarianaction.info/document/global-humanitarian-overview-2024/article/venezuela-1</t>
  </si>
  <si>
    <t>The figure equals to people in need figure.</t>
  </si>
  <si>
    <t>VEN001Moderate humanitarian conditions - Level 3</t>
  </si>
  <si>
    <t xml:space="preserve"> x</t>
  </si>
  <si>
    <t>VEN001Severe humanitarian conditions - Level 4</t>
  </si>
  <si>
    <t>VEN001Extreme humanitarian conditions - Level 5</t>
  </si>
  <si>
    <t>USAID 06/03/2024</t>
  </si>
  <si>
    <t>https://reliefweb.int/report/venezuela-bolivarian-republic/venezuela-regional-crisis-complex-emergency-fact-sheet-2-fiscal-year-fy-2024</t>
  </si>
  <si>
    <t xml:space="preserve">The number of affected groups are:
IDPs 
Refugees, asylum seekers, and others of concern (such as migrants etc.) 
Returnees 
Host 
Non-Host </t>
  </si>
  <si>
    <t>VEN001Crisis affected groups</t>
  </si>
  <si>
    <t>VEN001Illness cases reported</t>
  </si>
  <si>
    <t>VEN001Buildings damaged</t>
  </si>
  <si>
    <t>VEN001Buildings destroyed</t>
  </si>
  <si>
    <t>VEN001Buildings in affected area</t>
  </si>
  <si>
    <t>VEN001Economic Losses</t>
  </si>
  <si>
    <t>World Bank accessed 20/09/2024</t>
  </si>
  <si>
    <t>https://data.worldbank.org/indicator/SP.POP.TOTL?locations=CL</t>
  </si>
  <si>
    <t>Population figure from World Bank most recent data for 2023</t>
  </si>
  <si>
    <t>CHL002Total population</t>
  </si>
  <si>
    <t>World Bank accessed 29/04/2024</t>
  </si>
  <si>
    <t>figure from World Bank most recent data</t>
  </si>
  <si>
    <t>CHL002Landmass affected</t>
  </si>
  <si>
    <t>https://data.worldbank.org/indicator/SP.POP.TOTL?locations=CL; https://chile.iom.int/es/impacto-positivo-de-la-migracion-venezolana-en-la-economia-chilena-evidenciado-en-nuevo-estudio#:~:text=A%20noviembre%20de%202023%20hay,los%20recaudado%20a%20nivel%20nacional.</t>
  </si>
  <si>
    <t xml:space="preserve">Although the migrats are focused in certain regions, the whole of the country is exposed to this crisis as Chile is the fifth country in Latin America with the most hight figures of Venezuelan Migrants </t>
  </si>
  <si>
    <t>CHL002People exposed</t>
  </si>
  <si>
    <t xml:space="preserve"> INE 01/05/2017; R4V30/11/2022</t>
  </si>
  <si>
    <t>http://resultados.censo2017.cl/ ; https://www.ine.gob.cl/estadisticas/sociales/demografia-y-vitales/demografia-y-migracion/2022/10/12/poblaci%C3%B3n-extranjera-residente-en-chile-lleg%C3%B3-a-1.482.390-personas-en-2021-un-1-5-m%C3%A1s-que-en-2020</t>
  </si>
  <si>
    <t>According to INE, the population of mixed migrants (about 30% are Venezuelans) is centered in Area Metropolitana (8310984), Antofagasta (709637), and Valparaiso (1995538). There is also a relatively increse in the number of migrants: Magallanes (181 143), Arica (257722), and Bio Bio (1676269). The people affected figure is carried out with the total population in the already mentioned regions</t>
  </si>
  <si>
    <t>CHL002People affected</t>
  </si>
  <si>
    <t>This figure is the people in need reported by R4V for 2024 in its Migrants and Refugees Response Plan (RMRP following Spanish abbreviation)</t>
  </si>
  <si>
    <t>CHL002People displaced</t>
  </si>
  <si>
    <t>CHL002Injuries reported</t>
  </si>
  <si>
    <t xml:space="preserve">Missing Migrants 26/09/2024
</t>
  </si>
  <si>
    <t>https://missingmigrants.iom.int/sites/g/files/tmzbdl601/files/2023-10/Missing_Migrants_Global_Figures_allData.xlsx</t>
  </si>
  <si>
    <t xml:space="preserve">Fatalities reported by missing migrants in the last six months </t>
  </si>
  <si>
    <t>CHL002Fatalities reported</t>
  </si>
  <si>
    <t>CHL002Fatalities in all crises</t>
  </si>
  <si>
    <t>R4V 30/01/2024</t>
  </si>
  <si>
    <t>https://www.r4v.info/es/rmrp2024update</t>
  </si>
  <si>
    <t>CHL002People in Need</t>
  </si>
  <si>
    <t>The figure is carried out from people exposed figure minus poeple affected figure</t>
  </si>
  <si>
    <t>CHL002Minimal humanitarian conditions - Level 1</t>
  </si>
  <si>
    <t>The figure is carried out from people affected fiture minus people in need figure</t>
  </si>
  <si>
    <t>CHL002Stressed humanitarian conditions - Level 2</t>
  </si>
  <si>
    <t>CHL002Moderate humanitarian conditions - Level 3</t>
  </si>
  <si>
    <t>CHL002Severe humanitarian conditions - Level 4</t>
  </si>
  <si>
    <t>CHL002Extreme humanitarian conditions - Level 5</t>
  </si>
  <si>
    <t>https://www.r4v.info/en/rmrp2023-2024</t>
  </si>
  <si>
    <t xml:space="preserve"> Hotsts, Non-Hosts, Refugees</t>
  </si>
  <si>
    <t>CHL002Crisis affected groups</t>
  </si>
  <si>
    <t>CHL002Illness cases reported</t>
  </si>
  <si>
    <t>CHL002Buildings damaged</t>
  </si>
  <si>
    <t>CHL002Buildings destroyed</t>
  </si>
  <si>
    <t>CHL002Buildings in affected area</t>
  </si>
  <si>
    <t>CHL002Economic Losses</t>
  </si>
  <si>
    <t>World Bank Accessed 20/09/2024</t>
  </si>
  <si>
    <t>https://data.worldbank.org/indicator/SP.POP.TOTL?locations=EC</t>
  </si>
  <si>
    <t>Population figure from World Bank data for 2023</t>
  </si>
  <si>
    <t>ECU002Total population</t>
  </si>
  <si>
    <t>World Bank Accessed 29/04/2024</t>
  </si>
  <si>
    <t>Landmass figure from world Bank</t>
  </si>
  <si>
    <t>ECU002Landmass affected</t>
  </si>
  <si>
    <t>Although all the Venezuelan migrants and host communities are concentrated in specific states, the whole country is exposed to Venezuelan migration impact</t>
  </si>
  <si>
    <t>ECU002People exposed</t>
  </si>
  <si>
    <t>R4V, 05/12/ 2023; Inec 01/04 2023</t>
  </si>
  <si>
    <t>https://www.r4v.info/es/rmrp2024update; https://www.ecuadorencifras.gob.ec/estadisticas/</t>
  </si>
  <si>
    <t>According to R4V HRP 2024, the principal host communities in Ecuador are: Pichinchav(2576287), Guayas (3645483), and Manabí (1369780) People affected are taken as the population of such regions</t>
  </si>
  <si>
    <t>ECU002People affected</t>
  </si>
  <si>
    <t xml:space="preserve">R4V 31/03/2024 </t>
  </si>
  <si>
    <t>https://www.r4v.info/es/ecuador</t>
  </si>
  <si>
    <t>Figures taken from R4V approximated figures of Venezuelan migrants and refugees per country</t>
  </si>
  <si>
    <t>ECU002People displaced</t>
  </si>
  <si>
    <t>ECU002Injuries reported</t>
  </si>
  <si>
    <t>Missing Migrants Accessed 26/08/2024</t>
  </si>
  <si>
    <t>missingmigrants.iom.int</t>
  </si>
  <si>
    <t>ECU002Fatalities reported</t>
  </si>
  <si>
    <t>ECU002Fatalities in all crises</t>
  </si>
  <si>
    <t>R4V 24/01/2024</t>
  </si>
  <si>
    <t>People in need according to R4V disaggregated as it follows : 324700 (Venezuelans in destination) + 248600 (Venezuelans in transit)+ 156500 (Host community affected)</t>
  </si>
  <si>
    <t>ECU002People in Need</t>
  </si>
  <si>
    <t>ECU002Minimal humanitarian conditions - Level 1</t>
  </si>
  <si>
    <t>The figure is carried out from people affected figure (7 591 550) minus people in need figure (729800)</t>
  </si>
  <si>
    <t>ECU002Stressed humanitarian conditions - Level 2</t>
  </si>
  <si>
    <t>ECU002Moderate humanitarian conditions - Level 3</t>
  </si>
  <si>
    <t>ECU002Severe humanitarian conditions - Level 4</t>
  </si>
  <si>
    <t>ECU002Extreme humanitarian conditions - Level 5</t>
  </si>
  <si>
    <t>ECU002Crisis affected groups</t>
  </si>
  <si>
    <t>ECU002Illness cases reported</t>
  </si>
  <si>
    <t>ECU002Buildings damaged</t>
  </si>
  <si>
    <t>ECU002Buildings destroyed</t>
  </si>
  <si>
    <t>ECU002Buildings in affected area</t>
  </si>
  <si>
    <t>ECU002Economic Losses</t>
  </si>
  <si>
    <t>World Bank 31/12/2022
Accessed 20/09/2024</t>
  </si>
  <si>
    <t>https://data.worldbank.org/country/peru?view=chart</t>
  </si>
  <si>
    <t>PER002Total population</t>
  </si>
  <si>
    <t>INEI 01/01/213; R4V 30/11/2022</t>
  </si>
  <si>
    <t>https://www.inei.gob.pe/media/MenuRecursivo/publicaciones_digitales/Est/Lib1140/cap01.pdf</t>
  </si>
  <si>
    <t>Landmass figure from departments with most number of migrants according R4V</t>
  </si>
  <si>
    <t>PER002Landmass affected</t>
  </si>
  <si>
    <t>PER002People exposed</t>
  </si>
  <si>
    <t>R4V 30/11/2022; Inei 01/12/ 2017</t>
  </si>
  <si>
    <t>https://www.gob.pe/inei/ ;  https://www.r4v.info/en/rmrp2023-2024</t>
  </si>
  <si>
    <t>According to R4V, the regions with the most number of migrant populations are:  Arequipa (138730), Callao (994494), Ica (850765), Junin (1246038), La Libertad (1778080), and Lima (9612705)</t>
  </si>
  <si>
    <t>PER002People affected</t>
  </si>
  <si>
    <t xml:space="preserve">R4V 29/02/2024 </t>
  </si>
  <si>
    <t>https://www.r4v.info/es/peru</t>
  </si>
  <si>
    <t xml:space="preserve">This figure is the people in need reported by R4V for 2024 </t>
  </si>
  <si>
    <t>PER002People displaced</t>
  </si>
  <si>
    <t>PER002Injuries reported</t>
  </si>
  <si>
    <t>PER002Fatalities reported</t>
  </si>
  <si>
    <t>PER002Fatalities in all crises</t>
  </si>
  <si>
    <t xml:space="preserve">R4V 13/02/2024
</t>
  </si>
  <si>
    <t>https://www.r4v.info/en/GTRMPeru_Capitulo_Peru_2024</t>
  </si>
  <si>
    <t>This figure is the people in need reported by R4V for 2024 (1.01 million)  plus host community (50400) in its Migrants and Refugees Response Plan (RMRP following Spanish abbreviation)</t>
  </si>
  <si>
    <t>PER002People in Need</t>
  </si>
  <si>
    <t>PER002Minimal humanitarian conditions - Level 1</t>
  </si>
  <si>
    <t xml:space="preserve">The figure is carried out from people affected  figure minus people in need figure </t>
  </si>
  <si>
    <t>PER002Stressed humanitarian conditions - Level 2</t>
  </si>
  <si>
    <t>PER002Moderate humanitarian conditions - Level 3</t>
  </si>
  <si>
    <t>PER002Severe humanitarian conditions - Level 4</t>
  </si>
  <si>
    <t>PER002Extreme humanitarian conditions - Level 5</t>
  </si>
  <si>
    <t>R4V 07/03/2023</t>
  </si>
  <si>
    <t>PER002Crisis affected groups</t>
  </si>
  <si>
    <t>PER002Illness cases reported</t>
  </si>
  <si>
    <t>PER002Buildings damaged</t>
  </si>
  <si>
    <t>PER002Buildings destroyed</t>
  </si>
  <si>
    <t>PER002Buildings in affected area</t>
  </si>
  <si>
    <t>PER002Economic Losses</t>
  </si>
  <si>
    <t>This is the total area of the country. The entire country is affected by conflict. The landmass affected by the floods (MMR006) are not added to the figure as it would result in double counting.</t>
  </si>
  <si>
    <t>MMR001Landmass affected</t>
  </si>
  <si>
    <t>All people are exposed to conflict crises in the country (population figures obtained from HNO 2023). People exposed to the floods (MMR006) are not added to the figure as it would result in double counting.</t>
  </si>
  <si>
    <t>MMR001People exposed</t>
  </si>
  <si>
    <t>All the people in the country are considered to be affected by the conflict crises (population figure obtained from HNO 2023). They are facing stressed (Level 2) or above levels of humanitarian conditions.  People affected by floods (MMR006) are not added to the figure as it would result in double counting.</t>
  </si>
  <si>
    <t>MMR001People affected</t>
  </si>
  <si>
    <t>OCHA 15/01/2023; OCHA 18/12/2023 b; IFRC 10/08/2024; OCHA 16/08/2024; OCHA 20/09/2024; IFRC 18/09/2024</t>
  </si>
  <si>
    <t xml:space="preserve">https://reliefweb.int/report/myanmar/myanmar-humanitarian-needs-overview-2023-january-2023
https://reliefweb.int/report/myanmar/myanmar-humanitarian-needs-and-response-plan-2024-humanitarian-programme-cycle-2024-december-2023-people-need-severity-phase-and-location
https://reliefweb.int/report/myanmar/myanmar-flood-2024-dref-operation-mdrmm020
</t>
  </si>
  <si>
    <t>PIN = Level 3 + Level 4 + Level 5 for each state/region. For this crisis, the entire country is considered to be the affected area,
Reasons for using the total PIN figure from HNRP 2024 and share of phases in PIN from HNO 2023: 
In HNRP 2024, the PIN is distributed among five phases, PIN = Minimal (phase 1) + Stress (phase 2) + Severe (phase 3) + Extreme (phase 4) + Catastrophic (phase 5). In the INFORM Severity Index (SI), PIN = Moderate (level 3) + Severe (level 4) + Extreme (level 5). In case of HNO 2023, SI’s Moderate (level 3) = HNO’s Severe (phase 3), SI’s Severe (level 4) = HNO’s Extreme (phase 4), and SI’s Extreme (level 5) = HNO’s Catastrophic (phase 5). The PIN distribution in HNO 2023 corresponded well to SI's humanitarian conditions. PIN distribution in HNRP 2024 does not match the distribution of PIN in SI.
The situation in the country has worsened since the HNO 2023 was published. Based on the context and dynamics, the total PIN (an increase by around one million compared to HNO 2023) and PIN in each state/region in the HNRP 2024 are reasonable estimates. So, HNRP 2024's total and state/region level PIN figures are considered for SI. 
Calculation:
The HNO 2023 provides severity phase figures that were equivalent to the INFORM Severity Index (SI) humanitarian condition levels. It is reasonable to assume that the distribution of PIN among the phases in HNO 2023 is a suitable distribution for 2024 as well. So, we compute the figures for Level 3, Level 4, and Level 5 humanitarian conditions by applying the fractions of the phases 3, 4, and 5 in total PIN in HNO 2023, respectively, to the state/region wise PIN in HNRP 2024 to get the Level 3, Level 4, and Level 5 humanitarian conditions figures for each state/region. For example, the formula for Level 3 is Level 3 = ((Level 3 2023)*(PIN in HNRP 2024)) / (PIN in HNO 2023). There were no people in the Catastrophic phase in HNO 2023, but given the context and dynamics, there could be people facing humanitarian condition level 5 in some states/regions So, we are assigning InfoGap to Level 5.
Here is the calculation for Rakhine state:
Rakhine state’s PIN according to HNRP 2024 is 1,678,000. For clarification, from the HNRP 2024 PIN by severity phase and location document, we can do the following calculation for the PIN: 166,000 + 254,000 + 647,000 + 31,000 + 83,000 + 255,000 + 223,000 + 19,000 = 1,678,000. Next, the percentages will be obtained from HNO 2023 (page 83). Phase 3 has 434,000 people, Phase 4 has 1,238,000 people, Phase 5 has 0 people, and the PIN is 1,672,000. So, the percentage of phase 3 in PIN for Rakhine (HNO 2023) is 100*(434,000/1,672,000) = ~26%. Percentage for phase 4 is 100*(1,238,000/1,672,000) = ~74% (also could have been found by 100 - 26 = 74). Now, these percentages will be applied to the PIN for 2024 to get the severity levels for 2024 SI. So, level 3 of SI = 1,678,000*~26% = 435,557. For level 4, it is 1,678,000*~74% = 1,242,443. For level 5, it is 1,678,000*0% = 0. This is how each state/region’s severity levels are calculated. 
The PIN figure for monsoon floods (MMR006) is added to the estimated PIN from HNO 2023 and HNRP 2024 to get the final PIN (18,591,000 + 75,000 = 18,666,000)</t>
  </si>
  <si>
    <t>MMR001People in Need</t>
  </si>
  <si>
    <t>In HNO 2023, only Nay Pyi Taw had people (1.1 million) facing Level 1 humanitarian conditions. Based on the evolution of the crisis, it is reasonable to assume that there are no people in Level 1 anymore. 
People affected by floods are already in Level 2 or above in other conflict related crises. So, they are not added in Level 2 of MMR001.</t>
  </si>
  <si>
    <t>MMR001Minimal humanitarian conditions - Level 1</t>
  </si>
  <si>
    <t>OCHA 15/01/2023; OCHA 18/12/2023 b; IFRC 10/08/2024</t>
  </si>
  <si>
    <t>In HNO 2023, only Nay Pyi Taw had people (1.1 million) facing Level 1 humanitarian conditions. Based on the evolution of the crisis, it is reasonable to assume that there are no people in Level 1 anymore. All the people who are not people in need are considered to be in Level 2. So, the Level 2 figure for each state/region is computed by subtracting the PIN figure from the population of each state. Formula: Level 2 = Population – PIN. Population figures for each state/region are obtained from HNO 2023 as HNRP 2024 does not provide those figures.
People affected by floods are already in Level 2 or above in other conflict related crises. So, they are not added to this figure to avoid double counting. As per the context, people in Level 3 for the monsoon flood crisis (MMR006) were already in Level 2, so the Level 3 figure (75,000) of MMR006 is deducted from the Level 2 figure obtained from HNO 2023 and HNRP 2024 for MMR001 .</t>
  </si>
  <si>
    <t>MMR001Stressed humanitarian conditions - Level 2</t>
  </si>
  <si>
    <t>https://reliefweb.int/report/myanmar/myanmar-humanitarian-needs-overview-2023-january-2023
https://reliefweb.int/report/myanmar/myanmar-humanitarian-needs-and-response-plan-2024-humanitarian-programme-cycle-2024-december-2023-people-need-severity-phase-and-location
https://reliefweb.int/report/myanmar/myanmar-flood-2024-dref-operation-mdrmm020
https://reliefweb.int/report/myanmar/myanmar-humanitarian-update-no-40-16-august-2024
https://reliefweb.int/report/myanmar/myanmar-flood-situation-report-2-20-september-2024
https://reliefweb.int/report/myanmar/myanmar-asia-pacific-flood-typhoon-yagi-emergency-appeal-ndeg-mdrmm021</t>
  </si>
  <si>
    <t>PIN = Level 3 + Level 4 + Level 5 for each state/region. For this crisis, the entire country is considered to be the affected area,
Reasons for using the total PIN figure from HNRP 2024 and share of phases in PIN from HNO 2023: 
In HNRP 2024, the PIN is distributed among five phases, PIN = Minimal (phase 1) + Stress (phase 2) + Severe (phase 3) + Extreme (phase 4) + Catastrophic (phase 5). In the INFORM Severity Index (SI), PIN = Moderate (level 3) + Severe (level 4) + Extreme (level 5). In case of HNO 2023, SI’s Moderate (level 3) = HNO’s Severe (phase 3), SI’s Severe (level 4) = HNO’s Extreme (phase 4), and SI’s Extreme (level 5) = HNO’s Catastrophic (phase 5). The PIN distribution in HNO 2023 corresponded well to SI's humanitarian conditions. PIN distribution in HNRP 2024 does not match the distribution of PIN in SI.
The situation in the country has worsened since the HNO 2023 was published. Based on the context and dynamics, the total PIN (an increase by around one million compared to HNO 2023) and PIN in each state/region in the HNRP 2024 are reasonable estimates. So, HNRP 2024's total and state/region level PIN figures are considered for SI. 
Calculation:
The HNO 2023 provides severity phase figures that were equivalent to the INFORM Severity Index (SI) humanitarian condition levels. It is reasonable to assume that the distribution of PIN among the phases in HNO 2023 is a suitable distribution for 2024 as well. So, we compute the figures for Level 3, Level 4, and Level 5 humanitarian conditions by applying the fractions of the phases 3, 4, and 5 in total PIN in HNO 2023, respectively, to the state/region wise PIN in HNRP 2024 to get the Level 3, Level 4, and Level 5 humanitarian conditions figures for each state/region. For example, the formula for Level 3 is Level 3 = ((Level 3 2023)*(PIN in HNRP 2024)) / (PIN in HNO 2023). There were no people in the Catastrophic phase in HNO 2023, but given the context and dynamics, there could be people facing humanitarian condition level 5 in some states/regions So, we are assigning InfoGap to Level 5.
Here is the calculation for Rakhine state:
Rakhine state’s PIN according to HNRP 2024 is 1,678,000. For clarification, from the HNRP 2024 PIN by severity phase and location document, we can do the following calculation for the PIN: 166,000 + 254,000 + 647,000 + 31,000 + 83,000 + 255,000 + 223,000 + 19,000 = 1,678,000. Next, the percentages will be obtained from HNO 2023 (page 83). Phase 3 has 434,000 people, Phase 4 has 1,238,000 people, Phase 5 has 0 people, and the PIN is 1,672,000. So, the percentage of phase 3 in PIN for Rakhine (HNO 2023) is 100*(434,000/1,672,000) = ~26%. Percentage for phase 4 is 100*(1,238,000/1,672,000) = ~74% (also could have been found by 100 - 26 = 74). Now, these percentages will be applied to the PIN for 2024 to get the severity levels for 2024 SI. So, level 3 of SI = 1,678,000*~26% = 435,557. For level 4, it is 1,678,000*~74% = 1,242,443. For level 5, it is 1,678,000*0% = 0. This is how each state/region’s severity levels are calculated. 
The Level 3 figure for monsoon floods (MMR006) is added to the estimated Level 3 from HNO 2023 and HNRP 2024 to get the final Level 3 (13,477,830 + 75,000 = 13,552,830)</t>
  </si>
  <si>
    <t>MMR001Moderate humanitarian conditions - Level 3</t>
  </si>
  <si>
    <t>OCHA 18/12/2023 a; IFRC 10/08/2024; OCHA 16/08/2024; OCHA 20/09/2024</t>
  </si>
  <si>
    <t>https://reliefweb.int/report/myanmar/myanmar-humanitarian-needs-and-response-plan-2024-december-2023-enmy
https://reliefweb.int/report/myanmar/myanmar-flood-2024-dref-operation-mdrmm020
https://reliefweb.int/report/myanmar/myanmar-humanitarian-update-no-40-16-august-2024
https://reliefweb.int/report/myanmar/myanmar-flood-situation-report-2-20-september-2024</t>
  </si>
  <si>
    <t xml:space="preserve">Groups:
IDPs
Host
Returnees
Non-host
Refugees
</t>
  </si>
  <si>
    <t>MMR001Crisis affected groups</t>
  </si>
  <si>
    <t>Govt. of Myanmar and UNFPA 2017; MIMU accessed 13/08/2024</t>
  </si>
  <si>
    <t>http://themimu.info/sites/themimu.info/files/documents/Census_Atlas_Myanmar_the_2014_Myanmar_Population_and_Housing_Census.pdf
https://themimu.info/states_regions/shan</t>
  </si>
  <si>
    <t>The affected areas are Kachin and Shan (North) states.
Kachin: 89,042 sq km2
Shan (North)= 60,559 sq km2</t>
  </si>
  <si>
    <t>MMR003Landmass affected</t>
  </si>
  <si>
    <t>Govt. of Myanmar and UNFPA 2017; AHA 07/08/2024; OCHA 16/08/2024; OCHA 20/09/2024</t>
  </si>
  <si>
    <t>http://themimu.info/sites/themimu.info/files/documents/Census_Atlas_Myanmar_the_2014_Myanmar_Population_and_Housing_Census.pdf; https://ahacentre.org/flash-update/flash-update-no-02-monsoonal-flooding-myanmar-7-august-2024/; https://reliefweb.int/report/myanmar/myanmar-humanitarian-update-no-40-16-august-2024; https://reliefweb.int/report/myanmar/myanmar-flood-situation-report-2-20-september-2024</t>
  </si>
  <si>
    <t>It is the total area affected by the floods. Ayeyarwaddy, Bago, Kachin, Kayah, Kayin, Magway, Mandalay, Mon,  Nay Pyi Taw, Rakhine, Sagaing, Shan, Tanintharyi, and Yangon states/regions have been affected by the flood. The figure is an overestimation as many townships were not affected by the floods, but they were considered in the figure due to limited information.</t>
  </si>
  <si>
    <t>MMR006Landmass affected</t>
  </si>
  <si>
    <t>OCHA 15/01/2023; Govt. of Myanmar and UNFPA 2017; AHA 07/08/2024; OCHA 16/08/2024; OCHA 20/09/2024</t>
  </si>
  <si>
    <t>https://reliefweb.int/report/myanmar/myanmar-humanitarian-needs-overview-2023-january-2023; http://themimu.info/sites/themimu.info/files/documents/Census_Atlas_Myanmar_the_2014_Myanmar_Population_and_Housing_Census.pdf; 
https://ahacentre.org/flash-update/flash-update-no-02-monsoonal-flooding-myanmar-7-august-2024/;
https://reliefweb.int/report/myanmar/myanmar-humanitarian-update-no-40-16-august-2024; 
https://reliefweb.int/report/myanmar/myanmar-flood-situation-report-2-20-september-2024</t>
  </si>
  <si>
    <t>The IFRC reports that an estimated 7.1 million vulnerable people live in flood-affected areas. Here the exposed population is not considered to be the number of people living in the affected states as it gives a very overestimated figure.</t>
  </si>
  <si>
    <t>MMR006People exposed</t>
  </si>
  <si>
    <t>OCHA 16/08/2024; OCHA 20/09/2024</t>
  </si>
  <si>
    <t>https://reliefweb.int/report/myanmar/myanmar-humanitarian-update-no-40-16-august-2024; 
https://reliefweb.int/report/myanmar/myanmar-flood-situation-report-2-20-september-2024</t>
  </si>
  <si>
    <t>This is the total number of flood-affected people in the country according to OCHA. The figure is likely an overestimation as the it is likely that at least some people have been affected by both August and September floods.</t>
  </si>
  <si>
    <t>MMR006People affected</t>
  </si>
  <si>
    <t>IFRC 10/08/2024; OCHA 16/08/2024; OCHA 20/09/2024; IFRC 18/09/2024</t>
  </si>
  <si>
    <t>https://reliefweb.int/report/myanmar/myanmar-flood-2024-dref-operation-mdrmm020
https://reliefweb.int/report/myanmar/myanmar-humanitarian-update-no-40-16-august-2024
https://reliefweb.int/report/myanmar/myanmar-flood-situation-report-2-20-september-2024
https://reliefweb.int/report/myanmar/myanmar-asia-pacific-flood-typhoon-yagi-emergency-appeal-ndeg-mdrmm021</t>
  </si>
  <si>
    <t>August floods: Number of people in need according to the IFRC is 15,000. This figure could be an underestimate. It is also to be noted that many of the flood-affected people (393,000) already needed humanitarian assistance because of the conflict.
September floods:
Number of people targeted by the IFRC for assistance is 60,000</t>
  </si>
  <si>
    <t>MMR006People in Need</t>
  </si>
  <si>
    <t>https://reliefweb.int/report/myanmar/myanmar-humanitarian-needs-overview-2023-january-2023; http://themimu.info/sites/themimu.info/files/documents/Census_Atlas_Myanmar_the_2014_Myanmar_Population_and_Housing_Census.pdf; https://ahacentre.org/flash-update/flash-update-no-02-monsoonal-flooding-myanmar-7-august-2024; https://reliefweb.int/report/myanmar/myanmar-humanitarian-update-no-40-16-august-2024; https://reliefweb.int/report/myanmar/myanmar-flood-situation-report-2-20-september-2024</t>
  </si>
  <si>
    <t>According to INFORM methodology, number of people in severity level 1 = exposed population - affected population.</t>
  </si>
  <si>
    <t>MMR006Minimal humanitarian conditions - Level 1</t>
  </si>
  <si>
    <t>https://reliefweb.int/report/myanmar/myanmar-humanitarian-update-no-40-16-august-2024; https://reliefweb.int/report/myanmar/myanmar-flood-situation-report-2-20-september-2024</t>
  </si>
  <si>
    <t>According to INFORM methodology, number of people in severity level 2 = affected population - PIN.</t>
  </si>
  <si>
    <t>MMR006Stressed humanitarian conditions - Level 2</t>
  </si>
  <si>
    <t>All the people in need are assigned to level 3. Number of people in need according to the IFRC. This figure could be an underestimate. It is also to be noted that many of the flood-affected people (393,000) already needed humanitarian assistance because of the conflict. There is not enough information to assign people in need among level 4 and level 5.</t>
  </si>
  <si>
    <t>MMR006Moderate humanitarian conditions - Level 3</t>
  </si>
  <si>
    <t>IFRC 10/08/2024; OCHA 16/08/2024; OCHA 20/09/2024</t>
  </si>
  <si>
    <t>https://reliefweb.int/report/myanmar/myanmar-flood-2024-dref-operation-mdrmm020; https://reliefweb.int/report/myanmar/myanmar-humanitarian-update-no-40-16-august-2024; https://reliefweb.int/report/myanmar/myanmar-flood-situation-report-2-20-september-2024</t>
  </si>
  <si>
    <t>Groups:
IDPs
Returnees
Host
Non-host</t>
  </si>
  <si>
    <t>MMR006Crisis affected groups</t>
  </si>
  <si>
    <t>BBS 18/04/2023; Govt. Bangladesh and UNHCR 31/08/2024; OCHA 15/01/2023; OCHA 18/12/2023 a</t>
  </si>
  <si>
    <t xml:space="preserve">http://bbs.portal.gov.bd/sites/default/files/files/bbs.portal.gov.bd/page/b343a8b4_956b_45ca_872f_4cf9b2f1a6e0/2023-04-18-08-42-4f13d316f798b9e5fd3a4c61eae4bfef.pdf; 
https://reliefweb.int/report/bangladesh/rohingya-refugee-responsebangladesh-joint-government-bangladesh-unhcr-population-factsheet-31-august-2024 https://reliefweb.int/report/myanmar/myanmar-humanitarian-needs-overview-2023-january-2023
https://reliefweb.int/report/myanmar/myanmar-humanitarian-needs-and-response-plan-2024-december-2023-enmy
</t>
  </si>
  <si>
    <t>Sum of the population of the individual crises BGD002 and MMR002. For Bangladesh, please see the Justification sheet.</t>
  </si>
  <si>
    <t>REG011Total population</t>
  </si>
  <si>
    <t>ISCG et al. 13/03/2024; Govt. Bangladesh and UNHCR 31/08/2024; OCHA 15/01/2023; OCHA 18/12/2023 a</t>
  </si>
  <si>
    <t xml:space="preserve">https://reliefweb.int/report/bangladesh/2024-joint-response-plan-rohingya-humanitarian-crisis-january-december-2024
https://reliefweb.int/report/bangladesh/rohingya-refugee-responsebangladesh-joint-government-bangladesh-unhcr-population-factsheet-31-august-2024; https://reliefweb.int/report/myanmar/myanmar-humanitarian-needs-overview-2023-january-2023
https://reliefweb.int/report/myanmar/myanmar-humanitarian-needs-and-response-plan-2024-december-2023-enmy
</t>
  </si>
  <si>
    <t xml:space="preserve">Sum of the exposed people in the individual crises BGD002 and MMR002. </t>
  </si>
  <si>
    <t>REG011People exposed</t>
  </si>
  <si>
    <t xml:space="preserve">Sum of the people affected in the individual crises BGD002 and MMR002. </t>
  </si>
  <si>
    <t>REG011People affected</t>
  </si>
  <si>
    <t>Govt.Bangladesh and UNHCR 31/08/2024; UNHCR accessed 16/09/2024; UNHCR 09/09/2024; UNHCR accessed 16/09/2024</t>
  </si>
  <si>
    <t>https://reliefweb.int/report/bangladesh/rohingya-refugee-responsebangladesh-joint-government-bangladesh-unhcr-population-factsheet-31-august-2024
https://www.unhcr.org/my/what-we-do/figures-glance-malaysia
https://data.unhcr.org/en/documents/details/111123
https://data.unhcr.org/en/country/mmr</t>
  </si>
  <si>
    <t>The total number of displaced people in MMR002. The incoming refugees in BGD002 is considered in MMR002 also, so to avoid double counting, only the dispalcement figure of MMR002 is considered.</t>
  </si>
  <si>
    <t>REG011People displaced</t>
  </si>
  <si>
    <t>ACLED accessed 16/09/2024</t>
  </si>
  <si>
    <t>The fatalities recorded in Bangladesh and Myanmar were caused by the conflict in the last six months which is the fatalities reported in BGD002 and MMR002. Six months previous to the month the severity index (SI) is calculated are considered. For example, for the January 2023 version of SI, months considered will be July 2022 to December 2022.</t>
  </si>
  <si>
    <t>REG011Fatalities reported</t>
  </si>
  <si>
    <t xml:space="preserve">ACLED accessed 15/09/2024; MoDMR 31/05/2024; UN RC Bangladesh and UNCT Bangladesh 14/07/2024; CARE 31/08/2024 </t>
  </si>
  <si>
    <t xml:space="preserve">https://acleddata.com/data-export-tool/
https://modmr.gov.bd/site/situationreport/1da3c196-bef9-4482-b2c1-08c6f33165ef/%E0%A6%A6%E0%A7%88%E0%A6%A8%E0%A6%BF%E0%A6%95-%E0%A6%A6%E0%A7%81%E0%A6%B0%E0%A7%8D%E0%A6%AF%E0%A7%8B%E0%A6%97-%E0%A6%AA%E0%A7%8D%E0%A6%B0%E0%A6%A4%E0%A6%BF%E0%A6%AC%E0%A7%87%E0%A6%A6%E0%A6%A8%E0%A6%83-%E0%A7%A9%E0%A7%A7-%E0%A6%AE%E0%A7%87-%E0%A7%A8%E0%A7%A6%E0%A7%A8%E0%A7%AA
https://reliefweb.int/report/bangladesh/bangladesh-cyclone-and-monsoon-floods-humanitarian-response-plan-june-december-2024
https://reliefweb.int/report/bangladesh/bangladesh-key-immediate-needs-and-situation-analysis-eastern-flash-floods-2024-version-3rd-update-31-august-2024
</t>
  </si>
  <si>
    <t>The  fatalities recorded in all crises in Bangladesh and Myanmar as part of the Rohingya Regional Crisis in the last six months. Six months previous to the month the severity index (SI) is calculated are considered. For example, for the January 2023 version of SI, months considered will be July 2022 to December 2022.</t>
  </si>
  <si>
    <t>REG011Fatalities in all crises</t>
  </si>
  <si>
    <t>ISCG et al. 13/03/2024; Govt. Bangladesh and UNHCR 31/08/2024; OCHA 15/01/2023; OCHA 18/12/2023 b</t>
  </si>
  <si>
    <t xml:space="preserve">https://reliefweb.int/report/bangladesh/2024-joint-response-plan-rohingya-humanitarian-crisis-january-december-2024
https://reliefweb.int/report/bangladesh/rohingya-refugee-responsebangladesh-joint-government-bangladesh-unhcr-population-factsheet-31-august-2024; https://reliefweb.int/report/myanmar/myanmar-humanitarian-needs-overview-2023-january-2023
https://reliefweb.int/report/myanmar/myanmar-humanitarian-needs-and-response-plan-2024-humanitarian-programme-cycle-2024-december-2023-people-need-severity-phase-and-location
</t>
  </si>
  <si>
    <t xml:space="preserve">The sum of the PIN figures of the individual crisis BGD002 and  MMR002. </t>
  </si>
  <si>
    <t>REG011People in Need</t>
  </si>
  <si>
    <t>ISCG et al. 13/03/2024; Govt. Bangladesh and UNHCR 31/08/2024; IPC 02/04/2024; OCHA 15/01/2023; OCHA 18/12/2023 b</t>
  </si>
  <si>
    <t xml:space="preserve">https://www.humanitarianresponse.info/en/operations/bangladesh/document/bangladesh-2023-joint-response-plan-rohingya-humanitarian-crisis; 
https://reliefweb.int/report/bangladesh/rohingya-refugee-responsebangladesh-joint-government-bangladesh-unhcr-population-factsheet-31-august-2024
https://www.ipcinfo.org/fileadmin/user_upload/ipcinfo/docs/IPC_Bangladesh_Acute_Food_Insecurity_Feb_Oct_2024_Report.pdf; https://reliefweb.int/report/myanmar/myanmar-humanitarian-needs-overview-2023-january-2023
https://reliefweb.int/report/myanmar/myanmar-humanitarian-needs-and-response-plan-2024-humanitarian-programme-cycle-2024-december-2023-people-need-severity-phase-and-location
</t>
  </si>
  <si>
    <t>REG011Moderate humanitarian conditions - Level 3</t>
  </si>
  <si>
    <t>ISCG et al. 13/03/2024; OCHA 18/12/2023 a</t>
  </si>
  <si>
    <t xml:space="preserve">https://reliefweb.int/report/bangladesh/2024-joint-response-plan-rohingya-humanitarian-crisis-january-december-2024; https://reliefweb.int/report/myanmar/myanmar-humanitarian-needs-and-response-plan-2024-december-2023-enmy
</t>
  </si>
  <si>
    <t>REG011Crisis affected groups</t>
  </si>
  <si>
    <t>OCHA 20/09/2024</t>
  </si>
  <si>
    <t>https://www.unocha.org/publications/report/lebanon/lebanon-glance-escalation-hostilities-south-lebanon-20-september-2024-enar</t>
  </si>
  <si>
    <t>4,000 buildings have been destroyed due to the conflict in the south.</t>
  </si>
  <si>
    <t>LBN006Buildings destroyed</t>
  </si>
  <si>
    <t>OCHA 27/08/2024</t>
  </si>
  <si>
    <t>https://www.unocha.org/publications/report/lebanon/lebanon-flash-update-25-escalation-hostilities-south-lebanon-23-august-2024</t>
  </si>
  <si>
    <t xml:space="preserve">An estimated 150,000 people have remained in the conflict areas in southern Lebanon, where humanitarian organization have reported that it is hard to access areas and public services such as healthcare and education have been disrupted because of insecurity. </t>
  </si>
  <si>
    <t>LBN006People facing limited access constraints</t>
  </si>
  <si>
    <t xml:space="preserve">https://data.worldbank.org/indicator/SP.POP.TOTL?locations=MX </t>
  </si>
  <si>
    <t>Total population figure from World Bank</t>
  </si>
  <si>
    <t>MEX001Total population</t>
  </si>
  <si>
    <t>World Bank 31/12/2021; Instituto para la Economía y la Paz (IEP) 31/05/2021</t>
  </si>
  <si>
    <t>https://data.worldbank.org/indicator/AG.LND.TOTL.K2?locations=MX ; https://www.visionofhumanity.org/wp-content/uploads/2021/05/ESP-MPI-2021-web-1.pdf</t>
  </si>
  <si>
    <t>According to the IEP the entire mexican territory is affected by the criminal violence. Therefore, the landmass affected is all the mexican states. This also includes the landmass affected by the mixed migration crisis.</t>
  </si>
  <si>
    <t>MEX001Landmass affected</t>
  </si>
  <si>
    <t>According to the IEP the entire mexican territory is affected by the criminal violence. Therefore, the people exposed is the total population of the country. This also includes the people exposed by the mixed migration crisis.</t>
  </si>
  <si>
    <t>MEX001People exposed</t>
  </si>
  <si>
    <t>Internal Displacement Monitoring Centre (IMDC)  accessed  30/02/2024; UNHCR 31/12/2021</t>
  </si>
  <si>
    <t>https://www.internal-displacement.org/global-report/grid2023/ ; https://www.unhcr.org/refugee-statistics-uat/download/?url=JZ3p8k</t>
  </si>
  <si>
    <t>Total number of people affected from mex002 and mex003</t>
  </si>
  <si>
    <t>MEX001People affected</t>
  </si>
  <si>
    <t>IDMC 14/05/2024</t>
  </si>
  <si>
    <t xml:space="preserve"> https://www.internal-displacement.org/publications/2024-global-report-on-internal-displacement-grid/</t>
  </si>
  <si>
    <t>The agregated displacement is the sum of MEX 002 and MEX 003 figures, namely: Idps by criminal violence and migrants and asylum seekers from mixed migration crisis</t>
  </si>
  <si>
    <t>MEX001People displaced</t>
  </si>
  <si>
    <t>There are no approximate or exact figures about injuries reported</t>
  </si>
  <si>
    <t>MEX001Injuries reported</t>
  </si>
  <si>
    <t>ACLED accessed 26/09/24; IOM 2024</t>
  </si>
  <si>
    <t>https://acleddata.com/dashboard/#/dashboard; https://missingmigrants.iom.int/region/americas?region_incident=4041&amp;route=3936&amp;incident_date%5Bmin%5D=&amp;incident_date%5Bmax%5D=</t>
  </si>
  <si>
    <t>Number of fatalities  of MEX 002 and Mex003</t>
  </si>
  <si>
    <t>MEX001Fatalities reported</t>
  </si>
  <si>
    <t>MEX001Fatalities in all crises</t>
  </si>
  <si>
    <t>COMAR 12/08/2024</t>
  </si>
  <si>
    <t>https://www.gob.mx/cms/uploads/attachment/file/940822/Cierre_Julio-2024__1-Agosto_.pdf</t>
  </si>
  <si>
    <t>The figure equals to the sum of PiN from mex002 and mex003. Migrants recognized as refugees or in complementary protection by the Mexican Commission for Refugee Assistance (COMAR) from 2013 to 2024 (until July). However, there are no exact figures about the total number of people in need as they are in constant movement through the country and not all of them are registered.</t>
  </si>
  <si>
    <t>MEX001People in Need</t>
  </si>
  <si>
    <t>Internal Displacement Monitoring Centre (IMDC) 20/05/2021; UNHCR 31/12/2021</t>
  </si>
  <si>
    <t>https://www.internal-displacement.org/sites/default/files/publications/documents/grid2021_idmc.pdf</t>
  </si>
  <si>
    <t>People exposed - people affected</t>
  </si>
  <si>
    <t>MEX001Minimal humanitarian conditions - Level 1</t>
  </si>
  <si>
    <t>Internal Displacement Monitoring Centre (IMDC) 20/05/2023; UNHCR 31/12/2021</t>
  </si>
  <si>
    <t>People affected - people in need</t>
  </si>
  <si>
    <t>MEX001Stressed humanitarian conditions - Level 2</t>
  </si>
  <si>
    <t>Migrants recognized as refugees or in complementary protection by the Mexican Commission for Refugee Assistance (COMAR) from 2013 to 2024 (until July). However, there are no exact figures about the total number of people in need as they are in constant movement through the country and not all of them are registered.</t>
  </si>
  <si>
    <t>MEX001Moderate humanitarian conditions - Level 3</t>
  </si>
  <si>
    <t>There are no approximate or exact figures about severe humanitarian conditions</t>
  </si>
  <si>
    <t>MEX001Severe humanitarian conditions - Level 4</t>
  </si>
  <si>
    <t>MEX001Extreme humanitarian conditions - Level 5</t>
  </si>
  <si>
    <t>https://www.internal-displacement.org/sites/default/files/publications/documents/grid2021_idmc.pdf ; https://www.unhcr.org/refugee-statistics-uat/download/?url=JZ3p8k</t>
  </si>
  <si>
    <t>MEX001Crisis affected groups</t>
  </si>
  <si>
    <t>MEX001Illness cases reported</t>
  </si>
  <si>
    <t>MEX001Buildings damaged</t>
  </si>
  <si>
    <t>MEX001Buildings destroyed</t>
  </si>
  <si>
    <t>MEX001Buildings in affected area</t>
  </si>
  <si>
    <t>MEX001Economic Losses</t>
  </si>
  <si>
    <t>MEX002Total population</t>
  </si>
  <si>
    <t>https://data.worldbank.org/indicator/AG.LND.TOTL.K2?locations=MX</t>
  </si>
  <si>
    <t>According to the IEP the entire mexican territory is affected by the criminal violence. Therefore, the landmass affected is all the mexican states .</t>
  </si>
  <si>
    <t>MEX002Landmass affected</t>
  </si>
  <si>
    <t>The people exposed to criminal violence is taken from total population minus people affected by mixed migration  (mex003) for not overlapping the aggregated crisis</t>
  </si>
  <si>
    <t>MEX002People exposed</t>
  </si>
  <si>
    <t>Internal Displacement Monitoring Centre (IMDC) accessed 30/03/2024</t>
  </si>
  <si>
    <t>https://www.internal-displacement.org/global-report/grid2023/</t>
  </si>
  <si>
    <t>Total number of IDPs because of conflict and violence as of the end of 2022 according to the annual report of IMDC. However there are no other figures about the rest of affected people.</t>
  </si>
  <si>
    <t>MEX002People affected</t>
  </si>
  <si>
    <t xml:space="preserve">Total number of IDPs because of conflict and violence as of the end of 2023 according to the annual report of IMDC. </t>
  </si>
  <si>
    <t>MEX002People displaced</t>
  </si>
  <si>
    <t>MEX002Injuries reported</t>
  </si>
  <si>
    <t xml:space="preserve">Number of fatalities in the last 6 months of the affected provinces. </t>
  </si>
  <si>
    <t>MEX002Fatalities reported</t>
  </si>
  <si>
    <t>MEX002Fatalities in all crises</t>
  </si>
  <si>
    <t>There are no approximate or exact figures about people in need</t>
  </si>
  <si>
    <t>MEX002People in Need</t>
  </si>
  <si>
    <t>MEX002Minimal humanitarian conditions - Level 1</t>
  </si>
  <si>
    <t>People affected - People in need</t>
  </si>
  <si>
    <t>MEX002Stressed humanitarian conditions - Level 2</t>
  </si>
  <si>
    <t>There are no approximate or exact figures about moderate humanitarian conditions</t>
  </si>
  <si>
    <t>MEX002Moderate humanitarian conditions - Level 3</t>
  </si>
  <si>
    <t>MEX002Severe humanitarian conditions - Level 4</t>
  </si>
  <si>
    <t>There are no approximate or exact figures about extreme humanitarian conditions</t>
  </si>
  <si>
    <t>MEX002Extreme humanitarian conditions - Level 5</t>
  </si>
  <si>
    <t>Internal Displacement Monitoring Centre (IMDC) 01/05/2022</t>
  </si>
  <si>
    <t>https://www.internal-displacement.org/sites/default/files/publications/documents/IDMC_GRID_2022_LR.pdf</t>
  </si>
  <si>
    <t>MEX002Crisis affected groups</t>
  </si>
  <si>
    <t>MEX002Illness cases reported</t>
  </si>
  <si>
    <t>MEX002Buildings damaged</t>
  </si>
  <si>
    <t>MEX002Buildings destroyed</t>
  </si>
  <si>
    <t>MEX002Buildings in affected area</t>
  </si>
  <si>
    <t>MEX002Economic Losses</t>
  </si>
  <si>
    <t>Total population figure from World Bank (2022)</t>
  </si>
  <si>
    <t>MEX003Total population</t>
  </si>
  <si>
    <t>Amnesty International 28/04/2010; INEGI accessed 26/9/2023</t>
  </si>
  <si>
    <t>https://www.amnesty.org/es/documents/amr41/014/2010/es/;
https://www.inegi.org.mx/inegi/spc/doc/internet/1-geografiademexico/man_refgeog_extterr_vs_enero_30_2088.pdf</t>
  </si>
  <si>
    <t>Total of square kilometers of states through which migrant routes pass (overestimation), according to migrant route map from 2010 (no recent maps available). The states considered are: Baja California, Sonora, Chihuaha, Tamaulipas , Cohuila, Sinaloa, Jalisco, Mexico DF, Veracruz, Oxaca, Chiapas, Tabasco.</t>
  </si>
  <si>
    <t>MEX003Landmass affected</t>
  </si>
  <si>
    <t>Amnesty International 28/04/2010 ; Gobierno de Mexico 07/02/2024 ; Strauss Center 01/08/2022; INEGI accessed 26/9/2023</t>
  </si>
  <si>
    <t xml:space="preserve">https://portales.segob.gob.mx/work/models/PoliticaMigratoria/CEM/Estadisticas/Sintesis_Graficas/Sintesis_2023.pdf ; 
https://www.strausscenter.org/wp-content/uploads/Aug_2022_Metering.pdf ;
https://www.amnesty.org/es/documents/amr41/014/2010/es/;
https://cuentame.inegi.org.mx/monografias/informacion/df/poblacion/
</t>
  </si>
  <si>
    <t>Total of people living in the affected area Baja California ,Sonora, Chihuaha, Tamaulipas, Cohuila
Sinaloa , Jalisco, Mexico DF, Veracruz, Oxaca, Chiapas, Tabasco,  (57856426) + Mexicans forcefully returned from the USA in 2022 (13788) + Asylum-seekers on metering waitlists in August 2022 (55000).</t>
  </si>
  <si>
    <t>MEX003People exposed</t>
  </si>
  <si>
    <t>UNHCR 31/12/2021</t>
  </si>
  <si>
    <t>https://www.unhcr.org/refugee-statistics/download/?url=JZ3p8k</t>
  </si>
  <si>
    <t>Others of concern (165,218) + Venezuelans displaced abroad from the Refugees in Mexico (63,179).</t>
  </si>
  <si>
    <t>MEX003People affected</t>
  </si>
  <si>
    <t>COMAR 02/7/2024</t>
  </si>
  <si>
    <t>https://www.gob.mx/cms/uploads/attachment/file/924853/Cierre_Junio-2024__1-Julio_.pdf</t>
  </si>
  <si>
    <t>Mixed migration in México accoding to COMAR</t>
  </si>
  <si>
    <t>MEX003People displaced</t>
  </si>
  <si>
    <t>MEX003Injuries reported</t>
  </si>
  <si>
    <t>Missing Migrants accessed 26/09/2024</t>
  </si>
  <si>
    <t>https://missingmigrants.iom.int/region/americas?region_incident=4041&amp;route=3936&amp;year%5B%5D=13651&amp;incident_date%5Bmin%5D=&amp;incident_date%5Bmax%5D=</t>
  </si>
  <si>
    <t>Missing migrants in the US-Mexican border frum during 2024</t>
  </si>
  <si>
    <t>MEX003Fatalities reported</t>
  </si>
  <si>
    <t>MEX003Fatalities in all crises</t>
  </si>
  <si>
    <t>MEX003People in Need</t>
  </si>
  <si>
    <t>Amnesty International 28/04/2010 ; Gobierno de Mexico 01/11/2023 ; Strauss Center 01/08/2022; INEGI accessed 26/9/2023; COMAR 04/04/2024</t>
  </si>
  <si>
    <t xml:space="preserve">; http://portales.segob.gob.mx/work/models/PoliticaMigratoria/CEM/Estadisticas/Sintesis_Graficas/Sintesis_2023.pdf ; https://www.strausscenter.org/wp-content/uploads/Aug_2022_Metering.pdf ;https://www.amnesty.org/es/documents/amr41/014/2010/es/;
https://cuentame.inegi.org.mx/monografias/informacion/df/poblacion/;
https://www.unhcr.org/refugee-statistics/download/?url=JZ3p8k
</t>
  </si>
  <si>
    <t>The total number of people in minimum humanitarian condition- level 1, according to Inform Severity Methodology.</t>
  </si>
  <si>
    <t>MEX003Minimal humanitarian conditions - Level 1</t>
  </si>
  <si>
    <t>https://www.unhcr.org/refugee-statistics-uat/download/?url=JZ3p8k</t>
  </si>
  <si>
    <t>The total number of people in stressed humanitarian condition- level 2, according to Inform Severity Methodology.</t>
  </si>
  <si>
    <t>MEX003Stressed humanitarian conditions - Level 2</t>
  </si>
  <si>
    <t>MEX003Moderate humanitarian conditions - Level 3</t>
  </si>
  <si>
    <t>MEX003Severe humanitarian conditions - Level 4</t>
  </si>
  <si>
    <t>MEX003Extreme humanitarian conditions - Level 5</t>
  </si>
  <si>
    <t>UNCHR 31/12/2018</t>
  </si>
  <si>
    <t>Hosts, migrants/refugees, returnees</t>
  </si>
  <si>
    <t>MEX003Crisis affected groups</t>
  </si>
  <si>
    <t>MEX003Illness cases reported</t>
  </si>
  <si>
    <t>MEX003Buildings damaged</t>
  </si>
  <si>
    <t>MEX003Buildings destroyed</t>
  </si>
  <si>
    <t>MEX003Buildings in affected area</t>
  </si>
  <si>
    <t>MEX003Economic Losses</t>
  </si>
  <si>
    <t>World Bank Accessed 27/09/2024</t>
  </si>
  <si>
    <t>https://data.worldbank.org/indicator/SP.POP.TOTL?locations=TT</t>
  </si>
  <si>
    <t>People exposed is equal to total population figure  for 2023 according World Bank</t>
  </si>
  <si>
    <t>TTO002Total population</t>
  </si>
  <si>
    <t>World Bank, 01/01/2021</t>
  </si>
  <si>
    <t>https://data.worldbank.org/indicator/AG.LND.TOTL.K2?locations=TT</t>
  </si>
  <si>
    <t>TTO002Landmass affected</t>
  </si>
  <si>
    <t>People exposed is equal to total population figure  for 2022 according World Bank</t>
  </si>
  <si>
    <t>TTO002People exposed</t>
  </si>
  <si>
    <t>IOM 30/12/2020</t>
  </si>
  <si>
    <t>https://dtm.iom.int/reports/trinidad-and-tobago-%E2%80%94-monitoring-venezuelan-citizens-presence-round-3-december-2020</t>
  </si>
  <si>
    <t>People affected is calculated taking the population of regions with more presence of venezuela migrants accoridng IOM survey (Arima closely followed by Couva/Tabaquite/Talparo)</t>
  </si>
  <si>
    <t>TTO002People affected</t>
  </si>
  <si>
    <t>R4V 07/09/2023</t>
  </si>
  <si>
    <t>https://reliefweb.int/report/venezuela-bolivarian-republic/r4v-latin-america-and-caribbean-venezuelan-refugees-and-migrants-region-august-2023</t>
  </si>
  <si>
    <t>TTO002People displaced</t>
  </si>
  <si>
    <t>TTO002Injuries reported</t>
  </si>
  <si>
    <t>Missing Migrants 26/09/2024</t>
  </si>
  <si>
    <t>Fatalities reported by Missing Migrants from last six months</t>
  </si>
  <si>
    <t>TTO002Fatalities reported</t>
  </si>
  <si>
    <t>TTO002Fatalities in all crises</t>
  </si>
  <si>
    <t>R4V 27/08/2024</t>
  </si>
  <si>
    <t>https://www.r4v.info/es/document/rmrp-2024-caribbean-chapter</t>
  </si>
  <si>
    <t>TTO002People in Need</t>
  </si>
  <si>
    <t>R4V 07/03/2023 World Bank 27/09/2024</t>
  </si>
  <si>
    <t>https://www.r4v.info/es/rmrp2023-2024</t>
  </si>
  <si>
    <t>People exposed minus people affected</t>
  </si>
  <si>
    <t>TTO002Minimal humanitarian conditions - Level 1</t>
  </si>
  <si>
    <t>People affected minus People in need</t>
  </si>
  <si>
    <t>TTO002Stressed humanitarian conditions - Level 2</t>
  </si>
  <si>
    <t>People in need</t>
  </si>
  <si>
    <t>TTO002Moderate humanitarian conditions - Level 3</t>
  </si>
  <si>
    <t>TTO002Severe humanitarian conditions - Level 4</t>
  </si>
  <si>
    <t>TTO002Extreme humanitarian conditions - Level 5</t>
  </si>
  <si>
    <t>02/12/2024</t>
  </si>
  <si>
    <t>TTO002Crisis affected groups</t>
  </si>
  <si>
    <t>TTO002Illness cases reported</t>
  </si>
  <si>
    <t>TTO002Buildings damaged</t>
  </si>
  <si>
    <t>TTO002Buildings destroyed</t>
  </si>
  <si>
    <t>TTO002Buildings in affected area</t>
  </si>
  <si>
    <t>TTO002Economic Losses</t>
  </si>
  <si>
    <t>Russia-Ukraine conflict</t>
  </si>
  <si>
    <t>UKR002</t>
  </si>
  <si>
    <t>Ukraine</t>
  </si>
  <si>
    <t xml:space="preserve">There is no available information. </t>
  </si>
  <si>
    <t>UKR002Illness cases reported</t>
  </si>
  <si>
    <t>UKR002Buildings in affected area</t>
  </si>
  <si>
    <t>World Bank 15/02/2024</t>
  </si>
  <si>
    <t>https://www.worldbank.org/en/news/press-release/2024/02/15/updated-ukraine-recovery-and-reconstruction-needs-assessment-released</t>
  </si>
  <si>
    <t>As of December 2023, the cost of reconstruction and recovery in Ukraine amounts to USD 486 billion according to the joint estimates by the Government of Ukraine, the World Bank, the European Commission, and the UN.</t>
  </si>
  <si>
    <t>UKR002Economic Losses</t>
  </si>
  <si>
    <t>UKR002People facing limited access constraints</t>
  </si>
  <si>
    <t>UKR002People facing restricted access constraints</t>
  </si>
  <si>
    <t>Displacement from Russia-Ukraine conflict in Russia</t>
  </si>
  <si>
    <t>RUS002</t>
  </si>
  <si>
    <t>Russia</t>
  </si>
  <si>
    <t>RUS002Illness cases reported</t>
  </si>
  <si>
    <t>RUS002Injuries reported</t>
  </si>
  <si>
    <t>Not applicable.</t>
  </si>
  <si>
    <t>RUS002Buildings damaged</t>
  </si>
  <si>
    <t>RUS002Buildings destroyed</t>
  </si>
  <si>
    <t>RUS002Buildings in affected area</t>
  </si>
  <si>
    <t>RUS002Economic Losses</t>
  </si>
  <si>
    <t>RUS002People facing limited access constraints</t>
  </si>
  <si>
    <t>RUS002People facing restricted access constraints</t>
  </si>
  <si>
    <t xml:space="preserve">World Population 09/2024 World Population 09/2024 World Population Review accessed 20/09/2024 World Meter accessed 09/2024    </t>
  </si>
  <si>
    <t xml:space="preserve">https://worldpopulationreview.com/countries/algeria-population https://worldpopulationreview.com/countries/tunisia-population https://worldpopulationreview.com/countries/libya-population https://www.worldometers.info/world-population/italy-population/#:~:text=Italy%202020%20population%20is%20estimated,532%20people%20per%20mi2)
    </t>
  </si>
  <si>
    <t>Total population of Algeria, Tunisia, Libya, and Italy</t>
  </si>
  <si>
    <t>REG007Total population</t>
  </si>
  <si>
    <t xml:space="preserve">World Population 09/2024 World Bank 2020 World Bank accessed 13/08/2024 World Bank 2021    </t>
  </si>
  <si>
    <t xml:space="preserve">https://worldpopulationreview.com/countries/algeria-population https://data.worldbank.org/indicator/AG.SRF.TOTL.K2?locations=TN&amp;page=2  https://data.worldbank.org/indicator/AG.LND.TOTL.K2?locations=LY https://data.worldbank.org/indicator/AG.LND.TOTL.K2?locations=IT    </t>
  </si>
  <si>
    <t>Total area affected in Algeria, Tunisia, Libya, and Italy</t>
  </si>
  <si>
    <t>REG007Landmass affected</t>
  </si>
  <si>
    <t xml:space="preserve">https://worldpopulationreview.com/countries/algeria-population https://worldpopulationreview.com/countries/tunisia-population https://worldpopulationreview.com/countries/libya-population https://data2.unhcr.org/en/situations/mediterranean/location/5205 ; https://www.citypopulation.de/en/italy/cities/calabria/ ; https://www.citypopulation.de/en/italy/cities/sicilia/
    </t>
  </si>
  <si>
    <t>There are no specific sources for the number of people exosed but according to the INFORM Severity Index methodology, it is the sum of people in Levels 1 to 5</t>
  </si>
  <si>
    <t>REG007People exposed</t>
  </si>
  <si>
    <t xml:space="preserve">UNHCR accessed 20/09/2024 ; Migrants Refugees accessed 20/09/2024 UNHCR accessed 23/09/2024  ; MMC 25/10/2023 UNHCR accessed 20/09/2024 ; IOM 04/09/2024 UNHCR accessed 23/09/2024    </t>
  </si>
  <si>
    <t xml:space="preserve">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  https://data.unhcr.org/en/country/tun ; https://reliefweb.int/report/tunisia/quarterly-mixed-migration-update-north-africa-quarter-3-2023 https://data.unhcr.org/en/country/lby ; https://reliefweb.int/report/libya/libya-migrant-report-round-53-key-findings-june-july-2024 https://data2.unhcr.org/en/situations/mediterranean/location/5205
    </t>
  </si>
  <si>
    <t>There are no specific sources for the number of people exosed but according to the INFORM Severity Index methodology, it is the sum of people in Levels 2 to 5</t>
  </si>
  <si>
    <t>REG007People affected</t>
  </si>
  <si>
    <t>The people displaced is the sum of the figures under the people displaced indicator in the mixed migration crises of Algeria, Libya, Tunisia, and Italy</t>
  </si>
  <si>
    <t>REG007People displaced</t>
  </si>
  <si>
    <t>IOM accessed 23/09/2024</t>
  </si>
  <si>
    <t>https://missingmigrants.iom.int/region/mediterranean?region_incident=All&amp;route=3861&amp;year%5B%5D=11681&amp;month=All&amp;incident_date%5Bmin%5D=&amp;incident_date%5Bmax%5D=</t>
  </si>
  <si>
    <t>The number of missing migrants in the Central Mediterranean route between 1 March and 31 August</t>
  </si>
  <si>
    <t>REG007Fatalities reported</t>
  </si>
  <si>
    <t>https://missingmigrants.iom.int/region/mediterranean?region_incident=All&amp;route=3861&amp;year%5B%5D=10121&amp;month=3966&amp;incident_date%5Bmin%5D=&amp;incident_date%5Bmax%5D=30%2F07%2F2022</t>
  </si>
  <si>
    <t>REG007Fatalities in all crises</t>
  </si>
  <si>
    <t>The PiN is the sum of people in Level 3, Level 4, and Level 5</t>
  </si>
  <si>
    <t>REG007People in Need</t>
  </si>
  <si>
    <t xml:space="preserve">World Population 09/2024 ; UNHCR accessed 20/09/2024 ; Migrants Refugees accessed 20/09/2024 World Population 09/2024 ; UNHCR accessed 23/09/2024  ; MMC 25/10/2023 World Population Review accessed 20/09/2024 ; UNHCR accessed 20/09/2024 ; IOM 04/09/2024 World Meter accessed 09/2024 ; UNHCR accessed 23/09/2024    </t>
  </si>
  <si>
    <t xml:space="preserve">https://worldpopulationreview.com/countries/algeria-population ; 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 https://worldpopulationreview.com/countries/tunisia-population ;  https://data.unhcr.org/en/country/tun ; https://reliefweb.int/report/tunisia/quarterly-mixed-migration-update-north-africa-quarter-3-2023 https://worldpopulationreview.com/countries/libya-population ; https://data.unhcr.org/en/country/lby ; https://reliefweb.int/report/libya/libya-migrant-report-round-53-key-findings-june-july-2024 https://data2.unhcr.org/en/situations/mediterranean/location/5205 ; https://www.citypopulation.de/en/italy/cities/calabria/ ; https://www.citypopulation.de/en/italy/cities/sicilia/
 ; https://data2.unhcr.org/en/situations/mediterranean/location/5205
    </t>
  </si>
  <si>
    <t>The figure is the sum of Level 1 figures for mixed migration from INFORM Severity Index of each country ( Algeria, Tunisia, Libya, and Italy )</t>
  </si>
  <si>
    <t>REG007Minimal humanitarian conditions - Level 1</t>
  </si>
  <si>
    <t>The figure is the sum of Level 2 figures for mixed migration from the INFORM Severity Index of each country (Algeria, Tunisia, Libya, and Italy)</t>
  </si>
  <si>
    <t>REG007Stressed humanitarian conditions - Level 2</t>
  </si>
  <si>
    <t>The figure is the sum of Level 3 figures for mixed migration from the INFORM Severity Index of each country (Algeria, Tunisia, Libya, and Italy)</t>
  </si>
  <si>
    <t>REG007Moderate humanitarian conditions - Level 3</t>
  </si>
  <si>
    <t>The sum of Level 4 figures for mixed migration from the INFORM Severity Index of each country (Algeria, Tunisia, Libya, and Italy) but there is limited information about the severity of the humanitarian conditions of the people in need. All of them are considered to be under Level 3</t>
  </si>
  <si>
    <t>REG007Severe humanitarian conditions - Level 4</t>
  </si>
  <si>
    <t>The sum of Level 5 figures for mixed migration the INFORM Severity Index of each country (Algeria, Tunisia, Libya, and Italy) but there is limited information about the severity of the humanitarian conditions of the people in need. All of them are considered to be under Level 3</t>
  </si>
  <si>
    <t>REG007Extreme humanitarian conditions - Level 5</t>
  </si>
  <si>
    <t xml:space="preserve">World Population 09/2024 World Population 09/2024 Worldmeter 09/2024      </t>
  </si>
  <si>
    <t xml:space="preserve">https://worldpopulationreview.com/countries/algeria-population https://worldpopulationreview.com/countries/morocco-population https://www.worldometers.info/world-population/spain-population/     </t>
  </si>
  <si>
    <t>Total population of Algeria, Morocco, and Spain</t>
  </si>
  <si>
    <t>REG008Total population</t>
  </si>
  <si>
    <t xml:space="preserve">World Population 09/2024 World Bank 2021 World Bank 2021     </t>
  </si>
  <si>
    <t xml:space="preserve">https://worldpopulationreview.com/countries/algeria-population https://data.worldbank.org/indicator/AG.LND.TOTL.K2?locations=MA https://data.worldbank.org/indicator/AG.LND.TOTL.K2?locations=IT-ES     </t>
  </si>
  <si>
    <t>Total area affected in Algeria, Morocco, and Spain</t>
  </si>
  <si>
    <t>REG008Landmass affected</t>
  </si>
  <si>
    <t>REG008People exposed</t>
  </si>
  <si>
    <t xml:space="preserve">UNHCR accessed 20/09/2024 ; Migrants Refugees accessed 20/09/2024 UNHCR accessed 20/09/2024 UNHCR accessed 26/09/2024     </t>
  </si>
  <si>
    <t xml:space="preserve">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 https://reporting.unhcr.org/morocco-factsheet-french-9005 https://data.unhcr.org/en/country/esp     </t>
  </si>
  <si>
    <t>REG008People affected</t>
  </si>
  <si>
    <t>The people displaced is the sum of the figures under the people displaced indicator in the mixed migration crises of Algeria, Morocco, and Spain</t>
  </si>
  <si>
    <t>REG008People displaced</t>
  </si>
  <si>
    <t>https://missingmigrants.iom.int/region/mediterranean?region_incident=All&amp;route=3956&amp;year%5B%5D=11681&amp;month=All&amp;incident_date%5Bmin%5D=&amp;incident_date%5Bmax%5D=</t>
  </si>
  <si>
    <t>The number of missing migrants in the Western Mediterranean route between 01 March and 31 August</t>
  </si>
  <si>
    <t>REG008Fatalities reported</t>
  </si>
  <si>
    <t>https://missingmigrants.iom.int/region/mediterranean?region_incident=All&amp;route=3956&amp;year%5B%5D=10121&amp;month=3966&amp;incident_date%5Bmin%5D=&amp;incident_date%5Bmax%5D=30%2F07%2F2022</t>
  </si>
  <si>
    <t>REG008Fatalities in all crises</t>
  </si>
  <si>
    <t>REG008People in Need</t>
  </si>
  <si>
    <t xml:space="preserve">World Population 09/2024 ; UNHCR accessed 20/09/2024 ; Migrants Refugees accessed 20/09/2024 World Population 09/2024 Worldmeter 09/2024      </t>
  </si>
  <si>
    <t xml:space="preserve">https://worldpopulationreview.com/countries/algeria-population ; 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 https://worldpopulationreview.com/countries/morocco-population https://www.worldometers.info/world-population/spain-population/     </t>
  </si>
  <si>
    <t>The figure is the sum of Level 1 figures for mixed migration from INFORM Severity Index of each country ( Algeria, Morocco, and Spain)</t>
  </si>
  <si>
    <t>REG008Minimal humanitarian conditions - Level 1</t>
  </si>
  <si>
    <t>The figure is the sum of Level 2 figures for mixed migration from INFORM Severity Index of each country (Algeria, Morocco, and Spain)</t>
  </si>
  <si>
    <t>REG008Stressed humanitarian conditions - Level 2</t>
  </si>
  <si>
    <t>The figure is the sum of Level 3 figures for mixed migration from INFORM Severity Index of each country (Algeria, Morocco, and Spain)</t>
  </si>
  <si>
    <t>REG008Moderate humanitarian conditions - Level 3</t>
  </si>
  <si>
    <t>The figure is the sum of Level 4 figures for mixed migration from INFORM Severity Index of each country (Algeria, Morocco, and Spain). However, there is limited information about the severity of the humanitarian conditions of the people in need. All of them are considered to be under Level 3</t>
  </si>
  <si>
    <t>REG008Severe humanitarian conditions - Level 4</t>
  </si>
  <si>
    <t>The figure is the sum of Level 5 figures for mixed migration from INFORM Severity Index of each country (Algeria, Morocco, and Spain). However, there is limited information about the severity of the humanitarian conditions of the people in need. All of them are considered to be under Level 3</t>
  </si>
  <si>
    <t>REG008Extreme humanitarian conditions - Level 5</t>
  </si>
  <si>
    <t>world population review accessed on 17/09/2024 + WPR Accessed 18/09/2024 + WPR Accessed on 17/09/2024 + world population review accessed on 08/08/2024 + WPR 18/09/2024 + IPC 06/09/2024 ; WPR Accessed 30/07/2024 + world population review accessed on 20/09/2024</t>
  </si>
  <si>
    <t>https://worldpopulationreview.com/countries/zimbabwe-population + https://worldpopulationreview.com/countries/madagascar-population + https://worldpopulationreview.com/countries/zambia-population + https://worldpopulationreview.com/countries/eswatini-population + https://worldpopulationreview.com/countries/malawi-population + https://www.ipcinfo.org/ipc-country-analysis/details-map/en/c/1157149/?iso3=NAM ; https://worldpopulationreview.com/countries/namibia-population + https://worldpopulationreview.com/countries/tanzania-population</t>
  </si>
  <si>
    <t>total population in Zimbabwe accessed on 17/09/2024 + The total population of Madagascar according to World Population Review as of 18/09/2024 + The current population of Zambia is 21184604 based on projections of the latest United Nations data up until 09/08/2024 + Total population of Eswatini as of 08/08/2024 according to World Population Review This is different from the people exposed since the IPC population might be outdated and probably has no projected population + Up until 18/09/2024 the population of Malawi is21769929 based on projections of the latest United Nations data + The population was picked directly from the IPC since it was close to the population projection. We used the IPC figure because if we used the WPR figure we would have a population figure less than the exposed figure. It is the population projection for the period July to September 2024 in the IPC + Total population of Tanzania in September 2024 according to world population review</t>
  </si>
  <si>
    <t>REG012Total population</t>
  </si>
  <si>
    <t>world population review accessed on 13/09/2022 + City popualtion accessed 29/05/2023 ;  OCHA 28/04/2023 + UN Statistics 2004 + world population review accessed on 23/08/2023 + CIA.gov accessed 26/05/2023 + World population review accessed on 30/06/2024 + City Population accesssed on 16/01/2023 , IPC 30/12/2022 , Mabumbe accessed on 5/1/2023 ,city population accessed on 30/04/2023 ; UNHCR 15/03/2023</t>
  </si>
  <si>
    <t>https://worldpopulationreview.com/countries/zimbabwe-population + http://www.citypopulation.de/en/madagascar/cities/ ; https://reliefweb.int/report/madagascar/flash-appeal-madagascar-grand-sud-and-grand-sud-est-january-december-2023-revised-march-2023; http://www.citypopulation.de/en/madagascar/cities/ ; https://reliefweb.int/report/madagascar/220000-urgently-need-humanitarian-aid-after-devastating-cyclone-northeast-madagascar; https://reliefweb.int/report/madagascar/madagascar-tropical-cyclone-gamane-flash-update-no-2-4-april-2024 + https://unstats.un.org/unsd/demographic/products/dyb/DYB2004/Table03.pdf + https://worldpopulationreview.com/countries/eswatini-population + https://www.cia.gov/the-world-factbook/countries/malawi/ + https://worldpopulationreview.com/countries/namibia-population + http://www.citypopulation.de/en/tanzania/cities/ , https://www.ipcinfo.org/ipc-country-analysis/details-map/en/c/1156131/ , https://mabumbe.com/list-of-districts-in-tanzania-region-wise/ ,   https://data2.unhcr.org/en/documents/details/99656</t>
  </si>
  <si>
    <t>Total area of zimbabwe + The total landmass of regions affected the drought: Andoy, Anosy, Atsimo-Anderfana, Atsimo-Atsinana, and Vatovavy Fitovinany (19317 + 25731 + 66236 + 18863 + 19605).  The total landmass of regions affected by Cyclone Gamane since it made its first landfall as from March 27th 2024: Sava = 25518, Diana = 19266, Analanjirofo = 21930, Atsinanana = 21934 + The landmass of Zambia according to United nations statistics + The whole country is affected by the Food insecurity crisis + The whole country is affected by the complex crisis + The whole country is affected by the food insecurity crisis + The landmass regions affected by food insecurity and refugees:   Dar-es Salaam ,Kigoma , Katavi ,  Dodoma , Mara , Kilimanjaro ,Manyara , Tanga , Shinyanga , Arusha , Singida , Simiyu , Tabora and Zanzibar</t>
  </si>
  <si>
    <t>REG012Landmass affected</t>
  </si>
  <si>
    <t>world population review accessed on 17/09/2024 + OCHA 20/11/2023 ; IPC accessed 31/07/2024; IFRC 13/04/2024; OCHA 04/042024; IOM 09/04/2024; OCHA 20/11/2023 ; IPC accessed 18/01/2024; IFRC 13/04/2024; OCHA 04/042024; IOM 09/04/2024; SADC 05/06/2024; ECHO 14/06/2024 + WPR Accessed on 17/09/2024 ; OCHA 07/05/2024 ; IFRC 27/05/2024; SADC 05/06/2024; ECHO 14/06/2024 + IPC 31/07/2024 + WPR 18/09/2024 ; WB 25/07/2024 + IPC 06/09/2024 + IPC 29/12/2023 ,city population accessed on 25/06/2023 ; UNHCR 30/04/2024; UNHCR 12/06/2024</t>
  </si>
  <si>
    <t>https://worldpopulationreview.com/countries/zimbabwe-population + https://reliefweb.int/report/madagascar/appel-eclair-madagascar-grand-sud-et-grand-sud-est-janvier-2023-mai-2024-decembre-2023-revise-en-octobre-2023; https://www.ipcinfo.org/ipc-country-analysis/details-map/en/c/1156778/?iso3=MDG; https://reliefweb.int/report/madagascar/appel-eclair-madagascar-grand-sud-et-grand-sud-est-janvier-2023-mai-2024-decembre-2023-revise-en-octobre-2023; https://www.ipcinfo.org/ipc-country-analysis/details-map/en/c/1156778/?iso3=MDG; http://www.citypopulation.de/en/madagascar/cities/ ; https://reliefweb.int/report/madagascar/220000-urgently-need-humanitarian-aid-after-devastating-cyclone-northeast-madagascar; https://reliefweb.int/report/madagascar/madagascar-tropical-cyclone-gamane-flash-update-no-2-4-april-2024; https://reliefweb.int/report/zimbabwe/sadc-regional-humanitarian-appeal-response-el-nino-induced-drought-and-floods-may-2024; https://reliefweb.int/map/zambia/southern-africa-and-indian-ocean-drought-and-people-need-dg-echo-daily-map-14062024; https://www.ipcinfo.org/ipc-country-analysis/details-map/en/c/1157106/?iso3=MDG + https://worldpopulationreview.com/countries/zambia-population ; https://reliefweb.int/attachments/9890d85b-000f-4eb3-81cf-7e0984a452ea/Zambia%20Drought%20Response%20Appeal%20_06052024%20FINAL%20V2.pdf ; https://reliefweb.int/attachments/37c3178d-60cd-4d2f-b1d9-ea4b9eb713ea/MDRZM022ea.pdf; https://reliefweb.int/map/zambia/southern-africa-and-indian-ocean-drought-and-people-need-dg-echo-daily-map-14062024; https://reliefweb.int/report/zimbabwe/sadc-regional-humanitarian-appeal-response-el-nino-induced-drought-and-floods-may-2024; https://reliefweb.int/map/zambia/southern-africa-and-indian-ocean-drought-and-people-need-dg-echo-daily-map-14062024;  + https://www.ipcinfo.org/ipc-country-analysis/details-map/en/c/1157105/?iso3=SWZ + https://worldpopulationreview.com/countries/malawi-population ; https://www.worldbank.org/en/news/press-release/2024/07/25/malawi-economic-monitor-calls-for-urgent-and-sustained-reforms-afe-for-faster + https://www.ipcinfo.org/ipc-country-analysis/details-map/en/c/1157149/?iso3=NAM + https://reliefweb.int/report/united-republic-tanzania/united-republic-tanzania-mainland-ipc-acute-food-insecurity-analysis-november-2023-october-2024-published-29-december-2023; http://www.citypopulation.de/en/tanzania/cities/ ; https://data.unhcr.org/en/country/tza; https://data.unhcr.org/en/documents/details/109287</t>
  </si>
  <si>
    <t>The total number of people exposed corresponds to the total population of the country. The whole population is considered as the number of people  exposed to the complex crisis in the whole country + Exposed in the multiple crises was obtained by aggregating exposed figures for drought and Gamane. Exposed is the sum of level 1+ level 2 + level 3+ level 4+ level 5 from the INFORM Severity methodology + The number of people exposed corresponds to the total population of the country living in the areas concerned by the drought crisis. According to SADC May 2024, more than three quarters 84 out of 116 districts of the country is already affected by impact of drought hence the government declaring state of disaster. + inform Severity Index Methodology, People exposed = level 1 + level 2 + level 3 + level 4 + level 5.  People in need = level 3 + level 4 + level 5. People affected =  level 2 + level 3 + level 4 + level 5. The figures were picked directly from IPC phases that correspond with humanitarian needs levels for the period June to September 2024 + The number of people exposed correponds to the total population of the country. The whole country is exposed to complex crisis in Malawi. Malawi is being affected by drought, floods, endemic diseases like cholera and sociopolitical and economic issues + INFORM SEVERITY METHODOLOGY was used to compute the different figures. PIN = PEOPLE EXPOSED - PEOPLE AFFECTED. LEVEL1 + LEVEL 2 + LEVEL 3 + LEVEL 4 + LEVEL 5 = people exposed. People affected = level 2 + 3 + 4 + 5 + "Exposed people= Levels 1 to 5, and it also includes people exposed to the food insecurity crisis and the refugees crisis."</t>
  </si>
  <si>
    <t>REG012People exposed</t>
  </si>
  <si>
    <t>world population review accessed on 17/09/2024 + OCHA 20/11/2023 ; IPC accessed 31/07/2024; IFRC 13/04/2024; OCHA 04/042024; IOM 09/04/2024; SADC 05/06/2024; ECHO 14/06/2024 + WPR Accessed on 17/09/2024 ; OCHA 07/05/2024 ; IFRC 27/05/2024 + IPC 31/07/2024 + UNICEF 05/08/2024; SADC 25/06/2024 + IPC 06/09/2024 + IPC 29/12/2023 ,city population accessed on 25/06/2023 ; UNHCR 30/04/2024; UNHCR 12/06/2024</t>
  </si>
  <si>
    <t>https://worldpopulationreview.com/countries/zimbabwe-population + https://reliefweb.int/report/madagascar/appel-eclair-madagascar-grand-sud-et-grand-sud-est-janvier-2023-mai-2024-decembre-2023-revise-en-octobre-2023; https://www.ipcinfo.org/ipc-country-analysis/details-map/en/c/1156778/?iso3=MDG;https://reliefweb.int/report/madagascar/madagascar-tc-gamane-dref-operation-mdrmg022; https://reliefweb.int/report/madagascar/madagascar-tropical-cyclone-gamane-flash-update-no-2-4-april-2024; https://reliefweb.int/report/zimbabwe/sadc-regional-humanitarian-appeal-response-el-nino-induced-drought-and-floods-may-2024; https://reliefweb.int/map/zambia/southern-africa-and-indian-ocean-drought-and-people-need-dg-echo-daily-map-14062024; https://www.ipcinfo.org/ipc-country-analysis/details-map/en/c/1157106/?iso3=MDG + https://worldpopulationreview.com/countries/zambia-population ; https://reliefweb.int/attachments/9890d85b-000f-4eb3-81cf-7e0984a452ea/Zambia%20Drought%20Response%20Appeal%20_06052024%20FINAL%20V2.pdf ; https://reliefweb.int/attachments/37c3178d-60cd-4d2f-b1d9-ea4b9eb713ea/MDRZM022ea.pdf + https://www.ipcinfo.org/ipc-country-analysis/details-map/en/c/1157105/?iso3=SWZ + https://reliefweb.int/report/zimbabwe/sadc-regional-humanitarian-appeal-response-el-nino-induced-drought-and-floods-may-2024 + https://www.ipcinfo.org/ipc-country-analysis/details-map/en/c/1157149/?iso3=NAM + https://reliefweb.int/report/united-republic-tanzania/united-republic-tanzania-mainland-ipc-acute-food-insecurity-analysis-november-2023-october-2024-published-29-december-2023; http://www.citypopulation.de/en/tanzania/cities/ ; https://data.unhcr.org/en/country/tza; https://data.unhcr.org/en/documents/details/109287</t>
  </si>
  <si>
    <t>The total number of people affected corresponds to the total population of the country. The whole population is considered as the number of people affected to the complex crisis in the whole country. + Affected in the multiple crises was obtained by aggregating affected figures for drought and Gamane. Affected is the sum of level 2 + level 3+ level 4+ level 5 from the INFORM Severity methodology + Drought has affected 84 out of 116 districts in the country. To get number of people affected we got a percentage of districts affected and multiplied by the population of the country. 84/116=0.72413793 therefore 0.72413793*21437095= 15523413 + inform Severity Index Methodology, People exposed = level 1 + level 2 + level 3 + level 4 + level 5.  People in need = level 3 + level 4 + level 5. People affected =  level 2 + level 3 + level 4 + level 5. The figures were picked directly from IPC phases that correspond with humanitarian needs levels for the period June to September 2024 + 9,000,000 are affected and also in need as a result of drought and floods in Malawi according to the SADC appeal published in June 2024 and UNICEF latest publication 05/08/2024 + INFORM SEVERITY METHODOLOGY was used to compute the different figures. PIN = PEOPLE EXPOSED - PEOPLE AFFECTED. LEVEL1 + LEVEL 2 + LEVEL 3 + LEVEL 4 + LEVEL 5 = people exposed. + Informed severity index methodology: Affected people= Levels 2 to 5</t>
  </si>
  <si>
    <t>REG012People affected</t>
  </si>
  <si>
    <t>OCHA 09/05/2024 ; UNHCR Accessed 31/05/2024 + IOM 14/12/2022 ; AFDB  02/05/2023; IFRC 13/04/2024; OCHA 04/042024 + UNHCR 31/08/2024 + x + OCHA 03/07/2024 +  + UNHCR 17/09/2024</t>
  </si>
  <si>
    <t>UNICEF 13/07/2024 + https://reliefweb.int/report/madagascar/madagascar-baseline-mobility-assessment-grand-sud-september-2022 ; https://reliefweb.int/report/madagascar/madagascar-tc-gamane-dref-operation-mdrmg022; https://reliefweb.int/report/madagascar/madagascar-tropical-cyclone-gamane-flash-update-no-2-4-april-2024 + https://data.unhcr.org/en/country/zmb + x + https://reliefweb.int/report/malawi/southern-africa-humanitarian-snapshot-june-2024 +  + https://reliefweb.int/report/united-republic-tanzania/united-republic-tanzania-operational-update-august-2024</t>
  </si>
  <si>
    <t>Number of Refugees  + The number of people internally displaced persons because of cyclone Gamane and drought in Madagascar as of March 2024. + As from the 31/08/2024 the total number of persons of concerns (all refugees = 78832, all asyslum seekers = 9060, all former refugees = 17768) stood at 105660 + x + About 26000 IDPs and 89000 refugees and ayslum seekers have been censored in malawi according to OCHA 03/07/2024 +  + The number of people displaced is the number of refugees and asylum seekers hosted in Tanzania as of 31st August 2024. Tanzania hosts 233,257 refugees and asylum-seekers mainly from Burundi and the DRC, who live in two camps, while some refugees from the 1972 Burundian population live in villages and three old settlements in Kigoma, Katavi and Tabora Regions, as of 31 August 2024.</t>
  </si>
  <si>
    <t>REG012People displaced</t>
  </si>
  <si>
    <t>UNICEF 02/08/2024 + OCHA 14/03/2024; IPC 22/08/2023 + UNICEF 25/06/2024; UNICEF 05/08/2024 +  + OCHA 03/07/2024 +  + x</t>
  </si>
  <si>
    <t>https://reliefweb.int/report/zimbabwe/unicef-zimbabwe-humanitarian-situation-report-no-7-cholera-outbreak-26-april-2024; https://reliefweb.int/report/zimbabwe/unicef-zimbabwe-humanitarian-situation-report-no-8-cholera-outbreak-27-apr-31-may-2024; https://reliefweb.int/report/zimbabwe/unicef-zimbabwe-humanitarian-situation-report-no-4-multi-hazard-01-january-30-june-2024 + https://reliefweb.int/report/madagascar/madagascar-humanitarian-snapshot-february-2024; https://www.ipcinfo.org/ipcinfo-website/alerts-archive/issue-85/en/ + https://reliefweb.int/report/zambia/unicef-zambia-flash-update-cholera-23-june-2024 +  + https://reliefweb.int/report/malawi/southern-africa-humanitarian-snapshot-june-2024 +  + x</t>
  </si>
  <si>
    <t>As of 30 June 2024, Zimbabwe has recorded a cumulative total of 34,550 cholera cases from 63 districts across the 10 provinces with 719 deaths which resulted in a case fatality rate of 2.1 per cent. + Over 30000 malaria cases have been reported from the period July-December 2023 as published by OCHA 14/03/2024. Approximately 458,700 children under the age of five are likely to suffer acute malnutrition. Among them, over 121,000 children are expected to suffer from Severe Acute Malnutrition (SAM) and nearly 338,000 children are expected to experience Moderate Acute Malnutrition (MAM). In the Grand Sud Est region, an estimated 196,451 cases are projected, with 57,973 children in SAM and 138,478 children in MAM. In total we add the cholera cases to that of malnutrition = 226651 + As from june 2024, 23378 cumulative cholera cases and 740 deaths were recorded in zambia accoding to the latest report published by UNICEF. 23,378 cumulative Cholera cases with 740 deaths as of reporting date. Community surveillance for Cholera was initiated with screening of 18,047 under 5 years children and 22,400 above 5 years visited in 7,122 households. +  + According to OCHA, 246 cholera cases have been recorded in malawi from Januray to May 2024 +  + x</t>
  </si>
  <si>
    <t>REG012Illness cases reported</t>
  </si>
  <si>
    <t xml:space="preserve"> + OCHA 21/07/2023; IFRC 13/04/2024; OCHA 04/042024 +  +  + x +  + x</t>
  </si>
  <si>
    <t xml:space="preserve"> + https://reliefweb.int/report/madagascar/madagascar-tc-gamane-dref-operation-mdrmg022; https://reliefweb.int/report/madagascar/madagascar-tropical-cyclone-gamane-flash-update-no-2-4-april-2024 +  +  + x +  + x</t>
  </si>
  <si>
    <t xml:space="preserve"> + Four injuries reported in Antalaha, Vohemar, and Toamasina II reported by the  National Bureau for Disaster Risk Reduction (BNGRC) latest information due to Cyclone Gamane. +  +  + x +  + x</t>
  </si>
  <si>
    <t>REG012Injuries reported</t>
  </si>
  <si>
    <t>WHO 12/05/2024; UNICEF 18/06/2024; ACLED 09/08/2024; UNICEF 02/08/2024 + OCHA 21/07/2023; IFRC 13/04/2024; OCHA 04/042024 + ACLED 09/08/2024; WHO 12/05/2024; WHO 19/06/2024; UNICEF 25/06/2024; UNICEF 05/08/2024 + ACLED accessed on 08/08/2024 + WHO 12/05/2024 + ACLED accessed on 17/09/2024 + ACLED accessed on 20/09/2024</t>
  </si>
  <si>
    <t>https://iris.who.int/bitstream/handle/10665/376898/OEW19-0612052024.pdf; https://reliefweb.int/report/zimbabwe/unicef-zimbabwe-humanitarian-situation-report-no-8-cholera-outbreak-27-apr-31-may-2024 ; https://acleddata.com/explorer/ + https://reliefweb.int/report/madagascar/madagascar-tc-gamane-dref-operation-mdrmg022; https://reliefweb.int/report/madagascar/madagascar-tropical-cyclone-gamane-flash-update-no-2-4-april-2024 + https://acleddata.com/explorer/ ; https://reliefweb.int/report/zambia/weekly-regional-cholera-bulletin-4-march-2024-data-reported-3-march-2024 ; https://iris.who.int/bitstream/handle/10665/376898/OEW19-0612052024.pdf; https://reliefweb.int/report/ethiopia/multi-country-outbreak-cholera-external-situation-report-15-published-19-june-2024; https://reliefweb.int/report/zambia/unicef-zambia-flash-update-cholera-23-june-2024; https://reliefweb.int/report/zambia/unicef-zambia-flash-update-no7-cholera-and-drought-5-august-2024 + https://acleddata.com/explorer/ + https://iris.who.int/bitstream/handle/10665/376898/OEW19-0612052024.pdf + https://acleddata.com/explorer/ + https://acleddata.com/dashboard/#/dashboard</t>
  </si>
  <si>
    <t>10 fatalities between 18/03/2024 to 18/09/2024 from ACLED. However, from the exported data there were no fatalities related to drought or floods from the justification in the data. As of 30 June 2024, Zimbabwe has recorded a cumulative total of 34,550 cholera cases from 63 districts across the 10 provinces with 719 deaths which resulted in a case fatality rate of 2.1 per cent. + 19 fatalities are being reported across multiple locations by the BNGRC  due to the landfall of Cyclone Gamane. + 07 fatalities between 17/03/2024  to 17/09/2024 from ACLED. However, from the exported data there were no fatalities related to drought from the justification in the data. Cholera outbreak and spread is most of the time exacerbated by drought which causes and impact on WASH. As from june 2024, 23378 cumulative cholera cases and 740 deaths were recorded in zambia according to the latest report published by UNICEF 05/08/2024. + There were 3 fatalities between 08/02/2024 and  08/08/2024 from ACLED but none related to food insecurity + Twenty-nine districts have reported Cholera cases since March 2022 in the Machinga district. As of 7 April 2024, a cumulative total of 59 334 cases and 1 774 deaths (CFR 3.0%) have been reported since the onset of the outbreak + 02 fatalities reported by ACLED from 17/03/2024 -17/09/2024. However, they were not food security related + 15 fatalities between 20/03/2024 to 20/09/2024 but not related to food insecurity and refugee crisis</t>
  </si>
  <si>
    <t>REG012Fatalities reported</t>
  </si>
  <si>
    <t>WHO 12/05/2024; UNICEF 18/06/2024; ACLED 18/09/2024; UNICEF 02/08/2024 + OCHA 21/07/2023; IFRC 13/04/2024; OCHA 04/042024 + ACLED 09/08/2024; WHO 12/05/2024; WHO 19/06/2024; UNICEF 25/06/2024; UNICEF 05/08/2024 + ACLED accessed on 08/08/2024 + WHO 12/05/2024 + ACLED accessed on 17/09/2024 + ACLED accessed on 20/09/2024</t>
  </si>
  <si>
    <t>10 fatalities between 18/03/2024 to 18/09/2024 from ACLED. However, from the exported data there were no fatalities related to drought from the justification in the data.As of 30 June 2024, Zimbabwe has recorded a cumulative total of 34,550 cholera cases from 63 districts across the 10 provinces with 719 deaths which resulted in a case fatality rate of 2.1 per cent. + From February to March 2023 and The total fatalities due to the ongoing crisis caused by Cyclone Gamane as from 27th March 2024. + 07 fatalities between 17/03/2024  to 17/09/2024 from ACLED. However, from the exported data there were no fatalities related to drought from the justification in the data. Cholera outbreak and spread is most of the time exacerbated by drought which causes and impact on WASH. As from june 2024, 23378 cumulative cholera cases and 740 deaths were recorded in zambia according to the latest report published by UNICEF 05/08/2024. + There were 3 fatalities between 08/02/2024 and  08/08/2024 from ACLED but none related to food insecurity + Twenty-nine districts have reported Cholera cases since March 2022 in the Machinga district. As of 7 April 2024, a cumulative total of 59 334 cases and 1 774 deaths (CFR 3.0%) have been reported since the onset of the outbreak + 02 fatalities reported by ACLED from 17/03/2024 -17/09/2024. However, they were not food security related + 15 fatalities between 20/03/2024 to 20/09/2024 but not related to food insecurity and refugee crisis</t>
  </si>
  <si>
    <t>REG012Fatalities in all crises</t>
  </si>
  <si>
    <t>UNICEF 11/09/2024 + SADC 05/06/2024 ; IPC 31/07/2024 + SADC 05/06/2024; ECHO 14/06/2024;  UNICEF 05/08/2024 + IPC 31/07/2024 + UNICEF 05/08/2024; SADC 25/06/2024 + IPC 08/07/2024 ; SADC 05/06/2024 ; The Namibia 27/05/2024 + IPC Accessed 29/12/2023 ; UNHCR 17/09/2024</t>
  </si>
  <si>
    <t>https://reliefweb.int/report/zimbabwe/sadc-regional-humanitarian-appeal-response-el-nino-induced-drought-and-floods-may-2024; https://reliefweb.int/map/zambia/southern-africa-and-indian-ocean-drought-and-people-need-dg-echo-daily-map-14062024; https://reliefweb.int/report/zimbabwe/sadc-regional-humanitarian-appeal-response-el-nino-induced-drought-and-floods-may-2024; https://reliefweb.int/report/zimbabwe/unicef-zimbabwe-humanitarian-situation-report-no-4-multi-hazard-01-january-30-june-2024; https://reliefweb.int/report/zimbabwe/unicef-zimbabwe-humanitarian-situation-report-no-4-multi-hazard-01-january-30-june-2024; https://reliefweb.int/report/zimbabwe/unicef-zimbabwe-humanitarian-situation-report-no-5-multi-hazard-01-31-july-2024 + https://reliefweb.int/report/zimbabwe/sadc-regional-humanitarian-appeal-response-el-nino-induced-drought-and-floods-may-2024 ; https://www.ipcinfo.org/ipc-country-analysis/details-map/en/c/1156778/?iso3=MDG + https://reliefweb.int/report/zimbabwe/sadc-regional-humanitarian-appeal-response-el-nino-induced-drought-and-floods-may-2024; https://reliefweb.int/map/zambia/southern-africa-and-indian-ocean-drought-and-people-need-dg-echo-daily-map-14062024; https://reliefweb.int/report/zambia/unicef-zambia-flash-update-no7-cholera-and-drought-5-august-2024 + https://www.ipcinfo.org/ipc-country-analysis/details-map/en/c/1157105/?iso3=SWZ + https://reliefweb.int/report/zimbabwe/sadc-regional-humanitarian-appeal-response-el-nino-induced-drought-and-floods-may-2024; https://reliefweb.int/report/malawi/unicef-malawi-humanitarian-situation-report-no-3-30-june-2024 + https://www.ipcinfo.org/ipc-country-analysis/details-map/en/c/1157090/?iso3=NAM ; https://reliefweb.int/report/zimbabwe/sadc-regional-humanitarian-appeal-response-el-nino-induced-drought-and-floods-may-2024 ; https://www.namibian.com.na/namibia-declares-state-of-emergency-over-drought/ + https://reliefweb.int/report/united-republic-tanzania/united-republic-tanzania-mainland-ipc-acute-food-insecurity-analysis-november-2023-october-2024-published-29-december-2023; https://data.unhcr.org/en/documents/details/110520; https://reliefweb.int/report/united-republic-tanzania/united-republic-tanzania-operational-update-august-2024</t>
  </si>
  <si>
    <t>The number of people in need is taken from UNICEF  11/09/2024. According to this latest report, the number of people in need 7.6 million(about 50 per cent of the total population) in the country are facing food insecurity (2024  rural and urban Zimbabwe Livelihoods Assessment Committee (ZIMLAC)). + The PIN was got by aggregating PIN from drought and cyclone Gamane and that was the PIN figure from the SADC appeal + An estimated 36.8 million people are in need of humanitarian assistance to address mainly food security, nutrition and water, sanitation and hygiene (WASH) needs in Southern African nations and Indian Ocean out of which an estimated total of 9,8 million people are in need across the impacted areas of the country. The number might have increased from the May 2024 publication since the country declared a state of disaster as a result of impact of El Nino and an appeal by SADC was published in June 2024. We considered 9.8 million since it was triangulating with sources like UNICEF and ECHO that mentioned the figure as for the people in need. Additionally, the SADC appeal was inclusive of most sectors needs like food, WASH, health and nutrition + inform Severity Index Methodology, People exposed = level 1 + level 2 + level 3 + level 4 + level 5.  People in need = level 3 + level 4 + level 5. People affected =  level 2 + level 3 + level 4 + level 5. The figures were picked directly from IPC phases that correspond with humanitarian needs levels for the period June to September 2024 + We considered 9,000,000 to be in need from the SADC appeal because the SADC appeal includes Food Insecurity, WASH, nutriton, cholera, livestock death. We did not consider the July 2024 IPC publication since it only focuses on food insecurity but the country is undergoing complex crisis leading to a number of needs aprt from food insecurity. We did the same consideration leaving the drought appeal published in July 2024. The draft National El Niño Induced prolonged Dry Spells and Floods Response Appeal asserts that 9 million people affected and in need of assistance. We also found out from the latest publication of UNICEF, the total number of people in need of humanitarian assistance is 9000000 + This is the number of people in need in Namibia as result of the food insecurity crisis caused by drought in the country. The number might have increased in from the last IPC figures due to the impact of El nino and since May 2024, the country declared a state of disaster as a result of drought. The PIN figure is a summation of level 3,4 and 5 from the IPC. The figure might be different from the SADC appeal figure because the IPC had the lastest publication and also has a projection period July to September 2024 + It is the number of refugees and asylum seekers in Tanzania as of 31/08/2024  (233257) + 379,476 People in Crisis food insecurity level (IPC Phase 3) (the projected ones).</t>
  </si>
  <si>
    <t>REG012People in Need</t>
  </si>
  <si>
    <t>world population review accessed on 17/09/2024 + OCHA 20/11/2023 ; IPC accessed 31/07/2024; City popualtion accessed 19/04/2024;  IOM 09/04/2024;  OCHA 04/04/2024; SADC 05/06/2024; ECHO 14/06/2024 + WPR Accessed on 17/09/2024 ; OCHA 07/05/2024 ; IFRC 27/05/2024 + IPC 31/07/2024 + WPR 18/09/2024 ; WB 25/07/2024 ; SADC 25/06/2024 + IPC 06/09/2024 + IPC Accessed 29/12/2023 , city population accessed on 25/06/2023 ; UNHCR 30/04/2024; UNHCR 12/06/2024;  UNHCR 17/09/2024</t>
  </si>
  <si>
    <t>https://worldpopulationreview.com/countries/zimbabwe-population + https://reliefweb.int/report/madagascar/appel-eclair-madagascar-grand-sud-et-grand-sud-est-janvier-2023-mai-2024-decembre-2023-revise-en-octobre-2023; https://www.ipcinfo.org/ipc-country-analysis/details-map/en/c/1156778/?iso3=MDG; http://www.citypopulation.de/en/madagascar/cities/ ; https://reliefweb.int/report/madagascar/220000-urgently-need-humanitarian-aid-after-devastating-cyclone-northeast-madagascar;https://reliefweb.int/report/zimbabwe/sadc-regional-humanitarian-appeal-response-el-nino-induced-drought-and-floods-may-2024; https://reliefweb.int/map/zambia/southern-africa-and-indian-ocean-drought-and-people-need-dg-echo-daily-map-14062024 https://reliefweb.int/report/madagascar/madagascar-tropical-cyclone-gamane-flash-update-no-2-4-april-2024; https://www.ipcinfo.org/ipc-country-analysis/details-map/en/c/1157106/?iso3=MDG + https://worldpopulationreview.com/countries/zambia-population ; https://reliefweb.int/attachments/9890d85b-000f-4eb3-81cf-7e0984a452ea/Zambia%20Drought%20Response%20Appeal%20_06052024%20FINAL%20V2.pdf ; https://reliefweb.int/attachments/37c3178d-60cd-4d2f-b1d9-ea4b9eb713ea/MDRZM022ea.pdf + https://www.ipcinfo.org/ipc-country-analysis/details-map/en/c/1157105/?iso3=SWZ + WPR 18/09/2024 ; WB 25/07/2024 ; SADC 25/06/2024 + https://www.ipcinfo.org/ipc-country-analysis/details-map/en/c/1157149/?iso3=NAM + https://reliefweb.int/report/united-republic-tanzania/united-republic-tanzania-mainland-ipc-acute-food-insecurity-analysis-november-2023-october-2024-published-29-december-2023; https://data.unhcr.org/en/documents/details/109287;https://reliefweb.int/report/united-republic-tanzania/united-republic-tanzania-operational-update-august-2024</t>
  </si>
  <si>
    <t>INFORM SEVERITY INDEX methodology: Level1= Exposed population - affected population. + INFORM severity index methodology was used to compute level 1 and 2. Level 1=exposed-affected. Level 2=affected-PIN. People in need (PIN) is the summation of Levels 3 to 5 . Level 3 is the aggregation of drought and Gamane crisis , level 4 was picked in the IPC (May to September 2024) since Gamane had no level 4 and level 5 too was also picked from the IPC (May to September 2024) + People in level 1 was got by using Severity index methodology. Level 1 =Exposed-Affected + The figures were picked directly from IPC phases that correspond with humanitarian needs levels for the period June to September 2024 + INFORM SEVERITY METHODOLOGY was used to compute the level 1. Level 1 was got by taking people exposed-People affected  + People in IPC phase 1 for the period July to September 2024. The figure was picked directly from the IPC + The sum of people in Level 1 in the food insecurity crisis + the refugees crisis, which gives the same result as with the Inform Severity Index Methodology (exposed- affected)</t>
  </si>
  <si>
    <t>REG012Minimal humanitarian conditions - Level 1</t>
  </si>
  <si>
    <t>world population review accessed on 20/06/2024 ; UNICEF 18/06/2024; ECHO 14/06/2024; SADC 05/06/2024;UNICEF 02/08/2024; UNICEF 11/09/2024 + OCHA 20/11/2023 ; IPC accessed 31/07/2024;  City popualtion accessed 19/04/2024;  IOM 09/04/2024;  OCHA 04/04/2024; SADC 05/06/2024; ECHO 14/06/2024 + WPR Accessed on 17/09/2024 ; OCHA 07/05/2024 ; IFRC 27/05/2024; SADC 05/06/2024; ECHO 14/06/2024; UNICEF 05/08/2024 + IPC 31/07/2024 + UNICEF 05/08/2024; SADC 25/06/2024 + IPC 06/09/2024 + IPC Accessed 29/12/2023 ,city population accessed on 25/06/2023 ; UNHCR 30/04/2024; UNHCR 12/06/2024, UNHCR 15/07/2024; UNHCR 24/07/2024; UNHCR 17/09/2024</t>
  </si>
  <si>
    <t>https://reliefweb.int/report/zimbabwe/sadc-regional-humanitarian-appeal-response-el-nino-induced-drought-and-floods-may-2024; https://reliefweb.int/map/zambia/southern-africa-and-indian-ocean-drought-and-people-need-dg-echo-daily-map-14062024; https://reliefweb.int/report/zimbabwe/sadc-regional-humanitarian-appeal-response-el-nino-induced-drought-and-floods-may-2024; https://reliefweb.int/report/zimbabwe/unicef-zimbabwe-humanitarian-situation-report-no-4-multi-hazard-01-january-30-june-2024; https://reliefweb.int/report/zimbabwe/unicef-zimbabwe-humanitarian-situation-report-no-5-multi-hazard-01-31-july-2024 + https://reliefweb.int/report/madagascar/appel-eclair-madagascar-grand-sud-et-grand-sud-est-janvier-2023-mai-2024-decembre-2023-revise-en-octobre-2023; https://www.ipcinfo.org/ipc-country-analysis/details-map/en/c/1156778/?iso3=MDG; http://www.citypopulation.de/en/madagascar/cities/ ; https://reliefweb.int/report/madagascar/220000-urgently-need-humanitarian-aid-after-devastating-cyclone-northeast-madagascar;https://reliefweb.int/report/zimbabwe/sadc-regional-humanitarian-appeal-response-el-nino-induced-drought-and-floods-may-2024; https://reliefweb.int/map/zambia/southern-africa-and-indian-ocean-drought-and-people-need-dg-echo-daily-map-14062024 https://reliefweb.int/report/madagascar/madagascar-tropical-cyclone-gamane-flash-update-no-2-4-april-2024; https://www.ipcinfo.org/ipc-country-analysis/details-map/en/c/1157106/?iso3=MDG + https://worldpopulationreview.com/countries/zambia-population ; https://reliefweb.int/attachments/9890d85b-000f-4eb3-81cf-7e0984a452ea/Zambia%20Drought%20Response%20Appeal%20_06052024%20FINAL%20V2.pdf ; https://reliefweb.int/attachments/37c3178d-60cd-4d2f-b1d9-ea4b9eb713ea/MDRZM022ea.pdf; https://reliefweb.int/report/zimbabwe/sadc-regional-humanitarian-appeal-response-el-nino-induced-drought-and-floods-may-2024; https://reliefweb.int/map/zambia/southern-africa-and-indian-ocean-drought-and-people-need-dg-echo-daily-map-14062024; https://reliefweb.int/report/zambia/unicef-zambia-flash-update-no7-cholera-and-drought-5-august-2024 + https://www.ipcinfo.org/ipc-country-analysis/details-map/en/c/1157105/?iso3=SWZ + https://reliefweb.int/report/zimbabwe/sadc-regional-humanitarian-appeal-response-el-nino-induced-drought-and-floods-may-2024; https://reliefweb.int/report/malawi/unicef-malawi-humanitarian-situation-report-no-3-30-june-2024 + https://www.ipcinfo.org/ipc-country-analysis/details-map/en/c/1157149/?iso3=NAM + https://reliefweb.int/report/united-republic-tanzania/united-republic-tanzania-mainland-ipc-acute-food-insecurity-analysis-november-2023-october-2024-published-29-december-2023; https://data.unhcr.org/en/documents/details/109287; https://data.unhcr.org/en/documents/details/109911; https://reliefweb.int/report/united-republic-tanzania/united-republic-tanzania-operational-update-june-2024; https://reliefweb.int/report/united-republic-tanzania/united-republic-tanzania-operational-update-august-2024</t>
  </si>
  <si>
    <t>INFORM SEVERITY INDEX methodology: Level 2 = Affected population - PIN  + INFORM severity index methodology was used to compute level 1 and 2. Level 1=exposed-affected. Level 2=affected-PIN. People in need (PIN) is the summation of Levels 3 to 5 . Level 3 is the aggregation of drought and Gamane crisis , level 4 was picked in the IPC (May to September 2024) since Gamane had no level 4 and level 5 too was also picked from the IPC (May to September 2024) + People in level 2 were got by using Severity index methodology. Level 2 = Affected-PIN   + inform Severity Index Methodology, People exposed = level 1 + level 2 + level 3 + level 4 + level 5.  People in need = level 3 + level 4 + level 5. People affected =  level 2 + level 3 + level 4 + level 5. The figures were picked directly from IPC phases that correspond with humanitarian needs levels + We considered 9,000,000 to be in need from the SADC appeal because the SADC appeal includes Food Insecurity, WASH, nutriton, cholera, livestock death. We did not consider the July 2024 IPC publication since it only focuses on food insecurity but the country is undergoing complex crisis leading to a number of needs aprt from food insecurity. We did the same consideration leaving the drought appeal published in July 2024. The draft National El Niño Induced prolonged Dry Spells and Floods Response Appeal asserts that 9 million people affected and in need of assistance. We also found out from the latest publication of UNICEF, the total number of people in need of humanitarian assistance is 9000000 + People in IPC phase 2 for the period July to September 2024. The figure was picked directly from the IPC + The sum of people in Level 2 in the food insecurity crisis + the refugees crisis, which gives the same result as with the Inform Severity Index Methodology ( affected - PIN)</t>
  </si>
  <si>
    <t>REG012Stressed humanitarian conditions - Level 2</t>
  </si>
  <si>
    <t>UNICEF 11/09/2024 + OCHA 20/11/2023 ; IPC accessed 31/07/2024; IFRC 13/04/2024; OCHA 04/042024; IOM 09/04/2024; SADC 05/06/2024; ECHO 14/06/2024 + OCHA 07/05/2024 ; IFRC 27/05/2024 + IPC 31/07/2024 + WPR 18/09/2024 ; WB 25/07/2024 ; SADC 25/06/2024 + IPC 06/09/2024 + IPC Accessed 29/12/2023 ; UNHCR 17/09/2024</t>
  </si>
  <si>
    <t>https://reliefweb.int/report/zimbabwe/sadc-regional-humanitarian-appeal-response-el-nino-induced-drought-and-floods-may-2024; https://reliefweb.int/map/zambia/southern-africa-and-indian-ocean-drought-and-people-need-dg-echo-daily-map-14062024; https://reliefweb.int/report/zimbabwe/sadc-regional-humanitarian-appeal-response-el-nino-induced-drought-and-floods-may-2024; https://reliefweb.int/report/zimbabwe/unicef-zimbabwe-humanitarian-situation-report-no-4-multi-hazard-01-january-30-june-2024; https://reliefweb.int/report/zimbabwe/unicef-zimbabwe-humanitarian-situation-report-no-4-multi-hazard-01-january-30-june-2024; https://reliefweb.int/report/zimbabwe/unicef-zimbabwe-humanitarian-situation-report-no-5-multi-hazard-01-31-july-2024 + https://reliefweb.int/report/madagascar/appel-eclair-madagascar-grand-sud-et-grand-sud-est-janvier-2023-mai-2024-decembre-2023-revise-en-octobre-2023; https://www.ipcinfo.org/ipc-country-analysis/details-map/en/c/1156778/?iso3=MDG;https://reliefweb.int/report/madagascar/madagascar-tc-gamane-dref-operation-mdrmg022; https://reliefweb.int/report/madagascar/madagascar-tropical-cyclone-gamane-flash-update-no-2-4-april-2024; https://reliefweb.int/report/zimbabwe/sadc-regional-humanitarian-appeal-response-el-nino-induced-drought-and-floods-may-2024; https://reliefweb.int/map/zambia/southern-africa-and-indian-ocean-drought-and-people-need-dg-echo-daily-map-14062024; https://www.ipcinfo.org/ipc-country-analysis/details-map/en/c/1157106/?iso3=MDG + https://reliefweb.int/attachments/9890d85b-000f-4eb3-81cf-7e0984a452ea/Zambia%20Drought%20Response%20Appeal%20_06052024%20FINAL%20V2.pdf ; https://reliefweb.int/attachments/37c3178d-60cd-4d2f-b1d9-ea4b9eb713ea/MDRZM022ea.pdf + https://www.ipcinfo.org/ipc-country-analysis/details-map/en/c/1157105/?iso3=SWZ + https://worldpopulationreview.com/countries/malawi-population ; https://www.worldbank.org/en/news/press-release/2024/07/25/malawi-economic-monitor-calls-for-urgent-and-sustained-reforms-afe-for-faster ; https://reliefweb.int/report/zimbabwe/sadc-regional-humanitarian-appeal-response-el-nino-induced-drought-and-floods-may-2024 + https://www.ipcinfo.org/ipc-country-analysis/details-map/en/c/1157149/?iso3=NAM + https://reliefweb.int/report/united-republic-tanzania/united-republic-tanzania-mainland-ipc-acute-food-insecurity-analysis-november-2023-october-2024-published-29-december-2023; https://data.unhcr.org/en/documents/details/110520; https://reliefweb.int/report/united-republic-tanzania/united-republic-tanzania-operational-update-august-2024</t>
  </si>
  <si>
    <t>All people in need are considered to have level 3 needs. This number includes people in need from all the sectors + INFORM severity index methodology was used to compute level 1 and 2. Level 1=exposed-affected. Level 2=affected-PIN. People in need (PIN) is the summation of Levels 3 to 5 . Level 3 is the aggregation of drought and Gamane crisis , level 4 was picked in the IPC (May to September 2024) since Gamane had no level 4 and level 5 too was also picked from the IPC (May to September 2024) + To calculate Level 3, we subtracted the number (9800000) from the SADC appeal from the total number of people in level 4 (37,877) from the OCHA appeal, which runs until the end of 2024. This gave us the result of 9762123. The SADC appeal did not provide a breakdown of levels, only the total number. So, we used the OCHA appeal, which runs until December 2024 and included the people in level 4 to determine the appropriate figure for level 3. + The figure was picked directly from IPC phase 3 that corresponds with humanitarian needs levels (moderate/ level 3). This figure represents people in IPC phase 3 during the period June to September 2024 + INFORM SEVERITY METHODOLOGY was used to compute the level 1. Level 1 was got by taking people exposed-People affected  + People in IPC phase 3 for the period July to September 2024. The figure was picked directly from the IPC + The sum of people in Level 3 in the food insecurity crisis (379,476) + the refugees crisis (233257)</t>
  </si>
  <si>
    <t>REG012Moderate humanitarian conditions - Level 3</t>
  </si>
  <si>
    <t xml:space="preserve">OCHA 09/05/2024 + IPC 31/07/2024 + OCHA 07/05/2024 + IPC 31/07/2024 + SADC 25/06/2024 + IPC 06/09/2024 + IPC Accessed 29/12/2023 , </t>
  </si>
  <si>
    <t>https://reliefweb.int/attachments/8cbb6c5b-99df-41ab-bd12-7628f4d46f6f/Zimbabwe_Drought%20Flash%20Appeal_20240509_Final_1.pdf?_gl=1*1k1s9tj*_ga*NzMzMDA4Njg2LjE3MDM3NzgzNjQ.*_ga_E60ZNX2F68*MTcxNzE0NTA2NS40My4xLjE3MTcxNDUxMjMuMi4wLjA. + https://www.ipcinfo.org/ipc-country-analysis/details-map/en/c/1157106/?iso3=MDG + https://reliefweb.int/attachments/9890d85b-000f-4eb3-81cf-7e0984a452ea/Zambia%20Drought%20Response%20Appeal%20_06052024%20FINAL%20V2.pdf + https://www.ipcinfo.org/ipc-country-analysis/details-map/en/c/1157105/?iso3=SWZ + https://reliefweb.int/report/zimbabwe/sadc-regional-humanitarian-appeal-response-el-nino-induced-drought-and-floods-may-2024 + https://www.ipcinfo.org/ipc-country-analysis/details-map/en/c/1157149/?iso3=NAM + https://reliefweb.int/report/united-republic-tanzania/united-republic-tanzania-mainland-ipc-acute-food-insecurity-analysis-november-2023-october-2024-published-29-december-2023; https://data.unhcr.org/en/country/tza</t>
  </si>
  <si>
    <t>There is no analysis of the severity of needs so we entered x instead. From the Appeal severity , there is an area called Mbire that might have people in level 4 but the appeal does not provide the number of people that might be in level 4 + INFORM severity index methodology was used to compute level 1 and 2. Level 1=exposed-affected. Level 2=affected-PIN. People in need (PIN) is the summation of Levels 3 to 5 . Level 3 is the aggregation of drought and Gamane crisis , level 4 was picked in the IPC (May to September 2024) since Gamane had no level 4 and level 5 too was also picked from the IPC (May to September 2024) + An estimated 37,877 people across seven districts are in IPC 4 with emergency levels of food insecurity facing severe drought conditions and in need of immediate assistance. The seven districts are Rufunsa, Zambezi, Kalabo, Shang’ombo, Senanga, Sioma and Sikongo + In the period June to September 2024, no people were classified in level 4 and 5 + INFORM SEVERITY METHODOLOGY was used to compute the level 2. Level 2 was got by taking People affected-People in need  + People in IPC phase 4 for the period July to September 2024. The figure was picked directly from the IPC + The sum of people in Level 4 in the food insecurity crisis + the refugees crisis. There were no people classified in level 4 in Refugee and food insecurity crises so our level 4 is 0</t>
  </si>
  <si>
    <t>REG012Severe humanitarian conditions - Level 4</t>
  </si>
  <si>
    <t xml:space="preserve">x + IPC 31/07/2024 + OCHA 07/05/2024 + IPC 31/07/2024 + SADC 25/06/2024 ; IPC 05/07/2024 + IPC 06/09/2024 + IPC Accessed 29/12/2023 , </t>
  </si>
  <si>
    <t>x + https://www.ipcinfo.org/ipc-country-analysis/details-map/en/c/1157106/?iso3=MDG + https://reliefweb.int/attachments/9890d85b-000f-4eb3-81cf-7e0984a452ea/Zambia%20Drought%20Response%20Appeal%20_06052024%20FINAL%20V2.pdf + https://www.ipcinfo.org/ipc-country-analysis/details-map/en/c/1157105/?iso3=SWZ + https://reliefweb.int/report/zimbabwe/sadc-regional-humanitarian-appeal-response-el-nino-induced-drought-and-floods-may-2024 ; https://www.ipcinfo.org/ipc-country-analysis/details-map/en/c/1157089/?iso3=MWI + https://www.ipcinfo.org/ipc-country-analysis/details-map/en/c/1157149/?iso3=NAM + https://reliefweb.int/report/united-republic-tanzania/united-republic-tanzania-mainland-ipc-acute-food-insecurity-analysis-november-2023-october-2024-published-29-december-2023; https://data.unhcr.org/en/country/tza</t>
  </si>
  <si>
    <t>There is no analysis of the severity of needs so we entered x instead + INFORM severity index methodology was used to compute level 1 and 2. Level 1=exposed-affected. Level 2=affected-PIN. People in need (PIN) is the summation of Levels 3 to 5 . Level 3 is the aggregation of drought and Gamane crisis , level 4 was picked in the IPC (May to September 2024) since Gamane had no level 4 and level 5 too was also picked from the IPC (May to September 2024) + According to the Drought Response Appeal published on 7 May 2024, no one was classified under level 5 + In the period June to September 2024, no people were classified in level 4 and 5 + Level 3 was got by taking the PIN figure from the SADC appeal minus the IPC figures May to Setember 2024 for level 4 and 5. The PIN figure is usually the summation of levels 3,4 and 5 + People in IPC phase 5 for the period July to September 2024. The figure was picked directly from the IPC + The sum of people in Level 4 in the food insecurity crisis + the refugees crisis. There were no people classified to be in level 5 in Refugee and food insecurity crises so our level 5 is 0</t>
  </si>
  <si>
    <t>REG012Extreme humanitarian conditions - Level 5</t>
  </si>
  <si>
    <t>x + MDM 02/05/2023 + UNHCR 31/03/2021 + IPC 23/08/2023 + IPC 05/07/2024 + x + IPC 30/12/2022 , UNHCR 31/08/2023</t>
  </si>
  <si>
    <t>x + https://reliefweb.int/report/madagascar/madagascar-humanitarian-emergency-driven-climate-crisis + https://data2.unhcr.org/en/country/zmb + https://www.ipcinfo.org/ipc-country-analysis/details-map/en/c/1152805/?iso3=SWZ + https://www.ipcinfo.org/ipc-country-analysis/details-map/en/c/1157089/?iso3=MWI + x + https://www.ipcinfo.org/ipc-country-analysis/details-map/en/c/1156131/?iso3=TZA,  https://reliefweb.int/report/south-sudan/regional-dashboard-rb-ehagl-refugees-asylum-seekers-returnees-and-idps-30-july-2023</t>
  </si>
  <si>
    <t>Host-community, IDPs, refugees , returnees + The host community + Refugees, host and non-host groups are affected by the crisis. Most refugees are from Angola and DRC, and smaller numbers of refugees are from Rwanda, Burundi, Somalia and other nationalities.  + Host community + The SADC appeal did not provide the level 4 so we picked people in level 4 from the IPC May to Sepember 2024 + Affected population + Host-community and Refugees</t>
  </si>
  <si>
    <t>REG012Crisis affected groups</t>
  </si>
  <si>
    <t>World Bank accessed 07/10/2024; MPI 07/03/2023</t>
  </si>
  <si>
    <t>https://data.worldbank.org/indicator/SP.POP.TOTL?locations=NI;https://reliefweb.int/report/nicaragua/crisis-prompts-record-emigration-nicaragua-surpassing-cold-war-era</t>
  </si>
  <si>
    <t>Total number of pepopulation of Nicaragua (7046310) - Nicaraguan refugees in other countries (250,000)</t>
  </si>
  <si>
    <t>NIC001Total population</t>
  </si>
  <si>
    <t xml:space="preserve">World Bank accessed 29/05/2024 </t>
  </si>
  <si>
    <t>https://data.worldbank.org/indicator/AG.LND.TOTL.K2?locations=NI</t>
  </si>
  <si>
    <t>Total landmass according to World Bank</t>
  </si>
  <si>
    <t>NIC001Landmass affected</t>
  </si>
  <si>
    <t>World Bank accessed 07/10/2024 a; MPI 07/03/2023</t>
  </si>
  <si>
    <t>NIC001People exposed</t>
  </si>
  <si>
    <t>Ministerio de Asuntos Exteriores del Reino de España 01/01/2024</t>
  </si>
  <si>
    <t>https://www.exteriores.gob.es/Documents/FichasPais/NICARAGUA_FICHA%20PAIS.pdf</t>
  </si>
  <si>
    <t>Because of the lack of information, Nicaragua's most affected population is assumed to be those living in the most populated cities: Managua 1.061.054 residents; León 213.718; Masaya 191.574; Chinandega 137.539 and Matagalpa 169.540</t>
  </si>
  <si>
    <t>NIC001People affected</t>
  </si>
  <si>
    <t>MPI 07/03/2023 https://reliefweb.int/report/nicaragua/crisis-prompts-record-emigration-nicaragua-surpassing-cold-war-era</t>
  </si>
  <si>
    <t>https://reliefweb.int/report/nicaragua/crisis-prompts-record-emigration-nicaragua-surpassing-cold-war-era</t>
  </si>
  <si>
    <t>The number of Nicaraguan refugees and asylum seekers according to UNHCR.</t>
  </si>
  <si>
    <t>NIC001People displaced</t>
  </si>
  <si>
    <t>No new data available for October 2024 update</t>
  </si>
  <si>
    <t>NIC001Injuries reported</t>
  </si>
  <si>
    <t>ACLED accessed 07/10/24</t>
  </si>
  <si>
    <t xml:space="preserve">Number of fatalities in the last 6 months </t>
  </si>
  <si>
    <t>NIC001Fatalities reported</t>
  </si>
  <si>
    <t>NIC001Fatalities in all crises</t>
  </si>
  <si>
    <t xml:space="preserve">No available data to determine the people in needs in Nicaragua as a result of the socioeconomic crisis.
 </t>
  </si>
  <si>
    <t>NIC001People in Need</t>
  </si>
  <si>
    <t>Ministerio de Asuntos Exteriores del Reino de España 01/01/2024; World Bank accessed 23/09/2023 a; Federal Register 01/09/2023</t>
  </si>
  <si>
    <t>https://www.exteriores.gob.es/Documents/FichasPais/NICARAGUA_FICHA%20PAIS.pdf; https://data.humdata.org/dataset/nicaragua-administrative-level-0</t>
  </si>
  <si>
    <t>NIC001Minimal humanitarian conditions - Level 1</t>
  </si>
  <si>
    <t>NIC001Stressed humanitarian conditions - Level 2</t>
  </si>
  <si>
    <t>NIC001Moderate humanitarian conditions - Level 3</t>
  </si>
  <si>
    <t>NIC001Severe humanitarian conditions - Level 4</t>
  </si>
  <si>
    <t>NIC001Extreme humanitarian conditions - Level 5</t>
  </si>
  <si>
    <t>NIC001Crisis affected groups</t>
  </si>
  <si>
    <t>NIC001Illness cases reported</t>
  </si>
  <si>
    <t>NIC001Buildings damaged</t>
  </si>
  <si>
    <t>NIC001Buildings destroyed</t>
  </si>
  <si>
    <t>NIC001Buildings in affected area</t>
  </si>
  <si>
    <t>NIC001Economic Losses</t>
  </si>
  <si>
    <t>World Bank accessed 07/10/2024; R4V 03/06/2024; Datosmacro.com accessed 23/09/2023</t>
  </si>
  <si>
    <t>https://data.worldbank.org/indicator/SP.POP.TOTL?locations=PAhttps://www.r4v.info/es/node/91585;https://datosmacro.expansion.com/demografia/migracion/emigracion/panama;</t>
  </si>
  <si>
    <t>Total population of the country according to the World Bank in 2022 (4,428,087) + Total Venezuelans refugees and migrants in 2024 (58,200) - # of Panamans living abroad in 2020 (139,520) = 4,327,219</t>
  </si>
  <si>
    <t>PAN002Total population</t>
  </si>
  <si>
    <t xml:space="preserve">World Bank accessed 23/09/2023 </t>
  </si>
  <si>
    <t>https://data.worldbank.org/indicator/AG.LND.TOTL.K2?locations=PA</t>
  </si>
  <si>
    <t>The total landmass of the country as the whole country is exposed.</t>
  </si>
  <si>
    <t>PAN002Landmass affected</t>
  </si>
  <si>
    <t>Minerpa 07/10/2024 UNHCR 19/07/2024</t>
  </si>
  <si>
    <t>https://minerpa.com.pa/poblacion-por-provincia-y-distrito/ file:///C:/Users/IsaacAlvarez/Downloads/UNHCR_External_Snapshot_Darien_Panama_Jun_24.pdf</t>
  </si>
  <si>
    <t>Total population of the regions with the main refugees operational presence according to UNHCR ( Darien -463056 -and Chiriquí -57818-)</t>
  </si>
  <si>
    <t>PAN002People exposed</t>
  </si>
  <si>
    <t>R4V 04/06/2024</t>
  </si>
  <si>
    <t>https://www.r4v.info/es/node/91585</t>
  </si>
  <si>
    <t>Total of Venezuelan refugees and migrants in Panama is considered as affected population.</t>
  </si>
  <si>
    <t>PAN002People affected</t>
  </si>
  <si>
    <t>R4V 03/06/2024</t>
  </si>
  <si>
    <t>https://www.r4v.info/es/document/r4v-america-latina-y-el-caribe-refugiados-y-migrantes-venezolanos-en-la-region-may-2024</t>
  </si>
  <si>
    <t>Total of Venezuelan refugees and migrants in Panama is considered as the displaced population.</t>
  </si>
  <si>
    <t>PAN002People displaced</t>
  </si>
  <si>
    <t>PAN002Injuries reported</t>
  </si>
  <si>
    <t>ACLED 04/10/2024</t>
  </si>
  <si>
    <t>https://acleddata.com/explorer/</t>
  </si>
  <si>
    <t>PAN002Fatalities reported</t>
  </si>
  <si>
    <t>PAN002Fatalities in all crises</t>
  </si>
  <si>
    <t>R4V 11/09/2023; R4V accessed 23/09/2023; R4V 03/06/2024</t>
  </si>
  <si>
    <t>https://www.r4v.info/en/document/rmna-2023-needs-analysis;https://www.r4v.info/en/refugeeandmigrants; https://www.r4v.info/es/document/r4v-america-latina-y-el-caribe-refugiados-y-migrantes-venezolanos-en-la-region-may-2024</t>
  </si>
  <si>
    <t>No people in need (PIN) figure for Venezuelan refugees and migrants in Panama has been provided in the 2023 R4V needs and analysis. However, the percentage of PIN (intersectoral needs) in the total  of refugees and migrants in Central America and Mexico is provided, which is 61.3%. This percentage is used on the bulck of refugees and migrants in Panama to calculate the PIN. So, PIN = 61.3% of 58,200 = 35,651.</t>
  </si>
  <si>
    <t>PAN002People in Need</t>
  </si>
  <si>
    <t>The total number of people in minimal humanitarian condition level.  Exposed minues affected</t>
  </si>
  <si>
    <t>PAN002Minimal humanitarian conditions - Level 1</t>
  </si>
  <si>
    <t>The total number of people in stressed humanitarian level. PiN mines affected</t>
  </si>
  <si>
    <t>PAN002Stressed humanitarian conditions - Level 2</t>
  </si>
  <si>
    <t>There is not enough information for assign the PIN to differernt levels of humanitarian conditions. So, all the PIN are considered to be in level 3.</t>
  </si>
  <si>
    <t>PAN002Moderate humanitarian conditions - Level 3</t>
  </si>
  <si>
    <t>R4V 11/09/2023; R4V accessed 23/09/2023</t>
  </si>
  <si>
    <t>https://www.r4v.info/en/document/rmna-2023-needs-analysis;
https://www.r4v.info/en/refugeeandmigrants</t>
  </si>
  <si>
    <t>PAN002Severe humanitarian conditions - Level 4</t>
  </si>
  <si>
    <t>PAN002Extreme humanitarian conditions - Level 5</t>
  </si>
  <si>
    <t>https://data.humdata.org/dataset/rmrp-2022</t>
  </si>
  <si>
    <t>Host and migrants</t>
  </si>
  <si>
    <t>PAN002Crisis affected groups</t>
  </si>
  <si>
    <t>PAN002Illness cases reported</t>
  </si>
  <si>
    <t>PAN002Buildings damaged</t>
  </si>
  <si>
    <t>PAN002Buildings destroyed</t>
  </si>
  <si>
    <t>PAN002Buildings in affected area</t>
  </si>
  <si>
    <t>PAN002Economic Losses</t>
  </si>
  <si>
    <t xml:space="preserve">World Bank accessed 26/08/2024 </t>
  </si>
  <si>
    <t>https://data.worldbank.org/indicator/SP.POP.TOTL?locations=CR</t>
  </si>
  <si>
    <t xml:space="preserve">Total population of the country according to the World Bank </t>
  </si>
  <si>
    <t>CRI002Total population</t>
  </si>
  <si>
    <t>Confidencial 27/07/2022; MPI 05/11/2022; INEC 03/2012</t>
  </si>
  <si>
    <t>https://confidencial.digital/english/atenas-a-canton-that-welcomes-nicaraguans-in-costa-rica/;
https://www.migrationpolicy.org/article/costa-rica-nicaragua-migrants-subtle-barriers;
https://inec.cr/wwwisis/documentos/INEC/Anuario_Estadistico/Anuario_Estadistico_2010.pdf</t>
  </si>
  <si>
    <t xml:space="preserve">Most of the Nicaraguan refugees live in San Jose (44.62 km2), Cartago (287.77 km2), Heredia (282.60 km2), and Alajuela (388.43 km2) cantons (administrative division). So, landmass of these cities are considered as affected. </t>
  </si>
  <si>
    <t>CRI002Landmass affected</t>
  </si>
  <si>
    <t>Confidencial 27/07/2022; MPI 05/11/2022; City Population accessed 23/09/2023</t>
  </si>
  <si>
    <t>https://confidencial.digital/english/atenas-a-canton-that-welcomes-nicaraguans-in-costa-rica/;
https://www.migrationpolicy.org/article/costa-rica-nicaragua-migrants-subtle-barriers;
https://www.citypopulation.de/en/costarica/cities/</t>
  </si>
  <si>
    <t>Most of the Nicaraguan refugees live in San Jose (1,453,500), Cartago (232,300), Heredia (367,900), and Alajuela (196,900) cities. So, total population of these cities are considered as exposed + the number of Nicaraguan refugees</t>
  </si>
  <si>
    <t>CRI002People exposed</t>
  </si>
  <si>
    <t>UNHCR 16/11/2023</t>
  </si>
  <si>
    <t>https://reliefweb.int/report/costa-rica/unhcr-factsheet-costa-rica-how-can-development-actors-support-refugees-and-migrants-costa-rica-october-2023</t>
  </si>
  <si>
    <t xml:space="preserve">According to UNHCR, as of 2022, Costa Rica hosted about 270,600 refugees and asylum-seekers, of which 87% were Nicaraguans (235,422). 
</t>
  </si>
  <si>
    <t>CRI002People affected</t>
  </si>
  <si>
    <t>CRI002People displaced</t>
  </si>
  <si>
    <t>CRI002Injuries reported</t>
  </si>
  <si>
    <t>OIF (Accessed 29/01/2024); La voz de América (19/01/2024)</t>
  </si>
  <si>
    <t>https://www.vozdeamerica.com/a/oleada-violencia-costa-rica-sacude-a-migrantes-nicas/7447570.html; https://sitiooij.poder-judicial.go.cr/index.php/apertura/transparencia/estadisticas-policiales</t>
  </si>
  <si>
    <t xml:space="preserve">According to numbers of the Government's Criminal Investigation Organism (OIJ) 100 violent murderers of Nicaraguan persons were reported in Costa Rica during 2023. However, as the source only takes into account the mode in which these deaths (violence) occourred, the  figure is not reliable as it does not express which of those murders were because their refugee status 
</t>
  </si>
  <si>
    <t>CRI002Fatalities reported</t>
  </si>
  <si>
    <t>CRI002Fatalities in all crises</t>
  </si>
  <si>
    <t>UNHCR 16/11/2023; MIRPS accessed 23/09/2023</t>
  </si>
  <si>
    <t>https://reliefweb.int/report/costa-rica/unhcr-factsheet-costa-rica-how-can-development-actors-support-refugees-and-migrants-costa-rica-october-2023;
https://mirps-platform.org/en/mirps-by-country/costa-rica/</t>
  </si>
  <si>
    <t xml:space="preserve">There is no figure for people in need. So, the number of Nicaraguan refugees and asylum seekers is considered as people in need. 
</t>
  </si>
  <si>
    <t>CRI002People in Need</t>
  </si>
  <si>
    <t>Confidencial 27/07/2022; MPI 05/11/2022; City Population accessed 23/09/2023;UNHCR 16/11/2023; MIRPS accessed 23/09/2023</t>
  </si>
  <si>
    <t>https://confidencial.digital/english/atenas-a-canton-that-welcomes-nicaraguans-in-costa-rica/;
https://www.migrationpolicy.org/article/costa-rica-nicaragua-migrants-subtle-barriers;
https://www.citypopulation.de/en/costarica/cities/;
https://reliefweb.int/report/costa-rica/unhcr-factsheet-costa-rica-how-can-development-actors-support-refugees-and-migrants-costa-rica-october-2023;
https://mirps-platform.org/en/mirps-by-country/costa-rica/</t>
  </si>
  <si>
    <t>The number of people for minimal humanitarian conditions-level 1 according to Inform Severity Methodology.</t>
  </si>
  <si>
    <t>CRI002Minimal humanitarian conditions - Level 1</t>
  </si>
  <si>
    <t>Not enough data to assign people in need to determinate level 2</t>
  </si>
  <si>
    <t>CRI002Stressed humanitarian conditions - Level 2</t>
  </si>
  <si>
    <t>The number of people displaced are considered as the people in moderate humanitarian conditions at level 3.</t>
  </si>
  <si>
    <t>CRI002Moderate humanitarian conditions - Level 3</t>
  </si>
  <si>
    <t>Not enough data to assign people in need to level 4</t>
  </si>
  <si>
    <t>CRI002Severe humanitarian conditions - Level 4</t>
  </si>
  <si>
    <t>Not enough data to assign people in need to level 5</t>
  </si>
  <si>
    <t>CRI002Extreme humanitarian conditions - Level 5</t>
  </si>
  <si>
    <t>Federal Register 09/01/2023</t>
  </si>
  <si>
    <t>https://www.federalregister.gov/documents/2023/01/09/2023-00254/implementation-of-a-parole-process-for-nicaraguans#footnote-21-p1257</t>
  </si>
  <si>
    <t>Number of different types of affected population groups: 
- IDPs 
- Host 
- Non-Host</t>
  </si>
  <si>
    <t>CRI002Crisis affected groups</t>
  </si>
  <si>
    <t>CRI002Illness cases reported</t>
  </si>
  <si>
    <t>CRI002Buildings damaged</t>
  </si>
  <si>
    <t>CRI002Buildings destroyed</t>
  </si>
  <si>
    <t>CRI002Buildings in affected area</t>
  </si>
  <si>
    <t>CRI002Economic Losses</t>
  </si>
  <si>
    <t xml:space="preserve">World Bank accessed 04/10/2024 </t>
  </si>
  <si>
    <t>https://data.worldbank.org/indicator/SP.POP.TOTL?locations=DO</t>
  </si>
  <si>
    <t>DOM002Total population</t>
  </si>
  <si>
    <t>https://data.worldbank.org/indicator/AG.LND.TOTL.K2?locations=DO</t>
  </si>
  <si>
    <t>Total landmass of the country as the whole country is exposed</t>
  </si>
  <si>
    <t>DOM002Landmass affected</t>
  </si>
  <si>
    <t xml:space="preserve">Total population of the country according to the World Bank is people exposed since all the population is exposed to this crisis </t>
  </si>
  <si>
    <t>DOM002People exposed</t>
  </si>
  <si>
    <t xml:space="preserve">R4V 27/08/2024
</t>
  </si>
  <si>
    <t>https://reliefweb.int/report/colombia/r4v-latin-america-and-caribbean-venezuelan-refugees-and-migrants-region-november-2023</t>
  </si>
  <si>
    <t>Total Venezuelan refugees and migrants in the country according to Regional Inter-agency Coordination Platform, August 2024</t>
  </si>
  <si>
    <t>DOM002People affected</t>
  </si>
  <si>
    <t>DOM002People displaced</t>
  </si>
  <si>
    <t>DOM002Injuries reported</t>
  </si>
  <si>
    <t>DOM002Fatalities reported</t>
  </si>
  <si>
    <t>DOM002Fatalities in all crises</t>
  </si>
  <si>
    <t>People in need according to R4V RMRP 2024 (106 300)  plus fected host communities (10900) in need in the Country</t>
  </si>
  <si>
    <t>DOM002People in Need</t>
  </si>
  <si>
    <t>World Bank 31/12/2022; "R4V 27/08/2024
"; R4V 15/03/2023</t>
  </si>
  <si>
    <t>https://data.worldbank.org/indicator/SP.POP.TOTL?locations=DO; https://www.r4v.info/es/document/rmrp-2024-caribbean-chapter</t>
  </si>
  <si>
    <t>The total number of people in minimal humanitarian condition level in the country due to this crisis.</t>
  </si>
  <si>
    <t>DOM002Minimal humanitarian conditions - Level 1</t>
  </si>
  <si>
    <t>https://data.worldbank.org/indicator/SP.POP.TOTL?locations=DO; https://www.r4v.info/es/document/rmrp-2024-caribbean-chapter; https://www.r4v.info/es/document/rmrp-2024-caribbean-chapter</t>
  </si>
  <si>
    <t>The total number of people in stresssed humanitarian condition level in the country due to this crisis.</t>
  </si>
  <si>
    <t>DOM002Stressed humanitarian conditions - Level 2</t>
  </si>
  <si>
    <t>DOM002Moderate humanitarian conditions - Level 3</t>
  </si>
  <si>
    <t>DOM002Severe humanitarian conditions - Level 4</t>
  </si>
  <si>
    <t>DOM002Extreme humanitarian conditions - Level 5</t>
  </si>
  <si>
    <t xml:space="preserve">R4V 27/06/2024
</t>
  </si>
  <si>
    <t>DOM002Crisis affected groups</t>
  </si>
  <si>
    <t>There are no approximate or exact figures about illness reported by October 2024</t>
  </si>
  <si>
    <t>DOM002Illness cases reported</t>
  </si>
  <si>
    <t xml:space="preserve">There are no approximate or exact figures on damaged buildings </t>
  </si>
  <si>
    <t>DOM002Buildings damaged</t>
  </si>
  <si>
    <t xml:space="preserve">There are no approximate or exact figures on destroyed buildings </t>
  </si>
  <si>
    <t>DOM002Buildings destroyed</t>
  </si>
  <si>
    <t>There are no approximate or exact figures on affected buildings in the area</t>
  </si>
  <si>
    <t>DOM002Buildings in affected area</t>
  </si>
  <si>
    <t>OCHA 15/03/2024</t>
  </si>
  <si>
    <t>https://humanitarianaction.info/plan/1181/document/colombia-joint-and-intersectoral-analysis-framework-jiaf-20/article/dashboard-del-pin-general-y-severidades-intersectoriales</t>
  </si>
  <si>
    <t>Total population according OCHA and projections of Colombian Government (DANE) for 2024, taking into consideration population movement. . It has to be notet that the discrepancy is not in the PIN figure (8,3m for both sources) but in the population (52,6m in the PRPC and 52,7 in the dashboard). We went with the dashboards as its closer to the numbers often used here in Col and its probably updated more often since being in a tool and not a report</t>
  </si>
  <si>
    <t>COL001Total population</t>
  </si>
  <si>
    <t>World Bank Accessed 18/04/2024</t>
  </si>
  <si>
    <t>https://data.worldbank.org/indicator/AG.LND.TOTL.K2?locations=CO</t>
  </si>
  <si>
    <t>The total landmass of the country is considered since the whole of Colombia is exposed to the complex crisis triggered by armed conflict and natural disasters.</t>
  </si>
  <si>
    <t>COL001Landmass affected</t>
  </si>
  <si>
    <t>According to HNO 2024, the total of the population is exposed to the complex crisis triggered by armed conflict and natural disasters</t>
  </si>
  <si>
    <t>COL001People exposed</t>
  </si>
  <si>
    <t>OCHA 15/03/2024; Migración Colombia 01/08/2023; R4V 07/09/2023; DANE accessed 26/04/2024</t>
  </si>
  <si>
    <t xml:space="preserve">  https://response.reliefweb.int/colombia/prpc-2024-2025; https://humanitarianaction.info/plan/1181/document/colombia-joint-and-intersectoral-analysis-framework-jiaf-20/article/dashboard-del-pin-general-y-severidades-intersectoriales https://www.migracioncolombia.gov.co/infografias-migracion-colombia/distribucion-de-migrantes-agosto--2023; https://reliefweb.int/report/venezuela-bolivarian-republic/r4v-latin-america-and-caribbean-venezuelan-refugees-and-migrants-region-august-2023; https://www.dane.gov.co/index.php/estadisticas-por-tema/demografia-y-poblacion/proyecciones-de-poblacion</t>
  </si>
  <si>
    <t>People affected were calculated by summing up people in need in level 2 to 5 as per the Inform methodology.</t>
  </si>
  <si>
    <t>COL001People affected</t>
  </si>
  <si>
    <t xml:space="preserve">UNHCR 2024  </t>
  </si>
  <si>
    <t>https://reporting.unhcr.org/colombia-situation-global-appeal-2024</t>
  </si>
  <si>
    <t xml:space="preserve">According to UNHCR the people displaced equals to IDPs plus and incoming, refugees and asylum seekers </t>
  </si>
  <si>
    <t>COL001People displaced</t>
  </si>
  <si>
    <t>COL001Injuries reported</t>
  </si>
  <si>
    <t>ACLED 04/10'/2024; Missing Migrants 07/10/2024</t>
  </si>
  <si>
    <t>https://acleddata.com/dashboard/#/dashboard; https://missingmigrants.iom.int/region/americas?region_incident=4086&amp;route=3876&amp;year%5B%5D=13651&amp;incident_date%5Bmin%5D=&amp;incident_date%5Bmax%5D=</t>
  </si>
  <si>
    <t xml:space="preserve">The figure corresponds to the total number of fatalities reported by ACLED between  April 2024 and October 2024 </t>
  </si>
  <si>
    <t>COL001Fatalities reported</t>
  </si>
  <si>
    <t>The figure corresponds to the total number of fatalities reported by ACLED between  April 2024 and October 2024 plus Venezuelan migrants fatalities reported in the same period.</t>
  </si>
  <si>
    <t>COL001Fatalities in all crises</t>
  </si>
  <si>
    <t>OCHA 15/03/2024 R4V 03/01/2024</t>
  </si>
  <si>
    <t>https://humanitarianaction.info/plan/1181/document/colombia-joint-and-intersectoral-analysis-framework-jiaf-20/article/dashboard-del-pin-general-y-severidades-intersectoriales; https://response.reliefweb.int/colombia/prpc-2024-2025; https://www.r4v.info/es/rmrp2024update</t>
  </si>
  <si>
    <t xml:space="preserve">The number of people in need includes the PIN 2024 (8.3M) according to the 2024 response plan, and the Venezuelan refugees, asylum seekers and migrants in the country (2.1M) according to the RMRP 2024.
Regarding the refugee and migrant crisis, the HNO mentions 5.2M people in need. But we did not take this figure, not being able to explain how it was calculated. It was therefore decided to use data from the 2024 RMRP.
It should also be noted that the host communities of refugees and migrants were also included in the RMRP PIN, hence a risk of double counting. This is why the reliability of this indicator was set as medium.
People in Level 3 include people in need in severity 1,2 and 3 from the HNO 2024.
</t>
  </si>
  <si>
    <t>COL001People in Need</t>
  </si>
  <si>
    <t>https://humanitarianaction.info/plan/1181/document/colombia-joint-and-intersectoral-analysis-framework-jiaf-20/article/dashboard-del-pin-general-y-severidades-intersectoriales ; https://response.reliefweb.int/colombia/prpc-2024-2025</t>
  </si>
  <si>
    <t>The figure corresponds to the total population figure (52700000) minus the people affected figure (20176404).</t>
  </si>
  <si>
    <t>COL001Minimal humanitarian conditions - Level 1</t>
  </si>
  <si>
    <t>OCHA 15/03/2024; OCHA 13/03/2024; Migración Colombia 01/08/2023</t>
  </si>
  <si>
    <t>https://humanitarianaction.info/plan/1181/document/colombia-joint-and-intersectoral-analysis-framework-jiaf-20/article/dashboard-del-pin-general-y-severidades-intersectoriales ; https://response.reliefweb.int/colombia/prpc-2024-2025; https://www.migracioncolombia.gov.co/infografias-migracion-colombia/distribucion-de-migrantes-agosto--2023</t>
  </si>
  <si>
    <t>Level 2 corresponds to the people affected minus the people in need (14 ,976, 405-5,200,000 = 9,776,404) which mostly corrsponds to the host population of cities where over 100,000 Venezuelans live.</t>
  </si>
  <si>
    <t>COL001Stressed humanitarian conditions - Level 2</t>
  </si>
  <si>
    <t>Figure is calculated according to People in Need figure estimated OCHA plus Venezuelan Population Projection made by R4V for 2024.
People in Level 3 include people in need in severity 1,2 and 3 from the HNO 2024.</t>
  </si>
  <si>
    <t>COL001Moderate humanitarian conditions - Level 3</t>
  </si>
  <si>
    <t>PIN Level 4 was estimated from the percentage of the 2023 HNO PIN breakdown for which 40% of people in need were in level 4.</t>
  </si>
  <si>
    <t>COL001Severe humanitarian conditions - Level 4</t>
  </si>
  <si>
    <t>PIN Level 5 was estimated from the percentage of the 2023 HNO PIN breakdown for which 5% of people in need were in level 5.</t>
  </si>
  <si>
    <t>COL001Extreme humanitarian conditions - Level 5</t>
  </si>
  <si>
    <t>OCHA 15/03/2024 OCHA 13/03/2024</t>
  </si>
  <si>
    <t>https://reliefweb.int/report/colombia/colombia-humanitarian-response-plan-community-priorities-2024-2025-summary-enes</t>
  </si>
  <si>
    <t>Host, Non-host, IDPs, Incoming refugees</t>
  </si>
  <si>
    <t>COL001Crisis affected groups</t>
  </si>
  <si>
    <t>COL001Illness cases reported</t>
  </si>
  <si>
    <t>COL001Buildings damaged</t>
  </si>
  <si>
    <t>COL001Buildings destroyed</t>
  </si>
  <si>
    <t>COL001Buildings in affected area</t>
  </si>
  <si>
    <t xml:space="preserve">Total population according OCHA and projections of Colombian Government (DANE) for 2024, considering the population movement. </t>
  </si>
  <si>
    <t>COL002Total population</t>
  </si>
  <si>
    <t>Sociedad Geográfica Colombiana 1/07/2015; Migración Colombia 01/08/2023; R4V 07/09/2023</t>
  </si>
  <si>
    <t>https://es.wikipedia.org/wiki/Anexo:Departamentos_de_Colombia_por_superficie; https://www.migracioncolombia.gov.co/infografias-migracion-colombia/distribucion-de-migrantes-agosto--2023; https://reliefweb.int/report/venezuela-bolivarian-republic/r4v-latin-america-and-caribbean-venezuelan-refugees-and-migrants-region-august-2023;</t>
  </si>
  <si>
    <t>This figure corresponds to the landmass of the municipalites hosting at least 100,000 Venezuelans according to estimations from Migración Colombia and estimations from R4V.</t>
  </si>
  <si>
    <t>COL002Landmass affected</t>
  </si>
  <si>
    <t>Migracion Colombia 01/08/2023; DANE accessed 26/04/2024</t>
  </si>
  <si>
    <t>https://www.migracioncolombia.gov.co/infografias-migracion-colombia/distribucion-de-migrantes-agosto--2023; https://www.dane.gov.co/index.php/estadisticas-por-tema/demografia-y-poblacion/proyecciones-de-poblacion</t>
  </si>
  <si>
    <t xml:space="preserve">To estimate the total number of people exposed we are taking the total population of the departments where at least 100,000 Venezuelans live permanently. The cut-off of 100,000 is made using the highest level that Migración Colombia has for August 2023. The total population is taken from the DANE Colombia projection for 2024 (open Excel document in the link provided called Serie departmental de población por área 2020-2050).
In this case it would be the departments of (including national capital): Bogotá (7929539), Antioquia (6903721), Norte de Santander (1709570), Atlántico (2827124), Valle del Cauca (4647367), La Guajira (1057252), Cundinamarca (3553293) and Santander (2376736). This gives a total of 31,004,602 people exposed.
</t>
  </si>
  <si>
    <t>COL002People exposed</t>
  </si>
  <si>
    <t>Migración Colombia 01/08/2023; R4V 07/09/2023; DANE accessed 26/04/2024</t>
  </si>
  <si>
    <t>https://www.migracioncolombia.gov.co/infografias-migracion-colombia/distribucion-de-migrantes-agosto--2023; https://reliefweb.int/report/venezuela-bolivarian-republic/r4v-latin-america-and-caribbean-venezuelan-refugees-and-migrants-region-august-2023; https://www.dane.gov.co/index.php/estadisticas-por-tema/demografia-y-poblacion/proyecciones-de-poblacion</t>
  </si>
  <si>
    <t xml:space="preserve">To estimate the total number of people affected we are using the population of cities were at least 100,000 Venezuelans live permanently. The cut-off of 100,000 is made by copying the highest level that Migración Colombia has for August 2023. The total population is taken from the DANE Colombia projection for 2024 (Open Excel document in the link provided called poblacion municipal por area, 2020-2035).
In this case, it would be the cities of (including the national capital): Bogotá D.C (7,929,539), Medellín (2,616,335), Cúcuta (812176), Barranquilla (1,334,509) and Cali (2,283,846), resulting in 14,976,405 affected. 
The reason to estimate the people affected by using the population of cities (instead of whole departments) where the number of Venezuelans is above 100,000 is because we consider that this concentration of migrants in a smaller area (city vs department) increases the risk that the total population in the area, is not only exposed to, but also affected by, the migrations flows.  
The number of Venezuelan migrants and refugees is not added to the population for each department since it is believed to be already included in the HNO 2024 population and PIN estimates.
</t>
  </si>
  <si>
    <t>COL002People affected</t>
  </si>
  <si>
    <t xml:space="preserve">R4V 06/12/2023; UNHCR accessed 26/04/2024; OCHA 15/03/2024
</t>
  </si>
  <si>
    <t>https://www.r4v.info/en/rmrp2024update; https://www.acnur.org/pais/colombia; https://reliefweb.int/report/colombia/colombia-plan-de-respuesta-prioridades-comunitarias-2024-2025-marzo-2024?_gl=1*yhcmta*_ga*MjEwMjgyMDM1My4xNjkzMzQyMDQ1*_ga_E60ZNX2F68*MTcxMDUwNjk0OC4xNzUuMS4xNzEwNTEwODA5LjYwLjAuMA..</t>
  </si>
  <si>
    <t>Venezuelan population living in Colombia according to R4V Regional Refugee and Migrant Response Plan for 2024 (2.94m) and the number of Colombian returnees (from Venezuela) who are also considered displaced because of this crisis. Since figures vary slightly between sources an average has been taken for Colombian returnees at around 910k.</t>
  </si>
  <si>
    <t>COL002People displaced</t>
  </si>
  <si>
    <t>COL002Injuries reported</t>
  </si>
  <si>
    <t>Missing Migrants 04/10/2024</t>
  </si>
  <si>
    <t>https://missingmigrants.iom.int/downloads</t>
  </si>
  <si>
    <t xml:space="preserve">3 Venezuelan migrants fatalities in Colombia reported from April 2024 to October 2024
</t>
  </si>
  <si>
    <t>COL002Fatalities reported</t>
  </si>
  <si>
    <t>ACLED 04/10/2024;  Missing Migrants 04/10/2024</t>
  </si>
  <si>
    <t>https://acleddata.com/dashboard/#/dashboard; https://missingmigrants.iom.int/downloads</t>
  </si>
  <si>
    <t>The figure corresponds to the total number of fatalities reported by ACLED between April 2024 to October 2024 , plus migrants fatalities in the same period</t>
  </si>
  <si>
    <t>COL002Fatalities in all crises</t>
  </si>
  <si>
    <t>R4V 03/01/2024</t>
  </si>
  <si>
    <t>; https://www.r4v.info/es/rmrp2024update</t>
  </si>
  <si>
    <t>The number of people in need includes  the Venezuelan refugees, asylum seekers and migrants in the country (2.1M) according to the RMRP 2024.</t>
  </si>
  <si>
    <t>COL002People in Need</t>
  </si>
  <si>
    <t>Migración Colombia 01/08/2023; DANE 31/12/2018; OCHA 15/03/2024</t>
  </si>
  <si>
    <t>https://www.migracioncolombia.gov.co/infografias-migracion-colombia/distribucion-de-migrantes-agosto--2023; https://www.dane.gov.co/index.php/estadisticas-por-tema/demografia-y-poblacion/censo-nacional-de-poblacion-y-vivenda-2018/donde-estamos; https://reliefweb.int/report/colombia/colombia-plan-de-respuesta-prioridades-comunitarias-2024-2025-marzo-2024?_gl=1*yhcmta*_ga*MjEwMjgyMDM1My4xNjkzMzQyMDQ1*_ga_E60ZNX2F68*MTcxMDUwNjk0OC4xNzUuMS4xNzEwNTEwODA5LjYwLjAuMA..</t>
  </si>
  <si>
    <t>Level 1 corresponds to the people exposed minus the people affected and in need (31,004,602-14,976,405 = 16,028,197).</t>
  </si>
  <si>
    <t>COL002Minimal humanitarian conditions - Level 1</t>
  </si>
  <si>
    <t>Level 2 corresponds to the people affected minus the people in need (14 ,976, 405-2100000 = 12876405) which mostly corrsponds to the host population of cities where over 100,000 Venezuelans live.</t>
  </si>
  <si>
    <t>COL002Stressed humanitarian conditions - Level 2</t>
  </si>
  <si>
    <t>https://reliefweb.int/report/colombia/colombia-plan-de-respuesta-prioridades-comunitarias-2024-2025-marzo-2024?_gl=1*yhcmta*_ga*MjEwMjgyMDM1My4xNjkzMzQyMDQ1*_ga_E60ZNX2F68*MTcxMDUwNjk0OC4xNzUuMS4xNzEwNTEwODA5LjYwLjAuMA..</t>
  </si>
  <si>
    <t>The people on level 3 corresponds to the total PIN minus those placed on level 4 and level 5. Level 3 corresponds to the number of people in need based on HNO 2024 but distributed on severity level by applying the percentage of the total PIN 2024 (8.3 million) per each severity level, (74% for level 3).</t>
  </si>
  <si>
    <t>COL002Moderate humanitarian conditions - Level 3</t>
  </si>
  <si>
    <t>COL002Severe humanitarian conditions - Level 4</t>
  </si>
  <si>
    <t>COL002Extreme humanitarian conditions - Level 5</t>
  </si>
  <si>
    <t>Hosts, Non-host, refugees and asylum seekers, others of concern (migrants)</t>
  </si>
  <si>
    <t>COL002Crisis affected groups</t>
  </si>
  <si>
    <t>COL002Illness cases reported</t>
  </si>
  <si>
    <t>COL002Buildings damaged</t>
  </si>
  <si>
    <t>COL002Buildings destroyed</t>
  </si>
  <si>
    <t>COL002Buildings in affected area</t>
  </si>
  <si>
    <t>OCHA 23/01/2024</t>
  </si>
  <si>
    <t>https://reliefweb.int/report/honduras/honduras-necesidades-humanitarias-y-plan-de-respuesta-2024-enero-2024</t>
  </si>
  <si>
    <t xml:space="preserve">Total population of the country according to Census of 2023, which considered the people movement in and out of the country. </t>
  </si>
  <si>
    <t>HND001Total population</t>
  </si>
  <si>
    <t>World Bank 31/1/2024</t>
  </si>
  <si>
    <t>https://data.worldbank.org/indicator/AG.LND.TOTL.K2?locations=HN</t>
  </si>
  <si>
    <t xml:space="preserve">Honduras is highly vulnerable to the impacts of violence, migration, forced displacement, the climate crisis, as well as food and nutrition insecurity. The whole Honduras is exposed to different context of extreme fragility, econmoic, political and social conflicts. Therefore the whole country is considered exposed to the crisis and the total landmass of the country is taken. </t>
  </si>
  <si>
    <t>HND001Landmass affected</t>
  </si>
  <si>
    <t>OCHA 24/01/2024; OCHA 07/12/2023; IPC 26/05/2023</t>
  </si>
  <si>
    <t>https://humanitarianaction.info/document/global-humanitarian-overview-2024/article/honduras-1; https://reliefweb.int/report/honduras/honduras-necesidades-humanitarias-y-plan-de-respuesta-2024-enero-2024; https://www.ipcinfo.org/ipc-country-analysis/details-map/en/c/1156257/?iso3=HND</t>
  </si>
  <si>
    <t xml:space="preserve">HNRP 2024 does not provide the number of people exposed to different drivers of the complex crisis in Honduras. Hondurans are highly vulnerable to the impacts of violence, migration, forced displacement, the climate crisis, as well as food and nutrition insecurity. The whole of Honduras is exposed to different contexts of extreme fragility, and economic, political and social conflicts. Therefore the whole country is considered exposed to the crisis and the total population of the country is taken. 
The whole country matches as well the outcomes of the Integrated Phase Classification (IPC) June - August 2023 projection. The whole population are in IPC phase 1, 2, 3, 4, and 5. </t>
  </si>
  <si>
    <t>HND001People exposed</t>
  </si>
  <si>
    <t xml:space="preserve">For people affected we decided to take the population from the seven departments most affected by the main crises: Gracias a Dios (112,322), Lempira (388,667), Santa Barbara (496,965), Ocotepeque (177,128), Francisco Morazan (1,773,174), Cortes (1,920,701) and Yoro (663,724) added up, resulting in 5,532,681.
The population data was taken directly from the National Institute of Statistics of the Government of Honduras, so the total population may be lower than that reported by Worldbank. </t>
  </si>
  <si>
    <t>HND001People affected</t>
  </si>
  <si>
    <t>The overall number of IDPs  according IDMC for Honduras</t>
  </si>
  <si>
    <t>HND001People displaced</t>
  </si>
  <si>
    <t xml:space="preserve">Injuries occurring in Honduras due to violence and other crisis drivers are evident; however, the absence of data that track such information hinder our ability to report and track such indicator. </t>
  </si>
  <si>
    <t>HND001Injuries reported</t>
  </si>
  <si>
    <t>ACLED accessed 04/10/24</t>
  </si>
  <si>
    <t xml:space="preserve">The figure corresponds to the total number of fatalities reported by ACLED between April 2024 to October 2024 </t>
  </si>
  <si>
    <t>HND001Fatalities reported</t>
  </si>
  <si>
    <t>HND001Fatalities in all crises</t>
  </si>
  <si>
    <t>OCHA 24/01/2024</t>
  </si>
  <si>
    <t>https://reliefweb.int/report/honduras/honduras-necesidades-humanitarias-y-plan-de-respuesta-2024-enero-2024?_gl=1*132amww*_ga*MjE5NjEyNjU2LjE2ODgwMTc0MTc.*_ga_E60ZNX2F68*MTcwNjY1MTM4Ni4yOTEuMS4xNzA2NjUxNzY4LjUyLjAuMA.. ;  https://reliefweb.int/report/honduras/honduras-panorama-de-necesidades-humanitarias-2023-noviembre-2022</t>
  </si>
  <si>
    <t>The 2024 HNO highlights that Honduras continues to be vulnerable to the effects of at least four issues: i) food and nutrition insecurity; (ii) the impacts of generalized violence; (iii) forced displacement, mixed movements and return of Hondurans; (iv) and climate change and natural disasters. The HNO highlights that as a result of these, 2.8 million people are currently in humanitarian need, that is, 28% of the population.</t>
  </si>
  <si>
    <t>HND001People in Need</t>
  </si>
  <si>
    <t>https://reliefweb.int/report/honduras/honduras-necesidades-humanitarias-y-plan-de-respuesta-2024-enero-2024?_gl=1*1xe5h2n*_ga*MjEyMjM1MjQ5Ni4xNzEzNDU5NDE1*_ga_E60ZNX2F68*MTcxMzk2NTgxNi42LjEuMTcxMzk2NTk1MS42MC4wLjA; https://data.worldbank.org/indicator/SP.POP.TOTL?locations=HN</t>
  </si>
  <si>
    <t>The number of people exposed minus affected</t>
  </si>
  <si>
    <t>HND001Minimal humanitarian conditions - Level 1</t>
  </si>
  <si>
    <t>https://reliefweb.int/report/honduras/honduras-necesidades-humanitarias-y-plan-de-respuesta-2024-enero-2024?_gl=1*1xe5h2n*_ga*MjEyMjM1MjQ5Ni4xNzEzNDU5NDE1*_ga_E60ZNX2F68*MTcxMzk2NTgxNi42LjEuMTcxMzk2NTk1MS42MC4wLjA; https://data.worldbank.org/indicator/SP.POP.TOTL?locations=HN; http://181.115.7.199/binhnd/RpWebEngine.exe/Portal?BASE=PROYPOB&amp;lang=ESP</t>
  </si>
  <si>
    <t xml:space="preserve">The number of people who are affected by the crisis however not in need of urgent humanitarian assistance. Needs are higher than level 1 but are still not life-threatening. The affected population can meet their needs by applying coping strategies. </t>
  </si>
  <si>
    <t>HND001Stressed humanitarian conditions - Level 2</t>
  </si>
  <si>
    <t xml:space="preserve">OCHA 24/01/2024; 08/02/2023; </t>
  </si>
  <si>
    <t>https://reliefweb.int/report/honduras/honduras-necesidades-humanitarias-y-plan-de-respuesta-2024-enero-2024; https://reliefweb.int/report/honduras/honduras-humanitarian-needs-overview-2023-september-2022</t>
  </si>
  <si>
    <t>The people in needs in Honduras is classified into 5 severity levels; minimal, stress, severe, extreme, and catastrophic based on 2023 HRP/HNO. The recent 2024 HNO/HNRP didn't provide any severity levles of the people in needs. However, the in needs in Honduras have been classified into 5 severity levels; minimal, stress, severe, extreme, and catastrophic based in the 2023 HRP/HNO. Therefore, the number of people in needs were adopted from 2024 HNO/HNRP and the severity levesl have been adopted from 2023 HNO/HRP.
The people in need under minimal, stress, and severe are matched with moderate humanitarian conditions level 3.
They are part of people in needs and humanitarian assistance from various sectors are required.</t>
  </si>
  <si>
    <t>HND001Moderate humanitarian conditions - Level 3</t>
  </si>
  <si>
    <t xml:space="preserve">OCHA 23/01/2024; 08/02/2023; </t>
  </si>
  <si>
    <t>The people in needs in Honduras is classified into 5 severity levels; minimal, stress, severe, extreme, and catastrophic based on 2023 HRP/HNO. The recent 2024 HNO/HNRP didn't provide any severity levles of the people in needs. However, the in needs in Honduras have been classified into 5 severity levels; minimal, stress, severe, extreme, and catastrophic based in the 2023 HRP/HNO. Therefore, the number of people in needs were adopted from 2024 HNO/HNRP and the severity levesl have been adopted from 2023 HNO/HRP.
The people in need under extreme are matched with extreme humanitarian conditions level 4.
They are part of people in needs and humanitarian assistance from various sectors are required.</t>
  </si>
  <si>
    <t>HND001Severe humanitarian conditions - Level 4</t>
  </si>
  <si>
    <t>The people in needs in Honduras is classified into 5 severity levels; minimal, stress, severe, extreme, and catastrophic based on 2023 HRP/HNO. The recent 2024 HNO/HNRP didn't provide any severity levles of the people in needs. However, the in needs in Honduras have been classified into 5 severity levels; minimal, stress, severe, extreme, and catastrophic based in the 2023 HRP/HNO. Therefore, the number of people in needs were adopted from 2024 HNO/HNRP and the severity levesl have been adopted from 2023 HNO/HRP.
The people in need under catastrophic are matched with extreme humanitarian conditions level 5.
They are part of people in needs and humanitarian assistance from various sectors are required.</t>
  </si>
  <si>
    <t>HND001Extreme humanitarian conditions - Level 5</t>
  </si>
  <si>
    <t xml:space="preserve">According to OCHA, the population groups that are receiving humanitarian response are internally displaced people, disabled, children, returnees, Indigenous and Afrodescendant people, and LGBTIQ+. Number of different types of affected population groups: 
- IDPs 
- Host </t>
  </si>
  <si>
    <t>HND001Crisis affected groups</t>
  </si>
  <si>
    <t xml:space="preserve">Considering the complexity of the situation in Honduras and current reliable data from open sources is not available, which limits the capacity to provide accurate figure. </t>
  </si>
  <si>
    <t>HND001Illness cases reported</t>
  </si>
  <si>
    <t>HND001Buildings damaged</t>
  </si>
  <si>
    <t>HND001Buildings destroyed</t>
  </si>
  <si>
    <t>HND001Buildings in affected area</t>
  </si>
  <si>
    <t>HND001Economic Losses</t>
  </si>
  <si>
    <t>OCHA 20/03/2024</t>
  </si>
  <si>
    <t>https://humanitarianaction.info/plan/1172</t>
  </si>
  <si>
    <t>The total number of people living in El Salvador according OCHA's HNO 2024, which considered migration movements. Between 2022 and 2024 El Salvador lost almost half of a million of its population (20/03/2024)</t>
  </si>
  <si>
    <t>SLV001Total population</t>
  </si>
  <si>
    <t>World Bank 31/01/2024</t>
  </si>
  <si>
    <t>https://data.worldbank.org/indicator/AG.LND.TOTL.K2?locations=SV</t>
  </si>
  <si>
    <t xml:space="preserve">The whole country is impacted by the complex crisis, therefore, the total # of square kilometres of the entire country were considered affected. </t>
  </si>
  <si>
    <t>SLV001Landmass affected</t>
  </si>
  <si>
    <t>https://reliefweb.int/report/el-salvador/el-salvador-plan-de-respuesta-humanitaria-2024-enero-2024</t>
  </si>
  <si>
    <t>The total number of people living in El Salvador is considered exposed. The total population figure was  taken from 2024 HNRP/HNO.  Almost 18% of the Salvatorian population needs humanitarian assistance. In addition to that, the multiple natural disasters and the affectation of mixed migration throughout the country made this crisis a countrywide complex crisis</t>
  </si>
  <si>
    <t>SLV001People exposed</t>
  </si>
  <si>
    <t>OCHA 20/03/2024; BRC accessed 26/04/2024</t>
  </si>
  <si>
    <t>https://humanitarianaction.info/plan/1172; https://www.bcr.gob.sv/documental/Inicio/vista/El_Salvador_Proyecciones_de_Poblacion_Municipal_2020-2030(rev2021).pdf</t>
  </si>
  <si>
    <t xml:space="preserve">According to HNO 2024,  the number of people in humanitarian need increased slightly, going from 1,115,112 to 1,119,198,
equivalent to 18% of the total population. Are people are distributed throughout the country, with emphasis on the departments of the Central zones and Eastern, which are the most highly affected within
of the area called Dry Corridor. The population of those departments according 2024 projections was taken as affected: La Libertad, San Salvador Chalatenango, Cuscatlan, San Miguel, Morozan, La Union. Usulutan
</t>
  </si>
  <si>
    <t>SLV001People affected</t>
  </si>
  <si>
    <t>IDMC 14/05/2024 https://www.internal-displacement.org/publications/2024-global-report-on-internal-displacement-grid/</t>
  </si>
  <si>
    <t xml:space="preserve">The displacements in 2024 according to Internal Displacement Monitoring Center. </t>
  </si>
  <si>
    <t>SLV001People displaced</t>
  </si>
  <si>
    <t>SLV001Injuries reported</t>
  </si>
  <si>
    <t>SLV001Fatalities reported</t>
  </si>
  <si>
    <t>SLV001Fatalities in all crises</t>
  </si>
  <si>
    <t>OCHA 10/02/2023; OCHA 15/12/2023</t>
  </si>
  <si>
    <t>https://reliefweb.int/report/el-salvador/el-salvador-humanitarian-needs-overview-2023-december-2022 ; https://reliefweb.int/report/el-salvador/el-salvador-necesidades-humanitarias-y-plan-de-respuesta-resumen-2024</t>
  </si>
  <si>
    <t>People in need using the latest 2023 HNO which is the sum up of the five severity levels. Based on the HNO, minimum (0 people), stress (0 people), severe (446 k people), extreme (669 k people), and catastrophic (0 people).  This figure also matched the overall PIN of the HNO/HNRP for 2024.</t>
  </si>
  <si>
    <t>SLV001People in Need</t>
  </si>
  <si>
    <t xml:space="preserve">The number of people who are exposed to the crisis however not affected or in need of urgent humanitarian assistance. There may be some needs but are not life-threatening. This estimations are made from subtracting people exposed form people affected. </t>
  </si>
  <si>
    <t>SLV001Minimal humanitarian conditions - Level 1</t>
  </si>
  <si>
    <t xml:space="preserve">According to the INFORM Severity Index methodology: the number of people who are exposed to the crisis however not affected or in need of urgent humanitarian assistance. There may be some needs but are not life-threatening. This estimations are made taking people affected figure minus peple in need figure </t>
  </si>
  <si>
    <t>SLV001Stressed humanitarian conditions - Level 2</t>
  </si>
  <si>
    <t>OCHA 20/03/2024 OCHA 10/02/2023</t>
  </si>
  <si>
    <t xml:space="preserve">According to OCHA for HNO 2024 the number of people in humanitarian need increased slightly, going from 1,115,112 to 1,119,198, equivalent to 18% of the total population.  As the PiN remains stable, the PiN breakdown used is the same that the one used in HNO 2023. Severe conditions in the HNO correspond to Moderate humanitarian conditions in the INFORM Severity Index. Based on the HNO 2023 breakdown: minimum (0 people), stress (0 people), severe (446 k people), extreme (669 k people), and catastrophic (0 people).  </t>
  </si>
  <si>
    <t>SLV001Moderate humanitarian conditions - Level 3</t>
  </si>
  <si>
    <t xml:space="preserve">According to OCHA for HNO 2024 the number of people in humanitarian need increased slightly, going from 1,115,112 to 1,119,198, equivalent to 18% of the total population.  As the PiN remains stable, the PiN breakdown used is the same that the one used in HNO 2023. Extreme conditions in the HNO correspond to Severe conditions in the INFORM Severity Index. Based on the HNO 2023 breakdown: minimum (0 people), stress (0 people), severe (446 k people), extreme (669 k people), and catastrophic (0 people).  </t>
  </si>
  <si>
    <t>SLV001Severe humanitarian conditions - Level 4</t>
  </si>
  <si>
    <t xml:space="preserve">According to OCHA for HNO 2024 the number of people in humanitarian need increased slightly, going from 1,115,112 to 1,119,198, equivalent to 18% of the total population.  As the PiN remains stable, the PiN breakdown used is the same that the one used in HNO 2023. Catastrophic conditions in the HNO correspond to Extreme humanitarian conditions in the INFORM Severity Index. Based on the HNO 2023 breakdown: minimum (0 people), stress (0 people), severe (446 k people), extreme (669 k people), and catastrophic (0 people).  </t>
  </si>
  <si>
    <t>SLV001Extreme humanitarian conditions - Level 5</t>
  </si>
  <si>
    <t>SLV001Crisis affected groups</t>
  </si>
  <si>
    <t>SLV001Illness cases reported</t>
  </si>
  <si>
    <t>SLV001Buildings damaged</t>
  </si>
  <si>
    <t>SLV001Buildings destroyed</t>
  </si>
  <si>
    <t>SLV001Buildings in affected area</t>
  </si>
  <si>
    <t>SLV001Economic Losses</t>
  </si>
  <si>
    <t>OCHA 20/12/2023</t>
  </si>
  <si>
    <t>https://reliefweb.int/report/guatemala/guatemala-panorama-de-necesidades-humanitarias-2024-diciembre-2023</t>
  </si>
  <si>
    <t>Total population of the country according to the HNO 2024. This number was adopted instead of the World Bank figure, as the first one includes population movements, such as IDPs and migrants, refugees and asylum seekers in transit within the country</t>
  </si>
  <si>
    <t>GTM001Total population</t>
  </si>
  <si>
    <t>World Bank 2021</t>
  </si>
  <si>
    <t>https://data.worldbank.org/indicator/AG.LND.TOTL.K2?locations=GT</t>
  </si>
  <si>
    <t xml:space="preserve">Guatemala is experiencing a complex humanitarian crisis generated by overlapping shocks and impacts - both sudden and slow-onset, short- and long-term -. Therefore, the total landmass of the country is considered  exposed to the crisis. </t>
  </si>
  <si>
    <t>GTM001Landmass affected</t>
  </si>
  <si>
    <t xml:space="preserve">Guatemala has undergone changes in the political, legal, institutional, security and governance landscape, it also experiences natural hazards having a humanitarian impact. Therefore, the entire population living in Guatemala are considered exposed to the crisis. </t>
  </si>
  <si>
    <t>GTM001People exposed</t>
  </si>
  <si>
    <t>IPC Accessed 24/04/2024 INE 2024</t>
  </si>
  <si>
    <t>https://reliefweb.int/report/guatemala/guatemala-panorama-de-necesidades-humanitarias-2024-diciembre-2023; https://www.ipcinfo.org/ipc-country-analysis/details-map/en/c/1156450/?iso3=GTM</t>
  </si>
  <si>
    <t xml:space="preserve">In the absence of a breakdown of PIN by severity, ACAPS has used the IPC to estimate Level of humanitarian conditions in the country and number of people affacted. 
According to the latest IPC update for Guatemala (Sept 023-Feb024) 38% of the population is in IPC level 2, and 18% is estimated under level 3 or greater. That is to say, people affected can be estimated by = Phase 2+3+4+5, which equals 56% of the population (17600000). Affected equals. 9856000  (Accessed IPC 24/04/2024). </t>
  </si>
  <si>
    <t>GTM001People affected</t>
  </si>
  <si>
    <t>According to IDMC report for 2024, the overall number of IDPs in Guatemala is 242000</t>
  </si>
  <si>
    <t>GTM001People displaced</t>
  </si>
  <si>
    <t>GTM001Injuries reported</t>
  </si>
  <si>
    <t>GTM001Fatalities reported</t>
  </si>
  <si>
    <t>GTM001Fatalities in all crises</t>
  </si>
  <si>
    <t>The number of people in need in Guatemala in 2024 according to the latest humanitarian needs overview. The needs are across sector, with food and nutrition insecurity being the main drivers. Thesehave increased in certain regions. This crisis is caused not only by droughts, attributed to climate change, but also by other socioeconomic and political variables.. We took the IPC level percentages to approach severity levels, however, the IPC percentages are used to calculate the severity level based on the total population for GTM001 (figure taken from the HNO 2024), therefore they are not the same as projected by IPC.</t>
  </si>
  <si>
    <t>GTM001People in Need</t>
  </si>
  <si>
    <t>The number of people who are exposed to the crisis however not affected or in need of urgent humanitarian assistance. There may be some needs but are not life-threatening. The calculation is made through the total of exposed people minus affected people (Levels 2 to 5). That is to say the total population (which is exposed) minus the people affected, which were estimated based on latest IPC data as follows: 56% of the population in IPC Phase 2 and 3+(9856000).  We took the IPC level percentages to approach severity levels, however, the IPC percentages are used to calculate the severity level based on the total population for GTM001 (figure taken from the HNO 2024), therefore they are not the same as projected by IPC.</t>
  </si>
  <si>
    <t>GTM001Minimal humanitarian conditions - Level 1</t>
  </si>
  <si>
    <t>The number of people who are affected by the crisis however not in needs of urgent humanitarian assistance. Needs are higher than level 1 but are still not life-threatening. The lvl 2 population can meet their needs by applying coping strategies. The calculation of this level is made through the total of affected people minus HNO/HNRP 2024 people in need. The people affected were estimated based on IPC latests data, of people in food insecuirty Phase 2+3+4+5, which equals 56% of the population. (9856000). So, 9,856,000 minus the number of people in need (5300.000). LEVEL 2=  4556000. We took the IPC level percentages to approach severity levels, however, the IPC percentages are used to calculate the severity level based on the total population for GTM001 (figure taken from the HNO 2024), therefore they are not the same as projected by IPC.</t>
  </si>
  <si>
    <t>GTM001Stressed humanitarian conditions - Level 2</t>
  </si>
  <si>
    <t>The people in need in Guatemala are classified into 5 severity levels: minimal, stress, severe, extreme, and catastrophic based HNOs. However, the PiN break down is made using an alternative source due to the lack of PIN breakdown by severity level in the 2024 HNO/HRP. So Lvl 3 equals HRP’S PEOPLE IN NEED (5.300.000) minus IPC lvl 4  (352000). LEVEL 3= 4,948,000
NOTE: Level 3+4+5 of the IPC match slightly with overall PIN in the HNO/HNRP 2024. 5 290 000 vs 5 300 000 circa 
We took the IPC level percentages to approach severity levels, however, the IPC percentages are used to calculate the severity level based on the total population for GTM001 (figure taken from the HNO 2024), therefore they are not the same as projected by IPC.</t>
  </si>
  <si>
    <t>GTM001Moderate humanitarian conditions - Level 3</t>
  </si>
  <si>
    <t>The people in needs in Guatemala are classified into 5 severity levels; minimal, stress, severe, extreme, and catastrophic based on 2024 HRP/HNO. The people in need under extreme are matched with IPC phase 4. LEVEL 4 = 352000
NOTE: Level 3+4+5 of the IPC match slightly with overall PIN in the HNO/HNRP 2024. 5 290 000 vs 5 300 000 circa
We took the IPC level percentages to approach severity levels, however, the IPC percentages are used to calculate the severity level based on the total population for GTM001 (figure taken from the HNO 2024), therefore they are not the same as projected by IPC.. In this case lvl 4 equals to 2% of total population (17600000)</t>
  </si>
  <si>
    <t>GTM001Severe humanitarian conditions - Level 4</t>
  </si>
  <si>
    <t>https://www.ipcinfo.org/ipc-country-analysis/details-map/en/c/1156450/?iso3=GTM;https://reliefweb.int/report/guatemala/guatemala-panorama-de-necesidades-humanitarias-2024-diciembre-2023</t>
  </si>
  <si>
    <t>The people in need in Guatemala are classified into 5 severity levels; minimal, stress, severe, extreme, and catastrophic based on 2024 HRP/HNO.
The people in need under catastrophic are matched with extreme humanitarian conditions level 5.
There is no people in IPC Phase 5 in Guatemala as per latest IPC publication. 
NOTE: Level 3+4+5 of the IPC match slightly with overall PIN in the HNO/HNRP 2024. 5 290 000 vs 5 300 000 circa
We took the IPC level percentages to approach severity levels, however, the IPC percentages are used to calculate the severity level based on the total population for GTM001 (figure taken from the HNO 2024), therefore they are not the same as projected by IPC.</t>
  </si>
  <si>
    <t>GTM001Extreme humanitarian conditions - Level 5</t>
  </si>
  <si>
    <t>According to OCHA, the groups are suffering the greatest socio-economic impact are indigenous peoples, women, children and adolescents, the elderly, people with disabilities and people on the move (displaced people, asylum seekers, refugees, migrants and returnees). Therefore, the number of different types of affected population groups are: 
- IDPs 
- Refugees, asylum seekers, and others of concern 
- Host 
- Non-Host
- Other of Concerns</t>
  </si>
  <si>
    <t>GTM001Crisis affected groups</t>
  </si>
  <si>
    <t>According to OCHA, in 2023 it has been catalogued dengue epidemic with reports of 14,299 Suspected Cases. The deficiencies on Health Infrastructure and socio-economic factors are aggravating factors of the Dengue outbreak in the country, especially for people in need.</t>
  </si>
  <si>
    <t>GTM001Illness cases reported</t>
  </si>
  <si>
    <t>GTM001Buildings damaged</t>
  </si>
  <si>
    <t>GTM001Buildings destroyed</t>
  </si>
  <si>
    <t>GTM001Buildings in affected area</t>
  </si>
  <si>
    <t>GTM001Economic Losses</t>
  </si>
  <si>
    <t>Myanmar refugees in Thailand</t>
  </si>
  <si>
    <t>THA003</t>
  </si>
  <si>
    <t>Thailand</t>
  </si>
  <si>
    <t>THA003Injuries reported</t>
  </si>
  <si>
    <t>THA003People facing limited access constraints</t>
  </si>
  <si>
    <t>THA003People facing restricted access constraints</t>
  </si>
  <si>
    <t>THA003Illness cases reported</t>
  </si>
  <si>
    <t>THA003Buildings damaged</t>
  </si>
  <si>
    <t>THA003Buildings destroyed</t>
  </si>
  <si>
    <t>THA003Buildings in affected area</t>
  </si>
  <si>
    <t>THA003Economic Losses</t>
  </si>
  <si>
    <t>2024 Monsoon Floods in Thailand</t>
  </si>
  <si>
    <t>THA004</t>
  </si>
  <si>
    <t>THA004People facing limited access constraints</t>
  </si>
  <si>
    <t>THA004People facing restricted access constraints</t>
  </si>
  <si>
    <t>THA004Illness cases reported</t>
  </si>
  <si>
    <t>THA004Buildings damaged</t>
  </si>
  <si>
    <t>THA004Buildings destroyed</t>
  </si>
  <si>
    <t>THA004Buildings in affected area</t>
  </si>
  <si>
    <t xml:space="preserve">The Nation 16/09/2024; Kungsri 19/09/2024; VIR 01/10/2024; </t>
  </si>
  <si>
    <t>https://www.nationthailand.com/business/economy/40041519
https://www.krungsri.com/en/research/research-intelligence/flood-impact-2024
https://vir.com.vn/flooding-greatly-impacts-thai-economy-115217.html</t>
  </si>
  <si>
    <t>The Federation of Thai Industries estimated the economic cost of the floods to be around US$800 million. This is an estimated figure for Chiang Rai and nearby provinces. Another estimate suggested that the total economic loss due to the floods could be around US1.4 billion. Fow now, US$800 million is being considered as the total economic loss. It will be updated when new and more reliable figures are published.</t>
  </si>
  <si>
    <t>THA004Economic Losses</t>
  </si>
  <si>
    <t>Multiple situations in Thailand</t>
  </si>
  <si>
    <t>THA001</t>
  </si>
  <si>
    <t>THA001People facing limited access constraints</t>
  </si>
  <si>
    <t>THA001People facing restricted access constraints</t>
  </si>
  <si>
    <t>THA001Illness cases reported</t>
  </si>
  <si>
    <t>THA001Buildings damaged</t>
  </si>
  <si>
    <t>THA001Buildings destroyed</t>
  </si>
  <si>
    <t>THA001Buildings in affected area</t>
  </si>
  <si>
    <t>THA001Economic Losses</t>
  </si>
  <si>
    <t>2024 Monsoon Floods in Nepal</t>
  </si>
  <si>
    <t>NPL004</t>
  </si>
  <si>
    <t>Nepal</t>
  </si>
  <si>
    <t>NSO 05/2023</t>
  </si>
  <si>
    <t>https://censusnepal.cbs.gov.np/results/files/result-folder/National%20Report_English.pdf</t>
  </si>
  <si>
    <t>Total population of the country according to the 2021 census. 
According to the UN Population Division estimates, the total population for 2024 is around 29.65 million. The INFORM Severity Index uses districtwise data for some indicators which is not available for 2024. As there is not much difference between the 2021 census and 2024 projections by the UN, and there are no districtwise data for 2024, the census data is considered.</t>
  </si>
  <si>
    <t>NPL004Total population</t>
  </si>
  <si>
    <t>UN RC Nepal/UNCT Nepal 07/10/2024; CBS 06/2014; Flora of Nepal accessed 19/10/2024</t>
  </si>
  <si>
    <t>https://reliefweb.int/report/nepal/nepal-humanitarian-needs-and-priorities-floods-response-plan-oct-dec-2024-issued-7-october-2024
https://web.archive.org/web/20160326122642/http://cbs.gov.np/image/data/Publication/Statistical%20Year%20book%202013_SS/Statistical-Year-book-2013_SS.pdf
https://floraofnepal.org.np/distribution-physiographic-regions-provinces-and-districts/</t>
  </si>
  <si>
    <t>The figure is the total area of the landmass considered as affected by the floods.
According to the map provided on page 3 of UN RC Nepal/UNCT Nepal report, the districts affected by the floods are Arghakhanchi, Bara, Bhaktapur, Bhojpur, Chitwan, Dailekh, Dang Deukhuri, Dhading, Dhankuta, Dhanusa, Dolakha, Dolpa, East Rukum, Gorkha, Gulmi, Ilam, Jhapa, Kapilvastu, Kathmandu, Kavrepalanchok, Khotang, Lalitpur, Mahottari, Makwanpur, Morang, Myagdi, Nawalpur [Nawalparasi East], Nuwakot, Okhaldhunga, Palpa, Panchthar, Parasi [Nawalparasi West], Parsa, Ramechhap, Rasuwa, Rautahat, Rolpa, Rupandehi, Salyan, Sankhuwasabha, Saptari, Sarlahi, Sindhuli, Sindhupalchowk, Siraha, Solukhumbu, Sunsari, Surkhet, Syangja, Tanahun, Tehrathum, and Udayapur.
The total landmass of these districts are considered as affected.
The figure is likely an overestimation as it is likely that entire districts were not affected by the floods or were impacted by the consequences of the floods. So, the reliability is set as Medium. 
The districts of Rukum and Nawalparasi were divided into four districts, East Rukum, West Rukum, Nawalpur [Nawalparasi East], and Parasi [Nawalparasi West]. Their landmass area were obtained from the Flora of Nepal's webpage.</t>
  </si>
  <si>
    <t>NPL004Landmass affected</t>
  </si>
  <si>
    <t>NPL004People facing limited access constraints</t>
  </si>
  <si>
    <t>NPL004People facing restricted access constraints</t>
  </si>
  <si>
    <t>NPL004Illness cases reported</t>
  </si>
  <si>
    <t>NPL004Buildings in affected area</t>
  </si>
  <si>
    <t>PNG003Injuries reported</t>
  </si>
  <si>
    <t>Mutliple crises in Bangladesh</t>
  </si>
  <si>
    <t>BGD001</t>
  </si>
  <si>
    <t>BBS 2020; IPC 15/06/2022</t>
  </si>
  <si>
    <t>https://bbs.portal.gov.bd/sites/default/files/files/bbs.portal.gov.bd/page/a1d32f13_8553_44f1_92e6_8ff80a4ff82e/2021-05-14-06-22-47723b0e1476ed905d1c121f8f07d935.pdf;
https://www.ipcinfo.org/fileadmin/user_upload/ipcinfo/docs/IPC_Bangladesh_Chronic_Food_Insecurity_2022June_report.pdf</t>
  </si>
  <si>
    <t>The chronic food security crisis in Bangladesh is affecting the entire country (all the 64 districts) which is reflected by the food insecurity situation in the country. All the districts have people who are facing moderate or severe chronic food insecurity (IPC levels 3 or 4). In each district, as per the IPC chronic food insecurity estimates in 2022, at least 15% of the population are facing  moderate or severe chronic food insecurity. So, the BGD001 (Multiple crises in Bangladesh) covers the entire country.
The landmass affected by cyclone Remal and floods is not considered as it would result in double counting.</t>
  </si>
  <si>
    <t>BGD001Landmass affected</t>
  </si>
  <si>
    <t>BGD001Injuries reported</t>
  </si>
  <si>
    <t>IPC 15/06/2022; IPC 02/04/2024; ISCG et al. 13/03/2024; UN RC Bangladesh and UNCT Bangladesh 09/06/2024; UN RC Bangladesh and UNCT Bangladesh 29/09/2024; UN RC Bangladesh and UNCT Bangladesh 09/06/2024; UNICEF 02/06/2024; UN RC Bangladesh and UNCT Bangladesh 29/09/2024</t>
  </si>
  <si>
    <t>https://www.ipcinfo.org/fileadmin/user_upload/ipcinfo/docs/IPC_Bangladesh_Chronic_Food_Insecurity_2022June_report.pdf
https://www.ipcinfo.org/fileadmin/user_upload/ipcinfo/docs/IPC_Bangladesh_Acute_Food_Insecurity_Feb_Oct_2024_Report.pdf
https://reliefweb.int/report/bangladesh/2024-joint-response-plan-rohingya-humanitarian-crisis-january-december-2024
https://reliefweb.int/report/bangladesh/bangladesh-cyclone-remal-hctt-humanitarian-response-plan-2024-june-dec-2024
https://reliefweb.int/report/bangladesh/bangladesh-cyclone-and-monsoon-floods-humanitarian-response-plan-june-march-2025
&amp;'BGD013'!H16 https://reliefweb.int/report/bangladesh/bangladesh-cyclone-and-monsoon-floods-humanitarian-response-plan-june-march-2025</t>
  </si>
  <si>
    <t>The affected groups are:
Refugees
IDPs
Returnees
Host
Non-host</t>
  </si>
  <si>
    <t>BGD001Crisis affected groups</t>
  </si>
  <si>
    <t>BGD001People facing limited access constraints</t>
  </si>
  <si>
    <t>BGD001People facing restricted access constraints</t>
  </si>
  <si>
    <t>BGD001Illness cases reported</t>
  </si>
  <si>
    <t xml:space="preserve">MoDMR 31/05/2024; UN RC Bangladesh and UNCT Bangladesh 14/07/2024; CARE 31/08/2024 </t>
  </si>
  <si>
    <t>https://modmr.gov.bd/site/situationreport/1da3c196-bef9-4482-b2c1-08c6f33165ef/%E0%A6%A6%E0%A7%88%E0%A6%A8%E0%A6%BF%E0%A6%95-%E0%A6%A6%E0%A7%81%E0%A6%B0%E0%A7%8D%E0%A6%AF%E0%A7%8B%E0%A6%97-%E0%A6%AA%E0%A7%8D%E0%A6%B0%E0%A6%A4%E0%A6%BF%E0%A6%AC%E0%A7%87%E0%A6%A6%E0%A6%A8%E0%A6%83-%E0%A7%A9%E0%A7%A7-%E0%A6%AE%E0%A7%87-%E0%A7%A8%E0%A7%A6%E0%A7%A8%E0%A7%AA
https://reliefweb.int/report/bangladesh/bangladesh-cyclone-and-monsoon-floods-humanitarian-response-plan-june-december-2024
https://reliefweb.int/report/bangladesh/bangladesh-key-immediate-needs-and-situation-analysis-eastern-flash-floods-2024-version-3rd-update-31-august-2024</t>
  </si>
  <si>
    <t>Number of houses damaged by Cyclone Remal and floods in Bangladesh.</t>
  </si>
  <si>
    <t>BGD001Buildings damaged</t>
  </si>
  <si>
    <t xml:space="preserve">MoDMR 31/05/2024; CARE 31/08/2024 </t>
  </si>
  <si>
    <t>https://modmr.gov.bd/site/situationreport/1da3c196-bef9-4482-b2c1-08c6f33165ef/%E0%A6%A6%E0%A7%88%E0%A6%A8%E0%A6%BF%E0%A6%95-%E0%A6%A6%E0%A7%81%E0%A6%B0%E0%A7%8D%E0%A6%AF%E0%A7%8B%E0%A6%97-%E0%A6%AA%E0%A7%8D%E0%A6%B0%E0%A6%A4%E0%A6%BF%E0%A6%AC%E0%A7%87%E0%A6%A6%E0%A6%A8%E0%A6%83-%E0%A7%A9%E0%A7%A7-%E0%A6%AE%E0%A7%87-%E0%A7%A8%E0%A7%A6%E0%A7%A8%E0%A7%AA
https://reliefweb.int/report/bangladesh/bangladesh-key-immediate-needs-and-situation-analysis-eastern-flash-floods-2024-version-3rd-update-31-august-2024</t>
  </si>
  <si>
    <t>Number of houses damaged by Cyclone Remal in Bangladesh.</t>
  </si>
  <si>
    <t>BGD001Buildings destroyed</t>
  </si>
  <si>
    <t>BGD001Buildings in affected area</t>
  </si>
  <si>
    <t>The Daily Star 13/06/2024; OCHA and UNCT Bangladesh 30/08/2024</t>
  </si>
  <si>
    <t>https://www.thedailystar.net/news/bangladesh/news/cyclone-remal-losses-estimated-over-tk-7000cr-3633321
https://reliefweb.int/report/bangladesh/bangladesh-eastern-flash-floods-2024-situation-report-no-02-30-august-2024#:~:text=A%20total%20of%20296%2C852hectares,students%20across%20the%20affected%20districts.</t>
  </si>
  <si>
    <t>Total economic damages by Cyclone Remal and flood crises in Bangladesh.</t>
  </si>
  <si>
    <t>BGD001Economic Losses</t>
  </si>
  <si>
    <t>BBS 12/2013; Braun and Hochschild (2018)</t>
  </si>
  <si>
    <t>https://web.archive.org/web/20141113184738/http://www.bbs.gov.bd/WebTestApplication/userfiles/Image/District%20Statistics/Cox%60s%20Bazar.pdf; https://elib.dlr.de/135470/1/Elevation%20change%20of%20Bhasan%20Char%20measured%20by%20persistent%20scatterer%20interferometry%20using%20Sentinel%201%20data%20in%20a%20humanitarian%20context.pdf</t>
  </si>
  <si>
    <t>Total landmass of the affected area. The affected areas are: Teknaf, Ukhia, and Bhashan Char.</t>
  </si>
  <si>
    <t>BGD002Landmass affected</t>
  </si>
  <si>
    <t>BGD002Injuries reported</t>
  </si>
  <si>
    <t>ISCG et al. 13/03/2024</t>
  </si>
  <si>
    <t>https://reliefweb.int/report/bangladesh/2024-joint-response-plan-rohingya-humanitarian-crisis-january-december-2024</t>
  </si>
  <si>
    <t>All the people in the exposed population are people in need. They have been assigned to Level 3 and above.</t>
  </si>
  <si>
    <t>BGD002Minimal humanitarian conditions - Level 1</t>
  </si>
  <si>
    <t>BGD002Stressed humanitarian conditions - Level 2</t>
  </si>
  <si>
    <t>ISCG et al. 13/03/2024; IPC 02/04/2024</t>
  </si>
  <si>
    <t>https://reliefweb.int/report/bangladesh/2024-joint-response-plan-rohingya-humanitarian-crisis-january-december-2024
https://www.ipcinfo.org/fileadmin/user_upload/ipcinfo/docs/IPC_Bangladesh_Acute_Food_Insecurity_Feb_Oct_2024_Report.pdf</t>
  </si>
  <si>
    <t>Not enough information to assign people in need to this level. No one among the affected population was assigned to IPC Phase 5 acute food security.</t>
  </si>
  <si>
    <t>BGD002Extreme humanitarian conditions - Level 5</t>
  </si>
  <si>
    <t>The affected groups from Rohingya refugee crisis are:
Refugees
Host
Non-host</t>
  </si>
  <si>
    <t>BGD002Crisis affected groups</t>
  </si>
  <si>
    <t>The chronic food security crisis in Bangladesh is affecting the entire country (all the 64 districts) which is reflected by the food insecurity situation in the country. All the districts have people who are facing moderate or severe chronic food insecurity (IPC levels 3 or 4). In each district, as per the IPC chronic food insecurity estimates in 2022, at least 15% of the population are facing  moderate or severe chronic food insecurity.</t>
  </si>
  <si>
    <t>BGD012Landmass affected</t>
  </si>
  <si>
    <t>Not applicable for the food security crisis.</t>
  </si>
  <si>
    <t>BGD012People displaced</t>
  </si>
  <si>
    <t>BGD012Injuries reported</t>
  </si>
  <si>
    <t>The total number of fatalities in food insecurity crisis. Six months previous to the month the severity index (SI) is calculated are considered. For example, for the January 2023 version of SI, months considered will be July 2022 to December 2022.</t>
  </si>
  <si>
    <t>BGD012Fatalities reported</t>
  </si>
  <si>
    <t>Cyclone Remal</t>
  </si>
  <si>
    <t>BGD013</t>
  </si>
  <si>
    <t>MoDMR 31/05/2024; BBS accessed 06/06/2024</t>
  </si>
  <si>
    <t>https://modmr.gov.bd/site/situationreport/1da3c196-bef9-4482-b2c1-08c6f33165ef/%E0%A6%A6%E0%A7%88%E0%A6%A8%E0%A6%BF%E0%A6%95-%E0%A6%A6%E0%A7%81%E0%A6%B0%E0%A7%8D%E0%A6%AF%E0%A7%8B%E0%A6%97-%E0%A6%AA%E0%A7%8D%E0%A6%B0%E0%A6%A4%E0%A6%BF%E0%A6%AC%E0%A7%87%E0%A6%A6%E0%A6%A8%E0%A6%83-%E0%A7%A9%E0%A7%A7-%E0%A6%AE%E0%A7%87-%E0%A7%A8%E0%A7%A6%E0%A7%A8%E0%A7%AA
https://bbs.portal.gov.bd/site/page/2888a55d-d686-4736-bad0-54b70462afda/-</t>
  </si>
  <si>
    <t xml:space="preserve">According to Ministry of Disaster Management and Relief of Bangladesh, cyclone Remal affected the districts of Bagerhat, Barguna, Barishal, Bhola, Chandpur, Chattogram, Cox's Bazar, Feni, Gopalganj, Jashore, Jhalokati, Khulna, Lakshmipur, Narail, Noakhali, Patuakhali, Pirojpur, Satkhira, and Shariatpur. The total landmass of these districts is considered as landmass affected. </t>
  </si>
  <si>
    <t>BGD013Landmass affected</t>
  </si>
  <si>
    <t>MoDMR 31/05/2024; BBS 11/2023</t>
  </si>
  <si>
    <t>https://modmr.gov.bd/site/situationreport/1da3c196-bef9-4482-b2c1-08c6f33165ef/%E0%A6%A6%E0%A7%88%E0%A6%A8%E0%A6%BF%E0%A6%95-%E0%A6%A6%E0%A7%81%E0%A6%B0%E0%A7%8D%E0%A6%AF%E0%A7%8B%E0%A6%97-%E0%A6%AA%E0%A7%8D%E0%A6%B0%E0%A6%A4%E0%A6%BF%E0%A6%AC%E0%A7%87%E0%A6%A6%E0%A6%A8%E0%A6%83-%E0%A7%A9%E0%A7%A7-%E0%A6%AE%E0%A7%87-%E0%A7%A8%E0%A7%A6%E0%A7%A8%E0%A7%AA
https://bbs.portal.gov.bd/sites/default/files/files/bbs.portal.gov.bd/page/b343a8b4_956b_45ca_872f_4cf9b2f1a6e0/2024-01-31-15-51-b53c55dd692233ae401ba013060b9cbb.pdf</t>
  </si>
  <si>
    <t>According to Ministry of Disaster Management and Relief of Bangladesh, cyclone Remal affected the districts of Bagerhat, Barguna, Barishal, Bhola, Chandpur, Chattogram, Cox's Bazar, Feni, Gopalganj, Jashore, Jhalokati, Khulna, Lakshmipur, Narail, Noakhali, Patuakhali, Pirojpur, Satkhira, and Shariatpur. The total population of these districts is considered exposed population.</t>
  </si>
  <si>
    <t>BGD013People exposed</t>
  </si>
  <si>
    <t>MoDMR 31/05/2024</t>
  </si>
  <si>
    <t>https://modmr.gov.bd/site/situationreport/1da3c196-bef9-4482-b2c1-08c6f33165ef/%E0%A6%A6%E0%A7%88%E0%A6%A8%E0%A6%BF%E0%A6%95-%E0%A6%A6%E0%A7%81%E0%A6%B0%E0%A7%8D%E0%A6%AF%E0%A7%8B%E0%A6%97-%E0%A6%AA%E0%A7%8D%E0%A6%B0%E0%A6%A4%E0%A6%BF%E0%A6%AC%E0%A7%87%E0%A6%A6%E0%A6%A8%E0%A6%83-%E0%A7%A9%E0%A7%A7-%E0%A6%AE%E0%A7%87-%E0%A7%A8%E0%A7%A6%E0%A7%A8%E0%A7%AA</t>
  </si>
  <si>
    <t>According to the Ministry of Disaster Management and Relief of Bangladesh, 4.6 million people have been affected in the 19 affected districts.</t>
  </si>
  <si>
    <t>BGD013People affected</t>
  </si>
  <si>
    <t>UN RC Bangladesh and UNCT Bangladesh 09/06/2024; CARE 31/05/2024</t>
  </si>
  <si>
    <t>https://reliefweb.int/report/bangladesh/bangladesh-cyclone-remal-hctt-humanitarian-response-plan-2024-june-dec-2024
https://reliefweb.int/report/bangladesh/rapid-assessment-cyclone-remal-2024</t>
  </si>
  <si>
    <t>Number of people displaced by cyclone Remal cited in the Humanitarian Response Plan for cyclone Remal.</t>
  </si>
  <si>
    <t>BGD013People displaced</t>
  </si>
  <si>
    <t>BGD013Injuries reported</t>
  </si>
  <si>
    <t>Total fatalities due to cyclone Remal.</t>
  </si>
  <si>
    <t>BGD013Fatalities reported</t>
  </si>
  <si>
    <t>UN RC Bangladesh and UNCT Bangladesh 09/06/2024; CARE 31/05/20242024</t>
  </si>
  <si>
    <t>A needs assessment by the inter-agency Needs Assessment Working Group
(NAWG) showed that 1,302,504 people in need of humanitarian assistance in 8 assessed districts (districts that are the most affected). This figure was used in the Humanitarian Response Plan for cyclone Remal.</t>
  </si>
  <si>
    <t>BGD013People in Need</t>
  </si>
  <si>
    <t xml:space="preserve">Level 1 = Exposed population - affected population as per  methodology. </t>
  </si>
  <si>
    <t>BGD013Minimal humanitarian conditions - Level 1</t>
  </si>
  <si>
    <t>MoDMR 31/05/2024; UN RC Bangladesh and UNCT Bangladesh 09/06/2024; CARE 31/05/2024</t>
  </si>
  <si>
    <t>https://modmr.gov.bd/site/situationreport/1da3c196-bef9-4482-b2c1-08c6f33165ef/%E0%A6%A6%E0%A7%88%E0%A6%A8%E0%A6%BF%E0%A6%95-%E0%A6%A6%E0%A7%81%E0%A6%B0%E0%A7%8D%E0%A6%AF%E0%A7%8B%E0%A6%97-%E0%A6%AA%E0%A7%8D%E0%A6%B0%E0%A6%A4%E0%A6%BF%E0%A6%AC%E0%A7%87%E0%A6%A6%E0%A6%A8%E0%A6%83-%E0%A7%A9%E0%A7%A7-%E0%A6%AE%E0%A7%87-%E0%A7%A8%E0%A7%A6%E0%A7%A8%E0%A7%AA
https://reliefweb.int/report/bangladesh/bangladesh-cyclone-remal-hctt-humanitarian-response-plan-2024-june-dec-2024
https://reliefweb.int/report/bangladesh/rapid-assessment-cyclone-remal-2024</t>
  </si>
  <si>
    <t xml:space="preserve">Level 2 = Affected population - PIN as per methodology. </t>
  </si>
  <si>
    <t>BGD013Stressed humanitarian conditions - Level 2</t>
  </si>
  <si>
    <t xml:space="preserve">A needs assessment by the inter-agency Needs Assessment Working Group
(NAWG) showed that 1,302,504 people in need of humanitarian assistance in 8 assessed districts (districts that apparently are the most affected). As there is not enough information regarding the severity of the needs among the people in need, it is not possible to assign figures to Level 4 and Level 5, and all the people in need have been assigned to Level 3. </t>
  </si>
  <si>
    <t>BGD013Moderate humanitarian conditions - Level 3</t>
  </si>
  <si>
    <t>BGD013Severe humanitarian conditions - Level 4</t>
  </si>
  <si>
    <t>BGD013Extreme humanitarian conditions - Level 5</t>
  </si>
  <si>
    <t>UN RC Bangladesh and UNCT Bangladesh 09/06/2024; UNICEF 02/06/2024</t>
  </si>
  <si>
    <t>https://reliefweb.int/report/bangladesh/bangladesh-cyclone-remal-hctt-humanitarian-response-plan-2024-june-dec-2024
https://reliefweb.int/report/bangladesh/unicef-bangladesh-humanitarian-situation-report-no-4-cyclone-remal-02-june-2024</t>
  </si>
  <si>
    <t>The affected groups are:
Non-host
Displaced
Host
Returnees</t>
  </si>
  <si>
    <t>BGD013Crisis affected groups</t>
  </si>
  <si>
    <t>BGD013People facing limited access constraints</t>
  </si>
  <si>
    <t>BGD013People facing restricted access constraints</t>
  </si>
  <si>
    <t>BGD013Illness cases reported</t>
  </si>
  <si>
    <t>BGD013Buildings damaged</t>
  </si>
  <si>
    <t>Number of houses destroyed by Cyclone Remal in Bangladesh.</t>
  </si>
  <si>
    <t>BGD013Buildings destroyed</t>
  </si>
  <si>
    <t>BGD013Buildings in affected area</t>
  </si>
  <si>
    <t>The Daily Star 13/06/2024</t>
  </si>
  <si>
    <t>https://www.thedailystar.net/news/bangladesh/news/cyclone-remal-losses-estimated-over-tk-7000cr-3633321</t>
  </si>
  <si>
    <t>Total economic losses caused by cyclone Remal.</t>
  </si>
  <si>
    <t>BGD013Economic Losses</t>
  </si>
  <si>
    <t>2024 Monsoon Floods in Bangladesh</t>
  </si>
  <si>
    <t>BGD014</t>
  </si>
  <si>
    <t>ECHO 22/07/2024; CARE 22/08/2024; CARE 31/08/2024; City Population accessed 25/08/2024</t>
  </si>
  <si>
    <t>https://reliefweb.int/map/bangladesh/bangladesh-severe-weather-and-floods-dg-echo-daily-map-22072024
https://reliefweb.int/report/bangladesh/needs-assessment-working-group-bangladesh-situation-overview-eastern-flash-flood-2024-affected-population-version-1st-update-22-august-2024
https://reliefweb.int/report/bangladesh/bangladesh-key-immediate-needs-and-situation-analysis-eastern-flash-floods-2024-version-3rd-update-31-august-2024
https://www.citypopulation.de/en/bangladesh/cities/</t>
  </si>
  <si>
    <t>The flood-affected districts in northeastern Bangladesh are Sylhet, Sunamganj, Maulvibazar, Habiganj, Kishoreganj, and Netrakona, in eastern/southern Bangladesh are Brahmanbaria, Chandpur,  Chattogram, Cumilla, Feni,  Khagrachhari, Lakshmipur, Noakhali, Rangamati, and Cox's Bazar, and in northern Bangladesh are Lalmonirhat, Kurigram, Gaibandha, Jamalpur, Bagura, and Sirajganj. The total landmass of these districts is considered as landmass affected. The figure is likely an overestimation as the entire landmasses of the districts were not flooded.</t>
  </si>
  <si>
    <t>BGD014Landmass affected</t>
  </si>
  <si>
    <t>ECHO 22/07/2024; CARE 22/08/2024; CARE 31/08/2024;  City Population accessed 25/08/2024</t>
  </si>
  <si>
    <t>The flood-affected districts in northeastern Bangladesh are Sylhet, Sunamganj, Maulvibazar, Habiganj, Kishoreganj, and Netrakona, in southern Bangladesh are Brahmanbaria, Chandpur,  Chattogram, Cumilla, Feni,  Khagrachhari, Lakshmipur, Noakhali, Rangamati, and Cox's Bazar and in northern Bangladesh are Lalmonirhat, Kurigram, Gaibandha, Jamalpur, Bagura, and Sirajganj. The total landmass of these districts is considered as landmass affected. The total number of people living in these districts are considered as exposed.  The figure is likely an overestimation as the entire population of the districts were not likely not exposed to the floods or any impact of the floods.</t>
  </si>
  <si>
    <t>BGD014People exposed</t>
  </si>
  <si>
    <t>IFRC 16/10/2024</t>
  </si>
  <si>
    <t>https://reliefweb.int/report/bangladesh/bangladesh-floods-operation-update-no-mdrbd036</t>
  </si>
  <si>
    <t>According to the IFRC report, 14.6 million have been affected by the floods in the country.</t>
  </si>
  <si>
    <t>BGD014People affected</t>
  </si>
  <si>
    <t xml:space="preserve">UN RC Bangladesh and UNCT Bangladesh 14/07/2024; CARE 31/08/2024 </t>
  </si>
  <si>
    <t xml:space="preserve">https://reliefweb.int/report/bangladesh/bangladesh-cyclone-and-monsoon-floods-humanitarian-response-plan-june-december-2024
https://reliefweb.int/report/bangladesh/bangladesh-key-immediate-needs-and-situation-analysis-eastern-flash-floods-2024-version-3rd-update-31-august-2024
</t>
  </si>
  <si>
    <t>Number of people displaced by floods in  Bangladesh. UN RC Bangladesh and UNCT Bangladesh report - 260,000 and CARE - 502,501. 
The figures are outdated. It is likely that number of displaced has decreased.</t>
  </si>
  <si>
    <t>BGD014People displaced</t>
  </si>
  <si>
    <t>Not enough data/information available</t>
  </si>
  <si>
    <t>BGD014Injuries reported</t>
  </si>
  <si>
    <t>According to the IFRC report, the floods resulted in 71 fatalities.</t>
  </si>
  <si>
    <t>BGD014Fatalities reported</t>
  </si>
  <si>
    <t>UN RC Bangladesh and UNCT Bangladesh 29/09/2024</t>
  </si>
  <si>
    <t>https://reliefweb.int/report/bangladesh/bangladesh-cyclone-and-monsoon-floods-humanitarian-response-plan-june-march-2025</t>
  </si>
  <si>
    <t>According to the UN RC Bangladesh and UNCT Bangladesh report, 5 million people are in need of humanitarian assistance due to the floods in the country.</t>
  </si>
  <si>
    <t>BGD014People in Need</t>
  </si>
  <si>
    <t>ECHO 22/07/2024; CARE 22/08/2024; CARE 31/08/2024;  City Population accessed 25/08/2024; IFRC 16/10/2024</t>
  </si>
  <si>
    <t>https://reliefweb.int/map/bangladesh/bangladesh-severe-weather-and-floods-dg-echo-daily-map-22072024
https://reliefweb.int/report/bangladesh/needs-assessment-working-group-bangladesh-situation-overview-eastern-flash-flood-2024-affected-population-version-1st-update-22-august-2024
https://reliefweb.int/report/bangladesh/bangladesh-key-immediate-needs-and-situation-analysis-eastern-flash-floods-2024-version-3rd-update-31-august-2024
https://www.citypopulation.de/en/bangladesh/cities/
https://reliefweb.int/report/bangladesh/bangladesh-floods-operation-update-no-mdrbd036</t>
  </si>
  <si>
    <t xml:space="preserve">Level 1 = Exposed population - affected population as per INFORM methodology. </t>
  </si>
  <si>
    <t>BGD014Minimal humanitarian conditions - Level 1</t>
  </si>
  <si>
    <t>IFRC 16/10/2024; UN RC Bangladesh and UNCT Bangladesh 29/09/2024</t>
  </si>
  <si>
    <t>https://reliefweb.int/report/bangladesh/bangladesh-floods-operation-update-no-mdrbd036
https://reliefweb.int/report/bangladesh/bangladesh-cyclone-and-monsoon-floods-humanitarian-response-plan-june-march-2025</t>
  </si>
  <si>
    <t xml:space="preserve">Level 2 = Affected population - PIN as per INFORM methodology. </t>
  </si>
  <si>
    <t>BGD014Stressed humanitarian conditions - Level 2</t>
  </si>
  <si>
    <t xml:space="preserve">According to the UN RC Bangladesh and UNCT Bangladesh report, 5 million people are in need of humanitarian assistance due to the floods in the country. As there is not enough information regarding the severity of the needs among the people in need, it is not possible to assign figures to Level 4 and Level 5, and all the people in need have been assigned to Level 3. </t>
  </si>
  <si>
    <t>BGD014Moderate humanitarian conditions - Level 3</t>
  </si>
  <si>
    <t>BGD014Severe humanitarian conditions - Level 4</t>
  </si>
  <si>
    <t>BGD014Extreme humanitarian conditions - Level 5</t>
  </si>
  <si>
    <t>The affected groups from floods crisis are:
Non-host
Displaced
Host
Returnees</t>
  </si>
  <si>
    <t>BGD014Crisis affected groups</t>
  </si>
  <si>
    <t>BGD014People facing limited access constraints</t>
  </si>
  <si>
    <t>BGD014People facing restricted access constraints</t>
  </si>
  <si>
    <t>BGD014Illness cases reported</t>
  </si>
  <si>
    <t>https://reliefweb.int/report/bangladesh/bangladesh-cyclone-and-monsoon-floods-humanitarian-response-plan-june-december-2024
https://reliefweb.int/report/bangladesh/bangladesh-key-immediate-needs-and-situation-analysis-eastern-flash-floods-2024-version-3rd-update-31-august-2024</t>
  </si>
  <si>
    <t>Total number of houses damaged by the floods = 63,087 (as reported by UN RC Bangladesh and UNCT Bangladesh for June/July floods) + 307,443 (as reported by CARE for August/September floods).</t>
  </si>
  <si>
    <t>BGD014Buildings damaged</t>
  </si>
  <si>
    <t xml:space="preserve">CARE 31/08/2024 </t>
  </si>
  <si>
    <t>https://reliefweb.int/report/bangladesh/bangladesh-key-immediate-needs-and-situation-analysis-eastern-flash-floods-2024-version-3rd-update-31-august-2024</t>
  </si>
  <si>
    <t>Total number of houses destroyed by the floods =  26,991 (as reported by CARE for August/September floods).</t>
  </si>
  <si>
    <t>BGD014Buildings destroyed</t>
  </si>
  <si>
    <t>BGD014Buildings in affected area</t>
  </si>
  <si>
    <t>OCHA and UNCT Bangladesh 30/08/2024</t>
  </si>
  <si>
    <t>https://reliefweb.int/report/bangladesh/bangladesh-eastern-flash-floods-2024-situation-report-no-02-30-august-2024#:~:text=A%20total%20of%20296%2C852hectares,students%20across%20the%20affected%20districts.</t>
  </si>
  <si>
    <t>Total agriculture losses caused by the flood. A total of 296,852 hectares of crops have been affected by the flood. Loss of fisheries is USD 122 million and livestock loss is USD 34 million initially.</t>
  </si>
  <si>
    <t>BGD014Economic Losses</t>
  </si>
  <si>
    <t>OCHA 10/10/2024</t>
  </si>
  <si>
    <t>https://reliefweb.int/report/myanmar/myanmar-humanitarian-update-no-41-10-october-2024</t>
  </si>
  <si>
    <t>It is the number of injuries due to the floods. 
OCHA reported that "More than 360 fatalities have been reported, with many more injured." Usually, the number of injuries is higher than the number of fatalities in a floods crisis. Given the extent and devastation of the floods, it is assumed that the mentioned statement is referring to the fact that the number of injuries is much higher than the number of fatalities. So, the minimum number of injuries is considered to be 360.
It is highly likely that the figure is an underestimate and hence the reliability is set to Low.</t>
  </si>
  <si>
    <t>MMR001Injuries reported</t>
  </si>
  <si>
    <t>MMR006Injuries reported</t>
  </si>
  <si>
    <t>From the latest report from OCHA more than 360 fatalities have been reported.</t>
  </si>
  <si>
    <t>MMR006Fatalities reported</t>
  </si>
  <si>
    <t>World Population Review Accessed 18/10/2024; UNHCR 30/09/2024; IPC 23/09/2024;WPR Accessed on 18/10/2024</t>
  </si>
  <si>
    <t>https://worldpopulationreview.com/countries/kenya-population; https://data.unhcr.org/en/country/ken; https://www.ipcinfo.org/ipc-country-analysis/details-map/en/c/1157952/?iso3=SOM; https://worldpopulationreview.com/countries/ethiopia-population</t>
  </si>
  <si>
    <t xml:space="preserve">Total population of Ethiopia +  Somalia  +  Kenya. </t>
  </si>
  <si>
    <t>REG014Total population</t>
  </si>
  <si>
    <t>HDX 24/11/2015; World Bank Acessed 14/09/2022; HDX Accessed 19/04/2024</t>
  </si>
  <si>
    <t>https://data.humdata.org/dataset/kenya-surface-area-per-county; https://data.worldbank.org/indicator/AG.LND.TOTL.K2?locations=SO; https://data.humdata.org/dataset/cod-ab-eth/resource/d3c856b1-a252-461f-8531-ecbb5fb7a6b3</t>
  </si>
  <si>
    <t>The aggregated figures The landmass affected  by drought in Ethiopia, Somalia, Kenya</t>
  </si>
  <si>
    <t>REG014Landmass affected</t>
  </si>
  <si>
    <t>IPC 05/09/2024; KNBS 04/11/2019; UNHCR 30/09/2024;IPC 23/09/2024;HDX 2023</t>
  </si>
  <si>
    <t>https://www.ipcinfo.org/ipc-country-analysis/details-map/en/c/1157147/?iso3=KEN; https://www.knbs.or.ke/?wpdmpro=2019-kenya-population-and-housing-census-volume-i-population-by-county-and-sub-county; https://data.unhcr.org/en/country/ken;https://www.ipcinfo.org/ipc-country-analysis/details-map/en/c/1157952/?iso3=SOM ; https://data.humdata.org/dataset/cod-ps-eth/resource/f82b20f1-8a76-46e9-ba9a-29e531f7af3c</t>
  </si>
  <si>
    <t xml:space="preserve">The aggregated figures of people exposed  to the Eastern Africa Regional Drought Crisis in Ethiopia + Somalia + Kenya. </t>
  </si>
  <si>
    <t>REG014People exposed</t>
  </si>
  <si>
    <t>IPC 05/09/2024; KNBS 04/11/2019; UNHCR 30/09/2024; IPC 23/092024; HDX 2023</t>
  </si>
  <si>
    <t>https://www.ipcinfo.org/ipc-country-analysis/details-map/en/c/1157147/?iso3=KEN; https://www.knbs.or.ke/?wpdmpro=2019-kenya-population-and-housing-census-volume-i-population-by-county-and-sub-county; https://data.unhcr.org/en/country/ken; https://www.ipcinfo.org/ipc-country-analysis/details-map/en/c/1157952/?iso3=SOM; https://data.humdata.org/dataset/cod-ps-eth/resource/f82b20f1-8a76-46e9-ba9a-29e531f7af3c</t>
  </si>
  <si>
    <t xml:space="preserve">The aggregated figures of people affected due  to the Eastern Africa Regional Drought Crisis in Ethiopia,+  Somalia + , Kenya. </t>
  </si>
  <si>
    <t>REG014People affected</t>
  </si>
  <si>
    <t>IOM 04/09/2024 ; UNHCR 15/10/2023; Protection Cluster, UNHCR 09/10/2024</t>
  </si>
  <si>
    <t>https://crisisresponse.iom.int/response/kenya-crisis-response-plan-2024#:~:text=As%20of%20July%202024%2C%20Kenya,humanitarian%20crisis%20in%20the%20country; https://reliefweb.int/report/somalia/ehagl-region-unhcrs-drought-response-ethiopia-kenya-and-somalia-30-sep-2023#:~:text=Following%20poor%20rainfall%20in%20recent,in%20Ethiopia%2C%20Kenya%20and%20Somalia.; https://reliefweb.int/report/ethiopia/ethiopia-refugees-and-internally-displaced-persons-31-may-2024; https://reliefweb.int/report/ethiopia/ethiopia-food-and-nutrition-security-update-june-2024</t>
  </si>
  <si>
    <t xml:space="preserve"> Drought-related displacements in Ethiopia  Somalia  and  Kenya. </t>
  </si>
  <si>
    <t>REG014People displaced</t>
  </si>
  <si>
    <t>Govt.Kenya, IPC 05/09/2024; UNICEF 10/08/2024; WHO 17/09/2024;WHO 20/10/2023; OCHA 10/01/2024; OCHA 04/07/2024; WHO 18/09/2024</t>
  </si>
  <si>
    <t>https://reliefweb.int/report/kenya/kenya-acute-malnutrition-situation-april-july-2024-and-projection-august-october-2024-asal-published-5-september-2024; https://reliefweb.int/report/kenya/unicef-kenya-humanitarian-situation-report-no-01-mid-year-2024 ; https://reliefweb.int/report/democratic-republic-congo/who-african-region-mpox-bulletin-13-september-2024; https://reliefweb.int/report/ethiopia/weekly-bulletin-outbreaks-and-other-emergencies-week-40-02-october-08-october-2023-data-reported-1700-08-october-2023; https://reliefweb.int/report/ethiopia/ethiopia-situation-report-10-jan-2024; https://reliefweb.int/report/ethiopia/ethiopia-humanitarian-snapshot-may-2024; https://reliefweb.int/report/ethiopia/multi-country-outbreak-cholera-external-situation-report-18-published-18-august-2024</t>
  </si>
  <si>
    <t>The aggregate of illness cases due to drought in Kenya, Somalia and Ethiopia.</t>
  </si>
  <si>
    <t>REG014Illness cases reported</t>
  </si>
  <si>
    <t>OCHA 19/06/2024</t>
  </si>
  <si>
    <t>https://reliefweb.int/report/kenya/kenya-heavy-rains-and-flooding-update-flash-update-7-19-june-2024#:~:text=SITUATION%20OVERVIEW%20%26%20HUMANITARIAN%20IMPACTS,2024%2C%20according%20to%20the%20NDOC.</t>
  </si>
  <si>
    <t>Aggregate of Fatalities in Kenya. Somalia and Ethiopia</t>
  </si>
  <si>
    <t>REG014Fatalities reported</t>
  </si>
  <si>
    <t xml:space="preserve">  ACLED accessed 18/10/2024; ACLED Accessed  18/10/2024;; ACLED accessed on 18 /10/2024 ;WHO 18/09/2024; WHO 30/09/2024</t>
  </si>
  <si>
    <t>https://acleddata.com/explorer/#1714654904371-01f34ad7-b1ac; https://acleddata.com/data-export-tool/; https://acleddata.com/explorer/#1714654904371-01f34ad7-b1ac;  https://reliefweb.int/report/ethiopia/multi-country-outbreak-cholera-external-situation-report-18-published-18-august-2024; https://reliefweb.int/report/ethiopia/ethiopia-health-cluster-bulletin-september-2024</t>
  </si>
  <si>
    <t xml:space="preserve">The aggregated figures of fatalities in all crisis in Ethiopia, Somalia and  Kenya </t>
  </si>
  <si>
    <t>REG014Fatalities in all crises</t>
  </si>
  <si>
    <t>IPC 05/09/2024; IPC 23/09/2024; OCHA 26/02/2024</t>
  </si>
  <si>
    <t>https://www.ipcinfo.org/ipc-country-analysis/details-map/en/c/1157147/?iso3=KEN;https://www.ipcinfo.org/ipc-country-analysis/details-map/en/c/1157952/?iso3=SOM ; https://www.unocha.org/attachments/315207fa-1297-493b-bec1-20016aebed01/2024_Ethiopia_Humanitarian_Needs_Overview_Feb_2024.pdf</t>
  </si>
  <si>
    <t>The aggregated figures of people in need in the Eastern Africa Regional Drought Crisis in Ethiopia ,+  Somalia+ , Kenya</t>
  </si>
  <si>
    <t>REG014People in Need</t>
  </si>
  <si>
    <t>IPC 05/09/2024; KNBS 04/11/2019; UNHCR 30/09/2024; IPC 23/09/2024; HDX 2023</t>
  </si>
  <si>
    <t xml:space="preserve">The aggregated figures of people facing minimal  humanitarian conditions - Level 1 in the Africa Regional Drought Crisis in Ethiopia +  Somalia + , Kenya. </t>
  </si>
  <si>
    <t>REG014Minimal humanitarian conditions - Level 1</t>
  </si>
  <si>
    <t>IPC 05/09/2024; KNBS 04/11/2019; UNHCR 30/09/2024; IPC 23/09/2024;HDX 2023 ;  OCHA 26/02/2024</t>
  </si>
  <si>
    <t>https://www.ipcinfo.org/ipc-country-analysis/details-map/en/c/1157147/?iso3=KEN; https://www.knbs.or.ke/?wpdmpro=2019-kenya-population-and-housing-census-volume-i-population-by-county-and-sub-county; https://data.unhcr.org/en/country/ken; https://www.ipcinfo.org/ipc-country-analysis/details-map/en/c/1157952/?iso3=SOM;https://data.humdata.org/dataset/cod-ps-eth/resource/f82b20f1-8a76-46e9-ba9a-29e531f7af3c%20;%20https://www.unocha.org/attachments/315207fa-1297-493b-bec1-20016aebed01/2024_Ethiopia_Humanitarian_Needs_Overview_Feb_2024.pdf</t>
  </si>
  <si>
    <t xml:space="preserve">The aggregated figures of people facing stressed humanitarian conditions - Level 2 in the Africa Regional Drought Crisis in Ethiopia +  Somalia + , Kenya. </t>
  </si>
  <si>
    <t>REG014Stressed humanitarian conditions - Level 2</t>
  </si>
  <si>
    <t>https://www.ipcinfo.org/ipc-country-analysis/details-map/en/c/1157147/?iso3=KEN; https://www.ipcinfo.org/ipc-country-analysis/details-map/en/c/1157952/?iso3=SOM://www.unocha.org/attachments/315207fa-1297-493b-bec1-20016aebed01/2024_Ethiopia_Humanitarian_Needs_Overview_Feb_2024.pdf</t>
  </si>
  <si>
    <t xml:space="preserve">The aggregated figures of people facingModerate humanitarian conditions - Level 3 in the Africa Regional Drought Crisis in Ethiopia,+  Somalia+ , Kenya </t>
  </si>
  <si>
    <t>REG014Moderate humanitarian conditions - Level 3</t>
  </si>
  <si>
    <t>IPC 05/09/2024;IPC 23/09/2024; OCHA 26/02/2024</t>
  </si>
  <si>
    <t>https://www.ipcinfo.org/ipc-country-analysis/details-map/en/c/1157147/?iso3=KEN; https://www.ipcinfo.org/ipc-country-analysis/details-map/en/c/1157952/?iso3=SOM;https://www.unocha.org/attachments/315207fa-1297-493b-bec1-20016aebed01/2024_Ethiopia_Humanitarian_Needs_Overview_Feb_2024.pdf</t>
  </si>
  <si>
    <t xml:space="preserve">The aggregated figures of people facingSevere humanitarian conditions - Level 4 in the Africa Regional Drought Crisis in Ethiopia +  Somalia + , Kenya </t>
  </si>
  <si>
    <t>REG014Severe humanitarian conditions - Level 4</t>
  </si>
  <si>
    <t xml:space="preserve">The aggregated figures of people facing Extreme humanitarian conditions - Level 5 in the  Eastern Africa Regional Drought Crisis in Ethiopia (x),+  Somalia (0) + , Kenya (0). There was no information to help classify people in level 5 facing drought in Ethiopia. </t>
  </si>
  <si>
    <t>REG014Extreme humanitarian conditions - Level 5</t>
  </si>
  <si>
    <t>X; UNOSAT 29/09/2024</t>
  </si>
  <si>
    <t>X ;https://unosat.org/products/3984</t>
  </si>
  <si>
    <t>The figure represents damaged buildings in the Gaza Strip as of 6 September  2024. No data available about damaged buildings in the West Bank. The figure is considered low reliabitlity as there is no full assessment has been conducted.</t>
  </si>
  <si>
    <t>PSE002Buildings damaged</t>
  </si>
  <si>
    <t>No data available about damaged buildings in the West Bank.</t>
  </si>
  <si>
    <t>PSE003Buildings damaged</t>
  </si>
  <si>
    <t>UNOSAT 29/09/2024</t>
  </si>
  <si>
    <t>https://unosat.org/products/3984</t>
  </si>
  <si>
    <t xml:space="preserve">The figure represents the number of damaged structures in the Gaza Strip as of  6 September 2024. </t>
  </si>
  <si>
    <t>PSE004Buildings damaged</t>
  </si>
  <si>
    <t>PHL003Injuries reported</t>
  </si>
  <si>
    <t>PHL003People facing limited access constraints</t>
  </si>
  <si>
    <t>PHL003People facing restricted access constraints</t>
  </si>
  <si>
    <t>PHL003Illness cases reported</t>
  </si>
  <si>
    <t>PHL003Buildings damaged</t>
  </si>
  <si>
    <t>PHL003Buildings destroyed</t>
  </si>
  <si>
    <t>PHL003Buildings in affected area</t>
  </si>
  <si>
    <t>PHL003Economic Losses</t>
  </si>
  <si>
    <t>Typhoon Trami in Philippines</t>
  </si>
  <si>
    <t>PHL016</t>
  </si>
  <si>
    <t>Not enough information/data available to assign a figure for this level.</t>
  </si>
  <si>
    <t>PHL016Severe humanitarian conditions - Level 4</t>
  </si>
  <si>
    <t>PHL016Extreme humanitarian conditions - Level 5</t>
  </si>
  <si>
    <t>PHL016People facing limited access constraints</t>
  </si>
  <si>
    <t>PHL016People facing restricted access constraints</t>
  </si>
  <si>
    <t>Not enough information/data available</t>
  </si>
  <si>
    <t>PHL016Illness cases reported</t>
  </si>
  <si>
    <t>NDRRMA 16/10/2024</t>
  </si>
  <si>
    <t>https://reliefweb.int/report/nepal/nepal-2024-september-floods-and-landslides-situation-report-4-16-october-2024</t>
  </si>
  <si>
    <t>The NDRRMA reported that the economic loss due to the floods and landslides was estimated to be NPR 46 billion, which is around US$ 340 million.</t>
  </si>
  <si>
    <t>NPL004Economic Losses</t>
  </si>
  <si>
    <t>UNHCR 12/08/2024; UNHCR 30/09/2024; UNHCR 03/10/2024; UNHCR 14/10/2024; UNHCR 20/10/2024</t>
  </si>
  <si>
    <t>https://data.unhcr.org/en/documents/details/110512; https://data.unhcr.org/en/documents/details/111707; https://data.unhcr.org/en/documents/details/111554; https://data.unhcr.org/fr/documents/details/111765; https://data.unhcr.org/en/documents/details/111973</t>
  </si>
  <si>
    <t xml:space="preserve">The number of people displaced by the Regional Boko Haram crisis amounts to approximately five million people from Nigeria (Adamawa, Borno and Yobe States), Chad (Lac Region), Niger (Diffa Region) and Cameroon (Far North Region); comprised of Internally Displaced Persons, refugees, asylum seekers and returnees. This figure was taken from the UNHCR data portal for August, September and October 2024. This source was chosen because it provides regular monthly updates on the number of people displaced for each driver. The reliability of the information is high since the data is recent as it is based on direct counts of people still living in hosting centres even though the context is quite dynamic with some sporadic non-state armed group attacks. </t>
  </si>
  <si>
    <t>REG001People displaced</t>
  </si>
  <si>
    <t>ACLED 18/10/2024</t>
  </si>
  <si>
    <t xml:space="preserve">https://acleddata.com/data-export-tool/ </t>
  </si>
  <si>
    <t xml:space="preserve">The figure includes the total number of fatalities in the Regional Boko Haram crisis according to ACLED from April 1st, 2024, to September 30th, 2024, from all types of events (such as battles, violence against civilians, explosions or remote violence, riots, protests, and strategic developments) and by all perpetrators (state or non-state). The fatalities in the ACLED dataset relate exclusively to violent incidents. </t>
  </si>
  <si>
    <t>REG001Fatalities reported</t>
  </si>
  <si>
    <t>REG001Fatalities in all crises</t>
  </si>
  <si>
    <t xml:space="preserve">The Regional Boko Haram crisis affects 4 population groups: Internally Displaced Persons, refugees and asylum seekers, returnees and the host population in Nigeria (Adamawa, Borno and Yobe States), Chad (Lac Region), Niger (Diffa Region) and Cameroon (Far North Region). </t>
  </si>
  <si>
    <t>REG001Crisis affected groups</t>
  </si>
  <si>
    <t>2024 Inter-monsoon Floods in Sri Lanka</t>
  </si>
  <si>
    <t>LKA005</t>
  </si>
  <si>
    <t>Sri Lanka</t>
  </si>
  <si>
    <t>All the PIN are assigned to level 3. There is not enough information to assign a portion of the PIN to levels 4 and 5.</t>
  </si>
  <si>
    <t>LKA005Severe humanitarian conditions - Level 4</t>
  </si>
  <si>
    <t>LKA005Extreme humanitarian conditions - Level 5</t>
  </si>
  <si>
    <t>LKA005People facing limited access constraints</t>
  </si>
  <si>
    <t>LKA005People facing restricted access constraints</t>
  </si>
  <si>
    <t>LKA005Illness cases reported</t>
  </si>
  <si>
    <t>LKA005Buildings in affected area</t>
  </si>
  <si>
    <t>LKA005Economic Losses</t>
  </si>
  <si>
    <t>Refugees in Egypt</t>
  </si>
  <si>
    <t>EGY004</t>
  </si>
  <si>
    <t>Egypt</t>
  </si>
  <si>
    <t>EGY004Denial of existence of humanitarian needs or entitlements to assistance</t>
  </si>
  <si>
    <t>EGY004Impediments to entry into country (bureaucratic and administrative)</t>
  </si>
  <si>
    <t>EGY004Interference into implementation of humanitarian activities</t>
  </si>
  <si>
    <t>EGY004Ongoing insecurity/hostilities affecting humanitarian assistance</t>
  </si>
  <si>
    <t>EGY004Physical constraints in the environment (obstacles related to terrain, climate, lack of infrastructure, etc.)</t>
  </si>
  <si>
    <t>EGY004Presence of mines and improvised explosive devices</t>
  </si>
  <si>
    <t>EGY004Restriction and obstruction of access to services and assistance</t>
  </si>
  <si>
    <t>EGY004Restriction of movement (impediments to freedom of movement and/or administrative restrictions)</t>
  </si>
  <si>
    <t>EGY004Violence against personnel, facilities and assets</t>
  </si>
  <si>
    <t>MRT002Denial of existence of humanitarian needs or entitlements to assistance</t>
  </si>
  <si>
    <t>MRT002Impediments to entry into country (bureaucratic and administrative)</t>
  </si>
  <si>
    <t>MRT002Interference into implementation of humanitarian activities</t>
  </si>
  <si>
    <t>MRT002Ongoing insecurity/hostilities affecting humanitarian assistance</t>
  </si>
  <si>
    <t>MRT002Physical constraints in the environment (obstacles related to terrain, climate, lack of infrastructure, etc.)</t>
  </si>
  <si>
    <t>MRT002Presence of mines and improvised explosive devices</t>
  </si>
  <si>
    <t>MRT002Restriction and obstruction of access to services and assistance</t>
  </si>
  <si>
    <t>MRT002Restriction of movement (impediments to freedom of movement and/or administrative restrictions)</t>
  </si>
  <si>
    <t>MRT002Violence against personnel, facilities and assets</t>
  </si>
  <si>
    <t>MRT003Denial of existence of humanitarian needs or entitlements to assistance</t>
  </si>
  <si>
    <t>MRT003Impediments to entry into country (bureaucratic and administrative)</t>
  </si>
  <si>
    <t>MRT003Interference into implementation of humanitarian activities</t>
  </si>
  <si>
    <t>MRT003Ongoing insecurity/hostilities affecting humanitarian assistance</t>
  </si>
  <si>
    <t>MRT003Physical constraints in the environment (obstacles related to terrain, climate, lack of infrastructure, etc.)</t>
  </si>
  <si>
    <t>MRT003Presence of mines and improvised explosive devices</t>
  </si>
  <si>
    <t>MRT003Restriction and obstruction of access to services and assistance</t>
  </si>
  <si>
    <t>MRT003Restriction of movement (impediments to freedom of movement and/or administrative restrictions)</t>
  </si>
  <si>
    <t>MRT003Violence against personnel, facilities and assets</t>
  </si>
  <si>
    <t>Mixed migration flows in Tunisia</t>
  </si>
  <si>
    <t>TUN002</t>
  </si>
  <si>
    <t>Tunisia</t>
  </si>
  <si>
    <t>TUN002Denial of existence of humanitarian needs or entitlements to assistance</t>
  </si>
  <si>
    <t>TUN002Impediments to entry into country (bureaucratic and administrative)</t>
  </si>
  <si>
    <t>TUN002Interference into implementation of humanitarian activities</t>
  </si>
  <si>
    <t>TUN002Ongoing insecurity/hostilities affecting humanitarian assistance</t>
  </si>
  <si>
    <t>TUN002Physical constraints in the environment (obstacles related to terrain, climate, lack of infrastructure, etc.)</t>
  </si>
  <si>
    <t>TUN002Presence of mines and improvised explosive devices</t>
  </si>
  <si>
    <t>TUN002Restriction and obstruction of access to services and assistance</t>
  </si>
  <si>
    <t>TUN002Restriction of movement (impediments to freedom of movement and/or administrative restrictions)</t>
  </si>
  <si>
    <t>TUN002Violence against personnel, facilities and assets</t>
  </si>
  <si>
    <t>Displacement from Russia-Ukraine conflict in Belarus</t>
  </si>
  <si>
    <t>BLR002</t>
  </si>
  <si>
    <t>Belarus</t>
  </si>
  <si>
    <t>BLR002Denial of existence of humanitarian needs or entitlements to assistance</t>
  </si>
  <si>
    <t>BLR002Impediments to entry into country (bureaucratic and administrative)</t>
  </si>
  <si>
    <t>BLR002Interference into implementation of humanitarian activities</t>
  </si>
  <si>
    <t>BLR002Ongoing insecurity/hostilities affecting humanitarian assistance</t>
  </si>
  <si>
    <t>BLR002Physical constraints in the environment (obstacles related to terrain, climate, lack of infrastructure, etc.)</t>
  </si>
  <si>
    <t>BLR002Presence of mines and improvised explosive devices</t>
  </si>
  <si>
    <t>BLR002Restriction and obstruction of access to services and assistance</t>
  </si>
  <si>
    <t>BLR002Restriction of movement (impediments to freedom of movement and/or administrative restrictions)</t>
  </si>
  <si>
    <t>BLR002Violence against personnel, facilities and assets</t>
  </si>
  <si>
    <t>Displacement from Russia-Ukraine conflict in Estonia</t>
  </si>
  <si>
    <t>EST002</t>
  </si>
  <si>
    <t>Estonia</t>
  </si>
  <si>
    <t>EST002Denial of existence of humanitarian needs or entitlements to assistance</t>
  </si>
  <si>
    <t>EST002Impediments to entry into country (bureaucratic and administrative)</t>
  </si>
  <si>
    <t>EST002Interference into implementation of humanitarian activities</t>
  </si>
  <si>
    <t>EST002Ongoing insecurity/hostilities affecting humanitarian assistance</t>
  </si>
  <si>
    <t>EST002Physical constraints in the environment (obstacles related to terrain, climate, lack of infrastructure, etc.)</t>
  </si>
  <si>
    <t>EST002Presence of mines and improvised explosive devices</t>
  </si>
  <si>
    <t>EST002Restriction and obstruction of access to services and assistance</t>
  </si>
  <si>
    <t>EST002Restriction of movement (impediments to freedom of movement and/or administrative restrictions)</t>
  </si>
  <si>
    <t>EST002Violence against personnel, facilities and assets</t>
  </si>
  <si>
    <t>Displacement from Russia-Ukraine conflict in Lithuania</t>
  </si>
  <si>
    <t>LTU002</t>
  </si>
  <si>
    <t>Lithuania</t>
  </si>
  <si>
    <t>LTU002Denial of existence of humanitarian needs or entitlements to assistance</t>
  </si>
  <si>
    <t>LTU002Impediments to entry into country (bureaucratic and administrative)</t>
  </si>
  <si>
    <t>LTU002Interference into implementation of humanitarian activities</t>
  </si>
  <si>
    <t>LTU002Ongoing insecurity/hostilities affecting humanitarian assistance</t>
  </si>
  <si>
    <t>LTU002Physical constraints in the environment (obstacles related to terrain, climate, lack of infrastructure, etc.)</t>
  </si>
  <si>
    <t>LTU002Presence of mines and improvised explosive devices</t>
  </si>
  <si>
    <t>LTU002Restriction and obstruction of access to services and assistance</t>
  </si>
  <si>
    <t>LTU002Restriction of movement (impediments to freedom of movement and/or administrative restrictions)</t>
  </si>
  <si>
    <t>LTU002Violence against personnel, facilities and assets</t>
  </si>
  <si>
    <t>Displacement from Russia-Ukraine conflict in Latvia</t>
  </si>
  <si>
    <t>LVA002</t>
  </si>
  <si>
    <t>Latvia</t>
  </si>
  <si>
    <t>LVA002Denial of existence of humanitarian needs or entitlements to assistance</t>
  </si>
  <si>
    <t>LVA002Impediments to entry into country (bureaucratic and administrative)</t>
  </si>
  <si>
    <t>LVA002Interference into implementation of humanitarian activities</t>
  </si>
  <si>
    <t>LVA002Ongoing insecurity/hostilities affecting humanitarian assistance</t>
  </si>
  <si>
    <t>LVA002Physical constraints in the environment (obstacles related to terrain, climate, lack of infrastructure, etc.)</t>
  </si>
  <si>
    <t>LVA002Presence of mines and improvised explosive devices</t>
  </si>
  <si>
    <t>LVA002Restriction and obstruction of access to services and assistance</t>
  </si>
  <si>
    <t>LVA002Restriction of movement (impediments to freedom of movement and/or administrative restrictions)</t>
  </si>
  <si>
    <t>LVA002Violence against personnel, facilities and assets</t>
  </si>
  <si>
    <t>NAM002Denial of existence of humanitarian needs or entitlements to assistance</t>
  </si>
  <si>
    <t>NAM002Impediments to entry into country (bureaucratic and administrative)</t>
  </si>
  <si>
    <t>NAM002Interference into implementation of humanitarian activities</t>
  </si>
  <si>
    <t>NAM002Ongoing insecurity/hostilities affecting humanitarian assistance</t>
  </si>
  <si>
    <t>NAM002Physical constraints in the environment (obstacles related to terrain, climate, lack of infrastructure, etc.)</t>
  </si>
  <si>
    <t>NAM002Presence of mines and improvised explosive devices</t>
  </si>
  <si>
    <t>NAM002Restriction and obstruction of access to services and assistance</t>
  </si>
  <si>
    <t>NAM002Restriction of movement (impediments to freedom of movement and/or administrative restrictions)</t>
  </si>
  <si>
    <t>NAM002Violence against personnel, facilities and assets</t>
  </si>
  <si>
    <t>SWZ001Denial of existence of humanitarian needs or entitlements to assistance</t>
  </si>
  <si>
    <t>SWZ001Impediments to entry into country (bureaucratic and administrative)</t>
  </si>
  <si>
    <t>SWZ001Interference into implementation of humanitarian activities</t>
  </si>
  <si>
    <t>SWZ001Ongoing insecurity/hostilities affecting humanitarian assistance</t>
  </si>
  <si>
    <t>SWZ001Physical constraints in the environment (obstacles related to terrain, climate, lack of infrastructure, etc.)</t>
  </si>
  <si>
    <t>SWZ001Presence of mines and improvised explosive devices</t>
  </si>
  <si>
    <t>SWZ001Restriction and obstruction of access to services and assistance</t>
  </si>
  <si>
    <t>SWZ001Restriction of movement (impediments to freedom of movement and/or administrative restrictions)</t>
  </si>
  <si>
    <t>SWZ001Violence against personnel, facilities and assets</t>
  </si>
  <si>
    <t>ZMB002Denial of existence of humanitarian needs or entitlements to assistance</t>
  </si>
  <si>
    <t>ZMB002Impediments to entry into country (bureaucratic and administrative)</t>
  </si>
  <si>
    <t>ZMB002Interference into implementation of humanitarian activities</t>
  </si>
  <si>
    <t>ZMB002Ongoing insecurity/hostilities affecting humanitarian assistance</t>
  </si>
  <si>
    <t>ZMB002Physical constraints in the environment (obstacles related to terrain, climate, lack of infrastructure, etc.)</t>
  </si>
  <si>
    <t>ZMB002Presence of mines and improvised explosive devices</t>
  </si>
  <si>
    <t>ZMB002Restriction and obstruction of access to services and assistance</t>
  </si>
  <si>
    <t>ZMB002Restriction of movement (impediments to freedom of movement and/or administrative restrictions)</t>
  </si>
  <si>
    <t>ZMB002Violence against personnel, facilities and assets</t>
  </si>
  <si>
    <t>Mixed migration flows in Spain</t>
  </si>
  <si>
    <t>ESP002</t>
  </si>
  <si>
    <t>Spain</t>
  </si>
  <si>
    <t>ESP002Denial of existence of humanitarian needs or entitlements to assistance</t>
  </si>
  <si>
    <t>ESP002Impediments to entry into country (bureaucratic and administrative)</t>
  </si>
  <si>
    <t>ESP002Interference into implementation of humanitarian activities</t>
  </si>
  <si>
    <t>ESP002Ongoing insecurity/hostilities affecting humanitarian assistance</t>
  </si>
  <si>
    <t>ESP002Physical constraints in the environment (obstacles related to terrain, climate, lack of infrastructure, etc.)</t>
  </si>
  <si>
    <t>ESP002Presence of mines and improvised explosive devices</t>
  </si>
  <si>
    <t>ESP002Restriction and obstruction of access to services and assistance</t>
  </si>
  <si>
    <t>ESP002Restriction of movement (impediments to freedom of movement and/or administrative restrictions)</t>
  </si>
  <si>
    <t>ESP002Violence against personnel, facilities and assets</t>
  </si>
  <si>
    <t>NGA001Denial of existence of humanitarian needs or entitlements to assistance</t>
  </si>
  <si>
    <t>NGA001Impediments to entry into country (bureaucratic and administrative)</t>
  </si>
  <si>
    <t>NGA001Interference into implementation of humanitarian activities</t>
  </si>
  <si>
    <t>NGA001Ongoing insecurity/hostilities affecting humanitarian assistance</t>
  </si>
  <si>
    <t>NGA001Physical constraints in the environment (obstacles related to terrain, climate, lack of infrastructure, etc.)</t>
  </si>
  <si>
    <t>NGA001Presence of mines and improvised explosive devices</t>
  </si>
  <si>
    <t>NGA001Restriction and obstruction of access to services and assistance</t>
  </si>
  <si>
    <t>NGA001Restriction of movement (impediments to freedom of movement and/or administrative restrictions)</t>
  </si>
  <si>
    <t>NGA001Violence against personnel, facilities and assets</t>
  </si>
  <si>
    <t>Middle belt conflict</t>
  </si>
  <si>
    <t>NGA003</t>
  </si>
  <si>
    <t>NGA003Denial of existence of humanitarian needs or entitlements to assistance</t>
  </si>
  <si>
    <t>NGA003Impediments to entry into country (bureaucratic and administrative)</t>
  </si>
  <si>
    <t>NGA003Interference into implementation of humanitarian activities</t>
  </si>
  <si>
    <t>NGA003Ongoing insecurity/hostilities affecting humanitarian assistance</t>
  </si>
  <si>
    <t>NGA003Physical constraints in the environment (obstacles related to terrain, climate, lack of infrastructure, etc.)</t>
  </si>
  <si>
    <t>NGA003Presence of mines and improvised explosive devices</t>
  </si>
  <si>
    <t>NGA003Restriction and obstruction of access to services and assistance</t>
  </si>
  <si>
    <t>NGA003Restriction of movement (impediments to freedom of movement and/or administrative restrictions)</t>
  </si>
  <si>
    <t>NGA003Violence against personnel, facilities and assets</t>
  </si>
  <si>
    <t>Lake Chad basin crisis in Nigeria</t>
  </si>
  <si>
    <t>NGA004</t>
  </si>
  <si>
    <t>NGA004Denial of existence of humanitarian needs or entitlements to assistance</t>
  </si>
  <si>
    <t>NGA004Impediments to entry into country (bureaucratic and administrative)</t>
  </si>
  <si>
    <t>NGA004Interference into implementation of humanitarian activities</t>
  </si>
  <si>
    <t>NGA004Ongoing insecurity/hostilities affecting humanitarian assistance</t>
  </si>
  <si>
    <t>NGA004Physical constraints in the environment (obstacles related to terrain, climate, lack of infrastructure, etc.)</t>
  </si>
  <si>
    <t>NGA004Presence of mines and improvised explosive devices</t>
  </si>
  <si>
    <t>NGA004Restriction and obstruction of access to services and assistance</t>
  </si>
  <si>
    <t>NGA004Restriction of movement (impediments to freedom of movement and/or administrative restrictions)</t>
  </si>
  <si>
    <t>NGA004Violence against personnel, facilities and assets</t>
  </si>
  <si>
    <t>Northwest Banditry</t>
  </si>
  <si>
    <t>NGA007</t>
  </si>
  <si>
    <t>NGA007Denial of existence of humanitarian needs or entitlements to assistance</t>
  </si>
  <si>
    <t>NGA007Impediments to entry into country (bureaucratic and administrative)</t>
  </si>
  <si>
    <t>NGA007Interference into implementation of humanitarian activities</t>
  </si>
  <si>
    <t>NGA007Ongoing insecurity/hostilities affecting humanitarian assistance</t>
  </si>
  <si>
    <t>NGA007Physical constraints in the environment (obstacles related to terrain, climate, lack of infrastructure, etc.)</t>
  </si>
  <si>
    <t>NGA007Presence of mines and improvised explosive devices</t>
  </si>
  <si>
    <t>NGA007Restriction and obstruction of access to services and assistance</t>
  </si>
  <si>
    <t>NGA007Restriction of movement (impediments to freedom of movement and/or administrative restrictions)</t>
  </si>
  <si>
    <t>NGA007Violence against personnel, facilities and assets</t>
  </si>
  <si>
    <t>Cameroonian Refugees in Nigeria</t>
  </si>
  <si>
    <t>NGA008</t>
  </si>
  <si>
    <t>NGA008Denial of existence of humanitarian needs or entitlements to assistance</t>
  </si>
  <si>
    <t>NGA008Impediments to entry into country (bureaucratic and administrative)</t>
  </si>
  <si>
    <t>NGA008Interference into implementation of humanitarian activities</t>
  </si>
  <si>
    <t>NGA008Ongoing insecurity/hostilities affecting humanitarian assistance</t>
  </si>
  <si>
    <t>NGA008Physical constraints in the environment (obstacles related to terrain, climate, lack of infrastructure, etc.)</t>
  </si>
  <si>
    <t>NGA008Presence of mines and improvised explosive devices</t>
  </si>
  <si>
    <t>NGA008Restriction and obstruction of access to services and assistance</t>
  </si>
  <si>
    <t>NGA008Restriction of movement (impediments to freedom of movement and/or administrative restrictions)</t>
  </si>
  <si>
    <t>NGA008Violence against personnel, facilities and assets</t>
  </si>
  <si>
    <t>Displacement from Russia-Ukraine conflict in Slovakia</t>
  </si>
  <si>
    <t>SVK002</t>
  </si>
  <si>
    <t>Slovakia</t>
  </si>
  <si>
    <t>SVK002Denial of existence of humanitarian needs or entitlements to assistance</t>
  </si>
  <si>
    <t>SVK002Impediments to entry into country (bureaucratic and administrative)</t>
  </si>
  <si>
    <t>SVK002Interference into implementation of humanitarian activities</t>
  </si>
  <si>
    <t>SVK002Ongoing insecurity/hostilities affecting humanitarian assistance</t>
  </si>
  <si>
    <t>SVK002Physical constraints in the environment (obstacles related to terrain, climate, lack of infrastructure, etc.)</t>
  </si>
  <si>
    <t>SVK002Presence of mines and improvised explosive devices</t>
  </si>
  <si>
    <t>SVK002Restriction and obstruction of access to services and assistance</t>
  </si>
  <si>
    <t>SVK002Restriction of movement (impediments to freedom of movement and/or administrative restrictions)</t>
  </si>
  <si>
    <t>SVK002Violence against personnel, facilities and assets</t>
  </si>
  <si>
    <t>Mixed migration flows in Italy</t>
  </si>
  <si>
    <t>ITA002</t>
  </si>
  <si>
    <t>Italy</t>
  </si>
  <si>
    <t>ITA002Denial of existence of humanitarian needs or entitlements to assistance</t>
  </si>
  <si>
    <t>ITA002Impediments to entry into country (bureaucratic and administrative)</t>
  </si>
  <si>
    <t>ITA002Interference into implementation of humanitarian activities</t>
  </si>
  <si>
    <t>ITA002Ongoing insecurity/hostilities affecting humanitarian assistance</t>
  </si>
  <si>
    <t>ITA002Physical constraints in the environment (obstacles related to terrain, climate, lack of infrastructure, etc.)</t>
  </si>
  <si>
    <t>ITA002Presence of mines and improvised explosive devices</t>
  </si>
  <si>
    <t>ITA002Restriction and obstruction of access to services and assistance</t>
  </si>
  <si>
    <t>ITA002Restriction of movement (impediments to freedom of movement and/or administrative restrictions)</t>
  </si>
  <si>
    <t>ITA002Violence against personnel, facilities and assets</t>
  </si>
  <si>
    <t>Mixed migration flows in Morocco</t>
  </si>
  <si>
    <t>MAR002</t>
  </si>
  <si>
    <t>Morocco</t>
  </si>
  <si>
    <t>MAR002Denial of existence of humanitarian needs or entitlements to assistance</t>
  </si>
  <si>
    <t>MAR002Impediments to entry into country (bureaucratic and administrative)</t>
  </si>
  <si>
    <t>MAR002Interference into implementation of humanitarian activities</t>
  </si>
  <si>
    <t>MAR002Ongoing insecurity/hostilities affecting humanitarian assistance</t>
  </si>
  <si>
    <t>MAR002Physical constraints in the environment (obstacles related to terrain, climate, lack of infrastructure, etc.)</t>
  </si>
  <si>
    <t>MAR002Presence of mines and improvised explosive devices</t>
  </si>
  <si>
    <t>MAR002Restriction and obstruction of access to services and assistance</t>
  </si>
  <si>
    <t>MAR002Restriction of movement (impediments to freedom of movement and/or administrative restrictions)</t>
  </si>
  <si>
    <t>MAR002Violence against personnel, facilities and assets</t>
  </si>
  <si>
    <t>Complex crisis in South Sudan</t>
  </si>
  <si>
    <t>SSD001</t>
  </si>
  <si>
    <t>South Sudan</t>
  </si>
  <si>
    <t>SSD001Denial of existence of humanitarian needs or entitlements to assistance</t>
  </si>
  <si>
    <t>SSD001Impediments to entry into country (bureaucratic and administrative)</t>
  </si>
  <si>
    <t>SSD001Interference into implementation of humanitarian activities</t>
  </si>
  <si>
    <t>SSD001Ongoing insecurity/hostilities affecting humanitarian assistance</t>
  </si>
  <si>
    <t>SSD001Physical constraints in the environment (obstacles related to terrain, climate, lack of infrastructure, etc.)</t>
  </si>
  <si>
    <t>SSD001Presence of mines and improvised explosive devices</t>
  </si>
  <si>
    <t>SSD001Restriction and obstruction of access to services and assistance</t>
  </si>
  <si>
    <t>SSD001Restriction of movement (impediments to freedom of movement and/or administrative restrictions)</t>
  </si>
  <si>
    <t>SSD001Violence against personnel, facilities and assets</t>
  </si>
  <si>
    <t>Socioeconomic and Conflict Crisis in Syria</t>
  </si>
  <si>
    <t>SYR003</t>
  </si>
  <si>
    <t>Syria</t>
  </si>
  <si>
    <t>SYR003Injuries reported</t>
  </si>
  <si>
    <t>Complex in Burundi</t>
  </si>
  <si>
    <t>BDI001</t>
  </si>
  <si>
    <t>Burundi</t>
  </si>
  <si>
    <t>BDI001Denial of existence of humanitarian needs or entitlements to assistance</t>
  </si>
  <si>
    <t>BDI001Impediments to entry into country (bureaucratic and administrative)</t>
  </si>
  <si>
    <t>BDI001Interference into implementation of humanitarian activities</t>
  </si>
  <si>
    <t>BDI001Ongoing insecurity/hostilities affecting humanitarian assistance</t>
  </si>
  <si>
    <t>BDI001Physical constraints in the environment (obstacles related to terrain, climate, lack of infrastructure, etc.)</t>
  </si>
  <si>
    <t>BDI001Presence of mines and improvised explosive devices</t>
  </si>
  <si>
    <t>BDI001Restriction and obstruction of access to services and assistance</t>
  </si>
  <si>
    <t>BDI001Restriction of movement (impediments to freedom of movement and/or administrative restrictions)</t>
  </si>
  <si>
    <t>BDI001Violence against personnel, facilities and assets</t>
  </si>
  <si>
    <t>GRC002Denial of existence of humanitarian needs or entitlements to assistance</t>
  </si>
  <si>
    <t>GRC002Impediments to entry into country (bureaucratic and administrative)</t>
  </si>
  <si>
    <t>GRC002Interference into implementation of humanitarian activities</t>
  </si>
  <si>
    <t>GRC002Ongoing insecurity/hostilities affecting humanitarian assistance</t>
  </si>
  <si>
    <t>GRC002Physical constraints in the environment (obstacles related to terrain, climate, lack of infrastructure, etc.)</t>
  </si>
  <si>
    <t>GRC002Presence of mines and improvised explosive devices</t>
  </si>
  <si>
    <t>GRC002Restriction and obstruction of access to services and assistance</t>
  </si>
  <si>
    <t>GRC002Restriction of movement (impediments to freedom of movement and/or administrative restrictions)</t>
  </si>
  <si>
    <t>GRC002Violence against personnel, facilities and assets</t>
  </si>
  <si>
    <t>JOR002Denial of existence of humanitarian needs or entitlements to assistance</t>
  </si>
  <si>
    <t>JOR002Impediments to entry into country (bureaucratic and administrative)</t>
  </si>
  <si>
    <t>JOR002Interference into implementation of humanitarian activities</t>
  </si>
  <si>
    <t>JOR002Ongoing insecurity/hostilities affecting humanitarian assistance</t>
  </si>
  <si>
    <t>JOR002Physical constraints in the environment (obstacles related to terrain, climate, lack of infrastructure, etc.)</t>
  </si>
  <si>
    <t>JOR002Presence of mines and improvised explosive devices</t>
  </si>
  <si>
    <t>JOR002Restriction and obstruction of access to services and assistance</t>
  </si>
  <si>
    <t>JOR002Restriction of movement (impediments to freedom of movement and/or administrative restrictions)</t>
  </si>
  <si>
    <t>JOR002Violence against personnel, facilities and assets</t>
  </si>
  <si>
    <t>Food security crisis in Lesotho</t>
  </si>
  <si>
    <t>LSO004</t>
  </si>
  <si>
    <t>Lesotho</t>
  </si>
  <si>
    <t>LSO004Denial of existence of humanitarian needs or entitlements to assistance</t>
  </si>
  <si>
    <t>LSO004Impediments to entry into country (bureaucratic and administrative)</t>
  </si>
  <si>
    <t>LSO004Interference into implementation of humanitarian activities</t>
  </si>
  <si>
    <t>LSO004Ongoing insecurity/hostilities affecting humanitarian assistance</t>
  </si>
  <si>
    <t>LSO004Physical constraints in the environment (obstacles related to terrain, climate, lack of infrastructure, etc.)</t>
  </si>
  <si>
    <t>LSO004Presence of mines and improvised explosive devices</t>
  </si>
  <si>
    <t>LSO004Restriction and obstruction of access to services and assistance</t>
  </si>
  <si>
    <t>LSO004Restriction of movement (impediments to freedom of movement and/or administrative restrictions)</t>
  </si>
  <si>
    <t>LSO004Violence against personnel, facilities and assets</t>
  </si>
  <si>
    <t>MWI002Denial of existence of humanitarian needs or entitlements to assistance</t>
  </si>
  <si>
    <t>MWI002Impediments to entry into country (bureaucratic and administrative)</t>
  </si>
  <si>
    <t>MWI002Interference into implementation of humanitarian activities</t>
  </si>
  <si>
    <t>MWI002Ongoing insecurity/hostilities affecting humanitarian assistance</t>
  </si>
  <si>
    <t>MWI002Physical constraints in the environment (obstacles related to terrain, climate, lack of infrastructure, etc.)</t>
  </si>
  <si>
    <t>MWI002Presence of mines and improvised explosive devices</t>
  </si>
  <si>
    <t>MWI002Restriction and obstruction of access to services and assistance</t>
  </si>
  <si>
    <t>MWI002Restriction of movement (impediments to freedom of movement and/or administrative restrictions)</t>
  </si>
  <si>
    <t>MWI002Violence against personnel, facilities and assets</t>
  </si>
  <si>
    <t>PSE002Denial of existence of humanitarian needs or entitlements to assistance</t>
  </si>
  <si>
    <t>PSE002Impediments to entry into country (bureaucratic and administrative)</t>
  </si>
  <si>
    <t>PSE002Interference into implementation of humanitarian activities</t>
  </si>
  <si>
    <t>PSE002Ongoing insecurity/hostilities affecting humanitarian assistance</t>
  </si>
  <si>
    <t>PSE002Physical constraints in the environment (obstacles related to terrain, climate, lack of infrastructure, etc.)</t>
  </si>
  <si>
    <t>PSE002Presence of mines and improvised explosive devices</t>
  </si>
  <si>
    <t>PSE002Restriction and obstruction of access to services and assistance</t>
  </si>
  <si>
    <t>PSE002Restriction of movement (impediments to freedom of movement and/or administrative restrictions)</t>
  </si>
  <si>
    <t>PSE002Violence against personnel, facilities and assets</t>
  </si>
  <si>
    <t>PSE003Denial of existence of humanitarian needs or entitlements to assistance</t>
  </si>
  <si>
    <t>PSE003Impediments to entry into country (bureaucratic and administrative)</t>
  </si>
  <si>
    <t>PSE003Interference into implementation of humanitarian activities</t>
  </si>
  <si>
    <t>PSE003Ongoing insecurity/hostilities affecting humanitarian assistance</t>
  </si>
  <si>
    <t>PSE003Physical constraints in the environment (obstacles related to terrain, climate, lack of infrastructure, etc.)</t>
  </si>
  <si>
    <t>PSE003Presence of mines and improvised explosive devices</t>
  </si>
  <si>
    <t>PSE003Restriction and obstruction of access to services and assistance</t>
  </si>
  <si>
    <t>PSE003Restriction of movement (impediments to freedom of movement and/or administrative restrictions)</t>
  </si>
  <si>
    <t>PSE003Violence against personnel, facilities and assets</t>
  </si>
  <si>
    <t>PSE004Denial of existence of humanitarian needs or entitlements to assistance</t>
  </si>
  <si>
    <t>PSE004Impediments to entry into country (bureaucratic and administrative)</t>
  </si>
  <si>
    <t>PSE004Interference into implementation of humanitarian activities</t>
  </si>
  <si>
    <t>PSE004Ongoing insecurity/hostilities affecting humanitarian assistance</t>
  </si>
  <si>
    <t>PSE004Physical constraints in the environment (obstacles related to terrain, climate, lack of infrastructure, etc.)</t>
  </si>
  <si>
    <t>PSE004Presence of mines and improvised explosive devices</t>
  </si>
  <si>
    <t>PSE004Restriction and obstruction of access to services and assistance</t>
  </si>
  <si>
    <t>PSE004Restriction of movement (impediments to freedom of movement and/or administrative restrictions)</t>
  </si>
  <si>
    <t>PSE004Violence against personnel, facilities and assets</t>
  </si>
  <si>
    <t>SYR003Denial of existence of humanitarian needs or entitlements to assistance</t>
  </si>
  <si>
    <t>SYR003Impediments to entry into country (bureaucratic and administrative)</t>
  </si>
  <si>
    <t>SYR003Interference into implementation of humanitarian activities</t>
  </si>
  <si>
    <t>SYR003Ongoing insecurity/hostilities affecting humanitarian assistance</t>
  </si>
  <si>
    <t>SYR003Physical constraints in the environment (obstacles related to terrain, climate, lack of infrastructure, etc.)</t>
  </si>
  <si>
    <t>SYR003Presence of mines and improvised explosive devices</t>
  </si>
  <si>
    <t>SYR003Restriction and obstruction of access to services and assistance</t>
  </si>
  <si>
    <t>SYR003Restriction of movement (impediments to freedom of movement and/or administrative restrictions)</t>
  </si>
  <si>
    <t>SYR003Violence against personnel, facilities and assets</t>
  </si>
  <si>
    <t>TUR001Denial of existence of humanitarian needs or entitlements to assistance</t>
  </si>
  <si>
    <t>TUR001Impediments to entry into country (bureaucratic and administrative)</t>
  </si>
  <si>
    <t>TUR001Interference into implementation of humanitarian activities</t>
  </si>
  <si>
    <t>TUR001Ongoing insecurity/hostilities affecting humanitarian assistance</t>
  </si>
  <si>
    <t>TUR001Physical constraints in the environment (obstacles related to terrain, climate, lack of infrastructure, etc.)</t>
  </si>
  <si>
    <t>TUR001Presence of mines and improvised explosive devices</t>
  </si>
  <si>
    <t>TUR001Restriction and obstruction of access to services and assistance</t>
  </si>
  <si>
    <t>TUR001Restriction of movement (impediments to freedom of movement and/or administrative restrictions)</t>
  </si>
  <si>
    <t>TUR001Violence against personnel, facilities and assets</t>
  </si>
  <si>
    <t>TUR002Denial of existence of humanitarian needs or entitlements to assistance</t>
  </si>
  <si>
    <t>TUR002Impediments to entry into country (bureaucratic and administrative)</t>
  </si>
  <si>
    <t>TUR002Interference into implementation of humanitarian activities</t>
  </si>
  <si>
    <t>TUR002Ongoing insecurity/hostilities affecting humanitarian assistance</t>
  </si>
  <si>
    <t>TUR002Physical constraints in the environment (obstacles related to terrain, climate, lack of infrastructure, etc.)</t>
  </si>
  <si>
    <t>TUR002Presence of mines and improvised explosive devices</t>
  </si>
  <si>
    <t>TUR002Restriction and obstruction of access to services and assistance</t>
  </si>
  <si>
    <t>TUR002Restriction of movement (impediments to freedom of movement and/or administrative restrictions)</t>
  </si>
  <si>
    <t>TUR002Violence against personnel, facilities and assets</t>
  </si>
  <si>
    <t>TUR003Denial of existence of humanitarian needs or entitlements to assistance</t>
  </si>
  <si>
    <t>TUR003Impediments to entry into country (bureaucratic and administrative)</t>
  </si>
  <si>
    <t>TUR003Interference into implementation of humanitarian activities</t>
  </si>
  <si>
    <t>TUR003Ongoing insecurity/hostilities affecting humanitarian assistance</t>
  </si>
  <si>
    <t>TUR003Physical constraints in the environment (obstacles related to terrain, climate, lack of infrastructure, etc.)</t>
  </si>
  <si>
    <t>TUR003Presence of mines and improvised explosive devices</t>
  </si>
  <si>
    <t>TUR003Restriction and obstruction of access to services and assistance</t>
  </si>
  <si>
    <t>TUR003Restriction of movement (impediments to freedom of movement and/or administrative restrictions)</t>
  </si>
  <si>
    <t>TUR003Violence against personnel, facilities and assets</t>
  </si>
  <si>
    <t>TUR004Denial of existence of humanitarian needs or entitlements to assistance</t>
  </si>
  <si>
    <t>TUR004Impediments to entry into country (bureaucratic and administrative)</t>
  </si>
  <si>
    <t>TUR004Interference into implementation of humanitarian activities</t>
  </si>
  <si>
    <t>TUR004Ongoing insecurity/hostilities affecting humanitarian assistance</t>
  </si>
  <si>
    <t>TUR004Physical constraints in the environment (obstacles related to terrain, climate, lack of infrastructure, etc.)</t>
  </si>
  <si>
    <t>TUR004Presence of mines and improvised explosive devices</t>
  </si>
  <si>
    <t>TUR004Restriction and obstruction of access to services and assistance</t>
  </si>
  <si>
    <t>TUR004Restriction of movement (impediments to freedom of movement and/or administrative restrictions)</t>
  </si>
  <si>
    <t>TUR004Violence against personnel, facilities and assets</t>
  </si>
  <si>
    <t>TUR005Denial of existence of humanitarian needs or entitlements to assistance</t>
  </si>
  <si>
    <t>TUR005Impediments to entry into country (bureaucratic and administrative)</t>
  </si>
  <si>
    <t>TUR005Interference into implementation of humanitarian activities</t>
  </si>
  <si>
    <t>TUR005Ongoing insecurity/hostilities affecting humanitarian assistance</t>
  </si>
  <si>
    <t>TUR005Physical constraints in the environment (obstacles related to terrain, climate, lack of infrastructure, etc.)</t>
  </si>
  <si>
    <t>TUR005Presence of mines and improvised explosive devices</t>
  </si>
  <si>
    <t>TUR005Restriction and obstruction of access to services and assistance</t>
  </si>
  <si>
    <t>TUR005Restriction of movement (impediments to freedom of movement and/or administrative restrictions)</t>
  </si>
  <si>
    <t>TUR005Violence against personnel, facilities and assets</t>
  </si>
  <si>
    <t>International Displacement in Uganda</t>
  </si>
  <si>
    <t>UGA005</t>
  </si>
  <si>
    <t>Uganda</t>
  </si>
  <si>
    <t>UGA005Denial of existence of humanitarian needs or entitlements to assistance</t>
  </si>
  <si>
    <t>UGA005Impediments to entry into country (bureaucratic and administrative)</t>
  </si>
  <si>
    <t>UGA005Interference into implementation of humanitarian activities</t>
  </si>
  <si>
    <t>UGA005Ongoing insecurity/hostilities affecting humanitarian assistance</t>
  </si>
  <si>
    <t>UGA005Physical constraints in the environment (obstacles related to terrain, climate, lack of infrastructure, etc.)</t>
  </si>
  <si>
    <t>UGA005Presence of mines and improvised explosive devices</t>
  </si>
  <si>
    <t>UGA005Restriction and obstruction of access to services and assistance</t>
  </si>
  <si>
    <t>UGA005Restriction of movement (impediments to freedom of movement and/or administrative restrictions)</t>
  </si>
  <si>
    <t>UGA005Violence against personnel, facilities and assets</t>
  </si>
  <si>
    <t>ZWE001Denial of existence of humanitarian needs or entitlements to assistance</t>
  </si>
  <si>
    <t>ZWE001Impediments to entry into country (bureaucratic and administrative)</t>
  </si>
  <si>
    <t>ZWE001Interference into implementation of humanitarian activities</t>
  </si>
  <si>
    <t>ZWE001Ongoing insecurity/hostilities affecting humanitarian assistance</t>
  </si>
  <si>
    <t>ZWE001Physical constraints in the environment (obstacles related to terrain, climate, lack of infrastructure, etc.)</t>
  </si>
  <si>
    <t>ZWE001Presence of mines and improvised explosive devices</t>
  </si>
  <si>
    <t>ZWE001Restriction and obstruction of access to services and assistance</t>
  </si>
  <si>
    <t>ZWE001Restriction of movement (impediments to freedom of movement and/or administrative restrictions)</t>
  </si>
  <si>
    <t>ZWE001Violence against personnel, facilities and assets</t>
  </si>
  <si>
    <t>Refugees from Nagorno-Karabakh in Armenia</t>
  </si>
  <si>
    <t>ARM003</t>
  </si>
  <si>
    <t>Armenia</t>
  </si>
  <si>
    <t>Crisis Group accessed on 25/10/2023</t>
  </si>
  <si>
    <t>https://www.crisisgroup.org/content/nagorno-karabakh-conflict-visual-explainer</t>
  </si>
  <si>
    <t>Number of people wounded (non_ combatants) between 01 March 2023 and 16 September 2023 related to Nagorno-Karabakh Conflict.</t>
  </si>
  <si>
    <t>ARM003Injuries reported</t>
  </si>
  <si>
    <t>ARM003People facing limited access constraints</t>
  </si>
  <si>
    <t>ARM003People facing restricted access constraints</t>
  </si>
  <si>
    <t>ARM003Illness cases reported</t>
  </si>
  <si>
    <t>ARM003Buildings damaged</t>
  </si>
  <si>
    <t>ARM003Buildings destroyed</t>
  </si>
  <si>
    <t>ARM003Buildings in affected area</t>
  </si>
  <si>
    <t>ARM003Economic Losses</t>
  </si>
  <si>
    <t>SYR003People facing limited access constraints</t>
  </si>
  <si>
    <t>SYR003People facing restricted access constraints</t>
  </si>
  <si>
    <t>SYR003Illness cases reported</t>
  </si>
  <si>
    <t>SYR003Buildings damaged</t>
  </si>
  <si>
    <t>SYR003Buildings destroyed</t>
  </si>
  <si>
    <t>SYR003Buildings in affected area</t>
  </si>
  <si>
    <t>SYR003Economic Losses</t>
  </si>
  <si>
    <t>ARM003Denial of existence of humanitarian needs or entitlements to assistance</t>
  </si>
  <si>
    <t>ARM003Impediments to entry into country (bureaucratic and administrative)</t>
  </si>
  <si>
    <t>ARM003Interference into implementation of humanitarian activities</t>
  </si>
  <si>
    <t>ARM003Ongoing insecurity/hostilities affecting humanitarian assistance</t>
  </si>
  <si>
    <t>ARM003Physical constraints in the environment (obstacles related to terrain, climate, lack of infrastructure, etc.)</t>
  </si>
  <si>
    <t>ARM003Presence of mines and improvised explosive devices</t>
  </si>
  <si>
    <t>ARM003Restriction and obstruction of access to services and assistance</t>
  </si>
  <si>
    <t>ARM003Restriction of movement (impediments to freedom of movement and/or administrative restrictions)</t>
  </si>
  <si>
    <t>ARM003Violence against personnel, facilities and assets</t>
  </si>
  <si>
    <t>BGD001Denial of existence of humanitarian needs or entitlements to assistance</t>
  </si>
  <si>
    <t>BGD001Impediments to entry into country (bureaucratic and administrative)</t>
  </si>
  <si>
    <t>BGD001Interference into implementation of humanitarian activities</t>
  </si>
  <si>
    <t>BGD001Ongoing insecurity/hostilities affecting humanitarian assistance</t>
  </si>
  <si>
    <t>BGD001Physical constraints in the environment (obstacles related to terrain, climate, lack of infrastructure, etc.)</t>
  </si>
  <si>
    <t>BGD001Presence of mines and improvised explosive devices</t>
  </si>
  <si>
    <t>BGD001Restriction and obstruction of access to services and assistance</t>
  </si>
  <si>
    <t>BGD001Restriction of movement (impediments to freedom of movement and/or administrative restrictions)</t>
  </si>
  <si>
    <t>BGD001Violence against personnel, facilities and assets</t>
  </si>
  <si>
    <t>BGD002Denial of existence of humanitarian needs or entitlements to assistance</t>
  </si>
  <si>
    <t>BGD002Impediments to entry into country (bureaucratic and administrative)</t>
  </si>
  <si>
    <t>BGD002Interference into implementation of humanitarian activities</t>
  </si>
  <si>
    <t>BGD002Ongoing insecurity/hostilities affecting humanitarian assistance</t>
  </si>
  <si>
    <t>BGD002Physical constraints in the environment (obstacles related to terrain, climate, lack of infrastructure, etc.)</t>
  </si>
  <si>
    <t>BGD002Presence of mines and improvised explosive devices</t>
  </si>
  <si>
    <t>BGD002Restriction and obstruction of access to services and assistance</t>
  </si>
  <si>
    <t>BGD002Restriction of movement (impediments to freedom of movement and/or administrative restrictions)</t>
  </si>
  <si>
    <t>BGD002Violence against personnel, facilities and assets</t>
  </si>
  <si>
    <t>BGD012Denial of existence of humanitarian needs or entitlements to assistance</t>
  </si>
  <si>
    <t>BGD012Impediments to entry into country (bureaucratic and administrative)</t>
  </si>
  <si>
    <t>BGD012Interference into implementation of humanitarian activities</t>
  </si>
  <si>
    <t>BGD012Ongoing insecurity/hostilities affecting humanitarian assistance</t>
  </si>
  <si>
    <t>BGD012Physical constraints in the environment (obstacles related to terrain, climate, lack of infrastructure, etc.)</t>
  </si>
  <si>
    <t>BGD012Presence of mines and improvised explosive devices</t>
  </si>
  <si>
    <t>BGD012Restriction and obstruction of access to services and assistance</t>
  </si>
  <si>
    <t>BGD012Restriction of movement (impediments to freedom of movement and/or administrative restrictions)</t>
  </si>
  <si>
    <t>BGD012Violence against personnel, facilities and assets</t>
  </si>
  <si>
    <t>BGD013Denial of existence of humanitarian needs or entitlements to assistance</t>
  </si>
  <si>
    <t>BGD013Impediments to entry into country (bureaucratic and administrative)</t>
  </si>
  <si>
    <t>BGD013Interference into implementation of humanitarian activities</t>
  </si>
  <si>
    <t>BGD013Ongoing insecurity/hostilities affecting humanitarian assistance</t>
  </si>
  <si>
    <t>BGD013Physical constraints in the environment (obstacles related to terrain, climate, lack of infrastructure, etc.)</t>
  </si>
  <si>
    <t>BGD013Presence of mines and improvised explosive devices</t>
  </si>
  <si>
    <t>BGD013Restriction and obstruction of access to services and assistance</t>
  </si>
  <si>
    <t>BGD013Restriction of movement (impediments to freedom of movement and/or administrative restrictions)</t>
  </si>
  <si>
    <t>BGD013Violence against personnel, facilities and assets</t>
  </si>
  <si>
    <t>BGD014Denial of existence of humanitarian needs or entitlements to assistance</t>
  </si>
  <si>
    <t>BGD014Impediments to entry into country (bureaucratic and administrative)</t>
  </si>
  <si>
    <t>BGD014Interference into implementation of humanitarian activities</t>
  </si>
  <si>
    <t>BGD014Ongoing insecurity/hostilities affecting humanitarian assistance</t>
  </si>
  <si>
    <t>BGD014Physical constraints in the environment (obstacles related to terrain, climate, lack of infrastructure, etc.)</t>
  </si>
  <si>
    <t>BGD014Presence of mines and improvised explosive devices</t>
  </si>
  <si>
    <t>BGD014Restriction and obstruction of access to services and assistance</t>
  </si>
  <si>
    <t>BGD014Restriction of movement (impediments to freedom of movement and/or administrative restrictions)</t>
  </si>
  <si>
    <t>BGD014Violence against personnel, facilities and assets</t>
  </si>
  <si>
    <t>Displacement from Russia-Ukraine conflict in Hungary</t>
  </si>
  <si>
    <t>HUN002</t>
  </si>
  <si>
    <t>Hungary</t>
  </si>
  <si>
    <t>HUN002Denial of existence of humanitarian needs or entitlements to assistance</t>
  </si>
  <si>
    <t>HUN002Impediments to entry into country (bureaucratic and administrative)</t>
  </si>
  <si>
    <t>HUN002Interference into implementation of humanitarian activities</t>
  </si>
  <si>
    <t>HUN002Ongoing insecurity/hostilities affecting humanitarian assistance</t>
  </si>
  <si>
    <t>HUN002Physical constraints in the environment (obstacles related to terrain, climate, lack of infrastructure, etc.)</t>
  </si>
  <si>
    <t>HUN002Presence of mines and improvised explosive devices</t>
  </si>
  <si>
    <t>HUN002Restriction and obstruction of access to services and assistance</t>
  </si>
  <si>
    <t>HUN002Restriction of movement (impediments to freedom of movement and/or administrative restrictions)</t>
  </si>
  <si>
    <t>HUN002Violence against personnel, facilities and assets</t>
  </si>
  <si>
    <t>IDN002Denial of existence of humanitarian needs or entitlements to assistance</t>
  </si>
  <si>
    <t>IDN002Impediments to entry into country (bureaucratic and administrative)</t>
  </si>
  <si>
    <t>IDN002Interference into implementation of humanitarian activities</t>
  </si>
  <si>
    <t>IDN002Ongoing insecurity/hostilities affecting humanitarian assistance</t>
  </si>
  <si>
    <t>IDN002Physical constraints in the environment (obstacles related to terrain, climate, lack of infrastructure, etc.)</t>
  </si>
  <si>
    <t>IDN002Presence of mines and improvised explosive devices</t>
  </si>
  <si>
    <t>IDN002Restriction and obstruction of access to services and assistance</t>
  </si>
  <si>
    <t>IDN002Restriction of movement (impediments to freedom of movement and/or administrative restrictions)</t>
  </si>
  <si>
    <t>IDN002Violence against personnel, facilities and assets</t>
  </si>
  <si>
    <t>IRN004Denial of existence of humanitarian needs or entitlements to assistance</t>
  </si>
  <si>
    <t>IRN004Impediments to entry into country (bureaucratic and administrative)</t>
  </si>
  <si>
    <t>IRN004Interference into implementation of humanitarian activities</t>
  </si>
  <si>
    <t>IRN004Ongoing insecurity/hostilities affecting humanitarian assistance</t>
  </si>
  <si>
    <t>IRN004Physical constraints in the environment (obstacles related to terrain, climate, lack of infrastructure, etc.)</t>
  </si>
  <si>
    <t>IRN004Presence of mines and improvised explosive devices</t>
  </si>
  <si>
    <t>IRN004Restriction and obstruction of access to services and assistance</t>
  </si>
  <si>
    <t>IRN004Restriction of movement (impediments to freedom of movement and/or administrative restrictions)</t>
  </si>
  <si>
    <t>IRQ001Denial of existence of humanitarian needs or entitlements to assistance</t>
  </si>
  <si>
    <t>IRQ001Impediments to entry into country (bureaucratic and administrative)</t>
  </si>
  <si>
    <t>IRQ001Interference into implementation of humanitarian activities</t>
  </si>
  <si>
    <t>IRQ001Ongoing insecurity/hostilities affecting humanitarian assistance</t>
  </si>
  <si>
    <t>IRQ001Physical constraints in the environment (obstacles related to terrain, climate, lack of infrastructure, etc.)</t>
  </si>
  <si>
    <t>IRQ001Presence of mines and improvised explosive devices</t>
  </si>
  <si>
    <t>IRQ001Restriction and obstruction of access to services and assistance</t>
  </si>
  <si>
    <t>IRQ001Restriction of movement (impediments to freedom of movement and/or administrative restrictions)</t>
  </si>
  <si>
    <t>IRQ001Violence against personnel, facilities and assets</t>
  </si>
  <si>
    <t>IRQ002Denial of existence of humanitarian needs or entitlements to assistance</t>
  </si>
  <si>
    <t>IRQ002Impediments to entry into country (bureaucratic and administrative)</t>
  </si>
  <si>
    <t>IRQ002Interference into implementation of humanitarian activities</t>
  </si>
  <si>
    <t>IRQ002Ongoing insecurity/hostilities affecting humanitarian assistance</t>
  </si>
  <si>
    <t>IRQ002Physical constraints in the environment (obstacles related to terrain, climate, lack of infrastructure, etc.)</t>
  </si>
  <si>
    <t>IRQ002Presence of mines and improvised explosive devices</t>
  </si>
  <si>
    <t>IRQ002Restriction and obstruction of access to services and assistance</t>
  </si>
  <si>
    <t>IRQ002Restriction of movement (impediments to freedom of movement and/or administrative restrictions)</t>
  </si>
  <si>
    <t>IRQ002Violence against personnel, facilities and assets</t>
  </si>
  <si>
    <t>IRQ003Denial of existence of humanitarian needs or entitlements to assistance</t>
  </si>
  <si>
    <t>IRQ003Impediments to entry into country (bureaucratic and administrative)</t>
  </si>
  <si>
    <t>IRQ003Interference into implementation of humanitarian activities</t>
  </si>
  <si>
    <t>IRQ003Ongoing insecurity/hostilities affecting humanitarian assistance</t>
  </si>
  <si>
    <t>IRQ003Physical constraints in the environment (obstacles related to terrain, climate, lack of infrastructure, etc.)</t>
  </si>
  <si>
    <t>IRQ003Presence of mines and improvised explosive devices</t>
  </si>
  <si>
    <t>IRQ003Restriction and obstruction of access to services and assistance</t>
  </si>
  <si>
    <t>IRQ003Restriction of movement (impediments to freedom of movement and/or administrative restrictions)</t>
  </si>
  <si>
    <t>IRQ003Violence against personnel, facilities and assets</t>
  </si>
  <si>
    <t>LAO004Denial of existence of humanitarian needs or entitlements to assistance</t>
  </si>
  <si>
    <t>LAO004Impediments to entry into country (bureaucratic and administrative)</t>
  </si>
  <si>
    <t>LAO004Interference into implementation of humanitarian activities</t>
  </si>
  <si>
    <t>LAO004Ongoing insecurity/hostilities affecting humanitarian assistance</t>
  </si>
  <si>
    <t>LAO004Physical constraints in the environment (obstacles related to terrain, climate, lack of infrastructure, etc.)</t>
  </si>
  <si>
    <t>LAO004Presence of mines and improvised explosive devices</t>
  </si>
  <si>
    <t>LAO004Restriction and obstruction of access to services and assistance</t>
  </si>
  <si>
    <t>LAO004Restriction of movement (impediments to freedom of movement and/or administrative restrictions)</t>
  </si>
  <si>
    <t>LAO004Violence against personnel, facilities and assets</t>
  </si>
  <si>
    <t>DIsplacement from Russia-Ukraine conflict in Moldova</t>
  </si>
  <si>
    <t>MDA002</t>
  </si>
  <si>
    <t>Moldova</t>
  </si>
  <si>
    <t>MDA002Denial of existence of humanitarian needs or entitlements to assistance</t>
  </si>
  <si>
    <t>MDA002Impediments to entry into country (bureaucratic and administrative)</t>
  </si>
  <si>
    <t>MDA002Interference into implementation of humanitarian activities</t>
  </si>
  <si>
    <t>MDA002Ongoing insecurity/hostilities affecting humanitarian assistance</t>
  </si>
  <si>
    <t>MDA002Physical constraints in the environment (obstacles related to terrain, climate, lack of infrastructure, etc.)</t>
  </si>
  <si>
    <t>MDA002Presence of mines and improvised explosive devices</t>
  </si>
  <si>
    <t>MDA002Restriction and obstruction of access to services and assistance</t>
  </si>
  <si>
    <t>MDA002Restriction of movement (impediments to freedom of movement and/or administrative restrictions)</t>
  </si>
  <si>
    <t>MDA002Violence against personnel, facilities and assets</t>
  </si>
  <si>
    <t>MMR001Denial of existence of humanitarian needs or entitlements to assistance</t>
  </si>
  <si>
    <t>MMR001Impediments to entry into country (bureaucratic and administrative)</t>
  </si>
  <si>
    <t>MMR001Interference into implementation of humanitarian activities</t>
  </si>
  <si>
    <t>MMR001Ongoing insecurity/hostilities affecting humanitarian assistance</t>
  </si>
  <si>
    <t>MMR001Physical constraints in the environment (obstacles related to terrain, climate, lack of infrastructure, etc.)</t>
  </si>
  <si>
    <t>MMR001Presence of mines and improvised explosive devices</t>
  </si>
  <si>
    <t>MMR001Restriction and obstruction of access to services and assistance</t>
  </si>
  <si>
    <t>MMR001Restriction of movement (impediments to freedom of movement and/or administrative restrictions)</t>
  </si>
  <si>
    <t>MMR001Violence against personnel, facilities and assets</t>
  </si>
  <si>
    <t>MMR002Denial of existence of humanitarian needs or entitlements to assistance</t>
  </si>
  <si>
    <t>MMR002Impediments to entry into country (bureaucratic and administrative)</t>
  </si>
  <si>
    <t>MMR002Interference into implementation of humanitarian activities</t>
  </si>
  <si>
    <t>MMR002Ongoing insecurity/hostilities affecting humanitarian assistance</t>
  </si>
  <si>
    <t>MMR002Physical constraints in the environment (obstacles related to terrain, climate, lack of infrastructure, etc.)</t>
  </si>
  <si>
    <t>MMR002Presence of mines and improvised explosive devices</t>
  </si>
  <si>
    <t>MMR002Restriction and obstruction of access to services and assistance</t>
  </si>
  <si>
    <t>MMR002Restriction of movement (impediments to freedom of movement and/or administrative restrictions)</t>
  </si>
  <si>
    <t>MMR002Violence against personnel, facilities and assets</t>
  </si>
  <si>
    <t>MMR003Denial of existence of humanitarian needs or entitlements to assistance</t>
  </si>
  <si>
    <t>MMR003Impediments to entry into country (bureaucratic and administrative)</t>
  </si>
  <si>
    <t>MMR003Interference into implementation of humanitarian activities</t>
  </si>
  <si>
    <t>MMR003Ongoing insecurity/hostilities affecting humanitarian assistance</t>
  </si>
  <si>
    <t>MMR003Physical constraints in the environment (obstacles related to terrain, climate, lack of infrastructure, etc.)</t>
  </si>
  <si>
    <t>MMR003Presence of mines and improvised explosive devices</t>
  </si>
  <si>
    <t>MMR003Restriction and obstruction of access to services and assistance</t>
  </si>
  <si>
    <t>MMR003Restriction of movement (impediments to freedom of movement and/or administrative restrictions)</t>
  </si>
  <si>
    <t>MMR003Violence against personnel, facilities and assets</t>
  </si>
  <si>
    <t>MMR004Denial of existence of humanitarian needs or entitlements to assistance</t>
  </si>
  <si>
    <t>MMR004Impediments to entry into country (bureaucratic and administrative)</t>
  </si>
  <si>
    <t>MMR004Interference into implementation of humanitarian activities</t>
  </si>
  <si>
    <t>MMR004Ongoing insecurity/hostilities affecting humanitarian assistance</t>
  </si>
  <si>
    <t>MMR004Physical constraints in the environment (obstacles related to terrain, climate, lack of infrastructure, etc.)</t>
  </si>
  <si>
    <t>MMR004Presence of mines and improvised explosive devices</t>
  </si>
  <si>
    <t>MMR004Restriction and obstruction of access to services and assistance</t>
  </si>
  <si>
    <t>MMR004Restriction of movement (impediments to freedom of movement and/or administrative restrictions)</t>
  </si>
  <si>
    <t>MMR004Violence against personnel, facilities and assets</t>
  </si>
  <si>
    <t>MMR006Denial of existence of humanitarian needs or entitlements to assistance</t>
  </si>
  <si>
    <t>MMR006Impediments to entry into country (bureaucratic and administrative)</t>
  </si>
  <si>
    <t>MMR006Interference into implementation of humanitarian activities</t>
  </si>
  <si>
    <t>MMR006Ongoing insecurity/hostilities affecting humanitarian assistance</t>
  </si>
  <si>
    <t>MMR006Physical constraints in the environment (obstacles related to terrain, climate, lack of infrastructure, etc.)</t>
  </si>
  <si>
    <t>MMR006Presence of mines and improvised explosive devices</t>
  </si>
  <si>
    <t>MMR006Restriction and obstruction of access to services and assistance</t>
  </si>
  <si>
    <t>MMR006Restriction of movement (impediments to freedom of movement and/or administrative restrictions)</t>
  </si>
  <si>
    <t>MMR006Violence against personnel, facilities and assets</t>
  </si>
  <si>
    <t>International Refugees in Malaysia</t>
  </si>
  <si>
    <t>MYS001</t>
  </si>
  <si>
    <t>Malaysia</t>
  </si>
  <si>
    <t>MYS001Denial of existence of humanitarian needs or entitlements to assistance</t>
  </si>
  <si>
    <t>MYS001Impediments to entry into country (bureaucratic and administrative)</t>
  </si>
  <si>
    <t>MYS001Interference into implementation of humanitarian activities</t>
  </si>
  <si>
    <t>MYS001Ongoing insecurity/hostilities affecting humanitarian assistance</t>
  </si>
  <si>
    <t>MYS001Physical constraints in the environment (obstacles related to terrain, climate, lack of infrastructure, etc.)</t>
  </si>
  <si>
    <t>MYS001Presence of mines and improvised explosive devices</t>
  </si>
  <si>
    <t>MYS001Restriction and obstruction of access to services and assistance</t>
  </si>
  <si>
    <t>MYS001Restriction of movement (impediments to freedom of movement and/or administrative restrictions)</t>
  </si>
  <si>
    <t>MYS001Violence against personnel, facilities and assets</t>
  </si>
  <si>
    <t>NPL004Denial of existence of humanitarian needs or entitlements to assistance</t>
  </si>
  <si>
    <t>NPL004Impediments to entry into country (bureaucratic and administrative)</t>
  </si>
  <si>
    <t>NPL004Interference into implementation of humanitarian activities</t>
  </si>
  <si>
    <t>NPL004Ongoing insecurity/hostilities affecting humanitarian assistance</t>
  </si>
  <si>
    <t>NPL004Physical constraints in the environment (obstacles related to terrain, climate, lack of infrastructure, etc.)</t>
  </si>
  <si>
    <t>NPL004Presence of mines and improvised explosive devices</t>
  </si>
  <si>
    <t>NPL004Restriction and obstruction of access to services and assistance</t>
  </si>
  <si>
    <t>NPL004Restriction of movement (impediments to freedom of movement and/or administrative restrictions)</t>
  </si>
  <si>
    <t>NPL004Violence against personnel, facilities and assets</t>
  </si>
  <si>
    <t>PHL003Denial of existence of humanitarian needs or entitlements to assistance</t>
  </si>
  <si>
    <t>PHL003Impediments to entry into country (bureaucratic and administrative)</t>
  </si>
  <si>
    <t>PHL003Interference into implementation of humanitarian activities</t>
  </si>
  <si>
    <t>PHL003Ongoing insecurity/hostilities affecting humanitarian assistance</t>
  </si>
  <si>
    <t>PHL003Physical constraints in the environment (obstacles related to terrain, climate, lack of infrastructure, etc.)</t>
  </si>
  <si>
    <t>PHL003Restriction and obstruction of access to services and assistance</t>
  </si>
  <si>
    <t>PHL003Restriction of movement (impediments to freedom of movement and/or administrative restrictions)</t>
  </si>
  <si>
    <t>PHL003Violence against personnel, facilities and assets</t>
  </si>
  <si>
    <t>PHL016Denial of existence of humanitarian needs or entitlements to assistance</t>
  </si>
  <si>
    <t>PHL016Impediments to entry into country (bureaucratic and administrative)</t>
  </si>
  <si>
    <t>PHL016Interference into implementation of humanitarian activities</t>
  </si>
  <si>
    <t>PHL016Ongoing insecurity/hostilities affecting humanitarian assistance</t>
  </si>
  <si>
    <t>PHL016Physical constraints in the environment (obstacles related to terrain, climate, lack of infrastructure, etc.)</t>
  </si>
  <si>
    <t>PHL016Presence of mines and improvised explosive devices</t>
  </si>
  <si>
    <t>PHL016Restriction and obstruction of access to services and assistance</t>
  </si>
  <si>
    <t>PHL016Restriction of movement (impediments to freedom of movement and/or administrative restrictions)</t>
  </si>
  <si>
    <t>PHL016Violence against personnel, facilities and assets</t>
  </si>
  <si>
    <t>PNG003Denial of existence of humanitarian needs or entitlements to assistance</t>
  </si>
  <si>
    <t>PNG003Impediments to entry into country (bureaucratic and administrative)</t>
  </si>
  <si>
    <t>PNG003Interference into implementation of humanitarian activities</t>
  </si>
  <si>
    <t>PNG003Ongoing insecurity/hostilities affecting humanitarian assistance</t>
  </si>
  <si>
    <t>PNG003Physical constraints in the environment (obstacles related to terrain, climate, lack of infrastructure, etc.)</t>
  </si>
  <si>
    <t>PNG003Presence of mines and improvised explosive devices</t>
  </si>
  <si>
    <t>PNG003Restriction and obstruction of access to services and assistance</t>
  </si>
  <si>
    <t>PNG003Restriction of movement (impediments to freedom of movement and/or administrative restrictions)</t>
  </si>
  <si>
    <t>PNG003Violence against personnel, facilities and assets</t>
  </si>
  <si>
    <t>Displacement from Russia-Ukraine conflict in Poland</t>
  </si>
  <si>
    <t>POL002</t>
  </si>
  <si>
    <t>Poland</t>
  </si>
  <si>
    <t>POL002Denial of existence of humanitarian needs or entitlements to assistance</t>
  </si>
  <si>
    <t>POL002Impediments to entry into country (bureaucratic and administrative)</t>
  </si>
  <si>
    <t>POL002Interference into implementation of humanitarian activities</t>
  </si>
  <si>
    <t>POL002Ongoing insecurity/hostilities affecting humanitarian assistance</t>
  </si>
  <si>
    <t>POL002Physical constraints in the environment (obstacles related to terrain, climate, lack of infrastructure, etc.)</t>
  </si>
  <si>
    <t>POL002Presence of mines and improvised explosive devices</t>
  </si>
  <si>
    <t>POL002Restriction and obstruction of access to services and assistance</t>
  </si>
  <si>
    <t>POL002Restriction of movement (impediments to freedom of movement and/or administrative restrictions)</t>
  </si>
  <si>
    <t>POL002Violence against personnel, facilities and assets</t>
  </si>
  <si>
    <t>Displacement from Russia-Ukraine conflict in Romania</t>
  </si>
  <si>
    <t>ROU002</t>
  </si>
  <si>
    <t>Romania</t>
  </si>
  <si>
    <t>ROU002Denial of existence of humanitarian needs or entitlements to assistance</t>
  </si>
  <si>
    <t>ROU002Impediments to entry into country (bureaucratic and administrative)</t>
  </si>
  <si>
    <t>ROU002Interference into implementation of humanitarian activities</t>
  </si>
  <si>
    <t>ROU002Ongoing insecurity/hostilities affecting humanitarian assistance</t>
  </si>
  <si>
    <t>ROU002Physical constraints in the environment (obstacles related to terrain, climate, lack of infrastructure, etc.)</t>
  </si>
  <si>
    <t>ROU002Presence of mines and improvised explosive devices</t>
  </si>
  <si>
    <t>ROU002Restriction and obstruction of access to services and assistance</t>
  </si>
  <si>
    <t>ROU002Restriction of movement (impediments to freedom of movement and/or administrative restrictions)</t>
  </si>
  <si>
    <t>ROU002Violence against personnel, facilities and assets</t>
  </si>
  <si>
    <t>RUS002Denial of existence of humanitarian needs or entitlements to assistance</t>
  </si>
  <si>
    <t>RUS002Impediments to entry into country (bureaucratic and administrative)</t>
  </si>
  <si>
    <t>RUS002Interference into implementation of humanitarian activities</t>
  </si>
  <si>
    <t>RUS002Ongoing insecurity/hostilities affecting humanitarian assistance</t>
  </si>
  <si>
    <t>RUS002Physical constraints in the environment (obstacles related to terrain, climate, lack of infrastructure, etc.)</t>
  </si>
  <si>
    <t>RUS002Presence of mines and improvised explosive devices</t>
  </si>
  <si>
    <t>RUS002Restriction and obstruction of access to services and assistance</t>
  </si>
  <si>
    <t>RUS002Restriction of movement (impediments to freedom of movement and/or administrative restrictions)</t>
  </si>
  <si>
    <t>RUS002Violence against personnel, facilities and assets</t>
  </si>
  <si>
    <t>SOM001Denial of existence of humanitarian needs or entitlements to assistance</t>
  </si>
  <si>
    <t>SOM001Impediments to entry into country (bureaucratic and administrative)</t>
  </si>
  <si>
    <t>SOM001Interference into implementation of humanitarian activities</t>
  </si>
  <si>
    <t>SOM001Ongoing insecurity/hostilities affecting humanitarian assistance</t>
  </si>
  <si>
    <t>SOM001Physical constraints in the environment (obstacles related to terrain, climate, lack of infrastructure, etc.)</t>
  </si>
  <si>
    <t>SOM001Presence of mines and improvised explosive devices</t>
  </si>
  <si>
    <t>SOM001Restriction and obstruction of access to services and assistance</t>
  </si>
  <si>
    <t>SOM001Restriction of movement (impediments to freedom of movement and/or administrative restrictions)</t>
  </si>
  <si>
    <t>SOM001Violence against personnel, facilities and assets</t>
  </si>
  <si>
    <t>SOM002Denial of existence of humanitarian needs or entitlements to assistance</t>
  </si>
  <si>
    <t>SOM002Impediments to entry into country (bureaucratic and administrative)</t>
  </si>
  <si>
    <t>SOM002Interference into implementation of humanitarian activities</t>
  </si>
  <si>
    <t>SOM002Ongoing insecurity/hostilities affecting humanitarian assistance</t>
  </si>
  <si>
    <t>SOM002Physical constraints in the environment (obstacles related to terrain, climate, lack of infrastructure, etc.)</t>
  </si>
  <si>
    <t>SOM002Presence of mines and improvised explosive devices</t>
  </si>
  <si>
    <t>SOM002Restriction and obstruction of access to services and assistance</t>
  </si>
  <si>
    <t>SOM002Restriction of movement (impediments to freedom of movement and/or administrative restrictions)</t>
  </si>
  <si>
    <t>SOM002Violence against personnel, facilities and assets</t>
  </si>
  <si>
    <t>THA001Denial of existence of humanitarian needs or entitlements to assistance</t>
  </si>
  <si>
    <t>THA001Impediments to entry into country (bureaucratic and administrative)</t>
  </si>
  <si>
    <t>THA001Interference into implementation of humanitarian activities</t>
  </si>
  <si>
    <t>THA001Ongoing insecurity/hostilities affecting humanitarian assistance</t>
  </si>
  <si>
    <t>THA001Physical constraints in the environment (obstacles related to terrain, climate, lack of infrastructure, etc.)</t>
  </si>
  <si>
    <t>THA001Presence of mines and improvised explosive devices</t>
  </si>
  <si>
    <t>THA001Restriction and obstruction of access to services and assistance</t>
  </si>
  <si>
    <t>THA001Restriction of movement (impediments to freedom of movement and/or administrative restrictions)</t>
  </si>
  <si>
    <t>THA001Violence against personnel, facilities and assets</t>
  </si>
  <si>
    <t>THA003Denial of existence of humanitarian needs or entitlements to assistance</t>
  </si>
  <si>
    <t>THA003Impediments to entry into country (bureaucratic and administrative)</t>
  </si>
  <si>
    <t>THA003Interference into implementation of humanitarian activities</t>
  </si>
  <si>
    <t>THA003Ongoing insecurity/hostilities affecting humanitarian assistance</t>
  </si>
  <si>
    <t>THA003Physical constraints in the environment (obstacles related to terrain, climate, lack of infrastructure, etc.)</t>
  </si>
  <si>
    <t>THA003Presence of mines and improvised explosive devices</t>
  </si>
  <si>
    <t>THA003Restriction and obstruction of access to services and assistance</t>
  </si>
  <si>
    <t>THA003Restriction of movement (impediments to freedom of movement and/or administrative restrictions)</t>
  </si>
  <si>
    <t>THA003Violence against personnel, facilities and assets</t>
  </si>
  <si>
    <t>THA004Denial of existence of humanitarian needs or entitlements to assistance</t>
  </si>
  <si>
    <t>THA004Impediments to entry into country (bureaucratic and administrative)</t>
  </si>
  <si>
    <t>THA004Interference into implementation of humanitarian activities</t>
  </si>
  <si>
    <t>THA004Ongoing insecurity/hostilities affecting humanitarian assistance</t>
  </si>
  <si>
    <t>THA004Physical constraints in the environment (obstacles related to terrain, climate, lack of infrastructure, etc.)</t>
  </si>
  <si>
    <t>THA004Presence of mines and improvised explosive devices</t>
  </si>
  <si>
    <t>THA004Restriction and obstruction of access to services and assistance</t>
  </si>
  <si>
    <t>THA004Restriction of movement (impediments to freedom of movement and/or administrative restrictions)</t>
  </si>
  <si>
    <t>THA004Violence against personnel, facilities and assets</t>
  </si>
  <si>
    <t>TLS003Denial of existence of humanitarian needs or entitlements to assistance</t>
  </si>
  <si>
    <t>TLS003Impediments to entry into country (bureaucratic and administrative)</t>
  </si>
  <si>
    <t>TLS003Interference into implementation of humanitarian activities</t>
  </si>
  <si>
    <t>TLS003Ongoing insecurity/hostilities affecting humanitarian assistance</t>
  </si>
  <si>
    <t>TLS003Physical constraints in the environment (obstacles related to terrain, climate, lack of infrastructure, etc.)</t>
  </si>
  <si>
    <t>TLS003Presence of mines and improvised explosive devices</t>
  </si>
  <si>
    <t>TLS003Restriction and obstruction of access to services and assistance</t>
  </si>
  <si>
    <t>TLS003Restriction of movement (impediments to freedom of movement and/or administrative restrictions)</t>
  </si>
  <si>
    <t>TLS003Violence against personnel, facilities and assets</t>
  </si>
  <si>
    <t>VNM003Denial of existence of humanitarian needs or entitlements to assistance</t>
  </si>
  <si>
    <t>VNM003Impediments to entry into country (bureaucratic and administrative)</t>
  </si>
  <si>
    <t>VNM003Interference into implementation of humanitarian activities</t>
  </si>
  <si>
    <t>VNM003Ongoing insecurity/hostilities affecting humanitarian assistance</t>
  </si>
  <si>
    <t>VNM003Physical constraints in the environment (obstacles related to terrain, climate, lack of infrastructure, etc.)</t>
  </si>
  <si>
    <t>VNM003Presence of mines and improvised explosive devices</t>
  </si>
  <si>
    <t>VNM003Restriction and obstruction of access to services and assistance</t>
  </si>
  <si>
    <t>VNM003Restriction of movement (impediments to freedom of movement and/or administrative restrictions)</t>
  </si>
  <si>
    <t>VNM003Violence against personnel, facilities and assets</t>
  </si>
  <si>
    <t>Displacement from Russia-Ukraine conflict in Bulgaria</t>
  </si>
  <si>
    <t>BGR002</t>
  </si>
  <si>
    <t>Bulgaria</t>
  </si>
  <si>
    <t>BGR002Denial of existence of humanitarian needs or entitlements to assistance</t>
  </si>
  <si>
    <t>BGR002Impediments to entry into country (bureaucratic and administrative)</t>
  </si>
  <si>
    <t>BGR002Interference into implementation of humanitarian activities</t>
  </si>
  <si>
    <t>BGR002Ongoing insecurity/hostilities affecting humanitarian assistance</t>
  </si>
  <si>
    <t>BGR002Physical constraints in the environment (obstacles related to terrain, climate, lack of infrastructure, etc.)</t>
  </si>
  <si>
    <t>BGR002Presence of mines and improvised explosive devices</t>
  </si>
  <si>
    <t>BGR002Restriction and obstruction of access to services and assistance</t>
  </si>
  <si>
    <t>BGR002Restriction of movement (impediments to freedom of movement and/or administrative restrictions)</t>
  </si>
  <si>
    <t>BGR002Violence against personnel, facilities and assets</t>
  </si>
  <si>
    <t>BRA001Denial of existence of humanitarian needs or entitlements to assistance</t>
  </si>
  <si>
    <t>BRA001Impediments to entry into country (bureaucratic and administrative)</t>
  </si>
  <si>
    <t>BRA001Interference into implementation of humanitarian activities</t>
  </si>
  <si>
    <t>BRA001Ongoing insecurity/hostilities affecting humanitarian assistance</t>
  </si>
  <si>
    <t>BRA001Physical constraints in the environment (obstacles related to terrain, climate, lack of infrastructure, etc.)</t>
  </si>
  <si>
    <t>BRA001Presence of mines and improvised explosive devices</t>
  </si>
  <si>
    <t>BRA001Restriction and obstruction of access to services and assistance</t>
  </si>
  <si>
    <t>BRA001Restriction of movement (impediments to freedom of movement and/or administrative restrictions)</t>
  </si>
  <si>
    <t>BRA001Violence against personnel, facilities and assets</t>
  </si>
  <si>
    <t>BRA002Denial of existence of humanitarian needs or entitlements to assistance</t>
  </si>
  <si>
    <t>BRA002Impediments to entry into country (bureaucratic and administrative)</t>
  </si>
  <si>
    <t>BRA002Interference into implementation of humanitarian activities</t>
  </si>
  <si>
    <t>BRA002Ongoing insecurity/hostilities affecting humanitarian assistance</t>
  </si>
  <si>
    <t>BRA002Physical constraints in the environment (obstacles related to terrain, climate, lack of infrastructure, etc.)</t>
  </si>
  <si>
    <t>BRA002Presence of mines and improvised explosive devices</t>
  </si>
  <si>
    <t>BRA002Restriction and obstruction of access to services and assistance</t>
  </si>
  <si>
    <t>BRA002Restriction of movement (impediments to freedom of movement and/or administrative restrictions)</t>
  </si>
  <si>
    <t>BRA002Violence against personnel, facilities and assets</t>
  </si>
  <si>
    <t>BRA004Denial of existence of humanitarian needs or entitlements to assistance</t>
  </si>
  <si>
    <t>BRA004Impediments to entry into country (bureaucratic and administrative)</t>
  </si>
  <si>
    <t>BRA004Interference into implementation of humanitarian activities</t>
  </si>
  <si>
    <t>BRA004Ongoing insecurity/hostilities affecting humanitarian assistance</t>
  </si>
  <si>
    <t>BRA004Physical constraints in the environment (obstacles related to terrain, climate, lack of infrastructure, etc.)</t>
  </si>
  <si>
    <t>BRA004Presence of mines and improvised explosive devices</t>
  </si>
  <si>
    <t>BRA004Restriction and obstruction of access to services and assistance</t>
  </si>
  <si>
    <t>BRA004Restriction of movement (impediments to freedom of movement and/or administrative restrictions)</t>
  </si>
  <si>
    <t>BRA004Violence against personnel, facilities and assets</t>
  </si>
  <si>
    <t>BRA005Denial of existence of humanitarian needs or entitlements to assistance</t>
  </si>
  <si>
    <t>BRA005Impediments to entry into country (bureaucratic and administrative)</t>
  </si>
  <si>
    <t>BRA005Interference into implementation of humanitarian activities</t>
  </si>
  <si>
    <t>BRA005Ongoing insecurity/hostilities affecting humanitarian assistance</t>
  </si>
  <si>
    <t>BRA005Physical constraints in the environment (obstacles related to terrain, climate, lack of infrastructure, etc.)</t>
  </si>
  <si>
    <t>BRA005Presence of mines and improvised explosive devices</t>
  </si>
  <si>
    <t>BRA005Restriction and obstruction of access to services and assistance</t>
  </si>
  <si>
    <t>BRA005Restriction of movement (impediments to freedom of movement and/or administrative restrictions)</t>
  </si>
  <si>
    <t>BRA005Violence against personnel, facilities and assets</t>
  </si>
  <si>
    <t>COL001Denial of existence of humanitarian needs or entitlements to assistance</t>
  </si>
  <si>
    <t>COL001Impediments to entry into country (bureaucratic and administrative)</t>
  </si>
  <si>
    <t>COL001Interference into implementation of humanitarian activities</t>
  </si>
  <si>
    <t>COL001Ongoing insecurity/hostilities affecting humanitarian assistance</t>
  </si>
  <si>
    <t>COL001Physical constraints in the environment (obstacles related to terrain, climate, lack of infrastructure, etc.)</t>
  </si>
  <si>
    <t>COL001Presence of mines and improvised explosive devices</t>
  </si>
  <si>
    <t>COL001Restriction and obstruction of access to services and assistance</t>
  </si>
  <si>
    <t>COL001Restriction of movement (impediments to freedom of movement and/or administrative restrictions)</t>
  </si>
  <si>
    <t>COL001Violence against personnel, facilities and assets</t>
  </si>
  <si>
    <t>COL002Denial of existence of humanitarian needs or entitlements to assistance</t>
  </si>
  <si>
    <t>COL002Impediments to entry into country (bureaucratic and administrative)</t>
  </si>
  <si>
    <t>COL002Interference into implementation of humanitarian activities</t>
  </si>
  <si>
    <t>COL002Ongoing insecurity/hostilities affecting humanitarian assistance</t>
  </si>
  <si>
    <t>COL002Physical constraints in the environment (obstacles related to terrain, climate, lack of infrastructure, etc.)</t>
  </si>
  <si>
    <t>COL002Presence of mines and improvised explosive devices</t>
  </si>
  <si>
    <t>COL002Restriction and obstruction of access to services and assistance</t>
  </si>
  <si>
    <t>COL002Restriction of movement (impediments to freedom of movement and/or administrative restrictions)</t>
  </si>
  <si>
    <t>COL002Violence against personnel, facilities and assets</t>
  </si>
  <si>
    <t>CRI002Denial of existence of humanitarian needs or entitlements to assistance</t>
  </si>
  <si>
    <t>CRI002Impediments to entry into country (bureaucratic and administrative)</t>
  </si>
  <si>
    <t>CRI002Interference into implementation of humanitarian activities</t>
  </si>
  <si>
    <t>CRI002Ongoing insecurity/hostilities affecting humanitarian assistance</t>
  </si>
  <si>
    <t>CRI002Physical constraints in the environment (obstacles related to terrain, climate, lack of infrastructure, etc.)</t>
  </si>
  <si>
    <t>CRI002Presence of mines and improvised explosive devices</t>
  </si>
  <si>
    <t>CRI002Restriction and obstruction of access to services and assistance</t>
  </si>
  <si>
    <t>CRI002Restriction of movement (impediments to freedom of movement and/or administrative restrictions)</t>
  </si>
  <si>
    <t>CRI002Violence against personnel, facilities and assets</t>
  </si>
  <si>
    <t>Displacement from Russia-Ukraine conflict in Czechia</t>
  </si>
  <si>
    <t>CZE002</t>
  </si>
  <si>
    <t>Czech Republic</t>
  </si>
  <si>
    <t>CZE002Denial of existence of humanitarian needs or entitlements to assistance</t>
  </si>
  <si>
    <t>CZE002Impediments to entry into country (bureaucratic and administrative)</t>
  </si>
  <si>
    <t>CZE002Interference into implementation of humanitarian activities</t>
  </si>
  <si>
    <t>CZE002Ongoing insecurity/hostilities affecting humanitarian assistance</t>
  </si>
  <si>
    <t>CZE002Physical constraints in the environment (obstacles related to terrain, climate, lack of infrastructure, etc.)</t>
  </si>
  <si>
    <t>CZE002Presence of mines and improvised explosive devices</t>
  </si>
  <si>
    <t>CZE002Restriction and obstruction of access to services and assistance</t>
  </si>
  <si>
    <t>CZE002Restriction of movement (impediments to freedom of movement and/or administrative restrictions)</t>
  </si>
  <si>
    <t>CZE002Violence against personnel, facilities and assets</t>
  </si>
  <si>
    <t>DJI001Denial of existence of humanitarian needs or entitlements to assistance</t>
  </si>
  <si>
    <t>DJI001Impediments to entry into country (bureaucratic and administrative)</t>
  </si>
  <si>
    <t>DJI001Interference into implementation of humanitarian activities</t>
  </si>
  <si>
    <t>DJI001Ongoing insecurity/hostilities affecting humanitarian assistance</t>
  </si>
  <si>
    <t>DJI001Physical constraints in the environment (obstacles related to terrain, climate, lack of infrastructure, etc.)</t>
  </si>
  <si>
    <t>DJI001Presence of mines and improvised explosive devices</t>
  </si>
  <si>
    <t>DJI001Restriction and obstruction of access to services and assistance</t>
  </si>
  <si>
    <t>DJI001Restriction of movement (impediments to freedom of movement and/or administrative restrictions)</t>
  </si>
  <si>
    <t>DJI001Violence against personnel, facilities and assets</t>
  </si>
  <si>
    <t>DJI002Denial of existence of humanitarian needs or entitlements to assistance</t>
  </si>
  <si>
    <t>DJI002Impediments to entry into country (bureaucratic and administrative)</t>
  </si>
  <si>
    <t>DJI002Interference into implementation of humanitarian activities</t>
  </si>
  <si>
    <t>DJI002Ongoing insecurity/hostilities affecting humanitarian assistance</t>
  </si>
  <si>
    <t>DJI002Physical constraints in the environment (obstacles related to terrain, climate, lack of infrastructure, etc.)</t>
  </si>
  <si>
    <t>DJI002Presence of mines and improvised explosive devices</t>
  </si>
  <si>
    <t>DJI002Restriction and obstruction of access to services and assistance</t>
  </si>
  <si>
    <t>DJI002Restriction of movement (impediments to freedom of movement and/or administrative restrictions)</t>
  </si>
  <si>
    <t>DJI002Violence against personnel, facilities and assets</t>
  </si>
  <si>
    <t>DJI003Denial of existence of humanitarian needs or entitlements to assistance</t>
  </si>
  <si>
    <t>DJI003Impediments to entry into country (bureaucratic and administrative)</t>
  </si>
  <si>
    <t>DJI003Interference into implementation of humanitarian activities</t>
  </si>
  <si>
    <t>DJI003Ongoing insecurity/hostilities affecting humanitarian assistance</t>
  </si>
  <si>
    <t>DJI003Physical constraints in the environment (obstacles related to terrain, climate, lack of infrastructure, etc.)</t>
  </si>
  <si>
    <t>DJI003Presence of mines and improvised explosive devices</t>
  </si>
  <si>
    <t>DJI003Restriction and obstruction of access to services and assistance</t>
  </si>
  <si>
    <t>DJI003Restriction of movement (impediments to freedom of movement and/or administrative restrictions)</t>
  </si>
  <si>
    <t>DJI003Violence against personnel, facilities and assets</t>
  </si>
  <si>
    <t>DOM002Denial of existence of humanitarian needs or entitlements to assistance</t>
  </si>
  <si>
    <t>DOM002Impediments to entry into country (bureaucratic and administrative)</t>
  </si>
  <si>
    <t>DOM002Interference into implementation of humanitarian activities</t>
  </si>
  <si>
    <t>DOM002Ongoing insecurity/hostilities affecting humanitarian assistance</t>
  </si>
  <si>
    <t>DOM002Physical constraints in the environment (obstacles related to terrain, climate, lack of infrastructure, etc.)</t>
  </si>
  <si>
    <t>DOM002Presence of mines and improvised explosive devices</t>
  </si>
  <si>
    <t>DOM002Restriction and obstruction of access to services and assistance</t>
  </si>
  <si>
    <t>DOM002Restriction of movement (impediments to freedom of movement and/or administrative restrictions)</t>
  </si>
  <si>
    <t>DOM002Violence against personnel, facilities and assets</t>
  </si>
  <si>
    <t>DZA002Denial of existence of humanitarian needs or entitlements to assistance</t>
  </si>
  <si>
    <t>DZA002Impediments to entry into country (bureaucratic and administrative)</t>
  </si>
  <si>
    <t>DZA002Interference into implementation of humanitarian activities</t>
  </si>
  <si>
    <t>DZA002Ongoing insecurity/hostilities affecting humanitarian assistance</t>
  </si>
  <si>
    <t>DZA002Physical constraints in the environment (obstacles related to terrain, climate, lack of infrastructure, etc.)</t>
  </si>
  <si>
    <t>DZA002Presence of mines and improvised explosive devices</t>
  </si>
  <si>
    <t>DZA002Restriction and obstruction of access to services and assistance</t>
  </si>
  <si>
    <t>DZA002Restriction of movement (impediments to freedom of movement and/or administrative restrictions)</t>
  </si>
  <si>
    <t>DZA002Violence against personnel, facilities and assets</t>
  </si>
  <si>
    <t>DZA003Denial of existence of humanitarian needs or entitlements to assistance</t>
  </si>
  <si>
    <t>DZA003Impediments to entry into country (bureaucratic and administrative)</t>
  </si>
  <si>
    <t>DZA003Interference into implementation of humanitarian activities</t>
  </si>
  <si>
    <t>DZA003Ongoing insecurity/hostilities affecting humanitarian assistance</t>
  </si>
  <si>
    <t>DZA003Physical constraints in the environment (obstacles related to terrain, climate, lack of infrastructure, etc.)</t>
  </si>
  <si>
    <t>DZA003Presence of mines and improvised explosive devices</t>
  </si>
  <si>
    <t>DZA003Restriction and obstruction of access to services and assistance</t>
  </si>
  <si>
    <t>DZA003Restriction of movement (impediments to freedom of movement and/or administrative restrictions)</t>
  </si>
  <si>
    <t>DZA003Violence against personnel, facilities and assets</t>
  </si>
  <si>
    <t>DZA004Denial of existence of humanitarian needs or entitlements to assistance</t>
  </si>
  <si>
    <t>DZA004Impediments to entry into country (bureaucratic and administrative)</t>
  </si>
  <si>
    <t>DZA004Interference into implementation of humanitarian activities</t>
  </si>
  <si>
    <t>DZA004Ongoing insecurity/hostilities affecting humanitarian assistance</t>
  </si>
  <si>
    <t>DZA004Physical constraints in the environment (obstacles related to terrain, climate, lack of infrastructure, etc.)</t>
  </si>
  <si>
    <t>DZA004Presence of mines and improvised explosive devices</t>
  </si>
  <si>
    <t>DZA004Restriction and obstruction of access to services and assistance</t>
  </si>
  <si>
    <t>DZA004Restriction of movement (impediments to freedom of movement and/or administrative restrictions)</t>
  </si>
  <si>
    <t>DZA004Violence against personnel, facilities and assets</t>
  </si>
  <si>
    <t>KEN001Denial of existence of humanitarian needs or entitlements to assistance</t>
  </si>
  <si>
    <t>KEN001Impediments to entry into country (bureaucratic and administrative)</t>
  </si>
  <si>
    <t>KEN001Interference into implementation of humanitarian activities</t>
  </si>
  <si>
    <t>KEN001Ongoing insecurity/hostilities affecting humanitarian assistance</t>
  </si>
  <si>
    <t>KEN001Physical constraints in the environment (obstacles related to terrain, climate, lack of infrastructure, etc.)</t>
  </si>
  <si>
    <t>KEN001Presence of mines and improvised explosive devices</t>
  </si>
  <si>
    <t>KEN001Restriction and obstruction of access to services and assistance</t>
  </si>
  <si>
    <t>KEN001Restriction of movement (impediments to freedom of movement and/or administrative restrictions)</t>
  </si>
  <si>
    <t>KEN001Violence against personnel, facilities and assets</t>
  </si>
  <si>
    <t>KEN002Denial of existence of humanitarian needs or entitlements to assistance</t>
  </si>
  <si>
    <t>KEN002Impediments to entry into country (bureaucratic and administrative)</t>
  </si>
  <si>
    <t>KEN002Interference into implementation of humanitarian activities</t>
  </si>
  <si>
    <t>KEN002Ongoing insecurity/hostilities affecting humanitarian assistance</t>
  </si>
  <si>
    <t>KEN002Physical constraints in the environment (obstacles related to terrain, climate, lack of infrastructure, etc.)</t>
  </si>
  <si>
    <t>KEN002Presence of mines and improvised explosive devices</t>
  </si>
  <si>
    <t>KEN002Restriction and obstruction of access to services and assistance</t>
  </si>
  <si>
    <t>KEN002Restriction of movement (impediments to freedom of movement and/or administrative restrictions)</t>
  </si>
  <si>
    <t>KEN002Violence against personnel, facilities and assets</t>
  </si>
  <si>
    <t>KEN003Denial of existence of humanitarian needs or entitlements to assistance</t>
  </si>
  <si>
    <t>KEN003Impediments to entry into country (bureaucratic and administrative)</t>
  </si>
  <si>
    <t>KEN003Interference into implementation of humanitarian activities</t>
  </si>
  <si>
    <t>KEN003Ongoing insecurity/hostilities affecting humanitarian assistance</t>
  </si>
  <si>
    <t>KEN003Physical constraints in the environment (obstacles related to terrain, climate, lack of infrastructure, etc.)</t>
  </si>
  <si>
    <t>KEN003Presence of mines and improvised explosive devices</t>
  </si>
  <si>
    <t>KEN003Restriction and obstruction of access to services and assistance</t>
  </si>
  <si>
    <t>KEN003Restriction of movement (impediments to freedom of movement and/or administrative restrictions)</t>
  </si>
  <si>
    <t>KEN003Violence against personnel, facilities and assets</t>
  </si>
  <si>
    <t>LBN002Denial of existence of humanitarian needs or entitlements to assistance</t>
  </si>
  <si>
    <t>LBN002Impediments to entry into country (bureaucratic and administrative)</t>
  </si>
  <si>
    <t>LBN002Interference into implementation of humanitarian activities</t>
  </si>
  <si>
    <t>LBN002Ongoing insecurity/hostilities affecting humanitarian assistance</t>
  </si>
  <si>
    <t>LBN002Physical constraints in the environment (obstacles related to terrain, climate, lack of infrastructure, etc.)</t>
  </si>
  <si>
    <t>LBN002Presence of mines and improvised explosive devices</t>
  </si>
  <si>
    <t>LBN002Restriction and obstruction of access to services and assistance</t>
  </si>
  <si>
    <t>LBN002Restriction of movement (impediments to freedom of movement and/or administrative restrictions)</t>
  </si>
  <si>
    <t>LBN002Violence against personnel, facilities and assets</t>
  </si>
  <si>
    <t>LBN006Denial of existence of humanitarian needs or entitlements to assistance</t>
  </si>
  <si>
    <t>LBN006Impediments to entry into country (bureaucratic and administrative)</t>
  </si>
  <si>
    <t>LBN006Interference into implementation of humanitarian activities</t>
  </si>
  <si>
    <t>LBN006Ongoing insecurity/hostilities affecting humanitarian assistance</t>
  </si>
  <si>
    <t>LBN006Physical constraints in the environment (obstacles related to terrain, climate, lack of infrastructure, etc.)</t>
  </si>
  <si>
    <t>LBN006Presence of mines and improvised explosive devices</t>
  </si>
  <si>
    <t>LBN006Restriction and obstruction of access to services and assistance</t>
  </si>
  <si>
    <t>LBN006Restriction of movement (impediments to freedom of movement and/or administrative restrictions)</t>
  </si>
  <si>
    <t>LBN006Violence against personnel, facilities and assets</t>
  </si>
  <si>
    <t>LBY001Denial of existence of humanitarian needs or entitlements to assistance</t>
  </si>
  <si>
    <t>LBY001Impediments to entry into country (bureaucratic and administrative)</t>
  </si>
  <si>
    <t>LBY001Interference into implementation of humanitarian activities</t>
  </si>
  <si>
    <t>LBY001Ongoing insecurity/hostilities affecting humanitarian assistance</t>
  </si>
  <si>
    <t>LBY001Physical constraints in the environment (obstacles related to terrain, climate, lack of infrastructure, etc.)</t>
  </si>
  <si>
    <t>LBY001Presence of mines and improvised explosive devices</t>
  </si>
  <si>
    <t>LBY001Restriction and obstruction of access to services and assistance</t>
  </si>
  <si>
    <t>LBY001Restriction of movement (impediments to freedom of movement and/or administrative restrictions)</t>
  </si>
  <si>
    <t>LBY001Violence against personnel, facilities and assets</t>
  </si>
  <si>
    <t>LBY002Denial of existence of humanitarian needs or entitlements to assistance</t>
  </si>
  <si>
    <t>LBY002Impediments to entry into country (bureaucratic and administrative)</t>
  </si>
  <si>
    <t>LBY002Interference into implementation of humanitarian activities</t>
  </si>
  <si>
    <t>LBY002Ongoing insecurity/hostilities affecting humanitarian assistance</t>
  </si>
  <si>
    <t>LBY002Physical constraints in the environment (obstacles related to terrain, climate, lack of infrastructure, etc.)</t>
  </si>
  <si>
    <t>LBY002Presence of mines and improvised explosive devices</t>
  </si>
  <si>
    <t>LBY002Restriction and obstruction of access to services and assistance</t>
  </si>
  <si>
    <t>LBY002Restriction of movement (impediments to freedom of movement and/or administrative restrictions)</t>
  </si>
  <si>
    <t>LBY002Violence against personnel, facilities and assets</t>
  </si>
  <si>
    <t>LBY004Denial of existence of humanitarian needs or entitlements to assistance</t>
  </si>
  <si>
    <t>LBY004Impediments to entry into country (bureaucratic and administrative)</t>
  </si>
  <si>
    <t>LBY004Interference into implementation of humanitarian activities</t>
  </si>
  <si>
    <t>LBY004Ongoing insecurity/hostilities affecting humanitarian assistance</t>
  </si>
  <si>
    <t>LBY004Physical constraints in the environment (obstacles related to terrain, climate, lack of infrastructure, etc.)</t>
  </si>
  <si>
    <t>LBY004Presence of mines and improvised explosive devices</t>
  </si>
  <si>
    <t>LBY004Restriction and obstruction of access to services and assistance</t>
  </si>
  <si>
    <t>LBY004Restriction of movement (impediments to freedom of movement and/or administrative restrictions)</t>
  </si>
  <si>
    <t>LBY004Violence against personnel, facilities and assets</t>
  </si>
  <si>
    <t>MLI001Denial of existence of humanitarian needs or entitlements to assistance</t>
  </si>
  <si>
    <t>MLI001Impediments to entry into country (bureaucratic and administrative)</t>
  </si>
  <si>
    <t>MLI001Interference into implementation of humanitarian activities</t>
  </si>
  <si>
    <t>MLI001Ongoing insecurity/hostilities affecting humanitarian assistance</t>
  </si>
  <si>
    <t>MLI001Physical constraints in the environment (obstacles related to terrain, climate, lack of infrastructure, etc.)</t>
  </si>
  <si>
    <t>MLI001Presence of mines and improvised explosive devices</t>
  </si>
  <si>
    <t>MLI001Restriction and obstruction of access to services and assistance</t>
  </si>
  <si>
    <t>MLI001Restriction of movement (impediments to freedom of movement and/or administrative restrictions)</t>
  </si>
  <si>
    <t>MLI001Violence against personnel, facilities and assets</t>
  </si>
  <si>
    <t>Complex crisis in Pakistan</t>
  </si>
  <si>
    <t>PAK001</t>
  </si>
  <si>
    <t>PAK001Denial of existence of humanitarian needs or entitlements to assistance</t>
  </si>
  <si>
    <t>PAK001Impediments to entry into country (bureaucratic and administrative)</t>
  </si>
  <si>
    <t>PAK001Interference into implementation of humanitarian activities</t>
  </si>
  <si>
    <t>PAK001Ongoing insecurity/hostilities affecting humanitarian assistance</t>
  </si>
  <si>
    <t>PAK001Physical constraints in the environment (obstacles related to terrain, climate, lack of infrastructure, etc.)</t>
  </si>
  <si>
    <t>PAK001Presence of mines and improvised explosive devices</t>
  </si>
  <si>
    <t>PAK001Restriction and obstruction of access to services and assistance</t>
  </si>
  <si>
    <t>PAK001Restriction of movement (impediments to freedom of movement and/or administrative restrictions)</t>
  </si>
  <si>
    <t>PAK001Violence against personnel, facilities and assets</t>
  </si>
  <si>
    <t>SLV001Denial of existence of humanitarian needs or entitlements to assistance</t>
  </si>
  <si>
    <t>SLV001Impediments to entry into country (bureaucratic and administrative)</t>
  </si>
  <si>
    <t>SLV001Interference into implementation of humanitarian activities</t>
  </si>
  <si>
    <t>SLV001Ongoing insecurity/hostilities affecting humanitarian assistance</t>
  </si>
  <si>
    <t>SLV001Physical constraints in the environment (obstacles related to terrain, climate, lack of infrastructure, etc.)</t>
  </si>
  <si>
    <t>SLV001Presence of mines and improvised explosive devices</t>
  </si>
  <si>
    <t>SLV001Restriction and obstruction of access to services and assistance</t>
  </si>
  <si>
    <t>SLV001Restriction of movement (impediments to freedom of movement and/or administrative restrictions)</t>
  </si>
  <si>
    <t>SLV001Violence against personnel, facilities and assets</t>
  </si>
  <si>
    <t>Complex crisis in Eritrea</t>
  </si>
  <si>
    <t>ERI001</t>
  </si>
  <si>
    <t>Eritrea</t>
  </si>
  <si>
    <t>ERI001Denial of existence of humanitarian needs or entitlements to assistance</t>
  </si>
  <si>
    <t>ERI001Impediments to entry into country (bureaucratic and administrative)</t>
  </si>
  <si>
    <t>ERI001Interference into implementation of humanitarian activities</t>
  </si>
  <si>
    <t>ERI001Ongoing insecurity/hostilities affecting humanitarian assistance</t>
  </si>
  <si>
    <t>ERI001Physical constraints in the environment (obstacles related to terrain, climate, lack of infrastructure, etc.)</t>
  </si>
  <si>
    <t>ERI001Presence of mines and improvised explosive devices</t>
  </si>
  <si>
    <t>ERI001Restriction and obstruction of access to services and assistance</t>
  </si>
  <si>
    <t>ERI001Restriction of movement (impediments to freedom of movement and/or administrative restrictions)</t>
  </si>
  <si>
    <t>ERI001Violence against personnel, facilities and assets</t>
  </si>
  <si>
    <t>RWA002Denial of existence of humanitarian needs or entitlements to assistance</t>
  </si>
  <si>
    <t>RWA002Impediments to entry into country (bureaucratic and administrative)</t>
  </si>
  <si>
    <t>RWA002Interference into implementation of humanitarian activities</t>
  </si>
  <si>
    <t>RWA002Ongoing insecurity/hostilities affecting humanitarian assistance</t>
  </si>
  <si>
    <t>RWA002Physical constraints in the environment (obstacles related to terrain, climate, lack of infrastructure, etc.)</t>
  </si>
  <si>
    <t>RWA002Presence of mines and improvised explosive devices</t>
  </si>
  <si>
    <t>RWA002Restriction and obstruction of access to services and assistance</t>
  </si>
  <si>
    <t>RWA002Restriction of movement (impediments to freedom of movement and/or administrative restrictions)</t>
  </si>
  <si>
    <t>RWA002Violence against personnel, facilities and assets</t>
  </si>
  <si>
    <t>TZA001Denial of existence of humanitarian needs or entitlements to assistance</t>
  </si>
  <si>
    <t>TZA001Impediments to entry into country (bureaucratic and administrative)</t>
  </si>
  <si>
    <t>TZA001Interference into implementation of humanitarian activities</t>
  </si>
  <si>
    <t>TZA001Ongoing insecurity/hostilities affecting humanitarian assistance</t>
  </si>
  <si>
    <t>TZA001Physical constraints in the environment (obstacles related to terrain, climate, lack of infrastructure, etc.)</t>
  </si>
  <si>
    <t>TZA001Presence of mines and improvised explosive devices</t>
  </si>
  <si>
    <t>TZA001Restriction and obstruction of access to services and assistance</t>
  </si>
  <si>
    <t>TZA001Restriction of movement (impediments to freedom of movement and/or administrative restrictions)</t>
  </si>
  <si>
    <t>TZA001Violence against personnel, facilities and assets</t>
  </si>
  <si>
    <t>TZA002Denial of existence of humanitarian needs or entitlements to assistance</t>
  </si>
  <si>
    <t>TZA002Impediments to entry into country (bureaucratic and administrative)</t>
  </si>
  <si>
    <t>TZA002Interference into implementation of humanitarian activities</t>
  </si>
  <si>
    <t>TZA002Ongoing insecurity/hostilities affecting humanitarian assistance</t>
  </si>
  <si>
    <t>TZA002Physical constraints in the environment (obstacles related to terrain, climate, lack of infrastructure, etc.)</t>
  </si>
  <si>
    <t>TZA002Presence of mines and improvised explosive devices</t>
  </si>
  <si>
    <t>TZA002Restriction and obstruction of access to services and assistance</t>
  </si>
  <si>
    <t>TZA002Restriction of movement (impediments to freedom of movement and/or administrative restrictions)</t>
  </si>
  <si>
    <t>TZA002Violence against personnel, facilities and assets</t>
  </si>
  <si>
    <t>TZA003Denial of existence of humanitarian needs or entitlements to assistance</t>
  </si>
  <si>
    <t>TZA003Impediments to entry into country (bureaucratic and administrative)</t>
  </si>
  <si>
    <t>TZA003Interference into implementation of humanitarian activities</t>
  </si>
  <si>
    <t>TZA003Ongoing insecurity/hostilities affecting humanitarian assistance</t>
  </si>
  <si>
    <t>TZA003Physical constraints in the environment (obstacles related to terrain, climate, lack of infrastructure, etc.)</t>
  </si>
  <si>
    <t>TZA003Presence of mines and improvised explosive devices</t>
  </si>
  <si>
    <t>TZA003Restriction and obstruction of access to services and assistance</t>
  </si>
  <si>
    <t>TZA003Restriction of movement (impediments to freedom of movement and/or administrative restrictions)</t>
  </si>
  <si>
    <t>TZA003Violence against personnel, facilities and assets</t>
  </si>
  <si>
    <t>Complex crisis in Afghanistan</t>
  </si>
  <si>
    <t>AFG001</t>
  </si>
  <si>
    <t>Afghanistan</t>
  </si>
  <si>
    <t>AFG001Denial of existence of humanitarian needs or entitlements to assistance</t>
  </si>
  <si>
    <t>AFG001Impediments to entry into country (bureaucratic and administrative)</t>
  </si>
  <si>
    <t>AFG001Interference into implementation of humanitarian activities</t>
  </si>
  <si>
    <t>AFG001Ongoing insecurity/hostilities affecting humanitarian assistance</t>
  </si>
  <si>
    <t>AFG001Physical constraints in the environment (obstacles related to terrain, climate, lack of infrastructure, etc.)</t>
  </si>
  <si>
    <t>AFG001Presence of mines and improvised explosive devices</t>
  </si>
  <si>
    <t>AFG001Restriction and obstruction of access to services and assistance</t>
  </si>
  <si>
    <t>AFG001Restriction of movement (impediments to freedom of movement and/or administrative restrictions)</t>
  </si>
  <si>
    <t>AFG001Violence against personnel, facilities and assets</t>
  </si>
  <si>
    <t>BFA002Denial of existence of humanitarian needs or entitlements to assistance</t>
  </si>
  <si>
    <t>BFA002Impediments to entry into country (bureaucratic and administrative)</t>
  </si>
  <si>
    <t>BFA002Interference into implementation of humanitarian activities</t>
  </si>
  <si>
    <t>BFA002Ongoing insecurity/hostilities affecting humanitarian assistance</t>
  </si>
  <si>
    <t>BFA002Physical constraints in the environment (obstacles related to terrain, climate, lack of infrastructure, etc.)</t>
  </si>
  <si>
    <t>BFA002Presence of mines and improvised explosive devices</t>
  </si>
  <si>
    <t>BFA002Restriction and obstruction of access to services and assistance</t>
  </si>
  <si>
    <t>BFA002Restriction of movement (impediments to freedom of movement and/or administrative restrictions)</t>
  </si>
  <si>
    <t>BFA002Violence against personnel, facilities and assets</t>
  </si>
  <si>
    <t>HND001Denial of existence of humanitarian needs or entitlements to assistance</t>
  </si>
  <si>
    <t>HND001Impediments to entry into country (bureaucratic and administrative)</t>
  </si>
  <si>
    <t>HND001Interference into implementation of humanitarian activities</t>
  </si>
  <si>
    <t>HND001Ongoing insecurity/hostilities affecting humanitarian assistance</t>
  </si>
  <si>
    <t>HND001Physical constraints in the environment (obstacles related to terrain, climate, lack of infrastructure, etc.)</t>
  </si>
  <si>
    <t>HND001Presence of mines and improvised explosive devices</t>
  </si>
  <si>
    <t>HND001Restriction and obstruction of access to services and assistance</t>
  </si>
  <si>
    <t>HND001Restriction of movement (impediments to freedom of movement and/or administrative restrictions)</t>
  </si>
  <si>
    <t>HND001Violence against personnel, facilities and assets</t>
  </si>
  <si>
    <t>HTI001Denial of existence of humanitarian needs or entitlements to assistance</t>
  </si>
  <si>
    <t>HTI001Impediments to entry into country (bureaucratic and administrative)</t>
  </si>
  <si>
    <t>HTI001Interference into implementation of humanitarian activities</t>
  </si>
  <si>
    <t>HTI001Ongoing insecurity/hostilities affecting humanitarian assistance</t>
  </si>
  <si>
    <t>HTI001Physical constraints in the environment (obstacles related to terrain, climate, lack of infrastructure, etc.)</t>
  </si>
  <si>
    <t>HTI001Presence of mines and improvised explosive devices</t>
  </si>
  <si>
    <t>HTI001Restriction and obstruction of access to services and assistance</t>
  </si>
  <si>
    <t>HTI001Restriction of movement (impediments to freedom of movement and/or administrative restrictions)</t>
  </si>
  <si>
    <t>HTI001Violence against personnel, facilities and assets</t>
  </si>
  <si>
    <t>MDG002Denial of existence of humanitarian needs or entitlements to assistance</t>
  </si>
  <si>
    <t>MDG002Impediments to entry into country (bureaucratic and administrative)</t>
  </si>
  <si>
    <t>MDG002Interference into implementation of humanitarian activities</t>
  </si>
  <si>
    <t>MDG002Ongoing insecurity/hostilities affecting humanitarian assistance</t>
  </si>
  <si>
    <t>MDG002Physical constraints in the environment (obstacles related to terrain, climate, lack of infrastructure, etc.)</t>
  </si>
  <si>
    <t>MDG002Presence of mines and improvised explosive devices</t>
  </si>
  <si>
    <t>MDG002Restriction and obstruction of access to services and assistance</t>
  </si>
  <si>
    <t>MDG002Restriction of movement (impediments to freedom of movement and/or administrative restrictions)</t>
  </si>
  <si>
    <t>MDG002Violence against personnel, facilities and assets</t>
  </si>
  <si>
    <t>MOZ001Denial of existence of humanitarian needs or entitlements to assistance</t>
  </si>
  <si>
    <t>MOZ001Impediments to entry into country (bureaucratic and administrative)</t>
  </si>
  <si>
    <t>MOZ001Interference into implementation of humanitarian activities</t>
  </si>
  <si>
    <t>MOZ001Ongoing insecurity/hostilities affecting humanitarian assistance</t>
  </si>
  <si>
    <t>MOZ001Physical constraints in the environment (obstacles related to terrain, climate, lack of infrastructure, etc.)</t>
  </si>
  <si>
    <t>MOZ001Presence of mines and improvised explosive devices</t>
  </si>
  <si>
    <t>MOZ001Restriction and obstruction of access to services and assistance</t>
  </si>
  <si>
    <t>MOZ001Restriction of movement (impediments to freedom of movement and/or administrative restrictions)</t>
  </si>
  <si>
    <t>MOZ001Violence against personnel, facilities and assets</t>
  </si>
  <si>
    <t>MOZ004Denial of existence of humanitarian needs or entitlements to assistance</t>
  </si>
  <si>
    <t>MOZ004Impediments to entry into country (bureaucratic and administrative)</t>
  </si>
  <si>
    <t>MOZ004Interference into implementation of humanitarian activities</t>
  </si>
  <si>
    <t>MOZ004Ongoing insecurity/hostilities affecting humanitarian assistance</t>
  </si>
  <si>
    <t>MOZ004Physical constraints in the environment (obstacles related to terrain, climate, lack of infrastructure, etc.)</t>
  </si>
  <si>
    <t>MOZ004Presence of mines and improvised explosive devices</t>
  </si>
  <si>
    <t>MOZ004Restriction and obstruction of access to services and assistance</t>
  </si>
  <si>
    <t>MOZ004Restriction of movement (impediments to freedom of movement and/or administrative restrictions)</t>
  </si>
  <si>
    <t>MOZ004Violence against personnel, facilities and assets</t>
  </si>
  <si>
    <t>MOZ011Denial of existence of humanitarian needs or entitlements to assistance</t>
  </si>
  <si>
    <t>MOZ011Impediments to entry into country (bureaucratic and administrative)</t>
  </si>
  <si>
    <t>MOZ011Interference into implementation of humanitarian activities</t>
  </si>
  <si>
    <t>MOZ011Ongoing insecurity/hostilities affecting humanitarian assistance</t>
  </si>
  <si>
    <t>MOZ011Physical constraints in the environment (obstacles related to terrain, climate, lack of infrastructure, etc.)</t>
  </si>
  <si>
    <t>MOZ011Presence of mines and improvised explosive devices</t>
  </si>
  <si>
    <t>MOZ011Restriction and obstruction of access to services and assistance</t>
  </si>
  <si>
    <t>MOZ011Restriction of movement (impediments to freedom of movement and/or administrative restrictions)</t>
  </si>
  <si>
    <t>MOZ011Violence against personnel, facilities and assets</t>
  </si>
  <si>
    <t>MOZ012Denial of existence of humanitarian needs or entitlements to assistance</t>
  </si>
  <si>
    <t>MOZ012Impediments to entry into country (bureaucratic and administrative)</t>
  </si>
  <si>
    <t>MOZ012Interference into implementation of humanitarian activities</t>
  </si>
  <si>
    <t>MOZ012Ongoing insecurity/hostilities affecting humanitarian assistance</t>
  </si>
  <si>
    <t>MOZ012Physical constraints in the environment (obstacles related to terrain, climate, lack of infrastructure, etc.)</t>
  </si>
  <si>
    <t>MOZ012Presence of mines and improvised explosive devices</t>
  </si>
  <si>
    <t>MOZ012Restriction and obstruction of access to services and assistance</t>
  </si>
  <si>
    <t>MOZ012Restriction of movement (impediments to freedom of movement and/or administrative restrictions)</t>
  </si>
  <si>
    <t>MOZ012Violence against personnel, facilities and assets</t>
  </si>
  <si>
    <t>NER002Denial of existence of humanitarian needs or entitlements to assistance</t>
  </si>
  <si>
    <t>NER002Impediments to entry into country (bureaucratic and administrative)</t>
  </si>
  <si>
    <t>NER002Interference into implementation of humanitarian activities</t>
  </si>
  <si>
    <t>NER002Ongoing insecurity/hostilities affecting humanitarian assistance</t>
  </si>
  <si>
    <t>NER002Physical constraints in the environment (obstacles related to terrain, climate, lack of infrastructure, etc.)</t>
  </si>
  <si>
    <t>NER002Presence of mines and improvised explosive devices</t>
  </si>
  <si>
    <t>NER002Restriction and obstruction of access to services and assistance</t>
  </si>
  <si>
    <t>NER002Restriction of movement (impediments to freedom of movement and/or administrative restrictions)</t>
  </si>
  <si>
    <t>NER002Violence against personnel, facilities and assets</t>
  </si>
  <si>
    <t>NER003Denial of existence of humanitarian needs or entitlements to assistance</t>
  </si>
  <si>
    <t>NER003Impediments to entry into country (bureaucratic and administrative)</t>
  </si>
  <si>
    <t>NER003Interference into implementation of humanitarian activities</t>
  </si>
  <si>
    <t>NER003Ongoing insecurity/hostilities affecting humanitarian assistance</t>
  </si>
  <si>
    <t>NER003Physical constraints in the environment (obstacles related to terrain, climate, lack of infrastructure, etc.)</t>
  </si>
  <si>
    <t>NER003Presence of mines and improvised explosive devices</t>
  </si>
  <si>
    <t>NER003Restriction and obstruction of access to services and assistance</t>
  </si>
  <si>
    <t>NER003Restriction of movement (impediments to freedom of movement and/or administrative restrictions)</t>
  </si>
  <si>
    <t>NER003Violence against personnel, facilities and assets</t>
  </si>
  <si>
    <t>NER004Denial of existence of humanitarian needs or entitlements to assistance</t>
  </si>
  <si>
    <t>NER004Impediments to entry into country (bureaucratic and administrative)</t>
  </si>
  <si>
    <t>NER004Interference into implementation of humanitarian activities</t>
  </si>
  <si>
    <t>NER004Ongoing insecurity/hostilities affecting humanitarian assistance</t>
  </si>
  <si>
    <t>NER004Physical constraints in the environment (obstacles related to terrain, climate, lack of infrastructure, etc.)</t>
  </si>
  <si>
    <t>NER004Presence of mines and improvised explosive devices</t>
  </si>
  <si>
    <t>NER004Restriction and obstruction of access to services and assistance</t>
  </si>
  <si>
    <t>NER004Restriction of movement (impediments to freedom of movement and/or administrative restrictions)</t>
  </si>
  <si>
    <t>NER004Violence against personnel, facilities and assets</t>
  </si>
  <si>
    <t>NER006Denial of existence of humanitarian needs or entitlements to assistance</t>
  </si>
  <si>
    <t>NER006Impediments to entry into country (bureaucratic and administrative)</t>
  </si>
  <si>
    <t>NER006Interference into implementation of humanitarian activities</t>
  </si>
  <si>
    <t>NER006Ongoing insecurity/hostilities affecting humanitarian assistance</t>
  </si>
  <si>
    <t>NER006Physical constraints in the environment (obstacles related to terrain, climate, lack of infrastructure, etc.)</t>
  </si>
  <si>
    <t>NER006Presence of mines and improvised explosive devices</t>
  </si>
  <si>
    <t>NER006Restriction and obstruction of access to services and assistance</t>
  </si>
  <si>
    <t>NER006Restriction of movement (impediments to freedom of movement and/or administrative restrictions)</t>
  </si>
  <si>
    <t>NER006Violence against personnel, facilities and assets</t>
  </si>
  <si>
    <t>NIC001Denial of existence of humanitarian needs or entitlements to assistance</t>
  </si>
  <si>
    <t>NIC001Impediments to entry into country (bureaucratic and administrative)</t>
  </si>
  <si>
    <t>NIC001Interference into implementation of humanitarian activities</t>
  </si>
  <si>
    <t>NIC001Ongoing insecurity/hostilities affecting humanitarian assistance</t>
  </si>
  <si>
    <t>NIC001Physical constraints in the environment (obstacles related to terrain, climate, lack of infrastructure, etc.)</t>
  </si>
  <si>
    <t>NIC001Presence of mines and improvised explosive devices</t>
  </si>
  <si>
    <t>NIC001Restriction and obstruction of access to services and assistance</t>
  </si>
  <si>
    <t>NIC001Restriction of movement (impediments to freedom of movement and/or administrative restrictions)</t>
  </si>
  <si>
    <t>NIC001Violence against personnel, facilities and assets</t>
  </si>
  <si>
    <t>SDN001Denial of existence of humanitarian needs or entitlements to assistance</t>
  </si>
  <si>
    <t>SDN001Impediments to entry into country (bureaucratic and administrative)</t>
  </si>
  <si>
    <t>SDN001Interference into implementation of humanitarian activities</t>
  </si>
  <si>
    <t>SDN001Ongoing insecurity/hostilities affecting humanitarian assistance</t>
  </si>
  <si>
    <t>SDN001Physical constraints in the environment (obstacles related to terrain, climate, lack of infrastructure, etc.)</t>
  </si>
  <si>
    <t>SDN001Presence of mines and improvised explosive devices</t>
  </si>
  <si>
    <t>SDN001Restriction and obstruction of access to services and assistance</t>
  </si>
  <si>
    <t>SDN001Restriction of movement (impediments to freedom of movement and/or administrative restrictions)</t>
  </si>
  <si>
    <t>SDN001Violence against personnel, facilities and assets</t>
  </si>
  <si>
    <t>TCD001Denial of existence of humanitarian needs or entitlements to assistance</t>
  </si>
  <si>
    <t>TCD001Impediments to entry into country (bureaucratic and administrative)</t>
  </si>
  <si>
    <t>TCD001Interference into implementation of humanitarian activities</t>
  </si>
  <si>
    <t>TCD001Ongoing insecurity/hostilities affecting humanitarian assistance</t>
  </si>
  <si>
    <t>TCD001Physical constraints in the environment (obstacles related to terrain, climate, lack of infrastructure, etc.)</t>
  </si>
  <si>
    <t>TCD001Presence of mines and improvised explosive devices</t>
  </si>
  <si>
    <t>TCD001Restriction and obstruction of access to services and assistance</t>
  </si>
  <si>
    <t>TCD001Restriction of movement (impediments to freedom of movement and/or administrative restrictions)</t>
  </si>
  <si>
    <t>TCD001Violence against personnel, facilities and assets</t>
  </si>
  <si>
    <t>TCD003Denial of existence of humanitarian needs or entitlements to assistance</t>
  </si>
  <si>
    <t>TCD003Impediments to entry into country (bureaucratic and administrative)</t>
  </si>
  <si>
    <t>TCD003Interference into implementation of humanitarian activities</t>
  </si>
  <si>
    <t>TCD003Ongoing insecurity/hostilities affecting humanitarian assistance</t>
  </si>
  <si>
    <t>TCD003Physical constraints in the environment (obstacles related to terrain, climate, lack of infrastructure, etc.)</t>
  </si>
  <si>
    <t>TCD003Presence of mines and improvised explosive devices</t>
  </si>
  <si>
    <t>TCD003Restriction and obstruction of access to services and assistance</t>
  </si>
  <si>
    <t>TCD003Restriction of movement (impediments to freedom of movement and/or administrative restrictions)</t>
  </si>
  <si>
    <t>TCD003Violence against personnel, facilities and assets</t>
  </si>
  <si>
    <t>TCD004Denial of existence of humanitarian needs or entitlements to assistance</t>
  </si>
  <si>
    <t>TCD004Impediments to entry into country (bureaucratic and administrative)</t>
  </si>
  <si>
    <t>TCD004Interference into implementation of humanitarian activities</t>
  </si>
  <si>
    <t>TCD004Ongoing insecurity/hostilities affecting humanitarian assistance</t>
  </si>
  <si>
    <t>TCD004Physical constraints in the environment (obstacles related to terrain, climate, lack of infrastructure, etc.)</t>
  </si>
  <si>
    <t>TCD004Presence of mines and improvised explosive devices</t>
  </si>
  <si>
    <t>TCD004Restriction and obstruction of access to services and assistance</t>
  </si>
  <si>
    <t>TCD004Restriction of movement (impediments to freedom of movement and/or administrative restrictions)</t>
  </si>
  <si>
    <t>TCD004Violence against personnel, facilities and assets</t>
  </si>
  <si>
    <t>TCD005Denial of existence of humanitarian needs or entitlements to assistance</t>
  </si>
  <si>
    <t>TCD005Impediments to entry into country (bureaucratic and administrative)</t>
  </si>
  <si>
    <t>TCD005Interference into implementation of humanitarian activities</t>
  </si>
  <si>
    <t>TCD005Ongoing insecurity/hostilities affecting humanitarian assistance</t>
  </si>
  <si>
    <t>TCD005Physical constraints in the environment (obstacles related to terrain, climate, lack of infrastructure, etc.)</t>
  </si>
  <si>
    <t>TCD005Presence of mines and improvised explosive devices</t>
  </si>
  <si>
    <t>TCD005Restriction and obstruction of access to services and assistance</t>
  </si>
  <si>
    <t>TCD005Restriction of movement (impediments to freedom of movement and/or administrative restrictions)</t>
  </si>
  <si>
    <t>TCD005Violence against personnel, facilities and assets</t>
  </si>
  <si>
    <t>TGO002Denial of existence of humanitarian needs or entitlements to assistance</t>
  </si>
  <si>
    <t>TGO002Impediments to entry into country (bureaucratic and administrative)</t>
  </si>
  <si>
    <t>TGO002Interference into implementation of humanitarian activities</t>
  </si>
  <si>
    <t>TGO002Ongoing insecurity/hostilities affecting humanitarian assistance</t>
  </si>
  <si>
    <t>TGO002Physical constraints in the environment (obstacles related to terrain, climate, lack of infrastructure, etc.)</t>
  </si>
  <si>
    <t>TGO002Presence of mines and improvised explosive devices</t>
  </si>
  <si>
    <t>TGO002Restriction and obstruction of access to services and assistance</t>
  </si>
  <si>
    <t>TGO002Restriction of movement (impediments to freedom of movement and/or administrative restrictions)</t>
  </si>
  <si>
    <t>TGO002Violence against personnel, facilities and assets</t>
  </si>
  <si>
    <t>YEM001Denial of existence of humanitarian needs or entitlements to assistance</t>
  </si>
  <si>
    <t>YEM001Impediments to entry into country (bureaucratic and administrative)</t>
  </si>
  <si>
    <t>YEM001Interference into implementation of humanitarian activities</t>
  </si>
  <si>
    <t>YEM001Ongoing insecurity/hostilities affecting humanitarian assistance</t>
  </si>
  <si>
    <t>YEM001Physical constraints in the environment (obstacles related to terrain, climate, lack of infrastructure, etc.)</t>
  </si>
  <si>
    <t>YEM001Presence of mines and improvised explosive devices</t>
  </si>
  <si>
    <t>YEM001Restriction and obstruction of access to services and assistance</t>
  </si>
  <si>
    <t>YEM001Restriction of movement (impediments to freedom of movement and/or administrative restrictions)</t>
  </si>
  <si>
    <t>YEM001Violence against personnel, facilities and assets</t>
  </si>
  <si>
    <t>YEM002Denial of existence of humanitarian needs or entitlements to assistance</t>
  </si>
  <si>
    <t>YEM002Impediments to entry into country (bureaucratic and administrative)</t>
  </si>
  <si>
    <t>YEM002Interference into implementation of humanitarian activities</t>
  </si>
  <si>
    <t>YEM002Ongoing insecurity/hostilities affecting humanitarian assistance</t>
  </si>
  <si>
    <t>YEM002Physical constraints in the environment (obstacles related to terrain, climate, lack of infrastructure, etc.)</t>
  </si>
  <si>
    <t>YEM002Presence of mines and improvised explosive devices</t>
  </si>
  <si>
    <t>YEM002Restriction and obstruction of access to services and assistance</t>
  </si>
  <si>
    <t>YEM002Restriction of movement (impediments to freedom of movement and/or administrative restrictions)</t>
  </si>
  <si>
    <t>YEM002Violence against personnel, facilities and assets</t>
  </si>
  <si>
    <t>OCHA 13/11/2024</t>
  </si>
  <si>
    <t>https://www.unocha.org/publications/report/lebanon/lebanon-flash-update-43-escalation-hostilities-lebanon-11-november-2024</t>
  </si>
  <si>
    <t>About 14222 people are injured between 8 October 2023 and 11 November 2024 due to the hostilities in Lebanon.</t>
  </si>
  <si>
    <t>LBN006Injuries reported</t>
  </si>
  <si>
    <t>World Bank 12/11/2024</t>
  </si>
  <si>
    <t>https://documents.worldbank.org/en/publication/documents-reports/documentdetail/099111224112085259/p5063801c62fbe0c21beff1d0a436d07e02</t>
  </si>
  <si>
    <t>As of 27 October 2024, since 8 October 2023, over 99,000 housing units partially or fully damaged according to the Damage and Loss Assessment (DaLA) conducted by the World Bank.</t>
  </si>
  <si>
    <t>LBN006Buildings damaged</t>
  </si>
  <si>
    <t>As of 27 October 2024, since 8 October 2023, the conflict has caused US$5.1 billion in economic losses according to the Damage and Loss Assessment (DaLA) conducted by the World Bank.</t>
  </si>
  <si>
    <t>LBN006Economic Losses</t>
  </si>
  <si>
    <t>AGO002Denial of existence of humanitarian needs or entitlements to assistance</t>
  </si>
  <si>
    <t>AGO002Impediments to entry into country (bureaucratic and administrative)</t>
  </si>
  <si>
    <t>AGO002Interference into implementation of humanitarian activities</t>
  </si>
  <si>
    <t>AGO002Ongoing insecurity/hostilities affecting humanitarian assistance</t>
  </si>
  <si>
    <t>AGO002Physical constraints in the environment (obstacles related to terrain, climate, lack of infrastructure, etc.)</t>
  </si>
  <si>
    <t>AGO002Presence of mines and improvised explosive devices</t>
  </si>
  <si>
    <t>AGO002Restriction and obstruction of access to services and assistance</t>
  </si>
  <si>
    <t>AGO002Restriction of movement (impediments to freedom of movement and/or administrative restrictions)</t>
  </si>
  <si>
    <t>AGO002Violence against personnel, facilities and assets</t>
  </si>
  <si>
    <t>BEN002Denial of existence of humanitarian needs or entitlements to assistance</t>
  </si>
  <si>
    <t>BEN002Impediments to entry into country (bureaucratic and administrative)</t>
  </si>
  <si>
    <t>BEN002Interference into implementation of humanitarian activities</t>
  </si>
  <si>
    <t>BEN002Ongoing insecurity/hostilities affecting humanitarian assistance</t>
  </si>
  <si>
    <t>BEN002Physical constraints in the environment (obstacles related to terrain, climate, lack of infrastructure, etc.)</t>
  </si>
  <si>
    <t>BEN002Presence of mines and improvised explosive devices</t>
  </si>
  <si>
    <t>BEN002Restriction and obstruction of access to services and assistance</t>
  </si>
  <si>
    <t>BEN002Restriction of movement (impediments to freedom of movement and/or administrative restrictions)</t>
  </si>
  <si>
    <t>BEN002Violence against personnel, facilities and assets</t>
  </si>
  <si>
    <t>ETH001Denial of existence of humanitarian needs or entitlements to assistance</t>
  </si>
  <si>
    <t>ETH001Impediments to entry into country (bureaucratic and administrative)</t>
  </si>
  <si>
    <t>ETH001Interference into implementation of humanitarian activities</t>
  </si>
  <si>
    <t>ETH001Ongoing insecurity/hostilities affecting humanitarian assistance</t>
  </si>
  <si>
    <t>ETH001Physical constraints in the environment (obstacles related to terrain, climate, lack of infrastructure, etc.)</t>
  </si>
  <si>
    <t>ETH001Presence of mines and improvised explosive devices</t>
  </si>
  <si>
    <t>ETH001Restriction and obstruction of access to services and assistance</t>
  </si>
  <si>
    <t>ETH001Restriction of movement (impediments to freedom of movement and/or administrative restrictions)</t>
  </si>
  <si>
    <t>ETH001Violence against personnel, facilities and assets</t>
  </si>
  <si>
    <t>ETH003Denial of existence of humanitarian needs or entitlements to assistance</t>
  </si>
  <si>
    <t>ETH003Impediments to entry into country (bureaucratic and administrative)</t>
  </si>
  <si>
    <t>ETH003Interference into implementation of humanitarian activities</t>
  </si>
  <si>
    <t>ETH003Ongoing insecurity/hostilities affecting humanitarian assistance</t>
  </si>
  <si>
    <t>ETH003Physical constraints in the environment (obstacles related to terrain, climate, lack of infrastructure, etc.)</t>
  </si>
  <si>
    <t>ETH003Presence of mines and improvised explosive devices</t>
  </si>
  <si>
    <t>ETH003Restriction and obstruction of access to services and assistance</t>
  </si>
  <si>
    <t>ETH003Restriction of movement (impediments to freedom of movement and/or administrative restrictions)</t>
  </si>
  <si>
    <t>ETH004Denial of existence of humanitarian needs or entitlements to assistance</t>
  </si>
  <si>
    <t>ETH004Impediments to entry into country (bureaucratic and administrative)</t>
  </si>
  <si>
    <t>ETH004Interference into implementation of humanitarian activities</t>
  </si>
  <si>
    <t>ETH004Ongoing insecurity/hostilities affecting humanitarian assistance</t>
  </si>
  <si>
    <t>ETH004Physical constraints in the environment (obstacles related to terrain, climate, lack of infrastructure, etc.)</t>
  </si>
  <si>
    <t>ETH004Presence of mines and improvised explosive devices</t>
  </si>
  <si>
    <t>ETH004Restriction and obstruction of access to services and assistance</t>
  </si>
  <si>
    <t>ETH004Restriction of movement (impediments to freedom of movement and/or administrative restrictions)</t>
  </si>
  <si>
    <t>ETH004Violence against personnel, facilities and assets</t>
  </si>
  <si>
    <t>ETH005Denial of existence of humanitarian needs or entitlements to assistance</t>
  </si>
  <si>
    <t>ETH005Impediments to entry into country (bureaucratic and administrative)</t>
  </si>
  <si>
    <t>ETH005Interference into implementation of humanitarian activities</t>
  </si>
  <si>
    <t>ETH005Ongoing insecurity/hostilities affecting humanitarian assistance</t>
  </si>
  <si>
    <t>ETH005Physical constraints in the environment (obstacles related to terrain, climate, lack of infrastructure, etc.)</t>
  </si>
  <si>
    <t>ETH005Presence of mines and improvised explosive devices</t>
  </si>
  <si>
    <t>ETH005Restriction and obstruction of access to services and assistance</t>
  </si>
  <si>
    <t>ETH005Restriction of movement (impediments to freedom of movement and/or administrative restrictions)</t>
  </si>
  <si>
    <t>ETH005Violence against personnel, facilities and assets</t>
  </si>
  <si>
    <t>PAN002Denial of existence of humanitarian needs or entitlements to assistance</t>
  </si>
  <si>
    <t>PAN002Impediments to entry into country (bureaucratic and administrative)</t>
  </si>
  <si>
    <t>PAN002Interference into implementation of humanitarian activities</t>
  </si>
  <si>
    <t>PAN002Ongoing insecurity/hostilities affecting humanitarian assistance</t>
  </si>
  <si>
    <t>PAN002Physical constraints in the environment (obstacles related to terrain, climate, lack of infrastructure, etc.)</t>
  </si>
  <si>
    <t>PAN002Presence of mines and improvised explosive devices</t>
  </si>
  <si>
    <t>PAN002Restriction and obstruction of access to services and assistance</t>
  </si>
  <si>
    <t>PAN002Restriction of movement (impediments to freedom of movement and/or administrative restrictions)</t>
  </si>
  <si>
    <t>PAN002Violence against personnel, facilities and assets</t>
  </si>
  <si>
    <t>PER002Denial of existence of humanitarian needs or entitlements to assistance</t>
  </si>
  <si>
    <t>PER002Impediments to entry into country (bureaucratic and administrative)</t>
  </si>
  <si>
    <t>PER002Interference into implementation of humanitarian activities</t>
  </si>
  <si>
    <t>PER002Ongoing insecurity/hostilities affecting humanitarian assistance</t>
  </si>
  <si>
    <t>PER002Physical constraints in the environment (obstacles related to terrain, climate, lack of infrastructure, etc.)</t>
  </si>
  <si>
    <t>PER002Presence of mines and improvised explosive devices</t>
  </si>
  <si>
    <t>PER002Restriction and obstruction of access to services and assistance</t>
  </si>
  <si>
    <t>PER002Restriction of movement (impediments to freedom of movement and/or administrative restrictions)</t>
  </si>
  <si>
    <t>PER002Violence against personnel, facilities and assets</t>
  </si>
  <si>
    <t>SDN005Denial of existence of humanitarian needs or entitlements to assistance</t>
  </si>
  <si>
    <t>SDN005Impediments to entry into country (bureaucratic and administrative)</t>
  </si>
  <si>
    <t>SDN005Interference into implementation of humanitarian activities</t>
  </si>
  <si>
    <t>SDN005Ongoing insecurity/hostilities affecting humanitarian assistance</t>
  </si>
  <si>
    <t>SDN005Physical constraints in the environment (obstacles related to terrain, climate, lack of infrastructure, etc.)</t>
  </si>
  <si>
    <t>SDN005Presence of mines and improvised explosive devices</t>
  </si>
  <si>
    <t>SDN005Restriction and obstruction of access to services and assistance</t>
  </si>
  <si>
    <t>SDN005Restriction of movement (impediments to freedom of movement and/or administrative restrictions)</t>
  </si>
  <si>
    <t>SDN005Violence against personnel, facilities and assets</t>
  </si>
  <si>
    <t>SEN002Denial of existence of humanitarian needs or entitlements to assistance</t>
  </si>
  <si>
    <t>SEN002Impediments to entry into country (bureaucratic and administrative)</t>
  </si>
  <si>
    <t>SEN002Interference into implementation of humanitarian activities</t>
  </si>
  <si>
    <t>SEN002Ongoing insecurity/hostilities affecting humanitarian assistance</t>
  </si>
  <si>
    <t>SEN002Physical constraints in the environment (obstacles related to terrain, climate, lack of infrastructure, etc.)</t>
  </si>
  <si>
    <t>SEN002Presence of mines and improvised explosive devices</t>
  </si>
  <si>
    <t>SEN002Restriction and obstruction of access to services and assistance</t>
  </si>
  <si>
    <t>SEN002Restriction of movement (impediments to freedom of movement and/or administrative restrictions)</t>
  </si>
  <si>
    <t>SEN002Violence against personnel, facilities and assets</t>
  </si>
  <si>
    <t>UKR002Denial of existence of humanitarian needs or entitlements to assistance</t>
  </si>
  <si>
    <t>UKR002Impediments to entry into country (bureaucratic and administrative)</t>
  </si>
  <si>
    <t>UKR002Interference into implementation of humanitarian activities</t>
  </si>
  <si>
    <t>UKR002Ongoing insecurity/hostilities affecting humanitarian assistance</t>
  </si>
  <si>
    <t>UKR002Physical constraints in the environment (obstacles related to terrain, climate, lack of infrastructure, etc.)</t>
  </si>
  <si>
    <t>UKR002Presence of mines and improvised explosive devices</t>
  </si>
  <si>
    <t>UKR002Restriction and obstruction of access to services and assistance</t>
  </si>
  <si>
    <t>UKR002Restriction of movement (impediments to freedom of movement and/or administrative restrictions)</t>
  </si>
  <si>
    <t>UKR002Violence against personnel, facilities and assets</t>
  </si>
  <si>
    <t>VEN001Denial of existence of humanitarian needs or entitlements to assistance</t>
  </si>
  <si>
    <t>VEN001Impediments to entry into country (bureaucratic and administrative)</t>
  </si>
  <si>
    <t>VEN001Interference into implementation of humanitarian activities</t>
  </si>
  <si>
    <t>VEN001Ongoing insecurity/hostilities affecting humanitarian assistance</t>
  </si>
  <si>
    <t>VEN001Physical constraints in the environment (obstacles related to terrain, climate, lack of infrastructure, etc.)</t>
  </si>
  <si>
    <t>VEN001Presence of mines and improvised explosive devices</t>
  </si>
  <si>
    <t>VEN001Restriction and obstruction of access to services and assistance</t>
  </si>
  <si>
    <t>VEN001Restriction of movement (impediments to freedom of movement and/or administrative restrictions)</t>
  </si>
  <si>
    <t>VEN001Violence against personnel, facilities and assets</t>
  </si>
  <si>
    <t>CHL002Denial of existence of humanitarian needs or entitlements to assistance</t>
  </si>
  <si>
    <t>CHL002Impediments to entry into country (bureaucratic and administrative)</t>
  </si>
  <si>
    <t>CHL002Interference into implementation of humanitarian activities</t>
  </si>
  <si>
    <t>CHL002Ongoing insecurity/hostilities affecting humanitarian assistance</t>
  </si>
  <si>
    <t>CHL002Physical constraints in the environment (obstacles related to terrain, climate, lack of infrastructure, etc.)</t>
  </si>
  <si>
    <t>CHL002Presence of mines and improvised explosive devices</t>
  </si>
  <si>
    <t>CHL002Restriction and obstruction of access to services and assistance</t>
  </si>
  <si>
    <t>CHL002Restriction of movement (impediments to freedom of movement and/or administrative restrictions)</t>
  </si>
  <si>
    <t>CHL002Violence against personnel, facilities and assets</t>
  </si>
  <si>
    <t>CMR001Denial of existence of humanitarian needs or entitlements to assistance</t>
  </si>
  <si>
    <t>CMR001Impediments to entry into country (bureaucratic and administrative)</t>
  </si>
  <si>
    <t>CMR001Interference into implementation of humanitarian activities</t>
  </si>
  <si>
    <t>CMR001Ongoing insecurity/hostilities affecting humanitarian assistance</t>
  </si>
  <si>
    <t>CMR001Physical constraints in the environment (obstacles related to terrain, climate, lack of infrastructure, etc.)</t>
  </si>
  <si>
    <t>CMR001Presence of mines and improvised explosive devices</t>
  </si>
  <si>
    <t>CMR001Restriction and obstruction of access to services and assistance</t>
  </si>
  <si>
    <t>CMR001Restriction of movement (impediments to freedom of movement and/or administrative restrictions)</t>
  </si>
  <si>
    <t>CMR001Violence against personnel, facilities and assets</t>
  </si>
  <si>
    <t>CMR002Denial of existence of humanitarian needs or entitlements to assistance</t>
  </si>
  <si>
    <t>CMR002Impediments to entry into country (bureaucratic and administrative)</t>
  </si>
  <si>
    <t>CMR002Interference into implementation of humanitarian activities</t>
  </si>
  <si>
    <t>CMR002Ongoing insecurity/hostilities affecting humanitarian assistance</t>
  </si>
  <si>
    <t>CMR002Physical constraints in the environment (obstacles related to terrain, climate, lack of infrastructure, etc.)</t>
  </si>
  <si>
    <t>CMR002Presence of mines and improvised explosive devices</t>
  </si>
  <si>
    <t>CMR002Restriction and obstruction of access to services and assistance</t>
  </si>
  <si>
    <t>CMR002Restriction of movement (impediments to freedom of movement and/or administrative restrictions)</t>
  </si>
  <si>
    <t>CMR002Violence against personnel, facilities and assets</t>
  </si>
  <si>
    <t>CMR003Denial of existence of humanitarian needs or entitlements to assistance</t>
  </si>
  <si>
    <t>CMR003Impediments to entry into country (bureaucratic and administrative)</t>
  </si>
  <si>
    <t>CMR003Interference into implementation of humanitarian activities</t>
  </si>
  <si>
    <t>CMR003Ongoing insecurity/hostilities affecting humanitarian assistance</t>
  </si>
  <si>
    <t>CMR003Physical constraints in the environment (obstacles related to terrain, climate, lack of infrastructure, etc.)</t>
  </si>
  <si>
    <t>CMR003Presence of mines and improvised explosive devices</t>
  </si>
  <si>
    <t>CMR003Restriction and obstruction of access to services and assistance</t>
  </si>
  <si>
    <t>CMR003Restriction of movement (impediments to freedom of movement and/or administrative restrictions)</t>
  </si>
  <si>
    <t>CMR003Violence against personnel, facilities and assets</t>
  </si>
  <si>
    <t>CMR004Denial of existence of humanitarian needs or entitlements to assistance</t>
  </si>
  <si>
    <t>CMR004Impediments to entry into country (bureaucratic and administrative)</t>
  </si>
  <si>
    <t>CMR004Interference into implementation of humanitarian activities</t>
  </si>
  <si>
    <t>CMR004Ongoing insecurity/hostilities affecting humanitarian assistance</t>
  </si>
  <si>
    <t>CMR004Physical constraints in the environment (obstacles related to terrain, climate, lack of infrastructure, etc.)</t>
  </si>
  <si>
    <t>CMR004Presence of mines and improvised explosive devices</t>
  </si>
  <si>
    <t>CMR004Restriction and obstruction of access to services and assistance</t>
  </si>
  <si>
    <t>CMR004Restriction of movement (impediments to freedom of movement and/or administrative restrictions)</t>
  </si>
  <si>
    <t>CMR004Violence against personnel, facilities and assets</t>
  </si>
  <si>
    <t>ECU002Denial of existence of humanitarian needs or entitlements to assistance</t>
  </si>
  <si>
    <t>ECU002Impediments to entry into country (bureaucratic and administrative)</t>
  </si>
  <si>
    <t>ECU002Interference into implementation of humanitarian activities</t>
  </si>
  <si>
    <t>ECU002Ongoing insecurity/hostilities affecting humanitarian assistance</t>
  </si>
  <si>
    <t>ECU002Physical constraints in the environment (obstacles related to terrain, climate, lack of infrastructure, etc.)</t>
  </si>
  <si>
    <t>ECU002Presence of mines and improvised explosive devices</t>
  </si>
  <si>
    <t>ECU002Restriction and obstruction of access to services and assistance</t>
  </si>
  <si>
    <t>ECU002Restriction of movement (impediments to freedom of movement and/or administrative restrictions)</t>
  </si>
  <si>
    <t>ECU002Violence against personnel, facilities and assets</t>
  </si>
  <si>
    <t>MEX001Denial of existence of humanitarian needs or entitlements to assistance</t>
  </si>
  <si>
    <t>MEX001Impediments to entry into country (bureaucratic and administrative)</t>
  </si>
  <si>
    <t>MEX001Interference into implementation of humanitarian activities</t>
  </si>
  <si>
    <t>MEX001Ongoing insecurity/hostilities affecting humanitarian assistance</t>
  </si>
  <si>
    <t>MEX001Physical constraints in the environment (obstacles related to terrain, climate, lack of infrastructure, etc.)</t>
  </si>
  <si>
    <t>MEX001Presence of mines and improvised explosive devices</t>
  </si>
  <si>
    <t>MEX001Restriction and obstruction of access to services and assistance</t>
  </si>
  <si>
    <t>MEX001Restriction of movement (impediments to freedom of movement and/or administrative restrictions)</t>
  </si>
  <si>
    <t>MEX001Violence against personnel, facilities and assets</t>
  </si>
  <si>
    <t>MEX002Denial of existence of humanitarian needs or entitlements to assistance</t>
  </si>
  <si>
    <t>MEX002Impediments to entry into country (bureaucratic and administrative)</t>
  </si>
  <si>
    <t>MEX002Interference into implementation of humanitarian activities</t>
  </si>
  <si>
    <t>MEX002Ongoing insecurity/hostilities affecting humanitarian assistance</t>
  </si>
  <si>
    <t>MEX002Physical constraints in the environment (obstacles related to terrain, climate, lack of infrastructure, etc.)</t>
  </si>
  <si>
    <t>MEX002Presence of mines and improvised explosive devices</t>
  </si>
  <si>
    <t>MEX002Restriction and obstruction of access to services and assistance</t>
  </si>
  <si>
    <t>MEX002Restriction of movement (impediments to freedom of movement and/or administrative restrictions)</t>
  </si>
  <si>
    <t>MEX002Violence against personnel, facilities and assets</t>
  </si>
  <si>
    <t>MEX003Denial of existence of humanitarian needs or entitlements to assistance</t>
  </si>
  <si>
    <t>MEX003Impediments to entry into country (bureaucratic and administrative)</t>
  </si>
  <si>
    <t>MEX003Interference into implementation of humanitarian activities</t>
  </si>
  <si>
    <t>MEX003Ongoing insecurity/hostilities affecting humanitarian assistance</t>
  </si>
  <si>
    <t>MEX003Physical constraints in the environment (obstacles related to terrain, climate, lack of infrastructure, etc.)</t>
  </si>
  <si>
    <t>MEX003Presence of mines and improvised explosive devices</t>
  </si>
  <si>
    <t>MEX003Restriction and obstruction of access to services and assistance</t>
  </si>
  <si>
    <t>MEX003Restriction of movement (impediments to freedom of movement and/or administrative restrictions)</t>
  </si>
  <si>
    <t>MEX003Violence against personnel, facilities and assets</t>
  </si>
  <si>
    <t>TTO002Denial of existence of humanitarian needs or entitlements to assistance</t>
  </si>
  <si>
    <t>TTO002Impediments to entry into country (bureaucratic and administrative)</t>
  </si>
  <si>
    <t>TTO002Interference into implementation of humanitarian activities</t>
  </si>
  <si>
    <t>TTO002Ongoing insecurity/hostilities affecting humanitarian assistance</t>
  </si>
  <si>
    <t>TTO002Physical constraints in the environment (obstacles related to terrain, climate, lack of infrastructure, etc.)</t>
  </si>
  <si>
    <t>TTO002Presence of mines and improvised explosive devices</t>
  </si>
  <si>
    <t>TTO002Restriction and obstruction of access to services and assistance</t>
  </si>
  <si>
    <t>TTO002Restriction of movement (impediments to freedom of movement and/or administrative restrictions)</t>
  </si>
  <si>
    <t>TTO002Violence against personnel, facilities and assets</t>
  </si>
  <si>
    <t>World Population Review accessed 20/11/2024</t>
  </si>
  <si>
    <t>https://worldpopulationreview.com/countries/pakistan-population</t>
  </si>
  <si>
    <t xml:space="preserve">The total population of Pakistan as of 19 November 2024. The number of registerd refugees, undocumented Afghans living in Pakistan, and Pakistani refugees in Afghanistan are not counted to avoid double counting. </t>
  </si>
  <si>
    <t>PAK004Total population</t>
  </si>
  <si>
    <t>P&amp;DD GoAJ&amp;K accessed 20/11/2024</t>
  </si>
  <si>
    <t>https://pndajk.gov.pk/statyearbook.php?page=AJK%20at%20a%20Glance</t>
  </si>
  <si>
    <t>The total landmass of Azad jammu and kashmir region.</t>
  </si>
  <si>
    <t>PAK004Landmass affected</t>
  </si>
  <si>
    <t>The Projected number of people of 2022 living in the affected area of Azad Jammu and Kashmir. People are likely to be affected to different extents.</t>
  </si>
  <si>
    <t>PAK004People exposed</t>
  </si>
  <si>
    <t>Due to information gap, it is difficult to understand how many people have been affected due to the crisis.</t>
  </si>
  <si>
    <t>PAK004People affected</t>
  </si>
  <si>
    <t>https://reliefweb.int/report/pakistan/pakistan-kashmir-government-pakistan-wfpecho-daily-flash-13-march-2019</t>
  </si>
  <si>
    <t>15,000 people were displaced in the border area with India following conflict incidents along the Line of Control  in March 2019. There are media reports suggesting that displacement is common, though this cannot be verified. In general, there is very limited data available on the impact of the conflict in Kashmir, therefore, this is likely to be a underestimation of the total amount of people displaced. SInce the 15,000 is outdated, it has been removed from the SI calculation.</t>
  </si>
  <si>
    <t>PAK004People displaced</t>
  </si>
  <si>
    <t>PAK004Injuries reported</t>
  </si>
  <si>
    <t xml:space="preserve">There is currently no verifiable information regarding humanitarian needs caused by the conflict in Azad Jammu and Kashmir. Anecdotal evidence suggests that there is conflict induced displacement and protection concerns due to shelling along the LoC, but this is not quantifiable or verifiable. Also, as per media reports, as of 2019, 40,000 refugees from Indian-Administered Kashmir are living in poor conditions in camps in Muzaffarabad, capital of Pakistan’s Azad Jammu and Kashmir (AJK) territory, with probable lack of access to livelihoods or public services. As the number is outdated and not verifiable, we are not using this in the calculation. </t>
  </si>
  <si>
    <t>PAK004People in Need</t>
  </si>
  <si>
    <t>The population exposed (Level 1) includes the total population of Azad Jammu and Kashmir. While it can be assummed that the population faced humanitarian needs at differnt level, particularly following the crackdown that began in August 2019 which has resulted in anecdotal reports of security and protection concerns, and lack of access to educations, the information is not verifiable.</t>
  </si>
  <si>
    <t>PAK004Minimal humanitarian conditions - Level 1</t>
  </si>
  <si>
    <t xml:space="preserve">There is currently no information regarding humanitarian needs caused by the conflict in Azad Jammu and Kashmir. Anecdotal evidence suggests that there is conflict induced displacement and protection concerns due to shelling along the LoC, but this is not quantifiable or verifiable. </t>
  </si>
  <si>
    <t>PAK004Stressed humanitarian conditions - Level 2</t>
  </si>
  <si>
    <t>PAK004Moderate humanitarian conditions - Level 3</t>
  </si>
  <si>
    <t>PAK004Severe humanitarian conditions - Level 4</t>
  </si>
  <si>
    <t>PAK004Extreme humanitarian conditions - Level 5</t>
  </si>
  <si>
    <t xml:space="preserve">Considering the complexity of the situation in Tunisia and the lack of up-to-date reliable data from open sources, we cannot provide an accurate or estiamte figure. </t>
  </si>
  <si>
    <t>TUN002Illness cases reported</t>
  </si>
  <si>
    <t>TUN002Injuries reported</t>
  </si>
  <si>
    <t>TUN002Buildings damaged</t>
  </si>
  <si>
    <t>TUN002Buildings destroyed</t>
  </si>
  <si>
    <t>TUN002Buildings in affected area</t>
  </si>
  <si>
    <t>TUN002Economic Losses</t>
  </si>
  <si>
    <t>UNHCR accessed 03/11/2024  ; MMC 25/10/2023</t>
  </si>
  <si>
    <t xml:space="preserve"> https://data.unhcr.org/en/country/tun ; https://reliefweb.int/report/tunisia/quarterly-mixed-migration-update-north-africa-quarter-3-2023</t>
  </si>
  <si>
    <t xml:space="preserve">In this crisis, 3 out of 5 population groups are affected: host population, refugees, asylum seekers, and migrants. </t>
  </si>
  <si>
    <t>TUN002Crisis affected groups</t>
  </si>
  <si>
    <t>TUN002People facing limited access constraints</t>
  </si>
  <si>
    <t>TUN002People facing restricted access constraints</t>
  </si>
  <si>
    <t xml:space="preserve">Up-to-date, reliable data from open sources is not available. We cannot provide an accurate/estimate figure for this indicator. </t>
  </si>
  <si>
    <t>MAR002Illness cases reported</t>
  </si>
  <si>
    <t>MAR002Injuries reported</t>
  </si>
  <si>
    <t>MAR002Buildings damaged</t>
  </si>
  <si>
    <t>MAR002Buildings destroyed</t>
  </si>
  <si>
    <t>MAR002Buildings in affected area</t>
  </si>
  <si>
    <t>MAR002Economic Losses</t>
  </si>
  <si>
    <t>MAR002People facing limited access constraints</t>
  </si>
  <si>
    <t>MAR002People facing restricted access constraints</t>
  </si>
  <si>
    <t>GTM001Denial of existence of humanitarian needs or entitlements to assistance</t>
  </si>
  <si>
    <t>GTM001Impediments to entry into country (bureaucratic and administrative)</t>
  </si>
  <si>
    <t>GTM001Interference into implementation of humanitarian activities</t>
  </si>
  <si>
    <t>GTM001Ongoing insecurity/hostilities affecting humanitarian assistance</t>
  </si>
  <si>
    <t>GTM001Physical constraints in the environment (obstacles related to terrain, climate, lack of infrastructure, etc.)</t>
  </si>
  <si>
    <t>GTM001Presence of mines and improvised explosive devices</t>
  </si>
  <si>
    <t>GTM001Restriction and obstruction of access to services and assistance</t>
  </si>
  <si>
    <t>GTM001Restriction of movement (impediments to freedom of movement and/or administrative restrictions)</t>
  </si>
  <si>
    <t>GTM001Violence against personnel, facilities and assets</t>
  </si>
  <si>
    <t>PRK001Denial of existence of humanitarian needs or entitlements to assistance</t>
  </si>
  <si>
    <t>PRK001Impediments to entry into country (bureaucratic and administrative)</t>
  </si>
  <si>
    <t>PRK001Interference into implementation of humanitarian activities</t>
  </si>
  <si>
    <t>PRK001Ongoing insecurity/hostilities affecting humanitarian assistance</t>
  </si>
  <si>
    <t>PRK001Physical constraints in the environment (obstacles related to terrain, climate, lack of infrastructure, etc.)</t>
  </si>
  <si>
    <t>PRK001Presence of mines and improvised explosive devices</t>
  </si>
  <si>
    <t>PRK001Restriction and obstruction of access to services and assistance</t>
  </si>
  <si>
    <t>PRK001Restriction of movement (impediments to freedom of movement and/or administrative restrictions)</t>
  </si>
  <si>
    <t>PRK001Violence against personnel, facilities and assets</t>
  </si>
  <si>
    <t>CAF001Denial of existence of humanitarian needs or entitlements to assistance</t>
  </si>
  <si>
    <t>CAF001Impediments to entry into country (bureaucratic and administrative)</t>
  </si>
  <si>
    <t>CAF001Interference into implementation of humanitarian activities</t>
  </si>
  <si>
    <t>CAF001Ongoing insecurity/hostilities affecting humanitarian assistance</t>
  </si>
  <si>
    <t>CAF001Physical constraints in the environment (obstacles related to terrain, climate, lack of infrastructure, etc.)</t>
  </si>
  <si>
    <t>CAF001Presence of mines and improvised explosive devices</t>
  </si>
  <si>
    <t>CAF001Restriction and obstruction of access to services and assistance</t>
  </si>
  <si>
    <t>CAF001Restriction of movement (impediments to freedom of movement and/or administrative restrictions)</t>
  </si>
  <si>
    <t>CAF001Violence against personnel, facilities and assets</t>
  </si>
  <si>
    <t>COD001Denial of existence of humanitarian needs or entitlements to assistance</t>
  </si>
  <si>
    <t>COD001Impediments to entry into country (bureaucratic and administrative)</t>
  </si>
  <si>
    <t>COD001Interference into implementation of humanitarian activities</t>
  </si>
  <si>
    <t>COD001Ongoing insecurity/hostilities affecting humanitarian assistance</t>
  </si>
  <si>
    <t>COD001Physical constraints in the environment (obstacles related to terrain, climate, lack of infrastructure, etc.)</t>
  </si>
  <si>
    <t>COD001Presence of mines and improvised explosive devices</t>
  </si>
  <si>
    <t>COD001Restriction and obstruction of access to services and assistance</t>
  </si>
  <si>
    <t>COD001Restriction of movement (impediments to freedom of movement and/or administrative restrictions)</t>
  </si>
  <si>
    <t>COD001Violence against personnel, facilities and assets</t>
  </si>
  <si>
    <t>COG001Denial of existence of humanitarian needs or entitlements to assistance</t>
  </si>
  <si>
    <t>COG001Impediments to entry into country (bureaucratic and administrative)</t>
  </si>
  <si>
    <t>COG001Interference into implementation of humanitarian activities</t>
  </si>
  <si>
    <t>COG001Ongoing insecurity/hostilities affecting humanitarian assistance</t>
  </si>
  <si>
    <t>COG001Physical constraints in the environment (obstacles related to terrain, climate, lack of infrastructure, etc.)</t>
  </si>
  <si>
    <t>COG001Presence of mines and improvised explosive devices</t>
  </si>
  <si>
    <t>COG001Restriction and obstruction of access to services and assistance</t>
  </si>
  <si>
    <t>COG001Restriction of movement (impediments to freedom of movement and/or administrative restrictions)</t>
  </si>
  <si>
    <t>COG001Violence against personnel, facilities and assets</t>
  </si>
  <si>
    <t>IPC 07/11/2024</t>
  </si>
  <si>
    <t>https://www.ipcinfo.org/fileadmin/user_upload/ipcinfo/docs/IPC_Bangladesh_Acute_Food_Insecurity_Projection_Update_Oct_Dec2024_Report.pdf</t>
  </si>
  <si>
    <t xml:space="preserve">Number of Rohingya refugees and people in host communities who are in IPC Phase 4 (October-December 2024 projections). </t>
  </si>
  <si>
    <t>BGD002Severe humanitarian conditions - Level 4</t>
  </si>
  <si>
    <t>IPC 15/06/2022; IPC 07/11/2024</t>
  </si>
  <si>
    <t>https://www.ipcinfo.org/fileadmin/user_upload/ipcinfo/docs/IPC_Bangladesh_Chronic_Food_Insecurity_2022June_report.pdf
https://www.ipcinfo.org/fileadmin/user_upload/ipcinfo/docs/IPC_Bangladesh_Acute_Food_Insecurity_Projection_Update_Oct_Dec2024_Report.pdf</t>
  </si>
  <si>
    <t xml:space="preserve">The affected population is the total population who are facing IPC Level 2+ chronic food insecurity. The host population in Cox's Bazar and the number of registered refugees are excluded from the figure to avoid double counting (these population groups are considered in the Rohingya refugee crisis).
For the districts for which the acute food insecurity projections for the period October - December 2024 is available, acute food insecurity data is used instead of chronic food insecurity data. In the case of acute food insecurity, the affected population are those who are facing IPC Phase 2+ acute food insecurity. </t>
  </si>
  <si>
    <t>BGD012People affected</t>
  </si>
  <si>
    <t>The PIN is the total population who are facing IPC Level 3+ chronic food insecurity.  The host population in Cox's Bazar and the number of registered refugees are excluded from the figure to avoid double counting (these population groups are considered in the Rohingya refugee crisis).
For the districts for which the acute food insecurity projections for the period October - December 2024 is available, acute food insecurity data is used instead of chronic food insecurity data. In the case of acute food insecurity, the affected population are those who are facing IPC Phase 3+ acute food insecurity.</t>
  </si>
  <si>
    <t>BGD012People in Need</t>
  </si>
  <si>
    <t>BGD012Stressed humanitarian conditions - Level 2</t>
  </si>
  <si>
    <t>BBS 18/04/2023; Govt. Bangladesh and UNHCR 31/10/2024; IPC 15/06/2022; IPC 07/11/2024</t>
  </si>
  <si>
    <t>http://bbs.portal.gov.bd/sites/default/files/files/bbs.portal.gov.bd/page/b343a8b4_956b_45ca_872f_4cf9b2f1a6e0/2023-04-18-08-42-4f13d316f798b9e5fd3a4c61eae4bfef.pdf
https://reliefweb.int/report/bangladesh/rohingya-refugee-responsebangladesh-joint-government-bangladesh-unhcr-population-factsheet-31-october-2024
https://www.ipcinfo.org/fileadmin/user_upload/ipcinfo/docs/IPC_Bangladesh_Chronic_Food_Insecurity_2022June_report.pdf
https://www.ipcinfo.org/fileadmin/user_upload/ipcinfo/docs/IPC_Bangladesh_Acute_Food_Insecurity_Projection_Update_Oct_Dec2024_Report.pdf</t>
  </si>
  <si>
    <t xml:space="preserve">Level 3 = number of people facing IPC Level 3 chronic food insecurity (for the districts for which the acute food insecurity projections for the period October - December 2024 is available, IPC Phase 3 acute food insecurity data is used instead of IPC Level 3 chronic food insecurity. The host population in Cox's Bazar and the number of registered refugees are excluded from the figure to avoid double counting (these population groups are considered in the Rohingya refugee crisis).
</t>
  </si>
  <si>
    <t>BGD012Moderate humanitarian conditions - Level 3</t>
  </si>
  <si>
    <t xml:space="preserve">Level 4 = number of people facing IPC Level 4 chronic food insecurity (for the districts for which the acute food insecurity projections for the period October - December 2024 is available, IPC Phase 4 acute food insecurity data is used instead of IPC Level 3 chronic food insecurity.  The host population in Cox's Bazar and the number of registered refugees are excluded from the figure to avoid double counting (these population groups are considered in the Rohingya refugee crisis).
</t>
  </si>
  <si>
    <t>BGD012Severe humanitarian conditions - Level 4</t>
  </si>
  <si>
    <t xml:space="preserve">Level 5 = number of people facing IPC Phase 5 acute food insecurity (chronic food insecurity does not have a level 5). </t>
  </si>
  <si>
    <t>BGD012Extreme humanitarian conditions - Level 5</t>
  </si>
  <si>
    <t>Affected groups:
Non-host</t>
  </si>
  <si>
    <t>BGD012Crisis affected groups</t>
  </si>
  <si>
    <t>Shelter Cluster/UNHCR 08/11/2024</t>
  </si>
  <si>
    <t>https://reliefweb.int/report/myanmar/floods-response-myanmar-shelternfi-and-cccm-response-and-gaps</t>
  </si>
  <si>
    <t>Number of houses damaged due to the floods.</t>
  </si>
  <si>
    <t>MMR001Buildings damaged</t>
  </si>
  <si>
    <t>Number of houses destroyed due to the floods.</t>
  </si>
  <si>
    <t>MMR001Buildings destroyed</t>
  </si>
  <si>
    <t>AHA 07/08/2024; IFRC 18/09/2024; OCHA 10/10/2024</t>
  </si>
  <si>
    <t>https://ahacentre.org/flash-update/flash-update-no-02-monsoonal-flooding-myanmar-7-august-2024; 
https://reliefweb.int/report/myanmar/myanmar-asia-pacific-flood-typhoon-yagi-emergency-appeal-ndeg-mdrmm021;
https://reliefweb.int/report/myanmar/myanmar-humanitarian-update-no-41-10-october-2024</t>
  </si>
  <si>
    <t>It is the total number of people displaced by monsoon floods (August - 110,000) and September (320,000). The figure is likely to be an overestimate as many displaced due to the August and September floods have likely returned to their homes.</t>
  </si>
  <si>
    <t>MMR006People displaced</t>
  </si>
  <si>
    <t>MMR006Buildings damaged</t>
  </si>
  <si>
    <t>MMR006Buildings destroyed</t>
  </si>
  <si>
    <t>IPC 29/02/2024</t>
  </si>
  <si>
    <t>https://www.ipcinfo.org/fileadmin/user_upload/ipcinfo/docs/IPC_Timor_Leste_Acute_Food_Insecurity_Nov2023_Sept2024_Report.pdf</t>
  </si>
  <si>
    <t>It is the total population of the country. The figure is obtained from IPC report (November 2023 – September 2024).</t>
  </si>
  <si>
    <t>TLS003Total population</t>
  </si>
  <si>
    <t>City Population accessed 21/04/2024; IPC 29/02/2024</t>
  </si>
  <si>
    <t>https://www.citypopulation.de/en/timor/cities/;  https://www.ipcinfo.org/fileadmin/user_upload/ipcinfo/docs/IPC_Timor_Leste_Acute_Food_Insecurity_Nov2023_Sept2024_Report.pdf</t>
  </si>
  <si>
    <t>The entire country is affected by food insecurity as per the IPC report (November 2023 – September 2024). It is also worth mentioning that all the districts have people facing IPC Phase 3+ acute food insecurity.</t>
  </si>
  <si>
    <t>TLS003Landmass affected</t>
  </si>
  <si>
    <t>The number of people affected corresponds to the people in Level 2 humanitarian conditions or higher (equivalent acute food insecurity Phase 2 or higher). The figure is taken from  IPC report (November 2023 – September 2024). 
The reliability of this figure is set as High as the figure is derived from the IPC report (considered as a reliable source) that provides projections until September 2024, and as it is highly unlikely that the affected population has changed significantly in less than a month, given the food insecurity situation.</t>
  </si>
  <si>
    <t>TLS003People affected</t>
  </si>
  <si>
    <t>No displacement has occurred in the food security crisis.</t>
  </si>
  <si>
    <t>TLS003People displaced</t>
  </si>
  <si>
    <t>It is the total number of crisis-related injuries in the last 6 months. No injuries reported for this crisis.</t>
  </si>
  <si>
    <t>TLS003Injuries reported</t>
  </si>
  <si>
    <t>Total number of crisis-related fatalities in the last 6 months. Six months previous to the month the severity index (SI) is calculated are considered. For example, for the January 2023 version of SI, months considered will be July 2022 to December 2022.</t>
  </si>
  <si>
    <t>TLS003Fatalities reported</t>
  </si>
  <si>
    <t>Number of fatalities in all crises in the last 6 months.  Six months previous to the month the severity index (SI) is calculated are considered. For example, for the January 2023 version of SI, months considered will be July 2022 to December 2022.</t>
  </si>
  <si>
    <t>TLS003Fatalities in all crises</t>
  </si>
  <si>
    <t>In this crisis, only the non-host population group is affected.</t>
  </si>
  <si>
    <t>TLS003Crisis affected groups</t>
  </si>
  <si>
    <t>OCHA/UNCT Viet Nam 24/10/2024</t>
  </si>
  <si>
    <t>https://reliefweb.int/report/viet-nam/viet-nam-typhoon-yagi-and-floods-situation-update-no-5-23-october-2024</t>
  </si>
  <si>
    <t>Total number of crisis-related injuries in the last 6 months.</t>
  </si>
  <si>
    <t>VNM003Injuries reported</t>
  </si>
  <si>
    <t>Total number of crisis-related fatalities in the last 6 months.</t>
  </si>
  <si>
    <t>VNM003Fatalities reported</t>
  </si>
  <si>
    <t>Total number of fatalities in all crises in the last 6 months.</t>
  </si>
  <si>
    <t>VNM003Fatalities in all crises</t>
  </si>
  <si>
    <t>As per the IFRC, around 284,000 homes have been reported to be damaged or destroyed as a result of typhoon Yagi and subsequent rains and landslides.</t>
  </si>
  <si>
    <t>VNM003Buildings damaged</t>
  </si>
  <si>
    <t>No data/information available for destoyed houses yet. A figure is expected from future assessments.</t>
  </si>
  <si>
    <t>VNM003Buildings destroyed</t>
  </si>
  <si>
    <t>IFRC 25/10/2024</t>
  </si>
  <si>
    <t>https://reliefweb.int/report/viet-nam/viet-nam-asia-pacific-typhoon-yagi-operation-update-2-mdrvn024</t>
  </si>
  <si>
    <t>According to the Viet Nam Disaster and Dyke Management Authority. Initial damage is estimated to be over VND 81,000 billion (approximately USD 3.19 billion)</t>
  </si>
  <si>
    <t>VNM003Economic Losses</t>
  </si>
  <si>
    <t>UNCT Laos PDR 06/11/2024</t>
  </si>
  <si>
    <t>https://reliefweb.int/report/lao-peoples-democratic-republic/flood-needs-and-early-recovery-assessment-report-lao-pdr-october-2024</t>
  </si>
  <si>
    <t>LAO004Injuries reported</t>
  </si>
  <si>
    <t>LAO004Fatalities reported</t>
  </si>
  <si>
    <t>LAO004Fatalities in all crises</t>
  </si>
  <si>
    <t>As per the UNCT Lao PDR report, 5,276 houses have been damaged  in Luang Namtha province alone. It is to be noted that Luang Namtha province was the most affected province.</t>
  </si>
  <si>
    <t>LAO004Buildings damaged</t>
  </si>
  <si>
    <t>As per the UNICEF report, 271 houses have been destroyed  in Luang Namtha province alone. It is to be noted that Luang Namtha province was the most affected province.</t>
  </si>
  <si>
    <t>LAO004Buildings destroyed</t>
  </si>
  <si>
    <t>As per the UNCT Lao PDR report, the economic loss was estimated to be around 264 million USD in Luang Namtha province alone. It is to be noted that Luang Namtha province was the most affected province.</t>
  </si>
  <si>
    <t>LAO004Economic Losses</t>
  </si>
  <si>
    <t>Govt. Nepal 28/10/2024</t>
  </si>
  <si>
    <t>https://reliefweb.int/report/nepal/nepal-national-disaster-risk-reduction-and-management-authority-preliminary-loss-and-damage-assessment-flood-and-landslide-september-2024</t>
  </si>
  <si>
    <t>NPL004Injuries reported</t>
  </si>
  <si>
    <t>NPL004Fatalities reported</t>
  </si>
  <si>
    <t>Total number of injuries in all crises in the last 6 months.</t>
  </si>
  <si>
    <t>NPL004Fatalities in all crises</t>
  </si>
  <si>
    <t>It is the number of houses damaged by the floods.</t>
  </si>
  <si>
    <t>NPL004Buildings damaged</t>
  </si>
  <si>
    <t>It is the number of houses destroyed by the floods.</t>
  </si>
  <si>
    <t>NPL004Buildings destroyed</t>
  </si>
  <si>
    <t>AHA Centre 29/10/2024</t>
  </si>
  <si>
    <t>https://adinet.ahacentre.org/report/thailand-flooding-and-landslides-in-47-provinces-effects-of-monsoon-rains-and-tc-yagi-20240816</t>
  </si>
  <si>
    <t>Total number of injuries reported for all crises in the last six months (THA003 + THA004).  Six months previous to the month the severity index (SI) is calculated are considered. For example, for the January 2023 version of SI, months considered will be July 2022 to December 2022.</t>
  </si>
  <si>
    <t>THA001Injuries reported</t>
  </si>
  <si>
    <t xml:space="preserve">Statistics Indonesia 28/02/2024; UNHCR 31/12/2022; CGD 23/03/2015; TNH 01/09/2009 </t>
  </si>
  <si>
    <t>https://www.bps.go.id/en/publication/2024/02/28/c1bacde03256343b2bf769b0/statistical-yearbook-of-indonesia-2024.html; https://reliefweb.int/report/indonesia/unhcr-indonesia-monthly-statistical-report-december-2022; https://www.cgdev.org/blog/labor-pains-birth-and-civil-registration-indonesia;https://www.thenewhumanitarian.org/fr/node/246685</t>
  </si>
  <si>
    <t>Total population as per projection from 2020 Census for the year 2023: 278,700,000
Refugees and asylum-seekers: 12,706
Total estimated population: 278,712,706
A significant portion of Indonesian children are reported to be not registered. It is unclear if the estimated population comprises these children or not. So, the estimated population might be lower than the actual one.</t>
  </si>
  <si>
    <t>IDN002Total population</t>
  </si>
  <si>
    <t>Statistics Indonesia 28/02/2023; HRM 19/08/2024; The Diplomat 26/04/2024</t>
  </si>
  <si>
    <t>https://www.bps.go.id/en/publication/2023/02/28/18018f9896f09f03580a614b/statistical-yearbook-of-indonesia-2023.html; https://humanrightsmonitor.org/reports/idp-update-september-2024-new-research-on-idps-in-west-papua-underlines-urgent-need-for-government-action/; https://thediplomat.com/2024/04/indonesian-imperialism-is-alive-and-brutal-in-west-papua/</t>
  </si>
  <si>
    <t>The Free Papua Movement has led an insurgency movement calling for the independence of the West Papua territory (currently comprising six provinces of Central Papua, Highland Papua, Papua, South Papua, Southwest Papua, and West Papua) since the early 1960s when Indonesia annexed the Dutch-controlled territory. While certain areas are more affected by violence than others, the recurrence of armed conflict, violence, protests, and reports of severe restrictions in different parts of the aforementioned West Papua territory indicate that the entire population is affected to a certain degree.</t>
  </si>
  <si>
    <t>IDN002Landmass affected</t>
  </si>
  <si>
    <t>https://www.bps.go.id/en/publication/2023/02/28/18018f9896f09f03580a614b/statistical-yearbook-of-indonesia-2023.html;  https://humanrightsmonitor.org/reports/idp-update-september-2024-new-research-on-idps-in-west-papua-underlines-urgent-need-for-government-action/; https://thediplomat.com/2024/04/indonesian-imperialism-is-alive-and-brutal-in-west-papua/</t>
  </si>
  <si>
    <t>The number of people exposed corresponds to the total population of the six provinces of Central Papua, Highland Papua, Papua, South Papua, Southwest Papua, and West Papua. The recurrence of armed conflict, violence, protests, and reports of severe restrictions in different parts of the provinces in the West Papua territory (which comprise the six aforementioned provinces) indicate that the entire population is affected to a certain degree. This figure is taken from Statistics Indonesia since it is the most up-to-date source and provides the most reliable population data. There is a new report in 2024 but that lacks province-wise population breakdown. 
The reliability of the figure is set at medium as it is based on projections made on the 2020 census data.</t>
  </si>
  <si>
    <t>IDN002People exposed</t>
  </si>
  <si>
    <t>The number of people affected corresponds to the total population of the six provinces of Central Papua, Highland Papua, Papua, South Papua, Southwest Papua, and West Papua. The recurrence of armed conflict, violence, protests, and reports of severe restrictions in different parts of the provinces in the West Papua territory (which comprise the six aforementioned provinces) indicate that the entire population is affected to a certain degree. Indonesian rule in West Papua territory is marked by human rights violations against the ethnic Melanesian population. There have been reports of security force abuses including extrajudicial killings, torture, arbitrary detention, and mistreatment of peaceful protesters. It is therefore considered that all people living in the affected area are affected by the crisis. This figure is taken from Statistics Indonesia since it is the most up-to-date source and provides the most reliable population data. There is a new report in 2024 but that lacks province-wise population breakdown. 
The reliability of the figure is set at medium as it is based on projections made on the 2020 census data.</t>
  </si>
  <si>
    <t>IDN002People affected</t>
  </si>
  <si>
    <t>IDN002Injuries reported</t>
  </si>
  <si>
    <t>IDN002Minimal humanitarian conditions - Level 1</t>
  </si>
  <si>
    <t>Statistics Indonesia 28/02/2023; UN 01/03/2022</t>
  </si>
  <si>
    <t>https://www.bps.go.id/en/publication/2023/02/28/18018f9896f09f03580a614b/statistical-yearbook-of-indonesia-2023.html; https://news.un.org/en/story/2022/03/1113062</t>
  </si>
  <si>
    <t>According to INFORM SI methodology, the number of people in Level 2 is equal to the people affected minus the people in need. People in Level 2 might be facing some difficulties accessing basic services but are able to meet their needs without external assistance.</t>
  </si>
  <si>
    <t>IDN002Stressed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</si>
  <si>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</si>
  <si>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IDN002Severe humanitarian conditions - Level 4</t>
  </si>
  <si>
    <t>IDN002Extreme humanitarian conditions - Level 5</t>
  </si>
  <si>
    <t>UN 01/03/2022; HRM 19/09/2024; HRM 19/08/2024; The Diplomat 26/04/2024</t>
  </si>
  <si>
    <t>https://news.un.org/en/story/2022/03/1113062; https://humanrightsmonitor.org/reports/idp-update-september-2024-new-research-on-idps-in-west-papua-underlines-urgent-need-for-government-action/; https://humanrightsmonitor.org/reports/idp-update-september-2024-new-research-on-idps-in-west-papua-underlines-urgent-need-for-government-action/; https://thediplomat.com/2024/04/indonesian-imperialism-is-alive-and-brutal-in-west-papua/</t>
  </si>
  <si>
    <t>In this crisis, 4 out of 5 population groups are affected: IDPs, returnees, host, and non-host  population.</t>
  </si>
  <si>
    <t>IDN002Crisis affected groups</t>
  </si>
  <si>
    <t>MYS001Injuries reported</t>
  </si>
  <si>
    <t>MYS001Severe humanitarian conditions - Level 4</t>
  </si>
  <si>
    <t>MYS001Extreme humanitarian conditions - Level 5</t>
  </si>
  <si>
    <t>Ukraine Now accessed 19/08/2022</t>
  </si>
  <si>
    <t>https://ukraine.ua/faq/how-big-is-ukraine/</t>
  </si>
  <si>
    <t>The entire country is considered affected by the crisis because of the ongoing full scale Russian invasion since 2022, which includes country wide air attacks, including in critical civilian infrastructure such as energy production facilities. Displacemnet is also country wide, and IDPs are present in every oblast of Ukraine.</t>
  </si>
  <si>
    <t>UKR002Landmass affected</t>
  </si>
  <si>
    <t>OCHA 03/01/2024 and 19/01/2024</t>
  </si>
  <si>
    <t>https://reliefweb.int/report/ukraine/ukraine-humanitarian-needs-and-response-plan-2024-december-2023-enuk; https://data.humdata.org/dataset/ukraine-hno/resource/a10ae1ac-533f-4b0a-bc5a-d04bad3ef132</t>
  </si>
  <si>
    <t xml:space="preserve">The number of people affected by the crisis is taken from HNRP 2024, pages 15-17. The source was chosen because HNRP is the recommended source for this indicator as per ACAPS' INFORM Severity index methodology guidelines. The reliability is medium as the situation on the ground is highly dynamic, and the data may no longer be accurate due to recent developments for which there is no updated source. Note: The number in the HNRP 2024 is rounded up. The second link provided the accurate figure, however it is no longer operational, nevertheless, it remains valid and ACAPS has used the second link when it was operational to download and save OCHA's HNRP 2024 dataset. </t>
  </si>
  <si>
    <t>UKR002People affected</t>
  </si>
  <si>
    <t>The number of people in need is taken from the HNRP 2024, page 4. This source was chosen because it is the most reliable. The reliability of this data is low because it is not very recent. The humanitarian needs in Ukraine are conflict and displacement driven, and encompass sectoral needs such as health, protection, WASH, food and livelihoods, shelter, NFIs, cash assistance, mine action and recovery. Note: the figure in HNRP 2024 is rounded up. ACAPS downloaded the HNRP 2024 dataset from the second link that is no longer operational, however the figure remains valid and correct.</t>
  </si>
  <si>
    <t>UKR002People in Need</t>
  </si>
  <si>
    <t>OCHA 03/01/2024 and 19/01/2024 and 20/01/2022</t>
  </si>
  <si>
    <t>https://reliefweb.int/report/ukraine/ukraine-humanitarian-needs-and-response-plan-2024-december-2023-enuk; https://data.humdata.org/dataset/ukraine-hno/resource/a10ae1ac-533f-4b0a-bc5a-d04bad3ef132; https://reliefweb.int/report/ukraine/ukraine-humanitarian-needs-overview-2023-december-2022-enuk</t>
  </si>
  <si>
    <t>UKR002Stressed humanitarian conditions - Level 2</t>
  </si>
  <si>
    <t xml:space="preserve">According to INFORM Severity Index methodology, the sum of people in levels 3, 4 and 5 is equal to the total number of people in need. To estimate the severity distribution of the people in need ACAPS used the severity levels from HNO 2023 as percentages of current PIN. The number of people in Level 3 is calculated based on percentages of the PIN figure in the 2023 HNO, due to a lack of severity distribution in the latest HNRP 2024. According to the 2023 HNO, about 65% of the people in need were in Level 2 (13%) and Level 3 (52%), 8% of the people in need were in Level 4, and 27% were in Level 5. These percentages have been applied to the 2024 PIN figure, therefore 65% of the PIN is 9,504,496 people in Level 3. These figures are taken from HNO 2023 page 5 and HNRP 2024, page 4. This approach was chosen because the overall humanitarian situation has not changed compared to the previous year therefore the severity distribution percentages from HNO 2023 could be applied to PIN 2024. Other sources such as the World Bank have been considered, however they were not suitable because poverty data was not up to date and could not equally account for needs across the country, particularly in occupied areas. The reliability of this data is low because it is not very recent.
</t>
  </si>
  <si>
    <t>UKR002Moderate humanitarian conditions - Level 3</t>
  </si>
  <si>
    <t xml:space="preserve">According to INFORM Severity Index methodology, the sum of people in levels 3, 4 and 5 is equal to the total number of people in need. To estimate the severity distribution of the people in need ACAPS used the severity levels from HNO 2023 as percentages of current PIN. The number of people in Level 3 is calculated based on percentages of the PIN figure in the 2023 HNO, due to a lack of severity distribution in the latest HNRP 2024. According to the 2023 HNO, about 65% of the people in need were in Level 2 (13%) and Level 3 (52%), 8% of the people in need were in Level 4, and 27% were in Level 5. These percentages have been applied to the 2024 PIN figure, therefore 8% of the PIN is 1,169,784 people in Level 4. These figures are taken from HNO 2023 page 5 and HNRP 2024, page 4. This approach was chosen because the overall humanitarian situation has not changed compared to the previous year therefore the severity distribution percentages from HNO 2023 could be applied to PIN 2024. Other sources such as the World Bank have been considered, however they were not suitable because poverty data was not up to date and could not equally account for needs across the country, particularly in occupied areas. The reliability of this data is low because it is not very recent.
</t>
  </si>
  <si>
    <t>UKR002Severe humanitarian conditions - Level 4</t>
  </si>
  <si>
    <t xml:space="preserve">According to INFORM Severity Index methodology, the sum of people in levels 3, 4 and 5 is equal to the total number of people in need. To estimate the severity distribution of the people in need ACAPS used the severity levels from HNO 2023 as percentages of current PIN. The number of people in Level 3 is calculated based on percentages of the PIN figure in the 2023 HNO, due to a lack of severity distribution in the latest HNRP 2024. According to the 2023 HNO, about 65% of the people in need were in Level 2 (13%) and Level 3 (52%), 8% of the people in need were in Level 4, and 27% were in Level 5. These percentages have been applied to the 2024 PIN figure, therefore 65% of the PIN is 3,948,021 people in Level 5. These figures are taken from HNO 2023 page 5 and HNRP 2024, page 4. This approach was chosen because the overall humanitarian situation has not changed compared to the previous year therefore the severity distribution percentages from HNO 2023 could be applied to PIN 2024. Other sources such as the World Bank have been considered, however they were not suitable because poverty data was not up to date and could not equally account for needs across the country, particularly in occupied areas. The reliability of this data is low because it is not very recent.
</t>
  </si>
  <si>
    <t>UKR002Extreme humanitarian conditions - Level 5</t>
  </si>
  <si>
    <t>OCHA 19/1/2024</t>
  </si>
  <si>
    <t>https://reliefweb.int/report/ukraine/ukraine-humanitarian-needs-and-response-plan-2024-december-2023-enuk</t>
  </si>
  <si>
    <t>In this crisis, all 5 population groups are affected: IDPs, host population, non-host population, refugees and asylum seekers, and returnees.</t>
  </si>
  <si>
    <t>UKR002Crisis affected groups</t>
  </si>
  <si>
    <t>DSWD 23/11/2024; City Population accessed 26/11/2024</t>
  </si>
  <si>
    <t>https://dromic.dswd.gov.ph/wp-content/uploads/2024/11/DSWD-DROMIC-Report-55-on-Severe-Tropical-Storm-Kristine-and-Super-Typhoon-Leon-as-of-23-November-2024-6AM.pdf
http://www.citypopulation.de/en/philippines/admin/</t>
  </si>
  <si>
    <t>This is the total area of the provinces affected by the typhoons Trami and Kong-rey.
Provinces which have less than 1% of the population indicated as affected in the DSWD (government department) situation report are excluded. This adjustment has been done to avoid overestimation.</t>
  </si>
  <si>
    <t>PHL016Landmass affected</t>
  </si>
  <si>
    <t>DSWD 23/11/2024</t>
  </si>
  <si>
    <t>https://dromic.dswd.gov.ph/wp-content/uploads/2024/11/DSWD-DROMIC-Report-55-on-Severe-Tropical-Storm-Kristine-and-Super-Typhoon-Leon-as-of-23-November-2024-6AM.pdf</t>
  </si>
  <si>
    <t>Total number of people affected by typhoons Trami and Kong-rey according to the DSWD (government department) situation report</t>
  </si>
  <si>
    <t>PHL016People affected</t>
  </si>
  <si>
    <t>NDRRMC 12/11/2024</t>
  </si>
  <si>
    <t>https://ndrrmc.gov.ph/attachments/article/4271/SitRep_No._36_for_Combined_Effects_of_TCs_KRISTINE_and_LEON.pdf</t>
  </si>
  <si>
    <t>Number of crisis related in injuries in the last 6 months.</t>
  </si>
  <si>
    <t>PHL016Injuries reported</t>
  </si>
  <si>
    <t>Number of crisis-related fatalities in the last 6 months. Six months previous to the month the severity index (SI) is calculated are considered. For example, for the January 2023 version of SI, months considered will be July 2022 to December 2022.</t>
  </si>
  <si>
    <t>PHL016Fatalities reported</t>
  </si>
  <si>
    <t>ACLED accessed 26/11/2024; NDRRMC 26/08/2024; NDRRMC 13/09/2024; NDRRMC 20/09/2024; NDRRMC 12/11/2024</t>
  </si>
  <si>
    <t>https://acleddata.com/data-export-tool/
https://ndrrmc.gov.ph/attachments/article/4259/SitRep_No_46_for_the_Combined_Effects_of_Southwest_Monsoon_and_TCs_BUTCHOY_and_CARINA_2024.pdf
https://ndrrmc.gov.ph/attachments/article/4261/SitRep_No._21_for_the_Effects_of_TC_ENTENG_and_Southwest_Monsoon_2024.pdf
https://ndrrmc.gov.ph/attachments/article/4263/SitRep_No_15_for_the_Combined_Effects_of_the_Enhanced_Southwest_Monsoon_and_TCs_FERDIE_GENER_and_HELEN_2024.pdf
https://ndrrmc.gov.ph/attachments/article/4271/SitRep_No._36_for_Combined_Effects_of_TCs_KRISTINE_and_LEON.pdf</t>
  </si>
  <si>
    <t>The number of fatalities of all crises in the last 6 months.  Six months previous to the month the severity index (SI) is calculated are considered. For example, for the January 2023 version of SI, months considered will be July 2022 to December 2022.</t>
  </si>
  <si>
    <t>PHL016Fatalities in all crises</t>
  </si>
  <si>
    <t>HCT Philippines/OCHA 12/11/2024</t>
  </si>
  <si>
    <t>https://reliefweb.int/report/philippines/philippines-tropical-cyclones-and-floods-humanitarian-needs-and-priorities-nov-2024-jan-2025</t>
  </si>
  <si>
    <t xml:space="preserve">It is the number of people in need of humanitarian assistance estimated by HCT Philippines and OCHA.
</t>
  </si>
  <si>
    <t>PHL016People in Need</t>
  </si>
  <si>
    <t>DSWD 23/11/2024; HCT Philippines/OCHA 12/11/2024</t>
  </si>
  <si>
    <t>https://dromic.dswd.gov.ph/wp-content/uploads/2024/11/DSWD-DROMIC-Report-55-on-Severe-Tropical-Storm-Kristine-and-Super-Typhoon-Leon-as-of-23-November-2024-6AM.pdf
https://reliefweb.int/report/philippines/philippines-tropical-cyclones-and-floods-humanitarian-needs-and-priorities-nov-2024-jan-2025</t>
  </si>
  <si>
    <t>According to INFORM methodology, Level 2 = people affected - PIN</t>
  </si>
  <si>
    <t>PHL016Stressed humanitarian conditions - Level 2</t>
  </si>
  <si>
    <t>All PIN is assigned to Level 3 as there is not enough data to assign a figure to level 4 and level 5</t>
  </si>
  <si>
    <t>PHL016Moderate humanitarian conditions - Level 3</t>
  </si>
  <si>
    <t>PHL016Buildings in affected area</t>
  </si>
  <si>
    <t>Total damage caused by typhoons Trami and Kong-rey.</t>
  </si>
  <si>
    <t>PHL016Economic Losses</t>
  </si>
  <si>
    <t>2024 Monsoon Floods in India</t>
  </si>
  <si>
    <t>IND006</t>
  </si>
  <si>
    <t>India</t>
  </si>
  <si>
    <t>IND006Denial of existence of humanitarian needs or entitlements to assistance</t>
  </si>
  <si>
    <t>IND006Impediments to entry into country (bureaucratic and administrative)</t>
  </si>
  <si>
    <t>IND006Interference into implementation of humanitarian activities</t>
  </si>
  <si>
    <t>IND006Ongoing insecurity/hostilities affecting humanitarian assistance</t>
  </si>
  <si>
    <t>IND006Physical constraints in the environment (obstacles related to terrain, climate, lack of infrastructure, etc.)</t>
  </si>
  <si>
    <t>IND006Presence of mines and improvised explosive devices</t>
  </si>
  <si>
    <t>IND006Restriction and obstruction of access to services and assistance</t>
  </si>
  <si>
    <t>IND006Restriction of movement (impediments to freedom of movement and/or administrative restrictions)</t>
  </si>
  <si>
    <t>IND006Violence against personnel, facilities and assets</t>
  </si>
  <si>
    <t>PAK004Denial of existence of humanitarian needs or entitlements to assistance</t>
  </si>
  <si>
    <t>PAK004Impediments to entry into country (bureaucratic and administrative)</t>
  </si>
  <si>
    <t>PAK004Interference into implementation of humanitarian activities</t>
  </si>
  <si>
    <t>PAK004Ongoing insecurity/hostilities affecting humanitarian assistance</t>
  </si>
  <si>
    <t>PAK004Physical constraints in the environment (obstacles related to terrain, climate, lack of infrastructure, etc.)</t>
  </si>
  <si>
    <t>PAK004Presence of mines and improvised explosive devices</t>
  </si>
  <si>
    <t>PAK004Restriction and obstruction of access to services and assistance</t>
  </si>
  <si>
    <t>PAK004Restriction of movement (impediments to freedom of movement and/or administrative restrictions)</t>
  </si>
  <si>
    <t>PAK004Violence against personnel, facilities and assets</t>
  </si>
  <si>
    <t>PHL003Presence of mines and improvised explosive devices</t>
  </si>
  <si>
    <t>NYT 03/06/2024</t>
  </si>
  <si>
    <t>https://www.nytimes.com/interactive/2024/06/03/world/europe/ukraine-destruction.html</t>
  </si>
  <si>
    <t>This is the number of buildings damaged and destroyed. This source was chosen because it analysed the number of damaged and destroyed buildings. The reliability is medium because the situation on the ground is highly dynamic, and the data may no longer be accurate due to recent developments for which there is no updated source.</t>
  </si>
  <si>
    <t>UKR002Buildings damaged</t>
  </si>
  <si>
    <t>UKR002Buildings destroyed</t>
  </si>
  <si>
    <t>OCHA 15/04/2024</t>
  </si>
  <si>
    <t>https://reliefweb.int/report/cameroon/cameroon-humanitarian-needs-overview-2024-february-2024</t>
  </si>
  <si>
    <t>This is the population of Cameroon in 2024 using OCHA’s Humanitarian Needs Overview (HNO) as a source. This has been chosen over the World Bank or other local sources as it provides more up-to-date figures and considers population growth, internal displacement, and migration into and out of the country.</t>
  </si>
  <si>
    <t>CMR001Total population</t>
  </si>
  <si>
    <t>https://data.worldbank.org/indicator/AG.SRF.TOTL.K2?locations=CM</t>
  </si>
  <si>
    <t>Violence against civilians, insecurity in areas outside urban centres, forced displacement, and food insecurity affect the entire country, and the situation continues to deteriorate. Considering this, Cameroon has a landmass of 475440 sq. km, and  the multiple crises affect the  landmass area from 2021 of 8 regions affected by the multiple crisis ( Far-north, Adamawa, East, Center, West, Littoral, Northwest and Southwest region). The source is old but the landmass areas are almost fixed over time so it does not affect the figure.</t>
  </si>
  <si>
    <t>CMR001Landmass affected</t>
  </si>
  <si>
    <t>CMR002Total population</t>
  </si>
  <si>
    <t>National Institute of Statistics of Cameroon 03/06/2022</t>
  </si>
  <si>
    <t>https://ins-cameroun.cm/en/statistique/enquete-complementaire-a-la-quatrieme-enquete-camerounaise-aupres-des-menages-ec-ecam-4-monographie-de-la-region-de-lextreme-nord/</t>
  </si>
  <si>
    <t xml:space="preserve">In 2014, the Boko Haram Armed Conflict struck the Far North region which led to violence against civilians, insecurity in areas outside urban centres, and forced displacement affecting the entire region. Considering this, the Lake Chad Basin crisis affects the whole landmass area of the Far North region. </t>
  </si>
  <si>
    <t>CMR002Landmass affected</t>
  </si>
  <si>
    <t>CMR003Total population</t>
  </si>
  <si>
    <t>https://ins-cameroun.cm/en/statistique/enquete-complementaire-a-la-quatrieme-enquete-camerounaise-aupres-des-menages-ec-ecam-4-monographie-de-la-region-du-nord-ouest/; https://ins-cameroun.cm/en/statistique/enquete-complementaire-a-la-quatrieme-enquete-camerounaise-aupres-des-menages-ec-ecam-4-monographie-de-la-region-du-sud-ouest/; https://ins-cameroun.cm/en/statistique/enquete-complementaire-a-la-quatrieme-enquete-camerounaise-aupres-des-menages-ec-ecam-4-monographie-de-la-region-de-louest/; https://ins-cameroun.cm/wp-content/uploads/2022/07/RAPPORT-MONOGRAPHIE-LITTORAL-SANS-DLA_VF-1.pdf; https://ins-cameroun.cm/wp-content/uploads/2022/07/RAPPORT-MONOGRAPHIE-CENTRE_VF.pdf; https://ins-cameroun.cm/wp-content/uploads/2022/07/RAPPORT-MONOGRAPHIE-ADAMAOUA_VF.pdf</t>
  </si>
  <si>
    <t>The Anglophone crisis affects Southwest, Northwest, Center, Littoral, West, and Adamawa regions, precisely the Mayo-Banyo division in Adamawa region, and has led to violence against civilians, insecurity in areas outside urban centres, and forced displacement affecting the entire regions. Considering this, the crisis affects the entire landmass of the five regions, including a division from the Adamawa region.</t>
  </si>
  <si>
    <t>CMR003Landmass affected</t>
  </si>
  <si>
    <t>CMR004Total population</t>
  </si>
  <si>
    <t>National Institute of Statistics of Cameroon 21/09/2019; National Institute of Statistics of Cameroon 03/06/2022</t>
  </si>
  <si>
    <t>https://ins-cameroun.cm/en/statistique/enquete-complementaire-a-la-quatrieme-enquete-camerounaise-aupres-des-menages-ec-ecam-4-monographie-de-la-region-de-ladamaoua/;  https://ins-cameroun.cm/en/document/rapport-regional-est-annee-2010/</t>
  </si>
  <si>
    <t xml:space="preserve">In 2014, Central Africans fled their homes and sought safety in Cameroon because of political and sectarian violence which led to forced displacement in the entire East region and the Adamawa region excluding the Mayo-Banyo division. Considering this, the crisis affects the entire area landmass of the two regions excluding the Mayo-Banyo division of the Adamawa region. </t>
  </si>
  <si>
    <t>CMR004Landmass affected</t>
  </si>
  <si>
    <t>IOM 15/02/2024 ; OCHA 04/04/2023</t>
  </si>
  <si>
    <t>https://reliefweb.int/report/ukraine/ukraine-and-neighbouring-countries-crisis-response-plan-2024; https://data.humdata.org/dataset/cod-ab-blr</t>
  </si>
  <si>
    <t>The whole landmass is considered affected as refugees reside in all admin 1 areas. The sources were chosen because they are the most reliable, OCHA provides landmass data and IOM is also reliable but one of the few available humanitarian sources on refugees from Ukraine in Belarus. The reliability is low because it cannot be triangulated/cross-verified.</t>
  </si>
  <si>
    <t>BLR002Landmass affected</t>
  </si>
  <si>
    <t>BLR002Illness cases reported</t>
  </si>
  <si>
    <t>BLR002Injuries reported</t>
  </si>
  <si>
    <t>BLR002Buildings damaged</t>
  </si>
  <si>
    <t>BLR002Buildings destroyed</t>
  </si>
  <si>
    <t>BLR002Buildings in affected area</t>
  </si>
  <si>
    <t>BLR002Economic Losses</t>
  </si>
  <si>
    <t>BLR002People facing limited access constraints</t>
  </si>
  <si>
    <t>BLR002People facing restricted access constraints</t>
  </si>
  <si>
    <t>BGR002Illness cases reported</t>
  </si>
  <si>
    <t>BGR002Injuries reported</t>
  </si>
  <si>
    <t>BGR002Buildings damaged</t>
  </si>
  <si>
    <t>BGR002Buildings destroyed</t>
  </si>
  <si>
    <t>BGR002Buildings in affected area</t>
  </si>
  <si>
    <t>BGR002Economic Losses</t>
  </si>
  <si>
    <t>BGR002People facing limited access constraints</t>
  </si>
  <si>
    <t>BGR002People facing restricted access constraints</t>
  </si>
  <si>
    <t>World Bank 2021 ; UNHCR 15/01/2024</t>
  </si>
  <si>
    <t>https://data.worldbank.org/indicator/AG.LND.TOTL.K2?locations=CZ ;  https://reliefweb.int/report/poland/ukraine-situation-regional-refugee-response-plan-january-december-2024</t>
  </si>
  <si>
    <t>This is the total landmass of Czechia. The whole country is considered exposed, as refugees reside across the country, therefore the total landmass of Czechia is considered affected. The sources were chosen because they are the most reliable, OCHA provides landmass data and UNHCR is the source for the Regional Response Plan 2024 on the crisis of refugees from Ukraine in Czechia. The reliability is high because the data is triangulated using multiple reliable sources.</t>
  </si>
  <si>
    <t>CZE002Landmass affected</t>
  </si>
  <si>
    <t>CZE002Illness cases reported</t>
  </si>
  <si>
    <t>CZE002Injuries reported</t>
  </si>
  <si>
    <t>CZE002Buildings damaged</t>
  </si>
  <si>
    <t>CZE002Buildings destroyed</t>
  </si>
  <si>
    <t>CZE002Buildings in affected area</t>
  </si>
  <si>
    <t>CZE002Economic Losses</t>
  </si>
  <si>
    <t>World Bank 2023 ; UNHCR accessed 28/11/2024</t>
  </si>
  <si>
    <t>https://data.worldbank.org/indicator/SP.POP.TOTL?locations=CZ&amp;page=2+%3B+https%3A%2F%2F ; https://data.unhcr.org/en/situations/ukraine</t>
  </si>
  <si>
    <t>According to INFORM Severity Index methodology, the number of people in Level 1 is equal to the people exposed minus the people affected. People in Level 1 are able to meet their basic needs without employing irreversible coping strategies.</t>
  </si>
  <si>
    <t>CZE002Minimal humanitarian conditions - Level 1</t>
  </si>
  <si>
    <t>UNHCR accessed 28/11/2024 ; UNHCR 15/01/2024</t>
  </si>
  <si>
    <t>https://data.unhcr.org/en/situations/ukraine ;  https://reliefweb.int/report/poland/ukraine-situation-regional-refugee-response-plan-january-december-2024</t>
  </si>
  <si>
    <t>According to INFORM Severity Index methodology, the number of people in Level 2 is equal to the people affected minus the people in need. Since all the people affected are also in need, there are no people in Level 2. </t>
  </si>
  <si>
    <t>CZE002Stressed humanitarian conditions - Level 2</t>
  </si>
  <si>
    <t>According to INFORM Severity Index methodology, the sum of people in levels 3, 4 and 5 is equal to the total number of people in need.</t>
  </si>
  <si>
    <t>CZE002Severe humanitarian conditions - Level 4</t>
  </si>
  <si>
    <t>CZE002Extreme humanitarian conditions - Level 5</t>
  </si>
  <si>
    <t>UNHCR 15/01/2024</t>
  </si>
  <si>
    <t>https://reliefweb.int/report/poland/ukraine-situation-regional-refugee-response-plan-january-december-2024</t>
  </si>
  <si>
    <t>In this crisis, 2 out of 5 population groups are affected: refugees and host population.</t>
  </si>
  <si>
    <t>CZE002Crisis affected groups</t>
  </si>
  <si>
    <t>CZE002People facing limited access constraints</t>
  </si>
  <si>
    <t>CZE002People facing restricted access constraints</t>
  </si>
  <si>
    <t>World Bank 2022 ; UNHCR 15/01/2024</t>
  </si>
  <si>
    <t>https://data.worldbank.org/indicator/AG.LND.TOTL.K2?locations=EE ;  https://reliefweb.int/report/poland/ukraine-situation-regional-refugee-response-plan-january-december-2024</t>
  </si>
  <si>
    <t>The whole country is considered exposed, as refugees reside across the country, therefore the total landmass of Estonia is considered affected. The sources were chosen because they are the most reliable, OCHA provides landmass data and UNHCR is the source for the Regional Response Plan 2024 on the crisis of refugees from Ukraine in Estonia. The reliability is high because the data is triangulated using multiple reliable sources.</t>
  </si>
  <si>
    <t>EST002Landmass affected</t>
  </si>
  <si>
    <t>EST002Illness cases reported</t>
  </si>
  <si>
    <t>EST002Injuries reported</t>
  </si>
  <si>
    <t>EST002Buildings damaged</t>
  </si>
  <si>
    <t>EST002Buildings destroyed</t>
  </si>
  <si>
    <t>EST002Buildings in affected area</t>
  </si>
  <si>
    <t>EST002Economic Losses</t>
  </si>
  <si>
    <t>https://data.worldbank.org/indicator/SP.POP.TOTL?locations=EE&amp;page=2+%3B+https%3A%2F%2F ; https://data.unhcr.org/en/situations/ukraine</t>
  </si>
  <si>
    <t>EST002Minimal humanitarian conditions - Level 1</t>
  </si>
  <si>
    <t>https://data.unhcr.org/en/situations/ukraine;  https://reliefweb.int/report/poland/ukraine-situation-regional-refugee-response-plan-january-december-2024</t>
  </si>
  <si>
    <t>EST002Stressed humanitarian conditions - Level 2</t>
  </si>
  <si>
    <t>EST002Severe humanitarian conditions - Level 4</t>
  </si>
  <si>
    <t>EST002Extreme humanitarian conditions - Level 5</t>
  </si>
  <si>
    <t>EST002Crisis affected groups</t>
  </si>
  <si>
    <t>EST002People facing limited access constraints</t>
  </si>
  <si>
    <t>EST002People facing restricted access constraints</t>
  </si>
  <si>
    <t>OCHA 04/04/2023 ; UNHCR 15/01/2024</t>
  </si>
  <si>
    <t>https://data.humdata.org/dataset/cod-ab-hun/resource/8162c330-def5-4928-961b-acec84316374 ; https://reliefweb.int/report/poland/ukraine-situation-regional-refugee-response-plan-january-december-2024</t>
  </si>
  <si>
    <t>The whole country is considered exposed, as refugees reside across the country, therefore the total landmass of Hungary is considered affected. The sources were chosen because they are the most reliable, OCHA provides landmass data and UNHCR is the source for the Regional Response Plan 2024 on the crisis of refugees from Ukraine in Hungary. The reliability is high because the data is triangulated using multiple reliable sources.</t>
  </si>
  <si>
    <t>HUN002Landmass affected</t>
  </si>
  <si>
    <t>HUN002Illness cases reported</t>
  </si>
  <si>
    <t>HUN002Injuries reported</t>
  </si>
  <si>
    <t>HUN002Buildings damaged</t>
  </si>
  <si>
    <t>HUN002Buildings destroyed</t>
  </si>
  <si>
    <t>HUN002Buildings in affected area</t>
  </si>
  <si>
    <t>HUN002Economic Losses</t>
  </si>
  <si>
    <t>World Bank 2023; UNHCR accessed 28/11/2024</t>
  </si>
  <si>
    <t>https://data.worldbank.org/indicator/SP.POP.TOTL?locations=HU&amp;page=2+%3B+https%3A%2F%2F ; https://data.unhcr.org/en/situations/ukraine</t>
  </si>
  <si>
    <t>HUN002Minimal humanitarian conditions - Level 1</t>
  </si>
  <si>
    <t>HUN002Stressed humanitarian conditions - Level 2</t>
  </si>
  <si>
    <t>HUN002Severe humanitarian conditions - Level 4</t>
  </si>
  <si>
    <t>HUN002Extreme humanitarian conditions - Level 5</t>
  </si>
  <si>
    <t>HUN002Crisis affected groups</t>
  </si>
  <si>
    <t>HUN002People facing limited access constraints</t>
  </si>
  <si>
    <t>HUN002People facing restricted access constraints</t>
  </si>
  <si>
    <t>https://data.worldbank.org/indicator/AG.LND.TOTL.K2?locations=LV ; https://reliefweb.int/report/poland/ukraine-situation-regional-refugee-response-plan-january-december-2024</t>
  </si>
  <si>
    <t>The whole country is considered exposed, as refugees reside across the country, therefore the total landmass of Latvia is considered affected. The sources were chosen because they are the most reliable, OCHA provides landmass data and UNHCR is the source for the Regional Response Plan 2024 on the crisis of refugees from Ukraine in Latvia. The reliability is high because the data is triangulated using multiple reliable sources.</t>
  </si>
  <si>
    <t>LVA002Landmass affected</t>
  </si>
  <si>
    <t>LVA002Illness cases reported</t>
  </si>
  <si>
    <t>LVA002Injuries reported</t>
  </si>
  <si>
    <t>LVA002Buildings damaged</t>
  </si>
  <si>
    <t>LVA002Buildings destroyed</t>
  </si>
  <si>
    <t>LVA002Buildings in affected area</t>
  </si>
  <si>
    <t>LVA002Economic Losses</t>
  </si>
  <si>
    <t>https://data.worldbank.org/indicator/SP.POP.TOTL?locations=LV&amp;page=2+%3B+https%3A%2F%2F ; https://data.unhcr.org/en/situations/ukraine</t>
  </si>
  <si>
    <t>LVA002Minimal humanitarian conditions - Level 1</t>
  </si>
  <si>
    <t>LVA002Stressed humanitarian conditions - Level 2</t>
  </si>
  <si>
    <t>LVA002Severe humanitarian conditions - Level 4</t>
  </si>
  <si>
    <t>LVA002Extreme humanitarian conditions - Level 5</t>
  </si>
  <si>
    <t>LVA002Crisis affected groups</t>
  </si>
  <si>
    <t>LVA002People facing limited access constraints</t>
  </si>
  <si>
    <t>LVA002People facing restricted access constraints</t>
  </si>
  <si>
    <t>World Bank 2021; UNHCR 15/01/2024</t>
  </si>
  <si>
    <t>https://data.worldbank.org/indicator/AG.LND.TOTL.K2?locations=LT ;  https://reliefweb.int/report/poland/ukraine-situation-regional-refugee-response-plan-january-december-2024</t>
  </si>
  <si>
    <t>The whole country is considered exposed, as refugees reside across the country, therefore the total landmass of Lithuania is considered affected. The sources were chosen because they are the most reliable, OCHA provides landmass data and UNHCR is the source for the Regional Response Plan 2024 on the crisis of refugees from Ukraine in Lithuania. The reliability is high because the data is triangulated using multiple reliable sources.</t>
  </si>
  <si>
    <t>LTU002Landmass affected</t>
  </si>
  <si>
    <t>LTU002Illness cases reported</t>
  </si>
  <si>
    <t>LTU002Injuries reported</t>
  </si>
  <si>
    <t>LTU002Buildings damaged</t>
  </si>
  <si>
    <t>LTU002Buildings destroyed</t>
  </si>
  <si>
    <t>LTU002Buildings in affected area</t>
  </si>
  <si>
    <t>LTU002Economic Losses</t>
  </si>
  <si>
    <t>UNHCR accessed 28/11/2024; UNHCR 15/01/2024</t>
  </si>
  <si>
    <t>LTU002Stressed humanitarian conditions - Level 2</t>
  </si>
  <si>
    <t>LTU002Severe humanitarian conditions - Level 4</t>
  </si>
  <si>
    <t>LTU002Extreme humanitarian conditions - Level 5</t>
  </si>
  <si>
    <t>LTU002Crisis affected groups</t>
  </si>
  <si>
    <t>LTU002People facing limited access constraints</t>
  </si>
  <si>
    <t>LTU002People facing restricted access constraints</t>
  </si>
  <si>
    <t>https://data.worldbank.org/indicator/AG.LND.TOTL.K2?locations=MD ; https://reliefweb.int/report/poland/ukraine-situation-regional-refugee-response-plan-january-december-2024</t>
  </si>
  <si>
    <t>The whole country is considered exposed, as refugees reside across the country, therefore the total landmass of Moldova is considered affected. The sources were chosen because they are the most reliable, OCHA provides landmass data and UNHCR is the source for the Regional Response Plan 2024 on the crisis of refugees from Ukraine in Moldova. The reliability is high because the data is triangulated using multiple reliable sources.</t>
  </si>
  <si>
    <t>MDA002Landmass affected</t>
  </si>
  <si>
    <t>MDA002Illness cases reported</t>
  </si>
  <si>
    <t>MDA002Injuries reported</t>
  </si>
  <si>
    <t>MDA002Buildings damaged</t>
  </si>
  <si>
    <t>MDA002Buildings destroyed</t>
  </si>
  <si>
    <t>MDA002Buildings in affected area</t>
  </si>
  <si>
    <t>MDA002Economic Losses</t>
  </si>
  <si>
    <t>MDA002Stressed humanitarian conditions - Level 2</t>
  </si>
  <si>
    <t>MDA002Severe humanitarian conditions - Level 4</t>
  </si>
  <si>
    <t>MDA002Extreme humanitarian conditions - Level 5</t>
  </si>
  <si>
    <t>MDA002Crisis affected groups</t>
  </si>
  <si>
    <t>MDA002People facing limited access constraints</t>
  </si>
  <si>
    <t>MDA002People facing restricted access constraints</t>
  </si>
  <si>
    <t>https://data.worldbank.org/indicator/AG.LND.TOTL.K2?locations=PL ;  https://reliefweb.int/report/poland/ukraine-situation-regional-refugee-response-plan-january-december-2024</t>
  </si>
  <si>
    <t>The whole country is considered exposed, as refugees reside across the country, therefore the total landmass of Poland is considered affected. The sources were chosen because they are the most reliable, OCHA provides landmass data and UNHCR is the source for the Regional Response Plan 2024 on the crisis of refugees from Ukraine in Poland. The reliability is high because the data is triangulated using multiple reliable sources.</t>
  </si>
  <si>
    <t>POL002Landmass affected</t>
  </si>
  <si>
    <t>POL002Illness cases reported</t>
  </si>
  <si>
    <t>POL002Injuries reported</t>
  </si>
  <si>
    <t>POL002Buildings damaged</t>
  </si>
  <si>
    <t>POL002Buildings destroyed</t>
  </si>
  <si>
    <t>POL002Buildings in affected area</t>
  </si>
  <si>
    <t>POL002Economic Losses</t>
  </si>
  <si>
    <t>https://data2.unhcr.org/en/situations/ukraine ;  https://reliefweb.int/report/poland/ukraine-situation-regional-refugee-response-plan-january-december-2024</t>
  </si>
  <si>
    <t>POL002Stressed humanitarian conditions - Level 2</t>
  </si>
  <si>
    <t>POL002Severe humanitarian conditions - Level 4</t>
  </si>
  <si>
    <t>POL002Extreme humanitarian conditions - Level 5</t>
  </si>
  <si>
    <t>POL002Crisis affected groups</t>
  </si>
  <si>
    <t>POL002People facing limited access constraints</t>
  </si>
  <si>
    <t>POL002People facing restricted access constraints</t>
  </si>
  <si>
    <t>OCHA 04/04/2023 ; UNHCR 15/01/2024 ; Militarnyi 14/12/2023</t>
  </si>
  <si>
    <t>https://data.humdata.org/dataset/cod-ab-rou ; https://reliefweb.int/report/poland/ukraine-situation-regional-refugee-response-plan-january-december-2024 ; https://mil.in.ua/en/news/russian-drone-crashes-in-romania/</t>
  </si>
  <si>
    <t>The whole country is considered exposed, as refugees reside across the country, therefore the total landmass of Romania is considered affected. The sources were chosen because they are the most reliable, OCHA provides landmass data and UNHCR is the source for the Regional Response Plan 2024 on the crisis of refugees from Ukraine in Romania. The reliability is high because the data is triangulated using multiple reliable sources.</t>
  </si>
  <si>
    <t>ROU002Landmass affected</t>
  </si>
  <si>
    <t>ROU002Illness cases reported</t>
  </si>
  <si>
    <t>ROU002Injuries reported</t>
  </si>
  <si>
    <t>ROU002Buildings damaged</t>
  </si>
  <si>
    <t>ROU002Buildings destroyed</t>
  </si>
  <si>
    <t>ROU002Buildings in affected area</t>
  </si>
  <si>
    <t>ROU002Economic Losses</t>
  </si>
  <si>
    <t>ROU002Stressed humanitarian conditions - Level 2</t>
  </si>
  <si>
    <t>ROU002Severe humanitarian conditions - Level 4</t>
  </si>
  <si>
    <t>ROU002Extreme humanitarian conditions - Level 5</t>
  </si>
  <si>
    <t>ROU002Crisis affected groups</t>
  </si>
  <si>
    <t>ROU002People facing limited access constraints</t>
  </si>
  <si>
    <t>ROU002People facing restricted access constraints</t>
  </si>
  <si>
    <t>https://data.worldbank.org/indicator/AG.LND.TOTL.K2?locations=SK</t>
  </si>
  <si>
    <t>The whole country is considered exposed, as refugees reside across the country, therefore the total landmass of Slovakia is considered affected. The sources were chosen because they are the most reliable, OCHA provides landmass data and UNHCR is the source for the Regional Response Plan 2024 on the crisis of refugees from Ukraine in Slovakia. The reliability is high because the data is triangulated using multiple reliable sources.</t>
  </si>
  <si>
    <t>SVK002Landmass affected</t>
  </si>
  <si>
    <t>SVK002Illness cases reported</t>
  </si>
  <si>
    <t>SVK002Injuries reported</t>
  </si>
  <si>
    <t>Not applicable</t>
  </si>
  <si>
    <t>SVK002Buildings damaged</t>
  </si>
  <si>
    <t>SVK002Buildings destroyed</t>
  </si>
  <si>
    <t>SVK002Buildings in affected area</t>
  </si>
  <si>
    <t>SVK002Economic Losses</t>
  </si>
  <si>
    <t>UNHCR accessed UNHCR accessed 28/11/2024; UNHCR 15/02/2023</t>
  </si>
  <si>
    <t>SVK002Stressed humanitarian conditions - Level 2</t>
  </si>
  <si>
    <t>SVK002Severe humanitarian conditions - Level 4</t>
  </si>
  <si>
    <t>SVK002Extreme humanitarian conditions - Level 5</t>
  </si>
  <si>
    <t>SVK002Crisis affected groups</t>
  </si>
  <si>
    <t>SVK002People facing limited access constraints</t>
  </si>
  <si>
    <t>SVK002People facing restricted access constraints</t>
  </si>
  <si>
    <t>World Population accessed 03/12/2024</t>
  </si>
  <si>
    <t>https://worldpopulationreview.com/countries/morocco-population</t>
  </si>
  <si>
    <t>The total population of Morocco in 2024, including refugees, migrants, and asylum seekers. The source is chosen instead of the World Bank as it provides more up-to-date figures and considers population growth, internal displacement, and migration into and out of the country.</t>
  </si>
  <si>
    <t>MAR002Total population</t>
  </si>
  <si>
    <t>City Population accessed 03/12/2024</t>
  </si>
  <si>
    <t>https://www.citypopulation.de/en/morocco/admin/</t>
  </si>
  <si>
    <t>The landmass affected covers the top three cities hosting the largest numbers of refugees and asylum seekers, which are Rabat, Casablanca, and Oujda.</t>
  </si>
  <si>
    <t>MAR002Landmass affected</t>
  </si>
  <si>
    <t>https://worldpopulationreview.com/cities/morocco</t>
  </si>
  <si>
    <t>The number of people exposed corresponds to the total population of the top three cities hosting the largest number of refugees and asylum seekers, which are Rabat, Casablanca, and Oujda. This figure is taken from World Population. This source was chosen because it provides regular updates to population figures and it is the most reliable one. The reliability of this data is medium because it is based on estimations.</t>
  </si>
  <si>
    <t>MAR002People exposed</t>
  </si>
  <si>
    <t>UNHCR accessed 03/12/2024</t>
  </si>
  <si>
    <t>https://reporting.unhcr.org/morocco-factsheet-9238</t>
  </si>
  <si>
    <t xml:space="preserve">The number of people affected corresponds to the number of refugees (9,059 ) and asylum seekers (8,670) living in Morocco. The figure is taken from UNHCR data from 2024. It is valid as of June 2024.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indicator is low as it is an underestimate due to the lack of publicly available sources and assessments that indicate the number of people affected from the hosting population. The country is a transit and destination country for mixed migration flows, mostly from sub-Saharan countries. People on the move hoping to eventually reach Europe but staying in Morocco because of movement restrictions and a lack of money to complete their journeys face the risk of human trafficking and detention. They also suffer from poor living conditions. Many of those in an irregular status reside in highly unsanitary makeshift camps, mostly in Casablanca city. </t>
  </si>
  <si>
    <t>MAR002People affected</t>
  </si>
  <si>
    <t>The number of people displaced by the crisis includes the number of refugees and asylum seekers. There is an info gap as the number of migrants in an irregular status is not available. This figure is taken from UNHCR factsheet for August 2024.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high as it is up to date.</t>
  </si>
  <si>
    <t>MAR002People displaced</t>
  </si>
  <si>
    <t>IOM accessed 03/12/2024</t>
  </si>
  <si>
    <t>https://missingmigrants.iom.int/region/mediterranean?region_incident=All&amp;route=3956&amp;year%5B%5D=13651&amp;month=All&amp;incident_date%5Bmin%5D=05%2F01%2F2024&amp;incident_date%5Bmax%5D=10%2F31%2F2024</t>
  </si>
  <si>
    <t>Fatalities between 1 June to 30th November on the Western Mediterranean route.</t>
  </si>
  <si>
    <t>MAR002Fatalities reported</t>
  </si>
  <si>
    <t>MAR002Fatalities in all crises</t>
  </si>
  <si>
    <t>The number of people in need includes the number of refugees and asylum seekers in Morocco.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high because it is up to date. The country is a transit and destination country for mixed migration flows, mostly from sub-Saharan countries. People on the move hoping to eventually reach Europe but staying in Morocco because of movement restrictions and a lack of money to complete their journeys face the risk of human trafficking and detention. They also suffer from poor living conditions. Many of those in an irregular status reside in highly unsanitary makeshift camps, mostly in Casablanca city.</t>
  </si>
  <si>
    <t>MAR002People in Need</t>
  </si>
  <si>
    <t>World Population accessed 03/12/2024 ; UNHCR accessed 03/12/2024</t>
  </si>
  <si>
    <t>https://worldpopulationreview.com/cities/morocco ; https://reporting.unhcr.org/morocco-factsheet-9238</t>
  </si>
  <si>
    <t>According to INFORM SI methodology, the number of people in Level 1 is equal to the people exposed minus the people affected. People in Level 1 are able to meet their basic needs without employing irreversible coping strategies.</t>
  </si>
  <si>
    <t>MAR002Minimal humanitarian conditions - Level 1</t>
  </si>
  <si>
    <t>According to INFORM SI methodology, the number of people in Level 2 is equal to the people affected minus the people in need. Since all the people affected are also in need, there are no people in Level 2.</t>
  </si>
  <si>
    <t>MAR002Stressed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</si>
  <si>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and asylum seekers in Morocco. These figures are taken from UNHCR. This source approach was chosen because it is the most reliable and only source reporting the number of refugees and asylum seekers. Other sources such as IOM have been considered, however they were not suitable because the figures provided are outdated. The reliability of this data is high because it is up to date. </t>
  </si>
  <si>
    <t>MAR002Moderate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</si>
  <si>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</si>
  <si>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MAR002Severe humanitarian conditions - Level 4</t>
  </si>
  <si>
    <t>MAR002Extreme humanitarian conditions - Level 5</t>
  </si>
  <si>
    <t>World Population accessed 10/11/2024 ; UNHCR accessed 20/11/2024</t>
  </si>
  <si>
    <t>https://worldpopulationreview.com/countries/morocco-population ; https://reporting.unhcr.org/morocco-factsheet-9238</t>
  </si>
  <si>
    <t>In this crisis, 3 out of 5 population groups are affected: host population, refugees, and asylum seekers.</t>
  </si>
  <si>
    <t>MAR002Crisis affected groups</t>
  </si>
  <si>
    <t>World Population accessed 02/12/2024</t>
  </si>
  <si>
    <t>https://worldpopulationreview.com/countries/tunisia-population</t>
  </si>
  <si>
    <t>The total population of Tunisia in 2024, including refugees, migrants, and asylum seekers</t>
  </si>
  <si>
    <t>TUN002Total population</t>
  </si>
  <si>
    <t>City Population accessed 02/12/2024</t>
  </si>
  <si>
    <t>https://www.citypopulation.de/en/tunisia/cities/</t>
  </si>
  <si>
    <t>The figure represents the total landmass of the top five governorates hosting refugees, asylum seekers, and migrants, which are Médenine, Tunis, Sfax, Ariana, and Sousse.</t>
  </si>
  <si>
    <t>TUN002Landmass affected</t>
  </si>
  <si>
    <t>The number of people exposed corresponds to the total population of the top five governorates hosting refugees, asylum seekers, and migrants which are Médenine, Tunis, Sfax, Ariana, and Sousse. This figure is taken from City Population. It is valid as of 2023. This source was chosen because it provides the latest population figures for each governorate. The reliability of this data is medium because it is updated only until 2023. The refugees, asylum seekers, and migrants contribute to adding a strain on resources such as housing, healthcare, education, and employment opportunities.</t>
  </si>
  <si>
    <t>TUN002People exposed</t>
  </si>
  <si>
    <t>UNHCR accessed 02/12/2024  ; MMC 25/10/2023</t>
  </si>
  <si>
    <t xml:space="preserve">The number of people affected corresponds to the total number of refugees, asylum seekers, and migrants living in Tunisia. The figures are taken from UNHCR (for the refugees and asylum seekers) and MMC (for the migrants). They are valid as of 31 October 2024 and September 2023 respectively. These sources were chosen because they are the most reliable and only sources reporting the number of refugees, asylum seekers, and migrants. Other sources such as IOM have been considered, however they were not suitable because the figures are outdated. The reliability of this indicator is low as it is an underestimate due to the lack of publicly available sources and assessments that indicate the number of people affected from the hosting population. </t>
  </si>
  <si>
    <t>TUN002People affected</t>
  </si>
  <si>
    <t xml:space="preserve">The number of people displaced by the crisis includes the number of refugees, asylum seekers, and irregular or unregistered migrants in Tunisia. The figures are taken from UNHCR (for the refugees and asylum seekers) and MMC (for the migrants). These sources were chosen because they are the most reliable and only sources reporting the number of refugees, asylum seekers, and migrants. Other sources such as IOM have been considered, however they were not suitable because the figures are outdated. The reliability of this data is high because it is up to date. </t>
  </si>
  <si>
    <t>TUN002People displaced</t>
  </si>
  <si>
    <t>IOM accessed 02/12//2024</t>
  </si>
  <si>
    <t>https://missingmigrants.iom.int/region/mediterranean?region_incident=All&amp;route=3861&amp;year%5B%5D=13651&amp;month=All&amp;incident_date%5Bmin%5D=05%2F01%2F2024&amp;incident_date%5Bmax%5D=10%2F31%2F2024</t>
  </si>
  <si>
    <t>The number of dead/missing migrants in the Central Mediterranean route between 1 June and 30 November.</t>
  </si>
  <si>
    <t>TUN002Fatalities reported</t>
  </si>
  <si>
    <t>TUN002Fatalities in all crises</t>
  </si>
  <si>
    <t>The number of people in need includes the number of refugees, asylum seekers, and irregular or unregistered migrants in Tunisia. The figures are taken from UNHCR (for the refugees and asylum seekers) and MMC (for the migrants). These sources were chosen because they are the most reliable and only sources reporting the number of refugees, asylum seekers, and migrants. Other sources such as IOM have been considered, however they were not suitable because the figures are outdated. The reliability of this data is high because it is up to date. The figure represents refugees and asylum seekers are among the most affected by the economic and political issues that Tunisia is facing. They already have needs for temporary shelter, food, education, healthcare, and psychosocial support. This source was chosen because is the only one reporting updated figures on displaced people.</t>
  </si>
  <si>
    <t>TUN002People in Need</t>
  </si>
  <si>
    <t>City Population accessed 02/12/2024 ; UNHCR accessed 02/12/2024  ; MMC 25/10/2023</t>
  </si>
  <si>
    <t>https://www.citypopulation.de/en/tunisia/cities/ ;  https://data.unhcr.org/en/country/tun ; https://reliefweb.int/report/tunisia/quarterly-mixed-migration-update-north-africa-quarter-3-2023</t>
  </si>
  <si>
    <t>TUN002Minimal humanitarian conditions - Level 1</t>
  </si>
  <si>
    <t>TUN002Stressed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</si>
  <si>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asylum seekers, and migrants in Tunisia. The figures are taken from UNHCR (for the refugees and asylum seekers) and MMC (for the migrants). These sources were chosen because they are the most reliable and only sources reporting the number of refugees, asylum seekers, and migrants. Other sources such as IOM have been considered, however they were not suitable because the figures are outdated. The reliability of this data is high because it is up to date.</t>
  </si>
  <si>
    <t>TUN002Moderate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</si>
  <si>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</si>
  <si>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TUN002Severe humanitarian conditions - Level 4</t>
  </si>
  <si>
    <t>TUN002Extreme humanitarian conditions - Level 5</t>
  </si>
  <si>
    <t>https://worldpopulationreview.com/countries/egypt-population</t>
  </si>
  <si>
    <t>The total population of Egypty in 2024, including refugees, migrants, and asylum seekers. The source is chosen instead of the World Bank as it provides more up-to-date figures and considers population growth, internal displacement, and migration into and out of the country.</t>
  </si>
  <si>
    <t>EGY004Total population</t>
  </si>
  <si>
    <t>https://www.citypopulation.de/en/egypt/cities/</t>
  </si>
  <si>
    <t>The landmass affected covers the top three governorates hosting refugees and asylum seekers in Egypt which are Cairo, Giza, and Alexandria.</t>
  </si>
  <si>
    <t>EGY004Landmass affected</t>
  </si>
  <si>
    <t>The number of people exposed corresponds to the total population of the top three governorates hosting refugees and asylum seekers which are Cairo, Giza, and Alexandria. This figure is taken from City Population. It is valid as of 2023. This source was chosen because it provides the latest population figures for each governorate. The reliability of this data is medium because it is updated only until 2023. The refugees reside across the country and contribute to adding a strain on resources such as housing, healthcare, education, and employment opportunities for everyone.</t>
  </si>
  <si>
    <t>EGY004People exposed</t>
  </si>
  <si>
    <t>https://data.unhcr.org/en/country/egy</t>
  </si>
  <si>
    <t>The number of people affected corresponds to the total number of refugees, asylum seekers living in Egypt. The figure is taken from UNHCR. It is valid as of 30 November 2024.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indicator is low as it is an underestimate due to the lack of publicly available sources and assessments that indicate the number of people affected from the hosting population. Most refugees and asylum seekers live in overcrowded neighbourhoods in poor cities, mostly in Alexandria, Cairo, and Giza. The rising costs of living and legal barriers to accessing formal employment leave refugees in a precarious socioeconomic situation. This is also because of the economic crisis in the country, characterised by high inflation rates and the depreciation of the Egyptian pound. The price of basic commodities, including bread and meat, have also been rising, limiting food access for refugees and asylum seekers.</t>
  </si>
  <si>
    <t>EGY004People affected</t>
  </si>
  <si>
    <t>The number of people displaced by the crisis includes the number of refugees and asylum seekers.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high as it is up to date.</t>
  </si>
  <si>
    <t>EGY004People displaced</t>
  </si>
  <si>
    <t>EGY004Illness cases reported</t>
  </si>
  <si>
    <t>EGY004Injuries reported</t>
  </si>
  <si>
    <t>ACLED accessd 03/12/2024</t>
  </si>
  <si>
    <t xml:space="preserve">The number of fatalities across Egypt between 1 June and 30 November 2024, related to refugees and asylum seekers. </t>
  </si>
  <si>
    <t>EGY004Fatalities reported</t>
  </si>
  <si>
    <t>EGY004Fatalities in all crises</t>
  </si>
  <si>
    <t>EGY004Buildings damaged</t>
  </si>
  <si>
    <t>EGY004Buildings destroyed</t>
  </si>
  <si>
    <t>EGY004Buildings in affected area</t>
  </si>
  <si>
    <t>EGY004Economic Losses</t>
  </si>
  <si>
    <t>The number of people in need includes the number of refugees and asylum seekers in Egypt.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high because it is up to date. Most refugees and asylum seekers live in overcrowded neighbourhoods in poor cities, mostly in Alexandria, Cairo, and Giza. The rising costs of living and legal barriers to accessing formal employment leave refugees in a precarious socioeconomic situation. This is also because of the economic crisis in the country, characterised by high inflation rates and the depreciation of the Egyptian pound. The price of basic commodities, including bread and meat, have also been rising, limiting food access for refugees and asylum seekers.</t>
  </si>
  <si>
    <t>EGY004People in Need</t>
  </si>
  <si>
    <t>City Population accessed 03/12/2024 ; UNHCR accessed 03/12/2024</t>
  </si>
  <si>
    <t>https://www.citypopulation.de/en/egypt/cities/ ; https://data.unhcr.org/en/country/egy</t>
  </si>
  <si>
    <t>EGY004Minimal humanitarian conditions - Level 1</t>
  </si>
  <si>
    <t>EGY004Stressed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</si>
  <si>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and asylum seekers in Egypt. These figures are taken from UNHCR. This source approach was chosen because it is the most reliable and only source reporting the number of refugees and asylum seekers. Other sources such as IOM have been considered, however they were not suitable because the figures provided are outdated. The reliability of this data is high because it is up to date.</t>
  </si>
  <si>
    <t>EGY004Moderate humanitarian conditions - Level 3</t>
  </si>
  <si>
    <t>EGY004Severe humanitarian conditions - Level 4</t>
  </si>
  <si>
    <t>EGY004Extreme humanitarian conditions - Level 5</t>
  </si>
  <si>
    <t>In this crisis, 2 out of 5 population groups are affected: host population, refugees, and asylum seekers.</t>
  </si>
  <si>
    <t>EGY004Crisis affected groups</t>
  </si>
  <si>
    <t>EGY004People facing limited access constraints</t>
  </si>
  <si>
    <t>EGY004People facing restricted access constraints</t>
  </si>
  <si>
    <t>World Meter accessed 03/12/2024</t>
  </si>
  <si>
    <t xml:space="preserve">https://www.worldometers.info/world-population/italy-population/#:~:text=Italy%202020%20population%20is%20estimated,532%20people%20per%20mi2)
</t>
  </si>
  <si>
    <t>The total population of Italy in 2024, including refugees, migrants, and asylum seekers. The source is chosen instead of the World Bank as it provides more up-to-date figures and considers population growth, internal displacement, and migration into and out of the country.</t>
  </si>
  <si>
    <t>ITA002Total population</t>
  </si>
  <si>
    <t>https://www.citypopulation.de/en/italy/admin/</t>
  </si>
  <si>
    <t xml:space="preserve">The landmass affected covers the top five regions receiving refugees, asylum seekers, and migrants in Italy which are Sicily, Calabria, Tuscany, Liguria, and Sardinia. </t>
  </si>
  <si>
    <t>ITA002Landmass affected</t>
  </si>
  <si>
    <t>The number of people exposed corresponds to the total population of the top five regions hosting refugees, asylum seekers, and migrants which are Sicily, Calabria, Tuscany, Liguria, and Sardinia. This figure is taken from City Population. It is valid as of 2024. This source was chosen because it provides the latest population figures for each region. The reliability of this data is high because it is up to date. The presence of migrants, refugees, and asylum seekers affects resource allocations, has an economic impact, and requires political consideration and social cohesion process.</t>
  </si>
  <si>
    <t>ITA002People exposed</t>
  </si>
  <si>
    <t xml:space="preserve">https://data2.unhcr.org/en/situations/mediterranean/location/5205
</t>
  </si>
  <si>
    <t>The number of people affected corresponds to the total number of sea arrivals in 2023 (157,651) and in 2024 as of 01 December (63,290). The arrivals in 2023 are considered here among the affected people as they likely still have unmet needs and going through a registration and documentation processes. The figure is taken from UNHCR. It is valid as of 01 December 2024.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indicator is low as it is an underestimate due to the lack of publicly available sources and assessments that indicate the number of people affected from the hosting population.</t>
  </si>
  <si>
    <t>ITA002People affected</t>
  </si>
  <si>
    <t>The number of people displaced by the crisis includes the number of refugees, asylum seekers, and migrants (sea arrivals in 2023 (157,651) and in 2024 as of 01 December (63,290).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high as it is up to date.</t>
  </si>
  <si>
    <t>ITA002People displaced</t>
  </si>
  <si>
    <t>ITA002Illness cases reported</t>
  </si>
  <si>
    <t>ITA002Injuries reported</t>
  </si>
  <si>
    <t>The number of missing migrants in the Central Mediterranean route between 1 June and 30 November</t>
  </si>
  <si>
    <t>ITA002Fatalities reported</t>
  </si>
  <si>
    <t>ITA002Fatalities in all crises</t>
  </si>
  <si>
    <t>ITA002Buildings damaged</t>
  </si>
  <si>
    <t>ITA002Buildings destroyed</t>
  </si>
  <si>
    <t>ITA002Buildings in affected area</t>
  </si>
  <si>
    <t>ITA002Economic Losses</t>
  </si>
  <si>
    <t>The number of people in need includes the number of sea arrivals in 2023 (157,651) and in 2024 as of 01 December (63,290). The arrivals in 2023 are considered here among the affected people as they likely still have unmet needs and going through a registration and documentation processes. This figure is taken from UNHCR. This source was chosen because it provides regular updates to the number of refugees, asylum seekers, and migrants and it is the most reliable one. Other sources such as IOM have been considered, however they were not suitable because the figures provided are outdated. The reliability of this data is high because it is up to date. The presence of migrants, refugees, and asylum seekers affects resource allocations, has an economic impact, and requires political consideration and social cohesion process.</t>
  </si>
  <si>
    <t>ITA002People in Need</t>
  </si>
  <si>
    <t xml:space="preserve">https://www.citypopulation.de/en/italy/admin/ ; https://data2.unhcr.org/en/situations/mediterranean/location/5205
</t>
  </si>
  <si>
    <t>ITA002Minimal humanitarian conditions - Level 1</t>
  </si>
  <si>
    <t>ITA002Stressed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</si>
  <si>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asylum seekers, and migrants in Italy. These figures are taken from UNHCR. This source approach was chosen because it is the most reliable and only source reporting the number of refugees and asylum seekers. Other sources such as IOM have been considered, however they were not suitable because the figures provided are outdated. The reliability of this data is high because it is up to date.</t>
  </si>
  <si>
    <t>ITA002Moderate humanitarian conditions - Level 3</t>
  </si>
  <si>
    <t>ITA002Severe humanitarian conditions - Level 4</t>
  </si>
  <si>
    <t>ITA002Extreme humanitarian conditions - Level 5</t>
  </si>
  <si>
    <t>In this crisis, 2 out of 5 population groups are affected: host population, refugees, asylum seekers, and migrants.</t>
  </si>
  <si>
    <t>ITA002Crisis affected groups</t>
  </si>
  <si>
    <t>ITA002People facing limited access constraints</t>
  </si>
  <si>
    <t>ITA002People facing restricted access constraints</t>
  </si>
  <si>
    <t xml:space="preserve">World Meter accessed  03/12/2024 </t>
  </si>
  <si>
    <t>https://www.worldometers.info/world-population/spain-population/</t>
  </si>
  <si>
    <t>The total population of Spain in 2024, including refugees, migrants, and asylum seekers. The source is chosen instead of the World Bank as it provides more up-to-date figures and considers population growth, internal displacement, and migration into and out of the country.</t>
  </si>
  <si>
    <t>ESP002Total population</t>
  </si>
  <si>
    <t>https://www.citypopulation.de/en/spain/admin/</t>
  </si>
  <si>
    <t>The landmass affected covers the top three autonomous communities receiving refugees, asylum seekers, and migrants in Spain which are Andalusia, Balearic Islands, and Canary Islands.</t>
  </si>
  <si>
    <t>ESP002Landmass affected</t>
  </si>
  <si>
    <t>The number of people exposed corresponds to the total population the top three autonomous communities receiving refugees, asylum seekers, and migrants in Spain which are Andalusia, Balearic Islands, and Canary Islands. This figure is taken from City Population. It is valid as of 2023. This source was chosen because it provides the latest population figures for each region. The reliability of this data is medium because it is only updated until 2023. The presence of migrants, refugees, and asylum seekers affects resource allocations, has an economic impact, and requires political consideration and social cohesion process.</t>
  </si>
  <si>
    <t>ESP002People exposed</t>
  </si>
  <si>
    <t>https://data.unhcr.org/en/situations/europe-sea-arrivals/location/24567</t>
  </si>
  <si>
    <t>The number of people affected corresponds to the total number of sea arrivals via the Western Med. route in 2023 (16,741) and Northwest African maritime route in 2023 (40,330) and the total sea arrivals in the Western Med. route (14,786) and Northwest African maritime route (40,759) as of 24 November 2024. The arrivals in 2023 are considered here among the affected people as they likely still have unmet needs and going through a registration and documentation processes. The figure is taken from UNHCR. It is valid as of 24 November 2024.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indicator is low as it is an underestimate due to the lack of publicly available sources and assessments that indicate the number of people affected from the hosting population.</t>
  </si>
  <si>
    <t>ESP002People affected</t>
  </si>
  <si>
    <t>The number of people displaced by the crisis includes the number of refugees, asylum seekers, and migrants (sea arrivals via the Western Med. route in 2023 (16,741) and Northwest African maritime route in 2023 (40,330) and the total sea arrivals in the Western Med. route (14,786) and Northwest African maritime route (40,759) as of 24 November 2024).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high as it is up to date.</t>
  </si>
  <si>
    <t>ESP002People displaced</t>
  </si>
  <si>
    <t>ESP002Illness cases reported</t>
  </si>
  <si>
    <t>ESP002Injuries reported</t>
  </si>
  <si>
    <t>IOM accesssed 03/12/2024</t>
  </si>
  <si>
    <t>The number of missing migrants in the Western Mediterranean route between 1 June and 30 November</t>
  </si>
  <si>
    <t>ESP002Fatalities reported</t>
  </si>
  <si>
    <t>ESP002Fatalities in all crises</t>
  </si>
  <si>
    <t>ESP002Buildings damaged</t>
  </si>
  <si>
    <t>ESP002Buildings destroyed</t>
  </si>
  <si>
    <t>ESP002Buildings in affected area</t>
  </si>
  <si>
    <t>ESP002Economic Losses</t>
  </si>
  <si>
    <t>The number of people in need includes the number of sea arrivals via the Western Med. route in 2023 (16,741) and Northwest African maritime route in 2023 (40,330) and the total sea arrivals in the Western Med. route (14,786) and Northwest African maritime route (40,759) as of 24 November 2024. The arrivals in 2023 are considered here among the affected people as they likely still have unmet needs and going through a registration and documentation processes. This figure is taken from UNHCR. This source was chosen because it provides regular updates to the number of refugees, asylum seekers, and migrants and it is the most reliable one. Other sources such as IOM have been considered, however they were not suitable because the figures provided are outdated. The reliability of this data is high because it is up to date. The presence of migrants, refugees, and asylum seekers affects resource allocations, has an economic impact, and requires political consideration and social cohesion process.</t>
  </si>
  <si>
    <t>ESP002People in Need</t>
  </si>
  <si>
    <t>ESP002Minimal humanitarian conditions - Level 1</t>
  </si>
  <si>
    <t>ESP002Stressed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</si>
  <si>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asylum seekers, and migrants in Spain. These figures are taken from UNHCR. This source approach was chosen because it is the most reliable and only source reporting the number of refugees and asylum seekers. Other sources such as IOM have been considered, however they were not suitable because the figures provided are outdated. The reliability of this data is high because it is up to date.</t>
  </si>
  <si>
    <t>ESP002Moderate humanitarian conditions - Level 3</t>
  </si>
  <si>
    <t>ESP002Severe humanitarian conditions - Level 4</t>
  </si>
  <si>
    <t>ESP002Extreme humanitarian conditions - Level 5</t>
  </si>
  <si>
    <t>ESP002Crisis affected groups</t>
  </si>
  <si>
    <t>ESP002People facing limited access constraints</t>
  </si>
  <si>
    <t>ESP002People facing restricted access constraints</t>
  </si>
  <si>
    <t>World Bank accessed 26/03/2024</t>
  </si>
  <si>
    <t>https://data.worldbank.org/indicator/AG.LND.TOTL.K2?locations=RU</t>
  </si>
  <si>
    <t>The whole landmass is considered affected as refugees reside in across the country. The sources were chosen because they are the most reliable, OCHA provides landmass data and IOM is also reliable but one of the few available humanitarian sources on refugees from Ukraine in Russia . The reliability is low because it cannot be triangulated/cross-verified.</t>
  </si>
  <si>
    <t>RUS002Landmass affected</t>
  </si>
  <si>
    <t>RUS002Severe humanitarian conditions - Level 4</t>
  </si>
  <si>
    <t>RUS002Extreme humanitarian conditions - Level 5</t>
  </si>
  <si>
    <t>UNHCR accessed 09/12/2024</t>
  </si>
  <si>
    <t>https://data.unhcr.org/en/situations/ukraine</t>
  </si>
  <si>
    <t>RUS002Crisis affected groups</t>
  </si>
  <si>
    <t>ACLED accessed 30/11/2024</t>
  </si>
  <si>
    <t>This indicator is for crisis related fatalities in the last 6 months according to ACLED data. The number of fatalities among people displaced from Ukraine into Russia is not available, therefore the figure is 0 (as per ACLED fatalities methodology). Note: this is likely an underestimate, as many people displaced from Ukraine into Russia, are displaced forcibly, and are forced to undergo a filtration process on the Russian border which may result in unlawful detention and fatalities.</t>
  </si>
  <si>
    <t>RUS002Fatalities reported</t>
  </si>
  <si>
    <t>OCHA accessed 18/11/2024</t>
  </si>
  <si>
    <t>https://www.unocha.org/afghanistan</t>
  </si>
  <si>
    <t xml:space="preserve"> Afghanistan’s population is estimated to pass 44.5 million in 2024 according to OCHA's estimates.</t>
  </si>
  <si>
    <t>AFG001Total population</t>
  </si>
  <si>
    <t>World Bank accessed 18/11/2024; OCHA 23/12/2023</t>
  </si>
  <si>
    <t>https://prosperitydata360.worldbank.org/en/indicator/QOG+BD+wdi_area; https://reliefweb.int/report/afghanistan/afghanistan-humanitarian-needs-and-response-plan-2024-december-2023</t>
  </si>
  <si>
    <t>Affected land mass is the whole country landmass of Afghanistan as conflict and natural disasters contributed to humanitarian needs in all provinces and districts in Afghanistan. Though certain areas and populations are considered to be more severely affected, it is assumed that the entire country is experiencing a humanitarian crisis to a certain extent.</t>
  </si>
  <si>
    <t>AFG001Landmass affected</t>
  </si>
  <si>
    <t>OCHA 23/12/2023; OCHA accessed 18/11/2024</t>
  </si>
  <si>
    <t>https://reliefweb.int/report/afghanistan/afghanistan-humanitarian-needs-and-response-plan-2024-december-2023; https://www.unocha.org/afghanistan</t>
  </si>
  <si>
    <t>The number of People exposed for Complex crisis in Afghanistan corresponds to  the total population of the country because conflict affects the entire country and is the primary driver of needs in Afghanistan, the country is also severely impacted by natural hazards such as drought, flooding, and the earthquake. Needs are also driven by the sociopolitical impacts of years of conflict. The entire country and therefore the entire population is exposed to various crises, though to different degrees. This figure is taken from OCHA HNRP 2024 since it is the most up to date source. The reliability of this data/indicator is [medium] because it is based on estimations.</t>
  </si>
  <si>
    <t>AFG001People exposed</t>
  </si>
  <si>
    <t>The number of people affected by the Complex crisis in Afghanistan corresponds to the total population of the country because of the complexity and protracted nature of the conflict and natural hazards driving needs across the country, according to the revised Humanitarian Response Plan (HRP), all districts of the country experienced either severe, extreme, or catastrophic multisectoral needs. Therefore, we are excluding the previous number of people affected from the HNO and considering that the entire population is impacted by various crises.  This figure is taken from OCHA HNRP 2024 since it is the most up-to-date source. The reliability of this data/indicator is medium because it is based on estimations.</t>
  </si>
  <si>
    <t>AFG001People affected</t>
  </si>
  <si>
    <t xml:space="preserve">IOM accessed 08/12/2024; UNHCR Accessed 08/12/2024 </t>
  </si>
  <si>
    <t>https://dtm.iom.int/online-interactive-resources/afghanistan-baseline-b1-assessment-2024; https://data.unhcr.org/en/situations/afghanistan</t>
  </si>
  <si>
    <t>Displacement in Afghanistan is a complex issue, compounded by both natural disasters and conflict. The number of people displaced by the crisis includes : the number of arrival IDPs from 2011 to 2020 (3254804), and  the number of arrival IDPs from 2021 to February 2024 (1241840), the number of returnees from abroad from 2021 to February 2024 (1305171), the number of IDP returnees from 2021 to February 2024 ( 1726209), and the number of registered Afghan refugees, asylum-seekers &amp; Afghans in refugee-like situation (in Iran, Pakistan, Tajikistan, Uzbekistan, Turkmenistan) as of 30 June 2024 (5,526,700 people). Tracking refugees is challenging due to recurring displacement, particularly along border regions with Pakistan and Iran, where unofficial crossings are common. To avoid double counting and as there is no historical tracking of their number, the number of Afghans who are coming back from neighbouring countries on daily basis are not included. These figures are taken from IOM and UNCHR. These sources are the only ones providing regular updates to the number of people displaced and therefore they are considered to have a medium reliability.</t>
  </si>
  <si>
    <t>AFG001People displaced</t>
  </si>
  <si>
    <t>OCHA accessed 08/12/2024</t>
  </si>
  <si>
    <t>https://public.tableau.com/app/profile/ocha.afghanistan.imu/viz/Afghanistan-Natural-Disasters_0/Situation</t>
  </si>
  <si>
    <t>From 21 June 2024 to 23 November 2024, 253 people were injured by natural disasters throughout Afghanistan.</t>
  </si>
  <si>
    <t>AFG001Injuries reported</t>
  </si>
  <si>
    <t>OCHA accessed 08/12/2024; ACLED accessed 08/12/2024</t>
  </si>
  <si>
    <t>https://acleddata.com/explorer/ ; https://public.tableau.com/app/profile/ocha.afghanistan.imu/viz/Afghanistan-Natural-Disasters_0/Situation</t>
  </si>
  <si>
    <t xml:space="preserve">All casualties between 01 June 2024 to 30 November 2024. The figure includes people who died due to conflict and natural disasters. It can be assumed that this is an underestimate given that insecurity in the country and remote locations where military offensives can occur make it difficult to track all fatalities. It also includes deaths related to some kind of natural disaster during the period. It is possible that there are additional premature deaths associated with food insecurity or illnesses and lack of health access, though this data is not available. </t>
  </si>
  <si>
    <t>AFG001Fatalities reported</t>
  </si>
  <si>
    <t>AFG001Fatalities in all crises</t>
  </si>
  <si>
    <t>OCHA 23/12/2023; IPC 27/05/2024</t>
  </si>
  <si>
    <t>https://reliefweb.int/report/afghanistan/afghanistan-humanitarian-needs-and-response-plan-2024-december-2023; https://reliefweb.int/report/afghanistan/afghanistan-ipc-acute-food-insecurity-analysis-march-october-2024-published-27-may-2024</t>
  </si>
  <si>
    <t>The figure is the total PIN according to the latest HNRP (for 2024) published in December 2023. The recent bans on Afghan women working for INGOs and the UN have added yet another layer of complexity to aid provision. The people in need of humanitarian assistance because of the Herat earthquake are already included in OCHA's HRP, therefore the number will not be added to that of PIN in the complex crisis INFORM severity index calculations to avoid duplication. Food needs are reported to be the most priority need, with 91% of people in rural areas and 83% of people in urban areas indicating food as their primary need. However, the latest IPC analysis was not considered by ACAPS as alternative source to represent the PiN in the INFORM severity index as it only considers food needs. Other needs such as health, livelihoods, clean drinking water, and protection are also high in Afghanistan. The number of people projected to be facing Crisis food insecurity levels or worse (IPC Phase 3 and above) between May - October 2024 are 12.4 million people, with 2.3 million people in Phase 4, and no one in Phase 5. The reliability of this data/indicator is high because it takes into consideration multiple sectorial needs.</t>
  </si>
  <si>
    <t>AFG001People in Need</t>
  </si>
  <si>
    <t xml:space="preserve">According to INFORM severity index methodology, the number of people facing Minimal humanitarian conditions or in Level 1= People exposed - People affected. Since the whole population is exposed and affected by the complex crisis in Afghanistan, there are no people facing minimal humanitarian conditions. </t>
  </si>
  <si>
    <t>AFG001Minimal humanitarian conditions - Level 1</t>
  </si>
  <si>
    <t>OCHA 23/01/2023 ; OCHA 23/12/2023; IPC 27/05/2024</t>
  </si>
  <si>
    <t>https://reliefweb.int/report/afghanistan/afghanistan-humanitarian-needs-overview-2023-january-2023 ; https://reliefweb.int/report/afghanistan/afghanistan-humanitarian-needs-and-response-plan-2024-december-2023; https://reliefweb.int/report/afghanistan/afghanistan-ipc-acute-food-insecurity-analysis-march-october-2024-published-27-may-2024</t>
  </si>
  <si>
    <t>According to the INFORM severity index methodology, people facing stressed humanitarian conditions or Level 2 = People affected - People in Need (PIN). The whole population is affected by the complex crisis in Afghanistan, and the People in Need figure is provided by OCHA's HNRP 2024.</t>
  </si>
  <si>
    <t>AFG001Stressed humanitarian conditions - Level 2</t>
  </si>
  <si>
    <t>According to INFORM Severity Index methodology, the sum of people in levels 3, 4 and 5 is equal to the total number of people in need. To estimate the severity distribution of the people in need ACAPS used the severity levels from HNO[2023] as percentages of current PIN.
As per OCHA's 2024 HNRP, the people in need of humanitarian assistance in 2024 are 23.7 million. The number of people in Levels 3, 4, and 5 is calculated based on the percentages of the PiN figure in the 2023 HNO. According to the 2023 HNO, about 48,3% of the people in need were facing moderate humanitarian conditions (Level 3) and 51,7% of the people in need were facing severe humanitarian conditions (Level 4), and none were considered to be facing extereme humanitarian conditions. Following on these percentages and the updated PiN figure of OCHA's 2024 HRP, 48,3% of the PiN is 11,447,100 people facing moderate humanitarian conditions (Level 3), and 51,7% of the PiN is about 12,252,900 people facing severe humanitarian conditions (Level 4). There are no people facing extereme humanitarian conditions. Food needs are reported to be a priority, with 91% of people in rural areas and 83% of people in urban areas indicating food as their primary need. However, the latest IPC analysis was not considered by ACAPS as alternative source to represent the PiN in the INFORM severity index as it only considers food needs. Other needs such as health, livelihoods, clean drinking water, and protection are also high in Afghanistan. The number of people projected to be facing Crisis food insecurity levels or worse (IPC Phase 3 and above) between May - October are 12.4 million people, with 2.3 million people in Phase 4, and no one in Phase 5.</t>
  </si>
  <si>
    <t>AFG001Moderate humanitarian conditions - Level 3</t>
  </si>
  <si>
    <t>According to INFORM Severity Index methodology, the sum of people in levels 3, 4 and 5 is equal to the total number of people in need. To estimate the severity distribution of the people in need ACAPS used the severity levels from HNO[2023] as percentages of current PIN.As per OCHA's 2024 HNRP, the people in need of humanitarian assistance in 2024 are 23.7 million. The number of people in Levels 3, 4, and 5 is calculated based on the percentages of the PiN figure in the 2023 HNO. According to the 2023 HNO, about 48,3% of the people in need were facing moderate humanitarian conditions (Level 3) and 51,7% of the people in need were facing severe humanitarian conditions (Level 4), and none were considered to be facing extreme humanitarian conditions. Following on these percentages and the updated PiN figure of OCHA's 2024 HRP, 48,3% of the PiN is 11,447,100 people facing moderate humanitarian conditions (Level 3), and 51,7% of the PiN is about 12,252,900 people facing severe humanitarian conditions (Level 4). There are no people facing extreme humanitarian conditions. Food needs are reported to be the priority need, with 91% of people in rural areas and 83% of people in urban areas indicating food as their primary need. However, the latest IPC analysis was not considered by ACAPS as an alternative source to represent the PiN in the INFORM severity index, as it only considers food needs. Other needs such as health, livelihoods, clean drinking water, and protection are also high in Afghanistan. The number of people projected to be facing Crisis food insecurity levels or worse (IPC Phase 3 and above) between May - October 2024 are 12.4 million people, with 2.3 million people in Phase 4, and no one in Phase 5.</t>
  </si>
  <si>
    <t>AFG001Severe humanitarian conditions - Level 4</t>
  </si>
  <si>
    <t>According to INFORM Severity Index methodology, the sum of people in levels 3, 4 and 5 is equal to the total number of people in need. To estimate the severity distribution of the people in need ACAPS used the severity levels from HNO[2023] as percentages of current PIN. As per OCHA's 2024 HNRP, the people in need of humanitarian assistance in 2024 are 23.7 million. The number of people in Levels 3, 4, and 5 is calculated based on the percentages of the PiN figure in the 2023 HNO. According to the 2023 HNO, about 48,3% of the people in need were facing moderate humanitarian conditions (Level 3) and 51,7% of the people in need were facing severe humanitarian conditions (Level 4), and none were considered to be facing extreme humanitarian conditions. Following on these percentages and the updated PiN figure of OCHA's 2024 HRP, 48,3% of the PiN is 11,447,100 people facing moderate humanitarian conditions (Level 3), and 51,8% of the PiN is about 12,252,900 people facing severe humanitarian conditions (Level 4). There are no people facing extreme humanitarian conditions. Food needs are reported to be the most priority need, with 91% of people in rural areas and 83% of people in urban areas indicating food as their primary need. However, the latest IPC analysis was not considered by ACAPS as an alternative source to represent the PiN in the INFORM severity index, as it only considers food needs. Other needs such as health, livelihoods, clean drinking water, and protection are also high in Afghanistan. The number of people projected to be facing Crisis food insecurity levels or worse (IPC Phase 3 and above) between May - October 2024 are 12.4 million people, with 2.3 million people in Phase 4, and no one in Phase 5.</t>
  </si>
  <si>
    <t>AFG001Extreme humanitarian conditions - Level 5</t>
  </si>
  <si>
    <t>Considering the complxcity of vulnerable conditions, in this crisis, all 5 population groups are affected: IDPs, host population, non-host population, refugees and asylum seekers, and returnees.</t>
  </si>
  <si>
    <t>AFG001Crisis affected groups</t>
  </si>
  <si>
    <t>There is no information on it</t>
  </si>
  <si>
    <t>AFG001People facing limited access constraints</t>
  </si>
  <si>
    <t>OCHA 23/01/23, World Population Review accessed 29/10/2023</t>
  </si>
  <si>
    <t>https://reliefweb.int/report/afghanistan/afghanistan-humanitarian-needs-overview-2023-january-2023; https://worldpopulationreview.com/world-cities/kandahar-population</t>
  </si>
  <si>
    <t xml:space="preserve">During Whole of Afghanistan (WoA) assessment in 2022, the assessment covered all 34 provinces and achieved representative results for all urban and rural areas,
with the exception of Kandahar city due to access constraints. It implies that the population in Kandahar city are facing restricted access constraint. </t>
  </si>
  <si>
    <t>AFG001People facing restricted access constraints</t>
  </si>
  <si>
    <t>AFG001Illness cases reported</t>
  </si>
  <si>
    <t>OCHA 16/10/2023</t>
  </si>
  <si>
    <t>https://reliefweb.int/report/afghanistan/afghanistan-herat-earthquake-response-plan-october-2023-march-2024</t>
  </si>
  <si>
    <t>Over 21,300 buildings sustained damage due to earthquake</t>
  </si>
  <si>
    <t>AFG001Buildings damaged</t>
  </si>
  <si>
    <t>Over 3,330 homes destroyed due to earthquakes</t>
  </si>
  <si>
    <t>AFG001Buildings destroyed</t>
  </si>
  <si>
    <t>AFG001Buildings in affected area</t>
  </si>
  <si>
    <t>AFG001Economic Losses</t>
  </si>
  <si>
    <t>World Population Review accessed 15/11/2024</t>
  </si>
  <si>
    <t>https://worldpopulationreview.com/countries/north-korea-population</t>
  </si>
  <si>
    <t>Total population in the country as of 30 October 2024.</t>
  </si>
  <si>
    <t>PRK001Total population</t>
  </si>
  <si>
    <t>World Bank accessed 15/11/2024</t>
  </si>
  <si>
    <t>https://data.worldbank.org/indicator/AG.LND.TOTL.K2?locations=KP</t>
  </si>
  <si>
    <t>The whole of the country is considered affected.</t>
  </si>
  <si>
    <t>PRK001Landmass affected</t>
  </si>
  <si>
    <t>https://worldpopulationreview.com/countries/north-korea-population ; https://worldpopulationreview.com/countries/north-korea-population</t>
  </si>
  <si>
    <t>The number of people exposed corresponds to the total population of the country. This figure is taken from World Population Review accessed (15/11/2024). It is valid as at 30 October 2024. This source was chosen because it is the most up to date source. The reliability of this data is [medium] because it is based on estimations.</t>
  </si>
  <si>
    <t>PRK001People exposed</t>
  </si>
  <si>
    <t xml:space="preserve">https://worldpopulationreview.com/countries/north-korea-population </t>
  </si>
  <si>
    <t>The number of people affected corresponds to the total population of the country. This figure is taken from World Population Review accessed (15/11/2024). It is valid as at 30 October 2024. This source was chosen because it is the most up to date source. The reliability of this data is [medium] because it is based on estimations.</t>
  </si>
  <si>
    <t>PRK001People affected</t>
  </si>
  <si>
    <t>The OWP 08/09/2024; MOU accessed 15/11/2024</t>
  </si>
  <si>
    <t xml:space="preserve">The OWP 08/09/2024 ; https://www.unikorea.go.kr/eng_unikorea/relations/statistics/defectors/ </t>
  </si>
  <si>
    <t>The number of people displaced by the complex crisis includes: (the number of IDPs who have been displced in North Korea’s Chagang Province due the summer floods in July 2024, and the number of people displaced to South Korea as of  2023. North Koreans use smuggling routes to reach China or South Korea. About 34100 North Koreans arrived in South Korea as of  2023. The number of North Koreans in other host countries is  unclear. The number of internally displaced is also unclear. More than 15,000 have been displaced in North Korea’s Chagang Province due the summer floods in July 2024. These figures are taken from (The OWP 08/09/2024; MOU accessed 15/11/2024). These sources are the only sources available and therefore they are considered to have a medium reliability.</t>
  </si>
  <si>
    <t>PRK001People displaced</t>
  </si>
  <si>
    <t>PRK001Injuries reported</t>
  </si>
  <si>
    <t>ACLED accessed  15/11/2024; The OWP 08/09/2024</t>
  </si>
  <si>
    <t>https://acleddata.com/explorer/; https://theowp.org/north-korea-executes-officials-over-catastrophic-floods/</t>
  </si>
  <si>
    <t xml:space="preserve">The total number of recorded fatalities between 1 May and 31 October 2024. </t>
  </si>
  <si>
    <t>PRK001Fatalities reported</t>
  </si>
  <si>
    <t>PRK001Fatalities in all crises</t>
  </si>
  <si>
    <t>UN RC DPRK 10/02/2020</t>
  </si>
  <si>
    <t>https://reliefweb.int/report/democratic-peoples-republic-korea/provisional-2020-dpr-korea-needs-and-priorities-overview</t>
  </si>
  <si>
    <t>The number of people in need is taken from the 2020 Needs and Priorities Overview. This source was chosen because it is comprehensive of multiple sectors. The reliability of this data is [low] because it is not up to date.  There is no Level 1 because everyone exposed is considered affected. Level 2 is the entire country population (26 million) minus the PIN. Level 3 includes the PIN, minus those considered in severe need. Level 4 includes those considered especially vulnerable and experiencing higher needs - this is calculated using the target PIN figure, which also includes 1.7 million children under 5. Given that the biggest needs relate to food and nutrition, this population is considered especially vulnerable. There is no one considered to be on Level 5.</t>
  </si>
  <si>
    <t>PRK001People in Need</t>
  </si>
  <si>
    <t>UN RC DPRK 10/02/2020 ; World Population Review accessed 15/11/2024</t>
  </si>
  <si>
    <t>https://reliefweb.int/report/democratic-peoples-republic-korea/provisional-2020-dpr-korea-needs-and-priorities-overview; https://worldpopulationreview.com/countries/north-korea-population</t>
  </si>
  <si>
    <t>PRK001Minimal humanitarian conditions - Level 1</t>
  </si>
  <si>
    <t>PRK001Stressed humanitarian conditions - Level 2</t>
  </si>
  <si>
    <t xml:space="preserve">According to INFORM Severity Index methodology, the sum of people in levels 3, 4 and 5 is equal to the total number of people in need. Level 3 includes the PIN (as assessed by the 2020 Needs and Priorities Overview), minus those considered in severe need. Level 4 includes those considered especially vulnerable and experiencing higher needs - this is calculated using the target PIN figure, which also includes 1.7 million children under 5. Given that the biggest needs relate to food and nutrition, this population is considered especially vulnerable. There is no one considered to be on Level 5. This source was chosen because it is comprehensive of multiple sectors. The reliability of this data is [low] because it is not up to date. </t>
  </si>
  <si>
    <t>PRK001Moderate humanitarian conditions - Level 3</t>
  </si>
  <si>
    <t>PRK001Severe humanitarian conditions - Level 4</t>
  </si>
  <si>
    <t>PRK001Extreme humanitarian conditions - Level 5</t>
  </si>
  <si>
    <t>UN RC DPRK 10/02/2020 ; World Population Review accessed 15/11/2024; The OWP 08/09/2024</t>
  </si>
  <si>
    <t>https://reliefweb.int/report/democratic-peoples-republic-korea/provisional-2020-dpr-korea-needs-and-priorities-overview; https://worldpopulationreview.com/countries/north-korea-population; https://theowp.org/north-korea-executes-officials-over-catastrophic-floods/</t>
  </si>
  <si>
    <t>In this crisis, 3 out of 5 population groups are affected: IDPs, host population and non-host population.</t>
  </si>
  <si>
    <t>PRK001Crisis affected groups</t>
  </si>
  <si>
    <t>United Nations Population Data Portal accessed 21/11/2024</t>
  </si>
  <si>
    <t>https://population.un.org/dataportal/data/indicators/49/locations/356/start/2024/end/2024/table/pivotbylocation?df=2132c206-6c7d-4875-8697-2dc449bc8870</t>
  </si>
  <si>
    <t>It is India's total population. The figure is an estimate for 2024.</t>
  </si>
  <si>
    <t>IND006Total population</t>
  </si>
  <si>
    <t>Sphere India 23/08/2024; Sphere India 09/09/2024; Government of Tripura accessed 26/09/2024; Government of Telangana 2021; Find Easy 19/01/2021</t>
  </si>
  <si>
    <t>https://reliefweb.int/report/india/situation-report-2-floods-landslides-tripura-date-23rd-august-2024-fri-time-1200-pm-ist; 
https://reliefweb.int/report/india/situation-report-2-flood-andhra-pradesh-telangana-date-09th-sept-2024-mon-time-1000-am-ist
https://tripura.gov.in/about-us
https://horticulture.tg.nic.in/downloads/TelanganaStateStatisticalAbstract_19_Jan_2022.pdf
https://www.findeasy.in/districts-in-andhra-pradesh/</t>
  </si>
  <si>
    <t>Monsoon floods occurred in several states in India in 2024. Floods in August and September have had significant impact in the states of Tripura, Telangana, and Andhra Pradesh. The districts affected by these floods have been identified from the Sphere India reports.
The affected districts are:
all districts of Tripura; districts of Bhadradri Kothagudem, Khammam, Mahabubabad, Mahbubnagar, Suryapet, and Warangal in Telangana; and districts of Bapatla, Guntur, Krishna, and NTR in Andhra Pradesh.
The landmass affected is the total area of the identified districts.</t>
  </si>
  <si>
    <t>IND006Landmass affected</t>
  </si>
  <si>
    <t>https://reliefweb.int/report/india/situation-report-2-floods-landslides-tripura-date-23rd-august-2024-fri-time-1200-pm-ist
https://reliefweb.int/report/india/situation-report-2-flood-andhra-pradesh-telangana-date-09th-sept-2024-mon-time-1000-am-ist
https://tripura.gov.in/about-us
https://horticulture.tg.nic.in/downloads/TelanganaStateStatisticalAbstract_19_Jan_2022.pdf
https://www.findeasy.in/districts-in-andhra-pradesh/</t>
  </si>
  <si>
    <t xml:space="preserve">Monsoon floods occurred in several states in India in 2024. Floods in August and September have had significant impact in the states of Tripura, Telangana, and Andhra Pradesh. The districts affected by these floods have been identified from the Sphere India reports.
The affected districts are:
all districts of Tripura; districts of Bhadradri Kothagudem, Khammam, Mahabubabad, Mahbubnagar, Suryapet, and Warangal in Telangana; and districts of Bapatla, Guntur, Krishna, and NTR in Andhra Pradesh.
The population exposed is the total number of people living in the districts identified to be affected by the floods.
The data for the exposed population is old (2011 census figures), however, based on the understanding of the context, it should not result in overestimation.
Regarding sources:
There is a lack of updated information on population. Since the 2011 census in India, several administrative divisions (including states and districts) have undergone changes and new administrative divisions (states and districts) have been created. These changes made it difficult to collect data on landmass and population, especially at a district level.Also, many documents and websites were found to be not accessible. ACAPS staff chose the sources they found to be the best for the purpose and cross-checked information/data provided in the selected sources. </t>
  </si>
  <si>
    <t>IND006People exposed</t>
  </si>
  <si>
    <t>Sphere India 06/09/2024; Sphere India 09/09/2024; Global Data Lab accessed 26/09/2024</t>
  </si>
  <si>
    <t>https://reliefweb.int/report/india/tripura-floods-and-landslides-joint-rapid-needs-assessment-september-2024
https://reliefweb.int/report/india/situation-report-2-flood-andhra-pradesh-telangana-date-09th-sept-2024-mon-time-1000-am-ist
https://globaldatalab.org/areadata/table/hhsize/IND/?levels=1+4&amp;extrapolation=0</t>
  </si>
  <si>
    <t>The number of people affected corresponds to the total number of affected people in Tripura, Telangana, and Andhar Pradesh states.
Tripura:
Sphere India 06/09/2024 reported that around 38,000 families or 149,000 people were displaced (of whom many later returned home) in Tripura due to the floods. So, the estimated average household size = 149,000/38,000 = 3.92.
The number of affected people in Tripura is calculated by number of houses damaged or destroyed (reported by Sphere India 06/09/2024) x average household size for Tripura (using the latest available figure which is for 2019) = 56,666 x 3.92 = around 220,000.
Telangana and Andhra Pradesh:
As per Sphere India 09/09/2024, around 820,000 people were affected.
Total affected population:
The total affected population = 220,000 + 820,000 = 1,040,000.
Based on the understanding of the context, the estimated affected population figure could be an overestimate as a portion of the affected population in Telangana and Andhra Pradesh is likely facing none/minimal humanitarian conditions, hence they might actually be exposed and not affected.</t>
  </si>
  <si>
    <t>IND006People affected</t>
  </si>
  <si>
    <t>Sphere India 06/09/2024; NDMI 08/09/2024; Global Data Lab accessed 26/09/2024</t>
  </si>
  <si>
    <t>https://reliefweb.int/report/india/tripura-floods-and-landslides-joint-rapid-needs-assessment-september-2024
https://ndmindia.mha.gov.in/ndmi/viewUploadedDocument?uid=NEW2188
https://globaldatalab.org/areadata/table/hhsize/IND/?levels=1+4&amp;extrapolation=0</t>
  </si>
  <si>
    <t>Sphere India reported that at least 77,000 people in Tripura were displaced. This figure also corresponds well to the number of houses destroyed and severely damaged. 
There is a lack of updated information regarding displacements for Telangana and Andhra Pradesh. However, NDMI reported that around 580 houses were destroyed by the floods in Telangana. The number of people who lived in these houses = 580 x average household size for Telangana (using the latest available figure which is for 2019) = 580 x 3.71 = 2,150. These people are also considered to be displaced. 
So, the total displaced is estimated to be 79,150.</t>
  </si>
  <si>
    <t>IND006People displaced</t>
  </si>
  <si>
    <t>NDMI 28/08/2024; NDMI 08/09/2024</t>
  </si>
  <si>
    <t>https://ndmindia.mha.gov.in/ndmi/viewUploadedDocument?uid=NEW2175
https://ndmindia.mha.gov.in/ndmi/viewUploadedDocument?uid=NEW2188</t>
  </si>
  <si>
    <t xml:space="preserve">As per NDMI's report on 28/08/2024, the number of injuries in Tripura due to the floods and landslides is 2.
As per NDMI's report on 28/08/2024, the number of injuries in Telangana and Andhrapradesh due to the floods and landslides is 7.
Therefore total recorded number of deaths = 7 + 2 = 9.
Based on the understanding of the context, the figure is highly likely to be an underestimate.
</t>
  </si>
  <si>
    <t>IND006Injuries reported</t>
  </si>
  <si>
    <t>As per NDMI's report on 28/08/2024, number of deaths in Tripura due to the floods and landslides is 31.
As per NDMI's report on 28/08/2024, number of deaths in Telangana and Andhrapradesh due to the floods and landslides is 74.
Therefore total recorded number of deaths = 31 + 74 = 105.</t>
  </si>
  <si>
    <t>IND006Fatalities reported</t>
  </si>
  <si>
    <t>It is the total number of fatalities in all crises in the last 6 months.</t>
  </si>
  <si>
    <t>IND006Fatalities in all crises</t>
  </si>
  <si>
    <t>Sphere India reported that at least 77,000 people in Tripura were displaced and are in need of humanitarian assistance.
There is a lack of updated information regarding the humanitarian needs for Telangana and Andhra Pradesh. However, NDMI reported that around 580 houses were destroyed by the floods in Telangana. The number of people who lived in these houses = 580 x average household size for Telangana (using the latest available figure which is for 2019) = 580 x 3.71 = 2,150. These people are considered to be displaced and in need of humanitarian assistance.
So, the total people in need is estimated to be 77,000 + 2,150 = 79,150.
The people in need figure will be updated when more information on the humanitarian needs for Telangana and Andhra Pradesh are published.</t>
  </si>
  <si>
    <t>IND006People in Need</t>
  </si>
  <si>
    <t>Sphere India 23/08/2024; Sphere India 09/09/2024; Government of Tripura accessed 26/09/2024; Government of Telangana 2021; Find Easy 19/01/2021; Sphere India 06/09/2024; Global Data Lab accessed 26/09/2024</t>
  </si>
  <si>
    <t xml:space="preserve">https://reliefweb.int/report/india/situation-report-2-floods-landslides-tripura-date-23rd-august-2024-fri-time-1200-pm-ist
https://reliefweb.int/report/india/situation-report-2-flood-andhra-pradesh-telangana-date-09th-sept-2024-mon-time-1000-am-ist
https://tripura.gov.in/about-us
https://horticulture.tg.nic.in/downloads/TelanganaStateStatisticalAbstract_19_Jan_2022.pdf
https://www.findeasy.in/districts-in-andhra-pradesh/
https://reliefweb.int/report/india/tripura-floods-and-landslides-joint-rapid-needs-assessment-september-2024
https://globaldatalab.org/areadata/table/hhsize/IND/?levels=1+4&amp;extrapolation=0
</t>
  </si>
  <si>
    <t>IND006Minimal humanitarian conditions - Level 1</t>
  </si>
  <si>
    <t>Sphere India 06/09/2024; Sphere India 09/09/2024; Global Data Lab accessed 26/09/2024; NDMI 08/09/2024; Global Data Lab accessed 26/09/2024</t>
  </si>
  <si>
    <t>https://reliefweb.int/report/india/tripura-floods-and-landslides-joint-rapid-needs-assessment-september-2024
https://reliefweb.int/report/india/situation-report-2-flood-andhra-pradesh-telangana-date-09th-sept-2024-mon-time-1000-am-ist
https://globaldatalab.org/areadata/table/hhsize/IND/?levels=1+4&amp;extrapolation=0
https://ndmindia.mha.gov.in/ndmi/viewUploadedDocument?uid=NEW2188
https://globaldatalab.org/areadata/table/hhsize/IND/?levels=1+4&amp;extrapolation=0</t>
  </si>
  <si>
    <t>IND006Stressed humanitarian conditions - Level 2</t>
  </si>
  <si>
    <t>IND006Moderate humanitarian conditions - Level 3</t>
  </si>
  <si>
    <t>IND006Severe humanitarian conditions - Level 4</t>
  </si>
  <si>
    <t>IND006Extreme humanitarian conditions - Level 5</t>
  </si>
  <si>
    <t>Affected groups are: IDPs, returnees, non-host community, and host-community.
Although host-community is not mentioned in the reports, based on the understanding of the context, host-communities are also affected in these types of crises.</t>
  </si>
  <si>
    <t>IND006Crisis affected groups</t>
  </si>
  <si>
    <t>IND006People facing limited access constraints</t>
  </si>
  <si>
    <t>IND006People facing restricted access constraints</t>
  </si>
  <si>
    <t>IND006Illness cases reported</t>
  </si>
  <si>
    <t>Sphere India 06/09/24; NDMI 08/09/2024</t>
  </si>
  <si>
    <t>https://reliefweb.int/report/india/tripura-floods-and-landslides-joint-rapid-needs-assessment-september-2024
https://ndmindia.mha.gov.in/ndmi/viewUploadedDocument?uid=NEW2188</t>
  </si>
  <si>
    <t>As per the Sphere India report, 47,640 houses were partially or severely damaged in Tripura. 
As per the NDMI report, 5,555 houses have been damaged in Telangana.
Therefore, the total number of damaged houses = 47,640 + 5,555 = 53,195.</t>
  </si>
  <si>
    <t>IND006Buildings damaged</t>
  </si>
  <si>
    <t>As per the Sphere India report, 9,026 houses were destroyed in Tripura. 
As per the NDMI report, 582 houses have been destroyed in Telangana.
Therefore, the total number of destroyed houses = 9,026 + 582 = 9,608.</t>
  </si>
  <si>
    <t>IND006Buildings destroyed</t>
  </si>
  <si>
    <t>IND006Buildings in affected area</t>
  </si>
  <si>
    <t>There are no credible estimates of economic losses for the floods.</t>
  </si>
  <si>
    <t>IND006Economic Losses</t>
  </si>
  <si>
    <t>World population Review accessed 10/12/2024</t>
  </si>
  <si>
    <t>https://worldpopulationreview.com/countries/iran</t>
  </si>
  <si>
    <t>Total Population of Iran as of 19 November 2024.</t>
  </si>
  <si>
    <t>IRN004Total population</t>
  </si>
  <si>
    <t>UNHCR accessed 10/12/2024;  Statoids accessed 17/11/2024</t>
  </si>
  <si>
    <t>https://data.unhcr.org/en/country/irn ; http://www.statoids.com/uir.html</t>
  </si>
  <si>
    <t>The affected landmass in Iran due to the Afghan refugee crisis is the top 3 refugee-hosting regions considered as the geographic and human exposure to the refugee situation to avoid making a dramatic overestimate. This includes the provinces of Tehran, Isfahan, and Razavi Khorasan. This is still an overestimate. While refugee settlements are limited to specific provinces, only 4% of the 780,000 registered Afghan refugees in Iran live in 20 refugee settlements. The vast majority live in urban areas. An additional 2 million undocumented Afghans also live in urban areas.</t>
  </si>
  <si>
    <t>IRN004Landmass affected</t>
  </si>
  <si>
    <t>UNHCR accessed 10/12/2024; City Population accessed 10/12/2024</t>
  </si>
  <si>
    <t>https://www.citypopulation.de/en/iran/prov/admin/; https://data.unhcr.org/en/country/irn</t>
  </si>
  <si>
    <t>The number of people exposed in Iran due to the Afghan refugee crisis corresponds to the total population of the top 3 refugee-hosting regions considering geographic and human exposure to the refugee situation. This includes the provinces of Tehran, Isfahan, and Razavi Khorasan. This is still an overestimate. This figure is taken from the City Population.</t>
  </si>
  <si>
    <t>IRN004People exposed</t>
  </si>
  <si>
    <t>UNHCR accessed 10/12/2024; UNHCR accessed 10/12/2024; UNHCR accessed 10/12/2024</t>
  </si>
  <si>
    <t>https://data.unhcr.org/en/country/irn; https://www.unhcr.org/ir/refugees-in-iran/; https://data.unhcr.org/en/situations/afghanistan?_gl=1*1oabc8o*_ga*NjMyMjA4NTUuMTcxNDAzOTg2Ng..*_ga_N9CH61RTNK*MTcxNDAzOTk3Ni4xLjAuMTcxNDAzOTk3Ni4wLjAuMA..*_rup_ga*NjMyMjA4NTUuMTcxNDAzOTg2Ng..*_rup_ga_EVDQTJ4LMY*MTcxNDAzOTg2Ni4xLjEuMTcxNDAzOTk3Ni4zOC4wLjA.#_ga=2.123647499.1234067279.1714039866-63220855.1714039867</t>
  </si>
  <si>
    <t>The number of people affected corresponds to( 761000 registered Afghan refugees, 360000 Afghans with residence permits, 267000 Afghan family passport holders, 2600000 Headcounted Afghans, and 500000 Undocumented Afghans who didn't participate in headcount). Many of them have been living in Iran for decades without access to basic goods and services or livelihood opportunities. These figures are taken from  UNHCR.</t>
  </si>
  <si>
    <t>IRN004People affected</t>
  </si>
  <si>
    <t>The number of people displaced is the number of people affected, as all have fled from Afghanistan seeking asylum. The total number includes documented (registered Afghan refugees, Afghans with residence permits, and Afghan family passport holders) and Undocumented (2.6 million head counted + 500000 who didn't participate in headcount).</t>
  </si>
  <si>
    <t>IRN004People displaced</t>
  </si>
  <si>
    <t>It is unlikely that there are any fatalities caused directly by the refugee crisis. However, it can be assumed that premature deaths do accur in the refugee population duo to access constraints and poor living conditions. This is not verifiable or calculable, so it is not included.</t>
  </si>
  <si>
    <t>IRN004Fatalities reported</t>
  </si>
  <si>
    <t>This is the only crisis in Iran, and It is unlikely that there are any fatalities caused directly by the refugee crisis. However, it can be assumed that premature deaths do accur in the refugee population due to access constraints and poor living conditions. This is not verifiable or calculable, so it is not included.</t>
  </si>
  <si>
    <t>IRN004Fatalities in all crises</t>
  </si>
  <si>
    <t>The number of People in Need includes all Afghan refugees living in Iran: (761000 registered Afghan refugees, 360000 Afghans with residence permit, 267000 Afghan family passport holders, 2600000 Headcounted Afghans, 500000 Undocumented Afghans who didn't participate in headcount). All Afghan refugees living in Iran regardless of their status (registered/non registered) are estimated to be in need of different level of humanitarian assistances. These figures are taken from  (UNHCR accessed 17/11/2024).</t>
  </si>
  <si>
    <t>IRN004People in Need</t>
  </si>
  <si>
    <t xml:space="preserve">According to INFORM SI methodology, the number of people in Level 1 is equal to the people exposed minus the people affected. People in Level 1 are able to meet their basic needs without employing irreversible coping strategies. Level 1 includes all people living in the three regions hosting the majority of refugees. Approximately 55% of refugees live in the provinces of Tehran, Isfahan, and Khorasan Razavi. Since most refugees and undocumented Afghans live in urban areas of Iran (96%), it is difficult to assume that all Iranians are exposed, for the purpose of the Severity Index, this crisis is limited in geographic scope to these most affected areas. </t>
  </si>
  <si>
    <t>IRN004Minimal humanitarian conditions - Level 1</t>
  </si>
  <si>
    <t>According to INFORM SI methodology, the number of people in Level 2 is equal to the people affected minus the people in need. There is no one considered to be in Level 2, because everyone who is affected (undocumented Afghans and Documented Afghan refugees in the country) is also assumed to be in need. Thus all Afghan refugees are considered to be at least at in moderate humanitarian condition.</t>
  </si>
  <si>
    <t>IRN004Stressed humanitarian conditions - Level 2</t>
  </si>
  <si>
    <t xml:space="preserve">According to INFORM Severity Index methodology, the sum of people in levels 3, 4 and 5 is equal to the total number of people in need. The number of people in Level 3 corresponds to the number of (registered Afghan refugees, Afghans with residence permit, and Afghan family passport holders). There is a government response as well as UNHCR and limited NGO response to the refugees in the country. There are provisions to provide easier access to healthcare and education for refugees, alleviating the severity of some needs. However, they are still in need, particularly in terms of shelter, livelihood, and WASH support. They are considered to be in moderate need. </t>
  </si>
  <si>
    <t>IRN004Moderate humanitarian conditions - Level 3</t>
  </si>
  <si>
    <t xml:space="preserve">According to INFORM Severity Index methodology, the sum of people in levels 3, 4 and 5 is equal to the total number of people in need. The number of people in Level 4 corresponds to the number of Undocumented Afghans (2600000 Headcounted Afghans, 500000 Undocumented Afghans who didn't participate in headcount). This is because undocumented Afghans have extremely limited access to healthcare, economic opportunity, and education, and are constantly under threat of forced deportation from Iranian authorities. The dispersal of this population in urban areas means there is a limited coordinated response to their needs, putting them in severe humanitarian need. </t>
  </si>
  <si>
    <t>IRN004Severe humanitarian conditions - Level 4</t>
  </si>
  <si>
    <t>According to INFORM Severity Index methodology, the sum of people in levels 3, 4 and 5 is equal to the total number of people in need. There is no information of any Afghan refugee facing extreme humanitarian condition.</t>
  </si>
  <si>
    <t>IRN004Extreme humanitarian conditions - Level 5</t>
  </si>
  <si>
    <t xml:space="preserve"> In this crisis, 2 out of 5 population groups are affected: host population, and refugees and asylum seekers.</t>
  </si>
  <si>
    <t>IRN004Crisis affected groups</t>
  </si>
  <si>
    <t>World Population Review accessed 10/12/2024</t>
  </si>
  <si>
    <t xml:space="preserve">The total population of Pakistan as of 19 November 2024. The source is reliable as it shows updated live data considering the population movement. The number of registerd refugees, undocumented Afghans living in Pakistan, and Pakistani refugees in Afghanistan are not counted to avoid double counting. </t>
  </si>
  <si>
    <t>PAK001Total population</t>
  </si>
  <si>
    <t>World Bank accessed 10/12/2024</t>
  </si>
  <si>
    <t>https://data.worldbank.org/indicator/AG.LND.TOTL.K2?locations=PK</t>
  </si>
  <si>
    <t>The landmass affected is the whole landmass of Pakistan as a country. The whole country is affected by different types of conflict, drought, and natural hazards. Landmass data is from the last World Bank figure of 2021, which is not recent and but unlikely to have changed significantly.</t>
  </si>
  <si>
    <t>PAK001Landmass affected</t>
  </si>
  <si>
    <t>The number of people exposed corresponds to the total population of the country considering the fact that the whole country is affected by different types of conflict, drought, and natural hazards, the entire population is considered to be exposed. This figure is taken from the World Population Review. It is valid as of 19/11/2024. This figure is taken from the World Population Review since it is the most up-to-date source. The reliability of this data is medium because it is based on projections.</t>
  </si>
  <si>
    <t>PAK001People exposed</t>
  </si>
  <si>
    <t>DAWN 20/10/2024, WFP 02/11/2023; IPC 23/05/2024; UNHCR accessed 20/11/2024; UNHCR accessed 20/11/2024;  IDMC accessed 20/11/2024</t>
  </si>
  <si>
    <t>https://reliefweb.int/report/pakistan/wfp-pakistan-floods-situation-report-september-2023; https://www.dawn.com/news/1866389#:~:text=These%2C%20together%20with%20fiscal%20consolidation,falling%20below%20the%20poverty%20line; https://www.ipcinfo.org/ipc-country-analysis/details-map/en/c/1157024/?iso3=PAK; https://data.unhcr.org/en/situations/afghanistan; https://data.unhcr.org/en/country/afg;https://www.internal-displacement.org/database/displacement-data/</t>
  </si>
  <si>
    <t>The number of people affected corresponds to the number of people living in the poverty line and people living below the poverty line in 2024(World Bank data) across Pakistan.  The number of people affected by the crisis is taken from DAWN and World Population Review. These sources were chosen because the COVID-19 precautionary measure has had a devastating impact on the economy and people living below the poverty. It is usually difficult to estimate the affected population from natural hazards and sudden-onset crises unless there is an active crisis such as the 2022 monsoon floods. There has been an overlap of climatic situations, i.e. heavy rains and floods, over the years, and it is unclear how many people have been affected or displaced. So, we are not including these numbers to avoid overlap. The IPC figures are restricted to three provinces (Sindh, Balochistan, and Khyber Pakhtunkhwa). As the World Bank data is based on the whole country, we considered the flood-affected people to be included here. (Not including the NRP anymore as that's outdated data before the flood and not considering IPC to avoid double counting). The reliability of this indicator is medium because it is based on estimations.</t>
  </si>
  <si>
    <t>PAK001People affected</t>
  </si>
  <si>
    <t>IDMC accessed 20/11/2024 ; UNHCR accessed 20/11/2024</t>
  </si>
  <si>
    <t>https://www.internal-displacement.org/database/displacement-data/; https://data.unhcr.org/en/country/afg</t>
  </si>
  <si>
    <t>The number of people displaced by the crisis includes the total number of IDPs as of 2023, New Returned Pakistani Refugees to Afghanistan in 2024 and the 2024 monsoon flood. These figures are taken from IDMC , UNCHR and UNICEF.</t>
  </si>
  <si>
    <t>PAK001People displaced</t>
  </si>
  <si>
    <t>UNICEF 28/11/2024</t>
  </si>
  <si>
    <t>https://reliefweb.int/report/pakistan/unicef-pakistan-humanitarian-situation-report-no-3-1-july-30-september-2024</t>
  </si>
  <si>
    <t xml:space="preserve">The figure for the people injured is the total number of injured people in the 2024 flood. </t>
  </si>
  <si>
    <t>PAK001Injuries reported</t>
  </si>
  <si>
    <t>ACLED accessed 10/12/2024; UNICEF 28/11/2024</t>
  </si>
  <si>
    <t>https://acleddata.com/data-export-tool/; https://reliefweb.int/report/pakistan/unicef-pakistan-humanitarian-situation-report-no-3-1-july-30-september-2024</t>
  </si>
  <si>
    <t>All conflict-related fatalities between 1 June and 30 November 2024 across all provinces as counted by ACLED and fatalities from the 2024 monsoon flood. So far no health (i.e. malnutrition) deaths have been included due to data gaps.</t>
  </si>
  <si>
    <t>PAK001Fatalities reported</t>
  </si>
  <si>
    <t>PAK001Fatalities in all crises</t>
  </si>
  <si>
    <t>UNICEF 28/11/2024; IPC 23/05/2024</t>
  </si>
  <si>
    <t>https://reliefweb.int/report/pakistan/unicef-pakistan-humanitarian-situation-report-no-3-1-july-30-september-2024; https://www.ipcinfo.org/ipc-country-analysis/details-map/en/c/1157024/?iso3=PAK</t>
  </si>
  <si>
    <t>The number of people in need is taken from UNICEF in "Pakistan Humanitarian Situation Report No. 2, 01 January to 30 June 2024". And this number of people in need figure is disaggregated at different humanitarian conditions. There is also IPC analysis available. We think that there is a significant possibility of overlap.</t>
  </si>
  <si>
    <t>PAK001People in Need</t>
  </si>
  <si>
    <t>DAWN 20/10/2024, WFP 02/11/2023; IPC 23/05/2024; World Population Review accessed 20/11/2024; UNHCR accessed 20/11/2024; IDMC accessed 20/11/2024</t>
  </si>
  <si>
    <t>https://reliefweb.int/report/pakistan/wfp-pakistan-floods-situation-report-september-2023; https://www.dawn.com/news/1866389#:~:text=These%2C%20together%20with%20fiscal%20consolidation,falling%20below%20the%20poverty%20line; https://www.ipcinfo.org/ipc-country-analysis/details-map/en/c/1157024/?iso3=PAK; https://worldpopulationreview.com/countries/pakistan-population; https://data.unhcr.org/en/situations/afghanistan; https://www.internal-displacement.org/database/displacement-data/</t>
  </si>
  <si>
    <t>PAK001Minimal humanitarian conditions - Level 1</t>
  </si>
  <si>
    <t>UNICEF 30/07/2024; DAWN 20/10/2024, WFP 02/11/2023; IPC 23/05/2024; UNHCR accessed 20/11/2024; IDMC accessed 20/11/2024</t>
  </si>
  <si>
    <t>https://reliefweb.int/report/pakistan/unicef-pakistan-humanitarian-situation-report-no-2-01-january-30-june-2024; https://reliefweb.int/report/pakistan/wfp-pakistan-floods-situation-report-september-2023; https://www.dawn.com/news/1866389#:~:text=These%2C%20together%20with%20fiscal%20consolidation,falling%20below%20the%20poverty%20line; https://www.ipcinfo.org/ipc-country-analysis/details-map/en/c/1157024/?iso3=PAK; https://data.unhcr.org/en/situations/afghanistan; https://www.internal-displacement.org/database/displacement-data/</t>
  </si>
  <si>
    <t>According to INFORM SI methodology, the number of people in Level 2 is equal to the people affected minus the people in need. In Pakistan, over 104.9 million people are considered to be affected as they are living below the poverty line, among those 35.7million are in need of humanitarian assistance due to flood. So the rest of the affected people are considered to have at least stressed level humanitarian condition. People in Level 2 might be facing some difficulties accessing basic services but are able to meet their needs without external assistance.</t>
  </si>
  <si>
    <t>PAK001Stressed humanitarian conditions - Level 2</t>
  </si>
  <si>
    <t>According to INFORM Severity Index methodology, the sum of people in levels 3, 4 and 5 is equal to the total number of people in need. To estimate the severity distribution of the people in need ACAPS used the IPC analysis in the projection period of  projected period of July - November 2024. The number of people in level 4 corresponds to the number of people who are facing Emergency food insecurity level (IPC Phase 4) in the projected period of July - November 2024. The IPC acute food insecurity analysis in Pakistan covered 47 floods affected/vulnerable rural districts. These districts spread across Balochistan (21), Sindh (15), and Khyber Pakhtunkhwa (11) and account for approximately 35.6 million. Notably, these areas are also marked by widespread food insecurity, malnutrition, and poverty. According to the IPC analysis, no one is facing Catastrophic levels, and about 1,215,680 million people are at IPC phase 4, so they are considered to have severe humanitarian need. The rest of the people from PiN figure are considered to have at least moderate humanitarian need.</t>
  </si>
  <si>
    <t>PAK001Moderate humanitarian conditions - Level 3</t>
  </si>
  <si>
    <t>PAK001Severe humanitarian conditions - Level 4</t>
  </si>
  <si>
    <t>PAK001Extreme humanitarian conditions - Level 5</t>
  </si>
  <si>
    <t>PAK001Crisis affected groups</t>
  </si>
  <si>
    <t>PAK001People facing limited access constraints</t>
  </si>
  <si>
    <t>PAK001People facing restricted access constraints</t>
  </si>
  <si>
    <t>PAK001Illness cases reported</t>
  </si>
  <si>
    <t>NDMA 11/2024</t>
  </si>
  <si>
    <t>https://ndma.gov.pk/storage/publications/December2024/jOXrgqK4iqOaC2GeFaih.pdf</t>
  </si>
  <si>
    <t xml:space="preserve">The number of buildings damaged because of the 2024 monsoon flood </t>
  </si>
  <si>
    <t>PAK001Buildings damaged</t>
  </si>
  <si>
    <t xml:space="preserve">The number of buildings destroyed because of the 2024 monsoon flood </t>
  </si>
  <si>
    <t>PAK001Buildings destroyed</t>
  </si>
  <si>
    <t>PAK001Buildings in affected area</t>
  </si>
  <si>
    <t>PAK001Economic Losses</t>
  </si>
  <si>
    <t>ACLED accessed 10/12/2024</t>
  </si>
  <si>
    <t>All conflict-related fatalities between 1 June and 30 November 2024 across Azad Kashmir provinces as counted by ACLED. So far no health (i.e. malnutrition) deaths have been included due to data gaps.  Information gaps and access constraints make it very likely that not all casualties are being counted.</t>
  </si>
  <si>
    <t>PAK004Fatalities reported</t>
  </si>
  <si>
    <t>PAK004Fatalities in all crises</t>
  </si>
  <si>
    <t>The number of people displaced by the Papua conflict in Indonesia comprise the number of IDPs in the West Papua territory (comprising Central Papua, Highland Papua, Papua, South Papua, Southwest Papua, and West Papua). There is a lack of accurate information on the number of displaced people due to the severely information scarce environment of the West Papua territory and the severe access restrictions implemented by the Indonesian government. In 2022, the UN reported that since the escalation of violence in December 2018, the total number of IDPs has increased by 60,000 to 100,000 people. As at 19 September 2024, the number of IDPs in the West Papua territory was estimated to be around 79,867 by an international human rights watchdog. The majority of IDPs have not returned to their homes due to the heavy security force presence and ongoing armed clashes in the conflict areas. So, although the range is between around 80,000 to 100,000, the analyst's interpretation is that the number is likely closer to 100,000 IDPs; it is very likely that the human rights watchdog's IDP estimate was not able to count for all the IDPs due to access restrictions. 
The reliability of the data is set at low because the sample is not representative and the data cannot be triangulated. There is a lack of reliable sources for the number of IDPs and the figure chosen is an estimate.</t>
  </si>
  <si>
    <t>IDN002People displaced</t>
  </si>
  <si>
    <t>ACLED accessed 12/12/2024</t>
  </si>
  <si>
    <t>Total number of fatalities in the last 6 months in the Central Papua, Highland Papua, Papua, South Papua, Southwest Papua, and West Papua provinces.  Six months previous to the month the severity index (SI) is calculated are considered. For example, for the January 2023 version of SI, months considered will be July 2022 to December 2022.</t>
  </si>
  <si>
    <t>IDN002Fatalities reported</t>
  </si>
  <si>
    <t>IDN002Fatalities in all crises</t>
  </si>
  <si>
    <t>The number of people in need includes the number of IDPs in the West Papua territory (comprising Central Papua, Highland Papua, Papua, South Papua, Southwest Papua, and West Papua). Humanitarian response in West Papua territory is insufficient and there is a severe lack of access and information. Reports suggest that IDPs are in urgent need of humanitarian assistance. Therefore all IDPs are considered to be in need of humanitarian assistance.
The reliability of the data is set at low because the sample is not representative and the data cannot be triangulated. There is a lack of reliable sources for the number of IDPs and the figure chosen is an estimate.</t>
  </si>
  <si>
    <t>IDN002People in Need</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</si>
  <si>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The reliability of the data is set at low because the sample is not representative and the data cannot be triangulated. There is a lack of reliable sources for the number of IDPs and the figure chosen is an estimate.</t>
  </si>
  <si>
    <t>IDN002Moderate humanitarian conditions - Level 3</t>
  </si>
  <si>
    <t>DOSM accessed 11/12/2024</t>
  </si>
  <si>
    <t>https://data.gov.my/data-catalogue/population_malaysia</t>
  </si>
  <si>
    <t>The projected total population of Malaysia for 2024 is based on data from the 2020 census.</t>
  </si>
  <si>
    <t>MYS001Total population</t>
  </si>
  <si>
    <t>City Population 22/04/2024; UNHCR 05/04/2023</t>
  </si>
  <si>
    <t>https://www.citypopulation.de/en/malaysia/cities/; https://web.archive.org/web/20230405011132/https://www.unhcr.org/en-my/figures-at-a-glance-in-malaysia.html</t>
  </si>
  <si>
    <t>The areas affected are considered  Selangor state, Pulau Pinang state, and the Federal Territory of Kuala Lumpur. To avoid overestimating, only the areas with a (refugee and asylum-seeker)/(state population) ratio of around 1% (greater than 0.9% but less than 1% is considered as 1%) or higher was included.</t>
  </si>
  <si>
    <t>MYS001Landmass affected</t>
  </si>
  <si>
    <t>DOSM accessed 12/12/2024; UNHCR 05/04/2023</t>
  </si>
  <si>
    <t>https://open.dosm.gov.my/dashboard/population/
https://web.archive.org/web/20230405011132/https://www.unhcr.org/en-my/figures-at-a-glance-in-malaysia.html</t>
  </si>
  <si>
    <t>The number of people exposed corresponds to the total population of the areas where refugees and asylum-seekers are living. The areas considered are Selangor state (7.4 million), Pulau Pinang state (1.8 million), and the Federal Territory of Kuala Lumpur (2.1 million). To avoid overestimating the population exposed, only the states with a refugee/state population ratio of 1%  (greater than 0.9% but less than 1% is considered as 1%) or higher was included.
These state-wise population figures were taken from the Department of Statistics Malaysia as it is the most reliable source for population data for Malaysia. It is also the source providing the most up-to-date data. The refugee and asylum-seeker population data has been taken from an archived version of a UNHCR webpage. It is the only source that provides state-wise population of refugees in Malaysia.
The reliability of this figure is set as medium as Malaysia's state-wise population data are projections made from the 2020 census and the UNCHR data is a bit dated.</t>
  </si>
  <si>
    <t>MYS001People exposed</t>
  </si>
  <si>
    <t>UNHCR accessed 12/12/2024</t>
  </si>
  <si>
    <t>https://www.unhcr.org/my/what-we-do/figures-glance-malaysia</t>
  </si>
  <si>
    <t>The number of people affected corresponds to total number of registered refugees and asylum-seekers in Malaysia. The figure is taken from a UNHCR webpage tracking the number of registered refugees and asylum-seekers in Malaysia. This source was chosen because it provides the most reliable and up-to-date figures for the number of registered refugees and asylum-seekers in Malaysia. 
The reliability of the figure is set at medium because it does not taken into consideration of unregistered refugees and some host-population who might be affected. It is very difficult to estimate the number of unregistered refugees.
Until the previous month, the exposed population was considered to be affected population due to lack of data regarding the number of refugees and asymlum-seekers living in lower level admin levels (such as districts) than admin level 1. However, given the context, it is highly likely that the affected population is much closer to the number of refugees and asylum-seekers and much lower than the exposed population.</t>
  </si>
  <si>
    <t>MYS001People affected</t>
  </si>
  <si>
    <t>The number of people displaced by the crisis includes the total number of registered refugees and asylum-seekers in Malaysia. The figure is taken from a UNHCR webpage tracking the number of registered refugees and asylum-seekers in Malaysia. This source was chosen because it provides the most reliable and up-to-date figures for the number of registered refugees and asylum-seekers in Malaysia.
The reliability of the figure is set at medium because the data includes high-quality information alongside some elements with lower quality, resulting in an overall medium reliability.The data does not take into consideration of unregistered refugees. It is very difficult to estimate the number of unregistered refugees.</t>
  </si>
  <si>
    <t>MYS001People displaced</t>
  </si>
  <si>
    <t>ACLED accessed 06/12/2024</t>
  </si>
  <si>
    <t>The number of fatalities related to the crisis for the last 6 months. Six months previous to the month the severity index (SI) is calculated are considered. For example, for the January 2023 version of SI, months considered will be July 2022 to December 2022.</t>
  </si>
  <si>
    <t>MYS001Fatalities reported</t>
  </si>
  <si>
    <t>The number of fatalities of all the crises for the last 6 months. Six months previous to the month the severity index (SI) is calculated are considered. For example, for the January 2023 version of SI, months considered will be July 2022 to December 2022.</t>
  </si>
  <si>
    <t>MYS001Fatalities in all crises</t>
  </si>
  <si>
    <t>The number of people in need includes the total number of registered refugees and asylum-seekers in Malaysia. The figure is taken from a UNHCR webpage tracking the number of registered refugees and asylum-seekers in Malaysia. 
The crisis is about the refugees and asylum-seekers in Malaysia. This source was chosen because it provides the most reliable and up-to-date figures for the number of registered refugees and asylum-seekers in Malaysia. Given the context, the refugees and asylum-seekers in Malaysia are most likely to be in need of humanitarian assistance.
The reliability of the figure is set at medium because the data includes high-quality information alongside some elements with lower quality, resulting in an overall medium reliability. The data does not taken into consideration of unregistered refugees. It is very difficult to estimate the number of unregistered refugees, at least some of whol are likely to require humanitarian assistance.</t>
  </si>
  <si>
    <t>MYS001People in Need</t>
  </si>
  <si>
    <t>DOSM accessed 12/12/2024; UNHCR 05/04/2023; UNHCR accessed 12/12/2024</t>
  </si>
  <si>
    <t>https://data.gov.my/data-catalogue/population_malaysia
https://web.archive.org/web/20230405011132/https://www.unhcr.org/en-my/figures-at-a-glance-in-malaysia.html</t>
  </si>
  <si>
    <t>According to INFORM SI methodology, the number of people in Level 1 is equal to the people exposed minus the people affected.</t>
  </si>
  <si>
    <t>MYS001Minimal humanitarian conditions - Level 1</t>
  </si>
  <si>
    <t>MYS001Stressed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</si>
  <si>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The crisis is about the refugees and asylum-seekers in Malaysia. UNHCR was chosen as the source because it provides the most reliable and up-to-date figures for the number of registered refugees and asylum-seekers in Malaysia. Given the context, the refugees and asylum-seekers in Malaysia are most likely to be in need of humanitarian assistance.
The reliability of this data is medium because the data includes high-quality information alongside some elements with lower quality, resulting in an overall medium reliability. It was not possible to assign figures for levels 4 and 5 due to lack of information.</t>
  </si>
  <si>
    <t>MYS001Moderate humanitarian conditions - Level 3</t>
  </si>
  <si>
    <t>UNHCR 05/04/2023; HRW 05/03/2024</t>
  </si>
  <si>
    <t>https://web.archive.org/web/20230405011132/https://www.unhcr.org/en-my/figures-at-a-glance-in-malaysia.html; https://reliefweb.int/report/malaysia/we-cant-see-sun-malaysias-arbitrary-detention-migrants-and-refugees-enms</t>
  </si>
  <si>
    <t>In this crisis, 3 out of 5 population groups are affected: Refugees, asylum seekers, and host population.</t>
  </si>
  <si>
    <t>MYS001Crisis affected groups</t>
  </si>
  <si>
    <t>NSO 01/08/2023</t>
  </si>
  <si>
    <t>https://www.nso.gov.pg/download/118/population-estimates-2021/3753/00_png-_population_estimate_results.pdf</t>
  </si>
  <si>
    <t>Total population living in Papua New Guinea according to national population estimate of 2021.
The source file is also present on this webpage:
https://png.unfpa.org/en/publications/national-population-estimate-2021</t>
  </si>
  <si>
    <t>PNG003Total population</t>
  </si>
  <si>
    <t>City Population accessed 12/12/2024; UNCT PNG 09/08/2022; ACLED accessed 12/12/2024</t>
  </si>
  <si>
    <t>https://www.citypopulation.de/en/papuanewguinea/cities/
https://reliefweb.int/report/papua-new-guinea/papua-new-guinea-highlands-violence-humanitarian-needs-and-priorities-aug-2022-may-2023-issued-09-aug-2022
https://acleddata.com/data-export-tool/</t>
  </si>
  <si>
    <t xml:space="preserve">The affected area is the Highlands region and comprise the following provinces: Enga, Hela, Southern Highlands, Eastern Highlands, Western Highlands, Jiwaka, and Chimbu provinces.
Based on the Humanitarian Needs and Priorities published by UNCT PNG in August 2022 and the dynamics of the violence in the region since 2022, the entire Highlands region is considered to be affected by violence. 
</t>
  </si>
  <si>
    <t>PNG003Landmass affected</t>
  </si>
  <si>
    <t>NSO 01/08/2023; UNCT PNG 09/08/2022; ACLED accessed 12/12/2024</t>
  </si>
  <si>
    <t>https://www.nso.gov.pg/download/118/population-estimates-2021/3753/00_png-_population_estimate_results.pdf
https://reliefweb.int/report/papua-new-guinea/papua-new-guinea-highlands-violence-humanitarian-needs-and-priorities-aug-2022-may-2023-issued-09-aug-2022
https://acleddata.com/data-export-tool/</t>
  </si>
  <si>
    <t>The number of people exposed corresponds to the total population living in the areas concerned by the crisis which is the Highlands region and comprise the following provinces: Enga, Hela, Southern Highlands, Eastern Highlands, Western Highlands, Jiwaka, and Chimbu provinces. Based on the Humanitarian Needs and Priorities published by UNCT PNG in August 2022 and the dynamics of the violence in the region since 2022, the entire Highlands region is considered to be affected by violence.
The figure is taken from page 5 of the report " National Population Estimate 2021" (NSO 01/08/2023).. 
The source was chosen because it is reliable and it provides the latest region and province wise population statistics.
The reliability of this data/indicator is medium because the population figure is an estimate and not very recent.</t>
  </si>
  <si>
    <t>PNG003People exposed</t>
  </si>
  <si>
    <t>NSO 01/08/2023; ACLED accessed 12/12/2024; ANU 25/09/2024</t>
  </si>
  <si>
    <t>https://www.nso.gov.pg/download/118/population-estimates-2021/3753/00_png-_population_estimate_results.pdf
https://acleddata.com/data-export-tool/
https://reliefweb.int/report/papua-new-guinea/enga-tribal-violence-pngs-top-security-threat-comes-within</t>
  </si>
  <si>
    <t>The number of people affected corresponds to the population of the Enga province. Enga province is by far the most violence-affected province in the Highlands region.
The figure is taken from page 5 of the report " National Population Estimate 2021" (NSO 01/08/2023).
The source was chosen because it is reliable and it provides the latest region and province wise population statistics.
The reliability of this data/indicator is medium because the population figure is an estimate and not very recent.</t>
  </si>
  <si>
    <t>PNG003People affected</t>
  </si>
  <si>
    <t>IOM 20/03/2024</t>
  </si>
  <si>
    <t>https://dtm.iom.int/reports/papua-new-guinea-wapenamanda-conflict-rapid-assessment-report-20-march-2024</t>
  </si>
  <si>
    <t>The number of people displaced by the crisis is the number of IDPs who were displaced due to the violence in the Highlands region. The IOM DTM report published in March 2024 showed that around 25,453 people are displaced in the Enga province due to violence and conflict. However, it is likely that more people are displaced but have not been reported due to lack of information.
This figure is taken from the IOM DTM report, page 1 (IOM 20/03/2024).
The source was chosen because it is the only reliable source for the number of IDPs in the Highlands region.
The reliability of this data/indicator is low because the displaced figure is not very recent and is likely to be an underestimation due to lack of information.</t>
  </si>
  <si>
    <t>PNG003People displaced</t>
  </si>
  <si>
    <t>Number of fatalities in the last 6 months of the affected provinces. Six months previous to the month the severity index (SI) is calculated are considered. For example, for the January 2023 version of SI, months considered will be July 2022 to December 2022.</t>
  </si>
  <si>
    <t>PNG003Fatalities reported</t>
  </si>
  <si>
    <t>Number of fatalities in all crises in the last 6 months. Six months previous to the month the severity index (SI) is calculated are considered. For example, for the January 2023 version of SI, months considered will be July 2022 to December 2022.</t>
  </si>
  <si>
    <t>PNG003Fatalities in all crises</t>
  </si>
  <si>
    <t>IOM 20/03/2024; UNCT PNG 09/08/2022</t>
  </si>
  <si>
    <t>https://dtm.iom.int/reports/papua-new-guinea-wapenamanda-conflict-rapid-assessment-report-20-march-2024
https://reliefweb.int/report/papua-new-guinea/papua-new-guinea-highlands-violence-humanitarian-needs-and-priorities-aug-2022-may-2023-issued-09-aug-2022</t>
  </si>
  <si>
    <t xml:space="preserve">The number of people in need includes the number of IDPs.
Displaced people tend to flee to other communities in and outside the respective provinces or to neighbouring mountains.They usually face the following isues:
- Lack of resources of the displaced.
- General lack of coping capacity and high vulnerability
- Displacement sites such as churches were struggling to meet the basic needs and health care for the displaced.
- Humanitarian access to displaced is very low.
- Being displaced for a long term. 
The source was chosen as it is the only reliable source for the number of IDPs.
The reliability of this data/indicator is low because of the following reasons
- the displaced figure (which is equal to the people in need) is not very recent and is likely to be an underestimation due to lack of information.
- the people in need figure is an underestimation as the people in need figure is likely to comprise other groups than the IDPs but there is no information regarding the needs of the other groups
</t>
  </si>
  <si>
    <t>PNG003People in Need</t>
  </si>
  <si>
    <t>NSO accessed 07/12/2023; NSO 2011; UNCT PNG 15/09/22; IFRC 04/09/22, UNCT PNG 10/10/22;  IOM 19/12/22</t>
  </si>
  <si>
    <t>https://www.nso.gov.pg/statistics/population/ ;
https://reliefweb.int/report/papua-new-guinea/papua-new-guinea-highlands-violence-disaster-management-team-flash-update-no-06-7-october-2022;
https://www.nso.gov.pg/download/77/nso-digital-library/2248/png-national-report-2011-census-2.pdf;
https://reliefweb.int/report/papua-new-guinea/papua-new-guinea-civil-unrest-emergency-plan-action-epoa-dref-operation-no-mdrpg011;
https://reliefweb.int/report/papua-new-guinea/papua-new-guinea-highlands-violence-humanitarian-needs-and-priorities-aug-2022-may-2023-issued-09-aug-2022;
https://dtm.iom.int/reports/papua-new-guinea-rapid-assesment-report-displacements-highlands-region-oct-nov-2022?close=true</t>
  </si>
  <si>
    <t>PNG003Minimal humanitarian conditions - Level 1</t>
  </si>
  <si>
    <t>NSO 01/08/2023; ACLED accessed 12/12/2024; ANU 25/09/2024;IOM 20/03/2024; UNCT PNG 09/08/2022</t>
  </si>
  <si>
    <t>https://www.nso.gov.pg/download/118/population-estimates-2021/3753/00_png-_population_estimate_results.pdf
https://acleddata.com/data-export-tool/
https://reliefweb.int/report/papua-new-guinea/enga-tribal-violence-pngs-top-security-threat-comes-within
https://dtm.iom.int/reports/papua-new-guinea-wapenamanda-conflict-rapid-assessment-report-20-march-2024
https://reliefweb.int/report/papua-new-guinea/papua-new-guinea-highlands-violence-humanitarian-needs-and-priorities-aug-2022-may-2023-issued-09-aug-2022</t>
  </si>
  <si>
    <t>PNG003Stressed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</si>
  <si>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The source was chosen as it is the only reliable source for the number of IDPs.
The reliability of this data/indicator is low because of the following reasons
- the displaced figure (which is equal to the people in need) is not very recent and is likely to be an underestimation due to lack of information.
- the people in need figure is an underestimation as the people in need figure is likely to comprise other groups than the IDPs but there is no information regarding the needs of the other groups</t>
  </si>
  <si>
    <t>PNG003Moderate humanitarian conditions - Level 3</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</si>
  <si>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
  </si>
  <si>
    <t>PNG003Severe humanitarian conditions - Level 4</t>
  </si>
  <si>
    <t>PNG003Extreme humanitarian conditions - Level 5</t>
  </si>
  <si>
    <t>ACLED accessed 12/12/2024; ANU 25/09/2024;IOM 20/03/2024; UNCT PNG 09/08/2022</t>
  </si>
  <si>
    <t>https://acleddata.com/data-export-tool/
https://reliefweb.int/report/papua-new-guinea/enga-tribal-violence-pngs-top-security-threat-comes-within
https://dtm.iom.int/reports/papua-new-guinea-wapenamanda-conflict-rapid-assessment-report-20-march-2024
https://reliefweb.int/report/papua-new-guinea/papua-new-guinea-highlands-violence-humanitarian-needs-and-priorities-aug-2022-may-2023-issued-09-aug-2022</t>
  </si>
  <si>
    <t>In this crisis, 3 out of 5 population groups are affected: Host, non-host, returnees, and IDPs.</t>
  </si>
  <si>
    <t>PNG003Crisis affected groups</t>
  </si>
  <si>
    <t>The total population of the country is exposed as all the districts are affected by food insecurity as per the IPC report (November 2023 – September 2024).
The number of people exposed includes the total population of the country.  This figure is taken from the IPC report (November 2023 - September 2024) since it is the most up-to-date source. 
The reliability of this figure is set as High as the figure is derived from the IPC report (considered as a reliable source) that provides projections until September 2024, and as it is highly unlikely that the number of people exposed has declined, given the food insecurity situation.</t>
  </si>
  <si>
    <t>TLS003People exposed</t>
  </si>
  <si>
    <t>The number of people in need includes the total people in IPC Phase 3 and above as reported by the IPC analysis report published in February 2024. This source has been chosen because food is the main reported need and due to the lack of an alternative comprehensive source. 
The reliability of this figure is set as High as the figure is derived from the IPC report (considered as a reliable source) that provides projections until September 2024, and as it is highly unlikely that the number of people in need has changed significantly, given the food insecurity situation.</t>
  </si>
  <si>
    <t>TLS003People in Need</t>
  </si>
  <si>
    <t>The number of people in  Level 1 corresponds to the number of people facing acute food insecurity of IPC phase 3 (May 2024 - September 2024). This source was chosen because food is the primary need related to this crisis. 
The reliability of this figure is set as High as the figure is derived from the IPC report (considered as a reliable source) that provides projections until September 2024, and as it is highly unlikely that the figure has changed significantly, given the food insecurity situation.</t>
  </si>
  <si>
    <t>TLS003Minimal humanitarian conditions - Level 1</t>
  </si>
  <si>
    <t>The number of people in  Level 2 corresponds to the number of people facing acute food insecurity of IPC phase 3 (May 2024 - September 2024). This source was chosen because food is the primary need related to this crisis. 
The reliability of this figure is set as High as the figure is derived from the IPC report (considered as a reliable source) that provides projections until September 2024, and as it is highly unlikely that the figure has changed significantly, given the food insecurity situation.</t>
  </si>
  <si>
    <t>TLS003Stressed humanitarian conditions - Level 2</t>
  </si>
  <si>
    <t>The number of people in  Level 3 corresponds to the number of people facing acute food insecurity of IPC phase 3 (May 2024 - September 2024). This source was chosen because food is the primary need related to this crisis.
The reliability of this figure is set as High as the figure is derived from the IPC report (considered as a reliable source) that provides projections until September 2024, and as it is highly unlikely that the figure has changed significantly, given the food insecurity situation.</t>
  </si>
  <si>
    <t>TLS003Moderate humanitarian conditions - Level 3</t>
  </si>
  <si>
    <t>The number of people in  Level 4 corresponds to the number of people facing acute food insecurity of IPC phase 3 (May 2024 - September 2024). This source was chosen because food is the primary need related to this crisis. 
The reliability of this figure is set as High as the figure is derived from the IPC report (considered as a reliable source) that provides projections until September 2024, and as it is highly unlikely that the figure has changed significantly, given the food insecurity situation.</t>
  </si>
  <si>
    <t>TLS003Severe humanitarian conditions - Level 4</t>
  </si>
  <si>
    <t>The number of people in  Level 5 corresponds to the number of people facing acute food insecurity of IPC phase 3 (May 2024 - September 2024). This source was chosen because food is the primary need related to this crisis.
The reliability of this figure is set as High as the figure is derived from the IPC report (considered as a reliable source) that provides projections until September 2024, and as it is highly unlikely that the figure has changed significantly, given the food insecurity situation.</t>
  </si>
  <si>
    <t>TLS003Extreme humanitarian conditions - Level 5</t>
  </si>
  <si>
    <t xml:space="preserve">https://www.gso.gov.vn/en/px-web/?pxid=E0201&amp;theme=Population%20and%20Employment
https://reliefweb.int/report/viet-nam/viet-nam-typhoon-yagi-and-flooding-snapshot-14-sep-2024
</t>
  </si>
  <si>
    <t>The number of people exposed includes the total population living in the Red River Delta and Northern midlands and mountain areas, and Thanh Hoa, Nghe An, and Ha Tinh provinces in the Northern Central area and Central coastal area. These areas were exposed to Typhoon Yagi and its impacts according to the map provided by OCHA. 
This population figures for the affected areas are taken from GENERAL STATISTICS OFFICE (GSO) because it is the most up-to-date source.
The reliability of this data is set as medium because population figures are based on projections.</t>
  </si>
  <si>
    <t>VNM003People exposed</t>
  </si>
  <si>
    <t>OCHA 27/09/2024</t>
  </si>
  <si>
    <t>https://reliefweb.int/report/viet-nam/viet-nam-joint-response-plan-typhoon-yagi-and-floods-september-2024-june-2025-issued-27-september-2024</t>
  </si>
  <si>
    <t>The number of people affected by the crisis is taken from the OCHA's Joint Response Plan, page 3. According to OCHA, 3.6 million people have been affected by typhoon Yagi and its subsequent flooding and landslides.
OCHA's report was chosen as the source because it is the only reliable source providing a comprehensive assessment on the crisis.
The reliability of this data is medium because it is based on estimations.</t>
  </si>
  <si>
    <t>VNM003People affected</t>
  </si>
  <si>
    <t>The number of people displaced by the crisis includes the number of IDPs due to typhoon Yagi and its subsequent flooding and landslides. 
The figure is taken from OCHA's Joint Response Plan (page 5) because it is the only reliable source for the number of IDPs. There is a lack of updated information on the number of displaced people. 
The reliability of the data is low because it is not up to date.</t>
  </si>
  <si>
    <t>VNM003People displaced</t>
  </si>
  <si>
    <t>The number of people in need is taken from OCHA's Joint Response Plant (page 3). According to OCHA, the number of people in need of humanitarian assistance is 570,000. 
This source was chosen because it is the most reliable source and provides the most omprehensive assessment. The reliability of this data is high because it is up to date and takes into consideration multiple/inter sectoral needs.</t>
  </si>
  <si>
    <t>VNM003People in Need</t>
  </si>
  <si>
    <t>GSO accessed 21/09/2024; OCHA 15/09/2024; OCHA 27/09/2024</t>
  </si>
  <si>
    <t>https://www.gso.gov.vn/en/px-web/?pxid=E0201&amp;theme=Population%20and%20Employment
https://reliefweb.int/report/viet-nam/viet-nam-typhoon-yagi-and-flooding-snapshot-14-sep-2024
https://reliefweb.int/report/viet-nam/viet-nam-joint-response-plan-typhoon-yagi-and-floods-september-2024-june-2025-issued-27-september-2024</t>
  </si>
  <si>
    <t xml:space="preserve">According to INFORM SI methodology, the number of people in Level 1 is equal to the people exposed minus the people affected. People in Level 1 are able to meet their basic needs without employing irreversible coping strategies. </t>
  </si>
  <si>
    <t>VNM003Minimal humanitarian conditions - Level 1</t>
  </si>
  <si>
    <t>VNM003Stressed humanitarian conditions - Level 2</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</si>
  <si>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The number of people in need is taken from OCHA's Joint Response Plant (page 3). According to OCHA, the number of people in need of humanitarian assistance is 570,000. 
This source was chosen because it is the most reliable source, provides the most omprehensive assessment, and provides a reliable people in need figure.. 
The reliability of this data is medium because the data includes high-quality information alongside some elements with lower quality, resulting in an overall medium reliability. It is likely that a portion of the population in level 3 belongs to level 4 and even level 5; however, it was not possible to assign figures for levels 4 and 5 due to lack of information. </t>
  </si>
  <si>
    <t>VNM003Moderate humanitarian conditions - Level 3</t>
  </si>
  <si>
    <t xml:space="preserve">Level 3 comprise all the people in need.  There is not enough information available to assign portion of PIN to levels 4 and 5. So, all people in need is assigned to level 3.
</t>
  </si>
  <si>
    <t>VNM003Severe humanitarian conditions - Level 4</t>
  </si>
  <si>
    <t>VNM003Extreme humanitarian conditions - Level 5</t>
  </si>
  <si>
    <t>In this crisis, 4 out of 5 population groups are affected:IDPs, returnees,  host community, and non-host community. Although returnees are not mentioned in the document, there are always returnees in these type of crises.</t>
  </si>
  <si>
    <t>VNM003Crisis affected groups</t>
  </si>
  <si>
    <t>UN RC Nepal/UNCT Nepal 07/10/2024; NSO 05/2023</t>
  </si>
  <si>
    <t>https://reliefweb.int/report/nepal/nepal-humanitarian-needs-and-priorities-floods-response-plan-oct-dec-2024-issued-7-october-2024
https://censusnepal.cbs.gov.np/results/files/result-folder/National%20Report_English.pdf</t>
  </si>
  <si>
    <t>The number of people exposed includes the total population living in the districts affected by the monsoon floods. According to the map provided on page 3 of UN RC Nepal/UNCT Nepal's Humanitarian Needs and Priorities report, the districts affected by the floods are Arghakhanchi, Bara, Bhaktapur, Bhojpur, Chitwan, Dailekh, Dang Deukhuri, Dhading, Dhankuta, Dhanusa, Dolakha, Dolpa, East Rukum, Gorkha, Gulmi, Ilam, Jhapa, Kapilvastu, Kathmandu, Kavrepalanchok, Khotang, Lalitpur, Mahottari, Makwanpur, Morang, Myagdi, Nawalpur [Nawalparasi East], Nuwakot, Okhaldhunga, Palpa, Panchthar, Parasi [Nawalparasi West], Parsa, Ramechhap, Rasuwa, Rautahat, Rolpa, Rupandehi, Salyan, Sankhuwasabha, Saptari, Sarlahi, Sindhuli, Sindhupalchowk, Siraha, Solukhumbu, Sunsari, Surkhet, Syangja, Tanahun, Tehrathum, and Udayapur. 
This district population figures are taken from National Population and Housing Census 2021 published by the National Statistics Office because it is the most up-to-date source.
The reliability of this data is set as medium because it is likely that entire districts were not affected by the floods or were impacted by the consequences of the floods, and hence the indicator is likely to be an overestimate.</t>
  </si>
  <si>
    <t>NPL004People exposed</t>
  </si>
  <si>
    <t>The number of people affected by the crisis is taken from the latest National Disaster Risk Reduction and
Management Authority (NDRRMA) situation report for the September floods. According to the NDRRMA, 2.59 million people have been affected by the moonsoon flood. 
This figure is taken from the latest National Disaster Risk Reduction and Management Authority (NDRRMA) situation report (page 1).
This source was chosen because it is reliable and up to date.
The reliability of this data is medium because it is based on projections/estimations.</t>
  </si>
  <si>
    <t>NPL004People affected</t>
  </si>
  <si>
    <t>Govt. Nepal 28/10/2024; NDRRMA 16/10/2024; NSO 05/2023</t>
  </si>
  <si>
    <t>https://reliefweb.int/report/nepal/nepal-national-disaster-risk-reduction-and-management-authority-preliminary-loss-and-damage-assessment-flood-and-landslide-september-2024
https://reliefweb.int/report/nepal/nepal-2024-september-floods-and-landslides-situation-report-4-16-october-2024
https://censusnepal.cbs.gov.np/results/files/result-folder/National%20Report_English.pdf</t>
  </si>
  <si>
    <t>The number of people displaced by the crisis (as at 16 October 2024) has been estimated based on the number of displaced households. Around 10,807 households have been reported to be displaced. The average household size in Nepal is 4.37. Therefore, the estimated number of internally displaced people due to the floods is 4.37*10,807 = around 47,000. 
This figure for number of displaced households is taken from the latest National Disaster Risk Reduction and
Management Authority (NDRRMA) situation report for the September floods. 
The source was chosen because it is provides the most up to date information on displacement.
The reliability of this indicator is medium because it is based on estimations and the figure for the number of displaced households is a bit dated.</t>
  </si>
  <si>
    <t>NPL004People displaced</t>
  </si>
  <si>
    <t>UN RC Nepal/UNCT Nepal 07/10/2024</t>
  </si>
  <si>
    <t>https://reliefweb.int/report/nepal/nepal-humanitarian-needs-and-priorities-floods-response-plan-oct-dec-2024-issued-7-october-2024</t>
  </si>
  <si>
    <t xml:space="preserve">The number of people in need is taken from the latest UN RC Nepal/UNCT Nepal's Humanitarian Needs and Priorities report. According to  UN RC Nepal/UNCT Nepal, the number of people in need of humanitarian assistance is 192,000. 
This figure is taken from the UN RC Nepal/UNCT Nepal's Humanitarian Needs and Priorities report published in October 2024 (page 2).  
This source was chosen because it is the most reliable.
The reliability of this data is high because it takes into consideration multiple/inter sectoral needs. </t>
  </si>
  <si>
    <t>NPL004People in Need</t>
  </si>
  <si>
    <t>UN RC Nepal/UNCT Nepal 07/10/2024; NSO 05/2023; NDRRMA 16/10/2024</t>
  </si>
  <si>
    <t>https://reliefweb.int/report/nepal/nepal-humanitarian-needs-and-priorities-floods-response-plan-oct-dec-2024-issued-7-october-2024
https://censusnepal.cbs.gov.np/results/files/result-folder/National%20Report_English.pdf 
https://reliefweb.int/report/nepal/nepal-2024-september-floods-and-landslides-situation-report-4-16-october-2024</t>
  </si>
  <si>
    <t>NPL004Minimal humanitarian conditions - Level 1</t>
  </si>
  <si>
    <t>NDRRMA 16/10/2024; UN RC Nepal/UNCT Nepal 07/10/2024</t>
  </si>
  <si>
    <t>https://reliefweb.int/report/nepal/nepal-2024-september-floods-and-landslides-situation-report-4-16-october-2024 
https://reliefweb.int/report/nepal/nepal-humanitarian-needs-and-priorities-floods-response-plan-oct-dec-2024-issued-7-october-2024</t>
  </si>
  <si>
    <t>NPL004Stressed humanitarian conditions - Level 2</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</si>
  <si>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This figure is taken from UN RC Nepal/UNCT Nepal's Humanitarian Needs and Priorities (page 2). 
This source was chosen because it is the most reliable source, provides the most omprehensive assessment, and provides a reliable people in need figure.. 
The reliability of this data is medium because the data includes high-quality information alongside some elements with lower quality, resulting in an overall medium reliability. It is likely that a portion of the population in level 3 belongs to level 4 and even level 5; however, it was not possible to assign figures for levels 4 and 5 due to lack of information. </t>
  </si>
  <si>
    <t>NPL004Moderate humanitarian conditions - Level 3</t>
  </si>
  <si>
    <t>NPL004Severe humanitarian conditions - Level 4</t>
  </si>
  <si>
    <t>NPL004Extreme humanitarian conditions - Level 5</t>
  </si>
  <si>
    <t>In this crisis, 4 out of 5 population groups are affected: IDPs, returnees,  host community, and non-host community.</t>
  </si>
  <si>
    <t>NPL004Crisis affected groups</t>
  </si>
  <si>
    <t>The number of people exposed includes the total population living in the provinces affected by typhoon Yagi (along with monsoon floods). The affected provinces are Luang Namtha, Luang Prabang, Vientiane Capital, Phongsaly, Oudomxay, Bokeo, Xiengkhouang, and Xayaboury. The provinces have been identified from the UNICEF situation report published on 17 September 2024.
The figure for the indicator was calculated using province-wise population data was collected from City Population webpage for Laos. This source was chosen because it is a reliable source of population data at different levels, especially when the government do not provide enough data or relevant government websites are not accessible. 
The reliability of this data is set as medium because the data includes high-quality information alongside some elements with lower quality, resulting in an overall medium reliability: the indicator  is likely to be an overestimation as it is likely that entire provinces were not exposed to the crisis.</t>
  </si>
  <si>
    <t>LAO004People exposed</t>
  </si>
  <si>
    <t>UNICEF 23/10/2024</t>
  </si>
  <si>
    <t>https://reliefweb.int/report/viet-nam/unicef-east-asia-and-pacific-region-humanitarian-situation-report-no-3-typhoon-yagi-and-floods-02-21-october-2024</t>
  </si>
  <si>
    <t>The number of people affected by the crisis is taken from the UNICEF situation report (page 1) published on 23 October 2024. According to the UNICEF, 319,000 people have been affected by typhoon Yagi and its subsequent flooding and landslides. 
The source was chosen because it is reliable and the one of the few sources providing such data.
The reliability of this data is high because it takes into consideration multiple/inter sectoral needs.</t>
  </si>
  <si>
    <t>LAO004People affected</t>
  </si>
  <si>
    <t>WFP 20/09/2024; UNICEF 23/10/2024; WFP 17/09/2024</t>
  </si>
  <si>
    <t>https://reliefweb.int/report/lao-peoples-democratic-republic/wfp-lao-pdr-flood-situation-update-4-20-september-2024
https://reliefweb.int/report/viet-nam/unicef-east-asia-and-pacific-region-humanitarian-situation-report-no-3-typhoon-yagi-and-floods-02-21-october-2024
https://reliefweb.int/report/lao-peoples-democratic-republic/wfp-lao-pdr-flood-situation-update-16-september-2024</t>
  </si>
  <si>
    <t>The number of people displaced by the crisis is the number of IDPs due to Typhoon Yagi and its consequences. There is not enough information regarding displacement. Around 33,000 people have been reported to be displaced by the WFP in their 16 September 2024 flood situation update. However, in the update report of 20 September 2024, there was no indication of any displacement and the report mentioned that people were returning. Therefore, number of IDPs is considered/estimated to be zero. However, there could be some IDPs who have not returned. 
The reliability of the data is medium because it is based on estimations.</t>
  </si>
  <si>
    <t>LAO004People displaced</t>
  </si>
  <si>
    <t>The number of people in need is taken from the UNICEF situation report (page 1) published on 23 October 2024. According to UNICEF, the number of people in need of humanitarian assistance is 92,000.
This source was chosen because it is the most reliable and it is comprehensive of multiple sectors.
The reliability of this data is high because it takes into consideration multiple/inter sectorial needs</t>
  </si>
  <si>
    <t>LAO004People in Need</t>
  </si>
  <si>
    <t>UNICEF 17/09/2024; City Population accessed 23/09/2024; UNICEF 23/10/2024</t>
  </si>
  <si>
    <t>https://reliefweb.int/report/lao-peoples-democratic-republic/unicef-lao-pdr-humanitarian-situation-report-no-1-super-typhoon-yagi-16-september-2024
https://www.citypopulation.de/en/laos/cities/ 
https://reliefweb.int/report/viet-nam/unicef-east-asia-and-pacific-region-humanitarian-situation-report-no-3-typhoon-yagi-and-floods-02-21-october-2024</t>
  </si>
  <si>
    <t>LAO004Minimal humanitarian conditions - Level 1</t>
  </si>
  <si>
    <t>https://reliefweb.int/report/viet-nam/unicef-east-asia-and-pacific-region-humanitarian-situation-report-no-3-typhoon-yagi-and-floods-02-21-october-2024
https://reliefweb.int/report/viet-nam/unicef-east-asia-and-pacific-region-humanitarian-situation-report-no-3-typhoon-yagi-and-floods-02-21-october-2024</t>
  </si>
  <si>
    <t>LAO004Stressed humanitarian conditions - Level 2</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</si>
  <si>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This figure for people in need is taken from UNICEF situation report (page 1) published on 23 October 2024. 
The source was chosen because it is reliable.
The reliability of this data is medium because the data includes high-quality information alongside some elements with lower quality, resulting in an overall medium reliability. It is likely that a portion of the population in level 3 belongs to level 4 and even level 5; however, it was not possible to assign figures for levels 4 and 5 due to lack of information. </t>
  </si>
  <si>
    <t>LAO004Moderate humanitarian conditions - Level 3</t>
  </si>
  <si>
    <t>LAO004Severe humanitarian conditions - Level 4</t>
  </si>
  <si>
    <t>LAO004Extreme humanitarian conditions - Level 5</t>
  </si>
  <si>
    <t>WFP 20/09/2024; UNICEF 23/10/2024; WFP 17/09/2024; IFRC 26/08/2024</t>
  </si>
  <si>
    <t>https://reliefweb.int/report/lao-peoples-democratic-republic/wfp-lao-pdr-flood-situation-update-4-20-september-2024
https://reliefweb.int/report/viet-nam/unicef-east-asia-and-pacific-region-humanitarian-situation-report-no-3-typhoon-yagi-and-floods-02-21-october-2024
https://reliefweb.int/report/lao-peoples-democratic-republic/wfp-lao-pdr-flood-situation-update-16-september-2024
https://reliefweb.int/report/lao-peoples-democratic-republic/lao-pdr-flood-2024-dref-operation-mdrla010</t>
  </si>
  <si>
    <t>LAO004Crisis affected groups</t>
  </si>
  <si>
    <t>UNFPA 04/07/2023; TBC 05/12/2024; TBC 22/05/2024</t>
  </si>
  <si>
    <t>https://data.humdata.org/dataset/a5d0b682-1644-4a2d-a9d7-90f1a0fdc959/resource/4e846e04-3b31-4413-b615-eeff6b8dcd4c/download/tha_admpop_2023.xlsx
https://reliefweb.int/report/thailand/thailand-refugee-camp-population-november-2024
https://reliefweb.int/report/thailand/voices-displaced-perspectives-newly-arrived-myanmar-refugees-thailand</t>
  </si>
  <si>
    <t>Total population of the country according to the 2023 projections.
The population census does not cover refugees (https://catalog.ihsn.org/index.php/catalog/4405) and hence not considered in the UNFPA estimates; so the number of refugees are added to the exposed population.</t>
  </si>
  <si>
    <t>THA001Total population</t>
  </si>
  <si>
    <t>City Population accessed at 20/10/2024; TBC 05/12/2024; TBC 22/05/2024; AHA Centre 29/10/2024; AHA Centre 28/11/2024</t>
  </si>
  <si>
    <t>https://www.citypopulation.de/en/thailand/admin/
https://reliefweb.int/report/thailand/thailand-refugee-camp-population-november-2024
https://reliefweb.int/report/thailand/voices-displaced-perspectives-newly-arrived-myanmar-refugees-thailand
https://adinet.ahacentre.org/report/thailand-flooding-and-landslides-in-47-provinces-effects-of-monsoon-rains-and-tc-yagi-20240816
https://reliefweb.int/report/thailand/flash-update-no-01-flooding-malaysia-and-southern-thailand-28-november-2024</t>
  </si>
  <si>
    <t xml:space="preserve">The total landmass affected in all crises (THA003 + THA004). Overlapping areas are exlcuded from the total landmass affected figure to avoid double counting. </t>
  </si>
  <si>
    <t>THA001Landmass affected</t>
  </si>
  <si>
    <t>UNFPA 04/07/2023; TBC 05/12/2024; TBC 22/05/2024; AHA Centre 29/10/2024;  AHA Centre 28/11/2024</t>
  </si>
  <si>
    <t xml:space="preserve">https://data.humdata.org/dataset/a5d0b682-1644-4a2d-a9d7-90f1a0fdc959/resource/4e846e04-3b31-4413-b615-eeff6b8dcd4c/download/tha_admpop_2023.xlsx
https://reliefweb.int/report/thailand/thailand-refugee-camp-population-november-2024
https://reliefweb.int/report/thailand/voices-displaced-perspectives-newly-arrived-myanmar-refugees-thailandhttps://adinet.ahacentre.org/report/thailand-flooding-and-landslides-in-47-provinces-effects-of-monsoon-rains-and-tc-yagi-20240816
https://reliefweb.int/report/thailand/flash-update-no-01-flooding-malaysia-and-southern-thailand-28-november-2024
</t>
  </si>
  <si>
    <t xml:space="preserve">The total number of exposed people in all crises (THA003 + THA004). Overlapping exposed population are exlcuded from the total exposed population figure to avoid double counting. </t>
  </si>
  <si>
    <t>THA001People exposed</t>
  </si>
  <si>
    <t>TBC 05/12/2024; TBC 22/05/2024; AHA Centre 29/10/2024; AHA Centre 28/11/2024</t>
  </si>
  <si>
    <t>https://reliefweb.int/report/thailand/thailand-refugee-camp-population-november-2024
https://reliefweb.int/report/thailand/voices-displaced-perspectives-newly-arrived-myanmar-refugees-thailand
https://adinet.ahacentre.org/report/thailand-flooding-and-landslides-in-47-provinces-effects-of-monsoon-rains-and-tc-yagi-20240816
https://reliefweb.int/report/thailand/flash-update-no-01-flooding-malaysia-and-southern-thailand-28-november-2024</t>
  </si>
  <si>
    <t>The total number of affected people in all crises (THA003 + THA004).</t>
  </si>
  <si>
    <t>THA001People affected</t>
  </si>
  <si>
    <t>TBC 05/12/2024; TBC 22/05/2024; VOA 04/12/2024</t>
  </si>
  <si>
    <t>https://reliefweb.int/report/thailand/thailand-refugee-camp-population-november-2024
https://reliefweb.int/report/thailand/voices-displaced-perspectives-newly-arrived-myanmar-refugees-thailand
https://www.voanews.com/a/death-toll-rises-to-29-in-southern-thailand-floods/7886658.html</t>
  </si>
  <si>
    <t>The total number of displaced people in all crises (THA003 + THA004).</t>
  </si>
  <si>
    <t>THA001People displaced</t>
  </si>
  <si>
    <t>ACLED accessed 17/11/2024;
HRW accessed 18/10/2024; AHA Centre 29/10/2024; VOA 04/12/2024</t>
  </si>
  <si>
    <t>https://acleddata.com/data-export-tool/
https://www.hrw.org/news/2024/10/18/thailand-rohingya-found-dead-during-escape-myanmar
https://adinet.ahacentre.org/report/thailand-flooding-and-landslides-in-47-provinces-effects-of-monsoon-rains-and-tc-yagi-20240816
https://www.voanews.com/a/death-toll-rises-to-29-in-southern-thailand-floods/7886658.html</t>
  </si>
  <si>
    <t>Total number of  fatalities in all crises in the last 6 months.  Six months previous to the month the severity index (SI) is calculated are considered. For example, for the January 2023 version of SI, months considered will be July 2022 to December 2022.</t>
  </si>
  <si>
    <t>THA001Fatalities reported</t>
  </si>
  <si>
    <t>THA001Fatalities in all crises</t>
  </si>
  <si>
    <t>TBC 05/12/2024; TBC 22/05/2024; UNHCR 02/08/2023; UNICEF 23/10/2024</t>
  </si>
  <si>
    <t>https://reliefweb.int/report/thailand/thailand-refugee-camp-population-november-2024
https://reliefweb.int/report/thailand/voices-displaced-perspectives-newly-arrived-myanmar-refugees-thailand
https://reliefweb.int/report/thailand/unhcr-thailand-fact-sheet-30-june-2023
https://reliefweb.int/report/viet-nam/unicef-east-asia-and-pacific-region-humanitarian-situation-report-no-3-typhoon-yagi-and-floods-02-21-october-2024</t>
  </si>
  <si>
    <t>The total number people in need in all crises (THA003 + THA004).</t>
  </si>
  <si>
    <t>THA001People in Need</t>
  </si>
  <si>
    <t>TBC 05/12/2024; TBC 22/05/2024; UNHCR 02/08/2023; City Population accessed at 27/04/2022; AHA Centre 29/10/2024; UNFPA 04/07/2023; AHA Centre 28/11/2024</t>
  </si>
  <si>
    <t xml:space="preserve">https://reliefweb.int/report/thailand/thailand-refugee-camp-population-november-2024
https://reliefweb.int/report/thailand/voices-displaced-perspectives-newly-arrived-myanmar-refugees-thailand
https://reliefweb.int/report/thailand/unhcr-thailand-fact-sheet-30-june-2023
https://data.humdata.org/dataset/a5d0b682-1644-4a2d-a9d7-90f1a0fdc959/resource/8c882b9b-c17c-426e-a333-193a6f97f98c/download/tha_admpop_adm2_2023.csv
https://adinet.ahacentre.org/report/thailand-flooding-and-landslides-in-47-provinces-effects-of-monsoon-rains-and-tc-yagi-20240816
https://data.humdata.org/dataset/a5d0b682-1644-4a2d-a9d7-90f1a0fdc959/resource/4e846e04-3b31-4413-b615-eeff6b8dcd4c/download/tha_admpop_2023.xlsx
https://reliefweb.int/report/thailand/flash-update-no-01-flooding-malaysia-and-southern-thailand-28-november-2024
</t>
  </si>
  <si>
    <t>The total number people in Level 1 in all crises (THA003 + THA004).</t>
  </si>
  <si>
    <t>THA001Minimal humanitarian conditions - Level 1</t>
  </si>
  <si>
    <t>TBC 05/12/2024; TBC 22/05/2024; UNHCR 02/08/2023; AHA Centre 29/10/2024; AHA Centre 28/11/2024; UNICEF 23/10/2024</t>
  </si>
  <si>
    <t>https://reliefweb.int/report/thailand/thailand-refugee-camp-population-november-2024
https://reliefweb.int/report/thailand/voices-displaced-perspectives-newly-arrived-myanmar-refugees-thailand
https://reliefweb.int/report/thailand/unhcr-thailand-fact-sheet-30-june-2023
https://adinet.ahacentre.org/report/thailand-flooding-and-landslides-in-47-provinces-effects-of-monsoon-rains-and-tc-yagi-20240816
https://reliefweb.int/report/thailand/flash-update-no-01-flooding-malaysia-and-southern-thailand-28-november-2024 
https://reliefweb.int/report/viet-nam/unicef-east-asia-and-pacific-region-humanitarian-situation-report-no-3-typhoon-yagi-and-floods-02-21-october-2024</t>
  </si>
  <si>
    <t>The total number people in Level 2 in all crises (THA003 + THA004).</t>
  </si>
  <si>
    <t>THA001Stressed humanitarian conditions - Level 2</t>
  </si>
  <si>
    <t>The total number people in Level 3 in all crises (THA003 + THA004). There is not enough information available to assign portion of PIN to levels 4 and 5. So, all people in need is assigned to level 3.</t>
  </si>
  <si>
    <t>THA001Moderate humanitarian conditions - Level 3</t>
  </si>
  <si>
    <t>The total number people in Level 4 in all crises (THA003 + THA004). There is not enough information available to assign portion of PIN to levels 4 and 5. So, all people in need is assigned to level 3.</t>
  </si>
  <si>
    <t>THA001Severe humanitarian conditions - Level 4</t>
  </si>
  <si>
    <t>The total number people in Level 5 in all crises (THA003 + THA004). There is not enough information available to assign portion of PIN to levels 4 and 5. So, all people in need is assigned to level 3.</t>
  </si>
  <si>
    <t>THA001Extreme humanitarian conditions - Level 5</t>
  </si>
  <si>
    <t>TBC 05/12/2024; TBC 22/05/2024; UNHCR 02/08/2023; EFE 13/09/2024; UNICEF 04/10/2024; VOA 04/12/2024</t>
  </si>
  <si>
    <t>https://reliefweb.int/report/thailand/thailand-refugee-camp-population-november-2024
https://reliefweb.int/report/thailand/voices-displaced-perspectives-newly-arrived-myanmar-refugees-thailand
https://reliefweb.int/report/thailand/unhcr-thailand-fact-sheet-30-june-2023
https://efe.com/en/latest-news/2024-09-13/thai-floods/
https://reliefweb.int/report/viet-nam/unicef-east-asia-and-pacific-region-humanitarian-situation-report-no-2-typhoon-yagi-and-floods-19-september-1-october-2024
https://www.voanews.com/a/death-toll-rises-to-29-in-southern-thailand-floods/7886658.html</t>
  </si>
  <si>
    <t>Population groups affected:
Refugees
Host-population
IDPs
Returnees
Non-host population</t>
  </si>
  <si>
    <t>THA001Crisis affected groups</t>
  </si>
  <si>
    <t>THA003Total population</t>
  </si>
  <si>
    <t>City Population accessed at 20/10/2024; TBC 05/12/2024; TBC 22/05/2024</t>
  </si>
  <si>
    <t>https://www.citypopulation.de/en/thailand/admin/
https://reliefweb.int/report/thailand/thailand-refugee-camp-population-november-2024
https://reliefweb.int/report/thailand/voices-displaced-perspectives-newly-arrived-myanmar-refugees-thailand</t>
  </si>
  <si>
    <t>The total landmass of the affected areas are the disctricts where refugee camps are located.
Affected areas: Sangklaburi, Khun Yuam, Muang, Tha Song Yang, Sob Moei, Umphang, Suan Pueng, and Phop Phra districts</t>
  </si>
  <si>
    <t>THA003Landmass affected</t>
  </si>
  <si>
    <t>People living in the affected districts (i.e., districts where refugee camps are located) are considered as exposed. The census does not cover refugees (https://catalog.ihsn.org/index.php/catalog/4405); so the number of refugees are added to the exposed population.</t>
  </si>
  <si>
    <t>THA003People exposed</t>
  </si>
  <si>
    <t>TBC 05/12/2024; TBC 22/05/2024</t>
  </si>
  <si>
    <t>https://reliefweb.int/report/thailand/thailand-refugee-camp-population-november-2024
https://reliefweb.int/report/thailand/voices-displaced-perspectives-newly-arrived-myanmar-refugees-thailand</t>
  </si>
  <si>
    <t>Only the displaced community is considered to be affected, therefore this is the same number refugees from Myanmar living in the nine displacement camps near the Thai - Myanmar border (according to TBC) plus 20,000 post February 2021 coup Myanmar refugees living in rural areas of Thailand (according to TBC). Local population is not considered to be affected as they generally do not host any refugees and the refugees are not allowed to move outside the refugee camps.</t>
  </si>
  <si>
    <t>THA003People affected</t>
  </si>
  <si>
    <t>Number of refugees from Myanmar living in the nine displacement camps near the Thai - Myanmar border (according to TBC) plus 20,000 post February 2021 coup Myanmar refugees living in rural areas of Thailand (according to TBC) = 106,298 + 20,000 = 126,298</t>
  </si>
  <si>
    <t>THA003People displaced</t>
  </si>
  <si>
    <t>ACLED accessed 17/11/2024;
HRW accessed 18/10/2024</t>
  </si>
  <si>
    <t>https://acleddata.com/data-export-tool/
https://www.hrw.org/news/2024/10/18/thailand-rohingya-found-dead-during-escape-myanmar</t>
  </si>
  <si>
    <t>Number of crisis-related fatalities reported in the last 6 months.  Six months previous to the month the severity index (SI) is calculated are considered. For example, for the January 2023 version of SI, months considered will be July 2022 to December 2022.
On October 17, Rohingya refugees in southern Thailand discovered in distress while trafficking, with at least 10 in critical condition and two already died. Survivors were taken to hospitals where one more has died.</t>
  </si>
  <si>
    <t>THA003Fatalities reported</t>
  </si>
  <si>
    <t>Number of fatalities reported in all crises in last 6 months.  Six months previous to the month the severity index (SI) is calculated are considered. For example, for the January 2023 version of SI, months considered will be July 2022 to December 2022.</t>
  </si>
  <si>
    <t>THA003Fatalities in all crises</t>
  </si>
  <si>
    <t>TBC 05/12/2024; TBC 22/05/2024; UNHCR 02/08/2023</t>
  </si>
  <si>
    <t>https://reliefweb.int/report/thailand/thailand-refugee-camp-population-november-2024
https://reliefweb.int/report/thailand/voices-displaced-perspectives-newly-arrived-myanmar-refugees-thailand
https://reliefweb.int/report/thailand/unhcr-thailand-fact-sheet-30-june-2023</t>
  </si>
  <si>
    <t>The total number of people affected and in need are the same. It is equal number refugees from Myanmar living in the nine displacement camps near the Thai - Myanmar border (according to TBC) plus 20,000 post February 2021 coup Myanmar refugees living in rural areas of Thailand (according to TBC). All Myanmar refugees are placed on Level 3 and are considered to be experiencing moderate humanitarian conditions and needs. Refugees in the camps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Refugees living in the rural areas of Thailand are reported to be in dire need of humanitarian assistance. Some of these refugees could be in Level 4 or Level 5 but there is not enough information to assign any part of this population to Level 4 or Level 5. The local population is not considered to be affected as they generally do not host any refugees.</t>
  </si>
  <si>
    <t>THA003People in Need</t>
  </si>
  <si>
    <t>TBC 05/12/2024; TBC 22/05/2024; UNHCR 02/08/2023; City Population accessed at 27/04/2022</t>
  </si>
  <si>
    <t>https://reliefweb.int/report/thailand/thailand-refugee-camp-population-november-2024
https://reliefweb.int/report/thailand/voices-displaced-perspectives-newly-arrived-myanmar-refugees-thailand
https://reliefweb.int/report/thailand/unhcr-thailand-fact-sheet-30-june-2023
https://data.humdata.org/dataset/a5d0b682-1644-4a2d-a9d7-90f1a0fdc959/resource/8c882b9b-c17c-426e-a333-193a6f97f98c/download/tha_admpop_adm2_2023.csv</t>
  </si>
  <si>
    <t>This group of people is the host community (local people living in the affected districts). They are considered to be minimally affected by the refugee crisis.</t>
  </si>
  <si>
    <t>THA003Minimal humanitarian conditions - Level 1</t>
  </si>
  <si>
    <t>THA003Stressed humanitarian conditions - Level 2</t>
  </si>
  <si>
    <t>THA003Moderate humanitarian conditions - Level 3</t>
  </si>
  <si>
    <t>THA003Severe humanitarian conditions - Level 4</t>
  </si>
  <si>
    <t>THA003Extreme humanitarian conditions - Level 5</t>
  </si>
  <si>
    <t>Population groups affected:
Refugees
Host community (Thai people living in the affected areas)</t>
  </si>
  <si>
    <t>THA003Crisis affected groups</t>
  </si>
  <si>
    <t>THA004Total population</t>
  </si>
  <si>
    <t>AHA Centre 29/10/2024; AHA Centre 28/11/2024; City Population accessed 20/10/2024</t>
  </si>
  <si>
    <t>https://adinet.ahacentre.org/report/thailand-flooding-and-landslides-in-47-provinces-effects-of-monsoon-rains-and-tc-yagi-20240816
https://reliefweb.int/report/thailand/flash-update-no-01-flooding-malaysia-and-southern-thailand-28-november-2024
https://www.citypopulation.de/en/thailand/prov/admin/</t>
  </si>
  <si>
    <t xml:space="preserve">The figure is the total area of the landmass considered as affected by the floods.
According to the AHA centre, the provinces Ang Thong, Bueng Kan, Buri Ram, Chaiyaphum, Chiang Mai, Chiang Rai, Chumphon, Kalasin, Khon Kaen, Lampang, Lamphun, Loei, Mae Hong Son, Maha Sarakham, Nakhon Phanom, Nakhon Ratchasima, Nakhon Sawan, Nakhon Si Thammarat, Nan, Narathiwat, Nong Bua Lam Phu, Nong Khai, Pattani, Phangnga, Phayao, Phetchabun, Phitsanulok, Phra Nakhon Si Ayutthaya, Phrae, Phuket, Prachin Buri, Ranong, Rayong, Satun, Sing Buri, Songkhla, Sukhothai, Suphan Buri, Surat Thani, Tak, Trang, Ubon Ratchathani, Udon Thani, Uttaradit, and Yala.  The total landmass of these districts are considered as affected.
The figure is likely an overestimation as it is likely that entire provinces were not affected by the floods or were impacted by the consequences of the floods. So, the reliability is set as Medium. </t>
  </si>
  <si>
    <t>THA004Landmass affected</t>
  </si>
  <si>
    <t>AHA Centre 29/10/2024; UNFPA 04/07/2023; AHA Centre 28/11/2024</t>
  </si>
  <si>
    <t xml:space="preserve">https://adinet.ahacentre.org/report/thailand-flooding-and-landslides-in-47-provinces-effects-of-monsoon-rains-and-tc-yagi-20240816
https://data.humdata.org/dataset/a5d0b682-1644-4a2d-a9d7-90f1a0fdc959/resource/4e846e04-3b31-4413-b615-eeff6b8dcd4c/download/tha_admpop_2023.xlsx
https://reliefweb.int/report/thailand/flash-update-no-01-flooding-malaysia-and-southern-thailand-28-november-2024
</t>
  </si>
  <si>
    <t>The figure is the total population of the districts considered as affected by the floods.
According to the AHA centre, the provinces Ang Thong, Bueng Kan, Buri Ram, Chaiyaphum, Chiang Mai, Chiang Rai, Chumphon, Kalasin, Khon Kaen, Lampang, Lamphun, Loei, Mae Hong Son, Maha Sarakham, Nakhon Phanom, Nakhon Ratchasima, Nakhon Sawan, Nakhon Si Thammarat, Nan, Narathiwat, Nong Bua Lam Phu, Nong Khai, Pattani, Phangnga, Phayao, Phetchabun, Phitsanulok, Phra Nakhon Si Ayutthaya, Phrae, Phuket, Prachin Buri, Ranong, Rayong, Satun, Sing Buri, Songkhla, Sukhothai, Suphan Buri, Surat Thani, Tak, Trang, Ubon Ratchathani, Udon Thani, Uttaradit, and Yala. The total number of people living in these districts is considered as exposed
The figure is likely an overestimation as it is likely that entire districts were not affected by the floods or were impacted by the consequences of the floods. So, the reliability is set as Medium.</t>
  </si>
  <si>
    <t>THA004People exposed</t>
  </si>
  <si>
    <t>AHA Centre 29/10/2024; AHA Centre 28/11/2024</t>
  </si>
  <si>
    <t>https://adinet.ahacentre.org/report/thailand-flooding-and-landslides-in-47-provinces-effects-of-monsoon-rains-and-tc-yagi-20240816
https://reliefweb.int/report/thailand/flash-update-no-01-flooding-malaysia-and-southern-thailand-28-november-2024</t>
  </si>
  <si>
    <t>The figure is the estimated number of people affected by the floods. 
AHA centre's report (AHA Centre 29/10/2024) reported that floods and landslides affected around 1.072,336 people. Given the context and the more rains that occurred after the report, it is likely that more people were affected. So, the reliability of the figure is set at Medium; it is likely to be an underestimate.
AHA centre's report (AHA Centre 28/11/2024) reported that 50,736 households were affected by the the floods in Pattani and Narathiwat provinces. Average household size for southern Thailand is around 2.75. Therefore, 2.75 x 50,736 = 139,524 people are considered to be affected in the provinces of Pattani and Narathiwat provinces. Therefore, total affected population = 139,524 + 1,072,336 = 1,211,860.</t>
  </si>
  <si>
    <t>THA004People affected</t>
  </si>
  <si>
    <t>VOA 04/12/2024</t>
  </si>
  <si>
    <t>https://www.voanews.com/a/death-toll-rises-to-29-in-southern-thailand-floods/7886658.html</t>
  </si>
  <si>
    <t xml:space="preserve">Around 33,000 people have been reportedly displaced due to floods (as at 4 Decemner 2024) in southern Thailand. </t>
  </si>
  <si>
    <t>THA004People displaced</t>
  </si>
  <si>
    <t>Total number of crisis-related injuries n the last 6 months.</t>
  </si>
  <si>
    <t>THA004Injuries reported</t>
  </si>
  <si>
    <t>AHA Centre 29/10/2024; VOA 04/12/2024</t>
  </si>
  <si>
    <t>https://adinet.ahacentre.org/report/thailand-flooding-and-landslides-in-47-provinces-effects-of-monsoon-rains-and-tc-yagi-20240816
https://www.voanews.com/a/death-toll-rises-to-29-in-southern-thailand-floods/7886658.html</t>
  </si>
  <si>
    <t>THA004Fatalities reported</t>
  </si>
  <si>
    <t>THA004Fatalities in all crises</t>
  </si>
  <si>
    <t xml:space="preserve">The figure is the estimated number of people in need. 
According to UNICEF, nearly 96,000 people are in need of humanitarian assistance. Given the context and more rains that occurred after the UNICEF report, it is likely that more people are in need of humanitarian assistance. So, the reliability of the figure is set at Medium it is likely to be an underestimate. </t>
  </si>
  <si>
    <t>THA004People in Need</t>
  </si>
  <si>
    <t xml:space="preserve">As per INFORM methodology, Level 1 = exposed population - affected population.
</t>
  </si>
  <si>
    <t>THA004Minimal humanitarian conditions - Level 1</t>
  </si>
  <si>
    <t>AHA Centre 29/10/2024; AHA Centre 28/11/2024; UNICEF 23/10/2024</t>
  </si>
  <si>
    <t>https://adinet.ahacentre.org/report/thailand-flooding-and-landslides-in-47-provinces-effects-of-monsoon-rains-and-tc-yagi-20240816
https://reliefweb.int/report/thailand/flash-update-no-01-flooding-malaysia-and-southern-thailand-28-november-2024 
https://reliefweb.int/report/viet-nam/unicef-east-asia-and-pacific-region-humanitarian-situation-report-no-3-typhoon-yagi-and-floods-02-21-october-2024</t>
  </si>
  <si>
    <t xml:space="preserve">As per INFORM methodology, Level 2 = affected population - PIN.
</t>
  </si>
  <si>
    <t>THA004Stressed humanitarian conditions - Level 2</t>
  </si>
  <si>
    <t>THA004Moderate humanitarian conditions - Level 3</t>
  </si>
  <si>
    <t>THA004Severe humanitarian conditions - Level 4</t>
  </si>
  <si>
    <t>THA004Extreme humanitarian conditions - Level 5</t>
  </si>
  <si>
    <t>EFE 13/09/2024; UNICEF 04/10/2024; VOA 04/12/2024</t>
  </si>
  <si>
    <t>https://efe.com/en/latest-news/2024-09-13/thai-floods/
https://reliefweb.int/report/viet-nam/unicef-east-asia-and-pacific-region-humanitarian-situation-report-no-2-typhoon-yagi-and-floods-19-september-1-october-2024
https://www.voanews.com/a/death-toll-rises-to-29-in-southern-thailand-floods/7886658.html</t>
  </si>
  <si>
    <t>It is the number of affected groups. Affected groups are IDPs, host population, non-host population, and returnees.</t>
  </si>
  <si>
    <t>THA004Crisis affected groups</t>
  </si>
  <si>
    <t>World Population accessed 10/12/2024</t>
  </si>
  <si>
    <t>https://worldpopulationreview.com/countries/sudan</t>
  </si>
  <si>
    <t xml:space="preserve">The total population of Sudan in 2024, represents the total population living in Sudan including refugees, migrants and excluding the number of Sudanese who left the country. because of the conflict that erupted between the SAF and RSF (3.1 million people displaced as of 10 December 2024) . The source is chosen instead of the OCHA and UNHCR as it provides more up-to-date figures and considers population growth, internal displacement, and migration into and out of the country. </t>
  </si>
  <si>
    <t>SDN001Total population</t>
  </si>
  <si>
    <t>City Population accessed 16/11/2024; OCHA accessed 16/11/2024; UNHCR acessed 16/11/2024</t>
  </si>
  <si>
    <t>https://www.citypopulation.de/en/sudan/; https://app.powerbi.com/view?r=eyJrIjoiZjMxNjRkY2EtOTJhMC00NzcxLWEwOTMtYTFjZDliOGEwZDQ2IiwidCI6ImU1YzM3OTgxLTY2NjQtNDEzNC04YTBjLTY1NDNkMmFmODBiZSIsImMiOjh9; https://data.unhcr.org/en/country/sdn</t>
  </si>
  <si>
    <t>The number represents all the area of Sudan because the whole country is impacted by the complex crisis.</t>
  </si>
  <si>
    <t>SDN001Landmass affected</t>
  </si>
  <si>
    <t>The total population of Sudan is exposed to the complex crisis. All states of Sudan have either been directly exposed by the conflict between the RSF and SAF or indirectly by receiving displaced people from other states. Additionally, all of Sudan is impacted by food insecurity and the socioeconomic impacts of the ongoing conflict. This figure is taken from OCHA (P.2) and UNHCR.</t>
  </si>
  <si>
    <t>SDN001People exposed</t>
  </si>
  <si>
    <t>The total population of Sudan is considered affected by the complex crisis. All states of Sudan have either been directly affected by the conflict between the RSF and SAF or indirectly by receiving displaced people from other states. Additionally, all of Sudan is impacted by food insecurity and the socioeconomic impacts of the ongoing conflict. This figure is taken from OCHA (P.2) and UNHCR.</t>
  </si>
  <si>
    <t>SDN001People affected</t>
  </si>
  <si>
    <t>UNHCR accessed  10/12/2024  ; OCHA 17/05/2023; UNHCR accessed 10/12/2024</t>
  </si>
  <si>
    <t>https://data2.unhcr.org/en/situations/sudansituation ; https://reliefweb.int/report/sudan/sudan-revised-humanitarian-response-plan-2023-revision-issued-17-may-2023-enar; https://data.unhcr.org/en/country/sdn</t>
  </si>
  <si>
    <t>The number of people displaced by the complex crisis includes: 
_ the number of (returnees and IDPs) in Sudan. 
_ the number of (total number of Sudanese refugees/asylum seekers, refugee returness, and non-Sudanese refugees/asylum seekers) who displaced outside Sudan due to the complex crisis.
Inside Sudan: the number includes IDPs within Sudan (10,890,722) as of 30 September 2024 + Returnees in Sudan as of 17 May 2023 (1.3 million) + Outside Sudan {total number of Sudanese refugees/asylum seekers, refugee returness and non-Sudanese refugees/asylum seekers who displaced outside Sudan due to the complex crisis}: total arrivals in Chad as of 01 December 2024 (719,123) + total arrivals in South Sudan as of  01 December 2024 (874,596) +  total arrivals in Egypt as of 26 September 2024 (1,200,000) + total arrivals in Ethiopia as of  01 December 2024 (65,484) + total arrivals in CAR as of 23 November 2024 (36,512)+ total arrivals in Libya as of 10 November 2024 (180,000) + total arrivals in Uganda as of 18 November 2024 (61,597). 
The number of refugees from other nationalities residing in Sudan is not considered here, as the primary cause of their displacement is not the complex crisis in Sudan. They are counted under the Refugees in Sudan crisis. These figures are taken from UNHCR and OCHA HRP 2023(P.13).</t>
  </si>
  <si>
    <t>SDN001People displaced</t>
  </si>
  <si>
    <t xml:space="preserve"> ACLED accessed 10/12/2024</t>
  </si>
  <si>
    <t>Fatalities between 1 June to 30 November 2024 across Sudan. The figure is reliable and seems consistent with other secondary sources and media articles.</t>
  </si>
  <si>
    <t>SDN001Fatalities reported</t>
  </si>
  <si>
    <t>SDN001Fatalities in all crises</t>
  </si>
  <si>
    <t>OCHA 22/12/2023 ; OCHA JIAF accessed 10/08/2024 ; OCHA accessed 15/04/2024</t>
  </si>
  <si>
    <t>https://reliefweb.int/report/sudan/sudan-humanitarian-needs-and-response-plan-2024-december-2023 ; https://public.tableau.com/app/profile/jiaf.helpdesk/viz/Sudan-JIAF2024/Story1?publish=yes ; https://data.humdata.org/dataset/sudan-humanitarian-needs</t>
  </si>
  <si>
    <t>The number of people in need in Sudan based on OCHA's HNRP 2024. The number of people estimated to need humanitarian assistance across the country in 2023 has jumped from 15.8 million to 24.7 million following the clashes that erupted between the Sudanese Armed Forces (SAF) and the Rapid Support Forces (RSF) in multiple areas of Sudan on 15 April 2023. Drivers of the crisis include political instability following the military takeover on 25 October 2021 and the onset of conflict on 15 April 2023, a socioeconomic crisis characterised by high inflation rates and currency depreciation, and food insecurity affecting the majority of the population, projected to further deteriorate.</t>
  </si>
  <si>
    <t>SDN001People in Need</t>
  </si>
  <si>
    <t>https://worldpopulationreview.com/countries/sudan ; https://reliefweb.int/report/sudan/sudan-humanitarian-needs-and-response-plan-2024-december-2023 ; https://public.tableau.com/app/profile/jiaf.helpdesk/viz/Sudan-JIAF2024/Story1?publish=yes ; https://data.humdata.org/dataset/sudan-humanitarian-needs</t>
  </si>
  <si>
    <t xml:space="preserve">According to INFORM severity index methodology, the number of people facing Minimal humanitarian conditions or in Level 1= People exposed - People affected. Since the whole population is exposed and affected by the complex crisis in Sudan, there are no people in minimal humanitarian conditions. </t>
  </si>
  <si>
    <t>SDN001Minimal humanitarian conditions - Level 1</t>
  </si>
  <si>
    <t>https://worldpopulationreview.com/countries/sudan ; https://worldpopulationreview.com/countries/sudan ; https://reliefweb.int/report/sudan/sudan-humanitarian-needs-and-response-plan-2024-december-2023 ; https://public.tableau.com/app/profile/jiaf.helpdesk/viz/Sudan-JIAF2024/Story1?publish=yes ; https://data.humdata.org/dataset/sudan-humanitarian-needs</t>
  </si>
  <si>
    <t>According to the INFORM severity index methodology, people facing stressed humanitarian conditions or Level 2 = People affected - People in Need (PIN). The whole population is affected by the complex crisis in Sudan, and the People in Need figure is provided by OCHA's HNRP 2024. People in Level 2 might be facing some difficulties accessing basic services but are able to meet their needs without external assistance.</t>
  </si>
  <si>
    <t>SDN001Stressed humanitarian conditions - Level 2</t>
  </si>
  <si>
    <t>https://data2.unhcr.org/en/situations/sudansituation ; https://reliefweb.int/report/sudan/sudan-revised-humanitarian-response-plan-2023-revision-issued-17-may-2023-enar; https://data.unhcr.org/en/country/sdn ; https://worldpopulationreview.com/countries/sudan ; https://worldpopulationreview.com/countries/sudan ; https://reliefweb.int/report/sudan/sudan-humanitarian-needs-and-response-plan-2024-december-2023 ; https://public.tableau.com/app/profile/jiaf.helpdesk/viz/Sudan-JIAF2024/Story1?publish=yes ; https://data.humdata.org/dataset/sudan-humanitarian-needs</t>
  </si>
  <si>
    <t>According to INFORM Severity Index methodology, the sum of people in levels 3, 4 and 5 is equal to the total number of people in need. The severity of needs is calculated by cross-checking the number of PiN in each admin 2 provided by the HNRP data on OCHA HDX (last updated on 22 December 2023) with the admin 2 with the highest severity according to OCHA JIAF dashboard. For example, the number of people in need in Al Hasahisa, Aj Jazirah state is 269,705 according to OCHA's HNRP 2024. Al Hasahisa's severity is assigned as 3 according to JIAF dashboard. The number of people facing moderate humanitarian conditions or in Level 3 is the total of the PiN of admin 2 that are assigned as 3 by JIAF (10,546,855 people). Compared to OCHA's HRP (May 2023), the total number of people in level 5 was 10,485,000 people. The reliability of this data point is set to low as the calculation used to obtain the number comes from ACAPS interpretation of JIAF figures of severity-per-analysis unit, which does not consider the diversity of severity of needs within the same unit. 
Food needs are reported to be the most priority need, with 25.5 million in IPC Phase 3 and above between June - September 2024, according to IPC projections, and 19.3 million who need food security and livelihood according to OCHA. However, the latest IPC analysis was not considered by ACAPS as an alternative source to represent the PiN in the INFORM severity index, as it only considers food needs. Other needs such WASH and health are also high (18.9 million people need WASH and 14.7 million people need health services). The PiN breakdown using OCHA's figures is more comprehensive of all needs. Additionally, if ACAPS follows the IPC breakdown for June-September 2024, we will also need to follow the breakdown for the third projection period October 2024 - February 2025, which suggests an improvement on the food insecurity levels (from 25.5 million down to 21 million in IPC Phase 3+). However, the humanitarian situation in Sudan is unlikely to improve in October 2024, and the drop in the PiN figure cannot be reasonably explained. Lastly, if ACAPS considers adding the PiN breakdown from the latest IPC projection to the OCHA breakdown, we will most likely double count people in need of food assistance (by referencing both OCHA and IPC).</t>
  </si>
  <si>
    <t>SDN001Moderate humanitarian conditions - Level 3</t>
  </si>
  <si>
    <t>According to INFORM Severity Index methodology, the sum of people in levels 3, 4 and 5 is equal to the total number of people in need. The severity of needs is calculated by cross-checking the number of PiN in each admin 2 provided by the HNRP data on OCHA HDX (last updated on 22 December 2023) with the admin 2 with the highest severity according to OCHA JIAF dashboard. For example, the number of people in need in Al Kamlin, Aj Jazirah state is 291,484 according to OCHA's HNRP 2024. Al Kamlin's severity is assigned as 4 according to JIAF dashboard. The number of people facing severe humanitarian conditions or in Level 4 is the total of the PiN of admin 2 that are assigned as 4 by JIAF (10,651,621 people). Compared to OCHA's HRP (May 2023), the total number of people in level 5 was 8,970,000 people. There is an increase in the number of people in Level 4 and a decrease in the number of people in Level 5, while the overall PiN is almost the same between the HRP in 2023 and the HNRP in 2024. The reliability of this data point is set to low as the calculation used to obtain the number comes from ACAPS interpretation of JIAF figures of severity-per-analysis unit, which does not consider the diversity of severity of needs within the same unit. 
Food needs are reported to be the most priority need, with 25.5 million in IPC Phase 3 and above between June - September 2024, according to IPC projections, and 19.3 million who need food security and livelihood according to OCHA. However, the latest IPC analysis was not considered by ACAPS as an alternative source to represent the PiN in the INFORM severity index, as it only considers food needs. Other needs such WASH and health are also high (18.9 million people need WASH and 14.7 million people need health services). The PiN breakdown using OCHA's figures is more comprehensive of all needs. Additionally, if ACAPS follows the IPC breakdown for June-September 2024, we will also need to follow the breakdown for the third projection period October 2024 - February 2025, which suggests an improvement on the food insecurity levels (from 25.5 million down to 21 million in IPC Phase 3+). However, the humanitarian situation in Sudan is unlikely to improve in October 2024, and the drop in the PiN figure cannot be reasonably explained. Lastly, if ACAPS considers adding the PiN breakdown from the latest IPC projection to the OCHA breakdown, we will most likely double count people in need of food assistance (by referencing both OCHA and IPC).</t>
  </si>
  <si>
    <t>SDN001Severe humanitarian conditions - Level 4</t>
  </si>
  <si>
    <t xml:space="preserve"> ; https://reliefweb.int/report/sudan/sudan-humanitarian-needs-and-response-plan-2024-december-2023 ; https://public.tableau.com/app/profile/jiaf.helpdesk/viz/Sudan-JIAF2024/Story1?publish=yes ; https://data.humdata.org/dataset/sudan-humanitarian-needs</t>
  </si>
  <si>
    <t>According to INFORM Severity Index methodology, the sum of people in levels 3, 4 and 5 is equal to the total number of people in need. The severity of needs is calculated by cross-checking the number of PiN in each admin 2 provided by the HNRP data on OCHA HDX (last updated on 22 December 2023) with the admin 2 with the highest severity according to JIAF dashboard. For example, the number of people in need in Um Durman, Khartoum is 172,007 according to OCHA's HNRP 2024. Um Durman's severity is assigned as 5 according to JIAF dashboard. The number of people facing extreme humanitarian conditions or in Level 5 is the total of the PiN of admin 2 that are assigned as 5 by JIAF (3,587,894 people). In the OCHA HNO 2023, the totoal number of people in level 5 was 5,228,000 people. There is an increase in the number of people in Level 4 and a decrease in the number of people in Level 5, while the overall PiN is almost the same between the HRP in 2023 and the HNRP in 2024.
Food needs are reported to be the most priority need, with 25.5 million in IPC Phase 3 and above between June - September 2024, according to IPC projections, and 19.3 million who need food security and livelihood according to OCHA. However, the latest IPC analysis was not considered by ACAPS as an alternative source to represent the PiN in the INFORM severity index, as it only considers food needs. Other needs such WASH and health are also high (18.9 million people need WASH and 14.7 million people need health services). The PiN breakdown using OCHA's figures is more comprehensive of all needs. Additionally, if ACAPS follows the IPC breakdown for June-September 2024, we will also need to follow the breakdown for the third projection period October 2024 - February 2025, which suggests an improvement on the food insecurity levels (from 25.5 million down to 21 million in IPC Phase 3+). However, the humanitarian situation in Sudan is unlikely to improve in October 2024, and the drop in the PiN figure cannot be reasonably explained. Lastly, if ACAPS considers adding the PiN breakdown from the latest IPC projection to the OCHA breakdown, we will most likely double count people in need of food assistance (by referencing both OCHA and IPC).</t>
  </si>
  <si>
    <t>SDN001Extreme humanitarian conditions - Level 5</t>
  </si>
  <si>
    <t>n this crisis, all 5 population groups are affected: IDPs, host population, non-host population, refugees and asylum seekers, and returnees.</t>
  </si>
  <si>
    <t>SDN001Crisis affected groups</t>
  </si>
  <si>
    <t>SDN005Total population</t>
  </si>
  <si>
    <t>Refugees are hosted in all states in Sudan. The total landmass of the country is considered.</t>
  </si>
  <si>
    <t>SDN005Landmass affected</t>
  </si>
  <si>
    <t>The whole country is exposed to the refugee crisis as all states hosts refugees who are also being impacted by the ongoing conflict and being displaced again. This figure is taken from OCHA (P.2) and UNHCR.</t>
  </si>
  <si>
    <t>SDN005People exposed</t>
  </si>
  <si>
    <t>OCHA accessed 10/12/2024 ; City Population accessed 10/12/2024 ; UNHCR accessed 10/12/2024; OCHA 12/02/2024</t>
  </si>
  <si>
    <t>https://app.powerbi.com/view?r=eyJrIjoiZjMxNjRkY2EtOTJhMC00NzcxLWEwOTMtYTFjZDliOGEwZDQ2IiwidCI6ImU1YzM3OTgxLTY2NjQtNDEzNC04YTBjLTY1NDNkMmFmODBiZSIsImMiOjh9 ;https://www.citypopulation.de/en/sudan/; https://data.unhcr.org/en/country/sdn; https://reliefweb.int/report/sudan/sudan-summary-humanitarian-needs-and-response-plan-and-regional-refugee-response-plan-february-2024</t>
  </si>
  <si>
    <t>People living in the three states that host the largest number of refugees (White Nile, Kassala and Gedaref) are considered affected. As Sudan's population is at least 48 million and the number of refugees is 874,493 (as of 30 September 2024), we only considered the three states hosting the largest number of refugees to be affected. This figure is taken from City Population. The reliability of this data is medium because it is only based on estimates as the last census was done in 2008.</t>
  </si>
  <si>
    <t>SDN005People affected</t>
  </si>
  <si>
    <t>UNHCR accessed 10/12/2024</t>
  </si>
  <si>
    <t>https://data.unhcr.org/en/country/sdn</t>
  </si>
  <si>
    <t>There are 874,493 Refugees and Asylum-seekers in Sudan as of 30 September 2024. The majority of them are from South Sudan. This figure is taken from UNHCR.</t>
  </si>
  <si>
    <t>SDN005People displaced</t>
  </si>
  <si>
    <t xml:space="preserve">Fatalities between 1 June to 30 November 2024 related to refugees. </t>
  </si>
  <si>
    <t>SDN005Fatalities reported</t>
  </si>
  <si>
    <t>SDN005Fatalities in all crises</t>
  </si>
  <si>
    <t>All the refugees in Sudan are considered to be in need as they are affected by their displacement status and the complex crisis impacting Sudan. This figure is taken from UNHCR.</t>
  </si>
  <si>
    <t>SDN005People in Need</t>
  </si>
  <si>
    <t>According to INFORM severity index methodology, the number of people facing Minimal humanitarian conditions or in Level 1 is equal to the people exposed minus the people affected. The people exposed is the total population as all states in Sudan hosts refugees. The people affected are the total population of the three states hosting the largest number of refugees. People in Level 1 are able to meet their basic needs without employing irreversible coping strategies.</t>
  </si>
  <si>
    <t>SDN005Minimal humanitarian conditions - Level 1</t>
  </si>
  <si>
    <t>According to the INFORM severity index methodology, people facing stressed humanitarian conditions or Level 2 = People affected - People in Need (PIN). The people affected are the total population of the three states hosting the largest number of refugees. The PiN figure is the total refugee population in Sudan as they are affected by their displacement status and the complex crisis impacting Sudan. People in Level 2 might be facing some difficulties accessing basic services but are able to meet their needs without external assistance.</t>
  </si>
  <si>
    <t>SDN005Stressed humanitarian conditions - Level 2</t>
  </si>
  <si>
    <t>SDN005Moderate humanitarian conditions - Level 3</t>
  </si>
  <si>
    <t>SDN005Severe humanitarian conditions - Level 4</t>
  </si>
  <si>
    <t>SDN005Extreme humanitarian conditions - Level 5</t>
  </si>
  <si>
    <t>OCHA accessed 24/09/2024 ; City Population accessed 24/09/2024 ; UNHCR accessed on 24/09/2024</t>
  </si>
  <si>
    <t>https://app.powerbi.com/view?r=eyJrIjoiZjMxNjRkY2EtOTJhMC00NzcxLWEwOTMtYTFjZDliOGEwZDQ2IiwidCI6ImU1YzM3OTgxLTY2NjQtNDEzNC04YTBjLTY1NDNkMmFmODBiZSIsImMiOjh9 ;https://www.citypopulation.de/en/sudan/; https://data.unhcr.org/en/country/sdn</t>
  </si>
  <si>
    <t xml:space="preserve"> In this crisis, 2 out of 5 population groups are affected :Host and refugees.</t>
  </si>
  <si>
    <t>SDN005Crisis affected groups</t>
  </si>
  <si>
    <t>Typhoons Toraji, Usagi, Man-yi, and Yinxing in Philippines</t>
  </si>
  <si>
    <t>PHL017</t>
  </si>
  <si>
    <t>PSA accessed 15/12/2024</t>
  </si>
  <si>
    <t>https://psa.gov.ph/system/files/phcd/2022-12/Table%2520B%2520-%2520Population%2520and%2520Annual%2520Growth%2520Rates%2520by%2520Province%252C%2520City%252C%2520and%2520Municipality%2520-%2520By%2520Region_AGBA_rev.xlsx</t>
  </si>
  <si>
    <t>Total population of the Philippines</t>
  </si>
  <si>
    <t>PHL017Total population</t>
  </si>
  <si>
    <t>DSWD 14/12/2024; DSWD 23/11/2024; City Population accessed 14/12/2024</t>
  </si>
  <si>
    <t>https://dromic.dswd.gov.ph/wp-content/uploads/2024/12/DSWD-DROMIC-Report-41-on-Typhoon-Nika-Super-Typhoon-Ofel-and-Super-Typhoon-Pepito-as-of-14-December-2024-6AM.pdf
https://dromic.dswd.gov.ph/wp-content/uploads/2024/11/DSWD-DROMIC-Report-24-on-Typhoon-Marce-as-of-23-November-2024-6AM.pdf
http://www.citypopulation.de/en/philippines/admin/</t>
  </si>
  <si>
    <t>This is the total area of the provinces affected by typhoons Toraji, Usagi, Man-yi, and Yinxing, and their impacts.
Provinces which have less than 1% of the population indicated as affected in the DSWD (government department) situation report are excluded. This adjustment has been done to avoid overestimation.</t>
  </si>
  <si>
    <t>PHL017Landmass affected</t>
  </si>
  <si>
    <t>PSA accessed 15/12/2024; DSWD 14/12/2024; DSWD 23/11/2024</t>
  </si>
  <si>
    <t>https://psa.gov.ph/system/files/phcd/2022-12/Table%2520B%2520-%2520Population%2520and%2520Annual%2520Growth%2520Rates%2520by%2520Province%252C%2520City%252C%2520and%2520Municipality%2520-%2520By%2520Region_AGBA_rev.xlsx
https://dromic.dswd.gov.ph/wp-content/uploads/2024/12/DSWD-DROMIC-Report-41-on-Typhoon-Nika-Super-Typhoon-Ofel-and-Super-Typhoon-Pepito-as-of-14-December-2024-6AM.pdf
https://dromic.dswd.gov.ph/wp-content/uploads/2024/11/DSWD-DROMIC-Report-24-on-Typhoon-Marce-as-of-23-November-2024-6AM.pdf</t>
  </si>
  <si>
    <t>The number of people exposed corresponds to the sum of the population living in the provinces affected by typhoons Toraji, Usagi, Man-yi, and Yinxing, and their impacts.
Provinces which have less than 1% of the population indicated as affected in the DSWD (government department) situation reports are excluded. This adjustment has been done to avoid overestimation.
This population figure are taken from the Philippine Statistics Authority.
This source was chosen because it is very reliable and provides province-wise population figures.
The reliability of this data is medium because the data includes high-quality information alongside some elements with lower quality, resulting in an overall medium reliability.</t>
  </si>
  <si>
    <t>PHL017People exposed</t>
  </si>
  <si>
    <t>DSWD 14/12/2024; DSWD 23/11/2024</t>
  </si>
  <si>
    <t>https://dromic.dswd.gov.ph/wp-content/uploads/2024/12/DSWD-DROMIC-Report-41-on-Typhoon-Nika-Super-Typhoon-Ofel-and-Super-Typhoon-Pepito-as-of-14-December-2024-6AM.pdf
https://dromic.dswd.gov.ph/wp-content/uploads/2024/11/DSWD-DROMIC-Report-24-on-Typhoon-Marce-as-of-23-November-2024-6AM.pdf</t>
  </si>
  <si>
    <t>The number of people affected corresponds to the number of people affected by typhoons Toraji, Usagi, Man-yi, and Yinxing, and their impacts, according to the DSWD (government department) situation report. This figure is calculated from the province-wise affected population figures provided by DSWD reports. 
Provinces which have less than 1% of the population indicated as affected in the DSWD (government department) situation report are excluded. This adjustment has been done to avoid overestimation.
This source was chosen because it is very reliable.
The reliability of this indicator is medium because it includes high-quality information alongside some elements with lower quality, and is based on estimations, resulting in an overall medium reliability</t>
  </si>
  <si>
    <t>PHL017People affected</t>
  </si>
  <si>
    <t>The number of people displaced by the crisis is the total number of displaced people (IDPs) by typhoons Toraji, Usagi, Man-yi, and Yinxing, and their impacts, according to the DSWD (government department) situation reports.
The reliability of this indicator is high it is up to date and the figures are based on direct counts rather than estimates or projections, providing high accuracy</t>
  </si>
  <si>
    <t>PHL017People displaced</t>
  </si>
  <si>
    <t>NDRRMC 04/12/2024; NDRRMC 15/11/2024</t>
  </si>
  <si>
    <t xml:space="preserve">https://ndrrmc.gov.ph/attachments/article/4274/SitRep_No_34_for_the_Combined_Effects_TCs_NIKA_OFEL_and_PEPITO_2024.pdf
https://ndrrmc.gov.ph/attachments/article/4273/SitRep_No_13_for_TC_MARCE_2024.pdf
</t>
  </si>
  <si>
    <t>PHL017Injuries reported</t>
  </si>
  <si>
    <t>PHL017Fatalities reported</t>
  </si>
  <si>
    <t>ACLED accessed 16/12/2024; NDRRMC 04/12/2024; NDRRMC 15/11/2024; NDRRMC 12/11/2024</t>
  </si>
  <si>
    <t>https://acleddata.com/data-export-tool/
https://ndrrmc.gov.ph/attachments/article/4274/SitRep_No_34_for_the_Combined_Effects_TCs_NIKA_OFEL_and_PEPITO_2024.pdf
https://ndrrmc.gov.ph/attachments/article/4273/SitRep_No_13_for_TC_MARCE_2024.pdf
https://ndrrmc.gov.ph/attachments/article/4271/SitRep_No._36_for_Combined_Effects_of_TCs_KRISTINE_and_LEON.pdf</t>
  </si>
  <si>
    <t>PHL017Fatalities in all crises</t>
  </si>
  <si>
    <t>HCT Philippines/OCHA 12/11/2024; HCT Philippines/OCHA 05/12/2024</t>
  </si>
  <si>
    <t>https://reliefweb.int/report/philippines/philippines-tropical-cyclones-and-floods-humanitarian-needs-and-priorities-nov-2024-jan-2025
https://reliefweb.int/report/philippines/philippines-tropical-cyclones-and-floods-revised-humanitarian-needs-and-priorities-nov-2024-april-2025</t>
  </si>
  <si>
    <t>The number of people in need according to HCT Philippines/OCHA. 
HCT Philippines/OCHA 12/11/2024 indicates that 892,800 people are in need because of typhoons Trami and Kong-rey, their imapcts. 
HCT Philippines/OCHA 05/12/2024 indicates that 2,600,000 people are in need due to typhoons Trami, Kong-rey, Toraji, Usagi, Man-yi, and Yinxing, and their impacts.
Therefore, people in need becuase of typhoons Toraji, Usagi, Man-yi, and Yinxing, and their impacts = 2,600,000 - 892,800 = 1,707,200.
These sources were chosen because they are very reliable.
The reliability of this indicator is high because it takes into consideration multiple/inter sectoral needs.</t>
  </si>
  <si>
    <t>PHL017People in Need</t>
  </si>
  <si>
    <t>PHL017Minimal humanitarian conditions - Level 1</t>
  </si>
  <si>
    <t>DSWD 14/12/2024; DSWD 23/11/2024; HCT Philippines/OCHA 12/11/2024; HCT Philippines/OCHA 05/12/2024</t>
  </si>
  <si>
    <t>https://dromic.dswd.gov.ph/wp-content/uploads/2024/12/DSWD-DROMIC-Report-41-on-Typhoon-Nika-Super-Typhoon-Ofel-and-Super-Typhoon-Pepito-as-of-14-December-2024-6AM.pdf
https://dromic.dswd.gov.ph/wp-content/uploads/2024/11/DSWD-DROMIC-Report-24-on-Typhoon-Marce-as-of-23-November-2024-6AM.pdf
https://reliefweb.int/report/philippines/philippines-tropical-cyclones-and-floods-humanitarian-needs-and-priorities-nov-2024-jan-2025
https://reliefweb.int/report/philippines/philippines-tropical-cyclones-and-floods-revised-humanitarian-needs-and-priorities-nov-2024-april-2025</t>
  </si>
  <si>
    <t>PHL017Stressed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</si>
  <si>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These sources were chosen because they are very reliable and it is comprehensive of multiple sectors.
The reliability of this data is medium because the data includes high-quality information alongside some elements with lower quality, resulting in an overall medium reliability. At least some people who are assigned to level 3 are likely facing level 4 or even level 5 humanitarian conditions; however, there is not enough information to assign them to levels 4 and 5.</t>
  </si>
  <si>
    <t>PHL017Moderate humanitarian conditions - Level 3</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</si>
  <si>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
  </si>
  <si>
    <t>PHL017Severe humanitarian conditions - Level 4</t>
  </si>
  <si>
    <t>PHL017Extreme humanitarian conditions - Level 5</t>
  </si>
  <si>
    <t>In this crisis, 4 out of 5 population groups are affected: IDPs, host population, non-host population, and returnees.</t>
  </si>
  <si>
    <t>PHL017Crisis affected groups</t>
  </si>
  <si>
    <t>PHL017People facing limited access constraints</t>
  </si>
  <si>
    <t>PHL017People facing restricted access constraints</t>
  </si>
  <si>
    <t>PHL017Illness cases reported</t>
  </si>
  <si>
    <t>Total number of houses partially damaged because of typhoons Toraji, Usagi, Man-yi, and Yinxing, and their impacts.</t>
  </si>
  <si>
    <t>PHL017Buildings damaged</t>
  </si>
  <si>
    <t>Total number houses destroyed/totally damaged because of typhoons Toraji, Usagi, Man-yi, and Yinxing, and their impacts.</t>
  </si>
  <si>
    <t>PHL017Buildings destroyed</t>
  </si>
  <si>
    <t>PHL017Buildings in affected area</t>
  </si>
  <si>
    <t>Total damage caused by typhoons Toraji, Usagi, Man-yi, and Yinxing, and their impacts.</t>
  </si>
  <si>
    <t>PHL017Economic Losses</t>
  </si>
  <si>
    <t>PHL016Total population</t>
  </si>
  <si>
    <t>PSA accessed 26/11/2024; DSWD 23/11/2024</t>
  </si>
  <si>
    <t>https://psa.gov.ph/system/files/phcd/2022-12/Table%2520B%2520-%2520Population%2520and%2520Annual%2520Growth%2520Rates%2520by%2520Province%252C%2520City%252C%2520and%2520Municipality%2520-%2520By%2520Region_AGBA_rev.xlsx
https://dromic.dswd.gov.ph/wp-content/uploads/2024/11/DSWD-DROMIC-Report-55-on-Severe-Tropical-Storm-Kristine-and-Super-Typhoon-Leon-as-of-23-November-2024-6AM.pdf</t>
  </si>
  <si>
    <t>The number of people exposed corresponds to the sum of the population living in the provinces affected by typhoons Trami and Kong-rey, and their impacts.
Provinces which have less than 1% of the population indicated as affected in the DSWD (government department) situation report are excluded. This adjustment has been done to avoid overestimation.
This province-wise population figures are taken from the Philippine Statistics Authority.
This source was chosen because it is very reliable and provides province-wise population figures.
The reliability of this indicator is medium because it includes high-quality information alongside some elements with lower quality, and is based on estimations, resulting in an overall medium reliability</t>
  </si>
  <si>
    <t>PHL016People exposed</t>
  </si>
  <si>
    <t>DSWD 14/12/2024</t>
  </si>
  <si>
    <t>https://dromic.dswd.gov.ph/wp-content/uploads/2024/12/DSWD-DROMIC-Report-70-on-Severe-Tropical-Storm-Kristine-and-Super-Typhoon-Leon-as-of-14-December-2024-6AM.pdf</t>
  </si>
  <si>
    <t>The number of people displaced by the crisis is the total number of displaced people (IDPs) by typhoons Trami and Kong-rey, and their impacts, according to the DSWD (government department) situation reports.
The reliability of this indicator is high it is up to date and the figures are based on direct counts rather than estimates or projections, providing high accuracy</t>
  </si>
  <si>
    <t>PHL016People displaced</t>
  </si>
  <si>
    <t>PHL016Minimal humanitarian conditions - Level 1</t>
  </si>
  <si>
    <t>PHL016Crisis affected groups</t>
  </si>
  <si>
    <t xml:space="preserve">Total number of houses partially damaged by the impact and consequences typhoons Trami and Kong-rey, according to the DSWD (government department) situation report </t>
  </si>
  <si>
    <t>PHL016Buildings damaged</t>
  </si>
  <si>
    <t xml:space="preserve">Total number houses destroyed/totally damaged by the impact and consequences typhoons Trami and Kong-rey, according to the DSWD (government department) situation report </t>
  </si>
  <si>
    <t>PHL016Buildings destroyed</t>
  </si>
  <si>
    <t>Total population living in the Philippines</t>
  </si>
  <si>
    <t>PHL003Total population</t>
  </si>
  <si>
    <t>PSA accessed 15/12/2024; OCHA 23/07/2024; ACLED accessed 16/08/2024</t>
  </si>
  <si>
    <t>https://psa.gov.ph/system/files/phcd/2022-12/Table%2520B%2520-%2520Population%2520and%2520Annual%2520Growth%2520Rates%2520by%2520Province%252C%2520City%252C%2520and%2520Municipality%2520-%2520By%2520Region_AGBA_rev.xlsx
https://reliefweb.int/report/philippines/philippines-mindanao-displacement-snapshot-23-july-2024
https://acleddata.com/data-export-tool/</t>
  </si>
  <si>
    <t>The number of people exposed corresponds to total population affected by the crisis. The entire Mindanao island is considered to be affected by conflict/violence, so all the regions of the Mindanao islands are considered to be affected by the crises.
This population figure is taken from the Philippine Statistics Authority.
This source was chosen because it is very reliable and provides province-wise population figures.
The reliability of this data is medium because the data includes high-quality information alongside some elements with lower quality, resulting in an overall medium reliability.</t>
  </si>
  <si>
    <t>PHL003People exposed</t>
  </si>
  <si>
    <t>OCHA 01/12/2024</t>
  </si>
  <si>
    <t>https://reliefweb.int/report/philippines/philippines-mindanao-displacement-snapshot-30-november-2024</t>
  </si>
  <si>
    <t>The entire Mindanao island is considered to be affected by conflict/violence. There is limited information regarding how the conflict and violence affects people in the region. So, the people displaced by conflict and violence are considered as affected.
This source was chosen because it is a reliable source for the number of IDPs due to violence and conflict in the Mindanao islands.
The reliability of this indicator is medium because it includes high-quality information alongside some elements with lower quality, and is based on estimations, resulting in an overall medium reliability</t>
  </si>
  <si>
    <t>PHL003People affected</t>
  </si>
  <si>
    <t>The number of people displaced by the crisis is the total number of IDPs in the Mindanao islands according to OCHA due to violence and armed conflict.
Calculation using OCHA report: People displaced = Total IDPs -  IDPs due to natural hazards = 106,100.
This source was chosen because it is a very reliable source for the number of IDPs.
The reliability of this indicator is medium because the situation on the ground is highly dynamic, and the data may no longer be accurate due to recent developments for which there is no updated source</t>
  </si>
  <si>
    <t>PHL003People displaced</t>
  </si>
  <si>
    <t>ACLED accessed 16/12/2024</t>
  </si>
  <si>
    <t>Number of fatalities in the Mindanao islands in the last 6 months.  Six months previous to the month the severity index (SI) is calculated are considered. For example, for the January 2023 version of SI, months considered will be July 2022 to December 2022.</t>
  </si>
  <si>
    <t>PHL003Fatalities reported</t>
  </si>
  <si>
    <t>PHL003Fatalities in all crises</t>
  </si>
  <si>
    <t>The number of people in need includes the IDPs who have been displaced by violence and armed conflict. The entire Mindanao island is considered affected by conflict/violence. There is limited information regarding how the conflict/violence affects people in the region. So, people displaced are considered to be the people in need.
This source was chosen because it is a very reliable source for the number of IDPs.
The reliability of this indicator is medium because it includes high-quality information alongside some elements with lower quality, resulting in an overall medium reliability</t>
  </si>
  <si>
    <t>PHL003People in Need</t>
  </si>
  <si>
    <t>PSA accessed 15/12/2024; OCHA 23/07/2024; ACLED accessed 16/08/2024; OCHA 01/12/2024</t>
  </si>
  <si>
    <t>https://psa.gov.ph/system/files/phcd/2022-12/Table%2520B%2520-%2520Population%2520and%2520Annual%2520Growth%2520Rates%2520by%2520Province%252C%2520City%252C%2520and%2520Municipality%2520-%2520By%2520Region_AGBA_rev.xlsx
https://reliefweb.int/report/philippines/philippines-mindanao-displacement-snapshot-23-july-2024
https://acleddata.com/data-export-tool/
https://reliefweb.int/report/philippines/philippines-mindanao-displacement-snapshot-30-november-2024</t>
  </si>
  <si>
    <t>PHL003Minimal humanitarian conditions - Level 1</t>
  </si>
  <si>
    <t>PHL003Stressed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</si>
  <si>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This source was chosen because it is a very reliable source for the number of IDPs.
The reliability of this data is medium because the data includes high-quality information alongside some elements with lower quality, resulting in an overall medium reliability. At least some people who are assigned to level 3 are likely facing level 4 or even level 5 humanitarian conditions; however, there is not enough information to assign them to levels 4 and 5.</t>
  </si>
  <si>
    <t>PHL003Moderate humanitarian conditions - Level 3</t>
  </si>
  <si>
    <t>PHL003Severe humanitarian conditions - Level 4</t>
  </si>
  <si>
    <t>PHL003Extreme humanitarian conditions - Level 5</t>
  </si>
  <si>
    <t>OCHA 17/05/2024; ECHO 29/04/2024</t>
  </si>
  <si>
    <t>https://reliefweb.int/report/philippines/philippines-mindanao-displacement-snapshot-17-may-2024
https://reliefweb.int/report/philippines/philippines-mindanao-armed-conflict-dg-echo-partners-local-authorities-echo-daily-flash-29-april-2024</t>
  </si>
  <si>
    <t>PHL003Crisis affected groups</t>
  </si>
  <si>
    <t>DCS accessed 14/12/2024</t>
  </si>
  <si>
    <t>https://web.archive.org/web/20240303015957/https://www.rgd.gov.lk/web/images/statistic/Mid-year-population-by-district--Sex.pdf</t>
  </si>
  <si>
    <t>Total population living in the country (2023 projections)</t>
  </si>
  <si>
    <t>LKA005Total population</t>
  </si>
  <si>
    <t>CBSL 08/2020; IFRC 25/10/2024</t>
  </si>
  <si>
    <t>https://www.cbsl.gov.lk/sites/default/files/cbslweb_documents/statistics/otherpub/ess_2020_e1.pdf
https://reliefweb.int/report/sri-lanka/sri-lanka-monsoon-flood-2024-dref-operation-mdrlk020</t>
  </si>
  <si>
    <t xml:space="preserve">The main flood-affected districts are Colombo (699 sq. km), Gampaha (1,387 sq. km), Kalutara (1,598 sq. km), and Puttalam (3,072  sq. km). </t>
  </si>
  <si>
    <t>LKA005Landmass affected</t>
  </si>
  <si>
    <t>DCS accessed 14/12/2024; IFRC 25/10/2024</t>
  </si>
  <si>
    <t>https://web.archive.org/web/20240303015957/https://www.rgd.gov.lk/web/images/statistic/Mid-year-population-by-district--Sex.pdf
https://reliefweb.int/report/sri-lanka/sri-lanka-monsoon-flood-2024-dref-operation-mdrlk020</t>
  </si>
  <si>
    <t>The number of people exposed the number people living in the main flood-affected districts of Colombo (2,460,000), Gampaha (2,421,000), Kalutara (1,279,000), and Puttalam (845,000).  
This figure is calculated from data provided in the Department of Census and Statistics's report (page 3/last page).
This source was chosen because it is a very reliable source that provides district-wise population statistics. 
The reliability of this indicator is medium because the population data are projections.</t>
  </si>
  <si>
    <t>LKA005People exposed</t>
  </si>
  <si>
    <t>https://reliefweb.int/report/sri-lanka/sri-lanka-monsoon-flood-2024-dref-operation-mdrlk020</t>
  </si>
  <si>
    <t xml:space="preserve">The number of people affected by the crisis is taken from the IFRC (page 1). According to the IFRC, 154,782 people have been affected by the moonsoon flood. 
This source was chosen because its reliability.
The reliability of this data is medium because the data includes high-quality information alongside some elements with lower quality, resulting in an overall medium reliability. </t>
  </si>
  <si>
    <t>LKA005People affected</t>
  </si>
  <si>
    <t>DMC Sri Lanka 16/11/2024</t>
  </si>
  <si>
    <t>https://www.dmc.gov.lk/images/dmcreports/Situation_Report_on_2024__1731728046.pdf</t>
  </si>
  <si>
    <t>It is the number of people displaced by the crisis is the number of IDPs in the affected districts by the heavy rains brought by the inter-monsoon season and the subsequent floods and landslides.
The latest situation report by Disaster Management Centre's (DMC) indicates that no person is currently displaced in the affected districts due to the heavy rains brought by the inter-monsoon season and the subsequent floods and landslides.
The source was chosen because it provides updated information on weather-induced displacements
The reliability of this data is medium because the data includes high-quality information alongside some elements with lower quality, resulting in an overall medium reliability.</t>
  </si>
  <si>
    <t>LKA005People displaced</t>
  </si>
  <si>
    <t>DMC Sri Lanka 26/11/2024</t>
  </si>
  <si>
    <t>http://www.ndrsc.gov.lk/web/images/situationreport/2024/district_wise_current_situation_report_2024.10.05_to_2024.11.20.pdf</t>
  </si>
  <si>
    <t>Number of people injured in the affected districts by the heavy rains brought by the inter-monsoon season and the subsequent floods and landslides.</t>
  </si>
  <si>
    <t>LKA005Injuries reported</t>
  </si>
  <si>
    <t xml:space="preserve">Total number of crisis-related fatalities in the last 6 months. Six months previous to the month the severity index (SI) is calculated are considered. For example, for the January 2023 version of SI, months considered will be July 2022 to December 2022. </t>
  </si>
  <si>
    <t>LKA005Fatalities reported</t>
  </si>
  <si>
    <t>DMC Sri Lanka 26/11/2024; NDRSC 04/12/2024</t>
  </si>
  <si>
    <t>http://www.ndrsc.gov.lk/web/images/situationreport/2024/district_wise_current_situation_report_2024.10.05_to_2024.11.20.pdf
http://www.ndrsc.gov.lk/web/images/situationreport/2024/disaster_situation_report_2024.11.21-2024.12.04.pdf</t>
  </si>
  <si>
    <t>LKA005Fatalities in all crises</t>
  </si>
  <si>
    <t>The number of people in need is taken from the latest IFRC report (page 1). According to IFRC, the number of people in need of humanitarian assistance is 40,800. 
This source was chosen because it is the most reliable and it is comprehensive of multiple sectors.
The reliability of this data is medium because the data includes high-quality information alongside some elements with lower quality, resulting in an overall medium reliability. The figure is the number of people targeted by the IFRC; more people could be in need of humanitarian assistance who have not been targeted by the IFRC for humanitarian assistance.</t>
  </si>
  <si>
    <t>LKA005People in Need</t>
  </si>
  <si>
    <t>LKA005Minimal humanitarian conditions - Level 1</t>
  </si>
  <si>
    <t>LKA005Stressed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</si>
  <si>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This source was chosen because it is the most reliable and it is comprehensive of multiple sectors.
The reliability of this data is medium because the data includes high-quality information alongside some elements with lower quality, resulting in an overall medium reliability. The figure is the number of people targeted by the IFRC; more people could be in need of humanitarian assistance who have not been targeted by the IFRC for humanitarian assistance.</t>
  </si>
  <si>
    <t>LKA005Moderate humanitarian conditions - Level 3</t>
  </si>
  <si>
    <t>DMC Sri Lanka 16/11/2024; IFRC 25/10/2024</t>
  </si>
  <si>
    <t>https://www.dmc.gov.lk/images/dmcreports/Situation_Report_on_2024__1731728046.pdf
https://reliefweb.int/report/sri-lanka/sri-lanka-monsoon-flood-2024-dref-operation-mdrlk020</t>
  </si>
  <si>
    <t>In this crisis, 3 out of 5 population groups are affected: IDPs, returnees and non-host community. Although returnees are not mentioned in the document, there are always returnees in these type of crisis.</t>
  </si>
  <si>
    <t>LKA005Crisis affected groups</t>
  </si>
  <si>
    <t>The number of houses damaged in the affected districts by the heavy rains brought by the inter-monsoon season and the subsequent floods and landslides.</t>
  </si>
  <si>
    <t>LKA005Buildings damaged</t>
  </si>
  <si>
    <t>LKA005Buildings destroyed</t>
  </si>
  <si>
    <t>Cyclone Fengal Sri Lanka</t>
  </si>
  <si>
    <t>LKA006</t>
  </si>
  <si>
    <t>LKA006Total population</t>
  </si>
  <si>
    <t>CBSL 08/2020; IFRC 09/12/2024</t>
  </si>
  <si>
    <t>https://www.cbsl.gov.lk/sites/default/files/cbslweb_documents/statistics/otherpub/ess_2020_e1.pdf
https://reliefweb.int/report/sri-lanka/sri-lanka-cyclone-fengal-2024-dref-operation-mdrlk021</t>
  </si>
  <si>
    <t>According to the IFRC, the main affected districts by the extreme weather conditions caused by cyclone Fengal are Ampara, Anuradhapura, Batticaloa, Jaffna, Kilinochchi, Mannar, Mullaitivu, Trincomalee, and Vavuniya. The total landmass of these districts are considered as affected.</t>
  </si>
  <si>
    <t>LKA006Landmass affected</t>
  </si>
  <si>
    <t>DCS accessed 14/12/2024; IFRC 09/12/2024</t>
  </si>
  <si>
    <t>https://web.archive.org/web/20240303015957/https://www.rgd.gov.lk/web/images/statistic/Mid-year-population-by-district--Sex.pdf
https://reliefweb.int/report/sri-lanka/sri-lanka-cyclone-fengal-2024-dref-operation-mdrlk021</t>
  </si>
  <si>
    <t>The number of people exposed corresponds to the sum of the population living in areas affected by cyclone Fengal. According to the IFRC, the districts significantly by the extreme weather conditions caused by cyclone Fengal are Ampara, Anuradhapura, Batticaloa, Jaffna, Kilinochchi, Mannar, Mullaitivu, Trincomalee, and Vavuniya. The number of people living in the affected areas are considered was exposed population.
This figure is calculated from data provided in the Department of Census and Statistics's report (page 3/last page).
This source was chosen because it is a very reliable source that provides district-wise population statistics. 
The reliability of this indicator is medium because the population data are projections.</t>
  </si>
  <si>
    <t>LKA006People exposed</t>
  </si>
  <si>
    <t>NDRSC 04/12/2024</t>
  </si>
  <si>
    <t>http://www.ndrsc.gov.lk/web/images/situationreport/2024/disaster_situation_report_2024.11.21-2024.12.04.pdf</t>
  </si>
  <si>
    <t xml:space="preserve">The number of people affected by the crisis is taken from the Disaster Management Centre's (DMC) situation report published om 3 December 2024 (page 1). According to the DMC, around 430,000 people have been affected in the affected districts by the extreme weather conditions caused by cyclone Fengal. 
This source was chosen because it provided updated figure for the number of people affected by cyclone Fengal.
The reliability of this data is medium because the data includes high-quality information alongside some elements with lower quality, resulting in an overall medium reliability. </t>
  </si>
  <si>
    <t>LKA006People affected</t>
  </si>
  <si>
    <t>DMC Sri Lanka 14/12/2024</t>
  </si>
  <si>
    <t>https://www.dmc.gov.lk/images/dmcreports/Situation_Report_on_2024__1734148722.pdf</t>
  </si>
  <si>
    <t xml:space="preserve">The number of people displaced by the crisis is the number of IDPs due to the extreme conditions caused by cyclone Fengal. 
The latest situation report by Disaster Management Centre's (DMC) indicates that no person is currently displaced due to  the extreme conditions caused by cyclone Fengal. Some houses have been destroyed according to the report, hence it is likely that some people are still displaced. So, there are information gaps regarding this indicator. 
The source was chosen because it provides updated information on weather-induced displacements
The reliability of this data is medium because the data includes high-quality information alongside some elements with lower quality, resulting in an overall medium reliability. </t>
  </si>
  <si>
    <t>LKA006People displaced</t>
  </si>
  <si>
    <t xml:space="preserve">Number of people injured in the districts significantly affected by the extreme conditions caused by cyclone Fengal. </t>
  </si>
  <si>
    <t>LKA006Injuries reported</t>
  </si>
  <si>
    <t>LKA006Fatalities reported</t>
  </si>
  <si>
    <t>LKA006Fatalities in all crises</t>
  </si>
  <si>
    <t>IFRC 09/12/2024</t>
  </si>
  <si>
    <t>https://reliefweb.int/report/sri-lanka/sri-lanka-cyclone-fengal-2024-dref-operation-mdrlk021</t>
  </si>
  <si>
    <t>The number of people in need is taken from the IFRC report (page 1). The number of people in need includes the number of people the IFRC has targeted for humanitarian assistance. 
This source was chosen because it is the most reliable and it is comprehensive of multiple sectors.
The reliability of this data is medium because the data includes high-quality information alongside some elements with lower quality, resulting in an overall medium reliability. The figure is the number of people targeted by the IFRC; more people could be in need of humanitarian assistance who have not been targeted by the IFRC for humanitarian assistance.</t>
  </si>
  <si>
    <t>LKA006People in Need</t>
  </si>
  <si>
    <t>DCS accessed 14/12/2024; IFRC 09/12/2024; NDRSC 04/12/2024</t>
  </si>
  <si>
    <t>https://web.archive.org/web/20240303015957/https://www.rgd.gov.lk/web/images/statistic/Mid-year-population-by-district--Sex.pdf
https://reliefweb.int/report/sri-lanka/sri-lanka-cyclone-fengal-2024-dref-operation-mdrlk021
http://www.ndrsc.gov.lk/web/images/situationreport/2024/disaster_situation_report_2024.11.21-2024.12.04.pdf</t>
  </si>
  <si>
    <t>LKA006Minimal humanitarian conditions - Level 1</t>
  </si>
  <si>
    <t>NDRSC 04/12/2024; IFRC 09/12/2024</t>
  </si>
  <si>
    <t>http://www.ndrsc.gov.lk/web/images/situationreport/2024/disaster_situation_report_2024.11.21-2024.12.04.pdf
https://reliefweb.int/report/sri-lanka/sri-lanka-cyclone-fengal-2024-dref-operation-mdrlk021</t>
  </si>
  <si>
    <t>LKA006Stressed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</si>
  <si>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This source was chosen because it is the most reliable and it is comprehensive of multiple sectors.
The reliability of this data is medium because the data includes high-quality information alongside some elements with lower quality, resulting in an overall medium reliability. The figure is the number of people targeted by the IFRC; more people could be in need of humanitarian assistance who have not been targeted by the IFRC for humanitarian assistance.</t>
  </si>
  <si>
    <t>LKA006Moderate humanitarian conditions - Level 3</t>
  </si>
  <si>
    <t>LKA006Severe humanitarian conditions - Level 4</t>
  </si>
  <si>
    <t>LKA006Extreme humanitarian conditions - Level 5</t>
  </si>
  <si>
    <t>IFRC 09/12/2024; DMC Sri Lanka 14/12/2024</t>
  </si>
  <si>
    <t>https://reliefweb.int/report/sri-lanka/sri-lanka-cyclone-fengal-2024-dref-operation-mdrlk021; https://www.dmc.gov.lk/images/dmcreports/Situation_Report_on_2024__1734148722.pdf</t>
  </si>
  <si>
    <t>In this crisis, 3 out of 5 population groups are affected: IDPs, returnees and non-host community.</t>
  </si>
  <si>
    <t>LKA006Crisis affected groups</t>
  </si>
  <si>
    <t>LKA006People facing limited access constraints</t>
  </si>
  <si>
    <t>LKA006People facing restricted access constraints</t>
  </si>
  <si>
    <t>LKA006Illness cases reported</t>
  </si>
  <si>
    <t>LKA006Buildings damaged</t>
  </si>
  <si>
    <t>LKA006Buildings destroyed</t>
  </si>
  <si>
    <t>LKA006Buildings in affected area</t>
  </si>
  <si>
    <t>LKA006Economic Losses</t>
  </si>
  <si>
    <t>Multiple crises in Sri Lanka</t>
  </si>
  <si>
    <t>LKA001</t>
  </si>
  <si>
    <t>LKA001Denial of existence of humanitarian needs or entitlements to assistance</t>
  </si>
  <si>
    <t>LKA001Impediments to entry into country (bureaucratic and administrative)</t>
  </si>
  <si>
    <t>LKA001Interference into implementation of humanitarian activities</t>
  </si>
  <si>
    <t>LKA001Ongoing insecurity/hostilities affecting humanitarian assistance</t>
  </si>
  <si>
    <t>LKA001Physical constraints in the environment (obstacles related to terrain, climate, lack of infrastructure, etc.)</t>
  </si>
  <si>
    <t>LKA001Presence of mines and improvised explosive devices</t>
  </si>
  <si>
    <t>LKA001Restriction and obstruction of access to services and assistance</t>
  </si>
  <si>
    <t>LKA001Restriction of movement (impediments to freedom of movement and/or administrative restrictions)</t>
  </si>
  <si>
    <t>LKA001Violence against personnel, facilities and assets</t>
  </si>
  <si>
    <t>LKA005Denial of existence of humanitarian needs or entitlements to assistance</t>
  </si>
  <si>
    <t>LKA005Impediments to entry into country (bureaucratic and administrative)</t>
  </si>
  <si>
    <t>LKA005Interference into implementation of humanitarian activities</t>
  </si>
  <si>
    <t>LKA005Ongoing insecurity/hostilities affecting humanitarian assistance</t>
  </si>
  <si>
    <t>LKA005Physical constraints in the environment (obstacles related to terrain, climate, lack of infrastructure, etc.)</t>
  </si>
  <si>
    <t>LKA005Presence of mines and improvised explosive devices</t>
  </si>
  <si>
    <t>LKA005Restriction and obstruction of access to services and assistance</t>
  </si>
  <si>
    <t>LKA005Restriction of movement (impediments to freedom of movement and/or administrative restrictions)</t>
  </si>
  <si>
    <t>LKA005Violence against personnel, facilities and assets</t>
  </si>
  <si>
    <t>LKA006Denial of existence of humanitarian needs or entitlements to assistance</t>
  </si>
  <si>
    <t>LKA006Impediments to entry into country (bureaucratic and administrative)</t>
  </si>
  <si>
    <t>LKA006Interference into implementation of humanitarian activities</t>
  </si>
  <si>
    <t>LKA006Ongoing insecurity/hostilities affecting humanitarian assistance</t>
  </si>
  <si>
    <t>LKA006Physical constraints in the environment (obstacles related to terrain, climate, lack of infrastructure, etc.)</t>
  </si>
  <si>
    <t>LKA006Presence of mines and improvised explosive devices</t>
  </si>
  <si>
    <t>LKA006Restriction and obstruction of access to services and assistance</t>
  </si>
  <si>
    <t>LKA006Restriction of movement (impediments to freedom of movement and/or administrative restrictions)</t>
  </si>
  <si>
    <t>LKA006Violence against personnel, facilities and assets</t>
  </si>
  <si>
    <t>Multiple crises in the Philippines</t>
  </si>
  <si>
    <t>PHL001</t>
  </si>
  <si>
    <t>PHL001Denial of existence of humanitarian needs or entitlements to assistance</t>
  </si>
  <si>
    <t>PHL001Impediments to entry into country (bureaucratic and administrative)</t>
  </si>
  <si>
    <t>PHL001Interference into implementation of humanitarian activities</t>
  </si>
  <si>
    <t>PHL001Ongoing insecurity/hostilities affecting humanitarian assistance</t>
  </si>
  <si>
    <t>PHL001Physical constraints in the environment (obstacles related to terrain, climate, lack of infrastructure, etc.)</t>
  </si>
  <si>
    <t>PHL001Presence of mines and improvised explosive devices</t>
  </si>
  <si>
    <t>PHL001Restriction and obstruction of access to services and assistance</t>
  </si>
  <si>
    <t>PHL001Restriction of movement (impediments to freedom of movement and/or administrative restrictions)</t>
  </si>
  <si>
    <t>PHL001Violence against personnel, facilities and assets</t>
  </si>
  <si>
    <t>PHL017Denial of existence of humanitarian needs or entitlements to assistance</t>
  </si>
  <si>
    <t>PHL017Impediments to entry into country (bureaucratic and administrative)</t>
  </si>
  <si>
    <t>PHL017Interference into implementation of humanitarian activities</t>
  </si>
  <si>
    <t>PHL017Ongoing insecurity/hostilities affecting humanitarian assistance</t>
  </si>
  <si>
    <t>PHL017Physical constraints in the environment (obstacles related to terrain, climate, lack of infrastructure, etc.)</t>
  </si>
  <si>
    <t>PHL017Presence of mines and improvised explosive devices</t>
  </si>
  <si>
    <t>PHL017Restriction and obstruction of access to services and assistance</t>
  </si>
  <si>
    <t>PHL017Restriction of movement (impediments to freedom of movement and/or administrative restrictions)</t>
  </si>
  <si>
    <t>PHL017Violence against personnel, facilities and assets</t>
  </si>
  <si>
    <t>Worldmeter accessed 18/12/2024</t>
  </si>
  <si>
    <t>https://www.worldometers.info/world-population/mauritania-population/#:~:text=The%20current%20population%20of%20Mauritania,latest%20United%20Nations%20data%201.</t>
  </si>
  <si>
    <t>Total population of Mauritania, inculding refugees, migrants, and asylum seekers</t>
  </si>
  <si>
    <t>MRT003Total population</t>
  </si>
  <si>
    <t>World Bank 2018</t>
  </si>
  <si>
    <t>https://data.worldbank.org/indicator/AG.LND.TOTL.K2?locations=MR</t>
  </si>
  <si>
    <t>Food insecurity affects the whole country</t>
  </si>
  <si>
    <t>MRT003Landmass affected</t>
  </si>
  <si>
    <t>WFP 13/12/2023</t>
  </si>
  <si>
    <t>https://reliefweb.int/report/mauritania/mauritanie-cadre-harmonise-danalyse-et-didentification-des-zones-risque-et-des-populations-en-insecurite-alimentaire-au-sahel-et-en-afrique-de-louest-ch-cree-le-11112023</t>
  </si>
  <si>
    <t xml:space="preserve">According to the INFORM methodology, People exposed = the sum of levels 1 to 5. The severity breakdown is based on a WFP report indicating a projection of the food inseurity classification over 5 phases between June-August 2024. Mauritania is vulnerable to natural hazards, such as droughts and flooding, which heighten malnutrition rates, disrupt livelihoods, and deteriorate food security levels. Its land is mainly desert, with only about 0.5% being arable. </t>
  </si>
  <si>
    <t>MRT003People exposed</t>
  </si>
  <si>
    <t xml:space="preserve">There are no specific sources indicating the number of affected people but according to the INFORM methodology, People affected = the sum of levels 2 to 5. The severity breakdown is based on a WFP report indicating a projection of the food inseurity classification over 5 phases between June-August 2024. Mauritania is vulnerable to natural hazards, such as droughts and flooding, which heighten malnutrition rates, disrupt livelihoods, and deteriorate food security levels. Its land is mainly desert, with only about 0.5% being arable. </t>
  </si>
  <si>
    <t>MRT003People affected</t>
  </si>
  <si>
    <t xml:space="preserve">There are no people displaced due to the food insecurity crisis in Mauritania. </t>
  </si>
  <si>
    <t>MRT003People displaced</t>
  </si>
  <si>
    <t>ACLED accessed 18/12/2024</t>
  </si>
  <si>
    <t>Fatalities between between 1 June and 30 November</t>
  </si>
  <si>
    <t>MRT003Fatalities reported</t>
  </si>
  <si>
    <t>MRT003Fatalities in all crises</t>
  </si>
  <si>
    <t>The people in need are the total population projected to be facing Crisis food insecuirty levels or worse (Phase 3 or above) between June and August 2024</t>
  </si>
  <si>
    <t>MRT003People in Need</t>
  </si>
  <si>
    <t xml:space="preserve">The figure is the people projected to face minimal food insecurity level (Phase 1) between June - August 2024 </t>
  </si>
  <si>
    <t>MRT003Minimal humanitarian conditions - Level 1</t>
  </si>
  <si>
    <t>The figure is the people projected to face stressed food insecurity level (Phase 2) between June - August 2024</t>
  </si>
  <si>
    <t>MRT003Stressed humanitarian conditions - Level 2</t>
  </si>
  <si>
    <t>The figure is the people projected to face crises food insecurity levels (Phase 3) between June - August 2024</t>
  </si>
  <si>
    <t>MRT003Moderate humanitarian conditions - Level 3</t>
  </si>
  <si>
    <t>The figure is the people projected to face emergency food insecurity level (Phase 4) between June - August 2024</t>
  </si>
  <si>
    <t>MRT003Severe humanitarian conditions - Level 4</t>
  </si>
  <si>
    <t>The figure is the people projected to face catastrophic food insecurity level (Phase 5) between June - August 2024</t>
  </si>
  <si>
    <t>MRT003Extreme humanitarian conditions - Level 5</t>
  </si>
  <si>
    <t>WFP 11/12/2022 , UNHCR 21/12/2022</t>
  </si>
  <si>
    <t>https://reliefweb.int/report/mauritania/mauritanie-cadre-harmonise-danalyse-et-didentification-des-zones-risque-et-des-populations-en-insecurite-alimentaire-au-sahel-et-en-afrique-de-louest-ch-cree-le-12112022 , https://data.unhcr.org/en/documents/details/97737</t>
  </si>
  <si>
    <t>Refugees, Host and Non-host</t>
  </si>
  <si>
    <t>MRT003Crisis affected groups</t>
  </si>
  <si>
    <t>MRT002Total population</t>
  </si>
  <si>
    <t>City Population acceessed on 30/04/2023; UNHCR 17/04/2023</t>
  </si>
  <si>
    <t>https://www.citypopulation.de/en/mauritania/cities/ , https://data.unhcr.org/en/documents/details/100304</t>
  </si>
  <si>
    <t>Total landmass of regions that host Malian refugees: Hodh Chargu, Nouakchott, and Nouadhibou.</t>
  </si>
  <si>
    <t>MRT002Landmass affected</t>
  </si>
  <si>
    <t>City Population accessed on 18/12/2024</t>
  </si>
  <si>
    <t>https://www.citypopulation.de/en/mauritania/cities/; https://data.unhcr.org/en/documents/details/100304</t>
  </si>
  <si>
    <t>People exposed are the total population of regions that host Malian refugees: Hodh Chargu, Nouakchott and Nouadhibou. The number of refugees from Mali has been sharply increasing since March 2022, owing to increased violence and insecurity in the country. Most of the refugees live in the Mbera refugee camp (Hodh el Chargui region), and returns to Mali remain unlikely because of continued insecurity. The refugees have been slowly integrating into society, with the majority working in farming, agriculture, or fishing in Lake Mahmouda.</t>
  </si>
  <si>
    <t>MRT002People exposed</t>
  </si>
  <si>
    <t>UNHCR accessed 18/12/2024</t>
  </si>
  <si>
    <t>https://data.unhcr.org/en/country/mrt</t>
  </si>
  <si>
    <t>People affected is the total number of Malian refugees in Mauritania as of 31 October 2024.</t>
  </si>
  <si>
    <t>MRT002People affected</t>
  </si>
  <si>
    <t>People displaced is the total number of Malian refugees in Mauritania as of 31 October 2024</t>
  </si>
  <si>
    <t>MRT002People displaced</t>
  </si>
  <si>
    <t>MRT002Fatalities reported</t>
  </si>
  <si>
    <t>MRT002Fatalities in all crises</t>
  </si>
  <si>
    <t>The people in need is the total number of Malian refugees in Mauritania. The number of refugees from Mali has been sharply increasing since March 2022, owing to increased violence and insecurity in the country. Most of the refugees live in Mbera refugee camp (Hodh el Chargui region), and returns to Mali remain unlikely because of continued insecurity. The refugees have been slowly integrating into society, with the majority working in farming, agriculture, or fishing in Lake Mahmouda.</t>
  </si>
  <si>
    <t>MRT002People in Need</t>
  </si>
  <si>
    <t>City Population accessed on 18/12/2024 ; UNHCR accessed 18/12/2024</t>
  </si>
  <si>
    <t>https://www.citypopulation.de/en/mauritania/cities/; https://data.unhcr.org/en/documents/details/100304 ; https://data.unhcr.org/en/country/mrt</t>
  </si>
  <si>
    <t>According to the INFORM methodology, Level 1= Exposed population - affected population. The people exposed is the total population of regions that host Malian refugees: Hodh Chargu, Nouakchott and Nouadhibou, and the people affected is the total number of Malian refugees in Mauritania.</t>
  </si>
  <si>
    <t>MRT002Minimal humanitarian conditions - Level 1</t>
  </si>
  <si>
    <t>https://www.citypopulation.de/en/mauritania/cities/; https://data.unhcr.org/en/documents/details/102720</t>
  </si>
  <si>
    <t xml:space="preserve">According to the INFORM methodology, Level 2 = People affected - PIN. The people affected and the PiN are considered the same here (the number of Malian refugees in Mauritania. </t>
  </si>
  <si>
    <t>MRT002Stressed humanitarian conditions - Level 2</t>
  </si>
  <si>
    <t>There are no assessments available for the breakdown of the severity of need of the PiN. All the PiN are considered to be facing moderate humanitarian condition or in Level 3</t>
  </si>
  <si>
    <t>MRT002Moderate humanitarian conditions - Level 3</t>
  </si>
  <si>
    <t>MRT002Severe humanitarian conditions - Level 4</t>
  </si>
  <si>
    <t>MRT002Extreme humanitarian conditions - Level 5</t>
  </si>
  <si>
    <t>UNHCR 17/04/2023</t>
  </si>
  <si>
    <t xml:space="preserve"> https://data.unhcr.org/en/documents/details/100304</t>
  </si>
  <si>
    <t>MRT002Crisis affected groups</t>
  </si>
  <si>
    <t>World Population Review accessed 17/12/2024</t>
  </si>
  <si>
    <t>https://worldpopulationreview.com/countries/libya-population</t>
  </si>
  <si>
    <t>The total population of Libya in 2024, including incoming migrants, refugees, and asylum seekers.</t>
  </si>
  <si>
    <t>LBY001Total population</t>
  </si>
  <si>
    <t>World Bank accessed 26/09/2024</t>
  </si>
  <si>
    <t>https://data.worldbank.org/indicator/AG.LND.TOTL.K2?locations=LY</t>
  </si>
  <si>
    <t>The figure represents the total landmass of Libya</t>
  </si>
  <si>
    <t>LBY001Landmass affected</t>
  </si>
  <si>
    <t>The whole population is exposed to the complex crisis, drivern by conflict, displacement, socio-political issues, and natural hazards. Libya has been in a civil war since 2011 following the Arab Spring uprising, with full-scale armed clashes between supporters of former leader Muammar Gaddafi and opposing armed groups. This has resulted in political instability, protracted violence, the emergence of various armed groups looking to control Libya, damage to critical infrastructure, and severe disruptions to the country's oil production. On 10 September 2023, Storm Daniel hit northeastern Libya, resulting in the collapse of two dams in Derna district and needs for more than 884,000 people, mostly WASH, health, food, and livelihood. Libya is a transit country for migrants and asylum seekers, mostly Sub-Saharan Africans aiming to reach Europe.</t>
  </si>
  <si>
    <t>LBY001People exposed</t>
  </si>
  <si>
    <t>The whole population is considered affected at different degrees by the complex crisis as it impacts all states in Libya. The complex crisis is drivern by conflict, displacement, socio-political issues, and natural hazards. Libya has been in a civil war since 2011 following the Arab Spring uprising, with full-scale armed clashes between supporters of former leader Muammar Gaddafi and opposing armed groups. This has resulted in political instability, protracted violence, the emergence of various armed groups looking to control Libya, damage to critical infrastructure, and severe disruptions to the country's oil production. On 10 September 2023, Storm Daniel hit northeastern Libya, resulting in the collapse of two dams in Derna district and needs for more than 884,000 people, mostly WASH, health, food, and livelihood. Libya is a transit country for migrants and asylum seekers, mostly Sub-Saharan Africans aiming to reach Europe.</t>
  </si>
  <si>
    <t>LBY001People affected</t>
  </si>
  <si>
    <t>UNHCR accessed 17/12/2024 ; IOM 17/11/2023</t>
  </si>
  <si>
    <t>https://data.unhcr.org/en/country/lby ; https://reliefweb.int/report/libya/libya-impact-storm-daniel-update-displacement-and-needs-november-2023</t>
  </si>
  <si>
    <t>The figure represents the total IDPs in Libya as of 31 Aug 2023 (125,802) + Total IDP returnees in Libya as of 31 August 2023 (705,426) + People displaced following storm Daniel and the floods as at November 2023 (44,800). The numbers of refugees, asylum seekers, and migrants in Libya are not included as the driver of their displacement is not the complex crisis in Libya. They are counted under the Mixed Migration and the Refugees in Libya crises.</t>
  </si>
  <si>
    <t>LBY001People displaced</t>
  </si>
  <si>
    <t>ACLED accessed 17/12/2024; IOM accessed 17/12/2024</t>
  </si>
  <si>
    <t>https://acleddata.com/data-export-tool/ ; https://missingmigrants.iom.int/region/mediterranean?region_incident=All&amp;route=3861&amp;year%5B%5D=13651&amp;month=All&amp;incident_date%5Bmin%5D=05%2F01%2F2024&amp;incident_date%5Bmax%5D=10%2F31%2F2024</t>
  </si>
  <si>
    <t>The figure includes the total fatalities in the country between  1 June- 30 November 2024 (18 people) + the fatalities on the Central Mediterranean migration route between 1 June- 30 November 2024 (763 people)</t>
  </si>
  <si>
    <t>LBY001Fatalities reported</t>
  </si>
  <si>
    <t>LBY001Fatalities in all crises</t>
  </si>
  <si>
    <t>The updated PiN figure includes the number of people in need identified following storm Daniel and the floods in the affected areas of Al Jabal Al Akhdar, Almarj, Benghazi, Derna, and Tobruk (884,479 people) and the number of PiN from the latest HNO (2023) for the remaining areas in Libya (280,300 people). The complex crisis in Libya is drivern by conflict, displacement, socio-political issues, and natural hazards.</t>
  </si>
  <si>
    <t>LBY001People in Need</t>
  </si>
  <si>
    <t xml:space="preserve">According to INFORM severity index methodology, the number of people facing Minimal humanitarian conditions or in Level 1= People exposed - People affected. Since the whole population is exposed and affected by the complex crisis in Libya, there are no people in minimal humanitarian conditions. </t>
  </si>
  <si>
    <t>LBY001Minimal humanitarian conditions - Level 1</t>
  </si>
  <si>
    <t>World Population Review accessed 17/12/2024 ; OCHA HNO 26/01/2023 ; OCHA 14/09/2023</t>
  </si>
  <si>
    <t>https://worldpopulationreview.com/countries/libya-population ; https://reliefweb.int/report/libya/libya-humanitarian-overview-2023-december-2022 ; https://reliefweb.int/report/libya/libya-flood-response-flash-appeal-sept-2023-dec-2023-issued-september-2023-enar</t>
  </si>
  <si>
    <t>According to the INFORM severity index methodology, people facing stressed humanitarian conditions or Level 2 = People affected - People in Need (PIN). The whole population is affected by the complex crisis in Libya, and the People in Need figure includes the number of people in need identified following storm Daniel and the floods in the affected areas of Al Jabal Al Akhdar, Almarj, Benghazi, Derna, and Tobruk (884,479 people) and the number of PiN from the latest HNO (2023) for the remaining areas in Libya (280,300 people).</t>
  </si>
  <si>
    <t>LBY001Stressed humanitarian conditions - Level 2</t>
  </si>
  <si>
    <t xml:space="preserve">The updated PiN figure includes the number of people in need identified following storm Daniel and the floods in the affected areas of Al Jabal Al Akhdar, Almarj, Benghazi, Derna, and Tobruk (884,479 people) and the number of PiN from the latest HNO (2023) for the remaining areas in Libya (280,300 people), excluding the number of refugees, migrants, asylum seekers, and the people displaced following storm Daniel as they are considered to face severe humanitarian conditions and put in Level 4. The complex crisis in Libya is driven by conflict, displacement, socio-political issues, and natural hazards. Since there is no breakdown of the severity of needs available and to avoid double counting, all the people in need are considered to be facing moderate humanitarian conditions. </t>
  </si>
  <si>
    <t>LBY001Moderate humanitarian conditions - Level 3</t>
  </si>
  <si>
    <t>UNHCR accessed 17/12/2024 ; IOM 04/09/2024 ; IOM 17/11/2023</t>
  </si>
  <si>
    <t>https://data.unhcr.org/en/country/lby ; https://reliefweb.int/report/libya/libya-migrant-report-round-53-key-findings-june-july-2024 ; https://reliefweb.int/report/libya/libya-impact-storm-daniel-update-displacement-and-needs-november-2023</t>
  </si>
  <si>
    <t>The refugees, asylum seeker, and migrants in Libya, in addition to the people who were displaced following storm Daniel, are considered to have more needs and face severe humanitarian conditions. The registered refugees and asylum-seekers in Libya as of 1 December 2024  (77,107) people. The number of migrants in Libya during the period June - July 2024 (761,332) people. The people displaced following storm Daniel and the floods as at November 2023 are 44,800 people. Libya is a transit country for migrants and asylum seekers, mostly Sub-Saharan Africans, aiming to reach Europe. The lack of legal status and, for many, the lack of recognition of their refugee status expose them to severe protection violations, especially in the official and unofficial detention centres nationwide. On 10 September 2023, Storm Daniel hit northeastern Libya, resulting in the collapse of two dams in Derna district and needs, mostly WASH, health, food, and livelihood. Besides severely damaging infrastructure, the crisis led to water contamination, increasing the risk of disease outbreaks.</t>
  </si>
  <si>
    <t>LBY001Severe humanitarian conditions - Level 4</t>
  </si>
  <si>
    <t xml:space="preserve">There are no people considered facing extreme humanitarian conditions. This has also been cross-checked with the Libya 2023 HNO. </t>
  </si>
  <si>
    <t>LBY001Extreme humanitarian conditions - Level 5</t>
  </si>
  <si>
    <t>LBY002Total population</t>
  </si>
  <si>
    <t>World Bank accessed 13/08/2024</t>
  </si>
  <si>
    <t xml:space="preserve">It is unclear what areas host the most number of migrants, as they continue to be on the move, thus the total landmass of Libya is considered for this crisis. </t>
  </si>
  <si>
    <t>LBY002Landmass affected</t>
  </si>
  <si>
    <t xml:space="preserve">It is unclear what areas host the most number of migrants, as they continue to be on the move, thus the whole population is exposed to the mixed migration crisis. Libya is a transit country for migrants and asylum seekers, mostly Sub-Saharan Africans aiming to reach Europe. The lack of legal status and, for many, the lack of recognition of their refugee status expose them to severe protection violations, especially in the official and unofficial detention centres nationwide. </t>
  </si>
  <si>
    <t>LBY002People exposed</t>
  </si>
  <si>
    <t>UNHCR accessed 17/12/2024 ; IOM 04/09/2024</t>
  </si>
  <si>
    <t>https://data.unhcr.org/en/country/lby ; https://reliefweb.int/report/libya/libya-migrant-report-round-53-key-findings-june-july-2024</t>
  </si>
  <si>
    <t>The people affected by the mixed migration crisis in Libya are considered to be the registered refugees and asylum-seekers in Libya as of 1 December 2024 (77,107) and the number of migrants in Libya during the period June - July 2024 (761,322)</t>
  </si>
  <si>
    <t>LBY002People affected</t>
  </si>
  <si>
    <t>The number of the people displaced includes the registered refugees and asylum-seekers in Libya as of 1 Deecember 2024 (77,107) and the number of migrants in Libya during the period June - July 2024 (761,322)</t>
  </si>
  <si>
    <t>LBY002People displaced</t>
  </si>
  <si>
    <t>IOM accessed 17/12/2024</t>
  </si>
  <si>
    <t>The dead and missing migrants  between 1 June - 30 November 2024 on the Central Mediterranean migration route ( 763 people)</t>
  </si>
  <si>
    <t>LBY002Fatalities reported</t>
  </si>
  <si>
    <t>LBY002Fatalities in all crises</t>
  </si>
  <si>
    <t>The number of the people in need of humanitarian assistance are the registered refugees and asylum-seekers in Libya as of 1 December 2024 (77,107) and the number of migrants in Libya during the period June - July 2024 (761,322)</t>
  </si>
  <si>
    <t>LBY002People in Need</t>
  </si>
  <si>
    <t>World Population Review accessed 17/12/2024 ; UNHCR accessed 17/12/2024 ; IOM 04/09/2024</t>
  </si>
  <si>
    <t>https://worldpopulationreview.com/countries/libya-population ; https://data.unhcr.org/en/country/lby ; https://reliefweb.int/report/libya/libya-migrant-report-round-53-key-findings-june-july-2024</t>
  </si>
  <si>
    <t>According to INFORM severity index methodology, the number of people facing Minimal humanitarian conditions or in Level 1= People exposed - People affected. The total population is considered exposed to the mixed migration crisis. The people affected by the mixed migration crisis in Libya are considered to be the registered refugees and asylum-seekers in Libya as of 1 December 2024 (77,107) and the number of migrants in Libya during the period June - July 2024 (761,322)</t>
  </si>
  <si>
    <t>LBY002Minimal humanitarian conditions - Level 1</t>
  </si>
  <si>
    <t>According to the INFORM severity index methodology, people facing stressed humanitarian conditions or Level 2 = People affected - People in Need (PIN). Since the people affected and the people in need are the same in this crisis, there are no people facing stressed humanitarian conditions.</t>
  </si>
  <si>
    <t>LBY002Stressed humanitarian conditions - Level 2</t>
  </si>
  <si>
    <t>The number of the people in need of humanitarian assistance are the registered refugees and asylum-seekers in Libya as of 1 December 2024 (77,107)  and the number of migrants in Libya during the period June - July 2024 (761,322). Since there is no breakdown of the severity of needs available, all the people in need are considered to be facing moderate humanitarian conditions.</t>
  </si>
  <si>
    <t>LBY002Moderate humanitarian conditions - Level 3</t>
  </si>
  <si>
    <t>Since there is no breakdown of the severity of needs available, all the people in need are considered to be facing moderate humanitarian conditions.</t>
  </si>
  <si>
    <t>LBY002Severe humanitarian conditions - Level 4</t>
  </si>
  <si>
    <t>LBY002Extreme humanitarian conditions - Level 5</t>
  </si>
  <si>
    <t>LBY004Total population</t>
  </si>
  <si>
    <t>OCHA HDX accessed 26/09/2024</t>
  </si>
  <si>
    <t>https://data.humdata.org/dataset/cod-ab-lby?</t>
  </si>
  <si>
    <t>The figure represents the total landmass of Tripoli, Ejdabia, Benghazi, and Alkufra districts where most Sudanese are received and hosted.</t>
  </si>
  <si>
    <t>LBY004Landmass affected</t>
  </si>
  <si>
    <t>IOM 08/03/2024 ; OCHA HDX accessed 26/09/2024</t>
  </si>
  <si>
    <t>https://dtm.iom.int/reports/libya-profile-sudanese-migrants-libya-march-2024 ; https://data.humdata.org/dataset/libya-total-population-by-mantika?</t>
  </si>
  <si>
    <t>Most Sudanese nationals are being received and hosted in four districts, according to IOM: Tripoli, Ejdabia, Benghazi, and Alkufra. The total population of these districts are considered to be exposed to the Sudanese refugees crisis in Libya as the host community is impacted by the arrival of large numbers of refugees and the increasing pressure over public services that has been stretched to a maximum.</t>
  </si>
  <si>
    <t>LBY004People exposed</t>
  </si>
  <si>
    <t xml:space="preserve">The figure includes the number of registered Sudanese refugees with UNHCR, the number of the yet unregistered refugees, asylum seekers, or migrants of Sudanese nationality in Libya, and third nationals who crossed from Sudan to Libya, in addition to the number of the affected host community due to the influx of Sudanese. People in Sudan are fleeing the conflict that started in April 2023, and they are seeking safety and refuge in many countries, including Libya. The figures are as of June 2024, as provided by UNHCR. </t>
  </si>
  <si>
    <t>LBY004People affected</t>
  </si>
  <si>
    <t>LBY004People displaced</t>
  </si>
  <si>
    <t>ACLED accessed 17/12/2024</t>
  </si>
  <si>
    <t>The figure is the fatalities related to the Sudanese refugees in Libya between 01 June - 30 November</t>
  </si>
  <si>
    <t>LBY004Fatalities reported</t>
  </si>
  <si>
    <t>LBY004Fatalities in all crises</t>
  </si>
  <si>
    <t xml:space="preserve">The PiN includes the number of registered Sudanese refugees with UNHCR (40,000 people), the number of the yet unregistered refugees, asylum seekers, or migrants of Sudanese nationality in Libya (109,000), and third nationals who crossed from Sudan to Libya (1,000 people), in addition to the number of the affected host community due to the influx of Sudanese (45,000 people). People in Sudan are fleeing the conflict that started in April 2023, and they are seeking safety and refuge in many countries, including Libya. The figures are as of June 2024, as provided by UNHCR. </t>
  </si>
  <si>
    <t>LBY004People in Need</t>
  </si>
  <si>
    <t>IOM 08/03/2024 ; OCHA HDX accessed 26/09/2024 ; UNHCR 02/07/2024</t>
  </si>
  <si>
    <t>https://dtm.iom.int/reports/libya-profile-sudanese-migrants-libya-march-2024 ; https://data.humdata.org/dataset/libya-total-population-by-mantika? ; https://reliefweb.int/report/chad/sudan-emergency-regional-refugee-response-plan-january-december-2024-mid-year-update-june-2024</t>
  </si>
  <si>
    <t xml:space="preserve">According to INFORM severity index methodology, the number of people facing Minimal humanitarian conditions or in Level 1= People exposed - People affected. The population of the districts where most Sudanese are hosted and received is considered the people exposed, and the total refugee population from Sudan, in addition to the affected host community, is considered the people affected. </t>
  </si>
  <si>
    <t>LBY004Minimal humanitarian conditions - Level 1</t>
  </si>
  <si>
    <t>LBY004Stressed humanitarian conditions - Level 2</t>
  </si>
  <si>
    <t>ACAPS considers the refugees registered with UNHCR and the affected host community in Level 3, as they likely have less needs compared to the asylum seekers, migrants, and third country nationals. The registered refugees have a more stable legal status and likely face lower risks of arbitrary detention by Libyan security forces due to lack of documentation. They also likely have easier access to public services and receive humanitarian aid for being UHNHCR card holders. The host community also have less needs compared to the other groups, since they are citizens and have a more stable status in their country.</t>
  </si>
  <si>
    <t>LBY004Moderate humanitarian conditions - Level 3</t>
  </si>
  <si>
    <t xml:space="preserve">ACAPS considers the Sudanese who are not registered with UNHCR and the third nationals who crossed from Sudan to Libya to be in Level 4. Their needs include protection, food security, education, healthcare, and other services. </t>
  </si>
  <si>
    <t>LBY004Severe humanitarian conditions - Level 4</t>
  </si>
  <si>
    <t>Level 5 is kept as an information gap, as there are no sources suggest that people are facing extreme humanitarian conditions in Libya.</t>
  </si>
  <si>
    <t>LBY004Extreme humanitarian conditions - Level 5</t>
  </si>
  <si>
    <t>World Population 18/12/2024</t>
  </si>
  <si>
    <t>The total population of Algeria in 2024, including migrants, refugees, and asylum seekers.</t>
  </si>
  <si>
    <t>DZA004Total population</t>
  </si>
  <si>
    <t>The whole country is covered under the multiple crisis</t>
  </si>
  <si>
    <t>DZA004Landmass affected</t>
  </si>
  <si>
    <t xml:space="preserve">The total population of Algeria in 2024, including migrants, refugees, and asylum seekers are exposed to the multiple crisis. </t>
  </si>
  <si>
    <t>DZA004People exposed</t>
  </si>
  <si>
    <t>UNHCR accessed 18/12/2024 ; Migrants Refugees accessed 18/12/2024 ; UNHCR 03/2018 ; UNHCR accessed 18/12/2024</t>
  </si>
  <si>
    <t>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 ; https://www.usc.gal/export9/sites/webinstitucional/gl/institutos/ceso/descargas/UNHCR_Tindouf-Total-In-Camp-Population_March-2018.pdf ; https://reporting.unhcr.org/libraries/pdf.js/web/viewer.html?file=https%3A%2F%2Freporting.unhcr.org%2Fsites%2Fdefault%2Ffiles%2F2024-03%2FUNHCR%2520Algeria%2520Country%2520Factsheet%2520-%2520January%25202024.pdf</t>
  </si>
  <si>
    <t>According to the INFORM severity index methodology for the multiple crisis, the people affected here is the sum of the people affected under the Mixed Migration crisis and the Sahrawi refugee crisis</t>
  </si>
  <si>
    <t>DZA004People affected</t>
  </si>
  <si>
    <t>UNHCR accessed 18/12/2024 ; Migrants Refugees accessed 18/12/2024 ; UNHCR accessed 18/12/2024</t>
  </si>
  <si>
    <t>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 ; https://reporting.unhcr.org/libraries/pdf.js/web/viewer.html?file=https%3A%2F%2Freporting.unhcr.org%2Fsites%2Fdefault%2Ffiles%2F2024-03%2FUNHCR%2520Algeria%2520Country%2520Factsheet%2520-%2520January%25202024.pdf</t>
  </si>
  <si>
    <t>The people displaced figure under the Multiple crises in Algeria includes: the number of the Sahrawi refugees that was last updated by UNHCR in 2018 (173,600), in addition to the number of refugees and asylum seekers in urban areas (10,854) as of 31 January 2024 and the number of international migrants that are estimated to be in Algeria (250,400 migrants). The reliability is set to Low due to the outdated figures.</t>
  </si>
  <si>
    <t>DZA004People displaced</t>
  </si>
  <si>
    <t>ACLED accessed 18/12/2024; IOM accessed 18/12/2024</t>
  </si>
  <si>
    <t>https://acleddata.com/data-export-tool/ ; https://missingmigrants.iom.int/region/mediterranean?region_incident=All&amp;route=3891&amp;year%5B%5D=11681&amp;month=All&amp;incident_date%5Bmin%5D=&amp;incident_date%5Bmax%5D=</t>
  </si>
  <si>
    <t>Fatalities in all crises between 1 June and 30 November = Dead or missing migrants in the Central and Western Mediterranean routes + fatalities across Algeria</t>
  </si>
  <si>
    <t>DZA004Fatalities reported</t>
  </si>
  <si>
    <t>DZA004Fatalities in all crises</t>
  </si>
  <si>
    <t>UNHCR accessed 18/12/2024 ; Migrants Refugees accessed 18/12/2024 ; UNHCR 01/11/2023</t>
  </si>
  <si>
    <t>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 ; https://algeria.un.org/sites/default/files/2024-01/SRRP%20-%20English.pdf</t>
  </si>
  <si>
    <t>According to the INFORM severity index methodology for the multiple crisis, the PiN figure here is the sum of the PiN under the Mixed Migration crisis and the Sahrawi refugee crisis</t>
  </si>
  <si>
    <t>DZA004People in Need</t>
  </si>
  <si>
    <t>World Population 18/12/2024 ; UNHCR accessed 18/12/2024 ; Migrants Refugees accessed 18/12/2024 ; UNHCR 03/2018 ; UNHCR accessed 18/12/2024</t>
  </si>
  <si>
    <t>https://worldpopulationreview.com/countries/algeria-population ; 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 ; https://www.usc.gal/export9/sites/webinstitucional/gl/institutos/ceso/descargas/UNHCR_Tindouf-Total-In-Camp-Population_March-2018.pdf ; https://reporting.unhcr.org/libraries/pdf.js/web/viewer.html?file=https%3A%2F%2Freporting.unhcr.org%2Fsites%2Fdefault%2Ffiles%2F2024-03%2FUNHCR%2520Algeria%2520Country%2520Factsheet%2520-%2520January%25202024.pdf</t>
  </si>
  <si>
    <t xml:space="preserve">According to the INFORM severity index methodology , Level 1 = the people exposed - the people affected. The people exposed are the total population of Algeria, while the people affected are the Sharawi refugees in Tinduf, migrants, refugees, and asylum seekers residing in Algeria. </t>
  </si>
  <si>
    <t>DZA004Minimal humanitarian conditions - Level 1</t>
  </si>
  <si>
    <t xml:space="preserve">According to the INFORM severity index methodology, Level 2 = the people affected - the people in need. Both are the the Sharawi refugees in Tinduf, migrants, refugees, and asylum seekers residing in Algeria. </t>
  </si>
  <si>
    <t>DZA004Stressed humanitarian conditions - Level 2</t>
  </si>
  <si>
    <t>According to the INFORM severity index methodology for the multiple crisis, the people in Level 3 here are the sum of the people in Level 3 under the Mixed Migration crisis and the Sahrawi refugee crisis</t>
  </si>
  <si>
    <t>DZA004Moderate humanitarian conditions - Level 3</t>
  </si>
  <si>
    <t>According to the INFORM severity index methodology for the multiple crisis, the people in Level 4 here are the sum of the people in Level 4 under the Mixed Migration crisis and the Sahrawi refugee crisis</t>
  </si>
  <si>
    <t>DZA004Severe humanitarian conditions - Level 4</t>
  </si>
  <si>
    <t>According to the INFORM severity index methodology for the multiple crisis, the people in Level 5 here are the sum of the people in Level 5 under the Mixed Migration crisis and the Sahrawi refugee crisis</t>
  </si>
  <si>
    <t>DZA004Extreme humanitarian conditions - Level 5</t>
  </si>
  <si>
    <t>Host community, refugees, asylum-seekers, migrants</t>
  </si>
  <si>
    <t>DZA004Crisis affected groups</t>
  </si>
  <si>
    <t>DZA003Total population</t>
  </si>
  <si>
    <t>City Population 12/2022</t>
  </si>
  <si>
    <t>http://www.citypopulation.de/en/algeria/cities/</t>
  </si>
  <si>
    <t>The landmass of Tindouf, where the Sahrawi refugees are located.</t>
  </si>
  <si>
    <t>DZA003Landmass affected</t>
  </si>
  <si>
    <t>City Population 18/12/2024; UNHCR 03/2018; UNHCR accessed 18/12/2024</t>
  </si>
  <si>
    <t>http://www.citypopulation.de/en/algeria/cities/ ; https://www.usc.gal/export9/sites/webinstitucional/gl/institutos/ceso/descargas/UNHCR_Tindouf-Total-In-Camp-Population_March-2018.pdf ; https://reporting.unhcr.org/libraries/pdf.js/web/viewer.html?file=https%3A%2F%2Freporting.unhcr.org%2Fsites%2Fdefault%2Ffiles%2F2024-03%2FUNHCR%2520Algeria%2520Country%2520Factsheet%2520-%2520January%25202024.pdf</t>
  </si>
  <si>
    <t>The people exposed to this crisis are the total population of Tindouf, which was last updated in 2008 (49,149), in addition to the number of the Sahrawi refugees that was last updated by UNHCR in 2018 (173,600). There are more recent sources that include a number of the Sahrawi refugees, but they all take the UNHCR figure that was last updated in 2018. The reliability is set to Low due to the outdated figures.</t>
  </si>
  <si>
    <t>DZA003People exposed</t>
  </si>
  <si>
    <t>UNHCR 03/2018 ; UNHCR accessed 18/12/2024</t>
  </si>
  <si>
    <t>https://www.usc.gal/export9/sites/webinstitucional/gl/institutos/ceso/descargas/UNHCR_Tindouf-Total-In-Camp-Population_March-2018.pdf ; https://reporting.unhcr.org/libraries/pdf.js/web/viewer.html?file=https%3A%2F%2Freporting.unhcr.org%2Fsites%2Fdefault%2Ffiles%2F2024-03%2FUNHCR%2520Algeria%2520Country%2520Factsheet%2520-%2520January%25202024.pdf</t>
  </si>
  <si>
    <t>The people affected is the number of the Sahrawi refugees that was last updated by UNHCR in 2018 (173,600). There are more recent sources that include a number of the Sahrawi refugees, but they all take the UNHCR figure that was last updated in 2018. The reliability is set to Low due to the outdated figures.</t>
  </si>
  <si>
    <t>DZA003People affected</t>
  </si>
  <si>
    <t>https://reporting.unhcr.org/libraries/pdf.js/web/viewer.html?file=https%3A%2F%2Freporting.unhcr.org%2Fsites%2Fdefault%2Ffiles%2F2024-03%2FUNHCR%2520Algeria%2520Country%2520Factsheet%2520-%2520January%25202024.pdf</t>
  </si>
  <si>
    <t>People displaced is the number of Sahrawi refugees that was last updated by UNHCR in 2018 (173,600). The reliability is set to Low due to the outdated figures.</t>
  </si>
  <si>
    <t>DZA003People displaced</t>
  </si>
  <si>
    <t>Fatalities in Tindouf between 1 June  to 30 November</t>
  </si>
  <si>
    <t>DZA003Fatalities reported</t>
  </si>
  <si>
    <t>DZA003Fatalities in all crises</t>
  </si>
  <si>
    <t>UNHCR 01/11/2023</t>
  </si>
  <si>
    <t>https://algeria.un.org/sites/default/files/2024-01/SRRP%20-%20English.pdf</t>
  </si>
  <si>
    <t>According to UNHCR, about 90,000 refugees are the most vulnerable among Sahrawi refugees in Tindouf camp, but the PiN is estimated to be far higher than this figure. Thus, the whole population of the Sahrawi refugees is considered to be in need. The reliability is set to low as the figure was last updated in April 2023, and there are no recent UNHCR Fact sheets published for the Sahrawi refugee crisis.</t>
  </si>
  <si>
    <t>DZA003People in Need</t>
  </si>
  <si>
    <t>According to the INFORM severity index methodology Level 1 = People exposed - People affected. The people exposed is the total population of Tinduf, and the people affected is the number of the Sahrawi refugees in Algeria.</t>
  </si>
  <si>
    <t>DZA003Minimal humanitarian conditions - Level 1</t>
  </si>
  <si>
    <t>UNHCR 03/2018 ; UNHCR accessed 18/12/2024 ; UNHCR 01/11/2023</t>
  </si>
  <si>
    <t>https://www.usc.gal/export9/sites/webinstitucional/gl/institutos/ceso/descargas/UNHCR_Tindouf-Total-In-Camp-Population_March-2018.pdf ; https://reporting.unhcr.org/libraries/pdf.js/web/viewer.html?file=https%3A%2F%2Freporting.unhcr.org%2Fsites%2Fdefault%2Ffiles%2F2024-03%2FUNHCR%2520Algeria%2520Country%2520Factsheet%2520-%2520January%25202024.pdf ; https://algeria.un.org/sites/default/files/2024-01/SRRP%20-%20English.pdf</t>
  </si>
  <si>
    <t>According to the INFORM severity index methodology Level 2 = People affected - People in need. Both are the number of the Sahrawi refugees in Tinduf camps.</t>
  </si>
  <si>
    <t>DZA003Stressed humanitarian conditions - Level 2</t>
  </si>
  <si>
    <t>DZA003Moderate humanitarian conditions - Level 3</t>
  </si>
  <si>
    <t>DZA003Severe humanitarian conditions - Level 4</t>
  </si>
  <si>
    <t>DZA003Extreme humanitarian conditions - Level 5</t>
  </si>
  <si>
    <t>Host community, refugees</t>
  </si>
  <si>
    <t>DZA003Crisis affected groups</t>
  </si>
  <si>
    <t>DZA002Total population</t>
  </si>
  <si>
    <t xml:space="preserve">The whole population is exposed to the mixed migration crisis. Most of the migrants arriving in Algeria are looking for work and have settled in different areas of the country, while a minority are in transit on their way to Europe. The specific locations are unclear so ACAPS considers the whole country as exposed to the Mixed migration crisis. </t>
  </si>
  <si>
    <t>DZA002People exposed</t>
  </si>
  <si>
    <t>UNHCR accessed 18/12/2024 ; Migrants Refugees accessed 18/12/2024</t>
  </si>
  <si>
    <t>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t>
  </si>
  <si>
    <t>The figure represents the number of refugees and asylum seekers in urban areas (10,854) as of 31 January 2024, the majority of the them are from Syria. There is lack of information regarding the number of migrants in Algeria. In mid-2020 there were 250,400 international migrants in Algeria. The figure will be added to the total, as it is the most updated one, and the relaiability is set to low.</t>
  </si>
  <si>
    <t>DZA002People affected</t>
  </si>
  <si>
    <t>DZA002People displaced</t>
  </si>
  <si>
    <t>IOM accessed 18/12/2024</t>
  </si>
  <si>
    <t>https://missingmigrants.iom.int/region/mediterranean?region_incident=All&amp;route=All&amp;year%5B%5D=13651&amp;month=All&amp;incident_date%5Bmin%5D=04%2F01%2F2024&amp;incident_date%5Bmax%5D=09%2F30%2F2024</t>
  </si>
  <si>
    <t>Dead or missing migrants in the Central(763) and Western Mediterranean(119) routes between 1 June and  30 November</t>
  </si>
  <si>
    <t>DZA002Fatalities reported</t>
  </si>
  <si>
    <t>DZA002Fatalities in all crises</t>
  </si>
  <si>
    <t>DZA002People in Need</t>
  </si>
  <si>
    <t>World Population 18/12/2024 ; UNHCR accessed 18/12/2024 ; Migrants Refugees accessed 18/12/2024</t>
  </si>
  <si>
    <t>https://worldpopulationreview.com/countries/algeria-population ; 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t>
  </si>
  <si>
    <t>According to the INFORM severity index methodology Level 1 = People exposed - People affected. The people exosed are the total population, and the people affected are the migrants, refugees, and asylum seekers in Algeria.</t>
  </si>
  <si>
    <t>DZA002Minimal humanitarian conditions - Level 1</t>
  </si>
  <si>
    <t>According to the INFORM severity index methodology Level 2 = People affected - People in need. Both are the number of the migrants, refugees, and asylum seekers.</t>
  </si>
  <si>
    <t>DZA002Stressed humanitarian conditions - Level 2</t>
  </si>
  <si>
    <t xml:space="preserve">All PiN are considered in Moderate humanitarian conditions Level 3 </t>
  </si>
  <si>
    <t>DZA002Moderate humanitarian conditions - Level 3</t>
  </si>
  <si>
    <t>DZA002Severe humanitarian conditions - Level 4</t>
  </si>
  <si>
    <t>DZA002Extreme humanitarian conditions - Level 5</t>
  </si>
  <si>
    <t>LKA001Total population</t>
  </si>
  <si>
    <t>CBSL 08/2020; IFRC 25/10/2024;  IFRC 09/12/2024</t>
  </si>
  <si>
    <t>https://www.cbsl.gov.lk/sites/default/files/cbslweb_documents/statistics/otherpub/ess_2020_e1.pdf
https://reliefweb.int/report/sri-lanka/sri-lanka-monsoon-flood-2024-dref-operation-mdrlk020
https://reliefweb.int/report/sri-lanka/sri-lanka-cyclone-fengal-2024-dref-operation-mdrlk021</t>
  </si>
  <si>
    <t xml:space="preserve">The total landmass of areas affected is the sum of all the landmass affected for each individual crisis for Sri Lanka. </t>
  </si>
  <si>
    <t>LKA001Landmass affected</t>
  </si>
  <si>
    <t>DCS accessed 14/12/2024; IFRC 25/10/2024;  IFRC 09/12/2024</t>
  </si>
  <si>
    <t>https://web.archive.org/web/20240303015957/https://www.rgd.gov.lk/web/images/statistic/Mid-year-population-by-district--Sex.pdf
https://reliefweb.int/report/sri-lanka/sri-lanka-monsoon-flood-2024-dref-operation-mdrlk020
https://reliefweb.int/report/sri-lanka/sri-lanka-cyclone-fengal-2024-dref-operation-mdrlk021</t>
  </si>
  <si>
    <t>The number of people exposed is the sum of all people exposed for each individual crisis for Sri Lanka. It is the sum of all the people living in the districts affected by the inter-monsoon floods and  by the extreme weather conditions caused by cyclone Fenga.
This figure is calculated from data provided in the Department of Census and Statistics's report (page 3/last page).
This source was chosen because it is a very reliable source that provides district-wise population statistics. 
The reliability of this indicator is medium because the population data are projections.</t>
  </si>
  <si>
    <t>LKA001People exposed</t>
  </si>
  <si>
    <t>IFRC 25/10/2024; NDRSC 04/12/2024</t>
  </si>
  <si>
    <t>https://reliefweb.int/report/sri-lanka/sri-lanka-monsoon-flood-2024-dref-operation-mdrlk020
http://www.ndrsc.gov.lk/web/images/situationreport/2024/disaster_situation_report_2024.11.21-2024.12.04.pdf</t>
  </si>
  <si>
    <t xml:space="preserve">The number of people affected is the sum of all people affected for each individual crisis for Sri Lanka. It is the number of people conisdered to be affected by the inter-monsoon floods and extreme weather conditions caused by cyclone Fengal.
The data have been collected from different sources for the two individual crises.
The reliability of this data is medium because the data includes high-quality information alongside some elements with lower quality, resulting in an overall medium reliability. </t>
  </si>
  <si>
    <t>LKA001People affected</t>
  </si>
  <si>
    <t>DMC Sri Lanka 16/11/2024; DMC Sri Lanka 14/12/2024</t>
  </si>
  <si>
    <t>https://www.dmc.gov.lk/images/dmcreports/Situation_Report_on_2024__1731728046.pdf
https://www.dmc.gov.lk/images/dmcreports/Situation_Report_on_2024__1734148722.pdf</t>
  </si>
  <si>
    <t xml:space="preserve">The number of people displaced is the sum of all people displaced for each individual crisis for Sri Lanka. It is the number of IDPs due to the inter-monsoon floods and extreme weather conditions caused by cyclone Fengal.
Some houses have been destroyed due to the extreme weather conditions created by cyclone Fengal, hence it is likely that some people are still displaced. So, there are information gaps regarding this indicator. </t>
  </si>
  <si>
    <t>LKA001People displaced</t>
  </si>
  <si>
    <t>Number of people injured is the sum of all people injured for each individual crisis for Sri Lanka.</t>
  </si>
  <si>
    <t>LKA001Injuries reported</t>
  </si>
  <si>
    <t>Total number of crisis-related fatalities in the last 6 months. Six months previous to the month the severity index (SI) is calculated are considered. For example, for the January 2023 version of SI, months considered will be July 2022 to December 2022. 
The number of fatalities is the sum of all fatalities for each individual crisis for Sri Lanka.</t>
  </si>
  <si>
    <t>LKA001Fatalities reported</t>
  </si>
  <si>
    <t>Number of fatalities in all crises in the last 6 months.  Six months previous to the month the severity index (SI) is calculated are considered. For example, for the January 2023 version of SI, months considered will be July 2022 to December 2022.
The number of fatalities is the sum of all fatalities for each individual crisis for Sri Lanka.</t>
  </si>
  <si>
    <t>LKA001Fatalities in all crises</t>
  </si>
  <si>
    <t>IFRC 25/10/2024; IFRC 09/12/2024</t>
  </si>
  <si>
    <t>https://reliefweb.int/report/sri-lanka/sri-lanka-monsoon-flood-2024-dref-operation-mdrlk020
https://reliefweb.int/report/sri-lanka/sri-lanka-cyclone-fengal-2024-dref-operation-mdrlk021</t>
  </si>
  <si>
    <t>The number of people in need is the sum of all people in need for each individual crisis for Sri Lanka. It is the number of people in need of humanitarian assistance due to the inter-monsoon floods and extreme weather conditions caused by cyclone Fengal.
This sources were chosen because they are the most reliable and they are comprehensive of multiple sectors for the crises.
The reliability of this data is medium because the data includes high-quality information alongside some elements with lower quality, resulting in an overall medium reliability. The figure is the number of people targeted by the IFRC (for both crises); more people could be in need of humanitarian assistance who have not been targeted by the IFRC for humanitarian assistance.</t>
  </si>
  <si>
    <t>LKA001People in Need</t>
  </si>
  <si>
    <t>DCS accessed 14/12/2024; IFRC 25/10/2024;  IFRC 09/12/2024;  NDRSC 04/12/2024</t>
  </si>
  <si>
    <t>https://web.archive.org/web/20240303015957/https://www.rgd.gov.lk/web/images/statistic/Mid-year-population-by-district--Sex.pdf
https://reliefweb.int/report/sri-lanka/sri-lanka-monsoon-flood-2024-dref-operation-mdrlk020
https://reliefweb.int/report/sri-lanka/sri-lanka-cyclone-fengal-2024-dref-operation-mdrlk021
http://www.ndrsc.gov.lk/web/images/situationreport/2024/disaster_situation_report_2024.11.21-2024.12.04.pdf</t>
  </si>
  <si>
    <t>LKA001Minimal humanitarian conditions - Level 1</t>
  </si>
  <si>
    <t>IFRC 25/10/2024; NDRSC 04/12/2024;  IFRC 09/12/2024</t>
  </si>
  <si>
    <t>https://reliefweb.int/report/sri-lanka/sri-lanka-monsoon-flood-2024-dref-operation-mdrlk020
http://www.ndrsc.gov.lk/web/images/situationreport/2024/disaster_situation_report_2024.11.21-2024.12.04.pdf; https://reliefweb.int/report/sri-lanka/sri-lanka-monsoon-flood-2024-dref-operation-mdrlk020
https://reliefweb.int/report/sri-lanka/sri-lanka-cyclone-fengal-2024-dref-operation-mdrlk021</t>
  </si>
  <si>
    <t>LKA001Stressed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</si>
  <si>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This sources were chosen because they are the most reliable and they are comprehensive of multiple sectors for the crises.
The reliability of this data is medium because the data includes high-quality information alongside some elements with lower quality, resulting in an overall medium reliability. The figure is the number of people targeted by the IFRC (for both crises); more people could be in need of humanitarian assistance who have not been targeted by the IFRC for humanitarian assistance.</t>
  </si>
  <si>
    <t>LKA001Moderate humanitarian conditions - Level 3</t>
  </si>
  <si>
    <t>LKA001Severe humanitarian conditions - Level 4</t>
  </si>
  <si>
    <t>LKA001Extreme humanitarian conditions - Level 5</t>
  </si>
  <si>
    <t>IFRC 25/10/2024; IFRC 09/12/2024; DMC Sri Lanka 16/11/2024; DMC Sri Lanka 14/12/2024</t>
  </si>
  <si>
    <t>https://reliefweb.int/report/sri-lanka/sri-lanka-monsoon-flood-2024-dref-operation-mdrlk020
https://reliefweb.int/report/sri-lanka/sri-lanka-cyclone-fengal-2024-dref-operation-mdrlk021
https://www.dmc.gov.lk/images/dmcreports/Situation_Report_on_2024__1731728046.pdf
https://www.dmc.gov.lk/images/dmcreports/Situation_Report_on_2024__1734148722.pdf</t>
  </si>
  <si>
    <t>LKA001Crisis affected groups</t>
  </si>
  <si>
    <t>LKA001People facing limited access constraints</t>
  </si>
  <si>
    <t>LKA001People facing restricted access constraints</t>
  </si>
  <si>
    <t>LKA001Illness cases reported</t>
  </si>
  <si>
    <t>The number of houses damaged is the sum of all damaged houses for each individual crisis for Sri Lanka.</t>
  </si>
  <si>
    <t>LKA001Buildings damaged</t>
  </si>
  <si>
    <t>The number of houses destroyed is the sum of all destroyed houses for each individual crisis for Sri Lanka.</t>
  </si>
  <si>
    <t>LKA001Buildings destroyed</t>
  </si>
  <si>
    <t>LKA001Buildings in affected area</t>
  </si>
  <si>
    <t>LKA001Economic Losses</t>
  </si>
  <si>
    <t>PHL001Total population</t>
  </si>
  <si>
    <t>City Population accessed 14/12/2024; OCHA 23/07/2024; ACLED accessed 16/08/2024; DSWD 23/11/2024 a; DSWD 14/12/2024; DSWD 23/11/2024 b</t>
  </si>
  <si>
    <t>http://www.citypopulation.de/en/philippines/admin/ 
https://reliefweb.int/report/philippines/philippines-mindanao-displacement-snapshot-23-july-2024
https://acleddata.com/data-export-tool/
https://dromic.dswd.gov.ph/wp-content/uploads/2024/11/DSWD-DROMIC-Report-55-on-Severe-Tropical-Storm-Kristine-and-Super-Typhoon-Leon-as-of-23-November-2024-6AM.pdf
https://dromic.dswd.gov.ph/wp-content/uploads/2024/12/DSWD-DROMIC-Report-41-on-Typhoon-Nika-Super-Typhoon-Ofel-and-Super-Typhoon-Pepito-as-of-14-December-2024-6AM.pdf
https://dromic.dswd.gov.ph/wp-content/uploads/2024/11/DSWD-DROMIC-Report-24-on-Typhoon-Marce-as-of-23-November-2024-6AM.pdf</t>
  </si>
  <si>
    <t>The total landmass of areas affected by the three individual crises (PHL003, PHL016, and PHL017). It is the sum of all landmasses of the provinces considered to be affected by the Mindanao conflict and typhoons Toraji, Usagi, Man-yi, Yinxing, Trami, and Kong-rey.
As the crises have overlapping areas, adjustments were made to avoid double counting.</t>
  </si>
  <si>
    <t>PHL001Landmass affected</t>
  </si>
  <si>
    <t>PSA accessed 15/12/2024; OCHA 23/07/2024; ACLED accessed 16/08/2024; DSWD 23/11/2024 a; DSWD 14/12/2024; DSWD 23/11/2024 b</t>
  </si>
  <si>
    <t>https://psa.gov.ph/system/files/phcd/2022-12/Table%2520B%2520-%2520Population%2520and%2520Annual%2520Growth%2520Rates%2520by%2520Province%252C%2520City%252C%2520and%2520Municipality%2520-%2520By%2520Region_AGBA_rev.xlsx
https://reliefweb.int/report/philippines/philippines-mindanao-displacement-snapshot-23-july-2024
https://acleddata.com/data-export-tool/
https://dromic.dswd.gov.ph/wp-content/uploads/2024/11/DSWD-DROMIC-Report-55-on-Severe-Tropical-Storm-Kristine-and-Super-Typhoon-Leon-as-of-23-November-2024-6AM.pdf
https://dromic.dswd.gov.ph/wp-content/uploads/2024/12/DSWD-DROMIC-Report-41-on-Typhoon-Nika-Super-Typhoon-Ofel-and-Super-Typhoon-Pepito-as-of-14-December-2024-6AM.pdf
https://dromic.dswd.gov.ph/wp-content/uploads/2024/11/DSWD-DROMIC-Report-24-on-Typhoon-Marce-as-of-23-November-2024-6AM.pdf</t>
  </si>
  <si>
    <t>The number of people exposed is the sum of all people exposed for each individual crisis for the Philippines. It is the sum of all populations living in the provinces considered to be affected by the Mindanao conflict and typhoons Toraji, Usagi, Man-yi, Yinxing, Trami, and Kong-rey. As the individual crises have overlapping areas, adjustments were made to avoid double counting.
This province-wise population figures are taken from the Philippine Statistics Authority.
This source was chosen because it is very reliable and provides province-wise population figures.
The reliability of this data is medium because the data includes high-quality information alongside some elements with lower quality, resulting in an overall medium reliability.</t>
  </si>
  <si>
    <t>PHL001People exposed</t>
  </si>
  <si>
    <t>OCHA 01/12/2024; DSWD 14/12/2024; DSWD 23/11/2024 a; DSWD 23/11/2024 b</t>
  </si>
  <si>
    <t>https://reliefweb.int/report/philippines/philippines-mindanao-displacement-snapshot-30-november-2024
https://dromic.dswd.gov.ph/wp-content/uploads/2024/12/DSWD-DROMIC-Report-41-on-Typhoon-Nika-Super-Typhoon-Ofel-and-Super-Typhoon-Pepito-as-of-14-December-2024-6AM.pdf
https://dromic.dswd.gov.ph/wp-content/uploads/2024/11/DSWD-DROMIC-Report-24-on-Typhoon-Marce-as-of-23-November-2024-6AM.pdf
https://dromic.dswd.gov.ph/wp-content/uploads/2024/11/DSWD-DROMIC-Report-55-on-Severe-Tropical-Storm-Kristine-and-Super-Typhoon-Leon-as-of-23-November-2024-6AM.pdf</t>
  </si>
  <si>
    <t>The number of people affected is the sum of all people affected for each individual crisis for the Philippines. It is the sum of all populations considered to be affected by the Mindanao conflict and typhoons Toraji, Usagi, Man-yi, Yinxing, Trami, and Kong-rey.
It is highly likely that many people who have been affected by multiple crises. Adjustments were made to avoid double counting. Also, for provinces affected by multiple crises, the crisis that affected more people was considered for calculation. A hypothetical example: PHL015 affected 100 people in province A and PHL016 affected 150 people in province A. The number of affected people for province A is considered to be 150.
The reliability of this indicator is medium because it includes high-quality information alongside some elements with lower quality, and is based on estimations, resulting in an overall medium reliability</t>
  </si>
  <si>
    <t>PHL001People affected</t>
  </si>
  <si>
    <t>https://reliefweb.int/report/philippines/philippines-mindanao-displacement-snapshot-30-november-2024
https://dromic.dswd.gov.ph/wp-content/uploads/2024/12/DSWD-DROMIC-Report-41-on-Typhoon-Nika-Super-Typhoon-Ofel-and-Super-Typhoon-Pepito-as-of-14-December-2024-6AM.pdf
https://dromic.dswd.gov.ph/wp-content/uploads/2024/11/DSWD-DROMIC-Report-24-on-Typhoon-Marce-as-of-23-November-2024-6AM.pdf
https://dromic.dswd.gov.ph/wp-content/uploads/2024/12/DSWD-DROMIC-Report-70-on-Severe-Tropical-Storm-Kristine-and-Super-Typhoon-Leon-as-of-14-December-2024-6AM.pdf</t>
  </si>
  <si>
    <t>The number of people displaced is the sum of all people displaced for each individual crisis for the Philippines. The figures are taken from DSWD (a government department) and OCHA (for the Mindanao conflict). These sources are very reliable for providing IDP figures in the Philippines.
It is the sum of all IDPs displaced by violence and conflict in the Mindanao islands and typhoons Toraji, Usagi, Man-yi, Yinxing, Trami, and Kong-rey.
The reliability of this indicator is high because the data includes high-quality information alongside some elements with lower quality, resulting in an overall medium reliability.</t>
  </si>
  <si>
    <t>PHL001People displaced</t>
  </si>
  <si>
    <t>NDRRMC 04/12/2024; NDRRMC 15/11/2024; NDRRMC 12/11/2024</t>
  </si>
  <si>
    <t>https://ndrrmc.gov.ph/attachments/article/4274/SitRep_No_34_for_the_Combined_Effects_TCs_NIKA_OFEL_and_PEPITO_2024.pdf
https://ndrrmc.gov.ph/attachments/article/4273/SitRep_No_13_for_TC_MARCE_2024.pdf
https://ndrrmc.gov.ph/attachments/article/4271/SitRep_No._36_for_Combined_Effects_of_TCs_KRISTINE_and_LEON.pdf</t>
  </si>
  <si>
    <t>Number of injuries in the last 6 months due to the three individual crises (PHL003, PHL016, and PHL017).</t>
  </si>
  <si>
    <t>PHL001Injuries reported</t>
  </si>
  <si>
    <t>Number of fatalities in the last 6 months.  Six months previous to the month the severity index (SI) is calculated are considered. For example, for the January 2023 version of SI, months considered will be July 2022 to December 2022.</t>
  </si>
  <si>
    <t>PHL001Fatalities reported</t>
  </si>
  <si>
    <t>The number of fatalities in all the crises in the last 6 months.  Six months previous to the month the severity index (SI) is calculated are considered. For example, for the January 2023 version of SI, months considered will be July 2022 to December 2022.</t>
  </si>
  <si>
    <t>PHL001Fatalities in all crises</t>
  </si>
  <si>
    <t>OCHA 01/12/2024; HCT Philippines/OCHA 12/11/2024; HCT Philippines/OCHA 05/12/2024</t>
  </si>
  <si>
    <t>https://reliefweb.int/report/philippines/philippines-mindanao-displacement-snapshot-30-november-2024
https://reliefweb.int/report/philippines/philippines-tropical-cyclones-and-floods-humanitarian-needs-and-priorities-nov-2024-jan-2025
https://reliefweb.int/report/philippines/philippines-tropical-cyclones-and-floods-revised-humanitarian-needs-and-priorities-nov-2024-april-2025</t>
  </si>
  <si>
    <t xml:space="preserve">The number of people in need is the sum of all people in need for each individual crisis for the Philippines. It is the sum of the number of people in need due to the violence and conflict in the Mindanao islands and typhoons Toraji, Usagi, Man-yi, Yinxing, Trami, and Kong-rey.
The reliability of this indicator is high because it takes into consideration multiple/inter sectoral needs. Although the people in need indicator for the Mindanao conflict crisis has medium reliability, the number of people in need in the Mindanao conflict is relatively very small compared to the crises related to the typhoons that have people in need indicators of high reliability.
</t>
  </si>
  <si>
    <t>PHL001People in Need</t>
  </si>
  <si>
    <t>PSA accessed 15/12/2024; OCHA 23/07/2024; ACLED accessed 16/08/2024; DSWD 23/11/2024 a; DSWD 14/12/2024; DSWD 23/11/2024 b; OCHA 01/12/2024</t>
  </si>
  <si>
    <t>https://psa.gov.ph/system/files/phcd/2022-12/Table%2520B%2520-%2520Population%2520and%2520Annual%2520Growth%2520Rates%2520by%2520Province%252C%2520City%252C%2520and%2520Municipality%2520-%2520By%2520Region_AGBA_rev.xlsx
https://reliefweb.int/report/philippines/philippines-mindanao-displacement-snapshot-23-july-2024
https://acleddata.com/data-export-tool/
https://dromic.dswd.gov.ph/wp-content/uploads/2024/11/DSWD-DROMIC-Report-55-on-Severe-Tropical-Storm-Kristine-and-Super-Typhoon-Leon-as-of-23-November-2024-6AM.pdf
https://dromic.dswd.gov.ph/wp-content/uploads/2024/12/DSWD-DROMIC-Report-41-on-Typhoon-Nika-Super-Typhoon-Ofel-and-Super-Typhoon-Pepito-as-of-14-December-2024-6AM.pdf
https://dromic.dswd.gov.ph/wp-content/uploads/2024/11/DSWD-DROMIC-Report-24-on-Typhoon-Marce-as-of-23-November-2024-6AM.pdf
https://reliefweb.int/report/philippines/philippines-mindanao-displacement-snapshot-30-november-2024</t>
  </si>
  <si>
    <t>PHL001Minimal humanitarian conditions - Level 1</t>
  </si>
  <si>
    <t>OCHA 01/12/2024; DSWD 14/12/2024; DSWD 23/11/2024 a; DSWD 23/11/2024 b; ; HCT Philippines/OCHA 12/11/2024; HCT Philippines/OCHA 05/12/2024</t>
  </si>
  <si>
    <t>https://reliefweb.int/report/philippines/philippines-mindanao-displacement-snapshot-30-november-2024
https://dromic.dswd.gov.ph/wp-content/uploads/2024/12/DSWD-DROMIC-Report-41-on-Typhoon-Nika-Super-Typhoon-Ofel-and-Super-Typhoon-Pepito-as-of-14-December-2024-6AM.pdf
https://dromic.dswd.gov.ph/wp-content/uploads/2024/11/DSWD-DROMIC-Report-24-on-Typhoon-Marce-as-of-23-November-2024-6AM.pdf
https://dromic.dswd.gov.ph/wp-content/uploads/2024/11/DSWD-DROMIC-Report-55-on-Severe-Tropical-Storm-Kristine-and-Super-Typhoon-Leon-as-of-23-November-2024-6AM.pdf; 
https://reliefweb.int/report/philippines/philippines-tropical-cyclones-and-floods-humanitarian-needs-and-priorities-nov-2024-jan-2025
https://reliefweb.int/report/philippines/philippines-tropical-cyclones-and-floods-revised-humanitarian-needs-and-priorities-nov-2024-april-2025</t>
  </si>
  <si>
    <t>PHL001Stressed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</si>
  <si>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These sources were chosen because they are very reliable and the are comprehensive of multiple sectors.
The reliability of this data is medium because the data includes high-quality information alongside some elements with lower quality, resulting in an overall medium reliability. At least some people who are assigned to level 3 are likely facing level 4 or even level 5 humanitarian conditions; however, there is not enough information to assign them to levels 4 and 5.</t>
  </si>
  <si>
    <t>PHL001Moderate humanitarian conditions - Level 3</t>
  </si>
  <si>
    <t>PHL001Severe humanitarian conditions - Level 4</t>
  </si>
  <si>
    <t>PHL001Extreme humanitarian conditions - Level 5</t>
  </si>
  <si>
    <t>OCHA 17/05/2024; ECHO 29/04/2024; HCT Philippines/OCHA 12/11/2024; HCT Philippines/OCHA 05/12/2024</t>
  </si>
  <si>
    <t>https://reliefweb.int/report/philippines/philippines-mindanao-displacement-snapshot-17-may-2024
https://reliefweb.int/report/philippines/philippines-mindanao-armed-conflict-dg-echo-partners-local-authorities-echo-daily-flash-29-april-2024https://reliefweb.int/report/philippines/philippines-tropical-cyclones-and-floods-humanitarian-needs-and-priorities-nov-2024-jan-2025
https://reliefweb.int/report/philippines/philippines-tropical-cyclones-and-floods-revised-humanitarian-needs-and-priorities-nov-2024-april-2025</t>
  </si>
  <si>
    <t>PHL001Crisis affected groups</t>
  </si>
  <si>
    <t>PHL001People facing limited access constraints</t>
  </si>
  <si>
    <t>PHL001People facing restricted access constraints</t>
  </si>
  <si>
    <t>PHL001Illness cases reported</t>
  </si>
  <si>
    <t>DSWD 14/12/2024 a; DSWD 23/11/2024; DSWD 14/12/2024 b</t>
  </si>
  <si>
    <t>https://dromic.dswd.gov.ph/wp-content/uploads/2024/12/DSWD-DROMIC-Report-41-on-Typhoon-Nika-Super-Typhoon-Ofel-and-Super-Typhoon-Pepito-as-of-14-December-2024-6AM.pdf
https://dromic.dswd.gov.ph/wp-content/uploads/2024/11/DSWD-DROMIC-Report-24-on-Typhoon-Marce-as-of-23-November-2024-6AM.pdf
https://dromic.dswd.gov.ph/wp-content/uploads/2024/12/DSWD-DROMIC-Report-70-on-Severe-Tropical-Storm-Kristine-and-Super-Typhoon-Leon-as-of-14-December-2024-6AM.pdf</t>
  </si>
  <si>
    <t>Total number of houses partially damaged in all the typhoon crises (PHL016 and PHL017).</t>
  </si>
  <si>
    <t>PHL001Buildings damaged</t>
  </si>
  <si>
    <t>Total number of houses destroyed in all the typhoon crises (PHL016 and PHL017).</t>
  </si>
  <si>
    <t>PHL001Buildings destroyed</t>
  </si>
  <si>
    <t>PHL001Buildings in affected area</t>
  </si>
  <si>
    <t>https://ndrrmc.gov.ph/attachments/article/4274/SitRep_No_34_for_the_Combined_Effects_TCs_NIKA_OFEL_and_PEPITO_2024.pdf
https://ndrrmc.gov.ph/attachments/article/4273/SitRep_No_13_for_TC_MARCE_2024.pdf
https://ndrrmc.gov.ph/attachments/article/4271/SitRep_No._36_for_Combined_Effects_of_TCs_KRISTINE_and_LEON.pdf</t>
  </si>
  <si>
    <t>Total damage caused by the typhoon crises (PHL016 and PHL017).</t>
  </si>
  <si>
    <t>PHL001Economic Losses</t>
  </si>
  <si>
    <t>IPC 04/07/2024</t>
  </si>
  <si>
    <t>https://www.ipcinfo.org/ipc-country-analysis/details-map/en/c/1157088/?iso3=BDI</t>
  </si>
  <si>
    <t>The total population of Burundi is based on IPC data to ensure consistency of figures presented, although this figure is lower compared to estimates from the World Population Review (14,182,226). The IPC analysis does not cover urban areas or the 60,000 refugees in the 6 camps in the North East of the country (Kinama, Musasa, Bwagiriza, Nyankanda, Kavumu and Giharo).</t>
  </si>
  <si>
    <t>BDI001Total population</t>
  </si>
  <si>
    <t>CIA 16/04/2024</t>
  </si>
  <si>
    <t>https://www.cia.gov/the-world-factbook/countries/burundi/</t>
  </si>
  <si>
    <t>This analysis considers the entire landmass of Burundi, as the country faces a multifaceted and pervasive crisis. The humanitarian situation is critical, with significant numbers of vulnerable populations grappling with overlapping challenges. Weather-induced extremes, such as erratic rainfall and drought, have undermined agricultural productivity, leading to deteriorating food security and compromised livelihoods. Rising inflation and recurrent fuel shortages have further exacerbated the situation, driving up the cost of essential commodities and limiting access to nutritious food for already struggling households. The crisis is compounded by internal violence and the influx of refugees from neighboring countries like the Democratic Republic of Congo (DRC), straining the country's limited resources. The overlapping nature of these challenges across various districts underscores the complexity of the crisis, as multiple factors interact to exacerbate vulnerabilities and heighten the need for coordinated humanitarian interventions.</t>
  </si>
  <si>
    <t>BDI001Landmass affected</t>
  </si>
  <si>
    <t>The number of people exposed corresponds to the total population facing food insecurity including IPC Phase 1 to 5 as projected in the period June to September 2024, this  corresponds to the total population as the whole country is exposed to the complex crisis. This figure is taken from IPC on page 9 and it cover the period June to September. The reliability of this data is set as medium because the methodologies used for data collection are generally consistent, though minor variations exist that could affect accuracy. It should also be noted that the figure was a projection and the period has already lapsed.</t>
  </si>
  <si>
    <t>BDI001People exposed</t>
  </si>
  <si>
    <t>The number of people affected reflects the total population facing food insecurity, categorized as IPC Phase 2 and above, based on the IPC projections for June - September 2024 (see page 9). This source was chosen because it is currently the only one providing a comprehensive overview of the situation in Burundi. The data reliability is rated as medium, as the methodologies used are generally consistent, though minor variations may impact accuracy. Additionally, it should be noted that the figure was a projection, and the period has already passed.</t>
  </si>
  <si>
    <t>BDI001People affected</t>
  </si>
  <si>
    <t>UNHCR  17/12/2024;  UNHCR 31/11/2024</t>
  </si>
  <si>
    <t>https://reliefweb.int/report/burundi/unhcr-burundi-operations-overview-november-2024;  https://data.unhcr.org/en/situations/burundi</t>
  </si>
  <si>
    <t>The displaced population figure for the complex crisis includes internally displaced persons (IDPs) (7,900), refugees and asylum seekers in camps and urban areas of Burundi (91,100 refugees and 2,200 asylum seekers, totaling 93,300), refugee returnees(former refugee who has returned to their country of origin) (252,800), and Burundian refugees in neighboring countries (255,736), according to UNHCR as of 30/11/2024. The IDP figure refers specifically to those of concern to UNHCR and has been revised down from previous estimates by IOM/DTM. The figures for IDPs, refugees/asylum seekers and refugee returnees are taken from UNHCR's October monthly report, while the figure for Burundian refugees in neighboring countries is from UNHCR's live page. As UNHCR is the only source providing regular updates on displacement figures, the data is considered to have medium reliability.</t>
  </si>
  <si>
    <t>BDI001People displaced</t>
  </si>
  <si>
    <t xml:space="preserve"> Given the difficult nature of the circumstances in Burundi and the absence of up-to-date and reliable data from open sources, it is difficult to accurately estimate figures for this indicator</t>
  </si>
  <si>
    <t>BDI001Injuries reported</t>
  </si>
  <si>
    <t>ACLED accessed 09/12/2024</t>
  </si>
  <si>
    <t>https://acleddata.com/explorer/#1714654904371-01f34ad7-b1ac</t>
  </si>
  <si>
    <t xml:space="preserve">Burundi is grappling with overlapping crises that significantly impact its districts, including displacement, violence, flooding, and severe food insecurity. These interconnected challenges have led to fatalities attributed to events such as battles, violence against civilians, explosions, riots, protests, and other strategic developments, as documented by ACLED from 15 May 2024 to 15 November 2024. However, the reported figures likely underestimate the true toll, as deaths resulting from floods and food insecurity are not systematically tracked or accurately recorded. </t>
  </si>
  <si>
    <t>BDI001Fatalities reported</t>
  </si>
  <si>
    <t>Burundi is grappling with overlapping crises that significantly impact its districts, including displacement, violence, flooding, and severe food insecurity. These interconnected challenges have led to fatalities attributed to events such as battles, violence against civilians, explosions, riots, protests, and other strategic developments, as documented by ACLED from 15 May 2024 to 15 November 2024. However, the reported figures likely underestimate the true toll, as deaths resulting from floods and food insecurity are not systematically tracked or accurately recorded. There is currently only one crisis in Burundi hence the figures remains as the above indicator.</t>
  </si>
  <si>
    <t>BDI001Fatalities in all crises</t>
  </si>
  <si>
    <t>This figure includes IPC projections for June - September 2024 for the people in need. It includes people in IPC levels 3 to 5.  This source has been chosen due to the lack of an alternative comprehensive source on multiple sectors. The reliability of this indicator is  medium because despite being representative, food only constitutes one sectoral need, and the data is taken from the projected period analysis. Additionally, it should be noted that the figure was a projection, and the period has already passed.</t>
  </si>
  <si>
    <t>BDI001People in Need</t>
  </si>
  <si>
    <t>According to IPC projections for June - September 2024, 6,283,783 people are considered to be in Level 1. The data includes a mix of high-quality information and some elements of lower quality, resulting in an overall medium reliability. Other sources, such as UNHCR, were considered but primarily focus on the refugee situation. Therefore, IPC was preferred, as it provides a comprehensive overview of the situation across all affected provinces in Burundi.</t>
  </si>
  <si>
    <t>BDI001Minimal humanitarian conditions - Level 1</t>
  </si>
  <si>
    <t>This is according to IPC projections for June - September 2024, 4,820,159 people are considered to be in level 2. The data includes a mix of high-quality information and some elements of lower quality, resulting in an overall medium reliability. Other sources, such as UNHCR, were considered but primarily focus on the refugee situation. Therefore, IPC was preferred, as it provides a comprehensive overview of the situation across all affected provinces in Burundi.</t>
  </si>
  <si>
    <t>BDI001Stressed humanitarian conditions - Level 2</t>
  </si>
  <si>
    <t>This is according to IPC projections for June - September 2024, 1,063,250 people are considered to be in level 3. The data includes a mix of high-quality information and some elements of lower quality, resulting in an overall medium reliability. Other sources, such as UNHCR, were considered but primarily focus on the refugee situation. Therefore, IPC was preferred, as it provides a comprehensive overview of the situation across all affected provinces in Burundi.</t>
  </si>
  <si>
    <t>BDI001Moderate humanitarian conditions - Level 3</t>
  </si>
  <si>
    <t>This is according to IPC projections for June - September 2024, 121,671 people are considered to be in level 4. The data includes a mix of high-quality information and some elements of lower quality, resulting in an overall medium reliability. Other sources, such as UNHCR, were considered but primarily focus on the refugee situation. Therefore, IPC was preferred, as it provides a comprehensive overview of the situation across all affected provinces in Burundi.</t>
  </si>
  <si>
    <t>BDI001Severe humanitarian conditions - Level 4</t>
  </si>
  <si>
    <t>This is according to IPC projections for June - September 2024, there are no people expereincing  extreme humanitarian conditions hence, 0 people in  level 5.</t>
  </si>
  <si>
    <t>BDI001Extreme humanitarian conditions - Level 5</t>
  </si>
  <si>
    <t>OCHA 23/03/2023</t>
  </si>
  <si>
    <t>https://reliefweb.int/report/burundi/burundi-besoins-et-plan-de-reponse-humanitaire-2023-mars-2023</t>
  </si>
  <si>
    <t xml:space="preserve"> In this crisis, all 5 population groups are affected-Refugees and Asylum seekers, IDPs, Host population, Non-host population and Returnees</t>
  </si>
  <si>
    <t>BDI001Crisis affected groups</t>
  </si>
  <si>
    <t>Given the difficult nature of the circumstances in Burundi and the absence of up-to-date and reliable data from open sources, it is difficult to accurately estimate figures for this indicator</t>
  </si>
  <si>
    <t>BDI001People facing limited access constraints</t>
  </si>
  <si>
    <t>BDI001People facing restricted access constraints</t>
  </si>
  <si>
    <t>WHO 08/12/2024; UNICEF 31/10/2024;IPC 19/11/2024</t>
  </si>
  <si>
    <t>https://www.afro.who.int/publications/regional-mpox-bulletin-08-december-2024; https://www.unicef.org/documents/burundi-humanitarian-situation-report-no-3-mpox-level-3-emergency-31-october-2024; https://www.ipcinfo.org/ipc-country-analysis/details-map/en/c/1158883/</t>
  </si>
  <si>
    <t xml:space="preserve"> According to WHO, 2,523 cases of mpox have been reported, The cases have been reported in at least 45 of the 49 districts. UNICEF reports that Children 15 years old and younger are the most affected group (47%) with children under 5 accounting for 25 per cent of the total confirmed cases. Youth between 20 and 30 years represent 25 per cent of cases. There is risk of further spread due to its proximity to DRC which is the epicentre in Africa. Further the risks for children in Burundi are heightened because of the simultaneous occurrence of measles outbreaks due to low routine childhood immunization and high malnutrition rates. Additionally An estimated 484,490 children aged 6-59 months are suffering or expected to suffer elevated levels of acute malnutrition between June 2024 and May 2025. This total includes 84,985 cases of Severe Acute Malnutrition (SAM), which is significantly higher than those of 2022. About 72,980 pregnant or breastfeeding women (PBW) are also suffering or expected to suffer elevated levels of acute malnutrition in the same period.</t>
  </si>
  <si>
    <t>BDI001Illness cases reported</t>
  </si>
  <si>
    <t>BDI001Buildings damaged</t>
  </si>
  <si>
    <t>BDI001Buildings destroyed</t>
  </si>
  <si>
    <t>BDI001Buildings in affected area</t>
  </si>
  <si>
    <t>BDI001Economic Losses</t>
  </si>
  <si>
    <t>WORLD BANK Accessed 18/11/2024</t>
  </si>
  <si>
    <t>https://data.worldbank.org/indicator/SP.POP.TOTL?lang=en-gb&amp;locations=ER</t>
  </si>
  <si>
    <t>Total population of Eriterea is 3,748,901 according to Worl Bank, this source was chosen as its projection is close to July figure (3,819,394). However the population according to World population review is 3,561,899 as of 09/12/2024 based on projections of the latest United Nations data</t>
  </si>
  <si>
    <t>ERI001Total population</t>
  </si>
  <si>
    <t>WORLD BANK Accessed 17/07/2024</t>
  </si>
  <si>
    <t>https://data.worldbank.org/indicator/AG.LND.TOTL.K2?locations=ER</t>
  </si>
  <si>
    <t>Eritrea is vulnerable to climatic conditions with limited water sources, and bouts of drought. Even in times of good rainfall, food production is estimated to meet only 60 to 70% of the population’s needs. Therefore, the whole country is considered to be affected by drought. The total landmass according to the World Bank is 121,040.8</t>
  </si>
  <si>
    <t>ERI001Landmass affected</t>
  </si>
  <si>
    <t>The number of people exposed corresponds to the total population of Eritrea, which has taken into account migration flows and Eritrean refugees in other countries. The figure is taken from WORLD BANK.  this source was chosen as its projection is close to July figure of 3,819,394 according to World Population Review,  However the population according to World population review is 3,558,010 as of 18/11/2024 based on projections of the latest United Nations data, this has not been considered as it shows drastic reduction in the population and there is information gap as to why there is reduction in population. The reliabilty is low because the population figure is not up to date as it is based on World Bank satatistics report 2023.</t>
  </si>
  <si>
    <t>ERI001People exposed</t>
  </si>
  <si>
    <t>UNICEF 05/12/2022</t>
  </si>
  <si>
    <t>https://www.unicef.org/appeals/eritrea</t>
  </si>
  <si>
    <t>These figures are based on the latest report from UNICEF from December 2022 page 1, targetting approximately 1.1 million people for humanitarian assistance. This figure is however likely to be lower than the actual number of people affected by the ongoing complex crisis in Eritrea. This source was chosen as there are no other recent publications to determine figures of people affected by the complex crisis in Eritrea. The reliability of this data is low as it is not up to date as it is based on the report from UNICEF December 2022.</t>
  </si>
  <si>
    <t>ERI001People affected</t>
  </si>
  <si>
    <t>UNHCR Accessed  18/11/2024</t>
  </si>
  <si>
    <t>https://www.unhcr.org/refugee-statistics/download/?url=YNrK8v</t>
  </si>
  <si>
    <t>The number of people displaced by Complex crisis include: Eritrean Refugees under UNHCR'S Manadate (559,139), asylum seekers (124,045) and others people of concern according to  UNHCR (9098). This is an underestimation as this number doesn't take into account the number of IDPs, which is an info gap" thus resulting into its low reliability. This figure is taken from UNHCR Refugee Data Finder page 1, It was chosen because  its  the only source available and there are no other sources to be considered.</t>
  </si>
  <si>
    <t>ERI001People displaced</t>
  </si>
  <si>
    <t>There was no available data that give information about this event.</t>
  </si>
  <si>
    <t>ERI001Injuries reported</t>
  </si>
  <si>
    <t>ACLED Accessed 09/12/2024</t>
  </si>
  <si>
    <t xml:space="preserve">No fatalities were recorded according to ACLED. This is likely due to difficulties in obtaining information on Eritrea. </t>
  </si>
  <si>
    <t>ERI001Fatalities reported</t>
  </si>
  <si>
    <t>No fatalities were recorded according to ACLED. This is likely due to difficulties in obtaining information on Eritrea ﻿</t>
  </si>
  <si>
    <t>ERI001Fatalities in all crises</t>
  </si>
  <si>
    <t>There is very limited reliable information on the number of people in need in Eritrea and therefore this is the figure of people targeted for assistance based on UNICEF since December 2022 page 2, The source is chosen as there have been no additional published reports by UNICEF, additionally it is the only source reporting the number of people in need in Eritrea. The reliability of this data is low as it is not up to date as it is based on the report from UNICEF December 2022.</t>
  </si>
  <si>
    <t>ERI001People in Need</t>
  </si>
  <si>
    <t>WORLD BANK Accessed 09/12/2024; UNICEF 05/12/2022</t>
  </si>
  <si>
    <t>https://worldpopulationreview.com/countries/eritrea-population; https://www.unicef.org/appeals/eritrea</t>
  </si>
  <si>
    <t>According to INFORM severity index methodology, the number of people facing Minimal humanitarian conditions or in Level 1= People exposed - People affected.  People in Level 1 are able to meet their basic needs without employing irreversible coping strategies.</t>
  </si>
  <si>
    <t>ERI001Minimal humanitarian conditions - Level 1</t>
  </si>
  <si>
    <t>According to the INFORM severity index methodology, people facing Stressed humanitarian conditions or Level 2 = People Affected - People in Need (PIN).People in Level 2 might be facing some difficulties accessing basic services but are able to meet their needs without external assistance.</t>
  </si>
  <si>
    <t>ERI001Stressed humanitarian conditions - Level 2</t>
  </si>
  <si>
    <t>All PiN are considered in moderate humanitarian conditions - Level 3, as per the INFORM severity methodology..  There are no other recent publications to determine exact figures of Moderate humanitarian conditions - Level 3. To estimate the severity distribution of the people in need ACAPS assigned the total number of people in need to level 3, leaving an info-gap for level 4 and level 5 since there is no other reliable source for the severity distribution for each level. Therefore the number of people in level 3 includes all the total number of people in need.</t>
  </si>
  <si>
    <t>ERI001Moderate humanitarian conditions - Level 3</t>
  </si>
  <si>
    <t>There is no information to indicate Level 4 needs</t>
  </si>
  <si>
    <t>ERI001Severe humanitarian conditions - Level 4</t>
  </si>
  <si>
    <t>There is no information to indicate Level 5 needs</t>
  </si>
  <si>
    <t>ERI001Extreme humanitarian conditions - Level 5</t>
  </si>
  <si>
    <t>In this crisis 2 out of 5 populaton groups are affected: Host population and refugees.</t>
  </si>
  <si>
    <t>ERI001Crisis affected groups</t>
  </si>
  <si>
    <t>Given the difficult nature of the circumstances in Eritrea and the absence of up-to-date and reliable data from open sources, it is difficult to accurately estimate figures for this indicator</t>
  </si>
  <si>
    <t>ERI001People facing limited access constraints</t>
  </si>
  <si>
    <t>ERI001People facing restricted access constraints</t>
  </si>
  <si>
    <t>There is no information on the current illnesses in Eritrea, but it is possible there is a presence of communicable and non-communicable diseases due to the country's history</t>
  </si>
  <si>
    <t>ERI001Illness cases reported</t>
  </si>
  <si>
    <t>ERI001Buildings damaged</t>
  </si>
  <si>
    <t>ERI001Buildings destroyed</t>
  </si>
  <si>
    <t>ERI001Buildings in affected area</t>
  </si>
  <si>
    <t>ERI001Economic Losses</t>
  </si>
  <si>
    <t>World Population Review Accessed 09/12/2024; UNHCR 30/11/2024</t>
  </si>
  <si>
    <t>https://worldpopulationreview.com/countries/kenya-population; https://data.unhcr.org/en/country/ken</t>
  </si>
  <si>
    <t>Total population of the country including refugees in the country and the migration flow in the country (56,859,354+819,686)</t>
  </si>
  <si>
    <t>KEN002Total population</t>
  </si>
  <si>
    <t>UN Habitat 06/2021a; UN Habitat 06/2021b</t>
  </si>
  <si>
    <t>https://unhabitat.org/sites/default/files/2021/06/210618_kakuma_kalobeyei_profile_single_page.pdf; https://unhabitat.org/sites/default/files/2021/06/210617_dadaab-profile_lr.pdf</t>
  </si>
  <si>
    <t>Total landmass of Dadaab, Fafi and Turkana west sub-counties, which host Kakuma and Daadab refugee camps</t>
  </si>
  <si>
    <t>KEN002Landmass affected</t>
  </si>
  <si>
    <t>UNHCR 30/11/2024; KNBS 04/11/2019</t>
  </si>
  <si>
    <t>https://data.unhcr.org/en/country/ken; https://www.knbs.or.ke/?wpdmpro=2019-kenya-population-and-housing-census-volume-i-population-by-county-and-sub-county</t>
  </si>
  <si>
    <t>The number of people exposed corresponds to the total population of Dadaab, Fafi and Turkana west sub-counties, which hosts Kakuma and Daadab refugee camps accomodating about 84% of refugees and asylum seekers in kenya + total number of refugees and asylum seekers in Kenya. (558,919+819686,). the figures for the host population are derived from KNBS 2019 population census page 12 and 16  while those of refugees and asylum seekers are from UNHCR live page  as of 30th November 2024. KNBS is chosen because its the only one providing a comprehensive anaysis and population figures of the counties while UNHCR is chosen due to its reliabilty and monthy update of refugee numbers. The reliabilty of this data is medium because the methodologies used for data collection are generally consistent, though minor variations exist that could affect accuracy.</t>
  </si>
  <si>
    <t>KEN002People exposed</t>
  </si>
  <si>
    <t>UNHCR 30/11/2024</t>
  </si>
  <si>
    <t>https://data.unhcr.org/en/country/ken</t>
  </si>
  <si>
    <t>The number of people affected corresponds to the total number of refugees and asylum seekers in Kenya.  The majority of refugees and asylum-seekers in Kenya are from Somalia (54%), followed by South Sudanese (24.5%), Congolese (8.9%) and Ethiopians (5.8%). The figures are taken from UNHCR live page as of 30th November 2024. This source is chosen due to its reliablity andmonthly update of refugee numbers. The reliabilty of this data is medium because the methodologies used for data collection are generally consistent, though minor variations exist that could affect accuracy.</t>
  </si>
  <si>
    <t>KEN002People affected</t>
  </si>
  <si>
    <t>The number of people displaced by refugee crisis includes the total number of refugees and asylum seekers in Kenya.  The majority of refugees and asylum-seekers in Kenya are from Somalia (54%), followed by South Sudanese (24.5%), Congolese (8.9%) and Ethiopians (5.8%). The figures are taken fro UNHCR live page as of 30th November 2024. This source is chosen due to its reliablity andmonthly update of refugee numbers. The reliabilty of this data is medium because the methodologies used for data collection are generally consistent, though minor variations exist that could affect accuracy.</t>
  </si>
  <si>
    <t>KEN002People displaced</t>
  </si>
  <si>
    <t>No Information regarding this incident</t>
  </si>
  <si>
    <t>KEN002Injuries reported</t>
  </si>
  <si>
    <t>KEN002Fatalities reported</t>
  </si>
  <si>
    <t>All the refugees and asylum seekers in Kenya need humanitarian assistance. Due to the recent Mar-May rains some of the areas affected also host refugees e.g Garissa county. Therefore the refugees needs may be worsened. The figures are taken from UNHCR live page as of 30th November 2024. This source is chosen due to its reliablity and monthly update of refugee numbers. The reliabilty of this data is medium because the methodologies used for data collection are generally consistent, though minor variations exist that could affect accuracy.</t>
  </si>
  <si>
    <t>KEN002People in Need</t>
  </si>
  <si>
    <t>The minimal level comprise of  Minimal conditions ( Level 1) = People Exposed - People affected. According to INFORM SI methodology, the number of people in Level 1 is equal to the people exposed minus the people affected. People in Level 1 are able to meet their basic needs without employing irreversible coping strategies. the figures are taken from KNBS Census population page 12 and 16 and UNHCR live page as of 30th November 2024. KNBS is chosen because its the only one providing a comprehensive anaysis and population figures of the counties while UNHCR is chosen due to its reliabilty and monthy update of refugee numbers. The reliabilty of this data is medium because the data includes high-quality information alongside some elements with lower quality, resulting in an overall medium reliability</t>
  </si>
  <si>
    <t>KEN002Minimal humanitarian conditions - Level 1</t>
  </si>
  <si>
    <t xml:space="preserve"> According to INFORM SI methodology, the number of people in Level 2 is equal to the people affected minus the people in need. Since all the people affected are also in need, there are no people in Level 2. The figures are taken from UNHCR live page as os 30th November 2024. UNHCR is chosen due to its reliabilty and monthy update of refugee numbers. The reliabilty of this data is medium because the data includes high-quality information alongside some elements with lower quality, resulting in an overall medium reliability</t>
  </si>
  <si>
    <t>KEN002Stressed humanitarian conditions - Level 2</t>
  </si>
  <si>
    <t>The entire refugee and asylum seekers  population in Kenya was categorised as Level 3.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Therefore the entire refugee and asylum seekers  population in Kenya was categorised as Level 3. The reliability is medium because the data includes high-quality information alongside some elements with lower quality, resulting in an overall medium reliability.</t>
  </si>
  <si>
    <t>KEN002Moderate humanitarian conditions - Level 3</t>
  </si>
  <si>
    <t xml:space="preserve">While some refugees and asylum seekers  may be facing Level 4 or 5 outcomes, there is no evidence to support this. </t>
  </si>
  <si>
    <t>KEN002Severe humanitarian conditions - Level 4</t>
  </si>
  <si>
    <t xml:space="preserve">While some refugees and asylum seekers may be facing Level 4 or 5 outcomes, there is no evidence to support this. </t>
  </si>
  <si>
    <t>KEN002Extreme humanitarian conditions - Level 5</t>
  </si>
  <si>
    <t>In this crisis, 2 out of 5 population groups are affected, Refugees and Host population.</t>
  </si>
  <si>
    <t>KEN002Crisis affected groups</t>
  </si>
  <si>
    <t>KEN003Total population</t>
  </si>
  <si>
    <t>HDX 24/11/2015</t>
  </si>
  <si>
    <t>https://data.humdata.org/dataset/kenya-surface-area-per-county</t>
  </si>
  <si>
    <t>Total landmass of counties affected by drought: 23 ASAL counties (Turkana, Mandera, Wajir, Garissa, Lamu, Kwale, Kilifi, Tana River, Taita Taveta, Kitui, Makueni, Embu, Nyeri, Meru North, West Pokot, Baringo, Kajiado, Narok, Marsabit, Laikipia, Tharaka Nithi, Samburu, Isiolo) and 9 non-ASAL counties (Kiambu, Murang'a, Kirinyaga, Migori, Homabay, Siaya, Nakuru, Machakos, Elgeyo Marakwet)</t>
  </si>
  <si>
    <t>KEN003Landmass affected</t>
  </si>
  <si>
    <t>IPC 05/09/2024; KNBS 04/11/2019; UNHCR 30/11/2024</t>
  </si>
  <si>
    <t>https://www.ipcinfo.org/ipc-country-analysis/details-map/en/c/1157147/?iso3=KEN; https://www.knbs.or.ke/?wpdmpro=2019-kenya-population-and-housing-census-volume-i-population-by-county-and-sub-county; https://data.unhcr.org/en/country/ken</t>
  </si>
  <si>
    <t>Total population of counties exposed to drought include 23 ASAL counties and 9 non-ASAL counties. The ASAL counties include Turkana, Mandera, Wajir, Garissa, Lamu, Kwale, Kilifi, Tana River, Taita Taveta, Kitui, Makueni, Embu, Nyeri, Meru North, West Pokot, Baringo, Kajiado, Narok, Marsabit, Laikipia, Tharaka Nithi, Samburu, Isiolo based on IPC projections for October 2024-  January 2025, with a total population of (16,617,000).  The non-ASAL counties include Kiambu, Murang'a, Kirinyaga, Migori, Homabay, Siaya, Nakuru, Machakos, Elgeyo Marakwet with a total population of (11,364,969) based on KNBS 2019 page 10 and the total population of refugees ( 819,686) from UNHCR live page as of 30/11/2024 has also been included in the people exposed. IPC is chosen due to its comprehensive anaylsis of food security needs in the projected period of October 2024 to January 2025 for the affected counties while KNBS is chosen because its the only one providing a comprehensive anaysis and population figures of the counties, additionaly UNHCR figures is considered due to its reliabilty and monthy update of refugee numbers. The data includes high-quality information alongside some elements with lower quality, resulting in an overall medium reliability.</t>
  </si>
  <si>
    <t>KEN003People exposed</t>
  </si>
  <si>
    <t>Total population of counties affected to drought include 23 ASAL counties (Turkana, Mandera, Wajir, Garissa, Lamu, Kwale, Kilifi, Tana River, Taita Taveta, Kitui, Makueni, Embu, Nyeri, Meru North, West Pokot, Baringo, Kajiado, Narok, Marsabit, Laikipia, Tharaka Nithi, Samburu, Isiolo based  on IPC projections for October 2024- January 2025, (16,617,000). and 9 non-ASAL counties (Kiambu, Murang'a, Kirinyaga, Migori, Homabay, Siaya, Nakuru, Machakos, Elgeyo Marakwet (11,364,969) based on KNBS 2019 page 10, including  refugees ( 819,686) from UNHCR live page as of 30/11/2024. IPC is chosen due to its comprehensive anaylsis of food security needs in the projected period of October 2024 to January 2025 for the affected counties while KNBS is chosen because its the only one providing a comprehensive anaysis and population figures of the counties, additionaly UNHCR figures is considered due to its reliabilty and monthy update of refugee numbers. The data includes high-quality information alongside some elements with lower quality, resulting in an overall medium reliability.</t>
  </si>
  <si>
    <t>KEN003People affected</t>
  </si>
  <si>
    <t>ECHO 05/12/2024</t>
  </si>
  <si>
    <t>https://reliefweb.int/report/kenya/kenya-floods-kenya-met-media-echo-daily-flash-05-december-2024</t>
  </si>
  <si>
    <t>In the recent days, heavy rainfall hit several parts of Kenya and caused floods that resulted in the displacement of 3,970 people. Most of the displaced population is from Non-ASAL counties which are also the drought affecetd counties in kenya. . This figure is taken from ECHO. it is also chosen as it provides a regular updates of the diplaced people and therefore they are considered to have a medium reliabilty.</t>
  </si>
  <si>
    <t>KEN003People displaced</t>
  </si>
  <si>
    <t>Given the difficult nature of the circumstances in drought crisis and the absence of up-to-date and reliable data from open sources, it is difficult to accurately estimate figures for this indicator</t>
  </si>
  <si>
    <t>KEN003Injuries reported</t>
  </si>
  <si>
    <t>Fatalities as aresult of heavy rains and floods as of 5 December 2024, according to ECHO. There are no information on fatalities reported due to drought, however most of the non- ASAL areas were greatly affected.</t>
  </si>
  <si>
    <t>KEN003Fatalities reported</t>
  </si>
  <si>
    <t xml:space="preserve"> ACLED accessed 09/12/2024; OCHA 19/06/2024</t>
  </si>
  <si>
    <t>https://acleddata.com/explorer/#1714654904371-01f34ad7-b1ac; https://reliefweb.int/report/kenya/kenya-heavy-rains-and-flooding-update-flash-update-7-19-june-2024#:~:text=SITUATION%20OVERVIEW%20%26%20HUMANITARIAN%20IMPACTS,2024%2C%20according%20to%20the%20NDOC.</t>
  </si>
  <si>
    <t xml:space="preserve"> Total Fatalities in Kenya from 15/05/2024 to 15/11/2024 due to events such as  Battles, Violence against civilians, Explosions/Remote violence, Riots, Protests, Strategic developments according to ACLED (440) . plus Fatalities as aresult of heavy rains and floods as of 5 Decemmber 2024 (12)</t>
  </si>
  <si>
    <t>KEN002Fatalities in all crises</t>
  </si>
  <si>
    <t>IPC 05/09/2024</t>
  </si>
  <si>
    <t>https://www.ipcinfo.org/ipc-country-analysis/details-map/en/c/1157147/?iso3=KEN</t>
  </si>
  <si>
    <t>The PIN figure is an aggregation of the population facing IPC level 3+4+5 according to the ACAPS Inform methodology in the absecnce of a PIN figure from HNO, IPC or OCHA. Therefore the projected period of October 2024-January 2025 was used.  The affected populaion live  in 23 ASAL counties and 9 non-ASAL counties. The ASAL counties include Turkana, Mandera, Wajir, Garissa, Lamu, Kwale, Kilifi, Tana River, Taita Taveta, Kitui, Makueni, Embu, Nyeri, Meru North, West Pokot, Baringo, Kajiado, Narok, Marsabit, Laikipia, Tharaka Nithi, Samburu and Isiolo.  The non-ASAL counties include Kiambu, Murang'a, Kirinyaga, Migori, Homabay, Siaya, Nakuru, Machakos, Elgeyo Marakwet. IPC is chosen here because food is the primary need related to this crisis. The reliabilty is set to medium because the data includes high-quality information alongside some elements with lower quality, resulting in an overall medium reliability.</t>
  </si>
  <si>
    <t>KEN003People in Need</t>
  </si>
  <si>
    <t>According to INFORM SI methodology, the number of people in Level 1 is equal to the people exposed minus the people affected. Since the number of people exposed is equal to the number of people affected there are no people in Level 1.</t>
  </si>
  <si>
    <t>KEN003Minimal humanitarian conditions - Level 1</t>
  </si>
  <si>
    <t>The stressed level comprise Stressed conditions (Level2)= People Affected - People in Need. According to INFORM SI methodology, the number of people in Level 2 is equal to the people affected minus the people in need. People in Level 2 might be facing some difficulties accessing basic services but are able to meet their needs without external assistance. The figures are taken from IPC projections for October 2024- January 2025, KNBS 2019 Page 10 and UNHCR live page as of 30/11/2024.   IPC is chosen due to its comprehensive anaylsis of food security needs in the projected period of October 2024 to January 2025 for the affected counties while KNBS is chosen because its the only one providing a comprehensive anaysis and population figures of the counties, additionaly UNHCR figures is considered due to its reliabilty and monthy update of refugee numbers. The reliability is medium because the data includes high-quality information alongside some elements with lower quality, resulting in an overall medium reliability.</t>
  </si>
  <si>
    <t>KEN003Stressed humanitarian conditions - Level 2</t>
  </si>
  <si>
    <t xml:space="preserve"> The number of People in level 3 corresponds to the number of people facing IPC 3 according to projected acute food insecurity  October 2024-January 2025 analysis. This source was chosen as food is the primary need related to this crisis and it also provides information on the humanitarian conditions of different people. its reliability is medium as the data includes high-quality information alongside some elements with lower quality, resulting in an overall medium reliability.
</t>
  </si>
  <si>
    <t>KEN003Moderate humanitarian conditions - Level 3</t>
  </si>
  <si>
    <t xml:space="preserve"> The number of People in level 4 corresponds to the number of people facing IPC 4 according to projected acute food insecurity  October 2024-January 2025 analysis. This source was chosen as food is the primary need related to this crisis and it also provides information on the humanitarian conditions of different people. its reliability is medium as the data includes high-quality information alongside some elements with lower quality, resulting in an overall medium reliability.</t>
  </si>
  <si>
    <t>KEN003Severe humanitarian conditions - Level 4</t>
  </si>
  <si>
    <t>The people facing IPC 5  outcomes were categorised under Level 4 according to the  projected acute food insecurity  October 2024-January 2025 analysis. This source was chosen as food is the primary need related to this crisis and it also provides information on the humanitarian conditions of different people. its reliability is medium as the data includes high-quality information alongside some elements with lower quality, resulting in an overall medium reliability.</t>
  </si>
  <si>
    <t>KEN003Extreme humanitarian conditions - Level 5</t>
  </si>
  <si>
    <t>GHO 31/01/2023</t>
  </si>
  <si>
    <t>https://reliefweb.int/attachments/69a15144-1fd2-438c-92fb-79a86783b1ac/ROSEA_Kenya_DRP_20230804.pdf?_gl=1*1ob2p3h*_ga*NzM1NDk4NDgxLjE2OTc0NjcxMTE.*_ga_E60ZNX2F68*MTcwMTI0NjQyNy45LjEuMTcwMTI0NjQ1Ni4zMS4wLjA.</t>
  </si>
  <si>
    <t>In this crisis 3 out of 5 groups are affected; Host communities, Refugees and Internally Displaced people</t>
  </si>
  <si>
    <t>KEN003Crisis affected groups</t>
  </si>
  <si>
    <t>KEN003People facing limited access constraints</t>
  </si>
  <si>
    <t>KEN003People facing restricted access constraints</t>
  </si>
  <si>
    <t>Govt.Kenya, IPC 05/09/2024; UNICEF 10/08/2024; WHO 08/12/2024</t>
  </si>
  <si>
    <t>https://reliefweb.int/report/kenya/kenya-acute-malnutrition-situation-april-july-2024-and-projection-august-october-2024-asal-published-5-september-2024; https://reliefweb.int/report/kenya/unicef-kenya-humanitarian-situation-report-no-01-mid-year-2024 ; https://www.afro.who.int/publications/regional-mpox-bulletin-08-december-2024</t>
  </si>
  <si>
    <t>The nutrition situation is expected to continue improving  although according to IPC  it will likely remain within the same acute malnutrition classification phases. IPC further reports that the major improvement in reducing the prevalence of acute malnutrition is attributed to the improved food security characterized by positive impact of long rains in the pastoral communities associated with improved milk availability and consumption, and in agropastoral communities increased food stocks and vegetables resulting from the favorable cumulative performance from the 2023 short rains and the 2024 long rains. Therefore ccording to  IPC, the current acute malnutrition for  APRIL 2024 – MARCH 2025  there are (760,500) children  6-59  months acutely  malnourished and (112,500) Pregnant or lactating women  acutely malnourished, plus According to UNICEF, as of 24 June,  86 cholera cases were reported and Children are the most affected, with 27.9 per cent of the cases being between 0 and 4 years of age and 28 confirmed cases of mpox have been reported from 12 counties.</t>
  </si>
  <si>
    <t>KEN003Illness cases reported</t>
  </si>
  <si>
    <t>KEN003Buildings damaged</t>
  </si>
  <si>
    <t>KEN003Buildings destroyed</t>
  </si>
  <si>
    <t>KEN003Buildings in affected area</t>
  </si>
  <si>
    <t>KEN003Economic Losses</t>
  </si>
  <si>
    <t>World Population Review Accessed 10/12/2024; UNHCR 30/11/2024</t>
  </si>
  <si>
    <t>Total population of the country including refugees in the country and the migration flow in the country</t>
  </si>
  <si>
    <t>KEN001Total population</t>
  </si>
  <si>
    <t>HDX 24/11/2015;UN Habitat 06/2021a; UN Habitat 06/2021b</t>
  </si>
  <si>
    <t>https://data.humdata.org/dataset/kenya-surface-area-per-county;https://unhabitat.org/sites/default/files/2021/06/210618_kakuma_kalobeyei_profile_single_page.pdf; https://unhabitat.org/sites/default/files/2021/06/210617_dadaab-profile_lr.pdf</t>
  </si>
  <si>
    <t>Total landmass of counties affected by drought: 23 ASAL counties (Turkana, Mandera, Wajir, Garissa, Lamu, Kwale, Kilifi, Tana River, Taita Taveta, Kitui, Makueni, Embu, Nyeri, Meru North, West Pokot, Baringo, Kajiado, Narok, Marsabit, Laikipia, Tharaka Nithi, Samburu, Isiolo) and 9 non-ASAL counties (Kiambu, Murang'a, Kirinyaga, Migori, Homabay, Siaya, Nakuru, Machakos, Elgeyo Marakwet). Since the drought-affected counties of Turkana and Garissa also host refugees, this is not a perfect aggregation of the drought and refugee crises.</t>
  </si>
  <si>
    <t>KEN001Landmass affected</t>
  </si>
  <si>
    <t>These figures are an aggregation of the refugee crisis (1,378,605 ) and drought crises (28,801,655). The figures are taken from  IPC analysis published in september 2024, KNBS 2019 and UNHCR live page as of 30/11/24. IPC is chosen due to its comprehensive anaylsis of food security needs in the projected period of October 2024 to January 2025 for the affected counties while KNBS is chosen because its the only one providing a comprehensive anaysis and population figures of the counties, additionaly UNHCR figures is considered due to its reliabilty and monthy update of refugee numbers. The reliabilty is low due to the overlap in the areas of the  people exposed by the drought and refugee crises, the country level figure is not a perfect aggregation of the two crises.</t>
  </si>
  <si>
    <t>KEN001People exposed</t>
  </si>
  <si>
    <t>IPC  05/09/2024; KNBS 04/11/2019; UNHCR 30/11/2024</t>
  </si>
  <si>
    <t>These figures are an aggregation of the refugee (819,686) and drought crises (28,801,655). The figures are taken from  IPC analysis published in september 2024, KNBS 2019 and UNHCR live page as of 30/11/24. IPC is chosen due to its comprehensive anaylsis of food security needs in the projected period of October 2024 to January 2025 for the affected counties while KNBS is chosen because its the only one providing a comprehensive anaysis and population figures of the counties, additionaly UNHCR figures is considered due to its reliabilty and monthy update of refugee numbers. The reliabilty is low due to the overlap in the areas of the  people affected by the drought and refugee crises, the country level figure is not a perfect aggregation of the two crises.</t>
  </si>
  <si>
    <t>KEN001People affected</t>
  </si>
  <si>
    <t>ECHO 05/12/2024; UNHCR 30/11/2024</t>
  </si>
  <si>
    <t xml:space="preserve"> https://data.unhcr.org/en/country/ken; https://reliefweb.int/report/kenya/kenya-floods-kenya-met-media-echo-daily-flash-05-december-2024</t>
  </si>
  <si>
    <t>Total number of  refugees in Kenya 819,686 and 3970 individuals displaced due to the recent floods. The figure for displaced due the recent floods  is taken from ECHO daily flash update. it is chosen because it provides a regular updates of the diplaced people. while that of refugees is taken from UHNCR live page due to its reliablity andmonthly update of refugee numbers. The reliabilty is low due to the overlap in the areas of the  people displaced by the drought and refugee crises, the country level figure is not a perfect aggregation of the two crises.</t>
  </si>
  <si>
    <t>KEN001People displaced</t>
  </si>
  <si>
    <t>No cumulative figure for this event</t>
  </si>
  <si>
    <t>KEN001Injuries reported</t>
  </si>
  <si>
    <t xml:space="preserve"> ACLED accessed 09/12/2024; ECHO 05/12/2024;</t>
  </si>
  <si>
    <t xml:space="preserve"> https://acleddata.com/explorer/#1714654904371-01f34ad7-b1ac; https://reliefweb.int/report/kenya/kenya-heavy-rains-and-flooding-update-flash-update-7-19-june-2024#:~:text=SITUATION%20OVERVIEW%20%26%20HUMANITARIAN%20IMPACTS,2024%2C%20according%20to%20the%20NDOC.</t>
  </si>
  <si>
    <t xml:space="preserve"> Total Fatalities in Kenya from 15/05/2024 to 15/11/2024  due to events such as  Battles, Violence against civilians, Explosions/Remote violence, Riots, Protests, Strategic developments according to ACLED plus Fatalities due to Heavy rains and flooding in Kenya as of  5 December 2024 according ECHO.</t>
  </si>
  <si>
    <t>KEN001Fatalities in all crises</t>
  </si>
  <si>
    <t>IPC 05/09/2024;  UNHCR 30/11/2024</t>
  </si>
  <si>
    <t>https://www.ipcinfo.org/ipc-country-analysis/details-map/en/c/1157147/?iso3=KEN; https://data.unhcr.org/en/country/ken</t>
  </si>
  <si>
    <t>These figures are an aggregation people in need of humanitarian assistance due to drought crisis (1,732,866) and refugees (819,686). The figures are taken from UNHCR due to its reliabilty and monthy update of refugee and asylum seekers numbers who are also thepeople in need in the refugee crisis. IPC was also cosidered because it provides a good breakdown of the food security needs in the projected period of October 2024 -January 2025. The reliabilty is set as medium as the IPC figures are based on projections,</t>
  </si>
  <si>
    <t>KEN001People in Need</t>
  </si>
  <si>
    <t>These figures are an aggregation of the refugee crisis (558,919) and drought crises (0). The figures are taken from IPC Analysis published in September for projrction period October 2024- January 2025. This source is chosen as food is the primary need related to the drought crisis and it also provides information on the humanitarian conditions of different people. UNHCR was also sonsidered here due to its reliablity and monthly update of refugee numbers who are considered people in need in the refugee crisis.</t>
  </si>
  <si>
    <t>KEN001Minimal humanitarian conditions - Level 1</t>
  </si>
  <si>
    <t>These figures are an aggregation of the refugee (0)  and drought crises (27,068,789). The figures are taken from IPC Analysis published in September for projrction period October 2024- January 2025. This source is chosen as food is the primary need related to the drought crisis and it also provides information on the humanitarian conditions of different people. UNHCR was also sonsidered here due to its reliablity and monthly update of refugee numbers who are considered people in need in the refugee crisis</t>
  </si>
  <si>
    <t>KEN001Stressed humanitarian conditions - Level 2</t>
  </si>
  <si>
    <t>IPC 05/09/2024;UNHCR 30/11/2024</t>
  </si>
  <si>
    <t>These figures are an aggregation of the refugee(819,686) and drought crises (1,634,828). The figures are taken from IPC Analysis published in September for projrction period October 2024- January 2025. This source is chosen as food is the primary need related to the drought crisis and it also provides information on the humanitarian conditions of different people. UNHCR was also sonsidered here due to its reliablity and monthly update of refugee numbers who are considered people in need in the refugee crisis</t>
  </si>
  <si>
    <t>KEN001Moderate humanitarian conditions - Level 3</t>
  </si>
  <si>
    <t>These figures are from the IPC analysis of acute food insecurity  for  October 2024-January 2025. The aggregation of this level 4 PIN includes both refugee and drought crises.The people facing IPC 4 outcomes were categorised under Level 4. While some refugees and asylum seekers may be facing Level outcomes, there is no evidence to support this. The figures are taken from IPC Analysis published in September for projrction period October 2024- January 2025. This source is chosen as food is the primary need related to the drought crisis and it also provides information on the humanitarian conditions of different people. UNHCR was also sonsidered here due to its reliablity and monthly update of refugee numbers who are considered people in need in the refugee crisis</t>
  </si>
  <si>
    <t>KEN001Severe humanitarian conditions - Level 4</t>
  </si>
  <si>
    <t>These figures are an aggregation of the refugee and drought crises. The people facing IPC 5 outcomes were categorised under Level 5.  While some refugees and asylum seekers may be facing Level 5 outcomes, there is no evidence to support this. The figures are taken from IPC Analysis published in September for projection period October 2024- January 2025. This source is chosen as food is the primary need related to the drought crisis and it also provides information on the humanitarian conditions of different people. UNHCR was also sonsidered here due to its reliablity and monthly update of refugee numbers who are considered people in need in the refugee crisis.</t>
  </si>
  <si>
    <t>KEN001Extreme humanitarian conditions - Level 5</t>
  </si>
  <si>
    <t>In this crisis, 3 out of 5 population groups are affected: Host communities, Refugees and Internally Displaced peole</t>
  </si>
  <si>
    <t>KEN001Crisis affected groups</t>
  </si>
  <si>
    <t>Cases of acute malnutrition which are worsened by drought plus cholera cases as a result of heavy rains and floods, plus cases of Mpox as reported by the World Health Organization.</t>
  </si>
  <si>
    <t>KEN001Illness cases reported</t>
  </si>
  <si>
    <t>World Population Review 09/12/2024</t>
  </si>
  <si>
    <t>https://worldpopulationreview.com/countries/lesotho</t>
  </si>
  <si>
    <t>Total ppulation of Lesotho 2024 according to World population review.</t>
  </si>
  <si>
    <t>LSO004Total population</t>
  </si>
  <si>
    <t>Lesotho INFO Accessed 16/08/2024</t>
  </si>
  <si>
    <t>https://www.lesotho-info.co.za/country/specials</t>
  </si>
  <si>
    <t>The total land mass of the ten districts of Lesotho since all the rural areas of the districts are facing high food insecurity.</t>
  </si>
  <si>
    <t>LSO004Landmass affected</t>
  </si>
  <si>
    <t>IPC 13/08/2024</t>
  </si>
  <si>
    <t>https://reliefweb.int/report/lesotho/lesotho-ipc-acute-food-insecurity-analysis-may-2024-march-2025-published-13-august-2024</t>
  </si>
  <si>
    <t xml:space="preserve"> The number of people exposed corresponds to the total population facing food insecurity including IPC Phase 1 to 5. Only the people from both very poor and poor households’ groups in rural areas of Lesotho are facing high food insecurity from October 2024-March 2025 and therefore the whole of  the rural population from these districts are exposed and therefore the total populatin analysed of the 10 districts ( Berea, Butha-buthe, Leribe, Mafeteng, Maseru, Mohales hoek, Mokhotlong, Qachas nek,Quthing and Thaba tseka) is 1,505,411. This is taken from IPC October 2024-March 2025 projection period page 5 and it is chosen because it provides a comprehensive analysis of food insecurity  for all the districts in Lesotho. The reliabilty is set as medium because the methodologies used for data collection are generally consistent, though minor variations exist that could affect accuracy</t>
  </si>
  <si>
    <t>LSO004People exposed</t>
  </si>
  <si>
    <t>This figure includes a summation of level The number of affected corresponds to the total population facing food insecurity from IPC Phase 2 and above as outlined in the IPC projections for  October 2024-March 2025 page 5, ( 543,085+373,940+28,818+0). There is addition error in the figure for level 2 in IPC (543,086), the correct figure is 543,085. IPC is used here because it provides a comprehensive analysis of food insecurity  for all the districts in Lesotho. The reliabilty is set as medium because the methodologies used for data collection are generally consistent, though minor variations exist that could affect accuracy</t>
  </si>
  <si>
    <t>LSO004People affected</t>
  </si>
  <si>
    <t>Given the difficult nature of the circumstances in Lesotho and the absence of up-to-date and reliable data from open sources, it is difficult to accurately estimate figures for this indicator</t>
  </si>
  <si>
    <t>LSO004People displaced</t>
  </si>
  <si>
    <t>LSO004Injuries reported</t>
  </si>
  <si>
    <t>ACLED ACCESSED 18/11/2024</t>
  </si>
  <si>
    <t xml:space="preserve">The total Fatalities in Lesotho from 01/05/2024 to 01/11/2024  due to events such as  Battles, Violence against civilians, Explosions/Remote violence, Riots, Protests, Strategic developments according to ACLED is one. However, no reported fatitieis due to dorught and food insecurity during the last six months. </t>
  </si>
  <si>
    <t>LSO004Fatalities reported</t>
  </si>
  <si>
    <t>LSO004Fatalities in all crises</t>
  </si>
  <si>
    <t>The number of people in need includes the population in IPC Phase 3 and above living in the very poor and poor households’ groups in rural areas of the 10 analaysed districts ( Berea, Butha-buthe, Leribe, Mafeteng, Maseru, Mohales hoek, Mokhotlong, Qachas nek,Quthing and Thaba tseka) as reported by IPC analysis report for projection period October 2024-March 2025 page 5. There is addition error in sum of levels 2 and level 3 in the IPC (402,757). the correct figure is (373940+28,818)=402,758. The source has been chosen due to the lack of an alternative comprehensive source. The reliability of this indicator is set as medium because despite being representative, food only constitutes one sectoral need, and the data is taken from the projected period analysis.</t>
  </si>
  <si>
    <t>LSO004People in Need</t>
  </si>
  <si>
    <t>This is according to IPC projections for October 2024-March 2025 page 5. 559,568 people  are considered to be food insecurity  IPC phase 1.  
According to INFORM SI methodology, the number of people in Level 1 is equal to the people exposed minus the people affected minus the people in need. People in Level 1 are able to meet their basic needs without employing irreversible coping strategies. IPC was chosen here as it provides information on the humanitarian conditions of different people and the data includes high-quality information alongside some elements with lower quality, resulting in an overall medium reliability.</t>
  </si>
  <si>
    <t>LSO004Minimal humanitarian conditions - Level 1</t>
  </si>
  <si>
    <t>This is according to IPC projections for October 2024-March 2025 page 5.  543,085 people  are considered to be food insecurity  IPC phase 2.  There is an addtion error in IPC figures which is 543,086. the correct figure is 543,085. According to INFORM SI methodology, the number of people in Level 2 is equal to the people affected minus people in need. People in Level 2 might be facing some difficulties accessing basic services but are able to meet their needs without external assistance. IPC was chosen here as it provides information on the humanitarian conditions of different people and the data includes high-quality information alongside some elements with lower quality, resulting in an overall medium reliability.</t>
  </si>
  <si>
    <t>LSO004Stressed humanitarian conditions - Level 2</t>
  </si>
  <si>
    <t>People facing IPC 3 outcomes were categorised under Level 3  according to IPC projections for October 2024-March 2025 page 5. IPC was chosen here as it provides information on the humanitarian conditions of different people and the data includes high-quality information alongside some elements with lower quality, resulting in an overall medium reliability.</t>
  </si>
  <si>
    <t>LSO004Moderate humanitarian conditions - Level 3</t>
  </si>
  <si>
    <t>The number of people in level 4 corresponds to the number of people facing IPC phase 4, This is according to IPC projections for October 2024-March 2025 page 5. IPC was chosen here as it provides information on the humanitarian conditions of different people and the data includes high-quality information alongside some elements with lower quality, resulting in an overall medium reliability.</t>
  </si>
  <si>
    <t>LSO004Severe humanitarian conditions - Level 4</t>
  </si>
  <si>
    <t>The number of people in level 5 corresponds to the number of people facing IPC phase 5. This is according to IPC projections for October 2024-March 2025 page 5. There are no people facing IPC phase 5. IPC was chosen here as it provides information on the humanitarian conditions of different people and the data includes high-quality information alongside some elements with lower quality, resulting in an overall medium reliability.</t>
  </si>
  <si>
    <t>LSO004Extreme humanitarian conditions - Level 5</t>
  </si>
  <si>
    <t>In this crisis, 1 out of 5 population groups are affected: non-host population.</t>
  </si>
  <si>
    <t>LSO004Crisis affected groups</t>
  </si>
  <si>
    <t>LSO004People facing limited access constraints</t>
  </si>
  <si>
    <t>LSO004People facing restricted access constraints</t>
  </si>
  <si>
    <t>WFP ACCESSED 16/08/2024</t>
  </si>
  <si>
    <t>https://www.wfp.org/countries/lesotho</t>
  </si>
  <si>
    <t>Lesotho struggles with chronic malnutrition, particularly among children aged 2-3, where stunting (impaired growth due to malnutrition) rates at 34.5 percent. Micronutrient deficiencies (mainly iron and vitamin A) also remain a challenge, affecting more than half of children under 5 however there were no concrete figures at the time of reporting.</t>
  </si>
  <si>
    <t>LSO004Illness cases reported</t>
  </si>
  <si>
    <t>LSO004Buildings damaged</t>
  </si>
  <si>
    <t>LSO004Buildings destroyed</t>
  </si>
  <si>
    <t>LSO004Buildings in affected area</t>
  </si>
  <si>
    <t>LSO004Economic Losses</t>
  </si>
  <si>
    <t>World Population Accessed 10/12//2024</t>
  </si>
  <si>
    <t>https://worldpopulationreview.com/countries/nigeria-population</t>
  </si>
  <si>
    <t>The population of Nigeria in 2024.</t>
  </si>
  <si>
    <t>NGA003Total population</t>
  </si>
  <si>
    <t>Food Security Cluster  14/04/2023</t>
  </si>
  <si>
    <t>https://nigeria.opendataforafrica.org</t>
  </si>
  <si>
    <t>Taraba, Benue, Plateau, Nasarawa states are affected by the crisis and their whole landmass are considered.</t>
  </si>
  <si>
    <t>NGA003Landmass affected</t>
  </si>
  <si>
    <t>Food Security Cluster  01/11/2024</t>
  </si>
  <si>
    <t>https://fscluster.org/sites/default/files/2024-11/FINAL_2024%20_October_Fiche-NIgeria.pdf</t>
  </si>
  <si>
    <t xml:space="preserve">Total population of Taraba, Benue, Plateau, Nasarawa exposed to Middle Belt crisis which corresponding to the population who are facing IPC phase 1, 2, 3, 4 and 5; October to December 2024 projection period. The figure is taken from Food Security Cluster analysis published in November 2024 for projection period October to December 2024, page 4. This source is chosen due to the lack of an alternative comprehensive source . The reliability of this indicator is set as medium because despite being representative, food only constitutes one sectoral need. </t>
  </si>
  <si>
    <t>NGA003People exposed</t>
  </si>
  <si>
    <t xml:space="preserve">The number of people affected corresponds to all the people facing IPC Phase 2 to 5 in the regions affected by the Middle belt crisis: Taraba, Benue,Nasarawa, Plateau states during the period October to December 2024. The figure is taken from Food Security Cluster analysis published in November 2024 for projection period October to December 2024, page 4. This source is chosen due to the lack of an alternative comprehensive source . The reliability of this indicator is set as medium because despite being representative, food only constitutes one sectoral need. </t>
  </si>
  <si>
    <t>NGA003People affected</t>
  </si>
  <si>
    <t>IOM 02/07/2024</t>
  </si>
  <si>
    <t>https://dtm.iom.int/reports/nigeria-north-central-and-north-west-round-14-idp-atlas-june-2024</t>
  </si>
  <si>
    <t>The number of people displaced by Middle belt criss includes the total number of IDPs in Benue, Plateau and Nasarawa states; the figure is taken from IOM page 4. This figure could also be an underestimation since assessments by IOM to establish the number of IDPs did not include Taraba state, which is also affected by this crisis and therefore it is considered to have a medium reliability. Additionally IOM is chosen because it provides regular updates on the number of displaced people</t>
  </si>
  <si>
    <t>NGA003People displaced</t>
  </si>
  <si>
    <t>No available info.</t>
  </si>
  <si>
    <t>NGA003Injuries reported</t>
  </si>
  <si>
    <t>ACLED Accessed 10/12/2024</t>
  </si>
  <si>
    <t>Number of fatalities from 01/06/2024 to 01/12/2024 in Benue, Nassarawa, Plateau, Taraba states. These areas are most affected by the Middle Belt crisis. However, some of the fatalities may not be related to this crisis. There could also potentially be fatalities in other states related to this crisis.</t>
  </si>
  <si>
    <t>NGA003Fatalities reported</t>
  </si>
  <si>
    <t xml:space="preserve"> ACLED Accessed 10/12/2024 ; OCHA 01/11/2024</t>
  </si>
  <si>
    <t>https://acleddata.com/explorer/#1714654904371-01f34ad7-b1ac ; https://www.unocha.org/publications/report/nigeria/nigeria-floods-situation-report-no-5-1-november-2024</t>
  </si>
  <si>
    <t>Number of fatalities in Nigeria based on ACLED data from 01/06/2024  to 01/12/2024 due Battles, Violence against civilians, Explosions/Remote violence, Riots, Protests, Strategic developments (4195) plus As of  1 November 2024, 321 lives have been lost due to ongoing floods across Nigeria. According to OCHA, 34 states have been severely affected by floods..</t>
  </si>
  <si>
    <t>NGA003Fatalities in all crises</t>
  </si>
  <si>
    <t xml:space="preserve">The total PIN for the crisis is from the number of food insecure people in Taraba, Benue, Plateau and Nasarawa states, which is corresponding to the population who are facing IPC phase 3, 4 and 5 for October to December 2024 projection period. The figure is taken from Food Security Cluster Analysis published in November 2024 Page 4. This source is chosen due to the lack of an alternative comprehensive source . The reliability of this indicator is set as medium because despite being representative, food only constitutes one sectoral need. </t>
  </si>
  <si>
    <t>NGA003People in Need</t>
  </si>
  <si>
    <t xml:space="preserve"> The number of people who are exposed to the crisis however not affected or in needs of urgent humanitarian assistance. People in Level 1 are able to meet their basic needs without employing irreversible coping strategies. This level is matched with the population who are facing IPC phase 1; October to December 2024 projection period.The minimal level comprise of Minimal conditions ( Level 1) = People Exposed - People affected - People in need. The figure is taken from Food Sesurity Cluster anaysis published in November 2024 page 4. The reliability of this indicator is set as medium because despite being representative, food only constitutes one sectoral need. </t>
  </si>
  <si>
    <t>NGA003Minimal humanitarian conditions - Level 1</t>
  </si>
  <si>
    <t xml:space="preserve"> The number of people who are affected by the crisis however not in need of urgent humanitarian assistance. Needs are higher than level 1 but are still not life-threatening. People in Level 2 might be facing some difficulties accessing basic services but are able to meet their needs without external assistance. This level is matched with the population who are facing IPC phase 2; October to December2024 projection period. The stressed  level comprise of Minimal conditions ( Level 2) = People affected - People in need. The figure is taken from Food Security Cluster analysis published in November 2024 for projection period October to December, page 4. This source is chosen because it provides information on the humanitarian conditions of different people and due to the lack of an alternative comprehensive source. The reliability of this indicator is set as medium because despite being representative, food only constitutes one sectoral need. </t>
  </si>
  <si>
    <t>NGA003Stressed humanitarian conditions - Level 2</t>
  </si>
  <si>
    <t>This level is matched with the population who are facing IPC phase 3; October to December 2024 projection period, which is  moderate humanitarian condition-(level 3). The figure is taken from Food Security Cluster analysis published in November 2024 for projection period October to December 2024, page 4. This source is chosen because it provides information on the humanitarian conditions of different people and due to the lack of an alternative comprehensive source. The reliability of this indicator is set as medium because despite being representative, food only constitutes one sectoral need</t>
  </si>
  <si>
    <t>NGA003Moderate humanitarian conditions - Level 3</t>
  </si>
  <si>
    <t xml:space="preserve"> The people in needs are corresponding to the population who are facing IPC phase 3, 4 and 5 October to December 2024 projection period. All of them are facing IPC phase 3, and IPC 4 for Benue and Taraba state  and no one is placed in IPC 5. Therefore Moderate humanitarian conditions - Level 3 is matched with People in IPC phase 3 and Severe humanitarian condtions (level 4) is marched with IPC 4. Extreme humanitarian conditions - Level 5 are 0. The figure is taken from Food Security Cluster analysis published in November 2024 for projection period October to December, page 4. This source is chosen because it provides information on the humanitarian conditions of different people and due to the lack of an alternative comprehensive source. The reliability of this indicator is set as medium because despite being representative, food only constitutes one sectoral need</t>
  </si>
  <si>
    <t>NGA003Severe humanitarian conditions - Level 4</t>
  </si>
  <si>
    <t xml:space="preserve"> The people in needs are corresponding to the population who are facing IPC phase 3, 4 and 5; October to December 2024 projection period. All of them are facing IPC phase 3, and IPC 4 for Benue and Taraba state  therefore  Moderate humanitarian conditions - Level 3 is matched with People in IPC phase 3 and Severe humanitarian conditions - Level 4  is marched with IPC 4 and Extreme humanitarian conditions - Level 5 are 0. The figure is taken from Food Security Cluster analysis published in November 2024 for projection period October to December, page 4. This source is chosen because it provides information on the humanitarian conditions of different people and due to the lack of an alternative comprehensive source. The reliability of this indicator is set as medium because despite being representative, food only constitutes one sectoral need</t>
  </si>
  <si>
    <t>NGA003Extreme humanitarian conditions - Level 5</t>
  </si>
  <si>
    <t>https://dtm.iom.int/reports/nigeria-north-central-and-north-west-round-14-idp-atlas-june-2024; https://fscluster.org/es/ne_nigeria/document/cadre-harmonise-identification-risk</t>
  </si>
  <si>
    <t>In this crisis, 2 out of 5 population groups are affected; Hosts and IDPs.</t>
  </si>
  <si>
    <t>NGA003Crisis affected groups</t>
  </si>
  <si>
    <t>Considering the complexity of the situation and current reliable data from open sources is not available, which limits the capacity to provide accurate figure.</t>
  </si>
  <si>
    <t>NGA003People facing limited access constraints</t>
  </si>
  <si>
    <t>NGA003People facing restricted access constraints</t>
  </si>
  <si>
    <t>NGA003Illness cases reported</t>
  </si>
  <si>
    <t>NGA003Buildings damaged</t>
  </si>
  <si>
    <t>NGA003Buildings destroyed</t>
  </si>
  <si>
    <t>NGA003Buildings in affected area</t>
  </si>
  <si>
    <t>NGA003Economic Losses</t>
  </si>
  <si>
    <t>NGA004Total population</t>
  </si>
  <si>
    <t>NBS Accessed 19/04/2024</t>
  </si>
  <si>
    <t xml:space="preserve">The Lake Chad Basin region in Nigeria faces a deteriorating security situation. This region includes Borno, Yobe and Adamawa states. These regions have been affected by the crisis and the sum of their landmass has been considered. </t>
  </si>
  <si>
    <t>NGA004Landmass affected</t>
  </si>
  <si>
    <t>OCHA 26/03/2024</t>
  </si>
  <si>
    <t>https://reliefweb.int/report/nigeria/nigeria-humanitarian-needs-overview-2024#:~:text=Five%20themes%20were%20identified%20as,and%20involuntary%20relocations%20and%20resettlement</t>
  </si>
  <si>
    <t>Borno, Yobe and Adamawa states are exposed to the crisis; facing a deteriorating security situation, with high number of security incidents. Therefore, the total of the population of the three states has been considered as people exposed to the Lake Chad Basin crisis. This figure is taken from HNO 2024 published in March page 10. This source is choosen because its analysis primarily focuses on the so-called BAY states (Borno, Adamawa and Yobe) in north-east Nigeria, given the magnitude and severity of needs in this region caused by a domestic armed conflict. The reliabilty of this data is medium  because the situation on the ground is highly dynamic, and the data may no longer be accurate due to recent developments for which there is no updated source.</t>
  </si>
  <si>
    <t>NGA004People exposed</t>
  </si>
  <si>
    <t>Borno, Yobe and Adamawa states have been affected by the crisis. Therefore the whole population of the three states have been condsidered affected to the Boko Haram crisis. This corresponds to the HNO five levels of severity of needs: minimal, stress, severe, extreme, and catastrophic.This figure is taken from HNO 2024 published in March page 10. This source is choosen because its analysis primarily focuses on the so-called BAY states (Borno, Adamawa and Yobe) in north-east Nigeria, given the magnitude and severity of needs in this region caused by a domestic armed conflict. The reliabilty of this data is medium  because the situation on the ground is highly dynamic, and the data may no longer be accurate due to recent developments for which there is no updated source.</t>
  </si>
  <si>
    <t>NGA004People affected</t>
  </si>
  <si>
    <t>UNHCR 18/12/2024; UNHCR 11/12/2024</t>
  </si>
  <si>
    <t>https://data.unhcr.org/en/documents/details/113282; https://reliefweb.int/map/nigeria/nigeria-all-population-snapshot-1-november-2024</t>
  </si>
  <si>
    <t>The number of people displaced by Bok Haram crisis includes the sum of number of people internally displaced by Boko Haram (2,271,987), the  total number of returnees to the northeast (2,093,604) and Nigerian refugees in neighbouring countries(Niger- 121,374 , Chad -, 21,850  Cameroon- 125,792 ). The figures are taken from UNHCR all population snapshot as of November  2024 and that of Principal Refugees, IDPs and Stateless Persons dashboard as of November  2024. This source was used as it provides a wider view of the crisis and due to its regular updates on the numbers of displaced people. Additionally the reliabilty is set as medium because  the methodologies used for data collection are generally consistent, though minor variations exist that could affect accuracy.</t>
  </si>
  <si>
    <t>NGA004People displaced</t>
  </si>
  <si>
    <t>NGA004Injuries reported</t>
  </si>
  <si>
    <t xml:space="preserve"> ACLED Accessed 10/12/2024 </t>
  </si>
  <si>
    <t>Number of fatalities related to the insurgency from 01/06/2024 to 01/12/2024  in Borno, Adamawa and Yobe states</t>
  </si>
  <si>
    <t>NGA004Fatalities reported</t>
  </si>
  <si>
    <t xml:space="preserve"> ACLED Accessed 10/12/2024 ;OCHA 01/11/2024</t>
  </si>
  <si>
    <t>https://acleddata.com/explorer/; https://www.unocha.org/publications/report/nigeria/nigeria-floods-situation-report-no-5-1-november-2024</t>
  </si>
  <si>
    <t>Number of fatalities in Nigeria based on ACLED data from 01/06/2024  to 01/12/2024 due Battles, Violence against civilians, Explosions/Remote violence, Riots, Protests, Strategic developments (4195) plus As of 1 November 2024, 321 lives have been lost due to ongoing floods across Nigeria. According to OCHA, 34 states have been severely affected by floods..</t>
  </si>
  <si>
    <t>NGA004Fatalities in all crises</t>
  </si>
  <si>
    <t xml:space="preserve">These include the people in need in Borno, Adamawa and Yobe states, according to the 2024 HNO. These three states are impacted by the Lake Chad Basin region crisis in Nigeria which face a deteriorating security situation. This figure is taken from HNO 2024 published in March. This source is choosen because its analysis primarily focuses on the so-called BAY states (Borno, Adamawa and Yobe) in north-east Nigeria, given the magnitude and severity of needs in this region caused by a domestic armed conflict. The reliabilty of this data is medium  because the situation on the ground is highly dynamic, and the data may no longer be accurate due to recent developments for which there is no updated source.
</t>
  </si>
  <si>
    <t>NGA004People in Need</t>
  </si>
  <si>
    <t xml:space="preserve">According to INFORM SI methodology, the number of people in Level 1 is equal to the people exposed minus the people affected. People in Level 1 are able to meet their basic needs without employing irreversible coping strategies. The minimal level comprise of Minimal conditions ( Level 1) = People Exposed - People affected.  ( Level 2 )People affected - People in need.
 Since there is no analysis of the severity of needs in level 4&amp; 5 according to HNO 2024. All  population in need  are placed under Moderate humanitarian conditions - Level 3. </t>
  </si>
  <si>
    <t>NGA004Minimal humanitarian conditions - Level 1</t>
  </si>
  <si>
    <t xml:space="preserve">  According to INFORM SI methodology, the number of people in Level 2 is equal to the people affected minus the people in need. People in Level 2 might be facing some difficulties accessing basic services but are able to meet their needs without external assistance. Therefore stressed  humanitarian conditions ( Level 2 )People affected - People in need.
 Since there is no analysis of the severity of needs in level 4&amp; 5 according to HNO 2024. All  population in need  are placed under Moderate humanitarian conditions - Level 3. </t>
  </si>
  <si>
    <t>NGA004Stressed humanitarian conditions - Level 2</t>
  </si>
  <si>
    <t>The 2024 HNRP provided the number of people in need however it didn't provide severity levels breakdown of the people in need. To estimate the humanitarian conditions of the people in need, the 2024 HNRP PIN has been used, while the severity levels from 2023 HNO as percentages of PIN has been adopted.
This approach has been adopted as the situation in the Lake Chad Basin is considered to be relatively the same with respect to the 2023 situation. Considering that 2023 HNO has been used to estimate the severity of the needs, the reliability of this indicator is assigned as low.</t>
  </si>
  <si>
    <t>NGA004Moderate humanitarian conditions - Level 3</t>
  </si>
  <si>
    <t xml:space="preserve">The 2024 HNRP provided the number of people in need however it didn't provide severity levels breakdown of the people in need. To estimate the humanitarian conditions of the people in need, the 2024 HNRP PIN has been used, while the severity levels from 2023 HNO as percentages of PIN has been adopted.
This approach has been adopted as the situation in in the Lake Chad Basin is considered to be relatively the same with respect to the 2023 situation.  There is no analysis of the severity of needs in level 4 according to HNO 2024. </t>
  </si>
  <si>
    <t>NGA004Severe humanitarian conditions - Level 4</t>
  </si>
  <si>
    <t xml:space="preserve"> The 2024 HNRP provided the number of people in need however it didn't provide severity levels breakdown of the people in need. To estimate the humanitarian conditions of the people in need, the 2024 HNRP PIN has been used, while the severity levels from 2023 HNO as percentages of PIN has been adopted.
This approach has been adopted as the situation in in the Lake Chad Basin is considered to be relatively the same with respect to the 2023 situation. 
There is no analysis of the severity of needs in level 5 according to HNO 2024. </t>
  </si>
  <si>
    <t>NGA004Extreme humanitarian conditions - Level 5</t>
  </si>
  <si>
    <t>The affected groups are residents, IDPs and returnees, and refugees.</t>
  </si>
  <si>
    <t>NGA004Crisis affected groups</t>
  </si>
  <si>
    <t>NGA004People facing limited access constraints</t>
  </si>
  <si>
    <t>NGA004People facing restricted access constraints</t>
  </si>
  <si>
    <t>OCHA 14/05/2024; FC 08/03/2024; OCHA28/10/2024</t>
  </si>
  <si>
    <t>https://reliefweb.int/report/nigeria/borno-adamawa-and-yobe-lean-season-food-security-and-nutrition-crisis-multi-sector-plan-2024;https://fscluster.org/es/ne_nigeria/document/cadre-harmonise-identification-risk; https://reliefweb.int/report/nigeria/nigeria-situation-report-28-oct-2024#:~:text=Also%20in%20north%2Deast%20Nigeria,relocation%20sites%20were%20acutely%20malnourished.</t>
  </si>
  <si>
    <t>In the BAY states, 4.8 million people are also likely to face severe food insecurity over the lean season (June-August 2024). Although the period has elapsed , reports from various humanitarian organisations indicate rising levels of acute malnutrition across the country. for instance a 15 October report from the International Committee of the Red Cross (ICRC) indicated a 24 per cent increase in malnutrition cases among young children in healthcare facilities it supports in north-east Nigeria.</t>
  </si>
  <si>
    <t>NGA004Illness cases reported</t>
  </si>
  <si>
    <t>NGA004Buildings damaged</t>
  </si>
  <si>
    <t>NGA004Buildings destroyed</t>
  </si>
  <si>
    <t>NGA004Buildings in affected area</t>
  </si>
  <si>
    <t>NGA004Economic Losses</t>
  </si>
  <si>
    <t>NGA007Total population</t>
  </si>
  <si>
    <t>NBS Accessed 17/07/2023</t>
  </si>
  <si>
    <t xml:space="preserve">North-west Nigeria has been hit by an unprecedented wave of kidnappings, maiming, killings, population displacements, cattle rustling, and disruption of socio-economic activities due to the rise of armed bandits in the region. 
North-west Nigeria includes the Sokoto, Kebbi, Niger, Kaduna, Katsina and Zamfara states. All the mentioned states landmass has been exposed to the violence incidents and insecurity and their whole landmass are included. </t>
  </si>
  <si>
    <t>NGA007Landmass affected</t>
  </si>
  <si>
    <t xml:space="preserve">North-west Nigeria has been hit by an unprecedented wave of kidnappings, maiming, killings, population displacements, cattle rustling, and disruption of socio-economic activities due to the rise of armed bandits in the region. North-west Nigeria includes Zamfara, Kaduna, Niger, Sokoto, Kebbi and Katsina states and their population have been considered as exposed to the Northwest Banditry.  It is also corresponding to the population who are facing IPC phase 1, 2, 3, 4 and 5; October -December 2024  projection period in the mentioned states, The figure is taken from  Food Security Cluster analysis published in November 2024 for projection period October to December 2024, page 4. This source is chosen due to the lack of an alternative comprehensive source . The reliability of this indicator is set as medium because despite being representative, food only constitutes one sectoral need. </t>
  </si>
  <si>
    <t>NGA007People exposed</t>
  </si>
  <si>
    <t>People affected are estimated by taking the population who are facing IPC phase 2, 3, 4 and 5 in the affected areas: Zamfara, Kaduna, Niger, Sokoto, Kebbi and Katsina states. The projected period October to December 2024 have been taken. According to inform severity methodology People affected = Level 2 + Level 3 + Level 4 + Level 5. The figure is taken from  Food Security Cluster analysis published in November 2024 for projection period October to December 2024, page 4. This source is chosen due to the lack of an alternative comprehensive source . The reliability of this indicator is adjusted to medium because the data includes high-quality information alongside some elements with lower quality, resulting in an overall medium reliability.</t>
  </si>
  <si>
    <t>NGA007People affected</t>
  </si>
  <si>
    <t>The number of people displaced by North west banditry incudes; 685,018  IDPs in North West  states, and  131,622 refugees from NW Nigeria in Maradi (Niger) . Some areas in assessed states were inaccessible due to ongoing violence/conflict, so the number of IDPs is likely to be higher than reported hence its medium reliabilty. IOM was considered here however it was not suitable because assessments by IOM to establish the number of IDPs did not include  Kebbi state, which are also affected by this crisis. The figures are taken from UNHCR Dashboard for All Population Snapshot and that of Principal Refugees, IDPs and Stateless Persons. UNHCR is chosen here because of its monthy updates of the people displaced and its wider view of the crisis.</t>
  </si>
  <si>
    <t>NGA007People displaced</t>
  </si>
  <si>
    <t>NGA007Injuries reported</t>
  </si>
  <si>
    <t xml:space="preserve"> ACLED Accessed 10/12/2024</t>
  </si>
  <si>
    <t xml:space="preserve">Total Fatalities from 01/05/2024 to 01/11/2024 in Sokoto, Kebbi, Niger, Kaduna, Katsina and Zamfara states, which are most affected by north west banditry. Some of these fatalities may actually be related to the Middle Belt crisis. </t>
  </si>
  <si>
    <t>NGA007Fatalities reported</t>
  </si>
  <si>
    <t xml:space="preserve"> ACLED Accessed 12/12/2024; OCHA 01/11/2024</t>
  </si>
  <si>
    <t>https://acleddata.com/explorer/#1714654904371-01f34ad7-b1ac; https://www.unocha.org/publications/report/nigeria/nigeria-floods-situation-report-no-5-1-november-2024</t>
  </si>
  <si>
    <t>Number of fatalities in Nigeria based on ACLED data from 01/05/2024  to 01/11/2024 due Battles, Violence against civilians, Explosions/Remote violence, Riots, Protests, Strategic developments (4195) plus As of 1 November2024, 321 lives have been lost due to ongoing floods across Nigeria. According to OCHA, 34 states have been severely affected by floods.</t>
  </si>
  <si>
    <t>NGA007Fatalities in all crises</t>
  </si>
  <si>
    <t>The total PIN for the crisis is from the number of food insecure people in Sokoto, Kebbi, Niger, Kaduna, Katsina and Zamfara states, which corresponding to the population who are facing IPC phase 3, 4 and 5; October to December 2024 projection period. There is addition error in the PIN provided by FSC (7,701085). the correct figure is (7,701,082) NB:The HNO/HNRP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medium because the data includes high-quality information alongside some elements with lower quality, resulting in an overall medium reliability. The figures are taken from the Food Security Cluster published in November 2024 for projection period October to December  2024 page 4.</t>
  </si>
  <si>
    <t>NGA007People in Need</t>
  </si>
  <si>
    <t>The minimal level comprise of Minimal conditions ( Level 1) = People Exposed - People affected - People in need. The number of people who are exposed to the crisis however not affected or in needs of urgent humanitarian assistance. There may be some needs but are not life-threatening. This level is matched with the population who are facing IPC phase 1; October to December 2024 projection period.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medium because the data includes high-quality information alongside some elements with lower quality, resulting in an overall medium reliability.</t>
  </si>
  <si>
    <t>NGA007Minimal humanitarian conditions - Level 1</t>
  </si>
  <si>
    <t>The stressed l level comprise of Minimal conditions ( Level 2) = People affected - People in need. The number of people who are affected by the crisis however not in needs of urgent humanitarian assistance. Needs are higher than level 1 but are still not life-threatening. The affected population can meet their needs by applying coping strategies. 
This level is matched with the population who are facing IPC phase 2 October to December 2024 projection period in the Food Security Cluster published in November 2024.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medium because the data includes high-quality information alongside some elements with lower quality, resulting in an overall medium reliability.</t>
  </si>
  <si>
    <t>NGA007Stressed humanitarian conditions - Level 2</t>
  </si>
  <si>
    <t>The people in needs are corresponding to the population who are facing IPC phase 3, 4 and 5; October to December 2024 projection period. All of them are facing IPC phase 3 and 4 and none is placed in phase 5. Therefore Moderate humanitarian conditions - Level 3 is matched with People in IPC phase 3 and Severe humanitarian conditions - Level 4 is matched with people in IPC phase 4. No population in IPC phase 5.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medium because the data includes high-quality information alongside some elements with lower quality, resulting in an overall medium reliability. The figures are taken from Food Security Cluster published in November 2024, projection period  October to December 2024 page 4.</t>
  </si>
  <si>
    <t>NGA007Moderate humanitarian conditions - Level 3</t>
  </si>
  <si>
    <t xml:space="preserve">The people in needs are corresponding to the population who are facing IPC phase 3, 4 and 5; October to December 2024 projection period in the Food Security Cluster published in November 2024 Page 4 . All of them are facing IPC phase 3 and 4 and noone is placed in phase 5. Therefore Moderate humanitarian conditions - Level 3 is matched with People in IPC phase 3 and Severe humanitarian conditions - Level 4 is matched with people in IPC phase 4. No population in IPC phase 5.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medium because the data includes high-quality information alongside some elements with lower quality, resulting in an overall medium reliability. </t>
  </si>
  <si>
    <t>NGA007Severe humanitarian conditions - Level 4</t>
  </si>
  <si>
    <t>The people in needs are corresponding to the population who are facing IPC phase 3, 4 and 5; October to December 2024 projection period in the Food Security Cluster published in November 2024 page 4. All of them are facing IPC phase 3 and 4 and none is placed in phase 5. Therefore Moderate humanitarian conditions - Level 3 is matched with People in IPC phase 3 and Severe humanitarian conditions - Level 4 is matched with people in IPC phase 4. No population in IPC phase 5.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medium because the data includes high-quality information alongside some elements with lower quality, resulting in an overall medium reliability</t>
  </si>
  <si>
    <t>NGA007Extreme humanitarian conditions - Level 5</t>
  </si>
  <si>
    <t>UNHCR 12/08/2024; UNHCR 20/11/2024; Food Security Cluster  01/11/2024</t>
  </si>
  <si>
    <t>https://data.unhcr.org/en/documents/details/110512; https://data.unhcr.org/en/documents/details/111973; https://fscluster.org/sites/default/files/2024-11/FINAL_2024%20_October_Fiche-NIgeria.pdf</t>
  </si>
  <si>
    <t>In this crisis, 2 out of 5 population groups are affected: residents and IDPs.</t>
  </si>
  <si>
    <t>NGA007Crisis affected groups</t>
  </si>
  <si>
    <t>NGA007People facing limited access constraints</t>
  </si>
  <si>
    <t>NGA007People facing restricted access constraints</t>
  </si>
  <si>
    <t>NGA007Illness cases reported</t>
  </si>
  <si>
    <t>NGA007Buildings damaged</t>
  </si>
  <si>
    <t>NGA007Buildings destroyed</t>
  </si>
  <si>
    <t>NGA007Buildings in affected area</t>
  </si>
  <si>
    <t>NGA007Economic Losses</t>
  </si>
  <si>
    <t>NGA008Total population</t>
  </si>
  <si>
    <t>https://nigeria.opendataforafrica.org/xspplpb/nigeria-census</t>
  </si>
  <si>
    <t>The states that host 98% of Cameroonian refugees are considered exposed to the crisis and their landmass were included. This includes: Cross River, Taraba and Benue states.</t>
  </si>
  <si>
    <t>NGA008Landmass affected</t>
  </si>
  <si>
    <t>The states that host 98% of Cameroonian refugees are considered exposed to the crisis and the whole population have been included. This includes: Cross River, Taraba and Benue states. The figures are taken from NBS data portal as of 2016. The reliabilty of this data is set as low because the population figure is not up to date as it is based on census data from 2016.</t>
  </si>
  <si>
    <t>NGA008People exposed</t>
  </si>
  <si>
    <t>UNHCR 11/12/2024</t>
  </si>
  <si>
    <t>https://data.unhcr.org/en/documents/details/113077</t>
  </si>
  <si>
    <t>Total number of registered (69,475) and Unregistered  (32,000) Cameroonian refugees in Nigeria have been considered affected by the crisis. Host communities might have been affected, however there is no available informaiton. The figures are taken from UNHCR dashboard for cameroonian refugees in Nigeria as of 30/09/2024 published in December. UNHCR is chosen as it provides a wider view of the crisis and due to its regular updates of the refugee numbers. The reliability is set as medium because the data includes high-quality information alongside some elements with lower quality, resulting in an overall medium reliability.</t>
  </si>
  <si>
    <t>NGA008People affected</t>
  </si>
  <si>
    <t>The number of people displaced includes the total number of registered (69,475) and Unregistered  (32,000) Cameroonian refugees in Nigeria according to UNHCR. the figures are as of september 2024 published in December 2024. The UNHCR  is chosen because it provides regular updates and a wider view of the displaced people due to  this crisis and its reliabilty set to medium because the methodologies used for data collection are generally consistent, though minor variations exist that could affect accuracy</t>
  </si>
  <si>
    <t>NGA008People displaced</t>
  </si>
  <si>
    <t>NGA008Injuries reported</t>
  </si>
  <si>
    <t>NGA008Fatalities reported</t>
  </si>
  <si>
    <t xml:space="preserve"> ACLED Accessed 10/12/2024; OCHA 01/11/2024</t>
  </si>
  <si>
    <t>Number of fatalities in Nigeria based on ACLED data from 01/06/2024  to 01/12/2024 due Battles, Violence against civilians, Explosions/Remote violence, Riots, Protests, Strategic developments (4195) plus  As of 1 November 2024, 321 lives have been lost due to ongoing floods across Nigeria. According to OCHA, 34 states have been severely affected by floods.</t>
  </si>
  <si>
    <t>NGA008Fatalities in all crises</t>
  </si>
  <si>
    <t>The total number of the people in need includes all  registered (69,475) and Unregistered  (32,000) Cameroonian refugees in Nigeria according to UNHCR. The HNO analysis was considered however not suitable because it primarily focuses on the so-called BAY states (Borno, Adamawa and Yobe) in north-east Nigeria, it only captures the magnitude and severity of needs of the BAY region caused by a domestic armed conflict. Therefore the UNHCR was used as it provides a wider view of the crisis, reliable and it also provides a regular update on the number of refugees concerned in this crisis. The reliabilty is medium because the methodologies used for data collection are generally consistent, though minor variations exist that could affect accuracy.</t>
  </si>
  <si>
    <t>NGA008People in Need</t>
  </si>
  <si>
    <t>UNHCR 11/12/2024; NBS Accessed 18/07/2024</t>
  </si>
  <si>
    <t>https://data.unhcr.org/en/documents/details/113077; https://nigeria.opendataforafrica.org/xspplpb/nigeria-census</t>
  </si>
  <si>
    <t xml:space="preserve">According to INFORM SI methodology, The minimal level comprise of  Minimal conditions ( Level 1) = People Exposed - People affected - People in need. People in Level 1 are able to meet their basic needs without employing irreversible coping strategies. The HNO analysis was considered however not suitable because it primarily focuses on the so-called BAY states (Borno, Adamawa and Yobe) in north-east Nigeria, it only captures the magnitude and severity of needs of the BAY region caused by a domestic armed conflict. Therefore the UNHCR was used as it provides a wider view of the crisis, reliable and it also provides a regular update on the number of refugees concerned in this crisis. The reliabilty is medium because the methodologies used for data collection are generally consistent, though minor variations exist that could affect accuracy. </t>
  </si>
  <si>
    <t>NGA008Minimal humanitarian conditions - Level 1</t>
  </si>
  <si>
    <t>According to INFORM SI methodology, the stessed level comprise Stressed conditions (Level2)= People Affected - People in Need. Since all the refugees and asylum seekers affected are in need, there are no people in level. UNHCR dashboard  figures are used. HNO was considered however not sutable because the HNO analysis primarily focuses on the so-called BAY states (Borno, Adamawa and Yobe) in north-east Nigeria, it only captures the magnitude and severity of needs of the BAY region caused by a domestic armed conflict. Therefore the UNHCR was used as it provides a wider view of the crisis, reliable and it also provides a regular update on the number of refugees concerned in this crisis. The reliabilty is medium because the methodologies used for data collection are generally consistent, though minor variations exist that could affect accuracy.</t>
  </si>
  <si>
    <t>NGA008Stressed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</si>
  <si>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registered (69,475) and Unregistered  (32,000) Cameroonian refugees in Nigeria. The figure is taken from UNHCR dashboard as of September 2024 published in December 2024. The HNO has been considered but not suitable because its analysis primarily focuses on the so-called BAY states (Borno, Adamawa and Yobe) in north-east Nigeria, it only captures the magnitude and severity of needs of the BAY region caused by a domestic armed conflict. Therefore the UNHCR was used as it provides a wider view of the crisis. The reliabilty is medium because 	the data includes high-quality information alongside some elements with lower quality, resulting in an overall medium reliability.</t>
  </si>
  <si>
    <t>NGA008Moderate humanitarian conditions - Level 3</t>
  </si>
  <si>
    <t xml:space="preserve">There is no analysis of the severity of needs for Camerronian refugees </t>
  </si>
  <si>
    <t>NGA008Severe humanitarian conditions - Level 4</t>
  </si>
  <si>
    <t xml:space="preserve"> There is no analysis of the severity of needs for Camerronian refugees </t>
  </si>
  <si>
    <t>NGA008Extreme humanitarian conditions - Level 5</t>
  </si>
  <si>
    <t>In this crisis, 2 out of 5 population groups are affected: Refugee &amp; Host population</t>
  </si>
  <si>
    <t>NGA008Crisis affected groups</t>
  </si>
  <si>
    <t>NGA008People facing limited access constraints</t>
  </si>
  <si>
    <t>NGA008People facing restricted access constraints</t>
  </si>
  <si>
    <t>NGA008Illness cases reported</t>
  </si>
  <si>
    <t>NGA008Buildings damaged</t>
  </si>
  <si>
    <t>NGA008Buildings destroyed</t>
  </si>
  <si>
    <t>NGA008Buildings in affected area</t>
  </si>
  <si>
    <t>NGA008Economic Losses</t>
  </si>
  <si>
    <t>NGA001Total population</t>
  </si>
  <si>
    <t>World Bank Accessed 17/07/2023</t>
  </si>
  <si>
    <t>https://data.worldbank.org/indicator/AG.LND.TOTL.K2?locations=NG</t>
  </si>
  <si>
    <t xml:space="preserve">Total landmass as the whole Nigeria is considered affected by the complex crisis drivers.This includes insurgent attacks by Boko Haram and the Islamic State – West Africa Province in northeastern Nigeria, ‘banditry’ violence in the northwest, farmer/pastoralist conflict in the Middle Belt, and a growing Cameroonian refugee population in the south have contributed to a complex humanitarian crisis in the country. In southeast Nigeria, the Indigenous People of Biafra and their affiliate Eastern Security Network are pushing for secession from the rest of the country. Ethno-religious differences have led to tension between geopolitical zones in northern and southern Nigeria. </t>
  </si>
  <si>
    <t>NGA001Landmass affected</t>
  </si>
  <si>
    <t>Almost the whole population of Nigeria is exposed to the complex crisis drivers i. e climatic vulenarabilities, economic situation, violence etc . However, to estimate the humanitarian situation, the food insecurity status has been used, adopting the IPC analysis. The people exposed to the crisis is corresponding to the population who are facing IPC phase 1, 2, 3, 4 and 5; October to December 2024 projection period. (206,654,555). the figure is taken from the Food Security Cluster published in November2024. There is addition error  in the figure provided by IPC ( 206,654,553). The number of people in need in the following states: Anambara, Akwa Ibom, Bayelsa, Delta, Ebonyi, Ekiti, Imo, Ondo, Osun and Oyo are missing and not included in the IPC. Therefore, it led to underestimation. This source is chosen because it provides a wider view of the other crises and food is the main reported need and due to the lack of an alternative comprehensive source. The HNO has been considered but not suitable because its analysis primarily focuses on the so-called BAY states (Borno, Adamawa and Yobe) in north-east Nigeria, it only captures the magnitude and severity of needs of the BAY region caused by a domestic armed conflict. The reliabilty is medium because the situation on the ground is highly dynamic, and the data may no longer be accurate due to recent developments for which there is no updated source.</t>
  </si>
  <si>
    <t>NGA001People exposed</t>
  </si>
  <si>
    <t xml:space="preserve"> Almost the whole population of Nigeria is exposed to the complex crisis drivers. however, to estimate the humanitarian situation, the food insecurity status has been used, adopting the IPC analysis. The people affected to the crisis is corresponding to the population who are facing IPC phase 2, 3, 4 and 5; October to December 2024 projection period. (82,282,306+24,102,784+987,170+0)=107,372,260  There is addition error in the number provided by IPC for level 2 (82,282,305). The number of people in need in the following states: Anambara, Akwa Ibom, Bayelsa, Delta, Ebonyi, Ekiti, Imo, Ondo, Osun and Oyo are missing and not included in the IPC. Therefore, it led to underestimation.  The HNO analysis primarily focuses on the so-called BAY states (Borno, Adamawa and Yobe) in north-east Nigeria, it only captures the magnitude and severity of needs of the BAY region caused by a domestic armed conflict. Therefore the Cadre Harmonise Food and nutrition insecurity (FNI) source was used as it provides a wider view of the other crisis. The reliability of this indicator is set as medium because despite being representative, food only constitutes one sectoral need. </t>
  </si>
  <si>
    <t>NGA001People affected</t>
  </si>
  <si>
    <t>UNHCR 11/12/2024; UNHCR 18/12/2024; UNHCR 11/12/2024; IOM 11/03/2024; OCHA 01/11/2024</t>
  </si>
  <si>
    <t>https://data.unhcr.org/en/documents/details/113077; https://data.unhcr.org/en/documents/details/113282; https://reliefweb.int/map/nigeria/nigeria-all-population-snapshot-1-november-2024; https://dtm.iom.int/reports/nigeria-north-central-and-north-west-round-14-idp-atlas-june-2024; https://www.unocha.org/publications/report/nigeria/nigeria-floods-situation-report-no-5-1-november-2024</t>
  </si>
  <si>
    <t>The number of people displaced incudes the total number of people displaced by the Boko Haram crisis (4,634,607), the Middle belt crisis (585,643),  Northwest banditry ( 816,640), the Cameroonian refugee crisis ( 101,475) and the number of people displaced due to floods across Nigeria (740,734) approximately 34 states and 217 local government areas (LGAs) severely affected by floods according to OCHA. The figures are taken from UNHCR dashboard because of its regular update of the displaced people and it provides a wider view of other crisis in Nigeria, additionaly figures from IOM page 4 were taken, IOM is chosen as it also provides  regualr updates of the displaced people in the affected states in Nigeria and finally the figure for diplaced people by floods are taken from OCHA as of November 2024 page 1 , it is chosen because of its regular and reliable updates concerning people affected by climatic conditions. The reliabilty of this data is set as low as some of the updated sources for UNHCR were not available at the time of reporting.</t>
  </si>
  <si>
    <t>NGA001People displaced</t>
  </si>
  <si>
    <t xml:space="preserve">Considering the complexity of the situation and current reliable data from open sources is not available, which limits the capacity to provide accurate figure. </t>
  </si>
  <si>
    <t>NGA001Injuries reported</t>
  </si>
  <si>
    <t>Number of fatalities in Nigeria based on ACLED data from 01/04/2024  to 01/11/2024 due Battles, Violence against civilians, Explosions/Remote violence, Riots, Protests, Strategic developments (4195) plus As of 1 Novemberber 2024, 321 lives have been lost due to ongoing floods across Nigeria. According to OCHA, 34 states have been severely affected by floods..</t>
  </si>
  <si>
    <t>NGA001Fatalities in all crises</t>
  </si>
  <si>
    <t>The total PIN for the crisis is from the number of food insecure people in whole Nigeria, which corresponding to the population who are facing IPC phase 3, 4 and 5; October to December 2024 projection period from the Food Security Cluster published in November 2024 page 4. (24,102,784+987,170+0)=25,089,954. There is addition error in the number provided by IPC phase 3+4+5 ( 25,089,957). The number of people in need in the following states: Anambara, Akwa Ibom, Bayelsa, Delta, Ebonyi, Ekiti, Imo, Ondo, Osun and Oyo are missing and not included in the IPC. Therefore, it led to underestimation. 
The HNO is considered however not suitable because its analysis primarily focuses on the so-called BAY states (Borno, Adamawa and Yobe) in north-east Nigeria, it only captures the magnitude and severity of needs of the BAY region caused by a domestic armed conflict. Therefore the Cadre Harmonise Food and nutrition insecurity (FNI) source was used as it provides a wider view of the other crisis. The reliability of this source is medium as the data includes high-quality information alongside some elements with lower quality, resulting in an overall medium reliability.</t>
  </si>
  <si>
    <t>NGA001People in Need</t>
  </si>
  <si>
    <t>According to INFORM SI methodology, the number of people in Level 1 is equal to the people exposed minus the people affected. People in Level 1 are able to meet their basic needs without employing irreversible coping strategies This level is matched with the population who are facing IPC phase 1; October to December 2024 projection period. The figure is taken from Food Security Cluster published in November 2024 page 4. There is addition error in the number provided by Food security cluster IPC phase 1 (99,282,293).
This figure consists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needs of the complex crisis level 1-5 are underestimated because the number of people in needs in the following states: Anambara, Akwa Ibom, Bayelsa, Delta, Ebonyi, Ekiti, Imo, Ondo, Osun and Oyo are missing. 
The HNO analysis primarily focuses on the so-called BAY states (Borno, Adamawa and Yobe) in north-east Nigeria, it only captures the magnitude and severity of needs of the BAY region caused by a domestic armed conflict. Therefore the Cadre Harmonise Food and nutrition insecurity (FNI) source was used as it provides a wider view of the other crisis. The reliability of this source is also adjusted to medium because the data includes high-quality information alongside some elements with lower quality, resulting in an overall medium reliability.</t>
  </si>
  <si>
    <t>NGA001Minimal humanitarian conditions - Level 1</t>
  </si>
  <si>
    <t xml:space="preserve"> According to INFORM SI methodology, the number of people in Level 2 is equal to the people affected minus the people in need. People in Level 2 might be facing some difficulties accessing basic services but are able to meet their needs without external assistance. This level is matched with the population who are facing IPC phase 2; October to December 2024 projection period. The stressed  level (Level 2) = People affected - People in need. There is addition error in figure provided by IPC phase 2 (82,282,305). The figure is taken from Food Security Cluster published in November 2024 page 4. This figure consists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needs of the complex crisis level 1-5 are underestimated because the number of people in needs in the following states: Anambara, Akwa Ibom, Bayelsa, Delta, Ebonyi, Ekiti, Imo, Ondo, Osun and Oyo are missing. 
The HNO analysis primarily focuses on the so-called BAY states (Borno, Adamawa and Yobe) in north-east Nigeria, it only captures the magnitude and severity of needs of the BAY region caused by a domestic armed conflict. Therefore the Cadre Harmonise Food and nutrition insecurity (FNI) source was used as it provides a wider view of the other crisis. The reliability of this source is also adjusted to medium because the data includes high-quality information alongside some elements with lower quality, resulting in an overall medium reliability</t>
  </si>
  <si>
    <t>NGA001Stressed humanitarian conditions - Level 2</t>
  </si>
  <si>
    <t>Level 3 correspond with populations facing IPC 3 conditions for the projected period of October to December 2024. The figure is taken from Foood Security Cluster published in November 2024 page 4. This figure consists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needs of the complex crisis level 1-5 are underestimated because the number of pepple in needs in the following states: Anambara, Akwa Ibom, Bayelsa, Delta, Ebonyi, Ekiti, Imo, Ondo, Osun and Oyo are missing. 
The HNO analysis primarily focuses on the so-called BAY states (Borno, Adamawa and Yobe) in north-east Nigeria, it only captures the magnitude and severity of needs of the BAY region caused by a domestic armed conflict. Therefore the Cadre Harmonise Food and nutrition insecurity (FNI) source was used as it provides a wider view of the other crisis. The reliability of this source is also adjusted to medium because the data includes high-quality information alongside some elements with lower quality, resulting in an overall medium reliability</t>
  </si>
  <si>
    <t>NGA001Moderate humanitarian conditions - Level 3</t>
  </si>
  <si>
    <t xml:space="preserve"> Level 4 correspond with populations facing IPC 4 conditions for the period of October to Decemner 2024. The figures are taken from Food Scurity Cluster published in November 2024 page 4. This figure consists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 of the complex crisis level 1-5 are underestimated because the number of people in need in the following states: Anambara, Akwa Ibom, Bayelsa, Delta, Ebonyi, Ekiti, Imo, Ondo, Osun and Oyo are missing. 
The HNO analysis primarily focuses on the so-called BAY states (Borno, Adamawa and Yobe) in north-east Nigeria, it only captures the magnitude and severity of needs of the BAY region caused by a domestic armed conflict. Therefore the Cadre Harmonise Food and nutrition insecurity (FNI) source was used as it provides a wider view of the other crisis. The reliability of this source is also adjusted to medium because the data includes high-quality information alongside some elements with lower quality, resulting in an overall medium reliability</t>
  </si>
  <si>
    <t>NGA001Severe humanitarian conditions - Level 4</t>
  </si>
  <si>
    <t xml:space="preserve"> Level 5 correspond with populations facing IPC 5 conditions for the period of October to December 2024. This figure consists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 of the complex crisis level 1-5 are underestimated because the number of people in need in the following states: Anambara, Akwa Ibom, Bayelsa, Delta, Ebonyi, Ekiti, Imo, Ondo, Osun and Oyo are missing. 
The HNO analysis primarily focuses on the so-called BAY states (Borno, Adamawa and Yobe) in north-east Nigeria, it only captures the magnitude and severity of needs of the BAY region caused by a domestic armed conflict. Therefore the Cadre Harmonise Food and nutrition insecurity (FNI) source was used as it provides a wider view of the other crisis. The reliability of this source is also adjusted to medium because the data includes high-quality information alongside some elements with lower quality, resulting in an overall medium reliability</t>
  </si>
  <si>
    <t>NGA001Extreme humanitarian conditions - Level 5</t>
  </si>
  <si>
    <t>UNHCR 12/08/2024;UNHCR 07/11/2023; UNHCR 20/11/2024 ; IOM 09/07/2024</t>
  </si>
  <si>
    <t>https://reliefweb.int/report/nigeria/unhcr-nigeria-cameroonian-refugees-overview-31-july-2024; https://data.unhcr.org/en/documents/details/10457; https://data.unhcr.org/en/documents/details/112594; https://dtm.iom.int/reports/nigeria-north-central-north-west-flash-report-167-01-july-07-july-2024</t>
  </si>
  <si>
    <t xml:space="preserve">In this crisis, 4 out of 5 population groups are affected: Residents, IDPs and Returnees, and Refugees. </t>
  </si>
  <si>
    <t>NGA001Crisis affected groups</t>
  </si>
  <si>
    <t>NGA001People facing limited access constraints</t>
  </si>
  <si>
    <t>NGA001People facing restricted access constraints</t>
  </si>
  <si>
    <t>IPC  27/11/2024; NCDC 30/06/2024; Govt.Nigeria 13/09/2024; Govt.Nigeria 13/10/2024; WHO 20/11/2024; IFRC 18/07/2024; WHO 08/12/2024</t>
  </si>
  <si>
    <t>https://reliefweb.int/report/nigeria/nigeria-northeast-and-northwest-ipc-acute-malnutrition-analysis-may-2024-april-2025-published-november-27-2024; https://reliefweb.int/report/nigeria/yellow-fever-situation-update-july-2024#:~:text=Three%20(3)%20inconclusive%20cases%20were,cases%20in%20the%20reporting%20month.; https://reliefweb.int/report/nigeria/ncdc-lassa-fever-situation-report-epi-week-41-7th-13th-october-2024; https://reliefweb.int/report/democratic-republic-congo/multi-country-outbreak-cholera-external-situation-report-20-published-20-november-2024; https://reliefweb.int/report/nigeria/nigeria-severe-acute-malnutrition-dref-operation-mdrng039; https://www.afro.who.int/publications/regional-mpox-bulletin-08-december-2024</t>
  </si>
  <si>
    <t>Acute malnutrition  +   Yellow Fever +  Lassa Fever   + Cholera+Mpox. It is estimated that nearly 5.44M children aged 0-59 months are currently suffering and are are projected to continue suffering from acute malnutrition through 2025 in North East and North West Nigeria. This includes nearly 1.8 million children suffering from Severe Acute Malnutrition (SAM). In addition, 787,000 pregnant and lactating women are also acutely malnourished and in need of treatment, The worsening malnutrition situation is due to several factors. Poor food consumption patterns, including low dietary diversity, adequacy, and frequency, are leading to poor nutrition. A cholera outbreak in MMC/Jere, Central Borno, and Southern Yobe has worsened health conditions. Acute food insecurity is another major contributor to malnutrition. Poor caring and feeding
practices, such as insufficient exclusive breastfeeding, and inadequate health services with limited access to quality care exacerbate the situation. Additionally, inadequate water, sanitation, and hygiene facilities impact overall health. Economic factors like the removal of fuel subsidies and high inflation rates make necessities less affordable. Ongoing conflicts continue to cause displacement and restrict access to essential food and healthcare services. plus A total of 196 suspected cases of yellow fever were reported from 126 Local Government Areas (LGAs) across 32 states. plus 10 cases of laser fever, plus due to floods, in October 3179 cholera cases have been recorded according to WHO, plus  152 confirmed cases of mpox  according to WHO.</t>
  </si>
  <si>
    <t>NGA001Illness cases reported</t>
  </si>
  <si>
    <t>NGA001Buildings damaged</t>
  </si>
  <si>
    <t>NGA001Buildings destroyed</t>
  </si>
  <si>
    <t>NGA001Buildings in affected area</t>
  </si>
  <si>
    <t>NGA001Economic Losses</t>
  </si>
  <si>
    <t>World Population Review accessed  10/12/2024; UNHCR 30/11/2024</t>
  </si>
  <si>
    <t>https://worldpopulationreview.com/countries/rwanda-population; https://data.unhcr.org/en/country/rwa</t>
  </si>
  <si>
    <t xml:space="preserve">Total population of Rwanda according to WPR (14,373,404)  plus Refugees and asylum seekers in Rwanda, who are mostly from the DRC and Burundi (134,733). </t>
  </si>
  <si>
    <t>RWA002Total population</t>
  </si>
  <si>
    <t>Statoids accessed 17/07/2024</t>
  </si>
  <si>
    <t>http://www.statoids.com/yrw.html</t>
  </si>
  <si>
    <t>Landmass of the districts where refugees are hosted (Gatsibo, Nyarugenge, Kirehe, Gisagara, Huye, Nyamagabe, Karongi districts)</t>
  </si>
  <si>
    <t>RWA002Landmass affected</t>
  </si>
  <si>
    <t xml:space="preserve"> UNHCR 30 /11/2024;Statoids accessed 18/10/2024</t>
  </si>
  <si>
    <t>http://www.statoids.com/yrw.html; https://data.unhcr.org/en/country/rwa</t>
  </si>
  <si>
    <t>The total population of the districts where the majority of refugees are hosted, including Gatsibo, Nyarugenge, Kirehe, Gisagara, Huye, Nyamagabe, Karongi (2,382,152 plus the refugees living in these districts are considered exposed. (134,733).The total population of 134,733 include 114,461  refugees, 13,518  registered asylum seekers,  401 unregistered asylum seekers aand 6,353 Others of concern. The figures for the host population are derived from Statoids as it outlines the total population of each district in Rwanda while those of refugees are derived from UNHCR dashboard. UNHCR is chosen because of its monthly update of the refugees, Asylum seekers and other people of concern in Rwanda. Additionaly the reliabilty is set as low as the population figure for statoids is not up to date as it is based on census data from 2012.</t>
  </si>
  <si>
    <t>RWA002People exposed</t>
  </si>
  <si>
    <t>https://data.unhcr.org/en/country/rwa</t>
  </si>
  <si>
    <t>The total number of people affected corresponds to Refugees and asylum seekers in Rwanda, who are mostly from the DRC and Burundi where by majority of them are hosted in Gatsibo, Nyarugenge, Kirehe, Gisagara, Huye, Nyamagabe, Karongi districts of Rwanda. All of them are considered as affected by this crisis. Host communities might have been affected, however there is lack of informaiton regarding the matter. The figure is taken fro UNHCR Dashboard as of 30 November2024. This source was chosen because it  is the most reliable and provides monthly update of refuges and asylum seekers. The reliabilty of this data is medium because the methodologies used for data collection are generally consistent, though minor variations exist that could affect accuracy.</t>
  </si>
  <si>
    <t>RWA002People affected</t>
  </si>
  <si>
    <t>Total number of people displaced incudes refugees and asylum seekers in Rwanda, who are mostly from the DRC and Burundi were displaced due to this crisis. The figure is taken fro UNHCR Dashboard as of 30th November 2024. This source was chosen because it  is the most reliable and provides monthly update of refuges and asylum seekers. The reliabilty of this data is medium because the methodologies used for data collection are generally consistent, though minor variations exist that could affect accuracy.</t>
  </si>
  <si>
    <t>RWA002People displaced</t>
  </si>
  <si>
    <t>There is no available information on fatalities due to this crisis.</t>
  </si>
  <si>
    <t>RWA002Fatalities reported</t>
  </si>
  <si>
    <t>RWA002Fatalities in all crises</t>
  </si>
  <si>
    <t>The displaced people (refugees and asylum seekers in Rwanda, who are mostly from the DRC and Burundi) are considered to be the people in need. Majority of them are hosted in Gatsibo, Nyarugenge, Kirehe, Gisagara, Huye, Nyamagabe and Karongi districts. The figure taken from UNHCR dashboard as of 30t  November and it is chosen due to its reliability and  monthly update on the numbers of refugees and asylum seekers. The reliabilty is set to medium because the methodologies used for data collection are generally consistent, though minor variations exist that could affect accuracy.</t>
  </si>
  <si>
    <t>RWA002People in Need</t>
  </si>
  <si>
    <t xml:space="preserve">UNHCR 30/11/2024; Statoids accessed 18/10/2024 </t>
  </si>
  <si>
    <t xml:space="preserve">https://data.unhcr.org/en/documents/details/111223; http://www.statoids.com/yrw.html </t>
  </si>
  <si>
    <t>According to INFORM severity index methodology, the number of people facing Minimal humanitarian conditions or in Level 1= People exposed - People affected. People in Level 1 are able to meet their basic needs without employing irreversible coping strategies.</t>
  </si>
  <si>
    <t>RWA002Minimal humanitarian conditions - Level 1</t>
  </si>
  <si>
    <t>https://data.unhcr.org/en/documents/details/111223</t>
  </si>
  <si>
    <t xml:space="preserve">According to INFORM severity index methodology, the number of people facing Stressed  humanitarian conditions or in Level 2= People Affected - People in Need. Since the people in need and the people affcted by the refugee crisis are the same in Rwanda, there are no people in streesed humanitarian conditions. </t>
  </si>
  <si>
    <t>RWA002Stressed humanitarian conditions - Level 2</t>
  </si>
  <si>
    <t xml:space="preserve"> Even though some of the refugees and asylum seekers may have level 4  and 5 needs, there is not enough information available to assess the siutation.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Therefore the number of people in level 3 includes all the refugees and asylum seekers in Rwanda.</t>
  </si>
  <si>
    <t>RWA002Moderate humanitarian conditions - Level 3</t>
  </si>
  <si>
    <t>Even though some of the refugees and asylum seekers may have level 4  needs, there is not enough information available to assess the siutation.</t>
  </si>
  <si>
    <t>RWA002Severe humanitarian conditions - Level 4</t>
  </si>
  <si>
    <t>Even though some of the refugees and asylum seekers may have level 5  needs, there is not enough information available to assess the siutation.</t>
  </si>
  <si>
    <t>RWA002Extreme humanitarian conditions - Level 5</t>
  </si>
  <si>
    <t>In this crisis, 2 out of 5 population groups are affected: Refugee &amp; Host population.</t>
  </si>
  <si>
    <t>RWA002Crisis affected groups</t>
  </si>
  <si>
    <t>WHO 13/11/2024</t>
  </si>
  <si>
    <t>https://www.who.int/emergencies/disease-outbreak-news/item/2024-DON544</t>
  </si>
  <si>
    <t>As of 8 November 2024, 66 confirmed cases of Marburg virus , including 15 deaths (CFR, 23%), have been reported and 51 people have now recoveredin Rwanda however the country has reported no new confirmed cases since 30 October 2024. There are no reports of outbreaks affecting refugees at the time of reporting.</t>
  </si>
  <si>
    <t>RWA002Illness cases reported</t>
  </si>
  <si>
    <t>OCHA 27/12/2023</t>
  </si>
  <si>
    <t>https://www.unocha.org/somalia#:~:text=Somalia%3A%20Humanitarian%20Dashboard%2C%20January%202024,reduction%20compared%20to%202023...</t>
  </si>
  <si>
    <t>Total population of Somalia according to the 2023 Humanitarian Needs and Response Plan (HNRP)</t>
  </si>
  <si>
    <t>SOM001Total population</t>
  </si>
  <si>
    <t>World Bank Acessed 20/06/2024</t>
  </si>
  <si>
    <t>https://data.worldbank.org/indicator/AG.LND.TOTL.K2?locations=SO</t>
  </si>
  <si>
    <t>Total landmass as the whole country is considered affected by the complex crisis</t>
  </si>
  <si>
    <t>SOM001Landmass affected</t>
  </si>
  <si>
    <t>The number of people exposed to the complex crisis reflects the total population of the country, as multiple regions are directly impacted by conflicts, inter-communal tensions, droughts, and floods, leading to widespread displacement. People are forced to seek refuge across state lines, further complicating the situation. Additionally, the country faces severe food insecurity, worsened by ongoing conflicts, disease outbreaks, and economic instability. While sources like IPC were considered, using IPC alone would limit the analysis to 4.4 million people in need—those facing IPC Phase 3 and above for the period of October to December. This figure does not fully capture the broader crisis affecting the entire country, which is why the Humanitarian Needs and Priorities Report (HNPR) was chosen for a more comprehensive overview.</t>
  </si>
  <si>
    <t>SOM001People exposed</t>
  </si>
  <si>
    <t>The entire population of Somalia is affected by the complex crisis affecting every state. Conflicts, inter-communal tensions, and floods directly impact regions, leading to the displacement of people who seek refuge across state lines. Additionally, the country is struggling with severe food insecurity, exacerbated by ongoing conflicts, disease outbreaks, and economic challenges. While sources like IPC were considered, using IPC alone would limit the analysis to 4.4 million people in need—those facing IPC Phase 3 and above for the period of October to December. This figure does not fully capture the broader crisis affecting the entire country, which is why the Humanitarian Needs and Priorities Report (HNPR) was chosen for a more comprehensive overview.</t>
  </si>
  <si>
    <t>SOM001People affected</t>
  </si>
  <si>
    <t xml:space="preserve">  UNHCR 14/11/2024 ; UNHCR 30/11/2024 ; UNHCR 14/11/2024  ;IOM 31/03/2023; OCHA 08/02/2023 </t>
  </si>
  <si>
    <t>https://data.unhcr.org/en/documents/details/112492; https://data.unhcr.org/en/situations/horn; https://reliefweb.int/report/somalia/dtm-displacement-atlas-baseline-2-report-somalia-august-2022; https://data.unhcr.org/en/documents/details/112495; https://reliefweb.int/report/somalia/somalia-humanitarian-needs-overview-2023-february-2023</t>
  </si>
  <si>
    <t>The total displaced population includes 2,949,000 internally displaced persons (IDPs) from 2023, plus 427,000 newly displaced between January and October 2024, bringing the total to 3,376,000, along with 3,100,000 in protracted displacement. Additionally, it accounts for 785,595 Somali refugees in neighboring countries, 41,164 refugees/asylum seekers within Somalia, and 955,414 refugee and IDP returnees. Refugees from other nationalities are not considered in this calculation, as their displacement is not primarily caused by the complex crisis in Somalia.</t>
  </si>
  <si>
    <t>SOM001People displaced</t>
  </si>
  <si>
    <t>There is information gap on this.</t>
  </si>
  <si>
    <t>SOM001Injuries reported</t>
  </si>
  <si>
    <t xml:space="preserve">ACLED Accessed  10/12/2024; </t>
  </si>
  <si>
    <t xml:space="preserve">https://acleddata.com/explorer/  </t>
  </si>
  <si>
    <t xml:space="preserve">Total fatalities reported in Somalia due to Battles, Violence against civilians, Explosions/Remote violence , Riots, Protests, Strategic developments from 01/06/2024 to 01/12/2024 (2693) </t>
  </si>
  <si>
    <t>SOM001Fatalities in all crises</t>
  </si>
  <si>
    <t>The number of people in need is taken from the HNRP 2024 available on page 2.</t>
  </si>
  <si>
    <t>SOM001People in Need</t>
  </si>
  <si>
    <t xml:space="preserve">According to INFORM severity index methodology, the number of people facing Minimal humanitarian conditions or in Level 1= People exposed - People affected. Since the whole population is exposed and affected by the complex crisis in SOM, there are no people in minimal humanitarian conditions. </t>
  </si>
  <si>
    <t>SOM001Minimal humanitarian conditions - Level 1</t>
  </si>
  <si>
    <t>According to the INFORM severity index methodology, people facing stressed humanitarian conditions or Level 2 = People affected - People in Need (PIN). The whole population is affected by the complex crisis in Somalia, and the People in Need figure is provided by OCHA's HNRP 2024 on page 2.</t>
  </si>
  <si>
    <t>SOM001Stressed humanitarian conditions - Level 2</t>
  </si>
  <si>
    <t>OCHA 27/12/2023; OCHA 08/02/2023</t>
  </si>
  <si>
    <t>https://www.unocha.org/somalia#:~:text=Somalia%3A%20Humanitarian%20Dashboard%2C%20January%202024,reduction%20compared%20to%202023...; https://reliefweb.int/report/somalia/somalia-humanitarian-needs-overview-2023-february-2023</t>
  </si>
  <si>
    <t>HNRP  2024 does not contain the disaggregation of PIN by severity needed for the INFORM Severity Index. According to INFORM Severity Index methodology, the sum of people in levels 3, 4 and 5 is equal to the total number of people in need. To estimate the severity distribution of the people in need ACAPS. Therefore the percentages for 2023 * PiN 2024 were used to compute for the number of people facing Moderate humanitarian conditions or Level 3= 0.51*PiN (2024)</t>
  </si>
  <si>
    <t>SOM001Moderate humanitarian conditions - Level 3</t>
  </si>
  <si>
    <t>HNRP  2024 does not contain the disaggregation of PIN by severity needed for the INFORM Severity Index.   According to INFORM Severity Index methodology, the sum of people in levels 3, 4 and 5 is equal to the total number of people in need. To estimate the severity distribution of the people in need ACAPS. Therefore the percentages for 2023 * PiN 2024 were used to compute for the number of people facing Severe humanitarian conditions or Level 4= 0.31 *PiN (2024)</t>
  </si>
  <si>
    <t>SOM001Severe humanitarian conditions - Level 4</t>
  </si>
  <si>
    <t>HNRP   does not contain the disaggregation of PIN by severity needed for the INFORM Severity Index.  According to INFORM Severity Index methodology, the sum of people in levels 3, 4 and 5 is equal to the total number of people in need. To estimate the severity distribution of the people in need ACAPS. Therefore the percentages for 2023 * PiN 2024 were used to compute for the number of people facing Extreme humanitarian conditions or Level 5= 0.18*PiN (2024)</t>
  </si>
  <si>
    <t>SOM001Extreme humanitarian conditions - Level 5</t>
  </si>
  <si>
    <t>OCHA 08/02/2023</t>
  </si>
  <si>
    <t>https://reliefweb.int/report/somalia/somalia-humanitarian-needs-overview-2023-february-2023</t>
  </si>
  <si>
    <t xml:space="preserve">In this crisis, all 5 population groups are affected: IDPs, host population, non-host population, refugees and asylum seekers, and returnees.’ </t>
  </si>
  <si>
    <t>SOM001Crisis affected groups</t>
  </si>
  <si>
    <t>Given the difficult nature of the circumstances in Somalia and the absence of up-to-date and reliable data from open sources, it is difficult to accurately estimate figures for this indicator</t>
  </si>
  <si>
    <t>SOM001People facing limited access constraints</t>
  </si>
  <si>
    <t>SOM001People facing restricted access constraints</t>
  </si>
  <si>
    <t>UNICEF 11/08/2024; IPC 23/09/2024</t>
  </si>
  <si>
    <t>https://www.unicef.org/somalia/media/4926/file/UNICEF%20Somalia%20Cholera%20Response%20August%202024.pdf.pdf; https://www.ipcinfo.org/ipc-country-analysis/details-map/en/c/1157950/?iso3=SOM</t>
  </si>
  <si>
    <t>An estimated 1.6 million cases of children aged 6 to 59 months are expected to experience acute malnutrition between August 2024 and July 2025. Despite improvements in the AWD/cholera situation in recent months, UNICEF and partners remain concerned that the  overall context in Somalia is conducive to a resurgence in cases and deaths if response efforts are not scaled up. In addition to the complex socio-political context and volatile security environment, the recent April-to-June Gu rainy season led to flooding that has destroyed critical health and WASH infrastructure, increasing the risk of rates of cholera transmission, As of the end of July, a total of 16,927 cases had been reported, with 59% occurring in children under the age of five.</t>
  </si>
  <si>
    <t>SOM001Illness cases reported</t>
  </si>
  <si>
    <t>SOM001Buildings damaged</t>
  </si>
  <si>
    <t>SOM001Buildings destroyed</t>
  </si>
  <si>
    <t>SOM001Buildings in affected area</t>
  </si>
  <si>
    <t>SOM001Economic Losses</t>
  </si>
  <si>
    <t xml:space="preserve">Total population of Somalia according to the 2023 HNRP. </t>
  </si>
  <si>
    <t>SOM002Total population</t>
  </si>
  <si>
    <t>City Population Accessed 20/06/2024</t>
  </si>
  <si>
    <t>https://www.citypopulation.de/en/somalia/</t>
  </si>
  <si>
    <t>Landmass of Woqooyi Galbeed and  Bari regions, which host majority of refugees and asylum seekers.</t>
  </si>
  <si>
    <t>SOM002Landmass affected</t>
  </si>
  <si>
    <t>The number of people exposed corresponds to the Population of Woqooyi Galbeed and Bari regions, which host majority of refugees and asylum seekers. The figures are taken from City population as it provides the population of different regions of Somalia additionally, its reliabilty is low as the population figures is not up to date as it is based on City population data as of 2019.</t>
  </si>
  <si>
    <t>SOM002People exposed</t>
  </si>
  <si>
    <t xml:space="preserve"> UNHCR 14/11/2024 </t>
  </si>
  <si>
    <t>https://data.unhcr.org/en/documents/details/112492</t>
  </si>
  <si>
    <t xml:space="preserve">The number of people affected corresponds to refugees and asylum seekers as documented by UNHCR at the end of September 2024, a total of 41,164 refugees and asylum-seekers are registered in Somalia, mainly from Ethiopia ( 26,712 asylum seekers and refugees), Yemen (12,100refugees and asylum seekers) and Syria (1,751 refugees and asylum seekes). The remaining 601 registered are from other countries. The reliability of data is medium because the methodologies used for data collection are generally consistent, though minor variations exist that could affect accuracy. </t>
  </si>
  <si>
    <t>SOM002People affected</t>
  </si>
  <si>
    <t xml:space="preserve">The number of people displaced corresponds to refugees and asylum seekers as documented by UNHCR  at the end of September 2024, a total of 41,164 refugees and asylum-seekers are registered in Somalia, mainly from Ethiopia ( 26,712 asylum seekers and refugees), Yemen (12,100 refugees and asylum seekers) and Syria (1,751 refugees and asylum seekes). The remaining 601 registered are from other countries. The reliability of data is medium because the methodologies used for data collection are generally consistent, though minor variations exist that could affect accuracy. </t>
  </si>
  <si>
    <t>SOM002People displaced</t>
  </si>
  <si>
    <t>SOM002Injuries reported</t>
  </si>
  <si>
    <t>There are anecdotal informatin on fatalities as a result of mixed migration however, there lacks concrete figures on the number of victims using this specifi migration route</t>
  </si>
  <si>
    <t>SOM002Fatalities reported</t>
  </si>
  <si>
    <t>ACLED Accessed  10/12/2024;</t>
  </si>
  <si>
    <t xml:space="preserve">https://acleddata.com/explorer/#1714654904371-01f34ad7-b1ac; </t>
  </si>
  <si>
    <t>Total fatalities reported in Somalia due to Battles, Violence against civilians, Explosions/Remote violence , Riots, Protests, Strategic developments from 01/06/2024 to 01/12/2024 (2,608).</t>
  </si>
  <si>
    <t>SOM002Fatalities in all crises</t>
  </si>
  <si>
    <t xml:space="preserve">The number of people in need includes all refugees and asylum seekers in Somalia need humanitarian assistance as reported by UNHCR. This source was chosen because it is the most reliable/the only source reporting the number of refugees/asylum seekers. The reliability of this data/indicator is medium because the data includes high-quality information alongside some elements with lower quality, resulting in an overall medium reliability. </t>
  </si>
  <si>
    <t>SOM002People in Need</t>
  </si>
  <si>
    <t xml:space="preserve"> UNHCR 14/11/2024   ; City Population Accessed 20/06/2024</t>
  </si>
  <si>
    <t>https://data.unhcr.org/en/documents/details/112492;  https://www.citypopulation.de/en/somalia/</t>
  </si>
  <si>
    <t>SOM002Minimal humanitarian conditions - Level 1</t>
  </si>
  <si>
    <t xml:space="preserve">According to INFORM SI methodology, the number of people in Level 2 is equal to the people affected minus the people in need. Since all the people affected are also in need, there are no people in Level 2. </t>
  </si>
  <si>
    <t>SOM002Stressed humanitarian conditions - Level 2</t>
  </si>
  <si>
    <t xml:space="preserve">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
  </si>
  <si>
    <t>SOM002Moderate humanitarian conditions - Level 3</t>
  </si>
  <si>
    <t>While some refugees may be facing Level 4 and 5 conditions, there is no information to indicate this.</t>
  </si>
  <si>
    <t>SOM002Severe humanitarian conditions - Level 4</t>
  </si>
  <si>
    <t xml:space="preserve">While some refugees may be facing Level 4 and 5 conditions, there is no information to indicate this. </t>
  </si>
  <si>
    <t>SOM002Extreme humanitarian conditions - Level 5</t>
  </si>
  <si>
    <t xml:space="preserve"> UNHCR 19/09/2024  ; City Population Accessed 20/06/2024</t>
  </si>
  <si>
    <t>https://data.unhcr.org/en/documents/details/111293;  https://www.citypopulation.de/en/somalia/</t>
  </si>
  <si>
    <t xml:space="preserve"> In this crisis, 2 out of 5 population groups are affected: Host community + refugees/asylum seekers. </t>
  </si>
  <si>
    <t>SOM002Crisis affected groups</t>
  </si>
  <si>
    <t>OCHA 28/11/2023; 29/02/2024</t>
  </si>
  <si>
    <t>https://reliefweb.int/report/south-sudan/south-sudan-humanitarian-needs-and-response-plan-2024-issued-november-2023</t>
  </si>
  <si>
    <t>Total population of South Sudan according to the HNRP 2024 (12.4M) available on page 4 in the HNRP. The total population figures from the HNRP were preferred to accuratelly calculate level 1-5 PIN as given in the HNRP 2024 and avoid discrepancies.</t>
  </si>
  <si>
    <t>SSD001Total population</t>
  </si>
  <si>
    <t>City Population Accessed 22/05/2024</t>
  </si>
  <si>
    <t>https://www.citypopulation.de/en/southsudan/cities/</t>
  </si>
  <si>
    <t>The entirety of South Sudan's landmass is included in analyses as the country faces widespread impacts from conflict, floods, and displacement. Nearly 2 million people are internally displaced, while the ongoing floods are projected to affect over 3 million people, compounding the humanitarian crisis. Intercommunal clashes and violence from various parties continue to destabilize much of the country. Approximately 7.1 million people face severe food insecurity, with thousands enduring famine-like conditions. The conflict in Sudan, which erupted in April 2023, has further exacerbated the situation, as nearly 794,000 refugees and South Sudanese returnees have crossed into the country, adding strain to already overstretched resources and services.</t>
  </si>
  <si>
    <t>SSD001Landmass affected</t>
  </si>
  <si>
    <t>https://reliefweb.int/report/south-sudan/south-sudan-humanitarian-needs-and-response-plan-2024-issued-november-2023; https://data.unhcr.org/en/country/ssd</t>
  </si>
  <si>
    <t>The number of people exposed corresponds tothe total population of the country. This figure is taken from HNRP 2024 covering the year 2024 available on page 2.  The reliability of this source is medium becuse the situation on the ground is highly dynamic, and the data may no longer be accurate due to recent developments for which there is no updated source. South Sudan continues to grapple with pervasive insecurity, significant internal displacement, and a rise in refugees fleeing to neighboring countries amidst worsening food security and intercommunal violence. The influx of refugees into South Sudan since April 2023 exacerbates the situation, leaving the entire population vulnerable to the crisis
Since the entire country is exposed to the complex crisis, the entire population is considered affected</t>
  </si>
  <si>
    <t>SSD001People exposed</t>
  </si>
  <si>
    <t>OCHA 28/11/2023; 29/02/2024; UNHCR 30/04/2024</t>
  </si>
  <si>
    <t>The number of people affected corresponds tothe total population of the country. This figure is taken from HNRP 2024 covering the year 2024 available on page 2.  The reliability of this source is medium becuse the situation on the ground is highly dynamic, and the data may no longer be accurate due to recent developments for which there is no updated source. South Sudan continues to grapple with pervasive insecurity, significant internal displacement, and a rise in refugees fleeing to neighboring countries amidst worsening food security and intercommunal violence. The influx of refugees into South Sudan since April 2023 exacerbates the situation, leaving the entire population vulnerable to the crisis
Since the entire country is exposed to the complex crisis, the entire population is considered affected</t>
  </si>
  <si>
    <t>SSD001People affected</t>
  </si>
  <si>
    <t xml:space="preserve"> IOM 27/11/2024; UNHCR 30/11/2024 ; UNHCR 30/11/2024; OCHA 29/11/2024</t>
  </si>
  <si>
    <t>https://dtm.iom.int/reports/south-sudan-mobility-tracking-round-15-initial-data-release; https://data.unhcr.org/en/situations/southsudan; https://data.unhcr.org/en/country/ssd; https://reliefweb.int/report/south-sudan/south-sudan-floods-snapshot-29-november-2024</t>
  </si>
  <si>
    <t>The number of displaced people includes total number of IDPs (1,844,914), incoming refugees/asylum seekers(503,774) , returning refugees (2,895,002) and outgoing South Sudanese refugees in other countries (2,285,026) . While the number of returnees seems high, the dynamics of displacements and returns in South Sudan are complex. Some movements labelled as "returns" actually constitute back and forth movements which happen over the course of a person's lifetime. As of 29 November, about 379,000 
people are displaced by floods  in 22 counties and the Abyei Administrative Area,  in South Sudan. This number is expected to rise as the rainy season continues. This figure has been included in the above.</t>
  </si>
  <si>
    <t>SSD001People displaced</t>
  </si>
  <si>
    <t>Although some people have been injured, there is no reliable information on the cumilative figures</t>
  </si>
  <si>
    <t>SSD001Injuries reported</t>
  </si>
  <si>
    <t>In South Sudan, the ongoing complex crisis has resulted in widespread violence, flooding, and displacement. Between 01 June 2024 and 01 December 2024, violence alone caused a significant number of fatalities. However, the impacts of other crises remain underreported. Approximately 1.4 million people have been affected by flooding across 44 counties and the Abyei Administrative Area, with the majority of those affected residing in Jonglei and Northern Bahr el Ghazal states, accounting for over 51% of the impacted population. Despite the extensive scale of displacement, food insecurity, and flooding, there is a critical lack of data on fatalities linked directly to these factors. This information gap hampers a comprehensive understanding of the true human toll of South Sudan's multi-faceted crisis.</t>
  </si>
  <si>
    <t>SSD001Fatalities reported</t>
  </si>
  <si>
    <t>SSD001Fatalities in all crises</t>
  </si>
  <si>
    <t>OCHA 28/11/2023; IPC 18/11/2024</t>
  </si>
  <si>
    <t>https://reliefweb.int/report/south-sudan/south-sudan-humanitarian-needs-and-response-plan-2024-issued-november-2023;https://www.ipcinfo.org/ipc-country-analysis/details-map/en/c/1158829/?iso3=SSD</t>
  </si>
  <si>
    <t>The number of people in need is taken from the HNRP 2024 and is available on page 02, however the figure in the report is rounded off to 9 Million. Acaps decided to use the exact figure as provided for from the breakdown. IPC also shares projection for Septmebr- November 2024  an dputs the PIN figure at 6.3 million, however this only shares the food insecurity situation while the SSD complex crisis includes drivers such as conflict, floods, economic situation etc hence it was not selected as it did offer an overview of the situation.</t>
  </si>
  <si>
    <t>SSD001People in Need</t>
  </si>
  <si>
    <t xml:space="preserve">According to INFORM severity index methodology, the number of people facing Minimal humanitarian conditions or in Level 1= People exposed - People affected. Since the whole population is exposed and affected by the complex crisis in SSD, there are no people in minimal humanitarian conditions. </t>
  </si>
  <si>
    <t>SSD001Minimal humanitarian conditions - Level 1</t>
  </si>
  <si>
    <t>According to the INFORM severity index methodology, people facing Stressed humanitarian conditions or Level 2 = People Affected - People in Need (PIN). The whole population is affected by the complex crisis in SSD, and the People in Need figure is provided by OCHA's HNRP 2024. Some of these individuals have also been impacted by the recent heavy rains and flooding, potentially worsening their situation and increasing the affected population. This rainy season, an estimated 3.3 million people were projected to be affected.</t>
  </si>
  <si>
    <t>SSD001Stressed humanitarian conditions - Level 2</t>
  </si>
  <si>
    <t>OCHA 25/11/2022;OCHA 28/11/2023</t>
  </si>
  <si>
    <t>https://reliefweb.int/report/south-sudan/south-sudan-humanitarian-needs-overview-2023-november-2022;https://reliefweb.int/report/south-sudan/south-sudan-humanitarian-needs-and-response-plan-2024-issued-november-2023</t>
  </si>
  <si>
    <t>According to INFORM Severity Index methodology, the sum of people in levels 3, 4 and 5 is equal to the total number of people in need. To estimate the severity distribution of the people in need ACAPS used, HNRP 2024 for PIN and severity levels from 2023 HNO as percentages of PIN. For Level 3 (Moderate conditions)  percentage for HNO 2023 was used i.e level 3 = 15%*8,546,986M (HNRP 2024). This approach was used as the HNRP 2024 did not have the different severity levels. Some of these individuals have also been impacted by the recent heavy rains and flooding, potentially worsening their situation and increasing the affected population. This rainy season, an estimated 3.3 million people were projected to be affected.</t>
  </si>
  <si>
    <t>SSD001Moderate humanitarian conditions - Level 3</t>
  </si>
  <si>
    <t>https://reliefweb.int/report/south-sudan/south-sudan-humanitarian-needs-overview-2023-november-2022</t>
  </si>
  <si>
    <t>According to INFORM Severity Index methodology, the sum of people in levels 3, 4 and 5 is equal to the total number of people in need. To estimate the severity distribution of the people in need ACAPS used, HNRP 2024 for PIN and severity levels from 2023 HNO as percentages of PIN were taken. For Level 4 (Severe conditions)  percentage for HNO 2023 was used i.e level 4 = 84%*8,546,986M (HNRP 2024). This approach was used as the HNRP 2024 did not have the different severity levels. Some of these individuals have also been impacted by the recent heavy rains and flooding, potentially worsening their situation and increasing the affected population. This rainy season, an estimated 3.3 million people were projected to be affected.</t>
  </si>
  <si>
    <t>SSD001Severe humanitarian conditions - Level 4</t>
  </si>
  <si>
    <t>OCHA 25/11/2022;OCHA 28/11/2024</t>
  </si>
  <si>
    <t>According to INFORM Severity Index methodology, the sum of people in levels 3, 4 and 5 is equal to the total number of people in need. To estimate the severity distribution of the people in need ACAPS used HNRP 2024 for PIN and severity levels from 2023 HNO as percentages of PIN were taken. For Level 5 (Extreme conditions)  percentage for HNO 2023 was used i.e level 5 = 1%*8,546,986M (HNRP 2024). This approach was used as the HNRP 2024 did not have the different severity levels. Some of these individuals have also been impacted by the recent heavy rains and flooding, potentially worsening their situation and increasing the affected population. This rainy season, an estimated 3.3 million people were projected to be affected.</t>
  </si>
  <si>
    <t>SSD001Extreme humanitarian conditions - Level 5</t>
  </si>
  <si>
    <t>OCHA 28/11/2023</t>
  </si>
  <si>
    <t>In this crisis, all 5 population groups are affected: Host, Refugees, Non-host, IDPs, Returnees</t>
  </si>
  <si>
    <t>SSD001Crisis affected groups</t>
  </si>
  <si>
    <t>Given the difficult nature of the circumstances in South Sudan and the absence of up-to-date and reliable data from open sources, it is difficult to accurately estimate figures for this indicator</t>
  </si>
  <si>
    <t>SSD001People facing limited access constraints</t>
  </si>
  <si>
    <t>SSD001People facing restricted access constraints</t>
  </si>
  <si>
    <t>OCHA 18/10/2024;WHO 20/08/2024; MSF 06/12/2024; IPC 18/11/2024</t>
  </si>
  <si>
    <t>https://reliefweb.int/report/south-sudan/south-sudan-humanitarian-snapshot-september-2024; https://www.afro.who.int/sites/default/files/2024-09/Measles%20Outbreak%20and%20Response%20Weekly%20Situation%20Update_Week%2026%2C%202024.pdf; https://reliefweb.int/report/south-sudan/urgent-response-needed-stop-cholera-outbreak-upper-nile-state#:~:text=By%203%20December%2C%20a%20total%20of%201%2C526%20suspected%20and%20confirmed,were%20treated%20at%20MSF%20facilities. ; https://reliefweb.int/report/south-sudan/south-sudan-ipc-acute-food-insecurity-and-acute-malnutrition-analysis-september-2024-july-2025-published-18-november-2024</t>
  </si>
  <si>
    <t xml:space="preserve">  According to WHO, As of Epi week 32, 2024, 3,160 suspected measles cases were reported, whereby 173 were lab-confirmed plus  According to IPC analysis the nutrition situation has deteriorated in South Sudan, with an estimated 2.1 million children aged 6-59 months suffering  elevated levels of acute malnutrition between July 2024 and June 2025, including 650,000 cases of Severe Acute Malnutrition (SAM). About 1.11 million pregnant or breastfeeding women (PBW) are also suffering or expected to suffer elevated levels of acute malnutrition in the same period. OCHA further reports that as the rainy season intensified in the country, an increase of malaria cases continued, causing morbidity and fatalities, especially among children however there were no concrete figures at the time of reporting, By 3 December, a total of 1,526 suspected and confirmed cholera cases had been recorded in South Sudan, with the numbers continuing to rise rapidly.</t>
  </si>
  <si>
    <t>SSD001Illness cases reported</t>
  </si>
  <si>
    <t>SSD001Buildings damaged</t>
  </si>
  <si>
    <t>SSD001Buildings destroyed</t>
  </si>
  <si>
    <t>SSD001Buildings in affected area</t>
  </si>
  <si>
    <t>SSD001Economic Losses</t>
  </si>
  <si>
    <t>World Population Review Accessed 09/12/2024; UNHCR 04/12/2024.</t>
  </si>
  <si>
    <t>https://worldpopulationreview.com/countries/uganda-population; https://data.unhcr.org/en/documents/details/112889</t>
  </si>
  <si>
    <t>The total population of Uganda, according to World Population Review (50,546,165), plus the 1,786,293 refugees and asylum seekers, primarily from South Sudan and the Democratic Republic of Congo (DRC).</t>
  </si>
  <si>
    <t>UGA005Total population</t>
  </si>
  <si>
    <t>City Population accessed 16 /05/2024</t>
  </si>
  <si>
    <t>https://www.citypopulation.de/en/uganda/admin/</t>
  </si>
  <si>
    <t>The landmass of 12 districts—Adjumani, Isingiro, Kamwenge, Kikuube, Kiryandongo, Koboko, Kyegegwa, Madi Okollo, Obongi, Terego, Yumbe, and Kampala—which host most of the refugees, is considered affected by the refugee crisis.</t>
  </si>
  <si>
    <t>UGA005Landmass affected</t>
  </si>
  <si>
    <t>UNHCR 04/12/2024; IPC 27/11/2023; UNHCR 31/10/2024</t>
  </si>
  <si>
    <t>https://data.unhcr.org/en/documents/details/112889; https://www.ipcinfo.org/ipc-country-analysis/details-map/en/c/1156708/?iso3=UGA; https://data.unhcr.org/en/country/uga</t>
  </si>
  <si>
    <t>The population exposed to this crisis consists of the total number of host individuals (4,266,800) in 12 districts: Adjumani, Isingiro, Kamwenge, Kikuube, Kiryandongo, Koboko, Kyegegwa, Lamwo, Madi Okollo, Obongi, Terego, Yumbe, and Kampala. Figures for the host population in Kampala (1,766,500) are derived from UNHCR, while those for the remaining districts are based on the IPC 27/11/2023 projections for February to June 2024. IPC 27/11/2023 is utilized as it provides the total population of districts hosting refugees. The current IPC 12/06/2024 report has not been considered, as it focuses solely on the population in Karamoja districts. Additionally, the total number of refugees in Uganda (1,786,293) as of November 30, 2024, according to UNHCR, is included. UNHCR was chosen for this data due to its monthly updates on refugee numbers. The reliability of this indicator is rated as medium because the methodologies for data collection are generally consistent, though minor variations may affect accuracy.</t>
  </si>
  <si>
    <t>UGA005People exposed</t>
  </si>
  <si>
    <t>UNHCR 04/12/2024</t>
  </si>
  <si>
    <t>https://data.unhcr.org/en/documents/details/112889</t>
  </si>
  <si>
    <t>Those affected consist of the cumulative number of refugees and asylum seekers in Uganda, with the highest populations originating from South Sudan and the Democratic Republic of Congo (DRC). Additionally, there are smaller numbers of refugees from Rwanda, Burundi, Somalia, Eritrea, Ethiopia, and Sudan. While host communities may also be affected, there is currently no available information on this. The figures are sourced from the UNHCR dashboard, chosen for its provision of monthly updates on refugee numbers in Uganda. The reliability of this indicator is rated as medium, as the methodologies used for data collection are generally consistent, though minor variations may affect accuracy.</t>
  </si>
  <si>
    <t>UGA005People affected</t>
  </si>
  <si>
    <t>Number of  people affected by this crisis are the refugees and assylum seekers  in Uganda. The highest population of refugees originate from South Sudan and DRC. There are also refugees in smaller numbers from Rwanda, Burundi, Somalia, Eritrea, Ethiopia and Sudan. This figure is taken from UNHCR dashboard. UNHCR is used hers as it is the most reliable  and provides monthly updates on the number of refugees in Uganda. The reliabilty of this indicator is medium as  the methodologies used for data collection are generally consistent, though minor variations exist that could affect accuracy.</t>
  </si>
  <si>
    <t>UGA005People displaced</t>
  </si>
  <si>
    <t>Given the difficult nature of the circumstances in Uganda and the absence of up-to-date and reliable data from open sources, it is difficult to accurately estimate figures for this indicator</t>
  </si>
  <si>
    <t>UGA005Injuries reported</t>
  </si>
  <si>
    <t>UGA005Fatalities reported</t>
  </si>
  <si>
    <t>UGA005Fatalities in all crises</t>
  </si>
  <si>
    <t>UNHCR 06/11/2024</t>
  </si>
  <si>
    <t>The total population of refugees and sylum seekers in Uganda are in need according to UNHCR. UNHCR figures is used here as its the most reliable and it provides comprehensive monthly updates on the number of refugees in Uganda. Other sources such as IPC were considered however, IPC published on June 2024 only focuses on Karamajong area and also offers little information on the refugee situation. The reliabilty of this indicator is set as medium because the methodologies used for data collection are generally consistent, though minor variations exist that could affect accuracy.</t>
  </si>
  <si>
    <t>UGA005People in Need</t>
  </si>
  <si>
    <t>According to INFORM severity index methodology, the number of people facing Minimal humanitarian conditions or in Level 1= People exposed - People affected. People in Level 1 are able to meet their basic needs without employing irreversible coping strategies</t>
  </si>
  <si>
    <t>UGA005Minimal humanitarian conditions - Level 1</t>
  </si>
  <si>
    <t>https://data.unhcr.org/en/documents/details/112289</t>
  </si>
  <si>
    <t xml:space="preserve">According to INFORM severity index methodology, the number of people facing Stressed humanitarian conditions or in Level 2= People Affected - People in Need. Since the people affected by the refugee crisis in Uganda is the same as the PiN figure, there are no people in stressed humanitarian conditions. </t>
  </si>
  <si>
    <t>UGA005Stressed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</si>
  <si>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Therefore the number of people in level 3 includes all the refugees and asylum seekers. </t>
  </si>
  <si>
    <t>UGA005Moderate humanitarian conditions - Level 3</t>
  </si>
  <si>
    <t>While some refugees may be facing Level 4 conditions, there is no information to indicate this or other reliable source for the severity distribution for each level.</t>
  </si>
  <si>
    <t>UGA005Severe humanitarian conditions - Level 4</t>
  </si>
  <si>
    <t>While some refugees may be facing Level 5 conditions, there is no information to indicate this or other reliable source for the severity distribution for each level.</t>
  </si>
  <si>
    <t>UGA005Extreme humanitarian conditions - Level 5</t>
  </si>
  <si>
    <t>UGA005Crisis affected groups</t>
  </si>
  <si>
    <t>UGA005People facing limited access constraints</t>
  </si>
  <si>
    <t>UGA005People facing restricted access constraints</t>
  </si>
  <si>
    <t>IPC 27/11/2023; OCHA 21/05/2024; WHO 16/12/2024</t>
  </si>
  <si>
    <t>https://www.ipcinfo.org/ipc-country-analysis/details-map/en/c/1156714/?iso3=UGA; https://english.news.cn/africa/20240406/db9f97c9c8f9474d80f27abce9aca40a/c.html;https://www.unocha.org/publications/report/kenya/eastern-africa-heavy-rains-and-flooding-flash-update-3-21-may-2024 ; https://reliefweb.int/report/uganda/mpox-outbreak-uganda-daily-situation-update-13-december-2024</t>
  </si>
  <si>
    <t xml:space="preserve">Over 114,000 children aged 6–59 months and 13,000 pregnant or breastfeeding women are expected to suffer from acute malnutrition in the 13 refugee settlements and 12 host districts of Uganda between April 2023 and March 2024. Although part of the projected period has elapsed, these cases remain prevalent due to an inadequate response. Additionally, there is a high risk of waterborne diseases, including cholera and bilharzia, due to floods and heavy rains. Furthermore, 1027 cases of Mpox have been reported, with some cases located in districts that also host refugees. However, at the time of reporting, it remains unclear how many refugees have been affected.
</t>
  </si>
  <si>
    <t>UGA005Illness cases reported</t>
  </si>
  <si>
    <t>UGA005Buildings damaged</t>
  </si>
  <si>
    <t>UGA005Buildings destroyed</t>
  </si>
  <si>
    <t>UGA005Buildings in affected area</t>
  </si>
  <si>
    <t>UGA005Economic Losses</t>
  </si>
  <si>
    <t>BBS 18/04/2023; Govt. Bangladesh and UNHCR 11/12/2024</t>
  </si>
  <si>
    <t>http://bbs.portal.gov.bd/sites/default/files/files/bbs.portal.gov.bd/page/b343a8b4_956b_45ca_872f_4cf9b2f1a6e0/2023-04-18-08-42-4f13d316f798b9e5fd3a4c61eae4bfef.pdf; 
https://reliefweb.int/report/bangladesh/rohingya-refugee-responsebangladesh-joint-government-bangladesh-unhcr-population-factsheet-30-november-2024</t>
  </si>
  <si>
    <t>Total population of Bangladesh (169,828,911) for 2022 according to the Bangladesh Bureau of Statistics (BBS) plus the number of registered Rohingya refugees</t>
  </si>
  <si>
    <t>BGD001Total population</t>
  </si>
  <si>
    <t>BBS 18/04/2023; IPC 15/06/2022; Govt. Bangladesh and UNHCR 11/12/2024</t>
  </si>
  <si>
    <t>http://bbs.portal.gov.bd/sites/default/files/files/bbs.portal.gov.bd/page/b343a8b4_956b_45ca_872f_4cf9b2f1a6e0/2023-04-18-08-42-4f13d316f798b9e5fd3a4c61eae4bfef.pdf
https://www.ipcinfo.org/fileadmin/user_upload/ipcinfo/docs/IPC_Bangladesh_Chronic_Food_Insecurity_2022June_report.pdf
https://reliefweb.int/report/bangladesh/rohingya-refugee-responsebangladesh-joint-government-bangladesh-unhcr-population-factsheet-30-november-2024</t>
  </si>
  <si>
    <t>The figure represents the total number of people living in the affected areas which is the entire population of the country and the registered Rohingya refugees in Bangladesh. 
The population exposed by cyclone Remal and floods is not considered as it would result in double counting.</t>
  </si>
  <si>
    <t>BGD001People exposed</t>
  </si>
  <si>
    <t>ISCG et al. 13/03/2024; Govt. Bangladesh and UNHCR 11/12/2024; IPC 15/06/2022; IPC 07/11/2024; MoDMR 31/05/2024; IFRC 16/10/2024</t>
  </si>
  <si>
    <t>https://reliefweb.int/report/bangladesh/2024-joint-response-plan-rohingya-humanitarian-crisis-january-december-2024
https://reliefweb.int/report/bangladesh/rohingya-refugee-responsebangladesh-joint-government-bangladesh-unhcr-population-factsheet-30-november-2024
https://www.ipcinfo.org/fileadmin/user_upload/ipcinfo/docs/IPC_Bangladesh_Chronic_Food_Insecurity_2022June_report.pdf
https://www.ipcinfo.org/fileadmin/user_upload/ipcinfo/docs/IPC_Bangladesh_Acute_Food_Insecurity_Projection_Update_Oct_Dec2024_Report.pdf
https://reliefweb.int/report/bangladesh/bangladesh-cyclone-remal-hctt-humanitarian-response-plan-2024-june-dec-2024</t>
  </si>
  <si>
    <t>The affected population is the total population who are facing IPC Level 2+ chronic food insecurity (excluding the Cox's Bazar host community), Cox's Bazar host community (who are people in need and are in Level 3 or above levels of humanitarian conditions), and the registered Rohingya refugee population. For the districts for which the acute food insecurity projections for the period October - December 2024 is available, acute food insecurity data is used instead of chronic food insecurity data. In the case of acute food insecurity, the affected population are those who are facing IPC Phase 2+ acute food insecurity.
Given the profile of the people affected by cyclone Remal and floods, it is highly likely that they are also affected by food insecurity, facing IPC level 2 or above conditions.</t>
  </si>
  <si>
    <t>BGD001People affected</t>
  </si>
  <si>
    <t xml:space="preserve">Govt. Bangladesh and UNHCR 11/12/2024; UN RC Bangladesh and UNCT Bangladesh 09/06/2024; CARE 31/05/2024; UN RC Bangladesh and UNCT Bangladesh 14/07/2024; CARE 31/08/2024 </t>
  </si>
  <si>
    <t xml:space="preserve">https://reliefweb.int/report/bangladesh/rohingya-refugee-responsebangladesh-joint-government-bangladesh-unhcr-population-factsheet-30-november-2024
https://reliefweb.int/report/bangladesh/bangladesh-cyclone-remal-hctt-humanitarian-response-plan-2024-june-dec-2024
https://reliefweb.int/report/bangladesh/rapid-assessment-cyclone-remal-2024
https://reliefweb.int/report/bangladesh/bangladesh-cyclone-and-monsoon-floods-humanitarian-response-plan-june-december-2024
https://reliefweb.int/report/bangladesh/bangladesh-key-immediate-needs-and-situation-analysis-eastern-flash-floods-2024-version-3rd-update-31-august-2024
</t>
  </si>
  <si>
    <t>Total number of registered Rohingya refugees (1,004,986) and IDPs displaced by cyclone Remal (278,125), and floods (762,501).
Total = (1,004,986 + 278,125 + 762,501) = 2,045,612</t>
  </si>
  <si>
    <t>BGD001People displaced</t>
  </si>
  <si>
    <t>ACLED accessed 17/12/2024; IFRC 16/10/2024</t>
  </si>
  <si>
    <t>https://acleddata.com/data-export-tool/
https://reliefweb.int/report/bangladesh/bangladesh-floods-operation-update-no-mdrbd036</t>
  </si>
  <si>
    <t>The total number of fatalities in food insecurity, Rohingya refugee, cyclone Remal, and 2024 floods crises. Six months previous to the month the severity index (SI) is calculated are considered. For example, for the January 2023 version of SI, months considered will be July 2022 to December 2022.</t>
  </si>
  <si>
    <t>BGD001Fatalities reported</t>
  </si>
  <si>
    <t>BGD001Fatalities in all crises</t>
  </si>
  <si>
    <t>IPC 15/06/2022; IPC 02/04/2024; ISCG et al. 13/03/2024; Govt. Bangladesh and UNHCR 11/12/2024; UN RC Bangladesh and UNCT Bangladesh 09/06/2024; UN RC Bangladesh and UNCT Bangladesh 29/09/2024</t>
  </si>
  <si>
    <t>https://www.ipcinfo.org/fileadmin/user_upload/ipcinfo/docs/IPC_Bangladesh_Chronic_Food_Insecurity_2022June_report.pdf
https://www.ipcinfo.org/fileadmin/user_upload/ipcinfo/docs/IPC_Bangladesh_Acute_Food_Insecurity_Feb_Oct_2024_Report.pdf
https://reliefweb.int/report/bangladesh/2024-joint-response-plan-rohingya-humanitarian-crisis-january-december-2024
https://reliefweb.int/report/bangladesh/rohingya-refugee-responsebangladesh-joint-government-bangladesh-unhcr-population-factsheet-30-november-2024
https://reliefweb.int/report/bangladesh/bangladesh-cyclone-remal-hctt-humanitarian-response-plan-2024-june-dec-2024
https://reliefweb.int/report/bangladesh/bangladesh-cyclone-and-monsoon-floods-humanitarian-response-plan-june-march-2025</t>
  </si>
  <si>
    <t>The PIN is the total population who are facing IPC Level 3+ chronic food insecurity and people in need in the Rohingya refugee crisis. For the districts for which the acute food insecurity projections for the period October - December 2024 is available, acute food insecurity data is used instead of chronic food insecurity data. In the case of acute food insecurity, the affected population are those who are facing IPC Phase 3+ acute food insecurity.
Given their profile in the Humanitarian Response Plan for cyclone Remal, majority of the people in need in the Cyclone Remal crisis overlap with the people in need in the food security crisis. The response plan mentions that nearly 900,000 people are in need of food security assistance, who seem to be experiencing food insecurity prior to cyclone Remal, among a total of 1,300,000 people in need in total. Therefore, 400,000 (1,300,000 - 900,000) people in need in the cyclone Remal crisis are considered to not overlap with the people in need in the food security crisis and considered in the total PIN for the country level crisis. Applying the same method for the floods crisis, 400,000 (5,000,000 - 4,600,000) people in need in the floods crisis are considered to not overlap with the people in need in the food security crisis and considered in the total PIN for the country level crisis.</t>
  </si>
  <si>
    <t>BGD001People in Need</t>
  </si>
  <si>
    <t>BBS 18/04/2023; Govt. Bangladesh and UNHCR 11/12/2024; IPC 15/06/2022; IPC 07/11/2024; ISCG et al. 13/03/2024; UN RC Bangladesh and UNCT Bangladesh 09/06/2024</t>
  </si>
  <si>
    <t>https://www.ipcinfo.org/fileadmin/user_upload/ipcinfo/docs/IPC_Bangladesh_Chronic_Food_Insecurity_2022June_report.pdf
https://www.ipcinfo.org/fileadmin/user_upload/ipcinfo/docs/IPC_Bangladesh_Acute_Food_Insecurity_Feb_Oct_2024_Report.pdf
https://reliefweb.int/report/bangladesh/2024-joint-response-plan-rohingya-humanitarian-crisis-january-december-2024
https://reliefweb.int/report/bangladesh/bangladesh-cyclone-remal-hctt-humanitarian-response-plan-2024-june-dec-2024</t>
  </si>
  <si>
    <t>It is the number of people facing Level 1 humanitarian conditions in the chronic food security crisis and Rohingya refugee crisis. 
It is highly likely that the population in level 1 in cyclone Remal and floods crises are also in level 1 of food security crisis, so they are not considered here to avoid double counting.</t>
  </si>
  <si>
    <t>BGD001Minimal humanitarian conditions - Level 1</t>
  </si>
  <si>
    <t>BBS 18/04/2023; Govt. Bangladesh and UNHCR 11/12/2024; IPC 15/06/2022; IPC 07/11/2024; ISCG et al. 13/03/2024; UN RC Bangladesh and UNCT Bangladesh 09/06/2024; UN RC Bangladesh and UNCT Bangladesh 29/09/2024</t>
  </si>
  <si>
    <t>https://www.ipcinfo.org/fileadmin/user_upload/ipcinfo/docs/IPC_Bangladesh_Chronic_Food_Insecurity_2022June_report.pdf
https://www.ipcinfo.org/fileadmin/user_upload/ipcinfo/docs/IPC_Bangladesh_Acute_Food_Insecurity_Feb_Oct_2024_Report.pdf
https://reliefweb.int/report/bangladesh/2024-joint-response-plan-rohingya-humanitarian-crisis-january-december-2024
https://reliefweb.int/report/bangladesh/bangladesh-cyclone-remal-hctt-humanitarian-response-plan-2024-june-dec-2024
https://reliefweb.int/report/bangladesh/bangladesh-cyclone-and-monsoon-floods-humanitarian-response-plan-june-march-2025</t>
  </si>
  <si>
    <t>It is the number of people facing Level 2 humanitarian conditions in the chronic food security crisis and Rohingya refugee crisis.
Given their profile in the Humanitarian Response Plan for cyclone Remal, majority of the people in need in the Cyclone Remal crisis overlap with the people in need in the food security crisis. The response plan mentions that nearly 900,000 people are in need of food security assistance, who seem to be experiencing food insecurity prior to cyclone Remal, among a total of 1,300,000 people in need in total. Therefore, 400,000 (1,300,000 - 900,000) people in need in the cyclone Remal crisis are considered to not overlap with the people in need in the food security crisis and considered in the total PIN for the country level crisis. Similarly, the corresponding figure for the floods crisis is 400,000. Given their profile, the 800,000 people are considered to be affected by the chronic food security crisis also and assumed to be in level 2 humanitarian conditions. As they are assigned to the level 3 humanitarian conditions in cyclone Remal and floods crises, the  figure is deducted from the sum of people in level 2 in chronic food security crisis and Rohingya refugee crisis.</t>
  </si>
  <si>
    <t>BGD001Stressed humanitarian conditions - Level 2</t>
  </si>
  <si>
    <t>IPC 15/06/2022; IPC 07/11/2024; ISCG et al. 13/03/2024; Govt. Bangladesh and UNHCR 11/12/2024; IPC 07/11/2024; UN RC Bangladesh and UNCT Bangladesh 09/06/2024; UN RC Bangladesh and UNCT Bangladesh 29/09/2024</t>
  </si>
  <si>
    <t>http://bbs.portal.gov.bd/sites/default/files/files/bbs.portal.gov.bd/page/b343a8b4_956b_45ca_872f_4cf9b2f1a6e0/2023-04-18-08-42-4f13d316f798b9e5fd3a4c61eae4bfef.pdf
https://reliefweb.int/report/bangladesh/rohingya-refugee-responsebangladesh-joint-government-bangladesh-unhcr-population-factsheet-30-november-2024
https://www.ipcinfo.org/fileadmin/user_upload/ipcinfo/docs/IPC_Bangladesh_Chronic_Food_Insecurity_2022June_report.pdf
https://www.ipcinfo.org/fileadmin/user_upload/ipcinfo/docs/IPC_Bangladesh_Acute_Food_Insecurity_Projection_Update_Oct_Dec2024_Report.pdf; https://reliefweb.int/report/bangladesh/2024-joint-response-plan-rohingya-humanitarian-crisis-january-december-2024
https://reliefweb.int/report/bangladesh/bangladesh-cyclone-remal-hctt-humanitarian-response-plan-2024-june-dec-2024
https://reliefweb.int/report/bangladesh/bangladesh-cyclone-and-monsoon-floods-humanitarian-response-plan-june-march-2025</t>
  </si>
  <si>
    <t>It is the number of people facing Level 3 humanitarian conditions in the chronic food security crisis and Rohingya refugee crisis.
Given their profile in the Humanitarian Response Plan for cyclone Remal, majority of the people in need in the Cyclone Remal crisis overlap with the people in need in the food security crisis. The response plan mentions that nearly 900,000 people are in need of food security assistance, who seem to be experiencing food insecurity prior to cyclone Remal, among a total of 1,300,000 people in need in total. Therefore, 400,000 (1,300,000 - 900,000) people in need in the cyclone Remal crisis are considered to not overlap with the people in need in the food security crisis and considered in the total PIN for the country level crisis. Similarly, the corresponding figure for the floods crisis is 400,000. All the 800,000 people in need are assigned to Level 3 as there is not enough information to assign people in need in the cyclone Remal and floods crises to higher levels (level 4 and 5).</t>
  </si>
  <si>
    <t>BGD001Moderate humanitarian conditions - Level 3</t>
  </si>
  <si>
    <t>IPC 15/06/2022; IPC 07/11/2024; UN RC Bangladesh and UNCT Bangladesh 09/06/2024; CARE 31/05/2024; UN RC Bangladesh and UNCT Bangladesh 29/09/2024</t>
  </si>
  <si>
    <t>https://www.ipcinfo.org/fileadmin/user_upload/ipcinfo/docs/IPC_Bangladesh_Chronic_Food_Insecurity_2022June_report.pdf
https://www.ipcinfo.org/fileadmin/user_upload/ipcinfo/docs/IPC_Bangladesh_Acute_Food_Insecurity_Projection_Update_Oct_Dec2024_Report.pdf; https://reliefweb.int/report/bangladesh/bangladesh-cyclone-remal-hctt-humanitarian-response-plan-2024-june-dec-2024
https://reliefweb.int/report/bangladesh/rapid-assessment-cyclone-remal-2024; https://reliefweb.int/report/bangladesh/bangladesh-cyclone-and-monsoon-floods-humanitarian-response-plan-june-march-2025</t>
  </si>
  <si>
    <t xml:space="preserve">It is the number of people facing Level 4 humanitarian conditions in the food security crisis and Rohingya refugee crisis. There is not enough information regarding the humanitarian conditions that can used to assign people in level 4 for the cyclone Remal and floods crises. </t>
  </si>
  <si>
    <t>BGD001Severe humanitarian conditions - Level 4</t>
  </si>
  <si>
    <t xml:space="preserve">It is the number of people facing Level 5 humanitarian conditions in the food security and Rohingya refugee crisis. There is not enough information regarding the humanitarian conditions that can used to assign people in level 5 for the cyclone Remal and floods crises. </t>
  </si>
  <si>
    <t>BGD001Extreme humanitarian conditions - Level 5</t>
  </si>
  <si>
    <t>Total population of Bangladesh (169,828,911) for 2022 according to the Bangladesh Bureau of Statistics (BBS) plus the number of registered Rohingya refugees.</t>
  </si>
  <si>
    <t>BGD002Total population</t>
  </si>
  <si>
    <t>ISCG et al. 13/03/2024; Govt. Bangladesh and UNHCR 11/12/2024</t>
  </si>
  <si>
    <t>https://reliefweb.int/report/bangladesh/2024-joint-response-plan-rohingya-humanitarian-crisis-january-december-2024
https://reliefweb.int/report/bangladesh/rohingya-refugee-responsebangladesh-joint-government-bangladesh-unhcr-population-factsheet-30-november-2024</t>
  </si>
  <si>
    <t>It is the total number of registered Rohingya refugees and host community as they are exposed to the Rohingya refugee crisis.                                                                                         
Population Exposed = total number of registered Rohingya refugees + host community population =  1,006,670 + 544,000 = 1,550,670</t>
  </si>
  <si>
    <t>BGD002People exposed</t>
  </si>
  <si>
    <t>It is the total number of registered Rohingya refugees and host community as they are affected by the Rohingya refugee crisis.
Affected population = total number of registered Rohingya refugees + host community population =  1,006,670 + 544,000 = 1,550,670</t>
  </si>
  <si>
    <t>BGD002People affected</t>
  </si>
  <si>
    <t>Govt. Bangladesh and UNHCR 11/12/2024</t>
  </si>
  <si>
    <t>https://reliefweb.int/report/bangladesh/rohingya-refugee-responsebangladesh-joint-government-bangladesh-unhcr-population-factsheet-30-november-2024</t>
  </si>
  <si>
    <t>Total number of registered Rohingya refugees in Bangladesh</t>
  </si>
  <si>
    <t>BGD002People displaced</t>
  </si>
  <si>
    <t xml:space="preserve">Total crisis-related fatalities in the affected areas (Teknaf, Ukhiya, and Bhashan Char) in the last 6 months. Six months previous to the month the severity index (SI) is calculated are considered. For example, for January 2023 version of SI, months considered will be July 2022 to December 2022. </t>
  </si>
  <si>
    <t>BGD002Fatalities reported</t>
  </si>
  <si>
    <t>BGD002Fatalities in all crises</t>
  </si>
  <si>
    <t>Number of people in need is 1,533,585 as per the JRP 2024. All the registered Rohingya refugees and host community population are considered people in need. 
People in need =  total number of registered Rohingya refugees + host community population =  1,006,670 + 544,000 = 1,550,670</t>
  </si>
  <si>
    <t>BGD002People in Need</t>
  </si>
  <si>
    <t>ISCG et al. 13/03/2024; Govt. Bangladesh and UNHCR 11/12/2024; IPC 07/11/2024</t>
  </si>
  <si>
    <t>https://www.humanitarianresponse.info/en/operations/bangladesh/document/bangladesh-2023-joint-response-plan-rohingya-humanitarian-crisis; 
https://reliefweb.int/report/bangladesh/rohingya-refugee-responsebangladesh-joint-government-bangladesh-unhcr-population-factsheet-30-november-2024
https://www.ipcinfo.org/fileadmin/user_upload/ipcinfo/docs/IPC_Bangladesh_Acute_Food_Insecurity_Projection_Update_Oct_Dec2024_Report.pdf</t>
  </si>
  <si>
    <t xml:space="preserve">Level 3 = PIN - Level 4 (Methodology) = PIN - number of refugees and people in host communities who are in IPC Phase 4 (October-December 2024 projections). </t>
  </si>
  <si>
    <t>BGD002Moderate humanitarian conditions - Level 3</t>
  </si>
  <si>
    <t>http://bbs.portal.gov.bd/sites/default/files/files/bbs.portal.gov.bd/page/b343a8b4_956b_45ca_872f_4cf9b2f1a6e0/2023-04-18-08-42-4f13d316f798b9e5fd3a4c61eae4bfef.pdf
https://reliefweb.int/report/bangladesh/rohingya-refugee-responsebangladesh-joint-government-bangladesh-unhcr-population-factsheet-30-november-2024</t>
  </si>
  <si>
    <t>BGD012Total population</t>
  </si>
  <si>
    <t>The figure represents the total number of people living in the affected areas which is the entire population of the country. The host population in Cox's Bazar and the number of registered refugees are excluded from the figure to avoid double counting (these population groups are considered in the Rohingya refugee crisis).</t>
  </si>
  <si>
    <t>BGD012People exposed</t>
  </si>
  <si>
    <t>BGD012Fatalities in all crises</t>
  </si>
  <si>
    <t>BBS 18/04/2023; Govt. Bangladesh and UNHCR 11/12/2024; IPC 15/06/2022; IPC 07/11/2024</t>
  </si>
  <si>
    <t>http://bbs.portal.gov.bd/sites/default/files/files/bbs.portal.gov.bd/page/b343a8b4_956b_45ca_872f_4cf9b2f1a6e0/2023-04-18-08-42-4f13d316f798b9e5fd3a4c61eae4bfef.pdf
https://reliefweb.int/report/bangladesh/rohingya-refugee-responsebangladesh-joint-government-bangladesh-unhcr-population-factsheet-30-november-2024
https://www.ipcinfo.org/fileadmin/user_upload/ipcinfo/docs/IPC_Bangladesh_Chronic_Food_Insecurity_2022June_report.pdf
https://www.ipcinfo.org/fileadmin/user_upload/ipcinfo/docs/IPC_Bangladesh_Acute_Food_Insecurity_Projection_Update_Oct_Dec2024_Report.pdf</t>
  </si>
  <si>
    <t>BGD012Minimal humanitarian conditions - Level 1</t>
  </si>
  <si>
    <t>BGD013Total population</t>
  </si>
  <si>
    <t>BGD013Fatalities in all crises</t>
  </si>
  <si>
    <t>BGD014Total population</t>
  </si>
  <si>
    <t>BGD014Fatalities in all crises</t>
  </si>
  <si>
    <t>Govt.Bangladesh and UNHCR 11/12/2024; UNHCR accessed 17/12/2024 a; UNHCR 12/12/2024; UNHCR accessed 17/12/2024 b; OCHA 10/10/2024</t>
  </si>
  <si>
    <t>https://reliefweb.int/report/bangladesh/rohingya-refugee-responsebangladesh-joint-government-bangladesh-unhcr-population-factsheet-30-november-2024
https://www.unhcr.org/my/what-we-do/figures-glance-malaysia
https://data.unhcr.org/en/documents/details/113133
https://data.unhcr.org/en/country/mmr
https://ahacentre.org/flash-update/flash-update-no-02-monsoonal-flooding-myanmar-7-august-2024; 
https://reliefweb.int/report/myanmar/myanmar-asia-pacific-flood-typhoon-yagi-emergency-appeal-ndeg-mdrmm021;
https://reliefweb.int/report/myanmar/myanmar-humanitarian-update-no-41-10-october-2024</t>
  </si>
  <si>
    <t>People displaced (MMR002 + MMR003 + MMR004 + MMR006)</t>
  </si>
  <si>
    <t>MMR001People displaced</t>
  </si>
  <si>
    <t>ACLED accessed 23/12/2024; OCHA 10/10/2024</t>
  </si>
  <si>
    <t>https://acleddata.com/data-export-tool/
https://reliefweb.int/report/myanmar/myanmar-humanitarian-update-no-41-10-october-2024</t>
  </si>
  <si>
    <t>Total number of fatalities for all the crises for the last 6 months. Six months previous to the month the severity index (SI) is calculated are considered. For example, for January 2023 version of SI, months considered will be July 2022 to December 2022.</t>
  </si>
  <si>
    <t>MMR001Fatalities reported</t>
  </si>
  <si>
    <t>MMR001Fatalities in all crises</t>
  </si>
  <si>
    <t>Govt.Bangladesh and UNHCR 11/12/2024; UNHCR accessed 17/12/2024 a; UNHCR 12/12/2024; UNHCR accessed 17/12/2024 b</t>
  </si>
  <si>
    <t>https://reliefweb.int/report/bangladesh/rohingya-refugee-responsebangladesh-joint-government-bangladesh-unhcr-population-factsheet-30-november-2024
https://www.unhcr.org/my/what-we-do/figures-glance-malaysia
https://data.unhcr.org/en/documents/details/113133
https://data.unhcr.org/en/country/mmr</t>
  </si>
  <si>
    <t>Number of Rohingya refugees in Bangladesh and Malaysia (0 in Thailand):1,006,670 + 111,410
IDPs in Rakhine (Central) prior to Feb 2021 coup: 177,600 
IDPs in Rakhine (North) prior to Feb 2021 coup: 3,800
Returned IDPs in Rakhine: 21,874
Total:1,321,354 (IDPs in Paletwa township are not considered for convenience of calculation; they are considered in the post-coup conflict crisis).
Given the context of the armed conflict, it is likely that at least some returned IDPs were displaced again and are included in the IDP figure, potentially leading to double counting.</t>
  </si>
  <si>
    <t>MMR002People displaced</t>
  </si>
  <si>
    <t>ACLED accessed 23/12/2024</t>
  </si>
  <si>
    <t>Total number of fatalities in Rakhine state in the last 6 months. Six months previous to the month the severity index (SI) is calculated are considered. For example, for January 2023 version of SI, months considered will be July 2022 to December 2022.</t>
  </si>
  <si>
    <t>MMR002Fatalities reported</t>
  </si>
  <si>
    <t>Total number of fatalities for all the crises (i.e., in all of Myanmar) for the last 6 months. Six months previous to the month the severity index (SI) is calculated are considered. For example, for January 2023 version of SI, months considered will be July 2022 to December 2022.</t>
  </si>
  <si>
    <t>MMR002Fatalities in all crises</t>
  </si>
  <si>
    <t>UNHCR 12/12/2024; UNHCR accessed 17/12/2024</t>
  </si>
  <si>
    <t>https://data.unhcr.org/en/documents/details/113133
https://data.unhcr.org/en/country/mmr</t>
  </si>
  <si>
    <t>The total number of displaced people comprise the IDPs (prior to Feb 2021 coup) and returnees in Kachin and Shan (North) states.
IDPs (prior to Feb 2021 coup) in Kachin is 83,900 and Shan (North) is 7,700
Returnees/Returned IDPs in Kachin: 100,761
Returnees/Returned IDPs Shan (North): 41,527
Total: 233,888
Given the context of the armed conflict, it is likely that at least some returned IDPs were displaced again and are included in the IDP figure, potentially leading to double counting.</t>
  </si>
  <si>
    <t>MMR003People displaced</t>
  </si>
  <si>
    <t>The total number of fatalities for the crisis in Kachin and Northern Shan for the last 6 months. Six months previous to the month the severity index (SI) is calculated are considered. For example, for January 2023 version of SI, months considered will be July 2022 to December 2022.</t>
  </si>
  <si>
    <t>MMR003Fatalities reported</t>
  </si>
  <si>
    <t>MMR003Fatalities in all crises</t>
  </si>
  <si>
    <t>It is the total number of people displaced due to post-coup conflict. It comprises the following:
Post-coup IDPs in all states and regions: 3,212,200
Refugees in India and Thailand: 70,700
Returnees (except Rakhine, Kachin and Northern Shan to avoid double counting): 87,462
Total: 3,370,362</t>
  </si>
  <si>
    <t>MMR004People displaced</t>
  </si>
  <si>
    <t>Total number of fatalities for the crisis for the last 6 months for all the states except Rakhine, Kachin and Shan (North) states to avoid double counting . Six months previous to the month the severity index (SI) is calculated are considered. For example, for January 2023 version of SI, months considered will be July 2022 to December 2022.</t>
  </si>
  <si>
    <t>MMR004Fatalities reported</t>
  </si>
  <si>
    <t>MMR004Fatalities in all crises</t>
  </si>
  <si>
    <t>MMR006Fatalities in all crises</t>
  </si>
  <si>
    <t>World Bank accessed on 22/12/2024</t>
  </si>
  <si>
    <t>https://data.worldbank.org/indicator/SP.POP.TOTL?locations=GR&amp;most_recent_year_desc=false</t>
  </si>
  <si>
    <t>Total population in Greece in 2023</t>
  </si>
  <si>
    <t>GRC002Total population</t>
  </si>
  <si>
    <t>Admin Stat accessed on 22/12/2024</t>
  </si>
  <si>
    <t>https://ugeo.urbistat.com/AdminStat/it/gr/demografia/dati-sintesi/grecia/300/1</t>
  </si>
  <si>
    <t>Only the areas most affected have been considered: Chios, Evros, Dodekanisos (Kos, Kalymnos, Karpathos, Rhodos), Lesvos, Limmos, Samos, and Ikaria</t>
  </si>
  <si>
    <t>GRC002Landmass affected</t>
  </si>
  <si>
    <t>UNHCR 01/10/2024, Hellenic Statistical Authority 29/12/2023</t>
  </si>
  <si>
    <t xml:space="preserve">https://data.unhcr.org/en/documents/details/111904;https://www.statistics.gr/documents/20181/de3e26f6-9b77-d2e5-2ca3-e13bcafe482a </t>
  </si>
  <si>
    <t>The total population of the hotspot islands is concerned by the mixed migration crisis. Those are the following islands: Chios, Evros, Dodekanisos (Kos, Kalymnos, Karpathos, Rhodos), Lesvos, Limmos, Samos, and Ikaria.
This population of these hotspot islands is taken from the Hellenic Statistical Authority estimation of population published on 29 December 2023. The number of people on the move in those islands is included in this number.
This Source was chosen as it is the official agency responsible for conducting census in the country.
The reliability of this data is high because high as it is recent, and it is issued by the agency responsible for conducting census in the country. The methodology used for data collection is transparent and well documented, allowing for easy verification and replication.</t>
  </si>
  <si>
    <t>GRC002People exposed</t>
  </si>
  <si>
    <t>UNHCR 01/10/2024</t>
  </si>
  <si>
    <t>https://data.unhcr.org/en/documents/details/111904</t>
  </si>
  <si>
    <t>The number of people affected corresponds to the total number of people on the move living in the country. This includes Refugees (214,574), Asylum seekers ( 20,887), and stateless people (2,427). 
This figure is taken from the UNHCR ODP biannual factsheet published on 1 October 2024.
This source was chosen because UNHCR is the main agency responsible for tracking the number of people on the move in Greece.
Other sources such as from Hellenic Statistical Authority have been considered, however they were not used as the UNHCR numbers are more recent. 
The reliability of this data is high because it is recent and is based on direct count. The methodology used for data collection is transparent and well-documented, allowing for easy verification and replication.</t>
  </si>
  <si>
    <t>GRC002People affected</t>
  </si>
  <si>
    <t>The number of people displaced corresponds to the total number of people on the move living in the country. This includes Refugees (214,574), Asylum seekers ( 20,887), and stateless people (2,427). 
This figure is taken from the UNHCR ODP biannual factsheet published on 1 October 2024.
This source was chosen because UNHCR is the main agency responsible for tracking the number of people on the move in Greece.
Other sources such as from Hellenic Statistical Authority have been considered, however they were not used as the UNHCR numbers are more recent. 
The reliability of this data is high because it is recent and is based on direct count. The methodology used for data collection is transparent and well-documented, allowing for easy verification and replication.</t>
  </si>
  <si>
    <t>GRC002People displaced</t>
  </si>
  <si>
    <t>IOM accessed on 22/12/2024</t>
  </si>
  <si>
    <t>https://missingmigrants.iom.int/data</t>
  </si>
  <si>
    <t xml:space="preserve">People registered to have died in Greece in the IOM dataset between 01 June 2024 and 30 November 2024. The number is an underestimate, as we are not including the missing people, who some might have died on the route. Furthermore, the true number of fatalities may be higher because of unreported incidents. 
The reliability of this data is low because it doesn't include the missing people and because of the likelihood of some unreported incidents. 
</t>
  </si>
  <si>
    <t>GRC002Fatalities reported</t>
  </si>
  <si>
    <t>GRC002Fatalities in all crises</t>
  </si>
  <si>
    <t>The number of people in need corresponds to the total number of people on the move living in the country. This includesRefugees (214,574), Asylum seekers ( 20,887), and stateless people (2,427). 
This figure is taken from the UNHCR ODP biannual factsheet published on 1 October 2024.
This source was chosen because UNHCR is the main agency responsible for tracking the number of people on the move in Greece.
Other sources such as from Hellenic Statistical Authority have been considered, however they were not used as the UNHCR numbers are more recent. 
The reliability of this data is high because it is recent and is based on direct count. The methodology used for data collection is transparent and well-documented, allowing for easy verification and replication.</t>
  </si>
  <si>
    <t>GRC002People in Need</t>
  </si>
  <si>
    <t>According to INFORM SI methodology, the number of people in Level 1 is equal to the people exposed minus the people affected. People in Level 1 are able to meet their basic needs without employing irreversible coping strategies.
In both options you could also add some information on the overall humanitarian conditions of those people, if known.</t>
  </si>
  <si>
    <t>GRC002Minimal humanitarian conditions - Level 1</t>
  </si>
  <si>
    <t>GRC002Stressed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</si>
  <si>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when there is no reliable source for the severity distribution.
The number of people in Level 3 corresponds to the number of people on the move in Greece. This includes Refugees (214,574), Asylum seekers ( 20,887), and stateless people (2,427). 
This figure is taken from the UNHCR ODP biannual factsheet published on 1 October 2024.
This source was chosen because UNHCR is the main agency responsible for tracking the number of people on the move in Greece.
Reliable needs assessments of operational humanitarian organisations have been considered to determine the distribution of the people in need in Greece, however they were not suitable as they were done early in the crisis between 2015 and 2017 and they are not current and do not reflect the current situation in the country.
The reliability of this data low because is based on ACAPS assigned the total number of people in need to level 3 because of the lack of recent reliable needs assessments, leaving an info-gap for level 4 and level 5.</t>
  </si>
  <si>
    <t>GRC002Moderate humanitarian conditions - Level 3</t>
  </si>
  <si>
    <t xml:space="preserve">The number of people in Level 4 was assigned to zero by ACAPS.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as there is no reliable recent source for the severity distribution.
Reliable needs assessments of operational humanitarian organisations have been considered to determine the distribution of the people in need in Greece, however they were not suitable as they were done early in the crisis between 2015 and 2017 and they are not current and do not reflect the current situation in the country.
The reliability of this data low because is based on ACAPS assigned the total number of people in need to level 3 because of the lack of recent reliable needs assessments, leaving an info-gap for level 4 and level 5.
</t>
  </si>
  <si>
    <t>GRC002Severe humanitarian conditions - Level 4</t>
  </si>
  <si>
    <t xml:space="preserve">The number of people in Level 5 was assigned to zero by ACAPS.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as there is no reliable recent source for the severity distribution.
Reliable needs assessments of operational humanitarian organisations have been considered to determine the distribution of the people in need in Greece, however they were not suitable as they were done early in the crisis between 2015 and 2017 and they are not current and do not reflect the current situation in the country.
The reliability of this data low because is based on ACAPS assigned the total number of people in need to level 3 because of the lack of recent reliable needs assessments, leaving an info-gap for level 4 and level 5.
</t>
  </si>
  <si>
    <t>GRC002Extreme humanitarian conditions - Level 5</t>
  </si>
  <si>
    <t>In this crisis, 1 out of 5 population groups are affected. That is the refugees and Asylum seekers.</t>
  </si>
  <si>
    <t>GRC002Crisis affected groups</t>
  </si>
  <si>
    <t>World Bank accessed 13/12/2024</t>
  </si>
  <si>
    <t>https://data.worldbank.org/indicator/SP.POP.TOTL?locations=IQ</t>
  </si>
  <si>
    <t>The population of Iraq in 2023.</t>
  </si>
  <si>
    <t>IRQ001Total population</t>
  </si>
  <si>
    <t>World Bank accessed 13/12/2024; city population accessed 13/12/2024; OCHA 27/03/2022</t>
  </si>
  <si>
    <t>https://data.worldbank.org/indicator/AG.LND.TOTL.K2?view=chart&amp;locations=IQ; https://www.citypopulation.de/en/iraq/cities/; https://www.unocha.org/publications/report/iraq/iraq-humanitarian-needs-overview-2022-march-2022</t>
  </si>
  <si>
    <t xml:space="preserve">This is the land area (sq. km) of Iraq based on World Bank database, minus the surface area of the AL-MUTHANNA governorate as it was flagged in the 2022 HNO that AL-MUTHANNA governorate is not affected or has people in needs. The surface includes governorates affected by the Syrian refugees. </t>
  </si>
  <si>
    <t>IRQ001Landmass affected</t>
  </si>
  <si>
    <t>World Bank accessed 3/12/2024 ; city population accessed 13/12/2024; OCHA 27/03/2022</t>
  </si>
  <si>
    <t>https://data.worldbank.org/indicator/SP.POP.TOTL?locations=IQ ; https://www.citypopulation.de/en/iraq/cities/;  https://www.unocha.org/publications/report/iraq/iraq-humanitarian-needs-overview-2022-march-2022</t>
  </si>
  <si>
    <t xml:space="preserve">The whole country is considered exposed by the crisis , excpet AL-MUTHANNA governorate as it was flagged in the 2022 HNO that AL-MUTHANNA governorate is not affected or has people in needs.  
</t>
  </si>
  <si>
    <t>IRQ001People exposed</t>
  </si>
  <si>
    <t xml:space="preserve">This field is a concatenation of IRQ002 and IRQ003:
------------
IRQ002:
The number of people affected corresponds to the sum of the total number of IDPs as of 31 August 2024 (1,053,038), in addation to the total number of returnees as of 31 August 2024 (4,897,128). These figures are taken from IOM.
This figure is an estimate since it is hard to capture the accurate number Iraqi who departures the country because of the conflict and IDPs who are not registered. 
----
IRQ003:
The whole Syrian refugee population and  Palestinian refugees in Iraq and part of the hosting population residing in the area is affected by the crisis. 
The number of people affected corresponds to the sum of {Syrian refugees per UNHCR , Palestinian refugees per UNHCR (UNHCR 06/11/2024, p.1), host community estimated by REACH 2022 MSNA, p.10)].
Affected people = 301494 + 7113 + 1,211,125.
</t>
  </si>
  <si>
    <t>This field is a concatenation of IRQ002 and IRQ003:
------------
IRQ002:
http://iraqdtm.iom.int/
----
IRQ003:
https://data.unhcr.org/en/documents/details/112308, https://data.unhcr.org/en/documents/details/91543, https://data.unhcr.org/en/situations/syria/location/14201</t>
  </si>
  <si>
    <t>IRQ001People affected</t>
  </si>
  <si>
    <t>IOM accessed 12/11/2024; UNHCR 06/11/2024, UNHCR accessed 12/11/2024</t>
  </si>
  <si>
    <t>http://iraqdtm.iom.int/; https://data.unhcr.org/en/documents/details/107096, https://data.unhcr.org/en/situations/syria/location/14201</t>
  </si>
  <si>
    <t xml:space="preserve">The displaced people in Iraq include:
• Total number of IDPs as of 31 August 2024 (1,053,038) (IOM) 
• Returnees as of 31 August 2024 (4,897,128) (IOM)
• Syrian refugees as of 30 November 2024 (301494) (UNHCR) 
• Palestinian refugees as of 30 September 2024(7113) (UNHCR). This figure is an estimate since it is hard to capture the accurate number Iraqi who departures the country because of the conflict and IDPs who are not registered. 
Iraqi who left Iraq are not considered in needs or affected by the crisis.
</t>
  </si>
  <si>
    <t>IRQ001People displaced</t>
  </si>
  <si>
    <t>ACLED accessed 13/12/2024</t>
  </si>
  <si>
    <t>The figure represents the number of fatalities between 1 June 2024 and 30 November 2024.</t>
  </si>
  <si>
    <t>IRQ001Fatalities reported</t>
  </si>
  <si>
    <t>IRQ001Fatalities in all crises</t>
  </si>
  <si>
    <t>This field is a concatenation of IRQ002 and IRQ003:
------------
IRQ002:
REACH 14/12/2023, IOM accessed 13/12/2024
----
IRQ003:
UNHCR 23/03/2021, UNHCR accessed 13/12/2024 ; UNHCR 06/11/2024</t>
  </si>
  <si>
    <t>This field is a concatenation of IRQ002 and IRQ003:
------------
IRQ002:
https://reliefweb.int/report/iraq/iraq-cross-cutting-needs-assessment-ccna-key-multi-sectoral-findings-january-2024?_gl=1*1okewgl*_ga*MTE4NTgyMjEyMy4xNzAwOTM4Njgz*_ga_E60ZNX2F68*MTcxNTY3NjAyMi4yNjQuMS4xNzE1Njc2MDM1LjQ3LjAuMA.., http://iraqdtm.iom.int/
----
IRQ003:
https://data.unhcr.org/en/documents/details/91543, https://data.unhcr.org/en/situations/syria/location/14201; https://data.unhcr.org/en/documents/details/107096</t>
  </si>
  <si>
    <t>This field is a concatenation of IRQ002 and IRQ003:
------------
IRQ002:
People in need are displaced people due conflict in extreme (Level 5), sever (Level 4), and moderate (Level 3) humanitarian conditions. Food Consumption Score (FCS) and Household Hunger Score (HHS) were used to determine the level of humanitarian conditions. REACH Cross-Cutting Needs Assessment (CCNA) Key Multi-Sectoral Findings (January 2024) for this purpose. 
Based on HNO methodology, Borderline consumption FCS 28.5&gt; - &gt; 42.5 (regardless of HHS score) are placed on L3, Poor consumption FCS =&lt;28.5 are placed at L4, Poor consumption FCS =&lt;28.5 and sever HHS at L5.
According to REACH assessment, 1% had borderline FCS and are placed at L3, 0.5% had poor FCS with no sever HHS and are placed at L4, no sever HHS and 0% at L5.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
----
IRQ003:
The number of People in need includes Syrian (UNHCR) and Palestinian refugees (UNHCR 06/11/2024)
as well as host community (UNHCR 23/03/2021, p.10) in extreme (Level 5), sever (Level 4), and moderate (Level 3) humanitarian conditions
The host community was included because refugee makes a significant percentage of the population, and the crisis had put pressure on health, education, and other social services for a population that already experience high vulnerabilities, resulting in humanitarian needs for the host community.
Food Consumption Score (FCS) were used to determine the level of humanitarian conditions. REACH MSNA VI of Syrian Refugees and Host Communities in Iraq (March 2022) was used for this purpose.
Based on HNO methodology, Borderline consumption FCS 28.5&gt; - &gt; 42.5 (regardless of HHS score) are placed on L3, Poor consumption FCS =&lt;28.5 are placed at L4, Poor consumption FCS =&lt;28.5 and sever HHS at L5.
According to REACH assessment for refugees, 7% had borderline FCS and are placed at L3, 1% had poor FCS and are placed at L4. No sever HHS is assumed and 0% are placed at L5. For host community, 1% had borderline FCS and are placed at L3, 0% had poor FCS so L4 &amp; L5 are considered 0%.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t>
  </si>
  <si>
    <t>IRQ001People in Need</t>
  </si>
  <si>
    <t>World Bank accessed 13/12/2024 ; city population accessed 13/12/2024; UNHCR 07/03/2024; REACH 23/03/2021; UNHCR accessed 13/12/2024; IOM accessed 13/12/2024; OCHA 27/03/2022</t>
  </si>
  <si>
    <t>http://iraqdtm.iom.int/; https://data.unhcr.org/en/documents/details/101433; https://data.unhcr.org/en/documents/details/91543; https://data.unhcr.org/en/situations/syria/location/14201; https://www.unocha.org/publications/report/iraq/iraq-humanitarian-needs-overview-2022-march-2022</t>
  </si>
  <si>
    <t>IRQ001Minimal humanitarian conditions - Level 1</t>
  </si>
  <si>
    <t>This field is a concatenation of IRQ002 and IRQ003:
------------
IRQ002:
REACH 14/12/2023, IOM accessed 13/12/2024
----
IRQ003:
UNHCR 06/11/2024, UNHCR 23/03/2021, UNHCR accessed 13/12/2024</t>
  </si>
  <si>
    <t>This field is a concatenation of IRQ002 and IRQ003:
------------
IRQ002:
https://reliefweb.int/report/iraq/iraq-cross-cutting-needs-assessment-ccna-key-multi-sectoral-findings-january-2024?_gl=1*1okewgl*_ga*MTE4NTgyMjEyMy4xNzAwOTM4Njgz*_ga_E60ZNX2F68*MTcxNTY3NjAyMi4yNjQuMS4xNzE1Njc2MDM1LjQ3LjAuMA.., http://iraqdtm.iom.int/
----
IRQ003:
https://data.unhcr.org/en/documents/details/112308, https://data.unhcr.org/en/documents/details/91543, https://data.unhcr.org/en/situations/syria/location/14201</t>
  </si>
  <si>
    <t>According to INFORM SI methodology, the number of people in Level 2 is equal to the people affected minus people in need. People in Level 2 might be facing some dififculties accessing their needs without external assistance.</t>
  </si>
  <si>
    <t>IRQ001Stressed humanitarian conditions - Level 2</t>
  </si>
  <si>
    <t>This field is a concatenation of IRQ002 and IRQ003:
------------
IRQ002:
According to INFORM SI Severity Index methodology, the sum of people in Levels 3, 4 and 5 is equal to the total number of people in need. To estimate the severity distribution of the people in need ACAPS used Food Consumption Score (FCS) and Household Hunger Score (HHS). REACH Cross-Cutting Needs Assessment (CCNA) Key Multi-Sectoral Findings (January 2024) for this purpose. 
Based on HNO methodology, Borderline consumption FCS 28.5&gt; - &gt; 42.5 (regardless of HHS score) are placed on L3, Poor consumption FCS =&lt;28.5 are placed at L4, Poor consumption FCS =&lt;28.5 and sever HHS at L5.
According to REACH assessment, 1% had borderline FCS and are placed at L3, 0.5% had poor FCS with no sever HHS and are placed at L4, no sever HHS and 0% at L5.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
----
IRQ003:
According to INFORM SI Severity Index methodology, the sum of people in Levels 3, 4 and 5 is equal to the total number of people in need. To estimate the severity distribution of the people in need ACAPS used Food Consumption Score (FCS). REACH MSNA VI of Syrian Refugees and Host Communities in Iraq (March 2022) was used for this purpose.
Based on HNO methodology, Borderline consumption FCS 28.5&gt; - &gt; 42.5 (regardless of HHS score) are placed on L3, Poor consumption FCS =&lt;28.5 are placed at L4, Poor consumption FCS =&lt;28.5 and sever HHS at L5.
According to REACH assessment for refugees, 7% had borderline FCS and are placed at L3, 1% had poor FCS and are placed at L4. No sever HHS is assumed and 0% are placed at L5. For host community, 1% had borderline FCS and are placed at L3, 0% had poor FCS so L4 &amp; L5 are considered 0%.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t>
  </si>
  <si>
    <t>IRQ001Moderate humanitarian conditions - Level 3</t>
  </si>
  <si>
    <t>IRQ001Severe humanitarian conditions - Level 4</t>
  </si>
  <si>
    <t>This field is a concatenation of IRQ002 and IRQ003:
------------
IRQ002:
According to INFORM SI Severity Index methodology, the sum of people in Levels 3, 4 and 5 is equal to the total number of people in need. To estimate the severity distribution of the people in need ACAPS used Food Consumption Score (FCS) and Household Hunger Score (HHS). REACH Cross-Cutting Needs Assessment (CCNA) Key Multi-Sectoral Findings (January 2024) for this purpose. 
Based on HNO methodology, Borderline consumption FCS 28.5&gt; - &gt; 42.5 (regardless of HHS score) are placed on L3, Poor consumption FCS =&lt;28.5 are placed at L4, Poor consumption FCS =&lt;28.5 and sever HHS at L5.
According to REACH assessment, 1% had borderline FCS and are placed at L3, 0.5% had poor FCS with no sever HHS and are placed at L4, no sever HHS and 0% at L5.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
----
IRQ003:
According to INFORM SI Severity Index methodology, the sum of people in Levels 3, 4 and 5 is equal to the total number of people in need. To estimate the severity distribution of the people in need ACAPS used Food Consumption Score (FCS).  REACH MSNA VI of Syrian Refugees and Host Communities in Iraq (March 2022) was used for this purpose.
Based on HNO methodology, Borderline consumption FCS 28.5&gt; - &gt; 42.5 (regardless of HHS score) are placed on L3, Poor consumption FCS =&lt;28.5 are placed at L4, Poor consumption FCS =&lt;28.5 and sever HHS at L5.
According to REACH assessment for refugees, 7% had borderline FCS and are placed at L3, 1% had poor FCS and are placed at L4. No sever HHS is assumed and 0% are placed at L5. For host community, 1% had borderline FCS and are placed at L3, 0% had poor FCS so L4 &amp; L5 are considered 0%.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t>
  </si>
  <si>
    <t>IRQ001Extreme humanitarian conditions - Level 5</t>
  </si>
  <si>
    <t>IOM accessed 13/12/2024; UNHCR 06/11/2024, UNHCR 23/03/2021; UNHCR accessed 13/12/2024</t>
  </si>
  <si>
    <t>https://data.unhcr.org/en/documents/details/101433, https://data.unhcr.org/en/situations/syria/location/14201; http://iraqdtm.iom.int/; https://data.unhcr.org/en/documents/details/112308</t>
  </si>
  <si>
    <t>Iraq has four groups affected by the Multiple crises : 1. IDPs and 2. Returnees 3. Syrian and Palestinian refugees and asylum seekers and 4. Host community.</t>
  </si>
  <si>
    <t>IRQ001Crisis affected groups</t>
  </si>
  <si>
    <t>Total population in Iraq in 2023.</t>
  </si>
  <si>
    <t>IRQ002Total population</t>
  </si>
  <si>
    <t>IRQ002Landmass affected</t>
  </si>
  <si>
    <t>The whole country is considered exposed by the crisis, excpet AL-MUTHANNA governorate as it was flagged in the 2022 HNO that AL-MUTHANNA governorate is not affected or has people in needs. This figure is taken from (World Bank and city population).</t>
  </si>
  <si>
    <t>IRQ002People exposed</t>
  </si>
  <si>
    <t>IOM accessed 13/12/2024</t>
  </si>
  <si>
    <t>http://iraqdtm.iom.int/</t>
  </si>
  <si>
    <t xml:space="preserve">The number of people affected corresponds to the sum of the total number of IDPs as of 31 August 2024 (1,053,038), in addation to the total number of returnees as of 31 August 2024 (4,897,128). These figures are taken from IOM.
This figure is an estimate since it is hard to capture the accurate number Iraqi who departures the country because of the conflict and IDPs who are not registered. </t>
  </si>
  <si>
    <t>IRQ002People affected</t>
  </si>
  <si>
    <t xml:space="preserve">The displaced people in Iraq include:
• Total number of IDPs as of 31 August 2024 (1,053,038) (IOM) 
• Returnees as of 31 August 2024 (4,897,128) (IOM)
This figure is an estimate since it is hard to capture the accurate number Iraqi who departures the country because of the conflict and IDPs who are not registered. 
Iraqi who left Iraq are not considered in needs or affected by the crisis.
</t>
  </si>
  <si>
    <t>IRQ002People displaced</t>
  </si>
  <si>
    <t>The number of fatalities between 1 June  2024 and 30 November 2024 related to conflict in Iraq.</t>
  </si>
  <si>
    <t>IRQ002Fatalities reported</t>
  </si>
  <si>
    <t>The number of fatalities between 1 June 2024 and 30 November 2024.</t>
  </si>
  <si>
    <t>IRQ002Fatalities in all crises</t>
  </si>
  <si>
    <t>REACH 14/12/2023, IOM accessed 13/12/2024</t>
  </si>
  <si>
    <t>https://reliefweb.int/report/iraq/iraq-cross-cutting-needs-assessment-ccna-key-multi-sectoral-findings-january-2024?_gl=1*1okewgl*_ga*MTE4NTgyMjEyMy4xNzAwOTM4Njgz*_ga_E60ZNX2F68*MTcxNTY3NjAyMi4yNjQuMS4xNzE1Njc2MDM1LjQ3LjAuMA.., http://iraqdtm.iom.int/</t>
  </si>
  <si>
    <t>People in need are displaced people due conflict in extreme (Level 5), sever (Level 4), and moderate (Level 3) humanitarian conditions. Food Consumption Score (FCS) and Household Hunger Score (HHS) were used to determine the level of humanitarian conditions. REACH Cross-Cutting Needs Assessment (CCNA) Key Multi-Sectoral Findings (January 2024) for this purpose. 
Based on HNO methodology, Borderline consumption FCS 28.5&gt; - &gt; 42.5 (regardless of HHS score) are placed on L3, Poor consumption FCS =&lt;28.5 are placed at L4, Poor consumption FCS =&lt;28.5 and sever HHS at L5.
According to REACH assessment, 1% had borderline FCS and are placed at L3, 0.5% had poor FCS with no sever HHS and are placed at L4, no sever HHS and 0% at L5.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t>
  </si>
  <si>
    <t>IRQ002People in Need</t>
  </si>
  <si>
    <t>World Bank accessed 13/12/2024 ; city population accessed 13/12/2024 ; IOM accessed 13/12/2024; OCHA 27/03/2022</t>
  </si>
  <si>
    <t>https://data.worldbank.org/indicator/SP.POP.TOTL?locations=IQ ; https://www.citypopulation.de/en/iraq/cities/ ; http://iraqdtm.iom.int/;  https://www.unocha.org/publications/report/iraq/iraq-humanitarian-needs-overview-2022-march-2022</t>
  </si>
  <si>
    <t>According to INFORM SI methodology, the number of people in Level 1 is equal to the people exposed minus the people affected. People in Level 1 are able to meet their basic needs without employing irreversible coping strategies. The figure represents the total population of Iraq excpet AL-MUTHANNA governorate minus (in-camp IDPS, out-of-camp IDPS, and returnees).</t>
  </si>
  <si>
    <t>IRQ002Minimal humanitarian conditions - Level 1</t>
  </si>
  <si>
    <t>According to INFORM SI methodology, the number of people in Level 2 is equal to the people affected minus people in need. People in Level 2 might be facing some dififculties accessing their needs without external assistance. The affected people in this context are the displaced people in Iraq due to conflict.</t>
  </si>
  <si>
    <t>IRQ002Stressed humanitarian conditions - Level 2</t>
  </si>
  <si>
    <t xml:space="preserve">According to INFORM SI Severity Index methodology, the sum of people in Levels 3, 4 and 5 is equal to the total number of people in need. To estimate the severity distribution of the people in need ACAPS used Food Consumption Score (FCS) and Household Hunger Score (HHS). REACH Cross-Cutting Needs Assessment (CCNA) Key Multi-Sectoral Findings (January 2024) for this purpose. 
Based on HNO methodology, Borderline consumption FCS 28.5&gt; - &gt; 42.5 (regardless of HHS score) are placed on L3, Poor consumption FCS =&lt;28.5 are placed at L4, Poor consumption FCS =&lt;28.5 and sever HHS at L5.
According to REACH assessment, 1% had borderline FCS and are placed at L3, 0.5% had poor FCS with no sever HHS and are placed at L4, no sever HHS and 0% at L5.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
</t>
  </si>
  <si>
    <t>IRQ002Moderate humanitarian conditions - Level 3</t>
  </si>
  <si>
    <t>IRQ002Severe humanitarian conditions - Level 4</t>
  </si>
  <si>
    <t>IRQ002Extreme humanitarian conditions - Level 5</t>
  </si>
  <si>
    <t>In this crisis, 2 out of 5 population groups are affected: :IDPs and returnees.</t>
  </si>
  <si>
    <t>IRQ002Crisis affected groups</t>
  </si>
  <si>
    <t>IRQ003Total population</t>
  </si>
  <si>
    <t>Kurdistan Regional Government accessed 13/12/2024; UNHCR 06/11/2024</t>
  </si>
  <si>
    <t>https://gov.krd/boi-en/why-kurdistan/region/facts-figures/region-kurdistan-fact-sheet/ ; https://data.unhcr.org/en/documents/details/112308</t>
  </si>
  <si>
    <t>Iraq hosts over 327,000 refugees and asylum-seekers, mostly Syrians (over 295,000), the majority of whom live in the Kurdistan Region of Iraq (KR-I).</t>
  </si>
  <si>
    <t>IRQ003Landmass affected</t>
  </si>
  <si>
    <t>KRSO accessed 13/12/2024, UNHCR 06/11/2024, UNHCR accessed 13/12/2024</t>
  </si>
  <si>
    <t>https://krso.gov.krd/en/statistics/population, https://data.unhcr.org/en/documents/details/112308, https://data.unhcr.org/en/situations/syria/location/14201</t>
  </si>
  <si>
    <t>Iraq hosts over 327,000 refugees and asylum-seekers, mostly Syrians (over 295,000), the majority of whom live in the Kurdistan Region of Iraq (KR-I). The number of people exposed corresponds to the sum of {the estimated total population of Kurdistan Iraq in 2024(KRSO) , the number of Syrian refugees in Iraq as of 30 November 2024 (UNHCR), the total number of Palestinian refugees in Iraq as of 30 September 2024 (UNHCR 06/11/2024, p.1)}.</t>
  </si>
  <si>
    <t>IRQ003People exposed</t>
  </si>
  <si>
    <t>UNHCR 06/11/2024, UNHCR 23/03/2021, UNHCR accessed 13/12/2024</t>
  </si>
  <si>
    <t>https://data.unhcr.org/en/documents/details/112308, https://data.unhcr.org/en/documents/details/91543, https://data.unhcr.org/en/situations/syria/location/14201</t>
  </si>
  <si>
    <t xml:space="preserve">The whole Syrian refugee population and  Palestinian refugees in Iraq and part of the hosting population residing in the area is affected by the crisis. 
The number of people affected corresponds to the sum of {Syrian refugees per UNHCR , Palestinian refugees per UNHCR (UNHCR 06/11/2024, p.1), host community estimated by REACH 2022 MSNA, p.10)].
Affected people = 301494 + 7113 + 1,211,125.
</t>
  </si>
  <si>
    <t>IRQ003People affected</t>
  </si>
  <si>
    <t>UNHCR 06/11/2024, UNHCR accessed 13/12/2024</t>
  </si>
  <si>
    <t>https://data.unhcr.org/en/documents/details/112308, https://data.unhcr.org/en/situations/syria/location/14201</t>
  </si>
  <si>
    <t xml:space="preserve">The number of people displaced by the Syrian and Palestinian refugees crisis includes 301494 Syrian refugees as of 30 September 2024 per UNHCR, and 7113 Palestinian refugees as of 30 September 2024 per UNHCR (UNHCR 06/11/2024, p.1).
</t>
  </si>
  <si>
    <t>IRQ003People displaced</t>
  </si>
  <si>
    <t>IRQ003Fatalities reported</t>
  </si>
  <si>
    <t>The figure represents the number of fatalities between 1 June  2024 and 30 November 2024.</t>
  </si>
  <si>
    <t>IRQ003Fatalities in all crises</t>
  </si>
  <si>
    <t>UNHCR 23/03/2021, UNHCR accessed 13/12/2024 ; UNHCR 06/11/2024</t>
  </si>
  <si>
    <t>https://data.unhcr.org/en/documents/details/91543, https://data.unhcr.org/en/situations/syria/location/14201; https://data.unhcr.org/en/documents/details/107096</t>
  </si>
  <si>
    <t>The number of People in need includes Syrian (UNHCR) and Palestinian refugees (UNHCR 06/11/2024)
as well as host community (UNHCR 23/03/2021, p.10) in extreme (Level 5), sever (Level 4), and moderate (Level 3) humanitarian conditions
The host community was included because refugee makes a significant percentage of the population, and the crisis had put pressure on health, education, and other social services for a population that already experience high vulnerabilities, resulting in humanitarian needs for the host community.
Food Consumption Score (FCS) were used to determine the level of humanitarian conditions. REACH MSNA VI of Syrian Refugees and Host Communities in Iraq (March 2022) was used for this purpose.
Based on HNO methodology, Borderline consumption FCS 28.5&gt; - &gt; 42.5 (regardless of HHS score) are placed on L3, Poor consumption FCS =&lt;28.5 are placed at L4, Poor consumption FCS =&lt;28.5 and sever HHS at L5.
According to REACH assessment for refugees, 7% had borderline FCS and are placed at L3, 1% had poor FCS and are placed at L4. No sever HHS is assumed and 0% are placed at L5. For host community, 1% had borderline FCS and are placed at L3, 0% had poor FCS so L4 &amp; L5 are considered 0%.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t>
  </si>
  <si>
    <t>IRQ003People in Need</t>
  </si>
  <si>
    <t>KRSO accessed 13/12/2024, UNHCR 11/06/2024, UNHCR accessed 13/12/2024; UNHCR 23/03/2021</t>
  </si>
  <si>
    <t>https://krso.gov.krd/en/statistics/population; https://data.unhcr.org/en/situations/syria/location/14201; https://data.unhcr.org/en/documents/details/91543; https://data.unhcr.org/en/documents/details/112308</t>
  </si>
  <si>
    <t>IRQ003Minimal humanitarian conditions - Level 1</t>
  </si>
  <si>
    <t>IRQ003Stressed humanitarian conditions - Level 2</t>
  </si>
  <si>
    <t>According to INFORM SI Severity Index methodology, the sum of people in Levels 3, 4 and 5 is equal to the total number of people in need. To estimate the severity distribution of the people in need ACAPS used Food Consumption Score (FCS). REACH MSNA VI of Syrian Refugees and Host Communities in Iraq (March 2022) was used for this purpose.
Based on HNO methodology, Borderline consumption FCS 28.5&gt; - &gt; 42.5 (regardless of HHS score) are placed on L3, Poor consumption FCS =&lt;28.5 are placed at L4, Poor consumption FCS =&lt;28.5 and sever HHS at L5.
According to REACH assessment for refugees, 7% had borderline FCS and are placed at L3, 1% had poor FCS and are placed at L4. No sever HHS is assumed and 0% are placed at L5. For host community, 1% had borderline FCS and are placed at L3, 0% had poor FCS so L4 &amp; L5 are considered 0%.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t>
  </si>
  <si>
    <t>IRQ003Moderate humanitarian conditions - Level 3</t>
  </si>
  <si>
    <t>IRQ003Severe humanitarian conditions - Level 4</t>
  </si>
  <si>
    <t>According to INFORM SI Severity Index methodology, the sum of people in Levels 3, 4 and 5 is equal to the total number of people in need. To estimate the severity distribution of the people in need ACAPS used Food Consumption Score (FCS).  REACH MSNA VI of Syrian Refugees and Host Communities in Iraq (March 2022) was used for this purpose.
Based on HNO methodology, Borderline consumption FCS 28.5&gt; - &gt; 42.5 (regardless of HHS score) are placed on L3, Poor consumption FCS =&lt;28.5 are placed at L4, Poor consumption FCS =&lt;28.5 and sever HHS at L5.
According to REACH assessment for refugees, 7% had borderline FCS and are placed at L3, 1% had poor FCS and are placed at L4. No sever HHS is assumed and 0% are placed at L5. For host community, 1% had borderline FCS and are placed at L3, 0% had poor FCS so L4 &amp; L5 are considered 0%.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t>
  </si>
  <si>
    <t>IRQ003Extreme humanitarian conditions - Level 5</t>
  </si>
  <si>
    <t>In this crisis, 2 out of 5 population groups are affected: host population, and refugees and asylum seekers.</t>
  </si>
  <si>
    <t>IRQ003Crisis affected groups</t>
  </si>
  <si>
    <t>DOS accessed  09/12/2024</t>
  </si>
  <si>
    <t xml:space="preserve">https://dosweb.dos.gov.jo/
</t>
  </si>
  <si>
    <t>The figure takes into account migration and emigration trends, including new population dynamics following the 2011 Syrian conflict. The figure represents the Estimated Population of all Jordan governorates, as of 9 December 2024.</t>
  </si>
  <si>
    <t>JOR002Total population</t>
  </si>
  <si>
    <t>DOS accessed 09/12/2024 ; UNHCR accessed 09/12/2024</t>
  </si>
  <si>
    <t>https://dosweb.dos.gov.jo/population/population-2/ ; https://data2.unhcr.org/en/situations/syria/location/36</t>
  </si>
  <si>
    <t>Around 90% of the registered Syrian refugees live in Amman, Irbid, Mafraq and Zarqa. Therefore, only these four governorates were counted in the affected landmass. Each of the four governorates has more than 20,000 Syrian refugees per admin 1 level.</t>
  </si>
  <si>
    <t>JOR002Landmass affected</t>
  </si>
  <si>
    <t>DOS accessed 09/12/24 ; UNHCR accessed 09/12/2024</t>
  </si>
  <si>
    <t xml:space="preserve">The figure represents the Estimated Population of the 4 governorates, at End-year 2023. According to the Jordanian Department of Statistics immigration and emigration, including of Syrian refugees after 2011, are already taken into account in their annual population estimates. Therefore, the number of people exposed is the sum of the estimated population of the four governorates hosting around 90% of the registered Syrian refugees: Irbid, Amman, Mafraq and Zarqa. Each of the four governorates has more than 20,000 Syrian refugees per admin 1 level.
To avoid double counting UNHCR refugee figures per admin level 1 are therefore not added. The figure might thus be an overestimation of the total number of people exposed. 
</t>
  </si>
  <si>
    <t>JOR002People exposed</t>
  </si>
  <si>
    <t>UNHCR accessed 09/12/2024 ; 3RP 05/03/2024 ; 3RP 02/02/2023</t>
  </si>
  <si>
    <t>https://data2.unhcr.org/en/situations/syria/location/36; https://www.3rpsyriacrisis.org/portfolio/rso2024/  ; https://www.3rpsyriacrisis.org/portfolio/rso2023/</t>
  </si>
  <si>
    <t xml:space="preserve">The number of people affected corresponds to the sum of {Syrian refugees in Jordan (registered Syrian refugees with UNHCR, the Unregistered Syrian refugees), Palestine refugees from Syria , host community members in need}.
We are using 3RP numbers as they provide numbers for both the registered and unregistered refugees in Jordan. It also provides the number for the Palestinian from Syria refuges, and the number of host community.
For the host community, UNHCR's 3RP 2023 (p.12)numbers were used instead of 2024 as they show significant jump with no explanation for the change in numbers (2,700,000 compared to 520,000). Latest developments do not support the unexplained significant jump in 3RP 2024(p.12) and as such 3RP 2023 number for host community was used instead. Per 3RP 2023, 520,000 the host communities are in need.
Registered Syrian refugees = 619,559 (UNHCR)
Unregistered Syrian refugees = 680441
PRS = 20,000
host community in need = 520,000
This reliability of this indicator is law because the number of unregistered Syrian refugees is an estimation (The total number of refugees  was provided by the Government of Jordan which might be over- or under-estimated and the unregistered was obtained by subtracting the current number of registered Syrian refugees from the estimated total figure).
</t>
  </si>
  <si>
    <t>JOR002People affected</t>
  </si>
  <si>
    <t>UNHCR accessed 09/12/2024 ;  3RP 05/03/2024; 3RP 02/02/2023</t>
  </si>
  <si>
    <t>https://data2.unhcr.org/en/situations/syria/location/36 ; https://www.3rpsyriacrisis.org/portfolio/rso2023/ ;  https://www.3rpsyriacrisis.org/portfolio/rso2024/</t>
  </si>
  <si>
    <t>The number of people displaced by the Syrian refugees crisis includes 1.3 million Syrian refugees in Jordan in 2024, and 20,000 Palestinian refugees displaced from Syria. These figures are taken from 3RP 2024 (p.12)and 3RP 2023 (p.12)</t>
  </si>
  <si>
    <t>JOR002People displaced</t>
  </si>
  <si>
    <t xml:space="preserve">WFP 18/07/2023; UNHCR accessed 09/12/2024 ; 3RP 05/03/2024 ; 3RP 02/02/2023  </t>
  </si>
  <si>
    <t xml:space="preserve">https://reliefweb.int/report/jordan/food-security-numbers-refugees-jordan-q1-2023;
https://data2.unhcr.org/en/situations/syria/location/36 ; https://www.3rpsyriacrisis.org/portfolio/rso2024/  ; https://www.3rpsyriacrisis.org/portfolio/rso2023/
</t>
  </si>
  <si>
    <t>For PiN, we are using the number provided by the 3RP because unlike UNHCR ODP portal provides the numbers for both the registered and unregistered refugees in Jordan (620k and 680k respectively). It also provides the number for the Palestinian from Syria refugees, and the number of host community in need. 
Registered Syrian refugees = 619,559
Unregistered Syrian refugees = 680441
Palestinian Refugees from Syria = 20,000 (3RP 2024,P.12)
Host community in need = 520,000  (3RP 2023,P.12)
Per 3RP 2024 (P.32), there are 1,300,000 refugees in Jordan. However, 3RP 2024 doesn’t specify humanitarian conditions level for the Syrian refugees. For PiN, UNHCR's 3RP 2023 (P.12) numbers were used instead of 3RP 2024. For humanitarian conditions, CARI food insecurity indicators by WFP (p.4) for 2023 Q1 were used. 
For the host community in need, UNHCR's 3RP 2023 numbers were used instead of 3RP 2024, as 3RP 2024 shows a significant jump in the number of host community in need with no explanation for the change in numbers (2,700,000 compared to 520,000). The recent developments don’t support the significant jump in the number of host community in need. As such 3RP 2023 numbers were used (520,000 people). Per 3RP 2023, 520,000 of the host communities are in need, and all of them conservatively were placed at Level 3 as there are no reliable assessments on their humanitarian conditions.
Per WFP CARI, 2% of Syrian refugees in host community are severely food insecure, 61% moderately insecure, 37% food secure. For the Syrian refugees SI levels, an adjustment is made to place the 0% at Level 5, the 2% who severely food insecure at Level 4, 61% who are moderately food insecure at Level 3.
PiN = Level 5 + Level 4 + Level 3
Level 5 = 0%* Syrians Ref + 0% Palestinian from Syria Ref + 0%* host community in need = 0
Level 4= 2% Syrians Ref + 2% Palestinian from Syria Ref + 0%* host community in need = 26,000 + 400 + 0 = 26,400
Level 3= 61% Syrians Ref + 61% Palestinian from Syria Ref + 100%* host community in need = 793,000 + 12,200 + 520,000 = 1,325,200
PiN = 0+26,400+ 1,325,200</t>
  </si>
  <si>
    <t>JOR002People in Need</t>
  </si>
  <si>
    <t>DOS accessed 09/12/2024 ; UNHCR accessed 09/12/2024 ; 3RP 05/03/2024 ; 3RP 02/02/2023; WFP 18/07/2023</t>
  </si>
  <si>
    <t>https://dosweb.dos.gov.jo/population/population-2/ ; https://data2.unhcr.org/en/situations/syria/location/36  ; https://www.3rpsyriacrisis.org/portfolio/rso2024/ ;  https://www.3rpsyriacrisis.org/portfolio/rso2023/</t>
  </si>
  <si>
    <t>JOR002Minimal humanitarian conditions - Level 1</t>
  </si>
  <si>
    <t>JOR002Stressed humanitarian conditions - Level 2</t>
  </si>
  <si>
    <t>According to INFORM SI Severity Index methodology, the sum of people in Levels 3, 4 and 5 is equal to the total number of people in need. To estimate the severity distribution of the people in need ACAPS used CARI food insecurity indicators by WFP (P.4) for 2023 Q1 as the 3RP doesn't provide a breakdown of PiN based on humanitarian conditions levels. CARI assessment conducted by the WFP provides a score for refugees in host community and refugees in camps. The CARI food insecurity indicators that is for refugees in host communities was used as the majority of the Syrian refugees reside outside the camps.
Per WFP CARI, 2% of Syrian refugees in host community are severely food insecure, 61% moderately insecure, 37% food secure. For the Syrian refugees SI levels, an adjustment is made to place the 0% at Level 5, the 2% who severely food insecure at Level 4, 61% who are moderately food insecure at Level 3. 
For the host community in need, UNHCR's 3RP 2023 numbers were used instead of 3RP 2024, as 3RP 2024 shows a significant jump in the number of host community in need with no explanation for the change in numbers (2,700,000 compared to 520,000). Latest developments do not support the unexplained significant jump in 3RP 2024 and as such 3RP 2023 number for host community was used instead. Per 3RP 2023, 520,000 million of the host communities are in need, and all of them conservatively were placed at Level 3 as there are no reliable assessments on their humanitarian conditions.
Registered Syrian refugees =  619559
Unregistered Syrian refugees = 680441
Palestinian Refugees from Syria = 20,000
Host community in need = 520,000
Level 5 = 0%* Syrians Ref + 0% Palestinian from Syria Ref + 0%* host community in need = 0
Level 4= 2% Syrians Ref + 2% Palestinian from Syria Ref + 0%* host community in need = 26,000 + 400 + 0 = 26,400
Level 3= 61% Syrians Ref + 61% Palestinian from Syria Ref + 100%* host community in need = 793,000 + 12,200 + 520,000 = 1,325,200</t>
  </si>
  <si>
    <t>JOR002Moderate humanitarian conditions - Level 3</t>
  </si>
  <si>
    <t>JOR002Severe humanitarian conditions - Level 4</t>
  </si>
  <si>
    <t>JOR002Extreme humanitarian conditions - Level 5</t>
  </si>
  <si>
    <t>The figure represents fatalities between 1 June 2024 and 30 November 2024 related to Syrian refugees.</t>
  </si>
  <si>
    <t>JOR002Fatalities reported</t>
  </si>
  <si>
    <t>The figure represents fatalities between 1 June 2024 and 30 November 2024.</t>
  </si>
  <si>
    <t>JOR002Fatalities in all crises</t>
  </si>
  <si>
    <t>JOR002Crisis affected groups</t>
  </si>
  <si>
    <t>OCHA 03/03/2024</t>
  </si>
  <si>
    <t>https://reliefweb.int/report/syrian-arab-republic/syrian-arab-republic-2024-humanitarian-needs-overview-february-2024</t>
  </si>
  <si>
    <t xml:space="preserve">The total population in Syrian. This includes residents, IDPs, and returnees.
This figure is taken from OCHA’s Humanitarian Needs Overview for 2024 page 6.
This number was adopted because it considers the population movement such internal displaced people and returnees.
Other sources such as the World Bank have been considered, however they were not suitable because their projections are as current as the HNO’s. 
The reliability of this data is high because it is recent.
</t>
  </si>
  <si>
    <t>SYR003Total population</t>
  </si>
  <si>
    <t>World Bank accessed 18/12/2024</t>
  </si>
  <si>
    <t>https://data.worldbank.org/indicator/AG.LND.TOTL.K2?view=chart&amp;locations=SY</t>
  </si>
  <si>
    <t>The whole country’s landmass is affected by the crisis. This figure is taken from the World Bank.</t>
  </si>
  <si>
    <t>SYR003Landmass affected</t>
  </si>
  <si>
    <t xml:space="preserve">The number of people exposed corresponds to the total population inside of the country. This includes residents, IDPs, and returnees.
This figure is taken from OCHA’s Humanitarian Needs Overview for 2024 page 6.
This number was adopted because it considers the population movement such internal displaced people and returnees.
Other sources such as the World Bank have been considered, however they were not suitable because their projections are not as current as the HNO’s. 
The reliability of this data is high because it is recent.
</t>
  </si>
  <si>
    <t>SYR003People exposed</t>
  </si>
  <si>
    <t xml:space="preserve">The number of people affected corresponds to the total population of the country. 
The humanitarian conditions for almost everyone in Syria are in either stress level or above due to the complex humanitarian crisis. This includes residents, IDPs, and returnees.
This figure is taken from OCHA’s Humanitarian Needs Overview for 2024 page 6.
This number was adopted because it considers the population movement such internal displaced people and returnees.
Other sources such as the World Bank have been considered, however they were not suitable because their projections are as current as the HNO’s. 
The reliability of this data is high because it is recent.
</t>
  </si>
  <si>
    <t>SYR003People affected</t>
  </si>
  <si>
    <t xml:space="preserve">UNHCR accessed 18/12/2024, UNHCR 2/2/2023, UNHCR accessed 18/12/2024 </t>
  </si>
  <si>
    <t>https://data.unhcr.org/en/situations/syria_durable_solutions#_ga=2.96152668.1149489410.1679914780-924224446.1664275032, https://www.3rpsyriacrisis.org/portfolio/rso2023/, https://data.unhcr.org/en/country/syr</t>
  </si>
  <si>
    <t xml:space="preserve">The number of people displaced by the complex humanitarian crisis driven by socioeconomic deterioration, conflict, and earthquakes that has led to one of the largest displacement crises in the world. This includes the number of returnees and IDPs in Syria, in addition to refugees and asylum seekers displaced to other countries because of the crisis, mainly in Türkiye, Lebanon, Jordan, Egypt, and Europe.
This figure is taken from UNHCR’s Operational Data Portal and UNHCR’s 3RP page 36 and 41.
This Source was chosen because UNHCR is the agency responsible for registering refugees and the main agency tracking displacment within Syria.
The reliability of this data is high because it is recent.
</t>
  </si>
  <si>
    <t>SYR003People displaced</t>
  </si>
  <si>
    <t>Total number of fatalities in whole Syria between 1 June and 30 Novemver 2024 according to ACLED dataset. All type of events is included. This number includes non-civilian cases. This number doesn't include other cases of death related to the crisis that are not related to violence incidents.</t>
  </si>
  <si>
    <t>SYR003Fatalities reported</t>
  </si>
  <si>
    <t>Total number of fatalities in whole Syria between 1 June and 30 November 2024 according to ACLED dataset. All type of events is included. This number includes non-civilian cases. This number doesn't include other cases of death related to the crisis that are not related to violence incidents.</t>
  </si>
  <si>
    <t>SYR003Fatalities in all crises</t>
  </si>
  <si>
    <t>FS Cluster 13/12/2023, OCHA 03/03/2024</t>
  </si>
  <si>
    <t>https://fscluster.org/syria/document/fsa-pin-severity-hno-2024; https://reliefweb.int/report/syrian-arab-republic/syrian-arab-republic-2024-humanitarian-needs-overview-february-2024</t>
  </si>
  <si>
    <t xml:space="preserve">The number of people in need is taken from the HNO 2024 page 6.
This source was chosen because it is the most reliable source on the number of people in need and it is comprehensive of multiple sectors.
The reliability of this data is high because it takes into consideration multiple/inter sectorial needs and it is triangulated using multiple reliable sources. Furthermore, the methodology used for data collection is transparent and well-documented, allowing for easy verification and replication.
The number of people in needs in Syria increased from 15.3m in 2023 to 16.7m in 2024 according to the latest humanitarian needs overview. This is as a result of multiple factors, mainly the conflict and the security situation in Syria, which witnessed significant deterioration in the past year. 
The three major earthquakes that hit southeastern Türkiye and northwestern Syria in February 2023, affecting 8.8 million people in Syria alone, aggravating the existing complex humanitarian crisis. Furthermore, since 2019, the collapse of the Syrian Lira, sanctions, and collapse of the neighboring Lebanese financial system contributed to the deterioration in socioeconomic conditions in the country, increasing both the number of PiN and the severity of humanitarian conditions. 
</t>
  </si>
  <si>
    <t>SYR003People in Need</t>
  </si>
  <si>
    <t>According to INFORM SI methodology, the number of people in Level 1 is equal to the people exposed minus the people affected. Since the whole population is affected, there are no people in Level 1.</t>
  </si>
  <si>
    <t>SYR003Minimal humanitarian conditions - Level 1</t>
  </si>
  <si>
    <t>SYR003Stressed humanitarian conditions - Level 2</t>
  </si>
  <si>
    <t xml:space="preserve">According to the INFORM Severity Index methodology, the sum of people in levels 3, 4 and 5 is equal to the total number of people in need. To estimate the severity distribution of the people in need ACAPS computed the severity levels from the area severity from the current HNO using the “The Distribution of People in Need by Governorate and Severity by Sub-District” map on page 39. 
The number of people in Level 3 is calculated based on the number of people in need living in sub districts which have a severity of level 3. 
162 subdistricts in Syria had a severity categorization as “Sever” at Level 3 according to the HNO. In addition, two subdistricts in Homos (Sadad and Tall Kalakh) severity were placed at “Stressed” Level 2. The PiN in those two subdistricts were assigned to Level 3. This approach assumes that the whole population in a certain analysis unit is at the same level of severity, reducing the reliability of the number estimated. 
Furthermore, even though HNO 2024 provides severity level per subdistrict, it doesn’t provide the number of PiN within those sub districts. Instead, HNO 2024 provides PiN per governorate. To estimate the PiN per sub district, the Food Security PiN per sub district provided by the Food Security Cluster was used to extrapolate those numbers. This is done by taking the percentage of Food Security PiN for each sub district out of the whole governorate, then multiply this percentage by the PiN per governorate provided by HNO 2024 to get an estimate of PiN for each sub district.
For example, according to the area severity provided by HNO 2024, “Atareb” subdistrict in Aleppo governorate had a severity of Level 4. To estimate the PiN in “Atareb” who all will be placed in Level 4, we multiplied the PiN in Aleppo provided by HNO 2024 (3,505,148) with the percentage “Atareb” makes up of the total Food Security PiN provided by the Food Security Cluster (214,047/3,191,947 = 6.706%). Thus, the PiN estimate for “Atareb” will be 6.706% of the 3,505,148 PiN in Aleppo, which equals 234,844, which will all be placed at Level 4.
This approach was chosen because it provides information on the humanitarian conditions of different people.
The reliability of this data is Low because the calculation used to obtain the number comes from an extension of the interpretation of the JIAF figures of intersectoral severity-per-analysis unit, which does not consider the diversity of severity of needs within the same unit. Furthermore, this approach assumes the multisectoral PiN per sub district is proportional to the Food Security PiN. This approach risks creating a disproportionally high Level 3 and skewing the distribution.
</t>
  </si>
  <si>
    <t>SYR003Moderate humanitarian conditions - Level 3</t>
  </si>
  <si>
    <t xml:space="preserve">According to the INFORM Severity Index methodology, the sum of people in levels 3, 4 and 5 is equal to the total number of people in need. To estimate the severity distribution of the people in need ACAPS computed the severity levels from the area severity from the current HNO using the “The Distribution of People in Need by Governorate and Severity by Sub-District” map on page 39. 
The number of people in Level 4 is calculated based on the number of people in need living in sub districts which have a severity of level 4. 
According to HNO 2024, 106 sub districts had a severity categorization of “Extreme” at Level 4. The PiN in those two subdistricts were assigned to Level 4. This approach assumes that the whole population in a certain analysis unit is at the same level of severity, reducing the reliability of the number estimated. 
Furthermore, even though HNO 2024 provides severity level per subdistrict, it doesn’t provide the number of PiN within those sub districts. Instead, HNO 2024 provides PiN per governorate. To estimate the PiN per sub district, the Food Security PiN per sub district provided by the Food Security Cluster was used to extrapolate those numbers. This is done by taking the percentage of Food Security PiN for each sub district out of the whole governorate, then multiply this percentage by the PiN per governorate provided by HNO 2024 to get an estimate of PiN for each sub district.
For example, according to the area severity provided by HNO 2024, “Atareb” subdistrict in Aleppo governorate had a severity of Level 4. To estimate the PiN in “Atareb” who all will be placed in Level 4, we multiplied the PiN in Aleppo provided by HNO 2024 (3,505,148) with the percentage “Atareb” makes up of the total Food Security PiN provided by the Food Security Cluster (214,047/3,191,947 = 6.706%). Thus, the PiN estimate for “Atareb” will be 6.706% of the 3,505,148 PiN in Aleppo, which equals 234,844, which will all be placed at Level 4.
This approach was chosen because it provides information on the humanitarian conditions of different people.
The reliability of this data is Low because the calculation used to obtain the number comes from an extension of the interpretation of the JIAF figures of intersectoral severity-per-analysis unit, which does not consider the diversity of severity of needs within the same unit. Furthermore, this approach assumes the multisectoral PiN per sub district is proportional to the Food Security PiN. This approach risks creating a disproportionally high Level 3 and skewing the distribution.
</t>
  </si>
  <si>
    <t>SYR003Severe humanitarian conditions - Level 4</t>
  </si>
  <si>
    <t xml:space="preserve">According to the INFORM Severity Index methodology, the sum of people in levels 3, 4 and 5 is equal to the total number of people in need. To estimate the severity distribution of the people in need ACAPS computed the severity levels from the area severity from the current HNO using the “The Distribution of People in Need by Governorate and Severity by Sub-District” map on page 39. 
The number of people in Level 5 is calculated based on the number of people in need living in sub districts which have a severity of level 5. 
According to HNO 2024 distribution of People in Need by governorate and severity by sub-district, no sub-district was in catastrophic severity category, thus, zero people were assigned to this level. This approach assumes that the whole population in a certain analysis unit is at the same level of severity, reducing the reliability of the number estimated. 
The reliability of this data is Low because the calculation used to obtain the number comes from an extension of the interpretation of the JIAF figures of intersectoral severity-per-analysis unit, which does not consider the diversity of severity of needs within the same unit. Furthermore, this approach assumes the multisectoral PiN per sub district is proportional to the Food Security PiN. This approach risks creating a disproportionally high Level 3 and skewing the distribution.
</t>
  </si>
  <si>
    <t>SYR003Extreme humanitarian conditions - Level 5</t>
  </si>
  <si>
    <t xml:space="preserve">In this crisis, all 5 population groups are affected: IDPs, host population, non-host population, refugees and asylum seekers, and returnees.
</t>
  </si>
  <si>
    <t>SYR003Crisis affected groups</t>
  </si>
  <si>
    <t>OCHA 25/01/2023, OCHA 17/04/2024</t>
  </si>
  <si>
    <t>https://www.unocha.org/publications/report/occupied-palestinian-territory/occupied-palestinian-territory-opt-humanitarian-needs-overview-2023-january-2023, https://www.ochaopt.org/content/flash-appeal-occupied-palestinian-territory-2024</t>
  </si>
  <si>
    <t>West Bank population using HNO 2023 numbers (3,244,000) and Gaza population using OCHA Flash Appeal issued on 17/04/2024 (2,230,000). Using the HNO 2023 West Bank since we are using it to arrive to the severity levels.</t>
  </si>
  <si>
    <t>PSE002Total population</t>
  </si>
  <si>
    <t>PCBS accessed 15/12/2024</t>
  </si>
  <si>
    <t>https://www.pcbs.gov.ps/site/lang__en/881/default.aspx#Census</t>
  </si>
  <si>
    <t>Palestinian central bureau of statistics square kilometre of admin level 1 in the West Bank and Gaza and occupied East Jerusalem.</t>
  </si>
  <si>
    <t>PSE002Landmass affected</t>
  </si>
  <si>
    <t>OCHA 25/01/2023; OCHA 17/04/2024</t>
  </si>
  <si>
    <t>https://www.unocha.org/publications/report/occupied-palestinian-territory/occupied-palestinian-territory-opt-humanitarian-needs-overview-2023-january-2023 ;https://www.ochaopt.org/content/flash-appeal-occupied-palestinian-territory-2024</t>
  </si>
  <si>
    <t>The figure represents sum of the people exposed in the Gaza (Total population) Strip and the West Bank.</t>
  </si>
  <si>
    <t>PSE002People exposed</t>
  </si>
  <si>
    <t>OCHA 25/01/2023, OCHA 17/04/2024; OCHA 17/04/2024</t>
  </si>
  <si>
    <t>https://www.unocha.org/publications/report/occupied-palestinian-territory/occupied-palestinian-territory-opt-humanitarian-needs-overview-2023-january-2023, https://www.ochaopt.org/content/flash-appeal-occupied-palestinian-territory-2024 ;https://www.ochaopt.org/content/flash-appeal-occupied-palestinian-territory-2024</t>
  </si>
  <si>
    <t>The figure represents sum of the people affected in the Gaza Strip and the West Bank.</t>
  </si>
  <si>
    <t>PSE002People affected</t>
  </si>
  <si>
    <t>OCHA accessed 15/12/2024; OCHA 25/01/2023; OCHA 17/04/2024; UNRWA accessed 15/12/2024; UNRWA 12/12/2024, UNRWA accessed 15/12/2024; OCHA 25/01/2023; OCHA 17/04/2024</t>
  </si>
  <si>
    <t>https://www.ochaopt.org/data/demolition; https://www.unocha.org/publications/report/occupied-palestinian-territory/occupied-palestinian-territory-opt-humanitarian-needs-overview-2023-january-2023; https://www.ochaopt.org/content/flash-appeal-occupied-palestinian-territory-2024; https://www.unocha.org/publications/report/occupied-palestinian-territory/occupied-palestinian-territory-opt-humanitarian-needs-overview-2023-january-2023; https://www.ochaopt.org/content/flash-appeal-occupied-palestinian-territory-2024; https://www.unrwa.org/where-we-work/west-bank; https://www.unrwa.org/where-we-work/syria; https://www.unrwa.org/where-we-work/lebanon; https://www.unrwa.org/where-we-work/jordan
 ;https://www.unrwa.org/resources/reports/unrwa-situation-report-151-situation-gaza-strip-and-west-bank-including-east-jerusalem, https://www.unocha.org/publications/report/occupied-palestinian-territory/occupied-palestinian-territory-opt-humanitarian-needs-overview-2023-january-2023; https://www.ochaopt.org/content/flash-appeal-occupied-palestinian-territory-2024; https://www.unrwa.org/where-we-work/gaza-strip; https://www.unrwa.org/where-we-work/syria; https://www.unrwa.org/where-we-work/lebanon; https://www.unrwa.org/where-we-work/jordan</t>
  </si>
  <si>
    <t>Total registered Palestine refugees in Jordan, Lebanon, Syria + Refugees in West Bank and Gaza Strip + Displaced due demolition + displaced from October 2023 War.</t>
  </si>
  <si>
    <t>PSE002People displaced</t>
  </si>
  <si>
    <t>OCHA accessed  15/12/2024 ; OCHA 10/06/2024; OCHA 10/12/2024</t>
  </si>
  <si>
    <t>https://www.ochaopt.org/data/casualties ;https://www.unocha.org/publications/report/occupied-palestinian-territory/humanitarian-situation-update-177-gaza-strip-enar ; https://www.ochaopt.org/content/humanitarian-situation-update-245-gaza-strip?_gl=1*1s2hii5*_ga*NTk2OTYzMzk0LjE3MjkxNTcwMjI.*_ga_E60ZNX2F68*MTczNDM2MDk3MS4xNTIuMS4xNzM0MzYyNDgxLjI1LjAuMA..</t>
  </si>
  <si>
    <t>Gaza:
Total number of Palestinian injuries resulting directly from conflict (in Gaza) between 11 June 2024 and 10 December 2024. This is an underestimate as many are missing. In addition, this is only the direct impact from the war and doesn't include the indirect impact. As such, reliability was set to low.
---------
West Bank:
Injuries reported in the West Bank between 06 April and  6 October 2024.</t>
  </si>
  <si>
    <t>PSE002Injuries reported</t>
  </si>
  <si>
    <t>OCHA accessed 15/12/2024 ; OCHA 10/06/2024; OCHA 10/12/2024</t>
  </si>
  <si>
    <t>Gaza:
Total number of Palestinian fatalities resulting directly from conflict (in Gaza) between 11 June and 10 December 2024. This is an underestimate as many are missing. In addition, this is only the direct impact from the war and doesn't include the indirect impact. As such, reliability was set to low.
---------
West Bank:
Fatalities reported in the West Bank between 10 June 2024 and 9 December 2024.</t>
  </si>
  <si>
    <t>PSE002Fatalities reported</t>
  </si>
  <si>
    <t>PSE002Fatalities in all crises</t>
  </si>
  <si>
    <t>OCHA 25/01/2023, OCHA 17/04/2024; IPC 17/10/2024; OCHA 17/04/2024</t>
  </si>
  <si>
    <t>https://www.unocha.org/publications/report/occupied-palestinian-territory/occupied-palestinian-territory-opt-humanitarian-needs-overview-2023-january-2023, https://www.ochaopt.org/content/flash-appeal-occupied-palestinian-territory-2024 ;https://www.ipcinfo.org/ipc-country-analysis/details-map/en/c/1157985/?iso3=PSE; https://www.ochaopt.org/content/flash-appeal-occupied-palestinian-territory-2024</t>
  </si>
  <si>
    <t>This is an aggregate of the individual crises. Check PSE003 and PSE004 for more details on calculations.</t>
  </si>
  <si>
    <t>PSE002People in Need</t>
  </si>
  <si>
    <t>PSE002Minimal humanitarian conditions - Level 1</t>
  </si>
  <si>
    <t>PSE002Stressed humanitarian conditions - Level 2</t>
  </si>
  <si>
    <t>PSE002Moderate humanitarian conditions - Level 3</t>
  </si>
  <si>
    <t>PSE002Severe humanitarian conditions - Level 4</t>
  </si>
  <si>
    <t>PSE002Extreme humanitarian conditions - Level 5</t>
  </si>
  <si>
    <t>OCHA accessed 15/12/2024 ; UNOSAT 29/09/2024</t>
  </si>
  <si>
    <t>https://www.ochaopt.org/data/demolition  ;https://unosat.org/products/3984</t>
  </si>
  <si>
    <t>The figure represents the number of destroyed buildings in the Gaza Strip as of 6 September 2024+ the number of destroyed buildings inthe West Bank as of 21 November 2024.</t>
  </si>
  <si>
    <t>PSE002Buildings destroyed</t>
  </si>
  <si>
    <t>IDPs; Refugees, asylum seekers, and others of concern (such as migrants etc.); Returnees; Host and; Non-Host  are exposed or affected by the conflict crisis.</t>
  </si>
  <si>
    <t>PSE002Crisis affected groups</t>
  </si>
  <si>
    <t>PSE003Total population</t>
  </si>
  <si>
    <t>Palestinian central bureau of statistics square kilometre of admin level 1 in the West Bank, including occupied East Jerusalem which all considered affected by the crisis.</t>
  </si>
  <si>
    <t>PSE003Landmass affected</t>
  </si>
  <si>
    <t>OCHA 25/01/2023</t>
  </si>
  <si>
    <t>https://www.unocha.org/publications/report/occupied-palestinian-territory/occupied-palestinian-territory-opt-humanitarian-needs-overview-2023-january-2023</t>
  </si>
  <si>
    <t>The whole population in the West Bank, including occupied East Jerusalem, is exposed by the conflict and occupation. This figure is taken from (OCHA 25/01/2023, p.44)</t>
  </si>
  <si>
    <t>PSE003People exposed</t>
  </si>
  <si>
    <t>Everyone in HNO L5, L4, L3, L2 in the West Bank, including occupied East Jerusalem, is affected by the conflict and occupation. These figures are taken from (OCHA 25/01/2023, p.44; OCHA 17/04/2024, P.4)</t>
  </si>
  <si>
    <t>PSE003People affected</t>
  </si>
  <si>
    <t>OCHA accessed 15/12/2024; OCHA 25/01/2023; OCHA 17/04/2024; UNRWA accessed 15/12/2024</t>
  </si>
  <si>
    <t xml:space="preserve">https://www.ochaopt.org/data/demolition; https://www.unocha.org/publications/report/occupied-palestinian-territory/occupied-palestinian-territory-opt-humanitarian-needs-overview-2023-january-2023; https://www.ochaopt.org/content/flash-appeal-occupied-palestinian-territory-2024; https://www.unocha.org/publications/report/occupied-palestinian-territory/occupied-palestinian-territory-opt-humanitarian-needs-overview-2023-january-2023; https://www.ochaopt.org/content/flash-appeal-occupied-palestinian-territory-2024; https://www.unrwa.org/where-we-work/west-bank; https://www.unrwa.org/where-we-work/syria; https://www.unrwa.org/where-we-work/lebanon; https://www.unrwa.org/where-we-work/jordan
</t>
  </si>
  <si>
    <t>Registered refugees in the West Bank + Displaced people due to Israeli demolitions of homes and livelihood units among other as of 21 December 2024+ Registered Palestine refugees in Jordan, Lebanon, Syria displaced in 1948 and 1967 divided proportionally between Gaza and WB. These figures are taken from (OCHA accessed 22/11/2024, p.4; OCHA 25/01/2023,p.44; UNRWA accessed 22/11/2024; OCHA 17/04/2024, p.4)</t>
  </si>
  <si>
    <t>PSE003People displaced</t>
  </si>
  <si>
    <t xml:space="preserve">OCHA accessed  15/12/2024 </t>
  </si>
  <si>
    <t>https://www.ochaopt.org/data/casualties</t>
  </si>
  <si>
    <t>Injuries reported in the West Bank between 06 April and  6 October 2024.</t>
  </si>
  <si>
    <t>PSE003Injuries reported</t>
  </si>
  <si>
    <t xml:space="preserve">OCHA accessed 15/12/2024 </t>
  </si>
  <si>
    <t>Fatalities reported in the West Bank between 10 June 2024 and 9 December 2024.</t>
  </si>
  <si>
    <t>PSE003Fatalities reported</t>
  </si>
  <si>
    <t>PSE003Fatalities in all crises</t>
  </si>
  <si>
    <t xml:space="preserve">OCHA Flash Appeal issued on 17/04/2024, p.4. The Flash Appeal increased the PiN in the West Bank from 800,000 to 1,000,000. Reliable assessments on the severity following in West Bank 7 October 2024 are not available, thus, we are using the same breakdowns of PiN provided by OCHA HNO 2023(P.44).
PiN and severity figures are multi-sectoral and equal L5 + L4 + L3
According to 2023 Inter-Sector Need Severity Classification: 
1% of the total population are in Catastrophic Level (L5) or 4% of the 0.8m PiN; 3% of the total population are in Extreme Level (L4) or 12% of the 0.8m PiN; 21% of the total population are in Sever Level (L5) or 84% of the 0.8m PiN.
---
50% of the total population are in Stressed Level (L2) or 66.6% of the 2.4m People not in Need; 25% of the total population are in Stressed Level (L2) or 33.3% of the 2.4m People not in Need. 
 ---
1,000,000 is the projection of PiN in the West Bank by OCHA Flash Appeal. As such, 4% of the 1m  PiN are in Catastrophic Level (L5) , 12% of the 1m  PiN are in Extreme Level (L4), 84% of the 1m  PiN are in Sever Level (L4)
---
2,200,000 is the projection of People not in Need in the West Bank by OCHA Flash Appeal. As such, 466.6% of the 2.2m  People not in N are in Stressed Level (L2) , 33.3% of the 2.2m  PiN are in Minimal Level (L1).
Level 1 = Exposed population – Affected population
Level 2 = Affected population – PiN. Almost all the population are affected
Level 3 +4+ 5 = PiN </t>
  </si>
  <si>
    <t>PSE003People in Need</t>
  </si>
  <si>
    <t>PSE003Minimal humanitarian conditions - Level 1</t>
  </si>
  <si>
    <t>PSE003Stressed humanitarian conditions - Level 2</t>
  </si>
  <si>
    <t xml:space="preserve">OCHA Flash Appeal issued on 17/04/2024,P.4. The Flash Appeal increased the PiN in the West Bank from 800,000 to 1,000,000. Reliable assessments on the severity following in West Bank 7 October 2024 are not available, thus, we are using the same breakdowns of PiN provided by OCHA HNO 2023(P.44).
PiN and severity figures are multi-sectoral and equal L5 + L4 + L3
According to 2023 Inter-Sector Need Severity Classification: 
1% of the total population are in Catastrophic Level (L5) or 4% of the 0.8m PiN; 3% of the total population are in Extreme Level (L4) or 12% of the 0.8m PiN; 21% of the total population are in Sever Level (L5) or 84% of the 0.8m PiN.
---
50% of the total population are in Stressed Level (L2) or 66.6% of the 2.4m People not in Need; 25% of the total population are in Stressed Level (L2) or 33.3% of the 2.4m People not in Need. 
 ---
1,000,000 is the projection of PiN in the West Bank by OCHA Flash Appeal. As such, 4% of the 1m  PiN are in Catastrophic Level (L5) , 12% of the 1m  PiN are in Extreme Level (L4), 84% of the 1m  PiN are in Sever Level (L4)
---
2,200,000 is the projection of People not in Need in the West Bank by OCHA Flash Appeal. As such, 466.6% of the 2.2m  People not in N are in Stressed Level (L2) , 33.3% of the 2.2m  PiN are in Minimal Level (L1).
Level 1 = Exposed population – Affected population
Level 2 = Affected population – PiN. Almost all the population are affected
Level 3 +4+ 5 = PiN </t>
  </si>
  <si>
    <t>PSE003Moderate humanitarian conditions - Level 3</t>
  </si>
  <si>
    <t xml:space="preserve">OCHA Flash Appeal issued on 17/04/2024, P.4. The Flash Appeal increased the PiN in the West Bank from 800,000 to 1,000,000. Reliable assessments on the severity following in West Bank 7 October 2024 are not available, thus, we are using the same breakdowns of PiN provided by HNO 2023(P.44).
PiN and severity figures are multi-sectoral and equal L5 + L4 + L3
According to 2023 Inter-Sector Need Severity Classification: 
1% of the total population are in Catastrophic Level (L5) or 4% of the 0.8m PiN; 3% of the total population are in Extreme Level (L4) or 12% of the 0.8m PiN; 21% of the total population are in Sever Level (L5) or 84% of the 0.8m PiN.
---
50% of the total population are in Stressed Level (L2) or 66.6% of the 2.4m People not in Need; 25% of the total population are in Stressed Level (L2) or 33.3% of the 2.4m People not in Need. 
 ---
1,000,000 is the projection of PiN in the West Bank by OCHA Flash Appeal. As such, 4% of the 1m  PiN are in Catastrophic Level (L5) , 12% of the 1m  PiN are in Extreme Level (L4), 84% of the 1m  PiN are in Sever Level (L4)
---
2,200,000 is the projection of People not in Need in the West Bank by OCHA Flash Appeal. As such, 466.6% of the 2.2m  People not in N are in Stressed Level (L2) , 33.3% of the 2.2m  PiN are in Minimal Level (L1).
Level 1 = Exposed population – Affected population
Level 2 = Affected population – PiN. Almost all the population are affected
Level 3 +4+ 5 = PiN </t>
  </si>
  <si>
    <t>PSE003Severe humanitarian conditions - Level 4</t>
  </si>
  <si>
    <t xml:space="preserve">OCHA Flash Appeal issued on 17/04/2024, P.4. The Flash Appeal increased the PiN in the West Bank from 800,000 to 1,000,000. Reliable assessments on the severity following in West Bank 7 October 2024 are not available, thus, we are using the same breakdowns of PiN provided by OCHA HNO 2023 (P.44).
PiN and severity figures are multi-sectoral and equal L5 + L4 + L3
According to 2023 Inter-Sector Need Severity Classification: 
1% of the total population are in Catastrophic Level (L5) or 4% of the 0.8m PiN; 3% of the total population are in Extreme Level (L4) or 12% of the 0.8m PiN; 21% of the total population are in Sever Level (L5) or 84% of the 0.8m PiN.
---
50% of the total population are in Stressed Level (L2) or 66.6% of the 2.4m People not in Need; 25% of the total population are in Stressed Level (L2) or 33.3% of the 2.4m People not in Need. 
 ---
1,000,000 is the projection of PiN in the West Bank by OCHA Flash Appeal. As such, 4% of the 1m  PiN are in Catastrophic Level (L5) , 12% of the 1m  PiN are in Extreme Level (L4), 84% of the 1m  PiN are in Sever Level (L4)
---
2,200,000 is the projection of People not in Need in the West Bank by OCHA Flash Appeal. As such, 466.6% of the 2.2m  People not in N are in Stressed Level (L2) , 33.3% of the 2.2m  PiN are in Minimal Level (L1).
Level 1 = Exposed population – Affected population
Level 2 = Affected population – PiN. Almost all the population are affected
Level 3 +4+ 5 = PiN </t>
  </si>
  <si>
    <t>PSE003Extreme humanitarian conditions - Level 5</t>
  </si>
  <si>
    <t xml:space="preserve">https://www.ochaopt.org/data/demolition </t>
  </si>
  <si>
    <t>Demolished inhabited buildings per OCHA dashboard in the West Bank, inclduing East Jerusalem as of 11 December 2024. All building is assumed destroyed, this is underestimation as it only takes into account inhabited building and no other infrastructure and structures.</t>
  </si>
  <si>
    <t>PSE003Buildings destroyed</t>
  </si>
  <si>
    <t>IDPs; Refugees, asylum seekers, and others of concern (such as migrants etc.); Returnees; Host and; Non-Host  are exposed or affected by the conflict in West Bank crisis.</t>
  </si>
  <si>
    <t>PSE003Crisis affected groups</t>
  </si>
  <si>
    <t>PSE004Total population</t>
  </si>
  <si>
    <t xml:space="preserve">Palestinian central bureau of statistics square kilometre of admin level 1 in Gaza. All Gaza terriotry is exposed to the crisis. </t>
  </si>
  <si>
    <t>PSE004Landmass affected</t>
  </si>
  <si>
    <t>OCHA 17/04/2024</t>
  </si>
  <si>
    <t>https://www.ochaopt.org/content/flash-appeal-occupied-palestinian-territory-2024</t>
  </si>
  <si>
    <t>All the population in Gaza is considered exposed. This Figure is taken from (OCHA 17/04/2024, p.4)</t>
  </si>
  <si>
    <t>PSE004People exposed</t>
  </si>
  <si>
    <t>All the population in Gaza is considered affected. This Figure is taken from (OCHA 17/04/2024, p.4)</t>
  </si>
  <si>
    <t>PSE004People affected</t>
  </si>
  <si>
    <t>UNRWA 12/12/2024, UNRWA accessed 15/12/2024; OCHA 25/01/2023; OCHA 17/04/2024</t>
  </si>
  <si>
    <t>https://www.unrwa.org/resources/reports/unrwa-situation-report-151-situation-gaza-strip-and-west-bank-including-east-jerusalem, https://www.unocha.org/publications/report/occupied-palestinian-territory/occupied-palestinian-territory-opt-humanitarian-needs-overview-2023-january-2023; https://www.ochaopt.org/content/flash-appeal-occupied-palestinian-territory-2024; https://www.unrwa.org/where-we-work/gaza-strip; https://www.unrwa.org/where-we-work/syria; https://www.unrwa.org/where-we-work/lebanon; https://www.unrwa.org/where-we-work/jordan</t>
  </si>
  <si>
    <t>Registered refugees from 1948 who live now in the Gaza + Internal displaced people in Gaza + Palestinian refugees outside Palestine divided proportionally between Gaza and West Bank. These figures are taken from (UNRWA 12/12/2024, P.3; UNRWA accessed 15/12/2024; OCHA 25/01/2023,P44; OCHA 17/04/2024, P.4)</t>
  </si>
  <si>
    <t>PSE004People displaced</t>
  </si>
  <si>
    <t>OCHA 10/06/2024; OCHA 10/12/2024</t>
  </si>
  <si>
    <t>https://www.unocha.org/publications/report/occupied-palestinian-territory/humanitarian-situation-update-177-gaza-strip-enar ; https://www.ochaopt.org/content/humanitarian-situation-update-245-gaza-strip?_gl=1*1s2hii5*_ga*NTk2OTYzMzk0LjE3MjkxNTcwMjI.*_ga_E60ZNX2F68*MTczNDM2MDk3MS4xNTIuMS4xNzM0MzYyNDgxLjI1LjAuMA..</t>
  </si>
  <si>
    <t>Total number of Palestinian injuries resulting directly from conflict (in Gaza) between 11 June 2024 and 10 December 2024. This is an underestimate as many are missing. In addition, this is only the direct impact from the war and doesn't include the indirect impact. As such, reliability was set to low.</t>
  </si>
  <si>
    <t>PSE004Injuries reported</t>
  </si>
  <si>
    <t>Total number of Palestinian fatalities resulting directly from conflict (in Gaza) between 11 June and 10 December 2024. This is an underestimate as many are missing. In addition, this is only the direct impact from the war and doesn't include the indirect impact. As such, reliability was set to low.</t>
  </si>
  <si>
    <t>PSE004Fatalities reported</t>
  </si>
  <si>
    <t>PSE004Fatalities in all crises</t>
  </si>
  <si>
    <t>IPC 17/10/2024; OCHA 17/04/2024</t>
  </si>
  <si>
    <t>https://www.ipcinfo.org/ipc-country-analysis/details-map/en/c/1157985/?iso3=PSE; https://www.ochaopt.org/content/flash-appeal-occupied-palestinian-territory-2024</t>
  </si>
  <si>
    <t xml:space="preserve">The PIN figure is according to the OCHA flash appeal that was released on 17 Apr 2024(p.4). OCHA puts the PIN in Gaza at 2.3 million people. </t>
  </si>
  <si>
    <t>PSE004People in Need</t>
  </si>
  <si>
    <t>The PIN figure is according to the OCHA flash appeal that was released on 17 Apr 2024. OCHA puts the PIN in Gaza at 2.3 million people. 
All people in Gaza are in Need, thus no people facing Minimal humanitarian conditions.</t>
  </si>
  <si>
    <t>PSE004Minimal humanitarian conditions - Level 1</t>
  </si>
  <si>
    <t>The PIN figure is according to the OCHA flash appeal that was released on 17 Apr 2024. OCHA puts the PIN in Gaza at 2.3 million people. 
All people in Gaza are in Need, thus no people facing stressed humanitarian conditions.</t>
  </si>
  <si>
    <t>PSE004Stressed humanitarian conditions - Level 2</t>
  </si>
  <si>
    <t xml:space="preserve">The PIN figure is according to the OCHA flash appeal that was released on 17 Apr 2024. OCHA puts the PIN in Gaza at 2.3 million people. 
To estimate the humanitarian conditions for the SI, we are applying IPC of food security phase classification for the Gaza Strip that was released on 17 October 2024. According to the IPC analysis, 16% of people are facing Catastrophe/ Famine food security level (IPC Phase 5) and 41% of people are facing Emergency food security level (IPC Phase 4). All people in Gaza are in need, thus the remaining 43% of the people are in Level 3 of the severity index (moderate humanitarian conditions). IPC Projected Acute Food Insecurity is for  November 2024 - April 2025. </t>
  </si>
  <si>
    <t>PSE004Moderate humanitarian conditions - Level 3</t>
  </si>
  <si>
    <t>The PIN figure is according to the OCHA flash appeal that was released on 17 Apr 2024. OCHA puts the PIN in Gaza at 2.3 million people. 
To estimate the humanitarian conditions for the SI, we are applying IPC of food security phase classification for the Gaza Strip that was released on 17 October 2024. According to the IPC analysis, 41% of people are facing Emergency food security level (IPC Phase 4). ACAPS considers them to be in level 4 of the severity index (Severe humanitarian conditions). IPC Projected Acute Food Insecurity is for November 2024 - April 2025.</t>
  </si>
  <si>
    <t>PSE004Severe humanitarian conditions - Level 4</t>
  </si>
  <si>
    <t>The PIN figure is according to the OCHA flash appeal that was released on 17 Apr 2024. OCHA puts the PIN in Gaza at 2.3 million people. 
To estimate the humanitarian conditions for the SI, we are applying IPC of food security phase classification for the Gaza Strip that was released on 17 October 2024. According to the IPC analysis, 16% of people are facing Catastrophe/ Famine food security level (IPC Phase 5). ACAPS considers them to be in level 5 of the severity index (Extreme humanitarian conditions). IPC Projected Acute Food Insecurity is for November 2024 - April 2025.</t>
  </si>
  <si>
    <t>PSE004Extreme humanitarian conditions - Level 5</t>
  </si>
  <si>
    <t xml:space="preserve">The figure represents the number of destroyed structures in the Gaza Strip as of 6 September 2024. </t>
  </si>
  <si>
    <t>PSE004Buildings destroyed</t>
  </si>
  <si>
    <t>IDPs; Refugees, asylum seekers, and others of concern (such as migrants etc.); Returnees; Host and; Non-Host  are exposed or affected by the conflict in Gaza crisis.</t>
  </si>
  <si>
    <t>PSE004Crisis affected groups</t>
  </si>
  <si>
    <t>Statistical Committee Republic of Armenia 20/11/2024; UNHCR accessed 18/12/2024</t>
  </si>
  <si>
    <t>https://www.armstat.am/en/?nid=82; https://data.unhcr.org/en/country/arm?secret=unhcrrestricted</t>
  </si>
  <si>
    <t>The number of total population corresponds to the sum of the country populations and the refugees in Armenia. 
These figures are taken from Statistical Committee Republic of Armenia 2024 figures published on 20/11/2024 and UNHCR Operational Data Portal accessed 18/12/2024.
These sources were chosen because the Statistical Committee Republic of Armenia is the agency responsible for conducting census in Armenia and UNHCR is the agency responsible for registering refugees in Armenia.
The reliability of this data is high because the methodology used for data collection is transparent and well-documented, allowing for easy verification and replication.</t>
  </si>
  <si>
    <t>ARM003Total population</t>
  </si>
  <si>
    <t xml:space="preserve">The landmass affected corresponds to the marzes (regions) where refugees are either above the average national percentage of refugees to population (4%) or have more than 10,000 refugees. These marzes are Ararat, Armavir, Kotayk, Syunik, Vayots Dzor, and Yerevan.
Ararat, Armavir, Kotayk, and Yerevan marzes have both above the national average percentage of refugees to population and more than 10,000 refugees. 
Syunik and Vayots Dzor marzes have less than 10,000 refugees but have above the national average of refugees to population.
Aragatsotn, Gegharkunik, Lori, Shirak, and Tavush marzes were not considered affected because they neither have more than 10,000 refugees nor above the national average of refugees to population.
These figures are taken from Statistical Committee Republic of Armenia 2024 figures published on 20/11/2024 and UNHCR Operational Data Portal accessed on 27/11/2024.
These sources were chosen because the Statistical Committee of Armenia is the agency responsible for conducting census in Armenia and UNHCR is the agency responsible for registering refugees in Armenia.
The reliability of this data is high because the methodology used for data collection is transparent and well-documented, allowing for easy verification and replication.
</t>
  </si>
  <si>
    <t>ARM003Landmass affected</t>
  </si>
  <si>
    <t xml:space="preserve">The number of people exposed corresponds to the sum of the population living in marzes (regions) where refugees are either above the average national percentage of refugees to population (4%) or have more than 10,000 refugees. These marzes are Ararat, Armavir, Kotayk, Syunik, Vayots Dzor, and Yerevan.
Ararat, Armavir, Kotayk, and Yerevan marzes have both above the national average percentage of refugees to population and more than 10,000 refugees. 
Syunik and Vayots Dzor marzes have less than 10,000 refugees but have above the national average of refugees to population.
Aragatsotn, Gegharkunik, Lori, Shirak, and Tavush marzes were not considered affected because they neither have more than 10,000 refugees nor above the national average of refugees to population.
These figures are taken from Statistical Committee Republic of Armenia 2024 figures published on 20/11/2024 and UNHCR Operational Data Portal accessed on 27/11/2024.
These sources were chosen because the Statistical Committee of Armenia is the agency responsible for conducting census in Armenia and UNHCR is the agency responsible for registering refugees in Armenia.
The reliability of this data is high because the methodology used for data collection is transparent and well-documented, allowing for easy verification and replication.
</t>
  </si>
  <si>
    <t>ARM003People exposed</t>
  </si>
  <si>
    <t>UNHCR accessed 18/12/2024; UNHCR 20/08/2024</t>
  </si>
  <si>
    <t>https://data.unhcr.org/en/country/arm?secret=unhcrrestricted; https://reliefweb.int/report/armenia/armenia-refugee-response-plan-october-2023-march-2024-six-months-achievements-and-impact-report</t>
  </si>
  <si>
    <t xml:space="preserve">The number of people affected corresponds to the total number of refugees living in the country in addition to the host community.
These figures are taken from UNHCR Operational Data Portal accessed on 18/12/2024 and UNHCR’s Armenia Refugee Response Plan page 4 that was published on 20/08/2024.
These sources were chosen because the UNHCR is the agency responsible for registering refugees in Armenia. Furthermore, UNHCR is the agency most capable of estimating the number of host community. 
The reliability of this data is high because the methodology used for data collection is transparent and well-documented, allowing for easy verification and replication.
</t>
  </si>
  <si>
    <t>ARM003People affected</t>
  </si>
  <si>
    <t>https://data.unhcr.org/en/country/arm?secret=unhcrrestricted</t>
  </si>
  <si>
    <t xml:space="preserve">The number of people displaced to Armenia by the crisis. This includes the refugees registered by UNHCR in Armenia from Nagorno Karabakh from both 2023 and 2020 wars.
This figure is taken from UNHCR Operational Data Portal accessed on 18/12/2024.
This source was chosen because the UNHCR is the agency responsible for registering refugees in Armenia. 
The reliability of this data is high because the methodology used for data collection is transparent and well-documented, allowing for easy verification and replication.
</t>
  </si>
  <si>
    <t>ARM003People displaced</t>
  </si>
  <si>
    <t>The figure represents the number of fatalities in the period between 1 June and 30 November 2024.</t>
  </si>
  <si>
    <t>ARM003Fatalities reported</t>
  </si>
  <si>
    <t>ARM003Fatalities in all crises</t>
  </si>
  <si>
    <t xml:space="preserve">The number of people in need corresponds to the total number of refugees living in the country in addition to the host community.
These figures are taken from UNHCR Operational Data Portal accessed on 18/12/2024 and UNHCR’s Armenia Refugee Response Plan page 4 that was published on 20/08/2024.
These sources were chosen because the UNHCR is the agency responsible for registering refugees in Armenia. Furthermore, UNHCR is the agency most capable of estimating the number of host community. 
The reliability of this data is high because the methodology used for data collection is transparent and well-documented, allowing for easy verification and replication.
</t>
  </si>
  <si>
    <t>ARM003People in Need</t>
  </si>
  <si>
    <t>Statistical Committee Republic of Armenia 20/11/2024; UNHCR accessed 18/12/2024; UNHCR accessed 18/12/2024; UNHCR 20/08/2024</t>
  </si>
  <si>
    <t>https://www.armstat.am/en/?nid=82; https://data.unhcr.org/en/country/arm?secret=unhcrrestricted; https://data.unhcr.org/en/country/arm?secret=unhcrrestricted; https://reliefweb.int/report/armenia/armenia-refugee-response-plan-october-2023-march-2024-six-months-achievements-and-impact-report</t>
  </si>
  <si>
    <t>ARM003Minimal humanitarian conditions - Level 1</t>
  </si>
  <si>
    <t>ARM003Stressed humanitarian conditions - Level 2</t>
  </si>
  <si>
    <t xml:space="preserve">According to the INFORM Severity Index methodology, the sum of people in levels 3, 4 and 5 is equal to the total number of people in need. To estimate the severity distribution of the people in need assigned the total number of people in need to level 3, leaving an info-gap for level 4 and level 5 since there is no other reliable source for the severity distribution for each level.
The number of people at Level 3 is calculated based on the number of refugees and host-population, and it corresponds to the total number of people in need.
These figures are taken from UNHCR Operational Data Portal accessed on 27/11/2024 and UNHCR’s Armenia Refugee Response Plan page 9 that was published on 20/08/2024.
This approach was chosen because there is no reliable source for the severity distribution for each level.
These sources were chosen because the UNHCR is the agency responsible for registering refugees in Armenia. Furthermore, UNHCR is the agency most capable of estimating the number of host community. 
The reliability of this data is low because there is no reliable source for the severity distribution for each lvel and all PIN were placed in Level 3.
</t>
  </si>
  <si>
    <t>ARM003Moderate humanitarian conditions - Level 3</t>
  </si>
  <si>
    <t>According to the INFORM Severity Index methodology, the sum of people in levels 3, 4 and 5 is equal to the total number of people in need. To estimate the severity distribution of the people in need assigned the total number of people in need to level 3, leaving an info-gap for level 4 and level 5 since there is no other reliable source for the severity distribution for each level.
This approach was chosen because there is no reliable source for the severity distribution for each level.
The reliability of this data is low because there is no reliable source for the severity distribution for each level and all PIN were placed in Level 3.</t>
  </si>
  <si>
    <t>ARM003Severe humanitarian conditions - Level 4</t>
  </si>
  <si>
    <t>According to the INFORM Severity Index methodology, the sum of people in levels 3, 4 and 5 is equal to the total number of people in need. To estimate the severity distribution of the people in need assigned the total number of people in need to level 3, leaving an info-gap for level 4 and level 5 since there is no other reliable source for the severity distribution for each level.
This approach was chosen because there is no reliable source for the severity distribution for each level.
The reliability of this data is low because there is no reliable source for the severity distribution for each lvel and all PIN were placed in Level 3.</t>
  </si>
  <si>
    <t>ARM003Extreme humanitarian conditions - Level 5</t>
  </si>
  <si>
    <t>UNCT Armenia  23/08/2022</t>
  </si>
  <si>
    <t>In this crisis, all 2 population groups are affected: host population and refugees and asylum seekers.</t>
  </si>
  <si>
    <t>ARM003Crisis affected groups</t>
  </si>
  <si>
    <t>World Bank accessed 09/12/2024</t>
  </si>
  <si>
    <t>https://data.worldbank.org/indicator/SP.POP.TOTL?locations=YE</t>
  </si>
  <si>
    <t>The population of Yemen in 2023.</t>
  </si>
  <si>
    <t>YEM001Total population</t>
  </si>
  <si>
    <t>https://data.worldbank.org/indicator/AG.LND.TOTL.K2?locations=YE</t>
  </si>
  <si>
    <t>The whole of the country is affected by the complex crisis, therefore the total landmass of the country is considered.</t>
  </si>
  <si>
    <t>YEM001Landmass affected</t>
  </si>
  <si>
    <t>World Bank accessed 09/12/2024; OCHA 01/02/2024</t>
  </si>
  <si>
    <t>https://data.worldbank.org/indicator/AG.LND.TOTL.K2?locations=YE; https://www.unocha.org/publications/report/yemen/yemen-humanitarian-needs-overview-2024-january-2024</t>
  </si>
  <si>
    <t>The number of people exposed corresponds to the total population of the country as they are exposed to the conflict. This figure is taken from [World Bank].</t>
  </si>
  <si>
    <t>YEM001People exposed</t>
  </si>
  <si>
    <t>The number of people affected corresponds to the total population of the country. This figure is taken from [World Bank].</t>
  </si>
  <si>
    <t>YEM001People affected</t>
  </si>
  <si>
    <t xml:space="preserve"> OCHA 01/02/2024, UNHCR accessed 09/12/2024; UNHCR accessed on 10/06/2024</t>
  </si>
  <si>
    <t>https://data.unhcr.org/en/country/yem; https://www.unocha.org/publications/report/yemen/yemen-humanitarian-needs-overview-2024-january-2024-enar</t>
  </si>
  <si>
    <t xml:space="preserve">The number of people displaced by the Conflict crisis includes: IDPs (4,516,341) (UNHCR) as of 15 February 2024, the number of IDP Returnees in Yemen as of 21 August 2019 (1,280,562) (UNHCR). The number of refugees and migrants in Yemen is not considered here, as the primary cause of their displacement is not the conflict crisis in Yemen. </t>
  </si>
  <si>
    <t>YEM001People displaced</t>
  </si>
  <si>
    <t>The figure represents the total number of fatalities between 1 June 2024 and 30 November 2024 for the conflict.</t>
  </si>
  <si>
    <t>YEM001Fatalities reported</t>
  </si>
  <si>
    <t>ACLED accessed 09/12/2024; IOM accessed 09/12/2024</t>
  </si>
  <si>
    <t>https://acleddata.com/explorer/; https://missingmigrants.iom.int/downloads</t>
  </si>
  <si>
    <t>The figure represents the total number of fatalities between 1 June 2024 and 30 November 2024 for the conflict and the number reported by IOM: 56 in June, 13 in July, 13 in August, 0 in September, 1 in October, and 0 in November 2024 for the migration crisis.</t>
  </si>
  <si>
    <t>YEM001Fatalities in all crises</t>
  </si>
  <si>
    <t>OCHA  01/02/2024</t>
  </si>
  <si>
    <t>https://www.unocha.org/publications/report/yemen/yemen-humanitarian-needs-overview-2024-january-2024-enar</t>
  </si>
  <si>
    <t>PiN according to HNO 2024. PiN provided by the HNO is inter sectoral. According to HNO, around 18.2m of people are in need, making around 53% of the total population in Yemen.</t>
  </si>
  <si>
    <t>YEM001People in Need</t>
  </si>
  <si>
    <t>YEM001Minimal humanitarian conditions - Level 1</t>
  </si>
  <si>
    <t>OCHA 01/02/2024; World Bank accessed 09/12/2024</t>
  </si>
  <si>
    <t>https://www.unocha.org/publications/report/yemen/yemen-humanitarian-needs-overview-2024-january-2024;  https://data.worldbank.org/indicator/SP.POP.TOTL?locations=YE</t>
  </si>
  <si>
    <t>YEM001Stressed humanitarian conditions - Level 2</t>
  </si>
  <si>
    <t>OCHA 01/02/2024; OCHA  20/12/2022</t>
  </si>
  <si>
    <t>https://www.unocha.org/publications/report/yemen/yemen-humanitarian-needs-overview-2024-january-2024; https://www.unocha.org/publications/report/yemen/yemen-humanitarian-needs-overview-2023-december-2022-enar</t>
  </si>
  <si>
    <t xml:space="preserve">According to INFORM Severity Index methodology, the sum of people in levels 3, 4 and 5 is equal to the total number of people in need. To estimate the number of people in need in level 3, ACAPS applied the severity of needs breakdown percentages based on the 2023 HNO, taking the HNO 2024 PIN number as a reference point. We believe that this better represent the situation in Yemen. In the HNO 2023, 38% of PIN were in severe/level 3 severity, therefore 38% of 18.2 million= 6,916,000 million people. </t>
  </si>
  <si>
    <t>YEM001Moderate humanitarian conditions - Level 3</t>
  </si>
  <si>
    <t xml:space="preserve">According to INFORM Severity Index methodology, the sum of people in levels 3, 4 and 5 is equal to the total number of people in need. To estimate the number of people in need in level 4, ACAPS applied the severity of needs breakdown percentages based on the 2023 HNO, taking the HNO 2024 PIN number as a reference point. We believe that this better represent the situation in Yemen. In the HNO 2023, 34% of PIN were in extreme/level 4 severity, therefore 34% of 18.2 million= 6,188,000 million people. </t>
  </si>
  <si>
    <t>YEM001Severe humanitarian conditions - Level 4</t>
  </si>
  <si>
    <t xml:space="preserve">According to INFORM Severity Index methodology, the sum of people in levels 3, 4 and 5 is equal to the total number of people in need. To estimate the number of people in need in level 5, ACAPS applied the severity of needs breakdown percentages based on the 2023 HNO, taking the HNO 2024 PIN number as a reference point. We believe that this better represent the situation in Yemen. In the HNO 2023, 28% of PIN were in catastrophic/level 5 severity, therefore 28% of 18.2 million= 5,096,000 million people. 
</t>
  </si>
  <si>
    <t>YEM001Extreme humanitarian conditions - Level 5</t>
  </si>
  <si>
    <t>UNHCR accessed 09/12/2024; OCHA 01/02/2024; World Bank access 09/12/2024</t>
  </si>
  <si>
    <t>https://www.unocha.org/publications/report/yemen/yemen-humanitarian-needs-overview-2024-january-2024;  https://data.worldbank.org/indicator/SP.POP.TOTL?locations=YE; https://data.unhcr.org/en/country/yem</t>
  </si>
  <si>
    <t xml:space="preserve">The conflict crisis in Yemen affects all five population groups: Host, non-host, IDP, refugees, asylum seekers, others of concern (such as migrants) and returnees. </t>
  </si>
  <si>
    <t>YEM001Crisis affected groups</t>
  </si>
  <si>
    <t xml:space="preserve">The population of Yemen in 2023 </t>
  </si>
  <si>
    <t>YEM002Total population</t>
  </si>
  <si>
    <t>Statoids accessed 09/12/2024; OCHA 01/02/2024</t>
  </si>
  <si>
    <t>http://www.statoids.com/uye.html; https://www.unocha.org/publications/report/yemen/yemen-humanitarian-needs-overview-2024-january-2024-enar</t>
  </si>
  <si>
    <t>According to HNO 2024 Page 19, the following governorate are on the active migration route: Aden, Lahj, Al Bayda, Shabwah, Marib, Al Jawf, Sa'dah, Abyan.</t>
  </si>
  <si>
    <t>YEM002Landmass affected</t>
  </si>
  <si>
    <t>OCHA 01/02/2024; UNHCR accessed 09/12/2024</t>
  </si>
  <si>
    <t>https://www.unocha.org/publications/report/yemen/yemen-humanitarian-needs-overview-2024-january-2024-enar; https://data.unhcr.org/en/country/yem</t>
  </si>
  <si>
    <t>The number of people exposed corresponds to the total population of the refugees, asylum-seekers and migrants as they are among the most marginalized and vulnerable groups in Yemen, and are largely dependent on external humanitarian assistance to meet their basic needs. This figure is taken from [OCHA 01/02/2024, p.59 and UNHCR ODP].</t>
  </si>
  <si>
    <t>YEM002People exposed</t>
  </si>
  <si>
    <t>The number of people affected corresponds to the total population of the refugees, asylum-seekers and migrants as they are among the most marginalized and vulnerable groups in Yemen, and are largely dependent on external humanitarian assistance to meet their basic needs. This figure is taken from [OCHA 01/02/2024, p.59 and UNHCR ODP].</t>
  </si>
  <si>
    <t>YEM002People affected</t>
  </si>
  <si>
    <t>The number of people displaced by the Mixed migration flows crisis includes: 60,372 refugees and asylum-seekers in Yemen as of 30 June 2024 (UNHCR), in addition to  308,261 migrants per OCHA HNO 2024 (p.59).</t>
  </si>
  <si>
    <t>YEM002People displaced</t>
  </si>
  <si>
    <t>IOM accessed 09/12/2024</t>
  </si>
  <si>
    <t>Number reported by IOM: 56 in June, 13 in July, 13 in August, 0 in September, 1 in October, and 0 in November 2024.</t>
  </si>
  <si>
    <t>YEM002Fatalities reported</t>
  </si>
  <si>
    <t>ACLED accessed 20/10/2024; IOM accessed 20/10/2024</t>
  </si>
  <si>
    <t>The figure represents the total number of fatalities between 1 June 2024 and 30 November 2024 for the conflict and the number reported by IOM:  56 in June,  13 in July, 13 in August,  0 in September, 1 in October, and 0 in November 2024 for the migration crisis.</t>
  </si>
  <si>
    <t>YEM002Fatalities in all crises</t>
  </si>
  <si>
    <t>UNHCR accessed 09/12/2024;  OCHA 01/02/2024</t>
  </si>
  <si>
    <t>The number of people in need includes: the total number of refugees, asylum seekers and migrants in Yemen is considered as they are among the most marginalized and vulnerable groups in Yemen and are largely dependent on external humanitarian assistance to meet their basic needs. This figure is taken from [OCHA 01/02/2024, p.59 and UNHCR].</t>
  </si>
  <si>
    <t>YEM002People in Need</t>
  </si>
  <si>
    <t>YEM002Minimal humanitarian conditions - Level 1</t>
  </si>
  <si>
    <t>YEM002Stressed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</si>
  <si>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4 based on the severity of their needs, especially related to protection. This could be an undersestimation as some individuals within this group likely experience even higher humanitarian needs, although estimating these needs is challenging.
Migrants, refugees, and asylum seekers in Yemen face significant marginalization and vulnerability, lacking access to basic services and economic opportunities. They encounter stigma and discrimination, often excluded from local support systems and community-based protection. Their challenges are expected to escalate in 2024, with heightened risks and needs. Despite similarities in critical needs with the Yemeni population, they face greater vulnerability due to housing, employment, and social protection deficits, as well as pervasive discrimination. 
</t>
  </si>
  <si>
    <t>YEM002Moderate humanitarian conditions - Level 3</t>
  </si>
  <si>
    <t>YEM002Severe humanitarian conditions - Level 4</t>
  </si>
  <si>
    <t>https://reliefweb.int/report/yemen/yemen-humanitarian-needs-overview-2024-january-2024; https://data.unhcr.org/en/country/yem</t>
  </si>
  <si>
    <t>YEM002Extreme humanitarian conditions - Level 5</t>
  </si>
  <si>
    <t>Yemen has one group affected by the mixed migration crisis: Refugees, asylum seekers and others of concern (such as migrants).</t>
  </si>
  <si>
    <t>YEM002Crisis affected groups</t>
  </si>
  <si>
    <t>World Bank aacessed 04/12/2024</t>
  </si>
  <si>
    <t>https://data.worldbank.org/indicator/SP.POP.TOTL?locations=TR</t>
  </si>
  <si>
    <t>The World Bank figures, which includes refugee population in Turkiye in 2023.</t>
  </si>
  <si>
    <t>TUR001Total population</t>
  </si>
  <si>
    <t>City Population accessed 26/06/2023</t>
  </si>
  <si>
    <t>https://www.citypopulation.de/en/turkey/cities/</t>
  </si>
  <si>
    <t xml:space="preserve">Represents the total area of provinces affected by one or of more crisis the following crises: Syrian refugee, mixed migration, kurdish conflict, and the earthquake. These provinces are: Adana, Adıyaman, Ağrı, Aydın, Balıkesir, Bitlis, Burdur, Bursa, Çanakkale, Diyarbakır, Edirne, Elazığ, Gaziantep, Hakkari, Hatay, İstanbul, İzmir, Kahramanmaraş, Kayseri, Kilis, Kırklareli, Konya, Malatya, Mardin, Mersin, Muğla, Nevşehir, Osmaniye, Şanlıurfa, Siirt, Şırnak, Van.
</t>
  </si>
  <si>
    <t>TUR001Landmass affected</t>
  </si>
  <si>
    <t>TurkStat accessed 26/06/2023</t>
  </si>
  <si>
    <t>https://data.tuik.gov.tr/Bulten/Index?p=The-Results-of-Address-Based-Population-Registration-System-2021-45500&amp;dil=2</t>
  </si>
  <si>
    <t xml:space="preserve">Represents the total population of provinces affected by one or of more crisis the following crises: Syrian refugee, mixed migration, kurdish conflict, and the earthquake. These provinces are: Adana, Adıyaman, Ağrı, Aydın, Balıkesir, Bitlis, Burdur, Bursa, Çanakkale, Diyarbakır, Edirne, Elazığ, Gaziantep, Hakkari, Hatay, İstanbul, İzmir, Kahramanmaraş, Kayseri, Kilis, Kırklareli, Konya, Malatya, Mardin, Mersin, Muğla, Nevşehir, Osmaniye, Şanlıurfa, Siirt, Şırnak, Van.
</t>
  </si>
  <si>
    <t>TUR001People exposed</t>
  </si>
  <si>
    <t>3RP 05/03/2024, 3RP 05/03/2024IOM 14/10/2024, Tur Gov PMM accessed 04/12/2024 (as of 2023), IOM 14/10/2024, 3RP 05/03/2024XOCHA 06/03/2023</t>
  </si>
  <si>
    <t>https://www.3rpsyriacrisis.org/portfolio/rso2024/, https://www.3rpsyriacrisis.org/portfolio/rso2024/https://dtm.iom.int/reports/turkiye-migrant-presence-monitoring-situation-report-september-2024, https://en.goc.gov.tr/international-protection17, https://dtm.iom.int/reports/turkiye-migrant-presence-monitoring-situation-report-september-2024, https://www.3rpsyriacrisis.org/portfolio/rso2024/https://reliefweb.int/report/turkiye/turkiye-2023-earthquakes-situation-report-no-7-6-march-2023</t>
  </si>
  <si>
    <t>The total number of affected populations in all crises, overestimation due to double counting for the EQ and Syrian refugee crises, but offset by the info gap in the Kurdish conflict.</t>
  </si>
  <si>
    <t>TUR001People affected</t>
  </si>
  <si>
    <t>UNHCR 05/03/2024; IOM 03/07/2024; Turkey MoFA accessed 24/10/2024; Save the Children 05/02/2024</t>
  </si>
  <si>
    <t>https://www.3rpsyriacrisis.org/wp-content/uploads/2023/12/2024RSO_advanced_version.pdfhttps://reliefweb.int/report/turkiye/dtm-turkey-migrant-presence-monitoring-situation-report-may-2024https://www.mfa.gov.tr/internally-displaced-persons-_idps_-and-the-_return-to-village-and-rehabilitation-program_-in-turkey.en.mfahttps://reliefweb.int/report/syrian-arab-republic/turkiyesyria-one-3-children-displaced-turkiye-earthquakes-still-homeless-while-needs-record-levels-syria#:~:text=In%20T%C3%BCrkiye%2C%20about%202.4%20million,to%20return%20home%20%5B3%5D.</t>
  </si>
  <si>
    <t>The figure represents the total number of refugees and asylum seekers in Turkey of all nationalities. Due to significant information gaps, it is not possible to determine how many IDPs have been displaced as a result of the Kurdish conflict.  This is an overestimation due to double counting across the EQ and Syrian refugee crisis, but offset by the info-gap in the Kurdish conflict.</t>
  </si>
  <si>
    <t>TUR001People displaced</t>
  </si>
  <si>
    <t>ACLED accessed 04/12/2024; IOM accessed 04/12/2024; Crisis Group accessed 04/12/2024</t>
  </si>
  <si>
    <t>https://acleddata.com/data-export-tool/; https://missingmigrants.iom.int/downloads; https://www.crisisgroup.org/content/turkiyes-pkk-conflict-visual-explainer</t>
  </si>
  <si>
    <t>This is an aggregate to all crises in the country
-----
Syrian refugee crisis:
The figure represents the number of Syrian refugees killed in Turkey between 1 June and 30 November 2024.
-----
Mixed migration crisis:
The figure represents the number of fatalities in Turkey between 1 June and  30 November 2024 according to IOM's Missing Migrant Database (0 in June, 8 in July, 0 in August 0 in September, 0 in October, and 0 in November 2024). The true number of fatalities may be higher as a result of unreported incidents and missing cases that are not yet considered dead. 
-----
Kurdish conflict crisis:
The number of civilians killed between 1 June and 30 November 2024 due to the Kurdish Conflict.
-----
Earthquake crisis:
Since the EQ was more than 6 months, the assumption is no new deaths (or significantly low) occurred due to the earthquake.</t>
  </si>
  <si>
    <t>TUR001Fatalities reported</t>
  </si>
  <si>
    <t>TUR001Fatalities in all crises</t>
  </si>
  <si>
    <t>IFRC Turkish Red Crescent 28/04/2023, UNHCR 16/03/2023, World Bank 12/06/2024, Estimation using similar ratio of syrian host community to syrian refugees; UNHCR 16/03/2023</t>
  </si>
  <si>
    <t>https://reliefweb.int/report/turkiye/intersectoral-vulnerability-study-round-2-2022-living-bare-minimum-exploration-vulnerability-refugees-turkiye, https://www.3rpsyriacrisis.org/wp-content/uploads/2023/06/Regional_Strategic_Overview2023_.pdf, https://documents.worldbank.org/en/publication/documents-reports/documentdetail/099061224142029970/p1800971fc6f6d08b1867a13dae6c3c00df, https://www.3rpsyriacrisis.org/portfolio/rso2024/</t>
  </si>
  <si>
    <t>This is an aggregate to all crises in the country
-----
Syrian refugee crisis:
People in need are Syrian refugees as well as host community in extreme (Level 5), sever (Level 4), and moderate (Level 3) humanitarian conditions. 
The host community is included because refugee makes a significant percentage of the population, and the crisis had put pressure on health, education, and other social services for a population that already experience high vulnerabilities, resulting in humanitarian needs for the host community.
PiN and severity figures are multi-sectoral and equal L5 + L4 + L3
There is around 3,332,896 Syrian refugees in Turkiye according to 3RP. According to IFRC and TRC's "Intersectoral vulnerability study round 2 - 2022: Living on bare minimum: an exploration of the vulnerability of refugees in Türkiye", 2% of the refugees are in Catastrophic Level (L5); 16% of the refugees are in Extreme Level (L4); 39% of the refugees are in Sever Level (L3), 41% of the refugees are in stressed Level (L2), and 2% of the refugees are in Minimal Level (L1).
For the host community, there are around 3,607,620 according to 3RP. The WB national poverty line was used to determine the portion of host community in need. According to the WB, around 14.4% fell below the poverty line in 2023. All 14.4% have been placed at Level 3.
Level 1 = Exposed population – Affected population
Level 2 = Affected population – PiN
Level 3 +4+ 5 = PiN 
-----
Mixed migration crisis:
People in need are mixed migrants as well as host community in extreme (Level 5), sever (Level 4), and moderate (Level 3) humanitarian conditions. 
The host community is included because refugee makes a significant percentage of the population, and the crisis had put pressure on health, education, and other social services for a population that already experience high vulnerabilities, resulting in humanitarian needs for the host community.
There are no reliable estimate for the severity levels for the mixed migrants in Turkiye. We assume the conditions for the mixed migration in Turkkiye are similar somehow to that of the Syrian refugees. As such, the severity breakdown of the syrian refugees crisis was applied to the mixed migration as an estimate.
There are around 448,349 mixed migrants in Turkiye. Using the Syrian reugees severity breakdown using IFRC and TRC's "Intersectoral vulnerability study round 2 - 2022: Living on bare minimum: an exploration of the vulnerability of refugees in Türkiye", 2% are placed in Catastrophic Level (L5); 16% are placed in Extreme Level (L4); 39% are placed in Sever Level (L3), 41% are placed in stressed Level (L2), and 2% are placed in Minimal Level (L1).
For the host community, there are no reliable estimate for the host community numbers. We assume the the impact of the mixed migration on the host community would be somehow similar to the impact of the refugee crisis. As such, the host community number (341,725) was extrapolated using the same ratio of refugees to host community in the Syrian refugee crisis. The WB national poverty line was used to determine the portion of host community in need. According to the WB, around 14.4% fell below the poverty line in 2023. All 14.4% have been placed at Level 3.
Level 1 = Exposed population – Affected population
Level 2 = Affected population – PiN
Level 3 +4+ 5 = PiN 
-----
Kurdish conflict crisis:
The number of people in need of humanitarian assistance as a result of the kurdish conflict is unknown, but expected to be high. Affected regions of southeastern Turkey have been subjected to decades of violence, which has deeply affected many aspects of life. Large numbers of people remain in a situation of protracted displacement, though their specific needs are not known. 
-----
Earthquake crisis:
Low reliability estimation using UNHCR targetted people for humanitarian assistance. This number represent the residents in medium/high severity neighbourhoods in most heavily affected provinces and all people in temporary settlements - using 'Earthquake Solutions and Mobility Analysis Team - ESMAT - Severity Index'.</t>
  </si>
  <si>
    <t>TUR001People in Need</t>
  </si>
  <si>
    <t>The number of people who are exposed to the crisis but not affected or in needs of urgent humanitarian assistance.</t>
  </si>
  <si>
    <t>TUR001Minimal humanitarian conditions - Level 1</t>
  </si>
  <si>
    <t>The number of people who are affected by the crisis but not in needs of humanitarian assistance.</t>
  </si>
  <si>
    <t>TUR001Stressed humanitarian conditions - Level 2</t>
  </si>
  <si>
    <t>This is an aggregate to all crises in the country
-----
Syrian refugee crisis:
People in need are Syrian refugees as well as host community in extreme (Level 5), sever (Level 4), and moderate (Level 3) humanitarian conditions. 
The host community was included because refugee makes a significant percentage of the population, and the crisis had put pressure on health, education, and other social services for a population that already experience high vulnerabilities, resulting in humanitarian needs for the host community.
PiN and severity figures are multi-sectoral and equal L5 + L4 + L3
There is around 3,332,896 Syrian refugges in Turkiye according to 3RP. According to IFRC and TRC's Intersectoral vulnerability study round 2 - 2022: Living on bare minimum: an exploration of the vulnerability of refugees in Türkiye, 2% of the refugees are in Catastrophic Level (L5); 16% of the refugees are in Extreme Level (L4); 39% of the refugees are in Sever Level (L3), 41% of the refugees are in stressed Level (L2), and 2% of the refugees are in Minimal Level (L1).
For the host community, there are around 3,607,620 according to 3RP. The WB national poverty line was used. According to the WB, around 14.4% fell below the poverty line in 2023.
Level 1 = Exposed population – Affected population
Level 2 = Affected population – PiN
Level 3 +4+ 5 = PiN 
-----
Mixed migration crisis:
People in need are mixed migrants as well as host community in extreme (Level 5), sever (Level 4), and moderate (Level 3) humanitarian conditions. 
The host community is included because refugee makes a significant percentage of the population, and the crisis had put pressure on health, education, and other social services for a population that already experience high vulnerabilities, resulting in humanitarian needs for the host community.
There are no reliable estimate for the severity levels for the mixed migrants in Turkiye. We assume the conditions for the mixed migration in Turkkiye are similar somehow to that of the Syrian refugees. As such, the severity breakdown of the syrian refugees crisis was applied to the mixed migration as an estimate.
There are around 448,349 mixed migrants in Turkiye. Using the Syrian reugees severity breakdown using IFRC and TRC's "Intersectoral vulnerability study round 2 - 2022: Living on bare minimum: an exploration of the vulnerability of refugees in Türkiye", 2% are placed in Catastrophic Level (L5); 16% are placed in Extreme Level (L4); 39% are placed in Sever Level (L3), 41% are placed in stressed Level (L2), and 2% are placed in Minimal Level (L1).
For the host community, there are no reliable estimate for the host community numbers. We assume the the impact of the mixed migration on the host community would be somehow similar to the impact of the refugee crisis. As such, the host community number (341,725) was extrapolated using the same ratio of refugees to host community in the Syrian refugee crisis. The WB national poverty line was used to determine the portion of host community in need. According to the WB, around 14.4% fell below the poverty line in 2023. All 14.4% have been placed at Level 3.
Level 1 = Exposed population – Affected population
Level 2 = Affected population – PiN
Level 3 +4+ 5 = PiN 
-----
Kurdish conflict crisis:
No data available.
-----
Earthquake crisis:
Low reliability estimation using UNHCR targetted people for humanitarian assistance. This number represent the residents in medium/high severity neighbourhoods in most heavily affected provinces and all people in temporary settlements - using 'Earthquake Solutions and Mobility Analysis Team - ESMAT - Severity Index'. All have been placed on Level three as a conservative estimate.</t>
  </si>
  <si>
    <t>TUR001Moderate humanitarian conditions - Level 3</t>
  </si>
  <si>
    <t xml:space="preserve">This is an aggregate to all crises in the country
-----
Syrian refugee crisis:
People in need are Syrian refugees as well as host community in extreme (Level 5), sever (Level 4), and moderate (Level 3) humanitarian conditions. 
The host community was included because refugee makes a significant percentage of the population, and the crisis had put pressure on health, education, and other social services for a population that already experience high vulnerabilities, resulting in humanitarian needs for the host community.
PiN and severity figures are multi-sectoral and equal L5 + L4 + L3
There is around 3,332,896 Syrian refugges in Turkiye according to 3RP. According to IFRC and TRC's Intersectoral vulnerability study round 2 - 2022: Living on bare minimum: an exploration of the vulnerability of refugees in Türkiye, 2% of the refugees are in Catastrophic Level (L5); 16% of the refugees are in Extreme Level (L4); 39% of the refugees are in Sever Level (L3), 41% of the refugees are in stressed Level (L2), and 2% of the refugees are in Minimal Level (L1).
For the host community, there are around 3,607,620 according to 3RP. The WB national poverty line was used. According to the WB, around 14.4% fell below the poverty line in 2023.
Level 1 = Exposed population – Affected population
Level 2 = Affected population – PiN
Level 3 +4+ 5 = PiN 
-----
Mixed migration crisis:
People in need are mixed migrants as well as host community in extreme (Level 5), sever (Level 4), and moderate (Level 3) humanitarian conditions. 
The host community is included because refugee makes a significant percentage of the population, and the crisis had put pressure on health, education, and other social services for a population that already experience high vulnerabilities, resulting in humanitarian needs for the host community.
There are no reliable estimate for the severity levels for the mixed migrants in Turkiye. We assume the conditions for the mixed migration in Turkkiye are similar somehow to that of the Syrian refugees. As such, the severity breakdown of the syrian refugees crisis was applied to the mixed migration as an estimate.
There are around 448,349 mixed migrants in Turkiye. Using the Syrian reugees severity breakdown using IFRC and TRC's "Intersectoral vulnerability study round 2 - 2022: Living on bare minimum: an exploration of the vulnerability of refugees in Türkiye", 2% are placed in Catastrophic Level (L5); 16% are placed in Extreme Level (L4); 39% are placed in Sever Level (L3), 41% are placed in stressed Level (L2), and 2% are placed in Minimal Level (L1).
For the host community, there are no reliable estimate for the host community numbers. We assume the the impact of the mixed migration on the host community would be somehow similar to the impact of the refugee crisis. As such, the host community number (341,725) was extrapolated using the same ratio of refugees to host community in the Syrian refugee crisis. The WB national poverty line was used to determine the portion of host community in need. According to the WB, around 14.4% fell below the poverty line in 2023. All 14.4% have been placed at Level 3.
Level 1 = Exposed population – Affected population
Level 2 = Affected population – PiN
Level 3 +4+ 5 = PiN 
-----
Kurdish conflict crisis:
No data available.
-----
Earthquake crisis:
There is no available information yet about the needs' severity driven by the earthquake in Turkey. </t>
  </si>
  <si>
    <t>TUR001Severe humanitarian conditions - Level 4</t>
  </si>
  <si>
    <t>TUR001Extreme humanitarian conditions - Level 5</t>
  </si>
  <si>
    <t>UNHCR 05/03/2024</t>
  </si>
  <si>
    <t>https://www.3rpsyriacrisis.org/wp-content/uploads/2023/12/2024RSO_advanced_version.pdf</t>
  </si>
  <si>
    <t xml:space="preserve">Number of different types of affected population groups: 
- IDPs
- Refugees, asylum seekers, and others of concern (such as migrants etc.)
- Returnees
- Host 
- Non-Host </t>
  </si>
  <si>
    <t>TUR001Crisis affected groups</t>
  </si>
  <si>
    <t>TUR002Total population</t>
  </si>
  <si>
    <t>City Population accessed 06/2023; Turkiye Presidency of Migration Management accesse</t>
  </si>
  <si>
    <t xml:space="preserve">https://www.citypopulation.de/en/turkey/cities/
https://en.goc.gov.tr/temporary-protection27
</t>
  </si>
  <si>
    <t xml:space="preserve">Figure represents the combined total area of provinces with percentage of refugees above the national average ~2.5%: Şanlıurfa, Osmaniye, Nevşehir, Mersin, Mardin, Malatya, Konya, Kilis, Kayseri, Kahramanmaraş, İzmir, İstanbul, Hatay, Gaziantep, Bursa, Burdur, Adıyaman, Adana, Province </t>
  </si>
  <si>
    <t>TUR002Landmass affected</t>
  </si>
  <si>
    <t>TurkStat accessed 30/06/2023;  Turkiye Presidency of Migration Management accessed 30/06/2023</t>
  </si>
  <si>
    <t>https://data.tuik.gov.tr/Bulten/Index?p=The-Results-of-Address-Based-Population-Registration-System-2021-45500&amp;dil=2
https://en.goc.gov.tr/temporary-protection27</t>
  </si>
  <si>
    <t xml:space="preserve">Figure represents the combined total population of provinces with percentage of refugees above the national average ~2.5%: Şanlıurfa, Osmaniye, Nevşehir, Mersin, Mardin, Malatya, Konya, Kilis, Kayseri, Kahramanmaraş, İzmir, İstanbul, Hatay, Gaziantep, Bursa, Burdur, Adıyaman, Adana, Province </t>
  </si>
  <si>
    <t>TUR002People exposed</t>
  </si>
  <si>
    <t>3RP 05/03/2024, 3RP 05/03/2024</t>
  </si>
  <si>
    <t>https://www.3rpsyriacrisis.org/portfolio/rso2024/, https://www.3rpsyriacrisis.org/portfolio/rso2024/</t>
  </si>
  <si>
    <t>Figure represents registered Syrian refugees in Turkey as well as the host community. The numbers of refugees and host community are drawn from 3RP. 
The host community is included because refugee makes a significant percentage of the population, and the crisis had put pressure on health, education, and other social services for a population that already experience high vulnerabilities, resulting in humanitarian needs for the host community.</t>
  </si>
  <si>
    <t>TUR002People affected</t>
  </si>
  <si>
    <t>3RP 05/03/2024</t>
  </si>
  <si>
    <t>https://www.3rpsyriacrisis.org/portfolio/rso2024/</t>
  </si>
  <si>
    <t>Figure represents registered Syrian refugees in Turkey. Data comes from 3RP. 3RP number for displaced is used for consistency as we use it as well for the number of host community that we use in affected and PiN calculations.</t>
  </si>
  <si>
    <t>TUR002People displaced</t>
  </si>
  <si>
    <t>ACLED accessed 4/12/2024</t>
  </si>
  <si>
    <t>The figure represents the number of Syrian refugees killed in Turkey between 1 June and 30 November 2024.</t>
  </si>
  <si>
    <t>TUR002Fatalities reported</t>
  </si>
  <si>
    <t>TUR002Fatalities in all crises</t>
  </si>
  <si>
    <t>IFRC Turkish Red Crescent 28/04/2023; 3RP 05/03/2024; World Bank 12/06/2024; 3RP 05/03/2024</t>
  </si>
  <si>
    <t>https://reliefweb.int/report/turkiye/intersectoral-vulnerability-study-round-2-2022-living-bare-minimum-exploration-vulnerability-refugees-turkiye, https://www.3rpsyriacrisis.org/portfolio/rso2024/, https://documents.worldbank.org/en/publication/documents-reports/documentdetail/099061224142029970/p1800971fc6f6d08b1867a13dae6c3c00df, https://www.3rpsyriacrisis.org/portfolio/rso2024/</t>
  </si>
  <si>
    <t xml:space="preserve">People in need are Syrian refugees as well as host community in extreme (Level 5), sever (Level 4), and moderate (Level 3) humanitarian conditions. 
The host community is included because refugee makes a significant percentage of the population, and the crisis had put pressure on health, education, and other social services for a population that already experience high vulnerabilities, resulting in humanitarian needs for the host community.
PiN and severity figures are multi-sectoral and equal L5 + L4 + L3
There is around 3,332,896 Syrian refugees in Turkiye according to 3RP. According to IFRC and TRC's "Intersectoral vulnerability study round 2 - 2022: Living on bare minimum: an exploration of the vulnerability of refugees in Türkiye", 2% of the refugees are in Catastrophic Level (L5); 16% of the refugees are in Extreme Level (L4); 39% of the refugees are in Sever Level (L3), 41% of the refugees are in stressed Level (L2), and 2% of the refugees are in Minimal Level (L1).
For the host community, there are around 3,607,620 according to 3RP. The WB national poverty line was used to determine the portion of host community in need. According to the WB, around 14.4% fell below the poverty line in 2023. All 14.4% have been placed at Level 3.
Level 1 = Exposed population – Affected population
Level 2 = Affected population – PiN
Level 3 +4+ 5 = PiN </t>
  </si>
  <si>
    <t>TUR002People in Need</t>
  </si>
  <si>
    <t>TUR002Minimal humanitarian conditions - Level 1</t>
  </si>
  <si>
    <t>TUR002Stressed humanitarian conditions - Level 2</t>
  </si>
  <si>
    <t xml:space="preserve">People in need are Syrian refugees as well as host community in extreme (Level 5), sever (Level 4), and moderate (Level 3) humanitarian conditions. 
The host community was included because refugee makes a significant percentage of the population, and the crisis had put pressure on health, education, and other social services for a population that already experience high vulnerabilities, resulting in humanitarian needs for the host community.
PiN and severity figures are multi-sectoral and equal L5 + L4 + L3
There is around 3,332,896 Syrian refugges in Turkiye according to 3RP. According to IFRC and TRC's Intersectoral vulnerability study round 2 - 2022: Living on bare minimum: an exploration of the vulnerability of refugees in Türkiye, 2% of the refugees are in Catastrophic Level (L5); 16% of the refugees are in Extreme Level (L4); 39% of the refugees are in Sever Level (L3), 41% of the refugees are in stressed Level (L2), and 2% of the refugees are in Minimal Level (L1).
For the host community, there are around 3,607,620 according to 3RP. The WB national poverty line was used. According to the WB, around 14.4% fell below the poverty line in 2023.
Level 1 = Exposed population – Affected population
Level 2 = Affected population – PiN
Level 3 +4+ 5 = PiN 
</t>
  </si>
  <si>
    <t>TUR002Moderate humanitarian conditions - Level 3</t>
  </si>
  <si>
    <t>TUR002Severe humanitarian conditions - Level 4</t>
  </si>
  <si>
    <t>TUR002Extreme humanitarian conditions - Level 5</t>
  </si>
  <si>
    <t>TUR002Crisis affected groups</t>
  </si>
  <si>
    <t>TUR003Total population</t>
  </si>
  <si>
    <t>IOM 08/06/2022; City Population accessed 04/12/2024</t>
  </si>
  <si>
    <t>https://www.citypopulation.de/en/turkey/cities/; https://reliefweb.int/report/turkey/mpm-turkey-mixed-migration-flows-mediterranean-and-beyond-flow-monitoring-compilation-08-june-2022</t>
  </si>
  <si>
    <t>Figure represents the combined total area of provinces with with significant land and sea crossings:  Ağrı, Aydın, Balıkesir, Çanakkale, Edirne, Hakkari, Hatay, İzmir, Kilis, Kırklareli, Muğla, Şanlıurfa, Şırnak, Van</t>
  </si>
  <si>
    <t>TUR003Landmass affected</t>
  </si>
  <si>
    <t>IOM 08/06/2022; TurkStat 30/07/2024</t>
  </si>
  <si>
    <t xml:space="preserve">https://data.tuik.gov.tr/Bulten/Index?p=Population-Projections-2023-2100-53699 ; https://reliefweb.int/report/turkey/mpm-turkey-mixed-migration-flows-mediterranean-and-beyond-flow-monitoring-compilation-08-june-2022
</t>
  </si>
  <si>
    <t>Estimation based on the provinces that are the most important entry/exit points for migrants and refugees, according to IOM. Provinces included:  Ağrı, Aydın, Balıkesir, Çanakkale, Edirne, Hakkari, Hatay, İzmir, Kilis, Kırklareli, Muğla, Şanlıurfa, Şırnak, Van</t>
  </si>
  <si>
    <t>TUR003People exposed</t>
  </si>
  <si>
    <t>IOM 14/10/2024, Tur Gov PMM accessed 04/12/2024 (as of 2023), IOM 14/10/2024, 3RP 05/03/2024</t>
  </si>
  <si>
    <t>https://dtm.iom.int/reports/turkiye-migrant-presence-monitoring-situation-report-september-2024, https://en.goc.gov.tr/international-protection17, https://dtm.iom.int/reports/turkiye-migrant-presence-monitoring-situation-report-september-2024, https://www.3rpsyriacrisis.org/portfolio/rso2024/</t>
  </si>
  <si>
    <t xml:space="preserve">Figure represents the total number of (Non-Syrian refugees and asylum seekers in Turkiye, Non-Syrian international protection applicants, Migrants in Irregular Situation, and {Non-Syrian ref} host community).
The host community is included because refugee makes a significant percentage of the population, and the crisis had put pressure on health, education, and other social services for a population that already experience high vulnerabilities, resulting in humanitarian needs for the host community.
The non-Syrian refugees and asylum seekers number (258416) were taken from (IOM 14/10/2024). </t>
  </si>
  <si>
    <t>TUR003People affected</t>
  </si>
  <si>
    <t>IOM 14/10/2024, Tur Gov PMM accessed 04/12/2024 (as of 2023), IOM 14/10/2024</t>
  </si>
  <si>
    <t>https://dtm.iom.int/reports/turkiye-migrant-presence-monitoring-situation-report-september-2024, https://en.goc.gov.tr/international-protection17, https://dtm.iom.int/reports/turkiye-migrant-presence-monitoring-situation-report-september-2024</t>
  </si>
  <si>
    <t>Figure represents the total number of non Syrian refugees, asylum seekers, people under International protection, and migrants in irregular status in Turkey.</t>
  </si>
  <si>
    <t>TUR003People displaced</t>
  </si>
  <si>
    <t>IOM accessed 04/12/2024</t>
  </si>
  <si>
    <t xml:space="preserve">The figure represents the number of fatalities in Turkey between 1 June and  30 November 2024 according to IOM's Missing Migrant Database (0 in June, 8 in July, 0 in August 0 in September, 0 in October, and 0 in November 2024). The true number of fatalities may be higher as a result of unreported incidents and missing cases that are not yet considered dead. </t>
  </si>
  <si>
    <t>TUR003Fatalities reported</t>
  </si>
  <si>
    <t>TUR003Fatalities in all crises</t>
  </si>
  <si>
    <t xml:space="preserve">People in need are mixed migrants as well as host community in extreme (Level 5), sever (Level 4), and moderate (Level 3) humanitarian conditions. 
The host community is included because refugee makes a significant percentage of the population, and the crisis had put pressure on health, education, and other social services for a population that already experience high vulnerabilities, resulting in humanitarian needs for the host community.
There are no reliable estimate for the severity levels for the mixed migrants in Turkiye. We assume the conditions for the mixed migration in Turkkiye are similar somehow to that of the Syrian refugees. As such, the severity breakdown of the syrian refugees crisis was applied to the mixed migration as an estimate.
There are around 448,349 mixed migrants in Turkiye. Using the Syrian reugees severity breakdown using IFRC and TRC's "Intersectoral vulnerability study round 2 - 2022: Living on bare minimum: an exploration of the vulnerability of refugees in Türkiye", 2% are placed in Catastrophic Level (L5); 16% are placed in Extreme Level (L4); 39% are placed in Sever Level (L3), 41% are placed in stressed Level (L2), and 2% are placed in Minimal Level (L1).
For the host community, there are no reliable estimate for the host community numbers. We assume the the impact of the mixed migration on the host community would be somehow similar to the impact of the refugee crisis. As such, the host community number (341,725) was extrapolated using the same ratio of refugees to host community in the Syrian refugee crisis. The WB national poverty line was used to determine the portion of host community in need. According to the WB, around 14.4% fell below the poverty line in 2023. All 14.4% have been placed at Level 3.
Level 1 = Exposed population – Affected population
Level 2 = Affected population – PiN
Level 3 +4+ 5 = PiN </t>
  </si>
  <si>
    <t>TUR003People in Need</t>
  </si>
  <si>
    <t>TUR003Minimal humanitarian conditions - Level 1</t>
  </si>
  <si>
    <t>TUR003Stressed humanitarian conditions - Level 2</t>
  </si>
  <si>
    <t>TUR003Moderate humanitarian conditions - Level 3</t>
  </si>
  <si>
    <t>TUR003Severe humanitarian conditions - Level 4</t>
  </si>
  <si>
    <t>TUR003Extreme humanitarian conditions - Level 5</t>
  </si>
  <si>
    <t>TUR003Crisis affected groups</t>
  </si>
  <si>
    <t>TUR004Total population</t>
  </si>
  <si>
    <t>Crisis Group accessed 04/12/2024; City Population accessed 04/12/2024</t>
  </si>
  <si>
    <t xml:space="preserve">https://www.crisisgroup.org/content/turkiyes-pkk-conflict-visual-explainer
https://www.citypopulation.de/en/turkey/cities/
</t>
  </si>
  <si>
    <t xml:space="preserve">Figure represents the combined total area of provinces that have experienced more than 100 fatalities between 2015 and 4 December 2024: Ağrı, Bingöl, Bitlis, Diyarbakır, Hakkari, Mardin, Siirt, Şırnak, Tunceli,  Van. 
</t>
  </si>
  <si>
    <t>TUR004Landmass affected</t>
  </si>
  <si>
    <t>Crisis Group accessed 04/12/2024;  TurkStat 30/07/2024</t>
  </si>
  <si>
    <t xml:space="preserve">https://www.crisisgroup.org/content/turkiyes-pkk-conflict-visual-explainer ;
 https://data.tuik.gov.tr/Bulten/Index?p=Population-Projections-2023-2100-53699
</t>
  </si>
  <si>
    <t xml:space="preserve">Figure represents the combined total population of provinces that have experienced more than 100 fatalities between 2015 and 4 December 2024: Ağrı, Bingöl, Bitlis, Diyarbakır, Hakkari, Mardin, Siirt, Şırnak, Tunceli,  Van. </t>
  </si>
  <si>
    <t>TUR004People exposed</t>
  </si>
  <si>
    <t xml:space="preserve">The number of people affected by the conflict is unknown, but expected to be high. </t>
  </si>
  <si>
    <t>TUR004People affected</t>
  </si>
  <si>
    <t>Turkey MoFA accessed 04/12/2024</t>
  </si>
  <si>
    <t>https://www.mfa.gov.tr/internally-displaced-persons-_idps_-and-the-_return-to-village-and-rehabilitation-program_-in-turkey.en.mfa</t>
  </si>
  <si>
    <t xml:space="preserve">According Turkiye, up to 1,200,000 people could potentially be internally displaced in southeastern Turkey as a result of fighting between government forces and non-state armed groups. </t>
  </si>
  <si>
    <t>TUR004People displaced</t>
  </si>
  <si>
    <t>Crisis Group accessed 04/12/2024</t>
  </si>
  <si>
    <t>https://www.crisisgroup.org/content/turkiyes-pkk-conflict-visual-explainer</t>
  </si>
  <si>
    <t>The number of civilians killed between 1 June and 30 November 2024 due to the Kurdish Conflict.</t>
  </si>
  <si>
    <t>TUR004Fatalities reported</t>
  </si>
  <si>
    <t>TUR004Fatalities in all crises</t>
  </si>
  <si>
    <t xml:space="preserve">The number of people in need of humanitarian assistance as a result of the kurdish conflict is unknown, but expected to be high. Affected regions of southeastern Turkey have been subjected to decades of violence, which has deeply affected many aspects of life. Large numbers of people remain in a situation of protracted displacement, though their specific needs are not known. </t>
  </si>
  <si>
    <t>TUR004People in Need</t>
  </si>
  <si>
    <t>TUR004Minimal humanitarian conditions - Level 1</t>
  </si>
  <si>
    <t>TUR004Stressed humanitarian conditions - Level 2</t>
  </si>
  <si>
    <t>TUR004Moderate humanitarian conditions - Level 3</t>
  </si>
  <si>
    <t>TUR004Severe humanitarian conditions - Level 4</t>
  </si>
  <si>
    <t>TUR004Extreme humanitarian conditions - Level 5</t>
  </si>
  <si>
    <t>Number of different types of affected population groups: 
- IDPs
- Returnees</t>
  </si>
  <si>
    <t>TUR004Crisis affected groups</t>
  </si>
  <si>
    <t>TUR005Total population</t>
  </si>
  <si>
    <t>City Population accessed 04/12/2024, Govt. Türkiye 27/03/2023</t>
  </si>
  <si>
    <t>https://www.citypopulation.de/en/turkey/cities/, https://reliefweb.int/report/turkiye/turkiye-earthquakes-recovery-and-reconstruction-assessment</t>
  </si>
  <si>
    <t>Total surface areas of: Gaziantep, K. Maras, Hatay, Osmaniye, Malatya, Sansliurfa, Adana, Diyarbakir, Kilis,  Elâzığ, Adiyaman. All of them are considered impacted by the Turkey / Syria earthquake.</t>
  </si>
  <si>
    <t>TUR005Landmass affected</t>
  </si>
  <si>
    <t>TurkStat 30/07/2024, Govt. Türkiye 27/03/2023</t>
  </si>
  <si>
    <t>https://data.tuik.gov.tr/Bulten/Index?p=Population-Projections-2023-2100-53699, https://reliefweb.int/report/turkiye/turkiye-earthquakes-recovery-and-reconstruction-assessment</t>
  </si>
  <si>
    <t xml:space="preserve">Total population of: Gaziantep, K. Maras, Hatay, Osmaniye, Malatya, Sansliurfa, Adana, Diyarbakir, Kilis,  Elâzığ, Adiyaman. The whole population are considered exposed to Turkiye / Syria earthquake. </t>
  </si>
  <si>
    <t>TUR005People exposed</t>
  </si>
  <si>
    <t>OCHA 06/03/2023</t>
  </si>
  <si>
    <t>https://reliefweb.int/report/turkiye/turkiye-2023-earthquakes-situation-report-no-7-6-march-2023</t>
  </si>
  <si>
    <t>People affected by the EQ according to OCHA situation reports following the earthquakes</t>
  </si>
  <si>
    <t>TUR005People affected</t>
  </si>
  <si>
    <t>Tur Shelter Cluster 28/06/2024</t>
  </si>
  <si>
    <t>https://reliefweb.int/report/turkiye/shelter-sector-turkiye-earthquake-response-27-june-2024</t>
  </si>
  <si>
    <t>Around 2.4 million people were displaced into tents and containers shelters right after the earthquake. Today around 444,700 remian container sites and formal sites (Adiyaman 77,088; Hatay 180,690; Kahramammaras 69,284; Malatya 117,622).</t>
  </si>
  <si>
    <t>TUR005People displaced</t>
  </si>
  <si>
    <t>UNHCR 06/05/2024</t>
  </si>
  <si>
    <t>https://reliefweb.int/report/turkiye/turkiye-south-east-earthquake-response-quarterly-progress-report-january-march-2024-entr</t>
  </si>
  <si>
    <t>Zero injuries assumed in the past 6 month due to injuries as a result of Turkiye / Syria earthquake in Kahramanmaraş, Gaziantep, Şanlıurfa, Diyarbakır, Adana, Adıyaman, Osmaniye, Hatay, Kilis, Elazığ and Malatya.</t>
  </si>
  <si>
    <t>TUR005Injuries reported</t>
  </si>
  <si>
    <t>Since the EQ was more than 6 months, the assumption is no new deaths (or significantly low) occurred due to the earthquake.</t>
  </si>
  <si>
    <t>TUR005Fatalities reported</t>
  </si>
  <si>
    <t>TUR005Fatalities in all crises</t>
  </si>
  <si>
    <t>Low reliability estimation using UNHCR targetted people for humanitarian assistance. This number represent the residents in medium/high severity neighbourhoods in most heavily affected provinces and all people in temporary settlements - using 'Earthquake Solutions and Mobility Analysis Team - ESMAT - Severity Index'.</t>
  </si>
  <si>
    <t>TUR005People in Need</t>
  </si>
  <si>
    <t>TurkStat 30/07/2024, Govt. Türkiye 27/03/2023; OCHA 06/03/2023</t>
  </si>
  <si>
    <t>https://reliefweb.int/report/turkiye/turkiye-2023-earthquakes-situation-report-no-7-6-march-2023; https://data.tuik.gov.tr/Bulten/Index?p=Population-Projections-2023-2100-53699, https://reliefweb.int/report/turkiye/turkiye-earthquakes-recovery-and-reconstruction-assessment</t>
  </si>
  <si>
    <t>Estimation of exposed people without the affected.</t>
  </si>
  <si>
    <t>TUR005Minimal humanitarian conditions - Level 1</t>
  </si>
  <si>
    <t>OCHA 06/03/2023; UNHCR 06/05/2024</t>
  </si>
  <si>
    <t>https://reliefweb.int/report/turkiye/turkiye-south-east-earthquake-response-quarterly-progress-report-january-march-2024-entr; https://reliefweb.int/report/turkiye/turkiye-2023-earthquakes-situation-report-no-7-6-march-2023</t>
  </si>
  <si>
    <t>Estimation of affected people without the PIN.</t>
  </si>
  <si>
    <t>TUR005Stressed humanitarian conditions - Level 2</t>
  </si>
  <si>
    <t>Low reliability estimation using UNHCR targetted people for humanitarian assistance. This number represent the residents in medium/high severity neighbourhoods in most heavily affected provinces and all people in temporary settlements - using 'Earthquake Solutions and Mobility Analysis Team - ESMAT - Severity Index'. All have been placed on Level three as a conservative estimate.</t>
  </si>
  <si>
    <t>TUR005Moderate humanitarian conditions - Level 3</t>
  </si>
  <si>
    <t xml:space="preserve">There is no available information yet about the needs' severity driven by the earthquake in Turkey. </t>
  </si>
  <si>
    <t>TUR005Severe humanitarian conditions - Level 4</t>
  </si>
  <si>
    <t>TUR005Extreme humanitarian conditions - Level 5</t>
  </si>
  <si>
    <t xml:space="preserve">Host; non-host; and Refugees, asylum seekers, and others of concern (such as migrants etc.) are exposed or affected by the Turkiye / Syria earthquake in Turkey. </t>
  </si>
  <si>
    <t>TUR005Crisis affected groups</t>
  </si>
  <si>
    <t>OCHA 06/06/2023; OCHA 20/12/2024</t>
  </si>
  <si>
    <t>https://reliefweb.int/report/lebanon/escalating-needs-lebanon-2023-overview-enar; https://www.unocha.org/publications/report/lebanon/lebanon-glance-escalation-hostilities-lebanon-19-december-2024-enar</t>
  </si>
  <si>
    <t xml:space="preserve">The figure is {the total population of Lebanon according to OCHA, including refugees, migrants, asylum seekers}, and {the number of displaced Syrians who fled to Lebanon due to the recent hostilities in Syria (as of 19 December 2024)}, excluding {(the number of people who fled to Syria as of 25 November 2024; the number of people who fled to Iraq as of 26 November 2024) because of the conflict between Hezbollah and Israel}. </t>
  </si>
  <si>
    <t>LBN006Total population</t>
  </si>
  <si>
    <t>World Bank accessed 23/12/2024; OCHA 06/06/2023; OCHA 20/12/2024</t>
  </si>
  <si>
    <t>https://data.worldbank.org/indicator/AG.LND.TOTL.K2?view=chart&amp;locations=LB ; https://reliefweb.int/report/lebanon/escalating-needs-lebanon-2023-overview-enar; https://www.unocha.org/publications/report/lebanon/lebanon-flash-update-51-escalation-hostilities-lebanon-19-december-2024</t>
  </si>
  <si>
    <t>The complex crisis in Lebanon is affecting the whole country. The entire landmass of Lebanon is considered here.</t>
  </si>
  <si>
    <t>LBN006Landmass affected</t>
  </si>
  <si>
    <t>OCHA 06/06/2023; OCHA 20/12/2024; OCHA 20/12/2024</t>
  </si>
  <si>
    <t>https://reliefweb.int/report/lebanon/escalating-needs-lebanon-2023-overview-enar; https://www.unocha.org/publications/report/lebanon/lebanon-glance-escalation-hostilities-lebanon-19-december-2024-enar; https://www.unocha.org/publications/report/lebanon/lebanon-flash-update-51-escalation-hostilities-lebanon-19-december-2024</t>
  </si>
  <si>
    <t xml:space="preserve">The total population is exposed to the complex crisis, which is driven by the socio-economic crisis since 2019, the Syrian refugees crisis, and the recent conflict that escalated between Hezbollah and Israel on 8 October 2023. Since at least 2019, mounting public debt, high fiscal deficit, and political instability have been driving the socio-economic crisis in the country, resulting in the devaluation of the Lebanese pound, increased unemployment and multidimensional poverty, business closures, inflation, limited access to foreign exchange and imports, and decreased foreign remittances. Since 8 October 2023, the escalation of tensions between Hezbollah and Israel has displaced 994,406 people within the country, disrupting their livelihoods and increasing their needs for shelter, food, and cash assistance. The cessation of hostilities has allowed nearly 828,978 displaced people to return to their cadasters of origin as of 18 December 2024. Meanwhile, 165,428 people remain displaced outside their cadasters of origin. Due to the conflict in Lebanon, 562,000 people have fled to Syria as of 25 November 2024, and 41,000 people have fled to Iraq as of 26 November 2024. As of 19 December 2024, 90,000 Syrians have fled to Lebanon due to the recent hostilities in Syria. </t>
  </si>
  <si>
    <t>LBN006People exposed</t>
  </si>
  <si>
    <t xml:space="preserve">The total population is affected by the complex crisis, which is driven by the socio-economic crisis since 2019, the Syrian refugees crisis, and the recent conflict that escalated between Hezbollah and Israel on 8 October 2023. Since at least 2019, mounting public debt, high fiscal deficit, and political instability have been driving the socio-economic crisis in the country, resulting in the devaluation of the Lebanese pound, increased unemployment and multidimensional poverty, business closures, inflation, limited access to foreign exchange and imports, and decreased foreign remittances. Since 8 October 2023, the escalation of tensions between Hezbollah and Israel has displaced 994,406 people within the country, disrupting their livelihoods and increasing their needs for shelter, food, and cash assistance. The cessation of hostilities has allowed nearly 828, 978 displaced people to return to their cadasters of origin as of 18 December 2024. Meanwhile, 165,428 people remain displaced outside their cadasters of origin. Due to the conflict in Lebanon, 562,000 people have fled to Syria as of 25 November 2024, and 41,000 people have fled to Iraq as of 26 November 2024. As of 19 December 2024, 90,000 Syrians have fled to Lebanon due to the recent hostilities in Syria. </t>
  </si>
  <si>
    <t>LBN006People affected</t>
  </si>
  <si>
    <t>OCHA 20/12/2024</t>
  </si>
  <si>
    <t xml:space="preserve"> https://www.unocha.org/publications/report/lebanon/lebanon-flash-update-51-escalation-hostilities-lebanon-19-december-2024</t>
  </si>
  <si>
    <t xml:space="preserve">The figure of people displaced by the complex crisis includes (the number of people displaced within Lebanon as of 18 December 2024), (the number of IDP returnees as of 18 December 2024), and (the number of people displaced to Iraq as of 26 November 2024, the number of people displaced to Syria as of 25 November 2024{due to the escalation of conflict between Hezbollah and Israel since 8 October 2023}). </t>
  </si>
  <si>
    <t>LBN006People displaced</t>
  </si>
  <si>
    <t xml:space="preserve">The figure represents the number of fatalities across Lebanon in the period between 1 June and 30 November 2024. This includes fatalities due to the conflict between Hezbollah and Israel, as it shows an indication of the severity of the conflict and its overall impact on the overall situation in Lebanon, in terms of access to services and social tensions. </t>
  </si>
  <si>
    <t>LBN006Fatalities reported</t>
  </si>
  <si>
    <t>LBN006Fatalities in all crises</t>
  </si>
  <si>
    <t>OCHA 20/12/2024; IPC 30/05/2024 ; OCHA 06/06/2023</t>
  </si>
  <si>
    <t xml:space="preserve"> https://reliefweb.int/report/lebanon/lebanon-acute-food-insecurity-projection-update-april-september-2024-continued-conflict-and-further-cuts-humanitarian-food-assistance-drive-acute-food-insecurity ; https://reliefweb.int/report/lebanon/escalating-needs-lebanon-2023-overview-enar; https://www.unocha.org/publications/report/lebanon/lebanon-flash-update-51-escalation-hostilities-lebanon-19-december-2024</t>
  </si>
  <si>
    <t xml:space="preserve">The figure represents the number of PIN in Lebanon, including  Lebanese and other vulnerable population groups such as the Syrian and Palestinian refugees. The figure of PiN provided by OCHA's 2023 Overview has decreased from 3,900,000 people to 3,636,000 people as about 354,000 Syrians have fled to Syria as of 25 November 2024 (due to the conflict in Lebanon), and about 90,000 Syrians have fled to Lebanon due to the recent hostilities in Syria (as of 19 December 2024). The breakdown of the severity by area provided by OCHA is not used for this crisis, as it does not reflect the impact of the conflict crisis that has taken place in southern Lebanon. Though the IPC analysis provides a good breakdown of the food security needs in the projected period of April – September 2024, ACAPS decided not to include it in the severity index breakdown as it is not indicative of the people's most reported needs according to OCHA which are social stability, health, and energy. If we were to use the IPC analysis, the number of people in need would be only 1.14 million, which is the number of people facing IPC Phase 3 and above. Additionally, the IPC analysis suggests an improvement in the food security situation between April–September in 2024, compared to the same period in 2023. This does not reflect the overall situation in the country. OCHA projects that the overall humanitarian situation is not expected to improve in Lebanon until after 2025. As for the World Bank report published in May 2024, it captures poverty rates until only 2022, where 44% of the population (2.4 million) have fallen under the poverty line. This figure is not considered to be the PiN as it is outdated.  </t>
  </si>
  <si>
    <t>LBN006People in Need</t>
  </si>
  <si>
    <t xml:space="preserve">According to the INFORM Severity Index methodology, Level 1 = People exposed – People affected. Both are considered the total population. Since the whole population is affected, there are no people in Level 1. Since at least 2019, mounting public debt, high fiscal deficit, and political instability have been driving the socioeconomic crisis in the country, resulting in the devaluation of the Lebanese pound, increased unemployment and multidimensional poverty, business closures, inflation, limited access to foreign exchange and imports, and decreased foreign remittances. Since 8 October 2023, the escalation of tensions between Hezbollah and Israel has displaced 994,406 people within the country, disrupting their livelihoods and increasing their needs for shelter, food, and cash assistance. The cessation of hostilities has allowed nearly 828,978 displaced people to return to their cadasters of origin as of 18 December 2024. Meanwhile, 165,428 people remain displaced outside their cadasters of origin. Due to the conflict in Lebanon, 562,000 people have fled to Syria as of 25 November 2024, and 41,000 people have fled to Iraq as of 26 November 2024. As of 19 December 2024, 90,000 Syrians have fled to Lebanon due to the recent hostilities in Syria. </t>
  </si>
  <si>
    <t>LBN006Minimal humanitarian conditions - Level 1</t>
  </si>
  <si>
    <t>According to the INFORM Severity Index methodology, Level 2 = People affected – PiN. The people affected are considered to be the total population, and the PiN is provided by OCHA, and it represents the number of people in need of humanitarian assistance in Lebanon from all population groups including the Syrian refugees.People in Level 2 might be facing some difficulties accessing basic services but are able to meet their needs without external assistance.</t>
  </si>
  <si>
    <t>LBN006Stressed humanitarian conditions - Level 2</t>
  </si>
  <si>
    <t>According to INFORM Severity Index methodology, the sum of people in levels 3, 4 and 5 is equal to the total number of people in need. Level 3 here is the number of PiN, excluding  the number of people who remained displaced in Lebanon {165,428} as at 18 December 2024 (due to the escalation of clashes between Hezbollah and Israel). It also does not include the Lebanese Residents, Syrian Refugees, Palestine Refugees in Lebanon, and Palestine Refugees from Syria who are in levels 4 and 5.</t>
  </si>
  <si>
    <t>LBN006Moderate humanitarian conditions - Level 3</t>
  </si>
  <si>
    <t xml:space="preserve">The figure includes : the number of people who remained displaced due to the escalation of clashes in Lebanon between Hezbollah and Israel (165,428 people as at 18 December2024), the number of Lebanese Residents, Palestine Refugees in Lebanon, and Palestine Refugees from Syria who are facing Emergency food insecurity levels (IPC Phase 4) in the projected period of April - September 2024, and the number of Syrian refugees in level 4. The number of Syrian refugees in Lebanon  has decreased from 1,500,000 people to 1,236,000 people as about 354,000 Syrians have fled to Syria as of 25 November 2024, and about 90,000 Syrians have fled to Lebanon as about 18 December 2024. Therefore, the number of Syrian refugees in Level 4 corresponds to the percentage of Syrian refugees in Lebanon who are facing Emergency food insecurity level (IPC Phase 4) in the projected period of April - September 2024. According to the IPC analysis, about 39,000 Syrians refugees are facing Emergency food insecurity levels (IPC Phase 4). Syrians who are facing Emergency food insecurity level (IPC Phase 4) represents 2.6% of Syrian refugees in Lebanon. </t>
  </si>
  <si>
    <t>LBN006Severe humanitarian conditions - Level 4</t>
  </si>
  <si>
    <t>There are no information available to confirm or deny if there are people facing extreme humanitarian conditions in Lebanon.</t>
  </si>
  <si>
    <t>LBN006Extreme humanitarian conditions - Level 5</t>
  </si>
  <si>
    <t xml:space="preserve"> In this crisis, 3 out of 5 population groups are affected: The host community, IDPs, and the refugees.</t>
  </si>
  <si>
    <t>LBN006Crisis affected groups</t>
  </si>
  <si>
    <t xml:space="preserve">OCHA 06/06/2023; OCHA 20/12/2024 </t>
  </si>
  <si>
    <t>LBN002Total population</t>
  </si>
  <si>
    <t>World Bank accessed 23/12/2024; OCHA 06/06/2023</t>
  </si>
  <si>
    <t xml:space="preserve">https://data.worldbank.org/indicator/AG.LND.TOTL.K2?view=chart&amp;locations=LB; https://reliefweb.int/report/lebanon/escalating-needs-lebanon-2023-overview-enar
</t>
  </si>
  <si>
    <t>The whole country is affected by the Syrian refugees crisis. The figure is the total landmass of Lebanon.</t>
  </si>
  <si>
    <t>LBN002Landmass affected</t>
  </si>
  <si>
    <t>3RP 05/03/2024; OCHA 06/06/2023; IPC 30/05/2024; OCHA 20/12/2024</t>
  </si>
  <si>
    <t>https://www.3rpsyriacrisis.org/portfolio/rso2024/; https://reliefweb.int/report/lebanon/escalating-needs-lebanon-2023-overview-enar; https://reliefweb.int/report/lebanon/lebanon-acute-food-insecurity-projection-update-april-september-2024-continued-conflict-and-further-cuts-humanitarian-food-assistance-drive-acute-food-insecurity; https://www.unocha.org/publications/report/lebanon/lebanon-glance-escalation-hostilities-lebanon-19-december-2024-enar</t>
  </si>
  <si>
    <t>The Syrian crisis involves the whole country, and thus the whole population of Lebanon is exposed. In Lebanon, there are around 1.2 million Syrian refugees, besides around 180,000 Palestinian refugees. In addition to about of 30,000 Palestine Refugees from Syria residing in Lebanon. Almost the entire Syrian population in Lebanon lives on an income that does not cover basic needs.</t>
  </si>
  <si>
    <t>LBN002People exposed</t>
  </si>
  <si>
    <t>The total population is affected by the Syrian refugees crisis. In Lebanon, there are around 1.2 million Syrian refugees, besides around 180,000 Palestinian refugees. In addition to about of 30,000 Palestine Refugees from Syria residing in Lebanon. Almost the entire Syrian population in Lebanon lives on an income that does not cover basic needs.</t>
  </si>
  <si>
    <t>LBN002People affected</t>
  </si>
  <si>
    <t>The figure of people displaced by the crisis includes the number of Syrian refugees in Lebanon, the number of  Palestinian refugees displaced from Syria, and the number of displaced Syrians who have fled to Lebanon due to the recent hostilities in Syria (as of 19 December 2024) . These figures are taken from 3RP 2024(P.30), OCHA 20/12/2024 (P.1) and IPC 30/05/2024 (P.2).</t>
  </si>
  <si>
    <t>LBN002People displaced</t>
  </si>
  <si>
    <t>SOHR 05/11/2024</t>
  </si>
  <si>
    <t>https://www.syriahr.com/en/348470/</t>
  </si>
  <si>
    <t xml:space="preserve">The figure represents the number of Syrian refugees killed, in the period between 5 May 2024 and 5 November 2024. </t>
  </si>
  <si>
    <t>LBN002Fatalities reported</t>
  </si>
  <si>
    <t>LBN002Fatalities in all crises</t>
  </si>
  <si>
    <t>The figure represents the people in need among the Syrian refugees in Lebanon in 2024 (3RP 2024,P.30), including {the Palestinian refugees displaced from Syria( IPC 30/05/2024,P.2), and the number of  displaced Syrians who fled to Lebanon due to the recent hostilities in Syria (as of 19 December 2024) (OCHA 20/12/2024, P.1)} excluding the number of Syrians who have fled to Syria {as of 25 November 2024} because of the conflict in Lebanon .</t>
  </si>
  <si>
    <t>LBN002People in Need</t>
  </si>
  <si>
    <t>According to the INFORM Severity Index methodology, Level 1 = People exposed – People affected. Both refer to the total population of Lebanon. Since the whole population is affected, there are no people in Level 1. In Lebanon, there are around 1,236,000  Syrian refugees, besides around 180,000 Palestinian refugees. In addition to about of 30,000 Palestine Refugees from Syria residing in Lebanon. Almost the entire Syrian population in Lebanon lives on an income that does not cover basic needs.</t>
  </si>
  <si>
    <t>LBN002Minimal humanitarian conditions - Level 1</t>
  </si>
  <si>
    <t>According to the INFORM Severity Index methodology, Level 2 = People affected – PiN. The people affected are the total population of Lebanon, and the PiN includes the Syrian refugees and the Palestinian refugees displaced from Syria who need humanitarian assistance. People in Level 2 might be facing some difficulties accessing basic services but are able to meet their needs without external assistance.</t>
  </si>
  <si>
    <t>LBN002Stressed humanitarian conditions - Level 2</t>
  </si>
  <si>
    <t>According to INFORM Severity Index methodology, the sum of people in levels 3, 4 and 5 is equal to the total number of people in need. In this crisis, People in need are the Syrian refugees and the Palestinian refugees displaced from Syria (PRS) in Lebanon. 
To estimate the severity distribution of the people in need ACAPS used the IPC analysis in the projection period of April - September 2024 as food is the highest need reported by the Syrian refugee population. 
Level 3 here is the number of PiN includes {the number of Syrian refugees}, {the number of Palestine Refugees from Syria}, and {the number of displaced Syrians who fled to Lebanon due to the recent hostilities in Syria (as of 19 December 2024)}, excluding {Syrians who displaced to Syria as of 25 November 2024, and the Syrian refugees and displaced Palestinian refugees from Syria (who are in levels 4 and 5)}. 
The figure of PiN (Syrians and PRS) has decreased from 1,530,000 people to 1,266,000 people as about 354,000 Syrians have fled to Syria due to the conflict between Hezbollah and Israel (as of 25 November 2024), and about 90,000 Syrians have fled to Lebanon due to the recent hostilities in Syria (as of 19 December 2024). Therefore, the number of people in Level 4 corresponds to the percentage of Syrian refugees in Lebanon who are facing Emergency food insecurity level (IPC Phase 4) and the Palestinian refugees displaced from Syria who are facing Emergency food insecurity level (IPC Phase 4). 
According to the IPC analysis, about 40,500 (39,000 Syrians+ 1500 PRS) people are facing Emergency food insecurity levels (IPC Phase 4) and no one is facing Catastrophic levels. 
Syrians who are facing Emergency food insecurity level (IPC Phase 4) represents 2.6% of Syrian refugees in Lebanon. Therefore, Level 4 = 1500 + (2.6% of 1,236,000) = 33,636.
Level 5= 0.</t>
  </si>
  <si>
    <t>LBN002Moderate humanitarian conditions - Level 3</t>
  </si>
  <si>
    <t>LBN002Severe humanitarian conditions - Level 4</t>
  </si>
  <si>
    <t>LBN002Extreme humanitarian conditions - Level 5</t>
  </si>
  <si>
    <t xml:space="preserve"> In this crisis, 2 out of 5 population groups are affected: The host community and the refugees.</t>
  </si>
  <si>
    <t>LBN002Crisis affected groups</t>
  </si>
  <si>
    <t>IPC 11/06/2024</t>
  </si>
  <si>
    <t>https://www.ipcinfo.org/ipc-country-analysis/details-map/en/c/1157046/</t>
  </si>
  <si>
    <t>1,181,676 is the total population of Djibouti in 2024 According to IPC which is the most updated figure. We took this source since it corresponds to the number of people exposed to drought which is exposed to the whole country. Additionally, the last census was conducted in 2009. The reliability was medium since it is based on projections from July to December 2024</t>
  </si>
  <si>
    <t>DJI001Total population</t>
  </si>
  <si>
    <t>World Bank 07/07/2021</t>
  </si>
  <si>
    <t>https://data.worldbank.org/indicator/AG.LND.TOTL.K2?locations=DJ</t>
  </si>
  <si>
    <t>The whole country is affected by the country level crisis</t>
  </si>
  <si>
    <t>DJI001Landmass affected</t>
  </si>
  <si>
    <t>IPC 11/06/2024; UNHCR 30/06/2024</t>
  </si>
  <si>
    <t>https://www.ipcinfo.org/ipc-country-analysis/details-map/en/c/1157046/ ; https://reliefweb.int/report/djibouti/djibouti-operational-update-may-2024; https://data.unhcr.org/en/country/dji;  https://reliefweb.int/report/djibouti/djibouti-operational-update-10-october-2024</t>
  </si>
  <si>
    <t>The whole of Djibouti is exposed to the country level crisis, hence exposed population equals population of the whole country. We took this source since it corresponds to the number of people exposed to drought which is exposed to the whole country. Additionally, the last census was conducted in 2009. The reliability was medium since it is based on projections from July to December 2024</t>
  </si>
  <si>
    <t>DJI001People exposed</t>
  </si>
  <si>
    <t>IPC 11/06/2024; UNHCR 17/11/2024; UNHCR 01/12/2024</t>
  </si>
  <si>
    <t>https://www.ipcinfo.org/ipc-country-analysis/details-map/en/c/1157046/dji ; https://reliefweb.int/report/djibouti/djibouti-operational-update-july-2024; https://reliefweb.int/report/djibouti/djibouti-operational-update-12-september-2024; https://data.unhcr.org/en/documents/details/112557</t>
  </si>
  <si>
    <t>The number of people affected is the sum of all people affected for each individual crisis.</t>
  </si>
  <si>
    <t>DJI001People affected</t>
  </si>
  <si>
    <t>UNHCR 17/11/2024; UNHCR 01/12/2024</t>
  </si>
  <si>
    <t>https://reliefweb.int/report/djibouti/djibouti-operational-update-july-2024;  https://reliefweb.int/report/djibouti/djibouti-operational-update-10-october-2024://reliefweb.int/report/djibouti/djibouti-operational-update-12-september-2024; https://data.unhcr.org/en/country/dji; https://data.unhcr.org/en/documents/details/112557</t>
  </si>
  <si>
    <t>The number of people displaced is the sum of people displaced for each individual crisis. There were no reports of people displaced as a result of the drought. The reliability was set as medium because the figures from UNHCR are estimates and again there might be people displaced as a result of the drought but these have not been reported.</t>
  </si>
  <si>
    <t>DJI001People displaced</t>
  </si>
  <si>
    <t>ACLED Accessed 17/12/2024; IOM 11/04/2024; IOM 29/07/2024; ECHO 09/10/2024</t>
  </si>
  <si>
    <t>https://www.iom.int/news/38-migrants-including-children-confirmed-dead-djibouti-coast-after-shipwreck; https://reliefweb.int/report/djibouti/djibouti-suivi-des-flux-de-populations-enregistrement-juin-2024; https://reliefweb.int/report/djibouti/djibouti-migrant-boat-tragedy-dg-echo-iom-echo-daily-flash-09-october-2024</t>
  </si>
  <si>
    <t>A new ‘eastern migratory road’ tragedy happened in the Red Sea, off northern coast of Djibouti, on 1 October with reportedly 48 victims, 115 survivors and over 100 still missing as 310 individuals were reportedly present in two boats. 46 Fatalities from ACLED  17/06/2024 to 17/12/2024 but not related to any of the active crisis.</t>
  </si>
  <si>
    <t>DJI001Fatalities reported</t>
  </si>
  <si>
    <t>https://acleddata.com/data-export-tool/ ; https://www.iom.int/news/38-migrants-including-children-confirmed-dead-djibouti-coast-after-shipwreck; https://reliefweb.int/report/djibouti/djibouti-suivi-des-flux-de-populations-enregistrement-juin-2024; https://reliefweb.int/report/djibouti/djibouti-migrant-boat-tragedy-dg-echo-iom-echo-daily-flash-09-october-2024</t>
  </si>
  <si>
    <t>DJI001Fatalities in all crises</t>
  </si>
  <si>
    <t>IPC 11/06/2024;UNHCR 17/11/2024; 01/12/2024</t>
  </si>
  <si>
    <t>https://www.ipcinfo.org/ipc-country-analysis/details-map/en/c/1157046/dji ; https://reliefweb.int/report/djibouti/djibouti-operational-update-july-2024; https://reliefweb.int/report/djibouti/djibouti-operational-update-12-september-2024; https://data.unhcr.org/en/country/dji; https://data.unhcr.org/en/documents/details/112557; https://data.unhcr.org/en/documents/details/112821</t>
  </si>
  <si>
    <t>The number of people in need corresponds to the total number of people in need in each individual crisis in Djibouti. This includes the number of people in need as a result of mixed migration and those in need as a result of the drought crisis in the country. The reliability was set as medium because the figures from UNHCR are estimates and again there might be people displaced as a result of the drought but these have not been reported.</t>
  </si>
  <si>
    <t>DJI001People in Need</t>
  </si>
  <si>
    <t>According to INFORM SI methodology, the number of people in Level 1 is equal to the people exposed minus the people affected. People in Level 1 are able to meet their basic needs without employing irreversible coping strategies. Reliability is medium since these are projected figures</t>
  </si>
  <si>
    <t>DJI001Minimal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</si>
  <si>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Reliability is medium since these are projected figures</t>
  </si>
  <si>
    <t>DJI001Stressed humanitarian conditions - Level 2</t>
  </si>
  <si>
    <t>https://www.ipcinfo.org/ipc-country-analysis/details-map/en/c/1157046/dji ;  https://reliefweb.int/report/djibouti/djibouti-operational-update-10-october-2024://reliefweb.int/report/djibouti/djibouti-operational-update-july-2024; https://reliefweb.int/report/djibouti/djibouti-operational-update-12-september-2024; https://data.unhcr.org/en/documents/details/112557; https://data.unhcr.org/en/documents/details/112821</t>
  </si>
  <si>
    <t>The number of people in level 3 corresponds to the sum of the people in level 3 for each individual crisis. That is drought and mixed migration. Reliability is medium since these are projected figures</t>
  </si>
  <si>
    <t>DJI001Moderate humanitarian conditions - Level 3</t>
  </si>
  <si>
    <t>There were no people classified under level 4 in the mixed migration crisis. Therefore, we used the IPC figures for this level. This figure represents Crisis level 4 equal IPC (Phase 4) for the period July to December 2024. Reliability is medium since these are projected figures</t>
  </si>
  <si>
    <t>DJI001Severe humanitarian conditions - Level 4</t>
  </si>
  <si>
    <t>There were no people classified under level 5 in the mixed migration crisis. Therefore, we used the IPC figures for this level. This figure represents Crisis level 5 equal IPC (Phase 5) for the period  July to December 2024. Reliability is medium since these are projected figures</t>
  </si>
  <si>
    <t>DJI001Extreme humanitarian conditions - Level 5</t>
  </si>
  <si>
    <t>1,181,675 is the total population of Djibouti in 2024 According to IPC which is the most updated figure.</t>
  </si>
  <si>
    <t>DJI002Total population</t>
  </si>
  <si>
    <t>Land size of regions that host refugees Ali Sabieh (2400km2) Djibouti (200km2) and Obock (4700km2)</t>
  </si>
  <si>
    <t>DJI002Landmass affected</t>
  </si>
  <si>
    <t>City population 20/05/2024</t>
  </si>
  <si>
    <t>https://www.citypopulation.de/en/djibouti/cities/</t>
  </si>
  <si>
    <t xml:space="preserve">The number of people exposed corresponds to the Sum of populations of the 3 regions hosting refugees: Obock (37666) + refugees population (2478), Djibouti City (776966) + refugees population (4872), refugees population of Ali Sabieh (76414) + refugee population  = 24541. We used the city population data since it has been updated as from may 2024. The reliability of this data is medium because it is based on estimations. </t>
  </si>
  <si>
    <t>DJI002People exposed</t>
  </si>
  <si>
    <t>https://data.unhcr.org/en/documents/details/112557</t>
  </si>
  <si>
    <t>The number of people affected by mixed migration in Djibouti corresponds to the number of refugees and asylum seekers in Djibouti by sub-location in Djibouti: Ali Sabieh = 24769, Djibouti = 4958, Obock = 2506.  We used UNHCR as a source because it is the most reliable source reporting the number of refugees/asylum seekers in Djibouti. The reliability of this data is medium because it is based on estimates and there is usually an inflow of people involved in mixed migration.</t>
  </si>
  <si>
    <t>DJI002People affected</t>
  </si>
  <si>
    <t>The number of displaced people by mixed migration in Djibouti corresponds to the number of refugees and asylum seekers in Djibouti by sub-location in Djibouti: Ali Sabieh = 24769, Djibouti = 4958, Obock = 2506.  We used as source the UNHCR figures because it is the most reliable/the only source reporting the number of refugees/asylum seekers in Djibouti. The reliability of this data is medium because it is based on estimates and there is usually an inflow of people involved in mixed migration.</t>
  </si>
  <si>
    <t>DJI002People displaced</t>
  </si>
  <si>
    <t>DJI002Fatalities reported</t>
  </si>
  <si>
    <t>DJI002Fatalities in all crises</t>
  </si>
  <si>
    <t>https://data.unhcr.org/en/documents/details/112557; https://data.unhcr.org/en/documents/details/112821</t>
  </si>
  <si>
    <t>The number of people in need corresponds the total number of refugees ans asylum seekers by sub-location in Djibouti: Ali Sabieh = 24769, Djibouti = 4958, Obock = 2506.  We used as source the UNHCR figures because it is the most reliable source reporting the number of refugees/asylum seekers in Djibouti. The reliability of this data is medium because it is based on estimates and there is usually an inflow of people involved in mixed migration.</t>
  </si>
  <si>
    <t>DJI002People in Need</t>
  </si>
  <si>
    <t>WPR Accessed on 26/06/2023 ; IOM 26/04/2024 ; UNHCR 30/06/2024; IOM 29/07/2024; UNHCR 17/11/2024; UNHCR 01/12/2024</t>
  </si>
  <si>
    <t>https://worldpopulationreview.com/countries/djibouti-population ;https://dtm.iom.int/reports/djibouti-flow-monitoring-dashboard-february-2024; https://dtm.iom.int/reports/djibouti-flow-monitoring-dashboard-march-2024 ; https://reliefweb.int/report/djibouti/djibouti-operational-update-may-2024; https://data.unhcr.org/en/country/dji; https://reliefweb.int/report/djibouti/djibouti-suivi-des-flux-de-populations-enregistrement-juin-2024; https://reliefweb.int/report/djibouti/djibouti-operational-update-12-september-2024; https://data.unhcr.org/en/country/dji; https://data.unhcr.org/en/documents/details/112557; https://data.unhcr.org/en/documents/details/112821</t>
  </si>
  <si>
    <t xml:space="preserve">According to INFORM SI methodology, the number of people in Level 1 is equal to the people exposed minus the people affected. People in Level 1 are able to meet their basic needs without employing irreversible coping strategies. We used as source the UNHCR, IOM figures because they are  the most reliable/the only sources reporting the number of refugees/asylum seekers in Djibouti. The reliability of this data is medium because it is based on estimates and there is usually an inflow of people involved in mixed migration. </t>
  </si>
  <si>
    <t>DJI002Minimal humanitarian conditions - Level 1</t>
  </si>
  <si>
    <t xml:space="preserve">According to INFORM SI methodology, the number of people in Level 2 is equal to the people affected minus the people in need. Since all the people affected are also in need, there are no people in Level 2. We used as source the UNHCR figures because it is the most reliable source reporting the number of refugees/asylum seekers in Djibouti. The reliability of this data is medium because it is based on estimates and there is usually an inflow of people involved in mixed migration. </t>
  </si>
  <si>
    <t>DJI002Stressed humanitarian conditions - Level 2</t>
  </si>
  <si>
    <t>https://data.unhcr.org/en/documents/details/112557; https://data.unhcr.org/en/documents/details/112821; https://data.unhcr.org/en/documents/details/112821</t>
  </si>
  <si>
    <t xml:space="preserve"> The number of people in level 3 corresponds to the total number of refugees and asylum seekers in Djibouti.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
  </si>
  <si>
    <t>DJI002Moderate humanitarian conditions - Level 3</t>
  </si>
  <si>
    <t>DJI002Severe humanitarian conditions - Level 4</t>
  </si>
  <si>
    <t>DJI002Extreme humanitarian conditions - Level 5</t>
  </si>
  <si>
    <t>DJI003Total population</t>
  </si>
  <si>
    <t>The whole country is affected by the drought crisis</t>
  </si>
  <si>
    <t>DJI003Landmass affected</t>
  </si>
  <si>
    <t>The whole population is exposed to the drought crisis, and so we used the total from the IPC which presented the latest population figure</t>
  </si>
  <si>
    <t>DJI003People exposed</t>
  </si>
  <si>
    <t>People in IPC levels 2 to 5 (687,136) for the projection July to Deceber 2023</t>
  </si>
  <si>
    <t>DJI003People affected</t>
  </si>
  <si>
    <t>There is limited information on people displaced as a result of drought in the country</t>
  </si>
  <si>
    <t>DJI003People displaced</t>
  </si>
  <si>
    <t>ACLED Accessed 17/12/2024</t>
  </si>
  <si>
    <t>46 fatality from ACLED. However, they were not related to drought reported from 17/06/2024 to 17/12/ 2024</t>
  </si>
  <si>
    <t>DJI003Fatalities reported</t>
  </si>
  <si>
    <t>https://acleddata.com/data-export-tool/ ; https://www.iom.int/news/38-migrants-including-children-confirmed-dead-djibouti-coast-after-shipwreck; https://reliefweb.int/report/djibouti/djibouti-migrant-boat-tragedy-dg-echo-iom-echo-daily-flash-09-october-2024</t>
  </si>
  <si>
    <t>DJI003Fatalities in all crises</t>
  </si>
  <si>
    <t>People in Crisis (IPC-3) and above for the projection April to June 2024</t>
  </si>
  <si>
    <t>DJI003People in Need</t>
  </si>
  <si>
    <t>Crisis level 1 represents (IPC Phase 1) for the period  April to June 2024</t>
  </si>
  <si>
    <t>DJI003Minimal humanitarian conditions - Level 1</t>
  </si>
  <si>
    <t>Crisis level 2 represents IPC (Phase 2) for the period  April to June 2024</t>
  </si>
  <si>
    <t>DJI003Stressed humanitarian conditions - Level 2</t>
  </si>
  <si>
    <t>Crisis level 3 represents IPC (Phase 3) for the period  April to June 2024</t>
  </si>
  <si>
    <t>DJI003Moderate humanitarian conditions - Level 3</t>
  </si>
  <si>
    <t>Crisis level 4 represents IPC (Phase 4) for the period  April to June 2024</t>
  </si>
  <si>
    <t>DJI003Severe humanitarian conditions - Level 4</t>
  </si>
  <si>
    <t>Crisis level 5 represents IPC (Phase 5). There were no people reported to be in (IPC Phase 5) for the period April to June 2024</t>
  </si>
  <si>
    <t>DJI003Extreme humanitarian conditions - Level 5</t>
  </si>
  <si>
    <t>world population review accessed on 17/12/2024</t>
  </si>
  <si>
    <t>https://worldpopulationreview.com/countries/tanzania-population</t>
  </si>
  <si>
    <t>Total population of Tanzania in December 2024  according to world population review</t>
  </si>
  <si>
    <t>TZA002Total population</t>
  </si>
  <si>
    <t>city population accessed on 30/04/2023 ; UNHCR 15/03/2023</t>
  </si>
  <si>
    <t>http://www.citypopulation.de/en/tanzania/cities/ ; https://data2.unhcr.org/en/documents/details/99656</t>
  </si>
  <si>
    <t>Total landmass of regions that host refugees: Kigoma, Katavi, Tabora, Tanga, Dar-es Salaam</t>
  </si>
  <si>
    <t>TZA002Landmass affected</t>
  </si>
  <si>
    <t>http://www.citypopulation.de/en/tanzania/cities/ ; https://data.unhcr.org/en/country/tza</t>
  </si>
  <si>
    <t>The total number of people exposed corresponds to the Total population of regions that host refugees: Kigoma, Katavi, Tabora, Tanga, Dar-es Salaam. The reliability of this data is medium because it is based on projections. We used data from city population because it provides estimations of the population density of each region in tanzania</t>
  </si>
  <si>
    <t>TZA002People exposed</t>
  </si>
  <si>
    <t>city population accessed on 30/04/2023 ; UNHCR 30/04/2023</t>
  </si>
  <si>
    <t>The total number of people affected corresponds to the Total population of regions that host refugees: Kigoma, Katavi, Tabora, Tanga, Dar-es Salaam. The reliability of this data is medium because it is based on projections. We used data from city population because it provides estimations of the population density of each region in tanzania</t>
  </si>
  <si>
    <t>TZA002People affected</t>
  </si>
  <si>
    <t>UNHCR  17/12/2024</t>
  </si>
  <si>
    <t>https://reliefweb.int/report/united-republic-tanzania/tanzania-refugee-population-update-31-october-2024; https://data.unhcr.org/en/documents/details/113111</t>
  </si>
  <si>
    <t>The number of people displaced by refugee crisis in Tanzania is the number of refugees and asylum seekers hosted in Tanzania as of 31 October 2024. Tanzania hosts 231944 refugees and asylum-seekers mainly from Burundi and the DRC, who live in two camps, while some refugees from the 1972 Burundian population live in villages and three old settlements in Kigoma, Katavi and Tabora Regions, as of 31 October 2024. The UNHCR provides meaningful data about the total population of concern and the répartition across different locations of the country, making it a reliable source to extract this figure. The reliability was medium because this figure is as of October 2024 and there might be changes already</t>
  </si>
  <si>
    <t>TZA002People displaced</t>
  </si>
  <si>
    <t>ACLED accessed on 17/12/2024</t>
  </si>
  <si>
    <t>22 fatalities between 17/06/2024 to 17/12/2024 but not related to food security</t>
  </si>
  <si>
    <t>TZA002Fatalities reported</t>
  </si>
  <si>
    <t>TZA002Fatalities in all crises</t>
  </si>
  <si>
    <t xml:space="preserve">The total number of people in need is the number of refugees/asylum seekers/IDPs in Tanzania.  The number of People Displaced were taken as PIN because most of the refugees and Asylum seekers need almost all kinds of assistance. The UNHCR provides meaningful data about the total population of concern and the répartition across different locations of the country, making it a reliable source to extract this figure. The reliability of this data is medium because it is based on projections/estimations.
</t>
  </si>
  <si>
    <t>TZA002People in Need</t>
  </si>
  <si>
    <t>http://www.citypopulation.de/en/tanzania/cities/ ; https://data2.unhcr.org/en/documents/details/99656; https://reliefweb.int/report/united-republic-tanzania/united-republic-tanzania-operational-update-august-2024</t>
  </si>
  <si>
    <t>According to INFORM SI methodology, the number of people in Level 1 is equal to the people exposed minus the people affected. Since the whole population is affected, there are no people in Level 1. The reliability of this data is medium because it is based on projections. We used data from city population because it provides estimations of the population density of each region in Tanzania.</t>
  </si>
  <si>
    <t>TZA002Minimal humanitarian conditions - Level 1</t>
  </si>
  <si>
    <t>city population accessed on 30/04/2023, UNHCR Accessed 17/12/2024</t>
  </si>
  <si>
    <t>http://www.citypopulation.de/en/tanzania/cities/ ; https://reliefweb.int/report/united-republic-tanzania/tanzania-refugee-population-update-29-february-2024; https://reliefweb.int/report/united-republic-tanzania/tanzania-refugee-population-update-31-march-2024;  https://data.unhcr.org/en/documents/details/109911; https://reliefweb.int/report/united-republic-tanzania/united-republic-tanzania-operational-update-august-2024; https://data.unhcr.org/en/country/tza; https://data.unhcr.org/en/documents/details/113111</t>
  </si>
  <si>
    <t>According to INFORM SI methodology, the number of people in Level 2 is equal to the people affected minus the people in need. People in Level 2 might be facing some difficulties accessing basic services but are able to meet their needs without external assistance. The reliability of this data is medium because it is based on projections from city population and UNHCR</t>
  </si>
  <si>
    <t>TZA002Stressed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</si>
  <si>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level.Displaced were taken as PIN because most of the refugees and Asylum seekers need almost all kind of assistance. The UNHCR provides meaningful data about the total population of concern and the répartition across different locations of the country, making it a reliable source to extract this figure. The reliability of this data is medium because it is based on projections/estimations. </t>
  </si>
  <si>
    <t>TZA002Moderate humanitarian conditions - Level 3</t>
  </si>
  <si>
    <t>The severity of needs is not identified for refugees. The reliability was low since we do not have sources mentioning people in this level</t>
  </si>
  <si>
    <t>TZA002Severe humanitarian conditions - Level 4</t>
  </si>
  <si>
    <t>TZA002Extreme humanitarian conditions - Level 5</t>
  </si>
  <si>
    <t>Total population of Tanzania in December 2024 according to world population review</t>
  </si>
  <si>
    <t>TZA003Total population</t>
  </si>
  <si>
    <t xml:space="preserve">City Population accesssed on 25/06/2023 , IPC 29/12/2023 , Mabumbe accessed on 5/1/2023
</t>
  </si>
  <si>
    <t>http://www.citypopulation.de/en/tanzania/cities/ ,https://reliefweb.int/report/united-republic-tanzania/united-republic-tanzania-mainland-ipc-acute-food-insecurity-analysis-november-2023-october-2024-published-29-december-2023 , https://mabumbe.com/list-of-districts-in-tanzania-region-wise/</t>
  </si>
  <si>
    <t>The landmass of regions affected: Dodoma , Mara , Kilimanjaro ,Manyara , Tanga , Shinyanga , Arusha , Singida , Simiyu , Tabora and Zanzibar</t>
  </si>
  <si>
    <t>TZA003Landmass affected</t>
  </si>
  <si>
    <t>IPC 29/12/2023</t>
  </si>
  <si>
    <t>https://reliefweb.int/report/united-republic-tanzania/united-republic-tanzania-mainland-ipc-acute-food-insecurity-analysis-november-2023-october-2024-published-29-december-2023</t>
  </si>
  <si>
    <t>Inform Severity Index methodology: Exposed people= Levels 1 to 5. May 2024 - October 2024</t>
  </si>
  <si>
    <t>TZA003People exposed</t>
  </si>
  <si>
    <t>Inform Severity Index methodology: Affected people= Levels 2 to 5.  May 2024 - October 2024</t>
  </si>
  <si>
    <t>TZA003People affected</t>
  </si>
  <si>
    <t>0</t>
  </si>
  <si>
    <t>TZA003Fatalities reported</t>
  </si>
  <si>
    <t>TZA003Fatalities in all crises</t>
  </si>
  <si>
    <t xml:space="preserve"> The number of people in need includes the total population in IPC Phase 3 and above. This figure is taken from the Integrated Food Security Phase classification from a projected period from May 2024 to October 2024. This source was chosen because food is the primary need related to this crisis, and the reliability of this data is medium because it is based on projections. </t>
  </si>
  <si>
    <t>TZA003People in Need</t>
  </si>
  <si>
    <t>TZA003Minimal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</si>
  <si>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becausethe situation on the ground is highly dynamic, and the data may no longer be accurate due to recent developments for which there is no updated source.</t>
  </si>
  <si>
    <t>TZA003Stressed humanitarian conditions - Level 2</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</si>
  <si>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 situation on the ground is highly dynamic, and the data may no longer be accurate due to recent developments for which there is no updated source.</t>
  </si>
  <si>
    <t>TZA003Moderate humanitarian conditions - Level 3</t>
  </si>
  <si>
    <t>TZA003Severe humanitarian conditions - Level 4</t>
  </si>
  <si>
    <t>TZA003Extreme humanitarian conditions - Level 5</t>
  </si>
  <si>
    <t>Total population of Tanzania in November 2024 according to world population review</t>
  </si>
  <si>
    <t>TZA001Total population</t>
  </si>
  <si>
    <t xml:space="preserve">City Population accesssed on 16/01/2023 , IPC 30/12/2022 , Mabumbe accessed on 5/1/2023 ,city population accessed on 30/04/2023 ; UNHCR 15/03/2023
</t>
  </si>
  <si>
    <t>http://www.citypopulation.de/en/tanzania/cities/ , https://www.ipcinfo.org/ipc-country-analysis/details-map/en/c/1156131/ , https://mabumbe.com/list-of-districts-in-tanzania-region-wise/ ,   https://data2.unhcr.org/en/documents/details/99656</t>
  </si>
  <si>
    <t>The landmass regions affected by food insecurity and refugees:   Dar-es Salaam ,Kigoma , Katavi ,  Dodoma , Mara , Kilimanjaro ,Manyara , Tanga , Shinyanga , Arusha , Singida , Simiyu , Tabora and Zanzibar</t>
  </si>
  <si>
    <t>TZA001Landmass affected</t>
  </si>
  <si>
    <t>IPC 29/12/2023 ,city population accessed on 25/06/2023 ; UNHCR 30/04/2024; UNHCR 12/06/2024</t>
  </si>
  <si>
    <t>https://reliefweb.int/report/united-republic-tanzania/united-republic-tanzania-mainland-ipc-acute-food-insecurity-analysis-november-2023-october-2024-published-29-december-2023; http://www.citypopulation.de/en/tanzania/cities/ ; https://data.unhcr.org/en/country/tza; https://data.unhcr.org/en/documents/details/109287</t>
  </si>
  <si>
    <t>Exposed people= Levels 1 to 5, and it also includes people exposed to the food insecurity crisis and the refugees crisis.</t>
  </si>
  <si>
    <t>TZA001People exposed</t>
  </si>
  <si>
    <t>The number of people exposed is the sum of the different levels (1,2,3,4,5) of the multiple crisis.</t>
  </si>
  <si>
    <t>TZA001People affected</t>
  </si>
  <si>
    <t>UNHCR  10/12/2024</t>
  </si>
  <si>
    <t>The number of people displaced by refugee crisis in Tanzania is the number of refugees and asylum seekers hosted in Tanzania as of 30 November 2024. Tanzania hosts 231573 refugees and asylum-seekers mainly from Burundi and the DRC, who live in two camps, while some refugees from the 1972 Burundian population live in villages and three old settlements in Kigoma, Katavi and Tabora Regions, as of 31 October 2024. The UNHCR provides meaningful data about the total population of concern and the répartition across different locations of the country, making it a reliable source to extract this figure. The reliability was medium because this figure is as of october2024 and there might be changes already</t>
  </si>
  <si>
    <t>TZA001People displaced</t>
  </si>
  <si>
    <t>TZA001Fatalities reported</t>
  </si>
  <si>
    <t>TZA001Fatalities in all crises</t>
  </si>
  <si>
    <t>IPC Accessed 29/12/2023 ; UNHCR 10/12/2024</t>
  </si>
  <si>
    <t>https://reliefweb.int/report/united-republic-tanzania/united-republic-tanzania-mainland-ipc-acute-food-insecurity-analysis-november-2023-october-2024-published-29-december-2023; https://data.unhcr.org/en/documents/details/110520; https://reliefweb.int/report/united-republic-tanzania/united-republic-tanzania-operational-update-august-2024; https://reliefweb.int/report/united-republic-tanzania/tanzania-refugee-population-update-31-october-2024; https://data.unhcr.org/en/documents/details/113111</t>
  </si>
  <si>
    <t xml:space="preserve">The number of people in need is the sum of all people in need for each individual crisis in Tanzania. It is the number of refugees and asylum seekers in Tanzania as of 12/11/2024  (231944) + 379,476 People in Crisis food insecurity level (IPC Phase 3) (the projected ones) May 2024 to October 2024. </t>
  </si>
  <si>
    <t>TZA001People in Need</t>
  </si>
  <si>
    <t>IPC Accessed 29/12/2023 , city population accessed on 25/06/2023 ; UNHCR 30/04/2024; UNHCR 12/06/2024;  UNHCR 10/12/2024</t>
  </si>
  <si>
    <t>https://reliefweb.int/report/united-republic-tanzania/united-republic-tanzania-mainland-ipc-acute-food-insecurity-analysis-november-2023-october-2024-published-29-december-2023; https://data.unhcr.org/en/documents/details/109287;https://reliefweb.int/report/united-republic-tanzania/united-republic-tanzania-operational-update-august-2024; https://reliefweb.int/report/united-republic-tanzania/tanzania-refugee-population-update-31-october-2024; https://data.unhcr.org/en/documents/details/113111</t>
  </si>
  <si>
    <t>The number of people facing level 1 conditions is the sum of all level 1 for each individual crisis for Tanzania.</t>
  </si>
  <si>
    <t>TZA001Minimal humanitarian conditions - Level 1</t>
  </si>
  <si>
    <t>IPC Accessed 29/12/2023 ,city population accessed on 25/06/2023 ; UNHCR 30/04/2024; UNHCR 12/06/2024, UNHCR 15/07/2024; UNHCR 24/07/2024; UNHCR 10/12/2024</t>
  </si>
  <si>
    <t>https://reliefweb.int/report/united-republic-tanzania/united-republic-tanzania-mainland-ipc-acute-food-insecurity-analysis-november-2023-october-2024-published-29-december-2023; https://data.unhcr.org/en/documents/details/109287; https://data.unhcr.org/en/documents/details/109911; https://reliefweb.int/report/united-republic-tanzania/united-republic-tanzania-operational-update-june-2024; https://reliefweb.int/report/united-republic-tanzania/united-republic-tanzania-operational-update-august-2024; https://reliefweb.int/report/united-republic-tanzania/tanzania-refugee-population-update-31-october-2024; https://data.unhcr.org/en/documents/details/113111</t>
  </si>
  <si>
    <t>The number of people in level 2 condition is the sum of all people in level 2 conditions for each individual crisis in Tanzania.</t>
  </si>
  <si>
    <t>TZA001Stressed humanitarian conditions - Level 2</t>
  </si>
  <si>
    <t>According to INFORM Severity Index methodology, the sum of people in levels 3, 4 and 5 is equal to the total number of people in need. The sum of people in Level 3 in the food insecurity crisis (379,476) + the refugees crisis (232813)</t>
  </si>
  <si>
    <t>TZA001Moderate humanitarian conditions - Level 3</t>
  </si>
  <si>
    <t xml:space="preserve">IPC Accessed 29/12/2023 , </t>
  </si>
  <si>
    <t>https://reliefweb.int/report/united-republic-tanzania/united-republic-tanzania-mainland-ipc-acute-food-insecurity-analysis-november-2023-october-2024-published-29-december-2023; https://data.unhcr.org/en/country/tza; https://reliefweb.int/report/united-republic-tanzania/tanzania-refugee-population-update-31-october-2024</t>
  </si>
  <si>
    <t>The number of people in level 4 corresponds to the sum of people in level 4  for each individual crisis for Tanzania. There were no people in level 4 for both food insecurity May to October 2024 and refugee crisis</t>
  </si>
  <si>
    <t>TZA001Severe humanitarian conditions - Level 4</t>
  </si>
  <si>
    <t>https://reliefweb.int/report/united-republic-tanzania/united-republic-tanzania-mainland-ipc-acute-food-insecurity-analysis-november-2023-october-2024-published-29-december-2023; https://data.unhcr.org/en/country/tza; https://reliefweb.int/report/united-re</t>
  </si>
  <si>
    <t>The number of people in level 5 corresponds to the sum of people in level 5  for each individual crisis for Tanzania. There were no people in level 5 for both food insecurity May to October 2024 and refugee crisis</t>
  </si>
  <si>
    <t>TZA001Extreme humanitarian conditions - Level 5</t>
  </si>
  <si>
    <t>world population review accessed on 18/12/2024</t>
  </si>
  <si>
    <t>https://worldpopulationreview.com/countries/eswatini-population</t>
  </si>
  <si>
    <t>Total population of Eswatini as of 18/12/2024 according to World Population Review. This is different from the people exposed since the IPC population might be outdated and probably has no projected population. The source was chosen since it has daily projection and that is why the reliability was taken as medium.</t>
  </si>
  <si>
    <t>SWZ001Total population</t>
  </si>
  <si>
    <t>world population review accessed on 23/08/2023</t>
  </si>
  <si>
    <t>The whole country is affected by the Food insecurity crisis</t>
  </si>
  <si>
    <t>SWZ001Landmass affected</t>
  </si>
  <si>
    <t>IPC 31/07/2024</t>
  </si>
  <si>
    <t>https://www.ipcinfo.org/ipc-country-analysis/details-map/en/c/1157105/?iso3=SWZ</t>
  </si>
  <si>
    <t>The number of people exposed corresponds to the total population facing food insecurity, including IPC Phase 1 to 5. This figure is taken from the Integrated Food Security Phase Classification. The source was chosen because food is the primary link related to the crisis, and the reliability of this data is medium because it is based on projections.</t>
  </si>
  <si>
    <t>SWZ001People exposed</t>
  </si>
  <si>
    <t xml:space="preserve">The number of people Affected corresponds to the total population facing food insecurity from IPC Phase 2 and above. Hence, INFORM SEVERITY METHODOLOGY was used to compute the different figures. The Integrated Food Security Phase Classification, IPC, was chosen because food is the primary need related to this crisis, and the reliability of this data is medium because it is based on projections. Again, projections for these figures were made from October 2024 to March 2025. PIN = PEOPLE EXPOSED - PEOPLE AFFECTED. LEVEL1 + LEVEL 2 + LEVEL 3 + LEVEL 4 + LEVEL 5 = people exposed. PEOPLE AFFECTED = LEVEL 2 +LEVEL 3 + LEVEL 4 + LEVEL 5. </t>
  </si>
  <si>
    <t>SWZ001People affected</t>
  </si>
  <si>
    <t>SWZ001People displaced</t>
  </si>
  <si>
    <t>ACLED accessed on 18/12/2024</t>
  </si>
  <si>
    <t>There were 04 fatalities between 18/06/2024 and  18/12/2024 from ACLED but none related to food insecurity</t>
  </si>
  <si>
    <t>SWZ001Fatalities reported</t>
  </si>
  <si>
    <t>SWZ001Fatalities in all crises</t>
  </si>
  <si>
    <t>The number of people in need includes the total population in IPC Phase 3 and above. This figure is taken from the Integrated Food Security Phase classification from a projected period from October 2024 to March 2025. This source was chosen because food is the primary need related to this crisis, and the reliability of this data is medium because it is based on projections.</t>
  </si>
  <si>
    <t>SWZ001People in Need</t>
  </si>
  <si>
    <t>https://www.ipcinfo.org/ipc-country-analysis/details-map/en/c/1157105/?iso3=SWZ-map/en/c/1157105/?iso3=SWZ</t>
  </si>
  <si>
    <t xml:space="preserve"> According to INFORM SI methodology, the number of people in Level 1 is equal to the people exposed minus the people affected. People in Level 1 are able to meet their basic needs without employing irreversible coping strategies. 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 situation on the ground is highly dynamic, and the data is based on projections from October 2024 to March 2025.</t>
  </si>
  <si>
    <t>SWZ001Minimal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</si>
  <si>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 situation on the ground is highly dynamic, and the data is based on projections from October 2024 to March 2025.</t>
  </si>
  <si>
    <t>SWZ001Stressed humanitarian conditions - Level 2</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</si>
  <si>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 situation on the ground is highly dynamic, and the data is based on projections from October 2024 to March 2025.</t>
  </si>
  <si>
    <t>SWZ001Moderate humanitarian conditions - Level 3</t>
  </si>
  <si>
    <t>SWZ001Severe humanitarian conditions - Level 4</t>
  </si>
  <si>
    <t>SWZ001Extreme humanitarian conditions - Level 5</t>
  </si>
  <si>
    <t>world population review accessed on 16/12/2024</t>
  </si>
  <si>
    <t>https://worldpopulationreview.com/countries/zimbabwe-population</t>
  </si>
  <si>
    <t>Total population in Zimbabwe accessed on 16/2/2024. We used this source because it gives population based on projections of the latest United Nations data. The reliability is medium since these figures are based on projections</t>
  </si>
  <si>
    <t>ZWE001Total population</t>
  </si>
  <si>
    <t>world population review accessed on 13/09/2022</t>
  </si>
  <si>
    <t>Total area of zimbabwe</t>
  </si>
  <si>
    <t>ZWE001Landmass affected</t>
  </si>
  <si>
    <t>world population review accessed on 16/12/2024 ; UNICEF 17/10/2024</t>
  </si>
  <si>
    <t>https://worldpopulationreview.com/countries/zimbabwe-population ; https://reliefweb.int/report/zimbabwe/unicef-zimbabwe-humanitarian-situation-report-no-6-multi-hazard-august-2024</t>
  </si>
  <si>
    <t xml:space="preserve">The total number of people exposed corresponds to the total population of the country. Zimbabwe faces a complex humanitarian crisis, driven by climate related El Niño drought, economic instability, and public health emergencies, including cholera and polio outbreaks. This figure was taken from the World population review site. This source was chosen because the world population gives an estimated population based on the latest United Nations data projections. Furthermore, the last census was conducted in 2022. The reliability of this data is medium because it is based on projections/estimations. </t>
  </si>
  <si>
    <t>ZWE001People exposed</t>
  </si>
  <si>
    <t xml:space="preserve">The total number of people affected corresponds to the exposed since Zimbabwe faces a complex humanitarian crisis, driven by climate related El Niño drought, economic instability, and public health emergencies, including cholera and polio outbreaks that affects almost the whole population. This figure was taken from the World population review site. projections. Furthermore, the last census was conducted in 2022. The reliability of this data is medium because it is based on projections/estimations. </t>
  </si>
  <si>
    <t>ZWE001People affected</t>
  </si>
  <si>
    <t>OCHA 09/05/2024 ; UNHCR Accessed 31/05/2024</t>
  </si>
  <si>
    <t>UNICEF 13/07/2024</t>
  </si>
  <si>
    <t xml:space="preserve">Number of Refugees </t>
  </si>
  <si>
    <t>ZWE001People displaced</t>
  </si>
  <si>
    <t>WHO 03/11/2024 ; NewZim 19/11/2024 ; UNICEF 02/08/2024</t>
  </si>
  <si>
    <t>https://www.afro.who.int/health-topics/disease-outbreaks/outbreaks-and-other-emergencies-updates?utm_source=Newsweaver&amp;utm_medium=email&amp;utm_term=View+archives+of+this+update+bulletin&amp;utm_content=Tag%3AAFRO%2FWHE%2FHIM+Outbreaks+Weekly&amp;utm_campaign=WHO+AFRO+-+Outbreaks+and+Emergencies+Bulletin+-+Week+44%2F2024 ; https://www.newzimbabwe.com/zimbabwe-records-70-suspected-cholera-cases-1-death-amid-new-outbreak/#google_vignette ; https://reliefweb.int/report/zimbabwe/unicef-zimbabwe-humanitarian-situation-report-no-4-multi-hazard-01-january-30-june-2024</t>
  </si>
  <si>
    <t>The World Health Organization (WHO) is closely monitoring the recent reports of two confirmed cases of mpox in Zimbabwe. These cases mark the first instances of the virus in the country. The Ministry of Health and Child Care, on 13 October 2024, confirmed that the affected individuals, a 11-year-old male from Mberengwa and a 24-year-old male from Harare, are currently in isolation and receiving appropriate care. As of 30 June 2024, Zimbabwe has recorded a cumulative total of 34,550 cholera cases from 63 districts across the 10 provinces with 719 deaths which resulted in a case fatality rate of 2.1%. Total ilnees reported now moves to 34,552 i.e, 34,550 cholera+2 Mpox. The reliability is medium since there have not been any recent publications regarding total number of cholera cases in the country. There are new outbreaks in the country therefore, the outbreak is still in the country. A total of 70 suspected cholera cases and one death have been recorded in the Kariba District of Zimbabwe’s Mashonaland West Province since a new outbreak began in early November. The reliability is low since we can not confirm the total number of confirmed cases in the last six months</t>
  </si>
  <si>
    <t>ZWE001Illness cases reported</t>
  </si>
  <si>
    <t>WHO 12/05/2024; UNICEF 18/06/2024; ACLED 16/12/2024; UNICEF 02/08/2024</t>
  </si>
  <si>
    <t>https://iris.who.int/bitstream/handle/10665/376898/OEW19-0612052024.pdf; https://reliefweb.int/report/zimbabwe/unicef-zimbabwe-humanitarian-situation-report-no-8-cholera-outbreak-27-apr-31-may-2024 ; https://acleddata.com/explorer/</t>
  </si>
  <si>
    <t>06 fatalities between 16/06/2024 to 16/12/2024 from ACLED. However, from the exported data there were no fatalities related to drought or floods from the justification in the data. As of 30 June 2024, Zimbabwe has recorded a cumulative total of 34,550 cholera cases from 63 districts across the 10 provinces with 719 deaths which resulted in a case fatality rate of 2.1%. The reliability is low since we can not confirm the total number of cholera related deaths in the last six months</t>
  </si>
  <si>
    <t>ZWE001Fatalities reported</t>
  </si>
  <si>
    <t>06 fatalities between 16/06/2024 to 16/12/2024 from ACLED. However, from the exported data there were no fatalities related to drought from the justification in the data.As of 30 June 2024, Zimbabwe has recorded a cumulative total of 34,550 cholera cases from 63 districts across the 10 provinces with 719 deaths which resulted in a case fatality rate of 2.1%. The reliability is low since we can not confirm the total number of cholera related deaths in the last six months</t>
  </si>
  <si>
    <t>ZWE001Fatalities in all crises</t>
  </si>
  <si>
    <t>UNICEF 11/09/2024; UNICEF 17/10/2024; UNICEF 06/12/2024</t>
  </si>
  <si>
    <t>https://reliefweb.int/report/zimbabwe/sadc-regional-humanitarian-appeal-response-el-nino-induced-drought-and-floods-may-2024; https://reliefweb.int/map/zambia/southern-africa-and-indian-ocean-drought-and-people-need-dg-echo-daily-map-14062024; https://reliefweb.int/report/zimbabwe/sadc-regional-humanitarian-appeal-response-el-nino-induced-drought-and-floods-may-2024; https://reliefweb.int/report/zimbabwe/unicef-zimbabwe-humanitarian-situation-report-no-4-multi-hazard-01-january-30-june-2024; https://reliefweb.int/report/zimbabwe/unicef-zimbabwe-humanitarian-situation-report-no-4-multi-hazard-01-january-30-june-2024; https://reliefweb.int/report/zimbabwe/unicef-zimbabwe-humanitarian-situation-report-no-5-multi-hazard-01-31-july-2024; https://reliefweb.int/report/zimbabwe/unicef-zimbabwe-humanitarian-situation-report-no-6-multi-hazard-august-2024; https://reliefweb.int/report/zimbabwe/unicef-zimbabwe-humanitarian-situation-report-no-7-multi-hazard-september-october-2024</t>
  </si>
  <si>
    <t>The number of people in need is taken from UNICEF  11/09/2024. According to this latest report, the number of people in need 7.6 million(about 50% of the total population) in the country are facing food insecurity (2024  rural and urban Zimbabwe Livelihoods Assessment Committee (ZIMLAC)). This source was chosen because food security primarily affects 50% of the total population and the figure given is based on multiple sectors both urban and rural throughout the country. The reliability of this data is medium because the situation on the ground is highly dynamic, and the data may no longer be accurate due to recent developments for which there is no updated source.</t>
  </si>
  <si>
    <t>ZWE001People in Need</t>
  </si>
  <si>
    <t>world population review accessed on 17/09/2024</t>
  </si>
  <si>
    <t>https://worldpopulationreview.com/countries/zimbabwe-population; https://reliefweb.int/report/zimbabwe/unicef-zimbabwe-humanitarian-situation-report-no-6-multi-hazard-august-2024</t>
  </si>
  <si>
    <t>According to INFORM SI methodology, the number of people in Level 1 is equal to the people exposed minus the people affected. Since the whole population is affected, there are no people in Level 1. The reliability of this data is medium because the situation on the ground is highly dynamic, and the data may no longer be accurate due to recent developments for which there is no updated source.</t>
  </si>
  <si>
    <t>ZWE001Minimal humanitarian conditions - Level 1</t>
  </si>
  <si>
    <t>world population review accessed on 18/11/2024 ; UNICEF 18/06/2024; ECHO 14/06/2024; SADC 05/06/2024;UNICEF 02/08/2024; UNICEF 11/09/2024; UNICEF 17/10/2024; UNICEF 06/12/2024</t>
  </si>
  <si>
    <t>https://reliefweb.int/report/zimbabwe/sadc-regional-humanitarian-appeal-response-el-nino-induced-drought-and-floods-may-2024; https://reliefweb.int/map/zambia/southern-africa-and-indian-ocean-drought-and-people-need-dg-echo-daily-map-14062024; https://reliefweb.int/report/zimbabwe/sadc-regional-humanitarian-appeal-response-el-nino-induced-drought-and-floods-may-2024; https://reliefweb.int/report/zimbabwe/unicef-zimbabwe-humanitarian-situation-report-no-4-multi-hazard-01-january-30-june-2024; https://reliefweb.int/report/zimbabwe/unicef-zimbabwe-humanitarian-situation-report-no-5-multi-hazard-01-31-july-2024; https://reliefweb.int/report/zimbabwe/unicef-zimbabwe-humanitarian-situation-report-no-6-multi-hazard-august-2024; https://reliefweb.int/report/zimbabwe/unicef-zimbabwe-humanitarian-situation-report-no-7-multi-hazard-september-october-2024</t>
  </si>
  <si>
    <t>According to INFORM SI methodology, the number of people in Level 2 is equal to the people affected minus the people in need. People in Level 2 might be facing some difficulties accessing basic services but are able to meet their needs without external assistance. This source was chosen because food is the primary need related to the crisis. The reliability of this data is medium because the situation on the ground is highly dynamic, and the data may no longer be accurate due to recent developments for which there is no updated source.</t>
  </si>
  <si>
    <t>ZWE001Stressed humanitarian conditions - Level 2</t>
  </si>
  <si>
    <t>https://reliefweb.int/report/zimbabwe/sadc-regional-humanitarian-appeal-response-el-nino-induced-drought-and-floods-may-2024; https://reliefweb.int/map/zambia/southern-africa-and-indian-ocean-drought-and-people-need-dg-echo-daily-map-14062024; https://reliefweb.int/report/zimbabwe/sadc-regional-humanitarian-appeal-response-el-nino-induced-drought-and-floods-may-2024; https://reliefweb.int/report/zimbabwe/unicef-zimbabwe-humanitarian-situation-report-no-4-multi-hazard-01-january-30-june-2024; https://reliefweb.int/report/zimbabwe/unicef-zimbabwe-humanitarian-situation-report-no-4-multi-hazard-01-january-30-june-2024; https://reliefweb.int/report/zimbabwe/unicef-zimbabwe-humanitarian-situation-report-no-5-multi-hazard-01-31-july-2024; https://reliefweb.int/report/zimbabwe/unicef-zimbabwe-humanitarian-situation-report-no-6-multi-hazard-august-2024; https://reliefweb.int/report/zimbabwe/unicef-zimbabwe-humanitarian-situation-report-no-7-multi-hazard-september-october-2024; https://reliefweb.int/report/zimbabwe/unicef-zimbabwe-humanitarian-situation-report-no-7-multi-hazard-september-october-2024</t>
  </si>
  <si>
    <t>According to INFORM Severity Index methodology, the sum of people in levels 3, 4 and 5 is equal to the total number of people in need. The number of people in level 3 corresponds to the total number of people in need.  We used the last report published by UNICEF because food is the primary need faced by the country and there haven't been any recent report published. The reliability of this data is medium because the situation on the ground is highly dynamic, and the data may no longer be accurate due to recent developments for which there is no updated source.</t>
  </si>
  <si>
    <t>ZWE001Moderate humanitarian conditions - Level 3</t>
  </si>
  <si>
    <t>OCHA 09/05/2024</t>
  </si>
  <si>
    <t>https://reliefweb.int/attachments/8cbb6c5b-99df-41ab-bd12-7628f4d46f6f/Zimbabwe_Drought%20Flash%20Appeal_20240509_Final_1.pdf?_gl=1*1k1s9tj*_ga*NzMzMDA4Njg2LjE3MDM3NzgzNjQ.*_ga_E60ZNX2F68*MTcxNzE0NTA2NS40My4xLjE3MTcxNDUxMjMuMi4wLjA.</t>
  </si>
  <si>
    <t>There is no analysis of the severity of needs so we entered x instead. From the Appeal severity, there is an area called Mbire that might have people in level 4 but the appeal does not provide the number of people that might be in level 4. The reliability is low because we can not confidently say the number of people in this severity</t>
  </si>
  <si>
    <t>ZWE001Severe humanitarian conditions - Level 4</t>
  </si>
  <si>
    <t>There is no analysis of the severity of needs so we entered x instead</t>
  </si>
  <si>
    <t>ZWE001Extreme humanitarian conditions - Level 5</t>
  </si>
  <si>
    <t>IPC 06/09/2024 ; WPR Accessed 30/07/2024</t>
  </si>
  <si>
    <t>https://www.ipcinfo.org/ipc-country-analysis/details-map/en/c/1157149/?iso3=NAM https://worldpopulationreview.com/countries/namibia-population</t>
  </si>
  <si>
    <t>The population was picked directly from the IPC since it was close to the population projection. We used the IPC figure because if we used the WPR figure we would have a population figure less than the exposed figure. It is the population projection for the period July to September 2024 in the IPC</t>
  </si>
  <si>
    <t>NAM002Total population</t>
  </si>
  <si>
    <t>World population review accessed on 30/06/2024</t>
  </si>
  <si>
    <t>https://worldpopulationreview.com/countries/namibia-population</t>
  </si>
  <si>
    <t>The whole country is affected by the food insecurity crisis</t>
  </si>
  <si>
    <t>NAM002Landmass affected</t>
  </si>
  <si>
    <t>IPC 06/09/2024</t>
  </si>
  <si>
    <t>https://www.ipcinfo.org/ipc-country-analysis/details-map/en/c/1157149/?iso3=NAM</t>
  </si>
  <si>
    <t>The number of people exposed corresponds to the total population facing food insecurity, including IPC Phase 1 to 5. This figure is taken from the Integrated Food Security Phase Classification. The source was chosen because food is the primary link related to the crisis, and the reliability of this data is medium because it is based on projections from October 2024 to March 2025</t>
  </si>
  <si>
    <t>NAM002People exposed</t>
  </si>
  <si>
    <t>NAM002People affected</t>
  </si>
  <si>
    <t>ACLED accessed on 16/12/2024</t>
  </si>
  <si>
    <t xml:space="preserve">0 fatalities reported by ACLED from 16/06/2024 -16/12/2024. </t>
  </si>
  <si>
    <t>NAM002Fatalities reported</t>
  </si>
  <si>
    <t>NAM002Fatalities in all crises</t>
  </si>
  <si>
    <t>IPC 06/09/2024 ; SADC 05/06/2024 ; The Namibia 27/05/2024</t>
  </si>
  <si>
    <t>https://www.ipcinfo.org/ipc-country-analysis/details-map/en/c/1157149/?iso3=NAM ; https://reliefweb.int/report/zimbabwe/sadc-regional-humanitarian-appeal-response-el-nino-induced-drought-and-floods-may-2024 ; https://www.namibian.com.na/namibia-declares-state-of-emergency-over-drought/</t>
  </si>
  <si>
    <t>The number of people in need includes the total population in IPC Phase 3 and above. This figure is taken from the Integrated Food Security Phase classification from a projected period from October 2024 to March 2025. This source was chosen because food is the primary need related to this crisis, and the reliability of this data is medium because it is based on projections from October 2024 to March 2025</t>
  </si>
  <si>
    <t>NAM002People in Need</t>
  </si>
  <si>
    <t>According to INFORM SI methodology, the number of people in Level 1 is equal to the people exposed minus the people affected. People in Level 1 are able to meet their basic needs without employing irreversible coping strategies. 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 situation on the ground is highly dynamic, and the data is based on projections from October 2024 to March 2025.</t>
  </si>
  <si>
    <t>NAM002Minimal humanitarian conditions - Level 1</t>
  </si>
  <si>
    <t>NAM002Stressed humanitarian conditions - Level 2</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</si>
  <si>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 situation on the ground is highly dynamic, and the data is based on projections from October 2024 to March 2025.</t>
  </si>
  <si>
    <t>NAM002Moderate humanitarian conditions - Level 3</t>
  </si>
  <si>
    <t>NAM002Severe humanitarian conditions - Level 4</t>
  </si>
  <si>
    <t>NAM002Extreme humanitarian conditions - Level 5</t>
  </si>
  <si>
    <t>WPR 16/12/2024</t>
  </si>
  <si>
    <t>https://worldpopulationreview.com/countries/malawi-population</t>
  </si>
  <si>
    <t>Up until 16/12/2024 the population of Malawi is 21872357 based on projections of the latest United Nations data. Reliability is medium since these are projected figures</t>
  </si>
  <si>
    <t>MWI002Total population</t>
  </si>
  <si>
    <t>CIA.gov accessed 26/05/2023</t>
  </si>
  <si>
    <t>https://www.cia.gov/the-world-factbook/countries/malawi/</t>
  </si>
  <si>
    <t>The whole country is affected by the complex crisis</t>
  </si>
  <si>
    <t>MWI002Landmass affected</t>
  </si>
  <si>
    <t>WPR 16/12/2024 ; WB 25/07/2024</t>
  </si>
  <si>
    <t>https://worldpopulationreview.com/countries/malawi-population ; https://www.worldbank.org/en/news/press-release/2024/07/25/malawi-economic-monitor-calls-for-urgent-and-sustained-reforms-afe-for-faster</t>
  </si>
  <si>
    <t>The number of people exposed correponds to the total population of the country. The whole country is exposed to complex crisis in Malawi. Malawi is being affected by drought, floods, endemic diseases like cholera and sociopolitical and economic issues.  The reliability of this data is medium because it is based on the UN's projections/estimations.</t>
  </si>
  <si>
    <t>MWI002People exposed</t>
  </si>
  <si>
    <t>UNICEF 05/08/2024; SADC 25/06/2024; UNICEF 23/10/2024; SADC 16/12/2024</t>
  </si>
  <si>
    <t>https://reliefweb.int/report/zimbabwe/sadc-regional-humanitarian-appeal-response-el-nino-induced-drought-and-floods-may-2024; https://reliefweb.int/report/malawi/unicef-malawi-humanitarian-situation-report-no-4-july-september-2024; https://reliefweb.int/report/zimbabwe/sadc-regional-humanitarian-appeal-addendum-el-nino-induced-drought-november-2024</t>
  </si>
  <si>
    <t>The number of people affected by the crisis taken from the SADC latest appeal (9,000,000)  published in December 2024 , UNICEF  publication 05/08/2024, UNICEF 23/10/2024, and UNICEF 23/11/2024.  These sources were chosen because they take into consideration the drought situation which affects the country hence potraying the food insecurity levels. The reliability of this data is medium because the situation on the ground is highly dynamic, and the data may not be highly accurate due to recent developments as the crises are ongoing.</t>
  </si>
  <si>
    <t>MWI002People affected</t>
  </si>
  <si>
    <t>OCHA 03/07/2024</t>
  </si>
  <si>
    <t>https://reliefweb.int/report/malawi/southern-africa-humanitarian-snapshot-june-2024</t>
  </si>
  <si>
    <t>About 26000 IDPs and 89000 refugees and ayslum seekers have been censored in malawi according to OCHA 03/07/2024</t>
  </si>
  <si>
    <t>MWI002People displaced</t>
  </si>
  <si>
    <t>WHO 18/11/2024</t>
  </si>
  <si>
    <t>https://reliefweb.int/report/malawi/weekly-bulletin-outbreaks-and-other-emergencies-week-43-21-27-october-2024-data-reported-1700-27-october-2024</t>
  </si>
  <si>
    <t>The cholera outbreak in Malawi has primarily affected the Northern region, posing a significant public Health concern with persistent local transmission and a potential intensification of cases. As from 21 to 27 October 2024, 67 cholera cases and 2 deaths were recorded. The reliability is low since we can not give a cumulative figure of choera related deaths in the past six months</t>
  </si>
  <si>
    <t>MWI002Illness cases reported</t>
  </si>
  <si>
    <t>WHO 12/05/2024 ; WHO 18/11/2024</t>
  </si>
  <si>
    <t>The cholera outbreak in Malawi has primarily affected the Northern region, posing a significant public Health concern with persistent local transmission and a potential intensification of cases. As from 21 to 27 October 2024, 67 cholera cases and 2 deaths were recorded. .29 districts have reported Cholera cases since March 2022 in the Machinga district. As of 7 April 2024, a cumulative total of 59 334 cases and 1 774 deaths (CFR 3.0%) have been reported since the onset of the outbreak. The reliability is low since we can not give a cumulative figure of choera related deaths in the past six months</t>
  </si>
  <si>
    <t>MWI002Fatalities reported</t>
  </si>
  <si>
    <t>https://iris.who.int/bitstream/handle/10665/376898/OEW19-0612052024.pdf ; https://reliefweb.int/report/malawi/weekly-bulletin-outbreaks-and-other-emergencies-week-43-21-27-october-2024-data-reported-1700-27-october-2024</t>
  </si>
  <si>
    <t>The cholera outbreak in Malawi has primarily affected the Northern region, posing a significant public Health concern with persistent local transmission and a potential intensification of cases. As from 21 to 27 October 2024, 67 cholera cases and 2 deaths were recorded.29 districts have reported Cholera cases since March 2022 in the Machinga district. As of 7 April 2024, a cumulative total of 59 334 cases and 1 774 deaths (CFR 3.0%) have been reported since the onset of the outbreak. The reliability is low since we can not give a cumulative figure of choera related deaths in the past six months</t>
  </si>
  <si>
    <t>MWI002Fatalities in all crises</t>
  </si>
  <si>
    <t>UNICEF 05/08/2024; SADC 25/06/2024; UNICEF 23/11/2024; SADC 16/12/2024</t>
  </si>
  <si>
    <t>https://reliefweb.int/report/zimbabwe/sadc-regional-humanitarian-appeal-response-el-nino-induced-drought-and-floods-may-2024; https://reliefweb.int/report/malawi/unicef-malawi-humanitarian-situation-report-no-3-30-june-2024; https://reliefweb.int/report/malawi/unicef-malawi-humanitarian-situation-report-no-4-july-september-2024; https://reliefweb.int/report/zimbabwe/sadc-regional-humanitarian-appeal-addendum-el-nino-induced-drought-november-2024</t>
  </si>
  <si>
    <t>The number of people in need is taken from the SADC appeal published in December 2024. This  source was chosen because the SADC appeal  includes Food Insecurity, WASH, nutriton, cholera, livestock death. We did not consider the July 2024 IPC publication since it only focuses on food insecurity but the country is undergoing complex crisis leading to a number of needs apart from food insecurity. We did the same consideration leaving the drought appeal published in July 2024. The draft National El Niño Induced prolonged Dry Spells and Floods Response Appeal asserts that 9 million people affected and in need of assistance. Other sources such as UNICEF corroborates the total number of people in need of humanitarian assistance which is 9000000. The reliability of this data is Medium because the situation on the ground is highly dynamic, and the data may not be highly accurate due to recent developments as the crises are ongoing.</t>
  </si>
  <si>
    <t>MWI002People in Need</t>
  </si>
  <si>
    <t>WPR 16/12/2024 ; WB 25/07/2024 ; SADC 25/06/2024; SADC 16/12/2024</t>
  </si>
  <si>
    <t>https://worldpopulationreview.com/countries/malawi-population ;  https://reliefweb.int/report/malawi/unicef-malawi-humanitarian-situation-report-no-4-july-september-2024://www.worldbank.org/en/news/press-release/2024/07/25/malawi-economic-monitor-calls-for-urgent-and-sustained-reforms-afe-for-faster ; https://reliefweb.int/report/zimbabwe/sadc-regional-humanitarian-appeal-response-el-nino-induced-drought-and-floods-may-2024; https://reliefweb.int/report/zimbabwe/sadc-regional-humanitarian-appeal-addendum-el-nino-induced-drought-november-2024</t>
  </si>
  <si>
    <t>According to INFORM SI methodology, the number of people in Level 1 is equal to the people exposed minus the people affected. People in Level 1 are able to meet their basic needs without employing irreversible coping strategies. The reliability of this data is medium because the situation on the ground is highly dynamic,and the data may not be highly accurate due to recent developments as the crises are ongoing. This  source was chosen because the SADC appeal latest publication includes Food Insecurity, WASH, nutriton, cholera, livestock death. We did not consider the July 2024 IPC publication since it only focuses on food insecurity but the country is undergoing complex crisis leading to a number of needs apart from food insecurity. We did the same consideration leaving the drought appeal published in July 2024. The draft National El Niño Induced prolonged Dry Spells and Floods Response Appeal asserts that 9 million people affected and in need of assistance.</t>
  </si>
  <si>
    <t>MWI002Minimal humanitarian conditions - Level 1</t>
  </si>
  <si>
    <t>According to INFORM SI methodology, the number of people in Level 2 is equal to the people affected minus the people in need. Since all the people affected are also in need, there are no people in Level 2. The reliability of this data is medium because the situation on the ground is highly dynamic, and the data may not be highly accurate due to recent developments as the crises are ongoing. This source was chosen because the SADC appeal  includes Food Insecurity, WASH, nutriton, cholera, livestock death. We did not consider the July 2024 IPC publication since it only focuses on food insecurity but the country is undergoing complex crisis leading to a number of needs aprt from food insecurity. We did the same consideration leaving the drought appeal published in July 2024. The draft National El Niño Induced prolonged Dry Spells and Floods Response Appeal asserts that 9 million people affected and in need of assistance.</t>
  </si>
  <si>
    <t>MWI002Stressed humanitarian conditions - Level 2</t>
  </si>
  <si>
    <t>SADC 25/06/2024 ; IPC 05/07/2024; UNICEF 23/10/2024; SADC 16/12/2024</t>
  </si>
  <si>
    <t>https://reliefweb.int/report/zimbabwe/sadc-regional-humanitarian-appeal-response-el-nino-induced-drought-and-floods-may-2024 ; https://www.ipcinfo.org/ipc-country-analysis/details-map/en/c/1157089/?iso3=MWI; https://reliefweb.int/report/zimbabwe/sadc-regional-humanitarian-appeal-addendum-el-nino-induced-drought-november-2024</t>
  </si>
  <si>
    <t>According to INFORM Severity methodology, the sum of people in levels 3, 4 and 5 is equal to the total number of people in need. In this case, Level 3 was gotten by taking the PIN figure from the SADC appeal minus the IPC figures (level 4 ipc) october 2024 to march 2025 for level 4 and 5. Since food needs are reported to be a priority, we  considered using both SADC and  IPC. The reliability of this data is medium because the situation on the ground is highly dynamic, and the data may not be highly accurate due to recent developments as the crises are ongoing in addition to the fact that IPC figures are projections.</t>
  </si>
  <si>
    <t>MWI002Moderate humanitarian conditions - Level 3</t>
  </si>
  <si>
    <t>IPC 05/07/2024</t>
  </si>
  <si>
    <t>https://www.ipcinfo.org/ipc-country-analysis/details-map/en/c/1157089/?iso3=MWI</t>
  </si>
  <si>
    <t>According to INFORM Severity methodology, the sum of people in levels 3, 4 and 5 is equal to the total number of people in need. The SADC appeal did not provide the level 4 so the number of People in level 4 corresponds to the number of people facing IPC 4 ( 416127) as from October 2024 to March 2025. The reliability of this data is medium because the IPC figures are projections</t>
  </si>
  <si>
    <t>MWI002Severe humanitarian conditions - Level 4</t>
  </si>
  <si>
    <t>According to INFORM Severity methodology, the sum of people in levels 3, 4 and 5 is equal to the total number of people in need. The SADC appeal did not provide the level 4 so the number of People in level 4 corresponds to the number of people facing IPC level 5 ( 0 ) as from October 2024 to March 2025. The reliability of this data is medium because the situation on the IPC figures are projections</t>
  </si>
  <si>
    <t>MWI002Extreme humanitarian conditions - Level 5</t>
  </si>
  <si>
    <t>WPR Accessed on 16/12/2024</t>
  </si>
  <si>
    <t>https://worldpopulationreview.com/countries/zambia-population</t>
  </si>
  <si>
    <t>The current population of Zambia is 21512050 based on projections of the latest United Nations data up until 17/10/2024. We took this source because the last census was in 2022 and the population must have increased since the last census. We gave the source a medium reliability since the figures are estimations and projections.</t>
  </si>
  <si>
    <t>ZMB002Total population</t>
  </si>
  <si>
    <t>UN Statistics 2004</t>
  </si>
  <si>
    <t>https://unstats.un.org/unsd/demographic/products/dyb/DYB2004/Table03.pdf</t>
  </si>
  <si>
    <t>The landmass of Zambia according to United nations statistics</t>
  </si>
  <si>
    <t>ZMB002Landmass affected</t>
  </si>
  <si>
    <t>WPR Accessed on 16/12/2024 ; OCHA 07/05/2024 ; IFRC 27/05/2024; SADC 05/06/2024; ECHO 14/06/2024</t>
  </si>
  <si>
    <t xml:space="preserve">https://worldpopulationreview.com/countries/zambia-population ; https://reliefweb.int/attachments/9890d85b-000f-4eb3-81cf-7e0984a452ea/Zambia%20Drought%20Response%20Appeal%20_06052024%20FINAL%20V2.pdf ; https://reliefweb.int/attachments/37c3178d-60cd-4d2f-b1d9-ea4b9eb713ea/MDRZM022ea.pdf; https://reliefweb.int/map/zambia/southern-africa-and-indian-ocean-drought-and-people-need-dg-echo-daily-map-14062024; https://reliefweb.int/report/zimbabwe/sadc-regional-humanitarian-appeal-response-el-nino-induced-drought-and-floods-may-2024; https://reliefweb.int/map/zambia/southern-africa-and-indian-ocean-drought-and-people-need-dg-echo-daily-map-14062024; </t>
  </si>
  <si>
    <t xml:space="preserve">The number of people exposed corresponds to the total population of the country living in the areas concerned by the drought crisis. The reliability of this data is medium because it is based on estimates and projections. We used this figure because most of the country has being exposed to food security crisis caused by drought. Hence, we consider the whole population being exposed to this crisis. Additionally, according to SADC May 2024, more than three quarters 84 out of 116 districts of the country are already affected by impact of drought hence the government declaring state of disaster. </t>
  </si>
  <si>
    <t>ZMB002People exposed</t>
  </si>
  <si>
    <t>WPR Accessed on 16/12/2024 ; OCHA 07/05/2024 ; IFRC 27/05/2024</t>
  </si>
  <si>
    <t>https://worldpopulationreview.com/countries/zambia-population ; https://reliefweb.int/attachments/9890d85b-000f-4eb3-81cf-7e0984a452ea/Zambia%20Drought%20Response%20Appeal%20_06052024%20FINAL%20V2.pdf ; https://reliefweb.int/attachments/37c3178d-60cd-4d2f-b1d9-ea4b9eb713ea/MDRZM022ea.pdf</t>
  </si>
  <si>
    <t xml:space="preserve">The number of people affected in this crisis corresponds to the percentage of districts affected multiplied by the population of the country. 84/116=0.72413793 therefore 0.72413793* 21546249 =15 602 456  . The reliability of this data is medium because it is based on estimates and projections. We used this figure from the UN data because most of the country has been affected by the drought with more than three quarters 84 out of 116 districts of the country are already affected by impact of drought hence the government declaring state of disaster. </t>
  </si>
  <si>
    <t>ZMB002People affected</t>
  </si>
  <si>
    <t>Gov.zambia 02/12/2024;  USAID 15/11/2024</t>
  </si>
  <si>
    <t>https://reliefweb.int/report/zambia/zambia-country-statistical-report-30-september-2024; https://reliefweb.int/report/zambia/zambia-country-statistical-report-30-november-2024 https://reliefweb.int/report/zambia/zambia-assistance-overview-november-2024</t>
  </si>
  <si>
    <t>The number  of people displaced by drought crisis in zambia is the number of refugees/asylum seekers/returnees/IDPs/irregular or unregistered migrants in the following locations: Maleba settlement, Mayukwayuk settlement, Urban and Nchelenge Mantapala settlements. The total number of refugees = 79244, asylum seekers = 9490, other of concern= 17807. This gives a total displacement of 106541 people.  We used the latest publication of the zambian government since it shows the recent statistics of displacement through out the count. This is given by the the Ministry of Home Affairs and Internal Security  Of the Commissioner of Refugees. The reliability of this data is medium because it is not clear the number of people directly displaced by drought.</t>
  </si>
  <si>
    <t>ZMB002People displaced</t>
  </si>
  <si>
    <t>UNICEF 25/06/2024; UNICEF 05/08/2024</t>
  </si>
  <si>
    <t>https://reliefweb.int/report/zambia/unicef-zambia-flash-update-cholera-23-june-2024</t>
  </si>
  <si>
    <t>As from june 2024, 23378 cumulative cholera cases and 740 deaths were recorded in zambia accoding to the latest report published by UNICEF. 23,378 cumulative Cholera cases with 740 deaths as of reporting date. Community surveillance for Cholera was initiated with screening of 18,047 under 5 years children and 22,400 above 5 years visited in 7,122 households.</t>
  </si>
  <si>
    <t>ZMB002Illness cases reported</t>
  </si>
  <si>
    <t>ACLED 16/12/2024; WHO 12/05/2024; WHO 19/06/2024; UNICEF 25/06/2024; UNICEF 05/08/2024</t>
  </si>
  <si>
    <t>https://acleddata.com/explorer/ ; https://reliefweb.int/report/zambia/weekly-regional-cholera-bulletin-4-march-2024-data-reported-3-march-2024 ; https://iris.who.int/bitstream/handle/10665/376898/OEW19-0612052024.pdf; https://reliefweb.int/report/ethiopia/multi-country-outbreak-cholera-external-situation-report-15-published-19-june-2024; https://reliefweb.int/report/zambia/unicef-zambia-flash-update-cholera-23-june-2024; https://reliefweb.int/report/zambia/unicef-zambia-flash-update-no7-cholera-and-drought-5-august-2024</t>
  </si>
  <si>
    <t>01 fatalities between 16/06/2024  to 16/12/2024 from ACLED. However, from the exported data there were no fatalities related to drought from the justification in the data. Cholera outbreak and spread is most of the time exacerbated by drought which causes an impact on WASH. As of June 2024, 23378 cumulative cholera cases and 740 deaths were recorded in zambia according to the latest report published by UNICEF 05/08/2024. The number might have increased with the ongoing drought and water scarcity in the country. However, the reporting is within the ACAPS six months timeframe of monitoring fatalities, We will update the figures once once publications are released.</t>
  </si>
  <si>
    <t>ZMB002Fatalities reported</t>
  </si>
  <si>
    <t>ZMB002Fatalities in all crises</t>
  </si>
  <si>
    <t>SADC 05/06/2024; ECHO 14/06/2024;  UNICEF 05/08/2024; SADC 16/12/2024</t>
  </si>
  <si>
    <t>https://reliefweb.int/report/zimbabwe/sadc-regional-humanitarian-appeal-response-el-nino-induced-drought-and-floods-may-2024; https://reliefweb.int/map/zambia/southern-africa-and-indian-ocean-drought-and-people-need-dg-echo-daily-map-14062024; https://reliefweb.int/report/zambia/unicef-zambia-flash-update-no7-cholera-and-drought-5-august-2024; https://reliefweb.int/report/zimbabwe/sadc-regional-humanitarian-appeal-addendum-el-nino-induced-drought-november-2024</t>
  </si>
  <si>
    <t xml:space="preserve">The number of people in need corresponds to the total population in need of assistance across the country. According to the SADC december 2024 appeal, 9.8 million people are in need across the impacted areas of the country. The number might have increased from the May 2024 publication since the country declared a state of disaster as a result of impact of El Nino and an appeal by SADC was published in June 2024. We considered 9.8 million since it was triangulating with sources like UNICEF and ECHO that mentioned the figure as for the people in need. Additionally, the SADC appeal was inclusive of most sectors needs like food, WASH, health and nutrition. Hence the reliability of this data is medium because the situation on the ground is highly dynamic, and the data might not be up to date. </t>
  </si>
  <si>
    <t>ZMB002People in Need</t>
  </si>
  <si>
    <t>According to INFORM SI methodology, the number of people in Level 1 is equal to the people exposed minus the people affected. People in Level 1 are able to meet their basic needs without employing irreversible coping strategies. This approach was used because food is the primary need related to this crisis. The reliability of this data is medium because the situation on the ground is highly dynamic, and the figures might not be highly accurate</t>
  </si>
  <si>
    <t>ZMB002Minimal humanitarian conditions - Level 1</t>
  </si>
  <si>
    <t>WPR Accessed on 16/12/2024 ; OCHA 07/05/2024 ; IFRC 27/05/2024; SADC 05/06/2024; ECHO 14/06/2024; UNICEF 05/08/2024; SADC 16/12/2024</t>
  </si>
  <si>
    <t>https://worldpopulationreview.com/countries/zambia-population ; https://reliefweb.int/attachments/9890d85b-000f-4eb3-81cf-7e0984a452ea/Zambia%20Drought%20Response%20Appeal%20_06052024%20FINAL%20V2.pdf ; https://reliefweb.int/attachments/37c3178d-60cd-4d2f-b1d9-ea4b9eb713ea/MDRZM022ea.pdf; https://reliefweb.int/report/zimbabwe/sadc-regional-humanitarian-appeal-response-el-nino-induced-drought-and-floods-may-2024; https://reliefweb.int/map/zambia/southern-africa-and-indian-ocean-drought-and-people-need-dg-echo-daily-map-14062024; https://reliefweb.int/report/zambia/unicef-zambia-flash-update-no7-cholera-and-drought-5-august-2024; https://reliefweb.int/report/zimbabwe/sadc-regional-humanitarian-appeal-addendum-el-nino-induced-drought-november-2024</t>
  </si>
  <si>
    <t>According to INFORM SI methodology, the number of people in Level 2 is equal to the people affected minus the people in need. People in Level 2 might be facing some difficulties accessing basic services but are able to meet their needs without external assistance. The reliability of this data is medium because the situation on the ground is highly dynamic, and the figures might not be highly accurate</t>
  </si>
  <si>
    <t>ZMB002Stressed humanitarian conditions - Level 2</t>
  </si>
  <si>
    <t>OCHA 07/05/2024 ; IFRC 27/05/2024; IPC 02/10/2024; SADC 16/12/2024</t>
  </si>
  <si>
    <t>https://reliefweb.int/attachments/9890d85b-000f-4eb3-81cf-7e0984a452ea/Zambia%20Drought%20Response%20Appeal%20_06052024%20FINAL%20V2.pdf ; https://reliefweb.int/attachments/37c3178d-60cd-4d2f-b1d9-ea4b9eb713ea/MDRZM022ea.pdf; https://reliefweb.int/report/zambia/zambia-ipc-acute-food-insecurity-analysis-april-2024-march-2025-published-2-october-2024; https://reliefweb.int/report/zimbabwe/sadc-regional-humanitarian-appeal-addendum-el-nino-induced-drought-november-2024</t>
  </si>
  <si>
    <t>According to INFORM Severity Index methodology, the sum of people in levels 3, 4 and 5 is equal to the total number of people in need. To calculate Level 3, we subtracted the number (9800000) from the SADC December 2024 appeal from IPC's total number of people in level 4 (235,687) from October 2024 to March 2025 according to the latest IPC.  The SADC appeal did not provide a breakdown of levels, only the total number. As an approach, we used the latest IPC  projected on a period from October 2024 to March 2025 and included the people in level 4 to determine the appropriate figure for level 3. The reliability of this data is medium because it is based on projections.</t>
  </si>
  <si>
    <t>ZMB002Moderate humanitarian conditions - Level 3</t>
  </si>
  <si>
    <t>OCHA 07/05/2024; IPC 02/10/2024</t>
  </si>
  <si>
    <t>https://reliefweb.int/attachments/9890d85b-000f-4eb3-81cf-7e0984a452ea/Zambia%20Drought%20Response%20Appeal%20_06052024%20FINAL%20V2.pdf; https://reliefweb.int/report/zambia/zambia-ipc-acute-food-insecurity-analysis-april-2024-march-2025-published-2-october-2024</t>
  </si>
  <si>
    <t>According to INFORM Severity Index methodology, the sum of people in levels 3, 4 and 5 is equal to the total number of people in need. We used the latest IPC figure to cater for level 4 since food is the primary need faced by the following districts across the country:  Rufunsa, Zambezi, Kalabo, Shang’ombo, Senanga, Sioma and Sikongo. The reliability of this data is medium because it is based on projections from October 2024 to March 2025</t>
  </si>
  <si>
    <t>ZMB002Severe humanitarian conditions - Level 4</t>
  </si>
  <si>
    <t>IPC 02/10/2024</t>
  </si>
  <si>
    <t>https://reliefweb.int/report/zambia/zambia-ipc-acute-food-insecurity-analysis-april-2024-march-2025-published-2-october-2024</t>
  </si>
  <si>
    <t>According to the Drought Response Appeal published on 7 May 2024, no one was classified under level 5. Additionally, IPC did not provide people in level 5 from October 2024 to March 2025. The reliability was medium since this was based on projections</t>
  </si>
  <si>
    <t>ZMB002Extreme humanitarian conditions - Level 5</t>
  </si>
  <si>
    <t>WPR Accessed 16/12/2024</t>
  </si>
  <si>
    <t>https://worldpopulationreview.com/countries/madagascar-population</t>
  </si>
  <si>
    <t>The total population of Madagascar according to World Population Review as of 16/12/2024. We chose this source because Madagascar conducted its last census in 2018. The source was given a medium reliability since it is based on estimates and projections.</t>
  </si>
  <si>
    <t>MDG002Total population</t>
  </si>
  <si>
    <t>City popualtion 01/06/2020 ; IPC 04/01/2023</t>
  </si>
  <si>
    <t>https://www.citypopulation.de/en/madagascar/admin/ ; https://www.ipcinfo.org/ipc-country-analysis/details-map/en/c/1156133/?iso3=MDG</t>
  </si>
  <si>
    <t xml:space="preserve">The total landmass of regions affected the drought: Andoy, Anosy, Atsimo-Anderfana, Atsimo-Atsinana, and Vatovavy Fitovinany. There is a map in the IPC source showing regions affected to drought </t>
  </si>
  <si>
    <t>MDG002Landmass affected</t>
  </si>
  <si>
    <t>https://www.ipcinfo.org/ipc-country-analysis/details-map/en/c/1157106/?iso3=MDG</t>
  </si>
  <si>
    <t>INFORM Severity INDEX  methodology. People Exposed = Level 1 + Level 2+ level 3+ level 4 + level 5.The total population of regions affected the drought: Andoy, Anosy, Atsimo-Anderfana, Atsimo-Atsinana, and Vatovavy Fitovinany accoring to latest IPC</t>
  </si>
  <si>
    <t>MDG002People exposed</t>
  </si>
  <si>
    <t>INFORM Severity INDEX  methodology. People affected = Level 2+ level 3+ level 4 + level 5</t>
  </si>
  <si>
    <t>MDG002People affected</t>
  </si>
  <si>
    <t>IOM 14/12/2022</t>
  </si>
  <si>
    <t>https://reliefweb.int/report/madagascar/madagascar-baseline-mobility-assessment-grand-sud-september-2022</t>
  </si>
  <si>
    <t>Because of drought, nearly 8452 people were displaced in the cities and in transit points as of December 12 2022</t>
  </si>
  <si>
    <t>MDG002People displaced</t>
  </si>
  <si>
    <t>IPC 22/08/2023</t>
  </si>
  <si>
    <t>https://www.ipcinfo.org/ipcinfo-website/alerts-archive/issue-85/en/</t>
  </si>
  <si>
    <t>Approximately 458,700 children under the age of five are likely to suffer acute malnutrition. Among them, over 121,000 children are expected to suffer from Severe Acute Malnutrition (SAM) and nearly 338,000 children are expected to experience Moderate Acute Malnutrition (MAM). In the Grand Sud Est region, an estimated 196,451 cases are projected, with 57,973 children in SAM and 138,478 children in MAM. This category is deemed ill with urgent need for medical intervention</t>
  </si>
  <si>
    <t>MDG002Illness cases reported</t>
  </si>
  <si>
    <t>OCHA 02/05/2024</t>
  </si>
  <si>
    <t>https://reliefweb.int/report/madagascar/madagascar-tc-gamane-dref-operation-mdrmg022; https://reliefweb.int/report/madagascar/madagascar-tropical-cyclone-gamane-flash-update-no-2-4-april-2024; https://reliefweb.int/report/madagascar/madagascar-tropical-cyclone-gamane-flash-update-no-3-02-may-2024</t>
  </si>
  <si>
    <t xml:space="preserve"> 19 people reportedly died, 04  were injured and four people were reported missing. </t>
  </si>
  <si>
    <t>MDG002Fatalities in all crises</t>
  </si>
  <si>
    <t>INFORM Severity INDEX  methodology. People in need = level 3+ level 4 + level 5. This figure was picked from IPC and it is a projection for the period May to September 2024</t>
  </si>
  <si>
    <t>MDG002People in Need</t>
  </si>
  <si>
    <t>IPC Phase 1 to 5 are the people exposed. IPC Phase 2 to 5 are the people affected and Phase 3 to 5 are the PIN. IPC phase 1 matches INFORM severity classification of minimal humanitarian condition, IPC phase 2 matches stressed humanitarian condition, IPC phase matches 3 moderate humanitarian condition, IPC phase 4 matches severe humanitarian condition and IPC 5 matches extreme humanitarian condition. This figure is for the period May to September 2024</t>
  </si>
  <si>
    <t>MDG002Minimal humanitarian conditions - Level 1</t>
  </si>
  <si>
    <t>MDG002Stressed humanitarian conditions - Level 2</t>
  </si>
  <si>
    <t>MDG002Moderate humanitarian conditions - Level 3</t>
  </si>
  <si>
    <t>MDG002Severe humanitarian conditions - Level 4</t>
  </si>
  <si>
    <t>MDG002Extreme humanitarian conditions - Level 5</t>
  </si>
  <si>
    <t>MOZ011Total population</t>
  </si>
  <si>
    <t>WB Accessed 18/07/2024 ; ACAPS Accessed 16/07/2024 ; World Population Review accessed 17/12/2024</t>
  </si>
  <si>
    <t>https://data.worldbank.org/indicator/AG.LND.TOTL.K2?locations=MZ ; https://www.acaps.org/en/thematics/all-topics/seasonal-calendar ; https://worldpopulationreview.com/countries/mozambique-population</t>
  </si>
  <si>
    <t>The number of people exposed correponds to the total population of the country. We took the whole country's population because the rainy and cyclone season runs at the same time for all the provinces.  We used the figure from the world population review because it shows the latest updates of the total population of given countries across the world. The reliability was medium because the figures are based on projections and estimates.</t>
  </si>
  <si>
    <t>MOZ011People exposed</t>
  </si>
  <si>
    <t>WB Accessed 28/07/2024 ; ACAPS Accessed 16/07/2024; World Population Review accessed 17/12/2024</t>
  </si>
  <si>
    <t>The number people affected corresponds to the total population of the country. We considered this source/figure because the whole country is exposed during the rain and cyclone season, we took the whole country to be affected even though this figure might be high for the affected. We are expecting the floods from rain to continue and flow into other provinces hence we used the whole country as affected. When a figure for people affected by natural hazards (rains and cyclones) higher than the PIN in the 2024 HNO will be provided.  554,000 people are in need due to natural hazards in the rainy/cyclonic season that runs from October to April. The reliability was medium because the figures are based on projections and estimates.</t>
  </si>
  <si>
    <t>MOZ011People affected</t>
  </si>
  <si>
    <t xml:space="preserve"> UNHCR Accessed 27/07/2024 ; UNHCR 30/05/2024; UNHCR 30/09/2024</t>
  </si>
  <si>
    <t>https://reliefweb.int/report/mozambique/mozambique-displacement-northern-cabo-delgado-situation-report-no-1-15-march-2024#:~:text=The%20latest%20spate%20of%20violence,Pemba%20City%2C%20Metuge%20and%20Macomia; https://reliefweb.int/report/mozambique/echo-factsheet-mozambique-last-updated-25042024</t>
  </si>
  <si>
    <t>The number of people displaced due to climate related crisis is 139,333 IDPs following the 
impacts of extreme weather events in southern 
and central Mozambique.  The reliability of this data is medium since it is based on projections/estimations. The reliability of this data is Medium since the situation on the ground is highly dynamic, and the data may no longer be accurate due to recent developments for which there is no updated source.</t>
  </si>
  <si>
    <t>MOZ011People displaced</t>
  </si>
  <si>
    <t>Cumulative fatalities from the 2024 rainy and cyclone season and conflict in northern Mozambique. Fatalities reported as from 17/06/2024 - 17/12/2024 on ACLED in Cabo Delgado, Niassa and Nampula province is 184. In addition to 184 from conflict related fatalities, Since the beginning of the 2023/2024 rainy and cyclonic season, a total of 146 deaths have been reported as of first week of April 2024.</t>
  </si>
  <si>
    <t>MOZ011Fatalities reported</t>
  </si>
  <si>
    <t>ACLED Accessed 17/12/2024 ; OCHA 04/04/2024</t>
  </si>
  <si>
    <t xml:space="preserve"> https://acleddata.com/explorer/ ; https://reliefweb.int/report/mozambique/mozambique-maputo-heavy-rains-and-tropical-storm-filipo-flash-update-no-4-04-april-2024; https://reliefweb.int/report/mozambique/mozambique-intense-tropical-cyclone-chido-flash-update-no-2-17-december-2024</t>
  </si>
  <si>
    <t>Cumulative fatalities from the 2024 rainy and cyclone season and conflict in northern Mozambique. Fatalities reported as from 17/06/2024 - 17/12/2024 on ACLED in Cabo Delgado, Niassa and Nampula province is 184. In addition to 184 from conflict related fatalities, Since the beginning of the 2023/2024 rainy and cyclonic season, a total of 146 deaths have been reported as of first week of April 2024. Again, in nampula due to post election protest, 7 people have been killed on 13/11/2024. Still in Nampula, 3 deads have been recorded due to ongoing cyclone chido crisis. 20 deads have been recorded in Nampula due to Cholera. In cabo delgado, 28 deads were recorded due to cyclone Chido and in Niassa, 3 deaths were recorded due to cyclone chido passage. we sum up  184 + 146 + 7 + 3 + 20 +28 + 3  = 391</t>
  </si>
  <si>
    <t>MOZ011Fatalities in all crises</t>
  </si>
  <si>
    <t>OCHA 28/12/2023 ; HDX 06/12/2023</t>
  </si>
  <si>
    <t>https://reliefweb.int/attachments/53eb60eb-6575-4dc5-ad6a-a64d7560415d/MOZ_HNRP_2024_ENG_VERSION%201.pdf ; https://data.humdata.org/dataset/f0081e1f-05fa-4d84-8541-ef477612fc67/resource/a5818b13-9207-46cb-bf5f-e8c3dec4b0ba/download/moz_2024_hpc_data_pins_targets_sev_20231206_final.xlsx</t>
  </si>
  <si>
    <t>The number of people in need was taken from OCHA 28/12/2023. There are 554,000 people in need as a result of 2023/2024 rainy and cyclone season that runs October to April . The reliability of this data is medium because the situation on the ground is highly dynamic, and the data may no longer be accurate due to recent developments for which there is no updated source. OCHA provides well-organized, accurate, and up-to-date information on humanitarian crises worldwide. Their reports are compiled from various verified sources, ensuring credibility.</t>
  </si>
  <si>
    <t>MOZ011People in Need</t>
  </si>
  <si>
    <t>WB Accessed 16/04/2024 ; ACAPS Accessed 16/04/2024 ; World Population Review accessed 20/05/2024</t>
  </si>
  <si>
    <t>MOZ011Minimal humanitarian conditions - Level 1</t>
  </si>
  <si>
    <t>WB Accessed 16/04/2024 ; ACAPS Accessed 16/04/2024 ; OCHA 28/12/2023;  World Population Review accessed 17/12/2024</t>
  </si>
  <si>
    <t>https://data.worldbank.org/indicator/AG.LND.TOTL.K2?locations=MZ ; https://www.acaps.org/en/thematics/all-topics/seasonal-calendar ; https://worldpopulationreview.com/countries/mozambique-population ; https://reliefweb.int/report/mozambique/mozambique-humanitarian-needs-and-response-plan-2024-december-2023-enpt</t>
  </si>
  <si>
    <t>According to INFORM SI Methodology, the number of people in level 2 is equal to the people affected minus the PIN. People in level 2 might be facing some difficulties accessing basic services but are able to meet their needs without external assistance. The reliability of this data is medium because the sources used are estimates for 2024 and the situation might eveolved</t>
  </si>
  <si>
    <t>MOZ011Stressed humanitarian conditions - Level 2</t>
  </si>
  <si>
    <t>https://reliefweb.int/report/mozambique/mozambique-humanitarian-needs-and-response-plan-2024-december-2023-enpt</t>
  </si>
  <si>
    <t>According to OCHA  HNRP 28/12/2023, in 2024, the total number of people in need in as a result of natural disasters is 5,540,000 . The people in level 3 were got by subtracting people in level 4 in natural disaster crisis in admin2 levels from the PIN in  natural disaster crisis provinces (546,000). We included level 1,2 and 3 from the HDX data to get the people we used in level 3.</t>
  </si>
  <si>
    <t>MOZ011Moderate humanitarian conditions - Level 3</t>
  </si>
  <si>
    <t>Levels 1 and 2 were computed using INFORM severity methodology. Level 3 and above are equal to people in need. HDX data was used to extract data on people in level 4. Nine districts were classified under HNO 2024 as level 4; therefore, we worked with the severity of people in level 4 for natural disasters in admin2 who were mostly in Cabo Delgado districts, with the corresponding number of people in the intersectoral needs instead of the individual sector to avoid double counting and an overlap. We rounded off the number of people in this section from 7952.4  to 8,000</t>
  </si>
  <si>
    <t>MOZ011Severe humanitarian conditions - Level 4</t>
  </si>
  <si>
    <t>Levels 1 and 2 were computed using INFORM severity methodology. Level 3 and above are equal to people in need. HDX data was used to extract data on people in level 4. Nine districts were classified under HNO 2024 as level 4; therefore, we worked with the severity of people in level 4 for natural disasters in admin2 who were mostly in Cabo Delgado districts, with the corresponding number of people in the intersectoral needs instead of the individual sector to avoid double counting and an overlap. We rounded off the number of people in this section from 7952.4  to 8,000. No reliable and up to date source to show number of people in level 5</t>
  </si>
  <si>
    <t>MOZ011Extreme humanitarian conditions - Level 5</t>
  </si>
  <si>
    <t>MOZ004Total population</t>
  </si>
  <si>
    <t>HDX 22/12/2022</t>
  </si>
  <si>
    <t>https://data.humdata.org/dataset/mozambique_-humanitarian-needs-2022</t>
  </si>
  <si>
    <t>Total population of Cabo Delgado, Niassa and Nampula provinces. The reliability of this data is low since there is no recent reliable publication of people in the region since the data used is from the last census in 2017.</t>
  </si>
  <si>
    <t>MOZ004People exposed</t>
  </si>
  <si>
    <t>All people living in Cabo Delgado, Niassa and Nampula provinces have been affected by the insurgency.  The reliability of this data is low since there is no recent reliable publication of people in the region since the data used is from the last census in 2017.</t>
  </si>
  <si>
    <t>MOZ004People affected</t>
  </si>
  <si>
    <t>UNICEF 11/11/2024; OCHA 13/12/2024</t>
  </si>
  <si>
    <t>https://reliefweb.int/report/mozambique/unicef-mozambique-humanitarian-situation-report-no-3-july-september-2024; https://reliefweb.int/report/mozambique/mozambique-cabo-delgado-nampula-niassa-humanitarian-snapshot-november-2024-0</t>
  </si>
  <si>
    <t>The number of people displaced corresponds to the total number of IDPs in Cabo Delgado, Niassa and Nampula since july 2024 to November 2024.  We chose the latest publication of UNICEF to account for the displacement figure. The reliability of this data is medium because violence is ongoing in Mozambique and some people might not be accounted for.</t>
  </si>
  <si>
    <t>MOZ004People displaced</t>
  </si>
  <si>
    <t xml:space="preserve"> The total number of reported fatalities  by actors who are Non-state armed group on organised violence targeting civilians ( from 16 June 2024 - 16 December 2024) in Cabo Delgado, Niassa and Nampula is 184. In nampula due to post election protest, 7 people have been killed on 13/11/2024. </t>
  </si>
  <si>
    <t>MOZ004Fatalities reported</t>
  </si>
  <si>
    <t xml:space="preserve"> Accessed 17/12/2024 ; OCHA 04/04/2024; Amnesty 15/11/2024. OCHA 17/12/2024</t>
  </si>
  <si>
    <t xml:space="preserve"> https://acleddata.com/explorer/ ; https://reliefweb.int/report/mozambique/mozambique-maputo-heavy-rains-and-tropical-storm-filipo-flash-update-no-4-04-april-2024; https://reliefweb.int/report/mozambique/mozambique-sadc-must-take-strong-stand-against-spiralling-police-killings-and-assault-peaceful-assembly; https://reliefweb.int/report/mozambique/mozambique-intense-tropical-cyclone-chido-flash-update-no-2-17-december-2024</t>
  </si>
  <si>
    <t>MOZ004Fatalities in all crises</t>
  </si>
  <si>
    <t>OCHA 28/12/2023 ; HDX 06/12/2023; OCHA 10/10/2024</t>
  </si>
  <si>
    <t>https://reliefweb.int/attachments/53eb60eb-6575-4dc5-ad6a-a64d7560415d/MOZ_HNRP_2024_ENG_VERSION%201.pdf ; https://data.humdata.org/dataset/f0081e1f-05fa-4d84-8541-ef477612fc67/resource/a5818b13-9207-46cb-bf5f-e8c3dec4b0ba/download/moz_2024_hpc_data_pins_targets_sev_20231206_final.xlsx; https://reliefweb.int/report/mozambique/mozambique-2024-humanitarian-response-dashboard-conflict-august-2024engpt</t>
  </si>
  <si>
    <t>The number of people in need is taken from HNRP 28/12/2023, 2024. The total number of people in need in northern Mozambique which is conflict affected is 1.7M. However, this number might change as new publications might give new figures since there has been an increase in attacks in northern Mozambique. We used OCHA because it collaborates with governments, NGOs, and international organizations, allowing for a more holistic view of the humanitarian landscape.  The reliability of this data is medium because the HNO was published at the beginning of the year and might not be highly accurate.</t>
  </si>
  <si>
    <t>MOZ004People in Need</t>
  </si>
  <si>
    <t xml:space="preserve">HDX 22/12/2022 ; </t>
  </si>
  <si>
    <t xml:space="preserve">https://data.humdata.org/dataset/mozambique_-humanitarian-needs-2022 </t>
  </si>
  <si>
    <t>Levels 1 and 2 were computed using INFORM severity methodology. Level 1 was got by taking people exposed-People affected.</t>
  </si>
  <si>
    <t>MOZ004Minimal humanitarian conditions - Level 1</t>
  </si>
  <si>
    <t>HDX 22/12/2022 ; OCHA 28/12/2023</t>
  </si>
  <si>
    <t>https://data.humdata.org/dataset/mozambique_-humanitarian-needs-2022 ; https://reliefweb.int/attachments/53eb60eb-6575-4dc5-ad6a-a64d7560415d/MOZ_HNRP_2024_ENG_VERSION%201.pdf</t>
  </si>
  <si>
    <t>Levels 1 and 2 were computed using INFORM severity methodology. Level 2 was got by taking People affected-people in need.</t>
  </si>
  <si>
    <t>MOZ004Stressed humanitarian conditions - Level 2</t>
  </si>
  <si>
    <t>According to OCHA  HNRP 28/12/2023, in 2024, the total number of people in need in northern Mozambique which is conflict-affected is 1.7M. The people in level 3 were got by subtracting people in level 4 (1,160,000)in the conflict affected admin2 levels from the PIN in conflict affected provinces (1.7M) to get 540,000. We included level 1,2 and 3 from the HDX data to get the people we used in level 3.</t>
  </si>
  <si>
    <t>MOZ004Moderate humanitarian conditions - Level 3</t>
  </si>
  <si>
    <t xml:space="preserve">Levels 1 and 2 were computed using INFORM severity methodology. Level 3 and above are equal to people in need. HDX data was used to extract data on people in level 4. Nine districts were classified under HNO 2024 as level 4; therefore, we worked with the severity of people in level 4 in admin2 who were mostly in Cabo Delgado, with the corresponding number of people in the intersectoral needs instead of the individual sector to avoid double counting and an overlap. We rounded off the number of people in this section from 1,1591,88.87  to 1,160,000. </t>
  </si>
  <si>
    <t>MOZ004Severe humanitarian conditions - Level 4</t>
  </si>
  <si>
    <t>Levels 1 and 2 were computed using INFORM severity methodology. Level 3 and above are equal to people in need. HDX data was used to extract data on people in level 4. Nine districts were classified under HNO 2024 as level 4; therefore, we worked with the severity of people in level 4 in admin2 who were mostly in Cabo Delgado, with the corresponding number of people in the intersectoral needs instead of the individual sector to avoid double counting and an overlap. We rounded off the number of people in this section from 1,1591,88.87 to 1,600,000. No reliable and up to date source to show number of people in level 5</t>
  </si>
  <si>
    <t>MOZ004Extreme humanitarian conditions - Level 5</t>
  </si>
  <si>
    <t>MOZ001Total population</t>
  </si>
  <si>
    <t>Total population of Mozambique is exposed to multiple crises because at least every ADM1 has been exposed by the crisis we have open</t>
  </si>
  <si>
    <t>MOZ001People exposed</t>
  </si>
  <si>
    <t>To avoid double counting we took the crisis with highest number of people affected. Because the whole country is exposed during the rain and cyclone season, we took the whole country to be affected even though this figure might be high for the affected. we took the whole country affected since at least every ADM1 has been affected by the crisis we have open.</t>
  </si>
  <si>
    <t>MOZ001People affected</t>
  </si>
  <si>
    <t xml:space="preserve"> UNHCR 31/07/2024; UNHCR Accessed 27/07/2024 ; UNHCR 30/05/2024 ; IOM 02/05/2024; OCHA 18/10/2024; UNICEF 11/11/2024; UNICEF 13/12/2024</t>
  </si>
  <si>
    <t>https://reliefweb.int/report/mozambique/mozambique-displacement-northern-cabo-delgado-situation-report-no-1-15-march-2024#:~:text=The%20latest%20spate%20of%20violence,Pemba%20City%2C%20Metuge%20and%20Macomia; https://reliefweb.int/report/mozambique/echo-factsheet-mozambique-last-updated-25042024; https://reliefweb.int/report/mozambique/unhcr-mozambique-operational-update-june-2024 ; https://dtm.iom.int/reports/mozambique-el-nino-drought-displacements-updatebaruemanica-may-2024; https://reliefweb.int/report/mozambique/mozambique-cabo-delgado-nampula-niassa-humanitarian-snapshot-september-2024; https://reliefweb.int/report/mozambique/unicef-mozambique-humanitarian-situation-report-no-3-july-september-2024; https://reliefweb.int/report/mozambique/mozambique-cabo-delgado-nampula-niassa-humanitarian-snapshot-november-2024-0</t>
  </si>
  <si>
    <t xml:space="preserve">The number of people displaced corresponds to the sum of the people displaced for each individual crisis in Mozambique </t>
  </si>
  <si>
    <t>MOZ001People displaced</t>
  </si>
  <si>
    <t>ACLED Accessed 17/12/2024 ; OCHA 04/04/2024; Amnesty 15/11/2024.</t>
  </si>
  <si>
    <t xml:space="preserve"> https://acleddata.com/explorer/ ; https://reliefweb.int/report/mozambique/mozambique-maputo-heavy-rains-and-tropical-storm-filipo-flash-update-no-4-04-april-2024; https://reliefweb.int/report/mozambique/mozambique-sadc-must-take-strong-stand-against-spiralling-police-killings-and-assault-peaceful-assembly</t>
  </si>
  <si>
    <t xml:space="preserve">Cumulative fatalities from the 2024 rainy and cyclone season and conflict in northern Mozambique. Fatalities reported as from 17/06/2024 - 17/12/2024 on ACLED in Cabo Delgado, Niassa and Nampula province is 184. In addition to 184 from conflict related fatalities, Since the beginning of the 2023/2024 rainy and cyclonic season, a total of 146 deaths have been reported as of first week of April 2024. Again, in nampula due to post election protest, 7 people have been killed on 13/11/2024. </t>
  </si>
  <si>
    <t>MOZ001Fatalities reported</t>
  </si>
  <si>
    <t>ACLED Accessed 20/11/2024 ; OCHA 04/04/2024; Amnesty 15/11/2024. OCHA 17/12/2024</t>
  </si>
  <si>
    <t>MOZ001Fatalities in all crises</t>
  </si>
  <si>
    <t>OCHA 28/12/2023 ; HDX 06/12/2023;  ECHO 26/04/2024 ; SADC 05/06/2024 ; FAO/FSC 08/08/2024</t>
  </si>
  <si>
    <t>https://reliefweb.int/attachments/53eb60eb-6575-4dc5-ad6a-a64d7560415d/MOZ_HNRP_2024_ENG_VERSION%201.pdf ; https://data.humdata.org/dataset/f0081e1f-05fa-4d84-8541-ef477612fc67/resource/a5818b13-9207-46cb-bf5f-e8c3dec4b0ba/download/moz_2024_hpc_data_pins_targets_sev_20231206_final.xlsx; https://reliefweb.int/report/mozambique/echo-factsheet-mozambique-last-updated-25042024 ; https://reliefweb.int/report/zimbabwe/sadc-regional-humanitarian-appeal-response-el-nino-induced-drought-and-floods-may-2024 ;https://reliefweb.int/report/mozambique/mozambique-food-security-cluster-bulletin-first-semester-2024</t>
  </si>
  <si>
    <t>The number of people in need is the Summation of people in need from 2024 Rainy and Cyclone Season, Conflict in Northern Mozambique and drought(3,300,000). The HNRP was rounded off to 2.3M but the real figure is 2,254,000 for conflict in northern Mozambique and 2024 rainy and Cyclone season</t>
  </si>
  <si>
    <t>MOZ001People in Need</t>
  </si>
  <si>
    <t>WB Accessed 16/07/2024 ; ACAPS Accessed 16/07/2024; WPR 20/11/2024</t>
  </si>
  <si>
    <t>According to INFORM SI methodology, the number of people in Level 1 is equal to the people exposed minus the people affected. Since the whole population is affected, there are no people in Level 1. The reliability of this data is medium because the figures are estimates and the situation is changing since for a crisis like violence in Cabo Delgado the violence is ongoing.</t>
  </si>
  <si>
    <t>MOZ001Minimal humanitarian conditions - Level 1</t>
  </si>
  <si>
    <t>HDX 22/12/2022; OCHA 25/04/2023 ; WFP 27/04/2023 ; FAO 17/05/2023 ; WFP 21/02/2023 ; OCHA 12/05/2023 ; OCHA 24/02/2023</t>
  </si>
  <si>
    <t>https://reliefweb.int/report/mozambique/wfp-mozambique-cyclone-freddy-external-situation-report-11-20-april-2023 ; https://reliefweb.int/report/mozambique/mozambique-humanitarian-snapshot-freddy-floods-and-cholera-25-april-2023 ; https://data.humdata.org/dataset/mozambique_-humanitarian-needs-2022 ; https://reliefweb.int/report/madagascar/subregional-southern-africa-climate-hazards-urgent-call-assistance ; https://reliefweb.int/report/mozambique/wfp-mozambique-external-situation-report-1-20-february-2023 ; https://reliefweb.int/report/mozambique/mozambique-humanitarian-response-dashboard-march-2023 ; https://reliefweb.int/report/mozambique/2023-mozambique-humanitarian-response-plan-february-2023</t>
  </si>
  <si>
    <t>According to INFORM SI methodology, the number of people in Level 2 is equal to the people affected minus the people in need. People in Level 2 might be facing some difficulties accessing basic services but are able to meet their needs without external assistance. The reliability of this data is medium because the figures are estimates and the situation is changing since for a crisis like violence in Cabo Delgado the violence is ongoing.</t>
  </si>
  <si>
    <t>MOZ001Stressed humanitarian conditions - Level 2</t>
  </si>
  <si>
    <t>OCHA 28/12/2023 ; HDX 06/12/2023 ; SADC 05/06/2024 ; FAO/FSC 08/08/2024</t>
  </si>
  <si>
    <t>https://reliefweb.int/attachments/53eb60eb-6575-4dc5-ad6a-a64d7560415d/MOZ_HNRP_2024_ENG_VERSION%201.pdf ; https://data.humdata.org/dataset/f0081e1f-05fa-4d84-8541-ef477612fc67/resource/a5818b13-9207-46cb-bf5f-e8c3dec4b0ba/download/moz_2024_hpc_data_pins_targets_sev_20231206_final.xlsx ; https://reliefweb.int/report/zimbabwe/sadc-regional-humanitarian-appeal-response-el-nino-induced-drought-and-floods-may-2024 ;https://reliefweb.int/report/mozambique/mozambique-food-security-cluster-bulletin-first-semester-2024</t>
  </si>
  <si>
    <t>According to OCHA  HNRP 28/12/2023, in 2024, the total number of people in need in northern Mozambique which is conflict-affected is 1.7M. The people in level 3 were got by subtracting people in level 4 (1,160,000)in the conflict affected admin2 levels from the PIN in conflict affected provinces (1.7M) to get 540,000. We included level 1,2 and 3 from the HDX data to get the people we used in level 3. In natural disaster /2024 Rainy and cyclone season The people in level 3 were got by subtracting people in level 4 in natural disaster crisis in admin2 levels from the PIN in  natural disaster crisis provinces (546,000). We included level 1,2 and 3 from the HDX data to get the people we used in level 3. Additionally, to the above we added people estimated to be in level 3 (2,789,849) drought crisis</t>
  </si>
  <si>
    <t>MOZ001Moderate humanitarian conditions - Level 3</t>
  </si>
  <si>
    <t>Levels 1 and 2 were computed using INFORM severity methodology. Level 3 and above are equal to people in need. HDX data was used to extract data on people in level 4. Nine districts were classified under HNO 2024 as level 4; therefore, we worked with the severity of people in level 4 in admin2 who were mostly in Cabo Delgado, with the corresponding number of people in the intersectoral needs instead of the individual sector to avoid double counting and an overlap. We rounded off the number of people in this section from 1,1591,88.87  to 1,160,000. In natural disater/2024 rainy and cyclone season, levels 1 and 2 were computed using INFORM severity methodology. Level 3 and above are equal to people in need. HDX data was used to extract data on people in level 4. Nine districts were classified under HNO 2024 as level 4; therefore, we worked with the severity of people in level 4 for natural disasters in admin2 who were mostly in Cabo Delgado districts, with the corresponding number of people in the intersectoral needs instead of the individual sector to avoid double counting and an overlap. We rounded off the number of people in this section from 7952.4  to 8,000. Additionally, we added people estimated to be in level 4 (510,151) in the drought crisis</t>
  </si>
  <si>
    <t>MOZ001Severe humanitarian conditions - Level 4</t>
  </si>
  <si>
    <t>Levels 1 and 2 were computed using INFORM severity methodology. Level 3 and above are equal to people in need. HDX data was used to extract data on people in level 4. Nine districts were classified under HNO 2024 as level 4; therefore, we worked with the severity of people in level 4 in admin2 who were mostly in Cabo Delgado, with the corresponding number of people in the intersectoral needs instead of the individual sector to avoid double counting and an overlap. We rounded off the number of people in this section from 1,1591,88.87 to 1,600,000. No reliable and up to date source to show number of people in level 5. In natural disaster/ 2024 rainy and cyclone season, levels 1 and 2 were computed using INFORM severity methodology. Level 3 and above are equal to people in need. HDX data was used to extract data on people in level 4. Nine districts were classified under HNO 2024 as level 4; therefore, we worked with the severity of people in level 4 for natural disasters in admin2 who were mostly in Cabo Delgado districts, with the corresponding number of people in the intersectoral needs instead of the individual sector to avoid double counting and an overlap. We rounded off the number of people in this section from 7952.4  to 8,000. No reliable and up to date source to show number of people in level 5</t>
  </si>
  <si>
    <t>MOZ001Extreme humanitarian conditions - Level 5</t>
  </si>
  <si>
    <t>WPR Accessed on 18/12/2024</t>
  </si>
  <si>
    <t>https://worldpopulationreview.com/countries/ethiopia-population</t>
  </si>
  <si>
    <t>Total population of Ethiopia as of December 2024 according to world population review.</t>
  </si>
  <si>
    <t>ETH005Total population</t>
  </si>
  <si>
    <t>HDX Accessed 19/04/2024</t>
  </si>
  <si>
    <t>https://data.humdata.org/dataset/cod-ab-eth/resource/d3c856b1-a252-461f-8531-ecbb5fb7a6b3</t>
  </si>
  <si>
    <t>The total area of the drought affected regions of Afar (94,889) | Amhara (155,639) | Oromia (323,018) | SNNP (63,396) | Somali (311,105) | Tigray (52,629) in square kilometres.</t>
  </si>
  <si>
    <t>ETH005Landmass affected</t>
  </si>
  <si>
    <t>HDX 2023 ;  OCHA 26/02/2024</t>
  </si>
  <si>
    <t>https://data.humdata.org/dataset/cod-ps-eth/resource/f82b20f1-8a76-46e9-ba9a-29e531f7af3c ; https://www.unocha.org/attachments/315207fa-1297-493b-bec1-20016aebed01/2024_Ethiopia_Humanitarian_Needs_Overview_Feb_2024.pdf</t>
  </si>
  <si>
    <t xml:space="preserve">The total number of people exposed includes all the people living in the drought affected regions: Tigray (5,738,996) | Afar (2,033,002) | Amhara (22,876,991) | Oromia (39,987,194) | Somali (6,637,799) | SNNP (13,763,888) | South West Ethiopia (3,587,210). </t>
  </si>
  <si>
    <t>ETH005People exposed</t>
  </si>
  <si>
    <t xml:space="preserve">The total number of people exposed is also considered affected due to the overall impact of drought and El Nino. The ongoing drought also started to affect regions as Tigray which had not been included before. Tigray (5,738,996) | Afar (2,033,002) | Amhara (22,876,991) | Oromia (39,987,194) | Somali (6,637,799) | SNNP (13,763,888) | South West Ethiopia (3,587,210). </t>
  </si>
  <si>
    <t>ETH005People affected</t>
  </si>
  <si>
    <t>UNHCR  20/06/2024</t>
  </si>
  <si>
    <t>https://reliefweb.int/report/ethiopia/ethiopia-refugees-and-internally-displaced-persons-31-may-2024</t>
  </si>
  <si>
    <t>According to UNHCR 18% of 4,385,789 were displaced as a result of drought up until May 2024. The number might have reduced from the May publication 900k since we had a disagregated figures for displaced in different crises and drought in specific</t>
  </si>
  <si>
    <t>ETH005People displaced</t>
  </si>
  <si>
    <t>WHO 20/10/2023; OCHA 10/01/2024</t>
  </si>
  <si>
    <t>https://reliefweb.int/report/ethiopia/weekly-bulletin-outbreaks-and-other-emergencies-week-40-02-october-08-october-2023-data-reported-1700-08-october-2023; https://reliefweb.int/report/ethiopia/ethiopia-situation-report-10-jan-2024</t>
  </si>
  <si>
    <t>Between 1 January and 24 December, over 30,386(9)** measles** cases, including 233 deaths (0.77 per cent) were reported across Ethiopia, mainly from the five regions of SWEP (36 per cent), Oromia (23 per cent), Amhara (16 per cent) and Somali (10 per cent) representing 89 per cent of the cases. With regards to cholera, the outbreak continues to affect 11 regions with close to 29,380 cases, including 421 deathsand a cumulative case fatality rate (CFR) of 1.43 per cent between January and 23 December 2023, according to the Ethiopian Public Health Institute.  We sum Measles and Cholera cases to have an approximation of the total number of illness cases reported (excluding malaria which is expressed in terms of million cases; 3.7 million(8)** cases** between 1 January and 17 December this year.). In TOTAL we have 30,386 +  29,380 = 59766</t>
  </si>
  <si>
    <t>ETH005Illness cases reported</t>
  </si>
  <si>
    <t>ACLED accessed on 18/12/2024 ; WHO 18/09/2024; WHO 01/11/2024</t>
  </si>
  <si>
    <t>https://acleddata.com/data-export-tool/ ; https://reliefweb.int/report/ethiopia/multi-country-outbreak-cholera-external-situation-report-18-published-18-august-2024; https://reliefweb.int/report/ethiopia/ethiopia-health-cluster-bulletin-september-2024; https://reliefweb.int/report/ethiopia/disease-outbreak-news-malaria-ethiopia-31-october-2024</t>
  </si>
  <si>
    <t>Number of fatalities between 17 June 2024  to 17 December 2024 in Ethiopia from ACLED in the country 4924. This figure covers fatalities from all crises. Between 16 to 30 September, 73 new measles cases with 5 deaths recorded.  Again, Between 1 January and 20 October 2024, over 7.3 million malaria cases and 1157 deaths (CFR 0.02%) were reported in Ethiopia, the highest number of annual cases recorded in the last seven years, were reported.  Finally, as of 22 September, 24903  cholera cases and 234 deaths were recorded. we add the 5190 cases from ACLED to the fatalities of measle, cholera, malaria ( 5 + 1157+ 234)  + 4924 = 6320</t>
  </si>
  <si>
    <t>ETH005Fatalities in all crises</t>
  </si>
  <si>
    <t>The number of people in need corresponds to the number of people in need living in the drought affected regions as reported by OCHA in the HNO 2024.</t>
  </si>
  <si>
    <t>ETH005People in Need</t>
  </si>
  <si>
    <t>HDX 2023</t>
  </si>
  <si>
    <t>https://data.humdata.org/dataset/cod-ps-eth/resource/f82b20f1-8a76-46e9-ba9a-29e531f7af3c</t>
  </si>
  <si>
    <t>Level 1 corresponds to the number of people exposed minus affected. Since the total population exposed in this crisis is also affected (therefore placed on level 2+) the result for this indicator is 0.</t>
  </si>
  <si>
    <t>ETH005Minimal humanitarian conditions - Level 1</t>
  </si>
  <si>
    <t>The number of people in Stressed humanitarian conditions Level 2 was calculated using the INFORM Severity methodology: to the total people affected (minus) the people in need.</t>
  </si>
  <si>
    <t>ETH005Stressed humanitarian conditions - Level 2</t>
  </si>
  <si>
    <t>The total number of people in need in level 3 has been extrapolated from the intersectoral severity level per area (admin 2) based on the HNO 2024. People in level 3 correspond to the total number of people in need living in drought affected regions and in areas classified as intersectoral severity levels 1, 2 and 3. Level 3 encompasses the first 3 levels as they are all considered people in need. We changed the methodology from the last severity that's why there is a change in level 4.</t>
  </si>
  <si>
    <t>ETH005Moderate humanitarian conditions - Level 3</t>
  </si>
  <si>
    <t>The total number of people in need in level 4 has been extrapolated from the intersectoral severity level per area (admin 2) based on the HNO 2024. People in level 4 correspond to the total number of people in need living in drought affected regions and in areas classified as intersectoral severity level 4. We changed the methodology from the last severity that's why there is a change in level 4.</t>
  </si>
  <si>
    <t>ETH005Severe humanitarian conditions - Level 4</t>
  </si>
  <si>
    <t>We are using the area severity from the HNO 2024 based on the JIAF 2.0 methodology to estimate the people in need severity breakdown. As no area is classified as 5 in the intersectoral severity, there are no people in level 5. We changed the methodology from the last severity that's why there is a change in level 5.</t>
  </si>
  <si>
    <t>ETH005Extreme humanitarian conditions - Level 5</t>
  </si>
  <si>
    <t>ETH004Total population</t>
  </si>
  <si>
    <t>https://www.citypopulation.de/en/ethiopia/cities/</t>
  </si>
  <si>
    <t>The total area of Afar (94,889) | Amhara (155,639) | Tigray (53,000) total 303,528.</t>
  </si>
  <si>
    <t>ETH004Landmass affected</t>
  </si>
  <si>
    <t>Number of people living in Tigray: 5,738,996 | Afar: 2,033,002 | Amhara: 22,876,991</t>
  </si>
  <si>
    <t>ETH004People exposed</t>
  </si>
  <si>
    <t xml:space="preserve">All population of Tigray, Afar, and Amhara are affected by Northern Ethiopia crisis. </t>
  </si>
  <si>
    <t>ETH004People affected</t>
  </si>
  <si>
    <t>UNHCR 17 /05/2024</t>
  </si>
  <si>
    <t>https://reliefweb.int/report/ethiopia/regional-bureau-east-horn-africa-and-great-lakes-region-ethiopia-situation-population-concern-unhcr-30-apr-2024</t>
  </si>
  <si>
    <t>As of  31 May 2024, people displaced as a result of conflict were 65% of 4,385,789 =2,850,762.85 according to UNHCR.  The areas of concern are Afar, Tigray and Amhara. However, this might not accurately capture figures from people displaced from regions also undergoing conflict. The figure might also include fatalities from conflict in other regions too apart from northern Ethiopia</t>
  </si>
  <si>
    <t>ETH004People displaced</t>
  </si>
  <si>
    <t>OCHA 01/12/2023</t>
  </si>
  <si>
    <t>https://reliefweb.int/report/ethiopia/ethiopia-situation-report-1-dec-2023</t>
  </si>
  <si>
    <t>The Amhara Public Health Institute (APHI), a total of 506,058 malaria cases with 13 deaths have been reported between 9 July - 11 November. The Upsurge of cholera outbreaks in North Wello and Wag Hamra zones have been reported with over 500 cases in November 2023.</t>
  </si>
  <si>
    <t>ETH004Illness cases reported</t>
  </si>
  <si>
    <t xml:space="preserve">ACLED accessed on 18/12/2024 </t>
  </si>
  <si>
    <t xml:space="preserve">Number of fatalities between 17/06/2024 to 17/12/2024 in Ethiopia from ACLED in Amhara, Tigray and Afar gave a total of 3461 fatalities. The number might be this high because of the violence ongoing in Amhara </t>
  </si>
  <si>
    <t>ETH004Fatalities reported</t>
  </si>
  <si>
    <t>https://acleddata.com/data-export-tool/ ; https://reliefweb.int/report/ethiopia/multi-country-outbreak-cholera-external-situation-report-18-published-18-august-2024; https://reliefweb.int/report/ethiopia/ethiopia-health-cluster-bulletin-september-2024; https://reliefweb.int/report/ethiopia/disease-outbreak-news-malaria-ethiopia-31-october-2024; https://reliefweb.int/report/ethiopia/disease-outbreak-news-malaria-ethiopia-31-october-2024</t>
  </si>
  <si>
    <t>ETH004Fatalities in all crises</t>
  </si>
  <si>
    <t xml:space="preserve">An estimated 9.1 million people are in need of food of assistance in the Afar, Amhara and Tigray region, particularly in zones that were affected by the conflict. This figure might be an underestimation since it doesn not include regions with pockets of violence or conflict. </t>
  </si>
  <si>
    <t>ETH004People in Need</t>
  </si>
  <si>
    <t>ETH004Minimal humanitarian conditions - Level 1</t>
  </si>
  <si>
    <t>The number of people inStressed Humanitarian conditions corresponds to the total people affected minus the people in need, as per INFORM Severity Index methodology.</t>
  </si>
  <si>
    <t>ETH004Stressed humanitarian conditions - Level 2</t>
  </si>
  <si>
    <t>The total number of people in need in level 3 has been extrapolated from the intersectoral severity level per area (admin 2) based on the HNO 2024. People in level 3 correspond to the total number of people in need living in areas classified as intersectoral severity level 1, 2 and 3. Level 3 in the Severity Index includes all three levels since the HNO considers them all people in need. We changed the methodology from the last severity that's why there is a change in level 3.</t>
  </si>
  <si>
    <t>ETH004Moderate humanitarian conditions - Level 3</t>
  </si>
  <si>
    <t>The total number of people in need in level 4 has been extrapolated from the intersectoral severity level per area (admin 2) based on the HNO 2024. People in level 4 correspond to the total number of people in need living in areas classified as intersectoral severity level 4. We changed the methodology from the last severity that's why there is a change in level 4.</t>
  </si>
  <si>
    <t>ETH004Severe humanitarian conditions - Level 4</t>
  </si>
  <si>
    <t>ETH004Extreme humanitarian conditions - Level 5</t>
  </si>
  <si>
    <t>Total population of Ethiopia as of December  2024 according to world population review.</t>
  </si>
  <si>
    <t>ETH003Total population</t>
  </si>
  <si>
    <t>World Bank landmass accessed on 28/09/2022</t>
  </si>
  <si>
    <t>https://data.worldbank.org/indicator/AG.LND.TOTL.K2?locations=ET</t>
  </si>
  <si>
    <t>Figure represents the total area of Ethiopia. Humanitarian needs are present in all regions and the complex crisis has impacts on the whole country</t>
  </si>
  <si>
    <t>ETH003Landmass affected</t>
  </si>
  <si>
    <t>HDX 2023 ; UNHCR 22/04/2024</t>
  </si>
  <si>
    <t>https://data.humdata.org/dataset/cod-ps-eth/resource/f82b20f1-8a76-46e9-ba9a-29e531f7af3c ; https://reliefweb.int/report/ethiopia/ethiopia-refugees-and-internally-displaced-persons-31-march-2024</t>
  </si>
  <si>
    <t>The number of people exposed corresponds to the host population of the regions where refugees and asylum seekers are located. The population of the exposed regions is as follows according to HDX data 2023; Tigray (5,738,996), Afar (2,033,002), Amhara (22,876,991), Oromia (39,987,194), Somali (6,637,799), Benishangul Gumz (1,218,000), SNNP (Southern Nations, Nationalities, and Peoples') (13,763,888), Gambela (508,004), Addis Ababa (3,859,999). We choosed the HDX because it provides the latest data on the total population of concern. The reliability of this data is medium because the HDX source has 2023 population and the population might have changed over time.</t>
  </si>
  <si>
    <t>ETH003People exposed</t>
  </si>
  <si>
    <t>https://data.unhcr.org/en/country/eth</t>
  </si>
  <si>
    <t xml:space="preserve">The number of people affected corresponds to the total number of refugees and asylum seekers in Ethiopia as of 31/10/2024. South sudan = 430091, Somalia = 361691, Eritea = 179616, Sudan = 91684, Others = 8302, Yemen = 2617. We chose the UNHCR operational data portal because it provides the latest data of the total population of concern. The reliability of this data is medium because the figures are usually based on estimations and currently there are in flows of refugees from Sudan and other countries. </t>
  </si>
  <si>
    <t>ETH003People affected</t>
  </si>
  <si>
    <t>https://reliefweb.int/map/ethiopia/ethiopia-operational-overview-refugee-population-location-31-august-2024; https://data.unhcr.org/en/country/eth</t>
  </si>
  <si>
    <t>The number of people displaced in Ethiopia is the number of refugees and asylum seekers recorded by UNHCR 30/11/2024 (1074001).  South sudan = 430091, Somalia = 361691, Eritea = 179616, Sudan = 91684, Others = 8302, Yemen = 2617. We chose the UNHCR operational data portal because it provides the latest data on the total population of concern. The reliability of this data is medium because the situation on the ground is highly dynamic, and the country has inflow of refugees mainly coming from Sudan and other neighbouring countries.</t>
  </si>
  <si>
    <t>ETH003People displaced</t>
  </si>
  <si>
    <t>ACLED accessed on 18/12/2024; WHO 01/11/2024</t>
  </si>
  <si>
    <t>ETH003Fatalities in all crises</t>
  </si>
  <si>
    <t>The people in need corresponds to the total number of refugees and asylum seekers in Ethiopia. This is because they need almost all forms of assistance from food, shelter, protection etc. We chose the UNHCR operational data portal because it provides the latest data of the total population of concern. The reliability of this data is medium because  the situation on the ground is highly dynamic, the figures are usually based on estimations and currently there are in flows of refugees from Sudan and other countries.</t>
  </si>
  <si>
    <t>ETH003People in Need</t>
  </si>
  <si>
    <t>HDX 2023; UNHCR 30/11/2024</t>
  </si>
  <si>
    <t>https://data.humdata.org/dataset/cod-ps-eth/resource/f82b20f1-8a76-46e9-ba9a-29e531f7af3c; https://reliefweb.int/map/ethiopia/ethiopia-operational-overview-refugee-population-location-31-august-2024; https://data.unhcr.org/en/country/eth</t>
  </si>
  <si>
    <t>According to INFORM SI methodology, the number of people in Level 1 is equal to the people exposed minus the people affected. People in Level 1 are able to meet their basic needs without employing irreversible coping strategies. We selected the UNHCR and HDX as sources because they provide an overall view of the humanitarian condition concerning the displacements. The reliability of this data is medium because the figures are based on estimations and projections.</t>
  </si>
  <si>
    <t>ETH003Minimal humanitarian conditions - Level 1</t>
  </si>
  <si>
    <t>HDX 2023; UNHCR 31/10/2024</t>
  </si>
  <si>
    <t>According to INFORM SI methodology, the number of people in Level 2 is equal to the people affected minus the people in need. Since all the people affected are also in need, there are no people in Level 2.  The reliability of this data is medium because the figures are based on estimations and projections. We chose the UNHCR operational data portal because it provides the data of the total population of concern.</t>
  </si>
  <si>
    <t>ETH003Stressed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</si>
  <si>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reliability of this data is medium because the figures are based on estimations and projections. We selected the UNHCR and HDX as sources because they provide an overall view of the humanitarian condition concerning the displacements.</t>
  </si>
  <si>
    <t>ETH003Moderate humanitarian conditions - Level 3</t>
  </si>
  <si>
    <t>ETH003Severe humanitarian conditions - Level 4</t>
  </si>
  <si>
    <t>ETH003Extreme humanitarian conditions - Level 5</t>
  </si>
  <si>
    <t>ETH001Total population</t>
  </si>
  <si>
    <t>Figure represents the total area of Ethiopia. Humanitarian needs are present in all regions and the complex crisis has impacts on the whole country.</t>
  </si>
  <si>
    <t>ETH001Landmass affected</t>
  </si>
  <si>
    <t>The whole country is exposed to the complex crisis therefore the total population is counted as exposed.</t>
  </si>
  <si>
    <t>ETH001People exposed</t>
  </si>
  <si>
    <t>The whole population in Ethiopia is affected by the crisis.</t>
  </si>
  <si>
    <t>ETH001People affected</t>
  </si>
  <si>
    <t>OCHA 04/06/2024 ; UNHCR 18/09/2024; UNHCR 04/11/2024; UNHCR 30/11/2024</t>
  </si>
  <si>
    <t>https://www.unocha.org/publications/report/ethiopia/ethiopia-internal-displacement-overview-june-2024#:~:text=About%2056%20per%20cent%20of%20IDPs%20have%20been%20displaced%20for ; https://reliefweb.int/map/ethiopia/ethiopia-operational-overview-refugee-population-location-31-august-2024; https://reliefweb.int/report/ethiopia/unicef-ethiopia-humanitarian-situation-report-no-8-august-september-2024</t>
  </si>
  <si>
    <t xml:space="preserve">Ethiopia currently host 1074001 refugees and asylum seekers up until 30/11/2024 and has recorded 4500000 internal displaced persons up until July 2024 making the displaced in the country be </t>
  </si>
  <si>
    <t>ETH001People displaced</t>
  </si>
  <si>
    <t>WHO 20/10/2023; OCHA 10/01/2024; OCHA 04/07/2024; WHO 18/09/2024</t>
  </si>
  <si>
    <t>https://reliefweb.int/report/ethiopia/weekly-bulletin-outbreaks-and-other-emergencies-week-40-02-october-08-october-2023-data-reported-1700-08-october-2023; https://reliefweb.int/report/ethiopia/ethiopia-situation-report-10-jan-2024; https://reliefweb.int/report/ethiopia/ethiopia-humanitarian-snapshot-may-2024; https://reliefweb.int/report/ethiopia/multi-country-outbreak-cholera-external-situation-report-18-published-18-august-2024</t>
  </si>
  <si>
    <t>Between 16 to 30 September, 73 new measles cases with 5 deaths recorded.  Again, between 1st January and 22 September 2024, over 5.9 million nee malaria cases including 1023 deaths were reported.  Finally, as from 22 September, 24903  cholera cases and 234 deaths were recorded. we add the 4915 cases from ACLED to the fatalities of measle, cholera, malaria ( 5 + 1023 + 234) = 1262 + 4915 = 6177 recorded across the country</t>
  </si>
  <si>
    <t>ETH001Illness cases reported</t>
  </si>
  <si>
    <t>ETH001Fatalities reported</t>
  </si>
  <si>
    <t>ETH001Fatalities in all crises</t>
  </si>
  <si>
    <t xml:space="preserve"> OCHA 26/02/2024; UNICEF 09/07/2024; UNICEF 04/11/2024; OCHA 13/12/2024</t>
  </si>
  <si>
    <t>https://www.unocha.org/publications/report/ethiopia/ethiopia-humanitarian-needs-overview-2024-february-2024; https://reliefweb.int/report/ethiopia/unicef-ethiopia-humanitarian-situation-report-no-5-may-2024;  https://reliefweb.int/report/ethiopia/unicef-ethiopia-humanitarian-situation-report-no-8-august-september-2024; https://reliefweb.int/report/ethiopia/ethiopia-situation-report-13-december-2024</t>
  </si>
  <si>
    <t xml:space="preserve">The number of people in need is taken for Ethiopia is taken from UNICEF where the total number of people in need is 21.4 million people in 2024. The reliability of this data is medium because the situation on the ground is highly dynamic, and the data may no longer be accurate due to recent developments for which there is no updated source. UNICEF provides official data concerning the overall humanitarian situation in Ethiopia </t>
  </si>
  <si>
    <t>ETH001People in Need</t>
  </si>
  <si>
    <t>WPR Accessed on 20/01/2024; ACTED 28/04/2023 ;  OCHA  28/07/2022 ; WFP 13/1/2023 ; World Vision 18/1/2023; UNHCR accessed 30/4/2023 ; UNHCR 23/3/2023</t>
  </si>
  <si>
    <t>https://reliefweb.int/report/ethiopia/horn-africa-acteds-response-needs-drought-affected-families ;  https://data.humdata.org/dataset/ethiopia-population-data-_-admin-level-0-0 ; https://data.unhcr.org/en/country/eth ; https://reliefweb.int/report/ethiopia/northern-ethiopia-crisis-response-situation-report-31-december-2022 ; https://reliefweb.int/report/ethiopia/wfp-ethiopia-drought-response-situation-report-6-november-2020 ; https://reliefweb.int/report/ethiopia/ethiopia-supplementary-appeal-february-december-2023</t>
  </si>
  <si>
    <t xml:space="preserve">According to INFORM SI methodology, the number of people in Level 1 is equal to the people exposed minus the people affected. Since the whole population is affected, there are no people in Level 1. The reliability of this data is medium because the situation on the ground is highly dynamic, and the data may no longer be accurate due to recent developments for which there is no updated source. UNICEF provides official data concerning the overall humanitarian situation in Ethiopia </t>
  </si>
  <si>
    <t>ETH001Minimal humanitarian conditions - Level 1</t>
  </si>
  <si>
    <t>ACTED 28/04/2023 ;  OCHA  28/07/2022 ; WFP 13/1/2023 ; WPR Accessed on 16/08/2024; UNHCR accessed 30/4/2023 ; UNHCR 23/3/2023; OCHA 13/12/2024</t>
  </si>
  <si>
    <t>https://reliefweb.int/report/ethiopia/horn-africa-acteds-response-needs-drought-affected-families ;  https://data.humdata.org/dataset/ethiopia-population-data-_-admin-level-0-0 ; https://data.unhcr.org/en/country/eth ; https://reliefweb.int/report/ethiopia/northern-ethiopia-crisis-response-situation-report-31-december-2022 ; https://reliefweb.int/report/ethiopia/wfp-ethiopia-drought-response-situation-report-6-november-2020 ; https://reliefweb.int/report/ethiopia/ethiopia-supplementary-appeal-february-december-2023; https://reliefweb.int/report/ethiopia/unicef-ethiopia-humanitarian-situation-report-01-november-31-december-2023; https://reliefweb.int/report/ethiopia/ethiopia-situation-report-13-december-2024</t>
  </si>
  <si>
    <t>According to INFORM SI methodology, the number of people in Level 2 is equal to the people affected minus the people in need. People in Level 2 might be facing some difficulties accessing basic services but are able to meet their needs without external assistance. The reliability of this data is medium because the situation on the ground is highly dynamic, and the data may no longer be accurate due to recent developments for which there is no updated source.</t>
  </si>
  <si>
    <t>ETH001Stressed humanitarian conditions - Level 2</t>
  </si>
  <si>
    <t xml:space="preserve"> OCHA 26/02/2024; UNICEF 09/07/2024; UNICEF 04/11/2024</t>
  </si>
  <si>
    <t>https://www.unocha.org/attachments/315207fa-1297-493b-bec1-20016aebed01/2024_Ethiopia_Humanitarian_Needs_Overview_Feb_2024.pdf; https://reliefweb.int/report/ethiopia/unicef-ethiopia-humanitarian-situation-report-no-5-may-2024; https://reliefweb.int/report/ethiopia/unicef-ethiopia-humanitarian-situation-report-no-8-august-september-2024</t>
  </si>
  <si>
    <t>According to INFORM Severity Index methodology, the sum of people in levels 3, 4 and 5 is equal to the total number of people in need. We choosed as source UNICEF AND OCHA because it provides information on the humanitarian conditions of different people. The reliability of this data is medium because the situation on the ground is highly dynamic, and the data may no longer be accurate due to recent developments for which there is no updated source.</t>
  </si>
  <si>
    <t>ETH001Moderate humanitarian conditions - Level 3</t>
  </si>
  <si>
    <t>According to INFORM Severity Index methodology, the sum of people in levels 3, 4 and 5 is equal to the total number of people in need. We chose as source UNICEF AND OCHA because it provides information on the humanitarian conditions of different people. The reliability of this data is medium because the situation on the ground is highly dynamic, and the data may no longer be accurate due to recent developments for which there is no updated source.</t>
  </si>
  <si>
    <t>ETH001Severe humanitarian conditions - Level 4</t>
  </si>
  <si>
    <t>As we are applying the HNO 2024 area severity breakdown to estimate the number of people in need per each severity level, this figure is 0 as there were no areas classified in intersectoral severity 5, based on the JIAF 2.0 methodology applied.</t>
  </si>
  <si>
    <t>ETH001Extreme humanitarian conditions - Level 5</t>
  </si>
  <si>
    <t>https://data.worldbank.org/indicator/SP.POP.TOTL?locations=BY&amp;page=2+%3B+https%3A%2F%2Fdata.unhcr.org%2Fen%2Fsituations%2F ; https://data.unhcr.org/en/situations/ukraine</t>
  </si>
  <si>
    <t>This is the total population in the country adjusted to population movement. The baseline population figure of (9,178,598) people is aggregated with (45,535) refugees from Ukraine in Belarus according to UNHCR as of 30 November 2024. The World Bank and UNHCR sources were chosen because they provide the population and refugee data needed for the indicator's calculations as per the INFORM Severity Index methodology. The reliability is medium because the data includes high-quality information alongside some elements with lower quality, resulting in an overall medium reliability.</t>
  </si>
  <si>
    <t>BLR002Total population</t>
  </si>
  <si>
    <t xml:space="preserve">The number of people exposed corresponds to the total population of the country in Belarus. This source was chosen because UNHCR is the most reliable/the only source reporting the number of people exposed. The World Bank and UNHCR sources were chosen because they provide the population and refugee data needed for the indicator's calculations as per the INFORM Severity Index methodology. The reliability is medium because the data includes high-quality information alongside some elements with lower quality, resulting in an overall medium reliability. </t>
  </si>
  <si>
    <t>BLR002People exposed</t>
  </si>
  <si>
    <t>UNHCR accessed 30/11/2024</t>
  </si>
  <si>
    <t>The number of people affected by the crisis is taken from UNHCR website. This source was chosen because UNHCR is the most reliable source reporting the number of refugees from Ukraine, and because all are considered affected, as there is no other source that calculates or estimates the number of people affected. The reliability of this data is low because it cannot be triangulated/cross-verified.</t>
  </si>
  <si>
    <t>BLR002People affected</t>
  </si>
  <si>
    <t xml:space="preserve">The number of people displaced by the crisis includes the number of refugees from Ukraine to Belarus. This figure is taken from UNHCR website. This source was chosen because UNHCR is the only and most reliable source reporting the number of people displaced from Ukraine to Belarus. The reliability of this data is medium because the methodologies used for data collection are generally consistent, though minor variations exist that could affect accuracy. </t>
  </si>
  <si>
    <t>BLR002People displaced</t>
  </si>
  <si>
    <t>The figure includes the total number of fatalities in the whole of Ukraine according to the ACLED July 2024 to December 2024 dataset from all types of events (such as battles, violence against civilians, explosions or remote violence, riots, protests, and strategic developments) and by all perpetrators (state or non-state). The fatalities in the ACLED dataset relate exclusively to violent incidents. In cases where the dataset does not capture the deaths not directly related to the violent incidents that ACLED tracks but that may be relevant to the crisis, it is important to note that the reported number might underestimate the actual impact.</t>
  </si>
  <si>
    <t>BLR002Fatalities reported</t>
  </si>
  <si>
    <t>BLR002Fatalities in all crises</t>
  </si>
  <si>
    <t>UNHCR accessed 30/11/2024 ; IOM 30/09/2023 ; IOM 25/09/2023</t>
  </si>
  <si>
    <t>https://data.unhcr.org/en/situations/ukraine ; https://www.iom.int/sites/g/files/tmzbdl486/files/situation_reports/file/ukr-sitrep-q3-2023.pdf ; https://belarus.iom.int/news/refugees-ukraine-belarus-needs-intentions-and-integration-challenges</t>
  </si>
  <si>
    <t xml:space="preserve">The number of people in need is taken from UNHCR website. All the people displaced are considered in need, as indicated in IOM assessments. The sources were chosen because UNHCR and IOM are the most reliable and the few available humanitarian sources reporting the number refugees from Ukraine in Belarus and their needs. The reliability of this data is medium because the methodologies used for data collection are generally consistent, though minor variations exist that could affect accuracy. </t>
  </si>
  <si>
    <t>BLR002People in Need</t>
  </si>
  <si>
    <t>BLR002Minimal humanitarian conditions - Level 1</t>
  </si>
  <si>
    <t>BLR002Stressed humanitarian conditions - Level 2</t>
  </si>
  <si>
    <t>According to INFORM Severity Index methodology, the sum of people in levels 3, 4 and 5 is equal to the total number of people in need. To estimate the severity distribution of the people in need ACAPS used the UNHCR source. The number of people in Level 3 corresponds to the total number of people in need. The reliability is low because it cannot be triangulated/cross-verified.</t>
  </si>
  <si>
    <t>BLR002Moderate humanitarian conditions - Level 3</t>
  </si>
  <si>
    <t>BLR002Severe humanitarian conditions - Level 4</t>
  </si>
  <si>
    <t>BLR002Extreme humanitarian conditions - Level 5</t>
  </si>
  <si>
    <t>BLR002Crisis affected groups</t>
  </si>
  <si>
    <t>World Bank 2023; UNHCR accessed 26/12/2024</t>
  </si>
  <si>
    <t>https://data.worldbank.org/indicator/SP.POP.TOTL?locations=BG&amp;page=2+%3B+https%3A%2F%2F ; https://app.powerbi.com/view?r=eyJrIjoiNDgyMTEwNmMtM2Q2OS00NmRiLWE4ZDktZTViNTBjMDdlNzI3IiwidCI6ImU1YzM3OTgxLTY2NjQtNDEzNC04YTBjLTY1NDNkMmFmODBiZSIsImMiOjh9</t>
  </si>
  <si>
    <t>This is the total population in the country adjusted to population movement. The baseline population figure of (6,430,370) people is aggregated with (67,540) refugees from Ukraine in Bulgaria according to UNHCR as of 30 September 2024. The World Bank and UNHCR sources were chosen because they provide the population and refugee data needed for the indicator's calculations as per the INFORM Severity Index methodology. The reliability is high because the data is recent.</t>
  </si>
  <si>
    <t>BGR002Total population</t>
  </si>
  <si>
    <t>Trade and Economics accessed 29/01/2024 ; UNHCR 15/01/2024</t>
  </si>
  <si>
    <t>https://tradingeconomics.com/bulgaria/land-area-sq-km-wb-data.html ; https://reliefweb.int/report/poland/ukraine-situation-regional-refugee-response-plan-january-december-2024</t>
  </si>
  <si>
    <t>This is the total landmass of Bulgaria. The whole country is considered exposed, as refugees reside across the country, therefore the total landmass of Bulgaria is considered affected. The sources were chosen because they are the most reliable, OCHA provides landmass data and UNHCR is the source for the Regional Response Plan 2024 on the crisis of refugees from Ukraine in Bulgaria. The reliability is high because the data is triangulated using multiple reliable sources.</t>
  </si>
  <si>
    <t>BGR002Landmass affected</t>
  </si>
  <si>
    <t>The number of people exposed corresponds to the total population of the country in Bulgaria. This source was chosen because UNHCR and World bank are the reliable sources reporting population and refugee data. The reliability of this data is medium because the data includes high-quality information alongside some elements with lower quality, resulting in an overall medium reliability.</t>
  </si>
  <si>
    <t>BGR002People exposed</t>
  </si>
  <si>
    <t>UNHCR accessed 26/12/2024</t>
  </si>
  <si>
    <t>The number of people affected by the crisis is taken from UNHCR website. The number corresponds to the number of refugees from Ukraine in Bulgaria. This source was chosen because UNHCR is the most reliable source reporting the number of refugees from Ukraine and the Regional Response Plan 2024. The reliability of this data is medium because the data includes high-quality information alongside some elements with lower quality, resulting in an overall medium reliability.</t>
  </si>
  <si>
    <t>BGR002People affected</t>
  </si>
  <si>
    <t>The number of people displaced by the crisis includes the number of refugees from Ukraine to Bulgaria. This figure is taken from UNHCR website. This source was chosen because UNHCR is the most reliable source reporting the number of refugees from Ukraine to Bulgaria. The reliability of this data is high because it is recent.</t>
  </si>
  <si>
    <t>BGR002People displaced</t>
  </si>
  <si>
    <t>ACLED accessed 26/12/2024</t>
  </si>
  <si>
    <t>All crisis fatalities in last 6 months (1 July 2024 - 26 December 2024) related to refugees from Ukraine.</t>
  </si>
  <si>
    <t>BGR002Fatalities reported</t>
  </si>
  <si>
    <t>All fatalities in the last 6 months according to ACLED data (1 July 2025 - 28 December 2024), related to all ACLED event types.</t>
  </si>
  <si>
    <t>BGR002Fatalities in all crises</t>
  </si>
  <si>
    <t>UNHCR accessed 26/12/2024 ; UNHCR 15/01/2024</t>
  </si>
  <si>
    <t>The number of people in need is taken from UNHCR website. All the refugees from Ukraine in Bulgaria are considered in need, as indicated in the Regional Response Plan 2024 (RRP). According to RRP 2024, the projected number of refuges from Ukraine in Bulgaria during 2024 was 70,000. This source was chosen because UNHCR is the most reliable source regularly reporting on the number of refugees, and the RRP 2024 published for this crisis. The reliability of this data is high because it is up to date.</t>
  </si>
  <si>
    <t>BGR002People in Need</t>
  </si>
  <si>
    <t>https://data.worldbank.org/country/bulgaria?view=chart ; https://app.powerbi.com/view?r=eyJrIjoiNDgyMTEwNmMtM2Q2OS00NmRiLWE4ZDktZTViNTBjMDdlNzI3IiwidCI6ImU1YzM3OTgxLTY2NjQtNDEzNC04YTBjLTY1NDNkMmFmODBiZSIsImMiOjh9</t>
  </si>
  <si>
    <t>BGR002Minimal humanitarian conditions - Level 1</t>
  </si>
  <si>
    <t>BGR002Stressed humanitarian conditions - Level 2</t>
  </si>
  <si>
    <t>According to INFORM Severity Index methodology, the sum of people in levels 3, 4 and 5 is equal to the total number of people in need. To estimate the severity distribution of the people in need ACAPS used the UNHCR source. The number of people in Level 3 corresponds to the total number of people in need. The reliability is high because it is triangulated using multiple reliable sources.</t>
  </si>
  <si>
    <t>BGR002Moderate humanitarian conditions - Level 3</t>
  </si>
  <si>
    <t>BGR002Severe humanitarian conditions - Level 4</t>
  </si>
  <si>
    <t>BGR002Extreme humanitarian conditions - Level 5</t>
  </si>
  <si>
    <t>BGR002Crisis affected groups</t>
  </si>
  <si>
    <t>World Bank 2023 ; UNHCR accessed 26/12/2024</t>
  </si>
  <si>
    <t>This is the total population in the country adjusted to population movement. The baseline population figure of (10,873,689) people is aggregated with (380,375) refugees from Ukraine in Czechia according to UNHCR as of 30 September 2024. The World Bank and UNHCR sources were chosen because they provide the population and refugee data needed for the indicator's calculations as per the INFORM Severity Index methodology. The reliability is high because the data is recent.</t>
  </si>
  <si>
    <t>CZE002Total population</t>
  </si>
  <si>
    <t>The number of people exposed corresponds to the total population of the country. This source was chosen because UNHCR and World bank are the reliable sources reporting population and refugee data. The reliability of this data is medium because the data includes high-quality information alongside some elements with lower quality, resulting in an overall medium reliability.</t>
  </si>
  <si>
    <t>CZE002People exposed</t>
  </si>
  <si>
    <t>The number of people affected by the crisis is taken from UNHCR website. The number corresponds to the number of refugees from Ukraine in Czechia. This source was chosen because UNHCR is the most reliable source reporting the number of refugees from Ukraine and the Regional Response Plan 2024. The reliability of this data is medium because the data includes high-quality information alongside some elements with lower quality, resulting in an overall medium reliability.</t>
  </si>
  <si>
    <t>CZE002People affected</t>
  </si>
  <si>
    <t>The number of people displaced by the crisis includes the number of refugees from Ukraine to Czechia. This figure is taken from UNHCR website. This source was chosen because UNHCR is the most reliable source reporting the number of refugees from Ukraine to Czechia. The reliability of this data is high because it is recent.</t>
  </si>
  <si>
    <t>CZE002People displaced</t>
  </si>
  <si>
    <t>All crisis fatalities in last 6 months (1 July 2024 - 26 Decemberr 2024) related to refugees from Ukraine.</t>
  </si>
  <si>
    <t>CZE002Fatalities reported</t>
  </si>
  <si>
    <t>All fatalities in the last 6 months according to ACLED data (1 July 2024 - 26 December 2024), related to the following event types: battles, violence against civilians, explosions/remote violence, riots, protests, and strategic developments.</t>
  </si>
  <si>
    <t>CZE002Fatalities in all crises</t>
  </si>
  <si>
    <t>The number of people in need is taken from UNHCR website. All the refugees from Ukraine in Czechia are considered in need, as indicated in the Regional Response Plan 2024 (RRP). According to RRP 2024, the projected number of refuges from Ukraine in Czechia during 2024 was 400,000. This source was chosen because UNHCR is the most reliable source regularly reporting on the number of refugees, and the RRP 2024 published for this crisis. The reliability of this data is high because it is up to date.</t>
  </si>
  <si>
    <t>CZE002People in Need</t>
  </si>
  <si>
    <t>CZE002Moderate humanitarian conditions - Level 3</t>
  </si>
  <si>
    <t>The baseline population figure of (1,366,188) people is aggregated with (37,045)) refugees from Ukraine in Estonia according to UNHCR as of 31 October 2024. The World Bank and UNHCR sources were chosen because they provide the population and refugee data needed for the indicator's calculations as per the INFORM Severity Index methodology. The reliability is high because the data is recent.</t>
  </si>
  <si>
    <t>EST002Total population</t>
  </si>
  <si>
    <t>EST002People exposed</t>
  </si>
  <si>
    <t>UNHCR accessed 28/11/2024</t>
  </si>
  <si>
    <t>The number of people affected by the Ukrainian crisis is taken from UNHCR website. The number corresponds to the number of refugees from Ukraine in Estonia. This source was chosen because UNHCR is the most reliable source reporting the number of refugees from Ukraine and the Regional Response Plan 2024. The reliability of this data is medium because the data includes high-quality information alongside some elements with lower quality, resulting in an overall medium reliability.</t>
  </si>
  <si>
    <t>EST002People affected</t>
  </si>
  <si>
    <t>The number of people displaced by the crisis includes the number of refugees from Ukraine to Estonia. This figure is taken from UNHCR website. This source was chosen because UNHCR is the most reliable source reporting the number of refugees from Ukraine to Estonia. The reliability of this data is high because it is recent.</t>
  </si>
  <si>
    <t>EST002People displaced</t>
  </si>
  <si>
    <t>EST002Fatalities reported</t>
  </si>
  <si>
    <t>All fatalities in the last 6 months according to ACLED data (1 July 2024 - 26 December 2024), related to all ACLED event types.</t>
  </si>
  <si>
    <t>EST002Fatalities in all crises</t>
  </si>
  <si>
    <t>The number of people in need is taken from UNHCR website. All the refugees from Ukraine in Estonia are considered in need, as indicated in the Regional Response Plan 2024 (RRP). According to RRP 2024, the projected number of refuges from Ukraine in Estonia during 2024 was 55,000. This source was chosen because UNHCR is the most reliable source regularly reporting on the number of refugees, and the RRP 2024 published for this crisis. The reliability of this data is high because it is up to date.</t>
  </si>
  <si>
    <t>EST002People in Need</t>
  </si>
  <si>
    <t>EST002Moderate humanitarian conditions - Level 3</t>
  </si>
  <si>
    <t>The baseline population figure of (9,589,872) people is aggregated with (61,570) refugees from Ukraine in Hungary according to UNHCR as of 22 December 2024. The World Bank and UNHCR sources were chosen because they provide the population and refugee data needed for the indicator's calculations as per the INFORM Severity Index methodology. The reliability is high because the data is recent.</t>
  </si>
  <si>
    <t>HUN002Total population</t>
  </si>
  <si>
    <t>HUN002People exposed</t>
  </si>
  <si>
    <t>The number of people affected by the Ukrainian crisis is taken from UNHCR website. The number corresponds to the number of refugees from Ukraine in Hungary. This source was chosen because UNHCR is the most reliable source reporting the number of refugees from Ukraine and the Regional Response Plan 2024. The reliability of this data is medium because the data includes high-quality information alongside some elements with lower quality, resulting in an overall medium reliability.</t>
  </si>
  <si>
    <t>HUN002People affected</t>
  </si>
  <si>
    <t>The number of people displaced by the crisis includes the number of refugees from Ukraine to Hungary. This figure is taken from UNHCR website. This source was chosen because UNHCR is the most reliable source reporting the number of refugees from Ukraine to Hungary. The reliability of this data is high because it is recent.</t>
  </si>
  <si>
    <t>HUN002People displaced</t>
  </si>
  <si>
    <t>HUN002Fatalities reported</t>
  </si>
  <si>
    <t>All fatalities in Hungary the last 6 months according to ACLED data (1 July 2024 - 26 December 2024), related to all ACLED event types.</t>
  </si>
  <si>
    <t>HUN002Fatalities in all crises</t>
  </si>
  <si>
    <t>UNHCR accessed 2612/2024 ; UNHCR 15/01/2024</t>
  </si>
  <si>
    <t>The number of people in need is taken from UNHCR website. All the refugees from Ukraine in Hungary are considered in need, as indicated in the Regional Response Plan 2024 (RRP). According to RRP 2024, the projected number of refuges from Ukraine in Hungary during 2024 was 85,000. This source was chosen because UNHCR is the most reliable source regularly reporting on the number of refugees, and the RRP 2024 published for this crisis. The reliability of this data is high because it is up to date.</t>
  </si>
  <si>
    <t>HUN002People in Need</t>
  </si>
  <si>
    <t>HUN002Moderate humanitarian conditions - Level 3</t>
  </si>
  <si>
    <t>UNHCR 09/12/2024</t>
  </si>
  <si>
    <t>https://data.unhcr.org/en/documents/details/113015</t>
  </si>
  <si>
    <t xml:space="preserve">People displaced by the Complex Crisis in Mali is comprised of refugees, asylum seekers, Internally Displaced Persons, and returnees. This figure was taken from the UNHCR data portal of December 2024. This source was chosen because it provides regular monthly updates on the number of people displaced for each driver. The reliability of the information is high since the data is recent as it is based on direct counts of people still living in hosting centres even though the context is quite dynamic with some sporadic non-state armed group attacks. </t>
  </si>
  <si>
    <t>MLI001People displaced</t>
  </si>
  <si>
    <t>The figure includes the total number of fatalities in Mali according to the ACLED from June 1st, 2024, to November 30th, 2024, from all types of events (such as battles, violence against civilians, explosions or remote violence, riots, protests, and strategic developments) and by all perpetrators (state or non-state). The fatalities in the ACLED dataset relate exclusively to violent incidents.</t>
  </si>
  <si>
    <t>MLI001Fatalities reported</t>
  </si>
  <si>
    <t>MLI001Fatalities in all crises</t>
  </si>
  <si>
    <t>In the Complex Crisis in Mali, 4 population groups are affected: IDPs, host population, refugees and asylum seekers, and returnees.</t>
  </si>
  <si>
    <t>MLI001Crisis affected groups</t>
  </si>
  <si>
    <t>Cadre Harmonisé 01/03/2024</t>
  </si>
  <si>
    <t>https://www.ipcinfo.org/fileadmin/user_upload/ipcinfo/docs/ch/FICHE_COMMUNICATION_-_MARS_2024_VF.pdf</t>
  </si>
  <si>
    <t>This is the population of Senegal in mid-2024, based on the current situation from June to August 2024, according to the Integrated Food Security Phase Classification (IPC) estimate. This estimate counts all residents regardless of legal status or citizenship but lacks net migration data.</t>
  </si>
  <si>
    <t>SEN002Total population</t>
  </si>
  <si>
    <t>https://data.worldbank.org/indicator/AG.SRF.TOTL.K2?locations=SN</t>
  </si>
  <si>
    <t>Drought and food insecurity affect civilians in the entire country and the situation continues to deteriorate. The crisis is considered to affect the whole landmass area from 2021. The source is old but considering the landmass areas are almost fixed over time so it won’t affect the figure.</t>
  </si>
  <si>
    <t>SEN002Landmass affected</t>
  </si>
  <si>
    <t xml:space="preserve">The number of people exposed equals the total population of persons living in the 14 regions of Senegal. This figure was taken from the 2024 IPC current situation from June to August 2024 since it is the most up-to-date source. The reliability of this data is medium since the situation on the ground is highly dynamic, and the data may no longer be accurate due to recent developments for which there is no updated source. </t>
  </si>
  <si>
    <t>SEN002People exposed</t>
  </si>
  <si>
    <t>The number of people affected corresponds to 18% of the population in the 14 regions of Senegal as the persons concerned are faced with drought and food insecurity. The figure was taken from the Cadre Harmonisé data resources for March 2024. The reliability of this data is medium since it is from a reliable source but only based on estimates as last year's figure experienced a decrease from the Cadre Harmonisé data resources of November 2023.</t>
  </si>
  <si>
    <t>SEN002People affected</t>
  </si>
  <si>
    <t xml:space="preserve">The number of people in need includes the total of host communities classified in Level 3, in the 14 regions as of March 2024 as reported by the Cadre Harmonisé data resources. This source was chosen because it was the only one reporting IPC PIN figures for the drought crisis. The reliability of this data is medium as it is an estimation as many IDPs, migrants and host communities remain unregistered due to frequent displacement in Senegal. </t>
  </si>
  <si>
    <t>SEN002People in Need</t>
  </si>
  <si>
    <t xml:space="preserve">According to INFORM SI methodology, the number of people in Level 1 is equal to the people exposed minus the people affected. People in Level 1 from Senegal, can meet their basic needs without employing irreversible coping strategies. The data might have medium reliability as it is likely to be an estimation as many host communities remain unregistered.  </t>
  </si>
  <si>
    <t>SEN002Minimal humanitarian conditions - Level 1</t>
  </si>
  <si>
    <t>The number of people in Level 2 is equal to the people affected minus the people in need. People in the stressed humanitarian level might be facing some difficulties accessing basic services but are able to meet their needs without external assistance.</t>
  </si>
  <si>
    <t>SEN002Stressed humanitarian conditions - Level 2</t>
  </si>
  <si>
    <t xml:space="preserve">According to INFORM Severity Index methodology, the sum of people in levels 3, level 4 and level 5, is equal to the total number of people in need as presented in the 2024 IPC current situation from June to August 2024. Since food needs are reported to be a priority, with high percentages of people in rural areas indicating food as their primary need, ACAPS considered using IPC as a source for the PIN.  However, this option was not preferred since other needs such as health, livelihoods, clean drinking water, and protection are also high for this crisis.
</t>
  </si>
  <si>
    <t>SEN002Moderate humanitarian conditions - Level 3</t>
  </si>
  <si>
    <t xml:space="preserve">Food is the primary need related to the drought crisis in Senegal. March 2024 IPC figures, from the current situation of June to August 2024, provide information on the severe humanitarian conditions affecting people in the 14 regions of the country faced with food insecurity and drought. </t>
  </si>
  <si>
    <t>SEN002Severe humanitarian conditions - Level 4</t>
  </si>
  <si>
    <t>Extreme humanitarian conditions level 5 similar to IPC population phase 5 of the Cadre Harmonisé from a current situation running from June to August 2024 were not registered in the regions of Senegal.</t>
  </si>
  <si>
    <t>SEN002Extreme humanitarian conditions - Level 5</t>
  </si>
  <si>
    <t>ECHO 17/01/2024; USAID 25/09/2023</t>
  </si>
  <si>
    <t>https://reliefweb.int/report/congo/republic-congo-floods-who-ifrc-direction-de-la-meteorologie-echo-daily-flash-17-january-2024; https://reliefweb.int/report/congo/republic-congo-assistance-overview-september-2023</t>
  </si>
  <si>
    <t xml:space="preserve">People displaced by the Complex Crisis in Congo is comprised of Internally Displaced Persons, refugees and asylum seekers from the neighbouring Central African Republic (CAR) and the Democratic Republic of the Congo. This figure was taken from the European Commission's Directorate-General for European Civil Protection and Humanitarian Aid Operations and the US Agency for International Development. This source was chosen because it provided information on the number of people displaced as a result of seasonal flooding in the departments of Likouala, Plateaux, Brazzaville and Pointe-Noire. </t>
  </si>
  <si>
    <t>COG001People displaced</t>
  </si>
  <si>
    <t xml:space="preserve">No fatalities in Congo from the Brazzaville department was recorded in ACLED from June 1st, 2024, to November 30th, 2024. </t>
  </si>
  <si>
    <t>COG001Fatalities reported</t>
  </si>
  <si>
    <t>COG001Fatalities in all crises</t>
  </si>
  <si>
    <t xml:space="preserve">In the Complex Crisis in Congo, 2 population groups are affected; refugees and asylum seekers, and Internally displaced persons. </t>
  </si>
  <si>
    <t>COG001Crisis affected groups</t>
  </si>
  <si>
    <t>https://data.unhcr.org/en/documents/details/113034</t>
  </si>
  <si>
    <t>No evidence that the drought triggered displacement in Southwestern Angola.</t>
  </si>
  <si>
    <t>AGO002People displaced</t>
  </si>
  <si>
    <t xml:space="preserve">In the Drought Crisis in Southwestern Angola, no population group is affected. </t>
  </si>
  <si>
    <t>AGO002Crisis affected groups</t>
  </si>
  <si>
    <t>UNHCR 20/12/2024</t>
  </si>
  <si>
    <t>https://data.unhcr.org/fr/documents/details/113366</t>
  </si>
  <si>
    <t>People displaced by the Lake Chad Basin Crisis in Niger in the Diffa region is comprised of refugees, asylum seekers, IDPs and vulnerable migrants. This figure was taken from the UNHCR data portal of December 2024. This source was chosen because it provides regular monthly updates on the number of people displaced for each driver. The reliability of the information is high since the data is recent as it is based on direct counts of people still living in hosting centres even though the context is quite dynamic with some sporadic non-state armed group attacks.</t>
  </si>
  <si>
    <t>NER002People displaced</t>
  </si>
  <si>
    <t>The figure includes the total number of fatalities in Niger precisely the Diffa region according to the ACLED from June 1st, 2024, to November 30th, 2024, from all types of events (such as battles, violence against civilians, explosions or remote violence, riots, protests, and strategic developments) and by all perpetrators (state or non-state). The fatalities in the ACLED dataset relate exclusively to violent incidents.</t>
  </si>
  <si>
    <t>NER002Fatalities reported</t>
  </si>
  <si>
    <t>The figure includes the total number of fatalities in Niger precisely in the Diffa, Tahoua, Tillaberi and Maradi regions according to the ACLED from June 1st, 2024, to November 30th, 2024, from all types of events (such as battles, violence against civilians, explosions or remote violence, riots, protests, and strategic developments) and by all perpetrators (state or non-state). The fatalities in the ACLED dataset relate exclusively to violent incidents.</t>
  </si>
  <si>
    <t>NER002Fatalities in all crises</t>
  </si>
  <si>
    <t>In the Lake Chad Basin Crisis in Niger, 3 population groups are affected: IDPs, refugees and asylum seekers, and the host population in the Diffa region.</t>
  </si>
  <si>
    <t>NER002Crisis affected groups</t>
  </si>
  <si>
    <t>https://data.unhcr.org/fr/documents/details/113364; https://data.unhcr.org/fr/documents/details/113367</t>
  </si>
  <si>
    <t>People displaced by the Mali - Burkina Faso Conflict in Niger in the Tahoua and Tillaberi regions, is comprised of refugees, asylum seekers, Internally Displaced Persons and vulnerable migrants. This figure was taken from the UNHCR data portal of December 2024. This source was chosen because it provides regular monthly updates on the number of people displaced for each driver. The reliability of the information is high since the data is recent as it is based on direct counts of people still living in hosting centres even though the context is quite dynamic with some sporadic non-state armed group attacks.</t>
  </si>
  <si>
    <t>NER003People displaced</t>
  </si>
  <si>
    <t>The figure includes the total number of fatalities in Niger precisely in the Tahoua and Tillaberi regions according to the ACLED from June 1st, 2024, to November 30th, 2024, from all types of events (such as battles, violence against civilians, explosions or remote violence, riots, protests, and strategic developments) and by all perpetrators (state or non-state). The fatalities in the ACLED dataset relate exclusively to violent incidents.</t>
  </si>
  <si>
    <t>NER003Fatalities reported</t>
  </si>
  <si>
    <t>NER003Fatalities in all crises</t>
  </si>
  <si>
    <t xml:space="preserve">In the Mali - Burkina Faso Conflict in Niger, 3 population groups are affected: IDPs, refugees and asylum seekers, and the host population in the Tahoua and Tillaberi regions </t>
  </si>
  <si>
    <t>NER003Crisis affected groups</t>
  </si>
  <si>
    <t>https://data.unhcr.org/fr/documents/details/113365</t>
  </si>
  <si>
    <t xml:space="preserve">People displaced by the Nigerian Refugee Crisis in Niger in the Maradi region is comprised of refugees, Internally Displaced Persons and vulnerable migrants. This figure was taken from the UNHCR data portal of December 2024. This source was chosen because it provides regular monthly updates on the number of people displaced for each driver. The reliability of the information is high since the data is recent as it is based on direct counts of people still living in hosting centres even though the context is quite dynamic with some sporadic non-state armed group attacks within the region. </t>
  </si>
  <si>
    <t>NER004People displaced</t>
  </si>
  <si>
    <t>The figure includes the total number of fatalities in Niger precisely in the Maradi region according to the ACLED from June 1st, 2024, to November 30th, 2024, from all types of events (such as battles, violence against civilians, explosions or remote violence, riots, protests, and strategic developments) and by all perpetrators (state or non-state). The fatalities in the ACLED dataset relate exclusively to violent incidents.</t>
  </si>
  <si>
    <t>NER004Fatalities reported</t>
  </si>
  <si>
    <t>NER004Fatalities in all crises</t>
  </si>
  <si>
    <t>In the Nigerian Refugee Crisis in Niger, 2 population groups are affected: refugees and the host population in the Maradi region.</t>
  </si>
  <si>
    <t>NER004Crisis affected groups</t>
  </si>
  <si>
    <t>UNHCR 18/12/2024</t>
  </si>
  <si>
    <t>https://data.unhcr.org/en/documents/details/113281</t>
  </si>
  <si>
    <t xml:space="preserve">People displaced by the conflict in Burkina Faso is comprised of refugees and asylum seekers, Internally Displaced Persons and returnees. This figure was taken from the UNHCR data portal of December 2024. This source was chosen because it provides regular monthly updates on the number of people displaced for each driver. The reliability of the information is high since the data is recent as it is based on direct counts of people still living in hosting centres even though the context is quite dynamic with some sporadic non-state armed group attacks. </t>
  </si>
  <si>
    <t>BFA002People displaced</t>
  </si>
  <si>
    <t>The figure includes the total number of fatalities in Burkina Faso according to ACLED from June 1st, 2024, to November 30th, 2024, from all types of events (such as battles, violence against civilians, explosions or remote violence, riots, protests, and strategic developments) and by all perpetrators (state or non-state). The fatalities in the ACLED dataset relate exclusively to violent incidents.</t>
  </si>
  <si>
    <t>BFA002Fatalities reported</t>
  </si>
  <si>
    <t>BFA002Fatalities in all crises</t>
  </si>
  <si>
    <t xml:space="preserve">In the Conflict in Burkina Faso, 4 population groups are affected: IDPs, refugees and asylum seekers, returnees and the host population in the 13 regions of Burkina Faso. </t>
  </si>
  <si>
    <t>BFA002Crisis affected groups</t>
  </si>
  <si>
    <t xml:space="preserve">People displaced by the Complex Crisis in CAR is comprised of refugees and asylum seekers, Internally Displaced Persons and returnees. This figure was taken from the UNHCR data portal of December 2024. This source was chosen because it provides regular monthly updates on the number of people displaced for each driver. The reliability of the information is high since the data is recent as it is based on direct counts of people still living in hosting centres even though the context is quite dynamic with some sporadic non-state armed group attacks. </t>
  </si>
  <si>
    <t>CAF001People displaced</t>
  </si>
  <si>
    <t>The figure includes the total number of fatalities in the Central African Republic according to ACLED from June 1st, 2024, to November 30th, 2024, from all types of events (such as battles, violence against civilians, explosions or remote violence, riots, protests, and strategic developments) and by all perpetrators (state or non-state actors). The fatalities in the ACLED dataset relate exclusively to violent incidents.</t>
  </si>
  <si>
    <t>CAF001Fatalities reported</t>
  </si>
  <si>
    <t>CAF001Fatalities in all crises</t>
  </si>
  <si>
    <t xml:space="preserve">In the Complex Crisis of the Central African Republic, 4 population groups are affected: IDPs, refugees and asylum seekers, returnees and the host population in the 17 departments of the country. </t>
  </si>
  <si>
    <t>CAF001Crisis affected groups</t>
  </si>
  <si>
    <t>https://data.unhcr.org/en/documents/details/113021</t>
  </si>
  <si>
    <t xml:space="preserve">People displaced by the multiple crises in Cameroon is comprised of Internally Displaced Persons, refugees and asylum seekers, and returnees. This figure was taken from the UNHCR data portal of November 2024. This source was chosen because it provides regular monthly updates on the number of people displaced for each driver. The reliability of the information is high since the data is recent as it is based on direct counts of people still living in hosting centres even though the context is quite dynamic with some sporadic non-state armed group attacks. </t>
  </si>
  <si>
    <t>CMR001People displaced</t>
  </si>
  <si>
    <t>The figure includes the total number of fatalities in the multiple crises in Cameroon according to ACLED from June 1st, 2024, to November 30th, 2024, from all types of events (such as battles, violence against civilians, explosions or remote violence, riots, protests, and strategic developments) and by all perpetrators (state or non-state). The fatalities in the ACLED dataset relate exclusively to violent incidents.</t>
  </si>
  <si>
    <t>CMR001Fatalities reported</t>
  </si>
  <si>
    <t>CMR001Fatalities in all crises</t>
  </si>
  <si>
    <t xml:space="preserve">In the multiple crises in Cameroon, 4 population groups are affected: IDPs, refugees and asylum seekers, returnees and the host population in the Far-north, Adamawa, East, Center, West, Littoral, Northwest and Southwest regions. </t>
  </si>
  <si>
    <t>CMR001Crisis affected groups</t>
  </si>
  <si>
    <t>People displaced by the Lake Chad Basin Crisis in Cameroon precisely in the Far North region, is comprised of refugees and asylum seekers, Internally Displaced Persons and returnees. This figure was taken from the UNHCR data portal of November 2024. This source was chosen because it provides regular monthly updates on the number of people displaced for each driver. The reliability of the information is high since the data is recent as it is based on direct counts of people still living in hosting centres even though the context is quite dynamic with some sporadic non-state armed group attacks.</t>
  </si>
  <si>
    <t>CMR002People displaced</t>
  </si>
  <si>
    <t>The figure includes the total number of fatalities in the Lake Chad Basin Crisis in Cameroon precisely in the Far North region according to ACLED from June 1st, 2024, to November 30th, 2024, from all types of events (such as battles, violence against civilians, explosions or remote violence, riots, protests, and strategic developments) and by all perpetrators (state or non-state). The fatalities in the ACLED dataset relate exclusively to violent incidents.</t>
  </si>
  <si>
    <t>CMR002Fatalities reported</t>
  </si>
  <si>
    <t>CMR002Fatalities in all crises</t>
  </si>
  <si>
    <t>In the Lake Chad Basin Crisis in Cameroon precisely in the Far North region, 4 population groups are affected: IDPs, refugees and asylum seekers, returnees and the host population.</t>
  </si>
  <si>
    <t>CMR002Crisis affected groups</t>
  </si>
  <si>
    <t>People displaced by the Anglophone Crisis in Cameroon is comprised of refugees and asylum seekers, Internally Displaced Persons and returnees. This figure was taken from the UNHCR data portal of November 2024. This source was chosen because it provides regular monthly updates on the number of people displaced for each driver. The reliability of the information is high since the data is recent as it is based on direct counts of people still living in hosting centres even though the context is quite dynamic with some sporadic non-state armed group attacks.</t>
  </si>
  <si>
    <t>CMR003People displaced</t>
  </si>
  <si>
    <t>The figure includes the total number of fatalities in the Anglophone Crisis in Cameroon according to ACLED from June 1st, 2024, to November 30th, 2024, from all types of events (such as battles, violence against civilians, explosions or remote violence, riots, protests, and strategic developments) and by all perpetrators (state or non-state). The fatalities in the ACLED dataset relate exclusively to violent incidents.</t>
  </si>
  <si>
    <t>CMR003Fatalities reported</t>
  </si>
  <si>
    <t>CMR003Fatalities in all crises</t>
  </si>
  <si>
    <t xml:space="preserve">In the Anglophone Crisis in Cameroon, 4 population groups are affected: IDPs, refugees and asylum seekers, returnees and the host population in the Northwest and Southwest regions and neighbouring regions like; the Center, Littoral, and West regions. </t>
  </si>
  <si>
    <t>CMR003Crisis affected groups</t>
  </si>
  <si>
    <t xml:space="preserve">People displaced by the CAR Refugee Crisis in Cameroon is comprised of refugees, asylum seekers, and returnees. This figure was taken from the UNHCR data portal of November 2024. This source was chosen because it provides regular monthly updates on the number of people displaced for each driver. The reliability of the information is high since the data is recent as it is based on direct counts of people still living in hosting centres even though the context is quite dynamic with some sporadic non-state armed group attacks. </t>
  </si>
  <si>
    <t>CMR004People displaced</t>
  </si>
  <si>
    <t>The figure includes the total number of fatalities in the CAR Refugee Crisis in Cameroon according to ACLED from June 1st, 2024, to November 30th, 2024, from all types of events (such as battles, violence against civilians, explosions or remote violence, riots, protests, and strategic developments) and by all perpetrators (state or non-state). The fatalities in the ACLED dataset relate exclusively to violent incidents.</t>
  </si>
  <si>
    <t>CMR004Fatalities reported</t>
  </si>
  <si>
    <t>CMR004Fatalities in all crises</t>
  </si>
  <si>
    <t xml:space="preserve">In the CAR Refugee Crisis in Cameroon, 3 population groups are affected: refugees and asylum seekers, returnees and the host population in the Adamawa and East regions. </t>
  </si>
  <si>
    <t>CMR004Crisis affected groups</t>
  </si>
  <si>
    <t>UNHCR 14/11/2024</t>
  </si>
  <si>
    <t>https://data.unhcr.org/en/documents/details/112517</t>
  </si>
  <si>
    <t xml:space="preserve">People displaced by the complex crisis in the Democratic Republic of Congo is comprised of Internally Displaced Persons, refugees and asylum seekers, and returnees. This figure was taken from the UNHCR data portal of November 2024. This source was chosen because it provides regular monthly updates on the number of people displaced for each driver. The reliability of the information is medium since the data has an update delay of one month as it is based on direct counts of people still living in hosting centres even though the context is quite dynamic with some sporadic non-state armed group attacks. </t>
  </si>
  <si>
    <t>COD001People displaced</t>
  </si>
  <si>
    <t>The figure includes the total number of fatalities in the complex crises in DRC according to ACLED from June 1st, 2024, to November 30th, 2024, from all types of events (such as battles, violence against civilians, explosions or remote violence, riots, protests, and strategic developments) and by all perpetrators (state or non-state). The fatalities in the ACLED dataset relate exclusively to violent incidents.</t>
  </si>
  <si>
    <t>COD001Fatalities reported</t>
  </si>
  <si>
    <t>COD001Fatalities in all crises</t>
  </si>
  <si>
    <t xml:space="preserve">In the complex crisis in the Democratic Republic of Congo, 4 population groups are affected: IDPs, refugees and asylum seekers, returnees and the host population in the 26 provinces. </t>
  </si>
  <si>
    <t>COD001Crisis affected groups</t>
  </si>
  <si>
    <t>UNHCR 06/11/2024; UNHCR 06/12/2024</t>
  </si>
  <si>
    <t>https://data.unhcr.org/en/documents/details/112314; https://data.unhcr.org/en/documents/details/112314</t>
  </si>
  <si>
    <t xml:space="preserve">People displaced by the complex crisis in Chad is comprised of Internally Displaced Persons, refugees, asylum seekers, and returnees. This figure was taken from the UNHCR data portal of November and December 2024. This source was chosen because it provides regular monthly updates on the number of people displaced for each driver. The reliability of the information is high since the data is recent as it is based on direct counts of people still living in hosting centres even though the context is quite dynamic with some sporadic non-state armed group attacks within the country. </t>
  </si>
  <si>
    <t>TCD001People displaced</t>
  </si>
  <si>
    <t xml:space="preserve">The figure includes the total number of fatalities in the complex crisis in Chad precisely in the 8 regions affected by the 3 sub-crises according to ACLED from June 1st, 2024, to November 30th, 2024, from all types of events (such as battles, violence against civilians, explosions or remote violence, riots, protests, and strategic developments) and by all perpetrators (state or non-state). The fatalities in the ACLED dataset relate exclusively to violent incidents. </t>
  </si>
  <si>
    <t>TCD001Fatalities reported</t>
  </si>
  <si>
    <t>TCD001Fatalities in all crises</t>
  </si>
  <si>
    <t>In the complex crisis in Chad, 4 population groups are affected: IDPs, refugees and asylum seekers, returnees and the host population in the 9 regions affected by the sub-crises; Ennedi Est, Lac, Logone Oriental, Mandoul, Moyen-Chari, Salamat, Sila, Ouaddai and the Wadi Fira region.</t>
  </si>
  <si>
    <t>TCD001Crisis affected groups</t>
  </si>
  <si>
    <t>UNHCR 06/12/2024</t>
  </si>
  <si>
    <t>https://data.unhcr.org/en/documents/details/113143</t>
  </si>
  <si>
    <t xml:space="preserve">People displaced by the Lake Chad Basin Crisis in Chad precisely in the Lac region is comprised of Internally Displaced Persons, refugees and asylum seekers, and returnees. This figure was taken from the UNHCR data portal of December 2024. This source was chosen because it provides regular monthly updates on the number of people displaced for each driver. The reliability of the information is high since the data is recent as it is based on direct counts of people still living in hosting centres even though the context is quite dynamic with some sporadic non-state armed group attacks. </t>
  </si>
  <si>
    <t>TCD003People displaced</t>
  </si>
  <si>
    <t>The figure includes the total number of fatalities in the Lake Chad Basin Crisis in Chad precisely in the Lac region according to ACLED from June 1st, 2024, to November 30th, 2024, from all types of events (such as battles, violence against civilians, explosions or remote violence, riots, protests, and strategic developments) and by all perpetrators (state or non-state). The fatalities in the ACLED dataset relate exclusively to violent incidents.</t>
  </si>
  <si>
    <t>TCD003Fatalities reported</t>
  </si>
  <si>
    <t>TCD003Fatalities in all crises</t>
  </si>
  <si>
    <t xml:space="preserve">In the Lake Chad Basin Crisis in Chad, 4 population groups are affected: IDPs, refugees and asylum seekers, returnees and the host population in the Lac region. </t>
  </si>
  <si>
    <t>TCD003Crisis affected groups</t>
  </si>
  <si>
    <t>People displaced by the CAR Refugee Crisis in Chad precisely in the Logone Oriental, Mandoul, Moyen-Chari, and Salamat regions is comprised of refugees, asylum seekers, and returnees. This figure was taken from the UNHCR data portal of November and December 2024. This source was chosen because it provides regular monthly updates on the number of people displaced for each driver. The reliability of the information is high since the data is recent as it is based on direct counts of people still living in hosting centres.</t>
  </si>
  <si>
    <t>TCD004People displaced</t>
  </si>
  <si>
    <t xml:space="preserve">The figure includes the total number of fatalities in the CAR Refugee Crisis in Chad precisely in the Logone Oriental, Mandoul, Moyen-Chari, and Salamat regions according to ACLED from June 1st, 2024, to November 30th, 2024, from all types of events (such as battles, violence against civilians, explosions or remote violence, riots, protests, and strategic developments) and by all perpetrators (state or non-state). The fatalities in the ACLED dataset relate exclusively to violent incidents. </t>
  </si>
  <si>
    <t>TCD004Fatalities reported</t>
  </si>
  <si>
    <t>TCD004Fatalities in all crises</t>
  </si>
  <si>
    <t xml:space="preserve">In the CAR Refugee Crisis in Chad, 3 population groups are affected: refugees and asylum seekers, returnees and the host population in the Logone Oriental, Mandoul, Moyen-Chari, and Salamat regions. </t>
  </si>
  <si>
    <t>TCD004Crisis affected groups</t>
  </si>
  <si>
    <t>People displaced by the Darfur Refugee Crisis in Chad in the Ennedi Est, Wadi Fira, Ouaddai and Sila regions is comprised of refugees, asylum seekers, and returnees. This figure was taken from the UNHCR data portal of November and December 2024. This source was chosen because it provides regular monthly updates on the number of people displaced for each driver. The reliability of the information is high since the data is recent as it is based on direct counts of people still living in hosting centres.</t>
  </si>
  <si>
    <t>TCD005People displaced</t>
  </si>
  <si>
    <t xml:space="preserve">The figure includes the total number of fatalities in the Darfur Refugee Crisis in Chad in the Wadi Fira, Ouaddai and Sila according to ACLED from June 1st, 2024, to November 30th, 2024, from all types of events (such as battles, violence against civilians, explosions or remote violence, riots, protests, and strategic developments) and by all perpetrators (state or non-state). The fatalities presented by ACLED exclude the region of Ennedi Est which is also affected by the Darfur Refugee crisis in Chad. The fatalities in the ACLED dataset relate exclusively to violent incidents. </t>
  </si>
  <si>
    <t>TCD005Fatalities reported</t>
  </si>
  <si>
    <t>TCD005Fatalities in all crises</t>
  </si>
  <si>
    <t xml:space="preserve">The Darfur Refugee Crisis in Chad affects three population groups: refugees and asylum seekers, returnees, and the host population in the Ennedi Est, Wadi Fira, Ouaddai, and Sila regions. </t>
  </si>
  <si>
    <t>TCD005Crisis affected groups</t>
  </si>
  <si>
    <t>People displaced by the conflict in Northern Benin precisely in the Alibori and Atacora regions, is comprised of IDPs, refugees and asylum seekers. This figure was taken from the UNHCR data portal of December 2024. This source was chosen because it provides regular monthly updates on the number of people displaced for each driver. The reliability of the information is high since the data is recent as it is based on direct counts of people still living in hosting centres even though the context is quite dynamic with some sporadic non-state armed group attacks.</t>
  </si>
  <si>
    <t>BEN002People displaced</t>
  </si>
  <si>
    <t xml:space="preserve">The figure includes the total number of fatalities in the conflict in Northern Benin precisely in the Alibori and Atacora regions according to ACLED from June 1st, 2024, to November 30th, 2024, from all types of events (such as battles, violence against civilians, explosions or remote violence, riots, protests, and strategic developments) and by all perpetrators (state or non-state). The fatalities in the ACLED dataset relate exclusively to violent incidents. </t>
  </si>
  <si>
    <t>BEN002Fatalities reported</t>
  </si>
  <si>
    <t>BEN002Fatalities in all crises</t>
  </si>
  <si>
    <t>The conflict in Northern Benin affects three population groups: Internally Displaced Persons, refugees and asylum seekers and the host population in the Alibori and Atacora regions</t>
  </si>
  <si>
    <t>BEN002Crisis affected groups</t>
  </si>
  <si>
    <t>People displaced by the conflict in Northern Togo precisely in the Savanes region, is comprised of Internally Displaced Persons, refugees and asylum seekers. This figure was taken from the UNHCR data portal of December 2024. This source was chosen because it provides regular monthly updates on the number of people displaced for each driver. The reliability of the data is medium since the country constantly experiences Non-state armed groups attacks which remain difficult to access therefore it is likely to be an underestimation of the total number of people displaced.</t>
  </si>
  <si>
    <t>TGO002People displaced</t>
  </si>
  <si>
    <t xml:space="preserve">The figure includes the total number of fatalities in the conflict in Northern Togo precisely in the Savanes region according to ACLED from June 1st, 2024, to November 30th, 2024, from all types of events (such as battles, violence against civilians, explosions or remote violence, riots, protests, and strategic developments) and by all perpetrators (state or non-state). The fatalities in the ACLED dataset relate exclusively to violent incidents. </t>
  </si>
  <si>
    <t>TGO002Fatalities reported</t>
  </si>
  <si>
    <t>TGO002Fatalities in all crises</t>
  </si>
  <si>
    <t xml:space="preserve">The conflict in Northern Togo affects three population groups: Internally Displaced Persons, refugees and asylum seekers and the host population in the Savanes region. </t>
  </si>
  <si>
    <t>TGO002Crisis affected groups</t>
  </si>
  <si>
    <t>The baseline population figure of (1,881,750) people is aggregated with (47,655) refugees from Ukraine in Latvia according to UNHCR as of 11 November 2024. The World Bank and UNHCR sources were chosen because they provide the population and refugee data needed for the indicator's calculations as per the INFORM Severity Index methodology. The reliability is high because the data is recent.</t>
  </si>
  <si>
    <t>LVA002Total population</t>
  </si>
  <si>
    <t>LVA002People exposed</t>
  </si>
  <si>
    <t>The number of people affected by the crisis is taken from UNHCR website. The number corresponds to the number of refugees from Ukraine in Latvia. This source was chosen because UNHCR is the most reliable source reporting the number of refugees from Ukraine and the Regional Response Plan 2024. The reliability of this data is medium because the data includes high-quality information alongside some elements with lower quality, resulting in an overall medium reliability.</t>
  </si>
  <si>
    <t>LVA002People affected</t>
  </si>
  <si>
    <t>The number of people displaced by the crisis includes the number of refugees from Ukraine to Latvia. This figure is taken from UNHCR website. This source was chosen because UNHCR is the most reliable source reporting the number of refugees from Ukraine to Latvia. The reliability of this data is high because it is recent.</t>
  </si>
  <si>
    <t>LVA002People displaced</t>
  </si>
  <si>
    <t>All crisis fatalities in last 6 months (1 July  2024 - 26 December 2024) related to refugees from Ukraine.</t>
  </si>
  <si>
    <t>LVA002Fatalities reported</t>
  </si>
  <si>
    <t>LVA002Fatalities in all crises</t>
  </si>
  <si>
    <t>UNHCR accessed 28/12/2024 ; UNHCR 15/01/2024</t>
  </si>
  <si>
    <t>The number of people in need is taken from UNHCR website. All the refugees from Ukraine in Latvia are considered in need, as indicated in the Regional Response Plan 2024 (RRP). According to RRP 2024, the projected number of refuges from Ukraine in Latvia during 2024 was 50,000. This source was chosen because UNHCR is the most reliable source regularly reporting on the number of refugees, and the RRP 2024 published for this crisis. The reliability of this data is high because it is up to date.</t>
  </si>
  <si>
    <t>LVA002People in Need</t>
  </si>
  <si>
    <t>LVA002Moderate humanitarian conditions - Level 3</t>
  </si>
  <si>
    <t>World Bank 2023; UNHCR accessed 28/12/2024</t>
  </si>
  <si>
    <t>https://data.worldbank.org/indicator/SP.POP.TOTL?locations=LT&amp;page=2+%3B+https%3A%2F%2F ; https://data.unhcr.org/en/situations/ukraine</t>
  </si>
  <si>
    <t>The baseline population figure of (2,871,897) people is aggregated with (47,850) refugees from Ukraine in Lithuania according to UNHCR as of 5 December 2024. The World Bank and UNHCR sources were chosen because they provide the population and refugee data needed for the indicator's calculations as per the INFORM Severity Index methodology. The reliability is high because the data is recent.</t>
  </si>
  <si>
    <t>LTU002Total population</t>
  </si>
  <si>
    <t>LTU002People exposed</t>
  </si>
  <si>
    <t>UNHCR accessed 28/12/2024</t>
  </si>
  <si>
    <t>The number of people affected by the crisis is taken from UNHCR website. The number corresponds to the number of refugees from Ukraine in Lithuania. This source was chosen because UNHCR is the most reliable source reporting the number of refugees from Ukraine and the Regional Response Plan 2024. The reliability of this data is medium because the data includes high-quality information alongside some elements with lower quality, resulting in an overall medium reliability.</t>
  </si>
  <si>
    <t>LTU002People affected</t>
  </si>
  <si>
    <t>The number of people displaced by the crisis includes the number of refugees from Ukraine to Lithuania. This figure is taken from UNHCR website. This source was chosen because UNHCR is the most reliable source reporting the number of refugees from Ukraine to Lithuania. The reliability of this data is high because it is recent.</t>
  </si>
  <si>
    <t>LTU002People displaced</t>
  </si>
  <si>
    <t>ACLED accessed 28/12/2024</t>
  </si>
  <si>
    <t>All crisis fatalities in last 6 months (1 July 2024 - 28 December 2024) related to refugees from Ukraine.</t>
  </si>
  <si>
    <t>LTU002Fatalities reported</t>
  </si>
  <si>
    <t>All fatalities in the last 6 months according to ACLED data (1 July 2024 - 28 December 2024), related to all ACLED event types.</t>
  </si>
  <si>
    <t>LTU002Fatalities in all crises</t>
  </si>
  <si>
    <t>UNHCR accessed 28/12/2024; UNHCR 15/01/2024</t>
  </si>
  <si>
    <t>The number of people in need is taken from UNHCR website. All the refugees from Ukraine in Lithuania are considered in need, as indicated in the Regional Response Plan 2024 (RRP). According to RRP 2024, the projected number of refuges from Ukraine in Lithuania during 2024 was 65,000. This source was chosen because UNHCR is the most reliable source regularly reporting on the number of refugees, and the RRP 2024 published for this crisis. The reliability of this data is high because it is up to date.</t>
  </si>
  <si>
    <t>LTU002People in Need</t>
  </si>
  <si>
    <t>LTU002Minimal humanitarian conditions - Level 1</t>
  </si>
  <si>
    <t>LTU002Moderate humanitarian conditions - Level 3</t>
  </si>
  <si>
    <t>https://data.worldbank.org/indicator/SP.POP.TOTL?locations=MD&amp;page=2+%3B+https%3A%2F%2F ; https://data.unhcr.org/en/situations/ukraine</t>
  </si>
  <si>
    <t>The baseline population figure of (2,486,891) people is aggregated with (127,020) refugees from Ukraine in Moldova according to UNHCR as of 31 October 2024. The World Bank and UNHCR sources were chosen because they provide the population and refugee data needed for the indicator's calculations as per the INFORM Severity Index methodology. The reliability is high because the data is recent.</t>
  </si>
  <si>
    <t>MDA002Total population</t>
  </si>
  <si>
    <t>MDA002People exposed</t>
  </si>
  <si>
    <t>The number of people affected by the crisis is taken from UNHCR website. The number corresponds to the number of refugees from Ukraine in Moldova. This source was chosen because UNHCR is the most reliable source reporting the number of refugees from Ukraine and the Regional Response Plan 2024. The reliability of this data is medium because the data includes high-quality information alongside some elements with lower quality, resulting in an overall medium reliability.</t>
  </si>
  <si>
    <t>MDA002People affected</t>
  </si>
  <si>
    <t>The number of people displaced by the crisis includes the number of refugees from Ukraine to Moldova. This figure is taken from UNHCR website. This source was chosen because UNHCR is the most reliable source reporting the number of refugees from Ukraine to Moldova. The reliability of this data is high because it is recent.</t>
  </si>
  <si>
    <t>MDA002People displaced</t>
  </si>
  <si>
    <t>All crisis fatalities in last 6 months (1 July 2024 - 28 December 2024) related to refugees from Ukraine</t>
  </si>
  <si>
    <t>MDA002Fatalities reported</t>
  </si>
  <si>
    <t>All fatalities in Moldova the last 6 months according to ACLED data (1 July 2024 - 28 December 2024), related to all ACLED event types.</t>
  </si>
  <si>
    <t>MDA002Fatalities in all crises</t>
  </si>
  <si>
    <t>The number of people in need is taken from UNHCR website. All the refugees from Ukraine in Moldova are considered in need, as indicated in the Regional Response Plan 2024 (RRP). According to RRP 2024, the projected number of refuges from Ukraine in Moldova during 2024 was 90,000. This source was chosen because UNHCR is the most reliable source regularly reporting on the number of refugees, and the RRP 2024 published for this crisis. The reliability of this data is high because it is up to date.</t>
  </si>
  <si>
    <t>MDA002People in Need</t>
  </si>
  <si>
    <t>MDA002Minimal humanitarian conditions - Level 1</t>
  </si>
  <si>
    <t>MDA002Moderate humanitarian conditions - Level 3</t>
  </si>
  <si>
    <t>https://data.worldbank.org/indicator/SP.POP.TOTL?locations=PL&amp;page=2+%3B+https%3A%2F%2F ; https://data.unhcr.org/en/situations/ukraine</t>
  </si>
  <si>
    <t>The baseline population figure of (36,685,849) people is aggregated with (985,105) refugees from Ukraine in Poland according to UNHCR as of 10 December 2024. The World Bank and UNHCR sources were chosen because they provide the population and refugee data needed for the indicator's calculations as per the INFORM Severity Index methodology. The reliability is high because the data is recent.</t>
  </si>
  <si>
    <t>POL002Total population</t>
  </si>
  <si>
    <t>POL002People exposed</t>
  </si>
  <si>
    <t>https://data2.unhcr.org/en/situations/ukraine</t>
  </si>
  <si>
    <t>The number of people affected by the crisis is taken from UNHCR website. The number corresponds to the number of refugees from Ukraine in Poland. This source was chosen because UNHCR is the most reliable source reporting the number of refugees from Ukraine and the Regional Response Plan 2024. The reliability of this data is medium because the data includes high-quality information alongside some elements with lower quality, resulting in an overall medium reliability.</t>
  </si>
  <si>
    <t>POL002People affected</t>
  </si>
  <si>
    <t>The number of people displaced by the crisis includes the number of refugees from Ukraine to Poland. This figure is taken from UNHCR website. This source was chosen because UNHCR is the most reliable source reporting the number of refugees from Ukraine to Poland. The reliability of this data is high because it is recent.</t>
  </si>
  <si>
    <t>POL002People displaced</t>
  </si>
  <si>
    <t>POL002Fatalities reported</t>
  </si>
  <si>
    <t>All fatalities in Poland the last 6 months according to ACLED data (1 July 2024 - 28 December 2024), related to all ACLED event types.</t>
  </si>
  <si>
    <t>POL002Fatalities in all crises</t>
  </si>
  <si>
    <t>The number of people in need is taken from UNHCR website. All the refugees from Ukraine in Poland are considered in need, as indicated in the Regional Response Plan 2024 (RRP). According to RRP 2024, the projected number of refuges from Ukraine in Poland during 2024 was 1.1 million. This source was chosen because UNHCR is the most reliable source regularly reporting on the number of refugees, and the RRP 2024 published for this crisis. The reliability of this data is high because it is up to date.</t>
  </si>
  <si>
    <t>POL002People in Need</t>
  </si>
  <si>
    <t>POL002Minimal humanitarian conditions - Level 1</t>
  </si>
  <si>
    <t>POL002Moderate humanitarian conditions - Level 3</t>
  </si>
  <si>
    <t>https://data.worldbank.org/indicator/SP.POP.TOTL?locations=RO&amp;page=2+%3B+https%3A%2F%2F ; https://data2.unhcr.org/en/situations/ukraine</t>
  </si>
  <si>
    <t>The baseline population figure of (19,056,116) people is aggregated with (175,425) refugees from Ukraine in Romania according to UNHCR as of 01 November 2024. The World Bank and UNHCR sources were chosen because they provide the population and refugee data needed for the indicator's calculations as per the INFORM Severity Index methodology. The reliability is high because the data is recent.</t>
  </si>
  <si>
    <t>ROU002Total population</t>
  </si>
  <si>
    <t>ROU002People exposed</t>
  </si>
  <si>
    <t>The number of people affected by the Ukrainian crisis is taken from UNHCR website. The number corresponds to the number of refugees from Ukraine in Romania. This source was chosen because UNHCR is the most reliable source reporting the number of refugees from Ukraine and the Regional Response Plan 2024. The reliability of this data is medium because the data includes high-quality information alongside some elements with lower quality, resulting in an overall medium reliability.</t>
  </si>
  <si>
    <t>ROU002People affected</t>
  </si>
  <si>
    <t>The number of people displaced by the crisis includes the number of refugees from Ukraine to Romania. This figure is taken from UNHCR website. This source was chosen because UNHCR is the most reliable source reporting the number of refugees from Ukraine to Romania. The reliability of this data is high because it is recent.</t>
  </si>
  <si>
    <t>ROU002People displaced</t>
  </si>
  <si>
    <t>ROU002Fatalities reported</t>
  </si>
  <si>
    <t>ROU002Fatalities in all crises</t>
  </si>
  <si>
    <t>The number of people in need is taken from UNHCR website. All the refugees from Ukraine in Romania are considered in need, as indicated in the Regional Response Plan 2024 (RRP). According to RRP 2024, the projected number of refuges from Ukraine in Romania during 2024 was 110,000. This source was chosen because UNHCR is the most reliable source regularly reporting on the number of refugees, and the RRP 2024 published for this crisis. The reliability of this data is high because it is up to date.</t>
  </si>
  <si>
    <t>ROU002People in Need</t>
  </si>
  <si>
    <t>ROU002Minimal humanitarian conditions - Level 1</t>
  </si>
  <si>
    <t>ROU002Moderate humanitarian conditions - Level 3</t>
  </si>
  <si>
    <t>https://data.worldbank.org/indicator/SP.POP.TOTL?locations=SK&amp;page=2+%3B+https%3A%2F%2F ; https://data2.unhcr.org/en/situations/ukraine</t>
  </si>
  <si>
    <t>The baseline population figure of (5,426,740) people is aggregated with (130,530) refugees from Ukraine in Slovakia according to UNHCR as of 30 November 2024. The World Bank and UNHCR sources were chosen because they provide the population and refugee data needed for the indicator's calculations as per the INFORM Severity Index methodology. The reliability is high because the data is recent.</t>
  </si>
  <si>
    <t>SVK002Total population</t>
  </si>
  <si>
    <t>SVK002People exposed</t>
  </si>
  <si>
    <t>The number of people affected by the crisis is taken from UNHCR website. The number corresponds to the number of refugees from Ukraine in Slovakia. This source was chosen because UNHCR is the most reliable source reporting the number of refugees from Ukraine and the Regional Response Plan 2024. The reliability of this data is medium because the data includes high-quality information alongside some elements with lower quality, resulting in an overall medium reliability.</t>
  </si>
  <si>
    <t>SVK002People affected</t>
  </si>
  <si>
    <t>The number of people displaced by the crisis includes the number of refugees from Ukraine to Slovakia. This figure is taken from UNHCR website. This source was chosen because UNHCR is the most reliable source reporting the number of refugees from Ukraine to Slovakia. The reliability of this data is high because it is recent.</t>
  </si>
  <si>
    <t>SVK002People displaced</t>
  </si>
  <si>
    <t>SVK002Fatalities reported</t>
  </si>
  <si>
    <t>SVK002Fatalities in all crises</t>
  </si>
  <si>
    <t>UNHCR accessed UNHCR accessed 28/12/2024; UNHCR 15/02/2023</t>
  </si>
  <si>
    <t>The number of people in need is taken from UNHCR website. All the refugees from Ukraine in Slovakia are considered in need, as indicated in the Regional Response Plan 2024 (RRP). According to RRP 2024, the projected number of refuges from Ukraine in Slovakia during 2024 was 150,000. This source was chosen because UNHCR is the most reliable source regularly reporting on the number of refugees, and the RRP 2024 published for this crisis. The reliability of this data is high because it is up to date.</t>
  </si>
  <si>
    <t>SVK002People in Need</t>
  </si>
  <si>
    <t>SVK002Minimal humanitarian conditions - Level 1</t>
  </si>
  <si>
    <t>SVK002Moderate humanitarian conditions - Level 3</t>
  </si>
  <si>
    <t>State Statistics Service 01/01/2022 ; UNFPA 14/11/2022 ; UNHCR accessed 25/11/2024 ; IOM 01/11/2024 and 06/11/2024</t>
  </si>
  <si>
    <t>http://www.lv.ukrstat.gov.ua/dem/piramid/all_e.php; https://data.unhcr.org/en/situations/ukraine; https://dtm.iom.int/reports/ukraine-internal-displacement-report-general-population-survey-round-18-october-2024?close=true; https://dtm.iom.int/reports/ukraine-returns-report-general-population-survey-round-18-october-2024?close=true</t>
  </si>
  <si>
    <t>This is the total population in the country adjusted to population movement. The baseline population figure of (43,320,154) people is taken from UNFPA population growth estimates which were based on the last population census conducted in Ukraine in 2001. The (6,813,900) outgoing refugees as of 16 December 2024 is taken from UNHCR's live website. The (1,116,440) returnees who moved back from abroad as of mid October 2024 is calculated using data from the latest IOM report that was published on 6 November 2024, which estimates that 26% (page 3) of the total (4,294,000) returnees (page 1) are from abroad. The sources were chosen because they provide the data needed for the calculations as per the INFORM Severity Index methodology. The reliability is medium because the data includes high-quality information alongside some elements with lower quality, resulting in an overall medium reliability.</t>
  </si>
  <si>
    <t>UKR002Total population</t>
  </si>
  <si>
    <t xml:space="preserve">The number of people exposed corresponds to the total population of the country. The entire population is exposed to direct and indirect impacts of the war. This figure is taken from the total population indicator using the same sources; the baseline governmental population census and UNFPA population data, and the refugee and returnee data from UNHCR and IOM respectively. The sources were chosen because they provide baseline population data from which outgoing refugee data can be subtracted, and returnees from abroad data can be added to calculate the figure of the population present within the country as of date as per the INFORM Severity Index methodology. The reliability of this data is high because it is up to date. </t>
  </si>
  <si>
    <t>UKR002People exposed</t>
  </si>
  <si>
    <t>UNHCR accessed 28/12/2024; IOM 01/11/2024</t>
  </si>
  <si>
    <t>https://data.unhcr.org/en/situations/ukraine; https://dtm.iom.int/reports/ukraine-internal-displacement-report-general-population-survey-round-18-october-2024?close=true</t>
  </si>
  <si>
    <t xml:space="preserve">The number of people displaced by the crisis includes the number of IDPs, returnees from abroad, and people displaced to other countries because of the crisis. Since the full scale Russian invasion of Ukraine 2022, millions have become displaced within Ukraine and abroad, mostly in Europe. Data on irregular and unregistered migrants is not available. The data is taken from UNHCR website, and IOM report on page 1. The sources were chosen because they provide refugee (6813900 refugees as of 16 December 2024), IDP (3,555,000 de-facto IDP as of mid October 2024), and returnee data (4,294,000 returnees as of mid October 2024) needed for the calculation of the displaced population figure as per the INFORM Severity Index methodology.
The reliability is high because the data is recent.
 In December 2024, there were (6,813,900) refugees according to UNHCR as of 16 December 2024, and (3,669,000) estimated total IDPs, and (4,396,000) returnees according to IOM. </t>
  </si>
  <si>
    <t>UKR002People displaced</t>
  </si>
  <si>
    <t>OHCHR 11/10/2024</t>
  </si>
  <si>
    <t>https://ukraine.un.org/en/280978-protection-civilians-armed-conflict-%E2%80%94-september-2024</t>
  </si>
  <si>
    <t xml:space="preserve">This is the total number of civilians injured in Ukraine from August 2023 to January 2024, according to OHCHR (903 in October, 1,263 in September, 917 in August, 1,119 in July, 722 in June, 722 in May 2024). This number might be an underestimate, as some reports are still pending verification and confirmation by the OHCHR team. </t>
  </si>
  <si>
    <t>UKR002Injuries reported</t>
  </si>
  <si>
    <t>ACLED 28/12/2024</t>
  </si>
  <si>
    <t>UKR002Fatalities reported</t>
  </si>
  <si>
    <t>UKR002Fatalities in all crises</t>
  </si>
  <si>
    <t>OCHA 19/01/2024; State Statistics Service 01/01/2022 ; UNFPA 14/11/2022 ; UNHCR accessed 25/11/2024 ; IOM 01/11/2024 and 06/11/2024</t>
  </si>
  <si>
    <t>hno/resource/a10ae1ac-533f-4b0a-bc5a-d04bad3ef132; http://www.lv.ukrstat.gov.ua/dem/piramid/all_e.php; https://data.unhcr.org/en/situations/ukraine; https://dtm.iom.int/reports/ukraine-internal-displacement-report-general-population-survey-round-18-october-2024?close=true; https://dtm.iom.int/reports/ukraine-returns-report-general-population-survey-round-18-october-2024?close=true</t>
  </si>
  <si>
    <t>UKR002Minimal humanitarian conditions - Level 1</t>
  </si>
  <si>
    <t>World Bank 2023; UNHCR accessed 09/12/2024</t>
  </si>
  <si>
    <t>https://data.worldbank.org/indicator/SP.POP.TOTL?locations=RU&amp;page=2 ; https://data.unhcr.org/en/situations/ukraine</t>
  </si>
  <si>
    <t>This is the total population in the country adjusted to population movement. The baseline population figure of (143,826,130) people is aggregated with (1,227,555) refugees from Ukraine in Russia according to UNHCR as of 31 December 2023. The World Bank and UNHCR sources were chosen because they provide the population and refugee data needed for the indicator's calculations as per the INFORM Severity Index methodology. The reliability is medium because the data includes high-quality information alongside some elements with lower quality, resulting in an overall medium reliability.</t>
  </si>
  <si>
    <t>RUS002Total population</t>
  </si>
  <si>
    <t xml:space="preserve">The number of people exposed corresponds to the total population of the country in Russia. This source was chosen because UNHCR is the most reliable/the only source reporting the number of people exposed. The World Bank and UNHCR sources were chosen because they provide the population and refugee data needed for the indicator's calculations as per the INFORM Severity Index methodology. The reliability is medium because the data includes high-quality information alongside some elements with lower quality, resulting in an overall medium reliability. </t>
  </si>
  <si>
    <t>RUS002People exposed</t>
  </si>
  <si>
    <t>RUS002People affected</t>
  </si>
  <si>
    <t xml:space="preserve">The number of people displaced by the crisis includes the number of refugees from Ukraine to Russia. This figure is taken from UNHCR website. This source was chosen because UNHCR is the only and most reliable source reporting the number of people displaced from Ukraine to Russia. The reliability of this data is medium because the methodologies used for data collection are generally consistent, though minor variations exist that could affect accuracy. </t>
  </si>
  <si>
    <t>RUS002People displaced</t>
  </si>
  <si>
    <t>All fatalities in Russia the last 6 months according to ACLED data (1 June 2024 - 30 November 2024), related all ACLED event types.</t>
  </si>
  <si>
    <t>RUS002Fatalities in all crises</t>
  </si>
  <si>
    <t xml:space="preserve">The number of people in need is taken from UNHCR website. All the people displaced are considered in need, as indicated in IOM assessments. The sources were chosen because UNHCR and IOM are the most reliable and the few available humanitarian sources reporting the number refugees from Ukraine in Russia and their needs. The reliability of this data is medium because the methodologies used for data collection are generally consistent, though minor variations exist that could affect accuracy. </t>
  </si>
  <si>
    <t>RUS002People in Need</t>
  </si>
  <si>
    <t>RUS002Minimal humanitarian conditions - Level 1</t>
  </si>
  <si>
    <t>RUS002Stressed humanitarian conditions - Level 2</t>
  </si>
  <si>
    <t>RUS002Moderate humanitarian conditions - Level 3</t>
  </si>
  <si>
    <t>release:</t>
  </si>
  <si>
    <t>31/12/2024</t>
  </si>
  <si>
    <t>INFORM SEVERITY INDEX</t>
  </si>
  <si>
    <t>December 2024</t>
  </si>
  <si>
    <t>OBJECTIVES AND PROCESS</t>
  </si>
  <si>
    <t>The INFORM Severity Index summarises a wide range of already existing, quantitative information about crisis severity and presents it in a format that can be used more easily in decision-making. It aggregates information from a range of credible, publicly available sources. Human analysts collect the data and enter it into the Index.
It is intended to contribute to:
      - A shared and objective understanding of crisis severity; 
      - Decisions on the allocation of resources in a way that is proportionate with crisis severity; 
      - Justify and advocate for action, especially in the case of forgotten or unrecognised crises; 
      - Monitor trends in crisis severity over time</t>
  </si>
  <si>
    <t>ANALYTICAL FRAMEWORK AND METHODOLOGY</t>
  </si>
  <si>
    <t xml:space="preserve">The INFORM Severity Index is a composite indicator that measures the severity of humanitarian crises against a common scale:
It is a composite indicator that aggregates data from various sources to categorise all crises into five levels of severity:
      - Very high (5); High (4); Medium (3); Low (2); Very low (1)
The Index covers:
      - The impact of the crisis itself, in terms of the scope of its geographical, human and physical effects;
      - The conditions and status of the people affected, including information about the distribution of severity (i.e. the number of people in each category of severity within a crisis);
      - The complexity of the crisis, in terms of factors that affect its mitigation or resolution. 
The results are provided by crisis and by country. A crisis is defined as an event and a location. There may be more than one crisis per country. Sometimes a crisis may be defined as a country. It is also possible to access the values for different levels of the analytical framework, to better understand the main drivers of a crisis. All the underlying data, metadata and methodology are publicly available.
</t>
  </si>
  <si>
    <t>DATA SOURCES, USE AND LIMITATIONS</t>
  </si>
  <si>
    <t xml:space="preserve">The INFORM Severity aggregates information from a range of credible, publicly available sources, such as UN agencies, governments and other multilateral organisations. The country’s Humanitarian Needs Overview (HNO) is used if one is available. 
The INFORM Severity Index can be used to support decisions that require an understanding of the severity of crises globally or to understand changes in crisis severity over time. It should not be used for decisions about the operational response to a specific crisis. Crisis-specific information like needs assessments and appeals should be used to support these decisions.
The INFORM Severity Index is only one source of information that can support decisions about humanitarian crises. It should typically be complemented by other sources. Due to the dynamic and chaotic nature of humanitarian emergencies and the lack of a globally systematic approach to data collection, imperfect information is necessarily used in the Index. Expert judgement is involved in deciding what data to include. A reliability estimate is provided for each crisis. The results spreadsheet contains metadata, showing the sources and dates of included figures, as well as key assessments or judgements made in their inclusion.
</t>
  </si>
  <si>
    <t>FURTHER INFORMATION</t>
  </si>
  <si>
    <t>The development of the INFORM Severity Index was initiated and guided by the INFORM initiative - a multistakeholder partnership of humanitarian and development organisations, donors and technical partners - together with other interested organisations.  The European Commission Joint Research Centre is responsible for the methodology. ACAPS is responsible for the data collection and analysis. OCHA is the overall coordinator of INFORM.
We welcome all feedback and questions relating to the INFORM Severity INDEX. 
Please send them to contact@inform.index.org.</t>
  </si>
  <si>
    <t>Click here to read the INFORM Severity Index User Guide</t>
  </si>
  <si>
    <t>Click here to read the INFORM Severity Index Methodology Report</t>
  </si>
  <si>
    <t>Licence
Attribution 4.0 International (CC BY 4.0): https://creativecommons.org/licenses/by/4.0/legalcode
Reuse is authorised, provided the source is acknowledged.</t>
  </si>
  <si>
    <t>Citation
INFORM. 2020. INFORM Severity Index August 2020. https://drmkc.jrc.ec.europa.eu/inform-index/INFORM-Severity. INFORM is a collaboration of the Inter-Agency Standing Committee Reference Group on Risk, Early Warning and Preparedness and the European Commission. The European Commission Joint Research Centre is responsible for the methodology. ACAPS is responsible for the data collection and analysis. OCHA is the overall coordinator of INFORM.</t>
  </si>
  <si>
    <t>CRISIS</t>
  </si>
  <si>
    <t>Website name</t>
  </si>
  <si>
    <t>CRISIS ID</t>
  </si>
  <si>
    <t>COUNTRY</t>
  </si>
  <si>
    <t>ISO3</t>
  </si>
  <si>
    <t>DRIVERS</t>
  </si>
  <si>
    <t>INFORM Severity Index</t>
  </si>
  <si>
    <t>INFORM Severity category</t>
  </si>
  <si>
    <t>Trend (last 3 months)</t>
  </si>
  <si>
    <t>Impact of the crisis</t>
  </si>
  <si>
    <t>Geographical Impact</t>
  </si>
  <si>
    <t>Human Impact</t>
  </si>
  <si>
    <t>Conditions of people affected</t>
  </si>
  <si>
    <t>Concentration of conditions</t>
  </si>
  <si>
    <t>Complexity of the crisis</t>
  </si>
  <si>
    <t>Society and safety</t>
  </si>
  <si>
    <t>Operating environment</t>
  </si>
  <si>
    <t>Regions</t>
  </si>
  <si>
    <t>Last updated</t>
  </si>
  <si>
    <t>Weights</t>
  </si>
  <si>
    <t>(a-z)</t>
  </si>
  <si>
    <t>(1-5)</t>
  </si>
  <si>
    <t>(Very Low-Very High)</t>
  </si>
  <si>
    <t>(Decreasing-Stable-Increasing)</t>
  </si>
  <si>
    <t>Geographical</t>
  </si>
  <si>
    <t>Human</t>
  </si>
  <si>
    <t>Area affected - absolute</t>
  </si>
  <si>
    <t>% of total area affected</t>
  </si>
  <si>
    <t>Area affected - relative</t>
  </si>
  <si>
    <t>Area affected</t>
  </si>
  <si>
    <t>People living in the affected area - absolute</t>
  </si>
  <si>
    <t>% of total population living in the affected area</t>
  </si>
  <si>
    <t>People living in the affected area - relative</t>
  </si>
  <si>
    <t>People in the affected area</t>
  </si>
  <si>
    <t>People affected - absolute</t>
  </si>
  <si>
    <t>% of people affected on the total population exposed</t>
  </si>
  <si>
    <t>People affected - relative</t>
  </si>
  <si>
    <t>People displaced - absolute</t>
  </si>
  <si>
    <t>% of total population displaced on the total population affected</t>
  </si>
  <si>
    <t>People displaced - relative</t>
  </si>
  <si>
    <t>Fatalities - absolute</t>
  </si>
  <si>
    <t>% of fatalities on the total population affected</t>
  </si>
  <si>
    <t>Fatalities (relative)</t>
  </si>
  <si>
    <t>Crisis related fatalities</t>
  </si>
  <si>
    <t>People affected by categories</t>
  </si>
  <si>
    <t>MAX</t>
  </si>
  <si>
    <t>MIN</t>
  </si>
  <si>
    <t>Iso3</t>
  </si>
  <si>
    <t># of people in none/minimal conditions - Level 1</t>
  </si>
  <si>
    <t># of people in stressed conditions - level 2</t>
  </si>
  <si>
    <t># of people in moderate conditions - level 3</t>
  </si>
  <si>
    <t># of people severe conditions - level 4</t>
  </si>
  <si>
    <t># of people extreme conditions - level 5</t>
  </si>
  <si>
    <t>% of people in none/minimal conditions - Level 1</t>
  </si>
  <si>
    <t>% of people in stressed conditions - level 2</t>
  </si>
  <si>
    <t>% of people in moderate conditions - level 3</t>
  </si>
  <si>
    <t>% of people severe conditions - level 4</t>
  </si>
  <si>
    <t>% of people extreme conditions - level 5</t>
  </si>
  <si>
    <t>Empowerment</t>
  </si>
  <si>
    <t>BTI - Democracy Status</t>
  </si>
  <si>
    <t>Trust in society</t>
  </si>
  <si>
    <t>Ethnic Fractionalisation</t>
  </si>
  <si>
    <t>size of excluded ethnic groups</t>
  </si>
  <si>
    <t>Ethnic fractionalisation</t>
  </si>
  <si>
    <t>Gender Inequality</t>
  </si>
  <si>
    <t>Income Gini coefficient</t>
  </si>
  <si>
    <t>Inequality</t>
  </si>
  <si>
    <t>Social cohesion</t>
  </si>
  <si>
    <t>Conflict Intensity</t>
  </si>
  <si>
    <t>Total killed in all crisis</t>
  </si>
  <si>
    <t>Safety and security</t>
  </si>
  <si>
    <t>Corruption Perception</t>
  </si>
  <si>
    <t>Rule of Law (WGI)</t>
  </si>
  <si>
    <t>Rule of Law (BTI)</t>
  </si>
  <si>
    <t>Freedom in the World</t>
  </si>
  <si>
    <t>Rule of Law</t>
  </si>
  <si>
    <t># of different types of affected population groups</t>
  </si>
  <si>
    <t>Diversity of groups affected</t>
  </si>
  <si>
    <t>Access of Humanitarian Actors to Affected Populations</t>
  </si>
  <si>
    <t>Access of People in need to Aid</t>
  </si>
  <si>
    <t xml:space="preserve">Presence of mines and improvised explosive devices </t>
  </si>
  <si>
    <t>Physical and Security Constraints</t>
  </si>
  <si>
    <t>Humanitarian access</t>
  </si>
  <si>
    <t>Drivers</t>
  </si>
  <si>
    <t>Buildings in the affected area</t>
  </si>
  <si>
    <t>Helper 0</t>
  </si>
  <si>
    <t>Source</t>
  </si>
  <si>
    <t>Date</t>
  </si>
  <si>
    <t>Helper 1</t>
  </si>
  <si>
    <t>Helper 2</t>
  </si>
  <si>
    <t>Helper 3</t>
  </si>
  <si>
    <t>Helper 4</t>
  </si>
  <si>
    <t>Helper 5</t>
  </si>
  <si>
    <t>Helper 6</t>
  </si>
  <si>
    <t>Helper 7</t>
  </si>
  <si>
    <t>Helper 8</t>
  </si>
  <si>
    <t>Helper 9</t>
  </si>
  <si>
    <t>Helper 10</t>
  </si>
  <si>
    <t>Helper 11</t>
  </si>
  <si>
    <t>Helper 12</t>
  </si>
  <si>
    <t>Helper 13</t>
  </si>
  <si>
    <t>Helper 14</t>
  </si>
  <si>
    <t>Helper 15</t>
  </si>
  <si>
    <t>Helper 16</t>
  </si>
  <si>
    <t>Helper 17</t>
  </si>
  <si>
    <t>Helper 18</t>
  </si>
  <si>
    <t>Helper 19</t>
  </si>
  <si>
    <t>Helper 20</t>
  </si>
  <si>
    <t>Helper 21</t>
  </si>
  <si>
    <t>Helper 22</t>
  </si>
  <si>
    <t>Helper 23</t>
  </si>
  <si>
    <t>Helper 24</t>
  </si>
  <si>
    <t>Helper 25</t>
  </si>
  <si>
    <t>Helper 26</t>
  </si>
  <si>
    <t>Helper 27</t>
  </si>
  <si>
    <t>Helper 28</t>
  </si>
  <si>
    <t>Helper 29</t>
  </si>
  <si>
    <t>Helper 30</t>
  </si>
  <si>
    <t>Comment</t>
  </si>
  <si>
    <t>Landmass affected by disaster</t>
  </si>
  <si>
    <t>People living in the affected area</t>
  </si>
  <si>
    <t>Total # of people affected by the crisis</t>
  </si>
  <si>
    <t>Total # of crisis related displaced people</t>
  </si>
  <si>
    <t>Total # of crisis related Injuries</t>
  </si>
  <si>
    <t>Total # of illness cases reported</t>
  </si>
  <si>
    <t>Total # of crisis related fatalities</t>
  </si>
  <si>
    <t>Building partially damaged</t>
  </si>
  <si>
    <t>Building totally damaged</t>
  </si>
  <si>
    <t>Total Building in the affected area</t>
  </si>
  <si>
    <t>Econimic losses</t>
  </si>
  <si>
    <t># of people affected facing minimal humanitarian needs (level 1)</t>
  </si>
  <si>
    <t># of people affected facing stressed humanitarian needs (level 2)</t>
  </si>
  <si>
    <t># of people affected facing moderate humanitarian conditions and needs (level 3)</t>
  </si>
  <si>
    <t># of people affected facing severe humanitarian conditions and needs (level 4)</t>
  </si>
  <si>
    <t># of people affected facing extreme humanitarian conditions and needs (level 5)</t>
  </si>
  <si>
    <t># of groups affected by crisis</t>
  </si>
  <si>
    <t>people in need facing limited access constraints</t>
  </si>
  <si>
    <t>people in need facing restricted access constraints</t>
  </si>
  <si>
    <t>sq. Km</t>
  </si>
  <si>
    <t>Number</t>
  </si>
  <si>
    <t>million USD</t>
  </si>
  <si>
    <t>Reliability Index</t>
  </si>
  <si>
    <t>Data Reliability</t>
  </si>
  <si>
    <t>Recentness data</t>
  </si>
  <si>
    <t>Information gaps</t>
  </si>
  <si>
    <t>Recentness data (# days)</t>
  </si>
  <si>
    <t>Information gaps (# indicator missing)</t>
  </si>
  <si>
    <t>Ethnic Fractionalisation Index</t>
  </si>
  <si>
    <t>Empowerment Rights Index</t>
  </si>
  <si>
    <t>Gender Inequality Index</t>
  </si>
  <si>
    <t>Conflict Intensity (HIIK)</t>
  </si>
  <si>
    <t>People killed in all crises</t>
  </si>
  <si>
    <t>Freedom in the World Index</t>
  </si>
  <si>
    <t>CPI</t>
  </si>
  <si>
    <t>Total Population</t>
  </si>
  <si>
    <t>Land area (sq. km)</t>
  </si>
  <si>
    <t>Year</t>
  </si>
  <si>
    <t>2017</t>
  </si>
  <si>
    <t>2011</t>
  </si>
  <si>
    <t>2004 - 2006</t>
  </si>
  <si>
    <t>2024</t>
  </si>
  <si>
    <t>2018</t>
  </si>
  <si>
    <t>2022</t>
  </si>
  <si>
    <t>2023</t>
  </si>
  <si>
    <t>2020</t>
  </si>
  <si>
    <t>Unit of Measurement</t>
  </si>
  <si>
    <t>Index</t>
  </si>
  <si>
    <t>%</t>
  </si>
  <si>
    <t>Aruba</t>
  </si>
  <si>
    <t>ABW</t>
  </si>
  <si>
    <t>AFG</t>
  </si>
  <si>
    <t>AGO</t>
  </si>
  <si>
    <t>Anguilla</t>
  </si>
  <si>
    <t>AIA</t>
  </si>
  <si>
    <t>Albania</t>
  </si>
  <si>
    <t>ALB</t>
  </si>
  <si>
    <t>Andorra</t>
  </si>
  <si>
    <t>AND</t>
  </si>
  <si>
    <t>United Arab Emirates</t>
  </si>
  <si>
    <t>ARE</t>
  </si>
  <si>
    <t>Argentina</t>
  </si>
  <si>
    <t>ARG</t>
  </si>
  <si>
    <t>ARM</t>
  </si>
  <si>
    <t>American Samoa</t>
  </si>
  <si>
    <t>ASM</t>
  </si>
  <si>
    <t>Antigua and Barbuda</t>
  </si>
  <si>
    <t>ATG</t>
  </si>
  <si>
    <t>Australia</t>
  </si>
  <si>
    <t>AUS</t>
  </si>
  <si>
    <t>Austria</t>
  </si>
  <si>
    <t>AUT</t>
  </si>
  <si>
    <t>Azerbaijan</t>
  </si>
  <si>
    <t>AZE</t>
  </si>
  <si>
    <t>BDI</t>
  </si>
  <si>
    <t>Belgium</t>
  </si>
  <si>
    <t>BEL</t>
  </si>
  <si>
    <t>BEN</t>
  </si>
  <si>
    <t>BFA</t>
  </si>
  <si>
    <t>BGD</t>
  </si>
  <si>
    <t>BGR</t>
  </si>
  <si>
    <t>Bahrain</t>
  </si>
  <si>
    <t>BHR</t>
  </si>
  <si>
    <t>Bahamas</t>
  </si>
  <si>
    <t>BHS</t>
  </si>
  <si>
    <t>Bosnia and Herzegovina</t>
  </si>
  <si>
    <t>BIH</t>
  </si>
  <si>
    <t>BLR</t>
  </si>
  <si>
    <t>Belize</t>
  </si>
  <si>
    <t>BLZ</t>
  </si>
  <si>
    <t>Bermuda</t>
  </si>
  <si>
    <t>BMU</t>
  </si>
  <si>
    <t>Bolivia</t>
  </si>
  <si>
    <t>BOL</t>
  </si>
  <si>
    <t>BRA</t>
  </si>
  <si>
    <t>Barbados</t>
  </si>
  <si>
    <t>BRB</t>
  </si>
  <si>
    <t>Brunei</t>
  </si>
  <si>
    <t>BRN</t>
  </si>
  <si>
    <t>Bhutan</t>
  </si>
  <si>
    <t>BTN</t>
  </si>
  <si>
    <t>Botswana</t>
  </si>
  <si>
    <t>BWA</t>
  </si>
  <si>
    <t>CAF</t>
  </si>
  <si>
    <t>Canada</t>
  </si>
  <si>
    <t>CAN</t>
  </si>
  <si>
    <t>Switzerland</t>
  </si>
  <si>
    <t>CHE</t>
  </si>
  <si>
    <t>CHL</t>
  </si>
  <si>
    <t>China</t>
  </si>
  <si>
    <t>CHN</t>
  </si>
  <si>
    <t>Côte d'Ivoire</t>
  </si>
  <si>
    <t>CIV</t>
  </si>
  <si>
    <t>CMR</t>
  </si>
  <si>
    <t>COD</t>
  </si>
  <si>
    <t>COG</t>
  </si>
  <si>
    <t>Cook islands</t>
  </si>
  <si>
    <t>COK</t>
  </si>
  <si>
    <t>COL</t>
  </si>
  <si>
    <t>Comoros</t>
  </si>
  <si>
    <t>COM</t>
  </si>
  <si>
    <t>Cape Verde</t>
  </si>
  <si>
    <t>CPV</t>
  </si>
  <si>
    <t>CRI</t>
  </si>
  <si>
    <t>Cuba</t>
  </si>
  <si>
    <t>CUB</t>
  </si>
  <si>
    <t>Cayman Islands</t>
  </si>
  <si>
    <t>CYM</t>
  </si>
  <si>
    <t>Cyprus</t>
  </si>
  <si>
    <t>CYP</t>
  </si>
  <si>
    <t>CZE</t>
  </si>
  <si>
    <t>Germany</t>
  </si>
  <si>
    <t>DEU</t>
  </si>
  <si>
    <t>DJI</t>
  </si>
  <si>
    <t>Dominica</t>
  </si>
  <si>
    <t>DMA</t>
  </si>
  <si>
    <t>Denmark</t>
  </si>
  <si>
    <t>DNK</t>
  </si>
  <si>
    <t>DOM</t>
  </si>
  <si>
    <t>DZA</t>
  </si>
  <si>
    <t>ECU</t>
  </si>
  <si>
    <t>EGY</t>
  </si>
  <si>
    <t>ERI</t>
  </si>
  <si>
    <t>Western Sahara</t>
  </si>
  <si>
    <t>ESH</t>
  </si>
  <si>
    <t>ESP</t>
  </si>
  <si>
    <t>EST</t>
  </si>
  <si>
    <t>ETH</t>
  </si>
  <si>
    <t>Finland</t>
  </si>
  <si>
    <t>FIN</t>
  </si>
  <si>
    <t>Fiji</t>
  </si>
  <si>
    <t>FJI</t>
  </si>
  <si>
    <t>France</t>
  </si>
  <si>
    <t>FRA</t>
  </si>
  <si>
    <t>Micronesia</t>
  </si>
  <si>
    <t>FSM</t>
  </si>
  <si>
    <t>Gabon</t>
  </si>
  <si>
    <t>GAB</t>
  </si>
  <si>
    <t>United Kingdom</t>
  </si>
  <si>
    <t>GBR</t>
  </si>
  <si>
    <t>Georgia</t>
  </si>
  <si>
    <t>GEO</t>
  </si>
  <si>
    <t>Ghana</t>
  </si>
  <si>
    <t>GHA</t>
  </si>
  <si>
    <t>Guinea</t>
  </si>
  <si>
    <t>GIN</t>
  </si>
  <si>
    <t>Gambia</t>
  </si>
  <si>
    <t>GMB</t>
  </si>
  <si>
    <t>Guinea-Bissau</t>
  </si>
  <si>
    <t>GNB</t>
  </si>
  <si>
    <t>Equatorial Guinea</t>
  </si>
  <si>
    <t>GNQ</t>
  </si>
  <si>
    <t>GRC</t>
  </si>
  <si>
    <t>Grenada</t>
  </si>
  <si>
    <t>GRD</t>
  </si>
  <si>
    <t>Greenland</t>
  </si>
  <si>
    <t>GRL</t>
  </si>
  <si>
    <t>GTM</t>
  </si>
  <si>
    <t>French Guiana</t>
  </si>
  <si>
    <t>GUF</t>
  </si>
  <si>
    <t>Guam</t>
  </si>
  <si>
    <t>GUM</t>
  </si>
  <si>
    <t>Guyana</t>
  </si>
  <si>
    <t>GUY</t>
  </si>
  <si>
    <t>Hong Kong</t>
  </si>
  <si>
    <t>HKG</t>
  </si>
  <si>
    <t>HND</t>
  </si>
  <si>
    <t>Croatia</t>
  </si>
  <si>
    <t>HRV</t>
  </si>
  <si>
    <t>HTI</t>
  </si>
  <si>
    <t>HUN</t>
  </si>
  <si>
    <t>IDN</t>
  </si>
  <si>
    <t>IND</t>
  </si>
  <si>
    <t>Ireland</t>
  </si>
  <si>
    <t>IRL</t>
  </si>
  <si>
    <t>IRN</t>
  </si>
  <si>
    <t>IRQ</t>
  </si>
  <si>
    <t>Iceland</t>
  </si>
  <si>
    <t>ISL</t>
  </si>
  <si>
    <t>Israel</t>
  </si>
  <si>
    <t>ISR</t>
  </si>
  <si>
    <t>ITA</t>
  </si>
  <si>
    <t>Jamaica</t>
  </si>
  <si>
    <t>JAM</t>
  </si>
  <si>
    <t>Jersey</t>
  </si>
  <si>
    <t>JEY</t>
  </si>
  <si>
    <t>JOR</t>
  </si>
  <si>
    <t>Japan</t>
  </si>
  <si>
    <t>JPN</t>
  </si>
  <si>
    <t>Kazakhstan</t>
  </si>
  <si>
    <t>KAZ</t>
  </si>
  <si>
    <t>KEN</t>
  </si>
  <si>
    <t>Kyrgyzstan</t>
  </si>
  <si>
    <t>KGZ</t>
  </si>
  <si>
    <t>Cambodia</t>
  </si>
  <si>
    <t>KHM</t>
  </si>
  <si>
    <t>Kiribati</t>
  </si>
  <si>
    <t>KIR</t>
  </si>
  <si>
    <t>St. Kitts and Nevis</t>
  </si>
  <si>
    <t>KNA</t>
  </si>
  <si>
    <t>Korea, Republic of</t>
  </si>
  <si>
    <t>KOR</t>
  </si>
  <si>
    <t>Kuwait</t>
  </si>
  <si>
    <t>KWT</t>
  </si>
  <si>
    <t>LAO</t>
  </si>
  <si>
    <t>LBN</t>
  </si>
  <si>
    <t>Liberia</t>
  </si>
  <si>
    <t>LBR</t>
  </si>
  <si>
    <t>LBY</t>
  </si>
  <si>
    <t>Saint Lucia</t>
  </si>
  <si>
    <t>LCA</t>
  </si>
  <si>
    <t>Liechtenstein</t>
  </si>
  <si>
    <t>LIE</t>
  </si>
  <si>
    <t>LKA</t>
  </si>
  <si>
    <t>LSO</t>
  </si>
  <si>
    <t>LTU</t>
  </si>
  <si>
    <t>Luxembourg</t>
  </si>
  <si>
    <t>LUX</t>
  </si>
  <si>
    <t>LVA</t>
  </si>
  <si>
    <t>Macao</t>
  </si>
  <si>
    <t>MAC</t>
  </si>
  <si>
    <t>MAR</t>
  </si>
  <si>
    <t>Monaco</t>
  </si>
  <si>
    <t>MCO</t>
  </si>
  <si>
    <t>MDA</t>
  </si>
  <si>
    <t>MDG</t>
  </si>
  <si>
    <t>Maldives</t>
  </si>
  <si>
    <t>MDV</t>
  </si>
  <si>
    <t>MEX</t>
  </si>
  <si>
    <t>Marshall Islands</t>
  </si>
  <si>
    <t>MHL</t>
  </si>
  <si>
    <t>Macedonia</t>
  </si>
  <si>
    <t>MKD</t>
  </si>
  <si>
    <t>MLI</t>
  </si>
  <si>
    <t>Malta</t>
  </si>
  <si>
    <t>MLT</t>
  </si>
  <si>
    <t>MMR</t>
  </si>
  <si>
    <t>Montenegro</t>
  </si>
  <si>
    <t>MNE</t>
  </si>
  <si>
    <t>Mongolia</t>
  </si>
  <si>
    <t>MNG</t>
  </si>
  <si>
    <t>MOZ</t>
  </si>
  <si>
    <t>MRT</t>
  </si>
  <si>
    <t>Martinique</t>
  </si>
  <si>
    <t>MTQ</t>
  </si>
  <si>
    <t>Mauritius</t>
  </si>
  <si>
    <t>MUS</t>
  </si>
  <si>
    <t>MWI</t>
  </si>
  <si>
    <t>MYS</t>
  </si>
  <si>
    <t>NAM</t>
  </si>
  <si>
    <t>NER</t>
  </si>
  <si>
    <t>NGA</t>
  </si>
  <si>
    <t>NIC</t>
  </si>
  <si>
    <t>Niue</t>
  </si>
  <si>
    <t>NIU</t>
  </si>
  <si>
    <t>Netherlands</t>
  </si>
  <si>
    <t>NLD</t>
  </si>
  <si>
    <t>Norway</t>
  </si>
  <si>
    <t>NOR</t>
  </si>
  <si>
    <t>NPL</t>
  </si>
  <si>
    <t>Nauru</t>
  </si>
  <si>
    <t>NRU</t>
  </si>
  <si>
    <t>New Zealand</t>
  </si>
  <si>
    <t>NZL</t>
  </si>
  <si>
    <t>Oman</t>
  </si>
  <si>
    <t>OMN</t>
  </si>
  <si>
    <t>PAK</t>
  </si>
  <si>
    <t>PAN</t>
  </si>
  <si>
    <t>PER</t>
  </si>
  <si>
    <t>PHL</t>
  </si>
  <si>
    <t>Palau</t>
  </si>
  <si>
    <t>PLW</t>
  </si>
  <si>
    <t>PNG</t>
  </si>
  <si>
    <t>POL</t>
  </si>
  <si>
    <t>Puerto Rico</t>
  </si>
  <si>
    <t>PRI</t>
  </si>
  <si>
    <t>PRK</t>
  </si>
  <si>
    <t>Portugal</t>
  </si>
  <si>
    <t>PRT</t>
  </si>
  <si>
    <t>Paraguay</t>
  </si>
  <si>
    <t>PRY</t>
  </si>
  <si>
    <t>PSE</t>
  </si>
  <si>
    <t>Qatar</t>
  </si>
  <si>
    <t>QAT</t>
  </si>
  <si>
    <t>Réunion</t>
  </si>
  <si>
    <t>REU</t>
  </si>
  <si>
    <t>Kosovo</t>
  </si>
  <si>
    <t>RKS</t>
  </si>
  <si>
    <t>ROU</t>
  </si>
  <si>
    <t>RUS</t>
  </si>
  <si>
    <t>RWA</t>
  </si>
  <si>
    <t>Saudi Arabia</t>
  </si>
  <si>
    <t>SAU</t>
  </si>
  <si>
    <t>SDN</t>
  </si>
  <si>
    <t>SEN</t>
  </si>
  <si>
    <t>Singapore</t>
  </si>
  <si>
    <t>SGP</t>
  </si>
  <si>
    <t>Solomon Islands</t>
  </si>
  <si>
    <t>SLB</t>
  </si>
  <si>
    <t>Sierra Leone</t>
  </si>
  <si>
    <t>SLE</t>
  </si>
  <si>
    <t>SLV</t>
  </si>
  <si>
    <t>San Marino</t>
  </si>
  <si>
    <t>SMR</t>
  </si>
  <si>
    <t>SOM</t>
  </si>
  <si>
    <t>Serbia</t>
  </si>
  <si>
    <t>SRB</t>
  </si>
  <si>
    <t>SSD</t>
  </si>
  <si>
    <t>Sao Tome and Principe</t>
  </si>
  <si>
    <t>STP</t>
  </si>
  <si>
    <t>Suriname</t>
  </si>
  <si>
    <t>SUR</t>
  </si>
  <si>
    <t>SVK</t>
  </si>
  <si>
    <t>Slovenia</t>
  </si>
  <si>
    <t>SVN</t>
  </si>
  <si>
    <t>Sweden</t>
  </si>
  <si>
    <t>SWE</t>
  </si>
  <si>
    <t>SWZ</t>
  </si>
  <si>
    <t>Seychelles</t>
  </si>
  <si>
    <t>SYC</t>
  </si>
  <si>
    <t>SYR</t>
  </si>
  <si>
    <t>TCD</t>
  </si>
  <si>
    <t>TGO</t>
  </si>
  <si>
    <t>THA</t>
  </si>
  <si>
    <t>Tajikistan</t>
  </si>
  <si>
    <t>TJK</t>
  </si>
  <si>
    <t>Turkmenistan</t>
  </si>
  <si>
    <t>TKM</t>
  </si>
  <si>
    <t>TLS</t>
  </si>
  <si>
    <t>Tonga</t>
  </si>
  <si>
    <t>TON</t>
  </si>
  <si>
    <t>TTO</t>
  </si>
  <si>
    <t>TUN</t>
  </si>
  <si>
    <t>TUR</t>
  </si>
  <si>
    <t>Tuvalu</t>
  </si>
  <si>
    <t>TUV</t>
  </si>
  <si>
    <t>Taiwan, Province of China</t>
  </si>
  <si>
    <t>TWN</t>
  </si>
  <si>
    <t>TZA</t>
  </si>
  <si>
    <t>UGA</t>
  </si>
  <si>
    <t>UKR</t>
  </si>
  <si>
    <t>Uruguay</t>
  </si>
  <si>
    <t>URY</t>
  </si>
  <si>
    <t>United States</t>
  </si>
  <si>
    <t>USA</t>
  </si>
  <si>
    <t>Uzbekistan</t>
  </si>
  <si>
    <t>UZB</t>
  </si>
  <si>
    <t>St. Vincent and the Grenadines</t>
  </si>
  <si>
    <t>VCT</t>
  </si>
  <si>
    <t>VEN</t>
  </si>
  <si>
    <t>Virgin Islands, U.S.</t>
  </si>
  <si>
    <t>VIR</t>
  </si>
  <si>
    <t>VNM</t>
  </si>
  <si>
    <t>Vanuatu</t>
  </si>
  <si>
    <t>VUT</t>
  </si>
  <si>
    <t>Samoa</t>
  </si>
  <si>
    <t>WSM</t>
  </si>
  <si>
    <t>YEM</t>
  </si>
  <si>
    <t>South Africa</t>
  </si>
  <si>
    <t>ZAF</t>
  </si>
  <si>
    <t>ZMB</t>
  </si>
  <si>
    <t>ZWE</t>
  </si>
  <si>
    <t>Total sq.km.</t>
  </si>
  <si>
    <t>Nigeria, Niger, Chad, Cameroon</t>
  </si>
  <si>
    <t>NGA, NER, TCD, CMR</t>
  </si>
  <si>
    <t>Venezuela, Brazil, Colombia, Ecuador, Peru, Trinidad and Tobago, Chile, Dominican Republic, Panama</t>
  </si>
  <si>
    <t>VEN, BRA, COL, ECU, PER, TTO, CHL, DOM, PAN</t>
  </si>
  <si>
    <t>Syria, Türkiye, Iraq, Egypt, Jordan, Lebanon</t>
  </si>
  <si>
    <t>SYR, TUR, IRQ, EGY, JOR, LBN</t>
  </si>
  <si>
    <t>Türkiye, Greece</t>
  </si>
  <si>
    <t>TUR, GRC</t>
  </si>
  <si>
    <t>Algeria, Tunisia, Libya, Italy</t>
  </si>
  <si>
    <t>DZA, TUN, LBY, ITA</t>
  </si>
  <si>
    <t>Algeria, Morocco, Spain</t>
  </si>
  <si>
    <t>DZA, MAR, ESP</t>
  </si>
  <si>
    <t>Bangladesh, Myanmar</t>
  </si>
  <si>
    <t>BGD, MMR</t>
  </si>
  <si>
    <t>Madagascar, Malawi, Namibia, Eswatini, Zambia, Zimbabwe, Tanzania</t>
  </si>
  <si>
    <t>MDG, MWI, NAM, SWZ, ZMB, ZWE, TZA</t>
  </si>
  <si>
    <t>Armenia, Azerbaijan</t>
  </si>
  <si>
    <t>ARM, AZE</t>
  </si>
  <si>
    <t>Ethiopia, Somalia, Kenya</t>
  </si>
  <si>
    <t>ETH, SOM, KEN</t>
  </si>
  <si>
    <t>Türkiye, Syria</t>
  </si>
  <si>
    <t>TUR, SYR</t>
  </si>
  <si>
    <t>CrisisID</t>
  </si>
  <si>
    <t># of people facing minimal humanitarian needs (level 1)</t>
  </si>
  <si>
    <t># of people facing stressed humanitarian conditions and needs (level 2)</t>
  </si>
  <si>
    <t># of people facing moderate humanitarian conditions and needs (level 3)</t>
  </si>
  <si>
    <t># of people facing severe humanitarian conditions and needs (level 4)</t>
  </si>
  <si>
    <t># of people facing extreme humanitarian conditions and needs (level 5)</t>
  </si>
  <si>
    <t>Humanitarian Access</t>
  </si>
  <si>
    <t>Area affected by disaster</t>
  </si>
  <si>
    <t>Updated_score</t>
  </si>
  <si>
    <t>Dimension</t>
  </si>
  <si>
    <t>Category</t>
  </si>
  <si>
    <t>Component</t>
  </si>
  <si>
    <t>Indicator Name</t>
  </si>
  <si>
    <t>Description</t>
  </si>
  <si>
    <t>Relevance</t>
  </si>
  <si>
    <t>Validity / Limitation of indicator</t>
  </si>
  <si>
    <t>Data Sources</t>
  </si>
  <si>
    <t>Citation</t>
  </si>
  <si>
    <t>URL</t>
  </si>
  <si>
    <t>Inpact of the Crisis</t>
  </si>
  <si>
    <t>Total # of square kilometers affected by the crisis</t>
  </si>
  <si>
    <t>The Impact of crisis dimension reflects the impact of the crisis itself in terms of magnitude (its absolute scale in terms of people or area affected) and depth (its relative scale, i.e the proportion of the population affected in a geographical area). In absence of impact there won’t be a severity of the crisis, regardless from how intense the hazardous event is.</t>
  </si>
  <si>
    <t>OCHA; GDACS; UNOSAT; ACLED; INSO; HIIK</t>
  </si>
  <si>
    <t>Area affected by disaster (relative)</t>
  </si>
  <si>
    <t>% of square kilometers affected by the crisis on the total area of the country</t>
  </si>
  <si>
    <t>Total # of people living in the affected area</t>
  </si>
  <si>
    <t>OCHA; GDACS; USGS; UNOSAT; ACLED; INSO; HIIK; GHSL, JRC</t>
  </si>
  <si>
    <t>People living in the affected area (relative)</t>
  </si>
  <si>
    <t>% of people living in the affected area on the total population of the country</t>
  </si>
  <si>
    <t>Human impact</t>
  </si>
  <si>
    <t>Government; OCHA; Clusters</t>
  </si>
  <si>
    <t>People affected (relative)</t>
  </si>
  <si>
    <t>% of total population affected on the total population living in the affected area</t>
  </si>
  <si>
    <t>Government; Clusters; OCHA; IOM; UNHCR; IDMC</t>
  </si>
  <si>
    <t>People displaced (relative)</t>
  </si>
  <si>
    <t>People injured by disaster</t>
  </si>
  <si>
    <t>Total # of crisis related injured people</t>
  </si>
  <si>
    <t>Government; clusters; OCHA; WHO; activists; OHCHR</t>
  </si>
  <si>
    <t>Fatalities</t>
  </si>
  <si>
    <t>% of total Crisis Related Fatalities on the total population affected</t>
  </si>
  <si>
    <t>Physical and Economic Impact</t>
  </si>
  <si>
    <t>Physical Impact</t>
  </si>
  <si>
    <t>% of crisis related partially damaged buildings</t>
  </si>
  <si>
    <t>Government; clusters; OCHA; UNOSAT; Copernicus</t>
  </si>
  <si>
    <t>% of crisis related totally damaged buildings</t>
  </si>
  <si>
    <t>Economic Impact</t>
  </si>
  <si>
    <t>Economic losses</t>
  </si>
  <si>
    <t>Economic losses ('000 US$)</t>
  </si>
  <si>
    <t>People in need (level 3-5)</t>
  </si>
  <si>
    <t>Current level of humanitarian needs based on the effects of the crisis on the physical, social, mental, economic well-being of those affected</t>
  </si>
  <si>
    <t>Government; clusters; OCHA; HNOs; UN and NGOs; IPC</t>
  </si>
  <si>
    <t>None/minimal conditions</t>
  </si>
  <si>
    <t>People are facing none or minor shortages or/and accessibility problems regarding basic services, such as food, health, shelter, and WASH. People are able to meet basic needs without having to apply to irreversible coping strategies</t>
  </si>
  <si>
    <t>Stressed conditions</t>
  </si>
  <si>
    <t>People are facing some shortages or/and some availability and accessibility problems in regard to basic services but they are not life-threatening. Needs are more increased but are still not life-threatening. The affected population can meet their need by applying copying strategies. There may exist localized/targeted incidents of violence and/or human rights violations</t>
  </si>
  <si>
    <t>Moderate conditions</t>
  </si>
  <si>
    <t>People are facing shortages and/or availability and accessibility problems in regard to basic services that cause discomfort and/ or high level of suffering which can result in irreversible damages to the health status, but they are not life-threatening. Significant gaps are visible or people are marginally able to meet minimum needs only with irreversible coping strategies. As a result of shortages and disruption of services, may face potentially life-threatening consequences if not provided assistance. People may also face malnutrition. There may be physical and mental harm in populations resulting in a loss of dignity</t>
  </si>
  <si>
    <t>Severe conditions</t>
  </si>
  <si>
    <t>People are facing life-threatening conditions and significant shortages and/or availability and accessibility problems in regard to basic services causing high level of suffering and irreversible damages to health status. People may face severe food consumption gaps and have started to deplete their assets or already face an extreme loss of assets. This may result in very high levels of acute malnutrition and excess mortality. Presence of irreversible harm and heightened mortality as well as widespread grave violations of human rights</t>
  </si>
  <si>
    <t>Extreme conditions</t>
  </si>
  <si>
    <t>People are facing extreme shortages or availability and accessibility problems in regard to basic services. Deaths are directly caused by the current conditions and there is widespread mortality. People face a complete lack of food and/or other basic needs and starvation, death, and destitution are evident. Acute malnutrition may be widely reported. They may face grave human rights violations</t>
  </si>
  <si>
    <t>Social cohesion/Ethnic fractionalisation</t>
  </si>
  <si>
    <t>Ethnic fractionalisation Index is calculated using a simple Herfindahl concentration index from Ethnic Power Relations (EPR) Dataset.</t>
  </si>
  <si>
    <t>ETHZurich GREG</t>
  </si>
  <si>
    <t>Vogt, Manuel, Nils-Christian Bormann, Seraina Rüegger, Lars-Erik Cederman, Philipp Hunziker, and Luc Girardin. 2015. “Integrating Data on Ethnicity, Geography, and Conflict: The Ethnic Power Relations Data Set Family.” Journal of Conflict Resolution 59(7): 1327–42</t>
  </si>
  <si>
    <t>https://icr.ethz.ch/data/epr/</t>
  </si>
  <si>
    <t>Size of excluded ethnic groups</t>
  </si>
  <si>
    <t>The Minorities at Risk (MAR) project monitors and analyzes the status and conflicts of politically-active communal groups in all countries. The focus of the MAR project has been “minorities at risk.</t>
  </si>
  <si>
    <t>The Minorities at Risk (MAR) project,  Center for International Development and Conflict Management (CIDCM)</t>
  </si>
  <si>
    <t>Minorities at Risk Project. 2009. “Minorities at Risk Dataset.” College Park, MD: Center for
International Development and Conflict Management. Retrieved from
http://www.cidcm.umd.edu/mar/data.aspx on: 29/01/2018</t>
  </si>
  <si>
    <t>http://www.mar.umd.edu/mar_data.asp</t>
  </si>
  <si>
    <t>Social cohesion/Trust in society</t>
  </si>
  <si>
    <t>This is an additive index constructed from the Foreign Movement, Domestic Movement, Freedom of Speech, Freedom of Assembly &amp; Association, Workers’ Rights, Electoral Self-Determination, and Freedom of Religion indicators. It ranges from 0 (no government respect for these seven rights) to 14 (full government respect for these seven rights).</t>
  </si>
  <si>
    <t>CIRI Human Rights Dataset</t>
  </si>
  <si>
    <t>Cingranelli, David L., David L. Richards, and K. Chad Clay. 2014. "The CIRI Human Rights Dataset."  http://www.humanrightsdata.com. Version 2014.04.14.</t>
  </si>
  <si>
    <t>http://www.humanrightsdata.com/p/data-documentation.html</t>
  </si>
  <si>
    <t>The Bertelsmann Stiftung’s Transformation Index (BTI) analyzes and evaluates the quality of democracy, a market economy and political management in 129 developing and transition countries. It measures successes and setbacks on the path toward a democracy based on the rule of law and a socially responsible market economy. It also entails an evaluation of the rule of law including the separation of powers and the prosecution of office abuse.</t>
  </si>
  <si>
    <t>Bertelsmann Stiftung’s Transformation Index (BTI)</t>
  </si>
  <si>
    <t>https://www.bti-project.org/en/index/</t>
  </si>
  <si>
    <t>Social cohesion/Inequality</t>
  </si>
  <si>
    <t>The Gender Inequality Index (GII) reflects gender-based disadvantages in three dimensions—reproductive health, empowerment and the labour market. The value of GII range between 0 to 1, with 0 being 0% inequality, indicating women fare equally in comparison to men and 1 being 100% inequality, indicating women fare poorly in comparison to men.</t>
  </si>
  <si>
    <t>The Inequality component introduces the dispersion of conditions within population presented in Development &amp; Deprivation component. 
Countries with unequal distribution of human development also experience high inequality between women and men, and countries with high gender inequality also experience unequal distribution of human development.</t>
  </si>
  <si>
    <t>UNDP Human Development Report</t>
  </si>
  <si>
    <t>http://hdr.undp.org/en/composite/GII</t>
  </si>
  <si>
    <t>Gini index measures the extent to which the distribution of income or consumption expenditure among individuals or households within an economy deviates from a perfectly equal distribution. Thus a Gini index of 0 represents perfect equality, while an index of 100 implies perfect inequality.</t>
  </si>
  <si>
    <t>The Inequality component introduces the dispersion of conditions within population presented in Development &amp; Deprivation component.
The GINI index depict the wealth distribution within a country.</t>
  </si>
  <si>
    <t>World Bank</t>
  </si>
  <si>
    <t>http://data.worldbank.org/indicator/SI.POV.GINI</t>
  </si>
  <si>
    <t>Confict intensity</t>
  </si>
  <si>
    <t>The HIIK's annual publication Conflict Barometer describes the recent trends in global conflict developments, escalations, de-escalations, and settlements.</t>
  </si>
  <si>
    <t>HIIK</t>
  </si>
  <si>
    <t>Heidelberg Institute for International Conflict Research (HIIK) (2020): Conflict Barometer 2019, Heidelberg</t>
  </si>
  <si>
    <t>https://www.hiik.de/en/konfliktbarometer/</t>
  </si>
  <si>
    <t>People killed by disaster</t>
  </si>
  <si>
    <t># killed in the crisis affected area in the last three months</t>
  </si>
  <si>
    <t>ACLED; KII; INSO; Government</t>
  </si>
  <si>
    <t>Rule of Law Index (WGI)</t>
  </si>
  <si>
    <t>Rule of law captures perceptions of the extent to which agents have confidence in and abide by the rules of society, and in particular the quality of contract enforcement, property rights, the police, and the courts, as well as the likelihood of crime and violence.</t>
  </si>
  <si>
    <t>Worldwide Governance Indicators World Bank</t>
  </si>
  <si>
    <t>http://info.worldbank.org/governance/wgi/index.aspx</t>
  </si>
  <si>
    <t>Rule of Law Index (BTI)</t>
  </si>
  <si>
    <t>Freedom in the World is Freedom House’s flagship annual report, assessing the condition of political rights and civil liberties around the world. It is composed of numerical ratings and supporting descriptive texts for 195 countries.</t>
  </si>
  <si>
    <t>Freedom house</t>
  </si>
  <si>
    <t>https://freedomhouse.org/report/freedom-world/freedom-world-2017</t>
  </si>
  <si>
    <t>Corruption Perception Index CPI</t>
  </si>
  <si>
    <t>The CPI scores and ranks countries/territories based on how corrupt a country’s public sector is perceived to be. It is a composite index, a combination of surveys and assessments of corruption, collected by a variety of reputable institutions.</t>
  </si>
  <si>
    <t>The indicator captures the level of misuse of political power for private benefit, which is not directly considered in the construction of the government effectiveness even though interrelated.</t>
  </si>
  <si>
    <t>Trasparency International</t>
  </si>
  <si>
    <t>http://www.transparency.org/research/cpi/</t>
  </si>
  <si>
    <t>Number of different types of affected population groups</t>
  </si>
  <si>
    <t>Number of different types of affected population groups, based on categories of the IASC Humanitarian profile COD 2012. The final value represents a count of types of affected group, at the lowest level of the humanitarian profile page 5 of the document.</t>
  </si>
  <si>
    <t>Number and types of affected groups influence directly the complexity and difficulty in solving a humanitarian crisis, as the more groups in different settings, the more distinct intervention strategies will need to be designed and funded.</t>
  </si>
  <si>
    <t>Derived by ACAPS from: OCHA; IOM; CCCM cluster; UNHCR</t>
  </si>
  <si>
    <t>ACAPS</t>
  </si>
  <si>
    <t>This indicator refers to the general access of international actors into the country. It refers to registration, accreditation and visa policies, provision of taxes or fees on activities or goods; policies related to import and logistics; visa or accreditation delays or denial; discretional registration or visas by authorities, and presence of humanitarian organisations and workers in the country being allowed to operate.</t>
  </si>
  <si>
    <t>“Humanitarian Access, Methodology note”, ACAPS, July 2020</t>
  </si>
  <si>
    <t>https://www.acaps.org/sites/acaps/files/key-documents/files/20200608_acaps_access_technical_brief_july_2020_update.pdf</t>
  </si>
  <si>
    <t>This indicator refers to the in-country mobility of humanitarian workers in order to reach the affected population and transport relief items. It includes presence of taxes and fines on passage of goods and people, quotas and limits on relief items in specific areas, assistance seized, agencies on hold despite being ready to intervene, checkpoints, or closure of border crossings.</t>
  </si>
  <si>
    <t>This indicator refers to factors such as conditions imposed on the type of aid, or the modality of aid delivery.
It includes operational restrictions imposed by government as well as confiscation or diversion of aid.</t>
  </si>
  <si>
    <t xml:space="preserve">This indicator takes into account security incidents involving humanitarian organisations. Incidents include
attacks, abduction, execution, kidnapping of workers, and looting of humanitarian warehouses or
humanitarian assets. </t>
  </si>
  <si>
    <t>This indicator takes into account statements that demonstrate a recognition or denial of needs of a population or the rights of minorities, and any discrepancy between the reported humanitarian needs and official statements.</t>
  </si>
  <si>
    <t>This indicator refers to the affected population’s perspective. It assesses whether people are prevented from reaching aid or services – through various restrictions, such as prevention of the crossing of borders to seek refuge, administrative barriers, or requirements to have specific documents. Sieges, roadblocks, curfews, and harassment are be considered.</t>
  </si>
  <si>
    <t>This indicator takes into account the presence of ongoing hostilities or violence that affects humanitarian
operations, leading to decisions to divert or suspend aid, or to evacuate or modify operations.</t>
  </si>
  <si>
    <t>This indicator looks into how the presence of landmines or Unexploded Ordnance (UXOs) might hinder
humanitarian access</t>
  </si>
  <si>
    <t>This indicator looks into seasonal events or weather conditions as well as preexisting infrastructure. Status
of roads, bridges, and airfields are also considered, along with communications and logistical constraints
such as lack of fuel or assets hampering physical accessibility to people in need.</t>
  </si>
  <si>
    <t>Trend</t>
  </si>
  <si>
    <t>AFG002</t>
  </si>
  <si>
    <t>-</t>
  </si>
  <si>
    <t>AFG003</t>
  </si>
  <si>
    <t>AFG004</t>
  </si>
  <si>
    <t>AFG005</t>
  </si>
  <si>
    <t>AFG006</t>
  </si>
  <si>
    <t>ARG002</t>
  </si>
  <si>
    <t>ARM002</t>
  </si>
  <si>
    <t>AZE002</t>
  </si>
  <si>
    <t>BDI002</t>
  </si>
  <si>
    <t>BDI003</t>
  </si>
  <si>
    <t>BFA003</t>
  </si>
  <si>
    <t>BFA004</t>
  </si>
  <si>
    <t>BGD004</t>
  </si>
  <si>
    <t>BGD006</t>
  </si>
  <si>
    <t>BGD007</t>
  </si>
  <si>
    <t>BGD008</t>
  </si>
  <si>
    <t>BGD009</t>
  </si>
  <si>
    <t>BGD010</t>
  </si>
  <si>
    <t>BGD011</t>
  </si>
  <si>
    <t>BHS002</t>
  </si>
  <si>
    <t>BIH002</t>
  </si>
  <si>
    <t>BRA003</t>
  </si>
  <si>
    <t>CAF002</t>
  </si>
  <si>
    <t>CHN002</t>
  </si>
  <si>
    <t>CHN003</t>
  </si>
  <si>
    <t>COD002</t>
  </si>
  <si>
    <t>COD003</t>
  </si>
  <si>
    <t>COG002</t>
  </si>
  <si>
    <t>COG004</t>
  </si>
  <si>
    <t>COL003</t>
  </si>
  <si>
    <t>COM002</t>
  </si>
  <si>
    <t>DJI004</t>
  </si>
  <si>
    <t>EGY001</t>
  </si>
  <si>
    <t>EGY002</t>
  </si>
  <si>
    <t>EGY003</t>
  </si>
  <si>
    <t>ETH002</t>
  </si>
  <si>
    <t>FJI002</t>
  </si>
  <si>
    <t>GMB002</t>
  </si>
  <si>
    <t>GTM003</t>
  </si>
  <si>
    <t>HND002</t>
  </si>
  <si>
    <t>HTI002</t>
  </si>
  <si>
    <t>IDN001</t>
  </si>
  <si>
    <t>IDN003</t>
  </si>
  <si>
    <t>IDN005</t>
  </si>
  <si>
    <t>IDN006</t>
  </si>
  <si>
    <t>IDN007</t>
  </si>
  <si>
    <t>IDN008</t>
  </si>
  <si>
    <t>IND001</t>
  </si>
  <si>
    <t>IND002</t>
  </si>
  <si>
    <t>IND003</t>
  </si>
  <si>
    <t>IND004</t>
  </si>
  <si>
    <t>IND005</t>
  </si>
  <si>
    <t>IRN002</t>
  </si>
  <si>
    <t>IRN003</t>
  </si>
  <si>
    <t>JOR001</t>
  </si>
  <si>
    <t>JOR003</t>
  </si>
  <si>
    <t>KEN004</t>
  </si>
  <si>
    <t>KEN005</t>
  </si>
  <si>
    <t>LAO002</t>
  </si>
  <si>
    <t>LAO003</t>
  </si>
  <si>
    <t>LBN001</t>
  </si>
  <si>
    <t>LBN003</t>
  </si>
  <si>
    <t>LBN004</t>
  </si>
  <si>
    <t>LBN005</t>
  </si>
  <si>
    <t>LBY003</t>
  </si>
  <si>
    <t>LKA002</t>
  </si>
  <si>
    <t>LKA003</t>
  </si>
  <si>
    <t>LKA004</t>
  </si>
  <si>
    <t>LSO002</t>
  </si>
  <si>
    <t>LSO003</t>
  </si>
  <si>
    <t>MAR001</t>
  </si>
  <si>
    <t>MAR003</t>
  </si>
  <si>
    <t>MDG001</t>
  </si>
  <si>
    <t>MDG003</t>
  </si>
  <si>
    <t>MDG004</t>
  </si>
  <si>
    <t>MDG005</t>
  </si>
  <si>
    <t>MDG006</t>
  </si>
  <si>
    <t>MDG007</t>
  </si>
  <si>
    <t>MDG008</t>
  </si>
  <si>
    <t>MDG009</t>
  </si>
  <si>
    <t>MEX004</t>
  </si>
  <si>
    <t>MMR005</t>
  </si>
  <si>
    <t>MNG001</t>
  </si>
  <si>
    <t>MNG002</t>
  </si>
  <si>
    <t>MNG003</t>
  </si>
  <si>
    <t>MNG004</t>
  </si>
  <si>
    <t>MOZ002</t>
  </si>
  <si>
    <t>MOZ003</t>
  </si>
  <si>
    <t>MOZ005</t>
  </si>
  <si>
    <t>MOZ006</t>
  </si>
  <si>
    <t>MOZ007</t>
  </si>
  <si>
    <t>MOZ008</t>
  </si>
  <si>
    <t>MOZ009</t>
  </si>
  <si>
    <t>MOZ010</t>
  </si>
  <si>
    <t>MRT001</t>
  </si>
  <si>
    <t>MWI003</t>
  </si>
  <si>
    <t>MWI004</t>
  </si>
  <si>
    <t>MWI005</t>
  </si>
  <si>
    <t>NER001</t>
  </si>
  <si>
    <t>NER005</t>
  </si>
  <si>
    <t>NGA002</t>
  </si>
  <si>
    <t>NGA005</t>
  </si>
  <si>
    <t>NIC002</t>
  </si>
  <si>
    <t>NPL002</t>
  </si>
  <si>
    <t>NPL003</t>
  </si>
  <si>
    <t>PAK002</t>
  </si>
  <si>
    <t>PAK003</t>
  </si>
  <si>
    <t>PAK005</t>
  </si>
  <si>
    <t>PHL004</t>
  </si>
  <si>
    <t>PHL005</t>
  </si>
  <si>
    <t>PHL006</t>
  </si>
  <si>
    <t>PHL007</t>
  </si>
  <si>
    <t>PHL008</t>
  </si>
  <si>
    <t>PHL009</t>
  </si>
  <si>
    <t>PHL010</t>
  </si>
  <si>
    <t>PHL011</t>
  </si>
  <si>
    <t>PHL012</t>
  </si>
  <si>
    <t>PHL013</t>
  </si>
  <si>
    <t>PHL014</t>
  </si>
  <si>
    <t>PHL015</t>
  </si>
  <si>
    <t>PNG001</t>
  </si>
  <si>
    <t>PNG002</t>
  </si>
  <si>
    <t>PNG004</t>
  </si>
  <si>
    <t>PNG005</t>
  </si>
  <si>
    <t>REG003</t>
  </si>
  <si>
    <t>SDN002</t>
  </si>
  <si>
    <t>SDN003</t>
  </si>
  <si>
    <t>SDN004</t>
  </si>
  <si>
    <t>SDN006</t>
  </si>
  <si>
    <t>SDN007</t>
  </si>
  <si>
    <t>SDN008</t>
  </si>
  <si>
    <t>SOM004</t>
  </si>
  <si>
    <t>SSD002</t>
  </si>
  <si>
    <t>SSD003</t>
  </si>
  <si>
    <t>SYR001</t>
  </si>
  <si>
    <t>SYR002</t>
  </si>
  <si>
    <t>TCD002</t>
  </si>
  <si>
    <t>TCD006</t>
  </si>
  <si>
    <t>TCD008</t>
  </si>
  <si>
    <t>THA002</t>
  </si>
  <si>
    <t>TLS002</t>
  </si>
  <si>
    <t>TON002</t>
  </si>
  <si>
    <t>UGA001</t>
  </si>
  <si>
    <t>UGA002</t>
  </si>
  <si>
    <t>UGA003</t>
  </si>
  <si>
    <t>UGA004</t>
  </si>
  <si>
    <t>UGA006</t>
  </si>
  <si>
    <t>UGA007</t>
  </si>
  <si>
    <t>VCT002</t>
  </si>
  <si>
    <t>VNM002</t>
  </si>
  <si>
    <t>VUT002</t>
  </si>
  <si>
    <t>VUT003</t>
  </si>
  <si>
    <t>XXX002</t>
  </si>
  <si>
    <t>XXX003</t>
  </si>
  <si>
    <t>ZWE002</t>
  </si>
  <si>
    <t>ZWE003</t>
  </si>
  <si>
    <t>GlideNumber</t>
  </si>
  <si>
    <t>SeverityGlideNumber</t>
  </si>
  <si>
    <t>ISO3 code</t>
  </si>
  <si>
    <t>Region</t>
  </si>
  <si>
    <t>First country</t>
  </si>
  <si>
    <t>Crisis description</t>
  </si>
  <si>
    <t>Connected crises</t>
  </si>
  <si>
    <t>Starting date</t>
  </si>
  <si>
    <t>Duration (days)</t>
  </si>
  <si>
    <t>Geoscope</t>
  </si>
  <si>
    <t>ADM1</t>
  </si>
  <si>
    <t>ADM1 name</t>
  </si>
  <si>
    <t>Asia</t>
  </si>
  <si>
    <t>Conflict,Violence,Displacement,Drought,Earthquake,Socio-political</t>
  </si>
  <si>
    <t>Complex crisis</t>
  </si>
  <si>
    <t>https://www.acaps.org/country/Afghanistan/crisis/Complex-crisis</t>
  </si>
  <si>
    <t>Before 2019</t>
  </si>
  <si>
    <t>More than 2 years</t>
  </si>
  <si>
    <t>National</t>
  </si>
  <si>
    <t>Africa</t>
  </si>
  <si>
    <t>Drought</t>
  </si>
  <si>
    <t>Drought in South-West</t>
  </si>
  <si>
    <t>https://www.acaps.org/country/Angola/crisis/Drought-in-South-West</t>
  </si>
  <si>
    <t>14/12/2021</t>
  </si>
  <si>
    <t>Subnational</t>
  </si>
  <si>
    <t>AGO.8_1,AGO.10_1,AGO.16_1</t>
  </si>
  <si>
    <t>Cunene,Huíla,Namibe</t>
  </si>
  <si>
    <t>Middle east</t>
  </si>
  <si>
    <t>Displacement,Socio-political</t>
  </si>
  <si>
    <t>Refugees from Nagorno-Karabakh</t>
  </si>
  <si>
    <t>https://www.acaps.org/country/Armenia/crisis/Refugees-from-Nagorno-Karabakh</t>
  </si>
  <si>
    <t>27/11/2024</t>
  </si>
  <si>
    <t>Violence,Displacement,Floods</t>
  </si>
  <si>
    <t xml:space="preserve">Complex crisis </t>
  </si>
  <si>
    <t>https://www.acaps.org/country/Burundi/crisis/Complex-crisis</t>
  </si>
  <si>
    <t>RWA002,TZA002</t>
  </si>
  <si>
    <t>Conflict,Displacement,Violence</t>
  </si>
  <si>
    <t>Conflict in northern region in Benin</t>
  </si>
  <si>
    <t>https://www.acaps.org/country/Benin/crisis/Conflict-in-northern-region-in-Benin</t>
  </si>
  <si>
    <t>31/05/2024</t>
  </si>
  <si>
    <t>BEN.1_1,BEN.2_1</t>
  </si>
  <si>
    <t>Alibori,Atakora</t>
  </si>
  <si>
    <t>Conflict</t>
  </si>
  <si>
    <t>https://www.acaps.org/country/Burkina Faso/crisis/Conflict</t>
  </si>
  <si>
    <t>Conflict,Violence,Displacement,Floods</t>
  </si>
  <si>
    <t>Country Level</t>
  </si>
  <si>
    <t>https://www.acaps.org/country/Bangladesh/crisis/Country-Level</t>
  </si>
  <si>
    <t>BGD002,BGD008</t>
  </si>
  <si>
    <t>01/05/2020</t>
  </si>
  <si>
    <t>BGD.7_1,BGD.6_1,BGD.5_1,BGD.3_1,BGD.2_1</t>
  </si>
  <si>
    <t>Sylhet,Rangpur,Rajshahi,Dhaka,Chittagong</t>
  </si>
  <si>
    <t>Conflict,Violence,Displacement</t>
  </si>
  <si>
    <t>Rohingya Refugees</t>
  </si>
  <si>
    <t>https://www.acaps.org/country/Bangladesh/crisis/Rohingya-Refugees</t>
  </si>
  <si>
    <t>MMR002,BGD001</t>
  </si>
  <si>
    <t>BGD.2_1</t>
  </si>
  <si>
    <t>Chittagong</t>
  </si>
  <si>
    <t>Food Security,Socio-political,Cyclone,Floods,Other seasonal event</t>
  </si>
  <si>
    <t>https://www.acaps.org/country/Bangladesh/crisis/Chronic-Food-Security-Crisis-in-Bangladesh</t>
  </si>
  <si>
    <t>24/04/2024</t>
  </si>
  <si>
    <t>Cyclone,Floods</t>
  </si>
  <si>
    <t>Cyclone Remal in Bangladesh</t>
  </si>
  <si>
    <t>https://www.acaps.org/country/Bangladesh/crisis/Cyclone-Remal-in-Bangladesh</t>
  </si>
  <si>
    <t>20/06/2024</t>
  </si>
  <si>
    <t>BGD.1_1,BGD.4_1,BGD.2_1,BGD.3_1</t>
  </si>
  <si>
    <t>Barisal,Khulna,Chittagong,Dhaka</t>
  </si>
  <si>
    <t>Floods</t>
  </si>
  <si>
    <t>https://www.acaps.org/country/Bangladesh/crisis/2024-Monsoon-Floods</t>
  </si>
  <si>
    <t>31/07/2024</t>
  </si>
  <si>
    <t>BGD.3_1,BGD.5_1,BGD.6_1,BGD.7_1,BGD.8_1</t>
  </si>
  <si>
    <t>Dhaka,Rajshahi,Rangpur,Sylhet,Mymensingh</t>
  </si>
  <si>
    <t>Europe</t>
  </si>
  <si>
    <t>Conflict,Displacement</t>
  </si>
  <si>
    <t>Displacement from Russia-Ukraine conflict</t>
  </si>
  <si>
    <t>https://www.acaps.org/country/Bulgaria/crisis/Displacement-from-Russia-Ukraine-conflict</t>
  </si>
  <si>
    <t>UKR002,POL002,HUN002,MDA002,SVK002,ROU002,RUS002,BLR002,CZE002,LVA002,LTU002,EST002</t>
  </si>
  <si>
    <t>24/11/2023</t>
  </si>
  <si>
    <t>BGR.3_1,BGR.24_1,BGR.2_1,BGR.21_1,BGR.14_1</t>
  </si>
  <si>
    <t>Dobrich,Varna,Burgas,Sofia,Plovdiv</t>
  </si>
  <si>
    <t>Displacement,Conflict</t>
  </si>
  <si>
    <t>https://www.acaps.org/country/Belarus/crisis/Displacement-from-Russia-Ukraine-conflict</t>
  </si>
  <si>
    <t>UKR002,POL002,HUN002,MDA002,SVK002,ROU002,RUS002,BGR002,CZE002,LVA002,LTU002,EST002</t>
  </si>
  <si>
    <t>Americas</t>
  </si>
  <si>
    <t>Displacement,Floods</t>
  </si>
  <si>
    <t>Country level</t>
  </si>
  <si>
    <t>https://www.acaps.org/country/Brazil/crisis/Country-level</t>
  </si>
  <si>
    <t>BRA002,BRA003</t>
  </si>
  <si>
    <t>04/01/2022</t>
  </si>
  <si>
    <t>Displacement</t>
  </si>
  <si>
    <t>Venezuelan refugees</t>
  </si>
  <si>
    <t>https://www.acaps.org/country/Brazil/crisis/Venezuelan-refugees</t>
  </si>
  <si>
    <t>BRA.23_1</t>
  </si>
  <si>
    <t>Roraima</t>
  </si>
  <si>
    <t>https://www.acaps.org/country/Brazil/crisis/Drought-in-the-Amazonas</t>
  </si>
  <si>
    <t>28/11/2023</t>
  </si>
  <si>
    <t>BRA.4_1</t>
  </si>
  <si>
    <t>Amazonas</t>
  </si>
  <si>
    <t>https://www.acaps.org/country/Brazil/crisis/Floods-in-Rio-Grande-do-Sul</t>
  </si>
  <si>
    <t>12/09/2024</t>
  </si>
  <si>
    <t>BRA.21_1</t>
  </si>
  <si>
    <t>Rio Grande do Sul</t>
  </si>
  <si>
    <t>https://www.acaps.org/country/CAR/crisis/Complex-crisis</t>
  </si>
  <si>
    <t>https://www.acaps.org/country/Chile/crisis/Venezuelan-refugees</t>
  </si>
  <si>
    <t>11/02/2022</t>
  </si>
  <si>
    <t>https://www.acaps.org/country/Cameroon/crisis/Country-level</t>
  </si>
  <si>
    <t>https://www.acaps.org/country/Cameroon/crisis/Lake-Chad-basin-crisis</t>
  </si>
  <si>
    <t>CMR.4_1</t>
  </si>
  <si>
    <t>Extrême-Nord</t>
  </si>
  <si>
    <t>Anglophone crisis</t>
  </si>
  <si>
    <t>https://www.acaps.org/country/Cameroon/crisis/Anglophone-crisis</t>
  </si>
  <si>
    <t>CMR.6_1,CMR.9_1,CMR.8_1,CMR.5_1,CMR.1_1,CMR.2_1</t>
  </si>
  <si>
    <t>Nord-Ouest,Sud-Ouest,Ouest,Littoral,Adamaoua,Centre</t>
  </si>
  <si>
    <t>CAR refugees</t>
  </si>
  <si>
    <t>https://www.acaps.org/country/Cameroon/crisis/CAR-refugees</t>
  </si>
  <si>
    <t>CMR.1_1,CMR.3_1</t>
  </si>
  <si>
    <t>Adamaoua,Est</t>
  </si>
  <si>
    <t>Conflict,Displacement,Socio-political</t>
  </si>
  <si>
    <t>https://www.acaps.org/country/DRC/crisis/Complex-crisis</t>
  </si>
  <si>
    <t>https://www.acaps.org/country/Congo/crisis/Complex-crisis</t>
  </si>
  <si>
    <t>01/12/2019</t>
  </si>
  <si>
    <t>Socio-political,Conflict,Violence,Floods,Displacement</t>
  </si>
  <si>
    <t>https://www.acaps.org/country/Colombia/crisis/Complex-crisis</t>
  </si>
  <si>
    <t xml:space="preserve">Venezuelan refugees </t>
  </si>
  <si>
    <t>https://www.acaps.org/country/Colombia/crisis/Venezuelan-refugees</t>
  </si>
  <si>
    <t>Nicaraguan refugees</t>
  </si>
  <si>
    <t>https://www.acaps.org/country/Costa Rica/crisis/Nicaraguan-refugees</t>
  </si>
  <si>
    <t>01/04/2019</t>
  </si>
  <si>
    <t>https://www.acaps.org/country/Czech Republic/crisis/Displacement-from-Russia-Ukraine-conflict</t>
  </si>
  <si>
    <t>UKR002,POL002,HUN002,MDA002,SVK002,ROU002,RUS002,BLR002,BGR002,LVA002,LTU002,EST002</t>
  </si>
  <si>
    <t>Displacement,Drought</t>
  </si>
  <si>
    <t>https://www.acaps.org/country/Djibouti/crisis/Country-level</t>
  </si>
  <si>
    <t>Mixed Migration</t>
  </si>
  <si>
    <t>https://www.acaps.org/country/Djibouti/crisis/Mixed-Migration</t>
  </si>
  <si>
    <t>https://www.acaps.org/country/Djibouti/crisis/Drought</t>
  </si>
  <si>
    <t>https://www.acaps.org/country/Dominican Republic/crisis/Venezuelan-refugees</t>
  </si>
  <si>
    <t>https://www.acaps.org/country/Algeria/crisis/Mixed-Migration</t>
  </si>
  <si>
    <t>ESP002,ITA002</t>
  </si>
  <si>
    <t>Sahrawi refugees</t>
  </si>
  <si>
    <t>https://www.acaps.org/country/Algeria/crisis/Sahrawi-refugees</t>
  </si>
  <si>
    <t>DZA.44_1</t>
  </si>
  <si>
    <t>Tindouf</t>
  </si>
  <si>
    <t>https://www.acaps.org/country/Algeria/crisis/Country-level</t>
  </si>
  <si>
    <t>23/06/2020</t>
  </si>
  <si>
    <t>https://www.acaps.org/country/Ecuador/crisis/Venezuelan-refugees</t>
  </si>
  <si>
    <t>Refugees crisis</t>
  </si>
  <si>
    <t>https://www.acaps.org/country/Egypt/crisis/Refugees-crisis</t>
  </si>
  <si>
    <t>SDN001,SYR003</t>
  </si>
  <si>
    <t>24/07/2023</t>
  </si>
  <si>
    <t>Socio-political,Displacement</t>
  </si>
  <si>
    <t>https://www.acaps.org/country/Eritrea/crisis/Complex-crisis</t>
  </si>
  <si>
    <t>ETH004,ETH003</t>
  </si>
  <si>
    <t>https://www.acaps.org/country/Spain/crisis/Mixed-Migration</t>
  </si>
  <si>
    <t>DZA002,TUN002,MAR002,LBY002</t>
  </si>
  <si>
    <t>ESP.13_1,ESP.14_1,ESP.1_1,ESP.7_1</t>
  </si>
  <si>
    <t>Islas Baleares,Islas Canarias,Andalucía,Ceuta y Melilla</t>
  </si>
  <si>
    <t>https://www.acaps.org/country/Estonia/crisis/Displacement-from-Russia-Ukraine-conflict</t>
  </si>
  <si>
    <t>UKR002,POL002,HUN002,MDA002,SVK002,ROU002,RUS002,BLR002,BGR002,CZE002,LVA002,LTU002</t>
  </si>
  <si>
    <t>Displacement,Floods,Conflict</t>
  </si>
  <si>
    <t>https://www.acaps.org/country/Ethiopia/crisis/Complex-crisis</t>
  </si>
  <si>
    <t>https://www.acaps.org/country/Ethiopia/crisis/International-Displacement</t>
  </si>
  <si>
    <t>01/06/2020</t>
  </si>
  <si>
    <t>https://www.acaps.org/country/Ethiopia/crisis/Northern-Ethiopia-Conflict</t>
  </si>
  <si>
    <t>04/12/2020</t>
  </si>
  <si>
    <t>ETH.2_1,ETH.3_1,ETH.11_1</t>
  </si>
  <si>
    <t>Afar,Amhara,Tigray</t>
  </si>
  <si>
    <t>https://www.acaps.org/country/Ethiopia/crisis/Drought</t>
  </si>
  <si>
    <t>08/02/2022</t>
  </si>
  <si>
    <t>ETH.8_1,ETH.9_1,ETH.10_1,ETH.3_1</t>
  </si>
  <si>
    <t>Oromia,Somali,Southern Nations, Nationalities and Peoples,Amhara</t>
  </si>
  <si>
    <t>https://www.acaps.org/country/Greece/crisis/Mixed-Migration</t>
  </si>
  <si>
    <t>GRC.1_1</t>
  </si>
  <si>
    <t>Aegean</t>
  </si>
  <si>
    <t>Violence,Socio-political,Other seasonal event</t>
  </si>
  <si>
    <t>https://www.acaps.org/country/Guatemala/crisis/Complex-crisis</t>
  </si>
  <si>
    <t>https://www.acaps.org/country/Honduras/crisis/Complex-crisis</t>
  </si>
  <si>
    <t>Earthquake,Violence,Socio-political,Other seasonal event</t>
  </si>
  <si>
    <t>https://www.acaps.org/country/Haiti/crisis/Complex-crisis</t>
  </si>
  <si>
    <t>https://www.acaps.org/country/Hungary/crisis/Displacement-from-Russia-Ukraine-conflict</t>
  </si>
  <si>
    <t>UKR002,POL002,MDA002,SVK002,ROU002,RUS002,BLR002,BGR002,CZE002,LVA002,LTU002,EST002</t>
  </si>
  <si>
    <t>28/02/2022</t>
  </si>
  <si>
    <t>HUN.16_1</t>
  </si>
  <si>
    <t>Szabolcs-Szatmár-Bereg</t>
  </si>
  <si>
    <t>Socio-political,Violence,Conflict</t>
  </si>
  <si>
    <t>https://www.acaps.org/country/Indonesia/crisis/Papua-Conflict</t>
  </si>
  <si>
    <t>01/07/2019</t>
  </si>
  <si>
    <t>IDN.23_1,IDN.22_1</t>
  </si>
  <si>
    <t>Papua,Papua Barat</t>
  </si>
  <si>
    <t>https://www.acaps.org/country/India/crisis/2024-Monsoon-Floods</t>
  </si>
  <si>
    <t>30/09/2024</t>
  </si>
  <si>
    <t>IND.2_1,IND.32_1,IND.33_1</t>
  </si>
  <si>
    <t>Andhra Pradesh,Telangana,Tripura</t>
  </si>
  <si>
    <t>Afghan Refugees</t>
  </si>
  <si>
    <t>https://www.acaps.org/country/Iran/crisis/Afghan-Refugees</t>
  </si>
  <si>
    <t>01/03/2020</t>
  </si>
  <si>
    <t>IRN.6_1,IRN.28_1,IRN.24_1</t>
  </si>
  <si>
    <t>Esfahan,Tehran,Razavi Khorasan</t>
  </si>
  <si>
    <t>Violence,Displacement,Socio-political,Conflict</t>
  </si>
  <si>
    <t>https://www.acaps.org/country/Iraq/crisis/Country-level</t>
  </si>
  <si>
    <t>IRQ.1_1,IRQ.2_1,IRQ.4_1,IRQ.5_1,IRQ.6_1,IRQ.7_1,IRQ.8_1,IRQ.9_1,IRQ.10_1,IRQ.11_1,IRQ.12_1,IRQ.13_1,IRQ.14_1,IRQ.15_1,IRQ.16_1,IRQ.17_1,IRQ.18_1</t>
  </si>
  <si>
    <t>Al-Anbar,Al-Basrah,Al-Qadisiyah,An-Najaf,Arbil,As-Sulaymaniyah,At-Ta'mim,Babil,Baghdad,Dhi-Qar,Dihok,Diyala,Karbala',Maysan,Ninawa,Sala ad-Din,Wasit</t>
  </si>
  <si>
    <t>Conflict,Socio-political,Violence</t>
  </si>
  <si>
    <t>https://www.acaps.org/country/Iraq/crisis/Conflict</t>
  </si>
  <si>
    <t>Syrian Refugees</t>
  </si>
  <si>
    <t>https://www.acaps.org/country/Iraq/crisis/Syrian-Refugees</t>
  </si>
  <si>
    <t>IRQ.6_1,IRQ.7_1,IRQ.12_1</t>
  </si>
  <si>
    <t>Arbil,As-Sulaymaniyah,Dihok</t>
  </si>
  <si>
    <t>https://www.acaps.org/country/Italy/crisis/Mixed-Migration</t>
  </si>
  <si>
    <t>TUN002,MAR002,LBY002,DZA002</t>
  </si>
  <si>
    <t>ITA.4_1,ITA.15_1</t>
  </si>
  <si>
    <t>Calabria,Sicily</t>
  </si>
  <si>
    <t>Syrian refugees</t>
  </si>
  <si>
    <t>https://www.acaps.org/country/Jordan/crisis/Syrian-refugees</t>
  </si>
  <si>
    <t>JOR.2_1,JOR.5_1,JOR.10_1,JOR.12_1</t>
  </si>
  <si>
    <t>Amman,Irbid,Mafraq,Zarqa</t>
  </si>
  <si>
    <t>Drought,Displacement</t>
  </si>
  <si>
    <t xml:space="preserve">Country level </t>
  </si>
  <si>
    <t>https://www.acaps.org/country/Kenya/crisis/Country-level</t>
  </si>
  <si>
    <t>01/06/2019</t>
  </si>
  <si>
    <t>Refugee situation</t>
  </si>
  <si>
    <t>https://www.acaps.org/country/Kenya/crisis/Refugee-situation</t>
  </si>
  <si>
    <t>SSD001,SOM001</t>
  </si>
  <si>
    <t>KEN.7_1,KEN.43_1</t>
  </si>
  <si>
    <t>Garissa,Turkana</t>
  </si>
  <si>
    <t>https://www.acaps.org/country/Kenya/crisis/Drought</t>
  </si>
  <si>
    <t>KEN.7_1,KEN.6_1,KEN.1_1,KEN.9_1,KEN.10_1,KEN.14_1,KEN.18_1,KEN.19_1,KEN.20_1,KEN.21_1,KEN.23_1,KEN.24_1,KEN.25_1,KEN.26_1,KEN.33_1,KEN.36_1,KEN.37_1,KEN.39_1,KEN.40_1,KEN.41_1,KEN.43_1,KEN.46_1,KEN.47_1</t>
  </si>
  <si>
    <t>Garissa,Embu,Baringo,Isiolo,Kajiado,Kilifi,Kitui,Kwale,Laikipia,Lamu,Makueni,Mandera,Marsabit,Meru,Narok,Nyeri,Samburu,Taita Taveta,Tana River,Tharaka-Nithi,Turkana,Wajir,West Pokot</t>
  </si>
  <si>
    <t>Typhoon Yagi</t>
  </si>
  <si>
    <t>https://www.acaps.org/country/Laos/crisis/Typhoon-Yagi</t>
  </si>
  <si>
    <t>25/09/2024</t>
  </si>
  <si>
    <t>LAO.2_1,LAO.7_1,LAO.8_1,LAO.9_1,LAO.10_1,LAO.15_1,LAO.18_1,LAO.13_1</t>
  </si>
  <si>
    <t>Bokeo,Louang Namtha,Louangphrabang,Oudômxai,Phôngsali,Xaignabouri,Xiangkhoang,Vientiane [prefecture]</t>
  </si>
  <si>
    <t>https://www.acaps.org/country/Lebanon/crisis/Syrian-refugees</t>
  </si>
  <si>
    <t>Socio-political,Violence,Tecnological Disaster,Displacement</t>
  </si>
  <si>
    <t>https://www.acaps.org/country/Lebanon/crisis/Complex-crisis</t>
  </si>
  <si>
    <t>https://www.acaps.org/country/Libya/crisis/Complex-crisis</t>
  </si>
  <si>
    <t>https://www.acaps.org/country/Libya/crisis/Mixed-Migration</t>
  </si>
  <si>
    <t>ITA002,ESP002</t>
  </si>
  <si>
    <t>Refugees from Sudan</t>
  </si>
  <si>
    <t>https://www.acaps.org/country/Libya/crisis/Refugees-from-Sudan</t>
  </si>
  <si>
    <t>LBY.20_1,LBY.12_1,LBY.6_1,LBY.9_1</t>
  </si>
  <si>
    <t>Tripoli,Benghazi,Al Kufrah,Al Wahat</t>
  </si>
  <si>
    <t>Socio-political,Food Security,Floods</t>
  </si>
  <si>
    <t>Multiple crises</t>
  </si>
  <si>
    <t>https://www.acaps.org/country/Sri Lanka/crisis/Multiple-crises</t>
  </si>
  <si>
    <t>31/10/2023</t>
  </si>
  <si>
    <t>LKA.1_1,LKA.13_1,LKA.19_1,LKA.15_1,LKA.2_1,LKA.4_1,LKA.9_1,LKA.24_1,LKA.25_1,LKA.5_1,LKA.7_1,LKA.10_1,LKA.22_1</t>
  </si>
  <si>
    <t>Ampara,Kilinochchi,Mullaitivu,Mannar,Anuradhapura,Batticaloa,Jaffna,Trincomalee,Vavuniya,Colombo,Gampaha,Kalutara,Puttalam</t>
  </si>
  <si>
    <t>2024 Inter-monsoon Floods</t>
  </si>
  <si>
    <t>https://www.acaps.org/country/Sri Lanka/crisis/2024-Inter-monsoon-Floods</t>
  </si>
  <si>
    <t>31/10/2024</t>
  </si>
  <si>
    <t>LKA.5_1,LKA.7_1,LKA.10_1,LKA.22_1</t>
  </si>
  <si>
    <t>Colombo,Gampaha,Kalutara,Puttalam</t>
  </si>
  <si>
    <t>Cyclone</t>
  </si>
  <si>
    <t>Cyclone Fengal</t>
  </si>
  <si>
    <t>https://www.acaps.org/country/Sri Lanka/crisis/Cyclone-Fengal</t>
  </si>
  <si>
    <t>19/12/2024</t>
  </si>
  <si>
    <t>LKA.1_1,LKA.13_1,LKA.19_1,LKA.15_1,LKA.2_1,LKA.4_1,LKA.9_1,LKA.24_1,LKA.25_1</t>
  </si>
  <si>
    <t>Ampara,Kilinochchi,Mullaitivu,Mannar,Anuradhapura,Batticaloa,Jaffna,Trincomalee,Vavuniya</t>
  </si>
  <si>
    <t>Food security crisis</t>
  </si>
  <si>
    <t>https://www.acaps.org/country/Lesotho/crisis/Food-security-crisis</t>
  </si>
  <si>
    <t>27/08/2024</t>
  </si>
  <si>
    <t>LSO.1_1,LSO.2_1,LSO.3_1,LSO.4_1,LSO.5_1,LSO.6_1,LSO.7_1,LSO.8_1,LSO.9_1,LSO.10_1</t>
  </si>
  <si>
    <t>Berea,Butha-Buthe,Leribe,Mafeteng,Maseru,Mohale's Hoek,Mokhotlong,Qacha's Nek,Quthing,Thaba-Tseka</t>
  </si>
  <si>
    <t>https://www.acaps.org/country/Lithuania/crisis/Displacement-from-Russia-Ukraine-conflict</t>
  </si>
  <si>
    <t>UKR002,POL002,HUN002,MDA002,SVK002,ROU002,RUS002,BLR002,BGR002,CZE002,LVA002,EST002</t>
  </si>
  <si>
    <t>https://www.acaps.org/country/Latvia/crisis/Displacement-from-Russia-Ukraine-conflict</t>
  </si>
  <si>
    <t>UKR002,POL002,HUN002,MDA002,SVK002,ROU002,RUS002,BLR002,BGR002,CZE002,LTU002,EST002</t>
  </si>
  <si>
    <t>https://www.acaps.org/country/Morocco/crisis/Mixed-Migration</t>
  </si>
  <si>
    <t>https://www.acaps.org/country/Moldova/crisis/Displacement-from-Russia-Ukraine-conflict</t>
  </si>
  <si>
    <t>UKR002,POL002,HUN002,SVK002,ROU002,RUS002,BLR002,BGR002,CZE002,LVA002,LTU002,EST002</t>
  </si>
  <si>
    <t>03/03/2022</t>
  </si>
  <si>
    <t>MDA.25_1,MDA.32_1</t>
  </si>
  <si>
    <t>Ocniţa,Ştefan Voda</t>
  </si>
  <si>
    <t>https://www.acaps.org/country/Madagascar/crisis/Drought</t>
  </si>
  <si>
    <t>MDG.3_1,MDG.6_1</t>
  </si>
  <si>
    <t>Fianarantsoa,Toliary</t>
  </si>
  <si>
    <t>Violence,Displacement</t>
  </si>
  <si>
    <t>https://www.acaps.org/country/Mexico/crisis/Country-Level</t>
  </si>
  <si>
    <t>01/11/2019</t>
  </si>
  <si>
    <t>Criminal Violence</t>
  </si>
  <si>
    <t>https://www.acaps.org/country/Mexico/crisis/Criminal-Violence</t>
  </si>
  <si>
    <t>https://www.acaps.org/country/Mexico/crisis/Mixed-Migration</t>
  </si>
  <si>
    <t>GTM003,SLV001,HND001</t>
  </si>
  <si>
    <t>https://www.acaps.org/country/Mali/crisis/Complex-crisis</t>
  </si>
  <si>
    <t>Socio-political,Conflict,Violence</t>
  </si>
  <si>
    <t>https://www.acaps.org/country/Myanmar/crisis/Country-level</t>
  </si>
  <si>
    <t>Rakhine conflict</t>
  </si>
  <si>
    <t>https://www.acaps.org/country/Myanmar/crisis/Rakhine-conflict</t>
  </si>
  <si>
    <t>MMR.11_1</t>
  </si>
  <si>
    <t>Rakhine</t>
  </si>
  <si>
    <t>Kachin and Shan conflict</t>
  </si>
  <si>
    <t>https://www.acaps.org/country/Myanmar/crisis/Kachin-and-Shan-conflict</t>
  </si>
  <si>
    <t>MMR.4_1,MMR.13_1</t>
  </si>
  <si>
    <t>Kachin,Shan</t>
  </si>
  <si>
    <t>Violence,Socio-political,Conflict</t>
  </si>
  <si>
    <t>Post-coup conflict</t>
  </si>
  <si>
    <t>https://www.acaps.org/country/Myanmar/crisis/Post-coup-conflict</t>
  </si>
  <si>
    <t>17/06/2021</t>
  </si>
  <si>
    <t>https://www.acaps.org/country/Myanmar/crisis/2024-Monsoon-Floods</t>
  </si>
  <si>
    <t>22/08/2024</t>
  </si>
  <si>
    <t>MMR.1_1,MMR.2_1,MMR.6_1,MMR.9_1,MMR.14_1,MMR.15_1</t>
  </si>
  <si>
    <t>Ayeyarwady,Bago,Kayin,Mon,Tanintharyi,Yangon</t>
  </si>
  <si>
    <t>Conflict,Displacement,Cyclone</t>
  </si>
  <si>
    <t>Multiple Crises</t>
  </si>
  <si>
    <t>https://www.acaps.org/country/Mozambique/crisis/Multiple-Crises</t>
  </si>
  <si>
    <t>MOZ004,MOZ008,MOZ009,MOZ010</t>
  </si>
  <si>
    <t>MOZ.1_1,MOZ.7_1,MOZ.8_1,MOZ.10_1,MOZ.9_1,MOZ.11_1</t>
  </si>
  <si>
    <t>Cabo Delgado,Nampula,Nassa,Tete,Sofala,Zambezia</t>
  </si>
  <si>
    <t>Violent Insurgency in Cabo Delgado</t>
  </si>
  <si>
    <t>https://www.acaps.org/country/Mozambique/crisis/Violent-Insurgency-in-Cabo-Delgado</t>
  </si>
  <si>
    <t>01/03/2019</t>
  </si>
  <si>
    <t>MOZ.1_1,MOZ.7_1,MOZ.8_1</t>
  </si>
  <si>
    <t>Cabo Delgado,Nampula,Nassa</t>
  </si>
  <si>
    <t>Floods,Displacement,Cyclone</t>
  </si>
  <si>
    <t>https://www.acaps.org/country/Mozambique/crisis/2024-Rainy-and-Cyclone-season</t>
  </si>
  <si>
    <t>02/05/2024</t>
  </si>
  <si>
    <t>https://www.acaps.org/country/Mozambique/crisis/Drought</t>
  </si>
  <si>
    <t>MOZ.2_1,MOZ.3_1,MOZ.4_1,MOZ.9_1,MOZ.10_1,MOZ.11_1</t>
  </si>
  <si>
    <t>Gaza,Inhambane,Manica,Sofala,Tete,Zambezia</t>
  </si>
  <si>
    <t>Malian refugees</t>
  </si>
  <si>
    <t>https://www.acaps.org/country/Mauritania/crisis/Malian-refugees</t>
  </si>
  <si>
    <t>MRT.7_1,MRT.10_1,MRT.4_1</t>
  </si>
  <si>
    <t>Hodh ech Chargui,Nouakchott,Dakhlet Nouadhibou</t>
  </si>
  <si>
    <t>Drought,Floods</t>
  </si>
  <si>
    <t>Food security</t>
  </si>
  <si>
    <t>https://www.acaps.org/country/Mauritania/crisis/Food-security</t>
  </si>
  <si>
    <t>Drought,Socio-political,Cyclone</t>
  </si>
  <si>
    <t>Complex</t>
  </si>
  <si>
    <t>https://www.acaps.org/country/Malawi/crisis/Complex</t>
  </si>
  <si>
    <t>International Refugees</t>
  </si>
  <si>
    <t>https://www.acaps.org/country/Malaysia/crisis/International-Refugees</t>
  </si>
  <si>
    <t>26/03/2021</t>
  </si>
  <si>
    <t>Food Security Crisis</t>
  </si>
  <si>
    <t>https://www.acaps.org/country/Namibia/crisis/Food-Security-Crisis</t>
  </si>
  <si>
    <t>01/01/2020</t>
  </si>
  <si>
    <t>https://www.acaps.org/country/Niger/crisis/Lake-Chad-basin-crisis</t>
  </si>
  <si>
    <t>NER.2_1</t>
  </si>
  <si>
    <t>Diffa</t>
  </si>
  <si>
    <t xml:space="preserve">Cross-border violence </t>
  </si>
  <si>
    <t>https://www.acaps.org/country/Niger/crisis/Cross-border-violence</t>
  </si>
  <si>
    <t>NER.6_1,NER.7_1</t>
  </si>
  <si>
    <t>Tahoua,Tillabéry</t>
  </si>
  <si>
    <t>https://www.acaps.org/country/Niger/crisis/Nigerian-Refugees</t>
  </si>
  <si>
    <t>NER.4_1</t>
  </si>
  <si>
    <t>Maradi</t>
  </si>
  <si>
    <t>Conflict,Displacement,Drought,Floods,Food Security,Violence</t>
  </si>
  <si>
    <t>https://www.acaps.org/country/Niger/crisis/Complex-crisis</t>
  </si>
  <si>
    <t>NER.1_1,NER.2_1,NER.3_1,NER.4_1,NER.5_1,NER.6_1,NER.8_1,NER.7_1</t>
  </si>
  <si>
    <t>Agadez,Diffa,Dosso,Maradi,Niamey,Tahoua,Zinder,Tillabéry</t>
  </si>
  <si>
    <t>Conflict,Displacement,Violence,Epidemic,Floods</t>
  </si>
  <si>
    <t>https://www.acaps.org/country/Nigeria/crisis/Complex-crisis</t>
  </si>
  <si>
    <t>NER004,CMR003</t>
  </si>
  <si>
    <t>Violence,Conflict</t>
  </si>
  <si>
    <t>Middle Belt</t>
  </si>
  <si>
    <t>https://www.acaps.org/country/Nigeria/crisis/Middle-Belt</t>
  </si>
  <si>
    <t>NGA.7_1,NGA.26_1,NGA.32_1,NGA.35_1</t>
  </si>
  <si>
    <t>Benue,Nassarawa,Plateau,Taraba</t>
  </si>
  <si>
    <t>https://www.acaps.org/country/Nigeria/crisis/Lake-Chad-basin-crisis</t>
  </si>
  <si>
    <t>NGA.8_1,NGA.2_1,NGA.36_1</t>
  </si>
  <si>
    <t>Borno,Adamawa,Yobe</t>
  </si>
  <si>
    <t>https://www.acaps.org/country/Nigeria/crisis/Northwest-Banditry</t>
  </si>
  <si>
    <t>NGA.37_1,NGA.21_1,NGA.34_1,NGA.19_1,NGA.27_1,NGA.22_1</t>
  </si>
  <si>
    <t>Zamfara,Katsina,Sokoto,Kaduna,Niger,Kebbi</t>
  </si>
  <si>
    <t>Cameroonian Refugees</t>
  </si>
  <si>
    <t>https://www.acaps.org/country/Nigeria/crisis/Cameroonian-Refugees</t>
  </si>
  <si>
    <t>NGA.9_1,NGA.35_1,NGA.7_1</t>
  </si>
  <si>
    <t>Cross River,Taraba,Benue</t>
  </si>
  <si>
    <t>Socio-political</t>
  </si>
  <si>
    <t>Socioeconomic crisis</t>
  </si>
  <si>
    <t>https://www.acaps.org/country/Nicaragua/crisis/Socioeconomic-crisis</t>
  </si>
  <si>
    <t>https://www.acaps.org/country/Nepal/crisis/2024-Monsoon-Floods</t>
  </si>
  <si>
    <t>21/10/2024</t>
  </si>
  <si>
    <t>NPL.1_1,NPL.3_1,NPL.4_1,NPL.5_1</t>
  </si>
  <si>
    <t>Central,Far-Western,Mid-Western,West</t>
  </si>
  <si>
    <t>https://www.acaps.org/country/Pakistan/crisis/Complex-crisis</t>
  </si>
  <si>
    <t>Kashmir conflict</t>
  </si>
  <si>
    <t>https://www.acaps.org/country/Pakistan/crisis/Kashmir-conflict</t>
  </si>
  <si>
    <t>01/02/2019</t>
  </si>
  <si>
    <t>PAK.1_1</t>
  </si>
  <si>
    <t>Azad Kashmir</t>
  </si>
  <si>
    <t>https://www.acaps.org/country/Panama/crisis/Venezuelan-refugees</t>
  </si>
  <si>
    <t>https://www.acaps.org/country/Peru/crisis/Venezuelan-refugees</t>
  </si>
  <si>
    <t>Conflict,Cyclone,Violence,Floods,Other seasonal event</t>
  </si>
  <si>
    <t>https://www.acaps.org/country/Philippines/crisis/Country-level</t>
  </si>
  <si>
    <t>PHL.1_1,PHL.5_1,PHL.7_1,PHL.8_1,PHL.10_1,PHL.11_1,PHL.13_1,PHL.14_1,PHL.17_1,PHL.18_1,PHL.19_1,PHL.20_1,PHL.23_1,PHL.31_1,PHL.33_1,PHL.34_1,PHL.35_1,PHL.37_1,PHL.38_1,PHL.39_1,PHL.43_1,PHL.45_1,PHL.46_1,PHL.50_1,PHL.54_1,PHL.55_1,PHL.56_1,PHL.57_1,PHL.58_1,PHL.60_1,PHL.61_1,PHL.62_1,PHL.63_1,PHL.65_1,PHL.69_1,PHL.76_1,PHL.78_1,PHL.4_1,PHL.6_1,PHL.12_1,PHL.15_1,PHL.22_1,PHL.24_1,PHL.29_1,PHL.30_1,PHL.32_1,PHL.36_1,PHL.40_1,PHL.44_1,PHL.47_1,PHL.51_1,PHL.53_1,PHL.64_1,PHL.67_1,PHL.71_1,PHL.72_1,PHL.74_1,PHL.79_1,PHL.2_1,PHL.3_1,PHL.9_1,PHL.16_1,PHL.21_1,PHL.27_1,PHL.28_1,PHL.41_1,PHL.42_1,PHL.48_1,PHL.49_1,PHL.70_1,PHL.73_1,PHL.75_1,PHL.77_1,PHL.80_1,PHL.81_1</t>
  </si>
  <si>
    <t>Abra,Albay,Apayao,Aurora,Bataan,Batanes,Benguet,Biliran,Bulacan,Cagayan,Camarines Norte,Camarines Sur,Catanduanes,Eastern Samar,Ifugao,Ilocos Norte,Ilocos Sur,Isabela,Kalinga,La Union,Leyte,Marinduque,Masbate,Mountain Province,Northern Samar,Nueva Ecija,Nueva Vizcaya,Occidental Mindoro,Oriental Mindoro,Pampanga,Pangasinan,Quezon,Quirino,Romblon,Sorsogon,Tarlac,Zambales,Aklan,Antique,Batangas,Bohol,Capiz,Cavite,Davao Oriental,Dinagat Islands,Guimaras,Iloilo,Laguna,Maguindanao,Metropolitan Manila,Negros Occidental,North Cotabato,Rizal,Sarangani,Southern Leyte,Sultan Kudarat,Surigao del Norte,Zamboanga del Norte,Agusan del Norte,Agusan del Sur,Basilan,Bukidnon,Camiguin,Davao del Norte,Davao del Sur,Lanao del Norte,Lanao del Sur,Misamis Occidental,Misamis Oriental,South Cotabato,Sulu,Surigao del Sur,Tawi-Tawi,Zamboanga del Sur,Zamboanga Sibugay</t>
  </si>
  <si>
    <t>Conflict,Violence</t>
  </si>
  <si>
    <t>Mindanao Conflict</t>
  </si>
  <si>
    <t>https://www.acaps.org/country/Philippines/crisis/Mindanao-Conflict</t>
  </si>
  <si>
    <t>PHL.2_1,PHL.3_1,PHL.9_1,PHL.16_1,PHL.21_1,PHL.27_1,PHL.28_1,PHL.29_1,PHL.30_1,PHL.41_1,PHL.42_1,PHL.44_1,PHL.48_1,PHL.49_1,PHL.53_1,PHL.67_1,PHL.70_1,PHL.72_1,PHL.73_1,PHL.74_1,PHL.75_1,PHL.77_1,PHL.79_1,PHL.80_1,PHL.81_1</t>
  </si>
  <si>
    <t>Agusan del Norte,Agusan del Sur,Basilan,Bukidnon,Camiguin,Davao del Norte,Davao del Sur,Davao Oriental,Dinagat Islands,Lanao del Norte,Lanao del Sur,Maguindanao,Misamis Occidental,Misamis Oriental,North Cotabato,Sarangani,South Cotabato,Sultan Kudarat,Sulu,Surigao del Norte,Surigao del Sur,Tawi-Tawi,Zamboanga del Norte,Zamboanga del Sur,Zamboanga Sibugay</t>
  </si>
  <si>
    <t>Typhoon Trami</t>
  </si>
  <si>
    <t>https://www.acaps.org/country/Philippines/crisis/Typhoon-Trami</t>
  </si>
  <si>
    <t>30/10/2024</t>
  </si>
  <si>
    <t>PHL.4_1,PHL.5_1,PHL.6_1,PHL.7_1,PHL.8_1,PHL.11_1,PHL.12_1,PHL.14_1,PHL.15_1,PHL.17_1,PHL.18_1,PHL.19_1,PHL.20_1,PHL.22_1,PHL.23_1,PHL.24_1,PHL.29_1,PHL.30_1,PHL.31_1,PHL.32_1,PHL.34_1,PHL.35_1,PHL.36_1,PHL.37_1,PHL.38_1,PHL.39_1,PHL.40_1,PHL.44_1,PHL.45_1,PHL.46_1,PHL.47_1,PHL.50_1,PHL.51_1,PHL.53_1,PHL.54_1,PHL.55_1,PHL.57_1,PHL.58_1,PHL.60_1,PHL.61_1,PHL.62_1,PHL.63_1,PHL.64_1,PHL.65_1,PHL.67_1,PHL.69_1,PHL.71_1,PHL.72_1,PHL.74_1,PHL.79_1</t>
  </si>
  <si>
    <t>Aklan,Albay,Antique,Apayao,Aurora,Batanes,Batangas,Biliran,Bohol,Bulacan,Cagayan,Camarines Norte,Camarines Sur,Capiz,Catanduanes,Cavite,Davao Oriental,Dinagat Islands,Eastern Samar,Guimaras,Ilocos Norte,Ilocos Sur,Iloilo,Isabela,Kalinga,La Union,Laguna,Maguindanao,Marinduque,Masbate,Metropolitan Manila,Mountain Province,Negros Occidental,North Cotabato,Northern Samar,Nueva Ecija,Occidental Mindoro,Oriental Mindoro,Pampanga,Pangasinan,Quezon,Quirino,Rizal,Romblon,Sarangani,Sorsogon,Southern Leyte,Sultan Kudarat,Surigao del Norte,Zamboanga del Norte</t>
  </si>
  <si>
    <t>Typhoons Toraji, Usagi, Man-yi, and Yinxing</t>
  </si>
  <si>
    <t>https://www.acaps.org/country/Philippines/crisis/Typhoons-Toraji,-Usagi,-Man-yi,-and-Yinxing</t>
  </si>
  <si>
    <t>PHL.1_1,PHL.5_1,PHL.7_1,PHL.8_1,PHL.10_1,PHL.11_1,PHL.13_1,PHL.14_1,PHL.17_1,PHL.18_1,PHL.19_1,PHL.20_1,PHL.23_1,PHL.31_1,PHL.33_1,PHL.34_1,PHL.35_1,PHL.37_1,PHL.38_1,PHL.39_1,PHL.43_1,PHL.45_1,PHL.46_1,PHL.50_1,PHL.54_1,PHL.55_1,PHL.56_1,PHL.57_1,PHL.58_1,PHL.60_1,PHL.61_1,PHL.62_1,PHL.63_1,PHL.65_1,PHL.69_1,PHL.76_1,PHL.78_1</t>
  </si>
  <si>
    <t>Abra,Albay,Apayao,Aurora,Bataan,Batanes,Benguet,Biliran,Bulacan,Cagayan,Camarines Norte,Camarines Sur,Catanduanes,Eastern Samar,Ifugao,Ilocos Norte,Ilocos Sur,Isabela,Kalinga,La Union,Leyte,Marinduque,Masbate,Mountain Province,Northern Samar,Nueva Ecija,Nueva Vizcaya,Occidental Mindoro,Oriental Mindoro,Pampanga,Pangasinan,Quezon,Quirino,Romblon,Sorsogon,Tarlac,Zambales</t>
  </si>
  <si>
    <t>Pacific</t>
  </si>
  <si>
    <t>Violence</t>
  </si>
  <si>
    <t>https://www.acaps.org/country/Papua New Guinea/crisis/Highlands-Violence</t>
  </si>
  <si>
    <t>12/09/2022</t>
  </si>
  <si>
    <t>PNG.3_1,PNG.7_1,PNG.9_1,PNG.10_1,PNG.19_1,PNG.6_1,PNG.21_1</t>
  </si>
  <si>
    <t>Chimbu,Enga,Hela,Jiwaka,Southern Highlands,Eastern Highlands,Western Highlands</t>
  </si>
  <si>
    <t>https://www.acaps.org/country/Poland/crisis/Displacement-from-Russia-Ukraine-conflict</t>
  </si>
  <si>
    <t>UKR002,HUN002,MDA002,SVK002,ROU002,RUS002,BLR002,BGR002,CZE002,LVA002,LTU002,EST002</t>
  </si>
  <si>
    <t>POL.4_1</t>
  </si>
  <si>
    <t>Lubelskie</t>
  </si>
  <si>
    <t>Socio-political,Floods,Other seasonal event,Food Security</t>
  </si>
  <si>
    <t>https://www.acaps.org/country/DPRK/crisis/Complex-crisis</t>
  </si>
  <si>
    <t>https://www.acaps.org/country/Palestine/crisis/Conflict</t>
  </si>
  <si>
    <t>PSE003,PSE004</t>
  </si>
  <si>
    <t>Conflict,Displacement,Socio-political,Violence</t>
  </si>
  <si>
    <t>https://www.acaps.org/country/Palestine/crisis/Conflict-in-West-Bank</t>
  </si>
  <si>
    <t>25/10/2023</t>
  </si>
  <si>
    <t>PSE.2_1</t>
  </si>
  <si>
    <t>West Bank</t>
  </si>
  <si>
    <t>https://www.acaps.org/country/Palestine/crisis/Conflict-in-Gaza</t>
  </si>
  <si>
    <t>PSE.1_1</t>
  </si>
  <si>
    <t>Gaza</t>
  </si>
  <si>
    <t>NGA,NER,TCD,CMR</t>
  </si>
  <si>
    <t>Africa,Africa,Africa,Africa</t>
  </si>
  <si>
    <t>https://www.acaps.org/country/Nigeria/crisis/Lake-Chad-basin-regional-crisis</t>
  </si>
  <si>
    <t>CMR.4_1,NER.2_1,TCD.10_1,NGA.2_1,NGA.8_1,NGA.36_1</t>
  </si>
  <si>
    <t>Extrême-Nord,Diffa,Lac,Adamawa,Borno,Yobe</t>
  </si>
  <si>
    <t>VEN,BRA,COL,ECU,PER,TTO,CHL,DOM,PAN</t>
  </si>
  <si>
    <t>Americas,Americas,Americas,Americas,Americas,Americas,Americas,Americas,Americas</t>
  </si>
  <si>
    <t>https://www.acaps.org/country/Venezuela/crisis/Venezuela-Regional-Crisis</t>
  </si>
  <si>
    <t>BRA.23_1,VEN.1_1,VEN.3_1,VEN.2_1,VEN.4_1,VEN.5_1,VEN.6_1,VEN.7_1,VEN.8_1,VEN.9_1,VEN.10_1,VEN.11_1,VEN.12_1,VEN.13_1,VEN.14_1,VEN.15_1,VEN.16_1,VEN.17_1,VEN.18_1,VEN.19_1,VEN.20_1,VEN.21_1,VEN.22_1,VEN.23_1,VEN.24_1,VEN.25_1,COL.1_1,COL.2_1,COL.3_1,COL.4_1,COL.5_1,COL.6_1,COL.7_1,COL.8_1,COL.9_1,COL.10_1,COL.11_1,COL.12_1,COL.13_1,COL.14_1,COL.15_1,COL.16_1,COL.17_1,COL.18_1,COL.19_1,COL.20_1,COL.21_1,COL.22_1,COL.23_1,COL.24_1,COL.25_1,COL.26_1,COL.27_1,COL.28_1,COL.29_1,COL.30_1,COL.31_1,COL.32_1,ECU.1_1,ECU.2_1,ECU.3_1,ECU.4_1,ECU.5_1,ECU.6_1,ECU.7_1,ECU.8_1,ECU.9_1,ECU.10_1,ECU.11_1,ECU.12_1,ECU.13_1,ECU.14_1,ECU.15_1,ECU.16_1,ECU.17_1,ECU.18_1,ECU.19_1,ECU.20_1,ECU.21_1,ECU.22_1,ECU.23_1,ECU.24_1,PER.1_1,PER.2_1,PER.3_1,PER.4_1,PER.5_1,PER.6_1,PER.7_1,PER.8_1,PER.9_1,PER.10_1,PER.11_1,PER.12_1,PER.13_1,PER.14_1,PER.16_1,PER.15_1,PER.17_1,PER.18_1,PER.19_1,PER.20_1,PER.21_1,PER.22_1,PER.23_1,PER.24_1,PER.25_1,PER.26_1,TTO.1_1,TTO.2_1,TTO.3_1,TTO.4_1,TTO.5_1,TTO.6_1,TTO.7_1,TTO.8_1,TTO.9_1,TTO.10_1,TTO.11_1,TTO.12_1,TTO.13_1,TTO.14_1,TTO.15_1,CHL.1_1,CHL.2_1,CHL.3_1,CHL.4_1,CHL.5_1,CHL.6_1,CHL.7_1,CHL.8_1,CHL.9_1,CHL.10_1,CHL.11_1,CHL.12_1,CHL.13_1,CHL.14_1,CHL.15_1,CHL.16_1,DOM.1_1,DOM.2_1,DOM.3_1,DOM.4_1,DOM.5_1,DOM.6_1,DOM.7_1,DOM.8_1,DOM.9_1,DOM.10_1,DOM.11_1,DOM.12_1,DOM.13_1,DOM.14_1,DOM.15_1,DOM.16_1,DOM.17_1,DOM.18_1,DOM.19_1,DOM.20_1,DOM.21_1,DOM.22_1,DOM.23_1,DOM.24_1,DOM.25_1,DOM.26_1,DOM.27_1,DOM.28_1,DOM.30_1,DOM.29_1,DOM.31_1,DOM.32_1,PAN.1_1,PAN.2_1,PAN.3_1,PAN.4_1,PAN.5_1,PAN.6_1,PAN.7_1,PAN.8_1,PAN.9_1,PAN.10_1,PAN.12_1,PAN.11_1,PAN.13_1</t>
  </si>
  <si>
    <t>Roraima,Amazonas,Apure,Anzoátegui,Aragua,Barinas,Bolívar,Carabobo,Cojedes,Delta Amacuro,Dependencias Federales,Distrito Capital,Falcón,Guárico,Lara,Mérida,Miranda,Monagas,Nueva Esparta,Portuguesa,Sucre,Táchira,Trujillo,Vargas,Yaracuy,Zulia,Amazonas,Antioquia,Arauca,Atlántico,Bolívar,Boyacá,Caldas,Caquetá,Casanare,Cauca,Cesar,Chocó,Córdoba,Cundinamarca,Guainía,Guaviare,Huila,La Guajira,Magdalena,Meta,Nariño,Norte de Santander,Putumayo,Quindío,Risaralda,San Andrés y Providencia,Santander,Sucre,Tolima,Valle del Cauca,Vaupés,Vichada,Azuay,Bolivar,Cañar,Carchi,Chimborazo,Cotopaxi,El Oro,Esmeraldas,Galápagos,Guayas,Imbabura,Loja,Los Rios,Manabi,Morona Santiago,Napo,Orellana,Pastaza,Pichincha,Santa Elena,Santo Domingo de los Tsachilas,Sucumbios,Tungurahua,Zamora Chinchipe,Amazonas,Ancash,Apurímac,Arequipa,Ayacucho,Cajamarca,Callao,Cusco,Huancavelica,Huánuco,Ica,Junín,La Libertad,Lambayeque,Lima,Lima Province,Loreto,Madre de Dios,Moquegua,Pasco,Piura,Puno,San Martín,Tacna,Tumbes,Ucayali,Arima,Chaguanas,Couva-Tabaquite-Talparo,Diego Martin,Mayaro/Rio Claro,Penal-Debe,Point Fortin,Port of Spain,Princes Town,San Fernando,San Juan-Laventille,Sangre Grande,Siparia,Tobago,Tunapuna/Piarco,Aisén del General Carlos Ibáñez del Campo,Antofagasta,Araucanía,Arica y Parinacota,Atacama,Bío-Bío,Coquimbo,Libertador General Bernardo O'Higgins,Los Lagos,Los Ríos,Magallanes y Antártica Chilena,Maule,Ñuble,Región Metropolitana de Santiago,Tarapacá,Valparaíso,Azua,Bahoruco,Barahona,Dajabón,Distrito Nacional,Duarte,El Seybo,Espaillat,Hato Mayor,Independencia,La Altagracia,La Estrelleta,La Romana,La Vega,María Trinidad Sánchez,Monseñor Nouel,Monte Cristi,Monte Plata,Pedernales,Peravia,Puerto Plata,Salcedo,Samaná,San Cristóbal,San José de Ocoa,San Juan,San Pedro de Macorís,Sánchez Ramírez,Santiago,Santiago Rodríguez,Santo Domingo,Valverde,Bocas del Toro,Chiriquí,Coclé,Colón,Darién,Emberá,Herrera,Kuna Yala,Los Santos,Ngöbe Buglé,Panamá,Panamá Oeste,Veraguas</t>
  </si>
  <si>
    <t>SYR,TUR,IRQ,EGY,JOR,LBN</t>
  </si>
  <si>
    <t>Middle east,Middle east,Middle east,Africa,Middle east,Middle east</t>
  </si>
  <si>
    <t>https://www.acaps.org/country/Syria/crisis/Syrian-Regional-Crisis</t>
  </si>
  <si>
    <t>01/05/2019</t>
  </si>
  <si>
    <t>JOR.2_1,JOR.5_1,JOR.10_1,JOR.12_1,EGY.8_1,EGY.6_1,EGY.12_1,EGY.11_1,IRQ.6_1,IRQ.7_1,IRQ.12_1,TUR.1_1,TUR.2_1,TUR.33_1,TUR.37_1,TUR.40_1,TUR.42_1,TUR.48_1,TUR.64_1,TUR.68_1,LBN.1_1,LBN.2_1,LBN.3_1,LBN.4_1,LBN.5_1,LBN.6_1,LBN.7_1,LBN.8_1,SYR.1_1,SYR.2_1,SYR.3_1,SYR.4_1,SYR.5_1,SYR.6_1,SYR.7_1,SYR.8_1,SYR.9_1,SYR.10_1,SYR.11_1,SYR.12_1,SYR.13_1,SYR.14_1</t>
  </si>
  <si>
    <t>Amman,Irbid,Mafraq,Zarqa,Al Jizah,Al Iskandariyah,Al Qalyubiyah,Al Qahirah,Arbil,As-Sulaymaniyah,Dihok,Adana,Adiyaman,Gaziantep,Hatay,Istanbul,K. Maras,Kilis,Osmaniye,Sanliurfa,Akkar,Baalbak - Hermel,Beirut,Bekaa,Mount Lebanon,Nabatiyeh,North,South,Al-Hasakeh,Aleppo,Ar-Raqqa,As-Sweida,Damascus,Dara,Deir-ez-Zor,Hama,Homs,Idleb,Lattakia,Quneitra,Rural Damascus,Tartous</t>
  </si>
  <si>
    <t>TUR,GRC</t>
  </si>
  <si>
    <t>Middle east,Europe</t>
  </si>
  <si>
    <t>https://www.acaps.org/country/Türkiye/crisis/Eastern-Mediterranean-Route</t>
  </si>
  <si>
    <t>TUR.28_1,TUR.50_1,TUR.22_1,TUR.40_1,TUR.41_1,TUR.59_1,TUR.8_1,TUR.37_1,TUR.48_1,TUR.7_1,TUR.33_1,TUR.68_1,TUR.4_1,TUR.78_1,TUR.36_1,TUR.71_1,GRC.1_1</t>
  </si>
  <si>
    <t>Edirne,Kirklareli,Çanakkale,Istanbul,Izmir,Mugla,Antalya,Hatay,Kilis,Ankara,Gaziantep,Sanliurfa,Agri,Van,Hakkari,Sirnak,Aegean</t>
  </si>
  <si>
    <t>DZA,TUN,LBY,ITA</t>
  </si>
  <si>
    <t>Africa,Africa,Africa,Europe</t>
  </si>
  <si>
    <t>https://www.acaps.org/country/Algeria/crisis/Central-Mediterranean-Route</t>
  </si>
  <si>
    <t>DZA,MAR,ESP</t>
  </si>
  <si>
    <t>Africa,Africa,Europe</t>
  </si>
  <si>
    <t>https://www.acaps.org/country/Algeria/crisis/Western-Mediterranean-Route</t>
  </si>
  <si>
    <t>BGD,MMR</t>
  </si>
  <si>
    <t>Asia,Asia</t>
  </si>
  <si>
    <t>https://www.acaps.org/country/Bangladesh/crisis/Rohingya-Regional-Crisis</t>
  </si>
  <si>
    <t>MDG,MWI,NAM,SWZ,ZMB,ZWE,TZA</t>
  </si>
  <si>
    <t>Africa,Africa,Africa,Africa,Africa,Africa,Africa</t>
  </si>
  <si>
    <t>https://www.acaps.org/country/Madagascar/crisis/Southern-Africa-Regional-Food-Security-Crisis</t>
  </si>
  <si>
    <t>01/02/2020</t>
  </si>
  <si>
    <t>TZA.1_1,TZA.3_1,TZA.9_1,TZA.12_1,TZA.24_1,TZA.25_1,TZA.27_1,ZWE.1_1,ZWE.2_1,ZWE.3_1,ZWE.4_1,ZWE.5_1,ZWE.6_1,ZWE.7_1,ZWE.8_1,ZWE.9_1,ZWE.10_1,ZMB.1_1,ZMB.2_1,ZMB.3_1,ZMB.4_1,ZMB.5_1,ZMB.6_1,ZMB.7_1,ZMB.8_1,ZMB.9_1,ZMB.10_1,MWI.1_1,MWI.2_1,MWI.3_1,MWI.4_1,MWI.5_1,MWI.6_1,MWI.12_1,MWI.13_1,MWI.14_1,MWI.15_1,MWI.16_1,MWI.7_1,MWI.8_1,MWI.9_1,MWI.10_1,MWI.11_1,MWI.17_1,MWI.18_1,MWI.19_1,MWI.20_1,MWI.21_1,MWI.22_1,MWI.23_1,MWI.24_1,MWI.25_1,MWI.26_1,MWI.27_1,MWI.28_1,MDG.3_1,MDG.6_1,SWZ.1_1,SWZ.2_1,SWZ.3_1,SWZ.4_1,NAM.1_1,NAM.2_1,NAM.3_1,NAM.4_1,NAM.5_1,NAM.6_1,NAM.7_1,NAM.8_1,NAM.9_1,NAM.10_1,NAM.11_1,NAM.12_1,NAM.13_1,LSO.1_1,LSO.2_1,LSO.3_1,LSO.4_1,LSO.5_1,LSO.6_1,LSO.7_1,LSO.8_1,LSO.9_1,LSO.10_1</t>
  </si>
  <si>
    <t>Arusha,Dodoma,Kilimanjaro,Mara,Simiyu,Singida,Tanga,Bulawayo,Harare,Manicaland,Mashonaland Central,Mashonaland East,Mashonaland West,Masvingo,Matabeleland North,Matabeleland South,Midlands,Central,Copperbelt,Eastern,Luapula,Lusaka,Muchinga,North-Western,Northern,Southern,Western,Balaka,Blantyre,Chikwawa,Chiradzulu,Chitipa,Dedza,Machinga,Mangochi,Mchinji,Mulanje,Mwanza,Dowa,Karonga,Kasungu,Likoma,Lilongwe,Mzimba,Neno,Nkhata Bay,Nkhotakota,Nsanje,Ntcheu,Ntchisi,Phalombe,Rumphi,Salima,Thyolo,Zomba,Fianarantsoa,Toliary,Hhohho,Lubombo,Manzini,Shiselweni,!Karas,Erongo,Hardap,Kavango,Khomas,Kunene,Ohangwena,Omaheke,Omusati,Oshana,Oshikoto,Otjozondjupa,Zambezi,Berea,Butha-Buthe,Leribe,Mafeteng,Maseru,Mohale's Hoek,Mokhotlong,Qacha's Nek,Quthing,Thaba-Tseka</t>
  </si>
  <si>
    <t>ARM,AZE</t>
  </si>
  <si>
    <t>Middle east,Middle east</t>
  </si>
  <si>
    <t>Regional Nagorno-Karabakh Conflict</t>
  </si>
  <si>
    <t>https://www.acaps.org/country/Armenia/crisis/Regional-Nagorno-Karabakh-Conflict</t>
  </si>
  <si>
    <t>29/10/2020</t>
  </si>
  <si>
    <t>ETH,SOM,KEN</t>
  </si>
  <si>
    <t>Africa,Africa,Africa</t>
  </si>
  <si>
    <t>https://www.acaps.org/country/Ethiopia/crisis/Eastern-Africa-Regional-Drought-Crisis</t>
  </si>
  <si>
    <t>ETH005,KEN003</t>
  </si>
  <si>
    <t>02/03/2022</t>
  </si>
  <si>
    <t>ETH.8_1,ETH.9_1,ETH.10_1,SOM.1_1,SOM.2_1,SOM.3_1,SOM.4_1,SOM.5_1,SOM.6_1,SOM.7_1,SOM.8_1,SOM.9_1,SOM.10_1,SOM.11_1,SOM.12_1,SOM.13_1,SOM.14_1,SOM.15_1,SOM.16_1,SOM.17_1,SOM.18_1,KEN.1_1,KEN.6_1,KEN.7_1,KEN.9_1,KEN.10_1,KEN.14_1,KEN.18_1,KEN.19_1,KEN.20_1,KEN.21_1,KEN.23_1,KEN.24_1,KEN.25_1,KEN.26_1,KEN.33_1,KEN.36_1,KEN.37_1,KEN.39_1,KEN.40_1,KEN.41_1,KEN.43_1,KEN.46_1,KEN.47_1</t>
  </si>
  <si>
    <t>Oromia,Somali,Southern Nations, Nationalities and Peoples,Awdal,Bakool,Banaadir,Bari,Bay,Galguduud,Gedo,Hiiraan,Jubbada Dhexe,Jubbada Hoose,Mudug,Nugaal,Sanaag,Shabeellaha Dhexe,Shabeellaha Hoose,Sool,Togdheer,Woqooyi Galbeed,Baringo,Embu,Garissa,Isiolo,Kajiado,Kilifi,Kitui,Kwale,Laikipia,Lamu,Makueni,Mandera,Marsabit,Meru,Narok,Nyeri,Samburu,Taita Taveta,Tana River,Tharaka-Nithi,Turkana,Wajir,West Pokot</t>
  </si>
  <si>
    <t>TUR,SYR</t>
  </si>
  <si>
    <t>Earthquake</t>
  </si>
  <si>
    <t>Turkiye / Syria earthquake (regional crisis)</t>
  </si>
  <si>
    <t>https://www.acaps.org/country/Türkiye/crisis/Turkiye-/-Syria-earthquake-(regional-crisis)</t>
  </si>
  <si>
    <t>TUR005,SYR002</t>
  </si>
  <si>
    <t>07/02/2023</t>
  </si>
  <si>
    <t>TUR.33_1,TUR.42_1,TUR.37_1,TUR.64_1,TUR.2_1,TUR.55_1,TUR.68_1,TUR.1_1,TUR.26_1,TUR.48_1,SYR.2_1,SYR.11_1,SYR.8_1,SYR.14_1,SYR.10_1,SYR.9_1</t>
  </si>
  <si>
    <t>Gaziantep,K. Maras,Hatay,Osmaniye,Adiyaman,Malatya,Sanliurfa,Adana,Diyarbakir,Kilis,Aleppo,Lattakia,Hama,Tartous,Idleb,Homs</t>
  </si>
  <si>
    <t>https://www.acaps.org/country/Romania/crisis/Displacement-from-Russia-Ukraine-conflict</t>
  </si>
  <si>
    <t>UKR002,POL002,HUN002,MDA002,SVK002,RUS002,BLR002,BGR002,CZE002,LVA002,LTU002,EST002</t>
  </si>
  <si>
    <t>09/03/2022</t>
  </si>
  <si>
    <t>ROU.27_1,ROU.7_1,ROU.24_1,ROU.36_1,ROU.30_1,ROU.4_1,ROU.41_1,ROU.34_1</t>
  </si>
  <si>
    <t>Maramureș,Botoșani,Iași,Suceava,Neamț,Bacău,Vaslui,Satu Mare</t>
  </si>
  <si>
    <t>https://www.acaps.org/country/Russia/crisis/Displacement-from-Russia-Ukraine-conflict</t>
  </si>
  <si>
    <t>UKR002,POL002,HUN002,MDA002,SVK002,ROU002,BLR002,BGR002,CZE002,LVA002,LTU002,EST002</t>
  </si>
  <si>
    <t>21/08/2023</t>
  </si>
  <si>
    <t>Refugees</t>
  </si>
  <si>
    <t>https://www.acaps.org/country/Rwanda/crisis/Refugees</t>
  </si>
  <si>
    <t>BDI001,COD001</t>
  </si>
  <si>
    <t>Displacement,Violence,Floods</t>
  </si>
  <si>
    <t>https://www.acaps.org/country/Sudan/crisis/Complex-crisis</t>
  </si>
  <si>
    <t>https://www.acaps.org/country/Sudan/crisis/Refugees</t>
  </si>
  <si>
    <t>ERI001,CAF001,TCD003,SYR001,YEM001</t>
  </si>
  <si>
    <t>SDN.6_1,SDN.7_1,SDN.18_1</t>
  </si>
  <si>
    <t>Kassala,Khartoum,White Nile</t>
  </si>
  <si>
    <t>https://www.acaps.org/country/Senegal/crisis/Drought</t>
  </si>
  <si>
    <t>Displacement,Violence,Floods,Drought</t>
  </si>
  <si>
    <t>https://www.acaps.org/country/El Salvador/crisis/Complex-crisis</t>
  </si>
  <si>
    <t>Conflict,Displacement,Floods,Drought</t>
  </si>
  <si>
    <t>https://www.acaps.org/country/Somalia/crisis/Complex-crisis</t>
  </si>
  <si>
    <t>KEN002,ETH003,YEM002,UGA005</t>
  </si>
  <si>
    <t>https://www.acaps.org/country/Somalia/crisis/Mixed-Migration</t>
  </si>
  <si>
    <t>YEM001,ETH001</t>
  </si>
  <si>
    <t>SOM.18_1</t>
  </si>
  <si>
    <t>Woqooyi Galbeed</t>
  </si>
  <si>
    <t>Conflict,Floods,Displacement</t>
  </si>
  <si>
    <t>https://www.acaps.org/country/South Sudan/crisis/Complex-crisis</t>
  </si>
  <si>
    <t>KEN002,UGA005,SDN005,ETH003,SSD003</t>
  </si>
  <si>
    <t>https://www.acaps.org/country/Slovakia/crisis/Displacement-from-Russia-Ukraine-conflict</t>
  </si>
  <si>
    <t>UKR002,POL002,HUN002,MDA002,ROU002,RUS002,BLR002,BGR002,CZE002,LVA002,LTU002,EST002</t>
  </si>
  <si>
    <t>07/03/2022</t>
  </si>
  <si>
    <t>SVK.3_1</t>
  </si>
  <si>
    <t>Košický</t>
  </si>
  <si>
    <t>https://www.acaps.org/country/Eswatini/crisis/Food-Security-Crisis</t>
  </si>
  <si>
    <t>11/11/2020</t>
  </si>
  <si>
    <t>Socioeconomic and Conflict Crisis</t>
  </si>
  <si>
    <t>https://www.acaps.org/country/Syria/crisis/Socioeconomic-and-Conflict-Crisis</t>
  </si>
  <si>
    <t>https://www.acaps.org/country/Chad/crisis/Complex-crisis</t>
  </si>
  <si>
    <t>https://www.acaps.org/country/Chad/crisis/Lake-Chad-basin-crisis</t>
  </si>
  <si>
    <t>NER002,NGA004,TCD003</t>
  </si>
  <si>
    <t>TCD.10_1</t>
  </si>
  <si>
    <t>Lac</t>
  </si>
  <si>
    <t>https://www.acaps.org/country/Chad/crisis/CAR-refugees</t>
  </si>
  <si>
    <t>TCD.11_1,TCD.12_1,TCD.13_1,TCD.16_1,TCD.18_1</t>
  </si>
  <si>
    <t>Logone Occidental,Logone Oriental,Mandoul,Moyen-Chari,Salamat</t>
  </si>
  <si>
    <t>Darfur refugees</t>
  </si>
  <si>
    <t>https://www.acaps.org/country/Chad/crisis/Darfur-refugees</t>
  </si>
  <si>
    <t>TCD.5_1,TCD.23_1,TCD.17_1,TCD.19_1</t>
  </si>
  <si>
    <t>Ennedi Est,Wadi Fira,Ouaddaï,Sila</t>
  </si>
  <si>
    <t>Conflict in northern region in Togo</t>
  </si>
  <si>
    <t>https://www.acaps.org/country/Togo/crisis/Conflict-in-northern-region-in-Togo</t>
  </si>
  <si>
    <t>TGO.5_1</t>
  </si>
  <si>
    <t>Savanes</t>
  </si>
  <si>
    <t>https://www.acaps.org/country/Thailand/crisis/Country-level</t>
  </si>
  <si>
    <t>https://www.acaps.org/country/Thailand/crisis/Refugees</t>
  </si>
  <si>
    <t>THA.52_1,THA.69_1,THA.16_1,THA.23_1</t>
  </si>
  <si>
    <t>Ratchaburi,Tak,Kanchanaburi,Mae Hong Son</t>
  </si>
  <si>
    <t>https://www.acaps.org/country/Thailand/crisis/2024-Monsoon-Floods</t>
  </si>
  <si>
    <t>THA.2_1,THA.4_1,THA.5_1,THA.8_1,THA.10_1,THA.11_1,THA.13_1,THA.14_1,THA.17_1,THA.19_1,THA.20_1,THA.21_1,THA.23_1,THA.24_1,THA.28_1,THA.29_1,THA.30_1,THA.31_1,THA.32_1,THA.34_1,THA.35_1,THA.39_1,THA.41_1,THA.42_1,THA.45_1,THA.46_1,THA.47_1,THA.48_1,THA.49_1,THA.51_1,THA.53_1,THA.61_1,THA.63_1,THA.64_1,THA.65_1,THA.66_1,THA.67_1,THA.69_1,THA.70_1,THA.72_1,THA.73_1,THA.75_1,THA.76_1</t>
  </si>
  <si>
    <t>Ang Thong,Bueng Kan,Buri Ram,Chaiyaphum,Chiang Mai,Chiang Rai,Chumphon,Kalasin,Khon Kaen,Lampang,Lamphun,Loei,Mae Hong Son,Maha Sarakham,Nakhon Phanom,Nakhon Ratchasima,Nakhon Sawan,Nakhon Si Thammarat,Nan,Nong Bua Lam Phu,Nong Khai,Phangnga,Phayao,Phetchabun,Phitsanulok,Phra Nakhon Si Ayutthaya,Phrae,Phuket,Prachin Buri,Ranong,Rayong,Satun,Sing Buri,Songkhla,Sukhothai,Suphan Buri,Surat Thani,Tak,Trang,Ubon Ratchathani,Udon Thani,Uttaradit,Yala</t>
  </si>
  <si>
    <t>Food Security</t>
  </si>
  <si>
    <t>https://www.acaps.org/country/Timor Leste/crisis/Food-Security-Crisis</t>
  </si>
  <si>
    <t>https://www.acaps.org/country/Trinidad and Tobago/crisis/Venezuelan-refugees</t>
  </si>
  <si>
    <t>https://www.acaps.org/country/Tunisia/crisis/Mixed-Migration</t>
  </si>
  <si>
    <t>https://www.acaps.org/country/Türkiye/crisis/Country-level</t>
  </si>
  <si>
    <t>https://www.acaps.org/country/Türkiye/crisis/Syrian-refugees</t>
  </si>
  <si>
    <t>TUR.1_1,TUR.2_1,TUR.33_1,TUR.37_1,TUR.40_1,TUR.42_1,TUR.64_1,TUR.48_1,TUR.68_1</t>
  </si>
  <si>
    <t>Adana,Adiyaman,Gaziantep,Hatay,Istanbul,K. Maras,Osmaniye,Kilis,Sanliurfa</t>
  </si>
  <si>
    <t>https://www.acaps.org/country/Türkiye/crisis/Mixed-Migration</t>
  </si>
  <si>
    <t>TUR.28_1,TUR.50_1,TUR.22_1,TUR.40_1,TUR.41_1,TUR.59_1,TUR.8_1,TUR.37_1,TUR.48_1,TUR.7_1,TUR.33_1,TUR.68_1,TUR.4_1,TUR.78_1,TUR.36_1,TUR.71_1</t>
  </si>
  <si>
    <t>Edirne,Kirklareli,Çanakkale,Istanbul,Izmir,Mugla,Antalya,Hatay,Kilis,Ankara,Gaziantep,Sanliurfa,Agri,Van,Hakkari,Sirnak</t>
  </si>
  <si>
    <t>Kurdish conflict</t>
  </si>
  <si>
    <t>https://www.acaps.org/country/Türkiye/crisis/Kurdish-conflict</t>
  </si>
  <si>
    <t>TUR.31_1,TUR.44_1,TUR.72_1,TUR.49_1,TUR.30_1,TUR.45_1,TUR.55_1,TUR.76_1,TUR.29_1,TUR.17_1,TUR.60_1,TUR.4_1,TUR.2_1,TUR.26_1,TUR.69_1,TUR.18_1,TUR.78_1,TUR.68_1,TUR.57_1,TUR.36_1</t>
  </si>
  <si>
    <t>Erzurum,Karaman,Sivas,Kinkkale,Erzincan,Kars,Malatya,Tunceli,Elazığ,Bingöl,Mus,Agri,Adiyaman,Diyarbakir,Siirt,Bitlis,Van,Sanliurfa,Mardin,Hakkari</t>
  </si>
  <si>
    <t>Türkiye / Syria earthquake</t>
  </si>
  <si>
    <t>https://www.acaps.org/country/Türkiye/crisis/Türkiye-/-Syria-earthquake</t>
  </si>
  <si>
    <t>TUR.33_1,TUR.42_1,TUR.37_1,TUR.64_1,TUR.2_1,TUR.55_1,TUR.68_1,TUR.1_1,TUR.26_1,TUR.48_1,TUR.29_1</t>
  </si>
  <si>
    <t>Gaziantep,K. Maras,Hatay,Osmaniye,Adiyaman,Malatya,Sanliurfa,Adana,Diyarbakir,Kilis,Elazığ</t>
  </si>
  <si>
    <t>https://www.acaps.org/country/Tanzania/crisis/Country-level</t>
  </si>
  <si>
    <t>15/03/2022</t>
  </si>
  <si>
    <t>TZA.27_1,TZA.26_1,TZA.25_1,TZA.24_1,TZA.12_1,TZA.9_1,TZA.8_1,TZA.7_1,TZA.3_1,TZA.2_1,TZA.1_1</t>
  </si>
  <si>
    <t>Tanga,Tabora,Singida,Simiyu,Mara,Kilimanjaro,Kigoma,Katavi,Dodoma,Dar es Salaam,Arusha</t>
  </si>
  <si>
    <t>https://www.acaps.org/country/Tanzania/crisis/Refugees</t>
  </si>
  <si>
    <t>TZA.7_1,TZA.8_1,TZA.2_1,TZA.26_1,TZA.27_1</t>
  </si>
  <si>
    <t>Katavi,Kigoma,Dar es Salaam,Tabora,Tanga</t>
  </si>
  <si>
    <t>Food security in North-East</t>
  </si>
  <si>
    <t>https://www.acaps.org/country/Tanzania/crisis/Food-security-in-North-East</t>
  </si>
  <si>
    <t>TZA.3_1,TZA.1_1,TZA.25_1,TZA.24_1,TZA.12_1,TZA.9_1,TZA.27_1</t>
  </si>
  <si>
    <t>Dodoma,Arusha,Singida,Simiyu,Mara,Kilimanjaro,Tanga</t>
  </si>
  <si>
    <t>https://www.acaps.org/country/Uganda/crisis/Refugees</t>
  </si>
  <si>
    <t>SSD001,COD001,UGA001</t>
  </si>
  <si>
    <t>UGA.1_1,UGA.3_1,UGA.16_1,UGA.18_1,UGA.58_1,UGA.41_1,UGA.9_1,UGA.51_1,UGA.36_1</t>
  </si>
  <si>
    <t>Adjumani,Arua,Kampala,Kamwenge,Yumbe,Moyo,Hoima,Rakai,Masindi</t>
  </si>
  <si>
    <t>https://www.acaps.org/country/Ukraine/crisis/Russia-Ukraine-conflict</t>
  </si>
  <si>
    <t>POL002,HUN002,MDA002,SVK002,ROU002,RUS002,BLR002,BGR002,CZE002,LVA002,LTU002,EST002</t>
  </si>
  <si>
    <t>Socio-political,Violence,Floods</t>
  </si>
  <si>
    <t>https://www.acaps.org/country/Venezuela/crisis/Complex-crisis</t>
  </si>
  <si>
    <t>PER002,BRA002,TTO002,COL002,ECU002</t>
  </si>
  <si>
    <t>https://www.acaps.org/country/Vietnam/crisis/Typhoon-Yagi</t>
  </si>
  <si>
    <t>23/09/2024</t>
  </si>
  <si>
    <t>VNM.3_1,VNM.4_1,VNM.5_1,VNM.14_1,VNM.20_1,VNM.24_1,VNM.28_1,VNM.27_1,VNM.29_1,VNM.22_1,VNM.23_1,VNM.30_1,VNM.31_1,VNM.36_1,VNM.35_1,VNM.38_1,VNM.40_1,VNM.41_1,VNM.42_1,VNM.44_1,VNM.49_1,VNM.52_1,VNM.56_1,VNM.51_1,VNM.57_1,VNM.60_1,VNM.62_1,VNM.63_1</t>
  </si>
  <si>
    <t>Bắc Giang,Bắc Kạn,Bắc Ninh,Cao Bằng,Điện Biên,Hậu Giang,Hà Nam,Hà Nội,Hà Tĩnh,Hải Dương,Hải Phòng,Hoà Bình,Hưng Yên,Lai Châu,Lạng Sơn,Lào Cai,Nam Định,Nghệ An,Ninh Bình,Phú Thọ,Quảng Ninh,Sơn La,Thái Nguyên,Sóc Trăng,Thanh Hóa,Tuyên Quang,Vĩnh Phúc,Yên Bái</t>
  </si>
  <si>
    <t>https://www.acaps.org/country/Yemen/crisis/Complex-crisis</t>
  </si>
  <si>
    <t>https://www.acaps.org/country/Yemen/crisis/Mixed-Migration</t>
  </si>
  <si>
    <t>Drought,Food Security</t>
  </si>
  <si>
    <t>https://www.acaps.org/country/Zambia/crisis/Drought</t>
  </si>
  <si>
    <t>Socio-political,Drought,Food Security</t>
  </si>
  <si>
    <t>https://www.acaps.org/country/Zimbabwe/crisis/Complex-crisis</t>
  </si>
  <si>
    <t>Individual or aggregated</t>
  </si>
  <si>
    <t>Yes</t>
  </si>
  <si>
    <t>Individual</t>
  </si>
  <si>
    <t>Aggregated</t>
  </si>
  <si>
    <t>No</t>
  </si>
  <si>
    <t>Physical exposure to earthquake MMI VI</t>
  </si>
  <si>
    <t>Physical exposure to earthquake MMI VIII</t>
  </si>
  <si>
    <t>Annual Expected Exposed People to Floods</t>
  </si>
  <si>
    <t>Annual Expected Exposed People to Tsunamis</t>
  </si>
  <si>
    <t>Annual Expected Exposed People to Cyclone's Wind SS1</t>
  </si>
  <si>
    <t>Annual Expected Exposed People to Cyclone's Wind SS3</t>
  </si>
  <si>
    <t>Annual Expected Exposed People to Cyclone Surge</t>
  </si>
  <si>
    <t>Total affected by Drought</t>
  </si>
  <si>
    <t>Frequency of Drought events</t>
  </si>
  <si>
    <t>Agriculture Drought probability</t>
  </si>
  <si>
    <t>GCRI Violent Conflict probability</t>
  </si>
  <si>
    <t>GCRI Highly Violent Conflict probability</t>
  </si>
  <si>
    <t>National Power Conflict Intensity (Highly Violent)</t>
  </si>
  <si>
    <t>Subnational Conflict Intensity (Highly Violent)</t>
  </si>
  <si>
    <t>Human Development Index</t>
  </si>
  <si>
    <t>Multidimensional Poverty Index</t>
  </si>
  <si>
    <t>Humanitarian Aid (FTS)</t>
  </si>
  <si>
    <t>Development Aid (ODA)</t>
  </si>
  <si>
    <t>Net ODA received (% of GNI)</t>
  </si>
  <si>
    <t>Mortality rate, under-5</t>
  </si>
  <si>
    <t>U5 Under weight</t>
  </si>
  <si>
    <t>Physicians Density</t>
  </si>
  <si>
    <t>One-year-olds fully immunized against measles</t>
  </si>
  <si>
    <t>Incidence of Tuberculosis</t>
  </si>
  <si>
    <t>Estimated number of people living with HIV - Adult (&gt;15) rate</t>
  </si>
  <si>
    <t>Health expenditure per capita</t>
  </si>
  <si>
    <t>Maternal Mortality Rate</t>
  </si>
  <si>
    <t>Malaria death rate</t>
  </si>
  <si>
    <t>People affected by Natural Disasters</t>
  </si>
  <si>
    <t>Internally displaced persons (IDPs)</t>
  </si>
  <si>
    <t>Refugees by country of asylum</t>
  </si>
  <si>
    <t>Returned Refugees</t>
  </si>
  <si>
    <t>Average Dietary Energy Supply Adequacy</t>
  </si>
  <si>
    <t>Prevalence of Undernourishment</t>
  </si>
  <si>
    <t>Domestic Food Price Level Index</t>
  </si>
  <si>
    <t>Domestic Food Price Volatility Index</t>
  </si>
  <si>
    <t>HFA Scores Last recent</t>
  </si>
  <si>
    <t>Government Effectiveness</t>
  </si>
  <si>
    <t>Corruption Perception Index</t>
  </si>
  <si>
    <t>Access to electricity</t>
  </si>
  <si>
    <t>Adult liteacy rate</t>
  </si>
  <si>
    <t>Internet users</t>
  </si>
  <si>
    <t>Mobile cellular subscriptions</t>
  </si>
  <si>
    <t>Road lenght</t>
  </si>
  <si>
    <t>Improved sanitation facilities (% of population with access)</t>
  </si>
  <si>
    <t>Improved water source (% of population with access)</t>
  </si>
  <si>
    <t>GDP per capita PPP int USD (Estimated)</t>
  </si>
  <si>
    <t>Total Population (GHS-POP)</t>
  </si>
  <si>
    <t>Reference Year</t>
  </si>
  <si>
    <t>Brunei Darussalam</t>
  </si>
  <si>
    <t>Cabo Verde</t>
  </si>
  <si>
    <t>Central African Republic</t>
  </si>
  <si>
    <t>Congo DR</t>
  </si>
  <si>
    <t>Korea DPR</t>
  </si>
  <si>
    <t>Korea Republic of</t>
  </si>
  <si>
    <t>Lao PDR</t>
  </si>
  <si>
    <t>Moldova Republic of</t>
  </si>
  <si>
    <t>Russian Federation</t>
  </si>
  <si>
    <t>Saint Kitts and Nevis</t>
  </si>
  <si>
    <t>Saint Vincent and the Grenadines</t>
  </si>
  <si>
    <t>Swaziland</t>
  </si>
  <si>
    <t>The former Yugoslav Republic of Macedonia</t>
  </si>
  <si>
    <t>Timor-Leste</t>
  </si>
  <si>
    <t>Turkey</t>
  </si>
  <si>
    <t>United States of America</t>
  </si>
  <si>
    <t>Viet Nam</t>
  </si>
  <si>
    <t>SUM YEAR</t>
  </si>
  <si>
    <t>AVG YEAR</t>
  </si>
  <si>
    <t>NUMBER OF</t>
  </si>
  <si>
    <t>STDEV</t>
  </si>
  <si>
    <t>MEDIAN</t>
  </si>
  <si>
    <t>SUM MISSING</t>
  </si>
  <si>
    <t>% MISSING</t>
  </si>
  <si>
    <t>AFG001Buildings in the affected area</t>
  </si>
  <si>
    <t>AGO002Injuries reported</t>
  </si>
  <si>
    <t>AGO002Illness cases reported</t>
  </si>
  <si>
    <t>AGO002Buildings damaged</t>
  </si>
  <si>
    <t>AGO002Buildings destroyed</t>
  </si>
  <si>
    <t>AGO002Buildings in the affected area</t>
  </si>
  <si>
    <t>AGO002Economic Losses</t>
  </si>
  <si>
    <t>AGO002People facing limited access constraints</t>
  </si>
  <si>
    <t>AGO002People facing restricted access constraints</t>
  </si>
  <si>
    <t>ARM003Buildings in the affected area</t>
  </si>
  <si>
    <t>BDI001Buildings in the affected area</t>
  </si>
  <si>
    <t>BEN002Buildings in the affected area</t>
  </si>
  <si>
    <t>BFA002Buildings in the affected area</t>
  </si>
  <si>
    <t>BGD001Buildings in the affected area</t>
  </si>
  <si>
    <t>BGD002Buildings in the affected area</t>
  </si>
  <si>
    <t>BGD012Buildings in the affected area</t>
  </si>
  <si>
    <t>BGD013Buildings in the affected area</t>
  </si>
  <si>
    <t>BGD014Buildings in the affected area</t>
  </si>
  <si>
    <t>BGR002Buildings in the affected area</t>
  </si>
  <si>
    <t>BLR002Buildings in the affected area</t>
  </si>
  <si>
    <t>BRA001Buildings in the affected area</t>
  </si>
  <si>
    <t>BRA002Buildings in the affected area</t>
  </si>
  <si>
    <t>BRA004Buildings in the affected area</t>
  </si>
  <si>
    <t>BRA005Buildings in the affected area</t>
  </si>
  <si>
    <t>CAF001Buildings in the affected area</t>
  </si>
  <si>
    <t>CHL002Buildings in the affected area</t>
  </si>
  <si>
    <t>CMR001Buildings in the affected area</t>
  </si>
  <si>
    <t>CMR002Buildings in the affected area</t>
  </si>
  <si>
    <t>CMR003Buildings in the affected area</t>
  </si>
  <si>
    <t>CMR004Buildings in the affected area</t>
  </si>
  <si>
    <t>COD001Buildings in the affected area</t>
  </si>
  <si>
    <t>COG001Buildings in the affected area</t>
  </si>
  <si>
    <t>COL001Buildings in the affected area</t>
  </si>
  <si>
    <t>COL002Buildings in the affected area</t>
  </si>
  <si>
    <t>CRI002Buildings in the affected area</t>
  </si>
  <si>
    <t>CZE002Buildings in the affected area</t>
  </si>
  <si>
    <t>DJI001Buildings in the affected area</t>
  </si>
  <si>
    <t>DJI002Buildings in the affected area</t>
  </si>
  <si>
    <t>DJI003Buildings in the affected area</t>
  </si>
  <si>
    <t>DOM002Buildings in the affected area</t>
  </si>
  <si>
    <t>DZA002Buildings in the affected area</t>
  </si>
  <si>
    <t>DZA003Buildings in the affected area</t>
  </si>
  <si>
    <t>DZA004Buildings in the affected area</t>
  </si>
  <si>
    <t>ECU002Buildings in the affected area</t>
  </si>
  <si>
    <t>EGY004Buildings in the affected area</t>
  </si>
  <si>
    <t>ERI001Buildings in the affected area</t>
  </si>
  <si>
    <t>ESP002Buildings in the affected area</t>
  </si>
  <si>
    <t>EST002Buildings in the affected area</t>
  </si>
  <si>
    <t>ETH001Buildings in the affected area</t>
  </si>
  <si>
    <t>ETH003Buildings in the affected area</t>
  </si>
  <si>
    <t>ETH004Buildings damaged</t>
  </si>
  <si>
    <t>ETH004Buildings destroyed</t>
  </si>
  <si>
    <t>ETH004Buildings in the affected area</t>
  </si>
  <si>
    <t>ETH004Economic Losses</t>
  </si>
  <si>
    <t>ETH005Buildings in the affected area</t>
  </si>
  <si>
    <t>GRC002Buildings in the affected area</t>
  </si>
  <si>
    <t>GTM001Buildings in the affected area</t>
  </si>
  <si>
    <t>HND001Buildings in the affected area</t>
  </si>
  <si>
    <t>HTI001Buildings in the affected area</t>
  </si>
  <si>
    <t>HUN002Buildings in the affected area</t>
  </si>
  <si>
    <t>IDN002Buildings in the affected area</t>
  </si>
  <si>
    <t>IND006Buildings in the affected area</t>
  </si>
  <si>
    <t>IRN004Buildings in the affected area</t>
  </si>
  <si>
    <t>IRQ001Buildings in the affected area</t>
  </si>
  <si>
    <t>IRQ002Buildings in the affected area</t>
  </si>
  <si>
    <t>IRQ003Buildings in the affected area</t>
  </si>
  <si>
    <t>ITA002Buildings in the affected area</t>
  </si>
  <si>
    <t>JOR002Buildings in the affected area</t>
  </si>
  <si>
    <t>KEN001Buildings in the affected area</t>
  </si>
  <si>
    <t>KEN002Buildings in the affected area</t>
  </si>
  <si>
    <t>KEN003Buildings in the affected area</t>
  </si>
  <si>
    <t>LAO004Buildings in the affected area</t>
  </si>
  <si>
    <t>LBN002Buildings in the affected area</t>
  </si>
  <si>
    <t>LBN006Buildings in the affected area</t>
  </si>
  <si>
    <t>LBY001Buildings in the affected area</t>
  </si>
  <si>
    <t>LBY002Buildings in the affected area</t>
  </si>
  <si>
    <t>LBY004Buildings in the affected area</t>
  </si>
  <si>
    <t>LKA001Buildings in the affected area</t>
  </si>
  <si>
    <t>LKA005Buildings in the affected area</t>
  </si>
  <si>
    <t>LKA006Buildings in the affected area</t>
  </si>
  <si>
    <t>LSO004Buildings in the affected area</t>
  </si>
  <si>
    <t>LTU002Buildings in the affected area</t>
  </si>
  <si>
    <t>LVA002Buildings in the affected area</t>
  </si>
  <si>
    <t>MAR002Buildings in the affected area</t>
  </si>
  <si>
    <t>MDA002Buildings in the affected area</t>
  </si>
  <si>
    <t>MDG002Buildings in the affected area</t>
  </si>
  <si>
    <t>MEX001Buildings in the affected area</t>
  </si>
  <si>
    <t>MEX002Buildings in the affected area</t>
  </si>
  <si>
    <t>MEX003Buildings in the affected area</t>
  </si>
  <si>
    <t>MLI001Buildings in the affected area</t>
  </si>
  <si>
    <t>MMR001Buildings in the affected area</t>
  </si>
  <si>
    <t>MMR002Buildings in the affected area</t>
  </si>
  <si>
    <t>MMR003Buildings in the affected area</t>
  </si>
  <si>
    <t>MMR004Buildings in the affected area</t>
  </si>
  <si>
    <t>MMR006Buildings in the affected area</t>
  </si>
  <si>
    <t>MOZ001Buildings in the affected area</t>
  </si>
  <si>
    <t>MOZ004Buildings in the affected area</t>
  </si>
  <si>
    <t>MOZ011Buildings in the affected area</t>
  </si>
  <si>
    <t>MOZ012Buildings in the affected area</t>
  </si>
  <si>
    <t>MRT002Buildings in the affected area</t>
  </si>
  <si>
    <t>MRT003Buildings in the affected area</t>
  </si>
  <si>
    <t>MWI002Buildings in the affected area</t>
  </si>
  <si>
    <t>MYS001Illness cases reported</t>
  </si>
  <si>
    <t>MYS001Buildings damaged</t>
  </si>
  <si>
    <t>MYS001Buildings destroyed</t>
  </si>
  <si>
    <t>MYS001Buildings in the affected area</t>
  </si>
  <si>
    <t>MYS001Economic Losses</t>
  </si>
  <si>
    <t>MYS001People facing limited access constraints</t>
  </si>
  <si>
    <t>MYS001People facing restricted access constraints</t>
  </si>
  <si>
    <t>NAM002Buildings damaged</t>
  </si>
  <si>
    <t>NAM002Buildings destroyed</t>
  </si>
  <si>
    <t>NAM002Buildings in the affected area</t>
  </si>
  <si>
    <t>NAM002Economic Losses</t>
  </si>
  <si>
    <t>NAM002People facing limited access constraints</t>
  </si>
  <si>
    <t>NAM002People facing restricted access constraints</t>
  </si>
  <si>
    <t>NER002Buildings in the affected area</t>
  </si>
  <si>
    <t>NER003Buildings in the affected area</t>
  </si>
  <si>
    <t>NER004Buildings in the affected area</t>
  </si>
  <si>
    <t>NER006Buildings in the affected area</t>
  </si>
  <si>
    <t>NGA001Buildings in the affected area</t>
  </si>
  <si>
    <t>NGA003Buildings in the affected area</t>
  </si>
  <si>
    <t>NGA004Buildings in the affected area</t>
  </si>
  <si>
    <t>NGA007Buildings in the affected area</t>
  </si>
  <si>
    <t>NGA008Buildings in the affected area</t>
  </si>
  <si>
    <t>NIC001Buildings in the affected area</t>
  </si>
  <si>
    <t>NPL004Buildings in the affected area</t>
  </si>
  <si>
    <t>PAK001Buildings in the affected area</t>
  </si>
  <si>
    <t>PAK004Buildings in the affected area</t>
  </si>
  <si>
    <t>PAN002Buildings in the affected area</t>
  </si>
  <si>
    <t>PER002Buildings in the affected area</t>
  </si>
  <si>
    <t>PHL001Buildings in the affected area</t>
  </si>
  <si>
    <t>PHL003Buildings in the affected area</t>
  </si>
  <si>
    <t>PHL016Buildings in the affected area</t>
  </si>
  <si>
    <t>PHL017Buildings in the affected area</t>
  </si>
  <si>
    <t>PNG003Buildings in the affected area</t>
  </si>
  <si>
    <t>POL002Buildings in the affected area</t>
  </si>
  <si>
    <t>PRK001Buildings in the affected area</t>
  </si>
  <si>
    <t>PSE002Buildings in the affected area</t>
  </si>
  <si>
    <t>PSE003Buildings in the affected area</t>
  </si>
  <si>
    <t>PSE004Buildings in the affected area</t>
  </si>
  <si>
    <t>REG001Buildings in the affected area</t>
  </si>
  <si>
    <t>REG002Buildings in the affected area</t>
  </si>
  <si>
    <t>REG004Buildings in the affected area</t>
  </si>
  <si>
    <t>REG004People facing limited access constraints</t>
  </si>
  <si>
    <t>REG006Buildings in the affected area</t>
  </si>
  <si>
    <t>REG007Buildings in the affected area</t>
  </si>
  <si>
    <t>REG008Buildings in the affected area</t>
  </si>
  <si>
    <t>REG011Buildings in the affected area</t>
  </si>
  <si>
    <t>REG012Buildings in the affected area</t>
  </si>
  <si>
    <t>REG012People facing limited access constraints</t>
  </si>
  <si>
    <t>REG012People facing restricted access constraints</t>
  </si>
  <si>
    <t>REG013Buildings in the affected area</t>
  </si>
  <si>
    <t>REG014Buildings in the affected area</t>
  </si>
  <si>
    <t>REG015Buildings in the affected area</t>
  </si>
  <si>
    <t>ROU002Buildings in the affected area</t>
  </si>
  <si>
    <t>RUS002Buildings in the affected area</t>
  </si>
  <si>
    <t>RWA002Buildings in the affected area</t>
  </si>
  <si>
    <t>SDN001Buildings in the affected area</t>
  </si>
  <si>
    <t>SDN005Buildings in the affected area</t>
  </si>
  <si>
    <t>SDN005People facing limited access constraints</t>
  </si>
  <si>
    <t>SDN005People facing restricted access constraints</t>
  </si>
  <si>
    <t>SEN002Buildings in the affected area</t>
  </si>
  <si>
    <t>SLV001Buildings in the affected area</t>
  </si>
  <si>
    <t>SOM001Buildings in the affected area</t>
  </si>
  <si>
    <t>SOM002Buildings in the affected area</t>
  </si>
  <si>
    <t>SSD001Buildings in the affected area</t>
  </si>
  <si>
    <t>SVK002Buildings in the affected area</t>
  </si>
  <si>
    <t>SWZ001Buildings damaged</t>
  </si>
  <si>
    <t>SWZ001Buildings destroyed</t>
  </si>
  <si>
    <t>SWZ001Buildings in the affected area</t>
  </si>
  <si>
    <t>SWZ001Economic Losses</t>
  </si>
  <si>
    <t>SWZ001People facing limited access constraints</t>
  </si>
  <si>
    <t>SWZ001People facing restricted access constraints</t>
  </si>
  <si>
    <t>SYR003Buildings in the affected area</t>
  </si>
  <si>
    <t>TCD001Buildings in the affected area</t>
  </si>
  <si>
    <t>TCD003Buildings in the affected area</t>
  </si>
  <si>
    <t>TCD004Buildings in the affected area</t>
  </si>
  <si>
    <t>TCD005Buildings in the affected area</t>
  </si>
  <si>
    <t>TGO002Buildings in the affected area</t>
  </si>
  <si>
    <t>THA001Buildings in the affected area</t>
  </si>
  <si>
    <t>THA003Buildings in the affected area</t>
  </si>
  <si>
    <t>THA004Buildings in the affected area</t>
  </si>
  <si>
    <t>TLS003Buildings in the affected area</t>
  </si>
  <si>
    <t>TTO002Buildings in the affected area</t>
  </si>
  <si>
    <t>TUN002Buildings in the affected area</t>
  </si>
  <si>
    <t>TUR001Buildings in the affected area</t>
  </si>
  <si>
    <t>TUR002Buildings in the affected area</t>
  </si>
  <si>
    <t>TUR003Buildings in the affected area</t>
  </si>
  <si>
    <t>TUR004Buildings in the affected area</t>
  </si>
  <si>
    <t>TUR005Buildings in the affected area</t>
  </si>
  <si>
    <t>TZA001Buildings in the affected area</t>
  </si>
  <si>
    <t>TZA002Buildings in the affected area</t>
  </si>
  <si>
    <t>TZA003Buildings in the affected area</t>
  </si>
  <si>
    <t>UGA005Buildings in the affected area</t>
  </si>
  <si>
    <t>UKR002Buildings in the affected area</t>
  </si>
  <si>
    <t>VEN001Buildings in the affected area</t>
  </si>
  <si>
    <t>VNM003Buildings in the affected area</t>
  </si>
  <si>
    <t>YEM001Buildings in the affected area</t>
  </si>
  <si>
    <t>YEM002Buildings in the affected area</t>
  </si>
  <si>
    <t>ZMB002Buildings in the affected area</t>
  </si>
  <si>
    <t>ZWE001Buildings in the affected area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</si>
</sst>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 #,##0.00_-;_-* &quot;-&quot;??_-;_-@_-"/>
    <numFmt numFmtId="164" formatCode="0.0"/>
    <numFmt numFmtId="165" formatCode="#,##0.0"/>
    <numFmt numFmtId="166" formatCode="0.0%"/>
    <numFmt numFmtId="167" formatCode="0.000%"/>
    <numFmt numFmtId="168" formatCode="_-* #,##0.00_-;_-* #,##0.00\-;_-* &quot;-&quot;??_-;_-@_-"/>
    <numFmt numFmtId="169" formatCode="&quot;£&quot;#,##0\ ;\(&quot;£&quot;#,##0\)"/>
    <numFmt numFmtId="170" formatCode="_(&quot;€&quot;* #,##0.00_);_(&quot;€&quot;* \(#,##0.00\);_(&quot;€&quot;* &quot;-&quot;??_);_(@_)"/>
    <numFmt numFmtId="171" formatCode="##0.0"/>
    <numFmt numFmtId="172" formatCode="##0.0\ \|"/>
    <numFmt numFmtId="173" formatCode="_ * #,##0.00_ ;_ * \-#,##0.00_ ;_ * &quot;-&quot;??_ ;_ @_ "/>
    <numFmt numFmtId="174" formatCode="&quot;$&quot;#,##0\ ;\(&quot;$&quot;#,##0\)"/>
    <numFmt numFmtId="175" formatCode="#0"/>
    <numFmt numFmtId="176" formatCode="##,##0.000"/>
    <numFmt numFmtId="177" formatCode="yyyy\-mm\-dd\ hh:mm:ss"/>
  </numFmts>
  <fonts count="135" x14ac:knownFonts="1">
    <font>
      <sz val="11"/>
      <color theme="1"/>
      <name val="Calibri"/>
      <family val="2"/>
      <scheme val="minor"/>
    </font>
    <font>
      <sz val="11"/>
      <color theme="1"/>
      <name val="Calibri"/>
      <family val="2"/>
      <scheme val="minor"/>
    </font>
    <font>
      <b/>
      <sz val="13"/>
      <color theme="3"/>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1"/>
      <color theme="0" tint="-0.499984740745262"/>
      <name val="Calibri"/>
      <family val="2"/>
      <scheme val="minor"/>
    </font>
    <font>
      <sz val="11"/>
      <color indexed="8"/>
      <name val="Calibri"/>
      <family val="2"/>
    </font>
    <font>
      <sz val="11"/>
      <color indexed="20"/>
      <name val="Calibri"/>
      <family val="2"/>
      <scheme val="minor"/>
    </font>
    <font>
      <b/>
      <sz val="15"/>
      <color indexed="56"/>
      <name val="Calibri"/>
      <family val="2"/>
      <scheme val="minor"/>
    </font>
    <font>
      <b/>
      <sz val="13"/>
      <color indexed="56"/>
      <name val="Calibri"/>
      <family val="2"/>
      <scheme val="minor"/>
    </font>
    <font>
      <b/>
      <sz val="11"/>
      <color indexed="56"/>
      <name val="Calibri"/>
      <family val="2"/>
      <scheme val="minor"/>
    </font>
    <font>
      <b/>
      <sz val="18"/>
      <color indexed="56"/>
      <name val="Cambria"/>
      <family val="2"/>
      <scheme val="major"/>
    </font>
    <font>
      <sz val="10"/>
      <color indexed="8"/>
      <name val="Arial"/>
      <family val="2"/>
    </font>
    <font>
      <sz val="11"/>
      <color indexed="8"/>
      <name val="Arial"/>
      <family val="2"/>
    </font>
    <font>
      <sz val="11"/>
      <color indexed="9"/>
      <name val="Calibri"/>
      <family val="2"/>
    </font>
    <font>
      <sz val="11"/>
      <color indexed="9"/>
      <name val="Arial"/>
      <family val="2"/>
    </font>
    <font>
      <b/>
      <sz val="11"/>
      <color indexed="52"/>
      <name val="Arial"/>
      <family val="2"/>
    </font>
    <font>
      <sz val="8"/>
      <name val="Arial"/>
      <family val="2"/>
    </font>
    <font>
      <b/>
      <sz val="8"/>
      <color indexed="8"/>
      <name val="MS Sans Serif"/>
      <family val="2"/>
    </font>
    <font>
      <b/>
      <sz val="11"/>
      <color indexed="9"/>
      <name val="Arial"/>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i/>
      <sz val="11"/>
      <color indexed="23"/>
      <name val="Arial"/>
      <family val="2"/>
    </font>
    <font>
      <sz val="8"/>
      <color indexed="8"/>
      <name val="Arial"/>
      <family val="2"/>
    </font>
    <font>
      <sz val="11"/>
      <color indexed="52"/>
      <name val="Arial"/>
      <family val="2"/>
    </font>
    <font>
      <sz val="11"/>
      <color indexed="17"/>
      <name val="Arial"/>
      <family val="2"/>
    </font>
    <font>
      <u/>
      <sz val="8.25"/>
      <color indexed="12"/>
      <name val="Calibri"/>
      <family val="2"/>
    </font>
    <font>
      <sz val="11"/>
      <color indexed="62"/>
      <name val="Arial"/>
      <family val="2"/>
    </font>
    <font>
      <b/>
      <sz val="10"/>
      <name val="Arial"/>
      <family val="2"/>
    </font>
    <font>
      <b/>
      <sz val="8.5"/>
      <color indexed="8"/>
      <name val="MS Sans Serif"/>
      <family val="2"/>
    </font>
    <font>
      <b/>
      <sz val="15"/>
      <color indexed="56"/>
      <name val="Arial"/>
      <family val="2"/>
    </font>
    <font>
      <b/>
      <sz val="13"/>
      <color indexed="56"/>
      <name val="Arial"/>
      <family val="2"/>
    </font>
    <font>
      <b/>
      <sz val="11"/>
      <color indexed="56"/>
      <name val="Arial"/>
      <family val="2"/>
    </font>
    <font>
      <sz val="11"/>
      <color indexed="60"/>
      <name val="Arial"/>
      <family val="2"/>
    </font>
    <font>
      <sz val="11"/>
      <color indexed="60"/>
      <name val="Calibri"/>
      <family val="2"/>
    </font>
    <font>
      <sz val="11"/>
      <color indexed="20"/>
      <name val="Arial"/>
      <family val="2"/>
    </font>
    <font>
      <b/>
      <u/>
      <sz val="10"/>
      <color indexed="8"/>
      <name val="MS Sans Serif"/>
      <family val="2"/>
    </font>
    <font>
      <sz val="8"/>
      <color indexed="8"/>
      <name val="MS Sans Serif"/>
      <family val="2"/>
    </font>
    <font>
      <sz val="7.5"/>
      <color indexed="8"/>
      <name val="MS Sans Serif"/>
      <family val="2"/>
    </font>
    <font>
      <b/>
      <sz val="12"/>
      <name val="Arial"/>
      <family val="2"/>
    </font>
    <font>
      <i/>
      <sz val="10"/>
      <name val="Arial"/>
      <family val="2"/>
    </font>
    <font>
      <sz val="10"/>
      <name val="MS Sans Serif"/>
      <family val="2"/>
    </font>
    <font>
      <b/>
      <sz val="14"/>
      <name val="Helv"/>
    </font>
    <font>
      <b/>
      <sz val="12"/>
      <name val="Helv"/>
    </font>
    <font>
      <i/>
      <sz val="8"/>
      <name val="Arial"/>
      <family val="2"/>
    </font>
    <font>
      <i/>
      <sz val="11"/>
      <color indexed="23"/>
      <name val="Calibri"/>
      <family val="2"/>
    </font>
    <font>
      <sz val="9"/>
      <name val="Arial"/>
      <family val="2"/>
    </font>
    <font>
      <b/>
      <sz val="8"/>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Arial"/>
      <family val="2"/>
    </font>
    <font>
      <b/>
      <sz val="11"/>
      <color indexed="8"/>
      <name val="Calibri"/>
      <family val="2"/>
    </font>
    <font>
      <b/>
      <sz val="11"/>
      <color indexed="63"/>
      <name val="Arial"/>
      <family val="2"/>
    </font>
    <font>
      <sz val="11"/>
      <color indexed="20"/>
      <name val="Calibri"/>
      <family val="2"/>
    </font>
    <font>
      <sz val="11"/>
      <color indexed="17"/>
      <name val="Calibri"/>
      <family val="2"/>
    </font>
    <font>
      <sz val="11"/>
      <color indexed="10"/>
      <name val="Arial"/>
      <family val="2"/>
    </font>
    <font>
      <u/>
      <sz val="10"/>
      <color theme="10"/>
      <name val="Calibri"/>
      <family val="2"/>
    </font>
    <font>
      <u/>
      <sz val="11"/>
      <color theme="10"/>
      <name val="Calibri"/>
      <family val="2"/>
      <scheme val="minor"/>
    </font>
    <font>
      <sz val="10"/>
      <color theme="0" tint="-0.499984740745262"/>
      <name val="Arial"/>
      <family val="2"/>
    </font>
    <font>
      <sz val="10"/>
      <color theme="1"/>
      <name val="Arial"/>
      <family val="2"/>
    </font>
    <font>
      <i/>
      <sz val="10"/>
      <color theme="1"/>
      <name val="Arial"/>
      <family val="2"/>
    </font>
    <font>
      <sz val="10"/>
      <color theme="1" tint="0.499984740745262"/>
      <name val="Arial"/>
      <family val="2"/>
    </font>
    <font>
      <sz val="10"/>
      <color rgb="FF323232"/>
      <name val="Arial"/>
      <family val="2"/>
    </font>
    <font>
      <b/>
      <sz val="10"/>
      <color rgb="FF323232"/>
      <name val="Arial"/>
      <family val="2"/>
    </font>
    <font>
      <sz val="10"/>
      <color theme="0"/>
      <name val="Arial"/>
      <family val="2"/>
    </font>
    <font>
      <b/>
      <sz val="10"/>
      <color theme="0"/>
      <name val="Arial"/>
      <family val="2"/>
    </font>
    <font>
      <b/>
      <sz val="9"/>
      <color rgb="FF323232"/>
      <name val="Arial"/>
      <family val="2"/>
    </font>
    <font>
      <sz val="9"/>
      <color theme="1"/>
      <name val="Arial"/>
      <family val="2"/>
    </font>
    <font>
      <sz val="11"/>
      <name val="Calibri"/>
      <family val="2"/>
      <scheme val="minor"/>
    </font>
    <font>
      <b/>
      <sz val="10"/>
      <color theme="1"/>
      <name val="Arial"/>
      <family val="2"/>
    </font>
    <font>
      <b/>
      <sz val="10"/>
      <color indexed="8"/>
      <name val="Arial"/>
      <family val="2"/>
    </font>
    <font>
      <u/>
      <sz val="10"/>
      <color theme="10"/>
      <name val="Arial"/>
      <family val="2"/>
    </font>
    <font>
      <sz val="11"/>
      <color theme="1"/>
      <name val="Calibri"/>
      <family val="2"/>
      <scheme val="minor"/>
    </font>
    <font>
      <sz val="11"/>
      <color rgb="FF4A2B54"/>
      <name val="Calibri"/>
      <family val="2"/>
      <scheme val="minor"/>
    </font>
    <font>
      <b/>
      <sz val="18"/>
      <color rgb="FF4A2B54"/>
      <name val="Cambria"/>
      <family val="2"/>
      <scheme val="major"/>
    </font>
    <font>
      <b/>
      <sz val="10"/>
      <color rgb="FF8E2255"/>
      <name val="Arial"/>
      <family val="2"/>
    </font>
    <font>
      <b/>
      <sz val="18"/>
      <color theme="3"/>
      <name val="Cambria"/>
      <family val="2"/>
      <scheme val="major"/>
    </font>
    <font>
      <b/>
      <sz val="15"/>
      <color theme="3"/>
      <name val="Calibri"/>
      <family val="2"/>
      <scheme val="minor"/>
    </font>
    <font>
      <b/>
      <sz val="11"/>
      <color theme="3"/>
      <name val="Calibri"/>
      <family val="2"/>
      <scheme val="minor"/>
    </font>
    <font>
      <sz val="11"/>
      <color rgb="FF9C6500"/>
      <name val="Calibri"/>
      <family val="2"/>
      <scheme val="minor"/>
    </font>
    <font>
      <i/>
      <sz val="11"/>
      <color rgb="FF7F7F7F"/>
      <name val="Calibri"/>
      <family val="2"/>
      <scheme val="minor"/>
    </font>
    <font>
      <b/>
      <sz val="11"/>
      <color indexed="52"/>
      <name val="Calibri"/>
      <family val="2"/>
    </font>
    <font>
      <sz val="11"/>
      <color indexed="52"/>
      <name val="Calibri"/>
      <family val="2"/>
    </font>
    <font>
      <b/>
      <sz val="11"/>
      <color indexed="9"/>
      <name val="Calibri"/>
      <family val="2"/>
    </font>
    <font>
      <sz val="11"/>
      <color indexed="10"/>
      <name val="Calibri"/>
      <family val="2"/>
    </font>
    <font>
      <sz val="10"/>
      <color rgb="FF000000"/>
      <name val="Arial"/>
      <family val="2"/>
    </font>
    <font>
      <sz val="11"/>
      <color rgb="FF9C5700"/>
      <name val="Calibri"/>
      <family val="2"/>
      <scheme val="minor"/>
    </font>
    <font>
      <b/>
      <sz val="10"/>
      <color rgb="FF323232"/>
      <name val="Arial"/>
      <family val="2"/>
    </font>
    <font>
      <sz val="10"/>
      <color indexed="8"/>
      <name val="Arial"/>
      <family val="2"/>
    </font>
    <font>
      <sz val="10"/>
      <color theme="1"/>
      <name val="Arial"/>
      <family val="2"/>
    </font>
    <font>
      <sz val="10"/>
      <name val="Arial"/>
      <family val="2"/>
    </font>
    <font>
      <b/>
      <sz val="10"/>
      <color rgb="FF323232"/>
      <name val="Arial"/>
      <family val="2"/>
    </font>
    <font>
      <sz val="10"/>
      <color indexed="8"/>
      <name val="Arial"/>
      <family val="2"/>
    </font>
    <font>
      <sz val="10"/>
      <color theme="1"/>
      <name val="Arial"/>
      <family val="2"/>
    </font>
    <font>
      <sz val="10"/>
      <name val="Arial"/>
      <family val="2"/>
    </font>
    <font>
      <sz val="11"/>
      <color rgb="FF323232"/>
      <name val="Arial"/>
      <family val="2"/>
    </font>
    <font>
      <i/>
      <sz val="10"/>
      <color rgb="FF323232"/>
      <name val="Arial"/>
      <family val="2"/>
    </font>
    <font>
      <b/>
      <sz val="10"/>
      <color theme="4"/>
      <name val="Arial"/>
      <family val="2"/>
    </font>
    <font>
      <b/>
      <sz val="10"/>
      <color rgb="FF0C525D"/>
      <name val="Arial"/>
      <family val="2"/>
    </font>
    <font>
      <b/>
      <sz val="10"/>
      <color rgb="FF346064"/>
      <name val="Arial"/>
      <family val="2"/>
    </font>
    <font>
      <b/>
      <sz val="10"/>
      <color rgb="FF593B62"/>
      <name val="Arial"/>
      <family val="2"/>
    </font>
    <font>
      <b/>
      <sz val="10"/>
      <color rgb="FF6B6050"/>
      <name val="Arial"/>
      <family val="2"/>
    </font>
    <font>
      <b/>
      <sz val="10"/>
      <color rgb="FF5F5D5B"/>
      <name val="Arial"/>
      <family val="2"/>
    </font>
    <font>
      <b/>
      <sz val="10"/>
      <color rgb="FF433557"/>
      <name val="Arial"/>
      <family val="2"/>
    </font>
    <font>
      <b/>
      <sz val="48"/>
      <color rgb="FF4A2B54"/>
      <name val="Arial"/>
      <family val="2"/>
    </font>
    <font>
      <b/>
      <sz val="22"/>
      <color rgb="FF4A2B54"/>
      <name val="Arial"/>
      <family val="2"/>
    </font>
    <font>
      <sz val="11"/>
      <color theme="1"/>
      <name val="Arial"/>
      <family val="2"/>
    </font>
    <font>
      <b/>
      <sz val="16"/>
      <color rgb="FF4A2B54"/>
      <name val="Arial"/>
      <family val="2"/>
    </font>
    <font>
      <sz val="11"/>
      <name val="Arial"/>
      <family val="2"/>
    </font>
    <font>
      <b/>
      <u/>
      <sz val="12"/>
      <color rgb="FF433557"/>
      <name val="Arial"/>
      <family val="2"/>
    </font>
    <font>
      <b/>
      <sz val="18"/>
      <color theme="0"/>
      <name val="Arial"/>
      <family val="2"/>
    </font>
    <font>
      <b/>
      <sz val="13"/>
      <color theme="3"/>
      <name val="Arial"/>
      <family val="2"/>
    </font>
    <font>
      <sz val="10"/>
      <color rgb="FF4A2B54"/>
      <name val="Arial"/>
      <family val="2"/>
    </font>
    <font>
      <b/>
      <sz val="10"/>
      <color theme="0" tint="-0.499984740745262"/>
      <name val="Arial"/>
      <family val="2"/>
    </font>
    <font>
      <sz val="10"/>
      <color rgb="FF75695D"/>
      <name val="Arial"/>
      <family val="2"/>
    </font>
    <font>
      <u/>
      <sz val="10"/>
      <color theme="10"/>
      <name val="Calibri"/>
      <family val="2"/>
    </font>
    <font>
      <b/>
      <sz val="10"/>
      <color rgb="FFFFFFFF"/>
      <name val="Arial"/>
    </font>
    <font>
      <sz val="10"/>
      <name val="Arial"/>
    </font>
    <font>
      <i/>
      <sz val="10"/>
      <name val="Arial"/>
    </font>
    <font>
      <sz val="10"/>
      <color rgb="FF000000"/>
      <name val="Arial"/>
    </font>
    <font>
      <sz val="10"/>
      <color rgb="FF808080"/>
      <name val="Arial"/>
    </font>
    <font>
      <b/>
      <sz val="11"/>
      <color rgb="FFFFFFFF"/>
      <name val="Calibri"/>
    </font>
    <font>
      <b/>
      <sz val="10"/>
      <color rgb="FF000000"/>
      <name val="Arial"/>
    </font>
    <font>
      <b/>
      <sz val="10"/>
      <name val="Arial"/>
    </font>
  </fonts>
  <fills count="104">
    <fill>
      <patternFill patternType="none"/>
    </fill>
    <fill>
      <patternFill patternType="gray125"/>
    </fill>
    <fill>
      <patternFill patternType="solid">
        <fgColor rgb="FFFFC7CE"/>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39997558519241921"/>
        <bgColor indexed="65"/>
      </patternFill>
    </fill>
    <fill>
      <patternFill patternType="solid">
        <fgColor theme="7"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indexed="22"/>
        <bgColor indexed="64"/>
      </patternFill>
    </fill>
    <fill>
      <patternFill patternType="solid">
        <fgColor indexed="9"/>
        <bgColor indexed="64"/>
      </patternFill>
    </fill>
    <fill>
      <patternFill patternType="solid">
        <fgColor indexed="27"/>
      </patternFill>
    </fill>
    <fill>
      <patternFill patternType="solid">
        <fgColor indexed="47"/>
      </patternFill>
    </fill>
    <fill>
      <patternFill patternType="solid">
        <fgColor indexed="29"/>
      </patternFill>
    </fill>
    <fill>
      <patternFill patternType="solid">
        <fgColor indexed="49"/>
      </patternFill>
    </fill>
    <fill>
      <patternFill patternType="solid">
        <fgColor indexed="53"/>
      </patternFill>
    </fill>
    <fill>
      <patternFill patternType="solid">
        <fgColor indexed="63"/>
        <bgColor indexed="64"/>
      </patternFill>
    </fill>
    <fill>
      <patternFill patternType="solid">
        <fgColor indexed="44"/>
        <bgColor indexed="8"/>
      </patternFill>
    </fill>
    <fill>
      <patternFill patternType="solid">
        <fgColor indexed="55"/>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rgb="FFCE3327"/>
        <bgColor indexed="64"/>
      </patternFill>
    </fill>
    <fill>
      <patternFill patternType="solid">
        <fgColor theme="0" tint="-0.14999847407452621"/>
        <bgColor indexed="64"/>
      </patternFill>
    </fill>
    <fill>
      <patternFill patternType="solid">
        <fgColor rgb="FF4A2B54"/>
        <bgColor indexed="64"/>
      </patternFill>
    </fill>
    <fill>
      <patternFill patternType="solid">
        <fgColor rgb="FF007F81"/>
        <bgColor indexed="64"/>
      </patternFill>
    </fill>
    <fill>
      <patternFill patternType="solid">
        <fgColor rgb="FF49AEAE"/>
        <bgColor indexed="64"/>
      </patternFill>
    </fill>
    <fill>
      <patternFill patternType="solid">
        <fgColor rgb="FF8E2255"/>
        <bgColor indexed="64"/>
      </patternFill>
    </fill>
    <fill>
      <patternFill patternType="solid">
        <fgColor rgb="FFD15278"/>
        <bgColor indexed="64"/>
      </patternFill>
    </fill>
    <fill>
      <patternFill patternType="solid">
        <fgColor rgb="FFB2CFCB"/>
        <bgColor indexed="64"/>
      </patternFill>
    </fill>
    <fill>
      <patternFill patternType="solid">
        <fgColor rgb="FFE8A6BA"/>
        <bgColor indexed="64"/>
      </patternFill>
    </fill>
    <fill>
      <patternFill patternType="solid">
        <fgColor rgb="FFFFEB9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C3DE"/>
        <bgColor indexed="64"/>
      </patternFill>
    </fill>
    <fill>
      <patternFill patternType="solid">
        <fgColor rgb="FF0C525D"/>
        <bgColor indexed="64"/>
      </patternFill>
    </fill>
    <fill>
      <patternFill patternType="solid">
        <fgColor rgb="FFC9E7E3"/>
        <bgColor indexed="64"/>
      </patternFill>
    </fill>
    <fill>
      <patternFill patternType="solid">
        <fgColor rgb="FF346064"/>
        <bgColor indexed="64"/>
      </patternFill>
    </fill>
    <fill>
      <patternFill patternType="solid">
        <fgColor rgb="FF5E7E79"/>
        <bgColor indexed="64"/>
      </patternFill>
    </fill>
    <fill>
      <patternFill patternType="solid">
        <fgColor rgb="FF799D98"/>
        <bgColor indexed="64"/>
      </patternFill>
    </fill>
    <fill>
      <patternFill patternType="solid">
        <fgColor rgb="FF94BFB4"/>
        <bgColor indexed="64"/>
      </patternFill>
    </fill>
    <fill>
      <patternFill patternType="solid">
        <fgColor rgb="FFE6A8CB"/>
        <bgColor indexed="64"/>
      </patternFill>
    </fill>
    <fill>
      <patternFill patternType="solid">
        <fgColor rgb="FF593B62"/>
        <bgColor indexed="64"/>
      </patternFill>
    </fill>
    <fill>
      <patternFill patternType="solid">
        <fgColor rgb="FF83517D"/>
        <bgColor indexed="64"/>
      </patternFill>
    </fill>
    <fill>
      <patternFill patternType="solid">
        <fgColor rgb="FFD5BCC6"/>
        <bgColor indexed="64"/>
      </patternFill>
    </fill>
    <fill>
      <patternFill patternType="solid">
        <fgColor rgb="FF6B6050"/>
        <bgColor indexed="64"/>
      </patternFill>
    </fill>
    <fill>
      <patternFill patternType="solid">
        <fgColor rgb="FFC7B399"/>
        <bgColor indexed="64"/>
      </patternFill>
    </fill>
    <fill>
      <patternFill patternType="solid">
        <fgColor rgb="FFE7D8B3"/>
        <bgColor indexed="64"/>
      </patternFill>
    </fill>
    <fill>
      <patternFill patternType="solid">
        <fgColor rgb="FFFDF2CA"/>
        <bgColor indexed="64"/>
      </patternFill>
    </fill>
    <fill>
      <patternFill patternType="solid">
        <fgColor rgb="FF5F5D5B"/>
        <bgColor indexed="64"/>
      </patternFill>
    </fill>
    <fill>
      <patternFill patternType="solid">
        <fgColor rgb="FF968F84"/>
        <bgColor indexed="64"/>
      </patternFill>
    </fill>
    <fill>
      <patternFill patternType="solid">
        <fgColor rgb="FFCBC4B6"/>
        <bgColor indexed="64"/>
      </patternFill>
    </fill>
    <fill>
      <patternFill patternType="solid">
        <fgColor rgb="FFF0EDD3"/>
        <bgColor indexed="64"/>
      </patternFill>
    </fill>
    <fill>
      <patternFill patternType="solid">
        <fgColor rgb="FFD865A5"/>
        <bgColor indexed="64"/>
      </patternFill>
    </fill>
    <fill>
      <patternFill patternType="solid">
        <fgColor rgb="FFE2EBF0"/>
        <bgColor indexed="64"/>
      </patternFill>
    </fill>
    <fill>
      <patternFill patternType="solid">
        <fgColor rgb="FF617283"/>
        <bgColor indexed="64"/>
      </patternFill>
    </fill>
    <fill>
      <patternFill patternType="solid">
        <fgColor rgb="FFBBC9C8"/>
        <bgColor indexed="64"/>
      </patternFill>
    </fill>
    <fill>
      <patternFill patternType="solid">
        <fgColor rgb="FF4A2B54"/>
        <bgColor rgb="FF4A2B54"/>
      </patternFill>
    </fill>
    <fill>
      <patternFill patternType="solid">
        <fgColor rgb="FFF2F2F2"/>
        <bgColor rgb="FFF2F2F2"/>
      </patternFill>
    </fill>
    <fill>
      <patternFill patternType="solid">
        <fgColor rgb="FFFFFFFF"/>
        <bgColor rgb="FFFFFFFF"/>
      </patternFill>
    </fill>
    <fill>
      <patternFill patternType="solid">
        <fgColor rgb="FFF2F2F2"/>
        <bgColor rgb="FFF2F2F2"/>
      </patternFill>
    </fill>
    <fill>
      <patternFill patternType="solid">
        <fgColor rgb="FF646034"/>
        <bgColor rgb="FF646034"/>
      </patternFill>
    </fill>
    <fill>
      <patternFill patternType="solid">
        <fgColor rgb="FFCECB9F"/>
        <bgColor rgb="FFCECB9F"/>
      </patternFill>
    </fill>
    <fill>
      <patternFill patternType="solid">
        <fgColor rgb="FFE7E4CF"/>
        <bgColor rgb="FFE7E4CF"/>
      </patternFill>
    </fill>
    <fill>
      <patternFill patternType="solid"/>
    </fill>
  </fills>
  <borders count="89">
    <border>
      <left/>
      <right/>
      <top/>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indexed="62"/>
      </bottom>
      <diagonal/>
    </border>
    <border>
      <left/>
      <right/>
      <top/>
      <bottom style="medium">
        <color indexed="30"/>
      </bottom>
      <diagonal/>
    </border>
    <border>
      <left style="thin">
        <color auto="1"/>
      </left>
      <right style="thin">
        <color auto="1"/>
      </right>
      <top/>
      <bottom/>
      <diagonal/>
    </border>
    <border>
      <left style="thin">
        <color theme="0"/>
      </left>
      <right style="thin">
        <color theme="0"/>
      </right>
      <top/>
      <bottom style="thin">
        <color theme="0"/>
      </bottom>
      <diagonal/>
    </border>
    <border>
      <left style="thin">
        <color indexed="9"/>
      </left>
      <right style="thin">
        <color indexed="9"/>
      </right>
      <top/>
      <bottom style="thin">
        <color indexed="9"/>
      </bottom>
      <diagonal/>
    </border>
    <border>
      <left/>
      <right/>
      <top/>
      <bottom style="thick">
        <color theme="0"/>
      </bottom>
      <diagonal/>
    </border>
    <border>
      <left style="thin">
        <color auto="1"/>
      </left>
      <right style="thin">
        <color auto="1"/>
      </right>
      <top style="thin">
        <color auto="1"/>
      </top>
      <bottom style="thin">
        <color auto="1"/>
      </bottom>
      <diagonal/>
    </border>
    <border>
      <left style="thick">
        <color auto="1"/>
      </left>
      <right style="thick">
        <color auto="1"/>
      </right>
      <top/>
      <bottom/>
      <diagonal/>
    </border>
    <border>
      <left/>
      <right/>
      <top/>
      <bottom style="double">
        <color indexed="52"/>
      </bottom>
      <diagonal/>
    </border>
    <border>
      <left/>
      <right/>
      <top/>
      <bottom style="thick">
        <color indexed="22"/>
      </bottom>
      <diagonal/>
    </border>
    <border>
      <left/>
      <right/>
      <top/>
      <bottom style="thin">
        <color auto="1"/>
      </bottom>
      <diagonal/>
    </border>
    <border>
      <left style="thin">
        <color auto="1"/>
      </left>
      <right style="thin">
        <color auto="1"/>
      </right>
      <top/>
      <bottom style="thin">
        <color auto="1"/>
      </bottom>
      <diagonal/>
    </border>
    <border>
      <left/>
      <right/>
      <top/>
      <bottom style="thick">
        <color indexed="48"/>
      </bottom>
      <diagonal/>
    </border>
    <border>
      <left/>
      <right/>
      <top style="thick">
        <color indexed="48"/>
      </top>
      <bottom/>
      <diagonal/>
    </border>
    <border>
      <left/>
      <right/>
      <top style="thick">
        <color indexed="63"/>
      </top>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indexed="9"/>
      </left>
      <right/>
      <top/>
      <bottom style="thin">
        <color indexed="9"/>
      </bottom>
      <diagonal/>
    </border>
    <border>
      <left style="thick">
        <color indexed="9"/>
      </left>
      <right style="thin">
        <color indexed="9"/>
      </right>
      <top style="thick">
        <color theme="0"/>
      </top>
      <bottom style="thin">
        <color theme="0"/>
      </bottom>
      <diagonal/>
    </border>
    <border>
      <left style="thick">
        <color indexed="9"/>
      </left>
      <right style="thin">
        <color indexed="9"/>
      </right>
      <top style="thin">
        <color indexed="9"/>
      </top>
      <bottom style="thin">
        <color indexed="9"/>
      </bottom>
      <diagonal/>
    </border>
    <border>
      <left style="medium">
        <color auto="1"/>
      </left>
      <right style="medium">
        <color auto="1"/>
      </right>
      <top style="medium">
        <color auto="1"/>
      </top>
      <bottom style="medium">
        <color auto="1"/>
      </bottom>
      <diagonal/>
    </border>
    <border>
      <left/>
      <right/>
      <top style="thick">
        <color theme="0"/>
      </top>
      <bottom/>
      <diagonal/>
    </border>
    <border>
      <left style="thick">
        <color theme="0"/>
      </left>
      <right style="thick">
        <color theme="0"/>
      </right>
      <top/>
      <bottom/>
      <diagonal/>
    </border>
    <border>
      <left/>
      <right style="medium">
        <color auto="1"/>
      </right>
      <top style="medium">
        <color auto="1"/>
      </top>
      <bottom style="medium">
        <color auto="1"/>
      </bottom>
      <diagonal/>
    </border>
    <border>
      <left/>
      <right/>
      <top style="thin">
        <color indexed="9"/>
      </top>
      <bottom style="thin">
        <color indexed="9"/>
      </bottom>
      <diagonal/>
    </border>
    <border>
      <left/>
      <right style="thin">
        <color auto="1"/>
      </right>
      <top/>
      <bottom/>
      <diagonal/>
    </border>
    <border>
      <left/>
      <right style="hair">
        <color auto="1"/>
      </right>
      <top/>
      <bottom style="hair">
        <color auto="1"/>
      </bottom>
      <diagonal/>
    </border>
    <border>
      <left style="hair">
        <color auto="1"/>
      </left>
      <right style="hair">
        <color auto="1"/>
      </right>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auto="1"/>
      </right>
      <top/>
      <bottom style="hair">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diagonal/>
    </border>
    <border>
      <left/>
      <right/>
      <top/>
      <bottom style="thick">
        <color theme="4"/>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ck">
        <color indexed="9"/>
      </left>
      <right style="thin">
        <color indexed="9"/>
      </right>
      <top style="thin">
        <color indexed="9"/>
      </top>
      <bottom style="thin">
        <color indexed="9"/>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8"/>
      </top>
      <bottom/>
      <diagonal/>
    </border>
    <border>
      <left style="thin">
        <color indexed="63"/>
      </left>
      <right style="thin">
        <color indexed="63"/>
      </right>
      <top style="thin">
        <color indexed="63"/>
      </top>
      <bottom style="thin">
        <color indexed="63"/>
      </bottom>
      <diagonal/>
    </border>
    <border>
      <left style="double">
        <color auto="1"/>
      </left>
      <right style="double">
        <color auto="1"/>
      </right>
      <top style="double">
        <color auto="1"/>
      </top>
      <bottom style="double">
        <color auto="1"/>
      </bottom>
      <diagonal/>
    </border>
    <border>
      <left style="thin">
        <color auto="1"/>
      </left>
      <right style="thin">
        <color auto="1"/>
      </right>
      <top style="thin">
        <color auto="1"/>
      </top>
      <bottom style="medium">
        <color auto="1"/>
      </bottom>
      <diagonal/>
    </border>
    <border>
      <left style="thick">
        <color indexed="9"/>
      </left>
      <right/>
      <top style="thin">
        <color indexed="9"/>
      </top>
      <bottom style="thin">
        <color indexed="9"/>
      </bottom>
      <diagonal/>
    </border>
    <border>
      <left style="thin">
        <color theme="0"/>
      </left>
      <right style="thin">
        <color theme="0"/>
      </right>
      <top style="thin">
        <color theme="0"/>
      </top>
      <bottom style="thin">
        <color theme="0"/>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style="thin">
        <color theme="0" tint="-0.14993743705557422"/>
      </top>
      <bottom style="thin">
        <color theme="0" tint="-0.14990691854609822"/>
      </bottom>
      <diagonal/>
    </border>
    <border>
      <left/>
      <right/>
      <top style="thin">
        <color theme="0" tint="-0.14993743705557422"/>
      </top>
      <bottom style="thin">
        <color theme="0" tint="-0.14990691854609822"/>
      </bottom>
      <diagonal/>
    </border>
    <border>
      <left/>
      <right/>
      <top style="thin">
        <color theme="0" tint="-0.14990691854609822"/>
      </top>
      <bottom style="thin">
        <color theme="0" tint="-0.14990691854609822"/>
      </bottom>
      <diagonal/>
    </border>
    <border>
      <left style="thin">
        <color theme="0" tint="-0.14993743705557422"/>
      </left>
      <right/>
      <top style="thin">
        <color theme="0" tint="-0.14990691854609822"/>
      </top>
      <bottom style="thin">
        <color theme="0" tint="-0.14993743705557422"/>
      </bottom>
      <diagonal/>
    </border>
    <border>
      <left/>
      <right/>
      <top style="thin">
        <color theme="0" tint="-0.14990691854609822"/>
      </top>
      <bottom style="thin">
        <color theme="0" tint="-0.14993743705557422"/>
      </bottom>
      <diagonal/>
    </border>
    <border>
      <left style="thin">
        <color theme="0" tint="-0.14990691854609822"/>
      </left>
      <right style="thin">
        <color theme="0" tint="-0.14993743705557422"/>
      </right>
      <top style="thin">
        <color theme="0" tint="-0.14990691854609822"/>
      </top>
      <bottom style="thin">
        <color theme="0" tint="-0.1499069185460982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14993743705557422"/>
      </left>
      <right style="thin">
        <color indexed="9"/>
      </right>
      <top style="thin">
        <color theme="0" tint="-0.14993743705557422"/>
      </top>
      <bottom style="thin">
        <color theme="0" tint="-0.14993743705557422"/>
      </bottom>
      <diagonal/>
    </border>
    <border>
      <left style="thin">
        <color theme="0" tint="-0.14990691854609822"/>
      </left>
      <right/>
      <top style="thin">
        <color theme="0" tint="-0.14990691854609822"/>
      </top>
      <bottom style="thin">
        <color theme="0" tint="-0.14990691854609822"/>
      </bottom>
      <diagonal/>
    </border>
    <border>
      <left style="thin">
        <color theme="0" tint="-0.1498764000366222"/>
      </left>
      <right style="thin">
        <color theme="0" tint="-0.1498764000366222"/>
      </right>
      <top style="thin">
        <color theme="0" tint="-0.1498764000366222"/>
      </top>
      <bottom style="thin">
        <color theme="0" tint="-0.1498764000366222"/>
      </bottom>
      <diagonal/>
    </border>
    <border>
      <left style="thin">
        <color auto="1"/>
      </left>
      <right style="thin">
        <color auto="1"/>
      </right>
      <top style="thin">
        <color auto="1"/>
      </top>
      <bottom style="thin">
        <color auto="1"/>
      </bottom>
      <diagonal/>
    </border>
    <border>
      <left/>
      <right/>
      <top/>
      <bottom/>
      <diagonal/>
    </border>
    <border>
      <left/>
      <right/>
      <top/>
      <bottom style="thin">
        <color auto="1"/>
      </bottom>
      <diagonal/>
    </border>
    <border>
      <left/>
      <right style="thin">
        <color auto="1"/>
      </right>
      <top/>
      <bottom/>
      <diagonal/>
    </border>
    <border>
      <left/>
      <right style="thin">
        <color auto="1"/>
      </right>
      <top style="thin">
        <color auto="1"/>
      </top>
      <bottom/>
      <diagonal/>
    </border>
  </borders>
  <cellStyleXfs count="415">
    <xf numFmtId="0" fontId="0" fillId="0" borderId="0"/>
    <xf numFmtId="0" fontId="4" fillId="3" borderId="2"/>
    <xf numFmtId="0" fontId="5" fillId="0" borderId="4"/>
    <xf numFmtId="0" fontId="6" fillId="4" borderId="5"/>
    <xf numFmtId="0" fontId="7" fillId="0" borderId="0"/>
    <xf numFmtId="0" fontId="83" fillId="8" borderId="0"/>
    <xf numFmtId="0" fontId="83" fillId="9" borderId="0"/>
    <xf numFmtId="0" fontId="83" fillId="10" borderId="0"/>
    <xf numFmtId="0" fontId="83" fillId="11" borderId="0"/>
    <xf numFmtId="0" fontId="83" fillId="12" borderId="0"/>
    <xf numFmtId="0" fontId="83" fillId="13" borderId="0"/>
    <xf numFmtId="0" fontId="83" fillId="11" borderId="0"/>
    <xf numFmtId="0" fontId="83" fillId="14" borderId="0"/>
    <xf numFmtId="0" fontId="9" fillId="15" borderId="0"/>
    <xf numFmtId="0" fontId="9" fillId="13" borderId="0"/>
    <xf numFmtId="0" fontId="9" fillId="16" borderId="0"/>
    <xf numFmtId="0" fontId="9" fillId="17" borderId="0"/>
    <xf numFmtId="0" fontId="9" fillId="18" borderId="0"/>
    <xf numFmtId="0" fontId="9" fillId="19" borderId="0"/>
    <xf numFmtId="0" fontId="9" fillId="20" borderId="0"/>
    <xf numFmtId="0" fontId="9" fillId="16" borderId="0"/>
    <xf numFmtId="0" fontId="13" fillId="2" borderId="0"/>
    <xf numFmtId="0" fontId="4" fillId="21" borderId="2"/>
    <xf numFmtId="0" fontId="14" fillId="0" borderId="7"/>
    <xf numFmtId="0" fontId="15" fillId="0" borderId="1"/>
    <xf numFmtId="0" fontId="16" fillId="0" borderId="8"/>
    <xf numFmtId="0" fontId="16" fillId="0" borderId="0"/>
    <xf numFmtId="0" fontId="105" fillId="0" borderId="0"/>
    <xf numFmtId="0" fontId="105" fillId="0" borderId="0"/>
    <xf numFmtId="0" fontId="105" fillId="0" borderId="0"/>
    <xf numFmtId="0" fontId="12" fillId="5" borderId="6"/>
    <xf numFmtId="0" fontId="3" fillId="21" borderId="3"/>
    <xf numFmtId="0" fontId="17" fillId="0" borderId="0"/>
    <xf numFmtId="0" fontId="8" fillId="0" borderId="54"/>
    <xf numFmtId="43" fontId="105" fillId="0" borderId="0"/>
    <xf numFmtId="0" fontId="83" fillId="0" borderId="0"/>
    <xf numFmtId="0" fontId="83" fillId="5" borderId="6"/>
    <xf numFmtId="9" fontId="83" fillId="0" borderId="0"/>
    <xf numFmtId="0" fontId="83" fillId="5" borderId="6"/>
    <xf numFmtId="0" fontId="105" fillId="0" borderId="0"/>
    <xf numFmtId="43" fontId="105" fillId="0" borderId="0"/>
    <xf numFmtId="0" fontId="105" fillId="0" borderId="0"/>
    <xf numFmtId="0" fontId="103" fillId="0" borderId="0">
      <alignment vertical="top"/>
    </xf>
    <xf numFmtId="0" fontId="103" fillId="0" borderId="0">
      <alignment vertical="top"/>
    </xf>
    <xf numFmtId="0" fontId="12" fillId="8" borderId="0"/>
    <xf numFmtId="0" fontId="12" fillId="9" borderId="0"/>
    <xf numFmtId="0" fontId="12" fillId="10" borderId="0"/>
    <xf numFmtId="0" fontId="12" fillId="11" borderId="0"/>
    <xf numFmtId="0" fontId="19" fillId="27" borderId="0"/>
    <xf numFmtId="0" fontId="12" fillId="27" borderId="0"/>
    <xf numFmtId="0" fontId="19" fillId="28" borderId="0"/>
    <xf numFmtId="0" fontId="12" fillId="28" borderId="0"/>
    <xf numFmtId="0" fontId="12" fillId="8" borderId="0"/>
    <xf numFmtId="0" fontId="12" fillId="12" borderId="0"/>
    <xf numFmtId="0" fontId="19" fillId="29" borderId="0"/>
    <xf numFmtId="0" fontId="12" fillId="29" borderId="0"/>
    <xf numFmtId="0" fontId="12" fillId="13" borderId="0"/>
    <xf numFmtId="0" fontId="12" fillId="11" borderId="0"/>
    <xf numFmtId="0" fontId="19" fillId="12" borderId="0"/>
    <xf numFmtId="0" fontId="12" fillId="12" borderId="0"/>
    <xf numFmtId="0" fontId="12" fillId="14" borderId="0"/>
    <xf numFmtId="0" fontId="12" fillId="12" borderId="0"/>
    <xf numFmtId="0" fontId="12" fillId="11" borderId="0"/>
    <xf numFmtId="0" fontId="20" fillId="15" borderId="0"/>
    <xf numFmtId="0" fontId="21" fillId="29" borderId="0"/>
    <xf numFmtId="0" fontId="20" fillId="29" borderId="0"/>
    <xf numFmtId="0" fontId="20" fillId="13" borderId="0"/>
    <xf numFmtId="0" fontId="20" fillId="16" borderId="0"/>
    <xf numFmtId="0" fontId="21" fillId="30" borderId="0"/>
    <xf numFmtId="0" fontId="20" fillId="30" borderId="0"/>
    <xf numFmtId="0" fontId="20" fillId="17" borderId="0"/>
    <xf numFmtId="0" fontId="20" fillId="15" borderId="0"/>
    <xf numFmtId="0" fontId="20" fillId="16" borderId="0"/>
    <xf numFmtId="0" fontId="20" fillId="30" borderId="0"/>
    <xf numFmtId="0" fontId="20" fillId="18" borderId="0"/>
    <xf numFmtId="0" fontId="20" fillId="19" borderId="0"/>
    <xf numFmtId="0" fontId="20" fillId="20" borderId="0"/>
    <xf numFmtId="0" fontId="20" fillId="16" borderId="0"/>
    <xf numFmtId="0" fontId="21" fillId="30" borderId="0"/>
    <xf numFmtId="0" fontId="20" fillId="30" borderId="0"/>
    <xf numFmtId="0" fontId="21" fillId="31" borderId="0"/>
    <xf numFmtId="0" fontId="20" fillId="31" borderId="0"/>
    <xf numFmtId="0" fontId="105" fillId="0" borderId="0"/>
    <xf numFmtId="0" fontId="22" fillId="21" borderId="56"/>
    <xf numFmtId="0" fontId="23" fillId="32" borderId="64"/>
    <xf numFmtId="0" fontId="24" fillId="33" borderId="14">
      <alignment horizontal="right" vertical="top" wrapText="1"/>
    </xf>
    <xf numFmtId="0" fontId="23" fillId="0" borderId="55"/>
    <xf numFmtId="0" fontId="25" fillId="34" borderId="57"/>
    <xf numFmtId="0" fontId="26" fillId="25" borderId="0">
      <alignment horizontal="center"/>
    </xf>
    <xf numFmtId="0" fontId="27" fillId="25" borderId="0">
      <alignment horizontal="center" vertical="center"/>
    </xf>
    <xf numFmtId="0" fontId="20" fillId="18" borderId="0"/>
    <xf numFmtId="0" fontId="20" fillId="16" borderId="0"/>
    <xf numFmtId="0" fontId="20" fillId="30" borderId="0"/>
    <xf numFmtId="0" fontId="20" fillId="31" borderId="0"/>
    <xf numFmtId="0" fontId="105" fillId="35" borderId="0">
      <alignment horizontal="center" wrapText="1"/>
    </xf>
    <xf numFmtId="0" fontId="28" fillId="25" borderId="0">
      <alignment horizontal="center"/>
    </xf>
    <xf numFmtId="168" fontId="19" fillId="0" borderId="0"/>
    <xf numFmtId="43" fontId="105" fillId="0" borderId="0"/>
    <xf numFmtId="43" fontId="12" fillId="0" borderId="0"/>
    <xf numFmtId="3" fontId="105" fillId="0" borderId="0"/>
    <xf numFmtId="0" fontId="25" fillId="34" borderId="57"/>
    <xf numFmtId="169" fontId="105" fillId="0" borderId="0"/>
    <xf numFmtId="0" fontId="29" fillId="26" borderId="64">
      <protection locked="0"/>
    </xf>
    <xf numFmtId="0" fontId="105" fillId="0" borderId="0"/>
    <xf numFmtId="0" fontId="30" fillId="26" borderId="64">
      <protection locked="0"/>
    </xf>
    <xf numFmtId="0" fontId="105" fillId="26" borderId="55"/>
    <xf numFmtId="0" fontId="105" fillId="25" borderId="0"/>
    <xf numFmtId="170" fontId="105" fillId="0" borderId="0"/>
    <xf numFmtId="0" fontId="31" fillId="0" borderId="0"/>
    <xf numFmtId="2" fontId="105" fillId="0" borderId="0"/>
    <xf numFmtId="0" fontId="32" fillId="25" borderId="55">
      <alignment horizontal="left"/>
    </xf>
    <xf numFmtId="0" fontId="103" fillId="25" borderId="0">
      <alignment horizontal="left"/>
    </xf>
    <xf numFmtId="0" fontId="33" fillId="0" borderId="15"/>
    <xf numFmtId="0" fontId="34" fillId="10" borderId="0"/>
    <xf numFmtId="0" fontId="34" fillId="10" borderId="0"/>
    <xf numFmtId="0" fontId="24" fillId="36" borderId="0">
      <alignment horizontal="right" vertical="top" wrapText="1"/>
    </xf>
    <xf numFmtId="0" fontId="35" fillId="0" borderId="0">
      <alignment vertical="top"/>
      <protection locked="0"/>
    </xf>
    <xf numFmtId="0" fontId="36" fillId="28" borderId="56"/>
    <xf numFmtId="0" fontId="36" fillId="28" borderId="56"/>
    <xf numFmtId="0" fontId="37" fillId="35" borderId="0">
      <alignment horizontal="center"/>
    </xf>
    <xf numFmtId="0" fontId="105" fillId="25" borderId="55">
      <alignment horizontal="centerContinuous" wrapText="1"/>
    </xf>
    <xf numFmtId="0" fontId="38" fillId="37" borderId="0">
      <alignment horizontal="center" wrapText="1"/>
    </xf>
    <xf numFmtId="168" fontId="19" fillId="0" borderId="0"/>
    <xf numFmtId="0" fontId="39" fillId="0" borderId="7"/>
    <xf numFmtId="0" fontId="40" fillId="0" borderId="16"/>
    <xf numFmtId="0" fontId="41" fillId="0" borderId="8"/>
    <xf numFmtId="0" fontId="41" fillId="0" borderId="0"/>
    <xf numFmtId="0" fontId="23" fillId="25" borderId="58">
      <alignment wrapText="1"/>
    </xf>
    <xf numFmtId="0" fontId="23" fillId="25" borderId="9"/>
    <xf numFmtId="0" fontId="23" fillId="25" borderId="17"/>
    <xf numFmtId="0" fontId="23" fillId="25" borderId="18">
      <alignment horizontal="center" wrapText="1"/>
    </xf>
    <xf numFmtId="0" fontId="33" fillId="0" borderId="15"/>
    <xf numFmtId="0" fontId="105" fillId="0" borderId="0"/>
    <xf numFmtId="0" fontId="42" fillId="38" borderId="0"/>
    <xf numFmtId="0" fontId="42" fillId="38" borderId="0"/>
    <xf numFmtId="0" fontId="12" fillId="0" borderId="0"/>
    <xf numFmtId="0" fontId="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2" fillId="0" borderId="0"/>
    <xf numFmtId="0" fontId="105" fillId="0" borderId="0"/>
    <xf numFmtId="0" fontId="19" fillId="0" borderId="0"/>
    <xf numFmtId="0" fontId="12" fillId="0" borderId="0"/>
    <xf numFmtId="0" fontId="19" fillId="0" borderId="0"/>
    <xf numFmtId="0" fontId="19" fillId="0" borderId="0"/>
    <xf numFmtId="0" fontId="105" fillId="0" borderId="0"/>
    <xf numFmtId="0" fontId="19" fillId="0" borderId="0"/>
    <xf numFmtId="0" fontId="12" fillId="0" borderId="0"/>
    <xf numFmtId="0" fontId="19" fillId="0" borderId="0"/>
    <xf numFmtId="0" fontId="105" fillId="0" borderId="0"/>
    <xf numFmtId="0" fontId="12" fillId="0" borderId="0"/>
    <xf numFmtId="0" fontId="105" fillId="0" borderId="0"/>
    <xf numFmtId="0" fontId="105" fillId="0" borderId="0"/>
    <xf numFmtId="0" fontId="105" fillId="0" borderId="0"/>
    <xf numFmtId="0" fontId="105" fillId="0" borderId="0"/>
    <xf numFmtId="0" fontId="12" fillId="39" borderId="59"/>
    <xf numFmtId="0" fontId="19" fillId="39" borderId="59"/>
    <xf numFmtId="0" fontId="44" fillId="9" borderId="0"/>
    <xf numFmtId="9" fontId="105" fillId="0" borderId="0"/>
    <xf numFmtId="0" fontId="23" fillId="25" borderId="55"/>
    <xf numFmtId="0" fontId="27" fillId="25" borderId="0">
      <alignment horizontal="right"/>
    </xf>
    <xf numFmtId="0" fontId="45" fillId="37" borderId="0">
      <alignment horizontal="center"/>
    </xf>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40" borderId="0">
      <alignment horizontal="left" vertical="center"/>
    </xf>
    <xf numFmtId="0" fontId="105" fillId="0" borderId="62">
      <alignment horizontal="left" vertical="center" wrapText="1" indent="1"/>
    </xf>
    <xf numFmtId="171" fontId="105" fillId="0" borderId="62">
      <alignment horizontal="right" vertical="center" wrapText="1"/>
    </xf>
    <xf numFmtId="0" fontId="105" fillId="0" borderId="0">
      <alignment horizontal="left" vertical="center" wrapText="1"/>
    </xf>
    <xf numFmtId="0" fontId="105" fillId="0" borderId="0">
      <alignment horizontal="left" vertical="center" wrapText="1" indent="1"/>
    </xf>
    <xf numFmtId="171" fontId="105" fillId="0" borderId="0">
      <alignment horizontal="right" vertical="center" wrapText="1"/>
    </xf>
    <xf numFmtId="172" fontId="105" fillId="0" borderId="0">
      <alignment horizontal="right" vertical="center" wrapText="1"/>
    </xf>
    <xf numFmtId="0" fontId="105" fillId="0" borderId="19">
      <alignment horizontal="left" vertical="center" wrapText="1"/>
    </xf>
    <xf numFmtId="0" fontId="105" fillId="0" borderId="19">
      <alignment horizontal="left" vertical="center" wrapText="1" indent="1"/>
    </xf>
    <xf numFmtId="171" fontId="105" fillId="0" borderId="19">
      <alignment horizontal="right" vertical="center" wrapText="1"/>
    </xf>
    <xf numFmtId="0" fontId="105" fillId="0" borderId="0">
      <alignment vertical="center" wrapText="1"/>
    </xf>
    <xf numFmtId="0" fontId="105" fillId="0" borderId="0"/>
    <xf numFmtId="0" fontId="105" fillId="0" borderId="0">
      <alignment vertical="center" wrapText="1"/>
    </xf>
    <xf numFmtId="0" fontId="105" fillId="0" borderId="0">
      <alignment vertical="center" wrapText="1"/>
    </xf>
    <xf numFmtId="0" fontId="105" fillId="0" borderId="0">
      <alignment horizontal="right" vertical="center"/>
    </xf>
    <xf numFmtId="0" fontId="48" fillId="0" borderId="0">
      <alignment horizontal="left" vertical="center" wrapText="1"/>
    </xf>
    <xf numFmtId="0" fontId="48" fillId="0" borderId="0">
      <alignment horizontal="left" vertical="center" wrapText="1"/>
    </xf>
    <xf numFmtId="0" fontId="49" fillId="0" borderId="0">
      <alignment vertical="center" wrapText="1"/>
    </xf>
    <xf numFmtId="0" fontId="105" fillId="0" borderId="20">
      <alignment horizontal="center" vertical="center" wrapText="1"/>
    </xf>
    <xf numFmtId="0" fontId="48" fillId="0" borderId="20">
      <alignment horizontal="center" vertical="center" wrapText="1"/>
    </xf>
    <xf numFmtId="0" fontId="48" fillId="0" borderId="20">
      <alignment horizontal="center" vertical="center" wrapText="1"/>
    </xf>
    <xf numFmtId="0" fontId="105" fillId="0" borderId="62">
      <alignment horizontal="left" vertical="center" wrapText="1"/>
    </xf>
    <xf numFmtId="0" fontId="19" fillId="0" borderId="0"/>
    <xf numFmtId="0" fontId="50" fillId="0" borderId="0"/>
    <xf numFmtId="0" fontId="105" fillId="0" borderId="0">
      <alignment horizontal="left" wrapText="1"/>
    </xf>
    <xf numFmtId="0" fontId="105" fillId="0" borderId="0">
      <alignment vertical="top"/>
    </xf>
    <xf numFmtId="0" fontId="51" fillId="0" borderId="21"/>
    <xf numFmtId="0" fontId="52" fillId="0" borderId="0"/>
    <xf numFmtId="0" fontId="53" fillId="0" borderId="0">
      <alignment horizontal="left" vertical="top"/>
    </xf>
    <xf numFmtId="0" fontId="26" fillId="25" borderId="0">
      <alignment horizontal="center"/>
    </xf>
    <xf numFmtId="0" fontId="55" fillId="0" borderId="0">
      <alignment vertical="top"/>
    </xf>
    <xf numFmtId="0" fontId="56" fillId="25" borderId="0"/>
    <xf numFmtId="0" fontId="58" fillId="0" borderId="7"/>
    <xf numFmtId="0" fontId="59" fillId="0" borderId="16"/>
    <xf numFmtId="0" fontId="60" fillId="0" borderId="8"/>
    <xf numFmtId="0" fontId="61" fillId="0" borderId="54"/>
    <xf numFmtId="0" fontId="63" fillId="21" borderId="63"/>
    <xf numFmtId="0" fontId="64" fillId="9" borderId="0"/>
    <xf numFmtId="0" fontId="65" fillId="10" borderId="0"/>
    <xf numFmtId="0" fontId="31" fillId="0" borderId="0"/>
    <xf numFmtId="0" fontId="66" fillId="0" borderId="0"/>
    <xf numFmtId="0" fontId="66" fillId="0" borderId="0"/>
    <xf numFmtId="0" fontId="126" fillId="0" borderId="0">
      <alignment vertical="top"/>
      <protection locked="0"/>
    </xf>
    <xf numFmtId="0" fontId="68" fillId="0" borderId="0"/>
    <xf numFmtId="164" fontId="103" fillId="24" borderId="26">
      <alignment horizontal="center" vertical="center"/>
    </xf>
    <xf numFmtId="0" fontId="96" fillId="0" borderId="0"/>
    <xf numFmtId="0" fontId="82" fillId="0" borderId="0"/>
    <xf numFmtId="0" fontId="96" fillId="0" borderId="0"/>
    <xf numFmtId="0" fontId="83" fillId="0" borderId="0"/>
    <xf numFmtId="0" fontId="83" fillId="0" borderId="0"/>
    <xf numFmtId="0" fontId="9" fillId="6" borderId="0"/>
    <xf numFmtId="0" fontId="96" fillId="0" borderId="0"/>
    <xf numFmtId="173" fontId="96" fillId="0" borderId="0"/>
    <xf numFmtId="0" fontId="96" fillId="0" borderId="0"/>
    <xf numFmtId="0" fontId="83" fillId="7" borderId="0"/>
    <xf numFmtId="173" fontId="105" fillId="0" borderId="0"/>
    <xf numFmtId="173" fontId="12" fillId="0" borderId="0"/>
    <xf numFmtId="0" fontId="96" fillId="0" borderId="0"/>
    <xf numFmtId="0" fontId="83" fillId="0" borderId="0"/>
    <xf numFmtId="0" fontId="87" fillId="0" borderId="0"/>
    <xf numFmtId="0" fontId="88" fillId="0" borderId="43"/>
    <xf numFmtId="0" fontId="2" fillId="0" borderId="1"/>
    <xf numFmtId="0" fontId="89" fillId="0" borderId="44"/>
    <xf numFmtId="0" fontId="89" fillId="0" borderId="0"/>
    <xf numFmtId="0" fontId="90" fillId="50" borderId="0"/>
    <xf numFmtId="0" fontId="91" fillId="0" borderId="0"/>
    <xf numFmtId="0" fontId="8" fillId="0" borderId="45"/>
    <xf numFmtId="0" fontId="9" fillId="51" borderId="0"/>
    <xf numFmtId="0" fontId="83" fillId="52" borderId="0"/>
    <xf numFmtId="0" fontId="83" fillId="53" borderId="0"/>
    <xf numFmtId="0" fontId="9" fillId="54" borderId="0"/>
    <xf numFmtId="0" fontId="83" fillId="55" borderId="0"/>
    <xf numFmtId="0" fontId="83" fillId="56" borderId="0"/>
    <xf numFmtId="0" fontId="9" fillId="57" borderId="0"/>
    <xf numFmtId="0" fontId="9" fillId="58" borderId="0"/>
    <xf numFmtId="0" fontId="83" fillId="59" borderId="0"/>
    <xf numFmtId="0" fontId="83" fillId="60" borderId="0"/>
    <xf numFmtId="0" fontId="9" fillId="61" borderId="0"/>
    <xf numFmtId="0" fontId="9" fillId="62" borderId="0"/>
    <xf numFmtId="0" fontId="83" fillId="63" borderId="0"/>
    <xf numFmtId="0" fontId="83" fillId="64" borderId="0"/>
    <xf numFmtId="0" fontId="9" fillId="7" borderId="0"/>
    <xf numFmtId="0" fontId="9" fillId="65" borderId="0"/>
    <xf numFmtId="0" fontId="83" fillId="66" borderId="0"/>
    <xf numFmtId="0" fontId="83" fillId="67" borderId="0"/>
    <xf numFmtId="0" fontId="9" fillId="68" borderId="0"/>
    <xf numFmtId="0" fontId="9" fillId="69" borderId="0"/>
    <xf numFmtId="0" fontId="83" fillId="70" borderId="0"/>
    <xf numFmtId="0" fontId="83" fillId="71" borderId="0"/>
    <xf numFmtId="0" fontId="9" fillId="72" borderId="0"/>
    <xf numFmtId="0" fontId="29" fillId="26" borderId="52">
      <protection locked="0"/>
    </xf>
    <xf numFmtId="0" fontId="12" fillId="8" borderId="0"/>
    <xf numFmtId="0" fontId="12" fillId="9" borderId="0"/>
    <xf numFmtId="0" fontId="12" fillId="10" borderId="0"/>
    <xf numFmtId="0" fontId="12" fillId="11" borderId="0"/>
    <xf numFmtId="0" fontId="12" fillId="27" borderId="0"/>
    <xf numFmtId="0" fontId="12" fillId="28" borderId="0"/>
    <xf numFmtId="0" fontId="12" fillId="12" borderId="0"/>
    <xf numFmtId="0" fontId="12" fillId="29" borderId="0"/>
    <xf numFmtId="0" fontId="12" fillId="13" borderId="0"/>
    <xf numFmtId="0" fontId="12" fillId="11" borderId="0"/>
    <xf numFmtId="0" fontId="12" fillId="12" borderId="0"/>
    <xf numFmtId="0" fontId="12" fillId="14" borderId="0"/>
    <xf numFmtId="0" fontId="20" fillId="15" borderId="0"/>
    <xf numFmtId="0" fontId="20" fillId="29" borderId="0"/>
    <xf numFmtId="0" fontId="20" fillId="13" borderId="0"/>
    <xf numFmtId="0" fontId="20" fillId="16" borderId="0"/>
    <xf numFmtId="0" fontId="20" fillId="30" borderId="0"/>
    <xf numFmtId="0" fontId="20" fillId="17" borderId="0"/>
    <xf numFmtId="0" fontId="92" fillId="21" borderId="56"/>
    <xf numFmtId="0" fontId="23" fillId="0" borderId="46"/>
    <xf numFmtId="0" fontId="93" fillId="0" borderId="15"/>
    <xf numFmtId="0" fontId="94" fillId="34" borderId="57"/>
    <xf numFmtId="0" fontId="20" fillId="18" borderId="0"/>
    <xf numFmtId="0" fontId="20" fillId="19" borderId="0"/>
    <xf numFmtId="0" fontId="20" fillId="20" borderId="0"/>
    <xf numFmtId="0" fontId="20" fillId="16" borderId="0"/>
    <xf numFmtId="0" fontId="20" fillId="30" borderId="0"/>
    <xf numFmtId="0" fontId="20" fillId="31" borderId="0"/>
    <xf numFmtId="43" fontId="105" fillId="0" borderId="0"/>
    <xf numFmtId="43" fontId="12" fillId="0" borderId="0"/>
    <xf numFmtId="174" fontId="105" fillId="0" borderId="0"/>
    <xf numFmtId="0" fontId="105" fillId="26" borderId="46"/>
    <xf numFmtId="0" fontId="32" fillId="25" borderId="46">
      <alignment horizontal="left"/>
    </xf>
    <xf numFmtId="0" fontId="105" fillId="25" borderId="46">
      <alignment horizontal="centerContinuous" wrapText="1"/>
    </xf>
    <xf numFmtId="0" fontId="23" fillId="25" borderId="47">
      <alignment wrapText="1"/>
    </xf>
    <xf numFmtId="0" fontId="23" fillId="25" borderId="48"/>
    <xf numFmtId="0" fontId="23" fillId="25" borderId="49">
      <alignment horizontal="center" wrapText="1"/>
    </xf>
    <xf numFmtId="0" fontId="43" fillId="38" borderId="0"/>
    <xf numFmtId="0" fontId="103" fillId="0" borderId="0"/>
    <xf numFmtId="0" fontId="12" fillId="39" borderId="59"/>
    <xf numFmtId="0" fontId="23" fillId="25" borderId="46"/>
    <xf numFmtId="0" fontId="46" fillId="36" borderId="46">
      <alignment horizontal="left" vertical="top" wrapText="1"/>
    </xf>
    <xf numFmtId="0" fontId="47" fillId="36" borderId="50">
      <alignment horizontal="left" vertical="top" wrapText="1"/>
    </xf>
    <xf numFmtId="0" fontId="46" fillId="36" borderId="51">
      <alignment horizontal="left" vertical="top" wrapText="1"/>
    </xf>
    <xf numFmtId="0" fontId="46" fillId="36" borderId="50">
      <alignment horizontal="left" vertical="top"/>
    </xf>
    <xf numFmtId="0" fontId="95" fillId="0" borderId="0"/>
    <xf numFmtId="0" fontId="54" fillId="0" borderId="0"/>
    <xf numFmtId="0" fontId="57" fillId="0" borderId="0"/>
    <xf numFmtId="0" fontId="58" fillId="0" borderId="7"/>
    <xf numFmtId="0" fontId="59" fillId="0" borderId="16"/>
    <xf numFmtId="0" fontId="60" fillId="0" borderId="8"/>
    <xf numFmtId="0" fontId="60" fillId="0" borderId="0"/>
    <xf numFmtId="0" fontId="57" fillId="0" borderId="0"/>
    <xf numFmtId="0" fontId="62" fillId="0" borderId="54"/>
    <xf numFmtId="0" fontId="96" fillId="0" borderId="0"/>
    <xf numFmtId="173" fontId="96" fillId="0" borderId="0"/>
    <xf numFmtId="0" fontId="23" fillId="32" borderId="52"/>
    <xf numFmtId="0" fontId="96" fillId="0" borderId="0"/>
    <xf numFmtId="0" fontId="97" fillId="50" borderId="0"/>
    <xf numFmtId="9" fontId="96" fillId="0" borderId="0"/>
    <xf numFmtId="0" fontId="8" fillId="0" borderId="54"/>
    <xf numFmtId="0" fontId="22" fillId="21" borderId="56"/>
    <xf numFmtId="0" fontId="23" fillId="0" borderId="55"/>
    <xf numFmtId="0" fontId="25" fillId="34" borderId="57"/>
    <xf numFmtId="0" fontId="25" fillId="34" borderId="57"/>
    <xf numFmtId="0" fontId="105" fillId="26" borderId="55"/>
    <xf numFmtId="0" fontId="32" fillId="25" borderId="55">
      <alignment horizontal="left"/>
    </xf>
    <xf numFmtId="0" fontId="36" fillId="28" borderId="56"/>
    <xf numFmtId="0" fontId="36" fillId="28" borderId="56"/>
    <xf numFmtId="0" fontId="105"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0" borderId="62">
      <alignment horizontal="left" vertical="center" wrapText="1" indent="1"/>
    </xf>
    <xf numFmtId="171" fontId="105" fillId="0" borderId="62">
      <alignment horizontal="right" vertical="center" wrapText="1"/>
    </xf>
    <xf numFmtId="0" fontId="29" fillId="26" borderId="64">
      <protection locked="0"/>
    </xf>
    <xf numFmtId="0" fontId="105"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0" fontId="105" fillId="26" borderId="55"/>
    <xf numFmtId="0" fontId="32" fillId="25" borderId="55">
      <alignment horizontal="left"/>
    </xf>
    <xf numFmtId="0" fontId="105"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8" fillId="0" borderId="54"/>
    <xf numFmtId="43" fontId="105" fillId="0" borderId="0"/>
    <xf numFmtId="0" fontId="22" fillId="21" borderId="56"/>
    <xf numFmtId="0" fontId="23" fillId="0" borderId="55"/>
    <xf numFmtId="0" fontId="25" fillId="34" borderId="57"/>
    <xf numFmtId="43" fontId="105" fillId="0" borderId="0"/>
    <xf numFmtId="43" fontId="12" fillId="0" borderId="0"/>
    <xf numFmtId="0" fontId="25" fillId="34" borderId="57"/>
    <xf numFmtId="0" fontId="105" fillId="26" borderId="55"/>
    <xf numFmtId="0" fontId="32" fillId="25" borderId="55">
      <alignment horizontal="left"/>
    </xf>
    <xf numFmtId="0" fontId="36" fillId="28" borderId="56"/>
    <xf numFmtId="0" fontId="36" fillId="28" borderId="56"/>
    <xf numFmtId="0" fontId="105"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0" borderId="62">
      <alignment horizontal="left" vertical="center" wrapText="1" indent="1"/>
    </xf>
    <xf numFmtId="171" fontId="105" fillId="0" borderId="62">
      <alignment horizontal="right" vertical="center" wrapText="1"/>
    </xf>
    <xf numFmtId="0" fontId="105"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43" fontId="105" fillId="0" borderId="0"/>
    <xf numFmtId="43" fontId="12" fillId="0" borderId="0"/>
    <xf numFmtId="0" fontId="105" fillId="26" borderId="55"/>
    <xf numFmtId="0" fontId="32" fillId="25" borderId="55">
      <alignment horizontal="left"/>
    </xf>
    <xf numFmtId="0" fontId="105"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23" fillId="32" borderId="64"/>
    <xf numFmtId="173" fontId="105" fillId="0" borderId="0"/>
    <xf numFmtId="173" fontId="105" fillId="0" borderId="0"/>
    <xf numFmtId="173" fontId="12" fillId="0" borderId="0"/>
    <xf numFmtId="173" fontId="12" fillId="0" borderId="0"/>
    <xf numFmtId="173" fontId="96" fillId="0" borderId="0"/>
    <xf numFmtId="173" fontId="96" fillId="0" borderId="0"/>
    <xf numFmtId="0" fontId="23" fillId="32" borderId="64"/>
    <xf numFmtId="0" fontId="29" fillId="26" borderId="64">
      <protection locked="0"/>
    </xf>
  </cellStyleXfs>
  <cellXfs count="320">
    <xf numFmtId="0" fontId="0" fillId="0" borderId="0" xfId="0"/>
    <xf numFmtId="0" fontId="0" fillId="23" borderId="0" xfId="0" applyFill="1"/>
    <xf numFmtId="0" fontId="2" fillId="23" borderId="0" xfId="204" applyFont="1" applyFill="1" applyBorder="1"/>
    <xf numFmtId="0" fontId="0" fillId="23" borderId="0" xfId="0" applyFill="1" applyAlignment="1">
      <alignment textRotation="90"/>
    </xf>
    <xf numFmtId="0" fontId="0" fillId="23" borderId="0" xfId="0" applyFill="1" applyAlignment="1">
      <alignment horizontal="center"/>
    </xf>
    <xf numFmtId="0" fontId="0" fillId="23" borderId="0" xfId="0" applyFill="1" applyAlignment="1">
      <alignment horizontal="center" textRotation="90" wrapText="1"/>
    </xf>
    <xf numFmtId="0" fontId="74" fillId="23" borderId="12" xfId="204" applyFont="1" applyFill="1" applyBorder="1"/>
    <xf numFmtId="0" fontId="77" fillId="23" borderId="0" xfId="204" applyFont="1" applyFill="1" applyBorder="1"/>
    <xf numFmtId="0" fontId="70" fillId="23" borderId="0" xfId="0" applyFont="1" applyFill="1" applyAlignment="1">
      <alignment horizontal="center"/>
    </xf>
    <xf numFmtId="0" fontId="70" fillId="23" borderId="0" xfId="0" applyFont="1" applyFill="1" applyAlignment="1">
      <alignment horizontal="center" wrapText="1"/>
    </xf>
    <xf numFmtId="1" fontId="69" fillId="0" borderId="0" xfId="0" applyNumberFormat="1" applyFont="1" applyAlignment="1">
      <alignment horizontal="right"/>
    </xf>
    <xf numFmtId="0" fontId="70" fillId="0" borderId="0" xfId="0" applyFont="1"/>
    <xf numFmtId="0" fontId="71" fillId="0" borderId="0" xfId="0" applyFont="1" applyAlignment="1">
      <alignment horizontal="center" vertical="center" wrapText="1"/>
    </xf>
    <xf numFmtId="0" fontId="74" fillId="23" borderId="12" xfId="204" applyFont="1" applyFill="1" applyBorder="1" applyAlignment="1">
      <alignment horizontal="left" indent="1"/>
    </xf>
    <xf numFmtId="0" fontId="77" fillId="23" borderId="0" xfId="204" applyFont="1" applyFill="1" applyBorder="1" applyAlignment="1">
      <alignment horizontal="left" indent="1"/>
    </xf>
    <xf numFmtId="0" fontId="70" fillId="23" borderId="0" xfId="0" applyFont="1" applyFill="1" applyAlignment="1">
      <alignment horizontal="left" indent="1"/>
    </xf>
    <xf numFmtId="0" fontId="70" fillId="0" borderId="0" xfId="0" applyFont="1" applyAlignment="1">
      <alignment horizontal="left" indent="1"/>
    </xf>
    <xf numFmtId="0" fontId="71" fillId="0" borderId="0" xfId="0" applyFont="1" applyAlignment="1">
      <alignment horizontal="left" indent="1"/>
    </xf>
    <xf numFmtId="0" fontId="71" fillId="0" borderId="0" xfId="0" applyFont="1" applyAlignment="1">
      <alignment horizontal="left" vertical="center" indent="1"/>
    </xf>
    <xf numFmtId="0" fontId="70" fillId="0" borderId="0" xfId="0" applyFont="1" applyAlignment="1">
      <alignment horizontal="center" textRotation="90" wrapText="1"/>
    </xf>
    <xf numFmtId="0" fontId="69" fillId="23" borderId="0" xfId="0" applyFont="1" applyFill="1" applyAlignment="1">
      <alignment horizontal="center" vertical="center"/>
    </xf>
    <xf numFmtId="1" fontId="69" fillId="0" borderId="0" xfId="0" applyNumberFormat="1" applyFont="1" applyAlignment="1">
      <alignment horizontal="center" vertical="center"/>
    </xf>
    <xf numFmtId="0" fontId="69" fillId="23" borderId="0" xfId="0" applyFont="1" applyFill="1" applyAlignment="1">
      <alignment horizontal="center"/>
    </xf>
    <xf numFmtId="0" fontId="69" fillId="0" borderId="0" xfId="0" applyFont="1" applyAlignment="1">
      <alignment horizontal="center"/>
    </xf>
    <xf numFmtId="0" fontId="0" fillId="0" borderId="0" xfId="0" applyAlignment="1">
      <alignment textRotation="90"/>
    </xf>
    <xf numFmtId="0" fontId="0" fillId="0" borderId="0" xfId="0" applyAlignment="1">
      <alignment horizontal="center"/>
    </xf>
    <xf numFmtId="2" fontId="0" fillId="0" borderId="0" xfId="0" applyNumberFormat="1"/>
    <xf numFmtId="9" fontId="0" fillId="0" borderId="0" xfId="37" applyFont="1"/>
    <xf numFmtId="164" fontId="0" fillId="0" borderId="0" xfId="0" applyNumberFormat="1"/>
    <xf numFmtId="0" fontId="70" fillId="42" borderId="0" xfId="0" applyFont="1" applyFill="1" applyAlignment="1">
      <alignment horizontal="left" indent="1"/>
    </xf>
    <xf numFmtId="0" fontId="70" fillId="42" borderId="0" xfId="0" applyFont="1" applyFill="1" applyAlignment="1">
      <alignment horizontal="center"/>
    </xf>
    <xf numFmtId="0" fontId="70" fillId="42" borderId="0" xfId="61" applyFont="1" applyFill="1" applyAlignment="1">
      <alignment horizontal="center" textRotation="90" wrapText="1"/>
    </xf>
    <xf numFmtId="0" fontId="70" fillId="42" borderId="0" xfId="52" applyFont="1" applyFill="1" applyAlignment="1">
      <alignment horizontal="center" textRotation="90" wrapText="1"/>
    </xf>
    <xf numFmtId="0" fontId="76" fillId="42" borderId="0" xfId="71" applyFont="1" applyFill="1" applyAlignment="1">
      <alignment horizontal="center" textRotation="90" wrapText="1"/>
    </xf>
    <xf numFmtId="0" fontId="76" fillId="42" borderId="0" xfId="90" applyFont="1" applyFill="1" applyAlignment="1">
      <alignment horizontal="center" textRotation="90" wrapText="1"/>
    </xf>
    <xf numFmtId="9" fontId="23" fillId="22" borderId="18" xfId="37" applyFont="1" applyFill="1" applyBorder="1" applyAlignment="1">
      <alignment horizontal="center"/>
    </xf>
    <xf numFmtId="0" fontId="79" fillId="23" borderId="0" xfId="0" applyFont="1" applyFill="1"/>
    <xf numFmtId="0" fontId="73" fillId="0" borderId="18" xfId="0" applyFont="1" applyBorder="1" applyAlignment="1">
      <alignment horizontal="left" vertical="top" wrapText="1" indent="1"/>
    </xf>
    <xf numFmtId="0" fontId="70" fillId="22" borderId="0" xfId="0" applyFont="1" applyFill="1" applyAlignment="1">
      <alignment horizontal="center" textRotation="90" wrapText="1"/>
    </xf>
    <xf numFmtId="0" fontId="0" fillId="22" borderId="0" xfId="0" applyFill="1" applyAlignment="1">
      <alignment horizontal="center" textRotation="90" wrapText="1"/>
    </xf>
    <xf numFmtId="0" fontId="77" fillId="23" borderId="0" xfId="204" applyFont="1" applyFill="1" applyBorder="1" applyAlignment="1">
      <alignment horizontal="left" vertical="center"/>
    </xf>
    <xf numFmtId="3" fontId="72" fillId="23" borderId="0" xfId="0" applyNumberFormat="1" applyFont="1" applyFill="1" applyAlignment="1">
      <alignment horizontal="center"/>
    </xf>
    <xf numFmtId="3" fontId="72" fillId="22" borderId="0" xfId="0" applyNumberFormat="1" applyFont="1" applyFill="1" applyAlignment="1">
      <alignment horizontal="center"/>
    </xf>
    <xf numFmtId="0" fontId="11" fillId="23" borderId="0" xfId="0" applyFont="1" applyFill="1"/>
    <xf numFmtId="14" fontId="0" fillId="0" borderId="0" xfId="0" applyNumberFormat="1"/>
    <xf numFmtId="0" fontId="75" fillId="0" borderId="0" xfId="0" applyFont="1" applyAlignment="1">
      <alignment horizontal="left" indent="1"/>
    </xf>
    <xf numFmtId="0" fontId="37" fillId="23" borderId="13" xfId="204" applyFont="1" applyFill="1" applyBorder="1" applyAlignment="1">
      <alignment horizontal="center" vertical="center" wrapText="1"/>
    </xf>
    <xf numFmtId="0" fontId="37" fillId="23" borderId="13" xfId="203" applyFont="1" applyFill="1" applyBorder="1" applyAlignment="1">
      <alignment horizontal="center" vertical="center" wrapText="1"/>
    </xf>
    <xf numFmtId="0" fontId="10" fillId="23" borderId="13" xfId="205" applyFont="1" applyFill="1" applyBorder="1" applyAlignment="1">
      <alignment horizontal="center" vertical="center" wrapText="1"/>
    </xf>
    <xf numFmtId="0" fontId="1" fillId="23" borderId="0" xfId="220" applyFont="1" applyFill="1"/>
    <xf numFmtId="0" fontId="6" fillId="23" borderId="0" xfId="221" applyFont="1" applyFill="1"/>
    <xf numFmtId="1" fontId="18" fillId="24" borderId="27" xfId="220" applyNumberFormat="1" applyFont="1" applyFill="1" applyBorder="1" applyAlignment="1">
      <alignment horizontal="center" vertical="center"/>
    </xf>
    <xf numFmtId="164" fontId="81" fillId="24" borderId="32" xfId="220" applyNumberFormat="1" applyFont="1" applyFill="1" applyBorder="1" applyAlignment="1">
      <alignment horizontal="center" vertical="center"/>
    </xf>
    <xf numFmtId="164" fontId="18" fillId="24" borderId="11" xfId="220" applyNumberFormat="1" applyFont="1" applyFill="1" applyBorder="1" applyAlignment="1">
      <alignment horizontal="center" vertical="center"/>
    </xf>
    <xf numFmtId="164" fontId="18" fillId="24" borderId="25" xfId="220" applyNumberFormat="1" applyFont="1" applyFill="1" applyBorder="1" applyAlignment="1">
      <alignment horizontal="center" vertical="center"/>
    </xf>
    <xf numFmtId="0" fontId="74" fillId="23" borderId="10" xfId="220" applyFont="1" applyFill="1" applyBorder="1" applyAlignment="1">
      <alignment horizontal="left" indent="1"/>
    </xf>
    <xf numFmtId="0" fontId="74" fillId="23" borderId="29" xfId="204" applyFont="1" applyFill="1" applyBorder="1"/>
    <xf numFmtId="0" fontId="84" fillId="23" borderId="0" xfId="220" applyFont="1" applyFill="1"/>
    <xf numFmtId="0" fontId="85" fillId="43" borderId="0" xfId="32" applyFont="1" applyFill="1"/>
    <xf numFmtId="0" fontId="86" fillId="49" borderId="30" xfId="203" applyFont="1" applyFill="1" applyBorder="1" applyAlignment="1">
      <alignment horizontal="center" textRotation="90" wrapText="1"/>
    </xf>
    <xf numFmtId="14" fontId="0" fillId="0" borderId="33" xfId="0" applyNumberFormat="1" applyBorder="1"/>
    <xf numFmtId="0" fontId="0" fillId="0" borderId="33" xfId="0" applyBorder="1"/>
    <xf numFmtId="0" fontId="70" fillId="23" borderId="0" xfId="0" applyFont="1" applyFill="1"/>
    <xf numFmtId="0" fontId="37" fillId="23" borderId="30" xfId="204" applyFont="1" applyFill="1" applyBorder="1" applyAlignment="1">
      <alignment horizontal="center" textRotation="90" wrapText="1"/>
    </xf>
    <xf numFmtId="0" fontId="98" fillId="23" borderId="10" xfId="220" applyFont="1" applyFill="1" applyBorder="1" applyAlignment="1">
      <alignment horizontal="left" indent="1"/>
    </xf>
    <xf numFmtId="1" fontId="99" fillId="24" borderId="53" xfId="220" applyNumberFormat="1" applyFont="1" applyFill="1" applyBorder="1" applyAlignment="1">
      <alignment horizontal="center" vertical="center"/>
    </xf>
    <xf numFmtId="164" fontId="99" fillId="24" borderId="11" xfId="220" applyNumberFormat="1" applyFont="1" applyFill="1" applyBorder="1" applyAlignment="1">
      <alignment horizontal="center" vertical="center"/>
    </xf>
    <xf numFmtId="0" fontId="102" fillId="23" borderId="10" xfId="220" applyFont="1" applyFill="1" applyBorder="1" applyAlignment="1">
      <alignment horizontal="left" indent="1"/>
    </xf>
    <xf numFmtId="1" fontId="103" fillId="24" borderId="53" xfId="220" applyNumberFormat="1" applyFont="1" applyFill="1" applyBorder="1" applyAlignment="1">
      <alignment horizontal="center" vertical="center"/>
    </xf>
    <xf numFmtId="164" fontId="103" fillId="24" borderId="11" xfId="220" applyNumberFormat="1" applyFont="1" applyFill="1" applyBorder="1" applyAlignment="1">
      <alignment horizontal="center" vertical="center"/>
    </xf>
    <xf numFmtId="0" fontId="106" fillId="22" borderId="0" xfId="0" applyFont="1" applyFill="1" applyAlignment="1">
      <alignment horizontal="right" wrapText="1"/>
    </xf>
    <xf numFmtId="0" fontId="107" fillId="23" borderId="46" xfId="0" applyFont="1" applyFill="1" applyBorder="1" applyAlignment="1">
      <alignment horizontal="left" wrapText="1" indent="1"/>
    </xf>
    <xf numFmtId="3" fontId="23" fillId="22" borderId="0" xfId="71" applyNumberFormat="1" applyFont="1" applyFill="1" applyAlignment="1">
      <alignment horizontal="center"/>
    </xf>
    <xf numFmtId="9" fontId="23" fillId="22" borderId="0" xfId="37" applyFont="1" applyFill="1" applyAlignment="1">
      <alignment horizontal="center"/>
    </xf>
    <xf numFmtId="3" fontId="23" fillId="22" borderId="0" xfId="61" applyNumberFormat="1" applyFont="1" applyFill="1" applyAlignment="1">
      <alignment horizontal="center"/>
    </xf>
    <xf numFmtId="3" fontId="23" fillId="22" borderId="0" xfId="52" applyNumberFormat="1" applyFont="1" applyFill="1" applyAlignment="1">
      <alignment horizontal="center"/>
    </xf>
    <xf numFmtId="3" fontId="23" fillId="22" borderId="0" xfId="90" applyNumberFormat="1" applyFont="1" applyFill="1" applyAlignment="1">
      <alignment horizontal="center"/>
    </xf>
    <xf numFmtId="10" fontId="23" fillId="22" borderId="0" xfId="37" applyNumberFormat="1" applyFont="1" applyFill="1" applyAlignment="1">
      <alignment horizontal="center"/>
    </xf>
    <xf numFmtId="165" fontId="23" fillId="22" borderId="0" xfId="61" applyNumberFormat="1" applyFont="1" applyFill="1" applyAlignment="1">
      <alignment horizontal="center"/>
    </xf>
    <xf numFmtId="9" fontId="23" fillId="22" borderId="0" xfId="163" applyFont="1" applyFill="1" applyAlignment="1">
      <alignment horizontal="center"/>
    </xf>
    <xf numFmtId="2" fontId="23" fillId="22" borderId="0" xfId="163" applyNumberFormat="1" applyFont="1" applyFill="1" applyAlignment="1">
      <alignment horizontal="center"/>
    </xf>
    <xf numFmtId="165" fontId="23" fillId="22" borderId="0" xfId="13" applyNumberFormat="1" applyFont="1" applyFill="1" applyAlignment="1">
      <alignment horizontal="center"/>
    </xf>
    <xf numFmtId="0" fontId="10" fillId="23" borderId="55" xfId="205" applyFont="1" applyFill="1" applyBorder="1" applyAlignment="1">
      <alignment horizontal="center" vertical="center" wrapText="1"/>
    </xf>
    <xf numFmtId="3" fontId="23" fillId="22" borderId="0" xfId="13" applyNumberFormat="1" applyFont="1" applyFill="1" applyAlignment="1">
      <alignment horizontal="center"/>
    </xf>
    <xf numFmtId="14" fontId="106" fillId="22" borderId="0" xfId="0" applyNumberFormat="1" applyFont="1" applyFill="1" applyAlignment="1">
      <alignment horizontal="right" wrapText="1"/>
    </xf>
    <xf numFmtId="0" fontId="108" fillId="23" borderId="30" xfId="203" applyFont="1" applyFill="1" applyBorder="1" applyAlignment="1">
      <alignment horizontal="center" textRotation="90" wrapText="1"/>
    </xf>
    <xf numFmtId="0" fontId="108" fillId="73" borderId="30" xfId="203" applyFont="1" applyFill="1" applyBorder="1" applyAlignment="1">
      <alignment horizontal="center" textRotation="90" wrapText="1"/>
    </xf>
    <xf numFmtId="0" fontId="80" fillId="23" borderId="0" xfId="232" applyFont="1" applyFill="1" applyBorder="1" applyAlignment="1" applyProtection="1">
      <alignment horizontal="center" textRotation="90" wrapText="1"/>
      <protection locked="0"/>
    </xf>
    <xf numFmtId="0" fontId="110" fillId="23" borderId="30" xfId="204" applyFont="1" applyFill="1" applyBorder="1" applyAlignment="1">
      <alignment horizontal="center" textRotation="90" wrapText="1"/>
    </xf>
    <xf numFmtId="0" fontId="109" fillId="75" borderId="30" xfId="204" applyFont="1" applyFill="1" applyBorder="1" applyAlignment="1">
      <alignment horizontal="center" textRotation="90" wrapText="1"/>
    </xf>
    <xf numFmtId="0" fontId="111" fillId="23" borderId="30" xfId="204" applyFont="1" applyFill="1" applyBorder="1" applyAlignment="1">
      <alignment horizontal="center" textRotation="90" wrapText="1"/>
    </xf>
    <xf numFmtId="0" fontId="112" fillId="87" borderId="30" xfId="203" applyFont="1" applyFill="1" applyBorder="1" applyAlignment="1">
      <alignment horizontal="center" textRotation="90" wrapText="1"/>
    </xf>
    <xf numFmtId="0" fontId="113" fillId="23" borderId="30" xfId="204" applyFont="1" applyFill="1" applyBorder="1" applyAlignment="1">
      <alignment horizontal="center" textRotation="90" wrapText="1"/>
    </xf>
    <xf numFmtId="0" fontId="76" fillId="88" borderId="24" xfId="91" applyFont="1" applyFill="1" applyBorder="1" applyAlignment="1">
      <alignment horizontal="center" textRotation="90" wrapText="1"/>
    </xf>
    <xf numFmtId="0" fontId="76" fillId="89" borderId="23" xfId="72" applyFont="1" applyFill="1" applyBorder="1" applyAlignment="1">
      <alignment horizontal="center" textRotation="90" wrapText="1"/>
    </xf>
    <xf numFmtId="0" fontId="70" fillId="90" borderId="23" xfId="62" applyFont="1" applyFill="1" applyBorder="1" applyAlignment="1">
      <alignment horizontal="center" textRotation="90" wrapText="1"/>
    </xf>
    <xf numFmtId="0" fontId="70" fillId="91" borderId="23" xfId="62" applyFont="1" applyFill="1" applyBorder="1" applyAlignment="1">
      <alignment horizontal="center" textRotation="90" wrapText="1"/>
    </xf>
    <xf numFmtId="0" fontId="76" fillId="81" borderId="22" xfId="93" applyFont="1" applyFill="1" applyBorder="1" applyAlignment="1">
      <alignment horizontal="center" textRotation="90" wrapText="1"/>
    </xf>
    <xf numFmtId="0" fontId="75" fillId="82" borderId="24" xfId="92" applyFont="1" applyFill="1" applyBorder="1" applyAlignment="1">
      <alignment horizontal="center" textRotation="90" wrapText="1"/>
    </xf>
    <xf numFmtId="0" fontId="10" fillId="83" borderId="22" xfId="73" applyFont="1" applyFill="1" applyBorder="1" applyAlignment="1">
      <alignment horizontal="center" textRotation="90" wrapText="1"/>
    </xf>
    <xf numFmtId="0" fontId="10" fillId="83" borderId="24" xfId="73" applyFont="1" applyFill="1" applyBorder="1" applyAlignment="1">
      <alignment horizontal="center" textRotation="90" wrapText="1"/>
    </xf>
    <xf numFmtId="0" fontId="10" fillId="83" borderId="28" xfId="73" applyFont="1" applyFill="1" applyBorder="1" applyAlignment="1">
      <alignment horizontal="center" textRotation="90" wrapText="1"/>
    </xf>
    <xf numFmtId="0" fontId="76" fillId="76" borderId="28" xfId="90" applyFont="1" applyFill="1" applyBorder="1" applyAlignment="1">
      <alignment horizontal="center" textRotation="90" wrapText="1"/>
    </xf>
    <xf numFmtId="0" fontId="75" fillId="77" borderId="28" xfId="61" applyFont="1" applyFill="1" applyBorder="1" applyAlignment="1">
      <alignment horizontal="center" textRotation="90" wrapText="1"/>
    </xf>
    <xf numFmtId="0" fontId="75" fillId="77" borderId="28" xfId="9" applyFont="1" applyFill="1" applyBorder="1" applyAlignment="1">
      <alignment horizontal="center" textRotation="90" wrapText="1"/>
    </xf>
    <xf numFmtId="0" fontId="70" fillId="78" borderId="28" xfId="9" applyFont="1" applyFill="1" applyBorder="1" applyAlignment="1">
      <alignment horizontal="center" textRotation="90" wrapText="1"/>
    </xf>
    <xf numFmtId="0" fontId="70" fillId="78" borderId="28" xfId="61" applyFont="1" applyFill="1" applyBorder="1" applyAlignment="1">
      <alignment horizontal="center" textRotation="90" wrapText="1"/>
    </xf>
    <xf numFmtId="0" fontId="70" fillId="79" borderId="31" xfId="9" applyFont="1" applyFill="1" applyBorder="1" applyAlignment="1">
      <alignment horizontal="center" textRotation="90" wrapText="1"/>
    </xf>
    <xf numFmtId="0" fontId="70" fillId="79" borderId="28" xfId="61" applyFont="1" applyFill="1" applyBorder="1" applyAlignment="1">
      <alignment horizontal="center" textRotation="90" wrapText="1"/>
    </xf>
    <xf numFmtId="166" fontId="70" fillId="48" borderId="28" xfId="5" applyNumberFormat="1" applyFont="1" applyFill="1" applyBorder="1" applyAlignment="1">
      <alignment horizontal="center" textRotation="90" wrapText="1"/>
    </xf>
    <xf numFmtId="166" fontId="70" fillId="48" borderId="28" xfId="52" applyNumberFormat="1" applyFont="1" applyFill="1" applyBorder="1" applyAlignment="1">
      <alignment horizontal="center" textRotation="90" wrapText="1"/>
    </xf>
    <xf numFmtId="0" fontId="10" fillId="23" borderId="46" xfId="61" applyFont="1" applyFill="1" applyBorder="1" applyAlignment="1">
      <alignment horizontal="center" textRotation="90" wrapText="1"/>
    </xf>
    <xf numFmtId="0" fontId="37" fillId="23" borderId="46" xfId="90" applyFont="1" applyFill="1" applyBorder="1" applyAlignment="1">
      <alignment horizontal="center" textRotation="90" wrapText="1"/>
    </xf>
    <xf numFmtId="0" fontId="37" fillId="23" borderId="46" xfId="61" applyFont="1" applyFill="1" applyBorder="1" applyAlignment="1">
      <alignment horizontal="center" textRotation="90" wrapText="1"/>
    </xf>
    <xf numFmtId="0" fontId="37" fillId="23" borderId="46" xfId="9" applyFont="1" applyFill="1" applyBorder="1" applyAlignment="1">
      <alignment horizontal="center" textRotation="90" wrapText="1"/>
    </xf>
    <xf numFmtId="0" fontId="37" fillId="23" borderId="46" xfId="203" applyFont="1" applyFill="1" applyBorder="1" applyAlignment="1">
      <alignment horizontal="center" textRotation="90" wrapText="1"/>
    </xf>
    <xf numFmtId="0" fontId="10" fillId="23" borderId="46" xfId="73" applyFont="1" applyFill="1" applyBorder="1" applyAlignment="1">
      <alignment horizontal="center" textRotation="90" wrapText="1"/>
    </xf>
    <xf numFmtId="0" fontId="37" fillId="23" borderId="46" xfId="91" applyFont="1" applyFill="1" applyBorder="1" applyAlignment="1">
      <alignment horizontal="center" textRotation="90" wrapText="1"/>
    </xf>
    <xf numFmtId="0" fontId="37" fillId="23" borderId="46" xfId="72" applyFont="1" applyFill="1" applyBorder="1" applyAlignment="1">
      <alignment horizontal="center" textRotation="90" wrapText="1"/>
    </xf>
    <xf numFmtId="0" fontId="10" fillId="23" borderId="46" xfId="62" applyFont="1" applyFill="1" applyBorder="1" applyAlignment="1">
      <alignment horizontal="center" textRotation="90" wrapText="1"/>
    </xf>
    <xf numFmtId="0" fontId="10" fillId="23" borderId="46" xfId="205" applyFont="1" applyFill="1" applyBorder="1" applyAlignment="1">
      <alignment horizontal="center" textRotation="90" wrapText="1"/>
    </xf>
    <xf numFmtId="0" fontId="75" fillId="74" borderId="18" xfId="0" applyFont="1" applyFill="1" applyBorder="1" applyAlignment="1">
      <alignment horizontal="left" vertical="top" wrapText="1" indent="1"/>
    </xf>
    <xf numFmtId="0" fontId="114" fillId="23" borderId="30" xfId="203" applyFont="1" applyFill="1" applyBorder="1" applyAlignment="1">
      <alignment horizontal="center" textRotation="90" wrapText="1"/>
    </xf>
    <xf numFmtId="1" fontId="18" fillId="24" borderId="53" xfId="220" applyNumberFormat="1" applyFont="1" applyFill="1" applyBorder="1" applyAlignment="1">
      <alignment horizontal="center" vertical="center"/>
    </xf>
    <xf numFmtId="14" fontId="0" fillId="23" borderId="0" xfId="0" applyNumberFormat="1" applyFill="1"/>
    <xf numFmtId="0" fontId="76" fillId="43" borderId="65" xfId="0" applyFont="1" applyFill="1" applyBorder="1" applyAlignment="1">
      <alignment horizontal="center"/>
    </xf>
    <xf numFmtId="0" fontId="73" fillId="0" borderId="55" xfId="0" applyFont="1" applyBorder="1" applyAlignment="1">
      <alignment horizontal="left" vertical="top" wrapText="1" indent="1"/>
    </xf>
    <xf numFmtId="0" fontId="75" fillId="46" borderId="55" xfId="0" applyFont="1" applyFill="1" applyBorder="1" applyAlignment="1">
      <alignment horizontal="left" vertical="top" wrapText="1" indent="1"/>
    </xf>
    <xf numFmtId="0" fontId="75" fillId="84" borderId="55" xfId="0" applyFont="1" applyFill="1" applyBorder="1" applyAlignment="1">
      <alignment horizontal="left" vertical="top" wrapText="1" indent="1"/>
    </xf>
    <xf numFmtId="0" fontId="67" fillId="0" borderId="55" xfId="213" applyFont="1" applyBorder="1" applyAlignment="1" applyProtection="1">
      <alignment horizontal="left" vertical="top" wrapText="1" indent="1"/>
    </xf>
    <xf numFmtId="1" fontId="18" fillId="24" borderId="66" xfId="220" applyNumberFormat="1" applyFont="1" applyFill="1" applyBorder="1" applyAlignment="1">
      <alignment horizontal="center" vertical="center"/>
    </xf>
    <xf numFmtId="1" fontId="99" fillId="24" borderId="66" xfId="220" applyNumberFormat="1" applyFont="1" applyFill="1" applyBorder="1" applyAlignment="1">
      <alignment horizontal="center" vertical="center"/>
    </xf>
    <xf numFmtId="1" fontId="103" fillId="24" borderId="66" xfId="220" applyNumberFormat="1" applyFont="1" applyFill="1" applyBorder="1" applyAlignment="1">
      <alignment horizontal="center" vertical="center"/>
    </xf>
    <xf numFmtId="164" fontId="80" fillId="23" borderId="67" xfId="0" applyNumberFormat="1" applyFont="1" applyFill="1" applyBorder="1" applyAlignment="1">
      <alignment horizontal="center"/>
    </xf>
    <xf numFmtId="0" fontId="115" fillId="23" borderId="0" xfId="0" applyFont="1" applyFill="1" applyAlignment="1">
      <alignment horizontal="center" vertical="center"/>
    </xf>
    <xf numFmtId="0" fontId="0" fillId="23" borderId="0" xfId="0" applyFill="1" applyAlignment="1">
      <alignment vertical="top"/>
    </xf>
    <xf numFmtId="0" fontId="117" fillId="23" borderId="0" xfId="0" applyFont="1" applyFill="1"/>
    <xf numFmtId="0" fontId="122" fillId="23" borderId="0" xfId="204" applyFont="1" applyFill="1" applyBorder="1"/>
    <xf numFmtId="14" fontId="117" fillId="23" borderId="0" xfId="0" applyNumberFormat="1" applyFont="1" applyFill="1"/>
    <xf numFmtId="0" fontId="70" fillId="23" borderId="0" xfId="220" applyFont="1" applyFill="1"/>
    <xf numFmtId="14" fontId="70" fillId="23" borderId="0" xfId="0" applyNumberFormat="1" applyFont="1" applyFill="1"/>
    <xf numFmtId="14" fontId="37" fillId="23" borderId="0" xfId="204" applyNumberFormat="1" applyFont="1" applyFill="1" applyBorder="1" applyAlignment="1">
      <alignment horizontal="center" textRotation="90"/>
    </xf>
    <xf numFmtId="0" fontId="121" fillId="43" borderId="0" xfId="32" applyFont="1" applyFill="1" applyAlignment="1">
      <alignment horizontal="left" indent="1"/>
    </xf>
    <xf numFmtId="0" fontId="37" fillId="94" borderId="46" xfId="204" applyFont="1" applyFill="1" applyBorder="1" applyAlignment="1">
      <alignment horizontal="center" textRotation="90" wrapText="1"/>
    </xf>
    <xf numFmtId="164" fontId="81" fillId="23" borderId="68" xfId="220" applyNumberFormat="1" applyFont="1" applyFill="1" applyBorder="1" applyAlignment="1">
      <alignment horizontal="center" vertical="center"/>
    </xf>
    <xf numFmtId="1" fontId="18" fillId="23" borderId="68" xfId="220" applyNumberFormat="1" applyFont="1" applyFill="1" applyBorder="1" applyAlignment="1">
      <alignment horizontal="center" vertical="center"/>
    </xf>
    <xf numFmtId="164" fontId="80" fillId="23" borderId="68" xfId="0" applyNumberFormat="1" applyFont="1" applyFill="1" applyBorder="1" applyAlignment="1">
      <alignment horizontal="center"/>
    </xf>
    <xf numFmtId="164" fontId="18" fillId="23" borderId="68" xfId="220" applyNumberFormat="1" applyFont="1" applyFill="1" applyBorder="1" applyAlignment="1">
      <alignment horizontal="center" vertical="center"/>
    </xf>
    <xf numFmtId="0" fontId="74" fillId="23" borderId="69" xfId="220" applyFont="1" applyFill="1" applyBorder="1" applyAlignment="1">
      <alignment horizontal="left" indent="1"/>
    </xf>
    <xf numFmtId="0" fontId="74" fillId="23" borderId="70" xfId="220" applyFont="1" applyFill="1" applyBorder="1" applyAlignment="1">
      <alignment horizontal="left" indent="1"/>
    </xf>
    <xf numFmtId="0" fontId="74" fillId="23" borderId="71" xfId="220" applyFont="1" applyFill="1" applyBorder="1" applyAlignment="1">
      <alignment horizontal="left" indent="1"/>
    </xf>
    <xf numFmtId="0" fontId="70" fillId="23" borderId="72" xfId="220" applyFont="1" applyFill="1" applyBorder="1"/>
    <xf numFmtId="14" fontId="70" fillId="23" borderId="73" xfId="0" applyNumberFormat="1" applyFont="1" applyFill="1" applyBorder="1"/>
    <xf numFmtId="0" fontId="74" fillId="23" borderId="74" xfId="220" applyFont="1" applyFill="1" applyBorder="1" applyAlignment="1">
      <alignment horizontal="left" indent="1"/>
    </xf>
    <xf numFmtId="0" fontId="74" fillId="23" borderId="75" xfId="220" applyFont="1" applyFill="1" applyBorder="1" applyAlignment="1">
      <alignment horizontal="left" indent="1"/>
    </xf>
    <xf numFmtId="0" fontId="74" fillId="23" borderId="72" xfId="220" applyFont="1" applyFill="1" applyBorder="1" applyAlignment="1">
      <alignment horizontal="left" indent="1"/>
    </xf>
    <xf numFmtId="0" fontId="74" fillId="23" borderId="76" xfId="220" applyFont="1" applyFill="1" applyBorder="1" applyAlignment="1">
      <alignment horizontal="left" indent="1"/>
    </xf>
    <xf numFmtId="0" fontId="74" fillId="23" borderId="77" xfId="220" applyFont="1" applyFill="1" applyBorder="1" applyAlignment="1">
      <alignment horizontal="left" indent="1"/>
    </xf>
    <xf numFmtId="0" fontId="74" fillId="23" borderId="78" xfId="220" applyFont="1" applyFill="1" applyBorder="1" applyAlignment="1">
      <alignment horizontal="left" indent="1"/>
    </xf>
    <xf numFmtId="0" fontId="70" fillId="23" borderId="69" xfId="220" applyFont="1" applyFill="1" applyBorder="1"/>
    <xf numFmtId="164" fontId="80" fillId="23" borderId="80" xfId="0" applyNumberFormat="1" applyFont="1" applyFill="1" applyBorder="1" applyAlignment="1">
      <alignment horizontal="center"/>
    </xf>
    <xf numFmtId="164" fontId="81" fillId="23" borderId="80" xfId="220" applyNumberFormat="1" applyFont="1" applyFill="1" applyBorder="1" applyAlignment="1">
      <alignment horizontal="center" vertical="center"/>
    </xf>
    <xf numFmtId="1" fontId="18" fillId="23" borderId="80" xfId="220" applyNumberFormat="1" applyFont="1" applyFill="1" applyBorder="1" applyAlignment="1">
      <alignment horizontal="center" vertical="center"/>
    </xf>
    <xf numFmtId="164" fontId="18" fillId="23" borderId="80" xfId="220" applyNumberFormat="1" applyFont="1" applyFill="1" applyBorder="1" applyAlignment="1">
      <alignment horizontal="center" vertical="center"/>
    </xf>
    <xf numFmtId="164" fontId="18" fillId="23" borderId="79" xfId="220" applyNumberFormat="1" applyFont="1" applyFill="1" applyBorder="1" applyAlignment="1">
      <alignment horizontal="center" vertical="center"/>
    </xf>
    <xf numFmtId="166" fontId="70" fillId="23" borderId="68" xfId="52" applyNumberFormat="1" applyFont="1" applyFill="1" applyBorder="1" applyAlignment="1">
      <alignment horizontal="center" vertical="center"/>
    </xf>
    <xf numFmtId="167" fontId="70" fillId="23" borderId="68" xfId="52" applyNumberFormat="1" applyFont="1" applyFill="1" applyBorder="1" applyAlignment="1">
      <alignment horizontal="center" vertical="center"/>
    </xf>
    <xf numFmtId="164" fontId="18" fillId="23" borderId="81" xfId="220" applyNumberFormat="1" applyFont="1" applyFill="1" applyBorder="1" applyAlignment="1">
      <alignment horizontal="center" vertical="center"/>
    </xf>
    <xf numFmtId="164" fontId="18" fillId="23" borderId="71" xfId="220" applyNumberFormat="1" applyFont="1" applyFill="1" applyBorder="1" applyAlignment="1">
      <alignment horizontal="center" vertical="center"/>
    </xf>
    <xf numFmtId="0" fontId="70" fillId="23" borderId="82" xfId="0" applyFont="1" applyFill="1" applyBorder="1" applyAlignment="1">
      <alignment horizontal="left" indent="1"/>
    </xf>
    <xf numFmtId="0" fontId="70" fillId="23" borderId="76" xfId="0" applyFont="1" applyFill="1" applyBorder="1" applyAlignment="1">
      <alignment horizontal="left" indent="1"/>
    </xf>
    <xf numFmtId="0" fontId="70" fillId="23" borderId="73" xfId="0" applyFont="1" applyFill="1" applyBorder="1" applyAlignment="1">
      <alignment horizontal="left" indent="1"/>
    </xf>
    <xf numFmtId="0" fontId="100" fillId="23" borderId="82" xfId="0" applyFont="1" applyFill="1" applyBorder="1" applyAlignment="1">
      <alignment horizontal="left" indent="1"/>
    </xf>
    <xf numFmtId="0" fontId="100" fillId="23" borderId="76" xfId="0" applyFont="1" applyFill="1" applyBorder="1" applyAlignment="1">
      <alignment horizontal="left" indent="1"/>
    </xf>
    <xf numFmtId="0" fontId="100" fillId="23" borderId="73" xfId="0" applyFont="1" applyFill="1" applyBorder="1" applyAlignment="1">
      <alignment horizontal="left" indent="1"/>
    </xf>
    <xf numFmtId="0" fontId="104" fillId="23" borderId="82" xfId="0" applyFont="1" applyFill="1" applyBorder="1" applyAlignment="1">
      <alignment horizontal="left" indent="1"/>
    </xf>
    <xf numFmtId="0" fontId="104" fillId="23" borderId="76" xfId="0" applyFont="1" applyFill="1" applyBorder="1" applyAlignment="1">
      <alignment horizontal="left" indent="1"/>
    </xf>
    <xf numFmtId="0" fontId="104" fillId="23" borderId="73" xfId="0" applyFont="1" applyFill="1" applyBorder="1" applyAlignment="1">
      <alignment horizontal="left" indent="1"/>
    </xf>
    <xf numFmtId="14" fontId="70" fillId="23" borderId="70" xfId="0" applyNumberFormat="1" applyFont="1" applyFill="1" applyBorder="1"/>
    <xf numFmtId="0" fontId="117" fillId="23" borderId="0" xfId="0" applyFont="1" applyFill="1" applyAlignment="1">
      <alignment horizontal="left" vertical="top" wrapText="1" indent="1"/>
    </xf>
    <xf numFmtId="0" fontId="120" fillId="23" borderId="0" xfId="213" applyFont="1" applyFill="1" applyAlignment="1" applyProtection="1">
      <alignment horizontal="left" vertical="top" wrapText="1" indent="1"/>
    </xf>
    <xf numFmtId="2" fontId="10" fillId="23" borderId="83" xfId="73" applyNumberFormat="1" applyFont="1" applyFill="1" applyBorder="1" applyAlignment="1">
      <alignment horizontal="center" vertical="center"/>
    </xf>
    <xf numFmtId="2" fontId="101" fillId="23" borderId="83" xfId="73" applyNumberFormat="1" applyFont="1" applyFill="1" applyBorder="1" applyAlignment="1">
      <alignment horizontal="center" vertical="center"/>
    </xf>
    <xf numFmtId="2" fontId="105" fillId="23" borderId="83" xfId="73" applyNumberFormat="1" applyFont="1" applyFill="1" applyBorder="1" applyAlignment="1">
      <alignment horizontal="center" vertical="center"/>
    </xf>
    <xf numFmtId="164" fontId="10" fillId="23" borderId="83" xfId="73" applyNumberFormat="1" applyFont="1" applyFill="1" applyBorder="1" applyAlignment="1">
      <alignment horizontal="center" vertical="center"/>
    </xf>
    <xf numFmtId="0" fontId="76" fillId="94" borderId="0" xfId="0" applyFont="1" applyFill="1" applyAlignment="1">
      <alignment horizontal="center" wrapText="1"/>
    </xf>
    <xf numFmtId="0" fontId="76" fillId="94" borderId="0" xfId="0" applyFont="1" applyFill="1" applyAlignment="1">
      <alignment horizontal="center" textRotation="90"/>
    </xf>
    <xf numFmtId="0" fontId="37" fillId="95" borderId="0" xfId="0" applyFont="1" applyFill="1" applyAlignment="1">
      <alignment horizontal="center" textRotation="90"/>
    </xf>
    <xf numFmtId="0" fontId="37" fillId="95" borderId="0" xfId="0" applyFont="1" applyFill="1" applyAlignment="1">
      <alignment horizontal="center" textRotation="90" wrapText="1"/>
    </xf>
    <xf numFmtId="0" fontId="70" fillId="93" borderId="0" xfId="0" applyFont="1" applyFill="1"/>
    <xf numFmtId="164" fontId="70" fillId="0" borderId="0" xfId="0" applyNumberFormat="1" applyFont="1"/>
    <xf numFmtId="1" fontId="70" fillId="0" borderId="0" xfId="0" applyNumberFormat="1" applyFont="1"/>
    <xf numFmtId="0" fontId="76" fillId="43" borderId="0" xfId="0" applyFont="1" applyFill="1" applyAlignment="1">
      <alignment horizontal="center"/>
    </xf>
    <xf numFmtId="0" fontId="76" fillId="46" borderId="0" xfId="0" applyFont="1" applyFill="1"/>
    <xf numFmtId="0" fontId="76" fillId="47" borderId="0" xfId="0" applyFont="1" applyFill="1" applyAlignment="1">
      <alignment horizontal="center"/>
    </xf>
    <xf numFmtId="0" fontId="123" fillId="43" borderId="0" xfId="0" applyFont="1" applyFill="1"/>
    <xf numFmtId="0" fontId="76" fillId="79" borderId="0" xfId="0" applyFont="1" applyFill="1" applyAlignment="1">
      <alignment horizontal="center"/>
    </xf>
    <xf numFmtId="0" fontId="76" fillId="79" borderId="33" xfId="0" applyFont="1" applyFill="1" applyBorder="1" applyAlignment="1">
      <alignment horizontal="center"/>
    </xf>
    <xf numFmtId="0" fontId="76" fillId="77" borderId="0" xfId="0" applyFont="1" applyFill="1" applyAlignment="1">
      <alignment horizontal="center"/>
    </xf>
    <xf numFmtId="0" fontId="76" fillId="77" borderId="33" xfId="0" applyFont="1" applyFill="1" applyBorder="1" applyAlignment="1">
      <alignment horizontal="center"/>
    </xf>
    <xf numFmtId="0" fontId="76" fillId="44" borderId="0" xfId="0" applyFont="1" applyFill="1" applyAlignment="1">
      <alignment horizontal="center"/>
    </xf>
    <xf numFmtId="0" fontId="76" fillId="44" borderId="33" xfId="0" applyFont="1" applyFill="1" applyBorder="1" applyAlignment="1">
      <alignment horizontal="center"/>
    </xf>
    <xf numFmtId="0" fontId="76" fillId="45" borderId="0" xfId="0" applyFont="1" applyFill="1" applyAlignment="1">
      <alignment horizontal="center"/>
    </xf>
    <xf numFmtId="0" fontId="76" fillId="92" borderId="0" xfId="0" applyFont="1" applyFill="1" applyAlignment="1">
      <alignment horizontal="center"/>
    </xf>
    <xf numFmtId="0" fontId="76" fillId="92" borderId="33" xfId="0" applyFont="1" applyFill="1" applyBorder="1" applyAlignment="1">
      <alignment horizontal="center"/>
    </xf>
    <xf numFmtId="0" fontId="76" fillId="80" borderId="0" xfId="0" applyFont="1" applyFill="1" applyAlignment="1">
      <alignment horizontal="center"/>
    </xf>
    <xf numFmtId="0" fontId="76" fillId="46" borderId="0" xfId="0" applyFont="1" applyFill="1" applyAlignment="1">
      <alignment horizontal="center"/>
    </xf>
    <xf numFmtId="0" fontId="76" fillId="85" borderId="0" xfId="0" applyFont="1" applyFill="1" applyAlignment="1">
      <alignment horizontal="center"/>
    </xf>
    <xf numFmtId="0" fontId="76" fillId="85" borderId="33" xfId="0" applyFont="1" applyFill="1" applyBorder="1" applyAlignment="1">
      <alignment horizontal="center"/>
    </xf>
    <xf numFmtId="0" fontId="76" fillId="86" borderId="0" xfId="0" applyFont="1" applyFill="1" applyAlignment="1">
      <alignment horizontal="center"/>
    </xf>
    <xf numFmtId="0" fontId="76" fillId="86" borderId="33" xfId="0" applyFont="1" applyFill="1" applyBorder="1" applyAlignment="1">
      <alignment horizontal="center"/>
    </xf>
    <xf numFmtId="14" fontId="76" fillId="85" borderId="33" xfId="0" applyNumberFormat="1" applyFont="1" applyFill="1" applyBorder="1" applyAlignment="1">
      <alignment horizontal="center"/>
    </xf>
    <xf numFmtId="0" fontId="70" fillId="22" borderId="34" xfId="0" applyFont="1" applyFill="1" applyBorder="1"/>
    <xf numFmtId="0" fontId="70" fillId="22" borderId="35" xfId="0" applyFont="1" applyFill="1" applyBorder="1"/>
    <xf numFmtId="14" fontId="70" fillId="22" borderId="40" xfId="0" applyNumberFormat="1" applyFont="1" applyFill="1" applyBorder="1"/>
    <xf numFmtId="0" fontId="70" fillId="0" borderId="34" xfId="0" applyFont="1" applyBorder="1"/>
    <xf numFmtId="0" fontId="70" fillId="23" borderId="35" xfId="0" applyFont="1" applyFill="1" applyBorder="1"/>
    <xf numFmtId="14" fontId="70" fillId="23" borderId="40" xfId="0" applyNumberFormat="1" applyFont="1" applyFill="1" applyBorder="1"/>
    <xf numFmtId="0" fontId="70" fillId="0" borderId="35" xfId="0" applyFont="1" applyBorder="1"/>
    <xf numFmtId="14" fontId="70" fillId="0" borderId="40" xfId="0" applyNumberFormat="1" applyFont="1" applyBorder="1"/>
    <xf numFmtId="14" fontId="70" fillId="0" borderId="35" xfId="0" applyNumberFormat="1" applyFont="1" applyBorder="1"/>
    <xf numFmtId="0" fontId="70" fillId="0" borderId="36" xfId="0" applyFont="1" applyBorder="1"/>
    <xf numFmtId="0" fontId="70" fillId="0" borderId="37" xfId="0" applyFont="1" applyBorder="1"/>
    <xf numFmtId="14" fontId="70" fillId="0" borderId="41" xfId="0" applyNumberFormat="1" applyFont="1" applyBorder="1"/>
    <xf numFmtId="0" fontId="70" fillId="22" borderId="37" xfId="0" applyFont="1" applyFill="1" applyBorder="1"/>
    <xf numFmtId="14" fontId="70" fillId="0" borderId="37" xfId="0" applyNumberFormat="1" applyFont="1" applyBorder="1"/>
    <xf numFmtId="2" fontId="70" fillId="0" borderId="35" xfId="0" applyNumberFormat="1" applyFont="1" applyBorder="1"/>
    <xf numFmtId="0" fontId="70" fillId="0" borderId="38" xfId="0" applyFont="1" applyBorder="1"/>
    <xf numFmtId="0" fontId="70" fillId="0" borderId="39" xfId="0" applyFont="1" applyBorder="1"/>
    <xf numFmtId="14" fontId="70" fillId="0" borderId="42" xfId="0" applyNumberFormat="1" applyFont="1" applyBorder="1"/>
    <xf numFmtId="0" fontId="70" fillId="22" borderId="39" xfId="0" applyFont="1" applyFill="1" applyBorder="1"/>
    <xf numFmtId="14" fontId="70" fillId="0" borderId="39" xfId="0" applyNumberFormat="1" applyFont="1" applyBorder="1"/>
    <xf numFmtId="1" fontId="70" fillId="0" borderId="37" xfId="0" applyNumberFormat="1" applyFont="1" applyBorder="1"/>
    <xf numFmtId="0" fontId="70" fillId="22" borderId="0" xfId="0" applyFont="1" applyFill="1"/>
    <xf numFmtId="0" fontId="76" fillId="94" borderId="46" xfId="0" applyFont="1" applyFill="1" applyBorder="1" applyAlignment="1">
      <alignment horizontal="center" wrapText="1"/>
    </xf>
    <xf numFmtId="0" fontId="37" fillId="94" borderId="46" xfId="0" applyFont="1" applyFill="1" applyBorder="1" applyAlignment="1">
      <alignment horizontal="center" textRotation="90"/>
    </xf>
    <xf numFmtId="0" fontId="70" fillId="95" borderId="0" xfId="0" applyFont="1" applyFill="1"/>
    <xf numFmtId="164" fontId="70" fillId="0" borderId="0" xfId="0" applyNumberFormat="1" applyFont="1" applyAlignment="1">
      <alignment horizontal="center"/>
    </xf>
    <xf numFmtId="1" fontId="70" fillId="95" borderId="0" xfId="0" applyNumberFormat="1" applyFont="1" applyFill="1" applyAlignment="1">
      <alignment horizontal="center"/>
    </xf>
    <xf numFmtId="0" fontId="124" fillId="93" borderId="0" xfId="0" applyFont="1" applyFill="1" applyAlignment="1">
      <alignment horizontal="center"/>
    </xf>
    <xf numFmtId="0" fontId="125" fillId="93" borderId="0" xfId="0" applyFont="1" applyFill="1"/>
    <xf numFmtId="0" fontId="125" fillId="0" borderId="0" xfId="0" applyFont="1"/>
    <xf numFmtId="14" fontId="70" fillId="0" borderId="0" xfId="0" applyNumberFormat="1" applyFont="1"/>
    <xf numFmtId="17" fontId="116" fillId="23" borderId="0" xfId="0" quotePrefix="1" applyNumberFormat="1" applyFont="1" applyFill="1" applyAlignment="1">
      <alignment horizontal="center" vertical="top"/>
    </xf>
    <xf numFmtId="0" fontId="6" fillId="0" borderId="0" xfId="71" applyFont="1" applyFill="1"/>
    <xf numFmtId="0" fontId="6" fillId="0" borderId="0" xfId="72" applyFont="1" applyFill="1"/>
    <xf numFmtId="0" fontId="11" fillId="0" borderId="0" xfId="52" applyFont="1" applyFill="1"/>
    <xf numFmtId="0" fontId="74" fillId="0" borderId="10" xfId="220" applyFont="1" applyBorder="1" applyAlignment="1">
      <alignment horizontal="left" indent="1"/>
    </xf>
    <xf numFmtId="164" fontId="81" fillId="0" borderId="32" xfId="220" applyNumberFormat="1" applyFont="1" applyBorder="1" applyAlignment="1">
      <alignment horizontal="center" vertical="center"/>
    </xf>
    <xf numFmtId="1" fontId="18" fillId="0" borderId="27" xfId="220" applyNumberFormat="1" applyFont="1" applyBorder="1" applyAlignment="1">
      <alignment horizontal="center" vertical="center"/>
    </xf>
    <xf numFmtId="1" fontId="18" fillId="0" borderId="66" xfId="220" applyNumberFormat="1" applyFont="1" applyBorder="1" applyAlignment="1">
      <alignment horizontal="center" vertical="center"/>
    </xf>
    <xf numFmtId="164" fontId="80" fillId="0" borderId="67" xfId="0" applyNumberFormat="1" applyFont="1" applyBorder="1" applyAlignment="1">
      <alignment horizontal="center"/>
    </xf>
    <xf numFmtId="1" fontId="18" fillId="0" borderId="53" xfId="220" applyNumberFormat="1" applyFont="1" applyBorder="1" applyAlignment="1">
      <alignment horizontal="center" vertical="center"/>
    </xf>
    <xf numFmtId="164" fontId="18" fillId="0" borderId="25" xfId="220" applyNumberFormat="1" applyFont="1" applyBorder="1" applyAlignment="1">
      <alignment horizontal="center" vertical="center"/>
    </xf>
    <xf numFmtId="164" fontId="18" fillId="0" borderId="11" xfId="220" applyNumberFormat="1" applyFont="1" applyBorder="1" applyAlignment="1">
      <alignment horizontal="center" vertical="center"/>
    </xf>
    <xf numFmtId="0" fontId="1" fillId="0" borderId="0" xfId="220" applyFont="1"/>
    <xf numFmtId="0" fontId="118" fillId="23" borderId="0" xfId="0" applyFont="1" applyFill="1" applyAlignment="1">
      <alignment horizontal="left" vertical="top" wrapText="1" indent="1"/>
    </xf>
    <xf numFmtId="0" fontId="119" fillId="23" borderId="0" xfId="0" applyFont="1" applyFill="1" applyAlignment="1">
      <alignment horizontal="left" vertical="top" wrapText="1" indent="1"/>
    </xf>
    <xf numFmtId="0" fontId="132" fillId="100" borderId="84" xfId="0" applyFont="1" applyFill="1" applyBorder="1" applyAlignment="1">
      <alignment horizontal="left" vertical="center"/>
    </xf>
    <xf numFmtId="0" fontId="0" fillId="101" borderId="0" xfId="0" applyFill="1"/>
    <xf numFmtId="177" fontId="0" fillId="101" borderId="0" xfId="0" applyNumberFormat="1" applyFill="1"/>
    <xf numFmtId="0" fontId="0" fillId="102" borderId="0" xfId="0" applyFill="1"/>
    <xf numFmtId="177" fontId="0" fillId="102" borderId="0" xfId="0" applyNumberFormat="1" applyFill="1"/>
    <xf numFmtId="0" fontId="128" fillId="0" borderId="85" xfId="0" applyFont="1" applyBorder="1" applyAlignment="1">
      <alignment indent="1"/>
    </xf>
    <xf numFmtId="0" fontId="128" fillId="0" borderId="85" xfId="0" applyFont="1" applyBorder="1"/>
    <xf numFmtId="0" fontId="130" fillId="99" borderId="85" xfId="0" applyFont="1" applyFill="1" applyBorder="1" applyAlignment="1">
      <alignment horizontal="center" textRotation="90" wrapText="1"/>
    </xf>
    <xf numFmtId="0" fontId="0" fillId="98" borderId="0" xfId="0" applyFill="1"/>
    <xf numFmtId="0" fontId="128" fillId="0" borderId="0" xfId="0" applyFont="1" applyAlignment="1">
      <alignment indent="1"/>
    </xf>
    <xf numFmtId="0" fontId="128" fillId="0" borderId="0" xfId="0" applyFont="1"/>
    <xf numFmtId="0" fontId="130" fillId="99" borderId="0" xfId="0" applyFont="1" applyFill="1" applyAlignment="1">
      <alignment horizontal="center" wrapText="1"/>
    </xf>
    <xf numFmtId="0" fontId="129" fillId="0" borderId="0" xfId="0" applyFont="1" applyAlignment="1">
      <alignment horizontal="center"/>
    </xf>
    <xf numFmtId="4" fontId="131" fillId="0" borderId="0" xfId="0" applyNumberFormat="1" applyFont="1" applyAlignment="1">
      <alignment horizontal="center"/>
    </xf>
    <xf numFmtId="175" fontId="131" fillId="0" borderId="0" xfId="0" applyNumberFormat="1" applyFont="1" applyAlignment="1">
      <alignment horizontal="center"/>
    </xf>
    <xf numFmtId="176" fontId="131" fillId="0" borderId="0" xfId="0" applyNumberFormat="1" applyFont="1" applyAlignment="1">
      <alignment horizontal="center"/>
    </xf>
    <xf numFmtId="0" fontId="128" fillId="98" borderId="85" xfId="0" applyFont="1" applyFill="1" applyBorder="1" applyAlignment="1">
      <alignment horizontal="center"/>
    </xf>
    <xf numFmtId="0" fontId="128" fillId="98" borderId="87" xfId="0" applyFont="1" applyFill="1" applyBorder="1" applyAlignment="1">
      <alignment horizontal="center"/>
    </xf>
    <xf numFmtId="0" fontId="128" fillId="97" borderId="85" xfId="0" applyFont="1" applyFill="1" applyBorder="1" applyAlignment="1">
      <alignment horizontal="center" textRotation="90" wrapText="1"/>
    </xf>
    <xf numFmtId="0" fontId="128" fillId="98" borderId="86" xfId="0" applyFont="1" applyFill="1" applyBorder="1" applyAlignment="1">
      <alignment horizontal="center" wrapText="1"/>
    </xf>
    <xf numFmtId="0" fontId="128" fillId="98" borderId="87" xfId="0" applyFont="1" applyFill="1" applyBorder="1" applyAlignment="1">
      <alignment horizontal="center" wrapText="1"/>
    </xf>
    <xf numFmtId="0" fontId="129" fillId="0" borderId="86" xfId="0" applyFont="1" applyBorder="1" applyAlignment="1">
      <alignment horizontal="center" wrapText="1"/>
    </xf>
    <xf numFmtId="0" fontId="128" fillId="98" borderId="0" xfId="0" applyFont="1" applyFill="1"/>
    <xf numFmtId="0" fontId="128" fillId="98" borderId="88" xfId="0" applyFont="1" applyFill="1" applyBorder="1"/>
    <xf numFmtId="3" fontId="128" fillId="0" borderId="0" xfId="0" applyNumberFormat="1" applyFont="1"/>
    <xf numFmtId="4" fontId="128" fillId="0" borderId="0" xfId="0" applyNumberFormat="1" applyFont="1"/>
    <xf numFmtId="0" fontId="128" fillId="98" borderId="87" xfId="0" applyFont="1" applyFill="1" applyBorder="1"/>
    <xf numFmtId="0" fontId="0" fillId="103" borderId="0" xfId="0" applyFill="1"/>
    <xf numFmtId="0" fontId="133" fillId="0" borderId="84" xfId="0" applyFont="1" applyBorder="1" applyAlignment="1">
      <alignment horizontal="center" vertical="center"/>
    </xf>
    <xf numFmtId="17" fontId="133" fillId="0" borderId="84" xfId="0" applyNumberFormat="1" applyFont="1" applyBorder="1" applyAlignment="1">
      <alignment horizontal="center" vertical="center"/>
    </xf>
    <xf numFmtId="0" fontId="134" fillId="0" borderId="0" xfId="0" applyFont="1" applyAlignment="1">
      <alignment horizontal="center" vertical="center"/>
    </xf>
    <xf numFmtId="0" fontId="127" fillId="96" borderId="84" xfId="0" applyFont="1" applyFill="1" applyBorder="1" applyAlignment="1">
      <alignment horizontal="center" vertical="center"/>
    </xf>
    <xf numFmtId="0" fontId="127" fillId="96" borderId="85" xfId="0" applyFont="1" applyFill="1" applyBorder="1" applyAlignment="1">
      <alignment horizontal="center" vertical="center"/>
    </xf>
    <xf numFmtId="0" fontId="130" fillId="96" borderId="0" xfId="0" applyFont="1" applyFill="1"/>
    <xf numFmtId="0" fontId="130" fillId="0" borderId="0" xfId="0" applyFont="1"/>
    <xf numFmtId="0" fontId="85" fillId="43" borderId="0" xfId="32" applyFont="1" applyFill="1" applyAlignment="1">
      <alignment horizontal="center"/>
    </xf>
    <xf numFmtId="0" fontId="84" fillId="23" borderId="0" xfId="220" applyFont="1" applyFill="1"/>
    <xf numFmtId="0" fontId="78" fillId="76" borderId="0" xfId="0" applyFont="1" applyFill="1" applyAlignment="1">
      <alignment horizontal="center"/>
    </xf>
    <xf numFmtId="0" fontId="0" fillId="0" borderId="0" xfId="0"/>
    <xf numFmtId="0" fontId="6" fillId="0" borderId="0" xfId="71" applyFont="1" applyFill="1"/>
    <xf numFmtId="0" fontId="11" fillId="0" borderId="0" xfId="52" applyFont="1" applyFill="1"/>
    <xf numFmtId="0" fontId="0" fillId="81" borderId="0" xfId="0" applyFill="1" applyAlignment="1">
      <alignment horizontal="center"/>
    </xf>
    <xf numFmtId="0" fontId="70" fillId="88" borderId="0" xfId="0" applyFont="1" applyFill="1" applyAlignment="1">
      <alignment horizontal="center"/>
    </xf>
    <xf numFmtId="0" fontId="0" fillId="0" borderId="0" xfId="0" applyAlignment="1">
      <alignment horizontal="center"/>
    </xf>
    <xf numFmtId="0" fontId="6" fillId="0" borderId="0" xfId="72" applyFont="1" applyFill="1"/>
    <xf numFmtId="0" fontId="76" fillId="85" borderId="0" xfId="0" applyFont="1" applyFill="1" applyAlignment="1">
      <alignment horizontal="center"/>
    </xf>
    <xf numFmtId="0" fontId="70" fillId="0" borderId="0" xfId="0" applyFont="1"/>
    <xf numFmtId="0" fontId="76" fillId="79" borderId="0" xfId="0" applyFont="1" applyFill="1" applyAlignment="1">
      <alignment horizontal="center"/>
    </xf>
    <xf numFmtId="0" fontId="76" fillId="77" borderId="0" xfId="0" applyFont="1" applyFill="1" applyAlignment="1">
      <alignment horizontal="center" vertical="top"/>
    </xf>
    <xf numFmtId="0" fontId="76" fillId="80" borderId="0" xfId="0" applyFont="1" applyFill="1" applyAlignment="1">
      <alignment horizontal="center"/>
    </xf>
    <xf numFmtId="0" fontId="76" fillId="92" borderId="33" xfId="0" applyFont="1" applyFill="1" applyBorder="1" applyAlignment="1">
      <alignment horizontal="center"/>
    </xf>
    <xf numFmtId="0" fontId="0" fillId="0" borderId="33" xfId="0" applyBorder="1"/>
    <xf numFmtId="0" fontId="76" fillId="86" borderId="0" xfId="0" applyFont="1" applyFill="1" applyAlignment="1">
      <alignment horizontal="center"/>
    </xf>
    <xf numFmtId="0" fontId="76" fillId="92" borderId="0" xfId="0" applyFont="1" applyFill="1" applyAlignment="1">
      <alignment horizontal="center"/>
    </xf>
    <xf numFmtId="0" fontId="76" fillId="44" borderId="0" xfId="0" applyFont="1" applyFill="1" applyAlignment="1">
      <alignment horizontal="center" vertical="top"/>
    </xf>
    <xf numFmtId="0" fontId="76" fillId="45" borderId="0" xfId="0" applyFont="1" applyFill="1" applyAlignment="1">
      <alignment horizontal="center"/>
    </xf>
    <xf numFmtId="0" fontId="76" fillId="94" borderId="0" xfId="0" applyFont="1" applyFill="1" applyAlignment="1">
      <alignment horizontal="center" wrapText="1"/>
    </xf>
    <xf numFmtId="0" fontId="70" fillId="94" borderId="48" xfId="0" applyFont="1" applyFill="1" applyBorder="1" applyAlignment="1">
      <alignment horizontal="center"/>
    </xf>
    <xf numFmtId="0" fontId="0" fillId="0" borderId="48" xfId="0" applyBorder="1"/>
    <xf numFmtId="0" fontId="6" fillId="94" borderId="0" xfId="0" applyFont="1" applyFill="1" applyAlignment="1">
      <alignment horizontal="center"/>
    </xf>
    <xf numFmtId="0" fontId="0" fillId="23" borderId="0" xfId="0" applyFill="1"/>
    <xf numFmtId="0" fontId="70" fillId="41" borderId="0" xfId="0" applyFont="1" applyFill="1" applyAlignment="1">
      <alignment horizontal="center"/>
    </xf>
  </cellXfs>
  <cellStyles count="415">
    <cellStyle name="_x000d__x000a_JournalTemplate=C:\COMFO\CTALK\JOURSTD.TPL_x000d__x000a_LbStateAddress=3 3 0 251 1 89 2 311_x000d__x000a_LbStateJou" xfId="41" xr:uid="{00000000-0005-0000-0000-00002D000000}"/>
    <cellStyle name="_KF08 DL 080909 raw data Part III Ch1" xfId="42" xr:uid="{00000000-0005-0000-0000-00002E000000}"/>
    <cellStyle name="_KF08 DL 080909 raw data Part III Ch1_KF2010 Figure 1 1 1 World GERD 100310 (2)" xfId="43" xr:uid="{00000000-0005-0000-0000-00002F000000}"/>
    <cellStyle name="20% - Accent1" xfId="52" builtinId="30"/>
    <cellStyle name="20% - Accent1 2" xfId="5" xr:uid="{00000000-0005-0000-0000-000009000000}"/>
    <cellStyle name="20% - Accent1 3" xfId="44" xr:uid="{00000000-0005-0000-0000-000030000000}"/>
    <cellStyle name="20% - Accent1 4" xfId="239" xr:uid="{00000000-0005-0000-0000-00000B010000}"/>
    <cellStyle name="20% - Accent2 2" xfId="6" xr:uid="{00000000-0005-0000-0000-00000A000000}"/>
    <cellStyle name="20% - Accent2 3" xfId="45" xr:uid="{00000000-0005-0000-0000-000031000000}"/>
    <cellStyle name="20% - Accent2 4" xfId="242" xr:uid="{00000000-0005-0000-0000-00000E010000}"/>
    <cellStyle name="20% - Accent3 2" xfId="7" xr:uid="{00000000-0005-0000-0000-00000B000000}"/>
    <cellStyle name="20% - Accent3 3" xfId="46" xr:uid="{00000000-0005-0000-0000-000032000000}"/>
    <cellStyle name="20% - Accent3 4" xfId="246" xr:uid="{00000000-0005-0000-0000-000012010000}"/>
    <cellStyle name="20% - Accent4 2" xfId="8" xr:uid="{00000000-0005-0000-0000-00000C000000}"/>
    <cellStyle name="20% - Accent4 3" xfId="47" xr:uid="{00000000-0005-0000-0000-000033000000}"/>
    <cellStyle name="20% - Accent4 4" xfId="250" xr:uid="{00000000-0005-0000-0000-000016010000}"/>
    <cellStyle name="20% - Accent5 2" xfId="48" xr:uid="{00000000-0005-0000-0000-000034000000}"/>
    <cellStyle name="20% - Accent5 3" xfId="49" xr:uid="{00000000-0005-0000-0000-000035000000}"/>
    <cellStyle name="20% - Accent5 4" xfId="254" xr:uid="{00000000-0005-0000-0000-00001A010000}"/>
    <cellStyle name="20% - Accent6 2" xfId="50" xr:uid="{00000000-0005-0000-0000-000036000000}"/>
    <cellStyle name="20% - Accent6 3" xfId="51" xr:uid="{00000000-0005-0000-0000-000037000000}"/>
    <cellStyle name="20% - Accent6 4" xfId="258" xr:uid="{00000000-0005-0000-0000-00001E010000}"/>
    <cellStyle name="20% - Colore 1" xfId="262" xr:uid="{00000000-0005-0000-0000-000022010000}"/>
    <cellStyle name="20% - Colore 2" xfId="263" xr:uid="{00000000-0005-0000-0000-000023010000}"/>
    <cellStyle name="20% - Colore 3" xfId="264" xr:uid="{00000000-0005-0000-0000-000024010000}"/>
    <cellStyle name="20% - Colore 4" xfId="265" xr:uid="{00000000-0005-0000-0000-000025010000}"/>
    <cellStyle name="20% - Colore 5" xfId="266" xr:uid="{00000000-0005-0000-0000-000026010000}"/>
    <cellStyle name="20% - Colore 6" xfId="267" xr:uid="{00000000-0005-0000-0000-000027010000}"/>
    <cellStyle name="40% - Accent1" xfId="61" builtinId="31"/>
    <cellStyle name="40% - Accent1 2" xfId="9" xr:uid="{00000000-0005-0000-0000-00000D000000}"/>
    <cellStyle name="40% - Accent1 3" xfId="53" xr:uid="{00000000-0005-0000-0000-00003E000000}"/>
    <cellStyle name="40% - Accent1 4" xfId="240" xr:uid="{00000000-0005-0000-0000-00000C010000}"/>
    <cellStyle name="40% - Accent2 2" xfId="54" xr:uid="{00000000-0005-0000-0000-00003F000000}"/>
    <cellStyle name="40% - Accent2 3" xfId="55" xr:uid="{00000000-0005-0000-0000-000040000000}"/>
    <cellStyle name="40% - Accent2 4" xfId="243" xr:uid="{00000000-0005-0000-0000-00000F010000}"/>
    <cellStyle name="40% - Accent3 2" xfId="10" xr:uid="{00000000-0005-0000-0000-00000E000000}"/>
    <cellStyle name="40% - Accent3 3" xfId="56" xr:uid="{00000000-0005-0000-0000-000041000000}"/>
    <cellStyle name="40% - Accent3 4" xfId="247" xr:uid="{00000000-0005-0000-0000-000013010000}"/>
    <cellStyle name="40% - Accent4" xfId="62" builtinId="43"/>
    <cellStyle name="40% - Accent4 2" xfId="11" xr:uid="{00000000-0005-0000-0000-00000F000000}"/>
    <cellStyle name="40% - Accent4 3" xfId="57" xr:uid="{00000000-0005-0000-0000-000042000000}"/>
    <cellStyle name="40% - Accent4 4" xfId="251" xr:uid="{00000000-0005-0000-0000-000017010000}"/>
    <cellStyle name="40% - Accent5 2" xfId="58" xr:uid="{00000000-0005-0000-0000-000043000000}"/>
    <cellStyle name="40% - Accent5 3" xfId="59" xr:uid="{00000000-0005-0000-0000-000044000000}"/>
    <cellStyle name="40% - Accent5 4" xfId="255" xr:uid="{00000000-0005-0000-0000-00001B010000}"/>
    <cellStyle name="40% - Accent6 2" xfId="12" xr:uid="{00000000-0005-0000-0000-000010000000}"/>
    <cellStyle name="40% - Accent6 3" xfId="60" xr:uid="{00000000-0005-0000-0000-000045000000}"/>
    <cellStyle name="40% - Accent6 4" xfId="259" xr:uid="{00000000-0005-0000-0000-00001F010000}"/>
    <cellStyle name="40% - Colore 1" xfId="268" xr:uid="{00000000-0005-0000-0000-000028010000}"/>
    <cellStyle name="40% - Colore 2" xfId="269" xr:uid="{00000000-0005-0000-0000-000029010000}"/>
    <cellStyle name="40% - Colore 3" xfId="270" xr:uid="{00000000-0005-0000-0000-00002A010000}"/>
    <cellStyle name="40% - Colore 4" xfId="271" xr:uid="{00000000-0005-0000-0000-00002B010000}"/>
    <cellStyle name="40% - Colore 5" xfId="272" xr:uid="{00000000-0005-0000-0000-00002C010000}"/>
    <cellStyle name="40% - Colore 6" xfId="273" xr:uid="{00000000-0005-0000-0000-00002D010000}"/>
    <cellStyle name="60% - Accent1" xfId="71" builtinId="32"/>
    <cellStyle name="60% - Accent1 2" xfId="13" xr:uid="{00000000-0005-0000-0000-000011000000}"/>
    <cellStyle name="60% - Accent1 2 2" xfId="221" xr:uid="{00000000-0005-0000-0000-0000F4000000}"/>
    <cellStyle name="60% - Accent1 3" xfId="63" xr:uid="{00000000-0005-0000-0000-00004C000000}"/>
    <cellStyle name="60% - Accent2 2" xfId="64" xr:uid="{00000000-0005-0000-0000-00004D000000}"/>
    <cellStyle name="60% - Accent2 3" xfId="65" xr:uid="{00000000-0005-0000-0000-00004E000000}"/>
    <cellStyle name="60% - Accent2 4" xfId="244" xr:uid="{00000000-0005-0000-0000-000010010000}"/>
    <cellStyle name="60% - Accent3 2" xfId="14" xr:uid="{00000000-0005-0000-0000-000012000000}"/>
    <cellStyle name="60% - Accent3 3" xfId="66" xr:uid="{00000000-0005-0000-0000-00004F000000}"/>
    <cellStyle name="60% - Accent3 4" xfId="248" xr:uid="{00000000-0005-0000-0000-000014010000}"/>
    <cellStyle name="60% - Accent4" xfId="72" builtinId="44"/>
    <cellStyle name="60% - Accent4 2" xfId="15" xr:uid="{00000000-0005-0000-0000-000013000000}"/>
    <cellStyle name="60% - Accent4 3" xfId="67" xr:uid="{00000000-0005-0000-0000-000050000000}"/>
    <cellStyle name="60% - Accent4 4" xfId="225" xr:uid="{00000000-0005-0000-0000-0000F8000000}"/>
    <cellStyle name="60% - Accent4 5" xfId="252" xr:uid="{00000000-0005-0000-0000-000018010000}"/>
    <cellStyle name="60% - Accent5" xfId="73" builtinId="48"/>
    <cellStyle name="60% - Accent5 2" xfId="68" xr:uid="{00000000-0005-0000-0000-000051000000}"/>
    <cellStyle name="60% - Accent5 3" xfId="69" xr:uid="{00000000-0005-0000-0000-000052000000}"/>
    <cellStyle name="60% - Accent5 4" xfId="256" xr:uid="{00000000-0005-0000-0000-00001C010000}"/>
    <cellStyle name="60% - Accent6 2" xfId="16" xr:uid="{00000000-0005-0000-0000-000014000000}"/>
    <cellStyle name="60% - Accent6 3" xfId="70" xr:uid="{00000000-0005-0000-0000-000053000000}"/>
    <cellStyle name="60% - Accent6 4" xfId="260" xr:uid="{00000000-0005-0000-0000-000020010000}"/>
    <cellStyle name="60% - Colore 1" xfId="274" xr:uid="{00000000-0005-0000-0000-00002E010000}"/>
    <cellStyle name="60% - Colore 2" xfId="275" xr:uid="{00000000-0005-0000-0000-00002F010000}"/>
    <cellStyle name="60% - Colore 3" xfId="276" xr:uid="{00000000-0005-0000-0000-000030010000}"/>
    <cellStyle name="60% - Colore 4" xfId="277" xr:uid="{00000000-0005-0000-0000-000031010000}"/>
    <cellStyle name="60% - Colore 5" xfId="278" xr:uid="{00000000-0005-0000-0000-000032010000}"/>
    <cellStyle name="60% - Colore 6" xfId="279" xr:uid="{00000000-0005-0000-0000-000033010000}"/>
    <cellStyle name="Accent1" xfId="90" builtinId="29"/>
    <cellStyle name="Accent1 2" xfId="17" xr:uid="{00000000-0005-0000-0000-000015000000}"/>
    <cellStyle name="Accent1 3" xfId="74" xr:uid="{00000000-0005-0000-0000-00005A000000}"/>
    <cellStyle name="Accent1 4" xfId="238" xr:uid="{00000000-0005-0000-0000-00000A010000}"/>
    <cellStyle name="Accent2 2" xfId="18" xr:uid="{00000000-0005-0000-0000-000016000000}"/>
    <cellStyle name="Accent2 3" xfId="75" xr:uid="{00000000-0005-0000-0000-00005B000000}"/>
    <cellStyle name="Accent2 4" xfId="241" xr:uid="{00000000-0005-0000-0000-00000D010000}"/>
    <cellStyle name="Accent3 2" xfId="19" xr:uid="{00000000-0005-0000-0000-000017000000}"/>
    <cellStyle name="Accent3 3" xfId="76" xr:uid="{00000000-0005-0000-0000-00005C000000}"/>
    <cellStyle name="Accent3 4" xfId="245" xr:uid="{00000000-0005-0000-0000-000011010000}"/>
    <cellStyle name="Accent4" xfId="91" builtinId="41"/>
    <cellStyle name="Accent4 2" xfId="20" xr:uid="{00000000-0005-0000-0000-000018000000}"/>
    <cellStyle name="Accent4 3" xfId="77" xr:uid="{00000000-0005-0000-0000-00005D000000}"/>
    <cellStyle name="Accent4 4" xfId="249" xr:uid="{00000000-0005-0000-0000-000015010000}"/>
    <cellStyle name="Accent5" xfId="92" builtinId="45"/>
    <cellStyle name="Accent5 2" xfId="78" xr:uid="{00000000-0005-0000-0000-00005E000000}"/>
    <cellStyle name="Accent5 3" xfId="79" xr:uid="{00000000-0005-0000-0000-00005F000000}"/>
    <cellStyle name="Accent5 4" xfId="253" xr:uid="{00000000-0005-0000-0000-000019010000}"/>
    <cellStyle name="Accent6" xfId="93" builtinId="49"/>
    <cellStyle name="Accent6 2" xfId="80" xr:uid="{00000000-0005-0000-0000-000060000000}"/>
    <cellStyle name="Accent6 3" xfId="81" xr:uid="{00000000-0005-0000-0000-000061000000}"/>
    <cellStyle name="Accent6 4" xfId="257" xr:uid="{00000000-0005-0000-0000-00001D010000}"/>
    <cellStyle name="ANCLAS,REZONES Y SUS PARTES,DE FUNDICION,DE HIERRO O DE ACERO" xfId="82" xr:uid="{00000000-0005-0000-0000-000062000000}"/>
    <cellStyle name="Bad 2" xfId="21" xr:uid="{00000000-0005-0000-0000-000019000000}"/>
    <cellStyle name="Berekening 2" xfId="83" xr:uid="{00000000-0005-0000-0000-000063000000}"/>
    <cellStyle name="Berekening 2 2" xfId="364" xr:uid="{00000000-0005-0000-0000-000088010000}"/>
    <cellStyle name="Berekening 2 3" xfId="323" xr:uid="{00000000-0005-0000-0000-00005F010000}"/>
    <cellStyle name="bin" xfId="84" xr:uid="{00000000-0005-0000-0000-000064000000}"/>
    <cellStyle name="bin 2" xfId="318" xr:uid="{00000000-0005-0000-0000-00005A010000}"/>
    <cellStyle name="bin 2 2" xfId="413" xr:uid="{00000000-0005-0000-0000-0000B9010000}"/>
    <cellStyle name="bin 3" xfId="406" xr:uid="{00000000-0005-0000-0000-0000B2010000}"/>
    <cellStyle name="blue" xfId="85" xr:uid="{00000000-0005-0000-0000-000065000000}"/>
    <cellStyle name="Calcolo" xfId="1" xr:uid="{00000000-0005-0000-0000-000005000000}"/>
    <cellStyle name="Calcolo 2" xfId="280" xr:uid="{00000000-0005-0000-0000-000034010000}"/>
    <cellStyle name="Calcolo 2 2" xfId="389" xr:uid="{00000000-0005-0000-0000-0000A1010000}"/>
    <cellStyle name="Calcolo 2 3" xfId="347" xr:uid="{00000000-0005-0000-0000-000077010000}"/>
    <cellStyle name="Calculation 2" xfId="22" xr:uid="{00000000-0005-0000-0000-00001A000000}"/>
    <cellStyle name="cell" xfId="86" xr:uid="{00000000-0005-0000-0000-000066000000}"/>
    <cellStyle name="cell 2" xfId="281" xr:uid="{00000000-0005-0000-0000-000035010000}"/>
    <cellStyle name="cell 2 2" xfId="390" xr:uid="{00000000-0005-0000-0000-0000A2010000}"/>
    <cellStyle name="cell 2 3" xfId="348" xr:uid="{00000000-0005-0000-0000-000078010000}"/>
    <cellStyle name="cell 3" xfId="365" xr:uid="{00000000-0005-0000-0000-000089010000}"/>
    <cellStyle name="cell 4" xfId="324" xr:uid="{00000000-0005-0000-0000-000060010000}"/>
    <cellStyle name="Cella collegata" xfId="2" xr:uid="{00000000-0005-0000-0000-000006000000}"/>
    <cellStyle name="Cella collegata 2" xfId="282" xr:uid="{00000000-0005-0000-0000-000036010000}"/>
    <cellStyle name="Cella da controllare" xfId="3" xr:uid="{00000000-0005-0000-0000-000007000000}"/>
    <cellStyle name="Cella da controllare 2" xfId="283" xr:uid="{00000000-0005-0000-0000-000037010000}"/>
    <cellStyle name="Cella da controllare 2 2" xfId="391" xr:uid="{00000000-0005-0000-0000-0000A3010000}"/>
    <cellStyle name="Cella da controllare 2 3" xfId="349" xr:uid="{00000000-0005-0000-0000-000079010000}"/>
    <cellStyle name="Check Cell 2" xfId="87" xr:uid="{00000000-0005-0000-0000-000067000000}"/>
    <cellStyle name="Check Cell 2 2" xfId="366" xr:uid="{00000000-0005-0000-0000-00008A010000}"/>
    <cellStyle name="Check Cell 2 3" xfId="325" xr:uid="{00000000-0005-0000-0000-000061010000}"/>
    <cellStyle name="Col&amp;RowHeadings" xfId="88" xr:uid="{00000000-0005-0000-0000-000068000000}"/>
    <cellStyle name="ColCodes" xfId="89" xr:uid="{00000000-0005-0000-0000-000069000000}"/>
    <cellStyle name="Colore 1" xfId="284" xr:uid="{00000000-0005-0000-0000-000038010000}"/>
    <cellStyle name="Colore 2" xfId="285" xr:uid="{00000000-0005-0000-0000-000039010000}"/>
    <cellStyle name="Colore 3" xfId="286" xr:uid="{00000000-0005-0000-0000-00003A010000}"/>
    <cellStyle name="Colore 4" xfId="287" xr:uid="{00000000-0005-0000-0000-00003B010000}"/>
    <cellStyle name="Colore 5" xfId="288" xr:uid="{00000000-0005-0000-0000-00003C010000}"/>
    <cellStyle name="Colore 6" xfId="289" xr:uid="{00000000-0005-0000-0000-00003D010000}"/>
    <cellStyle name="ColTitles" xfId="94" xr:uid="{00000000-0005-0000-0000-000070000000}"/>
    <cellStyle name="column" xfId="95" xr:uid="{00000000-0005-0000-0000-000071000000}"/>
    <cellStyle name="Comma 2" xfId="34" xr:uid="{00000000-0005-0000-0000-000026000000}"/>
    <cellStyle name="Comma 2 2" xfId="96" xr:uid="{00000000-0005-0000-0000-000072000000}"/>
    <cellStyle name="Comma 2 3" xfId="97" xr:uid="{00000000-0005-0000-0000-000073000000}"/>
    <cellStyle name="Comma 2 3 2" xfId="226" xr:uid="{00000000-0005-0000-0000-0000F9000000}"/>
    <cellStyle name="Comma 2 3 2 2" xfId="407" xr:uid="{00000000-0005-0000-0000-0000B3010000}"/>
    <cellStyle name="Comma 2 3 3" xfId="290" xr:uid="{00000000-0005-0000-0000-00003E010000}"/>
    <cellStyle name="Comma 2 3 3 2" xfId="392" xr:uid="{00000000-0005-0000-0000-0000A4010000}"/>
    <cellStyle name="Comma 2 3 3 3" xfId="408" xr:uid="{00000000-0005-0000-0000-0000B4010000}"/>
    <cellStyle name="Comma 2 3 4" xfId="367" xr:uid="{00000000-0005-0000-0000-00008B010000}"/>
    <cellStyle name="Comma 2 4" xfId="363" xr:uid="{00000000-0005-0000-0000-000087010000}"/>
    <cellStyle name="Comma 2_GII2013_Mika_June07" xfId="40" xr:uid="{00000000-0005-0000-0000-00002C000000}"/>
    <cellStyle name="Comma 3" xfId="98" xr:uid="{00000000-0005-0000-0000-000074000000}"/>
    <cellStyle name="Comma 3 2" xfId="227" xr:uid="{00000000-0005-0000-0000-0000FA000000}"/>
    <cellStyle name="Comma 3 2 2" xfId="409" xr:uid="{00000000-0005-0000-0000-0000B5010000}"/>
    <cellStyle name="Comma 3 3" xfId="291" xr:uid="{00000000-0005-0000-0000-00003F010000}"/>
    <cellStyle name="Comma 3 3 2" xfId="393" xr:uid="{00000000-0005-0000-0000-0000A5010000}"/>
    <cellStyle name="Comma 3 3 3" xfId="410" xr:uid="{00000000-0005-0000-0000-0000B6010000}"/>
    <cellStyle name="Comma 3 4" xfId="368" xr:uid="{00000000-0005-0000-0000-00008C010000}"/>
    <cellStyle name="Comma 4" xfId="223" xr:uid="{00000000-0005-0000-0000-0000F6000000}"/>
    <cellStyle name="Comma 4 2" xfId="317" xr:uid="{00000000-0005-0000-0000-000059010000}"/>
    <cellStyle name="Comma 4 2 2" xfId="411" xr:uid="{00000000-0005-0000-0000-0000B7010000}"/>
    <cellStyle name="Comma 4 3" xfId="412" xr:uid="{00000000-0005-0000-0000-0000B8010000}"/>
    <cellStyle name="Comma0" xfId="99" xr:uid="{00000000-0005-0000-0000-000075000000}"/>
    <cellStyle name="Controlecel 2" xfId="100" xr:uid="{00000000-0005-0000-0000-000076000000}"/>
    <cellStyle name="Controlecel 2 2" xfId="369" xr:uid="{00000000-0005-0000-0000-00008D010000}"/>
    <cellStyle name="Controlecel 2 3" xfId="326" xr:uid="{00000000-0005-0000-0000-000062010000}"/>
    <cellStyle name="Currency0" xfId="101" xr:uid="{00000000-0005-0000-0000-000077000000}"/>
    <cellStyle name="Currency0 2" xfId="292" xr:uid="{00000000-0005-0000-0000-000040010000}"/>
    <cellStyle name="DataEntryCells" xfId="102" xr:uid="{00000000-0005-0000-0000-000078000000}"/>
    <cellStyle name="DataEntryCells 2" xfId="261" xr:uid="{00000000-0005-0000-0000-000021010000}"/>
    <cellStyle name="DataEntryCells 2 2" xfId="414" xr:uid="{00000000-0005-0000-0000-0000BA010000}"/>
    <cellStyle name="DataEntryCells 3" xfId="342" xr:uid="{00000000-0005-0000-0000-000072010000}"/>
    <cellStyle name="Date" xfId="103" xr:uid="{00000000-0005-0000-0000-000079000000}"/>
    <cellStyle name="ErrRpt_DataEntryCells" xfId="104" xr:uid="{00000000-0005-0000-0000-00007A000000}"/>
    <cellStyle name="ErrRpt-DataEntryCells" xfId="105" xr:uid="{00000000-0005-0000-0000-00007B000000}"/>
    <cellStyle name="ErrRpt-DataEntryCells 2" xfId="293" xr:uid="{00000000-0005-0000-0000-000041010000}"/>
    <cellStyle name="ErrRpt-DataEntryCells 2 2" xfId="394" xr:uid="{00000000-0005-0000-0000-0000A6010000}"/>
    <cellStyle name="ErrRpt-DataEntryCells 2 3" xfId="350" xr:uid="{00000000-0005-0000-0000-00007A010000}"/>
    <cellStyle name="ErrRpt-DataEntryCells 3" xfId="370" xr:uid="{00000000-0005-0000-0000-00008E010000}"/>
    <cellStyle name="ErrRpt-DataEntryCells 4" xfId="327" xr:uid="{00000000-0005-0000-0000-000063010000}"/>
    <cellStyle name="ErrRpt-GreyBackground" xfId="106" xr:uid="{00000000-0005-0000-0000-00007C000000}"/>
    <cellStyle name="Euro" xfId="107" xr:uid="{00000000-0005-0000-0000-00007D000000}"/>
    <cellStyle name="Explanatory Text 2" xfId="108" xr:uid="{00000000-0005-0000-0000-00007E000000}"/>
    <cellStyle name="Explanatory Text 3" xfId="236" xr:uid="{00000000-0005-0000-0000-000008010000}"/>
    <cellStyle name="Fixed" xfId="109" xr:uid="{00000000-0005-0000-0000-00007F000000}"/>
    <cellStyle name="formula" xfId="110" xr:uid="{00000000-0005-0000-0000-000080000000}"/>
    <cellStyle name="formula 2" xfId="294" xr:uid="{00000000-0005-0000-0000-000042010000}"/>
    <cellStyle name="formula 2 2" xfId="395" xr:uid="{00000000-0005-0000-0000-0000A7010000}"/>
    <cellStyle name="formula 2 3" xfId="351" xr:uid="{00000000-0005-0000-0000-00007B010000}"/>
    <cellStyle name="formula 3" xfId="371" xr:uid="{00000000-0005-0000-0000-00008F010000}"/>
    <cellStyle name="formula 4" xfId="328" xr:uid="{00000000-0005-0000-0000-000064010000}"/>
    <cellStyle name="gap" xfId="111" xr:uid="{00000000-0005-0000-0000-000081000000}"/>
    <cellStyle name="Gekoppelde cel 2" xfId="112" xr:uid="{00000000-0005-0000-0000-000082000000}"/>
    <cellStyle name="Goed 2" xfId="113" xr:uid="{00000000-0005-0000-0000-000083000000}"/>
    <cellStyle name="Good 2" xfId="114" xr:uid="{00000000-0005-0000-0000-000084000000}"/>
    <cellStyle name="GreyBackground" xfId="115" xr:uid="{00000000-0005-0000-0000-000085000000}"/>
    <cellStyle name="Heading 1" xfId="203" builtinId="16"/>
    <cellStyle name="Heading 1 2" xfId="23" xr:uid="{00000000-0005-0000-0000-00001B000000}"/>
    <cellStyle name="Heading 1 3" xfId="231" xr:uid="{00000000-0005-0000-0000-000003010000}"/>
    <cellStyle name="Heading 2" xfId="204" builtinId="17"/>
    <cellStyle name="Heading 2 2" xfId="24" xr:uid="{00000000-0005-0000-0000-00001C000000}"/>
    <cellStyle name="Heading 2 3" xfId="232" xr:uid="{00000000-0005-0000-0000-000004010000}"/>
    <cellStyle name="Heading 3" xfId="205" builtinId="18"/>
    <cellStyle name="Heading 3 2" xfId="25" xr:uid="{00000000-0005-0000-0000-00001D000000}"/>
    <cellStyle name="Heading 3 3" xfId="233" xr:uid="{00000000-0005-0000-0000-000005010000}"/>
    <cellStyle name="Heading 4 2" xfId="26" xr:uid="{00000000-0005-0000-0000-00001E000000}"/>
    <cellStyle name="Heading 4 3" xfId="234" xr:uid="{00000000-0005-0000-0000-000006010000}"/>
    <cellStyle name="Hyperlink" xfId="213" builtinId="8"/>
    <cellStyle name="Hyperlink 2" xfId="116" xr:uid="{00000000-0005-0000-0000-000086000000}"/>
    <cellStyle name="Hyperlink 3" xfId="214" xr:uid="{00000000-0005-0000-0000-0000ED000000}"/>
    <cellStyle name="Hyperlink 4" xfId="217" xr:uid="{00000000-0005-0000-0000-0000F0000000}"/>
    <cellStyle name="Input 2" xfId="117" xr:uid="{00000000-0005-0000-0000-000087000000}"/>
    <cellStyle name="Input 2 2" xfId="372" xr:uid="{00000000-0005-0000-0000-000090010000}"/>
    <cellStyle name="Input 2 3" xfId="329" xr:uid="{00000000-0005-0000-0000-000065010000}"/>
    <cellStyle name="Invoer 2" xfId="118" xr:uid="{00000000-0005-0000-0000-000088000000}"/>
    <cellStyle name="Invoer 2 2" xfId="373" xr:uid="{00000000-0005-0000-0000-000091010000}"/>
    <cellStyle name="Invoer 2 3" xfId="330" xr:uid="{00000000-0005-0000-0000-000066010000}"/>
    <cellStyle name="ISC" xfId="119" xr:uid="{00000000-0005-0000-0000-000089000000}"/>
    <cellStyle name="isced" xfId="120" xr:uid="{00000000-0005-0000-0000-00008A000000}"/>
    <cellStyle name="isced 2" xfId="295" xr:uid="{00000000-0005-0000-0000-000043010000}"/>
    <cellStyle name="isced 2 2" xfId="396" xr:uid="{00000000-0005-0000-0000-0000A8010000}"/>
    <cellStyle name="isced 2 3" xfId="352" xr:uid="{00000000-0005-0000-0000-00007C010000}"/>
    <cellStyle name="isced 3" xfId="374" xr:uid="{00000000-0005-0000-0000-000092010000}"/>
    <cellStyle name="isced 4" xfId="331" xr:uid="{00000000-0005-0000-0000-000067010000}"/>
    <cellStyle name="ISCED Titles" xfId="121" xr:uid="{00000000-0005-0000-0000-00008B000000}"/>
    <cellStyle name="Komma 2" xfId="122" xr:uid="{00000000-0005-0000-0000-00008C000000}"/>
    <cellStyle name="Kop 1 2" xfId="123" xr:uid="{00000000-0005-0000-0000-00008D000000}"/>
    <cellStyle name="Kop 2 2" xfId="124" xr:uid="{00000000-0005-0000-0000-00008E000000}"/>
    <cellStyle name="Kop 3 2" xfId="125" xr:uid="{00000000-0005-0000-0000-00008F000000}"/>
    <cellStyle name="Kop 4 2" xfId="126" xr:uid="{00000000-0005-0000-0000-000090000000}"/>
    <cellStyle name="level1a" xfId="127" xr:uid="{00000000-0005-0000-0000-000091000000}"/>
    <cellStyle name="level1a 2" xfId="296" xr:uid="{00000000-0005-0000-0000-000044010000}"/>
    <cellStyle name="level1a 2 2" xfId="397" xr:uid="{00000000-0005-0000-0000-0000A9010000}"/>
    <cellStyle name="level1a 2 3" xfId="353" xr:uid="{00000000-0005-0000-0000-00007D010000}"/>
    <cellStyle name="level1a 3" xfId="375" xr:uid="{00000000-0005-0000-0000-000093010000}"/>
    <cellStyle name="level1a 4" xfId="332" xr:uid="{00000000-0005-0000-0000-000068010000}"/>
    <cellStyle name="level2" xfId="128" xr:uid="{00000000-0005-0000-0000-000092000000}"/>
    <cellStyle name="level2a" xfId="129" xr:uid="{00000000-0005-0000-0000-000093000000}"/>
    <cellStyle name="level2a 2" xfId="297" xr:uid="{00000000-0005-0000-0000-000045010000}"/>
    <cellStyle name="level3" xfId="130" xr:uid="{00000000-0005-0000-0000-000094000000}"/>
    <cellStyle name="level3 2" xfId="298" xr:uid="{00000000-0005-0000-0000-000046010000}"/>
    <cellStyle name="Linked Cell 2" xfId="131" xr:uid="{00000000-0005-0000-0000-000095000000}"/>
    <cellStyle name="Migliaia (0)_conti99" xfId="132" xr:uid="{00000000-0005-0000-0000-000096000000}"/>
    <cellStyle name="Neutraal 2" xfId="133" xr:uid="{00000000-0005-0000-0000-000097000000}"/>
    <cellStyle name="Neutral 2" xfId="134" xr:uid="{00000000-0005-0000-0000-000098000000}"/>
    <cellStyle name="Neutral 3" xfId="235" xr:uid="{00000000-0005-0000-0000-000007010000}"/>
    <cellStyle name="Neutral 4" xfId="320" xr:uid="{00000000-0005-0000-0000-00005C010000}"/>
    <cellStyle name="Neutrale" xfId="299" xr:uid="{00000000-0005-0000-0000-000047010000}"/>
    <cellStyle name="Normal" xfId="0" builtinId="0"/>
    <cellStyle name="Normal 10" xfId="219" xr:uid="{00000000-0005-0000-0000-0000F2000000}"/>
    <cellStyle name="Normal 10 2" xfId="229" xr:uid="{00000000-0005-0000-0000-0000FC000000}"/>
    <cellStyle name="Normal 11" xfId="222" xr:uid="{00000000-0005-0000-0000-0000F5000000}"/>
    <cellStyle name="Normal 11 2" xfId="316" xr:uid="{00000000-0005-0000-0000-000058010000}"/>
    <cellStyle name="Normal 12" xfId="319" xr:uid="{00000000-0005-0000-0000-00005B010000}"/>
    <cellStyle name="Normal 12 2" xfId="405" xr:uid="{00000000-0005-0000-0000-0000B1010000}"/>
    <cellStyle name="Normal 12 3" xfId="361" xr:uid="{00000000-0005-0000-0000-000085010000}"/>
    <cellStyle name="Normal 19" xfId="135" xr:uid="{00000000-0005-0000-0000-00009A000000}"/>
    <cellStyle name="Normal 2" xfId="27" xr:uid="{00000000-0005-0000-0000-00001F000000}"/>
    <cellStyle name="Normal 2 10" xfId="224" xr:uid="{00000000-0005-0000-0000-0000F7000000}"/>
    <cellStyle name="Normal 2 2" xfId="28" xr:uid="{00000000-0005-0000-0000-000020000000}"/>
    <cellStyle name="Normal 2 2 2" xfId="136" xr:uid="{00000000-0005-0000-0000-00009B000000}"/>
    <cellStyle name="Normal 2 2 3" xfId="137" xr:uid="{00000000-0005-0000-0000-00009C000000}"/>
    <cellStyle name="Normal 2 2_GII2013_Mika_June07" xfId="39" xr:uid="{00000000-0005-0000-0000-00002B000000}"/>
    <cellStyle name="Normal 2 3" xfId="35" xr:uid="{00000000-0005-0000-0000-000027000000}"/>
    <cellStyle name="Normal 2 3 2" xfId="138" xr:uid="{00000000-0005-0000-0000-00009D000000}"/>
    <cellStyle name="Normal 2 3_GII2013_Mika_June07" xfId="139" xr:uid="{00000000-0005-0000-0000-00009E000000}"/>
    <cellStyle name="Normal 2 4" xfId="140" xr:uid="{00000000-0005-0000-0000-00009F000000}"/>
    <cellStyle name="Normal 2 5" xfId="141" xr:uid="{00000000-0005-0000-0000-0000A0000000}"/>
    <cellStyle name="Normal 2 6" xfId="142" xr:uid="{00000000-0005-0000-0000-0000A1000000}"/>
    <cellStyle name="Normal 2 7" xfId="143" xr:uid="{00000000-0005-0000-0000-0000A2000000}"/>
    <cellStyle name="Normal 2 8" xfId="144" xr:uid="{00000000-0005-0000-0000-0000A3000000}"/>
    <cellStyle name="Normal 2 9" xfId="218" xr:uid="{00000000-0005-0000-0000-0000F1000000}"/>
    <cellStyle name="Normal 2 9 2" xfId="228" xr:uid="{00000000-0005-0000-0000-0000FB000000}"/>
    <cellStyle name="Normal 2_962010071P1G001" xfId="145" xr:uid="{00000000-0005-0000-0000-0000A4000000}"/>
    <cellStyle name="Normal 3" xfId="29" xr:uid="{00000000-0005-0000-0000-000021000000}"/>
    <cellStyle name="Normal 3 2" xfId="146" xr:uid="{00000000-0005-0000-0000-0000A5000000}"/>
    <cellStyle name="Normal 3 2 2" xfId="147" xr:uid="{00000000-0005-0000-0000-0000A6000000}"/>
    <cellStyle name="Normal 3 2_SSI2012-Finaldata_JRCresults_2003" xfId="148" xr:uid="{00000000-0005-0000-0000-0000A7000000}"/>
    <cellStyle name="Normal 3 3" xfId="149" xr:uid="{00000000-0005-0000-0000-0000A8000000}"/>
    <cellStyle name="Normal 3 3 2" xfId="150" xr:uid="{00000000-0005-0000-0000-0000A9000000}"/>
    <cellStyle name="Normal 3 3_SSI2012-Finaldata_JRCresults_2003" xfId="151" xr:uid="{00000000-0005-0000-0000-0000AA000000}"/>
    <cellStyle name="Normal 3 4" xfId="152" xr:uid="{00000000-0005-0000-0000-0000AB000000}"/>
    <cellStyle name="Normal 3 5" xfId="220" xr:uid="{00000000-0005-0000-0000-0000F3000000}"/>
    <cellStyle name="Normal 3_SSI2012-Finaldata_JRCresults_2003" xfId="153" xr:uid="{00000000-0005-0000-0000-0000AC000000}"/>
    <cellStyle name="Normal 4" xfId="154" xr:uid="{00000000-0005-0000-0000-0000AD000000}"/>
    <cellStyle name="Normal 5" xfId="155" xr:uid="{00000000-0005-0000-0000-0000AE000000}"/>
    <cellStyle name="Normal 6" xfId="156" xr:uid="{00000000-0005-0000-0000-0000AF000000}"/>
    <cellStyle name="Normal 6 2" xfId="157" xr:uid="{00000000-0005-0000-0000-0000B0000000}"/>
    <cellStyle name="Normal 7" xfId="158" xr:uid="{00000000-0005-0000-0000-0000B1000000}"/>
    <cellStyle name="Normal 8" xfId="159" xr:uid="{00000000-0005-0000-0000-0000B2000000}"/>
    <cellStyle name="Normal 9" xfId="216" xr:uid="{00000000-0005-0000-0000-0000EF000000}"/>
    <cellStyle name="Normale_Foglio1" xfId="300" xr:uid="{00000000-0005-0000-0000-000048010000}"/>
    <cellStyle name="Nota" xfId="38" xr:uid="{00000000-0005-0000-0000-00002A000000}"/>
    <cellStyle name="Nota 2" xfId="301" xr:uid="{00000000-0005-0000-0000-000049010000}"/>
    <cellStyle name="Nota 2 2" xfId="398" xr:uid="{00000000-0005-0000-0000-0000AA010000}"/>
    <cellStyle name="Nota 2 3" xfId="354" xr:uid="{00000000-0005-0000-0000-00007E010000}"/>
    <cellStyle name="Note 2" xfId="30" xr:uid="{00000000-0005-0000-0000-000022000000}"/>
    <cellStyle name="Note 2 2" xfId="36" xr:uid="{00000000-0005-0000-0000-000028000000}"/>
    <cellStyle name="Note 2 3" xfId="160" xr:uid="{00000000-0005-0000-0000-0000B3000000}"/>
    <cellStyle name="Note 2 3 2" xfId="376" xr:uid="{00000000-0005-0000-0000-000094010000}"/>
    <cellStyle name="Note 2 3 3" xfId="333" xr:uid="{00000000-0005-0000-0000-000069010000}"/>
    <cellStyle name="Notitie 2" xfId="161" xr:uid="{00000000-0005-0000-0000-0000B4000000}"/>
    <cellStyle name="Notitie 2 2" xfId="377" xr:uid="{00000000-0005-0000-0000-000095010000}"/>
    <cellStyle name="Notitie 2 3" xfId="334" xr:uid="{00000000-0005-0000-0000-00006A010000}"/>
    <cellStyle name="Ongeldig 2" xfId="162" xr:uid="{00000000-0005-0000-0000-0000B5000000}"/>
    <cellStyle name="Output 2" xfId="31" xr:uid="{00000000-0005-0000-0000-000023000000}"/>
    <cellStyle name="Percent" xfId="37" builtinId="5"/>
    <cellStyle name="Percent 2" xfId="163" xr:uid="{00000000-0005-0000-0000-0000B6000000}"/>
    <cellStyle name="Percent 3" xfId="321" xr:uid="{00000000-0005-0000-0000-00005D010000}"/>
    <cellStyle name="row" xfId="164" xr:uid="{00000000-0005-0000-0000-0000B7000000}"/>
    <cellStyle name="row 2" xfId="302" xr:uid="{00000000-0005-0000-0000-00004A010000}"/>
    <cellStyle name="row 2 2" xfId="399" xr:uid="{00000000-0005-0000-0000-0000AB010000}"/>
    <cellStyle name="row 2 3" xfId="355" xr:uid="{00000000-0005-0000-0000-00007F010000}"/>
    <cellStyle name="row 3" xfId="378" xr:uid="{00000000-0005-0000-0000-000096010000}"/>
    <cellStyle name="row 4" xfId="335" xr:uid="{00000000-0005-0000-0000-00006B010000}"/>
    <cellStyle name="RowCodes" xfId="165" xr:uid="{00000000-0005-0000-0000-0000B8000000}"/>
    <cellStyle name="Row-Col Headings" xfId="166" xr:uid="{00000000-0005-0000-0000-0000B9000000}"/>
    <cellStyle name="RowTitles" xfId="167" xr:uid="{00000000-0005-0000-0000-0000BA000000}"/>
    <cellStyle name="RowTitles 2" xfId="303" xr:uid="{00000000-0005-0000-0000-00004B010000}"/>
    <cellStyle name="RowTitles 2 2" xfId="400" xr:uid="{00000000-0005-0000-0000-0000AC010000}"/>
    <cellStyle name="RowTitles 2 3" xfId="356" xr:uid="{00000000-0005-0000-0000-000080010000}"/>
    <cellStyle name="RowTitles 3" xfId="379" xr:uid="{00000000-0005-0000-0000-000097010000}"/>
    <cellStyle name="RowTitles 4" xfId="336" xr:uid="{00000000-0005-0000-0000-00006C010000}"/>
    <cellStyle name="RowTitles1-Detail" xfId="168" xr:uid="{00000000-0005-0000-0000-0000BB000000}"/>
    <cellStyle name="RowTitles1-Detail 2" xfId="304" xr:uid="{00000000-0005-0000-0000-00004C010000}"/>
    <cellStyle name="RowTitles1-Detail 2 2" xfId="401" xr:uid="{00000000-0005-0000-0000-0000AD010000}"/>
    <cellStyle name="RowTitles1-Detail 2 3" xfId="357" xr:uid="{00000000-0005-0000-0000-000081010000}"/>
    <cellStyle name="RowTitles1-Detail 3" xfId="380" xr:uid="{00000000-0005-0000-0000-000098010000}"/>
    <cellStyle name="RowTitles1-Detail 4" xfId="337" xr:uid="{00000000-0005-0000-0000-00006D010000}"/>
    <cellStyle name="RowTitles-Col2" xfId="169" xr:uid="{00000000-0005-0000-0000-0000BC000000}"/>
    <cellStyle name="RowTitles-Col2 2" xfId="305" xr:uid="{00000000-0005-0000-0000-00004D010000}"/>
    <cellStyle name="RowTitles-Col2 2 2" xfId="402" xr:uid="{00000000-0005-0000-0000-0000AE010000}"/>
    <cellStyle name="RowTitles-Col2 2 3" xfId="358" xr:uid="{00000000-0005-0000-0000-000082010000}"/>
    <cellStyle name="RowTitles-Col2 3" xfId="381" xr:uid="{00000000-0005-0000-0000-000099010000}"/>
    <cellStyle name="RowTitles-Col2 4" xfId="338" xr:uid="{00000000-0005-0000-0000-00006E010000}"/>
    <cellStyle name="RowTitles-Detail" xfId="170" xr:uid="{00000000-0005-0000-0000-0000BD000000}"/>
    <cellStyle name="RowTitles-Detail 2" xfId="306" xr:uid="{00000000-0005-0000-0000-00004E010000}"/>
    <cellStyle name="RowTitles-Detail 2 2" xfId="403" xr:uid="{00000000-0005-0000-0000-0000AF010000}"/>
    <cellStyle name="RowTitles-Detail 2 3" xfId="359" xr:uid="{00000000-0005-0000-0000-000083010000}"/>
    <cellStyle name="RowTitles-Detail 3" xfId="382" xr:uid="{00000000-0005-0000-0000-00009A010000}"/>
    <cellStyle name="RowTitles-Detail 4" xfId="339" xr:uid="{00000000-0005-0000-0000-00006F010000}"/>
    <cellStyle name="ss1" xfId="171" xr:uid="{00000000-0005-0000-0000-0000BE000000}"/>
    <cellStyle name="ss10" xfId="172" xr:uid="{00000000-0005-0000-0000-0000BF000000}"/>
    <cellStyle name="ss10 2" xfId="383" xr:uid="{00000000-0005-0000-0000-00009B010000}"/>
    <cellStyle name="ss10 3" xfId="340" xr:uid="{00000000-0005-0000-0000-000070010000}"/>
    <cellStyle name="ss11" xfId="173" xr:uid="{00000000-0005-0000-0000-0000C0000000}"/>
    <cellStyle name="ss11 2" xfId="384" xr:uid="{00000000-0005-0000-0000-00009C010000}"/>
    <cellStyle name="ss11 3" xfId="341" xr:uid="{00000000-0005-0000-0000-000071010000}"/>
    <cellStyle name="ss12" xfId="174" xr:uid="{00000000-0005-0000-0000-0000C1000000}"/>
    <cellStyle name="ss13" xfId="175" xr:uid="{00000000-0005-0000-0000-0000C2000000}"/>
    <cellStyle name="ss14" xfId="176" xr:uid="{00000000-0005-0000-0000-0000C3000000}"/>
    <cellStyle name="ss15" xfId="177" xr:uid="{00000000-0005-0000-0000-0000C4000000}"/>
    <cellStyle name="ss16" xfId="178" xr:uid="{00000000-0005-0000-0000-0000C5000000}"/>
    <cellStyle name="ss17" xfId="179" xr:uid="{00000000-0005-0000-0000-0000C6000000}"/>
    <cellStyle name="ss18" xfId="180" xr:uid="{00000000-0005-0000-0000-0000C7000000}"/>
    <cellStyle name="ss19" xfId="181" xr:uid="{00000000-0005-0000-0000-0000C8000000}"/>
    <cellStyle name="ss2" xfId="182" xr:uid="{00000000-0005-0000-0000-0000C9000000}"/>
    <cellStyle name="ss20" xfId="183" xr:uid="{00000000-0005-0000-0000-0000CA000000}"/>
    <cellStyle name="ss21" xfId="184" xr:uid="{00000000-0005-0000-0000-0000CB000000}"/>
    <cellStyle name="ss22" xfId="185" xr:uid="{00000000-0005-0000-0000-0000CC000000}"/>
    <cellStyle name="ss3" xfId="186" xr:uid="{00000000-0005-0000-0000-0000CD000000}"/>
    <cellStyle name="ss4" xfId="187" xr:uid="{00000000-0005-0000-0000-0000CE000000}"/>
    <cellStyle name="ss5" xfId="188" xr:uid="{00000000-0005-0000-0000-0000CF000000}"/>
    <cellStyle name="ss6" xfId="189" xr:uid="{00000000-0005-0000-0000-0000D0000000}"/>
    <cellStyle name="ss7" xfId="190" xr:uid="{00000000-0005-0000-0000-0000D1000000}"/>
    <cellStyle name="ss8" xfId="191" xr:uid="{00000000-0005-0000-0000-0000D2000000}"/>
    <cellStyle name="ss9" xfId="192" xr:uid="{00000000-0005-0000-0000-0000D3000000}"/>
    <cellStyle name="ss9 2" xfId="385" xr:uid="{00000000-0005-0000-0000-00009D010000}"/>
    <cellStyle name="ss9 3" xfId="343" xr:uid="{00000000-0005-0000-0000-000073010000}"/>
    <cellStyle name="Standaard 2" xfId="193" xr:uid="{00000000-0005-0000-0000-0000D4000000}"/>
    <cellStyle name="Standaard 3" xfId="194" xr:uid="{00000000-0005-0000-0000-0000D5000000}"/>
    <cellStyle name="Style 1" xfId="195" xr:uid="{00000000-0005-0000-0000-0000D6000000}"/>
    <cellStyle name="Style 2" xfId="196" xr:uid="{00000000-0005-0000-0000-0000D7000000}"/>
    <cellStyle name="Table No." xfId="197" xr:uid="{00000000-0005-0000-0000-0000D8000000}"/>
    <cellStyle name="Table Title" xfId="198" xr:uid="{00000000-0005-0000-0000-0000D9000000}"/>
    <cellStyle name="Tagline" xfId="199" xr:uid="{00000000-0005-0000-0000-0000DA000000}"/>
    <cellStyle name="temp" xfId="200" xr:uid="{00000000-0005-0000-0000-0000DB000000}"/>
    <cellStyle name="test" xfId="215" xr:uid="{00000000-0005-0000-0000-0000EE000000}"/>
    <cellStyle name="Testo avviso" xfId="4" xr:uid="{00000000-0005-0000-0000-000008000000}"/>
    <cellStyle name="Testo avviso 2" xfId="307" xr:uid="{00000000-0005-0000-0000-00004F010000}"/>
    <cellStyle name="Testo descrittivo" xfId="308" xr:uid="{00000000-0005-0000-0000-000050010000}"/>
    <cellStyle name="Title 1" xfId="201" xr:uid="{00000000-0005-0000-0000-0000DD000000}"/>
    <cellStyle name="Title 2" xfId="32" xr:uid="{00000000-0005-0000-0000-000024000000}"/>
    <cellStyle name="Title 3" xfId="230" xr:uid="{00000000-0005-0000-0000-000002010000}"/>
    <cellStyle name="title1" xfId="202" xr:uid="{00000000-0005-0000-0000-0000DE000000}"/>
    <cellStyle name="Titolo" xfId="309" xr:uid="{00000000-0005-0000-0000-000051010000}"/>
    <cellStyle name="Titolo 1" xfId="310" xr:uid="{00000000-0005-0000-0000-000052010000}"/>
    <cellStyle name="Titolo 2" xfId="311" xr:uid="{00000000-0005-0000-0000-000053010000}"/>
    <cellStyle name="Titolo 3" xfId="312" xr:uid="{00000000-0005-0000-0000-000054010000}"/>
    <cellStyle name="Titolo 4" xfId="313" xr:uid="{00000000-0005-0000-0000-000055010000}"/>
    <cellStyle name="Titolo_SSI2012-Finaldata_JRCresults_2003" xfId="314" xr:uid="{00000000-0005-0000-0000-000056010000}"/>
    <cellStyle name="Totaal 2" xfId="206" xr:uid="{00000000-0005-0000-0000-0000E4000000}"/>
    <cellStyle name="Totaal 2 2" xfId="386" xr:uid="{00000000-0005-0000-0000-00009E010000}"/>
    <cellStyle name="Totaal 2 3" xfId="344" xr:uid="{00000000-0005-0000-0000-000074010000}"/>
    <cellStyle name="Total 2" xfId="33" xr:uid="{00000000-0005-0000-0000-000025000000}"/>
    <cellStyle name="Total 2 2" xfId="362" xr:uid="{00000000-0005-0000-0000-000086010000}"/>
    <cellStyle name="Total 2 3" xfId="322" xr:uid="{00000000-0005-0000-0000-00005E010000}"/>
    <cellStyle name="Total 3" xfId="237" xr:uid="{00000000-0005-0000-0000-000009010000}"/>
    <cellStyle name="Total 4" xfId="387" xr:uid="{00000000-0005-0000-0000-00009F010000}"/>
    <cellStyle name="Total 5" xfId="345" xr:uid="{00000000-0005-0000-0000-000075010000}"/>
    <cellStyle name="Totale" xfId="315" xr:uid="{00000000-0005-0000-0000-000057010000}"/>
    <cellStyle name="Totale 2" xfId="404" xr:uid="{00000000-0005-0000-0000-0000B0010000}"/>
    <cellStyle name="Totale 3" xfId="360" xr:uid="{00000000-0005-0000-0000-000084010000}"/>
    <cellStyle name="Uitvoer 2" xfId="207" xr:uid="{00000000-0005-0000-0000-0000E6000000}"/>
    <cellStyle name="Uitvoer 2 2" xfId="388" xr:uid="{00000000-0005-0000-0000-0000A0010000}"/>
    <cellStyle name="Uitvoer 2 3" xfId="346" xr:uid="{00000000-0005-0000-0000-000076010000}"/>
    <cellStyle name="Valore non valido" xfId="208" xr:uid="{00000000-0005-0000-0000-0000E7000000}"/>
    <cellStyle name="Valore valido" xfId="209" xr:uid="{00000000-0005-0000-0000-0000E8000000}"/>
    <cellStyle name="Verklarende tekst 2" xfId="210" xr:uid="{00000000-0005-0000-0000-0000E9000000}"/>
    <cellStyle name="Waarschuwingstekst 2" xfId="211" xr:uid="{00000000-0005-0000-0000-0000EA000000}"/>
    <cellStyle name="Warning Text 2" xfId="212" xr:uid="{00000000-0005-0000-0000-0000EB000000}"/>
  </cellStyles>
  <dxfs count="224">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E2EBF0"/>
          <bgColor rgb="FFE2EBF0"/>
        </patternFill>
      </fill>
    </dxf>
    <dxf>
      <font>
        <b/>
        <sz val="10"/>
        <color rgb="FFFFFFFF"/>
        <name val="Arial"/>
      </font>
      <fill>
        <patternFill patternType="solid">
          <fgColor rgb="FF90A1AE"/>
          <bgColor rgb="FF90A1AE"/>
        </patternFill>
      </fill>
    </dxf>
    <dxf>
      <font>
        <b/>
        <sz val="10"/>
        <color rgb="FFFFFFFF"/>
        <name val="Arial"/>
      </font>
      <fill>
        <patternFill patternType="solid">
          <fgColor rgb="FF020202"/>
          <bgColor rgb="FF020202"/>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ill>
        <patternFill>
          <bgColor rgb="FFFF0000"/>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346064"/>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346064"/>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color theme="0"/>
      </font>
      <fill>
        <patternFill>
          <bgColor rgb="FF6B6050"/>
        </patternFill>
      </fill>
    </dxf>
    <dxf>
      <font>
        <b/>
      </font>
      <fill>
        <patternFill>
          <bgColor rgb="FFE7D8B3"/>
        </patternFill>
      </fill>
    </dxf>
    <dxf>
      <font>
        <b/>
      </font>
      <fill>
        <patternFill>
          <bgColor rgb="FFFDF2CA"/>
        </patternFill>
      </fill>
    </dxf>
    <dxf>
      <font>
        <b/>
        <color theme="0"/>
      </font>
      <fill>
        <patternFill>
          <bgColor rgb="FFA38E76"/>
        </patternFill>
      </fill>
    </dxf>
    <dxf>
      <font>
        <b/>
      </font>
      <fill>
        <patternFill>
          <bgColor rgb="FFC7B399"/>
        </patternFill>
      </fill>
    </dxf>
    <dxf>
      <font>
        <b/>
      </font>
      <fill>
        <patternFill>
          <bgColor rgb="FFA8739E"/>
        </patternFill>
      </fill>
    </dxf>
    <dxf>
      <font>
        <b/>
      </font>
      <fill>
        <patternFill>
          <bgColor rgb="FFD5BCC6"/>
        </patternFill>
      </fill>
    </dxf>
    <dxf>
      <font>
        <b/>
      </font>
      <fill>
        <patternFill>
          <bgColor rgb="FFB698AD"/>
        </patternFill>
      </fill>
    </dxf>
    <dxf>
      <font>
        <b/>
        <color theme="0"/>
      </font>
      <fill>
        <patternFill>
          <bgColor rgb="FF83517D"/>
        </patternFill>
      </fill>
    </dxf>
    <dxf>
      <font>
        <b/>
        <color theme="0"/>
      </font>
      <fill>
        <patternFill>
          <bgColor rgb="FF593B62"/>
        </patternFill>
      </fill>
    </dxf>
    <dxf>
      <font>
        <b/>
      </font>
      <fill>
        <patternFill>
          <bgColor rgb="FFFBDEE9"/>
        </patternFill>
      </fill>
    </dxf>
    <dxf>
      <font>
        <b/>
        <color theme="0"/>
      </font>
      <fill>
        <patternFill>
          <bgColor rgb="FF842066"/>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346064"/>
        </patternFill>
      </fill>
    </dxf>
    <dxf>
      <font>
        <b/>
      </font>
      <fill>
        <patternFill>
          <bgColor rgb="FF799D98"/>
        </patternFill>
      </fill>
    </dxf>
    <dxf>
      <font>
        <b/>
      </font>
      <fill>
        <patternFill>
          <bgColor rgb="FFB2CFCB"/>
        </patternFill>
      </fill>
    </dxf>
    <dxf>
      <font>
        <b/>
      </font>
      <fill>
        <patternFill>
          <bgColor rgb="FF94BFB4"/>
        </patternFill>
      </fill>
    </dxf>
    <dxf>
      <font>
        <b/>
        <color theme="0"/>
      </font>
      <fill>
        <patternFill>
          <bgColor rgb="FF5E7E79"/>
        </patternFill>
      </fill>
    </dxf>
    <dxf>
      <font>
        <b/>
      </font>
      <fill>
        <patternFill>
          <bgColor rgb="FF41BDAB"/>
        </patternFill>
      </fill>
    </dxf>
    <dxf>
      <font>
        <b/>
      </font>
      <fill>
        <patternFill>
          <bgColor rgb="FF90D2CD"/>
        </patternFill>
      </fill>
    </dxf>
    <dxf>
      <font>
        <b/>
      </font>
      <fill>
        <patternFill>
          <bgColor rgb="FFC9E7E3"/>
        </patternFill>
      </fill>
    </dxf>
    <dxf>
      <font>
        <b/>
        <color theme="0"/>
      </font>
      <fill>
        <patternFill>
          <bgColor rgb="FF0C525D"/>
        </patternFill>
      </fill>
    </dxf>
    <dxf>
      <font>
        <b/>
        <color theme="0"/>
      </font>
      <fill>
        <patternFill>
          <bgColor rgb="FF197E80"/>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ill>
        <patternFill>
          <bgColor rgb="FFE2EBF0"/>
        </patternFill>
      </fill>
    </dxf>
    <dxf>
      <fill>
        <patternFill>
          <bgColor rgb="FF90A1AE"/>
        </patternFill>
      </fill>
    </dxf>
    <dxf>
      <font>
        <color theme="0"/>
      </font>
      <fill>
        <patternFill>
          <bgColor rgb="FF00000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433557"/>
        </patternFill>
      </fill>
    </dxf>
    <dxf>
      <font>
        <b/>
        <color theme="0"/>
      </font>
      <fill>
        <patternFill>
          <bgColor rgb="FF5C3578"/>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C6B69F"/>
        </patternFill>
      </fill>
    </dxf>
    <dxf>
      <font>
        <b/>
      </font>
      <fill>
        <patternFill>
          <bgColor rgb="FFECE8C3"/>
        </patternFill>
      </fill>
    </dxf>
    <dxf>
      <font>
        <b/>
      </font>
      <fill>
        <patternFill>
          <bgColor rgb="FFDED7B5"/>
        </patternFill>
      </fill>
    </dxf>
    <dxf>
      <font>
        <b/>
        <color theme="0"/>
      </font>
      <fill>
        <patternFill>
          <bgColor rgb="FF93887C"/>
        </patternFill>
      </fill>
    </dxf>
    <dxf>
      <font>
        <b/>
        <color theme="0"/>
      </font>
      <fill>
        <patternFill>
          <bgColor rgb="FF5A524D"/>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DF2CA"/>
        </patternFill>
      </fill>
    </dxf>
    <dxf>
      <font>
        <b/>
      </font>
      <fill>
        <patternFill>
          <bgColor rgb="FFE7D8B3"/>
        </patternFill>
      </fill>
    </dxf>
    <dxf>
      <font>
        <b/>
        <color theme="0"/>
      </font>
      <fill>
        <patternFill>
          <bgColor rgb="FF6B6050"/>
        </patternFill>
      </fill>
    </dxf>
    <dxf>
      <font>
        <b/>
      </font>
      <fill>
        <patternFill>
          <bgColor rgb="FFC7B399"/>
        </patternFill>
      </fill>
    </dxf>
    <dxf>
      <font>
        <b/>
        <color theme="0"/>
      </font>
      <fill>
        <patternFill>
          <bgColor rgb="FFA38E76"/>
        </patternFill>
      </fill>
    </dxf>
    <dxf>
      <font>
        <b/>
        <color theme="0"/>
      </font>
      <fill>
        <patternFill>
          <bgColor rgb="FFB02789"/>
        </patternFill>
      </fill>
    </dxf>
    <dxf>
      <font>
        <b/>
      </font>
      <fill>
        <patternFill>
          <bgColor rgb="FFD565A5"/>
        </patternFill>
      </fill>
    </dxf>
    <dxf>
      <font>
        <b/>
      </font>
      <fill>
        <patternFill>
          <bgColor rgb="FFE6A8CB"/>
        </patternFill>
      </fill>
    </dxf>
    <dxf>
      <font>
        <b/>
      </font>
      <fill>
        <patternFill>
          <bgColor rgb="FFFBDEE9"/>
        </patternFill>
      </fill>
    </dxf>
    <dxf>
      <font>
        <b/>
        <color theme="0"/>
      </font>
      <fill>
        <patternFill>
          <bgColor rgb="FF842066"/>
        </patternFill>
      </fill>
    </dxf>
    <dxf>
      <font>
        <b/>
      </font>
      <fill>
        <patternFill>
          <bgColor rgb="FFB2CFCB"/>
        </patternFill>
      </fill>
    </dxf>
    <dxf>
      <font>
        <b/>
      </font>
      <fill>
        <patternFill>
          <bgColor rgb="FF94BFB4"/>
        </patternFill>
      </fill>
    </dxf>
    <dxf>
      <font>
        <b/>
        <color theme="0"/>
      </font>
      <fill>
        <patternFill>
          <bgColor rgb="FF5E7E79"/>
        </patternFill>
      </fill>
    </dxf>
    <dxf>
      <font>
        <b/>
        <color theme="0"/>
      </font>
      <fill>
        <patternFill>
          <bgColor rgb="FF346064"/>
        </patternFill>
      </fill>
    </dxf>
    <dxf>
      <font>
        <b/>
      </font>
      <fill>
        <patternFill>
          <bgColor rgb="FF799D98"/>
        </patternFill>
      </fill>
    </dxf>
    <dxf>
      <font>
        <b/>
      </font>
      <fill>
        <patternFill>
          <bgColor rgb="FFC9E7E3"/>
        </patternFill>
      </fill>
    </dxf>
    <dxf>
      <font>
        <b/>
        <color theme="0"/>
      </font>
      <fill>
        <patternFill>
          <bgColor rgb="FF0C525D"/>
        </patternFill>
      </fill>
    </dxf>
    <dxf>
      <font>
        <b/>
        <color theme="0"/>
      </font>
      <fill>
        <patternFill>
          <bgColor rgb="FF197E80"/>
        </patternFill>
      </fill>
    </dxf>
    <dxf>
      <font>
        <b/>
      </font>
      <fill>
        <patternFill>
          <bgColor rgb="FF41BDAB"/>
        </patternFill>
      </fill>
    </dxf>
    <dxf>
      <font>
        <b/>
      </font>
      <fill>
        <patternFill>
          <bgColor rgb="FF90D2CD"/>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ill>
        <patternFill>
          <bgColor rgb="FFE2EBF0"/>
        </patternFill>
      </fill>
    </dxf>
    <dxf>
      <font>
        <color theme="0"/>
      </font>
      <fill>
        <patternFill>
          <bgColor rgb="FF90A1AE"/>
        </patternFill>
      </fill>
    </dxf>
    <dxf>
      <font>
        <color theme="0"/>
      </font>
      <fill>
        <patternFill>
          <bgColor rgb="FF00000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433557"/>
        </patternFill>
      </fill>
    </dxf>
    <dxf>
      <font>
        <b/>
        <color theme="0"/>
      </font>
      <fill>
        <patternFill>
          <bgColor rgb="FF5C3578"/>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ECE8C3"/>
        </patternFill>
      </fill>
    </dxf>
    <dxf>
      <font>
        <b/>
      </font>
      <fill>
        <patternFill>
          <bgColor rgb="FFDED7B5"/>
        </patternFill>
      </fill>
    </dxf>
    <dxf>
      <font>
        <b/>
      </font>
      <fill>
        <patternFill>
          <bgColor rgb="FFE0DBC4"/>
        </patternFill>
      </fill>
    </dxf>
    <dxf>
      <font>
        <b/>
      </font>
      <fill>
        <patternFill>
          <bgColor rgb="FFF0EDD3"/>
        </patternFill>
      </fill>
    </dxf>
    <dxf>
      <font>
        <b/>
        <color theme="0"/>
      </font>
      <fill>
        <patternFill>
          <bgColor rgb="FF5F5D5B"/>
        </patternFill>
      </fill>
    </dxf>
    <dxf>
      <font>
        <b/>
        <color theme="0"/>
      </font>
      <fill>
        <patternFill>
          <bgColor rgb="FF968F84"/>
        </patternFill>
      </fill>
    </dxf>
    <dxf>
      <font>
        <b/>
      </font>
      <fill>
        <patternFill>
          <bgColor rgb="FFCBC4B6"/>
        </patternFill>
      </fill>
    </dxf>
    <dxf>
      <font>
        <b/>
      </font>
      <fill>
        <patternFill>
          <bgColor rgb="FFE7D8B3"/>
        </patternFill>
      </fill>
    </dxf>
    <dxf>
      <font>
        <b/>
      </font>
      <fill>
        <patternFill>
          <bgColor rgb="FFFDF2CA"/>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color theme="0"/>
      </font>
      <fill>
        <patternFill>
          <bgColor rgb="FFB02789"/>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842066"/>
        </patternFill>
      </fill>
    </dxf>
    <dxf>
      <font>
        <b/>
      </font>
      <fill>
        <patternFill>
          <bgColor rgb="FF799D98"/>
        </patternFill>
      </fill>
    </dxf>
    <dxf>
      <font>
        <b/>
      </font>
      <fill>
        <patternFill>
          <bgColor rgb="FFB2CFCB"/>
        </patternFill>
      </fill>
    </dxf>
    <dxf>
      <font>
        <b/>
      </font>
      <fill>
        <patternFill>
          <bgColor rgb="FF94BFB4"/>
        </patternFill>
      </fill>
    </dxf>
    <dxf>
      <font>
        <b/>
        <color theme="0"/>
      </font>
      <fill>
        <patternFill>
          <bgColor rgb="FF5E7E79"/>
        </patternFill>
      </fill>
    </dxf>
    <dxf>
      <font>
        <b/>
        <color theme="0"/>
      </font>
      <fill>
        <patternFill>
          <bgColor rgb="FF346064"/>
        </patternFill>
      </fill>
    </dxf>
    <dxf>
      <font>
        <b/>
        <color theme="0"/>
      </font>
      <fill>
        <patternFill>
          <bgColor rgb="FF0C525D"/>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00000"/>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ill>
        <patternFill>
          <bgColor rgb="FF90A1AE"/>
        </patternFill>
      </fill>
    </dxf>
    <dxf>
      <font>
        <color theme="0"/>
      </font>
      <fill>
        <patternFill>
          <bgColor rgb="FF000000"/>
        </patternFill>
      </fill>
    </dxf>
    <dxf>
      <fill>
        <patternFill>
          <bgColor rgb="FFE2EBF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BB8DC0"/>
        </patternFill>
      </fill>
    </dxf>
    <dxf>
      <font>
        <b/>
      </font>
      <fill>
        <patternFill>
          <bgColor rgb="FFD7C3DE"/>
        </patternFill>
      </fill>
    </dxf>
    <dxf>
      <font>
        <b/>
        <color theme="0"/>
      </font>
      <fill>
        <patternFill>
          <bgColor rgb="FF433557"/>
        </patternFill>
      </fill>
    </dxf>
    <dxf>
      <font>
        <b/>
        <color theme="0"/>
      </font>
      <fill>
        <patternFill>
          <bgColor rgb="FF5C3578"/>
        </patternFill>
      </fill>
    </dxf>
    <dxf>
      <font>
        <b/>
        <color theme="0"/>
      </font>
      <fill>
        <patternFill>
          <bgColor rgb="FF7C419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6773332</xdr:colOff>
      <xdr:row>16</xdr:row>
      <xdr:rowOff>67734</xdr:rowOff>
    </xdr:from>
    <xdr:to>
      <xdr:col>1</xdr:col>
      <xdr:colOff>1436</xdr:colOff>
      <xdr:row>16</xdr:row>
      <xdr:rowOff>497176</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6773332" y="17624214"/>
          <a:ext cx="1114804" cy="429442"/>
        </a:xfrm>
        <a:prstGeom prst="rect">
          <a:avLst/>
        </a:prstGeom>
        <a:ln>
          <a:prstDash val="solid"/>
        </a:ln>
      </xdr:spPr>
    </xdr:pic>
    <xdr:clientData/>
  </xdr:twoCellAnchor>
  <xdr:twoCellAnchor editAs="oneCell">
    <xdr:from>
      <xdr:col>0</xdr:col>
      <xdr:colOff>304803</xdr:colOff>
      <xdr:row>9</xdr:row>
      <xdr:rowOff>59267</xdr:rowOff>
    </xdr:from>
    <xdr:to>
      <xdr:col>0</xdr:col>
      <xdr:colOff>6270511</xdr:colOff>
      <xdr:row>9</xdr:row>
      <xdr:rowOff>4098028</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304803" y="8448887"/>
          <a:ext cx="5974598" cy="4041301"/>
        </a:xfrm>
        <a:prstGeom prst="rect">
          <a:avLst/>
        </a:prstGeom>
        <a:ln>
          <a:prstDash val="solid"/>
        </a:ln>
      </xdr:spPr>
    </xdr:pic>
    <xdr:clientData/>
  </xdr:twoCellAnchor>
  <xdr:twoCellAnchor editAs="oneCell">
    <xdr:from>
      <xdr:col>0</xdr:col>
      <xdr:colOff>14111</xdr:colOff>
      <xdr:row>0</xdr:row>
      <xdr:rowOff>14111</xdr:rowOff>
    </xdr:from>
    <xdr:to>
      <xdr:col>1</xdr:col>
      <xdr:colOff>10700</xdr:colOff>
      <xdr:row>1</xdr:row>
      <xdr:rowOff>16651</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14111" y="14111"/>
          <a:ext cx="7702314" cy="1545590"/>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absoluteAnchor>
    <xdr:pos x="342900" y="428625"/>
    <xdr:ext cx="6872287" cy="762952"/>
    <xdr:pic>
      <xdr:nvPicPr>
        <xdr:cNvPr id="2" name="Image 1" descr="Picture">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absoluteAnchor>
    <xdr:pos x="342900" y="428625"/>
    <xdr:ext cx="6610350" cy="867727"/>
    <xdr:pic>
      <xdr:nvPicPr>
        <xdr:cNvPr id="2" name="Image 1" descr="Picture">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1</xdr:row>
      <xdr:rowOff>0</xdr:rowOff>
    </xdr:from>
    <xdr:to>
      <xdr:col>4</xdr:col>
      <xdr:colOff>20391</xdr:colOff>
      <xdr:row>2</xdr:row>
      <xdr:rowOff>9842</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stretch>
          <a:fillRect/>
        </a:stretch>
      </xdr:blipFill>
      <xdr:spPr>
        <a:xfrm>
          <a:off x="1" y="190500"/>
          <a:ext cx="5974150" cy="140970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4</xdr:col>
      <xdr:colOff>7938</xdr:colOff>
      <xdr:row>1</xdr:row>
      <xdr:rowOff>1382385</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190500"/>
          <a:ext cx="5886450" cy="1385560"/>
        </a:xfrm>
        <a:prstGeom prst="rect">
          <a:avLst/>
        </a:prstGeom>
        <a:ln>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3</xdr:col>
      <xdr:colOff>667440</xdr:colOff>
      <xdr:row>2</xdr:row>
      <xdr:rowOff>19296</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186267"/>
          <a:ext cx="5967573" cy="1404654"/>
        </a:xfrm>
        <a:prstGeom prst="rect">
          <a:avLst/>
        </a:prstGeom>
        <a:ln>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rotWithShape="1">
        <a:blip xmlns:r="http://schemas.openxmlformats.org/officeDocument/2006/relationships" r:embed="rId1" cstate="print"/>
        <a:srcRect l="8314" t="26042" r="7949" b="26915"/>
        <a:stretch>
          <a:fillRect/>
        </a:stretch>
      </xdr:blipFill>
      <xdr:spPr>
        <a:xfrm>
          <a:off x="66675" y="533400"/>
          <a:ext cx="1800000" cy="714894"/>
        </a:xfrm>
        <a:prstGeom prst="rect">
          <a:avLst/>
        </a:prstGeom>
        <a:ln>
          <a:prstDash val="solid"/>
        </a:ln>
      </xdr:spPr>
    </xdr:pic>
    <xdr:clientData/>
  </xdr:twoCellAnchor>
</xdr:wsDr>
</file>

<file path=xl/theme/theme1.xml><?xml version="1.0" encoding="utf-8"?>
<a:theme xmlns:a="http://schemas.openxmlformats.org/drawingml/2006/main" name="Office Theme">
  <a:themeElements>
    <a:clrScheme name="Severity">
      <a:dk1>
        <a:sysClr val="windowText" lastClr="000000"/>
      </a:dk1>
      <a:lt1>
        <a:sysClr val="window" lastClr="FFFFFF"/>
      </a:lt1>
      <a:dk2>
        <a:srgbClr val="C21A01"/>
      </a:dk2>
      <a:lt2>
        <a:srgbClr val="CCDDEA"/>
      </a:lt2>
      <a:accent1>
        <a:srgbClr val="433557"/>
      </a:accent1>
      <a:accent2>
        <a:srgbClr val="0C525D"/>
      </a:accent2>
      <a:accent3>
        <a:srgbClr val="842066"/>
      </a:accent3>
      <a:accent4>
        <a:srgbClr val="6B6050"/>
      </a:accent4>
      <a:accent5>
        <a:srgbClr val="646034"/>
      </a:accent5>
      <a:accent6>
        <a:srgbClr val="593B62"/>
      </a:accent6>
      <a:hlink>
        <a:srgbClr val="D83E2C"/>
      </a:hlink>
      <a:folHlink>
        <a:srgbClr val="ED7D27"/>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drmkc.jrc.ec.europa.eu/inform-index/INFORM-Severity" TargetMode="External"/><Relationship Id="rId1" Type="http://schemas.openxmlformats.org/officeDocument/2006/relationships/hyperlink" Target="https://drmkc.jrc.ec.europa.eu/inform-index/INFORM-Severity"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www.mar.umd.edu/mar_data.asp" TargetMode="External"/></Relationships>
</file>

<file path=xl/worksheets/_rels/sheet2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18"/>
  <sheetViews>
    <sheetView topLeftCell="A12" workbookViewId="0">
      <selection activeCell="E16" sqref="E16"/>
    </sheetView>
  </sheetViews>
  <sheetFormatPr defaultColWidth="9.453125" defaultRowHeight="14.5" x14ac:dyDescent="0.35"/>
  <cols>
    <col min="1" max="1" width="115.54296875" style="1" customWidth="1"/>
    <col min="2" max="2" width="9.453125" style="1" customWidth="1"/>
    <col min="3" max="16384" width="9.453125" style="1"/>
  </cols>
  <sheetData>
    <row r="1" spans="1:1" ht="122.15" customHeight="1" x14ac:dyDescent="0.35"/>
    <row r="2" spans="1:1" ht="20.9" customHeight="1" x14ac:dyDescent="0.35">
      <c r="A2" s="70" t="s">
        <v>9901</v>
      </c>
    </row>
    <row r="3" spans="1:1" ht="18.649999999999999" customHeight="1" x14ac:dyDescent="0.35">
      <c r="A3" s="84" t="s">
        <v>9902</v>
      </c>
    </row>
    <row r="4" spans="1:1" ht="60" customHeight="1" x14ac:dyDescent="0.35">
      <c r="A4" s="134" t="s">
        <v>9903</v>
      </c>
    </row>
    <row r="5" spans="1:1" ht="81" customHeight="1" x14ac:dyDescent="0.35">
      <c r="A5" s="243" t="s">
        <v>9904</v>
      </c>
    </row>
    <row r="6" spans="1:1" ht="21.75" customHeight="1" x14ac:dyDescent="0.35">
      <c r="A6" s="256" t="s">
        <v>9905</v>
      </c>
    </row>
    <row r="7" spans="1:1" s="135" customFormat="1" ht="168" customHeight="1" x14ac:dyDescent="0.35">
      <c r="A7" s="179" t="s">
        <v>9906</v>
      </c>
    </row>
    <row r="8" spans="1:1" s="135" customFormat="1" ht="22.4" customHeight="1" x14ac:dyDescent="0.35">
      <c r="A8" s="256" t="s">
        <v>9907</v>
      </c>
    </row>
    <row r="9" spans="1:1" s="135" customFormat="1" ht="232.4" customHeight="1" x14ac:dyDescent="0.35">
      <c r="A9" s="179" t="s">
        <v>9908</v>
      </c>
    </row>
    <row r="10" spans="1:1" ht="344.9" customHeight="1" x14ac:dyDescent="0.35">
      <c r="A10" s="136"/>
    </row>
    <row r="11" spans="1:1" ht="22.65" customHeight="1" x14ac:dyDescent="0.35">
      <c r="A11" s="256" t="s">
        <v>9909</v>
      </c>
    </row>
    <row r="12" spans="1:1" ht="213.65" customHeight="1" x14ac:dyDescent="0.35">
      <c r="A12" s="179" t="s">
        <v>9910</v>
      </c>
    </row>
    <row r="13" spans="1:1" ht="21" customHeight="1" x14ac:dyDescent="0.35">
      <c r="A13" s="256" t="s">
        <v>9911</v>
      </c>
    </row>
    <row r="14" spans="1:1" ht="145.4" customHeight="1" x14ac:dyDescent="0.35">
      <c r="A14" s="257" t="s">
        <v>9912</v>
      </c>
    </row>
    <row r="15" spans="1:1" ht="30" customHeight="1" x14ac:dyDescent="0.35">
      <c r="A15" s="180" t="s">
        <v>9913</v>
      </c>
    </row>
    <row r="16" spans="1:1" ht="80.150000000000006" customHeight="1" x14ac:dyDescent="0.35">
      <c r="A16" s="180" t="s">
        <v>9914</v>
      </c>
    </row>
    <row r="17" spans="1:1" ht="46.4" customHeight="1" x14ac:dyDescent="0.35">
      <c r="A17" s="71" t="s">
        <v>9915</v>
      </c>
    </row>
    <row r="18" spans="1:1" ht="66.650000000000006" customHeight="1" x14ac:dyDescent="0.35">
      <c r="A18" s="71" t="s">
        <v>9916</v>
      </c>
    </row>
  </sheetData>
  <hyperlinks>
    <hyperlink ref="A15" r:id="rId1" xr:uid="{00000000-0004-0000-0100-000000000000}"/>
    <hyperlink ref="A16" r:id="rId2" display="Click here to read the INFORM Severity Index User Guide" xr:uid="{00000000-0004-0000-0100-000001000000}"/>
  </hyperlinks>
  <pageMargins left="0.70866141732283472" right="0.70866141732283472" top="0.74803149606299213" bottom="0.74803149606299213" header="0.31496062992125978" footer="0.31496062992125978"/>
  <pageSetup paperSize="9" scale="75" fitToHeight="2" orientation="portrait"/>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617283"/>
  </sheetPr>
  <dimension ref="A1:I172"/>
  <sheetViews>
    <sheetView topLeftCell="A137" workbookViewId="0">
      <selection activeCell="G152" sqref="G152"/>
    </sheetView>
  </sheetViews>
  <sheetFormatPr defaultColWidth="8.453125" defaultRowHeight="14.5" x14ac:dyDescent="0.35"/>
  <cols>
    <col min="1" max="1" width="8.453125" customWidth="1"/>
    <col min="2" max="5" width="9.453125" customWidth="1"/>
    <col min="6" max="6" width="7" customWidth="1"/>
    <col min="7" max="7" width="6.453125" customWidth="1"/>
  </cols>
  <sheetData>
    <row r="1" spans="1:9" x14ac:dyDescent="0.35">
      <c r="A1" s="314"/>
      <c r="B1" s="296"/>
      <c r="C1" s="296"/>
      <c r="D1" s="296"/>
      <c r="E1" s="296"/>
      <c r="F1" s="296"/>
      <c r="G1" s="296"/>
      <c r="H1" s="296"/>
    </row>
    <row r="2" spans="1:9" ht="147" customHeight="1" x14ac:dyDescent="0.35">
      <c r="A2" s="185" t="s">
        <v>1</v>
      </c>
      <c r="B2" s="186" t="s">
        <v>10058</v>
      </c>
      <c r="C2" s="186" t="s">
        <v>10059</v>
      </c>
      <c r="D2" s="186" t="s">
        <v>10060</v>
      </c>
      <c r="E2" s="186" t="s">
        <v>10061</v>
      </c>
      <c r="F2" s="187" t="s">
        <v>10059</v>
      </c>
      <c r="G2" s="187" t="s">
        <v>10062</v>
      </c>
      <c r="H2" s="188" t="s">
        <v>10063</v>
      </c>
      <c r="I2" s="87" t="s">
        <v>6</v>
      </c>
    </row>
    <row r="3" spans="1:9" x14ac:dyDescent="0.35">
      <c r="A3" s="189" t="str">
        <f>Lists!C:C</f>
        <v>AFG001</v>
      </c>
      <c r="B3" s="190">
        <f t="shared" ref="B3:B34" si="0">ROUND(AVERAGE(C3:E3),1)</f>
        <v>0.9</v>
      </c>
      <c r="C3" s="190">
        <f t="shared" ref="C3:C34" si="1">IF(F3="x","x",ROUND((5-(3-F3)/2*5),1))</f>
        <v>2.2999999999999998</v>
      </c>
      <c r="D3" s="190">
        <f t="shared" ref="D3:D34" si="2">IF(G3&gt;365,5,ROUND((5-(365-G3)/364*5),1))</f>
        <v>0.3</v>
      </c>
      <c r="E3" s="190">
        <f t="shared" ref="E3:E34" si="3">IF(H3&gt;3,5,ROUND((5-(3-H3)/3*5),1))</f>
        <v>0</v>
      </c>
      <c r="F3" s="190">
        <f>'Data Reliability'!B3</f>
        <v>1.9</v>
      </c>
      <c r="G3" s="191">
        <f>Reliability_updated!V3</f>
        <v>21.4</v>
      </c>
      <c r="H3" s="191">
        <f>'Data Reliability'!C3</f>
        <v>0</v>
      </c>
      <c r="I3" t="str">
        <f>IF(Reliability!B3="x","x",(IF(ROUNDUP(Reliability!B3,0)=1,"Very High",IF(ROUNDUP(Reliability!B3,0)=2,"High",IF(ROUNDUP(Reliability!B3,0)=3,"Medium",IF(ROUNDUP(Reliability!B3,0)=4,"Low","Very Low"))))))</f>
        <v>Very High</v>
      </c>
    </row>
    <row r="4" spans="1:9" x14ac:dyDescent="0.35">
      <c r="A4" s="189" t="str">
        <f>Lists!C:C</f>
        <v>AGO002</v>
      </c>
      <c r="B4" s="190">
        <f t="shared" si="0"/>
        <v>1.3</v>
      </c>
      <c r="C4" s="190">
        <f t="shared" si="1"/>
        <v>1</v>
      </c>
      <c r="D4" s="190">
        <f t="shared" si="2"/>
        <v>2.8</v>
      </c>
      <c r="E4" s="190">
        <f t="shared" si="3"/>
        <v>0</v>
      </c>
      <c r="F4" s="190">
        <f>'Data Reliability'!B4</f>
        <v>1.4</v>
      </c>
      <c r="G4" s="191">
        <f>Reliability_updated!V4</f>
        <v>207.9</v>
      </c>
      <c r="H4" s="191">
        <f>'Data Reliability'!C4</f>
        <v>0</v>
      </c>
      <c r="I4" t="str">
        <f>IF(Reliability!B4="x","x",(IF(ROUNDUP(Reliability!B4,0)=1,"Very High",IF(ROUNDUP(Reliability!B4,0)=2,"High",IF(ROUNDUP(Reliability!B4,0)=3,"Medium",IF(ROUNDUP(Reliability!B4,0)=4,"Low","Very Low"))))))</f>
        <v>High</v>
      </c>
    </row>
    <row r="5" spans="1:9" x14ac:dyDescent="0.35">
      <c r="A5" s="189" t="str">
        <f>Lists!C:C</f>
        <v>ARM003</v>
      </c>
      <c r="B5" s="190">
        <f t="shared" si="0"/>
        <v>1</v>
      </c>
      <c r="C5" s="190">
        <f t="shared" si="1"/>
        <v>2.8</v>
      </c>
      <c r="D5" s="190">
        <f t="shared" si="2"/>
        <v>0.1</v>
      </c>
      <c r="E5" s="190">
        <f t="shared" si="3"/>
        <v>0</v>
      </c>
      <c r="F5" s="190">
        <f>'Data Reliability'!B5</f>
        <v>2.1</v>
      </c>
      <c r="G5" s="191">
        <f>Reliability_updated!V5</f>
        <v>11.1</v>
      </c>
      <c r="H5" s="191">
        <f>'Data Reliability'!C5</f>
        <v>0</v>
      </c>
      <c r="I5" t="str">
        <f>IF(Reliability!B5="x","x",(IF(ROUNDUP(Reliability!B5,0)=1,"Very High",IF(ROUNDUP(Reliability!B5,0)=2,"High",IF(ROUNDUP(Reliability!B5,0)=3,"Medium",IF(ROUNDUP(Reliability!B5,0)=4,"Low","Very Low"))))))</f>
        <v>Very High</v>
      </c>
    </row>
    <row r="6" spans="1:9" x14ac:dyDescent="0.35">
      <c r="A6" s="189" t="str">
        <f>Lists!C:C</f>
        <v>BDI001</v>
      </c>
      <c r="B6" s="190">
        <f t="shared" si="0"/>
        <v>0.7</v>
      </c>
      <c r="C6" s="190">
        <f t="shared" si="1"/>
        <v>2</v>
      </c>
      <c r="D6" s="190">
        <f t="shared" si="2"/>
        <v>0.2</v>
      </c>
      <c r="E6" s="190">
        <f t="shared" si="3"/>
        <v>0</v>
      </c>
      <c r="F6" s="190">
        <f>'Data Reliability'!B6</f>
        <v>1.8</v>
      </c>
      <c r="G6" s="191">
        <f>Reliability_updated!V6</f>
        <v>15.7</v>
      </c>
      <c r="H6" s="191">
        <f>'Data Reliability'!C6</f>
        <v>0</v>
      </c>
      <c r="I6" t="str">
        <f>IF(Reliability!B6="x","x",(IF(ROUNDUP(Reliability!B6,0)=1,"Very High",IF(ROUNDUP(Reliability!B6,0)=2,"High",IF(ROUNDUP(Reliability!B6,0)=3,"Medium",IF(ROUNDUP(Reliability!B6,0)=4,"Low","Very Low"))))))</f>
        <v>Very High</v>
      </c>
    </row>
    <row r="7" spans="1:9" x14ac:dyDescent="0.35">
      <c r="A7" s="189" t="str">
        <f>Lists!C:C</f>
        <v>BEN002</v>
      </c>
      <c r="B7" s="190">
        <f t="shared" si="0"/>
        <v>0.8</v>
      </c>
      <c r="C7" s="190">
        <f t="shared" si="1"/>
        <v>0.3</v>
      </c>
      <c r="D7" s="190">
        <f t="shared" si="2"/>
        <v>2.2000000000000002</v>
      </c>
      <c r="E7" s="190">
        <f t="shared" si="3"/>
        <v>0</v>
      </c>
      <c r="F7" s="190">
        <f>'Data Reliability'!B7</f>
        <v>1.1000000000000001</v>
      </c>
      <c r="G7" s="191">
        <f>Reliability_updated!V7</f>
        <v>162.9</v>
      </c>
      <c r="H7" s="191">
        <f>'Data Reliability'!C7</f>
        <v>0</v>
      </c>
      <c r="I7" t="str">
        <f>IF(Reliability!B7="x","x",(IF(ROUNDUP(Reliability!B7,0)=1,"Very High",IF(ROUNDUP(Reliability!B7,0)=2,"High",IF(ROUNDUP(Reliability!B7,0)=3,"Medium",IF(ROUNDUP(Reliability!B7,0)=4,"Low","Very Low"))))))</f>
        <v>Very High</v>
      </c>
    </row>
    <row r="8" spans="1:9" x14ac:dyDescent="0.35">
      <c r="A8" s="189" t="str">
        <f>Lists!C:C</f>
        <v>BFA002</v>
      </c>
      <c r="B8" s="190">
        <f t="shared" si="0"/>
        <v>1.1000000000000001</v>
      </c>
      <c r="C8" s="190">
        <f t="shared" si="1"/>
        <v>1</v>
      </c>
      <c r="D8" s="190">
        <f t="shared" si="2"/>
        <v>2.2000000000000002</v>
      </c>
      <c r="E8" s="190">
        <f t="shared" si="3"/>
        <v>0</v>
      </c>
      <c r="F8" s="190">
        <f>'Data Reliability'!B8</f>
        <v>1.4</v>
      </c>
      <c r="G8" s="191">
        <f>Reliability_updated!V8</f>
        <v>159.4</v>
      </c>
      <c r="H8" s="191">
        <f>'Data Reliability'!C8</f>
        <v>0</v>
      </c>
      <c r="I8" t="str">
        <f>IF(Reliability!B8="x","x",(IF(ROUNDUP(Reliability!B8,0)=1,"Very High",IF(ROUNDUP(Reliability!B8,0)=2,"High",IF(ROUNDUP(Reliability!B8,0)=3,"Medium",IF(ROUNDUP(Reliability!B8,0)=4,"Low","Very Low"))))))</f>
        <v>High</v>
      </c>
    </row>
    <row r="9" spans="1:9" x14ac:dyDescent="0.35">
      <c r="A9" s="189" t="str">
        <f>Lists!C:C</f>
        <v>BGD001</v>
      </c>
      <c r="B9" s="190">
        <f t="shared" si="0"/>
        <v>0.4</v>
      </c>
      <c r="C9" s="190">
        <f t="shared" si="1"/>
        <v>1</v>
      </c>
      <c r="D9" s="190">
        <f t="shared" si="2"/>
        <v>0.2</v>
      </c>
      <c r="E9" s="190">
        <f t="shared" si="3"/>
        <v>0</v>
      </c>
      <c r="F9" s="190">
        <f>'Data Reliability'!B9</f>
        <v>1.4</v>
      </c>
      <c r="G9" s="191">
        <f>Reliability_updated!V9</f>
        <v>18.2</v>
      </c>
      <c r="H9" s="191">
        <f>'Data Reliability'!C9</f>
        <v>0</v>
      </c>
      <c r="I9" t="str">
        <f>IF(Reliability!B9="x","x",(IF(ROUNDUP(Reliability!B9,0)=1,"Very High",IF(ROUNDUP(Reliability!B9,0)=2,"High",IF(ROUNDUP(Reliability!B9,0)=3,"Medium",IF(ROUNDUP(Reliability!B9,0)=4,"Low","Very Low"))))))</f>
        <v>Very High</v>
      </c>
    </row>
    <row r="10" spans="1:9" x14ac:dyDescent="0.35">
      <c r="A10" s="189" t="str">
        <f>Lists!C:C</f>
        <v>BGD002</v>
      </c>
      <c r="B10" s="190">
        <f t="shared" si="0"/>
        <v>0.5</v>
      </c>
      <c r="C10" s="190">
        <f t="shared" si="1"/>
        <v>1</v>
      </c>
      <c r="D10" s="190">
        <f t="shared" si="2"/>
        <v>0.5</v>
      </c>
      <c r="E10" s="190">
        <f t="shared" si="3"/>
        <v>0</v>
      </c>
      <c r="F10" s="190">
        <f>'Data Reliability'!B10</f>
        <v>1.4</v>
      </c>
      <c r="G10" s="191">
        <f>Reliability_updated!V10</f>
        <v>39.700000000000003</v>
      </c>
      <c r="H10" s="191">
        <f>'Data Reliability'!C10</f>
        <v>0</v>
      </c>
      <c r="I10" t="str">
        <f>IF(Reliability!B10="x","x",(IF(ROUNDUP(Reliability!B10,0)=1,"Very High",IF(ROUNDUP(Reliability!B10,0)=2,"High",IF(ROUNDUP(Reliability!B10,0)=3,"Medium",IF(ROUNDUP(Reliability!B10,0)=4,"Low","Very Low"))))))</f>
        <v>Very High</v>
      </c>
    </row>
    <row r="11" spans="1:9" x14ac:dyDescent="0.35">
      <c r="A11" s="189" t="str">
        <f>Lists!C:C</f>
        <v>BGD012</v>
      </c>
      <c r="B11" s="190">
        <f t="shared" si="0"/>
        <v>0.5</v>
      </c>
      <c r="C11" s="190">
        <f t="shared" si="1"/>
        <v>1</v>
      </c>
      <c r="D11" s="190">
        <f t="shared" si="2"/>
        <v>0.6</v>
      </c>
      <c r="E11" s="190">
        <f t="shared" si="3"/>
        <v>0</v>
      </c>
      <c r="F11" s="190">
        <f>'Data Reliability'!B11</f>
        <v>1.4</v>
      </c>
      <c r="G11" s="191">
        <f>Reliability_updated!V11</f>
        <v>41.8</v>
      </c>
      <c r="H11" s="191">
        <f>'Data Reliability'!C11</f>
        <v>0</v>
      </c>
      <c r="I11" t="str">
        <f>IF(Reliability!B11="x","x",(IF(ROUNDUP(Reliability!B11,0)=1,"Very High",IF(ROUNDUP(Reliability!B11,0)=2,"High",IF(ROUNDUP(Reliability!B11,0)=3,"Medium",IF(ROUNDUP(Reliability!B11,0)=4,"Low","Very Low"))))))</f>
        <v>Very High</v>
      </c>
    </row>
    <row r="12" spans="1:9" x14ac:dyDescent="0.35">
      <c r="A12" s="189" t="str">
        <f>Lists!C:C</f>
        <v>BGD013</v>
      </c>
      <c r="B12" s="190">
        <f t="shared" si="0"/>
        <v>0.9</v>
      </c>
      <c r="C12" s="190">
        <f t="shared" si="1"/>
        <v>1.8</v>
      </c>
      <c r="D12" s="190">
        <f t="shared" si="2"/>
        <v>0.9</v>
      </c>
      <c r="E12" s="190">
        <f t="shared" si="3"/>
        <v>0</v>
      </c>
      <c r="F12" s="190">
        <f>'Data Reliability'!B12</f>
        <v>1.7</v>
      </c>
      <c r="G12" s="191">
        <f>Reliability_updated!V12</f>
        <v>67.8</v>
      </c>
      <c r="H12" s="191">
        <f>'Data Reliability'!C12</f>
        <v>0</v>
      </c>
      <c r="I12" t="str">
        <f>IF(Reliability!B12="x","x",(IF(ROUNDUP(Reliability!B12,0)=1,"Very High",IF(ROUNDUP(Reliability!B12,0)=2,"High",IF(ROUNDUP(Reliability!B12,0)=3,"Medium",IF(ROUNDUP(Reliability!B12,0)=4,"Low","Very Low"))))))</f>
        <v>Very High</v>
      </c>
    </row>
    <row r="13" spans="1:9" x14ac:dyDescent="0.35">
      <c r="A13" s="189" t="str">
        <f>Lists!C:C</f>
        <v>BGD014</v>
      </c>
      <c r="B13" s="190">
        <f t="shared" si="0"/>
        <v>1</v>
      </c>
      <c r="C13" s="190">
        <f t="shared" si="1"/>
        <v>2</v>
      </c>
      <c r="D13" s="190">
        <f t="shared" si="2"/>
        <v>0.9</v>
      </c>
      <c r="E13" s="190">
        <f t="shared" si="3"/>
        <v>0</v>
      </c>
      <c r="F13" s="190">
        <f>'Data Reliability'!B13</f>
        <v>1.8</v>
      </c>
      <c r="G13" s="191">
        <f>Reliability_updated!V13</f>
        <v>67.8</v>
      </c>
      <c r="H13" s="191">
        <f>'Data Reliability'!C13</f>
        <v>0</v>
      </c>
      <c r="I13" t="str">
        <f>IF(Reliability!B13="x","x",(IF(ROUNDUP(Reliability!B13,0)=1,"Very High",IF(ROUNDUP(Reliability!B13,0)=2,"High",IF(ROUNDUP(Reliability!B13,0)=3,"Medium",IF(ROUNDUP(Reliability!B13,0)=4,"Low","Very Low"))))))</f>
        <v>Very High</v>
      </c>
    </row>
    <row r="14" spans="1:9" x14ac:dyDescent="0.35">
      <c r="A14" s="189" t="str">
        <f>Lists!C:C</f>
        <v>BGR002</v>
      </c>
      <c r="B14" s="190">
        <f t="shared" si="0"/>
        <v>0.2</v>
      </c>
      <c r="C14" s="190">
        <f t="shared" si="1"/>
        <v>0.5</v>
      </c>
      <c r="D14" s="190">
        <f t="shared" si="2"/>
        <v>0.1</v>
      </c>
      <c r="E14" s="190">
        <f t="shared" si="3"/>
        <v>0</v>
      </c>
      <c r="F14" s="190">
        <f>'Data Reliability'!B14</f>
        <v>1.2</v>
      </c>
      <c r="G14" s="191">
        <f>Reliability_updated!V14</f>
        <v>9.1999999999999993</v>
      </c>
      <c r="H14" s="191">
        <f>'Data Reliability'!C14</f>
        <v>0</v>
      </c>
      <c r="I14" t="str">
        <f>IF(Reliability!B14="x","x",(IF(ROUNDUP(Reliability!B14,0)=1,"Very High",IF(ROUNDUP(Reliability!B14,0)=2,"High",IF(ROUNDUP(Reliability!B14,0)=3,"Medium",IF(ROUNDUP(Reliability!B14,0)=4,"Low","Very Low"))))))</f>
        <v>Very High</v>
      </c>
    </row>
    <row r="15" spans="1:9" x14ac:dyDescent="0.35">
      <c r="A15" s="189" t="str">
        <f>Lists!C:C</f>
        <v>BLR002</v>
      </c>
      <c r="B15" s="190">
        <f t="shared" si="0"/>
        <v>1</v>
      </c>
      <c r="C15" s="190">
        <f t="shared" si="1"/>
        <v>2.8</v>
      </c>
      <c r="D15" s="190">
        <f t="shared" si="2"/>
        <v>0.1</v>
      </c>
      <c r="E15" s="190">
        <f t="shared" si="3"/>
        <v>0</v>
      </c>
      <c r="F15" s="190">
        <f>'Data Reliability'!B15</f>
        <v>2.1</v>
      </c>
      <c r="G15" s="191">
        <f>Reliability_updated!V15</f>
        <v>9.9</v>
      </c>
      <c r="H15" s="191">
        <f>'Data Reliability'!C15</f>
        <v>0</v>
      </c>
      <c r="I15" t="str">
        <f>IF(Reliability!B15="x","x",(IF(ROUNDUP(Reliability!B15,0)=1,"Very High",IF(ROUNDUP(Reliability!B15,0)=2,"High",IF(ROUNDUP(Reliability!B15,0)=3,"Medium",IF(ROUNDUP(Reliability!B15,0)=4,"Low","Very Low"))))))</f>
        <v>Very High</v>
      </c>
    </row>
    <row r="16" spans="1:9" x14ac:dyDescent="0.35">
      <c r="A16" s="189" t="str">
        <f>Lists!C:C</f>
        <v>BRA001</v>
      </c>
      <c r="B16" s="190">
        <f t="shared" si="0"/>
        <v>1.7</v>
      </c>
      <c r="C16" s="190">
        <f t="shared" si="1"/>
        <v>3.8</v>
      </c>
      <c r="D16" s="190">
        <f t="shared" si="2"/>
        <v>1.4</v>
      </c>
      <c r="E16" s="190">
        <f t="shared" si="3"/>
        <v>0</v>
      </c>
      <c r="F16" s="190">
        <f>'Data Reliability'!B16</f>
        <v>2.5</v>
      </c>
      <c r="G16" s="191">
        <f>Reliability_updated!V16</f>
        <v>101.9</v>
      </c>
      <c r="H16" s="191">
        <f>'Data Reliability'!C16</f>
        <v>0</v>
      </c>
      <c r="I16" t="str">
        <f>IF(Reliability!B16="x","x",(IF(ROUNDUP(Reliability!B16,0)=1,"Very High",IF(ROUNDUP(Reliability!B16,0)=2,"High",IF(ROUNDUP(Reliability!B16,0)=3,"Medium",IF(ROUNDUP(Reliability!B16,0)=4,"Low","Very Low"))))))</f>
        <v>High</v>
      </c>
    </row>
    <row r="17" spans="1:9" x14ac:dyDescent="0.35">
      <c r="A17" s="189" t="str">
        <f>Lists!C:C</f>
        <v>BRA002</v>
      </c>
      <c r="B17" s="190">
        <f t="shared" si="0"/>
        <v>1.3</v>
      </c>
      <c r="C17" s="190">
        <f t="shared" si="1"/>
        <v>2.5</v>
      </c>
      <c r="D17" s="190">
        <f t="shared" si="2"/>
        <v>1.4</v>
      </c>
      <c r="E17" s="190">
        <f t="shared" si="3"/>
        <v>0</v>
      </c>
      <c r="F17" s="190">
        <f>'Data Reliability'!B17</f>
        <v>2</v>
      </c>
      <c r="G17" s="191">
        <f>Reliability_updated!V17</f>
        <v>101.9</v>
      </c>
      <c r="H17" s="191">
        <f>'Data Reliability'!C17</f>
        <v>0</v>
      </c>
      <c r="I17" t="str">
        <f>IF(Reliability!B17="x","x",(IF(ROUNDUP(Reliability!B17,0)=1,"Very High",IF(ROUNDUP(Reliability!B17,0)=2,"High",IF(ROUNDUP(Reliability!B17,0)=3,"Medium",IF(ROUNDUP(Reliability!B17,0)=4,"Low","Very Low"))))))</f>
        <v>High</v>
      </c>
    </row>
    <row r="18" spans="1:9" x14ac:dyDescent="0.35">
      <c r="A18" s="189" t="str">
        <f>Lists!C:C</f>
        <v>BRA004</v>
      </c>
      <c r="B18" s="190">
        <f t="shared" si="0"/>
        <v>2.8</v>
      </c>
      <c r="C18" s="190">
        <f t="shared" si="1"/>
        <v>3.8</v>
      </c>
      <c r="D18" s="190">
        <f t="shared" si="2"/>
        <v>1.4</v>
      </c>
      <c r="E18" s="190">
        <f t="shared" si="3"/>
        <v>3.3</v>
      </c>
      <c r="F18" s="190">
        <f>'Data Reliability'!B18</f>
        <v>2.5</v>
      </c>
      <c r="G18" s="191">
        <f>Reliability_updated!V18</f>
        <v>101.9</v>
      </c>
      <c r="H18" s="191">
        <f>'Data Reliability'!C18</f>
        <v>2</v>
      </c>
      <c r="I18" t="str">
        <f>IF(Reliability!B18="x","x",(IF(ROUNDUP(Reliability!B18,0)=1,"Very High",IF(ROUNDUP(Reliability!B18,0)=2,"High",IF(ROUNDUP(Reliability!B18,0)=3,"Medium",IF(ROUNDUP(Reliability!B18,0)=4,"Low","Very Low"))))))</f>
        <v>Medium</v>
      </c>
    </row>
    <row r="19" spans="1:9" x14ac:dyDescent="0.35">
      <c r="A19" s="189" t="str">
        <f>Lists!C:C</f>
        <v>BRA005</v>
      </c>
      <c r="B19" s="190">
        <f t="shared" si="0"/>
        <v>1.1000000000000001</v>
      </c>
      <c r="C19" s="190">
        <f t="shared" si="1"/>
        <v>2</v>
      </c>
      <c r="D19" s="190">
        <f t="shared" si="2"/>
        <v>1.4</v>
      </c>
      <c r="E19" s="190">
        <f t="shared" si="3"/>
        <v>0</v>
      </c>
      <c r="F19" s="190">
        <f>'Data Reliability'!B19</f>
        <v>1.8</v>
      </c>
      <c r="G19" s="191">
        <f>Reliability_updated!V19</f>
        <v>101.9</v>
      </c>
      <c r="H19" s="191">
        <f>'Data Reliability'!C19</f>
        <v>0</v>
      </c>
      <c r="I19" t="str">
        <f>IF(Reliability!B19="x","x",(IF(ROUNDUP(Reliability!B19,0)=1,"Very High",IF(ROUNDUP(Reliability!B19,0)=2,"High",IF(ROUNDUP(Reliability!B19,0)=3,"Medium",IF(ROUNDUP(Reliability!B19,0)=4,"Low","Very Low"))))))</f>
        <v>High</v>
      </c>
    </row>
    <row r="20" spans="1:9" x14ac:dyDescent="0.35">
      <c r="A20" s="189" t="str">
        <f>Lists!C:C</f>
        <v>CAF001</v>
      </c>
      <c r="B20" s="190">
        <f t="shared" si="0"/>
        <v>1.2</v>
      </c>
      <c r="C20" s="190">
        <f t="shared" si="1"/>
        <v>1.8</v>
      </c>
      <c r="D20" s="190">
        <f t="shared" si="2"/>
        <v>1.9</v>
      </c>
      <c r="E20" s="190">
        <f t="shared" si="3"/>
        <v>0</v>
      </c>
      <c r="F20" s="190">
        <f>'Data Reliability'!B20</f>
        <v>1.7</v>
      </c>
      <c r="G20" s="191">
        <f>Reliability_updated!V20</f>
        <v>142.19999999999999</v>
      </c>
      <c r="H20" s="191">
        <f>'Data Reliability'!C20</f>
        <v>0</v>
      </c>
      <c r="I20" t="str">
        <f>IF(Reliability!B20="x","x",(IF(ROUNDUP(Reliability!B20,0)=1,"Very High",IF(ROUNDUP(Reliability!B20,0)=2,"High",IF(ROUNDUP(Reliability!B20,0)=3,"Medium",IF(ROUNDUP(Reliability!B20,0)=4,"Low","Very Low"))))))</f>
        <v>High</v>
      </c>
    </row>
    <row r="21" spans="1:9" x14ac:dyDescent="0.35">
      <c r="A21" s="189" t="str">
        <f>Lists!C:C</f>
        <v>CHL002</v>
      </c>
      <c r="B21" s="190">
        <f t="shared" si="0"/>
        <v>1</v>
      </c>
      <c r="C21" s="190">
        <f t="shared" si="1"/>
        <v>1.8</v>
      </c>
      <c r="D21" s="190">
        <f t="shared" si="2"/>
        <v>1.2</v>
      </c>
      <c r="E21" s="190">
        <f t="shared" si="3"/>
        <v>0</v>
      </c>
      <c r="F21" s="190">
        <f>'Data Reliability'!B21</f>
        <v>1.7</v>
      </c>
      <c r="G21" s="191">
        <f>Reliability_updated!V21</f>
        <v>91.4</v>
      </c>
      <c r="H21" s="191">
        <f>'Data Reliability'!C21</f>
        <v>0</v>
      </c>
      <c r="I21" t="str">
        <f>IF(Reliability!B21="x","x",(IF(ROUNDUP(Reliability!B21,0)=1,"Very High",IF(ROUNDUP(Reliability!B21,0)=2,"High",IF(ROUNDUP(Reliability!B21,0)=3,"Medium",IF(ROUNDUP(Reliability!B21,0)=4,"Low","Very Low"))))))</f>
        <v>Very High</v>
      </c>
    </row>
    <row r="22" spans="1:9" x14ac:dyDescent="0.35">
      <c r="A22" s="189" t="str">
        <f>Lists!C:C</f>
        <v>CMR001</v>
      </c>
      <c r="B22" s="190">
        <f t="shared" si="0"/>
        <v>1.2</v>
      </c>
      <c r="C22" s="190">
        <f t="shared" si="1"/>
        <v>1.8</v>
      </c>
      <c r="D22" s="190">
        <f t="shared" si="2"/>
        <v>1.8</v>
      </c>
      <c r="E22" s="190">
        <f t="shared" si="3"/>
        <v>0</v>
      </c>
      <c r="F22" s="190">
        <f>'Data Reliability'!B22</f>
        <v>1.7</v>
      </c>
      <c r="G22" s="191">
        <f>Reliability_updated!V22</f>
        <v>129.80000000000001</v>
      </c>
      <c r="H22" s="191">
        <f>'Data Reliability'!C22</f>
        <v>0</v>
      </c>
      <c r="I22" t="str">
        <f>IF(Reliability!B22="x","x",(IF(ROUNDUP(Reliability!B22,0)=1,"Very High",IF(ROUNDUP(Reliability!B22,0)=2,"High",IF(ROUNDUP(Reliability!B22,0)=3,"Medium",IF(ROUNDUP(Reliability!B22,0)=4,"Low","Very Low"))))))</f>
        <v>High</v>
      </c>
    </row>
    <row r="23" spans="1:9" x14ac:dyDescent="0.35">
      <c r="A23" s="189" t="str">
        <f>Lists!C:C</f>
        <v>CMR002</v>
      </c>
      <c r="B23" s="190">
        <f t="shared" si="0"/>
        <v>1.2</v>
      </c>
      <c r="C23" s="190">
        <f t="shared" si="1"/>
        <v>1.8</v>
      </c>
      <c r="D23" s="190">
        <f t="shared" si="2"/>
        <v>1.8</v>
      </c>
      <c r="E23" s="190">
        <f t="shared" si="3"/>
        <v>0</v>
      </c>
      <c r="F23" s="190">
        <f>'Data Reliability'!B23</f>
        <v>1.7</v>
      </c>
      <c r="G23" s="191">
        <f>Reliability_updated!V23</f>
        <v>129.80000000000001</v>
      </c>
      <c r="H23" s="191">
        <f>'Data Reliability'!C23</f>
        <v>0</v>
      </c>
      <c r="I23" t="str">
        <f>IF(Reliability!B23="x","x",(IF(ROUNDUP(Reliability!B23,0)=1,"Very High",IF(ROUNDUP(Reliability!B23,0)=2,"High",IF(ROUNDUP(Reliability!B23,0)=3,"Medium",IF(ROUNDUP(Reliability!B23,0)=4,"Low","Very Low"))))))</f>
        <v>High</v>
      </c>
    </row>
    <row r="24" spans="1:9" x14ac:dyDescent="0.35">
      <c r="A24" s="189" t="str">
        <f>Lists!C:C</f>
        <v>CMR003</v>
      </c>
      <c r="B24" s="190">
        <f t="shared" si="0"/>
        <v>1.2</v>
      </c>
      <c r="C24" s="190">
        <f t="shared" si="1"/>
        <v>1.8</v>
      </c>
      <c r="D24" s="190">
        <f t="shared" si="2"/>
        <v>1.8</v>
      </c>
      <c r="E24" s="190">
        <f t="shared" si="3"/>
        <v>0</v>
      </c>
      <c r="F24" s="190">
        <f>'Data Reliability'!B24</f>
        <v>1.7</v>
      </c>
      <c r="G24" s="191">
        <f>Reliability_updated!V24</f>
        <v>129.80000000000001</v>
      </c>
      <c r="H24" s="191">
        <f>'Data Reliability'!C24</f>
        <v>0</v>
      </c>
      <c r="I24" t="str">
        <f>IF(Reliability!B24="x","x",(IF(ROUNDUP(Reliability!B24,0)=1,"Very High",IF(ROUNDUP(Reliability!B24,0)=2,"High",IF(ROUNDUP(Reliability!B24,0)=3,"Medium",IF(ROUNDUP(Reliability!B24,0)=4,"Low","Very Low"))))))</f>
        <v>High</v>
      </c>
    </row>
    <row r="25" spans="1:9" x14ac:dyDescent="0.35">
      <c r="A25" s="189" t="str">
        <f>Lists!C:C</f>
        <v>CMR004</v>
      </c>
      <c r="B25" s="190">
        <f t="shared" si="0"/>
        <v>1.2</v>
      </c>
      <c r="C25" s="190">
        <f t="shared" si="1"/>
        <v>1.8</v>
      </c>
      <c r="D25" s="190">
        <f t="shared" si="2"/>
        <v>1.8</v>
      </c>
      <c r="E25" s="190">
        <f t="shared" si="3"/>
        <v>0</v>
      </c>
      <c r="F25" s="190">
        <f>'Data Reliability'!B25</f>
        <v>1.7</v>
      </c>
      <c r="G25" s="191">
        <f>Reliability_updated!V25</f>
        <v>129.80000000000001</v>
      </c>
      <c r="H25" s="191">
        <f>'Data Reliability'!C25</f>
        <v>0</v>
      </c>
      <c r="I25" t="str">
        <f>IF(Reliability!B25="x","x",(IF(ROUNDUP(Reliability!B25,0)=1,"Very High",IF(ROUNDUP(Reliability!B25,0)=2,"High",IF(ROUNDUP(Reliability!B25,0)=3,"Medium",IF(ROUNDUP(Reliability!B25,0)=4,"Low","Very Low"))))))</f>
        <v>High</v>
      </c>
    </row>
    <row r="26" spans="1:9" x14ac:dyDescent="0.35">
      <c r="A26" s="189" t="str">
        <f>Lists!C:C</f>
        <v>COD001</v>
      </c>
      <c r="B26" s="190">
        <f t="shared" si="0"/>
        <v>1.2</v>
      </c>
      <c r="C26" s="190">
        <f t="shared" si="1"/>
        <v>1.8</v>
      </c>
      <c r="D26" s="190">
        <f t="shared" si="2"/>
        <v>1.9</v>
      </c>
      <c r="E26" s="190">
        <f t="shared" si="3"/>
        <v>0</v>
      </c>
      <c r="F26" s="190">
        <f>'Data Reliability'!B26</f>
        <v>1.7</v>
      </c>
      <c r="G26" s="191">
        <f>Reliability_updated!V26</f>
        <v>142.19999999999999</v>
      </c>
      <c r="H26" s="191">
        <f>'Data Reliability'!C26</f>
        <v>0</v>
      </c>
      <c r="I26" t="str">
        <f>IF(Reliability!B26="x","x",(IF(ROUNDUP(Reliability!B26,0)=1,"Very High",IF(ROUNDUP(Reliability!B26,0)=2,"High",IF(ROUNDUP(Reliability!B26,0)=3,"Medium",IF(ROUNDUP(Reliability!B26,0)=4,"Low","Very Low"))))))</f>
        <v>High</v>
      </c>
    </row>
    <row r="27" spans="1:9" x14ac:dyDescent="0.35">
      <c r="A27" s="189" t="str">
        <f>Lists!C:C</f>
        <v>COG001</v>
      </c>
      <c r="B27" s="190">
        <f t="shared" si="0"/>
        <v>1.4</v>
      </c>
      <c r="C27" s="190">
        <f t="shared" si="1"/>
        <v>2</v>
      </c>
      <c r="D27" s="190">
        <f t="shared" si="2"/>
        <v>2.1</v>
      </c>
      <c r="E27" s="190">
        <f t="shared" si="3"/>
        <v>0</v>
      </c>
      <c r="F27" s="190">
        <f>'Data Reliability'!B27</f>
        <v>1.8</v>
      </c>
      <c r="G27" s="191">
        <f>Reliability_updated!V27</f>
        <v>152.1</v>
      </c>
      <c r="H27" s="191">
        <f>'Data Reliability'!C27</f>
        <v>0</v>
      </c>
      <c r="I27" t="str">
        <f>IF(Reliability!B27="x","x",(IF(ROUNDUP(Reliability!B27,0)=1,"Very High",IF(ROUNDUP(Reliability!B27,0)=2,"High",IF(ROUNDUP(Reliability!B27,0)=3,"Medium",IF(ROUNDUP(Reliability!B27,0)=4,"Low","Very Low"))))))</f>
        <v>High</v>
      </c>
    </row>
    <row r="28" spans="1:9" x14ac:dyDescent="0.35">
      <c r="A28" s="189" t="str">
        <f>Lists!C:C</f>
        <v>COL001</v>
      </c>
      <c r="B28" s="190">
        <f t="shared" si="0"/>
        <v>1</v>
      </c>
      <c r="C28" s="190">
        <f t="shared" si="1"/>
        <v>2</v>
      </c>
      <c r="D28" s="190">
        <f t="shared" si="2"/>
        <v>1.1000000000000001</v>
      </c>
      <c r="E28" s="190">
        <f t="shared" si="3"/>
        <v>0</v>
      </c>
      <c r="F28" s="190">
        <f>'Data Reliability'!B28</f>
        <v>1.8</v>
      </c>
      <c r="G28" s="191">
        <f>Reliability_updated!V28</f>
        <v>81.2</v>
      </c>
      <c r="H28" s="191">
        <f>'Data Reliability'!C28</f>
        <v>0</v>
      </c>
      <c r="I28" t="str">
        <f>IF(Reliability!B28="x","x",(IF(ROUNDUP(Reliability!B28,0)=1,"Very High",IF(ROUNDUP(Reliability!B28,0)=2,"High",IF(ROUNDUP(Reliability!B28,0)=3,"Medium",IF(ROUNDUP(Reliability!B28,0)=4,"Low","Very Low"))))))</f>
        <v>Very High</v>
      </c>
    </row>
    <row r="29" spans="1:9" x14ac:dyDescent="0.35">
      <c r="A29" s="189" t="str">
        <f>Lists!C:C</f>
        <v>COL002</v>
      </c>
      <c r="B29" s="190">
        <f t="shared" si="0"/>
        <v>1.2</v>
      </c>
      <c r="C29" s="190">
        <f t="shared" si="1"/>
        <v>2.5</v>
      </c>
      <c r="D29" s="190">
        <f t="shared" si="2"/>
        <v>1.1000000000000001</v>
      </c>
      <c r="E29" s="190">
        <f t="shared" si="3"/>
        <v>0</v>
      </c>
      <c r="F29" s="190">
        <f>'Data Reliability'!B29</f>
        <v>2</v>
      </c>
      <c r="G29" s="191">
        <f>Reliability_updated!V29</f>
        <v>81.2</v>
      </c>
      <c r="H29" s="191">
        <f>'Data Reliability'!C29</f>
        <v>0</v>
      </c>
      <c r="I29" t="str">
        <f>IF(Reliability!B29="x","x",(IF(ROUNDUP(Reliability!B29,0)=1,"Very High",IF(ROUNDUP(Reliability!B29,0)=2,"High",IF(ROUNDUP(Reliability!B29,0)=3,"Medium",IF(ROUNDUP(Reliability!B29,0)=4,"Low","Very Low"))))))</f>
        <v>High</v>
      </c>
    </row>
    <row r="30" spans="1:9" x14ac:dyDescent="0.35">
      <c r="A30" s="189" t="str">
        <f>Lists!C:C</f>
        <v>CRI002</v>
      </c>
      <c r="B30" s="190">
        <f t="shared" si="0"/>
        <v>1.5</v>
      </c>
      <c r="C30" s="190">
        <f t="shared" si="1"/>
        <v>3.5</v>
      </c>
      <c r="D30" s="190">
        <f t="shared" si="2"/>
        <v>1.1000000000000001</v>
      </c>
      <c r="E30" s="190">
        <f t="shared" si="3"/>
        <v>0</v>
      </c>
      <c r="F30" s="190">
        <f>'Data Reliability'!B30</f>
        <v>2.4</v>
      </c>
      <c r="G30" s="191">
        <f>Reliability_updated!V30</f>
        <v>81.2</v>
      </c>
      <c r="H30" s="191">
        <f>'Data Reliability'!C30</f>
        <v>0</v>
      </c>
      <c r="I30" t="str">
        <f>IF(Reliability!B30="x","x",(IF(ROUNDUP(Reliability!B30,0)=1,"Very High",IF(ROUNDUP(Reliability!B30,0)=2,"High",IF(ROUNDUP(Reliability!B30,0)=3,"Medium",IF(ROUNDUP(Reliability!B30,0)=4,"Low","Very Low"))))))</f>
        <v>High</v>
      </c>
    </row>
    <row r="31" spans="1:9" x14ac:dyDescent="0.35">
      <c r="A31" s="189" t="str">
        <f>Lists!C:C</f>
        <v>CZE002</v>
      </c>
      <c r="B31" s="190">
        <f t="shared" si="0"/>
        <v>0.3</v>
      </c>
      <c r="C31" s="190">
        <f t="shared" si="1"/>
        <v>0.5</v>
      </c>
      <c r="D31" s="190">
        <f t="shared" si="2"/>
        <v>0.3</v>
      </c>
      <c r="E31" s="190">
        <f t="shared" si="3"/>
        <v>0</v>
      </c>
      <c r="F31" s="190">
        <f>'Data Reliability'!B31</f>
        <v>1.2</v>
      </c>
      <c r="G31" s="191">
        <f>Reliability_updated!V31</f>
        <v>22.2</v>
      </c>
      <c r="H31" s="191">
        <f>'Data Reliability'!C31</f>
        <v>0</v>
      </c>
      <c r="I31" t="str">
        <f>IF(Reliability!B31="x","x",(IF(ROUNDUP(Reliability!B31,0)=1,"Very High",IF(ROUNDUP(Reliability!B31,0)=2,"High",IF(ROUNDUP(Reliability!B31,0)=3,"Medium",IF(ROUNDUP(Reliability!B31,0)=4,"Low","Very Low"))))))</f>
        <v>Very High</v>
      </c>
    </row>
    <row r="32" spans="1:9" x14ac:dyDescent="0.35">
      <c r="A32" s="189" t="str">
        <f>Lists!C:C</f>
        <v>DJI001</v>
      </c>
      <c r="B32" s="190">
        <f t="shared" si="0"/>
        <v>1.2</v>
      </c>
      <c r="C32" s="190">
        <f t="shared" si="1"/>
        <v>2.2999999999999998</v>
      </c>
      <c r="D32" s="190">
        <f t="shared" si="2"/>
        <v>1.2</v>
      </c>
      <c r="E32" s="190">
        <f t="shared" si="3"/>
        <v>0</v>
      </c>
      <c r="F32" s="190">
        <f>'Data Reliability'!B32</f>
        <v>1.9</v>
      </c>
      <c r="G32" s="191">
        <f>Reliability_updated!V32</f>
        <v>85.1</v>
      </c>
      <c r="H32" s="191">
        <f>'Data Reliability'!C32</f>
        <v>0</v>
      </c>
      <c r="I32" t="str">
        <f>IF(Reliability!B32="x","x",(IF(ROUNDUP(Reliability!B32,0)=1,"Very High",IF(ROUNDUP(Reliability!B32,0)=2,"High",IF(ROUNDUP(Reliability!B32,0)=3,"Medium",IF(ROUNDUP(Reliability!B32,0)=4,"Low","Very Low"))))))</f>
        <v>High</v>
      </c>
    </row>
    <row r="33" spans="1:9" x14ac:dyDescent="0.35">
      <c r="A33" s="189" t="str">
        <f>Lists!C:C</f>
        <v>DJI002</v>
      </c>
      <c r="B33" s="190">
        <f t="shared" si="0"/>
        <v>1.1000000000000001</v>
      </c>
      <c r="C33" s="190">
        <f t="shared" si="1"/>
        <v>2</v>
      </c>
      <c r="D33" s="190">
        <f t="shared" si="2"/>
        <v>1.2</v>
      </c>
      <c r="E33" s="190">
        <f t="shared" si="3"/>
        <v>0</v>
      </c>
      <c r="F33" s="190">
        <f>'Data Reliability'!B33</f>
        <v>1.8</v>
      </c>
      <c r="G33" s="191">
        <f>Reliability_updated!V33</f>
        <v>85.1</v>
      </c>
      <c r="H33" s="191">
        <f>'Data Reliability'!C33</f>
        <v>0</v>
      </c>
      <c r="I33" t="str">
        <f>IF(Reliability!B33="x","x",(IF(ROUNDUP(Reliability!B33,0)=1,"Very High",IF(ROUNDUP(Reliability!B33,0)=2,"High",IF(ROUNDUP(Reliability!B33,0)=3,"Medium",IF(ROUNDUP(Reliability!B33,0)=4,"Low","Very Low"))))))</f>
        <v>High</v>
      </c>
    </row>
    <row r="34" spans="1:9" x14ac:dyDescent="0.35">
      <c r="A34" s="189" t="str">
        <f>Lists!C:C</f>
        <v>DJI003</v>
      </c>
      <c r="B34" s="190">
        <f t="shared" si="0"/>
        <v>1.2</v>
      </c>
      <c r="C34" s="190">
        <f t="shared" si="1"/>
        <v>2.2999999999999998</v>
      </c>
      <c r="D34" s="190">
        <f t="shared" si="2"/>
        <v>1.2</v>
      </c>
      <c r="E34" s="190">
        <f t="shared" si="3"/>
        <v>0</v>
      </c>
      <c r="F34" s="190">
        <f>'Data Reliability'!B34</f>
        <v>1.9</v>
      </c>
      <c r="G34" s="191">
        <f>Reliability_updated!V34</f>
        <v>85.1</v>
      </c>
      <c r="H34" s="191">
        <f>'Data Reliability'!C34</f>
        <v>0</v>
      </c>
      <c r="I34" t="str">
        <f>IF(Reliability!B34="x","x",(IF(ROUNDUP(Reliability!B34,0)=1,"Very High",IF(ROUNDUP(Reliability!B34,0)=2,"High",IF(ROUNDUP(Reliability!B34,0)=3,"Medium",IF(ROUNDUP(Reliability!B34,0)=4,"Low","Very Low"))))))</f>
        <v>High</v>
      </c>
    </row>
    <row r="35" spans="1:9" x14ac:dyDescent="0.35">
      <c r="A35" s="189" t="str">
        <f>Lists!C:C</f>
        <v>DOM002</v>
      </c>
      <c r="B35" s="190">
        <f t="shared" ref="B35:B66" si="4">ROUND(AVERAGE(C35:E35),1)</f>
        <v>2.2000000000000002</v>
      </c>
      <c r="C35" s="190">
        <f t="shared" ref="C35:C66" si="5">IF(F35="x","x",ROUND((5-(3-F35)/2*5),1))</f>
        <v>2.2999999999999998</v>
      </c>
      <c r="D35" s="190">
        <f t="shared" ref="D35:D66" si="6">IF(G35&gt;365,5,ROUND((5-(365-G35)/364*5),1))</f>
        <v>1.1000000000000001</v>
      </c>
      <c r="E35" s="190">
        <f t="shared" ref="E35:E66" si="7">IF(H35&gt;3,5,ROUND((5-(3-H35)/3*5),1))</f>
        <v>3.3</v>
      </c>
      <c r="F35" s="190">
        <f>'Data Reliability'!B35</f>
        <v>1.9</v>
      </c>
      <c r="G35" s="191">
        <f>Reliability_updated!V35</f>
        <v>81.2</v>
      </c>
      <c r="H35" s="191">
        <f>'Data Reliability'!C35</f>
        <v>2</v>
      </c>
      <c r="I35" t="str">
        <f>IF(Reliability!B35="x","x",(IF(ROUNDUP(Reliability!B35,0)=1,"Very High",IF(ROUNDUP(Reliability!B35,0)=2,"High",IF(ROUNDUP(Reliability!B35,0)=3,"Medium",IF(ROUNDUP(Reliability!B35,0)=4,"Low","Very Low"))))))</f>
        <v>Medium</v>
      </c>
    </row>
    <row r="36" spans="1:9" x14ac:dyDescent="0.35">
      <c r="A36" s="189" t="str">
        <f>Lists!C:C</f>
        <v>DZA002</v>
      </c>
      <c r="B36" s="190">
        <f t="shared" si="4"/>
        <v>1.6</v>
      </c>
      <c r="C36" s="190">
        <f t="shared" si="5"/>
        <v>3.5</v>
      </c>
      <c r="D36" s="190">
        <f t="shared" si="6"/>
        <v>1.4</v>
      </c>
      <c r="E36" s="190">
        <f t="shared" si="7"/>
        <v>0</v>
      </c>
      <c r="F36" s="190">
        <f>'Data Reliability'!B36</f>
        <v>2.4</v>
      </c>
      <c r="G36" s="191">
        <f>Reliability_updated!V36</f>
        <v>102.7</v>
      </c>
      <c r="H36" s="191">
        <f>'Data Reliability'!C36</f>
        <v>0</v>
      </c>
      <c r="I36" t="str">
        <f>IF(Reliability!B36="x","x",(IF(ROUNDUP(Reliability!B36,0)=1,"Very High",IF(ROUNDUP(Reliability!B36,0)=2,"High",IF(ROUNDUP(Reliability!B36,0)=3,"Medium",IF(ROUNDUP(Reliability!B36,0)=4,"Low","Very Low"))))))</f>
        <v>High</v>
      </c>
    </row>
    <row r="37" spans="1:9" x14ac:dyDescent="0.35">
      <c r="A37" s="189" t="str">
        <f>Lists!C:C</f>
        <v>DZA003</v>
      </c>
      <c r="B37" s="190">
        <f t="shared" si="4"/>
        <v>1.5</v>
      </c>
      <c r="C37" s="190">
        <f t="shared" si="5"/>
        <v>4.3</v>
      </c>
      <c r="D37" s="190">
        <f t="shared" si="6"/>
        <v>0.2</v>
      </c>
      <c r="E37" s="190">
        <f t="shared" si="7"/>
        <v>0</v>
      </c>
      <c r="F37" s="190">
        <f>'Data Reliability'!B37</f>
        <v>2.7</v>
      </c>
      <c r="G37" s="191">
        <f>Reliability_updated!V37</f>
        <v>15.5</v>
      </c>
      <c r="H37" s="191">
        <f>'Data Reliability'!C37</f>
        <v>0</v>
      </c>
      <c r="I37" t="str">
        <f>IF(Reliability!B37="x","x",(IF(ROUNDUP(Reliability!B37,0)=1,"Very High",IF(ROUNDUP(Reliability!B37,0)=2,"High",IF(ROUNDUP(Reliability!B37,0)=3,"Medium",IF(ROUNDUP(Reliability!B37,0)=4,"Low","Very Low"))))))</f>
        <v>High</v>
      </c>
    </row>
    <row r="38" spans="1:9" x14ac:dyDescent="0.35">
      <c r="A38" s="189" t="str">
        <f>Lists!C:C</f>
        <v>DZA004</v>
      </c>
      <c r="B38" s="190">
        <f t="shared" si="4"/>
        <v>1.3</v>
      </c>
      <c r="C38" s="190">
        <f t="shared" si="5"/>
        <v>3.8</v>
      </c>
      <c r="D38" s="190">
        <f t="shared" si="6"/>
        <v>0.2</v>
      </c>
      <c r="E38" s="190">
        <f t="shared" si="7"/>
        <v>0</v>
      </c>
      <c r="F38" s="190">
        <f>'Data Reliability'!B38</f>
        <v>2.5</v>
      </c>
      <c r="G38" s="191">
        <f>Reliability_updated!V38</f>
        <v>15.5</v>
      </c>
      <c r="H38" s="191">
        <f>'Data Reliability'!C38</f>
        <v>0</v>
      </c>
      <c r="I38" t="str">
        <f>IF(Reliability!B38="x","x",(IF(ROUNDUP(Reliability!B38,0)=1,"Very High",IF(ROUNDUP(Reliability!B38,0)=2,"High",IF(ROUNDUP(Reliability!B38,0)=3,"Medium",IF(ROUNDUP(Reliability!B38,0)=4,"Low","Very Low"))))))</f>
        <v>High</v>
      </c>
    </row>
    <row r="39" spans="1:9" x14ac:dyDescent="0.35">
      <c r="A39" s="189" t="str">
        <f>Lists!C:C</f>
        <v>ECU002</v>
      </c>
      <c r="B39" s="190">
        <f t="shared" si="4"/>
        <v>1.2</v>
      </c>
      <c r="C39" s="190">
        <f t="shared" si="5"/>
        <v>2.2999999999999998</v>
      </c>
      <c r="D39" s="190">
        <f t="shared" si="6"/>
        <v>1.2</v>
      </c>
      <c r="E39" s="190">
        <f t="shared" si="7"/>
        <v>0</v>
      </c>
      <c r="F39" s="190">
        <f>'Data Reliability'!B39</f>
        <v>1.9</v>
      </c>
      <c r="G39" s="191">
        <f>Reliability_updated!V39</f>
        <v>91.4</v>
      </c>
      <c r="H39" s="191">
        <f>'Data Reliability'!C39</f>
        <v>0</v>
      </c>
      <c r="I39" t="str">
        <f>IF(Reliability!B39="x","x",(IF(ROUNDUP(Reliability!B39,0)=1,"Very High",IF(ROUNDUP(Reliability!B39,0)=2,"High",IF(ROUNDUP(Reliability!B39,0)=3,"Medium",IF(ROUNDUP(Reliability!B39,0)=4,"Low","Very Low"))))))</f>
        <v>High</v>
      </c>
    </row>
    <row r="40" spans="1:9" x14ac:dyDescent="0.35">
      <c r="A40" s="189" t="str">
        <f>Lists!C:C</f>
        <v>EGY004</v>
      </c>
      <c r="B40" s="190">
        <f t="shared" si="4"/>
        <v>0.8</v>
      </c>
      <c r="C40" s="190">
        <f t="shared" si="5"/>
        <v>2</v>
      </c>
      <c r="D40" s="190">
        <f t="shared" si="6"/>
        <v>0.4</v>
      </c>
      <c r="E40" s="190">
        <f t="shared" si="7"/>
        <v>0</v>
      </c>
      <c r="F40" s="190">
        <f>'Data Reliability'!B40</f>
        <v>1.8</v>
      </c>
      <c r="G40" s="191">
        <f>Reliability_updated!V40</f>
        <v>28.9</v>
      </c>
      <c r="H40" s="191">
        <f>'Data Reliability'!C40</f>
        <v>0</v>
      </c>
      <c r="I40" t="str">
        <f>IF(Reliability!B40="x","x",(IF(ROUNDUP(Reliability!B40,0)=1,"Very High",IF(ROUNDUP(Reliability!B40,0)=2,"High",IF(ROUNDUP(Reliability!B40,0)=3,"Medium",IF(ROUNDUP(Reliability!B40,0)=4,"Low","Very Low"))))))</f>
        <v>Very High</v>
      </c>
    </row>
    <row r="41" spans="1:9" x14ac:dyDescent="0.35">
      <c r="A41" s="189" t="str">
        <f>Lists!C:C</f>
        <v>ERI001</v>
      </c>
      <c r="B41" s="190">
        <f t="shared" si="4"/>
        <v>1.2</v>
      </c>
      <c r="C41" s="190">
        <f t="shared" si="5"/>
        <v>3.3</v>
      </c>
      <c r="D41" s="190">
        <f t="shared" si="6"/>
        <v>0.2</v>
      </c>
      <c r="E41" s="190">
        <f t="shared" si="7"/>
        <v>0</v>
      </c>
      <c r="F41" s="190">
        <f>'Data Reliability'!B41</f>
        <v>2.2999999999999998</v>
      </c>
      <c r="G41" s="191">
        <f>Reliability_updated!V41</f>
        <v>15.4</v>
      </c>
      <c r="H41" s="191">
        <f>'Data Reliability'!C41</f>
        <v>0</v>
      </c>
      <c r="I41" t="str">
        <f>IF(Reliability!B41="x","x",(IF(ROUNDUP(Reliability!B41,0)=1,"Very High",IF(ROUNDUP(Reliability!B41,0)=2,"High",IF(ROUNDUP(Reliability!B41,0)=3,"Medium",IF(ROUNDUP(Reliability!B41,0)=4,"Low","Very Low"))))))</f>
        <v>High</v>
      </c>
    </row>
    <row r="42" spans="1:9" x14ac:dyDescent="0.35">
      <c r="A42" s="189" t="str">
        <f>Lists!C:C</f>
        <v>ESP002</v>
      </c>
      <c r="B42" s="190">
        <f t="shared" si="4"/>
        <v>0.8</v>
      </c>
      <c r="C42" s="190">
        <f t="shared" si="5"/>
        <v>2</v>
      </c>
      <c r="D42" s="190">
        <f t="shared" si="6"/>
        <v>0.4</v>
      </c>
      <c r="E42" s="190">
        <f t="shared" si="7"/>
        <v>0</v>
      </c>
      <c r="F42" s="190">
        <f>'Data Reliability'!B42</f>
        <v>1.8</v>
      </c>
      <c r="G42" s="191">
        <f>Reliability_updated!V42</f>
        <v>28.7</v>
      </c>
      <c r="H42" s="191">
        <f>'Data Reliability'!C42</f>
        <v>0</v>
      </c>
      <c r="I42" t="str">
        <f>IF(Reliability!B42="x","x",(IF(ROUNDUP(Reliability!B42,0)=1,"Very High",IF(ROUNDUP(Reliability!B42,0)=2,"High",IF(ROUNDUP(Reliability!B42,0)=3,"Medium",IF(ROUNDUP(Reliability!B42,0)=4,"Low","Very Low"))))))</f>
        <v>Very High</v>
      </c>
    </row>
    <row r="43" spans="1:9" x14ac:dyDescent="0.35">
      <c r="A43" s="189" t="str">
        <f>Lists!C:C</f>
        <v>EST002</v>
      </c>
      <c r="B43" s="190">
        <f t="shared" si="4"/>
        <v>0.3</v>
      </c>
      <c r="C43" s="190">
        <f t="shared" si="5"/>
        <v>0.5</v>
      </c>
      <c r="D43" s="190">
        <f t="shared" si="6"/>
        <v>0.3</v>
      </c>
      <c r="E43" s="190">
        <f t="shared" si="7"/>
        <v>0</v>
      </c>
      <c r="F43" s="190">
        <f>'Data Reliability'!B43</f>
        <v>1.2</v>
      </c>
      <c r="G43" s="191">
        <f>Reliability_updated!V43</f>
        <v>22.9</v>
      </c>
      <c r="H43" s="191">
        <f>'Data Reliability'!C43</f>
        <v>0</v>
      </c>
      <c r="I43" t="str">
        <f>IF(Reliability!B43="x","x",(IF(ROUNDUP(Reliability!B43,0)=1,"Very High",IF(ROUNDUP(Reliability!B43,0)=2,"High",IF(ROUNDUP(Reliability!B43,0)=3,"Medium",IF(ROUNDUP(Reliability!B43,0)=4,"Low","Very Low"))))))</f>
        <v>Very High</v>
      </c>
    </row>
    <row r="44" spans="1:9" x14ac:dyDescent="0.35">
      <c r="A44" s="189" t="str">
        <f>Lists!C:C</f>
        <v>ETH001</v>
      </c>
      <c r="B44" s="190">
        <f t="shared" si="4"/>
        <v>1</v>
      </c>
      <c r="C44" s="190">
        <f t="shared" si="5"/>
        <v>2.5</v>
      </c>
      <c r="D44" s="190">
        <f t="shared" si="6"/>
        <v>0.5</v>
      </c>
      <c r="E44" s="190">
        <f t="shared" si="7"/>
        <v>0</v>
      </c>
      <c r="F44" s="190">
        <f>'Data Reliability'!B44</f>
        <v>2</v>
      </c>
      <c r="G44" s="191">
        <f>Reliability_updated!V44</f>
        <v>33.799999999999997</v>
      </c>
      <c r="H44" s="191">
        <f>'Data Reliability'!C44</f>
        <v>0</v>
      </c>
      <c r="I44" t="str">
        <f>IF(Reliability!B44="x","x",(IF(ROUNDUP(Reliability!B44,0)=1,"Very High",IF(ROUNDUP(Reliability!B44,0)=2,"High",IF(ROUNDUP(Reliability!B44,0)=3,"Medium",IF(ROUNDUP(Reliability!B44,0)=4,"Low","Very Low"))))))</f>
        <v>Very High</v>
      </c>
    </row>
    <row r="45" spans="1:9" x14ac:dyDescent="0.35">
      <c r="A45" s="189" t="str">
        <f>Lists!C:C</f>
        <v>ETH003</v>
      </c>
      <c r="B45" s="190">
        <f t="shared" si="4"/>
        <v>2.1</v>
      </c>
      <c r="C45" s="190">
        <f t="shared" si="5"/>
        <v>3</v>
      </c>
      <c r="D45" s="190">
        <f t="shared" si="6"/>
        <v>1.5</v>
      </c>
      <c r="E45" s="190">
        <f t="shared" si="7"/>
        <v>1.7</v>
      </c>
      <c r="F45" s="190">
        <f>'Data Reliability'!B45</f>
        <v>2.2000000000000002</v>
      </c>
      <c r="G45" s="191">
        <f>Reliability_updated!V45</f>
        <v>107.5</v>
      </c>
      <c r="H45" s="191">
        <f>'Data Reliability'!C45</f>
        <v>1</v>
      </c>
      <c r="I45" t="str">
        <f>IF(Reliability!B45="x","x",(IF(ROUNDUP(Reliability!B45,0)=1,"Very High",IF(ROUNDUP(Reliability!B45,0)=2,"High",IF(ROUNDUP(Reliability!B45,0)=3,"Medium",IF(ROUNDUP(Reliability!B45,0)=4,"Low","Very Low"))))))</f>
        <v>Medium</v>
      </c>
    </row>
    <row r="46" spans="1:9" x14ac:dyDescent="0.35">
      <c r="A46" s="189" t="str">
        <f>Lists!C:C</f>
        <v>ETH004</v>
      </c>
      <c r="B46" s="190">
        <f t="shared" si="4"/>
        <v>1.2</v>
      </c>
      <c r="C46" s="190">
        <f t="shared" si="5"/>
        <v>3</v>
      </c>
      <c r="D46" s="190">
        <f t="shared" si="6"/>
        <v>0.5</v>
      </c>
      <c r="E46" s="190">
        <f t="shared" si="7"/>
        <v>0</v>
      </c>
      <c r="F46" s="190">
        <f>'Data Reliability'!B46</f>
        <v>2.2000000000000002</v>
      </c>
      <c r="G46" s="191">
        <f>Reliability_updated!V46</f>
        <v>33.799999999999997</v>
      </c>
      <c r="H46" s="191">
        <f>'Data Reliability'!C46</f>
        <v>0</v>
      </c>
      <c r="I46" t="str">
        <f>IF(Reliability!B46="x","x",(IF(ROUNDUP(Reliability!B46,0)=1,"Very High",IF(ROUNDUP(Reliability!B46,0)=2,"High",IF(ROUNDUP(Reliability!B46,0)=3,"Medium",IF(ROUNDUP(Reliability!B46,0)=4,"Low","Very Low"))))))</f>
        <v>High</v>
      </c>
    </row>
    <row r="47" spans="1:9" x14ac:dyDescent="0.35">
      <c r="A47" s="189" t="str">
        <f>Lists!C:C</f>
        <v>ETH005</v>
      </c>
      <c r="B47" s="190">
        <f t="shared" si="4"/>
        <v>1.3</v>
      </c>
      <c r="C47" s="190">
        <f t="shared" si="5"/>
        <v>2.5</v>
      </c>
      <c r="D47" s="190">
        <f t="shared" si="6"/>
        <v>1.5</v>
      </c>
      <c r="E47" s="190">
        <f t="shared" si="7"/>
        <v>0</v>
      </c>
      <c r="F47" s="190">
        <f>'Data Reliability'!B47</f>
        <v>2</v>
      </c>
      <c r="G47" s="191">
        <f>Reliability_updated!V47</f>
        <v>107.5</v>
      </c>
      <c r="H47" s="191">
        <f>'Data Reliability'!C47</f>
        <v>0</v>
      </c>
      <c r="I47" t="str">
        <f>IF(Reliability!B47="x","x",(IF(ROUNDUP(Reliability!B47,0)=1,"Very High",IF(ROUNDUP(Reliability!B47,0)=2,"High",IF(ROUNDUP(Reliability!B47,0)=3,"Medium",IF(ROUNDUP(Reliability!B47,0)=4,"Low","Very Low"))))))</f>
        <v>High</v>
      </c>
    </row>
    <row r="48" spans="1:9" x14ac:dyDescent="0.35">
      <c r="A48" s="189" t="str">
        <f>Lists!C:C</f>
        <v>GRC002</v>
      </c>
      <c r="B48" s="190">
        <f t="shared" si="4"/>
        <v>1.1000000000000001</v>
      </c>
      <c r="C48" s="190">
        <f t="shared" si="5"/>
        <v>3</v>
      </c>
      <c r="D48" s="190">
        <f t="shared" si="6"/>
        <v>0.2</v>
      </c>
      <c r="E48" s="190">
        <f t="shared" si="7"/>
        <v>0</v>
      </c>
      <c r="F48" s="190">
        <f>'Data Reliability'!B48</f>
        <v>2.2000000000000002</v>
      </c>
      <c r="G48" s="191">
        <f>Reliability_updated!V48</f>
        <v>12.1</v>
      </c>
      <c r="H48" s="191">
        <f>'Data Reliability'!C48</f>
        <v>0</v>
      </c>
      <c r="I48" t="str">
        <f>IF(Reliability!B48="x","x",(IF(ROUNDUP(Reliability!B48,0)=1,"Very High",IF(ROUNDUP(Reliability!B48,0)=2,"High",IF(ROUNDUP(Reliability!B48,0)=3,"Medium",IF(ROUNDUP(Reliability!B48,0)=4,"Low","Very Low"))))))</f>
        <v>High</v>
      </c>
    </row>
    <row r="49" spans="1:9" x14ac:dyDescent="0.35">
      <c r="A49" s="189" t="str">
        <f>Lists!C:C</f>
        <v>GTM001</v>
      </c>
      <c r="B49" s="190">
        <f t="shared" si="4"/>
        <v>1.3</v>
      </c>
      <c r="C49" s="190">
        <f t="shared" si="5"/>
        <v>2.8</v>
      </c>
      <c r="D49" s="190">
        <f t="shared" si="6"/>
        <v>1.1000000000000001</v>
      </c>
      <c r="E49" s="190">
        <f t="shared" si="7"/>
        <v>0</v>
      </c>
      <c r="F49" s="190">
        <f>'Data Reliability'!B49</f>
        <v>2.1</v>
      </c>
      <c r="G49" s="191">
        <f>Reliability_updated!V49</f>
        <v>80.5</v>
      </c>
      <c r="H49" s="191">
        <f>'Data Reliability'!C49</f>
        <v>0</v>
      </c>
      <c r="I49" t="str">
        <f>IF(Reliability!B49="x","x",(IF(ROUNDUP(Reliability!B49,0)=1,"Very High",IF(ROUNDUP(Reliability!B49,0)=2,"High",IF(ROUNDUP(Reliability!B49,0)=3,"Medium",IF(ROUNDUP(Reliability!B49,0)=4,"Low","Very Low"))))))</f>
        <v>High</v>
      </c>
    </row>
    <row r="50" spans="1:9" x14ac:dyDescent="0.35">
      <c r="A50" s="189" t="str">
        <f>Lists!C:C</f>
        <v>HND001</v>
      </c>
      <c r="B50" s="190">
        <f t="shared" si="4"/>
        <v>1.6</v>
      </c>
      <c r="C50" s="190">
        <f t="shared" si="5"/>
        <v>3.8</v>
      </c>
      <c r="D50" s="190">
        <f t="shared" si="6"/>
        <v>1.1000000000000001</v>
      </c>
      <c r="E50" s="190">
        <f t="shared" si="7"/>
        <v>0</v>
      </c>
      <c r="F50" s="190">
        <f>'Data Reliability'!B50</f>
        <v>2.5</v>
      </c>
      <c r="G50" s="191">
        <f>Reliability_updated!V50</f>
        <v>80.8</v>
      </c>
      <c r="H50" s="191">
        <f>'Data Reliability'!C50</f>
        <v>0</v>
      </c>
      <c r="I50" t="str">
        <f>IF(Reliability!B50="x","x",(IF(ROUNDUP(Reliability!B50,0)=1,"Very High",IF(ROUNDUP(Reliability!B50,0)=2,"High",IF(ROUNDUP(Reliability!B50,0)=3,"Medium",IF(ROUNDUP(Reliability!B50,0)=4,"Low","Very Low"))))))</f>
        <v>High</v>
      </c>
    </row>
    <row r="51" spans="1:9" x14ac:dyDescent="0.35">
      <c r="A51" s="189" t="str">
        <f>Lists!C:C</f>
        <v>HTI001</v>
      </c>
      <c r="B51" s="190">
        <f t="shared" si="4"/>
        <v>1.4</v>
      </c>
      <c r="C51" s="190">
        <f t="shared" si="5"/>
        <v>3</v>
      </c>
      <c r="D51" s="190">
        <f t="shared" si="6"/>
        <v>1.2</v>
      </c>
      <c r="E51" s="190">
        <f t="shared" si="7"/>
        <v>0</v>
      </c>
      <c r="F51" s="190">
        <f>'Data Reliability'!B51</f>
        <v>2.2000000000000002</v>
      </c>
      <c r="G51" s="191">
        <f>Reliability_updated!V51</f>
        <v>91.6</v>
      </c>
      <c r="H51" s="191">
        <f>'Data Reliability'!C51</f>
        <v>0</v>
      </c>
      <c r="I51" t="str">
        <f>IF(Reliability!B51="x","x",(IF(ROUNDUP(Reliability!B51,0)=1,"Very High",IF(ROUNDUP(Reliability!B51,0)=2,"High",IF(ROUNDUP(Reliability!B51,0)=3,"Medium",IF(ROUNDUP(Reliability!B51,0)=4,"Low","Very Low"))))))</f>
        <v>High</v>
      </c>
    </row>
    <row r="52" spans="1:9" x14ac:dyDescent="0.35">
      <c r="A52" s="189" t="str">
        <f>Lists!C:C</f>
        <v>HUN002</v>
      </c>
      <c r="B52" s="190">
        <f t="shared" si="4"/>
        <v>0.3</v>
      </c>
      <c r="C52" s="190">
        <f t="shared" si="5"/>
        <v>0.5</v>
      </c>
      <c r="D52" s="190">
        <f t="shared" si="6"/>
        <v>0.3</v>
      </c>
      <c r="E52" s="190">
        <f t="shared" si="7"/>
        <v>0</v>
      </c>
      <c r="F52" s="190">
        <f>'Data Reliability'!B52</f>
        <v>1.2</v>
      </c>
      <c r="G52" s="191">
        <f>Reliability_updated!V52</f>
        <v>22.3</v>
      </c>
      <c r="H52" s="191">
        <f>'Data Reliability'!C52</f>
        <v>0</v>
      </c>
      <c r="I52" t="str">
        <f>IF(Reliability!B52="x","x",(IF(ROUNDUP(Reliability!B52,0)=1,"Very High",IF(ROUNDUP(Reliability!B52,0)=2,"High",IF(ROUNDUP(Reliability!B52,0)=3,"Medium",IF(ROUNDUP(Reliability!B52,0)=4,"Low","Very Low"))))))</f>
        <v>Very High</v>
      </c>
    </row>
    <row r="53" spans="1:9" x14ac:dyDescent="0.35">
      <c r="A53" s="189" t="str">
        <f>Lists!C:C</f>
        <v>IDN002</v>
      </c>
      <c r="B53" s="190">
        <f t="shared" si="4"/>
        <v>1.1000000000000001</v>
      </c>
      <c r="C53" s="190">
        <f t="shared" si="5"/>
        <v>3</v>
      </c>
      <c r="D53" s="190">
        <f t="shared" si="6"/>
        <v>0.4</v>
      </c>
      <c r="E53" s="190">
        <f t="shared" si="7"/>
        <v>0</v>
      </c>
      <c r="F53" s="190">
        <f>'Data Reliability'!B53</f>
        <v>2.2000000000000002</v>
      </c>
      <c r="G53" s="191">
        <f>Reliability_updated!V53</f>
        <v>32.4</v>
      </c>
      <c r="H53" s="191">
        <f>'Data Reliability'!C53</f>
        <v>0</v>
      </c>
      <c r="I53" t="str">
        <f>IF(Reliability!B53="x","x",(IF(ROUNDUP(Reliability!B53,0)=1,"Very High",IF(ROUNDUP(Reliability!B53,0)=2,"High",IF(ROUNDUP(Reliability!B53,0)=3,"Medium",IF(ROUNDUP(Reliability!B53,0)=4,"Low","Very Low"))))))</f>
        <v>High</v>
      </c>
    </row>
    <row r="54" spans="1:9" x14ac:dyDescent="0.35">
      <c r="A54" s="189" t="str">
        <f>Lists!C:C</f>
        <v>IND006</v>
      </c>
      <c r="B54" s="190">
        <f t="shared" si="4"/>
        <v>0.8</v>
      </c>
      <c r="C54" s="190">
        <f t="shared" si="5"/>
        <v>2</v>
      </c>
      <c r="D54" s="190">
        <f t="shared" si="6"/>
        <v>0.3</v>
      </c>
      <c r="E54" s="190">
        <f t="shared" si="7"/>
        <v>0</v>
      </c>
      <c r="F54" s="190">
        <f>'Data Reliability'!B54</f>
        <v>1.8</v>
      </c>
      <c r="G54" s="191">
        <f>Reliability_updated!V54</f>
        <v>20.6</v>
      </c>
      <c r="H54" s="191">
        <f>'Data Reliability'!C54</f>
        <v>0</v>
      </c>
      <c r="I54" t="str">
        <f>IF(Reliability!B54="x","x",(IF(ROUNDUP(Reliability!B54,0)=1,"Very High",IF(ROUNDUP(Reliability!B54,0)=2,"High",IF(ROUNDUP(Reliability!B54,0)=3,"Medium",IF(ROUNDUP(Reliability!B54,0)=4,"Low","Very Low"))))))</f>
        <v>Very High</v>
      </c>
    </row>
    <row r="55" spans="1:9" x14ac:dyDescent="0.35">
      <c r="A55" s="189" t="str">
        <f>Lists!C:C</f>
        <v>IRN004</v>
      </c>
      <c r="B55" s="190">
        <f t="shared" si="4"/>
        <v>2.5</v>
      </c>
      <c r="C55" s="190">
        <f t="shared" si="5"/>
        <v>4</v>
      </c>
      <c r="D55" s="190">
        <f t="shared" si="6"/>
        <v>0.3</v>
      </c>
      <c r="E55" s="190">
        <f t="shared" si="7"/>
        <v>3.3</v>
      </c>
      <c r="F55" s="190">
        <f>'Data Reliability'!B55</f>
        <v>2.6</v>
      </c>
      <c r="G55" s="191">
        <f>Reliability_updated!V55</f>
        <v>21.9</v>
      </c>
      <c r="H55" s="191">
        <f>'Data Reliability'!C55</f>
        <v>2</v>
      </c>
      <c r="I55" t="str">
        <f>IF(Reliability!B55="x","x",(IF(ROUNDUP(Reliability!B55,0)=1,"Very High",IF(ROUNDUP(Reliability!B55,0)=2,"High",IF(ROUNDUP(Reliability!B55,0)=3,"Medium",IF(ROUNDUP(Reliability!B55,0)=4,"Low","Very Low"))))))</f>
        <v>Medium</v>
      </c>
    </row>
    <row r="56" spans="1:9" x14ac:dyDescent="0.35">
      <c r="A56" s="189" t="str">
        <f>Lists!C:C</f>
        <v>IRQ001</v>
      </c>
      <c r="B56" s="190">
        <f t="shared" si="4"/>
        <v>0.8</v>
      </c>
      <c r="C56" s="190">
        <f t="shared" si="5"/>
        <v>2.2999999999999998</v>
      </c>
      <c r="D56" s="190">
        <f t="shared" si="6"/>
        <v>0.1</v>
      </c>
      <c r="E56" s="190">
        <f t="shared" si="7"/>
        <v>0</v>
      </c>
      <c r="F56" s="190">
        <f>'Data Reliability'!B56</f>
        <v>1.9</v>
      </c>
      <c r="G56" s="191">
        <f>Reliability_updated!V56</f>
        <v>11.1</v>
      </c>
      <c r="H56" s="191">
        <f>'Data Reliability'!C56</f>
        <v>0</v>
      </c>
      <c r="I56" t="str">
        <f>IF(Reliability!B56="x","x",(IF(ROUNDUP(Reliability!B56,0)=1,"Very High",IF(ROUNDUP(Reliability!B56,0)=2,"High",IF(ROUNDUP(Reliability!B56,0)=3,"Medium",IF(ROUNDUP(Reliability!B56,0)=4,"Low","Very Low"))))))</f>
        <v>Very High</v>
      </c>
    </row>
    <row r="57" spans="1:9" x14ac:dyDescent="0.35">
      <c r="A57" s="189" t="str">
        <f>Lists!C:C</f>
        <v>IRQ002</v>
      </c>
      <c r="B57" s="190">
        <f t="shared" si="4"/>
        <v>0.9</v>
      </c>
      <c r="C57" s="190">
        <f t="shared" si="5"/>
        <v>2.5</v>
      </c>
      <c r="D57" s="190">
        <f t="shared" si="6"/>
        <v>0.1</v>
      </c>
      <c r="E57" s="190">
        <f t="shared" si="7"/>
        <v>0</v>
      </c>
      <c r="F57" s="190">
        <f>'Data Reliability'!B57</f>
        <v>2</v>
      </c>
      <c r="G57" s="191">
        <f>Reliability_updated!V57</f>
        <v>11.1</v>
      </c>
      <c r="H57" s="191">
        <f>'Data Reliability'!C57</f>
        <v>0</v>
      </c>
      <c r="I57" t="str">
        <f>IF(Reliability!B57="x","x",(IF(ROUNDUP(Reliability!B57,0)=1,"Very High",IF(ROUNDUP(Reliability!B57,0)=2,"High",IF(ROUNDUP(Reliability!B57,0)=3,"Medium",IF(ROUNDUP(Reliability!B57,0)=4,"Low","Very Low"))))))</f>
        <v>Very High</v>
      </c>
    </row>
    <row r="58" spans="1:9" x14ac:dyDescent="0.35">
      <c r="A58" s="189" t="str">
        <f>Lists!C:C</f>
        <v>IRQ003</v>
      </c>
      <c r="B58" s="190">
        <f t="shared" si="4"/>
        <v>1.3</v>
      </c>
      <c r="C58" s="190">
        <f t="shared" si="5"/>
        <v>2</v>
      </c>
      <c r="D58" s="190">
        <f t="shared" si="6"/>
        <v>0.1</v>
      </c>
      <c r="E58" s="190">
        <f t="shared" si="7"/>
        <v>1.7</v>
      </c>
      <c r="F58" s="190">
        <f>'Data Reliability'!B58</f>
        <v>1.8</v>
      </c>
      <c r="G58" s="191">
        <f>Reliability_updated!V58</f>
        <v>11.1</v>
      </c>
      <c r="H58" s="191">
        <f>'Data Reliability'!C58</f>
        <v>1</v>
      </c>
      <c r="I58" t="str">
        <f>IF(Reliability!B58="x","x",(IF(ROUNDUP(Reliability!B58,0)=1,"Very High",IF(ROUNDUP(Reliability!B58,0)=2,"High",IF(ROUNDUP(Reliability!B58,0)=3,"Medium",IF(ROUNDUP(Reliability!B58,0)=4,"Low","Very Low"))))))</f>
        <v>High</v>
      </c>
    </row>
    <row r="59" spans="1:9" x14ac:dyDescent="0.35">
      <c r="A59" s="189" t="str">
        <f>Lists!C:C</f>
        <v>ITA002</v>
      </c>
      <c r="B59" s="190">
        <f t="shared" si="4"/>
        <v>0.7</v>
      </c>
      <c r="C59" s="190">
        <f t="shared" si="5"/>
        <v>1.8</v>
      </c>
      <c r="D59" s="190">
        <f t="shared" si="6"/>
        <v>0.4</v>
      </c>
      <c r="E59" s="190">
        <f t="shared" si="7"/>
        <v>0</v>
      </c>
      <c r="F59" s="190">
        <f>'Data Reliability'!B59</f>
        <v>1.7</v>
      </c>
      <c r="G59" s="191">
        <f>Reliability_updated!V59</f>
        <v>28.4</v>
      </c>
      <c r="H59" s="191">
        <f>'Data Reliability'!C59</f>
        <v>0</v>
      </c>
      <c r="I59" t="str">
        <f>IF(Reliability!B59="x","x",(IF(ROUNDUP(Reliability!B59,0)=1,"Very High",IF(ROUNDUP(Reliability!B59,0)=2,"High",IF(ROUNDUP(Reliability!B59,0)=3,"Medium",IF(ROUNDUP(Reliability!B59,0)=4,"Low","Very Low"))))))</f>
        <v>Very High</v>
      </c>
    </row>
    <row r="60" spans="1:9" x14ac:dyDescent="0.35">
      <c r="A60" s="189" t="str">
        <f>Lists!C:C</f>
        <v>JOR002</v>
      </c>
      <c r="B60" s="190">
        <f t="shared" si="4"/>
        <v>1.3</v>
      </c>
      <c r="C60" s="190">
        <f t="shared" si="5"/>
        <v>3.8</v>
      </c>
      <c r="D60" s="190">
        <f t="shared" si="6"/>
        <v>0.1</v>
      </c>
      <c r="E60" s="190">
        <f t="shared" si="7"/>
        <v>0</v>
      </c>
      <c r="F60" s="190">
        <f>'Data Reliability'!B60</f>
        <v>2.5</v>
      </c>
      <c r="G60" s="191">
        <f>Reliability_updated!V60</f>
        <v>11.2</v>
      </c>
      <c r="H60" s="191">
        <f>'Data Reliability'!C60</f>
        <v>0</v>
      </c>
      <c r="I60" t="str">
        <f>IF(Reliability!B60="x","x",(IF(ROUNDUP(Reliability!B60,0)=1,"Very High",IF(ROUNDUP(Reliability!B60,0)=2,"High",IF(ROUNDUP(Reliability!B60,0)=3,"Medium",IF(ROUNDUP(Reliability!B60,0)=4,"Low","Very Low"))))))</f>
        <v>High</v>
      </c>
    </row>
    <row r="61" spans="1:9" x14ac:dyDescent="0.35">
      <c r="A61" s="189" t="str">
        <f>Lists!C:C</f>
        <v>KEN001</v>
      </c>
      <c r="B61" s="190">
        <f t="shared" si="4"/>
        <v>1.4</v>
      </c>
      <c r="C61" s="190">
        <f t="shared" si="5"/>
        <v>3.5</v>
      </c>
      <c r="D61" s="190">
        <f t="shared" si="6"/>
        <v>0.6</v>
      </c>
      <c r="E61" s="190">
        <f t="shared" si="7"/>
        <v>0</v>
      </c>
      <c r="F61" s="190">
        <f>'Data Reliability'!B61</f>
        <v>2.4</v>
      </c>
      <c r="G61" s="191">
        <f>Reliability_updated!V61</f>
        <v>47.9</v>
      </c>
      <c r="H61" s="191">
        <f>'Data Reliability'!C61</f>
        <v>0</v>
      </c>
      <c r="I61" t="str">
        <f>IF(Reliability!B61="x","x",(IF(ROUNDUP(Reliability!B61,0)=1,"Very High",IF(ROUNDUP(Reliability!B61,0)=2,"High",IF(ROUNDUP(Reliability!B61,0)=3,"Medium",IF(ROUNDUP(Reliability!B61,0)=4,"Low","Very Low"))))))</f>
        <v>High</v>
      </c>
    </row>
    <row r="62" spans="1:9" x14ac:dyDescent="0.35">
      <c r="A62" s="189" t="str">
        <f>Lists!C:C</f>
        <v>KEN002</v>
      </c>
      <c r="B62" s="190">
        <f t="shared" si="4"/>
        <v>1.3</v>
      </c>
      <c r="C62" s="190">
        <f t="shared" si="5"/>
        <v>2</v>
      </c>
      <c r="D62" s="190">
        <f t="shared" si="6"/>
        <v>0.2</v>
      </c>
      <c r="E62" s="190">
        <f t="shared" si="7"/>
        <v>1.7</v>
      </c>
      <c r="F62" s="190">
        <f>'Data Reliability'!B62</f>
        <v>1.8</v>
      </c>
      <c r="G62" s="191">
        <f>Reliability_updated!V62</f>
        <v>15.5</v>
      </c>
      <c r="H62" s="191">
        <f>'Data Reliability'!C62</f>
        <v>1</v>
      </c>
      <c r="I62" t="str">
        <f>IF(Reliability!B62="x","x",(IF(ROUNDUP(Reliability!B62,0)=1,"Very High",IF(ROUNDUP(Reliability!B62,0)=2,"High",IF(ROUNDUP(Reliability!B62,0)=3,"Medium",IF(ROUNDUP(Reliability!B62,0)=4,"Low","Very Low"))))))</f>
        <v>High</v>
      </c>
    </row>
    <row r="63" spans="1:9" x14ac:dyDescent="0.35">
      <c r="A63" s="189" t="str">
        <f>Lists!C:C</f>
        <v>KEN003</v>
      </c>
      <c r="B63" s="190">
        <f t="shared" si="4"/>
        <v>0.8</v>
      </c>
      <c r="C63" s="190">
        <f t="shared" si="5"/>
        <v>2.2999999999999998</v>
      </c>
      <c r="D63" s="190">
        <f t="shared" si="6"/>
        <v>0.2</v>
      </c>
      <c r="E63" s="190">
        <f t="shared" si="7"/>
        <v>0</v>
      </c>
      <c r="F63" s="190">
        <f>'Data Reliability'!B63</f>
        <v>1.9</v>
      </c>
      <c r="G63" s="191">
        <f>Reliability_updated!V63</f>
        <v>15.5</v>
      </c>
      <c r="H63" s="191">
        <f>'Data Reliability'!C63</f>
        <v>0</v>
      </c>
      <c r="I63" t="str">
        <f>IF(Reliability!B63="x","x",(IF(ROUNDUP(Reliability!B63,0)=1,"Very High",IF(ROUNDUP(Reliability!B63,0)=2,"High",IF(ROUNDUP(Reliability!B63,0)=3,"Medium",IF(ROUNDUP(Reliability!B63,0)=4,"Low","Very Low"))))))</f>
        <v>Very High</v>
      </c>
    </row>
    <row r="64" spans="1:9" x14ac:dyDescent="0.35">
      <c r="A64" s="189" t="str">
        <f>Lists!C:C</f>
        <v>LAO004</v>
      </c>
      <c r="B64" s="190">
        <f t="shared" si="4"/>
        <v>0.4</v>
      </c>
      <c r="C64" s="190">
        <f t="shared" si="5"/>
        <v>1</v>
      </c>
      <c r="D64" s="190">
        <f t="shared" si="6"/>
        <v>0.3</v>
      </c>
      <c r="E64" s="190">
        <f t="shared" si="7"/>
        <v>0</v>
      </c>
      <c r="F64" s="190">
        <f>'Data Reliability'!B64</f>
        <v>1.4</v>
      </c>
      <c r="G64" s="191">
        <f>Reliability_updated!V64</f>
        <v>22.9</v>
      </c>
      <c r="H64" s="191">
        <f>'Data Reliability'!C64</f>
        <v>0</v>
      </c>
      <c r="I64" t="str">
        <f>IF(Reliability!B64="x","x",(IF(ROUNDUP(Reliability!B64,0)=1,"Very High",IF(ROUNDUP(Reliability!B64,0)=2,"High",IF(ROUNDUP(Reliability!B64,0)=3,"Medium",IF(ROUNDUP(Reliability!B64,0)=4,"Low","Very Low"))))))</f>
        <v>Very High</v>
      </c>
    </row>
    <row r="65" spans="1:9" x14ac:dyDescent="0.35">
      <c r="A65" s="189" t="str">
        <f>Lists!C:C</f>
        <v>LBN002</v>
      </c>
      <c r="B65" s="190">
        <f t="shared" si="4"/>
        <v>0.8</v>
      </c>
      <c r="C65" s="190">
        <f t="shared" si="5"/>
        <v>2.2999999999999998</v>
      </c>
      <c r="D65" s="190">
        <f t="shared" si="6"/>
        <v>0.1</v>
      </c>
      <c r="E65" s="190">
        <f t="shared" si="7"/>
        <v>0</v>
      </c>
      <c r="F65" s="190">
        <f>'Data Reliability'!B65</f>
        <v>1.9</v>
      </c>
      <c r="G65" s="191">
        <f>Reliability_updated!V65</f>
        <v>10.1</v>
      </c>
      <c r="H65" s="191">
        <f>'Data Reliability'!C65</f>
        <v>0</v>
      </c>
      <c r="I65" t="str">
        <f>IF(Reliability!B65="x","x",(IF(ROUNDUP(Reliability!B65,0)=1,"Very High",IF(ROUNDUP(Reliability!B65,0)=2,"High",IF(ROUNDUP(Reliability!B65,0)=3,"Medium",IF(ROUNDUP(Reliability!B65,0)=4,"Low","Very Low"))))))</f>
        <v>Very High</v>
      </c>
    </row>
    <row r="66" spans="1:9" x14ac:dyDescent="0.35">
      <c r="A66" s="189" t="str">
        <f>Lists!C:C</f>
        <v>LBN006</v>
      </c>
      <c r="B66" s="190">
        <f t="shared" si="4"/>
        <v>0.7</v>
      </c>
      <c r="C66" s="190">
        <f t="shared" si="5"/>
        <v>2</v>
      </c>
      <c r="D66" s="190">
        <f t="shared" si="6"/>
        <v>0.1</v>
      </c>
      <c r="E66" s="190">
        <f t="shared" si="7"/>
        <v>0</v>
      </c>
      <c r="F66" s="190">
        <f>'Data Reliability'!B66</f>
        <v>1.8</v>
      </c>
      <c r="G66" s="191">
        <f>Reliability_updated!V66</f>
        <v>10.1</v>
      </c>
      <c r="H66" s="191">
        <f>'Data Reliability'!C66</f>
        <v>0</v>
      </c>
      <c r="I66" t="str">
        <f>IF(Reliability!B66="x","x",(IF(ROUNDUP(Reliability!B66,0)=1,"Very High",IF(ROUNDUP(Reliability!B66,0)=2,"High",IF(ROUNDUP(Reliability!B66,0)=3,"Medium",IF(ROUNDUP(Reliability!B66,0)=4,"Low","Very Low"))))))</f>
        <v>Very High</v>
      </c>
    </row>
    <row r="67" spans="1:9" x14ac:dyDescent="0.35">
      <c r="A67" s="189" t="str">
        <f>Lists!C:C</f>
        <v>LBY001</v>
      </c>
      <c r="B67" s="190">
        <f t="shared" ref="B67:B98" si="8">ROUND(AVERAGE(C67:E67),1)</f>
        <v>0.8</v>
      </c>
      <c r="C67" s="190">
        <f t="shared" ref="C67:C98" si="9">IF(F67="x","x",ROUND((5-(3-F67)/2*5),1))</f>
        <v>2</v>
      </c>
      <c r="D67" s="190">
        <f t="shared" ref="D67:D98" si="10">IF(G67&gt;365,5,ROUND((5-(365-G67)/364*5),1))</f>
        <v>0.4</v>
      </c>
      <c r="E67" s="190">
        <f t="shared" ref="E67:E98" si="11">IF(H67&gt;3,5,ROUND((5-(3-H67)/3*5),1))</f>
        <v>0</v>
      </c>
      <c r="F67" s="190">
        <f>'Data Reliability'!B67</f>
        <v>1.8</v>
      </c>
      <c r="G67" s="191">
        <f>Reliability_updated!V67</f>
        <v>27.1</v>
      </c>
      <c r="H67" s="191">
        <f>'Data Reliability'!C67</f>
        <v>0</v>
      </c>
      <c r="I67" t="str">
        <f>IF(Reliability!B67="x","x",(IF(ROUNDUP(Reliability!B67,0)=1,"Very High",IF(ROUNDUP(Reliability!B67,0)=2,"High",IF(ROUNDUP(Reliability!B67,0)=3,"Medium",IF(ROUNDUP(Reliability!B67,0)=4,"Low","Very Low"))))))</f>
        <v>Very High</v>
      </c>
    </row>
    <row r="68" spans="1:9" x14ac:dyDescent="0.35">
      <c r="A68" s="189" t="str">
        <f>Lists!C:C</f>
        <v>LBY002</v>
      </c>
      <c r="B68" s="190">
        <f t="shared" si="8"/>
        <v>1.1000000000000001</v>
      </c>
      <c r="C68" s="190">
        <f t="shared" si="9"/>
        <v>2</v>
      </c>
      <c r="D68" s="190">
        <f t="shared" si="10"/>
        <v>1.4</v>
      </c>
      <c r="E68" s="190">
        <f t="shared" si="11"/>
        <v>0</v>
      </c>
      <c r="F68" s="190">
        <f>'Data Reliability'!B68</f>
        <v>1.8</v>
      </c>
      <c r="G68" s="191">
        <f>Reliability_updated!V68</f>
        <v>102.7</v>
      </c>
      <c r="H68" s="191">
        <f>'Data Reliability'!C68</f>
        <v>0</v>
      </c>
      <c r="I68" t="str">
        <f>IF(Reliability!B68="x","x",(IF(ROUNDUP(Reliability!B68,0)=1,"Very High",IF(ROUNDUP(Reliability!B68,0)=2,"High",IF(ROUNDUP(Reliability!B68,0)=3,"Medium",IF(ROUNDUP(Reliability!B68,0)=4,"Low","Very Low"))))))</f>
        <v>High</v>
      </c>
    </row>
    <row r="69" spans="1:9" x14ac:dyDescent="0.35">
      <c r="A69" s="189" t="str">
        <f>Lists!C:C</f>
        <v>LBY004</v>
      </c>
      <c r="B69" s="190">
        <f t="shared" si="8"/>
        <v>0.3</v>
      </c>
      <c r="C69" s="190">
        <f t="shared" si="9"/>
        <v>0.5</v>
      </c>
      <c r="D69" s="190">
        <f t="shared" si="10"/>
        <v>0.4</v>
      </c>
      <c r="E69" s="190">
        <f t="shared" si="11"/>
        <v>0</v>
      </c>
      <c r="F69" s="190">
        <f>'Data Reliability'!B69</f>
        <v>1.2</v>
      </c>
      <c r="G69" s="191">
        <f>Reliability_updated!V69</f>
        <v>27.1</v>
      </c>
      <c r="H69" s="191">
        <f>'Data Reliability'!C69</f>
        <v>0</v>
      </c>
      <c r="I69" t="str">
        <f>IF(Reliability!B69="x","x",(IF(ROUNDUP(Reliability!B69,0)=1,"Very High",IF(ROUNDUP(Reliability!B69,0)=2,"High",IF(ROUNDUP(Reliability!B69,0)=3,"Medium",IF(ROUNDUP(Reliability!B69,0)=4,"Low","Very Low"))))))</f>
        <v>Very High</v>
      </c>
    </row>
    <row r="70" spans="1:9" x14ac:dyDescent="0.35">
      <c r="A70" s="189" t="str">
        <f>Lists!C:C</f>
        <v>LKA001</v>
      </c>
      <c r="B70" s="190">
        <f t="shared" si="8"/>
        <v>0.7</v>
      </c>
      <c r="C70" s="190">
        <f t="shared" si="9"/>
        <v>2</v>
      </c>
      <c r="D70" s="190">
        <f t="shared" si="10"/>
        <v>0.2</v>
      </c>
      <c r="E70" s="190">
        <f t="shared" si="11"/>
        <v>0</v>
      </c>
      <c r="F70" s="190">
        <f>'Data Reliability'!B70</f>
        <v>1.8</v>
      </c>
      <c r="G70" s="191">
        <f>Reliability_updated!V70</f>
        <v>12.1</v>
      </c>
      <c r="H70" s="191">
        <f>'Data Reliability'!C70</f>
        <v>0</v>
      </c>
      <c r="I70" t="str">
        <f>IF(Reliability!B70="x","x",(IF(ROUNDUP(Reliability!B70,0)=1,"Very High",IF(ROUNDUP(Reliability!B70,0)=2,"High",IF(ROUNDUP(Reliability!B70,0)=3,"Medium",IF(ROUNDUP(Reliability!B70,0)=4,"Low","Very Low"))))))</f>
        <v>Very High</v>
      </c>
    </row>
    <row r="71" spans="1:9" x14ac:dyDescent="0.35">
      <c r="A71" s="189" t="str">
        <f>Lists!C:C</f>
        <v>LKA005</v>
      </c>
      <c r="B71" s="190">
        <f t="shared" si="8"/>
        <v>0.8</v>
      </c>
      <c r="C71" s="190">
        <f t="shared" si="9"/>
        <v>2</v>
      </c>
      <c r="D71" s="190">
        <f t="shared" si="10"/>
        <v>0.3</v>
      </c>
      <c r="E71" s="190">
        <f t="shared" si="11"/>
        <v>0</v>
      </c>
      <c r="F71" s="190">
        <f>'Data Reliability'!B71</f>
        <v>1.8</v>
      </c>
      <c r="G71" s="191">
        <f>Reliability_updated!V71</f>
        <v>22.6</v>
      </c>
      <c r="H71" s="191">
        <f>'Data Reliability'!C71</f>
        <v>0</v>
      </c>
      <c r="I71" t="str">
        <f>IF(Reliability!B71="x","x",(IF(ROUNDUP(Reliability!B71,0)=1,"Very High",IF(ROUNDUP(Reliability!B71,0)=2,"High",IF(ROUNDUP(Reliability!B71,0)=3,"Medium",IF(ROUNDUP(Reliability!B71,0)=4,"Low","Very Low"))))))</f>
        <v>Very High</v>
      </c>
    </row>
    <row r="72" spans="1:9" x14ac:dyDescent="0.35">
      <c r="A72" s="189" t="str">
        <f>Lists!C:C</f>
        <v>LKA006</v>
      </c>
      <c r="B72" s="190">
        <f t="shared" si="8"/>
        <v>0.7</v>
      </c>
      <c r="C72" s="190">
        <f t="shared" si="9"/>
        <v>2</v>
      </c>
      <c r="D72" s="190">
        <f t="shared" si="10"/>
        <v>0.2</v>
      </c>
      <c r="E72" s="190">
        <f t="shared" si="11"/>
        <v>0</v>
      </c>
      <c r="F72" s="190">
        <f>'Data Reliability'!B72</f>
        <v>1.8</v>
      </c>
      <c r="G72" s="191">
        <f>Reliability_updated!V72</f>
        <v>13</v>
      </c>
      <c r="H72" s="191">
        <f>'Data Reliability'!C72</f>
        <v>0</v>
      </c>
      <c r="I72" t="str">
        <f>IF(Reliability!B72="x","x",(IF(ROUNDUP(Reliability!B72,0)=1,"Very High",IF(ROUNDUP(Reliability!B72,0)=2,"High",IF(ROUNDUP(Reliability!B72,0)=3,"Medium",IF(ROUNDUP(Reliability!B72,0)=4,"Low","Very Low"))))))</f>
        <v>Very High</v>
      </c>
    </row>
    <row r="73" spans="1:9" x14ac:dyDescent="0.35">
      <c r="A73" s="189" t="str">
        <f>Lists!C:C</f>
        <v>LSO004</v>
      </c>
      <c r="B73" s="190">
        <f t="shared" si="8"/>
        <v>1.5</v>
      </c>
      <c r="C73" s="190">
        <f t="shared" si="9"/>
        <v>2.5</v>
      </c>
      <c r="D73" s="190">
        <f t="shared" si="10"/>
        <v>0.2</v>
      </c>
      <c r="E73" s="190">
        <f t="shared" si="11"/>
        <v>1.7</v>
      </c>
      <c r="F73" s="190">
        <f>'Data Reliability'!B73</f>
        <v>2</v>
      </c>
      <c r="G73" s="191">
        <f>Reliability_updated!V73</f>
        <v>15.7</v>
      </c>
      <c r="H73" s="191">
        <f>'Data Reliability'!C73</f>
        <v>1</v>
      </c>
      <c r="I73" t="str">
        <f>IF(Reliability!B73="x","x",(IF(ROUNDUP(Reliability!B73,0)=1,"Very High",IF(ROUNDUP(Reliability!B73,0)=2,"High",IF(ROUNDUP(Reliability!B73,0)=3,"Medium",IF(ROUNDUP(Reliability!B73,0)=4,"Low","Very Low"))))))</f>
        <v>High</v>
      </c>
    </row>
    <row r="74" spans="1:9" x14ac:dyDescent="0.35">
      <c r="A74" s="189" t="str">
        <f>Lists!C:C</f>
        <v>LTU002</v>
      </c>
      <c r="B74" s="190">
        <f t="shared" si="8"/>
        <v>0.2</v>
      </c>
      <c r="C74" s="190">
        <f t="shared" si="9"/>
        <v>0.5</v>
      </c>
      <c r="D74" s="190">
        <f t="shared" si="10"/>
        <v>0.2</v>
      </c>
      <c r="E74" s="190">
        <f t="shared" si="11"/>
        <v>0</v>
      </c>
      <c r="F74" s="190">
        <f>'Data Reliability'!B74</f>
        <v>1.2</v>
      </c>
      <c r="G74" s="191">
        <f>Reliability_updated!V74</f>
        <v>18.8</v>
      </c>
      <c r="H74" s="191">
        <f>'Data Reliability'!C74</f>
        <v>0</v>
      </c>
      <c r="I74" t="str">
        <f>IF(Reliability!B74="x","x",(IF(ROUNDUP(Reliability!B74,0)=1,"Very High",IF(ROUNDUP(Reliability!B74,0)=2,"High",IF(ROUNDUP(Reliability!B74,0)=3,"Medium",IF(ROUNDUP(Reliability!B74,0)=4,"Low","Very Low"))))))</f>
        <v>Very High</v>
      </c>
    </row>
    <row r="75" spans="1:9" x14ac:dyDescent="0.35">
      <c r="A75" s="189" t="str">
        <f>Lists!C:C</f>
        <v>LVA002</v>
      </c>
      <c r="B75" s="190">
        <f t="shared" si="8"/>
        <v>0.3</v>
      </c>
      <c r="C75" s="190">
        <f t="shared" si="9"/>
        <v>0.5</v>
      </c>
      <c r="D75" s="190">
        <f t="shared" si="10"/>
        <v>0.3</v>
      </c>
      <c r="E75" s="190">
        <f t="shared" si="11"/>
        <v>0</v>
      </c>
      <c r="F75" s="190">
        <f>'Data Reliability'!B75</f>
        <v>1.2</v>
      </c>
      <c r="G75" s="191">
        <f>Reliability_updated!V75</f>
        <v>21.7</v>
      </c>
      <c r="H75" s="191">
        <f>'Data Reliability'!C75</f>
        <v>0</v>
      </c>
      <c r="I75" t="str">
        <f>IF(Reliability!B75="x","x",(IF(ROUNDUP(Reliability!B75,0)=1,"Very High",IF(ROUNDUP(Reliability!B75,0)=2,"High",IF(ROUNDUP(Reliability!B75,0)=3,"Medium",IF(ROUNDUP(Reliability!B75,0)=4,"Low","Very Low"))))))</f>
        <v>Very High</v>
      </c>
    </row>
    <row r="76" spans="1:9" x14ac:dyDescent="0.35">
      <c r="A76" s="189" t="str">
        <f>Lists!C:C</f>
        <v>MAR002</v>
      </c>
      <c r="B76" s="190">
        <f t="shared" si="8"/>
        <v>0.8</v>
      </c>
      <c r="C76" s="190">
        <f t="shared" si="9"/>
        <v>2</v>
      </c>
      <c r="D76" s="190">
        <f t="shared" si="10"/>
        <v>0.4</v>
      </c>
      <c r="E76" s="190">
        <f t="shared" si="11"/>
        <v>0</v>
      </c>
      <c r="F76" s="190">
        <f>'Data Reliability'!B76</f>
        <v>1.8</v>
      </c>
      <c r="G76" s="191">
        <f>Reliability_updated!V76</f>
        <v>28.4</v>
      </c>
      <c r="H76" s="191">
        <f>'Data Reliability'!C76</f>
        <v>0</v>
      </c>
      <c r="I76" t="str">
        <f>IF(Reliability!B76="x","x",(IF(ROUNDUP(Reliability!B76,0)=1,"Very High",IF(ROUNDUP(Reliability!B76,0)=2,"High",IF(ROUNDUP(Reliability!B76,0)=3,"Medium",IF(ROUNDUP(Reliability!B76,0)=4,"Low","Very Low"))))))</f>
        <v>Very High</v>
      </c>
    </row>
    <row r="77" spans="1:9" x14ac:dyDescent="0.35">
      <c r="A77" s="189" t="str">
        <f>Lists!C:C</f>
        <v>MDA002</v>
      </c>
      <c r="B77" s="190">
        <f t="shared" si="8"/>
        <v>0.7</v>
      </c>
      <c r="C77" s="190">
        <f t="shared" si="9"/>
        <v>2</v>
      </c>
      <c r="D77" s="190">
        <f t="shared" si="10"/>
        <v>0.2</v>
      </c>
      <c r="E77" s="190">
        <f t="shared" si="11"/>
        <v>0</v>
      </c>
      <c r="F77" s="190">
        <f>'Data Reliability'!B77</f>
        <v>1.8</v>
      </c>
      <c r="G77" s="191">
        <f>Reliability_updated!V77</f>
        <v>18.2</v>
      </c>
      <c r="H77" s="191">
        <f>'Data Reliability'!C77</f>
        <v>0</v>
      </c>
      <c r="I77" t="str">
        <f>IF(Reliability!B77="x","x",(IF(ROUNDUP(Reliability!B77,0)=1,"Very High",IF(ROUNDUP(Reliability!B77,0)=2,"High",IF(ROUNDUP(Reliability!B77,0)=3,"Medium",IF(ROUNDUP(Reliability!B77,0)=4,"Low","Very Low"))))))</f>
        <v>Very High</v>
      </c>
    </row>
    <row r="78" spans="1:9" x14ac:dyDescent="0.35">
      <c r="A78" s="189" t="str">
        <f>Lists!C:C</f>
        <v>MDG002</v>
      </c>
      <c r="B78" s="190">
        <f t="shared" si="8"/>
        <v>1</v>
      </c>
      <c r="C78" s="190">
        <f t="shared" si="9"/>
        <v>2.2999999999999998</v>
      </c>
      <c r="D78" s="190">
        <f t="shared" si="10"/>
        <v>0.7</v>
      </c>
      <c r="E78" s="190">
        <f t="shared" si="11"/>
        <v>0</v>
      </c>
      <c r="F78" s="190">
        <f>'Data Reliability'!B78</f>
        <v>1.9</v>
      </c>
      <c r="G78" s="191">
        <f>Reliability_updated!V78</f>
        <v>50.6</v>
      </c>
      <c r="H78" s="191">
        <f>'Data Reliability'!C78</f>
        <v>0</v>
      </c>
      <c r="I78" t="str">
        <f>IF(Reliability!B78="x","x",(IF(ROUNDUP(Reliability!B78,0)=1,"Very High",IF(ROUNDUP(Reliability!B78,0)=2,"High",IF(ROUNDUP(Reliability!B78,0)=3,"Medium",IF(ROUNDUP(Reliability!B78,0)=4,"Low","Very Low"))))))</f>
        <v>Very High</v>
      </c>
    </row>
    <row r="79" spans="1:9" x14ac:dyDescent="0.35">
      <c r="A79" s="189" t="str">
        <f>Lists!C:C</f>
        <v>MEX001</v>
      </c>
      <c r="B79" s="190">
        <f t="shared" si="8"/>
        <v>1.7</v>
      </c>
      <c r="C79" s="190">
        <f t="shared" si="9"/>
        <v>4</v>
      </c>
      <c r="D79" s="190">
        <f t="shared" si="10"/>
        <v>1.2</v>
      </c>
      <c r="E79" s="190">
        <f t="shared" si="11"/>
        <v>0</v>
      </c>
      <c r="F79" s="190">
        <f>'Data Reliability'!B79</f>
        <v>2.6</v>
      </c>
      <c r="G79" s="191">
        <f>Reliability_updated!V79</f>
        <v>89.6</v>
      </c>
      <c r="H79" s="191">
        <f>'Data Reliability'!C79</f>
        <v>0</v>
      </c>
      <c r="I79" t="str">
        <f>IF(Reliability!B79="x","x",(IF(ROUNDUP(Reliability!B79,0)=1,"Very High",IF(ROUNDUP(Reliability!B79,0)=2,"High",IF(ROUNDUP(Reliability!B79,0)=3,"Medium",IF(ROUNDUP(Reliability!B79,0)=4,"Low","Very Low"))))))</f>
        <v>High</v>
      </c>
    </row>
    <row r="80" spans="1:9" x14ac:dyDescent="0.35">
      <c r="A80" s="189" t="str">
        <f>Lists!C:C</f>
        <v>MEX002</v>
      </c>
      <c r="B80" s="190">
        <f t="shared" si="8"/>
        <v>1.6</v>
      </c>
      <c r="C80" s="190">
        <f t="shared" si="9"/>
        <v>3.5</v>
      </c>
      <c r="D80" s="190">
        <f t="shared" si="10"/>
        <v>1.2</v>
      </c>
      <c r="E80" s="190">
        <f t="shared" si="11"/>
        <v>0</v>
      </c>
      <c r="F80" s="190">
        <f>'Data Reliability'!B80</f>
        <v>2.4</v>
      </c>
      <c r="G80" s="191">
        <f>Reliability_updated!V80</f>
        <v>89.6</v>
      </c>
      <c r="H80" s="191">
        <f>'Data Reliability'!C80</f>
        <v>0</v>
      </c>
      <c r="I80" t="str">
        <f>IF(Reliability!B80="x","x",(IF(ROUNDUP(Reliability!B80,0)=1,"Very High",IF(ROUNDUP(Reliability!B80,0)=2,"High",IF(ROUNDUP(Reliability!B80,0)=3,"Medium",IF(ROUNDUP(Reliability!B80,0)=4,"Low","Very Low"))))))</f>
        <v>High</v>
      </c>
    </row>
    <row r="81" spans="1:9" x14ac:dyDescent="0.35">
      <c r="A81" s="189" t="str">
        <f>Lists!C:C</f>
        <v>MEX003</v>
      </c>
      <c r="B81" s="190">
        <f t="shared" si="8"/>
        <v>1.7</v>
      </c>
      <c r="C81" s="190">
        <f t="shared" si="9"/>
        <v>3.8</v>
      </c>
      <c r="D81" s="190">
        <f t="shared" si="10"/>
        <v>1.2</v>
      </c>
      <c r="E81" s="190">
        <f t="shared" si="11"/>
        <v>0</v>
      </c>
      <c r="F81" s="190">
        <f>'Data Reliability'!B81</f>
        <v>2.5</v>
      </c>
      <c r="G81" s="191">
        <f>Reliability_updated!V81</f>
        <v>89.6</v>
      </c>
      <c r="H81" s="191">
        <f>'Data Reliability'!C81</f>
        <v>0</v>
      </c>
      <c r="I81" t="str">
        <f>IF(Reliability!B81="x","x",(IF(ROUNDUP(Reliability!B81,0)=1,"Very High",IF(ROUNDUP(Reliability!B81,0)=2,"High",IF(ROUNDUP(Reliability!B81,0)=3,"Medium",IF(ROUNDUP(Reliability!B81,0)=4,"Low","Very Low"))))))</f>
        <v>High</v>
      </c>
    </row>
    <row r="82" spans="1:9" x14ac:dyDescent="0.35">
      <c r="A82" s="189" t="str">
        <f>Lists!C:C</f>
        <v>MLI001</v>
      </c>
      <c r="B82" s="190">
        <f t="shared" si="8"/>
        <v>0.7</v>
      </c>
      <c r="C82" s="190">
        <f t="shared" si="9"/>
        <v>0.3</v>
      </c>
      <c r="D82" s="190">
        <f t="shared" si="10"/>
        <v>1.9</v>
      </c>
      <c r="E82" s="190">
        <f t="shared" si="11"/>
        <v>0</v>
      </c>
      <c r="F82" s="190">
        <f>'Data Reliability'!B82</f>
        <v>1.1000000000000001</v>
      </c>
      <c r="G82" s="191">
        <f>Reliability_updated!V82</f>
        <v>136.69999999999999</v>
      </c>
      <c r="H82" s="191">
        <f>'Data Reliability'!C82</f>
        <v>0</v>
      </c>
      <c r="I82" t="str">
        <f>IF(Reliability!B82="x","x",(IF(ROUNDUP(Reliability!B82,0)=1,"Very High",IF(ROUNDUP(Reliability!B82,0)=2,"High",IF(ROUNDUP(Reliability!B82,0)=3,"Medium",IF(ROUNDUP(Reliability!B82,0)=4,"Low","Very Low"))))))</f>
        <v>Very High</v>
      </c>
    </row>
    <row r="83" spans="1:9" x14ac:dyDescent="0.35">
      <c r="A83" s="189" t="str">
        <f>Lists!C:C</f>
        <v>MMR001</v>
      </c>
      <c r="B83" s="190">
        <f t="shared" si="8"/>
        <v>1</v>
      </c>
      <c r="C83" s="190">
        <f t="shared" si="9"/>
        <v>1.8</v>
      </c>
      <c r="D83" s="190">
        <f t="shared" si="10"/>
        <v>1.1000000000000001</v>
      </c>
      <c r="E83" s="190">
        <f t="shared" si="11"/>
        <v>0</v>
      </c>
      <c r="F83" s="190">
        <f>'Data Reliability'!B83</f>
        <v>1.7</v>
      </c>
      <c r="G83" s="191">
        <f>Reliability_updated!V83</f>
        <v>81.3</v>
      </c>
      <c r="H83" s="191">
        <f>'Data Reliability'!C83</f>
        <v>0</v>
      </c>
      <c r="I83" t="str">
        <f>IF(Reliability!B83="x","x",(IF(ROUNDUP(Reliability!B83,0)=1,"Very High",IF(ROUNDUP(Reliability!B83,0)=2,"High",IF(ROUNDUP(Reliability!B83,0)=3,"Medium",IF(ROUNDUP(Reliability!B83,0)=4,"Low","Very Low"))))))</f>
        <v>Very High</v>
      </c>
    </row>
    <row r="84" spans="1:9" x14ac:dyDescent="0.35">
      <c r="A84" s="189" t="str">
        <f>Lists!C:C</f>
        <v>MMR002</v>
      </c>
      <c r="B84" s="190">
        <f t="shared" si="8"/>
        <v>1.1000000000000001</v>
      </c>
      <c r="C84" s="190">
        <f t="shared" si="9"/>
        <v>2</v>
      </c>
      <c r="D84" s="190">
        <f t="shared" si="10"/>
        <v>1.3</v>
      </c>
      <c r="E84" s="190">
        <f t="shared" si="11"/>
        <v>0</v>
      </c>
      <c r="F84" s="190">
        <f>'Data Reliability'!B84</f>
        <v>1.8</v>
      </c>
      <c r="G84" s="191">
        <f>Reliability_updated!V84</f>
        <v>98.8</v>
      </c>
      <c r="H84" s="191">
        <f>'Data Reliability'!C84</f>
        <v>0</v>
      </c>
      <c r="I84" t="str">
        <f>IF(Reliability!B84="x","x",(IF(ROUNDUP(Reliability!B84,0)=1,"Very High",IF(ROUNDUP(Reliability!B84,0)=2,"High",IF(ROUNDUP(Reliability!B84,0)=3,"Medium",IF(ROUNDUP(Reliability!B84,0)=4,"Low","Very Low"))))))</f>
        <v>High</v>
      </c>
    </row>
    <row r="85" spans="1:9" x14ac:dyDescent="0.35">
      <c r="A85" s="189" t="str">
        <f>Lists!C:C</f>
        <v>MMR003</v>
      </c>
      <c r="B85" s="190">
        <f t="shared" si="8"/>
        <v>1</v>
      </c>
      <c r="C85" s="190">
        <f t="shared" si="9"/>
        <v>1.8</v>
      </c>
      <c r="D85" s="190">
        <f t="shared" si="10"/>
        <v>1.3</v>
      </c>
      <c r="E85" s="190">
        <f t="shared" si="11"/>
        <v>0</v>
      </c>
      <c r="F85" s="190">
        <f>'Data Reliability'!B85</f>
        <v>1.7</v>
      </c>
      <c r="G85" s="191">
        <f>Reliability_updated!V85</f>
        <v>98.8</v>
      </c>
      <c r="H85" s="191">
        <f>'Data Reliability'!C85</f>
        <v>0</v>
      </c>
      <c r="I85" t="str">
        <f>IF(Reliability!B85="x","x",(IF(ROUNDUP(Reliability!B85,0)=1,"Very High",IF(ROUNDUP(Reliability!B85,0)=2,"High",IF(ROUNDUP(Reliability!B85,0)=3,"Medium",IF(ROUNDUP(Reliability!B85,0)=4,"Low","Very Low"))))))</f>
        <v>Very High</v>
      </c>
    </row>
    <row r="86" spans="1:9" x14ac:dyDescent="0.35">
      <c r="A86" s="189" t="str">
        <f>Lists!C:C</f>
        <v>MMR004</v>
      </c>
      <c r="B86" s="190">
        <f t="shared" si="8"/>
        <v>1</v>
      </c>
      <c r="C86" s="190">
        <f t="shared" si="9"/>
        <v>1.8</v>
      </c>
      <c r="D86" s="190">
        <f t="shared" si="10"/>
        <v>1.3</v>
      </c>
      <c r="E86" s="190">
        <f t="shared" si="11"/>
        <v>0</v>
      </c>
      <c r="F86" s="190">
        <f>'Data Reliability'!B86</f>
        <v>1.7</v>
      </c>
      <c r="G86" s="191">
        <f>Reliability_updated!V86</f>
        <v>98.8</v>
      </c>
      <c r="H86" s="191">
        <f>'Data Reliability'!C86</f>
        <v>0</v>
      </c>
      <c r="I86" t="str">
        <f>IF(Reliability!B86="x","x",(IF(ROUNDUP(Reliability!B86,0)=1,"Very High",IF(ROUNDUP(Reliability!B86,0)=2,"High",IF(ROUNDUP(Reliability!B86,0)=3,"Medium",IF(ROUNDUP(Reliability!B86,0)=4,"Low","Very Low"))))))</f>
        <v>Very High</v>
      </c>
    </row>
    <row r="87" spans="1:9" x14ac:dyDescent="0.35">
      <c r="A87" s="189" t="str">
        <f>Lists!C:C</f>
        <v>MMR006</v>
      </c>
      <c r="B87" s="190">
        <f t="shared" si="8"/>
        <v>1.3</v>
      </c>
      <c r="C87" s="190">
        <f t="shared" si="9"/>
        <v>2.8</v>
      </c>
      <c r="D87" s="190">
        <f t="shared" si="10"/>
        <v>1.2</v>
      </c>
      <c r="E87" s="190">
        <f t="shared" si="11"/>
        <v>0</v>
      </c>
      <c r="F87" s="190">
        <f>'Data Reliability'!B87</f>
        <v>2.1</v>
      </c>
      <c r="G87" s="191">
        <f>Reliability_updated!V87</f>
        <v>90.4</v>
      </c>
      <c r="H87" s="191">
        <f>'Data Reliability'!C87</f>
        <v>0</v>
      </c>
      <c r="I87" t="str">
        <f>IF(Reliability!B87="x","x",(IF(ROUNDUP(Reliability!B87,0)=1,"Very High",IF(ROUNDUP(Reliability!B87,0)=2,"High",IF(ROUNDUP(Reliability!B87,0)=3,"Medium",IF(ROUNDUP(Reliability!B87,0)=4,"Low","Very Low"))))))</f>
        <v>High</v>
      </c>
    </row>
    <row r="88" spans="1:9" x14ac:dyDescent="0.35">
      <c r="A88" s="189" t="str">
        <f>Lists!C:C</f>
        <v>MOZ001</v>
      </c>
      <c r="B88" s="190">
        <f t="shared" si="8"/>
        <v>1</v>
      </c>
      <c r="C88" s="190">
        <f t="shared" si="9"/>
        <v>2.8</v>
      </c>
      <c r="D88" s="190">
        <f t="shared" si="10"/>
        <v>0.3</v>
      </c>
      <c r="E88" s="190">
        <f t="shared" si="11"/>
        <v>0</v>
      </c>
      <c r="F88" s="190">
        <f>'Data Reliability'!B88</f>
        <v>2.1</v>
      </c>
      <c r="G88" s="191">
        <f>Reliability_updated!V88</f>
        <v>23.6</v>
      </c>
      <c r="H88" s="191">
        <f>'Data Reliability'!C88</f>
        <v>0</v>
      </c>
      <c r="I88" t="str">
        <f>IF(Reliability!B88="x","x",(IF(ROUNDUP(Reliability!B88,0)=1,"Very High",IF(ROUNDUP(Reliability!B88,0)=2,"High",IF(ROUNDUP(Reliability!B88,0)=3,"Medium",IF(ROUNDUP(Reliability!B88,0)=4,"Low","Very Low"))))))</f>
        <v>Very High</v>
      </c>
    </row>
    <row r="89" spans="1:9" x14ac:dyDescent="0.35">
      <c r="A89" s="189" t="str">
        <f>Lists!C:C</f>
        <v>MOZ004</v>
      </c>
      <c r="B89" s="190">
        <f t="shared" si="8"/>
        <v>1.2</v>
      </c>
      <c r="C89" s="190">
        <f t="shared" si="9"/>
        <v>3</v>
      </c>
      <c r="D89" s="190">
        <f t="shared" si="10"/>
        <v>0.5</v>
      </c>
      <c r="E89" s="190">
        <f t="shared" si="11"/>
        <v>0</v>
      </c>
      <c r="F89" s="190">
        <f>'Data Reliability'!B89</f>
        <v>2.2000000000000002</v>
      </c>
      <c r="G89" s="191">
        <f>Reliability_updated!V89</f>
        <v>34.1</v>
      </c>
      <c r="H89" s="191">
        <f>'Data Reliability'!C89</f>
        <v>0</v>
      </c>
      <c r="I89" t="str">
        <f>IF(Reliability!B89="x","x",(IF(ROUNDUP(Reliability!B89,0)=1,"Very High",IF(ROUNDUP(Reliability!B89,0)=2,"High",IF(ROUNDUP(Reliability!B89,0)=3,"Medium",IF(ROUNDUP(Reliability!B89,0)=4,"Low","Very Low"))))))</f>
        <v>High</v>
      </c>
    </row>
    <row r="90" spans="1:9" x14ac:dyDescent="0.35">
      <c r="A90" s="189" t="str">
        <f>Lists!C:C</f>
        <v>MOZ011</v>
      </c>
      <c r="B90" s="190">
        <f t="shared" si="8"/>
        <v>0.9</v>
      </c>
      <c r="C90" s="190">
        <f t="shared" si="9"/>
        <v>2.2999999999999998</v>
      </c>
      <c r="D90" s="190">
        <f t="shared" si="10"/>
        <v>0.5</v>
      </c>
      <c r="E90" s="190">
        <f t="shared" si="11"/>
        <v>0</v>
      </c>
      <c r="F90" s="190">
        <f>'Data Reliability'!B90</f>
        <v>1.9</v>
      </c>
      <c r="G90" s="191">
        <f>Reliability_updated!V90</f>
        <v>34.1</v>
      </c>
      <c r="H90" s="191">
        <f>'Data Reliability'!C90</f>
        <v>0</v>
      </c>
      <c r="I90" t="str">
        <f>IF(Reliability!B90="x","x",(IF(ROUNDUP(Reliability!B90,0)=1,"Very High",IF(ROUNDUP(Reliability!B90,0)=2,"High",IF(ROUNDUP(Reliability!B90,0)=3,"Medium",IF(ROUNDUP(Reliability!B90,0)=4,"Low","Very Low"))))))</f>
        <v>Very High</v>
      </c>
    </row>
    <row r="91" spans="1:9" x14ac:dyDescent="0.35">
      <c r="A91" s="189" t="str">
        <f>Lists!C:C</f>
        <v>MOZ012</v>
      </c>
      <c r="B91" s="190">
        <f t="shared" si="8"/>
        <v>1.6</v>
      </c>
      <c r="C91" s="190">
        <f t="shared" si="9"/>
        <v>2.8</v>
      </c>
      <c r="D91" s="190">
        <f t="shared" si="10"/>
        <v>1.9</v>
      </c>
      <c r="E91" s="190">
        <f t="shared" si="11"/>
        <v>0</v>
      </c>
      <c r="F91" s="190">
        <f>'Data Reliability'!B91</f>
        <v>2.1</v>
      </c>
      <c r="G91" s="191">
        <f>Reliability_updated!V91</f>
        <v>142</v>
      </c>
      <c r="H91" s="191">
        <f>'Data Reliability'!C91</f>
        <v>0</v>
      </c>
      <c r="I91" t="str">
        <f>IF(Reliability!B91="x","x",(IF(ROUNDUP(Reliability!B91,0)=1,"Very High",IF(ROUNDUP(Reliability!B91,0)=2,"High",IF(ROUNDUP(Reliability!B91,0)=3,"Medium",IF(ROUNDUP(Reliability!B91,0)=4,"Low","Very Low"))))))</f>
        <v>High</v>
      </c>
    </row>
    <row r="92" spans="1:9" x14ac:dyDescent="0.35">
      <c r="A92" s="189" t="str">
        <f>Lists!C:C</f>
        <v>MRT002</v>
      </c>
      <c r="B92" s="190">
        <f t="shared" si="8"/>
        <v>0.6</v>
      </c>
      <c r="C92" s="190">
        <f t="shared" si="9"/>
        <v>1.5</v>
      </c>
      <c r="D92" s="190">
        <f t="shared" si="10"/>
        <v>0.2</v>
      </c>
      <c r="E92" s="190">
        <f t="shared" si="11"/>
        <v>0</v>
      </c>
      <c r="F92" s="190">
        <f>'Data Reliability'!B92</f>
        <v>1.6</v>
      </c>
      <c r="G92" s="191">
        <f>Reliability_updated!V92</f>
        <v>16.3</v>
      </c>
      <c r="H92" s="191">
        <f>'Data Reliability'!C92</f>
        <v>0</v>
      </c>
      <c r="I92" t="str">
        <f>IF(Reliability!B92="x","x",(IF(ROUNDUP(Reliability!B92,0)=1,"Very High",IF(ROUNDUP(Reliability!B92,0)=2,"High",IF(ROUNDUP(Reliability!B92,0)=3,"Medium",IF(ROUNDUP(Reliability!B92,0)=4,"Low","Very Low"))))))</f>
        <v>Very High</v>
      </c>
    </row>
    <row r="93" spans="1:9" x14ac:dyDescent="0.35">
      <c r="A93" s="189" t="str">
        <f>Lists!C:C</f>
        <v>MRT003</v>
      </c>
      <c r="B93" s="190">
        <f t="shared" si="8"/>
        <v>0.9</v>
      </c>
      <c r="C93" s="190">
        <f t="shared" si="9"/>
        <v>0.8</v>
      </c>
      <c r="D93" s="190">
        <f t="shared" si="10"/>
        <v>0.2</v>
      </c>
      <c r="E93" s="190">
        <f t="shared" si="11"/>
        <v>1.7</v>
      </c>
      <c r="F93" s="190">
        <f>'Data Reliability'!B93</f>
        <v>1.3</v>
      </c>
      <c r="G93" s="191">
        <f>Reliability_updated!V93</f>
        <v>16.3</v>
      </c>
      <c r="H93" s="191">
        <f>'Data Reliability'!C93</f>
        <v>1</v>
      </c>
      <c r="I93" t="str">
        <f>IF(Reliability!B93="x","x",(IF(ROUNDUP(Reliability!B93,0)=1,"Very High",IF(ROUNDUP(Reliability!B93,0)=2,"High",IF(ROUNDUP(Reliability!B93,0)=3,"Medium",IF(ROUNDUP(Reliability!B93,0)=4,"Low","Very Low"))))))</f>
        <v>Very High</v>
      </c>
    </row>
    <row r="94" spans="1:9" x14ac:dyDescent="0.35">
      <c r="A94" s="189" t="str">
        <f>Lists!C:C</f>
        <v>MWI002</v>
      </c>
      <c r="B94" s="190">
        <f t="shared" si="8"/>
        <v>0.9</v>
      </c>
      <c r="C94" s="190">
        <f t="shared" si="9"/>
        <v>1.8</v>
      </c>
      <c r="D94" s="190">
        <f t="shared" si="10"/>
        <v>1</v>
      </c>
      <c r="E94" s="190">
        <f t="shared" si="11"/>
        <v>0</v>
      </c>
      <c r="F94" s="190">
        <f>'Data Reliability'!B94</f>
        <v>1.7</v>
      </c>
      <c r="G94" s="191">
        <f>Reliability_updated!V94</f>
        <v>70.2</v>
      </c>
      <c r="H94" s="191">
        <f>'Data Reliability'!C94</f>
        <v>0</v>
      </c>
      <c r="I94" t="str">
        <f>IF(Reliability!B94="x","x",(IF(ROUNDUP(Reliability!B94,0)=1,"Very High",IF(ROUNDUP(Reliability!B94,0)=2,"High",IF(ROUNDUP(Reliability!B94,0)=3,"Medium",IF(ROUNDUP(Reliability!B94,0)=4,"Low","Very Low"))))))</f>
        <v>Very High</v>
      </c>
    </row>
    <row r="95" spans="1:9" x14ac:dyDescent="0.35">
      <c r="A95" s="189" t="str">
        <f>Lists!C:C</f>
        <v>MYS001</v>
      </c>
      <c r="B95" s="190">
        <f t="shared" si="8"/>
        <v>0.9</v>
      </c>
      <c r="C95" s="190">
        <f t="shared" si="9"/>
        <v>2.2999999999999998</v>
      </c>
      <c r="D95" s="190">
        <f t="shared" si="10"/>
        <v>0.3</v>
      </c>
      <c r="E95" s="190">
        <f t="shared" si="11"/>
        <v>0</v>
      </c>
      <c r="F95" s="190">
        <f>'Data Reliability'!B95</f>
        <v>1.9</v>
      </c>
      <c r="G95" s="191">
        <f>Reliability_updated!V95</f>
        <v>24.8</v>
      </c>
      <c r="H95" s="191">
        <f>'Data Reliability'!C95</f>
        <v>0</v>
      </c>
      <c r="I95" t="str">
        <f>IF(Reliability!B95="x","x",(IF(ROUNDUP(Reliability!B95,0)=1,"Very High",IF(ROUNDUP(Reliability!B95,0)=2,"High",IF(ROUNDUP(Reliability!B95,0)=3,"Medium",IF(ROUNDUP(Reliability!B95,0)=4,"Low","Very Low"))))))</f>
        <v>Very High</v>
      </c>
    </row>
    <row r="96" spans="1:9" x14ac:dyDescent="0.35">
      <c r="A96" s="189" t="str">
        <f>Lists!C:C</f>
        <v>NAM002</v>
      </c>
      <c r="B96" s="190">
        <f t="shared" si="8"/>
        <v>2.5</v>
      </c>
      <c r="C96" s="190">
        <f t="shared" si="9"/>
        <v>1.5</v>
      </c>
      <c r="D96" s="190">
        <f t="shared" si="10"/>
        <v>4.3</v>
      </c>
      <c r="E96" s="190">
        <f t="shared" si="11"/>
        <v>1.7</v>
      </c>
      <c r="F96" s="190">
        <f>'Data Reliability'!B96</f>
        <v>1.6</v>
      </c>
      <c r="G96" s="191">
        <f>Reliability_updated!V96</f>
        <v>314.7</v>
      </c>
      <c r="H96" s="191">
        <f>'Data Reliability'!C96</f>
        <v>1</v>
      </c>
      <c r="I96" t="str">
        <f>IF(Reliability!B96="x","x",(IF(ROUNDUP(Reliability!B96,0)=1,"Very High",IF(ROUNDUP(Reliability!B96,0)=2,"High",IF(ROUNDUP(Reliability!B96,0)=3,"Medium",IF(ROUNDUP(Reliability!B96,0)=4,"Low","Very Low"))))))</f>
        <v>Medium</v>
      </c>
    </row>
    <row r="97" spans="1:9" x14ac:dyDescent="0.35">
      <c r="A97" s="189" t="str">
        <f>Lists!C:C</f>
        <v>NER002</v>
      </c>
      <c r="B97" s="190">
        <f t="shared" si="8"/>
        <v>1.1000000000000001</v>
      </c>
      <c r="C97" s="190">
        <f t="shared" si="9"/>
        <v>1.5</v>
      </c>
      <c r="D97" s="190">
        <f t="shared" si="10"/>
        <v>1.9</v>
      </c>
      <c r="E97" s="190">
        <f t="shared" si="11"/>
        <v>0</v>
      </c>
      <c r="F97" s="190">
        <f>'Data Reliability'!B97</f>
        <v>1.6</v>
      </c>
      <c r="G97" s="191">
        <f>Reliability_updated!V97</f>
        <v>138.1</v>
      </c>
      <c r="H97" s="191">
        <f>'Data Reliability'!C97</f>
        <v>0</v>
      </c>
      <c r="I97" t="str">
        <f>IF(Reliability!B97="x","x",(IF(ROUNDUP(Reliability!B97,0)=1,"Very High",IF(ROUNDUP(Reliability!B97,0)=2,"High",IF(ROUNDUP(Reliability!B97,0)=3,"Medium",IF(ROUNDUP(Reliability!B97,0)=4,"Low","Very Low"))))))</f>
        <v>High</v>
      </c>
    </row>
    <row r="98" spans="1:9" x14ac:dyDescent="0.35">
      <c r="A98" s="189" t="str">
        <f>Lists!C:C</f>
        <v>NER003</v>
      </c>
      <c r="B98" s="190">
        <f t="shared" si="8"/>
        <v>1.1000000000000001</v>
      </c>
      <c r="C98" s="190">
        <f t="shared" si="9"/>
        <v>1.5</v>
      </c>
      <c r="D98" s="190">
        <f t="shared" si="10"/>
        <v>1.9</v>
      </c>
      <c r="E98" s="190">
        <f t="shared" si="11"/>
        <v>0</v>
      </c>
      <c r="F98" s="190">
        <f>'Data Reliability'!B98</f>
        <v>1.6</v>
      </c>
      <c r="G98" s="191">
        <f>Reliability_updated!V98</f>
        <v>138</v>
      </c>
      <c r="H98" s="191">
        <f>'Data Reliability'!C98</f>
        <v>0</v>
      </c>
      <c r="I98" t="str">
        <f>IF(Reliability!B98="x","x",(IF(ROUNDUP(Reliability!B98,0)=1,"Very High",IF(ROUNDUP(Reliability!B98,0)=2,"High",IF(ROUNDUP(Reliability!B98,0)=3,"Medium",IF(ROUNDUP(Reliability!B98,0)=4,"Low","Very Low"))))))</f>
        <v>High</v>
      </c>
    </row>
    <row r="99" spans="1:9" x14ac:dyDescent="0.35">
      <c r="A99" s="189" t="str">
        <f>Lists!C:C</f>
        <v>NER004</v>
      </c>
      <c r="B99" s="190">
        <f t="shared" ref="B99:B130" si="12">ROUND(AVERAGE(C99:E99),1)</f>
        <v>1.1000000000000001</v>
      </c>
      <c r="C99" s="190">
        <f t="shared" ref="C99:C130" si="13">IF(F99="x","x",ROUND((5-(3-F99)/2*5),1))</f>
        <v>1.5</v>
      </c>
      <c r="D99" s="190">
        <f t="shared" ref="D99:D130" si="14">IF(G99&gt;365,5,ROUND((5-(365-G99)/364*5),1))</f>
        <v>1.9</v>
      </c>
      <c r="E99" s="190">
        <f t="shared" ref="E99:E130" si="15">IF(H99&gt;3,5,ROUND((5-(3-H99)/3*5),1))</f>
        <v>0</v>
      </c>
      <c r="F99" s="190">
        <f>'Data Reliability'!B99</f>
        <v>1.6</v>
      </c>
      <c r="G99" s="191">
        <f>Reliability_updated!V99</f>
        <v>137.80000000000001</v>
      </c>
      <c r="H99" s="191">
        <f>'Data Reliability'!C99</f>
        <v>0</v>
      </c>
      <c r="I99" t="str">
        <f>IF(Reliability!B99="x","x",(IF(ROUNDUP(Reliability!B99,0)=1,"Very High",IF(ROUNDUP(Reliability!B99,0)=2,"High",IF(ROUNDUP(Reliability!B99,0)=3,"Medium",IF(ROUNDUP(Reliability!B99,0)=4,"Low","Very Low"))))))</f>
        <v>High</v>
      </c>
    </row>
    <row r="100" spans="1:9" x14ac:dyDescent="0.35">
      <c r="A100" s="189" t="str">
        <f>Lists!C:C</f>
        <v>NER006</v>
      </c>
      <c r="B100" s="190">
        <f t="shared" si="12"/>
        <v>1.4</v>
      </c>
      <c r="C100" s="190">
        <f t="shared" si="13"/>
        <v>2.2999999999999998</v>
      </c>
      <c r="D100" s="190">
        <f t="shared" si="14"/>
        <v>1.8</v>
      </c>
      <c r="E100" s="190">
        <f t="shared" si="15"/>
        <v>0</v>
      </c>
      <c r="F100" s="190">
        <f>'Data Reliability'!B100</f>
        <v>1.9</v>
      </c>
      <c r="G100" s="191">
        <f>Reliability_updated!V100</f>
        <v>133.9</v>
      </c>
      <c r="H100" s="191">
        <f>'Data Reliability'!C100</f>
        <v>0</v>
      </c>
      <c r="I100" t="str">
        <f>IF(Reliability!B100="x","x",(IF(ROUNDUP(Reliability!B100,0)=1,"Very High",IF(ROUNDUP(Reliability!B100,0)=2,"High",IF(ROUNDUP(Reliability!B100,0)=3,"Medium",IF(ROUNDUP(Reliability!B100,0)=4,"Low","Very Low"))))))</f>
        <v>High</v>
      </c>
    </row>
    <row r="101" spans="1:9" x14ac:dyDescent="0.35">
      <c r="A101" s="189" t="str">
        <f>Lists!C:C</f>
        <v>NGA001</v>
      </c>
      <c r="B101" s="190">
        <f t="shared" si="12"/>
        <v>1</v>
      </c>
      <c r="C101" s="190">
        <f t="shared" si="13"/>
        <v>2.5</v>
      </c>
      <c r="D101" s="190">
        <f t="shared" si="14"/>
        <v>0.5</v>
      </c>
      <c r="E101" s="190">
        <f t="shared" si="15"/>
        <v>0</v>
      </c>
      <c r="F101" s="190">
        <f>'Data Reliability'!B101</f>
        <v>2</v>
      </c>
      <c r="G101" s="191">
        <f>Reliability_updated!V101</f>
        <v>40.5</v>
      </c>
      <c r="H101" s="191">
        <f>'Data Reliability'!C101</f>
        <v>0</v>
      </c>
      <c r="I101" t="str">
        <f>IF(Reliability!B101="x","x",(IF(ROUNDUP(Reliability!B101,0)=1,"Very High",IF(ROUNDUP(Reliability!B101,0)=2,"High",IF(ROUNDUP(Reliability!B101,0)=3,"Medium",IF(ROUNDUP(Reliability!B101,0)=4,"Low","Very Low"))))))</f>
        <v>Very High</v>
      </c>
    </row>
    <row r="102" spans="1:9" x14ac:dyDescent="0.35">
      <c r="A102" s="189" t="str">
        <f>Lists!C:C</f>
        <v>NGA003</v>
      </c>
      <c r="B102" s="190">
        <f t="shared" si="12"/>
        <v>0.8</v>
      </c>
      <c r="C102" s="190">
        <f t="shared" si="13"/>
        <v>2.2999999999999998</v>
      </c>
      <c r="D102" s="190">
        <f t="shared" si="14"/>
        <v>0.2</v>
      </c>
      <c r="E102" s="190">
        <f t="shared" si="15"/>
        <v>0</v>
      </c>
      <c r="F102" s="190">
        <f>'Data Reliability'!B102</f>
        <v>1.9</v>
      </c>
      <c r="G102" s="191">
        <f>Reliability_updated!V102</f>
        <v>16.100000000000001</v>
      </c>
      <c r="H102" s="191">
        <f>'Data Reliability'!C102</f>
        <v>0</v>
      </c>
      <c r="I102" t="str">
        <f>IF(Reliability!B102="x","x",(IF(ROUNDUP(Reliability!B102,0)=1,"Very High",IF(ROUNDUP(Reliability!B102,0)=2,"High",IF(ROUNDUP(Reliability!B102,0)=3,"Medium",IF(ROUNDUP(Reliability!B102,0)=4,"Low","Very Low"))))))</f>
        <v>Very High</v>
      </c>
    </row>
    <row r="103" spans="1:9" x14ac:dyDescent="0.35">
      <c r="A103" s="189" t="str">
        <f>Lists!C:C</f>
        <v>NGA004</v>
      </c>
      <c r="B103" s="190">
        <f t="shared" si="12"/>
        <v>1.1000000000000001</v>
      </c>
      <c r="C103" s="190">
        <f t="shared" si="13"/>
        <v>3</v>
      </c>
      <c r="D103" s="190">
        <f t="shared" si="14"/>
        <v>0.2</v>
      </c>
      <c r="E103" s="190">
        <f t="shared" si="15"/>
        <v>0</v>
      </c>
      <c r="F103" s="190">
        <f>'Data Reliability'!B103</f>
        <v>2.2000000000000002</v>
      </c>
      <c r="G103" s="191">
        <f>Reliability_updated!V103</f>
        <v>16.100000000000001</v>
      </c>
      <c r="H103" s="191">
        <f>'Data Reliability'!C103</f>
        <v>0</v>
      </c>
      <c r="I103" t="str">
        <f>IF(Reliability!B103="x","x",(IF(ROUNDUP(Reliability!B103,0)=1,"Very High",IF(ROUNDUP(Reliability!B103,0)=2,"High",IF(ROUNDUP(Reliability!B103,0)=3,"Medium",IF(ROUNDUP(Reliability!B103,0)=4,"Low","Very Low"))))))</f>
        <v>High</v>
      </c>
    </row>
    <row r="104" spans="1:9" x14ac:dyDescent="0.35">
      <c r="A104" s="189" t="str">
        <f>Lists!C:C</f>
        <v>NGA007</v>
      </c>
      <c r="B104" s="190">
        <f t="shared" si="12"/>
        <v>1.2</v>
      </c>
      <c r="C104" s="190">
        <f t="shared" si="13"/>
        <v>3.5</v>
      </c>
      <c r="D104" s="190">
        <f t="shared" si="14"/>
        <v>0.2</v>
      </c>
      <c r="E104" s="190">
        <f t="shared" si="15"/>
        <v>0</v>
      </c>
      <c r="F104" s="190">
        <f>'Data Reliability'!B104</f>
        <v>2.4</v>
      </c>
      <c r="G104" s="191">
        <f>Reliability_updated!V104</f>
        <v>16.100000000000001</v>
      </c>
      <c r="H104" s="191">
        <f>'Data Reliability'!C104</f>
        <v>0</v>
      </c>
      <c r="I104" t="str">
        <f>IF(Reliability!B104="x","x",(IF(ROUNDUP(Reliability!B104,0)=1,"Very High",IF(ROUNDUP(Reliability!B104,0)=2,"High",IF(ROUNDUP(Reliability!B104,0)=3,"Medium",IF(ROUNDUP(Reliability!B104,0)=4,"Low","Very Low"))))))</f>
        <v>High</v>
      </c>
    </row>
    <row r="105" spans="1:9" x14ac:dyDescent="0.35">
      <c r="A105" s="189" t="str">
        <f>Lists!C:C</f>
        <v>NGA008</v>
      </c>
      <c r="B105" s="190">
        <f t="shared" si="12"/>
        <v>1.4</v>
      </c>
      <c r="C105" s="190">
        <f t="shared" si="13"/>
        <v>2.2999999999999998</v>
      </c>
      <c r="D105" s="190">
        <f t="shared" si="14"/>
        <v>0.2</v>
      </c>
      <c r="E105" s="190">
        <f t="shared" si="15"/>
        <v>1.7</v>
      </c>
      <c r="F105" s="190">
        <f>'Data Reliability'!B105</f>
        <v>1.9</v>
      </c>
      <c r="G105" s="191">
        <f>Reliability_updated!V105</f>
        <v>16.100000000000001</v>
      </c>
      <c r="H105" s="191">
        <f>'Data Reliability'!C105</f>
        <v>1</v>
      </c>
      <c r="I105" t="str">
        <f>IF(Reliability!B105="x","x",(IF(ROUNDUP(Reliability!B105,0)=1,"Very High",IF(ROUNDUP(Reliability!B105,0)=2,"High",IF(ROUNDUP(Reliability!B105,0)=3,"Medium",IF(ROUNDUP(Reliability!B105,0)=4,"Low","Very Low"))))))</f>
        <v>High</v>
      </c>
    </row>
    <row r="106" spans="1:9" x14ac:dyDescent="0.35">
      <c r="A106" s="189" t="str">
        <f>Lists!C:C</f>
        <v>NIC001</v>
      </c>
      <c r="B106" s="190">
        <f t="shared" si="12"/>
        <v>1.8</v>
      </c>
      <c r="C106" s="190">
        <f t="shared" si="13"/>
        <v>2.5</v>
      </c>
      <c r="D106" s="190">
        <f t="shared" si="14"/>
        <v>1.1000000000000001</v>
      </c>
      <c r="E106" s="190">
        <f t="shared" si="15"/>
        <v>1.7</v>
      </c>
      <c r="F106" s="190">
        <f>'Data Reliability'!B106</f>
        <v>2</v>
      </c>
      <c r="G106" s="191">
        <f>Reliability_updated!V106</f>
        <v>80.8</v>
      </c>
      <c r="H106" s="191">
        <f>'Data Reliability'!C106</f>
        <v>1</v>
      </c>
      <c r="I106" t="str">
        <f>IF(Reliability!B106="x","x",(IF(ROUNDUP(Reliability!B106,0)=1,"Very High",IF(ROUNDUP(Reliability!B106,0)=2,"High",IF(ROUNDUP(Reliability!B106,0)=3,"Medium",IF(ROUNDUP(Reliability!B106,0)=4,"Low","Very Low"))))))</f>
        <v>High</v>
      </c>
    </row>
    <row r="107" spans="1:9" x14ac:dyDescent="0.35">
      <c r="A107" s="189" t="str">
        <f>Lists!C:C</f>
        <v>NPL004</v>
      </c>
      <c r="B107" s="190">
        <f t="shared" si="12"/>
        <v>0.8</v>
      </c>
      <c r="C107" s="190">
        <f t="shared" si="13"/>
        <v>2</v>
      </c>
      <c r="D107" s="190">
        <f t="shared" si="14"/>
        <v>0.3</v>
      </c>
      <c r="E107" s="190">
        <f t="shared" si="15"/>
        <v>0</v>
      </c>
      <c r="F107" s="190">
        <f>'Data Reliability'!B107</f>
        <v>1.8</v>
      </c>
      <c r="G107" s="191">
        <f>Reliability_updated!V107</f>
        <v>22.9</v>
      </c>
      <c r="H107" s="191">
        <f>'Data Reliability'!C107</f>
        <v>0</v>
      </c>
      <c r="I107" t="str">
        <f>IF(Reliability!B107="x","x",(IF(ROUNDUP(Reliability!B107,0)=1,"Very High",IF(ROUNDUP(Reliability!B107,0)=2,"High",IF(ROUNDUP(Reliability!B107,0)=3,"Medium",IF(ROUNDUP(Reliability!B107,0)=4,"Low","Very Low"))))))</f>
        <v>Very High</v>
      </c>
    </row>
    <row r="108" spans="1:9" x14ac:dyDescent="0.35">
      <c r="A108" s="189" t="str">
        <f>Lists!C:C</f>
        <v>PAK001</v>
      </c>
      <c r="B108" s="190">
        <f t="shared" si="12"/>
        <v>0.9</v>
      </c>
      <c r="C108" s="190">
        <f t="shared" si="13"/>
        <v>2.2999999999999998</v>
      </c>
      <c r="D108" s="190">
        <f t="shared" si="14"/>
        <v>0.3</v>
      </c>
      <c r="E108" s="190">
        <f t="shared" si="15"/>
        <v>0</v>
      </c>
      <c r="F108" s="190">
        <f>'Data Reliability'!B108</f>
        <v>1.9</v>
      </c>
      <c r="G108" s="191">
        <f>Reliability_updated!V108</f>
        <v>21.8</v>
      </c>
      <c r="H108" s="191">
        <f>'Data Reliability'!C108</f>
        <v>0</v>
      </c>
      <c r="I108" t="str">
        <f>IF(Reliability!B108="x","x",(IF(ROUNDUP(Reliability!B108,0)=1,"Very High",IF(ROUNDUP(Reliability!B108,0)=2,"High",IF(ROUNDUP(Reliability!B108,0)=3,"Medium",IF(ROUNDUP(Reliability!B108,0)=4,"Low","Very Low"))))))</f>
        <v>Very High</v>
      </c>
    </row>
    <row r="109" spans="1:9" x14ac:dyDescent="0.35">
      <c r="A109" s="189" t="str">
        <f>Lists!C:C</f>
        <v>PAK004</v>
      </c>
      <c r="B109" s="190">
        <f t="shared" si="12"/>
        <v>2.7</v>
      </c>
      <c r="C109" s="190">
        <f t="shared" si="13"/>
        <v>1.5</v>
      </c>
      <c r="D109" s="190">
        <f t="shared" si="14"/>
        <v>3.4</v>
      </c>
      <c r="E109" s="190">
        <f t="shared" si="15"/>
        <v>3.3</v>
      </c>
      <c r="F109" s="190">
        <f>'Data Reliability'!B109</f>
        <v>1.6</v>
      </c>
      <c r="G109" s="191">
        <f>Reliability_updated!V109</f>
        <v>246.8</v>
      </c>
      <c r="H109" s="191">
        <f>'Data Reliability'!C109</f>
        <v>2</v>
      </c>
      <c r="I109" t="str">
        <f>IF(Reliability!B109="x","x",(IF(ROUNDUP(Reliability!B109,0)=1,"Very High",IF(ROUNDUP(Reliability!B109,0)=2,"High",IF(ROUNDUP(Reliability!B109,0)=3,"Medium",IF(ROUNDUP(Reliability!B109,0)=4,"Low","Very Low"))))))</f>
        <v>Medium</v>
      </c>
    </row>
    <row r="110" spans="1:9" x14ac:dyDescent="0.35">
      <c r="A110" s="189" t="str">
        <f>Lists!C:C</f>
        <v>PAN002</v>
      </c>
      <c r="B110" s="190">
        <f t="shared" si="12"/>
        <v>1.2</v>
      </c>
      <c r="C110" s="190">
        <f t="shared" si="13"/>
        <v>2.5</v>
      </c>
      <c r="D110" s="190">
        <f t="shared" si="14"/>
        <v>1.1000000000000001</v>
      </c>
      <c r="E110" s="190">
        <f t="shared" si="15"/>
        <v>0</v>
      </c>
      <c r="F110" s="190">
        <f>'Data Reliability'!B110</f>
        <v>2</v>
      </c>
      <c r="G110" s="191">
        <f>Reliability_updated!V110</f>
        <v>80.7</v>
      </c>
      <c r="H110" s="191">
        <f>'Data Reliability'!C110</f>
        <v>0</v>
      </c>
      <c r="I110" t="str">
        <f>IF(Reliability!B110="x","x",(IF(ROUNDUP(Reliability!B110,0)=1,"Very High",IF(ROUNDUP(Reliability!B110,0)=2,"High",IF(ROUNDUP(Reliability!B110,0)=3,"Medium",IF(ROUNDUP(Reliability!B110,0)=4,"Low","Very Low"))))))</f>
        <v>High</v>
      </c>
    </row>
    <row r="111" spans="1:9" x14ac:dyDescent="0.35">
      <c r="A111" s="189" t="str">
        <f>Lists!C:C</f>
        <v>PER002</v>
      </c>
      <c r="B111" s="190">
        <f t="shared" si="12"/>
        <v>1.2</v>
      </c>
      <c r="C111" s="190">
        <f t="shared" si="13"/>
        <v>2.2999999999999998</v>
      </c>
      <c r="D111" s="190">
        <f t="shared" si="14"/>
        <v>1.2</v>
      </c>
      <c r="E111" s="190">
        <f t="shared" si="15"/>
        <v>0</v>
      </c>
      <c r="F111" s="190">
        <f>'Data Reliability'!B111</f>
        <v>1.9</v>
      </c>
      <c r="G111" s="191">
        <f>Reliability_updated!V111</f>
        <v>91.5</v>
      </c>
      <c r="H111" s="191">
        <f>'Data Reliability'!C111</f>
        <v>0</v>
      </c>
      <c r="I111" t="str">
        <f>IF(Reliability!B111="x","x",(IF(ROUNDUP(Reliability!B111,0)=1,"Very High",IF(ROUNDUP(Reliability!B111,0)=2,"High",IF(ROUNDUP(Reliability!B111,0)=3,"Medium",IF(ROUNDUP(Reliability!B111,0)=4,"Low","Very Low"))))))</f>
        <v>High</v>
      </c>
    </row>
    <row r="112" spans="1:9" x14ac:dyDescent="0.35">
      <c r="A112" s="189" t="str">
        <f>Lists!C:C</f>
        <v>PHL001</v>
      </c>
      <c r="B112" s="190">
        <f t="shared" si="12"/>
        <v>0.8</v>
      </c>
      <c r="C112" s="190">
        <f t="shared" si="13"/>
        <v>2.2999999999999998</v>
      </c>
      <c r="D112" s="190">
        <f t="shared" si="14"/>
        <v>0.2</v>
      </c>
      <c r="E112" s="190">
        <f t="shared" si="15"/>
        <v>0</v>
      </c>
      <c r="F112" s="190">
        <f>'Data Reliability'!B112</f>
        <v>1.9</v>
      </c>
      <c r="G112" s="191">
        <f>Reliability_updated!V112</f>
        <v>12.1</v>
      </c>
      <c r="H112" s="191">
        <f>'Data Reliability'!C112</f>
        <v>0</v>
      </c>
      <c r="I112" t="str">
        <f>IF(Reliability!B112="x","x",(IF(ROUNDUP(Reliability!B112,0)=1,"Very High",IF(ROUNDUP(Reliability!B112,0)=2,"High",IF(ROUNDUP(Reliability!B112,0)=3,"Medium",IF(ROUNDUP(Reliability!B112,0)=4,"Low","Very Low"))))))</f>
        <v>Very High</v>
      </c>
    </row>
    <row r="113" spans="1:9" x14ac:dyDescent="0.35">
      <c r="A113" s="189" t="str">
        <f>Lists!C:C</f>
        <v>PHL003</v>
      </c>
      <c r="B113" s="190">
        <f t="shared" si="12"/>
        <v>0.7</v>
      </c>
      <c r="C113" s="190">
        <f t="shared" si="13"/>
        <v>2</v>
      </c>
      <c r="D113" s="190">
        <f t="shared" si="14"/>
        <v>0.2</v>
      </c>
      <c r="E113" s="190">
        <f t="shared" si="15"/>
        <v>0</v>
      </c>
      <c r="F113" s="190">
        <f>'Data Reliability'!B113</f>
        <v>1.8</v>
      </c>
      <c r="G113" s="191">
        <f>Reliability_updated!V113</f>
        <v>16.5</v>
      </c>
      <c r="H113" s="191">
        <f>'Data Reliability'!C113</f>
        <v>0</v>
      </c>
      <c r="I113" t="str">
        <f>IF(Reliability!B113="x","x",(IF(ROUNDUP(Reliability!B113,0)=1,"Very High",IF(ROUNDUP(Reliability!B113,0)=2,"High",IF(ROUNDUP(Reliability!B113,0)=3,"Medium",IF(ROUNDUP(Reliability!B113,0)=4,"Low","Very Low"))))))</f>
        <v>Very High</v>
      </c>
    </row>
    <row r="114" spans="1:9" x14ac:dyDescent="0.35">
      <c r="A114" s="189" t="str">
        <f>Lists!C:C</f>
        <v>PHL016</v>
      </c>
      <c r="B114" s="190">
        <f t="shared" si="12"/>
        <v>0.9</v>
      </c>
      <c r="C114" s="190">
        <f t="shared" si="13"/>
        <v>2.2999999999999998</v>
      </c>
      <c r="D114" s="190">
        <f t="shared" si="14"/>
        <v>0.5</v>
      </c>
      <c r="E114" s="190">
        <f t="shared" si="15"/>
        <v>0</v>
      </c>
      <c r="F114" s="190">
        <f>'Data Reliability'!B114</f>
        <v>1.9</v>
      </c>
      <c r="G114" s="191">
        <f>Reliability_updated!V114</f>
        <v>35.1</v>
      </c>
      <c r="H114" s="191">
        <f>'Data Reliability'!C114</f>
        <v>0</v>
      </c>
      <c r="I114" t="str">
        <f>IF(Reliability!B114="x","x",(IF(ROUNDUP(Reliability!B114,0)=1,"Very High",IF(ROUNDUP(Reliability!B114,0)=2,"High",IF(ROUNDUP(Reliability!B114,0)=3,"Medium",IF(ROUNDUP(Reliability!B114,0)=4,"Low","Very Low"))))))</f>
        <v>Very High</v>
      </c>
    </row>
    <row r="115" spans="1:9" x14ac:dyDescent="0.35">
      <c r="A115" s="189" t="str">
        <f>Lists!C:C</f>
        <v>PHL017</v>
      </c>
      <c r="B115" s="190">
        <f t="shared" si="12"/>
        <v>0.8</v>
      </c>
      <c r="C115" s="190">
        <f t="shared" si="13"/>
        <v>2.2999999999999998</v>
      </c>
      <c r="D115" s="190">
        <f t="shared" si="14"/>
        <v>0.2</v>
      </c>
      <c r="E115" s="190">
        <f t="shared" si="15"/>
        <v>0</v>
      </c>
      <c r="F115" s="190">
        <f>'Data Reliability'!B115</f>
        <v>1.9</v>
      </c>
      <c r="G115" s="191">
        <f>Reliability_updated!V115</f>
        <v>13</v>
      </c>
      <c r="H115" s="191">
        <f>'Data Reliability'!C115</f>
        <v>0</v>
      </c>
      <c r="I115" t="str">
        <f>IF(Reliability!B115="x","x",(IF(ROUNDUP(Reliability!B115,0)=1,"Very High",IF(ROUNDUP(Reliability!B115,0)=2,"High",IF(ROUNDUP(Reliability!B115,0)=3,"Medium",IF(ROUNDUP(Reliability!B115,0)=4,"Low","Very Low"))))))</f>
        <v>Very High</v>
      </c>
    </row>
    <row r="116" spans="1:9" x14ac:dyDescent="0.35">
      <c r="A116" s="189" t="str">
        <f>Lists!C:C</f>
        <v>PNG003</v>
      </c>
      <c r="B116" s="190">
        <f t="shared" si="12"/>
        <v>1.1000000000000001</v>
      </c>
      <c r="C116" s="190">
        <f t="shared" si="13"/>
        <v>3</v>
      </c>
      <c r="D116" s="190">
        <f t="shared" si="14"/>
        <v>0.3</v>
      </c>
      <c r="E116" s="190">
        <f t="shared" si="15"/>
        <v>0</v>
      </c>
      <c r="F116" s="190">
        <f>'Data Reliability'!B116</f>
        <v>2.2000000000000002</v>
      </c>
      <c r="G116" s="191">
        <f>Reliability_updated!V116</f>
        <v>21</v>
      </c>
      <c r="H116" s="191">
        <f>'Data Reliability'!C116</f>
        <v>0</v>
      </c>
      <c r="I116" t="str">
        <f>IF(Reliability!B116="x","x",(IF(ROUNDUP(Reliability!B116,0)=1,"Very High",IF(ROUNDUP(Reliability!B116,0)=2,"High",IF(ROUNDUP(Reliability!B116,0)=3,"Medium",IF(ROUNDUP(Reliability!B116,0)=4,"Low","Very Low"))))))</f>
        <v>High</v>
      </c>
    </row>
    <row r="117" spans="1:9" x14ac:dyDescent="0.35">
      <c r="A117" s="189" t="str">
        <f>Lists!C:C</f>
        <v>POL002</v>
      </c>
      <c r="B117" s="190">
        <f t="shared" si="12"/>
        <v>0.7</v>
      </c>
      <c r="C117" s="190">
        <f t="shared" si="13"/>
        <v>2</v>
      </c>
      <c r="D117" s="190">
        <f t="shared" si="14"/>
        <v>0.2</v>
      </c>
      <c r="E117" s="190">
        <f t="shared" si="15"/>
        <v>0</v>
      </c>
      <c r="F117" s="190">
        <f>'Data Reliability'!B117</f>
        <v>1.8</v>
      </c>
      <c r="G117" s="191">
        <f>Reliability_updated!V117</f>
        <v>18</v>
      </c>
      <c r="H117" s="191">
        <f>'Data Reliability'!C117</f>
        <v>0</v>
      </c>
      <c r="I117" t="str">
        <f>IF(Reliability!B117="x","x",(IF(ROUNDUP(Reliability!B117,0)=1,"Very High",IF(ROUNDUP(Reliability!B117,0)=2,"High",IF(ROUNDUP(Reliability!B117,0)=3,"Medium",IF(ROUNDUP(Reliability!B117,0)=4,"Low","Very Low"))))))</f>
        <v>Very High</v>
      </c>
    </row>
    <row r="118" spans="1:9" x14ac:dyDescent="0.35">
      <c r="A118" s="189" t="str">
        <f>Lists!C:C</f>
        <v>PRK001</v>
      </c>
      <c r="B118" s="190">
        <f t="shared" si="12"/>
        <v>1.2</v>
      </c>
      <c r="C118" s="190">
        <f t="shared" si="13"/>
        <v>3.3</v>
      </c>
      <c r="D118" s="190">
        <f t="shared" si="14"/>
        <v>0.3</v>
      </c>
      <c r="E118" s="190">
        <f t="shared" si="15"/>
        <v>0</v>
      </c>
      <c r="F118" s="190">
        <f>'Data Reliability'!B118</f>
        <v>2.2999999999999998</v>
      </c>
      <c r="G118" s="191">
        <f>Reliability_updated!V118</f>
        <v>21.1</v>
      </c>
      <c r="H118" s="191">
        <f>'Data Reliability'!C118</f>
        <v>0</v>
      </c>
      <c r="I118" t="str">
        <f>IF(Reliability!B118="x","x",(IF(ROUNDUP(Reliability!B118,0)=1,"Very High",IF(ROUNDUP(Reliability!B118,0)=2,"High",IF(ROUNDUP(Reliability!B118,0)=3,"Medium",IF(ROUNDUP(Reliability!B118,0)=4,"Low","Very Low"))))))</f>
        <v>High</v>
      </c>
    </row>
    <row r="119" spans="1:9" x14ac:dyDescent="0.35">
      <c r="A119" s="189" t="str">
        <f>Lists!C:C</f>
        <v>PSE002</v>
      </c>
      <c r="B119" s="190">
        <f t="shared" si="12"/>
        <v>0.8</v>
      </c>
      <c r="C119" s="190">
        <f t="shared" si="13"/>
        <v>2.2999999999999998</v>
      </c>
      <c r="D119" s="190">
        <f t="shared" si="14"/>
        <v>0.1</v>
      </c>
      <c r="E119" s="190">
        <f t="shared" si="15"/>
        <v>0</v>
      </c>
      <c r="F119" s="190">
        <f>'Data Reliability'!B119</f>
        <v>1.9</v>
      </c>
      <c r="G119" s="191">
        <f>Reliability_updated!V119</f>
        <v>11.2</v>
      </c>
      <c r="H119" s="191">
        <f>'Data Reliability'!C119</f>
        <v>0</v>
      </c>
      <c r="I119" t="str">
        <f>IF(Reliability!B119="x","x",(IF(ROUNDUP(Reliability!B119,0)=1,"Very High",IF(ROUNDUP(Reliability!B119,0)=2,"High",IF(ROUNDUP(Reliability!B119,0)=3,"Medium",IF(ROUNDUP(Reliability!B119,0)=4,"Low","Very Low"))))))</f>
        <v>Very High</v>
      </c>
    </row>
    <row r="120" spans="1:9" x14ac:dyDescent="0.35">
      <c r="A120" s="189" t="str">
        <f>Lists!C:C</f>
        <v>PSE003</v>
      </c>
      <c r="B120" s="190">
        <f t="shared" si="12"/>
        <v>0.4</v>
      </c>
      <c r="C120" s="190">
        <f t="shared" si="13"/>
        <v>1</v>
      </c>
      <c r="D120" s="190">
        <f t="shared" si="14"/>
        <v>0.1</v>
      </c>
      <c r="E120" s="190">
        <f t="shared" si="15"/>
        <v>0</v>
      </c>
      <c r="F120" s="190">
        <f>'Data Reliability'!B120</f>
        <v>1.4</v>
      </c>
      <c r="G120" s="191">
        <f>Reliability_updated!V120</f>
        <v>11.2</v>
      </c>
      <c r="H120" s="191">
        <f>'Data Reliability'!C120</f>
        <v>0</v>
      </c>
      <c r="I120" t="str">
        <f>IF(Reliability!B120="x","x",(IF(ROUNDUP(Reliability!B120,0)=1,"Very High",IF(ROUNDUP(Reliability!B120,0)=2,"High",IF(ROUNDUP(Reliability!B120,0)=3,"Medium",IF(ROUNDUP(Reliability!B120,0)=4,"Low","Very Low"))))))</f>
        <v>Very High</v>
      </c>
    </row>
    <row r="121" spans="1:9" x14ac:dyDescent="0.35">
      <c r="A121" s="189" t="str">
        <f>Lists!C:C</f>
        <v>PSE004</v>
      </c>
      <c r="B121" s="190">
        <f t="shared" si="12"/>
        <v>0.7</v>
      </c>
      <c r="C121" s="190">
        <f t="shared" si="13"/>
        <v>2</v>
      </c>
      <c r="D121" s="190">
        <f t="shared" si="14"/>
        <v>0.1</v>
      </c>
      <c r="E121" s="190">
        <f t="shared" si="15"/>
        <v>0</v>
      </c>
      <c r="F121" s="190">
        <f>'Data Reliability'!B121</f>
        <v>1.8</v>
      </c>
      <c r="G121" s="191">
        <f>Reliability_updated!V121</f>
        <v>11.2</v>
      </c>
      <c r="H121" s="191">
        <f>'Data Reliability'!C121</f>
        <v>0</v>
      </c>
      <c r="I121" t="str">
        <f>IF(Reliability!B121="x","x",(IF(ROUNDUP(Reliability!B121,0)=1,"Very High",IF(ROUNDUP(Reliability!B121,0)=2,"High",IF(ROUNDUP(Reliability!B121,0)=3,"Medium",IF(ROUNDUP(Reliability!B121,0)=4,"Low","Very Low"))))))</f>
        <v>Very High</v>
      </c>
    </row>
    <row r="122" spans="1:9" x14ac:dyDescent="0.35">
      <c r="A122" s="189" t="str">
        <f>Lists!C:C</f>
        <v>REG001</v>
      </c>
      <c r="B122" s="190">
        <f t="shared" si="12"/>
        <v>1.8</v>
      </c>
      <c r="C122" s="190">
        <f t="shared" si="13"/>
        <v>0.3</v>
      </c>
      <c r="D122" s="190">
        <f t="shared" si="14"/>
        <v>5</v>
      </c>
      <c r="E122" s="190">
        <f t="shared" si="15"/>
        <v>0</v>
      </c>
      <c r="F122" s="190">
        <f>'Data Reliability'!B122</f>
        <v>1.1000000000000001</v>
      </c>
      <c r="G122" s="191">
        <f>Reliability_updated!V122</f>
        <v>364.1</v>
      </c>
      <c r="H122" s="191">
        <f>'Data Reliability'!C122</f>
        <v>0</v>
      </c>
      <c r="I122" t="str">
        <f>IF(Reliability!B122="x","x",(IF(ROUNDUP(Reliability!B122,0)=1,"Very High",IF(ROUNDUP(Reliability!B122,0)=2,"High",IF(ROUNDUP(Reliability!B122,0)=3,"Medium",IF(ROUNDUP(Reliability!B122,0)=4,"Low","Very Low"))))))</f>
        <v>High</v>
      </c>
    </row>
    <row r="123" spans="1:9" x14ac:dyDescent="0.35">
      <c r="A123" s="189" t="str">
        <f>Lists!C:C</f>
        <v>REG002</v>
      </c>
      <c r="B123" s="190">
        <f t="shared" si="12"/>
        <v>2.6</v>
      </c>
      <c r="C123" s="190">
        <f t="shared" si="13"/>
        <v>2.8</v>
      </c>
      <c r="D123" s="190">
        <f t="shared" si="14"/>
        <v>5</v>
      </c>
      <c r="E123" s="190">
        <f t="shared" si="15"/>
        <v>0</v>
      </c>
      <c r="F123" s="190">
        <f>'Data Reliability'!B123</f>
        <v>2.1</v>
      </c>
      <c r="G123" s="191">
        <f>Reliability_updated!V123</f>
        <v>805.9</v>
      </c>
      <c r="H123" s="191">
        <f>'Data Reliability'!C123</f>
        <v>0</v>
      </c>
      <c r="I123" t="str">
        <f>IF(Reliability!B123="x","x",(IF(ROUNDUP(Reliability!B123,0)=1,"Very High",IF(ROUNDUP(Reliability!B123,0)=2,"High",IF(ROUNDUP(Reliability!B123,0)=3,"Medium",IF(ROUNDUP(Reliability!B123,0)=4,"Low","Very Low"))))))</f>
        <v>Medium</v>
      </c>
    </row>
    <row r="124" spans="1:9" x14ac:dyDescent="0.35">
      <c r="A124" s="189" t="str">
        <f>Lists!C:C</f>
        <v>REG004</v>
      </c>
      <c r="B124" s="190">
        <f t="shared" si="12"/>
        <v>2.5</v>
      </c>
      <c r="C124" s="190">
        <f t="shared" si="13"/>
        <v>2.5</v>
      </c>
      <c r="D124" s="190">
        <f t="shared" si="14"/>
        <v>5</v>
      </c>
      <c r="E124" s="190">
        <f t="shared" si="15"/>
        <v>0</v>
      </c>
      <c r="F124" s="190">
        <f>'Data Reliability'!B124</f>
        <v>2</v>
      </c>
      <c r="G124" s="191">
        <f>Reliability_updated!V124</f>
        <v>371.8</v>
      </c>
      <c r="H124" s="191">
        <f>'Data Reliability'!C124</f>
        <v>0</v>
      </c>
      <c r="I124" t="str">
        <f>IF(Reliability!B124="x","x",(IF(ROUNDUP(Reliability!B124,0)=1,"Very High",IF(ROUNDUP(Reliability!B124,0)=2,"High",IF(ROUNDUP(Reliability!B124,0)=3,"Medium",IF(ROUNDUP(Reliability!B124,0)=4,"Low","Very Low"))))))</f>
        <v>Medium</v>
      </c>
    </row>
    <row r="125" spans="1:9" x14ac:dyDescent="0.35">
      <c r="A125" s="189" t="str">
        <f>Lists!C:C</f>
        <v>REG006</v>
      </c>
      <c r="B125" s="190">
        <f t="shared" si="12"/>
        <v>1.8</v>
      </c>
      <c r="C125" s="190">
        <f t="shared" si="13"/>
        <v>2.8</v>
      </c>
      <c r="D125" s="190">
        <f t="shared" si="14"/>
        <v>2.5</v>
      </c>
      <c r="E125" s="190">
        <f t="shared" si="15"/>
        <v>0</v>
      </c>
      <c r="F125" s="190">
        <f>'Data Reliability'!B125</f>
        <v>2.1</v>
      </c>
      <c r="G125" s="191">
        <f>Reliability_updated!V125</f>
        <v>185.1</v>
      </c>
      <c r="H125" s="191">
        <f>'Data Reliability'!C125</f>
        <v>0</v>
      </c>
      <c r="I125" t="str">
        <f>IF(Reliability!B125="x","x",(IF(ROUNDUP(Reliability!B125,0)=1,"Very High",IF(ROUNDUP(Reliability!B125,0)=2,"High",IF(ROUNDUP(Reliability!B125,0)=3,"Medium",IF(ROUNDUP(Reliability!B125,0)=4,"Low","Very Low"))))))</f>
        <v>High</v>
      </c>
    </row>
    <row r="126" spans="1:9" x14ac:dyDescent="0.35">
      <c r="A126" s="189" t="str">
        <f>Lists!C:C</f>
        <v>REG007</v>
      </c>
      <c r="B126" s="190">
        <f t="shared" si="12"/>
        <v>1.6</v>
      </c>
      <c r="C126" s="190">
        <f t="shared" si="13"/>
        <v>2.2999999999999998</v>
      </c>
      <c r="D126" s="190">
        <f t="shared" si="14"/>
        <v>2.5</v>
      </c>
      <c r="E126" s="190">
        <f t="shared" si="15"/>
        <v>0</v>
      </c>
      <c r="F126" s="190">
        <f>'Data Reliability'!B126</f>
        <v>1.9</v>
      </c>
      <c r="G126" s="191">
        <f>Reliability_updated!V126</f>
        <v>179.7</v>
      </c>
      <c r="H126" s="191">
        <f>'Data Reliability'!C126</f>
        <v>0</v>
      </c>
      <c r="I126" t="str">
        <f>IF(Reliability!B126="x","x",(IF(ROUNDUP(Reliability!B126,0)=1,"Very High",IF(ROUNDUP(Reliability!B126,0)=2,"High",IF(ROUNDUP(Reliability!B126,0)=3,"Medium",IF(ROUNDUP(Reliability!B126,0)=4,"Low","Very Low"))))))</f>
        <v>High</v>
      </c>
    </row>
    <row r="127" spans="1:9" x14ac:dyDescent="0.35">
      <c r="A127" s="189" t="str">
        <f>Lists!C:C</f>
        <v>REG008</v>
      </c>
      <c r="B127" s="190">
        <f t="shared" si="12"/>
        <v>1.6</v>
      </c>
      <c r="C127" s="190">
        <f t="shared" si="13"/>
        <v>2.2999999999999998</v>
      </c>
      <c r="D127" s="190">
        <f t="shared" si="14"/>
        <v>2.5</v>
      </c>
      <c r="E127" s="190">
        <f t="shared" si="15"/>
        <v>0</v>
      </c>
      <c r="F127" s="190">
        <f>'Data Reliability'!B127</f>
        <v>1.9</v>
      </c>
      <c r="G127" s="191">
        <f>Reliability_updated!V127</f>
        <v>179.7</v>
      </c>
      <c r="H127" s="191">
        <f>'Data Reliability'!C127</f>
        <v>0</v>
      </c>
      <c r="I127" t="str">
        <f>IF(Reliability!B127="x","x",(IF(ROUNDUP(Reliability!B127,0)=1,"Very High",IF(ROUNDUP(Reliability!B127,0)=2,"High",IF(ROUNDUP(Reliability!B127,0)=3,"Medium",IF(ROUNDUP(Reliability!B127,0)=4,"Low","Very Low"))))))</f>
        <v>High</v>
      </c>
    </row>
    <row r="128" spans="1:9" x14ac:dyDescent="0.35">
      <c r="A128" s="189" t="str">
        <f>Lists!C:C</f>
        <v>REG011</v>
      </c>
      <c r="B128" s="190">
        <f t="shared" si="12"/>
        <v>1.1000000000000001</v>
      </c>
      <c r="C128" s="190">
        <f t="shared" si="13"/>
        <v>1.8</v>
      </c>
      <c r="D128" s="190">
        <f t="shared" si="14"/>
        <v>1.6</v>
      </c>
      <c r="E128" s="190">
        <f t="shared" si="15"/>
        <v>0</v>
      </c>
      <c r="F128" s="190">
        <f>'Data Reliability'!B128</f>
        <v>1.7</v>
      </c>
      <c r="G128" s="191">
        <f>Reliability_updated!V128</f>
        <v>119.4</v>
      </c>
      <c r="H128" s="191">
        <f>'Data Reliability'!C128</f>
        <v>0</v>
      </c>
      <c r="I128" t="str">
        <f>IF(Reliability!B128="x","x",(IF(ROUNDUP(Reliability!B128,0)=1,"Very High",IF(ROUNDUP(Reliability!B128,0)=2,"High",IF(ROUNDUP(Reliability!B128,0)=3,"Medium",IF(ROUNDUP(Reliability!B128,0)=4,"Low","Very Low"))))))</f>
        <v>High</v>
      </c>
    </row>
    <row r="129" spans="1:9" x14ac:dyDescent="0.35">
      <c r="A129" s="189" t="str">
        <f>Lists!C:C</f>
        <v>REG012</v>
      </c>
      <c r="B129" s="190">
        <f t="shared" si="12"/>
        <v>1</v>
      </c>
      <c r="C129" s="190">
        <f t="shared" si="13"/>
        <v>1.5</v>
      </c>
      <c r="D129" s="190">
        <f t="shared" si="14"/>
        <v>1.4</v>
      </c>
      <c r="E129" s="190">
        <f t="shared" si="15"/>
        <v>0</v>
      </c>
      <c r="F129" s="190">
        <f>'Data Reliability'!B129</f>
        <v>1.6</v>
      </c>
      <c r="G129" s="191">
        <f>Reliability_updated!V129</f>
        <v>102.3</v>
      </c>
      <c r="H129" s="191">
        <f>'Data Reliability'!C129</f>
        <v>0</v>
      </c>
      <c r="I129" t="str">
        <f>IF(Reliability!B129="x","x",(IF(ROUNDUP(Reliability!B129,0)=1,"Very High",IF(ROUNDUP(Reliability!B129,0)=2,"High",IF(ROUNDUP(Reliability!B129,0)=3,"Medium",IF(ROUNDUP(Reliability!B129,0)=4,"Low","Very Low"))))))</f>
        <v>Very High</v>
      </c>
    </row>
    <row r="130" spans="1:9" x14ac:dyDescent="0.35">
      <c r="A130" s="189" t="str">
        <f>Lists!C:C</f>
        <v>REG013</v>
      </c>
      <c r="B130" s="190">
        <f t="shared" si="12"/>
        <v>1.7</v>
      </c>
      <c r="C130" s="190">
        <f t="shared" si="13"/>
        <v>2.5</v>
      </c>
      <c r="D130" s="190">
        <f t="shared" si="14"/>
        <v>2.5</v>
      </c>
      <c r="E130" s="190">
        <f t="shared" si="15"/>
        <v>0</v>
      </c>
      <c r="F130" s="190">
        <f>'Data Reliability'!B130</f>
        <v>2</v>
      </c>
      <c r="G130" s="191">
        <f>Reliability_updated!V130</f>
        <v>186.5</v>
      </c>
      <c r="H130" s="191">
        <f>'Data Reliability'!C130</f>
        <v>0</v>
      </c>
      <c r="I130" t="str">
        <f>IF(Reliability!B130="x","x",(IF(ROUNDUP(Reliability!B130,0)=1,"Very High",IF(ROUNDUP(Reliability!B130,0)=2,"High",IF(ROUNDUP(Reliability!B130,0)=3,"Medium",IF(ROUNDUP(Reliability!B130,0)=4,"Low","Very Low"))))))</f>
        <v>High</v>
      </c>
    </row>
    <row r="131" spans="1:9" x14ac:dyDescent="0.35">
      <c r="A131" s="189" t="str">
        <f>Lists!C:C</f>
        <v>REG014</v>
      </c>
      <c r="B131" s="190">
        <f t="shared" ref="B131:B162" si="16">ROUND(AVERAGE(C131:E131),1)</f>
        <v>1.6</v>
      </c>
      <c r="C131" s="190">
        <f t="shared" ref="C131:C162" si="17">IF(F131="x","x",ROUND((5-(3-F131)/2*5),1))</f>
        <v>2.2999999999999998</v>
      </c>
      <c r="D131" s="190">
        <f t="shared" ref="D131:D162" si="18">IF(G131&gt;365,5,ROUND((5-(365-G131)/364*5),1))</f>
        <v>2.4</v>
      </c>
      <c r="E131" s="190">
        <f t="shared" ref="E131:E162" si="19">IF(H131&gt;3,5,ROUND((5-(3-H131)/3*5),1))</f>
        <v>0</v>
      </c>
      <c r="F131" s="190">
        <f>'Data Reliability'!B131</f>
        <v>1.9</v>
      </c>
      <c r="G131" s="191">
        <f>Reliability_updated!V131</f>
        <v>174.3</v>
      </c>
      <c r="H131" s="191">
        <f>'Data Reliability'!C131</f>
        <v>0</v>
      </c>
      <c r="I131" t="str">
        <f>IF(Reliability!B131="x","x",(IF(ROUNDUP(Reliability!B131,0)=1,"Very High",IF(ROUNDUP(Reliability!B131,0)=2,"High",IF(ROUNDUP(Reliability!B131,0)=3,"Medium",IF(ROUNDUP(Reliability!B131,0)=4,"Low","Very Low"))))))</f>
        <v>High</v>
      </c>
    </row>
    <row r="132" spans="1:9" x14ac:dyDescent="0.35">
      <c r="A132" s="189" t="str">
        <f>Lists!C:C</f>
        <v>REG015</v>
      </c>
      <c r="B132" s="190">
        <f t="shared" si="16"/>
        <v>3</v>
      </c>
      <c r="C132" s="190">
        <f t="shared" si="17"/>
        <v>4</v>
      </c>
      <c r="D132" s="190">
        <f t="shared" si="18"/>
        <v>5</v>
      </c>
      <c r="E132" s="190">
        <f t="shared" si="19"/>
        <v>0</v>
      </c>
      <c r="F132" s="190">
        <f>'Data Reliability'!B132</f>
        <v>2.6</v>
      </c>
      <c r="G132" s="191">
        <f>Reliability_updated!V132</f>
        <v>407.8</v>
      </c>
      <c r="H132" s="191">
        <f>'Data Reliability'!C132</f>
        <v>0</v>
      </c>
      <c r="I132" t="str">
        <f>IF(Reliability!B132="x","x",(IF(ROUNDUP(Reliability!B132,0)=1,"Very High",IF(ROUNDUP(Reliability!B132,0)=2,"High",IF(ROUNDUP(Reliability!B132,0)=3,"Medium",IF(ROUNDUP(Reliability!B132,0)=4,"Low","Very Low"))))))</f>
        <v>Medium</v>
      </c>
    </row>
    <row r="133" spans="1:9" x14ac:dyDescent="0.35">
      <c r="A133" s="189" t="str">
        <f>Lists!C:C</f>
        <v>ROU002</v>
      </c>
      <c r="B133" s="190">
        <f t="shared" si="16"/>
        <v>0.7</v>
      </c>
      <c r="C133" s="190">
        <f t="shared" si="17"/>
        <v>2</v>
      </c>
      <c r="D133" s="190">
        <f t="shared" si="18"/>
        <v>0.2</v>
      </c>
      <c r="E133" s="190">
        <f t="shared" si="19"/>
        <v>0</v>
      </c>
      <c r="F133" s="190">
        <f>'Data Reliability'!B133</f>
        <v>1.8</v>
      </c>
      <c r="G133" s="191">
        <f>Reliability_updated!V133</f>
        <v>17.7</v>
      </c>
      <c r="H133" s="191">
        <f>'Data Reliability'!C133</f>
        <v>0</v>
      </c>
      <c r="I133" t="str">
        <f>IF(Reliability!B133="x","x",(IF(ROUNDUP(Reliability!B133,0)=1,"Very High",IF(ROUNDUP(Reliability!B133,0)=2,"High",IF(ROUNDUP(Reliability!B133,0)=3,"Medium",IF(ROUNDUP(Reliability!B133,0)=4,"Low","Very Low"))))))</f>
        <v>Very High</v>
      </c>
    </row>
    <row r="134" spans="1:9" x14ac:dyDescent="0.35">
      <c r="A134" s="189" t="str">
        <f>Lists!C:C</f>
        <v>RUS002</v>
      </c>
      <c r="B134" s="190">
        <f t="shared" si="16"/>
        <v>1.1000000000000001</v>
      </c>
      <c r="C134" s="190">
        <f t="shared" si="17"/>
        <v>3</v>
      </c>
      <c r="D134" s="190">
        <f t="shared" si="18"/>
        <v>0.2</v>
      </c>
      <c r="E134" s="190">
        <f t="shared" si="19"/>
        <v>0</v>
      </c>
      <c r="F134" s="190">
        <f>'Data Reliability'!B134</f>
        <v>2.2000000000000002</v>
      </c>
      <c r="G134" s="191">
        <f>Reliability_updated!V134</f>
        <v>14.1</v>
      </c>
      <c r="H134" s="191">
        <f>'Data Reliability'!C134</f>
        <v>0</v>
      </c>
      <c r="I134" t="str">
        <f>IF(Reliability!B134="x","x",(IF(ROUNDUP(Reliability!B134,0)=1,"Very High",IF(ROUNDUP(Reliability!B134,0)=2,"High",IF(ROUNDUP(Reliability!B134,0)=3,"Medium",IF(ROUNDUP(Reliability!B134,0)=4,"Low","Very Low"))))))</f>
        <v>High</v>
      </c>
    </row>
    <row r="135" spans="1:9" x14ac:dyDescent="0.35">
      <c r="A135" s="189" t="str">
        <f>Lists!C:C</f>
        <v>RWA002</v>
      </c>
      <c r="B135" s="190">
        <f t="shared" si="16"/>
        <v>2.1</v>
      </c>
      <c r="C135" s="190">
        <f t="shared" si="17"/>
        <v>2.8</v>
      </c>
      <c r="D135" s="190">
        <f t="shared" si="18"/>
        <v>0.2</v>
      </c>
      <c r="E135" s="190">
        <f t="shared" si="19"/>
        <v>3.3</v>
      </c>
      <c r="F135" s="190">
        <f>'Data Reliability'!B135</f>
        <v>2.1</v>
      </c>
      <c r="G135" s="191">
        <f>Reliability_updated!V135</f>
        <v>15.4</v>
      </c>
      <c r="H135" s="191">
        <f>'Data Reliability'!C135</f>
        <v>2</v>
      </c>
      <c r="I135" t="str">
        <f>IF(Reliability!B135="x","x",(IF(ROUNDUP(Reliability!B135,0)=1,"Very High",IF(ROUNDUP(Reliability!B135,0)=2,"High",IF(ROUNDUP(Reliability!B135,0)=3,"Medium",IF(ROUNDUP(Reliability!B135,0)=4,"Low","Very Low"))))))</f>
        <v>Medium</v>
      </c>
    </row>
    <row r="136" spans="1:9" x14ac:dyDescent="0.35">
      <c r="A136" s="189" t="str">
        <f>Lists!C:C</f>
        <v>SDN001</v>
      </c>
      <c r="B136" s="190">
        <f t="shared" si="16"/>
        <v>1.1000000000000001</v>
      </c>
      <c r="C136" s="190">
        <f t="shared" si="17"/>
        <v>3</v>
      </c>
      <c r="D136" s="190">
        <f t="shared" si="18"/>
        <v>0.2</v>
      </c>
      <c r="E136" s="190">
        <f t="shared" si="19"/>
        <v>0</v>
      </c>
      <c r="F136" s="190">
        <f>'Data Reliability'!B136</f>
        <v>2.2000000000000002</v>
      </c>
      <c r="G136" s="191">
        <f>Reliability_updated!V136</f>
        <v>16.899999999999999</v>
      </c>
      <c r="H136" s="191">
        <f>'Data Reliability'!C136</f>
        <v>0</v>
      </c>
      <c r="I136" t="str">
        <f>IF(Reliability!B136="x","x",(IF(ROUNDUP(Reliability!B136,0)=1,"Very High",IF(ROUNDUP(Reliability!B136,0)=2,"High",IF(ROUNDUP(Reliability!B136,0)=3,"Medium",IF(ROUNDUP(Reliability!B136,0)=4,"Low","Very Low"))))))</f>
        <v>High</v>
      </c>
    </row>
    <row r="137" spans="1:9" x14ac:dyDescent="0.35">
      <c r="A137" s="189" t="str">
        <f>Lists!C:C</f>
        <v>SDN005</v>
      </c>
      <c r="B137" s="190">
        <f t="shared" si="16"/>
        <v>0.6</v>
      </c>
      <c r="C137" s="190">
        <f t="shared" si="17"/>
        <v>1.5</v>
      </c>
      <c r="D137" s="190">
        <f t="shared" si="18"/>
        <v>0.2</v>
      </c>
      <c r="E137" s="190">
        <f t="shared" si="19"/>
        <v>0</v>
      </c>
      <c r="F137" s="190">
        <f>'Data Reliability'!B137</f>
        <v>1.6</v>
      </c>
      <c r="G137" s="191">
        <f>Reliability_updated!V137</f>
        <v>16.8</v>
      </c>
      <c r="H137" s="191">
        <f>'Data Reliability'!C137</f>
        <v>0</v>
      </c>
      <c r="I137" t="str">
        <f>IF(Reliability!B137="x","x",(IF(ROUNDUP(Reliability!B137,0)=1,"Very High",IF(ROUNDUP(Reliability!B137,0)=2,"High",IF(ROUNDUP(Reliability!B137,0)=3,"Medium",IF(ROUNDUP(Reliability!B137,0)=4,"Low","Very Low"))))))</f>
        <v>Very High</v>
      </c>
    </row>
    <row r="138" spans="1:9" x14ac:dyDescent="0.35">
      <c r="A138" s="189" t="str">
        <f>Lists!C:C</f>
        <v>SEN002</v>
      </c>
      <c r="B138" s="190">
        <f t="shared" si="16"/>
        <v>1.3</v>
      </c>
      <c r="C138" s="190">
        <f t="shared" si="17"/>
        <v>0.5</v>
      </c>
      <c r="D138" s="190">
        <f t="shared" si="18"/>
        <v>3.4</v>
      </c>
      <c r="E138" s="190">
        <f t="shared" si="19"/>
        <v>0</v>
      </c>
      <c r="F138" s="190">
        <f>'Data Reliability'!B138</f>
        <v>1.2</v>
      </c>
      <c r="G138" s="191">
        <f>Reliability_updated!V138</f>
        <v>249.5</v>
      </c>
      <c r="H138" s="191">
        <f>'Data Reliability'!C138</f>
        <v>0</v>
      </c>
      <c r="I138" t="str">
        <f>IF(Reliability!B138="x","x",(IF(ROUNDUP(Reliability!B138,0)=1,"Very High",IF(ROUNDUP(Reliability!B138,0)=2,"High",IF(ROUNDUP(Reliability!B138,0)=3,"Medium",IF(ROUNDUP(Reliability!B138,0)=4,"Low","Very Low"))))))</f>
        <v>High</v>
      </c>
    </row>
    <row r="139" spans="1:9" x14ac:dyDescent="0.35">
      <c r="A139" s="189" t="str">
        <f>Lists!C:C</f>
        <v>SLV001</v>
      </c>
      <c r="B139" s="190">
        <f t="shared" si="16"/>
        <v>1.2</v>
      </c>
      <c r="C139" s="190">
        <f t="shared" si="17"/>
        <v>2.5</v>
      </c>
      <c r="D139" s="190">
        <f t="shared" si="18"/>
        <v>1.1000000000000001</v>
      </c>
      <c r="E139" s="190">
        <f t="shared" si="19"/>
        <v>0</v>
      </c>
      <c r="F139" s="190">
        <f>'Data Reliability'!B139</f>
        <v>2</v>
      </c>
      <c r="G139" s="191">
        <f>Reliability_updated!V139</f>
        <v>81.2</v>
      </c>
      <c r="H139" s="191">
        <f>'Data Reliability'!C139</f>
        <v>0</v>
      </c>
      <c r="I139" t="str">
        <f>IF(Reliability!B139="x","x",(IF(ROUNDUP(Reliability!B139,0)=1,"Very High",IF(ROUNDUP(Reliability!B139,0)=2,"High",IF(ROUNDUP(Reliability!B139,0)=3,"Medium",IF(ROUNDUP(Reliability!B139,0)=4,"Low","Very Low"))))))</f>
        <v>High</v>
      </c>
    </row>
    <row r="140" spans="1:9" x14ac:dyDescent="0.35">
      <c r="A140" s="189" t="str">
        <f>Lists!C:C</f>
        <v>SOM001</v>
      </c>
      <c r="B140" s="190">
        <f t="shared" si="16"/>
        <v>0.8</v>
      </c>
      <c r="C140" s="190">
        <f t="shared" si="17"/>
        <v>2</v>
      </c>
      <c r="D140" s="190">
        <f t="shared" si="18"/>
        <v>0.5</v>
      </c>
      <c r="E140" s="190">
        <f t="shared" si="19"/>
        <v>0</v>
      </c>
      <c r="F140" s="190">
        <f>'Data Reliability'!B140</f>
        <v>1.8</v>
      </c>
      <c r="G140" s="191">
        <f>Reliability_updated!V140</f>
        <v>40.1</v>
      </c>
      <c r="H140" s="191">
        <f>'Data Reliability'!C140</f>
        <v>0</v>
      </c>
      <c r="I140" t="str">
        <f>IF(Reliability!B140="x","x",(IF(ROUNDUP(Reliability!B140,0)=1,"Very High",IF(ROUNDUP(Reliability!B140,0)=2,"High",IF(ROUNDUP(Reliability!B140,0)=3,"Medium",IF(ROUNDUP(Reliability!B140,0)=4,"Low","Very Low"))))))</f>
        <v>Very High</v>
      </c>
    </row>
    <row r="141" spans="1:9" x14ac:dyDescent="0.35">
      <c r="A141" s="189" t="str">
        <f>Lists!C:C</f>
        <v>SOM002</v>
      </c>
      <c r="B141" s="190">
        <f t="shared" si="16"/>
        <v>0.9</v>
      </c>
      <c r="C141" s="190">
        <f t="shared" si="17"/>
        <v>2.5</v>
      </c>
      <c r="D141" s="190">
        <f t="shared" si="18"/>
        <v>0.2</v>
      </c>
      <c r="E141" s="190">
        <f t="shared" si="19"/>
        <v>0</v>
      </c>
      <c r="F141" s="190">
        <f>'Data Reliability'!B141</f>
        <v>2</v>
      </c>
      <c r="G141" s="191">
        <f>Reliability_updated!V141</f>
        <v>15.6</v>
      </c>
      <c r="H141" s="191">
        <f>'Data Reliability'!C141</f>
        <v>0</v>
      </c>
      <c r="I141" t="str">
        <f>IF(Reliability!B141="x","x",(IF(ROUNDUP(Reliability!B141,0)=1,"Very High",IF(ROUNDUP(Reliability!B141,0)=2,"High",IF(ROUNDUP(Reliability!B141,0)=3,"Medium",IF(ROUNDUP(Reliability!B141,0)=4,"Low","Very Low"))))))</f>
        <v>Very High</v>
      </c>
    </row>
    <row r="142" spans="1:9" x14ac:dyDescent="0.35">
      <c r="A142" s="189" t="str">
        <f>Lists!C:C</f>
        <v>SSD001</v>
      </c>
      <c r="B142" s="190">
        <f t="shared" si="16"/>
        <v>0.9</v>
      </c>
      <c r="C142" s="190">
        <f t="shared" si="17"/>
        <v>2.5</v>
      </c>
      <c r="D142" s="190">
        <f t="shared" si="18"/>
        <v>0.2</v>
      </c>
      <c r="E142" s="190">
        <f t="shared" si="19"/>
        <v>0</v>
      </c>
      <c r="F142" s="190">
        <f>'Data Reliability'!B142</f>
        <v>2</v>
      </c>
      <c r="G142" s="191">
        <f>Reliability_updated!V142</f>
        <v>15.8</v>
      </c>
      <c r="H142" s="191">
        <f>'Data Reliability'!C142</f>
        <v>0</v>
      </c>
      <c r="I142" t="str">
        <f>IF(Reliability!B142="x","x",(IF(ROUNDUP(Reliability!B142,0)=1,"Very High",IF(ROUNDUP(Reliability!B142,0)=2,"High",IF(ROUNDUP(Reliability!B142,0)=3,"Medium",IF(ROUNDUP(Reliability!B142,0)=4,"Low","Very Low"))))))</f>
        <v>Very High</v>
      </c>
    </row>
    <row r="143" spans="1:9" x14ac:dyDescent="0.35">
      <c r="A143" s="189" t="str">
        <f>Lists!C:C</f>
        <v>SVK002</v>
      </c>
      <c r="B143" s="190">
        <f t="shared" si="16"/>
        <v>0.7</v>
      </c>
      <c r="C143" s="190">
        <f t="shared" si="17"/>
        <v>2</v>
      </c>
      <c r="D143" s="190">
        <f t="shared" si="18"/>
        <v>0.2</v>
      </c>
      <c r="E143" s="190">
        <f t="shared" si="19"/>
        <v>0</v>
      </c>
      <c r="F143" s="190">
        <f>'Data Reliability'!B143</f>
        <v>1.8</v>
      </c>
      <c r="G143" s="191">
        <f>Reliability_updated!V143</f>
        <v>18.2</v>
      </c>
      <c r="H143" s="191">
        <f>'Data Reliability'!C143</f>
        <v>0</v>
      </c>
      <c r="I143" t="str">
        <f>IF(Reliability!B143="x","x",(IF(ROUNDUP(Reliability!B143,0)=1,"Very High",IF(ROUNDUP(Reliability!B143,0)=2,"High",IF(ROUNDUP(Reliability!B143,0)=3,"Medium",IF(ROUNDUP(Reliability!B143,0)=4,"Low","Very Low"))))))</f>
        <v>Very High</v>
      </c>
    </row>
    <row r="144" spans="1:9" x14ac:dyDescent="0.35">
      <c r="A144" s="189" t="str">
        <f>Lists!C:C</f>
        <v>SWZ001</v>
      </c>
      <c r="B144" s="190">
        <f t="shared" si="16"/>
        <v>1.5</v>
      </c>
      <c r="C144" s="190">
        <f t="shared" si="17"/>
        <v>2.2999999999999998</v>
      </c>
      <c r="D144" s="190">
        <f t="shared" si="18"/>
        <v>0.4</v>
      </c>
      <c r="E144" s="190">
        <f t="shared" si="19"/>
        <v>1.7</v>
      </c>
      <c r="F144" s="190">
        <f>'Data Reliability'!B144</f>
        <v>1.9</v>
      </c>
      <c r="G144" s="191">
        <f>Reliability_updated!V144</f>
        <v>30.8</v>
      </c>
      <c r="H144" s="191">
        <f>'Data Reliability'!C144</f>
        <v>1</v>
      </c>
      <c r="I144" t="str">
        <f>IF(Reliability!B144="x","x",(IF(ROUNDUP(Reliability!B144,0)=1,"Very High",IF(ROUNDUP(Reliability!B144,0)=2,"High",IF(ROUNDUP(Reliability!B144,0)=3,"Medium",IF(ROUNDUP(Reliability!B144,0)=4,"Low","Very Low"))))))</f>
        <v>High</v>
      </c>
    </row>
    <row r="145" spans="1:9" x14ac:dyDescent="0.35">
      <c r="A145" s="189" t="str">
        <f>Lists!C:C</f>
        <v>SYR003</v>
      </c>
      <c r="B145" s="190">
        <f t="shared" si="16"/>
        <v>0.7</v>
      </c>
      <c r="C145" s="190">
        <f t="shared" si="17"/>
        <v>2</v>
      </c>
      <c r="D145" s="190">
        <f t="shared" si="18"/>
        <v>0.1</v>
      </c>
      <c r="E145" s="190">
        <f t="shared" si="19"/>
        <v>0</v>
      </c>
      <c r="F145" s="190">
        <f>'Data Reliability'!B145</f>
        <v>1.8</v>
      </c>
      <c r="G145" s="191">
        <f>Reliability_updated!V145</f>
        <v>11.2</v>
      </c>
      <c r="H145" s="191">
        <f>'Data Reliability'!C145</f>
        <v>0</v>
      </c>
      <c r="I145" t="str">
        <f>IF(Reliability!B145="x","x",(IF(ROUNDUP(Reliability!B145,0)=1,"Very High",IF(ROUNDUP(Reliability!B145,0)=2,"High",IF(ROUNDUP(Reliability!B145,0)=3,"Medium",IF(ROUNDUP(Reliability!B145,0)=4,"Low","Very Low"))))))</f>
        <v>Very High</v>
      </c>
    </row>
    <row r="146" spans="1:9" x14ac:dyDescent="0.35">
      <c r="A146" s="189" t="str">
        <f>Lists!C:C</f>
        <v>TCD001</v>
      </c>
      <c r="B146" s="190">
        <f t="shared" si="16"/>
        <v>1.3</v>
      </c>
      <c r="C146" s="190">
        <f t="shared" si="17"/>
        <v>2</v>
      </c>
      <c r="D146" s="190">
        <f t="shared" si="18"/>
        <v>1.9</v>
      </c>
      <c r="E146" s="190">
        <f t="shared" si="19"/>
        <v>0</v>
      </c>
      <c r="F146" s="190">
        <f>'Data Reliability'!B146</f>
        <v>1.8</v>
      </c>
      <c r="G146" s="191">
        <f>Reliability_updated!V146</f>
        <v>142</v>
      </c>
      <c r="H146" s="191">
        <f>'Data Reliability'!C146</f>
        <v>0</v>
      </c>
      <c r="I146" t="str">
        <f>IF(Reliability!B146="x","x",(IF(ROUNDUP(Reliability!B146,0)=1,"Very High",IF(ROUNDUP(Reliability!B146,0)=2,"High",IF(ROUNDUP(Reliability!B146,0)=3,"Medium",IF(ROUNDUP(Reliability!B146,0)=4,"Low","Very Low"))))))</f>
        <v>High</v>
      </c>
    </row>
    <row r="147" spans="1:9" x14ac:dyDescent="0.35">
      <c r="A147" s="189" t="str">
        <f>Lists!C:C</f>
        <v>TCD003</v>
      </c>
      <c r="B147" s="190">
        <f t="shared" si="16"/>
        <v>1.2</v>
      </c>
      <c r="C147" s="190">
        <f t="shared" si="17"/>
        <v>1.8</v>
      </c>
      <c r="D147" s="190">
        <f t="shared" si="18"/>
        <v>1.9</v>
      </c>
      <c r="E147" s="190">
        <f t="shared" si="19"/>
        <v>0</v>
      </c>
      <c r="F147" s="190">
        <f>'Data Reliability'!B147</f>
        <v>1.7</v>
      </c>
      <c r="G147" s="191">
        <f>Reliability_updated!V147</f>
        <v>142</v>
      </c>
      <c r="H147" s="191">
        <f>'Data Reliability'!C147</f>
        <v>0</v>
      </c>
      <c r="I147" t="str">
        <f>IF(Reliability!B147="x","x",(IF(ROUNDUP(Reliability!B147,0)=1,"Very High",IF(ROUNDUP(Reliability!B147,0)=2,"High",IF(ROUNDUP(Reliability!B147,0)=3,"Medium",IF(ROUNDUP(Reliability!B147,0)=4,"Low","Very Low"))))))</f>
        <v>High</v>
      </c>
    </row>
    <row r="148" spans="1:9" x14ac:dyDescent="0.35">
      <c r="A148" s="189" t="str">
        <f>Lists!C:C</f>
        <v>TCD004</v>
      </c>
      <c r="B148" s="190">
        <f t="shared" si="16"/>
        <v>1.2</v>
      </c>
      <c r="C148" s="190">
        <f t="shared" si="17"/>
        <v>1.8</v>
      </c>
      <c r="D148" s="190">
        <f t="shared" si="18"/>
        <v>1.9</v>
      </c>
      <c r="E148" s="190">
        <f t="shared" si="19"/>
        <v>0</v>
      </c>
      <c r="F148" s="190">
        <f>'Data Reliability'!B148</f>
        <v>1.7</v>
      </c>
      <c r="G148" s="191">
        <f>Reliability_updated!V148</f>
        <v>142</v>
      </c>
      <c r="H148" s="191">
        <f>'Data Reliability'!C148</f>
        <v>0</v>
      </c>
      <c r="I148" t="str">
        <f>IF(Reliability!B148="x","x",(IF(ROUNDUP(Reliability!B148,0)=1,"Very High",IF(ROUNDUP(Reliability!B148,0)=2,"High",IF(ROUNDUP(Reliability!B148,0)=3,"Medium",IF(ROUNDUP(Reliability!B148,0)=4,"Low","Very Low"))))))</f>
        <v>High</v>
      </c>
    </row>
    <row r="149" spans="1:9" x14ac:dyDescent="0.35">
      <c r="A149" s="189" t="str">
        <f>Lists!C:C</f>
        <v>TCD005</v>
      </c>
      <c r="B149" s="190">
        <f t="shared" si="16"/>
        <v>1.2</v>
      </c>
      <c r="C149" s="190">
        <f t="shared" si="17"/>
        <v>1.8</v>
      </c>
      <c r="D149" s="190">
        <f t="shared" si="18"/>
        <v>1.9</v>
      </c>
      <c r="E149" s="190">
        <f t="shared" si="19"/>
        <v>0</v>
      </c>
      <c r="F149" s="190">
        <f>'Data Reliability'!B149</f>
        <v>1.7</v>
      </c>
      <c r="G149" s="191">
        <f>Reliability_updated!V149</f>
        <v>142</v>
      </c>
      <c r="H149" s="191">
        <f>'Data Reliability'!C149</f>
        <v>0</v>
      </c>
      <c r="I149" t="str">
        <f>IF(Reliability!B149="x","x",(IF(ROUNDUP(Reliability!B149,0)=1,"Very High",IF(ROUNDUP(Reliability!B149,0)=2,"High",IF(ROUNDUP(Reliability!B149,0)=3,"Medium",IF(ROUNDUP(Reliability!B149,0)=4,"Low","Very Low"))))))</f>
        <v>High</v>
      </c>
    </row>
    <row r="150" spans="1:9" x14ac:dyDescent="0.35">
      <c r="A150" s="189" t="str">
        <f>Lists!C:C</f>
        <v>TGO002</v>
      </c>
      <c r="B150" s="190">
        <f t="shared" si="16"/>
        <v>0.8</v>
      </c>
      <c r="C150" s="190">
        <f t="shared" si="17"/>
        <v>0.3</v>
      </c>
      <c r="D150" s="190">
        <f t="shared" si="18"/>
        <v>2.2000000000000002</v>
      </c>
      <c r="E150" s="190">
        <f t="shared" si="19"/>
        <v>0</v>
      </c>
      <c r="F150" s="190">
        <f>'Data Reliability'!B150</f>
        <v>1.1000000000000001</v>
      </c>
      <c r="G150" s="191">
        <f>Reliability_updated!V150</f>
        <v>163.1</v>
      </c>
      <c r="H150" s="191">
        <f>'Data Reliability'!C150</f>
        <v>0</v>
      </c>
      <c r="I150" t="str">
        <f>IF(Reliability!B150="x","x",(IF(ROUNDUP(Reliability!B150,0)=1,"Very High",IF(ROUNDUP(Reliability!B150,0)=2,"High",IF(ROUNDUP(Reliability!B150,0)=3,"Medium",IF(ROUNDUP(Reliability!B150,0)=4,"Low","Very Low"))))))</f>
        <v>Very High</v>
      </c>
    </row>
    <row r="151" spans="1:9" x14ac:dyDescent="0.35">
      <c r="A151" s="189" t="str">
        <f>Lists!C:C</f>
        <v>THA001</v>
      </c>
      <c r="B151" s="190">
        <f t="shared" si="16"/>
        <v>0.8</v>
      </c>
      <c r="C151" s="190">
        <f t="shared" si="17"/>
        <v>2</v>
      </c>
      <c r="D151" s="190">
        <f t="shared" si="18"/>
        <v>0.3</v>
      </c>
      <c r="E151" s="190">
        <f t="shared" si="19"/>
        <v>0</v>
      </c>
      <c r="F151" s="190">
        <f>'Data Reliability'!B151</f>
        <v>1.8</v>
      </c>
      <c r="G151" s="191">
        <f>Reliability_updated!V151</f>
        <v>19.2</v>
      </c>
      <c r="H151" s="191">
        <f>'Data Reliability'!C151</f>
        <v>0</v>
      </c>
      <c r="I151" t="str">
        <f>IF(Reliability!B151="x","x",(IF(ROUNDUP(Reliability!B151,0)=1,"Very High",IF(ROUNDUP(Reliability!B151,0)=2,"High",IF(ROUNDUP(Reliability!B151,0)=3,"Medium",IF(ROUNDUP(Reliability!B151,0)=4,"Low","Very Low"))))))</f>
        <v>Very High</v>
      </c>
    </row>
    <row r="152" spans="1:9" x14ac:dyDescent="0.35">
      <c r="A152" s="189" t="str">
        <f>Lists!C:C</f>
        <v>THA003</v>
      </c>
      <c r="B152" s="190">
        <f t="shared" si="16"/>
        <v>0.8</v>
      </c>
      <c r="C152" s="190">
        <f t="shared" si="17"/>
        <v>2</v>
      </c>
      <c r="D152" s="190">
        <f t="shared" si="18"/>
        <v>0.3</v>
      </c>
      <c r="E152" s="190">
        <f t="shared" si="19"/>
        <v>0</v>
      </c>
      <c r="F152" s="190">
        <f>'Data Reliability'!B152</f>
        <v>1.8</v>
      </c>
      <c r="G152" s="191">
        <f>Reliability_updated!V152</f>
        <v>19.2</v>
      </c>
      <c r="H152" s="191">
        <f>'Data Reliability'!C152</f>
        <v>0</v>
      </c>
      <c r="I152" t="str">
        <f>IF(Reliability!B152="x","x",(IF(ROUNDUP(Reliability!B152,0)=1,"Very High",IF(ROUNDUP(Reliability!B152,0)=2,"High",IF(ROUNDUP(Reliability!B152,0)=3,"Medium",IF(ROUNDUP(Reliability!B152,0)=4,"Low","Very Low"))))))</f>
        <v>Very High</v>
      </c>
    </row>
    <row r="153" spans="1:9" x14ac:dyDescent="0.35">
      <c r="A153" s="189" t="str">
        <f>Lists!C:C</f>
        <v>THA004</v>
      </c>
      <c r="B153" s="190">
        <f t="shared" si="16"/>
        <v>0.8</v>
      </c>
      <c r="C153" s="190">
        <f t="shared" si="17"/>
        <v>2</v>
      </c>
      <c r="D153" s="190">
        <f t="shared" si="18"/>
        <v>0.3</v>
      </c>
      <c r="E153" s="190">
        <f t="shared" si="19"/>
        <v>0</v>
      </c>
      <c r="F153" s="190">
        <f>'Data Reliability'!B153</f>
        <v>1.8</v>
      </c>
      <c r="G153" s="191">
        <f>Reliability_updated!V153</f>
        <v>19.2</v>
      </c>
      <c r="H153" s="191">
        <f>'Data Reliability'!C153</f>
        <v>0</v>
      </c>
      <c r="I153" t="str">
        <f>IF(Reliability!B153="x","x",(IF(ROUNDUP(Reliability!B153,0)=1,"Very High",IF(ROUNDUP(Reliability!B153,0)=2,"High",IF(ROUNDUP(Reliability!B153,0)=3,"Medium",IF(ROUNDUP(Reliability!B153,0)=4,"Low","Very Low"))))))</f>
        <v>Very High</v>
      </c>
    </row>
    <row r="154" spans="1:9" x14ac:dyDescent="0.35">
      <c r="A154" s="189" t="str">
        <f>Lists!C:C</f>
        <v>TLS003</v>
      </c>
      <c r="B154" s="190">
        <f t="shared" si="16"/>
        <v>0.2</v>
      </c>
      <c r="C154" s="190">
        <f t="shared" si="17"/>
        <v>0.3</v>
      </c>
      <c r="D154" s="190">
        <f t="shared" si="18"/>
        <v>0.4</v>
      </c>
      <c r="E154" s="190">
        <f t="shared" si="19"/>
        <v>0</v>
      </c>
      <c r="F154" s="190">
        <f>'Data Reliability'!B154</f>
        <v>1.1000000000000001</v>
      </c>
      <c r="G154" s="191">
        <f>Reliability_updated!V154</f>
        <v>28.6</v>
      </c>
      <c r="H154" s="191">
        <f>'Data Reliability'!C154</f>
        <v>0</v>
      </c>
      <c r="I154" t="str">
        <f>IF(Reliability!B154="x","x",(IF(ROUNDUP(Reliability!B154,0)=1,"Very High",IF(ROUNDUP(Reliability!B154,0)=2,"High",IF(ROUNDUP(Reliability!B154,0)=3,"Medium",IF(ROUNDUP(Reliability!B154,0)=4,"Low","Very Low"))))))</f>
        <v>Very High</v>
      </c>
    </row>
    <row r="155" spans="1:9" x14ac:dyDescent="0.35">
      <c r="A155" s="189" t="str">
        <f>Lists!C:C</f>
        <v>TTO002</v>
      </c>
      <c r="B155" s="190">
        <f t="shared" si="16"/>
        <v>1.1000000000000001</v>
      </c>
      <c r="C155" s="190">
        <f t="shared" si="17"/>
        <v>2</v>
      </c>
      <c r="D155" s="190">
        <f t="shared" si="18"/>
        <v>1.2</v>
      </c>
      <c r="E155" s="190">
        <f t="shared" si="19"/>
        <v>0</v>
      </c>
      <c r="F155" s="190">
        <f>'Data Reliability'!B155</f>
        <v>1.8</v>
      </c>
      <c r="G155" s="191">
        <f>Reliability_updated!V155</f>
        <v>89.6</v>
      </c>
      <c r="H155" s="191">
        <f>'Data Reliability'!C155</f>
        <v>0</v>
      </c>
      <c r="I155" t="str">
        <f>IF(Reliability!B155="x","x",(IF(ROUNDUP(Reliability!B155,0)=1,"Very High",IF(ROUNDUP(Reliability!B155,0)=2,"High",IF(ROUNDUP(Reliability!B155,0)=3,"Medium",IF(ROUNDUP(Reliability!B155,0)=4,"Low","Very Low"))))))</f>
        <v>High</v>
      </c>
    </row>
    <row r="156" spans="1:9" x14ac:dyDescent="0.35">
      <c r="A156" s="189" t="str">
        <f>Lists!C:C</f>
        <v>TUN002</v>
      </c>
      <c r="B156" s="190">
        <f t="shared" si="16"/>
        <v>0.8</v>
      </c>
      <c r="C156" s="190">
        <f t="shared" si="17"/>
        <v>2</v>
      </c>
      <c r="D156" s="190">
        <f t="shared" si="18"/>
        <v>0.4</v>
      </c>
      <c r="E156" s="190">
        <f t="shared" si="19"/>
        <v>0</v>
      </c>
      <c r="F156" s="190">
        <f>'Data Reliability'!B156</f>
        <v>1.8</v>
      </c>
      <c r="G156" s="191">
        <f>Reliability_updated!V156</f>
        <v>30.3</v>
      </c>
      <c r="H156" s="191">
        <f>'Data Reliability'!C156</f>
        <v>0</v>
      </c>
      <c r="I156" t="str">
        <f>IF(Reliability!B156="x","x",(IF(ROUNDUP(Reliability!B156,0)=1,"Very High",IF(ROUNDUP(Reliability!B156,0)=2,"High",IF(ROUNDUP(Reliability!B156,0)=3,"Medium",IF(ROUNDUP(Reliability!B156,0)=4,"Low","Very Low"))))))</f>
        <v>Very High</v>
      </c>
    </row>
    <row r="157" spans="1:9" x14ac:dyDescent="0.35">
      <c r="A157" s="189" t="str">
        <f>Lists!C:C</f>
        <v>TUR001</v>
      </c>
      <c r="B157" s="190">
        <f t="shared" si="16"/>
        <v>0.8</v>
      </c>
      <c r="C157" s="190">
        <f t="shared" si="17"/>
        <v>2.2999999999999998</v>
      </c>
      <c r="D157" s="190">
        <f t="shared" si="18"/>
        <v>0.1</v>
      </c>
      <c r="E157" s="190">
        <f t="shared" si="19"/>
        <v>0</v>
      </c>
      <c r="F157" s="190">
        <f>'Data Reliability'!B157</f>
        <v>1.9</v>
      </c>
      <c r="G157" s="191">
        <f>Reliability_updated!V157</f>
        <v>11.2</v>
      </c>
      <c r="H157" s="191">
        <f>'Data Reliability'!C157</f>
        <v>0</v>
      </c>
      <c r="I157" t="str">
        <f>IF(Reliability!B157="x","x",(IF(ROUNDUP(Reliability!B157,0)=1,"Very High",IF(ROUNDUP(Reliability!B157,0)=2,"High",IF(ROUNDUP(Reliability!B157,0)=3,"Medium",IF(ROUNDUP(Reliability!B157,0)=4,"Low","Very Low"))))))</f>
        <v>Very High</v>
      </c>
    </row>
    <row r="158" spans="1:9" x14ac:dyDescent="0.35">
      <c r="A158" s="189" t="str">
        <f>Lists!C:C</f>
        <v>TUR002</v>
      </c>
      <c r="B158" s="190">
        <f t="shared" si="16"/>
        <v>0.8</v>
      </c>
      <c r="C158" s="190">
        <f t="shared" si="17"/>
        <v>2.2999999999999998</v>
      </c>
      <c r="D158" s="190">
        <f t="shared" si="18"/>
        <v>0.1</v>
      </c>
      <c r="E158" s="190">
        <f t="shared" si="19"/>
        <v>0</v>
      </c>
      <c r="F158" s="190">
        <f>'Data Reliability'!B158</f>
        <v>1.9</v>
      </c>
      <c r="G158" s="191">
        <f>Reliability_updated!V158</f>
        <v>11.2</v>
      </c>
      <c r="H158" s="191">
        <f>'Data Reliability'!C158</f>
        <v>0</v>
      </c>
      <c r="I158" t="str">
        <f>IF(Reliability!B158="x","x",(IF(ROUNDUP(Reliability!B158,0)=1,"Very High",IF(ROUNDUP(Reliability!B158,0)=2,"High",IF(ROUNDUP(Reliability!B158,0)=3,"Medium",IF(ROUNDUP(Reliability!B158,0)=4,"Low","Very Low"))))))</f>
        <v>Very High</v>
      </c>
    </row>
    <row r="159" spans="1:9" x14ac:dyDescent="0.35">
      <c r="A159" s="189" t="str">
        <f>Lists!C:C</f>
        <v>TUR003</v>
      </c>
      <c r="B159" s="190">
        <f t="shared" si="16"/>
        <v>0.9</v>
      </c>
      <c r="C159" s="190">
        <f t="shared" si="17"/>
        <v>2.5</v>
      </c>
      <c r="D159" s="190">
        <f t="shared" si="18"/>
        <v>0.1</v>
      </c>
      <c r="E159" s="190">
        <f t="shared" si="19"/>
        <v>0</v>
      </c>
      <c r="F159" s="190">
        <f>'Data Reliability'!B159</f>
        <v>2</v>
      </c>
      <c r="G159" s="191">
        <f>Reliability_updated!V159</f>
        <v>11.2</v>
      </c>
      <c r="H159" s="191">
        <f>'Data Reliability'!C159</f>
        <v>0</v>
      </c>
      <c r="I159" t="str">
        <f>IF(Reliability!B159="x","x",(IF(ROUNDUP(Reliability!B159,0)=1,"Very High",IF(ROUNDUP(Reliability!B159,0)=2,"High",IF(ROUNDUP(Reliability!B159,0)=3,"Medium",IF(ROUNDUP(Reliability!B159,0)=4,"Low","Very Low"))))))</f>
        <v>Very High</v>
      </c>
    </row>
    <row r="160" spans="1:9" x14ac:dyDescent="0.35">
      <c r="A160" s="189" t="str">
        <f>Lists!C:C</f>
        <v>TUR004</v>
      </c>
      <c r="B160" s="190">
        <f t="shared" si="16"/>
        <v>1.7</v>
      </c>
      <c r="C160" s="190" t="str">
        <f t="shared" si="17"/>
        <v>x</v>
      </c>
      <c r="D160" s="190">
        <f t="shared" si="18"/>
        <v>0.1</v>
      </c>
      <c r="E160" s="190">
        <f t="shared" si="19"/>
        <v>3.3</v>
      </c>
      <c r="F160" s="190" t="str">
        <f>'Data Reliability'!B160</f>
        <v>x</v>
      </c>
      <c r="G160" s="191">
        <f>Reliability_updated!V160</f>
        <v>11.2</v>
      </c>
      <c r="H160" s="191">
        <f>'Data Reliability'!C160</f>
        <v>2</v>
      </c>
      <c r="I160" t="str">
        <f>IF(Reliability!B160="x","x",(IF(ROUNDUP(Reliability!B160,0)=1,"Very High",IF(ROUNDUP(Reliability!B160,0)=2,"High",IF(ROUNDUP(Reliability!B160,0)=3,"Medium",IF(ROUNDUP(Reliability!B160,0)=4,"Low","Very Low"))))))</f>
        <v>High</v>
      </c>
    </row>
    <row r="161" spans="1:9" x14ac:dyDescent="0.35">
      <c r="A161" s="189" t="str">
        <f>Lists!C:C</f>
        <v>TUR005</v>
      </c>
      <c r="B161" s="190">
        <f t="shared" si="16"/>
        <v>1.4</v>
      </c>
      <c r="C161" s="190">
        <f t="shared" si="17"/>
        <v>4</v>
      </c>
      <c r="D161" s="190">
        <f t="shared" si="18"/>
        <v>0.1</v>
      </c>
      <c r="E161" s="190">
        <f t="shared" si="19"/>
        <v>0</v>
      </c>
      <c r="F161" s="190">
        <f>'Data Reliability'!B161</f>
        <v>2.6</v>
      </c>
      <c r="G161" s="191">
        <f>Reliability_updated!V161</f>
        <v>11.2</v>
      </c>
      <c r="H161" s="191">
        <f>'Data Reliability'!C161</f>
        <v>0</v>
      </c>
      <c r="I161" t="str">
        <f>IF(Reliability!B161="x","x",(IF(ROUNDUP(Reliability!B161,0)=1,"Very High",IF(ROUNDUP(Reliability!B161,0)=2,"High",IF(ROUNDUP(Reliability!B161,0)=3,"Medium",IF(ROUNDUP(Reliability!B161,0)=4,"Low","Very Low"))))))</f>
        <v>High</v>
      </c>
    </row>
    <row r="162" spans="1:9" x14ac:dyDescent="0.35">
      <c r="A162" s="189" t="str">
        <f>Lists!C:C</f>
        <v>TZA001</v>
      </c>
      <c r="B162" s="190">
        <f t="shared" si="16"/>
        <v>1.1000000000000001</v>
      </c>
      <c r="C162" s="190">
        <f t="shared" si="17"/>
        <v>2.5</v>
      </c>
      <c r="D162" s="190">
        <f t="shared" si="18"/>
        <v>0.9</v>
      </c>
      <c r="E162" s="190">
        <f t="shared" si="19"/>
        <v>0</v>
      </c>
      <c r="F162" s="190">
        <f>'Data Reliability'!B162</f>
        <v>2</v>
      </c>
      <c r="G162" s="191">
        <f>Reliability_updated!V162</f>
        <v>69.7</v>
      </c>
      <c r="H162" s="191">
        <f>'Data Reliability'!C162</f>
        <v>0</v>
      </c>
      <c r="I162" t="str">
        <f>IF(Reliability!B162="x","x",(IF(ROUNDUP(Reliability!B162,0)=1,"Very High",IF(ROUNDUP(Reliability!B162,0)=2,"High",IF(ROUNDUP(Reliability!B162,0)=3,"Medium",IF(ROUNDUP(Reliability!B162,0)=4,"Low","Very Low"))))))</f>
        <v>High</v>
      </c>
    </row>
    <row r="163" spans="1:9" x14ac:dyDescent="0.35">
      <c r="A163" s="189" t="str">
        <f>Lists!C:C</f>
        <v>TZA002</v>
      </c>
      <c r="B163" s="190">
        <f t="shared" ref="B163:B172" si="20">ROUND(AVERAGE(C163:E163),1)</f>
        <v>1.1000000000000001</v>
      </c>
      <c r="C163" s="190">
        <f t="shared" ref="C163:C172" si="21">IF(F163="x","x",ROUND((5-(3-F163)/2*5),1))</f>
        <v>2.2999999999999998</v>
      </c>
      <c r="D163" s="190">
        <f t="shared" ref="D163:D172" si="22">IF(G163&gt;365,5,ROUND((5-(365-G163)/364*5),1))</f>
        <v>0.9</v>
      </c>
      <c r="E163" s="190">
        <f t="shared" ref="E163:E172" si="23">IF(H163&gt;3,5,ROUND((5-(3-H163)/3*5),1))</f>
        <v>0</v>
      </c>
      <c r="F163" s="190">
        <f>'Data Reliability'!B163</f>
        <v>1.9</v>
      </c>
      <c r="G163" s="191">
        <f>Reliability_updated!V163</f>
        <v>69.7</v>
      </c>
      <c r="H163" s="191">
        <f>'Data Reliability'!C163</f>
        <v>0</v>
      </c>
      <c r="I163" t="str">
        <f>IF(Reliability!B163="x","x",(IF(ROUNDUP(Reliability!B163,0)=1,"Very High",IF(ROUNDUP(Reliability!B163,0)=2,"High",IF(ROUNDUP(Reliability!B163,0)=3,"Medium",IF(ROUNDUP(Reliability!B163,0)=4,"Low","Very Low"))))))</f>
        <v>High</v>
      </c>
    </row>
    <row r="164" spans="1:9" x14ac:dyDescent="0.35">
      <c r="A164" s="189" t="str">
        <f>Lists!C:C</f>
        <v>TZA003</v>
      </c>
      <c r="B164" s="190">
        <f t="shared" si="20"/>
        <v>1.5</v>
      </c>
      <c r="C164" s="190">
        <f t="shared" si="21"/>
        <v>1.5</v>
      </c>
      <c r="D164" s="190">
        <f t="shared" si="22"/>
        <v>2.9</v>
      </c>
      <c r="E164" s="190">
        <f t="shared" si="23"/>
        <v>0</v>
      </c>
      <c r="F164" s="190">
        <f>'Data Reliability'!B164</f>
        <v>1.6</v>
      </c>
      <c r="G164" s="191">
        <f>Reliability_updated!V164</f>
        <v>212.5</v>
      </c>
      <c r="H164" s="191">
        <f>'Data Reliability'!C164</f>
        <v>0</v>
      </c>
      <c r="I164" t="str">
        <f>IF(Reliability!B164="x","x",(IF(ROUNDUP(Reliability!B164,0)=1,"Very High",IF(ROUNDUP(Reliability!B164,0)=2,"High",IF(ROUNDUP(Reliability!B164,0)=3,"Medium",IF(ROUNDUP(Reliability!B164,0)=4,"Low","Very Low"))))))</f>
        <v>High</v>
      </c>
    </row>
    <row r="165" spans="1:9" x14ac:dyDescent="0.35">
      <c r="A165" s="189" t="str">
        <f>Lists!C:C</f>
        <v>UGA005</v>
      </c>
      <c r="B165" s="190">
        <f t="shared" si="20"/>
        <v>2</v>
      </c>
      <c r="C165" s="190">
        <f t="shared" si="21"/>
        <v>2.5</v>
      </c>
      <c r="D165" s="190">
        <f t="shared" si="22"/>
        <v>0.2</v>
      </c>
      <c r="E165" s="190">
        <f t="shared" si="23"/>
        <v>3.3</v>
      </c>
      <c r="F165" s="190">
        <f>'Data Reliability'!B165</f>
        <v>2</v>
      </c>
      <c r="G165" s="191">
        <f>Reliability_updated!V165</f>
        <v>15.7</v>
      </c>
      <c r="H165" s="191">
        <f>'Data Reliability'!C165</f>
        <v>2</v>
      </c>
      <c r="I165" t="str">
        <f>IF(Reliability!B165="x","x",(IF(ROUNDUP(Reliability!B165,0)=1,"Very High",IF(ROUNDUP(Reliability!B165,0)=2,"High",IF(ROUNDUP(Reliability!B165,0)=3,"Medium",IF(ROUNDUP(Reliability!B165,0)=4,"Low","Very Low"))))))</f>
        <v>High</v>
      </c>
    </row>
    <row r="166" spans="1:9" x14ac:dyDescent="0.35">
      <c r="A166" s="189" t="str">
        <f>Lists!C:C</f>
        <v>UKR002</v>
      </c>
      <c r="B166" s="190">
        <f t="shared" si="20"/>
        <v>1</v>
      </c>
      <c r="C166" s="190">
        <f t="shared" si="21"/>
        <v>2.8</v>
      </c>
      <c r="D166" s="190">
        <f t="shared" si="22"/>
        <v>0.3</v>
      </c>
      <c r="E166" s="190">
        <f t="shared" si="23"/>
        <v>0</v>
      </c>
      <c r="F166" s="190">
        <f>'Data Reliability'!B166</f>
        <v>2.1</v>
      </c>
      <c r="G166" s="191">
        <f>Reliability_updated!V166</f>
        <v>26.1</v>
      </c>
      <c r="H166" s="191">
        <f>'Data Reliability'!C166</f>
        <v>0</v>
      </c>
      <c r="I166" t="str">
        <f>IF(Reliability!B166="x","x",(IF(ROUNDUP(Reliability!B166,0)=1,"Very High",IF(ROUNDUP(Reliability!B166,0)=2,"High",IF(ROUNDUP(Reliability!B166,0)=3,"Medium",IF(ROUNDUP(Reliability!B166,0)=4,"Low","Very Low"))))))</f>
        <v>Very High</v>
      </c>
    </row>
    <row r="167" spans="1:9" x14ac:dyDescent="0.35">
      <c r="A167" s="189" t="str">
        <f>Lists!C:C</f>
        <v>VEN001</v>
      </c>
      <c r="B167" s="190">
        <f t="shared" si="20"/>
        <v>1.5</v>
      </c>
      <c r="C167" s="190">
        <f t="shared" si="21"/>
        <v>3.3</v>
      </c>
      <c r="D167" s="190">
        <f t="shared" si="22"/>
        <v>1.2</v>
      </c>
      <c r="E167" s="190">
        <f t="shared" si="23"/>
        <v>0</v>
      </c>
      <c r="F167" s="190">
        <f>'Data Reliability'!B167</f>
        <v>2.2999999999999998</v>
      </c>
      <c r="G167" s="191">
        <f>Reliability_updated!V167</f>
        <v>91.5</v>
      </c>
      <c r="H167" s="191">
        <f>'Data Reliability'!C167</f>
        <v>0</v>
      </c>
      <c r="I167" t="str">
        <f>IF(Reliability!B167="x","x",(IF(ROUNDUP(Reliability!B167,0)=1,"Very High",IF(ROUNDUP(Reliability!B167,0)=2,"High",IF(ROUNDUP(Reliability!B167,0)=3,"Medium",IF(ROUNDUP(Reliability!B167,0)=4,"Low","Very Low"))))))</f>
        <v>High</v>
      </c>
    </row>
    <row r="168" spans="1:9" x14ac:dyDescent="0.35">
      <c r="A168" s="189" t="str">
        <f>Lists!C:C</f>
        <v>VNM003</v>
      </c>
      <c r="B168" s="190">
        <f t="shared" si="20"/>
        <v>0.8</v>
      </c>
      <c r="C168" s="190">
        <f t="shared" si="21"/>
        <v>2</v>
      </c>
      <c r="D168" s="190">
        <f t="shared" si="22"/>
        <v>0.3</v>
      </c>
      <c r="E168" s="190">
        <f t="shared" si="23"/>
        <v>0</v>
      </c>
      <c r="F168" s="190">
        <f>'Data Reliability'!B168</f>
        <v>1.8</v>
      </c>
      <c r="G168" s="191">
        <f>Reliability_updated!V168</f>
        <v>22.9</v>
      </c>
      <c r="H168" s="191">
        <f>'Data Reliability'!C168</f>
        <v>0</v>
      </c>
      <c r="I168" t="str">
        <f>IF(Reliability!B168="x","x",(IF(ROUNDUP(Reliability!B168,0)=1,"Very High",IF(ROUNDUP(Reliability!B168,0)=2,"High",IF(ROUNDUP(Reliability!B168,0)=3,"Medium",IF(ROUNDUP(Reliability!B168,0)=4,"Low","Very Low"))))))</f>
        <v>Very High</v>
      </c>
    </row>
    <row r="169" spans="1:9" x14ac:dyDescent="0.35">
      <c r="A169" s="189" t="str">
        <f>Lists!C:C</f>
        <v>YEM001</v>
      </c>
      <c r="B169" s="190">
        <f t="shared" si="20"/>
        <v>1</v>
      </c>
      <c r="C169" s="190">
        <f t="shared" si="21"/>
        <v>3</v>
      </c>
      <c r="D169" s="190">
        <f t="shared" si="22"/>
        <v>0.1</v>
      </c>
      <c r="E169" s="190">
        <f t="shared" si="23"/>
        <v>0</v>
      </c>
      <c r="F169" s="190">
        <f>'Data Reliability'!B169</f>
        <v>2.2000000000000002</v>
      </c>
      <c r="G169" s="191">
        <f>Reliability_updated!V169</f>
        <v>10.6</v>
      </c>
      <c r="H169" s="191">
        <f>'Data Reliability'!C169</f>
        <v>0</v>
      </c>
      <c r="I169" t="str">
        <f>IF(Reliability!B169="x","x",(IF(ROUNDUP(Reliability!B169,0)=1,"Very High",IF(ROUNDUP(Reliability!B169,0)=2,"High",IF(ROUNDUP(Reliability!B169,0)=3,"Medium",IF(ROUNDUP(Reliability!B169,0)=4,"Low","Very Low"))))))</f>
        <v>Very High</v>
      </c>
    </row>
    <row r="170" spans="1:9" x14ac:dyDescent="0.35">
      <c r="A170" s="189" t="str">
        <f>Lists!C:C</f>
        <v>YEM002</v>
      </c>
      <c r="B170" s="190">
        <f t="shared" si="20"/>
        <v>1</v>
      </c>
      <c r="C170" s="190">
        <f t="shared" si="21"/>
        <v>2.8</v>
      </c>
      <c r="D170" s="190">
        <f t="shared" si="22"/>
        <v>0.1</v>
      </c>
      <c r="E170" s="190">
        <f t="shared" si="23"/>
        <v>0</v>
      </c>
      <c r="F170" s="190">
        <f>'Data Reliability'!B170</f>
        <v>2.1</v>
      </c>
      <c r="G170" s="191">
        <f>Reliability_updated!V170</f>
        <v>10.6</v>
      </c>
      <c r="H170" s="191">
        <f>'Data Reliability'!C170</f>
        <v>0</v>
      </c>
      <c r="I170" t="str">
        <f>IF(Reliability!B170="x","x",(IF(ROUNDUP(Reliability!B170,0)=1,"Very High",IF(ROUNDUP(Reliability!B170,0)=2,"High",IF(ROUNDUP(Reliability!B170,0)=3,"Medium",IF(ROUNDUP(Reliability!B170,0)=4,"Low","Very Low"))))))</f>
        <v>Very High</v>
      </c>
    </row>
    <row r="171" spans="1:9" x14ac:dyDescent="0.35">
      <c r="A171" s="189" t="str">
        <f>Lists!C:C</f>
        <v>ZMB002</v>
      </c>
      <c r="B171" s="190">
        <f t="shared" si="20"/>
        <v>1.2</v>
      </c>
      <c r="C171" s="190">
        <f t="shared" si="21"/>
        <v>1.8</v>
      </c>
      <c r="D171" s="190">
        <f t="shared" si="22"/>
        <v>1.8</v>
      </c>
      <c r="E171" s="190">
        <f t="shared" si="23"/>
        <v>0</v>
      </c>
      <c r="F171" s="190">
        <f>'Data Reliability'!B171</f>
        <v>1.7</v>
      </c>
      <c r="G171" s="191">
        <f>Reliability_updated!V171</f>
        <v>130</v>
      </c>
      <c r="H171" s="191">
        <f>'Data Reliability'!C171</f>
        <v>0</v>
      </c>
      <c r="I171" t="str">
        <f>IF(Reliability!B171="x","x",(IF(ROUNDUP(Reliability!B171,0)=1,"Very High",IF(ROUNDUP(Reliability!B171,0)=2,"High",IF(ROUNDUP(Reliability!B171,0)=3,"Medium",IF(ROUNDUP(Reliability!B171,0)=4,"Low","Very Low"))))))</f>
        <v>High</v>
      </c>
    </row>
    <row r="172" spans="1:9" x14ac:dyDescent="0.35">
      <c r="A172" s="189" t="str">
        <f>Lists!C:C</f>
        <v>ZWE001</v>
      </c>
      <c r="B172" s="190">
        <f t="shared" si="20"/>
        <v>1.3</v>
      </c>
      <c r="C172" s="190">
        <f t="shared" si="21"/>
        <v>2.5</v>
      </c>
      <c r="D172" s="190">
        <f t="shared" si="22"/>
        <v>1.5</v>
      </c>
      <c r="E172" s="190">
        <f t="shared" si="23"/>
        <v>0</v>
      </c>
      <c r="F172" s="190">
        <f>'Data Reliability'!B172</f>
        <v>2</v>
      </c>
      <c r="G172" s="191">
        <f>Reliability_updated!V172</f>
        <v>108.6</v>
      </c>
      <c r="H172" s="191">
        <f>'Data Reliability'!C172</f>
        <v>0</v>
      </c>
      <c r="I172" t="str">
        <f>IF(Reliability!B172="x","x",(IF(ROUNDUP(Reliability!B172,0)=1,"Very High",IF(ROUNDUP(Reliability!B172,0)=2,"High",IF(ROUNDUP(Reliability!B172,0)=3,"Medium",IF(ROUNDUP(Reliability!B172,0)=4,"Low","Very Low"))))))</f>
        <v>High</v>
      </c>
    </row>
  </sheetData>
  <mergeCells count="1">
    <mergeCell ref="A1:H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808080"/>
  </sheetPr>
  <dimension ref="A1:DL317"/>
  <sheetViews>
    <sheetView workbookViewId="0"/>
  </sheetViews>
  <sheetFormatPr defaultRowHeight="14.5" x14ac:dyDescent="0.35"/>
  <cols>
    <col min="1" max="1" width="48" customWidth="1"/>
    <col min="2" max="2" width="6.453125" customWidth="1"/>
    <col min="3" max="9" width="6" customWidth="1"/>
    <col min="10" max="10" width="9" customWidth="1"/>
    <col min="11" max="14" width="6" customWidth="1"/>
    <col min="15" max="16" width="9" customWidth="1"/>
  </cols>
  <sheetData>
    <row r="1" spans="1:116" ht="125" customHeight="1" x14ac:dyDescent="0.35">
      <c r="A1" s="263" t="s">
        <v>2</v>
      </c>
      <c r="B1" s="264" t="s">
        <v>9921</v>
      </c>
      <c r="C1" s="265" t="s">
        <v>10064</v>
      </c>
      <c r="D1" s="265" t="s">
        <v>10065</v>
      </c>
      <c r="E1" s="265" t="s">
        <v>9979</v>
      </c>
      <c r="F1" s="265" t="s">
        <v>9976</v>
      </c>
      <c r="G1" s="265" t="s">
        <v>10066</v>
      </c>
      <c r="H1" s="265" t="s">
        <v>9982</v>
      </c>
      <c r="I1" s="265" t="s">
        <v>10067</v>
      </c>
      <c r="J1" s="265" t="s">
        <v>10068</v>
      </c>
      <c r="K1" s="265" t="s">
        <v>9989</v>
      </c>
      <c r="L1" s="265" t="s">
        <v>9990</v>
      </c>
      <c r="M1" s="265" t="s">
        <v>10069</v>
      </c>
      <c r="N1" s="265" t="s">
        <v>10070</v>
      </c>
      <c r="O1" s="265" t="s">
        <v>10071</v>
      </c>
      <c r="P1" s="265" t="s">
        <v>10072</v>
      </c>
      <c r="Q1" s="266"/>
      <c r="R1" s="266"/>
      <c r="S1" s="266"/>
      <c r="T1" s="266"/>
      <c r="U1" s="266"/>
      <c r="V1" s="266"/>
      <c r="W1" s="266"/>
      <c r="X1" s="266"/>
      <c r="Y1" s="266"/>
      <c r="Z1" s="266"/>
      <c r="AA1" s="266"/>
      <c r="AB1" s="266"/>
      <c r="AC1" s="266"/>
      <c r="AD1" s="266"/>
      <c r="AE1" s="266"/>
      <c r="AF1" s="266"/>
      <c r="AG1" s="266"/>
      <c r="AH1" s="266"/>
      <c r="AI1" s="266"/>
      <c r="AJ1" s="266"/>
      <c r="AK1" s="266"/>
      <c r="AL1" s="266"/>
      <c r="AM1" s="266"/>
      <c r="AN1" s="266"/>
      <c r="AO1" s="266"/>
      <c r="AP1" s="266"/>
      <c r="AQ1" s="266"/>
      <c r="AR1" s="266"/>
      <c r="AS1" s="266"/>
      <c r="AT1" s="266"/>
      <c r="AU1" s="266"/>
      <c r="AV1" s="266"/>
      <c r="AW1" s="266"/>
      <c r="AX1" s="266"/>
      <c r="AY1" s="266"/>
      <c r="AZ1" s="266"/>
      <c r="BA1" s="266"/>
      <c r="BB1" s="266"/>
      <c r="BC1" s="266"/>
      <c r="BD1" s="266"/>
      <c r="BE1" s="266"/>
      <c r="BF1" s="266"/>
      <c r="BG1" s="266"/>
      <c r="BH1" s="266"/>
      <c r="BI1" s="266"/>
      <c r="BJ1" s="266"/>
      <c r="BK1" s="266"/>
      <c r="BL1" s="266"/>
      <c r="BM1" s="266"/>
      <c r="BN1" s="266"/>
      <c r="BO1" s="266"/>
      <c r="BP1" s="266"/>
      <c r="BQ1" s="266"/>
      <c r="BR1" s="266"/>
      <c r="BS1" s="266"/>
      <c r="BT1" s="266"/>
      <c r="BU1" s="266"/>
      <c r="BV1" s="266"/>
      <c r="BW1" s="266"/>
      <c r="BX1" s="266"/>
      <c r="BY1" s="266"/>
      <c r="BZ1" s="266"/>
      <c r="CA1" s="266"/>
      <c r="CB1" s="266"/>
      <c r="CC1" s="266"/>
      <c r="CD1" s="266"/>
      <c r="CE1" s="266"/>
      <c r="CF1" s="266"/>
      <c r="CG1" s="266"/>
      <c r="CH1" s="266"/>
      <c r="CI1" s="266"/>
      <c r="CJ1" s="266"/>
      <c r="CK1" s="266"/>
      <c r="CL1" s="266"/>
      <c r="CM1" s="266"/>
      <c r="CN1" s="266"/>
      <c r="CO1" s="266"/>
      <c r="CP1" s="266"/>
      <c r="CQ1" s="266"/>
      <c r="CR1" s="266"/>
      <c r="CS1" s="266"/>
      <c r="CT1" s="266"/>
      <c r="CU1" s="266"/>
      <c r="CV1" s="266"/>
      <c r="CW1" s="266"/>
      <c r="CX1" s="266"/>
      <c r="CY1" s="266"/>
      <c r="CZ1" s="266"/>
      <c r="DA1" s="266"/>
      <c r="DB1" s="266"/>
      <c r="DC1" s="266"/>
      <c r="DD1" s="266"/>
      <c r="DE1" s="266"/>
      <c r="DF1" s="266"/>
      <c r="DG1" s="266"/>
      <c r="DH1" s="266"/>
      <c r="DI1" s="266"/>
      <c r="DJ1" s="266"/>
      <c r="DK1" s="266"/>
      <c r="DL1" s="266"/>
    </row>
    <row r="2" spans="1:116" ht="30" customHeight="1" x14ac:dyDescent="0.35">
      <c r="A2" s="267" t="s">
        <v>10073</v>
      </c>
      <c r="B2" s="268"/>
      <c r="C2" s="269" t="s">
        <v>10074</v>
      </c>
      <c r="D2" s="269" t="s">
        <v>10075</v>
      </c>
      <c r="E2" s="269" t="s">
        <v>10076</v>
      </c>
      <c r="F2" s="269" t="s">
        <v>10077</v>
      </c>
      <c r="G2" s="269" t="s">
        <v>10078</v>
      </c>
      <c r="H2" s="269" t="s">
        <v>10079</v>
      </c>
      <c r="I2" s="269" t="s">
        <v>10080</v>
      </c>
      <c r="J2" s="269" t="s">
        <v>10081</v>
      </c>
      <c r="K2" s="269" t="s">
        <v>10079</v>
      </c>
      <c r="L2" s="269" t="s">
        <v>10077</v>
      </c>
      <c r="M2" s="269" t="s">
        <v>10077</v>
      </c>
      <c r="N2" s="269" t="s">
        <v>10080</v>
      </c>
      <c r="O2" s="269" t="s">
        <v>10081</v>
      </c>
      <c r="P2" s="269"/>
      <c r="Q2" s="266"/>
      <c r="R2" s="266"/>
      <c r="S2" s="266"/>
      <c r="T2" s="266"/>
      <c r="U2" s="266"/>
      <c r="V2" s="266"/>
      <c r="W2" s="266"/>
      <c r="X2" s="266"/>
      <c r="Y2" s="266"/>
      <c r="Z2" s="266"/>
      <c r="AA2" s="266"/>
      <c r="AB2" s="266"/>
      <c r="AC2" s="266"/>
      <c r="AD2" s="266"/>
      <c r="AE2" s="266"/>
      <c r="AF2" s="266"/>
      <c r="AG2" s="266"/>
      <c r="AH2" s="266"/>
      <c r="AI2" s="266"/>
      <c r="AJ2" s="266"/>
      <c r="AK2" s="266"/>
      <c r="AL2" s="266"/>
      <c r="AM2" s="266"/>
      <c r="AN2" s="266"/>
      <c r="AO2" s="266"/>
      <c r="AP2" s="266"/>
      <c r="AQ2" s="266"/>
      <c r="AR2" s="266"/>
      <c r="AS2" s="266"/>
      <c r="AT2" s="266"/>
      <c r="AU2" s="266"/>
      <c r="AV2" s="266"/>
      <c r="AW2" s="266"/>
      <c r="AX2" s="266"/>
      <c r="AY2" s="266"/>
      <c r="AZ2" s="266"/>
      <c r="BA2" s="266"/>
      <c r="BB2" s="266"/>
      <c r="BC2" s="266"/>
      <c r="BD2" s="266"/>
      <c r="BE2" s="266"/>
      <c r="BF2" s="266"/>
      <c r="BG2" s="266"/>
      <c r="BH2" s="266"/>
      <c r="BI2" s="266"/>
      <c r="BJ2" s="266"/>
      <c r="BK2" s="266"/>
      <c r="BL2" s="266"/>
      <c r="BM2" s="266"/>
      <c r="BN2" s="266"/>
      <c r="BO2" s="266"/>
      <c r="BP2" s="266"/>
      <c r="BQ2" s="266"/>
      <c r="BR2" s="266"/>
      <c r="BS2" s="266"/>
      <c r="BT2" s="266"/>
      <c r="BU2" s="266"/>
      <c r="BV2" s="266"/>
      <c r="BW2" s="266"/>
      <c r="BX2" s="266"/>
      <c r="BY2" s="266"/>
      <c r="BZ2" s="266"/>
      <c r="CA2" s="266"/>
      <c r="CB2" s="266"/>
      <c r="CC2" s="266"/>
      <c r="CD2" s="266"/>
      <c r="CE2" s="266"/>
      <c r="CF2" s="266"/>
      <c r="CG2" s="266"/>
      <c r="CH2" s="266"/>
      <c r="CI2" s="266"/>
      <c r="CJ2" s="266"/>
      <c r="CK2" s="266"/>
      <c r="CL2" s="266"/>
      <c r="CM2" s="266"/>
      <c r="CN2" s="266"/>
      <c r="CO2" s="266"/>
      <c r="CP2" s="266"/>
      <c r="CQ2" s="266"/>
      <c r="CR2" s="266"/>
      <c r="CS2" s="266"/>
      <c r="CT2" s="266"/>
      <c r="CU2" s="266"/>
      <c r="CV2" s="266"/>
      <c r="CW2" s="266"/>
      <c r="CX2" s="266"/>
      <c r="CY2" s="266"/>
      <c r="CZ2" s="266"/>
      <c r="DA2" s="266"/>
      <c r="DB2" s="266"/>
      <c r="DC2" s="266"/>
      <c r="DD2" s="266"/>
      <c r="DE2" s="266"/>
      <c r="DF2" s="266"/>
      <c r="DG2" s="266"/>
      <c r="DH2" s="266"/>
      <c r="DI2" s="266"/>
      <c r="DJ2" s="266"/>
      <c r="DK2" s="266"/>
      <c r="DL2" s="266"/>
    </row>
    <row r="3" spans="1:116" x14ac:dyDescent="0.35">
      <c r="A3" s="267" t="s">
        <v>10082</v>
      </c>
      <c r="B3" s="268"/>
      <c r="C3" s="270" t="s">
        <v>10083</v>
      </c>
      <c r="D3" s="270" t="s">
        <v>10083</v>
      </c>
      <c r="E3" s="270" t="s">
        <v>10084</v>
      </c>
      <c r="F3" s="270" t="s">
        <v>10083</v>
      </c>
      <c r="G3" s="270" t="s">
        <v>10083</v>
      </c>
      <c r="H3" s="270" t="s">
        <v>10083</v>
      </c>
      <c r="I3" s="270" t="s">
        <v>10083</v>
      </c>
      <c r="J3" s="270" t="s">
        <v>10056</v>
      </c>
      <c r="K3" s="270" t="s">
        <v>10083</v>
      </c>
      <c r="L3" s="270" t="s">
        <v>10083</v>
      </c>
      <c r="M3" s="270" t="s">
        <v>10083</v>
      </c>
      <c r="N3" s="270" t="s">
        <v>10083</v>
      </c>
      <c r="O3" s="270" t="s">
        <v>10056</v>
      </c>
      <c r="P3" s="270" t="s">
        <v>10055</v>
      </c>
      <c r="Q3" s="266"/>
      <c r="R3" s="266"/>
      <c r="S3" s="266"/>
      <c r="T3" s="266"/>
      <c r="U3" s="266"/>
      <c r="V3" s="266"/>
      <c r="W3" s="266"/>
      <c r="X3" s="266"/>
      <c r="Y3" s="266"/>
      <c r="Z3" s="266"/>
      <c r="AA3" s="266"/>
      <c r="AB3" s="266"/>
      <c r="AC3" s="266"/>
      <c r="AD3" s="266"/>
      <c r="AE3" s="266"/>
      <c r="AF3" s="266"/>
      <c r="AG3" s="266"/>
      <c r="AH3" s="266"/>
      <c r="AI3" s="266"/>
      <c r="AJ3" s="266"/>
      <c r="AK3" s="266"/>
      <c r="AL3" s="266"/>
      <c r="AM3" s="266"/>
      <c r="AN3" s="266"/>
      <c r="AO3" s="266"/>
      <c r="AP3" s="266"/>
      <c r="AQ3" s="266"/>
      <c r="AR3" s="266"/>
      <c r="AS3" s="266"/>
      <c r="AT3" s="266"/>
      <c r="AU3" s="266"/>
      <c r="AV3" s="266"/>
      <c r="AW3" s="266"/>
      <c r="AX3" s="266"/>
      <c r="AY3" s="266"/>
      <c r="AZ3" s="266"/>
      <c r="BA3" s="266"/>
      <c r="BB3" s="266"/>
      <c r="BC3" s="266"/>
      <c r="BD3" s="266"/>
      <c r="BE3" s="266"/>
      <c r="BF3" s="266"/>
      <c r="BG3" s="266"/>
      <c r="BH3" s="266"/>
      <c r="BI3" s="266"/>
      <c r="BJ3" s="266"/>
      <c r="BK3" s="266"/>
      <c r="BL3" s="266"/>
      <c r="BM3" s="266"/>
      <c r="BN3" s="266"/>
      <c r="BO3" s="266"/>
      <c r="BP3" s="266"/>
      <c r="BQ3" s="266"/>
      <c r="BR3" s="266"/>
      <c r="BS3" s="266"/>
      <c r="BT3" s="266"/>
      <c r="BU3" s="266"/>
      <c r="BV3" s="266"/>
      <c r="BW3" s="266"/>
      <c r="BX3" s="266"/>
      <c r="BY3" s="266"/>
      <c r="BZ3" s="266"/>
      <c r="CA3" s="266"/>
      <c r="CB3" s="266"/>
      <c r="CC3" s="266"/>
      <c r="CD3" s="266"/>
      <c r="CE3" s="266"/>
      <c r="CF3" s="266"/>
      <c r="CG3" s="266"/>
      <c r="CH3" s="266"/>
      <c r="CI3" s="266"/>
      <c r="CJ3" s="266"/>
      <c r="CK3" s="266"/>
      <c r="CL3" s="266"/>
      <c r="CM3" s="266"/>
      <c r="CN3" s="266"/>
      <c r="CO3" s="266"/>
      <c r="CP3" s="266"/>
      <c r="CQ3" s="266"/>
      <c r="CR3" s="266"/>
      <c r="CS3" s="266"/>
      <c r="CT3" s="266"/>
      <c r="CU3" s="266"/>
      <c r="CV3" s="266"/>
      <c r="CW3" s="266"/>
      <c r="CX3" s="266"/>
      <c r="CY3" s="266"/>
      <c r="CZ3" s="266"/>
      <c r="DA3" s="266"/>
      <c r="DB3" s="266"/>
      <c r="DC3" s="266"/>
      <c r="DD3" s="266"/>
      <c r="DE3" s="266"/>
      <c r="DF3" s="266"/>
      <c r="DG3" s="266"/>
      <c r="DH3" s="266"/>
      <c r="DI3" s="266"/>
      <c r="DJ3" s="266"/>
      <c r="DK3" s="266"/>
      <c r="DL3" s="266"/>
    </row>
    <row r="4" spans="1:116" x14ac:dyDescent="0.35">
      <c r="A4" s="267" t="s">
        <v>10085</v>
      </c>
      <c r="B4" s="268" t="s">
        <v>10086</v>
      </c>
      <c r="C4" s="271" t="s">
        <v>17</v>
      </c>
      <c r="D4" s="272" t="s">
        <v>17</v>
      </c>
      <c r="E4" s="271" t="s">
        <v>17</v>
      </c>
      <c r="F4" s="271" t="s">
        <v>17</v>
      </c>
      <c r="G4" s="271" t="s">
        <v>17</v>
      </c>
      <c r="H4" s="271" t="s">
        <v>17</v>
      </c>
      <c r="I4" s="272" t="s">
        <v>17</v>
      </c>
      <c r="J4" s="272" t="str">
        <f>IFERROR(VLOOKUP($B4,'Core Indicators'!$E$3:$EU$906,147,FALSE),"x")</f>
        <v>x</v>
      </c>
      <c r="K4" s="273">
        <v>1.278907537</v>
      </c>
      <c r="L4" s="271" t="s">
        <v>17</v>
      </c>
      <c r="M4" s="272" t="s">
        <v>17</v>
      </c>
      <c r="N4" s="272" t="s">
        <v>17</v>
      </c>
      <c r="O4" s="272" t="str">
        <f>IFERROR(VLOOKUP(B4,'Core Indicators'!$E$3:$G$9906,3,FALSE),"x")</f>
        <v>x</v>
      </c>
      <c r="P4" s="272" t="s">
        <v>17</v>
      </c>
      <c r="Q4" s="266"/>
      <c r="R4" s="266"/>
      <c r="S4" s="266"/>
      <c r="T4" s="266"/>
      <c r="U4" s="266"/>
      <c r="V4" s="266"/>
      <c r="W4" s="266"/>
      <c r="X4" s="266"/>
      <c r="Y4" s="266"/>
      <c r="Z4" s="266"/>
      <c r="AA4" s="266"/>
      <c r="AB4" s="266"/>
      <c r="AC4" s="266"/>
      <c r="AD4" s="266"/>
      <c r="AE4" s="266"/>
      <c r="AF4" s="266"/>
      <c r="AG4" s="266"/>
      <c r="AH4" s="266"/>
      <c r="AI4" s="266"/>
      <c r="AJ4" s="266"/>
      <c r="AK4" s="266"/>
      <c r="AL4" s="266"/>
      <c r="AM4" s="266"/>
      <c r="AN4" s="266"/>
      <c r="AO4" s="266"/>
      <c r="AP4" s="266"/>
      <c r="AQ4" s="266"/>
      <c r="AR4" s="266"/>
      <c r="AS4" s="266"/>
      <c r="AT4" s="266"/>
      <c r="AU4" s="266"/>
      <c r="AV4" s="266"/>
      <c r="AW4" s="266"/>
      <c r="AX4" s="266"/>
      <c r="AY4" s="266"/>
      <c r="AZ4" s="266"/>
      <c r="BA4" s="266"/>
      <c r="BB4" s="266"/>
      <c r="BC4" s="266"/>
      <c r="BD4" s="266"/>
      <c r="BE4" s="266"/>
      <c r="BF4" s="266"/>
      <c r="BG4" s="266"/>
      <c r="BH4" s="266"/>
      <c r="BI4" s="266"/>
      <c r="BJ4" s="266"/>
      <c r="BK4" s="266"/>
      <c r="BL4" s="266"/>
      <c r="BM4" s="266"/>
      <c r="BN4" s="266"/>
      <c r="BO4" s="266"/>
      <c r="BP4" s="266"/>
      <c r="BQ4" s="266"/>
      <c r="BR4" s="266"/>
      <c r="BS4" s="266"/>
      <c r="BT4" s="266"/>
      <c r="BU4" s="266"/>
      <c r="BV4" s="266"/>
      <c r="BW4" s="266"/>
      <c r="BX4" s="266"/>
      <c r="BY4" s="266"/>
      <c r="BZ4" s="266"/>
      <c r="CA4" s="266"/>
      <c r="CB4" s="266"/>
      <c r="CC4" s="266"/>
      <c r="CD4" s="266"/>
      <c r="CE4" s="266"/>
      <c r="CF4" s="266"/>
      <c r="CG4" s="266"/>
      <c r="CH4" s="266"/>
      <c r="CI4" s="266"/>
      <c r="CJ4" s="266"/>
      <c r="CK4" s="266"/>
      <c r="CL4" s="266"/>
      <c r="CM4" s="266"/>
      <c r="CN4" s="266"/>
      <c r="CO4" s="266"/>
      <c r="CP4" s="266"/>
      <c r="CQ4" s="266"/>
      <c r="CR4" s="266"/>
      <c r="CS4" s="266"/>
      <c r="CT4" s="266"/>
      <c r="CU4" s="266"/>
      <c r="CV4" s="266"/>
      <c r="CW4" s="266"/>
      <c r="CX4" s="266"/>
      <c r="CY4" s="266"/>
      <c r="CZ4" s="266"/>
      <c r="DA4" s="266"/>
      <c r="DB4" s="266"/>
      <c r="DC4" s="266"/>
      <c r="DD4" s="266"/>
      <c r="DE4" s="266"/>
      <c r="DF4" s="266"/>
      <c r="DG4" s="266"/>
      <c r="DH4" s="266"/>
      <c r="DI4" s="266"/>
      <c r="DJ4" s="266"/>
      <c r="DK4" s="266"/>
      <c r="DL4" s="266"/>
    </row>
    <row r="5" spans="1:116" x14ac:dyDescent="0.35">
      <c r="A5" s="267" t="s">
        <v>5009</v>
      </c>
      <c r="B5" s="268" t="s">
        <v>10087</v>
      </c>
      <c r="C5" s="271">
        <v>0.74978600340000001</v>
      </c>
      <c r="D5" s="272">
        <v>4</v>
      </c>
      <c r="E5" s="271">
        <v>0</v>
      </c>
      <c r="F5" s="271">
        <v>1.8666666670000001</v>
      </c>
      <c r="G5" s="271">
        <v>0.57474170609999997</v>
      </c>
      <c r="H5" s="271" t="s">
        <v>17</v>
      </c>
      <c r="I5" s="272">
        <v>4</v>
      </c>
      <c r="J5" s="272">
        <f>IFERROR(VLOOKUP($B5,'Core Indicators'!$E$3:$EU$906,147,FALSE),"x")</f>
        <v>819</v>
      </c>
      <c r="K5" s="273">
        <v>-1.6584422590000001</v>
      </c>
      <c r="L5" s="271">
        <v>2.09</v>
      </c>
      <c r="M5" s="272">
        <v>6</v>
      </c>
      <c r="N5" s="272">
        <v>20</v>
      </c>
      <c r="O5" s="272">
        <f>IFERROR(VLOOKUP(B5,'Core Indicators'!$E$3:$G$9906,3,FALSE),"x")</f>
        <v>44500000</v>
      </c>
      <c r="P5" s="272">
        <v>652230</v>
      </c>
      <c r="Q5" s="266"/>
      <c r="R5" s="266"/>
      <c r="S5" s="266"/>
      <c r="T5" s="266"/>
      <c r="U5" s="266"/>
      <c r="V5" s="266"/>
      <c r="W5" s="266"/>
      <c r="X5" s="266"/>
      <c r="Y5" s="266"/>
      <c r="Z5" s="266"/>
      <c r="AA5" s="266"/>
      <c r="AB5" s="266"/>
      <c r="AC5" s="266"/>
      <c r="AD5" s="266"/>
      <c r="AE5" s="266"/>
      <c r="AF5" s="266"/>
      <c r="AG5" s="266"/>
      <c r="AH5" s="266"/>
      <c r="AI5" s="266"/>
      <c r="AJ5" s="266"/>
      <c r="AK5" s="266"/>
      <c r="AL5" s="266"/>
      <c r="AM5" s="266"/>
      <c r="AN5" s="266"/>
      <c r="AO5" s="266"/>
      <c r="AP5" s="266"/>
      <c r="AQ5" s="266"/>
      <c r="AR5" s="266"/>
      <c r="AS5" s="266"/>
      <c r="AT5" s="266"/>
      <c r="AU5" s="266"/>
      <c r="AV5" s="266"/>
      <c r="AW5" s="266"/>
      <c r="AX5" s="266"/>
      <c r="AY5" s="266"/>
      <c r="AZ5" s="266"/>
      <c r="BA5" s="266"/>
      <c r="BB5" s="266"/>
      <c r="BC5" s="266"/>
      <c r="BD5" s="266"/>
      <c r="BE5" s="266"/>
      <c r="BF5" s="266"/>
      <c r="BG5" s="266"/>
      <c r="BH5" s="266"/>
      <c r="BI5" s="266"/>
      <c r="BJ5" s="266"/>
      <c r="BK5" s="266"/>
      <c r="BL5" s="266"/>
      <c r="BM5" s="266"/>
      <c r="BN5" s="266"/>
      <c r="BO5" s="266"/>
      <c r="BP5" s="266"/>
      <c r="BQ5" s="266"/>
      <c r="BR5" s="266"/>
      <c r="BS5" s="266"/>
      <c r="BT5" s="266"/>
      <c r="BU5" s="266"/>
      <c r="BV5" s="266"/>
      <c r="BW5" s="266"/>
      <c r="BX5" s="266"/>
      <c r="BY5" s="266"/>
      <c r="BZ5" s="266"/>
      <c r="CA5" s="266"/>
      <c r="CB5" s="266"/>
      <c r="CC5" s="266"/>
      <c r="CD5" s="266"/>
      <c r="CE5" s="266"/>
      <c r="CF5" s="266"/>
      <c r="CG5" s="266"/>
      <c r="CH5" s="266"/>
      <c r="CI5" s="266"/>
      <c r="CJ5" s="266"/>
      <c r="CK5" s="266"/>
      <c r="CL5" s="266"/>
      <c r="CM5" s="266"/>
      <c r="CN5" s="266"/>
      <c r="CO5" s="266"/>
      <c r="CP5" s="266"/>
      <c r="CQ5" s="266"/>
      <c r="CR5" s="266"/>
      <c r="CS5" s="266"/>
      <c r="CT5" s="266"/>
      <c r="CU5" s="266"/>
      <c r="CV5" s="266"/>
      <c r="CW5" s="266"/>
      <c r="CX5" s="266"/>
      <c r="CY5" s="266"/>
      <c r="CZ5" s="266"/>
      <c r="DA5" s="266"/>
      <c r="DB5" s="266"/>
      <c r="DC5" s="266"/>
      <c r="DD5" s="266"/>
      <c r="DE5" s="266"/>
      <c r="DF5" s="266"/>
      <c r="DG5" s="266"/>
      <c r="DH5" s="266"/>
      <c r="DI5" s="266"/>
      <c r="DJ5" s="266"/>
      <c r="DK5" s="266"/>
      <c r="DL5" s="266"/>
    </row>
    <row r="6" spans="1:116" x14ac:dyDescent="0.35">
      <c r="A6" s="267" t="s">
        <v>643</v>
      </c>
      <c r="B6" s="268" t="s">
        <v>10088</v>
      </c>
      <c r="C6" s="271">
        <v>0.76260000920000004</v>
      </c>
      <c r="D6" s="272">
        <v>4</v>
      </c>
      <c r="E6" s="271">
        <v>0.62</v>
      </c>
      <c r="F6" s="271">
        <v>4.45</v>
      </c>
      <c r="G6" s="271">
        <v>0.57799890379999996</v>
      </c>
      <c r="H6" s="271">
        <v>51.3</v>
      </c>
      <c r="I6" s="272">
        <v>3</v>
      </c>
      <c r="J6" s="272">
        <f>IFERROR(VLOOKUP($B6,'Core Indicators'!$E$3:$EU$906,147,FALSE),"x")</f>
        <v>4</v>
      </c>
      <c r="K6" s="273">
        <v>-1.0219045879999999</v>
      </c>
      <c r="L6" s="271">
        <v>4.51</v>
      </c>
      <c r="M6" s="272">
        <v>28</v>
      </c>
      <c r="N6" s="272">
        <v>33</v>
      </c>
      <c r="O6" s="272">
        <f>IFERROR(VLOOKUP(B6,'Core Indicators'!$E$3:$G$9906,3,FALSE),"x")</f>
        <v>34500000</v>
      </c>
      <c r="P6" s="272">
        <v>1246700</v>
      </c>
      <c r="Q6" s="266"/>
      <c r="R6" s="266"/>
      <c r="S6" s="266"/>
      <c r="T6" s="266"/>
      <c r="U6" s="266"/>
      <c r="V6" s="266"/>
      <c r="W6" s="266"/>
      <c r="X6" s="266"/>
      <c r="Y6" s="266"/>
      <c r="Z6" s="266"/>
      <c r="AA6" s="266"/>
      <c r="AB6" s="266"/>
      <c r="AC6" s="266"/>
      <c r="AD6" s="266"/>
      <c r="AE6" s="266"/>
      <c r="AF6" s="266"/>
      <c r="AG6" s="266"/>
      <c r="AH6" s="266"/>
      <c r="AI6" s="266"/>
      <c r="AJ6" s="266"/>
      <c r="AK6" s="266"/>
      <c r="AL6" s="266"/>
      <c r="AM6" s="266"/>
      <c r="AN6" s="266"/>
      <c r="AO6" s="266"/>
      <c r="AP6" s="266"/>
      <c r="AQ6" s="266"/>
      <c r="AR6" s="266"/>
      <c r="AS6" s="266"/>
      <c r="AT6" s="266"/>
      <c r="AU6" s="266"/>
      <c r="AV6" s="266"/>
      <c r="AW6" s="266"/>
      <c r="AX6" s="266"/>
      <c r="AY6" s="266"/>
      <c r="AZ6" s="266"/>
      <c r="BA6" s="266"/>
      <c r="BB6" s="266"/>
      <c r="BC6" s="266"/>
      <c r="BD6" s="266"/>
      <c r="BE6" s="266"/>
      <c r="BF6" s="266"/>
      <c r="BG6" s="266"/>
      <c r="BH6" s="266"/>
      <c r="BI6" s="266"/>
      <c r="BJ6" s="266"/>
      <c r="BK6" s="266"/>
      <c r="BL6" s="266"/>
      <c r="BM6" s="266"/>
      <c r="BN6" s="266"/>
      <c r="BO6" s="266"/>
      <c r="BP6" s="266"/>
      <c r="BQ6" s="266"/>
      <c r="BR6" s="266"/>
      <c r="BS6" s="266"/>
      <c r="BT6" s="266"/>
      <c r="BU6" s="266"/>
      <c r="BV6" s="266"/>
      <c r="BW6" s="266"/>
      <c r="BX6" s="266"/>
      <c r="BY6" s="266"/>
      <c r="BZ6" s="266"/>
      <c r="CA6" s="266"/>
      <c r="CB6" s="266"/>
      <c r="CC6" s="266"/>
      <c r="CD6" s="266"/>
      <c r="CE6" s="266"/>
      <c r="CF6" s="266"/>
      <c r="CG6" s="266"/>
      <c r="CH6" s="266"/>
      <c r="CI6" s="266"/>
      <c r="CJ6" s="266"/>
      <c r="CK6" s="266"/>
      <c r="CL6" s="266"/>
      <c r="CM6" s="266"/>
      <c r="CN6" s="266"/>
      <c r="CO6" s="266"/>
      <c r="CP6" s="266"/>
      <c r="CQ6" s="266"/>
      <c r="CR6" s="266"/>
      <c r="CS6" s="266"/>
      <c r="CT6" s="266"/>
      <c r="CU6" s="266"/>
      <c r="CV6" s="266"/>
      <c r="CW6" s="266"/>
      <c r="CX6" s="266"/>
      <c r="CY6" s="266"/>
      <c r="CZ6" s="266"/>
      <c r="DA6" s="266"/>
      <c r="DB6" s="266"/>
      <c r="DC6" s="266"/>
      <c r="DD6" s="266"/>
      <c r="DE6" s="266"/>
      <c r="DF6" s="266"/>
      <c r="DG6" s="266"/>
      <c r="DH6" s="266"/>
      <c r="DI6" s="266"/>
      <c r="DJ6" s="266"/>
      <c r="DK6" s="266"/>
      <c r="DL6" s="266"/>
    </row>
    <row r="7" spans="1:116" x14ac:dyDescent="0.35">
      <c r="A7" s="267" t="s">
        <v>10089</v>
      </c>
      <c r="B7" s="268" t="s">
        <v>10090</v>
      </c>
      <c r="C7" s="271" t="s">
        <v>17</v>
      </c>
      <c r="D7" s="272" t="s">
        <v>17</v>
      </c>
      <c r="E7" s="271" t="s">
        <v>17</v>
      </c>
      <c r="F7" s="271" t="s">
        <v>17</v>
      </c>
      <c r="G7" s="271" t="s">
        <v>17</v>
      </c>
      <c r="H7" s="271" t="s">
        <v>17</v>
      </c>
      <c r="I7" s="272" t="s">
        <v>17</v>
      </c>
      <c r="J7" s="272" t="str">
        <f>IFERROR(VLOOKUP($B7,'Core Indicators'!$E$3:$EU$906,147,FALSE),"x")</f>
        <v>x</v>
      </c>
      <c r="K7" s="273">
        <v>0.42812192399999999</v>
      </c>
      <c r="L7" s="271" t="s">
        <v>17</v>
      </c>
      <c r="M7" s="272" t="s">
        <v>17</v>
      </c>
      <c r="N7" s="272" t="s">
        <v>17</v>
      </c>
      <c r="O7" s="272" t="str">
        <f>IFERROR(VLOOKUP(B7,'Core Indicators'!$E$3:$G$9906,3,FALSE),"x")</f>
        <v>x</v>
      </c>
      <c r="P7" s="272" t="s">
        <v>17</v>
      </c>
      <c r="Q7" s="266"/>
      <c r="R7" s="266"/>
      <c r="S7" s="266"/>
      <c r="T7" s="266"/>
      <c r="U7" s="266"/>
      <c r="V7" s="266"/>
      <c r="W7" s="266"/>
      <c r="X7" s="266"/>
      <c r="Y7" s="266"/>
      <c r="Z7" s="266"/>
      <c r="AA7" s="266"/>
      <c r="AB7" s="266"/>
      <c r="AC7" s="266"/>
      <c r="AD7" s="266"/>
      <c r="AE7" s="266"/>
      <c r="AF7" s="266"/>
      <c r="AG7" s="266"/>
      <c r="AH7" s="266"/>
      <c r="AI7" s="266"/>
      <c r="AJ7" s="266"/>
      <c r="AK7" s="266"/>
      <c r="AL7" s="266"/>
      <c r="AM7" s="266"/>
      <c r="AN7" s="266"/>
      <c r="AO7" s="266"/>
      <c r="AP7" s="266"/>
      <c r="AQ7" s="266"/>
      <c r="AR7" s="266"/>
      <c r="AS7" s="266"/>
      <c r="AT7" s="266"/>
      <c r="AU7" s="266"/>
      <c r="AV7" s="266"/>
      <c r="AW7" s="266"/>
      <c r="AX7" s="266"/>
      <c r="AY7" s="266"/>
      <c r="AZ7" s="266"/>
      <c r="BA7" s="266"/>
      <c r="BB7" s="266"/>
      <c r="BC7" s="266"/>
      <c r="BD7" s="266"/>
      <c r="BE7" s="266"/>
      <c r="BF7" s="266"/>
      <c r="BG7" s="266"/>
      <c r="BH7" s="266"/>
      <c r="BI7" s="266"/>
      <c r="BJ7" s="266"/>
      <c r="BK7" s="266"/>
      <c r="BL7" s="266"/>
      <c r="BM7" s="266"/>
      <c r="BN7" s="266"/>
      <c r="BO7" s="266"/>
      <c r="BP7" s="266"/>
      <c r="BQ7" s="266"/>
      <c r="BR7" s="266"/>
      <c r="BS7" s="266"/>
      <c r="BT7" s="266"/>
      <c r="BU7" s="266"/>
      <c r="BV7" s="266"/>
      <c r="BW7" s="266"/>
      <c r="BX7" s="266"/>
      <c r="BY7" s="266"/>
      <c r="BZ7" s="266"/>
      <c r="CA7" s="266"/>
      <c r="CB7" s="266"/>
      <c r="CC7" s="266"/>
      <c r="CD7" s="266"/>
      <c r="CE7" s="266"/>
      <c r="CF7" s="266"/>
      <c r="CG7" s="266"/>
      <c r="CH7" s="266"/>
      <c r="CI7" s="266"/>
      <c r="CJ7" s="266"/>
      <c r="CK7" s="266"/>
      <c r="CL7" s="266"/>
      <c r="CM7" s="266"/>
      <c r="CN7" s="266"/>
      <c r="CO7" s="266"/>
      <c r="CP7" s="266"/>
      <c r="CQ7" s="266"/>
      <c r="CR7" s="266"/>
      <c r="CS7" s="266"/>
      <c r="CT7" s="266"/>
      <c r="CU7" s="266"/>
      <c r="CV7" s="266"/>
      <c r="CW7" s="266"/>
      <c r="CX7" s="266"/>
      <c r="CY7" s="266"/>
      <c r="CZ7" s="266"/>
      <c r="DA7" s="266"/>
      <c r="DB7" s="266"/>
      <c r="DC7" s="266"/>
      <c r="DD7" s="266"/>
      <c r="DE7" s="266"/>
      <c r="DF7" s="266"/>
      <c r="DG7" s="266"/>
      <c r="DH7" s="266"/>
      <c r="DI7" s="266"/>
      <c r="DJ7" s="266"/>
      <c r="DK7" s="266"/>
      <c r="DL7" s="266"/>
    </row>
    <row r="8" spans="1:116" x14ac:dyDescent="0.35">
      <c r="A8" s="267" t="s">
        <v>10091</v>
      </c>
      <c r="B8" s="268" t="s">
        <v>10092</v>
      </c>
      <c r="C8" s="271">
        <v>0.32080001200000002</v>
      </c>
      <c r="D8" s="272">
        <v>9</v>
      </c>
      <c r="E8" s="271">
        <v>0.04</v>
      </c>
      <c r="F8" s="271">
        <v>7.5</v>
      </c>
      <c r="G8" s="271">
        <v>0.2340778537</v>
      </c>
      <c r="H8" s="271">
        <v>33.200000000000003</v>
      </c>
      <c r="I8" s="272">
        <v>2</v>
      </c>
      <c r="J8" s="272" t="str">
        <f>IFERROR(VLOOKUP($B8,'Core Indicators'!$E$3:$EU$906,147,FALSE),"x")</f>
        <v>x</v>
      </c>
      <c r="K8" s="273">
        <v>-0.16577909900000001</v>
      </c>
      <c r="L8" s="271">
        <v>7.27</v>
      </c>
      <c r="M8" s="272">
        <v>68</v>
      </c>
      <c r="N8" s="272">
        <v>37</v>
      </c>
      <c r="O8" s="272" t="str">
        <f>IFERROR(VLOOKUP(B8,'Core Indicators'!$E$3:$G$9906,3,FALSE),"x")</f>
        <v>x</v>
      </c>
      <c r="P8" s="272">
        <v>27400</v>
      </c>
      <c r="Q8" s="266"/>
      <c r="R8" s="266"/>
      <c r="S8" s="266"/>
      <c r="T8" s="266"/>
      <c r="U8" s="266"/>
      <c r="V8" s="266"/>
      <c r="W8" s="266"/>
      <c r="X8" s="266"/>
      <c r="Y8" s="266"/>
      <c r="Z8" s="266"/>
      <c r="AA8" s="266"/>
      <c r="AB8" s="266"/>
      <c r="AC8" s="266"/>
      <c r="AD8" s="266"/>
      <c r="AE8" s="266"/>
      <c r="AF8" s="266"/>
      <c r="AG8" s="266"/>
      <c r="AH8" s="266"/>
      <c r="AI8" s="266"/>
      <c r="AJ8" s="266"/>
      <c r="AK8" s="266"/>
      <c r="AL8" s="266"/>
      <c r="AM8" s="266"/>
      <c r="AN8" s="266"/>
      <c r="AO8" s="266"/>
      <c r="AP8" s="266"/>
      <c r="AQ8" s="266"/>
      <c r="AR8" s="266"/>
      <c r="AS8" s="266"/>
      <c r="AT8" s="266"/>
      <c r="AU8" s="266"/>
      <c r="AV8" s="266"/>
      <c r="AW8" s="266"/>
      <c r="AX8" s="266"/>
      <c r="AY8" s="266"/>
      <c r="AZ8" s="266"/>
      <c r="BA8" s="266"/>
      <c r="BB8" s="266"/>
      <c r="BC8" s="266"/>
      <c r="BD8" s="266"/>
      <c r="BE8" s="266"/>
      <c r="BF8" s="266"/>
      <c r="BG8" s="266"/>
      <c r="BH8" s="266"/>
      <c r="BI8" s="266"/>
      <c r="BJ8" s="266"/>
      <c r="BK8" s="266"/>
      <c r="BL8" s="266"/>
      <c r="BM8" s="266"/>
      <c r="BN8" s="266"/>
      <c r="BO8" s="266"/>
      <c r="BP8" s="266"/>
      <c r="BQ8" s="266"/>
      <c r="BR8" s="266"/>
      <c r="BS8" s="266"/>
      <c r="BT8" s="266"/>
      <c r="BU8" s="266"/>
      <c r="BV8" s="266"/>
      <c r="BW8" s="266"/>
      <c r="BX8" s="266"/>
      <c r="BY8" s="266"/>
      <c r="BZ8" s="266"/>
      <c r="CA8" s="266"/>
      <c r="CB8" s="266"/>
      <c r="CC8" s="266"/>
      <c r="CD8" s="266"/>
      <c r="CE8" s="266"/>
      <c r="CF8" s="266"/>
      <c r="CG8" s="266"/>
      <c r="CH8" s="266"/>
      <c r="CI8" s="266"/>
      <c r="CJ8" s="266"/>
      <c r="CK8" s="266"/>
      <c r="CL8" s="266"/>
      <c r="CM8" s="266"/>
      <c r="CN8" s="266"/>
      <c r="CO8" s="266"/>
      <c r="CP8" s="266"/>
      <c r="CQ8" s="266"/>
      <c r="CR8" s="266"/>
      <c r="CS8" s="266"/>
      <c r="CT8" s="266"/>
      <c r="CU8" s="266"/>
      <c r="CV8" s="266"/>
      <c r="CW8" s="266"/>
      <c r="CX8" s="266"/>
      <c r="CY8" s="266"/>
      <c r="CZ8" s="266"/>
      <c r="DA8" s="266"/>
      <c r="DB8" s="266"/>
      <c r="DC8" s="266"/>
      <c r="DD8" s="266"/>
      <c r="DE8" s="266"/>
      <c r="DF8" s="266"/>
      <c r="DG8" s="266"/>
      <c r="DH8" s="266"/>
      <c r="DI8" s="266"/>
      <c r="DJ8" s="266"/>
      <c r="DK8" s="266"/>
      <c r="DL8" s="266"/>
    </row>
    <row r="9" spans="1:116" x14ac:dyDescent="0.35">
      <c r="A9" s="267" t="s">
        <v>10093</v>
      </c>
      <c r="B9" s="268" t="s">
        <v>10094</v>
      </c>
      <c r="C9" s="271" t="s">
        <v>17</v>
      </c>
      <c r="D9" s="272" t="s">
        <v>17</v>
      </c>
      <c r="E9" s="271" t="s">
        <v>17</v>
      </c>
      <c r="F9" s="271" t="s">
        <v>17</v>
      </c>
      <c r="G9" s="271" t="s">
        <v>17</v>
      </c>
      <c r="H9" s="271" t="s">
        <v>17</v>
      </c>
      <c r="I9" s="272" t="s">
        <v>17</v>
      </c>
      <c r="J9" s="272" t="str">
        <f>IFERROR(VLOOKUP($B9,'Core Indicators'!$E$3:$EU$906,147,FALSE),"x")</f>
        <v>x</v>
      </c>
      <c r="K9" s="273">
        <v>1.48544991</v>
      </c>
      <c r="L9" s="271" t="s">
        <v>17</v>
      </c>
      <c r="M9" s="272">
        <v>93</v>
      </c>
      <c r="N9" s="272" t="s">
        <v>17</v>
      </c>
      <c r="O9" s="272" t="str">
        <f>IFERROR(VLOOKUP(B9,'Core Indicators'!$E$3:$G$9906,3,FALSE),"x")</f>
        <v>x</v>
      </c>
      <c r="P9" s="272" t="s">
        <v>17</v>
      </c>
      <c r="Q9" s="266"/>
      <c r="R9" s="266"/>
      <c r="S9" s="266"/>
      <c r="T9" s="266"/>
      <c r="U9" s="266"/>
      <c r="V9" s="266"/>
      <c r="W9" s="266"/>
      <c r="X9" s="266"/>
      <c r="Y9" s="266"/>
      <c r="Z9" s="266"/>
      <c r="AA9" s="266"/>
      <c r="AB9" s="266"/>
      <c r="AC9" s="266"/>
      <c r="AD9" s="266"/>
      <c r="AE9" s="266"/>
      <c r="AF9" s="266"/>
      <c r="AG9" s="266"/>
      <c r="AH9" s="266"/>
      <c r="AI9" s="266"/>
      <c r="AJ9" s="266"/>
      <c r="AK9" s="266"/>
      <c r="AL9" s="266"/>
      <c r="AM9" s="266"/>
      <c r="AN9" s="266"/>
      <c r="AO9" s="266"/>
      <c r="AP9" s="266"/>
      <c r="AQ9" s="266"/>
      <c r="AR9" s="266"/>
      <c r="AS9" s="266"/>
      <c r="AT9" s="266"/>
      <c r="AU9" s="266"/>
      <c r="AV9" s="266"/>
      <c r="AW9" s="266"/>
      <c r="AX9" s="266"/>
      <c r="AY9" s="266"/>
      <c r="AZ9" s="266"/>
      <c r="BA9" s="266"/>
      <c r="BB9" s="266"/>
      <c r="BC9" s="266"/>
      <c r="BD9" s="266"/>
      <c r="BE9" s="266"/>
      <c r="BF9" s="266"/>
      <c r="BG9" s="266"/>
      <c r="BH9" s="266"/>
      <c r="BI9" s="266"/>
      <c r="BJ9" s="266"/>
      <c r="BK9" s="266"/>
      <c r="BL9" s="266"/>
      <c r="BM9" s="266"/>
      <c r="BN9" s="266"/>
      <c r="BO9" s="266"/>
      <c r="BP9" s="266"/>
      <c r="BQ9" s="266"/>
      <c r="BR9" s="266"/>
      <c r="BS9" s="266"/>
      <c r="BT9" s="266"/>
      <c r="BU9" s="266"/>
      <c r="BV9" s="266"/>
      <c r="BW9" s="266"/>
      <c r="BX9" s="266"/>
      <c r="BY9" s="266"/>
      <c r="BZ9" s="266"/>
      <c r="CA9" s="266"/>
      <c r="CB9" s="266"/>
      <c r="CC9" s="266"/>
      <c r="CD9" s="266"/>
      <c r="CE9" s="266"/>
      <c r="CF9" s="266"/>
      <c r="CG9" s="266"/>
      <c r="CH9" s="266"/>
      <c r="CI9" s="266"/>
      <c r="CJ9" s="266"/>
      <c r="CK9" s="266"/>
      <c r="CL9" s="266"/>
      <c r="CM9" s="266"/>
      <c r="CN9" s="266"/>
      <c r="CO9" s="266"/>
      <c r="CP9" s="266"/>
      <c r="CQ9" s="266"/>
      <c r="CR9" s="266"/>
      <c r="CS9" s="266"/>
      <c r="CT9" s="266"/>
      <c r="CU9" s="266"/>
      <c r="CV9" s="266"/>
      <c r="CW9" s="266"/>
      <c r="CX9" s="266"/>
      <c r="CY9" s="266"/>
      <c r="CZ9" s="266"/>
      <c r="DA9" s="266"/>
      <c r="DB9" s="266"/>
      <c r="DC9" s="266"/>
      <c r="DD9" s="266"/>
      <c r="DE9" s="266"/>
      <c r="DF9" s="266"/>
      <c r="DG9" s="266"/>
      <c r="DH9" s="266"/>
      <c r="DI9" s="266"/>
      <c r="DJ9" s="266"/>
      <c r="DK9" s="266"/>
      <c r="DL9" s="266"/>
    </row>
    <row r="10" spans="1:116" x14ac:dyDescent="0.35">
      <c r="A10" s="267" t="s">
        <v>10095</v>
      </c>
      <c r="B10" s="268" t="s">
        <v>10096</v>
      </c>
      <c r="C10" s="271">
        <v>0.98560000059999997</v>
      </c>
      <c r="D10" s="272">
        <v>1</v>
      </c>
      <c r="E10" s="271">
        <v>0</v>
      </c>
      <c r="F10" s="271">
        <v>4.0999999999999996</v>
      </c>
      <c r="G10" s="271">
        <v>0.1130989843</v>
      </c>
      <c r="H10" s="271">
        <v>26</v>
      </c>
      <c r="I10" s="272">
        <v>0</v>
      </c>
      <c r="J10" s="272" t="str">
        <f>IFERROR(VLOOKUP($B10,'Core Indicators'!$E$3:$EU$906,147,FALSE),"x")</f>
        <v>x</v>
      </c>
      <c r="K10" s="273">
        <v>0.83664274199999999</v>
      </c>
      <c r="L10" s="271">
        <v>6.05</v>
      </c>
      <c r="M10" s="272">
        <v>18</v>
      </c>
      <c r="N10" s="272">
        <v>68</v>
      </c>
      <c r="O10" s="272" t="str">
        <f>IFERROR(VLOOKUP(B10,'Core Indicators'!$E$3:$G$9906,3,FALSE),"x")</f>
        <v>x</v>
      </c>
      <c r="P10" s="272">
        <v>71020</v>
      </c>
      <c r="Q10" s="266"/>
      <c r="R10" s="266"/>
      <c r="S10" s="266"/>
      <c r="T10" s="266"/>
      <c r="U10" s="266"/>
      <c r="V10" s="266"/>
      <c r="W10" s="266"/>
      <c r="X10" s="266"/>
      <c r="Y10" s="266"/>
      <c r="Z10" s="266"/>
      <c r="AA10" s="266"/>
      <c r="AB10" s="266"/>
      <c r="AC10" s="266"/>
      <c r="AD10" s="266"/>
      <c r="AE10" s="266"/>
      <c r="AF10" s="266"/>
      <c r="AG10" s="266"/>
      <c r="AH10" s="266"/>
      <c r="AI10" s="266"/>
      <c r="AJ10" s="266"/>
      <c r="AK10" s="266"/>
      <c r="AL10" s="266"/>
      <c r="AM10" s="266"/>
      <c r="AN10" s="266"/>
      <c r="AO10" s="266"/>
      <c r="AP10" s="266"/>
      <c r="AQ10" s="266"/>
      <c r="AR10" s="266"/>
      <c r="AS10" s="266"/>
      <c r="AT10" s="266"/>
      <c r="AU10" s="266"/>
      <c r="AV10" s="266"/>
      <c r="AW10" s="266"/>
      <c r="AX10" s="266"/>
      <c r="AY10" s="266"/>
      <c r="AZ10" s="266"/>
      <c r="BA10" s="266"/>
      <c r="BB10" s="266"/>
      <c r="BC10" s="266"/>
      <c r="BD10" s="266"/>
      <c r="BE10" s="266"/>
      <c r="BF10" s="266"/>
      <c r="BG10" s="266"/>
      <c r="BH10" s="266"/>
      <c r="BI10" s="266"/>
      <c r="BJ10" s="266"/>
      <c r="BK10" s="266"/>
      <c r="BL10" s="266"/>
      <c r="BM10" s="266"/>
      <c r="BN10" s="266"/>
      <c r="BO10" s="266"/>
      <c r="BP10" s="266"/>
      <c r="BQ10" s="266"/>
      <c r="BR10" s="266"/>
      <c r="BS10" s="266"/>
      <c r="BT10" s="266"/>
      <c r="BU10" s="266"/>
      <c r="BV10" s="266"/>
      <c r="BW10" s="266"/>
      <c r="BX10" s="266"/>
      <c r="BY10" s="266"/>
      <c r="BZ10" s="266"/>
      <c r="CA10" s="266"/>
      <c r="CB10" s="266"/>
      <c r="CC10" s="266"/>
      <c r="CD10" s="266"/>
      <c r="CE10" s="266"/>
      <c r="CF10" s="266"/>
      <c r="CG10" s="266"/>
      <c r="CH10" s="266"/>
      <c r="CI10" s="266"/>
      <c r="CJ10" s="266"/>
      <c r="CK10" s="266"/>
      <c r="CL10" s="266"/>
      <c r="CM10" s="266"/>
      <c r="CN10" s="266"/>
      <c r="CO10" s="266"/>
      <c r="CP10" s="266"/>
      <c r="CQ10" s="266"/>
      <c r="CR10" s="266"/>
      <c r="CS10" s="266"/>
      <c r="CT10" s="266"/>
      <c r="CU10" s="266"/>
      <c r="CV10" s="266"/>
      <c r="CW10" s="266"/>
      <c r="CX10" s="266"/>
      <c r="CY10" s="266"/>
      <c r="CZ10" s="266"/>
      <c r="DA10" s="266"/>
      <c r="DB10" s="266"/>
      <c r="DC10" s="266"/>
      <c r="DD10" s="266"/>
      <c r="DE10" s="266"/>
      <c r="DF10" s="266"/>
      <c r="DG10" s="266"/>
      <c r="DH10" s="266"/>
      <c r="DI10" s="266"/>
      <c r="DJ10" s="266"/>
      <c r="DK10" s="266"/>
      <c r="DL10" s="266"/>
    </row>
    <row r="11" spans="1:116" x14ac:dyDescent="0.35">
      <c r="A11" s="267" t="s">
        <v>10097</v>
      </c>
      <c r="B11" s="268" t="s">
        <v>10098</v>
      </c>
      <c r="C11" s="271">
        <v>5.8874944500000012E-2</v>
      </c>
      <c r="D11" s="272">
        <v>12</v>
      </c>
      <c r="E11" s="271">
        <v>0.01</v>
      </c>
      <c r="F11" s="271">
        <v>7.45</v>
      </c>
      <c r="G11" s="271">
        <v>0.35376096779999999</v>
      </c>
      <c r="H11" s="271">
        <v>40.700000000000003</v>
      </c>
      <c r="I11" s="272">
        <v>0</v>
      </c>
      <c r="J11" s="272" t="str">
        <f>IFERROR(VLOOKUP($B11,'Core Indicators'!$E$3:$EU$906,147,FALSE),"x")</f>
        <v>x</v>
      </c>
      <c r="K11" s="273">
        <v>-0.48068231300000003</v>
      </c>
      <c r="L11" s="271">
        <v>6.48</v>
      </c>
      <c r="M11" s="272">
        <v>85</v>
      </c>
      <c r="N11" s="272">
        <v>37</v>
      </c>
      <c r="O11" s="272" t="str">
        <f>IFERROR(VLOOKUP(B11,'Core Indicators'!$E$3:$G$9906,3,FALSE),"x")</f>
        <v>x</v>
      </c>
      <c r="P11" s="272">
        <v>2736690</v>
      </c>
      <c r="Q11" s="266"/>
      <c r="R11" s="266"/>
      <c r="S11" s="266"/>
      <c r="T11" s="266"/>
      <c r="U11" s="266"/>
      <c r="V11" s="266"/>
      <c r="W11" s="266"/>
      <c r="X11" s="266"/>
      <c r="Y11" s="266"/>
      <c r="Z11" s="266"/>
      <c r="AA11" s="266"/>
      <c r="AB11" s="266"/>
      <c r="AC11" s="266"/>
      <c r="AD11" s="266"/>
      <c r="AE11" s="266"/>
      <c r="AF11" s="266"/>
      <c r="AG11" s="266"/>
      <c r="AH11" s="266"/>
      <c r="AI11" s="266"/>
      <c r="AJ11" s="266"/>
      <c r="AK11" s="266"/>
      <c r="AL11" s="266"/>
      <c r="AM11" s="266"/>
      <c r="AN11" s="266"/>
      <c r="AO11" s="266"/>
      <c r="AP11" s="266"/>
      <c r="AQ11" s="266"/>
      <c r="AR11" s="266"/>
      <c r="AS11" s="266"/>
      <c r="AT11" s="266"/>
      <c r="AU11" s="266"/>
      <c r="AV11" s="266"/>
      <c r="AW11" s="266"/>
      <c r="AX11" s="266"/>
      <c r="AY11" s="266"/>
      <c r="AZ11" s="266"/>
      <c r="BA11" s="266"/>
      <c r="BB11" s="266"/>
      <c r="BC11" s="266"/>
      <c r="BD11" s="266"/>
      <c r="BE11" s="266"/>
      <c r="BF11" s="266"/>
      <c r="BG11" s="266"/>
      <c r="BH11" s="266"/>
      <c r="BI11" s="266"/>
      <c r="BJ11" s="266"/>
      <c r="BK11" s="266"/>
      <c r="BL11" s="266"/>
      <c r="BM11" s="266"/>
      <c r="BN11" s="266"/>
      <c r="BO11" s="266"/>
      <c r="BP11" s="266"/>
      <c r="BQ11" s="266"/>
      <c r="BR11" s="266"/>
      <c r="BS11" s="266"/>
      <c r="BT11" s="266"/>
      <c r="BU11" s="266"/>
      <c r="BV11" s="266"/>
      <c r="BW11" s="266"/>
      <c r="BX11" s="266"/>
      <c r="BY11" s="266"/>
      <c r="BZ11" s="266"/>
      <c r="CA11" s="266"/>
      <c r="CB11" s="266"/>
      <c r="CC11" s="266"/>
      <c r="CD11" s="266"/>
      <c r="CE11" s="266"/>
      <c r="CF11" s="266"/>
      <c r="CG11" s="266"/>
      <c r="CH11" s="266"/>
      <c r="CI11" s="266"/>
      <c r="CJ11" s="266"/>
      <c r="CK11" s="266"/>
      <c r="CL11" s="266"/>
      <c r="CM11" s="266"/>
      <c r="CN11" s="266"/>
      <c r="CO11" s="266"/>
      <c r="CP11" s="266"/>
      <c r="CQ11" s="266"/>
      <c r="CR11" s="266"/>
      <c r="CS11" s="266"/>
      <c r="CT11" s="266"/>
      <c r="CU11" s="266"/>
      <c r="CV11" s="266"/>
      <c r="CW11" s="266"/>
      <c r="CX11" s="266"/>
      <c r="CY11" s="266"/>
      <c r="CZ11" s="266"/>
      <c r="DA11" s="266"/>
      <c r="DB11" s="266"/>
      <c r="DC11" s="266"/>
      <c r="DD11" s="266"/>
      <c r="DE11" s="266"/>
      <c r="DF11" s="266"/>
      <c r="DG11" s="266"/>
      <c r="DH11" s="266"/>
      <c r="DI11" s="266"/>
      <c r="DJ11" s="266"/>
      <c r="DK11" s="266"/>
      <c r="DL11" s="266"/>
    </row>
    <row r="12" spans="1:116" x14ac:dyDescent="0.35">
      <c r="A12" s="267" t="s">
        <v>4370</v>
      </c>
      <c r="B12" s="268" t="s">
        <v>10099</v>
      </c>
      <c r="C12" s="271">
        <v>4.13892441E-2</v>
      </c>
      <c r="D12" s="272">
        <v>6</v>
      </c>
      <c r="E12" s="271">
        <v>1.7999999999999999E-2</v>
      </c>
      <c r="F12" s="271">
        <v>6.9</v>
      </c>
      <c r="G12" s="271">
        <v>0.25869431790000003</v>
      </c>
      <c r="H12" s="271">
        <v>27.9</v>
      </c>
      <c r="I12" s="272">
        <v>3</v>
      </c>
      <c r="J12" s="272">
        <f>IFERROR(VLOOKUP($B12,'Core Indicators'!$E$3:$EU$906,147,FALSE),"x")</f>
        <v>0</v>
      </c>
      <c r="K12" s="273">
        <v>-0.16856722499999999</v>
      </c>
      <c r="L12" s="271">
        <v>6.61</v>
      </c>
      <c r="M12" s="272">
        <v>54</v>
      </c>
      <c r="N12" s="272">
        <v>47</v>
      </c>
      <c r="O12" s="272">
        <f>IFERROR(VLOOKUP(B12,'Core Indicators'!$E$3:$G$9906,3,FALSE),"x")</f>
        <v>3107000</v>
      </c>
      <c r="P12" s="272">
        <v>28470</v>
      </c>
      <c r="Q12" s="266"/>
      <c r="R12" s="266"/>
      <c r="S12" s="266"/>
      <c r="T12" s="266"/>
      <c r="U12" s="266"/>
      <c r="V12" s="266"/>
      <c r="W12" s="266"/>
      <c r="X12" s="266"/>
      <c r="Y12" s="266"/>
      <c r="Z12" s="266"/>
      <c r="AA12" s="266"/>
      <c r="AB12" s="266"/>
      <c r="AC12" s="266"/>
      <c r="AD12" s="266"/>
      <c r="AE12" s="266"/>
      <c r="AF12" s="266"/>
      <c r="AG12" s="266"/>
      <c r="AH12" s="266"/>
      <c r="AI12" s="266"/>
      <c r="AJ12" s="266"/>
      <c r="AK12" s="266"/>
      <c r="AL12" s="266"/>
      <c r="AM12" s="266"/>
      <c r="AN12" s="266"/>
      <c r="AO12" s="266"/>
      <c r="AP12" s="266"/>
      <c r="AQ12" s="266"/>
      <c r="AR12" s="266"/>
      <c r="AS12" s="266"/>
      <c r="AT12" s="266"/>
      <c r="AU12" s="266"/>
      <c r="AV12" s="266"/>
      <c r="AW12" s="266"/>
      <c r="AX12" s="266"/>
      <c r="AY12" s="266"/>
      <c r="AZ12" s="266"/>
      <c r="BA12" s="266"/>
      <c r="BB12" s="266"/>
      <c r="BC12" s="266"/>
      <c r="BD12" s="266"/>
      <c r="BE12" s="266"/>
      <c r="BF12" s="266"/>
      <c r="BG12" s="266"/>
      <c r="BH12" s="266"/>
      <c r="BI12" s="266"/>
      <c r="BJ12" s="266"/>
      <c r="BK12" s="266"/>
      <c r="BL12" s="266"/>
      <c r="BM12" s="266"/>
      <c r="BN12" s="266"/>
      <c r="BO12" s="266"/>
      <c r="BP12" s="266"/>
      <c r="BQ12" s="266"/>
      <c r="BR12" s="266"/>
      <c r="BS12" s="266"/>
      <c r="BT12" s="266"/>
      <c r="BU12" s="266"/>
      <c r="BV12" s="266"/>
      <c r="BW12" s="266"/>
      <c r="BX12" s="266"/>
      <c r="BY12" s="266"/>
      <c r="BZ12" s="266"/>
      <c r="CA12" s="266"/>
      <c r="CB12" s="266"/>
      <c r="CC12" s="266"/>
      <c r="CD12" s="266"/>
      <c r="CE12" s="266"/>
      <c r="CF12" s="266"/>
      <c r="CG12" s="266"/>
      <c r="CH12" s="266"/>
      <c r="CI12" s="266"/>
      <c r="CJ12" s="266"/>
      <c r="CK12" s="266"/>
      <c r="CL12" s="266"/>
      <c r="CM12" s="266"/>
      <c r="CN12" s="266"/>
      <c r="CO12" s="266"/>
      <c r="CP12" s="266"/>
      <c r="CQ12" s="266"/>
      <c r="CR12" s="266"/>
      <c r="CS12" s="266"/>
      <c r="CT12" s="266"/>
      <c r="CU12" s="266"/>
      <c r="CV12" s="266"/>
      <c r="CW12" s="266"/>
      <c r="CX12" s="266"/>
      <c r="CY12" s="266"/>
      <c r="CZ12" s="266"/>
      <c r="DA12" s="266"/>
      <c r="DB12" s="266"/>
      <c r="DC12" s="266"/>
      <c r="DD12" s="266"/>
      <c r="DE12" s="266"/>
      <c r="DF12" s="266"/>
      <c r="DG12" s="266"/>
      <c r="DH12" s="266"/>
      <c r="DI12" s="266"/>
      <c r="DJ12" s="266"/>
      <c r="DK12" s="266"/>
      <c r="DL12" s="266"/>
    </row>
    <row r="13" spans="1:116" x14ac:dyDescent="0.35">
      <c r="A13" s="267" t="s">
        <v>10100</v>
      </c>
      <c r="B13" s="268" t="s">
        <v>10101</v>
      </c>
      <c r="C13" s="271" t="s">
        <v>17</v>
      </c>
      <c r="D13" s="272" t="s">
        <v>17</v>
      </c>
      <c r="E13" s="271" t="s">
        <v>17</v>
      </c>
      <c r="F13" s="271" t="s">
        <v>17</v>
      </c>
      <c r="G13" s="271" t="s">
        <v>17</v>
      </c>
      <c r="H13" s="271" t="s">
        <v>17</v>
      </c>
      <c r="I13" s="272" t="s">
        <v>17</v>
      </c>
      <c r="J13" s="272" t="str">
        <f>IFERROR(VLOOKUP($B13,'Core Indicators'!$E$3:$EU$906,147,FALSE),"x")</f>
        <v>x</v>
      </c>
      <c r="K13" s="273">
        <v>1.2211178540000001</v>
      </c>
      <c r="L13" s="271" t="s">
        <v>17</v>
      </c>
      <c r="M13" s="272" t="s">
        <v>17</v>
      </c>
      <c r="N13" s="272" t="s">
        <v>17</v>
      </c>
      <c r="O13" s="272" t="str">
        <f>IFERROR(VLOOKUP(B13,'Core Indicators'!$E$3:$G$9906,3,FALSE),"x")</f>
        <v>x</v>
      </c>
      <c r="P13" s="272" t="s">
        <v>17</v>
      </c>
      <c r="Q13" s="266"/>
      <c r="R13" s="266"/>
      <c r="S13" s="266"/>
      <c r="T13" s="266"/>
      <c r="U13" s="266"/>
      <c r="V13" s="266"/>
      <c r="W13" s="266"/>
      <c r="X13" s="266"/>
      <c r="Y13" s="266"/>
      <c r="Z13" s="266"/>
      <c r="AA13" s="266"/>
      <c r="AB13" s="266"/>
      <c r="AC13" s="266"/>
      <c r="AD13" s="266"/>
      <c r="AE13" s="266"/>
      <c r="AF13" s="266"/>
      <c r="AG13" s="266"/>
      <c r="AH13" s="266"/>
      <c r="AI13" s="266"/>
      <c r="AJ13" s="266"/>
      <c r="AK13" s="266"/>
      <c r="AL13" s="266"/>
      <c r="AM13" s="266"/>
      <c r="AN13" s="266"/>
      <c r="AO13" s="266"/>
      <c r="AP13" s="266"/>
      <c r="AQ13" s="266"/>
      <c r="AR13" s="266"/>
      <c r="AS13" s="266"/>
      <c r="AT13" s="266"/>
      <c r="AU13" s="266"/>
      <c r="AV13" s="266"/>
      <c r="AW13" s="266"/>
      <c r="AX13" s="266"/>
      <c r="AY13" s="266"/>
      <c r="AZ13" s="266"/>
      <c r="BA13" s="266"/>
      <c r="BB13" s="266"/>
      <c r="BC13" s="266"/>
      <c r="BD13" s="266"/>
      <c r="BE13" s="266"/>
      <c r="BF13" s="266"/>
      <c r="BG13" s="266"/>
      <c r="BH13" s="266"/>
      <c r="BI13" s="266"/>
      <c r="BJ13" s="266"/>
      <c r="BK13" s="266"/>
      <c r="BL13" s="266"/>
      <c r="BM13" s="266"/>
      <c r="BN13" s="266"/>
      <c r="BO13" s="266"/>
      <c r="BP13" s="266"/>
      <c r="BQ13" s="266"/>
      <c r="BR13" s="266"/>
      <c r="BS13" s="266"/>
      <c r="BT13" s="266"/>
      <c r="BU13" s="266"/>
      <c r="BV13" s="266"/>
      <c r="BW13" s="266"/>
      <c r="BX13" s="266"/>
      <c r="BY13" s="266"/>
      <c r="BZ13" s="266"/>
      <c r="CA13" s="266"/>
      <c r="CB13" s="266"/>
      <c r="CC13" s="266"/>
      <c r="CD13" s="266"/>
      <c r="CE13" s="266"/>
      <c r="CF13" s="266"/>
      <c r="CG13" s="266"/>
      <c r="CH13" s="266"/>
      <c r="CI13" s="266"/>
      <c r="CJ13" s="266"/>
      <c r="CK13" s="266"/>
      <c r="CL13" s="266"/>
      <c r="CM13" s="266"/>
      <c r="CN13" s="266"/>
      <c r="CO13" s="266"/>
      <c r="CP13" s="266"/>
      <c r="CQ13" s="266"/>
      <c r="CR13" s="266"/>
      <c r="CS13" s="266"/>
      <c r="CT13" s="266"/>
      <c r="CU13" s="266"/>
      <c r="CV13" s="266"/>
      <c r="CW13" s="266"/>
      <c r="CX13" s="266"/>
      <c r="CY13" s="266"/>
      <c r="CZ13" s="266"/>
      <c r="DA13" s="266"/>
      <c r="DB13" s="266"/>
      <c r="DC13" s="266"/>
      <c r="DD13" s="266"/>
      <c r="DE13" s="266"/>
      <c r="DF13" s="266"/>
      <c r="DG13" s="266"/>
      <c r="DH13" s="266"/>
      <c r="DI13" s="266"/>
      <c r="DJ13" s="266"/>
      <c r="DK13" s="266"/>
      <c r="DL13" s="266"/>
    </row>
    <row r="14" spans="1:116" x14ac:dyDescent="0.35">
      <c r="A14" s="267" t="s">
        <v>10102</v>
      </c>
      <c r="B14" s="268" t="s">
        <v>10103</v>
      </c>
      <c r="C14" s="271">
        <v>0</v>
      </c>
      <c r="D14" s="272">
        <v>13</v>
      </c>
      <c r="E14" s="271">
        <v>0</v>
      </c>
      <c r="F14" s="271" t="s">
        <v>17</v>
      </c>
      <c r="G14" s="271" t="s">
        <v>17</v>
      </c>
      <c r="H14" s="271" t="s">
        <v>17</v>
      </c>
      <c r="I14" s="272">
        <v>0</v>
      </c>
      <c r="J14" s="272" t="str">
        <f>IFERROR(VLOOKUP($B14,'Core Indicators'!$E$3:$EU$906,147,FALSE),"x")</f>
        <v>x</v>
      </c>
      <c r="K14" s="273">
        <v>0.39131557900000002</v>
      </c>
      <c r="L14" s="271" t="s">
        <v>17</v>
      </c>
      <c r="M14" s="272">
        <v>85</v>
      </c>
      <c r="N14" s="272" t="s">
        <v>17</v>
      </c>
      <c r="O14" s="272" t="str">
        <f>IFERROR(VLOOKUP(B14,'Core Indicators'!$E$3:$G$9906,3,FALSE),"x")</f>
        <v>x</v>
      </c>
      <c r="P14" s="272">
        <v>440</v>
      </c>
      <c r="Q14" s="266"/>
      <c r="R14" s="266"/>
      <c r="S14" s="266"/>
      <c r="T14" s="266"/>
      <c r="U14" s="266"/>
      <c r="V14" s="266"/>
      <c r="W14" s="266"/>
      <c r="X14" s="266"/>
      <c r="Y14" s="266"/>
      <c r="Z14" s="266"/>
      <c r="AA14" s="266"/>
      <c r="AB14" s="266"/>
      <c r="AC14" s="266"/>
      <c r="AD14" s="266"/>
      <c r="AE14" s="266"/>
      <c r="AF14" s="266"/>
      <c r="AG14" s="266"/>
      <c r="AH14" s="266"/>
      <c r="AI14" s="266"/>
      <c r="AJ14" s="266"/>
      <c r="AK14" s="266"/>
      <c r="AL14" s="266"/>
      <c r="AM14" s="266"/>
      <c r="AN14" s="266"/>
      <c r="AO14" s="266"/>
      <c r="AP14" s="266"/>
      <c r="AQ14" s="266"/>
      <c r="AR14" s="266"/>
      <c r="AS14" s="266"/>
      <c r="AT14" s="266"/>
      <c r="AU14" s="266"/>
      <c r="AV14" s="266"/>
      <c r="AW14" s="266"/>
      <c r="AX14" s="266"/>
      <c r="AY14" s="266"/>
      <c r="AZ14" s="266"/>
      <c r="BA14" s="266"/>
      <c r="BB14" s="266"/>
      <c r="BC14" s="266"/>
      <c r="BD14" s="266"/>
      <c r="BE14" s="266"/>
      <c r="BF14" s="266"/>
      <c r="BG14" s="266"/>
      <c r="BH14" s="266"/>
      <c r="BI14" s="266"/>
      <c r="BJ14" s="266"/>
      <c r="BK14" s="266"/>
      <c r="BL14" s="266"/>
      <c r="BM14" s="266"/>
      <c r="BN14" s="266"/>
      <c r="BO14" s="266"/>
      <c r="BP14" s="266"/>
      <c r="BQ14" s="266"/>
      <c r="BR14" s="266"/>
      <c r="BS14" s="266"/>
      <c r="BT14" s="266"/>
      <c r="BU14" s="266"/>
      <c r="BV14" s="266"/>
      <c r="BW14" s="266"/>
      <c r="BX14" s="266"/>
      <c r="BY14" s="266"/>
      <c r="BZ14" s="266"/>
      <c r="CA14" s="266"/>
      <c r="CB14" s="266"/>
      <c r="CC14" s="266"/>
      <c r="CD14" s="266"/>
      <c r="CE14" s="266"/>
      <c r="CF14" s="266"/>
      <c r="CG14" s="266"/>
      <c r="CH14" s="266"/>
      <c r="CI14" s="266"/>
      <c r="CJ14" s="266"/>
      <c r="CK14" s="266"/>
      <c r="CL14" s="266"/>
      <c r="CM14" s="266"/>
      <c r="CN14" s="266"/>
      <c r="CO14" s="266"/>
      <c r="CP14" s="266"/>
      <c r="CQ14" s="266"/>
      <c r="CR14" s="266"/>
      <c r="CS14" s="266"/>
      <c r="CT14" s="266"/>
      <c r="CU14" s="266"/>
      <c r="CV14" s="266"/>
      <c r="CW14" s="266"/>
      <c r="CX14" s="266"/>
      <c r="CY14" s="266"/>
      <c r="CZ14" s="266"/>
      <c r="DA14" s="266"/>
      <c r="DB14" s="266"/>
      <c r="DC14" s="266"/>
      <c r="DD14" s="266"/>
      <c r="DE14" s="266"/>
      <c r="DF14" s="266"/>
      <c r="DG14" s="266"/>
      <c r="DH14" s="266"/>
      <c r="DI14" s="266"/>
      <c r="DJ14" s="266"/>
      <c r="DK14" s="266"/>
      <c r="DL14" s="266"/>
    </row>
    <row r="15" spans="1:116" x14ac:dyDescent="0.35">
      <c r="A15" s="267" t="s">
        <v>10104</v>
      </c>
      <c r="B15" s="268" t="s">
        <v>10105</v>
      </c>
      <c r="C15" s="271">
        <v>0.29240004409999998</v>
      </c>
      <c r="D15" s="272">
        <v>14</v>
      </c>
      <c r="E15" s="271">
        <v>0.02</v>
      </c>
      <c r="F15" s="271" t="s">
        <v>17</v>
      </c>
      <c r="G15" s="271">
        <v>0.1028773082</v>
      </c>
      <c r="H15" s="271">
        <v>34.4</v>
      </c>
      <c r="I15" s="272">
        <v>0</v>
      </c>
      <c r="J15" s="272" t="str">
        <f>IFERROR(VLOOKUP($B15,'Core Indicators'!$E$3:$EU$906,147,FALSE),"x")</f>
        <v>x</v>
      </c>
      <c r="K15" s="273">
        <v>1.5100852250000001</v>
      </c>
      <c r="L15" s="271" t="s">
        <v>17</v>
      </c>
      <c r="M15" s="272">
        <v>95</v>
      </c>
      <c r="N15" s="272">
        <v>75</v>
      </c>
      <c r="O15" s="272" t="str">
        <f>IFERROR(VLOOKUP(B15,'Core Indicators'!$E$3:$G$9906,3,FALSE),"x")</f>
        <v>x</v>
      </c>
      <c r="P15" s="272">
        <v>7692020</v>
      </c>
      <c r="Q15" s="266"/>
      <c r="R15" s="266"/>
      <c r="S15" s="266"/>
      <c r="T15" s="266"/>
      <c r="U15" s="266"/>
      <c r="V15" s="266"/>
      <c r="W15" s="266"/>
      <c r="X15" s="266"/>
      <c r="Y15" s="266"/>
      <c r="Z15" s="266"/>
      <c r="AA15" s="266"/>
      <c r="AB15" s="266"/>
      <c r="AC15" s="266"/>
      <c r="AD15" s="266"/>
      <c r="AE15" s="266"/>
      <c r="AF15" s="266"/>
      <c r="AG15" s="266"/>
      <c r="AH15" s="266"/>
      <c r="AI15" s="266"/>
      <c r="AJ15" s="266"/>
      <c r="AK15" s="266"/>
      <c r="AL15" s="266"/>
      <c r="AM15" s="266"/>
      <c r="AN15" s="266"/>
      <c r="AO15" s="266"/>
      <c r="AP15" s="266"/>
      <c r="AQ15" s="266"/>
      <c r="AR15" s="266"/>
      <c r="AS15" s="266"/>
      <c r="AT15" s="266"/>
      <c r="AU15" s="266"/>
      <c r="AV15" s="266"/>
      <c r="AW15" s="266"/>
      <c r="AX15" s="266"/>
      <c r="AY15" s="266"/>
      <c r="AZ15" s="266"/>
      <c r="BA15" s="266"/>
      <c r="BB15" s="266"/>
      <c r="BC15" s="266"/>
      <c r="BD15" s="266"/>
      <c r="BE15" s="266"/>
      <c r="BF15" s="266"/>
      <c r="BG15" s="266"/>
      <c r="BH15" s="266"/>
      <c r="BI15" s="266"/>
      <c r="BJ15" s="266"/>
      <c r="BK15" s="266"/>
      <c r="BL15" s="266"/>
      <c r="BM15" s="266"/>
      <c r="BN15" s="266"/>
      <c r="BO15" s="266"/>
      <c r="BP15" s="266"/>
      <c r="BQ15" s="266"/>
      <c r="BR15" s="266"/>
      <c r="BS15" s="266"/>
      <c r="BT15" s="266"/>
      <c r="BU15" s="266"/>
      <c r="BV15" s="266"/>
      <c r="BW15" s="266"/>
      <c r="BX15" s="266"/>
      <c r="BY15" s="266"/>
      <c r="BZ15" s="266"/>
      <c r="CA15" s="266"/>
      <c r="CB15" s="266"/>
      <c r="CC15" s="266"/>
      <c r="CD15" s="266"/>
      <c r="CE15" s="266"/>
      <c r="CF15" s="266"/>
      <c r="CG15" s="266"/>
      <c r="CH15" s="266"/>
      <c r="CI15" s="266"/>
      <c r="CJ15" s="266"/>
      <c r="CK15" s="266"/>
      <c r="CL15" s="266"/>
      <c r="CM15" s="266"/>
      <c r="CN15" s="266"/>
      <c r="CO15" s="266"/>
      <c r="CP15" s="266"/>
      <c r="CQ15" s="266"/>
      <c r="CR15" s="266"/>
      <c r="CS15" s="266"/>
      <c r="CT15" s="266"/>
      <c r="CU15" s="266"/>
      <c r="CV15" s="266"/>
      <c r="CW15" s="266"/>
      <c r="CX15" s="266"/>
      <c r="CY15" s="266"/>
      <c r="CZ15" s="266"/>
      <c r="DA15" s="266"/>
      <c r="DB15" s="266"/>
      <c r="DC15" s="266"/>
      <c r="DD15" s="266"/>
      <c r="DE15" s="266"/>
      <c r="DF15" s="266"/>
      <c r="DG15" s="266"/>
      <c r="DH15" s="266"/>
      <c r="DI15" s="266"/>
      <c r="DJ15" s="266"/>
      <c r="DK15" s="266"/>
      <c r="DL15" s="266"/>
    </row>
    <row r="16" spans="1:116" x14ac:dyDescent="0.35">
      <c r="A16" s="267" t="s">
        <v>10106</v>
      </c>
      <c r="B16" s="268" t="s">
        <v>10107</v>
      </c>
      <c r="C16" s="271">
        <v>0.1350639867</v>
      </c>
      <c r="D16" s="272">
        <v>12</v>
      </c>
      <c r="E16" s="271">
        <v>7.7999999999999996E-3</v>
      </c>
      <c r="F16" s="271" t="s">
        <v>17</v>
      </c>
      <c r="G16" s="271">
        <v>7.3148202199999998E-2</v>
      </c>
      <c r="H16" s="271">
        <v>30.8</v>
      </c>
      <c r="I16" s="272">
        <v>0</v>
      </c>
      <c r="J16" s="272" t="str">
        <f>IFERROR(VLOOKUP($B16,'Core Indicators'!$E$3:$EU$906,147,FALSE),"x")</f>
        <v>x</v>
      </c>
      <c r="K16" s="273">
        <v>1.7058502440000001</v>
      </c>
      <c r="L16" s="271" t="s">
        <v>17</v>
      </c>
      <c r="M16" s="272">
        <v>93</v>
      </c>
      <c r="N16" s="272">
        <v>71</v>
      </c>
      <c r="O16" s="272" t="str">
        <f>IFERROR(VLOOKUP(B16,'Core Indicators'!$E$3:$G$9906,3,FALSE),"x")</f>
        <v>x</v>
      </c>
      <c r="P16" s="272">
        <v>82520</v>
      </c>
      <c r="Q16" s="266"/>
      <c r="R16" s="266"/>
      <c r="S16" s="266"/>
      <c r="T16" s="266"/>
      <c r="U16" s="266"/>
      <c r="V16" s="266"/>
      <c r="W16" s="266"/>
      <c r="X16" s="266"/>
      <c r="Y16" s="266"/>
      <c r="Z16" s="266"/>
      <c r="AA16" s="266"/>
      <c r="AB16" s="266"/>
      <c r="AC16" s="266"/>
      <c r="AD16" s="266"/>
      <c r="AE16" s="266"/>
      <c r="AF16" s="266"/>
      <c r="AG16" s="266"/>
      <c r="AH16" s="266"/>
      <c r="AI16" s="266"/>
      <c r="AJ16" s="266"/>
      <c r="AK16" s="266"/>
      <c r="AL16" s="266"/>
      <c r="AM16" s="266"/>
      <c r="AN16" s="266"/>
      <c r="AO16" s="266"/>
      <c r="AP16" s="266"/>
      <c r="AQ16" s="266"/>
      <c r="AR16" s="266"/>
      <c r="AS16" s="266"/>
      <c r="AT16" s="266"/>
      <c r="AU16" s="266"/>
      <c r="AV16" s="266"/>
      <c r="AW16" s="266"/>
      <c r="AX16" s="266"/>
      <c r="AY16" s="266"/>
      <c r="AZ16" s="266"/>
      <c r="BA16" s="266"/>
      <c r="BB16" s="266"/>
      <c r="BC16" s="266"/>
      <c r="BD16" s="266"/>
      <c r="BE16" s="266"/>
      <c r="BF16" s="266"/>
      <c r="BG16" s="266"/>
      <c r="BH16" s="266"/>
      <c r="BI16" s="266"/>
      <c r="BJ16" s="266"/>
      <c r="BK16" s="266"/>
      <c r="BL16" s="266"/>
      <c r="BM16" s="266"/>
      <c r="BN16" s="266"/>
      <c r="BO16" s="266"/>
      <c r="BP16" s="266"/>
      <c r="BQ16" s="266"/>
      <c r="BR16" s="266"/>
      <c r="BS16" s="266"/>
      <c r="BT16" s="266"/>
      <c r="BU16" s="266"/>
      <c r="BV16" s="266"/>
      <c r="BW16" s="266"/>
      <c r="BX16" s="266"/>
      <c r="BY16" s="266"/>
      <c r="BZ16" s="266"/>
      <c r="CA16" s="266"/>
      <c r="CB16" s="266"/>
      <c r="CC16" s="266"/>
      <c r="CD16" s="266"/>
      <c r="CE16" s="266"/>
      <c r="CF16" s="266"/>
      <c r="CG16" s="266"/>
      <c r="CH16" s="266"/>
      <c r="CI16" s="266"/>
      <c r="CJ16" s="266"/>
      <c r="CK16" s="266"/>
      <c r="CL16" s="266"/>
      <c r="CM16" s="266"/>
      <c r="CN16" s="266"/>
      <c r="CO16" s="266"/>
      <c r="CP16" s="266"/>
      <c r="CQ16" s="266"/>
      <c r="CR16" s="266"/>
      <c r="CS16" s="266"/>
      <c r="CT16" s="266"/>
      <c r="CU16" s="266"/>
      <c r="CV16" s="266"/>
      <c r="CW16" s="266"/>
      <c r="CX16" s="266"/>
      <c r="CY16" s="266"/>
      <c r="CZ16" s="266"/>
      <c r="DA16" s="266"/>
      <c r="DB16" s="266"/>
      <c r="DC16" s="266"/>
      <c r="DD16" s="266"/>
      <c r="DE16" s="266"/>
      <c r="DF16" s="266"/>
      <c r="DG16" s="266"/>
      <c r="DH16" s="266"/>
      <c r="DI16" s="266"/>
      <c r="DJ16" s="266"/>
      <c r="DK16" s="266"/>
      <c r="DL16" s="266"/>
    </row>
    <row r="17" spans="1:116" x14ac:dyDescent="0.35">
      <c r="A17" s="267" t="s">
        <v>10108</v>
      </c>
      <c r="B17" s="268" t="s">
        <v>10109</v>
      </c>
      <c r="C17" s="271">
        <v>0.15286196930000001</v>
      </c>
      <c r="D17" s="272">
        <v>4</v>
      </c>
      <c r="E17" s="271">
        <v>5.5E-2</v>
      </c>
      <c r="F17" s="271">
        <v>3.5833333330000001</v>
      </c>
      <c r="G17" s="271">
        <v>0.32076538339999999</v>
      </c>
      <c r="H17" s="271">
        <v>26.6</v>
      </c>
      <c r="I17" s="272">
        <v>5</v>
      </c>
      <c r="J17" s="272" t="str">
        <f>IFERROR(VLOOKUP($B17,'Core Indicators'!$E$3:$EU$906,147,FALSE),"x")</f>
        <v>x</v>
      </c>
      <c r="K17" s="273">
        <v>-0.62464559099999994</v>
      </c>
      <c r="L17" s="271">
        <v>4.5599999999999996</v>
      </c>
      <c r="M17" s="272">
        <v>7</v>
      </c>
      <c r="N17" s="272">
        <v>23</v>
      </c>
      <c r="O17" s="272" t="str">
        <f>IFERROR(VLOOKUP(B17,'Core Indicators'!$E$3:$G$9906,3,FALSE),"x")</f>
        <v>x</v>
      </c>
      <c r="P17" s="272">
        <v>82650</v>
      </c>
      <c r="Q17" s="266"/>
      <c r="R17" s="266"/>
      <c r="S17" s="266"/>
      <c r="T17" s="266"/>
      <c r="U17" s="266"/>
      <c r="V17" s="266"/>
      <c r="W17" s="266"/>
      <c r="X17" s="266"/>
      <c r="Y17" s="266"/>
      <c r="Z17" s="266"/>
      <c r="AA17" s="266"/>
      <c r="AB17" s="266"/>
      <c r="AC17" s="266"/>
      <c r="AD17" s="266"/>
      <c r="AE17" s="266"/>
      <c r="AF17" s="266"/>
      <c r="AG17" s="266"/>
      <c r="AH17" s="266"/>
      <c r="AI17" s="266"/>
      <c r="AJ17" s="266"/>
      <c r="AK17" s="266"/>
      <c r="AL17" s="266"/>
      <c r="AM17" s="266"/>
      <c r="AN17" s="266"/>
      <c r="AO17" s="266"/>
      <c r="AP17" s="266"/>
      <c r="AQ17" s="266"/>
      <c r="AR17" s="266"/>
      <c r="AS17" s="266"/>
      <c r="AT17" s="266"/>
      <c r="AU17" s="266"/>
      <c r="AV17" s="266"/>
      <c r="AW17" s="266"/>
      <c r="AX17" s="266"/>
      <c r="AY17" s="266"/>
      <c r="AZ17" s="266"/>
      <c r="BA17" s="266"/>
      <c r="BB17" s="266"/>
      <c r="BC17" s="266"/>
      <c r="BD17" s="266"/>
      <c r="BE17" s="266"/>
      <c r="BF17" s="266"/>
      <c r="BG17" s="266"/>
      <c r="BH17" s="266"/>
      <c r="BI17" s="266"/>
      <c r="BJ17" s="266"/>
      <c r="BK17" s="266"/>
      <c r="BL17" s="266"/>
      <c r="BM17" s="266"/>
      <c r="BN17" s="266"/>
      <c r="BO17" s="266"/>
      <c r="BP17" s="266"/>
      <c r="BQ17" s="266"/>
      <c r="BR17" s="266"/>
      <c r="BS17" s="266"/>
      <c r="BT17" s="266"/>
      <c r="BU17" s="266"/>
      <c r="BV17" s="266"/>
      <c r="BW17" s="266"/>
      <c r="BX17" s="266"/>
      <c r="BY17" s="266"/>
      <c r="BZ17" s="266"/>
      <c r="CA17" s="266"/>
      <c r="CB17" s="266"/>
      <c r="CC17" s="266"/>
      <c r="CD17" s="266"/>
      <c r="CE17" s="266"/>
      <c r="CF17" s="266"/>
      <c r="CG17" s="266"/>
      <c r="CH17" s="266"/>
      <c r="CI17" s="266"/>
      <c r="CJ17" s="266"/>
      <c r="CK17" s="266"/>
      <c r="CL17" s="266"/>
      <c r="CM17" s="266"/>
      <c r="CN17" s="266"/>
      <c r="CO17" s="266"/>
      <c r="CP17" s="266"/>
      <c r="CQ17" s="266"/>
      <c r="CR17" s="266"/>
      <c r="CS17" s="266"/>
      <c r="CT17" s="266"/>
      <c r="CU17" s="266"/>
      <c r="CV17" s="266"/>
      <c r="CW17" s="266"/>
      <c r="CX17" s="266"/>
      <c r="CY17" s="266"/>
      <c r="CZ17" s="266"/>
      <c r="DA17" s="266"/>
      <c r="DB17" s="266"/>
      <c r="DC17" s="266"/>
      <c r="DD17" s="266"/>
      <c r="DE17" s="266"/>
      <c r="DF17" s="266"/>
      <c r="DG17" s="266"/>
      <c r="DH17" s="266"/>
      <c r="DI17" s="266"/>
      <c r="DJ17" s="266"/>
      <c r="DK17" s="266"/>
      <c r="DL17" s="266"/>
    </row>
    <row r="18" spans="1:116" x14ac:dyDescent="0.35">
      <c r="A18" s="267" t="s">
        <v>4217</v>
      </c>
      <c r="B18" s="268" t="s">
        <v>10110</v>
      </c>
      <c r="C18" s="271">
        <v>0.25789995929999998</v>
      </c>
      <c r="D18" s="272">
        <v>8</v>
      </c>
      <c r="E18" s="271">
        <v>0</v>
      </c>
      <c r="F18" s="271">
        <v>3.55</v>
      </c>
      <c r="G18" s="271">
        <v>0.51957781189999996</v>
      </c>
      <c r="H18" s="271">
        <v>38.6</v>
      </c>
      <c r="I18" s="272">
        <v>3</v>
      </c>
      <c r="J18" s="272">
        <f>IFERROR(VLOOKUP($B18,'Core Indicators'!$E$3:$EU$906,147,FALSE),"x")</f>
        <v>55</v>
      </c>
      <c r="K18" s="273">
        <v>-1.277139783</v>
      </c>
      <c r="L18" s="271">
        <v>3.54</v>
      </c>
      <c r="M18" s="272">
        <v>14</v>
      </c>
      <c r="N18" s="272">
        <v>20</v>
      </c>
      <c r="O18" s="272">
        <f>IFERROR(VLOOKUP(B18,'Core Indicators'!$E$3:$G$9906,3,FALSE),"x")</f>
        <v>12289000</v>
      </c>
      <c r="P18" s="272">
        <v>25680</v>
      </c>
      <c r="Q18" s="266"/>
      <c r="R18" s="266"/>
      <c r="S18" s="266"/>
      <c r="T18" s="266"/>
      <c r="U18" s="266"/>
      <c r="V18" s="266"/>
      <c r="W18" s="266"/>
      <c r="X18" s="266"/>
      <c r="Y18" s="266"/>
      <c r="Z18" s="266"/>
      <c r="AA18" s="266"/>
      <c r="AB18" s="266"/>
      <c r="AC18" s="266"/>
      <c r="AD18" s="266"/>
      <c r="AE18" s="266"/>
      <c r="AF18" s="266"/>
      <c r="AG18" s="266"/>
      <c r="AH18" s="266"/>
      <c r="AI18" s="266"/>
      <c r="AJ18" s="266"/>
      <c r="AK18" s="266"/>
      <c r="AL18" s="266"/>
      <c r="AM18" s="266"/>
      <c r="AN18" s="266"/>
      <c r="AO18" s="266"/>
      <c r="AP18" s="266"/>
      <c r="AQ18" s="266"/>
      <c r="AR18" s="266"/>
      <c r="AS18" s="266"/>
      <c r="AT18" s="266"/>
      <c r="AU18" s="266"/>
      <c r="AV18" s="266"/>
      <c r="AW18" s="266"/>
      <c r="AX18" s="266"/>
      <c r="AY18" s="266"/>
      <c r="AZ18" s="266"/>
      <c r="BA18" s="266"/>
      <c r="BB18" s="266"/>
      <c r="BC18" s="266"/>
      <c r="BD18" s="266"/>
      <c r="BE18" s="266"/>
      <c r="BF18" s="266"/>
      <c r="BG18" s="266"/>
      <c r="BH18" s="266"/>
      <c r="BI18" s="266"/>
      <c r="BJ18" s="266"/>
      <c r="BK18" s="266"/>
      <c r="BL18" s="266"/>
      <c r="BM18" s="266"/>
      <c r="BN18" s="266"/>
      <c r="BO18" s="266"/>
      <c r="BP18" s="266"/>
      <c r="BQ18" s="266"/>
      <c r="BR18" s="266"/>
      <c r="BS18" s="266"/>
      <c r="BT18" s="266"/>
      <c r="BU18" s="266"/>
      <c r="BV18" s="266"/>
      <c r="BW18" s="266"/>
      <c r="BX18" s="266"/>
      <c r="BY18" s="266"/>
      <c r="BZ18" s="266"/>
      <c r="CA18" s="266"/>
      <c r="CB18" s="266"/>
      <c r="CC18" s="266"/>
      <c r="CD18" s="266"/>
      <c r="CE18" s="266"/>
      <c r="CF18" s="266"/>
      <c r="CG18" s="266"/>
      <c r="CH18" s="266"/>
      <c r="CI18" s="266"/>
      <c r="CJ18" s="266"/>
      <c r="CK18" s="266"/>
      <c r="CL18" s="266"/>
      <c r="CM18" s="266"/>
      <c r="CN18" s="266"/>
      <c r="CO18" s="266"/>
      <c r="CP18" s="266"/>
      <c r="CQ18" s="266"/>
      <c r="CR18" s="266"/>
      <c r="CS18" s="266"/>
      <c r="CT18" s="266"/>
      <c r="CU18" s="266"/>
      <c r="CV18" s="266"/>
      <c r="CW18" s="266"/>
      <c r="CX18" s="266"/>
      <c r="CY18" s="266"/>
      <c r="CZ18" s="266"/>
      <c r="DA18" s="266"/>
      <c r="DB18" s="266"/>
      <c r="DC18" s="266"/>
      <c r="DD18" s="266"/>
      <c r="DE18" s="266"/>
      <c r="DF18" s="266"/>
      <c r="DG18" s="266"/>
      <c r="DH18" s="266"/>
      <c r="DI18" s="266"/>
      <c r="DJ18" s="266"/>
      <c r="DK18" s="266"/>
      <c r="DL18" s="266"/>
    </row>
    <row r="19" spans="1:116" x14ac:dyDescent="0.35">
      <c r="A19" s="267" t="s">
        <v>10111</v>
      </c>
      <c r="B19" s="268" t="s">
        <v>10112</v>
      </c>
      <c r="C19" s="271">
        <v>0.49180002620000002</v>
      </c>
      <c r="D19" s="272">
        <v>12</v>
      </c>
      <c r="E19" s="271">
        <v>0.01</v>
      </c>
      <c r="F19" s="271" t="s">
        <v>17</v>
      </c>
      <c r="G19" s="271">
        <v>4.5443996700000003E-2</v>
      </c>
      <c r="H19" s="271">
        <v>27.2</v>
      </c>
      <c r="I19" s="272">
        <v>0</v>
      </c>
      <c r="J19" s="272" t="str">
        <f>IFERROR(VLOOKUP($B19,'Core Indicators'!$E$3:$EU$906,147,FALSE),"x")</f>
        <v>x</v>
      </c>
      <c r="K19" s="273">
        <v>1.348942399</v>
      </c>
      <c r="L19" s="271" t="s">
        <v>17</v>
      </c>
      <c r="M19" s="272">
        <v>96</v>
      </c>
      <c r="N19" s="272">
        <v>73</v>
      </c>
      <c r="O19" s="272" t="str">
        <f>IFERROR(VLOOKUP(B19,'Core Indicators'!$E$3:$G$9906,3,FALSE),"x")</f>
        <v>x</v>
      </c>
      <c r="P19" s="272">
        <v>30280</v>
      </c>
      <c r="Q19" s="266"/>
      <c r="R19" s="266"/>
      <c r="S19" s="266"/>
      <c r="T19" s="266"/>
      <c r="U19" s="266"/>
      <c r="V19" s="266"/>
      <c r="W19" s="266"/>
      <c r="X19" s="266"/>
      <c r="Y19" s="266"/>
      <c r="Z19" s="266"/>
      <c r="AA19" s="266"/>
      <c r="AB19" s="266"/>
      <c r="AC19" s="266"/>
      <c r="AD19" s="266"/>
      <c r="AE19" s="266"/>
      <c r="AF19" s="266"/>
      <c r="AG19" s="266"/>
      <c r="AH19" s="266"/>
      <c r="AI19" s="266"/>
      <c r="AJ19" s="266"/>
      <c r="AK19" s="266"/>
      <c r="AL19" s="266"/>
      <c r="AM19" s="266"/>
      <c r="AN19" s="266"/>
      <c r="AO19" s="266"/>
      <c r="AP19" s="266"/>
      <c r="AQ19" s="266"/>
      <c r="AR19" s="266"/>
      <c r="AS19" s="266"/>
      <c r="AT19" s="266"/>
      <c r="AU19" s="266"/>
      <c r="AV19" s="266"/>
      <c r="AW19" s="266"/>
      <c r="AX19" s="266"/>
      <c r="AY19" s="266"/>
      <c r="AZ19" s="266"/>
      <c r="BA19" s="266"/>
      <c r="BB19" s="266"/>
      <c r="BC19" s="266"/>
      <c r="BD19" s="266"/>
      <c r="BE19" s="266"/>
      <c r="BF19" s="266"/>
      <c r="BG19" s="266"/>
      <c r="BH19" s="266"/>
      <c r="BI19" s="266"/>
      <c r="BJ19" s="266"/>
      <c r="BK19" s="266"/>
      <c r="BL19" s="266"/>
      <c r="BM19" s="266"/>
      <c r="BN19" s="266"/>
      <c r="BO19" s="266"/>
      <c r="BP19" s="266"/>
      <c r="BQ19" s="266"/>
      <c r="BR19" s="266"/>
      <c r="BS19" s="266"/>
      <c r="BT19" s="266"/>
      <c r="BU19" s="266"/>
      <c r="BV19" s="266"/>
      <c r="BW19" s="266"/>
      <c r="BX19" s="266"/>
      <c r="BY19" s="266"/>
      <c r="BZ19" s="266"/>
      <c r="CA19" s="266"/>
      <c r="CB19" s="266"/>
      <c r="CC19" s="266"/>
      <c r="CD19" s="266"/>
      <c r="CE19" s="266"/>
      <c r="CF19" s="266"/>
      <c r="CG19" s="266"/>
      <c r="CH19" s="266"/>
      <c r="CI19" s="266"/>
      <c r="CJ19" s="266"/>
      <c r="CK19" s="266"/>
      <c r="CL19" s="266"/>
      <c r="CM19" s="266"/>
      <c r="CN19" s="266"/>
      <c r="CO19" s="266"/>
      <c r="CP19" s="266"/>
      <c r="CQ19" s="266"/>
      <c r="CR19" s="266"/>
      <c r="CS19" s="266"/>
      <c r="CT19" s="266"/>
      <c r="CU19" s="266"/>
      <c r="CV19" s="266"/>
      <c r="CW19" s="266"/>
      <c r="CX19" s="266"/>
      <c r="CY19" s="266"/>
      <c r="CZ19" s="266"/>
      <c r="DA19" s="266"/>
      <c r="DB19" s="266"/>
      <c r="DC19" s="266"/>
      <c r="DD19" s="266"/>
      <c r="DE19" s="266"/>
      <c r="DF19" s="266"/>
      <c r="DG19" s="266"/>
      <c r="DH19" s="266"/>
      <c r="DI19" s="266"/>
      <c r="DJ19" s="266"/>
      <c r="DK19" s="266"/>
      <c r="DL19" s="266"/>
    </row>
    <row r="20" spans="1:116" x14ac:dyDescent="0.35">
      <c r="A20" s="267" t="s">
        <v>1282</v>
      </c>
      <c r="B20" s="268" t="s">
        <v>10113</v>
      </c>
      <c r="C20" s="271">
        <v>0.81187498689999993</v>
      </c>
      <c r="D20" s="272">
        <v>9</v>
      </c>
      <c r="E20" s="271">
        <v>0.33</v>
      </c>
      <c r="F20" s="271">
        <v>5.483333333</v>
      </c>
      <c r="G20" s="271">
        <v>0.61251466889999995</v>
      </c>
      <c r="H20" s="271">
        <v>47.8</v>
      </c>
      <c r="I20" s="272">
        <v>0</v>
      </c>
      <c r="J20" s="272">
        <f>IFERROR(VLOOKUP($B20,'Core Indicators'!$E$3:$EU$906,147,FALSE),"x")</f>
        <v>91</v>
      </c>
      <c r="K20" s="273">
        <v>-0.60238951399999996</v>
      </c>
      <c r="L20" s="271">
        <v>5.47</v>
      </c>
      <c r="M20" s="272">
        <v>61</v>
      </c>
      <c r="N20" s="272">
        <v>43</v>
      </c>
      <c r="O20" s="272">
        <f>IFERROR(VLOOKUP(B20,'Core Indicators'!$E$3:$G$9906,3,FALSE),"x")</f>
        <v>13700000</v>
      </c>
      <c r="P20" s="272">
        <v>112760</v>
      </c>
      <c r="Q20" s="266"/>
      <c r="R20" s="266"/>
      <c r="S20" s="266"/>
      <c r="T20" s="266"/>
      <c r="U20" s="266"/>
      <c r="V20" s="266"/>
      <c r="W20" s="266"/>
      <c r="X20" s="266"/>
      <c r="Y20" s="266"/>
      <c r="Z20" s="266"/>
      <c r="AA20" s="266"/>
      <c r="AB20" s="266"/>
      <c r="AC20" s="266"/>
      <c r="AD20" s="266"/>
      <c r="AE20" s="266"/>
      <c r="AF20" s="266"/>
      <c r="AG20" s="266"/>
      <c r="AH20" s="266"/>
      <c r="AI20" s="266"/>
      <c r="AJ20" s="266"/>
      <c r="AK20" s="266"/>
      <c r="AL20" s="266"/>
      <c r="AM20" s="266"/>
      <c r="AN20" s="266"/>
      <c r="AO20" s="266"/>
      <c r="AP20" s="266"/>
      <c r="AQ20" s="266"/>
      <c r="AR20" s="266"/>
      <c r="AS20" s="266"/>
      <c r="AT20" s="266"/>
      <c r="AU20" s="266"/>
      <c r="AV20" s="266"/>
      <c r="AW20" s="266"/>
      <c r="AX20" s="266"/>
      <c r="AY20" s="266"/>
      <c r="AZ20" s="266"/>
      <c r="BA20" s="266"/>
      <c r="BB20" s="266"/>
      <c r="BC20" s="266"/>
      <c r="BD20" s="266"/>
      <c r="BE20" s="266"/>
      <c r="BF20" s="266"/>
      <c r="BG20" s="266"/>
      <c r="BH20" s="266"/>
      <c r="BI20" s="266"/>
      <c r="BJ20" s="266"/>
      <c r="BK20" s="266"/>
      <c r="BL20" s="266"/>
      <c r="BM20" s="266"/>
      <c r="BN20" s="266"/>
      <c r="BO20" s="266"/>
      <c r="BP20" s="266"/>
      <c r="BQ20" s="266"/>
      <c r="BR20" s="266"/>
      <c r="BS20" s="266"/>
      <c r="BT20" s="266"/>
      <c r="BU20" s="266"/>
      <c r="BV20" s="266"/>
      <c r="BW20" s="266"/>
      <c r="BX20" s="266"/>
      <c r="BY20" s="266"/>
      <c r="BZ20" s="266"/>
      <c r="CA20" s="266"/>
      <c r="CB20" s="266"/>
      <c r="CC20" s="266"/>
      <c r="CD20" s="266"/>
      <c r="CE20" s="266"/>
      <c r="CF20" s="266"/>
      <c r="CG20" s="266"/>
      <c r="CH20" s="266"/>
      <c r="CI20" s="266"/>
      <c r="CJ20" s="266"/>
      <c r="CK20" s="266"/>
      <c r="CL20" s="266"/>
      <c r="CM20" s="266"/>
      <c r="CN20" s="266"/>
      <c r="CO20" s="266"/>
      <c r="CP20" s="266"/>
      <c r="CQ20" s="266"/>
      <c r="CR20" s="266"/>
      <c r="CS20" s="266"/>
      <c r="CT20" s="266"/>
      <c r="CU20" s="266"/>
      <c r="CV20" s="266"/>
      <c r="CW20" s="266"/>
      <c r="CX20" s="266"/>
      <c r="CY20" s="266"/>
      <c r="CZ20" s="266"/>
      <c r="DA20" s="266"/>
      <c r="DB20" s="266"/>
      <c r="DC20" s="266"/>
      <c r="DD20" s="266"/>
      <c r="DE20" s="266"/>
      <c r="DF20" s="266"/>
      <c r="DG20" s="266"/>
      <c r="DH20" s="266"/>
      <c r="DI20" s="266"/>
      <c r="DJ20" s="266"/>
      <c r="DK20" s="266"/>
      <c r="DL20" s="266"/>
    </row>
    <row r="21" spans="1:116" x14ac:dyDescent="0.35">
      <c r="A21" s="267" t="s">
        <v>173</v>
      </c>
      <c r="B21" s="268" t="s">
        <v>10114</v>
      </c>
      <c r="C21" s="271">
        <v>0.55109997759999996</v>
      </c>
      <c r="D21" s="272">
        <v>11</v>
      </c>
      <c r="E21" s="271">
        <v>0</v>
      </c>
      <c r="F21" s="271">
        <v>3.8833333329999999</v>
      </c>
      <c r="G21" s="271">
        <v>0.61156915869999995</v>
      </c>
      <c r="H21" s="271">
        <v>35.299999999999997</v>
      </c>
      <c r="I21" s="272">
        <v>5</v>
      </c>
      <c r="J21" s="272">
        <f>IFERROR(VLOOKUP($B21,'Core Indicators'!$E$3:$EU$906,147,FALSE),"x")</f>
        <v>3510</v>
      </c>
      <c r="K21" s="273">
        <v>-0.60767895000000005</v>
      </c>
      <c r="L21" s="271">
        <v>4.1900000000000004</v>
      </c>
      <c r="M21" s="272">
        <v>27</v>
      </c>
      <c r="N21" s="272">
        <v>41</v>
      </c>
      <c r="O21" s="272">
        <f>IFERROR(VLOOKUP(B21,'Core Indicators'!$E$3:$G$9906,3,FALSE),"x")</f>
        <v>23300000</v>
      </c>
      <c r="P21" s="272">
        <v>273600</v>
      </c>
      <c r="Q21" s="266"/>
      <c r="R21" s="266"/>
      <c r="S21" s="266"/>
      <c r="T21" s="266"/>
      <c r="U21" s="266"/>
      <c r="V21" s="266"/>
      <c r="W21" s="266"/>
      <c r="X21" s="266"/>
      <c r="Y21" s="266"/>
      <c r="Z21" s="266"/>
      <c r="AA21" s="266"/>
      <c r="AB21" s="266"/>
      <c r="AC21" s="266"/>
      <c r="AD21" s="266"/>
      <c r="AE21" s="266"/>
      <c r="AF21" s="266"/>
      <c r="AG21" s="266"/>
      <c r="AH21" s="266"/>
      <c r="AI21" s="266"/>
      <c r="AJ21" s="266"/>
      <c r="AK21" s="266"/>
      <c r="AL21" s="266"/>
      <c r="AM21" s="266"/>
      <c r="AN21" s="266"/>
      <c r="AO21" s="266"/>
      <c r="AP21" s="266"/>
      <c r="AQ21" s="266"/>
      <c r="AR21" s="266"/>
      <c r="AS21" s="266"/>
      <c r="AT21" s="266"/>
      <c r="AU21" s="266"/>
      <c r="AV21" s="266"/>
      <c r="AW21" s="266"/>
      <c r="AX21" s="266"/>
      <c r="AY21" s="266"/>
      <c r="AZ21" s="266"/>
      <c r="BA21" s="266"/>
      <c r="BB21" s="266"/>
      <c r="BC21" s="266"/>
      <c r="BD21" s="266"/>
      <c r="BE21" s="266"/>
      <c r="BF21" s="266"/>
      <c r="BG21" s="266"/>
      <c r="BH21" s="266"/>
      <c r="BI21" s="266"/>
      <c r="BJ21" s="266"/>
      <c r="BK21" s="266"/>
      <c r="BL21" s="266"/>
      <c r="BM21" s="266"/>
      <c r="BN21" s="266"/>
      <c r="BO21" s="266"/>
      <c r="BP21" s="266"/>
      <c r="BQ21" s="266"/>
      <c r="BR21" s="266"/>
      <c r="BS21" s="266"/>
      <c r="BT21" s="266"/>
      <c r="BU21" s="266"/>
      <c r="BV21" s="266"/>
      <c r="BW21" s="266"/>
      <c r="BX21" s="266"/>
      <c r="BY21" s="266"/>
      <c r="BZ21" s="266"/>
      <c r="CA21" s="266"/>
      <c r="CB21" s="266"/>
      <c r="CC21" s="266"/>
      <c r="CD21" s="266"/>
      <c r="CE21" s="266"/>
      <c r="CF21" s="266"/>
      <c r="CG21" s="266"/>
      <c r="CH21" s="266"/>
      <c r="CI21" s="266"/>
      <c r="CJ21" s="266"/>
      <c r="CK21" s="266"/>
      <c r="CL21" s="266"/>
      <c r="CM21" s="266"/>
      <c r="CN21" s="266"/>
      <c r="CO21" s="266"/>
      <c r="CP21" s="266"/>
      <c r="CQ21" s="266"/>
      <c r="CR21" s="266"/>
      <c r="CS21" s="266"/>
      <c r="CT21" s="266"/>
      <c r="CU21" s="266"/>
      <c r="CV21" s="266"/>
      <c r="CW21" s="266"/>
      <c r="CX21" s="266"/>
      <c r="CY21" s="266"/>
      <c r="CZ21" s="266"/>
      <c r="DA21" s="266"/>
      <c r="DB21" s="266"/>
      <c r="DC21" s="266"/>
      <c r="DD21" s="266"/>
      <c r="DE21" s="266"/>
      <c r="DF21" s="266"/>
      <c r="DG21" s="266"/>
      <c r="DH21" s="266"/>
      <c r="DI21" s="266"/>
      <c r="DJ21" s="266"/>
      <c r="DK21" s="266"/>
      <c r="DL21" s="266"/>
    </row>
    <row r="22" spans="1:116" x14ac:dyDescent="0.35">
      <c r="A22" s="267" t="s">
        <v>2308</v>
      </c>
      <c r="B22" s="268" t="s">
        <v>10115</v>
      </c>
      <c r="C22" s="271">
        <v>0.1888710338</v>
      </c>
      <c r="D22" s="272">
        <v>7</v>
      </c>
      <c r="E22" s="271">
        <v>0.122</v>
      </c>
      <c r="F22" s="271">
        <v>4.0333333329999999</v>
      </c>
      <c r="G22" s="271">
        <v>0.53584621349999995</v>
      </c>
      <c r="H22" s="271">
        <v>33.4</v>
      </c>
      <c r="I22" s="272">
        <v>3</v>
      </c>
      <c r="J22" s="272">
        <f>IFERROR(VLOOKUP($B22,'Core Indicators'!$E$3:$EU$906,147,FALSE),"x")</f>
        <v>93</v>
      </c>
      <c r="K22" s="273">
        <v>-0.60133934</v>
      </c>
      <c r="L22" s="271">
        <v>4.45</v>
      </c>
      <c r="M22" s="272">
        <v>40</v>
      </c>
      <c r="N22" s="272">
        <v>24</v>
      </c>
      <c r="O22" s="272">
        <f>IFERROR(VLOOKUP(B22,'Core Indicators'!$E$3:$G$9906,3,FALSE),"x")</f>
        <v>170836000</v>
      </c>
      <c r="P22" s="272">
        <v>130170</v>
      </c>
      <c r="Q22" s="266"/>
      <c r="R22" s="266"/>
      <c r="S22" s="266"/>
      <c r="T22" s="266"/>
      <c r="U22" s="266"/>
      <c r="V22" s="266"/>
      <c r="W22" s="266"/>
      <c r="X22" s="266"/>
      <c r="Y22" s="266"/>
      <c r="Z22" s="266"/>
      <c r="AA22" s="266"/>
      <c r="AB22" s="266"/>
      <c r="AC22" s="266"/>
      <c r="AD22" s="266"/>
      <c r="AE22" s="266"/>
      <c r="AF22" s="266"/>
      <c r="AG22" s="266"/>
      <c r="AH22" s="266"/>
      <c r="AI22" s="266"/>
      <c r="AJ22" s="266"/>
      <c r="AK22" s="266"/>
      <c r="AL22" s="266"/>
      <c r="AM22" s="266"/>
      <c r="AN22" s="266"/>
      <c r="AO22" s="266"/>
      <c r="AP22" s="266"/>
      <c r="AQ22" s="266"/>
      <c r="AR22" s="266"/>
      <c r="AS22" s="266"/>
      <c r="AT22" s="266"/>
      <c r="AU22" s="266"/>
      <c r="AV22" s="266"/>
      <c r="AW22" s="266"/>
      <c r="AX22" s="266"/>
      <c r="AY22" s="266"/>
      <c r="AZ22" s="266"/>
      <c r="BA22" s="266"/>
      <c r="BB22" s="266"/>
      <c r="BC22" s="266"/>
      <c r="BD22" s="266"/>
      <c r="BE22" s="266"/>
      <c r="BF22" s="266"/>
      <c r="BG22" s="266"/>
      <c r="BH22" s="266"/>
      <c r="BI22" s="266"/>
      <c r="BJ22" s="266"/>
      <c r="BK22" s="266"/>
      <c r="BL22" s="266"/>
      <c r="BM22" s="266"/>
      <c r="BN22" s="266"/>
      <c r="BO22" s="266"/>
      <c r="BP22" s="266"/>
      <c r="BQ22" s="266"/>
      <c r="BR22" s="266"/>
      <c r="BS22" s="266"/>
      <c r="BT22" s="266"/>
      <c r="BU22" s="266"/>
      <c r="BV22" s="266"/>
      <c r="BW22" s="266"/>
      <c r="BX22" s="266"/>
      <c r="BY22" s="266"/>
      <c r="BZ22" s="266"/>
      <c r="CA22" s="266"/>
      <c r="CB22" s="266"/>
      <c r="CC22" s="266"/>
      <c r="CD22" s="266"/>
      <c r="CE22" s="266"/>
      <c r="CF22" s="266"/>
      <c r="CG22" s="266"/>
      <c r="CH22" s="266"/>
      <c r="CI22" s="266"/>
      <c r="CJ22" s="266"/>
      <c r="CK22" s="266"/>
      <c r="CL22" s="266"/>
      <c r="CM22" s="266"/>
      <c r="CN22" s="266"/>
      <c r="CO22" s="266"/>
      <c r="CP22" s="266"/>
      <c r="CQ22" s="266"/>
      <c r="CR22" s="266"/>
      <c r="CS22" s="266"/>
      <c r="CT22" s="266"/>
      <c r="CU22" s="266"/>
      <c r="CV22" s="266"/>
      <c r="CW22" s="266"/>
      <c r="CX22" s="266"/>
      <c r="CY22" s="266"/>
      <c r="CZ22" s="266"/>
      <c r="DA22" s="266"/>
      <c r="DB22" s="266"/>
      <c r="DC22" s="266"/>
      <c r="DD22" s="266"/>
      <c r="DE22" s="266"/>
      <c r="DF22" s="266"/>
      <c r="DG22" s="266"/>
      <c r="DH22" s="266"/>
      <c r="DI22" s="266"/>
      <c r="DJ22" s="266"/>
      <c r="DK22" s="266"/>
      <c r="DL22" s="266"/>
    </row>
    <row r="23" spans="1:116" x14ac:dyDescent="0.35">
      <c r="A23" s="267" t="s">
        <v>4710</v>
      </c>
      <c r="B23" s="268" t="s">
        <v>10116</v>
      </c>
      <c r="C23" s="271">
        <v>0.29830702730000003</v>
      </c>
      <c r="D23" s="272">
        <v>9</v>
      </c>
      <c r="E23" s="271">
        <v>0.05</v>
      </c>
      <c r="F23" s="271">
        <v>7.2</v>
      </c>
      <c r="G23" s="271">
        <v>0.21775610300000001</v>
      </c>
      <c r="H23" s="271">
        <v>41.3</v>
      </c>
      <c r="I23" s="272">
        <v>0</v>
      </c>
      <c r="J23" s="272">
        <f>IFERROR(VLOOKUP($B23,'Core Indicators'!$E$3:$EU$906,147,FALSE),"x")</f>
        <v>0</v>
      </c>
      <c r="K23" s="273">
        <v>-0.107211575</v>
      </c>
      <c r="L23" s="271">
        <v>7.42</v>
      </c>
      <c r="M23" s="272">
        <v>78</v>
      </c>
      <c r="N23" s="272">
        <v>45</v>
      </c>
      <c r="O23" s="272">
        <f>IFERROR(VLOOKUP(B23,'Core Indicators'!$E$3:$G$9906,3,FALSE),"x")</f>
        <v>6498000</v>
      </c>
      <c r="P23" s="272">
        <v>108560</v>
      </c>
      <c r="Q23" s="266"/>
      <c r="R23" s="266"/>
      <c r="S23" s="266"/>
      <c r="T23" s="266"/>
      <c r="U23" s="266"/>
      <c r="V23" s="266"/>
      <c r="W23" s="266"/>
      <c r="X23" s="266"/>
      <c r="Y23" s="266"/>
      <c r="Z23" s="266"/>
      <c r="AA23" s="266"/>
      <c r="AB23" s="266"/>
      <c r="AC23" s="266"/>
      <c r="AD23" s="266"/>
      <c r="AE23" s="266"/>
      <c r="AF23" s="266"/>
      <c r="AG23" s="266"/>
      <c r="AH23" s="266"/>
      <c r="AI23" s="266"/>
      <c r="AJ23" s="266"/>
      <c r="AK23" s="266"/>
      <c r="AL23" s="266"/>
      <c r="AM23" s="266"/>
      <c r="AN23" s="266"/>
      <c r="AO23" s="266"/>
      <c r="AP23" s="266"/>
      <c r="AQ23" s="266"/>
      <c r="AR23" s="266"/>
      <c r="AS23" s="266"/>
      <c r="AT23" s="266"/>
      <c r="AU23" s="266"/>
      <c r="AV23" s="266"/>
      <c r="AW23" s="266"/>
      <c r="AX23" s="266"/>
      <c r="AY23" s="266"/>
      <c r="AZ23" s="266"/>
      <c r="BA23" s="266"/>
      <c r="BB23" s="266"/>
      <c r="BC23" s="266"/>
      <c r="BD23" s="266"/>
      <c r="BE23" s="266"/>
      <c r="BF23" s="266"/>
      <c r="BG23" s="266"/>
      <c r="BH23" s="266"/>
      <c r="BI23" s="266"/>
      <c r="BJ23" s="266"/>
      <c r="BK23" s="266"/>
      <c r="BL23" s="266"/>
      <c r="BM23" s="266"/>
      <c r="BN23" s="266"/>
      <c r="BO23" s="266"/>
      <c r="BP23" s="266"/>
      <c r="BQ23" s="266"/>
      <c r="BR23" s="266"/>
      <c r="BS23" s="266"/>
      <c r="BT23" s="266"/>
      <c r="BU23" s="266"/>
      <c r="BV23" s="266"/>
      <c r="BW23" s="266"/>
      <c r="BX23" s="266"/>
      <c r="BY23" s="266"/>
      <c r="BZ23" s="266"/>
      <c r="CA23" s="266"/>
      <c r="CB23" s="266"/>
      <c r="CC23" s="266"/>
      <c r="CD23" s="266"/>
      <c r="CE23" s="266"/>
      <c r="CF23" s="266"/>
      <c r="CG23" s="266"/>
      <c r="CH23" s="266"/>
      <c r="CI23" s="266"/>
      <c r="CJ23" s="266"/>
      <c r="CK23" s="266"/>
      <c r="CL23" s="266"/>
      <c r="CM23" s="266"/>
      <c r="CN23" s="266"/>
      <c r="CO23" s="266"/>
      <c r="CP23" s="266"/>
      <c r="CQ23" s="266"/>
      <c r="CR23" s="266"/>
      <c r="CS23" s="266"/>
      <c r="CT23" s="266"/>
      <c r="CU23" s="266"/>
      <c r="CV23" s="266"/>
      <c r="CW23" s="266"/>
      <c r="CX23" s="266"/>
      <c r="CY23" s="266"/>
      <c r="CZ23" s="266"/>
      <c r="DA23" s="266"/>
      <c r="DB23" s="266"/>
      <c r="DC23" s="266"/>
      <c r="DD23" s="266"/>
      <c r="DE23" s="266"/>
      <c r="DF23" s="266"/>
      <c r="DG23" s="266"/>
      <c r="DH23" s="266"/>
      <c r="DI23" s="266"/>
      <c r="DJ23" s="266"/>
      <c r="DK23" s="266"/>
      <c r="DL23" s="266"/>
    </row>
    <row r="24" spans="1:116" x14ac:dyDescent="0.35">
      <c r="A24" s="267" t="s">
        <v>10117</v>
      </c>
      <c r="B24" s="268" t="s">
        <v>10118</v>
      </c>
      <c r="C24" s="271">
        <v>0.85500000239999996</v>
      </c>
      <c r="D24" s="272">
        <v>3</v>
      </c>
      <c r="E24" s="271">
        <v>0</v>
      </c>
      <c r="F24" s="271">
        <v>3.2166666670000001</v>
      </c>
      <c r="G24" s="271">
        <v>0.20729597050000001</v>
      </c>
      <c r="H24" s="271" t="s">
        <v>17</v>
      </c>
      <c r="I24" s="272">
        <v>3</v>
      </c>
      <c r="J24" s="272" t="str">
        <f>IFERROR(VLOOKUP($B24,'Core Indicators'!$E$3:$EU$906,147,FALSE),"x")</f>
        <v>x</v>
      </c>
      <c r="K24" s="273">
        <v>0.43882861699999998</v>
      </c>
      <c r="L24" s="271">
        <v>4.5199999999999996</v>
      </c>
      <c r="M24" s="272">
        <v>12</v>
      </c>
      <c r="N24" s="272">
        <v>42</v>
      </c>
      <c r="O24" s="272" t="str">
        <f>IFERROR(VLOOKUP(B24,'Core Indicators'!$E$3:$G$9906,3,FALSE),"x")</f>
        <v>x</v>
      </c>
      <c r="P24" s="272">
        <v>790</v>
      </c>
      <c r="Q24" s="266"/>
      <c r="R24" s="266"/>
      <c r="S24" s="266"/>
      <c r="T24" s="266"/>
      <c r="U24" s="266"/>
      <c r="V24" s="266"/>
      <c r="W24" s="266"/>
      <c r="X24" s="266"/>
      <c r="Y24" s="266"/>
      <c r="Z24" s="266"/>
      <c r="AA24" s="266"/>
      <c r="AB24" s="266"/>
      <c r="AC24" s="266"/>
      <c r="AD24" s="266"/>
      <c r="AE24" s="266"/>
      <c r="AF24" s="266"/>
      <c r="AG24" s="266"/>
      <c r="AH24" s="266"/>
      <c r="AI24" s="266"/>
      <c r="AJ24" s="266"/>
      <c r="AK24" s="266"/>
      <c r="AL24" s="266"/>
      <c r="AM24" s="266"/>
      <c r="AN24" s="266"/>
      <c r="AO24" s="266"/>
      <c r="AP24" s="266"/>
      <c r="AQ24" s="266"/>
      <c r="AR24" s="266"/>
      <c r="AS24" s="266"/>
      <c r="AT24" s="266"/>
      <c r="AU24" s="266"/>
      <c r="AV24" s="266"/>
      <c r="AW24" s="266"/>
      <c r="AX24" s="266"/>
      <c r="AY24" s="266"/>
      <c r="AZ24" s="266"/>
      <c r="BA24" s="266"/>
      <c r="BB24" s="266"/>
      <c r="BC24" s="266"/>
      <c r="BD24" s="266"/>
      <c r="BE24" s="266"/>
      <c r="BF24" s="266"/>
      <c r="BG24" s="266"/>
      <c r="BH24" s="266"/>
      <c r="BI24" s="266"/>
      <c r="BJ24" s="266"/>
      <c r="BK24" s="266"/>
      <c r="BL24" s="266"/>
      <c r="BM24" s="266"/>
      <c r="BN24" s="266"/>
      <c r="BO24" s="266"/>
      <c r="BP24" s="266"/>
      <c r="BQ24" s="266"/>
      <c r="BR24" s="266"/>
      <c r="BS24" s="266"/>
      <c r="BT24" s="266"/>
      <c r="BU24" s="266"/>
      <c r="BV24" s="266"/>
      <c r="BW24" s="266"/>
      <c r="BX24" s="266"/>
      <c r="BY24" s="266"/>
      <c r="BZ24" s="266"/>
      <c r="CA24" s="266"/>
      <c r="CB24" s="266"/>
      <c r="CC24" s="266"/>
      <c r="CD24" s="266"/>
      <c r="CE24" s="266"/>
      <c r="CF24" s="266"/>
      <c r="CG24" s="266"/>
      <c r="CH24" s="266"/>
      <c r="CI24" s="266"/>
      <c r="CJ24" s="266"/>
      <c r="CK24" s="266"/>
      <c r="CL24" s="266"/>
      <c r="CM24" s="266"/>
      <c r="CN24" s="266"/>
      <c r="CO24" s="266"/>
      <c r="CP24" s="266"/>
      <c r="CQ24" s="266"/>
      <c r="CR24" s="266"/>
      <c r="CS24" s="266"/>
      <c r="CT24" s="266"/>
      <c r="CU24" s="266"/>
      <c r="CV24" s="266"/>
      <c r="CW24" s="266"/>
      <c r="CX24" s="266"/>
      <c r="CY24" s="266"/>
      <c r="CZ24" s="266"/>
      <c r="DA24" s="266"/>
      <c r="DB24" s="266"/>
      <c r="DC24" s="266"/>
      <c r="DD24" s="266"/>
      <c r="DE24" s="266"/>
      <c r="DF24" s="266"/>
      <c r="DG24" s="266"/>
      <c r="DH24" s="266"/>
      <c r="DI24" s="266"/>
      <c r="DJ24" s="266"/>
      <c r="DK24" s="266"/>
      <c r="DL24" s="266"/>
    </row>
    <row r="25" spans="1:116" x14ac:dyDescent="0.35">
      <c r="A25" s="267" t="s">
        <v>10119</v>
      </c>
      <c r="B25" s="268" t="s">
        <v>10120</v>
      </c>
      <c r="C25" s="271">
        <v>0.2752909596</v>
      </c>
      <c r="D25" s="272">
        <v>12</v>
      </c>
      <c r="E25" s="271">
        <v>0</v>
      </c>
      <c r="F25" s="271" t="s">
        <v>17</v>
      </c>
      <c r="G25" s="271">
        <v>0.35254190839999999</v>
      </c>
      <c r="H25" s="271" t="s">
        <v>17</v>
      </c>
      <c r="I25" s="272">
        <v>0</v>
      </c>
      <c r="J25" s="272" t="str">
        <f>IFERROR(VLOOKUP($B25,'Core Indicators'!$E$3:$EU$906,147,FALSE),"x")</f>
        <v>x</v>
      </c>
      <c r="K25" s="273">
        <v>0.13363586399999999</v>
      </c>
      <c r="L25" s="271" t="s">
        <v>17</v>
      </c>
      <c r="M25" s="272">
        <v>91</v>
      </c>
      <c r="N25" s="272">
        <v>64</v>
      </c>
      <c r="O25" s="272" t="str">
        <f>IFERROR(VLOOKUP(B25,'Core Indicators'!$E$3:$G$9906,3,FALSE),"x")</f>
        <v>x</v>
      </c>
      <c r="P25" s="272">
        <v>10010</v>
      </c>
      <c r="Q25" s="266"/>
      <c r="R25" s="266"/>
      <c r="S25" s="266"/>
      <c r="T25" s="266"/>
      <c r="U25" s="266"/>
      <c r="V25" s="266"/>
      <c r="W25" s="266"/>
      <c r="X25" s="266"/>
      <c r="Y25" s="266"/>
      <c r="Z25" s="266"/>
      <c r="AA25" s="266"/>
      <c r="AB25" s="266"/>
      <c r="AC25" s="266"/>
      <c r="AD25" s="266"/>
      <c r="AE25" s="266"/>
      <c r="AF25" s="266"/>
      <c r="AG25" s="266"/>
      <c r="AH25" s="266"/>
      <c r="AI25" s="266"/>
      <c r="AJ25" s="266"/>
      <c r="AK25" s="266"/>
      <c r="AL25" s="266"/>
      <c r="AM25" s="266"/>
      <c r="AN25" s="266"/>
      <c r="AO25" s="266"/>
      <c r="AP25" s="266"/>
      <c r="AQ25" s="266"/>
      <c r="AR25" s="266"/>
      <c r="AS25" s="266"/>
      <c r="AT25" s="266"/>
      <c r="AU25" s="266"/>
      <c r="AV25" s="266"/>
      <c r="AW25" s="266"/>
      <c r="AX25" s="266"/>
      <c r="AY25" s="266"/>
      <c r="AZ25" s="266"/>
      <c r="BA25" s="266"/>
      <c r="BB25" s="266"/>
      <c r="BC25" s="266"/>
      <c r="BD25" s="266"/>
      <c r="BE25" s="266"/>
      <c r="BF25" s="266"/>
      <c r="BG25" s="266"/>
      <c r="BH25" s="266"/>
      <c r="BI25" s="266"/>
      <c r="BJ25" s="266"/>
      <c r="BK25" s="266"/>
      <c r="BL25" s="266"/>
      <c r="BM25" s="266"/>
      <c r="BN25" s="266"/>
      <c r="BO25" s="266"/>
      <c r="BP25" s="266"/>
      <c r="BQ25" s="266"/>
      <c r="BR25" s="266"/>
      <c r="BS25" s="266"/>
      <c r="BT25" s="266"/>
      <c r="BU25" s="266"/>
      <c r="BV25" s="266"/>
      <c r="BW25" s="266"/>
      <c r="BX25" s="266"/>
      <c r="BY25" s="266"/>
      <c r="BZ25" s="266"/>
      <c r="CA25" s="266"/>
      <c r="CB25" s="266"/>
      <c r="CC25" s="266"/>
      <c r="CD25" s="266"/>
      <c r="CE25" s="266"/>
      <c r="CF25" s="266"/>
      <c r="CG25" s="266"/>
      <c r="CH25" s="266"/>
      <c r="CI25" s="266"/>
      <c r="CJ25" s="266"/>
      <c r="CK25" s="266"/>
      <c r="CL25" s="266"/>
      <c r="CM25" s="266"/>
      <c r="CN25" s="266"/>
      <c r="CO25" s="266"/>
      <c r="CP25" s="266"/>
      <c r="CQ25" s="266"/>
      <c r="CR25" s="266"/>
      <c r="CS25" s="266"/>
      <c r="CT25" s="266"/>
      <c r="CU25" s="266"/>
      <c r="CV25" s="266"/>
      <c r="CW25" s="266"/>
      <c r="CX25" s="266"/>
      <c r="CY25" s="266"/>
      <c r="CZ25" s="266"/>
      <c r="DA25" s="266"/>
      <c r="DB25" s="266"/>
      <c r="DC25" s="266"/>
      <c r="DD25" s="266"/>
      <c r="DE25" s="266"/>
      <c r="DF25" s="266"/>
      <c r="DG25" s="266"/>
      <c r="DH25" s="266"/>
      <c r="DI25" s="266"/>
      <c r="DJ25" s="266"/>
      <c r="DK25" s="266"/>
      <c r="DL25" s="266"/>
    </row>
    <row r="26" spans="1:116" x14ac:dyDescent="0.35">
      <c r="A26" s="267" t="s">
        <v>10121</v>
      </c>
      <c r="B26" s="268" t="s">
        <v>10122</v>
      </c>
      <c r="C26" s="271">
        <v>0.63031901420000003</v>
      </c>
      <c r="D26" s="272">
        <v>6</v>
      </c>
      <c r="E26" s="271">
        <v>0.01</v>
      </c>
      <c r="F26" s="271">
        <v>5.55</v>
      </c>
      <c r="G26" s="271">
        <v>0.1620850103</v>
      </c>
      <c r="H26" s="271">
        <v>33</v>
      </c>
      <c r="I26" s="272">
        <v>1</v>
      </c>
      <c r="J26" s="272" t="str">
        <f>IFERROR(VLOOKUP($B26,'Core Indicators'!$E$3:$EU$906,147,FALSE),"x")</f>
        <v>x</v>
      </c>
      <c r="K26" s="273">
        <v>-0.30668520900000001</v>
      </c>
      <c r="L26" s="271">
        <v>5.92</v>
      </c>
      <c r="M26" s="272">
        <v>51</v>
      </c>
      <c r="N26" s="272">
        <v>35</v>
      </c>
      <c r="O26" s="272" t="str">
        <f>IFERROR(VLOOKUP(B26,'Core Indicators'!$E$3:$G$9906,3,FALSE),"x")</f>
        <v>x</v>
      </c>
      <c r="P26" s="272">
        <v>51200</v>
      </c>
      <c r="Q26" s="266"/>
      <c r="R26" s="266"/>
      <c r="S26" s="266"/>
      <c r="T26" s="266"/>
      <c r="U26" s="266"/>
      <c r="V26" s="266"/>
      <c r="W26" s="266"/>
      <c r="X26" s="266"/>
      <c r="Y26" s="266"/>
      <c r="Z26" s="266"/>
      <c r="AA26" s="266"/>
      <c r="AB26" s="266"/>
      <c r="AC26" s="266"/>
      <c r="AD26" s="266"/>
      <c r="AE26" s="266"/>
      <c r="AF26" s="266"/>
      <c r="AG26" s="266"/>
      <c r="AH26" s="266"/>
      <c r="AI26" s="266"/>
      <c r="AJ26" s="266"/>
      <c r="AK26" s="266"/>
      <c r="AL26" s="266"/>
      <c r="AM26" s="266"/>
      <c r="AN26" s="266"/>
      <c r="AO26" s="266"/>
      <c r="AP26" s="266"/>
      <c r="AQ26" s="266"/>
      <c r="AR26" s="266"/>
      <c r="AS26" s="266"/>
      <c r="AT26" s="266"/>
      <c r="AU26" s="266"/>
      <c r="AV26" s="266"/>
      <c r="AW26" s="266"/>
      <c r="AX26" s="266"/>
      <c r="AY26" s="266"/>
      <c r="AZ26" s="266"/>
      <c r="BA26" s="266"/>
      <c r="BB26" s="266"/>
      <c r="BC26" s="266"/>
      <c r="BD26" s="266"/>
      <c r="BE26" s="266"/>
      <c r="BF26" s="266"/>
      <c r="BG26" s="266"/>
      <c r="BH26" s="266"/>
      <c r="BI26" s="266"/>
      <c r="BJ26" s="266"/>
      <c r="BK26" s="266"/>
      <c r="BL26" s="266"/>
      <c r="BM26" s="266"/>
      <c r="BN26" s="266"/>
      <c r="BO26" s="266"/>
      <c r="BP26" s="266"/>
      <c r="BQ26" s="266"/>
      <c r="BR26" s="266"/>
      <c r="BS26" s="266"/>
      <c r="BT26" s="266"/>
      <c r="BU26" s="266"/>
      <c r="BV26" s="266"/>
      <c r="BW26" s="266"/>
      <c r="BX26" s="266"/>
      <c r="BY26" s="266"/>
      <c r="BZ26" s="266"/>
      <c r="CA26" s="266"/>
      <c r="CB26" s="266"/>
      <c r="CC26" s="266"/>
      <c r="CD26" s="266"/>
      <c r="CE26" s="266"/>
      <c r="CF26" s="266"/>
      <c r="CG26" s="266"/>
      <c r="CH26" s="266"/>
      <c r="CI26" s="266"/>
      <c r="CJ26" s="266"/>
      <c r="CK26" s="266"/>
      <c r="CL26" s="266"/>
      <c r="CM26" s="266"/>
      <c r="CN26" s="266"/>
      <c r="CO26" s="266"/>
      <c r="CP26" s="266"/>
      <c r="CQ26" s="266"/>
      <c r="CR26" s="266"/>
      <c r="CS26" s="266"/>
      <c r="CT26" s="266"/>
      <c r="CU26" s="266"/>
      <c r="CV26" s="266"/>
      <c r="CW26" s="266"/>
      <c r="CX26" s="266"/>
      <c r="CY26" s="266"/>
      <c r="CZ26" s="266"/>
      <c r="DA26" s="266"/>
      <c r="DB26" s="266"/>
      <c r="DC26" s="266"/>
      <c r="DD26" s="266"/>
      <c r="DE26" s="266"/>
      <c r="DF26" s="266"/>
      <c r="DG26" s="266"/>
      <c r="DH26" s="266"/>
      <c r="DI26" s="266"/>
      <c r="DJ26" s="266"/>
      <c r="DK26" s="266"/>
      <c r="DL26" s="266"/>
    </row>
    <row r="27" spans="1:116" x14ac:dyDescent="0.35">
      <c r="A27" s="267" t="s">
        <v>4025</v>
      </c>
      <c r="B27" s="268" t="s">
        <v>10123</v>
      </c>
      <c r="C27" s="271">
        <v>0.3724950447</v>
      </c>
      <c r="D27" s="272">
        <v>2</v>
      </c>
      <c r="E27" s="271">
        <v>4.1000000000000002E-2</v>
      </c>
      <c r="F27" s="271">
        <v>3.4666666670000001</v>
      </c>
      <c r="G27" s="271">
        <v>0.11907633970000001</v>
      </c>
      <c r="H27" s="271">
        <v>25.3</v>
      </c>
      <c r="I27" s="272">
        <v>3</v>
      </c>
      <c r="J27" s="272">
        <f>IFERROR(VLOOKUP($B27,'Core Indicators'!$E$3:$EU$906,147,FALSE),"x")</f>
        <v>2</v>
      </c>
      <c r="K27" s="273">
        <v>-1.221556544</v>
      </c>
      <c r="L27" s="271">
        <v>4.25</v>
      </c>
      <c r="M27" s="272">
        <v>8</v>
      </c>
      <c r="N27" s="272">
        <v>37</v>
      </c>
      <c r="O27" s="272">
        <f>IFERROR(VLOOKUP(B27,'Core Indicators'!$E$3:$G$9906,3,FALSE),"x")</f>
        <v>9224000</v>
      </c>
      <c r="P27" s="272">
        <v>202950</v>
      </c>
      <c r="Q27" s="266"/>
      <c r="R27" s="266"/>
      <c r="S27" s="266"/>
      <c r="T27" s="266"/>
      <c r="U27" s="266"/>
      <c r="V27" s="266"/>
      <c r="W27" s="266"/>
      <c r="X27" s="266"/>
      <c r="Y27" s="266"/>
      <c r="Z27" s="266"/>
      <c r="AA27" s="266"/>
      <c r="AB27" s="266"/>
      <c r="AC27" s="266"/>
      <c r="AD27" s="266"/>
      <c r="AE27" s="266"/>
      <c r="AF27" s="266"/>
      <c r="AG27" s="266"/>
      <c r="AH27" s="266"/>
      <c r="AI27" s="266"/>
      <c r="AJ27" s="266"/>
      <c r="AK27" s="266"/>
      <c r="AL27" s="266"/>
      <c r="AM27" s="266"/>
      <c r="AN27" s="266"/>
      <c r="AO27" s="266"/>
      <c r="AP27" s="266"/>
      <c r="AQ27" s="266"/>
      <c r="AR27" s="266"/>
      <c r="AS27" s="266"/>
      <c r="AT27" s="266"/>
      <c r="AU27" s="266"/>
      <c r="AV27" s="266"/>
      <c r="AW27" s="266"/>
      <c r="AX27" s="266"/>
      <c r="AY27" s="266"/>
      <c r="AZ27" s="266"/>
      <c r="BA27" s="266"/>
      <c r="BB27" s="266"/>
      <c r="BC27" s="266"/>
      <c r="BD27" s="266"/>
      <c r="BE27" s="266"/>
      <c r="BF27" s="266"/>
      <c r="BG27" s="266"/>
      <c r="BH27" s="266"/>
      <c r="BI27" s="266"/>
      <c r="BJ27" s="266"/>
      <c r="BK27" s="266"/>
      <c r="BL27" s="266"/>
      <c r="BM27" s="266"/>
      <c r="BN27" s="266"/>
      <c r="BO27" s="266"/>
      <c r="BP27" s="266"/>
      <c r="BQ27" s="266"/>
      <c r="BR27" s="266"/>
      <c r="BS27" s="266"/>
      <c r="BT27" s="266"/>
      <c r="BU27" s="266"/>
      <c r="BV27" s="266"/>
      <c r="BW27" s="266"/>
      <c r="BX27" s="266"/>
      <c r="BY27" s="266"/>
      <c r="BZ27" s="266"/>
      <c r="CA27" s="266"/>
      <c r="CB27" s="266"/>
      <c r="CC27" s="266"/>
      <c r="CD27" s="266"/>
      <c r="CE27" s="266"/>
      <c r="CF27" s="266"/>
      <c r="CG27" s="266"/>
      <c r="CH27" s="266"/>
      <c r="CI27" s="266"/>
      <c r="CJ27" s="266"/>
      <c r="CK27" s="266"/>
      <c r="CL27" s="266"/>
      <c r="CM27" s="266"/>
      <c r="CN27" s="266"/>
      <c r="CO27" s="266"/>
      <c r="CP27" s="266"/>
      <c r="CQ27" s="266"/>
      <c r="CR27" s="266"/>
      <c r="CS27" s="266"/>
      <c r="CT27" s="266"/>
      <c r="CU27" s="266"/>
      <c r="CV27" s="266"/>
      <c r="CW27" s="266"/>
      <c r="CX27" s="266"/>
      <c r="CY27" s="266"/>
      <c r="CZ27" s="266"/>
      <c r="DA27" s="266"/>
      <c r="DB27" s="266"/>
      <c r="DC27" s="266"/>
      <c r="DD27" s="266"/>
      <c r="DE27" s="266"/>
      <c r="DF27" s="266"/>
      <c r="DG27" s="266"/>
      <c r="DH27" s="266"/>
      <c r="DI27" s="266"/>
      <c r="DJ27" s="266"/>
      <c r="DK27" s="266"/>
      <c r="DL27" s="266"/>
    </row>
    <row r="28" spans="1:116" x14ac:dyDescent="0.35">
      <c r="A28" s="267" t="s">
        <v>10124</v>
      </c>
      <c r="B28" s="268" t="s">
        <v>10125</v>
      </c>
      <c r="C28" s="271">
        <v>0.63658801529999998</v>
      </c>
      <c r="D28" s="272">
        <v>14</v>
      </c>
      <c r="E28" s="271">
        <v>0</v>
      </c>
      <c r="F28" s="271" t="s">
        <v>17</v>
      </c>
      <c r="G28" s="271">
        <v>0.39140979419999999</v>
      </c>
      <c r="H28" s="271">
        <v>53.3</v>
      </c>
      <c r="I28" s="272">
        <v>0</v>
      </c>
      <c r="J28" s="272" t="str">
        <f>IFERROR(VLOOKUP($B28,'Core Indicators'!$E$3:$EU$906,147,FALSE),"x")</f>
        <v>x</v>
      </c>
      <c r="K28" s="273">
        <v>-0.72075909400000004</v>
      </c>
      <c r="L28" s="271" t="s">
        <v>17</v>
      </c>
      <c r="M28" s="272">
        <v>87</v>
      </c>
      <c r="N28" s="272" t="s">
        <v>17</v>
      </c>
      <c r="O28" s="272" t="str">
        <f>IFERROR(VLOOKUP(B28,'Core Indicators'!$E$3:$G$9906,3,FALSE),"x")</f>
        <v>x</v>
      </c>
      <c r="P28" s="272">
        <v>22810</v>
      </c>
      <c r="Q28" s="266"/>
      <c r="R28" s="266"/>
      <c r="S28" s="266"/>
      <c r="T28" s="266"/>
      <c r="U28" s="266"/>
      <c r="V28" s="266"/>
      <c r="W28" s="266"/>
      <c r="X28" s="266"/>
      <c r="Y28" s="266"/>
      <c r="Z28" s="266"/>
      <c r="AA28" s="266"/>
      <c r="AB28" s="266"/>
      <c r="AC28" s="266"/>
      <c r="AD28" s="266"/>
      <c r="AE28" s="266"/>
      <c r="AF28" s="266"/>
      <c r="AG28" s="266"/>
      <c r="AH28" s="266"/>
      <c r="AI28" s="266"/>
      <c r="AJ28" s="266"/>
      <c r="AK28" s="266"/>
      <c r="AL28" s="266"/>
      <c r="AM28" s="266"/>
      <c r="AN28" s="266"/>
      <c r="AO28" s="266"/>
      <c r="AP28" s="266"/>
      <c r="AQ28" s="266"/>
      <c r="AR28" s="266"/>
      <c r="AS28" s="266"/>
      <c r="AT28" s="266"/>
      <c r="AU28" s="266"/>
      <c r="AV28" s="266"/>
      <c r="AW28" s="266"/>
      <c r="AX28" s="266"/>
      <c r="AY28" s="266"/>
      <c r="AZ28" s="266"/>
      <c r="BA28" s="266"/>
      <c r="BB28" s="266"/>
      <c r="BC28" s="266"/>
      <c r="BD28" s="266"/>
      <c r="BE28" s="266"/>
      <c r="BF28" s="266"/>
      <c r="BG28" s="266"/>
      <c r="BH28" s="266"/>
      <c r="BI28" s="266"/>
      <c r="BJ28" s="266"/>
      <c r="BK28" s="266"/>
      <c r="BL28" s="266"/>
      <c r="BM28" s="266"/>
      <c r="BN28" s="266"/>
      <c r="BO28" s="266"/>
      <c r="BP28" s="266"/>
      <c r="BQ28" s="266"/>
      <c r="BR28" s="266"/>
      <c r="BS28" s="266"/>
      <c r="BT28" s="266"/>
      <c r="BU28" s="266"/>
      <c r="BV28" s="266"/>
      <c r="BW28" s="266"/>
      <c r="BX28" s="266"/>
      <c r="BY28" s="266"/>
      <c r="BZ28" s="266"/>
      <c r="CA28" s="266"/>
      <c r="CB28" s="266"/>
      <c r="CC28" s="266"/>
      <c r="CD28" s="266"/>
      <c r="CE28" s="266"/>
      <c r="CF28" s="266"/>
      <c r="CG28" s="266"/>
      <c r="CH28" s="266"/>
      <c r="CI28" s="266"/>
      <c r="CJ28" s="266"/>
      <c r="CK28" s="266"/>
      <c r="CL28" s="266"/>
      <c r="CM28" s="266"/>
      <c r="CN28" s="266"/>
      <c r="CO28" s="266"/>
      <c r="CP28" s="266"/>
      <c r="CQ28" s="266"/>
      <c r="CR28" s="266"/>
      <c r="CS28" s="266"/>
      <c r="CT28" s="266"/>
      <c r="CU28" s="266"/>
      <c r="CV28" s="266"/>
      <c r="CW28" s="266"/>
      <c r="CX28" s="266"/>
      <c r="CY28" s="266"/>
      <c r="CZ28" s="266"/>
      <c r="DA28" s="266"/>
      <c r="DB28" s="266"/>
      <c r="DC28" s="266"/>
      <c r="DD28" s="266"/>
      <c r="DE28" s="266"/>
      <c r="DF28" s="266"/>
      <c r="DG28" s="266"/>
      <c r="DH28" s="266"/>
      <c r="DI28" s="266"/>
      <c r="DJ28" s="266"/>
      <c r="DK28" s="266"/>
      <c r="DL28" s="266"/>
    </row>
    <row r="29" spans="1:116" x14ac:dyDescent="0.35">
      <c r="A29" s="267" t="s">
        <v>10126</v>
      </c>
      <c r="B29" s="268" t="s">
        <v>10127</v>
      </c>
      <c r="C29" s="271" t="s">
        <v>17</v>
      </c>
      <c r="D29" s="272" t="s">
        <v>17</v>
      </c>
      <c r="E29" s="271" t="s">
        <v>17</v>
      </c>
      <c r="F29" s="271" t="s">
        <v>17</v>
      </c>
      <c r="G29" s="271" t="s">
        <v>17</v>
      </c>
      <c r="H29" s="271" t="s">
        <v>17</v>
      </c>
      <c r="I29" s="272" t="s">
        <v>17</v>
      </c>
      <c r="J29" s="272" t="str">
        <f>IFERROR(VLOOKUP($B29,'Core Indicators'!$E$3:$EU$906,147,FALSE),"x")</f>
        <v>x</v>
      </c>
      <c r="K29" s="273">
        <v>0.69245392100000003</v>
      </c>
      <c r="L29" s="271" t="s">
        <v>17</v>
      </c>
      <c r="M29" s="272" t="s">
        <v>17</v>
      </c>
      <c r="N29" s="272" t="s">
        <v>17</v>
      </c>
      <c r="O29" s="272" t="str">
        <f>IFERROR(VLOOKUP(B29,'Core Indicators'!$E$3:$G$9906,3,FALSE),"x")</f>
        <v>x</v>
      </c>
      <c r="P29" s="272" t="s">
        <v>17</v>
      </c>
      <c r="Q29" s="266"/>
      <c r="R29" s="266"/>
      <c r="S29" s="266"/>
      <c r="T29" s="266"/>
      <c r="U29" s="266"/>
      <c r="V29" s="266"/>
      <c r="W29" s="266"/>
      <c r="X29" s="266"/>
      <c r="Y29" s="266"/>
      <c r="Z29" s="266"/>
      <c r="AA29" s="266"/>
      <c r="AB29" s="266"/>
      <c r="AC29" s="266"/>
      <c r="AD29" s="266"/>
      <c r="AE29" s="266"/>
      <c r="AF29" s="266"/>
      <c r="AG29" s="266"/>
      <c r="AH29" s="266"/>
      <c r="AI29" s="266"/>
      <c r="AJ29" s="266"/>
      <c r="AK29" s="266"/>
      <c r="AL29" s="266"/>
      <c r="AM29" s="266"/>
      <c r="AN29" s="266"/>
      <c r="AO29" s="266"/>
      <c r="AP29" s="266"/>
      <c r="AQ29" s="266"/>
      <c r="AR29" s="266"/>
      <c r="AS29" s="266"/>
      <c r="AT29" s="266"/>
      <c r="AU29" s="266"/>
      <c r="AV29" s="266"/>
      <c r="AW29" s="266"/>
      <c r="AX29" s="266"/>
      <c r="AY29" s="266"/>
      <c r="AZ29" s="266"/>
      <c r="BA29" s="266"/>
      <c r="BB29" s="266"/>
      <c r="BC29" s="266"/>
      <c r="BD29" s="266"/>
      <c r="BE29" s="266"/>
      <c r="BF29" s="266"/>
      <c r="BG29" s="266"/>
      <c r="BH29" s="266"/>
      <c r="BI29" s="266"/>
      <c r="BJ29" s="266"/>
      <c r="BK29" s="266"/>
      <c r="BL29" s="266"/>
      <c r="BM29" s="266"/>
      <c r="BN29" s="266"/>
      <c r="BO29" s="266"/>
      <c r="BP29" s="266"/>
      <c r="BQ29" s="266"/>
      <c r="BR29" s="266"/>
      <c r="BS29" s="266"/>
      <c r="BT29" s="266"/>
      <c r="BU29" s="266"/>
      <c r="BV29" s="266"/>
      <c r="BW29" s="266"/>
      <c r="BX29" s="266"/>
      <c r="BY29" s="266"/>
      <c r="BZ29" s="266"/>
      <c r="CA29" s="266"/>
      <c r="CB29" s="266"/>
      <c r="CC29" s="266"/>
      <c r="CD29" s="266"/>
      <c r="CE29" s="266"/>
      <c r="CF29" s="266"/>
      <c r="CG29" s="266"/>
      <c r="CH29" s="266"/>
      <c r="CI29" s="266"/>
      <c r="CJ29" s="266"/>
      <c r="CK29" s="266"/>
      <c r="CL29" s="266"/>
      <c r="CM29" s="266"/>
      <c r="CN29" s="266"/>
      <c r="CO29" s="266"/>
      <c r="CP29" s="266"/>
      <c r="CQ29" s="266"/>
      <c r="CR29" s="266"/>
      <c r="CS29" s="266"/>
      <c r="CT29" s="266"/>
      <c r="CU29" s="266"/>
      <c r="CV29" s="266"/>
      <c r="CW29" s="266"/>
      <c r="CX29" s="266"/>
      <c r="CY29" s="266"/>
      <c r="CZ29" s="266"/>
      <c r="DA29" s="266"/>
      <c r="DB29" s="266"/>
      <c r="DC29" s="266"/>
      <c r="DD29" s="266"/>
      <c r="DE29" s="266"/>
      <c r="DF29" s="266"/>
      <c r="DG29" s="266"/>
      <c r="DH29" s="266"/>
      <c r="DI29" s="266"/>
      <c r="DJ29" s="266"/>
      <c r="DK29" s="266"/>
      <c r="DL29" s="266"/>
    </row>
    <row r="30" spans="1:116" x14ac:dyDescent="0.35">
      <c r="A30" s="267" t="s">
        <v>10128</v>
      </c>
      <c r="B30" s="268" t="s">
        <v>10129</v>
      </c>
      <c r="C30" s="271">
        <v>0.67240000150000001</v>
      </c>
      <c r="D30" s="272">
        <v>11</v>
      </c>
      <c r="E30" s="271">
        <v>3.5000000000000003E-2</v>
      </c>
      <c r="F30" s="271">
        <v>7</v>
      </c>
      <c r="G30" s="271">
        <v>0.44613712929999999</v>
      </c>
      <c r="H30" s="271">
        <v>41.6</v>
      </c>
      <c r="I30" s="272">
        <v>3</v>
      </c>
      <c r="J30" s="272" t="str">
        <f>IFERROR(VLOOKUP($B30,'Core Indicators'!$E$3:$EU$906,147,FALSE),"x")</f>
        <v>x</v>
      </c>
      <c r="K30" s="273">
        <v>-1.300902247</v>
      </c>
      <c r="L30" s="271">
        <v>6.04</v>
      </c>
      <c r="M30" s="272">
        <v>66</v>
      </c>
      <c r="N30" s="272">
        <v>29</v>
      </c>
      <c r="O30" s="272" t="str">
        <f>IFERROR(VLOOKUP(B30,'Core Indicators'!$E$3:$G$9906,3,FALSE),"x")</f>
        <v>x</v>
      </c>
      <c r="P30" s="272">
        <v>1083300</v>
      </c>
      <c r="Q30" s="266"/>
      <c r="R30" s="266"/>
      <c r="S30" s="266"/>
      <c r="T30" s="266"/>
      <c r="U30" s="266"/>
      <c r="V30" s="266"/>
      <c r="W30" s="266"/>
      <c r="X30" s="266"/>
      <c r="Y30" s="266"/>
      <c r="Z30" s="266"/>
      <c r="AA30" s="266"/>
      <c r="AB30" s="266"/>
      <c r="AC30" s="266"/>
      <c r="AD30" s="266"/>
      <c r="AE30" s="266"/>
      <c r="AF30" s="266"/>
      <c r="AG30" s="266"/>
      <c r="AH30" s="266"/>
      <c r="AI30" s="266"/>
      <c r="AJ30" s="266"/>
      <c r="AK30" s="266"/>
      <c r="AL30" s="266"/>
      <c r="AM30" s="266"/>
      <c r="AN30" s="266"/>
      <c r="AO30" s="266"/>
      <c r="AP30" s="266"/>
      <c r="AQ30" s="266"/>
      <c r="AR30" s="266"/>
      <c r="AS30" s="266"/>
      <c r="AT30" s="266"/>
      <c r="AU30" s="266"/>
      <c r="AV30" s="266"/>
      <c r="AW30" s="266"/>
      <c r="AX30" s="266"/>
      <c r="AY30" s="266"/>
      <c r="AZ30" s="266"/>
      <c r="BA30" s="266"/>
      <c r="BB30" s="266"/>
      <c r="BC30" s="266"/>
      <c r="BD30" s="266"/>
      <c r="BE30" s="266"/>
      <c r="BF30" s="266"/>
      <c r="BG30" s="266"/>
      <c r="BH30" s="266"/>
      <c r="BI30" s="266"/>
      <c r="BJ30" s="266"/>
      <c r="BK30" s="266"/>
      <c r="BL30" s="266"/>
      <c r="BM30" s="266"/>
      <c r="BN30" s="266"/>
      <c r="BO30" s="266"/>
      <c r="BP30" s="266"/>
      <c r="BQ30" s="266"/>
      <c r="BR30" s="266"/>
      <c r="BS30" s="266"/>
      <c r="BT30" s="266"/>
      <c r="BU30" s="266"/>
      <c r="BV30" s="266"/>
      <c r="BW30" s="266"/>
      <c r="BX30" s="266"/>
      <c r="BY30" s="266"/>
      <c r="BZ30" s="266"/>
      <c r="CA30" s="266"/>
      <c r="CB30" s="266"/>
      <c r="CC30" s="266"/>
      <c r="CD30" s="266"/>
      <c r="CE30" s="266"/>
      <c r="CF30" s="266"/>
      <c r="CG30" s="266"/>
      <c r="CH30" s="266"/>
      <c r="CI30" s="266"/>
      <c r="CJ30" s="266"/>
      <c r="CK30" s="266"/>
      <c r="CL30" s="266"/>
      <c r="CM30" s="266"/>
      <c r="CN30" s="266"/>
      <c r="CO30" s="266"/>
      <c r="CP30" s="266"/>
      <c r="CQ30" s="266"/>
      <c r="CR30" s="266"/>
      <c r="CS30" s="266"/>
      <c r="CT30" s="266"/>
      <c r="CU30" s="266"/>
      <c r="CV30" s="266"/>
      <c r="CW30" s="266"/>
      <c r="CX30" s="266"/>
      <c r="CY30" s="266"/>
      <c r="CZ30" s="266"/>
      <c r="DA30" s="266"/>
      <c r="DB30" s="266"/>
      <c r="DC30" s="266"/>
      <c r="DD30" s="266"/>
      <c r="DE30" s="266"/>
      <c r="DF30" s="266"/>
      <c r="DG30" s="266"/>
      <c r="DH30" s="266"/>
      <c r="DI30" s="266"/>
      <c r="DJ30" s="266"/>
      <c r="DK30" s="266"/>
      <c r="DL30" s="266"/>
    </row>
    <row r="31" spans="1:116" x14ac:dyDescent="0.35">
      <c r="A31" s="267" t="s">
        <v>2405</v>
      </c>
      <c r="B31" s="268" t="s">
        <v>10130</v>
      </c>
      <c r="C31" s="271">
        <v>0.51540597229999996</v>
      </c>
      <c r="D31" s="272">
        <v>12</v>
      </c>
      <c r="E31" s="271">
        <v>6.6299999999999998E-2</v>
      </c>
      <c r="F31" s="271">
        <v>6.9</v>
      </c>
      <c r="G31" s="271">
        <v>0.38554076850000002</v>
      </c>
      <c r="H31" s="271">
        <v>52</v>
      </c>
      <c r="I31" s="272">
        <v>3</v>
      </c>
      <c r="J31" s="272">
        <f>IFERROR(VLOOKUP($B31,'Core Indicators'!$E$3:$EU$906,147,FALSE),"x")</f>
        <v>186</v>
      </c>
      <c r="K31" s="273">
        <v>-0.25725093500000001</v>
      </c>
      <c r="L31" s="271">
        <v>6.75</v>
      </c>
      <c r="M31" s="272">
        <v>72</v>
      </c>
      <c r="N31" s="272">
        <v>36</v>
      </c>
      <c r="O31" s="272">
        <f>IFERROR(VLOOKUP(B31,'Core Indicators'!$E$3:$G$9906,3,FALSE),"x")</f>
        <v>216422000</v>
      </c>
      <c r="P31" s="272">
        <v>8358140</v>
      </c>
      <c r="Q31" s="266"/>
      <c r="R31" s="266"/>
      <c r="S31" s="266"/>
      <c r="T31" s="266"/>
      <c r="U31" s="266"/>
      <c r="V31" s="266"/>
      <c r="W31" s="266"/>
      <c r="X31" s="266"/>
      <c r="Y31" s="266"/>
      <c r="Z31" s="266"/>
      <c r="AA31" s="266"/>
      <c r="AB31" s="266"/>
      <c r="AC31" s="266"/>
      <c r="AD31" s="266"/>
      <c r="AE31" s="266"/>
      <c r="AF31" s="266"/>
      <c r="AG31" s="266"/>
      <c r="AH31" s="266"/>
      <c r="AI31" s="266"/>
      <c r="AJ31" s="266"/>
      <c r="AK31" s="266"/>
      <c r="AL31" s="266"/>
      <c r="AM31" s="266"/>
      <c r="AN31" s="266"/>
      <c r="AO31" s="266"/>
      <c r="AP31" s="266"/>
      <c r="AQ31" s="266"/>
      <c r="AR31" s="266"/>
      <c r="AS31" s="266"/>
      <c r="AT31" s="266"/>
      <c r="AU31" s="266"/>
      <c r="AV31" s="266"/>
      <c r="AW31" s="266"/>
      <c r="AX31" s="266"/>
      <c r="AY31" s="266"/>
      <c r="AZ31" s="266"/>
      <c r="BA31" s="266"/>
      <c r="BB31" s="266"/>
      <c r="BC31" s="266"/>
      <c r="BD31" s="266"/>
      <c r="BE31" s="266"/>
      <c r="BF31" s="266"/>
      <c r="BG31" s="266"/>
      <c r="BH31" s="266"/>
      <c r="BI31" s="266"/>
      <c r="BJ31" s="266"/>
      <c r="BK31" s="266"/>
      <c r="BL31" s="266"/>
      <c r="BM31" s="266"/>
      <c r="BN31" s="266"/>
      <c r="BO31" s="266"/>
      <c r="BP31" s="266"/>
      <c r="BQ31" s="266"/>
      <c r="BR31" s="266"/>
      <c r="BS31" s="266"/>
      <c r="BT31" s="266"/>
      <c r="BU31" s="266"/>
      <c r="BV31" s="266"/>
      <c r="BW31" s="266"/>
      <c r="BX31" s="266"/>
      <c r="BY31" s="266"/>
      <c r="BZ31" s="266"/>
      <c r="CA31" s="266"/>
      <c r="CB31" s="266"/>
      <c r="CC31" s="266"/>
      <c r="CD31" s="266"/>
      <c r="CE31" s="266"/>
      <c r="CF31" s="266"/>
      <c r="CG31" s="266"/>
      <c r="CH31" s="266"/>
      <c r="CI31" s="266"/>
      <c r="CJ31" s="266"/>
      <c r="CK31" s="266"/>
      <c r="CL31" s="266"/>
      <c r="CM31" s="266"/>
      <c r="CN31" s="266"/>
      <c r="CO31" s="266"/>
      <c r="CP31" s="266"/>
      <c r="CQ31" s="266"/>
      <c r="CR31" s="266"/>
      <c r="CS31" s="266"/>
      <c r="CT31" s="266"/>
      <c r="CU31" s="266"/>
      <c r="CV31" s="266"/>
      <c r="CW31" s="266"/>
      <c r="CX31" s="266"/>
      <c r="CY31" s="266"/>
      <c r="CZ31" s="266"/>
      <c r="DA31" s="266"/>
      <c r="DB31" s="266"/>
      <c r="DC31" s="266"/>
      <c r="DD31" s="266"/>
      <c r="DE31" s="266"/>
      <c r="DF31" s="266"/>
      <c r="DG31" s="266"/>
      <c r="DH31" s="266"/>
      <c r="DI31" s="266"/>
      <c r="DJ31" s="266"/>
      <c r="DK31" s="266"/>
      <c r="DL31" s="266"/>
    </row>
    <row r="32" spans="1:116" x14ac:dyDescent="0.35">
      <c r="A32" s="267" t="s">
        <v>10131</v>
      </c>
      <c r="B32" s="268" t="s">
        <v>10132</v>
      </c>
      <c r="C32" s="271">
        <v>0</v>
      </c>
      <c r="D32" s="272">
        <v>12</v>
      </c>
      <c r="E32" s="271">
        <v>0</v>
      </c>
      <c r="F32" s="271" t="s">
        <v>17</v>
      </c>
      <c r="G32" s="271">
        <v>0.25602427439999997</v>
      </c>
      <c r="H32" s="271" t="s">
        <v>17</v>
      </c>
      <c r="I32" s="272">
        <v>0</v>
      </c>
      <c r="J32" s="272" t="str">
        <f>IFERROR(VLOOKUP($B32,'Core Indicators'!$E$3:$EU$906,147,FALSE),"x")</f>
        <v>x</v>
      </c>
      <c r="K32" s="273">
        <v>0.35876020800000002</v>
      </c>
      <c r="L32" s="271" t="s">
        <v>17</v>
      </c>
      <c r="M32" s="272">
        <v>94</v>
      </c>
      <c r="N32" s="272">
        <v>69</v>
      </c>
      <c r="O32" s="272" t="str">
        <f>IFERROR(VLOOKUP(B32,'Core Indicators'!$E$3:$G$9906,3,FALSE),"x")</f>
        <v>x</v>
      </c>
      <c r="P32" s="272">
        <v>430</v>
      </c>
      <c r="Q32" s="266"/>
      <c r="R32" s="266"/>
      <c r="S32" s="266"/>
      <c r="T32" s="266"/>
      <c r="U32" s="266"/>
      <c r="V32" s="266"/>
      <c r="W32" s="266"/>
      <c r="X32" s="266"/>
      <c r="Y32" s="266"/>
      <c r="Z32" s="266"/>
      <c r="AA32" s="266"/>
      <c r="AB32" s="266"/>
      <c r="AC32" s="266"/>
      <c r="AD32" s="266"/>
      <c r="AE32" s="266"/>
      <c r="AF32" s="266"/>
      <c r="AG32" s="266"/>
      <c r="AH32" s="266"/>
      <c r="AI32" s="266"/>
      <c r="AJ32" s="266"/>
      <c r="AK32" s="266"/>
      <c r="AL32" s="266"/>
      <c r="AM32" s="266"/>
      <c r="AN32" s="266"/>
      <c r="AO32" s="266"/>
      <c r="AP32" s="266"/>
      <c r="AQ32" s="266"/>
      <c r="AR32" s="266"/>
      <c r="AS32" s="266"/>
      <c r="AT32" s="266"/>
      <c r="AU32" s="266"/>
      <c r="AV32" s="266"/>
      <c r="AW32" s="266"/>
      <c r="AX32" s="266"/>
      <c r="AY32" s="266"/>
      <c r="AZ32" s="266"/>
      <c r="BA32" s="266"/>
      <c r="BB32" s="266"/>
      <c r="BC32" s="266"/>
      <c r="BD32" s="266"/>
      <c r="BE32" s="266"/>
      <c r="BF32" s="266"/>
      <c r="BG32" s="266"/>
      <c r="BH32" s="266"/>
      <c r="BI32" s="266"/>
      <c r="BJ32" s="266"/>
      <c r="BK32" s="266"/>
      <c r="BL32" s="266"/>
      <c r="BM32" s="266"/>
      <c r="BN32" s="266"/>
      <c r="BO32" s="266"/>
      <c r="BP32" s="266"/>
      <c r="BQ32" s="266"/>
      <c r="BR32" s="266"/>
      <c r="BS32" s="266"/>
      <c r="BT32" s="266"/>
      <c r="BU32" s="266"/>
      <c r="BV32" s="266"/>
      <c r="BW32" s="266"/>
      <c r="BX32" s="266"/>
      <c r="BY32" s="266"/>
      <c r="BZ32" s="266"/>
      <c r="CA32" s="266"/>
      <c r="CB32" s="266"/>
      <c r="CC32" s="266"/>
      <c r="CD32" s="266"/>
      <c r="CE32" s="266"/>
      <c r="CF32" s="266"/>
      <c r="CG32" s="266"/>
      <c r="CH32" s="266"/>
      <c r="CI32" s="266"/>
      <c r="CJ32" s="266"/>
      <c r="CK32" s="266"/>
      <c r="CL32" s="266"/>
      <c r="CM32" s="266"/>
      <c r="CN32" s="266"/>
      <c r="CO32" s="266"/>
      <c r="CP32" s="266"/>
      <c r="CQ32" s="266"/>
      <c r="CR32" s="266"/>
      <c r="CS32" s="266"/>
      <c r="CT32" s="266"/>
      <c r="CU32" s="266"/>
      <c r="CV32" s="266"/>
      <c r="CW32" s="266"/>
      <c r="CX32" s="266"/>
      <c r="CY32" s="266"/>
      <c r="CZ32" s="266"/>
      <c r="DA32" s="266"/>
      <c r="DB32" s="266"/>
      <c r="DC32" s="266"/>
      <c r="DD32" s="266"/>
      <c r="DE32" s="266"/>
      <c r="DF32" s="266"/>
      <c r="DG32" s="266"/>
      <c r="DH32" s="266"/>
      <c r="DI32" s="266"/>
      <c r="DJ32" s="266"/>
      <c r="DK32" s="266"/>
      <c r="DL32" s="266"/>
    </row>
    <row r="33" spans="1:116" x14ac:dyDescent="0.35">
      <c r="A33" s="267" t="s">
        <v>10133</v>
      </c>
      <c r="B33" s="268" t="s">
        <v>10134</v>
      </c>
      <c r="C33" s="271">
        <v>0.6545000071</v>
      </c>
      <c r="D33" s="272">
        <v>3</v>
      </c>
      <c r="E33" s="271">
        <v>0</v>
      </c>
      <c r="F33" s="271" t="s">
        <v>17</v>
      </c>
      <c r="G33" s="271">
        <v>0.23351593270000001</v>
      </c>
      <c r="H33" s="271" t="s">
        <v>17</v>
      </c>
      <c r="I33" s="272">
        <v>0</v>
      </c>
      <c r="J33" s="272" t="str">
        <f>IFERROR(VLOOKUP($B33,'Core Indicators'!$E$3:$EU$906,147,FALSE),"x")</f>
        <v>x</v>
      </c>
      <c r="K33" s="273">
        <v>0.93420958499999995</v>
      </c>
      <c r="L33" s="271" t="s">
        <v>17</v>
      </c>
      <c r="M33" s="272">
        <v>28</v>
      </c>
      <c r="N33" s="272">
        <v>60</v>
      </c>
      <c r="O33" s="272" t="str">
        <f>IFERROR(VLOOKUP(B33,'Core Indicators'!$E$3:$G$9906,3,FALSE),"x")</f>
        <v>x</v>
      </c>
      <c r="P33" s="272">
        <v>5270</v>
      </c>
      <c r="Q33" s="266"/>
      <c r="R33" s="266"/>
      <c r="S33" s="266"/>
      <c r="T33" s="266"/>
      <c r="U33" s="266"/>
      <c r="V33" s="266"/>
      <c r="W33" s="266"/>
      <c r="X33" s="266"/>
      <c r="Y33" s="266"/>
      <c r="Z33" s="266"/>
      <c r="AA33" s="266"/>
      <c r="AB33" s="266"/>
      <c r="AC33" s="266"/>
      <c r="AD33" s="266"/>
      <c r="AE33" s="266"/>
      <c r="AF33" s="266"/>
      <c r="AG33" s="266"/>
      <c r="AH33" s="266"/>
      <c r="AI33" s="266"/>
      <c r="AJ33" s="266"/>
      <c r="AK33" s="266"/>
      <c r="AL33" s="266"/>
      <c r="AM33" s="266"/>
      <c r="AN33" s="266"/>
      <c r="AO33" s="266"/>
      <c r="AP33" s="266"/>
      <c r="AQ33" s="266"/>
      <c r="AR33" s="266"/>
      <c r="AS33" s="266"/>
      <c r="AT33" s="266"/>
      <c r="AU33" s="266"/>
      <c r="AV33" s="266"/>
      <c r="AW33" s="266"/>
      <c r="AX33" s="266"/>
      <c r="AY33" s="266"/>
      <c r="AZ33" s="266"/>
      <c r="BA33" s="266"/>
      <c r="BB33" s="266"/>
      <c r="BC33" s="266"/>
      <c r="BD33" s="266"/>
      <c r="BE33" s="266"/>
      <c r="BF33" s="266"/>
      <c r="BG33" s="266"/>
      <c r="BH33" s="266"/>
      <c r="BI33" s="266"/>
      <c r="BJ33" s="266"/>
      <c r="BK33" s="266"/>
      <c r="BL33" s="266"/>
      <c r="BM33" s="266"/>
      <c r="BN33" s="266"/>
      <c r="BO33" s="266"/>
      <c r="BP33" s="266"/>
      <c r="BQ33" s="266"/>
      <c r="BR33" s="266"/>
      <c r="BS33" s="266"/>
      <c r="BT33" s="266"/>
      <c r="BU33" s="266"/>
      <c r="BV33" s="266"/>
      <c r="BW33" s="266"/>
      <c r="BX33" s="266"/>
      <c r="BY33" s="266"/>
      <c r="BZ33" s="266"/>
      <c r="CA33" s="266"/>
      <c r="CB33" s="266"/>
      <c r="CC33" s="266"/>
      <c r="CD33" s="266"/>
      <c r="CE33" s="266"/>
      <c r="CF33" s="266"/>
      <c r="CG33" s="266"/>
      <c r="CH33" s="266"/>
      <c r="CI33" s="266"/>
      <c r="CJ33" s="266"/>
      <c r="CK33" s="266"/>
      <c r="CL33" s="266"/>
      <c r="CM33" s="266"/>
      <c r="CN33" s="266"/>
      <c r="CO33" s="266"/>
      <c r="CP33" s="266"/>
      <c r="CQ33" s="266"/>
      <c r="CR33" s="266"/>
      <c r="CS33" s="266"/>
      <c r="CT33" s="266"/>
      <c r="CU33" s="266"/>
      <c r="CV33" s="266"/>
      <c r="CW33" s="266"/>
      <c r="CX33" s="266"/>
      <c r="CY33" s="266"/>
      <c r="CZ33" s="266"/>
      <c r="DA33" s="266"/>
      <c r="DB33" s="266"/>
      <c r="DC33" s="266"/>
      <c r="DD33" s="266"/>
      <c r="DE33" s="266"/>
      <c r="DF33" s="266"/>
      <c r="DG33" s="266"/>
      <c r="DH33" s="266"/>
      <c r="DI33" s="266"/>
      <c r="DJ33" s="266"/>
      <c r="DK33" s="266"/>
      <c r="DL33" s="266"/>
    </row>
    <row r="34" spans="1:116" x14ac:dyDescent="0.35">
      <c r="A34" s="267" t="s">
        <v>10135</v>
      </c>
      <c r="B34" s="268" t="s">
        <v>10136</v>
      </c>
      <c r="C34" s="271">
        <v>0.75999999279999997</v>
      </c>
      <c r="D34" s="272">
        <v>6</v>
      </c>
      <c r="E34" s="271">
        <v>0</v>
      </c>
      <c r="F34" s="271">
        <v>7.2</v>
      </c>
      <c r="G34" s="271">
        <v>0.43637777080000001</v>
      </c>
      <c r="H34" s="271">
        <v>28.5</v>
      </c>
      <c r="I34" s="272">
        <v>0</v>
      </c>
      <c r="J34" s="272" t="str">
        <f>IFERROR(VLOOKUP($B34,'Core Indicators'!$E$3:$EU$906,147,FALSE),"x")</f>
        <v>x</v>
      </c>
      <c r="K34" s="273">
        <v>0.672034562</v>
      </c>
      <c r="L34" s="271">
        <v>6.46</v>
      </c>
      <c r="M34" s="272">
        <v>63</v>
      </c>
      <c r="N34" s="272">
        <v>68</v>
      </c>
      <c r="O34" s="272" t="str">
        <f>IFERROR(VLOOKUP(B34,'Core Indicators'!$E$3:$G$9906,3,FALSE),"x")</f>
        <v>x</v>
      </c>
      <c r="P34" s="272">
        <v>38140</v>
      </c>
      <c r="Q34" s="266"/>
      <c r="R34" s="266"/>
      <c r="S34" s="266"/>
      <c r="T34" s="266"/>
      <c r="U34" s="266"/>
      <c r="V34" s="266"/>
      <c r="W34" s="266"/>
      <c r="X34" s="266"/>
      <c r="Y34" s="266"/>
      <c r="Z34" s="266"/>
      <c r="AA34" s="266"/>
      <c r="AB34" s="266"/>
      <c r="AC34" s="266"/>
      <c r="AD34" s="266"/>
      <c r="AE34" s="266"/>
      <c r="AF34" s="266"/>
      <c r="AG34" s="266"/>
      <c r="AH34" s="266"/>
      <c r="AI34" s="266"/>
      <c r="AJ34" s="266"/>
      <c r="AK34" s="266"/>
      <c r="AL34" s="266"/>
      <c r="AM34" s="266"/>
      <c r="AN34" s="266"/>
      <c r="AO34" s="266"/>
      <c r="AP34" s="266"/>
      <c r="AQ34" s="266"/>
      <c r="AR34" s="266"/>
      <c r="AS34" s="266"/>
      <c r="AT34" s="266"/>
      <c r="AU34" s="266"/>
      <c r="AV34" s="266"/>
      <c r="AW34" s="266"/>
      <c r="AX34" s="266"/>
      <c r="AY34" s="266"/>
      <c r="AZ34" s="266"/>
      <c r="BA34" s="266"/>
      <c r="BB34" s="266"/>
      <c r="BC34" s="266"/>
      <c r="BD34" s="266"/>
      <c r="BE34" s="266"/>
      <c r="BF34" s="266"/>
      <c r="BG34" s="266"/>
      <c r="BH34" s="266"/>
      <c r="BI34" s="266"/>
      <c r="BJ34" s="266"/>
      <c r="BK34" s="266"/>
      <c r="BL34" s="266"/>
      <c r="BM34" s="266"/>
      <c r="BN34" s="266"/>
      <c r="BO34" s="266"/>
      <c r="BP34" s="266"/>
      <c r="BQ34" s="266"/>
      <c r="BR34" s="266"/>
      <c r="BS34" s="266"/>
      <c r="BT34" s="266"/>
      <c r="BU34" s="266"/>
      <c r="BV34" s="266"/>
      <c r="BW34" s="266"/>
      <c r="BX34" s="266"/>
      <c r="BY34" s="266"/>
      <c r="BZ34" s="266"/>
      <c r="CA34" s="266"/>
      <c r="CB34" s="266"/>
      <c r="CC34" s="266"/>
      <c r="CD34" s="266"/>
      <c r="CE34" s="266"/>
      <c r="CF34" s="266"/>
      <c r="CG34" s="266"/>
      <c r="CH34" s="266"/>
      <c r="CI34" s="266"/>
      <c r="CJ34" s="266"/>
      <c r="CK34" s="266"/>
      <c r="CL34" s="266"/>
      <c r="CM34" s="266"/>
      <c r="CN34" s="266"/>
      <c r="CO34" s="266"/>
      <c r="CP34" s="266"/>
      <c r="CQ34" s="266"/>
      <c r="CR34" s="266"/>
      <c r="CS34" s="266"/>
      <c r="CT34" s="266"/>
      <c r="CU34" s="266"/>
      <c r="CV34" s="266"/>
      <c r="CW34" s="266"/>
      <c r="CX34" s="266"/>
      <c r="CY34" s="266"/>
      <c r="CZ34" s="266"/>
      <c r="DA34" s="266"/>
      <c r="DB34" s="266"/>
      <c r="DC34" s="266"/>
      <c r="DD34" s="266"/>
      <c r="DE34" s="266"/>
      <c r="DF34" s="266"/>
      <c r="DG34" s="266"/>
      <c r="DH34" s="266"/>
      <c r="DI34" s="266"/>
      <c r="DJ34" s="266"/>
      <c r="DK34" s="266"/>
      <c r="DL34" s="266"/>
    </row>
    <row r="35" spans="1:116" x14ac:dyDescent="0.35">
      <c r="A35" s="267" t="s">
        <v>10137</v>
      </c>
      <c r="B35" s="268" t="s">
        <v>10138</v>
      </c>
      <c r="C35" s="271">
        <v>0.66707900850000001</v>
      </c>
      <c r="D35" s="272">
        <v>10</v>
      </c>
      <c r="E35" s="271">
        <v>0.02</v>
      </c>
      <c r="F35" s="271">
        <v>8.1</v>
      </c>
      <c r="G35" s="271">
        <v>0.46426597219999999</v>
      </c>
      <c r="H35" s="271">
        <v>53.3</v>
      </c>
      <c r="I35" s="272">
        <v>0</v>
      </c>
      <c r="J35" s="272" t="str">
        <f>IFERROR(VLOOKUP($B35,'Core Indicators'!$E$3:$EU$906,147,FALSE),"x")</f>
        <v>x</v>
      </c>
      <c r="K35" s="273">
        <v>0.46735137700000001</v>
      </c>
      <c r="L35" s="271">
        <v>7.41</v>
      </c>
      <c r="M35" s="272">
        <v>72</v>
      </c>
      <c r="N35" s="272">
        <v>59</v>
      </c>
      <c r="O35" s="272" t="str">
        <f>IFERROR(VLOOKUP(B35,'Core Indicators'!$E$3:$G$9906,3,FALSE),"x")</f>
        <v>x</v>
      </c>
      <c r="P35" s="272">
        <v>566730</v>
      </c>
      <c r="Q35" s="266"/>
      <c r="R35" s="266"/>
      <c r="S35" s="266"/>
      <c r="T35" s="266"/>
      <c r="U35" s="266"/>
      <c r="V35" s="266"/>
      <c r="W35" s="266"/>
      <c r="X35" s="266"/>
      <c r="Y35" s="266"/>
      <c r="Z35" s="266"/>
      <c r="AA35" s="266"/>
      <c r="AB35" s="266"/>
      <c r="AC35" s="266"/>
      <c r="AD35" s="266"/>
      <c r="AE35" s="266"/>
      <c r="AF35" s="266"/>
      <c r="AG35" s="266"/>
      <c r="AH35" s="266"/>
      <c r="AI35" s="266"/>
      <c r="AJ35" s="266"/>
      <c r="AK35" s="266"/>
      <c r="AL35" s="266"/>
      <c r="AM35" s="266"/>
      <c r="AN35" s="266"/>
      <c r="AO35" s="266"/>
      <c r="AP35" s="266"/>
      <c r="AQ35" s="266"/>
      <c r="AR35" s="266"/>
      <c r="AS35" s="266"/>
      <c r="AT35" s="266"/>
      <c r="AU35" s="266"/>
      <c r="AV35" s="266"/>
      <c r="AW35" s="266"/>
      <c r="AX35" s="266"/>
      <c r="AY35" s="266"/>
      <c r="AZ35" s="266"/>
      <c r="BA35" s="266"/>
      <c r="BB35" s="266"/>
      <c r="BC35" s="266"/>
      <c r="BD35" s="266"/>
      <c r="BE35" s="266"/>
      <c r="BF35" s="266"/>
      <c r="BG35" s="266"/>
      <c r="BH35" s="266"/>
      <c r="BI35" s="266"/>
      <c r="BJ35" s="266"/>
      <c r="BK35" s="266"/>
      <c r="BL35" s="266"/>
      <c r="BM35" s="266"/>
      <c r="BN35" s="266"/>
      <c r="BO35" s="266"/>
      <c r="BP35" s="266"/>
      <c r="BQ35" s="266"/>
      <c r="BR35" s="266"/>
      <c r="BS35" s="266"/>
      <c r="BT35" s="266"/>
      <c r="BU35" s="266"/>
      <c r="BV35" s="266"/>
      <c r="BW35" s="266"/>
      <c r="BX35" s="266"/>
      <c r="BY35" s="266"/>
      <c r="BZ35" s="266"/>
      <c r="CA35" s="266"/>
      <c r="CB35" s="266"/>
      <c r="CC35" s="266"/>
      <c r="CD35" s="266"/>
      <c r="CE35" s="266"/>
      <c r="CF35" s="266"/>
      <c r="CG35" s="266"/>
      <c r="CH35" s="266"/>
      <c r="CI35" s="266"/>
      <c r="CJ35" s="266"/>
      <c r="CK35" s="266"/>
      <c r="CL35" s="266"/>
      <c r="CM35" s="266"/>
      <c r="CN35" s="266"/>
      <c r="CO35" s="266"/>
      <c r="CP35" s="266"/>
      <c r="CQ35" s="266"/>
      <c r="CR35" s="266"/>
      <c r="CS35" s="266"/>
      <c r="CT35" s="266"/>
      <c r="CU35" s="266"/>
      <c r="CV35" s="266"/>
      <c r="CW35" s="266"/>
      <c r="CX35" s="266"/>
      <c r="CY35" s="266"/>
      <c r="CZ35" s="266"/>
      <c r="DA35" s="266"/>
      <c r="DB35" s="266"/>
      <c r="DC35" s="266"/>
      <c r="DD35" s="266"/>
      <c r="DE35" s="266"/>
      <c r="DF35" s="266"/>
      <c r="DG35" s="266"/>
      <c r="DH35" s="266"/>
      <c r="DI35" s="266"/>
      <c r="DJ35" s="266"/>
      <c r="DK35" s="266"/>
      <c r="DL35" s="266"/>
    </row>
    <row r="36" spans="1:116" x14ac:dyDescent="0.35">
      <c r="A36" s="267" t="s">
        <v>98</v>
      </c>
      <c r="B36" s="268" t="s">
        <v>10139</v>
      </c>
      <c r="C36" s="271">
        <v>0.87789099120000003</v>
      </c>
      <c r="D36" s="272">
        <v>4</v>
      </c>
      <c r="E36" s="271">
        <v>0.183</v>
      </c>
      <c r="F36" s="271">
        <v>3.55</v>
      </c>
      <c r="G36" s="271">
        <v>0.68207866260000005</v>
      </c>
      <c r="H36" s="271">
        <v>56.2</v>
      </c>
      <c r="I36" s="272">
        <v>4</v>
      </c>
      <c r="J36" s="272">
        <f>IFERROR(VLOOKUP($B36,'Core Indicators'!$E$3:$EU$906,147,FALSE),"x")</f>
        <v>316</v>
      </c>
      <c r="K36" s="273">
        <v>-1.701157451</v>
      </c>
      <c r="L36" s="271">
        <v>3.28</v>
      </c>
      <c r="M36" s="272">
        <v>5</v>
      </c>
      <c r="N36" s="272">
        <v>24</v>
      </c>
      <c r="O36" s="272">
        <f>IFERROR(VLOOKUP(B36,'Core Indicators'!$E$3:$G$9906,3,FALSE),"x")</f>
        <v>6100000</v>
      </c>
      <c r="P36" s="272">
        <v>622980</v>
      </c>
      <c r="Q36" s="266"/>
      <c r="R36" s="266"/>
      <c r="S36" s="266"/>
      <c r="T36" s="266"/>
      <c r="U36" s="266"/>
      <c r="V36" s="266"/>
      <c r="W36" s="266"/>
      <c r="X36" s="266"/>
      <c r="Y36" s="266"/>
      <c r="Z36" s="266"/>
      <c r="AA36" s="266"/>
      <c r="AB36" s="266"/>
      <c r="AC36" s="266"/>
      <c r="AD36" s="266"/>
      <c r="AE36" s="266"/>
      <c r="AF36" s="266"/>
      <c r="AG36" s="266"/>
      <c r="AH36" s="266"/>
      <c r="AI36" s="266"/>
      <c r="AJ36" s="266"/>
      <c r="AK36" s="266"/>
      <c r="AL36" s="266"/>
      <c r="AM36" s="266"/>
      <c r="AN36" s="266"/>
      <c r="AO36" s="266"/>
      <c r="AP36" s="266"/>
      <c r="AQ36" s="266"/>
      <c r="AR36" s="266"/>
      <c r="AS36" s="266"/>
      <c r="AT36" s="266"/>
      <c r="AU36" s="266"/>
      <c r="AV36" s="266"/>
      <c r="AW36" s="266"/>
      <c r="AX36" s="266"/>
      <c r="AY36" s="266"/>
      <c r="AZ36" s="266"/>
      <c r="BA36" s="266"/>
      <c r="BB36" s="266"/>
      <c r="BC36" s="266"/>
      <c r="BD36" s="266"/>
      <c r="BE36" s="266"/>
      <c r="BF36" s="266"/>
      <c r="BG36" s="266"/>
      <c r="BH36" s="266"/>
      <c r="BI36" s="266"/>
      <c r="BJ36" s="266"/>
      <c r="BK36" s="266"/>
      <c r="BL36" s="266"/>
      <c r="BM36" s="266"/>
      <c r="BN36" s="266"/>
      <c r="BO36" s="266"/>
      <c r="BP36" s="266"/>
      <c r="BQ36" s="266"/>
      <c r="BR36" s="266"/>
      <c r="BS36" s="266"/>
      <c r="BT36" s="266"/>
      <c r="BU36" s="266"/>
      <c r="BV36" s="266"/>
      <c r="BW36" s="266"/>
      <c r="BX36" s="266"/>
      <c r="BY36" s="266"/>
      <c r="BZ36" s="266"/>
      <c r="CA36" s="266"/>
      <c r="CB36" s="266"/>
      <c r="CC36" s="266"/>
      <c r="CD36" s="266"/>
      <c r="CE36" s="266"/>
      <c r="CF36" s="266"/>
      <c r="CG36" s="266"/>
      <c r="CH36" s="266"/>
      <c r="CI36" s="266"/>
      <c r="CJ36" s="266"/>
      <c r="CK36" s="266"/>
      <c r="CL36" s="266"/>
      <c r="CM36" s="266"/>
      <c r="CN36" s="266"/>
      <c r="CO36" s="266"/>
      <c r="CP36" s="266"/>
      <c r="CQ36" s="266"/>
      <c r="CR36" s="266"/>
      <c r="CS36" s="266"/>
      <c r="CT36" s="266"/>
      <c r="CU36" s="266"/>
      <c r="CV36" s="266"/>
      <c r="CW36" s="266"/>
      <c r="CX36" s="266"/>
      <c r="CY36" s="266"/>
      <c r="CZ36" s="266"/>
      <c r="DA36" s="266"/>
      <c r="DB36" s="266"/>
      <c r="DC36" s="266"/>
      <c r="DD36" s="266"/>
      <c r="DE36" s="266"/>
      <c r="DF36" s="266"/>
      <c r="DG36" s="266"/>
      <c r="DH36" s="266"/>
      <c r="DI36" s="266"/>
      <c r="DJ36" s="266"/>
      <c r="DK36" s="266"/>
      <c r="DL36" s="266"/>
    </row>
    <row r="37" spans="1:116" x14ac:dyDescent="0.35">
      <c r="A37" s="267" t="s">
        <v>10140</v>
      </c>
      <c r="B37" s="268" t="s">
        <v>10141</v>
      </c>
      <c r="C37" s="271">
        <v>0.59715102890000005</v>
      </c>
      <c r="D37" s="272">
        <v>12</v>
      </c>
      <c r="E37" s="271">
        <v>2.8000000000000001E-2</v>
      </c>
      <c r="F37" s="271" t="s">
        <v>17</v>
      </c>
      <c r="G37" s="271">
        <v>8.2716424699999999E-2</v>
      </c>
      <c r="H37" s="271">
        <v>33.299999999999997</v>
      </c>
      <c r="I37" s="272">
        <v>0</v>
      </c>
      <c r="J37" s="272" t="str">
        <f>IFERROR(VLOOKUP($B37,'Core Indicators'!$E$3:$EU$906,147,FALSE),"x")</f>
        <v>x</v>
      </c>
      <c r="K37" s="273">
        <v>1.566220164</v>
      </c>
      <c r="L37" s="271" t="s">
        <v>17</v>
      </c>
      <c r="M37" s="272">
        <v>97</v>
      </c>
      <c r="N37" s="272">
        <v>76</v>
      </c>
      <c r="O37" s="272" t="str">
        <f>IFERROR(VLOOKUP(B37,'Core Indicators'!$E$3:$G$9906,3,FALSE),"x")</f>
        <v>x</v>
      </c>
      <c r="P37" s="272">
        <v>8788700</v>
      </c>
      <c r="Q37" s="266"/>
      <c r="R37" s="266"/>
      <c r="S37" s="266"/>
      <c r="T37" s="266"/>
      <c r="U37" s="266"/>
      <c r="V37" s="266"/>
      <c r="W37" s="266"/>
      <c r="X37" s="266"/>
      <c r="Y37" s="266"/>
      <c r="Z37" s="266"/>
      <c r="AA37" s="266"/>
      <c r="AB37" s="266"/>
      <c r="AC37" s="266"/>
      <c r="AD37" s="266"/>
      <c r="AE37" s="266"/>
      <c r="AF37" s="266"/>
      <c r="AG37" s="266"/>
      <c r="AH37" s="266"/>
      <c r="AI37" s="266"/>
      <c r="AJ37" s="266"/>
      <c r="AK37" s="266"/>
      <c r="AL37" s="266"/>
      <c r="AM37" s="266"/>
      <c r="AN37" s="266"/>
      <c r="AO37" s="266"/>
      <c r="AP37" s="266"/>
      <c r="AQ37" s="266"/>
      <c r="AR37" s="266"/>
      <c r="AS37" s="266"/>
      <c r="AT37" s="266"/>
      <c r="AU37" s="266"/>
      <c r="AV37" s="266"/>
      <c r="AW37" s="266"/>
      <c r="AX37" s="266"/>
      <c r="AY37" s="266"/>
      <c r="AZ37" s="266"/>
      <c r="BA37" s="266"/>
      <c r="BB37" s="266"/>
      <c r="BC37" s="266"/>
      <c r="BD37" s="266"/>
      <c r="BE37" s="266"/>
      <c r="BF37" s="266"/>
      <c r="BG37" s="266"/>
      <c r="BH37" s="266"/>
      <c r="BI37" s="266"/>
      <c r="BJ37" s="266"/>
      <c r="BK37" s="266"/>
      <c r="BL37" s="266"/>
      <c r="BM37" s="266"/>
      <c r="BN37" s="266"/>
      <c r="BO37" s="266"/>
      <c r="BP37" s="266"/>
      <c r="BQ37" s="266"/>
      <c r="BR37" s="266"/>
      <c r="BS37" s="266"/>
      <c r="BT37" s="266"/>
      <c r="BU37" s="266"/>
      <c r="BV37" s="266"/>
      <c r="BW37" s="266"/>
      <c r="BX37" s="266"/>
      <c r="BY37" s="266"/>
      <c r="BZ37" s="266"/>
      <c r="CA37" s="266"/>
      <c r="CB37" s="266"/>
      <c r="CC37" s="266"/>
      <c r="CD37" s="266"/>
      <c r="CE37" s="266"/>
      <c r="CF37" s="266"/>
      <c r="CG37" s="266"/>
      <c r="CH37" s="266"/>
      <c r="CI37" s="266"/>
      <c r="CJ37" s="266"/>
      <c r="CK37" s="266"/>
      <c r="CL37" s="266"/>
      <c r="CM37" s="266"/>
      <c r="CN37" s="266"/>
      <c r="CO37" s="266"/>
      <c r="CP37" s="266"/>
      <c r="CQ37" s="266"/>
      <c r="CR37" s="266"/>
      <c r="CS37" s="266"/>
      <c r="CT37" s="266"/>
      <c r="CU37" s="266"/>
      <c r="CV37" s="266"/>
      <c r="CW37" s="266"/>
      <c r="CX37" s="266"/>
      <c r="CY37" s="266"/>
      <c r="CZ37" s="266"/>
      <c r="DA37" s="266"/>
      <c r="DB37" s="266"/>
      <c r="DC37" s="266"/>
      <c r="DD37" s="266"/>
      <c r="DE37" s="266"/>
      <c r="DF37" s="266"/>
      <c r="DG37" s="266"/>
      <c r="DH37" s="266"/>
      <c r="DI37" s="266"/>
      <c r="DJ37" s="266"/>
      <c r="DK37" s="266"/>
      <c r="DL37" s="266"/>
    </row>
    <row r="38" spans="1:116" x14ac:dyDescent="0.35">
      <c r="A38" s="267" t="s">
        <v>10142</v>
      </c>
      <c r="B38" s="268" t="s">
        <v>10143</v>
      </c>
      <c r="C38" s="271">
        <v>0.5450100068</v>
      </c>
      <c r="D38" s="272">
        <v>11</v>
      </c>
      <c r="E38" s="271">
        <v>0</v>
      </c>
      <c r="F38" s="271" t="s">
        <v>17</v>
      </c>
      <c r="G38" s="271">
        <v>3.6718722199999998E-2</v>
      </c>
      <c r="H38" s="271">
        <v>33.1</v>
      </c>
      <c r="I38" s="272">
        <v>0</v>
      </c>
      <c r="J38" s="272" t="str">
        <f>IFERROR(VLOOKUP($B38,'Core Indicators'!$E$3:$EU$906,147,FALSE),"x")</f>
        <v>x</v>
      </c>
      <c r="K38" s="273">
        <v>1.751806736</v>
      </c>
      <c r="L38" s="271" t="s">
        <v>17</v>
      </c>
      <c r="M38" s="272">
        <v>96</v>
      </c>
      <c r="N38" s="272">
        <v>82</v>
      </c>
      <c r="O38" s="272" t="str">
        <f>IFERROR(VLOOKUP(B38,'Core Indicators'!$E$3:$G$9906,3,FALSE),"x")</f>
        <v>x</v>
      </c>
      <c r="P38" s="272">
        <v>39509.599999999999</v>
      </c>
      <c r="Q38" s="266"/>
      <c r="R38" s="266"/>
      <c r="S38" s="266"/>
      <c r="T38" s="266"/>
      <c r="U38" s="266"/>
      <c r="V38" s="266"/>
      <c r="W38" s="266"/>
      <c r="X38" s="266"/>
      <c r="Y38" s="266"/>
      <c r="Z38" s="266"/>
      <c r="AA38" s="266"/>
      <c r="AB38" s="266"/>
      <c r="AC38" s="266"/>
      <c r="AD38" s="266"/>
      <c r="AE38" s="266"/>
      <c r="AF38" s="266"/>
      <c r="AG38" s="266"/>
      <c r="AH38" s="266"/>
      <c r="AI38" s="266"/>
      <c r="AJ38" s="266"/>
      <c r="AK38" s="266"/>
      <c r="AL38" s="266"/>
      <c r="AM38" s="266"/>
      <c r="AN38" s="266"/>
      <c r="AO38" s="266"/>
      <c r="AP38" s="266"/>
      <c r="AQ38" s="266"/>
      <c r="AR38" s="266"/>
      <c r="AS38" s="266"/>
      <c r="AT38" s="266"/>
      <c r="AU38" s="266"/>
      <c r="AV38" s="266"/>
      <c r="AW38" s="266"/>
      <c r="AX38" s="266"/>
      <c r="AY38" s="266"/>
      <c r="AZ38" s="266"/>
      <c r="BA38" s="266"/>
      <c r="BB38" s="266"/>
      <c r="BC38" s="266"/>
      <c r="BD38" s="266"/>
      <c r="BE38" s="266"/>
      <c r="BF38" s="266"/>
      <c r="BG38" s="266"/>
      <c r="BH38" s="266"/>
      <c r="BI38" s="266"/>
      <c r="BJ38" s="266"/>
      <c r="BK38" s="266"/>
      <c r="BL38" s="266"/>
      <c r="BM38" s="266"/>
      <c r="BN38" s="266"/>
      <c r="BO38" s="266"/>
      <c r="BP38" s="266"/>
      <c r="BQ38" s="266"/>
      <c r="BR38" s="266"/>
      <c r="BS38" s="266"/>
      <c r="BT38" s="266"/>
      <c r="BU38" s="266"/>
      <c r="BV38" s="266"/>
      <c r="BW38" s="266"/>
      <c r="BX38" s="266"/>
      <c r="BY38" s="266"/>
      <c r="BZ38" s="266"/>
      <c r="CA38" s="266"/>
      <c r="CB38" s="266"/>
      <c r="CC38" s="266"/>
      <c r="CD38" s="266"/>
      <c r="CE38" s="266"/>
      <c r="CF38" s="266"/>
      <c r="CG38" s="266"/>
      <c r="CH38" s="266"/>
      <c r="CI38" s="266"/>
      <c r="CJ38" s="266"/>
      <c r="CK38" s="266"/>
      <c r="CL38" s="266"/>
      <c r="CM38" s="266"/>
      <c r="CN38" s="266"/>
      <c r="CO38" s="266"/>
      <c r="CP38" s="266"/>
      <c r="CQ38" s="266"/>
      <c r="CR38" s="266"/>
      <c r="CS38" s="266"/>
      <c r="CT38" s="266"/>
      <c r="CU38" s="266"/>
      <c r="CV38" s="266"/>
      <c r="CW38" s="266"/>
      <c r="CX38" s="266"/>
      <c r="CY38" s="266"/>
      <c r="CZ38" s="266"/>
      <c r="DA38" s="266"/>
      <c r="DB38" s="266"/>
      <c r="DC38" s="266"/>
      <c r="DD38" s="266"/>
      <c r="DE38" s="266"/>
      <c r="DF38" s="266"/>
      <c r="DG38" s="266"/>
      <c r="DH38" s="266"/>
      <c r="DI38" s="266"/>
      <c r="DJ38" s="266"/>
      <c r="DK38" s="266"/>
      <c r="DL38" s="266"/>
    </row>
    <row r="39" spans="1:116" x14ac:dyDescent="0.35">
      <c r="A39" s="267" t="s">
        <v>1132</v>
      </c>
      <c r="B39" s="268" t="s">
        <v>10144</v>
      </c>
      <c r="C39" s="271">
        <v>0.16604995180000001</v>
      </c>
      <c r="D39" s="272">
        <v>12</v>
      </c>
      <c r="E39" s="271">
        <v>0.04</v>
      </c>
      <c r="F39" s="271">
        <v>9.25</v>
      </c>
      <c r="G39" s="271">
        <v>0.28785367480000001</v>
      </c>
      <c r="H39" s="271">
        <v>43</v>
      </c>
      <c r="I39" s="272">
        <v>3</v>
      </c>
      <c r="J39" s="272">
        <f>IFERROR(VLOOKUP($B39,'Core Indicators'!$E$3:$EU$906,147,FALSE),"x")</f>
        <v>2</v>
      </c>
      <c r="K39" s="273">
        <v>0.69040066</v>
      </c>
      <c r="L39" s="271">
        <v>8.8800000000000008</v>
      </c>
      <c r="M39" s="272">
        <v>94</v>
      </c>
      <c r="N39" s="272">
        <v>66</v>
      </c>
      <c r="O39" s="272">
        <f>IFERROR(VLOOKUP(B39,'Core Indicators'!$E$3:$G$9906,3,FALSE),"x")</f>
        <v>19630000</v>
      </c>
      <c r="P39" s="272">
        <v>743532</v>
      </c>
      <c r="Q39" s="266"/>
      <c r="R39" s="266"/>
      <c r="S39" s="266"/>
      <c r="T39" s="266"/>
      <c r="U39" s="266"/>
      <c r="V39" s="266"/>
      <c r="W39" s="266"/>
      <c r="X39" s="266"/>
      <c r="Y39" s="266"/>
      <c r="Z39" s="266"/>
      <c r="AA39" s="266"/>
      <c r="AB39" s="266"/>
      <c r="AC39" s="266"/>
      <c r="AD39" s="266"/>
      <c r="AE39" s="266"/>
      <c r="AF39" s="266"/>
      <c r="AG39" s="266"/>
      <c r="AH39" s="266"/>
      <c r="AI39" s="266"/>
      <c r="AJ39" s="266"/>
      <c r="AK39" s="266"/>
      <c r="AL39" s="266"/>
      <c r="AM39" s="266"/>
      <c r="AN39" s="266"/>
      <c r="AO39" s="266"/>
      <c r="AP39" s="266"/>
      <c r="AQ39" s="266"/>
      <c r="AR39" s="266"/>
      <c r="AS39" s="266"/>
      <c r="AT39" s="266"/>
      <c r="AU39" s="266"/>
      <c r="AV39" s="266"/>
      <c r="AW39" s="266"/>
      <c r="AX39" s="266"/>
      <c r="AY39" s="266"/>
      <c r="AZ39" s="266"/>
      <c r="BA39" s="266"/>
      <c r="BB39" s="266"/>
      <c r="BC39" s="266"/>
      <c r="BD39" s="266"/>
      <c r="BE39" s="266"/>
      <c r="BF39" s="266"/>
      <c r="BG39" s="266"/>
      <c r="BH39" s="266"/>
      <c r="BI39" s="266"/>
      <c r="BJ39" s="266"/>
      <c r="BK39" s="266"/>
      <c r="BL39" s="266"/>
      <c r="BM39" s="266"/>
      <c r="BN39" s="266"/>
      <c r="BO39" s="266"/>
      <c r="BP39" s="266"/>
      <c r="BQ39" s="266"/>
      <c r="BR39" s="266"/>
      <c r="BS39" s="266"/>
      <c r="BT39" s="266"/>
      <c r="BU39" s="266"/>
      <c r="BV39" s="266"/>
      <c r="BW39" s="266"/>
      <c r="BX39" s="266"/>
      <c r="BY39" s="266"/>
      <c r="BZ39" s="266"/>
      <c r="CA39" s="266"/>
      <c r="CB39" s="266"/>
      <c r="CC39" s="266"/>
      <c r="CD39" s="266"/>
      <c r="CE39" s="266"/>
      <c r="CF39" s="266"/>
      <c r="CG39" s="266"/>
      <c r="CH39" s="266"/>
      <c r="CI39" s="266"/>
      <c r="CJ39" s="266"/>
      <c r="CK39" s="266"/>
      <c r="CL39" s="266"/>
      <c r="CM39" s="266"/>
      <c r="CN39" s="266"/>
      <c r="CO39" s="266"/>
      <c r="CP39" s="266"/>
      <c r="CQ39" s="266"/>
      <c r="CR39" s="266"/>
      <c r="CS39" s="266"/>
      <c r="CT39" s="266"/>
      <c r="CU39" s="266"/>
      <c r="CV39" s="266"/>
      <c r="CW39" s="266"/>
      <c r="CX39" s="266"/>
      <c r="CY39" s="266"/>
      <c r="CZ39" s="266"/>
      <c r="DA39" s="266"/>
      <c r="DB39" s="266"/>
      <c r="DC39" s="266"/>
      <c r="DD39" s="266"/>
      <c r="DE39" s="266"/>
      <c r="DF39" s="266"/>
      <c r="DG39" s="266"/>
      <c r="DH39" s="266"/>
      <c r="DI39" s="266"/>
      <c r="DJ39" s="266"/>
      <c r="DK39" s="266"/>
      <c r="DL39" s="266"/>
    </row>
    <row r="40" spans="1:116" x14ac:dyDescent="0.35">
      <c r="A40" s="267" t="s">
        <v>10145</v>
      </c>
      <c r="B40" s="268" t="s">
        <v>10146</v>
      </c>
      <c r="C40" s="271">
        <v>0.16040162429999999</v>
      </c>
      <c r="D40" s="272">
        <v>0</v>
      </c>
      <c r="E40" s="271">
        <v>0.43430000000000002</v>
      </c>
      <c r="F40" s="271">
        <v>3.1833333330000002</v>
      </c>
      <c r="G40" s="271">
        <v>0.16264248040000001</v>
      </c>
      <c r="H40" s="271">
        <v>38.5</v>
      </c>
      <c r="I40" s="272">
        <v>3</v>
      </c>
      <c r="J40" s="272" t="str">
        <f>IFERROR(VLOOKUP($B40,'Core Indicators'!$E$3:$EU$906,147,FALSE),"x")</f>
        <v>x</v>
      </c>
      <c r="K40" s="273">
        <v>-4.1443985000000003E-2</v>
      </c>
      <c r="L40" s="271">
        <v>4.75</v>
      </c>
      <c r="M40" s="272">
        <v>9</v>
      </c>
      <c r="N40" s="272">
        <v>42</v>
      </c>
      <c r="O40" s="272" t="str">
        <f>IFERROR(VLOOKUP(B40,'Core Indicators'!$E$3:$G$9906,3,FALSE),"x")</f>
        <v>x</v>
      </c>
      <c r="P40" s="272">
        <v>9388210</v>
      </c>
      <c r="Q40" s="266"/>
      <c r="R40" s="266"/>
      <c r="S40" s="266"/>
      <c r="T40" s="266"/>
      <c r="U40" s="266"/>
      <c r="V40" s="266"/>
      <c r="W40" s="266"/>
      <c r="X40" s="266"/>
      <c r="Y40" s="266"/>
      <c r="Z40" s="266"/>
      <c r="AA40" s="266"/>
      <c r="AB40" s="266"/>
      <c r="AC40" s="266"/>
      <c r="AD40" s="266"/>
      <c r="AE40" s="266"/>
      <c r="AF40" s="266"/>
      <c r="AG40" s="266"/>
      <c r="AH40" s="266"/>
      <c r="AI40" s="266"/>
      <c r="AJ40" s="266"/>
      <c r="AK40" s="266"/>
      <c r="AL40" s="266"/>
      <c r="AM40" s="266"/>
      <c r="AN40" s="266"/>
      <c r="AO40" s="266"/>
      <c r="AP40" s="266"/>
      <c r="AQ40" s="266"/>
      <c r="AR40" s="266"/>
      <c r="AS40" s="266"/>
      <c r="AT40" s="266"/>
      <c r="AU40" s="266"/>
      <c r="AV40" s="266"/>
      <c r="AW40" s="266"/>
      <c r="AX40" s="266"/>
      <c r="AY40" s="266"/>
      <c r="AZ40" s="266"/>
      <c r="BA40" s="266"/>
      <c r="BB40" s="266"/>
      <c r="BC40" s="266"/>
      <c r="BD40" s="266"/>
      <c r="BE40" s="266"/>
      <c r="BF40" s="266"/>
      <c r="BG40" s="266"/>
      <c r="BH40" s="266"/>
      <c r="BI40" s="266"/>
      <c r="BJ40" s="266"/>
      <c r="BK40" s="266"/>
      <c r="BL40" s="266"/>
      <c r="BM40" s="266"/>
      <c r="BN40" s="266"/>
      <c r="BO40" s="266"/>
      <c r="BP40" s="266"/>
      <c r="BQ40" s="266"/>
      <c r="BR40" s="266"/>
      <c r="BS40" s="266"/>
      <c r="BT40" s="266"/>
      <c r="BU40" s="266"/>
      <c r="BV40" s="266"/>
      <c r="BW40" s="266"/>
      <c r="BX40" s="266"/>
      <c r="BY40" s="266"/>
      <c r="BZ40" s="266"/>
      <c r="CA40" s="266"/>
      <c r="CB40" s="266"/>
      <c r="CC40" s="266"/>
      <c r="CD40" s="266"/>
      <c r="CE40" s="266"/>
      <c r="CF40" s="266"/>
      <c r="CG40" s="266"/>
      <c r="CH40" s="266"/>
      <c r="CI40" s="266"/>
      <c r="CJ40" s="266"/>
      <c r="CK40" s="266"/>
      <c r="CL40" s="266"/>
      <c r="CM40" s="266"/>
      <c r="CN40" s="266"/>
      <c r="CO40" s="266"/>
      <c r="CP40" s="266"/>
      <c r="CQ40" s="266"/>
      <c r="CR40" s="266"/>
      <c r="CS40" s="266"/>
      <c r="CT40" s="266"/>
      <c r="CU40" s="266"/>
      <c r="CV40" s="266"/>
      <c r="CW40" s="266"/>
      <c r="CX40" s="266"/>
      <c r="CY40" s="266"/>
      <c r="CZ40" s="266"/>
      <c r="DA40" s="266"/>
      <c r="DB40" s="266"/>
      <c r="DC40" s="266"/>
      <c r="DD40" s="266"/>
      <c r="DE40" s="266"/>
      <c r="DF40" s="266"/>
      <c r="DG40" s="266"/>
      <c r="DH40" s="266"/>
      <c r="DI40" s="266"/>
      <c r="DJ40" s="266"/>
      <c r="DK40" s="266"/>
      <c r="DL40" s="266"/>
    </row>
    <row r="41" spans="1:116" x14ac:dyDescent="0.35">
      <c r="A41" s="267" t="s">
        <v>10147</v>
      </c>
      <c r="B41" s="268" t="s">
        <v>10148</v>
      </c>
      <c r="C41" s="271">
        <v>0.77389999669999998</v>
      </c>
      <c r="D41" s="272">
        <v>4</v>
      </c>
      <c r="E41" s="271">
        <v>0.34</v>
      </c>
      <c r="F41" s="271">
        <v>4.8833333330000004</v>
      </c>
      <c r="G41" s="271">
        <v>0.65704813979999999</v>
      </c>
      <c r="H41" s="271">
        <v>41.5</v>
      </c>
      <c r="I41" s="272">
        <v>3</v>
      </c>
      <c r="J41" s="272" t="str">
        <f>IFERROR(VLOOKUP($B41,'Core Indicators'!$E$3:$EU$906,147,FALSE),"x")</f>
        <v>x</v>
      </c>
      <c r="K41" s="273">
        <v>-0.47964015599999998</v>
      </c>
      <c r="L41" s="271">
        <v>5.05</v>
      </c>
      <c r="M41" s="272">
        <v>49</v>
      </c>
      <c r="N41" s="272">
        <v>40</v>
      </c>
      <c r="O41" s="272" t="str">
        <f>IFERROR(VLOOKUP(B41,'Core Indicators'!$E$3:$G$9906,3,FALSE),"x")</f>
        <v>x</v>
      </c>
      <c r="P41" s="272">
        <v>318000</v>
      </c>
      <c r="Q41" s="266"/>
      <c r="R41" s="266"/>
      <c r="S41" s="266"/>
      <c r="T41" s="266"/>
      <c r="U41" s="266"/>
      <c r="V41" s="266"/>
      <c r="W41" s="266"/>
      <c r="X41" s="266"/>
      <c r="Y41" s="266"/>
      <c r="Z41" s="266"/>
      <c r="AA41" s="266"/>
      <c r="AB41" s="266"/>
      <c r="AC41" s="266"/>
      <c r="AD41" s="266"/>
      <c r="AE41" s="266"/>
      <c r="AF41" s="266"/>
      <c r="AG41" s="266"/>
      <c r="AH41" s="266"/>
      <c r="AI41" s="266"/>
      <c r="AJ41" s="266"/>
      <c r="AK41" s="266"/>
      <c r="AL41" s="266"/>
      <c r="AM41" s="266"/>
      <c r="AN41" s="266"/>
      <c r="AO41" s="266"/>
      <c r="AP41" s="266"/>
      <c r="AQ41" s="266"/>
      <c r="AR41" s="266"/>
      <c r="AS41" s="266"/>
      <c r="AT41" s="266"/>
      <c r="AU41" s="266"/>
      <c r="AV41" s="266"/>
      <c r="AW41" s="266"/>
      <c r="AX41" s="266"/>
      <c r="AY41" s="266"/>
      <c r="AZ41" s="266"/>
      <c r="BA41" s="266"/>
      <c r="BB41" s="266"/>
      <c r="BC41" s="266"/>
      <c r="BD41" s="266"/>
      <c r="BE41" s="266"/>
      <c r="BF41" s="266"/>
      <c r="BG41" s="266"/>
      <c r="BH41" s="266"/>
      <c r="BI41" s="266"/>
      <c r="BJ41" s="266"/>
      <c r="BK41" s="266"/>
      <c r="BL41" s="266"/>
      <c r="BM41" s="266"/>
      <c r="BN41" s="266"/>
      <c r="BO41" s="266"/>
      <c r="BP41" s="266"/>
      <c r="BQ41" s="266"/>
      <c r="BR41" s="266"/>
      <c r="BS41" s="266"/>
      <c r="BT41" s="266"/>
      <c r="BU41" s="266"/>
      <c r="BV41" s="266"/>
      <c r="BW41" s="266"/>
      <c r="BX41" s="266"/>
      <c r="BY41" s="266"/>
      <c r="BZ41" s="266"/>
      <c r="CA41" s="266"/>
      <c r="CB41" s="266"/>
      <c r="CC41" s="266"/>
      <c r="CD41" s="266"/>
      <c r="CE41" s="266"/>
      <c r="CF41" s="266"/>
      <c r="CG41" s="266"/>
      <c r="CH41" s="266"/>
      <c r="CI41" s="266"/>
      <c r="CJ41" s="266"/>
      <c r="CK41" s="266"/>
      <c r="CL41" s="266"/>
      <c r="CM41" s="266"/>
      <c r="CN41" s="266"/>
      <c r="CO41" s="266"/>
      <c r="CP41" s="266"/>
      <c r="CQ41" s="266"/>
      <c r="CR41" s="266"/>
      <c r="CS41" s="266"/>
      <c r="CT41" s="266"/>
      <c r="CU41" s="266"/>
      <c r="CV41" s="266"/>
      <c r="CW41" s="266"/>
      <c r="CX41" s="266"/>
      <c r="CY41" s="266"/>
      <c r="CZ41" s="266"/>
      <c r="DA41" s="266"/>
      <c r="DB41" s="266"/>
      <c r="DC41" s="266"/>
      <c r="DD41" s="266"/>
      <c r="DE41" s="266"/>
      <c r="DF41" s="266"/>
      <c r="DG41" s="266"/>
      <c r="DH41" s="266"/>
      <c r="DI41" s="266"/>
      <c r="DJ41" s="266"/>
      <c r="DK41" s="266"/>
      <c r="DL41" s="266"/>
    </row>
    <row r="42" spans="1:116" x14ac:dyDescent="0.35">
      <c r="A42" s="267" t="s">
        <v>123</v>
      </c>
      <c r="B42" s="268" t="s">
        <v>10149</v>
      </c>
      <c r="C42" s="271">
        <v>0.85829999849999994</v>
      </c>
      <c r="D42" s="272">
        <v>5</v>
      </c>
      <c r="E42" s="271">
        <v>0</v>
      </c>
      <c r="F42" s="271">
        <v>3.5666666669999998</v>
      </c>
      <c r="G42" s="271">
        <v>0.56645724549999998</v>
      </c>
      <c r="H42" s="271">
        <v>46.6</v>
      </c>
      <c r="I42" s="272">
        <v>5</v>
      </c>
      <c r="J42" s="272">
        <f>IFERROR(VLOOKUP($B42,'Core Indicators'!$E$3:$EU$906,147,FALSE),"x")</f>
        <v>964</v>
      </c>
      <c r="K42" s="273">
        <v>-1.045376182</v>
      </c>
      <c r="L42" s="271">
        <v>4.09</v>
      </c>
      <c r="M42" s="272">
        <v>15</v>
      </c>
      <c r="N42" s="272">
        <v>27</v>
      </c>
      <c r="O42" s="272">
        <f>IFERROR(VLOOKUP(B42,'Core Indicators'!$E$3:$G$9906,3,FALSE),"x")</f>
        <v>28800000</v>
      </c>
      <c r="P42" s="272">
        <v>472710</v>
      </c>
      <c r="Q42" s="266"/>
      <c r="R42" s="266"/>
      <c r="S42" s="266"/>
      <c r="T42" s="266"/>
      <c r="U42" s="266"/>
      <c r="V42" s="266"/>
      <c r="W42" s="266"/>
      <c r="X42" s="266"/>
      <c r="Y42" s="266"/>
      <c r="Z42" s="266"/>
      <c r="AA42" s="266"/>
      <c r="AB42" s="266"/>
      <c r="AC42" s="266"/>
      <c r="AD42" s="266"/>
      <c r="AE42" s="266"/>
      <c r="AF42" s="266"/>
      <c r="AG42" s="266"/>
      <c r="AH42" s="266"/>
      <c r="AI42" s="266"/>
      <c r="AJ42" s="266"/>
      <c r="AK42" s="266"/>
      <c r="AL42" s="266"/>
      <c r="AM42" s="266"/>
      <c r="AN42" s="266"/>
      <c r="AO42" s="266"/>
      <c r="AP42" s="266"/>
      <c r="AQ42" s="266"/>
      <c r="AR42" s="266"/>
      <c r="AS42" s="266"/>
      <c r="AT42" s="266"/>
      <c r="AU42" s="266"/>
      <c r="AV42" s="266"/>
      <c r="AW42" s="266"/>
      <c r="AX42" s="266"/>
      <c r="AY42" s="266"/>
      <c r="AZ42" s="266"/>
      <c r="BA42" s="266"/>
      <c r="BB42" s="266"/>
      <c r="BC42" s="266"/>
      <c r="BD42" s="266"/>
      <c r="BE42" s="266"/>
      <c r="BF42" s="266"/>
      <c r="BG42" s="266"/>
      <c r="BH42" s="266"/>
      <c r="BI42" s="266"/>
      <c r="BJ42" s="266"/>
      <c r="BK42" s="266"/>
      <c r="BL42" s="266"/>
      <c r="BM42" s="266"/>
      <c r="BN42" s="266"/>
      <c r="BO42" s="266"/>
      <c r="BP42" s="266"/>
      <c r="BQ42" s="266"/>
      <c r="BR42" s="266"/>
      <c r="BS42" s="266"/>
      <c r="BT42" s="266"/>
      <c r="BU42" s="266"/>
      <c r="BV42" s="266"/>
      <c r="BW42" s="266"/>
      <c r="BX42" s="266"/>
      <c r="BY42" s="266"/>
      <c r="BZ42" s="266"/>
      <c r="CA42" s="266"/>
      <c r="CB42" s="266"/>
      <c r="CC42" s="266"/>
      <c r="CD42" s="266"/>
      <c r="CE42" s="266"/>
      <c r="CF42" s="266"/>
      <c r="CG42" s="266"/>
      <c r="CH42" s="266"/>
      <c r="CI42" s="266"/>
      <c r="CJ42" s="266"/>
      <c r="CK42" s="266"/>
      <c r="CL42" s="266"/>
      <c r="CM42" s="266"/>
      <c r="CN42" s="266"/>
      <c r="CO42" s="266"/>
      <c r="CP42" s="266"/>
      <c r="CQ42" s="266"/>
      <c r="CR42" s="266"/>
      <c r="CS42" s="266"/>
      <c r="CT42" s="266"/>
      <c r="CU42" s="266"/>
      <c r="CV42" s="266"/>
      <c r="CW42" s="266"/>
      <c r="CX42" s="266"/>
      <c r="CY42" s="266"/>
      <c r="CZ42" s="266"/>
      <c r="DA42" s="266"/>
      <c r="DB42" s="266"/>
      <c r="DC42" s="266"/>
      <c r="DD42" s="266"/>
      <c r="DE42" s="266"/>
      <c r="DF42" s="266"/>
      <c r="DG42" s="266"/>
      <c r="DH42" s="266"/>
      <c r="DI42" s="266"/>
      <c r="DJ42" s="266"/>
      <c r="DK42" s="266"/>
      <c r="DL42" s="266"/>
    </row>
    <row r="43" spans="1:116" x14ac:dyDescent="0.35">
      <c r="A43" s="267" t="s">
        <v>152</v>
      </c>
      <c r="B43" s="268" t="s">
        <v>10150</v>
      </c>
      <c r="C43" s="271">
        <v>0.93415500099999993</v>
      </c>
      <c r="D43" s="272">
        <v>3</v>
      </c>
      <c r="E43" s="271">
        <v>0.61299999999999999</v>
      </c>
      <c r="F43" s="271">
        <v>3.6666666669999999</v>
      </c>
      <c r="G43" s="271">
        <v>0.65473159420000004</v>
      </c>
      <c r="H43" s="271">
        <v>42.1</v>
      </c>
      <c r="I43" s="272">
        <v>5</v>
      </c>
      <c r="J43" s="272">
        <f>IFERROR(VLOOKUP($B43,'Core Indicators'!$E$3:$EU$906,147,FALSE),"x")</f>
        <v>1937</v>
      </c>
      <c r="K43" s="273">
        <v>-1.672433853</v>
      </c>
      <c r="L43" s="271">
        <v>2.75</v>
      </c>
      <c r="M43" s="272">
        <v>19</v>
      </c>
      <c r="N43" s="272">
        <v>20</v>
      </c>
      <c r="O43" s="272">
        <f>IFERROR(VLOOKUP(B43,'Core Indicators'!$E$3:$G$9906,3,FALSE),"x")</f>
        <v>113600000</v>
      </c>
      <c r="P43" s="272">
        <v>2267050</v>
      </c>
      <c r="Q43" s="266"/>
      <c r="R43" s="266"/>
      <c r="S43" s="266"/>
      <c r="T43" s="266"/>
      <c r="U43" s="266"/>
      <c r="V43" s="266"/>
      <c r="W43" s="266"/>
      <c r="X43" s="266"/>
      <c r="Y43" s="266"/>
      <c r="Z43" s="266"/>
      <c r="AA43" s="266"/>
      <c r="AB43" s="266"/>
      <c r="AC43" s="266"/>
      <c r="AD43" s="266"/>
      <c r="AE43" s="266"/>
      <c r="AF43" s="266"/>
      <c r="AG43" s="266"/>
      <c r="AH43" s="266"/>
      <c r="AI43" s="266"/>
      <c r="AJ43" s="266"/>
      <c r="AK43" s="266"/>
      <c r="AL43" s="266"/>
      <c r="AM43" s="266"/>
      <c r="AN43" s="266"/>
      <c r="AO43" s="266"/>
      <c r="AP43" s="266"/>
      <c r="AQ43" s="266"/>
      <c r="AR43" s="266"/>
      <c r="AS43" s="266"/>
      <c r="AT43" s="266"/>
      <c r="AU43" s="266"/>
      <c r="AV43" s="266"/>
      <c r="AW43" s="266"/>
      <c r="AX43" s="266"/>
      <c r="AY43" s="266"/>
      <c r="AZ43" s="266"/>
      <c r="BA43" s="266"/>
      <c r="BB43" s="266"/>
      <c r="BC43" s="266"/>
      <c r="BD43" s="266"/>
      <c r="BE43" s="266"/>
      <c r="BF43" s="266"/>
      <c r="BG43" s="266"/>
      <c r="BH43" s="266"/>
      <c r="BI43" s="266"/>
      <c r="BJ43" s="266"/>
      <c r="BK43" s="266"/>
      <c r="BL43" s="266"/>
      <c r="BM43" s="266"/>
      <c r="BN43" s="266"/>
      <c r="BO43" s="266"/>
      <c r="BP43" s="266"/>
      <c r="BQ43" s="266"/>
      <c r="BR43" s="266"/>
      <c r="BS43" s="266"/>
      <c r="BT43" s="266"/>
      <c r="BU43" s="266"/>
      <c r="BV43" s="266"/>
      <c r="BW43" s="266"/>
      <c r="BX43" s="266"/>
      <c r="BY43" s="266"/>
      <c r="BZ43" s="266"/>
      <c r="CA43" s="266"/>
      <c r="CB43" s="266"/>
      <c r="CC43" s="266"/>
      <c r="CD43" s="266"/>
      <c r="CE43" s="266"/>
      <c r="CF43" s="266"/>
      <c r="CG43" s="266"/>
      <c r="CH43" s="266"/>
      <c r="CI43" s="266"/>
      <c r="CJ43" s="266"/>
      <c r="CK43" s="266"/>
      <c r="CL43" s="266"/>
      <c r="CM43" s="266"/>
      <c r="CN43" s="266"/>
      <c r="CO43" s="266"/>
      <c r="CP43" s="266"/>
      <c r="CQ43" s="266"/>
      <c r="CR43" s="266"/>
      <c r="CS43" s="266"/>
      <c r="CT43" s="266"/>
      <c r="CU43" s="266"/>
      <c r="CV43" s="266"/>
      <c r="CW43" s="266"/>
      <c r="CX43" s="266"/>
      <c r="CY43" s="266"/>
      <c r="CZ43" s="266"/>
      <c r="DA43" s="266"/>
      <c r="DB43" s="266"/>
      <c r="DC43" s="266"/>
      <c r="DD43" s="266"/>
      <c r="DE43" s="266"/>
      <c r="DF43" s="266"/>
      <c r="DG43" s="266"/>
      <c r="DH43" s="266"/>
      <c r="DI43" s="266"/>
      <c r="DJ43" s="266"/>
      <c r="DK43" s="266"/>
      <c r="DL43" s="266"/>
    </row>
    <row r="44" spans="1:116" x14ac:dyDescent="0.35">
      <c r="A44" s="267" t="s">
        <v>602</v>
      </c>
      <c r="B44" s="268" t="s">
        <v>10151</v>
      </c>
      <c r="C44" s="271">
        <v>0.8790999934</v>
      </c>
      <c r="D44" s="272">
        <v>10</v>
      </c>
      <c r="E44" s="271">
        <v>0.72</v>
      </c>
      <c r="F44" s="271">
        <v>3.35</v>
      </c>
      <c r="G44" s="271">
        <v>0.57901026190000005</v>
      </c>
      <c r="H44" s="271">
        <v>48.9</v>
      </c>
      <c r="I44" s="272">
        <v>1</v>
      </c>
      <c r="J44" s="272">
        <f>IFERROR(VLOOKUP($B44,'Core Indicators'!$E$3:$EU$906,147,FALSE),"x")</f>
        <v>0</v>
      </c>
      <c r="K44" s="273">
        <v>-1.0895229580000001</v>
      </c>
      <c r="L44" s="271">
        <v>6.69</v>
      </c>
      <c r="M44" s="272">
        <v>17</v>
      </c>
      <c r="N44" s="272">
        <v>22</v>
      </c>
      <c r="O44" s="272">
        <f>IFERROR(VLOOKUP(B44,'Core Indicators'!$E$3:$G$9906,3,FALSE),"x")</f>
        <v>5970000</v>
      </c>
      <c r="P44" s="272">
        <v>341500</v>
      </c>
      <c r="Q44" s="266"/>
      <c r="R44" s="266"/>
      <c r="S44" s="266"/>
      <c r="T44" s="266"/>
      <c r="U44" s="266"/>
      <c r="V44" s="266"/>
      <c r="W44" s="266"/>
      <c r="X44" s="266"/>
      <c r="Y44" s="266"/>
      <c r="Z44" s="266"/>
      <c r="AA44" s="266"/>
      <c r="AB44" s="266"/>
      <c r="AC44" s="266"/>
      <c r="AD44" s="266"/>
      <c r="AE44" s="266"/>
      <c r="AF44" s="266"/>
      <c r="AG44" s="266"/>
      <c r="AH44" s="266"/>
      <c r="AI44" s="266"/>
      <c r="AJ44" s="266"/>
      <c r="AK44" s="266"/>
      <c r="AL44" s="266"/>
      <c r="AM44" s="266"/>
      <c r="AN44" s="266"/>
      <c r="AO44" s="266"/>
      <c r="AP44" s="266"/>
      <c r="AQ44" s="266"/>
      <c r="AR44" s="266"/>
      <c r="AS44" s="266"/>
      <c r="AT44" s="266"/>
      <c r="AU44" s="266"/>
      <c r="AV44" s="266"/>
      <c r="AW44" s="266"/>
      <c r="AX44" s="266"/>
      <c r="AY44" s="266"/>
      <c r="AZ44" s="266"/>
      <c r="BA44" s="266"/>
      <c r="BB44" s="266"/>
      <c r="BC44" s="266"/>
      <c r="BD44" s="266"/>
      <c r="BE44" s="266"/>
      <c r="BF44" s="266"/>
      <c r="BG44" s="266"/>
      <c r="BH44" s="266"/>
      <c r="BI44" s="266"/>
      <c r="BJ44" s="266"/>
      <c r="BK44" s="266"/>
      <c r="BL44" s="266"/>
      <c r="BM44" s="266"/>
      <c r="BN44" s="266"/>
      <c r="BO44" s="266"/>
      <c r="BP44" s="266"/>
      <c r="BQ44" s="266"/>
      <c r="BR44" s="266"/>
      <c r="BS44" s="266"/>
      <c r="BT44" s="266"/>
      <c r="BU44" s="266"/>
      <c r="BV44" s="266"/>
      <c r="BW44" s="266"/>
      <c r="BX44" s="266"/>
      <c r="BY44" s="266"/>
      <c r="BZ44" s="266"/>
      <c r="CA44" s="266"/>
      <c r="CB44" s="266"/>
      <c r="CC44" s="266"/>
      <c r="CD44" s="266"/>
      <c r="CE44" s="266"/>
      <c r="CF44" s="266"/>
      <c r="CG44" s="266"/>
      <c r="CH44" s="266"/>
      <c r="CI44" s="266"/>
      <c r="CJ44" s="266"/>
      <c r="CK44" s="266"/>
      <c r="CL44" s="266"/>
      <c r="CM44" s="266"/>
      <c r="CN44" s="266"/>
      <c r="CO44" s="266"/>
      <c r="CP44" s="266"/>
      <c r="CQ44" s="266"/>
      <c r="CR44" s="266"/>
      <c r="CS44" s="266"/>
      <c r="CT44" s="266"/>
      <c r="CU44" s="266"/>
      <c r="CV44" s="266"/>
      <c r="CW44" s="266"/>
      <c r="CX44" s="266"/>
      <c r="CY44" s="266"/>
      <c r="CZ44" s="266"/>
      <c r="DA44" s="266"/>
      <c r="DB44" s="266"/>
      <c r="DC44" s="266"/>
      <c r="DD44" s="266"/>
      <c r="DE44" s="266"/>
      <c r="DF44" s="266"/>
      <c r="DG44" s="266"/>
      <c r="DH44" s="266"/>
      <c r="DI44" s="266"/>
      <c r="DJ44" s="266"/>
      <c r="DK44" s="266"/>
      <c r="DL44" s="266"/>
    </row>
    <row r="45" spans="1:116" x14ac:dyDescent="0.35">
      <c r="A45" s="267" t="s">
        <v>10152</v>
      </c>
      <c r="B45" s="268" t="s">
        <v>10153</v>
      </c>
      <c r="C45" s="271" t="s">
        <v>17</v>
      </c>
      <c r="D45" s="272" t="s">
        <v>17</v>
      </c>
      <c r="E45" s="271" t="s">
        <v>17</v>
      </c>
      <c r="F45" s="271" t="s">
        <v>17</v>
      </c>
      <c r="G45" s="271" t="s">
        <v>17</v>
      </c>
      <c r="H45" s="271" t="s">
        <v>17</v>
      </c>
      <c r="I45" s="272" t="s">
        <v>17</v>
      </c>
      <c r="J45" s="272" t="str">
        <f>IFERROR(VLOOKUP($B45,'Core Indicators'!$E$3:$EU$906,147,FALSE),"x")</f>
        <v>x</v>
      </c>
      <c r="K45" s="273">
        <v>-0.55232721600000001</v>
      </c>
      <c r="L45" s="271" t="s">
        <v>17</v>
      </c>
      <c r="M45" s="272" t="s">
        <v>17</v>
      </c>
      <c r="N45" s="272" t="s">
        <v>17</v>
      </c>
      <c r="O45" s="272" t="str">
        <f>IFERROR(VLOOKUP(B45,'Core Indicators'!$E$3:$G$9906,3,FALSE),"x")</f>
        <v>x</v>
      </c>
      <c r="P45" s="272" t="s">
        <v>17</v>
      </c>
      <c r="Q45" s="266"/>
      <c r="R45" s="266"/>
      <c r="S45" s="266"/>
      <c r="T45" s="266"/>
      <c r="U45" s="266"/>
      <c r="V45" s="266"/>
      <c r="W45" s="266"/>
      <c r="X45" s="266"/>
      <c r="Y45" s="266"/>
      <c r="Z45" s="266"/>
      <c r="AA45" s="266"/>
      <c r="AB45" s="266"/>
      <c r="AC45" s="266"/>
      <c r="AD45" s="266"/>
      <c r="AE45" s="266"/>
      <c r="AF45" s="266"/>
      <c r="AG45" s="266"/>
      <c r="AH45" s="266"/>
      <c r="AI45" s="266"/>
      <c r="AJ45" s="266"/>
      <c r="AK45" s="266"/>
      <c r="AL45" s="266"/>
      <c r="AM45" s="266"/>
      <c r="AN45" s="266"/>
      <c r="AO45" s="266"/>
      <c r="AP45" s="266"/>
      <c r="AQ45" s="266"/>
      <c r="AR45" s="266"/>
      <c r="AS45" s="266"/>
      <c r="AT45" s="266"/>
      <c r="AU45" s="266"/>
      <c r="AV45" s="266"/>
      <c r="AW45" s="266"/>
      <c r="AX45" s="266"/>
      <c r="AY45" s="266"/>
      <c r="AZ45" s="266"/>
      <c r="BA45" s="266"/>
      <c r="BB45" s="266"/>
      <c r="BC45" s="266"/>
      <c r="BD45" s="266"/>
      <c r="BE45" s="266"/>
      <c r="BF45" s="266"/>
      <c r="BG45" s="266"/>
      <c r="BH45" s="266"/>
      <c r="BI45" s="266"/>
      <c r="BJ45" s="266"/>
      <c r="BK45" s="266"/>
      <c r="BL45" s="266"/>
      <c r="BM45" s="266"/>
      <c r="BN45" s="266"/>
      <c r="BO45" s="266"/>
      <c r="BP45" s="266"/>
      <c r="BQ45" s="266"/>
      <c r="BR45" s="266"/>
      <c r="BS45" s="266"/>
      <c r="BT45" s="266"/>
      <c r="BU45" s="266"/>
      <c r="BV45" s="266"/>
      <c r="BW45" s="266"/>
      <c r="BX45" s="266"/>
      <c r="BY45" s="266"/>
      <c r="BZ45" s="266"/>
      <c r="CA45" s="266"/>
      <c r="CB45" s="266"/>
      <c r="CC45" s="266"/>
      <c r="CD45" s="266"/>
      <c r="CE45" s="266"/>
      <c r="CF45" s="266"/>
      <c r="CG45" s="266"/>
      <c r="CH45" s="266"/>
      <c r="CI45" s="266"/>
      <c r="CJ45" s="266"/>
      <c r="CK45" s="266"/>
      <c r="CL45" s="266"/>
      <c r="CM45" s="266"/>
      <c r="CN45" s="266"/>
      <c r="CO45" s="266"/>
      <c r="CP45" s="266"/>
      <c r="CQ45" s="266"/>
      <c r="CR45" s="266"/>
      <c r="CS45" s="266"/>
      <c r="CT45" s="266"/>
      <c r="CU45" s="266"/>
      <c r="CV45" s="266"/>
      <c r="CW45" s="266"/>
      <c r="CX45" s="266"/>
      <c r="CY45" s="266"/>
      <c r="CZ45" s="266"/>
      <c r="DA45" s="266"/>
      <c r="DB45" s="266"/>
      <c r="DC45" s="266"/>
      <c r="DD45" s="266"/>
      <c r="DE45" s="266"/>
      <c r="DF45" s="266"/>
      <c r="DG45" s="266"/>
      <c r="DH45" s="266"/>
      <c r="DI45" s="266"/>
      <c r="DJ45" s="266"/>
      <c r="DK45" s="266"/>
      <c r="DL45" s="266"/>
    </row>
    <row r="46" spans="1:116" x14ac:dyDescent="0.35">
      <c r="A46" s="267" t="s">
        <v>889</v>
      </c>
      <c r="B46" s="268" t="s">
        <v>10154</v>
      </c>
      <c r="C46" s="271">
        <v>0.41304397009999999</v>
      </c>
      <c r="D46" s="272">
        <v>10</v>
      </c>
      <c r="E46" s="271">
        <v>0.247</v>
      </c>
      <c r="F46" s="271">
        <v>6.5</v>
      </c>
      <c r="G46" s="271">
        <v>0.41050226350000002</v>
      </c>
      <c r="H46" s="271">
        <v>54.8</v>
      </c>
      <c r="I46" s="272">
        <v>4</v>
      </c>
      <c r="J46" s="272">
        <f>IFERROR(VLOOKUP($B46,'Core Indicators'!$E$3:$EU$906,147,FALSE),"x")</f>
        <v>746</v>
      </c>
      <c r="K46" s="273">
        <v>-0.426875532</v>
      </c>
      <c r="L46" s="271">
        <v>6.57</v>
      </c>
      <c r="M46" s="272">
        <v>70</v>
      </c>
      <c r="N46" s="272">
        <v>40</v>
      </c>
      <c r="O46" s="272">
        <f>IFERROR(VLOOKUP(B46,'Core Indicators'!$E$3:$G$9906,3,FALSE),"x")</f>
        <v>52700000</v>
      </c>
      <c r="P46" s="272">
        <v>1109500</v>
      </c>
      <c r="Q46" s="266"/>
      <c r="R46" s="266"/>
      <c r="S46" s="266"/>
      <c r="T46" s="266"/>
      <c r="U46" s="266"/>
      <c r="V46" s="266"/>
      <c r="W46" s="266"/>
      <c r="X46" s="266"/>
      <c r="Y46" s="266"/>
      <c r="Z46" s="266"/>
      <c r="AA46" s="266"/>
      <c r="AB46" s="266"/>
      <c r="AC46" s="266"/>
      <c r="AD46" s="266"/>
      <c r="AE46" s="266"/>
      <c r="AF46" s="266"/>
      <c r="AG46" s="266"/>
      <c r="AH46" s="266"/>
      <c r="AI46" s="266"/>
      <c r="AJ46" s="266"/>
      <c r="AK46" s="266"/>
      <c r="AL46" s="266"/>
      <c r="AM46" s="266"/>
      <c r="AN46" s="266"/>
      <c r="AO46" s="266"/>
      <c r="AP46" s="266"/>
      <c r="AQ46" s="266"/>
      <c r="AR46" s="266"/>
      <c r="AS46" s="266"/>
      <c r="AT46" s="266"/>
      <c r="AU46" s="266"/>
      <c r="AV46" s="266"/>
      <c r="AW46" s="266"/>
      <c r="AX46" s="266"/>
      <c r="AY46" s="266"/>
      <c r="AZ46" s="266"/>
      <c r="BA46" s="266"/>
      <c r="BB46" s="266"/>
      <c r="BC46" s="266"/>
      <c r="BD46" s="266"/>
      <c r="BE46" s="266"/>
      <c r="BF46" s="266"/>
      <c r="BG46" s="266"/>
      <c r="BH46" s="266"/>
      <c r="BI46" s="266"/>
      <c r="BJ46" s="266"/>
      <c r="BK46" s="266"/>
      <c r="BL46" s="266"/>
      <c r="BM46" s="266"/>
      <c r="BN46" s="266"/>
      <c r="BO46" s="266"/>
      <c r="BP46" s="266"/>
      <c r="BQ46" s="266"/>
      <c r="BR46" s="266"/>
      <c r="BS46" s="266"/>
      <c r="BT46" s="266"/>
      <c r="BU46" s="266"/>
      <c r="BV46" s="266"/>
      <c r="BW46" s="266"/>
      <c r="BX46" s="266"/>
      <c r="BY46" s="266"/>
      <c r="BZ46" s="266"/>
      <c r="CA46" s="266"/>
      <c r="CB46" s="266"/>
      <c r="CC46" s="266"/>
      <c r="CD46" s="266"/>
      <c r="CE46" s="266"/>
      <c r="CF46" s="266"/>
      <c r="CG46" s="266"/>
      <c r="CH46" s="266"/>
      <c r="CI46" s="266"/>
      <c r="CJ46" s="266"/>
      <c r="CK46" s="266"/>
      <c r="CL46" s="266"/>
      <c r="CM46" s="266"/>
      <c r="CN46" s="266"/>
      <c r="CO46" s="266"/>
      <c r="CP46" s="266"/>
      <c r="CQ46" s="266"/>
      <c r="CR46" s="266"/>
      <c r="CS46" s="266"/>
      <c r="CT46" s="266"/>
      <c r="CU46" s="266"/>
      <c r="CV46" s="266"/>
      <c r="CW46" s="266"/>
      <c r="CX46" s="266"/>
      <c r="CY46" s="266"/>
      <c r="CZ46" s="266"/>
      <c r="DA46" s="266"/>
      <c r="DB46" s="266"/>
      <c r="DC46" s="266"/>
      <c r="DD46" s="266"/>
      <c r="DE46" s="266"/>
      <c r="DF46" s="266"/>
      <c r="DG46" s="266"/>
      <c r="DH46" s="266"/>
      <c r="DI46" s="266"/>
      <c r="DJ46" s="266"/>
      <c r="DK46" s="266"/>
      <c r="DL46" s="266"/>
    </row>
    <row r="47" spans="1:116" x14ac:dyDescent="0.35">
      <c r="A47" s="267" t="s">
        <v>10155</v>
      </c>
      <c r="B47" s="268" t="s">
        <v>10156</v>
      </c>
      <c r="C47" s="271">
        <v>0.54602201459999999</v>
      </c>
      <c r="D47" s="272">
        <v>10</v>
      </c>
      <c r="E47" s="271">
        <v>0</v>
      </c>
      <c r="F47" s="271" t="s">
        <v>17</v>
      </c>
      <c r="G47" s="271" t="s">
        <v>17</v>
      </c>
      <c r="H47" s="271">
        <v>45.3</v>
      </c>
      <c r="I47" s="272">
        <v>0</v>
      </c>
      <c r="J47" s="272" t="str">
        <f>IFERROR(VLOOKUP($B47,'Core Indicators'!$E$3:$EU$906,147,FALSE),"x")</f>
        <v>x</v>
      </c>
      <c r="K47" s="273">
        <v>-1.313717961</v>
      </c>
      <c r="L47" s="271" t="s">
        <v>17</v>
      </c>
      <c r="M47" s="272">
        <v>42</v>
      </c>
      <c r="N47" s="272">
        <v>20</v>
      </c>
      <c r="O47" s="272" t="str">
        <f>IFERROR(VLOOKUP(B47,'Core Indicators'!$E$3:$G$9906,3,FALSE),"x")</f>
        <v>x</v>
      </c>
      <c r="P47" s="272">
        <v>1861</v>
      </c>
      <c r="Q47" s="266"/>
      <c r="R47" s="266"/>
      <c r="S47" s="266"/>
      <c r="T47" s="266"/>
      <c r="U47" s="266"/>
      <c r="V47" s="266"/>
      <c r="W47" s="266"/>
      <c r="X47" s="266"/>
      <c r="Y47" s="266"/>
      <c r="Z47" s="266"/>
      <c r="AA47" s="266"/>
      <c r="AB47" s="266"/>
      <c r="AC47" s="266"/>
      <c r="AD47" s="266"/>
      <c r="AE47" s="266"/>
      <c r="AF47" s="266"/>
      <c r="AG47" s="266"/>
      <c r="AH47" s="266"/>
      <c r="AI47" s="266"/>
      <c r="AJ47" s="266"/>
      <c r="AK47" s="266"/>
      <c r="AL47" s="266"/>
      <c r="AM47" s="266"/>
      <c r="AN47" s="266"/>
      <c r="AO47" s="266"/>
      <c r="AP47" s="266"/>
      <c r="AQ47" s="266"/>
      <c r="AR47" s="266"/>
      <c r="AS47" s="266"/>
      <c r="AT47" s="266"/>
      <c r="AU47" s="266"/>
      <c r="AV47" s="266"/>
      <c r="AW47" s="266"/>
      <c r="AX47" s="266"/>
      <c r="AY47" s="266"/>
      <c r="AZ47" s="266"/>
      <c r="BA47" s="266"/>
      <c r="BB47" s="266"/>
      <c r="BC47" s="266"/>
      <c r="BD47" s="266"/>
      <c r="BE47" s="266"/>
      <c r="BF47" s="266"/>
      <c r="BG47" s="266"/>
      <c r="BH47" s="266"/>
      <c r="BI47" s="266"/>
      <c r="BJ47" s="266"/>
      <c r="BK47" s="266"/>
      <c r="BL47" s="266"/>
      <c r="BM47" s="266"/>
      <c r="BN47" s="266"/>
      <c r="BO47" s="266"/>
      <c r="BP47" s="266"/>
      <c r="BQ47" s="266"/>
      <c r="BR47" s="266"/>
      <c r="BS47" s="266"/>
      <c r="BT47" s="266"/>
      <c r="BU47" s="266"/>
      <c r="BV47" s="266"/>
      <c r="BW47" s="266"/>
      <c r="BX47" s="266"/>
      <c r="BY47" s="266"/>
      <c r="BZ47" s="266"/>
      <c r="CA47" s="266"/>
      <c r="CB47" s="266"/>
      <c r="CC47" s="266"/>
      <c r="CD47" s="266"/>
      <c r="CE47" s="266"/>
      <c r="CF47" s="266"/>
      <c r="CG47" s="266"/>
      <c r="CH47" s="266"/>
      <c r="CI47" s="266"/>
      <c r="CJ47" s="266"/>
      <c r="CK47" s="266"/>
      <c r="CL47" s="266"/>
      <c r="CM47" s="266"/>
      <c r="CN47" s="266"/>
      <c r="CO47" s="266"/>
      <c r="CP47" s="266"/>
      <c r="CQ47" s="266"/>
      <c r="CR47" s="266"/>
      <c r="CS47" s="266"/>
      <c r="CT47" s="266"/>
      <c r="CU47" s="266"/>
      <c r="CV47" s="266"/>
      <c r="CW47" s="266"/>
      <c r="CX47" s="266"/>
      <c r="CY47" s="266"/>
      <c r="CZ47" s="266"/>
      <c r="DA47" s="266"/>
      <c r="DB47" s="266"/>
      <c r="DC47" s="266"/>
      <c r="DD47" s="266"/>
      <c r="DE47" s="266"/>
      <c r="DF47" s="266"/>
      <c r="DG47" s="266"/>
      <c r="DH47" s="266"/>
      <c r="DI47" s="266"/>
      <c r="DJ47" s="266"/>
      <c r="DK47" s="266"/>
      <c r="DL47" s="266"/>
    </row>
    <row r="48" spans="1:116" x14ac:dyDescent="0.35">
      <c r="A48" s="267" t="s">
        <v>10157</v>
      </c>
      <c r="B48" s="268" t="s">
        <v>10158</v>
      </c>
      <c r="C48" s="271">
        <v>0</v>
      </c>
      <c r="D48" s="272">
        <v>13</v>
      </c>
      <c r="E48" s="271">
        <v>0</v>
      </c>
      <c r="F48" s="271" t="s">
        <v>17</v>
      </c>
      <c r="G48" s="271">
        <v>0.37196926270000003</v>
      </c>
      <c r="H48" s="271">
        <v>42.4</v>
      </c>
      <c r="I48" s="272">
        <v>0</v>
      </c>
      <c r="J48" s="272" t="str">
        <f>IFERROR(VLOOKUP($B48,'Core Indicators'!$E$3:$EU$906,147,FALSE),"x")</f>
        <v>x</v>
      </c>
      <c r="K48" s="273">
        <v>0.36523217000000002</v>
      </c>
      <c r="L48" s="271" t="s">
        <v>17</v>
      </c>
      <c r="M48" s="272">
        <v>92</v>
      </c>
      <c r="N48" s="272">
        <v>64</v>
      </c>
      <c r="O48" s="272" t="str">
        <f>IFERROR(VLOOKUP(B48,'Core Indicators'!$E$3:$G$9906,3,FALSE),"x")</f>
        <v>x</v>
      </c>
      <c r="P48" s="272">
        <v>4030</v>
      </c>
      <c r="Q48" s="266"/>
      <c r="R48" s="266"/>
      <c r="S48" s="266"/>
      <c r="T48" s="266"/>
      <c r="U48" s="266"/>
      <c r="V48" s="266"/>
      <c r="W48" s="266"/>
      <c r="X48" s="266"/>
      <c r="Y48" s="266"/>
      <c r="Z48" s="266"/>
      <c r="AA48" s="266"/>
      <c r="AB48" s="266"/>
      <c r="AC48" s="266"/>
      <c r="AD48" s="266"/>
      <c r="AE48" s="266"/>
      <c r="AF48" s="266"/>
      <c r="AG48" s="266"/>
      <c r="AH48" s="266"/>
      <c r="AI48" s="266"/>
      <c r="AJ48" s="266"/>
      <c r="AK48" s="266"/>
      <c r="AL48" s="266"/>
      <c r="AM48" s="266"/>
      <c r="AN48" s="266"/>
      <c r="AO48" s="266"/>
      <c r="AP48" s="266"/>
      <c r="AQ48" s="266"/>
      <c r="AR48" s="266"/>
      <c r="AS48" s="266"/>
      <c r="AT48" s="266"/>
      <c r="AU48" s="266"/>
      <c r="AV48" s="266"/>
      <c r="AW48" s="266"/>
      <c r="AX48" s="266"/>
      <c r="AY48" s="266"/>
      <c r="AZ48" s="266"/>
      <c r="BA48" s="266"/>
      <c r="BB48" s="266"/>
      <c r="BC48" s="266"/>
      <c r="BD48" s="266"/>
      <c r="BE48" s="266"/>
      <c r="BF48" s="266"/>
      <c r="BG48" s="266"/>
      <c r="BH48" s="266"/>
      <c r="BI48" s="266"/>
      <c r="BJ48" s="266"/>
      <c r="BK48" s="266"/>
      <c r="BL48" s="266"/>
      <c r="BM48" s="266"/>
      <c r="BN48" s="266"/>
      <c r="BO48" s="266"/>
      <c r="BP48" s="266"/>
      <c r="BQ48" s="266"/>
      <c r="BR48" s="266"/>
      <c r="BS48" s="266"/>
      <c r="BT48" s="266"/>
      <c r="BU48" s="266"/>
      <c r="BV48" s="266"/>
      <c r="BW48" s="266"/>
      <c r="BX48" s="266"/>
      <c r="BY48" s="266"/>
      <c r="BZ48" s="266"/>
      <c r="CA48" s="266"/>
      <c r="CB48" s="266"/>
      <c r="CC48" s="266"/>
      <c r="CD48" s="266"/>
      <c r="CE48" s="266"/>
      <c r="CF48" s="266"/>
      <c r="CG48" s="266"/>
      <c r="CH48" s="266"/>
      <c r="CI48" s="266"/>
      <c r="CJ48" s="266"/>
      <c r="CK48" s="266"/>
      <c r="CL48" s="266"/>
      <c r="CM48" s="266"/>
      <c r="CN48" s="266"/>
      <c r="CO48" s="266"/>
      <c r="CP48" s="266"/>
      <c r="CQ48" s="266"/>
      <c r="CR48" s="266"/>
      <c r="CS48" s="266"/>
      <c r="CT48" s="266"/>
      <c r="CU48" s="266"/>
      <c r="CV48" s="266"/>
      <c r="CW48" s="266"/>
      <c r="CX48" s="266"/>
      <c r="CY48" s="266"/>
      <c r="CZ48" s="266"/>
      <c r="DA48" s="266"/>
      <c r="DB48" s="266"/>
      <c r="DC48" s="266"/>
      <c r="DD48" s="266"/>
      <c r="DE48" s="266"/>
      <c r="DF48" s="266"/>
      <c r="DG48" s="266"/>
      <c r="DH48" s="266"/>
      <c r="DI48" s="266"/>
      <c r="DJ48" s="266"/>
      <c r="DK48" s="266"/>
      <c r="DL48" s="266"/>
    </row>
    <row r="49" spans="1:116" x14ac:dyDescent="0.35">
      <c r="A49" s="267" t="s">
        <v>907</v>
      </c>
      <c r="B49" s="268" t="s">
        <v>10159</v>
      </c>
      <c r="C49" s="271">
        <v>0.29277097899999999</v>
      </c>
      <c r="D49" s="272">
        <v>11</v>
      </c>
      <c r="E49" s="271">
        <v>0.02</v>
      </c>
      <c r="F49" s="271">
        <v>9.0500000000000007</v>
      </c>
      <c r="G49" s="271">
        <v>0.28514079650000002</v>
      </c>
      <c r="H49" s="271">
        <v>47.2</v>
      </c>
      <c r="I49" s="272">
        <v>0</v>
      </c>
      <c r="J49" s="272">
        <f>IFERROR(VLOOKUP($B49,'Core Indicators'!$E$3:$EU$906,147,FALSE),"x")</f>
        <v>100</v>
      </c>
      <c r="K49" s="273">
        <v>0.43657729000000001</v>
      </c>
      <c r="L49" s="271">
        <v>8.4499999999999993</v>
      </c>
      <c r="M49" s="272">
        <v>91</v>
      </c>
      <c r="N49" s="272">
        <v>55</v>
      </c>
      <c r="O49" s="272">
        <f>IFERROR(VLOOKUP(B49,'Core Indicators'!$E$3:$G$9906,3,FALSE),"x")</f>
        <v>5212000</v>
      </c>
      <c r="P49" s="272">
        <v>51060</v>
      </c>
      <c r="Q49" s="266"/>
      <c r="R49" s="266"/>
      <c r="S49" s="266"/>
      <c r="T49" s="266"/>
      <c r="U49" s="266"/>
      <c r="V49" s="266"/>
      <c r="W49" s="266"/>
      <c r="X49" s="266"/>
      <c r="Y49" s="266"/>
      <c r="Z49" s="266"/>
      <c r="AA49" s="266"/>
      <c r="AB49" s="266"/>
      <c r="AC49" s="266"/>
      <c r="AD49" s="266"/>
      <c r="AE49" s="266"/>
      <c r="AF49" s="266"/>
      <c r="AG49" s="266"/>
      <c r="AH49" s="266"/>
      <c r="AI49" s="266"/>
      <c r="AJ49" s="266"/>
      <c r="AK49" s="266"/>
      <c r="AL49" s="266"/>
      <c r="AM49" s="266"/>
      <c r="AN49" s="266"/>
      <c r="AO49" s="266"/>
      <c r="AP49" s="266"/>
      <c r="AQ49" s="266"/>
      <c r="AR49" s="266"/>
      <c r="AS49" s="266"/>
      <c r="AT49" s="266"/>
      <c r="AU49" s="266"/>
      <c r="AV49" s="266"/>
      <c r="AW49" s="266"/>
      <c r="AX49" s="266"/>
      <c r="AY49" s="266"/>
      <c r="AZ49" s="266"/>
      <c r="BA49" s="266"/>
      <c r="BB49" s="266"/>
      <c r="BC49" s="266"/>
      <c r="BD49" s="266"/>
      <c r="BE49" s="266"/>
      <c r="BF49" s="266"/>
      <c r="BG49" s="266"/>
      <c r="BH49" s="266"/>
      <c r="BI49" s="266"/>
      <c r="BJ49" s="266"/>
      <c r="BK49" s="266"/>
      <c r="BL49" s="266"/>
      <c r="BM49" s="266"/>
      <c r="BN49" s="266"/>
      <c r="BO49" s="266"/>
      <c r="BP49" s="266"/>
      <c r="BQ49" s="266"/>
      <c r="BR49" s="266"/>
      <c r="BS49" s="266"/>
      <c r="BT49" s="266"/>
      <c r="BU49" s="266"/>
      <c r="BV49" s="266"/>
      <c r="BW49" s="266"/>
      <c r="BX49" s="266"/>
      <c r="BY49" s="266"/>
      <c r="BZ49" s="266"/>
      <c r="CA49" s="266"/>
      <c r="CB49" s="266"/>
      <c r="CC49" s="266"/>
      <c r="CD49" s="266"/>
      <c r="CE49" s="266"/>
      <c r="CF49" s="266"/>
      <c r="CG49" s="266"/>
      <c r="CH49" s="266"/>
      <c r="CI49" s="266"/>
      <c r="CJ49" s="266"/>
      <c r="CK49" s="266"/>
      <c r="CL49" s="266"/>
      <c r="CM49" s="266"/>
      <c r="CN49" s="266"/>
      <c r="CO49" s="266"/>
      <c r="CP49" s="266"/>
      <c r="CQ49" s="266"/>
      <c r="CR49" s="266"/>
      <c r="CS49" s="266"/>
      <c r="CT49" s="266"/>
      <c r="CU49" s="266"/>
      <c r="CV49" s="266"/>
      <c r="CW49" s="266"/>
      <c r="CX49" s="266"/>
      <c r="CY49" s="266"/>
      <c r="CZ49" s="266"/>
      <c r="DA49" s="266"/>
      <c r="DB49" s="266"/>
      <c r="DC49" s="266"/>
      <c r="DD49" s="266"/>
      <c r="DE49" s="266"/>
      <c r="DF49" s="266"/>
      <c r="DG49" s="266"/>
      <c r="DH49" s="266"/>
      <c r="DI49" s="266"/>
      <c r="DJ49" s="266"/>
      <c r="DK49" s="266"/>
      <c r="DL49" s="266"/>
    </row>
    <row r="50" spans="1:116" x14ac:dyDescent="0.35">
      <c r="A50" s="267" t="s">
        <v>10160</v>
      </c>
      <c r="B50" s="268" t="s">
        <v>10161</v>
      </c>
      <c r="C50" s="271">
        <v>0.46023803670000002</v>
      </c>
      <c r="D50" s="272">
        <v>0</v>
      </c>
      <c r="E50" s="271">
        <v>0</v>
      </c>
      <c r="F50" s="271">
        <v>3.266666667</v>
      </c>
      <c r="G50" s="271">
        <v>0.31249158030000002</v>
      </c>
      <c r="H50" s="271" t="s">
        <v>17</v>
      </c>
      <c r="I50" s="272">
        <v>2</v>
      </c>
      <c r="J50" s="272" t="str">
        <f>IFERROR(VLOOKUP($B50,'Core Indicators'!$E$3:$EU$906,147,FALSE),"x")</f>
        <v>x</v>
      </c>
      <c r="K50" s="273">
        <v>-0.45963495999999998</v>
      </c>
      <c r="L50" s="271">
        <v>3.38</v>
      </c>
      <c r="M50" s="272">
        <v>12</v>
      </c>
      <c r="N50" s="272">
        <v>42</v>
      </c>
      <c r="O50" s="272" t="str">
        <f>IFERROR(VLOOKUP(B50,'Core Indicators'!$E$3:$G$9906,3,FALSE),"x")</f>
        <v>x</v>
      </c>
      <c r="P50" s="272">
        <v>103800</v>
      </c>
      <c r="Q50" s="266"/>
      <c r="R50" s="266"/>
      <c r="S50" s="266"/>
      <c r="T50" s="266"/>
      <c r="U50" s="266"/>
      <c r="V50" s="266"/>
      <c r="W50" s="266"/>
      <c r="X50" s="266"/>
      <c r="Y50" s="266"/>
      <c r="Z50" s="266"/>
      <c r="AA50" s="266"/>
      <c r="AB50" s="266"/>
      <c r="AC50" s="266"/>
      <c r="AD50" s="266"/>
      <c r="AE50" s="266"/>
      <c r="AF50" s="266"/>
      <c r="AG50" s="266"/>
      <c r="AH50" s="266"/>
      <c r="AI50" s="266"/>
      <c r="AJ50" s="266"/>
      <c r="AK50" s="266"/>
      <c r="AL50" s="266"/>
      <c r="AM50" s="266"/>
      <c r="AN50" s="266"/>
      <c r="AO50" s="266"/>
      <c r="AP50" s="266"/>
      <c r="AQ50" s="266"/>
      <c r="AR50" s="266"/>
      <c r="AS50" s="266"/>
      <c r="AT50" s="266"/>
      <c r="AU50" s="266"/>
      <c r="AV50" s="266"/>
      <c r="AW50" s="266"/>
      <c r="AX50" s="266"/>
      <c r="AY50" s="266"/>
      <c r="AZ50" s="266"/>
      <c r="BA50" s="266"/>
      <c r="BB50" s="266"/>
      <c r="BC50" s="266"/>
      <c r="BD50" s="266"/>
      <c r="BE50" s="266"/>
      <c r="BF50" s="266"/>
      <c r="BG50" s="266"/>
      <c r="BH50" s="266"/>
      <c r="BI50" s="266"/>
      <c r="BJ50" s="266"/>
      <c r="BK50" s="266"/>
      <c r="BL50" s="266"/>
      <c r="BM50" s="266"/>
      <c r="BN50" s="266"/>
      <c r="BO50" s="266"/>
      <c r="BP50" s="266"/>
      <c r="BQ50" s="266"/>
      <c r="BR50" s="266"/>
      <c r="BS50" s="266"/>
      <c r="BT50" s="266"/>
      <c r="BU50" s="266"/>
      <c r="BV50" s="266"/>
      <c r="BW50" s="266"/>
      <c r="BX50" s="266"/>
      <c r="BY50" s="266"/>
      <c r="BZ50" s="266"/>
      <c r="CA50" s="266"/>
      <c r="CB50" s="266"/>
      <c r="CC50" s="266"/>
      <c r="CD50" s="266"/>
      <c r="CE50" s="266"/>
      <c r="CF50" s="266"/>
      <c r="CG50" s="266"/>
      <c r="CH50" s="266"/>
      <c r="CI50" s="266"/>
      <c r="CJ50" s="266"/>
      <c r="CK50" s="266"/>
      <c r="CL50" s="266"/>
      <c r="CM50" s="266"/>
      <c r="CN50" s="266"/>
      <c r="CO50" s="266"/>
      <c r="CP50" s="266"/>
      <c r="CQ50" s="266"/>
      <c r="CR50" s="266"/>
      <c r="CS50" s="266"/>
      <c r="CT50" s="266"/>
      <c r="CU50" s="266"/>
      <c r="CV50" s="266"/>
      <c r="CW50" s="266"/>
      <c r="CX50" s="266"/>
      <c r="CY50" s="266"/>
      <c r="CZ50" s="266"/>
      <c r="DA50" s="266"/>
      <c r="DB50" s="266"/>
      <c r="DC50" s="266"/>
      <c r="DD50" s="266"/>
      <c r="DE50" s="266"/>
      <c r="DF50" s="266"/>
      <c r="DG50" s="266"/>
      <c r="DH50" s="266"/>
      <c r="DI50" s="266"/>
      <c r="DJ50" s="266"/>
      <c r="DK50" s="266"/>
      <c r="DL50" s="266"/>
    </row>
    <row r="51" spans="1:116" x14ac:dyDescent="0.35">
      <c r="A51" s="267" t="s">
        <v>10162</v>
      </c>
      <c r="B51" s="268" t="s">
        <v>10163</v>
      </c>
      <c r="C51" s="271" t="s">
        <v>17</v>
      </c>
      <c r="D51" s="272" t="s">
        <v>17</v>
      </c>
      <c r="E51" s="271" t="s">
        <v>17</v>
      </c>
      <c r="F51" s="271" t="s">
        <v>17</v>
      </c>
      <c r="G51" s="271" t="s">
        <v>17</v>
      </c>
      <c r="H51" s="271" t="s">
        <v>17</v>
      </c>
      <c r="I51" s="272" t="s">
        <v>17</v>
      </c>
      <c r="J51" s="272" t="str">
        <f>IFERROR(VLOOKUP($B51,'Core Indicators'!$E$3:$EU$906,147,FALSE),"x")</f>
        <v>x</v>
      </c>
      <c r="K51" s="273">
        <v>0.72119528099999997</v>
      </c>
      <c r="L51" s="271" t="s">
        <v>17</v>
      </c>
      <c r="M51" s="272" t="s">
        <v>17</v>
      </c>
      <c r="N51" s="272" t="s">
        <v>17</v>
      </c>
      <c r="O51" s="272" t="str">
        <f>IFERROR(VLOOKUP(B51,'Core Indicators'!$E$3:$G$9906,3,FALSE),"x")</f>
        <v>x</v>
      </c>
      <c r="P51" s="272" t="s">
        <v>17</v>
      </c>
      <c r="Q51" s="266"/>
      <c r="R51" s="266"/>
      <c r="S51" s="266"/>
      <c r="T51" s="266"/>
      <c r="U51" s="266"/>
      <c r="V51" s="266"/>
      <c r="W51" s="266"/>
      <c r="X51" s="266"/>
      <c r="Y51" s="266"/>
      <c r="Z51" s="266"/>
      <c r="AA51" s="266"/>
      <c r="AB51" s="266"/>
      <c r="AC51" s="266"/>
      <c r="AD51" s="266"/>
      <c r="AE51" s="266"/>
      <c r="AF51" s="266"/>
      <c r="AG51" s="266"/>
      <c r="AH51" s="266"/>
      <c r="AI51" s="266"/>
      <c r="AJ51" s="266"/>
      <c r="AK51" s="266"/>
      <c r="AL51" s="266"/>
      <c r="AM51" s="266"/>
      <c r="AN51" s="266"/>
      <c r="AO51" s="266"/>
      <c r="AP51" s="266"/>
      <c r="AQ51" s="266"/>
      <c r="AR51" s="266"/>
      <c r="AS51" s="266"/>
      <c r="AT51" s="266"/>
      <c r="AU51" s="266"/>
      <c r="AV51" s="266"/>
      <c r="AW51" s="266"/>
      <c r="AX51" s="266"/>
      <c r="AY51" s="266"/>
      <c r="AZ51" s="266"/>
      <c r="BA51" s="266"/>
      <c r="BB51" s="266"/>
      <c r="BC51" s="266"/>
      <c r="BD51" s="266"/>
      <c r="BE51" s="266"/>
      <c r="BF51" s="266"/>
      <c r="BG51" s="266"/>
      <c r="BH51" s="266"/>
      <c r="BI51" s="266"/>
      <c r="BJ51" s="266"/>
      <c r="BK51" s="266"/>
      <c r="BL51" s="266"/>
      <c r="BM51" s="266"/>
      <c r="BN51" s="266"/>
      <c r="BO51" s="266"/>
      <c r="BP51" s="266"/>
      <c r="BQ51" s="266"/>
      <c r="BR51" s="266"/>
      <c r="BS51" s="266"/>
      <c r="BT51" s="266"/>
      <c r="BU51" s="266"/>
      <c r="BV51" s="266"/>
      <c r="BW51" s="266"/>
      <c r="BX51" s="266"/>
      <c r="BY51" s="266"/>
      <c r="BZ51" s="266"/>
      <c r="CA51" s="266"/>
      <c r="CB51" s="266"/>
      <c r="CC51" s="266"/>
      <c r="CD51" s="266"/>
      <c r="CE51" s="266"/>
      <c r="CF51" s="266"/>
      <c r="CG51" s="266"/>
      <c r="CH51" s="266"/>
      <c r="CI51" s="266"/>
      <c r="CJ51" s="266"/>
      <c r="CK51" s="266"/>
      <c r="CL51" s="266"/>
      <c r="CM51" s="266"/>
      <c r="CN51" s="266"/>
      <c r="CO51" s="266"/>
      <c r="CP51" s="266"/>
      <c r="CQ51" s="266"/>
      <c r="CR51" s="266"/>
      <c r="CS51" s="266"/>
      <c r="CT51" s="266"/>
      <c r="CU51" s="266"/>
      <c r="CV51" s="266"/>
      <c r="CW51" s="266"/>
      <c r="CX51" s="266"/>
      <c r="CY51" s="266"/>
      <c r="CZ51" s="266"/>
      <c r="DA51" s="266"/>
      <c r="DB51" s="266"/>
      <c r="DC51" s="266"/>
      <c r="DD51" s="266"/>
      <c r="DE51" s="266"/>
      <c r="DF51" s="266"/>
      <c r="DG51" s="266"/>
      <c r="DH51" s="266"/>
      <c r="DI51" s="266"/>
      <c r="DJ51" s="266"/>
      <c r="DK51" s="266"/>
      <c r="DL51" s="266"/>
    </row>
    <row r="52" spans="1:116" x14ac:dyDescent="0.35">
      <c r="A52" s="267" t="s">
        <v>10164</v>
      </c>
      <c r="B52" s="268" t="s">
        <v>10165</v>
      </c>
      <c r="C52" s="271">
        <v>0.32759997839999999</v>
      </c>
      <c r="D52" s="272">
        <v>11</v>
      </c>
      <c r="E52" s="271">
        <v>0</v>
      </c>
      <c r="F52" s="271" t="s">
        <v>17</v>
      </c>
      <c r="G52" s="271">
        <v>8.6124699200000002E-2</v>
      </c>
      <c r="H52" s="271">
        <v>32.700000000000003</v>
      </c>
      <c r="I52" s="272">
        <v>2</v>
      </c>
      <c r="J52" s="272" t="str">
        <f>IFERROR(VLOOKUP($B52,'Core Indicators'!$E$3:$EU$906,147,FALSE),"x")</f>
        <v>x</v>
      </c>
      <c r="K52" s="273">
        <v>0.57079851599999998</v>
      </c>
      <c r="L52" s="271" t="s">
        <v>17</v>
      </c>
      <c r="M52" s="272">
        <v>92</v>
      </c>
      <c r="N52" s="272">
        <v>53</v>
      </c>
      <c r="O52" s="272" t="str">
        <f>IFERROR(VLOOKUP(B52,'Core Indicators'!$E$3:$G$9906,3,FALSE),"x")</f>
        <v>x</v>
      </c>
      <c r="P52" s="272">
        <v>9240</v>
      </c>
      <c r="Q52" s="266"/>
      <c r="R52" s="266"/>
      <c r="S52" s="266"/>
      <c r="T52" s="266"/>
      <c r="U52" s="266"/>
      <c r="V52" s="266"/>
      <c r="W52" s="266"/>
      <c r="X52" s="266"/>
      <c r="Y52" s="266"/>
      <c r="Z52" s="266"/>
      <c r="AA52" s="266"/>
      <c r="AB52" s="266"/>
      <c r="AC52" s="266"/>
      <c r="AD52" s="266"/>
      <c r="AE52" s="266"/>
      <c r="AF52" s="266"/>
      <c r="AG52" s="266"/>
      <c r="AH52" s="266"/>
      <c r="AI52" s="266"/>
      <c r="AJ52" s="266"/>
      <c r="AK52" s="266"/>
      <c r="AL52" s="266"/>
      <c r="AM52" s="266"/>
      <c r="AN52" s="266"/>
      <c r="AO52" s="266"/>
      <c r="AP52" s="266"/>
      <c r="AQ52" s="266"/>
      <c r="AR52" s="266"/>
      <c r="AS52" s="266"/>
      <c r="AT52" s="266"/>
      <c r="AU52" s="266"/>
      <c r="AV52" s="266"/>
      <c r="AW52" s="266"/>
      <c r="AX52" s="266"/>
      <c r="AY52" s="266"/>
      <c r="AZ52" s="266"/>
      <c r="BA52" s="266"/>
      <c r="BB52" s="266"/>
      <c r="BC52" s="266"/>
      <c r="BD52" s="266"/>
      <c r="BE52" s="266"/>
      <c r="BF52" s="266"/>
      <c r="BG52" s="266"/>
      <c r="BH52" s="266"/>
      <c r="BI52" s="266"/>
      <c r="BJ52" s="266"/>
      <c r="BK52" s="266"/>
      <c r="BL52" s="266"/>
      <c r="BM52" s="266"/>
      <c r="BN52" s="266"/>
      <c r="BO52" s="266"/>
      <c r="BP52" s="266"/>
      <c r="BQ52" s="266"/>
      <c r="BR52" s="266"/>
      <c r="BS52" s="266"/>
      <c r="BT52" s="266"/>
      <c r="BU52" s="266"/>
      <c r="BV52" s="266"/>
      <c r="BW52" s="266"/>
      <c r="BX52" s="266"/>
      <c r="BY52" s="266"/>
      <c r="BZ52" s="266"/>
      <c r="CA52" s="266"/>
      <c r="CB52" s="266"/>
      <c r="CC52" s="266"/>
      <c r="CD52" s="266"/>
      <c r="CE52" s="266"/>
      <c r="CF52" s="266"/>
      <c r="CG52" s="266"/>
      <c r="CH52" s="266"/>
      <c r="CI52" s="266"/>
      <c r="CJ52" s="266"/>
      <c r="CK52" s="266"/>
      <c r="CL52" s="266"/>
      <c r="CM52" s="266"/>
      <c r="CN52" s="266"/>
      <c r="CO52" s="266"/>
      <c r="CP52" s="266"/>
      <c r="CQ52" s="266"/>
      <c r="CR52" s="266"/>
      <c r="CS52" s="266"/>
      <c r="CT52" s="266"/>
      <c r="CU52" s="266"/>
      <c r="CV52" s="266"/>
      <c r="CW52" s="266"/>
      <c r="CX52" s="266"/>
      <c r="CY52" s="266"/>
      <c r="CZ52" s="266"/>
      <c r="DA52" s="266"/>
      <c r="DB52" s="266"/>
      <c r="DC52" s="266"/>
      <c r="DD52" s="266"/>
      <c r="DE52" s="266"/>
      <c r="DF52" s="266"/>
      <c r="DG52" s="266"/>
      <c r="DH52" s="266"/>
      <c r="DI52" s="266"/>
      <c r="DJ52" s="266"/>
      <c r="DK52" s="266"/>
      <c r="DL52" s="266"/>
    </row>
    <row r="53" spans="1:116" x14ac:dyDescent="0.35">
      <c r="A53" s="267" t="s">
        <v>4785</v>
      </c>
      <c r="B53" s="268" t="s">
        <v>10166</v>
      </c>
      <c r="C53" s="271">
        <v>5.5215994400000003E-2</v>
      </c>
      <c r="D53" s="272">
        <v>11</v>
      </c>
      <c r="E53" s="271">
        <v>5.7000000000000002E-2</v>
      </c>
      <c r="F53" s="271">
        <v>9.1999999999999993</v>
      </c>
      <c r="G53" s="271">
        <v>0.1374148355</v>
      </c>
      <c r="H53" s="271">
        <v>25</v>
      </c>
      <c r="I53" s="272">
        <v>0</v>
      </c>
      <c r="J53" s="272">
        <f>IFERROR(VLOOKUP($B53,'Core Indicators'!$E$3:$EU$906,147,FALSE),"x")</f>
        <v>0</v>
      </c>
      <c r="K53" s="273">
        <v>1.100805759</v>
      </c>
      <c r="L53" s="271">
        <v>9.2100000000000009</v>
      </c>
      <c r="M53" s="272">
        <v>94</v>
      </c>
      <c r="N53" s="272">
        <v>57</v>
      </c>
      <c r="O53" s="272">
        <f>IFERROR(VLOOKUP(B53,'Core Indicators'!$E$3:$G$9906,3,FALSE),"x")</f>
        <v>11254000</v>
      </c>
      <c r="P53" s="272">
        <v>77186.8</v>
      </c>
      <c r="Q53" s="266"/>
      <c r="R53" s="266"/>
      <c r="S53" s="266"/>
      <c r="T53" s="266"/>
      <c r="U53" s="266"/>
      <c r="V53" s="266"/>
      <c r="W53" s="266"/>
      <c r="X53" s="266"/>
      <c r="Y53" s="266"/>
      <c r="Z53" s="266"/>
      <c r="AA53" s="266"/>
      <c r="AB53" s="266"/>
      <c r="AC53" s="266"/>
      <c r="AD53" s="266"/>
      <c r="AE53" s="266"/>
      <c r="AF53" s="266"/>
      <c r="AG53" s="266"/>
      <c r="AH53" s="266"/>
      <c r="AI53" s="266"/>
      <c r="AJ53" s="266"/>
      <c r="AK53" s="266"/>
      <c r="AL53" s="266"/>
      <c r="AM53" s="266"/>
      <c r="AN53" s="266"/>
      <c r="AO53" s="266"/>
      <c r="AP53" s="266"/>
      <c r="AQ53" s="266"/>
      <c r="AR53" s="266"/>
      <c r="AS53" s="266"/>
      <c r="AT53" s="266"/>
      <c r="AU53" s="266"/>
      <c r="AV53" s="266"/>
      <c r="AW53" s="266"/>
      <c r="AX53" s="266"/>
      <c r="AY53" s="266"/>
      <c r="AZ53" s="266"/>
      <c r="BA53" s="266"/>
      <c r="BB53" s="266"/>
      <c r="BC53" s="266"/>
      <c r="BD53" s="266"/>
      <c r="BE53" s="266"/>
      <c r="BF53" s="266"/>
      <c r="BG53" s="266"/>
      <c r="BH53" s="266"/>
      <c r="BI53" s="266"/>
      <c r="BJ53" s="266"/>
      <c r="BK53" s="266"/>
      <c r="BL53" s="266"/>
      <c r="BM53" s="266"/>
      <c r="BN53" s="266"/>
      <c r="BO53" s="266"/>
      <c r="BP53" s="266"/>
      <c r="BQ53" s="266"/>
      <c r="BR53" s="266"/>
      <c r="BS53" s="266"/>
      <c r="BT53" s="266"/>
      <c r="BU53" s="266"/>
      <c r="BV53" s="266"/>
      <c r="BW53" s="266"/>
      <c r="BX53" s="266"/>
      <c r="BY53" s="266"/>
      <c r="BZ53" s="266"/>
      <c r="CA53" s="266"/>
      <c r="CB53" s="266"/>
      <c r="CC53" s="266"/>
      <c r="CD53" s="266"/>
      <c r="CE53" s="266"/>
      <c r="CF53" s="266"/>
      <c r="CG53" s="266"/>
      <c r="CH53" s="266"/>
      <c r="CI53" s="266"/>
      <c r="CJ53" s="266"/>
      <c r="CK53" s="266"/>
      <c r="CL53" s="266"/>
      <c r="CM53" s="266"/>
      <c r="CN53" s="266"/>
      <c r="CO53" s="266"/>
      <c r="CP53" s="266"/>
      <c r="CQ53" s="266"/>
      <c r="CR53" s="266"/>
      <c r="CS53" s="266"/>
      <c r="CT53" s="266"/>
      <c r="CU53" s="266"/>
      <c r="CV53" s="266"/>
      <c r="CW53" s="266"/>
      <c r="CX53" s="266"/>
      <c r="CY53" s="266"/>
      <c r="CZ53" s="266"/>
      <c r="DA53" s="266"/>
      <c r="DB53" s="266"/>
      <c r="DC53" s="266"/>
      <c r="DD53" s="266"/>
      <c r="DE53" s="266"/>
      <c r="DF53" s="266"/>
      <c r="DG53" s="266"/>
      <c r="DH53" s="266"/>
      <c r="DI53" s="266"/>
      <c r="DJ53" s="266"/>
      <c r="DK53" s="266"/>
      <c r="DL53" s="266"/>
    </row>
    <row r="54" spans="1:116" x14ac:dyDescent="0.35">
      <c r="A54" s="267" t="s">
        <v>10167</v>
      </c>
      <c r="B54" s="268" t="s">
        <v>10168</v>
      </c>
      <c r="C54" s="271">
        <v>0</v>
      </c>
      <c r="D54" s="272">
        <v>11</v>
      </c>
      <c r="E54" s="271">
        <v>0</v>
      </c>
      <c r="F54" s="271" t="s">
        <v>17</v>
      </c>
      <c r="G54" s="271">
        <v>8.3537887399999997E-2</v>
      </c>
      <c r="H54" s="271">
        <v>31.9</v>
      </c>
      <c r="I54" s="272">
        <v>3</v>
      </c>
      <c r="J54" s="272" t="str">
        <f>IFERROR(VLOOKUP($B54,'Core Indicators'!$E$3:$EU$906,147,FALSE),"x")</f>
        <v>x</v>
      </c>
      <c r="K54" s="273">
        <v>1.5331543679999999</v>
      </c>
      <c r="L54" s="271" t="s">
        <v>17</v>
      </c>
      <c r="M54" s="272">
        <v>93</v>
      </c>
      <c r="N54" s="272">
        <v>78</v>
      </c>
      <c r="O54" s="272" t="str">
        <f>IFERROR(VLOOKUP(B54,'Core Indicators'!$E$3:$G$9906,3,FALSE),"x")</f>
        <v>x</v>
      </c>
      <c r="P54" s="272">
        <v>349390</v>
      </c>
      <c r="Q54" s="266"/>
      <c r="R54" s="266"/>
      <c r="S54" s="266"/>
      <c r="T54" s="266"/>
      <c r="U54" s="266"/>
      <c r="V54" s="266"/>
      <c r="W54" s="266"/>
      <c r="X54" s="266"/>
      <c r="Y54" s="266"/>
      <c r="Z54" s="266"/>
      <c r="AA54" s="266"/>
      <c r="AB54" s="266"/>
      <c r="AC54" s="266"/>
      <c r="AD54" s="266"/>
      <c r="AE54" s="266"/>
      <c r="AF54" s="266"/>
      <c r="AG54" s="266"/>
      <c r="AH54" s="266"/>
      <c r="AI54" s="266"/>
      <c r="AJ54" s="266"/>
      <c r="AK54" s="266"/>
      <c r="AL54" s="266"/>
      <c r="AM54" s="266"/>
      <c r="AN54" s="266"/>
      <c r="AO54" s="266"/>
      <c r="AP54" s="266"/>
      <c r="AQ54" s="266"/>
      <c r="AR54" s="266"/>
      <c r="AS54" s="266"/>
      <c r="AT54" s="266"/>
      <c r="AU54" s="266"/>
      <c r="AV54" s="266"/>
      <c r="AW54" s="266"/>
      <c r="AX54" s="266"/>
      <c r="AY54" s="266"/>
      <c r="AZ54" s="266"/>
      <c r="BA54" s="266"/>
      <c r="BB54" s="266"/>
      <c r="BC54" s="266"/>
      <c r="BD54" s="266"/>
      <c r="BE54" s="266"/>
      <c r="BF54" s="266"/>
      <c r="BG54" s="266"/>
      <c r="BH54" s="266"/>
      <c r="BI54" s="266"/>
      <c r="BJ54" s="266"/>
      <c r="BK54" s="266"/>
      <c r="BL54" s="266"/>
      <c r="BM54" s="266"/>
      <c r="BN54" s="266"/>
      <c r="BO54" s="266"/>
      <c r="BP54" s="266"/>
      <c r="BQ54" s="266"/>
      <c r="BR54" s="266"/>
      <c r="BS54" s="266"/>
      <c r="BT54" s="266"/>
      <c r="BU54" s="266"/>
      <c r="BV54" s="266"/>
      <c r="BW54" s="266"/>
      <c r="BX54" s="266"/>
      <c r="BY54" s="266"/>
      <c r="BZ54" s="266"/>
      <c r="CA54" s="266"/>
      <c r="CB54" s="266"/>
      <c r="CC54" s="266"/>
      <c r="CD54" s="266"/>
      <c r="CE54" s="266"/>
      <c r="CF54" s="266"/>
      <c r="CG54" s="266"/>
      <c r="CH54" s="266"/>
      <c r="CI54" s="266"/>
      <c r="CJ54" s="266"/>
      <c r="CK54" s="266"/>
      <c r="CL54" s="266"/>
      <c r="CM54" s="266"/>
      <c r="CN54" s="266"/>
      <c r="CO54" s="266"/>
      <c r="CP54" s="266"/>
      <c r="CQ54" s="266"/>
      <c r="CR54" s="266"/>
      <c r="CS54" s="266"/>
      <c r="CT54" s="266"/>
      <c r="CU54" s="266"/>
      <c r="CV54" s="266"/>
      <c r="CW54" s="266"/>
      <c r="CX54" s="266"/>
      <c r="CY54" s="266"/>
      <c r="CZ54" s="266"/>
      <c r="DA54" s="266"/>
      <c r="DB54" s="266"/>
      <c r="DC54" s="266"/>
      <c r="DD54" s="266"/>
      <c r="DE54" s="266"/>
      <c r="DF54" s="266"/>
      <c r="DG54" s="266"/>
      <c r="DH54" s="266"/>
      <c r="DI54" s="266"/>
      <c r="DJ54" s="266"/>
      <c r="DK54" s="266"/>
      <c r="DL54" s="266"/>
    </row>
    <row r="55" spans="1:116" x14ac:dyDescent="0.35">
      <c r="A55" s="267" t="s">
        <v>849</v>
      </c>
      <c r="B55" s="268" t="s">
        <v>10169</v>
      </c>
      <c r="C55" s="271">
        <v>0.56789997659999991</v>
      </c>
      <c r="D55" s="272">
        <v>6</v>
      </c>
      <c r="E55" s="271">
        <v>0</v>
      </c>
      <c r="F55" s="271">
        <v>3.6166666670000001</v>
      </c>
      <c r="G55" s="271" t="s">
        <v>17</v>
      </c>
      <c r="H55" s="271">
        <v>41.6</v>
      </c>
      <c r="I55" s="272">
        <v>1</v>
      </c>
      <c r="J55" s="272">
        <f>IFERROR(VLOOKUP($B55,'Core Indicators'!$E$3:$EU$906,147,FALSE),"x")</f>
        <v>48</v>
      </c>
      <c r="K55" s="273">
        <v>-1.1020444629999999</v>
      </c>
      <c r="L55" s="271">
        <v>3.93</v>
      </c>
      <c r="M55" s="272">
        <v>24</v>
      </c>
      <c r="N55" s="272">
        <v>30</v>
      </c>
      <c r="O55" s="272">
        <f>IFERROR(VLOOKUP(B55,'Core Indicators'!$E$3:$G$9906,3,FALSE),"x")</f>
        <v>1182000</v>
      </c>
      <c r="P55" s="272">
        <v>23180</v>
      </c>
      <c r="Q55" s="266"/>
      <c r="R55" s="266"/>
      <c r="S55" s="266"/>
      <c r="T55" s="266"/>
      <c r="U55" s="266"/>
      <c r="V55" s="266"/>
      <c r="W55" s="266"/>
      <c r="X55" s="266"/>
      <c r="Y55" s="266"/>
      <c r="Z55" s="266"/>
      <c r="AA55" s="266"/>
      <c r="AB55" s="266"/>
      <c r="AC55" s="266"/>
      <c r="AD55" s="266"/>
      <c r="AE55" s="266"/>
      <c r="AF55" s="266"/>
      <c r="AG55" s="266"/>
      <c r="AH55" s="266"/>
      <c r="AI55" s="266"/>
      <c r="AJ55" s="266"/>
      <c r="AK55" s="266"/>
      <c r="AL55" s="266"/>
      <c r="AM55" s="266"/>
      <c r="AN55" s="266"/>
      <c r="AO55" s="266"/>
      <c r="AP55" s="266"/>
      <c r="AQ55" s="266"/>
      <c r="AR55" s="266"/>
      <c r="AS55" s="266"/>
      <c r="AT55" s="266"/>
      <c r="AU55" s="266"/>
      <c r="AV55" s="266"/>
      <c r="AW55" s="266"/>
      <c r="AX55" s="266"/>
      <c r="AY55" s="266"/>
      <c r="AZ55" s="266"/>
      <c r="BA55" s="266"/>
      <c r="BB55" s="266"/>
      <c r="BC55" s="266"/>
      <c r="BD55" s="266"/>
      <c r="BE55" s="266"/>
      <c r="BF55" s="266"/>
      <c r="BG55" s="266"/>
      <c r="BH55" s="266"/>
      <c r="BI55" s="266"/>
      <c r="BJ55" s="266"/>
      <c r="BK55" s="266"/>
      <c r="BL55" s="266"/>
      <c r="BM55" s="266"/>
      <c r="BN55" s="266"/>
      <c r="BO55" s="266"/>
      <c r="BP55" s="266"/>
      <c r="BQ55" s="266"/>
      <c r="BR55" s="266"/>
      <c r="BS55" s="266"/>
      <c r="BT55" s="266"/>
      <c r="BU55" s="266"/>
      <c r="BV55" s="266"/>
      <c r="BW55" s="266"/>
      <c r="BX55" s="266"/>
      <c r="BY55" s="266"/>
      <c r="BZ55" s="266"/>
      <c r="CA55" s="266"/>
      <c r="CB55" s="266"/>
      <c r="CC55" s="266"/>
      <c r="CD55" s="266"/>
      <c r="CE55" s="266"/>
      <c r="CF55" s="266"/>
      <c r="CG55" s="266"/>
      <c r="CH55" s="266"/>
      <c r="CI55" s="266"/>
      <c r="CJ55" s="266"/>
      <c r="CK55" s="266"/>
      <c r="CL55" s="266"/>
      <c r="CM55" s="266"/>
      <c r="CN55" s="266"/>
      <c r="CO55" s="266"/>
      <c r="CP55" s="266"/>
      <c r="CQ55" s="266"/>
      <c r="CR55" s="266"/>
      <c r="CS55" s="266"/>
      <c r="CT55" s="266"/>
      <c r="CU55" s="266"/>
      <c r="CV55" s="266"/>
      <c r="CW55" s="266"/>
      <c r="CX55" s="266"/>
      <c r="CY55" s="266"/>
      <c r="CZ55" s="266"/>
      <c r="DA55" s="266"/>
      <c r="DB55" s="266"/>
      <c r="DC55" s="266"/>
      <c r="DD55" s="266"/>
      <c r="DE55" s="266"/>
      <c r="DF55" s="266"/>
      <c r="DG55" s="266"/>
      <c r="DH55" s="266"/>
      <c r="DI55" s="266"/>
      <c r="DJ55" s="266"/>
      <c r="DK55" s="266"/>
      <c r="DL55" s="266"/>
    </row>
    <row r="56" spans="1:116" x14ac:dyDescent="0.35">
      <c r="A56" s="267" t="s">
        <v>10170</v>
      </c>
      <c r="B56" s="268" t="s">
        <v>10171</v>
      </c>
      <c r="C56" s="271">
        <v>0</v>
      </c>
      <c r="D56" s="272">
        <v>13</v>
      </c>
      <c r="E56" s="271">
        <v>0</v>
      </c>
      <c r="F56" s="271" t="s">
        <v>17</v>
      </c>
      <c r="G56" s="271" t="s">
        <v>17</v>
      </c>
      <c r="H56" s="271" t="s">
        <v>17</v>
      </c>
      <c r="I56" s="272">
        <v>0</v>
      </c>
      <c r="J56" s="272" t="str">
        <f>IFERROR(VLOOKUP($B56,'Core Indicators'!$E$3:$EU$906,147,FALSE),"x")</f>
        <v>x</v>
      </c>
      <c r="K56" s="273">
        <v>0.73329377200000001</v>
      </c>
      <c r="L56" s="271" t="s">
        <v>17</v>
      </c>
      <c r="M56" s="272">
        <v>93</v>
      </c>
      <c r="N56" s="272">
        <v>56</v>
      </c>
      <c r="O56" s="272" t="str">
        <f>IFERROR(VLOOKUP(B56,'Core Indicators'!$E$3:$G$9906,3,FALSE),"x")</f>
        <v>x</v>
      </c>
      <c r="P56" s="272">
        <v>750</v>
      </c>
      <c r="Q56" s="266"/>
      <c r="R56" s="266"/>
      <c r="S56" s="266"/>
      <c r="T56" s="266"/>
      <c r="U56" s="266"/>
      <c r="V56" s="266"/>
      <c r="W56" s="266"/>
      <c r="X56" s="266"/>
      <c r="Y56" s="266"/>
      <c r="Z56" s="266"/>
      <c r="AA56" s="266"/>
      <c r="AB56" s="266"/>
      <c r="AC56" s="266"/>
      <c r="AD56" s="266"/>
      <c r="AE56" s="266"/>
      <c r="AF56" s="266"/>
      <c r="AG56" s="266"/>
      <c r="AH56" s="266"/>
      <c r="AI56" s="266"/>
      <c r="AJ56" s="266"/>
      <c r="AK56" s="266"/>
      <c r="AL56" s="266"/>
      <c r="AM56" s="266"/>
      <c r="AN56" s="266"/>
      <c r="AO56" s="266"/>
      <c r="AP56" s="266"/>
      <c r="AQ56" s="266"/>
      <c r="AR56" s="266"/>
      <c r="AS56" s="266"/>
      <c r="AT56" s="266"/>
      <c r="AU56" s="266"/>
      <c r="AV56" s="266"/>
      <c r="AW56" s="266"/>
      <c r="AX56" s="266"/>
      <c r="AY56" s="266"/>
      <c r="AZ56" s="266"/>
      <c r="BA56" s="266"/>
      <c r="BB56" s="266"/>
      <c r="BC56" s="266"/>
      <c r="BD56" s="266"/>
      <c r="BE56" s="266"/>
      <c r="BF56" s="266"/>
      <c r="BG56" s="266"/>
      <c r="BH56" s="266"/>
      <c r="BI56" s="266"/>
      <c r="BJ56" s="266"/>
      <c r="BK56" s="266"/>
      <c r="BL56" s="266"/>
      <c r="BM56" s="266"/>
      <c r="BN56" s="266"/>
      <c r="BO56" s="266"/>
      <c r="BP56" s="266"/>
      <c r="BQ56" s="266"/>
      <c r="BR56" s="266"/>
      <c r="BS56" s="266"/>
      <c r="BT56" s="266"/>
      <c r="BU56" s="266"/>
      <c r="BV56" s="266"/>
      <c r="BW56" s="266"/>
      <c r="BX56" s="266"/>
      <c r="BY56" s="266"/>
      <c r="BZ56" s="266"/>
      <c r="CA56" s="266"/>
      <c r="CB56" s="266"/>
      <c r="CC56" s="266"/>
      <c r="CD56" s="266"/>
      <c r="CE56" s="266"/>
      <c r="CF56" s="266"/>
      <c r="CG56" s="266"/>
      <c r="CH56" s="266"/>
      <c r="CI56" s="266"/>
      <c r="CJ56" s="266"/>
      <c r="CK56" s="266"/>
      <c r="CL56" s="266"/>
      <c r="CM56" s="266"/>
      <c r="CN56" s="266"/>
      <c r="CO56" s="266"/>
      <c r="CP56" s="266"/>
      <c r="CQ56" s="266"/>
      <c r="CR56" s="266"/>
      <c r="CS56" s="266"/>
      <c r="CT56" s="266"/>
      <c r="CU56" s="266"/>
      <c r="CV56" s="266"/>
      <c r="CW56" s="266"/>
      <c r="CX56" s="266"/>
      <c r="CY56" s="266"/>
      <c r="CZ56" s="266"/>
      <c r="DA56" s="266"/>
      <c r="DB56" s="266"/>
      <c r="DC56" s="266"/>
      <c r="DD56" s="266"/>
      <c r="DE56" s="266"/>
      <c r="DF56" s="266"/>
      <c r="DG56" s="266"/>
      <c r="DH56" s="266"/>
      <c r="DI56" s="266"/>
      <c r="DJ56" s="266"/>
      <c r="DK56" s="266"/>
      <c r="DL56" s="266"/>
    </row>
    <row r="57" spans="1:116" x14ac:dyDescent="0.35">
      <c r="A57" s="267" t="s">
        <v>10172</v>
      </c>
      <c r="B57" s="268" t="s">
        <v>10173</v>
      </c>
      <c r="C57" s="271">
        <v>0</v>
      </c>
      <c r="D57" s="272">
        <v>12</v>
      </c>
      <c r="E57" s="271">
        <v>0</v>
      </c>
      <c r="F57" s="271" t="s">
        <v>17</v>
      </c>
      <c r="G57" s="271">
        <v>3.95971736E-2</v>
      </c>
      <c r="H57" s="271">
        <v>28.2</v>
      </c>
      <c r="I57" s="272">
        <v>0</v>
      </c>
      <c r="J57" s="272" t="str">
        <f>IFERROR(VLOOKUP($B57,'Core Indicators'!$E$3:$EU$906,147,FALSE),"x")</f>
        <v>x</v>
      </c>
      <c r="K57" s="273">
        <v>1.9003081319999999</v>
      </c>
      <c r="L57" s="271" t="s">
        <v>17</v>
      </c>
      <c r="M57" s="272">
        <v>97</v>
      </c>
      <c r="N57" s="272">
        <v>90</v>
      </c>
      <c r="O57" s="272" t="str">
        <f>IFERROR(VLOOKUP(B57,'Core Indicators'!$E$3:$G$9906,3,FALSE),"x")</f>
        <v>x</v>
      </c>
      <c r="P57" s="272">
        <v>40000</v>
      </c>
      <c r="Q57" s="266"/>
      <c r="R57" s="266"/>
      <c r="S57" s="266"/>
      <c r="T57" s="266"/>
      <c r="U57" s="266"/>
      <c r="V57" s="266"/>
      <c r="W57" s="266"/>
      <c r="X57" s="266"/>
      <c r="Y57" s="266"/>
      <c r="Z57" s="266"/>
      <c r="AA57" s="266"/>
      <c r="AB57" s="266"/>
      <c r="AC57" s="266"/>
      <c r="AD57" s="266"/>
      <c r="AE57" s="266"/>
      <c r="AF57" s="266"/>
      <c r="AG57" s="266"/>
      <c r="AH57" s="266"/>
      <c r="AI57" s="266"/>
      <c r="AJ57" s="266"/>
      <c r="AK57" s="266"/>
      <c r="AL57" s="266"/>
      <c r="AM57" s="266"/>
      <c r="AN57" s="266"/>
      <c r="AO57" s="266"/>
      <c r="AP57" s="266"/>
      <c r="AQ57" s="266"/>
      <c r="AR57" s="266"/>
      <c r="AS57" s="266"/>
      <c r="AT57" s="266"/>
      <c r="AU57" s="266"/>
      <c r="AV57" s="266"/>
      <c r="AW57" s="266"/>
      <c r="AX57" s="266"/>
      <c r="AY57" s="266"/>
      <c r="AZ57" s="266"/>
      <c r="BA57" s="266"/>
      <c r="BB57" s="266"/>
      <c r="BC57" s="266"/>
      <c r="BD57" s="266"/>
      <c r="BE57" s="266"/>
      <c r="BF57" s="266"/>
      <c r="BG57" s="266"/>
      <c r="BH57" s="266"/>
      <c r="BI57" s="266"/>
      <c r="BJ57" s="266"/>
      <c r="BK57" s="266"/>
      <c r="BL57" s="266"/>
      <c r="BM57" s="266"/>
      <c r="BN57" s="266"/>
      <c r="BO57" s="266"/>
      <c r="BP57" s="266"/>
      <c r="BQ57" s="266"/>
      <c r="BR57" s="266"/>
      <c r="BS57" s="266"/>
      <c r="BT57" s="266"/>
      <c r="BU57" s="266"/>
      <c r="BV57" s="266"/>
      <c r="BW57" s="266"/>
      <c r="BX57" s="266"/>
      <c r="BY57" s="266"/>
      <c r="BZ57" s="266"/>
      <c r="CA57" s="266"/>
      <c r="CB57" s="266"/>
      <c r="CC57" s="266"/>
      <c r="CD57" s="266"/>
      <c r="CE57" s="266"/>
      <c r="CF57" s="266"/>
      <c r="CG57" s="266"/>
      <c r="CH57" s="266"/>
      <c r="CI57" s="266"/>
      <c r="CJ57" s="266"/>
      <c r="CK57" s="266"/>
      <c r="CL57" s="266"/>
      <c r="CM57" s="266"/>
      <c r="CN57" s="266"/>
      <c r="CO57" s="266"/>
      <c r="CP57" s="266"/>
      <c r="CQ57" s="266"/>
      <c r="CR57" s="266"/>
      <c r="CS57" s="266"/>
      <c r="CT57" s="266"/>
      <c r="CU57" s="266"/>
      <c r="CV57" s="266"/>
      <c r="CW57" s="266"/>
      <c r="CX57" s="266"/>
      <c r="CY57" s="266"/>
      <c r="CZ57" s="266"/>
      <c r="DA57" s="266"/>
      <c r="DB57" s="266"/>
      <c r="DC57" s="266"/>
      <c r="DD57" s="266"/>
      <c r="DE57" s="266"/>
      <c r="DF57" s="266"/>
      <c r="DG57" s="266"/>
      <c r="DH57" s="266"/>
      <c r="DI57" s="266"/>
      <c r="DJ57" s="266"/>
      <c r="DK57" s="266"/>
      <c r="DL57" s="266"/>
    </row>
    <row r="58" spans="1:116" x14ac:dyDescent="0.35">
      <c r="A58" s="267" t="s">
        <v>921</v>
      </c>
      <c r="B58" s="268" t="s">
        <v>10174</v>
      </c>
      <c r="C58" s="271">
        <v>0</v>
      </c>
      <c r="D58" s="272">
        <v>7</v>
      </c>
      <c r="E58" s="271">
        <v>7.0000000000000007E-2</v>
      </c>
      <c r="F58" s="271">
        <v>7.25</v>
      </c>
      <c r="G58" s="271">
        <v>0.4532722515</v>
      </c>
      <c r="H58" s="271">
        <v>37</v>
      </c>
      <c r="I58" s="272">
        <v>0</v>
      </c>
      <c r="J58" s="272" t="str">
        <f>IFERROR(VLOOKUP($B58,'Core Indicators'!$E$3:$EU$906,147,FALSE),"x")</f>
        <v>x</v>
      </c>
      <c r="K58" s="273">
        <v>-9.2175311999999995E-2</v>
      </c>
      <c r="L58" s="271">
        <v>6.77</v>
      </c>
      <c r="M58" s="272">
        <v>68</v>
      </c>
      <c r="N58" s="272">
        <v>35</v>
      </c>
      <c r="O58" s="272">
        <f>IFERROR(VLOOKUP(B58,'Core Indicators'!$E$3:$G$9906,3,FALSE),"x")</f>
        <v>11333000</v>
      </c>
      <c r="P58" s="272">
        <v>47531</v>
      </c>
      <c r="Q58" s="266"/>
      <c r="R58" s="266"/>
      <c r="S58" s="266"/>
      <c r="T58" s="266"/>
      <c r="U58" s="266"/>
      <c r="V58" s="266"/>
      <c r="W58" s="266"/>
      <c r="X58" s="266"/>
      <c r="Y58" s="266"/>
      <c r="Z58" s="266"/>
      <c r="AA58" s="266"/>
      <c r="AB58" s="266"/>
      <c r="AC58" s="266"/>
      <c r="AD58" s="266"/>
      <c r="AE58" s="266"/>
      <c r="AF58" s="266"/>
      <c r="AG58" s="266"/>
      <c r="AH58" s="266"/>
      <c r="AI58" s="266"/>
      <c r="AJ58" s="266"/>
      <c r="AK58" s="266"/>
      <c r="AL58" s="266"/>
      <c r="AM58" s="266"/>
      <c r="AN58" s="266"/>
      <c r="AO58" s="266"/>
      <c r="AP58" s="266"/>
      <c r="AQ58" s="266"/>
      <c r="AR58" s="266"/>
      <c r="AS58" s="266"/>
      <c r="AT58" s="266"/>
      <c r="AU58" s="266"/>
      <c r="AV58" s="266"/>
      <c r="AW58" s="266"/>
      <c r="AX58" s="266"/>
      <c r="AY58" s="266"/>
      <c r="AZ58" s="266"/>
      <c r="BA58" s="266"/>
      <c r="BB58" s="266"/>
      <c r="BC58" s="266"/>
      <c r="BD58" s="266"/>
      <c r="BE58" s="266"/>
      <c r="BF58" s="266"/>
      <c r="BG58" s="266"/>
      <c r="BH58" s="266"/>
      <c r="BI58" s="266"/>
      <c r="BJ58" s="266"/>
      <c r="BK58" s="266"/>
      <c r="BL58" s="266"/>
      <c r="BM58" s="266"/>
      <c r="BN58" s="266"/>
      <c r="BO58" s="266"/>
      <c r="BP58" s="266"/>
      <c r="BQ58" s="266"/>
      <c r="BR58" s="266"/>
      <c r="BS58" s="266"/>
      <c r="BT58" s="266"/>
      <c r="BU58" s="266"/>
      <c r="BV58" s="266"/>
      <c r="BW58" s="266"/>
      <c r="BX58" s="266"/>
      <c r="BY58" s="266"/>
      <c r="BZ58" s="266"/>
      <c r="CA58" s="266"/>
      <c r="CB58" s="266"/>
      <c r="CC58" s="266"/>
      <c r="CD58" s="266"/>
      <c r="CE58" s="266"/>
      <c r="CF58" s="266"/>
      <c r="CG58" s="266"/>
      <c r="CH58" s="266"/>
      <c r="CI58" s="266"/>
      <c r="CJ58" s="266"/>
      <c r="CK58" s="266"/>
      <c r="CL58" s="266"/>
      <c r="CM58" s="266"/>
      <c r="CN58" s="266"/>
      <c r="CO58" s="266"/>
      <c r="CP58" s="266"/>
      <c r="CQ58" s="266"/>
      <c r="CR58" s="266"/>
      <c r="CS58" s="266"/>
      <c r="CT58" s="266"/>
      <c r="CU58" s="266"/>
      <c r="CV58" s="266"/>
      <c r="CW58" s="266"/>
      <c r="CX58" s="266"/>
      <c r="CY58" s="266"/>
      <c r="CZ58" s="266"/>
      <c r="DA58" s="266"/>
      <c r="DB58" s="266"/>
      <c r="DC58" s="266"/>
      <c r="DD58" s="266"/>
      <c r="DE58" s="266"/>
      <c r="DF58" s="266"/>
      <c r="DG58" s="266"/>
      <c r="DH58" s="266"/>
      <c r="DI58" s="266"/>
      <c r="DJ58" s="266"/>
      <c r="DK58" s="266"/>
      <c r="DL58" s="266"/>
    </row>
    <row r="59" spans="1:116" x14ac:dyDescent="0.35">
      <c r="A59" s="267" t="s">
        <v>180</v>
      </c>
      <c r="B59" s="268" t="s">
        <v>10175</v>
      </c>
      <c r="C59" s="271">
        <v>0.40319995809999998</v>
      </c>
      <c r="D59" s="272">
        <v>3</v>
      </c>
      <c r="E59" s="271">
        <v>0.27</v>
      </c>
      <c r="F59" s="271">
        <v>4.5999999999999996</v>
      </c>
      <c r="G59" s="271">
        <v>0.44306804239999997</v>
      </c>
      <c r="H59" s="271">
        <v>27.6</v>
      </c>
      <c r="I59" s="272">
        <v>2</v>
      </c>
      <c r="J59" s="272">
        <f>IFERROR(VLOOKUP($B59,'Core Indicators'!$E$3:$EU$906,147,FALSE),"x")</f>
        <v>886</v>
      </c>
      <c r="K59" s="273">
        <v>-0.83247268200000002</v>
      </c>
      <c r="L59" s="271">
        <v>5</v>
      </c>
      <c r="M59" s="272">
        <v>32</v>
      </c>
      <c r="N59" s="272">
        <v>36</v>
      </c>
      <c r="O59" s="272">
        <f>IFERROR(VLOOKUP(B59,'Core Indicators'!$E$3:$G$9906,3,FALSE),"x")</f>
        <v>47061000</v>
      </c>
      <c r="P59" s="272">
        <v>2381741</v>
      </c>
      <c r="Q59" s="266"/>
      <c r="R59" s="266"/>
      <c r="S59" s="266"/>
      <c r="T59" s="266"/>
      <c r="U59" s="266"/>
      <c r="V59" s="266"/>
      <c r="W59" s="266"/>
      <c r="X59" s="266"/>
      <c r="Y59" s="266"/>
      <c r="Z59" s="266"/>
      <c r="AA59" s="266"/>
      <c r="AB59" s="266"/>
      <c r="AC59" s="266"/>
      <c r="AD59" s="266"/>
      <c r="AE59" s="266"/>
      <c r="AF59" s="266"/>
      <c r="AG59" s="266"/>
      <c r="AH59" s="266"/>
      <c r="AI59" s="266"/>
      <c r="AJ59" s="266"/>
      <c r="AK59" s="266"/>
      <c r="AL59" s="266"/>
      <c r="AM59" s="266"/>
      <c r="AN59" s="266"/>
      <c r="AO59" s="266"/>
      <c r="AP59" s="266"/>
      <c r="AQ59" s="266"/>
      <c r="AR59" s="266"/>
      <c r="AS59" s="266"/>
      <c r="AT59" s="266"/>
      <c r="AU59" s="266"/>
      <c r="AV59" s="266"/>
      <c r="AW59" s="266"/>
      <c r="AX59" s="266"/>
      <c r="AY59" s="266"/>
      <c r="AZ59" s="266"/>
      <c r="BA59" s="266"/>
      <c r="BB59" s="266"/>
      <c r="BC59" s="266"/>
      <c r="BD59" s="266"/>
      <c r="BE59" s="266"/>
      <c r="BF59" s="266"/>
      <c r="BG59" s="266"/>
      <c r="BH59" s="266"/>
      <c r="BI59" s="266"/>
      <c r="BJ59" s="266"/>
      <c r="BK59" s="266"/>
      <c r="BL59" s="266"/>
      <c r="BM59" s="266"/>
      <c r="BN59" s="266"/>
      <c r="BO59" s="266"/>
      <c r="BP59" s="266"/>
      <c r="BQ59" s="266"/>
      <c r="BR59" s="266"/>
      <c r="BS59" s="266"/>
      <c r="BT59" s="266"/>
      <c r="BU59" s="266"/>
      <c r="BV59" s="266"/>
      <c r="BW59" s="266"/>
      <c r="BX59" s="266"/>
      <c r="BY59" s="266"/>
      <c r="BZ59" s="266"/>
      <c r="CA59" s="266"/>
      <c r="CB59" s="266"/>
      <c r="CC59" s="266"/>
      <c r="CD59" s="266"/>
      <c r="CE59" s="266"/>
      <c r="CF59" s="266"/>
      <c r="CG59" s="266"/>
      <c r="CH59" s="266"/>
      <c r="CI59" s="266"/>
      <c r="CJ59" s="266"/>
      <c r="CK59" s="266"/>
      <c r="CL59" s="266"/>
      <c r="CM59" s="266"/>
      <c r="CN59" s="266"/>
      <c r="CO59" s="266"/>
      <c r="CP59" s="266"/>
      <c r="CQ59" s="266"/>
      <c r="CR59" s="266"/>
      <c r="CS59" s="266"/>
      <c r="CT59" s="266"/>
      <c r="CU59" s="266"/>
      <c r="CV59" s="266"/>
      <c r="CW59" s="266"/>
      <c r="CX59" s="266"/>
      <c r="CY59" s="266"/>
      <c r="CZ59" s="266"/>
      <c r="DA59" s="266"/>
      <c r="DB59" s="266"/>
      <c r="DC59" s="266"/>
      <c r="DD59" s="266"/>
      <c r="DE59" s="266"/>
      <c r="DF59" s="266"/>
      <c r="DG59" s="266"/>
      <c r="DH59" s="266"/>
      <c r="DI59" s="266"/>
      <c r="DJ59" s="266"/>
      <c r="DK59" s="266"/>
      <c r="DL59" s="266"/>
    </row>
    <row r="60" spans="1:116" x14ac:dyDescent="0.35">
      <c r="A60" s="267" t="s">
        <v>1137</v>
      </c>
      <c r="B60" s="268" t="s">
        <v>10176</v>
      </c>
      <c r="C60" s="271">
        <v>0.32659999670000001</v>
      </c>
      <c r="D60" s="272">
        <v>9</v>
      </c>
      <c r="E60" s="271">
        <v>0.31</v>
      </c>
      <c r="F60" s="271">
        <v>6.6</v>
      </c>
      <c r="G60" s="271">
        <v>0.38886860010000002</v>
      </c>
      <c r="H60" s="271">
        <v>45.5</v>
      </c>
      <c r="I60" s="272">
        <v>3</v>
      </c>
      <c r="J60" s="272">
        <f>IFERROR(VLOOKUP($B60,'Core Indicators'!$E$3:$EU$906,147,FALSE),"x")</f>
        <v>0</v>
      </c>
      <c r="K60" s="273">
        <v>-0.62022411799999999</v>
      </c>
      <c r="L60" s="271">
        <v>6.14</v>
      </c>
      <c r="M60" s="272">
        <v>67</v>
      </c>
      <c r="N60" s="272">
        <v>34</v>
      </c>
      <c r="O60" s="272">
        <f>IFERROR(VLOOKUP(B60,'Core Indicators'!$E$3:$G$9906,3,FALSE),"x")</f>
        <v>18190000</v>
      </c>
      <c r="P60" s="272">
        <v>248360</v>
      </c>
      <c r="Q60" s="266"/>
      <c r="R60" s="266"/>
      <c r="S60" s="266"/>
      <c r="T60" s="266"/>
      <c r="U60" s="266"/>
      <c r="V60" s="266"/>
      <c r="W60" s="266"/>
      <c r="X60" s="266"/>
      <c r="Y60" s="266"/>
      <c r="Z60" s="266"/>
      <c r="AA60" s="266"/>
      <c r="AB60" s="266"/>
      <c r="AC60" s="266"/>
      <c r="AD60" s="266"/>
      <c r="AE60" s="266"/>
      <c r="AF60" s="266"/>
      <c r="AG60" s="266"/>
      <c r="AH60" s="266"/>
      <c r="AI60" s="266"/>
      <c r="AJ60" s="266"/>
      <c r="AK60" s="266"/>
      <c r="AL60" s="266"/>
      <c r="AM60" s="266"/>
      <c r="AN60" s="266"/>
      <c r="AO60" s="266"/>
      <c r="AP60" s="266"/>
      <c r="AQ60" s="266"/>
      <c r="AR60" s="266"/>
      <c r="AS60" s="266"/>
      <c r="AT60" s="266"/>
      <c r="AU60" s="266"/>
      <c r="AV60" s="266"/>
      <c r="AW60" s="266"/>
      <c r="AX60" s="266"/>
      <c r="AY60" s="266"/>
      <c r="AZ60" s="266"/>
      <c r="BA60" s="266"/>
      <c r="BB60" s="266"/>
      <c r="BC60" s="266"/>
      <c r="BD60" s="266"/>
      <c r="BE60" s="266"/>
      <c r="BF60" s="266"/>
      <c r="BG60" s="266"/>
      <c r="BH60" s="266"/>
      <c r="BI60" s="266"/>
      <c r="BJ60" s="266"/>
      <c r="BK60" s="266"/>
      <c r="BL60" s="266"/>
      <c r="BM60" s="266"/>
      <c r="BN60" s="266"/>
      <c r="BO60" s="266"/>
      <c r="BP60" s="266"/>
      <c r="BQ60" s="266"/>
      <c r="BR60" s="266"/>
      <c r="BS60" s="266"/>
      <c r="BT60" s="266"/>
      <c r="BU60" s="266"/>
      <c r="BV60" s="266"/>
      <c r="BW60" s="266"/>
      <c r="BX60" s="266"/>
      <c r="BY60" s="266"/>
      <c r="BZ60" s="266"/>
      <c r="CA60" s="266"/>
      <c r="CB60" s="266"/>
      <c r="CC60" s="266"/>
      <c r="CD60" s="266"/>
      <c r="CE60" s="266"/>
      <c r="CF60" s="266"/>
      <c r="CG60" s="266"/>
      <c r="CH60" s="266"/>
      <c r="CI60" s="266"/>
      <c r="CJ60" s="266"/>
      <c r="CK60" s="266"/>
      <c r="CL60" s="266"/>
      <c r="CM60" s="266"/>
      <c r="CN60" s="266"/>
      <c r="CO60" s="266"/>
      <c r="CP60" s="266"/>
      <c r="CQ60" s="266"/>
      <c r="CR60" s="266"/>
      <c r="CS60" s="266"/>
      <c r="CT60" s="266"/>
      <c r="CU60" s="266"/>
      <c r="CV60" s="266"/>
      <c r="CW60" s="266"/>
      <c r="CX60" s="266"/>
      <c r="CY60" s="266"/>
      <c r="CZ60" s="266"/>
      <c r="DA60" s="266"/>
      <c r="DB60" s="266"/>
      <c r="DC60" s="266"/>
      <c r="DD60" s="266"/>
      <c r="DE60" s="266"/>
      <c r="DF60" s="266"/>
      <c r="DG60" s="266"/>
      <c r="DH60" s="266"/>
      <c r="DI60" s="266"/>
      <c r="DJ60" s="266"/>
      <c r="DK60" s="266"/>
      <c r="DL60" s="266"/>
    </row>
    <row r="61" spans="1:116" x14ac:dyDescent="0.35">
      <c r="A61" s="267" t="s">
        <v>3983</v>
      </c>
      <c r="B61" s="268" t="s">
        <v>10177</v>
      </c>
      <c r="C61" s="271">
        <v>0.16379995159999999</v>
      </c>
      <c r="D61" s="272">
        <v>3</v>
      </c>
      <c r="E61" s="271">
        <v>0.09</v>
      </c>
      <c r="F61" s="271">
        <v>3.4166666669999999</v>
      </c>
      <c r="G61" s="271">
        <v>0.44973590689999998</v>
      </c>
      <c r="H61" s="271">
        <v>31.5</v>
      </c>
      <c r="I61" s="272">
        <v>3</v>
      </c>
      <c r="J61" s="272">
        <f>IFERROR(VLOOKUP($B61,'Core Indicators'!$E$3:$EU$906,147,FALSE),"x")</f>
        <v>1</v>
      </c>
      <c r="K61" s="273">
        <v>-0.26377266599999999</v>
      </c>
      <c r="L61" s="271">
        <v>3.94</v>
      </c>
      <c r="M61" s="272">
        <v>18</v>
      </c>
      <c r="N61" s="272">
        <v>35</v>
      </c>
      <c r="O61" s="272">
        <f>IFERROR(VLOOKUP(B61,'Core Indicators'!$E$3:$G$9906,3,FALSE),"x")</f>
        <v>117174000</v>
      </c>
      <c r="P61" s="272">
        <v>995450</v>
      </c>
      <c r="Q61" s="266"/>
      <c r="R61" s="266"/>
      <c r="S61" s="266"/>
      <c r="T61" s="266"/>
      <c r="U61" s="266"/>
      <c r="V61" s="266"/>
      <c r="W61" s="266"/>
      <c r="X61" s="266"/>
      <c r="Y61" s="266"/>
      <c r="Z61" s="266"/>
      <c r="AA61" s="266"/>
      <c r="AB61" s="266"/>
      <c r="AC61" s="266"/>
      <c r="AD61" s="266"/>
      <c r="AE61" s="266"/>
      <c r="AF61" s="266"/>
      <c r="AG61" s="266"/>
      <c r="AH61" s="266"/>
      <c r="AI61" s="266"/>
      <c r="AJ61" s="266"/>
      <c r="AK61" s="266"/>
      <c r="AL61" s="266"/>
      <c r="AM61" s="266"/>
      <c r="AN61" s="266"/>
      <c r="AO61" s="266"/>
      <c r="AP61" s="266"/>
      <c r="AQ61" s="266"/>
      <c r="AR61" s="266"/>
      <c r="AS61" s="266"/>
      <c r="AT61" s="266"/>
      <c r="AU61" s="266"/>
      <c r="AV61" s="266"/>
      <c r="AW61" s="266"/>
      <c r="AX61" s="266"/>
      <c r="AY61" s="266"/>
      <c r="AZ61" s="266"/>
      <c r="BA61" s="266"/>
      <c r="BB61" s="266"/>
      <c r="BC61" s="266"/>
      <c r="BD61" s="266"/>
      <c r="BE61" s="266"/>
      <c r="BF61" s="266"/>
      <c r="BG61" s="266"/>
      <c r="BH61" s="266"/>
      <c r="BI61" s="266"/>
      <c r="BJ61" s="266"/>
      <c r="BK61" s="266"/>
      <c r="BL61" s="266"/>
      <c r="BM61" s="266"/>
      <c r="BN61" s="266"/>
      <c r="BO61" s="266"/>
      <c r="BP61" s="266"/>
      <c r="BQ61" s="266"/>
      <c r="BR61" s="266"/>
      <c r="BS61" s="266"/>
      <c r="BT61" s="266"/>
      <c r="BU61" s="266"/>
      <c r="BV61" s="266"/>
      <c r="BW61" s="266"/>
      <c r="BX61" s="266"/>
      <c r="BY61" s="266"/>
      <c r="BZ61" s="266"/>
      <c r="CA61" s="266"/>
      <c r="CB61" s="266"/>
      <c r="CC61" s="266"/>
      <c r="CD61" s="266"/>
      <c r="CE61" s="266"/>
      <c r="CF61" s="266"/>
      <c r="CG61" s="266"/>
      <c r="CH61" s="266"/>
      <c r="CI61" s="266"/>
      <c r="CJ61" s="266"/>
      <c r="CK61" s="266"/>
      <c r="CL61" s="266"/>
      <c r="CM61" s="266"/>
      <c r="CN61" s="266"/>
      <c r="CO61" s="266"/>
      <c r="CP61" s="266"/>
      <c r="CQ61" s="266"/>
      <c r="CR61" s="266"/>
      <c r="CS61" s="266"/>
      <c r="CT61" s="266"/>
      <c r="CU61" s="266"/>
      <c r="CV61" s="266"/>
      <c r="CW61" s="266"/>
      <c r="CX61" s="266"/>
      <c r="CY61" s="266"/>
      <c r="CZ61" s="266"/>
      <c r="DA61" s="266"/>
      <c r="DB61" s="266"/>
      <c r="DC61" s="266"/>
      <c r="DD61" s="266"/>
      <c r="DE61" s="266"/>
      <c r="DF61" s="266"/>
      <c r="DG61" s="266"/>
      <c r="DH61" s="266"/>
      <c r="DI61" s="266"/>
      <c r="DJ61" s="266"/>
      <c r="DK61" s="266"/>
      <c r="DL61" s="266"/>
    </row>
    <row r="62" spans="1:116" x14ac:dyDescent="0.35">
      <c r="A62" s="267" t="s">
        <v>4961</v>
      </c>
      <c r="B62" s="268" t="s">
        <v>10178</v>
      </c>
      <c r="C62" s="271">
        <v>0.61300002149999999</v>
      </c>
      <c r="D62" s="272">
        <v>0</v>
      </c>
      <c r="E62" s="271">
        <v>0</v>
      </c>
      <c r="F62" s="271">
        <v>2.016666667</v>
      </c>
      <c r="G62" s="271" t="s">
        <v>17</v>
      </c>
      <c r="H62" s="271" t="s">
        <v>17</v>
      </c>
      <c r="I62" s="272">
        <v>4</v>
      </c>
      <c r="J62" s="272">
        <f>IFERROR(VLOOKUP($B62,'Core Indicators'!$E$3:$EU$906,147,FALSE),"x")</f>
        <v>0</v>
      </c>
      <c r="K62" s="273">
        <v>-1.7713862659999999</v>
      </c>
      <c r="L62" s="271">
        <v>1.62</v>
      </c>
      <c r="M62" s="272">
        <v>3</v>
      </c>
      <c r="N62" s="272">
        <v>21</v>
      </c>
      <c r="O62" s="272">
        <f>IFERROR(VLOOKUP(B62,'Core Indicators'!$E$3:$G$9906,3,FALSE),"x")</f>
        <v>3749000</v>
      </c>
      <c r="P62" s="272">
        <v>121040.8</v>
      </c>
      <c r="Q62" s="266"/>
      <c r="R62" s="266"/>
      <c r="S62" s="266"/>
      <c r="T62" s="266"/>
      <c r="U62" s="266"/>
      <c r="V62" s="266"/>
      <c r="W62" s="266"/>
      <c r="X62" s="266"/>
      <c r="Y62" s="266"/>
      <c r="Z62" s="266"/>
      <c r="AA62" s="266"/>
      <c r="AB62" s="266"/>
      <c r="AC62" s="266"/>
      <c r="AD62" s="266"/>
      <c r="AE62" s="266"/>
      <c r="AF62" s="266"/>
      <c r="AG62" s="266"/>
      <c r="AH62" s="266"/>
      <c r="AI62" s="266"/>
      <c r="AJ62" s="266"/>
      <c r="AK62" s="266"/>
      <c r="AL62" s="266"/>
      <c r="AM62" s="266"/>
      <c r="AN62" s="266"/>
      <c r="AO62" s="266"/>
      <c r="AP62" s="266"/>
      <c r="AQ62" s="266"/>
      <c r="AR62" s="266"/>
      <c r="AS62" s="266"/>
      <c r="AT62" s="266"/>
      <c r="AU62" s="266"/>
      <c r="AV62" s="266"/>
      <c r="AW62" s="266"/>
      <c r="AX62" s="266"/>
      <c r="AY62" s="266"/>
      <c r="AZ62" s="266"/>
      <c r="BA62" s="266"/>
      <c r="BB62" s="266"/>
      <c r="BC62" s="266"/>
      <c r="BD62" s="266"/>
      <c r="BE62" s="266"/>
      <c r="BF62" s="266"/>
      <c r="BG62" s="266"/>
      <c r="BH62" s="266"/>
      <c r="BI62" s="266"/>
      <c r="BJ62" s="266"/>
      <c r="BK62" s="266"/>
      <c r="BL62" s="266"/>
      <c r="BM62" s="266"/>
      <c r="BN62" s="266"/>
      <c r="BO62" s="266"/>
      <c r="BP62" s="266"/>
      <c r="BQ62" s="266"/>
      <c r="BR62" s="266"/>
      <c r="BS62" s="266"/>
      <c r="BT62" s="266"/>
      <c r="BU62" s="266"/>
      <c r="BV62" s="266"/>
      <c r="BW62" s="266"/>
      <c r="BX62" s="266"/>
      <c r="BY62" s="266"/>
      <c r="BZ62" s="266"/>
      <c r="CA62" s="266"/>
      <c r="CB62" s="266"/>
      <c r="CC62" s="266"/>
      <c r="CD62" s="266"/>
      <c r="CE62" s="266"/>
      <c r="CF62" s="266"/>
      <c r="CG62" s="266"/>
      <c r="CH62" s="266"/>
      <c r="CI62" s="266"/>
      <c r="CJ62" s="266"/>
      <c r="CK62" s="266"/>
      <c r="CL62" s="266"/>
      <c r="CM62" s="266"/>
      <c r="CN62" s="266"/>
      <c r="CO62" s="266"/>
      <c r="CP62" s="266"/>
      <c r="CQ62" s="266"/>
      <c r="CR62" s="266"/>
      <c r="CS62" s="266"/>
      <c r="CT62" s="266"/>
      <c r="CU62" s="266"/>
      <c r="CV62" s="266"/>
      <c r="CW62" s="266"/>
      <c r="CX62" s="266"/>
      <c r="CY62" s="266"/>
      <c r="CZ62" s="266"/>
      <c r="DA62" s="266"/>
      <c r="DB62" s="266"/>
      <c r="DC62" s="266"/>
      <c r="DD62" s="266"/>
      <c r="DE62" s="266"/>
      <c r="DF62" s="266"/>
      <c r="DG62" s="266"/>
      <c r="DH62" s="266"/>
      <c r="DI62" s="266"/>
      <c r="DJ62" s="266"/>
      <c r="DK62" s="266"/>
      <c r="DL62" s="266"/>
    </row>
    <row r="63" spans="1:116" x14ac:dyDescent="0.35">
      <c r="A63" s="267" t="s">
        <v>10179</v>
      </c>
      <c r="B63" s="268" t="s">
        <v>10180</v>
      </c>
      <c r="C63" s="271" t="s">
        <v>17</v>
      </c>
      <c r="D63" s="272" t="s">
        <v>17</v>
      </c>
      <c r="E63" s="271" t="s">
        <v>17</v>
      </c>
      <c r="F63" s="271" t="s">
        <v>17</v>
      </c>
      <c r="G63" s="271" t="s">
        <v>17</v>
      </c>
      <c r="H63" s="271" t="s">
        <v>17</v>
      </c>
      <c r="I63" s="272" t="s">
        <v>17</v>
      </c>
      <c r="J63" s="272" t="str">
        <f>IFERROR(VLOOKUP($B63,'Core Indicators'!$E$3:$EU$906,147,FALSE),"x")</f>
        <v>x</v>
      </c>
      <c r="K63" s="273" t="s">
        <v>17</v>
      </c>
      <c r="L63" s="271" t="s">
        <v>17</v>
      </c>
      <c r="M63" s="272">
        <v>4</v>
      </c>
      <c r="N63" s="272" t="s">
        <v>17</v>
      </c>
      <c r="O63" s="272" t="str">
        <f>IFERROR(VLOOKUP(B63,'Core Indicators'!$E$3:$G$9906,3,FALSE),"x")</f>
        <v>x</v>
      </c>
      <c r="P63" s="272" t="s">
        <v>17</v>
      </c>
      <c r="Q63" s="266"/>
      <c r="R63" s="266"/>
      <c r="S63" s="266"/>
      <c r="T63" s="266"/>
      <c r="U63" s="266"/>
      <c r="V63" s="266"/>
      <c r="W63" s="266"/>
      <c r="X63" s="266"/>
      <c r="Y63" s="266"/>
      <c r="Z63" s="266"/>
      <c r="AA63" s="266"/>
      <c r="AB63" s="266"/>
      <c r="AC63" s="266"/>
      <c r="AD63" s="266"/>
      <c r="AE63" s="266"/>
      <c r="AF63" s="266"/>
      <c r="AG63" s="266"/>
      <c r="AH63" s="266"/>
      <c r="AI63" s="266"/>
      <c r="AJ63" s="266"/>
      <c r="AK63" s="266"/>
      <c r="AL63" s="266"/>
      <c r="AM63" s="266"/>
      <c r="AN63" s="266"/>
      <c r="AO63" s="266"/>
      <c r="AP63" s="266"/>
      <c r="AQ63" s="266"/>
      <c r="AR63" s="266"/>
      <c r="AS63" s="266"/>
      <c r="AT63" s="266"/>
      <c r="AU63" s="266"/>
      <c r="AV63" s="266"/>
      <c r="AW63" s="266"/>
      <c r="AX63" s="266"/>
      <c r="AY63" s="266"/>
      <c r="AZ63" s="266"/>
      <c r="BA63" s="266"/>
      <c r="BB63" s="266"/>
      <c r="BC63" s="266"/>
      <c r="BD63" s="266"/>
      <c r="BE63" s="266"/>
      <c r="BF63" s="266"/>
      <c r="BG63" s="266"/>
      <c r="BH63" s="266"/>
      <c r="BI63" s="266"/>
      <c r="BJ63" s="266"/>
      <c r="BK63" s="266"/>
      <c r="BL63" s="266"/>
      <c r="BM63" s="266"/>
      <c r="BN63" s="266"/>
      <c r="BO63" s="266"/>
      <c r="BP63" s="266"/>
      <c r="BQ63" s="266"/>
      <c r="BR63" s="266"/>
      <c r="BS63" s="266"/>
      <c r="BT63" s="266"/>
      <c r="BU63" s="266"/>
      <c r="BV63" s="266"/>
      <c r="BW63" s="266"/>
      <c r="BX63" s="266"/>
      <c r="BY63" s="266"/>
      <c r="BZ63" s="266"/>
      <c r="CA63" s="266"/>
      <c r="CB63" s="266"/>
      <c r="CC63" s="266"/>
      <c r="CD63" s="266"/>
      <c r="CE63" s="266"/>
      <c r="CF63" s="266"/>
      <c r="CG63" s="266"/>
      <c r="CH63" s="266"/>
      <c r="CI63" s="266"/>
      <c r="CJ63" s="266"/>
      <c r="CK63" s="266"/>
      <c r="CL63" s="266"/>
      <c r="CM63" s="266"/>
      <c r="CN63" s="266"/>
      <c r="CO63" s="266"/>
      <c r="CP63" s="266"/>
      <c r="CQ63" s="266"/>
      <c r="CR63" s="266"/>
      <c r="CS63" s="266"/>
      <c r="CT63" s="266"/>
      <c r="CU63" s="266"/>
      <c r="CV63" s="266"/>
      <c r="CW63" s="266"/>
      <c r="CX63" s="266"/>
      <c r="CY63" s="266"/>
      <c r="CZ63" s="266"/>
      <c r="DA63" s="266"/>
      <c r="DB63" s="266"/>
      <c r="DC63" s="266"/>
      <c r="DD63" s="266"/>
      <c r="DE63" s="266"/>
      <c r="DF63" s="266"/>
      <c r="DG63" s="266"/>
      <c r="DH63" s="266"/>
      <c r="DI63" s="266"/>
      <c r="DJ63" s="266"/>
      <c r="DK63" s="266"/>
      <c r="DL63" s="266"/>
    </row>
    <row r="64" spans="1:116" x14ac:dyDescent="0.35">
      <c r="A64" s="267" t="s">
        <v>4100</v>
      </c>
      <c r="B64" s="268" t="s">
        <v>10181</v>
      </c>
      <c r="C64" s="271">
        <v>0.50216199039999998</v>
      </c>
      <c r="D64" s="272">
        <v>11</v>
      </c>
      <c r="E64" s="271">
        <v>0.30199999999999999</v>
      </c>
      <c r="F64" s="271" t="s">
        <v>17</v>
      </c>
      <c r="G64" s="271">
        <v>7.4110250799999999E-2</v>
      </c>
      <c r="H64" s="271">
        <v>34.700000000000003</v>
      </c>
      <c r="I64" s="272">
        <v>1</v>
      </c>
      <c r="J64" s="272">
        <f>IFERROR(VLOOKUP($B64,'Core Indicators'!$E$3:$EU$906,147,FALSE),"x")</f>
        <v>118</v>
      </c>
      <c r="K64" s="273">
        <v>0.79993212199999997</v>
      </c>
      <c r="L64" s="271" t="s">
        <v>17</v>
      </c>
      <c r="M64" s="272">
        <v>90</v>
      </c>
      <c r="N64" s="272">
        <v>60</v>
      </c>
      <c r="O64" s="272">
        <f>IFERROR(VLOOKUP(B64,'Core Indicators'!$E$3:$G$9906,3,FALSE),"x")</f>
        <v>47903000</v>
      </c>
      <c r="P64" s="272">
        <v>499733.2</v>
      </c>
      <c r="Q64" s="266"/>
      <c r="R64" s="266"/>
      <c r="S64" s="266"/>
      <c r="T64" s="266"/>
      <c r="U64" s="266"/>
      <c r="V64" s="266"/>
      <c r="W64" s="266"/>
      <c r="X64" s="266"/>
      <c r="Y64" s="266"/>
      <c r="Z64" s="266"/>
      <c r="AA64" s="266"/>
      <c r="AB64" s="266"/>
      <c r="AC64" s="266"/>
      <c r="AD64" s="266"/>
      <c r="AE64" s="266"/>
      <c r="AF64" s="266"/>
      <c r="AG64" s="266"/>
      <c r="AH64" s="266"/>
      <c r="AI64" s="266"/>
      <c r="AJ64" s="266"/>
      <c r="AK64" s="266"/>
      <c r="AL64" s="266"/>
      <c r="AM64" s="266"/>
      <c r="AN64" s="266"/>
      <c r="AO64" s="266"/>
      <c r="AP64" s="266"/>
      <c r="AQ64" s="266"/>
      <c r="AR64" s="266"/>
      <c r="AS64" s="266"/>
      <c r="AT64" s="266"/>
      <c r="AU64" s="266"/>
      <c r="AV64" s="266"/>
      <c r="AW64" s="266"/>
      <c r="AX64" s="266"/>
      <c r="AY64" s="266"/>
      <c r="AZ64" s="266"/>
      <c r="BA64" s="266"/>
      <c r="BB64" s="266"/>
      <c r="BC64" s="266"/>
      <c r="BD64" s="266"/>
      <c r="BE64" s="266"/>
      <c r="BF64" s="266"/>
      <c r="BG64" s="266"/>
      <c r="BH64" s="266"/>
      <c r="BI64" s="266"/>
      <c r="BJ64" s="266"/>
      <c r="BK64" s="266"/>
      <c r="BL64" s="266"/>
      <c r="BM64" s="266"/>
      <c r="BN64" s="266"/>
      <c r="BO64" s="266"/>
      <c r="BP64" s="266"/>
      <c r="BQ64" s="266"/>
      <c r="BR64" s="266"/>
      <c r="BS64" s="266"/>
      <c r="BT64" s="266"/>
      <c r="BU64" s="266"/>
      <c r="BV64" s="266"/>
      <c r="BW64" s="266"/>
      <c r="BX64" s="266"/>
      <c r="BY64" s="266"/>
      <c r="BZ64" s="266"/>
      <c r="CA64" s="266"/>
      <c r="CB64" s="266"/>
      <c r="CC64" s="266"/>
      <c r="CD64" s="266"/>
      <c r="CE64" s="266"/>
      <c r="CF64" s="266"/>
      <c r="CG64" s="266"/>
      <c r="CH64" s="266"/>
      <c r="CI64" s="266"/>
      <c r="CJ64" s="266"/>
      <c r="CK64" s="266"/>
      <c r="CL64" s="266"/>
      <c r="CM64" s="266"/>
      <c r="CN64" s="266"/>
      <c r="CO64" s="266"/>
      <c r="CP64" s="266"/>
      <c r="CQ64" s="266"/>
      <c r="CR64" s="266"/>
      <c r="CS64" s="266"/>
      <c r="CT64" s="266"/>
      <c r="CU64" s="266"/>
      <c r="CV64" s="266"/>
      <c r="CW64" s="266"/>
      <c r="CX64" s="266"/>
      <c r="CY64" s="266"/>
      <c r="CZ64" s="266"/>
      <c r="DA64" s="266"/>
      <c r="DB64" s="266"/>
      <c r="DC64" s="266"/>
      <c r="DD64" s="266"/>
      <c r="DE64" s="266"/>
      <c r="DF64" s="266"/>
      <c r="DG64" s="266"/>
      <c r="DH64" s="266"/>
      <c r="DI64" s="266"/>
      <c r="DJ64" s="266"/>
      <c r="DK64" s="266"/>
      <c r="DL64" s="266"/>
    </row>
    <row r="65" spans="1:116" x14ac:dyDescent="0.35">
      <c r="A65" s="267" t="s">
        <v>4037</v>
      </c>
      <c r="B65" s="268" t="s">
        <v>10182</v>
      </c>
      <c r="C65" s="271">
        <v>0.47281296659999988</v>
      </c>
      <c r="D65" s="272">
        <v>13</v>
      </c>
      <c r="E65" s="271">
        <v>0.28999999999999998</v>
      </c>
      <c r="F65" s="271">
        <v>9.75</v>
      </c>
      <c r="G65" s="271">
        <v>9.12578624E-2</v>
      </c>
      <c r="H65" s="271">
        <v>30.3</v>
      </c>
      <c r="I65" s="272">
        <v>0</v>
      </c>
      <c r="J65" s="272">
        <f>IFERROR(VLOOKUP($B65,'Core Indicators'!$E$3:$EU$906,147,FALSE),"x")</f>
        <v>0</v>
      </c>
      <c r="K65" s="273">
        <v>1.426389098</v>
      </c>
      <c r="L65" s="271">
        <v>9.52</v>
      </c>
      <c r="M65" s="272">
        <v>95</v>
      </c>
      <c r="N65" s="272">
        <v>76</v>
      </c>
      <c r="O65" s="272">
        <f>IFERROR(VLOOKUP(B65,'Core Indicators'!$E$3:$G$9906,3,FALSE),"x")</f>
        <v>1403000</v>
      </c>
      <c r="P65" s="272">
        <v>42750</v>
      </c>
      <c r="Q65" s="266"/>
      <c r="R65" s="266"/>
      <c r="S65" s="266"/>
      <c r="T65" s="266"/>
      <c r="U65" s="266"/>
      <c r="V65" s="266"/>
      <c r="W65" s="266"/>
      <c r="X65" s="266"/>
      <c r="Y65" s="266"/>
      <c r="Z65" s="266"/>
      <c r="AA65" s="266"/>
      <c r="AB65" s="266"/>
      <c r="AC65" s="266"/>
      <c r="AD65" s="266"/>
      <c r="AE65" s="266"/>
      <c r="AF65" s="266"/>
      <c r="AG65" s="266"/>
      <c r="AH65" s="266"/>
      <c r="AI65" s="266"/>
      <c r="AJ65" s="266"/>
      <c r="AK65" s="266"/>
      <c r="AL65" s="266"/>
      <c r="AM65" s="266"/>
      <c r="AN65" s="266"/>
      <c r="AO65" s="266"/>
      <c r="AP65" s="266"/>
      <c r="AQ65" s="266"/>
      <c r="AR65" s="266"/>
      <c r="AS65" s="266"/>
      <c r="AT65" s="266"/>
      <c r="AU65" s="266"/>
      <c r="AV65" s="266"/>
      <c r="AW65" s="266"/>
      <c r="AX65" s="266"/>
      <c r="AY65" s="266"/>
      <c r="AZ65" s="266"/>
      <c r="BA65" s="266"/>
      <c r="BB65" s="266"/>
      <c r="BC65" s="266"/>
      <c r="BD65" s="266"/>
      <c r="BE65" s="266"/>
      <c r="BF65" s="266"/>
      <c r="BG65" s="266"/>
      <c r="BH65" s="266"/>
      <c r="BI65" s="266"/>
      <c r="BJ65" s="266"/>
      <c r="BK65" s="266"/>
      <c r="BL65" s="266"/>
      <c r="BM65" s="266"/>
      <c r="BN65" s="266"/>
      <c r="BO65" s="266"/>
      <c r="BP65" s="266"/>
      <c r="BQ65" s="266"/>
      <c r="BR65" s="266"/>
      <c r="BS65" s="266"/>
      <c r="BT65" s="266"/>
      <c r="BU65" s="266"/>
      <c r="BV65" s="266"/>
      <c r="BW65" s="266"/>
      <c r="BX65" s="266"/>
      <c r="BY65" s="266"/>
      <c r="BZ65" s="266"/>
      <c r="CA65" s="266"/>
      <c r="CB65" s="266"/>
      <c r="CC65" s="266"/>
      <c r="CD65" s="266"/>
      <c r="CE65" s="266"/>
      <c r="CF65" s="266"/>
      <c r="CG65" s="266"/>
      <c r="CH65" s="266"/>
      <c r="CI65" s="266"/>
      <c r="CJ65" s="266"/>
      <c r="CK65" s="266"/>
      <c r="CL65" s="266"/>
      <c r="CM65" s="266"/>
      <c r="CN65" s="266"/>
      <c r="CO65" s="266"/>
      <c r="CP65" s="266"/>
      <c r="CQ65" s="266"/>
      <c r="CR65" s="266"/>
      <c r="CS65" s="266"/>
      <c r="CT65" s="266"/>
      <c r="CU65" s="266"/>
      <c r="CV65" s="266"/>
      <c r="CW65" s="266"/>
      <c r="CX65" s="266"/>
      <c r="CY65" s="266"/>
      <c r="CZ65" s="266"/>
      <c r="DA65" s="266"/>
      <c r="DB65" s="266"/>
      <c r="DC65" s="266"/>
      <c r="DD65" s="266"/>
      <c r="DE65" s="266"/>
      <c r="DF65" s="266"/>
      <c r="DG65" s="266"/>
      <c r="DH65" s="266"/>
      <c r="DI65" s="266"/>
      <c r="DJ65" s="266"/>
      <c r="DK65" s="266"/>
      <c r="DL65" s="266"/>
    </row>
    <row r="66" spans="1:116" x14ac:dyDescent="0.35">
      <c r="A66" s="267" t="s">
        <v>612</v>
      </c>
      <c r="B66" s="268" t="s">
        <v>10183</v>
      </c>
      <c r="C66" s="271">
        <v>0.76015806069999992</v>
      </c>
      <c r="D66" s="272">
        <v>3</v>
      </c>
      <c r="E66" s="271">
        <v>0.27339999999999998</v>
      </c>
      <c r="F66" s="271">
        <v>3.7166666670000001</v>
      </c>
      <c r="G66" s="271">
        <v>0.50796334649999997</v>
      </c>
      <c r="H66" s="271">
        <v>35</v>
      </c>
      <c r="I66" s="272">
        <v>4</v>
      </c>
      <c r="J66" s="272">
        <f>IFERROR(VLOOKUP($B66,'Core Indicators'!$E$3:$EU$906,147,FALSE),"x")</f>
        <v>6320</v>
      </c>
      <c r="K66" s="273">
        <v>-0.62345695499999998</v>
      </c>
      <c r="L66" s="271">
        <v>3.77</v>
      </c>
      <c r="M66" s="272">
        <v>20</v>
      </c>
      <c r="N66" s="272">
        <v>37</v>
      </c>
      <c r="O66" s="272">
        <f>IFERROR(VLOOKUP(B66,'Core Indicators'!$E$3:$G$9906,3,FALSE),"x")</f>
        <v>133386000</v>
      </c>
      <c r="P66" s="272">
        <v>1128571.3</v>
      </c>
      <c r="Q66" s="266"/>
      <c r="R66" s="266"/>
      <c r="S66" s="266"/>
      <c r="T66" s="266"/>
      <c r="U66" s="266"/>
      <c r="V66" s="266"/>
      <c r="W66" s="266"/>
      <c r="X66" s="266"/>
      <c r="Y66" s="266"/>
      <c r="Z66" s="266"/>
      <c r="AA66" s="266"/>
      <c r="AB66" s="266"/>
      <c r="AC66" s="266"/>
      <c r="AD66" s="266"/>
      <c r="AE66" s="266"/>
      <c r="AF66" s="266"/>
      <c r="AG66" s="266"/>
      <c r="AH66" s="266"/>
      <c r="AI66" s="266"/>
      <c r="AJ66" s="266"/>
      <c r="AK66" s="266"/>
      <c r="AL66" s="266"/>
      <c r="AM66" s="266"/>
      <c r="AN66" s="266"/>
      <c r="AO66" s="266"/>
      <c r="AP66" s="266"/>
      <c r="AQ66" s="266"/>
      <c r="AR66" s="266"/>
      <c r="AS66" s="266"/>
      <c r="AT66" s="266"/>
      <c r="AU66" s="266"/>
      <c r="AV66" s="266"/>
      <c r="AW66" s="266"/>
      <c r="AX66" s="266"/>
      <c r="AY66" s="266"/>
      <c r="AZ66" s="266"/>
      <c r="BA66" s="266"/>
      <c r="BB66" s="266"/>
      <c r="BC66" s="266"/>
      <c r="BD66" s="266"/>
      <c r="BE66" s="266"/>
      <c r="BF66" s="266"/>
      <c r="BG66" s="266"/>
      <c r="BH66" s="266"/>
      <c r="BI66" s="266"/>
      <c r="BJ66" s="266"/>
      <c r="BK66" s="266"/>
      <c r="BL66" s="266"/>
      <c r="BM66" s="266"/>
      <c r="BN66" s="266"/>
      <c r="BO66" s="266"/>
      <c r="BP66" s="266"/>
      <c r="BQ66" s="266"/>
      <c r="BR66" s="266"/>
      <c r="BS66" s="266"/>
      <c r="BT66" s="266"/>
      <c r="BU66" s="266"/>
      <c r="BV66" s="266"/>
      <c r="BW66" s="266"/>
      <c r="BX66" s="266"/>
      <c r="BY66" s="266"/>
      <c r="BZ66" s="266"/>
      <c r="CA66" s="266"/>
      <c r="CB66" s="266"/>
      <c r="CC66" s="266"/>
      <c r="CD66" s="266"/>
      <c r="CE66" s="266"/>
      <c r="CF66" s="266"/>
      <c r="CG66" s="266"/>
      <c r="CH66" s="266"/>
      <c r="CI66" s="266"/>
      <c r="CJ66" s="266"/>
      <c r="CK66" s="266"/>
      <c r="CL66" s="266"/>
      <c r="CM66" s="266"/>
      <c r="CN66" s="266"/>
      <c r="CO66" s="266"/>
      <c r="CP66" s="266"/>
      <c r="CQ66" s="266"/>
      <c r="CR66" s="266"/>
      <c r="CS66" s="266"/>
      <c r="CT66" s="266"/>
      <c r="CU66" s="266"/>
      <c r="CV66" s="266"/>
      <c r="CW66" s="266"/>
      <c r="CX66" s="266"/>
      <c r="CY66" s="266"/>
      <c r="CZ66" s="266"/>
      <c r="DA66" s="266"/>
      <c r="DB66" s="266"/>
      <c r="DC66" s="266"/>
      <c r="DD66" s="266"/>
      <c r="DE66" s="266"/>
      <c r="DF66" s="266"/>
      <c r="DG66" s="266"/>
      <c r="DH66" s="266"/>
      <c r="DI66" s="266"/>
      <c r="DJ66" s="266"/>
      <c r="DK66" s="266"/>
      <c r="DL66" s="266"/>
    </row>
    <row r="67" spans="1:116" x14ac:dyDescent="0.35">
      <c r="A67" s="267" t="s">
        <v>10184</v>
      </c>
      <c r="B67" s="268" t="s">
        <v>10185</v>
      </c>
      <c r="C67" s="271">
        <v>0.1314999869</v>
      </c>
      <c r="D67" s="272">
        <v>11</v>
      </c>
      <c r="E67" s="271">
        <v>0</v>
      </c>
      <c r="F67" s="271" t="s">
        <v>17</v>
      </c>
      <c r="G67" s="271">
        <v>5.03954369E-2</v>
      </c>
      <c r="H67" s="271">
        <v>27.3</v>
      </c>
      <c r="I67" s="272">
        <v>0</v>
      </c>
      <c r="J67" s="272" t="str">
        <f>IFERROR(VLOOKUP($B67,'Core Indicators'!$E$3:$EU$906,147,FALSE),"x")</f>
        <v>x</v>
      </c>
      <c r="K67" s="273">
        <v>1.9583724739999999</v>
      </c>
      <c r="L67" s="271" t="s">
        <v>17</v>
      </c>
      <c r="M67" s="272">
        <v>100</v>
      </c>
      <c r="N67" s="272">
        <v>87</v>
      </c>
      <c r="O67" s="272" t="str">
        <f>IFERROR(VLOOKUP(B67,'Core Indicators'!$E$3:$G$9906,3,FALSE),"x")</f>
        <v>x</v>
      </c>
      <c r="P67" s="272">
        <v>303947.7</v>
      </c>
      <c r="Q67" s="266"/>
      <c r="R67" s="266"/>
      <c r="S67" s="266"/>
      <c r="T67" s="266"/>
      <c r="U67" s="266"/>
      <c r="V67" s="266"/>
      <c r="W67" s="266"/>
      <c r="X67" s="266"/>
      <c r="Y67" s="266"/>
      <c r="Z67" s="266"/>
      <c r="AA67" s="266"/>
      <c r="AB67" s="266"/>
      <c r="AC67" s="266"/>
      <c r="AD67" s="266"/>
      <c r="AE67" s="266"/>
      <c r="AF67" s="266"/>
      <c r="AG67" s="266"/>
      <c r="AH67" s="266"/>
      <c r="AI67" s="266"/>
      <c r="AJ67" s="266"/>
      <c r="AK67" s="266"/>
      <c r="AL67" s="266"/>
      <c r="AM67" s="266"/>
      <c r="AN67" s="266"/>
      <c r="AO67" s="266"/>
      <c r="AP67" s="266"/>
      <c r="AQ67" s="266"/>
      <c r="AR67" s="266"/>
      <c r="AS67" s="266"/>
      <c r="AT67" s="266"/>
      <c r="AU67" s="266"/>
      <c r="AV67" s="266"/>
      <c r="AW67" s="266"/>
      <c r="AX67" s="266"/>
      <c r="AY67" s="266"/>
      <c r="AZ67" s="266"/>
      <c r="BA67" s="266"/>
      <c r="BB67" s="266"/>
      <c r="BC67" s="266"/>
      <c r="BD67" s="266"/>
      <c r="BE67" s="266"/>
      <c r="BF67" s="266"/>
      <c r="BG67" s="266"/>
      <c r="BH67" s="266"/>
      <c r="BI67" s="266"/>
      <c r="BJ67" s="266"/>
      <c r="BK67" s="266"/>
      <c r="BL67" s="266"/>
      <c r="BM67" s="266"/>
      <c r="BN67" s="266"/>
      <c r="BO67" s="266"/>
      <c r="BP67" s="266"/>
      <c r="BQ67" s="266"/>
      <c r="BR67" s="266"/>
      <c r="BS67" s="266"/>
      <c r="BT67" s="266"/>
      <c r="BU67" s="266"/>
      <c r="BV67" s="266"/>
      <c r="BW67" s="266"/>
      <c r="BX67" s="266"/>
      <c r="BY67" s="266"/>
      <c r="BZ67" s="266"/>
      <c r="CA67" s="266"/>
      <c r="CB67" s="266"/>
      <c r="CC67" s="266"/>
      <c r="CD67" s="266"/>
      <c r="CE67" s="266"/>
      <c r="CF67" s="266"/>
      <c r="CG67" s="266"/>
      <c r="CH67" s="266"/>
      <c r="CI67" s="266"/>
      <c r="CJ67" s="266"/>
      <c r="CK67" s="266"/>
      <c r="CL67" s="266"/>
      <c r="CM67" s="266"/>
      <c r="CN67" s="266"/>
      <c r="CO67" s="266"/>
      <c r="CP67" s="266"/>
      <c r="CQ67" s="266"/>
      <c r="CR67" s="266"/>
      <c r="CS67" s="266"/>
      <c r="CT67" s="266"/>
      <c r="CU67" s="266"/>
      <c r="CV67" s="266"/>
      <c r="CW67" s="266"/>
      <c r="CX67" s="266"/>
      <c r="CY67" s="266"/>
      <c r="CZ67" s="266"/>
      <c r="DA67" s="266"/>
      <c r="DB67" s="266"/>
      <c r="DC67" s="266"/>
      <c r="DD67" s="266"/>
      <c r="DE67" s="266"/>
      <c r="DF67" s="266"/>
      <c r="DG67" s="266"/>
      <c r="DH67" s="266"/>
      <c r="DI67" s="266"/>
      <c r="DJ67" s="266"/>
      <c r="DK67" s="266"/>
      <c r="DL67" s="266"/>
    </row>
    <row r="68" spans="1:116" x14ac:dyDescent="0.35">
      <c r="A68" s="267" t="s">
        <v>10186</v>
      </c>
      <c r="B68" s="268" t="s">
        <v>10187</v>
      </c>
      <c r="C68" s="271">
        <v>0.53238296770000004</v>
      </c>
      <c r="D68" s="272">
        <v>3</v>
      </c>
      <c r="E68" s="271">
        <v>0</v>
      </c>
      <c r="F68" s="271" t="s">
        <v>17</v>
      </c>
      <c r="G68" s="271">
        <v>0.35655918990000002</v>
      </c>
      <c r="H68" s="271">
        <v>36.700000000000003</v>
      </c>
      <c r="I68" s="272">
        <v>1</v>
      </c>
      <c r="J68" s="272" t="str">
        <f>IFERROR(VLOOKUP($B68,'Core Indicators'!$E$3:$EU$906,147,FALSE),"x")</f>
        <v>x</v>
      </c>
      <c r="K68" s="273">
        <v>0.32168215500000003</v>
      </c>
      <c r="L68" s="271" t="s">
        <v>17</v>
      </c>
      <c r="M68" s="272">
        <v>66</v>
      </c>
      <c r="N68" s="272">
        <v>52</v>
      </c>
      <c r="O68" s="272" t="str">
        <f>IFERROR(VLOOKUP(B68,'Core Indicators'!$E$3:$G$9906,3,FALSE),"x")</f>
        <v>x</v>
      </c>
      <c r="P68" s="272">
        <v>18270</v>
      </c>
      <c r="Q68" s="266"/>
      <c r="R68" s="266"/>
      <c r="S68" s="266"/>
      <c r="T68" s="266"/>
      <c r="U68" s="266"/>
      <c r="V68" s="266"/>
      <c r="W68" s="266"/>
      <c r="X68" s="266"/>
      <c r="Y68" s="266"/>
      <c r="Z68" s="266"/>
      <c r="AA68" s="266"/>
      <c r="AB68" s="266"/>
      <c r="AC68" s="266"/>
      <c r="AD68" s="266"/>
      <c r="AE68" s="266"/>
      <c r="AF68" s="266"/>
      <c r="AG68" s="266"/>
      <c r="AH68" s="266"/>
      <c r="AI68" s="266"/>
      <c r="AJ68" s="266"/>
      <c r="AK68" s="266"/>
      <c r="AL68" s="266"/>
      <c r="AM68" s="266"/>
      <c r="AN68" s="266"/>
      <c r="AO68" s="266"/>
      <c r="AP68" s="266"/>
      <c r="AQ68" s="266"/>
      <c r="AR68" s="266"/>
      <c r="AS68" s="266"/>
      <c r="AT68" s="266"/>
      <c r="AU68" s="266"/>
      <c r="AV68" s="266"/>
      <c r="AW68" s="266"/>
      <c r="AX68" s="266"/>
      <c r="AY68" s="266"/>
      <c r="AZ68" s="266"/>
      <c r="BA68" s="266"/>
      <c r="BB68" s="266"/>
      <c r="BC68" s="266"/>
      <c r="BD68" s="266"/>
      <c r="BE68" s="266"/>
      <c r="BF68" s="266"/>
      <c r="BG68" s="266"/>
      <c r="BH68" s="266"/>
      <c r="BI68" s="266"/>
      <c r="BJ68" s="266"/>
      <c r="BK68" s="266"/>
      <c r="BL68" s="266"/>
      <c r="BM68" s="266"/>
      <c r="BN68" s="266"/>
      <c r="BO68" s="266"/>
      <c r="BP68" s="266"/>
      <c r="BQ68" s="266"/>
      <c r="BR68" s="266"/>
      <c r="BS68" s="266"/>
      <c r="BT68" s="266"/>
      <c r="BU68" s="266"/>
      <c r="BV68" s="266"/>
      <c r="BW68" s="266"/>
      <c r="BX68" s="266"/>
      <c r="BY68" s="266"/>
      <c r="BZ68" s="266"/>
      <c r="CA68" s="266"/>
      <c r="CB68" s="266"/>
      <c r="CC68" s="266"/>
      <c r="CD68" s="266"/>
      <c r="CE68" s="266"/>
      <c r="CF68" s="266"/>
      <c r="CG68" s="266"/>
      <c r="CH68" s="266"/>
      <c r="CI68" s="266"/>
      <c r="CJ68" s="266"/>
      <c r="CK68" s="266"/>
      <c r="CL68" s="266"/>
      <c r="CM68" s="266"/>
      <c r="CN68" s="266"/>
      <c r="CO68" s="266"/>
      <c r="CP68" s="266"/>
      <c r="CQ68" s="266"/>
      <c r="CR68" s="266"/>
      <c r="CS68" s="266"/>
      <c r="CT68" s="266"/>
      <c r="CU68" s="266"/>
      <c r="CV68" s="266"/>
      <c r="CW68" s="266"/>
      <c r="CX68" s="266"/>
      <c r="CY68" s="266"/>
      <c r="CZ68" s="266"/>
      <c r="DA68" s="266"/>
      <c r="DB68" s="266"/>
      <c r="DC68" s="266"/>
      <c r="DD68" s="266"/>
      <c r="DE68" s="266"/>
      <c r="DF68" s="266"/>
      <c r="DG68" s="266"/>
      <c r="DH68" s="266"/>
      <c r="DI68" s="266"/>
      <c r="DJ68" s="266"/>
      <c r="DK68" s="266"/>
      <c r="DL68" s="266"/>
    </row>
    <row r="69" spans="1:116" x14ac:dyDescent="0.35">
      <c r="A69" s="267" t="s">
        <v>10188</v>
      </c>
      <c r="B69" s="268" t="s">
        <v>10189</v>
      </c>
      <c r="C69" s="271">
        <v>4.7355978600000001E-2</v>
      </c>
      <c r="D69" s="272">
        <v>10</v>
      </c>
      <c r="E69" s="271">
        <v>2.3E-2</v>
      </c>
      <c r="F69" s="271" t="s">
        <v>17</v>
      </c>
      <c r="G69" s="271">
        <v>5.1375861000000002E-2</v>
      </c>
      <c r="H69" s="271">
        <v>32.4</v>
      </c>
      <c r="I69" s="272">
        <v>2</v>
      </c>
      <c r="J69" s="272" t="str">
        <f>IFERROR(VLOOKUP($B69,'Core Indicators'!$E$3:$EU$906,147,FALSE),"x")</f>
        <v>x</v>
      </c>
      <c r="K69" s="273">
        <v>1.1827204229999999</v>
      </c>
      <c r="L69" s="271" t="s">
        <v>17</v>
      </c>
      <c r="M69" s="272">
        <v>89</v>
      </c>
      <c r="N69" s="272">
        <v>71</v>
      </c>
      <c r="O69" s="272" t="str">
        <f>IFERROR(VLOOKUP(B69,'Core Indicators'!$E$3:$G$9906,3,FALSE),"x")</f>
        <v>x</v>
      </c>
      <c r="P69" s="272">
        <v>547557</v>
      </c>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c r="BB69" s="266"/>
      <c r="BC69" s="266"/>
      <c r="BD69" s="266"/>
      <c r="BE69" s="266"/>
      <c r="BF69" s="266"/>
      <c r="BG69" s="266"/>
      <c r="BH69" s="266"/>
      <c r="BI69" s="266"/>
      <c r="BJ69" s="266"/>
      <c r="BK69" s="266"/>
      <c r="BL69" s="266"/>
      <c r="BM69" s="266"/>
      <c r="BN69" s="266"/>
      <c r="BO69" s="266"/>
      <c r="BP69" s="266"/>
      <c r="BQ69" s="266"/>
      <c r="BR69" s="266"/>
      <c r="BS69" s="266"/>
      <c r="BT69" s="266"/>
      <c r="BU69" s="266"/>
      <c r="BV69" s="266"/>
      <c r="BW69" s="266"/>
      <c r="BX69" s="266"/>
      <c r="BY69" s="266"/>
      <c r="BZ69" s="266"/>
      <c r="CA69" s="266"/>
      <c r="CB69" s="266"/>
      <c r="CC69" s="266"/>
      <c r="CD69" s="266"/>
      <c r="CE69" s="266"/>
      <c r="CF69" s="266"/>
      <c r="CG69" s="266"/>
      <c r="CH69" s="266"/>
      <c r="CI69" s="266"/>
      <c r="CJ69" s="266"/>
      <c r="CK69" s="266"/>
      <c r="CL69" s="266"/>
      <c r="CM69" s="266"/>
      <c r="CN69" s="266"/>
      <c r="CO69" s="266"/>
      <c r="CP69" s="266"/>
      <c r="CQ69" s="266"/>
      <c r="CR69" s="266"/>
      <c r="CS69" s="266"/>
      <c r="CT69" s="266"/>
      <c r="CU69" s="266"/>
      <c r="CV69" s="266"/>
      <c r="CW69" s="266"/>
      <c r="CX69" s="266"/>
      <c r="CY69" s="266"/>
      <c r="CZ69" s="266"/>
      <c r="DA69" s="266"/>
      <c r="DB69" s="266"/>
      <c r="DC69" s="266"/>
      <c r="DD69" s="266"/>
      <c r="DE69" s="266"/>
      <c r="DF69" s="266"/>
      <c r="DG69" s="266"/>
      <c r="DH69" s="266"/>
      <c r="DI69" s="266"/>
      <c r="DJ69" s="266"/>
      <c r="DK69" s="266"/>
      <c r="DL69" s="266"/>
    </row>
    <row r="70" spans="1:116" x14ac:dyDescent="0.35">
      <c r="A70" s="267" t="s">
        <v>10190</v>
      </c>
      <c r="B70" s="268" t="s">
        <v>10191</v>
      </c>
      <c r="C70" s="271">
        <v>0</v>
      </c>
      <c r="D70" s="272">
        <v>11</v>
      </c>
      <c r="E70" s="271">
        <v>0</v>
      </c>
      <c r="F70" s="271" t="s">
        <v>17</v>
      </c>
      <c r="G70" s="271" t="s">
        <v>17</v>
      </c>
      <c r="H70" s="271">
        <v>40.1</v>
      </c>
      <c r="I70" s="272">
        <v>0</v>
      </c>
      <c r="J70" s="272" t="str">
        <f>IFERROR(VLOOKUP($B70,'Core Indicators'!$E$3:$EU$906,147,FALSE),"x")</f>
        <v>x</v>
      </c>
      <c r="K70" s="273">
        <v>0.68610876799999998</v>
      </c>
      <c r="L70" s="271" t="s">
        <v>17</v>
      </c>
      <c r="M70" s="272">
        <v>92</v>
      </c>
      <c r="N70" s="272" t="s">
        <v>17</v>
      </c>
      <c r="O70" s="272" t="str">
        <f>IFERROR(VLOOKUP(B70,'Core Indicators'!$E$3:$G$9906,3,FALSE),"x")</f>
        <v>x</v>
      </c>
      <c r="P70" s="272">
        <v>700</v>
      </c>
      <c r="Q70" s="266"/>
      <c r="R70" s="266"/>
      <c r="S70" s="266"/>
      <c r="T70" s="266"/>
      <c r="U70" s="266"/>
      <c r="V70" s="266"/>
      <c r="W70" s="266"/>
      <c r="X70" s="266"/>
      <c r="Y70" s="266"/>
      <c r="Z70" s="266"/>
      <c r="AA70" s="266"/>
      <c r="AB70" s="266"/>
      <c r="AC70" s="266"/>
      <c r="AD70" s="266"/>
      <c r="AE70" s="266"/>
      <c r="AF70" s="266"/>
      <c r="AG70" s="266"/>
      <c r="AH70" s="266"/>
      <c r="AI70" s="266"/>
      <c r="AJ70" s="266"/>
      <c r="AK70" s="266"/>
      <c r="AL70" s="266"/>
      <c r="AM70" s="266"/>
      <c r="AN70" s="266"/>
      <c r="AO70" s="266"/>
      <c r="AP70" s="266"/>
      <c r="AQ70" s="266"/>
      <c r="AR70" s="266"/>
      <c r="AS70" s="266"/>
      <c r="AT70" s="266"/>
      <c r="AU70" s="266"/>
      <c r="AV70" s="266"/>
      <c r="AW70" s="266"/>
      <c r="AX70" s="266"/>
      <c r="AY70" s="266"/>
      <c r="AZ70" s="266"/>
      <c r="BA70" s="266"/>
      <c r="BB70" s="266"/>
      <c r="BC70" s="266"/>
      <c r="BD70" s="266"/>
      <c r="BE70" s="266"/>
      <c r="BF70" s="266"/>
      <c r="BG70" s="266"/>
      <c r="BH70" s="266"/>
      <c r="BI70" s="266"/>
      <c r="BJ70" s="266"/>
      <c r="BK70" s="266"/>
      <c r="BL70" s="266"/>
      <c r="BM70" s="266"/>
      <c r="BN70" s="266"/>
      <c r="BO70" s="266"/>
      <c r="BP70" s="266"/>
      <c r="BQ70" s="266"/>
      <c r="BR70" s="266"/>
      <c r="BS70" s="266"/>
      <c r="BT70" s="266"/>
      <c r="BU70" s="266"/>
      <c r="BV70" s="266"/>
      <c r="BW70" s="266"/>
      <c r="BX70" s="266"/>
      <c r="BY70" s="266"/>
      <c r="BZ70" s="266"/>
      <c r="CA70" s="266"/>
      <c r="CB70" s="266"/>
      <c r="CC70" s="266"/>
      <c r="CD70" s="266"/>
      <c r="CE70" s="266"/>
      <c r="CF70" s="266"/>
      <c r="CG70" s="266"/>
      <c r="CH70" s="266"/>
      <c r="CI70" s="266"/>
      <c r="CJ70" s="266"/>
      <c r="CK70" s="266"/>
      <c r="CL70" s="266"/>
      <c r="CM70" s="266"/>
      <c r="CN70" s="266"/>
      <c r="CO70" s="266"/>
      <c r="CP70" s="266"/>
      <c r="CQ70" s="266"/>
      <c r="CR70" s="266"/>
      <c r="CS70" s="266"/>
      <c r="CT70" s="266"/>
      <c r="CU70" s="266"/>
      <c r="CV70" s="266"/>
      <c r="CW70" s="266"/>
      <c r="CX70" s="266"/>
      <c r="CY70" s="266"/>
      <c r="CZ70" s="266"/>
      <c r="DA70" s="266"/>
      <c r="DB70" s="266"/>
      <c r="DC70" s="266"/>
      <c r="DD70" s="266"/>
      <c r="DE70" s="266"/>
      <c r="DF70" s="266"/>
      <c r="DG70" s="266"/>
      <c r="DH70" s="266"/>
      <c r="DI70" s="266"/>
      <c r="DJ70" s="266"/>
      <c r="DK70" s="266"/>
      <c r="DL70" s="266"/>
    </row>
    <row r="71" spans="1:116" x14ac:dyDescent="0.35">
      <c r="A71" s="267" t="s">
        <v>10192</v>
      </c>
      <c r="B71" s="268" t="s">
        <v>10193</v>
      </c>
      <c r="C71" s="271">
        <v>0.77740000549999999</v>
      </c>
      <c r="D71" s="272">
        <v>9</v>
      </c>
      <c r="E71" s="271">
        <v>0.01</v>
      </c>
      <c r="F71" s="271">
        <v>4.7</v>
      </c>
      <c r="G71" s="271">
        <v>0.53430152109999995</v>
      </c>
      <c r="H71" s="271">
        <v>38</v>
      </c>
      <c r="I71" s="272">
        <v>2</v>
      </c>
      <c r="J71" s="272" t="str">
        <f>IFERROR(VLOOKUP($B71,'Core Indicators'!$E$3:$EU$906,147,FALSE),"x")</f>
        <v>x</v>
      </c>
      <c r="K71" s="273">
        <v>-0.84057945000000001</v>
      </c>
      <c r="L71" s="271">
        <v>5.03</v>
      </c>
      <c r="M71" s="272">
        <v>20</v>
      </c>
      <c r="N71" s="272">
        <v>28</v>
      </c>
      <c r="O71" s="272" t="str">
        <f>IFERROR(VLOOKUP(B71,'Core Indicators'!$E$3:$G$9906,3,FALSE),"x")</f>
        <v>x</v>
      </c>
      <c r="P71" s="272">
        <v>257670</v>
      </c>
      <c r="Q71" s="266"/>
      <c r="R71" s="266"/>
      <c r="S71" s="266"/>
      <c r="T71" s="266"/>
      <c r="U71" s="266"/>
      <c r="V71" s="266"/>
      <c r="W71" s="266"/>
      <c r="X71" s="266"/>
      <c r="Y71" s="266"/>
      <c r="Z71" s="266"/>
      <c r="AA71" s="266"/>
      <c r="AB71" s="266"/>
      <c r="AC71" s="266"/>
      <c r="AD71" s="266"/>
      <c r="AE71" s="266"/>
      <c r="AF71" s="266"/>
      <c r="AG71" s="266"/>
      <c r="AH71" s="266"/>
      <c r="AI71" s="266"/>
      <c r="AJ71" s="266"/>
      <c r="AK71" s="266"/>
      <c r="AL71" s="266"/>
      <c r="AM71" s="266"/>
      <c r="AN71" s="266"/>
      <c r="AO71" s="266"/>
      <c r="AP71" s="266"/>
      <c r="AQ71" s="266"/>
      <c r="AR71" s="266"/>
      <c r="AS71" s="266"/>
      <c r="AT71" s="266"/>
      <c r="AU71" s="266"/>
      <c r="AV71" s="266"/>
      <c r="AW71" s="266"/>
      <c r="AX71" s="266"/>
      <c r="AY71" s="266"/>
      <c r="AZ71" s="266"/>
      <c r="BA71" s="266"/>
      <c r="BB71" s="266"/>
      <c r="BC71" s="266"/>
      <c r="BD71" s="266"/>
      <c r="BE71" s="266"/>
      <c r="BF71" s="266"/>
      <c r="BG71" s="266"/>
      <c r="BH71" s="266"/>
      <c r="BI71" s="266"/>
      <c r="BJ71" s="266"/>
      <c r="BK71" s="266"/>
      <c r="BL71" s="266"/>
      <c r="BM71" s="266"/>
      <c r="BN71" s="266"/>
      <c r="BO71" s="266"/>
      <c r="BP71" s="266"/>
      <c r="BQ71" s="266"/>
      <c r="BR71" s="266"/>
      <c r="BS71" s="266"/>
      <c r="BT71" s="266"/>
      <c r="BU71" s="266"/>
      <c r="BV71" s="266"/>
      <c r="BW71" s="266"/>
      <c r="BX71" s="266"/>
      <c r="BY71" s="266"/>
      <c r="BZ71" s="266"/>
      <c r="CA71" s="266"/>
      <c r="CB71" s="266"/>
      <c r="CC71" s="266"/>
      <c r="CD71" s="266"/>
      <c r="CE71" s="266"/>
      <c r="CF71" s="266"/>
      <c r="CG71" s="266"/>
      <c r="CH71" s="266"/>
      <c r="CI71" s="266"/>
      <c r="CJ71" s="266"/>
      <c r="CK71" s="266"/>
      <c r="CL71" s="266"/>
      <c r="CM71" s="266"/>
      <c r="CN71" s="266"/>
      <c r="CO71" s="266"/>
      <c r="CP71" s="266"/>
      <c r="CQ71" s="266"/>
      <c r="CR71" s="266"/>
      <c r="CS71" s="266"/>
      <c r="CT71" s="266"/>
      <c r="CU71" s="266"/>
      <c r="CV71" s="266"/>
      <c r="CW71" s="266"/>
      <c r="CX71" s="266"/>
      <c r="CY71" s="266"/>
      <c r="CZ71" s="266"/>
      <c r="DA71" s="266"/>
      <c r="DB71" s="266"/>
      <c r="DC71" s="266"/>
      <c r="DD71" s="266"/>
      <c r="DE71" s="266"/>
      <c r="DF71" s="266"/>
      <c r="DG71" s="266"/>
      <c r="DH71" s="266"/>
      <c r="DI71" s="266"/>
      <c r="DJ71" s="266"/>
      <c r="DK71" s="266"/>
      <c r="DL71" s="266"/>
    </row>
    <row r="72" spans="1:116" x14ac:dyDescent="0.35">
      <c r="A72" s="267" t="s">
        <v>10194</v>
      </c>
      <c r="B72" s="268" t="s">
        <v>10195</v>
      </c>
      <c r="C72" s="271">
        <v>0.32496100410000001</v>
      </c>
      <c r="D72" s="272">
        <v>13</v>
      </c>
      <c r="E72" s="271">
        <v>7.0000000000000007E-2</v>
      </c>
      <c r="F72" s="271" t="s">
        <v>17</v>
      </c>
      <c r="G72" s="271">
        <v>0.1191900699</v>
      </c>
      <c r="H72" s="271">
        <v>35.1</v>
      </c>
      <c r="I72" s="272">
        <v>3</v>
      </c>
      <c r="J72" s="272" t="str">
        <f>IFERROR(VLOOKUP($B72,'Core Indicators'!$E$3:$EU$906,147,FALSE),"x")</f>
        <v>x</v>
      </c>
      <c r="K72" s="273">
        <v>1.4154912230000001</v>
      </c>
      <c r="L72" s="271" t="s">
        <v>17</v>
      </c>
      <c r="M72" s="272">
        <v>91</v>
      </c>
      <c r="N72" s="272">
        <v>71</v>
      </c>
      <c r="O72" s="272" t="str">
        <f>IFERROR(VLOOKUP(B72,'Core Indicators'!$E$3:$G$9906,3,FALSE),"x")</f>
        <v>x</v>
      </c>
      <c r="P72" s="272">
        <v>241930</v>
      </c>
      <c r="Q72" s="266"/>
      <c r="R72" s="266"/>
      <c r="S72" s="266"/>
      <c r="T72" s="266"/>
      <c r="U72" s="266"/>
      <c r="V72" s="266"/>
      <c r="W72" s="266"/>
      <c r="X72" s="266"/>
      <c r="Y72" s="266"/>
      <c r="Z72" s="266"/>
      <c r="AA72" s="266"/>
      <c r="AB72" s="266"/>
      <c r="AC72" s="266"/>
      <c r="AD72" s="266"/>
      <c r="AE72" s="266"/>
      <c r="AF72" s="266"/>
      <c r="AG72" s="266"/>
      <c r="AH72" s="266"/>
      <c r="AI72" s="266"/>
      <c r="AJ72" s="266"/>
      <c r="AK72" s="266"/>
      <c r="AL72" s="266"/>
      <c r="AM72" s="266"/>
      <c r="AN72" s="266"/>
      <c r="AO72" s="266"/>
      <c r="AP72" s="266"/>
      <c r="AQ72" s="266"/>
      <c r="AR72" s="266"/>
      <c r="AS72" s="266"/>
      <c r="AT72" s="266"/>
      <c r="AU72" s="266"/>
      <c r="AV72" s="266"/>
      <c r="AW72" s="266"/>
      <c r="AX72" s="266"/>
      <c r="AY72" s="266"/>
      <c r="AZ72" s="266"/>
      <c r="BA72" s="266"/>
      <c r="BB72" s="266"/>
      <c r="BC72" s="266"/>
      <c r="BD72" s="266"/>
      <c r="BE72" s="266"/>
      <c r="BF72" s="266"/>
      <c r="BG72" s="266"/>
      <c r="BH72" s="266"/>
      <c r="BI72" s="266"/>
      <c r="BJ72" s="266"/>
      <c r="BK72" s="266"/>
      <c r="BL72" s="266"/>
      <c r="BM72" s="266"/>
      <c r="BN72" s="266"/>
      <c r="BO72" s="266"/>
      <c r="BP72" s="266"/>
      <c r="BQ72" s="266"/>
      <c r="BR72" s="266"/>
      <c r="BS72" s="266"/>
      <c r="BT72" s="266"/>
      <c r="BU72" s="266"/>
      <c r="BV72" s="266"/>
      <c r="BW72" s="266"/>
      <c r="BX72" s="266"/>
      <c r="BY72" s="266"/>
      <c r="BZ72" s="266"/>
      <c r="CA72" s="266"/>
      <c r="CB72" s="266"/>
      <c r="CC72" s="266"/>
      <c r="CD72" s="266"/>
      <c r="CE72" s="266"/>
      <c r="CF72" s="266"/>
      <c r="CG72" s="266"/>
      <c r="CH72" s="266"/>
      <c r="CI72" s="266"/>
      <c r="CJ72" s="266"/>
      <c r="CK72" s="266"/>
      <c r="CL72" s="266"/>
      <c r="CM72" s="266"/>
      <c r="CN72" s="266"/>
      <c r="CO72" s="266"/>
      <c r="CP72" s="266"/>
      <c r="CQ72" s="266"/>
      <c r="CR72" s="266"/>
      <c r="CS72" s="266"/>
      <c r="CT72" s="266"/>
      <c r="CU72" s="266"/>
      <c r="CV72" s="266"/>
      <c r="CW72" s="266"/>
      <c r="CX72" s="266"/>
      <c r="CY72" s="266"/>
      <c r="CZ72" s="266"/>
      <c r="DA72" s="266"/>
      <c r="DB72" s="266"/>
      <c r="DC72" s="266"/>
      <c r="DD72" s="266"/>
      <c r="DE72" s="266"/>
      <c r="DF72" s="266"/>
      <c r="DG72" s="266"/>
      <c r="DH72" s="266"/>
      <c r="DI72" s="266"/>
      <c r="DJ72" s="266"/>
      <c r="DK72" s="266"/>
      <c r="DL72" s="266"/>
    </row>
    <row r="73" spans="1:116" x14ac:dyDescent="0.35">
      <c r="A73" s="267" t="s">
        <v>10196</v>
      </c>
      <c r="B73" s="268" t="s">
        <v>10197</v>
      </c>
      <c r="C73" s="271">
        <v>0.32528704609999998</v>
      </c>
      <c r="D73" s="272">
        <v>5</v>
      </c>
      <c r="E73" s="271">
        <v>0.30399999999999999</v>
      </c>
      <c r="F73" s="271">
        <v>5.65</v>
      </c>
      <c r="G73" s="271">
        <v>0.35077464800000002</v>
      </c>
      <c r="H73" s="271">
        <v>35.9</v>
      </c>
      <c r="I73" s="272">
        <v>3</v>
      </c>
      <c r="J73" s="272" t="str">
        <f>IFERROR(VLOOKUP($B73,'Core Indicators'!$E$3:$EU$906,147,FALSE),"x")</f>
        <v>x</v>
      </c>
      <c r="K73" s="273">
        <v>0.16997326900000001</v>
      </c>
      <c r="L73" s="271">
        <v>5.79</v>
      </c>
      <c r="M73" s="272">
        <v>58</v>
      </c>
      <c r="N73" s="272">
        <v>53</v>
      </c>
      <c r="O73" s="272" t="str">
        <f>IFERROR(VLOOKUP(B73,'Core Indicators'!$E$3:$G$9906,3,FALSE),"x")</f>
        <v>x</v>
      </c>
      <c r="P73" s="272">
        <v>69490</v>
      </c>
      <c r="Q73" s="266"/>
      <c r="R73" s="266"/>
      <c r="S73" s="266"/>
      <c r="T73" s="266"/>
      <c r="U73" s="266"/>
      <c r="V73" s="266"/>
      <c r="W73" s="266"/>
      <c r="X73" s="266"/>
      <c r="Y73" s="266"/>
      <c r="Z73" s="266"/>
      <c r="AA73" s="266"/>
      <c r="AB73" s="266"/>
      <c r="AC73" s="266"/>
      <c r="AD73" s="266"/>
      <c r="AE73" s="266"/>
      <c r="AF73" s="266"/>
      <c r="AG73" s="266"/>
      <c r="AH73" s="266"/>
      <c r="AI73" s="266"/>
      <c r="AJ73" s="266"/>
      <c r="AK73" s="266"/>
      <c r="AL73" s="266"/>
      <c r="AM73" s="266"/>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c r="BN73" s="266"/>
      <c r="BO73" s="266"/>
      <c r="BP73" s="266"/>
      <c r="BQ73" s="266"/>
      <c r="BR73" s="266"/>
      <c r="BS73" s="266"/>
      <c r="BT73" s="266"/>
      <c r="BU73" s="266"/>
      <c r="BV73" s="266"/>
      <c r="BW73" s="266"/>
      <c r="BX73" s="266"/>
      <c r="BY73" s="266"/>
      <c r="BZ73" s="266"/>
      <c r="CA73" s="266"/>
      <c r="CB73" s="266"/>
      <c r="CC73" s="266"/>
      <c r="CD73" s="266"/>
      <c r="CE73" s="266"/>
      <c r="CF73" s="266"/>
      <c r="CG73" s="266"/>
      <c r="CH73" s="266"/>
      <c r="CI73" s="266"/>
      <c r="CJ73" s="266"/>
      <c r="CK73" s="266"/>
      <c r="CL73" s="266"/>
      <c r="CM73" s="266"/>
      <c r="CN73" s="266"/>
      <c r="CO73" s="266"/>
      <c r="CP73" s="266"/>
      <c r="CQ73" s="266"/>
      <c r="CR73" s="266"/>
      <c r="CS73" s="266"/>
      <c r="CT73" s="266"/>
      <c r="CU73" s="266"/>
      <c r="CV73" s="266"/>
      <c r="CW73" s="266"/>
      <c r="CX73" s="266"/>
      <c r="CY73" s="266"/>
      <c r="CZ73" s="266"/>
      <c r="DA73" s="266"/>
      <c r="DB73" s="266"/>
      <c r="DC73" s="266"/>
      <c r="DD73" s="266"/>
      <c r="DE73" s="266"/>
      <c r="DF73" s="266"/>
      <c r="DG73" s="266"/>
      <c r="DH73" s="266"/>
      <c r="DI73" s="266"/>
      <c r="DJ73" s="266"/>
      <c r="DK73" s="266"/>
      <c r="DL73" s="266"/>
    </row>
    <row r="74" spans="1:116" x14ac:dyDescent="0.35">
      <c r="A74" s="267" t="s">
        <v>10198</v>
      </c>
      <c r="B74" s="268" t="s">
        <v>10199</v>
      </c>
      <c r="C74" s="271">
        <v>0.77995000079999999</v>
      </c>
      <c r="D74" s="272">
        <v>11</v>
      </c>
      <c r="E74" s="271">
        <v>0</v>
      </c>
      <c r="F74" s="271">
        <v>7.85</v>
      </c>
      <c r="G74" s="271">
        <v>0.54103560419999996</v>
      </c>
      <c r="H74" s="271">
        <v>43.5</v>
      </c>
      <c r="I74" s="272">
        <v>2</v>
      </c>
      <c r="J74" s="272" t="str">
        <f>IFERROR(VLOOKUP($B74,'Core Indicators'!$E$3:$EU$906,147,FALSE),"x")</f>
        <v>x</v>
      </c>
      <c r="K74" s="273">
        <v>-7.6319806000000004E-2</v>
      </c>
      <c r="L74" s="271">
        <v>6.53</v>
      </c>
      <c r="M74" s="272">
        <v>80</v>
      </c>
      <c r="N74" s="272">
        <v>43</v>
      </c>
      <c r="O74" s="272" t="str">
        <f>IFERROR(VLOOKUP(B74,'Core Indicators'!$E$3:$G$9906,3,FALSE),"x")</f>
        <v>x</v>
      </c>
      <c r="P74" s="272">
        <v>227533</v>
      </c>
      <c r="Q74" s="266"/>
      <c r="R74" s="266"/>
      <c r="S74" s="266"/>
      <c r="T74" s="266"/>
      <c r="U74" s="266"/>
      <c r="V74" s="266"/>
      <c r="W74" s="266"/>
      <c r="X74" s="266"/>
      <c r="Y74" s="266"/>
      <c r="Z74" s="266"/>
      <c r="AA74" s="266"/>
      <c r="AB74" s="266"/>
      <c r="AC74" s="266"/>
      <c r="AD74" s="266"/>
      <c r="AE74" s="266"/>
      <c r="AF74" s="266"/>
      <c r="AG74" s="266"/>
      <c r="AH74" s="266"/>
      <c r="AI74" s="266"/>
      <c r="AJ74" s="266"/>
      <c r="AK74" s="266"/>
      <c r="AL74" s="266"/>
      <c r="AM74" s="266"/>
      <c r="AN74" s="266"/>
      <c r="AO74" s="266"/>
      <c r="AP74" s="266"/>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c r="BN74" s="266"/>
      <c r="BO74" s="266"/>
      <c r="BP74" s="266"/>
      <c r="BQ74" s="266"/>
      <c r="BR74" s="266"/>
      <c r="BS74" s="266"/>
      <c r="BT74" s="266"/>
      <c r="BU74" s="266"/>
      <c r="BV74" s="266"/>
      <c r="BW74" s="266"/>
      <c r="BX74" s="266"/>
      <c r="BY74" s="266"/>
      <c r="BZ74" s="266"/>
      <c r="CA74" s="266"/>
      <c r="CB74" s="266"/>
      <c r="CC74" s="266"/>
      <c r="CD74" s="266"/>
      <c r="CE74" s="266"/>
      <c r="CF74" s="266"/>
      <c r="CG74" s="266"/>
      <c r="CH74" s="266"/>
      <c r="CI74" s="266"/>
      <c r="CJ74" s="266"/>
      <c r="CK74" s="266"/>
      <c r="CL74" s="266"/>
      <c r="CM74" s="266"/>
      <c r="CN74" s="266"/>
      <c r="CO74" s="266"/>
      <c r="CP74" s="266"/>
      <c r="CQ74" s="266"/>
      <c r="CR74" s="266"/>
      <c r="CS74" s="266"/>
      <c r="CT74" s="266"/>
      <c r="CU74" s="266"/>
      <c r="CV74" s="266"/>
      <c r="CW74" s="266"/>
      <c r="CX74" s="266"/>
      <c r="CY74" s="266"/>
      <c r="CZ74" s="266"/>
      <c r="DA74" s="266"/>
      <c r="DB74" s="266"/>
      <c r="DC74" s="266"/>
      <c r="DD74" s="266"/>
      <c r="DE74" s="266"/>
      <c r="DF74" s="266"/>
      <c r="DG74" s="266"/>
      <c r="DH74" s="266"/>
      <c r="DI74" s="266"/>
      <c r="DJ74" s="266"/>
      <c r="DK74" s="266"/>
      <c r="DL74" s="266"/>
    </row>
    <row r="75" spans="1:116" x14ac:dyDescent="0.35">
      <c r="A75" s="267" t="s">
        <v>10200</v>
      </c>
      <c r="B75" s="268" t="s">
        <v>10201</v>
      </c>
      <c r="C75" s="271">
        <v>0.70999998689999999</v>
      </c>
      <c r="D75" s="272">
        <v>6</v>
      </c>
      <c r="E75" s="271">
        <v>0.6</v>
      </c>
      <c r="F75" s="271">
        <v>4.3666666669999996</v>
      </c>
      <c r="G75" s="271" t="s">
        <v>17</v>
      </c>
      <c r="H75" s="271">
        <v>33.700000000000003</v>
      </c>
      <c r="I75" s="272">
        <v>3</v>
      </c>
      <c r="J75" s="272" t="str">
        <f>IFERROR(VLOOKUP($B75,'Core Indicators'!$E$3:$EU$906,147,FALSE),"x")</f>
        <v>x</v>
      </c>
      <c r="K75" s="273">
        <v>-1.102358937</v>
      </c>
      <c r="L75" s="271">
        <v>4.29</v>
      </c>
      <c r="M75" s="272">
        <v>30</v>
      </c>
      <c r="N75" s="272">
        <v>26</v>
      </c>
      <c r="O75" s="272" t="str">
        <f>IFERROR(VLOOKUP(B75,'Core Indicators'!$E$3:$G$9906,3,FALSE),"x")</f>
        <v>x</v>
      </c>
      <c r="P75" s="272">
        <v>245720</v>
      </c>
      <c r="Q75" s="266"/>
      <c r="R75" s="266"/>
      <c r="S75" s="266"/>
      <c r="T75" s="266"/>
      <c r="U75" s="266"/>
      <c r="V75" s="266"/>
      <c r="W75" s="266"/>
      <c r="X75" s="266"/>
      <c r="Y75" s="266"/>
      <c r="Z75" s="266"/>
      <c r="AA75" s="266"/>
      <c r="AB75" s="266"/>
      <c r="AC75" s="266"/>
      <c r="AD75" s="266"/>
      <c r="AE75" s="266"/>
      <c r="AF75" s="266"/>
      <c r="AG75" s="266"/>
      <c r="AH75" s="266"/>
      <c r="AI75" s="266"/>
      <c r="AJ75" s="266"/>
      <c r="AK75" s="266"/>
      <c r="AL75" s="266"/>
      <c r="AM75" s="266"/>
      <c r="AN75" s="266"/>
      <c r="AO75" s="266"/>
      <c r="AP75" s="266"/>
      <c r="AQ75" s="266"/>
      <c r="AR75" s="266"/>
      <c r="AS75" s="266"/>
      <c r="AT75" s="266"/>
      <c r="AU75" s="266"/>
      <c r="AV75" s="266"/>
      <c r="AW75" s="266"/>
      <c r="AX75" s="266"/>
      <c r="AY75" s="266"/>
      <c r="AZ75" s="266"/>
      <c r="BA75" s="266"/>
      <c r="BB75" s="266"/>
      <c r="BC75" s="266"/>
      <c r="BD75" s="266"/>
      <c r="BE75" s="266"/>
      <c r="BF75" s="266"/>
      <c r="BG75" s="266"/>
      <c r="BH75" s="266"/>
      <c r="BI75" s="266"/>
      <c r="BJ75" s="266"/>
      <c r="BK75" s="266"/>
      <c r="BL75" s="266"/>
      <c r="BM75" s="266"/>
      <c r="BN75" s="266"/>
      <c r="BO75" s="266"/>
      <c r="BP75" s="266"/>
      <c r="BQ75" s="266"/>
      <c r="BR75" s="266"/>
      <c r="BS75" s="266"/>
      <c r="BT75" s="266"/>
      <c r="BU75" s="266"/>
      <c r="BV75" s="266"/>
      <c r="BW75" s="266"/>
      <c r="BX75" s="266"/>
      <c r="BY75" s="266"/>
      <c r="BZ75" s="266"/>
      <c r="CA75" s="266"/>
      <c r="CB75" s="266"/>
      <c r="CC75" s="266"/>
      <c r="CD75" s="266"/>
      <c r="CE75" s="266"/>
      <c r="CF75" s="266"/>
      <c r="CG75" s="266"/>
      <c r="CH75" s="266"/>
      <c r="CI75" s="266"/>
      <c r="CJ75" s="266"/>
      <c r="CK75" s="266"/>
      <c r="CL75" s="266"/>
      <c r="CM75" s="266"/>
      <c r="CN75" s="266"/>
      <c r="CO75" s="266"/>
      <c r="CP75" s="266"/>
      <c r="CQ75" s="266"/>
      <c r="CR75" s="266"/>
      <c r="CS75" s="266"/>
      <c r="CT75" s="266"/>
      <c r="CU75" s="266"/>
      <c r="CV75" s="266"/>
      <c r="CW75" s="266"/>
      <c r="CX75" s="266"/>
      <c r="CY75" s="266"/>
      <c r="CZ75" s="266"/>
      <c r="DA75" s="266"/>
      <c r="DB75" s="266"/>
      <c r="DC75" s="266"/>
      <c r="DD75" s="266"/>
      <c r="DE75" s="266"/>
      <c r="DF75" s="266"/>
      <c r="DG75" s="266"/>
      <c r="DH75" s="266"/>
      <c r="DI75" s="266"/>
      <c r="DJ75" s="266"/>
      <c r="DK75" s="266"/>
      <c r="DL75" s="266"/>
    </row>
    <row r="76" spans="1:116" x14ac:dyDescent="0.35">
      <c r="A76" s="267" t="s">
        <v>10202</v>
      </c>
      <c r="B76" s="268" t="s">
        <v>10203</v>
      </c>
      <c r="C76" s="271">
        <v>0.77542499430000011</v>
      </c>
      <c r="D76" s="272">
        <v>8</v>
      </c>
      <c r="E76" s="271">
        <v>0</v>
      </c>
      <c r="F76" s="271">
        <v>7.2</v>
      </c>
      <c r="G76" s="271">
        <v>0.62044554029999999</v>
      </c>
      <c r="H76" s="271">
        <v>35.9</v>
      </c>
      <c r="I76" s="272">
        <v>2</v>
      </c>
      <c r="J76" s="272" t="str">
        <f>IFERROR(VLOOKUP($B76,'Core Indicators'!$E$3:$EU$906,147,FALSE),"x")</f>
        <v>x</v>
      </c>
      <c r="K76" s="273">
        <v>-0.44960519700000001</v>
      </c>
      <c r="L76" s="271">
        <v>6.17</v>
      </c>
      <c r="M76" s="272">
        <v>50</v>
      </c>
      <c r="N76" s="272">
        <v>37</v>
      </c>
      <c r="O76" s="272" t="str">
        <f>IFERROR(VLOOKUP(B76,'Core Indicators'!$E$3:$G$9906,3,FALSE),"x")</f>
        <v>x</v>
      </c>
      <c r="P76" s="272">
        <v>10120</v>
      </c>
      <c r="Q76" s="266"/>
      <c r="R76" s="266"/>
      <c r="S76" s="266"/>
      <c r="T76" s="266"/>
      <c r="U76" s="266"/>
      <c r="V76" s="266"/>
      <c r="W76" s="266"/>
      <c r="X76" s="266"/>
      <c r="Y76" s="266"/>
      <c r="Z76" s="266"/>
      <c r="AA76" s="266"/>
      <c r="AB76" s="266"/>
      <c r="AC76" s="266"/>
      <c r="AD76" s="266"/>
      <c r="AE76" s="266"/>
      <c r="AF76" s="266"/>
      <c r="AG76" s="266"/>
      <c r="AH76" s="266"/>
      <c r="AI76" s="266"/>
      <c r="AJ76" s="266"/>
      <c r="AK76" s="266"/>
      <c r="AL76" s="266"/>
      <c r="AM76" s="266"/>
      <c r="AN76" s="266"/>
      <c r="AO76" s="266"/>
      <c r="AP76" s="266"/>
      <c r="AQ76" s="266"/>
      <c r="AR76" s="266"/>
      <c r="AS76" s="266"/>
      <c r="AT76" s="266"/>
      <c r="AU76" s="266"/>
      <c r="AV76" s="266"/>
      <c r="AW76" s="266"/>
      <c r="AX76" s="266"/>
      <c r="AY76" s="266"/>
      <c r="AZ76" s="266"/>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c r="BW76" s="266"/>
      <c r="BX76" s="266"/>
      <c r="BY76" s="266"/>
      <c r="BZ76" s="266"/>
      <c r="CA76" s="266"/>
      <c r="CB76" s="266"/>
      <c r="CC76" s="266"/>
      <c r="CD76" s="266"/>
      <c r="CE76" s="266"/>
      <c r="CF76" s="266"/>
      <c r="CG76" s="266"/>
      <c r="CH76" s="266"/>
      <c r="CI76" s="266"/>
      <c r="CJ76" s="266"/>
      <c r="CK76" s="266"/>
      <c r="CL76" s="266"/>
      <c r="CM76" s="266"/>
      <c r="CN76" s="266"/>
      <c r="CO76" s="266"/>
      <c r="CP76" s="266"/>
      <c r="CQ76" s="266"/>
      <c r="CR76" s="266"/>
      <c r="CS76" s="266"/>
      <c r="CT76" s="266"/>
      <c r="CU76" s="266"/>
      <c r="CV76" s="266"/>
      <c r="CW76" s="266"/>
      <c r="CX76" s="266"/>
      <c r="CY76" s="266"/>
      <c r="CZ76" s="266"/>
      <c r="DA76" s="266"/>
      <c r="DB76" s="266"/>
      <c r="DC76" s="266"/>
      <c r="DD76" s="266"/>
      <c r="DE76" s="266"/>
      <c r="DF76" s="266"/>
      <c r="DG76" s="266"/>
      <c r="DH76" s="266"/>
      <c r="DI76" s="266"/>
      <c r="DJ76" s="266"/>
      <c r="DK76" s="266"/>
      <c r="DL76" s="266"/>
    </row>
    <row r="77" spans="1:116" x14ac:dyDescent="0.35">
      <c r="A77" s="267" t="s">
        <v>10204</v>
      </c>
      <c r="B77" s="268" t="s">
        <v>10205</v>
      </c>
      <c r="C77" s="271">
        <v>0.84509999150000004</v>
      </c>
      <c r="D77" s="272">
        <v>11</v>
      </c>
      <c r="E77" s="271">
        <v>0.14000000000000001</v>
      </c>
      <c r="F77" s="271">
        <v>5.15</v>
      </c>
      <c r="G77" s="271" t="s">
        <v>17</v>
      </c>
      <c r="H77" s="271">
        <v>50.7</v>
      </c>
      <c r="I77" s="272">
        <v>0</v>
      </c>
      <c r="J77" s="272" t="str">
        <f>IFERROR(VLOOKUP($B77,'Core Indicators'!$E$3:$EU$906,147,FALSE),"x")</f>
        <v>x</v>
      </c>
      <c r="K77" s="273">
        <v>-1.4542180300000001</v>
      </c>
      <c r="L77" s="271">
        <v>4.5199999999999996</v>
      </c>
      <c r="M77" s="272">
        <v>43</v>
      </c>
      <c r="N77" s="272">
        <v>22</v>
      </c>
      <c r="O77" s="272" t="str">
        <f>IFERROR(VLOOKUP(B77,'Core Indicators'!$E$3:$G$9906,3,FALSE),"x")</f>
        <v>x</v>
      </c>
      <c r="P77" s="272">
        <v>28120</v>
      </c>
      <c r="Q77" s="266"/>
      <c r="R77" s="266"/>
      <c r="S77" s="266"/>
      <c r="T77" s="266"/>
      <c r="U77" s="266"/>
      <c r="V77" s="266"/>
      <c r="W77" s="266"/>
      <c r="X77" s="266"/>
      <c r="Y77" s="266"/>
      <c r="Z77" s="266"/>
      <c r="AA77" s="266"/>
      <c r="AB77" s="266"/>
      <c r="AC77" s="266"/>
      <c r="AD77" s="266"/>
      <c r="AE77" s="266"/>
      <c r="AF77" s="266"/>
      <c r="AG77" s="266"/>
      <c r="AH77" s="266"/>
      <c r="AI77" s="266"/>
      <c r="AJ77" s="266"/>
      <c r="AK77" s="266"/>
      <c r="AL77" s="266"/>
      <c r="AM77" s="266"/>
      <c r="AN77" s="266"/>
      <c r="AO77" s="266"/>
      <c r="AP77" s="266"/>
      <c r="AQ77" s="266"/>
      <c r="AR77" s="266"/>
      <c r="AS77" s="266"/>
      <c r="AT77" s="266"/>
      <c r="AU77" s="266"/>
      <c r="AV77" s="266"/>
      <c r="AW77" s="266"/>
      <c r="AX77" s="266"/>
      <c r="AY77" s="266"/>
      <c r="AZ77" s="266"/>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6"/>
      <c r="BW77" s="266"/>
      <c r="BX77" s="266"/>
      <c r="BY77" s="266"/>
      <c r="BZ77" s="266"/>
      <c r="CA77" s="266"/>
      <c r="CB77" s="266"/>
      <c r="CC77" s="266"/>
      <c r="CD77" s="266"/>
      <c r="CE77" s="266"/>
      <c r="CF77" s="266"/>
      <c r="CG77" s="266"/>
      <c r="CH77" s="266"/>
      <c r="CI77" s="266"/>
      <c r="CJ77" s="266"/>
      <c r="CK77" s="266"/>
      <c r="CL77" s="266"/>
      <c r="CM77" s="266"/>
      <c r="CN77" s="266"/>
      <c r="CO77" s="266"/>
      <c r="CP77" s="266"/>
      <c r="CQ77" s="266"/>
      <c r="CR77" s="266"/>
      <c r="CS77" s="266"/>
      <c r="CT77" s="266"/>
      <c r="CU77" s="266"/>
      <c r="CV77" s="266"/>
      <c r="CW77" s="266"/>
      <c r="CX77" s="266"/>
      <c r="CY77" s="266"/>
      <c r="CZ77" s="266"/>
      <c r="DA77" s="266"/>
      <c r="DB77" s="266"/>
      <c r="DC77" s="266"/>
      <c r="DD77" s="266"/>
      <c r="DE77" s="266"/>
      <c r="DF77" s="266"/>
      <c r="DG77" s="266"/>
      <c r="DH77" s="266"/>
      <c r="DI77" s="266"/>
      <c r="DJ77" s="266"/>
      <c r="DK77" s="266"/>
      <c r="DL77" s="266"/>
    </row>
    <row r="78" spans="1:116" x14ac:dyDescent="0.35">
      <c r="A78" s="267" t="s">
        <v>10206</v>
      </c>
      <c r="B78" s="268" t="s">
        <v>10207</v>
      </c>
      <c r="C78" s="271">
        <v>0.25992401189999997</v>
      </c>
      <c r="D78" s="272">
        <v>4</v>
      </c>
      <c r="E78" s="271">
        <v>0</v>
      </c>
      <c r="F78" s="271">
        <v>2.8833333329999999</v>
      </c>
      <c r="G78" s="271" t="s">
        <v>17</v>
      </c>
      <c r="H78" s="271" t="s">
        <v>17</v>
      </c>
      <c r="I78" s="272">
        <v>0</v>
      </c>
      <c r="J78" s="272" t="str">
        <f>IFERROR(VLOOKUP($B78,'Core Indicators'!$E$3:$EU$906,147,FALSE),"x")</f>
        <v>x</v>
      </c>
      <c r="K78" s="273">
        <v>-1.4062564369999999</v>
      </c>
      <c r="L78" s="271">
        <v>2.98</v>
      </c>
      <c r="M78" s="272">
        <v>5</v>
      </c>
      <c r="N78" s="272">
        <v>17</v>
      </c>
      <c r="O78" s="272" t="str">
        <f>IFERROR(VLOOKUP(B78,'Core Indicators'!$E$3:$G$9906,3,FALSE),"x")</f>
        <v>x</v>
      </c>
      <c r="P78" s="272">
        <v>28050</v>
      </c>
      <c r="Q78" s="266"/>
      <c r="R78" s="266"/>
      <c r="S78" s="266"/>
      <c r="T78" s="266"/>
      <c r="U78" s="266"/>
      <c r="V78" s="266"/>
      <c r="W78" s="266"/>
      <c r="X78" s="266"/>
      <c r="Y78" s="266"/>
      <c r="Z78" s="266"/>
      <c r="AA78" s="266"/>
      <c r="AB78" s="266"/>
      <c r="AC78" s="266"/>
      <c r="AD78" s="266"/>
      <c r="AE78" s="266"/>
      <c r="AF78" s="266"/>
      <c r="AG78" s="266"/>
      <c r="AH78" s="266"/>
      <c r="AI78" s="266"/>
      <c r="AJ78" s="266"/>
      <c r="AK78" s="266"/>
      <c r="AL78" s="266"/>
      <c r="AM78" s="266"/>
      <c r="AN78" s="266"/>
      <c r="AO78" s="266"/>
      <c r="AP78" s="266"/>
      <c r="AQ78" s="266"/>
      <c r="AR78" s="266"/>
      <c r="AS78" s="266"/>
      <c r="AT78" s="266"/>
      <c r="AU78" s="266"/>
      <c r="AV78" s="266"/>
      <c r="AW78" s="266"/>
      <c r="AX78" s="266"/>
      <c r="AY78" s="266"/>
      <c r="AZ78" s="266"/>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6"/>
      <c r="BW78" s="266"/>
      <c r="BX78" s="266"/>
      <c r="BY78" s="266"/>
      <c r="BZ78" s="266"/>
      <c r="CA78" s="266"/>
      <c r="CB78" s="266"/>
      <c r="CC78" s="266"/>
      <c r="CD78" s="266"/>
      <c r="CE78" s="266"/>
      <c r="CF78" s="266"/>
      <c r="CG78" s="266"/>
      <c r="CH78" s="266"/>
      <c r="CI78" s="266"/>
      <c r="CJ78" s="266"/>
      <c r="CK78" s="266"/>
      <c r="CL78" s="266"/>
      <c r="CM78" s="266"/>
      <c r="CN78" s="266"/>
      <c r="CO78" s="266"/>
      <c r="CP78" s="266"/>
      <c r="CQ78" s="266"/>
      <c r="CR78" s="266"/>
      <c r="CS78" s="266"/>
      <c r="CT78" s="266"/>
      <c r="CU78" s="266"/>
      <c r="CV78" s="266"/>
      <c r="CW78" s="266"/>
      <c r="CX78" s="266"/>
      <c r="CY78" s="266"/>
      <c r="CZ78" s="266"/>
      <c r="DA78" s="266"/>
      <c r="DB78" s="266"/>
      <c r="DC78" s="266"/>
      <c r="DD78" s="266"/>
      <c r="DE78" s="266"/>
      <c r="DF78" s="266"/>
      <c r="DG78" s="266"/>
      <c r="DH78" s="266"/>
      <c r="DI78" s="266"/>
      <c r="DJ78" s="266"/>
      <c r="DK78" s="266"/>
      <c r="DL78" s="266"/>
    </row>
    <row r="79" spans="1:116" x14ac:dyDescent="0.35">
      <c r="A79" s="267" t="s">
        <v>69</v>
      </c>
      <c r="B79" s="268" t="s">
        <v>10208</v>
      </c>
      <c r="C79" s="271">
        <v>7.7842041200000003E-2</v>
      </c>
      <c r="D79" s="272">
        <v>9</v>
      </c>
      <c r="E79" s="271">
        <v>2.7E-2</v>
      </c>
      <c r="F79" s="271" t="s">
        <v>17</v>
      </c>
      <c r="G79" s="271">
        <v>0.1223017302</v>
      </c>
      <c r="H79" s="271">
        <v>32.9</v>
      </c>
      <c r="I79" s="272">
        <v>3</v>
      </c>
      <c r="J79" s="272">
        <f>IFERROR(VLOOKUP($B79,'Core Indicators'!$E$3:$EU$906,147,FALSE),"x")</f>
        <v>33</v>
      </c>
      <c r="K79" s="273">
        <v>0.32558471</v>
      </c>
      <c r="L79" s="271" t="s">
        <v>17</v>
      </c>
      <c r="M79" s="272">
        <v>85</v>
      </c>
      <c r="N79" s="272">
        <v>49</v>
      </c>
      <c r="O79" s="272">
        <f>IFERROR(VLOOKUP(B79,'Core Indicators'!$E$3:$G$9906,3,FALSE),"x")</f>
        <v>10361000</v>
      </c>
      <c r="P79" s="272">
        <v>128900</v>
      </c>
      <c r="Q79" s="266"/>
      <c r="R79" s="266"/>
      <c r="S79" s="266"/>
      <c r="T79" s="266"/>
      <c r="U79" s="266"/>
      <c r="V79" s="266"/>
      <c r="W79" s="266"/>
      <c r="X79" s="266"/>
      <c r="Y79" s="266"/>
      <c r="Z79" s="266"/>
      <c r="AA79" s="266"/>
      <c r="AB79" s="266"/>
      <c r="AC79" s="266"/>
      <c r="AD79" s="266"/>
      <c r="AE79" s="266"/>
      <c r="AF79" s="266"/>
      <c r="AG79" s="266"/>
      <c r="AH79" s="266"/>
      <c r="AI79" s="266"/>
      <c r="AJ79" s="266"/>
      <c r="AK79" s="266"/>
      <c r="AL79" s="266"/>
      <c r="AM79" s="266"/>
      <c r="AN79" s="266"/>
      <c r="AO79" s="266"/>
      <c r="AP79" s="266"/>
      <c r="AQ79" s="266"/>
      <c r="AR79" s="266"/>
      <c r="AS79" s="266"/>
      <c r="AT79" s="266"/>
      <c r="AU79" s="266"/>
      <c r="AV79" s="266"/>
      <c r="AW79" s="266"/>
      <c r="AX79" s="266"/>
      <c r="AY79" s="266"/>
      <c r="AZ79" s="266"/>
      <c r="BA79" s="266"/>
      <c r="BB79" s="266"/>
      <c r="BC79" s="266"/>
      <c r="BD79" s="266"/>
      <c r="BE79" s="266"/>
      <c r="BF79" s="266"/>
      <c r="BG79" s="266"/>
      <c r="BH79" s="266"/>
      <c r="BI79" s="266"/>
      <c r="BJ79" s="266"/>
      <c r="BK79" s="266"/>
      <c r="BL79" s="266"/>
      <c r="BM79" s="266"/>
      <c r="BN79" s="266"/>
      <c r="BO79" s="266"/>
      <c r="BP79" s="266"/>
      <c r="BQ79" s="266"/>
      <c r="BR79" s="266"/>
      <c r="BS79" s="266"/>
      <c r="BT79" s="266"/>
      <c r="BU79" s="266"/>
      <c r="BV79" s="266"/>
      <c r="BW79" s="266"/>
      <c r="BX79" s="266"/>
      <c r="BY79" s="266"/>
      <c r="BZ79" s="266"/>
      <c r="CA79" s="266"/>
      <c r="CB79" s="266"/>
      <c r="CC79" s="266"/>
      <c r="CD79" s="266"/>
      <c r="CE79" s="266"/>
      <c r="CF79" s="266"/>
      <c r="CG79" s="266"/>
      <c r="CH79" s="266"/>
      <c r="CI79" s="266"/>
      <c r="CJ79" s="266"/>
      <c r="CK79" s="266"/>
      <c r="CL79" s="266"/>
      <c r="CM79" s="266"/>
      <c r="CN79" s="266"/>
      <c r="CO79" s="266"/>
      <c r="CP79" s="266"/>
      <c r="CQ79" s="266"/>
      <c r="CR79" s="266"/>
      <c r="CS79" s="266"/>
      <c r="CT79" s="266"/>
      <c r="CU79" s="266"/>
      <c r="CV79" s="266"/>
      <c r="CW79" s="266"/>
      <c r="CX79" s="266"/>
      <c r="CY79" s="266"/>
      <c r="CZ79" s="266"/>
      <c r="DA79" s="266"/>
      <c r="DB79" s="266"/>
      <c r="DC79" s="266"/>
      <c r="DD79" s="266"/>
      <c r="DE79" s="266"/>
      <c r="DF79" s="266"/>
      <c r="DG79" s="266"/>
      <c r="DH79" s="266"/>
      <c r="DI79" s="266"/>
      <c r="DJ79" s="266"/>
      <c r="DK79" s="266"/>
      <c r="DL79" s="266"/>
    </row>
    <row r="80" spans="1:116" x14ac:dyDescent="0.35">
      <c r="A80" s="267" t="s">
        <v>10209</v>
      </c>
      <c r="B80" s="268" t="s">
        <v>10210</v>
      </c>
      <c r="C80" s="271">
        <v>0</v>
      </c>
      <c r="D80" s="272">
        <v>13</v>
      </c>
      <c r="E80" s="271">
        <v>0</v>
      </c>
      <c r="F80" s="271" t="s">
        <v>17</v>
      </c>
      <c r="G80" s="271" t="s">
        <v>17</v>
      </c>
      <c r="H80" s="271" t="s">
        <v>17</v>
      </c>
      <c r="I80" s="272">
        <v>0</v>
      </c>
      <c r="J80" s="272" t="str">
        <f>IFERROR(VLOOKUP($B80,'Core Indicators'!$E$3:$EU$906,147,FALSE),"x")</f>
        <v>x</v>
      </c>
      <c r="K80" s="273">
        <v>0.55400502699999998</v>
      </c>
      <c r="L80" s="271" t="s">
        <v>17</v>
      </c>
      <c r="M80" s="272">
        <v>89</v>
      </c>
      <c r="N80" s="272">
        <v>53</v>
      </c>
      <c r="O80" s="272" t="str">
        <f>IFERROR(VLOOKUP(B80,'Core Indicators'!$E$3:$G$9906,3,FALSE),"x")</f>
        <v>x</v>
      </c>
      <c r="P80" s="272">
        <v>340</v>
      </c>
      <c r="Q80" s="266"/>
      <c r="R80" s="266"/>
      <c r="S80" s="266"/>
      <c r="T80" s="266"/>
      <c r="U80" s="266"/>
      <c r="V80" s="266"/>
      <c r="W80" s="266"/>
      <c r="X80" s="266"/>
      <c r="Y80" s="266"/>
      <c r="Z80" s="266"/>
      <c r="AA80" s="266"/>
      <c r="AB80" s="266"/>
      <c r="AC80" s="266"/>
      <c r="AD80" s="266"/>
      <c r="AE80" s="266"/>
      <c r="AF80" s="266"/>
      <c r="AG80" s="266"/>
      <c r="AH80" s="266"/>
      <c r="AI80" s="266"/>
      <c r="AJ80" s="266"/>
      <c r="AK80" s="266"/>
      <c r="AL80" s="266"/>
      <c r="AM80" s="266"/>
      <c r="AN80" s="266"/>
      <c r="AO80" s="266"/>
      <c r="AP80" s="266"/>
      <c r="AQ80" s="266"/>
      <c r="AR80" s="266"/>
      <c r="AS80" s="266"/>
      <c r="AT80" s="266"/>
      <c r="AU80" s="266"/>
      <c r="AV80" s="266"/>
      <c r="AW80" s="266"/>
      <c r="AX80" s="266"/>
      <c r="AY80" s="266"/>
      <c r="AZ80" s="266"/>
      <c r="BA80" s="266"/>
      <c r="BB80" s="266"/>
      <c r="BC80" s="266"/>
      <c r="BD80" s="266"/>
      <c r="BE80" s="266"/>
      <c r="BF80" s="266"/>
      <c r="BG80" s="266"/>
      <c r="BH80" s="266"/>
      <c r="BI80" s="266"/>
      <c r="BJ80" s="266"/>
      <c r="BK80" s="266"/>
      <c r="BL80" s="266"/>
      <c r="BM80" s="266"/>
      <c r="BN80" s="266"/>
      <c r="BO80" s="266"/>
      <c r="BP80" s="266"/>
      <c r="BQ80" s="266"/>
      <c r="BR80" s="266"/>
      <c r="BS80" s="266"/>
      <c r="BT80" s="266"/>
      <c r="BU80" s="266"/>
      <c r="BV80" s="266"/>
      <c r="BW80" s="266"/>
      <c r="BX80" s="266"/>
      <c r="BY80" s="266"/>
      <c r="BZ80" s="266"/>
      <c r="CA80" s="266"/>
      <c r="CB80" s="266"/>
      <c r="CC80" s="266"/>
      <c r="CD80" s="266"/>
      <c r="CE80" s="266"/>
      <c r="CF80" s="266"/>
      <c r="CG80" s="266"/>
      <c r="CH80" s="266"/>
      <c r="CI80" s="266"/>
      <c r="CJ80" s="266"/>
      <c r="CK80" s="266"/>
      <c r="CL80" s="266"/>
      <c r="CM80" s="266"/>
      <c r="CN80" s="266"/>
      <c r="CO80" s="266"/>
      <c r="CP80" s="266"/>
      <c r="CQ80" s="266"/>
      <c r="CR80" s="266"/>
      <c r="CS80" s="266"/>
      <c r="CT80" s="266"/>
      <c r="CU80" s="266"/>
      <c r="CV80" s="266"/>
      <c r="CW80" s="266"/>
      <c r="CX80" s="266"/>
      <c r="CY80" s="266"/>
      <c r="CZ80" s="266"/>
      <c r="DA80" s="266"/>
      <c r="DB80" s="266"/>
      <c r="DC80" s="266"/>
      <c r="DD80" s="266"/>
      <c r="DE80" s="266"/>
      <c r="DF80" s="266"/>
      <c r="DG80" s="266"/>
      <c r="DH80" s="266"/>
      <c r="DI80" s="266"/>
      <c r="DJ80" s="266"/>
      <c r="DK80" s="266"/>
      <c r="DL80" s="266"/>
    </row>
    <row r="81" spans="1:116" x14ac:dyDescent="0.35">
      <c r="A81" s="267" t="s">
        <v>10211</v>
      </c>
      <c r="B81" s="268" t="s">
        <v>10212</v>
      </c>
      <c r="C81" s="271" t="s">
        <v>17</v>
      </c>
      <c r="D81" s="272" t="s">
        <v>17</v>
      </c>
      <c r="E81" s="271" t="s">
        <v>17</v>
      </c>
      <c r="F81" s="271" t="s">
        <v>17</v>
      </c>
      <c r="G81" s="271" t="s">
        <v>17</v>
      </c>
      <c r="H81" s="271" t="s">
        <v>17</v>
      </c>
      <c r="I81" s="272" t="s">
        <v>17</v>
      </c>
      <c r="J81" s="272" t="str">
        <f>IFERROR(VLOOKUP($B81,'Core Indicators'!$E$3:$EU$906,147,FALSE),"x")</f>
        <v>x</v>
      </c>
      <c r="K81" s="273">
        <v>1.6906082630000001</v>
      </c>
      <c r="L81" s="271" t="s">
        <v>17</v>
      </c>
      <c r="M81" s="272" t="s">
        <v>17</v>
      </c>
      <c r="N81" s="272" t="s">
        <v>17</v>
      </c>
      <c r="O81" s="272" t="str">
        <f>IFERROR(VLOOKUP(B81,'Core Indicators'!$E$3:$G$9906,3,FALSE),"x")</f>
        <v>x</v>
      </c>
      <c r="P81" s="272" t="s">
        <v>17</v>
      </c>
      <c r="Q81" s="266"/>
      <c r="R81" s="266"/>
      <c r="S81" s="266"/>
      <c r="T81" s="266"/>
      <c r="U81" s="266"/>
      <c r="V81" s="266"/>
      <c r="W81" s="266"/>
      <c r="X81" s="266"/>
      <c r="Y81" s="266"/>
      <c r="Z81" s="266"/>
      <c r="AA81" s="266"/>
      <c r="AB81" s="266"/>
      <c r="AC81" s="266"/>
      <c r="AD81" s="266"/>
      <c r="AE81" s="266"/>
      <c r="AF81" s="266"/>
      <c r="AG81" s="266"/>
      <c r="AH81" s="266"/>
      <c r="AI81" s="266"/>
      <c r="AJ81" s="266"/>
      <c r="AK81" s="266"/>
      <c r="AL81" s="266"/>
      <c r="AM81" s="266"/>
      <c r="AN81" s="266"/>
      <c r="AO81" s="266"/>
      <c r="AP81" s="266"/>
      <c r="AQ81" s="266"/>
      <c r="AR81" s="266"/>
      <c r="AS81" s="266"/>
      <c r="AT81" s="266"/>
      <c r="AU81" s="266"/>
      <c r="AV81" s="266"/>
      <c r="AW81" s="266"/>
      <c r="AX81" s="266"/>
      <c r="AY81" s="266"/>
      <c r="AZ81" s="266"/>
      <c r="BA81" s="266"/>
      <c r="BB81" s="266"/>
      <c r="BC81" s="266"/>
      <c r="BD81" s="266"/>
      <c r="BE81" s="266"/>
      <c r="BF81" s="266"/>
      <c r="BG81" s="266"/>
      <c r="BH81" s="266"/>
      <c r="BI81" s="266"/>
      <c r="BJ81" s="266"/>
      <c r="BK81" s="266"/>
      <c r="BL81" s="266"/>
      <c r="BM81" s="266"/>
      <c r="BN81" s="266"/>
      <c r="BO81" s="266"/>
      <c r="BP81" s="266"/>
      <c r="BQ81" s="266"/>
      <c r="BR81" s="266"/>
      <c r="BS81" s="266"/>
      <c r="BT81" s="266"/>
      <c r="BU81" s="266"/>
      <c r="BV81" s="266"/>
      <c r="BW81" s="266"/>
      <c r="BX81" s="266"/>
      <c r="BY81" s="266"/>
      <c r="BZ81" s="266"/>
      <c r="CA81" s="266"/>
      <c r="CB81" s="266"/>
      <c r="CC81" s="266"/>
      <c r="CD81" s="266"/>
      <c r="CE81" s="266"/>
      <c r="CF81" s="266"/>
      <c r="CG81" s="266"/>
      <c r="CH81" s="266"/>
      <c r="CI81" s="266"/>
      <c r="CJ81" s="266"/>
      <c r="CK81" s="266"/>
      <c r="CL81" s="266"/>
      <c r="CM81" s="266"/>
      <c r="CN81" s="266"/>
      <c r="CO81" s="266"/>
      <c r="CP81" s="266"/>
      <c r="CQ81" s="266"/>
      <c r="CR81" s="266"/>
      <c r="CS81" s="266"/>
      <c r="CT81" s="266"/>
      <c r="CU81" s="266"/>
      <c r="CV81" s="266"/>
      <c r="CW81" s="266"/>
      <c r="CX81" s="266"/>
      <c r="CY81" s="266"/>
      <c r="CZ81" s="266"/>
      <c r="DA81" s="266"/>
      <c r="DB81" s="266"/>
      <c r="DC81" s="266"/>
      <c r="DD81" s="266"/>
      <c r="DE81" s="266"/>
      <c r="DF81" s="266"/>
      <c r="DG81" s="266"/>
      <c r="DH81" s="266"/>
      <c r="DI81" s="266"/>
      <c r="DJ81" s="266"/>
      <c r="DK81" s="266"/>
      <c r="DL81" s="266"/>
    </row>
    <row r="82" spans="1:116" x14ac:dyDescent="0.35">
      <c r="A82" s="267" t="s">
        <v>1018</v>
      </c>
      <c r="B82" s="268" t="s">
        <v>10213</v>
      </c>
      <c r="C82" s="271">
        <v>0.50436202500000005</v>
      </c>
      <c r="D82" s="272">
        <v>11</v>
      </c>
      <c r="E82" s="271">
        <v>0.39200000000000002</v>
      </c>
      <c r="F82" s="271">
        <v>3.9</v>
      </c>
      <c r="G82" s="271">
        <v>0.49214644930000001</v>
      </c>
      <c r="H82" s="271">
        <v>48.3</v>
      </c>
      <c r="I82" s="272">
        <v>3</v>
      </c>
      <c r="J82" s="272">
        <f>IFERROR(VLOOKUP($B82,'Core Indicators'!$E$3:$EU$906,147,FALSE),"x")</f>
        <v>130</v>
      </c>
      <c r="K82" s="273">
        <v>-1.1271382569999999</v>
      </c>
      <c r="L82" s="271">
        <v>4.47</v>
      </c>
      <c r="M82" s="272">
        <v>46</v>
      </c>
      <c r="N82" s="272">
        <v>23</v>
      </c>
      <c r="O82" s="272">
        <f>IFERROR(VLOOKUP(B82,'Core Indicators'!$E$3:$G$9906,3,FALSE),"x")</f>
        <v>17600000</v>
      </c>
      <c r="P82" s="272">
        <v>107160</v>
      </c>
      <c r="Q82" s="266"/>
      <c r="R82" s="266"/>
      <c r="S82" s="266"/>
      <c r="T82" s="266"/>
      <c r="U82" s="266"/>
      <c r="V82" s="266"/>
      <c r="W82" s="266"/>
      <c r="X82" s="266"/>
      <c r="Y82" s="266"/>
      <c r="Z82" s="266"/>
      <c r="AA82" s="266"/>
      <c r="AB82" s="266"/>
      <c r="AC82" s="266"/>
      <c r="AD82" s="266"/>
      <c r="AE82" s="266"/>
      <c r="AF82" s="266"/>
      <c r="AG82" s="266"/>
      <c r="AH82" s="266"/>
      <c r="AI82" s="266"/>
      <c r="AJ82" s="266"/>
      <c r="AK82" s="266"/>
      <c r="AL82" s="266"/>
      <c r="AM82" s="266"/>
      <c r="AN82" s="266"/>
      <c r="AO82" s="266"/>
      <c r="AP82" s="266"/>
      <c r="AQ82" s="266"/>
      <c r="AR82" s="266"/>
      <c r="AS82" s="266"/>
      <c r="AT82" s="266"/>
      <c r="AU82" s="266"/>
      <c r="AV82" s="266"/>
      <c r="AW82" s="266"/>
      <c r="AX82" s="266"/>
      <c r="AY82" s="266"/>
      <c r="AZ82" s="266"/>
      <c r="BA82" s="266"/>
      <c r="BB82" s="266"/>
      <c r="BC82" s="266"/>
      <c r="BD82" s="266"/>
      <c r="BE82" s="266"/>
      <c r="BF82" s="266"/>
      <c r="BG82" s="266"/>
      <c r="BH82" s="266"/>
      <c r="BI82" s="266"/>
      <c r="BJ82" s="266"/>
      <c r="BK82" s="266"/>
      <c r="BL82" s="266"/>
      <c r="BM82" s="266"/>
      <c r="BN82" s="266"/>
      <c r="BO82" s="266"/>
      <c r="BP82" s="266"/>
      <c r="BQ82" s="266"/>
      <c r="BR82" s="266"/>
      <c r="BS82" s="266"/>
      <c r="BT82" s="266"/>
      <c r="BU82" s="266"/>
      <c r="BV82" s="266"/>
      <c r="BW82" s="266"/>
      <c r="BX82" s="266"/>
      <c r="BY82" s="266"/>
      <c r="BZ82" s="266"/>
      <c r="CA82" s="266"/>
      <c r="CB82" s="266"/>
      <c r="CC82" s="266"/>
      <c r="CD82" s="266"/>
      <c r="CE82" s="266"/>
      <c r="CF82" s="266"/>
      <c r="CG82" s="266"/>
      <c r="CH82" s="266"/>
      <c r="CI82" s="266"/>
      <c r="CJ82" s="266"/>
      <c r="CK82" s="266"/>
      <c r="CL82" s="266"/>
      <c r="CM82" s="266"/>
      <c r="CN82" s="266"/>
      <c r="CO82" s="266"/>
      <c r="CP82" s="266"/>
      <c r="CQ82" s="266"/>
      <c r="CR82" s="266"/>
      <c r="CS82" s="266"/>
      <c r="CT82" s="266"/>
      <c r="CU82" s="266"/>
      <c r="CV82" s="266"/>
      <c r="CW82" s="266"/>
      <c r="CX82" s="266"/>
      <c r="CY82" s="266"/>
      <c r="CZ82" s="266"/>
      <c r="DA82" s="266"/>
      <c r="DB82" s="266"/>
      <c r="DC82" s="266"/>
      <c r="DD82" s="266"/>
      <c r="DE82" s="266"/>
      <c r="DF82" s="266"/>
      <c r="DG82" s="266"/>
      <c r="DH82" s="266"/>
      <c r="DI82" s="266"/>
      <c r="DJ82" s="266"/>
      <c r="DK82" s="266"/>
      <c r="DL82" s="266"/>
    </row>
    <row r="83" spans="1:116" x14ac:dyDescent="0.35">
      <c r="A83" s="267" t="s">
        <v>10214</v>
      </c>
      <c r="B83" s="268" t="s">
        <v>10215</v>
      </c>
      <c r="C83" s="271" t="s">
        <v>17</v>
      </c>
      <c r="D83" s="272" t="s">
        <v>17</v>
      </c>
      <c r="E83" s="271" t="s">
        <v>17</v>
      </c>
      <c r="F83" s="271" t="s">
        <v>17</v>
      </c>
      <c r="G83" s="271" t="s">
        <v>17</v>
      </c>
      <c r="H83" s="271" t="s">
        <v>17</v>
      </c>
      <c r="I83" s="272" t="s">
        <v>17</v>
      </c>
      <c r="J83" s="272" t="str">
        <f>IFERROR(VLOOKUP($B83,'Core Indicators'!$E$3:$EU$906,147,FALSE),"x")</f>
        <v>x</v>
      </c>
      <c r="K83" s="273">
        <v>1.134706497</v>
      </c>
      <c r="L83" s="271" t="s">
        <v>17</v>
      </c>
      <c r="M83" s="272" t="s">
        <v>17</v>
      </c>
      <c r="N83" s="272" t="s">
        <v>17</v>
      </c>
      <c r="O83" s="272" t="str">
        <f>IFERROR(VLOOKUP(B83,'Core Indicators'!$E$3:$G$9906,3,FALSE),"x")</f>
        <v>x</v>
      </c>
      <c r="P83" s="272" t="s">
        <v>17</v>
      </c>
      <c r="Q83" s="266"/>
      <c r="R83" s="266"/>
      <c r="S83" s="266"/>
      <c r="T83" s="266"/>
      <c r="U83" s="266"/>
      <c r="V83" s="266"/>
      <c r="W83" s="266"/>
      <c r="X83" s="266"/>
      <c r="Y83" s="266"/>
      <c r="Z83" s="266"/>
      <c r="AA83" s="266"/>
      <c r="AB83" s="266"/>
      <c r="AC83" s="266"/>
      <c r="AD83" s="266"/>
      <c r="AE83" s="266"/>
      <c r="AF83" s="266"/>
      <c r="AG83" s="266"/>
      <c r="AH83" s="266"/>
      <c r="AI83" s="266"/>
      <c r="AJ83" s="266"/>
      <c r="AK83" s="266"/>
      <c r="AL83" s="266"/>
      <c r="AM83" s="266"/>
      <c r="AN83" s="266"/>
      <c r="AO83" s="266"/>
      <c r="AP83" s="266"/>
      <c r="AQ83" s="266"/>
      <c r="AR83" s="266"/>
      <c r="AS83" s="266"/>
      <c r="AT83" s="266"/>
      <c r="AU83" s="266"/>
      <c r="AV83" s="266"/>
      <c r="AW83" s="266"/>
      <c r="AX83" s="266"/>
      <c r="AY83" s="266"/>
      <c r="AZ83" s="266"/>
      <c r="BA83" s="266"/>
      <c r="BB83" s="266"/>
      <c r="BC83" s="266"/>
      <c r="BD83" s="266"/>
      <c r="BE83" s="266"/>
      <c r="BF83" s="266"/>
      <c r="BG83" s="266"/>
      <c r="BH83" s="266"/>
      <c r="BI83" s="266"/>
      <c r="BJ83" s="266"/>
      <c r="BK83" s="266"/>
      <c r="BL83" s="266"/>
      <c r="BM83" s="266"/>
      <c r="BN83" s="266"/>
      <c r="BO83" s="266"/>
      <c r="BP83" s="266"/>
      <c r="BQ83" s="266"/>
      <c r="BR83" s="266"/>
      <c r="BS83" s="266"/>
      <c r="BT83" s="266"/>
      <c r="BU83" s="266"/>
      <c r="BV83" s="266"/>
      <c r="BW83" s="266"/>
      <c r="BX83" s="266"/>
      <c r="BY83" s="266"/>
      <c r="BZ83" s="266"/>
      <c r="CA83" s="266"/>
      <c r="CB83" s="266"/>
      <c r="CC83" s="266"/>
      <c r="CD83" s="266"/>
      <c r="CE83" s="266"/>
      <c r="CF83" s="266"/>
      <c r="CG83" s="266"/>
      <c r="CH83" s="266"/>
      <c r="CI83" s="266"/>
      <c r="CJ83" s="266"/>
      <c r="CK83" s="266"/>
      <c r="CL83" s="266"/>
      <c r="CM83" s="266"/>
      <c r="CN83" s="266"/>
      <c r="CO83" s="266"/>
      <c r="CP83" s="266"/>
      <c r="CQ83" s="266"/>
      <c r="CR83" s="266"/>
      <c r="CS83" s="266"/>
      <c r="CT83" s="266"/>
      <c r="CU83" s="266"/>
      <c r="CV83" s="266"/>
      <c r="CW83" s="266"/>
      <c r="CX83" s="266"/>
      <c r="CY83" s="266"/>
      <c r="CZ83" s="266"/>
      <c r="DA83" s="266"/>
      <c r="DB83" s="266"/>
      <c r="DC83" s="266"/>
      <c r="DD83" s="266"/>
      <c r="DE83" s="266"/>
      <c r="DF83" s="266"/>
      <c r="DG83" s="266"/>
      <c r="DH83" s="266"/>
      <c r="DI83" s="266"/>
      <c r="DJ83" s="266"/>
      <c r="DK83" s="266"/>
      <c r="DL83" s="266"/>
    </row>
    <row r="84" spans="1:116" x14ac:dyDescent="0.35">
      <c r="A84" s="267" t="s">
        <v>10216</v>
      </c>
      <c r="B84" s="268" t="s">
        <v>10217</v>
      </c>
      <c r="C84" s="271" t="s">
        <v>17</v>
      </c>
      <c r="D84" s="272" t="s">
        <v>17</v>
      </c>
      <c r="E84" s="271" t="s">
        <v>17</v>
      </c>
      <c r="F84" s="271" t="s">
        <v>17</v>
      </c>
      <c r="G84" s="271" t="s">
        <v>17</v>
      </c>
      <c r="H84" s="271" t="s">
        <v>17</v>
      </c>
      <c r="I84" s="272" t="s">
        <v>17</v>
      </c>
      <c r="J84" s="272" t="str">
        <f>IFERROR(VLOOKUP($B84,'Core Indicators'!$E$3:$EU$906,147,FALSE),"x")</f>
        <v>x</v>
      </c>
      <c r="K84" s="273">
        <v>1.2211178540000001</v>
      </c>
      <c r="L84" s="271" t="s">
        <v>17</v>
      </c>
      <c r="M84" s="272" t="s">
        <v>17</v>
      </c>
      <c r="N84" s="272" t="s">
        <v>17</v>
      </c>
      <c r="O84" s="272" t="str">
        <f>IFERROR(VLOOKUP(B84,'Core Indicators'!$E$3:$G$9906,3,FALSE),"x")</f>
        <v>x</v>
      </c>
      <c r="P84" s="272" t="s">
        <v>17</v>
      </c>
      <c r="Q84" s="266"/>
      <c r="R84" s="266"/>
      <c r="S84" s="266"/>
      <c r="T84" s="266"/>
      <c r="U84" s="266"/>
      <c r="V84" s="266"/>
      <c r="W84" s="266"/>
      <c r="X84" s="266"/>
      <c r="Y84" s="266"/>
      <c r="Z84" s="266"/>
      <c r="AA84" s="266"/>
      <c r="AB84" s="266"/>
      <c r="AC84" s="266"/>
      <c r="AD84" s="266"/>
      <c r="AE84" s="266"/>
      <c r="AF84" s="266"/>
      <c r="AG84" s="266"/>
      <c r="AH84" s="266"/>
      <c r="AI84" s="266"/>
      <c r="AJ84" s="266"/>
      <c r="AK84" s="266"/>
      <c r="AL84" s="266"/>
      <c r="AM84" s="266"/>
      <c r="AN84" s="266"/>
      <c r="AO84" s="266"/>
      <c r="AP84" s="266"/>
      <c r="AQ84" s="266"/>
      <c r="AR84" s="266"/>
      <c r="AS84" s="266"/>
      <c r="AT84" s="266"/>
      <c r="AU84" s="266"/>
      <c r="AV84" s="266"/>
      <c r="AW84" s="266"/>
      <c r="AX84" s="266"/>
      <c r="AY84" s="266"/>
      <c r="AZ84" s="266"/>
      <c r="BA84" s="266"/>
      <c r="BB84" s="266"/>
      <c r="BC84" s="266"/>
      <c r="BD84" s="266"/>
      <c r="BE84" s="266"/>
      <c r="BF84" s="266"/>
      <c r="BG84" s="266"/>
      <c r="BH84" s="266"/>
      <c r="BI84" s="266"/>
      <c r="BJ84" s="266"/>
      <c r="BK84" s="266"/>
      <c r="BL84" s="266"/>
      <c r="BM84" s="266"/>
      <c r="BN84" s="266"/>
      <c r="BO84" s="266"/>
      <c r="BP84" s="266"/>
      <c r="BQ84" s="266"/>
      <c r="BR84" s="266"/>
      <c r="BS84" s="266"/>
      <c r="BT84" s="266"/>
      <c r="BU84" s="266"/>
      <c r="BV84" s="266"/>
      <c r="BW84" s="266"/>
      <c r="BX84" s="266"/>
      <c r="BY84" s="266"/>
      <c r="BZ84" s="266"/>
      <c r="CA84" s="266"/>
      <c r="CB84" s="266"/>
      <c r="CC84" s="266"/>
      <c r="CD84" s="266"/>
      <c r="CE84" s="266"/>
      <c r="CF84" s="266"/>
      <c r="CG84" s="266"/>
      <c r="CH84" s="266"/>
      <c r="CI84" s="266"/>
      <c r="CJ84" s="266"/>
      <c r="CK84" s="266"/>
      <c r="CL84" s="266"/>
      <c r="CM84" s="266"/>
      <c r="CN84" s="266"/>
      <c r="CO84" s="266"/>
      <c r="CP84" s="266"/>
      <c r="CQ84" s="266"/>
      <c r="CR84" s="266"/>
      <c r="CS84" s="266"/>
      <c r="CT84" s="266"/>
      <c r="CU84" s="266"/>
      <c r="CV84" s="266"/>
      <c r="CW84" s="266"/>
      <c r="CX84" s="266"/>
      <c r="CY84" s="266"/>
      <c r="CZ84" s="266"/>
      <c r="DA84" s="266"/>
      <c r="DB84" s="266"/>
      <c r="DC84" s="266"/>
      <c r="DD84" s="266"/>
      <c r="DE84" s="266"/>
      <c r="DF84" s="266"/>
      <c r="DG84" s="266"/>
      <c r="DH84" s="266"/>
      <c r="DI84" s="266"/>
      <c r="DJ84" s="266"/>
      <c r="DK84" s="266"/>
      <c r="DL84" s="266"/>
    </row>
    <row r="85" spans="1:116" x14ac:dyDescent="0.35">
      <c r="A85" s="267" t="s">
        <v>10218</v>
      </c>
      <c r="B85" s="268" t="s">
        <v>10219</v>
      </c>
      <c r="C85" s="271">
        <v>0.7111070062</v>
      </c>
      <c r="D85" s="272">
        <v>10</v>
      </c>
      <c r="E85" s="271">
        <v>0</v>
      </c>
      <c r="F85" s="271" t="s">
        <v>17</v>
      </c>
      <c r="G85" s="271">
        <v>0.49233108460000002</v>
      </c>
      <c r="H85" s="271">
        <v>45.1</v>
      </c>
      <c r="I85" s="272">
        <v>0</v>
      </c>
      <c r="J85" s="272" t="str">
        <f>IFERROR(VLOOKUP($B85,'Core Indicators'!$E$3:$EU$906,147,FALSE),"x")</f>
        <v>x</v>
      </c>
      <c r="K85" s="273">
        <v>-0.31364890899999998</v>
      </c>
      <c r="L85" s="271" t="s">
        <v>17</v>
      </c>
      <c r="M85" s="272">
        <v>73</v>
      </c>
      <c r="N85" s="272">
        <v>40</v>
      </c>
      <c r="O85" s="272" t="str">
        <f>IFERROR(VLOOKUP(B85,'Core Indicators'!$E$3:$G$9906,3,FALSE),"x")</f>
        <v>x</v>
      </c>
      <c r="P85" s="272">
        <v>196850</v>
      </c>
      <c r="Q85" s="266"/>
      <c r="R85" s="266"/>
      <c r="S85" s="266"/>
      <c r="T85" s="266"/>
      <c r="U85" s="266"/>
      <c r="V85" s="266"/>
      <c r="W85" s="266"/>
      <c r="X85" s="266"/>
      <c r="Y85" s="266"/>
      <c r="Z85" s="266"/>
      <c r="AA85" s="266"/>
      <c r="AB85" s="266"/>
      <c r="AC85" s="266"/>
      <c r="AD85" s="266"/>
      <c r="AE85" s="266"/>
      <c r="AF85" s="266"/>
      <c r="AG85" s="266"/>
      <c r="AH85" s="266"/>
      <c r="AI85" s="266"/>
      <c r="AJ85" s="266"/>
      <c r="AK85" s="266"/>
      <c r="AL85" s="266"/>
      <c r="AM85" s="266"/>
      <c r="AN85" s="266"/>
      <c r="AO85" s="266"/>
      <c r="AP85" s="266"/>
      <c r="AQ85" s="266"/>
      <c r="AR85" s="266"/>
      <c r="AS85" s="266"/>
      <c r="AT85" s="266"/>
      <c r="AU85" s="266"/>
      <c r="AV85" s="266"/>
      <c r="AW85" s="266"/>
      <c r="AX85" s="266"/>
      <c r="AY85" s="266"/>
      <c r="AZ85" s="266"/>
      <c r="BA85" s="266"/>
      <c r="BB85" s="266"/>
      <c r="BC85" s="266"/>
      <c r="BD85" s="266"/>
      <c r="BE85" s="266"/>
      <c r="BF85" s="266"/>
      <c r="BG85" s="266"/>
      <c r="BH85" s="266"/>
      <c r="BI85" s="266"/>
      <c r="BJ85" s="266"/>
      <c r="BK85" s="266"/>
      <c r="BL85" s="266"/>
      <c r="BM85" s="266"/>
      <c r="BN85" s="266"/>
      <c r="BO85" s="266"/>
      <c r="BP85" s="266"/>
      <c r="BQ85" s="266"/>
      <c r="BR85" s="266"/>
      <c r="BS85" s="266"/>
      <c r="BT85" s="266"/>
      <c r="BU85" s="266"/>
      <c r="BV85" s="266"/>
      <c r="BW85" s="266"/>
      <c r="BX85" s="266"/>
      <c r="BY85" s="266"/>
      <c r="BZ85" s="266"/>
      <c r="CA85" s="266"/>
      <c r="CB85" s="266"/>
      <c r="CC85" s="266"/>
      <c r="CD85" s="266"/>
      <c r="CE85" s="266"/>
      <c r="CF85" s="266"/>
      <c r="CG85" s="266"/>
      <c r="CH85" s="266"/>
      <c r="CI85" s="266"/>
      <c r="CJ85" s="266"/>
      <c r="CK85" s="266"/>
      <c r="CL85" s="266"/>
      <c r="CM85" s="266"/>
      <c r="CN85" s="266"/>
      <c r="CO85" s="266"/>
      <c r="CP85" s="266"/>
      <c r="CQ85" s="266"/>
      <c r="CR85" s="266"/>
      <c r="CS85" s="266"/>
      <c r="CT85" s="266"/>
      <c r="CU85" s="266"/>
      <c r="CV85" s="266"/>
      <c r="CW85" s="266"/>
      <c r="CX85" s="266"/>
      <c r="CY85" s="266"/>
      <c r="CZ85" s="266"/>
      <c r="DA85" s="266"/>
      <c r="DB85" s="266"/>
      <c r="DC85" s="266"/>
      <c r="DD85" s="266"/>
      <c r="DE85" s="266"/>
      <c r="DF85" s="266"/>
      <c r="DG85" s="266"/>
      <c r="DH85" s="266"/>
      <c r="DI85" s="266"/>
      <c r="DJ85" s="266"/>
      <c r="DK85" s="266"/>
      <c r="DL85" s="266"/>
    </row>
    <row r="86" spans="1:116" x14ac:dyDescent="0.35">
      <c r="A86" s="267" t="s">
        <v>10220</v>
      </c>
      <c r="B86" s="268" t="s">
        <v>10221</v>
      </c>
      <c r="C86" s="271" t="s">
        <v>17</v>
      </c>
      <c r="D86" s="272" t="s">
        <v>17</v>
      </c>
      <c r="E86" s="271" t="s">
        <v>17</v>
      </c>
      <c r="F86" s="271" t="s">
        <v>17</v>
      </c>
      <c r="G86" s="271" t="s">
        <v>17</v>
      </c>
      <c r="H86" s="271" t="s">
        <v>17</v>
      </c>
      <c r="I86" s="272" t="s">
        <v>17</v>
      </c>
      <c r="J86" s="272" t="str">
        <f>IFERROR(VLOOKUP($B86,'Core Indicators'!$E$3:$EU$906,147,FALSE),"x")</f>
        <v>x</v>
      </c>
      <c r="K86" s="273">
        <v>1.2792032959999999</v>
      </c>
      <c r="L86" s="271" t="s">
        <v>17</v>
      </c>
      <c r="M86" s="272">
        <v>41</v>
      </c>
      <c r="N86" s="272">
        <v>75</v>
      </c>
      <c r="O86" s="272" t="str">
        <f>IFERROR(VLOOKUP(B86,'Core Indicators'!$E$3:$G$9906,3,FALSE),"x")</f>
        <v>x</v>
      </c>
      <c r="P86" s="272" t="s">
        <v>17</v>
      </c>
      <c r="Q86" s="266"/>
      <c r="R86" s="266"/>
      <c r="S86" s="266"/>
      <c r="T86" s="266"/>
      <c r="U86" s="266"/>
      <c r="V86" s="266"/>
      <c r="W86" s="266"/>
      <c r="X86" s="266"/>
      <c r="Y86" s="266"/>
      <c r="Z86" s="266"/>
      <c r="AA86" s="266"/>
      <c r="AB86" s="266"/>
      <c r="AC86" s="266"/>
      <c r="AD86" s="266"/>
      <c r="AE86" s="266"/>
      <c r="AF86" s="266"/>
      <c r="AG86" s="266"/>
      <c r="AH86" s="266"/>
      <c r="AI86" s="266"/>
      <c r="AJ86" s="266"/>
      <c r="AK86" s="266"/>
      <c r="AL86" s="266"/>
      <c r="AM86" s="266"/>
      <c r="AN86" s="266"/>
      <c r="AO86" s="266"/>
      <c r="AP86" s="266"/>
      <c r="AQ86" s="266"/>
      <c r="AR86" s="266"/>
      <c r="AS86" s="266"/>
      <c r="AT86" s="266"/>
      <c r="AU86" s="266"/>
      <c r="AV86" s="266"/>
      <c r="AW86" s="266"/>
      <c r="AX86" s="266"/>
      <c r="AY86" s="266"/>
      <c r="AZ86" s="266"/>
      <c r="BA86" s="266"/>
      <c r="BB86" s="266"/>
      <c r="BC86" s="266"/>
      <c r="BD86" s="266"/>
      <c r="BE86" s="266"/>
      <c r="BF86" s="266"/>
      <c r="BG86" s="266"/>
      <c r="BH86" s="266"/>
      <c r="BI86" s="266"/>
      <c r="BJ86" s="266"/>
      <c r="BK86" s="266"/>
      <c r="BL86" s="266"/>
      <c r="BM86" s="266"/>
      <c r="BN86" s="266"/>
      <c r="BO86" s="266"/>
      <c r="BP86" s="266"/>
      <c r="BQ86" s="266"/>
      <c r="BR86" s="266"/>
      <c r="BS86" s="266"/>
      <c r="BT86" s="266"/>
      <c r="BU86" s="266"/>
      <c r="BV86" s="266"/>
      <c r="BW86" s="266"/>
      <c r="BX86" s="266"/>
      <c r="BY86" s="266"/>
      <c r="BZ86" s="266"/>
      <c r="CA86" s="266"/>
      <c r="CB86" s="266"/>
      <c r="CC86" s="266"/>
      <c r="CD86" s="266"/>
      <c r="CE86" s="266"/>
      <c r="CF86" s="266"/>
      <c r="CG86" s="266"/>
      <c r="CH86" s="266"/>
      <c r="CI86" s="266"/>
      <c r="CJ86" s="266"/>
      <c r="CK86" s="266"/>
      <c r="CL86" s="266"/>
      <c r="CM86" s="266"/>
      <c r="CN86" s="266"/>
      <c r="CO86" s="266"/>
      <c r="CP86" s="266"/>
      <c r="CQ86" s="266"/>
      <c r="CR86" s="266"/>
      <c r="CS86" s="266"/>
      <c r="CT86" s="266"/>
      <c r="CU86" s="266"/>
      <c r="CV86" s="266"/>
      <c r="CW86" s="266"/>
      <c r="CX86" s="266"/>
      <c r="CY86" s="266"/>
      <c r="CZ86" s="266"/>
      <c r="DA86" s="266"/>
      <c r="DB86" s="266"/>
      <c r="DC86" s="266"/>
      <c r="DD86" s="266"/>
      <c r="DE86" s="266"/>
      <c r="DF86" s="266"/>
      <c r="DG86" s="266"/>
      <c r="DH86" s="266"/>
      <c r="DI86" s="266"/>
      <c r="DJ86" s="266"/>
      <c r="DK86" s="266"/>
      <c r="DL86" s="266"/>
    </row>
    <row r="87" spans="1:116" x14ac:dyDescent="0.35">
      <c r="A87" s="267" t="s">
        <v>1023</v>
      </c>
      <c r="B87" s="268" t="s">
        <v>10222</v>
      </c>
      <c r="C87" s="271">
        <v>0.16674395219999999</v>
      </c>
      <c r="D87" s="272">
        <v>9</v>
      </c>
      <c r="E87" s="271">
        <v>6.8000000000000005E-2</v>
      </c>
      <c r="F87" s="271">
        <v>4.75</v>
      </c>
      <c r="G87" s="271">
        <v>0.47928705150000001</v>
      </c>
      <c r="H87" s="271">
        <v>48.2</v>
      </c>
      <c r="I87" s="272">
        <v>3</v>
      </c>
      <c r="J87" s="272">
        <f>IFERROR(VLOOKUP($B87,'Core Indicators'!$E$3:$EU$906,147,FALSE),"x")</f>
        <v>247</v>
      </c>
      <c r="K87" s="273">
        <v>-1.0170993800000001</v>
      </c>
      <c r="L87" s="271">
        <v>4.91</v>
      </c>
      <c r="M87" s="272">
        <v>48</v>
      </c>
      <c r="N87" s="272">
        <v>23</v>
      </c>
      <c r="O87" s="272">
        <f>IFERROR(VLOOKUP(B87,'Core Indicators'!$E$3:$G$9906,3,FALSE),"x")</f>
        <v>9745000</v>
      </c>
      <c r="P87" s="272">
        <v>111890</v>
      </c>
      <c r="Q87" s="266"/>
      <c r="R87" s="266"/>
      <c r="S87" s="266"/>
      <c r="T87" s="266"/>
      <c r="U87" s="266"/>
      <c r="V87" s="266"/>
      <c r="W87" s="266"/>
      <c r="X87" s="266"/>
      <c r="Y87" s="266"/>
      <c r="Z87" s="266"/>
      <c r="AA87" s="266"/>
      <c r="AB87" s="266"/>
      <c r="AC87" s="266"/>
      <c r="AD87" s="266"/>
      <c r="AE87" s="266"/>
      <c r="AF87" s="266"/>
      <c r="AG87" s="266"/>
      <c r="AH87" s="266"/>
      <c r="AI87" s="266"/>
      <c r="AJ87" s="266"/>
      <c r="AK87" s="266"/>
      <c r="AL87" s="266"/>
      <c r="AM87" s="266"/>
      <c r="AN87" s="266"/>
      <c r="AO87" s="266"/>
      <c r="AP87" s="266"/>
      <c r="AQ87" s="266"/>
      <c r="AR87" s="266"/>
      <c r="AS87" s="266"/>
      <c r="AT87" s="266"/>
      <c r="AU87" s="266"/>
      <c r="AV87" s="266"/>
      <c r="AW87" s="266"/>
      <c r="AX87" s="266"/>
      <c r="AY87" s="266"/>
      <c r="AZ87" s="266"/>
      <c r="BA87" s="266"/>
      <c r="BB87" s="266"/>
      <c r="BC87" s="266"/>
      <c r="BD87" s="266"/>
      <c r="BE87" s="266"/>
      <c r="BF87" s="266"/>
      <c r="BG87" s="266"/>
      <c r="BH87" s="266"/>
      <c r="BI87" s="266"/>
      <c r="BJ87" s="266"/>
      <c r="BK87" s="266"/>
      <c r="BL87" s="266"/>
      <c r="BM87" s="266"/>
      <c r="BN87" s="266"/>
      <c r="BO87" s="266"/>
      <c r="BP87" s="266"/>
      <c r="BQ87" s="266"/>
      <c r="BR87" s="266"/>
      <c r="BS87" s="266"/>
      <c r="BT87" s="266"/>
      <c r="BU87" s="266"/>
      <c r="BV87" s="266"/>
      <c r="BW87" s="266"/>
      <c r="BX87" s="266"/>
      <c r="BY87" s="266"/>
      <c r="BZ87" s="266"/>
      <c r="CA87" s="266"/>
      <c r="CB87" s="266"/>
      <c r="CC87" s="266"/>
      <c r="CD87" s="266"/>
      <c r="CE87" s="266"/>
      <c r="CF87" s="266"/>
      <c r="CG87" s="266"/>
      <c r="CH87" s="266"/>
      <c r="CI87" s="266"/>
      <c r="CJ87" s="266"/>
      <c r="CK87" s="266"/>
      <c r="CL87" s="266"/>
      <c r="CM87" s="266"/>
      <c r="CN87" s="266"/>
      <c r="CO87" s="266"/>
      <c r="CP87" s="266"/>
      <c r="CQ87" s="266"/>
      <c r="CR87" s="266"/>
      <c r="CS87" s="266"/>
      <c r="CT87" s="266"/>
      <c r="CU87" s="266"/>
      <c r="CV87" s="266"/>
      <c r="CW87" s="266"/>
      <c r="CX87" s="266"/>
      <c r="CY87" s="266"/>
      <c r="CZ87" s="266"/>
      <c r="DA87" s="266"/>
      <c r="DB87" s="266"/>
      <c r="DC87" s="266"/>
      <c r="DD87" s="266"/>
      <c r="DE87" s="266"/>
      <c r="DF87" s="266"/>
      <c r="DG87" s="266"/>
      <c r="DH87" s="266"/>
      <c r="DI87" s="266"/>
      <c r="DJ87" s="266"/>
      <c r="DK87" s="266"/>
      <c r="DL87" s="266"/>
    </row>
    <row r="88" spans="1:116" x14ac:dyDescent="0.35">
      <c r="A88" s="267" t="s">
        <v>10223</v>
      </c>
      <c r="B88" s="268" t="s">
        <v>10224</v>
      </c>
      <c r="C88" s="271">
        <v>0.1808372083</v>
      </c>
      <c r="D88" s="272">
        <v>11</v>
      </c>
      <c r="E88" s="271">
        <v>1.6799999999999999E-2</v>
      </c>
      <c r="F88" s="271">
        <v>8.5500000000000007</v>
      </c>
      <c r="G88" s="271">
        <v>0.1224165438</v>
      </c>
      <c r="H88" s="271">
        <v>29.7</v>
      </c>
      <c r="I88" s="272">
        <v>1</v>
      </c>
      <c r="J88" s="272" t="str">
        <f>IFERROR(VLOOKUP($B88,'Core Indicators'!$E$3:$EU$906,147,FALSE),"x")</f>
        <v>x</v>
      </c>
      <c r="K88" s="273">
        <v>0.36811631900000003</v>
      </c>
      <c r="L88" s="271">
        <v>8.56</v>
      </c>
      <c r="M88" s="272">
        <v>83</v>
      </c>
      <c r="N88" s="272">
        <v>50</v>
      </c>
      <c r="O88" s="272" t="str">
        <f>IFERROR(VLOOKUP(B88,'Core Indicators'!$E$3:$G$9906,3,FALSE),"x")</f>
        <v>x</v>
      </c>
      <c r="P88" s="272">
        <v>55960</v>
      </c>
      <c r="Q88" s="266"/>
      <c r="R88" s="266"/>
      <c r="S88" s="266"/>
      <c r="T88" s="266"/>
      <c r="U88" s="266"/>
      <c r="V88" s="266"/>
      <c r="W88" s="266"/>
      <c r="X88" s="266"/>
      <c r="Y88" s="266"/>
      <c r="Z88" s="266"/>
      <c r="AA88" s="266"/>
      <c r="AB88" s="266"/>
      <c r="AC88" s="266"/>
      <c r="AD88" s="266"/>
      <c r="AE88" s="266"/>
      <c r="AF88" s="266"/>
      <c r="AG88" s="266"/>
      <c r="AH88" s="266"/>
      <c r="AI88" s="266"/>
      <c r="AJ88" s="266"/>
      <c r="AK88" s="266"/>
      <c r="AL88" s="266"/>
      <c r="AM88" s="266"/>
      <c r="AN88" s="266"/>
      <c r="AO88" s="266"/>
      <c r="AP88" s="266"/>
      <c r="AQ88" s="266"/>
      <c r="AR88" s="266"/>
      <c r="AS88" s="266"/>
      <c r="AT88" s="266"/>
      <c r="AU88" s="266"/>
      <c r="AV88" s="266"/>
      <c r="AW88" s="266"/>
      <c r="AX88" s="266"/>
      <c r="AY88" s="266"/>
      <c r="AZ88" s="266"/>
      <c r="BA88" s="266"/>
      <c r="BB88" s="266"/>
      <c r="BC88" s="266"/>
      <c r="BD88" s="266"/>
      <c r="BE88" s="266"/>
      <c r="BF88" s="266"/>
      <c r="BG88" s="266"/>
      <c r="BH88" s="266"/>
      <c r="BI88" s="266"/>
      <c r="BJ88" s="266"/>
      <c r="BK88" s="266"/>
      <c r="BL88" s="266"/>
      <c r="BM88" s="266"/>
      <c r="BN88" s="266"/>
      <c r="BO88" s="266"/>
      <c r="BP88" s="266"/>
      <c r="BQ88" s="266"/>
      <c r="BR88" s="266"/>
      <c r="BS88" s="266"/>
      <c r="BT88" s="266"/>
      <c r="BU88" s="266"/>
      <c r="BV88" s="266"/>
      <c r="BW88" s="266"/>
      <c r="BX88" s="266"/>
      <c r="BY88" s="266"/>
      <c r="BZ88" s="266"/>
      <c r="CA88" s="266"/>
      <c r="CB88" s="266"/>
      <c r="CC88" s="266"/>
      <c r="CD88" s="266"/>
      <c r="CE88" s="266"/>
      <c r="CF88" s="266"/>
      <c r="CG88" s="266"/>
      <c r="CH88" s="266"/>
      <c r="CI88" s="266"/>
      <c r="CJ88" s="266"/>
      <c r="CK88" s="266"/>
      <c r="CL88" s="266"/>
      <c r="CM88" s="266"/>
      <c r="CN88" s="266"/>
      <c r="CO88" s="266"/>
      <c r="CP88" s="266"/>
      <c r="CQ88" s="266"/>
      <c r="CR88" s="266"/>
      <c r="CS88" s="266"/>
      <c r="CT88" s="266"/>
      <c r="CU88" s="266"/>
      <c r="CV88" s="266"/>
      <c r="CW88" s="266"/>
      <c r="CX88" s="266"/>
      <c r="CY88" s="266"/>
      <c r="CZ88" s="266"/>
      <c r="DA88" s="266"/>
      <c r="DB88" s="266"/>
      <c r="DC88" s="266"/>
      <c r="DD88" s="266"/>
      <c r="DE88" s="266"/>
      <c r="DF88" s="266"/>
      <c r="DG88" s="266"/>
      <c r="DH88" s="266"/>
      <c r="DI88" s="266"/>
      <c r="DJ88" s="266"/>
      <c r="DK88" s="266"/>
      <c r="DL88" s="266"/>
    </row>
    <row r="89" spans="1:116" x14ac:dyDescent="0.35">
      <c r="A89" s="267" t="s">
        <v>1003</v>
      </c>
      <c r="B89" s="268" t="s">
        <v>10225</v>
      </c>
      <c r="C89" s="271">
        <v>0</v>
      </c>
      <c r="D89" s="272">
        <v>8</v>
      </c>
      <c r="E89" s="271">
        <v>0</v>
      </c>
      <c r="F89" s="271">
        <v>2.483333333</v>
      </c>
      <c r="G89" s="271">
        <v>0.61954366890000001</v>
      </c>
      <c r="H89" s="271">
        <v>41.1</v>
      </c>
      <c r="I89" s="272">
        <v>5</v>
      </c>
      <c r="J89" s="272">
        <f>IFERROR(VLOOKUP($B89,'Core Indicators'!$E$3:$EU$906,147,FALSE),"x")</f>
        <v>531</v>
      </c>
      <c r="K89" s="273">
        <v>-1.377360702</v>
      </c>
      <c r="L89" s="271">
        <v>2.4700000000000002</v>
      </c>
      <c r="M89" s="272">
        <v>30</v>
      </c>
      <c r="N89" s="272">
        <v>17</v>
      </c>
      <c r="O89" s="272">
        <f>IFERROR(VLOOKUP(B89,'Core Indicators'!$E$3:$G$9906,3,FALSE),"x")</f>
        <v>11700000</v>
      </c>
      <c r="P89" s="272">
        <v>27560</v>
      </c>
      <c r="Q89" s="266"/>
      <c r="R89" s="266"/>
      <c r="S89" s="266"/>
      <c r="T89" s="266"/>
      <c r="U89" s="266"/>
      <c r="V89" s="266"/>
      <c r="W89" s="266"/>
      <c r="X89" s="266"/>
      <c r="Y89" s="266"/>
      <c r="Z89" s="266"/>
      <c r="AA89" s="266"/>
      <c r="AB89" s="266"/>
      <c r="AC89" s="266"/>
      <c r="AD89" s="266"/>
      <c r="AE89" s="266"/>
      <c r="AF89" s="266"/>
      <c r="AG89" s="266"/>
      <c r="AH89" s="266"/>
      <c r="AI89" s="266"/>
      <c r="AJ89" s="266"/>
      <c r="AK89" s="266"/>
      <c r="AL89" s="266"/>
      <c r="AM89" s="266"/>
      <c r="AN89" s="266"/>
      <c r="AO89" s="266"/>
      <c r="AP89" s="266"/>
      <c r="AQ89" s="266"/>
      <c r="AR89" s="266"/>
      <c r="AS89" s="266"/>
      <c r="AT89" s="266"/>
      <c r="AU89" s="266"/>
      <c r="AV89" s="266"/>
      <c r="AW89" s="266"/>
      <c r="AX89" s="266"/>
      <c r="AY89" s="266"/>
      <c r="AZ89" s="266"/>
      <c r="BA89" s="266"/>
      <c r="BB89" s="266"/>
      <c r="BC89" s="266"/>
      <c r="BD89" s="266"/>
      <c r="BE89" s="266"/>
      <c r="BF89" s="266"/>
      <c r="BG89" s="266"/>
      <c r="BH89" s="266"/>
      <c r="BI89" s="266"/>
      <c r="BJ89" s="266"/>
      <c r="BK89" s="266"/>
      <c r="BL89" s="266"/>
      <c r="BM89" s="266"/>
      <c r="BN89" s="266"/>
      <c r="BO89" s="266"/>
      <c r="BP89" s="266"/>
      <c r="BQ89" s="266"/>
      <c r="BR89" s="266"/>
      <c r="BS89" s="266"/>
      <c r="BT89" s="266"/>
      <c r="BU89" s="266"/>
      <c r="BV89" s="266"/>
      <c r="BW89" s="266"/>
      <c r="BX89" s="266"/>
      <c r="BY89" s="266"/>
      <c r="BZ89" s="266"/>
      <c r="CA89" s="266"/>
      <c r="CB89" s="266"/>
      <c r="CC89" s="266"/>
      <c r="CD89" s="266"/>
      <c r="CE89" s="266"/>
      <c r="CF89" s="266"/>
      <c r="CG89" s="266"/>
      <c r="CH89" s="266"/>
      <c r="CI89" s="266"/>
      <c r="CJ89" s="266"/>
      <c r="CK89" s="266"/>
      <c r="CL89" s="266"/>
      <c r="CM89" s="266"/>
      <c r="CN89" s="266"/>
      <c r="CO89" s="266"/>
      <c r="CP89" s="266"/>
      <c r="CQ89" s="266"/>
      <c r="CR89" s="266"/>
      <c r="CS89" s="266"/>
      <c r="CT89" s="266"/>
      <c r="CU89" s="266"/>
      <c r="CV89" s="266"/>
      <c r="CW89" s="266"/>
      <c r="CX89" s="266"/>
      <c r="CY89" s="266"/>
      <c r="CZ89" s="266"/>
      <c r="DA89" s="266"/>
      <c r="DB89" s="266"/>
      <c r="DC89" s="266"/>
      <c r="DD89" s="266"/>
      <c r="DE89" s="266"/>
      <c r="DF89" s="266"/>
      <c r="DG89" s="266"/>
      <c r="DH89" s="266"/>
      <c r="DI89" s="266"/>
      <c r="DJ89" s="266"/>
      <c r="DK89" s="266"/>
      <c r="DL89" s="266"/>
    </row>
    <row r="90" spans="1:116" x14ac:dyDescent="0.35">
      <c r="A90" s="267" t="s">
        <v>4445</v>
      </c>
      <c r="B90" s="268" t="s">
        <v>10226</v>
      </c>
      <c r="C90" s="271">
        <v>0.18750004279999999</v>
      </c>
      <c r="D90" s="272">
        <v>11</v>
      </c>
      <c r="E90" s="271">
        <v>0.05</v>
      </c>
      <c r="F90" s="271">
        <v>6.3</v>
      </c>
      <c r="G90" s="271">
        <v>0.25845412979999999</v>
      </c>
      <c r="H90" s="271">
        <v>29.6</v>
      </c>
      <c r="I90" s="272">
        <v>1</v>
      </c>
      <c r="J90" s="272">
        <f>IFERROR(VLOOKUP($B90,'Core Indicators'!$E$3:$EU$906,147,FALSE),"x")</f>
        <v>0</v>
      </c>
      <c r="K90" s="273">
        <v>0.42367401700000001</v>
      </c>
      <c r="L90" s="271">
        <v>6.56</v>
      </c>
      <c r="M90" s="272">
        <v>65</v>
      </c>
      <c r="N90" s="272">
        <v>42</v>
      </c>
      <c r="O90" s="272">
        <f>IFERROR(VLOOKUP(B90,'Core Indicators'!$E$3:$G$9906,3,FALSE),"x")</f>
        <v>9651000</v>
      </c>
      <c r="P90" s="272">
        <v>91260</v>
      </c>
      <c r="Q90" s="266"/>
      <c r="R90" s="266"/>
      <c r="S90" s="266"/>
      <c r="T90" s="266"/>
      <c r="U90" s="266"/>
      <c r="V90" s="266"/>
      <c r="W90" s="266"/>
      <c r="X90" s="266"/>
      <c r="Y90" s="266"/>
      <c r="Z90" s="266"/>
      <c r="AA90" s="266"/>
      <c r="AB90" s="266"/>
      <c r="AC90" s="266"/>
      <c r="AD90" s="266"/>
      <c r="AE90" s="266"/>
      <c r="AF90" s="266"/>
      <c r="AG90" s="266"/>
      <c r="AH90" s="266"/>
      <c r="AI90" s="266"/>
      <c r="AJ90" s="266"/>
      <c r="AK90" s="266"/>
      <c r="AL90" s="266"/>
      <c r="AM90" s="266"/>
      <c r="AN90" s="266"/>
      <c r="AO90" s="266"/>
      <c r="AP90" s="266"/>
      <c r="AQ90" s="266"/>
      <c r="AR90" s="266"/>
      <c r="AS90" s="266"/>
      <c r="AT90" s="266"/>
      <c r="AU90" s="266"/>
      <c r="AV90" s="266"/>
      <c r="AW90" s="266"/>
      <c r="AX90" s="266"/>
      <c r="AY90" s="266"/>
      <c r="AZ90" s="266"/>
      <c r="BA90" s="266"/>
      <c r="BB90" s="266"/>
      <c r="BC90" s="266"/>
      <c r="BD90" s="266"/>
      <c r="BE90" s="266"/>
      <c r="BF90" s="266"/>
      <c r="BG90" s="266"/>
      <c r="BH90" s="266"/>
      <c r="BI90" s="266"/>
      <c r="BJ90" s="266"/>
      <c r="BK90" s="266"/>
      <c r="BL90" s="266"/>
      <c r="BM90" s="266"/>
      <c r="BN90" s="266"/>
      <c r="BO90" s="266"/>
      <c r="BP90" s="266"/>
      <c r="BQ90" s="266"/>
      <c r="BR90" s="266"/>
      <c r="BS90" s="266"/>
      <c r="BT90" s="266"/>
      <c r="BU90" s="266"/>
      <c r="BV90" s="266"/>
      <c r="BW90" s="266"/>
      <c r="BX90" s="266"/>
      <c r="BY90" s="266"/>
      <c r="BZ90" s="266"/>
      <c r="CA90" s="266"/>
      <c r="CB90" s="266"/>
      <c r="CC90" s="266"/>
      <c r="CD90" s="266"/>
      <c r="CE90" s="266"/>
      <c r="CF90" s="266"/>
      <c r="CG90" s="266"/>
      <c r="CH90" s="266"/>
      <c r="CI90" s="266"/>
      <c r="CJ90" s="266"/>
      <c r="CK90" s="266"/>
      <c r="CL90" s="266"/>
      <c r="CM90" s="266"/>
      <c r="CN90" s="266"/>
      <c r="CO90" s="266"/>
      <c r="CP90" s="266"/>
      <c r="CQ90" s="266"/>
      <c r="CR90" s="266"/>
      <c r="CS90" s="266"/>
      <c r="CT90" s="266"/>
      <c r="CU90" s="266"/>
      <c r="CV90" s="266"/>
      <c r="CW90" s="266"/>
      <c r="CX90" s="266"/>
      <c r="CY90" s="266"/>
      <c r="CZ90" s="266"/>
      <c r="DA90" s="266"/>
      <c r="DB90" s="266"/>
      <c r="DC90" s="266"/>
      <c r="DD90" s="266"/>
      <c r="DE90" s="266"/>
      <c r="DF90" s="266"/>
      <c r="DG90" s="266"/>
      <c r="DH90" s="266"/>
      <c r="DI90" s="266"/>
      <c r="DJ90" s="266"/>
      <c r="DK90" s="266"/>
      <c r="DL90" s="266"/>
    </row>
    <row r="91" spans="1:116" x14ac:dyDescent="0.35">
      <c r="A91" s="267" t="s">
        <v>411</v>
      </c>
      <c r="B91" s="268" t="s">
        <v>10227</v>
      </c>
      <c r="C91" s="271">
        <v>0.774848922</v>
      </c>
      <c r="D91" s="272">
        <v>5</v>
      </c>
      <c r="E91" s="271">
        <v>0.10680000000000001</v>
      </c>
      <c r="F91" s="271">
        <v>6.3</v>
      </c>
      <c r="G91" s="271">
        <v>0.45129165370000002</v>
      </c>
      <c r="H91" s="271">
        <v>37.9</v>
      </c>
      <c r="I91" s="272">
        <v>3</v>
      </c>
      <c r="J91" s="272">
        <f>IFERROR(VLOOKUP($B91,'Core Indicators'!$E$3:$EU$906,147,FALSE),"x")</f>
        <v>53</v>
      </c>
      <c r="K91" s="273">
        <v>-0.188954651</v>
      </c>
      <c r="L91" s="271">
        <v>6.19</v>
      </c>
      <c r="M91" s="272">
        <v>57</v>
      </c>
      <c r="N91" s="272">
        <v>34</v>
      </c>
      <c r="O91" s="272">
        <f>IFERROR(VLOOKUP(B91,'Core Indicators'!$E$3:$G$9906,3,FALSE),"x")</f>
        <v>278713000</v>
      </c>
      <c r="P91" s="272">
        <v>1892555.5</v>
      </c>
      <c r="Q91" s="266"/>
      <c r="R91" s="266"/>
      <c r="S91" s="266"/>
      <c r="T91" s="266"/>
      <c r="U91" s="266"/>
      <c r="V91" s="266"/>
      <c r="W91" s="266"/>
      <c r="X91" s="266"/>
      <c r="Y91" s="266"/>
      <c r="Z91" s="266"/>
      <c r="AA91" s="266"/>
      <c r="AB91" s="266"/>
      <c r="AC91" s="266"/>
      <c r="AD91" s="266"/>
      <c r="AE91" s="266"/>
      <c r="AF91" s="266"/>
      <c r="AG91" s="266"/>
      <c r="AH91" s="266"/>
      <c r="AI91" s="266"/>
      <c r="AJ91" s="266"/>
      <c r="AK91" s="266"/>
      <c r="AL91" s="266"/>
      <c r="AM91" s="266"/>
      <c r="AN91" s="266"/>
      <c r="AO91" s="266"/>
      <c r="AP91" s="266"/>
      <c r="AQ91" s="266"/>
      <c r="AR91" s="266"/>
      <c r="AS91" s="266"/>
      <c r="AT91" s="266"/>
      <c r="AU91" s="266"/>
      <c r="AV91" s="266"/>
      <c r="AW91" s="266"/>
      <c r="AX91" s="266"/>
      <c r="AY91" s="266"/>
      <c r="AZ91" s="266"/>
      <c r="BA91" s="266"/>
      <c r="BB91" s="266"/>
      <c r="BC91" s="266"/>
      <c r="BD91" s="266"/>
      <c r="BE91" s="266"/>
      <c r="BF91" s="266"/>
      <c r="BG91" s="266"/>
      <c r="BH91" s="266"/>
      <c r="BI91" s="266"/>
      <c r="BJ91" s="266"/>
      <c r="BK91" s="266"/>
      <c r="BL91" s="266"/>
      <c r="BM91" s="266"/>
      <c r="BN91" s="266"/>
      <c r="BO91" s="266"/>
      <c r="BP91" s="266"/>
      <c r="BQ91" s="266"/>
      <c r="BR91" s="266"/>
      <c r="BS91" s="266"/>
      <c r="BT91" s="266"/>
      <c r="BU91" s="266"/>
      <c r="BV91" s="266"/>
      <c r="BW91" s="266"/>
      <c r="BX91" s="266"/>
      <c r="BY91" s="266"/>
      <c r="BZ91" s="266"/>
      <c r="CA91" s="266"/>
      <c r="CB91" s="266"/>
      <c r="CC91" s="266"/>
      <c r="CD91" s="266"/>
      <c r="CE91" s="266"/>
      <c r="CF91" s="266"/>
      <c r="CG91" s="266"/>
      <c r="CH91" s="266"/>
      <c r="CI91" s="266"/>
      <c r="CJ91" s="266"/>
      <c r="CK91" s="266"/>
      <c r="CL91" s="266"/>
      <c r="CM91" s="266"/>
      <c r="CN91" s="266"/>
      <c r="CO91" s="266"/>
      <c r="CP91" s="266"/>
      <c r="CQ91" s="266"/>
      <c r="CR91" s="266"/>
      <c r="CS91" s="266"/>
      <c r="CT91" s="266"/>
      <c r="CU91" s="266"/>
      <c r="CV91" s="266"/>
      <c r="CW91" s="266"/>
      <c r="CX91" s="266"/>
      <c r="CY91" s="266"/>
      <c r="CZ91" s="266"/>
      <c r="DA91" s="266"/>
      <c r="DB91" s="266"/>
      <c r="DC91" s="266"/>
      <c r="DD91" s="266"/>
      <c r="DE91" s="266"/>
      <c r="DF91" s="266"/>
      <c r="DG91" s="266"/>
      <c r="DH91" s="266"/>
      <c r="DI91" s="266"/>
      <c r="DJ91" s="266"/>
      <c r="DK91" s="266"/>
      <c r="DL91" s="266"/>
    </row>
    <row r="92" spans="1:116" x14ac:dyDescent="0.35">
      <c r="A92" s="267" t="s">
        <v>5686</v>
      </c>
      <c r="B92" s="268" t="s">
        <v>10228</v>
      </c>
      <c r="C92" s="271">
        <v>0.87948376319999988</v>
      </c>
      <c r="D92" s="272">
        <v>7</v>
      </c>
      <c r="E92" s="271">
        <v>7.0000000000000001E-3</v>
      </c>
      <c r="F92" s="271">
        <v>6.1</v>
      </c>
      <c r="G92" s="271">
        <v>0.50102830359999995</v>
      </c>
      <c r="H92" s="271">
        <v>35.700000000000003</v>
      </c>
      <c r="I92" s="272">
        <v>4</v>
      </c>
      <c r="J92" s="272">
        <f>IFERROR(VLOOKUP($B92,'Core Indicators'!$E$3:$EU$906,147,FALSE),"x")</f>
        <v>105</v>
      </c>
      <c r="K92" s="273">
        <v>0.114700042</v>
      </c>
      <c r="L92" s="271">
        <v>5.84</v>
      </c>
      <c r="M92" s="272">
        <v>66</v>
      </c>
      <c r="N92" s="272">
        <v>39</v>
      </c>
      <c r="O92" s="272">
        <f>IFERROR(VLOOKUP(B92,'Core Indicators'!$E$3:$G$9906,3,FALSE),"x")</f>
        <v>1450936000</v>
      </c>
      <c r="P92" s="272">
        <v>2973190</v>
      </c>
      <c r="Q92" s="266"/>
      <c r="R92" s="266"/>
      <c r="S92" s="266"/>
      <c r="T92" s="266"/>
      <c r="U92" s="266"/>
      <c r="V92" s="266"/>
      <c r="W92" s="266"/>
      <c r="X92" s="266"/>
      <c r="Y92" s="266"/>
      <c r="Z92" s="266"/>
      <c r="AA92" s="266"/>
      <c r="AB92" s="266"/>
      <c r="AC92" s="266"/>
      <c r="AD92" s="266"/>
      <c r="AE92" s="266"/>
      <c r="AF92" s="266"/>
      <c r="AG92" s="266"/>
      <c r="AH92" s="266"/>
      <c r="AI92" s="266"/>
      <c r="AJ92" s="266"/>
      <c r="AK92" s="266"/>
      <c r="AL92" s="266"/>
      <c r="AM92" s="266"/>
      <c r="AN92" s="266"/>
      <c r="AO92" s="266"/>
      <c r="AP92" s="266"/>
      <c r="AQ92" s="266"/>
      <c r="AR92" s="266"/>
      <c r="AS92" s="266"/>
      <c r="AT92" s="266"/>
      <c r="AU92" s="266"/>
      <c r="AV92" s="266"/>
      <c r="AW92" s="266"/>
      <c r="AX92" s="266"/>
      <c r="AY92" s="266"/>
      <c r="AZ92" s="266"/>
      <c r="BA92" s="266"/>
      <c r="BB92" s="266"/>
      <c r="BC92" s="266"/>
      <c r="BD92" s="266"/>
      <c r="BE92" s="266"/>
      <c r="BF92" s="266"/>
      <c r="BG92" s="266"/>
      <c r="BH92" s="266"/>
      <c r="BI92" s="266"/>
      <c r="BJ92" s="266"/>
      <c r="BK92" s="266"/>
      <c r="BL92" s="266"/>
      <c r="BM92" s="266"/>
      <c r="BN92" s="266"/>
      <c r="BO92" s="266"/>
      <c r="BP92" s="266"/>
      <c r="BQ92" s="266"/>
      <c r="BR92" s="266"/>
      <c r="BS92" s="266"/>
      <c r="BT92" s="266"/>
      <c r="BU92" s="266"/>
      <c r="BV92" s="266"/>
      <c r="BW92" s="266"/>
      <c r="BX92" s="266"/>
      <c r="BY92" s="266"/>
      <c r="BZ92" s="266"/>
      <c r="CA92" s="266"/>
      <c r="CB92" s="266"/>
      <c r="CC92" s="266"/>
      <c r="CD92" s="266"/>
      <c r="CE92" s="266"/>
      <c r="CF92" s="266"/>
      <c r="CG92" s="266"/>
      <c r="CH92" s="266"/>
      <c r="CI92" s="266"/>
      <c r="CJ92" s="266"/>
      <c r="CK92" s="266"/>
      <c r="CL92" s="266"/>
      <c r="CM92" s="266"/>
      <c r="CN92" s="266"/>
      <c r="CO92" s="266"/>
      <c r="CP92" s="266"/>
      <c r="CQ92" s="266"/>
      <c r="CR92" s="266"/>
      <c r="CS92" s="266"/>
      <c r="CT92" s="266"/>
      <c r="CU92" s="266"/>
      <c r="CV92" s="266"/>
      <c r="CW92" s="266"/>
      <c r="CX92" s="266"/>
      <c r="CY92" s="266"/>
      <c r="CZ92" s="266"/>
      <c r="DA92" s="266"/>
      <c r="DB92" s="266"/>
      <c r="DC92" s="266"/>
      <c r="DD92" s="266"/>
      <c r="DE92" s="266"/>
      <c r="DF92" s="266"/>
      <c r="DG92" s="266"/>
      <c r="DH92" s="266"/>
      <c r="DI92" s="266"/>
      <c r="DJ92" s="266"/>
      <c r="DK92" s="266"/>
      <c r="DL92" s="266"/>
    </row>
    <row r="93" spans="1:116" x14ac:dyDescent="0.35">
      <c r="A93" s="267" t="s">
        <v>10229</v>
      </c>
      <c r="B93" s="268" t="s">
        <v>10230</v>
      </c>
      <c r="C93" s="271">
        <v>0</v>
      </c>
      <c r="D93" s="272">
        <v>12</v>
      </c>
      <c r="E93" s="271">
        <v>0</v>
      </c>
      <c r="F93" s="271" t="s">
        <v>17</v>
      </c>
      <c r="G93" s="271">
        <v>9.2902528700000001E-2</v>
      </c>
      <c r="H93" s="271">
        <v>31.4</v>
      </c>
      <c r="I93" s="272">
        <v>0</v>
      </c>
      <c r="J93" s="272" t="str">
        <f>IFERROR(VLOOKUP($B93,'Core Indicators'!$E$3:$EU$906,147,FALSE),"x")</f>
        <v>x</v>
      </c>
      <c r="K93" s="273">
        <v>1.5274144409999999</v>
      </c>
      <c r="L93" s="271" t="s">
        <v>17</v>
      </c>
      <c r="M93" s="272">
        <v>97</v>
      </c>
      <c r="N93" s="272">
        <v>77</v>
      </c>
      <c r="O93" s="272" t="str">
        <f>IFERROR(VLOOKUP(B93,'Core Indicators'!$E$3:$G$9906,3,FALSE),"x")</f>
        <v>x</v>
      </c>
      <c r="P93" s="272">
        <v>68890</v>
      </c>
      <c r="Q93" s="266"/>
      <c r="R93" s="266"/>
      <c r="S93" s="266"/>
      <c r="T93" s="266"/>
      <c r="U93" s="266"/>
      <c r="V93" s="266"/>
      <c r="W93" s="266"/>
      <c r="X93" s="266"/>
      <c r="Y93" s="266"/>
      <c r="Z93" s="266"/>
      <c r="AA93" s="266"/>
      <c r="AB93" s="266"/>
      <c r="AC93" s="266"/>
      <c r="AD93" s="266"/>
      <c r="AE93" s="266"/>
      <c r="AF93" s="266"/>
      <c r="AG93" s="266"/>
      <c r="AH93" s="266"/>
      <c r="AI93" s="266"/>
      <c r="AJ93" s="266"/>
      <c r="AK93" s="266"/>
      <c r="AL93" s="266"/>
      <c r="AM93" s="266"/>
      <c r="AN93" s="266"/>
      <c r="AO93" s="266"/>
      <c r="AP93" s="266"/>
      <c r="AQ93" s="266"/>
      <c r="AR93" s="266"/>
      <c r="AS93" s="266"/>
      <c r="AT93" s="266"/>
      <c r="AU93" s="266"/>
      <c r="AV93" s="266"/>
      <c r="AW93" s="266"/>
      <c r="AX93" s="266"/>
      <c r="AY93" s="266"/>
      <c r="AZ93" s="266"/>
      <c r="BA93" s="266"/>
      <c r="BB93" s="266"/>
      <c r="BC93" s="266"/>
      <c r="BD93" s="266"/>
      <c r="BE93" s="266"/>
      <c r="BF93" s="266"/>
      <c r="BG93" s="266"/>
      <c r="BH93" s="266"/>
      <c r="BI93" s="266"/>
      <c r="BJ93" s="266"/>
      <c r="BK93" s="266"/>
      <c r="BL93" s="266"/>
      <c r="BM93" s="266"/>
      <c r="BN93" s="266"/>
      <c r="BO93" s="266"/>
      <c r="BP93" s="266"/>
      <c r="BQ93" s="266"/>
      <c r="BR93" s="266"/>
      <c r="BS93" s="266"/>
      <c r="BT93" s="266"/>
      <c r="BU93" s="266"/>
      <c r="BV93" s="266"/>
      <c r="BW93" s="266"/>
      <c r="BX93" s="266"/>
      <c r="BY93" s="266"/>
      <c r="BZ93" s="266"/>
      <c r="CA93" s="266"/>
      <c r="CB93" s="266"/>
      <c r="CC93" s="266"/>
      <c r="CD93" s="266"/>
      <c r="CE93" s="266"/>
      <c r="CF93" s="266"/>
      <c r="CG93" s="266"/>
      <c r="CH93" s="266"/>
      <c r="CI93" s="266"/>
      <c r="CJ93" s="266"/>
      <c r="CK93" s="266"/>
      <c r="CL93" s="266"/>
      <c r="CM93" s="266"/>
      <c r="CN93" s="266"/>
      <c r="CO93" s="266"/>
      <c r="CP93" s="266"/>
      <c r="CQ93" s="266"/>
      <c r="CR93" s="266"/>
      <c r="CS93" s="266"/>
      <c r="CT93" s="266"/>
      <c r="CU93" s="266"/>
      <c r="CV93" s="266"/>
      <c r="CW93" s="266"/>
      <c r="CX93" s="266"/>
      <c r="CY93" s="266"/>
      <c r="CZ93" s="266"/>
      <c r="DA93" s="266"/>
      <c r="DB93" s="266"/>
      <c r="DC93" s="266"/>
      <c r="DD93" s="266"/>
      <c r="DE93" s="266"/>
      <c r="DF93" s="266"/>
      <c r="DG93" s="266"/>
      <c r="DH93" s="266"/>
      <c r="DI93" s="266"/>
      <c r="DJ93" s="266"/>
      <c r="DK93" s="266"/>
      <c r="DL93" s="266"/>
    </row>
    <row r="94" spans="1:116" x14ac:dyDescent="0.35">
      <c r="A94" s="267" t="s">
        <v>482</v>
      </c>
      <c r="B94" s="268" t="s">
        <v>10231</v>
      </c>
      <c r="C94" s="271">
        <v>0.67411710269999991</v>
      </c>
      <c r="D94" s="272">
        <v>0</v>
      </c>
      <c r="E94" s="271">
        <v>0.1595</v>
      </c>
      <c r="F94" s="271">
        <v>2.7833333329999999</v>
      </c>
      <c r="G94" s="271">
        <v>0.49178700730000002</v>
      </c>
      <c r="H94" s="271">
        <v>34.799999999999997</v>
      </c>
      <c r="I94" s="272">
        <v>3</v>
      </c>
      <c r="J94" s="272" t="str">
        <f>IFERROR(VLOOKUP($B94,'Core Indicators'!$E$3:$EU$906,147,FALSE),"x")</f>
        <v>x</v>
      </c>
      <c r="K94" s="273">
        <v>-1.0170720820000001</v>
      </c>
      <c r="L94" s="271">
        <v>2.57</v>
      </c>
      <c r="M94" s="272">
        <v>11</v>
      </c>
      <c r="N94" s="272">
        <v>24</v>
      </c>
      <c r="O94" s="272">
        <f>IFERROR(VLOOKUP(B94,'Core Indicators'!$E$3:$G$9906,3,FALSE),"x")</f>
        <v>91920000</v>
      </c>
      <c r="P94" s="272">
        <v>1622500</v>
      </c>
      <c r="Q94" s="266"/>
      <c r="R94" s="266"/>
      <c r="S94" s="266"/>
      <c r="T94" s="266"/>
      <c r="U94" s="266"/>
      <c r="V94" s="266"/>
      <c r="W94" s="266"/>
      <c r="X94" s="266"/>
      <c r="Y94" s="266"/>
      <c r="Z94" s="266"/>
      <c r="AA94" s="266"/>
      <c r="AB94" s="266"/>
      <c r="AC94" s="266"/>
      <c r="AD94" s="266"/>
      <c r="AE94" s="266"/>
      <c r="AF94" s="266"/>
      <c r="AG94" s="266"/>
      <c r="AH94" s="266"/>
      <c r="AI94" s="266"/>
      <c r="AJ94" s="266"/>
      <c r="AK94" s="266"/>
      <c r="AL94" s="266"/>
      <c r="AM94" s="266"/>
      <c r="AN94" s="266"/>
      <c r="AO94" s="266"/>
      <c r="AP94" s="266"/>
      <c r="AQ94" s="266"/>
      <c r="AR94" s="266"/>
      <c r="AS94" s="266"/>
      <c r="AT94" s="266"/>
      <c r="AU94" s="266"/>
      <c r="AV94" s="266"/>
      <c r="AW94" s="266"/>
      <c r="AX94" s="266"/>
      <c r="AY94" s="266"/>
      <c r="AZ94" s="266"/>
      <c r="BA94" s="266"/>
      <c r="BB94" s="266"/>
      <c r="BC94" s="266"/>
      <c r="BD94" s="266"/>
      <c r="BE94" s="266"/>
      <c r="BF94" s="266"/>
      <c r="BG94" s="266"/>
      <c r="BH94" s="266"/>
      <c r="BI94" s="266"/>
      <c r="BJ94" s="266"/>
      <c r="BK94" s="266"/>
      <c r="BL94" s="266"/>
      <c r="BM94" s="266"/>
      <c r="BN94" s="266"/>
      <c r="BO94" s="266"/>
      <c r="BP94" s="266"/>
      <c r="BQ94" s="266"/>
      <c r="BR94" s="266"/>
      <c r="BS94" s="266"/>
      <c r="BT94" s="266"/>
      <c r="BU94" s="266"/>
      <c r="BV94" s="266"/>
      <c r="BW94" s="266"/>
      <c r="BX94" s="266"/>
      <c r="BY94" s="266"/>
      <c r="BZ94" s="266"/>
      <c r="CA94" s="266"/>
      <c r="CB94" s="266"/>
      <c r="CC94" s="266"/>
      <c r="CD94" s="266"/>
      <c r="CE94" s="266"/>
      <c r="CF94" s="266"/>
      <c r="CG94" s="266"/>
      <c r="CH94" s="266"/>
      <c r="CI94" s="266"/>
      <c r="CJ94" s="266"/>
      <c r="CK94" s="266"/>
      <c r="CL94" s="266"/>
      <c r="CM94" s="266"/>
      <c r="CN94" s="266"/>
      <c r="CO94" s="266"/>
      <c r="CP94" s="266"/>
      <c r="CQ94" s="266"/>
      <c r="CR94" s="266"/>
      <c r="CS94" s="266"/>
      <c r="CT94" s="266"/>
      <c r="CU94" s="266"/>
      <c r="CV94" s="266"/>
      <c r="CW94" s="266"/>
      <c r="CX94" s="266"/>
      <c r="CY94" s="266"/>
      <c r="CZ94" s="266"/>
      <c r="DA94" s="266"/>
      <c r="DB94" s="266"/>
      <c r="DC94" s="266"/>
      <c r="DD94" s="266"/>
      <c r="DE94" s="266"/>
      <c r="DF94" s="266"/>
      <c r="DG94" s="266"/>
      <c r="DH94" s="266"/>
      <c r="DI94" s="266"/>
      <c r="DJ94" s="266"/>
      <c r="DK94" s="266"/>
      <c r="DL94" s="266"/>
    </row>
    <row r="95" spans="1:116" x14ac:dyDescent="0.35">
      <c r="A95" s="267" t="s">
        <v>191</v>
      </c>
      <c r="B95" s="268" t="s">
        <v>10232</v>
      </c>
      <c r="C95" s="271">
        <v>0.54614899849999998</v>
      </c>
      <c r="D95" s="272">
        <v>2</v>
      </c>
      <c r="E95" s="271">
        <v>0</v>
      </c>
      <c r="F95" s="271">
        <v>4.4000000000000004</v>
      </c>
      <c r="G95" s="271">
        <v>0.5402728229</v>
      </c>
      <c r="H95" s="271">
        <v>29.5</v>
      </c>
      <c r="I95" s="272">
        <v>3</v>
      </c>
      <c r="J95" s="272">
        <f>IFERROR(VLOOKUP($B95,'Core Indicators'!$E$3:$EU$906,147,FALSE),"x")</f>
        <v>480</v>
      </c>
      <c r="K95" s="273">
        <v>-1.7505730390000001</v>
      </c>
      <c r="L95" s="271">
        <v>4.0599999999999996</v>
      </c>
      <c r="M95" s="272">
        <v>30</v>
      </c>
      <c r="N95" s="272">
        <v>23</v>
      </c>
      <c r="O95" s="272">
        <f>IFERROR(VLOOKUP(B95,'Core Indicators'!$E$3:$G$9906,3,FALSE),"x")</f>
        <v>45505000</v>
      </c>
      <c r="P95" s="272">
        <v>434128</v>
      </c>
      <c r="Q95" s="266"/>
      <c r="R95" s="266"/>
      <c r="S95" s="266"/>
      <c r="T95" s="266"/>
      <c r="U95" s="266"/>
      <c r="V95" s="266"/>
      <c r="W95" s="266"/>
      <c r="X95" s="266"/>
      <c r="Y95" s="266"/>
      <c r="Z95" s="266"/>
      <c r="AA95" s="266"/>
      <c r="AB95" s="266"/>
      <c r="AC95" s="266"/>
      <c r="AD95" s="266"/>
      <c r="AE95" s="266"/>
      <c r="AF95" s="266"/>
      <c r="AG95" s="266"/>
      <c r="AH95" s="266"/>
      <c r="AI95" s="266"/>
      <c r="AJ95" s="266"/>
      <c r="AK95" s="266"/>
      <c r="AL95" s="266"/>
      <c r="AM95" s="266"/>
      <c r="AN95" s="266"/>
      <c r="AO95" s="266"/>
      <c r="AP95" s="266"/>
      <c r="AQ95" s="266"/>
      <c r="AR95" s="266"/>
      <c r="AS95" s="266"/>
      <c r="AT95" s="266"/>
      <c r="AU95" s="266"/>
      <c r="AV95" s="266"/>
      <c r="AW95" s="266"/>
      <c r="AX95" s="266"/>
      <c r="AY95" s="266"/>
      <c r="AZ95" s="266"/>
      <c r="BA95" s="266"/>
      <c r="BB95" s="266"/>
      <c r="BC95" s="266"/>
      <c r="BD95" s="266"/>
      <c r="BE95" s="266"/>
      <c r="BF95" s="266"/>
      <c r="BG95" s="266"/>
      <c r="BH95" s="266"/>
      <c r="BI95" s="266"/>
      <c r="BJ95" s="266"/>
      <c r="BK95" s="266"/>
      <c r="BL95" s="266"/>
      <c r="BM95" s="266"/>
      <c r="BN95" s="266"/>
      <c r="BO95" s="266"/>
      <c r="BP95" s="266"/>
      <c r="BQ95" s="266"/>
      <c r="BR95" s="266"/>
      <c r="BS95" s="266"/>
      <c r="BT95" s="266"/>
      <c r="BU95" s="266"/>
      <c r="BV95" s="266"/>
      <c r="BW95" s="266"/>
      <c r="BX95" s="266"/>
      <c r="BY95" s="266"/>
      <c r="BZ95" s="266"/>
      <c r="CA95" s="266"/>
      <c r="CB95" s="266"/>
      <c r="CC95" s="266"/>
      <c r="CD95" s="266"/>
      <c r="CE95" s="266"/>
      <c r="CF95" s="266"/>
      <c r="CG95" s="266"/>
      <c r="CH95" s="266"/>
      <c r="CI95" s="266"/>
      <c r="CJ95" s="266"/>
      <c r="CK95" s="266"/>
      <c r="CL95" s="266"/>
      <c r="CM95" s="266"/>
      <c r="CN95" s="266"/>
      <c r="CO95" s="266"/>
      <c r="CP95" s="266"/>
      <c r="CQ95" s="266"/>
      <c r="CR95" s="266"/>
      <c r="CS95" s="266"/>
      <c r="CT95" s="266"/>
      <c r="CU95" s="266"/>
      <c r="CV95" s="266"/>
      <c r="CW95" s="266"/>
      <c r="CX95" s="266"/>
      <c r="CY95" s="266"/>
      <c r="CZ95" s="266"/>
      <c r="DA95" s="266"/>
      <c r="DB95" s="266"/>
      <c r="DC95" s="266"/>
      <c r="DD95" s="266"/>
      <c r="DE95" s="266"/>
      <c r="DF95" s="266"/>
      <c r="DG95" s="266"/>
      <c r="DH95" s="266"/>
      <c r="DI95" s="266"/>
      <c r="DJ95" s="266"/>
      <c r="DK95" s="266"/>
      <c r="DL95" s="266"/>
    </row>
    <row r="96" spans="1:116" x14ac:dyDescent="0.35">
      <c r="A96" s="267" t="s">
        <v>10233</v>
      </c>
      <c r="B96" s="268" t="s">
        <v>10234</v>
      </c>
      <c r="C96" s="271">
        <v>0</v>
      </c>
      <c r="D96" s="272">
        <v>12</v>
      </c>
      <c r="E96" s="271">
        <v>0</v>
      </c>
      <c r="F96" s="271" t="s">
        <v>17</v>
      </c>
      <c r="G96" s="271">
        <v>5.7485973699999998E-2</v>
      </c>
      <c r="H96" s="271">
        <v>26.1</v>
      </c>
      <c r="I96" s="272">
        <v>0</v>
      </c>
      <c r="J96" s="272" t="str">
        <f>IFERROR(VLOOKUP($B96,'Core Indicators'!$E$3:$EU$906,147,FALSE),"x")</f>
        <v>x</v>
      </c>
      <c r="K96" s="273">
        <v>1.703025818</v>
      </c>
      <c r="L96" s="271" t="s">
        <v>17</v>
      </c>
      <c r="M96" s="272">
        <v>94</v>
      </c>
      <c r="N96" s="272">
        <v>72</v>
      </c>
      <c r="O96" s="272" t="str">
        <f>IFERROR(VLOOKUP(B96,'Core Indicators'!$E$3:$G$9906,3,FALSE),"x")</f>
        <v>x</v>
      </c>
      <c r="P96" s="272">
        <v>100830</v>
      </c>
      <c r="Q96" s="266"/>
      <c r="R96" s="266"/>
      <c r="S96" s="266"/>
      <c r="T96" s="266"/>
      <c r="U96" s="266"/>
      <c r="V96" s="266"/>
      <c r="W96" s="266"/>
      <c r="X96" s="266"/>
      <c r="Y96" s="266"/>
      <c r="Z96" s="266"/>
      <c r="AA96" s="266"/>
      <c r="AB96" s="266"/>
      <c r="AC96" s="266"/>
      <c r="AD96" s="266"/>
      <c r="AE96" s="266"/>
      <c r="AF96" s="266"/>
      <c r="AG96" s="266"/>
      <c r="AH96" s="266"/>
      <c r="AI96" s="266"/>
      <c r="AJ96" s="266"/>
      <c r="AK96" s="266"/>
      <c r="AL96" s="266"/>
      <c r="AM96" s="266"/>
      <c r="AN96" s="266"/>
      <c r="AO96" s="266"/>
      <c r="AP96" s="266"/>
      <c r="AQ96" s="266"/>
      <c r="AR96" s="266"/>
      <c r="AS96" s="266"/>
      <c r="AT96" s="266"/>
      <c r="AU96" s="266"/>
      <c r="AV96" s="266"/>
      <c r="AW96" s="266"/>
      <c r="AX96" s="266"/>
      <c r="AY96" s="266"/>
      <c r="AZ96" s="266"/>
      <c r="BA96" s="266"/>
      <c r="BB96" s="266"/>
      <c r="BC96" s="266"/>
      <c r="BD96" s="266"/>
      <c r="BE96" s="266"/>
      <c r="BF96" s="266"/>
      <c r="BG96" s="266"/>
      <c r="BH96" s="266"/>
      <c r="BI96" s="266"/>
      <c r="BJ96" s="266"/>
      <c r="BK96" s="266"/>
      <c r="BL96" s="266"/>
      <c r="BM96" s="266"/>
      <c r="BN96" s="266"/>
      <c r="BO96" s="266"/>
      <c r="BP96" s="266"/>
      <c r="BQ96" s="266"/>
      <c r="BR96" s="266"/>
      <c r="BS96" s="266"/>
      <c r="BT96" s="266"/>
      <c r="BU96" s="266"/>
      <c r="BV96" s="266"/>
      <c r="BW96" s="266"/>
      <c r="BX96" s="266"/>
      <c r="BY96" s="266"/>
      <c r="BZ96" s="266"/>
      <c r="CA96" s="266"/>
      <c r="CB96" s="266"/>
      <c r="CC96" s="266"/>
      <c r="CD96" s="266"/>
      <c r="CE96" s="266"/>
      <c r="CF96" s="266"/>
      <c r="CG96" s="266"/>
      <c r="CH96" s="266"/>
      <c r="CI96" s="266"/>
      <c r="CJ96" s="266"/>
      <c r="CK96" s="266"/>
      <c r="CL96" s="266"/>
      <c r="CM96" s="266"/>
      <c r="CN96" s="266"/>
      <c r="CO96" s="266"/>
      <c r="CP96" s="266"/>
      <c r="CQ96" s="266"/>
      <c r="CR96" s="266"/>
      <c r="CS96" s="266"/>
      <c r="CT96" s="266"/>
      <c r="CU96" s="266"/>
      <c r="CV96" s="266"/>
      <c r="CW96" s="266"/>
      <c r="CX96" s="266"/>
      <c r="CY96" s="266"/>
      <c r="CZ96" s="266"/>
      <c r="DA96" s="266"/>
      <c r="DB96" s="266"/>
      <c r="DC96" s="266"/>
      <c r="DD96" s="266"/>
      <c r="DE96" s="266"/>
      <c r="DF96" s="266"/>
      <c r="DG96" s="266"/>
      <c r="DH96" s="266"/>
      <c r="DI96" s="266"/>
      <c r="DJ96" s="266"/>
      <c r="DK96" s="266"/>
      <c r="DL96" s="266"/>
    </row>
    <row r="97" spans="1:116" x14ac:dyDescent="0.35">
      <c r="A97" s="267" t="s">
        <v>10235</v>
      </c>
      <c r="B97" s="268" t="s">
        <v>10236</v>
      </c>
      <c r="C97" s="271">
        <v>0.77369999499999997</v>
      </c>
      <c r="D97" s="272">
        <v>4</v>
      </c>
      <c r="E97" s="271">
        <v>0.44</v>
      </c>
      <c r="F97" s="271" t="s">
        <v>17</v>
      </c>
      <c r="G97" s="271">
        <v>0.1002841248</v>
      </c>
      <c r="H97" s="271">
        <v>39</v>
      </c>
      <c r="I97" s="272">
        <v>5</v>
      </c>
      <c r="J97" s="272" t="str">
        <f>IFERROR(VLOOKUP($B97,'Core Indicators'!$E$3:$EU$906,147,FALSE),"x")</f>
        <v>x</v>
      </c>
      <c r="K97" s="273">
        <v>0.94524872299999996</v>
      </c>
      <c r="L97" s="271" t="s">
        <v>17</v>
      </c>
      <c r="M97" s="272">
        <v>74</v>
      </c>
      <c r="N97" s="272">
        <v>62</v>
      </c>
      <c r="O97" s="272" t="str">
        <f>IFERROR(VLOOKUP(B97,'Core Indicators'!$E$3:$G$9906,3,FALSE),"x")</f>
        <v>x</v>
      </c>
      <c r="P97" s="272">
        <v>21640</v>
      </c>
      <c r="Q97" s="266"/>
      <c r="R97" s="266"/>
      <c r="S97" s="266"/>
      <c r="T97" s="266"/>
      <c r="U97" s="266"/>
      <c r="V97" s="266"/>
      <c r="W97" s="266"/>
      <c r="X97" s="266"/>
      <c r="Y97" s="266"/>
      <c r="Z97" s="266"/>
      <c r="AA97" s="266"/>
      <c r="AB97" s="266"/>
      <c r="AC97" s="266"/>
      <c r="AD97" s="266"/>
      <c r="AE97" s="266"/>
      <c r="AF97" s="266"/>
      <c r="AG97" s="266"/>
      <c r="AH97" s="266"/>
      <c r="AI97" s="266"/>
      <c r="AJ97" s="266"/>
      <c r="AK97" s="266"/>
      <c r="AL97" s="266"/>
      <c r="AM97" s="266"/>
      <c r="AN97" s="266"/>
      <c r="AO97" s="266"/>
      <c r="AP97" s="266"/>
      <c r="AQ97" s="266"/>
      <c r="AR97" s="266"/>
      <c r="AS97" s="266"/>
      <c r="AT97" s="266"/>
      <c r="AU97" s="266"/>
      <c r="AV97" s="266"/>
      <c r="AW97" s="266"/>
      <c r="AX97" s="266"/>
      <c r="AY97" s="266"/>
      <c r="AZ97" s="266"/>
      <c r="BA97" s="266"/>
      <c r="BB97" s="266"/>
      <c r="BC97" s="266"/>
      <c r="BD97" s="266"/>
      <c r="BE97" s="266"/>
      <c r="BF97" s="266"/>
      <c r="BG97" s="266"/>
      <c r="BH97" s="266"/>
      <c r="BI97" s="266"/>
      <c r="BJ97" s="266"/>
      <c r="BK97" s="266"/>
      <c r="BL97" s="266"/>
      <c r="BM97" s="266"/>
      <c r="BN97" s="266"/>
      <c r="BO97" s="266"/>
      <c r="BP97" s="266"/>
      <c r="BQ97" s="266"/>
      <c r="BR97" s="266"/>
      <c r="BS97" s="266"/>
      <c r="BT97" s="266"/>
      <c r="BU97" s="266"/>
      <c r="BV97" s="266"/>
      <c r="BW97" s="266"/>
      <c r="BX97" s="266"/>
      <c r="BY97" s="266"/>
      <c r="BZ97" s="266"/>
      <c r="CA97" s="266"/>
      <c r="CB97" s="266"/>
      <c r="CC97" s="266"/>
      <c r="CD97" s="266"/>
      <c r="CE97" s="266"/>
      <c r="CF97" s="266"/>
      <c r="CG97" s="266"/>
      <c r="CH97" s="266"/>
      <c r="CI97" s="266"/>
      <c r="CJ97" s="266"/>
      <c r="CK97" s="266"/>
      <c r="CL97" s="266"/>
      <c r="CM97" s="266"/>
      <c r="CN97" s="266"/>
      <c r="CO97" s="266"/>
      <c r="CP97" s="266"/>
      <c r="CQ97" s="266"/>
      <c r="CR97" s="266"/>
      <c r="CS97" s="266"/>
      <c r="CT97" s="266"/>
      <c r="CU97" s="266"/>
      <c r="CV97" s="266"/>
      <c r="CW97" s="266"/>
      <c r="CX97" s="266"/>
      <c r="CY97" s="266"/>
      <c r="CZ97" s="266"/>
      <c r="DA97" s="266"/>
      <c r="DB97" s="266"/>
      <c r="DC97" s="266"/>
      <c r="DD97" s="266"/>
      <c r="DE97" s="266"/>
      <c r="DF97" s="266"/>
      <c r="DG97" s="266"/>
      <c r="DH97" s="266"/>
      <c r="DI97" s="266"/>
      <c r="DJ97" s="266"/>
      <c r="DK97" s="266"/>
      <c r="DL97" s="266"/>
    </row>
    <row r="98" spans="1:116" x14ac:dyDescent="0.35">
      <c r="A98" s="267" t="s">
        <v>4177</v>
      </c>
      <c r="B98" s="268" t="s">
        <v>10237</v>
      </c>
      <c r="C98" s="271">
        <v>0.12520399560000001</v>
      </c>
      <c r="D98" s="272">
        <v>12</v>
      </c>
      <c r="E98" s="271">
        <v>5.4999999999999997E-3</v>
      </c>
      <c r="F98" s="271" t="s">
        <v>17</v>
      </c>
      <c r="G98" s="271">
        <v>6.9101684999999996E-2</v>
      </c>
      <c r="H98" s="271">
        <v>35.9</v>
      </c>
      <c r="I98" s="272">
        <v>0</v>
      </c>
      <c r="J98" s="272">
        <f>IFERROR(VLOOKUP($B98,'Core Indicators'!$E$3:$EU$906,147,FALSE),"x")</f>
        <v>747</v>
      </c>
      <c r="K98" s="273">
        <v>0.297009468</v>
      </c>
      <c r="L98" s="271" t="s">
        <v>17</v>
      </c>
      <c r="M98" s="272">
        <v>90</v>
      </c>
      <c r="N98" s="272">
        <v>56</v>
      </c>
      <c r="O98" s="272">
        <f>IFERROR(VLOOKUP(B98,'Core Indicators'!$E$3:$G$9906,3,FALSE),"x")</f>
        <v>59274000</v>
      </c>
      <c r="P98" s="272">
        <v>295717</v>
      </c>
      <c r="Q98" s="266"/>
      <c r="R98" s="266"/>
      <c r="S98" s="266"/>
      <c r="T98" s="266"/>
      <c r="U98" s="266"/>
      <c r="V98" s="266"/>
      <c r="W98" s="266"/>
      <c r="X98" s="266"/>
      <c r="Y98" s="266"/>
      <c r="Z98" s="266"/>
      <c r="AA98" s="266"/>
      <c r="AB98" s="266"/>
      <c r="AC98" s="266"/>
      <c r="AD98" s="266"/>
      <c r="AE98" s="266"/>
      <c r="AF98" s="266"/>
      <c r="AG98" s="266"/>
      <c r="AH98" s="266"/>
      <c r="AI98" s="266"/>
      <c r="AJ98" s="266"/>
      <c r="AK98" s="266"/>
      <c r="AL98" s="266"/>
      <c r="AM98" s="266"/>
      <c r="AN98" s="266"/>
      <c r="AO98" s="266"/>
      <c r="AP98" s="266"/>
      <c r="AQ98" s="266"/>
      <c r="AR98" s="266"/>
      <c r="AS98" s="266"/>
      <c r="AT98" s="266"/>
      <c r="AU98" s="266"/>
      <c r="AV98" s="266"/>
      <c r="AW98" s="266"/>
      <c r="AX98" s="266"/>
      <c r="AY98" s="266"/>
      <c r="AZ98" s="266"/>
      <c r="BA98" s="266"/>
      <c r="BB98" s="266"/>
      <c r="BC98" s="266"/>
      <c r="BD98" s="266"/>
      <c r="BE98" s="266"/>
      <c r="BF98" s="266"/>
      <c r="BG98" s="266"/>
      <c r="BH98" s="266"/>
      <c r="BI98" s="266"/>
      <c r="BJ98" s="266"/>
      <c r="BK98" s="266"/>
      <c r="BL98" s="266"/>
      <c r="BM98" s="266"/>
      <c r="BN98" s="266"/>
      <c r="BO98" s="266"/>
      <c r="BP98" s="266"/>
      <c r="BQ98" s="266"/>
      <c r="BR98" s="266"/>
      <c r="BS98" s="266"/>
      <c r="BT98" s="266"/>
      <c r="BU98" s="266"/>
      <c r="BV98" s="266"/>
      <c r="BW98" s="266"/>
      <c r="BX98" s="266"/>
      <c r="BY98" s="266"/>
      <c r="BZ98" s="266"/>
      <c r="CA98" s="266"/>
      <c r="CB98" s="266"/>
      <c r="CC98" s="266"/>
      <c r="CD98" s="266"/>
      <c r="CE98" s="266"/>
      <c r="CF98" s="266"/>
      <c r="CG98" s="266"/>
      <c r="CH98" s="266"/>
      <c r="CI98" s="266"/>
      <c r="CJ98" s="266"/>
      <c r="CK98" s="266"/>
      <c r="CL98" s="266"/>
      <c r="CM98" s="266"/>
      <c r="CN98" s="266"/>
      <c r="CO98" s="266"/>
      <c r="CP98" s="266"/>
      <c r="CQ98" s="266"/>
      <c r="CR98" s="266"/>
      <c r="CS98" s="266"/>
      <c r="CT98" s="266"/>
      <c r="CU98" s="266"/>
      <c r="CV98" s="266"/>
      <c r="CW98" s="266"/>
      <c r="CX98" s="266"/>
      <c r="CY98" s="266"/>
      <c r="CZ98" s="266"/>
      <c r="DA98" s="266"/>
      <c r="DB98" s="266"/>
      <c r="DC98" s="266"/>
      <c r="DD98" s="266"/>
      <c r="DE98" s="266"/>
      <c r="DF98" s="266"/>
      <c r="DG98" s="266"/>
      <c r="DH98" s="266"/>
      <c r="DI98" s="266"/>
      <c r="DJ98" s="266"/>
      <c r="DK98" s="266"/>
      <c r="DL98" s="266"/>
    </row>
    <row r="99" spans="1:116" x14ac:dyDescent="0.35">
      <c r="A99" s="267" t="s">
        <v>10238</v>
      </c>
      <c r="B99" s="268" t="s">
        <v>10239</v>
      </c>
      <c r="C99" s="271">
        <v>0</v>
      </c>
      <c r="D99" s="272">
        <v>13</v>
      </c>
      <c r="E99" s="271">
        <v>0</v>
      </c>
      <c r="F99" s="271">
        <v>8.0500000000000007</v>
      </c>
      <c r="G99" s="271">
        <v>0.40466299929999999</v>
      </c>
      <c r="H99" s="271">
        <v>45.5</v>
      </c>
      <c r="I99" s="272">
        <v>3</v>
      </c>
      <c r="J99" s="272" t="str">
        <f>IFERROR(VLOOKUP($B99,'Core Indicators'!$E$3:$EU$906,147,FALSE),"x")</f>
        <v>x</v>
      </c>
      <c r="K99" s="273">
        <v>-7.1926757999999993E-2</v>
      </c>
      <c r="L99" s="271">
        <v>7.1</v>
      </c>
      <c r="M99" s="272">
        <v>80</v>
      </c>
      <c r="N99" s="272">
        <v>44</v>
      </c>
      <c r="O99" s="272" t="str">
        <f>IFERROR(VLOOKUP(B99,'Core Indicators'!$E$3:$G$9906,3,FALSE),"x")</f>
        <v>x</v>
      </c>
      <c r="P99" s="272">
        <v>10830</v>
      </c>
      <c r="Q99" s="266"/>
      <c r="R99" s="266"/>
      <c r="S99" s="266"/>
      <c r="T99" s="266"/>
      <c r="U99" s="266"/>
      <c r="V99" s="266"/>
      <c r="W99" s="266"/>
      <c r="X99" s="266"/>
      <c r="Y99" s="266"/>
      <c r="Z99" s="266"/>
      <c r="AA99" s="266"/>
      <c r="AB99" s="266"/>
      <c r="AC99" s="266"/>
      <c r="AD99" s="266"/>
      <c r="AE99" s="266"/>
      <c r="AF99" s="266"/>
      <c r="AG99" s="266"/>
      <c r="AH99" s="266"/>
      <c r="AI99" s="266"/>
      <c r="AJ99" s="266"/>
      <c r="AK99" s="266"/>
      <c r="AL99" s="266"/>
      <c r="AM99" s="266"/>
      <c r="AN99" s="266"/>
      <c r="AO99" s="266"/>
      <c r="AP99" s="266"/>
      <c r="AQ99" s="266"/>
      <c r="AR99" s="266"/>
      <c r="AS99" s="266"/>
      <c r="AT99" s="266"/>
      <c r="AU99" s="266"/>
      <c r="AV99" s="266"/>
      <c r="AW99" s="266"/>
      <c r="AX99" s="266"/>
      <c r="AY99" s="266"/>
      <c r="AZ99" s="266"/>
      <c r="BA99" s="266"/>
      <c r="BB99" s="266"/>
      <c r="BC99" s="266"/>
      <c r="BD99" s="266"/>
      <c r="BE99" s="266"/>
      <c r="BF99" s="266"/>
      <c r="BG99" s="266"/>
      <c r="BH99" s="266"/>
      <c r="BI99" s="266"/>
      <c r="BJ99" s="266"/>
      <c r="BK99" s="266"/>
      <c r="BL99" s="266"/>
      <c r="BM99" s="266"/>
      <c r="BN99" s="266"/>
      <c r="BO99" s="266"/>
      <c r="BP99" s="266"/>
      <c r="BQ99" s="266"/>
      <c r="BR99" s="266"/>
      <c r="BS99" s="266"/>
      <c r="BT99" s="266"/>
      <c r="BU99" s="266"/>
      <c r="BV99" s="266"/>
      <c r="BW99" s="266"/>
      <c r="BX99" s="266"/>
      <c r="BY99" s="266"/>
      <c r="BZ99" s="266"/>
      <c r="CA99" s="266"/>
      <c r="CB99" s="266"/>
      <c r="CC99" s="266"/>
      <c r="CD99" s="266"/>
      <c r="CE99" s="266"/>
      <c r="CF99" s="266"/>
      <c r="CG99" s="266"/>
      <c r="CH99" s="266"/>
      <c r="CI99" s="266"/>
      <c r="CJ99" s="266"/>
      <c r="CK99" s="266"/>
      <c r="CL99" s="266"/>
      <c r="CM99" s="266"/>
      <c r="CN99" s="266"/>
      <c r="CO99" s="266"/>
      <c r="CP99" s="266"/>
      <c r="CQ99" s="266"/>
      <c r="CR99" s="266"/>
      <c r="CS99" s="266"/>
      <c r="CT99" s="266"/>
      <c r="CU99" s="266"/>
      <c r="CV99" s="266"/>
      <c r="CW99" s="266"/>
      <c r="CX99" s="266"/>
      <c r="CY99" s="266"/>
      <c r="CZ99" s="266"/>
      <c r="DA99" s="266"/>
      <c r="DB99" s="266"/>
      <c r="DC99" s="266"/>
      <c r="DD99" s="266"/>
      <c r="DE99" s="266"/>
      <c r="DF99" s="266"/>
      <c r="DG99" s="266"/>
      <c r="DH99" s="266"/>
      <c r="DI99" s="266"/>
      <c r="DJ99" s="266"/>
      <c r="DK99" s="266"/>
      <c r="DL99" s="266"/>
    </row>
    <row r="100" spans="1:116" x14ac:dyDescent="0.35">
      <c r="A100" s="267" t="s">
        <v>10240</v>
      </c>
      <c r="B100" s="268" t="s">
        <v>10241</v>
      </c>
      <c r="C100" s="271" t="s">
        <v>17</v>
      </c>
      <c r="D100" s="272" t="s">
        <v>17</v>
      </c>
      <c r="E100" s="271" t="s">
        <v>17</v>
      </c>
      <c r="F100" s="271" t="s">
        <v>17</v>
      </c>
      <c r="G100" s="271" t="s">
        <v>17</v>
      </c>
      <c r="H100" s="271" t="s">
        <v>17</v>
      </c>
      <c r="I100" s="272" t="s">
        <v>17</v>
      </c>
      <c r="J100" s="272" t="str">
        <f>IFERROR(VLOOKUP($B100,'Core Indicators'!$E$3:$EU$906,147,FALSE),"x")</f>
        <v>x</v>
      </c>
      <c r="K100" s="273">
        <v>1.6906082630000001</v>
      </c>
      <c r="L100" s="271" t="s">
        <v>17</v>
      </c>
      <c r="M100" s="272" t="s">
        <v>17</v>
      </c>
      <c r="N100" s="272" t="s">
        <v>17</v>
      </c>
      <c r="O100" s="272" t="str">
        <f>IFERROR(VLOOKUP(B100,'Core Indicators'!$E$3:$G$9906,3,FALSE),"x")</f>
        <v>x</v>
      </c>
      <c r="P100" s="272" t="s">
        <v>17</v>
      </c>
      <c r="Q100" s="266"/>
      <c r="R100" s="266"/>
      <c r="S100" s="266"/>
      <c r="T100" s="266"/>
      <c r="U100" s="266"/>
      <c r="V100" s="266"/>
      <c r="W100" s="266"/>
      <c r="X100" s="266"/>
      <c r="Y100" s="266"/>
      <c r="Z100" s="266"/>
      <c r="AA100" s="266"/>
      <c r="AB100" s="266"/>
      <c r="AC100" s="266"/>
      <c r="AD100" s="266"/>
      <c r="AE100" s="266"/>
      <c r="AF100" s="266"/>
      <c r="AG100" s="266"/>
      <c r="AH100" s="266"/>
      <c r="AI100" s="266"/>
      <c r="AJ100" s="266"/>
      <c r="AK100" s="266"/>
      <c r="AL100" s="266"/>
      <c r="AM100" s="266"/>
      <c r="AN100" s="266"/>
      <c r="AO100" s="266"/>
      <c r="AP100" s="266"/>
      <c r="AQ100" s="266"/>
      <c r="AR100" s="266"/>
      <c r="AS100" s="266"/>
      <c r="AT100" s="266"/>
      <c r="AU100" s="266"/>
      <c r="AV100" s="266"/>
      <c r="AW100" s="266"/>
      <c r="AX100" s="266"/>
      <c r="AY100" s="266"/>
      <c r="AZ100" s="266"/>
      <c r="BA100" s="266"/>
      <c r="BB100" s="266"/>
      <c r="BC100" s="266"/>
      <c r="BD100" s="266"/>
      <c r="BE100" s="266"/>
      <c r="BF100" s="266"/>
      <c r="BG100" s="266"/>
      <c r="BH100" s="266"/>
      <c r="BI100" s="266"/>
      <c r="BJ100" s="266"/>
      <c r="BK100" s="266"/>
      <c r="BL100" s="266"/>
      <c r="BM100" s="266"/>
      <c r="BN100" s="266"/>
      <c r="BO100" s="266"/>
      <c r="BP100" s="266"/>
      <c r="BQ100" s="266"/>
      <c r="BR100" s="266"/>
      <c r="BS100" s="266"/>
      <c r="BT100" s="266"/>
      <c r="BU100" s="266"/>
      <c r="BV100" s="266"/>
      <c r="BW100" s="266"/>
      <c r="BX100" s="266"/>
      <c r="BY100" s="266"/>
      <c r="BZ100" s="266"/>
      <c r="CA100" s="266"/>
      <c r="CB100" s="266"/>
      <c r="CC100" s="266"/>
      <c r="CD100" s="266"/>
      <c r="CE100" s="266"/>
      <c r="CF100" s="266"/>
      <c r="CG100" s="266"/>
      <c r="CH100" s="266"/>
      <c r="CI100" s="266"/>
      <c r="CJ100" s="266"/>
      <c r="CK100" s="266"/>
      <c r="CL100" s="266"/>
      <c r="CM100" s="266"/>
      <c r="CN100" s="266"/>
      <c r="CO100" s="266"/>
      <c r="CP100" s="266"/>
      <c r="CQ100" s="266"/>
      <c r="CR100" s="266"/>
      <c r="CS100" s="266"/>
      <c r="CT100" s="266"/>
      <c r="CU100" s="266"/>
      <c r="CV100" s="266"/>
      <c r="CW100" s="266"/>
      <c r="CX100" s="266"/>
      <c r="CY100" s="266"/>
      <c r="CZ100" s="266"/>
      <c r="DA100" s="266"/>
      <c r="DB100" s="266"/>
      <c r="DC100" s="266"/>
      <c r="DD100" s="266"/>
      <c r="DE100" s="266"/>
      <c r="DF100" s="266"/>
      <c r="DG100" s="266"/>
      <c r="DH100" s="266"/>
      <c r="DI100" s="266"/>
      <c r="DJ100" s="266"/>
      <c r="DK100" s="266"/>
      <c r="DL100" s="266"/>
    </row>
    <row r="101" spans="1:116" x14ac:dyDescent="0.35">
      <c r="A101" s="267" t="s">
        <v>84</v>
      </c>
      <c r="B101" s="268" t="s">
        <v>10242</v>
      </c>
      <c r="C101" s="271">
        <v>0.58639999539999998</v>
      </c>
      <c r="D101" s="272">
        <v>2</v>
      </c>
      <c r="E101" s="271">
        <v>0.57999999999999996</v>
      </c>
      <c r="F101" s="271">
        <v>4.0333333329999999</v>
      </c>
      <c r="G101" s="271">
        <v>0.46862760440000001</v>
      </c>
      <c r="H101" s="271">
        <v>33.700000000000003</v>
      </c>
      <c r="I101" s="272">
        <v>3</v>
      </c>
      <c r="J101" s="272">
        <f>IFERROR(VLOOKUP($B101,'Core Indicators'!$E$3:$EU$906,147,FALSE),"x")</f>
        <v>0</v>
      </c>
      <c r="K101" s="273">
        <v>0.21717245900000001</v>
      </c>
      <c r="L101" s="271">
        <v>4.87</v>
      </c>
      <c r="M101" s="272">
        <v>33</v>
      </c>
      <c r="N101" s="272">
        <v>46</v>
      </c>
      <c r="O101" s="272">
        <f>IFERROR(VLOOKUP(B101,'Core Indicators'!$E$3:$G$9906,3,FALSE),"x")</f>
        <v>11721000</v>
      </c>
      <c r="P101" s="272">
        <v>88794</v>
      </c>
      <c r="Q101" s="266"/>
      <c r="R101" s="266"/>
      <c r="S101" s="266"/>
      <c r="T101" s="266"/>
      <c r="U101" s="266"/>
      <c r="V101" s="266"/>
      <c r="W101" s="266"/>
      <c r="X101" s="266"/>
      <c r="Y101" s="266"/>
      <c r="Z101" s="266"/>
      <c r="AA101" s="266"/>
      <c r="AB101" s="266"/>
      <c r="AC101" s="266"/>
      <c r="AD101" s="266"/>
      <c r="AE101" s="266"/>
      <c r="AF101" s="266"/>
      <c r="AG101" s="266"/>
      <c r="AH101" s="266"/>
      <c r="AI101" s="266"/>
      <c r="AJ101" s="266"/>
      <c r="AK101" s="266"/>
      <c r="AL101" s="266"/>
      <c r="AM101" s="266"/>
      <c r="AN101" s="266"/>
      <c r="AO101" s="266"/>
      <c r="AP101" s="266"/>
      <c r="AQ101" s="266"/>
      <c r="AR101" s="266"/>
      <c r="AS101" s="266"/>
      <c r="AT101" s="266"/>
      <c r="AU101" s="266"/>
      <c r="AV101" s="266"/>
      <c r="AW101" s="266"/>
      <c r="AX101" s="266"/>
      <c r="AY101" s="266"/>
      <c r="AZ101" s="266"/>
      <c r="BA101" s="266"/>
      <c r="BB101" s="266"/>
      <c r="BC101" s="266"/>
      <c r="BD101" s="266"/>
      <c r="BE101" s="266"/>
      <c r="BF101" s="266"/>
      <c r="BG101" s="266"/>
      <c r="BH101" s="266"/>
      <c r="BI101" s="266"/>
      <c r="BJ101" s="266"/>
      <c r="BK101" s="266"/>
      <c r="BL101" s="266"/>
      <c r="BM101" s="266"/>
      <c r="BN101" s="266"/>
      <c r="BO101" s="266"/>
      <c r="BP101" s="266"/>
      <c r="BQ101" s="266"/>
      <c r="BR101" s="266"/>
      <c r="BS101" s="266"/>
      <c r="BT101" s="266"/>
      <c r="BU101" s="266"/>
      <c r="BV101" s="266"/>
      <c r="BW101" s="266"/>
      <c r="BX101" s="266"/>
      <c r="BY101" s="266"/>
      <c r="BZ101" s="266"/>
      <c r="CA101" s="266"/>
      <c r="CB101" s="266"/>
      <c r="CC101" s="266"/>
      <c r="CD101" s="266"/>
      <c r="CE101" s="266"/>
      <c r="CF101" s="266"/>
      <c r="CG101" s="266"/>
      <c r="CH101" s="266"/>
      <c r="CI101" s="266"/>
      <c r="CJ101" s="266"/>
      <c r="CK101" s="266"/>
      <c r="CL101" s="266"/>
      <c r="CM101" s="266"/>
      <c r="CN101" s="266"/>
      <c r="CO101" s="266"/>
      <c r="CP101" s="266"/>
      <c r="CQ101" s="266"/>
      <c r="CR101" s="266"/>
      <c r="CS101" s="266"/>
      <c r="CT101" s="266"/>
      <c r="CU101" s="266"/>
      <c r="CV101" s="266"/>
      <c r="CW101" s="266"/>
      <c r="CX101" s="266"/>
      <c r="CY101" s="266"/>
      <c r="CZ101" s="266"/>
      <c r="DA101" s="266"/>
      <c r="DB101" s="266"/>
      <c r="DC101" s="266"/>
      <c r="DD101" s="266"/>
      <c r="DE101" s="266"/>
      <c r="DF101" s="266"/>
      <c r="DG101" s="266"/>
      <c r="DH101" s="266"/>
      <c r="DI101" s="266"/>
      <c r="DJ101" s="266"/>
      <c r="DK101" s="266"/>
      <c r="DL101" s="266"/>
    </row>
    <row r="102" spans="1:116" x14ac:dyDescent="0.35">
      <c r="A102" s="267" t="s">
        <v>10243</v>
      </c>
      <c r="B102" s="268" t="s">
        <v>10244</v>
      </c>
      <c r="C102" s="271">
        <v>4.1406014200000001E-2</v>
      </c>
      <c r="D102" s="272">
        <v>12</v>
      </c>
      <c r="E102" s="271">
        <v>2.2020000000000001E-2</v>
      </c>
      <c r="F102" s="271" t="s">
        <v>17</v>
      </c>
      <c r="G102" s="271">
        <v>9.8649094399999998E-2</v>
      </c>
      <c r="H102" s="271">
        <v>32.9</v>
      </c>
      <c r="I102" s="272">
        <v>2</v>
      </c>
      <c r="J102" s="272" t="str">
        <f>IFERROR(VLOOKUP($B102,'Core Indicators'!$E$3:$EU$906,147,FALSE),"x")</f>
        <v>x</v>
      </c>
      <c r="K102" s="273">
        <v>1.558240294</v>
      </c>
      <c r="L102" s="271" t="s">
        <v>17</v>
      </c>
      <c r="M102" s="272">
        <v>96</v>
      </c>
      <c r="N102" s="272">
        <v>73</v>
      </c>
      <c r="O102" s="272" t="str">
        <f>IFERROR(VLOOKUP(B102,'Core Indicators'!$E$3:$G$9906,3,FALSE),"x")</f>
        <v>x</v>
      </c>
      <c r="P102" s="272">
        <v>364500</v>
      </c>
      <c r="Q102" s="266"/>
      <c r="R102" s="266"/>
      <c r="S102" s="266"/>
      <c r="T102" s="266"/>
      <c r="U102" s="266"/>
      <c r="V102" s="266"/>
      <c r="W102" s="266"/>
      <c r="X102" s="266"/>
      <c r="Y102" s="266"/>
      <c r="Z102" s="266"/>
      <c r="AA102" s="266"/>
      <c r="AB102" s="266"/>
      <c r="AC102" s="266"/>
      <c r="AD102" s="266"/>
      <c r="AE102" s="266"/>
      <c r="AF102" s="266"/>
      <c r="AG102" s="266"/>
      <c r="AH102" s="266"/>
      <c r="AI102" s="266"/>
      <c r="AJ102" s="266"/>
      <c r="AK102" s="266"/>
      <c r="AL102" s="266"/>
      <c r="AM102" s="266"/>
      <c r="AN102" s="266"/>
      <c r="AO102" s="266"/>
      <c r="AP102" s="266"/>
      <c r="AQ102" s="266"/>
      <c r="AR102" s="266"/>
      <c r="AS102" s="266"/>
      <c r="AT102" s="266"/>
      <c r="AU102" s="266"/>
      <c r="AV102" s="266"/>
      <c r="AW102" s="266"/>
      <c r="AX102" s="266"/>
      <c r="AY102" s="266"/>
      <c r="AZ102" s="266"/>
      <c r="BA102" s="266"/>
      <c r="BB102" s="266"/>
      <c r="BC102" s="266"/>
      <c r="BD102" s="266"/>
      <c r="BE102" s="266"/>
      <c r="BF102" s="266"/>
      <c r="BG102" s="266"/>
      <c r="BH102" s="266"/>
      <c r="BI102" s="266"/>
      <c r="BJ102" s="266"/>
      <c r="BK102" s="266"/>
      <c r="BL102" s="266"/>
      <c r="BM102" s="266"/>
      <c r="BN102" s="266"/>
      <c r="BO102" s="266"/>
      <c r="BP102" s="266"/>
      <c r="BQ102" s="266"/>
      <c r="BR102" s="266"/>
      <c r="BS102" s="266"/>
      <c r="BT102" s="266"/>
      <c r="BU102" s="266"/>
      <c r="BV102" s="266"/>
      <c r="BW102" s="266"/>
      <c r="BX102" s="266"/>
      <c r="BY102" s="266"/>
      <c r="BZ102" s="266"/>
      <c r="CA102" s="266"/>
      <c r="CB102" s="266"/>
      <c r="CC102" s="266"/>
      <c r="CD102" s="266"/>
      <c r="CE102" s="266"/>
      <c r="CF102" s="266"/>
      <c r="CG102" s="266"/>
      <c r="CH102" s="266"/>
      <c r="CI102" s="266"/>
      <c r="CJ102" s="266"/>
      <c r="CK102" s="266"/>
      <c r="CL102" s="266"/>
      <c r="CM102" s="266"/>
      <c r="CN102" s="266"/>
      <c r="CO102" s="266"/>
      <c r="CP102" s="266"/>
      <c r="CQ102" s="266"/>
      <c r="CR102" s="266"/>
      <c r="CS102" s="266"/>
      <c r="CT102" s="266"/>
      <c r="CU102" s="266"/>
      <c r="CV102" s="266"/>
      <c r="CW102" s="266"/>
      <c r="CX102" s="266"/>
      <c r="CY102" s="266"/>
      <c r="CZ102" s="266"/>
      <c r="DA102" s="266"/>
      <c r="DB102" s="266"/>
      <c r="DC102" s="266"/>
      <c r="DD102" s="266"/>
      <c r="DE102" s="266"/>
      <c r="DF102" s="266"/>
      <c r="DG102" s="266"/>
      <c r="DH102" s="266"/>
      <c r="DI102" s="266"/>
      <c r="DJ102" s="266"/>
      <c r="DK102" s="266"/>
      <c r="DL102" s="266"/>
    </row>
    <row r="103" spans="1:116" x14ac:dyDescent="0.35">
      <c r="A103" s="267" t="s">
        <v>10245</v>
      </c>
      <c r="B103" s="268" t="s">
        <v>10246</v>
      </c>
      <c r="C103" s="271">
        <v>0.53400502920000004</v>
      </c>
      <c r="D103" s="272">
        <v>4</v>
      </c>
      <c r="E103" s="271">
        <v>0.41699999999999998</v>
      </c>
      <c r="F103" s="271">
        <v>3.733333333</v>
      </c>
      <c r="G103" s="271">
        <v>0.20262584820000001</v>
      </c>
      <c r="H103" s="271">
        <v>27.8</v>
      </c>
      <c r="I103" s="272">
        <v>2</v>
      </c>
      <c r="J103" s="272" t="str">
        <f>IFERROR(VLOOKUP($B103,'Core Indicators'!$E$3:$EU$906,147,FALSE),"x")</f>
        <v>x</v>
      </c>
      <c r="K103" s="273">
        <v>-0.474393338</v>
      </c>
      <c r="L103" s="271">
        <v>4.9400000000000004</v>
      </c>
      <c r="M103" s="272">
        <v>23</v>
      </c>
      <c r="N103" s="272">
        <v>39</v>
      </c>
      <c r="O103" s="272" t="str">
        <f>IFERROR(VLOOKUP(B103,'Core Indicators'!$E$3:$G$9906,3,FALSE),"x")</f>
        <v>x</v>
      </c>
      <c r="P103" s="272">
        <v>2699700</v>
      </c>
      <c r="Q103" s="266"/>
      <c r="R103" s="266"/>
      <c r="S103" s="266"/>
      <c r="T103" s="266"/>
      <c r="U103" s="266"/>
      <c r="V103" s="266"/>
      <c r="W103" s="266"/>
      <c r="X103" s="266"/>
      <c r="Y103" s="266"/>
      <c r="Z103" s="266"/>
      <c r="AA103" s="266"/>
      <c r="AB103" s="266"/>
      <c r="AC103" s="266"/>
      <c r="AD103" s="266"/>
      <c r="AE103" s="266"/>
      <c r="AF103" s="266"/>
      <c r="AG103" s="266"/>
      <c r="AH103" s="266"/>
      <c r="AI103" s="266"/>
      <c r="AJ103" s="266"/>
      <c r="AK103" s="266"/>
      <c r="AL103" s="266"/>
      <c r="AM103" s="266"/>
      <c r="AN103" s="266"/>
      <c r="AO103" s="266"/>
      <c r="AP103" s="266"/>
      <c r="AQ103" s="266"/>
      <c r="AR103" s="266"/>
      <c r="AS103" s="266"/>
      <c r="AT103" s="266"/>
      <c r="AU103" s="266"/>
      <c r="AV103" s="266"/>
      <c r="AW103" s="266"/>
      <c r="AX103" s="266"/>
      <c r="AY103" s="266"/>
      <c r="AZ103" s="266"/>
      <c r="BA103" s="266"/>
      <c r="BB103" s="266"/>
      <c r="BC103" s="266"/>
      <c r="BD103" s="266"/>
      <c r="BE103" s="266"/>
      <c r="BF103" s="266"/>
      <c r="BG103" s="266"/>
      <c r="BH103" s="266"/>
      <c r="BI103" s="266"/>
      <c r="BJ103" s="266"/>
      <c r="BK103" s="266"/>
      <c r="BL103" s="266"/>
      <c r="BM103" s="266"/>
      <c r="BN103" s="266"/>
      <c r="BO103" s="266"/>
      <c r="BP103" s="266"/>
      <c r="BQ103" s="266"/>
      <c r="BR103" s="266"/>
      <c r="BS103" s="266"/>
      <c r="BT103" s="266"/>
      <c r="BU103" s="266"/>
      <c r="BV103" s="266"/>
      <c r="BW103" s="266"/>
      <c r="BX103" s="266"/>
      <c r="BY103" s="266"/>
      <c r="BZ103" s="266"/>
      <c r="CA103" s="266"/>
      <c r="CB103" s="266"/>
      <c r="CC103" s="266"/>
      <c r="CD103" s="266"/>
      <c r="CE103" s="266"/>
      <c r="CF103" s="266"/>
      <c r="CG103" s="266"/>
      <c r="CH103" s="266"/>
      <c r="CI103" s="266"/>
      <c r="CJ103" s="266"/>
      <c r="CK103" s="266"/>
      <c r="CL103" s="266"/>
      <c r="CM103" s="266"/>
      <c r="CN103" s="266"/>
      <c r="CO103" s="266"/>
      <c r="CP103" s="266"/>
      <c r="CQ103" s="266"/>
      <c r="CR103" s="266"/>
      <c r="CS103" s="266"/>
      <c r="CT103" s="266"/>
      <c r="CU103" s="266"/>
      <c r="CV103" s="266"/>
      <c r="CW103" s="266"/>
      <c r="CX103" s="266"/>
      <c r="CY103" s="266"/>
      <c r="CZ103" s="266"/>
      <c r="DA103" s="266"/>
      <c r="DB103" s="266"/>
      <c r="DC103" s="266"/>
      <c r="DD103" s="266"/>
      <c r="DE103" s="266"/>
      <c r="DF103" s="266"/>
      <c r="DG103" s="266"/>
      <c r="DH103" s="266"/>
      <c r="DI103" s="266"/>
      <c r="DJ103" s="266"/>
      <c r="DK103" s="266"/>
      <c r="DL103" s="266"/>
    </row>
    <row r="104" spans="1:116" x14ac:dyDescent="0.35">
      <c r="A104" s="267" t="s">
        <v>205</v>
      </c>
      <c r="B104" s="268" t="s">
        <v>10247</v>
      </c>
      <c r="C104" s="271">
        <v>0.85199999310000007</v>
      </c>
      <c r="D104" s="272">
        <v>4</v>
      </c>
      <c r="E104" s="271">
        <v>0.08</v>
      </c>
      <c r="F104" s="271">
        <v>5.85</v>
      </c>
      <c r="G104" s="271">
        <v>0.54450861260000005</v>
      </c>
      <c r="H104" s="271">
        <v>40.799999999999997</v>
      </c>
      <c r="I104" s="272">
        <v>5</v>
      </c>
      <c r="J104" s="272">
        <f>IFERROR(VLOOKUP($B104,'Core Indicators'!$E$3:$EU$906,147,FALSE),"x")</f>
        <v>452</v>
      </c>
      <c r="K104" s="273">
        <v>-0.32195118099999998</v>
      </c>
      <c r="L104" s="271">
        <v>5.84</v>
      </c>
      <c r="M104" s="272">
        <v>52</v>
      </c>
      <c r="N104" s="272">
        <v>31</v>
      </c>
      <c r="O104" s="272">
        <f>IFERROR(VLOOKUP(B104,'Core Indicators'!$E$3:$G$9906,3,FALSE),"x")</f>
        <v>57679000</v>
      </c>
      <c r="P104" s="272">
        <v>569140</v>
      </c>
      <c r="Q104" s="266"/>
      <c r="R104" s="266"/>
      <c r="S104" s="266"/>
      <c r="T104" s="266"/>
      <c r="U104" s="266"/>
      <c r="V104" s="266"/>
      <c r="W104" s="266"/>
      <c r="X104" s="266"/>
      <c r="Y104" s="266"/>
      <c r="Z104" s="266"/>
      <c r="AA104" s="266"/>
      <c r="AB104" s="266"/>
      <c r="AC104" s="266"/>
      <c r="AD104" s="266"/>
      <c r="AE104" s="266"/>
      <c r="AF104" s="266"/>
      <c r="AG104" s="266"/>
      <c r="AH104" s="266"/>
      <c r="AI104" s="266"/>
      <c r="AJ104" s="266"/>
      <c r="AK104" s="266"/>
      <c r="AL104" s="266"/>
      <c r="AM104" s="266"/>
      <c r="AN104" s="266"/>
      <c r="AO104" s="266"/>
      <c r="AP104" s="266"/>
      <c r="AQ104" s="266"/>
      <c r="AR104" s="266"/>
      <c r="AS104" s="266"/>
      <c r="AT104" s="266"/>
      <c r="AU104" s="266"/>
      <c r="AV104" s="266"/>
      <c r="AW104" s="266"/>
      <c r="AX104" s="266"/>
      <c r="AY104" s="266"/>
      <c r="AZ104" s="266"/>
      <c r="BA104" s="266"/>
      <c r="BB104" s="266"/>
      <c r="BC104" s="266"/>
      <c r="BD104" s="266"/>
      <c r="BE104" s="266"/>
      <c r="BF104" s="266"/>
      <c r="BG104" s="266"/>
      <c r="BH104" s="266"/>
      <c r="BI104" s="266"/>
      <c r="BJ104" s="266"/>
      <c r="BK104" s="266"/>
      <c r="BL104" s="266"/>
      <c r="BM104" s="266"/>
      <c r="BN104" s="266"/>
      <c r="BO104" s="266"/>
      <c r="BP104" s="266"/>
      <c r="BQ104" s="266"/>
      <c r="BR104" s="266"/>
      <c r="BS104" s="266"/>
      <c r="BT104" s="266"/>
      <c r="BU104" s="266"/>
      <c r="BV104" s="266"/>
      <c r="BW104" s="266"/>
      <c r="BX104" s="266"/>
      <c r="BY104" s="266"/>
      <c r="BZ104" s="266"/>
      <c r="CA104" s="266"/>
      <c r="CB104" s="266"/>
      <c r="CC104" s="266"/>
      <c r="CD104" s="266"/>
      <c r="CE104" s="266"/>
      <c r="CF104" s="266"/>
      <c r="CG104" s="266"/>
      <c r="CH104" s="266"/>
      <c r="CI104" s="266"/>
      <c r="CJ104" s="266"/>
      <c r="CK104" s="266"/>
      <c r="CL104" s="266"/>
      <c r="CM104" s="266"/>
      <c r="CN104" s="266"/>
      <c r="CO104" s="266"/>
      <c r="CP104" s="266"/>
      <c r="CQ104" s="266"/>
      <c r="CR104" s="266"/>
      <c r="CS104" s="266"/>
      <c r="CT104" s="266"/>
      <c r="CU104" s="266"/>
      <c r="CV104" s="266"/>
      <c r="CW104" s="266"/>
      <c r="CX104" s="266"/>
      <c r="CY104" s="266"/>
      <c r="CZ104" s="266"/>
      <c r="DA104" s="266"/>
      <c r="DB104" s="266"/>
      <c r="DC104" s="266"/>
      <c r="DD104" s="266"/>
      <c r="DE104" s="266"/>
      <c r="DF104" s="266"/>
      <c r="DG104" s="266"/>
      <c r="DH104" s="266"/>
      <c r="DI104" s="266"/>
      <c r="DJ104" s="266"/>
      <c r="DK104" s="266"/>
      <c r="DL104" s="266"/>
    </row>
    <row r="105" spans="1:116" x14ac:dyDescent="0.35">
      <c r="A105" s="267" t="s">
        <v>10248</v>
      </c>
      <c r="B105" s="268" t="s">
        <v>10249</v>
      </c>
      <c r="C105" s="271">
        <v>0.54403001520000005</v>
      </c>
      <c r="D105" s="272">
        <v>6</v>
      </c>
      <c r="E105" s="271">
        <v>0.27300000000000002</v>
      </c>
      <c r="F105" s="271">
        <v>4.5666666669999998</v>
      </c>
      <c r="G105" s="271">
        <v>0.38123403010000001</v>
      </c>
      <c r="H105" s="271">
        <v>29.7</v>
      </c>
      <c r="I105" s="272">
        <v>3</v>
      </c>
      <c r="J105" s="272" t="str">
        <f>IFERROR(VLOOKUP($B105,'Core Indicators'!$E$3:$EU$906,147,FALSE),"x")</f>
        <v>x</v>
      </c>
      <c r="K105" s="273">
        <v>-1.147808433</v>
      </c>
      <c r="L105" s="271">
        <v>4.9800000000000004</v>
      </c>
      <c r="M105" s="272">
        <v>27</v>
      </c>
      <c r="N105" s="272">
        <v>26</v>
      </c>
      <c r="O105" s="272" t="str">
        <f>IFERROR(VLOOKUP(B105,'Core Indicators'!$E$3:$G$9906,3,FALSE),"x")</f>
        <v>x</v>
      </c>
      <c r="P105" s="272">
        <v>191800</v>
      </c>
      <c r="Q105" s="266"/>
      <c r="R105" s="266"/>
      <c r="S105" s="266"/>
      <c r="T105" s="266"/>
      <c r="U105" s="266"/>
      <c r="V105" s="266"/>
      <c r="W105" s="266"/>
      <c r="X105" s="266"/>
      <c r="Y105" s="266"/>
      <c r="Z105" s="266"/>
      <c r="AA105" s="266"/>
      <c r="AB105" s="266"/>
      <c r="AC105" s="266"/>
      <c r="AD105" s="266"/>
      <c r="AE105" s="266"/>
      <c r="AF105" s="266"/>
      <c r="AG105" s="266"/>
      <c r="AH105" s="266"/>
      <c r="AI105" s="266"/>
      <c r="AJ105" s="266"/>
      <c r="AK105" s="266"/>
      <c r="AL105" s="266"/>
      <c r="AM105" s="266"/>
      <c r="AN105" s="266"/>
      <c r="AO105" s="266"/>
      <c r="AP105" s="266"/>
      <c r="AQ105" s="266"/>
      <c r="AR105" s="266"/>
      <c r="AS105" s="266"/>
      <c r="AT105" s="266"/>
      <c r="AU105" s="266"/>
      <c r="AV105" s="266"/>
      <c r="AW105" s="266"/>
      <c r="AX105" s="266"/>
      <c r="AY105" s="266"/>
      <c r="AZ105" s="266"/>
      <c r="BA105" s="266"/>
      <c r="BB105" s="266"/>
      <c r="BC105" s="266"/>
      <c r="BD105" s="266"/>
      <c r="BE105" s="266"/>
      <c r="BF105" s="266"/>
      <c r="BG105" s="266"/>
      <c r="BH105" s="266"/>
      <c r="BI105" s="266"/>
      <c r="BJ105" s="266"/>
      <c r="BK105" s="266"/>
      <c r="BL105" s="266"/>
      <c r="BM105" s="266"/>
      <c r="BN105" s="266"/>
      <c r="BO105" s="266"/>
      <c r="BP105" s="266"/>
      <c r="BQ105" s="266"/>
      <c r="BR105" s="266"/>
      <c r="BS105" s="266"/>
      <c r="BT105" s="266"/>
      <c r="BU105" s="266"/>
      <c r="BV105" s="266"/>
      <c r="BW105" s="266"/>
      <c r="BX105" s="266"/>
      <c r="BY105" s="266"/>
      <c r="BZ105" s="266"/>
      <c r="CA105" s="266"/>
      <c r="CB105" s="266"/>
      <c r="CC105" s="266"/>
      <c r="CD105" s="266"/>
      <c r="CE105" s="266"/>
      <c r="CF105" s="266"/>
      <c r="CG105" s="266"/>
      <c r="CH105" s="266"/>
      <c r="CI105" s="266"/>
      <c r="CJ105" s="266"/>
      <c r="CK105" s="266"/>
      <c r="CL105" s="266"/>
      <c r="CM105" s="266"/>
      <c r="CN105" s="266"/>
      <c r="CO105" s="266"/>
      <c r="CP105" s="266"/>
      <c r="CQ105" s="266"/>
      <c r="CR105" s="266"/>
      <c r="CS105" s="266"/>
      <c r="CT105" s="266"/>
      <c r="CU105" s="266"/>
      <c r="CV105" s="266"/>
      <c r="CW105" s="266"/>
      <c r="CX105" s="266"/>
      <c r="CY105" s="266"/>
      <c r="CZ105" s="266"/>
      <c r="DA105" s="266"/>
      <c r="DB105" s="266"/>
      <c r="DC105" s="266"/>
      <c r="DD105" s="266"/>
      <c r="DE105" s="266"/>
      <c r="DF105" s="266"/>
      <c r="DG105" s="266"/>
      <c r="DH105" s="266"/>
      <c r="DI105" s="266"/>
      <c r="DJ105" s="266"/>
      <c r="DK105" s="266"/>
      <c r="DL105" s="266"/>
    </row>
    <row r="106" spans="1:116" x14ac:dyDescent="0.35">
      <c r="A106" s="267" t="s">
        <v>10250</v>
      </c>
      <c r="B106" s="268" t="s">
        <v>10251</v>
      </c>
      <c r="C106" s="271">
        <v>9.6800022599999994E-2</v>
      </c>
      <c r="D106" s="272">
        <v>9</v>
      </c>
      <c r="E106" s="271">
        <v>3.5000000000000003E-2</v>
      </c>
      <c r="F106" s="271">
        <v>3.0333333329999999</v>
      </c>
      <c r="G106" s="271">
        <v>0.47416294609999998</v>
      </c>
      <c r="H106" s="271" t="s">
        <v>17</v>
      </c>
      <c r="I106" s="272">
        <v>2</v>
      </c>
      <c r="J106" s="272" t="str">
        <f>IFERROR(VLOOKUP($B106,'Core Indicators'!$E$3:$EU$906,147,FALSE),"x")</f>
        <v>x</v>
      </c>
      <c r="K106" s="273">
        <v>-0.86658465900000003</v>
      </c>
      <c r="L106" s="271">
        <v>3.87</v>
      </c>
      <c r="M106" s="272">
        <v>23</v>
      </c>
      <c r="N106" s="272">
        <v>22</v>
      </c>
      <c r="O106" s="272" t="str">
        <f>IFERROR(VLOOKUP(B106,'Core Indicators'!$E$3:$G$9906,3,FALSE),"x")</f>
        <v>x</v>
      </c>
      <c r="P106" s="272">
        <v>176520</v>
      </c>
      <c r="Q106" s="266"/>
      <c r="R106" s="266"/>
      <c r="S106" s="266"/>
      <c r="T106" s="266"/>
      <c r="U106" s="266"/>
      <c r="V106" s="266"/>
      <c r="W106" s="266"/>
      <c r="X106" s="266"/>
      <c r="Y106" s="266"/>
      <c r="Z106" s="266"/>
      <c r="AA106" s="266"/>
      <c r="AB106" s="266"/>
      <c r="AC106" s="266"/>
      <c r="AD106" s="266"/>
      <c r="AE106" s="266"/>
      <c r="AF106" s="266"/>
      <c r="AG106" s="266"/>
      <c r="AH106" s="266"/>
      <c r="AI106" s="266"/>
      <c r="AJ106" s="266"/>
      <c r="AK106" s="266"/>
      <c r="AL106" s="266"/>
      <c r="AM106" s="266"/>
      <c r="AN106" s="266"/>
      <c r="AO106" s="266"/>
      <c r="AP106" s="266"/>
      <c r="AQ106" s="266"/>
      <c r="AR106" s="266"/>
      <c r="AS106" s="266"/>
      <c r="AT106" s="266"/>
      <c r="AU106" s="266"/>
      <c r="AV106" s="266"/>
      <c r="AW106" s="266"/>
      <c r="AX106" s="266"/>
      <c r="AY106" s="266"/>
      <c r="AZ106" s="266"/>
      <c r="BA106" s="266"/>
      <c r="BB106" s="266"/>
      <c r="BC106" s="266"/>
      <c r="BD106" s="266"/>
      <c r="BE106" s="266"/>
      <c r="BF106" s="266"/>
      <c r="BG106" s="266"/>
      <c r="BH106" s="266"/>
      <c r="BI106" s="266"/>
      <c r="BJ106" s="266"/>
      <c r="BK106" s="266"/>
      <c r="BL106" s="266"/>
      <c r="BM106" s="266"/>
      <c r="BN106" s="266"/>
      <c r="BO106" s="266"/>
      <c r="BP106" s="266"/>
      <c r="BQ106" s="266"/>
      <c r="BR106" s="266"/>
      <c r="BS106" s="266"/>
      <c r="BT106" s="266"/>
      <c r="BU106" s="266"/>
      <c r="BV106" s="266"/>
      <c r="BW106" s="266"/>
      <c r="BX106" s="266"/>
      <c r="BY106" s="266"/>
      <c r="BZ106" s="266"/>
      <c r="CA106" s="266"/>
      <c r="CB106" s="266"/>
      <c r="CC106" s="266"/>
      <c r="CD106" s="266"/>
      <c r="CE106" s="266"/>
      <c r="CF106" s="266"/>
      <c r="CG106" s="266"/>
      <c r="CH106" s="266"/>
      <c r="CI106" s="266"/>
      <c r="CJ106" s="266"/>
      <c r="CK106" s="266"/>
      <c r="CL106" s="266"/>
      <c r="CM106" s="266"/>
      <c r="CN106" s="266"/>
      <c r="CO106" s="266"/>
      <c r="CP106" s="266"/>
      <c r="CQ106" s="266"/>
      <c r="CR106" s="266"/>
      <c r="CS106" s="266"/>
      <c r="CT106" s="266"/>
      <c r="CU106" s="266"/>
      <c r="CV106" s="266"/>
      <c r="CW106" s="266"/>
      <c r="CX106" s="266"/>
      <c r="CY106" s="266"/>
      <c r="CZ106" s="266"/>
      <c r="DA106" s="266"/>
      <c r="DB106" s="266"/>
      <c r="DC106" s="266"/>
      <c r="DD106" s="266"/>
      <c r="DE106" s="266"/>
      <c r="DF106" s="266"/>
      <c r="DG106" s="266"/>
      <c r="DH106" s="266"/>
      <c r="DI106" s="266"/>
      <c r="DJ106" s="266"/>
      <c r="DK106" s="266"/>
      <c r="DL106" s="266"/>
    </row>
    <row r="107" spans="1:116" x14ac:dyDescent="0.35">
      <c r="A107" s="267" t="s">
        <v>10252</v>
      </c>
      <c r="B107" s="268" t="s">
        <v>10253</v>
      </c>
      <c r="C107" s="271">
        <v>0</v>
      </c>
      <c r="D107" s="272">
        <v>13</v>
      </c>
      <c r="E107" s="271">
        <v>0</v>
      </c>
      <c r="F107" s="271" t="s">
        <v>17</v>
      </c>
      <c r="G107" s="271" t="s">
        <v>17</v>
      </c>
      <c r="H107" s="271">
        <v>37</v>
      </c>
      <c r="I107" s="272">
        <v>0</v>
      </c>
      <c r="J107" s="272" t="str">
        <f>IFERROR(VLOOKUP($B107,'Core Indicators'!$E$3:$EU$906,147,FALSE),"x")</f>
        <v>x</v>
      </c>
      <c r="K107" s="273">
        <v>0.62241899999999994</v>
      </c>
      <c r="L107" s="271" t="s">
        <v>17</v>
      </c>
      <c r="M107" s="272">
        <v>90</v>
      </c>
      <c r="N107" s="272" t="s">
        <v>17</v>
      </c>
      <c r="O107" s="272" t="str">
        <f>IFERROR(VLOOKUP(B107,'Core Indicators'!$E$3:$G$9906,3,FALSE),"x")</f>
        <v>x</v>
      </c>
      <c r="P107" s="272">
        <v>810</v>
      </c>
      <c r="Q107" s="266"/>
      <c r="R107" s="266"/>
      <c r="S107" s="266"/>
      <c r="T107" s="266"/>
      <c r="U107" s="266"/>
      <c r="V107" s="266"/>
      <c r="W107" s="266"/>
      <c r="X107" s="266"/>
      <c r="Y107" s="266"/>
      <c r="Z107" s="266"/>
      <c r="AA107" s="266"/>
      <c r="AB107" s="266"/>
      <c r="AC107" s="266"/>
      <c r="AD107" s="266"/>
      <c r="AE107" s="266"/>
      <c r="AF107" s="266"/>
      <c r="AG107" s="266"/>
      <c r="AH107" s="266"/>
      <c r="AI107" s="266"/>
      <c r="AJ107" s="266"/>
      <c r="AK107" s="266"/>
      <c r="AL107" s="266"/>
      <c r="AM107" s="266"/>
      <c r="AN107" s="266"/>
      <c r="AO107" s="266"/>
      <c r="AP107" s="266"/>
      <c r="AQ107" s="266"/>
      <c r="AR107" s="266"/>
      <c r="AS107" s="266"/>
      <c r="AT107" s="266"/>
      <c r="AU107" s="266"/>
      <c r="AV107" s="266"/>
      <c r="AW107" s="266"/>
      <c r="AX107" s="266"/>
      <c r="AY107" s="266"/>
      <c r="AZ107" s="266"/>
      <c r="BA107" s="266"/>
      <c r="BB107" s="266"/>
      <c r="BC107" s="266"/>
      <c r="BD107" s="266"/>
      <c r="BE107" s="266"/>
      <c r="BF107" s="266"/>
      <c r="BG107" s="266"/>
      <c r="BH107" s="266"/>
      <c r="BI107" s="266"/>
      <c r="BJ107" s="266"/>
      <c r="BK107" s="266"/>
      <c r="BL107" s="266"/>
      <c r="BM107" s="266"/>
      <c r="BN107" s="266"/>
      <c r="BO107" s="266"/>
      <c r="BP107" s="266"/>
      <c r="BQ107" s="266"/>
      <c r="BR107" s="266"/>
      <c r="BS107" s="266"/>
      <c r="BT107" s="266"/>
      <c r="BU107" s="266"/>
      <c r="BV107" s="266"/>
      <c r="BW107" s="266"/>
      <c r="BX107" s="266"/>
      <c r="BY107" s="266"/>
      <c r="BZ107" s="266"/>
      <c r="CA107" s="266"/>
      <c r="CB107" s="266"/>
      <c r="CC107" s="266"/>
      <c r="CD107" s="266"/>
      <c r="CE107" s="266"/>
      <c r="CF107" s="266"/>
      <c r="CG107" s="266"/>
      <c r="CH107" s="266"/>
      <c r="CI107" s="266"/>
      <c r="CJ107" s="266"/>
      <c r="CK107" s="266"/>
      <c r="CL107" s="266"/>
      <c r="CM107" s="266"/>
      <c r="CN107" s="266"/>
      <c r="CO107" s="266"/>
      <c r="CP107" s="266"/>
      <c r="CQ107" s="266"/>
      <c r="CR107" s="266"/>
      <c r="CS107" s="266"/>
      <c r="CT107" s="266"/>
      <c r="CU107" s="266"/>
      <c r="CV107" s="266"/>
      <c r="CW107" s="266"/>
      <c r="CX107" s="266"/>
      <c r="CY107" s="266"/>
      <c r="CZ107" s="266"/>
      <c r="DA107" s="266"/>
      <c r="DB107" s="266"/>
      <c r="DC107" s="266"/>
      <c r="DD107" s="266"/>
      <c r="DE107" s="266"/>
      <c r="DF107" s="266"/>
      <c r="DG107" s="266"/>
      <c r="DH107" s="266"/>
      <c r="DI107" s="266"/>
      <c r="DJ107" s="266"/>
      <c r="DK107" s="266"/>
      <c r="DL107" s="266"/>
    </row>
    <row r="108" spans="1:116" x14ac:dyDescent="0.35">
      <c r="A108" s="267" t="s">
        <v>10254</v>
      </c>
      <c r="B108" s="268" t="s">
        <v>10255</v>
      </c>
      <c r="C108" s="271">
        <v>0</v>
      </c>
      <c r="D108" s="272">
        <v>13</v>
      </c>
      <c r="E108" s="271">
        <v>0</v>
      </c>
      <c r="F108" s="271" t="s">
        <v>17</v>
      </c>
      <c r="G108" s="271" t="s">
        <v>17</v>
      </c>
      <c r="H108" s="271" t="s">
        <v>17</v>
      </c>
      <c r="I108" s="272">
        <v>0</v>
      </c>
      <c r="J108" s="272" t="str">
        <f>IFERROR(VLOOKUP($B108,'Core Indicators'!$E$3:$EU$906,147,FALSE),"x")</f>
        <v>x</v>
      </c>
      <c r="K108" s="273">
        <v>0.50234472799999996</v>
      </c>
      <c r="L108" s="271" t="s">
        <v>17</v>
      </c>
      <c r="M108" s="272">
        <v>89</v>
      </c>
      <c r="N108" s="272" t="s">
        <v>17</v>
      </c>
      <c r="O108" s="272" t="str">
        <f>IFERROR(VLOOKUP(B108,'Core Indicators'!$E$3:$G$9906,3,FALSE),"x")</f>
        <v>x</v>
      </c>
      <c r="P108" s="272">
        <v>260</v>
      </c>
      <c r="Q108" s="266"/>
      <c r="R108" s="266"/>
      <c r="S108" s="266"/>
      <c r="T108" s="266"/>
      <c r="U108" s="266"/>
      <c r="V108" s="266"/>
      <c r="W108" s="266"/>
      <c r="X108" s="266"/>
      <c r="Y108" s="266"/>
      <c r="Z108" s="266"/>
      <c r="AA108" s="266"/>
      <c r="AB108" s="266"/>
      <c r="AC108" s="266"/>
      <c r="AD108" s="266"/>
      <c r="AE108" s="266"/>
      <c r="AF108" s="266"/>
      <c r="AG108" s="266"/>
      <c r="AH108" s="266"/>
      <c r="AI108" s="266"/>
      <c r="AJ108" s="266"/>
      <c r="AK108" s="266"/>
      <c r="AL108" s="266"/>
      <c r="AM108" s="266"/>
      <c r="AN108" s="266"/>
      <c r="AO108" s="266"/>
      <c r="AP108" s="266"/>
      <c r="AQ108" s="266"/>
      <c r="AR108" s="266"/>
      <c r="AS108" s="266"/>
      <c r="AT108" s="266"/>
      <c r="AU108" s="266"/>
      <c r="AV108" s="266"/>
      <c r="AW108" s="266"/>
      <c r="AX108" s="266"/>
      <c r="AY108" s="266"/>
      <c r="AZ108" s="266"/>
      <c r="BA108" s="266"/>
      <c r="BB108" s="266"/>
      <c r="BC108" s="266"/>
      <c r="BD108" s="266"/>
      <c r="BE108" s="266"/>
      <c r="BF108" s="266"/>
      <c r="BG108" s="266"/>
      <c r="BH108" s="266"/>
      <c r="BI108" s="266"/>
      <c r="BJ108" s="266"/>
      <c r="BK108" s="266"/>
      <c r="BL108" s="266"/>
      <c r="BM108" s="266"/>
      <c r="BN108" s="266"/>
      <c r="BO108" s="266"/>
      <c r="BP108" s="266"/>
      <c r="BQ108" s="266"/>
      <c r="BR108" s="266"/>
      <c r="BS108" s="266"/>
      <c r="BT108" s="266"/>
      <c r="BU108" s="266"/>
      <c r="BV108" s="266"/>
      <c r="BW108" s="266"/>
      <c r="BX108" s="266"/>
      <c r="BY108" s="266"/>
      <c r="BZ108" s="266"/>
      <c r="CA108" s="266"/>
      <c r="CB108" s="266"/>
      <c r="CC108" s="266"/>
      <c r="CD108" s="266"/>
      <c r="CE108" s="266"/>
      <c r="CF108" s="266"/>
      <c r="CG108" s="266"/>
      <c r="CH108" s="266"/>
      <c r="CI108" s="266"/>
      <c r="CJ108" s="266"/>
      <c r="CK108" s="266"/>
      <c r="CL108" s="266"/>
      <c r="CM108" s="266"/>
      <c r="CN108" s="266"/>
      <c r="CO108" s="266"/>
      <c r="CP108" s="266"/>
      <c r="CQ108" s="266"/>
      <c r="CR108" s="266"/>
      <c r="CS108" s="266"/>
      <c r="CT108" s="266"/>
      <c r="CU108" s="266"/>
      <c r="CV108" s="266"/>
      <c r="CW108" s="266"/>
      <c r="CX108" s="266"/>
      <c r="CY108" s="266"/>
      <c r="CZ108" s="266"/>
      <c r="DA108" s="266"/>
      <c r="DB108" s="266"/>
      <c r="DC108" s="266"/>
      <c r="DD108" s="266"/>
      <c r="DE108" s="266"/>
      <c r="DF108" s="266"/>
      <c r="DG108" s="266"/>
      <c r="DH108" s="266"/>
      <c r="DI108" s="266"/>
      <c r="DJ108" s="266"/>
      <c r="DK108" s="266"/>
      <c r="DL108" s="266"/>
    </row>
    <row r="109" spans="1:116" x14ac:dyDescent="0.35">
      <c r="A109" s="267" t="s">
        <v>10256</v>
      </c>
      <c r="B109" s="268" t="s">
        <v>10257</v>
      </c>
      <c r="C109" s="271">
        <v>0</v>
      </c>
      <c r="D109" s="272">
        <v>10</v>
      </c>
      <c r="E109" s="271">
        <v>0</v>
      </c>
      <c r="F109" s="271">
        <v>8.5500000000000007</v>
      </c>
      <c r="G109" s="271">
        <v>5.75736331E-2</v>
      </c>
      <c r="H109" s="271">
        <v>31.4</v>
      </c>
      <c r="I109" s="272">
        <v>2</v>
      </c>
      <c r="J109" s="272" t="str">
        <f>IFERROR(VLOOKUP($B109,'Core Indicators'!$E$3:$EU$906,147,FALSE),"x")</f>
        <v>x</v>
      </c>
      <c r="K109" s="273">
        <v>1.159703135</v>
      </c>
      <c r="L109" s="271">
        <v>8.56</v>
      </c>
      <c r="M109" s="272">
        <v>83</v>
      </c>
      <c r="N109" s="272">
        <v>63</v>
      </c>
      <c r="O109" s="272" t="str">
        <f>IFERROR(VLOOKUP(B109,'Core Indicators'!$E$3:$G$9906,3,FALSE),"x")</f>
        <v>x</v>
      </c>
      <c r="P109" s="272">
        <v>97600</v>
      </c>
      <c r="Q109" s="266"/>
      <c r="R109" s="266"/>
      <c r="S109" s="266"/>
      <c r="T109" s="266"/>
      <c r="U109" s="266"/>
      <c r="V109" s="266"/>
      <c r="W109" s="266"/>
      <c r="X109" s="266"/>
      <c r="Y109" s="266"/>
      <c r="Z109" s="266"/>
      <c r="AA109" s="266"/>
      <c r="AB109" s="266"/>
      <c r="AC109" s="266"/>
      <c r="AD109" s="266"/>
      <c r="AE109" s="266"/>
      <c r="AF109" s="266"/>
      <c r="AG109" s="266"/>
      <c r="AH109" s="266"/>
      <c r="AI109" s="266"/>
      <c r="AJ109" s="266"/>
      <c r="AK109" s="266"/>
      <c r="AL109" s="266"/>
      <c r="AM109" s="266"/>
      <c r="AN109" s="266"/>
      <c r="AO109" s="266"/>
      <c r="AP109" s="266"/>
      <c r="AQ109" s="266"/>
      <c r="AR109" s="266"/>
      <c r="AS109" s="266"/>
      <c r="AT109" s="266"/>
      <c r="AU109" s="266"/>
      <c r="AV109" s="266"/>
      <c r="AW109" s="266"/>
      <c r="AX109" s="266"/>
      <c r="AY109" s="266"/>
      <c r="AZ109" s="266"/>
      <c r="BA109" s="266"/>
      <c r="BB109" s="266"/>
      <c r="BC109" s="266"/>
      <c r="BD109" s="266"/>
      <c r="BE109" s="266"/>
      <c r="BF109" s="266"/>
      <c r="BG109" s="266"/>
      <c r="BH109" s="266"/>
      <c r="BI109" s="266"/>
      <c r="BJ109" s="266"/>
      <c r="BK109" s="266"/>
      <c r="BL109" s="266"/>
      <c r="BM109" s="266"/>
      <c r="BN109" s="266"/>
      <c r="BO109" s="266"/>
      <c r="BP109" s="266"/>
      <c r="BQ109" s="266"/>
      <c r="BR109" s="266"/>
      <c r="BS109" s="266"/>
      <c r="BT109" s="266"/>
      <c r="BU109" s="266"/>
      <c r="BV109" s="266"/>
      <c r="BW109" s="266"/>
      <c r="BX109" s="266"/>
      <c r="BY109" s="266"/>
      <c r="BZ109" s="266"/>
      <c r="CA109" s="266"/>
      <c r="CB109" s="266"/>
      <c r="CC109" s="266"/>
      <c r="CD109" s="266"/>
      <c r="CE109" s="266"/>
      <c r="CF109" s="266"/>
      <c r="CG109" s="266"/>
      <c r="CH109" s="266"/>
      <c r="CI109" s="266"/>
      <c r="CJ109" s="266"/>
      <c r="CK109" s="266"/>
      <c r="CL109" s="266"/>
      <c r="CM109" s="266"/>
      <c r="CN109" s="266"/>
      <c r="CO109" s="266"/>
      <c r="CP109" s="266"/>
      <c r="CQ109" s="266"/>
      <c r="CR109" s="266"/>
      <c r="CS109" s="266"/>
      <c r="CT109" s="266"/>
      <c r="CU109" s="266"/>
      <c r="CV109" s="266"/>
      <c r="CW109" s="266"/>
      <c r="CX109" s="266"/>
      <c r="CY109" s="266"/>
      <c r="CZ109" s="266"/>
      <c r="DA109" s="266"/>
      <c r="DB109" s="266"/>
      <c r="DC109" s="266"/>
      <c r="DD109" s="266"/>
      <c r="DE109" s="266"/>
      <c r="DF109" s="266"/>
      <c r="DG109" s="266"/>
      <c r="DH109" s="266"/>
      <c r="DI109" s="266"/>
      <c r="DJ109" s="266"/>
      <c r="DK109" s="266"/>
      <c r="DL109" s="266"/>
    </row>
    <row r="110" spans="1:116" x14ac:dyDescent="0.35">
      <c r="A110" s="267" t="s">
        <v>10258</v>
      </c>
      <c r="B110" s="268" t="s">
        <v>10259</v>
      </c>
      <c r="C110" s="271">
        <v>0.93409999830000001</v>
      </c>
      <c r="D110" s="272">
        <v>5</v>
      </c>
      <c r="E110" s="271">
        <v>0.15</v>
      </c>
      <c r="F110" s="271">
        <v>4.5333333329999999</v>
      </c>
      <c r="G110" s="271">
        <v>0.24530015899999999</v>
      </c>
      <c r="H110" s="271" t="s">
        <v>17</v>
      </c>
      <c r="I110" s="272">
        <v>1</v>
      </c>
      <c r="J110" s="272" t="str">
        <f>IFERROR(VLOOKUP($B110,'Core Indicators'!$E$3:$EU$906,147,FALSE),"x")</f>
        <v>x</v>
      </c>
      <c r="K110" s="273">
        <v>0.28001660099999998</v>
      </c>
      <c r="L110" s="271">
        <v>5.77</v>
      </c>
      <c r="M110" s="272">
        <v>38</v>
      </c>
      <c r="N110" s="272">
        <v>46</v>
      </c>
      <c r="O110" s="272" t="str">
        <f>IFERROR(VLOOKUP(B110,'Core Indicators'!$E$3:$G$9906,3,FALSE),"x")</f>
        <v>x</v>
      </c>
      <c r="P110" s="272">
        <v>17820</v>
      </c>
      <c r="Q110" s="266"/>
      <c r="R110" s="266"/>
      <c r="S110" s="266"/>
      <c r="T110" s="266"/>
      <c r="U110" s="266"/>
      <c r="V110" s="266"/>
      <c r="W110" s="266"/>
      <c r="X110" s="266"/>
      <c r="Y110" s="266"/>
      <c r="Z110" s="266"/>
      <c r="AA110" s="266"/>
      <c r="AB110" s="266"/>
      <c r="AC110" s="266"/>
      <c r="AD110" s="266"/>
      <c r="AE110" s="266"/>
      <c r="AF110" s="266"/>
      <c r="AG110" s="266"/>
      <c r="AH110" s="266"/>
      <c r="AI110" s="266"/>
      <c r="AJ110" s="266"/>
      <c r="AK110" s="266"/>
      <c r="AL110" s="266"/>
      <c r="AM110" s="266"/>
      <c r="AN110" s="266"/>
      <c r="AO110" s="266"/>
      <c r="AP110" s="266"/>
      <c r="AQ110" s="266"/>
      <c r="AR110" s="266"/>
      <c r="AS110" s="266"/>
      <c r="AT110" s="266"/>
      <c r="AU110" s="266"/>
      <c r="AV110" s="266"/>
      <c r="AW110" s="266"/>
      <c r="AX110" s="266"/>
      <c r="AY110" s="266"/>
      <c r="AZ110" s="266"/>
      <c r="BA110" s="266"/>
      <c r="BB110" s="266"/>
      <c r="BC110" s="266"/>
      <c r="BD110" s="266"/>
      <c r="BE110" s="266"/>
      <c r="BF110" s="266"/>
      <c r="BG110" s="266"/>
      <c r="BH110" s="266"/>
      <c r="BI110" s="266"/>
      <c r="BJ110" s="266"/>
      <c r="BK110" s="266"/>
      <c r="BL110" s="266"/>
      <c r="BM110" s="266"/>
      <c r="BN110" s="266"/>
      <c r="BO110" s="266"/>
      <c r="BP110" s="266"/>
      <c r="BQ110" s="266"/>
      <c r="BR110" s="266"/>
      <c r="BS110" s="266"/>
      <c r="BT110" s="266"/>
      <c r="BU110" s="266"/>
      <c r="BV110" s="266"/>
      <c r="BW110" s="266"/>
      <c r="BX110" s="266"/>
      <c r="BY110" s="266"/>
      <c r="BZ110" s="266"/>
      <c r="CA110" s="266"/>
      <c r="CB110" s="266"/>
      <c r="CC110" s="266"/>
      <c r="CD110" s="266"/>
      <c r="CE110" s="266"/>
      <c r="CF110" s="266"/>
      <c r="CG110" s="266"/>
      <c r="CH110" s="266"/>
      <c r="CI110" s="266"/>
      <c r="CJ110" s="266"/>
      <c r="CK110" s="266"/>
      <c r="CL110" s="266"/>
      <c r="CM110" s="266"/>
      <c r="CN110" s="266"/>
      <c r="CO110" s="266"/>
      <c r="CP110" s="266"/>
      <c r="CQ110" s="266"/>
      <c r="CR110" s="266"/>
      <c r="CS110" s="266"/>
      <c r="CT110" s="266"/>
      <c r="CU110" s="266"/>
      <c r="CV110" s="266"/>
      <c r="CW110" s="266"/>
      <c r="CX110" s="266"/>
      <c r="CY110" s="266"/>
      <c r="CZ110" s="266"/>
      <c r="DA110" s="266"/>
      <c r="DB110" s="266"/>
      <c r="DC110" s="266"/>
      <c r="DD110" s="266"/>
      <c r="DE110" s="266"/>
      <c r="DF110" s="266"/>
      <c r="DG110" s="266"/>
      <c r="DH110" s="266"/>
      <c r="DI110" s="266"/>
      <c r="DJ110" s="266"/>
      <c r="DK110" s="266"/>
      <c r="DL110" s="266"/>
    </row>
    <row r="111" spans="1:116" x14ac:dyDescent="0.35">
      <c r="A111" s="267" t="s">
        <v>2635</v>
      </c>
      <c r="B111" s="268" t="s">
        <v>10260</v>
      </c>
      <c r="C111" s="271">
        <v>0.64979998859999999</v>
      </c>
      <c r="D111" s="272">
        <v>2</v>
      </c>
      <c r="E111" s="271">
        <v>0.39700000000000002</v>
      </c>
      <c r="F111" s="271">
        <v>3.0833333330000001</v>
      </c>
      <c r="G111" s="271">
        <v>0.46313362470000002</v>
      </c>
      <c r="H111" s="271">
        <v>38.799999999999997</v>
      </c>
      <c r="I111" s="272">
        <v>2</v>
      </c>
      <c r="J111" s="272">
        <f>IFERROR(VLOOKUP($B111,'Core Indicators'!$E$3:$EU$906,147,FALSE),"x")</f>
        <v>11</v>
      </c>
      <c r="K111" s="273">
        <v>-0.80502331299999996</v>
      </c>
      <c r="L111" s="271">
        <v>3.47</v>
      </c>
      <c r="M111" s="272">
        <v>13</v>
      </c>
      <c r="N111" s="272">
        <v>28</v>
      </c>
      <c r="O111" s="272">
        <f>IFERROR(VLOOKUP(B111,'Core Indicators'!$E$3:$G$9906,3,FALSE),"x")</f>
        <v>7546000</v>
      </c>
      <c r="P111" s="272">
        <v>230800</v>
      </c>
      <c r="Q111" s="266"/>
      <c r="R111" s="266"/>
      <c r="S111" s="266"/>
      <c r="T111" s="266"/>
      <c r="U111" s="266"/>
      <c r="V111" s="266"/>
      <c r="W111" s="266"/>
      <c r="X111" s="266"/>
      <c r="Y111" s="266"/>
      <c r="Z111" s="266"/>
      <c r="AA111" s="266"/>
      <c r="AB111" s="266"/>
      <c r="AC111" s="266"/>
      <c r="AD111" s="266"/>
      <c r="AE111" s="266"/>
      <c r="AF111" s="266"/>
      <c r="AG111" s="266"/>
      <c r="AH111" s="266"/>
      <c r="AI111" s="266"/>
      <c r="AJ111" s="266"/>
      <c r="AK111" s="266"/>
      <c r="AL111" s="266"/>
      <c r="AM111" s="266"/>
      <c r="AN111" s="266"/>
      <c r="AO111" s="266"/>
      <c r="AP111" s="266"/>
      <c r="AQ111" s="266"/>
      <c r="AR111" s="266"/>
      <c r="AS111" s="266"/>
      <c r="AT111" s="266"/>
      <c r="AU111" s="266"/>
      <c r="AV111" s="266"/>
      <c r="AW111" s="266"/>
      <c r="AX111" s="266"/>
      <c r="AY111" s="266"/>
      <c r="AZ111" s="266"/>
      <c r="BA111" s="266"/>
      <c r="BB111" s="266"/>
      <c r="BC111" s="266"/>
      <c r="BD111" s="266"/>
      <c r="BE111" s="266"/>
      <c r="BF111" s="266"/>
      <c r="BG111" s="266"/>
      <c r="BH111" s="266"/>
      <c r="BI111" s="266"/>
      <c r="BJ111" s="266"/>
      <c r="BK111" s="266"/>
      <c r="BL111" s="266"/>
      <c r="BM111" s="266"/>
      <c r="BN111" s="266"/>
      <c r="BO111" s="266"/>
      <c r="BP111" s="266"/>
      <c r="BQ111" s="266"/>
      <c r="BR111" s="266"/>
      <c r="BS111" s="266"/>
      <c r="BT111" s="266"/>
      <c r="BU111" s="266"/>
      <c r="BV111" s="266"/>
      <c r="BW111" s="266"/>
      <c r="BX111" s="266"/>
      <c r="BY111" s="266"/>
      <c r="BZ111" s="266"/>
      <c r="CA111" s="266"/>
      <c r="CB111" s="266"/>
      <c r="CC111" s="266"/>
      <c r="CD111" s="266"/>
      <c r="CE111" s="266"/>
      <c r="CF111" s="266"/>
      <c r="CG111" s="266"/>
      <c r="CH111" s="266"/>
      <c r="CI111" s="266"/>
      <c r="CJ111" s="266"/>
      <c r="CK111" s="266"/>
      <c r="CL111" s="266"/>
      <c r="CM111" s="266"/>
      <c r="CN111" s="266"/>
      <c r="CO111" s="266"/>
      <c r="CP111" s="266"/>
      <c r="CQ111" s="266"/>
      <c r="CR111" s="266"/>
      <c r="CS111" s="266"/>
      <c r="CT111" s="266"/>
      <c r="CU111" s="266"/>
      <c r="CV111" s="266"/>
      <c r="CW111" s="266"/>
      <c r="CX111" s="266"/>
      <c r="CY111" s="266"/>
      <c r="CZ111" s="266"/>
      <c r="DA111" s="266"/>
      <c r="DB111" s="266"/>
      <c r="DC111" s="266"/>
      <c r="DD111" s="266"/>
      <c r="DE111" s="266"/>
      <c r="DF111" s="266"/>
      <c r="DG111" s="266"/>
      <c r="DH111" s="266"/>
      <c r="DI111" s="266"/>
      <c r="DJ111" s="266"/>
      <c r="DK111" s="266"/>
      <c r="DL111" s="266"/>
    </row>
    <row r="112" spans="1:116" x14ac:dyDescent="0.35">
      <c r="A112" s="267" t="s">
        <v>516</v>
      </c>
      <c r="B112" s="268" t="s">
        <v>10261</v>
      </c>
      <c r="C112" s="271">
        <v>0.81310000439999996</v>
      </c>
      <c r="D112" s="272">
        <v>6</v>
      </c>
      <c r="E112" s="271">
        <v>0.1</v>
      </c>
      <c r="F112" s="271">
        <v>5.25</v>
      </c>
      <c r="G112" s="271">
        <v>0.36244894649999998</v>
      </c>
      <c r="H112" s="271">
        <v>31.8</v>
      </c>
      <c r="I112" s="272">
        <v>3</v>
      </c>
      <c r="J112" s="272">
        <f>IFERROR(VLOOKUP($B112,'Core Indicators'!$E$3:$EU$906,147,FALSE),"x")</f>
        <v>3418</v>
      </c>
      <c r="K112" s="273">
        <v>-1.10264194</v>
      </c>
      <c r="L112" s="271">
        <v>4.45</v>
      </c>
      <c r="M112" s="272">
        <v>42</v>
      </c>
      <c r="N112" s="272">
        <v>24</v>
      </c>
      <c r="O112" s="272">
        <f>IFERROR(VLOOKUP(B112,'Core Indicators'!$E$3:$G$9906,3,FALSE),"x")</f>
        <v>5187000</v>
      </c>
      <c r="P112" s="272">
        <v>10230</v>
      </c>
      <c r="Q112" s="266"/>
      <c r="R112" s="266"/>
      <c r="S112" s="266"/>
      <c r="T112" s="266"/>
      <c r="U112" s="266"/>
      <c r="V112" s="266"/>
      <c r="W112" s="266"/>
      <c r="X112" s="266"/>
      <c r="Y112" s="266"/>
      <c r="Z112" s="266"/>
      <c r="AA112" s="266"/>
      <c r="AB112" s="266"/>
      <c r="AC112" s="266"/>
      <c r="AD112" s="266"/>
      <c r="AE112" s="266"/>
      <c r="AF112" s="266"/>
      <c r="AG112" s="266"/>
      <c r="AH112" s="266"/>
      <c r="AI112" s="266"/>
      <c r="AJ112" s="266"/>
      <c r="AK112" s="266"/>
      <c r="AL112" s="266"/>
      <c r="AM112" s="266"/>
      <c r="AN112" s="266"/>
      <c r="AO112" s="266"/>
      <c r="AP112" s="266"/>
      <c r="AQ112" s="266"/>
      <c r="AR112" s="266"/>
      <c r="AS112" s="266"/>
      <c r="AT112" s="266"/>
      <c r="AU112" s="266"/>
      <c r="AV112" s="266"/>
      <c r="AW112" s="266"/>
      <c r="AX112" s="266"/>
      <c r="AY112" s="266"/>
      <c r="AZ112" s="266"/>
      <c r="BA112" s="266"/>
      <c r="BB112" s="266"/>
      <c r="BC112" s="266"/>
      <c r="BD112" s="266"/>
      <c r="BE112" s="266"/>
      <c r="BF112" s="266"/>
      <c r="BG112" s="266"/>
      <c r="BH112" s="266"/>
      <c r="BI112" s="266"/>
      <c r="BJ112" s="266"/>
      <c r="BK112" s="266"/>
      <c r="BL112" s="266"/>
      <c r="BM112" s="266"/>
      <c r="BN112" s="266"/>
      <c r="BO112" s="266"/>
      <c r="BP112" s="266"/>
      <c r="BQ112" s="266"/>
      <c r="BR112" s="266"/>
      <c r="BS112" s="266"/>
      <c r="BT112" s="266"/>
      <c r="BU112" s="266"/>
      <c r="BV112" s="266"/>
      <c r="BW112" s="266"/>
      <c r="BX112" s="266"/>
      <c r="BY112" s="266"/>
      <c r="BZ112" s="266"/>
      <c r="CA112" s="266"/>
      <c r="CB112" s="266"/>
      <c r="CC112" s="266"/>
      <c r="CD112" s="266"/>
      <c r="CE112" s="266"/>
      <c r="CF112" s="266"/>
      <c r="CG112" s="266"/>
      <c r="CH112" s="266"/>
      <c r="CI112" s="266"/>
      <c r="CJ112" s="266"/>
      <c r="CK112" s="266"/>
      <c r="CL112" s="266"/>
      <c r="CM112" s="266"/>
      <c r="CN112" s="266"/>
      <c r="CO112" s="266"/>
      <c r="CP112" s="266"/>
      <c r="CQ112" s="266"/>
      <c r="CR112" s="266"/>
      <c r="CS112" s="266"/>
      <c r="CT112" s="266"/>
      <c r="CU112" s="266"/>
      <c r="CV112" s="266"/>
      <c r="CW112" s="266"/>
      <c r="CX112" s="266"/>
      <c r="CY112" s="266"/>
      <c r="CZ112" s="266"/>
      <c r="DA112" s="266"/>
      <c r="DB112" s="266"/>
      <c r="DC112" s="266"/>
      <c r="DD112" s="266"/>
      <c r="DE112" s="266"/>
      <c r="DF112" s="266"/>
      <c r="DG112" s="266"/>
      <c r="DH112" s="266"/>
      <c r="DI112" s="266"/>
      <c r="DJ112" s="266"/>
      <c r="DK112" s="266"/>
      <c r="DL112" s="266"/>
    </row>
    <row r="113" spans="1:116" x14ac:dyDescent="0.35">
      <c r="A113" s="267" t="s">
        <v>10262</v>
      </c>
      <c r="B113" s="268" t="s">
        <v>10263</v>
      </c>
      <c r="C113" s="271">
        <v>0.98551100019999993</v>
      </c>
      <c r="D113" s="272">
        <v>11</v>
      </c>
      <c r="E113" s="271">
        <v>0</v>
      </c>
      <c r="F113" s="271">
        <v>6.25</v>
      </c>
      <c r="G113" s="271">
        <v>0.65102151679999998</v>
      </c>
      <c r="H113" s="271">
        <v>35.299999999999997</v>
      </c>
      <c r="I113" s="272">
        <v>0</v>
      </c>
      <c r="J113" s="272" t="str">
        <f>IFERROR(VLOOKUP($B113,'Core Indicators'!$E$3:$EU$906,147,FALSE),"x")</f>
        <v>x</v>
      </c>
      <c r="K113" s="273">
        <v>-0.91524463899999997</v>
      </c>
      <c r="L113" s="271">
        <v>5.16</v>
      </c>
      <c r="M113" s="272">
        <v>64</v>
      </c>
      <c r="N113" s="272">
        <v>25</v>
      </c>
      <c r="O113" s="272" t="str">
        <f>IFERROR(VLOOKUP(B113,'Core Indicators'!$E$3:$G$9906,3,FALSE),"x")</f>
        <v>x</v>
      </c>
      <c r="P113" s="272">
        <v>96320</v>
      </c>
      <c r="Q113" s="266"/>
      <c r="R113" s="266"/>
      <c r="S113" s="266"/>
      <c r="T113" s="266"/>
      <c r="U113" s="266"/>
      <c r="V113" s="266"/>
      <c r="W113" s="266"/>
      <c r="X113" s="266"/>
      <c r="Y113" s="266"/>
      <c r="Z113" s="266"/>
      <c r="AA113" s="266"/>
      <c r="AB113" s="266"/>
      <c r="AC113" s="266"/>
      <c r="AD113" s="266"/>
      <c r="AE113" s="266"/>
      <c r="AF113" s="266"/>
      <c r="AG113" s="266"/>
      <c r="AH113" s="266"/>
      <c r="AI113" s="266"/>
      <c r="AJ113" s="266"/>
      <c r="AK113" s="266"/>
      <c r="AL113" s="266"/>
      <c r="AM113" s="266"/>
      <c r="AN113" s="266"/>
      <c r="AO113" s="266"/>
      <c r="AP113" s="266"/>
      <c r="AQ113" s="266"/>
      <c r="AR113" s="266"/>
      <c r="AS113" s="266"/>
      <c r="AT113" s="266"/>
      <c r="AU113" s="266"/>
      <c r="AV113" s="266"/>
      <c r="AW113" s="266"/>
      <c r="AX113" s="266"/>
      <c r="AY113" s="266"/>
      <c r="AZ113" s="266"/>
      <c r="BA113" s="266"/>
      <c r="BB113" s="266"/>
      <c r="BC113" s="266"/>
      <c r="BD113" s="266"/>
      <c r="BE113" s="266"/>
      <c r="BF113" s="266"/>
      <c r="BG113" s="266"/>
      <c r="BH113" s="266"/>
      <c r="BI113" s="266"/>
      <c r="BJ113" s="266"/>
      <c r="BK113" s="266"/>
      <c r="BL113" s="266"/>
      <c r="BM113" s="266"/>
      <c r="BN113" s="266"/>
      <c r="BO113" s="266"/>
      <c r="BP113" s="266"/>
      <c r="BQ113" s="266"/>
      <c r="BR113" s="266"/>
      <c r="BS113" s="266"/>
      <c r="BT113" s="266"/>
      <c r="BU113" s="266"/>
      <c r="BV113" s="266"/>
      <c r="BW113" s="266"/>
      <c r="BX113" s="266"/>
      <c r="BY113" s="266"/>
      <c r="BZ113" s="266"/>
      <c r="CA113" s="266"/>
      <c r="CB113" s="266"/>
      <c r="CC113" s="266"/>
      <c r="CD113" s="266"/>
      <c r="CE113" s="266"/>
      <c r="CF113" s="266"/>
      <c r="CG113" s="266"/>
      <c r="CH113" s="266"/>
      <c r="CI113" s="266"/>
      <c r="CJ113" s="266"/>
      <c r="CK113" s="266"/>
      <c r="CL113" s="266"/>
      <c r="CM113" s="266"/>
      <c r="CN113" s="266"/>
      <c r="CO113" s="266"/>
      <c r="CP113" s="266"/>
      <c r="CQ113" s="266"/>
      <c r="CR113" s="266"/>
      <c r="CS113" s="266"/>
      <c r="CT113" s="266"/>
      <c r="CU113" s="266"/>
      <c r="CV113" s="266"/>
      <c r="CW113" s="266"/>
      <c r="CX113" s="266"/>
      <c r="CY113" s="266"/>
      <c r="CZ113" s="266"/>
      <c r="DA113" s="266"/>
      <c r="DB113" s="266"/>
      <c r="DC113" s="266"/>
      <c r="DD113" s="266"/>
      <c r="DE113" s="266"/>
      <c r="DF113" s="266"/>
      <c r="DG113" s="266"/>
      <c r="DH113" s="266"/>
      <c r="DI113" s="266"/>
      <c r="DJ113" s="266"/>
      <c r="DK113" s="266"/>
      <c r="DL113" s="266"/>
    </row>
    <row r="114" spans="1:116" x14ac:dyDescent="0.35">
      <c r="A114" s="267" t="s">
        <v>90</v>
      </c>
      <c r="B114" s="268" t="s">
        <v>10264</v>
      </c>
      <c r="C114" s="271">
        <v>0.27512803019999998</v>
      </c>
      <c r="D114" s="272">
        <v>1</v>
      </c>
      <c r="E114" s="271">
        <v>0</v>
      </c>
      <c r="F114" s="271">
        <v>2.0499999999999998</v>
      </c>
      <c r="G114" s="271">
        <v>0.1717677189</v>
      </c>
      <c r="H114" s="271" t="s">
        <v>17</v>
      </c>
      <c r="I114" s="272">
        <v>3</v>
      </c>
      <c r="J114" s="272">
        <f>IFERROR(VLOOKUP($B114,'Core Indicators'!$E$3:$EU$906,147,FALSE),"x")</f>
        <v>781</v>
      </c>
      <c r="K114" s="273">
        <v>-1.802445412</v>
      </c>
      <c r="L114" s="271">
        <v>2.19</v>
      </c>
      <c r="M114" s="272">
        <v>9</v>
      </c>
      <c r="N114" s="272">
        <v>18</v>
      </c>
      <c r="O114" s="272">
        <f>IFERROR(VLOOKUP(B114,'Core Indicators'!$E$3:$G$9906,3,FALSE),"x")</f>
        <v>7411000</v>
      </c>
      <c r="P114" s="272">
        <v>1759540</v>
      </c>
      <c r="Q114" s="266"/>
      <c r="R114" s="266"/>
      <c r="S114" s="266"/>
      <c r="T114" s="266"/>
      <c r="U114" s="266"/>
      <c r="V114" s="266"/>
      <c r="W114" s="266"/>
      <c r="X114" s="266"/>
      <c r="Y114" s="266"/>
      <c r="Z114" s="266"/>
      <c r="AA114" s="266"/>
      <c r="AB114" s="266"/>
      <c r="AC114" s="266"/>
      <c r="AD114" s="266"/>
      <c r="AE114" s="266"/>
      <c r="AF114" s="266"/>
      <c r="AG114" s="266"/>
      <c r="AH114" s="266"/>
      <c r="AI114" s="266"/>
      <c r="AJ114" s="266"/>
      <c r="AK114" s="266"/>
      <c r="AL114" s="266"/>
      <c r="AM114" s="266"/>
      <c r="AN114" s="266"/>
      <c r="AO114" s="266"/>
      <c r="AP114" s="266"/>
      <c r="AQ114" s="266"/>
      <c r="AR114" s="266"/>
      <c r="AS114" s="266"/>
      <c r="AT114" s="266"/>
      <c r="AU114" s="266"/>
      <c r="AV114" s="266"/>
      <c r="AW114" s="266"/>
      <c r="AX114" s="266"/>
      <c r="AY114" s="266"/>
      <c r="AZ114" s="266"/>
      <c r="BA114" s="266"/>
      <c r="BB114" s="266"/>
      <c r="BC114" s="266"/>
      <c r="BD114" s="266"/>
      <c r="BE114" s="266"/>
      <c r="BF114" s="266"/>
      <c r="BG114" s="266"/>
      <c r="BH114" s="266"/>
      <c r="BI114" s="266"/>
      <c r="BJ114" s="266"/>
      <c r="BK114" s="266"/>
      <c r="BL114" s="266"/>
      <c r="BM114" s="266"/>
      <c r="BN114" s="266"/>
      <c r="BO114" s="266"/>
      <c r="BP114" s="266"/>
      <c r="BQ114" s="266"/>
      <c r="BR114" s="266"/>
      <c r="BS114" s="266"/>
      <c r="BT114" s="266"/>
      <c r="BU114" s="266"/>
      <c r="BV114" s="266"/>
      <c r="BW114" s="266"/>
      <c r="BX114" s="266"/>
      <c r="BY114" s="266"/>
      <c r="BZ114" s="266"/>
      <c r="CA114" s="266"/>
      <c r="CB114" s="266"/>
      <c r="CC114" s="266"/>
      <c r="CD114" s="266"/>
      <c r="CE114" s="266"/>
      <c r="CF114" s="266"/>
      <c r="CG114" s="266"/>
      <c r="CH114" s="266"/>
      <c r="CI114" s="266"/>
      <c r="CJ114" s="266"/>
      <c r="CK114" s="266"/>
      <c r="CL114" s="266"/>
      <c r="CM114" s="266"/>
      <c r="CN114" s="266"/>
      <c r="CO114" s="266"/>
      <c r="CP114" s="266"/>
      <c r="CQ114" s="266"/>
      <c r="CR114" s="266"/>
      <c r="CS114" s="266"/>
      <c r="CT114" s="266"/>
      <c r="CU114" s="266"/>
      <c r="CV114" s="266"/>
      <c r="CW114" s="266"/>
      <c r="CX114" s="266"/>
      <c r="CY114" s="266"/>
      <c r="CZ114" s="266"/>
      <c r="DA114" s="266"/>
      <c r="DB114" s="266"/>
      <c r="DC114" s="266"/>
      <c r="DD114" s="266"/>
      <c r="DE114" s="266"/>
      <c r="DF114" s="266"/>
      <c r="DG114" s="266"/>
      <c r="DH114" s="266"/>
      <c r="DI114" s="266"/>
      <c r="DJ114" s="266"/>
      <c r="DK114" s="266"/>
      <c r="DL114" s="266"/>
    </row>
    <row r="115" spans="1:116" x14ac:dyDescent="0.35">
      <c r="A115" s="267" t="s">
        <v>10265</v>
      </c>
      <c r="B115" s="268" t="s">
        <v>10266</v>
      </c>
      <c r="C115" s="271">
        <v>0</v>
      </c>
      <c r="D115" s="272">
        <v>12</v>
      </c>
      <c r="E115" s="271">
        <v>0</v>
      </c>
      <c r="F115" s="271" t="s">
        <v>17</v>
      </c>
      <c r="G115" s="271">
        <v>0.33299378600000001</v>
      </c>
      <c r="H115" s="271">
        <v>51.2</v>
      </c>
      <c r="I115" s="272">
        <v>0</v>
      </c>
      <c r="J115" s="272" t="str">
        <f>IFERROR(VLOOKUP($B115,'Core Indicators'!$E$3:$EU$906,147,FALSE),"x")</f>
        <v>x</v>
      </c>
      <c r="K115" s="273">
        <v>0.66159218500000005</v>
      </c>
      <c r="L115" s="271" t="s">
        <v>17</v>
      </c>
      <c r="M115" s="272">
        <v>92</v>
      </c>
      <c r="N115" s="272">
        <v>55</v>
      </c>
      <c r="O115" s="272" t="str">
        <f>IFERROR(VLOOKUP(B115,'Core Indicators'!$E$3:$G$9906,3,FALSE),"x")</f>
        <v>x</v>
      </c>
      <c r="P115" s="272">
        <v>610</v>
      </c>
      <c r="Q115" s="266"/>
      <c r="R115" s="266"/>
      <c r="S115" s="266"/>
      <c r="T115" s="266"/>
      <c r="U115" s="266"/>
      <c r="V115" s="266"/>
      <c r="W115" s="266"/>
      <c r="X115" s="266"/>
      <c r="Y115" s="266"/>
      <c r="Z115" s="266"/>
      <c r="AA115" s="266"/>
      <c r="AB115" s="266"/>
      <c r="AC115" s="266"/>
      <c r="AD115" s="266"/>
      <c r="AE115" s="266"/>
      <c r="AF115" s="266"/>
      <c r="AG115" s="266"/>
      <c r="AH115" s="266"/>
      <c r="AI115" s="266"/>
      <c r="AJ115" s="266"/>
      <c r="AK115" s="266"/>
      <c r="AL115" s="266"/>
      <c r="AM115" s="266"/>
      <c r="AN115" s="266"/>
      <c r="AO115" s="266"/>
      <c r="AP115" s="266"/>
      <c r="AQ115" s="266"/>
      <c r="AR115" s="266"/>
      <c r="AS115" s="266"/>
      <c r="AT115" s="266"/>
      <c r="AU115" s="266"/>
      <c r="AV115" s="266"/>
      <c r="AW115" s="266"/>
      <c r="AX115" s="266"/>
      <c r="AY115" s="266"/>
      <c r="AZ115" s="266"/>
      <c r="BA115" s="266"/>
      <c r="BB115" s="266"/>
      <c r="BC115" s="266"/>
      <c r="BD115" s="266"/>
      <c r="BE115" s="266"/>
      <c r="BF115" s="266"/>
      <c r="BG115" s="266"/>
      <c r="BH115" s="266"/>
      <c r="BI115" s="266"/>
      <c r="BJ115" s="266"/>
      <c r="BK115" s="266"/>
      <c r="BL115" s="266"/>
      <c r="BM115" s="266"/>
      <c r="BN115" s="266"/>
      <c r="BO115" s="266"/>
      <c r="BP115" s="266"/>
      <c r="BQ115" s="266"/>
      <c r="BR115" s="266"/>
      <c r="BS115" s="266"/>
      <c r="BT115" s="266"/>
      <c r="BU115" s="266"/>
      <c r="BV115" s="266"/>
      <c r="BW115" s="266"/>
      <c r="BX115" s="266"/>
      <c r="BY115" s="266"/>
      <c r="BZ115" s="266"/>
      <c r="CA115" s="266"/>
      <c r="CB115" s="266"/>
      <c r="CC115" s="266"/>
      <c r="CD115" s="266"/>
      <c r="CE115" s="266"/>
      <c r="CF115" s="266"/>
      <c r="CG115" s="266"/>
      <c r="CH115" s="266"/>
      <c r="CI115" s="266"/>
      <c r="CJ115" s="266"/>
      <c r="CK115" s="266"/>
      <c r="CL115" s="266"/>
      <c r="CM115" s="266"/>
      <c r="CN115" s="266"/>
      <c r="CO115" s="266"/>
      <c r="CP115" s="266"/>
      <c r="CQ115" s="266"/>
      <c r="CR115" s="266"/>
      <c r="CS115" s="266"/>
      <c r="CT115" s="266"/>
      <c r="CU115" s="266"/>
      <c r="CV115" s="266"/>
      <c r="CW115" s="266"/>
      <c r="CX115" s="266"/>
      <c r="CY115" s="266"/>
      <c r="CZ115" s="266"/>
      <c r="DA115" s="266"/>
      <c r="DB115" s="266"/>
      <c r="DC115" s="266"/>
      <c r="DD115" s="266"/>
      <c r="DE115" s="266"/>
      <c r="DF115" s="266"/>
      <c r="DG115" s="266"/>
      <c r="DH115" s="266"/>
      <c r="DI115" s="266"/>
      <c r="DJ115" s="266"/>
      <c r="DK115" s="266"/>
      <c r="DL115" s="266"/>
    </row>
    <row r="116" spans="1:116" x14ac:dyDescent="0.35">
      <c r="A116" s="267" t="s">
        <v>10267</v>
      </c>
      <c r="B116" s="268" t="s">
        <v>10268</v>
      </c>
      <c r="C116" s="271">
        <v>0</v>
      </c>
      <c r="D116" s="272">
        <v>12</v>
      </c>
      <c r="E116" s="271">
        <v>0</v>
      </c>
      <c r="F116" s="271" t="s">
        <v>17</v>
      </c>
      <c r="G116" s="271" t="s">
        <v>17</v>
      </c>
      <c r="H116" s="271" t="s">
        <v>17</v>
      </c>
      <c r="I116" s="272">
        <v>0</v>
      </c>
      <c r="J116" s="272" t="str">
        <f>IFERROR(VLOOKUP($B116,'Core Indicators'!$E$3:$EU$906,147,FALSE),"x")</f>
        <v>x</v>
      </c>
      <c r="K116" s="273">
        <v>1.720416307</v>
      </c>
      <c r="L116" s="271" t="s">
        <v>17</v>
      </c>
      <c r="M116" s="272">
        <v>90</v>
      </c>
      <c r="N116" s="272" t="s">
        <v>17</v>
      </c>
      <c r="O116" s="272" t="str">
        <f>IFERROR(VLOOKUP(B116,'Core Indicators'!$E$3:$G$9906,3,FALSE),"x")</f>
        <v>x</v>
      </c>
      <c r="P116" s="272">
        <v>160</v>
      </c>
      <c r="Q116" s="266"/>
      <c r="R116" s="266"/>
      <c r="S116" s="266"/>
      <c r="T116" s="266"/>
      <c r="U116" s="266"/>
      <c r="V116" s="266"/>
      <c r="W116" s="266"/>
      <c r="X116" s="266"/>
      <c r="Y116" s="266"/>
      <c r="Z116" s="266"/>
      <c r="AA116" s="266"/>
      <c r="AB116" s="266"/>
      <c r="AC116" s="266"/>
      <c r="AD116" s="266"/>
      <c r="AE116" s="266"/>
      <c r="AF116" s="266"/>
      <c r="AG116" s="266"/>
      <c r="AH116" s="266"/>
      <c r="AI116" s="266"/>
      <c r="AJ116" s="266"/>
      <c r="AK116" s="266"/>
      <c r="AL116" s="266"/>
      <c r="AM116" s="266"/>
      <c r="AN116" s="266"/>
      <c r="AO116" s="266"/>
      <c r="AP116" s="266"/>
      <c r="AQ116" s="266"/>
      <c r="AR116" s="266"/>
      <c r="AS116" s="266"/>
      <c r="AT116" s="266"/>
      <c r="AU116" s="266"/>
      <c r="AV116" s="266"/>
      <c r="AW116" s="266"/>
      <c r="AX116" s="266"/>
      <c r="AY116" s="266"/>
      <c r="AZ116" s="266"/>
      <c r="BA116" s="266"/>
      <c r="BB116" s="266"/>
      <c r="BC116" s="266"/>
      <c r="BD116" s="266"/>
      <c r="BE116" s="266"/>
      <c r="BF116" s="266"/>
      <c r="BG116" s="266"/>
      <c r="BH116" s="266"/>
      <c r="BI116" s="266"/>
      <c r="BJ116" s="266"/>
      <c r="BK116" s="266"/>
      <c r="BL116" s="266"/>
      <c r="BM116" s="266"/>
      <c r="BN116" s="266"/>
      <c r="BO116" s="266"/>
      <c r="BP116" s="266"/>
      <c r="BQ116" s="266"/>
      <c r="BR116" s="266"/>
      <c r="BS116" s="266"/>
      <c r="BT116" s="266"/>
      <c r="BU116" s="266"/>
      <c r="BV116" s="266"/>
      <c r="BW116" s="266"/>
      <c r="BX116" s="266"/>
      <c r="BY116" s="266"/>
      <c r="BZ116" s="266"/>
      <c r="CA116" s="266"/>
      <c r="CB116" s="266"/>
      <c r="CC116" s="266"/>
      <c r="CD116" s="266"/>
      <c r="CE116" s="266"/>
      <c r="CF116" s="266"/>
      <c r="CG116" s="266"/>
      <c r="CH116" s="266"/>
      <c r="CI116" s="266"/>
      <c r="CJ116" s="266"/>
      <c r="CK116" s="266"/>
      <c r="CL116" s="266"/>
      <c r="CM116" s="266"/>
      <c r="CN116" s="266"/>
      <c r="CO116" s="266"/>
      <c r="CP116" s="266"/>
      <c r="CQ116" s="266"/>
      <c r="CR116" s="266"/>
      <c r="CS116" s="266"/>
      <c r="CT116" s="266"/>
      <c r="CU116" s="266"/>
      <c r="CV116" s="266"/>
      <c r="CW116" s="266"/>
      <c r="CX116" s="266"/>
      <c r="CY116" s="266"/>
      <c r="CZ116" s="266"/>
      <c r="DA116" s="266"/>
      <c r="DB116" s="266"/>
      <c r="DC116" s="266"/>
      <c r="DD116" s="266"/>
      <c r="DE116" s="266"/>
      <c r="DF116" s="266"/>
      <c r="DG116" s="266"/>
      <c r="DH116" s="266"/>
      <c r="DI116" s="266"/>
      <c r="DJ116" s="266"/>
      <c r="DK116" s="266"/>
      <c r="DL116" s="266"/>
    </row>
    <row r="117" spans="1:116" x14ac:dyDescent="0.35">
      <c r="A117" s="267" t="s">
        <v>3972</v>
      </c>
      <c r="B117" s="268" t="s">
        <v>10269</v>
      </c>
      <c r="C117" s="271">
        <v>0.41569999959999998</v>
      </c>
      <c r="D117" s="272">
        <v>5</v>
      </c>
      <c r="E117" s="271">
        <v>0.11</v>
      </c>
      <c r="F117" s="271">
        <v>6.2</v>
      </c>
      <c r="G117" s="271">
        <v>0.37970115970000001</v>
      </c>
      <c r="H117" s="271">
        <v>39.299999999999997</v>
      </c>
      <c r="I117" s="272">
        <v>3</v>
      </c>
      <c r="J117" s="272">
        <f>IFERROR(VLOOKUP($B117,'Core Indicators'!$E$3:$EU$906,147,FALSE),"x")</f>
        <v>17</v>
      </c>
      <c r="K117" s="273">
        <v>-5.6925314999999997E-2</v>
      </c>
      <c r="L117" s="271">
        <v>5.65</v>
      </c>
      <c r="M117" s="272">
        <v>54</v>
      </c>
      <c r="N117" s="272">
        <v>34</v>
      </c>
      <c r="O117" s="272">
        <f>IFERROR(VLOOKUP(B117,'Core Indicators'!$E$3:$G$9906,3,FALSE),"x")</f>
        <v>22037000</v>
      </c>
      <c r="P117" s="272">
        <v>61860</v>
      </c>
      <c r="Q117" s="266"/>
      <c r="R117" s="266"/>
      <c r="S117" s="266"/>
      <c r="T117" s="266"/>
      <c r="U117" s="266"/>
      <c r="V117" s="266"/>
      <c r="W117" s="266"/>
      <c r="X117" s="266"/>
      <c r="Y117" s="266"/>
      <c r="Z117" s="266"/>
      <c r="AA117" s="266"/>
      <c r="AB117" s="266"/>
      <c r="AC117" s="266"/>
      <c r="AD117" s="266"/>
      <c r="AE117" s="266"/>
      <c r="AF117" s="266"/>
      <c r="AG117" s="266"/>
      <c r="AH117" s="266"/>
      <c r="AI117" s="266"/>
      <c r="AJ117" s="266"/>
      <c r="AK117" s="266"/>
      <c r="AL117" s="266"/>
      <c r="AM117" s="266"/>
      <c r="AN117" s="266"/>
      <c r="AO117" s="266"/>
      <c r="AP117" s="266"/>
      <c r="AQ117" s="266"/>
      <c r="AR117" s="266"/>
      <c r="AS117" s="266"/>
      <c r="AT117" s="266"/>
      <c r="AU117" s="266"/>
      <c r="AV117" s="266"/>
      <c r="AW117" s="266"/>
      <c r="AX117" s="266"/>
      <c r="AY117" s="266"/>
      <c r="AZ117" s="266"/>
      <c r="BA117" s="266"/>
      <c r="BB117" s="266"/>
      <c r="BC117" s="266"/>
      <c r="BD117" s="266"/>
      <c r="BE117" s="266"/>
      <c r="BF117" s="266"/>
      <c r="BG117" s="266"/>
      <c r="BH117" s="266"/>
      <c r="BI117" s="266"/>
      <c r="BJ117" s="266"/>
      <c r="BK117" s="266"/>
      <c r="BL117" s="266"/>
      <c r="BM117" s="266"/>
      <c r="BN117" s="266"/>
      <c r="BO117" s="266"/>
      <c r="BP117" s="266"/>
      <c r="BQ117" s="266"/>
      <c r="BR117" s="266"/>
      <c r="BS117" s="266"/>
      <c r="BT117" s="266"/>
      <c r="BU117" s="266"/>
      <c r="BV117" s="266"/>
      <c r="BW117" s="266"/>
      <c r="BX117" s="266"/>
      <c r="BY117" s="266"/>
      <c r="BZ117" s="266"/>
      <c r="CA117" s="266"/>
      <c r="CB117" s="266"/>
      <c r="CC117" s="266"/>
      <c r="CD117" s="266"/>
      <c r="CE117" s="266"/>
      <c r="CF117" s="266"/>
      <c r="CG117" s="266"/>
      <c r="CH117" s="266"/>
      <c r="CI117" s="266"/>
      <c r="CJ117" s="266"/>
      <c r="CK117" s="266"/>
      <c r="CL117" s="266"/>
      <c r="CM117" s="266"/>
      <c r="CN117" s="266"/>
      <c r="CO117" s="266"/>
      <c r="CP117" s="266"/>
      <c r="CQ117" s="266"/>
      <c r="CR117" s="266"/>
      <c r="CS117" s="266"/>
      <c r="CT117" s="266"/>
      <c r="CU117" s="266"/>
      <c r="CV117" s="266"/>
      <c r="CW117" s="266"/>
      <c r="CX117" s="266"/>
      <c r="CY117" s="266"/>
      <c r="CZ117" s="266"/>
      <c r="DA117" s="266"/>
      <c r="DB117" s="266"/>
      <c r="DC117" s="266"/>
      <c r="DD117" s="266"/>
      <c r="DE117" s="266"/>
      <c r="DF117" s="266"/>
      <c r="DG117" s="266"/>
      <c r="DH117" s="266"/>
      <c r="DI117" s="266"/>
      <c r="DJ117" s="266"/>
      <c r="DK117" s="266"/>
      <c r="DL117" s="266"/>
    </row>
    <row r="118" spans="1:116" x14ac:dyDescent="0.35">
      <c r="A118" s="267" t="s">
        <v>4247</v>
      </c>
      <c r="B118" s="268" t="s">
        <v>10270</v>
      </c>
      <c r="C118" s="271">
        <v>0</v>
      </c>
      <c r="D118" s="272">
        <v>11</v>
      </c>
      <c r="E118" s="271">
        <v>0</v>
      </c>
      <c r="F118" s="271">
        <v>5.8</v>
      </c>
      <c r="G118" s="271">
        <v>0.54603114490000004</v>
      </c>
      <c r="H118" s="271">
        <v>44.9</v>
      </c>
      <c r="I118" s="272">
        <v>0</v>
      </c>
      <c r="J118" s="272">
        <f>IFERROR(VLOOKUP($B118,'Core Indicators'!$E$3:$EU$906,147,FALSE),"x")</f>
        <v>2</v>
      </c>
      <c r="K118" s="273">
        <v>-0.48737218999999998</v>
      </c>
      <c r="L118" s="271">
        <v>5.45</v>
      </c>
      <c r="M118" s="272">
        <v>66</v>
      </c>
      <c r="N118" s="272">
        <v>39</v>
      </c>
      <c r="O118" s="272">
        <f>IFERROR(VLOOKUP(B118,'Core Indicators'!$E$3:$G$9906,3,FALSE),"x")</f>
        <v>2348000</v>
      </c>
      <c r="P118" s="272">
        <v>30360</v>
      </c>
      <c r="Q118" s="266"/>
      <c r="R118" s="266"/>
      <c r="S118" s="266"/>
      <c r="T118" s="266"/>
      <c r="U118" s="266"/>
      <c r="V118" s="266"/>
      <c r="W118" s="266"/>
      <c r="X118" s="266"/>
      <c r="Y118" s="266"/>
      <c r="Z118" s="266"/>
      <c r="AA118" s="266"/>
      <c r="AB118" s="266"/>
      <c r="AC118" s="266"/>
      <c r="AD118" s="266"/>
      <c r="AE118" s="266"/>
      <c r="AF118" s="266"/>
      <c r="AG118" s="266"/>
      <c r="AH118" s="266"/>
      <c r="AI118" s="266"/>
      <c r="AJ118" s="266"/>
      <c r="AK118" s="266"/>
      <c r="AL118" s="266"/>
      <c r="AM118" s="266"/>
      <c r="AN118" s="266"/>
      <c r="AO118" s="266"/>
      <c r="AP118" s="266"/>
      <c r="AQ118" s="266"/>
      <c r="AR118" s="266"/>
      <c r="AS118" s="266"/>
      <c r="AT118" s="266"/>
      <c r="AU118" s="266"/>
      <c r="AV118" s="266"/>
      <c r="AW118" s="266"/>
      <c r="AX118" s="266"/>
      <c r="AY118" s="266"/>
      <c r="AZ118" s="266"/>
      <c r="BA118" s="266"/>
      <c r="BB118" s="266"/>
      <c r="BC118" s="266"/>
      <c r="BD118" s="266"/>
      <c r="BE118" s="266"/>
      <c r="BF118" s="266"/>
      <c r="BG118" s="266"/>
      <c r="BH118" s="266"/>
      <c r="BI118" s="266"/>
      <c r="BJ118" s="266"/>
      <c r="BK118" s="266"/>
      <c r="BL118" s="266"/>
      <c r="BM118" s="266"/>
      <c r="BN118" s="266"/>
      <c r="BO118" s="266"/>
      <c r="BP118" s="266"/>
      <c r="BQ118" s="266"/>
      <c r="BR118" s="266"/>
      <c r="BS118" s="266"/>
      <c r="BT118" s="266"/>
      <c r="BU118" s="266"/>
      <c r="BV118" s="266"/>
      <c r="BW118" s="266"/>
      <c r="BX118" s="266"/>
      <c r="BY118" s="266"/>
      <c r="BZ118" s="266"/>
      <c r="CA118" s="266"/>
      <c r="CB118" s="266"/>
      <c r="CC118" s="266"/>
      <c r="CD118" s="266"/>
      <c r="CE118" s="266"/>
      <c r="CF118" s="266"/>
      <c r="CG118" s="266"/>
      <c r="CH118" s="266"/>
      <c r="CI118" s="266"/>
      <c r="CJ118" s="266"/>
      <c r="CK118" s="266"/>
      <c r="CL118" s="266"/>
      <c r="CM118" s="266"/>
      <c r="CN118" s="266"/>
      <c r="CO118" s="266"/>
      <c r="CP118" s="266"/>
      <c r="CQ118" s="266"/>
      <c r="CR118" s="266"/>
      <c r="CS118" s="266"/>
      <c r="CT118" s="266"/>
      <c r="CU118" s="266"/>
      <c r="CV118" s="266"/>
      <c r="CW118" s="266"/>
      <c r="CX118" s="266"/>
      <c r="CY118" s="266"/>
      <c r="CZ118" s="266"/>
      <c r="DA118" s="266"/>
      <c r="DB118" s="266"/>
      <c r="DC118" s="266"/>
      <c r="DD118" s="266"/>
      <c r="DE118" s="266"/>
      <c r="DF118" s="266"/>
      <c r="DG118" s="266"/>
      <c r="DH118" s="266"/>
      <c r="DI118" s="266"/>
      <c r="DJ118" s="266"/>
      <c r="DK118" s="266"/>
      <c r="DL118" s="266"/>
    </row>
    <row r="119" spans="1:116" x14ac:dyDescent="0.35">
      <c r="A119" s="267" t="s">
        <v>4049</v>
      </c>
      <c r="B119" s="268" t="s">
        <v>10271</v>
      </c>
      <c r="C119" s="271">
        <v>0.28331598740000002</v>
      </c>
      <c r="D119" s="272">
        <v>9</v>
      </c>
      <c r="E119" s="271">
        <v>0.13</v>
      </c>
      <c r="F119" s="271">
        <v>9.5</v>
      </c>
      <c r="G119" s="271">
        <v>0.12419569599999999</v>
      </c>
      <c r="H119" s="271">
        <v>35.700000000000003</v>
      </c>
      <c r="I119" s="272">
        <v>0</v>
      </c>
      <c r="J119" s="272">
        <f>IFERROR(VLOOKUP($B119,'Core Indicators'!$E$3:$EU$906,147,FALSE),"x")</f>
        <v>0</v>
      </c>
      <c r="K119" s="273">
        <v>1.0602790120000001</v>
      </c>
      <c r="L119" s="271">
        <v>9.2899999999999991</v>
      </c>
      <c r="M119" s="272">
        <v>89</v>
      </c>
      <c r="N119" s="272">
        <v>61</v>
      </c>
      <c r="O119" s="272">
        <f>IFERROR(VLOOKUP(B119,'Core Indicators'!$E$3:$G$9906,3,FALSE),"x")</f>
        <v>2919000</v>
      </c>
      <c r="P119" s="272">
        <v>62610</v>
      </c>
      <c r="Q119" s="266"/>
      <c r="R119" s="266"/>
      <c r="S119" s="266"/>
      <c r="T119" s="266"/>
      <c r="U119" s="266"/>
      <c r="V119" s="266"/>
      <c r="W119" s="266"/>
      <c r="X119" s="266"/>
      <c r="Y119" s="266"/>
      <c r="Z119" s="266"/>
      <c r="AA119" s="266"/>
      <c r="AB119" s="266"/>
      <c r="AC119" s="266"/>
      <c r="AD119" s="266"/>
      <c r="AE119" s="266"/>
      <c r="AF119" s="266"/>
      <c r="AG119" s="266"/>
      <c r="AH119" s="266"/>
      <c r="AI119" s="266"/>
      <c r="AJ119" s="266"/>
      <c r="AK119" s="266"/>
      <c r="AL119" s="266"/>
      <c r="AM119" s="266"/>
      <c r="AN119" s="266"/>
      <c r="AO119" s="266"/>
      <c r="AP119" s="266"/>
      <c r="AQ119" s="266"/>
      <c r="AR119" s="266"/>
      <c r="AS119" s="266"/>
      <c r="AT119" s="266"/>
      <c r="AU119" s="266"/>
      <c r="AV119" s="266"/>
      <c r="AW119" s="266"/>
      <c r="AX119" s="266"/>
      <c r="AY119" s="266"/>
      <c r="AZ119" s="266"/>
      <c r="BA119" s="266"/>
      <c r="BB119" s="266"/>
      <c r="BC119" s="266"/>
      <c r="BD119" s="266"/>
      <c r="BE119" s="266"/>
      <c r="BF119" s="266"/>
      <c r="BG119" s="266"/>
      <c r="BH119" s="266"/>
      <c r="BI119" s="266"/>
      <c r="BJ119" s="266"/>
      <c r="BK119" s="266"/>
      <c r="BL119" s="266"/>
      <c r="BM119" s="266"/>
      <c r="BN119" s="266"/>
      <c r="BO119" s="266"/>
      <c r="BP119" s="266"/>
      <c r="BQ119" s="266"/>
      <c r="BR119" s="266"/>
      <c r="BS119" s="266"/>
      <c r="BT119" s="266"/>
      <c r="BU119" s="266"/>
      <c r="BV119" s="266"/>
      <c r="BW119" s="266"/>
      <c r="BX119" s="266"/>
      <c r="BY119" s="266"/>
      <c r="BZ119" s="266"/>
      <c r="CA119" s="266"/>
      <c r="CB119" s="266"/>
      <c r="CC119" s="266"/>
      <c r="CD119" s="266"/>
      <c r="CE119" s="266"/>
      <c r="CF119" s="266"/>
      <c r="CG119" s="266"/>
      <c r="CH119" s="266"/>
      <c r="CI119" s="266"/>
      <c r="CJ119" s="266"/>
      <c r="CK119" s="266"/>
      <c r="CL119" s="266"/>
      <c r="CM119" s="266"/>
      <c r="CN119" s="266"/>
      <c r="CO119" s="266"/>
      <c r="CP119" s="266"/>
      <c r="CQ119" s="266"/>
      <c r="CR119" s="266"/>
      <c r="CS119" s="266"/>
      <c r="CT119" s="266"/>
      <c r="CU119" s="266"/>
      <c r="CV119" s="266"/>
      <c r="CW119" s="266"/>
      <c r="CX119" s="266"/>
      <c r="CY119" s="266"/>
      <c r="CZ119" s="266"/>
      <c r="DA119" s="266"/>
      <c r="DB119" s="266"/>
      <c r="DC119" s="266"/>
      <c r="DD119" s="266"/>
      <c r="DE119" s="266"/>
      <c r="DF119" s="266"/>
      <c r="DG119" s="266"/>
      <c r="DH119" s="266"/>
      <c r="DI119" s="266"/>
      <c r="DJ119" s="266"/>
      <c r="DK119" s="266"/>
      <c r="DL119" s="266"/>
    </row>
    <row r="120" spans="1:116" x14ac:dyDescent="0.35">
      <c r="A120" s="267" t="s">
        <v>10272</v>
      </c>
      <c r="B120" s="268" t="s">
        <v>10273</v>
      </c>
      <c r="C120" s="271">
        <v>0</v>
      </c>
      <c r="D120" s="272">
        <v>14</v>
      </c>
      <c r="E120" s="271">
        <v>0</v>
      </c>
      <c r="F120" s="271" t="s">
        <v>17</v>
      </c>
      <c r="G120" s="271">
        <v>7.8352409200000001E-2</v>
      </c>
      <c r="H120" s="271">
        <v>35.4</v>
      </c>
      <c r="I120" s="272">
        <v>0</v>
      </c>
      <c r="J120" s="272" t="str">
        <f>IFERROR(VLOOKUP($B120,'Core Indicators'!$E$3:$EU$906,147,FALSE),"x")</f>
        <v>x</v>
      </c>
      <c r="K120" s="273">
        <v>1.7691470380000001</v>
      </c>
      <c r="L120" s="271" t="s">
        <v>17</v>
      </c>
      <c r="M120" s="272">
        <v>97</v>
      </c>
      <c r="N120" s="272">
        <v>78</v>
      </c>
      <c r="O120" s="272" t="str">
        <f>IFERROR(VLOOKUP(B120,'Core Indicators'!$E$3:$G$9906,3,FALSE),"x")</f>
        <v>x</v>
      </c>
      <c r="P120" s="272">
        <v>2574.5</v>
      </c>
      <c r="Q120" s="266"/>
      <c r="R120" s="266"/>
      <c r="S120" s="266"/>
      <c r="T120" s="266"/>
      <c r="U120" s="266"/>
      <c r="V120" s="266"/>
      <c r="W120" s="266"/>
      <c r="X120" s="266"/>
      <c r="Y120" s="266"/>
      <c r="Z120" s="266"/>
      <c r="AA120" s="266"/>
      <c r="AB120" s="266"/>
      <c r="AC120" s="266"/>
      <c r="AD120" s="266"/>
      <c r="AE120" s="266"/>
      <c r="AF120" s="266"/>
      <c r="AG120" s="266"/>
      <c r="AH120" s="266"/>
      <c r="AI120" s="266"/>
      <c r="AJ120" s="266"/>
      <c r="AK120" s="266"/>
      <c r="AL120" s="266"/>
      <c r="AM120" s="266"/>
      <c r="AN120" s="266"/>
      <c r="AO120" s="266"/>
      <c r="AP120" s="266"/>
      <c r="AQ120" s="266"/>
      <c r="AR120" s="266"/>
      <c r="AS120" s="266"/>
      <c r="AT120" s="266"/>
      <c r="AU120" s="266"/>
      <c r="AV120" s="266"/>
      <c r="AW120" s="266"/>
      <c r="AX120" s="266"/>
      <c r="AY120" s="266"/>
      <c r="AZ120" s="266"/>
      <c r="BA120" s="266"/>
      <c r="BB120" s="266"/>
      <c r="BC120" s="266"/>
      <c r="BD120" s="266"/>
      <c r="BE120" s="266"/>
      <c r="BF120" s="266"/>
      <c r="BG120" s="266"/>
      <c r="BH120" s="266"/>
      <c r="BI120" s="266"/>
      <c r="BJ120" s="266"/>
      <c r="BK120" s="266"/>
      <c r="BL120" s="266"/>
      <c r="BM120" s="266"/>
      <c r="BN120" s="266"/>
      <c r="BO120" s="266"/>
      <c r="BP120" s="266"/>
      <c r="BQ120" s="266"/>
      <c r="BR120" s="266"/>
      <c r="BS120" s="266"/>
      <c r="BT120" s="266"/>
      <c r="BU120" s="266"/>
      <c r="BV120" s="266"/>
      <c r="BW120" s="266"/>
      <c r="BX120" s="266"/>
      <c r="BY120" s="266"/>
      <c r="BZ120" s="266"/>
      <c r="CA120" s="266"/>
      <c r="CB120" s="266"/>
      <c r="CC120" s="266"/>
      <c r="CD120" s="266"/>
      <c r="CE120" s="266"/>
      <c r="CF120" s="266"/>
      <c r="CG120" s="266"/>
      <c r="CH120" s="266"/>
      <c r="CI120" s="266"/>
      <c r="CJ120" s="266"/>
      <c r="CK120" s="266"/>
      <c r="CL120" s="266"/>
      <c r="CM120" s="266"/>
      <c r="CN120" s="266"/>
      <c r="CO120" s="266"/>
      <c r="CP120" s="266"/>
      <c r="CQ120" s="266"/>
      <c r="CR120" s="266"/>
      <c r="CS120" s="266"/>
      <c r="CT120" s="266"/>
      <c r="CU120" s="266"/>
      <c r="CV120" s="266"/>
      <c r="CW120" s="266"/>
      <c r="CX120" s="266"/>
      <c r="CY120" s="266"/>
      <c r="CZ120" s="266"/>
      <c r="DA120" s="266"/>
      <c r="DB120" s="266"/>
      <c r="DC120" s="266"/>
      <c r="DD120" s="266"/>
      <c r="DE120" s="266"/>
      <c r="DF120" s="266"/>
      <c r="DG120" s="266"/>
      <c r="DH120" s="266"/>
      <c r="DI120" s="266"/>
      <c r="DJ120" s="266"/>
      <c r="DK120" s="266"/>
      <c r="DL120" s="266"/>
    </row>
    <row r="121" spans="1:116" x14ac:dyDescent="0.35">
      <c r="A121" s="267" t="s">
        <v>4061</v>
      </c>
      <c r="B121" s="268" t="s">
        <v>10274</v>
      </c>
      <c r="C121" s="271">
        <v>0.57146297740000007</v>
      </c>
      <c r="D121" s="272">
        <v>10</v>
      </c>
      <c r="E121" s="271">
        <v>0.35299999999999998</v>
      </c>
      <c r="F121" s="271">
        <v>8.9499999999999993</v>
      </c>
      <c r="G121" s="271">
        <v>0.16942693950000001</v>
      </c>
      <c r="H121" s="271">
        <v>35.1</v>
      </c>
      <c r="I121" s="272">
        <v>0</v>
      </c>
      <c r="J121" s="272">
        <f>IFERROR(VLOOKUP($B121,'Core Indicators'!$E$3:$EU$906,147,FALSE),"x")</f>
        <v>0</v>
      </c>
      <c r="K121" s="273">
        <v>0.92199593800000001</v>
      </c>
      <c r="L121" s="271">
        <v>8.7799999999999994</v>
      </c>
      <c r="M121" s="272">
        <v>88</v>
      </c>
      <c r="N121" s="272">
        <v>60</v>
      </c>
      <c r="O121" s="272">
        <f>IFERROR(VLOOKUP(B121,'Core Indicators'!$E$3:$G$9906,3,FALSE),"x")</f>
        <v>1929000</v>
      </c>
      <c r="P121" s="272">
        <v>62230</v>
      </c>
      <c r="Q121" s="266"/>
      <c r="R121" s="266"/>
      <c r="S121" s="266"/>
      <c r="T121" s="266"/>
      <c r="U121" s="266"/>
      <c r="V121" s="266"/>
      <c r="W121" s="266"/>
      <c r="X121" s="266"/>
      <c r="Y121" s="266"/>
      <c r="Z121" s="266"/>
      <c r="AA121" s="266"/>
      <c r="AB121" s="266"/>
      <c r="AC121" s="266"/>
      <c r="AD121" s="266"/>
      <c r="AE121" s="266"/>
      <c r="AF121" s="266"/>
      <c r="AG121" s="266"/>
      <c r="AH121" s="266"/>
      <c r="AI121" s="266"/>
      <c r="AJ121" s="266"/>
      <c r="AK121" s="266"/>
      <c r="AL121" s="266"/>
      <c r="AM121" s="266"/>
      <c r="AN121" s="266"/>
      <c r="AO121" s="266"/>
      <c r="AP121" s="266"/>
      <c r="AQ121" s="266"/>
      <c r="AR121" s="266"/>
      <c r="AS121" s="266"/>
      <c r="AT121" s="266"/>
      <c r="AU121" s="266"/>
      <c r="AV121" s="266"/>
      <c r="AW121" s="266"/>
      <c r="AX121" s="266"/>
      <c r="AY121" s="266"/>
      <c r="AZ121" s="266"/>
      <c r="BA121" s="266"/>
      <c r="BB121" s="266"/>
      <c r="BC121" s="266"/>
      <c r="BD121" s="266"/>
      <c r="BE121" s="266"/>
      <c r="BF121" s="266"/>
      <c r="BG121" s="266"/>
      <c r="BH121" s="266"/>
      <c r="BI121" s="266"/>
      <c r="BJ121" s="266"/>
      <c r="BK121" s="266"/>
      <c r="BL121" s="266"/>
      <c r="BM121" s="266"/>
      <c r="BN121" s="266"/>
      <c r="BO121" s="266"/>
      <c r="BP121" s="266"/>
      <c r="BQ121" s="266"/>
      <c r="BR121" s="266"/>
      <c r="BS121" s="266"/>
      <c r="BT121" s="266"/>
      <c r="BU121" s="266"/>
      <c r="BV121" s="266"/>
      <c r="BW121" s="266"/>
      <c r="BX121" s="266"/>
      <c r="BY121" s="266"/>
      <c r="BZ121" s="266"/>
      <c r="CA121" s="266"/>
      <c r="CB121" s="266"/>
      <c r="CC121" s="266"/>
      <c r="CD121" s="266"/>
      <c r="CE121" s="266"/>
      <c r="CF121" s="266"/>
      <c r="CG121" s="266"/>
      <c r="CH121" s="266"/>
      <c r="CI121" s="266"/>
      <c r="CJ121" s="266"/>
      <c r="CK121" s="266"/>
      <c r="CL121" s="266"/>
      <c r="CM121" s="266"/>
      <c r="CN121" s="266"/>
      <c r="CO121" s="266"/>
      <c r="CP121" s="266"/>
      <c r="CQ121" s="266"/>
      <c r="CR121" s="266"/>
      <c r="CS121" s="266"/>
      <c r="CT121" s="266"/>
      <c r="CU121" s="266"/>
      <c r="CV121" s="266"/>
      <c r="CW121" s="266"/>
      <c r="CX121" s="266"/>
      <c r="CY121" s="266"/>
      <c r="CZ121" s="266"/>
      <c r="DA121" s="266"/>
      <c r="DB121" s="266"/>
      <c r="DC121" s="266"/>
      <c r="DD121" s="266"/>
      <c r="DE121" s="266"/>
      <c r="DF121" s="266"/>
      <c r="DG121" s="266"/>
      <c r="DH121" s="266"/>
      <c r="DI121" s="266"/>
      <c r="DJ121" s="266"/>
      <c r="DK121" s="266"/>
      <c r="DL121" s="266"/>
    </row>
    <row r="122" spans="1:116" x14ac:dyDescent="0.35">
      <c r="A122" s="267" t="s">
        <v>10275</v>
      </c>
      <c r="B122" s="268" t="s">
        <v>10276</v>
      </c>
      <c r="C122" s="271" t="s">
        <v>17</v>
      </c>
      <c r="D122" s="272" t="s">
        <v>17</v>
      </c>
      <c r="E122" s="271" t="s">
        <v>17</v>
      </c>
      <c r="F122" s="271" t="s">
        <v>17</v>
      </c>
      <c r="G122" s="271" t="s">
        <v>17</v>
      </c>
      <c r="H122" s="271" t="s">
        <v>17</v>
      </c>
      <c r="I122" s="272" t="s">
        <v>17</v>
      </c>
      <c r="J122" s="272" t="str">
        <f>IFERROR(VLOOKUP($B122,'Core Indicators'!$E$3:$EU$906,147,FALSE),"x")</f>
        <v>x</v>
      </c>
      <c r="K122" s="273">
        <v>0.791746438</v>
      </c>
      <c r="L122" s="271" t="s">
        <v>17</v>
      </c>
      <c r="M122" s="272" t="s">
        <v>17</v>
      </c>
      <c r="N122" s="272" t="s">
        <v>17</v>
      </c>
      <c r="O122" s="272" t="str">
        <f>IFERROR(VLOOKUP(B122,'Core Indicators'!$E$3:$G$9906,3,FALSE),"x")</f>
        <v>x</v>
      </c>
      <c r="P122" s="272" t="s">
        <v>17</v>
      </c>
      <c r="Q122" s="266"/>
      <c r="R122" s="266"/>
      <c r="S122" s="266"/>
      <c r="T122" s="266"/>
      <c r="U122" s="266"/>
      <c r="V122" s="266"/>
      <c r="W122" s="266"/>
      <c r="X122" s="266"/>
      <c r="Y122" s="266"/>
      <c r="Z122" s="266"/>
      <c r="AA122" s="266"/>
      <c r="AB122" s="266"/>
      <c r="AC122" s="266"/>
      <c r="AD122" s="266"/>
      <c r="AE122" s="266"/>
      <c r="AF122" s="266"/>
      <c r="AG122" s="266"/>
      <c r="AH122" s="266"/>
      <c r="AI122" s="266"/>
      <c r="AJ122" s="266"/>
      <c r="AK122" s="266"/>
      <c r="AL122" s="266"/>
      <c r="AM122" s="266"/>
      <c r="AN122" s="266"/>
      <c r="AO122" s="266"/>
      <c r="AP122" s="266"/>
      <c r="AQ122" s="266"/>
      <c r="AR122" s="266"/>
      <c r="AS122" s="266"/>
      <c r="AT122" s="266"/>
      <c r="AU122" s="266"/>
      <c r="AV122" s="266"/>
      <c r="AW122" s="266"/>
      <c r="AX122" s="266"/>
      <c r="AY122" s="266"/>
      <c r="AZ122" s="266"/>
      <c r="BA122" s="266"/>
      <c r="BB122" s="266"/>
      <c r="BC122" s="266"/>
      <c r="BD122" s="266"/>
      <c r="BE122" s="266"/>
      <c r="BF122" s="266"/>
      <c r="BG122" s="266"/>
      <c r="BH122" s="266"/>
      <c r="BI122" s="266"/>
      <c r="BJ122" s="266"/>
      <c r="BK122" s="266"/>
      <c r="BL122" s="266"/>
      <c r="BM122" s="266"/>
      <c r="BN122" s="266"/>
      <c r="BO122" s="266"/>
      <c r="BP122" s="266"/>
      <c r="BQ122" s="266"/>
      <c r="BR122" s="266"/>
      <c r="BS122" s="266"/>
      <c r="BT122" s="266"/>
      <c r="BU122" s="266"/>
      <c r="BV122" s="266"/>
      <c r="BW122" s="266"/>
      <c r="BX122" s="266"/>
      <c r="BY122" s="266"/>
      <c r="BZ122" s="266"/>
      <c r="CA122" s="266"/>
      <c r="CB122" s="266"/>
      <c r="CC122" s="266"/>
      <c r="CD122" s="266"/>
      <c r="CE122" s="266"/>
      <c r="CF122" s="266"/>
      <c r="CG122" s="266"/>
      <c r="CH122" s="266"/>
      <c r="CI122" s="266"/>
      <c r="CJ122" s="266"/>
      <c r="CK122" s="266"/>
      <c r="CL122" s="266"/>
      <c r="CM122" s="266"/>
      <c r="CN122" s="266"/>
      <c r="CO122" s="266"/>
      <c r="CP122" s="266"/>
      <c r="CQ122" s="266"/>
      <c r="CR122" s="266"/>
      <c r="CS122" s="266"/>
      <c r="CT122" s="266"/>
      <c r="CU122" s="266"/>
      <c r="CV122" s="266"/>
      <c r="CW122" s="266"/>
      <c r="CX122" s="266"/>
      <c r="CY122" s="266"/>
      <c r="CZ122" s="266"/>
      <c r="DA122" s="266"/>
      <c r="DB122" s="266"/>
      <c r="DC122" s="266"/>
      <c r="DD122" s="266"/>
      <c r="DE122" s="266"/>
      <c r="DF122" s="266"/>
      <c r="DG122" s="266"/>
      <c r="DH122" s="266"/>
      <c r="DI122" s="266"/>
      <c r="DJ122" s="266"/>
      <c r="DK122" s="266"/>
      <c r="DL122" s="266"/>
    </row>
    <row r="123" spans="1:116" x14ac:dyDescent="0.35">
      <c r="A123" s="267" t="s">
        <v>4189</v>
      </c>
      <c r="B123" s="268" t="s">
        <v>10277</v>
      </c>
      <c r="C123" s="271">
        <v>0.49561599899999997</v>
      </c>
      <c r="D123" s="272">
        <v>5</v>
      </c>
      <c r="E123" s="271">
        <v>0.4</v>
      </c>
      <c r="F123" s="271">
        <v>3.516666667</v>
      </c>
      <c r="G123" s="271">
        <v>0.4923099393</v>
      </c>
      <c r="H123" s="271">
        <v>39.5</v>
      </c>
      <c r="I123" s="272">
        <v>3</v>
      </c>
      <c r="J123" s="272">
        <f>IFERROR(VLOOKUP($B123,'Core Indicators'!$E$3:$EU$906,147,FALSE),"x")</f>
        <v>118</v>
      </c>
      <c r="K123" s="273">
        <v>-0.197303429</v>
      </c>
      <c r="L123" s="271">
        <v>4.54</v>
      </c>
      <c r="M123" s="272">
        <v>37</v>
      </c>
      <c r="N123" s="272">
        <v>38</v>
      </c>
      <c r="O123" s="272">
        <f>IFERROR(VLOOKUP(B123,'Core Indicators'!$E$3:$G$9906,3,FALSE),"x")</f>
        <v>38200000</v>
      </c>
      <c r="P123" s="272">
        <v>446300</v>
      </c>
      <c r="Q123" s="266"/>
      <c r="R123" s="266"/>
      <c r="S123" s="266"/>
      <c r="T123" s="266"/>
      <c r="U123" s="266"/>
      <c r="V123" s="266"/>
      <c r="W123" s="266"/>
      <c r="X123" s="266"/>
      <c r="Y123" s="266"/>
      <c r="Z123" s="266"/>
      <c r="AA123" s="266"/>
      <c r="AB123" s="266"/>
      <c r="AC123" s="266"/>
      <c r="AD123" s="266"/>
      <c r="AE123" s="266"/>
      <c r="AF123" s="266"/>
      <c r="AG123" s="266"/>
      <c r="AH123" s="266"/>
      <c r="AI123" s="266"/>
      <c r="AJ123" s="266"/>
      <c r="AK123" s="266"/>
      <c r="AL123" s="266"/>
      <c r="AM123" s="266"/>
      <c r="AN123" s="266"/>
      <c r="AO123" s="266"/>
      <c r="AP123" s="266"/>
      <c r="AQ123" s="266"/>
      <c r="AR123" s="266"/>
      <c r="AS123" s="266"/>
      <c r="AT123" s="266"/>
      <c r="AU123" s="266"/>
      <c r="AV123" s="266"/>
      <c r="AW123" s="266"/>
      <c r="AX123" s="266"/>
      <c r="AY123" s="266"/>
      <c r="AZ123" s="266"/>
      <c r="BA123" s="266"/>
      <c r="BB123" s="266"/>
      <c r="BC123" s="266"/>
      <c r="BD123" s="266"/>
      <c r="BE123" s="266"/>
      <c r="BF123" s="266"/>
      <c r="BG123" s="266"/>
      <c r="BH123" s="266"/>
      <c r="BI123" s="266"/>
      <c r="BJ123" s="266"/>
      <c r="BK123" s="266"/>
      <c r="BL123" s="266"/>
      <c r="BM123" s="266"/>
      <c r="BN123" s="266"/>
      <c r="BO123" s="266"/>
      <c r="BP123" s="266"/>
      <c r="BQ123" s="266"/>
      <c r="BR123" s="266"/>
      <c r="BS123" s="266"/>
      <c r="BT123" s="266"/>
      <c r="BU123" s="266"/>
      <c r="BV123" s="266"/>
      <c r="BW123" s="266"/>
      <c r="BX123" s="266"/>
      <c r="BY123" s="266"/>
      <c r="BZ123" s="266"/>
      <c r="CA123" s="266"/>
      <c r="CB123" s="266"/>
      <c r="CC123" s="266"/>
      <c r="CD123" s="266"/>
      <c r="CE123" s="266"/>
      <c r="CF123" s="266"/>
      <c r="CG123" s="266"/>
      <c r="CH123" s="266"/>
      <c r="CI123" s="266"/>
      <c r="CJ123" s="266"/>
      <c r="CK123" s="266"/>
      <c r="CL123" s="266"/>
      <c r="CM123" s="266"/>
      <c r="CN123" s="266"/>
      <c r="CO123" s="266"/>
      <c r="CP123" s="266"/>
      <c r="CQ123" s="266"/>
      <c r="CR123" s="266"/>
      <c r="CS123" s="266"/>
      <c r="CT123" s="266"/>
      <c r="CU123" s="266"/>
      <c r="CV123" s="266"/>
      <c r="CW123" s="266"/>
      <c r="CX123" s="266"/>
      <c r="CY123" s="266"/>
      <c r="CZ123" s="266"/>
      <c r="DA123" s="266"/>
      <c r="DB123" s="266"/>
      <c r="DC123" s="266"/>
      <c r="DD123" s="266"/>
      <c r="DE123" s="266"/>
      <c r="DF123" s="266"/>
      <c r="DG123" s="266"/>
      <c r="DH123" s="266"/>
      <c r="DI123" s="266"/>
      <c r="DJ123" s="266"/>
      <c r="DK123" s="266"/>
      <c r="DL123" s="266"/>
    </row>
    <row r="124" spans="1:116" x14ac:dyDescent="0.35">
      <c r="A124" s="267" t="s">
        <v>10278</v>
      </c>
      <c r="B124" s="268" t="s">
        <v>10279</v>
      </c>
      <c r="C124" s="271" t="s">
        <v>17</v>
      </c>
      <c r="D124" s="272" t="s">
        <v>17</v>
      </c>
      <c r="E124" s="271" t="s">
        <v>17</v>
      </c>
      <c r="F124" s="271" t="s">
        <v>17</v>
      </c>
      <c r="G124" s="271" t="s">
        <v>17</v>
      </c>
      <c r="H124" s="271" t="s">
        <v>17</v>
      </c>
      <c r="I124" s="272" t="s">
        <v>17</v>
      </c>
      <c r="J124" s="272" t="str">
        <f>IFERROR(VLOOKUP($B124,'Core Indicators'!$E$3:$EU$906,147,FALSE),"x")</f>
        <v>x</v>
      </c>
      <c r="K124" s="273">
        <v>1.48544991</v>
      </c>
      <c r="L124" s="271" t="s">
        <v>17</v>
      </c>
      <c r="M124" s="272">
        <v>82</v>
      </c>
      <c r="N124" s="272" t="s">
        <v>17</v>
      </c>
      <c r="O124" s="272" t="str">
        <f>IFERROR(VLOOKUP(B124,'Core Indicators'!$E$3:$G$9906,3,FALSE),"x")</f>
        <v>x</v>
      </c>
      <c r="P124" s="272" t="s">
        <v>17</v>
      </c>
      <c r="Q124" s="266"/>
      <c r="R124" s="266"/>
      <c r="S124" s="266"/>
      <c r="T124" s="266"/>
      <c r="U124" s="266"/>
      <c r="V124" s="266"/>
      <c r="W124" s="266"/>
      <c r="X124" s="266"/>
      <c r="Y124" s="266"/>
      <c r="Z124" s="266"/>
      <c r="AA124" s="266"/>
      <c r="AB124" s="266"/>
      <c r="AC124" s="266"/>
      <c r="AD124" s="266"/>
      <c r="AE124" s="266"/>
      <c r="AF124" s="266"/>
      <c r="AG124" s="266"/>
      <c r="AH124" s="266"/>
      <c r="AI124" s="266"/>
      <c r="AJ124" s="266"/>
      <c r="AK124" s="266"/>
      <c r="AL124" s="266"/>
      <c r="AM124" s="266"/>
      <c r="AN124" s="266"/>
      <c r="AO124" s="266"/>
      <c r="AP124" s="266"/>
      <c r="AQ124" s="266"/>
      <c r="AR124" s="266"/>
      <c r="AS124" s="266"/>
      <c r="AT124" s="266"/>
      <c r="AU124" s="266"/>
      <c r="AV124" s="266"/>
      <c r="AW124" s="266"/>
      <c r="AX124" s="266"/>
      <c r="AY124" s="266"/>
      <c r="AZ124" s="266"/>
      <c r="BA124" s="266"/>
      <c r="BB124" s="266"/>
      <c r="BC124" s="266"/>
      <c r="BD124" s="266"/>
      <c r="BE124" s="266"/>
      <c r="BF124" s="266"/>
      <c r="BG124" s="266"/>
      <c r="BH124" s="266"/>
      <c r="BI124" s="266"/>
      <c r="BJ124" s="266"/>
      <c r="BK124" s="266"/>
      <c r="BL124" s="266"/>
      <c r="BM124" s="266"/>
      <c r="BN124" s="266"/>
      <c r="BO124" s="266"/>
      <c r="BP124" s="266"/>
      <c r="BQ124" s="266"/>
      <c r="BR124" s="266"/>
      <c r="BS124" s="266"/>
      <c r="BT124" s="266"/>
      <c r="BU124" s="266"/>
      <c r="BV124" s="266"/>
      <c r="BW124" s="266"/>
      <c r="BX124" s="266"/>
      <c r="BY124" s="266"/>
      <c r="BZ124" s="266"/>
      <c r="CA124" s="266"/>
      <c r="CB124" s="266"/>
      <c r="CC124" s="266"/>
      <c r="CD124" s="266"/>
      <c r="CE124" s="266"/>
      <c r="CF124" s="266"/>
      <c r="CG124" s="266"/>
      <c r="CH124" s="266"/>
      <c r="CI124" s="266"/>
      <c r="CJ124" s="266"/>
      <c r="CK124" s="266"/>
      <c r="CL124" s="266"/>
      <c r="CM124" s="266"/>
      <c r="CN124" s="266"/>
      <c r="CO124" s="266"/>
      <c r="CP124" s="266"/>
      <c r="CQ124" s="266"/>
      <c r="CR124" s="266"/>
      <c r="CS124" s="266"/>
      <c r="CT124" s="266"/>
      <c r="CU124" s="266"/>
      <c r="CV124" s="266"/>
      <c r="CW124" s="266"/>
      <c r="CX124" s="266"/>
      <c r="CY124" s="266"/>
      <c r="CZ124" s="266"/>
      <c r="DA124" s="266"/>
      <c r="DB124" s="266"/>
      <c r="DC124" s="266"/>
      <c r="DD124" s="266"/>
      <c r="DE124" s="266"/>
      <c r="DF124" s="266"/>
      <c r="DG124" s="266"/>
      <c r="DH124" s="266"/>
      <c r="DI124" s="266"/>
      <c r="DJ124" s="266"/>
      <c r="DK124" s="266"/>
      <c r="DL124" s="266"/>
    </row>
    <row r="125" spans="1:116" x14ac:dyDescent="0.35">
      <c r="A125" s="267" t="s">
        <v>4510</v>
      </c>
      <c r="B125" s="268" t="s">
        <v>10280</v>
      </c>
      <c r="C125" s="271">
        <v>0.42207301920000001</v>
      </c>
      <c r="D125" s="272">
        <v>7</v>
      </c>
      <c r="E125" s="271">
        <v>0.19400000000000001</v>
      </c>
      <c r="F125" s="271">
        <v>6.7</v>
      </c>
      <c r="G125" s="271">
        <v>0.2284775829</v>
      </c>
      <c r="H125" s="271">
        <v>25.7</v>
      </c>
      <c r="I125" s="272">
        <v>3</v>
      </c>
      <c r="J125" s="272">
        <f>IFERROR(VLOOKUP($B125,'Core Indicators'!$E$3:$EU$906,147,FALSE),"x")</f>
        <v>0</v>
      </c>
      <c r="K125" s="273">
        <v>-0.286658674</v>
      </c>
      <c r="L125" s="271">
        <v>6.37</v>
      </c>
      <c r="M125" s="272">
        <v>61</v>
      </c>
      <c r="N125" s="272">
        <v>42</v>
      </c>
      <c r="O125" s="272">
        <f>IFERROR(VLOOKUP(B125,'Core Indicators'!$E$3:$G$9906,3,FALSE),"x")</f>
        <v>2611000</v>
      </c>
      <c r="P125" s="272">
        <v>32970</v>
      </c>
      <c r="Q125" s="266"/>
      <c r="R125" s="266"/>
      <c r="S125" s="266"/>
      <c r="T125" s="266"/>
      <c r="U125" s="266"/>
      <c r="V125" s="266"/>
      <c r="W125" s="266"/>
      <c r="X125" s="266"/>
      <c r="Y125" s="266"/>
      <c r="Z125" s="266"/>
      <c r="AA125" s="266"/>
      <c r="AB125" s="266"/>
      <c r="AC125" s="266"/>
      <c r="AD125" s="266"/>
      <c r="AE125" s="266"/>
      <c r="AF125" s="266"/>
      <c r="AG125" s="266"/>
      <c r="AH125" s="266"/>
      <c r="AI125" s="266"/>
      <c r="AJ125" s="266"/>
      <c r="AK125" s="266"/>
      <c r="AL125" s="266"/>
      <c r="AM125" s="266"/>
      <c r="AN125" s="266"/>
      <c r="AO125" s="266"/>
      <c r="AP125" s="266"/>
      <c r="AQ125" s="266"/>
      <c r="AR125" s="266"/>
      <c r="AS125" s="266"/>
      <c r="AT125" s="266"/>
      <c r="AU125" s="266"/>
      <c r="AV125" s="266"/>
      <c r="AW125" s="266"/>
      <c r="AX125" s="266"/>
      <c r="AY125" s="266"/>
      <c r="AZ125" s="266"/>
      <c r="BA125" s="266"/>
      <c r="BB125" s="266"/>
      <c r="BC125" s="266"/>
      <c r="BD125" s="266"/>
      <c r="BE125" s="266"/>
      <c r="BF125" s="266"/>
      <c r="BG125" s="266"/>
      <c r="BH125" s="266"/>
      <c r="BI125" s="266"/>
      <c r="BJ125" s="266"/>
      <c r="BK125" s="266"/>
      <c r="BL125" s="266"/>
      <c r="BM125" s="266"/>
      <c r="BN125" s="266"/>
      <c r="BO125" s="266"/>
      <c r="BP125" s="266"/>
      <c r="BQ125" s="266"/>
      <c r="BR125" s="266"/>
      <c r="BS125" s="266"/>
      <c r="BT125" s="266"/>
      <c r="BU125" s="266"/>
      <c r="BV125" s="266"/>
      <c r="BW125" s="266"/>
      <c r="BX125" s="266"/>
      <c r="BY125" s="266"/>
      <c r="BZ125" s="266"/>
      <c r="CA125" s="266"/>
      <c r="CB125" s="266"/>
      <c r="CC125" s="266"/>
      <c r="CD125" s="266"/>
      <c r="CE125" s="266"/>
      <c r="CF125" s="266"/>
      <c r="CG125" s="266"/>
      <c r="CH125" s="266"/>
      <c r="CI125" s="266"/>
      <c r="CJ125" s="266"/>
      <c r="CK125" s="266"/>
      <c r="CL125" s="266"/>
      <c r="CM125" s="266"/>
      <c r="CN125" s="266"/>
      <c r="CO125" s="266"/>
      <c r="CP125" s="266"/>
      <c r="CQ125" s="266"/>
      <c r="CR125" s="266"/>
      <c r="CS125" s="266"/>
      <c r="CT125" s="266"/>
      <c r="CU125" s="266"/>
      <c r="CV125" s="266"/>
      <c r="CW125" s="266"/>
      <c r="CX125" s="266"/>
      <c r="CY125" s="266"/>
      <c r="CZ125" s="266"/>
      <c r="DA125" s="266"/>
      <c r="DB125" s="266"/>
      <c r="DC125" s="266"/>
      <c r="DD125" s="266"/>
      <c r="DE125" s="266"/>
      <c r="DF125" s="266"/>
      <c r="DG125" s="266"/>
      <c r="DH125" s="266"/>
      <c r="DI125" s="266"/>
      <c r="DJ125" s="266"/>
      <c r="DK125" s="266"/>
      <c r="DL125" s="266"/>
    </row>
    <row r="126" spans="1:116" x14ac:dyDescent="0.35">
      <c r="A126" s="267" t="s">
        <v>1716</v>
      </c>
      <c r="B126" s="268" t="s">
        <v>10281</v>
      </c>
      <c r="C126" s="271">
        <v>0.61453398950000004</v>
      </c>
      <c r="D126" s="272">
        <v>6</v>
      </c>
      <c r="E126" s="271">
        <v>0</v>
      </c>
      <c r="F126" s="271">
        <v>4.516666667</v>
      </c>
      <c r="G126" s="271" t="s">
        <v>17</v>
      </c>
      <c r="H126" s="271">
        <v>42.6</v>
      </c>
      <c r="I126" s="272">
        <v>0</v>
      </c>
      <c r="J126" s="272">
        <f>IFERROR(VLOOKUP($B126,'Core Indicators'!$E$3:$EU$906,147,FALSE),"x")</f>
        <v>19</v>
      </c>
      <c r="K126" s="273">
        <v>-0.94235533500000002</v>
      </c>
      <c r="L126" s="271">
        <v>4.47</v>
      </c>
      <c r="M126" s="272">
        <v>58</v>
      </c>
      <c r="N126" s="272">
        <v>25</v>
      </c>
      <c r="O126" s="272">
        <f>IFERROR(VLOOKUP(B126,'Core Indicators'!$E$3:$G$9906,3,FALSE),"x")</f>
        <v>32266000</v>
      </c>
      <c r="P126" s="272">
        <v>581800</v>
      </c>
      <c r="Q126" s="266"/>
      <c r="R126" s="266"/>
      <c r="S126" s="266"/>
      <c r="T126" s="266"/>
      <c r="U126" s="266"/>
      <c r="V126" s="266"/>
      <c r="W126" s="266"/>
      <c r="X126" s="266"/>
      <c r="Y126" s="266"/>
      <c r="Z126" s="266"/>
      <c r="AA126" s="266"/>
      <c r="AB126" s="266"/>
      <c r="AC126" s="266"/>
      <c r="AD126" s="266"/>
      <c r="AE126" s="266"/>
      <c r="AF126" s="266"/>
      <c r="AG126" s="266"/>
      <c r="AH126" s="266"/>
      <c r="AI126" s="266"/>
      <c r="AJ126" s="266"/>
      <c r="AK126" s="266"/>
      <c r="AL126" s="266"/>
      <c r="AM126" s="266"/>
      <c r="AN126" s="266"/>
      <c r="AO126" s="266"/>
      <c r="AP126" s="266"/>
      <c r="AQ126" s="266"/>
      <c r="AR126" s="266"/>
      <c r="AS126" s="266"/>
      <c r="AT126" s="266"/>
      <c r="AU126" s="266"/>
      <c r="AV126" s="266"/>
      <c r="AW126" s="266"/>
      <c r="AX126" s="266"/>
      <c r="AY126" s="266"/>
      <c r="AZ126" s="266"/>
      <c r="BA126" s="266"/>
      <c r="BB126" s="266"/>
      <c r="BC126" s="266"/>
      <c r="BD126" s="266"/>
      <c r="BE126" s="266"/>
      <c r="BF126" s="266"/>
      <c r="BG126" s="266"/>
      <c r="BH126" s="266"/>
      <c r="BI126" s="266"/>
      <c r="BJ126" s="266"/>
      <c r="BK126" s="266"/>
      <c r="BL126" s="266"/>
      <c r="BM126" s="266"/>
      <c r="BN126" s="266"/>
      <c r="BO126" s="266"/>
      <c r="BP126" s="266"/>
      <c r="BQ126" s="266"/>
      <c r="BR126" s="266"/>
      <c r="BS126" s="266"/>
      <c r="BT126" s="266"/>
      <c r="BU126" s="266"/>
      <c r="BV126" s="266"/>
      <c r="BW126" s="266"/>
      <c r="BX126" s="266"/>
      <c r="BY126" s="266"/>
      <c r="BZ126" s="266"/>
      <c r="CA126" s="266"/>
      <c r="CB126" s="266"/>
      <c r="CC126" s="266"/>
      <c r="CD126" s="266"/>
      <c r="CE126" s="266"/>
      <c r="CF126" s="266"/>
      <c r="CG126" s="266"/>
      <c r="CH126" s="266"/>
      <c r="CI126" s="266"/>
      <c r="CJ126" s="266"/>
      <c r="CK126" s="266"/>
      <c r="CL126" s="266"/>
      <c r="CM126" s="266"/>
      <c r="CN126" s="266"/>
      <c r="CO126" s="266"/>
      <c r="CP126" s="266"/>
      <c r="CQ126" s="266"/>
      <c r="CR126" s="266"/>
      <c r="CS126" s="266"/>
      <c r="CT126" s="266"/>
      <c r="CU126" s="266"/>
      <c r="CV126" s="266"/>
      <c r="CW126" s="266"/>
      <c r="CX126" s="266"/>
      <c r="CY126" s="266"/>
      <c r="CZ126" s="266"/>
      <c r="DA126" s="266"/>
      <c r="DB126" s="266"/>
      <c r="DC126" s="266"/>
      <c r="DD126" s="266"/>
      <c r="DE126" s="266"/>
      <c r="DF126" s="266"/>
      <c r="DG126" s="266"/>
      <c r="DH126" s="266"/>
      <c r="DI126" s="266"/>
      <c r="DJ126" s="266"/>
      <c r="DK126" s="266"/>
      <c r="DL126" s="266"/>
    </row>
    <row r="127" spans="1:116" x14ac:dyDescent="0.35">
      <c r="A127" s="267" t="s">
        <v>10282</v>
      </c>
      <c r="B127" s="268" t="s">
        <v>10283</v>
      </c>
      <c r="C127" s="271">
        <v>1.9899981099999998E-2</v>
      </c>
      <c r="D127" s="272">
        <v>8</v>
      </c>
      <c r="E127" s="271">
        <v>0</v>
      </c>
      <c r="F127" s="271" t="s">
        <v>17</v>
      </c>
      <c r="G127" s="271">
        <v>0.36658249790000003</v>
      </c>
      <c r="H127" s="271">
        <v>31.3</v>
      </c>
      <c r="I127" s="272">
        <v>3</v>
      </c>
      <c r="J127" s="272" t="str">
        <f>IFERROR(VLOOKUP($B127,'Core Indicators'!$E$3:$EU$906,147,FALSE),"x")</f>
        <v>x</v>
      </c>
      <c r="K127" s="273">
        <v>-2.7355906999999999E-2</v>
      </c>
      <c r="L127" s="271" t="s">
        <v>17</v>
      </c>
      <c r="M127" s="272">
        <v>44</v>
      </c>
      <c r="N127" s="272">
        <v>39</v>
      </c>
      <c r="O127" s="272" t="str">
        <f>IFERROR(VLOOKUP(B127,'Core Indicators'!$E$3:$G$9906,3,FALSE),"x")</f>
        <v>x</v>
      </c>
      <c r="P127" s="272">
        <v>300</v>
      </c>
      <c r="Q127" s="266"/>
      <c r="R127" s="266"/>
      <c r="S127" s="266"/>
      <c r="T127" s="266"/>
      <c r="U127" s="266"/>
      <c r="V127" s="266"/>
      <c r="W127" s="266"/>
      <c r="X127" s="266"/>
      <c r="Y127" s="266"/>
      <c r="Z127" s="266"/>
      <c r="AA127" s="266"/>
      <c r="AB127" s="266"/>
      <c r="AC127" s="266"/>
      <c r="AD127" s="266"/>
      <c r="AE127" s="266"/>
      <c r="AF127" s="266"/>
      <c r="AG127" s="266"/>
      <c r="AH127" s="266"/>
      <c r="AI127" s="266"/>
      <c r="AJ127" s="266"/>
      <c r="AK127" s="266"/>
      <c r="AL127" s="266"/>
      <c r="AM127" s="266"/>
      <c r="AN127" s="266"/>
      <c r="AO127" s="266"/>
      <c r="AP127" s="266"/>
      <c r="AQ127" s="266"/>
      <c r="AR127" s="266"/>
      <c r="AS127" s="266"/>
      <c r="AT127" s="266"/>
      <c r="AU127" s="266"/>
      <c r="AV127" s="266"/>
      <c r="AW127" s="266"/>
      <c r="AX127" s="266"/>
      <c r="AY127" s="266"/>
      <c r="AZ127" s="266"/>
      <c r="BA127" s="266"/>
      <c r="BB127" s="266"/>
      <c r="BC127" s="266"/>
      <c r="BD127" s="266"/>
      <c r="BE127" s="266"/>
      <c r="BF127" s="266"/>
      <c r="BG127" s="266"/>
      <c r="BH127" s="266"/>
      <c r="BI127" s="266"/>
      <c r="BJ127" s="266"/>
      <c r="BK127" s="266"/>
      <c r="BL127" s="266"/>
      <c r="BM127" s="266"/>
      <c r="BN127" s="266"/>
      <c r="BO127" s="266"/>
      <c r="BP127" s="266"/>
      <c r="BQ127" s="266"/>
      <c r="BR127" s="266"/>
      <c r="BS127" s="266"/>
      <c r="BT127" s="266"/>
      <c r="BU127" s="266"/>
      <c r="BV127" s="266"/>
      <c r="BW127" s="266"/>
      <c r="BX127" s="266"/>
      <c r="BY127" s="266"/>
      <c r="BZ127" s="266"/>
      <c r="CA127" s="266"/>
      <c r="CB127" s="266"/>
      <c r="CC127" s="266"/>
      <c r="CD127" s="266"/>
      <c r="CE127" s="266"/>
      <c r="CF127" s="266"/>
      <c r="CG127" s="266"/>
      <c r="CH127" s="266"/>
      <c r="CI127" s="266"/>
      <c r="CJ127" s="266"/>
      <c r="CK127" s="266"/>
      <c r="CL127" s="266"/>
      <c r="CM127" s="266"/>
      <c r="CN127" s="266"/>
      <c r="CO127" s="266"/>
      <c r="CP127" s="266"/>
      <c r="CQ127" s="266"/>
      <c r="CR127" s="266"/>
      <c r="CS127" s="266"/>
      <c r="CT127" s="266"/>
      <c r="CU127" s="266"/>
      <c r="CV127" s="266"/>
      <c r="CW127" s="266"/>
      <c r="CX127" s="266"/>
      <c r="CY127" s="266"/>
      <c r="CZ127" s="266"/>
      <c r="DA127" s="266"/>
      <c r="DB127" s="266"/>
      <c r="DC127" s="266"/>
      <c r="DD127" s="266"/>
      <c r="DE127" s="266"/>
      <c r="DF127" s="266"/>
      <c r="DG127" s="266"/>
      <c r="DH127" s="266"/>
      <c r="DI127" s="266"/>
      <c r="DJ127" s="266"/>
      <c r="DK127" s="266"/>
      <c r="DL127" s="266"/>
    </row>
    <row r="128" spans="1:116" x14ac:dyDescent="0.35">
      <c r="A128" s="267" t="s">
        <v>959</v>
      </c>
      <c r="B128" s="268" t="s">
        <v>10284</v>
      </c>
      <c r="C128" s="271">
        <v>0.33568600009999999</v>
      </c>
      <c r="D128" s="272">
        <v>10</v>
      </c>
      <c r="E128" s="271">
        <v>0.11</v>
      </c>
      <c r="F128" s="271">
        <v>5.7</v>
      </c>
      <c r="G128" s="271">
        <v>0.334242492</v>
      </c>
      <c r="H128" s="271">
        <v>43.5</v>
      </c>
      <c r="I128" s="272">
        <v>4</v>
      </c>
      <c r="J128" s="272">
        <f>IFERROR(VLOOKUP($B128,'Core Indicators'!$E$3:$EU$906,147,FALSE),"x")</f>
        <v>3864</v>
      </c>
      <c r="K128" s="273">
        <v>-0.86664253499999999</v>
      </c>
      <c r="L128" s="271">
        <v>5.74</v>
      </c>
      <c r="M128" s="272">
        <v>60</v>
      </c>
      <c r="N128" s="272">
        <v>31</v>
      </c>
      <c r="O128" s="272">
        <f>IFERROR(VLOOKUP(B128,'Core Indicators'!$E$3:$G$9906,3,FALSE),"x")</f>
        <v>128456000</v>
      </c>
      <c r="P128" s="272">
        <v>1943950</v>
      </c>
      <c r="Q128" s="266"/>
      <c r="R128" s="266"/>
      <c r="S128" s="266"/>
      <c r="T128" s="266"/>
      <c r="U128" s="266"/>
      <c r="V128" s="266"/>
      <c r="W128" s="266"/>
      <c r="X128" s="266"/>
      <c r="Y128" s="266"/>
      <c r="Z128" s="266"/>
      <c r="AA128" s="266"/>
      <c r="AB128" s="266"/>
      <c r="AC128" s="266"/>
      <c r="AD128" s="266"/>
      <c r="AE128" s="266"/>
      <c r="AF128" s="266"/>
      <c r="AG128" s="266"/>
      <c r="AH128" s="266"/>
      <c r="AI128" s="266"/>
      <c r="AJ128" s="266"/>
      <c r="AK128" s="266"/>
      <c r="AL128" s="266"/>
      <c r="AM128" s="266"/>
      <c r="AN128" s="266"/>
      <c r="AO128" s="266"/>
      <c r="AP128" s="266"/>
      <c r="AQ128" s="266"/>
      <c r="AR128" s="266"/>
      <c r="AS128" s="266"/>
      <c r="AT128" s="266"/>
      <c r="AU128" s="266"/>
      <c r="AV128" s="266"/>
      <c r="AW128" s="266"/>
      <c r="AX128" s="266"/>
      <c r="AY128" s="266"/>
      <c r="AZ128" s="266"/>
      <c r="BA128" s="266"/>
      <c r="BB128" s="266"/>
      <c r="BC128" s="266"/>
      <c r="BD128" s="266"/>
      <c r="BE128" s="266"/>
      <c r="BF128" s="266"/>
      <c r="BG128" s="266"/>
      <c r="BH128" s="266"/>
      <c r="BI128" s="266"/>
      <c r="BJ128" s="266"/>
      <c r="BK128" s="266"/>
      <c r="BL128" s="266"/>
      <c r="BM128" s="266"/>
      <c r="BN128" s="266"/>
      <c r="BO128" s="266"/>
      <c r="BP128" s="266"/>
      <c r="BQ128" s="266"/>
      <c r="BR128" s="266"/>
      <c r="BS128" s="266"/>
      <c r="BT128" s="266"/>
      <c r="BU128" s="266"/>
      <c r="BV128" s="266"/>
      <c r="BW128" s="266"/>
      <c r="BX128" s="266"/>
      <c r="BY128" s="266"/>
      <c r="BZ128" s="266"/>
      <c r="CA128" s="266"/>
      <c r="CB128" s="266"/>
      <c r="CC128" s="266"/>
      <c r="CD128" s="266"/>
      <c r="CE128" s="266"/>
      <c r="CF128" s="266"/>
      <c r="CG128" s="266"/>
      <c r="CH128" s="266"/>
      <c r="CI128" s="266"/>
      <c r="CJ128" s="266"/>
      <c r="CK128" s="266"/>
      <c r="CL128" s="266"/>
      <c r="CM128" s="266"/>
      <c r="CN128" s="266"/>
      <c r="CO128" s="266"/>
      <c r="CP128" s="266"/>
      <c r="CQ128" s="266"/>
      <c r="CR128" s="266"/>
      <c r="CS128" s="266"/>
      <c r="CT128" s="266"/>
      <c r="CU128" s="266"/>
      <c r="CV128" s="266"/>
      <c r="CW128" s="266"/>
      <c r="CX128" s="266"/>
      <c r="CY128" s="266"/>
      <c r="CZ128" s="266"/>
      <c r="DA128" s="266"/>
      <c r="DB128" s="266"/>
      <c r="DC128" s="266"/>
      <c r="DD128" s="266"/>
      <c r="DE128" s="266"/>
      <c r="DF128" s="266"/>
      <c r="DG128" s="266"/>
      <c r="DH128" s="266"/>
      <c r="DI128" s="266"/>
      <c r="DJ128" s="266"/>
      <c r="DK128" s="266"/>
      <c r="DL128" s="266"/>
    </row>
    <row r="129" spans="1:116" x14ac:dyDescent="0.35">
      <c r="A129" s="267" t="s">
        <v>10285</v>
      </c>
      <c r="B129" s="268" t="s">
        <v>10286</v>
      </c>
      <c r="C129" s="271">
        <v>0</v>
      </c>
      <c r="D129" s="272">
        <v>12</v>
      </c>
      <c r="E129" s="271">
        <v>0</v>
      </c>
      <c r="F129" s="271" t="s">
        <v>17</v>
      </c>
      <c r="G129" s="271" t="s">
        <v>17</v>
      </c>
      <c r="H129" s="271" t="s">
        <v>17</v>
      </c>
      <c r="I129" s="272">
        <v>0</v>
      </c>
      <c r="J129" s="272" t="str">
        <f>IFERROR(VLOOKUP($B129,'Core Indicators'!$E$3:$EU$906,147,FALSE),"x")</f>
        <v>x</v>
      </c>
      <c r="K129" s="273">
        <v>0.72597783800000004</v>
      </c>
      <c r="L129" s="271" t="s">
        <v>17</v>
      </c>
      <c r="M129" s="272">
        <v>93</v>
      </c>
      <c r="N129" s="272" t="s">
        <v>17</v>
      </c>
      <c r="O129" s="272" t="str">
        <f>IFERROR(VLOOKUP(B129,'Core Indicators'!$E$3:$G$9906,3,FALSE),"x")</f>
        <v>x</v>
      </c>
      <c r="P129" s="272">
        <v>180</v>
      </c>
      <c r="Q129" s="266"/>
      <c r="R129" s="266"/>
      <c r="S129" s="266"/>
      <c r="T129" s="266"/>
      <c r="U129" s="266"/>
      <c r="V129" s="266"/>
      <c r="W129" s="266"/>
      <c r="X129" s="266"/>
      <c r="Y129" s="266"/>
      <c r="Z129" s="266"/>
      <c r="AA129" s="266"/>
      <c r="AB129" s="266"/>
      <c r="AC129" s="266"/>
      <c r="AD129" s="266"/>
      <c r="AE129" s="266"/>
      <c r="AF129" s="266"/>
      <c r="AG129" s="266"/>
      <c r="AH129" s="266"/>
      <c r="AI129" s="266"/>
      <c r="AJ129" s="266"/>
      <c r="AK129" s="266"/>
      <c r="AL129" s="266"/>
      <c r="AM129" s="266"/>
      <c r="AN129" s="266"/>
      <c r="AO129" s="266"/>
      <c r="AP129" s="266"/>
      <c r="AQ129" s="266"/>
      <c r="AR129" s="266"/>
      <c r="AS129" s="266"/>
      <c r="AT129" s="266"/>
      <c r="AU129" s="266"/>
      <c r="AV129" s="266"/>
      <c r="AW129" s="266"/>
      <c r="AX129" s="266"/>
      <c r="AY129" s="266"/>
      <c r="AZ129" s="266"/>
      <c r="BA129" s="266"/>
      <c r="BB129" s="266"/>
      <c r="BC129" s="266"/>
      <c r="BD129" s="266"/>
      <c r="BE129" s="266"/>
      <c r="BF129" s="266"/>
      <c r="BG129" s="266"/>
      <c r="BH129" s="266"/>
      <c r="BI129" s="266"/>
      <c r="BJ129" s="266"/>
      <c r="BK129" s="266"/>
      <c r="BL129" s="266"/>
      <c r="BM129" s="266"/>
      <c r="BN129" s="266"/>
      <c r="BO129" s="266"/>
      <c r="BP129" s="266"/>
      <c r="BQ129" s="266"/>
      <c r="BR129" s="266"/>
      <c r="BS129" s="266"/>
      <c r="BT129" s="266"/>
      <c r="BU129" s="266"/>
      <c r="BV129" s="266"/>
      <c r="BW129" s="266"/>
      <c r="BX129" s="266"/>
      <c r="BY129" s="266"/>
      <c r="BZ129" s="266"/>
      <c r="CA129" s="266"/>
      <c r="CB129" s="266"/>
      <c r="CC129" s="266"/>
      <c r="CD129" s="266"/>
      <c r="CE129" s="266"/>
      <c r="CF129" s="266"/>
      <c r="CG129" s="266"/>
      <c r="CH129" s="266"/>
      <c r="CI129" s="266"/>
      <c r="CJ129" s="266"/>
      <c r="CK129" s="266"/>
      <c r="CL129" s="266"/>
      <c r="CM129" s="266"/>
      <c r="CN129" s="266"/>
      <c r="CO129" s="266"/>
      <c r="CP129" s="266"/>
      <c r="CQ129" s="266"/>
      <c r="CR129" s="266"/>
      <c r="CS129" s="266"/>
      <c r="CT129" s="266"/>
      <c r="CU129" s="266"/>
      <c r="CV129" s="266"/>
      <c r="CW129" s="266"/>
      <c r="CX129" s="266"/>
      <c r="CY129" s="266"/>
      <c r="CZ129" s="266"/>
      <c r="DA129" s="266"/>
      <c r="DB129" s="266"/>
      <c r="DC129" s="266"/>
      <c r="DD129" s="266"/>
      <c r="DE129" s="266"/>
      <c r="DF129" s="266"/>
      <c r="DG129" s="266"/>
      <c r="DH129" s="266"/>
      <c r="DI129" s="266"/>
      <c r="DJ129" s="266"/>
      <c r="DK129" s="266"/>
      <c r="DL129" s="266"/>
    </row>
    <row r="130" spans="1:116" x14ac:dyDescent="0.35">
      <c r="A130" s="267" t="s">
        <v>10287</v>
      </c>
      <c r="B130" s="268" t="s">
        <v>10288</v>
      </c>
      <c r="C130" s="271">
        <v>0.52166897280000002</v>
      </c>
      <c r="D130" s="272">
        <v>10</v>
      </c>
      <c r="E130" s="271">
        <v>0.06</v>
      </c>
      <c r="F130" s="271">
        <v>7.75</v>
      </c>
      <c r="G130" s="271">
        <v>0.1450303838</v>
      </c>
      <c r="H130" s="271">
        <v>33</v>
      </c>
      <c r="I130" s="272">
        <v>2</v>
      </c>
      <c r="J130" s="272" t="str">
        <f>IFERROR(VLOOKUP($B130,'Core Indicators'!$E$3:$EU$906,147,FALSE),"x")</f>
        <v>x</v>
      </c>
      <c r="K130" s="273">
        <v>-9.6280119999999997E-2</v>
      </c>
      <c r="L130" s="271">
        <v>7.46</v>
      </c>
      <c r="M130" s="272">
        <v>67</v>
      </c>
      <c r="N130" s="272">
        <v>42</v>
      </c>
      <c r="O130" s="272" t="str">
        <f>IFERROR(VLOOKUP(B130,'Core Indicators'!$E$3:$G$9906,3,FALSE),"x")</f>
        <v>x</v>
      </c>
      <c r="P130" s="272">
        <v>25220</v>
      </c>
      <c r="Q130" s="266"/>
      <c r="R130" s="266"/>
      <c r="S130" s="266"/>
      <c r="T130" s="266"/>
      <c r="U130" s="266"/>
      <c r="V130" s="266"/>
      <c r="W130" s="266"/>
      <c r="X130" s="266"/>
      <c r="Y130" s="266"/>
      <c r="Z130" s="266"/>
      <c r="AA130" s="266"/>
      <c r="AB130" s="266"/>
      <c r="AC130" s="266"/>
      <c r="AD130" s="266"/>
      <c r="AE130" s="266"/>
      <c r="AF130" s="266"/>
      <c r="AG130" s="266"/>
      <c r="AH130" s="266"/>
      <c r="AI130" s="266"/>
      <c r="AJ130" s="266"/>
      <c r="AK130" s="266"/>
      <c r="AL130" s="266"/>
      <c r="AM130" s="266"/>
      <c r="AN130" s="266"/>
      <c r="AO130" s="266"/>
      <c r="AP130" s="266"/>
      <c r="AQ130" s="266"/>
      <c r="AR130" s="266"/>
      <c r="AS130" s="266"/>
      <c r="AT130" s="266"/>
      <c r="AU130" s="266"/>
      <c r="AV130" s="266"/>
      <c r="AW130" s="266"/>
      <c r="AX130" s="266"/>
      <c r="AY130" s="266"/>
      <c r="AZ130" s="266"/>
      <c r="BA130" s="266"/>
      <c r="BB130" s="266"/>
      <c r="BC130" s="266"/>
      <c r="BD130" s="266"/>
      <c r="BE130" s="266"/>
      <c r="BF130" s="266"/>
      <c r="BG130" s="266"/>
      <c r="BH130" s="266"/>
      <c r="BI130" s="266"/>
      <c r="BJ130" s="266"/>
      <c r="BK130" s="266"/>
      <c r="BL130" s="266"/>
      <c r="BM130" s="266"/>
      <c r="BN130" s="266"/>
      <c r="BO130" s="266"/>
      <c r="BP130" s="266"/>
      <c r="BQ130" s="266"/>
      <c r="BR130" s="266"/>
      <c r="BS130" s="266"/>
      <c r="BT130" s="266"/>
      <c r="BU130" s="266"/>
      <c r="BV130" s="266"/>
      <c r="BW130" s="266"/>
      <c r="BX130" s="266"/>
      <c r="BY130" s="266"/>
      <c r="BZ130" s="266"/>
      <c r="CA130" s="266"/>
      <c r="CB130" s="266"/>
      <c r="CC130" s="266"/>
      <c r="CD130" s="266"/>
      <c r="CE130" s="266"/>
      <c r="CF130" s="266"/>
      <c r="CG130" s="266"/>
      <c r="CH130" s="266"/>
      <c r="CI130" s="266"/>
      <c r="CJ130" s="266"/>
      <c r="CK130" s="266"/>
      <c r="CL130" s="266"/>
      <c r="CM130" s="266"/>
      <c r="CN130" s="266"/>
      <c r="CO130" s="266"/>
      <c r="CP130" s="266"/>
      <c r="CQ130" s="266"/>
      <c r="CR130" s="266"/>
      <c r="CS130" s="266"/>
      <c r="CT130" s="266"/>
      <c r="CU130" s="266"/>
      <c r="CV130" s="266"/>
      <c r="CW130" s="266"/>
      <c r="CX130" s="266"/>
      <c r="CY130" s="266"/>
      <c r="CZ130" s="266"/>
      <c r="DA130" s="266"/>
      <c r="DB130" s="266"/>
      <c r="DC130" s="266"/>
      <c r="DD130" s="266"/>
      <c r="DE130" s="266"/>
      <c r="DF130" s="266"/>
      <c r="DG130" s="266"/>
      <c r="DH130" s="266"/>
      <c r="DI130" s="266"/>
      <c r="DJ130" s="266"/>
      <c r="DK130" s="266"/>
      <c r="DL130" s="266"/>
    </row>
    <row r="131" spans="1:116" x14ac:dyDescent="0.35">
      <c r="A131" s="267" t="s">
        <v>15</v>
      </c>
      <c r="B131" s="268" t="s">
        <v>10289</v>
      </c>
      <c r="C131" s="271">
        <v>0.1842000429</v>
      </c>
      <c r="D131" s="272">
        <v>12</v>
      </c>
      <c r="E131" s="271">
        <v>0</v>
      </c>
      <c r="F131" s="271">
        <v>3.4</v>
      </c>
      <c r="G131" s="271">
        <v>0.67610385110000004</v>
      </c>
      <c r="H131" s="271">
        <v>33</v>
      </c>
      <c r="I131" s="272">
        <v>5</v>
      </c>
      <c r="J131" s="272">
        <f>IFERROR(VLOOKUP($B131,'Core Indicators'!$E$3:$EU$906,147,FALSE),"x")</f>
        <v>1861</v>
      </c>
      <c r="K131" s="273">
        <v>-0.99932229500000003</v>
      </c>
      <c r="L131" s="271">
        <v>3.75</v>
      </c>
      <c r="M131" s="272">
        <v>26</v>
      </c>
      <c r="N131" s="272">
        <v>28</v>
      </c>
      <c r="O131" s="272">
        <f>IFERROR(VLOOKUP(B131,'Core Indicators'!$E$3:$G$9906,3,FALSE),"x")</f>
        <v>22594000</v>
      </c>
      <c r="P131" s="272">
        <v>1220190</v>
      </c>
      <c r="Q131" s="266"/>
      <c r="R131" s="266"/>
      <c r="S131" s="266"/>
      <c r="T131" s="266"/>
      <c r="U131" s="266"/>
      <c r="V131" s="266"/>
      <c r="W131" s="266"/>
      <c r="X131" s="266"/>
      <c r="Y131" s="266"/>
      <c r="Z131" s="266"/>
      <c r="AA131" s="266"/>
      <c r="AB131" s="266"/>
      <c r="AC131" s="266"/>
      <c r="AD131" s="266"/>
      <c r="AE131" s="266"/>
      <c r="AF131" s="266"/>
      <c r="AG131" s="266"/>
      <c r="AH131" s="266"/>
      <c r="AI131" s="266"/>
      <c r="AJ131" s="266"/>
      <c r="AK131" s="266"/>
      <c r="AL131" s="266"/>
      <c r="AM131" s="266"/>
      <c r="AN131" s="266"/>
      <c r="AO131" s="266"/>
      <c r="AP131" s="266"/>
      <c r="AQ131" s="266"/>
      <c r="AR131" s="266"/>
      <c r="AS131" s="266"/>
      <c r="AT131" s="266"/>
      <c r="AU131" s="266"/>
      <c r="AV131" s="266"/>
      <c r="AW131" s="266"/>
      <c r="AX131" s="266"/>
      <c r="AY131" s="266"/>
      <c r="AZ131" s="266"/>
      <c r="BA131" s="266"/>
      <c r="BB131" s="266"/>
      <c r="BC131" s="266"/>
      <c r="BD131" s="266"/>
      <c r="BE131" s="266"/>
      <c r="BF131" s="266"/>
      <c r="BG131" s="266"/>
      <c r="BH131" s="266"/>
      <c r="BI131" s="266"/>
      <c r="BJ131" s="266"/>
      <c r="BK131" s="266"/>
      <c r="BL131" s="266"/>
      <c r="BM131" s="266"/>
      <c r="BN131" s="266"/>
      <c r="BO131" s="266"/>
      <c r="BP131" s="266"/>
      <c r="BQ131" s="266"/>
      <c r="BR131" s="266"/>
      <c r="BS131" s="266"/>
      <c r="BT131" s="266"/>
      <c r="BU131" s="266"/>
      <c r="BV131" s="266"/>
      <c r="BW131" s="266"/>
      <c r="BX131" s="266"/>
      <c r="BY131" s="266"/>
      <c r="BZ131" s="266"/>
      <c r="CA131" s="266"/>
      <c r="CB131" s="266"/>
      <c r="CC131" s="266"/>
      <c r="CD131" s="266"/>
      <c r="CE131" s="266"/>
      <c r="CF131" s="266"/>
      <c r="CG131" s="266"/>
      <c r="CH131" s="266"/>
      <c r="CI131" s="266"/>
      <c r="CJ131" s="266"/>
      <c r="CK131" s="266"/>
      <c r="CL131" s="266"/>
      <c r="CM131" s="266"/>
      <c r="CN131" s="266"/>
      <c r="CO131" s="266"/>
      <c r="CP131" s="266"/>
      <c r="CQ131" s="266"/>
      <c r="CR131" s="266"/>
      <c r="CS131" s="266"/>
      <c r="CT131" s="266"/>
      <c r="CU131" s="266"/>
      <c r="CV131" s="266"/>
      <c r="CW131" s="266"/>
      <c r="CX131" s="266"/>
      <c r="CY131" s="266"/>
      <c r="CZ131" s="266"/>
      <c r="DA131" s="266"/>
      <c r="DB131" s="266"/>
      <c r="DC131" s="266"/>
      <c r="DD131" s="266"/>
      <c r="DE131" s="266"/>
      <c r="DF131" s="266"/>
      <c r="DG131" s="266"/>
      <c r="DH131" s="266"/>
      <c r="DI131" s="266"/>
      <c r="DJ131" s="266"/>
      <c r="DK131" s="266"/>
      <c r="DL131" s="266"/>
    </row>
    <row r="132" spans="1:116" x14ac:dyDescent="0.35">
      <c r="A132" s="267" t="s">
        <v>10290</v>
      </c>
      <c r="B132" s="268" t="s">
        <v>10291</v>
      </c>
      <c r="C132" s="271">
        <v>0</v>
      </c>
      <c r="D132" s="272">
        <v>12</v>
      </c>
      <c r="E132" s="271">
        <v>0</v>
      </c>
      <c r="F132" s="271" t="s">
        <v>17</v>
      </c>
      <c r="G132" s="271">
        <v>0.19499821959999999</v>
      </c>
      <c r="H132" s="271">
        <v>28.7</v>
      </c>
      <c r="I132" s="272">
        <v>0</v>
      </c>
      <c r="J132" s="272" t="str">
        <f>IFERROR(VLOOKUP($B132,'Core Indicators'!$E$3:$EU$906,147,FALSE),"x")</f>
        <v>x</v>
      </c>
      <c r="K132" s="273">
        <v>0.78720271600000002</v>
      </c>
      <c r="L132" s="271" t="s">
        <v>17</v>
      </c>
      <c r="M132" s="272">
        <v>87</v>
      </c>
      <c r="N132" s="272">
        <v>51</v>
      </c>
      <c r="O132" s="272" t="str">
        <f>IFERROR(VLOOKUP(B132,'Core Indicators'!$E$3:$G$9906,3,FALSE),"x")</f>
        <v>x</v>
      </c>
      <c r="P132" s="272">
        <v>320</v>
      </c>
      <c r="Q132" s="266"/>
      <c r="R132" s="266"/>
      <c r="S132" s="266"/>
      <c r="T132" s="266"/>
      <c r="U132" s="266"/>
      <c r="V132" s="266"/>
      <c r="W132" s="266"/>
      <c r="X132" s="266"/>
      <c r="Y132" s="266"/>
      <c r="Z132" s="266"/>
      <c r="AA132" s="266"/>
      <c r="AB132" s="266"/>
      <c r="AC132" s="266"/>
      <c r="AD132" s="266"/>
      <c r="AE132" s="266"/>
      <c r="AF132" s="266"/>
      <c r="AG132" s="266"/>
      <c r="AH132" s="266"/>
      <c r="AI132" s="266"/>
      <c r="AJ132" s="266"/>
      <c r="AK132" s="266"/>
      <c r="AL132" s="266"/>
      <c r="AM132" s="266"/>
      <c r="AN132" s="266"/>
      <c r="AO132" s="266"/>
      <c r="AP132" s="266"/>
      <c r="AQ132" s="266"/>
      <c r="AR132" s="266"/>
      <c r="AS132" s="266"/>
      <c r="AT132" s="266"/>
      <c r="AU132" s="266"/>
      <c r="AV132" s="266"/>
      <c r="AW132" s="266"/>
      <c r="AX132" s="266"/>
      <c r="AY132" s="266"/>
      <c r="AZ132" s="266"/>
      <c r="BA132" s="266"/>
      <c r="BB132" s="266"/>
      <c r="BC132" s="266"/>
      <c r="BD132" s="266"/>
      <c r="BE132" s="266"/>
      <c r="BF132" s="266"/>
      <c r="BG132" s="266"/>
      <c r="BH132" s="266"/>
      <c r="BI132" s="266"/>
      <c r="BJ132" s="266"/>
      <c r="BK132" s="266"/>
      <c r="BL132" s="266"/>
      <c r="BM132" s="266"/>
      <c r="BN132" s="266"/>
      <c r="BO132" s="266"/>
      <c r="BP132" s="266"/>
      <c r="BQ132" s="266"/>
      <c r="BR132" s="266"/>
      <c r="BS132" s="266"/>
      <c r="BT132" s="266"/>
      <c r="BU132" s="266"/>
      <c r="BV132" s="266"/>
      <c r="BW132" s="266"/>
      <c r="BX132" s="266"/>
      <c r="BY132" s="266"/>
      <c r="BZ132" s="266"/>
      <c r="CA132" s="266"/>
      <c r="CB132" s="266"/>
      <c r="CC132" s="266"/>
      <c r="CD132" s="266"/>
      <c r="CE132" s="266"/>
      <c r="CF132" s="266"/>
      <c r="CG132" s="266"/>
      <c r="CH132" s="266"/>
      <c r="CI132" s="266"/>
      <c r="CJ132" s="266"/>
      <c r="CK132" s="266"/>
      <c r="CL132" s="266"/>
      <c r="CM132" s="266"/>
      <c r="CN132" s="266"/>
      <c r="CO132" s="266"/>
      <c r="CP132" s="266"/>
      <c r="CQ132" s="266"/>
      <c r="CR132" s="266"/>
      <c r="CS132" s="266"/>
      <c r="CT132" s="266"/>
      <c r="CU132" s="266"/>
      <c r="CV132" s="266"/>
      <c r="CW132" s="266"/>
      <c r="CX132" s="266"/>
      <c r="CY132" s="266"/>
      <c r="CZ132" s="266"/>
      <c r="DA132" s="266"/>
      <c r="DB132" s="266"/>
      <c r="DC132" s="266"/>
      <c r="DD132" s="266"/>
      <c r="DE132" s="266"/>
      <c r="DF132" s="266"/>
      <c r="DG132" s="266"/>
      <c r="DH132" s="266"/>
      <c r="DI132" s="266"/>
      <c r="DJ132" s="266"/>
      <c r="DK132" s="266"/>
      <c r="DL132" s="266"/>
    </row>
    <row r="133" spans="1:116" x14ac:dyDescent="0.35">
      <c r="A133" s="267" t="s">
        <v>2163</v>
      </c>
      <c r="B133" s="268" t="s">
        <v>10292</v>
      </c>
      <c r="C133" s="271">
        <v>0.52228899020000008</v>
      </c>
      <c r="D133" s="272">
        <v>0</v>
      </c>
      <c r="E133" s="271">
        <v>0.30299999999999999</v>
      </c>
      <c r="F133" s="271">
        <v>1.733333333</v>
      </c>
      <c r="G133" s="271">
        <v>0.45849855369999998</v>
      </c>
      <c r="H133" s="271">
        <v>30.7</v>
      </c>
      <c r="I133" s="272">
        <v>5</v>
      </c>
      <c r="J133" s="272">
        <f>IFERROR(VLOOKUP($B133,'Core Indicators'!$E$3:$EU$906,147,FALSE),"x")</f>
        <v>10345</v>
      </c>
      <c r="K133" s="273">
        <v>-1.5285538430000001</v>
      </c>
      <c r="L133" s="271">
        <v>1.83</v>
      </c>
      <c r="M133" s="272">
        <v>8</v>
      </c>
      <c r="N133" s="272">
        <v>20</v>
      </c>
      <c r="O133" s="272">
        <f>IFERROR(VLOOKUP(B133,'Core Indicators'!$E$3:$G$9906,3,FALSE),"x")</f>
        <v>55960000</v>
      </c>
      <c r="P133" s="272">
        <v>652670</v>
      </c>
      <c r="Q133" s="266"/>
      <c r="R133" s="266"/>
      <c r="S133" s="266"/>
      <c r="T133" s="266"/>
      <c r="U133" s="266"/>
      <c r="V133" s="266"/>
      <c r="W133" s="266"/>
      <c r="X133" s="266"/>
      <c r="Y133" s="266"/>
      <c r="Z133" s="266"/>
      <c r="AA133" s="266"/>
      <c r="AB133" s="266"/>
      <c r="AC133" s="266"/>
      <c r="AD133" s="266"/>
      <c r="AE133" s="266"/>
      <c r="AF133" s="266"/>
      <c r="AG133" s="266"/>
      <c r="AH133" s="266"/>
      <c r="AI133" s="266"/>
      <c r="AJ133" s="266"/>
      <c r="AK133" s="266"/>
      <c r="AL133" s="266"/>
      <c r="AM133" s="266"/>
      <c r="AN133" s="266"/>
      <c r="AO133" s="266"/>
      <c r="AP133" s="266"/>
      <c r="AQ133" s="266"/>
      <c r="AR133" s="266"/>
      <c r="AS133" s="266"/>
      <c r="AT133" s="266"/>
      <c r="AU133" s="266"/>
      <c r="AV133" s="266"/>
      <c r="AW133" s="266"/>
      <c r="AX133" s="266"/>
      <c r="AY133" s="266"/>
      <c r="AZ133" s="266"/>
      <c r="BA133" s="266"/>
      <c r="BB133" s="266"/>
      <c r="BC133" s="266"/>
      <c r="BD133" s="266"/>
      <c r="BE133" s="266"/>
      <c r="BF133" s="266"/>
      <c r="BG133" s="266"/>
      <c r="BH133" s="266"/>
      <c r="BI133" s="266"/>
      <c r="BJ133" s="266"/>
      <c r="BK133" s="266"/>
      <c r="BL133" s="266"/>
      <c r="BM133" s="266"/>
      <c r="BN133" s="266"/>
      <c r="BO133" s="266"/>
      <c r="BP133" s="266"/>
      <c r="BQ133" s="266"/>
      <c r="BR133" s="266"/>
      <c r="BS133" s="266"/>
      <c r="BT133" s="266"/>
      <c r="BU133" s="266"/>
      <c r="BV133" s="266"/>
      <c r="BW133" s="266"/>
      <c r="BX133" s="266"/>
      <c r="BY133" s="266"/>
      <c r="BZ133" s="266"/>
      <c r="CA133" s="266"/>
      <c r="CB133" s="266"/>
      <c r="CC133" s="266"/>
      <c r="CD133" s="266"/>
      <c r="CE133" s="266"/>
      <c r="CF133" s="266"/>
      <c r="CG133" s="266"/>
      <c r="CH133" s="266"/>
      <c r="CI133" s="266"/>
      <c r="CJ133" s="266"/>
      <c r="CK133" s="266"/>
      <c r="CL133" s="266"/>
      <c r="CM133" s="266"/>
      <c r="CN133" s="266"/>
      <c r="CO133" s="266"/>
      <c r="CP133" s="266"/>
      <c r="CQ133" s="266"/>
      <c r="CR133" s="266"/>
      <c r="CS133" s="266"/>
      <c r="CT133" s="266"/>
      <c r="CU133" s="266"/>
      <c r="CV133" s="266"/>
      <c r="CW133" s="266"/>
      <c r="CX133" s="266"/>
      <c r="CY133" s="266"/>
      <c r="CZ133" s="266"/>
      <c r="DA133" s="266"/>
      <c r="DB133" s="266"/>
      <c r="DC133" s="266"/>
      <c r="DD133" s="266"/>
      <c r="DE133" s="266"/>
      <c r="DF133" s="266"/>
      <c r="DG133" s="266"/>
      <c r="DH133" s="266"/>
      <c r="DI133" s="266"/>
      <c r="DJ133" s="266"/>
      <c r="DK133" s="266"/>
      <c r="DL133" s="266"/>
    </row>
    <row r="134" spans="1:116" x14ac:dyDescent="0.35">
      <c r="A134" s="267" t="s">
        <v>10293</v>
      </c>
      <c r="B134" s="268" t="s">
        <v>10294</v>
      </c>
      <c r="C134" s="271">
        <v>0.69836900989999995</v>
      </c>
      <c r="D134" s="272">
        <v>10</v>
      </c>
      <c r="E134" s="271">
        <v>5.4199999999999998E-2</v>
      </c>
      <c r="F134" s="271">
        <v>7.1</v>
      </c>
      <c r="G134" s="271">
        <v>0.1190679714</v>
      </c>
      <c r="H134" s="271">
        <v>38.5</v>
      </c>
      <c r="I134" s="272">
        <v>2</v>
      </c>
      <c r="J134" s="272" t="str">
        <f>IFERROR(VLOOKUP($B134,'Core Indicators'!$E$3:$EU$906,147,FALSE),"x")</f>
        <v>x</v>
      </c>
      <c r="K134" s="273">
        <v>-0.12540140699999999</v>
      </c>
      <c r="L134" s="271">
        <v>7.12</v>
      </c>
      <c r="M134" s="272">
        <v>69</v>
      </c>
      <c r="N134" s="272">
        <v>46</v>
      </c>
      <c r="O134" s="272" t="str">
        <f>IFERROR(VLOOKUP(B134,'Core Indicators'!$E$3:$G$9906,3,FALSE),"x")</f>
        <v>x</v>
      </c>
      <c r="P134" s="272">
        <v>13450</v>
      </c>
      <c r="Q134" s="266"/>
      <c r="R134" s="266"/>
      <c r="S134" s="266"/>
      <c r="T134" s="266"/>
      <c r="U134" s="266"/>
      <c r="V134" s="266"/>
      <c r="W134" s="266"/>
      <c r="X134" s="266"/>
      <c r="Y134" s="266"/>
      <c r="Z134" s="266"/>
      <c r="AA134" s="266"/>
      <c r="AB134" s="266"/>
      <c r="AC134" s="266"/>
      <c r="AD134" s="266"/>
      <c r="AE134" s="266"/>
      <c r="AF134" s="266"/>
      <c r="AG134" s="266"/>
      <c r="AH134" s="266"/>
      <c r="AI134" s="266"/>
      <c r="AJ134" s="266"/>
      <c r="AK134" s="266"/>
      <c r="AL134" s="266"/>
      <c r="AM134" s="266"/>
      <c r="AN134" s="266"/>
      <c r="AO134" s="266"/>
      <c r="AP134" s="266"/>
      <c r="AQ134" s="266"/>
      <c r="AR134" s="266"/>
      <c r="AS134" s="266"/>
      <c r="AT134" s="266"/>
      <c r="AU134" s="266"/>
      <c r="AV134" s="266"/>
      <c r="AW134" s="266"/>
      <c r="AX134" s="266"/>
      <c r="AY134" s="266"/>
      <c r="AZ134" s="266"/>
      <c r="BA134" s="266"/>
      <c r="BB134" s="266"/>
      <c r="BC134" s="266"/>
      <c r="BD134" s="266"/>
      <c r="BE134" s="266"/>
      <c r="BF134" s="266"/>
      <c r="BG134" s="266"/>
      <c r="BH134" s="266"/>
      <c r="BI134" s="266"/>
      <c r="BJ134" s="266"/>
      <c r="BK134" s="266"/>
      <c r="BL134" s="266"/>
      <c r="BM134" s="266"/>
      <c r="BN134" s="266"/>
      <c r="BO134" s="266"/>
      <c r="BP134" s="266"/>
      <c r="BQ134" s="266"/>
      <c r="BR134" s="266"/>
      <c r="BS134" s="266"/>
      <c r="BT134" s="266"/>
      <c r="BU134" s="266"/>
      <c r="BV134" s="266"/>
      <c r="BW134" s="266"/>
      <c r="BX134" s="266"/>
      <c r="BY134" s="266"/>
      <c r="BZ134" s="266"/>
      <c r="CA134" s="266"/>
      <c r="CB134" s="266"/>
      <c r="CC134" s="266"/>
      <c r="CD134" s="266"/>
      <c r="CE134" s="266"/>
      <c r="CF134" s="266"/>
      <c r="CG134" s="266"/>
      <c r="CH134" s="266"/>
      <c r="CI134" s="266"/>
      <c r="CJ134" s="266"/>
      <c r="CK134" s="266"/>
      <c r="CL134" s="266"/>
      <c r="CM134" s="266"/>
      <c r="CN134" s="266"/>
      <c r="CO134" s="266"/>
      <c r="CP134" s="266"/>
      <c r="CQ134" s="266"/>
      <c r="CR134" s="266"/>
      <c r="CS134" s="266"/>
      <c r="CT134" s="266"/>
      <c r="CU134" s="266"/>
      <c r="CV134" s="266"/>
      <c r="CW134" s="266"/>
      <c r="CX134" s="266"/>
      <c r="CY134" s="266"/>
      <c r="CZ134" s="266"/>
      <c r="DA134" s="266"/>
      <c r="DB134" s="266"/>
      <c r="DC134" s="266"/>
      <c r="DD134" s="266"/>
      <c r="DE134" s="266"/>
      <c r="DF134" s="266"/>
      <c r="DG134" s="266"/>
      <c r="DH134" s="266"/>
      <c r="DI134" s="266"/>
      <c r="DJ134" s="266"/>
      <c r="DK134" s="266"/>
      <c r="DL134" s="266"/>
    </row>
    <row r="135" spans="1:116" x14ac:dyDescent="0.35">
      <c r="A135" s="267" t="s">
        <v>10295</v>
      </c>
      <c r="B135" s="268" t="s">
        <v>10296</v>
      </c>
      <c r="C135" s="271">
        <v>0.18750004279999999</v>
      </c>
      <c r="D135" s="272">
        <v>11</v>
      </c>
      <c r="E135" s="271">
        <v>7.0000000000000007E-2</v>
      </c>
      <c r="F135" s="271">
        <v>7.25</v>
      </c>
      <c r="G135" s="271">
        <v>0.32160517550000001</v>
      </c>
      <c r="H135" s="271">
        <v>31.4</v>
      </c>
      <c r="I135" s="272">
        <v>0</v>
      </c>
      <c r="J135" s="272" t="str">
        <f>IFERROR(VLOOKUP($B135,'Core Indicators'!$E$3:$EU$906,147,FALSE),"x")</f>
        <v>x</v>
      </c>
      <c r="K135" s="273">
        <v>-0.187423229</v>
      </c>
      <c r="L135" s="271">
        <v>6.55</v>
      </c>
      <c r="M135" s="272">
        <v>84</v>
      </c>
      <c r="N135" s="272">
        <v>33</v>
      </c>
      <c r="O135" s="272" t="str">
        <f>IFERROR(VLOOKUP(B135,'Core Indicators'!$E$3:$G$9906,3,FALSE),"x")</f>
        <v>x</v>
      </c>
      <c r="P135" s="272">
        <v>1557507</v>
      </c>
      <c r="Q135" s="266"/>
      <c r="R135" s="266"/>
      <c r="S135" s="266"/>
      <c r="T135" s="266"/>
      <c r="U135" s="266"/>
      <c r="V135" s="266"/>
      <c r="W135" s="266"/>
      <c r="X135" s="266"/>
      <c r="Y135" s="266"/>
      <c r="Z135" s="266"/>
      <c r="AA135" s="266"/>
      <c r="AB135" s="266"/>
      <c r="AC135" s="266"/>
      <c r="AD135" s="266"/>
      <c r="AE135" s="266"/>
      <c r="AF135" s="266"/>
      <c r="AG135" s="266"/>
      <c r="AH135" s="266"/>
      <c r="AI135" s="266"/>
      <c r="AJ135" s="266"/>
      <c r="AK135" s="266"/>
      <c r="AL135" s="266"/>
      <c r="AM135" s="266"/>
      <c r="AN135" s="266"/>
      <c r="AO135" s="266"/>
      <c r="AP135" s="266"/>
      <c r="AQ135" s="266"/>
      <c r="AR135" s="266"/>
      <c r="AS135" s="266"/>
      <c r="AT135" s="266"/>
      <c r="AU135" s="266"/>
      <c r="AV135" s="266"/>
      <c r="AW135" s="266"/>
      <c r="AX135" s="266"/>
      <c r="AY135" s="266"/>
      <c r="AZ135" s="266"/>
      <c r="BA135" s="266"/>
      <c r="BB135" s="266"/>
      <c r="BC135" s="266"/>
      <c r="BD135" s="266"/>
      <c r="BE135" s="266"/>
      <c r="BF135" s="266"/>
      <c r="BG135" s="266"/>
      <c r="BH135" s="266"/>
      <c r="BI135" s="266"/>
      <c r="BJ135" s="266"/>
      <c r="BK135" s="266"/>
      <c r="BL135" s="266"/>
      <c r="BM135" s="266"/>
      <c r="BN135" s="266"/>
      <c r="BO135" s="266"/>
      <c r="BP135" s="266"/>
      <c r="BQ135" s="266"/>
      <c r="BR135" s="266"/>
      <c r="BS135" s="266"/>
      <c r="BT135" s="266"/>
      <c r="BU135" s="266"/>
      <c r="BV135" s="266"/>
      <c r="BW135" s="266"/>
      <c r="BX135" s="266"/>
      <c r="BY135" s="266"/>
      <c r="BZ135" s="266"/>
      <c r="CA135" s="266"/>
      <c r="CB135" s="266"/>
      <c r="CC135" s="266"/>
      <c r="CD135" s="266"/>
      <c r="CE135" s="266"/>
      <c r="CF135" s="266"/>
      <c r="CG135" s="266"/>
      <c r="CH135" s="266"/>
      <c r="CI135" s="266"/>
      <c r="CJ135" s="266"/>
      <c r="CK135" s="266"/>
      <c r="CL135" s="266"/>
      <c r="CM135" s="266"/>
      <c r="CN135" s="266"/>
      <c r="CO135" s="266"/>
      <c r="CP135" s="266"/>
      <c r="CQ135" s="266"/>
      <c r="CR135" s="266"/>
      <c r="CS135" s="266"/>
      <c r="CT135" s="266"/>
      <c r="CU135" s="266"/>
      <c r="CV135" s="266"/>
      <c r="CW135" s="266"/>
      <c r="CX135" s="266"/>
      <c r="CY135" s="266"/>
      <c r="CZ135" s="266"/>
      <c r="DA135" s="266"/>
      <c r="DB135" s="266"/>
      <c r="DC135" s="266"/>
      <c r="DD135" s="266"/>
      <c r="DE135" s="266"/>
      <c r="DF135" s="266"/>
      <c r="DG135" s="266"/>
      <c r="DH135" s="266"/>
      <c r="DI135" s="266"/>
      <c r="DJ135" s="266"/>
      <c r="DK135" s="266"/>
      <c r="DL135" s="266"/>
    </row>
    <row r="136" spans="1:116" x14ac:dyDescent="0.35">
      <c r="A136" s="267" t="s">
        <v>1325</v>
      </c>
      <c r="B136" s="268" t="s">
        <v>10297</v>
      </c>
      <c r="C136" s="271">
        <v>0.90353799999999995</v>
      </c>
      <c r="D136" s="272">
        <v>7</v>
      </c>
      <c r="E136" s="271">
        <v>0.16500000000000001</v>
      </c>
      <c r="F136" s="271">
        <v>4.1333333330000004</v>
      </c>
      <c r="G136" s="271">
        <v>0.56887839289999997</v>
      </c>
      <c r="H136" s="271">
        <v>54</v>
      </c>
      <c r="I136" s="272">
        <v>3</v>
      </c>
      <c r="J136" s="272">
        <f>IFERROR(VLOOKUP($B136,'Core Indicators'!$E$3:$EU$906,147,FALSE),"x")</f>
        <v>337</v>
      </c>
      <c r="K136" s="273">
        <v>-1.0214757919999999</v>
      </c>
      <c r="L136" s="271">
        <v>4.2300000000000004</v>
      </c>
      <c r="M136" s="272">
        <v>44</v>
      </c>
      <c r="N136" s="272">
        <v>25</v>
      </c>
      <c r="O136" s="272">
        <f>IFERROR(VLOOKUP(B136,'Core Indicators'!$E$3:$G$9906,3,FALSE),"x")</f>
        <v>35022000</v>
      </c>
      <c r="P136" s="272">
        <v>786380</v>
      </c>
      <c r="Q136" s="266"/>
      <c r="R136" s="266"/>
      <c r="S136" s="266"/>
      <c r="T136" s="266"/>
      <c r="U136" s="266"/>
      <c r="V136" s="266"/>
      <c r="W136" s="266"/>
      <c r="X136" s="266"/>
      <c r="Y136" s="266"/>
      <c r="Z136" s="266"/>
      <c r="AA136" s="266"/>
      <c r="AB136" s="266"/>
      <c r="AC136" s="266"/>
      <c r="AD136" s="266"/>
      <c r="AE136" s="266"/>
      <c r="AF136" s="266"/>
      <c r="AG136" s="266"/>
      <c r="AH136" s="266"/>
      <c r="AI136" s="266"/>
      <c r="AJ136" s="266"/>
      <c r="AK136" s="266"/>
      <c r="AL136" s="266"/>
      <c r="AM136" s="266"/>
      <c r="AN136" s="266"/>
      <c r="AO136" s="266"/>
      <c r="AP136" s="266"/>
      <c r="AQ136" s="266"/>
      <c r="AR136" s="266"/>
      <c r="AS136" s="266"/>
      <c r="AT136" s="266"/>
      <c r="AU136" s="266"/>
      <c r="AV136" s="266"/>
      <c r="AW136" s="266"/>
      <c r="AX136" s="266"/>
      <c r="AY136" s="266"/>
      <c r="AZ136" s="266"/>
      <c r="BA136" s="266"/>
      <c r="BB136" s="266"/>
      <c r="BC136" s="266"/>
      <c r="BD136" s="266"/>
      <c r="BE136" s="266"/>
      <c r="BF136" s="266"/>
      <c r="BG136" s="266"/>
      <c r="BH136" s="266"/>
      <c r="BI136" s="266"/>
      <c r="BJ136" s="266"/>
      <c r="BK136" s="266"/>
      <c r="BL136" s="266"/>
      <c r="BM136" s="266"/>
      <c r="BN136" s="266"/>
      <c r="BO136" s="266"/>
      <c r="BP136" s="266"/>
      <c r="BQ136" s="266"/>
      <c r="BR136" s="266"/>
      <c r="BS136" s="266"/>
      <c r="BT136" s="266"/>
      <c r="BU136" s="266"/>
      <c r="BV136" s="266"/>
      <c r="BW136" s="266"/>
      <c r="BX136" s="266"/>
      <c r="BY136" s="266"/>
      <c r="BZ136" s="266"/>
      <c r="CA136" s="266"/>
      <c r="CB136" s="266"/>
      <c r="CC136" s="266"/>
      <c r="CD136" s="266"/>
      <c r="CE136" s="266"/>
      <c r="CF136" s="266"/>
      <c r="CG136" s="266"/>
      <c r="CH136" s="266"/>
      <c r="CI136" s="266"/>
      <c r="CJ136" s="266"/>
      <c r="CK136" s="266"/>
      <c r="CL136" s="266"/>
      <c r="CM136" s="266"/>
      <c r="CN136" s="266"/>
      <c r="CO136" s="266"/>
      <c r="CP136" s="266"/>
      <c r="CQ136" s="266"/>
      <c r="CR136" s="266"/>
      <c r="CS136" s="266"/>
      <c r="CT136" s="266"/>
      <c r="CU136" s="266"/>
      <c r="CV136" s="266"/>
      <c r="CW136" s="266"/>
      <c r="CX136" s="266"/>
      <c r="CY136" s="266"/>
      <c r="CZ136" s="266"/>
      <c r="DA136" s="266"/>
      <c r="DB136" s="266"/>
      <c r="DC136" s="266"/>
      <c r="DD136" s="266"/>
      <c r="DE136" s="266"/>
      <c r="DF136" s="266"/>
      <c r="DG136" s="266"/>
      <c r="DH136" s="266"/>
      <c r="DI136" s="266"/>
      <c r="DJ136" s="266"/>
      <c r="DK136" s="266"/>
      <c r="DL136" s="266"/>
    </row>
    <row r="137" spans="1:116" x14ac:dyDescent="0.35">
      <c r="A137" s="267" t="s">
        <v>167</v>
      </c>
      <c r="B137" s="268" t="s">
        <v>10298</v>
      </c>
      <c r="C137" s="271">
        <v>0.65999998090000001</v>
      </c>
      <c r="D137" s="272">
        <v>5</v>
      </c>
      <c r="E137" s="271">
        <v>0</v>
      </c>
      <c r="F137" s="271">
        <v>4.4166666670000003</v>
      </c>
      <c r="G137" s="271">
        <v>0.61993629360000002</v>
      </c>
      <c r="H137" s="271">
        <v>32.6</v>
      </c>
      <c r="I137" s="272">
        <v>3</v>
      </c>
      <c r="J137" s="272">
        <f>IFERROR(VLOOKUP($B137,'Core Indicators'!$E$3:$EU$906,147,FALSE),"x")</f>
        <v>0</v>
      </c>
      <c r="K137" s="273">
        <v>-0.65864312599999997</v>
      </c>
      <c r="L137" s="271">
        <v>4.32</v>
      </c>
      <c r="M137" s="272">
        <v>39</v>
      </c>
      <c r="N137" s="272">
        <v>30</v>
      </c>
      <c r="O137" s="272">
        <f>IFERROR(VLOOKUP(B137,'Core Indicators'!$E$3:$G$9906,3,FALSE),"x")</f>
        <v>5237000</v>
      </c>
      <c r="P137" s="272">
        <v>1030700</v>
      </c>
      <c r="Q137" s="266"/>
      <c r="R137" s="266"/>
      <c r="S137" s="266"/>
      <c r="T137" s="266"/>
      <c r="U137" s="266"/>
      <c r="V137" s="266"/>
      <c r="W137" s="266"/>
      <c r="X137" s="266"/>
      <c r="Y137" s="266"/>
      <c r="Z137" s="266"/>
      <c r="AA137" s="266"/>
      <c r="AB137" s="266"/>
      <c r="AC137" s="266"/>
      <c r="AD137" s="266"/>
      <c r="AE137" s="266"/>
      <c r="AF137" s="266"/>
      <c r="AG137" s="266"/>
      <c r="AH137" s="266"/>
      <c r="AI137" s="266"/>
      <c r="AJ137" s="266"/>
      <c r="AK137" s="266"/>
      <c r="AL137" s="266"/>
      <c r="AM137" s="266"/>
      <c r="AN137" s="266"/>
      <c r="AO137" s="266"/>
      <c r="AP137" s="266"/>
      <c r="AQ137" s="266"/>
      <c r="AR137" s="266"/>
      <c r="AS137" s="266"/>
      <c r="AT137" s="266"/>
      <c r="AU137" s="266"/>
      <c r="AV137" s="266"/>
      <c r="AW137" s="266"/>
      <c r="AX137" s="266"/>
      <c r="AY137" s="266"/>
      <c r="AZ137" s="266"/>
      <c r="BA137" s="266"/>
      <c r="BB137" s="266"/>
      <c r="BC137" s="266"/>
      <c r="BD137" s="266"/>
      <c r="BE137" s="266"/>
      <c r="BF137" s="266"/>
      <c r="BG137" s="266"/>
      <c r="BH137" s="266"/>
      <c r="BI137" s="266"/>
      <c r="BJ137" s="266"/>
      <c r="BK137" s="266"/>
      <c r="BL137" s="266"/>
      <c r="BM137" s="266"/>
      <c r="BN137" s="266"/>
      <c r="BO137" s="266"/>
      <c r="BP137" s="266"/>
      <c r="BQ137" s="266"/>
      <c r="BR137" s="266"/>
      <c r="BS137" s="266"/>
      <c r="BT137" s="266"/>
      <c r="BU137" s="266"/>
      <c r="BV137" s="266"/>
      <c r="BW137" s="266"/>
      <c r="BX137" s="266"/>
      <c r="BY137" s="266"/>
      <c r="BZ137" s="266"/>
      <c r="CA137" s="266"/>
      <c r="CB137" s="266"/>
      <c r="CC137" s="266"/>
      <c r="CD137" s="266"/>
      <c r="CE137" s="266"/>
      <c r="CF137" s="266"/>
      <c r="CG137" s="266"/>
      <c r="CH137" s="266"/>
      <c r="CI137" s="266"/>
      <c r="CJ137" s="266"/>
      <c r="CK137" s="266"/>
      <c r="CL137" s="266"/>
      <c r="CM137" s="266"/>
      <c r="CN137" s="266"/>
      <c r="CO137" s="266"/>
      <c r="CP137" s="266"/>
      <c r="CQ137" s="266"/>
      <c r="CR137" s="266"/>
      <c r="CS137" s="266"/>
      <c r="CT137" s="266"/>
      <c r="CU137" s="266"/>
      <c r="CV137" s="266"/>
      <c r="CW137" s="266"/>
      <c r="CX137" s="266"/>
      <c r="CY137" s="266"/>
      <c r="CZ137" s="266"/>
      <c r="DA137" s="266"/>
      <c r="DB137" s="266"/>
      <c r="DC137" s="266"/>
      <c r="DD137" s="266"/>
      <c r="DE137" s="266"/>
      <c r="DF137" s="266"/>
      <c r="DG137" s="266"/>
      <c r="DH137" s="266"/>
      <c r="DI137" s="266"/>
      <c r="DJ137" s="266"/>
      <c r="DK137" s="266"/>
      <c r="DL137" s="266"/>
    </row>
    <row r="138" spans="1:116" x14ac:dyDescent="0.35">
      <c r="A138" s="267" t="s">
        <v>10299</v>
      </c>
      <c r="B138" s="268" t="s">
        <v>10300</v>
      </c>
      <c r="C138" s="271" t="s">
        <v>17</v>
      </c>
      <c r="D138" s="272" t="s">
        <v>17</v>
      </c>
      <c r="E138" s="271" t="s">
        <v>17</v>
      </c>
      <c r="F138" s="271" t="s">
        <v>17</v>
      </c>
      <c r="G138" s="271" t="s">
        <v>17</v>
      </c>
      <c r="H138" s="271" t="s">
        <v>17</v>
      </c>
      <c r="I138" s="272" t="s">
        <v>17</v>
      </c>
      <c r="J138" s="272" t="str">
        <f>IFERROR(VLOOKUP($B138,'Core Indicators'!$E$3:$EU$906,147,FALSE),"x")</f>
        <v>x</v>
      </c>
      <c r="K138" s="273">
        <v>0.69245392100000003</v>
      </c>
      <c r="L138" s="271" t="s">
        <v>17</v>
      </c>
      <c r="M138" s="272" t="s">
        <v>17</v>
      </c>
      <c r="N138" s="272" t="s">
        <v>17</v>
      </c>
      <c r="O138" s="272" t="str">
        <f>IFERROR(VLOOKUP(B138,'Core Indicators'!$E$3:$G$9906,3,FALSE),"x")</f>
        <v>x</v>
      </c>
      <c r="P138" s="272" t="s">
        <v>17</v>
      </c>
      <c r="Q138" s="266"/>
      <c r="R138" s="266"/>
      <c r="S138" s="266"/>
      <c r="T138" s="266"/>
      <c r="U138" s="266"/>
      <c r="V138" s="266"/>
      <c r="W138" s="266"/>
      <c r="X138" s="266"/>
      <c r="Y138" s="266"/>
      <c r="Z138" s="266"/>
      <c r="AA138" s="266"/>
      <c r="AB138" s="266"/>
      <c r="AC138" s="266"/>
      <c r="AD138" s="266"/>
      <c r="AE138" s="266"/>
      <c r="AF138" s="266"/>
      <c r="AG138" s="266"/>
      <c r="AH138" s="266"/>
      <c r="AI138" s="266"/>
      <c r="AJ138" s="266"/>
      <c r="AK138" s="266"/>
      <c r="AL138" s="266"/>
      <c r="AM138" s="266"/>
      <c r="AN138" s="266"/>
      <c r="AO138" s="266"/>
      <c r="AP138" s="266"/>
      <c r="AQ138" s="266"/>
      <c r="AR138" s="266"/>
      <c r="AS138" s="266"/>
      <c r="AT138" s="266"/>
      <c r="AU138" s="266"/>
      <c r="AV138" s="266"/>
      <c r="AW138" s="266"/>
      <c r="AX138" s="266"/>
      <c r="AY138" s="266"/>
      <c r="AZ138" s="266"/>
      <c r="BA138" s="266"/>
      <c r="BB138" s="266"/>
      <c r="BC138" s="266"/>
      <c r="BD138" s="266"/>
      <c r="BE138" s="266"/>
      <c r="BF138" s="266"/>
      <c r="BG138" s="266"/>
      <c r="BH138" s="266"/>
      <c r="BI138" s="266"/>
      <c r="BJ138" s="266"/>
      <c r="BK138" s="266"/>
      <c r="BL138" s="266"/>
      <c r="BM138" s="266"/>
      <c r="BN138" s="266"/>
      <c r="BO138" s="266"/>
      <c r="BP138" s="266"/>
      <c r="BQ138" s="266"/>
      <c r="BR138" s="266"/>
      <c r="BS138" s="266"/>
      <c r="BT138" s="266"/>
      <c r="BU138" s="266"/>
      <c r="BV138" s="266"/>
      <c r="BW138" s="266"/>
      <c r="BX138" s="266"/>
      <c r="BY138" s="266"/>
      <c r="BZ138" s="266"/>
      <c r="CA138" s="266"/>
      <c r="CB138" s="266"/>
      <c r="CC138" s="266"/>
      <c r="CD138" s="266"/>
      <c r="CE138" s="266"/>
      <c r="CF138" s="266"/>
      <c r="CG138" s="266"/>
      <c r="CH138" s="266"/>
      <c r="CI138" s="266"/>
      <c r="CJ138" s="266"/>
      <c r="CK138" s="266"/>
      <c r="CL138" s="266"/>
      <c r="CM138" s="266"/>
      <c r="CN138" s="266"/>
      <c r="CO138" s="266"/>
      <c r="CP138" s="266"/>
      <c r="CQ138" s="266"/>
      <c r="CR138" s="266"/>
      <c r="CS138" s="266"/>
      <c r="CT138" s="266"/>
      <c r="CU138" s="266"/>
      <c r="CV138" s="266"/>
      <c r="CW138" s="266"/>
      <c r="CX138" s="266"/>
      <c r="CY138" s="266"/>
      <c r="CZ138" s="266"/>
      <c r="DA138" s="266"/>
      <c r="DB138" s="266"/>
      <c r="DC138" s="266"/>
      <c r="DD138" s="266"/>
      <c r="DE138" s="266"/>
      <c r="DF138" s="266"/>
      <c r="DG138" s="266"/>
      <c r="DH138" s="266"/>
      <c r="DI138" s="266"/>
      <c r="DJ138" s="266"/>
      <c r="DK138" s="266"/>
      <c r="DL138" s="266"/>
    </row>
    <row r="139" spans="1:116" x14ac:dyDescent="0.35">
      <c r="A139" s="267" t="s">
        <v>10301</v>
      </c>
      <c r="B139" s="268" t="s">
        <v>10302</v>
      </c>
      <c r="C139" s="271">
        <v>0.73069999029999999</v>
      </c>
      <c r="D139" s="272">
        <v>11</v>
      </c>
      <c r="E139" s="271">
        <v>0</v>
      </c>
      <c r="F139" s="271">
        <v>7.95</v>
      </c>
      <c r="G139" s="271">
        <v>0.36946207279999999</v>
      </c>
      <c r="H139" s="271">
        <v>36.799999999999997</v>
      </c>
      <c r="I139" s="272">
        <v>0</v>
      </c>
      <c r="J139" s="272" t="str">
        <f>IFERROR(VLOOKUP($B139,'Core Indicators'!$E$3:$EU$906,147,FALSE),"x")</f>
        <v>x</v>
      </c>
      <c r="K139" s="273">
        <v>0.79998904500000001</v>
      </c>
      <c r="L139" s="271">
        <v>7.71</v>
      </c>
      <c r="M139" s="272">
        <v>85</v>
      </c>
      <c r="N139" s="272">
        <v>51</v>
      </c>
      <c r="O139" s="272" t="str">
        <f>IFERROR(VLOOKUP(B139,'Core Indicators'!$E$3:$G$9906,3,FALSE),"x")</f>
        <v>x</v>
      </c>
      <c r="P139" s="272">
        <v>1997</v>
      </c>
      <c r="Q139" s="266"/>
      <c r="R139" s="266"/>
      <c r="S139" s="266"/>
      <c r="T139" s="266"/>
      <c r="U139" s="266"/>
      <c r="V139" s="266"/>
      <c r="W139" s="266"/>
      <c r="X139" s="266"/>
      <c r="Y139" s="266"/>
      <c r="Z139" s="266"/>
      <c r="AA139" s="266"/>
      <c r="AB139" s="266"/>
      <c r="AC139" s="266"/>
      <c r="AD139" s="266"/>
      <c r="AE139" s="266"/>
      <c r="AF139" s="266"/>
      <c r="AG139" s="266"/>
      <c r="AH139" s="266"/>
      <c r="AI139" s="266"/>
      <c r="AJ139" s="266"/>
      <c r="AK139" s="266"/>
      <c r="AL139" s="266"/>
      <c r="AM139" s="266"/>
      <c r="AN139" s="266"/>
      <c r="AO139" s="266"/>
      <c r="AP139" s="266"/>
      <c r="AQ139" s="266"/>
      <c r="AR139" s="266"/>
      <c r="AS139" s="266"/>
      <c r="AT139" s="266"/>
      <c r="AU139" s="266"/>
      <c r="AV139" s="266"/>
      <c r="AW139" s="266"/>
      <c r="AX139" s="266"/>
      <c r="AY139" s="266"/>
      <c r="AZ139" s="266"/>
      <c r="BA139" s="266"/>
      <c r="BB139" s="266"/>
      <c r="BC139" s="266"/>
      <c r="BD139" s="266"/>
      <c r="BE139" s="266"/>
      <c r="BF139" s="266"/>
      <c r="BG139" s="266"/>
      <c r="BH139" s="266"/>
      <c r="BI139" s="266"/>
      <c r="BJ139" s="266"/>
      <c r="BK139" s="266"/>
      <c r="BL139" s="266"/>
      <c r="BM139" s="266"/>
      <c r="BN139" s="266"/>
      <c r="BO139" s="266"/>
      <c r="BP139" s="266"/>
      <c r="BQ139" s="266"/>
      <c r="BR139" s="266"/>
      <c r="BS139" s="266"/>
      <c r="BT139" s="266"/>
      <c r="BU139" s="266"/>
      <c r="BV139" s="266"/>
      <c r="BW139" s="266"/>
      <c r="BX139" s="266"/>
      <c r="BY139" s="266"/>
      <c r="BZ139" s="266"/>
      <c r="CA139" s="266"/>
      <c r="CB139" s="266"/>
      <c r="CC139" s="266"/>
      <c r="CD139" s="266"/>
      <c r="CE139" s="266"/>
      <c r="CF139" s="266"/>
      <c r="CG139" s="266"/>
      <c r="CH139" s="266"/>
      <c r="CI139" s="266"/>
      <c r="CJ139" s="266"/>
      <c r="CK139" s="266"/>
      <c r="CL139" s="266"/>
      <c r="CM139" s="266"/>
      <c r="CN139" s="266"/>
      <c r="CO139" s="266"/>
      <c r="CP139" s="266"/>
      <c r="CQ139" s="266"/>
      <c r="CR139" s="266"/>
      <c r="CS139" s="266"/>
      <c r="CT139" s="266"/>
      <c r="CU139" s="266"/>
      <c r="CV139" s="266"/>
      <c r="CW139" s="266"/>
      <c r="CX139" s="266"/>
      <c r="CY139" s="266"/>
      <c r="CZ139" s="266"/>
      <c r="DA139" s="266"/>
      <c r="DB139" s="266"/>
      <c r="DC139" s="266"/>
      <c r="DD139" s="266"/>
      <c r="DE139" s="266"/>
      <c r="DF139" s="266"/>
      <c r="DG139" s="266"/>
      <c r="DH139" s="266"/>
      <c r="DI139" s="266"/>
      <c r="DJ139" s="266"/>
      <c r="DK139" s="266"/>
      <c r="DL139" s="266"/>
    </row>
    <row r="140" spans="1:116" x14ac:dyDescent="0.35">
      <c r="A140" s="267" t="s">
        <v>985</v>
      </c>
      <c r="B140" s="268" t="s">
        <v>10303</v>
      </c>
      <c r="C140" s="271">
        <v>0.60879998740000008</v>
      </c>
      <c r="D140" s="272">
        <v>10</v>
      </c>
      <c r="E140" s="271">
        <v>0</v>
      </c>
      <c r="F140" s="271">
        <v>6.65</v>
      </c>
      <c r="G140" s="271">
        <v>0.61495508840000002</v>
      </c>
      <c r="H140" s="271">
        <v>44.7</v>
      </c>
      <c r="I140" s="272">
        <v>0</v>
      </c>
      <c r="J140" s="272">
        <f>IFERROR(VLOOKUP($B140,'Core Indicators'!$E$3:$EU$906,147,FALSE),"x")</f>
        <v>1776</v>
      </c>
      <c r="K140" s="273">
        <v>-0.21899549700000001</v>
      </c>
      <c r="L140" s="271">
        <v>5.54</v>
      </c>
      <c r="M140" s="272">
        <v>66</v>
      </c>
      <c r="N140" s="272">
        <v>34</v>
      </c>
      <c r="O140" s="272">
        <f>IFERROR(VLOOKUP(B140,'Core Indicators'!$E$3:$G$9906,3,FALSE),"x")</f>
        <v>21872000</v>
      </c>
      <c r="P140" s="272">
        <v>94280</v>
      </c>
      <c r="Q140" s="266"/>
      <c r="R140" s="266"/>
      <c r="S140" s="266"/>
      <c r="T140" s="266"/>
      <c r="U140" s="266"/>
      <c r="V140" s="266"/>
      <c r="W140" s="266"/>
      <c r="X140" s="266"/>
      <c r="Y140" s="266"/>
      <c r="Z140" s="266"/>
      <c r="AA140" s="266"/>
      <c r="AB140" s="266"/>
      <c r="AC140" s="266"/>
      <c r="AD140" s="266"/>
      <c r="AE140" s="266"/>
      <c r="AF140" s="266"/>
      <c r="AG140" s="266"/>
      <c r="AH140" s="266"/>
      <c r="AI140" s="266"/>
      <c r="AJ140" s="266"/>
      <c r="AK140" s="266"/>
      <c r="AL140" s="266"/>
      <c r="AM140" s="266"/>
      <c r="AN140" s="266"/>
      <c r="AO140" s="266"/>
      <c r="AP140" s="266"/>
      <c r="AQ140" s="266"/>
      <c r="AR140" s="266"/>
      <c r="AS140" s="266"/>
      <c r="AT140" s="266"/>
      <c r="AU140" s="266"/>
      <c r="AV140" s="266"/>
      <c r="AW140" s="266"/>
      <c r="AX140" s="266"/>
      <c r="AY140" s="266"/>
      <c r="AZ140" s="266"/>
      <c r="BA140" s="266"/>
      <c r="BB140" s="266"/>
      <c r="BC140" s="266"/>
      <c r="BD140" s="266"/>
      <c r="BE140" s="266"/>
      <c r="BF140" s="266"/>
      <c r="BG140" s="266"/>
      <c r="BH140" s="266"/>
      <c r="BI140" s="266"/>
      <c r="BJ140" s="266"/>
      <c r="BK140" s="266"/>
      <c r="BL140" s="266"/>
      <c r="BM140" s="266"/>
      <c r="BN140" s="266"/>
      <c r="BO140" s="266"/>
      <c r="BP140" s="266"/>
      <c r="BQ140" s="266"/>
      <c r="BR140" s="266"/>
      <c r="BS140" s="266"/>
      <c r="BT140" s="266"/>
      <c r="BU140" s="266"/>
      <c r="BV140" s="266"/>
      <c r="BW140" s="266"/>
      <c r="BX140" s="266"/>
      <c r="BY140" s="266"/>
      <c r="BZ140" s="266"/>
      <c r="CA140" s="266"/>
      <c r="CB140" s="266"/>
      <c r="CC140" s="266"/>
      <c r="CD140" s="266"/>
      <c r="CE140" s="266"/>
      <c r="CF140" s="266"/>
      <c r="CG140" s="266"/>
      <c r="CH140" s="266"/>
      <c r="CI140" s="266"/>
      <c r="CJ140" s="266"/>
      <c r="CK140" s="266"/>
      <c r="CL140" s="266"/>
      <c r="CM140" s="266"/>
      <c r="CN140" s="266"/>
      <c r="CO140" s="266"/>
      <c r="CP140" s="266"/>
      <c r="CQ140" s="266"/>
      <c r="CR140" s="266"/>
      <c r="CS140" s="266"/>
      <c r="CT140" s="266"/>
      <c r="CU140" s="266"/>
      <c r="CV140" s="266"/>
      <c r="CW140" s="266"/>
      <c r="CX140" s="266"/>
      <c r="CY140" s="266"/>
      <c r="CZ140" s="266"/>
      <c r="DA140" s="266"/>
      <c r="DB140" s="266"/>
      <c r="DC140" s="266"/>
      <c r="DD140" s="266"/>
      <c r="DE140" s="266"/>
      <c r="DF140" s="266"/>
      <c r="DG140" s="266"/>
      <c r="DH140" s="266"/>
      <c r="DI140" s="266"/>
      <c r="DJ140" s="266"/>
      <c r="DK140" s="266"/>
      <c r="DL140" s="266"/>
    </row>
    <row r="141" spans="1:116" x14ac:dyDescent="0.35">
      <c r="A141" s="267" t="s">
        <v>4567</v>
      </c>
      <c r="B141" s="268" t="s">
        <v>10304</v>
      </c>
      <c r="C141" s="271">
        <v>0.59559397110000001</v>
      </c>
      <c r="D141" s="272">
        <v>3</v>
      </c>
      <c r="E141" s="271">
        <v>5.8999999999999997E-2</v>
      </c>
      <c r="F141" s="271">
        <v>5.4</v>
      </c>
      <c r="G141" s="271">
        <v>0.27437398190000001</v>
      </c>
      <c r="H141" s="271">
        <v>41.1</v>
      </c>
      <c r="I141" s="272">
        <v>1</v>
      </c>
      <c r="J141" s="272">
        <f>IFERROR(VLOOKUP($B141,'Core Indicators'!$E$3:$EU$906,147,FALSE),"x")</f>
        <v>0</v>
      </c>
      <c r="K141" s="273">
        <v>0.56189799299999998</v>
      </c>
      <c r="L141" s="271">
        <v>6.24</v>
      </c>
      <c r="M141" s="272">
        <v>53</v>
      </c>
      <c r="N141" s="272">
        <v>50</v>
      </c>
      <c r="O141" s="272">
        <f>IFERROR(VLOOKUP(B141,'Core Indicators'!$E$3:$G$9906,3,FALSE),"x")</f>
        <v>34059000</v>
      </c>
      <c r="P141" s="272">
        <v>328550</v>
      </c>
      <c r="Q141" s="266"/>
      <c r="R141" s="266"/>
      <c r="S141" s="266"/>
      <c r="T141" s="266"/>
      <c r="U141" s="266"/>
      <c r="V141" s="266"/>
      <c r="W141" s="266"/>
      <c r="X141" s="266"/>
      <c r="Y141" s="266"/>
      <c r="Z141" s="266"/>
      <c r="AA141" s="266"/>
      <c r="AB141" s="266"/>
      <c r="AC141" s="266"/>
      <c r="AD141" s="266"/>
      <c r="AE141" s="266"/>
      <c r="AF141" s="266"/>
      <c r="AG141" s="266"/>
      <c r="AH141" s="266"/>
      <c r="AI141" s="266"/>
      <c r="AJ141" s="266"/>
      <c r="AK141" s="266"/>
      <c r="AL141" s="266"/>
      <c r="AM141" s="266"/>
      <c r="AN141" s="266"/>
      <c r="AO141" s="266"/>
      <c r="AP141" s="266"/>
      <c r="AQ141" s="266"/>
      <c r="AR141" s="266"/>
      <c r="AS141" s="266"/>
      <c r="AT141" s="266"/>
      <c r="AU141" s="266"/>
      <c r="AV141" s="266"/>
      <c r="AW141" s="266"/>
      <c r="AX141" s="266"/>
      <c r="AY141" s="266"/>
      <c r="AZ141" s="266"/>
      <c r="BA141" s="266"/>
      <c r="BB141" s="266"/>
      <c r="BC141" s="266"/>
      <c r="BD141" s="266"/>
      <c r="BE141" s="266"/>
      <c r="BF141" s="266"/>
      <c r="BG141" s="266"/>
      <c r="BH141" s="266"/>
      <c r="BI141" s="266"/>
      <c r="BJ141" s="266"/>
      <c r="BK141" s="266"/>
      <c r="BL141" s="266"/>
      <c r="BM141" s="266"/>
      <c r="BN141" s="266"/>
      <c r="BO141" s="266"/>
      <c r="BP141" s="266"/>
      <c r="BQ141" s="266"/>
      <c r="BR141" s="266"/>
      <c r="BS141" s="266"/>
      <c r="BT141" s="266"/>
      <c r="BU141" s="266"/>
      <c r="BV141" s="266"/>
      <c r="BW141" s="266"/>
      <c r="BX141" s="266"/>
      <c r="BY141" s="266"/>
      <c r="BZ141" s="266"/>
      <c r="CA141" s="266"/>
      <c r="CB141" s="266"/>
      <c r="CC141" s="266"/>
      <c r="CD141" s="266"/>
      <c r="CE141" s="266"/>
      <c r="CF141" s="266"/>
      <c r="CG141" s="266"/>
      <c r="CH141" s="266"/>
      <c r="CI141" s="266"/>
      <c r="CJ141" s="266"/>
      <c r="CK141" s="266"/>
      <c r="CL141" s="266"/>
      <c r="CM141" s="266"/>
      <c r="CN141" s="266"/>
      <c r="CO141" s="266"/>
      <c r="CP141" s="266"/>
      <c r="CQ141" s="266"/>
      <c r="CR141" s="266"/>
      <c r="CS141" s="266"/>
      <c r="CT141" s="266"/>
      <c r="CU141" s="266"/>
      <c r="CV141" s="266"/>
      <c r="CW141" s="266"/>
      <c r="CX141" s="266"/>
      <c r="CY141" s="266"/>
      <c r="CZ141" s="266"/>
      <c r="DA141" s="266"/>
      <c r="DB141" s="266"/>
      <c r="DC141" s="266"/>
      <c r="DD141" s="266"/>
      <c r="DE141" s="266"/>
      <c r="DF141" s="266"/>
      <c r="DG141" s="266"/>
      <c r="DH141" s="266"/>
      <c r="DI141" s="266"/>
      <c r="DJ141" s="266"/>
      <c r="DK141" s="266"/>
      <c r="DL141" s="266"/>
    </row>
    <row r="142" spans="1:116" x14ac:dyDescent="0.35">
      <c r="A142" s="267" t="s">
        <v>462</v>
      </c>
      <c r="B142" s="268" t="s">
        <v>10305</v>
      </c>
      <c r="C142" s="271">
        <v>0.72633300469999995</v>
      </c>
      <c r="D142" s="272">
        <v>11</v>
      </c>
      <c r="E142" s="271">
        <v>0.161</v>
      </c>
      <c r="F142" s="271">
        <v>7.35</v>
      </c>
      <c r="G142" s="271">
        <v>0.46023062380000002</v>
      </c>
      <c r="H142" s="271">
        <v>59.1</v>
      </c>
      <c r="I142" s="272">
        <v>0</v>
      </c>
      <c r="J142" s="272">
        <f>IFERROR(VLOOKUP($B142,'Core Indicators'!$E$3:$EU$906,147,FALSE),"x")</f>
        <v>0</v>
      </c>
      <c r="K142" s="273">
        <v>0.40454351900000002</v>
      </c>
      <c r="L142" s="271">
        <v>6.26</v>
      </c>
      <c r="M142" s="272">
        <v>77</v>
      </c>
      <c r="N142" s="272">
        <v>49</v>
      </c>
      <c r="O142" s="272">
        <f>IFERROR(VLOOKUP(B142,'Core Indicators'!$E$3:$G$9906,3,FALSE),"x")</f>
        <v>3022000</v>
      </c>
      <c r="P142" s="272">
        <v>823290</v>
      </c>
      <c r="Q142" s="266"/>
      <c r="R142" s="266"/>
      <c r="S142" s="266"/>
      <c r="T142" s="266"/>
      <c r="U142" s="266"/>
      <c r="V142" s="266"/>
      <c r="W142" s="266"/>
      <c r="X142" s="266"/>
      <c r="Y142" s="266"/>
      <c r="Z142" s="266"/>
      <c r="AA142" s="266"/>
      <c r="AB142" s="266"/>
      <c r="AC142" s="266"/>
      <c r="AD142" s="266"/>
      <c r="AE142" s="266"/>
      <c r="AF142" s="266"/>
      <c r="AG142" s="266"/>
      <c r="AH142" s="266"/>
      <c r="AI142" s="266"/>
      <c r="AJ142" s="266"/>
      <c r="AK142" s="266"/>
      <c r="AL142" s="266"/>
      <c r="AM142" s="266"/>
      <c r="AN142" s="266"/>
      <c r="AO142" s="266"/>
      <c r="AP142" s="266"/>
      <c r="AQ142" s="266"/>
      <c r="AR142" s="266"/>
      <c r="AS142" s="266"/>
      <c r="AT142" s="266"/>
      <c r="AU142" s="266"/>
      <c r="AV142" s="266"/>
      <c r="AW142" s="266"/>
      <c r="AX142" s="266"/>
      <c r="AY142" s="266"/>
      <c r="AZ142" s="266"/>
      <c r="BA142" s="266"/>
      <c r="BB142" s="266"/>
      <c r="BC142" s="266"/>
      <c r="BD142" s="266"/>
      <c r="BE142" s="266"/>
      <c r="BF142" s="266"/>
      <c r="BG142" s="266"/>
      <c r="BH142" s="266"/>
      <c r="BI142" s="266"/>
      <c r="BJ142" s="266"/>
      <c r="BK142" s="266"/>
      <c r="BL142" s="266"/>
      <c r="BM142" s="266"/>
      <c r="BN142" s="266"/>
      <c r="BO142" s="266"/>
      <c r="BP142" s="266"/>
      <c r="BQ142" s="266"/>
      <c r="BR142" s="266"/>
      <c r="BS142" s="266"/>
      <c r="BT142" s="266"/>
      <c r="BU142" s="266"/>
      <c r="BV142" s="266"/>
      <c r="BW142" s="266"/>
      <c r="BX142" s="266"/>
      <c r="BY142" s="266"/>
      <c r="BZ142" s="266"/>
      <c r="CA142" s="266"/>
      <c r="CB142" s="266"/>
      <c r="CC142" s="266"/>
      <c r="CD142" s="266"/>
      <c r="CE142" s="266"/>
      <c r="CF142" s="266"/>
      <c r="CG142" s="266"/>
      <c r="CH142" s="266"/>
      <c r="CI142" s="266"/>
      <c r="CJ142" s="266"/>
      <c r="CK142" s="266"/>
      <c r="CL142" s="266"/>
      <c r="CM142" s="266"/>
      <c r="CN142" s="266"/>
      <c r="CO142" s="266"/>
      <c r="CP142" s="266"/>
      <c r="CQ142" s="266"/>
      <c r="CR142" s="266"/>
      <c r="CS142" s="266"/>
      <c r="CT142" s="266"/>
      <c r="CU142" s="266"/>
      <c r="CV142" s="266"/>
      <c r="CW142" s="266"/>
      <c r="CX142" s="266"/>
      <c r="CY142" s="266"/>
      <c r="CZ142" s="266"/>
      <c r="DA142" s="266"/>
      <c r="DB142" s="266"/>
      <c r="DC142" s="266"/>
      <c r="DD142" s="266"/>
      <c r="DE142" s="266"/>
      <c r="DF142" s="266"/>
      <c r="DG142" s="266"/>
      <c r="DH142" s="266"/>
      <c r="DI142" s="266"/>
      <c r="DJ142" s="266"/>
      <c r="DK142" s="266"/>
      <c r="DL142" s="266"/>
    </row>
    <row r="143" spans="1:116" x14ac:dyDescent="0.35">
      <c r="A143" s="267" t="s">
        <v>107</v>
      </c>
      <c r="B143" s="268" t="s">
        <v>10306</v>
      </c>
      <c r="C143" s="271">
        <v>0.629549998</v>
      </c>
      <c r="D143" s="272">
        <v>8</v>
      </c>
      <c r="E143" s="271">
        <v>8.5000000000000006E-2</v>
      </c>
      <c r="F143" s="271">
        <v>6</v>
      </c>
      <c r="G143" s="271">
        <v>0.64744784730000005</v>
      </c>
      <c r="H143" s="271">
        <v>34.299999999999997</v>
      </c>
      <c r="I143" s="272">
        <v>3</v>
      </c>
      <c r="J143" s="272">
        <f>IFERROR(VLOOKUP($B143,'Core Indicators'!$E$3:$EU$906,147,FALSE),"x")</f>
        <v>778</v>
      </c>
      <c r="K143" s="273">
        <v>-0.48488402400000002</v>
      </c>
      <c r="L143" s="271">
        <v>5</v>
      </c>
      <c r="M143" s="272">
        <v>33</v>
      </c>
      <c r="N143" s="272">
        <v>32</v>
      </c>
      <c r="O143" s="272">
        <f>IFERROR(VLOOKUP(B143,'Core Indicators'!$E$3:$G$9906,3,FALSE),"x")</f>
        <v>26000000</v>
      </c>
      <c r="P143" s="272">
        <v>1266700</v>
      </c>
      <c r="Q143" s="266"/>
      <c r="R143" s="266"/>
      <c r="S143" s="266"/>
      <c r="T143" s="266"/>
      <c r="U143" s="266"/>
      <c r="V143" s="266"/>
      <c r="W143" s="266"/>
      <c r="X143" s="266"/>
      <c r="Y143" s="266"/>
      <c r="Z143" s="266"/>
      <c r="AA143" s="266"/>
      <c r="AB143" s="266"/>
      <c r="AC143" s="266"/>
      <c r="AD143" s="266"/>
      <c r="AE143" s="266"/>
      <c r="AF143" s="266"/>
      <c r="AG143" s="266"/>
      <c r="AH143" s="266"/>
      <c r="AI143" s="266"/>
      <c r="AJ143" s="266"/>
      <c r="AK143" s="266"/>
      <c r="AL143" s="266"/>
      <c r="AM143" s="266"/>
      <c r="AN143" s="266"/>
      <c r="AO143" s="266"/>
      <c r="AP143" s="266"/>
      <c r="AQ143" s="266"/>
      <c r="AR143" s="266"/>
      <c r="AS143" s="266"/>
      <c r="AT143" s="266"/>
      <c r="AU143" s="266"/>
      <c r="AV143" s="266"/>
      <c r="AW143" s="266"/>
      <c r="AX143" s="266"/>
      <c r="AY143" s="266"/>
      <c r="AZ143" s="266"/>
      <c r="BA143" s="266"/>
      <c r="BB143" s="266"/>
      <c r="BC143" s="266"/>
      <c r="BD143" s="266"/>
      <c r="BE143" s="266"/>
      <c r="BF143" s="266"/>
      <c r="BG143" s="266"/>
      <c r="BH143" s="266"/>
      <c r="BI143" s="266"/>
      <c r="BJ143" s="266"/>
      <c r="BK143" s="266"/>
      <c r="BL143" s="266"/>
      <c r="BM143" s="266"/>
      <c r="BN143" s="266"/>
      <c r="BO143" s="266"/>
      <c r="BP143" s="266"/>
      <c r="BQ143" s="266"/>
      <c r="BR143" s="266"/>
      <c r="BS143" s="266"/>
      <c r="BT143" s="266"/>
      <c r="BU143" s="266"/>
      <c r="BV143" s="266"/>
      <c r="BW143" s="266"/>
      <c r="BX143" s="266"/>
      <c r="BY143" s="266"/>
      <c r="BZ143" s="266"/>
      <c r="CA143" s="266"/>
      <c r="CB143" s="266"/>
      <c r="CC143" s="266"/>
      <c r="CD143" s="266"/>
      <c r="CE143" s="266"/>
      <c r="CF143" s="266"/>
      <c r="CG143" s="266"/>
      <c r="CH143" s="266"/>
      <c r="CI143" s="266"/>
      <c r="CJ143" s="266"/>
      <c r="CK143" s="266"/>
      <c r="CL143" s="266"/>
      <c r="CM143" s="266"/>
      <c r="CN143" s="266"/>
      <c r="CO143" s="266"/>
      <c r="CP143" s="266"/>
      <c r="CQ143" s="266"/>
      <c r="CR143" s="266"/>
      <c r="CS143" s="266"/>
      <c r="CT143" s="266"/>
      <c r="CU143" s="266"/>
      <c r="CV143" s="266"/>
      <c r="CW143" s="266"/>
      <c r="CX143" s="266"/>
      <c r="CY143" s="266"/>
      <c r="CZ143" s="266"/>
      <c r="DA143" s="266"/>
      <c r="DB143" s="266"/>
      <c r="DC143" s="266"/>
      <c r="DD143" s="266"/>
      <c r="DE143" s="266"/>
      <c r="DF143" s="266"/>
      <c r="DG143" s="266"/>
      <c r="DH143" s="266"/>
      <c r="DI143" s="266"/>
      <c r="DJ143" s="266"/>
      <c r="DK143" s="266"/>
      <c r="DL143" s="266"/>
    </row>
    <row r="144" spans="1:116" x14ac:dyDescent="0.35">
      <c r="A144" s="267" t="s">
        <v>1451</v>
      </c>
      <c r="B144" s="268" t="s">
        <v>10307</v>
      </c>
      <c r="C144" s="271">
        <v>0.82875000470000004</v>
      </c>
      <c r="D144" s="272">
        <v>3</v>
      </c>
      <c r="E144" s="271">
        <v>0.03</v>
      </c>
      <c r="F144" s="271">
        <v>4.2</v>
      </c>
      <c r="G144" s="271" t="s">
        <v>17</v>
      </c>
      <c r="H144" s="271">
        <v>35.1</v>
      </c>
      <c r="I144" s="272">
        <v>5</v>
      </c>
      <c r="J144" s="272">
        <f>IFERROR(VLOOKUP($B144,'Core Indicators'!$E$3:$EU$906,147,FALSE),"x")</f>
        <v>4516</v>
      </c>
      <c r="K144" s="273">
        <v>-0.91373431699999996</v>
      </c>
      <c r="L144" s="271">
        <v>3.87</v>
      </c>
      <c r="M144" s="272">
        <v>44</v>
      </c>
      <c r="N144" s="272">
        <v>25</v>
      </c>
      <c r="O144" s="272">
        <f>IFERROR(VLOOKUP(B144,'Core Indicators'!$E$3:$G$9906,3,FALSE),"x")</f>
        <v>234552000</v>
      </c>
      <c r="P144" s="272">
        <v>910770</v>
      </c>
      <c r="Q144" s="266"/>
      <c r="R144" s="266"/>
      <c r="S144" s="266"/>
      <c r="T144" s="266"/>
      <c r="U144" s="266"/>
      <c r="V144" s="266"/>
      <c r="W144" s="266"/>
      <c r="X144" s="266"/>
      <c r="Y144" s="266"/>
      <c r="Z144" s="266"/>
      <c r="AA144" s="266"/>
      <c r="AB144" s="266"/>
      <c r="AC144" s="266"/>
      <c r="AD144" s="266"/>
      <c r="AE144" s="266"/>
      <c r="AF144" s="266"/>
      <c r="AG144" s="266"/>
      <c r="AH144" s="266"/>
      <c r="AI144" s="266"/>
      <c r="AJ144" s="266"/>
      <c r="AK144" s="266"/>
      <c r="AL144" s="266"/>
      <c r="AM144" s="266"/>
      <c r="AN144" s="266"/>
      <c r="AO144" s="266"/>
      <c r="AP144" s="266"/>
      <c r="AQ144" s="266"/>
      <c r="AR144" s="266"/>
      <c r="AS144" s="266"/>
      <c r="AT144" s="266"/>
      <c r="AU144" s="266"/>
      <c r="AV144" s="266"/>
      <c r="AW144" s="266"/>
      <c r="AX144" s="266"/>
      <c r="AY144" s="266"/>
      <c r="AZ144" s="266"/>
      <c r="BA144" s="266"/>
      <c r="BB144" s="266"/>
      <c r="BC144" s="266"/>
      <c r="BD144" s="266"/>
      <c r="BE144" s="266"/>
      <c r="BF144" s="266"/>
      <c r="BG144" s="266"/>
      <c r="BH144" s="266"/>
      <c r="BI144" s="266"/>
      <c r="BJ144" s="266"/>
      <c r="BK144" s="266"/>
      <c r="BL144" s="266"/>
      <c r="BM144" s="266"/>
      <c r="BN144" s="266"/>
      <c r="BO144" s="266"/>
      <c r="BP144" s="266"/>
      <c r="BQ144" s="266"/>
      <c r="BR144" s="266"/>
      <c r="BS144" s="266"/>
      <c r="BT144" s="266"/>
      <c r="BU144" s="266"/>
      <c r="BV144" s="266"/>
      <c r="BW144" s="266"/>
      <c r="BX144" s="266"/>
      <c r="BY144" s="266"/>
      <c r="BZ144" s="266"/>
      <c r="CA144" s="266"/>
      <c r="CB144" s="266"/>
      <c r="CC144" s="266"/>
      <c r="CD144" s="266"/>
      <c r="CE144" s="266"/>
      <c r="CF144" s="266"/>
      <c r="CG144" s="266"/>
      <c r="CH144" s="266"/>
      <c r="CI144" s="266"/>
      <c r="CJ144" s="266"/>
      <c r="CK144" s="266"/>
      <c r="CL144" s="266"/>
      <c r="CM144" s="266"/>
      <c r="CN144" s="266"/>
      <c r="CO144" s="266"/>
      <c r="CP144" s="266"/>
      <c r="CQ144" s="266"/>
      <c r="CR144" s="266"/>
      <c r="CS144" s="266"/>
      <c r="CT144" s="266"/>
      <c r="CU144" s="266"/>
      <c r="CV144" s="266"/>
      <c r="CW144" s="266"/>
      <c r="CX144" s="266"/>
      <c r="CY144" s="266"/>
      <c r="CZ144" s="266"/>
      <c r="DA144" s="266"/>
      <c r="DB144" s="266"/>
      <c r="DC144" s="266"/>
      <c r="DD144" s="266"/>
      <c r="DE144" s="266"/>
      <c r="DF144" s="266"/>
      <c r="DG144" s="266"/>
      <c r="DH144" s="266"/>
      <c r="DI144" s="266"/>
      <c r="DJ144" s="266"/>
      <c r="DK144" s="266"/>
      <c r="DL144" s="266"/>
    </row>
    <row r="145" spans="1:116" x14ac:dyDescent="0.35">
      <c r="A145" s="267" t="s">
        <v>914</v>
      </c>
      <c r="B145" s="268" t="s">
        <v>10308</v>
      </c>
      <c r="C145" s="271">
        <v>0.2510709747</v>
      </c>
      <c r="D145" s="272">
        <v>6</v>
      </c>
      <c r="E145" s="271">
        <v>0.13950000000000001</v>
      </c>
      <c r="F145" s="271">
        <v>3.2</v>
      </c>
      <c r="G145" s="271">
        <v>0.45470245500000001</v>
      </c>
      <c r="H145" s="271">
        <v>46.2</v>
      </c>
      <c r="I145" s="272">
        <v>3</v>
      </c>
      <c r="J145" s="272">
        <f>IFERROR(VLOOKUP($B145,'Core Indicators'!$E$3:$EU$906,147,FALSE),"x")</f>
        <v>5</v>
      </c>
      <c r="K145" s="273">
        <v>-1.3098802570000001</v>
      </c>
      <c r="L145" s="271">
        <v>3.87</v>
      </c>
      <c r="M145" s="272">
        <v>16</v>
      </c>
      <c r="N145" s="272">
        <v>17</v>
      </c>
      <c r="O145" s="272">
        <f>IFERROR(VLOOKUP(B145,'Core Indicators'!$E$3:$G$9906,3,FALSE),"x")</f>
        <v>6796000</v>
      </c>
      <c r="P145" s="272">
        <v>120340</v>
      </c>
      <c r="Q145" s="266"/>
      <c r="R145" s="266"/>
      <c r="S145" s="266"/>
      <c r="T145" s="266"/>
      <c r="U145" s="266"/>
      <c r="V145" s="266"/>
      <c r="W145" s="266"/>
      <c r="X145" s="266"/>
      <c r="Y145" s="266"/>
      <c r="Z145" s="266"/>
      <c r="AA145" s="266"/>
      <c r="AB145" s="266"/>
      <c r="AC145" s="266"/>
      <c r="AD145" s="266"/>
      <c r="AE145" s="266"/>
      <c r="AF145" s="266"/>
      <c r="AG145" s="266"/>
      <c r="AH145" s="266"/>
      <c r="AI145" s="266"/>
      <c r="AJ145" s="266"/>
      <c r="AK145" s="266"/>
      <c r="AL145" s="266"/>
      <c r="AM145" s="266"/>
      <c r="AN145" s="266"/>
      <c r="AO145" s="266"/>
      <c r="AP145" s="266"/>
      <c r="AQ145" s="266"/>
      <c r="AR145" s="266"/>
      <c r="AS145" s="266"/>
      <c r="AT145" s="266"/>
      <c r="AU145" s="266"/>
      <c r="AV145" s="266"/>
      <c r="AW145" s="266"/>
      <c r="AX145" s="266"/>
      <c r="AY145" s="266"/>
      <c r="AZ145" s="266"/>
      <c r="BA145" s="266"/>
      <c r="BB145" s="266"/>
      <c r="BC145" s="266"/>
      <c r="BD145" s="266"/>
      <c r="BE145" s="266"/>
      <c r="BF145" s="266"/>
      <c r="BG145" s="266"/>
      <c r="BH145" s="266"/>
      <c r="BI145" s="266"/>
      <c r="BJ145" s="266"/>
      <c r="BK145" s="266"/>
      <c r="BL145" s="266"/>
      <c r="BM145" s="266"/>
      <c r="BN145" s="266"/>
      <c r="BO145" s="266"/>
      <c r="BP145" s="266"/>
      <c r="BQ145" s="266"/>
      <c r="BR145" s="266"/>
      <c r="BS145" s="266"/>
      <c r="BT145" s="266"/>
      <c r="BU145" s="266"/>
      <c r="BV145" s="266"/>
      <c r="BW145" s="266"/>
      <c r="BX145" s="266"/>
      <c r="BY145" s="266"/>
      <c r="BZ145" s="266"/>
      <c r="CA145" s="266"/>
      <c r="CB145" s="266"/>
      <c r="CC145" s="266"/>
      <c r="CD145" s="266"/>
      <c r="CE145" s="266"/>
      <c r="CF145" s="266"/>
      <c r="CG145" s="266"/>
      <c r="CH145" s="266"/>
      <c r="CI145" s="266"/>
      <c r="CJ145" s="266"/>
      <c r="CK145" s="266"/>
      <c r="CL145" s="266"/>
      <c r="CM145" s="266"/>
      <c r="CN145" s="266"/>
      <c r="CO145" s="266"/>
      <c r="CP145" s="266"/>
      <c r="CQ145" s="266"/>
      <c r="CR145" s="266"/>
      <c r="CS145" s="266"/>
      <c r="CT145" s="266"/>
      <c r="CU145" s="266"/>
      <c r="CV145" s="266"/>
      <c r="CW145" s="266"/>
      <c r="CX145" s="266"/>
      <c r="CY145" s="266"/>
      <c r="CZ145" s="266"/>
      <c r="DA145" s="266"/>
      <c r="DB145" s="266"/>
      <c r="DC145" s="266"/>
      <c r="DD145" s="266"/>
      <c r="DE145" s="266"/>
      <c r="DF145" s="266"/>
      <c r="DG145" s="266"/>
      <c r="DH145" s="266"/>
      <c r="DI145" s="266"/>
      <c r="DJ145" s="266"/>
      <c r="DK145" s="266"/>
      <c r="DL145" s="266"/>
    </row>
    <row r="146" spans="1:116" x14ac:dyDescent="0.35">
      <c r="A146" s="267" t="s">
        <v>10309</v>
      </c>
      <c r="B146" s="268" t="s">
        <v>10310</v>
      </c>
      <c r="C146" s="271" t="s">
        <v>17</v>
      </c>
      <c r="D146" s="272" t="s">
        <v>17</v>
      </c>
      <c r="E146" s="271" t="s">
        <v>17</v>
      </c>
      <c r="F146" s="271" t="s">
        <v>17</v>
      </c>
      <c r="G146" s="271" t="s">
        <v>17</v>
      </c>
      <c r="H146" s="271" t="s">
        <v>17</v>
      </c>
      <c r="I146" s="272" t="s">
        <v>17</v>
      </c>
      <c r="J146" s="272" t="str">
        <f>IFERROR(VLOOKUP($B146,'Core Indicators'!$E$3:$EU$906,147,FALSE),"x")</f>
        <v>x</v>
      </c>
      <c r="K146" s="273">
        <v>-0.55232721600000001</v>
      </c>
      <c r="L146" s="271" t="s">
        <v>17</v>
      </c>
      <c r="M146" s="272" t="s">
        <v>17</v>
      </c>
      <c r="N146" s="272" t="s">
        <v>17</v>
      </c>
      <c r="O146" s="272" t="str">
        <f>IFERROR(VLOOKUP(B146,'Core Indicators'!$E$3:$G$9906,3,FALSE),"x")</f>
        <v>x</v>
      </c>
      <c r="P146" s="272" t="s">
        <v>17</v>
      </c>
      <c r="Q146" s="266"/>
      <c r="R146" s="266"/>
      <c r="S146" s="266"/>
      <c r="T146" s="266"/>
      <c r="U146" s="266"/>
      <c r="V146" s="266"/>
      <c r="W146" s="266"/>
      <c r="X146" s="266"/>
      <c r="Y146" s="266"/>
      <c r="Z146" s="266"/>
      <c r="AA146" s="266"/>
      <c r="AB146" s="266"/>
      <c r="AC146" s="266"/>
      <c r="AD146" s="266"/>
      <c r="AE146" s="266"/>
      <c r="AF146" s="266"/>
      <c r="AG146" s="266"/>
      <c r="AH146" s="266"/>
      <c r="AI146" s="266"/>
      <c r="AJ146" s="266"/>
      <c r="AK146" s="266"/>
      <c r="AL146" s="266"/>
      <c r="AM146" s="266"/>
      <c r="AN146" s="266"/>
      <c r="AO146" s="266"/>
      <c r="AP146" s="266"/>
      <c r="AQ146" s="266"/>
      <c r="AR146" s="266"/>
      <c r="AS146" s="266"/>
      <c r="AT146" s="266"/>
      <c r="AU146" s="266"/>
      <c r="AV146" s="266"/>
      <c r="AW146" s="266"/>
      <c r="AX146" s="266"/>
      <c r="AY146" s="266"/>
      <c r="AZ146" s="266"/>
      <c r="BA146" s="266"/>
      <c r="BB146" s="266"/>
      <c r="BC146" s="266"/>
      <c r="BD146" s="266"/>
      <c r="BE146" s="266"/>
      <c r="BF146" s="266"/>
      <c r="BG146" s="266"/>
      <c r="BH146" s="266"/>
      <c r="BI146" s="266"/>
      <c r="BJ146" s="266"/>
      <c r="BK146" s="266"/>
      <c r="BL146" s="266"/>
      <c r="BM146" s="266"/>
      <c r="BN146" s="266"/>
      <c r="BO146" s="266"/>
      <c r="BP146" s="266"/>
      <c r="BQ146" s="266"/>
      <c r="BR146" s="266"/>
      <c r="BS146" s="266"/>
      <c r="BT146" s="266"/>
      <c r="BU146" s="266"/>
      <c r="BV146" s="266"/>
      <c r="BW146" s="266"/>
      <c r="BX146" s="266"/>
      <c r="BY146" s="266"/>
      <c r="BZ146" s="266"/>
      <c r="CA146" s="266"/>
      <c r="CB146" s="266"/>
      <c r="CC146" s="266"/>
      <c r="CD146" s="266"/>
      <c r="CE146" s="266"/>
      <c r="CF146" s="266"/>
      <c r="CG146" s="266"/>
      <c r="CH146" s="266"/>
      <c r="CI146" s="266"/>
      <c r="CJ146" s="266"/>
      <c r="CK146" s="266"/>
      <c r="CL146" s="266"/>
      <c r="CM146" s="266"/>
      <c r="CN146" s="266"/>
      <c r="CO146" s="266"/>
      <c r="CP146" s="266"/>
      <c r="CQ146" s="266"/>
      <c r="CR146" s="266"/>
      <c r="CS146" s="266"/>
      <c r="CT146" s="266"/>
      <c r="CU146" s="266"/>
      <c r="CV146" s="266"/>
      <c r="CW146" s="266"/>
      <c r="CX146" s="266"/>
      <c r="CY146" s="266"/>
      <c r="CZ146" s="266"/>
      <c r="DA146" s="266"/>
      <c r="DB146" s="266"/>
      <c r="DC146" s="266"/>
      <c r="DD146" s="266"/>
      <c r="DE146" s="266"/>
      <c r="DF146" s="266"/>
      <c r="DG146" s="266"/>
      <c r="DH146" s="266"/>
      <c r="DI146" s="266"/>
      <c r="DJ146" s="266"/>
      <c r="DK146" s="266"/>
      <c r="DL146" s="266"/>
    </row>
    <row r="147" spans="1:116" x14ac:dyDescent="0.35">
      <c r="A147" s="267" t="s">
        <v>10311</v>
      </c>
      <c r="B147" s="268" t="s">
        <v>10312</v>
      </c>
      <c r="C147" s="271">
        <v>0</v>
      </c>
      <c r="D147" s="272">
        <v>13</v>
      </c>
      <c r="E147" s="271">
        <v>0</v>
      </c>
      <c r="F147" s="271" t="s">
        <v>17</v>
      </c>
      <c r="G147" s="271">
        <v>4.1109984400000001E-2</v>
      </c>
      <c r="H147" s="271">
        <v>28.1</v>
      </c>
      <c r="I147" s="272">
        <v>0</v>
      </c>
      <c r="J147" s="272" t="str">
        <f>IFERROR(VLOOKUP($B147,'Core Indicators'!$E$3:$EU$906,147,FALSE),"x")</f>
        <v>x</v>
      </c>
      <c r="K147" s="273">
        <v>1.657425642</v>
      </c>
      <c r="L147" s="271" t="s">
        <v>17</v>
      </c>
      <c r="M147" s="272">
        <v>97</v>
      </c>
      <c r="N147" s="272">
        <v>79</v>
      </c>
      <c r="O147" s="272" t="str">
        <f>IFERROR(VLOOKUP(B147,'Core Indicators'!$E$3:$G$9906,3,FALSE),"x")</f>
        <v>x</v>
      </c>
      <c r="P147" s="272">
        <v>33670</v>
      </c>
      <c r="Q147" s="266"/>
      <c r="R147" s="266"/>
      <c r="S147" s="266"/>
      <c r="T147" s="266"/>
      <c r="U147" s="266"/>
      <c r="V147" s="266"/>
      <c r="W147" s="266"/>
      <c r="X147" s="266"/>
      <c r="Y147" s="266"/>
      <c r="Z147" s="266"/>
      <c r="AA147" s="266"/>
      <c r="AB147" s="266"/>
      <c r="AC147" s="266"/>
      <c r="AD147" s="266"/>
      <c r="AE147" s="266"/>
      <c r="AF147" s="266"/>
      <c r="AG147" s="266"/>
      <c r="AH147" s="266"/>
      <c r="AI147" s="266"/>
      <c r="AJ147" s="266"/>
      <c r="AK147" s="266"/>
      <c r="AL147" s="266"/>
      <c r="AM147" s="266"/>
      <c r="AN147" s="266"/>
      <c r="AO147" s="266"/>
      <c r="AP147" s="266"/>
      <c r="AQ147" s="266"/>
      <c r="AR147" s="266"/>
      <c r="AS147" s="266"/>
      <c r="AT147" s="266"/>
      <c r="AU147" s="266"/>
      <c r="AV147" s="266"/>
      <c r="AW147" s="266"/>
      <c r="AX147" s="266"/>
      <c r="AY147" s="266"/>
      <c r="AZ147" s="266"/>
      <c r="BA147" s="266"/>
      <c r="BB147" s="266"/>
      <c r="BC147" s="266"/>
      <c r="BD147" s="266"/>
      <c r="BE147" s="266"/>
      <c r="BF147" s="266"/>
      <c r="BG147" s="266"/>
      <c r="BH147" s="266"/>
      <c r="BI147" s="266"/>
      <c r="BJ147" s="266"/>
      <c r="BK147" s="266"/>
      <c r="BL147" s="266"/>
      <c r="BM147" s="266"/>
      <c r="BN147" s="266"/>
      <c r="BO147" s="266"/>
      <c r="BP147" s="266"/>
      <c r="BQ147" s="266"/>
      <c r="BR147" s="266"/>
      <c r="BS147" s="266"/>
      <c r="BT147" s="266"/>
      <c r="BU147" s="266"/>
      <c r="BV147" s="266"/>
      <c r="BW147" s="266"/>
      <c r="BX147" s="266"/>
      <c r="BY147" s="266"/>
      <c r="BZ147" s="266"/>
      <c r="CA147" s="266"/>
      <c r="CB147" s="266"/>
      <c r="CC147" s="266"/>
      <c r="CD147" s="266"/>
      <c r="CE147" s="266"/>
      <c r="CF147" s="266"/>
      <c r="CG147" s="266"/>
      <c r="CH147" s="266"/>
      <c r="CI147" s="266"/>
      <c r="CJ147" s="266"/>
      <c r="CK147" s="266"/>
      <c r="CL147" s="266"/>
      <c r="CM147" s="266"/>
      <c r="CN147" s="266"/>
      <c r="CO147" s="266"/>
      <c r="CP147" s="266"/>
      <c r="CQ147" s="266"/>
      <c r="CR147" s="266"/>
      <c r="CS147" s="266"/>
      <c r="CT147" s="266"/>
      <c r="CU147" s="266"/>
      <c r="CV147" s="266"/>
      <c r="CW147" s="266"/>
      <c r="CX147" s="266"/>
      <c r="CY147" s="266"/>
      <c r="CZ147" s="266"/>
      <c r="DA147" s="266"/>
      <c r="DB147" s="266"/>
      <c r="DC147" s="266"/>
      <c r="DD147" s="266"/>
      <c r="DE147" s="266"/>
      <c r="DF147" s="266"/>
      <c r="DG147" s="266"/>
      <c r="DH147" s="266"/>
      <c r="DI147" s="266"/>
      <c r="DJ147" s="266"/>
      <c r="DK147" s="266"/>
      <c r="DL147" s="266"/>
    </row>
    <row r="148" spans="1:116" x14ac:dyDescent="0.35">
      <c r="A148" s="267" t="s">
        <v>10313</v>
      </c>
      <c r="B148" s="268" t="s">
        <v>10314</v>
      </c>
      <c r="C148" s="271">
        <v>0</v>
      </c>
      <c r="D148" s="272">
        <v>12</v>
      </c>
      <c r="E148" s="271">
        <v>0</v>
      </c>
      <c r="F148" s="271" t="s">
        <v>17</v>
      </c>
      <c r="G148" s="271">
        <v>4.4116419499999997E-2</v>
      </c>
      <c r="H148" s="271">
        <v>27.6</v>
      </c>
      <c r="I148" s="272">
        <v>0</v>
      </c>
      <c r="J148" s="272" t="str">
        <f>IFERROR(VLOOKUP($B148,'Core Indicators'!$E$3:$EU$906,147,FALSE),"x")</f>
        <v>x</v>
      </c>
      <c r="K148" s="273">
        <v>1.7621715069999999</v>
      </c>
      <c r="L148" s="271" t="s">
        <v>17</v>
      </c>
      <c r="M148" s="272">
        <v>98</v>
      </c>
      <c r="N148" s="272">
        <v>84</v>
      </c>
      <c r="O148" s="272" t="str">
        <f>IFERROR(VLOOKUP(B148,'Core Indicators'!$E$3:$G$9906,3,FALSE),"x")</f>
        <v>x</v>
      </c>
      <c r="P148" s="272">
        <v>364270</v>
      </c>
      <c r="Q148" s="266"/>
      <c r="R148" s="266"/>
      <c r="S148" s="266"/>
      <c r="T148" s="266"/>
      <c r="U148" s="266"/>
      <c r="V148" s="266"/>
      <c r="W148" s="266"/>
      <c r="X148" s="266"/>
      <c r="Y148" s="266"/>
      <c r="Z148" s="266"/>
      <c r="AA148" s="266"/>
      <c r="AB148" s="266"/>
      <c r="AC148" s="266"/>
      <c r="AD148" s="266"/>
      <c r="AE148" s="266"/>
      <c r="AF148" s="266"/>
      <c r="AG148" s="266"/>
      <c r="AH148" s="266"/>
      <c r="AI148" s="266"/>
      <c r="AJ148" s="266"/>
      <c r="AK148" s="266"/>
      <c r="AL148" s="266"/>
      <c r="AM148" s="266"/>
      <c r="AN148" s="266"/>
      <c r="AO148" s="266"/>
      <c r="AP148" s="266"/>
      <c r="AQ148" s="266"/>
      <c r="AR148" s="266"/>
      <c r="AS148" s="266"/>
      <c r="AT148" s="266"/>
      <c r="AU148" s="266"/>
      <c r="AV148" s="266"/>
      <c r="AW148" s="266"/>
      <c r="AX148" s="266"/>
      <c r="AY148" s="266"/>
      <c r="AZ148" s="266"/>
      <c r="BA148" s="266"/>
      <c r="BB148" s="266"/>
      <c r="BC148" s="266"/>
      <c r="BD148" s="266"/>
      <c r="BE148" s="266"/>
      <c r="BF148" s="266"/>
      <c r="BG148" s="266"/>
      <c r="BH148" s="266"/>
      <c r="BI148" s="266"/>
      <c r="BJ148" s="266"/>
      <c r="BK148" s="266"/>
      <c r="BL148" s="266"/>
      <c r="BM148" s="266"/>
      <c r="BN148" s="266"/>
      <c r="BO148" s="266"/>
      <c r="BP148" s="266"/>
      <c r="BQ148" s="266"/>
      <c r="BR148" s="266"/>
      <c r="BS148" s="266"/>
      <c r="BT148" s="266"/>
      <c r="BU148" s="266"/>
      <c r="BV148" s="266"/>
      <c r="BW148" s="266"/>
      <c r="BX148" s="266"/>
      <c r="BY148" s="266"/>
      <c r="BZ148" s="266"/>
      <c r="CA148" s="266"/>
      <c r="CB148" s="266"/>
      <c r="CC148" s="266"/>
      <c r="CD148" s="266"/>
      <c r="CE148" s="266"/>
      <c r="CF148" s="266"/>
      <c r="CG148" s="266"/>
      <c r="CH148" s="266"/>
      <c r="CI148" s="266"/>
      <c r="CJ148" s="266"/>
      <c r="CK148" s="266"/>
      <c r="CL148" s="266"/>
      <c r="CM148" s="266"/>
      <c r="CN148" s="266"/>
      <c r="CO148" s="266"/>
      <c r="CP148" s="266"/>
      <c r="CQ148" s="266"/>
      <c r="CR148" s="266"/>
      <c r="CS148" s="266"/>
      <c r="CT148" s="266"/>
      <c r="CU148" s="266"/>
      <c r="CV148" s="266"/>
      <c r="CW148" s="266"/>
      <c r="CX148" s="266"/>
      <c r="CY148" s="266"/>
      <c r="CZ148" s="266"/>
      <c r="DA148" s="266"/>
      <c r="DB148" s="266"/>
      <c r="DC148" s="266"/>
      <c r="DD148" s="266"/>
      <c r="DE148" s="266"/>
      <c r="DF148" s="266"/>
      <c r="DG148" s="266"/>
      <c r="DH148" s="266"/>
      <c r="DI148" s="266"/>
      <c r="DJ148" s="266"/>
      <c r="DK148" s="266"/>
      <c r="DL148" s="266"/>
    </row>
    <row r="149" spans="1:116" x14ac:dyDescent="0.35">
      <c r="A149" s="267" t="s">
        <v>3702</v>
      </c>
      <c r="B149" s="268" t="s">
        <v>10315</v>
      </c>
      <c r="C149" s="271">
        <v>0.76569999609999995</v>
      </c>
      <c r="D149" s="272">
        <v>8</v>
      </c>
      <c r="E149" s="271">
        <v>0.09</v>
      </c>
      <c r="F149" s="271">
        <v>6.35</v>
      </c>
      <c r="G149" s="271">
        <v>0.47573758710000003</v>
      </c>
      <c r="H149" s="271">
        <v>32.799999999999997</v>
      </c>
      <c r="I149" s="272">
        <v>3</v>
      </c>
      <c r="J149" s="272">
        <f>IFERROR(VLOOKUP($B149,'Core Indicators'!$E$3:$EU$906,147,FALSE),"x")</f>
        <v>249</v>
      </c>
      <c r="K149" s="273">
        <v>-0.448678464</v>
      </c>
      <c r="L149" s="271">
        <v>5.5</v>
      </c>
      <c r="M149" s="272">
        <v>62</v>
      </c>
      <c r="N149" s="272">
        <v>35</v>
      </c>
      <c r="O149" s="272">
        <f>IFERROR(VLOOKUP(B149,'Core Indicators'!$E$3:$G$9906,3,FALSE),"x")</f>
        <v>29165000</v>
      </c>
      <c r="P149" s="272">
        <v>143350</v>
      </c>
      <c r="Q149" s="266"/>
      <c r="R149" s="266"/>
      <c r="S149" s="266"/>
      <c r="T149" s="266"/>
      <c r="U149" s="266"/>
      <c r="V149" s="266"/>
      <c r="W149" s="266"/>
      <c r="X149" s="266"/>
      <c r="Y149" s="266"/>
      <c r="Z149" s="266"/>
      <c r="AA149" s="266"/>
      <c r="AB149" s="266"/>
      <c r="AC149" s="266"/>
      <c r="AD149" s="266"/>
      <c r="AE149" s="266"/>
      <c r="AF149" s="266"/>
      <c r="AG149" s="266"/>
      <c r="AH149" s="266"/>
      <c r="AI149" s="266"/>
      <c r="AJ149" s="266"/>
      <c r="AK149" s="266"/>
      <c r="AL149" s="266"/>
      <c r="AM149" s="266"/>
      <c r="AN149" s="266"/>
      <c r="AO149" s="266"/>
      <c r="AP149" s="266"/>
      <c r="AQ149" s="266"/>
      <c r="AR149" s="266"/>
      <c r="AS149" s="266"/>
      <c r="AT149" s="266"/>
      <c r="AU149" s="266"/>
      <c r="AV149" s="266"/>
      <c r="AW149" s="266"/>
      <c r="AX149" s="266"/>
      <c r="AY149" s="266"/>
      <c r="AZ149" s="266"/>
      <c r="BA149" s="266"/>
      <c r="BB149" s="266"/>
      <c r="BC149" s="266"/>
      <c r="BD149" s="266"/>
      <c r="BE149" s="266"/>
      <c r="BF149" s="266"/>
      <c r="BG149" s="266"/>
      <c r="BH149" s="266"/>
      <c r="BI149" s="266"/>
      <c r="BJ149" s="266"/>
      <c r="BK149" s="266"/>
      <c r="BL149" s="266"/>
      <c r="BM149" s="266"/>
      <c r="BN149" s="266"/>
      <c r="BO149" s="266"/>
      <c r="BP149" s="266"/>
      <c r="BQ149" s="266"/>
      <c r="BR149" s="266"/>
      <c r="BS149" s="266"/>
      <c r="BT149" s="266"/>
      <c r="BU149" s="266"/>
      <c r="BV149" s="266"/>
      <c r="BW149" s="266"/>
      <c r="BX149" s="266"/>
      <c r="BY149" s="266"/>
      <c r="BZ149" s="266"/>
      <c r="CA149" s="266"/>
      <c r="CB149" s="266"/>
      <c r="CC149" s="266"/>
      <c r="CD149" s="266"/>
      <c r="CE149" s="266"/>
      <c r="CF149" s="266"/>
      <c r="CG149" s="266"/>
      <c r="CH149" s="266"/>
      <c r="CI149" s="266"/>
      <c r="CJ149" s="266"/>
      <c r="CK149" s="266"/>
      <c r="CL149" s="266"/>
      <c r="CM149" s="266"/>
      <c r="CN149" s="266"/>
      <c r="CO149" s="266"/>
      <c r="CP149" s="266"/>
      <c r="CQ149" s="266"/>
      <c r="CR149" s="266"/>
      <c r="CS149" s="266"/>
      <c r="CT149" s="266"/>
      <c r="CU149" s="266"/>
      <c r="CV149" s="266"/>
      <c r="CW149" s="266"/>
      <c r="CX149" s="266"/>
      <c r="CY149" s="266"/>
      <c r="CZ149" s="266"/>
      <c r="DA149" s="266"/>
      <c r="DB149" s="266"/>
      <c r="DC149" s="266"/>
      <c r="DD149" s="266"/>
      <c r="DE149" s="266"/>
      <c r="DF149" s="266"/>
      <c r="DG149" s="266"/>
      <c r="DH149" s="266"/>
      <c r="DI149" s="266"/>
      <c r="DJ149" s="266"/>
      <c r="DK149" s="266"/>
      <c r="DL149" s="266"/>
    </row>
    <row r="150" spans="1:116" x14ac:dyDescent="0.35">
      <c r="A150" s="267" t="s">
        <v>10316</v>
      </c>
      <c r="B150" s="268" t="s">
        <v>10317</v>
      </c>
      <c r="C150" s="271">
        <v>0</v>
      </c>
      <c r="D150" s="272">
        <v>12</v>
      </c>
      <c r="E150" s="271">
        <v>0</v>
      </c>
      <c r="F150" s="271" t="s">
        <v>17</v>
      </c>
      <c r="G150" s="271" t="s">
        <v>17</v>
      </c>
      <c r="H150" s="271">
        <v>34.799999999999997</v>
      </c>
      <c r="I150" s="272">
        <v>0</v>
      </c>
      <c r="J150" s="272" t="str">
        <f>IFERROR(VLOOKUP($B150,'Core Indicators'!$E$3:$EU$906,147,FALSE),"x")</f>
        <v>x</v>
      </c>
      <c r="K150" s="273">
        <v>-2.3583661999999998E-2</v>
      </c>
      <c r="L150" s="271" t="s">
        <v>17</v>
      </c>
      <c r="M150" s="272">
        <v>77</v>
      </c>
      <c r="N150" s="272" t="s">
        <v>17</v>
      </c>
      <c r="O150" s="272" t="str">
        <f>IFERROR(VLOOKUP(B150,'Core Indicators'!$E$3:$G$9906,3,FALSE),"x")</f>
        <v>x</v>
      </c>
      <c r="P150" s="272">
        <v>20</v>
      </c>
      <c r="Q150" s="266"/>
      <c r="R150" s="266"/>
      <c r="S150" s="266"/>
      <c r="T150" s="266"/>
      <c r="U150" s="266"/>
      <c r="V150" s="266"/>
      <c r="W150" s="266"/>
      <c r="X150" s="266"/>
      <c r="Y150" s="266"/>
      <c r="Z150" s="266"/>
      <c r="AA150" s="266"/>
      <c r="AB150" s="266"/>
      <c r="AC150" s="266"/>
      <c r="AD150" s="266"/>
      <c r="AE150" s="266"/>
      <c r="AF150" s="266"/>
      <c r="AG150" s="266"/>
      <c r="AH150" s="266"/>
      <c r="AI150" s="266"/>
      <c r="AJ150" s="266"/>
      <c r="AK150" s="266"/>
      <c r="AL150" s="266"/>
      <c r="AM150" s="266"/>
      <c r="AN150" s="266"/>
      <c r="AO150" s="266"/>
      <c r="AP150" s="266"/>
      <c r="AQ150" s="266"/>
      <c r="AR150" s="266"/>
      <c r="AS150" s="266"/>
      <c r="AT150" s="266"/>
      <c r="AU150" s="266"/>
      <c r="AV150" s="266"/>
      <c r="AW150" s="266"/>
      <c r="AX150" s="266"/>
      <c r="AY150" s="266"/>
      <c r="AZ150" s="266"/>
      <c r="BA150" s="266"/>
      <c r="BB150" s="266"/>
      <c r="BC150" s="266"/>
      <c r="BD150" s="266"/>
      <c r="BE150" s="266"/>
      <c r="BF150" s="266"/>
      <c r="BG150" s="266"/>
      <c r="BH150" s="266"/>
      <c r="BI150" s="266"/>
      <c r="BJ150" s="266"/>
      <c r="BK150" s="266"/>
      <c r="BL150" s="266"/>
      <c r="BM150" s="266"/>
      <c r="BN150" s="266"/>
      <c r="BO150" s="266"/>
      <c r="BP150" s="266"/>
      <c r="BQ150" s="266"/>
      <c r="BR150" s="266"/>
      <c r="BS150" s="266"/>
      <c r="BT150" s="266"/>
      <c r="BU150" s="266"/>
      <c r="BV150" s="266"/>
      <c r="BW150" s="266"/>
      <c r="BX150" s="266"/>
      <c r="BY150" s="266"/>
      <c r="BZ150" s="266"/>
      <c r="CA150" s="266"/>
      <c r="CB150" s="266"/>
      <c r="CC150" s="266"/>
      <c r="CD150" s="266"/>
      <c r="CE150" s="266"/>
      <c r="CF150" s="266"/>
      <c r="CG150" s="266"/>
      <c r="CH150" s="266"/>
      <c r="CI150" s="266"/>
      <c r="CJ150" s="266"/>
      <c r="CK150" s="266"/>
      <c r="CL150" s="266"/>
      <c r="CM150" s="266"/>
      <c r="CN150" s="266"/>
      <c r="CO150" s="266"/>
      <c r="CP150" s="266"/>
      <c r="CQ150" s="266"/>
      <c r="CR150" s="266"/>
      <c r="CS150" s="266"/>
      <c r="CT150" s="266"/>
      <c r="CU150" s="266"/>
      <c r="CV150" s="266"/>
      <c r="CW150" s="266"/>
      <c r="CX150" s="266"/>
      <c r="CY150" s="266"/>
      <c r="CZ150" s="266"/>
      <c r="DA150" s="266"/>
      <c r="DB150" s="266"/>
      <c r="DC150" s="266"/>
      <c r="DD150" s="266"/>
      <c r="DE150" s="266"/>
      <c r="DF150" s="266"/>
      <c r="DG150" s="266"/>
      <c r="DH150" s="266"/>
      <c r="DI150" s="266"/>
      <c r="DJ150" s="266"/>
      <c r="DK150" s="266"/>
      <c r="DL150" s="266"/>
    </row>
    <row r="151" spans="1:116" x14ac:dyDescent="0.35">
      <c r="A151" s="267" t="s">
        <v>10318</v>
      </c>
      <c r="B151" s="268" t="s">
        <v>10319</v>
      </c>
      <c r="C151" s="271">
        <v>0.50848300209999997</v>
      </c>
      <c r="D151" s="272">
        <v>13</v>
      </c>
      <c r="E151" s="271">
        <v>0</v>
      </c>
      <c r="F151" s="271" t="s">
        <v>17</v>
      </c>
      <c r="G151" s="271">
        <v>0.13293942289999999</v>
      </c>
      <c r="H151" s="271" t="s">
        <v>17</v>
      </c>
      <c r="I151" s="272">
        <v>0</v>
      </c>
      <c r="J151" s="272" t="str">
        <f>IFERROR(VLOOKUP($B151,'Core Indicators'!$E$3:$EU$906,147,FALSE),"x")</f>
        <v>x</v>
      </c>
      <c r="K151" s="273">
        <v>1.7317972180000001</v>
      </c>
      <c r="L151" s="271" t="s">
        <v>17</v>
      </c>
      <c r="M151" s="272">
        <v>99</v>
      </c>
      <c r="N151" s="272">
        <v>85</v>
      </c>
      <c r="O151" s="272" t="str">
        <f>IFERROR(VLOOKUP(B151,'Core Indicators'!$E$3:$G$9906,3,FALSE),"x")</f>
        <v>x</v>
      </c>
      <c r="P151" s="272">
        <v>263310</v>
      </c>
      <c r="Q151" s="266"/>
      <c r="R151" s="266"/>
      <c r="S151" s="266"/>
      <c r="T151" s="266"/>
      <c r="U151" s="266"/>
      <c r="V151" s="266"/>
      <c r="W151" s="266"/>
      <c r="X151" s="266"/>
      <c r="Y151" s="266"/>
      <c r="Z151" s="266"/>
      <c r="AA151" s="266"/>
      <c r="AB151" s="266"/>
      <c r="AC151" s="266"/>
      <c r="AD151" s="266"/>
      <c r="AE151" s="266"/>
      <c r="AF151" s="266"/>
      <c r="AG151" s="266"/>
      <c r="AH151" s="266"/>
      <c r="AI151" s="266"/>
      <c r="AJ151" s="266"/>
      <c r="AK151" s="266"/>
      <c r="AL151" s="266"/>
      <c r="AM151" s="266"/>
      <c r="AN151" s="266"/>
      <c r="AO151" s="266"/>
      <c r="AP151" s="266"/>
      <c r="AQ151" s="266"/>
      <c r="AR151" s="266"/>
      <c r="AS151" s="266"/>
      <c r="AT151" s="266"/>
      <c r="AU151" s="266"/>
      <c r="AV151" s="266"/>
      <c r="AW151" s="266"/>
      <c r="AX151" s="266"/>
      <c r="AY151" s="266"/>
      <c r="AZ151" s="266"/>
      <c r="BA151" s="266"/>
      <c r="BB151" s="266"/>
      <c r="BC151" s="266"/>
      <c r="BD151" s="266"/>
      <c r="BE151" s="266"/>
      <c r="BF151" s="266"/>
      <c r="BG151" s="266"/>
      <c r="BH151" s="266"/>
      <c r="BI151" s="266"/>
      <c r="BJ151" s="266"/>
      <c r="BK151" s="266"/>
      <c r="BL151" s="266"/>
      <c r="BM151" s="266"/>
      <c r="BN151" s="266"/>
      <c r="BO151" s="266"/>
      <c r="BP151" s="266"/>
      <c r="BQ151" s="266"/>
      <c r="BR151" s="266"/>
      <c r="BS151" s="266"/>
      <c r="BT151" s="266"/>
      <c r="BU151" s="266"/>
      <c r="BV151" s="266"/>
      <c r="BW151" s="266"/>
      <c r="BX151" s="266"/>
      <c r="BY151" s="266"/>
      <c r="BZ151" s="266"/>
      <c r="CA151" s="266"/>
      <c r="CB151" s="266"/>
      <c r="CC151" s="266"/>
      <c r="CD151" s="266"/>
      <c r="CE151" s="266"/>
      <c r="CF151" s="266"/>
      <c r="CG151" s="266"/>
      <c r="CH151" s="266"/>
      <c r="CI151" s="266"/>
      <c r="CJ151" s="266"/>
      <c r="CK151" s="266"/>
      <c r="CL151" s="266"/>
      <c r="CM151" s="266"/>
      <c r="CN151" s="266"/>
      <c r="CO151" s="266"/>
      <c r="CP151" s="266"/>
      <c r="CQ151" s="266"/>
      <c r="CR151" s="266"/>
      <c r="CS151" s="266"/>
      <c r="CT151" s="266"/>
      <c r="CU151" s="266"/>
      <c r="CV151" s="266"/>
      <c r="CW151" s="266"/>
      <c r="CX151" s="266"/>
      <c r="CY151" s="266"/>
      <c r="CZ151" s="266"/>
      <c r="DA151" s="266"/>
      <c r="DB151" s="266"/>
      <c r="DC151" s="266"/>
      <c r="DD151" s="266"/>
      <c r="DE151" s="266"/>
      <c r="DF151" s="266"/>
      <c r="DG151" s="266"/>
      <c r="DH151" s="266"/>
      <c r="DI151" s="266"/>
      <c r="DJ151" s="266"/>
      <c r="DK151" s="266"/>
      <c r="DL151" s="266"/>
    </row>
    <row r="152" spans="1:116" x14ac:dyDescent="0.35">
      <c r="A152" s="267" t="s">
        <v>10320</v>
      </c>
      <c r="B152" s="268" t="s">
        <v>10321</v>
      </c>
      <c r="C152" s="271">
        <v>0.45239998590000002</v>
      </c>
      <c r="D152" s="272">
        <v>5</v>
      </c>
      <c r="E152" s="271">
        <v>0</v>
      </c>
      <c r="F152" s="271">
        <v>2.85</v>
      </c>
      <c r="G152" s="271">
        <v>0.30388778789999998</v>
      </c>
      <c r="H152" s="271" t="s">
        <v>17</v>
      </c>
      <c r="I152" s="272">
        <v>1</v>
      </c>
      <c r="J152" s="272" t="str">
        <f>IFERROR(VLOOKUP($B152,'Core Indicators'!$E$3:$EU$906,147,FALSE),"x")</f>
        <v>x</v>
      </c>
      <c r="K152" s="273">
        <v>0.50048118799999997</v>
      </c>
      <c r="L152" s="271">
        <v>4.25</v>
      </c>
      <c r="M152" s="272">
        <v>24</v>
      </c>
      <c r="N152" s="272">
        <v>43</v>
      </c>
      <c r="O152" s="272" t="str">
        <f>IFERROR(VLOOKUP(B152,'Core Indicators'!$E$3:$G$9906,3,FALSE),"x")</f>
        <v>x</v>
      </c>
      <c r="P152" s="272">
        <v>309500</v>
      </c>
      <c r="Q152" s="266"/>
      <c r="R152" s="266"/>
      <c r="S152" s="266"/>
      <c r="T152" s="266"/>
      <c r="U152" s="266"/>
      <c r="V152" s="266"/>
      <c r="W152" s="266"/>
      <c r="X152" s="266"/>
      <c r="Y152" s="266"/>
      <c r="Z152" s="266"/>
      <c r="AA152" s="266"/>
      <c r="AB152" s="266"/>
      <c r="AC152" s="266"/>
      <c r="AD152" s="266"/>
      <c r="AE152" s="266"/>
      <c r="AF152" s="266"/>
      <c r="AG152" s="266"/>
      <c r="AH152" s="266"/>
      <c r="AI152" s="266"/>
      <c r="AJ152" s="266"/>
      <c r="AK152" s="266"/>
      <c r="AL152" s="266"/>
      <c r="AM152" s="266"/>
      <c r="AN152" s="266"/>
      <c r="AO152" s="266"/>
      <c r="AP152" s="266"/>
      <c r="AQ152" s="266"/>
      <c r="AR152" s="266"/>
      <c r="AS152" s="266"/>
      <c r="AT152" s="266"/>
      <c r="AU152" s="266"/>
      <c r="AV152" s="266"/>
      <c r="AW152" s="266"/>
      <c r="AX152" s="266"/>
      <c r="AY152" s="266"/>
      <c r="AZ152" s="266"/>
      <c r="BA152" s="266"/>
      <c r="BB152" s="266"/>
      <c r="BC152" s="266"/>
      <c r="BD152" s="266"/>
      <c r="BE152" s="266"/>
      <c r="BF152" s="266"/>
      <c r="BG152" s="266"/>
      <c r="BH152" s="266"/>
      <c r="BI152" s="266"/>
      <c r="BJ152" s="266"/>
      <c r="BK152" s="266"/>
      <c r="BL152" s="266"/>
      <c r="BM152" s="266"/>
      <c r="BN152" s="266"/>
      <c r="BO152" s="266"/>
      <c r="BP152" s="266"/>
      <c r="BQ152" s="266"/>
      <c r="BR152" s="266"/>
      <c r="BS152" s="266"/>
      <c r="BT152" s="266"/>
      <c r="BU152" s="266"/>
      <c r="BV152" s="266"/>
      <c r="BW152" s="266"/>
      <c r="BX152" s="266"/>
      <c r="BY152" s="266"/>
      <c r="BZ152" s="266"/>
      <c r="CA152" s="266"/>
      <c r="CB152" s="266"/>
      <c r="CC152" s="266"/>
      <c r="CD152" s="266"/>
      <c r="CE152" s="266"/>
      <c r="CF152" s="266"/>
      <c r="CG152" s="266"/>
      <c r="CH152" s="266"/>
      <c r="CI152" s="266"/>
      <c r="CJ152" s="266"/>
      <c r="CK152" s="266"/>
      <c r="CL152" s="266"/>
      <c r="CM152" s="266"/>
      <c r="CN152" s="266"/>
      <c r="CO152" s="266"/>
      <c r="CP152" s="266"/>
      <c r="CQ152" s="266"/>
      <c r="CR152" s="266"/>
      <c r="CS152" s="266"/>
      <c r="CT152" s="266"/>
      <c r="CU152" s="266"/>
      <c r="CV152" s="266"/>
      <c r="CW152" s="266"/>
      <c r="CX152" s="266"/>
      <c r="CY152" s="266"/>
      <c r="CZ152" s="266"/>
      <c r="DA152" s="266"/>
      <c r="DB152" s="266"/>
      <c r="DC152" s="266"/>
      <c r="DD152" s="266"/>
      <c r="DE152" s="266"/>
      <c r="DF152" s="266"/>
      <c r="DG152" s="266"/>
      <c r="DH152" s="266"/>
      <c r="DI152" s="266"/>
      <c r="DJ152" s="266"/>
      <c r="DK152" s="266"/>
      <c r="DL152" s="266"/>
    </row>
    <row r="153" spans="1:116" x14ac:dyDescent="0.35">
      <c r="A153" s="267" t="s">
        <v>312</v>
      </c>
      <c r="B153" s="268" t="s">
        <v>10322</v>
      </c>
      <c r="C153" s="271">
        <v>0.63669099569999998</v>
      </c>
      <c r="D153" s="272">
        <v>3</v>
      </c>
      <c r="E153" s="271">
        <v>0.16</v>
      </c>
      <c r="F153" s="271">
        <v>3.65</v>
      </c>
      <c r="G153" s="271">
        <v>0.54718978070000002</v>
      </c>
      <c r="H153" s="271">
        <v>31.6</v>
      </c>
      <c r="I153" s="272">
        <v>4</v>
      </c>
      <c r="J153" s="272">
        <f>IFERROR(VLOOKUP($B153,'Core Indicators'!$E$3:$EU$906,147,FALSE),"x")</f>
        <v>2043</v>
      </c>
      <c r="K153" s="273">
        <v>-0.67249220600000004</v>
      </c>
      <c r="L153" s="271">
        <v>3.65</v>
      </c>
      <c r="M153" s="272">
        <v>35</v>
      </c>
      <c r="N153" s="272">
        <v>29</v>
      </c>
      <c r="O153" s="272">
        <f>IFERROR(VLOOKUP(B153,'Core Indicators'!$E$3:$G$9906,3,FALSE),"x")</f>
        <v>252772000</v>
      </c>
      <c r="P153" s="272">
        <v>770880</v>
      </c>
      <c r="Q153" s="266"/>
      <c r="R153" s="266"/>
      <c r="S153" s="266"/>
      <c r="T153" s="266"/>
      <c r="U153" s="266"/>
      <c r="V153" s="266"/>
      <c r="W153" s="266"/>
      <c r="X153" s="266"/>
      <c r="Y153" s="266"/>
      <c r="Z153" s="266"/>
      <c r="AA153" s="266"/>
      <c r="AB153" s="266"/>
      <c r="AC153" s="266"/>
      <c r="AD153" s="266"/>
      <c r="AE153" s="266"/>
      <c r="AF153" s="266"/>
      <c r="AG153" s="266"/>
      <c r="AH153" s="266"/>
      <c r="AI153" s="266"/>
      <c r="AJ153" s="266"/>
      <c r="AK153" s="266"/>
      <c r="AL153" s="266"/>
      <c r="AM153" s="266"/>
      <c r="AN153" s="266"/>
      <c r="AO153" s="266"/>
      <c r="AP153" s="266"/>
      <c r="AQ153" s="266"/>
      <c r="AR153" s="266"/>
      <c r="AS153" s="266"/>
      <c r="AT153" s="266"/>
      <c r="AU153" s="266"/>
      <c r="AV153" s="266"/>
      <c r="AW153" s="266"/>
      <c r="AX153" s="266"/>
      <c r="AY153" s="266"/>
      <c r="AZ153" s="266"/>
      <c r="BA153" s="266"/>
      <c r="BB153" s="266"/>
      <c r="BC153" s="266"/>
      <c r="BD153" s="266"/>
      <c r="BE153" s="266"/>
      <c r="BF153" s="266"/>
      <c r="BG153" s="266"/>
      <c r="BH153" s="266"/>
      <c r="BI153" s="266"/>
      <c r="BJ153" s="266"/>
      <c r="BK153" s="266"/>
      <c r="BL153" s="266"/>
      <c r="BM153" s="266"/>
      <c r="BN153" s="266"/>
      <c r="BO153" s="266"/>
      <c r="BP153" s="266"/>
      <c r="BQ153" s="266"/>
      <c r="BR153" s="266"/>
      <c r="BS153" s="266"/>
      <c r="BT153" s="266"/>
      <c r="BU153" s="266"/>
      <c r="BV153" s="266"/>
      <c r="BW153" s="266"/>
      <c r="BX153" s="266"/>
      <c r="BY153" s="266"/>
      <c r="BZ153" s="266"/>
      <c r="CA153" s="266"/>
      <c r="CB153" s="266"/>
      <c r="CC153" s="266"/>
      <c r="CD153" s="266"/>
      <c r="CE153" s="266"/>
      <c r="CF153" s="266"/>
      <c r="CG153" s="266"/>
      <c r="CH153" s="266"/>
      <c r="CI153" s="266"/>
      <c r="CJ153" s="266"/>
      <c r="CK153" s="266"/>
      <c r="CL153" s="266"/>
      <c r="CM153" s="266"/>
      <c r="CN153" s="266"/>
      <c r="CO153" s="266"/>
      <c r="CP153" s="266"/>
      <c r="CQ153" s="266"/>
      <c r="CR153" s="266"/>
      <c r="CS153" s="266"/>
      <c r="CT153" s="266"/>
      <c r="CU153" s="266"/>
      <c r="CV153" s="266"/>
      <c r="CW153" s="266"/>
      <c r="CX153" s="266"/>
      <c r="CY153" s="266"/>
      <c r="CZ153" s="266"/>
      <c r="DA153" s="266"/>
      <c r="DB153" s="266"/>
      <c r="DC153" s="266"/>
      <c r="DD153" s="266"/>
      <c r="DE153" s="266"/>
      <c r="DF153" s="266"/>
      <c r="DG153" s="266"/>
      <c r="DH153" s="266"/>
      <c r="DI153" s="266"/>
      <c r="DJ153" s="266"/>
      <c r="DK153" s="266"/>
      <c r="DL153" s="266"/>
    </row>
    <row r="154" spans="1:116" x14ac:dyDescent="0.35">
      <c r="A154" s="267" t="s">
        <v>1013</v>
      </c>
      <c r="B154" s="268" t="s">
        <v>10323</v>
      </c>
      <c r="C154" s="271">
        <v>0.3385659808</v>
      </c>
      <c r="D154" s="272">
        <v>12</v>
      </c>
      <c r="E154" s="271">
        <v>0.126</v>
      </c>
      <c r="F154" s="271">
        <v>6.75</v>
      </c>
      <c r="G154" s="271">
        <v>0.45966340729999999</v>
      </c>
      <c r="H154" s="271">
        <v>49.8</v>
      </c>
      <c r="I154" s="272">
        <v>0</v>
      </c>
      <c r="J154" s="272">
        <f>IFERROR(VLOOKUP($B154,'Core Indicators'!$E$3:$EU$906,147,FALSE),"x")</f>
        <v>2</v>
      </c>
      <c r="K154" s="273">
        <v>-0.36002513800000002</v>
      </c>
      <c r="L154" s="271">
        <v>6.68</v>
      </c>
      <c r="M154" s="272">
        <v>83</v>
      </c>
      <c r="N154" s="272">
        <v>35</v>
      </c>
      <c r="O154" s="272">
        <f>IFERROR(VLOOKUP(B154,'Core Indicators'!$E$3:$G$9906,3,FALSE),"x")</f>
        <v>4347000</v>
      </c>
      <c r="P154" s="272">
        <v>74180</v>
      </c>
      <c r="Q154" s="266"/>
      <c r="R154" s="266"/>
      <c r="S154" s="266"/>
      <c r="T154" s="266"/>
      <c r="U154" s="266"/>
      <c r="V154" s="266"/>
      <c r="W154" s="266"/>
      <c r="X154" s="266"/>
      <c r="Y154" s="266"/>
      <c r="Z154" s="266"/>
      <c r="AA154" s="266"/>
      <c r="AB154" s="266"/>
      <c r="AC154" s="266"/>
      <c r="AD154" s="266"/>
      <c r="AE154" s="266"/>
      <c r="AF154" s="266"/>
      <c r="AG154" s="266"/>
      <c r="AH154" s="266"/>
      <c r="AI154" s="266"/>
      <c r="AJ154" s="266"/>
      <c r="AK154" s="266"/>
      <c r="AL154" s="266"/>
      <c r="AM154" s="266"/>
      <c r="AN154" s="266"/>
      <c r="AO154" s="266"/>
      <c r="AP154" s="266"/>
      <c r="AQ154" s="266"/>
      <c r="AR154" s="266"/>
      <c r="AS154" s="266"/>
      <c r="AT154" s="266"/>
      <c r="AU154" s="266"/>
      <c r="AV154" s="266"/>
      <c r="AW154" s="266"/>
      <c r="AX154" s="266"/>
      <c r="AY154" s="266"/>
      <c r="AZ154" s="266"/>
      <c r="BA154" s="266"/>
      <c r="BB154" s="266"/>
      <c r="BC154" s="266"/>
      <c r="BD154" s="266"/>
      <c r="BE154" s="266"/>
      <c r="BF154" s="266"/>
      <c r="BG154" s="266"/>
      <c r="BH154" s="266"/>
      <c r="BI154" s="266"/>
      <c r="BJ154" s="266"/>
      <c r="BK154" s="266"/>
      <c r="BL154" s="266"/>
      <c r="BM154" s="266"/>
      <c r="BN154" s="266"/>
      <c r="BO154" s="266"/>
      <c r="BP154" s="266"/>
      <c r="BQ154" s="266"/>
      <c r="BR154" s="266"/>
      <c r="BS154" s="266"/>
      <c r="BT154" s="266"/>
      <c r="BU154" s="266"/>
      <c r="BV154" s="266"/>
      <c r="BW154" s="266"/>
      <c r="BX154" s="266"/>
      <c r="BY154" s="266"/>
      <c r="BZ154" s="266"/>
      <c r="CA154" s="266"/>
      <c r="CB154" s="266"/>
      <c r="CC154" s="266"/>
      <c r="CD154" s="266"/>
      <c r="CE154" s="266"/>
      <c r="CF154" s="266"/>
      <c r="CG154" s="266"/>
      <c r="CH154" s="266"/>
      <c r="CI154" s="266"/>
      <c r="CJ154" s="266"/>
      <c r="CK154" s="266"/>
      <c r="CL154" s="266"/>
      <c r="CM154" s="266"/>
      <c r="CN154" s="266"/>
      <c r="CO154" s="266"/>
      <c r="CP154" s="266"/>
      <c r="CQ154" s="266"/>
      <c r="CR154" s="266"/>
      <c r="CS154" s="266"/>
      <c r="CT154" s="266"/>
      <c r="CU154" s="266"/>
      <c r="CV154" s="266"/>
      <c r="CW154" s="266"/>
      <c r="CX154" s="266"/>
      <c r="CY154" s="266"/>
      <c r="CZ154" s="266"/>
      <c r="DA154" s="266"/>
      <c r="DB154" s="266"/>
      <c r="DC154" s="266"/>
      <c r="DD154" s="266"/>
      <c r="DE154" s="266"/>
      <c r="DF154" s="266"/>
      <c r="DG154" s="266"/>
      <c r="DH154" s="266"/>
      <c r="DI154" s="266"/>
      <c r="DJ154" s="266"/>
      <c r="DK154" s="266"/>
      <c r="DL154" s="266"/>
    </row>
    <row r="155" spans="1:116" x14ac:dyDescent="0.35">
      <c r="A155" s="267" t="s">
        <v>1142</v>
      </c>
      <c r="B155" s="268" t="s">
        <v>10324</v>
      </c>
      <c r="C155" s="271">
        <v>0.59663501870000002</v>
      </c>
      <c r="D155" s="272">
        <v>9</v>
      </c>
      <c r="E155" s="271">
        <v>0.45</v>
      </c>
      <c r="F155" s="271">
        <v>5.95</v>
      </c>
      <c r="G155" s="271">
        <v>0.38092470439999998</v>
      </c>
      <c r="H155" s="271">
        <v>40.299999999999997</v>
      </c>
      <c r="I155" s="272">
        <v>3</v>
      </c>
      <c r="J155" s="272">
        <f>IFERROR(VLOOKUP($B155,'Core Indicators'!$E$3:$EU$906,147,FALSE),"x")</f>
        <v>0</v>
      </c>
      <c r="K155" s="273">
        <v>-0.55139106500000001</v>
      </c>
      <c r="L155" s="271">
        <v>6.39</v>
      </c>
      <c r="M155" s="272">
        <v>66</v>
      </c>
      <c r="N155" s="272">
        <v>33</v>
      </c>
      <c r="O155" s="272">
        <f>IFERROR(VLOOKUP(B155,'Core Indicators'!$E$3:$G$9906,3,FALSE),"x")</f>
        <v>34353000</v>
      </c>
      <c r="P155" s="272">
        <v>1280000</v>
      </c>
      <c r="Q155" s="266"/>
      <c r="R155" s="266"/>
      <c r="S155" s="266"/>
      <c r="T155" s="266"/>
      <c r="U155" s="266"/>
      <c r="V155" s="266"/>
      <c r="W155" s="266"/>
      <c r="X155" s="266"/>
      <c r="Y155" s="266"/>
      <c r="Z155" s="266"/>
      <c r="AA155" s="266"/>
      <c r="AB155" s="266"/>
      <c r="AC155" s="266"/>
      <c r="AD155" s="266"/>
      <c r="AE155" s="266"/>
      <c r="AF155" s="266"/>
      <c r="AG155" s="266"/>
      <c r="AH155" s="266"/>
      <c r="AI155" s="266"/>
      <c r="AJ155" s="266"/>
      <c r="AK155" s="266"/>
      <c r="AL155" s="266"/>
      <c r="AM155" s="266"/>
      <c r="AN155" s="266"/>
      <c r="AO155" s="266"/>
      <c r="AP155" s="266"/>
      <c r="AQ155" s="266"/>
      <c r="AR155" s="266"/>
      <c r="AS155" s="266"/>
      <c r="AT155" s="266"/>
      <c r="AU155" s="266"/>
      <c r="AV155" s="266"/>
      <c r="AW155" s="266"/>
      <c r="AX155" s="266"/>
      <c r="AY155" s="266"/>
      <c r="AZ155" s="266"/>
      <c r="BA155" s="266"/>
      <c r="BB155" s="266"/>
      <c r="BC155" s="266"/>
      <c r="BD155" s="266"/>
      <c r="BE155" s="266"/>
      <c r="BF155" s="266"/>
      <c r="BG155" s="266"/>
      <c r="BH155" s="266"/>
      <c r="BI155" s="266"/>
      <c r="BJ155" s="266"/>
      <c r="BK155" s="266"/>
      <c r="BL155" s="266"/>
      <c r="BM155" s="266"/>
      <c r="BN155" s="266"/>
      <c r="BO155" s="266"/>
      <c r="BP155" s="266"/>
      <c r="BQ155" s="266"/>
      <c r="BR155" s="266"/>
      <c r="BS155" s="266"/>
      <c r="BT155" s="266"/>
      <c r="BU155" s="266"/>
      <c r="BV155" s="266"/>
      <c r="BW155" s="266"/>
      <c r="BX155" s="266"/>
      <c r="BY155" s="266"/>
      <c r="BZ155" s="266"/>
      <c r="CA155" s="266"/>
      <c r="CB155" s="266"/>
      <c r="CC155" s="266"/>
      <c r="CD155" s="266"/>
      <c r="CE155" s="266"/>
      <c r="CF155" s="266"/>
      <c r="CG155" s="266"/>
      <c r="CH155" s="266"/>
      <c r="CI155" s="266"/>
      <c r="CJ155" s="266"/>
      <c r="CK155" s="266"/>
      <c r="CL155" s="266"/>
      <c r="CM155" s="266"/>
      <c r="CN155" s="266"/>
      <c r="CO155" s="266"/>
      <c r="CP155" s="266"/>
      <c r="CQ155" s="266"/>
      <c r="CR155" s="266"/>
      <c r="CS155" s="266"/>
      <c r="CT155" s="266"/>
      <c r="CU155" s="266"/>
      <c r="CV155" s="266"/>
      <c r="CW155" s="266"/>
      <c r="CX155" s="266"/>
      <c r="CY155" s="266"/>
      <c r="CZ155" s="266"/>
      <c r="DA155" s="266"/>
      <c r="DB155" s="266"/>
      <c r="DC155" s="266"/>
      <c r="DD155" s="266"/>
      <c r="DE155" s="266"/>
      <c r="DF155" s="266"/>
      <c r="DG155" s="266"/>
      <c r="DH155" s="266"/>
      <c r="DI155" s="266"/>
      <c r="DJ155" s="266"/>
      <c r="DK155" s="266"/>
      <c r="DL155" s="266"/>
    </row>
    <row r="156" spans="1:116" x14ac:dyDescent="0.35">
      <c r="A156" s="267" t="s">
        <v>2289</v>
      </c>
      <c r="B156" s="268" t="s">
        <v>10325</v>
      </c>
      <c r="C156" s="271">
        <v>0.253667953</v>
      </c>
      <c r="D156" s="272">
        <v>9</v>
      </c>
      <c r="E156" s="271">
        <v>0.14099999999999999</v>
      </c>
      <c r="F156" s="271">
        <v>5.3</v>
      </c>
      <c r="G156" s="271">
        <v>0.42524208769999999</v>
      </c>
      <c r="H156" s="271">
        <v>42.3</v>
      </c>
      <c r="I156" s="272">
        <v>3</v>
      </c>
      <c r="J156" s="272">
        <f>IFERROR(VLOOKUP($B156,'Core Indicators'!$E$3:$EU$906,147,FALSE),"x")</f>
        <v>295</v>
      </c>
      <c r="K156" s="273">
        <v>-0.51833748800000001</v>
      </c>
      <c r="L156" s="271">
        <v>5.58</v>
      </c>
      <c r="M156" s="272">
        <v>58</v>
      </c>
      <c r="N156" s="272">
        <v>34</v>
      </c>
      <c r="O156" s="272">
        <f>IFERROR(VLOOKUP(B156,'Core Indicators'!$E$3:$G$9906,3,FALSE),"x")</f>
        <v>109033000</v>
      </c>
      <c r="P156" s="272">
        <v>298170</v>
      </c>
      <c r="Q156" s="266"/>
      <c r="R156" s="266"/>
      <c r="S156" s="266"/>
      <c r="T156" s="266"/>
      <c r="U156" s="266"/>
      <c r="V156" s="266"/>
      <c r="W156" s="266"/>
      <c r="X156" s="266"/>
      <c r="Y156" s="266"/>
      <c r="Z156" s="266"/>
      <c r="AA156" s="266"/>
      <c r="AB156" s="266"/>
      <c r="AC156" s="266"/>
      <c r="AD156" s="266"/>
      <c r="AE156" s="266"/>
      <c r="AF156" s="266"/>
      <c r="AG156" s="266"/>
      <c r="AH156" s="266"/>
      <c r="AI156" s="266"/>
      <c r="AJ156" s="266"/>
      <c r="AK156" s="266"/>
      <c r="AL156" s="266"/>
      <c r="AM156" s="266"/>
      <c r="AN156" s="266"/>
      <c r="AO156" s="266"/>
      <c r="AP156" s="266"/>
      <c r="AQ156" s="266"/>
      <c r="AR156" s="266"/>
      <c r="AS156" s="266"/>
      <c r="AT156" s="266"/>
      <c r="AU156" s="266"/>
      <c r="AV156" s="266"/>
      <c r="AW156" s="266"/>
      <c r="AX156" s="266"/>
      <c r="AY156" s="266"/>
      <c r="AZ156" s="266"/>
      <c r="BA156" s="266"/>
      <c r="BB156" s="266"/>
      <c r="BC156" s="266"/>
      <c r="BD156" s="266"/>
      <c r="BE156" s="266"/>
      <c r="BF156" s="266"/>
      <c r="BG156" s="266"/>
      <c r="BH156" s="266"/>
      <c r="BI156" s="266"/>
      <c r="BJ156" s="266"/>
      <c r="BK156" s="266"/>
      <c r="BL156" s="266"/>
      <c r="BM156" s="266"/>
      <c r="BN156" s="266"/>
      <c r="BO156" s="266"/>
      <c r="BP156" s="266"/>
      <c r="BQ156" s="266"/>
      <c r="BR156" s="266"/>
      <c r="BS156" s="266"/>
      <c r="BT156" s="266"/>
      <c r="BU156" s="266"/>
      <c r="BV156" s="266"/>
      <c r="BW156" s="266"/>
      <c r="BX156" s="266"/>
      <c r="BY156" s="266"/>
      <c r="BZ156" s="266"/>
      <c r="CA156" s="266"/>
      <c r="CB156" s="266"/>
      <c r="CC156" s="266"/>
      <c r="CD156" s="266"/>
      <c r="CE156" s="266"/>
      <c r="CF156" s="266"/>
      <c r="CG156" s="266"/>
      <c r="CH156" s="266"/>
      <c r="CI156" s="266"/>
      <c r="CJ156" s="266"/>
      <c r="CK156" s="266"/>
      <c r="CL156" s="266"/>
      <c r="CM156" s="266"/>
      <c r="CN156" s="266"/>
      <c r="CO156" s="266"/>
      <c r="CP156" s="266"/>
      <c r="CQ156" s="266"/>
      <c r="CR156" s="266"/>
      <c r="CS156" s="266"/>
      <c r="CT156" s="266"/>
      <c r="CU156" s="266"/>
      <c r="CV156" s="266"/>
      <c r="CW156" s="266"/>
      <c r="CX156" s="266"/>
      <c r="CY156" s="266"/>
      <c r="CZ156" s="266"/>
      <c r="DA156" s="266"/>
      <c r="DB156" s="266"/>
      <c r="DC156" s="266"/>
      <c r="DD156" s="266"/>
      <c r="DE156" s="266"/>
      <c r="DF156" s="266"/>
      <c r="DG156" s="266"/>
      <c r="DH156" s="266"/>
      <c r="DI156" s="266"/>
      <c r="DJ156" s="266"/>
      <c r="DK156" s="266"/>
      <c r="DL156" s="266"/>
    </row>
    <row r="157" spans="1:116" x14ac:dyDescent="0.35">
      <c r="A157" s="267" t="s">
        <v>10326</v>
      </c>
      <c r="B157" s="268" t="s">
        <v>10327</v>
      </c>
      <c r="C157" s="271">
        <v>0</v>
      </c>
      <c r="D157" s="272">
        <v>12</v>
      </c>
      <c r="E157" s="271">
        <v>0</v>
      </c>
      <c r="F157" s="271" t="s">
        <v>17</v>
      </c>
      <c r="G157" s="271" t="s">
        <v>17</v>
      </c>
      <c r="H157" s="271" t="s">
        <v>17</v>
      </c>
      <c r="I157" s="272">
        <v>0</v>
      </c>
      <c r="J157" s="272" t="str">
        <f>IFERROR(VLOOKUP($B157,'Core Indicators'!$E$3:$EU$906,147,FALSE),"x")</f>
        <v>x</v>
      </c>
      <c r="K157" s="273">
        <v>0.95280444600000003</v>
      </c>
      <c r="L157" s="271" t="s">
        <v>17</v>
      </c>
      <c r="M157" s="272">
        <v>92</v>
      </c>
      <c r="N157" s="272" t="s">
        <v>17</v>
      </c>
      <c r="O157" s="272" t="str">
        <f>IFERROR(VLOOKUP(B157,'Core Indicators'!$E$3:$G$9906,3,FALSE),"x")</f>
        <v>x</v>
      </c>
      <c r="P157" s="272">
        <v>460</v>
      </c>
      <c r="Q157" s="266"/>
      <c r="R157" s="266"/>
      <c r="S157" s="266"/>
      <c r="T157" s="266"/>
      <c r="U157" s="266"/>
      <c r="V157" s="266"/>
      <c r="W157" s="266"/>
      <c r="X157" s="266"/>
      <c r="Y157" s="266"/>
      <c r="Z157" s="266"/>
      <c r="AA157" s="266"/>
      <c r="AB157" s="266"/>
      <c r="AC157" s="266"/>
      <c r="AD157" s="266"/>
      <c r="AE157" s="266"/>
      <c r="AF157" s="266"/>
      <c r="AG157" s="266"/>
      <c r="AH157" s="266"/>
      <c r="AI157" s="266"/>
      <c r="AJ157" s="266"/>
      <c r="AK157" s="266"/>
      <c r="AL157" s="266"/>
      <c r="AM157" s="266"/>
      <c r="AN157" s="266"/>
      <c r="AO157" s="266"/>
      <c r="AP157" s="266"/>
      <c r="AQ157" s="266"/>
      <c r="AR157" s="266"/>
      <c r="AS157" s="266"/>
      <c r="AT157" s="266"/>
      <c r="AU157" s="266"/>
      <c r="AV157" s="266"/>
      <c r="AW157" s="266"/>
      <c r="AX157" s="266"/>
      <c r="AY157" s="266"/>
      <c r="AZ157" s="266"/>
      <c r="BA157" s="266"/>
      <c r="BB157" s="266"/>
      <c r="BC157" s="266"/>
      <c r="BD157" s="266"/>
      <c r="BE157" s="266"/>
      <c r="BF157" s="266"/>
      <c r="BG157" s="266"/>
      <c r="BH157" s="266"/>
      <c r="BI157" s="266"/>
      <c r="BJ157" s="266"/>
      <c r="BK157" s="266"/>
      <c r="BL157" s="266"/>
      <c r="BM157" s="266"/>
      <c r="BN157" s="266"/>
      <c r="BO157" s="266"/>
      <c r="BP157" s="266"/>
      <c r="BQ157" s="266"/>
      <c r="BR157" s="266"/>
      <c r="BS157" s="266"/>
      <c r="BT157" s="266"/>
      <c r="BU157" s="266"/>
      <c r="BV157" s="266"/>
      <c r="BW157" s="266"/>
      <c r="BX157" s="266"/>
      <c r="BY157" s="266"/>
      <c r="BZ157" s="266"/>
      <c r="CA157" s="266"/>
      <c r="CB157" s="266"/>
      <c r="CC157" s="266"/>
      <c r="CD157" s="266"/>
      <c r="CE157" s="266"/>
      <c r="CF157" s="266"/>
      <c r="CG157" s="266"/>
      <c r="CH157" s="266"/>
      <c r="CI157" s="266"/>
      <c r="CJ157" s="266"/>
      <c r="CK157" s="266"/>
      <c r="CL157" s="266"/>
      <c r="CM157" s="266"/>
      <c r="CN157" s="266"/>
      <c r="CO157" s="266"/>
      <c r="CP157" s="266"/>
      <c r="CQ157" s="266"/>
      <c r="CR157" s="266"/>
      <c r="CS157" s="266"/>
      <c r="CT157" s="266"/>
      <c r="CU157" s="266"/>
      <c r="CV157" s="266"/>
      <c r="CW157" s="266"/>
      <c r="CX157" s="266"/>
      <c r="CY157" s="266"/>
      <c r="CZ157" s="266"/>
      <c r="DA157" s="266"/>
      <c r="DB157" s="266"/>
      <c r="DC157" s="266"/>
      <c r="DD157" s="266"/>
      <c r="DE157" s="266"/>
      <c r="DF157" s="266"/>
      <c r="DG157" s="266"/>
      <c r="DH157" s="266"/>
      <c r="DI157" s="266"/>
      <c r="DJ157" s="266"/>
      <c r="DK157" s="266"/>
      <c r="DL157" s="266"/>
    </row>
    <row r="158" spans="1:116" x14ac:dyDescent="0.35">
      <c r="A158" s="267" t="s">
        <v>2296</v>
      </c>
      <c r="B158" s="268" t="s">
        <v>10328</v>
      </c>
      <c r="C158" s="271">
        <v>6.5687960300000001E-2</v>
      </c>
      <c r="D158" s="272">
        <v>11</v>
      </c>
      <c r="E158" s="271">
        <v>0</v>
      </c>
      <c r="F158" s="271">
        <v>5.1166666669999996</v>
      </c>
      <c r="G158" s="271">
        <v>0.74038999660000004</v>
      </c>
      <c r="H158" s="271">
        <v>41.9</v>
      </c>
      <c r="I158" s="272">
        <v>3</v>
      </c>
      <c r="J158" s="272">
        <f>IFERROR(VLOOKUP($B158,'Core Indicators'!$E$3:$EU$906,147,FALSE),"x")</f>
        <v>74</v>
      </c>
      <c r="K158" s="273">
        <v>-0.61613500099999996</v>
      </c>
      <c r="L158" s="271">
        <v>4.75</v>
      </c>
      <c r="M158" s="272">
        <v>61</v>
      </c>
      <c r="N158" s="272">
        <v>29</v>
      </c>
      <c r="O158" s="272">
        <f>IFERROR(VLOOKUP(B158,'Core Indicators'!$E$3:$G$9906,3,FALSE),"x")</f>
        <v>11782000</v>
      </c>
      <c r="P158" s="272">
        <v>452860</v>
      </c>
      <c r="Q158" s="266"/>
      <c r="R158" s="266"/>
      <c r="S158" s="266"/>
      <c r="T158" s="266"/>
      <c r="U158" s="266"/>
      <c r="V158" s="266"/>
      <c r="W158" s="266"/>
      <c r="X158" s="266"/>
      <c r="Y158" s="266"/>
      <c r="Z158" s="266"/>
      <c r="AA158" s="266"/>
      <c r="AB158" s="266"/>
      <c r="AC158" s="266"/>
      <c r="AD158" s="266"/>
      <c r="AE158" s="266"/>
      <c r="AF158" s="266"/>
      <c r="AG158" s="266"/>
      <c r="AH158" s="266"/>
      <c r="AI158" s="266"/>
      <c r="AJ158" s="266"/>
      <c r="AK158" s="266"/>
      <c r="AL158" s="266"/>
      <c r="AM158" s="266"/>
      <c r="AN158" s="266"/>
      <c r="AO158" s="266"/>
      <c r="AP158" s="266"/>
      <c r="AQ158" s="266"/>
      <c r="AR158" s="266"/>
      <c r="AS158" s="266"/>
      <c r="AT158" s="266"/>
      <c r="AU158" s="266"/>
      <c r="AV158" s="266"/>
      <c r="AW158" s="266"/>
      <c r="AX158" s="266"/>
      <c r="AY158" s="266"/>
      <c r="AZ158" s="266"/>
      <c r="BA158" s="266"/>
      <c r="BB158" s="266"/>
      <c r="BC158" s="266"/>
      <c r="BD158" s="266"/>
      <c r="BE158" s="266"/>
      <c r="BF158" s="266"/>
      <c r="BG158" s="266"/>
      <c r="BH158" s="266"/>
      <c r="BI158" s="266"/>
      <c r="BJ158" s="266"/>
      <c r="BK158" s="266"/>
      <c r="BL158" s="266"/>
      <c r="BM158" s="266"/>
      <c r="BN158" s="266"/>
      <c r="BO158" s="266"/>
      <c r="BP158" s="266"/>
      <c r="BQ158" s="266"/>
      <c r="BR158" s="266"/>
      <c r="BS158" s="266"/>
      <c r="BT158" s="266"/>
      <c r="BU158" s="266"/>
      <c r="BV158" s="266"/>
      <c r="BW158" s="266"/>
      <c r="BX158" s="266"/>
      <c r="BY158" s="266"/>
      <c r="BZ158" s="266"/>
      <c r="CA158" s="266"/>
      <c r="CB158" s="266"/>
      <c r="CC158" s="266"/>
      <c r="CD158" s="266"/>
      <c r="CE158" s="266"/>
      <c r="CF158" s="266"/>
      <c r="CG158" s="266"/>
      <c r="CH158" s="266"/>
      <c r="CI158" s="266"/>
      <c r="CJ158" s="266"/>
      <c r="CK158" s="266"/>
      <c r="CL158" s="266"/>
      <c r="CM158" s="266"/>
      <c r="CN158" s="266"/>
      <c r="CO158" s="266"/>
      <c r="CP158" s="266"/>
      <c r="CQ158" s="266"/>
      <c r="CR158" s="266"/>
      <c r="CS158" s="266"/>
      <c r="CT158" s="266"/>
      <c r="CU158" s="266"/>
      <c r="CV158" s="266"/>
      <c r="CW158" s="266"/>
      <c r="CX158" s="266"/>
      <c r="CY158" s="266"/>
      <c r="CZ158" s="266"/>
      <c r="DA158" s="266"/>
      <c r="DB158" s="266"/>
      <c r="DC158" s="266"/>
      <c r="DD158" s="266"/>
      <c r="DE158" s="266"/>
      <c r="DF158" s="266"/>
      <c r="DG158" s="266"/>
      <c r="DH158" s="266"/>
      <c r="DI158" s="266"/>
      <c r="DJ158" s="266"/>
      <c r="DK158" s="266"/>
      <c r="DL158" s="266"/>
    </row>
    <row r="159" spans="1:116" x14ac:dyDescent="0.35">
      <c r="A159" s="267" t="s">
        <v>4614</v>
      </c>
      <c r="B159" s="268" t="s">
        <v>10329</v>
      </c>
      <c r="C159" s="271">
        <v>7.8200951200000007E-2</v>
      </c>
      <c r="D159" s="272">
        <v>12</v>
      </c>
      <c r="E159" s="271">
        <v>1.15E-2</v>
      </c>
      <c r="F159" s="271">
        <v>7.4</v>
      </c>
      <c r="G159" s="271">
        <v>0.12005188899999999</v>
      </c>
      <c r="H159" s="271">
        <v>30.2</v>
      </c>
      <c r="I159" s="272">
        <v>0</v>
      </c>
      <c r="J159" s="272">
        <f>IFERROR(VLOOKUP($B159,'Core Indicators'!$E$3:$EU$906,147,FALSE),"x")</f>
        <v>1</v>
      </c>
      <c r="K159" s="273">
        <v>0.43060928599999998</v>
      </c>
      <c r="L159" s="271">
        <v>7.77</v>
      </c>
      <c r="M159" s="272">
        <v>80</v>
      </c>
      <c r="N159" s="272">
        <v>54</v>
      </c>
      <c r="O159" s="272">
        <f>IFERROR(VLOOKUP(B159,'Core Indicators'!$E$3:$G$9906,3,FALSE),"x")</f>
        <v>37667000</v>
      </c>
      <c r="P159" s="272">
        <v>306100</v>
      </c>
      <c r="Q159" s="266"/>
      <c r="R159" s="266"/>
      <c r="S159" s="266"/>
      <c r="T159" s="266"/>
      <c r="U159" s="266"/>
      <c r="V159" s="266"/>
      <c r="W159" s="266"/>
      <c r="X159" s="266"/>
      <c r="Y159" s="266"/>
      <c r="Z159" s="266"/>
      <c r="AA159" s="266"/>
      <c r="AB159" s="266"/>
      <c r="AC159" s="266"/>
      <c r="AD159" s="266"/>
      <c r="AE159" s="266"/>
      <c r="AF159" s="266"/>
      <c r="AG159" s="266"/>
      <c r="AH159" s="266"/>
      <c r="AI159" s="266"/>
      <c r="AJ159" s="266"/>
      <c r="AK159" s="266"/>
      <c r="AL159" s="266"/>
      <c r="AM159" s="266"/>
      <c r="AN159" s="266"/>
      <c r="AO159" s="266"/>
      <c r="AP159" s="266"/>
      <c r="AQ159" s="266"/>
      <c r="AR159" s="266"/>
      <c r="AS159" s="266"/>
      <c r="AT159" s="266"/>
      <c r="AU159" s="266"/>
      <c r="AV159" s="266"/>
      <c r="AW159" s="266"/>
      <c r="AX159" s="266"/>
      <c r="AY159" s="266"/>
      <c r="AZ159" s="266"/>
      <c r="BA159" s="266"/>
      <c r="BB159" s="266"/>
      <c r="BC159" s="266"/>
      <c r="BD159" s="266"/>
      <c r="BE159" s="266"/>
      <c r="BF159" s="266"/>
      <c r="BG159" s="266"/>
      <c r="BH159" s="266"/>
      <c r="BI159" s="266"/>
      <c r="BJ159" s="266"/>
      <c r="BK159" s="266"/>
      <c r="BL159" s="266"/>
      <c r="BM159" s="266"/>
      <c r="BN159" s="266"/>
      <c r="BO159" s="266"/>
      <c r="BP159" s="266"/>
      <c r="BQ159" s="266"/>
      <c r="BR159" s="266"/>
      <c r="BS159" s="266"/>
      <c r="BT159" s="266"/>
      <c r="BU159" s="266"/>
      <c r="BV159" s="266"/>
      <c r="BW159" s="266"/>
      <c r="BX159" s="266"/>
      <c r="BY159" s="266"/>
      <c r="BZ159" s="266"/>
      <c r="CA159" s="266"/>
      <c r="CB159" s="266"/>
      <c r="CC159" s="266"/>
      <c r="CD159" s="266"/>
      <c r="CE159" s="266"/>
      <c r="CF159" s="266"/>
      <c r="CG159" s="266"/>
      <c r="CH159" s="266"/>
      <c r="CI159" s="266"/>
      <c r="CJ159" s="266"/>
      <c r="CK159" s="266"/>
      <c r="CL159" s="266"/>
      <c r="CM159" s="266"/>
      <c r="CN159" s="266"/>
      <c r="CO159" s="266"/>
      <c r="CP159" s="266"/>
      <c r="CQ159" s="266"/>
      <c r="CR159" s="266"/>
      <c r="CS159" s="266"/>
      <c r="CT159" s="266"/>
      <c r="CU159" s="266"/>
      <c r="CV159" s="266"/>
      <c r="CW159" s="266"/>
      <c r="CX159" s="266"/>
      <c r="CY159" s="266"/>
      <c r="CZ159" s="266"/>
      <c r="DA159" s="266"/>
      <c r="DB159" s="266"/>
      <c r="DC159" s="266"/>
      <c r="DD159" s="266"/>
      <c r="DE159" s="266"/>
      <c r="DF159" s="266"/>
      <c r="DG159" s="266"/>
      <c r="DH159" s="266"/>
      <c r="DI159" s="266"/>
      <c r="DJ159" s="266"/>
      <c r="DK159" s="266"/>
      <c r="DL159" s="266"/>
    </row>
    <row r="160" spans="1:116" x14ac:dyDescent="0.35">
      <c r="A160" s="267" t="s">
        <v>10330</v>
      </c>
      <c r="B160" s="268" t="s">
        <v>10331</v>
      </c>
      <c r="C160" s="271" t="s">
        <v>17</v>
      </c>
      <c r="D160" s="272" t="s">
        <v>17</v>
      </c>
      <c r="E160" s="271" t="s">
        <v>17</v>
      </c>
      <c r="F160" s="271" t="s">
        <v>17</v>
      </c>
      <c r="G160" s="271" t="s">
        <v>17</v>
      </c>
      <c r="H160" s="271" t="s">
        <v>17</v>
      </c>
      <c r="I160" s="272" t="s">
        <v>17</v>
      </c>
      <c r="J160" s="272" t="str">
        <f>IFERROR(VLOOKUP($B160,'Core Indicators'!$E$3:$EU$906,147,FALSE),"x")</f>
        <v>x</v>
      </c>
      <c r="K160" s="273">
        <v>0.53302335700000003</v>
      </c>
      <c r="L160" s="271" t="s">
        <v>17</v>
      </c>
      <c r="M160" s="272" t="s">
        <v>17</v>
      </c>
      <c r="N160" s="272" t="s">
        <v>17</v>
      </c>
      <c r="O160" s="272" t="str">
        <f>IFERROR(VLOOKUP(B160,'Core Indicators'!$E$3:$G$9906,3,FALSE),"x")</f>
        <v>x</v>
      </c>
      <c r="P160" s="272" t="s">
        <v>17</v>
      </c>
      <c r="Q160" s="266"/>
      <c r="R160" s="266"/>
      <c r="S160" s="266"/>
      <c r="T160" s="266"/>
      <c r="U160" s="266"/>
      <c r="V160" s="266"/>
      <c r="W160" s="266"/>
      <c r="X160" s="266"/>
      <c r="Y160" s="266"/>
      <c r="Z160" s="266"/>
      <c r="AA160" s="266"/>
      <c r="AB160" s="266"/>
      <c r="AC160" s="266"/>
      <c r="AD160" s="266"/>
      <c r="AE160" s="266"/>
      <c r="AF160" s="266"/>
      <c r="AG160" s="266"/>
      <c r="AH160" s="266"/>
      <c r="AI160" s="266"/>
      <c r="AJ160" s="266"/>
      <c r="AK160" s="266"/>
      <c r="AL160" s="266"/>
      <c r="AM160" s="266"/>
      <c r="AN160" s="266"/>
      <c r="AO160" s="266"/>
      <c r="AP160" s="266"/>
      <c r="AQ160" s="266"/>
      <c r="AR160" s="266"/>
      <c r="AS160" s="266"/>
      <c r="AT160" s="266"/>
      <c r="AU160" s="266"/>
      <c r="AV160" s="266"/>
      <c r="AW160" s="266"/>
      <c r="AX160" s="266"/>
      <c r="AY160" s="266"/>
      <c r="AZ160" s="266"/>
      <c r="BA160" s="266"/>
      <c r="BB160" s="266"/>
      <c r="BC160" s="266"/>
      <c r="BD160" s="266"/>
      <c r="BE160" s="266"/>
      <c r="BF160" s="266"/>
      <c r="BG160" s="266"/>
      <c r="BH160" s="266"/>
      <c r="BI160" s="266"/>
      <c r="BJ160" s="266"/>
      <c r="BK160" s="266"/>
      <c r="BL160" s="266"/>
      <c r="BM160" s="266"/>
      <c r="BN160" s="266"/>
      <c r="BO160" s="266"/>
      <c r="BP160" s="266"/>
      <c r="BQ160" s="266"/>
      <c r="BR160" s="266"/>
      <c r="BS160" s="266"/>
      <c r="BT160" s="266"/>
      <c r="BU160" s="266"/>
      <c r="BV160" s="266"/>
      <c r="BW160" s="266"/>
      <c r="BX160" s="266"/>
      <c r="BY160" s="266"/>
      <c r="BZ160" s="266"/>
      <c r="CA160" s="266"/>
      <c r="CB160" s="266"/>
      <c r="CC160" s="266"/>
      <c r="CD160" s="266"/>
      <c r="CE160" s="266"/>
      <c r="CF160" s="266"/>
      <c r="CG160" s="266"/>
      <c r="CH160" s="266"/>
      <c r="CI160" s="266"/>
      <c r="CJ160" s="266"/>
      <c r="CK160" s="266"/>
      <c r="CL160" s="266"/>
      <c r="CM160" s="266"/>
      <c r="CN160" s="266"/>
      <c r="CO160" s="266"/>
      <c r="CP160" s="266"/>
      <c r="CQ160" s="266"/>
      <c r="CR160" s="266"/>
      <c r="CS160" s="266"/>
      <c r="CT160" s="266"/>
      <c r="CU160" s="266"/>
      <c r="CV160" s="266"/>
      <c r="CW160" s="266"/>
      <c r="CX160" s="266"/>
      <c r="CY160" s="266"/>
      <c r="CZ160" s="266"/>
      <c r="DA160" s="266"/>
      <c r="DB160" s="266"/>
      <c r="DC160" s="266"/>
      <c r="DD160" s="266"/>
      <c r="DE160" s="266"/>
      <c r="DF160" s="266"/>
      <c r="DG160" s="266"/>
      <c r="DH160" s="266"/>
      <c r="DI160" s="266"/>
      <c r="DJ160" s="266"/>
      <c r="DK160" s="266"/>
      <c r="DL160" s="266"/>
    </row>
    <row r="161" spans="1:116" x14ac:dyDescent="0.35">
      <c r="A161" s="267" t="s">
        <v>44</v>
      </c>
      <c r="B161" s="268" t="s">
        <v>10332</v>
      </c>
      <c r="C161" s="271">
        <v>0</v>
      </c>
      <c r="D161" s="272">
        <v>0</v>
      </c>
      <c r="E161" s="271">
        <v>0</v>
      </c>
      <c r="F161" s="271">
        <v>2.5499999999999998</v>
      </c>
      <c r="G161" s="271" t="s">
        <v>17</v>
      </c>
      <c r="H161" s="271" t="s">
        <v>17</v>
      </c>
      <c r="I161" s="272">
        <v>3</v>
      </c>
      <c r="J161" s="272">
        <f>IFERROR(VLOOKUP($B161,'Core Indicators'!$E$3:$EU$906,147,FALSE),"x")</f>
        <v>4030</v>
      </c>
      <c r="K161" s="273">
        <v>-1.6610866790000001</v>
      </c>
      <c r="L161" s="271">
        <v>2.04</v>
      </c>
      <c r="M161" s="272">
        <v>3</v>
      </c>
      <c r="N161" s="272">
        <v>17</v>
      </c>
      <c r="O161" s="272">
        <f>IFERROR(VLOOKUP(B161,'Core Indicators'!$E$3:$G$9906,3,FALSE),"x")</f>
        <v>26524000</v>
      </c>
      <c r="P161" s="272">
        <v>120410</v>
      </c>
      <c r="Q161" s="266"/>
      <c r="R161" s="266"/>
      <c r="S161" s="266"/>
      <c r="T161" s="266"/>
      <c r="U161" s="266"/>
      <c r="V161" s="266"/>
      <c r="W161" s="266"/>
      <c r="X161" s="266"/>
      <c r="Y161" s="266"/>
      <c r="Z161" s="266"/>
      <c r="AA161" s="266"/>
      <c r="AB161" s="266"/>
      <c r="AC161" s="266"/>
      <c r="AD161" s="266"/>
      <c r="AE161" s="266"/>
      <c r="AF161" s="266"/>
      <c r="AG161" s="266"/>
      <c r="AH161" s="266"/>
      <c r="AI161" s="266"/>
      <c r="AJ161" s="266"/>
      <c r="AK161" s="266"/>
      <c r="AL161" s="266"/>
      <c r="AM161" s="266"/>
      <c r="AN161" s="266"/>
      <c r="AO161" s="266"/>
      <c r="AP161" s="266"/>
      <c r="AQ161" s="266"/>
      <c r="AR161" s="266"/>
      <c r="AS161" s="266"/>
      <c r="AT161" s="266"/>
      <c r="AU161" s="266"/>
      <c r="AV161" s="266"/>
      <c r="AW161" s="266"/>
      <c r="AX161" s="266"/>
      <c r="AY161" s="266"/>
      <c r="AZ161" s="266"/>
      <c r="BA161" s="266"/>
      <c r="BB161" s="266"/>
      <c r="BC161" s="266"/>
      <c r="BD161" s="266"/>
      <c r="BE161" s="266"/>
      <c r="BF161" s="266"/>
      <c r="BG161" s="266"/>
      <c r="BH161" s="266"/>
      <c r="BI161" s="266"/>
      <c r="BJ161" s="266"/>
      <c r="BK161" s="266"/>
      <c r="BL161" s="266"/>
      <c r="BM161" s="266"/>
      <c r="BN161" s="266"/>
      <c r="BO161" s="266"/>
      <c r="BP161" s="266"/>
      <c r="BQ161" s="266"/>
      <c r="BR161" s="266"/>
      <c r="BS161" s="266"/>
      <c r="BT161" s="266"/>
      <c r="BU161" s="266"/>
      <c r="BV161" s="266"/>
      <c r="BW161" s="266"/>
      <c r="BX161" s="266"/>
      <c r="BY161" s="266"/>
      <c r="BZ161" s="266"/>
      <c r="CA161" s="266"/>
      <c r="CB161" s="266"/>
      <c r="CC161" s="266"/>
      <c r="CD161" s="266"/>
      <c r="CE161" s="266"/>
      <c r="CF161" s="266"/>
      <c r="CG161" s="266"/>
      <c r="CH161" s="266"/>
      <c r="CI161" s="266"/>
      <c r="CJ161" s="266"/>
      <c r="CK161" s="266"/>
      <c r="CL161" s="266"/>
      <c r="CM161" s="266"/>
      <c r="CN161" s="266"/>
      <c r="CO161" s="266"/>
      <c r="CP161" s="266"/>
      <c r="CQ161" s="266"/>
      <c r="CR161" s="266"/>
      <c r="CS161" s="266"/>
      <c r="CT161" s="266"/>
      <c r="CU161" s="266"/>
      <c r="CV161" s="266"/>
      <c r="CW161" s="266"/>
      <c r="CX161" s="266"/>
      <c r="CY161" s="266"/>
      <c r="CZ161" s="266"/>
      <c r="DA161" s="266"/>
      <c r="DB161" s="266"/>
      <c r="DC161" s="266"/>
      <c r="DD161" s="266"/>
      <c r="DE161" s="266"/>
      <c r="DF161" s="266"/>
      <c r="DG161" s="266"/>
      <c r="DH161" s="266"/>
      <c r="DI161" s="266"/>
      <c r="DJ161" s="266"/>
      <c r="DK161" s="266"/>
      <c r="DL161" s="266"/>
    </row>
    <row r="162" spans="1:116" x14ac:dyDescent="0.35">
      <c r="A162" s="267" t="s">
        <v>10333</v>
      </c>
      <c r="B162" s="268" t="s">
        <v>10334</v>
      </c>
      <c r="C162" s="271">
        <v>0</v>
      </c>
      <c r="D162" s="272">
        <v>13</v>
      </c>
      <c r="E162" s="271">
        <v>0</v>
      </c>
      <c r="F162" s="271" t="s">
        <v>17</v>
      </c>
      <c r="G162" s="271">
        <v>8.0794128899999998E-2</v>
      </c>
      <c r="H162" s="271">
        <v>33.5</v>
      </c>
      <c r="I162" s="272">
        <v>0</v>
      </c>
      <c r="J162" s="272" t="str">
        <f>IFERROR(VLOOKUP($B162,'Core Indicators'!$E$3:$EU$906,147,FALSE),"x")</f>
        <v>x</v>
      </c>
      <c r="K162" s="273">
        <v>1.113929033</v>
      </c>
      <c r="L162" s="271" t="s">
        <v>17</v>
      </c>
      <c r="M162" s="272">
        <v>96</v>
      </c>
      <c r="N162" s="272">
        <v>61</v>
      </c>
      <c r="O162" s="272" t="str">
        <f>IFERROR(VLOOKUP(B162,'Core Indicators'!$E$3:$G$9906,3,FALSE),"x")</f>
        <v>x</v>
      </c>
      <c r="P162" s="272">
        <v>91605.6</v>
      </c>
      <c r="Q162" s="266"/>
      <c r="R162" s="266"/>
      <c r="S162" s="266"/>
      <c r="T162" s="266"/>
      <c r="U162" s="266"/>
      <c r="V162" s="266"/>
      <c r="W162" s="266"/>
      <c r="X162" s="266"/>
      <c r="Y162" s="266"/>
      <c r="Z162" s="266"/>
      <c r="AA162" s="266"/>
      <c r="AB162" s="266"/>
      <c r="AC162" s="266"/>
      <c r="AD162" s="266"/>
      <c r="AE162" s="266"/>
      <c r="AF162" s="266"/>
      <c r="AG162" s="266"/>
      <c r="AH162" s="266"/>
      <c r="AI162" s="266"/>
      <c r="AJ162" s="266"/>
      <c r="AK162" s="266"/>
      <c r="AL162" s="266"/>
      <c r="AM162" s="266"/>
      <c r="AN162" s="266"/>
      <c r="AO162" s="266"/>
      <c r="AP162" s="266"/>
      <c r="AQ162" s="266"/>
      <c r="AR162" s="266"/>
      <c r="AS162" s="266"/>
      <c r="AT162" s="266"/>
      <c r="AU162" s="266"/>
      <c r="AV162" s="266"/>
      <c r="AW162" s="266"/>
      <c r="AX162" s="266"/>
      <c r="AY162" s="266"/>
      <c r="AZ162" s="266"/>
      <c r="BA162" s="266"/>
      <c r="BB162" s="266"/>
      <c r="BC162" s="266"/>
      <c r="BD162" s="266"/>
      <c r="BE162" s="266"/>
      <c r="BF162" s="266"/>
      <c r="BG162" s="266"/>
      <c r="BH162" s="266"/>
      <c r="BI162" s="266"/>
      <c r="BJ162" s="266"/>
      <c r="BK162" s="266"/>
      <c r="BL162" s="266"/>
      <c r="BM162" s="266"/>
      <c r="BN162" s="266"/>
      <c r="BO162" s="266"/>
      <c r="BP162" s="266"/>
      <c r="BQ162" s="266"/>
      <c r="BR162" s="266"/>
      <c r="BS162" s="266"/>
      <c r="BT162" s="266"/>
      <c r="BU162" s="266"/>
      <c r="BV162" s="266"/>
      <c r="BW162" s="266"/>
      <c r="BX162" s="266"/>
      <c r="BY162" s="266"/>
      <c r="BZ162" s="266"/>
      <c r="CA162" s="266"/>
      <c r="CB162" s="266"/>
      <c r="CC162" s="266"/>
      <c r="CD162" s="266"/>
      <c r="CE162" s="266"/>
      <c r="CF162" s="266"/>
      <c r="CG162" s="266"/>
      <c r="CH162" s="266"/>
      <c r="CI162" s="266"/>
      <c r="CJ162" s="266"/>
      <c r="CK162" s="266"/>
      <c r="CL162" s="266"/>
      <c r="CM162" s="266"/>
      <c r="CN162" s="266"/>
      <c r="CO162" s="266"/>
      <c r="CP162" s="266"/>
      <c r="CQ162" s="266"/>
      <c r="CR162" s="266"/>
      <c r="CS162" s="266"/>
      <c r="CT162" s="266"/>
      <c r="CU162" s="266"/>
      <c r="CV162" s="266"/>
      <c r="CW162" s="266"/>
      <c r="CX162" s="266"/>
      <c r="CY162" s="266"/>
      <c r="CZ162" s="266"/>
      <c r="DA162" s="266"/>
      <c r="DB162" s="266"/>
      <c r="DC162" s="266"/>
      <c r="DD162" s="266"/>
      <c r="DE162" s="266"/>
      <c r="DF162" s="266"/>
      <c r="DG162" s="266"/>
      <c r="DH162" s="266"/>
      <c r="DI162" s="266"/>
      <c r="DJ162" s="266"/>
      <c r="DK162" s="266"/>
      <c r="DL162" s="266"/>
    </row>
    <row r="163" spans="1:116" x14ac:dyDescent="0.35">
      <c r="A163" s="267" t="s">
        <v>10335</v>
      </c>
      <c r="B163" s="268" t="s">
        <v>10336</v>
      </c>
      <c r="C163" s="271">
        <v>0.1065750135</v>
      </c>
      <c r="D163" s="272">
        <v>12</v>
      </c>
      <c r="E163" s="271">
        <v>1.7999999999999999E-2</v>
      </c>
      <c r="F163" s="271">
        <v>6.55</v>
      </c>
      <c r="G163" s="271">
        <v>0.4823245162</v>
      </c>
      <c r="H163" s="271">
        <v>45.1</v>
      </c>
      <c r="I163" s="272">
        <v>1</v>
      </c>
      <c r="J163" s="272" t="str">
        <f>IFERROR(VLOOKUP($B163,'Core Indicators'!$E$3:$EU$906,147,FALSE),"x")</f>
        <v>x</v>
      </c>
      <c r="K163" s="273">
        <v>-0.59054857500000002</v>
      </c>
      <c r="L163" s="271">
        <v>6.24</v>
      </c>
      <c r="M163" s="272">
        <v>63</v>
      </c>
      <c r="N163" s="272">
        <v>28</v>
      </c>
      <c r="O163" s="272" t="str">
        <f>IFERROR(VLOOKUP(B163,'Core Indicators'!$E$3:$G$9906,3,FALSE),"x")</f>
        <v>x</v>
      </c>
      <c r="P163" s="272">
        <v>397300</v>
      </c>
      <c r="Q163" s="266"/>
      <c r="R163" s="266"/>
      <c r="S163" s="266"/>
      <c r="T163" s="266"/>
      <c r="U163" s="266"/>
      <c r="V163" s="266"/>
      <c r="W163" s="266"/>
      <c r="X163" s="266"/>
      <c r="Y163" s="266"/>
      <c r="Z163" s="266"/>
      <c r="AA163" s="266"/>
      <c r="AB163" s="266"/>
      <c r="AC163" s="266"/>
      <c r="AD163" s="266"/>
      <c r="AE163" s="266"/>
      <c r="AF163" s="266"/>
      <c r="AG163" s="266"/>
      <c r="AH163" s="266"/>
      <c r="AI163" s="266"/>
      <c r="AJ163" s="266"/>
      <c r="AK163" s="266"/>
      <c r="AL163" s="266"/>
      <c r="AM163" s="266"/>
      <c r="AN163" s="266"/>
      <c r="AO163" s="266"/>
      <c r="AP163" s="266"/>
      <c r="AQ163" s="266"/>
      <c r="AR163" s="266"/>
      <c r="AS163" s="266"/>
      <c r="AT163" s="266"/>
      <c r="AU163" s="266"/>
      <c r="AV163" s="266"/>
      <c r="AW163" s="266"/>
      <c r="AX163" s="266"/>
      <c r="AY163" s="266"/>
      <c r="AZ163" s="266"/>
      <c r="BA163" s="266"/>
      <c r="BB163" s="266"/>
      <c r="BC163" s="266"/>
      <c r="BD163" s="266"/>
      <c r="BE163" s="266"/>
      <c r="BF163" s="266"/>
      <c r="BG163" s="266"/>
      <c r="BH163" s="266"/>
      <c r="BI163" s="266"/>
      <c r="BJ163" s="266"/>
      <c r="BK163" s="266"/>
      <c r="BL163" s="266"/>
      <c r="BM163" s="266"/>
      <c r="BN163" s="266"/>
      <c r="BO163" s="266"/>
      <c r="BP163" s="266"/>
      <c r="BQ163" s="266"/>
      <c r="BR163" s="266"/>
      <c r="BS163" s="266"/>
      <c r="BT163" s="266"/>
      <c r="BU163" s="266"/>
      <c r="BV163" s="266"/>
      <c r="BW163" s="266"/>
      <c r="BX163" s="266"/>
      <c r="BY163" s="266"/>
      <c r="BZ163" s="266"/>
      <c r="CA163" s="266"/>
      <c r="CB163" s="266"/>
      <c r="CC163" s="266"/>
      <c r="CD163" s="266"/>
      <c r="CE163" s="266"/>
      <c r="CF163" s="266"/>
      <c r="CG163" s="266"/>
      <c r="CH163" s="266"/>
      <c r="CI163" s="266"/>
      <c r="CJ163" s="266"/>
      <c r="CK163" s="266"/>
      <c r="CL163" s="266"/>
      <c r="CM163" s="266"/>
      <c r="CN163" s="266"/>
      <c r="CO163" s="266"/>
      <c r="CP163" s="266"/>
      <c r="CQ163" s="266"/>
      <c r="CR163" s="266"/>
      <c r="CS163" s="266"/>
      <c r="CT163" s="266"/>
      <c r="CU163" s="266"/>
      <c r="CV163" s="266"/>
      <c r="CW163" s="266"/>
      <c r="CX163" s="266"/>
      <c r="CY163" s="266"/>
      <c r="CZ163" s="266"/>
      <c r="DA163" s="266"/>
      <c r="DB163" s="266"/>
      <c r="DC163" s="266"/>
      <c r="DD163" s="266"/>
      <c r="DE163" s="266"/>
      <c r="DF163" s="266"/>
      <c r="DG163" s="266"/>
      <c r="DH163" s="266"/>
      <c r="DI163" s="266"/>
      <c r="DJ163" s="266"/>
      <c r="DK163" s="266"/>
      <c r="DL163" s="266"/>
    </row>
    <row r="164" spans="1:116" x14ac:dyDescent="0.35">
      <c r="A164" s="267" t="s">
        <v>1428</v>
      </c>
      <c r="B164" s="268" t="s">
        <v>10337</v>
      </c>
      <c r="C164" s="271">
        <v>0</v>
      </c>
      <c r="D164" s="272" t="s">
        <v>17</v>
      </c>
      <c r="E164" s="271">
        <v>0</v>
      </c>
      <c r="F164" s="271" t="s">
        <v>17</v>
      </c>
      <c r="G164" s="271" t="s">
        <v>17</v>
      </c>
      <c r="H164" s="271">
        <v>33.700000000000003</v>
      </c>
      <c r="I164" s="272">
        <v>1</v>
      </c>
      <c r="J164" s="272">
        <f>IFERROR(VLOOKUP($B164,'Core Indicators'!$E$3:$EU$906,147,FALSE),"x")</f>
        <v>7884</v>
      </c>
      <c r="K164" s="273">
        <v>-0.48548009990000002</v>
      </c>
      <c r="L164" s="271" t="s">
        <v>17</v>
      </c>
      <c r="M164" s="272">
        <v>11</v>
      </c>
      <c r="N164" s="272" t="s">
        <v>17</v>
      </c>
      <c r="O164" s="272">
        <f>IFERROR(VLOOKUP(B164,'Core Indicators'!$E$3:$G$9906,3,FALSE),"x")</f>
        <v>5544000</v>
      </c>
      <c r="P164" s="272">
        <v>6025</v>
      </c>
      <c r="Q164" s="266"/>
      <c r="R164" s="266"/>
      <c r="S164" s="266"/>
      <c r="T164" s="266"/>
      <c r="U164" s="266"/>
      <c r="V164" s="266"/>
      <c r="W164" s="266"/>
      <c r="X164" s="266"/>
      <c r="Y164" s="266"/>
      <c r="Z164" s="266"/>
      <c r="AA164" s="266"/>
      <c r="AB164" s="266"/>
      <c r="AC164" s="266"/>
      <c r="AD164" s="266"/>
      <c r="AE164" s="266"/>
      <c r="AF164" s="266"/>
      <c r="AG164" s="266"/>
      <c r="AH164" s="266"/>
      <c r="AI164" s="266"/>
      <c r="AJ164" s="266"/>
      <c r="AK164" s="266"/>
      <c r="AL164" s="266"/>
      <c r="AM164" s="266"/>
      <c r="AN164" s="266"/>
      <c r="AO164" s="266"/>
      <c r="AP164" s="266"/>
      <c r="AQ164" s="266"/>
      <c r="AR164" s="266"/>
      <c r="AS164" s="266"/>
      <c r="AT164" s="266"/>
      <c r="AU164" s="266"/>
      <c r="AV164" s="266"/>
      <c r="AW164" s="266"/>
      <c r="AX164" s="266"/>
      <c r="AY164" s="266"/>
      <c r="AZ164" s="266"/>
      <c r="BA164" s="266"/>
      <c r="BB164" s="266"/>
      <c r="BC164" s="266"/>
      <c r="BD164" s="266"/>
      <c r="BE164" s="266"/>
      <c r="BF164" s="266"/>
      <c r="BG164" s="266"/>
      <c r="BH164" s="266"/>
      <c r="BI164" s="266"/>
      <c r="BJ164" s="266"/>
      <c r="BK164" s="266"/>
      <c r="BL164" s="266"/>
      <c r="BM164" s="266"/>
      <c r="BN164" s="266"/>
      <c r="BO164" s="266"/>
      <c r="BP164" s="266"/>
      <c r="BQ164" s="266"/>
      <c r="BR164" s="266"/>
      <c r="BS164" s="266"/>
      <c r="BT164" s="266"/>
      <c r="BU164" s="266"/>
      <c r="BV164" s="266"/>
      <c r="BW164" s="266"/>
      <c r="BX164" s="266"/>
      <c r="BY164" s="266"/>
      <c r="BZ164" s="266"/>
      <c r="CA164" s="266"/>
      <c r="CB164" s="266"/>
      <c r="CC164" s="266"/>
      <c r="CD164" s="266"/>
      <c r="CE164" s="266"/>
      <c r="CF164" s="266"/>
      <c r="CG164" s="266"/>
      <c r="CH164" s="266"/>
      <c r="CI164" s="266"/>
      <c r="CJ164" s="266"/>
      <c r="CK164" s="266"/>
      <c r="CL164" s="266"/>
      <c r="CM164" s="266"/>
      <c r="CN164" s="266"/>
      <c r="CO164" s="266"/>
      <c r="CP164" s="266"/>
      <c r="CQ164" s="266"/>
      <c r="CR164" s="266"/>
      <c r="CS164" s="266"/>
      <c r="CT164" s="266"/>
      <c r="CU164" s="266"/>
      <c r="CV164" s="266"/>
      <c r="CW164" s="266"/>
      <c r="CX164" s="266"/>
      <c r="CY164" s="266"/>
      <c r="CZ164" s="266"/>
      <c r="DA164" s="266"/>
      <c r="DB164" s="266"/>
      <c r="DC164" s="266"/>
      <c r="DD164" s="266"/>
      <c r="DE164" s="266"/>
      <c r="DF164" s="266"/>
      <c r="DG164" s="266"/>
      <c r="DH164" s="266"/>
      <c r="DI164" s="266"/>
      <c r="DJ164" s="266"/>
      <c r="DK164" s="266"/>
      <c r="DL164" s="266"/>
    </row>
    <row r="165" spans="1:116" x14ac:dyDescent="0.35">
      <c r="A165" s="267" t="s">
        <v>10338</v>
      </c>
      <c r="B165" s="268" t="s">
        <v>10339</v>
      </c>
      <c r="C165" s="271">
        <v>0.98654400079999993</v>
      </c>
      <c r="D165" s="272">
        <v>2</v>
      </c>
      <c r="E165" s="271">
        <v>0</v>
      </c>
      <c r="F165" s="271">
        <v>3.95</v>
      </c>
      <c r="G165" s="271">
        <v>0.20243781869999999</v>
      </c>
      <c r="H165" s="271" t="s">
        <v>17</v>
      </c>
      <c r="I165" s="272">
        <v>0</v>
      </c>
      <c r="J165" s="272" t="str">
        <f>IFERROR(VLOOKUP($B165,'Core Indicators'!$E$3:$EU$906,147,FALSE),"x")</f>
        <v>x</v>
      </c>
      <c r="K165" s="273">
        <v>0.919315934</v>
      </c>
      <c r="L165" s="271">
        <v>5.81</v>
      </c>
      <c r="M165" s="272">
        <v>25</v>
      </c>
      <c r="N165" s="272">
        <v>58</v>
      </c>
      <c r="O165" s="272" t="str">
        <f>IFERROR(VLOOKUP(B165,'Core Indicators'!$E$3:$G$9906,3,FALSE),"x")</f>
        <v>x</v>
      </c>
      <c r="P165" s="272">
        <v>11490</v>
      </c>
      <c r="Q165" s="266"/>
      <c r="R165" s="266"/>
      <c r="S165" s="266"/>
      <c r="T165" s="266"/>
      <c r="U165" s="266"/>
      <c r="V165" s="266"/>
      <c r="W165" s="266"/>
      <c r="X165" s="266"/>
      <c r="Y165" s="266"/>
      <c r="Z165" s="266"/>
      <c r="AA165" s="266"/>
      <c r="AB165" s="266"/>
      <c r="AC165" s="266"/>
      <c r="AD165" s="266"/>
      <c r="AE165" s="266"/>
      <c r="AF165" s="266"/>
      <c r="AG165" s="266"/>
      <c r="AH165" s="266"/>
      <c r="AI165" s="266"/>
      <c r="AJ165" s="266"/>
      <c r="AK165" s="266"/>
      <c r="AL165" s="266"/>
      <c r="AM165" s="266"/>
      <c r="AN165" s="266"/>
      <c r="AO165" s="266"/>
      <c r="AP165" s="266"/>
      <c r="AQ165" s="266"/>
      <c r="AR165" s="266"/>
      <c r="AS165" s="266"/>
      <c r="AT165" s="266"/>
      <c r="AU165" s="266"/>
      <c r="AV165" s="266"/>
      <c r="AW165" s="266"/>
      <c r="AX165" s="266"/>
      <c r="AY165" s="266"/>
      <c r="AZ165" s="266"/>
      <c r="BA165" s="266"/>
      <c r="BB165" s="266"/>
      <c r="BC165" s="266"/>
      <c r="BD165" s="266"/>
      <c r="BE165" s="266"/>
      <c r="BF165" s="266"/>
      <c r="BG165" s="266"/>
      <c r="BH165" s="266"/>
      <c r="BI165" s="266"/>
      <c r="BJ165" s="266"/>
      <c r="BK165" s="266"/>
      <c r="BL165" s="266"/>
      <c r="BM165" s="266"/>
      <c r="BN165" s="266"/>
      <c r="BO165" s="266"/>
      <c r="BP165" s="266"/>
      <c r="BQ165" s="266"/>
      <c r="BR165" s="266"/>
      <c r="BS165" s="266"/>
      <c r="BT165" s="266"/>
      <c r="BU165" s="266"/>
      <c r="BV165" s="266"/>
      <c r="BW165" s="266"/>
      <c r="BX165" s="266"/>
      <c r="BY165" s="266"/>
      <c r="BZ165" s="266"/>
      <c r="CA165" s="266"/>
      <c r="CB165" s="266"/>
      <c r="CC165" s="266"/>
      <c r="CD165" s="266"/>
      <c r="CE165" s="266"/>
      <c r="CF165" s="266"/>
      <c r="CG165" s="266"/>
      <c r="CH165" s="266"/>
      <c r="CI165" s="266"/>
      <c r="CJ165" s="266"/>
      <c r="CK165" s="266"/>
      <c r="CL165" s="266"/>
      <c r="CM165" s="266"/>
      <c r="CN165" s="266"/>
      <c r="CO165" s="266"/>
      <c r="CP165" s="266"/>
      <c r="CQ165" s="266"/>
      <c r="CR165" s="266"/>
      <c r="CS165" s="266"/>
      <c r="CT165" s="266"/>
      <c r="CU165" s="266"/>
      <c r="CV165" s="266"/>
      <c r="CW165" s="266"/>
      <c r="CX165" s="266"/>
      <c r="CY165" s="266"/>
      <c r="CZ165" s="266"/>
      <c r="DA165" s="266"/>
      <c r="DB165" s="266"/>
      <c r="DC165" s="266"/>
      <c r="DD165" s="266"/>
      <c r="DE165" s="266"/>
      <c r="DF165" s="266"/>
      <c r="DG165" s="266"/>
      <c r="DH165" s="266"/>
      <c r="DI165" s="266"/>
      <c r="DJ165" s="266"/>
      <c r="DK165" s="266"/>
      <c r="DL165" s="266"/>
    </row>
    <row r="166" spans="1:116" x14ac:dyDescent="0.35">
      <c r="A166" s="267" t="s">
        <v>10340</v>
      </c>
      <c r="B166" s="268" t="s">
        <v>10341</v>
      </c>
      <c r="C166" s="271" t="s">
        <v>17</v>
      </c>
      <c r="D166" s="272" t="s">
        <v>17</v>
      </c>
      <c r="E166" s="271" t="s">
        <v>17</v>
      </c>
      <c r="F166" s="271" t="s">
        <v>17</v>
      </c>
      <c r="G166" s="271" t="s">
        <v>17</v>
      </c>
      <c r="H166" s="271" t="s">
        <v>17</v>
      </c>
      <c r="I166" s="272" t="s">
        <v>17</v>
      </c>
      <c r="J166" s="272" t="str">
        <f>IFERROR(VLOOKUP($B166,'Core Indicators'!$E$3:$EU$906,147,FALSE),"x")</f>
        <v>x</v>
      </c>
      <c r="K166" s="273">
        <v>0.69245392100000003</v>
      </c>
      <c r="L166" s="271" t="s">
        <v>17</v>
      </c>
      <c r="M166" s="272" t="s">
        <v>17</v>
      </c>
      <c r="N166" s="272" t="s">
        <v>17</v>
      </c>
      <c r="O166" s="272" t="str">
        <f>IFERROR(VLOOKUP(B166,'Core Indicators'!$E$3:$G$9906,3,FALSE),"x")</f>
        <v>x</v>
      </c>
      <c r="P166" s="272" t="s">
        <v>17</v>
      </c>
      <c r="Q166" s="266"/>
      <c r="R166" s="266"/>
      <c r="S166" s="266"/>
      <c r="T166" s="266"/>
      <c r="U166" s="266"/>
      <c r="V166" s="266"/>
      <c r="W166" s="266"/>
      <c r="X166" s="266"/>
      <c r="Y166" s="266"/>
      <c r="Z166" s="266"/>
      <c r="AA166" s="266"/>
      <c r="AB166" s="266"/>
      <c r="AC166" s="266"/>
      <c r="AD166" s="266"/>
      <c r="AE166" s="266"/>
      <c r="AF166" s="266"/>
      <c r="AG166" s="266"/>
      <c r="AH166" s="266"/>
      <c r="AI166" s="266"/>
      <c r="AJ166" s="266"/>
      <c r="AK166" s="266"/>
      <c r="AL166" s="266"/>
      <c r="AM166" s="266"/>
      <c r="AN166" s="266"/>
      <c r="AO166" s="266"/>
      <c r="AP166" s="266"/>
      <c r="AQ166" s="266"/>
      <c r="AR166" s="266"/>
      <c r="AS166" s="266"/>
      <c r="AT166" s="266"/>
      <c r="AU166" s="266"/>
      <c r="AV166" s="266"/>
      <c r="AW166" s="266"/>
      <c r="AX166" s="266"/>
      <c r="AY166" s="266"/>
      <c r="AZ166" s="266"/>
      <c r="BA166" s="266"/>
      <c r="BB166" s="266"/>
      <c r="BC166" s="266"/>
      <c r="BD166" s="266"/>
      <c r="BE166" s="266"/>
      <c r="BF166" s="266"/>
      <c r="BG166" s="266"/>
      <c r="BH166" s="266"/>
      <c r="BI166" s="266"/>
      <c r="BJ166" s="266"/>
      <c r="BK166" s="266"/>
      <c r="BL166" s="266"/>
      <c r="BM166" s="266"/>
      <c r="BN166" s="266"/>
      <c r="BO166" s="266"/>
      <c r="BP166" s="266"/>
      <c r="BQ166" s="266"/>
      <c r="BR166" s="266"/>
      <c r="BS166" s="266"/>
      <c r="BT166" s="266"/>
      <c r="BU166" s="266"/>
      <c r="BV166" s="266"/>
      <c r="BW166" s="266"/>
      <c r="BX166" s="266"/>
      <c r="BY166" s="266"/>
      <c r="BZ166" s="266"/>
      <c r="CA166" s="266"/>
      <c r="CB166" s="266"/>
      <c r="CC166" s="266"/>
      <c r="CD166" s="266"/>
      <c r="CE166" s="266"/>
      <c r="CF166" s="266"/>
      <c r="CG166" s="266"/>
      <c r="CH166" s="266"/>
      <c r="CI166" s="266"/>
      <c r="CJ166" s="266"/>
      <c r="CK166" s="266"/>
      <c r="CL166" s="266"/>
      <c r="CM166" s="266"/>
      <c r="CN166" s="266"/>
      <c r="CO166" s="266"/>
      <c r="CP166" s="266"/>
      <c r="CQ166" s="266"/>
      <c r="CR166" s="266"/>
      <c r="CS166" s="266"/>
      <c r="CT166" s="266"/>
      <c r="CU166" s="266"/>
      <c r="CV166" s="266"/>
      <c r="CW166" s="266"/>
      <c r="CX166" s="266"/>
      <c r="CY166" s="266"/>
      <c r="CZ166" s="266"/>
      <c r="DA166" s="266"/>
      <c r="DB166" s="266"/>
      <c r="DC166" s="266"/>
      <c r="DD166" s="266"/>
      <c r="DE166" s="266"/>
      <c r="DF166" s="266"/>
      <c r="DG166" s="266"/>
      <c r="DH166" s="266"/>
      <c r="DI166" s="266"/>
      <c r="DJ166" s="266"/>
      <c r="DK166" s="266"/>
      <c r="DL166" s="266"/>
    </row>
    <row r="167" spans="1:116" x14ac:dyDescent="0.35">
      <c r="A167" s="267" t="s">
        <v>10342</v>
      </c>
      <c r="B167" s="268" t="s">
        <v>10343</v>
      </c>
      <c r="C167" s="271" t="s">
        <v>17</v>
      </c>
      <c r="D167" s="272" t="s">
        <v>17</v>
      </c>
      <c r="E167" s="271" t="s">
        <v>17</v>
      </c>
      <c r="F167" s="271">
        <v>6.8</v>
      </c>
      <c r="G167" s="271" t="s">
        <v>17</v>
      </c>
      <c r="H167" s="271">
        <v>29</v>
      </c>
      <c r="I167" s="272" t="s">
        <v>17</v>
      </c>
      <c r="J167" s="272" t="str">
        <f>IFERROR(VLOOKUP($B167,'Core Indicators'!$E$3:$EU$906,147,FALSE),"x")</f>
        <v>x</v>
      </c>
      <c r="K167" s="273">
        <v>-0.366031259</v>
      </c>
      <c r="L167" s="271">
        <v>6.42</v>
      </c>
      <c r="M167" s="272">
        <v>60</v>
      </c>
      <c r="N167" s="272">
        <v>41</v>
      </c>
      <c r="O167" s="272" t="str">
        <f>IFERROR(VLOOKUP(B167,'Core Indicators'!$E$3:$G$9906,3,FALSE),"x")</f>
        <v>x</v>
      </c>
      <c r="P167" s="272" t="s">
        <v>17</v>
      </c>
      <c r="Q167" s="266"/>
      <c r="R167" s="266"/>
      <c r="S167" s="266"/>
      <c r="T167" s="266"/>
      <c r="U167" s="266"/>
      <c r="V167" s="266"/>
      <c r="W167" s="266"/>
      <c r="X167" s="266"/>
      <c r="Y167" s="266"/>
      <c r="Z167" s="266"/>
      <c r="AA167" s="266"/>
      <c r="AB167" s="266"/>
      <c r="AC167" s="266"/>
      <c r="AD167" s="266"/>
      <c r="AE167" s="266"/>
      <c r="AF167" s="266"/>
      <c r="AG167" s="266"/>
      <c r="AH167" s="266"/>
      <c r="AI167" s="266"/>
      <c r="AJ167" s="266"/>
      <c r="AK167" s="266"/>
      <c r="AL167" s="266"/>
      <c r="AM167" s="266"/>
      <c r="AN167" s="266"/>
      <c r="AO167" s="266"/>
      <c r="AP167" s="266"/>
      <c r="AQ167" s="266"/>
      <c r="AR167" s="266"/>
      <c r="AS167" s="266"/>
      <c r="AT167" s="266"/>
      <c r="AU167" s="266"/>
      <c r="AV167" s="266"/>
      <c r="AW167" s="266"/>
      <c r="AX167" s="266"/>
      <c r="AY167" s="266"/>
      <c r="AZ167" s="266"/>
      <c r="BA167" s="266"/>
      <c r="BB167" s="266"/>
      <c r="BC167" s="266"/>
      <c r="BD167" s="266"/>
      <c r="BE167" s="266"/>
      <c r="BF167" s="266"/>
      <c r="BG167" s="266"/>
      <c r="BH167" s="266"/>
      <c r="BI167" s="266"/>
      <c r="BJ167" s="266"/>
      <c r="BK167" s="266"/>
      <c r="BL167" s="266"/>
      <c r="BM167" s="266"/>
      <c r="BN167" s="266"/>
      <c r="BO167" s="266"/>
      <c r="BP167" s="266"/>
      <c r="BQ167" s="266"/>
      <c r="BR167" s="266"/>
      <c r="BS167" s="266"/>
      <c r="BT167" s="266"/>
      <c r="BU167" s="266"/>
      <c r="BV167" s="266"/>
      <c r="BW167" s="266"/>
      <c r="BX167" s="266"/>
      <c r="BY167" s="266"/>
      <c r="BZ167" s="266"/>
      <c r="CA167" s="266"/>
      <c r="CB167" s="266"/>
      <c r="CC167" s="266"/>
      <c r="CD167" s="266"/>
      <c r="CE167" s="266"/>
      <c r="CF167" s="266"/>
      <c r="CG167" s="266"/>
      <c r="CH167" s="266"/>
      <c r="CI167" s="266"/>
      <c r="CJ167" s="266"/>
      <c r="CK167" s="266"/>
      <c r="CL167" s="266"/>
      <c r="CM167" s="266"/>
      <c r="CN167" s="266"/>
      <c r="CO167" s="266"/>
      <c r="CP167" s="266"/>
      <c r="CQ167" s="266"/>
      <c r="CR167" s="266"/>
      <c r="CS167" s="266"/>
      <c r="CT167" s="266"/>
      <c r="CU167" s="266"/>
      <c r="CV167" s="266"/>
      <c r="CW167" s="266"/>
      <c r="CX167" s="266"/>
      <c r="CY167" s="266"/>
      <c r="CZ167" s="266"/>
      <c r="DA167" s="266"/>
      <c r="DB167" s="266"/>
      <c r="DC167" s="266"/>
      <c r="DD167" s="266"/>
      <c r="DE167" s="266"/>
      <c r="DF167" s="266"/>
      <c r="DG167" s="266"/>
      <c r="DH167" s="266"/>
      <c r="DI167" s="266"/>
      <c r="DJ167" s="266"/>
      <c r="DK167" s="266"/>
      <c r="DL167" s="266"/>
    </row>
    <row r="168" spans="1:116" x14ac:dyDescent="0.35">
      <c r="A168" s="267" t="s">
        <v>4626</v>
      </c>
      <c r="B168" s="268" t="s">
        <v>10344</v>
      </c>
      <c r="C168" s="271">
        <v>0.29808903580000001</v>
      </c>
      <c r="D168" s="272">
        <v>8</v>
      </c>
      <c r="E168" s="271">
        <v>2.7E-2</v>
      </c>
      <c r="F168" s="271">
        <v>7.65</v>
      </c>
      <c r="G168" s="271">
        <v>0.31603010729999997</v>
      </c>
      <c r="H168" s="271">
        <v>35.799999999999997</v>
      </c>
      <c r="I168" s="272">
        <v>0</v>
      </c>
      <c r="J168" s="272">
        <f>IFERROR(VLOOKUP($B168,'Core Indicators'!$E$3:$EU$906,147,FALSE),"x")</f>
        <v>0</v>
      </c>
      <c r="K168" s="273">
        <v>0.40415573100000002</v>
      </c>
      <c r="L168" s="271">
        <v>7.61</v>
      </c>
      <c r="M168" s="272">
        <v>83</v>
      </c>
      <c r="N168" s="272">
        <v>46</v>
      </c>
      <c r="O168" s="272">
        <f>IFERROR(VLOOKUP(B168,'Core Indicators'!$E$3:$G$9906,3,FALSE),"x")</f>
        <v>19229000</v>
      </c>
      <c r="P168" s="272">
        <v>230080</v>
      </c>
      <c r="Q168" s="266"/>
      <c r="R168" s="266"/>
      <c r="S168" s="266"/>
      <c r="T168" s="266"/>
      <c r="U168" s="266"/>
      <c r="V168" s="266"/>
      <c r="W168" s="266"/>
      <c r="X168" s="266"/>
      <c r="Y168" s="266"/>
      <c r="Z168" s="266"/>
      <c r="AA168" s="266"/>
      <c r="AB168" s="266"/>
      <c r="AC168" s="266"/>
      <c r="AD168" s="266"/>
      <c r="AE168" s="266"/>
      <c r="AF168" s="266"/>
      <c r="AG168" s="266"/>
      <c r="AH168" s="266"/>
      <c r="AI168" s="266"/>
      <c r="AJ168" s="266"/>
      <c r="AK168" s="266"/>
      <c r="AL168" s="266"/>
      <c r="AM168" s="266"/>
      <c r="AN168" s="266"/>
      <c r="AO168" s="266"/>
      <c r="AP168" s="266"/>
      <c r="AQ168" s="266"/>
      <c r="AR168" s="266"/>
      <c r="AS168" s="266"/>
      <c r="AT168" s="266"/>
      <c r="AU168" s="266"/>
      <c r="AV168" s="266"/>
      <c r="AW168" s="266"/>
      <c r="AX168" s="266"/>
      <c r="AY168" s="266"/>
      <c r="AZ168" s="266"/>
      <c r="BA168" s="266"/>
      <c r="BB168" s="266"/>
      <c r="BC168" s="266"/>
      <c r="BD168" s="266"/>
      <c r="BE168" s="266"/>
      <c r="BF168" s="266"/>
      <c r="BG168" s="266"/>
      <c r="BH168" s="266"/>
      <c r="BI168" s="266"/>
      <c r="BJ168" s="266"/>
      <c r="BK168" s="266"/>
      <c r="BL168" s="266"/>
      <c r="BM168" s="266"/>
      <c r="BN168" s="266"/>
      <c r="BO168" s="266"/>
      <c r="BP168" s="266"/>
      <c r="BQ168" s="266"/>
      <c r="BR168" s="266"/>
      <c r="BS168" s="266"/>
      <c r="BT168" s="266"/>
      <c r="BU168" s="266"/>
      <c r="BV168" s="266"/>
      <c r="BW168" s="266"/>
      <c r="BX168" s="266"/>
      <c r="BY168" s="266"/>
      <c r="BZ168" s="266"/>
      <c r="CA168" s="266"/>
      <c r="CB168" s="266"/>
      <c r="CC168" s="266"/>
      <c r="CD168" s="266"/>
      <c r="CE168" s="266"/>
      <c r="CF168" s="266"/>
      <c r="CG168" s="266"/>
      <c r="CH168" s="266"/>
      <c r="CI168" s="266"/>
      <c r="CJ168" s="266"/>
      <c r="CK168" s="266"/>
      <c r="CL168" s="266"/>
      <c r="CM168" s="266"/>
      <c r="CN168" s="266"/>
      <c r="CO168" s="266"/>
      <c r="CP168" s="266"/>
      <c r="CQ168" s="266"/>
      <c r="CR168" s="266"/>
      <c r="CS168" s="266"/>
      <c r="CT168" s="266"/>
      <c r="CU168" s="266"/>
      <c r="CV168" s="266"/>
      <c r="CW168" s="266"/>
      <c r="CX168" s="266"/>
      <c r="CY168" s="266"/>
      <c r="CZ168" s="266"/>
      <c r="DA168" s="266"/>
      <c r="DB168" s="266"/>
      <c r="DC168" s="266"/>
      <c r="DD168" s="266"/>
      <c r="DE168" s="266"/>
      <c r="DF168" s="266"/>
      <c r="DG168" s="266"/>
      <c r="DH168" s="266"/>
      <c r="DI168" s="266"/>
      <c r="DJ168" s="266"/>
      <c r="DK168" s="266"/>
      <c r="DL168" s="266"/>
    </row>
    <row r="169" spans="1:116" x14ac:dyDescent="0.35">
      <c r="A169" s="267" t="s">
        <v>3125</v>
      </c>
      <c r="B169" s="268" t="s">
        <v>10345</v>
      </c>
      <c r="C169" s="271">
        <v>0.34628793000000002</v>
      </c>
      <c r="D169" s="272">
        <v>2</v>
      </c>
      <c r="E169" s="271">
        <v>0.16450000000000001</v>
      </c>
      <c r="F169" s="271">
        <v>3.4333333330000002</v>
      </c>
      <c r="G169" s="271">
        <v>0.25525934649999998</v>
      </c>
      <c r="H169" s="271">
        <v>37.5</v>
      </c>
      <c r="I169" s="272">
        <v>3</v>
      </c>
      <c r="J169" s="272">
        <f>IFERROR(VLOOKUP($B169,'Core Indicators'!$E$3:$EU$906,147,FALSE),"x")</f>
        <v>3320</v>
      </c>
      <c r="K169" s="273">
        <v>-1.195294023</v>
      </c>
      <c r="L169" s="271">
        <v>4.18</v>
      </c>
      <c r="M169" s="272">
        <v>13</v>
      </c>
      <c r="N169" s="272">
        <v>26</v>
      </c>
      <c r="O169" s="272">
        <f>IFERROR(VLOOKUP(B169,'Core Indicators'!$E$3:$G$9906,3,FALSE),"x")</f>
        <v>145054000</v>
      </c>
      <c r="P169" s="272">
        <v>16376870</v>
      </c>
      <c r="Q169" s="266"/>
      <c r="R169" s="266"/>
      <c r="S169" s="266"/>
      <c r="T169" s="266"/>
      <c r="U169" s="266"/>
      <c r="V169" s="266"/>
      <c r="W169" s="266"/>
      <c r="X169" s="266"/>
      <c r="Y169" s="266"/>
      <c r="Z169" s="266"/>
      <c r="AA169" s="266"/>
      <c r="AB169" s="266"/>
      <c r="AC169" s="266"/>
      <c r="AD169" s="266"/>
      <c r="AE169" s="266"/>
      <c r="AF169" s="266"/>
      <c r="AG169" s="266"/>
      <c r="AH169" s="266"/>
      <c r="AI169" s="266"/>
      <c r="AJ169" s="266"/>
      <c r="AK169" s="266"/>
      <c r="AL169" s="266"/>
      <c r="AM169" s="266"/>
      <c r="AN169" s="266"/>
      <c r="AO169" s="266"/>
      <c r="AP169" s="266"/>
      <c r="AQ169" s="266"/>
      <c r="AR169" s="266"/>
      <c r="AS169" s="266"/>
      <c r="AT169" s="266"/>
      <c r="AU169" s="266"/>
      <c r="AV169" s="266"/>
      <c r="AW169" s="266"/>
      <c r="AX169" s="266"/>
      <c r="AY169" s="266"/>
      <c r="AZ169" s="266"/>
      <c r="BA169" s="266"/>
      <c r="BB169" s="266"/>
      <c r="BC169" s="266"/>
      <c r="BD169" s="266"/>
      <c r="BE169" s="266"/>
      <c r="BF169" s="266"/>
      <c r="BG169" s="266"/>
      <c r="BH169" s="266"/>
      <c r="BI169" s="266"/>
      <c r="BJ169" s="266"/>
      <c r="BK169" s="266"/>
      <c r="BL169" s="266"/>
      <c r="BM169" s="266"/>
      <c r="BN169" s="266"/>
      <c r="BO169" s="266"/>
      <c r="BP169" s="266"/>
      <c r="BQ169" s="266"/>
      <c r="BR169" s="266"/>
      <c r="BS169" s="266"/>
      <c r="BT169" s="266"/>
      <c r="BU169" s="266"/>
      <c r="BV169" s="266"/>
      <c r="BW169" s="266"/>
      <c r="BX169" s="266"/>
      <c r="BY169" s="266"/>
      <c r="BZ169" s="266"/>
      <c r="CA169" s="266"/>
      <c r="CB169" s="266"/>
      <c r="CC169" s="266"/>
      <c r="CD169" s="266"/>
      <c r="CE169" s="266"/>
      <c r="CF169" s="266"/>
      <c r="CG169" s="266"/>
      <c r="CH169" s="266"/>
      <c r="CI169" s="266"/>
      <c r="CJ169" s="266"/>
      <c r="CK169" s="266"/>
      <c r="CL169" s="266"/>
      <c r="CM169" s="266"/>
      <c r="CN169" s="266"/>
      <c r="CO169" s="266"/>
      <c r="CP169" s="266"/>
      <c r="CQ169" s="266"/>
      <c r="CR169" s="266"/>
      <c r="CS169" s="266"/>
      <c r="CT169" s="266"/>
      <c r="CU169" s="266"/>
      <c r="CV169" s="266"/>
      <c r="CW169" s="266"/>
      <c r="CX169" s="266"/>
      <c r="CY169" s="266"/>
      <c r="CZ169" s="266"/>
      <c r="DA169" s="266"/>
      <c r="DB169" s="266"/>
      <c r="DC169" s="266"/>
      <c r="DD169" s="266"/>
      <c r="DE169" s="266"/>
      <c r="DF169" s="266"/>
      <c r="DG169" s="266"/>
      <c r="DH169" s="266"/>
      <c r="DI169" s="266"/>
      <c r="DJ169" s="266"/>
      <c r="DK169" s="266"/>
      <c r="DL169" s="266"/>
    </row>
    <row r="170" spans="1:116" x14ac:dyDescent="0.35">
      <c r="A170" s="267" t="s">
        <v>209</v>
      </c>
      <c r="B170" s="268" t="s">
        <v>10346</v>
      </c>
      <c r="C170" s="271">
        <v>0.27190004229999998</v>
      </c>
      <c r="D170" s="272">
        <v>5</v>
      </c>
      <c r="E170" s="271">
        <v>0.84</v>
      </c>
      <c r="F170" s="271">
        <v>3.7833333329999999</v>
      </c>
      <c r="G170" s="271">
        <v>0.41238544770000002</v>
      </c>
      <c r="H170" s="271">
        <v>43.7</v>
      </c>
      <c r="I170" s="272">
        <v>3</v>
      </c>
      <c r="J170" s="272" t="str">
        <f>IFERROR(VLOOKUP($B170,'Core Indicators'!$E$3:$EU$906,147,FALSE),"x")</f>
        <v>x</v>
      </c>
      <c r="K170" s="273">
        <v>0.14646609099999999</v>
      </c>
      <c r="L170" s="271">
        <v>4.55</v>
      </c>
      <c r="M170" s="272">
        <v>23</v>
      </c>
      <c r="N170" s="272">
        <v>53</v>
      </c>
      <c r="O170" s="272">
        <f>IFERROR(VLOOKUP(B170,'Core Indicators'!$E$3:$G$9906,3,FALSE),"x")</f>
        <v>14508000</v>
      </c>
      <c r="P170" s="272">
        <v>24670</v>
      </c>
      <c r="Q170" s="266"/>
      <c r="R170" s="266"/>
      <c r="S170" s="266"/>
      <c r="T170" s="266"/>
      <c r="U170" s="266"/>
      <c r="V170" s="266"/>
      <c r="W170" s="266"/>
      <c r="X170" s="266"/>
      <c r="Y170" s="266"/>
      <c r="Z170" s="266"/>
      <c r="AA170" s="266"/>
      <c r="AB170" s="266"/>
      <c r="AC170" s="266"/>
      <c r="AD170" s="266"/>
      <c r="AE170" s="266"/>
      <c r="AF170" s="266"/>
      <c r="AG170" s="266"/>
      <c r="AH170" s="266"/>
      <c r="AI170" s="266"/>
      <c r="AJ170" s="266"/>
      <c r="AK170" s="266"/>
      <c r="AL170" s="266"/>
      <c r="AM170" s="266"/>
      <c r="AN170" s="266"/>
      <c r="AO170" s="266"/>
      <c r="AP170" s="266"/>
      <c r="AQ170" s="266"/>
      <c r="AR170" s="266"/>
      <c r="AS170" s="266"/>
      <c r="AT170" s="266"/>
      <c r="AU170" s="266"/>
      <c r="AV170" s="266"/>
      <c r="AW170" s="266"/>
      <c r="AX170" s="266"/>
      <c r="AY170" s="266"/>
      <c r="AZ170" s="266"/>
      <c r="BA170" s="266"/>
      <c r="BB170" s="266"/>
      <c r="BC170" s="266"/>
      <c r="BD170" s="266"/>
      <c r="BE170" s="266"/>
      <c r="BF170" s="266"/>
      <c r="BG170" s="266"/>
      <c r="BH170" s="266"/>
      <c r="BI170" s="266"/>
      <c r="BJ170" s="266"/>
      <c r="BK170" s="266"/>
      <c r="BL170" s="266"/>
      <c r="BM170" s="266"/>
      <c r="BN170" s="266"/>
      <c r="BO170" s="266"/>
      <c r="BP170" s="266"/>
      <c r="BQ170" s="266"/>
      <c r="BR170" s="266"/>
      <c r="BS170" s="266"/>
      <c r="BT170" s="266"/>
      <c r="BU170" s="266"/>
      <c r="BV170" s="266"/>
      <c r="BW170" s="266"/>
      <c r="BX170" s="266"/>
      <c r="BY170" s="266"/>
      <c r="BZ170" s="266"/>
      <c r="CA170" s="266"/>
      <c r="CB170" s="266"/>
      <c r="CC170" s="266"/>
      <c r="CD170" s="266"/>
      <c r="CE170" s="266"/>
      <c r="CF170" s="266"/>
      <c r="CG170" s="266"/>
      <c r="CH170" s="266"/>
      <c r="CI170" s="266"/>
      <c r="CJ170" s="266"/>
      <c r="CK170" s="266"/>
      <c r="CL170" s="266"/>
      <c r="CM170" s="266"/>
      <c r="CN170" s="266"/>
      <c r="CO170" s="266"/>
      <c r="CP170" s="266"/>
      <c r="CQ170" s="266"/>
      <c r="CR170" s="266"/>
      <c r="CS170" s="266"/>
      <c r="CT170" s="266"/>
      <c r="CU170" s="266"/>
      <c r="CV170" s="266"/>
      <c r="CW170" s="266"/>
      <c r="CX170" s="266"/>
      <c r="CY170" s="266"/>
      <c r="CZ170" s="266"/>
      <c r="DA170" s="266"/>
      <c r="DB170" s="266"/>
      <c r="DC170" s="266"/>
      <c r="DD170" s="266"/>
      <c r="DE170" s="266"/>
      <c r="DF170" s="266"/>
      <c r="DG170" s="266"/>
      <c r="DH170" s="266"/>
      <c r="DI170" s="266"/>
      <c r="DJ170" s="266"/>
      <c r="DK170" s="266"/>
      <c r="DL170" s="266"/>
    </row>
    <row r="171" spans="1:116" x14ac:dyDescent="0.35">
      <c r="A171" s="267" t="s">
        <v>10347</v>
      </c>
      <c r="B171" s="268" t="s">
        <v>10348</v>
      </c>
      <c r="C171" s="271">
        <v>0.77989999290000012</v>
      </c>
      <c r="D171" s="272">
        <v>0</v>
      </c>
      <c r="E171" s="271">
        <v>0.17</v>
      </c>
      <c r="F171" s="271">
        <v>2.733333333</v>
      </c>
      <c r="G171" s="271">
        <v>0.2235342192</v>
      </c>
      <c r="H171" s="271" t="s">
        <v>17</v>
      </c>
      <c r="I171" s="272">
        <v>4</v>
      </c>
      <c r="J171" s="272" t="str">
        <f>IFERROR(VLOOKUP($B171,'Core Indicators'!$E$3:$EU$906,147,FALSE),"x")</f>
        <v>x</v>
      </c>
      <c r="K171" s="273">
        <v>0.29062327700000001</v>
      </c>
      <c r="L171" s="271">
        <v>4.5999999999999996</v>
      </c>
      <c r="M171" s="272">
        <v>8</v>
      </c>
      <c r="N171" s="272">
        <v>52</v>
      </c>
      <c r="O171" s="272" t="str">
        <f>IFERROR(VLOOKUP(B171,'Core Indicators'!$E$3:$G$9906,3,FALSE),"x")</f>
        <v>x</v>
      </c>
      <c r="P171" s="272">
        <v>2149690</v>
      </c>
      <c r="Q171" s="266"/>
      <c r="R171" s="266"/>
      <c r="S171" s="266"/>
      <c r="T171" s="266"/>
      <c r="U171" s="266"/>
      <c r="V171" s="266"/>
      <c r="W171" s="266"/>
      <c r="X171" s="266"/>
      <c r="Y171" s="266"/>
      <c r="Z171" s="266"/>
      <c r="AA171" s="266"/>
      <c r="AB171" s="266"/>
      <c r="AC171" s="266"/>
      <c r="AD171" s="266"/>
      <c r="AE171" s="266"/>
      <c r="AF171" s="266"/>
      <c r="AG171" s="266"/>
      <c r="AH171" s="266"/>
      <c r="AI171" s="266"/>
      <c r="AJ171" s="266"/>
      <c r="AK171" s="266"/>
      <c r="AL171" s="266"/>
      <c r="AM171" s="266"/>
      <c r="AN171" s="266"/>
      <c r="AO171" s="266"/>
      <c r="AP171" s="266"/>
      <c r="AQ171" s="266"/>
      <c r="AR171" s="266"/>
      <c r="AS171" s="266"/>
      <c r="AT171" s="266"/>
      <c r="AU171" s="266"/>
      <c r="AV171" s="266"/>
      <c r="AW171" s="266"/>
      <c r="AX171" s="266"/>
      <c r="AY171" s="266"/>
      <c r="AZ171" s="266"/>
      <c r="BA171" s="266"/>
      <c r="BB171" s="266"/>
      <c r="BC171" s="266"/>
      <c r="BD171" s="266"/>
      <c r="BE171" s="266"/>
      <c r="BF171" s="266"/>
      <c r="BG171" s="266"/>
      <c r="BH171" s="266"/>
      <c r="BI171" s="266"/>
      <c r="BJ171" s="266"/>
      <c r="BK171" s="266"/>
      <c r="BL171" s="266"/>
      <c r="BM171" s="266"/>
      <c r="BN171" s="266"/>
      <c r="BO171" s="266"/>
      <c r="BP171" s="266"/>
      <c r="BQ171" s="266"/>
      <c r="BR171" s="266"/>
      <c r="BS171" s="266"/>
      <c r="BT171" s="266"/>
      <c r="BU171" s="266"/>
      <c r="BV171" s="266"/>
      <c r="BW171" s="266"/>
      <c r="BX171" s="266"/>
      <c r="BY171" s="266"/>
      <c r="BZ171" s="266"/>
      <c r="CA171" s="266"/>
      <c r="CB171" s="266"/>
      <c r="CC171" s="266"/>
      <c r="CD171" s="266"/>
      <c r="CE171" s="266"/>
      <c r="CF171" s="266"/>
      <c r="CG171" s="266"/>
      <c r="CH171" s="266"/>
      <c r="CI171" s="266"/>
      <c r="CJ171" s="266"/>
      <c r="CK171" s="266"/>
      <c r="CL171" s="266"/>
      <c r="CM171" s="266"/>
      <c r="CN171" s="266"/>
      <c r="CO171" s="266"/>
      <c r="CP171" s="266"/>
      <c r="CQ171" s="266"/>
      <c r="CR171" s="266"/>
      <c r="CS171" s="266"/>
      <c r="CT171" s="266"/>
      <c r="CU171" s="266"/>
      <c r="CV171" s="266"/>
      <c r="CW171" s="266"/>
      <c r="CX171" s="266"/>
      <c r="CY171" s="266"/>
      <c r="CZ171" s="266"/>
      <c r="DA171" s="266"/>
      <c r="DB171" s="266"/>
      <c r="DC171" s="266"/>
      <c r="DD171" s="266"/>
      <c r="DE171" s="266"/>
      <c r="DF171" s="266"/>
      <c r="DG171" s="266"/>
      <c r="DH171" s="266"/>
      <c r="DI171" s="266"/>
      <c r="DJ171" s="266"/>
      <c r="DK171" s="266"/>
      <c r="DL171" s="266"/>
    </row>
    <row r="172" spans="1:116" x14ac:dyDescent="0.35">
      <c r="A172" s="267" t="s">
        <v>224</v>
      </c>
      <c r="B172" s="268" t="s">
        <v>10349</v>
      </c>
      <c r="C172" s="271">
        <v>0.79894100540000001</v>
      </c>
      <c r="D172" s="272">
        <v>4</v>
      </c>
      <c r="E172" s="271">
        <v>0.55000000000000004</v>
      </c>
      <c r="F172" s="271">
        <v>2.0499999999999998</v>
      </c>
      <c r="G172" s="271">
        <v>0.56036181190000001</v>
      </c>
      <c r="H172" s="271">
        <v>34.200000000000003</v>
      </c>
      <c r="I172" s="272">
        <v>5</v>
      </c>
      <c r="J172" s="272">
        <f>IFERROR(VLOOKUP($B172,'Core Indicators'!$E$3:$EU$906,147,FALSE),"x")</f>
        <v>8677</v>
      </c>
      <c r="K172" s="273">
        <v>-1.2645250560000001</v>
      </c>
      <c r="L172" s="271">
        <v>1.92</v>
      </c>
      <c r="M172" s="272">
        <v>6</v>
      </c>
      <c r="N172" s="272">
        <v>20</v>
      </c>
      <c r="O172" s="272">
        <f>IFERROR(VLOOKUP(B172,'Core Indicators'!$E$3:$G$9906,3,FALSE),"x")</f>
        <v>50000000</v>
      </c>
      <c r="P172" s="272">
        <v>1868000</v>
      </c>
      <c r="Q172" s="266"/>
      <c r="R172" s="266"/>
      <c r="S172" s="266"/>
      <c r="T172" s="266"/>
      <c r="U172" s="266"/>
      <c r="V172" s="266"/>
      <c r="W172" s="266"/>
      <c r="X172" s="266"/>
      <c r="Y172" s="266"/>
      <c r="Z172" s="266"/>
      <c r="AA172" s="266"/>
      <c r="AB172" s="266"/>
      <c r="AC172" s="266"/>
      <c r="AD172" s="266"/>
      <c r="AE172" s="266"/>
      <c r="AF172" s="266"/>
      <c r="AG172" s="266"/>
      <c r="AH172" s="266"/>
      <c r="AI172" s="266"/>
      <c r="AJ172" s="266"/>
      <c r="AK172" s="266"/>
      <c r="AL172" s="266"/>
      <c r="AM172" s="266"/>
      <c r="AN172" s="266"/>
      <c r="AO172" s="266"/>
      <c r="AP172" s="266"/>
      <c r="AQ172" s="266"/>
      <c r="AR172" s="266"/>
      <c r="AS172" s="266"/>
      <c r="AT172" s="266"/>
      <c r="AU172" s="266"/>
      <c r="AV172" s="266"/>
      <c r="AW172" s="266"/>
      <c r="AX172" s="266"/>
      <c r="AY172" s="266"/>
      <c r="AZ172" s="266"/>
      <c r="BA172" s="266"/>
      <c r="BB172" s="266"/>
      <c r="BC172" s="266"/>
      <c r="BD172" s="266"/>
      <c r="BE172" s="266"/>
      <c r="BF172" s="266"/>
      <c r="BG172" s="266"/>
      <c r="BH172" s="266"/>
      <c r="BI172" s="266"/>
      <c r="BJ172" s="266"/>
      <c r="BK172" s="266"/>
      <c r="BL172" s="266"/>
      <c r="BM172" s="266"/>
      <c r="BN172" s="266"/>
      <c r="BO172" s="266"/>
      <c r="BP172" s="266"/>
      <c r="BQ172" s="266"/>
      <c r="BR172" s="266"/>
      <c r="BS172" s="266"/>
      <c r="BT172" s="266"/>
      <c r="BU172" s="266"/>
      <c r="BV172" s="266"/>
      <c r="BW172" s="266"/>
      <c r="BX172" s="266"/>
      <c r="BY172" s="266"/>
      <c r="BZ172" s="266"/>
      <c r="CA172" s="266"/>
      <c r="CB172" s="266"/>
      <c r="CC172" s="266"/>
      <c r="CD172" s="266"/>
      <c r="CE172" s="266"/>
      <c r="CF172" s="266"/>
      <c r="CG172" s="266"/>
      <c r="CH172" s="266"/>
      <c r="CI172" s="266"/>
      <c r="CJ172" s="266"/>
      <c r="CK172" s="266"/>
      <c r="CL172" s="266"/>
      <c r="CM172" s="266"/>
      <c r="CN172" s="266"/>
      <c r="CO172" s="266"/>
      <c r="CP172" s="266"/>
      <c r="CQ172" s="266"/>
      <c r="CR172" s="266"/>
      <c r="CS172" s="266"/>
      <c r="CT172" s="266"/>
      <c r="CU172" s="266"/>
      <c r="CV172" s="266"/>
      <c r="CW172" s="266"/>
      <c r="CX172" s="266"/>
      <c r="CY172" s="266"/>
      <c r="CZ172" s="266"/>
      <c r="DA172" s="266"/>
      <c r="DB172" s="266"/>
      <c r="DC172" s="266"/>
      <c r="DD172" s="266"/>
      <c r="DE172" s="266"/>
      <c r="DF172" s="266"/>
      <c r="DG172" s="266"/>
      <c r="DH172" s="266"/>
      <c r="DI172" s="266"/>
      <c r="DJ172" s="266"/>
      <c r="DK172" s="266"/>
      <c r="DL172" s="266"/>
    </row>
    <row r="173" spans="1:116" x14ac:dyDescent="0.35">
      <c r="A173" s="267" t="s">
        <v>32</v>
      </c>
      <c r="B173" s="268" t="s">
        <v>10350</v>
      </c>
      <c r="C173" s="271">
        <v>0.72594999450000008</v>
      </c>
      <c r="D173" s="272">
        <v>9</v>
      </c>
      <c r="E173" s="271">
        <v>0</v>
      </c>
      <c r="F173" s="271">
        <v>6.9</v>
      </c>
      <c r="G173" s="271">
        <v>0.52272520759999996</v>
      </c>
      <c r="H173" s="271">
        <v>40.299999999999997</v>
      </c>
      <c r="I173" s="272">
        <v>3</v>
      </c>
      <c r="J173" s="272">
        <f>IFERROR(VLOOKUP($B173,'Core Indicators'!$E$3:$EU$906,147,FALSE),"x")</f>
        <v>15</v>
      </c>
      <c r="K173" s="273">
        <v>-0.262500226</v>
      </c>
      <c r="L173" s="271">
        <v>5.93</v>
      </c>
      <c r="M173" s="272">
        <v>67</v>
      </c>
      <c r="N173" s="272">
        <v>43</v>
      </c>
      <c r="O173" s="272">
        <f>IFERROR(VLOOKUP(B173,'Core Indicators'!$E$3:$G$9906,3,FALSE),"x")</f>
        <v>18032000</v>
      </c>
      <c r="P173" s="272">
        <v>192530</v>
      </c>
      <c r="Q173" s="266"/>
      <c r="R173" s="266"/>
      <c r="S173" s="266"/>
      <c r="T173" s="266"/>
      <c r="U173" s="266"/>
      <c r="V173" s="266"/>
      <c r="W173" s="266"/>
      <c r="X173" s="266"/>
      <c r="Y173" s="266"/>
      <c r="Z173" s="266"/>
      <c r="AA173" s="266"/>
      <c r="AB173" s="266"/>
      <c r="AC173" s="266"/>
      <c r="AD173" s="266"/>
      <c r="AE173" s="266"/>
      <c r="AF173" s="266"/>
      <c r="AG173" s="266"/>
      <c r="AH173" s="266"/>
      <c r="AI173" s="266"/>
      <c r="AJ173" s="266"/>
      <c r="AK173" s="266"/>
      <c r="AL173" s="266"/>
      <c r="AM173" s="266"/>
      <c r="AN173" s="266"/>
      <c r="AO173" s="266"/>
      <c r="AP173" s="266"/>
      <c r="AQ173" s="266"/>
      <c r="AR173" s="266"/>
      <c r="AS173" s="266"/>
      <c r="AT173" s="266"/>
      <c r="AU173" s="266"/>
      <c r="AV173" s="266"/>
      <c r="AW173" s="266"/>
      <c r="AX173" s="266"/>
      <c r="AY173" s="266"/>
      <c r="AZ173" s="266"/>
      <c r="BA173" s="266"/>
      <c r="BB173" s="266"/>
      <c r="BC173" s="266"/>
      <c r="BD173" s="266"/>
      <c r="BE173" s="266"/>
      <c r="BF173" s="266"/>
      <c r="BG173" s="266"/>
      <c r="BH173" s="266"/>
      <c r="BI173" s="266"/>
      <c r="BJ173" s="266"/>
      <c r="BK173" s="266"/>
      <c r="BL173" s="266"/>
      <c r="BM173" s="266"/>
      <c r="BN173" s="266"/>
      <c r="BO173" s="266"/>
      <c r="BP173" s="266"/>
      <c r="BQ173" s="266"/>
      <c r="BR173" s="266"/>
      <c r="BS173" s="266"/>
      <c r="BT173" s="266"/>
      <c r="BU173" s="266"/>
      <c r="BV173" s="266"/>
      <c r="BW173" s="266"/>
      <c r="BX173" s="266"/>
      <c r="BY173" s="266"/>
      <c r="BZ173" s="266"/>
      <c r="CA173" s="266"/>
      <c r="CB173" s="266"/>
      <c r="CC173" s="266"/>
      <c r="CD173" s="266"/>
      <c r="CE173" s="266"/>
      <c r="CF173" s="266"/>
      <c r="CG173" s="266"/>
      <c r="CH173" s="266"/>
      <c r="CI173" s="266"/>
      <c r="CJ173" s="266"/>
      <c r="CK173" s="266"/>
      <c r="CL173" s="266"/>
      <c r="CM173" s="266"/>
      <c r="CN173" s="266"/>
      <c r="CO173" s="266"/>
      <c r="CP173" s="266"/>
      <c r="CQ173" s="266"/>
      <c r="CR173" s="266"/>
      <c r="CS173" s="266"/>
      <c r="CT173" s="266"/>
      <c r="CU173" s="266"/>
      <c r="CV173" s="266"/>
      <c r="CW173" s="266"/>
      <c r="CX173" s="266"/>
      <c r="CY173" s="266"/>
      <c r="CZ173" s="266"/>
      <c r="DA173" s="266"/>
      <c r="DB173" s="266"/>
      <c r="DC173" s="266"/>
      <c r="DD173" s="266"/>
      <c r="DE173" s="266"/>
      <c r="DF173" s="266"/>
      <c r="DG173" s="266"/>
      <c r="DH173" s="266"/>
      <c r="DI173" s="266"/>
      <c r="DJ173" s="266"/>
      <c r="DK173" s="266"/>
      <c r="DL173" s="266"/>
    </row>
    <row r="174" spans="1:116" x14ac:dyDescent="0.35">
      <c r="A174" s="267" t="s">
        <v>10351</v>
      </c>
      <c r="B174" s="268" t="s">
        <v>10352</v>
      </c>
      <c r="C174" s="271">
        <v>0.42649998649999998</v>
      </c>
      <c r="D174" s="272">
        <v>6</v>
      </c>
      <c r="E174" s="271">
        <v>0</v>
      </c>
      <c r="F174" s="271">
        <v>5.4666666670000001</v>
      </c>
      <c r="G174" s="271">
        <v>6.4907686399999998E-2</v>
      </c>
      <c r="H174" s="271" t="s">
        <v>17</v>
      </c>
      <c r="I174" s="272">
        <v>0</v>
      </c>
      <c r="J174" s="272" t="str">
        <f>IFERROR(VLOOKUP($B174,'Core Indicators'!$E$3:$EU$906,147,FALSE),"x")</f>
        <v>x</v>
      </c>
      <c r="K174" s="273">
        <v>1.779277682</v>
      </c>
      <c r="L174" s="271">
        <v>7.22</v>
      </c>
      <c r="M174" s="272">
        <v>48</v>
      </c>
      <c r="N174" s="272">
        <v>83</v>
      </c>
      <c r="O174" s="272" t="str">
        <f>IFERROR(VLOOKUP(B174,'Core Indicators'!$E$3:$G$9906,3,FALSE),"x")</f>
        <v>x</v>
      </c>
      <c r="P174" s="272">
        <v>718</v>
      </c>
      <c r="Q174" s="266"/>
      <c r="R174" s="266"/>
      <c r="S174" s="266"/>
      <c r="T174" s="266"/>
      <c r="U174" s="266"/>
      <c r="V174" s="266"/>
      <c r="W174" s="266"/>
      <c r="X174" s="266"/>
      <c r="Y174" s="266"/>
      <c r="Z174" s="266"/>
      <c r="AA174" s="266"/>
      <c r="AB174" s="266"/>
      <c r="AC174" s="266"/>
      <c r="AD174" s="266"/>
      <c r="AE174" s="266"/>
      <c r="AF174" s="266"/>
      <c r="AG174" s="266"/>
      <c r="AH174" s="266"/>
      <c r="AI174" s="266"/>
      <c r="AJ174" s="266"/>
      <c r="AK174" s="266"/>
      <c r="AL174" s="266"/>
      <c r="AM174" s="266"/>
      <c r="AN174" s="266"/>
      <c r="AO174" s="266"/>
      <c r="AP174" s="266"/>
      <c r="AQ174" s="266"/>
      <c r="AR174" s="266"/>
      <c r="AS174" s="266"/>
      <c r="AT174" s="266"/>
      <c r="AU174" s="266"/>
      <c r="AV174" s="266"/>
      <c r="AW174" s="266"/>
      <c r="AX174" s="266"/>
      <c r="AY174" s="266"/>
      <c r="AZ174" s="266"/>
      <c r="BA174" s="266"/>
      <c r="BB174" s="266"/>
      <c r="BC174" s="266"/>
      <c r="BD174" s="266"/>
      <c r="BE174" s="266"/>
      <c r="BF174" s="266"/>
      <c r="BG174" s="266"/>
      <c r="BH174" s="266"/>
      <c r="BI174" s="266"/>
      <c r="BJ174" s="266"/>
      <c r="BK174" s="266"/>
      <c r="BL174" s="266"/>
      <c r="BM174" s="266"/>
      <c r="BN174" s="266"/>
      <c r="BO174" s="266"/>
      <c r="BP174" s="266"/>
      <c r="BQ174" s="266"/>
      <c r="BR174" s="266"/>
      <c r="BS174" s="266"/>
      <c r="BT174" s="266"/>
      <c r="BU174" s="266"/>
      <c r="BV174" s="266"/>
      <c r="BW174" s="266"/>
      <c r="BX174" s="266"/>
      <c r="BY174" s="266"/>
      <c r="BZ174" s="266"/>
      <c r="CA174" s="266"/>
      <c r="CB174" s="266"/>
      <c r="CC174" s="266"/>
      <c r="CD174" s="266"/>
      <c r="CE174" s="266"/>
      <c r="CF174" s="266"/>
      <c r="CG174" s="266"/>
      <c r="CH174" s="266"/>
      <c r="CI174" s="266"/>
      <c r="CJ174" s="266"/>
      <c r="CK174" s="266"/>
      <c r="CL174" s="266"/>
      <c r="CM174" s="266"/>
      <c r="CN174" s="266"/>
      <c r="CO174" s="266"/>
      <c r="CP174" s="266"/>
      <c r="CQ174" s="266"/>
      <c r="CR174" s="266"/>
      <c r="CS174" s="266"/>
      <c r="CT174" s="266"/>
      <c r="CU174" s="266"/>
      <c r="CV174" s="266"/>
      <c r="CW174" s="266"/>
      <c r="CX174" s="266"/>
      <c r="CY174" s="266"/>
      <c r="CZ174" s="266"/>
      <c r="DA174" s="266"/>
      <c r="DB174" s="266"/>
      <c r="DC174" s="266"/>
      <c r="DD174" s="266"/>
      <c r="DE174" s="266"/>
      <c r="DF174" s="266"/>
      <c r="DG174" s="266"/>
      <c r="DH174" s="266"/>
      <c r="DI174" s="266"/>
      <c r="DJ174" s="266"/>
      <c r="DK174" s="266"/>
      <c r="DL174" s="266"/>
    </row>
    <row r="175" spans="1:116" x14ac:dyDescent="0.35">
      <c r="A175" s="267" t="s">
        <v>10353</v>
      </c>
      <c r="B175" s="268" t="s">
        <v>10354</v>
      </c>
      <c r="C175" s="271">
        <v>0</v>
      </c>
      <c r="D175" s="272">
        <v>12</v>
      </c>
      <c r="E175" s="271">
        <v>0</v>
      </c>
      <c r="F175" s="271" t="s">
        <v>17</v>
      </c>
      <c r="G175" s="271" t="s">
        <v>17</v>
      </c>
      <c r="H175" s="271">
        <v>37.1</v>
      </c>
      <c r="I175" s="272">
        <v>0</v>
      </c>
      <c r="J175" s="272" t="str">
        <f>IFERROR(VLOOKUP($B175,'Core Indicators'!$E$3:$EU$906,147,FALSE),"x")</f>
        <v>x</v>
      </c>
      <c r="K175" s="273">
        <v>-0.24193236200000001</v>
      </c>
      <c r="L175" s="271" t="s">
        <v>17</v>
      </c>
      <c r="M175" s="272">
        <v>75</v>
      </c>
      <c r="N175" s="272">
        <v>43</v>
      </c>
      <c r="O175" s="272" t="str">
        <f>IFERROR(VLOOKUP(B175,'Core Indicators'!$E$3:$G$9906,3,FALSE),"x")</f>
        <v>x</v>
      </c>
      <c r="P175" s="272">
        <v>27990</v>
      </c>
      <c r="Q175" s="266"/>
      <c r="R175" s="266"/>
      <c r="S175" s="266"/>
      <c r="T175" s="266"/>
      <c r="U175" s="266"/>
      <c r="V175" s="266"/>
      <c r="W175" s="266"/>
      <c r="X175" s="266"/>
      <c r="Y175" s="266"/>
      <c r="Z175" s="266"/>
      <c r="AA175" s="266"/>
      <c r="AB175" s="266"/>
      <c r="AC175" s="266"/>
      <c r="AD175" s="266"/>
      <c r="AE175" s="266"/>
      <c r="AF175" s="266"/>
      <c r="AG175" s="266"/>
      <c r="AH175" s="266"/>
      <c r="AI175" s="266"/>
      <c r="AJ175" s="266"/>
      <c r="AK175" s="266"/>
      <c r="AL175" s="266"/>
      <c r="AM175" s="266"/>
      <c r="AN175" s="266"/>
      <c r="AO175" s="266"/>
      <c r="AP175" s="266"/>
      <c r="AQ175" s="266"/>
      <c r="AR175" s="266"/>
      <c r="AS175" s="266"/>
      <c r="AT175" s="266"/>
      <c r="AU175" s="266"/>
      <c r="AV175" s="266"/>
      <c r="AW175" s="266"/>
      <c r="AX175" s="266"/>
      <c r="AY175" s="266"/>
      <c r="AZ175" s="266"/>
      <c r="BA175" s="266"/>
      <c r="BB175" s="266"/>
      <c r="BC175" s="266"/>
      <c r="BD175" s="266"/>
      <c r="BE175" s="266"/>
      <c r="BF175" s="266"/>
      <c r="BG175" s="266"/>
      <c r="BH175" s="266"/>
      <c r="BI175" s="266"/>
      <c r="BJ175" s="266"/>
      <c r="BK175" s="266"/>
      <c r="BL175" s="266"/>
      <c r="BM175" s="266"/>
      <c r="BN175" s="266"/>
      <c r="BO175" s="266"/>
      <c r="BP175" s="266"/>
      <c r="BQ175" s="266"/>
      <c r="BR175" s="266"/>
      <c r="BS175" s="266"/>
      <c r="BT175" s="266"/>
      <c r="BU175" s="266"/>
      <c r="BV175" s="266"/>
      <c r="BW175" s="266"/>
      <c r="BX175" s="266"/>
      <c r="BY175" s="266"/>
      <c r="BZ175" s="266"/>
      <c r="CA175" s="266"/>
      <c r="CB175" s="266"/>
      <c r="CC175" s="266"/>
      <c r="CD175" s="266"/>
      <c r="CE175" s="266"/>
      <c r="CF175" s="266"/>
      <c r="CG175" s="266"/>
      <c r="CH175" s="266"/>
      <c r="CI175" s="266"/>
      <c r="CJ175" s="266"/>
      <c r="CK175" s="266"/>
      <c r="CL175" s="266"/>
      <c r="CM175" s="266"/>
      <c r="CN175" s="266"/>
      <c r="CO175" s="266"/>
      <c r="CP175" s="266"/>
      <c r="CQ175" s="266"/>
      <c r="CR175" s="266"/>
      <c r="CS175" s="266"/>
      <c r="CT175" s="266"/>
      <c r="CU175" s="266"/>
      <c r="CV175" s="266"/>
      <c r="CW175" s="266"/>
      <c r="CX175" s="266"/>
      <c r="CY175" s="266"/>
      <c r="CZ175" s="266"/>
      <c r="DA175" s="266"/>
      <c r="DB175" s="266"/>
      <c r="DC175" s="266"/>
      <c r="DD175" s="266"/>
      <c r="DE175" s="266"/>
      <c r="DF175" s="266"/>
      <c r="DG175" s="266"/>
      <c r="DH175" s="266"/>
      <c r="DI175" s="266"/>
      <c r="DJ175" s="266"/>
      <c r="DK175" s="266"/>
      <c r="DL175" s="266"/>
    </row>
    <row r="176" spans="1:116" x14ac:dyDescent="0.35">
      <c r="A176" s="267" t="s">
        <v>10355</v>
      </c>
      <c r="B176" s="268" t="s">
        <v>10356</v>
      </c>
      <c r="C176" s="271">
        <v>0.8110999861</v>
      </c>
      <c r="D176" s="272">
        <v>7</v>
      </c>
      <c r="E176" s="271">
        <v>0.37</v>
      </c>
      <c r="F176" s="271">
        <v>5.85</v>
      </c>
      <c r="G176" s="271">
        <v>0.64374360080000004</v>
      </c>
      <c r="H176" s="271">
        <v>35.700000000000003</v>
      </c>
      <c r="I176" s="272">
        <v>3</v>
      </c>
      <c r="J176" s="272" t="str">
        <f>IFERROR(VLOOKUP($B176,'Core Indicators'!$E$3:$EU$906,147,FALSE),"x")</f>
        <v>x</v>
      </c>
      <c r="K176" s="273">
        <v>-0.82864892499999998</v>
      </c>
      <c r="L176" s="271">
        <v>5.05</v>
      </c>
      <c r="M176" s="272">
        <v>60</v>
      </c>
      <c r="N176" s="272">
        <v>35</v>
      </c>
      <c r="O176" s="272" t="str">
        <f>IFERROR(VLOOKUP(B176,'Core Indicators'!$E$3:$G$9906,3,FALSE),"x")</f>
        <v>x</v>
      </c>
      <c r="P176" s="272">
        <v>72180</v>
      </c>
      <c r="Q176" s="266"/>
      <c r="R176" s="266"/>
      <c r="S176" s="266"/>
      <c r="T176" s="266"/>
      <c r="U176" s="266"/>
      <c r="V176" s="266"/>
      <c r="W176" s="266"/>
      <c r="X176" s="266"/>
      <c r="Y176" s="266"/>
      <c r="Z176" s="266"/>
      <c r="AA176" s="266"/>
      <c r="AB176" s="266"/>
      <c r="AC176" s="266"/>
      <c r="AD176" s="266"/>
      <c r="AE176" s="266"/>
      <c r="AF176" s="266"/>
      <c r="AG176" s="266"/>
      <c r="AH176" s="266"/>
      <c r="AI176" s="266"/>
      <c r="AJ176" s="266"/>
      <c r="AK176" s="266"/>
      <c r="AL176" s="266"/>
      <c r="AM176" s="266"/>
      <c r="AN176" s="266"/>
      <c r="AO176" s="266"/>
      <c r="AP176" s="266"/>
      <c r="AQ176" s="266"/>
      <c r="AR176" s="266"/>
      <c r="AS176" s="266"/>
      <c r="AT176" s="266"/>
      <c r="AU176" s="266"/>
      <c r="AV176" s="266"/>
      <c r="AW176" s="266"/>
      <c r="AX176" s="266"/>
      <c r="AY176" s="266"/>
      <c r="AZ176" s="266"/>
      <c r="BA176" s="266"/>
      <c r="BB176" s="266"/>
      <c r="BC176" s="266"/>
      <c r="BD176" s="266"/>
      <c r="BE176" s="266"/>
      <c r="BF176" s="266"/>
      <c r="BG176" s="266"/>
      <c r="BH176" s="266"/>
      <c r="BI176" s="266"/>
      <c r="BJ176" s="266"/>
      <c r="BK176" s="266"/>
      <c r="BL176" s="266"/>
      <c r="BM176" s="266"/>
      <c r="BN176" s="266"/>
      <c r="BO176" s="266"/>
      <c r="BP176" s="266"/>
      <c r="BQ176" s="266"/>
      <c r="BR176" s="266"/>
      <c r="BS176" s="266"/>
      <c r="BT176" s="266"/>
      <c r="BU176" s="266"/>
      <c r="BV176" s="266"/>
      <c r="BW176" s="266"/>
      <c r="BX176" s="266"/>
      <c r="BY176" s="266"/>
      <c r="BZ176" s="266"/>
      <c r="CA176" s="266"/>
      <c r="CB176" s="266"/>
      <c r="CC176" s="266"/>
      <c r="CD176" s="266"/>
      <c r="CE176" s="266"/>
      <c r="CF176" s="266"/>
      <c r="CG176" s="266"/>
      <c r="CH176" s="266"/>
      <c r="CI176" s="266"/>
      <c r="CJ176" s="266"/>
      <c r="CK176" s="266"/>
      <c r="CL176" s="266"/>
      <c r="CM176" s="266"/>
      <c r="CN176" s="266"/>
      <c r="CO176" s="266"/>
      <c r="CP176" s="266"/>
      <c r="CQ176" s="266"/>
      <c r="CR176" s="266"/>
      <c r="CS176" s="266"/>
      <c r="CT176" s="266"/>
      <c r="CU176" s="266"/>
      <c r="CV176" s="266"/>
      <c r="CW176" s="266"/>
      <c r="CX176" s="266"/>
      <c r="CY176" s="266"/>
      <c r="CZ176" s="266"/>
      <c r="DA176" s="266"/>
      <c r="DB176" s="266"/>
      <c r="DC176" s="266"/>
      <c r="DD176" s="266"/>
      <c r="DE176" s="266"/>
      <c r="DF176" s="266"/>
      <c r="DG176" s="266"/>
      <c r="DH176" s="266"/>
      <c r="DI176" s="266"/>
      <c r="DJ176" s="266"/>
      <c r="DK176" s="266"/>
      <c r="DL176" s="266"/>
    </row>
    <row r="177" spans="1:116" x14ac:dyDescent="0.35">
      <c r="A177" s="267" t="s">
        <v>1008</v>
      </c>
      <c r="B177" s="268" t="s">
        <v>10357</v>
      </c>
      <c r="C177" s="271">
        <v>0.18000004259999999</v>
      </c>
      <c r="D177" s="272">
        <v>12</v>
      </c>
      <c r="E177" s="271">
        <v>0</v>
      </c>
      <c r="F177" s="271">
        <v>5.266666667</v>
      </c>
      <c r="G177" s="271">
        <v>0.3970940348</v>
      </c>
      <c r="H177" s="271">
        <v>38.799999999999997</v>
      </c>
      <c r="I177" s="272">
        <v>3</v>
      </c>
      <c r="J177" s="272">
        <f>IFERROR(VLOOKUP($B177,'Core Indicators'!$E$3:$EU$906,147,FALSE),"x")</f>
        <v>10</v>
      </c>
      <c r="K177" s="273">
        <v>-0.74135392899999997</v>
      </c>
      <c r="L177" s="271">
        <v>5.69</v>
      </c>
      <c r="M177" s="272">
        <v>53</v>
      </c>
      <c r="N177" s="272">
        <v>31</v>
      </c>
      <c r="O177" s="272">
        <f>IFERROR(VLOOKUP(B177,'Core Indicators'!$E$3:$G$9906,3,FALSE),"x")</f>
        <v>6300000</v>
      </c>
      <c r="P177" s="272">
        <v>20720</v>
      </c>
      <c r="Q177" s="266"/>
      <c r="R177" s="266"/>
      <c r="S177" s="266"/>
      <c r="T177" s="266"/>
      <c r="U177" s="266"/>
      <c r="V177" s="266"/>
      <c r="W177" s="266"/>
      <c r="X177" s="266"/>
      <c r="Y177" s="266"/>
      <c r="Z177" s="266"/>
      <c r="AA177" s="266"/>
      <c r="AB177" s="266"/>
      <c r="AC177" s="266"/>
      <c r="AD177" s="266"/>
      <c r="AE177" s="266"/>
      <c r="AF177" s="266"/>
      <c r="AG177" s="266"/>
      <c r="AH177" s="266"/>
      <c r="AI177" s="266"/>
      <c r="AJ177" s="266"/>
      <c r="AK177" s="266"/>
      <c r="AL177" s="266"/>
      <c r="AM177" s="266"/>
      <c r="AN177" s="266"/>
      <c r="AO177" s="266"/>
      <c r="AP177" s="266"/>
      <c r="AQ177" s="266"/>
      <c r="AR177" s="266"/>
      <c r="AS177" s="266"/>
      <c r="AT177" s="266"/>
      <c r="AU177" s="266"/>
      <c r="AV177" s="266"/>
      <c r="AW177" s="266"/>
      <c r="AX177" s="266"/>
      <c r="AY177" s="266"/>
      <c r="AZ177" s="266"/>
      <c r="BA177" s="266"/>
      <c r="BB177" s="266"/>
      <c r="BC177" s="266"/>
      <c r="BD177" s="266"/>
      <c r="BE177" s="266"/>
      <c r="BF177" s="266"/>
      <c r="BG177" s="266"/>
      <c r="BH177" s="266"/>
      <c r="BI177" s="266"/>
      <c r="BJ177" s="266"/>
      <c r="BK177" s="266"/>
      <c r="BL177" s="266"/>
      <c r="BM177" s="266"/>
      <c r="BN177" s="266"/>
      <c r="BO177" s="266"/>
      <c r="BP177" s="266"/>
      <c r="BQ177" s="266"/>
      <c r="BR177" s="266"/>
      <c r="BS177" s="266"/>
      <c r="BT177" s="266"/>
      <c r="BU177" s="266"/>
      <c r="BV177" s="266"/>
      <c r="BW177" s="266"/>
      <c r="BX177" s="266"/>
      <c r="BY177" s="266"/>
      <c r="BZ177" s="266"/>
      <c r="CA177" s="266"/>
      <c r="CB177" s="266"/>
      <c r="CC177" s="266"/>
      <c r="CD177" s="266"/>
      <c r="CE177" s="266"/>
      <c r="CF177" s="266"/>
      <c r="CG177" s="266"/>
      <c r="CH177" s="266"/>
      <c r="CI177" s="266"/>
      <c r="CJ177" s="266"/>
      <c r="CK177" s="266"/>
      <c r="CL177" s="266"/>
      <c r="CM177" s="266"/>
      <c r="CN177" s="266"/>
      <c r="CO177" s="266"/>
      <c r="CP177" s="266"/>
      <c r="CQ177" s="266"/>
      <c r="CR177" s="266"/>
      <c r="CS177" s="266"/>
      <c r="CT177" s="266"/>
      <c r="CU177" s="266"/>
      <c r="CV177" s="266"/>
      <c r="CW177" s="266"/>
      <c r="CX177" s="266"/>
      <c r="CY177" s="266"/>
      <c r="CZ177" s="266"/>
      <c r="DA177" s="266"/>
      <c r="DB177" s="266"/>
      <c r="DC177" s="266"/>
      <c r="DD177" s="266"/>
      <c r="DE177" s="266"/>
      <c r="DF177" s="266"/>
      <c r="DG177" s="266"/>
      <c r="DH177" s="266"/>
      <c r="DI177" s="266"/>
      <c r="DJ177" s="266"/>
      <c r="DK177" s="266"/>
      <c r="DL177" s="266"/>
    </row>
    <row r="178" spans="1:116" x14ac:dyDescent="0.35">
      <c r="A178" s="267" t="s">
        <v>10358</v>
      </c>
      <c r="B178" s="268" t="s">
        <v>10359</v>
      </c>
      <c r="C178" s="271" t="s">
        <v>17</v>
      </c>
      <c r="D178" s="272" t="s">
        <v>17</v>
      </c>
      <c r="E178" s="271" t="s">
        <v>17</v>
      </c>
      <c r="F178" s="271" t="s">
        <v>17</v>
      </c>
      <c r="G178" s="271" t="s">
        <v>17</v>
      </c>
      <c r="H178" s="271" t="s">
        <v>17</v>
      </c>
      <c r="I178" s="272" t="s">
        <v>17</v>
      </c>
      <c r="J178" s="272" t="str">
        <f>IFERROR(VLOOKUP($B178,'Core Indicators'!$E$3:$EU$906,147,FALSE),"x")</f>
        <v>x</v>
      </c>
      <c r="K178" s="273">
        <v>1.7497817280000001</v>
      </c>
      <c r="L178" s="271" t="s">
        <v>17</v>
      </c>
      <c r="M178" s="272">
        <v>97</v>
      </c>
      <c r="N178" s="272" t="s">
        <v>17</v>
      </c>
      <c r="O178" s="272" t="str">
        <f>IFERROR(VLOOKUP(B178,'Core Indicators'!$E$3:$G$9906,3,FALSE),"x")</f>
        <v>x</v>
      </c>
      <c r="P178" s="272" t="s">
        <v>17</v>
      </c>
      <c r="Q178" s="266"/>
      <c r="R178" s="266"/>
      <c r="S178" s="266"/>
      <c r="T178" s="266"/>
      <c r="U178" s="266"/>
      <c r="V178" s="266"/>
      <c r="W178" s="266"/>
      <c r="X178" s="266"/>
      <c r="Y178" s="266"/>
      <c r="Z178" s="266"/>
      <c r="AA178" s="266"/>
      <c r="AB178" s="266"/>
      <c r="AC178" s="266"/>
      <c r="AD178" s="266"/>
      <c r="AE178" s="266"/>
      <c r="AF178" s="266"/>
      <c r="AG178" s="266"/>
      <c r="AH178" s="266"/>
      <c r="AI178" s="266"/>
      <c r="AJ178" s="266"/>
      <c r="AK178" s="266"/>
      <c r="AL178" s="266"/>
      <c r="AM178" s="266"/>
      <c r="AN178" s="266"/>
      <c r="AO178" s="266"/>
      <c r="AP178" s="266"/>
      <c r="AQ178" s="266"/>
      <c r="AR178" s="266"/>
      <c r="AS178" s="266"/>
      <c r="AT178" s="266"/>
      <c r="AU178" s="266"/>
      <c r="AV178" s="266"/>
      <c r="AW178" s="266"/>
      <c r="AX178" s="266"/>
      <c r="AY178" s="266"/>
      <c r="AZ178" s="266"/>
      <c r="BA178" s="266"/>
      <c r="BB178" s="266"/>
      <c r="BC178" s="266"/>
      <c r="BD178" s="266"/>
      <c r="BE178" s="266"/>
      <c r="BF178" s="266"/>
      <c r="BG178" s="266"/>
      <c r="BH178" s="266"/>
      <c r="BI178" s="266"/>
      <c r="BJ178" s="266"/>
      <c r="BK178" s="266"/>
      <c r="BL178" s="266"/>
      <c r="BM178" s="266"/>
      <c r="BN178" s="266"/>
      <c r="BO178" s="266"/>
      <c r="BP178" s="266"/>
      <c r="BQ178" s="266"/>
      <c r="BR178" s="266"/>
      <c r="BS178" s="266"/>
      <c r="BT178" s="266"/>
      <c r="BU178" s="266"/>
      <c r="BV178" s="266"/>
      <c r="BW178" s="266"/>
      <c r="BX178" s="266"/>
      <c r="BY178" s="266"/>
      <c r="BZ178" s="266"/>
      <c r="CA178" s="266"/>
      <c r="CB178" s="266"/>
      <c r="CC178" s="266"/>
      <c r="CD178" s="266"/>
      <c r="CE178" s="266"/>
      <c r="CF178" s="266"/>
      <c r="CG178" s="266"/>
      <c r="CH178" s="266"/>
      <c r="CI178" s="266"/>
      <c r="CJ178" s="266"/>
      <c r="CK178" s="266"/>
      <c r="CL178" s="266"/>
      <c r="CM178" s="266"/>
      <c r="CN178" s="266"/>
      <c r="CO178" s="266"/>
      <c r="CP178" s="266"/>
      <c r="CQ178" s="266"/>
      <c r="CR178" s="266"/>
      <c r="CS178" s="266"/>
      <c r="CT178" s="266"/>
      <c r="CU178" s="266"/>
      <c r="CV178" s="266"/>
      <c r="CW178" s="266"/>
      <c r="CX178" s="266"/>
      <c r="CY178" s="266"/>
      <c r="CZ178" s="266"/>
      <c r="DA178" s="266"/>
      <c r="DB178" s="266"/>
      <c r="DC178" s="266"/>
      <c r="DD178" s="266"/>
      <c r="DE178" s="266"/>
      <c r="DF178" s="266"/>
      <c r="DG178" s="266"/>
      <c r="DH178" s="266"/>
      <c r="DI178" s="266"/>
      <c r="DJ178" s="266"/>
      <c r="DK178" s="266"/>
      <c r="DL178" s="266"/>
    </row>
    <row r="179" spans="1:116" x14ac:dyDescent="0.35">
      <c r="A179" s="267" t="s">
        <v>1367</v>
      </c>
      <c r="B179" s="268" t="s">
        <v>10360</v>
      </c>
      <c r="C179" s="271">
        <v>0</v>
      </c>
      <c r="D179" s="272" t="s">
        <v>17</v>
      </c>
      <c r="E179" s="271">
        <v>0</v>
      </c>
      <c r="F179" s="271">
        <v>1.683333333</v>
      </c>
      <c r="G179" s="271" t="s">
        <v>17</v>
      </c>
      <c r="H179" s="271">
        <v>36.799999999999997</v>
      </c>
      <c r="I179" s="272">
        <v>5</v>
      </c>
      <c r="J179" s="272">
        <f>IFERROR(VLOOKUP($B179,'Core Indicators'!$E$3:$EU$906,147,FALSE),"x")</f>
        <v>2693</v>
      </c>
      <c r="K179" s="273">
        <v>-2.2868554589999999</v>
      </c>
      <c r="L179" s="271">
        <v>1.72</v>
      </c>
      <c r="M179" s="272">
        <v>8</v>
      </c>
      <c r="N179" s="272">
        <v>11</v>
      </c>
      <c r="O179" s="272">
        <f>IFERROR(VLOOKUP(B179,'Core Indicators'!$E$3:$G$9906,3,FALSE),"x")</f>
        <v>18700000</v>
      </c>
      <c r="P179" s="272">
        <v>627340</v>
      </c>
      <c r="Q179" s="266"/>
      <c r="R179" s="266"/>
      <c r="S179" s="266"/>
      <c r="T179" s="266"/>
      <c r="U179" s="266"/>
      <c r="V179" s="266"/>
      <c r="W179" s="266"/>
      <c r="X179" s="266"/>
      <c r="Y179" s="266"/>
      <c r="Z179" s="266"/>
      <c r="AA179" s="266"/>
      <c r="AB179" s="266"/>
      <c r="AC179" s="266"/>
      <c r="AD179" s="266"/>
      <c r="AE179" s="266"/>
      <c r="AF179" s="266"/>
      <c r="AG179" s="266"/>
      <c r="AH179" s="266"/>
      <c r="AI179" s="266"/>
      <c r="AJ179" s="266"/>
      <c r="AK179" s="266"/>
      <c r="AL179" s="266"/>
      <c r="AM179" s="266"/>
      <c r="AN179" s="266"/>
      <c r="AO179" s="266"/>
      <c r="AP179" s="266"/>
      <c r="AQ179" s="266"/>
      <c r="AR179" s="266"/>
      <c r="AS179" s="266"/>
      <c r="AT179" s="266"/>
      <c r="AU179" s="266"/>
      <c r="AV179" s="266"/>
      <c r="AW179" s="266"/>
      <c r="AX179" s="266"/>
      <c r="AY179" s="266"/>
      <c r="AZ179" s="266"/>
      <c r="BA179" s="266"/>
      <c r="BB179" s="266"/>
      <c r="BC179" s="266"/>
      <c r="BD179" s="266"/>
      <c r="BE179" s="266"/>
      <c r="BF179" s="266"/>
      <c r="BG179" s="266"/>
      <c r="BH179" s="266"/>
      <c r="BI179" s="266"/>
      <c r="BJ179" s="266"/>
      <c r="BK179" s="266"/>
      <c r="BL179" s="266"/>
      <c r="BM179" s="266"/>
      <c r="BN179" s="266"/>
      <c r="BO179" s="266"/>
      <c r="BP179" s="266"/>
      <c r="BQ179" s="266"/>
      <c r="BR179" s="266"/>
      <c r="BS179" s="266"/>
      <c r="BT179" s="266"/>
      <c r="BU179" s="266"/>
      <c r="BV179" s="266"/>
      <c r="BW179" s="266"/>
      <c r="BX179" s="266"/>
      <c r="BY179" s="266"/>
      <c r="BZ179" s="266"/>
      <c r="CA179" s="266"/>
      <c r="CB179" s="266"/>
      <c r="CC179" s="266"/>
      <c r="CD179" s="266"/>
      <c r="CE179" s="266"/>
      <c r="CF179" s="266"/>
      <c r="CG179" s="266"/>
      <c r="CH179" s="266"/>
      <c r="CI179" s="266"/>
      <c r="CJ179" s="266"/>
      <c r="CK179" s="266"/>
      <c r="CL179" s="266"/>
      <c r="CM179" s="266"/>
      <c r="CN179" s="266"/>
      <c r="CO179" s="266"/>
      <c r="CP179" s="266"/>
      <c r="CQ179" s="266"/>
      <c r="CR179" s="266"/>
      <c r="CS179" s="266"/>
      <c r="CT179" s="266"/>
      <c r="CU179" s="266"/>
      <c r="CV179" s="266"/>
      <c r="CW179" s="266"/>
      <c r="CX179" s="266"/>
      <c r="CY179" s="266"/>
      <c r="CZ179" s="266"/>
      <c r="DA179" s="266"/>
      <c r="DB179" s="266"/>
      <c r="DC179" s="266"/>
      <c r="DD179" s="266"/>
      <c r="DE179" s="266"/>
      <c r="DF179" s="266"/>
      <c r="DG179" s="266"/>
      <c r="DH179" s="266"/>
      <c r="DI179" s="266"/>
      <c r="DJ179" s="266"/>
      <c r="DK179" s="266"/>
      <c r="DL179" s="266"/>
    </row>
    <row r="180" spans="1:116" x14ac:dyDescent="0.35">
      <c r="A180" s="267" t="s">
        <v>10361</v>
      </c>
      <c r="B180" s="268" t="s">
        <v>10362</v>
      </c>
      <c r="C180" s="271">
        <v>0.29583300080000002</v>
      </c>
      <c r="D180" s="272">
        <v>8</v>
      </c>
      <c r="E180" s="271">
        <v>0</v>
      </c>
      <c r="F180" s="271">
        <v>6.05</v>
      </c>
      <c r="G180" s="271">
        <v>0.16149411559999999</v>
      </c>
      <c r="H180" s="271">
        <v>36.200000000000003</v>
      </c>
      <c r="I180" s="272">
        <v>3</v>
      </c>
      <c r="J180" s="272" t="str">
        <f>IFERROR(VLOOKUP($B180,'Core Indicators'!$E$3:$EU$906,147,FALSE),"x")</f>
        <v>x</v>
      </c>
      <c r="K180" s="273">
        <v>-0.113290347</v>
      </c>
      <c r="L180" s="271">
        <v>6.35</v>
      </c>
      <c r="M180" s="272">
        <v>57</v>
      </c>
      <c r="N180" s="272">
        <v>36</v>
      </c>
      <c r="O180" s="272" t="str">
        <f>IFERROR(VLOOKUP(B180,'Core Indicators'!$E$3:$G$9906,3,FALSE),"x")</f>
        <v>x</v>
      </c>
      <c r="P180" s="272">
        <v>84090</v>
      </c>
      <c r="Q180" s="266"/>
      <c r="R180" s="266"/>
      <c r="S180" s="266"/>
      <c r="T180" s="266"/>
      <c r="U180" s="266"/>
      <c r="V180" s="266"/>
      <c r="W180" s="266"/>
      <c r="X180" s="266"/>
      <c r="Y180" s="266"/>
      <c r="Z180" s="266"/>
      <c r="AA180" s="266"/>
      <c r="AB180" s="266"/>
      <c r="AC180" s="266"/>
      <c r="AD180" s="266"/>
      <c r="AE180" s="266"/>
      <c r="AF180" s="266"/>
      <c r="AG180" s="266"/>
      <c r="AH180" s="266"/>
      <c r="AI180" s="266"/>
      <c r="AJ180" s="266"/>
      <c r="AK180" s="266"/>
      <c r="AL180" s="266"/>
      <c r="AM180" s="266"/>
      <c r="AN180" s="266"/>
      <c r="AO180" s="266"/>
      <c r="AP180" s="266"/>
      <c r="AQ180" s="266"/>
      <c r="AR180" s="266"/>
      <c r="AS180" s="266"/>
      <c r="AT180" s="266"/>
      <c r="AU180" s="266"/>
      <c r="AV180" s="266"/>
      <c r="AW180" s="266"/>
      <c r="AX180" s="266"/>
      <c r="AY180" s="266"/>
      <c r="AZ180" s="266"/>
      <c r="BA180" s="266"/>
      <c r="BB180" s="266"/>
      <c r="BC180" s="266"/>
      <c r="BD180" s="266"/>
      <c r="BE180" s="266"/>
      <c r="BF180" s="266"/>
      <c r="BG180" s="266"/>
      <c r="BH180" s="266"/>
      <c r="BI180" s="266"/>
      <c r="BJ180" s="266"/>
      <c r="BK180" s="266"/>
      <c r="BL180" s="266"/>
      <c r="BM180" s="266"/>
      <c r="BN180" s="266"/>
      <c r="BO180" s="266"/>
      <c r="BP180" s="266"/>
      <c r="BQ180" s="266"/>
      <c r="BR180" s="266"/>
      <c r="BS180" s="266"/>
      <c r="BT180" s="266"/>
      <c r="BU180" s="266"/>
      <c r="BV180" s="266"/>
      <c r="BW180" s="266"/>
      <c r="BX180" s="266"/>
      <c r="BY180" s="266"/>
      <c r="BZ180" s="266"/>
      <c r="CA180" s="266"/>
      <c r="CB180" s="266"/>
      <c r="CC180" s="266"/>
      <c r="CD180" s="266"/>
      <c r="CE180" s="266"/>
      <c r="CF180" s="266"/>
      <c r="CG180" s="266"/>
      <c r="CH180" s="266"/>
      <c r="CI180" s="266"/>
      <c r="CJ180" s="266"/>
      <c r="CK180" s="266"/>
      <c r="CL180" s="266"/>
      <c r="CM180" s="266"/>
      <c r="CN180" s="266"/>
      <c r="CO180" s="266"/>
      <c r="CP180" s="266"/>
      <c r="CQ180" s="266"/>
      <c r="CR180" s="266"/>
      <c r="CS180" s="266"/>
      <c r="CT180" s="266"/>
      <c r="CU180" s="266"/>
      <c r="CV180" s="266"/>
      <c r="CW180" s="266"/>
      <c r="CX180" s="266"/>
      <c r="CY180" s="266"/>
      <c r="CZ180" s="266"/>
      <c r="DA180" s="266"/>
      <c r="DB180" s="266"/>
      <c r="DC180" s="266"/>
      <c r="DD180" s="266"/>
      <c r="DE180" s="266"/>
      <c r="DF180" s="266"/>
      <c r="DG180" s="266"/>
      <c r="DH180" s="266"/>
      <c r="DI180" s="266"/>
      <c r="DJ180" s="266"/>
      <c r="DK180" s="266"/>
      <c r="DL180" s="266"/>
    </row>
    <row r="181" spans="1:116" x14ac:dyDescent="0.35">
      <c r="A181" s="267" t="s">
        <v>4201</v>
      </c>
      <c r="B181" s="268" t="s">
        <v>10363</v>
      </c>
      <c r="C181" s="271">
        <v>0.77907274400000004</v>
      </c>
      <c r="D181" s="272">
        <v>10</v>
      </c>
      <c r="E181" s="271">
        <v>0</v>
      </c>
      <c r="F181" s="271">
        <v>2.6166666670000001</v>
      </c>
      <c r="G181" s="271" t="s">
        <v>17</v>
      </c>
      <c r="H181" s="271">
        <v>44.1</v>
      </c>
      <c r="I181" s="272">
        <v>5</v>
      </c>
      <c r="J181" s="272">
        <f>IFERROR(VLOOKUP($B181,'Core Indicators'!$E$3:$EU$906,147,FALSE),"x")</f>
        <v>449</v>
      </c>
      <c r="K181" s="273">
        <v>-2.0554490090000002</v>
      </c>
      <c r="L181" s="271">
        <v>2.27</v>
      </c>
      <c r="M181" s="272">
        <v>1</v>
      </c>
      <c r="N181" s="272">
        <v>13</v>
      </c>
      <c r="O181" s="272">
        <f>IFERROR(VLOOKUP(B181,'Core Indicators'!$E$3:$G$9906,3,FALSE),"x")</f>
        <v>12400000</v>
      </c>
      <c r="P181" s="272">
        <v>631930</v>
      </c>
      <c r="Q181" s="266"/>
      <c r="R181" s="266"/>
      <c r="S181" s="266"/>
      <c r="T181" s="266"/>
      <c r="U181" s="266"/>
      <c r="V181" s="266"/>
      <c r="W181" s="266"/>
      <c r="X181" s="266"/>
      <c r="Y181" s="266"/>
      <c r="Z181" s="266"/>
      <c r="AA181" s="266"/>
      <c r="AB181" s="266"/>
      <c r="AC181" s="266"/>
      <c r="AD181" s="266"/>
      <c r="AE181" s="266"/>
      <c r="AF181" s="266"/>
      <c r="AG181" s="266"/>
      <c r="AH181" s="266"/>
      <c r="AI181" s="266"/>
      <c r="AJ181" s="266"/>
      <c r="AK181" s="266"/>
      <c r="AL181" s="266"/>
      <c r="AM181" s="266"/>
      <c r="AN181" s="266"/>
      <c r="AO181" s="266"/>
      <c r="AP181" s="266"/>
      <c r="AQ181" s="266"/>
      <c r="AR181" s="266"/>
      <c r="AS181" s="266"/>
      <c r="AT181" s="266"/>
      <c r="AU181" s="266"/>
      <c r="AV181" s="266"/>
      <c r="AW181" s="266"/>
      <c r="AX181" s="266"/>
      <c r="AY181" s="266"/>
      <c r="AZ181" s="266"/>
      <c r="BA181" s="266"/>
      <c r="BB181" s="266"/>
      <c r="BC181" s="266"/>
      <c r="BD181" s="266"/>
      <c r="BE181" s="266"/>
      <c r="BF181" s="266"/>
      <c r="BG181" s="266"/>
      <c r="BH181" s="266"/>
      <c r="BI181" s="266"/>
      <c r="BJ181" s="266"/>
      <c r="BK181" s="266"/>
      <c r="BL181" s="266"/>
      <c r="BM181" s="266"/>
      <c r="BN181" s="266"/>
      <c r="BO181" s="266"/>
      <c r="BP181" s="266"/>
      <c r="BQ181" s="266"/>
      <c r="BR181" s="266"/>
      <c r="BS181" s="266"/>
      <c r="BT181" s="266"/>
      <c r="BU181" s="266"/>
      <c r="BV181" s="266"/>
      <c r="BW181" s="266"/>
      <c r="BX181" s="266"/>
      <c r="BY181" s="266"/>
      <c r="BZ181" s="266"/>
      <c r="CA181" s="266"/>
      <c r="CB181" s="266"/>
      <c r="CC181" s="266"/>
      <c r="CD181" s="266"/>
      <c r="CE181" s="266"/>
      <c r="CF181" s="266"/>
      <c r="CG181" s="266"/>
      <c r="CH181" s="266"/>
      <c r="CI181" s="266"/>
      <c r="CJ181" s="266"/>
      <c r="CK181" s="266"/>
      <c r="CL181" s="266"/>
      <c r="CM181" s="266"/>
      <c r="CN181" s="266"/>
      <c r="CO181" s="266"/>
      <c r="CP181" s="266"/>
      <c r="CQ181" s="266"/>
      <c r="CR181" s="266"/>
      <c r="CS181" s="266"/>
      <c r="CT181" s="266"/>
      <c r="CU181" s="266"/>
      <c r="CV181" s="266"/>
      <c r="CW181" s="266"/>
      <c r="CX181" s="266"/>
      <c r="CY181" s="266"/>
      <c r="CZ181" s="266"/>
      <c r="DA181" s="266"/>
      <c r="DB181" s="266"/>
      <c r="DC181" s="266"/>
      <c r="DD181" s="266"/>
      <c r="DE181" s="266"/>
      <c r="DF181" s="266"/>
      <c r="DG181" s="266"/>
      <c r="DH181" s="266"/>
      <c r="DI181" s="266"/>
      <c r="DJ181" s="266"/>
      <c r="DK181" s="266"/>
      <c r="DL181" s="266"/>
    </row>
    <row r="182" spans="1:116" x14ac:dyDescent="0.35">
      <c r="A182" s="267" t="s">
        <v>10364</v>
      </c>
      <c r="B182" s="268" t="s">
        <v>10365</v>
      </c>
      <c r="C182" s="271">
        <v>0</v>
      </c>
      <c r="D182" s="272">
        <v>13</v>
      </c>
      <c r="E182" s="271">
        <v>0</v>
      </c>
      <c r="F182" s="271" t="s">
        <v>17</v>
      </c>
      <c r="G182" s="271">
        <v>0.54654479749999996</v>
      </c>
      <c r="H182" s="271">
        <v>56.3</v>
      </c>
      <c r="I182" s="272">
        <v>0</v>
      </c>
      <c r="J182" s="272" t="str">
        <f>IFERROR(VLOOKUP($B182,'Core Indicators'!$E$3:$EU$906,147,FALSE),"x")</f>
        <v>x</v>
      </c>
      <c r="K182" s="273">
        <v>-0.61407131000000004</v>
      </c>
      <c r="L182" s="271" t="s">
        <v>17</v>
      </c>
      <c r="M182" s="272">
        <v>84</v>
      </c>
      <c r="N182" s="272">
        <v>45</v>
      </c>
      <c r="O182" s="272" t="str">
        <f>IFERROR(VLOOKUP(B182,'Core Indicators'!$E$3:$G$9906,3,FALSE),"x")</f>
        <v>x</v>
      </c>
      <c r="P182" s="272">
        <v>960</v>
      </c>
      <c r="Q182" s="266"/>
      <c r="R182" s="266"/>
      <c r="S182" s="266"/>
      <c r="T182" s="266"/>
      <c r="U182" s="266"/>
      <c r="V182" s="266"/>
      <c r="W182" s="266"/>
      <c r="X182" s="266"/>
      <c r="Y182" s="266"/>
      <c r="Z182" s="266"/>
      <c r="AA182" s="266"/>
      <c r="AB182" s="266"/>
      <c r="AC182" s="266"/>
      <c r="AD182" s="266"/>
      <c r="AE182" s="266"/>
      <c r="AF182" s="266"/>
      <c r="AG182" s="266"/>
      <c r="AH182" s="266"/>
      <c r="AI182" s="266"/>
      <c r="AJ182" s="266"/>
      <c r="AK182" s="266"/>
      <c r="AL182" s="266"/>
      <c r="AM182" s="266"/>
      <c r="AN182" s="266"/>
      <c r="AO182" s="266"/>
      <c r="AP182" s="266"/>
      <c r="AQ182" s="266"/>
      <c r="AR182" s="266"/>
      <c r="AS182" s="266"/>
      <c r="AT182" s="266"/>
      <c r="AU182" s="266"/>
      <c r="AV182" s="266"/>
      <c r="AW182" s="266"/>
      <c r="AX182" s="266"/>
      <c r="AY182" s="266"/>
      <c r="AZ182" s="266"/>
      <c r="BA182" s="266"/>
      <c r="BB182" s="266"/>
      <c r="BC182" s="266"/>
      <c r="BD182" s="266"/>
      <c r="BE182" s="266"/>
      <c r="BF182" s="266"/>
      <c r="BG182" s="266"/>
      <c r="BH182" s="266"/>
      <c r="BI182" s="266"/>
      <c r="BJ182" s="266"/>
      <c r="BK182" s="266"/>
      <c r="BL182" s="266"/>
      <c r="BM182" s="266"/>
      <c r="BN182" s="266"/>
      <c r="BO182" s="266"/>
      <c r="BP182" s="266"/>
      <c r="BQ182" s="266"/>
      <c r="BR182" s="266"/>
      <c r="BS182" s="266"/>
      <c r="BT182" s="266"/>
      <c r="BU182" s="266"/>
      <c r="BV182" s="266"/>
      <c r="BW182" s="266"/>
      <c r="BX182" s="266"/>
      <c r="BY182" s="266"/>
      <c r="BZ182" s="266"/>
      <c r="CA182" s="266"/>
      <c r="CB182" s="266"/>
      <c r="CC182" s="266"/>
      <c r="CD182" s="266"/>
      <c r="CE182" s="266"/>
      <c r="CF182" s="266"/>
      <c r="CG182" s="266"/>
      <c r="CH182" s="266"/>
      <c r="CI182" s="266"/>
      <c r="CJ182" s="266"/>
      <c r="CK182" s="266"/>
      <c r="CL182" s="266"/>
      <c r="CM182" s="266"/>
      <c r="CN182" s="266"/>
      <c r="CO182" s="266"/>
      <c r="CP182" s="266"/>
      <c r="CQ182" s="266"/>
      <c r="CR182" s="266"/>
      <c r="CS182" s="266"/>
      <c r="CT182" s="266"/>
      <c r="CU182" s="266"/>
      <c r="CV182" s="266"/>
      <c r="CW182" s="266"/>
      <c r="CX182" s="266"/>
      <c r="CY182" s="266"/>
      <c r="CZ182" s="266"/>
      <c r="DA182" s="266"/>
      <c r="DB182" s="266"/>
      <c r="DC182" s="266"/>
      <c r="DD182" s="266"/>
      <c r="DE182" s="266"/>
      <c r="DF182" s="266"/>
      <c r="DG182" s="266"/>
      <c r="DH182" s="266"/>
      <c r="DI182" s="266"/>
      <c r="DJ182" s="266"/>
      <c r="DK182" s="266"/>
      <c r="DL182" s="266"/>
    </row>
    <row r="183" spans="1:116" x14ac:dyDescent="0.35">
      <c r="A183" s="267" t="s">
        <v>10366</v>
      </c>
      <c r="B183" s="268" t="s">
        <v>10367</v>
      </c>
      <c r="C183" s="271">
        <v>0.77306485170000006</v>
      </c>
      <c r="D183" s="272">
        <v>12</v>
      </c>
      <c r="E183" s="271">
        <v>0</v>
      </c>
      <c r="F183" s="271" t="s">
        <v>17</v>
      </c>
      <c r="G183" s="271">
        <v>0.46510644940000001</v>
      </c>
      <c r="H183" s="271">
        <v>39.200000000000003</v>
      </c>
      <c r="I183" s="272">
        <v>0</v>
      </c>
      <c r="J183" s="272" t="str">
        <f>IFERROR(VLOOKUP($B183,'Core Indicators'!$E$3:$EU$906,147,FALSE),"x")</f>
        <v>x</v>
      </c>
      <c r="K183" s="273">
        <v>-0.127625868</v>
      </c>
      <c r="L183" s="271" t="s">
        <v>17</v>
      </c>
      <c r="M183" s="272">
        <v>79</v>
      </c>
      <c r="N183" s="272">
        <v>40</v>
      </c>
      <c r="O183" s="272" t="str">
        <f>IFERROR(VLOOKUP(B183,'Core Indicators'!$E$3:$G$9906,3,FALSE),"x")</f>
        <v>x</v>
      </c>
      <c r="P183" s="272">
        <v>156000</v>
      </c>
      <c r="Q183" s="266"/>
      <c r="R183" s="266"/>
      <c r="S183" s="266"/>
      <c r="T183" s="266"/>
      <c r="U183" s="266"/>
      <c r="V183" s="266"/>
      <c r="W183" s="266"/>
      <c r="X183" s="266"/>
      <c r="Y183" s="266"/>
      <c r="Z183" s="266"/>
      <c r="AA183" s="266"/>
      <c r="AB183" s="266"/>
      <c r="AC183" s="266"/>
      <c r="AD183" s="266"/>
      <c r="AE183" s="266"/>
      <c r="AF183" s="266"/>
      <c r="AG183" s="266"/>
      <c r="AH183" s="266"/>
      <c r="AI183" s="266"/>
      <c r="AJ183" s="266"/>
      <c r="AK183" s="266"/>
      <c r="AL183" s="266"/>
      <c r="AM183" s="266"/>
      <c r="AN183" s="266"/>
      <c r="AO183" s="266"/>
      <c r="AP183" s="266"/>
      <c r="AQ183" s="266"/>
      <c r="AR183" s="266"/>
      <c r="AS183" s="266"/>
      <c r="AT183" s="266"/>
      <c r="AU183" s="266"/>
      <c r="AV183" s="266"/>
      <c r="AW183" s="266"/>
      <c r="AX183" s="266"/>
      <c r="AY183" s="266"/>
      <c r="AZ183" s="266"/>
      <c r="BA183" s="266"/>
      <c r="BB183" s="266"/>
      <c r="BC183" s="266"/>
      <c r="BD183" s="266"/>
      <c r="BE183" s="266"/>
      <c r="BF183" s="266"/>
      <c r="BG183" s="266"/>
      <c r="BH183" s="266"/>
      <c r="BI183" s="266"/>
      <c r="BJ183" s="266"/>
      <c r="BK183" s="266"/>
      <c r="BL183" s="266"/>
      <c r="BM183" s="266"/>
      <c r="BN183" s="266"/>
      <c r="BO183" s="266"/>
      <c r="BP183" s="266"/>
      <c r="BQ183" s="266"/>
      <c r="BR183" s="266"/>
      <c r="BS183" s="266"/>
      <c r="BT183" s="266"/>
      <c r="BU183" s="266"/>
      <c r="BV183" s="266"/>
      <c r="BW183" s="266"/>
      <c r="BX183" s="266"/>
      <c r="BY183" s="266"/>
      <c r="BZ183" s="266"/>
      <c r="CA183" s="266"/>
      <c r="CB183" s="266"/>
      <c r="CC183" s="266"/>
      <c r="CD183" s="266"/>
      <c r="CE183" s="266"/>
      <c r="CF183" s="266"/>
      <c r="CG183" s="266"/>
      <c r="CH183" s="266"/>
      <c r="CI183" s="266"/>
      <c r="CJ183" s="266"/>
      <c r="CK183" s="266"/>
      <c r="CL183" s="266"/>
      <c r="CM183" s="266"/>
      <c r="CN183" s="266"/>
      <c r="CO183" s="266"/>
      <c r="CP183" s="266"/>
      <c r="CQ183" s="266"/>
      <c r="CR183" s="266"/>
      <c r="CS183" s="266"/>
      <c r="CT183" s="266"/>
      <c r="CU183" s="266"/>
      <c r="CV183" s="266"/>
      <c r="CW183" s="266"/>
      <c r="CX183" s="266"/>
      <c r="CY183" s="266"/>
      <c r="CZ183" s="266"/>
      <c r="DA183" s="266"/>
      <c r="DB183" s="266"/>
      <c r="DC183" s="266"/>
      <c r="DD183" s="266"/>
      <c r="DE183" s="266"/>
      <c r="DF183" s="266"/>
      <c r="DG183" s="266"/>
      <c r="DH183" s="266"/>
      <c r="DI183" s="266"/>
      <c r="DJ183" s="266"/>
      <c r="DK183" s="266"/>
      <c r="DL183" s="266"/>
    </row>
    <row r="184" spans="1:116" x14ac:dyDescent="0.35">
      <c r="A184" s="267" t="s">
        <v>4165</v>
      </c>
      <c r="B184" s="268" t="s">
        <v>10368</v>
      </c>
      <c r="C184" s="271">
        <v>0.34016300849999997</v>
      </c>
      <c r="D184" s="272">
        <v>10</v>
      </c>
      <c r="E184" s="271">
        <v>0.19400000000000001</v>
      </c>
      <c r="F184" s="271">
        <v>8.6</v>
      </c>
      <c r="G184" s="271">
        <v>0.18995812400000001</v>
      </c>
      <c r="H184" s="271">
        <v>25</v>
      </c>
      <c r="I184" s="272">
        <v>1</v>
      </c>
      <c r="J184" s="272">
        <f>IFERROR(VLOOKUP($B184,'Core Indicators'!$E$3:$EU$906,147,FALSE),"x")</f>
        <v>0</v>
      </c>
      <c r="K184" s="273">
        <v>0.62253785100000003</v>
      </c>
      <c r="L184" s="271">
        <v>8.6199999999999992</v>
      </c>
      <c r="M184" s="272">
        <v>90</v>
      </c>
      <c r="N184" s="272">
        <v>54</v>
      </c>
      <c r="O184" s="272">
        <f>IFERROR(VLOOKUP(B184,'Core Indicators'!$E$3:$G$9906,3,FALSE),"x")</f>
        <v>5555000</v>
      </c>
      <c r="P184" s="272">
        <v>48080</v>
      </c>
      <c r="Q184" s="266"/>
      <c r="R184" s="266"/>
      <c r="S184" s="266"/>
      <c r="T184" s="266"/>
      <c r="U184" s="266"/>
      <c r="V184" s="266"/>
      <c r="W184" s="266"/>
      <c r="X184" s="266"/>
      <c r="Y184" s="266"/>
      <c r="Z184" s="266"/>
      <c r="AA184" s="266"/>
      <c r="AB184" s="266"/>
      <c r="AC184" s="266"/>
      <c r="AD184" s="266"/>
      <c r="AE184" s="266"/>
      <c r="AF184" s="266"/>
      <c r="AG184" s="266"/>
      <c r="AH184" s="266"/>
      <c r="AI184" s="266"/>
      <c r="AJ184" s="266"/>
      <c r="AK184" s="266"/>
      <c r="AL184" s="266"/>
      <c r="AM184" s="266"/>
      <c r="AN184" s="266"/>
      <c r="AO184" s="266"/>
      <c r="AP184" s="266"/>
      <c r="AQ184" s="266"/>
      <c r="AR184" s="266"/>
      <c r="AS184" s="266"/>
      <c r="AT184" s="266"/>
      <c r="AU184" s="266"/>
      <c r="AV184" s="266"/>
      <c r="AW184" s="266"/>
      <c r="AX184" s="266"/>
      <c r="AY184" s="266"/>
      <c r="AZ184" s="266"/>
      <c r="BA184" s="266"/>
      <c r="BB184" s="266"/>
      <c r="BC184" s="266"/>
      <c r="BD184" s="266"/>
      <c r="BE184" s="266"/>
      <c r="BF184" s="266"/>
      <c r="BG184" s="266"/>
      <c r="BH184" s="266"/>
      <c r="BI184" s="266"/>
      <c r="BJ184" s="266"/>
      <c r="BK184" s="266"/>
      <c r="BL184" s="266"/>
      <c r="BM184" s="266"/>
      <c r="BN184" s="266"/>
      <c r="BO184" s="266"/>
      <c r="BP184" s="266"/>
      <c r="BQ184" s="266"/>
      <c r="BR184" s="266"/>
      <c r="BS184" s="266"/>
      <c r="BT184" s="266"/>
      <c r="BU184" s="266"/>
      <c r="BV184" s="266"/>
      <c r="BW184" s="266"/>
      <c r="BX184" s="266"/>
      <c r="BY184" s="266"/>
      <c r="BZ184" s="266"/>
      <c r="CA184" s="266"/>
      <c r="CB184" s="266"/>
      <c r="CC184" s="266"/>
      <c r="CD184" s="266"/>
      <c r="CE184" s="266"/>
      <c r="CF184" s="266"/>
      <c r="CG184" s="266"/>
      <c r="CH184" s="266"/>
      <c r="CI184" s="266"/>
      <c r="CJ184" s="266"/>
      <c r="CK184" s="266"/>
      <c r="CL184" s="266"/>
      <c r="CM184" s="266"/>
      <c r="CN184" s="266"/>
      <c r="CO184" s="266"/>
      <c r="CP184" s="266"/>
      <c r="CQ184" s="266"/>
      <c r="CR184" s="266"/>
      <c r="CS184" s="266"/>
      <c r="CT184" s="266"/>
      <c r="CU184" s="266"/>
      <c r="CV184" s="266"/>
      <c r="CW184" s="266"/>
      <c r="CX184" s="266"/>
      <c r="CY184" s="266"/>
      <c r="CZ184" s="266"/>
      <c r="DA184" s="266"/>
      <c r="DB184" s="266"/>
      <c r="DC184" s="266"/>
      <c r="DD184" s="266"/>
      <c r="DE184" s="266"/>
      <c r="DF184" s="266"/>
      <c r="DG184" s="266"/>
      <c r="DH184" s="266"/>
      <c r="DI184" s="266"/>
      <c r="DJ184" s="266"/>
      <c r="DK184" s="266"/>
      <c r="DL184" s="266"/>
    </row>
    <row r="185" spans="1:116" x14ac:dyDescent="0.35">
      <c r="A185" s="267" t="s">
        <v>10369</v>
      </c>
      <c r="B185" s="268" t="s">
        <v>10370</v>
      </c>
      <c r="C185" s="271">
        <v>0.30942659909999998</v>
      </c>
      <c r="D185" s="272">
        <v>13</v>
      </c>
      <c r="E185" s="271">
        <v>5.33E-2</v>
      </c>
      <c r="F185" s="271">
        <v>8.9499999999999993</v>
      </c>
      <c r="G185" s="271">
        <v>6.8603414500000001E-2</v>
      </c>
      <c r="H185" s="271">
        <v>24.6</v>
      </c>
      <c r="I185" s="272">
        <v>0</v>
      </c>
      <c r="J185" s="272" t="str">
        <f>IFERROR(VLOOKUP($B185,'Core Indicators'!$E$3:$EU$906,147,FALSE),"x")</f>
        <v>x</v>
      </c>
      <c r="K185" s="273">
        <v>0.97265654800000001</v>
      </c>
      <c r="L185" s="271">
        <v>9.08</v>
      </c>
      <c r="M185" s="272">
        <v>96</v>
      </c>
      <c r="N185" s="272">
        <v>56</v>
      </c>
      <c r="O185" s="272" t="str">
        <f>IFERROR(VLOOKUP(B185,'Core Indicators'!$E$3:$G$9906,3,FALSE),"x")</f>
        <v>x</v>
      </c>
      <c r="P185" s="272">
        <v>20136.400000000001</v>
      </c>
      <c r="Q185" s="266"/>
      <c r="R185" s="266"/>
      <c r="S185" s="266"/>
      <c r="T185" s="266"/>
      <c r="U185" s="266"/>
      <c r="V185" s="266"/>
      <c r="W185" s="266"/>
      <c r="X185" s="266"/>
      <c r="Y185" s="266"/>
      <c r="Z185" s="266"/>
      <c r="AA185" s="266"/>
      <c r="AB185" s="266"/>
      <c r="AC185" s="266"/>
      <c r="AD185" s="266"/>
      <c r="AE185" s="266"/>
      <c r="AF185" s="266"/>
      <c r="AG185" s="266"/>
      <c r="AH185" s="266"/>
      <c r="AI185" s="266"/>
      <c r="AJ185" s="266"/>
      <c r="AK185" s="266"/>
      <c r="AL185" s="266"/>
      <c r="AM185" s="266"/>
      <c r="AN185" s="266"/>
      <c r="AO185" s="266"/>
      <c r="AP185" s="266"/>
      <c r="AQ185" s="266"/>
      <c r="AR185" s="266"/>
      <c r="AS185" s="266"/>
      <c r="AT185" s="266"/>
      <c r="AU185" s="266"/>
      <c r="AV185" s="266"/>
      <c r="AW185" s="266"/>
      <c r="AX185" s="266"/>
      <c r="AY185" s="266"/>
      <c r="AZ185" s="266"/>
      <c r="BA185" s="266"/>
      <c r="BB185" s="266"/>
      <c r="BC185" s="266"/>
      <c r="BD185" s="266"/>
      <c r="BE185" s="266"/>
      <c r="BF185" s="266"/>
      <c r="BG185" s="266"/>
      <c r="BH185" s="266"/>
      <c r="BI185" s="266"/>
      <c r="BJ185" s="266"/>
      <c r="BK185" s="266"/>
      <c r="BL185" s="266"/>
      <c r="BM185" s="266"/>
      <c r="BN185" s="266"/>
      <c r="BO185" s="266"/>
      <c r="BP185" s="266"/>
      <c r="BQ185" s="266"/>
      <c r="BR185" s="266"/>
      <c r="BS185" s="266"/>
      <c r="BT185" s="266"/>
      <c r="BU185" s="266"/>
      <c r="BV185" s="266"/>
      <c r="BW185" s="266"/>
      <c r="BX185" s="266"/>
      <c r="BY185" s="266"/>
      <c r="BZ185" s="266"/>
      <c r="CA185" s="266"/>
      <c r="CB185" s="266"/>
      <c r="CC185" s="266"/>
      <c r="CD185" s="266"/>
      <c r="CE185" s="266"/>
      <c r="CF185" s="266"/>
      <c r="CG185" s="266"/>
      <c r="CH185" s="266"/>
      <c r="CI185" s="266"/>
      <c r="CJ185" s="266"/>
      <c r="CK185" s="266"/>
      <c r="CL185" s="266"/>
      <c r="CM185" s="266"/>
      <c r="CN185" s="266"/>
      <c r="CO185" s="266"/>
      <c r="CP185" s="266"/>
      <c r="CQ185" s="266"/>
      <c r="CR185" s="266"/>
      <c r="CS185" s="266"/>
      <c r="CT185" s="266"/>
      <c r="CU185" s="266"/>
      <c r="CV185" s="266"/>
      <c r="CW185" s="266"/>
      <c r="CX185" s="266"/>
      <c r="CY185" s="266"/>
      <c r="CZ185" s="266"/>
      <c r="DA185" s="266"/>
      <c r="DB185" s="266"/>
      <c r="DC185" s="266"/>
      <c r="DD185" s="266"/>
      <c r="DE185" s="266"/>
      <c r="DF185" s="266"/>
      <c r="DG185" s="266"/>
      <c r="DH185" s="266"/>
      <c r="DI185" s="266"/>
      <c r="DJ185" s="266"/>
      <c r="DK185" s="266"/>
      <c r="DL185" s="266"/>
    </row>
    <row r="186" spans="1:116" x14ac:dyDescent="0.35">
      <c r="A186" s="267" t="s">
        <v>10371</v>
      </c>
      <c r="B186" s="268" t="s">
        <v>10372</v>
      </c>
      <c r="C186" s="271">
        <v>0</v>
      </c>
      <c r="D186" s="272">
        <v>12</v>
      </c>
      <c r="E186" s="271">
        <v>0</v>
      </c>
      <c r="F186" s="271" t="s">
        <v>17</v>
      </c>
      <c r="G186" s="271">
        <v>4.0217716600000002E-2</v>
      </c>
      <c r="H186" s="271">
        <v>30</v>
      </c>
      <c r="I186" s="272">
        <v>3</v>
      </c>
      <c r="J186" s="272" t="str">
        <f>IFERROR(VLOOKUP($B186,'Core Indicators'!$E$3:$EU$906,147,FALSE),"x")</f>
        <v>x</v>
      </c>
      <c r="K186" s="273">
        <v>1.6900684829999999</v>
      </c>
      <c r="L186" s="271" t="s">
        <v>17</v>
      </c>
      <c r="M186" s="272">
        <v>99</v>
      </c>
      <c r="N186" s="272">
        <v>82</v>
      </c>
      <c r="O186" s="272" t="str">
        <f>IFERROR(VLOOKUP(B186,'Core Indicators'!$E$3:$G$9906,3,FALSE),"x")</f>
        <v>x</v>
      </c>
      <c r="P186" s="272">
        <v>407283.5</v>
      </c>
      <c r="Q186" s="266"/>
      <c r="R186" s="266"/>
      <c r="S186" s="266"/>
      <c r="T186" s="266"/>
      <c r="U186" s="266"/>
      <c r="V186" s="266"/>
      <c r="W186" s="266"/>
      <c r="X186" s="266"/>
      <c r="Y186" s="266"/>
      <c r="Z186" s="266"/>
      <c r="AA186" s="266"/>
      <c r="AB186" s="266"/>
      <c r="AC186" s="266"/>
      <c r="AD186" s="266"/>
      <c r="AE186" s="266"/>
      <c r="AF186" s="266"/>
      <c r="AG186" s="266"/>
      <c r="AH186" s="266"/>
      <c r="AI186" s="266"/>
      <c r="AJ186" s="266"/>
      <c r="AK186" s="266"/>
      <c r="AL186" s="266"/>
      <c r="AM186" s="266"/>
      <c r="AN186" s="266"/>
      <c r="AO186" s="266"/>
      <c r="AP186" s="266"/>
      <c r="AQ186" s="266"/>
      <c r="AR186" s="266"/>
      <c r="AS186" s="266"/>
      <c r="AT186" s="266"/>
      <c r="AU186" s="266"/>
      <c r="AV186" s="266"/>
      <c r="AW186" s="266"/>
      <c r="AX186" s="266"/>
      <c r="AY186" s="266"/>
      <c r="AZ186" s="266"/>
      <c r="BA186" s="266"/>
      <c r="BB186" s="266"/>
      <c r="BC186" s="266"/>
      <c r="BD186" s="266"/>
      <c r="BE186" s="266"/>
      <c r="BF186" s="266"/>
      <c r="BG186" s="266"/>
      <c r="BH186" s="266"/>
      <c r="BI186" s="266"/>
      <c r="BJ186" s="266"/>
      <c r="BK186" s="266"/>
      <c r="BL186" s="266"/>
      <c r="BM186" s="266"/>
      <c r="BN186" s="266"/>
      <c r="BO186" s="266"/>
      <c r="BP186" s="266"/>
      <c r="BQ186" s="266"/>
      <c r="BR186" s="266"/>
      <c r="BS186" s="266"/>
      <c r="BT186" s="266"/>
      <c r="BU186" s="266"/>
      <c r="BV186" s="266"/>
      <c r="BW186" s="266"/>
      <c r="BX186" s="266"/>
      <c r="BY186" s="266"/>
      <c r="BZ186" s="266"/>
      <c r="CA186" s="266"/>
      <c r="CB186" s="266"/>
      <c r="CC186" s="266"/>
      <c r="CD186" s="266"/>
      <c r="CE186" s="266"/>
      <c r="CF186" s="266"/>
      <c r="CG186" s="266"/>
      <c r="CH186" s="266"/>
      <c r="CI186" s="266"/>
      <c r="CJ186" s="266"/>
      <c r="CK186" s="266"/>
      <c r="CL186" s="266"/>
      <c r="CM186" s="266"/>
      <c r="CN186" s="266"/>
      <c r="CO186" s="266"/>
      <c r="CP186" s="266"/>
      <c r="CQ186" s="266"/>
      <c r="CR186" s="266"/>
      <c r="CS186" s="266"/>
      <c r="CT186" s="266"/>
      <c r="CU186" s="266"/>
      <c r="CV186" s="266"/>
      <c r="CW186" s="266"/>
      <c r="CX186" s="266"/>
      <c r="CY186" s="266"/>
      <c r="CZ186" s="266"/>
      <c r="DA186" s="266"/>
      <c r="DB186" s="266"/>
      <c r="DC186" s="266"/>
      <c r="DD186" s="266"/>
      <c r="DE186" s="266"/>
      <c r="DF186" s="266"/>
      <c r="DG186" s="266"/>
      <c r="DH186" s="266"/>
      <c r="DI186" s="266"/>
      <c r="DJ186" s="266"/>
      <c r="DK186" s="266"/>
      <c r="DL186" s="266"/>
    </row>
    <row r="187" spans="1:116" x14ac:dyDescent="0.35">
      <c r="A187" s="267" t="s">
        <v>477</v>
      </c>
      <c r="B187" s="268" t="s">
        <v>10373</v>
      </c>
      <c r="C187" s="271">
        <v>0</v>
      </c>
      <c r="D187" s="272">
        <v>5</v>
      </c>
      <c r="E187" s="271">
        <v>0</v>
      </c>
      <c r="F187" s="271">
        <v>3.4</v>
      </c>
      <c r="G187" s="271">
        <v>0.57860936750000003</v>
      </c>
      <c r="H187" s="271">
        <v>54.6</v>
      </c>
      <c r="I187" s="272">
        <v>2</v>
      </c>
      <c r="J187" s="272">
        <f>IFERROR(VLOOKUP($B187,'Core Indicators'!$E$3:$EU$906,147,FALSE),"x")</f>
        <v>0</v>
      </c>
      <c r="K187" s="273">
        <v>-0.60230320699999995</v>
      </c>
      <c r="L187" s="271">
        <v>3.63</v>
      </c>
      <c r="M187" s="272">
        <v>17</v>
      </c>
      <c r="N187" s="272">
        <v>30</v>
      </c>
      <c r="O187" s="272">
        <f>IFERROR(VLOOKUP(B187,'Core Indicators'!$E$3:$G$9906,3,FALSE),"x")</f>
        <v>1248000</v>
      </c>
      <c r="P187" s="272">
        <v>17200</v>
      </c>
      <c r="Q187" s="266"/>
      <c r="R187" s="266"/>
      <c r="S187" s="266"/>
      <c r="T187" s="266"/>
      <c r="U187" s="266"/>
      <c r="V187" s="266"/>
      <c r="W187" s="266"/>
      <c r="X187" s="266"/>
      <c r="Y187" s="266"/>
      <c r="Z187" s="266"/>
      <c r="AA187" s="266"/>
      <c r="AB187" s="266"/>
      <c r="AC187" s="266"/>
      <c r="AD187" s="266"/>
      <c r="AE187" s="266"/>
      <c r="AF187" s="266"/>
      <c r="AG187" s="266"/>
      <c r="AH187" s="266"/>
      <c r="AI187" s="266"/>
      <c r="AJ187" s="266"/>
      <c r="AK187" s="266"/>
      <c r="AL187" s="266"/>
      <c r="AM187" s="266"/>
      <c r="AN187" s="266"/>
      <c r="AO187" s="266"/>
      <c r="AP187" s="266"/>
      <c r="AQ187" s="266"/>
      <c r="AR187" s="266"/>
      <c r="AS187" s="266"/>
      <c r="AT187" s="266"/>
      <c r="AU187" s="266"/>
      <c r="AV187" s="266"/>
      <c r="AW187" s="266"/>
      <c r="AX187" s="266"/>
      <c r="AY187" s="266"/>
      <c r="AZ187" s="266"/>
      <c r="BA187" s="266"/>
      <c r="BB187" s="266"/>
      <c r="BC187" s="266"/>
      <c r="BD187" s="266"/>
      <c r="BE187" s="266"/>
      <c r="BF187" s="266"/>
      <c r="BG187" s="266"/>
      <c r="BH187" s="266"/>
      <c r="BI187" s="266"/>
      <c r="BJ187" s="266"/>
      <c r="BK187" s="266"/>
      <c r="BL187" s="266"/>
      <c r="BM187" s="266"/>
      <c r="BN187" s="266"/>
      <c r="BO187" s="266"/>
      <c r="BP187" s="266"/>
      <c r="BQ187" s="266"/>
      <c r="BR187" s="266"/>
      <c r="BS187" s="266"/>
      <c r="BT187" s="266"/>
      <c r="BU187" s="266"/>
      <c r="BV187" s="266"/>
      <c r="BW187" s="266"/>
      <c r="BX187" s="266"/>
      <c r="BY187" s="266"/>
      <c r="BZ187" s="266"/>
      <c r="CA187" s="266"/>
      <c r="CB187" s="266"/>
      <c r="CC187" s="266"/>
      <c r="CD187" s="266"/>
      <c r="CE187" s="266"/>
      <c r="CF187" s="266"/>
      <c r="CG187" s="266"/>
      <c r="CH187" s="266"/>
      <c r="CI187" s="266"/>
      <c r="CJ187" s="266"/>
      <c r="CK187" s="266"/>
      <c r="CL187" s="266"/>
      <c r="CM187" s="266"/>
      <c r="CN187" s="266"/>
      <c r="CO187" s="266"/>
      <c r="CP187" s="266"/>
      <c r="CQ187" s="266"/>
      <c r="CR187" s="266"/>
      <c r="CS187" s="266"/>
      <c r="CT187" s="266"/>
      <c r="CU187" s="266"/>
      <c r="CV187" s="266"/>
      <c r="CW187" s="266"/>
      <c r="CX187" s="266"/>
      <c r="CY187" s="266"/>
      <c r="CZ187" s="266"/>
      <c r="DA187" s="266"/>
      <c r="DB187" s="266"/>
      <c r="DC187" s="266"/>
      <c r="DD187" s="266"/>
      <c r="DE187" s="266"/>
      <c r="DF187" s="266"/>
      <c r="DG187" s="266"/>
      <c r="DH187" s="266"/>
      <c r="DI187" s="266"/>
      <c r="DJ187" s="266"/>
      <c r="DK187" s="266"/>
      <c r="DL187" s="266"/>
    </row>
    <row r="188" spans="1:116" x14ac:dyDescent="0.35">
      <c r="A188" s="267" t="s">
        <v>10374</v>
      </c>
      <c r="B188" s="268" t="s">
        <v>10375</v>
      </c>
      <c r="C188" s="271">
        <v>0</v>
      </c>
      <c r="D188" s="272">
        <v>8</v>
      </c>
      <c r="E188" s="271">
        <v>0</v>
      </c>
      <c r="F188" s="271" t="s">
        <v>17</v>
      </c>
      <c r="G188" s="271" t="s">
        <v>17</v>
      </c>
      <c r="H188" s="271">
        <v>32.1</v>
      </c>
      <c r="I188" s="272">
        <v>0</v>
      </c>
      <c r="J188" s="272" t="str">
        <f>IFERROR(VLOOKUP($B188,'Core Indicators'!$E$3:$EU$906,147,FALSE),"x")</f>
        <v>x</v>
      </c>
      <c r="K188" s="273">
        <v>0.46020254500000002</v>
      </c>
      <c r="L188" s="271" t="s">
        <v>17</v>
      </c>
      <c r="M188" s="272">
        <v>79</v>
      </c>
      <c r="N188" s="272">
        <v>71</v>
      </c>
      <c r="O188" s="272" t="str">
        <f>IFERROR(VLOOKUP(B188,'Core Indicators'!$E$3:$G$9906,3,FALSE),"x")</f>
        <v>x</v>
      </c>
      <c r="P188" s="272">
        <v>460</v>
      </c>
      <c r="Q188" s="266"/>
      <c r="R188" s="266"/>
      <c r="S188" s="266"/>
      <c r="T188" s="266"/>
      <c r="U188" s="266"/>
      <c r="V188" s="266"/>
      <c r="W188" s="266"/>
      <c r="X188" s="266"/>
      <c r="Y188" s="266"/>
      <c r="Z188" s="266"/>
      <c r="AA188" s="266"/>
      <c r="AB188" s="266"/>
      <c r="AC188" s="266"/>
      <c r="AD188" s="266"/>
      <c r="AE188" s="266"/>
      <c r="AF188" s="266"/>
      <c r="AG188" s="266"/>
      <c r="AH188" s="266"/>
      <c r="AI188" s="266"/>
      <c r="AJ188" s="266"/>
      <c r="AK188" s="266"/>
      <c r="AL188" s="266"/>
      <c r="AM188" s="266"/>
      <c r="AN188" s="266"/>
      <c r="AO188" s="266"/>
      <c r="AP188" s="266"/>
      <c r="AQ188" s="266"/>
      <c r="AR188" s="266"/>
      <c r="AS188" s="266"/>
      <c r="AT188" s="266"/>
      <c r="AU188" s="266"/>
      <c r="AV188" s="266"/>
      <c r="AW188" s="266"/>
      <c r="AX188" s="266"/>
      <c r="AY188" s="266"/>
      <c r="AZ188" s="266"/>
      <c r="BA188" s="266"/>
      <c r="BB188" s="266"/>
      <c r="BC188" s="266"/>
      <c r="BD188" s="266"/>
      <c r="BE188" s="266"/>
      <c r="BF188" s="266"/>
      <c r="BG188" s="266"/>
      <c r="BH188" s="266"/>
      <c r="BI188" s="266"/>
      <c r="BJ188" s="266"/>
      <c r="BK188" s="266"/>
      <c r="BL188" s="266"/>
      <c r="BM188" s="266"/>
      <c r="BN188" s="266"/>
      <c r="BO188" s="266"/>
      <c r="BP188" s="266"/>
      <c r="BQ188" s="266"/>
      <c r="BR188" s="266"/>
      <c r="BS188" s="266"/>
      <c r="BT188" s="266"/>
      <c r="BU188" s="266"/>
      <c r="BV188" s="266"/>
      <c r="BW188" s="266"/>
      <c r="BX188" s="266"/>
      <c r="BY188" s="266"/>
      <c r="BZ188" s="266"/>
      <c r="CA188" s="266"/>
      <c r="CB188" s="266"/>
      <c r="CC188" s="266"/>
      <c r="CD188" s="266"/>
      <c r="CE188" s="266"/>
      <c r="CF188" s="266"/>
      <c r="CG188" s="266"/>
      <c r="CH188" s="266"/>
      <c r="CI188" s="266"/>
      <c r="CJ188" s="266"/>
      <c r="CK188" s="266"/>
      <c r="CL188" s="266"/>
      <c r="CM188" s="266"/>
      <c r="CN188" s="266"/>
      <c r="CO188" s="266"/>
      <c r="CP188" s="266"/>
      <c r="CQ188" s="266"/>
      <c r="CR188" s="266"/>
      <c r="CS188" s="266"/>
      <c r="CT188" s="266"/>
      <c r="CU188" s="266"/>
      <c r="CV188" s="266"/>
      <c r="CW188" s="266"/>
      <c r="CX188" s="266"/>
      <c r="CY188" s="266"/>
      <c r="CZ188" s="266"/>
      <c r="DA188" s="266"/>
      <c r="DB188" s="266"/>
      <c r="DC188" s="266"/>
      <c r="DD188" s="266"/>
      <c r="DE188" s="266"/>
      <c r="DF188" s="266"/>
      <c r="DG188" s="266"/>
      <c r="DH188" s="266"/>
      <c r="DI188" s="266"/>
      <c r="DJ188" s="266"/>
      <c r="DK188" s="266"/>
      <c r="DL188" s="266"/>
    </row>
    <row r="189" spans="1:116" x14ac:dyDescent="0.35">
      <c r="A189" s="267" t="s">
        <v>4213</v>
      </c>
      <c r="B189" s="268" t="s">
        <v>10376</v>
      </c>
      <c r="C189" s="271">
        <v>0.54330003230000001</v>
      </c>
      <c r="D189" s="272">
        <v>1</v>
      </c>
      <c r="E189" s="271">
        <v>0.85</v>
      </c>
      <c r="F189" s="271">
        <v>1.75</v>
      </c>
      <c r="G189" s="271">
        <v>0.54677704069999999</v>
      </c>
      <c r="H189" s="271">
        <v>26.6</v>
      </c>
      <c r="I189" s="272">
        <v>4</v>
      </c>
      <c r="J189" s="272">
        <f>IFERROR(VLOOKUP($B189,'Core Indicators'!$E$3:$EU$906,147,FALSE),"x")</f>
        <v>2869</v>
      </c>
      <c r="K189" s="273">
        <v>-2.0694422719999999</v>
      </c>
      <c r="L189" s="271">
        <v>1.48</v>
      </c>
      <c r="M189" s="272">
        <v>1</v>
      </c>
      <c r="N189" s="272">
        <v>13</v>
      </c>
      <c r="O189" s="272">
        <f>IFERROR(VLOOKUP(B189,'Core Indicators'!$E$3:$G$9906,3,FALSE),"x")</f>
        <v>23460000</v>
      </c>
      <c r="P189" s="272">
        <v>183630</v>
      </c>
      <c r="Q189" s="266"/>
      <c r="R189" s="266"/>
      <c r="S189" s="266"/>
      <c r="T189" s="266"/>
      <c r="U189" s="266"/>
      <c r="V189" s="266"/>
      <c r="W189" s="266"/>
      <c r="X189" s="266"/>
      <c r="Y189" s="266"/>
      <c r="Z189" s="266"/>
      <c r="AA189" s="266"/>
      <c r="AB189" s="266"/>
      <c r="AC189" s="266"/>
      <c r="AD189" s="266"/>
      <c r="AE189" s="266"/>
      <c r="AF189" s="266"/>
      <c r="AG189" s="266"/>
      <c r="AH189" s="266"/>
      <c r="AI189" s="266"/>
      <c r="AJ189" s="266"/>
      <c r="AK189" s="266"/>
      <c r="AL189" s="266"/>
      <c r="AM189" s="266"/>
      <c r="AN189" s="266"/>
      <c r="AO189" s="266"/>
      <c r="AP189" s="266"/>
      <c r="AQ189" s="266"/>
      <c r="AR189" s="266"/>
      <c r="AS189" s="266"/>
      <c r="AT189" s="266"/>
      <c r="AU189" s="266"/>
      <c r="AV189" s="266"/>
      <c r="AW189" s="266"/>
      <c r="AX189" s="266"/>
      <c r="AY189" s="266"/>
      <c r="AZ189" s="266"/>
      <c r="BA189" s="266"/>
      <c r="BB189" s="266"/>
      <c r="BC189" s="266"/>
      <c r="BD189" s="266"/>
      <c r="BE189" s="266"/>
      <c r="BF189" s="266"/>
      <c r="BG189" s="266"/>
      <c r="BH189" s="266"/>
      <c r="BI189" s="266"/>
      <c r="BJ189" s="266"/>
      <c r="BK189" s="266"/>
      <c r="BL189" s="266"/>
      <c r="BM189" s="266"/>
      <c r="BN189" s="266"/>
      <c r="BO189" s="266"/>
      <c r="BP189" s="266"/>
      <c r="BQ189" s="266"/>
      <c r="BR189" s="266"/>
      <c r="BS189" s="266"/>
      <c r="BT189" s="266"/>
      <c r="BU189" s="266"/>
      <c r="BV189" s="266"/>
      <c r="BW189" s="266"/>
      <c r="BX189" s="266"/>
      <c r="BY189" s="266"/>
      <c r="BZ189" s="266"/>
      <c r="CA189" s="266"/>
      <c r="CB189" s="266"/>
      <c r="CC189" s="266"/>
      <c r="CD189" s="266"/>
      <c r="CE189" s="266"/>
      <c r="CF189" s="266"/>
      <c r="CG189" s="266"/>
      <c r="CH189" s="266"/>
      <c r="CI189" s="266"/>
      <c r="CJ189" s="266"/>
      <c r="CK189" s="266"/>
      <c r="CL189" s="266"/>
      <c r="CM189" s="266"/>
      <c r="CN189" s="266"/>
      <c r="CO189" s="266"/>
      <c r="CP189" s="266"/>
      <c r="CQ189" s="266"/>
      <c r="CR189" s="266"/>
      <c r="CS189" s="266"/>
      <c r="CT189" s="266"/>
      <c r="CU189" s="266"/>
      <c r="CV189" s="266"/>
      <c r="CW189" s="266"/>
      <c r="CX189" s="266"/>
      <c r="CY189" s="266"/>
      <c r="CZ189" s="266"/>
      <c r="DA189" s="266"/>
      <c r="DB189" s="266"/>
      <c r="DC189" s="266"/>
      <c r="DD189" s="266"/>
      <c r="DE189" s="266"/>
      <c r="DF189" s="266"/>
      <c r="DG189" s="266"/>
      <c r="DH189" s="266"/>
      <c r="DI189" s="266"/>
      <c r="DJ189" s="266"/>
      <c r="DK189" s="266"/>
      <c r="DL189" s="266"/>
    </row>
    <row r="190" spans="1:116" x14ac:dyDescent="0.35">
      <c r="A190" s="267" t="s">
        <v>229</v>
      </c>
      <c r="B190" s="268" t="s">
        <v>10377</v>
      </c>
      <c r="C190" s="271">
        <v>0.92045000249999998</v>
      </c>
      <c r="D190" s="272">
        <v>9</v>
      </c>
      <c r="E190" s="271">
        <v>0.185</v>
      </c>
      <c r="F190" s="271">
        <v>2.3666666670000001</v>
      </c>
      <c r="G190" s="271">
        <v>0.7006806672</v>
      </c>
      <c r="H190" s="271">
        <v>37.4</v>
      </c>
      <c r="I190" s="272">
        <v>5</v>
      </c>
      <c r="J190" s="272">
        <f>IFERROR(VLOOKUP($B190,'Core Indicators'!$E$3:$EU$906,147,FALSE),"x")</f>
        <v>313</v>
      </c>
      <c r="K190" s="273">
        <v>-1.372529984</v>
      </c>
      <c r="L190" s="271">
        <v>2.72</v>
      </c>
      <c r="M190" s="272">
        <v>15</v>
      </c>
      <c r="N190" s="272">
        <v>20</v>
      </c>
      <c r="O190" s="272">
        <f>IFERROR(VLOOKUP(B190,'Core Indicators'!$E$3:$G$9906,3,FALSE),"x")</f>
        <v>18894000</v>
      </c>
      <c r="P190" s="272">
        <v>1259200</v>
      </c>
      <c r="Q190" s="266"/>
      <c r="R190" s="266"/>
      <c r="S190" s="266"/>
      <c r="T190" s="266"/>
      <c r="U190" s="266"/>
      <c r="V190" s="266"/>
      <c r="W190" s="266"/>
      <c r="X190" s="266"/>
      <c r="Y190" s="266"/>
      <c r="Z190" s="266"/>
      <c r="AA190" s="266"/>
      <c r="AB190" s="266"/>
      <c r="AC190" s="266"/>
      <c r="AD190" s="266"/>
      <c r="AE190" s="266"/>
      <c r="AF190" s="266"/>
      <c r="AG190" s="266"/>
      <c r="AH190" s="266"/>
      <c r="AI190" s="266"/>
      <c r="AJ190" s="266"/>
      <c r="AK190" s="266"/>
      <c r="AL190" s="266"/>
      <c r="AM190" s="266"/>
      <c r="AN190" s="266"/>
      <c r="AO190" s="266"/>
      <c r="AP190" s="266"/>
      <c r="AQ190" s="266"/>
      <c r="AR190" s="266"/>
      <c r="AS190" s="266"/>
      <c r="AT190" s="266"/>
      <c r="AU190" s="266"/>
      <c r="AV190" s="266"/>
      <c r="AW190" s="266"/>
      <c r="AX190" s="266"/>
      <c r="AY190" s="266"/>
      <c r="AZ190" s="266"/>
      <c r="BA190" s="266"/>
      <c r="BB190" s="266"/>
      <c r="BC190" s="266"/>
      <c r="BD190" s="266"/>
      <c r="BE190" s="266"/>
      <c r="BF190" s="266"/>
      <c r="BG190" s="266"/>
      <c r="BH190" s="266"/>
      <c r="BI190" s="266"/>
      <c r="BJ190" s="266"/>
      <c r="BK190" s="266"/>
      <c r="BL190" s="266"/>
      <c r="BM190" s="266"/>
      <c r="BN190" s="266"/>
      <c r="BO190" s="266"/>
      <c r="BP190" s="266"/>
      <c r="BQ190" s="266"/>
      <c r="BR190" s="266"/>
      <c r="BS190" s="266"/>
      <c r="BT190" s="266"/>
      <c r="BU190" s="266"/>
      <c r="BV190" s="266"/>
      <c r="BW190" s="266"/>
      <c r="BX190" s="266"/>
      <c r="BY190" s="266"/>
      <c r="BZ190" s="266"/>
      <c r="CA190" s="266"/>
      <c r="CB190" s="266"/>
      <c r="CC190" s="266"/>
      <c r="CD190" s="266"/>
      <c r="CE190" s="266"/>
      <c r="CF190" s="266"/>
      <c r="CG190" s="266"/>
      <c r="CH190" s="266"/>
      <c r="CI190" s="266"/>
      <c r="CJ190" s="266"/>
      <c r="CK190" s="266"/>
      <c r="CL190" s="266"/>
      <c r="CM190" s="266"/>
      <c r="CN190" s="266"/>
      <c r="CO190" s="266"/>
      <c r="CP190" s="266"/>
      <c r="CQ190" s="266"/>
      <c r="CR190" s="266"/>
      <c r="CS190" s="266"/>
      <c r="CT190" s="266"/>
      <c r="CU190" s="266"/>
      <c r="CV190" s="266"/>
      <c r="CW190" s="266"/>
      <c r="CX190" s="266"/>
      <c r="CY190" s="266"/>
      <c r="CZ190" s="266"/>
      <c r="DA190" s="266"/>
      <c r="DB190" s="266"/>
      <c r="DC190" s="266"/>
      <c r="DD190" s="266"/>
      <c r="DE190" s="266"/>
      <c r="DF190" s="266"/>
      <c r="DG190" s="266"/>
      <c r="DH190" s="266"/>
      <c r="DI190" s="266"/>
      <c r="DJ190" s="266"/>
      <c r="DK190" s="266"/>
      <c r="DL190" s="266"/>
    </row>
    <row r="191" spans="1:116" x14ac:dyDescent="0.35">
      <c r="A191" s="267" t="s">
        <v>1237</v>
      </c>
      <c r="B191" s="268" t="s">
        <v>10378</v>
      </c>
      <c r="C191" s="271">
        <v>0.73349999629999996</v>
      </c>
      <c r="D191" s="272">
        <v>5</v>
      </c>
      <c r="E191" s="271">
        <v>0</v>
      </c>
      <c r="F191" s="271">
        <v>4.7166666670000001</v>
      </c>
      <c r="G191" s="271">
        <v>0.56568342780000003</v>
      </c>
      <c r="H191" s="271">
        <v>43.1</v>
      </c>
      <c r="I191" s="272">
        <v>2</v>
      </c>
      <c r="J191" s="272">
        <f>IFERROR(VLOOKUP($B191,'Core Indicators'!$E$3:$EU$906,147,FALSE),"x")</f>
        <v>85</v>
      </c>
      <c r="K191" s="273">
        <v>-0.55883401600000004</v>
      </c>
      <c r="L191" s="271">
        <v>4.72</v>
      </c>
      <c r="M191" s="272">
        <v>42</v>
      </c>
      <c r="N191" s="272">
        <v>31</v>
      </c>
      <c r="O191" s="272">
        <f>IFERROR(VLOOKUP(B191,'Core Indicators'!$E$3:$G$9906,3,FALSE),"x")</f>
        <v>8095000</v>
      </c>
      <c r="P191" s="272">
        <v>54390</v>
      </c>
      <c r="Q191" s="266"/>
      <c r="R191" s="266"/>
      <c r="S191" s="266"/>
      <c r="T191" s="266"/>
      <c r="U191" s="266"/>
      <c r="V191" s="266"/>
      <c r="W191" s="266"/>
      <c r="X191" s="266"/>
      <c r="Y191" s="266"/>
      <c r="Z191" s="266"/>
      <c r="AA191" s="266"/>
      <c r="AB191" s="266"/>
      <c r="AC191" s="266"/>
      <c r="AD191" s="266"/>
      <c r="AE191" s="266"/>
      <c r="AF191" s="266"/>
      <c r="AG191" s="266"/>
      <c r="AH191" s="266"/>
      <c r="AI191" s="266"/>
      <c r="AJ191" s="266"/>
      <c r="AK191" s="266"/>
      <c r="AL191" s="266"/>
      <c r="AM191" s="266"/>
      <c r="AN191" s="266"/>
      <c r="AO191" s="266"/>
      <c r="AP191" s="266"/>
      <c r="AQ191" s="266"/>
      <c r="AR191" s="266"/>
      <c r="AS191" s="266"/>
      <c r="AT191" s="266"/>
      <c r="AU191" s="266"/>
      <c r="AV191" s="266"/>
      <c r="AW191" s="266"/>
      <c r="AX191" s="266"/>
      <c r="AY191" s="266"/>
      <c r="AZ191" s="266"/>
      <c r="BA191" s="266"/>
      <c r="BB191" s="266"/>
      <c r="BC191" s="266"/>
      <c r="BD191" s="266"/>
      <c r="BE191" s="266"/>
      <c r="BF191" s="266"/>
      <c r="BG191" s="266"/>
      <c r="BH191" s="266"/>
      <c r="BI191" s="266"/>
      <c r="BJ191" s="266"/>
      <c r="BK191" s="266"/>
      <c r="BL191" s="266"/>
      <c r="BM191" s="266"/>
      <c r="BN191" s="266"/>
      <c r="BO191" s="266"/>
      <c r="BP191" s="266"/>
      <c r="BQ191" s="266"/>
      <c r="BR191" s="266"/>
      <c r="BS191" s="266"/>
      <c r="BT191" s="266"/>
      <c r="BU191" s="266"/>
      <c r="BV191" s="266"/>
      <c r="BW191" s="266"/>
      <c r="BX191" s="266"/>
      <c r="BY191" s="266"/>
      <c r="BZ191" s="266"/>
      <c r="CA191" s="266"/>
      <c r="CB191" s="266"/>
      <c r="CC191" s="266"/>
      <c r="CD191" s="266"/>
      <c r="CE191" s="266"/>
      <c r="CF191" s="266"/>
      <c r="CG191" s="266"/>
      <c r="CH191" s="266"/>
      <c r="CI191" s="266"/>
      <c r="CJ191" s="266"/>
      <c r="CK191" s="266"/>
      <c r="CL191" s="266"/>
      <c r="CM191" s="266"/>
      <c r="CN191" s="266"/>
      <c r="CO191" s="266"/>
      <c r="CP191" s="266"/>
      <c r="CQ191" s="266"/>
      <c r="CR191" s="266"/>
      <c r="CS191" s="266"/>
      <c r="CT191" s="266"/>
      <c r="CU191" s="266"/>
      <c r="CV191" s="266"/>
      <c r="CW191" s="266"/>
      <c r="CX191" s="266"/>
      <c r="CY191" s="266"/>
      <c r="CZ191" s="266"/>
      <c r="DA191" s="266"/>
      <c r="DB191" s="266"/>
      <c r="DC191" s="266"/>
      <c r="DD191" s="266"/>
      <c r="DE191" s="266"/>
      <c r="DF191" s="266"/>
      <c r="DG191" s="266"/>
      <c r="DH191" s="266"/>
      <c r="DI191" s="266"/>
      <c r="DJ191" s="266"/>
      <c r="DK191" s="266"/>
      <c r="DL191" s="266"/>
    </row>
    <row r="192" spans="1:116" x14ac:dyDescent="0.35">
      <c r="A192" s="267" t="s">
        <v>3670</v>
      </c>
      <c r="B192" s="268" t="s">
        <v>10379</v>
      </c>
      <c r="C192" s="271">
        <v>0.31875000450000002</v>
      </c>
      <c r="D192" s="272">
        <v>8</v>
      </c>
      <c r="E192" s="271">
        <v>0.05</v>
      </c>
      <c r="F192" s="271">
        <v>3.8</v>
      </c>
      <c r="G192" s="271">
        <v>0.37672290009999998</v>
      </c>
      <c r="H192" s="271">
        <v>34.9</v>
      </c>
      <c r="I192" s="272">
        <v>3</v>
      </c>
      <c r="J192" s="272">
        <f>IFERROR(VLOOKUP($B192,'Core Indicators'!$E$3:$EU$906,147,FALSE),"x")</f>
        <v>89</v>
      </c>
      <c r="K192" s="273">
        <v>6.7307784999999995E-2</v>
      </c>
      <c r="L192" s="271">
        <v>4.95</v>
      </c>
      <c r="M192" s="272">
        <v>36</v>
      </c>
      <c r="N192" s="272">
        <v>35</v>
      </c>
      <c r="O192" s="272">
        <f>IFERROR(VLOOKUP(B192,'Core Indicators'!$E$3:$G$9906,3,FALSE),"x")</f>
        <v>69554000</v>
      </c>
      <c r="P192" s="272">
        <v>510890</v>
      </c>
      <c r="Q192" s="266"/>
      <c r="R192" s="266"/>
      <c r="S192" s="266"/>
      <c r="T192" s="266"/>
      <c r="U192" s="266"/>
      <c r="V192" s="266"/>
      <c r="W192" s="266"/>
      <c r="X192" s="266"/>
      <c r="Y192" s="266"/>
      <c r="Z192" s="266"/>
      <c r="AA192" s="266"/>
      <c r="AB192" s="266"/>
      <c r="AC192" s="266"/>
      <c r="AD192" s="266"/>
      <c r="AE192" s="266"/>
      <c r="AF192" s="266"/>
      <c r="AG192" s="266"/>
      <c r="AH192" s="266"/>
      <c r="AI192" s="266"/>
      <c r="AJ192" s="266"/>
      <c r="AK192" s="266"/>
      <c r="AL192" s="266"/>
      <c r="AM192" s="266"/>
      <c r="AN192" s="266"/>
      <c r="AO192" s="266"/>
      <c r="AP192" s="266"/>
      <c r="AQ192" s="266"/>
      <c r="AR192" s="266"/>
      <c r="AS192" s="266"/>
      <c r="AT192" s="266"/>
      <c r="AU192" s="266"/>
      <c r="AV192" s="266"/>
      <c r="AW192" s="266"/>
      <c r="AX192" s="266"/>
      <c r="AY192" s="266"/>
      <c r="AZ192" s="266"/>
      <c r="BA192" s="266"/>
      <c r="BB192" s="266"/>
      <c r="BC192" s="266"/>
      <c r="BD192" s="266"/>
      <c r="BE192" s="266"/>
      <c r="BF192" s="266"/>
      <c r="BG192" s="266"/>
      <c r="BH192" s="266"/>
      <c r="BI192" s="266"/>
      <c r="BJ192" s="266"/>
      <c r="BK192" s="266"/>
      <c r="BL192" s="266"/>
      <c r="BM192" s="266"/>
      <c r="BN192" s="266"/>
      <c r="BO192" s="266"/>
      <c r="BP192" s="266"/>
      <c r="BQ192" s="266"/>
      <c r="BR192" s="266"/>
      <c r="BS192" s="266"/>
      <c r="BT192" s="266"/>
      <c r="BU192" s="266"/>
      <c r="BV192" s="266"/>
      <c r="BW192" s="266"/>
      <c r="BX192" s="266"/>
      <c r="BY192" s="266"/>
      <c r="BZ192" s="266"/>
      <c r="CA192" s="266"/>
      <c r="CB192" s="266"/>
      <c r="CC192" s="266"/>
      <c r="CD192" s="266"/>
      <c r="CE192" s="266"/>
      <c r="CF192" s="266"/>
      <c r="CG192" s="266"/>
      <c r="CH192" s="266"/>
      <c r="CI192" s="266"/>
      <c r="CJ192" s="266"/>
      <c r="CK192" s="266"/>
      <c r="CL192" s="266"/>
      <c r="CM192" s="266"/>
      <c r="CN192" s="266"/>
      <c r="CO192" s="266"/>
      <c r="CP192" s="266"/>
      <c r="CQ192" s="266"/>
      <c r="CR192" s="266"/>
      <c r="CS192" s="266"/>
      <c r="CT192" s="266"/>
      <c r="CU192" s="266"/>
      <c r="CV192" s="266"/>
      <c r="CW192" s="266"/>
      <c r="CX192" s="266"/>
      <c r="CY192" s="266"/>
      <c r="CZ192" s="266"/>
      <c r="DA192" s="266"/>
      <c r="DB192" s="266"/>
      <c r="DC192" s="266"/>
      <c r="DD192" s="266"/>
      <c r="DE192" s="266"/>
      <c r="DF192" s="266"/>
      <c r="DG192" s="266"/>
      <c r="DH192" s="266"/>
      <c r="DI192" s="266"/>
      <c r="DJ192" s="266"/>
      <c r="DK192" s="266"/>
      <c r="DL192" s="266"/>
    </row>
    <row r="193" spans="1:116" x14ac:dyDescent="0.35">
      <c r="A193" s="267" t="s">
        <v>10380</v>
      </c>
      <c r="B193" s="268" t="s">
        <v>10381</v>
      </c>
      <c r="C193" s="271">
        <v>0.3105010326</v>
      </c>
      <c r="D193" s="272">
        <v>5</v>
      </c>
      <c r="E193" s="271">
        <v>0.21299999999999999</v>
      </c>
      <c r="F193" s="271">
        <v>2.8166666669999998</v>
      </c>
      <c r="G193" s="271">
        <v>0.37746660949999999</v>
      </c>
      <c r="H193" s="271">
        <v>34</v>
      </c>
      <c r="I193" s="272">
        <v>3</v>
      </c>
      <c r="J193" s="272" t="str">
        <f>IFERROR(VLOOKUP($B193,'Core Indicators'!$E$3:$EU$906,147,FALSE),"x")</f>
        <v>x</v>
      </c>
      <c r="K193" s="273">
        <v>-1.2558006049999999</v>
      </c>
      <c r="L193" s="271">
        <v>3.16</v>
      </c>
      <c r="M193" s="272">
        <v>5</v>
      </c>
      <c r="N193" s="272">
        <v>20</v>
      </c>
      <c r="O193" s="272" t="str">
        <f>IFERROR(VLOOKUP(B193,'Core Indicators'!$E$3:$G$9906,3,FALSE),"x")</f>
        <v>x</v>
      </c>
      <c r="P193" s="272">
        <v>138790</v>
      </c>
      <c r="Q193" s="266"/>
      <c r="R193" s="266"/>
      <c r="S193" s="266"/>
      <c r="T193" s="266"/>
      <c r="U193" s="266"/>
      <c r="V193" s="266"/>
      <c r="W193" s="266"/>
      <c r="X193" s="266"/>
      <c r="Y193" s="266"/>
      <c r="Z193" s="266"/>
      <c r="AA193" s="266"/>
      <c r="AB193" s="266"/>
      <c r="AC193" s="266"/>
      <c r="AD193" s="266"/>
      <c r="AE193" s="266"/>
      <c r="AF193" s="266"/>
      <c r="AG193" s="266"/>
      <c r="AH193" s="266"/>
      <c r="AI193" s="266"/>
      <c r="AJ193" s="266"/>
      <c r="AK193" s="266"/>
      <c r="AL193" s="266"/>
      <c r="AM193" s="266"/>
      <c r="AN193" s="266"/>
      <c r="AO193" s="266"/>
      <c r="AP193" s="266"/>
      <c r="AQ193" s="266"/>
      <c r="AR193" s="266"/>
      <c r="AS193" s="266"/>
      <c r="AT193" s="266"/>
      <c r="AU193" s="266"/>
      <c r="AV193" s="266"/>
      <c r="AW193" s="266"/>
      <c r="AX193" s="266"/>
      <c r="AY193" s="266"/>
      <c r="AZ193" s="266"/>
      <c r="BA193" s="266"/>
      <c r="BB193" s="266"/>
      <c r="BC193" s="266"/>
      <c r="BD193" s="266"/>
      <c r="BE193" s="266"/>
      <c r="BF193" s="266"/>
      <c r="BG193" s="266"/>
      <c r="BH193" s="266"/>
      <c r="BI193" s="266"/>
      <c r="BJ193" s="266"/>
      <c r="BK193" s="266"/>
      <c r="BL193" s="266"/>
      <c r="BM193" s="266"/>
      <c r="BN193" s="266"/>
      <c r="BO193" s="266"/>
      <c r="BP193" s="266"/>
      <c r="BQ193" s="266"/>
      <c r="BR193" s="266"/>
      <c r="BS193" s="266"/>
      <c r="BT193" s="266"/>
      <c r="BU193" s="266"/>
      <c r="BV193" s="266"/>
      <c r="BW193" s="266"/>
      <c r="BX193" s="266"/>
      <c r="BY193" s="266"/>
      <c r="BZ193" s="266"/>
      <c r="CA193" s="266"/>
      <c r="CB193" s="266"/>
      <c r="CC193" s="266"/>
      <c r="CD193" s="266"/>
      <c r="CE193" s="266"/>
      <c r="CF193" s="266"/>
      <c r="CG193" s="266"/>
      <c r="CH193" s="266"/>
      <c r="CI193" s="266"/>
      <c r="CJ193" s="266"/>
      <c r="CK193" s="266"/>
      <c r="CL193" s="266"/>
      <c r="CM193" s="266"/>
      <c r="CN193" s="266"/>
      <c r="CO193" s="266"/>
      <c r="CP193" s="266"/>
      <c r="CQ193" s="266"/>
      <c r="CR193" s="266"/>
      <c r="CS193" s="266"/>
      <c r="CT193" s="266"/>
      <c r="CU193" s="266"/>
      <c r="CV193" s="266"/>
      <c r="CW193" s="266"/>
      <c r="CX193" s="266"/>
      <c r="CY193" s="266"/>
      <c r="CZ193" s="266"/>
      <c r="DA193" s="266"/>
      <c r="DB193" s="266"/>
      <c r="DC193" s="266"/>
      <c r="DD193" s="266"/>
      <c r="DE193" s="266"/>
      <c r="DF193" s="266"/>
      <c r="DG193" s="266"/>
      <c r="DH193" s="266"/>
      <c r="DI193" s="266"/>
      <c r="DJ193" s="266"/>
      <c r="DK193" s="266"/>
      <c r="DL193" s="266"/>
    </row>
    <row r="194" spans="1:116" x14ac:dyDescent="0.35">
      <c r="A194" s="267" t="s">
        <v>10382</v>
      </c>
      <c r="B194" s="268" t="s">
        <v>10383</v>
      </c>
      <c r="C194" s="271">
        <v>0.27369995949999998</v>
      </c>
      <c r="D194" s="272">
        <v>1</v>
      </c>
      <c r="E194" s="271">
        <v>0.1</v>
      </c>
      <c r="F194" s="271">
        <v>2.7</v>
      </c>
      <c r="G194" s="271" t="s">
        <v>17</v>
      </c>
      <c r="H194" s="271">
        <v>40.799999999999997</v>
      </c>
      <c r="I194" s="272">
        <v>0</v>
      </c>
      <c r="J194" s="272" t="str">
        <f>IFERROR(VLOOKUP($B194,'Core Indicators'!$E$3:$EU$906,147,FALSE),"x")</f>
        <v>x</v>
      </c>
      <c r="K194" s="273">
        <v>-1.4922368530000001</v>
      </c>
      <c r="L194" s="271">
        <v>2.67</v>
      </c>
      <c r="M194" s="272">
        <v>2</v>
      </c>
      <c r="N194" s="272">
        <v>18</v>
      </c>
      <c r="O194" s="272" t="str">
        <f>IFERROR(VLOOKUP(B194,'Core Indicators'!$E$3:$G$9906,3,FALSE),"x")</f>
        <v>x</v>
      </c>
      <c r="P194" s="272">
        <v>469930</v>
      </c>
      <c r="Q194" s="266"/>
      <c r="R194" s="266"/>
      <c r="S194" s="266"/>
      <c r="T194" s="266"/>
      <c r="U194" s="266"/>
      <c r="V194" s="266"/>
      <c r="W194" s="266"/>
      <c r="X194" s="266"/>
      <c r="Y194" s="266"/>
      <c r="Z194" s="266"/>
      <c r="AA194" s="266"/>
      <c r="AB194" s="266"/>
      <c r="AC194" s="266"/>
      <c r="AD194" s="266"/>
      <c r="AE194" s="266"/>
      <c r="AF194" s="266"/>
      <c r="AG194" s="266"/>
      <c r="AH194" s="266"/>
      <c r="AI194" s="266"/>
      <c r="AJ194" s="266"/>
      <c r="AK194" s="266"/>
      <c r="AL194" s="266"/>
      <c r="AM194" s="266"/>
      <c r="AN194" s="266"/>
      <c r="AO194" s="266"/>
      <c r="AP194" s="266"/>
      <c r="AQ194" s="266"/>
      <c r="AR194" s="266"/>
      <c r="AS194" s="266"/>
      <c r="AT194" s="266"/>
      <c r="AU194" s="266"/>
      <c r="AV194" s="266"/>
      <c r="AW194" s="266"/>
      <c r="AX194" s="266"/>
      <c r="AY194" s="266"/>
      <c r="AZ194" s="266"/>
      <c r="BA194" s="266"/>
      <c r="BB194" s="266"/>
      <c r="BC194" s="266"/>
      <c r="BD194" s="266"/>
      <c r="BE194" s="266"/>
      <c r="BF194" s="266"/>
      <c r="BG194" s="266"/>
      <c r="BH194" s="266"/>
      <c r="BI194" s="266"/>
      <c r="BJ194" s="266"/>
      <c r="BK194" s="266"/>
      <c r="BL194" s="266"/>
      <c r="BM194" s="266"/>
      <c r="BN194" s="266"/>
      <c r="BO194" s="266"/>
      <c r="BP194" s="266"/>
      <c r="BQ194" s="266"/>
      <c r="BR194" s="266"/>
      <c r="BS194" s="266"/>
      <c r="BT194" s="266"/>
      <c r="BU194" s="266"/>
      <c r="BV194" s="266"/>
      <c r="BW194" s="266"/>
      <c r="BX194" s="266"/>
      <c r="BY194" s="266"/>
      <c r="BZ194" s="266"/>
      <c r="CA194" s="266"/>
      <c r="CB194" s="266"/>
      <c r="CC194" s="266"/>
      <c r="CD194" s="266"/>
      <c r="CE194" s="266"/>
      <c r="CF194" s="266"/>
      <c r="CG194" s="266"/>
      <c r="CH194" s="266"/>
      <c r="CI194" s="266"/>
      <c r="CJ194" s="266"/>
      <c r="CK194" s="266"/>
      <c r="CL194" s="266"/>
      <c r="CM194" s="266"/>
      <c r="CN194" s="266"/>
      <c r="CO194" s="266"/>
      <c r="CP194" s="266"/>
      <c r="CQ194" s="266"/>
      <c r="CR194" s="266"/>
      <c r="CS194" s="266"/>
      <c r="CT194" s="266"/>
      <c r="CU194" s="266"/>
      <c r="CV194" s="266"/>
      <c r="CW194" s="266"/>
      <c r="CX194" s="266"/>
      <c r="CY194" s="266"/>
      <c r="CZ194" s="266"/>
      <c r="DA194" s="266"/>
      <c r="DB194" s="266"/>
      <c r="DC194" s="266"/>
      <c r="DD194" s="266"/>
      <c r="DE194" s="266"/>
      <c r="DF194" s="266"/>
      <c r="DG194" s="266"/>
      <c r="DH194" s="266"/>
      <c r="DI194" s="266"/>
      <c r="DJ194" s="266"/>
      <c r="DK194" s="266"/>
      <c r="DL194" s="266"/>
    </row>
    <row r="195" spans="1:116" x14ac:dyDescent="0.35">
      <c r="A195" s="267" t="s">
        <v>1152</v>
      </c>
      <c r="B195" s="268" t="s">
        <v>10384</v>
      </c>
      <c r="C195" s="271">
        <v>0</v>
      </c>
      <c r="D195" s="272">
        <v>13</v>
      </c>
      <c r="E195" s="271">
        <v>0</v>
      </c>
      <c r="F195" s="271">
        <v>7.9</v>
      </c>
      <c r="G195" s="271" t="s">
        <v>17</v>
      </c>
      <c r="H195" s="271">
        <v>28.7</v>
      </c>
      <c r="I195" s="272">
        <v>0</v>
      </c>
      <c r="J195" s="272">
        <f>IFERROR(VLOOKUP($B195,'Core Indicators'!$E$3:$EU$906,147,FALSE),"x")</f>
        <v>0</v>
      </c>
      <c r="K195" s="273">
        <v>-0.88339597000000003</v>
      </c>
      <c r="L195" s="271">
        <v>6.22</v>
      </c>
      <c r="M195" s="272">
        <v>72</v>
      </c>
      <c r="N195" s="272">
        <v>43</v>
      </c>
      <c r="O195" s="272">
        <f>IFERROR(VLOOKUP(B195,'Core Indicators'!$E$3:$G$9906,3,FALSE),"x")</f>
        <v>1340000</v>
      </c>
      <c r="P195" s="272">
        <v>14870</v>
      </c>
      <c r="Q195" s="266"/>
      <c r="R195" s="266"/>
      <c r="S195" s="266"/>
      <c r="T195" s="266"/>
      <c r="U195" s="266"/>
      <c r="V195" s="266"/>
      <c r="W195" s="266"/>
      <c r="X195" s="266"/>
      <c r="Y195" s="266"/>
      <c r="Z195" s="266"/>
      <c r="AA195" s="266"/>
      <c r="AB195" s="266"/>
      <c r="AC195" s="266"/>
      <c r="AD195" s="266"/>
      <c r="AE195" s="266"/>
      <c r="AF195" s="266"/>
      <c r="AG195" s="266"/>
      <c r="AH195" s="266"/>
      <c r="AI195" s="266"/>
      <c r="AJ195" s="266"/>
      <c r="AK195" s="266"/>
      <c r="AL195" s="266"/>
      <c r="AM195" s="266"/>
      <c r="AN195" s="266"/>
      <c r="AO195" s="266"/>
      <c r="AP195" s="266"/>
      <c r="AQ195" s="266"/>
      <c r="AR195" s="266"/>
      <c r="AS195" s="266"/>
      <c r="AT195" s="266"/>
      <c r="AU195" s="266"/>
      <c r="AV195" s="266"/>
      <c r="AW195" s="266"/>
      <c r="AX195" s="266"/>
      <c r="AY195" s="266"/>
      <c r="AZ195" s="266"/>
      <c r="BA195" s="266"/>
      <c r="BB195" s="266"/>
      <c r="BC195" s="266"/>
      <c r="BD195" s="266"/>
      <c r="BE195" s="266"/>
      <c r="BF195" s="266"/>
      <c r="BG195" s="266"/>
      <c r="BH195" s="266"/>
      <c r="BI195" s="266"/>
      <c r="BJ195" s="266"/>
      <c r="BK195" s="266"/>
      <c r="BL195" s="266"/>
      <c r="BM195" s="266"/>
      <c r="BN195" s="266"/>
      <c r="BO195" s="266"/>
      <c r="BP195" s="266"/>
      <c r="BQ195" s="266"/>
      <c r="BR195" s="266"/>
      <c r="BS195" s="266"/>
      <c r="BT195" s="266"/>
      <c r="BU195" s="266"/>
      <c r="BV195" s="266"/>
      <c r="BW195" s="266"/>
      <c r="BX195" s="266"/>
      <c r="BY195" s="266"/>
      <c r="BZ195" s="266"/>
      <c r="CA195" s="266"/>
      <c r="CB195" s="266"/>
      <c r="CC195" s="266"/>
      <c r="CD195" s="266"/>
      <c r="CE195" s="266"/>
      <c r="CF195" s="266"/>
      <c r="CG195" s="266"/>
      <c r="CH195" s="266"/>
      <c r="CI195" s="266"/>
      <c r="CJ195" s="266"/>
      <c r="CK195" s="266"/>
      <c r="CL195" s="266"/>
      <c r="CM195" s="266"/>
      <c r="CN195" s="266"/>
      <c r="CO195" s="266"/>
      <c r="CP195" s="266"/>
      <c r="CQ195" s="266"/>
      <c r="CR195" s="266"/>
      <c r="CS195" s="266"/>
      <c r="CT195" s="266"/>
      <c r="CU195" s="266"/>
      <c r="CV195" s="266"/>
      <c r="CW195" s="266"/>
      <c r="CX195" s="266"/>
      <c r="CY195" s="266"/>
      <c r="CZ195" s="266"/>
      <c r="DA195" s="266"/>
      <c r="DB195" s="266"/>
      <c r="DC195" s="266"/>
      <c r="DD195" s="266"/>
      <c r="DE195" s="266"/>
      <c r="DF195" s="266"/>
      <c r="DG195" s="266"/>
      <c r="DH195" s="266"/>
      <c r="DI195" s="266"/>
      <c r="DJ195" s="266"/>
      <c r="DK195" s="266"/>
      <c r="DL195" s="266"/>
    </row>
    <row r="196" spans="1:116" x14ac:dyDescent="0.35">
      <c r="A196" s="267" t="s">
        <v>10385</v>
      </c>
      <c r="B196" s="268" t="s">
        <v>10386</v>
      </c>
      <c r="C196" s="271">
        <v>0</v>
      </c>
      <c r="D196" s="272">
        <v>11</v>
      </c>
      <c r="E196" s="271">
        <v>0</v>
      </c>
      <c r="F196" s="271" t="s">
        <v>17</v>
      </c>
      <c r="G196" s="271">
        <v>0.41808821130000001</v>
      </c>
      <c r="H196" s="271">
        <v>37.6</v>
      </c>
      <c r="I196" s="272">
        <v>0</v>
      </c>
      <c r="J196" s="272" t="str">
        <f>IFERROR(VLOOKUP($B196,'Core Indicators'!$E$3:$EU$906,147,FALSE),"x")</f>
        <v>x</v>
      </c>
      <c r="K196" s="273">
        <v>0.59440267099999999</v>
      </c>
      <c r="L196" s="271" t="s">
        <v>17</v>
      </c>
      <c r="M196" s="272">
        <v>81</v>
      </c>
      <c r="N196" s="272" t="s">
        <v>17</v>
      </c>
      <c r="O196" s="272" t="str">
        <f>IFERROR(VLOOKUP(B196,'Core Indicators'!$E$3:$G$9906,3,FALSE),"x")</f>
        <v>x</v>
      </c>
      <c r="P196" s="272">
        <v>720</v>
      </c>
      <c r="Q196" s="266"/>
      <c r="R196" s="266"/>
      <c r="S196" s="266"/>
      <c r="T196" s="266"/>
      <c r="U196" s="266"/>
      <c r="V196" s="266"/>
      <c r="W196" s="266"/>
      <c r="X196" s="266"/>
      <c r="Y196" s="266"/>
      <c r="Z196" s="266"/>
      <c r="AA196" s="266"/>
      <c r="AB196" s="266"/>
      <c r="AC196" s="266"/>
      <c r="AD196" s="266"/>
      <c r="AE196" s="266"/>
      <c r="AF196" s="266"/>
      <c r="AG196" s="266"/>
      <c r="AH196" s="266"/>
      <c r="AI196" s="266"/>
      <c r="AJ196" s="266"/>
      <c r="AK196" s="266"/>
      <c r="AL196" s="266"/>
      <c r="AM196" s="266"/>
      <c r="AN196" s="266"/>
      <c r="AO196" s="266"/>
      <c r="AP196" s="266"/>
      <c r="AQ196" s="266"/>
      <c r="AR196" s="266"/>
      <c r="AS196" s="266"/>
      <c r="AT196" s="266"/>
      <c r="AU196" s="266"/>
      <c r="AV196" s="266"/>
      <c r="AW196" s="266"/>
      <c r="AX196" s="266"/>
      <c r="AY196" s="266"/>
      <c r="AZ196" s="266"/>
      <c r="BA196" s="266"/>
      <c r="BB196" s="266"/>
      <c r="BC196" s="266"/>
      <c r="BD196" s="266"/>
      <c r="BE196" s="266"/>
      <c r="BF196" s="266"/>
      <c r="BG196" s="266"/>
      <c r="BH196" s="266"/>
      <c r="BI196" s="266"/>
      <c r="BJ196" s="266"/>
      <c r="BK196" s="266"/>
      <c r="BL196" s="266"/>
      <c r="BM196" s="266"/>
      <c r="BN196" s="266"/>
      <c r="BO196" s="266"/>
      <c r="BP196" s="266"/>
      <c r="BQ196" s="266"/>
      <c r="BR196" s="266"/>
      <c r="BS196" s="266"/>
      <c r="BT196" s="266"/>
      <c r="BU196" s="266"/>
      <c r="BV196" s="266"/>
      <c r="BW196" s="266"/>
      <c r="BX196" s="266"/>
      <c r="BY196" s="266"/>
      <c r="BZ196" s="266"/>
      <c r="CA196" s="266"/>
      <c r="CB196" s="266"/>
      <c r="CC196" s="266"/>
      <c r="CD196" s="266"/>
      <c r="CE196" s="266"/>
      <c r="CF196" s="266"/>
      <c r="CG196" s="266"/>
      <c r="CH196" s="266"/>
      <c r="CI196" s="266"/>
      <c r="CJ196" s="266"/>
      <c r="CK196" s="266"/>
      <c r="CL196" s="266"/>
      <c r="CM196" s="266"/>
      <c r="CN196" s="266"/>
      <c r="CO196" s="266"/>
      <c r="CP196" s="266"/>
      <c r="CQ196" s="266"/>
      <c r="CR196" s="266"/>
      <c r="CS196" s="266"/>
      <c r="CT196" s="266"/>
      <c r="CU196" s="266"/>
      <c r="CV196" s="266"/>
      <c r="CW196" s="266"/>
      <c r="CX196" s="266"/>
      <c r="CY196" s="266"/>
      <c r="CZ196" s="266"/>
      <c r="DA196" s="266"/>
      <c r="DB196" s="266"/>
      <c r="DC196" s="266"/>
      <c r="DD196" s="266"/>
      <c r="DE196" s="266"/>
      <c r="DF196" s="266"/>
      <c r="DG196" s="266"/>
      <c r="DH196" s="266"/>
      <c r="DI196" s="266"/>
      <c r="DJ196" s="266"/>
      <c r="DK196" s="266"/>
      <c r="DL196" s="266"/>
    </row>
    <row r="197" spans="1:116" x14ac:dyDescent="0.35">
      <c r="A197" s="267" t="s">
        <v>1147</v>
      </c>
      <c r="B197" s="268" t="s">
        <v>10387</v>
      </c>
      <c r="C197" s="271">
        <v>0.75771999329999995</v>
      </c>
      <c r="D197" s="272">
        <v>12</v>
      </c>
      <c r="E197" s="271">
        <v>0.40300000000000002</v>
      </c>
      <c r="F197" s="271">
        <v>8.35</v>
      </c>
      <c r="G197" s="271">
        <v>0.32349148620000001</v>
      </c>
      <c r="H197" s="271">
        <v>40.299999999999997</v>
      </c>
      <c r="I197" s="272">
        <v>0</v>
      </c>
      <c r="J197" s="272">
        <f>IFERROR(VLOOKUP($B197,'Core Indicators'!$E$3:$EU$906,147,FALSE),"x")</f>
        <v>0</v>
      </c>
      <c r="K197" s="273">
        <v>-0.16787469399999999</v>
      </c>
      <c r="L197" s="271">
        <v>7.48</v>
      </c>
      <c r="M197" s="272">
        <v>82</v>
      </c>
      <c r="N197" s="272">
        <v>42</v>
      </c>
      <c r="O197" s="272">
        <f>IFERROR(VLOOKUP(B197,'Core Indicators'!$E$3:$G$9906,3,FALSE),"x")</f>
        <v>1535000</v>
      </c>
      <c r="P197" s="272">
        <v>5130</v>
      </c>
      <c r="Q197" s="266"/>
      <c r="R197" s="266"/>
      <c r="S197" s="266"/>
      <c r="T197" s="266"/>
      <c r="U197" s="266"/>
      <c r="V197" s="266"/>
      <c r="W197" s="266"/>
      <c r="X197" s="266"/>
      <c r="Y197" s="266"/>
      <c r="Z197" s="266"/>
      <c r="AA197" s="266"/>
      <c r="AB197" s="266"/>
      <c r="AC197" s="266"/>
      <c r="AD197" s="266"/>
      <c r="AE197" s="266"/>
      <c r="AF197" s="266"/>
      <c r="AG197" s="266"/>
      <c r="AH197" s="266"/>
      <c r="AI197" s="266"/>
      <c r="AJ197" s="266"/>
      <c r="AK197" s="266"/>
      <c r="AL197" s="266"/>
      <c r="AM197" s="266"/>
      <c r="AN197" s="266"/>
      <c r="AO197" s="266"/>
      <c r="AP197" s="266"/>
      <c r="AQ197" s="266"/>
      <c r="AR197" s="266"/>
      <c r="AS197" s="266"/>
      <c r="AT197" s="266"/>
      <c r="AU197" s="266"/>
      <c r="AV197" s="266"/>
      <c r="AW197" s="266"/>
      <c r="AX197" s="266"/>
      <c r="AY197" s="266"/>
      <c r="AZ197" s="266"/>
      <c r="BA197" s="266"/>
      <c r="BB197" s="266"/>
      <c r="BC197" s="266"/>
      <c r="BD197" s="266"/>
      <c r="BE197" s="266"/>
      <c r="BF197" s="266"/>
      <c r="BG197" s="266"/>
      <c r="BH197" s="266"/>
      <c r="BI197" s="266"/>
      <c r="BJ197" s="266"/>
      <c r="BK197" s="266"/>
      <c r="BL197" s="266"/>
      <c r="BM197" s="266"/>
      <c r="BN197" s="266"/>
      <c r="BO197" s="266"/>
      <c r="BP197" s="266"/>
      <c r="BQ197" s="266"/>
      <c r="BR197" s="266"/>
      <c r="BS197" s="266"/>
      <c r="BT197" s="266"/>
      <c r="BU197" s="266"/>
      <c r="BV197" s="266"/>
      <c r="BW197" s="266"/>
      <c r="BX197" s="266"/>
      <c r="BY197" s="266"/>
      <c r="BZ197" s="266"/>
      <c r="CA197" s="266"/>
      <c r="CB197" s="266"/>
      <c r="CC197" s="266"/>
      <c r="CD197" s="266"/>
      <c r="CE197" s="266"/>
      <c r="CF197" s="266"/>
      <c r="CG197" s="266"/>
      <c r="CH197" s="266"/>
      <c r="CI197" s="266"/>
      <c r="CJ197" s="266"/>
      <c r="CK197" s="266"/>
      <c r="CL197" s="266"/>
      <c r="CM197" s="266"/>
      <c r="CN197" s="266"/>
      <c r="CO197" s="266"/>
      <c r="CP197" s="266"/>
      <c r="CQ197" s="266"/>
      <c r="CR197" s="266"/>
      <c r="CS197" s="266"/>
      <c r="CT197" s="266"/>
      <c r="CU197" s="266"/>
      <c r="CV197" s="266"/>
      <c r="CW197" s="266"/>
      <c r="CX197" s="266"/>
      <c r="CY197" s="266"/>
      <c r="CZ197" s="266"/>
      <c r="DA197" s="266"/>
      <c r="DB197" s="266"/>
      <c r="DC197" s="266"/>
      <c r="DD197" s="266"/>
      <c r="DE197" s="266"/>
      <c r="DF197" s="266"/>
      <c r="DG197" s="266"/>
      <c r="DH197" s="266"/>
      <c r="DI197" s="266"/>
      <c r="DJ197" s="266"/>
      <c r="DK197" s="266"/>
      <c r="DL197" s="266"/>
    </row>
    <row r="198" spans="1:116" x14ac:dyDescent="0.35">
      <c r="A198" s="267" t="s">
        <v>4013</v>
      </c>
      <c r="B198" s="268" t="s">
        <v>10388</v>
      </c>
      <c r="C198" s="271">
        <v>3.9599962599999997E-2</v>
      </c>
      <c r="D198" s="272">
        <v>7</v>
      </c>
      <c r="E198" s="271">
        <v>0</v>
      </c>
      <c r="F198" s="271">
        <v>4.983333333</v>
      </c>
      <c r="G198" s="271">
        <v>0.30031952810000001</v>
      </c>
      <c r="H198" s="271">
        <v>32.799999999999997</v>
      </c>
      <c r="I198" s="272">
        <v>3</v>
      </c>
      <c r="J198" s="272">
        <f>IFERROR(VLOOKUP($B198,'Core Indicators'!$E$3:$EU$906,147,FALSE),"x")</f>
        <v>741</v>
      </c>
      <c r="K198" s="273">
        <v>-8.5312277000000006E-2</v>
      </c>
      <c r="L198" s="271">
        <v>5.24</v>
      </c>
      <c r="M198" s="272">
        <v>51</v>
      </c>
      <c r="N198" s="272">
        <v>40</v>
      </c>
      <c r="O198" s="272">
        <f>IFERROR(VLOOKUP(B198,'Core Indicators'!$E$3:$G$9906,3,FALSE),"x")</f>
        <v>12302000</v>
      </c>
      <c r="P198" s="272">
        <v>155360</v>
      </c>
      <c r="Q198" s="266"/>
      <c r="R198" s="266"/>
      <c r="S198" s="266"/>
      <c r="T198" s="266"/>
      <c r="U198" s="266"/>
      <c r="V198" s="266"/>
      <c r="W198" s="266"/>
      <c r="X198" s="266"/>
      <c r="Y198" s="266"/>
      <c r="Z198" s="266"/>
      <c r="AA198" s="266"/>
      <c r="AB198" s="266"/>
      <c r="AC198" s="266"/>
      <c r="AD198" s="266"/>
      <c r="AE198" s="266"/>
      <c r="AF198" s="266"/>
      <c r="AG198" s="266"/>
      <c r="AH198" s="266"/>
      <c r="AI198" s="266"/>
      <c r="AJ198" s="266"/>
      <c r="AK198" s="266"/>
      <c r="AL198" s="266"/>
      <c r="AM198" s="266"/>
      <c r="AN198" s="266"/>
      <c r="AO198" s="266"/>
      <c r="AP198" s="266"/>
      <c r="AQ198" s="266"/>
      <c r="AR198" s="266"/>
      <c r="AS198" s="266"/>
      <c r="AT198" s="266"/>
      <c r="AU198" s="266"/>
      <c r="AV198" s="266"/>
      <c r="AW198" s="266"/>
      <c r="AX198" s="266"/>
      <c r="AY198" s="266"/>
      <c r="AZ198" s="266"/>
      <c r="BA198" s="266"/>
      <c r="BB198" s="266"/>
      <c r="BC198" s="266"/>
      <c r="BD198" s="266"/>
      <c r="BE198" s="266"/>
      <c r="BF198" s="266"/>
      <c r="BG198" s="266"/>
      <c r="BH198" s="266"/>
      <c r="BI198" s="266"/>
      <c r="BJ198" s="266"/>
      <c r="BK198" s="266"/>
      <c r="BL198" s="266"/>
      <c r="BM198" s="266"/>
      <c r="BN198" s="266"/>
      <c r="BO198" s="266"/>
      <c r="BP198" s="266"/>
      <c r="BQ198" s="266"/>
      <c r="BR198" s="266"/>
      <c r="BS198" s="266"/>
      <c r="BT198" s="266"/>
      <c r="BU198" s="266"/>
      <c r="BV198" s="266"/>
      <c r="BW198" s="266"/>
      <c r="BX198" s="266"/>
      <c r="BY198" s="266"/>
      <c r="BZ198" s="266"/>
      <c r="CA198" s="266"/>
      <c r="CB198" s="266"/>
      <c r="CC198" s="266"/>
      <c r="CD198" s="266"/>
      <c r="CE198" s="266"/>
      <c r="CF198" s="266"/>
      <c r="CG198" s="266"/>
      <c r="CH198" s="266"/>
      <c r="CI198" s="266"/>
      <c r="CJ198" s="266"/>
      <c r="CK198" s="266"/>
      <c r="CL198" s="266"/>
      <c r="CM198" s="266"/>
      <c r="CN198" s="266"/>
      <c r="CO198" s="266"/>
      <c r="CP198" s="266"/>
      <c r="CQ198" s="266"/>
      <c r="CR198" s="266"/>
      <c r="CS198" s="266"/>
      <c r="CT198" s="266"/>
      <c r="CU198" s="266"/>
      <c r="CV198" s="266"/>
      <c r="CW198" s="266"/>
      <c r="CX198" s="266"/>
      <c r="CY198" s="266"/>
      <c r="CZ198" s="266"/>
      <c r="DA198" s="266"/>
      <c r="DB198" s="266"/>
      <c r="DC198" s="266"/>
      <c r="DD198" s="266"/>
      <c r="DE198" s="266"/>
      <c r="DF198" s="266"/>
      <c r="DG198" s="266"/>
      <c r="DH198" s="266"/>
      <c r="DI198" s="266"/>
      <c r="DJ198" s="266"/>
      <c r="DK198" s="266"/>
      <c r="DL198" s="266"/>
    </row>
    <row r="199" spans="1:116" x14ac:dyDescent="0.35">
      <c r="A199" s="267" t="s">
        <v>262</v>
      </c>
      <c r="B199" s="268" t="s">
        <v>10389</v>
      </c>
      <c r="C199" s="271">
        <v>0.40505643740000002</v>
      </c>
      <c r="D199" s="272">
        <v>7</v>
      </c>
      <c r="E199" s="271">
        <v>0.34</v>
      </c>
      <c r="F199" s="271">
        <v>4.233333333</v>
      </c>
      <c r="G199" s="271">
        <v>0.3050249216</v>
      </c>
      <c r="H199" s="271">
        <v>41.9</v>
      </c>
      <c r="I199" s="272">
        <v>4</v>
      </c>
      <c r="J199" s="272">
        <f>IFERROR(VLOOKUP($B199,'Core Indicators'!$E$3:$EU$906,147,FALSE),"x")</f>
        <v>11</v>
      </c>
      <c r="K199" s="273">
        <v>-0.45811596500000001</v>
      </c>
      <c r="L199" s="271">
        <v>4.96</v>
      </c>
      <c r="M199" s="272">
        <v>33</v>
      </c>
      <c r="N199" s="272">
        <v>34</v>
      </c>
      <c r="O199" s="272">
        <f>IFERROR(VLOOKUP(B199,'Core Indicators'!$E$3:$G$9906,3,FALSE),"x")</f>
        <v>85326000</v>
      </c>
      <c r="P199" s="272">
        <v>769630</v>
      </c>
      <c r="Q199" s="266"/>
      <c r="R199" s="266"/>
      <c r="S199" s="266"/>
      <c r="T199" s="266"/>
      <c r="U199" s="266"/>
      <c r="V199" s="266"/>
      <c r="W199" s="266"/>
      <c r="X199" s="266"/>
      <c r="Y199" s="266"/>
      <c r="Z199" s="266"/>
      <c r="AA199" s="266"/>
      <c r="AB199" s="266"/>
      <c r="AC199" s="266"/>
      <c r="AD199" s="266"/>
      <c r="AE199" s="266"/>
      <c r="AF199" s="266"/>
      <c r="AG199" s="266"/>
      <c r="AH199" s="266"/>
      <c r="AI199" s="266"/>
      <c r="AJ199" s="266"/>
      <c r="AK199" s="266"/>
      <c r="AL199" s="266"/>
      <c r="AM199" s="266"/>
      <c r="AN199" s="266"/>
      <c r="AO199" s="266"/>
      <c r="AP199" s="266"/>
      <c r="AQ199" s="266"/>
      <c r="AR199" s="266"/>
      <c r="AS199" s="266"/>
      <c r="AT199" s="266"/>
      <c r="AU199" s="266"/>
      <c r="AV199" s="266"/>
      <c r="AW199" s="266"/>
      <c r="AX199" s="266"/>
      <c r="AY199" s="266"/>
      <c r="AZ199" s="266"/>
      <c r="BA199" s="266"/>
      <c r="BB199" s="266"/>
      <c r="BC199" s="266"/>
      <c r="BD199" s="266"/>
      <c r="BE199" s="266"/>
      <c r="BF199" s="266"/>
      <c r="BG199" s="266"/>
      <c r="BH199" s="266"/>
      <c r="BI199" s="266"/>
      <c r="BJ199" s="266"/>
      <c r="BK199" s="266"/>
      <c r="BL199" s="266"/>
      <c r="BM199" s="266"/>
      <c r="BN199" s="266"/>
      <c r="BO199" s="266"/>
      <c r="BP199" s="266"/>
      <c r="BQ199" s="266"/>
      <c r="BR199" s="266"/>
      <c r="BS199" s="266"/>
      <c r="BT199" s="266"/>
      <c r="BU199" s="266"/>
      <c r="BV199" s="266"/>
      <c r="BW199" s="266"/>
      <c r="BX199" s="266"/>
      <c r="BY199" s="266"/>
      <c r="BZ199" s="266"/>
      <c r="CA199" s="266"/>
      <c r="CB199" s="266"/>
      <c r="CC199" s="266"/>
      <c r="CD199" s="266"/>
      <c r="CE199" s="266"/>
      <c r="CF199" s="266"/>
      <c r="CG199" s="266"/>
      <c r="CH199" s="266"/>
      <c r="CI199" s="266"/>
      <c r="CJ199" s="266"/>
      <c r="CK199" s="266"/>
      <c r="CL199" s="266"/>
      <c r="CM199" s="266"/>
      <c r="CN199" s="266"/>
      <c r="CO199" s="266"/>
      <c r="CP199" s="266"/>
      <c r="CQ199" s="266"/>
      <c r="CR199" s="266"/>
      <c r="CS199" s="266"/>
      <c r="CT199" s="266"/>
      <c r="CU199" s="266"/>
      <c r="CV199" s="266"/>
      <c r="CW199" s="266"/>
      <c r="CX199" s="266"/>
      <c r="CY199" s="266"/>
      <c r="CZ199" s="266"/>
      <c r="DA199" s="266"/>
      <c r="DB199" s="266"/>
      <c r="DC199" s="266"/>
      <c r="DD199" s="266"/>
      <c r="DE199" s="266"/>
      <c r="DF199" s="266"/>
      <c r="DG199" s="266"/>
      <c r="DH199" s="266"/>
      <c r="DI199" s="266"/>
      <c r="DJ199" s="266"/>
      <c r="DK199" s="266"/>
      <c r="DL199" s="266"/>
    </row>
    <row r="200" spans="1:116" x14ac:dyDescent="0.35">
      <c r="A200" s="267" t="s">
        <v>10390</v>
      </c>
      <c r="B200" s="268" t="s">
        <v>10391</v>
      </c>
      <c r="C200" s="271">
        <v>0</v>
      </c>
      <c r="D200" s="272">
        <v>11</v>
      </c>
      <c r="E200" s="271">
        <v>0</v>
      </c>
      <c r="F200" s="271" t="s">
        <v>17</v>
      </c>
      <c r="G200" s="271" t="s">
        <v>17</v>
      </c>
      <c r="H200" s="271">
        <v>39.1</v>
      </c>
      <c r="I200" s="272">
        <v>0</v>
      </c>
      <c r="J200" s="272" t="str">
        <f>IFERROR(VLOOKUP($B200,'Core Indicators'!$E$3:$EU$906,147,FALSE),"x")</f>
        <v>x</v>
      </c>
      <c r="K200" s="273">
        <v>0.81260788399999995</v>
      </c>
      <c r="L200" s="271" t="s">
        <v>17</v>
      </c>
      <c r="M200" s="272">
        <v>93</v>
      </c>
      <c r="N200" s="272" t="s">
        <v>17</v>
      </c>
      <c r="O200" s="272" t="str">
        <f>IFERROR(VLOOKUP(B200,'Core Indicators'!$E$3:$G$9906,3,FALSE),"x")</f>
        <v>x</v>
      </c>
      <c r="P200" s="272">
        <v>30</v>
      </c>
      <c r="Q200" s="266"/>
      <c r="R200" s="266"/>
      <c r="S200" s="266"/>
      <c r="T200" s="266"/>
      <c r="U200" s="266"/>
      <c r="V200" s="266"/>
      <c r="W200" s="266"/>
      <c r="X200" s="266"/>
      <c r="Y200" s="266"/>
      <c r="Z200" s="266"/>
      <c r="AA200" s="266"/>
      <c r="AB200" s="266"/>
      <c r="AC200" s="266"/>
      <c r="AD200" s="266"/>
      <c r="AE200" s="266"/>
      <c r="AF200" s="266"/>
      <c r="AG200" s="266"/>
      <c r="AH200" s="266"/>
      <c r="AI200" s="266"/>
      <c r="AJ200" s="266"/>
      <c r="AK200" s="266"/>
      <c r="AL200" s="266"/>
      <c r="AM200" s="266"/>
      <c r="AN200" s="266"/>
      <c r="AO200" s="266"/>
      <c r="AP200" s="266"/>
      <c r="AQ200" s="266"/>
      <c r="AR200" s="266"/>
      <c r="AS200" s="266"/>
      <c r="AT200" s="266"/>
      <c r="AU200" s="266"/>
      <c r="AV200" s="266"/>
      <c r="AW200" s="266"/>
      <c r="AX200" s="266"/>
      <c r="AY200" s="266"/>
      <c r="AZ200" s="266"/>
      <c r="BA200" s="266"/>
      <c r="BB200" s="266"/>
      <c r="BC200" s="266"/>
      <c r="BD200" s="266"/>
      <c r="BE200" s="266"/>
      <c r="BF200" s="266"/>
      <c r="BG200" s="266"/>
      <c r="BH200" s="266"/>
      <c r="BI200" s="266"/>
      <c r="BJ200" s="266"/>
      <c r="BK200" s="266"/>
      <c r="BL200" s="266"/>
      <c r="BM200" s="266"/>
      <c r="BN200" s="266"/>
      <c r="BO200" s="266"/>
      <c r="BP200" s="266"/>
      <c r="BQ200" s="266"/>
      <c r="BR200" s="266"/>
      <c r="BS200" s="266"/>
      <c r="BT200" s="266"/>
      <c r="BU200" s="266"/>
      <c r="BV200" s="266"/>
      <c r="BW200" s="266"/>
      <c r="BX200" s="266"/>
      <c r="BY200" s="266"/>
      <c r="BZ200" s="266"/>
      <c r="CA200" s="266"/>
      <c r="CB200" s="266"/>
      <c r="CC200" s="266"/>
      <c r="CD200" s="266"/>
      <c r="CE200" s="266"/>
      <c r="CF200" s="266"/>
      <c r="CG200" s="266"/>
      <c r="CH200" s="266"/>
      <c r="CI200" s="266"/>
      <c r="CJ200" s="266"/>
      <c r="CK200" s="266"/>
      <c r="CL200" s="266"/>
      <c r="CM200" s="266"/>
      <c r="CN200" s="266"/>
      <c r="CO200" s="266"/>
      <c r="CP200" s="266"/>
      <c r="CQ200" s="266"/>
      <c r="CR200" s="266"/>
      <c r="CS200" s="266"/>
      <c r="CT200" s="266"/>
      <c r="CU200" s="266"/>
      <c r="CV200" s="266"/>
      <c r="CW200" s="266"/>
      <c r="CX200" s="266"/>
      <c r="CY200" s="266"/>
      <c r="CZ200" s="266"/>
      <c r="DA200" s="266"/>
      <c r="DB200" s="266"/>
      <c r="DC200" s="266"/>
      <c r="DD200" s="266"/>
      <c r="DE200" s="266"/>
      <c r="DF200" s="266"/>
      <c r="DG200" s="266"/>
      <c r="DH200" s="266"/>
      <c r="DI200" s="266"/>
      <c r="DJ200" s="266"/>
      <c r="DK200" s="266"/>
      <c r="DL200" s="266"/>
    </row>
    <row r="201" spans="1:116" x14ac:dyDescent="0.35">
      <c r="A201" s="267" t="s">
        <v>10392</v>
      </c>
      <c r="B201" s="268" t="s">
        <v>10393</v>
      </c>
      <c r="C201" s="271" t="s">
        <v>17</v>
      </c>
      <c r="D201" s="272" t="s">
        <v>17</v>
      </c>
      <c r="E201" s="271" t="s">
        <v>17</v>
      </c>
      <c r="F201" s="271">
        <v>9.6</v>
      </c>
      <c r="G201" s="271" t="s">
        <v>17</v>
      </c>
      <c r="H201" s="271" t="s">
        <v>17</v>
      </c>
      <c r="I201" s="272" t="s">
        <v>17</v>
      </c>
      <c r="J201" s="272" t="str">
        <f>IFERROR(VLOOKUP($B201,'Core Indicators'!$E$3:$EU$906,147,FALSE),"x")</f>
        <v>x</v>
      </c>
      <c r="K201" s="273">
        <v>1.2582784890000001</v>
      </c>
      <c r="L201" s="271">
        <v>9.51</v>
      </c>
      <c r="M201" s="272">
        <v>94</v>
      </c>
      <c r="N201" s="272">
        <v>67</v>
      </c>
      <c r="O201" s="272" t="str">
        <f>IFERROR(VLOOKUP(B201,'Core Indicators'!$E$3:$G$9906,3,FALSE),"x")</f>
        <v>x</v>
      </c>
      <c r="P201" s="272" t="s">
        <v>17</v>
      </c>
      <c r="Q201" s="266"/>
      <c r="R201" s="266"/>
      <c r="S201" s="266"/>
      <c r="T201" s="266"/>
      <c r="U201" s="266"/>
      <c r="V201" s="266"/>
      <c r="W201" s="266"/>
      <c r="X201" s="266"/>
      <c r="Y201" s="266"/>
      <c r="Z201" s="266"/>
      <c r="AA201" s="266"/>
      <c r="AB201" s="266"/>
      <c r="AC201" s="266"/>
      <c r="AD201" s="266"/>
      <c r="AE201" s="266"/>
      <c r="AF201" s="266"/>
      <c r="AG201" s="266"/>
      <c r="AH201" s="266"/>
      <c r="AI201" s="266"/>
      <c r="AJ201" s="266"/>
      <c r="AK201" s="266"/>
      <c r="AL201" s="266"/>
      <c r="AM201" s="266"/>
      <c r="AN201" s="266"/>
      <c r="AO201" s="266"/>
      <c r="AP201" s="266"/>
      <c r="AQ201" s="266"/>
      <c r="AR201" s="266"/>
      <c r="AS201" s="266"/>
      <c r="AT201" s="266"/>
      <c r="AU201" s="266"/>
      <c r="AV201" s="266"/>
      <c r="AW201" s="266"/>
      <c r="AX201" s="266"/>
      <c r="AY201" s="266"/>
      <c r="AZ201" s="266"/>
      <c r="BA201" s="266"/>
      <c r="BB201" s="266"/>
      <c r="BC201" s="266"/>
      <c r="BD201" s="266"/>
      <c r="BE201" s="266"/>
      <c r="BF201" s="266"/>
      <c r="BG201" s="266"/>
      <c r="BH201" s="266"/>
      <c r="BI201" s="266"/>
      <c r="BJ201" s="266"/>
      <c r="BK201" s="266"/>
      <c r="BL201" s="266"/>
      <c r="BM201" s="266"/>
      <c r="BN201" s="266"/>
      <c r="BO201" s="266"/>
      <c r="BP201" s="266"/>
      <c r="BQ201" s="266"/>
      <c r="BR201" s="266"/>
      <c r="BS201" s="266"/>
      <c r="BT201" s="266"/>
      <c r="BU201" s="266"/>
      <c r="BV201" s="266"/>
      <c r="BW201" s="266"/>
      <c r="BX201" s="266"/>
      <c r="BY201" s="266"/>
      <c r="BZ201" s="266"/>
      <c r="CA201" s="266"/>
      <c r="CB201" s="266"/>
      <c r="CC201" s="266"/>
      <c r="CD201" s="266"/>
      <c r="CE201" s="266"/>
      <c r="CF201" s="266"/>
      <c r="CG201" s="266"/>
      <c r="CH201" s="266"/>
      <c r="CI201" s="266"/>
      <c r="CJ201" s="266"/>
      <c r="CK201" s="266"/>
      <c r="CL201" s="266"/>
      <c r="CM201" s="266"/>
      <c r="CN201" s="266"/>
      <c r="CO201" s="266"/>
      <c r="CP201" s="266"/>
      <c r="CQ201" s="266"/>
      <c r="CR201" s="266"/>
      <c r="CS201" s="266"/>
      <c r="CT201" s="266"/>
      <c r="CU201" s="266"/>
      <c r="CV201" s="266"/>
      <c r="CW201" s="266"/>
      <c r="CX201" s="266"/>
      <c r="CY201" s="266"/>
      <c r="CZ201" s="266"/>
      <c r="DA201" s="266"/>
      <c r="DB201" s="266"/>
      <c r="DC201" s="266"/>
      <c r="DD201" s="266"/>
      <c r="DE201" s="266"/>
      <c r="DF201" s="266"/>
      <c r="DG201" s="266"/>
      <c r="DH201" s="266"/>
      <c r="DI201" s="266"/>
      <c r="DJ201" s="266"/>
      <c r="DK201" s="266"/>
      <c r="DL201" s="266"/>
    </row>
    <row r="202" spans="1:116" x14ac:dyDescent="0.35">
      <c r="A202" s="267" t="s">
        <v>61</v>
      </c>
      <c r="B202" s="268" t="s">
        <v>10394</v>
      </c>
      <c r="C202" s="271">
        <v>0.50555201679999995</v>
      </c>
      <c r="D202" s="272">
        <v>7</v>
      </c>
      <c r="E202" s="271">
        <v>0</v>
      </c>
      <c r="F202" s="271">
        <v>4.9000000000000004</v>
      </c>
      <c r="G202" s="271">
        <v>0.53851305940000005</v>
      </c>
      <c r="H202" s="271">
        <v>40.5</v>
      </c>
      <c r="I202" s="272">
        <v>1</v>
      </c>
      <c r="J202" s="272">
        <f>IFERROR(VLOOKUP($B202,'Core Indicators'!$E$3:$EU$906,147,FALSE),"x")</f>
        <v>0</v>
      </c>
      <c r="K202" s="273">
        <v>-0.44315850699999998</v>
      </c>
      <c r="L202" s="271">
        <v>5.13</v>
      </c>
      <c r="M202" s="272">
        <v>36</v>
      </c>
      <c r="N202" s="272">
        <v>40</v>
      </c>
      <c r="O202" s="272">
        <f>IFERROR(VLOOKUP(B202,'Core Indicators'!$E$3:$G$9906,3,FALSE),"x")</f>
        <v>69324000</v>
      </c>
      <c r="P202" s="272">
        <v>885800</v>
      </c>
      <c r="Q202" s="266"/>
      <c r="R202" s="266"/>
      <c r="S202" s="266"/>
      <c r="T202" s="266"/>
      <c r="U202" s="266"/>
      <c r="V202" s="266"/>
      <c r="W202" s="266"/>
      <c r="X202" s="266"/>
      <c r="Y202" s="266"/>
      <c r="Z202" s="266"/>
      <c r="AA202" s="266"/>
      <c r="AB202" s="266"/>
      <c r="AC202" s="266"/>
      <c r="AD202" s="266"/>
      <c r="AE202" s="266"/>
      <c r="AF202" s="266"/>
      <c r="AG202" s="266"/>
      <c r="AH202" s="266"/>
      <c r="AI202" s="266"/>
      <c r="AJ202" s="266"/>
      <c r="AK202" s="266"/>
      <c r="AL202" s="266"/>
      <c r="AM202" s="266"/>
      <c r="AN202" s="266"/>
      <c r="AO202" s="266"/>
      <c r="AP202" s="266"/>
      <c r="AQ202" s="266"/>
      <c r="AR202" s="266"/>
      <c r="AS202" s="266"/>
      <c r="AT202" s="266"/>
      <c r="AU202" s="266"/>
      <c r="AV202" s="266"/>
      <c r="AW202" s="266"/>
      <c r="AX202" s="266"/>
      <c r="AY202" s="266"/>
      <c r="AZ202" s="266"/>
      <c r="BA202" s="266"/>
      <c r="BB202" s="266"/>
      <c r="BC202" s="266"/>
      <c r="BD202" s="266"/>
      <c r="BE202" s="266"/>
      <c r="BF202" s="266"/>
      <c r="BG202" s="266"/>
      <c r="BH202" s="266"/>
      <c r="BI202" s="266"/>
      <c r="BJ202" s="266"/>
      <c r="BK202" s="266"/>
      <c r="BL202" s="266"/>
      <c r="BM202" s="266"/>
      <c r="BN202" s="266"/>
      <c r="BO202" s="266"/>
      <c r="BP202" s="266"/>
      <c r="BQ202" s="266"/>
      <c r="BR202" s="266"/>
      <c r="BS202" s="266"/>
      <c r="BT202" s="266"/>
      <c r="BU202" s="266"/>
      <c r="BV202" s="266"/>
      <c r="BW202" s="266"/>
      <c r="BX202" s="266"/>
      <c r="BY202" s="266"/>
      <c r="BZ202" s="266"/>
      <c r="CA202" s="266"/>
      <c r="CB202" s="266"/>
      <c r="CC202" s="266"/>
      <c r="CD202" s="266"/>
      <c r="CE202" s="266"/>
      <c r="CF202" s="266"/>
      <c r="CG202" s="266"/>
      <c r="CH202" s="266"/>
      <c r="CI202" s="266"/>
      <c r="CJ202" s="266"/>
      <c r="CK202" s="266"/>
      <c r="CL202" s="266"/>
      <c r="CM202" s="266"/>
      <c r="CN202" s="266"/>
      <c r="CO202" s="266"/>
      <c r="CP202" s="266"/>
      <c r="CQ202" s="266"/>
      <c r="CR202" s="266"/>
      <c r="CS202" s="266"/>
      <c r="CT202" s="266"/>
      <c r="CU202" s="266"/>
      <c r="CV202" s="266"/>
      <c r="CW202" s="266"/>
      <c r="CX202" s="266"/>
      <c r="CY202" s="266"/>
      <c r="CZ202" s="266"/>
      <c r="DA202" s="266"/>
      <c r="DB202" s="266"/>
      <c r="DC202" s="266"/>
      <c r="DD202" s="266"/>
      <c r="DE202" s="266"/>
      <c r="DF202" s="266"/>
      <c r="DG202" s="266"/>
      <c r="DH202" s="266"/>
      <c r="DI202" s="266"/>
      <c r="DJ202" s="266"/>
      <c r="DK202" s="266"/>
      <c r="DL202" s="266"/>
    </row>
    <row r="203" spans="1:116" x14ac:dyDescent="0.35">
      <c r="A203" s="267" t="s">
        <v>4349</v>
      </c>
      <c r="B203" s="268" t="s">
        <v>10395</v>
      </c>
      <c r="C203" s="271">
        <v>0.92157200010000007</v>
      </c>
      <c r="D203" s="272">
        <v>7</v>
      </c>
      <c r="E203" s="271">
        <v>0.23899999999999999</v>
      </c>
      <c r="F203" s="271">
        <v>4.5333333329999999</v>
      </c>
      <c r="G203" s="271">
        <v>0.53064898670000005</v>
      </c>
      <c r="H203" s="271">
        <v>42.8</v>
      </c>
      <c r="I203" s="272">
        <v>5</v>
      </c>
      <c r="J203" s="272" t="str">
        <f>IFERROR(VLOOKUP($B203,'Core Indicators'!$E$3:$EU$906,147,FALSE),"x")</f>
        <v>x</v>
      </c>
      <c r="K203" s="273">
        <v>-0.383247644</v>
      </c>
      <c r="L203" s="271">
        <v>4.8</v>
      </c>
      <c r="M203" s="272">
        <v>34</v>
      </c>
      <c r="N203" s="272">
        <v>26</v>
      </c>
      <c r="O203" s="272">
        <f>IFERROR(VLOOKUP(B203,'Core Indicators'!$E$3:$G$9906,3,FALSE),"x")</f>
        <v>52332000</v>
      </c>
      <c r="P203" s="272">
        <v>200520</v>
      </c>
      <c r="Q203" s="266"/>
      <c r="R203" s="266"/>
      <c r="S203" s="266"/>
      <c r="T203" s="266"/>
      <c r="U203" s="266"/>
      <c r="V203" s="266"/>
      <c r="W203" s="266"/>
      <c r="X203" s="266"/>
      <c r="Y203" s="266"/>
      <c r="Z203" s="266"/>
      <c r="AA203" s="266"/>
      <c r="AB203" s="266"/>
      <c r="AC203" s="266"/>
      <c r="AD203" s="266"/>
      <c r="AE203" s="266"/>
      <c r="AF203" s="266"/>
      <c r="AG203" s="266"/>
      <c r="AH203" s="266"/>
      <c r="AI203" s="266"/>
      <c r="AJ203" s="266"/>
      <c r="AK203" s="266"/>
      <c r="AL203" s="266"/>
      <c r="AM203" s="266"/>
      <c r="AN203" s="266"/>
      <c r="AO203" s="266"/>
      <c r="AP203" s="266"/>
      <c r="AQ203" s="266"/>
      <c r="AR203" s="266"/>
      <c r="AS203" s="266"/>
      <c r="AT203" s="266"/>
      <c r="AU203" s="266"/>
      <c r="AV203" s="266"/>
      <c r="AW203" s="266"/>
      <c r="AX203" s="266"/>
      <c r="AY203" s="266"/>
      <c r="AZ203" s="266"/>
      <c r="BA203" s="266"/>
      <c r="BB203" s="266"/>
      <c r="BC203" s="266"/>
      <c r="BD203" s="266"/>
      <c r="BE203" s="266"/>
      <c r="BF203" s="266"/>
      <c r="BG203" s="266"/>
      <c r="BH203" s="266"/>
      <c r="BI203" s="266"/>
      <c r="BJ203" s="266"/>
      <c r="BK203" s="266"/>
      <c r="BL203" s="266"/>
      <c r="BM203" s="266"/>
      <c r="BN203" s="266"/>
      <c r="BO203" s="266"/>
      <c r="BP203" s="266"/>
      <c r="BQ203" s="266"/>
      <c r="BR203" s="266"/>
      <c r="BS203" s="266"/>
      <c r="BT203" s="266"/>
      <c r="BU203" s="266"/>
      <c r="BV203" s="266"/>
      <c r="BW203" s="266"/>
      <c r="BX203" s="266"/>
      <c r="BY203" s="266"/>
      <c r="BZ203" s="266"/>
      <c r="CA203" s="266"/>
      <c r="CB203" s="266"/>
      <c r="CC203" s="266"/>
      <c r="CD203" s="266"/>
      <c r="CE203" s="266"/>
      <c r="CF203" s="266"/>
      <c r="CG203" s="266"/>
      <c r="CH203" s="266"/>
      <c r="CI203" s="266"/>
      <c r="CJ203" s="266"/>
      <c r="CK203" s="266"/>
      <c r="CL203" s="266"/>
      <c r="CM203" s="266"/>
      <c r="CN203" s="266"/>
      <c r="CO203" s="266"/>
      <c r="CP203" s="266"/>
      <c r="CQ203" s="266"/>
      <c r="CR203" s="266"/>
      <c r="CS203" s="266"/>
      <c r="CT203" s="266"/>
      <c r="CU203" s="266"/>
      <c r="CV203" s="266"/>
      <c r="CW203" s="266"/>
      <c r="CX203" s="266"/>
      <c r="CY203" s="266"/>
      <c r="CZ203" s="266"/>
      <c r="DA203" s="266"/>
      <c r="DB203" s="266"/>
      <c r="DC203" s="266"/>
      <c r="DD203" s="266"/>
      <c r="DE203" s="266"/>
      <c r="DF203" s="266"/>
      <c r="DG203" s="266"/>
      <c r="DH203" s="266"/>
      <c r="DI203" s="266"/>
      <c r="DJ203" s="266"/>
      <c r="DK203" s="266"/>
      <c r="DL203" s="266"/>
    </row>
    <row r="204" spans="1:116" x14ac:dyDescent="0.35">
      <c r="A204" s="267" t="s">
        <v>3113</v>
      </c>
      <c r="B204" s="268" t="s">
        <v>10396</v>
      </c>
      <c r="C204" s="271">
        <v>0.32836996870000001</v>
      </c>
      <c r="D204" s="272">
        <v>10</v>
      </c>
      <c r="E204" s="271">
        <v>1.6E-2</v>
      </c>
      <c r="F204" s="271">
        <v>7.05</v>
      </c>
      <c r="G204" s="271">
        <v>0.28448561900000002</v>
      </c>
      <c r="H204" s="271">
        <v>26.6</v>
      </c>
      <c r="I204" s="272">
        <v>2</v>
      </c>
      <c r="J204" s="272">
        <f>IFERROR(VLOOKUP($B204,'Core Indicators'!$E$3:$EU$906,147,FALSE),"x")</f>
        <v>24669</v>
      </c>
      <c r="K204" s="273">
        <v>-0.91878020800000004</v>
      </c>
      <c r="L204" s="271">
        <v>6.51</v>
      </c>
      <c r="M204" s="272">
        <v>49</v>
      </c>
      <c r="N204" s="272">
        <v>36</v>
      </c>
      <c r="O204" s="272">
        <f>IFERROR(VLOOKUP(B204,'Core Indicators'!$E$3:$G$9906,3,FALSE),"x")</f>
        <v>37623000</v>
      </c>
      <c r="P204" s="272">
        <v>579400</v>
      </c>
      <c r="Q204" s="266"/>
      <c r="R204" s="266"/>
      <c r="S204" s="266"/>
      <c r="T204" s="266"/>
      <c r="U204" s="266"/>
      <c r="V204" s="266"/>
      <c r="W204" s="266"/>
      <c r="X204" s="266"/>
      <c r="Y204" s="266"/>
      <c r="Z204" s="266"/>
      <c r="AA204" s="266"/>
      <c r="AB204" s="266"/>
      <c r="AC204" s="266"/>
      <c r="AD204" s="266"/>
      <c r="AE204" s="266"/>
      <c r="AF204" s="266"/>
      <c r="AG204" s="266"/>
      <c r="AH204" s="266"/>
      <c r="AI204" s="266"/>
      <c r="AJ204" s="266"/>
      <c r="AK204" s="266"/>
      <c r="AL204" s="266"/>
      <c r="AM204" s="266"/>
      <c r="AN204" s="266"/>
      <c r="AO204" s="266"/>
      <c r="AP204" s="266"/>
      <c r="AQ204" s="266"/>
      <c r="AR204" s="266"/>
      <c r="AS204" s="266"/>
      <c r="AT204" s="266"/>
      <c r="AU204" s="266"/>
      <c r="AV204" s="266"/>
      <c r="AW204" s="266"/>
      <c r="AX204" s="266"/>
      <c r="AY204" s="266"/>
      <c r="AZ204" s="266"/>
      <c r="BA204" s="266"/>
      <c r="BB204" s="266"/>
      <c r="BC204" s="266"/>
      <c r="BD204" s="266"/>
      <c r="BE204" s="266"/>
      <c r="BF204" s="266"/>
      <c r="BG204" s="266"/>
      <c r="BH204" s="266"/>
      <c r="BI204" s="266"/>
      <c r="BJ204" s="266"/>
      <c r="BK204" s="266"/>
      <c r="BL204" s="266"/>
      <c r="BM204" s="266"/>
      <c r="BN204" s="266"/>
      <c r="BO204" s="266"/>
      <c r="BP204" s="266"/>
      <c r="BQ204" s="266"/>
      <c r="BR204" s="266"/>
      <c r="BS204" s="266"/>
      <c r="BT204" s="266"/>
      <c r="BU204" s="266"/>
      <c r="BV204" s="266"/>
      <c r="BW204" s="266"/>
      <c r="BX204" s="266"/>
      <c r="BY204" s="266"/>
      <c r="BZ204" s="266"/>
      <c r="CA204" s="266"/>
      <c r="CB204" s="266"/>
      <c r="CC204" s="266"/>
      <c r="CD204" s="266"/>
      <c r="CE204" s="266"/>
      <c r="CF204" s="266"/>
      <c r="CG204" s="266"/>
      <c r="CH204" s="266"/>
      <c r="CI204" s="266"/>
      <c r="CJ204" s="266"/>
      <c r="CK204" s="266"/>
      <c r="CL204" s="266"/>
      <c r="CM204" s="266"/>
      <c r="CN204" s="266"/>
      <c r="CO204" s="266"/>
      <c r="CP204" s="266"/>
      <c r="CQ204" s="266"/>
      <c r="CR204" s="266"/>
      <c r="CS204" s="266"/>
      <c r="CT204" s="266"/>
      <c r="CU204" s="266"/>
      <c r="CV204" s="266"/>
      <c r="CW204" s="266"/>
      <c r="CX204" s="266"/>
      <c r="CY204" s="266"/>
      <c r="CZ204" s="266"/>
      <c r="DA204" s="266"/>
      <c r="DB204" s="266"/>
      <c r="DC204" s="266"/>
      <c r="DD204" s="266"/>
      <c r="DE204" s="266"/>
      <c r="DF204" s="266"/>
      <c r="DG204" s="266"/>
      <c r="DH204" s="266"/>
      <c r="DI204" s="266"/>
      <c r="DJ204" s="266"/>
      <c r="DK204" s="266"/>
      <c r="DL204" s="266"/>
    </row>
    <row r="205" spans="1:116" x14ac:dyDescent="0.35">
      <c r="A205" s="267" t="s">
        <v>10397</v>
      </c>
      <c r="B205" s="268" t="s">
        <v>10398</v>
      </c>
      <c r="C205" s="271">
        <v>0.16945201360000001</v>
      </c>
      <c r="D205" s="272">
        <v>13</v>
      </c>
      <c r="E205" s="271">
        <v>0.08</v>
      </c>
      <c r="F205" s="271">
        <v>9.9499999999999993</v>
      </c>
      <c r="G205" s="271">
        <v>0.27532989819999998</v>
      </c>
      <c r="H205" s="271">
        <v>40.6</v>
      </c>
      <c r="I205" s="272">
        <v>0</v>
      </c>
      <c r="J205" s="272" t="str">
        <f>IFERROR(VLOOKUP($B205,'Core Indicators'!$E$3:$EU$906,147,FALSE),"x")</f>
        <v>x</v>
      </c>
      <c r="K205" s="273">
        <v>0.76768893000000005</v>
      </c>
      <c r="L205" s="271">
        <v>9.19</v>
      </c>
      <c r="M205" s="272">
        <v>96</v>
      </c>
      <c r="N205" s="272">
        <v>73</v>
      </c>
      <c r="O205" s="272" t="str">
        <f>IFERROR(VLOOKUP(B205,'Core Indicators'!$E$3:$G$9906,3,FALSE),"x")</f>
        <v>x</v>
      </c>
      <c r="P205" s="272">
        <v>175020</v>
      </c>
      <c r="Q205" s="266"/>
      <c r="R205" s="266"/>
      <c r="S205" s="266"/>
      <c r="T205" s="266"/>
      <c r="U205" s="266"/>
      <c r="V205" s="266"/>
      <c r="W205" s="266"/>
      <c r="X205" s="266"/>
      <c r="Y205" s="266"/>
      <c r="Z205" s="266"/>
      <c r="AA205" s="266"/>
      <c r="AB205" s="266"/>
      <c r="AC205" s="266"/>
      <c r="AD205" s="266"/>
      <c r="AE205" s="266"/>
      <c r="AF205" s="266"/>
      <c r="AG205" s="266"/>
      <c r="AH205" s="266"/>
      <c r="AI205" s="266"/>
      <c r="AJ205" s="266"/>
      <c r="AK205" s="266"/>
      <c r="AL205" s="266"/>
      <c r="AM205" s="266"/>
      <c r="AN205" s="266"/>
      <c r="AO205" s="266"/>
      <c r="AP205" s="266"/>
      <c r="AQ205" s="266"/>
      <c r="AR205" s="266"/>
      <c r="AS205" s="266"/>
      <c r="AT205" s="266"/>
      <c r="AU205" s="266"/>
      <c r="AV205" s="266"/>
      <c r="AW205" s="266"/>
      <c r="AX205" s="266"/>
      <c r="AY205" s="266"/>
      <c r="AZ205" s="266"/>
      <c r="BA205" s="266"/>
      <c r="BB205" s="266"/>
      <c r="BC205" s="266"/>
      <c r="BD205" s="266"/>
      <c r="BE205" s="266"/>
      <c r="BF205" s="266"/>
      <c r="BG205" s="266"/>
      <c r="BH205" s="266"/>
      <c r="BI205" s="266"/>
      <c r="BJ205" s="266"/>
      <c r="BK205" s="266"/>
      <c r="BL205" s="266"/>
      <c r="BM205" s="266"/>
      <c r="BN205" s="266"/>
      <c r="BO205" s="266"/>
      <c r="BP205" s="266"/>
      <c r="BQ205" s="266"/>
      <c r="BR205" s="266"/>
      <c r="BS205" s="266"/>
      <c r="BT205" s="266"/>
      <c r="BU205" s="266"/>
      <c r="BV205" s="266"/>
      <c r="BW205" s="266"/>
      <c r="BX205" s="266"/>
      <c r="BY205" s="266"/>
      <c r="BZ205" s="266"/>
      <c r="CA205" s="266"/>
      <c r="CB205" s="266"/>
      <c r="CC205" s="266"/>
      <c r="CD205" s="266"/>
      <c r="CE205" s="266"/>
      <c r="CF205" s="266"/>
      <c r="CG205" s="266"/>
      <c r="CH205" s="266"/>
      <c r="CI205" s="266"/>
      <c r="CJ205" s="266"/>
      <c r="CK205" s="266"/>
      <c r="CL205" s="266"/>
      <c r="CM205" s="266"/>
      <c r="CN205" s="266"/>
      <c r="CO205" s="266"/>
      <c r="CP205" s="266"/>
      <c r="CQ205" s="266"/>
      <c r="CR205" s="266"/>
      <c r="CS205" s="266"/>
      <c r="CT205" s="266"/>
      <c r="CU205" s="266"/>
      <c r="CV205" s="266"/>
      <c r="CW205" s="266"/>
      <c r="CX205" s="266"/>
      <c r="CY205" s="266"/>
      <c r="CZ205" s="266"/>
      <c r="DA205" s="266"/>
      <c r="DB205" s="266"/>
      <c r="DC205" s="266"/>
      <c r="DD205" s="266"/>
      <c r="DE205" s="266"/>
      <c r="DF205" s="266"/>
      <c r="DG205" s="266"/>
      <c r="DH205" s="266"/>
      <c r="DI205" s="266"/>
      <c r="DJ205" s="266"/>
      <c r="DK205" s="266"/>
      <c r="DL205" s="266"/>
    </row>
    <row r="206" spans="1:116" x14ac:dyDescent="0.35">
      <c r="A206" s="267" t="s">
        <v>10399</v>
      </c>
      <c r="B206" s="268" t="s">
        <v>10400</v>
      </c>
      <c r="C206" s="271">
        <v>0.52450212409999997</v>
      </c>
      <c r="D206" s="272">
        <v>11</v>
      </c>
      <c r="E206" s="271">
        <v>0.17299999999999999</v>
      </c>
      <c r="F206" s="271" t="s">
        <v>17</v>
      </c>
      <c r="G206" s="271">
        <v>0.1816034607</v>
      </c>
      <c r="H206" s="271">
        <v>41.4</v>
      </c>
      <c r="I206" s="272">
        <v>3</v>
      </c>
      <c r="J206" s="272" t="str">
        <f>IFERROR(VLOOKUP($B206,'Core Indicators'!$E$3:$EU$906,147,FALSE),"x")</f>
        <v>x</v>
      </c>
      <c r="K206" s="273">
        <v>1.371688485</v>
      </c>
      <c r="L206" s="271" t="s">
        <v>17</v>
      </c>
      <c r="M206" s="272">
        <v>83</v>
      </c>
      <c r="N206" s="272">
        <v>69</v>
      </c>
      <c r="O206" s="272" t="str">
        <f>IFERROR(VLOOKUP(B206,'Core Indicators'!$E$3:$G$9906,3,FALSE),"x")</f>
        <v>x</v>
      </c>
      <c r="P206" s="272">
        <v>9147420</v>
      </c>
      <c r="Q206" s="266"/>
      <c r="R206" s="266"/>
      <c r="S206" s="266"/>
      <c r="T206" s="266"/>
      <c r="U206" s="266"/>
      <c r="V206" s="266"/>
      <c r="W206" s="266"/>
      <c r="X206" s="266"/>
      <c r="Y206" s="266"/>
      <c r="Z206" s="266"/>
      <c r="AA206" s="266"/>
      <c r="AB206" s="266"/>
      <c r="AC206" s="266"/>
      <c r="AD206" s="266"/>
      <c r="AE206" s="266"/>
      <c r="AF206" s="266"/>
      <c r="AG206" s="266"/>
      <c r="AH206" s="266"/>
      <c r="AI206" s="266"/>
      <c r="AJ206" s="266"/>
      <c r="AK206" s="266"/>
      <c r="AL206" s="266"/>
      <c r="AM206" s="266"/>
      <c r="AN206" s="266"/>
      <c r="AO206" s="266"/>
      <c r="AP206" s="266"/>
      <c r="AQ206" s="266"/>
      <c r="AR206" s="266"/>
      <c r="AS206" s="266"/>
      <c r="AT206" s="266"/>
      <c r="AU206" s="266"/>
      <c r="AV206" s="266"/>
      <c r="AW206" s="266"/>
      <c r="AX206" s="266"/>
      <c r="AY206" s="266"/>
      <c r="AZ206" s="266"/>
      <c r="BA206" s="266"/>
      <c r="BB206" s="266"/>
      <c r="BC206" s="266"/>
      <c r="BD206" s="266"/>
      <c r="BE206" s="266"/>
      <c r="BF206" s="266"/>
      <c r="BG206" s="266"/>
      <c r="BH206" s="266"/>
      <c r="BI206" s="266"/>
      <c r="BJ206" s="266"/>
      <c r="BK206" s="266"/>
      <c r="BL206" s="266"/>
      <c r="BM206" s="266"/>
      <c r="BN206" s="266"/>
      <c r="BO206" s="266"/>
      <c r="BP206" s="266"/>
      <c r="BQ206" s="266"/>
      <c r="BR206" s="266"/>
      <c r="BS206" s="266"/>
      <c r="BT206" s="266"/>
      <c r="BU206" s="266"/>
      <c r="BV206" s="266"/>
      <c r="BW206" s="266"/>
      <c r="BX206" s="266"/>
      <c r="BY206" s="266"/>
      <c r="BZ206" s="266"/>
      <c r="CA206" s="266"/>
      <c r="CB206" s="266"/>
      <c r="CC206" s="266"/>
      <c r="CD206" s="266"/>
      <c r="CE206" s="266"/>
      <c r="CF206" s="266"/>
      <c r="CG206" s="266"/>
      <c r="CH206" s="266"/>
      <c r="CI206" s="266"/>
      <c r="CJ206" s="266"/>
      <c r="CK206" s="266"/>
      <c r="CL206" s="266"/>
      <c r="CM206" s="266"/>
      <c r="CN206" s="266"/>
      <c r="CO206" s="266"/>
      <c r="CP206" s="266"/>
      <c r="CQ206" s="266"/>
      <c r="CR206" s="266"/>
      <c r="CS206" s="266"/>
      <c r="CT206" s="266"/>
      <c r="CU206" s="266"/>
      <c r="CV206" s="266"/>
      <c r="CW206" s="266"/>
      <c r="CX206" s="266"/>
      <c r="CY206" s="266"/>
      <c r="CZ206" s="266"/>
      <c r="DA206" s="266"/>
      <c r="DB206" s="266"/>
      <c r="DC206" s="266"/>
      <c r="DD206" s="266"/>
      <c r="DE206" s="266"/>
      <c r="DF206" s="266"/>
      <c r="DG206" s="266"/>
      <c r="DH206" s="266"/>
      <c r="DI206" s="266"/>
      <c r="DJ206" s="266"/>
      <c r="DK206" s="266"/>
      <c r="DL206" s="266"/>
    </row>
    <row r="207" spans="1:116" x14ac:dyDescent="0.35">
      <c r="A207" s="267" t="s">
        <v>10401</v>
      </c>
      <c r="B207" s="268" t="s">
        <v>10402</v>
      </c>
      <c r="C207" s="271">
        <v>0.35384998090000003</v>
      </c>
      <c r="D207" s="272">
        <v>1</v>
      </c>
      <c r="E207" s="271">
        <v>0.16</v>
      </c>
      <c r="F207" s="271">
        <v>3.7</v>
      </c>
      <c r="G207" s="271">
        <v>0.30309940320000001</v>
      </c>
      <c r="H207" s="271">
        <v>31.2</v>
      </c>
      <c r="I207" s="272">
        <v>1</v>
      </c>
      <c r="J207" s="272" t="str">
        <f>IFERROR(VLOOKUP($B207,'Core Indicators'!$E$3:$EU$906,147,FALSE),"x")</f>
        <v>x</v>
      </c>
      <c r="K207" s="273">
        <v>-0.85410720100000004</v>
      </c>
      <c r="L207" s="271">
        <v>4.24</v>
      </c>
      <c r="M207" s="272">
        <v>12</v>
      </c>
      <c r="N207" s="272">
        <v>33</v>
      </c>
      <c r="O207" s="272" t="str">
        <f>IFERROR(VLOOKUP(B207,'Core Indicators'!$E$3:$G$9906,3,FALSE),"x")</f>
        <v>x</v>
      </c>
      <c r="P207" s="272">
        <v>440653</v>
      </c>
      <c r="Q207" s="266"/>
      <c r="R207" s="266"/>
      <c r="S207" s="266"/>
      <c r="T207" s="266"/>
      <c r="U207" s="266"/>
      <c r="V207" s="266"/>
      <c r="W207" s="266"/>
      <c r="X207" s="266"/>
      <c r="Y207" s="266"/>
      <c r="Z207" s="266"/>
      <c r="AA207" s="266"/>
      <c r="AB207" s="266"/>
      <c r="AC207" s="266"/>
      <c r="AD207" s="266"/>
      <c r="AE207" s="266"/>
      <c r="AF207" s="266"/>
      <c r="AG207" s="266"/>
      <c r="AH207" s="266"/>
      <c r="AI207" s="266"/>
      <c r="AJ207" s="266"/>
      <c r="AK207" s="266"/>
      <c r="AL207" s="266"/>
      <c r="AM207" s="266"/>
      <c r="AN207" s="266"/>
      <c r="AO207" s="266"/>
      <c r="AP207" s="266"/>
      <c r="AQ207" s="266"/>
      <c r="AR207" s="266"/>
      <c r="AS207" s="266"/>
      <c r="AT207" s="266"/>
      <c r="AU207" s="266"/>
      <c r="AV207" s="266"/>
      <c r="AW207" s="266"/>
      <c r="AX207" s="266"/>
      <c r="AY207" s="266"/>
      <c r="AZ207" s="266"/>
      <c r="BA207" s="266"/>
      <c r="BB207" s="266"/>
      <c r="BC207" s="266"/>
      <c r="BD207" s="266"/>
      <c r="BE207" s="266"/>
      <c r="BF207" s="266"/>
      <c r="BG207" s="266"/>
      <c r="BH207" s="266"/>
      <c r="BI207" s="266"/>
      <c r="BJ207" s="266"/>
      <c r="BK207" s="266"/>
      <c r="BL207" s="266"/>
      <c r="BM207" s="266"/>
      <c r="BN207" s="266"/>
      <c r="BO207" s="266"/>
      <c r="BP207" s="266"/>
      <c r="BQ207" s="266"/>
      <c r="BR207" s="266"/>
      <c r="BS207" s="266"/>
      <c r="BT207" s="266"/>
      <c r="BU207" s="266"/>
      <c r="BV207" s="266"/>
      <c r="BW207" s="266"/>
      <c r="BX207" s="266"/>
      <c r="BY207" s="266"/>
      <c r="BZ207" s="266"/>
      <c r="CA207" s="266"/>
      <c r="CB207" s="266"/>
      <c r="CC207" s="266"/>
      <c r="CD207" s="266"/>
      <c r="CE207" s="266"/>
      <c r="CF207" s="266"/>
      <c r="CG207" s="266"/>
      <c r="CH207" s="266"/>
      <c r="CI207" s="266"/>
      <c r="CJ207" s="266"/>
      <c r="CK207" s="266"/>
      <c r="CL207" s="266"/>
      <c r="CM207" s="266"/>
      <c r="CN207" s="266"/>
      <c r="CO207" s="266"/>
      <c r="CP207" s="266"/>
      <c r="CQ207" s="266"/>
      <c r="CR207" s="266"/>
      <c r="CS207" s="266"/>
      <c r="CT207" s="266"/>
      <c r="CU207" s="266"/>
      <c r="CV207" s="266"/>
      <c r="CW207" s="266"/>
      <c r="CX207" s="266"/>
      <c r="CY207" s="266"/>
      <c r="CZ207" s="266"/>
      <c r="DA207" s="266"/>
      <c r="DB207" s="266"/>
      <c r="DC207" s="266"/>
      <c r="DD207" s="266"/>
      <c r="DE207" s="266"/>
      <c r="DF207" s="266"/>
      <c r="DG207" s="266"/>
      <c r="DH207" s="266"/>
      <c r="DI207" s="266"/>
      <c r="DJ207" s="266"/>
      <c r="DK207" s="266"/>
      <c r="DL207" s="266"/>
    </row>
    <row r="208" spans="1:116" x14ac:dyDescent="0.35">
      <c r="A208" s="267" t="s">
        <v>10403</v>
      </c>
      <c r="B208" s="268" t="s">
        <v>10404</v>
      </c>
      <c r="C208" s="271">
        <v>0</v>
      </c>
      <c r="D208" s="272">
        <v>12</v>
      </c>
      <c r="E208" s="271">
        <v>0</v>
      </c>
      <c r="F208" s="271" t="s">
        <v>17</v>
      </c>
      <c r="G208" s="271" t="s">
        <v>17</v>
      </c>
      <c r="H208" s="271" t="s">
        <v>17</v>
      </c>
      <c r="I208" s="272">
        <v>0</v>
      </c>
      <c r="J208" s="272" t="str">
        <f>IFERROR(VLOOKUP($B208,'Core Indicators'!$E$3:$EU$906,147,FALSE),"x")</f>
        <v>x</v>
      </c>
      <c r="K208" s="273">
        <v>0.64433664099999999</v>
      </c>
      <c r="L208" s="271" t="s">
        <v>17</v>
      </c>
      <c r="M208" s="272">
        <v>90</v>
      </c>
      <c r="N208" s="272">
        <v>60</v>
      </c>
      <c r="O208" s="272" t="str">
        <f>IFERROR(VLOOKUP(B208,'Core Indicators'!$E$3:$G$9906,3,FALSE),"x")</f>
        <v>x</v>
      </c>
      <c r="P208" s="272">
        <v>390</v>
      </c>
      <c r="Q208" s="266"/>
      <c r="R208" s="266"/>
      <c r="S208" s="266"/>
      <c r="T208" s="266"/>
      <c r="U208" s="266"/>
      <c r="V208" s="266"/>
      <c r="W208" s="266"/>
      <c r="X208" s="266"/>
      <c r="Y208" s="266"/>
      <c r="Z208" s="266"/>
      <c r="AA208" s="266"/>
      <c r="AB208" s="266"/>
      <c r="AC208" s="266"/>
      <c r="AD208" s="266"/>
      <c r="AE208" s="266"/>
      <c r="AF208" s="266"/>
      <c r="AG208" s="266"/>
      <c r="AH208" s="266"/>
      <c r="AI208" s="266"/>
      <c r="AJ208" s="266"/>
      <c r="AK208" s="266"/>
      <c r="AL208" s="266"/>
      <c r="AM208" s="266"/>
      <c r="AN208" s="266"/>
      <c r="AO208" s="266"/>
      <c r="AP208" s="266"/>
      <c r="AQ208" s="266"/>
      <c r="AR208" s="266"/>
      <c r="AS208" s="266"/>
      <c r="AT208" s="266"/>
      <c r="AU208" s="266"/>
      <c r="AV208" s="266"/>
      <c r="AW208" s="266"/>
      <c r="AX208" s="266"/>
      <c r="AY208" s="266"/>
      <c r="AZ208" s="266"/>
      <c r="BA208" s="266"/>
      <c r="BB208" s="266"/>
      <c r="BC208" s="266"/>
      <c r="BD208" s="266"/>
      <c r="BE208" s="266"/>
      <c r="BF208" s="266"/>
      <c r="BG208" s="266"/>
      <c r="BH208" s="266"/>
      <c r="BI208" s="266"/>
      <c r="BJ208" s="266"/>
      <c r="BK208" s="266"/>
      <c r="BL208" s="266"/>
      <c r="BM208" s="266"/>
      <c r="BN208" s="266"/>
      <c r="BO208" s="266"/>
      <c r="BP208" s="266"/>
      <c r="BQ208" s="266"/>
      <c r="BR208" s="266"/>
      <c r="BS208" s="266"/>
      <c r="BT208" s="266"/>
      <c r="BU208" s="266"/>
      <c r="BV208" s="266"/>
      <c r="BW208" s="266"/>
      <c r="BX208" s="266"/>
      <c r="BY208" s="266"/>
      <c r="BZ208" s="266"/>
      <c r="CA208" s="266"/>
      <c r="CB208" s="266"/>
      <c r="CC208" s="266"/>
      <c r="CD208" s="266"/>
      <c r="CE208" s="266"/>
      <c r="CF208" s="266"/>
      <c r="CG208" s="266"/>
      <c r="CH208" s="266"/>
      <c r="CI208" s="266"/>
      <c r="CJ208" s="266"/>
      <c r="CK208" s="266"/>
      <c r="CL208" s="266"/>
      <c r="CM208" s="266"/>
      <c r="CN208" s="266"/>
      <c r="CO208" s="266"/>
      <c r="CP208" s="266"/>
      <c r="CQ208" s="266"/>
      <c r="CR208" s="266"/>
      <c r="CS208" s="266"/>
      <c r="CT208" s="266"/>
      <c r="CU208" s="266"/>
      <c r="CV208" s="266"/>
      <c r="CW208" s="266"/>
      <c r="CX208" s="266"/>
      <c r="CY208" s="266"/>
      <c r="CZ208" s="266"/>
      <c r="DA208" s="266"/>
      <c r="DB208" s="266"/>
      <c r="DC208" s="266"/>
      <c r="DD208" s="266"/>
      <c r="DE208" s="266"/>
      <c r="DF208" s="266"/>
      <c r="DG208" s="266"/>
      <c r="DH208" s="266"/>
      <c r="DI208" s="266"/>
      <c r="DJ208" s="266"/>
      <c r="DK208" s="266"/>
      <c r="DL208" s="266"/>
    </row>
    <row r="209" spans="1:116" x14ac:dyDescent="0.35">
      <c r="A209" s="267" t="s">
        <v>1172</v>
      </c>
      <c r="B209" s="268" t="s">
        <v>10405</v>
      </c>
      <c r="C209" s="271">
        <v>0.26454201690000001</v>
      </c>
      <c r="D209" s="272">
        <v>7</v>
      </c>
      <c r="E209" s="271">
        <v>0.12</v>
      </c>
      <c r="F209" s="271">
        <v>3.0833333330000001</v>
      </c>
      <c r="G209" s="271">
        <v>0.45795582140000002</v>
      </c>
      <c r="H209" s="271">
        <v>44.8</v>
      </c>
      <c r="I209" s="272">
        <v>3</v>
      </c>
      <c r="J209" s="272">
        <f>IFERROR(VLOOKUP($B209,'Core Indicators'!$E$3:$EU$906,147,FALSE),"x")</f>
        <v>236</v>
      </c>
      <c r="K209" s="273">
        <v>-2.1972143649999998</v>
      </c>
      <c r="L209" s="271">
        <v>2.74</v>
      </c>
      <c r="M209" s="272">
        <v>15</v>
      </c>
      <c r="N209" s="272">
        <v>13</v>
      </c>
      <c r="O209" s="272">
        <f>IFERROR(VLOOKUP(B209,'Core Indicators'!$E$3:$G$9906,3,FALSE),"x")</f>
        <v>28838000</v>
      </c>
      <c r="P209" s="272">
        <v>882050</v>
      </c>
      <c r="Q209" s="266"/>
      <c r="R209" s="266"/>
      <c r="S209" s="266"/>
      <c r="T209" s="266"/>
      <c r="U209" s="266"/>
      <c r="V209" s="266"/>
      <c r="W209" s="266"/>
      <c r="X209" s="266"/>
      <c r="Y209" s="266"/>
      <c r="Z209" s="266"/>
      <c r="AA209" s="266"/>
      <c r="AB209" s="266"/>
      <c r="AC209" s="266"/>
      <c r="AD209" s="266"/>
      <c r="AE209" s="266"/>
      <c r="AF209" s="266"/>
      <c r="AG209" s="266"/>
      <c r="AH209" s="266"/>
      <c r="AI209" s="266"/>
      <c r="AJ209" s="266"/>
      <c r="AK209" s="266"/>
      <c r="AL209" s="266"/>
      <c r="AM209" s="266"/>
      <c r="AN209" s="266"/>
      <c r="AO209" s="266"/>
      <c r="AP209" s="266"/>
      <c r="AQ209" s="266"/>
      <c r="AR209" s="266"/>
      <c r="AS209" s="266"/>
      <c r="AT209" s="266"/>
      <c r="AU209" s="266"/>
      <c r="AV209" s="266"/>
      <c r="AW209" s="266"/>
      <c r="AX209" s="266"/>
      <c r="AY209" s="266"/>
      <c r="AZ209" s="266"/>
      <c r="BA209" s="266"/>
      <c r="BB209" s="266"/>
      <c r="BC209" s="266"/>
      <c r="BD209" s="266"/>
      <c r="BE209" s="266"/>
      <c r="BF209" s="266"/>
      <c r="BG209" s="266"/>
      <c r="BH209" s="266"/>
      <c r="BI209" s="266"/>
      <c r="BJ209" s="266"/>
      <c r="BK209" s="266"/>
      <c r="BL209" s="266"/>
      <c r="BM209" s="266"/>
      <c r="BN209" s="266"/>
      <c r="BO209" s="266"/>
      <c r="BP209" s="266"/>
      <c r="BQ209" s="266"/>
      <c r="BR209" s="266"/>
      <c r="BS209" s="266"/>
      <c r="BT209" s="266"/>
      <c r="BU209" s="266"/>
      <c r="BV209" s="266"/>
      <c r="BW209" s="266"/>
      <c r="BX209" s="266"/>
      <c r="BY209" s="266"/>
      <c r="BZ209" s="266"/>
      <c r="CA209" s="266"/>
      <c r="CB209" s="266"/>
      <c r="CC209" s="266"/>
      <c r="CD209" s="266"/>
      <c r="CE209" s="266"/>
      <c r="CF209" s="266"/>
      <c r="CG209" s="266"/>
      <c r="CH209" s="266"/>
      <c r="CI209" s="266"/>
      <c r="CJ209" s="266"/>
      <c r="CK209" s="266"/>
      <c r="CL209" s="266"/>
      <c r="CM209" s="266"/>
      <c r="CN209" s="266"/>
      <c r="CO209" s="266"/>
      <c r="CP209" s="266"/>
      <c r="CQ209" s="266"/>
      <c r="CR209" s="266"/>
      <c r="CS209" s="266"/>
      <c r="CT209" s="266"/>
      <c r="CU209" s="266"/>
      <c r="CV209" s="266"/>
      <c r="CW209" s="266"/>
      <c r="CX209" s="266"/>
      <c r="CY209" s="266"/>
      <c r="CZ209" s="266"/>
      <c r="DA209" s="266"/>
      <c r="DB209" s="266"/>
      <c r="DC209" s="266"/>
      <c r="DD209" s="266"/>
      <c r="DE209" s="266"/>
      <c r="DF209" s="266"/>
      <c r="DG209" s="266"/>
      <c r="DH209" s="266"/>
      <c r="DI209" s="266"/>
      <c r="DJ209" s="266"/>
      <c r="DK209" s="266"/>
      <c r="DL209" s="266"/>
    </row>
    <row r="210" spans="1:116" x14ac:dyDescent="0.35">
      <c r="A210" s="267" t="s">
        <v>10406</v>
      </c>
      <c r="B210" s="268" t="s">
        <v>10407</v>
      </c>
      <c r="C210" s="271" t="s">
        <v>17</v>
      </c>
      <c r="D210" s="272" t="s">
        <v>17</v>
      </c>
      <c r="E210" s="271" t="s">
        <v>17</v>
      </c>
      <c r="F210" s="271" t="s">
        <v>17</v>
      </c>
      <c r="G210" s="271" t="s">
        <v>17</v>
      </c>
      <c r="H210" s="271" t="s">
        <v>17</v>
      </c>
      <c r="I210" s="272" t="s">
        <v>17</v>
      </c>
      <c r="J210" s="272" t="str">
        <f>IFERROR(VLOOKUP($B210,'Core Indicators'!$E$3:$EU$906,147,FALSE),"x")</f>
        <v>x</v>
      </c>
      <c r="K210" s="273">
        <v>0.95678585800000004</v>
      </c>
      <c r="L210" s="271" t="s">
        <v>17</v>
      </c>
      <c r="M210" s="272" t="s">
        <v>17</v>
      </c>
      <c r="N210" s="272" t="s">
        <v>17</v>
      </c>
      <c r="O210" s="272" t="str">
        <f>IFERROR(VLOOKUP(B210,'Core Indicators'!$E$3:$G$9906,3,FALSE),"x")</f>
        <v>x</v>
      </c>
      <c r="P210" s="272" t="s">
        <v>17</v>
      </c>
      <c r="Q210" s="266"/>
      <c r="R210" s="266"/>
      <c r="S210" s="266"/>
      <c r="T210" s="266"/>
      <c r="U210" s="266"/>
      <c r="V210" s="266"/>
      <c r="W210" s="266"/>
      <c r="X210" s="266"/>
      <c r="Y210" s="266"/>
      <c r="Z210" s="266"/>
      <c r="AA210" s="266"/>
      <c r="AB210" s="266"/>
      <c r="AC210" s="266"/>
      <c r="AD210" s="266"/>
      <c r="AE210" s="266"/>
      <c r="AF210" s="266"/>
      <c r="AG210" s="266"/>
      <c r="AH210" s="266"/>
      <c r="AI210" s="266"/>
      <c r="AJ210" s="266"/>
      <c r="AK210" s="266"/>
      <c r="AL210" s="266"/>
      <c r="AM210" s="266"/>
      <c r="AN210" s="266"/>
      <c r="AO210" s="266"/>
      <c r="AP210" s="266"/>
      <c r="AQ210" s="266"/>
      <c r="AR210" s="266"/>
      <c r="AS210" s="266"/>
      <c r="AT210" s="266"/>
      <c r="AU210" s="266"/>
      <c r="AV210" s="266"/>
      <c r="AW210" s="266"/>
      <c r="AX210" s="266"/>
      <c r="AY210" s="266"/>
      <c r="AZ210" s="266"/>
      <c r="BA210" s="266"/>
      <c r="BB210" s="266"/>
      <c r="BC210" s="266"/>
      <c r="BD210" s="266"/>
      <c r="BE210" s="266"/>
      <c r="BF210" s="266"/>
      <c r="BG210" s="266"/>
      <c r="BH210" s="266"/>
      <c r="BI210" s="266"/>
      <c r="BJ210" s="266"/>
      <c r="BK210" s="266"/>
      <c r="BL210" s="266"/>
      <c r="BM210" s="266"/>
      <c r="BN210" s="266"/>
      <c r="BO210" s="266"/>
      <c r="BP210" s="266"/>
      <c r="BQ210" s="266"/>
      <c r="BR210" s="266"/>
      <c r="BS210" s="266"/>
      <c r="BT210" s="266"/>
      <c r="BU210" s="266"/>
      <c r="BV210" s="266"/>
      <c r="BW210" s="266"/>
      <c r="BX210" s="266"/>
      <c r="BY210" s="266"/>
      <c r="BZ210" s="266"/>
      <c r="CA210" s="266"/>
      <c r="CB210" s="266"/>
      <c r="CC210" s="266"/>
      <c r="CD210" s="266"/>
      <c r="CE210" s="266"/>
      <c r="CF210" s="266"/>
      <c r="CG210" s="266"/>
      <c r="CH210" s="266"/>
      <c r="CI210" s="266"/>
      <c r="CJ210" s="266"/>
      <c r="CK210" s="266"/>
      <c r="CL210" s="266"/>
      <c r="CM210" s="266"/>
      <c r="CN210" s="266"/>
      <c r="CO210" s="266"/>
      <c r="CP210" s="266"/>
      <c r="CQ210" s="266"/>
      <c r="CR210" s="266"/>
      <c r="CS210" s="266"/>
      <c r="CT210" s="266"/>
      <c r="CU210" s="266"/>
      <c r="CV210" s="266"/>
      <c r="CW210" s="266"/>
      <c r="CX210" s="266"/>
      <c r="CY210" s="266"/>
      <c r="CZ210" s="266"/>
      <c r="DA210" s="266"/>
      <c r="DB210" s="266"/>
      <c r="DC210" s="266"/>
      <c r="DD210" s="266"/>
      <c r="DE210" s="266"/>
      <c r="DF210" s="266"/>
      <c r="DG210" s="266"/>
      <c r="DH210" s="266"/>
      <c r="DI210" s="266"/>
      <c r="DJ210" s="266"/>
      <c r="DK210" s="266"/>
      <c r="DL210" s="266"/>
    </row>
    <row r="211" spans="1:116" x14ac:dyDescent="0.35">
      <c r="A211" s="267" t="s">
        <v>2620</v>
      </c>
      <c r="B211" s="268" t="s">
        <v>10408</v>
      </c>
      <c r="C211" s="271">
        <v>0.27606595950000001</v>
      </c>
      <c r="D211" s="272">
        <v>1</v>
      </c>
      <c r="E211" s="271">
        <v>0.10100000000000001</v>
      </c>
      <c r="F211" s="271">
        <v>3.6333333329999999</v>
      </c>
      <c r="G211" s="271">
        <v>0.31384940030000003</v>
      </c>
      <c r="H211" s="271">
        <v>36.1</v>
      </c>
      <c r="I211" s="272">
        <v>3</v>
      </c>
      <c r="J211" s="272">
        <f>IFERROR(VLOOKUP($B211,'Core Indicators'!$E$3:$EU$906,147,FALSE),"x")</f>
        <v>323</v>
      </c>
      <c r="K211" s="273">
        <v>-0.15844340600000001</v>
      </c>
      <c r="L211" s="271">
        <v>4.92</v>
      </c>
      <c r="M211" s="272">
        <v>19</v>
      </c>
      <c r="N211" s="272">
        <v>41</v>
      </c>
      <c r="O211" s="272">
        <f>IFERROR(VLOOKUP(B211,'Core Indicators'!$E$3:$G$9906,3,FALSE),"x")</f>
        <v>100309000</v>
      </c>
      <c r="P211" s="272">
        <v>313429</v>
      </c>
      <c r="Q211" s="266"/>
      <c r="R211" s="266"/>
      <c r="S211" s="266"/>
      <c r="T211" s="266"/>
      <c r="U211" s="266"/>
      <c r="V211" s="266"/>
      <c r="W211" s="266"/>
      <c r="X211" s="266"/>
      <c r="Y211" s="266"/>
      <c r="Z211" s="266"/>
      <c r="AA211" s="266"/>
      <c r="AB211" s="266"/>
      <c r="AC211" s="266"/>
      <c r="AD211" s="266"/>
      <c r="AE211" s="266"/>
      <c r="AF211" s="266"/>
      <c r="AG211" s="266"/>
      <c r="AH211" s="266"/>
      <c r="AI211" s="266"/>
      <c r="AJ211" s="266"/>
      <c r="AK211" s="266"/>
      <c r="AL211" s="266"/>
      <c r="AM211" s="266"/>
      <c r="AN211" s="266"/>
      <c r="AO211" s="266"/>
      <c r="AP211" s="266"/>
      <c r="AQ211" s="266"/>
      <c r="AR211" s="266"/>
      <c r="AS211" s="266"/>
      <c r="AT211" s="266"/>
      <c r="AU211" s="266"/>
      <c r="AV211" s="266"/>
      <c r="AW211" s="266"/>
      <c r="AX211" s="266"/>
      <c r="AY211" s="266"/>
      <c r="AZ211" s="266"/>
      <c r="BA211" s="266"/>
      <c r="BB211" s="266"/>
      <c r="BC211" s="266"/>
      <c r="BD211" s="266"/>
      <c r="BE211" s="266"/>
      <c r="BF211" s="266"/>
      <c r="BG211" s="266"/>
      <c r="BH211" s="266"/>
      <c r="BI211" s="266"/>
      <c r="BJ211" s="266"/>
      <c r="BK211" s="266"/>
      <c r="BL211" s="266"/>
      <c r="BM211" s="266"/>
      <c r="BN211" s="266"/>
      <c r="BO211" s="266"/>
      <c r="BP211" s="266"/>
      <c r="BQ211" s="266"/>
      <c r="BR211" s="266"/>
      <c r="BS211" s="266"/>
      <c r="BT211" s="266"/>
      <c r="BU211" s="266"/>
      <c r="BV211" s="266"/>
      <c r="BW211" s="266"/>
      <c r="BX211" s="266"/>
      <c r="BY211" s="266"/>
      <c r="BZ211" s="266"/>
      <c r="CA211" s="266"/>
      <c r="CB211" s="266"/>
      <c r="CC211" s="266"/>
      <c r="CD211" s="266"/>
      <c r="CE211" s="266"/>
      <c r="CF211" s="266"/>
      <c r="CG211" s="266"/>
      <c r="CH211" s="266"/>
      <c r="CI211" s="266"/>
      <c r="CJ211" s="266"/>
      <c r="CK211" s="266"/>
      <c r="CL211" s="266"/>
      <c r="CM211" s="266"/>
      <c r="CN211" s="266"/>
      <c r="CO211" s="266"/>
      <c r="CP211" s="266"/>
      <c r="CQ211" s="266"/>
      <c r="CR211" s="266"/>
      <c r="CS211" s="266"/>
      <c r="CT211" s="266"/>
      <c r="CU211" s="266"/>
      <c r="CV211" s="266"/>
      <c r="CW211" s="266"/>
      <c r="CX211" s="266"/>
      <c r="CY211" s="266"/>
      <c r="CZ211" s="266"/>
      <c r="DA211" s="266"/>
      <c r="DB211" s="266"/>
      <c r="DC211" s="266"/>
      <c r="DD211" s="266"/>
      <c r="DE211" s="266"/>
      <c r="DF211" s="266"/>
      <c r="DG211" s="266"/>
      <c r="DH211" s="266"/>
      <c r="DI211" s="266"/>
      <c r="DJ211" s="266"/>
      <c r="DK211" s="266"/>
      <c r="DL211" s="266"/>
    </row>
    <row r="212" spans="1:116" x14ac:dyDescent="0.35">
      <c r="A212" s="267" t="s">
        <v>10409</v>
      </c>
      <c r="B212" s="268" t="s">
        <v>10410</v>
      </c>
      <c r="C212" s="271">
        <v>0</v>
      </c>
      <c r="D212" s="272">
        <v>12</v>
      </c>
      <c r="E212" s="271">
        <v>0</v>
      </c>
      <c r="F212" s="271" t="s">
        <v>17</v>
      </c>
      <c r="G212" s="271" t="s">
        <v>17</v>
      </c>
      <c r="H212" s="271">
        <v>37.6</v>
      </c>
      <c r="I212" s="272">
        <v>0</v>
      </c>
      <c r="J212" s="272" t="str">
        <f>IFERROR(VLOOKUP($B212,'Core Indicators'!$E$3:$EU$906,147,FALSE),"x")</f>
        <v>x</v>
      </c>
      <c r="K212" s="273">
        <v>0.32061547000000001</v>
      </c>
      <c r="L212" s="271" t="s">
        <v>17</v>
      </c>
      <c r="M212" s="272">
        <v>82</v>
      </c>
      <c r="N212" s="272">
        <v>48</v>
      </c>
      <c r="O212" s="272" t="str">
        <f>IFERROR(VLOOKUP(B212,'Core Indicators'!$E$3:$G$9906,3,FALSE),"x")</f>
        <v>x</v>
      </c>
      <c r="P212" s="272">
        <v>12190</v>
      </c>
      <c r="Q212" s="266"/>
      <c r="R212" s="266"/>
      <c r="S212" s="266"/>
      <c r="T212" s="266"/>
      <c r="U212" s="266"/>
      <c r="V212" s="266"/>
      <c r="W212" s="266"/>
      <c r="X212" s="266"/>
      <c r="Y212" s="266"/>
      <c r="Z212" s="266"/>
      <c r="AA212" s="266"/>
      <c r="AB212" s="266"/>
      <c r="AC212" s="266"/>
      <c r="AD212" s="266"/>
      <c r="AE212" s="266"/>
      <c r="AF212" s="266"/>
      <c r="AG212" s="266"/>
      <c r="AH212" s="266"/>
      <c r="AI212" s="266"/>
      <c r="AJ212" s="266"/>
      <c r="AK212" s="266"/>
      <c r="AL212" s="266"/>
      <c r="AM212" s="266"/>
      <c r="AN212" s="266"/>
      <c r="AO212" s="266"/>
      <c r="AP212" s="266"/>
      <c r="AQ212" s="266"/>
      <c r="AR212" s="266"/>
      <c r="AS212" s="266"/>
      <c r="AT212" s="266"/>
      <c r="AU212" s="266"/>
      <c r="AV212" s="266"/>
      <c r="AW212" s="266"/>
      <c r="AX212" s="266"/>
      <c r="AY212" s="266"/>
      <c r="AZ212" s="266"/>
      <c r="BA212" s="266"/>
      <c r="BB212" s="266"/>
      <c r="BC212" s="266"/>
      <c r="BD212" s="266"/>
      <c r="BE212" s="266"/>
      <c r="BF212" s="266"/>
      <c r="BG212" s="266"/>
      <c r="BH212" s="266"/>
      <c r="BI212" s="266"/>
      <c r="BJ212" s="266"/>
      <c r="BK212" s="266"/>
      <c r="BL212" s="266"/>
      <c r="BM212" s="266"/>
      <c r="BN212" s="266"/>
      <c r="BO212" s="266"/>
      <c r="BP212" s="266"/>
      <c r="BQ212" s="266"/>
      <c r="BR212" s="266"/>
      <c r="BS212" s="266"/>
      <c r="BT212" s="266"/>
      <c r="BU212" s="266"/>
      <c r="BV212" s="266"/>
      <c r="BW212" s="266"/>
      <c r="BX212" s="266"/>
      <c r="BY212" s="266"/>
      <c r="BZ212" s="266"/>
      <c r="CA212" s="266"/>
      <c r="CB212" s="266"/>
      <c r="CC212" s="266"/>
      <c r="CD212" s="266"/>
      <c r="CE212" s="266"/>
      <c r="CF212" s="266"/>
      <c r="CG212" s="266"/>
      <c r="CH212" s="266"/>
      <c r="CI212" s="266"/>
      <c r="CJ212" s="266"/>
      <c r="CK212" s="266"/>
      <c r="CL212" s="266"/>
      <c r="CM212" s="266"/>
      <c r="CN212" s="266"/>
      <c r="CO212" s="266"/>
      <c r="CP212" s="266"/>
      <c r="CQ212" s="266"/>
      <c r="CR212" s="266"/>
      <c r="CS212" s="266"/>
      <c r="CT212" s="266"/>
      <c r="CU212" s="266"/>
      <c r="CV212" s="266"/>
      <c r="CW212" s="266"/>
      <c r="CX212" s="266"/>
      <c r="CY212" s="266"/>
      <c r="CZ212" s="266"/>
      <c r="DA212" s="266"/>
      <c r="DB212" s="266"/>
      <c r="DC212" s="266"/>
      <c r="DD212" s="266"/>
      <c r="DE212" s="266"/>
      <c r="DF212" s="266"/>
      <c r="DG212" s="266"/>
      <c r="DH212" s="266"/>
      <c r="DI212" s="266"/>
      <c r="DJ212" s="266"/>
      <c r="DK212" s="266"/>
      <c r="DL212" s="266"/>
    </row>
    <row r="213" spans="1:116" x14ac:dyDescent="0.35">
      <c r="A213" s="267" t="s">
        <v>10411</v>
      </c>
      <c r="B213" s="268" t="s">
        <v>10412</v>
      </c>
      <c r="C213" s="271">
        <v>0</v>
      </c>
      <c r="D213" s="272">
        <v>11</v>
      </c>
      <c r="E213" s="271">
        <v>0</v>
      </c>
      <c r="F213" s="271" t="s">
        <v>17</v>
      </c>
      <c r="G213" s="271">
        <v>0.3644043293</v>
      </c>
      <c r="H213" s="271">
        <v>38.700000000000003</v>
      </c>
      <c r="I213" s="272">
        <v>0</v>
      </c>
      <c r="J213" s="272" t="str">
        <f>IFERROR(VLOOKUP($B213,'Core Indicators'!$E$3:$EU$906,147,FALSE),"x")</f>
        <v>x</v>
      </c>
      <c r="K213" s="273">
        <v>0.94501769499999999</v>
      </c>
      <c r="L213" s="271" t="s">
        <v>17</v>
      </c>
      <c r="M213" s="272">
        <v>84</v>
      </c>
      <c r="N213" s="272" t="s">
        <v>17</v>
      </c>
      <c r="O213" s="272" t="str">
        <f>IFERROR(VLOOKUP(B213,'Core Indicators'!$E$3:$G$9906,3,FALSE),"x")</f>
        <v>x</v>
      </c>
      <c r="P213" s="272">
        <v>2780</v>
      </c>
      <c r="Q213" s="266"/>
      <c r="R213" s="266"/>
      <c r="S213" s="266"/>
      <c r="T213" s="266"/>
      <c r="U213" s="266"/>
      <c r="V213" s="266"/>
      <c r="W213" s="266"/>
      <c r="X213" s="266"/>
      <c r="Y213" s="266"/>
      <c r="Z213" s="266"/>
      <c r="AA213" s="266"/>
      <c r="AB213" s="266"/>
      <c r="AC213" s="266"/>
      <c r="AD213" s="266"/>
      <c r="AE213" s="266"/>
      <c r="AF213" s="266"/>
      <c r="AG213" s="266"/>
      <c r="AH213" s="266"/>
      <c r="AI213" s="266"/>
      <c r="AJ213" s="266"/>
      <c r="AK213" s="266"/>
      <c r="AL213" s="266"/>
      <c r="AM213" s="266"/>
      <c r="AN213" s="266"/>
      <c r="AO213" s="266"/>
      <c r="AP213" s="266"/>
      <c r="AQ213" s="266"/>
      <c r="AR213" s="266"/>
      <c r="AS213" s="266"/>
      <c r="AT213" s="266"/>
      <c r="AU213" s="266"/>
      <c r="AV213" s="266"/>
      <c r="AW213" s="266"/>
      <c r="AX213" s="266"/>
      <c r="AY213" s="266"/>
      <c r="AZ213" s="266"/>
      <c r="BA213" s="266"/>
      <c r="BB213" s="266"/>
      <c r="BC213" s="266"/>
      <c r="BD213" s="266"/>
      <c r="BE213" s="266"/>
      <c r="BF213" s="266"/>
      <c r="BG213" s="266"/>
      <c r="BH213" s="266"/>
      <c r="BI213" s="266"/>
      <c r="BJ213" s="266"/>
      <c r="BK213" s="266"/>
      <c r="BL213" s="266"/>
      <c r="BM213" s="266"/>
      <c r="BN213" s="266"/>
      <c r="BO213" s="266"/>
      <c r="BP213" s="266"/>
      <c r="BQ213" s="266"/>
      <c r="BR213" s="266"/>
      <c r="BS213" s="266"/>
      <c r="BT213" s="266"/>
      <c r="BU213" s="266"/>
      <c r="BV213" s="266"/>
      <c r="BW213" s="266"/>
      <c r="BX213" s="266"/>
      <c r="BY213" s="266"/>
      <c r="BZ213" s="266"/>
      <c r="CA213" s="266"/>
      <c r="CB213" s="266"/>
      <c r="CC213" s="266"/>
      <c r="CD213" s="266"/>
      <c r="CE213" s="266"/>
      <c r="CF213" s="266"/>
      <c r="CG213" s="266"/>
      <c r="CH213" s="266"/>
      <c r="CI213" s="266"/>
      <c r="CJ213" s="266"/>
      <c r="CK213" s="266"/>
      <c r="CL213" s="266"/>
      <c r="CM213" s="266"/>
      <c r="CN213" s="266"/>
      <c r="CO213" s="266"/>
      <c r="CP213" s="266"/>
      <c r="CQ213" s="266"/>
      <c r="CR213" s="266"/>
      <c r="CS213" s="266"/>
      <c r="CT213" s="266"/>
      <c r="CU213" s="266"/>
      <c r="CV213" s="266"/>
      <c r="CW213" s="266"/>
      <c r="CX213" s="266"/>
      <c r="CY213" s="266"/>
      <c r="CZ213" s="266"/>
      <c r="DA213" s="266"/>
      <c r="DB213" s="266"/>
      <c r="DC213" s="266"/>
      <c r="DD213" s="266"/>
      <c r="DE213" s="266"/>
      <c r="DF213" s="266"/>
      <c r="DG213" s="266"/>
      <c r="DH213" s="266"/>
      <c r="DI213" s="266"/>
      <c r="DJ213" s="266"/>
      <c r="DK213" s="266"/>
      <c r="DL213" s="266"/>
    </row>
    <row r="214" spans="1:116" x14ac:dyDescent="0.35">
      <c r="A214" s="267" t="s">
        <v>53</v>
      </c>
      <c r="B214" s="268" t="s">
        <v>10413</v>
      </c>
      <c r="C214" s="271">
        <v>0.62499999270000006</v>
      </c>
      <c r="D214" s="272">
        <v>2</v>
      </c>
      <c r="E214" s="271">
        <v>0</v>
      </c>
      <c r="F214" s="271">
        <v>1.566666667</v>
      </c>
      <c r="G214" s="271">
        <v>0.83417374249999998</v>
      </c>
      <c r="H214" s="271">
        <v>36.700000000000003</v>
      </c>
      <c r="I214" s="272">
        <v>4</v>
      </c>
      <c r="J214" s="272">
        <f>IFERROR(VLOOKUP($B214,'Core Indicators'!$E$3:$EU$906,147,FALSE),"x")</f>
        <v>931</v>
      </c>
      <c r="K214" s="273">
        <v>-1.8496669530000001</v>
      </c>
      <c r="L214" s="271">
        <v>1.44</v>
      </c>
      <c r="M214" s="272">
        <v>10</v>
      </c>
      <c r="N214" s="272">
        <v>16</v>
      </c>
      <c r="O214" s="272">
        <f>IFERROR(VLOOKUP(B214,'Core Indicators'!$E$3:$G$9906,3,FALSE),"x")</f>
        <v>34450000</v>
      </c>
      <c r="P214" s="272">
        <v>527970</v>
      </c>
      <c r="Q214" s="266"/>
      <c r="R214" s="266"/>
      <c r="S214" s="266"/>
      <c r="T214" s="266"/>
      <c r="U214" s="266"/>
      <c r="V214" s="266"/>
      <c r="W214" s="266"/>
      <c r="X214" s="266"/>
      <c r="Y214" s="266"/>
      <c r="Z214" s="266"/>
      <c r="AA214" s="266"/>
      <c r="AB214" s="266"/>
      <c r="AC214" s="266"/>
      <c r="AD214" s="266"/>
      <c r="AE214" s="266"/>
      <c r="AF214" s="266"/>
      <c r="AG214" s="266"/>
      <c r="AH214" s="266"/>
      <c r="AI214" s="266"/>
      <c r="AJ214" s="266"/>
      <c r="AK214" s="266"/>
      <c r="AL214" s="266"/>
      <c r="AM214" s="266"/>
      <c r="AN214" s="266"/>
      <c r="AO214" s="266"/>
      <c r="AP214" s="266"/>
      <c r="AQ214" s="266"/>
      <c r="AR214" s="266"/>
      <c r="AS214" s="266"/>
      <c r="AT214" s="266"/>
      <c r="AU214" s="266"/>
      <c r="AV214" s="266"/>
      <c r="AW214" s="266"/>
      <c r="AX214" s="266"/>
      <c r="AY214" s="266"/>
      <c r="AZ214" s="266"/>
      <c r="BA214" s="266"/>
      <c r="BB214" s="266"/>
      <c r="BC214" s="266"/>
      <c r="BD214" s="266"/>
      <c r="BE214" s="266"/>
      <c r="BF214" s="266"/>
      <c r="BG214" s="266"/>
      <c r="BH214" s="266"/>
      <c r="BI214" s="266"/>
      <c r="BJ214" s="266"/>
      <c r="BK214" s="266"/>
      <c r="BL214" s="266"/>
      <c r="BM214" s="266"/>
      <c r="BN214" s="266"/>
      <c r="BO214" s="266"/>
      <c r="BP214" s="266"/>
      <c r="BQ214" s="266"/>
      <c r="BR214" s="266"/>
      <c r="BS214" s="266"/>
      <c r="BT214" s="266"/>
      <c r="BU214" s="266"/>
      <c r="BV214" s="266"/>
      <c r="BW214" s="266"/>
      <c r="BX214" s="266"/>
      <c r="BY214" s="266"/>
      <c r="BZ214" s="266"/>
      <c r="CA214" s="266"/>
      <c r="CB214" s="266"/>
      <c r="CC214" s="266"/>
      <c r="CD214" s="266"/>
      <c r="CE214" s="266"/>
      <c r="CF214" s="266"/>
      <c r="CG214" s="266"/>
      <c r="CH214" s="266"/>
      <c r="CI214" s="266"/>
      <c r="CJ214" s="266"/>
      <c r="CK214" s="266"/>
      <c r="CL214" s="266"/>
      <c r="CM214" s="266"/>
      <c r="CN214" s="266"/>
      <c r="CO214" s="266"/>
      <c r="CP214" s="266"/>
      <c r="CQ214" s="266"/>
      <c r="CR214" s="266"/>
      <c r="CS214" s="266"/>
      <c r="CT214" s="266"/>
      <c r="CU214" s="266"/>
      <c r="CV214" s="266"/>
      <c r="CW214" s="266"/>
      <c r="CX214" s="266"/>
      <c r="CY214" s="266"/>
      <c r="CZ214" s="266"/>
      <c r="DA214" s="266"/>
      <c r="DB214" s="266"/>
      <c r="DC214" s="266"/>
      <c r="DD214" s="266"/>
      <c r="DE214" s="266"/>
      <c r="DF214" s="266"/>
      <c r="DG214" s="266"/>
      <c r="DH214" s="266"/>
      <c r="DI214" s="266"/>
      <c r="DJ214" s="266"/>
      <c r="DK214" s="266"/>
      <c r="DL214" s="266"/>
    </row>
    <row r="215" spans="1:116" x14ac:dyDescent="0.35">
      <c r="A215" s="267" t="s">
        <v>10414</v>
      </c>
      <c r="B215" s="268" t="s">
        <v>10415</v>
      </c>
      <c r="C215" s="271">
        <v>0.87572495589999999</v>
      </c>
      <c r="D215" s="272">
        <v>11</v>
      </c>
      <c r="E215" s="271">
        <v>0</v>
      </c>
      <c r="F215" s="271">
        <v>7</v>
      </c>
      <c r="G215" s="271">
        <v>0.42154731290000003</v>
      </c>
      <c r="H215" s="271">
        <v>63</v>
      </c>
      <c r="I215" s="272">
        <v>3</v>
      </c>
      <c r="J215" s="272" t="str">
        <f>IFERROR(VLOOKUP($B215,'Core Indicators'!$E$3:$EU$906,147,FALSE),"x")</f>
        <v>x</v>
      </c>
      <c r="K215" s="273">
        <v>1.9737322000000002E-2</v>
      </c>
      <c r="L215" s="271">
        <v>6.34</v>
      </c>
      <c r="M215" s="272">
        <v>79</v>
      </c>
      <c r="N215" s="272">
        <v>41</v>
      </c>
      <c r="O215" s="272" t="str">
        <f>IFERROR(VLOOKUP(B215,'Core Indicators'!$E$3:$G$9906,3,FALSE),"x")</f>
        <v>x</v>
      </c>
      <c r="P215" s="272">
        <v>1213090</v>
      </c>
      <c r="Q215" s="266"/>
      <c r="R215" s="266"/>
      <c r="S215" s="266"/>
      <c r="T215" s="266"/>
      <c r="U215" s="266"/>
      <c r="V215" s="266"/>
      <c r="W215" s="266"/>
      <c r="X215" s="266"/>
      <c r="Y215" s="266"/>
      <c r="Z215" s="266"/>
      <c r="AA215" s="266"/>
      <c r="AB215" s="266"/>
      <c r="AC215" s="266"/>
      <c r="AD215" s="266"/>
      <c r="AE215" s="266"/>
      <c r="AF215" s="266"/>
      <c r="AG215" s="266"/>
      <c r="AH215" s="266"/>
      <c r="AI215" s="266"/>
      <c r="AJ215" s="266"/>
      <c r="AK215" s="266"/>
      <c r="AL215" s="266"/>
      <c r="AM215" s="266"/>
      <c r="AN215" s="266"/>
      <c r="AO215" s="266"/>
      <c r="AP215" s="266"/>
      <c r="AQ215" s="266"/>
      <c r="AR215" s="266"/>
      <c r="AS215" s="266"/>
      <c r="AT215" s="266"/>
      <c r="AU215" s="266"/>
      <c r="AV215" s="266"/>
      <c r="AW215" s="266"/>
      <c r="AX215" s="266"/>
      <c r="AY215" s="266"/>
      <c r="AZ215" s="266"/>
      <c r="BA215" s="266"/>
      <c r="BB215" s="266"/>
      <c r="BC215" s="266"/>
      <c r="BD215" s="266"/>
      <c r="BE215" s="266"/>
      <c r="BF215" s="266"/>
      <c r="BG215" s="266"/>
      <c r="BH215" s="266"/>
      <c r="BI215" s="266"/>
      <c r="BJ215" s="266"/>
      <c r="BK215" s="266"/>
      <c r="BL215" s="266"/>
      <c r="BM215" s="266"/>
      <c r="BN215" s="266"/>
      <c r="BO215" s="266"/>
      <c r="BP215" s="266"/>
      <c r="BQ215" s="266"/>
      <c r="BR215" s="266"/>
      <c r="BS215" s="266"/>
      <c r="BT215" s="266"/>
      <c r="BU215" s="266"/>
      <c r="BV215" s="266"/>
      <c r="BW215" s="266"/>
      <c r="BX215" s="266"/>
      <c r="BY215" s="266"/>
      <c r="BZ215" s="266"/>
      <c r="CA215" s="266"/>
      <c r="CB215" s="266"/>
      <c r="CC215" s="266"/>
      <c r="CD215" s="266"/>
      <c r="CE215" s="266"/>
      <c r="CF215" s="266"/>
      <c r="CG215" s="266"/>
      <c r="CH215" s="266"/>
      <c r="CI215" s="266"/>
      <c r="CJ215" s="266"/>
      <c r="CK215" s="266"/>
      <c r="CL215" s="266"/>
      <c r="CM215" s="266"/>
      <c r="CN215" s="266"/>
      <c r="CO215" s="266"/>
      <c r="CP215" s="266"/>
      <c r="CQ215" s="266"/>
      <c r="CR215" s="266"/>
      <c r="CS215" s="266"/>
      <c r="CT215" s="266"/>
      <c r="CU215" s="266"/>
      <c r="CV215" s="266"/>
      <c r="CW215" s="266"/>
      <c r="CX215" s="266"/>
      <c r="CY215" s="266"/>
      <c r="CZ215" s="266"/>
      <c r="DA215" s="266"/>
      <c r="DB215" s="266"/>
      <c r="DC215" s="266"/>
      <c r="DD215" s="266"/>
      <c r="DE215" s="266"/>
      <c r="DF215" s="266"/>
      <c r="DG215" s="266"/>
      <c r="DH215" s="266"/>
      <c r="DI215" s="266"/>
      <c r="DJ215" s="266"/>
      <c r="DK215" s="266"/>
      <c r="DL215" s="266"/>
    </row>
    <row r="216" spans="1:116" x14ac:dyDescent="0.35">
      <c r="A216" s="267" t="s">
        <v>161</v>
      </c>
      <c r="B216" s="268" t="s">
        <v>10416</v>
      </c>
      <c r="C216" s="271">
        <v>0.70259998769999998</v>
      </c>
      <c r="D216" s="272">
        <v>8</v>
      </c>
      <c r="E216" s="271">
        <v>0</v>
      </c>
      <c r="F216" s="271">
        <v>6.2</v>
      </c>
      <c r="G216" s="271">
        <v>0.54032529939999996</v>
      </c>
      <c r="H216" s="271">
        <v>51.5</v>
      </c>
      <c r="I216" s="272">
        <v>0</v>
      </c>
      <c r="J216" s="272">
        <f>IFERROR(VLOOKUP($B216,'Core Indicators'!$E$3:$EU$906,147,FALSE),"x")</f>
        <v>740</v>
      </c>
      <c r="K216" s="273">
        <v>-0.519154012</v>
      </c>
      <c r="L216" s="271">
        <v>5.37</v>
      </c>
      <c r="M216" s="272">
        <v>54</v>
      </c>
      <c r="N216" s="272">
        <v>37</v>
      </c>
      <c r="O216" s="272">
        <f>IFERROR(VLOOKUP(B216,'Core Indicators'!$E$3:$G$9906,3,FALSE),"x")</f>
        <v>21546000</v>
      </c>
      <c r="P216" s="272">
        <v>743390</v>
      </c>
      <c r="Q216" s="266"/>
      <c r="R216" s="266"/>
      <c r="S216" s="266"/>
      <c r="T216" s="266"/>
      <c r="U216" s="266"/>
      <c r="V216" s="266"/>
      <c r="W216" s="266"/>
      <c r="X216" s="266"/>
      <c r="Y216" s="266"/>
      <c r="Z216" s="266"/>
      <c r="AA216" s="266"/>
      <c r="AB216" s="266"/>
      <c r="AC216" s="266"/>
      <c r="AD216" s="266"/>
      <c r="AE216" s="266"/>
      <c r="AF216" s="266"/>
      <c r="AG216" s="266"/>
      <c r="AH216" s="266"/>
      <c r="AI216" s="266"/>
      <c r="AJ216" s="266"/>
      <c r="AK216" s="266"/>
      <c r="AL216" s="266"/>
      <c r="AM216" s="266"/>
      <c r="AN216" s="266"/>
      <c r="AO216" s="266"/>
      <c r="AP216" s="266"/>
      <c r="AQ216" s="266"/>
      <c r="AR216" s="266"/>
      <c r="AS216" s="266"/>
      <c r="AT216" s="266"/>
      <c r="AU216" s="266"/>
      <c r="AV216" s="266"/>
      <c r="AW216" s="266"/>
      <c r="AX216" s="266"/>
      <c r="AY216" s="266"/>
      <c r="AZ216" s="266"/>
      <c r="BA216" s="266"/>
      <c r="BB216" s="266"/>
      <c r="BC216" s="266"/>
      <c r="BD216" s="266"/>
      <c r="BE216" s="266"/>
      <c r="BF216" s="266"/>
      <c r="BG216" s="266"/>
      <c r="BH216" s="266"/>
      <c r="BI216" s="266"/>
      <c r="BJ216" s="266"/>
      <c r="BK216" s="266"/>
      <c r="BL216" s="266"/>
      <c r="BM216" s="266"/>
      <c r="BN216" s="266"/>
      <c r="BO216" s="266"/>
      <c r="BP216" s="266"/>
      <c r="BQ216" s="266"/>
      <c r="BR216" s="266"/>
      <c r="BS216" s="266"/>
      <c r="BT216" s="266"/>
      <c r="BU216" s="266"/>
      <c r="BV216" s="266"/>
      <c r="BW216" s="266"/>
      <c r="BX216" s="266"/>
      <c r="BY216" s="266"/>
      <c r="BZ216" s="266"/>
      <c r="CA216" s="266"/>
      <c r="CB216" s="266"/>
      <c r="CC216" s="266"/>
      <c r="CD216" s="266"/>
      <c r="CE216" s="266"/>
      <c r="CF216" s="266"/>
      <c r="CG216" s="266"/>
      <c r="CH216" s="266"/>
      <c r="CI216" s="266"/>
      <c r="CJ216" s="266"/>
      <c r="CK216" s="266"/>
      <c r="CL216" s="266"/>
      <c r="CM216" s="266"/>
      <c r="CN216" s="266"/>
      <c r="CO216" s="266"/>
      <c r="CP216" s="266"/>
      <c r="CQ216" s="266"/>
      <c r="CR216" s="266"/>
      <c r="CS216" s="266"/>
      <c r="CT216" s="266"/>
      <c r="CU216" s="266"/>
      <c r="CV216" s="266"/>
      <c r="CW216" s="266"/>
      <c r="CX216" s="266"/>
      <c r="CY216" s="266"/>
      <c r="CZ216" s="266"/>
      <c r="DA216" s="266"/>
      <c r="DB216" s="266"/>
      <c r="DC216" s="266"/>
      <c r="DD216" s="266"/>
      <c r="DE216" s="266"/>
      <c r="DF216" s="266"/>
      <c r="DG216" s="266"/>
      <c r="DH216" s="266"/>
      <c r="DI216" s="266"/>
      <c r="DJ216" s="266"/>
      <c r="DK216" s="266"/>
      <c r="DL216" s="266"/>
    </row>
    <row r="217" spans="1:116" x14ac:dyDescent="0.35">
      <c r="A217" s="267" t="s">
        <v>78</v>
      </c>
      <c r="B217" s="268" t="s">
        <v>10417</v>
      </c>
      <c r="C217" s="271">
        <v>0.30790001160000002</v>
      </c>
      <c r="D217" s="272">
        <v>0</v>
      </c>
      <c r="E217" s="271">
        <v>0.03</v>
      </c>
      <c r="F217" s="271">
        <v>3.95</v>
      </c>
      <c r="G217" s="271">
        <v>0.52499423270000001</v>
      </c>
      <c r="H217" s="271">
        <v>50.3</v>
      </c>
      <c r="I217" s="272">
        <v>3</v>
      </c>
      <c r="J217" s="272">
        <f>IFERROR(VLOOKUP($B217,'Core Indicators'!$E$3:$EU$906,147,FALSE),"x")</f>
        <v>719</v>
      </c>
      <c r="K217" s="273">
        <v>-1.2362837790000001</v>
      </c>
      <c r="L217" s="271">
        <v>3.24</v>
      </c>
      <c r="M217" s="272">
        <v>27</v>
      </c>
      <c r="N217" s="272">
        <v>24</v>
      </c>
      <c r="O217" s="272">
        <f>IFERROR(VLOOKUP(B217,'Core Indicators'!$E$3:$G$9906,3,FALSE),"x")</f>
        <v>16756000</v>
      </c>
      <c r="P217" s="272">
        <v>386850</v>
      </c>
      <c r="Q217" s="266"/>
      <c r="R217" s="266"/>
      <c r="S217" s="266"/>
      <c r="T217" s="266"/>
      <c r="U217" s="266"/>
      <c r="V217" s="266"/>
      <c r="W217" s="266"/>
      <c r="X217" s="266"/>
      <c r="Y217" s="266"/>
      <c r="Z217" s="266"/>
      <c r="AA217" s="266"/>
      <c r="AB217" s="266"/>
      <c r="AC217" s="266"/>
      <c r="AD217" s="266"/>
      <c r="AE217" s="266"/>
      <c r="AF217" s="266"/>
      <c r="AG217" s="266"/>
      <c r="AH217" s="266"/>
      <c r="AI217" s="266"/>
      <c r="AJ217" s="266"/>
      <c r="AK217" s="266"/>
      <c r="AL217" s="266"/>
      <c r="AM217" s="266"/>
      <c r="AN217" s="266"/>
      <c r="AO217" s="266"/>
      <c r="AP217" s="266"/>
      <c r="AQ217" s="266"/>
      <c r="AR217" s="266"/>
      <c r="AS217" s="266"/>
      <c r="AT217" s="266"/>
      <c r="AU217" s="266"/>
      <c r="AV217" s="266"/>
      <c r="AW217" s="266"/>
      <c r="AX217" s="266"/>
      <c r="AY217" s="266"/>
      <c r="AZ217" s="266"/>
      <c r="BA217" s="266"/>
      <c r="BB217" s="266"/>
      <c r="BC217" s="266"/>
      <c r="BD217" s="266"/>
      <c r="BE217" s="266"/>
      <c r="BF217" s="266"/>
      <c r="BG217" s="266"/>
      <c r="BH217" s="266"/>
      <c r="BI217" s="266"/>
      <c r="BJ217" s="266"/>
      <c r="BK217" s="266"/>
      <c r="BL217" s="266"/>
      <c r="BM217" s="266"/>
      <c r="BN217" s="266"/>
      <c r="BO217" s="266"/>
      <c r="BP217" s="266"/>
      <c r="BQ217" s="266"/>
      <c r="BR217" s="266"/>
      <c r="BS217" s="266"/>
      <c r="BT217" s="266"/>
      <c r="BU217" s="266"/>
      <c r="BV217" s="266"/>
      <c r="BW217" s="266"/>
      <c r="BX217" s="266"/>
      <c r="BY217" s="266"/>
      <c r="BZ217" s="266"/>
      <c r="CA217" s="266"/>
      <c r="CB217" s="266"/>
      <c r="CC217" s="266"/>
      <c r="CD217" s="266"/>
      <c r="CE217" s="266"/>
      <c r="CF217" s="266"/>
      <c r="CG217" s="266"/>
      <c r="CH217" s="266"/>
      <c r="CI217" s="266"/>
      <c r="CJ217" s="266"/>
      <c r="CK217" s="266"/>
      <c r="CL217" s="266"/>
      <c r="CM217" s="266"/>
      <c r="CN217" s="266"/>
      <c r="CO217" s="266"/>
      <c r="CP217" s="266"/>
      <c r="CQ217" s="266"/>
      <c r="CR217" s="266"/>
      <c r="CS217" s="266"/>
      <c r="CT217" s="266"/>
      <c r="CU217" s="266"/>
      <c r="CV217" s="266"/>
      <c r="CW217" s="266"/>
      <c r="CX217" s="266"/>
      <c r="CY217" s="266"/>
      <c r="CZ217" s="266"/>
      <c r="DA217" s="266"/>
      <c r="DB217" s="266"/>
      <c r="DC217" s="266"/>
      <c r="DD217" s="266"/>
      <c r="DE217" s="266"/>
      <c r="DF217" s="266"/>
      <c r="DG217" s="266"/>
      <c r="DH217" s="266"/>
      <c r="DI217" s="266"/>
      <c r="DJ217" s="266"/>
      <c r="DK217" s="266"/>
      <c r="DL217" s="266"/>
    </row>
    <row r="218" spans="1:116" x14ac:dyDescent="0.35">
      <c r="A218" s="266"/>
      <c r="B218" s="266"/>
      <c r="C218" s="266"/>
      <c r="D218" s="266"/>
      <c r="E218" s="266"/>
      <c r="F218" s="266"/>
      <c r="G218" s="266"/>
      <c r="H218" s="266"/>
      <c r="I218" s="266"/>
      <c r="J218" s="266"/>
      <c r="K218" s="266"/>
      <c r="L218" s="266"/>
      <c r="M218" s="266"/>
      <c r="N218" s="266"/>
      <c r="O218" s="266"/>
      <c r="P218" s="266"/>
      <c r="Q218" s="266"/>
      <c r="R218" s="266"/>
      <c r="S218" s="266"/>
      <c r="T218" s="266"/>
      <c r="U218" s="266"/>
      <c r="V218" s="266"/>
      <c r="W218" s="266"/>
      <c r="X218" s="266"/>
      <c r="Y218" s="266"/>
      <c r="Z218" s="266"/>
      <c r="AA218" s="266"/>
      <c r="AB218" s="266"/>
      <c r="AC218" s="266"/>
      <c r="AD218" s="266"/>
      <c r="AE218" s="266"/>
      <c r="AF218" s="266"/>
      <c r="AG218" s="266"/>
      <c r="AH218" s="266"/>
      <c r="AI218" s="266"/>
      <c r="AJ218" s="266"/>
      <c r="AK218" s="266"/>
      <c r="AL218" s="266"/>
      <c r="AM218" s="266"/>
      <c r="AN218" s="266"/>
      <c r="AO218" s="266"/>
      <c r="AP218" s="266"/>
      <c r="AQ218" s="266"/>
      <c r="AR218" s="266"/>
      <c r="AS218" s="266"/>
      <c r="AT218" s="266"/>
      <c r="AU218" s="266"/>
      <c r="AV218" s="266"/>
      <c r="AW218" s="266"/>
      <c r="AX218" s="266"/>
      <c r="AY218" s="266"/>
      <c r="AZ218" s="266"/>
      <c r="BA218" s="266"/>
      <c r="BB218" s="266"/>
      <c r="BC218" s="266"/>
      <c r="BD218" s="266"/>
      <c r="BE218" s="266"/>
      <c r="BF218" s="266"/>
      <c r="BG218" s="266"/>
      <c r="BH218" s="266"/>
      <c r="BI218" s="266"/>
      <c r="BJ218" s="266"/>
      <c r="BK218" s="266"/>
      <c r="BL218" s="266"/>
      <c r="BM218" s="266"/>
      <c r="BN218" s="266"/>
      <c r="BO218" s="266"/>
      <c r="BP218" s="266"/>
      <c r="BQ218" s="266"/>
      <c r="BR218" s="266"/>
      <c r="BS218" s="266"/>
      <c r="BT218" s="266"/>
      <c r="BU218" s="266"/>
      <c r="BV218" s="266"/>
      <c r="BW218" s="266"/>
      <c r="BX218" s="266"/>
      <c r="BY218" s="266"/>
      <c r="BZ218" s="266"/>
      <c r="CA218" s="266"/>
      <c r="CB218" s="266"/>
      <c r="CC218" s="266"/>
      <c r="CD218" s="266"/>
      <c r="CE218" s="266"/>
      <c r="CF218" s="266"/>
      <c r="CG218" s="266"/>
      <c r="CH218" s="266"/>
      <c r="CI218" s="266"/>
      <c r="CJ218" s="266"/>
      <c r="CK218" s="266"/>
      <c r="CL218" s="266"/>
      <c r="CM218" s="266"/>
      <c r="CN218" s="266"/>
      <c r="CO218" s="266"/>
      <c r="CP218" s="266"/>
      <c r="CQ218" s="266"/>
      <c r="CR218" s="266"/>
      <c r="CS218" s="266"/>
      <c r="CT218" s="266"/>
      <c r="CU218" s="266"/>
      <c r="CV218" s="266"/>
      <c r="CW218" s="266"/>
      <c r="CX218" s="266"/>
      <c r="CY218" s="266"/>
      <c r="CZ218" s="266"/>
      <c r="DA218" s="266"/>
      <c r="DB218" s="266"/>
      <c r="DC218" s="266"/>
      <c r="DD218" s="266"/>
      <c r="DE218" s="266"/>
      <c r="DF218" s="266"/>
      <c r="DG218" s="266"/>
      <c r="DH218" s="266"/>
      <c r="DI218" s="266"/>
      <c r="DJ218" s="266"/>
      <c r="DK218" s="266"/>
      <c r="DL218" s="266"/>
    </row>
    <row r="219" spans="1:116" x14ac:dyDescent="0.35">
      <c r="A219" s="266"/>
      <c r="B219" s="266"/>
      <c r="C219" s="266"/>
      <c r="D219" s="266"/>
      <c r="E219" s="266"/>
      <c r="F219" s="266"/>
      <c r="G219" s="266"/>
      <c r="H219" s="266"/>
      <c r="I219" s="266"/>
      <c r="J219" s="266"/>
      <c r="K219" s="266"/>
      <c r="L219" s="266"/>
      <c r="M219" s="266"/>
      <c r="N219" s="266"/>
      <c r="O219" s="266"/>
      <c r="P219" s="266"/>
      <c r="Q219" s="266"/>
      <c r="R219" s="266"/>
      <c r="S219" s="266"/>
      <c r="T219" s="266"/>
      <c r="U219" s="266"/>
      <c r="V219" s="266"/>
      <c r="W219" s="266"/>
      <c r="X219" s="266"/>
      <c r="Y219" s="266"/>
      <c r="Z219" s="266"/>
      <c r="AA219" s="266"/>
      <c r="AB219" s="266"/>
      <c r="AC219" s="266"/>
      <c r="AD219" s="266"/>
      <c r="AE219" s="266"/>
      <c r="AF219" s="266"/>
      <c r="AG219" s="266"/>
      <c r="AH219" s="266"/>
      <c r="AI219" s="266"/>
      <c r="AJ219" s="266"/>
      <c r="AK219" s="266"/>
      <c r="AL219" s="266"/>
      <c r="AM219" s="266"/>
      <c r="AN219" s="266"/>
      <c r="AO219" s="266"/>
      <c r="AP219" s="266"/>
      <c r="AQ219" s="266"/>
      <c r="AR219" s="266"/>
      <c r="AS219" s="266"/>
      <c r="AT219" s="266"/>
      <c r="AU219" s="266"/>
      <c r="AV219" s="266"/>
      <c r="AW219" s="266"/>
      <c r="AX219" s="266"/>
      <c r="AY219" s="266"/>
      <c r="AZ219" s="266"/>
      <c r="BA219" s="266"/>
      <c r="BB219" s="266"/>
      <c r="BC219" s="266"/>
      <c r="BD219" s="266"/>
      <c r="BE219" s="266"/>
      <c r="BF219" s="266"/>
      <c r="BG219" s="266"/>
      <c r="BH219" s="266"/>
      <c r="BI219" s="266"/>
      <c r="BJ219" s="266"/>
      <c r="BK219" s="266"/>
      <c r="BL219" s="266"/>
      <c r="BM219" s="266"/>
      <c r="BN219" s="266"/>
      <c r="BO219" s="266"/>
      <c r="BP219" s="266"/>
      <c r="BQ219" s="266"/>
      <c r="BR219" s="266"/>
      <c r="BS219" s="266"/>
      <c r="BT219" s="266"/>
      <c r="BU219" s="266"/>
      <c r="BV219" s="266"/>
      <c r="BW219" s="266"/>
      <c r="BX219" s="266"/>
      <c r="BY219" s="266"/>
      <c r="BZ219" s="266"/>
      <c r="CA219" s="266"/>
      <c r="CB219" s="266"/>
      <c r="CC219" s="266"/>
      <c r="CD219" s="266"/>
      <c r="CE219" s="266"/>
      <c r="CF219" s="266"/>
      <c r="CG219" s="266"/>
      <c r="CH219" s="266"/>
      <c r="CI219" s="266"/>
      <c r="CJ219" s="266"/>
      <c r="CK219" s="266"/>
      <c r="CL219" s="266"/>
      <c r="CM219" s="266"/>
      <c r="CN219" s="266"/>
      <c r="CO219" s="266"/>
      <c r="CP219" s="266"/>
      <c r="CQ219" s="266"/>
      <c r="CR219" s="266"/>
      <c r="CS219" s="266"/>
      <c r="CT219" s="266"/>
      <c r="CU219" s="266"/>
      <c r="CV219" s="266"/>
      <c r="CW219" s="266"/>
      <c r="CX219" s="266"/>
      <c r="CY219" s="266"/>
      <c r="CZ219" s="266"/>
      <c r="DA219" s="266"/>
      <c r="DB219" s="266"/>
      <c r="DC219" s="266"/>
      <c r="DD219" s="266"/>
      <c r="DE219" s="266"/>
      <c r="DF219" s="266"/>
      <c r="DG219" s="266"/>
      <c r="DH219" s="266"/>
      <c r="DI219" s="266"/>
      <c r="DJ219" s="266"/>
      <c r="DK219" s="266"/>
      <c r="DL219" s="266"/>
    </row>
    <row r="220" spans="1:116" x14ac:dyDescent="0.35">
      <c r="A220" s="266"/>
      <c r="B220" s="266"/>
      <c r="C220" s="266"/>
      <c r="D220" s="266"/>
      <c r="E220" s="266"/>
      <c r="F220" s="266"/>
      <c r="G220" s="266"/>
      <c r="H220" s="266"/>
      <c r="I220" s="266"/>
      <c r="J220" s="266"/>
      <c r="K220" s="266"/>
      <c r="L220" s="266"/>
      <c r="M220" s="266"/>
      <c r="N220" s="266"/>
      <c r="O220" s="266"/>
      <c r="P220" s="266"/>
      <c r="Q220" s="266"/>
      <c r="R220" s="266"/>
      <c r="S220" s="266"/>
      <c r="T220" s="266"/>
      <c r="U220" s="266"/>
      <c r="V220" s="266"/>
      <c r="W220" s="266"/>
      <c r="X220" s="266"/>
      <c r="Y220" s="266"/>
      <c r="Z220" s="266"/>
      <c r="AA220" s="266"/>
      <c r="AB220" s="266"/>
      <c r="AC220" s="266"/>
      <c r="AD220" s="266"/>
      <c r="AE220" s="266"/>
      <c r="AF220" s="266"/>
      <c r="AG220" s="266"/>
      <c r="AH220" s="266"/>
      <c r="AI220" s="266"/>
      <c r="AJ220" s="266"/>
      <c r="AK220" s="266"/>
      <c r="AL220" s="266"/>
      <c r="AM220" s="266"/>
      <c r="AN220" s="266"/>
      <c r="AO220" s="266"/>
      <c r="AP220" s="266"/>
      <c r="AQ220" s="266"/>
      <c r="AR220" s="266"/>
      <c r="AS220" s="266"/>
      <c r="AT220" s="266"/>
      <c r="AU220" s="266"/>
      <c r="AV220" s="266"/>
      <c r="AW220" s="266"/>
      <c r="AX220" s="266"/>
      <c r="AY220" s="266"/>
      <c r="AZ220" s="266"/>
      <c r="BA220" s="266"/>
      <c r="BB220" s="266"/>
      <c r="BC220" s="266"/>
      <c r="BD220" s="266"/>
      <c r="BE220" s="266"/>
      <c r="BF220" s="266"/>
      <c r="BG220" s="266"/>
      <c r="BH220" s="266"/>
      <c r="BI220" s="266"/>
      <c r="BJ220" s="266"/>
      <c r="BK220" s="266"/>
      <c r="BL220" s="266"/>
      <c r="BM220" s="266"/>
      <c r="BN220" s="266"/>
      <c r="BO220" s="266"/>
      <c r="BP220" s="266"/>
      <c r="BQ220" s="266"/>
      <c r="BR220" s="266"/>
      <c r="BS220" s="266"/>
      <c r="BT220" s="266"/>
      <c r="BU220" s="266"/>
      <c r="BV220" s="266"/>
      <c r="BW220" s="266"/>
      <c r="BX220" s="266"/>
      <c r="BY220" s="266"/>
      <c r="BZ220" s="266"/>
      <c r="CA220" s="266"/>
      <c r="CB220" s="266"/>
      <c r="CC220" s="266"/>
      <c r="CD220" s="266"/>
      <c r="CE220" s="266"/>
      <c r="CF220" s="266"/>
      <c r="CG220" s="266"/>
      <c r="CH220" s="266"/>
      <c r="CI220" s="266"/>
      <c r="CJ220" s="266"/>
      <c r="CK220" s="266"/>
      <c r="CL220" s="266"/>
      <c r="CM220" s="266"/>
      <c r="CN220" s="266"/>
      <c r="CO220" s="266"/>
      <c r="CP220" s="266"/>
      <c r="CQ220" s="266"/>
      <c r="CR220" s="266"/>
      <c r="CS220" s="266"/>
      <c r="CT220" s="266"/>
      <c r="CU220" s="266"/>
      <c r="CV220" s="266"/>
      <c r="CW220" s="266"/>
      <c r="CX220" s="266"/>
      <c r="CY220" s="266"/>
      <c r="CZ220" s="266"/>
      <c r="DA220" s="266"/>
      <c r="DB220" s="266"/>
      <c r="DC220" s="266"/>
      <c r="DD220" s="266"/>
      <c r="DE220" s="266"/>
      <c r="DF220" s="266"/>
      <c r="DG220" s="266"/>
      <c r="DH220" s="266"/>
      <c r="DI220" s="266"/>
      <c r="DJ220" s="266"/>
      <c r="DK220" s="266"/>
      <c r="DL220" s="266"/>
    </row>
    <row r="221" spans="1:116" x14ac:dyDescent="0.35">
      <c r="A221" s="266"/>
      <c r="B221" s="266"/>
      <c r="C221" s="266"/>
      <c r="D221" s="266"/>
      <c r="E221" s="266"/>
      <c r="F221" s="266"/>
      <c r="G221" s="266"/>
      <c r="H221" s="266"/>
      <c r="I221" s="266"/>
      <c r="J221" s="266"/>
      <c r="K221" s="266"/>
      <c r="L221" s="266"/>
      <c r="M221" s="266"/>
      <c r="N221" s="266"/>
      <c r="O221" s="266"/>
      <c r="P221" s="266"/>
      <c r="Q221" s="266"/>
      <c r="R221" s="266"/>
      <c r="S221" s="266"/>
      <c r="T221" s="266"/>
      <c r="U221" s="266"/>
      <c r="V221" s="266"/>
      <c r="W221" s="266"/>
      <c r="X221" s="266"/>
      <c r="Y221" s="266"/>
      <c r="Z221" s="266"/>
      <c r="AA221" s="266"/>
      <c r="AB221" s="266"/>
      <c r="AC221" s="266"/>
      <c r="AD221" s="266"/>
      <c r="AE221" s="266"/>
      <c r="AF221" s="266"/>
      <c r="AG221" s="266"/>
      <c r="AH221" s="266"/>
      <c r="AI221" s="266"/>
      <c r="AJ221" s="266"/>
      <c r="AK221" s="266"/>
      <c r="AL221" s="266"/>
      <c r="AM221" s="266"/>
      <c r="AN221" s="266"/>
      <c r="AO221" s="266"/>
      <c r="AP221" s="266"/>
      <c r="AQ221" s="266"/>
      <c r="AR221" s="266"/>
      <c r="AS221" s="266"/>
      <c r="AT221" s="266"/>
      <c r="AU221" s="266"/>
      <c r="AV221" s="266"/>
      <c r="AW221" s="266"/>
      <c r="AX221" s="266"/>
      <c r="AY221" s="266"/>
      <c r="AZ221" s="266"/>
      <c r="BA221" s="266"/>
      <c r="BB221" s="266"/>
      <c r="BC221" s="266"/>
      <c r="BD221" s="266"/>
      <c r="BE221" s="266"/>
      <c r="BF221" s="266"/>
      <c r="BG221" s="266"/>
      <c r="BH221" s="266"/>
      <c r="BI221" s="266"/>
      <c r="BJ221" s="266"/>
      <c r="BK221" s="266"/>
      <c r="BL221" s="266"/>
      <c r="BM221" s="266"/>
      <c r="BN221" s="266"/>
      <c r="BO221" s="266"/>
      <c r="BP221" s="266"/>
      <c r="BQ221" s="266"/>
      <c r="BR221" s="266"/>
      <c r="BS221" s="266"/>
      <c r="BT221" s="266"/>
      <c r="BU221" s="266"/>
      <c r="BV221" s="266"/>
      <c r="BW221" s="266"/>
      <c r="BX221" s="266"/>
      <c r="BY221" s="266"/>
      <c r="BZ221" s="266"/>
      <c r="CA221" s="266"/>
      <c r="CB221" s="266"/>
      <c r="CC221" s="266"/>
      <c r="CD221" s="266"/>
      <c r="CE221" s="266"/>
      <c r="CF221" s="266"/>
      <c r="CG221" s="266"/>
      <c r="CH221" s="266"/>
      <c r="CI221" s="266"/>
      <c r="CJ221" s="266"/>
      <c r="CK221" s="266"/>
      <c r="CL221" s="266"/>
      <c r="CM221" s="266"/>
      <c r="CN221" s="266"/>
      <c r="CO221" s="266"/>
      <c r="CP221" s="266"/>
      <c r="CQ221" s="266"/>
      <c r="CR221" s="266"/>
      <c r="CS221" s="266"/>
      <c r="CT221" s="266"/>
      <c r="CU221" s="266"/>
      <c r="CV221" s="266"/>
      <c r="CW221" s="266"/>
      <c r="CX221" s="266"/>
      <c r="CY221" s="266"/>
      <c r="CZ221" s="266"/>
      <c r="DA221" s="266"/>
      <c r="DB221" s="266"/>
      <c r="DC221" s="266"/>
      <c r="DD221" s="266"/>
      <c r="DE221" s="266"/>
      <c r="DF221" s="266"/>
      <c r="DG221" s="266"/>
      <c r="DH221" s="266"/>
      <c r="DI221" s="266"/>
      <c r="DJ221" s="266"/>
      <c r="DK221" s="266"/>
      <c r="DL221" s="266"/>
    </row>
    <row r="222" spans="1:116" x14ac:dyDescent="0.35">
      <c r="A222" s="266"/>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266"/>
      <c r="AE222" s="266"/>
      <c r="AF222" s="266"/>
      <c r="AG222" s="266"/>
      <c r="AH222" s="266"/>
      <c r="AI222" s="266"/>
      <c r="AJ222" s="266"/>
      <c r="AK222" s="266"/>
      <c r="AL222" s="266"/>
      <c r="AM222" s="266"/>
      <c r="AN222" s="266"/>
      <c r="AO222" s="266"/>
      <c r="AP222" s="266"/>
      <c r="AQ222" s="266"/>
      <c r="AR222" s="266"/>
      <c r="AS222" s="266"/>
      <c r="AT222" s="266"/>
      <c r="AU222" s="266"/>
      <c r="AV222" s="266"/>
      <c r="AW222" s="266"/>
      <c r="AX222" s="266"/>
      <c r="AY222" s="266"/>
      <c r="AZ222" s="266"/>
      <c r="BA222" s="266"/>
      <c r="BB222" s="266"/>
      <c r="BC222" s="266"/>
      <c r="BD222" s="266"/>
      <c r="BE222" s="266"/>
      <c r="BF222" s="266"/>
      <c r="BG222" s="266"/>
      <c r="BH222" s="266"/>
      <c r="BI222" s="266"/>
      <c r="BJ222" s="266"/>
      <c r="BK222" s="266"/>
      <c r="BL222" s="266"/>
      <c r="BM222" s="266"/>
      <c r="BN222" s="266"/>
      <c r="BO222" s="266"/>
      <c r="BP222" s="266"/>
      <c r="BQ222" s="266"/>
      <c r="BR222" s="266"/>
      <c r="BS222" s="266"/>
      <c r="BT222" s="266"/>
      <c r="BU222" s="266"/>
      <c r="BV222" s="266"/>
      <c r="BW222" s="266"/>
      <c r="BX222" s="266"/>
      <c r="BY222" s="266"/>
      <c r="BZ222" s="266"/>
      <c r="CA222" s="266"/>
      <c r="CB222" s="266"/>
      <c r="CC222" s="266"/>
      <c r="CD222" s="266"/>
      <c r="CE222" s="266"/>
      <c r="CF222" s="266"/>
      <c r="CG222" s="266"/>
      <c r="CH222" s="266"/>
      <c r="CI222" s="266"/>
      <c r="CJ222" s="266"/>
      <c r="CK222" s="266"/>
      <c r="CL222" s="266"/>
      <c r="CM222" s="266"/>
      <c r="CN222" s="266"/>
      <c r="CO222" s="266"/>
      <c r="CP222" s="266"/>
      <c r="CQ222" s="266"/>
      <c r="CR222" s="266"/>
      <c r="CS222" s="266"/>
      <c r="CT222" s="266"/>
      <c r="CU222" s="266"/>
      <c r="CV222" s="266"/>
      <c r="CW222" s="266"/>
      <c r="CX222" s="266"/>
      <c r="CY222" s="266"/>
      <c r="CZ222" s="266"/>
      <c r="DA222" s="266"/>
      <c r="DB222" s="266"/>
      <c r="DC222" s="266"/>
      <c r="DD222" s="266"/>
      <c r="DE222" s="266"/>
      <c r="DF222" s="266"/>
      <c r="DG222" s="266"/>
      <c r="DH222" s="266"/>
      <c r="DI222" s="266"/>
      <c r="DJ222" s="266"/>
      <c r="DK222" s="266"/>
      <c r="DL222" s="266"/>
    </row>
    <row r="223" spans="1:116" x14ac:dyDescent="0.35">
      <c r="A223" s="266"/>
      <c r="B223" s="266"/>
      <c r="C223" s="266"/>
      <c r="D223" s="266"/>
      <c r="E223" s="266"/>
      <c r="F223" s="266"/>
      <c r="G223" s="266"/>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6"/>
      <c r="AD223" s="266"/>
      <c r="AE223" s="266"/>
      <c r="AF223" s="266"/>
      <c r="AG223" s="266"/>
      <c r="AH223" s="266"/>
      <c r="AI223" s="266"/>
      <c r="AJ223" s="266"/>
      <c r="AK223" s="266"/>
      <c r="AL223" s="266"/>
      <c r="AM223" s="266"/>
      <c r="AN223" s="266"/>
      <c r="AO223" s="266"/>
      <c r="AP223" s="266"/>
      <c r="AQ223" s="266"/>
      <c r="AR223" s="266"/>
      <c r="AS223" s="266"/>
      <c r="AT223" s="266"/>
      <c r="AU223" s="266"/>
      <c r="AV223" s="266"/>
      <c r="AW223" s="266"/>
      <c r="AX223" s="266"/>
      <c r="AY223" s="266"/>
      <c r="AZ223" s="266"/>
      <c r="BA223" s="266"/>
      <c r="BB223" s="266"/>
      <c r="BC223" s="266"/>
      <c r="BD223" s="266"/>
      <c r="BE223" s="266"/>
      <c r="BF223" s="266"/>
      <c r="BG223" s="266"/>
      <c r="BH223" s="266"/>
      <c r="BI223" s="266"/>
      <c r="BJ223" s="266"/>
      <c r="BK223" s="266"/>
      <c r="BL223" s="266"/>
      <c r="BM223" s="266"/>
      <c r="BN223" s="266"/>
      <c r="BO223" s="266"/>
      <c r="BP223" s="266"/>
      <c r="BQ223" s="266"/>
      <c r="BR223" s="266"/>
      <c r="BS223" s="266"/>
      <c r="BT223" s="266"/>
      <c r="BU223" s="266"/>
      <c r="BV223" s="266"/>
      <c r="BW223" s="266"/>
      <c r="BX223" s="266"/>
      <c r="BY223" s="266"/>
      <c r="BZ223" s="266"/>
      <c r="CA223" s="266"/>
      <c r="CB223" s="266"/>
      <c r="CC223" s="266"/>
      <c r="CD223" s="266"/>
      <c r="CE223" s="266"/>
      <c r="CF223" s="266"/>
      <c r="CG223" s="266"/>
      <c r="CH223" s="266"/>
      <c r="CI223" s="266"/>
      <c r="CJ223" s="266"/>
      <c r="CK223" s="266"/>
      <c r="CL223" s="266"/>
      <c r="CM223" s="266"/>
      <c r="CN223" s="266"/>
      <c r="CO223" s="266"/>
      <c r="CP223" s="266"/>
      <c r="CQ223" s="266"/>
      <c r="CR223" s="266"/>
      <c r="CS223" s="266"/>
      <c r="CT223" s="266"/>
      <c r="CU223" s="266"/>
      <c r="CV223" s="266"/>
      <c r="CW223" s="266"/>
      <c r="CX223" s="266"/>
      <c r="CY223" s="266"/>
      <c r="CZ223" s="266"/>
      <c r="DA223" s="266"/>
      <c r="DB223" s="266"/>
      <c r="DC223" s="266"/>
      <c r="DD223" s="266"/>
      <c r="DE223" s="266"/>
      <c r="DF223" s="266"/>
      <c r="DG223" s="266"/>
      <c r="DH223" s="266"/>
      <c r="DI223" s="266"/>
      <c r="DJ223" s="266"/>
      <c r="DK223" s="266"/>
      <c r="DL223" s="266"/>
    </row>
    <row r="224" spans="1:116" x14ac:dyDescent="0.35">
      <c r="A224" s="266"/>
      <c r="B224" s="266"/>
      <c r="C224" s="266"/>
      <c r="D224" s="266"/>
      <c r="E224" s="266"/>
      <c r="F224" s="266"/>
      <c r="G224" s="266"/>
      <c r="H224" s="266"/>
      <c r="I224" s="266"/>
      <c r="J224" s="266"/>
      <c r="K224" s="266"/>
      <c r="L224" s="266"/>
      <c r="M224" s="266"/>
      <c r="N224" s="266"/>
      <c r="O224" s="266"/>
      <c r="P224" s="266"/>
      <c r="Q224" s="266"/>
      <c r="R224" s="266"/>
      <c r="S224" s="266"/>
      <c r="T224" s="266"/>
      <c r="U224" s="266"/>
      <c r="V224" s="266"/>
      <c r="W224" s="266"/>
      <c r="X224" s="266"/>
      <c r="Y224" s="266"/>
      <c r="Z224" s="266"/>
      <c r="AA224" s="266"/>
      <c r="AB224" s="266"/>
      <c r="AC224" s="266"/>
      <c r="AD224" s="266"/>
      <c r="AE224" s="266"/>
      <c r="AF224" s="266"/>
      <c r="AG224" s="266"/>
      <c r="AH224" s="266"/>
      <c r="AI224" s="266"/>
      <c r="AJ224" s="266"/>
      <c r="AK224" s="266"/>
      <c r="AL224" s="266"/>
      <c r="AM224" s="266"/>
      <c r="AN224" s="266"/>
      <c r="AO224" s="266"/>
      <c r="AP224" s="266"/>
      <c r="AQ224" s="266"/>
      <c r="AR224" s="266"/>
      <c r="AS224" s="266"/>
      <c r="AT224" s="266"/>
      <c r="AU224" s="266"/>
      <c r="AV224" s="266"/>
      <c r="AW224" s="266"/>
      <c r="AX224" s="266"/>
      <c r="AY224" s="266"/>
      <c r="AZ224" s="266"/>
      <c r="BA224" s="266"/>
      <c r="BB224" s="266"/>
      <c r="BC224" s="266"/>
      <c r="BD224" s="266"/>
      <c r="BE224" s="266"/>
      <c r="BF224" s="266"/>
      <c r="BG224" s="266"/>
      <c r="BH224" s="266"/>
      <c r="BI224" s="266"/>
      <c r="BJ224" s="266"/>
      <c r="BK224" s="266"/>
      <c r="BL224" s="266"/>
      <c r="BM224" s="266"/>
      <c r="BN224" s="266"/>
      <c r="BO224" s="266"/>
      <c r="BP224" s="266"/>
      <c r="BQ224" s="266"/>
      <c r="BR224" s="266"/>
      <c r="BS224" s="266"/>
      <c r="BT224" s="266"/>
      <c r="BU224" s="266"/>
      <c r="BV224" s="266"/>
      <c r="BW224" s="266"/>
      <c r="BX224" s="266"/>
      <c r="BY224" s="266"/>
      <c r="BZ224" s="266"/>
      <c r="CA224" s="266"/>
      <c r="CB224" s="266"/>
      <c r="CC224" s="266"/>
      <c r="CD224" s="266"/>
      <c r="CE224" s="266"/>
      <c r="CF224" s="266"/>
      <c r="CG224" s="266"/>
      <c r="CH224" s="266"/>
      <c r="CI224" s="266"/>
      <c r="CJ224" s="266"/>
      <c r="CK224" s="266"/>
      <c r="CL224" s="266"/>
      <c r="CM224" s="266"/>
      <c r="CN224" s="266"/>
      <c r="CO224" s="266"/>
      <c r="CP224" s="266"/>
      <c r="CQ224" s="266"/>
      <c r="CR224" s="266"/>
      <c r="CS224" s="266"/>
      <c r="CT224" s="266"/>
      <c r="CU224" s="266"/>
      <c r="CV224" s="266"/>
      <c r="CW224" s="266"/>
      <c r="CX224" s="266"/>
      <c r="CY224" s="266"/>
      <c r="CZ224" s="266"/>
      <c r="DA224" s="266"/>
      <c r="DB224" s="266"/>
      <c r="DC224" s="266"/>
      <c r="DD224" s="266"/>
      <c r="DE224" s="266"/>
      <c r="DF224" s="266"/>
      <c r="DG224" s="266"/>
      <c r="DH224" s="266"/>
      <c r="DI224" s="266"/>
      <c r="DJ224" s="266"/>
      <c r="DK224" s="266"/>
      <c r="DL224" s="266"/>
    </row>
    <row r="225" spans="1:116" x14ac:dyDescent="0.35">
      <c r="A225" s="266"/>
      <c r="B225" s="266"/>
      <c r="C225" s="266"/>
      <c r="D225" s="266"/>
      <c r="E225" s="266"/>
      <c r="F225" s="266"/>
      <c r="G225" s="266"/>
      <c r="H225" s="266"/>
      <c r="I225" s="266"/>
      <c r="J225" s="266"/>
      <c r="K225" s="266"/>
      <c r="L225" s="266"/>
      <c r="M225" s="266"/>
      <c r="N225" s="266"/>
      <c r="O225" s="266"/>
      <c r="P225" s="266"/>
      <c r="Q225" s="266"/>
      <c r="R225" s="266"/>
      <c r="S225" s="266"/>
      <c r="T225" s="266"/>
      <c r="U225" s="266"/>
      <c r="V225" s="266"/>
      <c r="W225" s="266"/>
      <c r="X225" s="266"/>
      <c r="Y225" s="266"/>
      <c r="Z225" s="266"/>
      <c r="AA225" s="266"/>
      <c r="AB225" s="266"/>
      <c r="AC225" s="266"/>
      <c r="AD225" s="266"/>
      <c r="AE225" s="266"/>
      <c r="AF225" s="266"/>
      <c r="AG225" s="266"/>
      <c r="AH225" s="266"/>
      <c r="AI225" s="266"/>
      <c r="AJ225" s="266"/>
      <c r="AK225" s="266"/>
      <c r="AL225" s="266"/>
      <c r="AM225" s="266"/>
      <c r="AN225" s="266"/>
      <c r="AO225" s="266"/>
      <c r="AP225" s="266"/>
      <c r="AQ225" s="266"/>
      <c r="AR225" s="266"/>
      <c r="AS225" s="266"/>
      <c r="AT225" s="266"/>
      <c r="AU225" s="266"/>
      <c r="AV225" s="266"/>
      <c r="AW225" s="266"/>
      <c r="AX225" s="266"/>
      <c r="AY225" s="266"/>
      <c r="AZ225" s="266"/>
      <c r="BA225" s="266"/>
      <c r="BB225" s="266"/>
      <c r="BC225" s="266"/>
      <c r="BD225" s="266"/>
      <c r="BE225" s="266"/>
      <c r="BF225" s="266"/>
      <c r="BG225" s="266"/>
      <c r="BH225" s="266"/>
      <c r="BI225" s="266"/>
      <c r="BJ225" s="266"/>
      <c r="BK225" s="266"/>
      <c r="BL225" s="266"/>
      <c r="BM225" s="266"/>
      <c r="BN225" s="266"/>
      <c r="BO225" s="266"/>
      <c r="BP225" s="266"/>
      <c r="BQ225" s="266"/>
      <c r="BR225" s="266"/>
      <c r="BS225" s="266"/>
      <c r="BT225" s="266"/>
      <c r="BU225" s="266"/>
      <c r="BV225" s="266"/>
      <c r="BW225" s="266"/>
      <c r="BX225" s="266"/>
      <c r="BY225" s="266"/>
      <c r="BZ225" s="266"/>
      <c r="CA225" s="266"/>
      <c r="CB225" s="266"/>
      <c r="CC225" s="266"/>
      <c r="CD225" s="266"/>
      <c r="CE225" s="266"/>
      <c r="CF225" s="266"/>
      <c r="CG225" s="266"/>
      <c r="CH225" s="266"/>
      <c r="CI225" s="266"/>
      <c r="CJ225" s="266"/>
      <c r="CK225" s="266"/>
      <c r="CL225" s="266"/>
      <c r="CM225" s="266"/>
      <c r="CN225" s="266"/>
      <c r="CO225" s="266"/>
      <c r="CP225" s="266"/>
      <c r="CQ225" s="266"/>
      <c r="CR225" s="266"/>
      <c r="CS225" s="266"/>
      <c r="CT225" s="266"/>
      <c r="CU225" s="266"/>
      <c r="CV225" s="266"/>
      <c r="CW225" s="266"/>
      <c r="CX225" s="266"/>
      <c r="CY225" s="266"/>
      <c r="CZ225" s="266"/>
      <c r="DA225" s="266"/>
      <c r="DB225" s="266"/>
      <c r="DC225" s="266"/>
      <c r="DD225" s="266"/>
      <c r="DE225" s="266"/>
      <c r="DF225" s="266"/>
      <c r="DG225" s="266"/>
      <c r="DH225" s="266"/>
      <c r="DI225" s="266"/>
      <c r="DJ225" s="266"/>
      <c r="DK225" s="266"/>
      <c r="DL225" s="266"/>
    </row>
    <row r="226" spans="1:116" x14ac:dyDescent="0.35">
      <c r="A226" s="266"/>
      <c r="B226" s="266"/>
      <c r="C226" s="266"/>
      <c r="D226" s="266"/>
      <c r="E226" s="266"/>
      <c r="F226" s="266"/>
      <c r="G226" s="266"/>
      <c r="H226" s="266"/>
      <c r="I226" s="266"/>
      <c r="J226" s="266"/>
      <c r="K226" s="266"/>
      <c r="L226" s="266"/>
      <c r="M226" s="266"/>
      <c r="N226" s="266"/>
      <c r="O226" s="266"/>
      <c r="P226" s="266"/>
      <c r="Q226" s="266"/>
      <c r="R226" s="266"/>
      <c r="S226" s="266"/>
      <c r="T226" s="266"/>
      <c r="U226" s="266"/>
      <c r="V226" s="266"/>
      <c r="W226" s="266"/>
      <c r="X226" s="266"/>
      <c r="Y226" s="266"/>
      <c r="Z226" s="266"/>
      <c r="AA226" s="266"/>
      <c r="AB226" s="266"/>
      <c r="AC226" s="266"/>
      <c r="AD226" s="266"/>
      <c r="AE226" s="266"/>
      <c r="AF226" s="266"/>
      <c r="AG226" s="266"/>
      <c r="AH226" s="266"/>
      <c r="AI226" s="266"/>
      <c r="AJ226" s="266"/>
      <c r="AK226" s="266"/>
      <c r="AL226" s="266"/>
      <c r="AM226" s="266"/>
      <c r="AN226" s="266"/>
      <c r="AO226" s="266"/>
      <c r="AP226" s="266"/>
      <c r="AQ226" s="266"/>
      <c r="AR226" s="266"/>
      <c r="AS226" s="266"/>
      <c r="AT226" s="266"/>
      <c r="AU226" s="266"/>
      <c r="AV226" s="266"/>
      <c r="AW226" s="266"/>
      <c r="AX226" s="266"/>
      <c r="AY226" s="266"/>
      <c r="AZ226" s="266"/>
      <c r="BA226" s="266"/>
      <c r="BB226" s="266"/>
      <c r="BC226" s="266"/>
      <c r="BD226" s="266"/>
      <c r="BE226" s="266"/>
      <c r="BF226" s="266"/>
      <c r="BG226" s="266"/>
      <c r="BH226" s="266"/>
      <c r="BI226" s="266"/>
      <c r="BJ226" s="266"/>
      <c r="BK226" s="266"/>
      <c r="BL226" s="266"/>
      <c r="BM226" s="266"/>
      <c r="BN226" s="266"/>
      <c r="BO226" s="266"/>
      <c r="BP226" s="266"/>
      <c r="BQ226" s="266"/>
      <c r="BR226" s="266"/>
      <c r="BS226" s="266"/>
      <c r="BT226" s="266"/>
      <c r="BU226" s="266"/>
      <c r="BV226" s="266"/>
      <c r="BW226" s="266"/>
      <c r="BX226" s="266"/>
      <c r="BY226" s="266"/>
      <c r="BZ226" s="266"/>
      <c r="CA226" s="266"/>
      <c r="CB226" s="266"/>
      <c r="CC226" s="266"/>
      <c r="CD226" s="266"/>
      <c r="CE226" s="266"/>
      <c r="CF226" s="266"/>
      <c r="CG226" s="266"/>
      <c r="CH226" s="266"/>
      <c r="CI226" s="266"/>
      <c r="CJ226" s="266"/>
      <c r="CK226" s="266"/>
      <c r="CL226" s="266"/>
      <c r="CM226" s="266"/>
      <c r="CN226" s="266"/>
      <c r="CO226" s="266"/>
      <c r="CP226" s="266"/>
      <c r="CQ226" s="266"/>
      <c r="CR226" s="266"/>
      <c r="CS226" s="266"/>
      <c r="CT226" s="266"/>
      <c r="CU226" s="266"/>
      <c r="CV226" s="266"/>
      <c r="CW226" s="266"/>
      <c r="CX226" s="266"/>
      <c r="CY226" s="266"/>
      <c r="CZ226" s="266"/>
      <c r="DA226" s="266"/>
      <c r="DB226" s="266"/>
      <c r="DC226" s="266"/>
      <c r="DD226" s="266"/>
      <c r="DE226" s="266"/>
      <c r="DF226" s="266"/>
      <c r="DG226" s="266"/>
      <c r="DH226" s="266"/>
      <c r="DI226" s="266"/>
      <c r="DJ226" s="266"/>
      <c r="DK226" s="266"/>
      <c r="DL226" s="266"/>
    </row>
    <row r="227" spans="1:116" x14ac:dyDescent="0.35">
      <c r="A227" s="266"/>
      <c r="B227" s="266"/>
      <c r="C227" s="266"/>
      <c r="D227" s="266"/>
      <c r="E227" s="266"/>
      <c r="F227" s="266"/>
      <c r="G227" s="266"/>
      <c r="H227" s="266"/>
      <c r="I227" s="266"/>
      <c r="J227" s="266"/>
      <c r="K227" s="266"/>
      <c r="L227" s="266"/>
      <c r="M227" s="266"/>
      <c r="N227" s="266"/>
      <c r="O227" s="266"/>
      <c r="P227" s="266"/>
      <c r="Q227" s="266"/>
      <c r="R227" s="266"/>
      <c r="S227" s="266"/>
      <c r="T227" s="266"/>
      <c r="U227" s="266"/>
      <c r="V227" s="266"/>
      <c r="W227" s="266"/>
      <c r="X227" s="266"/>
      <c r="Y227" s="266"/>
      <c r="Z227" s="266"/>
      <c r="AA227" s="266"/>
      <c r="AB227" s="266"/>
      <c r="AC227" s="266"/>
      <c r="AD227" s="266"/>
      <c r="AE227" s="266"/>
      <c r="AF227" s="266"/>
      <c r="AG227" s="266"/>
      <c r="AH227" s="266"/>
      <c r="AI227" s="266"/>
      <c r="AJ227" s="266"/>
      <c r="AK227" s="266"/>
      <c r="AL227" s="266"/>
      <c r="AM227" s="266"/>
      <c r="AN227" s="266"/>
      <c r="AO227" s="266"/>
      <c r="AP227" s="266"/>
      <c r="AQ227" s="266"/>
      <c r="AR227" s="266"/>
      <c r="AS227" s="266"/>
      <c r="AT227" s="266"/>
      <c r="AU227" s="266"/>
      <c r="AV227" s="266"/>
      <c r="AW227" s="266"/>
      <c r="AX227" s="266"/>
      <c r="AY227" s="266"/>
      <c r="AZ227" s="266"/>
      <c r="BA227" s="266"/>
      <c r="BB227" s="266"/>
      <c r="BC227" s="266"/>
      <c r="BD227" s="266"/>
      <c r="BE227" s="266"/>
      <c r="BF227" s="266"/>
      <c r="BG227" s="266"/>
      <c r="BH227" s="266"/>
      <c r="BI227" s="266"/>
      <c r="BJ227" s="266"/>
      <c r="BK227" s="266"/>
      <c r="BL227" s="266"/>
      <c r="BM227" s="266"/>
      <c r="BN227" s="266"/>
      <c r="BO227" s="266"/>
      <c r="BP227" s="266"/>
      <c r="BQ227" s="266"/>
      <c r="BR227" s="266"/>
      <c r="BS227" s="266"/>
      <c r="BT227" s="266"/>
      <c r="BU227" s="266"/>
      <c r="BV227" s="266"/>
      <c r="BW227" s="266"/>
      <c r="BX227" s="266"/>
      <c r="BY227" s="266"/>
      <c r="BZ227" s="266"/>
      <c r="CA227" s="266"/>
      <c r="CB227" s="266"/>
      <c r="CC227" s="266"/>
      <c r="CD227" s="266"/>
      <c r="CE227" s="266"/>
      <c r="CF227" s="266"/>
      <c r="CG227" s="266"/>
      <c r="CH227" s="266"/>
      <c r="CI227" s="266"/>
      <c r="CJ227" s="266"/>
      <c r="CK227" s="266"/>
      <c r="CL227" s="266"/>
      <c r="CM227" s="266"/>
      <c r="CN227" s="266"/>
      <c r="CO227" s="266"/>
      <c r="CP227" s="266"/>
      <c r="CQ227" s="266"/>
      <c r="CR227" s="266"/>
      <c r="CS227" s="266"/>
      <c r="CT227" s="266"/>
      <c r="CU227" s="266"/>
      <c r="CV227" s="266"/>
      <c r="CW227" s="266"/>
      <c r="CX227" s="266"/>
      <c r="CY227" s="266"/>
      <c r="CZ227" s="266"/>
      <c r="DA227" s="266"/>
      <c r="DB227" s="266"/>
      <c r="DC227" s="266"/>
      <c r="DD227" s="266"/>
      <c r="DE227" s="266"/>
      <c r="DF227" s="266"/>
      <c r="DG227" s="266"/>
      <c r="DH227" s="266"/>
      <c r="DI227" s="266"/>
      <c r="DJ227" s="266"/>
      <c r="DK227" s="266"/>
      <c r="DL227" s="266"/>
    </row>
    <row r="228" spans="1:116" x14ac:dyDescent="0.35">
      <c r="A228" s="266"/>
      <c r="B228" s="266"/>
      <c r="C228" s="266"/>
      <c r="D228" s="266"/>
      <c r="E228" s="266"/>
      <c r="F228" s="266"/>
      <c r="G228" s="266"/>
      <c r="H228" s="266"/>
      <c r="I228" s="266"/>
      <c r="J228" s="266"/>
      <c r="K228" s="266"/>
      <c r="L228" s="266"/>
      <c r="M228" s="266"/>
      <c r="N228" s="266"/>
      <c r="O228" s="266"/>
      <c r="P228" s="266"/>
      <c r="Q228" s="266"/>
      <c r="R228" s="266"/>
      <c r="S228" s="266"/>
      <c r="T228" s="266"/>
      <c r="U228" s="266"/>
      <c r="V228" s="266"/>
      <c r="W228" s="266"/>
      <c r="X228" s="266"/>
      <c r="Y228" s="266"/>
      <c r="Z228" s="266"/>
      <c r="AA228" s="266"/>
      <c r="AB228" s="266"/>
      <c r="AC228" s="266"/>
      <c r="AD228" s="266"/>
      <c r="AE228" s="266"/>
      <c r="AF228" s="266"/>
      <c r="AG228" s="266"/>
      <c r="AH228" s="266"/>
      <c r="AI228" s="266"/>
      <c r="AJ228" s="266"/>
      <c r="AK228" s="266"/>
      <c r="AL228" s="266"/>
      <c r="AM228" s="266"/>
      <c r="AN228" s="266"/>
      <c r="AO228" s="266"/>
      <c r="AP228" s="266"/>
      <c r="AQ228" s="266"/>
      <c r="AR228" s="266"/>
      <c r="AS228" s="266"/>
      <c r="AT228" s="266"/>
      <c r="AU228" s="266"/>
      <c r="AV228" s="266"/>
      <c r="AW228" s="266"/>
      <c r="AX228" s="266"/>
      <c r="AY228" s="266"/>
      <c r="AZ228" s="266"/>
      <c r="BA228" s="266"/>
      <c r="BB228" s="266"/>
      <c r="BC228" s="266"/>
      <c r="BD228" s="266"/>
      <c r="BE228" s="266"/>
      <c r="BF228" s="266"/>
      <c r="BG228" s="266"/>
      <c r="BH228" s="266"/>
      <c r="BI228" s="266"/>
      <c r="BJ228" s="266"/>
      <c r="BK228" s="266"/>
      <c r="BL228" s="266"/>
      <c r="BM228" s="266"/>
      <c r="BN228" s="266"/>
      <c r="BO228" s="266"/>
      <c r="BP228" s="266"/>
      <c r="BQ228" s="266"/>
      <c r="BR228" s="266"/>
      <c r="BS228" s="266"/>
      <c r="BT228" s="266"/>
      <c r="BU228" s="266"/>
      <c r="BV228" s="266"/>
      <c r="BW228" s="266"/>
      <c r="BX228" s="266"/>
      <c r="BY228" s="266"/>
      <c r="BZ228" s="266"/>
      <c r="CA228" s="266"/>
      <c r="CB228" s="266"/>
      <c r="CC228" s="266"/>
      <c r="CD228" s="266"/>
      <c r="CE228" s="266"/>
      <c r="CF228" s="266"/>
      <c r="CG228" s="266"/>
      <c r="CH228" s="266"/>
      <c r="CI228" s="266"/>
      <c r="CJ228" s="266"/>
      <c r="CK228" s="266"/>
      <c r="CL228" s="266"/>
      <c r="CM228" s="266"/>
      <c r="CN228" s="266"/>
      <c r="CO228" s="266"/>
      <c r="CP228" s="266"/>
      <c r="CQ228" s="266"/>
      <c r="CR228" s="266"/>
      <c r="CS228" s="266"/>
      <c r="CT228" s="266"/>
      <c r="CU228" s="266"/>
      <c r="CV228" s="266"/>
      <c r="CW228" s="266"/>
      <c r="CX228" s="266"/>
      <c r="CY228" s="266"/>
      <c r="CZ228" s="266"/>
      <c r="DA228" s="266"/>
      <c r="DB228" s="266"/>
      <c r="DC228" s="266"/>
      <c r="DD228" s="266"/>
      <c r="DE228" s="266"/>
      <c r="DF228" s="266"/>
      <c r="DG228" s="266"/>
      <c r="DH228" s="266"/>
      <c r="DI228" s="266"/>
      <c r="DJ228" s="266"/>
      <c r="DK228" s="266"/>
      <c r="DL228" s="266"/>
    </row>
    <row r="229" spans="1:116" x14ac:dyDescent="0.35">
      <c r="A229" s="266"/>
      <c r="B229" s="266"/>
      <c r="C229" s="266"/>
      <c r="D229" s="266"/>
      <c r="E229" s="266"/>
      <c r="F229" s="266"/>
      <c r="G229" s="266"/>
      <c r="H229" s="266"/>
      <c r="I229" s="266"/>
      <c r="J229" s="266"/>
      <c r="K229" s="266"/>
      <c r="L229" s="266"/>
      <c r="M229" s="266"/>
      <c r="N229" s="266"/>
      <c r="O229" s="266"/>
      <c r="P229" s="266"/>
      <c r="Q229" s="266"/>
      <c r="R229" s="266"/>
      <c r="S229" s="266"/>
      <c r="T229" s="266"/>
      <c r="U229" s="266"/>
      <c r="V229" s="266"/>
      <c r="W229" s="266"/>
      <c r="X229" s="266"/>
      <c r="Y229" s="266"/>
      <c r="Z229" s="266"/>
      <c r="AA229" s="266"/>
      <c r="AB229" s="266"/>
      <c r="AC229" s="266"/>
      <c r="AD229" s="266"/>
      <c r="AE229" s="266"/>
      <c r="AF229" s="266"/>
      <c r="AG229" s="266"/>
      <c r="AH229" s="266"/>
      <c r="AI229" s="266"/>
      <c r="AJ229" s="266"/>
      <c r="AK229" s="266"/>
      <c r="AL229" s="266"/>
      <c r="AM229" s="266"/>
      <c r="AN229" s="266"/>
      <c r="AO229" s="266"/>
      <c r="AP229" s="266"/>
      <c r="AQ229" s="266"/>
      <c r="AR229" s="266"/>
      <c r="AS229" s="266"/>
      <c r="AT229" s="266"/>
      <c r="AU229" s="266"/>
      <c r="AV229" s="266"/>
      <c r="AW229" s="266"/>
      <c r="AX229" s="266"/>
      <c r="AY229" s="266"/>
      <c r="AZ229" s="266"/>
      <c r="BA229" s="266"/>
      <c r="BB229" s="266"/>
      <c r="BC229" s="266"/>
      <c r="BD229" s="266"/>
      <c r="BE229" s="266"/>
      <c r="BF229" s="266"/>
      <c r="BG229" s="266"/>
      <c r="BH229" s="266"/>
      <c r="BI229" s="266"/>
      <c r="BJ229" s="266"/>
      <c r="BK229" s="266"/>
      <c r="BL229" s="266"/>
      <c r="BM229" s="266"/>
      <c r="BN229" s="266"/>
      <c r="BO229" s="266"/>
      <c r="BP229" s="266"/>
      <c r="BQ229" s="266"/>
      <c r="BR229" s="266"/>
      <c r="BS229" s="266"/>
      <c r="BT229" s="266"/>
      <c r="BU229" s="266"/>
      <c r="BV229" s="266"/>
      <c r="BW229" s="266"/>
      <c r="BX229" s="266"/>
      <c r="BY229" s="266"/>
      <c r="BZ229" s="266"/>
      <c r="CA229" s="266"/>
      <c r="CB229" s="266"/>
      <c r="CC229" s="266"/>
      <c r="CD229" s="266"/>
      <c r="CE229" s="266"/>
      <c r="CF229" s="266"/>
      <c r="CG229" s="266"/>
      <c r="CH229" s="266"/>
      <c r="CI229" s="266"/>
      <c r="CJ229" s="266"/>
      <c r="CK229" s="266"/>
      <c r="CL229" s="266"/>
      <c r="CM229" s="266"/>
      <c r="CN229" s="266"/>
      <c r="CO229" s="266"/>
      <c r="CP229" s="266"/>
      <c r="CQ229" s="266"/>
      <c r="CR229" s="266"/>
      <c r="CS229" s="266"/>
      <c r="CT229" s="266"/>
      <c r="CU229" s="266"/>
      <c r="CV229" s="266"/>
      <c r="CW229" s="266"/>
      <c r="CX229" s="266"/>
      <c r="CY229" s="266"/>
      <c r="CZ229" s="266"/>
      <c r="DA229" s="266"/>
      <c r="DB229" s="266"/>
      <c r="DC229" s="266"/>
      <c r="DD229" s="266"/>
      <c r="DE229" s="266"/>
      <c r="DF229" s="266"/>
      <c r="DG229" s="266"/>
      <c r="DH229" s="266"/>
      <c r="DI229" s="266"/>
      <c r="DJ229" s="266"/>
      <c r="DK229" s="266"/>
      <c r="DL229" s="266"/>
    </row>
    <row r="230" spans="1:116" x14ac:dyDescent="0.35">
      <c r="A230" s="266"/>
      <c r="B230" s="266"/>
      <c r="C230" s="266"/>
      <c r="D230" s="266"/>
      <c r="E230" s="266"/>
      <c r="F230" s="266"/>
      <c r="G230" s="266"/>
      <c r="H230" s="266"/>
      <c r="I230" s="266"/>
      <c r="J230" s="266"/>
      <c r="K230" s="266"/>
      <c r="L230" s="266"/>
      <c r="M230" s="266"/>
      <c r="N230" s="266"/>
      <c r="O230" s="266"/>
      <c r="P230" s="266"/>
      <c r="Q230" s="266"/>
      <c r="R230" s="266"/>
      <c r="S230" s="266"/>
      <c r="T230" s="266"/>
      <c r="U230" s="266"/>
      <c r="V230" s="266"/>
      <c r="W230" s="266"/>
      <c r="X230" s="266"/>
      <c r="Y230" s="266"/>
      <c r="Z230" s="266"/>
      <c r="AA230" s="266"/>
      <c r="AB230" s="266"/>
      <c r="AC230" s="266"/>
      <c r="AD230" s="266"/>
      <c r="AE230" s="266"/>
      <c r="AF230" s="266"/>
      <c r="AG230" s="266"/>
      <c r="AH230" s="266"/>
      <c r="AI230" s="266"/>
      <c r="AJ230" s="266"/>
      <c r="AK230" s="266"/>
      <c r="AL230" s="266"/>
      <c r="AM230" s="266"/>
      <c r="AN230" s="266"/>
      <c r="AO230" s="266"/>
      <c r="AP230" s="266"/>
      <c r="AQ230" s="266"/>
      <c r="AR230" s="266"/>
      <c r="AS230" s="266"/>
      <c r="AT230" s="266"/>
      <c r="AU230" s="266"/>
      <c r="AV230" s="266"/>
      <c r="AW230" s="266"/>
      <c r="AX230" s="266"/>
      <c r="AY230" s="266"/>
      <c r="AZ230" s="266"/>
      <c r="BA230" s="266"/>
      <c r="BB230" s="266"/>
      <c r="BC230" s="266"/>
      <c r="BD230" s="266"/>
      <c r="BE230" s="266"/>
      <c r="BF230" s="266"/>
      <c r="BG230" s="266"/>
      <c r="BH230" s="266"/>
      <c r="BI230" s="266"/>
      <c r="BJ230" s="266"/>
      <c r="BK230" s="266"/>
      <c r="BL230" s="266"/>
      <c r="BM230" s="266"/>
      <c r="BN230" s="266"/>
      <c r="BO230" s="266"/>
      <c r="BP230" s="266"/>
      <c r="BQ230" s="266"/>
      <c r="BR230" s="266"/>
      <c r="BS230" s="266"/>
      <c r="BT230" s="266"/>
      <c r="BU230" s="266"/>
      <c r="BV230" s="266"/>
      <c r="BW230" s="266"/>
      <c r="BX230" s="266"/>
      <c r="BY230" s="266"/>
      <c r="BZ230" s="266"/>
      <c r="CA230" s="266"/>
      <c r="CB230" s="266"/>
      <c r="CC230" s="266"/>
      <c r="CD230" s="266"/>
      <c r="CE230" s="266"/>
      <c r="CF230" s="266"/>
      <c r="CG230" s="266"/>
      <c r="CH230" s="266"/>
      <c r="CI230" s="266"/>
      <c r="CJ230" s="266"/>
      <c r="CK230" s="266"/>
      <c r="CL230" s="266"/>
      <c r="CM230" s="266"/>
      <c r="CN230" s="266"/>
      <c r="CO230" s="266"/>
      <c r="CP230" s="266"/>
      <c r="CQ230" s="266"/>
      <c r="CR230" s="266"/>
      <c r="CS230" s="266"/>
      <c r="CT230" s="266"/>
      <c r="CU230" s="266"/>
      <c r="CV230" s="266"/>
      <c r="CW230" s="266"/>
      <c r="CX230" s="266"/>
      <c r="CY230" s="266"/>
      <c r="CZ230" s="266"/>
      <c r="DA230" s="266"/>
      <c r="DB230" s="266"/>
      <c r="DC230" s="266"/>
      <c r="DD230" s="266"/>
      <c r="DE230" s="266"/>
      <c r="DF230" s="266"/>
      <c r="DG230" s="266"/>
      <c r="DH230" s="266"/>
      <c r="DI230" s="266"/>
      <c r="DJ230" s="266"/>
      <c r="DK230" s="266"/>
      <c r="DL230" s="266"/>
    </row>
    <row r="231" spans="1:116" x14ac:dyDescent="0.35">
      <c r="A231" s="266"/>
      <c r="B231" s="266"/>
      <c r="C231" s="266"/>
      <c r="D231" s="266"/>
      <c r="E231" s="266"/>
      <c r="F231" s="266"/>
      <c r="G231" s="266"/>
      <c r="H231" s="266"/>
      <c r="I231" s="266"/>
      <c r="J231" s="266"/>
      <c r="K231" s="266"/>
      <c r="L231" s="266"/>
      <c r="M231" s="266"/>
      <c r="N231" s="266"/>
      <c r="O231" s="266"/>
      <c r="P231" s="266"/>
      <c r="Q231" s="266"/>
      <c r="R231" s="266"/>
      <c r="S231" s="266"/>
      <c r="T231" s="266"/>
      <c r="U231" s="266"/>
      <c r="V231" s="266"/>
      <c r="W231" s="266"/>
      <c r="X231" s="266"/>
      <c r="Y231" s="266"/>
      <c r="Z231" s="266"/>
      <c r="AA231" s="266"/>
      <c r="AB231" s="266"/>
      <c r="AC231" s="266"/>
      <c r="AD231" s="266"/>
      <c r="AE231" s="266"/>
      <c r="AF231" s="266"/>
      <c r="AG231" s="266"/>
      <c r="AH231" s="266"/>
      <c r="AI231" s="266"/>
      <c r="AJ231" s="266"/>
      <c r="AK231" s="266"/>
      <c r="AL231" s="266"/>
      <c r="AM231" s="266"/>
      <c r="AN231" s="266"/>
      <c r="AO231" s="266"/>
      <c r="AP231" s="266"/>
      <c r="AQ231" s="266"/>
      <c r="AR231" s="266"/>
      <c r="AS231" s="266"/>
      <c r="AT231" s="266"/>
      <c r="AU231" s="266"/>
      <c r="AV231" s="266"/>
      <c r="AW231" s="266"/>
      <c r="AX231" s="266"/>
      <c r="AY231" s="266"/>
      <c r="AZ231" s="266"/>
      <c r="BA231" s="266"/>
      <c r="BB231" s="266"/>
      <c r="BC231" s="266"/>
      <c r="BD231" s="266"/>
      <c r="BE231" s="266"/>
      <c r="BF231" s="266"/>
      <c r="BG231" s="266"/>
      <c r="BH231" s="266"/>
      <c r="BI231" s="266"/>
      <c r="BJ231" s="266"/>
      <c r="BK231" s="266"/>
      <c r="BL231" s="266"/>
      <c r="BM231" s="266"/>
      <c r="BN231" s="266"/>
      <c r="BO231" s="266"/>
      <c r="BP231" s="266"/>
      <c r="BQ231" s="266"/>
      <c r="BR231" s="266"/>
      <c r="BS231" s="266"/>
      <c r="BT231" s="266"/>
      <c r="BU231" s="266"/>
      <c r="BV231" s="266"/>
      <c r="BW231" s="266"/>
      <c r="BX231" s="266"/>
      <c r="BY231" s="266"/>
      <c r="BZ231" s="266"/>
      <c r="CA231" s="266"/>
      <c r="CB231" s="266"/>
      <c r="CC231" s="266"/>
      <c r="CD231" s="266"/>
      <c r="CE231" s="266"/>
      <c r="CF231" s="266"/>
      <c r="CG231" s="266"/>
      <c r="CH231" s="266"/>
      <c r="CI231" s="266"/>
      <c r="CJ231" s="266"/>
      <c r="CK231" s="266"/>
      <c r="CL231" s="266"/>
      <c r="CM231" s="266"/>
      <c r="CN231" s="266"/>
      <c r="CO231" s="266"/>
      <c r="CP231" s="266"/>
      <c r="CQ231" s="266"/>
      <c r="CR231" s="266"/>
      <c r="CS231" s="266"/>
      <c r="CT231" s="266"/>
      <c r="CU231" s="266"/>
      <c r="CV231" s="266"/>
      <c r="CW231" s="266"/>
      <c r="CX231" s="266"/>
      <c r="CY231" s="266"/>
      <c r="CZ231" s="266"/>
      <c r="DA231" s="266"/>
      <c r="DB231" s="266"/>
      <c r="DC231" s="266"/>
      <c r="DD231" s="266"/>
      <c r="DE231" s="266"/>
      <c r="DF231" s="266"/>
      <c r="DG231" s="266"/>
      <c r="DH231" s="266"/>
      <c r="DI231" s="266"/>
      <c r="DJ231" s="266"/>
      <c r="DK231" s="266"/>
      <c r="DL231" s="266"/>
    </row>
    <row r="232" spans="1:116" x14ac:dyDescent="0.35">
      <c r="A232" s="266"/>
      <c r="B232" s="266"/>
      <c r="C232" s="266"/>
      <c r="D232" s="266"/>
      <c r="E232" s="266"/>
      <c r="F232" s="266"/>
      <c r="G232" s="266"/>
      <c r="H232" s="266"/>
      <c r="I232" s="266"/>
      <c r="J232" s="266"/>
      <c r="K232" s="266"/>
      <c r="L232" s="266"/>
      <c r="M232" s="266"/>
      <c r="N232" s="266"/>
      <c r="O232" s="266"/>
      <c r="P232" s="266"/>
      <c r="Q232" s="266"/>
      <c r="R232" s="266"/>
      <c r="S232" s="266"/>
      <c r="T232" s="266"/>
      <c r="U232" s="266"/>
      <c r="V232" s="266"/>
      <c r="W232" s="266"/>
      <c r="X232" s="266"/>
      <c r="Y232" s="266"/>
      <c r="Z232" s="266"/>
      <c r="AA232" s="266"/>
      <c r="AB232" s="266"/>
      <c r="AC232" s="266"/>
      <c r="AD232" s="266"/>
      <c r="AE232" s="266"/>
      <c r="AF232" s="266"/>
      <c r="AG232" s="266"/>
      <c r="AH232" s="266"/>
      <c r="AI232" s="266"/>
      <c r="AJ232" s="266"/>
      <c r="AK232" s="266"/>
      <c r="AL232" s="266"/>
      <c r="AM232" s="266"/>
      <c r="AN232" s="266"/>
      <c r="AO232" s="266"/>
      <c r="AP232" s="266"/>
      <c r="AQ232" s="266"/>
      <c r="AR232" s="266"/>
      <c r="AS232" s="266"/>
      <c r="AT232" s="266"/>
      <c r="AU232" s="266"/>
      <c r="AV232" s="266"/>
      <c r="AW232" s="266"/>
      <c r="AX232" s="266"/>
      <c r="AY232" s="266"/>
      <c r="AZ232" s="266"/>
      <c r="BA232" s="266"/>
      <c r="BB232" s="266"/>
      <c r="BC232" s="266"/>
      <c r="BD232" s="266"/>
      <c r="BE232" s="266"/>
      <c r="BF232" s="266"/>
      <c r="BG232" s="266"/>
      <c r="BH232" s="266"/>
      <c r="BI232" s="266"/>
      <c r="BJ232" s="266"/>
      <c r="BK232" s="266"/>
      <c r="BL232" s="266"/>
      <c r="BM232" s="266"/>
      <c r="BN232" s="266"/>
      <c r="BO232" s="266"/>
      <c r="BP232" s="266"/>
      <c r="BQ232" s="266"/>
      <c r="BR232" s="266"/>
      <c r="BS232" s="266"/>
      <c r="BT232" s="266"/>
      <c r="BU232" s="266"/>
      <c r="BV232" s="266"/>
      <c r="BW232" s="266"/>
      <c r="BX232" s="266"/>
      <c r="BY232" s="266"/>
      <c r="BZ232" s="266"/>
      <c r="CA232" s="266"/>
      <c r="CB232" s="266"/>
      <c r="CC232" s="266"/>
      <c r="CD232" s="266"/>
      <c r="CE232" s="266"/>
      <c r="CF232" s="266"/>
      <c r="CG232" s="266"/>
      <c r="CH232" s="266"/>
      <c r="CI232" s="266"/>
      <c r="CJ232" s="266"/>
      <c r="CK232" s="266"/>
      <c r="CL232" s="266"/>
      <c r="CM232" s="266"/>
      <c r="CN232" s="266"/>
      <c r="CO232" s="266"/>
      <c r="CP232" s="266"/>
      <c r="CQ232" s="266"/>
      <c r="CR232" s="266"/>
      <c r="CS232" s="266"/>
      <c r="CT232" s="266"/>
      <c r="CU232" s="266"/>
      <c r="CV232" s="266"/>
      <c r="CW232" s="266"/>
      <c r="CX232" s="266"/>
      <c r="CY232" s="266"/>
      <c r="CZ232" s="266"/>
      <c r="DA232" s="266"/>
      <c r="DB232" s="266"/>
      <c r="DC232" s="266"/>
      <c r="DD232" s="266"/>
      <c r="DE232" s="266"/>
      <c r="DF232" s="266"/>
      <c r="DG232" s="266"/>
      <c r="DH232" s="266"/>
      <c r="DI232" s="266"/>
      <c r="DJ232" s="266"/>
      <c r="DK232" s="266"/>
      <c r="DL232" s="266"/>
    </row>
    <row r="233" spans="1:116" x14ac:dyDescent="0.35">
      <c r="A233" s="266"/>
      <c r="B233" s="266"/>
      <c r="C233" s="266"/>
      <c r="D233" s="266"/>
      <c r="E233" s="266"/>
      <c r="F233" s="266"/>
      <c r="G233" s="266"/>
      <c r="H233" s="266"/>
      <c r="I233" s="266"/>
      <c r="J233" s="266"/>
      <c r="K233" s="266"/>
      <c r="L233" s="266"/>
      <c r="M233" s="266"/>
      <c r="N233" s="266"/>
      <c r="O233" s="266"/>
      <c r="P233" s="266"/>
      <c r="Q233" s="266"/>
      <c r="R233" s="266"/>
      <c r="S233" s="266"/>
      <c r="T233" s="266"/>
      <c r="U233" s="266"/>
      <c r="V233" s="266"/>
      <c r="W233" s="266"/>
      <c r="X233" s="266"/>
      <c r="Y233" s="266"/>
      <c r="Z233" s="266"/>
      <c r="AA233" s="266"/>
      <c r="AB233" s="266"/>
      <c r="AC233" s="266"/>
      <c r="AD233" s="266"/>
      <c r="AE233" s="266"/>
      <c r="AF233" s="266"/>
      <c r="AG233" s="266"/>
      <c r="AH233" s="266"/>
      <c r="AI233" s="266"/>
      <c r="AJ233" s="266"/>
      <c r="AK233" s="266"/>
      <c r="AL233" s="266"/>
      <c r="AM233" s="266"/>
      <c r="AN233" s="266"/>
      <c r="AO233" s="266"/>
      <c r="AP233" s="266"/>
      <c r="AQ233" s="266"/>
      <c r="AR233" s="266"/>
      <c r="AS233" s="266"/>
      <c r="AT233" s="266"/>
      <c r="AU233" s="266"/>
      <c r="AV233" s="266"/>
      <c r="AW233" s="266"/>
      <c r="AX233" s="266"/>
      <c r="AY233" s="266"/>
      <c r="AZ233" s="266"/>
      <c r="BA233" s="266"/>
      <c r="BB233" s="266"/>
      <c r="BC233" s="266"/>
      <c r="BD233" s="266"/>
      <c r="BE233" s="266"/>
      <c r="BF233" s="266"/>
      <c r="BG233" s="266"/>
      <c r="BH233" s="266"/>
      <c r="BI233" s="266"/>
      <c r="BJ233" s="266"/>
      <c r="BK233" s="266"/>
      <c r="BL233" s="266"/>
      <c r="BM233" s="266"/>
      <c r="BN233" s="266"/>
      <c r="BO233" s="266"/>
      <c r="BP233" s="266"/>
      <c r="BQ233" s="266"/>
      <c r="BR233" s="266"/>
      <c r="BS233" s="266"/>
      <c r="BT233" s="266"/>
      <c r="BU233" s="266"/>
      <c r="BV233" s="266"/>
      <c r="BW233" s="266"/>
      <c r="BX233" s="266"/>
      <c r="BY233" s="266"/>
      <c r="BZ233" s="266"/>
      <c r="CA233" s="266"/>
      <c r="CB233" s="266"/>
      <c r="CC233" s="266"/>
      <c r="CD233" s="266"/>
      <c r="CE233" s="266"/>
      <c r="CF233" s="266"/>
      <c r="CG233" s="266"/>
      <c r="CH233" s="266"/>
      <c r="CI233" s="266"/>
      <c r="CJ233" s="266"/>
      <c r="CK233" s="266"/>
      <c r="CL233" s="266"/>
      <c r="CM233" s="266"/>
      <c r="CN233" s="266"/>
      <c r="CO233" s="266"/>
      <c r="CP233" s="266"/>
      <c r="CQ233" s="266"/>
      <c r="CR233" s="266"/>
      <c r="CS233" s="266"/>
      <c r="CT233" s="266"/>
      <c r="CU233" s="266"/>
      <c r="CV233" s="266"/>
      <c r="CW233" s="266"/>
      <c r="CX233" s="266"/>
      <c r="CY233" s="266"/>
      <c r="CZ233" s="266"/>
      <c r="DA233" s="266"/>
      <c r="DB233" s="266"/>
      <c r="DC233" s="266"/>
      <c r="DD233" s="266"/>
      <c r="DE233" s="266"/>
      <c r="DF233" s="266"/>
      <c r="DG233" s="266"/>
      <c r="DH233" s="266"/>
      <c r="DI233" s="266"/>
      <c r="DJ233" s="266"/>
      <c r="DK233" s="266"/>
      <c r="DL233" s="266"/>
    </row>
    <row r="234" spans="1:116" x14ac:dyDescent="0.35">
      <c r="A234" s="266"/>
      <c r="B234" s="266"/>
      <c r="C234" s="266"/>
      <c r="D234" s="266"/>
      <c r="E234" s="266"/>
      <c r="F234" s="266"/>
      <c r="G234" s="266"/>
      <c r="H234" s="266"/>
      <c r="I234" s="266"/>
      <c r="J234" s="266"/>
      <c r="K234" s="266"/>
      <c r="L234" s="266"/>
      <c r="M234" s="266"/>
      <c r="N234" s="266"/>
      <c r="O234" s="266"/>
      <c r="P234" s="266"/>
      <c r="Q234" s="266"/>
      <c r="R234" s="266"/>
      <c r="S234" s="266"/>
      <c r="T234" s="266"/>
      <c r="U234" s="266"/>
      <c r="V234" s="266"/>
      <c r="W234" s="266"/>
      <c r="X234" s="266"/>
      <c r="Y234" s="266"/>
      <c r="Z234" s="266"/>
      <c r="AA234" s="266"/>
      <c r="AB234" s="266"/>
      <c r="AC234" s="266"/>
      <c r="AD234" s="266"/>
      <c r="AE234" s="266"/>
      <c r="AF234" s="266"/>
      <c r="AG234" s="266"/>
      <c r="AH234" s="266"/>
      <c r="AI234" s="266"/>
      <c r="AJ234" s="266"/>
      <c r="AK234" s="266"/>
      <c r="AL234" s="266"/>
      <c r="AM234" s="266"/>
      <c r="AN234" s="266"/>
      <c r="AO234" s="266"/>
      <c r="AP234" s="266"/>
      <c r="AQ234" s="266"/>
      <c r="AR234" s="266"/>
      <c r="AS234" s="266"/>
      <c r="AT234" s="266"/>
      <c r="AU234" s="266"/>
      <c r="AV234" s="266"/>
      <c r="AW234" s="266"/>
      <c r="AX234" s="266"/>
      <c r="AY234" s="266"/>
      <c r="AZ234" s="266"/>
      <c r="BA234" s="266"/>
      <c r="BB234" s="266"/>
      <c r="BC234" s="266"/>
      <c r="BD234" s="266"/>
      <c r="BE234" s="266"/>
      <c r="BF234" s="266"/>
      <c r="BG234" s="266"/>
      <c r="BH234" s="266"/>
      <c r="BI234" s="266"/>
      <c r="BJ234" s="266"/>
      <c r="BK234" s="266"/>
      <c r="BL234" s="266"/>
      <c r="BM234" s="266"/>
      <c r="BN234" s="266"/>
      <c r="BO234" s="266"/>
      <c r="BP234" s="266"/>
      <c r="BQ234" s="266"/>
      <c r="BR234" s="266"/>
      <c r="BS234" s="266"/>
      <c r="BT234" s="266"/>
      <c r="BU234" s="266"/>
      <c r="BV234" s="266"/>
      <c r="BW234" s="266"/>
      <c r="BX234" s="266"/>
      <c r="BY234" s="266"/>
      <c r="BZ234" s="266"/>
      <c r="CA234" s="266"/>
      <c r="CB234" s="266"/>
      <c r="CC234" s="266"/>
      <c r="CD234" s="266"/>
      <c r="CE234" s="266"/>
      <c r="CF234" s="266"/>
      <c r="CG234" s="266"/>
      <c r="CH234" s="266"/>
      <c r="CI234" s="266"/>
      <c r="CJ234" s="266"/>
      <c r="CK234" s="266"/>
      <c r="CL234" s="266"/>
      <c r="CM234" s="266"/>
      <c r="CN234" s="266"/>
      <c r="CO234" s="266"/>
      <c r="CP234" s="266"/>
      <c r="CQ234" s="266"/>
      <c r="CR234" s="266"/>
      <c r="CS234" s="266"/>
      <c r="CT234" s="266"/>
      <c r="CU234" s="266"/>
      <c r="CV234" s="266"/>
      <c r="CW234" s="266"/>
      <c r="CX234" s="266"/>
      <c r="CY234" s="266"/>
      <c r="CZ234" s="266"/>
      <c r="DA234" s="266"/>
      <c r="DB234" s="266"/>
      <c r="DC234" s="266"/>
      <c r="DD234" s="266"/>
      <c r="DE234" s="266"/>
      <c r="DF234" s="266"/>
      <c r="DG234" s="266"/>
      <c r="DH234" s="266"/>
      <c r="DI234" s="266"/>
      <c r="DJ234" s="266"/>
      <c r="DK234" s="266"/>
      <c r="DL234" s="266"/>
    </row>
    <row r="235" spans="1:116" x14ac:dyDescent="0.35">
      <c r="A235" s="266"/>
      <c r="B235" s="266"/>
      <c r="C235" s="266"/>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c r="AA235" s="266"/>
      <c r="AB235" s="266"/>
      <c r="AC235" s="266"/>
      <c r="AD235" s="266"/>
      <c r="AE235" s="266"/>
      <c r="AF235" s="266"/>
      <c r="AG235" s="266"/>
      <c r="AH235" s="266"/>
      <c r="AI235" s="266"/>
      <c r="AJ235" s="266"/>
      <c r="AK235" s="266"/>
      <c r="AL235" s="266"/>
      <c r="AM235" s="266"/>
      <c r="AN235" s="266"/>
      <c r="AO235" s="266"/>
      <c r="AP235" s="266"/>
      <c r="AQ235" s="266"/>
      <c r="AR235" s="266"/>
      <c r="AS235" s="266"/>
      <c r="AT235" s="266"/>
      <c r="AU235" s="266"/>
      <c r="AV235" s="266"/>
      <c r="AW235" s="266"/>
      <c r="AX235" s="266"/>
      <c r="AY235" s="266"/>
      <c r="AZ235" s="266"/>
      <c r="BA235" s="266"/>
      <c r="BB235" s="266"/>
      <c r="BC235" s="266"/>
      <c r="BD235" s="266"/>
      <c r="BE235" s="266"/>
      <c r="BF235" s="266"/>
      <c r="BG235" s="266"/>
      <c r="BH235" s="266"/>
      <c r="BI235" s="266"/>
      <c r="BJ235" s="266"/>
      <c r="BK235" s="266"/>
      <c r="BL235" s="266"/>
      <c r="BM235" s="266"/>
      <c r="BN235" s="266"/>
      <c r="BO235" s="266"/>
      <c r="BP235" s="266"/>
      <c r="BQ235" s="266"/>
      <c r="BR235" s="266"/>
      <c r="BS235" s="266"/>
      <c r="BT235" s="266"/>
      <c r="BU235" s="266"/>
      <c r="BV235" s="266"/>
      <c r="BW235" s="266"/>
      <c r="BX235" s="266"/>
      <c r="BY235" s="266"/>
      <c r="BZ235" s="266"/>
      <c r="CA235" s="266"/>
      <c r="CB235" s="266"/>
      <c r="CC235" s="266"/>
      <c r="CD235" s="266"/>
      <c r="CE235" s="266"/>
      <c r="CF235" s="266"/>
      <c r="CG235" s="266"/>
      <c r="CH235" s="266"/>
      <c r="CI235" s="266"/>
      <c r="CJ235" s="266"/>
      <c r="CK235" s="266"/>
      <c r="CL235" s="266"/>
      <c r="CM235" s="266"/>
      <c r="CN235" s="266"/>
      <c r="CO235" s="266"/>
      <c r="CP235" s="266"/>
      <c r="CQ235" s="266"/>
      <c r="CR235" s="266"/>
      <c r="CS235" s="266"/>
      <c r="CT235" s="266"/>
      <c r="CU235" s="266"/>
      <c r="CV235" s="266"/>
      <c r="CW235" s="266"/>
      <c r="CX235" s="266"/>
      <c r="CY235" s="266"/>
      <c r="CZ235" s="266"/>
      <c r="DA235" s="266"/>
      <c r="DB235" s="266"/>
      <c r="DC235" s="266"/>
      <c r="DD235" s="266"/>
      <c r="DE235" s="266"/>
      <c r="DF235" s="266"/>
      <c r="DG235" s="266"/>
      <c r="DH235" s="266"/>
      <c r="DI235" s="266"/>
      <c r="DJ235" s="266"/>
      <c r="DK235" s="266"/>
      <c r="DL235" s="266"/>
    </row>
    <row r="236" spans="1:116" x14ac:dyDescent="0.35">
      <c r="A236" s="266"/>
      <c r="B236" s="266"/>
      <c r="C236" s="266"/>
      <c r="D236" s="266"/>
      <c r="E236" s="266"/>
      <c r="F236" s="266"/>
      <c r="G236" s="266"/>
      <c r="H236" s="266"/>
      <c r="I236" s="266"/>
      <c r="J236" s="266"/>
      <c r="K236" s="266"/>
      <c r="L236" s="266"/>
      <c r="M236" s="266"/>
      <c r="N236" s="266"/>
      <c r="O236" s="266"/>
      <c r="P236" s="266"/>
      <c r="Q236" s="266"/>
      <c r="R236" s="266"/>
      <c r="S236" s="266"/>
      <c r="T236" s="266"/>
      <c r="U236" s="266"/>
      <c r="V236" s="266"/>
      <c r="W236" s="266"/>
      <c r="X236" s="266"/>
      <c r="Y236" s="266"/>
      <c r="Z236" s="266"/>
      <c r="AA236" s="266"/>
      <c r="AB236" s="266"/>
      <c r="AC236" s="266"/>
      <c r="AD236" s="266"/>
      <c r="AE236" s="266"/>
      <c r="AF236" s="266"/>
      <c r="AG236" s="266"/>
      <c r="AH236" s="266"/>
      <c r="AI236" s="266"/>
      <c r="AJ236" s="266"/>
      <c r="AK236" s="266"/>
      <c r="AL236" s="266"/>
      <c r="AM236" s="266"/>
      <c r="AN236" s="266"/>
      <c r="AO236" s="266"/>
      <c r="AP236" s="266"/>
      <c r="AQ236" s="266"/>
      <c r="AR236" s="266"/>
      <c r="AS236" s="266"/>
      <c r="AT236" s="266"/>
      <c r="AU236" s="266"/>
      <c r="AV236" s="266"/>
      <c r="AW236" s="266"/>
      <c r="AX236" s="266"/>
      <c r="AY236" s="266"/>
      <c r="AZ236" s="266"/>
      <c r="BA236" s="266"/>
      <c r="BB236" s="266"/>
      <c r="BC236" s="266"/>
      <c r="BD236" s="266"/>
      <c r="BE236" s="266"/>
      <c r="BF236" s="266"/>
      <c r="BG236" s="266"/>
      <c r="BH236" s="266"/>
      <c r="BI236" s="266"/>
      <c r="BJ236" s="266"/>
      <c r="BK236" s="266"/>
      <c r="BL236" s="266"/>
      <c r="BM236" s="266"/>
      <c r="BN236" s="266"/>
      <c r="BO236" s="266"/>
      <c r="BP236" s="266"/>
      <c r="BQ236" s="266"/>
      <c r="BR236" s="266"/>
      <c r="BS236" s="266"/>
      <c r="BT236" s="266"/>
      <c r="BU236" s="266"/>
      <c r="BV236" s="266"/>
      <c r="BW236" s="266"/>
      <c r="BX236" s="266"/>
      <c r="BY236" s="266"/>
      <c r="BZ236" s="266"/>
      <c r="CA236" s="266"/>
      <c r="CB236" s="266"/>
      <c r="CC236" s="266"/>
      <c r="CD236" s="266"/>
      <c r="CE236" s="266"/>
      <c r="CF236" s="266"/>
      <c r="CG236" s="266"/>
      <c r="CH236" s="266"/>
      <c r="CI236" s="266"/>
      <c r="CJ236" s="266"/>
      <c r="CK236" s="266"/>
      <c r="CL236" s="266"/>
      <c r="CM236" s="266"/>
      <c r="CN236" s="266"/>
      <c r="CO236" s="266"/>
      <c r="CP236" s="266"/>
      <c r="CQ236" s="266"/>
      <c r="CR236" s="266"/>
      <c r="CS236" s="266"/>
      <c r="CT236" s="266"/>
      <c r="CU236" s="266"/>
      <c r="CV236" s="266"/>
      <c r="CW236" s="266"/>
      <c r="CX236" s="266"/>
      <c r="CY236" s="266"/>
      <c r="CZ236" s="266"/>
      <c r="DA236" s="266"/>
      <c r="DB236" s="266"/>
      <c r="DC236" s="266"/>
      <c r="DD236" s="266"/>
      <c r="DE236" s="266"/>
      <c r="DF236" s="266"/>
      <c r="DG236" s="266"/>
      <c r="DH236" s="266"/>
      <c r="DI236" s="266"/>
      <c r="DJ236" s="266"/>
      <c r="DK236" s="266"/>
      <c r="DL236" s="266"/>
    </row>
    <row r="237" spans="1:116" x14ac:dyDescent="0.35">
      <c r="A237" s="266"/>
      <c r="B237" s="266"/>
      <c r="C237" s="266"/>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c r="AA237" s="266"/>
      <c r="AB237" s="266"/>
      <c r="AC237" s="266"/>
      <c r="AD237" s="266"/>
      <c r="AE237" s="266"/>
      <c r="AF237" s="266"/>
      <c r="AG237" s="266"/>
      <c r="AH237" s="266"/>
      <c r="AI237" s="266"/>
      <c r="AJ237" s="266"/>
      <c r="AK237" s="266"/>
      <c r="AL237" s="266"/>
      <c r="AM237" s="266"/>
      <c r="AN237" s="266"/>
      <c r="AO237" s="266"/>
      <c r="AP237" s="266"/>
      <c r="AQ237" s="266"/>
      <c r="AR237" s="266"/>
      <c r="AS237" s="266"/>
      <c r="AT237" s="266"/>
      <c r="AU237" s="266"/>
      <c r="AV237" s="266"/>
      <c r="AW237" s="266"/>
      <c r="AX237" s="266"/>
      <c r="AY237" s="266"/>
      <c r="AZ237" s="266"/>
      <c r="BA237" s="266"/>
      <c r="BB237" s="266"/>
      <c r="BC237" s="266"/>
      <c r="BD237" s="266"/>
      <c r="BE237" s="266"/>
      <c r="BF237" s="266"/>
      <c r="BG237" s="266"/>
      <c r="BH237" s="266"/>
      <c r="BI237" s="266"/>
      <c r="BJ237" s="266"/>
      <c r="BK237" s="266"/>
      <c r="BL237" s="266"/>
      <c r="BM237" s="266"/>
      <c r="BN237" s="266"/>
      <c r="BO237" s="266"/>
      <c r="BP237" s="266"/>
      <c r="BQ237" s="266"/>
      <c r="BR237" s="266"/>
      <c r="BS237" s="266"/>
      <c r="BT237" s="266"/>
      <c r="BU237" s="266"/>
      <c r="BV237" s="266"/>
      <c r="BW237" s="266"/>
      <c r="BX237" s="266"/>
      <c r="BY237" s="266"/>
      <c r="BZ237" s="266"/>
      <c r="CA237" s="266"/>
      <c r="CB237" s="266"/>
      <c r="CC237" s="266"/>
      <c r="CD237" s="266"/>
      <c r="CE237" s="266"/>
      <c r="CF237" s="266"/>
      <c r="CG237" s="266"/>
      <c r="CH237" s="266"/>
      <c r="CI237" s="266"/>
      <c r="CJ237" s="266"/>
      <c r="CK237" s="266"/>
      <c r="CL237" s="266"/>
      <c r="CM237" s="266"/>
      <c r="CN237" s="266"/>
      <c r="CO237" s="266"/>
      <c r="CP237" s="266"/>
      <c r="CQ237" s="266"/>
      <c r="CR237" s="266"/>
      <c r="CS237" s="266"/>
      <c r="CT237" s="266"/>
      <c r="CU237" s="266"/>
      <c r="CV237" s="266"/>
      <c r="CW237" s="266"/>
      <c r="CX237" s="266"/>
      <c r="CY237" s="266"/>
      <c r="CZ237" s="266"/>
      <c r="DA237" s="266"/>
      <c r="DB237" s="266"/>
      <c r="DC237" s="266"/>
      <c r="DD237" s="266"/>
      <c r="DE237" s="266"/>
      <c r="DF237" s="266"/>
      <c r="DG237" s="266"/>
      <c r="DH237" s="266"/>
      <c r="DI237" s="266"/>
      <c r="DJ237" s="266"/>
      <c r="DK237" s="266"/>
      <c r="DL237" s="266"/>
    </row>
    <row r="238" spans="1:116" x14ac:dyDescent="0.35">
      <c r="A238" s="266"/>
      <c r="B238" s="266"/>
      <c r="C238" s="266"/>
      <c r="D238" s="266"/>
      <c r="E238" s="266"/>
      <c r="F238" s="266"/>
      <c r="G238" s="266"/>
      <c r="H238" s="266"/>
      <c r="I238" s="266"/>
      <c r="J238" s="266"/>
      <c r="K238" s="266"/>
      <c r="L238" s="266"/>
      <c r="M238" s="266"/>
      <c r="N238" s="266"/>
      <c r="O238" s="266"/>
      <c r="P238" s="266"/>
      <c r="Q238" s="266"/>
      <c r="R238" s="266"/>
      <c r="S238" s="266"/>
      <c r="T238" s="266"/>
      <c r="U238" s="266"/>
      <c r="V238" s="266"/>
      <c r="W238" s="266"/>
      <c r="X238" s="266"/>
      <c r="Y238" s="266"/>
      <c r="Z238" s="266"/>
      <c r="AA238" s="266"/>
      <c r="AB238" s="266"/>
      <c r="AC238" s="266"/>
      <c r="AD238" s="266"/>
      <c r="AE238" s="266"/>
      <c r="AF238" s="266"/>
      <c r="AG238" s="266"/>
      <c r="AH238" s="266"/>
      <c r="AI238" s="266"/>
      <c r="AJ238" s="266"/>
      <c r="AK238" s="266"/>
      <c r="AL238" s="266"/>
      <c r="AM238" s="266"/>
      <c r="AN238" s="266"/>
      <c r="AO238" s="266"/>
      <c r="AP238" s="266"/>
      <c r="AQ238" s="266"/>
      <c r="AR238" s="266"/>
      <c r="AS238" s="266"/>
      <c r="AT238" s="266"/>
      <c r="AU238" s="266"/>
      <c r="AV238" s="266"/>
      <c r="AW238" s="266"/>
      <c r="AX238" s="266"/>
      <c r="AY238" s="266"/>
      <c r="AZ238" s="266"/>
      <c r="BA238" s="266"/>
      <c r="BB238" s="266"/>
      <c r="BC238" s="266"/>
      <c r="BD238" s="266"/>
      <c r="BE238" s="266"/>
      <c r="BF238" s="266"/>
      <c r="BG238" s="266"/>
      <c r="BH238" s="266"/>
      <c r="BI238" s="266"/>
      <c r="BJ238" s="266"/>
      <c r="BK238" s="266"/>
      <c r="BL238" s="266"/>
      <c r="BM238" s="266"/>
      <c r="BN238" s="266"/>
      <c r="BO238" s="266"/>
      <c r="BP238" s="266"/>
      <c r="BQ238" s="266"/>
      <c r="BR238" s="266"/>
      <c r="BS238" s="266"/>
      <c r="BT238" s="266"/>
      <c r="BU238" s="266"/>
      <c r="BV238" s="266"/>
      <c r="BW238" s="266"/>
      <c r="BX238" s="266"/>
      <c r="BY238" s="266"/>
      <c r="BZ238" s="266"/>
      <c r="CA238" s="266"/>
      <c r="CB238" s="266"/>
      <c r="CC238" s="266"/>
      <c r="CD238" s="266"/>
      <c r="CE238" s="266"/>
      <c r="CF238" s="266"/>
      <c r="CG238" s="266"/>
      <c r="CH238" s="266"/>
      <c r="CI238" s="266"/>
      <c r="CJ238" s="266"/>
      <c r="CK238" s="266"/>
      <c r="CL238" s="266"/>
      <c r="CM238" s="266"/>
      <c r="CN238" s="266"/>
      <c r="CO238" s="266"/>
      <c r="CP238" s="266"/>
      <c r="CQ238" s="266"/>
      <c r="CR238" s="266"/>
      <c r="CS238" s="266"/>
      <c r="CT238" s="266"/>
      <c r="CU238" s="266"/>
      <c r="CV238" s="266"/>
      <c r="CW238" s="266"/>
      <c r="CX238" s="266"/>
      <c r="CY238" s="266"/>
      <c r="CZ238" s="266"/>
      <c r="DA238" s="266"/>
      <c r="DB238" s="266"/>
      <c r="DC238" s="266"/>
      <c r="DD238" s="266"/>
      <c r="DE238" s="266"/>
      <c r="DF238" s="266"/>
      <c r="DG238" s="266"/>
      <c r="DH238" s="266"/>
      <c r="DI238" s="266"/>
      <c r="DJ238" s="266"/>
      <c r="DK238" s="266"/>
      <c r="DL238" s="266"/>
    </row>
    <row r="239" spans="1:116" x14ac:dyDescent="0.35">
      <c r="A239" s="266"/>
      <c r="B239" s="266"/>
      <c r="C239" s="266"/>
      <c r="D239" s="266"/>
      <c r="E239" s="266"/>
      <c r="F239" s="266"/>
      <c r="G239" s="266"/>
      <c r="H239" s="266"/>
      <c r="I239" s="266"/>
      <c r="J239" s="266"/>
      <c r="K239" s="266"/>
      <c r="L239" s="266"/>
      <c r="M239" s="266"/>
      <c r="N239" s="266"/>
      <c r="O239" s="266"/>
      <c r="P239" s="266"/>
      <c r="Q239" s="266"/>
      <c r="R239" s="266"/>
      <c r="S239" s="266"/>
      <c r="T239" s="266"/>
      <c r="U239" s="266"/>
      <c r="V239" s="266"/>
      <c r="W239" s="266"/>
      <c r="X239" s="266"/>
      <c r="Y239" s="266"/>
      <c r="Z239" s="266"/>
      <c r="AA239" s="266"/>
      <c r="AB239" s="266"/>
      <c r="AC239" s="266"/>
      <c r="AD239" s="266"/>
      <c r="AE239" s="266"/>
      <c r="AF239" s="266"/>
      <c r="AG239" s="266"/>
      <c r="AH239" s="266"/>
      <c r="AI239" s="266"/>
      <c r="AJ239" s="266"/>
      <c r="AK239" s="266"/>
      <c r="AL239" s="266"/>
      <c r="AM239" s="266"/>
      <c r="AN239" s="266"/>
      <c r="AO239" s="266"/>
      <c r="AP239" s="266"/>
      <c r="AQ239" s="266"/>
      <c r="AR239" s="266"/>
      <c r="AS239" s="266"/>
      <c r="AT239" s="266"/>
      <c r="AU239" s="266"/>
      <c r="AV239" s="266"/>
      <c r="AW239" s="266"/>
      <c r="AX239" s="266"/>
      <c r="AY239" s="266"/>
      <c r="AZ239" s="266"/>
      <c r="BA239" s="266"/>
      <c r="BB239" s="266"/>
      <c r="BC239" s="266"/>
      <c r="BD239" s="266"/>
      <c r="BE239" s="266"/>
      <c r="BF239" s="266"/>
      <c r="BG239" s="266"/>
      <c r="BH239" s="266"/>
      <c r="BI239" s="266"/>
      <c r="BJ239" s="266"/>
      <c r="BK239" s="266"/>
      <c r="BL239" s="266"/>
      <c r="BM239" s="266"/>
      <c r="BN239" s="266"/>
      <c r="BO239" s="266"/>
      <c r="BP239" s="266"/>
      <c r="BQ239" s="266"/>
      <c r="BR239" s="266"/>
      <c r="BS239" s="266"/>
      <c r="BT239" s="266"/>
      <c r="BU239" s="266"/>
      <c r="BV239" s="266"/>
      <c r="BW239" s="266"/>
      <c r="BX239" s="266"/>
      <c r="BY239" s="266"/>
      <c r="BZ239" s="266"/>
      <c r="CA239" s="266"/>
      <c r="CB239" s="266"/>
      <c r="CC239" s="266"/>
      <c r="CD239" s="266"/>
      <c r="CE239" s="266"/>
      <c r="CF239" s="266"/>
      <c r="CG239" s="266"/>
      <c r="CH239" s="266"/>
      <c r="CI239" s="266"/>
      <c r="CJ239" s="266"/>
      <c r="CK239" s="266"/>
      <c r="CL239" s="266"/>
      <c r="CM239" s="266"/>
      <c r="CN239" s="266"/>
      <c r="CO239" s="266"/>
      <c r="CP239" s="266"/>
      <c r="CQ239" s="266"/>
      <c r="CR239" s="266"/>
      <c r="CS239" s="266"/>
      <c r="CT239" s="266"/>
      <c r="CU239" s="266"/>
      <c r="CV239" s="266"/>
      <c r="CW239" s="266"/>
      <c r="CX239" s="266"/>
      <c r="CY239" s="266"/>
      <c r="CZ239" s="266"/>
      <c r="DA239" s="266"/>
      <c r="DB239" s="266"/>
      <c r="DC239" s="266"/>
      <c r="DD239" s="266"/>
      <c r="DE239" s="266"/>
      <c r="DF239" s="266"/>
      <c r="DG239" s="266"/>
      <c r="DH239" s="266"/>
      <c r="DI239" s="266"/>
      <c r="DJ239" s="266"/>
      <c r="DK239" s="266"/>
      <c r="DL239" s="266"/>
    </row>
    <row r="240" spans="1:116" x14ac:dyDescent="0.35">
      <c r="A240" s="266"/>
      <c r="B240" s="266"/>
      <c r="C240" s="266"/>
      <c r="D240" s="266"/>
      <c r="E240" s="266"/>
      <c r="F240" s="266"/>
      <c r="G240" s="266"/>
      <c r="H240" s="266"/>
      <c r="I240" s="266"/>
      <c r="J240" s="266"/>
      <c r="K240" s="266"/>
      <c r="L240" s="266"/>
      <c r="M240" s="266"/>
      <c r="N240" s="266"/>
      <c r="O240" s="266"/>
      <c r="P240" s="266"/>
      <c r="Q240" s="266"/>
      <c r="R240" s="266"/>
      <c r="S240" s="266"/>
      <c r="T240" s="266"/>
      <c r="U240" s="266"/>
      <c r="V240" s="266"/>
      <c r="W240" s="266"/>
      <c r="X240" s="266"/>
      <c r="Y240" s="266"/>
      <c r="Z240" s="266"/>
      <c r="AA240" s="266"/>
      <c r="AB240" s="266"/>
      <c r="AC240" s="266"/>
      <c r="AD240" s="266"/>
      <c r="AE240" s="266"/>
      <c r="AF240" s="266"/>
      <c r="AG240" s="266"/>
      <c r="AH240" s="266"/>
      <c r="AI240" s="266"/>
      <c r="AJ240" s="266"/>
      <c r="AK240" s="266"/>
      <c r="AL240" s="266"/>
      <c r="AM240" s="266"/>
      <c r="AN240" s="266"/>
      <c r="AO240" s="266"/>
      <c r="AP240" s="266"/>
      <c r="AQ240" s="266"/>
      <c r="AR240" s="266"/>
      <c r="AS240" s="266"/>
      <c r="AT240" s="266"/>
      <c r="AU240" s="266"/>
      <c r="AV240" s="266"/>
      <c r="AW240" s="266"/>
      <c r="AX240" s="266"/>
      <c r="AY240" s="266"/>
      <c r="AZ240" s="266"/>
      <c r="BA240" s="266"/>
      <c r="BB240" s="266"/>
      <c r="BC240" s="266"/>
      <c r="BD240" s="266"/>
      <c r="BE240" s="266"/>
      <c r="BF240" s="266"/>
      <c r="BG240" s="266"/>
      <c r="BH240" s="266"/>
      <c r="BI240" s="266"/>
      <c r="BJ240" s="266"/>
      <c r="BK240" s="266"/>
      <c r="BL240" s="266"/>
      <c r="BM240" s="266"/>
      <c r="BN240" s="266"/>
      <c r="BO240" s="266"/>
      <c r="BP240" s="266"/>
      <c r="BQ240" s="266"/>
      <c r="BR240" s="266"/>
      <c r="BS240" s="266"/>
      <c r="BT240" s="266"/>
      <c r="BU240" s="266"/>
      <c r="BV240" s="266"/>
      <c r="BW240" s="266"/>
      <c r="BX240" s="266"/>
      <c r="BY240" s="266"/>
      <c r="BZ240" s="266"/>
      <c r="CA240" s="266"/>
      <c r="CB240" s="266"/>
      <c r="CC240" s="266"/>
      <c r="CD240" s="266"/>
      <c r="CE240" s="266"/>
      <c r="CF240" s="266"/>
      <c r="CG240" s="266"/>
      <c r="CH240" s="266"/>
      <c r="CI240" s="266"/>
      <c r="CJ240" s="266"/>
      <c r="CK240" s="266"/>
      <c r="CL240" s="266"/>
      <c r="CM240" s="266"/>
      <c r="CN240" s="266"/>
      <c r="CO240" s="266"/>
      <c r="CP240" s="266"/>
      <c r="CQ240" s="266"/>
      <c r="CR240" s="266"/>
      <c r="CS240" s="266"/>
      <c r="CT240" s="266"/>
      <c r="CU240" s="266"/>
      <c r="CV240" s="266"/>
      <c r="CW240" s="266"/>
      <c r="CX240" s="266"/>
      <c r="CY240" s="266"/>
      <c r="CZ240" s="266"/>
      <c r="DA240" s="266"/>
      <c r="DB240" s="266"/>
      <c r="DC240" s="266"/>
      <c r="DD240" s="266"/>
      <c r="DE240" s="266"/>
      <c r="DF240" s="266"/>
      <c r="DG240" s="266"/>
      <c r="DH240" s="266"/>
      <c r="DI240" s="266"/>
      <c r="DJ240" s="266"/>
      <c r="DK240" s="266"/>
      <c r="DL240" s="266"/>
    </row>
    <row r="241" spans="1:116" x14ac:dyDescent="0.35">
      <c r="A241" s="266"/>
      <c r="B241" s="266"/>
      <c r="C241" s="266"/>
      <c r="D241" s="266"/>
      <c r="E241" s="266"/>
      <c r="F241" s="266"/>
      <c r="G241" s="266"/>
      <c r="H241" s="266"/>
      <c r="I241" s="266"/>
      <c r="J241" s="266"/>
      <c r="K241" s="266"/>
      <c r="L241" s="266"/>
      <c r="M241" s="266"/>
      <c r="N241" s="266"/>
      <c r="O241" s="266"/>
      <c r="P241" s="266"/>
      <c r="Q241" s="266"/>
      <c r="R241" s="266"/>
      <c r="S241" s="266"/>
      <c r="T241" s="266"/>
      <c r="U241" s="266"/>
      <c r="V241" s="266"/>
      <c r="W241" s="266"/>
      <c r="X241" s="266"/>
      <c r="Y241" s="266"/>
      <c r="Z241" s="266"/>
      <c r="AA241" s="266"/>
      <c r="AB241" s="266"/>
      <c r="AC241" s="266"/>
      <c r="AD241" s="266"/>
      <c r="AE241" s="266"/>
      <c r="AF241" s="266"/>
      <c r="AG241" s="266"/>
      <c r="AH241" s="266"/>
      <c r="AI241" s="266"/>
      <c r="AJ241" s="266"/>
      <c r="AK241" s="266"/>
      <c r="AL241" s="266"/>
      <c r="AM241" s="266"/>
      <c r="AN241" s="266"/>
      <c r="AO241" s="266"/>
      <c r="AP241" s="266"/>
      <c r="AQ241" s="266"/>
      <c r="AR241" s="266"/>
      <c r="AS241" s="266"/>
      <c r="AT241" s="266"/>
      <c r="AU241" s="266"/>
      <c r="AV241" s="266"/>
      <c r="AW241" s="266"/>
      <c r="AX241" s="266"/>
      <c r="AY241" s="266"/>
      <c r="AZ241" s="266"/>
      <c r="BA241" s="266"/>
      <c r="BB241" s="266"/>
      <c r="BC241" s="266"/>
      <c r="BD241" s="266"/>
      <c r="BE241" s="266"/>
      <c r="BF241" s="266"/>
      <c r="BG241" s="266"/>
      <c r="BH241" s="266"/>
      <c r="BI241" s="266"/>
      <c r="BJ241" s="266"/>
      <c r="BK241" s="266"/>
      <c r="BL241" s="266"/>
      <c r="BM241" s="266"/>
      <c r="BN241" s="266"/>
      <c r="BO241" s="266"/>
      <c r="BP241" s="266"/>
      <c r="BQ241" s="266"/>
      <c r="BR241" s="266"/>
      <c r="BS241" s="266"/>
      <c r="BT241" s="266"/>
      <c r="BU241" s="266"/>
      <c r="BV241" s="266"/>
      <c r="BW241" s="266"/>
      <c r="BX241" s="266"/>
      <c r="BY241" s="266"/>
      <c r="BZ241" s="266"/>
      <c r="CA241" s="266"/>
      <c r="CB241" s="266"/>
      <c r="CC241" s="266"/>
      <c r="CD241" s="266"/>
      <c r="CE241" s="266"/>
      <c r="CF241" s="266"/>
      <c r="CG241" s="266"/>
      <c r="CH241" s="266"/>
      <c r="CI241" s="266"/>
      <c r="CJ241" s="266"/>
      <c r="CK241" s="266"/>
      <c r="CL241" s="266"/>
      <c r="CM241" s="266"/>
      <c r="CN241" s="266"/>
      <c r="CO241" s="266"/>
      <c r="CP241" s="266"/>
      <c r="CQ241" s="266"/>
      <c r="CR241" s="266"/>
      <c r="CS241" s="266"/>
      <c r="CT241" s="266"/>
      <c r="CU241" s="266"/>
      <c r="CV241" s="266"/>
      <c r="CW241" s="266"/>
      <c r="CX241" s="266"/>
      <c r="CY241" s="266"/>
      <c r="CZ241" s="266"/>
      <c r="DA241" s="266"/>
      <c r="DB241" s="266"/>
      <c r="DC241" s="266"/>
      <c r="DD241" s="266"/>
      <c r="DE241" s="266"/>
      <c r="DF241" s="266"/>
      <c r="DG241" s="266"/>
      <c r="DH241" s="266"/>
      <c r="DI241" s="266"/>
      <c r="DJ241" s="266"/>
      <c r="DK241" s="266"/>
      <c r="DL241" s="266"/>
    </row>
    <row r="242" spans="1:116" x14ac:dyDescent="0.35">
      <c r="A242" s="266"/>
      <c r="B242" s="266"/>
      <c r="C242" s="266"/>
      <c r="D242" s="266"/>
      <c r="E242" s="266"/>
      <c r="F242" s="266"/>
      <c r="G242" s="266"/>
      <c r="H242" s="266"/>
      <c r="I242" s="266"/>
      <c r="J242" s="266"/>
      <c r="K242" s="266"/>
      <c r="L242" s="266"/>
      <c r="M242" s="266"/>
      <c r="N242" s="266"/>
      <c r="O242" s="266"/>
      <c r="P242" s="266"/>
      <c r="Q242" s="266"/>
      <c r="R242" s="266"/>
      <c r="S242" s="266"/>
      <c r="T242" s="266"/>
      <c r="U242" s="266"/>
      <c r="V242" s="266"/>
      <c r="W242" s="266"/>
      <c r="X242" s="266"/>
      <c r="Y242" s="266"/>
      <c r="Z242" s="266"/>
      <c r="AA242" s="266"/>
      <c r="AB242" s="266"/>
      <c r="AC242" s="266"/>
      <c r="AD242" s="266"/>
      <c r="AE242" s="266"/>
      <c r="AF242" s="266"/>
      <c r="AG242" s="266"/>
      <c r="AH242" s="266"/>
      <c r="AI242" s="266"/>
      <c r="AJ242" s="266"/>
      <c r="AK242" s="266"/>
      <c r="AL242" s="266"/>
      <c r="AM242" s="266"/>
      <c r="AN242" s="266"/>
      <c r="AO242" s="266"/>
      <c r="AP242" s="266"/>
      <c r="AQ242" s="266"/>
      <c r="AR242" s="266"/>
      <c r="AS242" s="266"/>
      <c r="AT242" s="266"/>
      <c r="AU242" s="266"/>
      <c r="AV242" s="266"/>
      <c r="AW242" s="266"/>
      <c r="AX242" s="266"/>
      <c r="AY242" s="266"/>
      <c r="AZ242" s="266"/>
      <c r="BA242" s="266"/>
      <c r="BB242" s="266"/>
      <c r="BC242" s="266"/>
      <c r="BD242" s="266"/>
      <c r="BE242" s="266"/>
      <c r="BF242" s="266"/>
      <c r="BG242" s="266"/>
      <c r="BH242" s="266"/>
      <c r="BI242" s="266"/>
      <c r="BJ242" s="266"/>
      <c r="BK242" s="266"/>
      <c r="BL242" s="266"/>
      <c r="BM242" s="266"/>
      <c r="BN242" s="266"/>
      <c r="BO242" s="266"/>
      <c r="BP242" s="266"/>
      <c r="BQ242" s="266"/>
      <c r="BR242" s="266"/>
      <c r="BS242" s="266"/>
      <c r="BT242" s="266"/>
      <c r="BU242" s="266"/>
      <c r="BV242" s="266"/>
      <c r="BW242" s="266"/>
      <c r="BX242" s="266"/>
      <c r="BY242" s="266"/>
      <c r="BZ242" s="266"/>
      <c r="CA242" s="266"/>
      <c r="CB242" s="266"/>
      <c r="CC242" s="266"/>
      <c r="CD242" s="266"/>
      <c r="CE242" s="266"/>
      <c r="CF242" s="266"/>
      <c r="CG242" s="266"/>
      <c r="CH242" s="266"/>
      <c r="CI242" s="266"/>
      <c r="CJ242" s="266"/>
      <c r="CK242" s="266"/>
      <c r="CL242" s="266"/>
      <c r="CM242" s="266"/>
      <c r="CN242" s="266"/>
      <c r="CO242" s="266"/>
      <c r="CP242" s="266"/>
      <c r="CQ242" s="266"/>
      <c r="CR242" s="266"/>
      <c r="CS242" s="266"/>
      <c r="CT242" s="266"/>
      <c r="CU242" s="266"/>
      <c r="CV242" s="266"/>
      <c r="CW242" s="266"/>
      <c r="CX242" s="266"/>
      <c r="CY242" s="266"/>
      <c r="CZ242" s="266"/>
      <c r="DA242" s="266"/>
      <c r="DB242" s="266"/>
      <c r="DC242" s="266"/>
      <c r="DD242" s="266"/>
      <c r="DE242" s="266"/>
      <c r="DF242" s="266"/>
      <c r="DG242" s="266"/>
      <c r="DH242" s="266"/>
      <c r="DI242" s="266"/>
      <c r="DJ242" s="266"/>
      <c r="DK242" s="266"/>
      <c r="DL242" s="266"/>
    </row>
    <row r="243" spans="1:116" x14ac:dyDescent="0.35">
      <c r="A243" s="266"/>
      <c r="B243" s="266"/>
      <c r="C243" s="266"/>
      <c r="D243" s="266"/>
      <c r="E243" s="266"/>
      <c r="F243" s="266"/>
      <c r="G243" s="266"/>
      <c r="H243" s="266"/>
      <c r="I243" s="266"/>
      <c r="J243" s="266"/>
      <c r="K243" s="266"/>
      <c r="L243" s="266"/>
      <c r="M243" s="266"/>
      <c r="N243" s="266"/>
      <c r="O243" s="266"/>
      <c r="P243" s="266"/>
      <c r="Q243" s="266"/>
      <c r="R243" s="266"/>
      <c r="S243" s="266"/>
      <c r="T243" s="266"/>
      <c r="U243" s="266"/>
      <c r="V243" s="266"/>
      <c r="W243" s="266"/>
      <c r="X243" s="266"/>
      <c r="Y243" s="266"/>
      <c r="Z243" s="266"/>
      <c r="AA243" s="266"/>
      <c r="AB243" s="266"/>
      <c r="AC243" s="266"/>
      <c r="AD243" s="266"/>
      <c r="AE243" s="266"/>
      <c r="AF243" s="266"/>
      <c r="AG243" s="266"/>
      <c r="AH243" s="266"/>
      <c r="AI243" s="266"/>
      <c r="AJ243" s="266"/>
      <c r="AK243" s="266"/>
      <c r="AL243" s="266"/>
      <c r="AM243" s="266"/>
      <c r="AN243" s="266"/>
      <c r="AO243" s="266"/>
      <c r="AP243" s="266"/>
      <c r="AQ243" s="266"/>
      <c r="AR243" s="266"/>
      <c r="AS243" s="266"/>
      <c r="AT243" s="266"/>
      <c r="AU243" s="266"/>
      <c r="AV243" s="266"/>
      <c r="AW243" s="266"/>
      <c r="AX243" s="266"/>
      <c r="AY243" s="266"/>
      <c r="AZ243" s="266"/>
      <c r="BA243" s="266"/>
      <c r="BB243" s="266"/>
      <c r="BC243" s="266"/>
      <c r="BD243" s="266"/>
      <c r="BE243" s="266"/>
      <c r="BF243" s="266"/>
      <c r="BG243" s="266"/>
      <c r="BH243" s="266"/>
      <c r="BI243" s="266"/>
      <c r="BJ243" s="266"/>
      <c r="BK243" s="266"/>
      <c r="BL243" s="266"/>
      <c r="BM243" s="266"/>
      <c r="BN243" s="266"/>
      <c r="BO243" s="266"/>
      <c r="BP243" s="266"/>
      <c r="BQ243" s="266"/>
      <c r="BR243" s="266"/>
      <c r="BS243" s="266"/>
      <c r="BT243" s="266"/>
      <c r="BU243" s="266"/>
      <c r="BV243" s="266"/>
      <c r="BW243" s="266"/>
      <c r="BX243" s="266"/>
      <c r="BY243" s="266"/>
      <c r="BZ243" s="266"/>
      <c r="CA243" s="266"/>
      <c r="CB243" s="266"/>
      <c r="CC243" s="266"/>
      <c r="CD243" s="266"/>
      <c r="CE243" s="266"/>
      <c r="CF243" s="266"/>
      <c r="CG243" s="266"/>
      <c r="CH243" s="266"/>
      <c r="CI243" s="266"/>
      <c r="CJ243" s="266"/>
      <c r="CK243" s="266"/>
      <c r="CL243" s="266"/>
      <c r="CM243" s="266"/>
      <c r="CN243" s="266"/>
      <c r="CO243" s="266"/>
      <c r="CP243" s="266"/>
      <c r="CQ243" s="266"/>
      <c r="CR243" s="266"/>
      <c r="CS243" s="266"/>
      <c r="CT243" s="266"/>
      <c r="CU243" s="266"/>
      <c r="CV243" s="266"/>
      <c r="CW243" s="266"/>
      <c r="CX243" s="266"/>
      <c r="CY243" s="266"/>
      <c r="CZ243" s="266"/>
      <c r="DA243" s="266"/>
      <c r="DB243" s="266"/>
      <c r="DC243" s="266"/>
      <c r="DD243" s="266"/>
      <c r="DE243" s="266"/>
      <c r="DF243" s="266"/>
      <c r="DG243" s="266"/>
      <c r="DH243" s="266"/>
      <c r="DI243" s="266"/>
      <c r="DJ243" s="266"/>
      <c r="DK243" s="266"/>
      <c r="DL243" s="266"/>
    </row>
    <row r="244" spans="1:116" x14ac:dyDescent="0.35">
      <c r="A244" s="266"/>
      <c r="B244" s="266"/>
      <c r="C244" s="266"/>
      <c r="D244" s="266"/>
      <c r="E244" s="266"/>
      <c r="F244" s="266"/>
      <c r="G244" s="266"/>
      <c r="H244" s="266"/>
      <c r="I244" s="266"/>
      <c r="J244" s="266"/>
      <c r="K244" s="266"/>
      <c r="L244" s="266"/>
      <c r="M244" s="266"/>
      <c r="N244" s="266"/>
      <c r="O244" s="266"/>
      <c r="P244" s="266"/>
      <c r="Q244" s="266"/>
      <c r="R244" s="266"/>
      <c r="S244" s="266"/>
      <c r="T244" s="266"/>
      <c r="U244" s="266"/>
      <c r="V244" s="266"/>
      <c r="W244" s="266"/>
      <c r="X244" s="266"/>
      <c r="Y244" s="266"/>
      <c r="Z244" s="266"/>
      <c r="AA244" s="266"/>
      <c r="AB244" s="266"/>
      <c r="AC244" s="266"/>
      <c r="AD244" s="266"/>
      <c r="AE244" s="266"/>
      <c r="AF244" s="266"/>
      <c r="AG244" s="266"/>
      <c r="AH244" s="266"/>
      <c r="AI244" s="266"/>
      <c r="AJ244" s="266"/>
      <c r="AK244" s="266"/>
      <c r="AL244" s="266"/>
      <c r="AM244" s="266"/>
      <c r="AN244" s="266"/>
      <c r="AO244" s="266"/>
      <c r="AP244" s="266"/>
      <c r="AQ244" s="266"/>
      <c r="AR244" s="266"/>
      <c r="AS244" s="266"/>
      <c r="AT244" s="266"/>
      <c r="AU244" s="266"/>
      <c r="AV244" s="266"/>
      <c r="AW244" s="266"/>
      <c r="AX244" s="266"/>
      <c r="AY244" s="266"/>
      <c r="AZ244" s="266"/>
      <c r="BA244" s="266"/>
      <c r="BB244" s="266"/>
      <c r="BC244" s="266"/>
      <c r="BD244" s="266"/>
      <c r="BE244" s="266"/>
      <c r="BF244" s="266"/>
      <c r="BG244" s="266"/>
      <c r="BH244" s="266"/>
      <c r="BI244" s="266"/>
      <c r="BJ244" s="266"/>
      <c r="BK244" s="266"/>
      <c r="BL244" s="266"/>
      <c r="BM244" s="266"/>
      <c r="BN244" s="266"/>
      <c r="BO244" s="266"/>
      <c r="BP244" s="266"/>
      <c r="BQ244" s="266"/>
      <c r="BR244" s="266"/>
      <c r="BS244" s="266"/>
      <c r="BT244" s="266"/>
      <c r="BU244" s="266"/>
      <c r="BV244" s="266"/>
      <c r="BW244" s="266"/>
      <c r="BX244" s="266"/>
      <c r="BY244" s="266"/>
      <c r="BZ244" s="266"/>
      <c r="CA244" s="266"/>
      <c r="CB244" s="266"/>
      <c r="CC244" s="266"/>
      <c r="CD244" s="266"/>
      <c r="CE244" s="266"/>
      <c r="CF244" s="266"/>
      <c r="CG244" s="266"/>
      <c r="CH244" s="266"/>
      <c r="CI244" s="266"/>
      <c r="CJ244" s="266"/>
      <c r="CK244" s="266"/>
      <c r="CL244" s="266"/>
      <c r="CM244" s="266"/>
      <c r="CN244" s="266"/>
      <c r="CO244" s="266"/>
      <c r="CP244" s="266"/>
      <c r="CQ244" s="266"/>
      <c r="CR244" s="266"/>
      <c r="CS244" s="266"/>
      <c r="CT244" s="266"/>
      <c r="CU244" s="266"/>
      <c r="CV244" s="266"/>
      <c r="CW244" s="266"/>
      <c r="CX244" s="266"/>
      <c r="CY244" s="266"/>
      <c r="CZ244" s="266"/>
      <c r="DA244" s="266"/>
      <c r="DB244" s="266"/>
      <c r="DC244" s="266"/>
      <c r="DD244" s="266"/>
      <c r="DE244" s="266"/>
      <c r="DF244" s="266"/>
      <c r="DG244" s="266"/>
      <c r="DH244" s="266"/>
      <c r="DI244" s="266"/>
      <c r="DJ244" s="266"/>
      <c r="DK244" s="266"/>
      <c r="DL244" s="266"/>
    </row>
    <row r="245" spans="1:116" x14ac:dyDescent="0.35">
      <c r="A245" s="266"/>
      <c r="B245" s="266"/>
      <c r="C245" s="266"/>
      <c r="D245" s="266"/>
      <c r="E245" s="266"/>
      <c r="F245" s="266"/>
      <c r="G245" s="266"/>
      <c r="H245" s="266"/>
      <c r="I245" s="266"/>
      <c r="J245" s="266"/>
      <c r="K245" s="266"/>
      <c r="L245" s="266"/>
      <c r="M245" s="266"/>
      <c r="N245" s="266"/>
      <c r="O245" s="266"/>
      <c r="P245" s="266"/>
      <c r="Q245" s="266"/>
      <c r="R245" s="266"/>
      <c r="S245" s="266"/>
      <c r="T245" s="266"/>
      <c r="U245" s="266"/>
      <c r="V245" s="266"/>
      <c r="W245" s="266"/>
      <c r="X245" s="266"/>
      <c r="Y245" s="266"/>
      <c r="Z245" s="266"/>
      <c r="AA245" s="266"/>
      <c r="AB245" s="266"/>
      <c r="AC245" s="266"/>
      <c r="AD245" s="266"/>
      <c r="AE245" s="266"/>
      <c r="AF245" s="266"/>
      <c r="AG245" s="266"/>
      <c r="AH245" s="266"/>
      <c r="AI245" s="266"/>
      <c r="AJ245" s="266"/>
      <c r="AK245" s="266"/>
      <c r="AL245" s="266"/>
      <c r="AM245" s="266"/>
      <c r="AN245" s="266"/>
      <c r="AO245" s="266"/>
      <c r="AP245" s="266"/>
      <c r="AQ245" s="266"/>
      <c r="AR245" s="266"/>
      <c r="AS245" s="266"/>
      <c r="AT245" s="266"/>
      <c r="AU245" s="266"/>
      <c r="AV245" s="266"/>
      <c r="AW245" s="266"/>
      <c r="AX245" s="266"/>
      <c r="AY245" s="266"/>
      <c r="AZ245" s="266"/>
      <c r="BA245" s="266"/>
      <c r="BB245" s="266"/>
      <c r="BC245" s="266"/>
      <c r="BD245" s="266"/>
      <c r="BE245" s="266"/>
      <c r="BF245" s="266"/>
      <c r="BG245" s="266"/>
      <c r="BH245" s="266"/>
      <c r="BI245" s="266"/>
      <c r="BJ245" s="266"/>
      <c r="BK245" s="266"/>
      <c r="BL245" s="266"/>
      <c r="BM245" s="266"/>
      <c r="BN245" s="266"/>
      <c r="BO245" s="266"/>
      <c r="BP245" s="266"/>
      <c r="BQ245" s="266"/>
      <c r="BR245" s="266"/>
      <c r="BS245" s="266"/>
      <c r="BT245" s="266"/>
      <c r="BU245" s="266"/>
      <c r="BV245" s="266"/>
      <c r="BW245" s="266"/>
      <c r="BX245" s="266"/>
      <c r="BY245" s="266"/>
      <c r="BZ245" s="266"/>
      <c r="CA245" s="266"/>
      <c r="CB245" s="266"/>
      <c r="CC245" s="266"/>
      <c r="CD245" s="266"/>
      <c r="CE245" s="266"/>
      <c r="CF245" s="266"/>
      <c r="CG245" s="266"/>
      <c r="CH245" s="266"/>
      <c r="CI245" s="266"/>
      <c r="CJ245" s="266"/>
      <c r="CK245" s="266"/>
      <c r="CL245" s="266"/>
      <c r="CM245" s="266"/>
      <c r="CN245" s="266"/>
      <c r="CO245" s="266"/>
      <c r="CP245" s="266"/>
      <c r="CQ245" s="266"/>
      <c r="CR245" s="266"/>
      <c r="CS245" s="266"/>
      <c r="CT245" s="266"/>
      <c r="CU245" s="266"/>
      <c r="CV245" s="266"/>
      <c r="CW245" s="266"/>
      <c r="CX245" s="266"/>
      <c r="CY245" s="266"/>
      <c r="CZ245" s="266"/>
      <c r="DA245" s="266"/>
      <c r="DB245" s="266"/>
      <c r="DC245" s="266"/>
      <c r="DD245" s="266"/>
      <c r="DE245" s="266"/>
      <c r="DF245" s="266"/>
      <c r="DG245" s="266"/>
      <c r="DH245" s="266"/>
      <c r="DI245" s="266"/>
      <c r="DJ245" s="266"/>
      <c r="DK245" s="266"/>
      <c r="DL245" s="266"/>
    </row>
    <row r="246" spans="1:116" x14ac:dyDescent="0.35">
      <c r="A246" s="266"/>
      <c r="B246" s="266"/>
      <c r="C246" s="266"/>
      <c r="D246" s="266"/>
      <c r="E246" s="266"/>
      <c r="F246" s="266"/>
      <c r="G246" s="266"/>
      <c r="H246" s="266"/>
      <c r="I246" s="266"/>
      <c r="J246" s="266"/>
      <c r="K246" s="266"/>
      <c r="L246" s="266"/>
      <c r="M246" s="266"/>
      <c r="N246" s="266"/>
      <c r="O246" s="266"/>
      <c r="P246" s="266"/>
      <c r="Q246" s="266"/>
      <c r="R246" s="266"/>
      <c r="S246" s="266"/>
      <c r="T246" s="266"/>
      <c r="U246" s="266"/>
      <c r="V246" s="266"/>
      <c r="W246" s="266"/>
      <c r="X246" s="266"/>
      <c r="Y246" s="266"/>
      <c r="Z246" s="266"/>
      <c r="AA246" s="266"/>
      <c r="AB246" s="266"/>
      <c r="AC246" s="266"/>
      <c r="AD246" s="266"/>
      <c r="AE246" s="266"/>
      <c r="AF246" s="266"/>
      <c r="AG246" s="266"/>
      <c r="AH246" s="266"/>
      <c r="AI246" s="266"/>
      <c r="AJ246" s="266"/>
      <c r="AK246" s="266"/>
      <c r="AL246" s="266"/>
      <c r="AM246" s="266"/>
      <c r="AN246" s="266"/>
      <c r="AO246" s="266"/>
      <c r="AP246" s="266"/>
      <c r="AQ246" s="266"/>
      <c r="AR246" s="266"/>
      <c r="AS246" s="266"/>
      <c r="AT246" s="266"/>
      <c r="AU246" s="266"/>
      <c r="AV246" s="266"/>
      <c r="AW246" s="266"/>
      <c r="AX246" s="266"/>
      <c r="AY246" s="266"/>
      <c r="AZ246" s="266"/>
      <c r="BA246" s="266"/>
      <c r="BB246" s="266"/>
      <c r="BC246" s="266"/>
      <c r="BD246" s="266"/>
      <c r="BE246" s="266"/>
      <c r="BF246" s="266"/>
      <c r="BG246" s="266"/>
      <c r="BH246" s="266"/>
      <c r="BI246" s="266"/>
      <c r="BJ246" s="266"/>
      <c r="BK246" s="266"/>
      <c r="BL246" s="266"/>
      <c r="BM246" s="266"/>
      <c r="BN246" s="266"/>
      <c r="BO246" s="266"/>
      <c r="BP246" s="266"/>
      <c r="BQ246" s="266"/>
      <c r="BR246" s="266"/>
      <c r="BS246" s="266"/>
      <c r="BT246" s="266"/>
      <c r="BU246" s="266"/>
      <c r="BV246" s="266"/>
      <c r="BW246" s="266"/>
      <c r="BX246" s="266"/>
      <c r="BY246" s="266"/>
      <c r="BZ246" s="266"/>
      <c r="CA246" s="266"/>
      <c r="CB246" s="266"/>
      <c r="CC246" s="266"/>
      <c r="CD246" s="266"/>
      <c r="CE246" s="266"/>
      <c r="CF246" s="266"/>
      <c r="CG246" s="266"/>
      <c r="CH246" s="266"/>
      <c r="CI246" s="266"/>
      <c r="CJ246" s="266"/>
      <c r="CK246" s="266"/>
      <c r="CL246" s="266"/>
      <c r="CM246" s="266"/>
      <c r="CN246" s="266"/>
      <c r="CO246" s="266"/>
      <c r="CP246" s="266"/>
      <c r="CQ246" s="266"/>
      <c r="CR246" s="266"/>
      <c r="CS246" s="266"/>
      <c r="CT246" s="266"/>
      <c r="CU246" s="266"/>
      <c r="CV246" s="266"/>
      <c r="CW246" s="266"/>
      <c r="CX246" s="266"/>
      <c r="CY246" s="266"/>
      <c r="CZ246" s="266"/>
      <c r="DA246" s="266"/>
      <c r="DB246" s="266"/>
      <c r="DC246" s="266"/>
      <c r="DD246" s="266"/>
      <c r="DE246" s="266"/>
      <c r="DF246" s="266"/>
      <c r="DG246" s="266"/>
      <c r="DH246" s="266"/>
      <c r="DI246" s="266"/>
      <c r="DJ246" s="266"/>
      <c r="DK246" s="266"/>
      <c r="DL246" s="266"/>
    </row>
    <row r="247" spans="1:116" x14ac:dyDescent="0.35">
      <c r="A247" s="266"/>
      <c r="B247" s="266"/>
      <c r="C247" s="266"/>
      <c r="D247" s="266"/>
      <c r="E247" s="266"/>
      <c r="F247" s="266"/>
      <c r="G247" s="266"/>
      <c r="H247" s="266"/>
      <c r="I247" s="266"/>
      <c r="J247" s="266"/>
      <c r="K247" s="266"/>
      <c r="L247" s="266"/>
      <c r="M247" s="266"/>
      <c r="N247" s="266"/>
      <c r="O247" s="266"/>
      <c r="P247" s="266"/>
      <c r="Q247" s="266"/>
      <c r="R247" s="266"/>
      <c r="S247" s="266"/>
      <c r="T247" s="266"/>
      <c r="U247" s="266"/>
      <c r="V247" s="266"/>
      <c r="W247" s="266"/>
      <c r="X247" s="266"/>
      <c r="Y247" s="266"/>
      <c r="Z247" s="266"/>
      <c r="AA247" s="266"/>
      <c r="AB247" s="266"/>
      <c r="AC247" s="266"/>
      <c r="AD247" s="266"/>
      <c r="AE247" s="266"/>
      <c r="AF247" s="266"/>
      <c r="AG247" s="266"/>
      <c r="AH247" s="266"/>
      <c r="AI247" s="266"/>
      <c r="AJ247" s="266"/>
      <c r="AK247" s="266"/>
      <c r="AL247" s="266"/>
      <c r="AM247" s="266"/>
      <c r="AN247" s="266"/>
      <c r="AO247" s="266"/>
      <c r="AP247" s="266"/>
      <c r="AQ247" s="266"/>
      <c r="AR247" s="266"/>
      <c r="AS247" s="266"/>
      <c r="AT247" s="266"/>
      <c r="AU247" s="266"/>
      <c r="AV247" s="266"/>
      <c r="AW247" s="266"/>
      <c r="AX247" s="266"/>
      <c r="AY247" s="266"/>
      <c r="AZ247" s="266"/>
      <c r="BA247" s="266"/>
      <c r="BB247" s="266"/>
      <c r="BC247" s="266"/>
      <c r="BD247" s="266"/>
      <c r="BE247" s="266"/>
      <c r="BF247" s="266"/>
      <c r="BG247" s="266"/>
      <c r="BH247" s="266"/>
      <c r="BI247" s="266"/>
      <c r="BJ247" s="266"/>
      <c r="BK247" s="266"/>
      <c r="BL247" s="266"/>
      <c r="BM247" s="266"/>
      <c r="BN247" s="266"/>
      <c r="BO247" s="266"/>
      <c r="BP247" s="266"/>
      <c r="BQ247" s="266"/>
      <c r="BR247" s="266"/>
      <c r="BS247" s="266"/>
      <c r="BT247" s="266"/>
      <c r="BU247" s="266"/>
      <c r="BV247" s="266"/>
      <c r="BW247" s="266"/>
      <c r="BX247" s="266"/>
      <c r="BY247" s="266"/>
      <c r="BZ247" s="266"/>
      <c r="CA247" s="266"/>
      <c r="CB247" s="266"/>
      <c r="CC247" s="266"/>
      <c r="CD247" s="266"/>
      <c r="CE247" s="266"/>
      <c r="CF247" s="266"/>
      <c r="CG247" s="266"/>
      <c r="CH247" s="266"/>
      <c r="CI247" s="266"/>
      <c r="CJ247" s="266"/>
      <c r="CK247" s="266"/>
      <c r="CL247" s="266"/>
      <c r="CM247" s="266"/>
      <c r="CN247" s="266"/>
      <c r="CO247" s="266"/>
      <c r="CP247" s="266"/>
      <c r="CQ247" s="266"/>
      <c r="CR247" s="266"/>
      <c r="CS247" s="266"/>
      <c r="CT247" s="266"/>
      <c r="CU247" s="266"/>
      <c r="CV247" s="266"/>
      <c r="CW247" s="266"/>
      <c r="CX247" s="266"/>
      <c r="CY247" s="266"/>
      <c r="CZ247" s="266"/>
      <c r="DA247" s="266"/>
      <c r="DB247" s="266"/>
      <c r="DC247" s="266"/>
      <c r="DD247" s="266"/>
      <c r="DE247" s="266"/>
      <c r="DF247" s="266"/>
      <c r="DG247" s="266"/>
      <c r="DH247" s="266"/>
      <c r="DI247" s="266"/>
      <c r="DJ247" s="266"/>
      <c r="DK247" s="266"/>
      <c r="DL247" s="266"/>
    </row>
    <row r="248" spans="1:116" x14ac:dyDescent="0.35">
      <c r="A248" s="266"/>
      <c r="B248" s="266"/>
      <c r="C248" s="266"/>
      <c r="D248" s="266"/>
      <c r="E248" s="266"/>
      <c r="F248" s="266"/>
      <c r="G248" s="266"/>
      <c r="H248" s="266"/>
      <c r="I248" s="266"/>
      <c r="J248" s="266"/>
      <c r="K248" s="266"/>
      <c r="L248" s="266"/>
      <c r="M248" s="266"/>
      <c r="N248" s="266"/>
      <c r="O248" s="266"/>
      <c r="P248" s="266"/>
      <c r="Q248" s="266"/>
      <c r="R248" s="266"/>
      <c r="S248" s="266"/>
      <c r="T248" s="266"/>
      <c r="U248" s="266"/>
      <c r="V248" s="266"/>
      <c r="W248" s="266"/>
      <c r="X248" s="266"/>
      <c r="Y248" s="266"/>
      <c r="Z248" s="266"/>
      <c r="AA248" s="266"/>
      <c r="AB248" s="266"/>
      <c r="AC248" s="266"/>
      <c r="AD248" s="266"/>
      <c r="AE248" s="266"/>
      <c r="AF248" s="266"/>
      <c r="AG248" s="266"/>
      <c r="AH248" s="266"/>
      <c r="AI248" s="266"/>
      <c r="AJ248" s="266"/>
      <c r="AK248" s="266"/>
      <c r="AL248" s="266"/>
      <c r="AM248" s="266"/>
      <c r="AN248" s="266"/>
      <c r="AO248" s="266"/>
      <c r="AP248" s="266"/>
      <c r="AQ248" s="266"/>
      <c r="AR248" s="266"/>
      <c r="AS248" s="266"/>
      <c r="AT248" s="266"/>
      <c r="AU248" s="266"/>
      <c r="AV248" s="266"/>
      <c r="AW248" s="266"/>
      <c r="AX248" s="266"/>
      <c r="AY248" s="266"/>
      <c r="AZ248" s="266"/>
      <c r="BA248" s="266"/>
      <c r="BB248" s="266"/>
      <c r="BC248" s="266"/>
      <c r="BD248" s="266"/>
      <c r="BE248" s="266"/>
      <c r="BF248" s="266"/>
      <c r="BG248" s="266"/>
      <c r="BH248" s="266"/>
      <c r="BI248" s="266"/>
      <c r="BJ248" s="266"/>
      <c r="BK248" s="266"/>
      <c r="BL248" s="266"/>
      <c r="BM248" s="266"/>
      <c r="BN248" s="266"/>
      <c r="BO248" s="266"/>
      <c r="BP248" s="266"/>
      <c r="BQ248" s="266"/>
      <c r="BR248" s="266"/>
      <c r="BS248" s="266"/>
      <c r="BT248" s="266"/>
      <c r="BU248" s="266"/>
      <c r="BV248" s="266"/>
      <c r="BW248" s="266"/>
      <c r="BX248" s="266"/>
      <c r="BY248" s="266"/>
      <c r="BZ248" s="266"/>
      <c r="CA248" s="266"/>
      <c r="CB248" s="266"/>
      <c r="CC248" s="266"/>
      <c r="CD248" s="266"/>
      <c r="CE248" s="266"/>
      <c r="CF248" s="266"/>
      <c r="CG248" s="266"/>
      <c r="CH248" s="266"/>
      <c r="CI248" s="266"/>
      <c r="CJ248" s="266"/>
      <c r="CK248" s="266"/>
      <c r="CL248" s="266"/>
      <c r="CM248" s="266"/>
      <c r="CN248" s="266"/>
      <c r="CO248" s="266"/>
      <c r="CP248" s="266"/>
      <c r="CQ248" s="266"/>
      <c r="CR248" s="266"/>
      <c r="CS248" s="266"/>
      <c r="CT248" s="266"/>
      <c r="CU248" s="266"/>
      <c r="CV248" s="266"/>
      <c r="CW248" s="266"/>
      <c r="CX248" s="266"/>
      <c r="CY248" s="266"/>
      <c r="CZ248" s="266"/>
      <c r="DA248" s="266"/>
      <c r="DB248" s="266"/>
      <c r="DC248" s="266"/>
      <c r="DD248" s="266"/>
      <c r="DE248" s="266"/>
      <c r="DF248" s="266"/>
      <c r="DG248" s="266"/>
      <c r="DH248" s="266"/>
      <c r="DI248" s="266"/>
      <c r="DJ248" s="266"/>
      <c r="DK248" s="266"/>
      <c r="DL248" s="266"/>
    </row>
    <row r="249" spans="1:116" x14ac:dyDescent="0.35">
      <c r="A249" s="266"/>
      <c r="B249" s="266"/>
      <c r="C249" s="266"/>
      <c r="D249" s="266"/>
      <c r="E249" s="266"/>
      <c r="F249" s="266"/>
      <c r="G249" s="266"/>
      <c r="H249" s="266"/>
      <c r="I249" s="266"/>
      <c r="J249" s="266"/>
      <c r="K249" s="266"/>
      <c r="L249" s="266"/>
      <c r="M249" s="266"/>
      <c r="N249" s="266"/>
      <c r="O249" s="266"/>
      <c r="P249" s="266"/>
      <c r="Q249" s="266"/>
      <c r="R249" s="266"/>
      <c r="S249" s="266"/>
      <c r="T249" s="266"/>
      <c r="U249" s="266"/>
      <c r="V249" s="266"/>
      <c r="W249" s="266"/>
      <c r="X249" s="266"/>
      <c r="Y249" s="266"/>
      <c r="Z249" s="266"/>
      <c r="AA249" s="266"/>
      <c r="AB249" s="266"/>
      <c r="AC249" s="266"/>
      <c r="AD249" s="266"/>
      <c r="AE249" s="266"/>
      <c r="AF249" s="266"/>
      <c r="AG249" s="266"/>
      <c r="AH249" s="266"/>
      <c r="AI249" s="266"/>
      <c r="AJ249" s="266"/>
      <c r="AK249" s="266"/>
      <c r="AL249" s="266"/>
      <c r="AM249" s="266"/>
      <c r="AN249" s="266"/>
      <c r="AO249" s="266"/>
      <c r="AP249" s="266"/>
      <c r="AQ249" s="266"/>
      <c r="AR249" s="266"/>
      <c r="AS249" s="266"/>
      <c r="AT249" s="266"/>
      <c r="AU249" s="266"/>
      <c r="AV249" s="266"/>
      <c r="AW249" s="266"/>
      <c r="AX249" s="266"/>
      <c r="AY249" s="266"/>
      <c r="AZ249" s="266"/>
      <c r="BA249" s="266"/>
      <c r="BB249" s="266"/>
      <c r="BC249" s="266"/>
      <c r="BD249" s="266"/>
      <c r="BE249" s="266"/>
      <c r="BF249" s="266"/>
      <c r="BG249" s="266"/>
      <c r="BH249" s="266"/>
      <c r="BI249" s="266"/>
      <c r="BJ249" s="266"/>
      <c r="BK249" s="266"/>
      <c r="BL249" s="266"/>
      <c r="BM249" s="266"/>
      <c r="BN249" s="266"/>
      <c r="BO249" s="266"/>
      <c r="BP249" s="266"/>
      <c r="BQ249" s="266"/>
      <c r="BR249" s="266"/>
      <c r="BS249" s="266"/>
      <c r="BT249" s="266"/>
      <c r="BU249" s="266"/>
      <c r="BV249" s="266"/>
      <c r="BW249" s="266"/>
      <c r="BX249" s="266"/>
      <c r="BY249" s="266"/>
      <c r="BZ249" s="266"/>
      <c r="CA249" s="266"/>
      <c r="CB249" s="266"/>
      <c r="CC249" s="266"/>
      <c r="CD249" s="266"/>
      <c r="CE249" s="266"/>
      <c r="CF249" s="266"/>
      <c r="CG249" s="266"/>
      <c r="CH249" s="266"/>
      <c r="CI249" s="266"/>
      <c r="CJ249" s="266"/>
      <c r="CK249" s="266"/>
      <c r="CL249" s="266"/>
      <c r="CM249" s="266"/>
      <c r="CN249" s="266"/>
      <c r="CO249" s="266"/>
      <c r="CP249" s="266"/>
      <c r="CQ249" s="266"/>
      <c r="CR249" s="266"/>
      <c r="CS249" s="266"/>
      <c r="CT249" s="266"/>
      <c r="CU249" s="266"/>
      <c r="CV249" s="266"/>
      <c r="CW249" s="266"/>
      <c r="CX249" s="266"/>
      <c r="CY249" s="266"/>
      <c r="CZ249" s="266"/>
      <c r="DA249" s="266"/>
      <c r="DB249" s="266"/>
      <c r="DC249" s="266"/>
      <c r="DD249" s="266"/>
      <c r="DE249" s="266"/>
      <c r="DF249" s="266"/>
      <c r="DG249" s="266"/>
      <c r="DH249" s="266"/>
      <c r="DI249" s="266"/>
      <c r="DJ249" s="266"/>
      <c r="DK249" s="266"/>
      <c r="DL249" s="266"/>
    </row>
    <row r="250" spans="1:116" x14ac:dyDescent="0.35">
      <c r="A250" s="266"/>
      <c r="B250" s="266"/>
      <c r="C250" s="266"/>
      <c r="D250" s="266"/>
      <c r="E250" s="266"/>
      <c r="F250" s="266"/>
      <c r="G250" s="266"/>
      <c r="H250" s="266"/>
      <c r="I250" s="266"/>
      <c r="J250" s="266"/>
      <c r="K250" s="266"/>
      <c r="L250" s="266"/>
      <c r="M250" s="266"/>
      <c r="N250" s="266"/>
      <c r="O250" s="266"/>
      <c r="P250" s="266"/>
      <c r="Q250" s="266"/>
      <c r="R250" s="266"/>
      <c r="S250" s="266"/>
      <c r="T250" s="266"/>
      <c r="U250" s="266"/>
      <c r="V250" s="266"/>
      <c r="W250" s="266"/>
      <c r="X250" s="266"/>
      <c r="Y250" s="266"/>
      <c r="Z250" s="266"/>
      <c r="AA250" s="266"/>
      <c r="AB250" s="266"/>
      <c r="AC250" s="266"/>
      <c r="AD250" s="266"/>
      <c r="AE250" s="266"/>
      <c r="AF250" s="266"/>
      <c r="AG250" s="266"/>
      <c r="AH250" s="266"/>
      <c r="AI250" s="266"/>
      <c r="AJ250" s="266"/>
      <c r="AK250" s="266"/>
      <c r="AL250" s="266"/>
      <c r="AM250" s="266"/>
      <c r="AN250" s="266"/>
      <c r="AO250" s="266"/>
      <c r="AP250" s="266"/>
      <c r="AQ250" s="266"/>
      <c r="AR250" s="266"/>
      <c r="AS250" s="266"/>
      <c r="AT250" s="266"/>
      <c r="AU250" s="266"/>
      <c r="AV250" s="266"/>
      <c r="AW250" s="266"/>
      <c r="AX250" s="266"/>
      <c r="AY250" s="266"/>
      <c r="AZ250" s="266"/>
      <c r="BA250" s="266"/>
      <c r="BB250" s="266"/>
      <c r="BC250" s="266"/>
      <c r="BD250" s="266"/>
      <c r="BE250" s="266"/>
      <c r="BF250" s="266"/>
      <c r="BG250" s="266"/>
      <c r="BH250" s="266"/>
      <c r="BI250" s="266"/>
      <c r="BJ250" s="266"/>
      <c r="BK250" s="266"/>
      <c r="BL250" s="266"/>
      <c r="BM250" s="266"/>
      <c r="BN250" s="266"/>
      <c r="BO250" s="266"/>
      <c r="BP250" s="266"/>
      <c r="BQ250" s="266"/>
      <c r="BR250" s="266"/>
      <c r="BS250" s="266"/>
      <c r="BT250" s="266"/>
      <c r="BU250" s="266"/>
      <c r="BV250" s="266"/>
      <c r="BW250" s="266"/>
      <c r="BX250" s="266"/>
      <c r="BY250" s="266"/>
      <c r="BZ250" s="266"/>
      <c r="CA250" s="266"/>
      <c r="CB250" s="266"/>
      <c r="CC250" s="266"/>
      <c r="CD250" s="266"/>
      <c r="CE250" s="266"/>
      <c r="CF250" s="266"/>
      <c r="CG250" s="266"/>
      <c r="CH250" s="266"/>
      <c r="CI250" s="266"/>
      <c r="CJ250" s="266"/>
      <c r="CK250" s="266"/>
      <c r="CL250" s="266"/>
      <c r="CM250" s="266"/>
      <c r="CN250" s="266"/>
      <c r="CO250" s="266"/>
      <c r="CP250" s="266"/>
      <c r="CQ250" s="266"/>
      <c r="CR250" s="266"/>
      <c r="CS250" s="266"/>
      <c r="CT250" s="266"/>
      <c r="CU250" s="266"/>
      <c r="CV250" s="266"/>
      <c r="CW250" s="266"/>
      <c r="CX250" s="266"/>
      <c r="CY250" s="266"/>
      <c r="CZ250" s="266"/>
      <c r="DA250" s="266"/>
      <c r="DB250" s="266"/>
      <c r="DC250" s="266"/>
      <c r="DD250" s="266"/>
      <c r="DE250" s="266"/>
      <c r="DF250" s="266"/>
      <c r="DG250" s="266"/>
      <c r="DH250" s="266"/>
      <c r="DI250" s="266"/>
      <c r="DJ250" s="266"/>
      <c r="DK250" s="266"/>
      <c r="DL250" s="266"/>
    </row>
    <row r="251" spans="1:116" x14ac:dyDescent="0.35">
      <c r="A251" s="266"/>
      <c r="B251" s="266"/>
      <c r="C251" s="266"/>
      <c r="D251" s="266"/>
      <c r="E251" s="266"/>
      <c r="F251" s="266"/>
      <c r="G251" s="266"/>
      <c r="H251" s="266"/>
      <c r="I251" s="266"/>
      <c r="J251" s="266"/>
      <c r="K251" s="266"/>
      <c r="L251" s="266"/>
      <c r="M251" s="266"/>
      <c r="N251" s="266"/>
      <c r="O251" s="266"/>
      <c r="P251" s="266"/>
      <c r="Q251" s="266"/>
      <c r="R251" s="266"/>
      <c r="S251" s="266"/>
      <c r="T251" s="266"/>
      <c r="U251" s="266"/>
      <c r="V251" s="266"/>
      <c r="W251" s="266"/>
      <c r="X251" s="266"/>
      <c r="Y251" s="266"/>
      <c r="Z251" s="266"/>
      <c r="AA251" s="266"/>
      <c r="AB251" s="266"/>
      <c r="AC251" s="266"/>
      <c r="AD251" s="266"/>
      <c r="AE251" s="266"/>
      <c r="AF251" s="266"/>
      <c r="AG251" s="266"/>
      <c r="AH251" s="266"/>
      <c r="AI251" s="266"/>
      <c r="AJ251" s="266"/>
      <c r="AK251" s="266"/>
      <c r="AL251" s="266"/>
      <c r="AM251" s="266"/>
      <c r="AN251" s="266"/>
      <c r="AO251" s="266"/>
      <c r="AP251" s="266"/>
      <c r="AQ251" s="266"/>
      <c r="AR251" s="266"/>
      <c r="AS251" s="266"/>
      <c r="AT251" s="266"/>
      <c r="AU251" s="266"/>
      <c r="AV251" s="266"/>
      <c r="AW251" s="266"/>
      <c r="AX251" s="266"/>
      <c r="AY251" s="266"/>
      <c r="AZ251" s="266"/>
      <c r="BA251" s="266"/>
      <c r="BB251" s="266"/>
      <c r="BC251" s="266"/>
      <c r="BD251" s="266"/>
      <c r="BE251" s="266"/>
      <c r="BF251" s="266"/>
      <c r="BG251" s="266"/>
      <c r="BH251" s="266"/>
      <c r="BI251" s="266"/>
      <c r="BJ251" s="266"/>
      <c r="BK251" s="266"/>
      <c r="BL251" s="266"/>
      <c r="BM251" s="266"/>
      <c r="BN251" s="266"/>
      <c r="BO251" s="266"/>
      <c r="BP251" s="266"/>
      <c r="BQ251" s="266"/>
      <c r="BR251" s="266"/>
      <c r="BS251" s="266"/>
      <c r="BT251" s="266"/>
      <c r="BU251" s="266"/>
      <c r="BV251" s="266"/>
      <c r="BW251" s="266"/>
      <c r="BX251" s="266"/>
      <c r="BY251" s="266"/>
      <c r="BZ251" s="266"/>
      <c r="CA251" s="266"/>
      <c r="CB251" s="266"/>
      <c r="CC251" s="266"/>
      <c r="CD251" s="266"/>
      <c r="CE251" s="266"/>
      <c r="CF251" s="266"/>
      <c r="CG251" s="266"/>
      <c r="CH251" s="266"/>
      <c r="CI251" s="266"/>
      <c r="CJ251" s="266"/>
      <c r="CK251" s="266"/>
      <c r="CL251" s="266"/>
      <c r="CM251" s="266"/>
      <c r="CN251" s="266"/>
      <c r="CO251" s="266"/>
      <c r="CP251" s="266"/>
      <c r="CQ251" s="266"/>
      <c r="CR251" s="266"/>
      <c r="CS251" s="266"/>
      <c r="CT251" s="266"/>
      <c r="CU251" s="266"/>
      <c r="CV251" s="266"/>
      <c r="CW251" s="266"/>
      <c r="CX251" s="266"/>
      <c r="CY251" s="266"/>
      <c r="CZ251" s="266"/>
      <c r="DA251" s="266"/>
      <c r="DB251" s="266"/>
      <c r="DC251" s="266"/>
      <c r="DD251" s="266"/>
      <c r="DE251" s="266"/>
      <c r="DF251" s="266"/>
      <c r="DG251" s="266"/>
      <c r="DH251" s="266"/>
      <c r="DI251" s="266"/>
      <c r="DJ251" s="266"/>
      <c r="DK251" s="266"/>
      <c r="DL251" s="266"/>
    </row>
    <row r="252" spans="1:116" x14ac:dyDescent="0.35">
      <c r="A252" s="266"/>
      <c r="B252" s="266"/>
      <c r="C252" s="266"/>
      <c r="D252" s="266"/>
      <c r="E252" s="266"/>
      <c r="F252" s="266"/>
      <c r="G252" s="266"/>
      <c r="H252" s="266"/>
      <c r="I252" s="266"/>
      <c r="J252" s="266"/>
      <c r="K252" s="266"/>
      <c r="L252" s="266"/>
      <c r="M252" s="266"/>
      <c r="N252" s="266"/>
      <c r="O252" s="266"/>
      <c r="P252" s="266"/>
      <c r="Q252" s="266"/>
      <c r="R252" s="266"/>
      <c r="S252" s="266"/>
      <c r="T252" s="266"/>
      <c r="U252" s="266"/>
      <c r="V252" s="266"/>
      <c r="W252" s="266"/>
      <c r="X252" s="266"/>
      <c r="Y252" s="266"/>
      <c r="Z252" s="266"/>
      <c r="AA252" s="266"/>
      <c r="AB252" s="266"/>
      <c r="AC252" s="266"/>
      <c r="AD252" s="266"/>
      <c r="AE252" s="266"/>
      <c r="AF252" s="266"/>
      <c r="AG252" s="266"/>
      <c r="AH252" s="266"/>
      <c r="AI252" s="266"/>
      <c r="AJ252" s="266"/>
      <c r="AK252" s="266"/>
      <c r="AL252" s="266"/>
      <c r="AM252" s="266"/>
      <c r="AN252" s="266"/>
      <c r="AO252" s="266"/>
      <c r="AP252" s="266"/>
      <c r="AQ252" s="266"/>
      <c r="AR252" s="266"/>
      <c r="AS252" s="266"/>
      <c r="AT252" s="266"/>
      <c r="AU252" s="266"/>
      <c r="AV252" s="266"/>
      <c r="AW252" s="266"/>
      <c r="AX252" s="266"/>
      <c r="AY252" s="266"/>
      <c r="AZ252" s="266"/>
      <c r="BA252" s="266"/>
      <c r="BB252" s="266"/>
      <c r="BC252" s="266"/>
      <c r="BD252" s="266"/>
      <c r="BE252" s="266"/>
      <c r="BF252" s="266"/>
      <c r="BG252" s="266"/>
      <c r="BH252" s="266"/>
      <c r="BI252" s="266"/>
      <c r="BJ252" s="266"/>
      <c r="BK252" s="266"/>
      <c r="BL252" s="266"/>
      <c r="BM252" s="266"/>
      <c r="BN252" s="266"/>
      <c r="BO252" s="266"/>
      <c r="BP252" s="266"/>
      <c r="BQ252" s="266"/>
      <c r="BR252" s="266"/>
      <c r="BS252" s="266"/>
      <c r="BT252" s="266"/>
      <c r="BU252" s="266"/>
      <c r="BV252" s="266"/>
      <c r="BW252" s="266"/>
      <c r="BX252" s="266"/>
      <c r="BY252" s="266"/>
      <c r="BZ252" s="266"/>
      <c r="CA252" s="266"/>
      <c r="CB252" s="266"/>
      <c r="CC252" s="266"/>
      <c r="CD252" s="266"/>
      <c r="CE252" s="266"/>
      <c r="CF252" s="266"/>
      <c r="CG252" s="266"/>
      <c r="CH252" s="266"/>
      <c r="CI252" s="266"/>
      <c r="CJ252" s="266"/>
      <c r="CK252" s="266"/>
      <c r="CL252" s="266"/>
      <c r="CM252" s="266"/>
      <c r="CN252" s="266"/>
      <c r="CO252" s="266"/>
      <c r="CP252" s="266"/>
      <c r="CQ252" s="266"/>
      <c r="CR252" s="266"/>
      <c r="CS252" s="266"/>
      <c r="CT252" s="266"/>
      <c r="CU252" s="266"/>
      <c r="CV252" s="266"/>
      <c r="CW252" s="266"/>
      <c r="CX252" s="266"/>
      <c r="CY252" s="266"/>
      <c r="CZ252" s="266"/>
      <c r="DA252" s="266"/>
      <c r="DB252" s="266"/>
      <c r="DC252" s="266"/>
      <c r="DD252" s="266"/>
      <c r="DE252" s="266"/>
      <c r="DF252" s="266"/>
      <c r="DG252" s="266"/>
      <c r="DH252" s="266"/>
      <c r="DI252" s="266"/>
      <c r="DJ252" s="266"/>
      <c r="DK252" s="266"/>
      <c r="DL252" s="266"/>
    </row>
    <row r="253" spans="1:116" x14ac:dyDescent="0.35">
      <c r="A253" s="266"/>
      <c r="B253" s="266"/>
      <c r="C253" s="266"/>
      <c r="D253" s="266"/>
      <c r="E253" s="266"/>
      <c r="F253" s="266"/>
      <c r="G253" s="266"/>
      <c r="H253" s="266"/>
      <c r="I253" s="266"/>
      <c r="J253" s="266"/>
      <c r="K253" s="266"/>
      <c r="L253" s="266"/>
      <c r="M253" s="266"/>
      <c r="N253" s="266"/>
      <c r="O253" s="266"/>
      <c r="P253" s="266"/>
      <c r="Q253" s="266"/>
      <c r="R253" s="266"/>
      <c r="S253" s="266"/>
      <c r="T253" s="266"/>
      <c r="U253" s="266"/>
      <c r="V253" s="266"/>
      <c r="W253" s="266"/>
      <c r="X253" s="266"/>
      <c r="Y253" s="266"/>
      <c r="Z253" s="266"/>
      <c r="AA253" s="266"/>
      <c r="AB253" s="266"/>
      <c r="AC253" s="266"/>
      <c r="AD253" s="266"/>
      <c r="AE253" s="266"/>
      <c r="AF253" s="266"/>
      <c r="AG253" s="266"/>
      <c r="AH253" s="266"/>
      <c r="AI253" s="266"/>
      <c r="AJ253" s="266"/>
      <c r="AK253" s="266"/>
      <c r="AL253" s="266"/>
      <c r="AM253" s="266"/>
      <c r="AN253" s="266"/>
      <c r="AO253" s="266"/>
      <c r="AP253" s="266"/>
      <c r="AQ253" s="266"/>
      <c r="AR253" s="266"/>
      <c r="AS253" s="266"/>
      <c r="AT253" s="266"/>
      <c r="AU253" s="266"/>
      <c r="AV253" s="266"/>
      <c r="AW253" s="266"/>
      <c r="AX253" s="266"/>
      <c r="AY253" s="266"/>
      <c r="AZ253" s="266"/>
      <c r="BA253" s="266"/>
      <c r="BB253" s="266"/>
      <c r="BC253" s="266"/>
      <c r="BD253" s="266"/>
      <c r="BE253" s="266"/>
      <c r="BF253" s="266"/>
      <c r="BG253" s="266"/>
      <c r="BH253" s="266"/>
      <c r="BI253" s="266"/>
      <c r="BJ253" s="266"/>
      <c r="BK253" s="266"/>
      <c r="BL253" s="266"/>
      <c r="BM253" s="266"/>
      <c r="BN253" s="266"/>
      <c r="BO253" s="266"/>
      <c r="BP253" s="266"/>
      <c r="BQ253" s="266"/>
      <c r="BR253" s="266"/>
      <c r="BS253" s="266"/>
      <c r="BT253" s="266"/>
      <c r="BU253" s="266"/>
      <c r="BV253" s="266"/>
      <c r="BW253" s="266"/>
      <c r="BX253" s="266"/>
      <c r="BY253" s="266"/>
      <c r="BZ253" s="266"/>
      <c r="CA253" s="266"/>
      <c r="CB253" s="266"/>
      <c r="CC253" s="266"/>
      <c r="CD253" s="266"/>
      <c r="CE253" s="266"/>
      <c r="CF253" s="266"/>
      <c r="CG253" s="266"/>
      <c r="CH253" s="266"/>
      <c r="CI253" s="266"/>
      <c r="CJ253" s="266"/>
      <c r="CK253" s="266"/>
      <c r="CL253" s="266"/>
      <c r="CM253" s="266"/>
      <c r="CN253" s="266"/>
      <c r="CO253" s="266"/>
      <c r="CP253" s="266"/>
      <c r="CQ253" s="266"/>
      <c r="CR253" s="266"/>
      <c r="CS253" s="266"/>
      <c r="CT253" s="266"/>
      <c r="CU253" s="266"/>
      <c r="CV253" s="266"/>
      <c r="CW253" s="266"/>
      <c r="CX253" s="266"/>
      <c r="CY253" s="266"/>
      <c r="CZ253" s="266"/>
      <c r="DA253" s="266"/>
      <c r="DB253" s="266"/>
      <c r="DC253" s="266"/>
      <c r="DD253" s="266"/>
      <c r="DE253" s="266"/>
      <c r="DF253" s="266"/>
      <c r="DG253" s="266"/>
      <c r="DH253" s="266"/>
      <c r="DI253" s="266"/>
      <c r="DJ253" s="266"/>
      <c r="DK253" s="266"/>
      <c r="DL253" s="266"/>
    </row>
    <row r="254" spans="1:116" x14ac:dyDescent="0.35">
      <c r="A254" s="266"/>
      <c r="B254" s="266"/>
      <c r="C254" s="266"/>
      <c r="D254" s="266"/>
      <c r="E254" s="266"/>
      <c r="F254" s="266"/>
      <c r="G254" s="266"/>
      <c r="H254" s="266"/>
      <c r="I254" s="266"/>
      <c r="J254" s="266"/>
      <c r="K254" s="266"/>
      <c r="L254" s="266"/>
      <c r="M254" s="266"/>
      <c r="N254" s="266"/>
      <c r="O254" s="266"/>
      <c r="P254" s="266"/>
      <c r="Q254" s="266"/>
      <c r="R254" s="266"/>
      <c r="S254" s="266"/>
      <c r="T254" s="266"/>
      <c r="U254" s="266"/>
      <c r="V254" s="266"/>
      <c r="W254" s="266"/>
      <c r="X254" s="266"/>
      <c r="Y254" s="266"/>
      <c r="Z254" s="266"/>
      <c r="AA254" s="266"/>
      <c r="AB254" s="266"/>
      <c r="AC254" s="266"/>
      <c r="AD254" s="266"/>
      <c r="AE254" s="266"/>
      <c r="AF254" s="266"/>
      <c r="AG254" s="266"/>
      <c r="AH254" s="266"/>
      <c r="AI254" s="266"/>
      <c r="AJ254" s="266"/>
      <c r="AK254" s="266"/>
      <c r="AL254" s="266"/>
      <c r="AM254" s="266"/>
      <c r="AN254" s="266"/>
      <c r="AO254" s="266"/>
      <c r="AP254" s="266"/>
      <c r="AQ254" s="266"/>
      <c r="AR254" s="266"/>
      <c r="AS254" s="266"/>
      <c r="AT254" s="266"/>
      <c r="AU254" s="266"/>
      <c r="AV254" s="266"/>
      <c r="AW254" s="266"/>
      <c r="AX254" s="266"/>
      <c r="AY254" s="266"/>
      <c r="AZ254" s="266"/>
      <c r="BA254" s="266"/>
      <c r="BB254" s="266"/>
      <c r="BC254" s="266"/>
      <c r="BD254" s="266"/>
      <c r="BE254" s="266"/>
      <c r="BF254" s="266"/>
      <c r="BG254" s="266"/>
      <c r="BH254" s="266"/>
      <c r="BI254" s="266"/>
      <c r="BJ254" s="266"/>
      <c r="BK254" s="266"/>
      <c r="BL254" s="266"/>
      <c r="BM254" s="266"/>
      <c r="BN254" s="266"/>
      <c r="BO254" s="266"/>
      <c r="BP254" s="266"/>
      <c r="BQ254" s="266"/>
      <c r="BR254" s="266"/>
      <c r="BS254" s="266"/>
      <c r="BT254" s="266"/>
      <c r="BU254" s="266"/>
      <c r="BV254" s="266"/>
      <c r="BW254" s="266"/>
      <c r="BX254" s="266"/>
      <c r="BY254" s="266"/>
      <c r="BZ254" s="266"/>
      <c r="CA254" s="266"/>
      <c r="CB254" s="266"/>
      <c r="CC254" s="266"/>
      <c r="CD254" s="266"/>
      <c r="CE254" s="266"/>
      <c r="CF254" s="266"/>
      <c r="CG254" s="266"/>
      <c r="CH254" s="266"/>
      <c r="CI254" s="266"/>
      <c r="CJ254" s="266"/>
      <c r="CK254" s="266"/>
      <c r="CL254" s="266"/>
      <c r="CM254" s="266"/>
      <c r="CN254" s="266"/>
      <c r="CO254" s="266"/>
      <c r="CP254" s="266"/>
      <c r="CQ254" s="266"/>
      <c r="CR254" s="266"/>
      <c r="CS254" s="266"/>
      <c r="CT254" s="266"/>
      <c r="CU254" s="266"/>
      <c r="CV254" s="266"/>
      <c r="CW254" s="266"/>
      <c r="CX254" s="266"/>
      <c r="CY254" s="266"/>
      <c r="CZ254" s="266"/>
      <c r="DA254" s="266"/>
      <c r="DB254" s="266"/>
      <c r="DC254" s="266"/>
      <c r="DD254" s="266"/>
      <c r="DE254" s="266"/>
      <c r="DF254" s="266"/>
      <c r="DG254" s="266"/>
      <c r="DH254" s="266"/>
      <c r="DI254" s="266"/>
      <c r="DJ254" s="266"/>
      <c r="DK254" s="266"/>
      <c r="DL254" s="266"/>
    </row>
    <row r="255" spans="1:116" x14ac:dyDescent="0.35">
      <c r="A255" s="266"/>
      <c r="B255" s="266"/>
      <c r="C255" s="266"/>
      <c r="D255" s="266"/>
      <c r="E255" s="266"/>
      <c r="F255" s="266"/>
      <c r="G255" s="266"/>
      <c r="H255" s="266"/>
      <c r="I255" s="266"/>
      <c r="J255" s="266"/>
      <c r="K255" s="266"/>
      <c r="L255" s="266"/>
      <c r="M255" s="266"/>
      <c r="N255" s="266"/>
      <c r="O255" s="266"/>
      <c r="P255" s="266"/>
      <c r="Q255" s="266"/>
      <c r="R255" s="266"/>
      <c r="S255" s="266"/>
      <c r="T255" s="266"/>
      <c r="U255" s="266"/>
      <c r="V255" s="266"/>
      <c r="W255" s="266"/>
      <c r="X255" s="266"/>
      <c r="Y255" s="266"/>
      <c r="Z255" s="266"/>
      <c r="AA255" s="266"/>
      <c r="AB255" s="266"/>
      <c r="AC255" s="266"/>
      <c r="AD255" s="266"/>
      <c r="AE255" s="266"/>
      <c r="AF255" s="266"/>
      <c r="AG255" s="266"/>
      <c r="AH255" s="266"/>
      <c r="AI255" s="266"/>
      <c r="AJ255" s="266"/>
      <c r="AK255" s="266"/>
      <c r="AL255" s="266"/>
      <c r="AM255" s="266"/>
      <c r="AN255" s="266"/>
      <c r="AO255" s="266"/>
      <c r="AP255" s="266"/>
      <c r="AQ255" s="266"/>
      <c r="AR255" s="266"/>
      <c r="AS255" s="266"/>
      <c r="AT255" s="266"/>
      <c r="AU255" s="266"/>
      <c r="AV255" s="266"/>
      <c r="AW255" s="266"/>
      <c r="AX255" s="266"/>
      <c r="AY255" s="266"/>
      <c r="AZ255" s="266"/>
      <c r="BA255" s="266"/>
      <c r="BB255" s="266"/>
      <c r="BC255" s="266"/>
      <c r="BD255" s="266"/>
      <c r="BE255" s="266"/>
      <c r="BF255" s="266"/>
      <c r="BG255" s="266"/>
      <c r="BH255" s="266"/>
      <c r="BI255" s="266"/>
      <c r="BJ255" s="266"/>
      <c r="BK255" s="266"/>
      <c r="BL255" s="266"/>
      <c r="BM255" s="266"/>
      <c r="BN255" s="266"/>
      <c r="BO255" s="266"/>
      <c r="BP255" s="266"/>
      <c r="BQ255" s="266"/>
      <c r="BR255" s="266"/>
      <c r="BS255" s="266"/>
      <c r="BT255" s="266"/>
      <c r="BU255" s="266"/>
      <c r="BV255" s="266"/>
      <c r="BW255" s="266"/>
      <c r="BX255" s="266"/>
      <c r="BY255" s="266"/>
      <c r="BZ255" s="266"/>
      <c r="CA255" s="266"/>
      <c r="CB255" s="266"/>
      <c r="CC255" s="266"/>
      <c r="CD255" s="266"/>
      <c r="CE255" s="266"/>
      <c r="CF255" s="266"/>
      <c r="CG255" s="266"/>
      <c r="CH255" s="266"/>
      <c r="CI255" s="266"/>
      <c r="CJ255" s="266"/>
      <c r="CK255" s="266"/>
      <c r="CL255" s="266"/>
      <c r="CM255" s="266"/>
      <c r="CN255" s="266"/>
      <c r="CO255" s="266"/>
      <c r="CP255" s="266"/>
      <c r="CQ255" s="266"/>
      <c r="CR255" s="266"/>
      <c r="CS255" s="266"/>
      <c r="CT255" s="266"/>
      <c r="CU255" s="266"/>
      <c r="CV255" s="266"/>
      <c r="CW255" s="266"/>
      <c r="CX255" s="266"/>
      <c r="CY255" s="266"/>
      <c r="CZ255" s="266"/>
      <c r="DA255" s="266"/>
      <c r="DB255" s="266"/>
      <c r="DC255" s="266"/>
      <c r="DD255" s="266"/>
      <c r="DE255" s="266"/>
      <c r="DF255" s="266"/>
      <c r="DG255" s="266"/>
      <c r="DH255" s="266"/>
      <c r="DI255" s="266"/>
      <c r="DJ255" s="266"/>
      <c r="DK255" s="266"/>
      <c r="DL255" s="266"/>
    </row>
    <row r="256" spans="1:116" x14ac:dyDescent="0.35">
      <c r="A256" s="266"/>
      <c r="B256" s="266"/>
      <c r="C256" s="266"/>
      <c r="D256" s="266"/>
      <c r="E256" s="266"/>
      <c r="F256" s="266"/>
      <c r="G256" s="266"/>
      <c r="H256" s="266"/>
      <c r="I256" s="266"/>
      <c r="J256" s="266"/>
      <c r="K256" s="266"/>
      <c r="L256" s="266"/>
      <c r="M256" s="266"/>
      <c r="N256" s="266"/>
      <c r="O256" s="266"/>
      <c r="P256" s="266"/>
      <c r="Q256" s="266"/>
      <c r="R256" s="266"/>
      <c r="S256" s="266"/>
      <c r="T256" s="266"/>
      <c r="U256" s="266"/>
      <c r="V256" s="266"/>
      <c r="W256" s="266"/>
      <c r="X256" s="266"/>
      <c r="Y256" s="266"/>
      <c r="Z256" s="266"/>
      <c r="AA256" s="266"/>
      <c r="AB256" s="266"/>
      <c r="AC256" s="266"/>
      <c r="AD256" s="266"/>
      <c r="AE256" s="266"/>
      <c r="AF256" s="266"/>
      <c r="AG256" s="266"/>
      <c r="AH256" s="266"/>
      <c r="AI256" s="266"/>
      <c r="AJ256" s="266"/>
      <c r="AK256" s="266"/>
      <c r="AL256" s="266"/>
      <c r="AM256" s="266"/>
      <c r="AN256" s="266"/>
      <c r="AO256" s="266"/>
      <c r="AP256" s="266"/>
      <c r="AQ256" s="266"/>
      <c r="AR256" s="266"/>
      <c r="AS256" s="266"/>
      <c r="AT256" s="266"/>
      <c r="AU256" s="266"/>
      <c r="AV256" s="266"/>
      <c r="AW256" s="266"/>
      <c r="AX256" s="266"/>
      <c r="AY256" s="266"/>
      <c r="AZ256" s="266"/>
      <c r="BA256" s="266"/>
      <c r="BB256" s="266"/>
      <c r="BC256" s="266"/>
      <c r="BD256" s="266"/>
      <c r="BE256" s="266"/>
      <c r="BF256" s="266"/>
      <c r="BG256" s="266"/>
      <c r="BH256" s="266"/>
      <c r="BI256" s="266"/>
      <c r="BJ256" s="266"/>
      <c r="BK256" s="266"/>
      <c r="BL256" s="266"/>
      <c r="BM256" s="266"/>
      <c r="BN256" s="266"/>
      <c r="BO256" s="266"/>
      <c r="BP256" s="266"/>
      <c r="BQ256" s="266"/>
      <c r="BR256" s="266"/>
      <c r="BS256" s="266"/>
      <c r="BT256" s="266"/>
      <c r="BU256" s="266"/>
      <c r="BV256" s="266"/>
      <c r="BW256" s="266"/>
      <c r="BX256" s="266"/>
      <c r="BY256" s="266"/>
      <c r="BZ256" s="266"/>
      <c r="CA256" s="266"/>
      <c r="CB256" s="266"/>
      <c r="CC256" s="266"/>
      <c r="CD256" s="266"/>
      <c r="CE256" s="266"/>
      <c r="CF256" s="266"/>
      <c r="CG256" s="266"/>
      <c r="CH256" s="266"/>
      <c r="CI256" s="266"/>
      <c r="CJ256" s="266"/>
      <c r="CK256" s="266"/>
      <c r="CL256" s="266"/>
      <c r="CM256" s="266"/>
      <c r="CN256" s="266"/>
      <c r="CO256" s="266"/>
      <c r="CP256" s="266"/>
      <c r="CQ256" s="266"/>
      <c r="CR256" s="266"/>
      <c r="CS256" s="266"/>
      <c r="CT256" s="266"/>
      <c r="CU256" s="266"/>
      <c r="CV256" s="266"/>
      <c r="CW256" s="266"/>
      <c r="CX256" s="266"/>
      <c r="CY256" s="266"/>
      <c r="CZ256" s="266"/>
      <c r="DA256" s="266"/>
      <c r="DB256" s="266"/>
      <c r="DC256" s="266"/>
      <c r="DD256" s="266"/>
      <c r="DE256" s="266"/>
      <c r="DF256" s="266"/>
      <c r="DG256" s="266"/>
      <c r="DH256" s="266"/>
      <c r="DI256" s="266"/>
      <c r="DJ256" s="266"/>
      <c r="DK256" s="266"/>
      <c r="DL256" s="266"/>
    </row>
    <row r="257" spans="1:116" x14ac:dyDescent="0.35">
      <c r="A257" s="266"/>
      <c r="B257" s="266"/>
      <c r="C257" s="266"/>
      <c r="D257" s="266"/>
      <c r="E257" s="266"/>
      <c r="F257" s="266"/>
      <c r="G257" s="266"/>
      <c r="H257" s="266"/>
      <c r="I257" s="266"/>
      <c r="J257" s="266"/>
      <c r="K257" s="266"/>
      <c r="L257" s="266"/>
      <c r="M257" s="266"/>
      <c r="N257" s="266"/>
      <c r="O257" s="266"/>
      <c r="P257" s="266"/>
      <c r="Q257" s="266"/>
      <c r="R257" s="266"/>
      <c r="S257" s="266"/>
      <c r="T257" s="266"/>
      <c r="U257" s="266"/>
      <c r="V257" s="266"/>
      <c r="W257" s="266"/>
      <c r="X257" s="266"/>
      <c r="Y257" s="266"/>
      <c r="Z257" s="266"/>
      <c r="AA257" s="266"/>
      <c r="AB257" s="266"/>
      <c r="AC257" s="266"/>
      <c r="AD257" s="266"/>
      <c r="AE257" s="266"/>
      <c r="AF257" s="266"/>
      <c r="AG257" s="266"/>
      <c r="AH257" s="266"/>
      <c r="AI257" s="266"/>
      <c r="AJ257" s="266"/>
      <c r="AK257" s="266"/>
      <c r="AL257" s="266"/>
      <c r="AM257" s="266"/>
      <c r="AN257" s="266"/>
      <c r="AO257" s="266"/>
      <c r="AP257" s="266"/>
      <c r="AQ257" s="266"/>
      <c r="AR257" s="266"/>
      <c r="AS257" s="266"/>
      <c r="AT257" s="266"/>
      <c r="AU257" s="266"/>
      <c r="AV257" s="266"/>
      <c r="AW257" s="266"/>
      <c r="AX257" s="266"/>
      <c r="AY257" s="266"/>
      <c r="AZ257" s="266"/>
      <c r="BA257" s="266"/>
      <c r="BB257" s="266"/>
      <c r="BC257" s="266"/>
      <c r="BD257" s="266"/>
      <c r="BE257" s="266"/>
      <c r="BF257" s="266"/>
      <c r="BG257" s="266"/>
      <c r="BH257" s="266"/>
      <c r="BI257" s="266"/>
      <c r="BJ257" s="266"/>
      <c r="BK257" s="266"/>
      <c r="BL257" s="266"/>
      <c r="BM257" s="266"/>
      <c r="BN257" s="266"/>
      <c r="BO257" s="266"/>
      <c r="BP257" s="266"/>
      <c r="BQ257" s="266"/>
      <c r="BR257" s="266"/>
      <c r="BS257" s="266"/>
      <c r="BT257" s="266"/>
      <c r="BU257" s="266"/>
      <c r="BV257" s="266"/>
      <c r="BW257" s="266"/>
      <c r="BX257" s="266"/>
      <c r="BY257" s="266"/>
      <c r="BZ257" s="266"/>
      <c r="CA257" s="266"/>
      <c r="CB257" s="266"/>
      <c r="CC257" s="266"/>
      <c r="CD257" s="266"/>
      <c r="CE257" s="266"/>
      <c r="CF257" s="266"/>
      <c r="CG257" s="266"/>
      <c r="CH257" s="266"/>
      <c r="CI257" s="266"/>
      <c r="CJ257" s="266"/>
      <c r="CK257" s="266"/>
      <c r="CL257" s="266"/>
      <c r="CM257" s="266"/>
      <c r="CN257" s="266"/>
      <c r="CO257" s="266"/>
      <c r="CP257" s="266"/>
      <c r="CQ257" s="266"/>
      <c r="CR257" s="266"/>
      <c r="CS257" s="266"/>
      <c r="CT257" s="266"/>
      <c r="CU257" s="266"/>
      <c r="CV257" s="266"/>
      <c r="CW257" s="266"/>
      <c r="CX257" s="266"/>
      <c r="CY257" s="266"/>
      <c r="CZ257" s="266"/>
      <c r="DA257" s="266"/>
      <c r="DB257" s="266"/>
      <c r="DC257" s="266"/>
      <c r="DD257" s="266"/>
      <c r="DE257" s="266"/>
      <c r="DF257" s="266"/>
      <c r="DG257" s="266"/>
      <c r="DH257" s="266"/>
      <c r="DI257" s="266"/>
      <c r="DJ257" s="266"/>
      <c r="DK257" s="266"/>
      <c r="DL257" s="266"/>
    </row>
    <row r="258" spans="1:116" x14ac:dyDescent="0.35">
      <c r="A258" s="266"/>
      <c r="B258" s="266"/>
      <c r="C258" s="266"/>
      <c r="D258" s="266"/>
      <c r="E258" s="266"/>
      <c r="F258" s="266"/>
      <c r="G258" s="266"/>
      <c r="H258" s="266"/>
      <c r="I258" s="266"/>
      <c r="J258" s="266"/>
      <c r="K258" s="266"/>
      <c r="L258" s="266"/>
      <c r="M258" s="266"/>
      <c r="N258" s="266"/>
      <c r="O258" s="266"/>
      <c r="P258" s="266"/>
      <c r="Q258" s="266"/>
      <c r="R258" s="266"/>
      <c r="S258" s="266"/>
      <c r="T258" s="266"/>
      <c r="U258" s="266"/>
      <c r="V258" s="266"/>
      <c r="W258" s="266"/>
      <c r="X258" s="266"/>
      <c r="Y258" s="266"/>
      <c r="Z258" s="266"/>
      <c r="AA258" s="266"/>
      <c r="AB258" s="266"/>
      <c r="AC258" s="266"/>
      <c r="AD258" s="266"/>
      <c r="AE258" s="266"/>
      <c r="AF258" s="266"/>
      <c r="AG258" s="266"/>
      <c r="AH258" s="266"/>
      <c r="AI258" s="266"/>
      <c r="AJ258" s="266"/>
      <c r="AK258" s="266"/>
      <c r="AL258" s="266"/>
      <c r="AM258" s="266"/>
      <c r="AN258" s="266"/>
      <c r="AO258" s="266"/>
      <c r="AP258" s="266"/>
      <c r="AQ258" s="266"/>
      <c r="AR258" s="266"/>
      <c r="AS258" s="266"/>
      <c r="AT258" s="266"/>
      <c r="AU258" s="266"/>
      <c r="AV258" s="266"/>
      <c r="AW258" s="266"/>
      <c r="AX258" s="266"/>
      <c r="AY258" s="266"/>
      <c r="AZ258" s="266"/>
      <c r="BA258" s="266"/>
      <c r="BB258" s="266"/>
      <c r="BC258" s="266"/>
      <c r="BD258" s="266"/>
      <c r="BE258" s="266"/>
      <c r="BF258" s="266"/>
      <c r="BG258" s="266"/>
      <c r="BH258" s="266"/>
      <c r="BI258" s="266"/>
      <c r="BJ258" s="266"/>
      <c r="BK258" s="266"/>
      <c r="BL258" s="266"/>
      <c r="BM258" s="266"/>
      <c r="BN258" s="266"/>
      <c r="BO258" s="266"/>
      <c r="BP258" s="266"/>
      <c r="BQ258" s="266"/>
      <c r="BR258" s="266"/>
      <c r="BS258" s="266"/>
      <c r="BT258" s="266"/>
      <c r="BU258" s="266"/>
      <c r="BV258" s="266"/>
      <c r="BW258" s="266"/>
      <c r="BX258" s="266"/>
      <c r="BY258" s="266"/>
      <c r="BZ258" s="266"/>
      <c r="CA258" s="266"/>
      <c r="CB258" s="266"/>
      <c r="CC258" s="266"/>
      <c r="CD258" s="266"/>
      <c r="CE258" s="266"/>
      <c r="CF258" s="266"/>
      <c r="CG258" s="266"/>
      <c r="CH258" s="266"/>
      <c r="CI258" s="266"/>
      <c r="CJ258" s="266"/>
      <c r="CK258" s="266"/>
      <c r="CL258" s="266"/>
      <c r="CM258" s="266"/>
      <c r="CN258" s="266"/>
      <c r="CO258" s="266"/>
      <c r="CP258" s="266"/>
      <c r="CQ258" s="266"/>
      <c r="CR258" s="266"/>
      <c r="CS258" s="266"/>
      <c r="CT258" s="266"/>
      <c r="CU258" s="266"/>
      <c r="CV258" s="266"/>
      <c r="CW258" s="266"/>
      <c r="CX258" s="266"/>
      <c r="CY258" s="266"/>
      <c r="CZ258" s="266"/>
      <c r="DA258" s="266"/>
      <c r="DB258" s="266"/>
      <c r="DC258" s="266"/>
      <c r="DD258" s="266"/>
      <c r="DE258" s="266"/>
      <c r="DF258" s="266"/>
      <c r="DG258" s="266"/>
      <c r="DH258" s="266"/>
      <c r="DI258" s="266"/>
      <c r="DJ258" s="266"/>
      <c r="DK258" s="266"/>
      <c r="DL258" s="266"/>
    </row>
    <row r="259" spans="1:116" x14ac:dyDescent="0.35">
      <c r="A259" s="266"/>
      <c r="B259" s="266"/>
      <c r="C259" s="266"/>
      <c r="D259" s="266"/>
      <c r="E259" s="266"/>
      <c r="F259" s="266"/>
      <c r="G259" s="266"/>
      <c r="H259" s="266"/>
      <c r="I259" s="266"/>
      <c r="J259" s="266"/>
      <c r="K259" s="266"/>
      <c r="L259" s="266"/>
      <c r="M259" s="266"/>
      <c r="N259" s="266"/>
      <c r="O259" s="266"/>
      <c r="P259" s="266"/>
      <c r="Q259" s="266"/>
      <c r="R259" s="266"/>
      <c r="S259" s="266"/>
      <c r="T259" s="266"/>
      <c r="U259" s="266"/>
      <c r="V259" s="266"/>
      <c r="W259" s="266"/>
      <c r="X259" s="266"/>
      <c r="Y259" s="266"/>
      <c r="Z259" s="266"/>
      <c r="AA259" s="266"/>
      <c r="AB259" s="266"/>
      <c r="AC259" s="266"/>
      <c r="AD259" s="266"/>
      <c r="AE259" s="266"/>
      <c r="AF259" s="266"/>
      <c r="AG259" s="266"/>
      <c r="AH259" s="266"/>
      <c r="AI259" s="266"/>
      <c r="AJ259" s="266"/>
      <c r="AK259" s="266"/>
      <c r="AL259" s="266"/>
      <c r="AM259" s="266"/>
      <c r="AN259" s="266"/>
      <c r="AO259" s="266"/>
      <c r="AP259" s="266"/>
      <c r="AQ259" s="266"/>
      <c r="AR259" s="266"/>
      <c r="AS259" s="266"/>
      <c r="AT259" s="266"/>
      <c r="AU259" s="266"/>
      <c r="AV259" s="266"/>
      <c r="AW259" s="266"/>
      <c r="AX259" s="266"/>
      <c r="AY259" s="266"/>
      <c r="AZ259" s="266"/>
      <c r="BA259" s="266"/>
      <c r="BB259" s="266"/>
      <c r="BC259" s="266"/>
      <c r="BD259" s="266"/>
      <c r="BE259" s="266"/>
      <c r="BF259" s="266"/>
      <c r="BG259" s="266"/>
      <c r="BH259" s="266"/>
      <c r="BI259" s="266"/>
      <c r="BJ259" s="266"/>
      <c r="BK259" s="266"/>
      <c r="BL259" s="266"/>
      <c r="BM259" s="266"/>
      <c r="BN259" s="266"/>
      <c r="BO259" s="266"/>
      <c r="BP259" s="266"/>
      <c r="BQ259" s="266"/>
      <c r="BR259" s="266"/>
      <c r="BS259" s="266"/>
      <c r="BT259" s="266"/>
      <c r="BU259" s="266"/>
      <c r="BV259" s="266"/>
      <c r="BW259" s="266"/>
      <c r="BX259" s="266"/>
      <c r="BY259" s="266"/>
      <c r="BZ259" s="266"/>
      <c r="CA259" s="266"/>
      <c r="CB259" s="266"/>
      <c r="CC259" s="266"/>
      <c r="CD259" s="266"/>
      <c r="CE259" s="266"/>
      <c r="CF259" s="266"/>
      <c r="CG259" s="266"/>
      <c r="CH259" s="266"/>
      <c r="CI259" s="266"/>
      <c r="CJ259" s="266"/>
      <c r="CK259" s="266"/>
      <c r="CL259" s="266"/>
      <c r="CM259" s="266"/>
      <c r="CN259" s="266"/>
      <c r="CO259" s="266"/>
      <c r="CP259" s="266"/>
      <c r="CQ259" s="266"/>
      <c r="CR259" s="266"/>
      <c r="CS259" s="266"/>
      <c r="CT259" s="266"/>
      <c r="CU259" s="266"/>
      <c r="CV259" s="266"/>
      <c r="CW259" s="266"/>
      <c r="CX259" s="266"/>
      <c r="CY259" s="266"/>
      <c r="CZ259" s="266"/>
      <c r="DA259" s="266"/>
      <c r="DB259" s="266"/>
      <c r="DC259" s="266"/>
      <c r="DD259" s="266"/>
      <c r="DE259" s="266"/>
      <c r="DF259" s="266"/>
      <c r="DG259" s="266"/>
      <c r="DH259" s="266"/>
      <c r="DI259" s="266"/>
      <c r="DJ259" s="266"/>
      <c r="DK259" s="266"/>
      <c r="DL259" s="266"/>
    </row>
    <row r="260" spans="1:116" x14ac:dyDescent="0.35">
      <c r="A260" s="266"/>
      <c r="B260" s="266"/>
      <c r="C260" s="266"/>
      <c r="D260" s="266"/>
      <c r="E260" s="266"/>
      <c r="F260" s="266"/>
      <c r="G260" s="266"/>
      <c r="H260" s="266"/>
      <c r="I260" s="266"/>
      <c r="J260" s="266"/>
      <c r="K260" s="266"/>
      <c r="L260" s="266"/>
      <c r="M260" s="266"/>
      <c r="N260" s="266"/>
      <c r="O260" s="266"/>
      <c r="P260" s="266"/>
      <c r="Q260" s="266"/>
      <c r="R260" s="266"/>
      <c r="S260" s="266"/>
      <c r="T260" s="266"/>
      <c r="U260" s="266"/>
      <c r="V260" s="266"/>
      <c r="W260" s="266"/>
      <c r="X260" s="266"/>
      <c r="Y260" s="266"/>
      <c r="Z260" s="266"/>
      <c r="AA260" s="266"/>
      <c r="AB260" s="266"/>
      <c r="AC260" s="266"/>
      <c r="AD260" s="266"/>
      <c r="AE260" s="266"/>
      <c r="AF260" s="266"/>
      <c r="AG260" s="266"/>
      <c r="AH260" s="266"/>
      <c r="AI260" s="266"/>
      <c r="AJ260" s="266"/>
      <c r="AK260" s="266"/>
      <c r="AL260" s="266"/>
      <c r="AM260" s="266"/>
      <c r="AN260" s="266"/>
      <c r="AO260" s="266"/>
      <c r="AP260" s="266"/>
      <c r="AQ260" s="266"/>
      <c r="AR260" s="266"/>
      <c r="AS260" s="266"/>
      <c r="AT260" s="266"/>
      <c r="AU260" s="266"/>
      <c r="AV260" s="266"/>
      <c r="AW260" s="266"/>
      <c r="AX260" s="266"/>
      <c r="AY260" s="266"/>
      <c r="AZ260" s="266"/>
      <c r="BA260" s="266"/>
      <c r="BB260" s="266"/>
      <c r="BC260" s="266"/>
      <c r="BD260" s="266"/>
      <c r="BE260" s="266"/>
      <c r="BF260" s="266"/>
      <c r="BG260" s="266"/>
      <c r="BH260" s="266"/>
      <c r="BI260" s="266"/>
      <c r="BJ260" s="266"/>
      <c r="BK260" s="266"/>
      <c r="BL260" s="266"/>
      <c r="BM260" s="266"/>
      <c r="BN260" s="266"/>
      <c r="BO260" s="266"/>
      <c r="BP260" s="266"/>
      <c r="BQ260" s="266"/>
      <c r="BR260" s="266"/>
      <c r="BS260" s="266"/>
      <c r="BT260" s="266"/>
      <c r="BU260" s="266"/>
      <c r="BV260" s="266"/>
      <c r="BW260" s="266"/>
      <c r="BX260" s="266"/>
      <c r="BY260" s="266"/>
      <c r="BZ260" s="266"/>
      <c r="CA260" s="266"/>
      <c r="CB260" s="266"/>
      <c r="CC260" s="266"/>
      <c r="CD260" s="266"/>
      <c r="CE260" s="266"/>
      <c r="CF260" s="266"/>
      <c r="CG260" s="266"/>
      <c r="CH260" s="266"/>
      <c r="CI260" s="266"/>
      <c r="CJ260" s="266"/>
      <c r="CK260" s="266"/>
      <c r="CL260" s="266"/>
      <c r="CM260" s="266"/>
      <c r="CN260" s="266"/>
      <c r="CO260" s="266"/>
      <c r="CP260" s="266"/>
      <c r="CQ260" s="266"/>
      <c r="CR260" s="266"/>
      <c r="CS260" s="266"/>
      <c r="CT260" s="266"/>
      <c r="CU260" s="266"/>
      <c r="CV260" s="266"/>
      <c r="CW260" s="266"/>
      <c r="CX260" s="266"/>
      <c r="CY260" s="266"/>
      <c r="CZ260" s="266"/>
      <c r="DA260" s="266"/>
      <c r="DB260" s="266"/>
      <c r="DC260" s="266"/>
      <c r="DD260" s="266"/>
      <c r="DE260" s="266"/>
      <c r="DF260" s="266"/>
      <c r="DG260" s="266"/>
      <c r="DH260" s="266"/>
      <c r="DI260" s="266"/>
      <c r="DJ260" s="266"/>
      <c r="DK260" s="266"/>
      <c r="DL260" s="266"/>
    </row>
    <row r="261" spans="1:116" x14ac:dyDescent="0.35">
      <c r="A261" s="266"/>
      <c r="B261" s="266"/>
      <c r="C261" s="266"/>
      <c r="D261" s="266"/>
      <c r="E261" s="266"/>
      <c r="F261" s="266"/>
      <c r="G261" s="266"/>
      <c r="H261" s="266"/>
      <c r="I261" s="266"/>
      <c r="J261" s="266"/>
      <c r="K261" s="266"/>
      <c r="L261" s="266"/>
      <c r="M261" s="266"/>
      <c r="N261" s="266"/>
      <c r="O261" s="266"/>
      <c r="P261" s="266"/>
      <c r="Q261" s="266"/>
      <c r="R261" s="266"/>
      <c r="S261" s="266"/>
      <c r="T261" s="266"/>
      <c r="U261" s="266"/>
      <c r="V261" s="266"/>
      <c r="W261" s="266"/>
      <c r="X261" s="266"/>
      <c r="Y261" s="266"/>
      <c r="Z261" s="266"/>
      <c r="AA261" s="266"/>
      <c r="AB261" s="266"/>
      <c r="AC261" s="266"/>
      <c r="AD261" s="266"/>
      <c r="AE261" s="266"/>
      <c r="AF261" s="266"/>
      <c r="AG261" s="266"/>
      <c r="AH261" s="266"/>
      <c r="AI261" s="266"/>
      <c r="AJ261" s="266"/>
      <c r="AK261" s="266"/>
      <c r="AL261" s="266"/>
      <c r="AM261" s="266"/>
      <c r="AN261" s="266"/>
      <c r="AO261" s="266"/>
      <c r="AP261" s="266"/>
      <c r="AQ261" s="266"/>
      <c r="AR261" s="266"/>
      <c r="AS261" s="266"/>
      <c r="AT261" s="266"/>
      <c r="AU261" s="266"/>
      <c r="AV261" s="266"/>
      <c r="AW261" s="266"/>
      <c r="AX261" s="266"/>
      <c r="AY261" s="266"/>
      <c r="AZ261" s="266"/>
      <c r="BA261" s="266"/>
      <c r="BB261" s="266"/>
      <c r="BC261" s="266"/>
      <c r="BD261" s="266"/>
      <c r="BE261" s="266"/>
      <c r="BF261" s="266"/>
      <c r="BG261" s="266"/>
      <c r="BH261" s="266"/>
      <c r="BI261" s="266"/>
      <c r="BJ261" s="266"/>
      <c r="BK261" s="266"/>
      <c r="BL261" s="266"/>
      <c r="BM261" s="266"/>
      <c r="BN261" s="266"/>
      <c r="BO261" s="266"/>
      <c r="BP261" s="266"/>
      <c r="BQ261" s="266"/>
      <c r="BR261" s="266"/>
      <c r="BS261" s="266"/>
      <c r="BT261" s="266"/>
      <c r="BU261" s="266"/>
      <c r="BV261" s="266"/>
      <c r="BW261" s="266"/>
      <c r="BX261" s="266"/>
      <c r="BY261" s="266"/>
      <c r="BZ261" s="266"/>
      <c r="CA261" s="266"/>
      <c r="CB261" s="266"/>
      <c r="CC261" s="266"/>
      <c r="CD261" s="266"/>
      <c r="CE261" s="266"/>
      <c r="CF261" s="266"/>
      <c r="CG261" s="266"/>
      <c r="CH261" s="266"/>
      <c r="CI261" s="266"/>
      <c r="CJ261" s="266"/>
      <c r="CK261" s="266"/>
      <c r="CL261" s="266"/>
      <c r="CM261" s="266"/>
      <c r="CN261" s="266"/>
      <c r="CO261" s="266"/>
      <c r="CP261" s="266"/>
      <c r="CQ261" s="266"/>
      <c r="CR261" s="266"/>
      <c r="CS261" s="266"/>
      <c r="CT261" s="266"/>
      <c r="CU261" s="266"/>
      <c r="CV261" s="266"/>
      <c r="CW261" s="266"/>
      <c r="CX261" s="266"/>
      <c r="CY261" s="266"/>
      <c r="CZ261" s="266"/>
      <c r="DA261" s="266"/>
      <c r="DB261" s="266"/>
      <c r="DC261" s="266"/>
      <c r="DD261" s="266"/>
      <c r="DE261" s="266"/>
      <c r="DF261" s="266"/>
      <c r="DG261" s="266"/>
      <c r="DH261" s="266"/>
      <c r="DI261" s="266"/>
      <c r="DJ261" s="266"/>
      <c r="DK261" s="266"/>
      <c r="DL261" s="266"/>
    </row>
    <row r="262" spans="1:116" x14ac:dyDescent="0.35">
      <c r="A262" s="266"/>
      <c r="B262" s="266"/>
      <c r="C262" s="266"/>
      <c r="D262" s="266"/>
      <c r="E262" s="266"/>
      <c r="F262" s="266"/>
      <c r="G262" s="266"/>
      <c r="H262" s="266"/>
      <c r="I262" s="266"/>
      <c r="J262" s="266"/>
      <c r="K262" s="266"/>
      <c r="L262" s="266"/>
      <c r="M262" s="266"/>
      <c r="N262" s="266"/>
      <c r="O262" s="266"/>
      <c r="P262" s="266"/>
      <c r="Q262" s="266"/>
      <c r="R262" s="266"/>
      <c r="S262" s="266"/>
      <c r="T262" s="266"/>
      <c r="U262" s="266"/>
      <c r="V262" s="266"/>
      <c r="W262" s="266"/>
      <c r="X262" s="266"/>
      <c r="Y262" s="266"/>
      <c r="Z262" s="266"/>
      <c r="AA262" s="266"/>
      <c r="AB262" s="266"/>
      <c r="AC262" s="266"/>
      <c r="AD262" s="266"/>
      <c r="AE262" s="266"/>
      <c r="AF262" s="266"/>
      <c r="AG262" s="266"/>
      <c r="AH262" s="266"/>
      <c r="AI262" s="266"/>
      <c r="AJ262" s="266"/>
      <c r="AK262" s="266"/>
      <c r="AL262" s="266"/>
      <c r="AM262" s="266"/>
      <c r="AN262" s="266"/>
      <c r="AO262" s="266"/>
      <c r="AP262" s="266"/>
      <c r="AQ262" s="266"/>
      <c r="AR262" s="266"/>
      <c r="AS262" s="266"/>
      <c r="AT262" s="266"/>
      <c r="AU262" s="266"/>
      <c r="AV262" s="266"/>
      <c r="AW262" s="266"/>
      <c r="AX262" s="266"/>
      <c r="AY262" s="266"/>
      <c r="AZ262" s="266"/>
      <c r="BA262" s="266"/>
      <c r="BB262" s="266"/>
      <c r="BC262" s="266"/>
      <c r="BD262" s="266"/>
      <c r="BE262" s="266"/>
      <c r="BF262" s="266"/>
      <c r="BG262" s="266"/>
      <c r="BH262" s="266"/>
      <c r="BI262" s="266"/>
      <c r="BJ262" s="266"/>
      <c r="BK262" s="266"/>
      <c r="BL262" s="266"/>
      <c r="BM262" s="266"/>
      <c r="BN262" s="266"/>
      <c r="BO262" s="266"/>
      <c r="BP262" s="266"/>
      <c r="BQ262" s="266"/>
      <c r="BR262" s="266"/>
      <c r="BS262" s="266"/>
      <c r="BT262" s="266"/>
      <c r="BU262" s="266"/>
      <c r="BV262" s="266"/>
      <c r="BW262" s="266"/>
      <c r="BX262" s="266"/>
      <c r="BY262" s="266"/>
      <c r="BZ262" s="266"/>
      <c r="CA262" s="266"/>
      <c r="CB262" s="266"/>
      <c r="CC262" s="266"/>
      <c r="CD262" s="266"/>
      <c r="CE262" s="266"/>
      <c r="CF262" s="266"/>
      <c r="CG262" s="266"/>
      <c r="CH262" s="266"/>
      <c r="CI262" s="266"/>
      <c r="CJ262" s="266"/>
      <c r="CK262" s="266"/>
      <c r="CL262" s="266"/>
      <c r="CM262" s="266"/>
      <c r="CN262" s="266"/>
      <c r="CO262" s="266"/>
      <c r="CP262" s="266"/>
      <c r="CQ262" s="266"/>
      <c r="CR262" s="266"/>
      <c r="CS262" s="266"/>
      <c r="CT262" s="266"/>
      <c r="CU262" s="266"/>
      <c r="CV262" s="266"/>
      <c r="CW262" s="266"/>
      <c r="CX262" s="266"/>
      <c r="CY262" s="266"/>
      <c r="CZ262" s="266"/>
      <c r="DA262" s="266"/>
      <c r="DB262" s="266"/>
      <c r="DC262" s="266"/>
      <c r="DD262" s="266"/>
      <c r="DE262" s="266"/>
      <c r="DF262" s="266"/>
      <c r="DG262" s="266"/>
      <c r="DH262" s="266"/>
      <c r="DI262" s="266"/>
      <c r="DJ262" s="266"/>
      <c r="DK262" s="266"/>
      <c r="DL262" s="266"/>
    </row>
    <row r="263" spans="1:116" x14ac:dyDescent="0.35">
      <c r="A263" s="266"/>
      <c r="B263" s="266"/>
      <c r="C263" s="266"/>
      <c r="D263" s="266"/>
      <c r="E263" s="266"/>
      <c r="F263" s="266"/>
      <c r="G263" s="266"/>
      <c r="H263" s="266"/>
      <c r="I263" s="266"/>
      <c r="J263" s="266"/>
      <c r="K263" s="266"/>
      <c r="L263" s="266"/>
      <c r="M263" s="266"/>
      <c r="N263" s="266"/>
      <c r="O263" s="266"/>
      <c r="P263" s="266"/>
      <c r="Q263" s="266"/>
      <c r="R263" s="266"/>
      <c r="S263" s="266"/>
      <c r="T263" s="266"/>
      <c r="U263" s="266"/>
      <c r="V263" s="266"/>
      <c r="W263" s="266"/>
      <c r="X263" s="266"/>
      <c r="Y263" s="266"/>
      <c r="Z263" s="266"/>
      <c r="AA263" s="266"/>
      <c r="AB263" s="266"/>
      <c r="AC263" s="266"/>
      <c r="AD263" s="266"/>
      <c r="AE263" s="266"/>
      <c r="AF263" s="266"/>
      <c r="AG263" s="266"/>
      <c r="AH263" s="266"/>
      <c r="AI263" s="266"/>
      <c r="AJ263" s="266"/>
      <c r="AK263" s="266"/>
      <c r="AL263" s="266"/>
      <c r="AM263" s="266"/>
      <c r="AN263" s="266"/>
      <c r="AO263" s="266"/>
      <c r="AP263" s="266"/>
      <c r="AQ263" s="266"/>
      <c r="AR263" s="266"/>
      <c r="AS263" s="266"/>
      <c r="AT263" s="266"/>
      <c r="AU263" s="266"/>
      <c r="AV263" s="266"/>
      <c r="AW263" s="266"/>
      <c r="AX263" s="266"/>
      <c r="AY263" s="266"/>
      <c r="AZ263" s="266"/>
      <c r="BA263" s="266"/>
      <c r="BB263" s="266"/>
      <c r="BC263" s="266"/>
      <c r="BD263" s="266"/>
      <c r="BE263" s="266"/>
      <c r="BF263" s="266"/>
      <c r="BG263" s="266"/>
      <c r="BH263" s="266"/>
      <c r="BI263" s="266"/>
      <c r="BJ263" s="266"/>
      <c r="BK263" s="266"/>
      <c r="BL263" s="266"/>
      <c r="BM263" s="266"/>
      <c r="BN263" s="266"/>
      <c r="BO263" s="266"/>
      <c r="BP263" s="266"/>
      <c r="BQ263" s="266"/>
      <c r="BR263" s="266"/>
      <c r="BS263" s="266"/>
      <c r="BT263" s="266"/>
      <c r="BU263" s="266"/>
      <c r="BV263" s="266"/>
      <c r="BW263" s="266"/>
      <c r="BX263" s="266"/>
      <c r="BY263" s="266"/>
      <c r="BZ263" s="266"/>
      <c r="CA263" s="266"/>
      <c r="CB263" s="266"/>
      <c r="CC263" s="266"/>
      <c r="CD263" s="266"/>
      <c r="CE263" s="266"/>
      <c r="CF263" s="266"/>
      <c r="CG263" s="266"/>
      <c r="CH263" s="266"/>
      <c r="CI263" s="266"/>
      <c r="CJ263" s="266"/>
      <c r="CK263" s="266"/>
      <c r="CL263" s="266"/>
      <c r="CM263" s="266"/>
      <c r="CN263" s="266"/>
      <c r="CO263" s="266"/>
      <c r="CP263" s="266"/>
      <c r="CQ263" s="266"/>
      <c r="CR263" s="266"/>
      <c r="CS263" s="266"/>
      <c r="CT263" s="266"/>
      <c r="CU263" s="266"/>
      <c r="CV263" s="266"/>
      <c r="CW263" s="266"/>
      <c r="CX263" s="266"/>
      <c r="CY263" s="266"/>
      <c r="CZ263" s="266"/>
      <c r="DA263" s="266"/>
      <c r="DB263" s="266"/>
      <c r="DC263" s="266"/>
      <c r="DD263" s="266"/>
      <c r="DE263" s="266"/>
      <c r="DF263" s="266"/>
      <c r="DG263" s="266"/>
      <c r="DH263" s="266"/>
      <c r="DI263" s="266"/>
      <c r="DJ263" s="266"/>
      <c r="DK263" s="266"/>
      <c r="DL263" s="266"/>
    </row>
    <row r="264" spans="1:116" x14ac:dyDescent="0.35">
      <c r="A264" s="266"/>
      <c r="B264" s="266"/>
      <c r="C264" s="266"/>
      <c r="D264" s="266"/>
      <c r="E264" s="266"/>
      <c r="F264" s="266"/>
      <c r="G264" s="266"/>
      <c r="H264" s="266"/>
      <c r="I264" s="266"/>
      <c r="J264" s="266"/>
      <c r="K264" s="266"/>
      <c r="L264" s="266"/>
      <c r="M264" s="266"/>
      <c r="N264" s="266"/>
      <c r="O264" s="266"/>
      <c r="P264" s="266"/>
      <c r="Q264" s="266"/>
      <c r="R264" s="266"/>
      <c r="S264" s="266"/>
      <c r="T264" s="266"/>
      <c r="U264" s="266"/>
      <c r="V264" s="266"/>
      <c r="W264" s="266"/>
      <c r="X264" s="266"/>
      <c r="Y264" s="266"/>
      <c r="Z264" s="266"/>
      <c r="AA264" s="266"/>
      <c r="AB264" s="266"/>
      <c r="AC264" s="266"/>
      <c r="AD264" s="266"/>
      <c r="AE264" s="266"/>
      <c r="AF264" s="266"/>
      <c r="AG264" s="266"/>
      <c r="AH264" s="266"/>
      <c r="AI264" s="266"/>
      <c r="AJ264" s="266"/>
      <c r="AK264" s="266"/>
      <c r="AL264" s="266"/>
      <c r="AM264" s="266"/>
      <c r="AN264" s="266"/>
      <c r="AO264" s="266"/>
      <c r="AP264" s="266"/>
      <c r="AQ264" s="266"/>
      <c r="AR264" s="266"/>
      <c r="AS264" s="266"/>
      <c r="AT264" s="266"/>
      <c r="AU264" s="266"/>
      <c r="AV264" s="266"/>
      <c r="AW264" s="266"/>
      <c r="AX264" s="266"/>
      <c r="AY264" s="266"/>
      <c r="AZ264" s="266"/>
      <c r="BA264" s="266"/>
      <c r="BB264" s="266"/>
      <c r="BC264" s="266"/>
      <c r="BD264" s="266"/>
      <c r="BE264" s="266"/>
      <c r="BF264" s="266"/>
      <c r="BG264" s="266"/>
      <c r="BH264" s="266"/>
      <c r="BI264" s="266"/>
      <c r="BJ264" s="266"/>
      <c r="BK264" s="266"/>
      <c r="BL264" s="266"/>
      <c r="BM264" s="266"/>
      <c r="BN264" s="266"/>
      <c r="BO264" s="266"/>
      <c r="BP264" s="266"/>
      <c r="BQ264" s="266"/>
      <c r="BR264" s="266"/>
      <c r="BS264" s="266"/>
      <c r="BT264" s="266"/>
      <c r="BU264" s="266"/>
      <c r="BV264" s="266"/>
      <c r="BW264" s="266"/>
      <c r="BX264" s="266"/>
      <c r="BY264" s="266"/>
      <c r="BZ264" s="266"/>
      <c r="CA264" s="266"/>
      <c r="CB264" s="266"/>
      <c r="CC264" s="266"/>
      <c r="CD264" s="266"/>
      <c r="CE264" s="266"/>
      <c r="CF264" s="266"/>
      <c r="CG264" s="266"/>
      <c r="CH264" s="266"/>
      <c r="CI264" s="266"/>
      <c r="CJ264" s="266"/>
      <c r="CK264" s="266"/>
      <c r="CL264" s="266"/>
      <c r="CM264" s="266"/>
      <c r="CN264" s="266"/>
      <c r="CO264" s="266"/>
      <c r="CP264" s="266"/>
      <c r="CQ264" s="266"/>
      <c r="CR264" s="266"/>
      <c r="CS264" s="266"/>
      <c r="CT264" s="266"/>
      <c r="CU264" s="266"/>
      <c r="CV264" s="266"/>
      <c r="CW264" s="266"/>
      <c r="CX264" s="266"/>
      <c r="CY264" s="266"/>
      <c r="CZ264" s="266"/>
      <c r="DA264" s="266"/>
      <c r="DB264" s="266"/>
      <c r="DC264" s="266"/>
      <c r="DD264" s="266"/>
      <c r="DE264" s="266"/>
      <c r="DF264" s="266"/>
      <c r="DG264" s="266"/>
      <c r="DH264" s="266"/>
      <c r="DI264" s="266"/>
      <c r="DJ264" s="266"/>
      <c r="DK264" s="266"/>
      <c r="DL264" s="266"/>
    </row>
    <row r="265" spans="1:116" x14ac:dyDescent="0.35">
      <c r="A265" s="266"/>
      <c r="B265" s="266"/>
      <c r="C265" s="266"/>
      <c r="D265" s="266"/>
      <c r="E265" s="266"/>
      <c r="F265" s="266"/>
      <c r="G265" s="266"/>
      <c r="H265" s="266"/>
      <c r="I265" s="266"/>
      <c r="J265" s="266"/>
      <c r="K265" s="266"/>
      <c r="L265" s="266"/>
      <c r="M265" s="266"/>
      <c r="N265" s="266"/>
      <c r="O265" s="266"/>
      <c r="P265" s="266"/>
      <c r="Q265" s="266"/>
      <c r="R265" s="266"/>
      <c r="S265" s="266"/>
      <c r="T265" s="266"/>
      <c r="U265" s="266"/>
      <c r="V265" s="266"/>
      <c r="W265" s="266"/>
      <c r="X265" s="266"/>
      <c r="Y265" s="266"/>
      <c r="Z265" s="266"/>
      <c r="AA265" s="266"/>
      <c r="AB265" s="266"/>
      <c r="AC265" s="266"/>
      <c r="AD265" s="266"/>
      <c r="AE265" s="266"/>
      <c r="AF265" s="266"/>
      <c r="AG265" s="266"/>
      <c r="AH265" s="266"/>
      <c r="AI265" s="266"/>
      <c r="AJ265" s="266"/>
      <c r="AK265" s="266"/>
      <c r="AL265" s="266"/>
      <c r="AM265" s="266"/>
      <c r="AN265" s="266"/>
      <c r="AO265" s="266"/>
      <c r="AP265" s="266"/>
      <c r="AQ265" s="266"/>
      <c r="AR265" s="266"/>
      <c r="AS265" s="266"/>
      <c r="AT265" s="266"/>
      <c r="AU265" s="266"/>
      <c r="AV265" s="266"/>
      <c r="AW265" s="266"/>
      <c r="AX265" s="266"/>
      <c r="AY265" s="266"/>
      <c r="AZ265" s="266"/>
      <c r="BA265" s="266"/>
      <c r="BB265" s="266"/>
      <c r="BC265" s="266"/>
      <c r="BD265" s="266"/>
      <c r="BE265" s="266"/>
      <c r="BF265" s="266"/>
      <c r="BG265" s="266"/>
      <c r="BH265" s="266"/>
      <c r="BI265" s="266"/>
      <c r="BJ265" s="266"/>
      <c r="BK265" s="266"/>
      <c r="BL265" s="266"/>
      <c r="BM265" s="266"/>
      <c r="BN265" s="266"/>
      <c r="BO265" s="266"/>
      <c r="BP265" s="266"/>
      <c r="BQ265" s="266"/>
      <c r="BR265" s="266"/>
      <c r="BS265" s="266"/>
      <c r="BT265" s="266"/>
      <c r="BU265" s="266"/>
      <c r="BV265" s="266"/>
      <c r="BW265" s="266"/>
      <c r="BX265" s="266"/>
      <c r="BY265" s="266"/>
      <c r="BZ265" s="266"/>
      <c r="CA265" s="266"/>
      <c r="CB265" s="266"/>
      <c r="CC265" s="266"/>
      <c r="CD265" s="266"/>
      <c r="CE265" s="266"/>
      <c r="CF265" s="266"/>
      <c r="CG265" s="266"/>
      <c r="CH265" s="266"/>
      <c r="CI265" s="266"/>
      <c r="CJ265" s="266"/>
      <c r="CK265" s="266"/>
      <c r="CL265" s="266"/>
      <c r="CM265" s="266"/>
      <c r="CN265" s="266"/>
      <c r="CO265" s="266"/>
      <c r="CP265" s="266"/>
      <c r="CQ265" s="266"/>
      <c r="CR265" s="266"/>
      <c r="CS265" s="266"/>
      <c r="CT265" s="266"/>
      <c r="CU265" s="266"/>
      <c r="CV265" s="266"/>
      <c r="CW265" s="266"/>
      <c r="CX265" s="266"/>
      <c r="CY265" s="266"/>
      <c r="CZ265" s="266"/>
      <c r="DA265" s="266"/>
      <c r="DB265" s="266"/>
      <c r="DC265" s="266"/>
      <c r="DD265" s="266"/>
      <c r="DE265" s="266"/>
      <c r="DF265" s="266"/>
      <c r="DG265" s="266"/>
      <c r="DH265" s="266"/>
      <c r="DI265" s="266"/>
      <c r="DJ265" s="266"/>
      <c r="DK265" s="266"/>
      <c r="DL265" s="266"/>
    </row>
    <row r="266" spans="1:116" x14ac:dyDescent="0.35">
      <c r="A266" s="266"/>
      <c r="B266" s="266"/>
      <c r="C266" s="266"/>
      <c r="D266" s="266"/>
      <c r="E266" s="266"/>
      <c r="F266" s="266"/>
      <c r="G266" s="266"/>
      <c r="H266" s="266"/>
      <c r="I266" s="266"/>
      <c r="J266" s="266"/>
      <c r="K266" s="266"/>
      <c r="L266" s="266"/>
      <c r="M266" s="266"/>
      <c r="N266" s="266"/>
      <c r="O266" s="266"/>
      <c r="P266" s="266"/>
      <c r="Q266" s="266"/>
      <c r="R266" s="266"/>
      <c r="S266" s="266"/>
      <c r="T266" s="266"/>
      <c r="U266" s="266"/>
      <c r="V266" s="266"/>
      <c r="W266" s="266"/>
      <c r="X266" s="266"/>
      <c r="Y266" s="266"/>
      <c r="Z266" s="266"/>
      <c r="AA266" s="266"/>
      <c r="AB266" s="266"/>
      <c r="AC266" s="266"/>
      <c r="AD266" s="266"/>
      <c r="AE266" s="266"/>
      <c r="AF266" s="266"/>
      <c r="AG266" s="266"/>
      <c r="AH266" s="266"/>
      <c r="AI266" s="266"/>
      <c r="AJ266" s="266"/>
      <c r="AK266" s="266"/>
      <c r="AL266" s="266"/>
      <c r="AM266" s="266"/>
      <c r="AN266" s="266"/>
      <c r="AO266" s="266"/>
      <c r="AP266" s="266"/>
      <c r="AQ266" s="266"/>
      <c r="AR266" s="266"/>
      <c r="AS266" s="266"/>
      <c r="AT266" s="266"/>
      <c r="AU266" s="266"/>
      <c r="AV266" s="266"/>
      <c r="AW266" s="266"/>
      <c r="AX266" s="266"/>
      <c r="AY266" s="266"/>
      <c r="AZ266" s="266"/>
      <c r="BA266" s="266"/>
      <c r="BB266" s="266"/>
      <c r="BC266" s="266"/>
      <c r="BD266" s="266"/>
      <c r="BE266" s="266"/>
      <c r="BF266" s="266"/>
      <c r="BG266" s="266"/>
      <c r="BH266" s="266"/>
      <c r="BI266" s="266"/>
      <c r="BJ266" s="266"/>
      <c r="BK266" s="266"/>
      <c r="BL266" s="266"/>
      <c r="BM266" s="266"/>
      <c r="BN266" s="266"/>
      <c r="BO266" s="266"/>
      <c r="BP266" s="266"/>
      <c r="BQ266" s="266"/>
      <c r="BR266" s="266"/>
      <c r="BS266" s="266"/>
      <c r="BT266" s="266"/>
      <c r="BU266" s="266"/>
      <c r="BV266" s="266"/>
      <c r="BW266" s="266"/>
      <c r="BX266" s="266"/>
      <c r="BY266" s="266"/>
      <c r="BZ266" s="266"/>
      <c r="CA266" s="266"/>
      <c r="CB266" s="266"/>
      <c r="CC266" s="266"/>
      <c r="CD266" s="266"/>
      <c r="CE266" s="266"/>
      <c r="CF266" s="266"/>
      <c r="CG266" s="266"/>
      <c r="CH266" s="266"/>
      <c r="CI266" s="266"/>
      <c r="CJ266" s="266"/>
      <c r="CK266" s="266"/>
      <c r="CL266" s="266"/>
      <c r="CM266" s="266"/>
      <c r="CN266" s="266"/>
      <c r="CO266" s="266"/>
      <c r="CP266" s="266"/>
      <c r="CQ266" s="266"/>
      <c r="CR266" s="266"/>
      <c r="CS266" s="266"/>
      <c r="CT266" s="266"/>
      <c r="CU266" s="266"/>
      <c r="CV266" s="266"/>
      <c r="CW266" s="266"/>
      <c r="CX266" s="266"/>
      <c r="CY266" s="266"/>
      <c r="CZ266" s="266"/>
      <c r="DA266" s="266"/>
      <c r="DB266" s="266"/>
      <c r="DC266" s="266"/>
      <c r="DD266" s="266"/>
      <c r="DE266" s="266"/>
      <c r="DF266" s="266"/>
      <c r="DG266" s="266"/>
      <c r="DH266" s="266"/>
      <c r="DI266" s="266"/>
      <c r="DJ266" s="266"/>
      <c r="DK266" s="266"/>
      <c r="DL266" s="266"/>
    </row>
    <row r="267" spans="1:116" x14ac:dyDescent="0.35">
      <c r="A267" s="266"/>
      <c r="B267" s="266"/>
      <c r="C267" s="266"/>
      <c r="D267" s="266"/>
      <c r="E267" s="266"/>
      <c r="F267" s="266"/>
      <c r="G267" s="266"/>
      <c r="H267" s="266"/>
      <c r="I267" s="266"/>
      <c r="J267" s="266"/>
      <c r="K267" s="266"/>
      <c r="L267" s="266"/>
      <c r="M267" s="266"/>
      <c r="N267" s="266"/>
      <c r="O267" s="266"/>
      <c r="P267" s="266"/>
      <c r="Q267" s="266"/>
      <c r="R267" s="266"/>
      <c r="S267" s="266"/>
      <c r="T267" s="266"/>
      <c r="U267" s="266"/>
      <c r="V267" s="266"/>
      <c r="W267" s="266"/>
      <c r="X267" s="266"/>
      <c r="Y267" s="266"/>
      <c r="Z267" s="266"/>
      <c r="AA267" s="266"/>
      <c r="AB267" s="266"/>
      <c r="AC267" s="266"/>
      <c r="AD267" s="266"/>
      <c r="AE267" s="266"/>
      <c r="AF267" s="266"/>
      <c r="AG267" s="266"/>
      <c r="AH267" s="266"/>
      <c r="AI267" s="266"/>
      <c r="AJ267" s="266"/>
      <c r="AK267" s="266"/>
      <c r="AL267" s="266"/>
      <c r="AM267" s="266"/>
      <c r="AN267" s="266"/>
      <c r="AO267" s="266"/>
      <c r="AP267" s="266"/>
      <c r="AQ267" s="266"/>
      <c r="AR267" s="266"/>
      <c r="AS267" s="266"/>
      <c r="AT267" s="266"/>
      <c r="AU267" s="266"/>
      <c r="AV267" s="266"/>
      <c r="AW267" s="266"/>
      <c r="AX267" s="266"/>
      <c r="AY267" s="266"/>
      <c r="AZ267" s="266"/>
      <c r="BA267" s="266"/>
      <c r="BB267" s="266"/>
      <c r="BC267" s="266"/>
      <c r="BD267" s="266"/>
      <c r="BE267" s="266"/>
      <c r="BF267" s="266"/>
      <c r="BG267" s="266"/>
      <c r="BH267" s="266"/>
      <c r="BI267" s="266"/>
      <c r="BJ267" s="266"/>
      <c r="BK267" s="266"/>
      <c r="BL267" s="266"/>
      <c r="BM267" s="266"/>
      <c r="BN267" s="266"/>
      <c r="BO267" s="266"/>
      <c r="BP267" s="266"/>
      <c r="BQ267" s="266"/>
      <c r="BR267" s="266"/>
      <c r="BS267" s="266"/>
      <c r="BT267" s="266"/>
      <c r="BU267" s="266"/>
      <c r="BV267" s="266"/>
      <c r="BW267" s="266"/>
      <c r="BX267" s="266"/>
      <c r="BY267" s="266"/>
      <c r="BZ267" s="266"/>
      <c r="CA267" s="266"/>
      <c r="CB267" s="266"/>
      <c r="CC267" s="266"/>
      <c r="CD267" s="266"/>
      <c r="CE267" s="266"/>
      <c r="CF267" s="266"/>
      <c r="CG267" s="266"/>
      <c r="CH267" s="266"/>
      <c r="CI267" s="266"/>
      <c r="CJ267" s="266"/>
      <c r="CK267" s="266"/>
      <c r="CL267" s="266"/>
      <c r="CM267" s="266"/>
      <c r="CN267" s="266"/>
      <c r="CO267" s="266"/>
      <c r="CP267" s="266"/>
      <c r="CQ267" s="266"/>
      <c r="CR267" s="266"/>
      <c r="CS267" s="266"/>
      <c r="CT267" s="266"/>
      <c r="CU267" s="266"/>
      <c r="CV267" s="266"/>
      <c r="CW267" s="266"/>
      <c r="CX267" s="266"/>
      <c r="CY267" s="266"/>
      <c r="CZ267" s="266"/>
      <c r="DA267" s="266"/>
      <c r="DB267" s="266"/>
      <c r="DC267" s="266"/>
      <c r="DD267" s="266"/>
      <c r="DE267" s="266"/>
      <c r="DF267" s="266"/>
      <c r="DG267" s="266"/>
      <c r="DH267" s="266"/>
      <c r="DI267" s="266"/>
      <c r="DJ267" s="266"/>
      <c r="DK267" s="266"/>
      <c r="DL267" s="266"/>
    </row>
    <row r="268" spans="1:116" x14ac:dyDescent="0.35">
      <c r="A268" s="266"/>
      <c r="B268" s="266"/>
      <c r="C268" s="266"/>
      <c r="D268" s="266"/>
      <c r="E268" s="266"/>
      <c r="F268" s="266"/>
      <c r="G268" s="266"/>
      <c r="H268" s="266"/>
      <c r="I268" s="266"/>
      <c r="J268" s="266"/>
      <c r="K268" s="266"/>
      <c r="L268" s="266"/>
      <c r="M268" s="266"/>
      <c r="N268" s="266"/>
      <c r="O268" s="266"/>
      <c r="P268" s="266"/>
      <c r="Q268" s="266"/>
      <c r="R268" s="266"/>
      <c r="S268" s="266"/>
      <c r="T268" s="266"/>
      <c r="U268" s="266"/>
      <c r="V268" s="266"/>
      <c r="W268" s="266"/>
      <c r="X268" s="266"/>
      <c r="Y268" s="266"/>
      <c r="Z268" s="266"/>
      <c r="AA268" s="266"/>
      <c r="AB268" s="266"/>
      <c r="AC268" s="266"/>
      <c r="AD268" s="266"/>
      <c r="AE268" s="266"/>
      <c r="AF268" s="266"/>
      <c r="AG268" s="266"/>
      <c r="AH268" s="266"/>
      <c r="AI268" s="266"/>
      <c r="AJ268" s="266"/>
      <c r="AK268" s="266"/>
      <c r="AL268" s="266"/>
      <c r="AM268" s="266"/>
      <c r="AN268" s="266"/>
      <c r="AO268" s="266"/>
      <c r="AP268" s="266"/>
      <c r="AQ268" s="266"/>
      <c r="AR268" s="266"/>
      <c r="AS268" s="266"/>
      <c r="AT268" s="266"/>
      <c r="AU268" s="266"/>
      <c r="AV268" s="266"/>
      <c r="AW268" s="266"/>
      <c r="AX268" s="266"/>
      <c r="AY268" s="266"/>
      <c r="AZ268" s="266"/>
      <c r="BA268" s="266"/>
      <c r="BB268" s="266"/>
      <c r="BC268" s="266"/>
      <c r="BD268" s="266"/>
      <c r="BE268" s="266"/>
      <c r="BF268" s="266"/>
      <c r="BG268" s="266"/>
      <c r="BH268" s="266"/>
      <c r="BI268" s="266"/>
      <c r="BJ268" s="266"/>
      <c r="BK268" s="266"/>
      <c r="BL268" s="266"/>
      <c r="BM268" s="266"/>
      <c r="BN268" s="266"/>
      <c r="BO268" s="266"/>
      <c r="BP268" s="266"/>
      <c r="BQ268" s="266"/>
      <c r="BR268" s="266"/>
      <c r="BS268" s="266"/>
      <c r="BT268" s="266"/>
      <c r="BU268" s="266"/>
      <c r="BV268" s="266"/>
      <c r="BW268" s="266"/>
      <c r="BX268" s="266"/>
      <c r="BY268" s="266"/>
      <c r="BZ268" s="266"/>
      <c r="CA268" s="266"/>
      <c r="CB268" s="266"/>
      <c r="CC268" s="266"/>
      <c r="CD268" s="266"/>
      <c r="CE268" s="266"/>
      <c r="CF268" s="266"/>
      <c r="CG268" s="266"/>
      <c r="CH268" s="266"/>
      <c r="CI268" s="266"/>
      <c r="CJ268" s="266"/>
      <c r="CK268" s="266"/>
      <c r="CL268" s="266"/>
      <c r="CM268" s="266"/>
      <c r="CN268" s="266"/>
      <c r="CO268" s="266"/>
      <c r="CP268" s="266"/>
      <c r="CQ268" s="266"/>
      <c r="CR268" s="266"/>
      <c r="CS268" s="266"/>
      <c r="CT268" s="266"/>
      <c r="CU268" s="266"/>
      <c r="CV268" s="266"/>
      <c r="CW268" s="266"/>
      <c r="CX268" s="266"/>
      <c r="CY268" s="266"/>
      <c r="CZ268" s="266"/>
      <c r="DA268" s="266"/>
      <c r="DB268" s="266"/>
      <c r="DC268" s="266"/>
      <c r="DD268" s="266"/>
      <c r="DE268" s="266"/>
      <c r="DF268" s="266"/>
      <c r="DG268" s="266"/>
      <c r="DH268" s="266"/>
      <c r="DI268" s="266"/>
      <c r="DJ268" s="266"/>
      <c r="DK268" s="266"/>
      <c r="DL268" s="266"/>
    </row>
    <row r="269" spans="1:116" x14ac:dyDescent="0.35">
      <c r="A269" s="266"/>
      <c r="B269" s="266"/>
      <c r="C269" s="266"/>
      <c r="D269" s="266"/>
      <c r="E269" s="266"/>
      <c r="F269" s="266"/>
      <c r="G269" s="266"/>
      <c r="H269" s="266"/>
      <c r="I269" s="266"/>
      <c r="J269" s="266"/>
      <c r="K269" s="266"/>
      <c r="L269" s="266"/>
      <c r="M269" s="266"/>
      <c r="N269" s="266"/>
      <c r="O269" s="266"/>
      <c r="P269" s="266"/>
      <c r="Q269" s="266"/>
      <c r="R269" s="266"/>
      <c r="S269" s="266"/>
      <c r="T269" s="266"/>
      <c r="U269" s="266"/>
      <c r="V269" s="266"/>
      <c r="W269" s="266"/>
      <c r="X269" s="266"/>
      <c r="Y269" s="266"/>
      <c r="Z269" s="266"/>
      <c r="AA269" s="266"/>
      <c r="AB269" s="266"/>
      <c r="AC269" s="266"/>
      <c r="AD269" s="266"/>
      <c r="AE269" s="266"/>
      <c r="AF269" s="266"/>
      <c r="AG269" s="266"/>
      <c r="AH269" s="266"/>
      <c r="AI269" s="266"/>
      <c r="AJ269" s="266"/>
      <c r="AK269" s="266"/>
      <c r="AL269" s="266"/>
      <c r="AM269" s="266"/>
      <c r="AN269" s="266"/>
      <c r="AO269" s="266"/>
      <c r="AP269" s="266"/>
      <c r="AQ269" s="266"/>
      <c r="AR269" s="266"/>
      <c r="AS269" s="266"/>
      <c r="AT269" s="266"/>
      <c r="AU269" s="266"/>
      <c r="AV269" s="266"/>
      <c r="AW269" s="266"/>
      <c r="AX269" s="266"/>
      <c r="AY269" s="266"/>
      <c r="AZ269" s="266"/>
      <c r="BA269" s="266"/>
      <c r="BB269" s="266"/>
      <c r="BC269" s="266"/>
      <c r="BD269" s="266"/>
      <c r="BE269" s="266"/>
      <c r="BF269" s="266"/>
      <c r="BG269" s="266"/>
      <c r="BH269" s="266"/>
      <c r="BI269" s="266"/>
      <c r="BJ269" s="266"/>
      <c r="BK269" s="266"/>
      <c r="BL269" s="266"/>
      <c r="BM269" s="266"/>
      <c r="BN269" s="266"/>
      <c r="BO269" s="266"/>
      <c r="BP269" s="266"/>
      <c r="BQ269" s="266"/>
      <c r="BR269" s="266"/>
      <c r="BS269" s="266"/>
      <c r="BT269" s="266"/>
      <c r="BU269" s="266"/>
      <c r="BV269" s="266"/>
      <c r="BW269" s="266"/>
      <c r="BX269" s="266"/>
      <c r="BY269" s="266"/>
      <c r="BZ269" s="266"/>
      <c r="CA269" s="266"/>
      <c r="CB269" s="266"/>
      <c r="CC269" s="266"/>
      <c r="CD269" s="266"/>
      <c r="CE269" s="266"/>
      <c r="CF269" s="266"/>
      <c r="CG269" s="266"/>
      <c r="CH269" s="266"/>
      <c r="CI269" s="266"/>
      <c r="CJ269" s="266"/>
      <c r="CK269" s="266"/>
      <c r="CL269" s="266"/>
      <c r="CM269" s="266"/>
      <c r="CN269" s="266"/>
      <c r="CO269" s="266"/>
      <c r="CP269" s="266"/>
      <c r="CQ269" s="266"/>
      <c r="CR269" s="266"/>
      <c r="CS269" s="266"/>
      <c r="CT269" s="266"/>
      <c r="CU269" s="266"/>
      <c r="CV269" s="266"/>
      <c r="CW269" s="266"/>
      <c r="CX269" s="266"/>
      <c r="CY269" s="266"/>
      <c r="CZ269" s="266"/>
      <c r="DA269" s="266"/>
      <c r="DB269" s="266"/>
      <c r="DC269" s="266"/>
      <c r="DD269" s="266"/>
      <c r="DE269" s="266"/>
      <c r="DF269" s="266"/>
      <c r="DG269" s="266"/>
      <c r="DH269" s="266"/>
      <c r="DI269" s="266"/>
      <c r="DJ269" s="266"/>
      <c r="DK269" s="266"/>
      <c r="DL269" s="266"/>
    </row>
    <row r="270" spans="1:116" x14ac:dyDescent="0.35">
      <c r="A270" s="266"/>
      <c r="B270" s="266"/>
      <c r="C270" s="266"/>
      <c r="D270" s="266"/>
      <c r="E270" s="266"/>
      <c r="F270" s="266"/>
      <c r="G270" s="266"/>
      <c r="H270" s="266"/>
      <c r="I270" s="266"/>
      <c r="J270" s="266"/>
      <c r="K270" s="266"/>
      <c r="L270" s="266"/>
      <c r="M270" s="266"/>
      <c r="N270" s="266"/>
      <c r="O270" s="266"/>
      <c r="P270" s="266"/>
      <c r="Q270" s="266"/>
      <c r="R270" s="266"/>
      <c r="S270" s="266"/>
      <c r="T270" s="266"/>
      <c r="U270" s="266"/>
      <c r="V270" s="266"/>
      <c r="W270" s="266"/>
      <c r="X270" s="266"/>
      <c r="Y270" s="266"/>
      <c r="Z270" s="266"/>
      <c r="AA270" s="266"/>
      <c r="AB270" s="266"/>
      <c r="AC270" s="266"/>
      <c r="AD270" s="266"/>
      <c r="AE270" s="266"/>
      <c r="AF270" s="266"/>
      <c r="AG270" s="266"/>
      <c r="AH270" s="266"/>
      <c r="AI270" s="266"/>
      <c r="AJ270" s="266"/>
      <c r="AK270" s="266"/>
      <c r="AL270" s="266"/>
      <c r="AM270" s="266"/>
      <c r="AN270" s="266"/>
      <c r="AO270" s="266"/>
      <c r="AP270" s="266"/>
      <c r="AQ270" s="266"/>
      <c r="AR270" s="266"/>
      <c r="AS270" s="266"/>
      <c r="AT270" s="266"/>
      <c r="AU270" s="266"/>
      <c r="AV270" s="266"/>
      <c r="AW270" s="266"/>
      <c r="AX270" s="266"/>
      <c r="AY270" s="266"/>
      <c r="AZ270" s="266"/>
      <c r="BA270" s="266"/>
      <c r="BB270" s="266"/>
      <c r="BC270" s="266"/>
      <c r="BD270" s="266"/>
      <c r="BE270" s="266"/>
      <c r="BF270" s="266"/>
      <c r="BG270" s="266"/>
      <c r="BH270" s="266"/>
      <c r="BI270" s="266"/>
      <c r="BJ270" s="266"/>
      <c r="BK270" s="266"/>
      <c r="BL270" s="266"/>
      <c r="BM270" s="266"/>
      <c r="BN270" s="266"/>
      <c r="BO270" s="266"/>
      <c r="BP270" s="266"/>
      <c r="BQ270" s="266"/>
      <c r="BR270" s="266"/>
      <c r="BS270" s="266"/>
      <c r="BT270" s="266"/>
      <c r="BU270" s="266"/>
      <c r="BV270" s="266"/>
      <c r="BW270" s="266"/>
      <c r="BX270" s="266"/>
      <c r="BY270" s="266"/>
      <c r="BZ270" s="266"/>
      <c r="CA270" s="266"/>
      <c r="CB270" s="266"/>
      <c r="CC270" s="266"/>
      <c r="CD270" s="266"/>
      <c r="CE270" s="266"/>
      <c r="CF270" s="266"/>
      <c r="CG270" s="266"/>
      <c r="CH270" s="266"/>
      <c r="CI270" s="266"/>
      <c r="CJ270" s="266"/>
      <c r="CK270" s="266"/>
      <c r="CL270" s="266"/>
      <c r="CM270" s="266"/>
      <c r="CN270" s="266"/>
      <c r="CO270" s="266"/>
      <c r="CP270" s="266"/>
      <c r="CQ270" s="266"/>
      <c r="CR270" s="266"/>
      <c r="CS270" s="266"/>
      <c r="CT270" s="266"/>
      <c r="CU270" s="266"/>
      <c r="CV270" s="266"/>
      <c r="CW270" s="266"/>
      <c r="CX270" s="266"/>
      <c r="CY270" s="266"/>
      <c r="CZ270" s="266"/>
      <c r="DA270" s="266"/>
      <c r="DB270" s="266"/>
      <c r="DC270" s="266"/>
      <c r="DD270" s="266"/>
      <c r="DE270" s="266"/>
      <c r="DF270" s="266"/>
      <c r="DG270" s="266"/>
      <c r="DH270" s="266"/>
      <c r="DI270" s="266"/>
      <c r="DJ270" s="266"/>
      <c r="DK270" s="266"/>
      <c r="DL270" s="266"/>
    </row>
    <row r="271" spans="1:116" x14ac:dyDescent="0.35">
      <c r="A271" s="266"/>
      <c r="B271" s="266"/>
      <c r="C271" s="266"/>
      <c r="D271" s="266"/>
      <c r="E271" s="266"/>
      <c r="F271" s="266"/>
      <c r="G271" s="266"/>
      <c r="H271" s="266"/>
      <c r="I271" s="266"/>
      <c r="J271" s="266"/>
      <c r="K271" s="266"/>
      <c r="L271" s="266"/>
      <c r="M271" s="266"/>
      <c r="N271" s="266"/>
      <c r="O271" s="266"/>
      <c r="P271" s="266"/>
      <c r="Q271" s="266"/>
      <c r="R271" s="266"/>
      <c r="S271" s="266"/>
      <c r="T271" s="266"/>
      <c r="U271" s="266"/>
      <c r="V271" s="266"/>
      <c r="W271" s="266"/>
      <c r="X271" s="266"/>
      <c r="Y271" s="266"/>
      <c r="Z271" s="266"/>
      <c r="AA271" s="266"/>
      <c r="AB271" s="266"/>
      <c r="AC271" s="266"/>
      <c r="AD271" s="266"/>
      <c r="AE271" s="266"/>
      <c r="AF271" s="266"/>
      <c r="AG271" s="266"/>
      <c r="AH271" s="266"/>
      <c r="AI271" s="266"/>
      <c r="AJ271" s="266"/>
      <c r="AK271" s="266"/>
      <c r="AL271" s="266"/>
      <c r="AM271" s="266"/>
      <c r="AN271" s="266"/>
      <c r="AO271" s="266"/>
      <c r="AP271" s="266"/>
      <c r="AQ271" s="266"/>
      <c r="AR271" s="266"/>
      <c r="AS271" s="266"/>
      <c r="AT271" s="266"/>
      <c r="AU271" s="266"/>
      <c r="AV271" s="266"/>
      <c r="AW271" s="266"/>
      <c r="AX271" s="266"/>
      <c r="AY271" s="266"/>
      <c r="AZ271" s="266"/>
      <c r="BA271" s="266"/>
      <c r="BB271" s="266"/>
      <c r="BC271" s="266"/>
      <c r="BD271" s="266"/>
      <c r="BE271" s="266"/>
      <c r="BF271" s="266"/>
      <c r="BG271" s="266"/>
      <c r="BH271" s="266"/>
      <c r="BI271" s="266"/>
      <c r="BJ271" s="266"/>
      <c r="BK271" s="266"/>
      <c r="BL271" s="266"/>
      <c r="BM271" s="266"/>
      <c r="BN271" s="266"/>
      <c r="BO271" s="266"/>
      <c r="BP271" s="266"/>
      <c r="BQ271" s="266"/>
      <c r="BR271" s="266"/>
      <c r="BS271" s="266"/>
      <c r="BT271" s="266"/>
      <c r="BU271" s="266"/>
      <c r="BV271" s="266"/>
      <c r="BW271" s="266"/>
      <c r="BX271" s="266"/>
      <c r="BY271" s="266"/>
      <c r="BZ271" s="266"/>
      <c r="CA271" s="266"/>
      <c r="CB271" s="266"/>
      <c r="CC271" s="266"/>
      <c r="CD271" s="266"/>
      <c r="CE271" s="266"/>
      <c r="CF271" s="266"/>
      <c r="CG271" s="266"/>
      <c r="CH271" s="266"/>
      <c r="CI271" s="266"/>
      <c r="CJ271" s="266"/>
      <c r="CK271" s="266"/>
      <c r="CL271" s="266"/>
      <c r="CM271" s="266"/>
      <c r="CN271" s="266"/>
      <c r="CO271" s="266"/>
      <c r="CP271" s="266"/>
      <c r="CQ271" s="266"/>
      <c r="CR271" s="266"/>
      <c r="CS271" s="266"/>
      <c r="CT271" s="266"/>
      <c r="CU271" s="266"/>
      <c r="CV271" s="266"/>
      <c r="CW271" s="266"/>
      <c r="CX271" s="266"/>
      <c r="CY271" s="266"/>
      <c r="CZ271" s="266"/>
      <c r="DA271" s="266"/>
      <c r="DB271" s="266"/>
      <c r="DC271" s="266"/>
      <c r="DD271" s="266"/>
      <c r="DE271" s="266"/>
      <c r="DF271" s="266"/>
      <c r="DG271" s="266"/>
      <c r="DH271" s="266"/>
      <c r="DI271" s="266"/>
      <c r="DJ271" s="266"/>
      <c r="DK271" s="266"/>
      <c r="DL271" s="266"/>
    </row>
    <row r="272" spans="1:116" x14ac:dyDescent="0.35">
      <c r="A272" s="266"/>
      <c r="B272" s="266"/>
      <c r="C272" s="266"/>
      <c r="D272" s="266"/>
      <c r="E272" s="266"/>
      <c r="F272" s="266"/>
      <c r="G272" s="266"/>
      <c r="H272" s="266"/>
      <c r="I272" s="266"/>
      <c r="J272" s="266"/>
      <c r="K272" s="266"/>
      <c r="L272" s="266"/>
      <c r="M272" s="266"/>
      <c r="N272" s="266"/>
      <c r="O272" s="266"/>
      <c r="P272" s="266"/>
      <c r="Q272" s="266"/>
      <c r="R272" s="266"/>
      <c r="S272" s="266"/>
      <c r="T272" s="266"/>
      <c r="U272" s="266"/>
      <c r="V272" s="266"/>
      <c r="W272" s="266"/>
      <c r="X272" s="266"/>
      <c r="Y272" s="266"/>
      <c r="Z272" s="266"/>
      <c r="AA272" s="266"/>
      <c r="AB272" s="266"/>
      <c r="AC272" s="266"/>
      <c r="AD272" s="266"/>
      <c r="AE272" s="266"/>
      <c r="AF272" s="266"/>
      <c r="AG272" s="266"/>
      <c r="AH272" s="266"/>
      <c r="AI272" s="266"/>
      <c r="AJ272" s="266"/>
      <c r="AK272" s="266"/>
      <c r="AL272" s="266"/>
      <c r="AM272" s="266"/>
      <c r="AN272" s="266"/>
      <c r="AO272" s="266"/>
      <c r="AP272" s="266"/>
      <c r="AQ272" s="266"/>
      <c r="AR272" s="266"/>
      <c r="AS272" s="266"/>
      <c r="AT272" s="266"/>
      <c r="AU272" s="266"/>
      <c r="AV272" s="266"/>
      <c r="AW272" s="266"/>
      <c r="AX272" s="266"/>
      <c r="AY272" s="266"/>
      <c r="AZ272" s="266"/>
      <c r="BA272" s="266"/>
      <c r="BB272" s="266"/>
      <c r="BC272" s="266"/>
      <c r="BD272" s="266"/>
      <c r="BE272" s="266"/>
      <c r="BF272" s="266"/>
      <c r="BG272" s="266"/>
      <c r="BH272" s="266"/>
      <c r="BI272" s="266"/>
      <c r="BJ272" s="266"/>
      <c r="BK272" s="266"/>
      <c r="BL272" s="266"/>
      <c r="BM272" s="266"/>
      <c r="BN272" s="266"/>
      <c r="BO272" s="266"/>
      <c r="BP272" s="266"/>
      <c r="BQ272" s="266"/>
      <c r="BR272" s="266"/>
      <c r="BS272" s="266"/>
      <c r="BT272" s="266"/>
      <c r="BU272" s="266"/>
      <c r="BV272" s="266"/>
      <c r="BW272" s="266"/>
      <c r="BX272" s="266"/>
      <c r="BY272" s="266"/>
      <c r="BZ272" s="266"/>
      <c r="CA272" s="266"/>
      <c r="CB272" s="266"/>
      <c r="CC272" s="266"/>
      <c r="CD272" s="266"/>
      <c r="CE272" s="266"/>
      <c r="CF272" s="266"/>
      <c r="CG272" s="266"/>
      <c r="CH272" s="266"/>
      <c r="CI272" s="266"/>
      <c r="CJ272" s="266"/>
      <c r="CK272" s="266"/>
      <c r="CL272" s="266"/>
      <c r="CM272" s="266"/>
      <c r="CN272" s="266"/>
      <c r="CO272" s="266"/>
      <c r="CP272" s="266"/>
      <c r="CQ272" s="266"/>
      <c r="CR272" s="266"/>
      <c r="CS272" s="266"/>
      <c r="CT272" s="266"/>
      <c r="CU272" s="266"/>
      <c r="CV272" s="266"/>
      <c r="CW272" s="266"/>
      <c r="CX272" s="266"/>
      <c r="CY272" s="266"/>
      <c r="CZ272" s="266"/>
      <c r="DA272" s="266"/>
      <c r="DB272" s="266"/>
      <c r="DC272" s="266"/>
      <c r="DD272" s="266"/>
      <c r="DE272" s="266"/>
      <c r="DF272" s="266"/>
      <c r="DG272" s="266"/>
      <c r="DH272" s="266"/>
      <c r="DI272" s="266"/>
      <c r="DJ272" s="266"/>
      <c r="DK272" s="266"/>
      <c r="DL272" s="266"/>
    </row>
    <row r="273" spans="1:116" x14ac:dyDescent="0.35">
      <c r="A273" s="266"/>
      <c r="B273" s="266"/>
      <c r="C273" s="266"/>
      <c r="D273" s="266"/>
      <c r="E273" s="266"/>
      <c r="F273" s="266"/>
      <c r="G273" s="266"/>
      <c r="H273" s="266"/>
      <c r="I273" s="266"/>
      <c r="J273" s="266"/>
      <c r="K273" s="266"/>
      <c r="L273" s="266"/>
      <c r="M273" s="266"/>
      <c r="N273" s="266"/>
      <c r="O273" s="266"/>
      <c r="P273" s="266"/>
      <c r="Q273" s="266"/>
      <c r="R273" s="266"/>
      <c r="S273" s="266"/>
      <c r="T273" s="266"/>
      <c r="U273" s="266"/>
      <c r="V273" s="266"/>
      <c r="W273" s="266"/>
      <c r="X273" s="266"/>
      <c r="Y273" s="266"/>
      <c r="Z273" s="266"/>
      <c r="AA273" s="266"/>
      <c r="AB273" s="266"/>
      <c r="AC273" s="266"/>
      <c r="AD273" s="266"/>
      <c r="AE273" s="266"/>
      <c r="AF273" s="266"/>
      <c r="AG273" s="266"/>
      <c r="AH273" s="266"/>
      <c r="AI273" s="266"/>
      <c r="AJ273" s="266"/>
      <c r="AK273" s="266"/>
      <c r="AL273" s="266"/>
      <c r="AM273" s="266"/>
      <c r="AN273" s="266"/>
      <c r="AO273" s="266"/>
      <c r="AP273" s="266"/>
      <c r="AQ273" s="266"/>
      <c r="AR273" s="266"/>
      <c r="AS273" s="266"/>
      <c r="AT273" s="266"/>
      <c r="AU273" s="266"/>
      <c r="AV273" s="266"/>
      <c r="AW273" s="266"/>
      <c r="AX273" s="266"/>
      <c r="AY273" s="266"/>
      <c r="AZ273" s="266"/>
      <c r="BA273" s="266"/>
      <c r="BB273" s="266"/>
      <c r="BC273" s="266"/>
      <c r="BD273" s="266"/>
      <c r="BE273" s="266"/>
      <c r="BF273" s="266"/>
      <c r="BG273" s="266"/>
      <c r="BH273" s="266"/>
      <c r="BI273" s="266"/>
      <c r="BJ273" s="266"/>
      <c r="BK273" s="266"/>
      <c r="BL273" s="266"/>
      <c r="BM273" s="266"/>
      <c r="BN273" s="266"/>
      <c r="BO273" s="266"/>
      <c r="BP273" s="266"/>
      <c r="BQ273" s="266"/>
      <c r="BR273" s="266"/>
      <c r="BS273" s="266"/>
      <c r="BT273" s="266"/>
      <c r="BU273" s="266"/>
      <c r="BV273" s="266"/>
      <c r="BW273" s="266"/>
      <c r="BX273" s="266"/>
      <c r="BY273" s="266"/>
      <c r="BZ273" s="266"/>
      <c r="CA273" s="266"/>
      <c r="CB273" s="266"/>
      <c r="CC273" s="266"/>
      <c r="CD273" s="266"/>
      <c r="CE273" s="266"/>
      <c r="CF273" s="266"/>
      <c r="CG273" s="266"/>
      <c r="CH273" s="266"/>
      <c r="CI273" s="266"/>
      <c r="CJ273" s="266"/>
      <c r="CK273" s="266"/>
      <c r="CL273" s="266"/>
      <c r="CM273" s="266"/>
      <c r="CN273" s="266"/>
      <c r="CO273" s="266"/>
      <c r="CP273" s="266"/>
      <c r="CQ273" s="266"/>
      <c r="CR273" s="266"/>
      <c r="CS273" s="266"/>
      <c r="CT273" s="266"/>
      <c r="CU273" s="266"/>
      <c r="CV273" s="266"/>
      <c r="CW273" s="266"/>
      <c r="CX273" s="266"/>
      <c r="CY273" s="266"/>
      <c r="CZ273" s="266"/>
      <c r="DA273" s="266"/>
      <c r="DB273" s="266"/>
      <c r="DC273" s="266"/>
      <c r="DD273" s="266"/>
      <c r="DE273" s="266"/>
      <c r="DF273" s="266"/>
      <c r="DG273" s="266"/>
      <c r="DH273" s="266"/>
      <c r="DI273" s="266"/>
      <c r="DJ273" s="266"/>
      <c r="DK273" s="266"/>
      <c r="DL273" s="266"/>
    </row>
    <row r="274" spans="1:116" x14ac:dyDescent="0.35">
      <c r="A274" s="266"/>
      <c r="B274" s="266"/>
      <c r="C274" s="266"/>
      <c r="D274" s="266"/>
      <c r="E274" s="266"/>
      <c r="F274" s="266"/>
      <c r="G274" s="266"/>
      <c r="H274" s="266"/>
      <c r="I274" s="266"/>
      <c r="J274" s="266"/>
      <c r="K274" s="266"/>
      <c r="L274" s="266"/>
      <c r="M274" s="266"/>
      <c r="N274" s="266"/>
      <c r="O274" s="266"/>
      <c r="P274" s="266"/>
      <c r="Q274" s="266"/>
      <c r="R274" s="266"/>
      <c r="S274" s="266"/>
      <c r="T274" s="266"/>
      <c r="U274" s="266"/>
      <c r="V274" s="266"/>
      <c r="W274" s="266"/>
      <c r="X274" s="266"/>
      <c r="Y274" s="266"/>
      <c r="Z274" s="266"/>
      <c r="AA274" s="266"/>
      <c r="AB274" s="266"/>
      <c r="AC274" s="266"/>
      <c r="AD274" s="266"/>
      <c r="AE274" s="266"/>
      <c r="AF274" s="266"/>
      <c r="AG274" s="266"/>
      <c r="AH274" s="266"/>
      <c r="AI274" s="266"/>
      <c r="AJ274" s="266"/>
      <c r="AK274" s="266"/>
      <c r="AL274" s="266"/>
      <c r="AM274" s="266"/>
      <c r="AN274" s="266"/>
      <c r="AO274" s="266"/>
      <c r="AP274" s="266"/>
      <c r="AQ274" s="266"/>
      <c r="AR274" s="266"/>
      <c r="AS274" s="266"/>
      <c r="AT274" s="266"/>
      <c r="AU274" s="266"/>
      <c r="AV274" s="266"/>
      <c r="AW274" s="266"/>
      <c r="AX274" s="266"/>
      <c r="AY274" s="266"/>
      <c r="AZ274" s="266"/>
      <c r="BA274" s="266"/>
      <c r="BB274" s="266"/>
      <c r="BC274" s="266"/>
      <c r="BD274" s="266"/>
      <c r="BE274" s="266"/>
      <c r="BF274" s="266"/>
      <c r="BG274" s="266"/>
      <c r="BH274" s="266"/>
      <c r="BI274" s="266"/>
      <c r="BJ274" s="266"/>
      <c r="BK274" s="266"/>
      <c r="BL274" s="266"/>
      <c r="BM274" s="266"/>
      <c r="BN274" s="266"/>
      <c r="BO274" s="266"/>
      <c r="BP274" s="266"/>
      <c r="BQ274" s="266"/>
      <c r="BR274" s="266"/>
      <c r="BS274" s="266"/>
      <c r="BT274" s="266"/>
      <c r="BU274" s="266"/>
      <c r="BV274" s="266"/>
      <c r="BW274" s="266"/>
      <c r="BX274" s="266"/>
      <c r="BY274" s="266"/>
      <c r="BZ274" s="266"/>
      <c r="CA274" s="266"/>
      <c r="CB274" s="266"/>
      <c r="CC274" s="266"/>
      <c r="CD274" s="266"/>
      <c r="CE274" s="266"/>
      <c r="CF274" s="266"/>
      <c r="CG274" s="266"/>
      <c r="CH274" s="266"/>
      <c r="CI274" s="266"/>
      <c r="CJ274" s="266"/>
      <c r="CK274" s="266"/>
      <c r="CL274" s="266"/>
      <c r="CM274" s="266"/>
      <c r="CN274" s="266"/>
      <c r="CO274" s="266"/>
      <c r="CP274" s="266"/>
      <c r="CQ274" s="266"/>
      <c r="CR274" s="266"/>
      <c r="CS274" s="266"/>
      <c r="CT274" s="266"/>
      <c r="CU274" s="266"/>
      <c r="CV274" s="266"/>
      <c r="CW274" s="266"/>
      <c r="CX274" s="266"/>
      <c r="CY274" s="266"/>
      <c r="CZ274" s="266"/>
      <c r="DA274" s="266"/>
      <c r="DB274" s="266"/>
      <c r="DC274" s="266"/>
      <c r="DD274" s="266"/>
      <c r="DE274" s="266"/>
      <c r="DF274" s="266"/>
      <c r="DG274" s="266"/>
      <c r="DH274" s="266"/>
      <c r="DI274" s="266"/>
      <c r="DJ274" s="266"/>
      <c r="DK274" s="266"/>
      <c r="DL274" s="266"/>
    </row>
    <row r="275" spans="1:116" x14ac:dyDescent="0.35">
      <c r="A275" s="266"/>
      <c r="B275" s="266"/>
      <c r="C275" s="266"/>
      <c r="D275" s="266"/>
      <c r="E275" s="266"/>
      <c r="F275" s="266"/>
      <c r="G275" s="266"/>
      <c r="H275" s="266"/>
      <c r="I275" s="266"/>
      <c r="J275" s="266"/>
      <c r="K275" s="266"/>
      <c r="L275" s="266"/>
      <c r="M275" s="266"/>
      <c r="N275" s="266"/>
      <c r="O275" s="266"/>
      <c r="P275" s="266"/>
      <c r="Q275" s="266"/>
      <c r="R275" s="266"/>
      <c r="S275" s="266"/>
      <c r="T275" s="266"/>
      <c r="U275" s="266"/>
      <c r="V275" s="266"/>
      <c r="W275" s="266"/>
      <c r="X275" s="266"/>
      <c r="Y275" s="266"/>
      <c r="Z275" s="266"/>
      <c r="AA275" s="266"/>
      <c r="AB275" s="266"/>
      <c r="AC275" s="266"/>
      <c r="AD275" s="266"/>
      <c r="AE275" s="266"/>
      <c r="AF275" s="266"/>
      <c r="AG275" s="266"/>
      <c r="AH275" s="266"/>
      <c r="AI275" s="266"/>
      <c r="AJ275" s="266"/>
      <c r="AK275" s="266"/>
      <c r="AL275" s="266"/>
      <c r="AM275" s="266"/>
      <c r="AN275" s="266"/>
      <c r="AO275" s="266"/>
      <c r="AP275" s="266"/>
      <c r="AQ275" s="266"/>
      <c r="AR275" s="266"/>
      <c r="AS275" s="266"/>
      <c r="AT275" s="266"/>
      <c r="AU275" s="266"/>
      <c r="AV275" s="266"/>
      <c r="AW275" s="266"/>
      <c r="AX275" s="266"/>
      <c r="AY275" s="266"/>
      <c r="AZ275" s="266"/>
      <c r="BA275" s="266"/>
      <c r="BB275" s="266"/>
      <c r="BC275" s="266"/>
      <c r="BD275" s="266"/>
      <c r="BE275" s="266"/>
      <c r="BF275" s="266"/>
      <c r="BG275" s="266"/>
      <c r="BH275" s="266"/>
      <c r="BI275" s="266"/>
      <c r="BJ275" s="266"/>
      <c r="BK275" s="266"/>
      <c r="BL275" s="266"/>
      <c r="BM275" s="266"/>
      <c r="BN275" s="266"/>
      <c r="BO275" s="266"/>
      <c r="BP275" s="266"/>
      <c r="BQ275" s="266"/>
      <c r="BR275" s="266"/>
      <c r="BS275" s="266"/>
      <c r="BT275" s="266"/>
      <c r="BU275" s="266"/>
      <c r="BV275" s="266"/>
      <c r="BW275" s="266"/>
      <c r="BX275" s="266"/>
      <c r="BY275" s="266"/>
      <c r="BZ275" s="266"/>
      <c r="CA275" s="266"/>
      <c r="CB275" s="266"/>
      <c r="CC275" s="266"/>
      <c r="CD275" s="266"/>
      <c r="CE275" s="266"/>
      <c r="CF275" s="266"/>
      <c r="CG275" s="266"/>
      <c r="CH275" s="266"/>
      <c r="CI275" s="266"/>
      <c r="CJ275" s="266"/>
      <c r="CK275" s="266"/>
      <c r="CL275" s="266"/>
      <c r="CM275" s="266"/>
      <c r="CN275" s="266"/>
      <c r="CO275" s="266"/>
      <c r="CP275" s="266"/>
      <c r="CQ275" s="266"/>
      <c r="CR275" s="266"/>
      <c r="CS275" s="266"/>
      <c r="CT275" s="266"/>
      <c r="CU275" s="266"/>
      <c r="CV275" s="266"/>
      <c r="CW275" s="266"/>
      <c r="CX275" s="266"/>
      <c r="CY275" s="266"/>
      <c r="CZ275" s="266"/>
      <c r="DA275" s="266"/>
      <c r="DB275" s="266"/>
      <c r="DC275" s="266"/>
      <c r="DD275" s="266"/>
      <c r="DE275" s="266"/>
      <c r="DF275" s="266"/>
      <c r="DG275" s="266"/>
      <c r="DH275" s="266"/>
      <c r="DI275" s="266"/>
      <c r="DJ275" s="266"/>
      <c r="DK275" s="266"/>
      <c r="DL275" s="266"/>
    </row>
    <row r="276" spans="1:116" x14ac:dyDescent="0.35">
      <c r="A276" s="266"/>
      <c r="B276" s="266"/>
      <c r="C276" s="266"/>
      <c r="D276" s="266"/>
      <c r="E276" s="266"/>
      <c r="F276" s="266"/>
      <c r="G276" s="266"/>
      <c r="H276" s="266"/>
      <c r="I276" s="266"/>
      <c r="J276" s="266"/>
      <c r="K276" s="266"/>
      <c r="L276" s="266"/>
      <c r="M276" s="266"/>
      <c r="N276" s="266"/>
      <c r="O276" s="266"/>
      <c r="P276" s="266"/>
      <c r="Q276" s="266"/>
      <c r="R276" s="266"/>
      <c r="S276" s="266"/>
      <c r="T276" s="266"/>
      <c r="U276" s="266"/>
      <c r="V276" s="266"/>
      <c r="W276" s="266"/>
      <c r="X276" s="266"/>
      <c r="Y276" s="266"/>
      <c r="Z276" s="266"/>
      <c r="AA276" s="266"/>
      <c r="AB276" s="266"/>
      <c r="AC276" s="266"/>
      <c r="AD276" s="266"/>
      <c r="AE276" s="266"/>
      <c r="AF276" s="266"/>
      <c r="AG276" s="266"/>
      <c r="AH276" s="266"/>
      <c r="AI276" s="266"/>
      <c r="AJ276" s="266"/>
      <c r="AK276" s="266"/>
      <c r="AL276" s="266"/>
      <c r="AM276" s="266"/>
      <c r="AN276" s="266"/>
      <c r="AO276" s="266"/>
      <c r="AP276" s="266"/>
      <c r="AQ276" s="266"/>
      <c r="AR276" s="266"/>
      <c r="AS276" s="266"/>
      <c r="AT276" s="266"/>
      <c r="AU276" s="266"/>
      <c r="AV276" s="266"/>
      <c r="AW276" s="266"/>
      <c r="AX276" s="266"/>
      <c r="AY276" s="266"/>
      <c r="AZ276" s="266"/>
      <c r="BA276" s="266"/>
      <c r="BB276" s="266"/>
      <c r="BC276" s="266"/>
      <c r="BD276" s="266"/>
      <c r="BE276" s="266"/>
      <c r="BF276" s="266"/>
      <c r="BG276" s="266"/>
      <c r="BH276" s="266"/>
      <c r="BI276" s="266"/>
      <c r="BJ276" s="266"/>
      <c r="BK276" s="266"/>
      <c r="BL276" s="266"/>
      <c r="BM276" s="266"/>
      <c r="BN276" s="266"/>
      <c r="BO276" s="266"/>
      <c r="BP276" s="266"/>
      <c r="BQ276" s="266"/>
      <c r="BR276" s="266"/>
      <c r="BS276" s="266"/>
      <c r="BT276" s="266"/>
      <c r="BU276" s="266"/>
      <c r="BV276" s="266"/>
      <c r="BW276" s="266"/>
      <c r="BX276" s="266"/>
      <c r="BY276" s="266"/>
      <c r="BZ276" s="266"/>
      <c r="CA276" s="266"/>
      <c r="CB276" s="266"/>
      <c r="CC276" s="266"/>
      <c r="CD276" s="266"/>
      <c r="CE276" s="266"/>
      <c r="CF276" s="266"/>
      <c r="CG276" s="266"/>
      <c r="CH276" s="266"/>
      <c r="CI276" s="266"/>
      <c r="CJ276" s="266"/>
      <c r="CK276" s="266"/>
      <c r="CL276" s="266"/>
      <c r="CM276" s="266"/>
      <c r="CN276" s="266"/>
      <c r="CO276" s="266"/>
      <c r="CP276" s="266"/>
      <c r="CQ276" s="266"/>
      <c r="CR276" s="266"/>
      <c r="CS276" s="266"/>
      <c r="CT276" s="266"/>
      <c r="CU276" s="266"/>
      <c r="CV276" s="266"/>
      <c r="CW276" s="266"/>
      <c r="CX276" s="266"/>
      <c r="CY276" s="266"/>
      <c r="CZ276" s="266"/>
      <c r="DA276" s="266"/>
      <c r="DB276" s="266"/>
      <c r="DC276" s="266"/>
      <c r="DD276" s="266"/>
      <c r="DE276" s="266"/>
      <c r="DF276" s="266"/>
      <c r="DG276" s="266"/>
      <c r="DH276" s="266"/>
      <c r="DI276" s="266"/>
      <c r="DJ276" s="266"/>
      <c r="DK276" s="266"/>
      <c r="DL276" s="266"/>
    </row>
    <row r="277" spans="1:116" x14ac:dyDescent="0.35">
      <c r="A277" s="266"/>
      <c r="B277" s="266"/>
      <c r="C277" s="266"/>
      <c r="D277" s="266"/>
      <c r="E277" s="266"/>
      <c r="F277" s="266"/>
      <c r="G277" s="266"/>
      <c r="H277" s="266"/>
      <c r="I277" s="266"/>
      <c r="J277" s="266"/>
      <c r="K277" s="266"/>
      <c r="L277" s="266"/>
      <c r="M277" s="266"/>
      <c r="N277" s="266"/>
      <c r="O277" s="266"/>
      <c r="P277" s="266"/>
      <c r="Q277" s="266"/>
      <c r="R277" s="266"/>
      <c r="S277" s="266"/>
      <c r="T277" s="266"/>
      <c r="U277" s="266"/>
      <c r="V277" s="266"/>
      <c r="W277" s="266"/>
      <c r="X277" s="266"/>
      <c r="Y277" s="266"/>
      <c r="Z277" s="266"/>
      <c r="AA277" s="266"/>
      <c r="AB277" s="266"/>
      <c r="AC277" s="266"/>
      <c r="AD277" s="266"/>
      <c r="AE277" s="266"/>
      <c r="AF277" s="266"/>
      <c r="AG277" s="266"/>
      <c r="AH277" s="266"/>
      <c r="AI277" s="266"/>
      <c r="AJ277" s="266"/>
      <c r="AK277" s="266"/>
      <c r="AL277" s="266"/>
      <c r="AM277" s="266"/>
      <c r="AN277" s="266"/>
      <c r="AO277" s="266"/>
      <c r="AP277" s="266"/>
      <c r="AQ277" s="266"/>
      <c r="AR277" s="266"/>
      <c r="AS277" s="266"/>
      <c r="AT277" s="266"/>
      <c r="AU277" s="266"/>
      <c r="AV277" s="266"/>
      <c r="AW277" s="266"/>
      <c r="AX277" s="266"/>
      <c r="AY277" s="266"/>
      <c r="AZ277" s="266"/>
      <c r="BA277" s="266"/>
      <c r="BB277" s="266"/>
      <c r="BC277" s="266"/>
      <c r="BD277" s="266"/>
      <c r="BE277" s="266"/>
      <c r="BF277" s="266"/>
      <c r="BG277" s="266"/>
      <c r="BH277" s="266"/>
      <c r="BI277" s="266"/>
      <c r="BJ277" s="266"/>
      <c r="BK277" s="266"/>
      <c r="BL277" s="266"/>
      <c r="BM277" s="266"/>
      <c r="BN277" s="266"/>
      <c r="BO277" s="266"/>
      <c r="BP277" s="266"/>
      <c r="BQ277" s="266"/>
      <c r="BR277" s="266"/>
      <c r="BS277" s="266"/>
      <c r="BT277" s="266"/>
      <c r="BU277" s="266"/>
      <c r="BV277" s="266"/>
      <c r="BW277" s="266"/>
      <c r="BX277" s="266"/>
      <c r="BY277" s="266"/>
      <c r="BZ277" s="266"/>
      <c r="CA277" s="266"/>
      <c r="CB277" s="266"/>
      <c r="CC277" s="266"/>
      <c r="CD277" s="266"/>
      <c r="CE277" s="266"/>
      <c r="CF277" s="266"/>
      <c r="CG277" s="266"/>
      <c r="CH277" s="266"/>
      <c r="CI277" s="266"/>
      <c r="CJ277" s="266"/>
      <c r="CK277" s="266"/>
      <c r="CL277" s="266"/>
      <c r="CM277" s="266"/>
      <c r="CN277" s="266"/>
      <c r="CO277" s="266"/>
      <c r="CP277" s="266"/>
      <c r="CQ277" s="266"/>
      <c r="CR277" s="266"/>
      <c r="CS277" s="266"/>
      <c r="CT277" s="266"/>
      <c r="CU277" s="266"/>
      <c r="CV277" s="266"/>
      <c r="CW277" s="266"/>
      <c r="CX277" s="266"/>
      <c r="CY277" s="266"/>
      <c r="CZ277" s="266"/>
      <c r="DA277" s="266"/>
      <c r="DB277" s="266"/>
      <c r="DC277" s="266"/>
      <c r="DD277" s="266"/>
      <c r="DE277" s="266"/>
      <c r="DF277" s="266"/>
      <c r="DG277" s="266"/>
      <c r="DH277" s="266"/>
      <c r="DI277" s="266"/>
      <c r="DJ277" s="266"/>
      <c r="DK277" s="266"/>
      <c r="DL277" s="266"/>
    </row>
    <row r="278" spans="1:116" x14ac:dyDescent="0.35">
      <c r="A278" s="266"/>
      <c r="B278" s="266"/>
      <c r="C278" s="266"/>
      <c r="D278" s="266"/>
      <c r="E278" s="266"/>
      <c r="F278" s="266"/>
      <c r="G278" s="266"/>
      <c r="H278" s="266"/>
      <c r="I278" s="266"/>
      <c r="J278" s="266"/>
      <c r="K278" s="266"/>
      <c r="L278" s="266"/>
      <c r="M278" s="266"/>
      <c r="N278" s="266"/>
      <c r="O278" s="266"/>
      <c r="P278" s="266"/>
      <c r="Q278" s="266"/>
      <c r="R278" s="266"/>
      <c r="S278" s="266"/>
      <c r="T278" s="266"/>
      <c r="U278" s="266"/>
      <c r="V278" s="266"/>
      <c r="W278" s="266"/>
      <c r="X278" s="266"/>
      <c r="Y278" s="266"/>
      <c r="Z278" s="266"/>
      <c r="AA278" s="266"/>
      <c r="AB278" s="266"/>
      <c r="AC278" s="266"/>
      <c r="AD278" s="266"/>
      <c r="AE278" s="266"/>
      <c r="AF278" s="266"/>
      <c r="AG278" s="266"/>
      <c r="AH278" s="266"/>
      <c r="AI278" s="266"/>
      <c r="AJ278" s="266"/>
      <c r="AK278" s="266"/>
      <c r="AL278" s="266"/>
      <c r="AM278" s="266"/>
      <c r="AN278" s="266"/>
      <c r="AO278" s="266"/>
      <c r="AP278" s="266"/>
      <c r="AQ278" s="266"/>
      <c r="AR278" s="266"/>
      <c r="AS278" s="266"/>
      <c r="AT278" s="266"/>
      <c r="AU278" s="266"/>
      <c r="AV278" s="266"/>
      <c r="AW278" s="266"/>
      <c r="AX278" s="266"/>
      <c r="AY278" s="266"/>
      <c r="AZ278" s="266"/>
      <c r="BA278" s="266"/>
      <c r="BB278" s="266"/>
      <c r="BC278" s="266"/>
      <c r="BD278" s="266"/>
      <c r="BE278" s="266"/>
      <c r="BF278" s="266"/>
      <c r="BG278" s="266"/>
      <c r="BH278" s="266"/>
      <c r="BI278" s="266"/>
      <c r="BJ278" s="266"/>
      <c r="BK278" s="266"/>
      <c r="BL278" s="266"/>
      <c r="BM278" s="266"/>
      <c r="BN278" s="266"/>
      <c r="BO278" s="266"/>
      <c r="BP278" s="266"/>
      <c r="BQ278" s="266"/>
      <c r="BR278" s="266"/>
      <c r="BS278" s="266"/>
      <c r="BT278" s="266"/>
      <c r="BU278" s="266"/>
      <c r="BV278" s="266"/>
      <c r="BW278" s="266"/>
      <c r="BX278" s="266"/>
      <c r="BY278" s="266"/>
      <c r="BZ278" s="266"/>
      <c r="CA278" s="266"/>
      <c r="CB278" s="266"/>
      <c r="CC278" s="266"/>
      <c r="CD278" s="266"/>
      <c r="CE278" s="266"/>
      <c r="CF278" s="266"/>
      <c r="CG278" s="266"/>
      <c r="CH278" s="266"/>
      <c r="CI278" s="266"/>
      <c r="CJ278" s="266"/>
      <c r="CK278" s="266"/>
      <c r="CL278" s="266"/>
      <c r="CM278" s="266"/>
      <c r="CN278" s="266"/>
      <c r="CO278" s="266"/>
      <c r="CP278" s="266"/>
      <c r="CQ278" s="266"/>
      <c r="CR278" s="266"/>
      <c r="CS278" s="266"/>
      <c r="CT278" s="266"/>
      <c r="CU278" s="266"/>
      <c r="CV278" s="266"/>
      <c r="CW278" s="266"/>
      <c r="CX278" s="266"/>
      <c r="CY278" s="266"/>
      <c r="CZ278" s="266"/>
      <c r="DA278" s="266"/>
      <c r="DB278" s="266"/>
      <c r="DC278" s="266"/>
      <c r="DD278" s="266"/>
      <c r="DE278" s="266"/>
      <c r="DF278" s="266"/>
      <c r="DG278" s="266"/>
      <c r="DH278" s="266"/>
      <c r="DI278" s="266"/>
      <c r="DJ278" s="266"/>
      <c r="DK278" s="266"/>
      <c r="DL278" s="266"/>
    </row>
    <row r="279" spans="1:116" x14ac:dyDescent="0.35">
      <c r="A279" s="266"/>
      <c r="B279" s="266"/>
      <c r="C279" s="266"/>
      <c r="D279" s="266"/>
      <c r="E279" s="266"/>
      <c r="F279" s="266"/>
      <c r="G279" s="266"/>
      <c r="H279" s="266"/>
      <c r="I279" s="266"/>
      <c r="J279" s="266"/>
      <c r="K279" s="266"/>
      <c r="L279" s="266"/>
      <c r="M279" s="266"/>
      <c r="N279" s="266"/>
      <c r="O279" s="266"/>
      <c r="P279" s="266"/>
      <c r="Q279" s="266"/>
      <c r="R279" s="266"/>
      <c r="S279" s="266"/>
      <c r="T279" s="266"/>
      <c r="U279" s="266"/>
      <c r="V279" s="266"/>
      <c r="W279" s="266"/>
      <c r="X279" s="266"/>
      <c r="Y279" s="266"/>
      <c r="Z279" s="266"/>
      <c r="AA279" s="266"/>
      <c r="AB279" s="266"/>
      <c r="AC279" s="266"/>
      <c r="AD279" s="266"/>
      <c r="AE279" s="266"/>
      <c r="AF279" s="266"/>
      <c r="AG279" s="266"/>
      <c r="AH279" s="266"/>
      <c r="AI279" s="266"/>
      <c r="AJ279" s="266"/>
      <c r="AK279" s="266"/>
      <c r="AL279" s="266"/>
      <c r="AM279" s="266"/>
      <c r="AN279" s="266"/>
      <c r="AO279" s="266"/>
      <c r="AP279" s="266"/>
      <c r="AQ279" s="266"/>
      <c r="AR279" s="266"/>
      <c r="AS279" s="266"/>
      <c r="AT279" s="266"/>
      <c r="AU279" s="266"/>
      <c r="AV279" s="266"/>
      <c r="AW279" s="266"/>
      <c r="AX279" s="266"/>
      <c r="AY279" s="266"/>
      <c r="AZ279" s="266"/>
      <c r="BA279" s="266"/>
      <c r="BB279" s="266"/>
      <c r="BC279" s="266"/>
      <c r="BD279" s="266"/>
      <c r="BE279" s="266"/>
      <c r="BF279" s="266"/>
      <c r="BG279" s="266"/>
      <c r="BH279" s="266"/>
      <c r="BI279" s="266"/>
      <c r="BJ279" s="266"/>
      <c r="BK279" s="266"/>
      <c r="BL279" s="266"/>
      <c r="BM279" s="266"/>
      <c r="BN279" s="266"/>
      <c r="BO279" s="266"/>
      <c r="BP279" s="266"/>
      <c r="BQ279" s="266"/>
      <c r="BR279" s="266"/>
      <c r="BS279" s="266"/>
      <c r="BT279" s="266"/>
      <c r="BU279" s="266"/>
      <c r="BV279" s="266"/>
      <c r="BW279" s="266"/>
      <c r="BX279" s="266"/>
      <c r="BY279" s="266"/>
      <c r="BZ279" s="266"/>
      <c r="CA279" s="266"/>
      <c r="CB279" s="266"/>
      <c r="CC279" s="266"/>
      <c r="CD279" s="266"/>
      <c r="CE279" s="266"/>
      <c r="CF279" s="266"/>
      <c r="CG279" s="266"/>
      <c r="CH279" s="266"/>
      <c r="CI279" s="266"/>
      <c r="CJ279" s="266"/>
      <c r="CK279" s="266"/>
      <c r="CL279" s="266"/>
      <c r="CM279" s="266"/>
      <c r="CN279" s="266"/>
      <c r="CO279" s="266"/>
      <c r="CP279" s="266"/>
      <c r="CQ279" s="266"/>
      <c r="CR279" s="266"/>
      <c r="CS279" s="266"/>
      <c r="CT279" s="266"/>
      <c r="CU279" s="266"/>
      <c r="CV279" s="266"/>
      <c r="CW279" s="266"/>
      <c r="CX279" s="266"/>
      <c r="CY279" s="266"/>
      <c r="CZ279" s="266"/>
      <c r="DA279" s="266"/>
      <c r="DB279" s="266"/>
      <c r="DC279" s="266"/>
      <c r="DD279" s="266"/>
      <c r="DE279" s="266"/>
      <c r="DF279" s="266"/>
      <c r="DG279" s="266"/>
      <c r="DH279" s="266"/>
      <c r="DI279" s="266"/>
      <c r="DJ279" s="266"/>
      <c r="DK279" s="266"/>
      <c r="DL279" s="266"/>
    </row>
    <row r="280" spans="1:116" x14ac:dyDescent="0.35">
      <c r="A280" s="266"/>
      <c r="B280" s="266"/>
      <c r="C280" s="266"/>
      <c r="D280" s="266"/>
      <c r="E280" s="266"/>
      <c r="F280" s="266"/>
      <c r="G280" s="266"/>
      <c r="H280" s="266"/>
      <c r="I280" s="266"/>
      <c r="J280" s="266"/>
      <c r="K280" s="266"/>
      <c r="L280" s="266"/>
      <c r="M280" s="266"/>
      <c r="N280" s="266"/>
      <c r="O280" s="266"/>
      <c r="P280" s="266"/>
      <c r="Q280" s="266"/>
      <c r="R280" s="266"/>
      <c r="S280" s="266"/>
      <c r="T280" s="266"/>
      <c r="U280" s="266"/>
      <c r="V280" s="266"/>
      <c r="W280" s="266"/>
      <c r="X280" s="266"/>
      <c r="Y280" s="266"/>
      <c r="Z280" s="266"/>
      <c r="AA280" s="266"/>
      <c r="AB280" s="266"/>
      <c r="AC280" s="266"/>
      <c r="AD280" s="266"/>
      <c r="AE280" s="266"/>
      <c r="AF280" s="266"/>
      <c r="AG280" s="266"/>
      <c r="AH280" s="266"/>
      <c r="AI280" s="266"/>
      <c r="AJ280" s="266"/>
      <c r="AK280" s="266"/>
      <c r="AL280" s="266"/>
      <c r="AM280" s="266"/>
      <c r="AN280" s="266"/>
      <c r="AO280" s="266"/>
      <c r="AP280" s="266"/>
      <c r="AQ280" s="266"/>
      <c r="AR280" s="266"/>
      <c r="AS280" s="266"/>
      <c r="AT280" s="266"/>
      <c r="AU280" s="266"/>
      <c r="AV280" s="266"/>
      <c r="AW280" s="266"/>
      <c r="AX280" s="266"/>
      <c r="AY280" s="266"/>
      <c r="AZ280" s="266"/>
      <c r="BA280" s="266"/>
      <c r="BB280" s="266"/>
      <c r="BC280" s="266"/>
      <c r="BD280" s="266"/>
      <c r="BE280" s="266"/>
      <c r="BF280" s="266"/>
      <c r="BG280" s="266"/>
      <c r="BH280" s="266"/>
      <c r="BI280" s="266"/>
      <c r="BJ280" s="266"/>
      <c r="BK280" s="266"/>
      <c r="BL280" s="266"/>
      <c r="BM280" s="266"/>
      <c r="BN280" s="266"/>
      <c r="BO280" s="266"/>
      <c r="BP280" s="266"/>
      <c r="BQ280" s="266"/>
      <c r="BR280" s="266"/>
      <c r="BS280" s="266"/>
      <c r="BT280" s="266"/>
      <c r="BU280" s="266"/>
      <c r="BV280" s="266"/>
      <c r="BW280" s="266"/>
      <c r="BX280" s="266"/>
      <c r="BY280" s="266"/>
      <c r="BZ280" s="266"/>
      <c r="CA280" s="266"/>
      <c r="CB280" s="266"/>
      <c r="CC280" s="266"/>
      <c r="CD280" s="266"/>
      <c r="CE280" s="266"/>
      <c r="CF280" s="266"/>
      <c r="CG280" s="266"/>
      <c r="CH280" s="266"/>
      <c r="CI280" s="266"/>
      <c r="CJ280" s="266"/>
      <c r="CK280" s="266"/>
      <c r="CL280" s="266"/>
      <c r="CM280" s="266"/>
      <c r="CN280" s="266"/>
      <c r="CO280" s="266"/>
      <c r="CP280" s="266"/>
      <c r="CQ280" s="266"/>
      <c r="CR280" s="266"/>
      <c r="CS280" s="266"/>
      <c r="CT280" s="266"/>
      <c r="CU280" s="266"/>
      <c r="CV280" s="266"/>
      <c r="CW280" s="266"/>
      <c r="CX280" s="266"/>
      <c r="CY280" s="266"/>
      <c r="CZ280" s="266"/>
      <c r="DA280" s="266"/>
      <c r="DB280" s="266"/>
      <c r="DC280" s="266"/>
      <c r="DD280" s="266"/>
      <c r="DE280" s="266"/>
      <c r="DF280" s="266"/>
      <c r="DG280" s="266"/>
      <c r="DH280" s="266"/>
      <c r="DI280" s="266"/>
      <c r="DJ280" s="266"/>
      <c r="DK280" s="266"/>
      <c r="DL280" s="266"/>
    </row>
    <row r="281" spans="1:116" x14ac:dyDescent="0.35">
      <c r="A281" s="266"/>
      <c r="B281" s="266"/>
      <c r="C281" s="266"/>
      <c r="D281" s="266"/>
      <c r="E281" s="266"/>
      <c r="F281" s="266"/>
      <c r="G281" s="266"/>
      <c r="H281" s="266"/>
      <c r="I281" s="266"/>
      <c r="J281" s="266"/>
      <c r="K281" s="266"/>
      <c r="L281" s="266"/>
      <c r="M281" s="266"/>
      <c r="N281" s="266"/>
      <c r="O281" s="266"/>
      <c r="P281" s="266"/>
      <c r="Q281" s="266"/>
      <c r="R281" s="266"/>
      <c r="S281" s="266"/>
      <c r="T281" s="266"/>
      <c r="U281" s="266"/>
      <c r="V281" s="266"/>
      <c r="W281" s="266"/>
      <c r="X281" s="266"/>
      <c r="Y281" s="266"/>
      <c r="Z281" s="266"/>
      <c r="AA281" s="266"/>
      <c r="AB281" s="266"/>
      <c r="AC281" s="266"/>
      <c r="AD281" s="266"/>
      <c r="AE281" s="266"/>
      <c r="AF281" s="266"/>
      <c r="AG281" s="266"/>
      <c r="AH281" s="266"/>
      <c r="AI281" s="266"/>
      <c r="AJ281" s="266"/>
      <c r="AK281" s="266"/>
      <c r="AL281" s="266"/>
      <c r="AM281" s="266"/>
      <c r="AN281" s="266"/>
      <c r="AO281" s="266"/>
      <c r="AP281" s="266"/>
      <c r="AQ281" s="266"/>
      <c r="AR281" s="266"/>
      <c r="AS281" s="266"/>
      <c r="AT281" s="266"/>
      <c r="AU281" s="266"/>
      <c r="AV281" s="266"/>
      <c r="AW281" s="266"/>
      <c r="AX281" s="266"/>
      <c r="AY281" s="266"/>
      <c r="AZ281" s="266"/>
      <c r="BA281" s="266"/>
      <c r="BB281" s="266"/>
      <c r="BC281" s="266"/>
      <c r="BD281" s="266"/>
      <c r="BE281" s="266"/>
      <c r="BF281" s="266"/>
      <c r="BG281" s="266"/>
      <c r="BH281" s="266"/>
      <c r="BI281" s="266"/>
      <c r="BJ281" s="266"/>
      <c r="BK281" s="266"/>
      <c r="BL281" s="266"/>
      <c r="BM281" s="266"/>
      <c r="BN281" s="266"/>
      <c r="BO281" s="266"/>
      <c r="BP281" s="266"/>
      <c r="BQ281" s="266"/>
      <c r="BR281" s="266"/>
      <c r="BS281" s="266"/>
      <c r="BT281" s="266"/>
      <c r="BU281" s="266"/>
      <c r="BV281" s="266"/>
      <c r="BW281" s="266"/>
      <c r="BX281" s="266"/>
      <c r="BY281" s="266"/>
      <c r="BZ281" s="266"/>
      <c r="CA281" s="266"/>
      <c r="CB281" s="266"/>
      <c r="CC281" s="266"/>
      <c r="CD281" s="266"/>
      <c r="CE281" s="266"/>
      <c r="CF281" s="266"/>
      <c r="CG281" s="266"/>
      <c r="CH281" s="266"/>
      <c r="CI281" s="266"/>
      <c r="CJ281" s="266"/>
      <c r="CK281" s="266"/>
      <c r="CL281" s="266"/>
      <c r="CM281" s="266"/>
      <c r="CN281" s="266"/>
      <c r="CO281" s="266"/>
      <c r="CP281" s="266"/>
      <c r="CQ281" s="266"/>
      <c r="CR281" s="266"/>
      <c r="CS281" s="266"/>
      <c r="CT281" s="266"/>
      <c r="CU281" s="266"/>
      <c r="CV281" s="266"/>
      <c r="CW281" s="266"/>
      <c r="CX281" s="266"/>
      <c r="CY281" s="266"/>
      <c r="CZ281" s="266"/>
      <c r="DA281" s="266"/>
      <c r="DB281" s="266"/>
      <c r="DC281" s="266"/>
      <c r="DD281" s="266"/>
      <c r="DE281" s="266"/>
      <c r="DF281" s="266"/>
      <c r="DG281" s="266"/>
      <c r="DH281" s="266"/>
      <c r="DI281" s="266"/>
      <c r="DJ281" s="266"/>
      <c r="DK281" s="266"/>
      <c r="DL281" s="266"/>
    </row>
    <row r="282" spans="1:116" x14ac:dyDescent="0.35">
      <c r="A282" s="266"/>
      <c r="B282" s="266"/>
      <c r="C282" s="266"/>
      <c r="D282" s="266"/>
      <c r="E282" s="266"/>
      <c r="F282" s="266"/>
      <c r="G282" s="266"/>
      <c r="H282" s="266"/>
      <c r="I282" s="266"/>
      <c r="J282" s="266"/>
      <c r="K282" s="266"/>
      <c r="L282" s="266"/>
      <c r="M282" s="266"/>
      <c r="N282" s="266"/>
      <c r="O282" s="266"/>
      <c r="P282" s="266"/>
      <c r="Q282" s="266"/>
      <c r="R282" s="266"/>
      <c r="S282" s="266"/>
      <c r="T282" s="266"/>
      <c r="U282" s="266"/>
      <c r="V282" s="266"/>
      <c r="W282" s="266"/>
      <c r="X282" s="266"/>
      <c r="Y282" s="266"/>
      <c r="Z282" s="266"/>
      <c r="AA282" s="266"/>
      <c r="AB282" s="266"/>
      <c r="AC282" s="266"/>
      <c r="AD282" s="266"/>
      <c r="AE282" s="266"/>
      <c r="AF282" s="266"/>
      <c r="AG282" s="266"/>
      <c r="AH282" s="266"/>
      <c r="AI282" s="266"/>
      <c r="AJ282" s="266"/>
      <c r="AK282" s="266"/>
      <c r="AL282" s="266"/>
      <c r="AM282" s="266"/>
      <c r="AN282" s="266"/>
      <c r="AO282" s="266"/>
      <c r="AP282" s="266"/>
      <c r="AQ282" s="266"/>
      <c r="AR282" s="266"/>
      <c r="AS282" s="266"/>
      <c r="AT282" s="266"/>
      <c r="AU282" s="266"/>
      <c r="AV282" s="266"/>
      <c r="AW282" s="266"/>
      <c r="AX282" s="266"/>
      <c r="AY282" s="266"/>
      <c r="AZ282" s="266"/>
      <c r="BA282" s="266"/>
      <c r="BB282" s="266"/>
      <c r="BC282" s="266"/>
      <c r="BD282" s="266"/>
      <c r="BE282" s="266"/>
      <c r="BF282" s="266"/>
      <c r="BG282" s="266"/>
      <c r="BH282" s="266"/>
      <c r="BI282" s="266"/>
      <c r="BJ282" s="266"/>
      <c r="BK282" s="266"/>
      <c r="BL282" s="266"/>
      <c r="BM282" s="266"/>
      <c r="BN282" s="266"/>
      <c r="BO282" s="266"/>
      <c r="BP282" s="266"/>
      <c r="BQ282" s="266"/>
      <c r="BR282" s="266"/>
      <c r="BS282" s="266"/>
      <c r="BT282" s="266"/>
      <c r="BU282" s="266"/>
      <c r="BV282" s="266"/>
      <c r="BW282" s="266"/>
      <c r="BX282" s="266"/>
      <c r="BY282" s="266"/>
      <c r="BZ282" s="266"/>
      <c r="CA282" s="266"/>
      <c r="CB282" s="266"/>
      <c r="CC282" s="266"/>
      <c r="CD282" s="266"/>
      <c r="CE282" s="266"/>
      <c r="CF282" s="266"/>
      <c r="CG282" s="266"/>
      <c r="CH282" s="266"/>
      <c r="CI282" s="266"/>
      <c r="CJ282" s="266"/>
      <c r="CK282" s="266"/>
      <c r="CL282" s="266"/>
      <c r="CM282" s="266"/>
      <c r="CN282" s="266"/>
      <c r="CO282" s="266"/>
      <c r="CP282" s="266"/>
      <c r="CQ282" s="266"/>
      <c r="CR282" s="266"/>
      <c r="CS282" s="266"/>
      <c r="CT282" s="266"/>
      <c r="CU282" s="266"/>
      <c r="CV282" s="266"/>
      <c r="CW282" s="266"/>
      <c r="CX282" s="266"/>
      <c r="CY282" s="266"/>
      <c r="CZ282" s="266"/>
      <c r="DA282" s="266"/>
      <c r="DB282" s="266"/>
      <c r="DC282" s="266"/>
      <c r="DD282" s="266"/>
      <c r="DE282" s="266"/>
      <c r="DF282" s="266"/>
      <c r="DG282" s="266"/>
      <c r="DH282" s="266"/>
      <c r="DI282" s="266"/>
      <c r="DJ282" s="266"/>
      <c r="DK282" s="266"/>
      <c r="DL282" s="266"/>
    </row>
    <row r="283" spans="1:116" x14ac:dyDescent="0.35">
      <c r="A283" s="266"/>
      <c r="B283" s="266"/>
      <c r="C283" s="266"/>
      <c r="D283" s="266"/>
      <c r="E283" s="266"/>
      <c r="F283" s="266"/>
      <c r="G283" s="266"/>
      <c r="H283" s="266"/>
      <c r="I283" s="266"/>
      <c r="J283" s="266"/>
      <c r="K283" s="266"/>
      <c r="L283" s="266"/>
      <c r="M283" s="266"/>
      <c r="N283" s="266"/>
      <c r="O283" s="266"/>
      <c r="P283" s="266"/>
      <c r="Q283" s="266"/>
      <c r="R283" s="266"/>
      <c r="S283" s="266"/>
      <c r="T283" s="266"/>
      <c r="U283" s="266"/>
      <c r="V283" s="266"/>
      <c r="W283" s="266"/>
      <c r="X283" s="266"/>
      <c r="Y283" s="266"/>
      <c r="Z283" s="266"/>
      <c r="AA283" s="266"/>
      <c r="AB283" s="266"/>
      <c r="AC283" s="266"/>
      <c r="AD283" s="266"/>
      <c r="AE283" s="266"/>
      <c r="AF283" s="266"/>
      <c r="AG283" s="266"/>
      <c r="AH283" s="266"/>
      <c r="AI283" s="266"/>
      <c r="AJ283" s="266"/>
      <c r="AK283" s="266"/>
      <c r="AL283" s="266"/>
      <c r="AM283" s="266"/>
      <c r="AN283" s="266"/>
      <c r="AO283" s="266"/>
      <c r="AP283" s="266"/>
      <c r="AQ283" s="266"/>
      <c r="AR283" s="266"/>
      <c r="AS283" s="266"/>
      <c r="AT283" s="266"/>
      <c r="AU283" s="266"/>
      <c r="AV283" s="266"/>
      <c r="AW283" s="266"/>
      <c r="AX283" s="266"/>
      <c r="AY283" s="266"/>
      <c r="AZ283" s="266"/>
      <c r="BA283" s="266"/>
      <c r="BB283" s="266"/>
      <c r="BC283" s="266"/>
      <c r="BD283" s="266"/>
      <c r="BE283" s="266"/>
      <c r="BF283" s="266"/>
      <c r="BG283" s="266"/>
      <c r="BH283" s="266"/>
      <c r="BI283" s="266"/>
      <c r="BJ283" s="266"/>
      <c r="BK283" s="266"/>
      <c r="BL283" s="266"/>
      <c r="BM283" s="266"/>
      <c r="BN283" s="266"/>
      <c r="BO283" s="266"/>
      <c r="BP283" s="266"/>
      <c r="BQ283" s="266"/>
      <c r="BR283" s="266"/>
      <c r="BS283" s="266"/>
      <c r="BT283" s="266"/>
      <c r="BU283" s="266"/>
      <c r="BV283" s="266"/>
      <c r="BW283" s="266"/>
      <c r="BX283" s="266"/>
      <c r="BY283" s="266"/>
      <c r="BZ283" s="266"/>
      <c r="CA283" s="266"/>
      <c r="CB283" s="266"/>
      <c r="CC283" s="266"/>
      <c r="CD283" s="266"/>
      <c r="CE283" s="266"/>
      <c r="CF283" s="266"/>
      <c r="CG283" s="266"/>
      <c r="CH283" s="266"/>
      <c r="CI283" s="266"/>
      <c r="CJ283" s="266"/>
      <c r="CK283" s="266"/>
      <c r="CL283" s="266"/>
      <c r="CM283" s="266"/>
      <c r="CN283" s="266"/>
      <c r="CO283" s="266"/>
      <c r="CP283" s="266"/>
      <c r="CQ283" s="266"/>
      <c r="CR283" s="266"/>
      <c r="CS283" s="266"/>
      <c r="CT283" s="266"/>
      <c r="CU283" s="266"/>
      <c r="CV283" s="266"/>
      <c r="CW283" s="266"/>
      <c r="CX283" s="266"/>
      <c r="CY283" s="266"/>
      <c r="CZ283" s="266"/>
      <c r="DA283" s="266"/>
      <c r="DB283" s="266"/>
      <c r="DC283" s="266"/>
      <c r="DD283" s="266"/>
      <c r="DE283" s="266"/>
      <c r="DF283" s="266"/>
      <c r="DG283" s="266"/>
      <c r="DH283" s="266"/>
      <c r="DI283" s="266"/>
      <c r="DJ283" s="266"/>
      <c r="DK283" s="266"/>
      <c r="DL283" s="266"/>
    </row>
    <row r="284" spans="1:116" x14ac:dyDescent="0.35">
      <c r="A284" s="266"/>
      <c r="B284" s="266"/>
      <c r="C284" s="266"/>
      <c r="D284" s="266"/>
      <c r="E284" s="266"/>
      <c r="F284" s="266"/>
      <c r="G284" s="266"/>
      <c r="H284" s="266"/>
      <c r="I284" s="266"/>
      <c r="J284" s="266"/>
      <c r="K284" s="266"/>
      <c r="L284" s="266"/>
      <c r="M284" s="266"/>
      <c r="N284" s="266"/>
      <c r="O284" s="266"/>
      <c r="P284" s="266"/>
      <c r="Q284" s="266"/>
      <c r="R284" s="266"/>
      <c r="S284" s="266"/>
      <c r="T284" s="266"/>
      <c r="U284" s="266"/>
      <c r="V284" s="266"/>
      <c r="W284" s="266"/>
      <c r="X284" s="266"/>
      <c r="Y284" s="266"/>
      <c r="Z284" s="266"/>
      <c r="AA284" s="266"/>
      <c r="AB284" s="266"/>
      <c r="AC284" s="266"/>
      <c r="AD284" s="266"/>
      <c r="AE284" s="266"/>
      <c r="AF284" s="266"/>
      <c r="AG284" s="266"/>
      <c r="AH284" s="266"/>
      <c r="AI284" s="266"/>
      <c r="AJ284" s="266"/>
      <c r="AK284" s="266"/>
      <c r="AL284" s="266"/>
      <c r="AM284" s="266"/>
      <c r="AN284" s="266"/>
      <c r="AO284" s="266"/>
      <c r="AP284" s="266"/>
      <c r="AQ284" s="266"/>
      <c r="AR284" s="266"/>
      <c r="AS284" s="266"/>
      <c r="AT284" s="266"/>
      <c r="AU284" s="266"/>
      <c r="AV284" s="266"/>
      <c r="AW284" s="266"/>
      <c r="AX284" s="266"/>
      <c r="AY284" s="266"/>
      <c r="AZ284" s="266"/>
      <c r="BA284" s="266"/>
      <c r="BB284" s="266"/>
      <c r="BC284" s="266"/>
      <c r="BD284" s="266"/>
      <c r="BE284" s="266"/>
      <c r="BF284" s="266"/>
      <c r="BG284" s="266"/>
      <c r="BH284" s="266"/>
      <c r="BI284" s="266"/>
      <c r="BJ284" s="266"/>
      <c r="BK284" s="266"/>
      <c r="BL284" s="266"/>
      <c r="BM284" s="266"/>
      <c r="BN284" s="266"/>
      <c r="BO284" s="266"/>
      <c r="BP284" s="266"/>
      <c r="BQ284" s="266"/>
      <c r="BR284" s="266"/>
      <c r="BS284" s="266"/>
      <c r="BT284" s="266"/>
      <c r="BU284" s="266"/>
      <c r="BV284" s="266"/>
      <c r="BW284" s="266"/>
      <c r="BX284" s="266"/>
      <c r="BY284" s="266"/>
      <c r="BZ284" s="266"/>
      <c r="CA284" s="266"/>
      <c r="CB284" s="266"/>
      <c r="CC284" s="266"/>
      <c r="CD284" s="266"/>
      <c r="CE284" s="266"/>
      <c r="CF284" s="266"/>
      <c r="CG284" s="266"/>
      <c r="CH284" s="266"/>
      <c r="CI284" s="266"/>
      <c r="CJ284" s="266"/>
      <c r="CK284" s="266"/>
      <c r="CL284" s="266"/>
      <c r="CM284" s="266"/>
      <c r="CN284" s="266"/>
      <c r="CO284" s="266"/>
      <c r="CP284" s="266"/>
      <c r="CQ284" s="266"/>
      <c r="CR284" s="266"/>
      <c r="CS284" s="266"/>
      <c r="CT284" s="266"/>
      <c r="CU284" s="266"/>
      <c r="CV284" s="266"/>
      <c r="CW284" s="266"/>
      <c r="CX284" s="266"/>
      <c r="CY284" s="266"/>
      <c r="CZ284" s="266"/>
      <c r="DA284" s="266"/>
      <c r="DB284" s="266"/>
      <c r="DC284" s="266"/>
      <c r="DD284" s="266"/>
      <c r="DE284" s="266"/>
      <c r="DF284" s="266"/>
      <c r="DG284" s="266"/>
      <c r="DH284" s="266"/>
      <c r="DI284" s="266"/>
      <c r="DJ284" s="266"/>
      <c r="DK284" s="266"/>
      <c r="DL284" s="266"/>
    </row>
    <row r="285" spans="1:116" x14ac:dyDescent="0.35">
      <c r="A285" s="266"/>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c r="AC285" s="266"/>
      <c r="AD285" s="266"/>
      <c r="AE285" s="266"/>
      <c r="AF285" s="266"/>
      <c r="AG285" s="266"/>
      <c r="AH285" s="266"/>
      <c r="AI285" s="266"/>
      <c r="AJ285" s="266"/>
      <c r="AK285" s="266"/>
      <c r="AL285" s="266"/>
      <c r="AM285" s="266"/>
      <c r="AN285" s="266"/>
      <c r="AO285" s="266"/>
      <c r="AP285" s="266"/>
      <c r="AQ285" s="266"/>
      <c r="AR285" s="266"/>
      <c r="AS285" s="266"/>
      <c r="AT285" s="266"/>
      <c r="AU285" s="266"/>
      <c r="AV285" s="266"/>
      <c r="AW285" s="266"/>
      <c r="AX285" s="266"/>
      <c r="AY285" s="266"/>
      <c r="AZ285" s="266"/>
      <c r="BA285" s="266"/>
      <c r="BB285" s="266"/>
      <c r="BC285" s="266"/>
      <c r="BD285" s="266"/>
      <c r="BE285" s="266"/>
      <c r="BF285" s="266"/>
      <c r="BG285" s="266"/>
      <c r="BH285" s="266"/>
      <c r="BI285" s="266"/>
      <c r="BJ285" s="266"/>
      <c r="BK285" s="266"/>
      <c r="BL285" s="266"/>
      <c r="BM285" s="266"/>
      <c r="BN285" s="266"/>
      <c r="BO285" s="266"/>
      <c r="BP285" s="266"/>
      <c r="BQ285" s="266"/>
      <c r="BR285" s="266"/>
      <c r="BS285" s="266"/>
      <c r="BT285" s="266"/>
      <c r="BU285" s="266"/>
      <c r="BV285" s="266"/>
      <c r="BW285" s="266"/>
      <c r="BX285" s="266"/>
      <c r="BY285" s="266"/>
      <c r="BZ285" s="266"/>
      <c r="CA285" s="266"/>
      <c r="CB285" s="266"/>
      <c r="CC285" s="266"/>
      <c r="CD285" s="266"/>
      <c r="CE285" s="266"/>
      <c r="CF285" s="266"/>
      <c r="CG285" s="266"/>
      <c r="CH285" s="266"/>
      <c r="CI285" s="266"/>
      <c r="CJ285" s="266"/>
      <c r="CK285" s="266"/>
      <c r="CL285" s="266"/>
      <c r="CM285" s="266"/>
      <c r="CN285" s="266"/>
      <c r="CO285" s="266"/>
      <c r="CP285" s="266"/>
      <c r="CQ285" s="266"/>
      <c r="CR285" s="266"/>
      <c r="CS285" s="266"/>
      <c r="CT285" s="266"/>
      <c r="CU285" s="266"/>
      <c r="CV285" s="266"/>
      <c r="CW285" s="266"/>
      <c r="CX285" s="266"/>
      <c r="CY285" s="266"/>
      <c r="CZ285" s="266"/>
      <c r="DA285" s="266"/>
      <c r="DB285" s="266"/>
      <c r="DC285" s="266"/>
      <c r="DD285" s="266"/>
      <c r="DE285" s="266"/>
      <c r="DF285" s="266"/>
      <c r="DG285" s="266"/>
      <c r="DH285" s="266"/>
      <c r="DI285" s="266"/>
      <c r="DJ285" s="266"/>
      <c r="DK285" s="266"/>
      <c r="DL285" s="266"/>
    </row>
    <row r="286" spans="1:116" x14ac:dyDescent="0.35">
      <c r="A286" s="266"/>
      <c r="B286" s="266"/>
      <c r="C286" s="266"/>
      <c r="D286" s="266"/>
      <c r="E286" s="266"/>
      <c r="F286" s="266"/>
      <c r="G286" s="266"/>
      <c r="H286" s="266"/>
      <c r="I286" s="266"/>
      <c r="J286" s="266"/>
      <c r="K286" s="266"/>
      <c r="L286" s="266"/>
      <c r="M286" s="266"/>
      <c r="N286" s="266"/>
      <c r="O286" s="266"/>
      <c r="P286" s="266"/>
      <c r="Q286" s="266"/>
      <c r="R286" s="266"/>
      <c r="S286" s="266"/>
      <c r="T286" s="266"/>
      <c r="U286" s="266"/>
      <c r="V286" s="266"/>
      <c r="W286" s="266"/>
      <c r="X286" s="266"/>
      <c r="Y286" s="266"/>
      <c r="Z286" s="266"/>
      <c r="AA286" s="266"/>
      <c r="AB286" s="266"/>
      <c r="AC286" s="266"/>
      <c r="AD286" s="266"/>
      <c r="AE286" s="266"/>
      <c r="AF286" s="266"/>
      <c r="AG286" s="266"/>
      <c r="AH286" s="266"/>
      <c r="AI286" s="266"/>
      <c r="AJ286" s="266"/>
      <c r="AK286" s="266"/>
      <c r="AL286" s="266"/>
      <c r="AM286" s="266"/>
      <c r="AN286" s="266"/>
      <c r="AO286" s="266"/>
      <c r="AP286" s="266"/>
      <c r="AQ286" s="266"/>
      <c r="AR286" s="266"/>
      <c r="AS286" s="266"/>
      <c r="AT286" s="266"/>
      <c r="AU286" s="266"/>
      <c r="AV286" s="266"/>
      <c r="AW286" s="266"/>
      <c r="AX286" s="266"/>
      <c r="AY286" s="266"/>
      <c r="AZ286" s="266"/>
      <c r="BA286" s="266"/>
      <c r="BB286" s="266"/>
      <c r="BC286" s="266"/>
      <c r="BD286" s="266"/>
      <c r="BE286" s="266"/>
      <c r="BF286" s="266"/>
      <c r="BG286" s="266"/>
      <c r="BH286" s="266"/>
      <c r="BI286" s="266"/>
      <c r="BJ286" s="266"/>
      <c r="BK286" s="266"/>
      <c r="BL286" s="266"/>
      <c r="BM286" s="266"/>
      <c r="BN286" s="266"/>
      <c r="BO286" s="266"/>
      <c r="BP286" s="266"/>
      <c r="BQ286" s="266"/>
      <c r="BR286" s="266"/>
      <c r="BS286" s="266"/>
      <c r="BT286" s="266"/>
      <c r="BU286" s="266"/>
      <c r="BV286" s="266"/>
      <c r="BW286" s="266"/>
      <c r="BX286" s="266"/>
      <c r="BY286" s="266"/>
      <c r="BZ286" s="266"/>
      <c r="CA286" s="266"/>
      <c r="CB286" s="266"/>
      <c r="CC286" s="266"/>
      <c r="CD286" s="266"/>
      <c r="CE286" s="266"/>
      <c r="CF286" s="266"/>
      <c r="CG286" s="266"/>
      <c r="CH286" s="266"/>
      <c r="CI286" s="266"/>
      <c r="CJ286" s="266"/>
      <c r="CK286" s="266"/>
      <c r="CL286" s="266"/>
      <c r="CM286" s="266"/>
      <c r="CN286" s="266"/>
      <c r="CO286" s="266"/>
      <c r="CP286" s="266"/>
      <c r="CQ286" s="266"/>
      <c r="CR286" s="266"/>
      <c r="CS286" s="266"/>
      <c r="CT286" s="266"/>
      <c r="CU286" s="266"/>
      <c r="CV286" s="266"/>
      <c r="CW286" s="266"/>
      <c r="CX286" s="266"/>
      <c r="CY286" s="266"/>
      <c r="CZ286" s="266"/>
      <c r="DA286" s="266"/>
      <c r="DB286" s="266"/>
      <c r="DC286" s="266"/>
      <c r="DD286" s="266"/>
      <c r="DE286" s="266"/>
      <c r="DF286" s="266"/>
      <c r="DG286" s="266"/>
      <c r="DH286" s="266"/>
      <c r="DI286" s="266"/>
      <c r="DJ286" s="266"/>
      <c r="DK286" s="266"/>
      <c r="DL286" s="266"/>
    </row>
    <row r="287" spans="1:116" x14ac:dyDescent="0.35">
      <c r="A287" s="266"/>
      <c r="B287" s="266"/>
      <c r="C287" s="266"/>
      <c r="D287" s="266"/>
      <c r="E287" s="266"/>
      <c r="F287" s="266"/>
      <c r="G287" s="266"/>
      <c r="H287" s="266"/>
      <c r="I287" s="266"/>
      <c r="J287" s="266"/>
      <c r="K287" s="266"/>
      <c r="L287" s="266"/>
      <c r="M287" s="266"/>
      <c r="N287" s="266"/>
      <c r="O287" s="266"/>
      <c r="P287" s="266"/>
      <c r="Q287" s="266"/>
      <c r="R287" s="266"/>
      <c r="S287" s="266"/>
      <c r="T287" s="266"/>
      <c r="U287" s="266"/>
      <c r="V287" s="266"/>
      <c r="W287" s="266"/>
      <c r="X287" s="266"/>
      <c r="Y287" s="266"/>
      <c r="Z287" s="266"/>
      <c r="AA287" s="266"/>
      <c r="AB287" s="266"/>
      <c r="AC287" s="266"/>
      <c r="AD287" s="266"/>
      <c r="AE287" s="266"/>
      <c r="AF287" s="266"/>
      <c r="AG287" s="266"/>
      <c r="AH287" s="266"/>
      <c r="AI287" s="266"/>
      <c r="AJ287" s="266"/>
      <c r="AK287" s="266"/>
      <c r="AL287" s="266"/>
      <c r="AM287" s="266"/>
      <c r="AN287" s="266"/>
      <c r="AO287" s="266"/>
      <c r="AP287" s="266"/>
      <c r="AQ287" s="266"/>
      <c r="AR287" s="266"/>
      <c r="AS287" s="266"/>
      <c r="AT287" s="266"/>
      <c r="AU287" s="266"/>
      <c r="AV287" s="266"/>
      <c r="AW287" s="266"/>
      <c r="AX287" s="266"/>
      <c r="AY287" s="266"/>
      <c r="AZ287" s="266"/>
      <c r="BA287" s="266"/>
      <c r="BB287" s="266"/>
      <c r="BC287" s="266"/>
      <c r="BD287" s="266"/>
      <c r="BE287" s="266"/>
      <c r="BF287" s="266"/>
      <c r="BG287" s="266"/>
      <c r="BH287" s="266"/>
      <c r="BI287" s="266"/>
      <c r="BJ287" s="266"/>
      <c r="BK287" s="266"/>
      <c r="BL287" s="266"/>
      <c r="BM287" s="266"/>
      <c r="BN287" s="266"/>
      <c r="BO287" s="266"/>
      <c r="BP287" s="266"/>
      <c r="BQ287" s="266"/>
      <c r="BR287" s="266"/>
      <c r="BS287" s="266"/>
      <c r="BT287" s="266"/>
      <c r="BU287" s="266"/>
      <c r="BV287" s="266"/>
      <c r="BW287" s="266"/>
      <c r="BX287" s="266"/>
      <c r="BY287" s="266"/>
      <c r="BZ287" s="266"/>
      <c r="CA287" s="266"/>
      <c r="CB287" s="266"/>
      <c r="CC287" s="266"/>
      <c r="CD287" s="266"/>
      <c r="CE287" s="266"/>
      <c r="CF287" s="266"/>
      <c r="CG287" s="266"/>
      <c r="CH287" s="266"/>
      <c r="CI287" s="266"/>
      <c r="CJ287" s="266"/>
      <c r="CK287" s="266"/>
      <c r="CL287" s="266"/>
      <c r="CM287" s="266"/>
      <c r="CN287" s="266"/>
      <c r="CO287" s="266"/>
      <c r="CP287" s="266"/>
      <c r="CQ287" s="266"/>
      <c r="CR287" s="266"/>
      <c r="CS287" s="266"/>
      <c r="CT287" s="266"/>
      <c r="CU287" s="266"/>
      <c r="CV287" s="266"/>
      <c r="CW287" s="266"/>
      <c r="CX287" s="266"/>
      <c r="CY287" s="266"/>
      <c r="CZ287" s="266"/>
      <c r="DA287" s="266"/>
      <c r="DB287" s="266"/>
      <c r="DC287" s="266"/>
      <c r="DD287" s="266"/>
      <c r="DE287" s="266"/>
      <c r="DF287" s="266"/>
      <c r="DG287" s="266"/>
      <c r="DH287" s="266"/>
      <c r="DI287" s="266"/>
      <c r="DJ287" s="266"/>
      <c r="DK287" s="266"/>
      <c r="DL287" s="266"/>
    </row>
    <row r="288" spans="1:116" x14ac:dyDescent="0.35">
      <c r="A288" s="266"/>
      <c r="B288" s="266"/>
      <c r="C288" s="266"/>
      <c r="D288" s="266"/>
      <c r="E288" s="266"/>
      <c r="F288" s="266"/>
      <c r="G288" s="266"/>
      <c r="H288" s="266"/>
      <c r="I288" s="266"/>
      <c r="J288" s="266"/>
      <c r="K288" s="266"/>
      <c r="L288" s="266"/>
      <c r="M288" s="266"/>
      <c r="N288" s="266"/>
      <c r="O288" s="266"/>
      <c r="P288" s="266"/>
      <c r="Q288" s="266"/>
      <c r="R288" s="266"/>
      <c r="S288" s="266"/>
      <c r="T288" s="266"/>
      <c r="U288" s="266"/>
      <c r="V288" s="266"/>
      <c r="W288" s="266"/>
      <c r="X288" s="266"/>
      <c r="Y288" s="266"/>
      <c r="Z288" s="266"/>
      <c r="AA288" s="266"/>
      <c r="AB288" s="266"/>
      <c r="AC288" s="266"/>
      <c r="AD288" s="266"/>
      <c r="AE288" s="266"/>
      <c r="AF288" s="266"/>
      <c r="AG288" s="266"/>
      <c r="AH288" s="266"/>
      <c r="AI288" s="266"/>
      <c r="AJ288" s="266"/>
      <c r="AK288" s="266"/>
      <c r="AL288" s="266"/>
      <c r="AM288" s="266"/>
      <c r="AN288" s="266"/>
      <c r="AO288" s="266"/>
      <c r="AP288" s="266"/>
      <c r="AQ288" s="266"/>
      <c r="AR288" s="266"/>
      <c r="AS288" s="266"/>
      <c r="AT288" s="266"/>
      <c r="AU288" s="266"/>
      <c r="AV288" s="266"/>
      <c r="AW288" s="266"/>
      <c r="AX288" s="266"/>
      <c r="AY288" s="266"/>
      <c r="AZ288" s="266"/>
      <c r="BA288" s="266"/>
      <c r="BB288" s="266"/>
      <c r="BC288" s="266"/>
      <c r="BD288" s="266"/>
      <c r="BE288" s="266"/>
      <c r="BF288" s="266"/>
      <c r="BG288" s="266"/>
      <c r="BH288" s="266"/>
      <c r="BI288" s="266"/>
      <c r="BJ288" s="266"/>
      <c r="BK288" s="266"/>
      <c r="BL288" s="266"/>
      <c r="BM288" s="266"/>
      <c r="BN288" s="266"/>
      <c r="BO288" s="266"/>
      <c r="BP288" s="266"/>
      <c r="BQ288" s="266"/>
      <c r="BR288" s="266"/>
      <c r="BS288" s="266"/>
      <c r="BT288" s="266"/>
      <c r="BU288" s="266"/>
      <c r="BV288" s="266"/>
      <c r="BW288" s="266"/>
      <c r="BX288" s="266"/>
      <c r="BY288" s="266"/>
      <c r="BZ288" s="266"/>
      <c r="CA288" s="266"/>
      <c r="CB288" s="266"/>
      <c r="CC288" s="266"/>
      <c r="CD288" s="266"/>
      <c r="CE288" s="266"/>
      <c r="CF288" s="266"/>
      <c r="CG288" s="266"/>
      <c r="CH288" s="266"/>
      <c r="CI288" s="266"/>
      <c r="CJ288" s="266"/>
      <c r="CK288" s="266"/>
      <c r="CL288" s="266"/>
      <c r="CM288" s="266"/>
      <c r="CN288" s="266"/>
      <c r="CO288" s="266"/>
      <c r="CP288" s="266"/>
      <c r="CQ288" s="266"/>
      <c r="CR288" s="266"/>
      <c r="CS288" s="266"/>
      <c r="CT288" s="266"/>
      <c r="CU288" s="266"/>
      <c r="CV288" s="266"/>
      <c r="CW288" s="266"/>
      <c r="CX288" s="266"/>
      <c r="CY288" s="266"/>
      <c r="CZ288" s="266"/>
      <c r="DA288" s="266"/>
      <c r="DB288" s="266"/>
      <c r="DC288" s="266"/>
      <c r="DD288" s="266"/>
      <c r="DE288" s="266"/>
      <c r="DF288" s="266"/>
      <c r="DG288" s="266"/>
      <c r="DH288" s="266"/>
      <c r="DI288" s="266"/>
      <c r="DJ288" s="266"/>
      <c r="DK288" s="266"/>
      <c r="DL288" s="266"/>
    </row>
    <row r="289" spans="1:116" x14ac:dyDescent="0.35">
      <c r="A289" s="266"/>
      <c r="B289" s="266"/>
      <c r="C289" s="266"/>
      <c r="D289" s="266"/>
      <c r="E289" s="266"/>
      <c r="F289" s="266"/>
      <c r="G289" s="266"/>
      <c r="H289" s="266"/>
      <c r="I289" s="266"/>
      <c r="J289" s="266"/>
      <c r="K289" s="266"/>
      <c r="L289" s="266"/>
      <c r="M289" s="266"/>
      <c r="N289" s="266"/>
      <c r="O289" s="266"/>
      <c r="P289" s="266"/>
      <c r="Q289" s="266"/>
      <c r="R289" s="266"/>
      <c r="S289" s="266"/>
      <c r="T289" s="266"/>
      <c r="U289" s="266"/>
      <c r="V289" s="266"/>
      <c r="W289" s="266"/>
      <c r="X289" s="266"/>
      <c r="Y289" s="266"/>
      <c r="Z289" s="266"/>
      <c r="AA289" s="266"/>
      <c r="AB289" s="266"/>
      <c r="AC289" s="266"/>
      <c r="AD289" s="266"/>
      <c r="AE289" s="266"/>
      <c r="AF289" s="266"/>
      <c r="AG289" s="266"/>
      <c r="AH289" s="266"/>
      <c r="AI289" s="266"/>
      <c r="AJ289" s="266"/>
      <c r="AK289" s="266"/>
      <c r="AL289" s="266"/>
      <c r="AM289" s="266"/>
      <c r="AN289" s="266"/>
      <c r="AO289" s="266"/>
      <c r="AP289" s="266"/>
      <c r="AQ289" s="266"/>
      <c r="AR289" s="266"/>
      <c r="AS289" s="266"/>
      <c r="AT289" s="266"/>
      <c r="AU289" s="266"/>
      <c r="AV289" s="266"/>
      <c r="AW289" s="266"/>
      <c r="AX289" s="266"/>
      <c r="AY289" s="266"/>
      <c r="AZ289" s="266"/>
      <c r="BA289" s="266"/>
      <c r="BB289" s="266"/>
      <c r="BC289" s="266"/>
      <c r="BD289" s="266"/>
      <c r="BE289" s="266"/>
      <c r="BF289" s="266"/>
      <c r="BG289" s="266"/>
      <c r="BH289" s="266"/>
      <c r="BI289" s="266"/>
      <c r="BJ289" s="266"/>
      <c r="BK289" s="266"/>
      <c r="BL289" s="266"/>
      <c r="BM289" s="266"/>
      <c r="BN289" s="266"/>
      <c r="BO289" s="266"/>
      <c r="BP289" s="266"/>
      <c r="BQ289" s="266"/>
      <c r="BR289" s="266"/>
      <c r="BS289" s="266"/>
      <c r="BT289" s="266"/>
      <c r="BU289" s="266"/>
      <c r="BV289" s="266"/>
      <c r="BW289" s="266"/>
      <c r="BX289" s="266"/>
      <c r="BY289" s="266"/>
      <c r="BZ289" s="266"/>
      <c r="CA289" s="266"/>
      <c r="CB289" s="266"/>
      <c r="CC289" s="266"/>
      <c r="CD289" s="266"/>
      <c r="CE289" s="266"/>
      <c r="CF289" s="266"/>
      <c r="CG289" s="266"/>
      <c r="CH289" s="266"/>
      <c r="CI289" s="266"/>
      <c r="CJ289" s="266"/>
      <c r="CK289" s="266"/>
      <c r="CL289" s="266"/>
      <c r="CM289" s="266"/>
      <c r="CN289" s="266"/>
      <c r="CO289" s="266"/>
      <c r="CP289" s="266"/>
      <c r="CQ289" s="266"/>
      <c r="CR289" s="266"/>
      <c r="CS289" s="266"/>
      <c r="CT289" s="266"/>
      <c r="CU289" s="266"/>
      <c r="CV289" s="266"/>
      <c r="CW289" s="266"/>
      <c r="CX289" s="266"/>
      <c r="CY289" s="266"/>
      <c r="CZ289" s="266"/>
      <c r="DA289" s="266"/>
      <c r="DB289" s="266"/>
      <c r="DC289" s="266"/>
      <c r="DD289" s="266"/>
      <c r="DE289" s="266"/>
      <c r="DF289" s="266"/>
      <c r="DG289" s="266"/>
      <c r="DH289" s="266"/>
      <c r="DI289" s="266"/>
      <c r="DJ289" s="266"/>
      <c r="DK289" s="266"/>
      <c r="DL289" s="266"/>
    </row>
    <row r="290" spans="1:116" x14ac:dyDescent="0.35">
      <c r="A290" s="266"/>
      <c r="B290" s="266"/>
      <c r="C290" s="266"/>
      <c r="D290" s="266"/>
      <c r="E290" s="266"/>
      <c r="F290" s="266"/>
      <c r="G290" s="266"/>
      <c r="H290" s="266"/>
      <c r="I290" s="266"/>
      <c r="J290" s="266"/>
      <c r="K290" s="266"/>
      <c r="L290" s="266"/>
      <c r="M290" s="266"/>
      <c r="N290" s="266"/>
      <c r="O290" s="266"/>
      <c r="P290" s="266"/>
      <c r="Q290" s="266"/>
      <c r="R290" s="266"/>
      <c r="S290" s="266"/>
      <c r="T290" s="266"/>
      <c r="U290" s="266"/>
      <c r="V290" s="266"/>
      <c r="W290" s="266"/>
      <c r="X290" s="266"/>
      <c r="Y290" s="266"/>
      <c r="Z290" s="266"/>
      <c r="AA290" s="266"/>
      <c r="AB290" s="266"/>
      <c r="AC290" s="266"/>
      <c r="AD290" s="266"/>
      <c r="AE290" s="266"/>
      <c r="AF290" s="266"/>
      <c r="AG290" s="266"/>
      <c r="AH290" s="266"/>
      <c r="AI290" s="266"/>
      <c r="AJ290" s="266"/>
      <c r="AK290" s="266"/>
      <c r="AL290" s="266"/>
      <c r="AM290" s="266"/>
      <c r="AN290" s="266"/>
      <c r="AO290" s="266"/>
      <c r="AP290" s="266"/>
      <c r="AQ290" s="266"/>
      <c r="AR290" s="266"/>
      <c r="AS290" s="266"/>
      <c r="AT290" s="266"/>
      <c r="AU290" s="266"/>
      <c r="AV290" s="266"/>
      <c r="AW290" s="266"/>
      <c r="AX290" s="266"/>
      <c r="AY290" s="266"/>
      <c r="AZ290" s="266"/>
      <c r="BA290" s="266"/>
      <c r="BB290" s="266"/>
      <c r="BC290" s="266"/>
      <c r="BD290" s="266"/>
      <c r="BE290" s="266"/>
      <c r="BF290" s="266"/>
      <c r="BG290" s="266"/>
      <c r="BH290" s="266"/>
      <c r="BI290" s="266"/>
      <c r="BJ290" s="266"/>
      <c r="BK290" s="266"/>
      <c r="BL290" s="266"/>
      <c r="BM290" s="266"/>
      <c r="BN290" s="266"/>
      <c r="BO290" s="266"/>
      <c r="BP290" s="266"/>
      <c r="BQ290" s="266"/>
      <c r="BR290" s="266"/>
      <c r="BS290" s="266"/>
      <c r="BT290" s="266"/>
      <c r="BU290" s="266"/>
      <c r="BV290" s="266"/>
      <c r="BW290" s="266"/>
      <c r="BX290" s="266"/>
      <c r="BY290" s="266"/>
      <c r="BZ290" s="266"/>
      <c r="CA290" s="266"/>
      <c r="CB290" s="266"/>
      <c r="CC290" s="266"/>
      <c r="CD290" s="266"/>
      <c r="CE290" s="266"/>
      <c r="CF290" s="266"/>
      <c r="CG290" s="266"/>
      <c r="CH290" s="266"/>
      <c r="CI290" s="266"/>
      <c r="CJ290" s="266"/>
      <c r="CK290" s="266"/>
      <c r="CL290" s="266"/>
      <c r="CM290" s="266"/>
      <c r="CN290" s="266"/>
      <c r="CO290" s="266"/>
      <c r="CP290" s="266"/>
      <c r="CQ290" s="266"/>
      <c r="CR290" s="266"/>
      <c r="CS290" s="266"/>
      <c r="CT290" s="266"/>
      <c r="CU290" s="266"/>
      <c r="CV290" s="266"/>
      <c r="CW290" s="266"/>
      <c r="CX290" s="266"/>
      <c r="CY290" s="266"/>
      <c r="CZ290" s="266"/>
      <c r="DA290" s="266"/>
      <c r="DB290" s="266"/>
      <c r="DC290" s="266"/>
      <c r="DD290" s="266"/>
      <c r="DE290" s="266"/>
      <c r="DF290" s="266"/>
      <c r="DG290" s="266"/>
      <c r="DH290" s="266"/>
      <c r="DI290" s="266"/>
      <c r="DJ290" s="266"/>
      <c r="DK290" s="266"/>
      <c r="DL290" s="266"/>
    </row>
    <row r="291" spans="1:116" x14ac:dyDescent="0.35">
      <c r="A291" s="266"/>
      <c r="B291" s="266"/>
      <c r="C291" s="266"/>
      <c r="D291" s="266"/>
      <c r="E291" s="266"/>
      <c r="F291" s="266"/>
      <c r="G291" s="266"/>
      <c r="H291" s="266"/>
      <c r="I291" s="266"/>
      <c r="J291" s="266"/>
      <c r="K291" s="266"/>
      <c r="L291" s="266"/>
      <c r="M291" s="266"/>
      <c r="N291" s="266"/>
      <c r="O291" s="266"/>
      <c r="P291" s="266"/>
      <c r="Q291" s="266"/>
      <c r="R291" s="266"/>
      <c r="S291" s="266"/>
      <c r="T291" s="266"/>
      <c r="U291" s="266"/>
      <c r="V291" s="266"/>
      <c r="W291" s="266"/>
      <c r="X291" s="266"/>
      <c r="Y291" s="266"/>
      <c r="Z291" s="266"/>
      <c r="AA291" s="266"/>
      <c r="AB291" s="266"/>
      <c r="AC291" s="266"/>
      <c r="AD291" s="266"/>
      <c r="AE291" s="266"/>
      <c r="AF291" s="266"/>
      <c r="AG291" s="266"/>
      <c r="AH291" s="266"/>
      <c r="AI291" s="266"/>
      <c r="AJ291" s="266"/>
      <c r="AK291" s="266"/>
      <c r="AL291" s="266"/>
      <c r="AM291" s="266"/>
      <c r="AN291" s="266"/>
      <c r="AO291" s="266"/>
      <c r="AP291" s="266"/>
      <c r="AQ291" s="266"/>
      <c r="AR291" s="266"/>
      <c r="AS291" s="266"/>
      <c r="AT291" s="266"/>
      <c r="AU291" s="266"/>
      <c r="AV291" s="266"/>
      <c r="AW291" s="266"/>
      <c r="AX291" s="266"/>
      <c r="AY291" s="266"/>
      <c r="AZ291" s="266"/>
      <c r="BA291" s="266"/>
      <c r="BB291" s="266"/>
      <c r="BC291" s="266"/>
      <c r="BD291" s="266"/>
      <c r="BE291" s="266"/>
      <c r="BF291" s="266"/>
      <c r="BG291" s="266"/>
      <c r="BH291" s="266"/>
      <c r="BI291" s="266"/>
      <c r="BJ291" s="266"/>
      <c r="BK291" s="266"/>
      <c r="BL291" s="266"/>
      <c r="BM291" s="266"/>
      <c r="BN291" s="266"/>
      <c r="BO291" s="266"/>
      <c r="BP291" s="266"/>
      <c r="BQ291" s="266"/>
      <c r="BR291" s="266"/>
      <c r="BS291" s="266"/>
      <c r="BT291" s="266"/>
      <c r="BU291" s="266"/>
      <c r="BV291" s="266"/>
      <c r="BW291" s="266"/>
      <c r="BX291" s="266"/>
      <c r="BY291" s="266"/>
      <c r="BZ291" s="266"/>
      <c r="CA291" s="266"/>
      <c r="CB291" s="266"/>
      <c r="CC291" s="266"/>
      <c r="CD291" s="266"/>
      <c r="CE291" s="266"/>
      <c r="CF291" s="266"/>
      <c r="CG291" s="266"/>
      <c r="CH291" s="266"/>
      <c r="CI291" s="266"/>
      <c r="CJ291" s="266"/>
      <c r="CK291" s="266"/>
      <c r="CL291" s="266"/>
      <c r="CM291" s="266"/>
      <c r="CN291" s="266"/>
      <c r="CO291" s="266"/>
      <c r="CP291" s="266"/>
      <c r="CQ291" s="266"/>
      <c r="CR291" s="266"/>
      <c r="CS291" s="266"/>
      <c r="CT291" s="266"/>
      <c r="CU291" s="266"/>
      <c r="CV291" s="266"/>
      <c r="CW291" s="266"/>
      <c r="CX291" s="266"/>
      <c r="CY291" s="266"/>
      <c r="CZ291" s="266"/>
      <c r="DA291" s="266"/>
      <c r="DB291" s="266"/>
      <c r="DC291" s="266"/>
      <c r="DD291" s="266"/>
      <c r="DE291" s="266"/>
      <c r="DF291" s="266"/>
      <c r="DG291" s="266"/>
      <c r="DH291" s="266"/>
      <c r="DI291" s="266"/>
      <c r="DJ291" s="266"/>
      <c r="DK291" s="266"/>
      <c r="DL291" s="266"/>
    </row>
    <row r="292" spans="1:116" x14ac:dyDescent="0.35">
      <c r="A292" s="266"/>
      <c r="B292" s="266"/>
      <c r="C292" s="266"/>
      <c r="D292" s="266"/>
      <c r="E292" s="266"/>
      <c r="F292" s="266"/>
      <c r="G292" s="266"/>
      <c r="H292" s="266"/>
      <c r="I292" s="266"/>
      <c r="J292" s="266"/>
      <c r="K292" s="266"/>
      <c r="L292" s="266"/>
      <c r="M292" s="266"/>
      <c r="N292" s="266"/>
      <c r="O292" s="266"/>
      <c r="P292" s="266"/>
      <c r="Q292" s="266"/>
      <c r="R292" s="266"/>
      <c r="S292" s="266"/>
      <c r="T292" s="266"/>
      <c r="U292" s="266"/>
      <c r="V292" s="266"/>
      <c r="W292" s="266"/>
      <c r="X292" s="266"/>
      <c r="Y292" s="266"/>
      <c r="Z292" s="266"/>
      <c r="AA292" s="266"/>
      <c r="AB292" s="266"/>
      <c r="AC292" s="266"/>
      <c r="AD292" s="266"/>
      <c r="AE292" s="266"/>
      <c r="AF292" s="266"/>
      <c r="AG292" s="266"/>
      <c r="AH292" s="266"/>
      <c r="AI292" s="266"/>
      <c r="AJ292" s="266"/>
      <c r="AK292" s="266"/>
      <c r="AL292" s="266"/>
      <c r="AM292" s="266"/>
      <c r="AN292" s="266"/>
      <c r="AO292" s="266"/>
      <c r="AP292" s="266"/>
      <c r="AQ292" s="266"/>
      <c r="AR292" s="266"/>
      <c r="AS292" s="266"/>
      <c r="AT292" s="266"/>
      <c r="AU292" s="266"/>
      <c r="AV292" s="266"/>
      <c r="AW292" s="266"/>
      <c r="AX292" s="266"/>
      <c r="AY292" s="266"/>
      <c r="AZ292" s="266"/>
      <c r="BA292" s="266"/>
      <c r="BB292" s="266"/>
      <c r="BC292" s="266"/>
      <c r="BD292" s="266"/>
      <c r="BE292" s="266"/>
      <c r="BF292" s="266"/>
      <c r="BG292" s="266"/>
      <c r="BH292" s="266"/>
      <c r="BI292" s="266"/>
      <c r="BJ292" s="266"/>
      <c r="BK292" s="266"/>
      <c r="BL292" s="266"/>
      <c r="BM292" s="266"/>
      <c r="BN292" s="266"/>
      <c r="BO292" s="266"/>
      <c r="BP292" s="266"/>
      <c r="BQ292" s="266"/>
      <c r="BR292" s="266"/>
      <c r="BS292" s="266"/>
      <c r="BT292" s="266"/>
      <c r="BU292" s="266"/>
      <c r="BV292" s="266"/>
      <c r="BW292" s="266"/>
      <c r="BX292" s="266"/>
      <c r="BY292" s="266"/>
      <c r="BZ292" s="266"/>
      <c r="CA292" s="266"/>
      <c r="CB292" s="266"/>
      <c r="CC292" s="266"/>
      <c r="CD292" s="266"/>
      <c r="CE292" s="266"/>
      <c r="CF292" s="266"/>
      <c r="CG292" s="266"/>
      <c r="CH292" s="266"/>
      <c r="CI292" s="266"/>
      <c r="CJ292" s="266"/>
      <c r="CK292" s="266"/>
      <c r="CL292" s="266"/>
      <c r="CM292" s="266"/>
      <c r="CN292" s="266"/>
      <c r="CO292" s="266"/>
      <c r="CP292" s="266"/>
      <c r="CQ292" s="266"/>
      <c r="CR292" s="266"/>
      <c r="CS292" s="266"/>
      <c r="CT292" s="266"/>
      <c r="CU292" s="266"/>
      <c r="CV292" s="266"/>
      <c r="CW292" s="266"/>
      <c r="CX292" s="266"/>
      <c r="CY292" s="266"/>
      <c r="CZ292" s="266"/>
      <c r="DA292" s="266"/>
      <c r="DB292" s="266"/>
      <c r="DC292" s="266"/>
      <c r="DD292" s="266"/>
      <c r="DE292" s="266"/>
      <c r="DF292" s="266"/>
      <c r="DG292" s="266"/>
      <c r="DH292" s="266"/>
      <c r="DI292" s="266"/>
      <c r="DJ292" s="266"/>
      <c r="DK292" s="266"/>
      <c r="DL292" s="266"/>
    </row>
    <row r="293" spans="1:116" x14ac:dyDescent="0.35">
      <c r="A293" s="266"/>
      <c r="B293" s="266"/>
      <c r="C293" s="266"/>
      <c r="D293" s="266"/>
      <c r="E293" s="266"/>
      <c r="F293" s="266"/>
      <c r="G293" s="266"/>
      <c r="H293" s="266"/>
      <c r="I293" s="266"/>
      <c r="J293" s="266"/>
      <c r="K293" s="266"/>
      <c r="L293" s="266"/>
      <c r="M293" s="266"/>
      <c r="N293" s="266"/>
      <c r="O293" s="266"/>
      <c r="P293" s="266"/>
      <c r="Q293" s="266"/>
      <c r="R293" s="266"/>
      <c r="S293" s="266"/>
      <c r="T293" s="266"/>
      <c r="U293" s="266"/>
      <c r="V293" s="266"/>
      <c r="W293" s="266"/>
      <c r="X293" s="266"/>
      <c r="Y293" s="266"/>
      <c r="Z293" s="266"/>
      <c r="AA293" s="266"/>
      <c r="AB293" s="266"/>
      <c r="AC293" s="266"/>
      <c r="AD293" s="266"/>
      <c r="AE293" s="266"/>
      <c r="AF293" s="266"/>
      <c r="AG293" s="266"/>
      <c r="AH293" s="266"/>
      <c r="AI293" s="266"/>
      <c r="AJ293" s="266"/>
      <c r="AK293" s="266"/>
      <c r="AL293" s="266"/>
      <c r="AM293" s="266"/>
      <c r="AN293" s="266"/>
      <c r="AO293" s="266"/>
      <c r="AP293" s="266"/>
      <c r="AQ293" s="266"/>
      <c r="AR293" s="266"/>
      <c r="AS293" s="266"/>
      <c r="AT293" s="266"/>
      <c r="AU293" s="266"/>
      <c r="AV293" s="266"/>
      <c r="AW293" s="266"/>
      <c r="AX293" s="266"/>
      <c r="AY293" s="266"/>
      <c r="AZ293" s="266"/>
      <c r="BA293" s="266"/>
      <c r="BB293" s="266"/>
      <c r="BC293" s="266"/>
      <c r="BD293" s="266"/>
      <c r="BE293" s="266"/>
      <c r="BF293" s="266"/>
      <c r="BG293" s="266"/>
      <c r="BH293" s="266"/>
      <c r="BI293" s="266"/>
      <c r="BJ293" s="266"/>
      <c r="BK293" s="266"/>
      <c r="BL293" s="266"/>
      <c r="BM293" s="266"/>
      <c r="BN293" s="266"/>
      <c r="BO293" s="266"/>
      <c r="BP293" s="266"/>
      <c r="BQ293" s="266"/>
      <c r="BR293" s="266"/>
      <c r="BS293" s="266"/>
      <c r="BT293" s="266"/>
      <c r="BU293" s="266"/>
      <c r="BV293" s="266"/>
      <c r="BW293" s="266"/>
      <c r="BX293" s="266"/>
      <c r="BY293" s="266"/>
      <c r="BZ293" s="266"/>
      <c r="CA293" s="266"/>
      <c r="CB293" s="266"/>
      <c r="CC293" s="266"/>
      <c r="CD293" s="266"/>
      <c r="CE293" s="266"/>
      <c r="CF293" s="266"/>
      <c r="CG293" s="266"/>
      <c r="CH293" s="266"/>
      <c r="CI293" s="266"/>
      <c r="CJ293" s="266"/>
      <c r="CK293" s="266"/>
      <c r="CL293" s="266"/>
      <c r="CM293" s="266"/>
      <c r="CN293" s="266"/>
      <c r="CO293" s="266"/>
      <c r="CP293" s="266"/>
      <c r="CQ293" s="266"/>
      <c r="CR293" s="266"/>
      <c r="CS293" s="266"/>
      <c r="CT293" s="266"/>
      <c r="CU293" s="266"/>
      <c r="CV293" s="266"/>
      <c r="CW293" s="266"/>
      <c r="CX293" s="266"/>
      <c r="CY293" s="266"/>
      <c r="CZ293" s="266"/>
      <c r="DA293" s="266"/>
      <c r="DB293" s="266"/>
      <c r="DC293" s="266"/>
      <c r="DD293" s="266"/>
      <c r="DE293" s="266"/>
      <c r="DF293" s="266"/>
      <c r="DG293" s="266"/>
      <c r="DH293" s="266"/>
      <c r="DI293" s="266"/>
      <c r="DJ293" s="266"/>
      <c r="DK293" s="266"/>
      <c r="DL293" s="266"/>
    </row>
    <row r="294" spans="1:116" x14ac:dyDescent="0.35">
      <c r="A294" s="266"/>
      <c r="B294" s="266"/>
      <c r="C294" s="266"/>
      <c r="D294" s="266"/>
      <c r="E294" s="266"/>
      <c r="F294" s="266"/>
      <c r="G294" s="266"/>
      <c r="H294" s="266"/>
      <c r="I294" s="266"/>
      <c r="J294" s="266"/>
      <c r="K294" s="266"/>
      <c r="L294" s="266"/>
      <c r="M294" s="266"/>
      <c r="N294" s="266"/>
      <c r="O294" s="266"/>
      <c r="P294" s="266"/>
      <c r="Q294" s="266"/>
      <c r="R294" s="266"/>
      <c r="S294" s="266"/>
      <c r="T294" s="266"/>
      <c r="U294" s="266"/>
      <c r="V294" s="266"/>
      <c r="W294" s="266"/>
      <c r="X294" s="266"/>
      <c r="Y294" s="266"/>
      <c r="Z294" s="266"/>
      <c r="AA294" s="266"/>
      <c r="AB294" s="266"/>
      <c r="AC294" s="266"/>
      <c r="AD294" s="266"/>
      <c r="AE294" s="266"/>
      <c r="AF294" s="266"/>
      <c r="AG294" s="266"/>
      <c r="AH294" s="266"/>
      <c r="AI294" s="266"/>
      <c r="AJ294" s="266"/>
      <c r="AK294" s="266"/>
      <c r="AL294" s="266"/>
      <c r="AM294" s="266"/>
      <c r="AN294" s="266"/>
      <c r="AO294" s="266"/>
      <c r="AP294" s="266"/>
      <c r="AQ294" s="266"/>
      <c r="AR294" s="266"/>
      <c r="AS294" s="266"/>
      <c r="AT294" s="266"/>
      <c r="AU294" s="266"/>
      <c r="AV294" s="266"/>
      <c r="AW294" s="266"/>
      <c r="AX294" s="266"/>
      <c r="AY294" s="266"/>
      <c r="AZ294" s="266"/>
      <c r="BA294" s="266"/>
      <c r="BB294" s="266"/>
      <c r="BC294" s="266"/>
      <c r="BD294" s="266"/>
      <c r="BE294" s="266"/>
      <c r="BF294" s="266"/>
      <c r="BG294" s="266"/>
      <c r="BH294" s="266"/>
      <c r="BI294" s="266"/>
      <c r="BJ294" s="266"/>
      <c r="BK294" s="266"/>
      <c r="BL294" s="266"/>
      <c r="BM294" s="266"/>
      <c r="BN294" s="266"/>
      <c r="BO294" s="266"/>
      <c r="BP294" s="266"/>
      <c r="BQ294" s="266"/>
      <c r="BR294" s="266"/>
      <c r="BS294" s="266"/>
      <c r="BT294" s="266"/>
      <c r="BU294" s="266"/>
      <c r="BV294" s="266"/>
      <c r="BW294" s="266"/>
      <c r="BX294" s="266"/>
      <c r="BY294" s="266"/>
      <c r="BZ294" s="266"/>
      <c r="CA294" s="266"/>
      <c r="CB294" s="266"/>
      <c r="CC294" s="266"/>
      <c r="CD294" s="266"/>
      <c r="CE294" s="266"/>
      <c r="CF294" s="266"/>
      <c r="CG294" s="266"/>
      <c r="CH294" s="266"/>
      <c r="CI294" s="266"/>
      <c r="CJ294" s="266"/>
      <c r="CK294" s="266"/>
      <c r="CL294" s="266"/>
      <c r="CM294" s="266"/>
      <c r="CN294" s="266"/>
      <c r="CO294" s="266"/>
      <c r="CP294" s="266"/>
      <c r="CQ294" s="266"/>
      <c r="CR294" s="266"/>
      <c r="CS294" s="266"/>
      <c r="CT294" s="266"/>
      <c r="CU294" s="266"/>
      <c r="CV294" s="266"/>
      <c r="CW294" s="266"/>
      <c r="CX294" s="266"/>
      <c r="CY294" s="266"/>
      <c r="CZ294" s="266"/>
      <c r="DA294" s="266"/>
      <c r="DB294" s="266"/>
      <c r="DC294" s="266"/>
      <c r="DD294" s="266"/>
      <c r="DE294" s="266"/>
      <c r="DF294" s="266"/>
      <c r="DG294" s="266"/>
      <c r="DH294" s="266"/>
      <c r="DI294" s="266"/>
      <c r="DJ294" s="266"/>
      <c r="DK294" s="266"/>
      <c r="DL294" s="266"/>
    </row>
    <row r="295" spans="1:116" x14ac:dyDescent="0.35">
      <c r="A295" s="266"/>
      <c r="B295" s="266"/>
      <c r="C295" s="266"/>
      <c r="D295" s="266"/>
      <c r="E295" s="266"/>
      <c r="F295" s="266"/>
      <c r="G295" s="266"/>
      <c r="H295" s="266"/>
      <c r="I295" s="266"/>
      <c r="J295" s="266"/>
      <c r="K295" s="266"/>
      <c r="L295" s="266"/>
      <c r="M295" s="266"/>
      <c r="N295" s="266"/>
      <c r="O295" s="266"/>
      <c r="P295" s="266"/>
      <c r="Q295" s="266"/>
      <c r="R295" s="266"/>
      <c r="S295" s="266"/>
      <c r="T295" s="266"/>
      <c r="U295" s="266"/>
      <c r="V295" s="266"/>
      <c r="W295" s="266"/>
      <c r="X295" s="266"/>
      <c r="Y295" s="266"/>
      <c r="Z295" s="266"/>
      <c r="AA295" s="266"/>
      <c r="AB295" s="266"/>
      <c r="AC295" s="266"/>
      <c r="AD295" s="266"/>
      <c r="AE295" s="266"/>
      <c r="AF295" s="266"/>
      <c r="AG295" s="266"/>
      <c r="AH295" s="266"/>
      <c r="AI295" s="266"/>
      <c r="AJ295" s="266"/>
      <c r="AK295" s="266"/>
      <c r="AL295" s="266"/>
      <c r="AM295" s="266"/>
      <c r="AN295" s="266"/>
      <c r="AO295" s="266"/>
      <c r="AP295" s="266"/>
      <c r="AQ295" s="266"/>
      <c r="AR295" s="266"/>
      <c r="AS295" s="266"/>
      <c r="AT295" s="266"/>
      <c r="AU295" s="266"/>
      <c r="AV295" s="266"/>
      <c r="AW295" s="266"/>
      <c r="AX295" s="266"/>
      <c r="AY295" s="266"/>
      <c r="AZ295" s="266"/>
      <c r="BA295" s="266"/>
      <c r="BB295" s="266"/>
      <c r="BC295" s="266"/>
      <c r="BD295" s="266"/>
      <c r="BE295" s="266"/>
      <c r="BF295" s="266"/>
      <c r="BG295" s="266"/>
      <c r="BH295" s="266"/>
      <c r="BI295" s="266"/>
      <c r="BJ295" s="266"/>
      <c r="BK295" s="266"/>
      <c r="BL295" s="266"/>
      <c r="BM295" s="266"/>
      <c r="BN295" s="266"/>
      <c r="BO295" s="266"/>
      <c r="BP295" s="266"/>
      <c r="BQ295" s="266"/>
      <c r="BR295" s="266"/>
      <c r="BS295" s="266"/>
      <c r="BT295" s="266"/>
      <c r="BU295" s="266"/>
      <c r="BV295" s="266"/>
      <c r="BW295" s="266"/>
      <c r="BX295" s="266"/>
      <c r="BY295" s="266"/>
      <c r="BZ295" s="266"/>
      <c r="CA295" s="266"/>
      <c r="CB295" s="266"/>
      <c r="CC295" s="266"/>
      <c r="CD295" s="266"/>
      <c r="CE295" s="266"/>
      <c r="CF295" s="266"/>
      <c r="CG295" s="266"/>
      <c r="CH295" s="266"/>
      <c r="CI295" s="266"/>
      <c r="CJ295" s="266"/>
      <c r="CK295" s="266"/>
      <c r="CL295" s="266"/>
      <c r="CM295" s="266"/>
      <c r="CN295" s="266"/>
      <c r="CO295" s="266"/>
      <c r="CP295" s="266"/>
      <c r="CQ295" s="266"/>
      <c r="CR295" s="266"/>
      <c r="CS295" s="266"/>
      <c r="CT295" s="266"/>
      <c r="CU295" s="266"/>
      <c r="CV295" s="266"/>
      <c r="CW295" s="266"/>
      <c r="CX295" s="266"/>
      <c r="CY295" s="266"/>
      <c r="CZ295" s="266"/>
      <c r="DA295" s="266"/>
      <c r="DB295" s="266"/>
      <c r="DC295" s="266"/>
      <c r="DD295" s="266"/>
      <c r="DE295" s="266"/>
      <c r="DF295" s="266"/>
      <c r="DG295" s="266"/>
      <c r="DH295" s="266"/>
      <c r="DI295" s="266"/>
      <c r="DJ295" s="266"/>
      <c r="DK295" s="266"/>
      <c r="DL295" s="266"/>
    </row>
    <row r="296" spans="1:116" x14ac:dyDescent="0.35">
      <c r="A296" s="266"/>
      <c r="B296" s="266"/>
      <c r="C296" s="266"/>
      <c r="D296" s="266"/>
      <c r="E296" s="266"/>
      <c r="F296" s="266"/>
      <c r="G296" s="266"/>
      <c r="H296" s="266"/>
      <c r="I296" s="266"/>
      <c r="J296" s="266"/>
      <c r="K296" s="266"/>
      <c r="L296" s="266"/>
      <c r="M296" s="266"/>
      <c r="N296" s="266"/>
      <c r="O296" s="266"/>
      <c r="P296" s="266"/>
      <c r="Q296" s="266"/>
      <c r="R296" s="266"/>
      <c r="S296" s="266"/>
      <c r="T296" s="266"/>
      <c r="U296" s="266"/>
      <c r="V296" s="266"/>
      <c r="W296" s="266"/>
      <c r="X296" s="266"/>
      <c r="Y296" s="266"/>
      <c r="Z296" s="266"/>
      <c r="AA296" s="266"/>
      <c r="AB296" s="266"/>
      <c r="AC296" s="266"/>
      <c r="AD296" s="266"/>
      <c r="AE296" s="266"/>
      <c r="AF296" s="266"/>
      <c r="AG296" s="266"/>
      <c r="AH296" s="266"/>
      <c r="AI296" s="266"/>
      <c r="AJ296" s="266"/>
      <c r="AK296" s="266"/>
      <c r="AL296" s="266"/>
      <c r="AM296" s="266"/>
      <c r="AN296" s="266"/>
      <c r="AO296" s="266"/>
      <c r="AP296" s="266"/>
      <c r="AQ296" s="266"/>
      <c r="AR296" s="266"/>
      <c r="AS296" s="266"/>
      <c r="AT296" s="266"/>
      <c r="AU296" s="266"/>
      <c r="AV296" s="266"/>
      <c r="AW296" s="266"/>
      <c r="AX296" s="266"/>
      <c r="AY296" s="266"/>
      <c r="AZ296" s="266"/>
      <c r="BA296" s="266"/>
      <c r="BB296" s="266"/>
      <c r="BC296" s="266"/>
      <c r="BD296" s="266"/>
      <c r="BE296" s="266"/>
      <c r="BF296" s="266"/>
      <c r="BG296" s="266"/>
      <c r="BH296" s="266"/>
      <c r="BI296" s="266"/>
      <c r="BJ296" s="266"/>
      <c r="BK296" s="266"/>
      <c r="BL296" s="266"/>
      <c r="BM296" s="266"/>
      <c r="BN296" s="266"/>
      <c r="BO296" s="266"/>
      <c r="BP296" s="266"/>
      <c r="BQ296" s="266"/>
      <c r="BR296" s="266"/>
      <c r="BS296" s="266"/>
      <c r="BT296" s="266"/>
      <c r="BU296" s="266"/>
      <c r="BV296" s="266"/>
      <c r="BW296" s="266"/>
      <c r="BX296" s="266"/>
      <c r="BY296" s="266"/>
      <c r="BZ296" s="266"/>
      <c r="CA296" s="266"/>
      <c r="CB296" s="266"/>
      <c r="CC296" s="266"/>
      <c r="CD296" s="266"/>
      <c r="CE296" s="266"/>
      <c r="CF296" s="266"/>
      <c r="CG296" s="266"/>
      <c r="CH296" s="266"/>
      <c r="CI296" s="266"/>
      <c r="CJ296" s="266"/>
      <c r="CK296" s="266"/>
      <c r="CL296" s="266"/>
      <c r="CM296" s="266"/>
      <c r="CN296" s="266"/>
      <c r="CO296" s="266"/>
      <c r="CP296" s="266"/>
      <c r="CQ296" s="266"/>
      <c r="CR296" s="266"/>
      <c r="CS296" s="266"/>
      <c r="CT296" s="266"/>
      <c r="CU296" s="266"/>
      <c r="CV296" s="266"/>
      <c r="CW296" s="266"/>
      <c r="CX296" s="266"/>
      <c r="CY296" s="266"/>
      <c r="CZ296" s="266"/>
      <c r="DA296" s="266"/>
      <c r="DB296" s="266"/>
      <c r="DC296" s="266"/>
      <c r="DD296" s="266"/>
      <c r="DE296" s="266"/>
      <c r="DF296" s="266"/>
      <c r="DG296" s="266"/>
      <c r="DH296" s="266"/>
      <c r="DI296" s="266"/>
      <c r="DJ296" s="266"/>
      <c r="DK296" s="266"/>
      <c r="DL296" s="266"/>
    </row>
    <row r="297" spans="1:116" x14ac:dyDescent="0.35">
      <c r="A297" s="266"/>
      <c r="B297" s="266"/>
      <c r="C297" s="266"/>
      <c r="D297" s="266"/>
      <c r="E297" s="266"/>
      <c r="F297" s="266"/>
      <c r="G297" s="266"/>
      <c r="H297" s="266"/>
      <c r="I297" s="266"/>
      <c r="J297" s="266"/>
      <c r="K297" s="266"/>
      <c r="L297" s="266"/>
      <c r="M297" s="266"/>
      <c r="N297" s="266"/>
      <c r="O297" s="266"/>
      <c r="P297" s="266"/>
      <c r="Q297" s="266"/>
      <c r="R297" s="266"/>
      <c r="S297" s="266"/>
      <c r="T297" s="266"/>
      <c r="U297" s="266"/>
      <c r="V297" s="266"/>
      <c r="W297" s="266"/>
      <c r="X297" s="266"/>
      <c r="Y297" s="266"/>
      <c r="Z297" s="266"/>
      <c r="AA297" s="266"/>
      <c r="AB297" s="266"/>
      <c r="AC297" s="266"/>
      <c r="AD297" s="266"/>
      <c r="AE297" s="266"/>
      <c r="AF297" s="266"/>
      <c r="AG297" s="266"/>
      <c r="AH297" s="266"/>
      <c r="AI297" s="266"/>
      <c r="AJ297" s="266"/>
      <c r="AK297" s="266"/>
      <c r="AL297" s="266"/>
      <c r="AM297" s="266"/>
      <c r="AN297" s="266"/>
      <c r="AO297" s="266"/>
      <c r="AP297" s="266"/>
      <c r="AQ297" s="266"/>
      <c r="AR297" s="266"/>
      <c r="AS297" s="266"/>
      <c r="AT297" s="266"/>
      <c r="AU297" s="266"/>
      <c r="AV297" s="266"/>
      <c r="AW297" s="266"/>
      <c r="AX297" s="266"/>
      <c r="AY297" s="266"/>
      <c r="AZ297" s="266"/>
      <c r="BA297" s="266"/>
      <c r="BB297" s="266"/>
      <c r="BC297" s="266"/>
      <c r="BD297" s="266"/>
      <c r="BE297" s="266"/>
      <c r="BF297" s="266"/>
      <c r="BG297" s="266"/>
      <c r="BH297" s="266"/>
      <c r="BI297" s="266"/>
      <c r="BJ297" s="266"/>
      <c r="BK297" s="266"/>
      <c r="BL297" s="266"/>
      <c r="BM297" s="266"/>
      <c r="BN297" s="266"/>
      <c r="BO297" s="266"/>
      <c r="BP297" s="266"/>
      <c r="BQ297" s="266"/>
      <c r="BR297" s="266"/>
      <c r="BS297" s="266"/>
      <c r="BT297" s="266"/>
      <c r="BU297" s="266"/>
      <c r="BV297" s="266"/>
      <c r="BW297" s="266"/>
      <c r="BX297" s="266"/>
      <c r="BY297" s="266"/>
      <c r="BZ297" s="266"/>
      <c r="CA297" s="266"/>
      <c r="CB297" s="266"/>
      <c r="CC297" s="266"/>
      <c r="CD297" s="266"/>
      <c r="CE297" s="266"/>
      <c r="CF297" s="266"/>
      <c r="CG297" s="266"/>
      <c r="CH297" s="266"/>
      <c r="CI297" s="266"/>
      <c r="CJ297" s="266"/>
      <c r="CK297" s="266"/>
      <c r="CL297" s="266"/>
      <c r="CM297" s="266"/>
      <c r="CN297" s="266"/>
      <c r="CO297" s="266"/>
      <c r="CP297" s="266"/>
      <c r="CQ297" s="266"/>
      <c r="CR297" s="266"/>
      <c r="CS297" s="266"/>
      <c r="CT297" s="266"/>
      <c r="CU297" s="266"/>
      <c r="CV297" s="266"/>
      <c r="CW297" s="266"/>
      <c r="CX297" s="266"/>
      <c r="CY297" s="266"/>
      <c r="CZ297" s="266"/>
      <c r="DA297" s="266"/>
      <c r="DB297" s="266"/>
      <c r="DC297" s="266"/>
      <c r="DD297" s="266"/>
      <c r="DE297" s="266"/>
      <c r="DF297" s="266"/>
      <c r="DG297" s="266"/>
      <c r="DH297" s="266"/>
      <c r="DI297" s="266"/>
      <c r="DJ297" s="266"/>
      <c r="DK297" s="266"/>
      <c r="DL297" s="266"/>
    </row>
    <row r="298" spans="1:116" x14ac:dyDescent="0.35">
      <c r="A298" s="266"/>
      <c r="B298" s="266"/>
      <c r="C298" s="266"/>
      <c r="D298" s="266"/>
      <c r="E298" s="266"/>
      <c r="F298" s="266"/>
      <c r="G298" s="266"/>
      <c r="H298" s="266"/>
      <c r="I298" s="266"/>
      <c r="J298" s="266"/>
      <c r="K298" s="266"/>
      <c r="L298" s="266"/>
      <c r="M298" s="266"/>
      <c r="N298" s="266"/>
      <c r="O298" s="266"/>
      <c r="P298" s="266"/>
      <c r="Q298" s="266"/>
      <c r="R298" s="266"/>
      <c r="S298" s="266"/>
      <c r="T298" s="266"/>
      <c r="U298" s="266"/>
      <c r="V298" s="266"/>
      <c r="W298" s="266"/>
      <c r="X298" s="266"/>
      <c r="Y298" s="266"/>
      <c r="Z298" s="266"/>
      <c r="AA298" s="266"/>
      <c r="AB298" s="266"/>
      <c r="AC298" s="266"/>
      <c r="AD298" s="266"/>
      <c r="AE298" s="266"/>
      <c r="AF298" s="266"/>
      <c r="AG298" s="266"/>
      <c r="AH298" s="266"/>
      <c r="AI298" s="266"/>
      <c r="AJ298" s="266"/>
      <c r="AK298" s="266"/>
      <c r="AL298" s="266"/>
      <c r="AM298" s="266"/>
      <c r="AN298" s="266"/>
      <c r="AO298" s="266"/>
      <c r="AP298" s="266"/>
      <c r="AQ298" s="266"/>
      <c r="AR298" s="266"/>
      <c r="AS298" s="266"/>
      <c r="AT298" s="266"/>
      <c r="AU298" s="266"/>
      <c r="AV298" s="266"/>
      <c r="AW298" s="266"/>
      <c r="AX298" s="266"/>
      <c r="AY298" s="266"/>
      <c r="AZ298" s="266"/>
      <c r="BA298" s="266"/>
      <c r="BB298" s="266"/>
      <c r="BC298" s="266"/>
      <c r="BD298" s="266"/>
      <c r="BE298" s="266"/>
      <c r="BF298" s="266"/>
      <c r="BG298" s="266"/>
      <c r="BH298" s="266"/>
      <c r="BI298" s="266"/>
      <c r="BJ298" s="266"/>
      <c r="BK298" s="266"/>
      <c r="BL298" s="266"/>
      <c r="BM298" s="266"/>
      <c r="BN298" s="266"/>
      <c r="BO298" s="266"/>
      <c r="BP298" s="266"/>
      <c r="BQ298" s="266"/>
      <c r="BR298" s="266"/>
      <c r="BS298" s="266"/>
      <c r="BT298" s="266"/>
      <c r="BU298" s="266"/>
      <c r="BV298" s="266"/>
      <c r="BW298" s="266"/>
      <c r="BX298" s="266"/>
      <c r="BY298" s="266"/>
      <c r="BZ298" s="266"/>
      <c r="CA298" s="266"/>
      <c r="CB298" s="266"/>
      <c r="CC298" s="266"/>
      <c r="CD298" s="266"/>
      <c r="CE298" s="266"/>
      <c r="CF298" s="266"/>
      <c r="CG298" s="266"/>
      <c r="CH298" s="266"/>
      <c r="CI298" s="266"/>
      <c r="CJ298" s="266"/>
      <c r="CK298" s="266"/>
      <c r="CL298" s="266"/>
      <c r="CM298" s="266"/>
      <c r="CN298" s="266"/>
      <c r="CO298" s="266"/>
      <c r="CP298" s="266"/>
      <c r="CQ298" s="266"/>
      <c r="CR298" s="266"/>
      <c r="CS298" s="266"/>
      <c r="CT298" s="266"/>
      <c r="CU298" s="266"/>
      <c r="CV298" s="266"/>
      <c r="CW298" s="266"/>
      <c r="CX298" s="266"/>
      <c r="CY298" s="266"/>
      <c r="CZ298" s="266"/>
      <c r="DA298" s="266"/>
      <c r="DB298" s="266"/>
      <c r="DC298" s="266"/>
      <c r="DD298" s="266"/>
      <c r="DE298" s="266"/>
      <c r="DF298" s="266"/>
      <c r="DG298" s="266"/>
      <c r="DH298" s="266"/>
      <c r="DI298" s="266"/>
      <c r="DJ298" s="266"/>
      <c r="DK298" s="266"/>
      <c r="DL298" s="266"/>
    </row>
    <row r="299" spans="1:116" x14ac:dyDescent="0.35">
      <c r="A299" s="266"/>
      <c r="B299" s="266"/>
      <c r="C299" s="266"/>
      <c r="D299" s="266"/>
      <c r="E299" s="266"/>
      <c r="F299" s="266"/>
      <c r="G299" s="266"/>
      <c r="H299" s="266"/>
      <c r="I299" s="266"/>
      <c r="J299" s="266"/>
      <c r="K299" s="266"/>
      <c r="L299" s="266"/>
      <c r="M299" s="266"/>
      <c r="N299" s="266"/>
      <c r="O299" s="266"/>
      <c r="P299" s="266"/>
      <c r="Q299" s="266"/>
      <c r="R299" s="266"/>
      <c r="S299" s="266"/>
      <c r="T299" s="266"/>
      <c r="U299" s="266"/>
      <c r="V299" s="266"/>
      <c r="W299" s="266"/>
      <c r="X299" s="266"/>
      <c r="Y299" s="266"/>
      <c r="Z299" s="266"/>
      <c r="AA299" s="266"/>
      <c r="AB299" s="266"/>
      <c r="AC299" s="266"/>
      <c r="AD299" s="266"/>
      <c r="AE299" s="266"/>
      <c r="AF299" s="266"/>
      <c r="AG299" s="266"/>
      <c r="AH299" s="266"/>
      <c r="AI299" s="266"/>
      <c r="AJ299" s="266"/>
      <c r="AK299" s="266"/>
      <c r="AL299" s="266"/>
      <c r="AM299" s="266"/>
      <c r="AN299" s="266"/>
      <c r="AO299" s="266"/>
      <c r="AP299" s="266"/>
      <c r="AQ299" s="266"/>
      <c r="AR299" s="266"/>
      <c r="AS299" s="266"/>
      <c r="AT299" s="266"/>
      <c r="AU299" s="266"/>
      <c r="AV299" s="266"/>
      <c r="AW299" s="266"/>
      <c r="AX299" s="266"/>
      <c r="AY299" s="266"/>
      <c r="AZ299" s="266"/>
      <c r="BA299" s="266"/>
      <c r="BB299" s="266"/>
      <c r="BC299" s="266"/>
      <c r="BD299" s="266"/>
      <c r="BE299" s="266"/>
      <c r="BF299" s="266"/>
      <c r="BG299" s="266"/>
      <c r="BH299" s="266"/>
      <c r="BI299" s="266"/>
      <c r="BJ299" s="266"/>
      <c r="BK299" s="266"/>
      <c r="BL299" s="266"/>
      <c r="BM299" s="266"/>
      <c r="BN299" s="266"/>
      <c r="BO299" s="266"/>
      <c r="BP299" s="266"/>
      <c r="BQ299" s="266"/>
      <c r="BR299" s="266"/>
      <c r="BS299" s="266"/>
      <c r="BT299" s="266"/>
      <c r="BU299" s="266"/>
      <c r="BV299" s="266"/>
      <c r="BW299" s="266"/>
      <c r="BX299" s="266"/>
      <c r="BY299" s="266"/>
      <c r="BZ299" s="266"/>
      <c r="CA299" s="266"/>
      <c r="CB299" s="266"/>
      <c r="CC299" s="266"/>
      <c r="CD299" s="266"/>
      <c r="CE299" s="266"/>
      <c r="CF299" s="266"/>
      <c r="CG299" s="266"/>
      <c r="CH299" s="266"/>
      <c r="CI299" s="266"/>
      <c r="CJ299" s="266"/>
      <c r="CK299" s="266"/>
      <c r="CL299" s="266"/>
      <c r="CM299" s="266"/>
      <c r="CN299" s="266"/>
      <c r="CO299" s="266"/>
      <c r="CP299" s="266"/>
      <c r="CQ299" s="266"/>
      <c r="CR299" s="266"/>
      <c r="CS299" s="266"/>
      <c r="CT299" s="266"/>
      <c r="CU299" s="266"/>
      <c r="CV299" s="266"/>
      <c r="CW299" s="266"/>
      <c r="CX299" s="266"/>
      <c r="CY299" s="266"/>
      <c r="CZ299" s="266"/>
      <c r="DA299" s="266"/>
      <c r="DB299" s="266"/>
      <c r="DC299" s="266"/>
      <c r="DD299" s="266"/>
      <c r="DE299" s="266"/>
      <c r="DF299" s="266"/>
      <c r="DG299" s="266"/>
      <c r="DH299" s="266"/>
      <c r="DI299" s="266"/>
      <c r="DJ299" s="266"/>
      <c r="DK299" s="266"/>
      <c r="DL299" s="266"/>
    </row>
    <row r="300" spans="1:116" x14ac:dyDescent="0.35">
      <c r="A300" s="266"/>
      <c r="B300" s="266"/>
      <c r="C300" s="266"/>
      <c r="D300" s="266"/>
      <c r="E300" s="266"/>
      <c r="F300" s="266"/>
      <c r="G300" s="266"/>
      <c r="H300" s="266"/>
      <c r="I300" s="266"/>
      <c r="J300" s="266"/>
      <c r="K300" s="266"/>
      <c r="L300" s="266"/>
      <c r="M300" s="266"/>
      <c r="N300" s="266"/>
      <c r="O300" s="266"/>
      <c r="P300" s="266"/>
      <c r="Q300" s="266"/>
      <c r="R300" s="266"/>
      <c r="S300" s="266"/>
      <c r="T300" s="266"/>
      <c r="U300" s="266"/>
      <c r="V300" s="266"/>
      <c r="W300" s="266"/>
      <c r="X300" s="266"/>
      <c r="Y300" s="266"/>
      <c r="Z300" s="266"/>
      <c r="AA300" s="266"/>
      <c r="AB300" s="266"/>
      <c r="AC300" s="266"/>
      <c r="AD300" s="266"/>
      <c r="AE300" s="266"/>
      <c r="AF300" s="266"/>
      <c r="AG300" s="266"/>
      <c r="AH300" s="266"/>
      <c r="AI300" s="266"/>
      <c r="AJ300" s="266"/>
      <c r="AK300" s="266"/>
      <c r="AL300" s="266"/>
      <c r="AM300" s="266"/>
      <c r="AN300" s="266"/>
      <c r="AO300" s="266"/>
      <c r="AP300" s="266"/>
      <c r="AQ300" s="266"/>
      <c r="AR300" s="266"/>
      <c r="AS300" s="266"/>
      <c r="AT300" s="266"/>
      <c r="AU300" s="266"/>
      <c r="AV300" s="266"/>
      <c r="AW300" s="266"/>
      <c r="AX300" s="266"/>
      <c r="AY300" s="266"/>
      <c r="AZ300" s="266"/>
      <c r="BA300" s="266"/>
      <c r="BB300" s="266"/>
      <c r="BC300" s="266"/>
      <c r="BD300" s="266"/>
      <c r="BE300" s="266"/>
      <c r="BF300" s="266"/>
      <c r="BG300" s="266"/>
      <c r="BH300" s="266"/>
      <c r="BI300" s="266"/>
      <c r="BJ300" s="266"/>
      <c r="BK300" s="266"/>
      <c r="BL300" s="266"/>
      <c r="BM300" s="266"/>
      <c r="BN300" s="266"/>
      <c r="BO300" s="266"/>
      <c r="BP300" s="266"/>
      <c r="BQ300" s="266"/>
      <c r="BR300" s="266"/>
      <c r="BS300" s="266"/>
      <c r="BT300" s="266"/>
      <c r="BU300" s="266"/>
      <c r="BV300" s="266"/>
      <c r="BW300" s="266"/>
      <c r="BX300" s="266"/>
      <c r="BY300" s="266"/>
      <c r="BZ300" s="266"/>
      <c r="CA300" s="266"/>
      <c r="CB300" s="266"/>
      <c r="CC300" s="266"/>
      <c r="CD300" s="266"/>
      <c r="CE300" s="266"/>
      <c r="CF300" s="266"/>
      <c r="CG300" s="266"/>
      <c r="CH300" s="266"/>
      <c r="CI300" s="266"/>
      <c r="CJ300" s="266"/>
      <c r="CK300" s="266"/>
      <c r="CL300" s="266"/>
      <c r="CM300" s="266"/>
      <c r="CN300" s="266"/>
      <c r="CO300" s="266"/>
      <c r="CP300" s="266"/>
      <c r="CQ300" s="266"/>
      <c r="CR300" s="266"/>
      <c r="CS300" s="266"/>
      <c r="CT300" s="266"/>
      <c r="CU300" s="266"/>
      <c r="CV300" s="266"/>
      <c r="CW300" s="266"/>
      <c r="CX300" s="266"/>
      <c r="CY300" s="266"/>
      <c r="CZ300" s="266"/>
      <c r="DA300" s="266"/>
      <c r="DB300" s="266"/>
      <c r="DC300" s="266"/>
      <c r="DD300" s="266"/>
      <c r="DE300" s="266"/>
      <c r="DF300" s="266"/>
      <c r="DG300" s="266"/>
      <c r="DH300" s="266"/>
      <c r="DI300" s="266"/>
      <c r="DJ300" s="266"/>
      <c r="DK300" s="266"/>
      <c r="DL300" s="266"/>
    </row>
    <row r="301" spans="1:116" x14ac:dyDescent="0.35">
      <c r="A301" s="266"/>
      <c r="B301" s="266"/>
      <c r="C301" s="266"/>
      <c r="D301" s="266"/>
      <c r="E301" s="266"/>
      <c r="F301" s="266"/>
      <c r="G301" s="266"/>
      <c r="H301" s="266"/>
      <c r="I301" s="266"/>
      <c r="J301" s="266"/>
      <c r="K301" s="266"/>
      <c r="L301" s="266"/>
      <c r="M301" s="266"/>
      <c r="N301" s="266"/>
      <c r="O301" s="266"/>
      <c r="P301" s="266"/>
      <c r="Q301" s="266"/>
      <c r="R301" s="266"/>
      <c r="S301" s="266"/>
      <c r="T301" s="266"/>
      <c r="U301" s="266"/>
      <c r="V301" s="266"/>
      <c r="W301" s="266"/>
      <c r="X301" s="266"/>
      <c r="Y301" s="266"/>
      <c r="Z301" s="266"/>
      <c r="AA301" s="266"/>
      <c r="AB301" s="266"/>
      <c r="AC301" s="266"/>
      <c r="AD301" s="266"/>
      <c r="AE301" s="266"/>
      <c r="AF301" s="266"/>
      <c r="AG301" s="266"/>
      <c r="AH301" s="266"/>
      <c r="AI301" s="266"/>
      <c r="AJ301" s="266"/>
      <c r="AK301" s="266"/>
      <c r="AL301" s="266"/>
      <c r="AM301" s="266"/>
      <c r="AN301" s="266"/>
      <c r="AO301" s="266"/>
      <c r="AP301" s="266"/>
      <c r="AQ301" s="266"/>
      <c r="AR301" s="266"/>
      <c r="AS301" s="266"/>
      <c r="AT301" s="266"/>
      <c r="AU301" s="266"/>
      <c r="AV301" s="266"/>
      <c r="AW301" s="266"/>
      <c r="AX301" s="266"/>
      <c r="AY301" s="266"/>
      <c r="AZ301" s="266"/>
      <c r="BA301" s="266"/>
      <c r="BB301" s="266"/>
      <c r="BC301" s="266"/>
      <c r="BD301" s="266"/>
      <c r="BE301" s="266"/>
      <c r="BF301" s="266"/>
      <c r="BG301" s="266"/>
      <c r="BH301" s="266"/>
      <c r="BI301" s="266"/>
      <c r="BJ301" s="266"/>
      <c r="BK301" s="266"/>
      <c r="BL301" s="266"/>
      <c r="BM301" s="266"/>
      <c r="BN301" s="266"/>
      <c r="BO301" s="266"/>
      <c r="BP301" s="266"/>
      <c r="BQ301" s="266"/>
      <c r="BR301" s="266"/>
      <c r="BS301" s="266"/>
      <c r="BT301" s="266"/>
      <c r="BU301" s="266"/>
      <c r="BV301" s="266"/>
      <c r="BW301" s="266"/>
      <c r="BX301" s="266"/>
      <c r="BY301" s="266"/>
      <c r="BZ301" s="266"/>
      <c r="CA301" s="266"/>
      <c r="CB301" s="266"/>
      <c r="CC301" s="266"/>
      <c r="CD301" s="266"/>
      <c r="CE301" s="266"/>
      <c r="CF301" s="266"/>
      <c r="CG301" s="266"/>
      <c r="CH301" s="266"/>
      <c r="CI301" s="266"/>
      <c r="CJ301" s="266"/>
      <c r="CK301" s="266"/>
      <c r="CL301" s="266"/>
      <c r="CM301" s="266"/>
      <c r="CN301" s="266"/>
      <c r="CO301" s="266"/>
      <c r="CP301" s="266"/>
      <c r="CQ301" s="266"/>
      <c r="CR301" s="266"/>
      <c r="CS301" s="266"/>
      <c r="CT301" s="266"/>
      <c r="CU301" s="266"/>
      <c r="CV301" s="266"/>
      <c r="CW301" s="266"/>
      <c r="CX301" s="266"/>
      <c r="CY301" s="266"/>
      <c r="CZ301" s="266"/>
      <c r="DA301" s="266"/>
      <c r="DB301" s="266"/>
      <c r="DC301" s="266"/>
      <c r="DD301" s="266"/>
      <c r="DE301" s="266"/>
      <c r="DF301" s="266"/>
      <c r="DG301" s="266"/>
      <c r="DH301" s="266"/>
      <c r="DI301" s="266"/>
      <c r="DJ301" s="266"/>
      <c r="DK301" s="266"/>
      <c r="DL301" s="266"/>
    </row>
    <row r="302" spans="1:116" x14ac:dyDescent="0.35">
      <c r="A302" s="266"/>
      <c r="B302" s="266"/>
      <c r="C302" s="266"/>
      <c r="D302" s="266"/>
      <c r="E302" s="266"/>
      <c r="F302" s="266"/>
      <c r="G302" s="266"/>
      <c r="H302" s="266"/>
      <c r="I302" s="266"/>
      <c r="J302" s="266"/>
      <c r="K302" s="266"/>
      <c r="L302" s="266"/>
      <c r="M302" s="266"/>
      <c r="N302" s="266"/>
      <c r="O302" s="266"/>
      <c r="P302" s="266"/>
      <c r="Q302" s="266"/>
      <c r="R302" s="266"/>
      <c r="S302" s="266"/>
      <c r="T302" s="266"/>
      <c r="U302" s="266"/>
      <c r="V302" s="266"/>
      <c r="W302" s="266"/>
      <c r="X302" s="266"/>
      <c r="Y302" s="266"/>
      <c r="Z302" s="266"/>
      <c r="AA302" s="266"/>
      <c r="AB302" s="266"/>
      <c r="AC302" s="266"/>
      <c r="AD302" s="266"/>
      <c r="AE302" s="266"/>
      <c r="AF302" s="266"/>
      <c r="AG302" s="266"/>
      <c r="AH302" s="266"/>
      <c r="AI302" s="266"/>
      <c r="AJ302" s="266"/>
      <c r="AK302" s="266"/>
      <c r="AL302" s="266"/>
      <c r="AM302" s="266"/>
      <c r="AN302" s="266"/>
      <c r="AO302" s="266"/>
      <c r="AP302" s="266"/>
      <c r="AQ302" s="266"/>
      <c r="AR302" s="266"/>
      <c r="AS302" s="266"/>
      <c r="AT302" s="266"/>
      <c r="AU302" s="266"/>
      <c r="AV302" s="266"/>
      <c r="AW302" s="266"/>
      <c r="AX302" s="266"/>
      <c r="AY302" s="266"/>
      <c r="AZ302" s="266"/>
      <c r="BA302" s="266"/>
      <c r="BB302" s="266"/>
      <c r="BC302" s="266"/>
      <c r="BD302" s="266"/>
      <c r="BE302" s="266"/>
      <c r="BF302" s="266"/>
      <c r="BG302" s="266"/>
      <c r="BH302" s="266"/>
      <c r="BI302" s="266"/>
      <c r="BJ302" s="266"/>
      <c r="BK302" s="266"/>
      <c r="BL302" s="266"/>
      <c r="BM302" s="266"/>
      <c r="BN302" s="266"/>
      <c r="BO302" s="266"/>
      <c r="BP302" s="266"/>
      <c r="BQ302" s="266"/>
      <c r="BR302" s="266"/>
      <c r="BS302" s="266"/>
      <c r="BT302" s="266"/>
      <c r="BU302" s="266"/>
      <c r="BV302" s="266"/>
      <c r="BW302" s="266"/>
      <c r="BX302" s="266"/>
      <c r="BY302" s="266"/>
      <c r="BZ302" s="266"/>
      <c r="CA302" s="266"/>
      <c r="CB302" s="266"/>
      <c r="CC302" s="266"/>
      <c r="CD302" s="266"/>
      <c r="CE302" s="266"/>
      <c r="CF302" s="266"/>
      <c r="CG302" s="266"/>
      <c r="CH302" s="266"/>
      <c r="CI302" s="266"/>
      <c r="CJ302" s="266"/>
      <c r="CK302" s="266"/>
      <c r="CL302" s="266"/>
      <c r="CM302" s="266"/>
      <c r="CN302" s="266"/>
      <c r="CO302" s="266"/>
      <c r="CP302" s="266"/>
      <c r="CQ302" s="266"/>
      <c r="CR302" s="266"/>
      <c r="CS302" s="266"/>
      <c r="CT302" s="266"/>
      <c r="CU302" s="266"/>
      <c r="CV302" s="266"/>
      <c r="CW302" s="266"/>
      <c r="CX302" s="266"/>
      <c r="CY302" s="266"/>
      <c r="CZ302" s="266"/>
      <c r="DA302" s="266"/>
      <c r="DB302" s="266"/>
      <c r="DC302" s="266"/>
      <c r="DD302" s="266"/>
      <c r="DE302" s="266"/>
      <c r="DF302" s="266"/>
      <c r="DG302" s="266"/>
      <c r="DH302" s="266"/>
      <c r="DI302" s="266"/>
      <c r="DJ302" s="266"/>
      <c r="DK302" s="266"/>
      <c r="DL302" s="266"/>
    </row>
    <row r="303" spans="1:116" x14ac:dyDescent="0.35">
      <c r="A303" s="266"/>
      <c r="B303" s="266"/>
      <c r="C303" s="266"/>
      <c r="D303" s="266"/>
      <c r="E303" s="266"/>
      <c r="F303" s="266"/>
      <c r="G303" s="266"/>
      <c r="H303" s="266"/>
      <c r="I303" s="266"/>
      <c r="J303" s="266"/>
      <c r="K303" s="266"/>
      <c r="L303" s="266"/>
      <c r="M303" s="266"/>
      <c r="N303" s="266"/>
      <c r="O303" s="266"/>
      <c r="P303" s="266"/>
      <c r="Q303" s="266"/>
      <c r="R303" s="266"/>
      <c r="S303" s="266"/>
      <c r="T303" s="266"/>
      <c r="U303" s="266"/>
      <c r="V303" s="266"/>
      <c r="W303" s="266"/>
      <c r="X303" s="266"/>
      <c r="Y303" s="266"/>
      <c r="Z303" s="266"/>
      <c r="AA303" s="266"/>
      <c r="AB303" s="266"/>
      <c r="AC303" s="266"/>
      <c r="AD303" s="266"/>
      <c r="AE303" s="266"/>
      <c r="AF303" s="266"/>
      <c r="AG303" s="266"/>
      <c r="AH303" s="266"/>
      <c r="AI303" s="266"/>
      <c r="AJ303" s="266"/>
      <c r="AK303" s="266"/>
      <c r="AL303" s="266"/>
      <c r="AM303" s="266"/>
      <c r="AN303" s="266"/>
      <c r="AO303" s="266"/>
      <c r="AP303" s="266"/>
      <c r="AQ303" s="266"/>
      <c r="AR303" s="266"/>
      <c r="AS303" s="266"/>
      <c r="AT303" s="266"/>
      <c r="AU303" s="266"/>
      <c r="AV303" s="266"/>
      <c r="AW303" s="266"/>
      <c r="AX303" s="266"/>
      <c r="AY303" s="266"/>
      <c r="AZ303" s="266"/>
      <c r="BA303" s="266"/>
      <c r="BB303" s="266"/>
      <c r="BC303" s="266"/>
      <c r="BD303" s="266"/>
      <c r="BE303" s="266"/>
      <c r="BF303" s="266"/>
      <c r="BG303" s="266"/>
      <c r="BH303" s="266"/>
      <c r="BI303" s="266"/>
      <c r="BJ303" s="266"/>
      <c r="BK303" s="266"/>
      <c r="BL303" s="266"/>
      <c r="BM303" s="266"/>
      <c r="BN303" s="266"/>
      <c r="BO303" s="266"/>
      <c r="BP303" s="266"/>
      <c r="BQ303" s="266"/>
      <c r="BR303" s="266"/>
      <c r="BS303" s="266"/>
      <c r="BT303" s="266"/>
      <c r="BU303" s="266"/>
      <c r="BV303" s="266"/>
      <c r="BW303" s="266"/>
      <c r="BX303" s="266"/>
      <c r="BY303" s="266"/>
      <c r="BZ303" s="266"/>
      <c r="CA303" s="266"/>
      <c r="CB303" s="266"/>
      <c r="CC303" s="266"/>
      <c r="CD303" s="266"/>
      <c r="CE303" s="266"/>
      <c r="CF303" s="266"/>
      <c r="CG303" s="266"/>
      <c r="CH303" s="266"/>
      <c r="CI303" s="266"/>
      <c r="CJ303" s="266"/>
      <c r="CK303" s="266"/>
      <c r="CL303" s="266"/>
      <c r="CM303" s="266"/>
      <c r="CN303" s="266"/>
      <c r="CO303" s="266"/>
      <c r="CP303" s="266"/>
      <c r="CQ303" s="266"/>
      <c r="CR303" s="266"/>
      <c r="CS303" s="266"/>
      <c r="CT303" s="266"/>
      <c r="CU303" s="266"/>
      <c r="CV303" s="266"/>
      <c r="CW303" s="266"/>
      <c r="CX303" s="266"/>
      <c r="CY303" s="266"/>
      <c r="CZ303" s="266"/>
      <c r="DA303" s="266"/>
      <c r="DB303" s="266"/>
      <c r="DC303" s="266"/>
      <c r="DD303" s="266"/>
      <c r="DE303" s="266"/>
      <c r="DF303" s="266"/>
      <c r="DG303" s="266"/>
      <c r="DH303" s="266"/>
      <c r="DI303" s="266"/>
      <c r="DJ303" s="266"/>
      <c r="DK303" s="266"/>
      <c r="DL303" s="266"/>
    </row>
    <row r="304" spans="1:116" x14ac:dyDescent="0.35">
      <c r="A304" s="266"/>
      <c r="B304" s="266"/>
      <c r="C304" s="266"/>
      <c r="D304" s="266"/>
      <c r="E304" s="266"/>
      <c r="F304" s="266"/>
      <c r="G304" s="266"/>
      <c r="H304" s="266"/>
      <c r="I304" s="266"/>
      <c r="J304" s="266"/>
      <c r="K304" s="266"/>
      <c r="L304" s="266"/>
      <c r="M304" s="266"/>
      <c r="N304" s="266"/>
      <c r="O304" s="266"/>
      <c r="P304" s="266"/>
      <c r="Q304" s="266"/>
      <c r="R304" s="266"/>
      <c r="S304" s="266"/>
      <c r="T304" s="266"/>
      <c r="U304" s="266"/>
      <c r="V304" s="266"/>
      <c r="W304" s="266"/>
      <c r="X304" s="266"/>
      <c r="Y304" s="266"/>
      <c r="Z304" s="266"/>
      <c r="AA304" s="266"/>
      <c r="AB304" s="266"/>
      <c r="AC304" s="266"/>
      <c r="AD304" s="266"/>
      <c r="AE304" s="266"/>
      <c r="AF304" s="266"/>
      <c r="AG304" s="266"/>
      <c r="AH304" s="266"/>
      <c r="AI304" s="266"/>
      <c r="AJ304" s="266"/>
      <c r="AK304" s="266"/>
      <c r="AL304" s="266"/>
      <c r="AM304" s="266"/>
      <c r="AN304" s="266"/>
      <c r="AO304" s="266"/>
      <c r="AP304" s="266"/>
      <c r="AQ304" s="266"/>
      <c r="AR304" s="266"/>
      <c r="AS304" s="266"/>
      <c r="AT304" s="266"/>
      <c r="AU304" s="266"/>
      <c r="AV304" s="266"/>
      <c r="AW304" s="266"/>
      <c r="AX304" s="266"/>
      <c r="AY304" s="266"/>
      <c r="AZ304" s="266"/>
      <c r="BA304" s="266"/>
      <c r="BB304" s="266"/>
      <c r="BC304" s="266"/>
      <c r="BD304" s="266"/>
      <c r="BE304" s="266"/>
      <c r="BF304" s="266"/>
      <c r="BG304" s="266"/>
      <c r="BH304" s="266"/>
      <c r="BI304" s="266"/>
      <c r="BJ304" s="266"/>
      <c r="BK304" s="266"/>
      <c r="BL304" s="266"/>
      <c r="BM304" s="266"/>
      <c r="BN304" s="266"/>
      <c r="BO304" s="266"/>
      <c r="BP304" s="266"/>
      <c r="BQ304" s="266"/>
      <c r="BR304" s="266"/>
      <c r="BS304" s="266"/>
      <c r="BT304" s="266"/>
      <c r="BU304" s="266"/>
      <c r="BV304" s="266"/>
      <c r="BW304" s="266"/>
      <c r="BX304" s="266"/>
      <c r="BY304" s="266"/>
      <c r="BZ304" s="266"/>
      <c r="CA304" s="266"/>
      <c r="CB304" s="266"/>
      <c r="CC304" s="266"/>
      <c r="CD304" s="266"/>
      <c r="CE304" s="266"/>
      <c r="CF304" s="266"/>
      <c r="CG304" s="266"/>
      <c r="CH304" s="266"/>
      <c r="CI304" s="266"/>
      <c r="CJ304" s="266"/>
      <c r="CK304" s="266"/>
      <c r="CL304" s="266"/>
      <c r="CM304" s="266"/>
      <c r="CN304" s="266"/>
      <c r="CO304" s="266"/>
      <c r="CP304" s="266"/>
      <c r="CQ304" s="266"/>
      <c r="CR304" s="266"/>
      <c r="CS304" s="266"/>
      <c r="CT304" s="266"/>
      <c r="CU304" s="266"/>
      <c r="CV304" s="266"/>
      <c r="CW304" s="266"/>
      <c r="CX304" s="266"/>
      <c r="CY304" s="266"/>
      <c r="CZ304" s="266"/>
      <c r="DA304" s="266"/>
      <c r="DB304" s="266"/>
      <c r="DC304" s="266"/>
      <c r="DD304" s="266"/>
      <c r="DE304" s="266"/>
      <c r="DF304" s="266"/>
      <c r="DG304" s="266"/>
      <c r="DH304" s="266"/>
      <c r="DI304" s="266"/>
      <c r="DJ304" s="266"/>
      <c r="DK304" s="266"/>
      <c r="DL304" s="266"/>
    </row>
    <row r="305" spans="1:116" x14ac:dyDescent="0.35">
      <c r="A305" s="266"/>
      <c r="B305" s="266"/>
      <c r="C305" s="266"/>
      <c r="D305" s="266"/>
      <c r="E305" s="266"/>
      <c r="F305" s="266"/>
      <c r="G305" s="266"/>
      <c r="H305" s="266"/>
      <c r="I305" s="266"/>
      <c r="J305" s="266"/>
      <c r="K305" s="266"/>
      <c r="L305" s="266"/>
      <c r="M305" s="266"/>
      <c r="N305" s="266"/>
      <c r="O305" s="266"/>
      <c r="P305" s="266"/>
      <c r="Q305" s="266"/>
      <c r="R305" s="266"/>
      <c r="S305" s="266"/>
      <c r="T305" s="266"/>
      <c r="U305" s="266"/>
      <c r="V305" s="266"/>
      <c r="W305" s="266"/>
      <c r="X305" s="266"/>
      <c r="Y305" s="266"/>
      <c r="Z305" s="266"/>
      <c r="AA305" s="266"/>
      <c r="AB305" s="266"/>
      <c r="AC305" s="266"/>
      <c r="AD305" s="266"/>
      <c r="AE305" s="266"/>
      <c r="AF305" s="266"/>
      <c r="AG305" s="266"/>
      <c r="AH305" s="266"/>
      <c r="AI305" s="266"/>
      <c r="AJ305" s="266"/>
      <c r="AK305" s="266"/>
      <c r="AL305" s="266"/>
      <c r="AM305" s="266"/>
      <c r="AN305" s="266"/>
      <c r="AO305" s="266"/>
      <c r="AP305" s="266"/>
      <c r="AQ305" s="266"/>
      <c r="AR305" s="266"/>
      <c r="AS305" s="266"/>
      <c r="AT305" s="266"/>
      <c r="AU305" s="266"/>
      <c r="AV305" s="266"/>
      <c r="AW305" s="266"/>
      <c r="AX305" s="266"/>
      <c r="AY305" s="266"/>
      <c r="AZ305" s="266"/>
      <c r="BA305" s="266"/>
      <c r="BB305" s="266"/>
      <c r="BC305" s="266"/>
      <c r="BD305" s="266"/>
      <c r="BE305" s="266"/>
      <c r="BF305" s="266"/>
      <c r="BG305" s="266"/>
      <c r="BH305" s="266"/>
      <c r="BI305" s="266"/>
      <c r="BJ305" s="266"/>
      <c r="BK305" s="266"/>
      <c r="BL305" s="266"/>
      <c r="BM305" s="266"/>
      <c r="BN305" s="266"/>
      <c r="BO305" s="266"/>
      <c r="BP305" s="266"/>
      <c r="BQ305" s="266"/>
      <c r="BR305" s="266"/>
      <c r="BS305" s="266"/>
      <c r="BT305" s="266"/>
      <c r="BU305" s="266"/>
      <c r="BV305" s="266"/>
      <c r="BW305" s="266"/>
      <c r="BX305" s="266"/>
      <c r="BY305" s="266"/>
      <c r="BZ305" s="266"/>
      <c r="CA305" s="266"/>
      <c r="CB305" s="266"/>
      <c r="CC305" s="266"/>
      <c r="CD305" s="266"/>
      <c r="CE305" s="266"/>
      <c r="CF305" s="266"/>
      <c r="CG305" s="266"/>
      <c r="CH305" s="266"/>
      <c r="CI305" s="266"/>
      <c r="CJ305" s="266"/>
      <c r="CK305" s="266"/>
      <c r="CL305" s="266"/>
      <c r="CM305" s="266"/>
      <c r="CN305" s="266"/>
      <c r="CO305" s="266"/>
      <c r="CP305" s="266"/>
      <c r="CQ305" s="266"/>
      <c r="CR305" s="266"/>
      <c r="CS305" s="266"/>
      <c r="CT305" s="266"/>
      <c r="CU305" s="266"/>
      <c r="CV305" s="266"/>
      <c r="CW305" s="266"/>
      <c r="CX305" s="266"/>
      <c r="CY305" s="266"/>
      <c r="CZ305" s="266"/>
      <c r="DA305" s="266"/>
      <c r="DB305" s="266"/>
      <c r="DC305" s="266"/>
      <c r="DD305" s="266"/>
      <c r="DE305" s="266"/>
      <c r="DF305" s="266"/>
      <c r="DG305" s="266"/>
      <c r="DH305" s="266"/>
      <c r="DI305" s="266"/>
      <c r="DJ305" s="266"/>
      <c r="DK305" s="266"/>
      <c r="DL305" s="266"/>
    </row>
    <row r="306" spans="1:116" x14ac:dyDescent="0.35">
      <c r="A306" s="266"/>
      <c r="B306" s="266"/>
      <c r="C306" s="266"/>
      <c r="D306" s="266"/>
      <c r="E306" s="266"/>
      <c r="F306" s="266"/>
      <c r="G306" s="266"/>
      <c r="H306" s="266"/>
      <c r="I306" s="266"/>
      <c r="J306" s="266"/>
      <c r="K306" s="266"/>
      <c r="L306" s="266"/>
      <c r="M306" s="266"/>
      <c r="N306" s="266"/>
      <c r="O306" s="266"/>
      <c r="P306" s="266"/>
      <c r="Q306" s="266"/>
      <c r="R306" s="266"/>
      <c r="S306" s="266"/>
      <c r="T306" s="266"/>
      <c r="U306" s="266"/>
      <c r="V306" s="266"/>
      <c r="W306" s="266"/>
      <c r="X306" s="266"/>
      <c r="Y306" s="266"/>
      <c r="Z306" s="266"/>
      <c r="AA306" s="266"/>
      <c r="AB306" s="266"/>
      <c r="AC306" s="266"/>
      <c r="AD306" s="266"/>
      <c r="AE306" s="266"/>
      <c r="AF306" s="266"/>
      <c r="AG306" s="266"/>
      <c r="AH306" s="266"/>
      <c r="AI306" s="266"/>
      <c r="AJ306" s="266"/>
      <c r="AK306" s="266"/>
      <c r="AL306" s="266"/>
      <c r="AM306" s="266"/>
      <c r="AN306" s="266"/>
      <c r="AO306" s="266"/>
      <c r="AP306" s="266"/>
      <c r="AQ306" s="266"/>
      <c r="AR306" s="266"/>
      <c r="AS306" s="266"/>
      <c r="AT306" s="266"/>
      <c r="AU306" s="266"/>
      <c r="AV306" s="266"/>
      <c r="AW306" s="266"/>
      <c r="AX306" s="266"/>
      <c r="AY306" s="266"/>
      <c r="AZ306" s="266"/>
      <c r="BA306" s="266"/>
      <c r="BB306" s="266"/>
      <c r="BC306" s="266"/>
      <c r="BD306" s="266"/>
      <c r="BE306" s="266"/>
      <c r="BF306" s="266"/>
      <c r="BG306" s="266"/>
      <c r="BH306" s="266"/>
      <c r="BI306" s="266"/>
      <c r="BJ306" s="266"/>
      <c r="BK306" s="266"/>
      <c r="BL306" s="266"/>
      <c r="BM306" s="266"/>
      <c r="BN306" s="266"/>
      <c r="BO306" s="266"/>
      <c r="BP306" s="266"/>
      <c r="BQ306" s="266"/>
      <c r="BR306" s="266"/>
      <c r="BS306" s="266"/>
      <c r="BT306" s="266"/>
      <c r="BU306" s="266"/>
      <c r="BV306" s="266"/>
      <c r="BW306" s="266"/>
      <c r="BX306" s="266"/>
      <c r="BY306" s="266"/>
      <c r="BZ306" s="266"/>
      <c r="CA306" s="266"/>
      <c r="CB306" s="266"/>
      <c r="CC306" s="266"/>
      <c r="CD306" s="266"/>
      <c r="CE306" s="266"/>
      <c r="CF306" s="266"/>
      <c r="CG306" s="266"/>
      <c r="CH306" s="266"/>
      <c r="CI306" s="266"/>
      <c r="CJ306" s="266"/>
      <c r="CK306" s="266"/>
      <c r="CL306" s="266"/>
      <c r="CM306" s="266"/>
      <c r="CN306" s="266"/>
      <c r="CO306" s="266"/>
      <c r="CP306" s="266"/>
      <c r="CQ306" s="266"/>
      <c r="CR306" s="266"/>
      <c r="CS306" s="266"/>
      <c r="CT306" s="266"/>
      <c r="CU306" s="266"/>
      <c r="CV306" s="266"/>
      <c r="CW306" s="266"/>
      <c r="CX306" s="266"/>
      <c r="CY306" s="266"/>
      <c r="CZ306" s="266"/>
      <c r="DA306" s="266"/>
      <c r="DB306" s="266"/>
      <c r="DC306" s="266"/>
      <c r="DD306" s="266"/>
      <c r="DE306" s="266"/>
      <c r="DF306" s="266"/>
      <c r="DG306" s="266"/>
      <c r="DH306" s="266"/>
      <c r="DI306" s="266"/>
      <c r="DJ306" s="266"/>
      <c r="DK306" s="266"/>
      <c r="DL306" s="266"/>
    </row>
    <row r="307" spans="1:116" x14ac:dyDescent="0.35">
      <c r="A307" s="266"/>
      <c r="B307" s="266"/>
      <c r="C307" s="266"/>
      <c r="D307" s="266"/>
      <c r="E307" s="266"/>
      <c r="F307" s="266"/>
      <c r="G307" s="266"/>
      <c r="H307" s="266"/>
      <c r="I307" s="266"/>
      <c r="J307" s="266"/>
      <c r="K307" s="266"/>
      <c r="L307" s="266"/>
      <c r="M307" s="266"/>
      <c r="N307" s="266"/>
      <c r="O307" s="266"/>
      <c r="P307" s="266"/>
      <c r="Q307" s="266"/>
      <c r="R307" s="266"/>
      <c r="S307" s="266"/>
      <c r="T307" s="266"/>
      <c r="U307" s="266"/>
      <c r="V307" s="266"/>
      <c r="W307" s="266"/>
      <c r="X307" s="266"/>
      <c r="Y307" s="266"/>
      <c r="Z307" s="266"/>
      <c r="AA307" s="266"/>
      <c r="AB307" s="266"/>
      <c r="AC307" s="266"/>
      <c r="AD307" s="266"/>
      <c r="AE307" s="266"/>
      <c r="AF307" s="266"/>
      <c r="AG307" s="266"/>
      <c r="AH307" s="266"/>
      <c r="AI307" s="266"/>
      <c r="AJ307" s="266"/>
      <c r="AK307" s="266"/>
      <c r="AL307" s="266"/>
      <c r="AM307" s="266"/>
      <c r="AN307" s="266"/>
      <c r="AO307" s="266"/>
      <c r="AP307" s="266"/>
      <c r="AQ307" s="266"/>
      <c r="AR307" s="266"/>
      <c r="AS307" s="266"/>
      <c r="AT307" s="266"/>
      <c r="AU307" s="266"/>
      <c r="AV307" s="266"/>
      <c r="AW307" s="266"/>
      <c r="AX307" s="266"/>
      <c r="AY307" s="266"/>
      <c r="AZ307" s="266"/>
      <c r="BA307" s="266"/>
      <c r="BB307" s="266"/>
      <c r="BC307" s="266"/>
      <c r="BD307" s="266"/>
      <c r="BE307" s="266"/>
      <c r="BF307" s="266"/>
      <c r="BG307" s="266"/>
      <c r="BH307" s="266"/>
      <c r="BI307" s="266"/>
      <c r="BJ307" s="266"/>
      <c r="BK307" s="266"/>
      <c r="BL307" s="266"/>
      <c r="BM307" s="266"/>
      <c r="BN307" s="266"/>
      <c r="BO307" s="266"/>
      <c r="BP307" s="266"/>
      <c r="BQ307" s="266"/>
      <c r="BR307" s="266"/>
      <c r="BS307" s="266"/>
      <c r="BT307" s="266"/>
      <c r="BU307" s="266"/>
      <c r="BV307" s="266"/>
      <c r="BW307" s="266"/>
      <c r="BX307" s="266"/>
      <c r="BY307" s="266"/>
      <c r="BZ307" s="266"/>
      <c r="CA307" s="266"/>
      <c r="CB307" s="266"/>
      <c r="CC307" s="266"/>
      <c r="CD307" s="266"/>
      <c r="CE307" s="266"/>
      <c r="CF307" s="266"/>
      <c r="CG307" s="266"/>
      <c r="CH307" s="266"/>
      <c r="CI307" s="266"/>
      <c r="CJ307" s="266"/>
      <c r="CK307" s="266"/>
      <c r="CL307" s="266"/>
      <c r="CM307" s="266"/>
      <c r="CN307" s="266"/>
      <c r="CO307" s="266"/>
      <c r="CP307" s="266"/>
      <c r="CQ307" s="266"/>
      <c r="CR307" s="266"/>
      <c r="CS307" s="266"/>
      <c r="CT307" s="266"/>
      <c r="CU307" s="266"/>
      <c r="CV307" s="266"/>
      <c r="CW307" s="266"/>
      <c r="CX307" s="266"/>
      <c r="CY307" s="266"/>
      <c r="CZ307" s="266"/>
      <c r="DA307" s="266"/>
      <c r="DB307" s="266"/>
      <c r="DC307" s="266"/>
      <c r="DD307" s="266"/>
      <c r="DE307" s="266"/>
      <c r="DF307" s="266"/>
      <c r="DG307" s="266"/>
      <c r="DH307" s="266"/>
      <c r="DI307" s="266"/>
      <c r="DJ307" s="266"/>
      <c r="DK307" s="266"/>
      <c r="DL307" s="266"/>
    </row>
    <row r="308" spans="1:116" x14ac:dyDescent="0.35">
      <c r="A308" s="266"/>
      <c r="B308" s="266"/>
      <c r="C308" s="266"/>
      <c r="D308" s="266"/>
      <c r="E308" s="266"/>
      <c r="F308" s="266"/>
      <c r="G308" s="266"/>
      <c r="H308" s="266"/>
      <c r="I308" s="266"/>
      <c r="J308" s="266"/>
      <c r="K308" s="266"/>
      <c r="L308" s="266"/>
      <c r="M308" s="266"/>
      <c r="N308" s="266"/>
      <c r="O308" s="266"/>
      <c r="P308" s="266"/>
      <c r="Q308" s="266"/>
      <c r="R308" s="266"/>
      <c r="S308" s="266"/>
      <c r="T308" s="266"/>
      <c r="U308" s="266"/>
      <c r="V308" s="266"/>
      <c r="W308" s="266"/>
      <c r="X308" s="266"/>
      <c r="Y308" s="266"/>
      <c r="Z308" s="266"/>
      <c r="AA308" s="266"/>
      <c r="AB308" s="266"/>
      <c r="AC308" s="266"/>
      <c r="AD308" s="266"/>
      <c r="AE308" s="266"/>
      <c r="AF308" s="266"/>
      <c r="AG308" s="266"/>
      <c r="AH308" s="266"/>
      <c r="AI308" s="266"/>
      <c r="AJ308" s="266"/>
      <c r="AK308" s="266"/>
      <c r="AL308" s="266"/>
      <c r="AM308" s="266"/>
      <c r="AN308" s="266"/>
      <c r="AO308" s="266"/>
      <c r="AP308" s="266"/>
      <c r="AQ308" s="266"/>
      <c r="AR308" s="266"/>
      <c r="AS308" s="266"/>
      <c r="AT308" s="266"/>
      <c r="AU308" s="266"/>
      <c r="AV308" s="266"/>
      <c r="AW308" s="266"/>
      <c r="AX308" s="266"/>
      <c r="AY308" s="266"/>
      <c r="AZ308" s="266"/>
      <c r="BA308" s="266"/>
      <c r="BB308" s="266"/>
      <c r="BC308" s="266"/>
      <c r="BD308" s="266"/>
      <c r="BE308" s="266"/>
      <c r="BF308" s="266"/>
      <c r="BG308" s="266"/>
      <c r="BH308" s="266"/>
      <c r="BI308" s="266"/>
      <c r="BJ308" s="266"/>
      <c r="BK308" s="266"/>
      <c r="BL308" s="266"/>
      <c r="BM308" s="266"/>
      <c r="BN308" s="266"/>
      <c r="BO308" s="266"/>
      <c r="BP308" s="266"/>
      <c r="BQ308" s="266"/>
      <c r="BR308" s="266"/>
      <c r="BS308" s="266"/>
      <c r="BT308" s="266"/>
      <c r="BU308" s="266"/>
      <c r="BV308" s="266"/>
      <c r="BW308" s="266"/>
      <c r="BX308" s="266"/>
      <c r="BY308" s="266"/>
      <c r="BZ308" s="266"/>
      <c r="CA308" s="266"/>
      <c r="CB308" s="266"/>
      <c r="CC308" s="266"/>
      <c r="CD308" s="266"/>
      <c r="CE308" s="266"/>
      <c r="CF308" s="266"/>
      <c r="CG308" s="266"/>
      <c r="CH308" s="266"/>
      <c r="CI308" s="266"/>
      <c r="CJ308" s="266"/>
      <c r="CK308" s="266"/>
      <c r="CL308" s="266"/>
      <c r="CM308" s="266"/>
      <c r="CN308" s="266"/>
      <c r="CO308" s="266"/>
      <c r="CP308" s="266"/>
      <c r="CQ308" s="266"/>
      <c r="CR308" s="266"/>
      <c r="CS308" s="266"/>
      <c r="CT308" s="266"/>
      <c r="CU308" s="266"/>
      <c r="CV308" s="266"/>
      <c r="CW308" s="266"/>
      <c r="CX308" s="266"/>
      <c r="CY308" s="266"/>
      <c r="CZ308" s="266"/>
      <c r="DA308" s="266"/>
      <c r="DB308" s="266"/>
      <c r="DC308" s="266"/>
      <c r="DD308" s="266"/>
      <c r="DE308" s="266"/>
      <c r="DF308" s="266"/>
      <c r="DG308" s="266"/>
      <c r="DH308" s="266"/>
      <c r="DI308" s="266"/>
      <c r="DJ308" s="266"/>
      <c r="DK308" s="266"/>
      <c r="DL308" s="266"/>
    </row>
    <row r="309" spans="1:116" x14ac:dyDescent="0.35">
      <c r="A309" s="266"/>
      <c r="B309" s="266"/>
      <c r="C309" s="266"/>
      <c r="D309" s="266"/>
      <c r="E309" s="266"/>
      <c r="F309" s="266"/>
      <c r="G309" s="266"/>
      <c r="H309" s="266"/>
      <c r="I309" s="266"/>
      <c r="J309" s="266"/>
      <c r="K309" s="266"/>
      <c r="L309" s="266"/>
      <c r="M309" s="266"/>
      <c r="N309" s="266"/>
      <c r="O309" s="266"/>
      <c r="P309" s="266"/>
      <c r="Q309" s="266"/>
      <c r="R309" s="266"/>
      <c r="S309" s="266"/>
      <c r="T309" s="266"/>
      <c r="U309" s="266"/>
      <c r="V309" s="266"/>
      <c r="W309" s="266"/>
      <c r="X309" s="266"/>
      <c r="Y309" s="266"/>
      <c r="Z309" s="266"/>
      <c r="AA309" s="266"/>
      <c r="AB309" s="266"/>
      <c r="AC309" s="266"/>
      <c r="AD309" s="266"/>
      <c r="AE309" s="266"/>
      <c r="AF309" s="266"/>
      <c r="AG309" s="266"/>
      <c r="AH309" s="266"/>
      <c r="AI309" s="266"/>
      <c r="AJ309" s="266"/>
      <c r="AK309" s="266"/>
      <c r="AL309" s="266"/>
      <c r="AM309" s="266"/>
      <c r="AN309" s="266"/>
      <c r="AO309" s="266"/>
      <c r="AP309" s="266"/>
      <c r="AQ309" s="266"/>
      <c r="AR309" s="266"/>
      <c r="AS309" s="266"/>
      <c r="AT309" s="266"/>
      <c r="AU309" s="266"/>
      <c r="AV309" s="266"/>
      <c r="AW309" s="266"/>
      <c r="AX309" s="266"/>
      <c r="AY309" s="266"/>
      <c r="AZ309" s="266"/>
      <c r="BA309" s="266"/>
      <c r="BB309" s="266"/>
      <c r="BC309" s="266"/>
      <c r="BD309" s="266"/>
      <c r="BE309" s="266"/>
      <c r="BF309" s="266"/>
      <c r="BG309" s="266"/>
      <c r="BH309" s="266"/>
      <c r="BI309" s="266"/>
      <c r="BJ309" s="266"/>
      <c r="BK309" s="266"/>
      <c r="BL309" s="266"/>
      <c r="BM309" s="266"/>
      <c r="BN309" s="266"/>
      <c r="BO309" s="266"/>
      <c r="BP309" s="266"/>
      <c r="BQ309" s="266"/>
      <c r="BR309" s="266"/>
      <c r="BS309" s="266"/>
      <c r="BT309" s="266"/>
      <c r="BU309" s="266"/>
      <c r="BV309" s="266"/>
      <c r="BW309" s="266"/>
      <c r="BX309" s="266"/>
      <c r="BY309" s="266"/>
      <c r="BZ309" s="266"/>
      <c r="CA309" s="266"/>
      <c r="CB309" s="266"/>
      <c r="CC309" s="266"/>
      <c r="CD309" s="266"/>
      <c r="CE309" s="266"/>
      <c r="CF309" s="266"/>
      <c r="CG309" s="266"/>
      <c r="CH309" s="266"/>
      <c r="CI309" s="266"/>
      <c r="CJ309" s="266"/>
      <c r="CK309" s="266"/>
      <c r="CL309" s="266"/>
      <c r="CM309" s="266"/>
      <c r="CN309" s="266"/>
      <c r="CO309" s="266"/>
      <c r="CP309" s="266"/>
      <c r="CQ309" s="266"/>
      <c r="CR309" s="266"/>
      <c r="CS309" s="266"/>
      <c r="CT309" s="266"/>
      <c r="CU309" s="266"/>
      <c r="CV309" s="266"/>
      <c r="CW309" s="266"/>
      <c r="CX309" s="266"/>
      <c r="CY309" s="266"/>
      <c r="CZ309" s="266"/>
      <c r="DA309" s="266"/>
      <c r="DB309" s="266"/>
      <c r="DC309" s="266"/>
      <c r="DD309" s="266"/>
      <c r="DE309" s="266"/>
      <c r="DF309" s="266"/>
      <c r="DG309" s="266"/>
      <c r="DH309" s="266"/>
      <c r="DI309" s="266"/>
      <c r="DJ309" s="266"/>
      <c r="DK309" s="266"/>
      <c r="DL309" s="266"/>
    </row>
    <row r="310" spans="1:116" x14ac:dyDescent="0.35">
      <c r="A310" s="266"/>
      <c r="B310" s="266"/>
      <c r="C310" s="266"/>
      <c r="D310" s="266"/>
      <c r="E310" s="266"/>
      <c r="F310" s="266"/>
      <c r="G310" s="266"/>
      <c r="H310" s="266"/>
      <c r="I310" s="266"/>
      <c r="J310" s="266"/>
      <c r="K310" s="266"/>
      <c r="L310" s="266"/>
      <c r="M310" s="266"/>
      <c r="N310" s="266"/>
      <c r="O310" s="266"/>
      <c r="P310" s="266"/>
      <c r="Q310" s="266"/>
      <c r="R310" s="266"/>
      <c r="S310" s="266"/>
      <c r="T310" s="266"/>
      <c r="U310" s="266"/>
      <c r="V310" s="266"/>
      <c r="W310" s="266"/>
      <c r="X310" s="266"/>
      <c r="Y310" s="266"/>
      <c r="Z310" s="266"/>
      <c r="AA310" s="266"/>
      <c r="AB310" s="266"/>
      <c r="AC310" s="266"/>
      <c r="AD310" s="266"/>
      <c r="AE310" s="266"/>
      <c r="AF310" s="266"/>
      <c r="AG310" s="266"/>
      <c r="AH310" s="266"/>
      <c r="AI310" s="266"/>
      <c r="AJ310" s="266"/>
      <c r="AK310" s="266"/>
      <c r="AL310" s="266"/>
      <c r="AM310" s="266"/>
      <c r="AN310" s="266"/>
      <c r="AO310" s="266"/>
      <c r="AP310" s="266"/>
      <c r="AQ310" s="266"/>
      <c r="AR310" s="266"/>
      <c r="AS310" s="266"/>
      <c r="AT310" s="266"/>
      <c r="AU310" s="266"/>
      <c r="AV310" s="266"/>
      <c r="AW310" s="266"/>
      <c r="AX310" s="266"/>
      <c r="AY310" s="266"/>
      <c r="AZ310" s="266"/>
      <c r="BA310" s="266"/>
      <c r="BB310" s="266"/>
      <c r="BC310" s="266"/>
      <c r="BD310" s="266"/>
      <c r="BE310" s="266"/>
      <c r="BF310" s="266"/>
      <c r="BG310" s="266"/>
      <c r="BH310" s="266"/>
      <c r="BI310" s="266"/>
      <c r="BJ310" s="266"/>
      <c r="BK310" s="266"/>
      <c r="BL310" s="266"/>
      <c r="BM310" s="266"/>
      <c r="BN310" s="266"/>
      <c r="BO310" s="266"/>
      <c r="BP310" s="266"/>
      <c r="BQ310" s="266"/>
      <c r="BR310" s="266"/>
      <c r="BS310" s="266"/>
      <c r="BT310" s="266"/>
      <c r="BU310" s="266"/>
      <c r="BV310" s="266"/>
      <c r="BW310" s="266"/>
      <c r="BX310" s="266"/>
      <c r="BY310" s="266"/>
      <c r="BZ310" s="266"/>
      <c r="CA310" s="266"/>
      <c r="CB310" s="266"/>
      <c r="CC310" s="266"/>
      <c r="CD310" s="266"/>
      <c r="CE310" s="266"/>
      <c r="CF310" s="266"/>
      <c r="CG310" s="266"/>
      <c r="CH310" s="266"/>
      <c r="CI310" s="266"/>
      <c r="CJ310" s="266"/>
      <c r="CK310" s="266"/>
      <c r="CL310" s="266"/>
      <c r="CM310" s="266"/>
      <c r="CN310" s="266"/>
      <c r="CO310" s="266"/>
      <c r="CP310" s="266"/>
      <c r="CQ310" s="266"/>
      <c r="CR310" s="266"/>
      <c r="CS310" s="266"/>
      <c r="CT310" s="266"/>
      <c r="CU310" s="266"/>
      <c r="CV310" s="266"/>
      <c r="CW310" s="266"/>
      <c r="CX310" s="266"/>
      <c r="CY310" s="266"/>
      <c r="CZ310" s="266"/>
      <c r="DA310" s="266"/>
      <c r="DB310" s="266"/>
      <c r="DC310" s="266"/>
      <c r="DD310" s="266"/>
      <c r="DE310" s="266"/>
      <c r="DF310" s="266"/>
      <c r="DG310" s="266"/>
      <c r="DH310" s="266"/>
      <c r="DI310" s="266"/>
      <c r="DJ310" s="266"/>
      <c r="DK310" s="266"/>
      <c r="DL310" s="266"/>
    </row>
    <row r="311" spans="1:116" x14ac:dyDescent="0.35">
      <c r="A311" s="266"/>
      <c r="B311" s="266"/>
      <c r="C311" s="266"/>
      <c r="D311" s="266"/>
      <c r="E311" s="266"/>
      <c r="F311" s="266"/>
      <c r="G311" s="266"/>
      <c r="H311" s="266"/>
      <c r="I311" s="266"/>
      <c r="J311" s="266"/>
      <c r="K311" s="266"/>
      <c r="L311" s="266"/>
      <c r="M311" s="266"/>
      <c r="N311" s="266"/>
      <c r="O311" s="266"/>
      <c r="P311" s="266"/>
      <c r="Q311" s="266"/>
      <c r="R311" s="266"/>
      <c r="S311" s="266"/>
      <c r="T311" s="266"/>
      <c r="U311" s="266"/>
      <c r="V311" s="266"/>
      <c r="W311" s="266"/>
      <c r="X311" s="266"/>
      <c r="Y311" s="266"/>
      <c r="Z311" s="266"/>
      <c r="AA311" s="266"/>
      <c r="AB311" s="266"/>
      <c r="AC311" s="266"/>
      <c r="AD311" s="266"/>
      <c r="AE311" s="266"/>
      <c r="AF311" s="266"/>
      <c r="AG311" s="266"/>
      <c r="AH311" s="266"/>
      <c r="AI311" s="266"/>
      <c r="AJ311" s="266"/>
      <c r="AK311" s="266"/>
      <c r="AL311" s="266"/>
      <c r="AM311" s="266"/>
      <c r="AN311" s="266"/>
      <c r="AO311" s="266"/>
      <c r="AP311" s="266"/>
      <c r="AQ311" s="266"/>
      <c r="AR311" s="266"/>
      <c r="AS311" s="266"/>
      <c r="AT311" s="266"/>
      <c r="AU311" s="266"/>
      <c r="AV311" s="266"/>
      <c r="AW311" s="266"/>
      <c r="AX311" s="266"/>
      <c r="AY311" s="266"/>
      <c r="AZ311" s="266"/>
      <c r="BA311" s="266"/>
      <c r="BB311" s="266"/>
      <c r="BC311" s="266"/>
      <c r="BD311" s="266"/>
      <c r="BE311" s="266"/>
      <c r="BF311" s="266"/>
      <c r="BG311" s="266"/>
      <c r="BH311" s="266"/>
      <c r="BI311" s="266"/>
      <c r="BJ311" s="266"/>
      <c r="BK311" s="266"/>
      <c r="BL311" s="266"/>
      <c r="BM311" s="266"/>
      <c r="BN311" s="266"/>
      <c r="BO311" s="266"/>
      <c r="BP311" s="266"/>
      <c r="BQ311" s="266"/>
      <c r="BR311" s="266"/>
      <c r="BS311" s="266"/>
      <c r="BT311" s="266"/>
      <c r="BU311" s="266"/>
      <c r="BV311" s="266"/>
      <c r="BW311" s="266"/>
      <c r="BX311" s="266"/>
      <c r="BY311" s="266"/>
      <c r="BZ311" s="266"/>
      <c r="CA311" s="266"/>
      <c r="CB311" s="266"/>
      <c r="CC311" s="266"/>
      <c r="CD311" s="266"/>
      <c r="CE311" s="266"/>
      <c r="CF311" s="266"/>
      <c r="CG311" s="266"/>
      <c r="CH311" s="266"/>
      <c r="CI311" s="266"/>
      <c r="CJ311" s="266"/>
      <c r="CK311" s="266"/>
      <c r="CL311" s="266"/>
      <c r="CM311" s="266"/>
      <c r="CN311" s="266"/>
      <c r="CO311" s="266"/>
      <c r="CP311" s="266"/>
      <c r="CQ311" s="266"/>
      <c r="CR311" s="266"/>
      <c r="CS311" s="266"/>
      <c r="CT311" s="266"/>
      <c r="CU311" s="266"/>
      <c r="CV311" s="266"/>
      <c r="CW311" s="266"/>
      <c r="CX311" s="266"/>
      <c r="CY311" s="266"/>
      <c r="CZ311" s="266"/>
      <c r="DA311" s="266"/>
      <c r="DB311" s="266"/>
      <c r="DC311" s="266"/>
      <c r="DD311" s="266"/>
      <c r="DE311" s="266"/>
      <c r="DF311" s="266"/>
      <c r="DG311" s="266"/>
      <c r="DH311" s="266"/>
      <c r="DI311" s="266"/>
      <c r="DJ311" s="266"/>
      <c r="DK311" s="266"/>
      <c r="DL311" s="266"/>
    </row>
    <row r="312" spans="1:116" x14ac:dyDescent="0.35">
      <c r="A312" s="266"/>
      <c r="B312" s="266"/>
      <c r="C312" s="266"/>
      <c r="D312" s="266"/>
      <c r="E312" s="266"/>
      <c r="F312" s="266"/>
      <c r="G312" s="266"/>
      <c r="H312" s="266"/>
      <c r="I312" s="266"/>
      <c r="J312" s="266"/>
      <c r="K312" s="266"/>
      <c r="L312" s="266"/>
      <c r="M312" s="266"/>
      <c r="N312" s="266"/>
      <c r="O312" s="266"/>
      <c r="P312" s="266"/>
      <c r="Q312" s="266"/>
      <c r="R312" s="266"/>
      <c r="S312" s="266"/>
      <c r="T312" s="266"/>
      <c r="U312" s="266"/>
      <c r="V312" s="266"/>
      <c r="W312" s="266"/>
      <c r="X312" s="266"/>
      <c r="Y312" s="266"/>
      <c r="Z312" s="266"/>
      <c r="AA312" s="266"/>
      <c r="AB312" s="266"/>
      <c r="AC312" s="266"/>
      <c r="AD312" s="266"/>
      <c r="AE312" s="266"/>
      <c r="AF312" s="266"/>
      <c r="AG312" s="266"/>
      <c r="AH312" s="266"/>
      <c r="AI312" s="266"/>
      <c r="AJ312" s="266"/>
      <c r="AK312" s="266"/>
      <c r="AL312" s="266"/>
      <c r="AM312" s="266"/>
      <c r="AN312" s="266"/>
      <c r="AO312" s="266"/>
      <c r="AP312" s="266"/>
      <c r="AQ312" s="266"/>
      <c r="AR312" s="266"/>
      <c r="AS312" s="266"/>
      <c r="AT312" s="266"/>
      <c r="AU312" s="266"/>
      <c r="AV312" s="266"/>
      <c r="AW312" s="266"/>
      <c r="AX312" s="266"/>
      <c r="AY312" s="266"/>
      <c r="AZ312" s="266"/>
      <c r="BA312" s="266"/>
      <c r="BB312" s="266"/>
      <c r="BC312" s="266"/>
      <c r="BD312" s="266"/>
      <c r="BE312" s="266"/>
      <c r="BF312" s="266"/>
      <c r="BG312" s="266"/>
      <c r="BH312" s="266"/>
      <c r="BI312" s="266"/>
      <c r="BJ312" s="266"/>
      <c r="BK312" s="266"/>
      <c r="BL312" s="266"/>
      <c r="BM312" s="266"/>
      <c r="BN312" s="266"/>
      <c r="BO312" s="266"/>
      <c r="BP312" s="266"/>
      <c r="BQ312" s="266"/>
      <c r="BR312" s="266"/>
      <c r="BS312" s="266"/>
      <c r="BT312" s="266"/>
      <c r="BU312" s="266"/>
      <c r="BV312" s="266"/>
      <c r="BW312" s="266"/>
      <c r="BX312" s="266"/>
      <c r="BY312" s="266"/>
      <c r="BZ312" s="266"/>
      <c r="CA312" s="266"/>
      <c r="CB312" s="266"/>
      <c r="CC312" s="266"/>
      <c r="CD312" s="266"/>
      <c r="CE312" s="266"/>
      <c r="CF312" s="266"/>
      <c r="CG312" s="266"/>
      <c r="CH312" s="266"/>
      <c r="CI312" s="266"/>
      <c r="CJ312" s="266"/>
      <c r="CK312" s="266"/>
      <c r="CL312" s="266"/>
      <c r="CM312" s="266"/>
      <c r="CN312" s="266"/>
      <c r="CO312" s="266"/>
      <c r="CP312" s="266"/>
      <c r="CQ312" s="266"/>
      <c r="CR312" s="266"/>
      <c r="CS312" s="266"/>
      <c r="CT312" s="266"/>
      <c r="CU312" s="266"/>
      <c r="CV312" s="266"/>
      <c r="CW312" s="266"/>
      <c r="CX312" s="266"/>
      <c r="CY312" s="266"/>
      <c r="CZ312" s="266"/>
      <c r="DA312" s="266"/>
      <c r="DB312" s="266"/>
      <c r="DC312" s="266"/>
      <c r="DD312" s="266"/>
      <c r="DE312" s="266"/>
      <c r="DF312" s="266"/>
      <c r="DG312" s="266"/>
      <c r="DH312" s="266"/>
      <c r="DI312" s="266"/>
      <c r="DJ312" s="266"/>
      <c r="DK312" s="266"/>
      <c r="DL312" s="266"/>
    </row>
    <row r="313" spans="1:116" x14ac:dyDescent="0.35">
      <c r="A313" s="266"/>
      <c r="B313" s="266"/>
      <c r="C313" s="266"/>
      <c r="D313" s="266"/>
      <c r="E313" s="266"/>
      <c r="F313" s="266"/>
      <c r="G313" s="266"/>
      <c r="H313" s="266"/>
      <c r="I313" s="266"/>
      <c r="J313" s="266"/>
      <c r="K313" s="266"/>
      <c r="L313" s="266"/>
      <c r="M313" s="266"/>
      <c r="N313" s="266"/>
      <c r="O313" s="266"/>
      <c r="P313" s="266"/>
      <c r="Q313" s="266"/>
      <c r="R313" s="266"/>
      <c r="S313" s="266"/>
      <c r="T313" s="266"/>
      <c r="U313" s="266"/>
      <c r="V313" s="266"/>
      <c r="W313" s="266"/>
      <c r="X313" s="266"/>
      <c r="Y313" s="266"/>
      <c r="Z313" s="266"/>
      <c r="AA313" s="266"/>
      <c r="AB313" s="266"/>
      <c r="AC313" s="266"/>
      <c r="AD313" s="266"/>
      <c r="AE313" s="266"/>
      <c r="AF313" s="266"/>
      <c r="AG313" s="266"/>
      <c r="AH313" s="266"/>
      <c r="AI313" s="266"/>
      <c r="AJ313" s="266"/>
      <c r="AK313" s="266"/>
      <c r="AL313" s="266"/>
      <c r="AM313" s="266"/>
      <c r="AN313" s="266"/>
      <c r="AO313" s="266"/>
      <c r="AP313" s="266"/>
      <c r="AQ313" s="266"/>
      <c r="AR313" s="266"/>
      <c r="AS313" s="266"/>
      <c r="AT313" s="266"/>
      <c r="AU313" s="266"/>
      <c r="AV313" s="266"/>
      <c r="AW313" s="266"/>
      <c r="AX313" s="266"/>
      <c r="AY313" s="266"/>
      <c r="AZ313" s="266"/>
      <c r="BA313" s="266"/>
      <c r="BB313" s="266"/>
      <c r="BC313" s="266"/>
      <c r="BD313" s="266"/>
      <c r="BE313" s="266"/>
      <c r="BF313" s="266"/>
      <c r="BG313" s="266"/>
      <c r="BH313" s="266"/>
      <c r="BI313" s="266"/>
      <c r="BJ313" s="266"/>
      <c r="BK313" s="266"/>
      <c r="BL313" s="266"/>
      <c r="BM313" s="266"/>
      <c r="BN313" s="266"/>
      <c r="BO313" s="266"/>
      <c r="BP313" s="266"/>
      <c r="BQ313" s="266"/>
      <c r="BR313" s="266"/>
      <c r="BS313" s="266"/>
      <c r="BT313" s="266"/>
      <c r="BU313" s="266"/>
      <c r="BV313" s="266"/>
      <c r="BW313" s="266"/>
      <c r="BX313" s="266"/>
      <c r="BY313" s="266"/>
      <c r="BZ313" s="266"/>
      <c r="CA313" s="266"/>
      <c r="CB313" s="266"/>
      <c r="CC313" s="266"/>
      <c r="CD313" s="266"/>
      <c r="CE313" s="266"/>
      <c r="CF313" s="266"/>
      <c r="CG313" s="266"/>
      <c r="CH313" s="266"/>
      <c r="CI313" s="266"/>
      <c r="CJ313" s="266"/>
      <c r="CK313" s="266"/>
      <c r="CL313" s="266"/>
      <c r="CM313" s="266"/>
      <c r="CN313" s="266"/>
      <c r="CO313" s="266"/>
      <c r="CP313" s="266"/>
      <c r="CQ313" s="266"/>
      <c r="CR313" s="266"/>
      <c r="CS313" s="266"/>
      <c r="CT313" s="266"/>
      <c r="CU313" s="266"/>
      <c r="CV313" s="266"/>
      <c r="CW313" s="266"/>
      <c r="CX313" s="266"/>
      <c r="CY313" s="266"/>
      <c r="CZ313" s="266"/>
      <c r="DA313" s="266"/>
      <c r="DB313" s="266"/>
      <c r="DC313" s="266"/>
      <c r="DD313" s="266"/>
      <c r="DE313" s="266"/>
      <c r="DF313" s="266"/>
      <c r="DG313" s="266"/>
      <c r="DH313" s="266"/>
      <c r="DI313" s="266"/>
      <c r="DJ313" s="266"/>
      <c r="DK313" s="266"/>
      <c r="DL313" s="266"/>
    </row>
    <row r="314" spans="1:116" x14ac:dyDescent="0.35">
      <c r="A314" s="266"/>
      <c r="B314" s="266"/>
      <c r="C314" s="266"/>
      <c r="D314" s="266"/>
      <c r="E314" s="266"/>
      <c r="F314" s="266"/>
      <c r="G314" s="266"/>
      <c r="H314" s="266"/>
      <c r="I314" s="266"/>
      <c r="J314" s="266"/>
      <c r="K314" s="266"/>
      <c r="L314" s="266"/>
      <c r="M314" s="266"/>
      <c r="N314" s="266"/>
      <c r="O314" s="266"/>
      <c r="P314" s="266"/>
      <c r="Q314" s="266"/>
      <c r="R314" s="266"/>
      <c r="S314" s="266"/>
      <c r="T314" s="266"/>
      <c r="U314" s="266"/>
      <c r="V314" s="266"/>
      <c r="W314" s="266"/>
      <c r="X314" s="266"/>
      <c r="Y314" s="266"/>
      <c r="Z314" s="266"/>
      <c r="AA314" s="266"/>
      <c r="AB314" s="266"/>
      <c r="AC314" s="266"/>
      <c r="AD314" s="266"/>
      <c r="AE314" s="266"/>
      <c r="AF314" s="266"/>
      <c r="AG314" s="266"/>
      <c r="AH314" s="266"/>
      <c r="AI314" s="266"/>
      <c r="AJ314" s="266"/>
      <c r="AK314" s="266"/>
      <c r="AL314" s="266"/>
      <c r="AM314" s="266"/>
      <c r="AN314" s="266"/>
      <c r="AO314" s="266"/>
      <c r="AP314" s="266"/>
      <c r="AQ314" s="266"/>
      <c r="AR314" s="266"/>
      <c r="AS314" s="266"/>
      <c r="AT314" s="266"/>
      <c r="AU314" s="266"/>
      <c r="AV314" s="266"/>
      <c r="AW314" s="266"/>
      <c r="AX314" s="266"/>
      <c r="AY314" s="266"/>
      <c r="AZ314" s="266"/>
      <c r="BA314" s="266"/>
      <c r="BB314" s="266"/>
      <c r="BC314" s="266"/>
      <c r="BD314" s="266"/>
      <c r="BE314" s="266"/>
      <c r="BF314" s="266"/>
      <c r="BG314" s="266"/>
      <c r="BH314" s="266"/>
      <c r="BI314" s="266"/>
      <c r="BJ314" s="266"/>
      <c r="BK314" s="266"/>
      <c r="BL314" s="266"/>
      <c r="BM314" s="266"/>
      <c r="BN314" s="266"/>
      <c r="BO314" s="266"/>
      <c r="BP314" s="266"/>
      <c r="BQ314" s="266"/>
      <c r="BR314" s="266"/>
      <c r="BS314" s="266"/>
      <c r="BT314" s="266"/>
      <c r="BU314" s="266"/>
      <c r="BV314" s="266"/>
      <c r="BW314" s="266"/>
      <c r="BX314" s="266"/>
      <c r="BY314" s="266"/>
      <c r="BZ314" s="266"/>
      <c r="CA314" s="266"/>
      <c r="CB314" s="266"/>
      <c r="CC314" s="266"/>
      <c r="CD314" s="266"/>
      <c r="CE314" s="266"/>
      <c r="CF314" s="266"/>
      <c r="CG314" s="266"/>
      <c r="CH314" s="266"/>
      <c r="CI314" s="266"/>
      <c r="CJ314" s="266"/>
      <c r="CK314" s="266"/>
      <c r="CL314" s="266"/>
      <c r="CM314" s="266"/>
      <c r="CN314" s="266"/>
      <c r="CO314" s="266"/>
      <c r="CP314" s="266"/>
      <c r="CQ314" s="266"/>
      <c r="CR314" s="266"/>
      <c r="CS314" s="266"/>
      <c r="CT314" s="266"/>
      <c r="CU314" s="266"/>
      <c r="CV314" s="266"/>
      <c r="CW314" s="266"/>
      <c r="CX314" s="266"/>
      <c r="CY314" s="266"/>
      <c r="CZ314" s="266"/>
      <c r="DA314" s="266"/>
      <c r="DB314" s="266"/>
      <c r="DC314" s="266"/>
      <c r="DD314" s="266"/>
      <c r="DE314" s="266"/>
      <c r="DF314" s="266"/>
      <c r="DG314" s="266"/>
      <c r="DH314" s="266"/>
      <c r="DI314" s="266"/>
      <c r="DJ314" s="266"/>
      <c r="DK314" s="266"/>
      <c r="DL314" s="266"/>
    </row>
    <row r="315" spans="1:116" x14ac:dyDescent="0.35">
      <c r="A315" s="266"/>
      <c r="B315" s="266"/>
      <c r="C315" s="266"/>
      <c r="D315" s="266"/>
      <c r="E315" s="266"/>
      <c r="F315" s="266"/>
      <c r="G315" s="266"/>
      <c r="H315" s="266"/>
      <c r="I315" s="266"/>
      <c r="J315" s="266"/>
      <c r="K315" s="266"/>
      <c r="L315" s="266"/>
      <c r="M315" s="266"/>
      <c r="N315" s="266"/>
      <c r="O315" s="266"/>
      <c r="P315" s="266"/>
      <c r="Q315" s="266"/>
      <c r="R315" s="266"/>
      <c r="S315" s="266"/>
      <c r="T315" s="266"/>
      <c r="U315" s="266"/>
      <c r="V315" s="266"/>
      <c r="W315" s="266"/>
      <c r="X315" s="266"/>
      <c r="Y315" s="266"/>
      <c r="Z315" s="266"/>
      <c r="AA315" s="266"/>
      <c r="AB315" s="266"/>
      <c r="AC315" s="266"/>
      <c r="AD315" s="266"/>
      <c r="AE315" s="266"/>
      <c r="AF315" s="266"/>
      <c r="AG315" s="266"/>
      <c r="AH315" s="266"/>
      <c r="AI315" s="266"/>
      <c r="AJ315" s="266"/>
      <c r="AK315" s="266"/>
      <c r="AL315" s="266"/>
      <c r="AM315" s="266"/>
      <c r="AN315" s="266"/>
      <c r="AO315" s="266"/>
      <c r="AP315" s="266"/>
      <c r="AQ315" s="266"/>
      <c r="AR315" s="266"/>
      <c r="AS315" s="266"/>
      <c r="AT315" s="266"/>
      <c r="AU315" s="266"/>
      <c r="AV315" s="266"/>
      <c r="AW315" s="266"/>
      <c r="AX315" s="266"/>
      <c r="AY315" s="266"/>
      <c r="AZ315" s="266"/>
      <c r="BA315" s="266"/>
      <c r="BB315" s="266"/>
      <c r="BC315" s="266"/>
      <c r="BD315" s="266"/>
      <c r="BE315" s="266"/>
      <c r="BF315" s="266"/>
      <c r="BG315" s="266"/>
      <c r="BH315" s="266"/>
      <c r="BI315" s="266"/>
      <c r="BJ315" s="266"/>
      <c r="BK315" s="266"/>
      <c r="BL315" s="266"/>
      <c r="BM315" s="266"/>
      <c r="BN315" s="266"/>
      <c r="BO315" s="266"/>
      <c r="BP315" s="266"/>
      <c r="BQ315" s="266"/>
      <c r="BR315" s="266"/>
      <c r="BS315" s="266"/>
      <c r="BT315" s="266"/>
      <c r="BU315" s="266"/>
      <c r="BV315" s="266"/>
      <c r="BW315" s="266"/>
      <c r="BX315" s="266"/>
      <c r="BY315" s="266"/>
      <c r="BZ315" s="266"/>
      <c r="CA315" s="266"/>
      <c r="CB315" s="266"/>
      <c r="CC315" s="266"/>
      <c r="CD315" s="266"/>
      <c r="CE315" s="266"/>
      <c r="CF315" s="266"/>
      <c r="CG315" s="266"/>
      <c r="CH315" s="266"/>
      <c r="CI315" s="266"/>
      <c r="CJ315" s="266"/>
      <c r="CK315" s="266"/>
      <c r="CL315" s="266"/>
      <c r="CM315" s="266"/>
      <c r="CN315" s="266"/>
      <c r="CO315" s="266"/>
      <c r="CP315" s="266"/>
      <c r="CQ315" s="266"/>
      <c r="CR315" s="266"/>
      <c r="CS315" s="266"/>
      <c r="CT315" s="266"/>
      <c r="CU315" s="266"/>
      <c r="CV315" s="266"/>
      <c r="CW315" s="266"/>
      <c r="CX315" s="266"/>
      <c r="CY315" s="266"/>
      <c r="CZ315" s="266"/>
      <c r="DA315" s="266"/>
      <c r="DB315" s="266"/>
      <c r="DC315" s="266"/>
      <c r="DD315" s="266"/>
      <c r="DE315" s="266"/>
      <c r="DF315" s="266"/>
      <c r="DG315" s="266"/>
      <c r="DH315" s="266"/>
      <c r="DI315" s="266"/>
      <c r="DJ315" s="266"/>
      <c r="DK315" s="266"/>
      <c r="DL315" s="266"/>
    </row>
    <row r="316" spans="1:116" x14ac:dyDescent="0.35">
      <c r="A316" s="266"/>
      <c r="B316" s="266"/>
      <c r="C316" s="266"/>
      <c r="D316" s="266"/>
      <c r="E316" s="266"/>
      <c r="F316" s="266"/>
      <c r="G316" s="266"/>
      <c r="H316" s="266"/>
      <c r="I316" s="266"/>
      <c r="J316" s="266"/>
      <c r="K316" s="266"/>
      <c r="L316" s="266"/>
      <c r="M316" s="266"/>
      <c r="N316" s="266"/>
      <c r="O316" s="266"/>
      <c r="P316" s="266"/>
      <c r="Q316" s="266"/>
      <c r="R316" s="266"/>
      <c r="S316" s="266"/>
      <c r="T316" s="266"/>
      <c r="U316" s="266"/>
      <c r="V316" s="266"/>
      <c r="W316" s="266"/>
      <c r="X316" s="266"/>
      <c r="Y316" s="266"/>
      <c r="Z316" s="266"/>
      <c r="AA316" s="266"/>
      <c r="AB316" s="266"/>
      <c r="AC316" s="266"/>
      <c r="AD316" s="266"/>
      <c r="AE316" s="266"/>
      <c r="AF316" s="266"/>
      <c r="AG316" s="266"/>
      <c r="AH316" s="266"/>
      <c r="AI316" s="266"/>
      <c r="AJ316" s="266"/>
      <c r="AK316" s="266"/>
      <c r="AL316" s="266"/>
      <c r="AM316" s="266"/>
      <c r="AN316" s="266"/>
      <c r="AO316" s="266"/>
      <c r="AP316" s="266"/>
      <c r="AQ316" s="266"/>
      <c r="AR316" s="266"/>
      <c r="AS316" s="266"/>
      <c r="AT316" s="266"/>
      <c r="AU316" s="266"/>
      <c r="AV316" s="266"/>
      <c r="AW316" s="266"/>
      <c r="AX316" s="266"/>
      <c r="AY316" s="266"/>
      <c r="AZ316" s="266"/>
      <c r="BA316" s="266"/>
      <c r="BB316" s="266"/>
      <c r="BC316" s="266"/>
      <c r="BD316" s="266"/>
      <c r="BE316" s="266"/>
      <c r="BF316" s="266"/>
      <c r="BG316" s="266"/>
      <c r="BH316" s="266"/>
      <c r="BI316" s="266"/>
      <c r="BJ316" s="266"/>
      <c r="BK316" s="266"/>
      <c r="BL316" s="266"/>
      <c r="BM316" s="266"/>
      <c r="BN316" s="266"/>
      <c r="BO316" s="266"/>
      <c r="BP316" s="266"/>
      <c r="BQ316" s="266"/>
      <c r="BR316" s="266"/>
      <c r="BS316" s="266"/>
      <c r="BT316" s="266"/>
      <c r="BU316" s="266"/>
      <c r="BV316" s="266"/>
      <c r="BW316" s="266"/>
      <c r="BX316" s="266"/>
      <c r="BY316" s="266"/>
      <c r="BZ316" s="266"/>
      <c r="CA316" s="266"/>
      <c r="CB316" s="266"/>
      <c r="CC316" s="266"/>
      <c r="CD316" s="266"/>
      <c r="CE316" s="266"/>
      <c r="CF316" s="266"/>
      <c r="CG316" s="266"/>
      <c r="CH316" s="266"/>
      <c r="CI316" s="266"/>
      <c r="CJ316" s="266"/>
      <c r="CK316" s="266"/>
      <c r="CL316" s="266"/>
      <c r="CM316" s="266"/>
      <c r="CN316" s="266"/>
      <c r="CO316" s="266"/>
      <c r="CP316" s="266"/>
      <c r="CQ316" s="266"/>
      <c r="CR316" s="266"/>
      <c r="CS316" s="266"/>
      <c r="CT316" s="266"/>
      <c r="CU316" s="266"/>
      <c r="CV316" s="266"/>
      <c r="CW316" s="266"/>
      <c r="CX316" s="266"/>
      <c r="CY316" s="266"/>
      <c r="CZ316" s="266"/>
      <c r="DA316" s="266"/>
      <c r="DB316" s="266"/>
      <c r="DC316" s="266"/>
      <c r="DD316" s="266"/>
      <c r="DE316" s="266"/>
      <c r="DF316" s="266"/>
      <c r="DG316" s="266"/>
      <c r="DH316" s="266"/>
      <c r="DI316" s="266"/>
      <c r="DJ316" s="266"/>
      <c r="DK316" s="266"/>
      <c r="DL316" s="266"/>
    </row>
    <row r="317" spans="1:116" x14ac:dyDescent="0.35">
      <c r="A317" s="266"/>
      <c r="B317" s="266"/>
      <c r="C317" s="266"/>
      <c r="D317" s="266"/>
      <c r="E317" s="266"/>
      <c r="F317" s="266"/>
      <c r="G317" s="266"/>
      <c r="H317" s="266"/>
      <c r="I317" s="266"/>
      <c r="J317" s="266"/>
      <c r="K317" s="266"/>
      <c r="L317" s="266"/>
      <c r="M317" s="266"/>
      <c r="N317" s="266"/>
      <c r="O317" s="266"/>
      <c r="P317" s="266"/>
      <c r="Q317" s="266"/>
      <c r="R317" s="266"/>
      <c r="S317" s="266"/>
      <c r="T317" s="266"/>
      <c r="U317" s="266"/>
      <c r="V317" s="266"/>
      <c r="W317" s="266"/>
      <c r="X317" s="266"/>
      <c r="Y317" s="266"/>
      <c r="Z317" s="266"/>
      <c r="AA317" s="266"/>
      <c r="AB317" s="266"/>
      <c r="AC317" s="266"/>
      <c r="AD317" s="266"/>
      <c r="AE317" s="266"/>
      <c r="AF317" s="266"/>
      <c r="AG317" s="266"/>
      <c r="AH317" s="266"/>
      <c r="AI317" s="266"/>
      <c r="AJ317" s="266"/>
      <c r="AK317" s="266"/>
      <c r="AL317" s="266"/>
      <c r="AM317" s="266"/>
      <c r="AN317" s="266"/>
      <c r="AO317" s="266"/>
      <c r="AP317" s="266"/>
      <c r="AQ317" s="266"/>
      <c r="AR317" s="266"/>
      <c r="AS317" s="266"/>
      <c r="AT317" s="266"/>
      <c r="AU317" s="266"/>
      <c r="AV317" s="266"/>
      <c r="AW317" s="266"/>
      <c r="AX317" s="266"/>
      <c r="AY317" s="266"/>
      <c r="AZ317" s="266"/>
      <c r="BA317" s="266"/>
      <c r="BB317" s="266"/>
      <c r="BC317" s="266"/>
      <c r="BD317" s="266"/>
      <c r="BE317" s="266"/>
      <c r="BF317" s="266"/>
      <c r="BG317" s="266"/>
      <c r="BH317" s="266"/>
      <c r="BI317" s="266"/>
      <c r="BJ317" s="266"/>
      <c r="BK317" s="266"/>
      <c r="BL317" s="266"/>
      <c r="BM317" s="266"/>
      <c r="BN317" s="266"/>
      <c r="BO317" s="266"/>
      <c r="BP317" s="266"/>
      <c r="BQ317" s="266"/>
      <c r="BR317" s="266"/>
      <c r="BS317" s="266"/>
      <c r="BT317" s="266"/>
      <c r="BU317" s="266"/>
      <c r="BV317" s="266"/>
      <c r="BW317" s="266"/>
      <c r="BX317" s="266"/>
      <c r="BY317" s="266"/>
      <c r="BZ317" s="266"/>
      <c r="CA317" s="266"/>
      <c r="CB317" s="266"/>
      <c r="CC317" s="266"/>
      <c r="CD317" s="266"/>
      <c r="CE317" s="266"/>
      <c r="CF317" s="266"/>
      <c r="CG317" s="266"/>
      <c r="CH317" s="266"/>
      <c r="CI317" s="266"/>
      <c r="CJ317" s="266"/>
      <c r="CK317" s="266"/>
      <c r="CL317" s="266"/>
      <c r="CM317" s="266"/>
      <c r="CN317" s="266"/>
      <c r="CO317" s="266"/>
      <c r="CP317" s="266"/>
      <c r="CQ317" s="266"/>
      <c r="CR317" s="266"/>
      <c r="CS317" s="266"/>
      <c r="CT317" s="266"/>
      <c r="CU317" s="266"/>
      <c r="CV317" s="266"/>
      <c r="CW317" s="266"/>
      <c r="CX317" s="266"/>
      <c r="CY317" s="266"/>
      <c r="CZ317" s="266"/>
      <c r="DA317" s="266"/>
      <c r="DB317" s="266"/>
      <c r="DC317" s="266"/>
      <c r="DD317" s="266"/>
      <c r="DE317" s="266"/>
      <c r="DF317" s="266"/>
      <c r="DG317" s="266"/>
      <c r="DH317" s="266"/>
      <c r="DI317" s="266"/>
      <c r="DJ317" s="266"/>
      <c r="DK317" s="266"/>
      <c r="DL317" s="266"/>
    </row>
  </sheetData>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808080"/>
  </sheetPr>
  <dimension ref="A1:R26"/>
  <sheetViews>
    <sheetView workbookViewId="0"/>
  </sheetViews>
  <sheetFormatPr defaultRowHeight="14.5" x14ac:dyDescent="0.35"/>
  <cols>
    <col min="1" max="1" width="25" customWidth="1"/>
    <col min="2" max="2" width="12" customWidth="1"/>
    <col min="3" max="4" width="15" customWidth="1"/>
    <col min="5" max="5" width="12" customWidth="1"/>
    <col min="6" max="6" width="16" customWidth="1"/>
    <col min="7" max="7" width="10" customWidth="1"/>
    <col min="8" max="11" width="6" customWidth="1"/>
    <col min="12" max="12" width="8" customWidth="1"/>
    <col min="13" max="16" width="6" customWidth="1"/>
    <col min="17" max="18" width="8" customWidth="1"/>
  </cols>
  <sheetData>
    <row r="1" spans="1:18" ht="90" customHeight="1" x14ac:dyDescent="0.35">
      <c r="A1" s="274" t="s">
        <v>9917</v>
      </c>
      <c r="B1" s="274" t="s">
        <v>9919</v>
      </c>
      <c r="C1" s="274" t="s">
        <v>9920</v>
      </c>
      <c r="D1" s="275" t="s">
        <v>9964</v>
      </c>
      <c r="E1" s="276" t="s">
        <v>10418</v>
      </c>
      <c r="F1" s="276" t="s">
        <v>759</v>
      </c>
      <c r="G1" s="276" t="s">
        <v>10064</v>
      </c>
      <c r="H1" s="276" t="s">
        <v>10065</v>
      </c>
      <c r="I1" s="276" t="s">
        <v>9979</v>
      </c>
      <c r="J1" s="276" t="s">
        <v>9976</v>
      </c>
      <c r="K1" s="276" t="s">
        <v>10066</v>
      </c>
      <c r="L1" s="276" t="s">
        <v>9982</v>
      </c>
      <c r="M1" s="276" t="s">
        <v>10067</v>
      </c>
      <c r="N1" s="276" t="s">
        <v>10068</v>
      </c>
      <c r="O1" s="276" t="s">
        <v>9989</v>
      </c>
      <c r="P1" s="276" t="s">
        <v>9990</v>
      </c>
      <c r="Q1" s="276" t="s">
        <v>10069</v>
      </c>
      <c r="R1" s="276" t="s">
        <v>10070</v>
      </c>
    </row>
    <row r="2" spans="1:18" x14ac:dyDescent="0.35">
      <c r="A2" s="277"/>
      <c r="B2" s="277"/>
      <c r="C2" s="277"/>
      <c r="D2" s="278"/>
      <c r="E2" s="279" t="s">
        <v>10083</v>
      </c>
      <c r="F2" s="279" t="s">
        <v>10083</v>
      </c>
      <c r="G2" s="279" t="s">
        <v>10084</v>
      </c>
      <c r="H2" s="279" t="s">
        <v>10083</v>
      </c>
      <c r="I2" s="279" t="s">
        <v>10083</v>
      </c>
      <c r="J2" s="279" t="s">
        <v>10083</v>
      </c>
      <c r="K2" s="279" t="s">
        <v>10083</v>
      </c>
      <c r="L2" s="279" t="s">
        <v>10056</v>
      </c>
      <c r="M2" s="279" t="s">
        <v>10083</v>
      </c>
      <c r="N2" s="279" t="s">
        <v>10083</v>
      </c>
      <c r="O2" s="279" t="s">
        <v>10083</v>
      </c>
      <c r="P2" s="279" t="s">
        <v>10083</v>
      </c>
      <c r="Q2" s="279" t="s">
        <v>10056</v>
      </c>
      <c r="R2" s="279" t="s">
        <v>10055</v>
      </c>
    </row>
    <row r="3" spans="1:18" x14ac:dyDescent="0.35">
      <c r="A3" s="280" t="s">
        <v>335</v>
      </c>
      <c r="B3" s="280" t="s">
        <v>336</v>
      </c>
      <c r="C3" s="280" t="s">
        <v>10419</v>
      </c>
      <c r="D3" s="281" t="s">
        <v>10420</v>
      </c>
      <c r="E3" s="282">
        <f>'Country Indicator Data'!P42+'Country Indicator Data'!P143+'Country Indicator Data'!P144+'Country Indicator Data'!P190</f>
        <v>3909380</v>
      </c>
      <c r="F3" s="282">
        <f>VLOOKUP(B3,'Core Indicators'!$C$3:$G$198,5,FALSE)</f>
        <v>21538000</v>
      </c>
      <c r="G3" s="283">
        <f>AVERAGE('Country Indicator Data'!C42,'Country Indicator Data'!C143,'Country Indicator Data'!C144,'Country Indicator Data'!C190)</f>
        <v>0.80926250092500007</v>
      </c>
      <c r="H3" s="283">
        <f>AVERAGE('Country Indicator Data'!D42,'Country Indicator Data'!D143,'Country Indicator Data'!D144,'Country Indicator Data'!D190)</f>
        <v>6.25</v>
      </c>
      <c r="I3" s="283">
        <f>AVERAGE('Country Indicator Data'!E42,'Country Indicator Data'!E143,'Country Indicator Data'!E144,'Country Indicator Data'!E190)</f>
        <v>7.4999999999999997E-2</v>
      </c>
      <c r="J3" s="283">
        <f>AVERAGE('Country Indicator Data'!F42,'Country Indicator Data'!F143,'Country Indicator Data'!F144,'Country Indicator Data'!F190)</f>
        <v>4.0333333334999999</v>
      </c>
      <c r="K3" s="283">
        <f>AVERAGE('Country Indicator Data'!G42,'Country Indicator Data'!G143,'Country Indicator Data'!G144,'Country Indicator Data'!G190)</f>
        <v>0.63819525333333338</v>
      </c>
      <c r="L3" s="283">
        <f>AVERAGE('Country Indicator Data'!H42,'Country Indicator Data'!H143,'Country Indicator Data'!H144,'Country Indicator Data'!H190)</f>
        <v>38.35</v>
      </c>
      <c r="M3" s="283">
        <f>AVERAGE('Country Indicator Data'!I42,'Country Indicator Data'!I143,'Country Indicator Data'!I144,'Country Indicator Data'!I190)</f>
        <v>4.5</v>
      </c>
      <c r="N3" s="282">
        <f>VLOOKUP($B3,'Core Indicators'!$C$3:$EU$891,149,FALSE)</f>
        <v>1919</v>
      </c>
      <c r="O3" s="283">
        <f>AVERAGE('Country Indicator Data'!K42,'Country Indicator Data'!K143,'Country Indicator Data'!K144,'Country Indicator Data'!K190)</f>
        <v>-0.95413112675000011</v>
      </c>
      <c r="P3" s="283">
        <f>AVERAGE('Country Indicator Data'!L42,'Country Indicator Data'!L143,'Country Indicator Data'!L144,'Country Indicator Data'!L190)</f>
        <v>3.9200000000000004</v>
      </c>
      <c r="Q3" s="283">
        <f>AVERAGE('Country Indicator Data'!M42,'Country Indicator Data'!M143,'Country Indicator Data'!M144,'Country Indicator Data'!M190)</f>
        <v>26.75</v>
      </c>
      <c r="R3" s="283">
        <f>AVERAGE('Country Indicator Data'!N42,'Country Indicator Data'!N143,'Country Indicator Data'!N144,'Country Indicator Data'!N190)</f>
        <v>26</v>
      </c>
    </row>
    <row r="4" spans="1:18" x14ac:dyDescent="0.35">
      <c r="A4" s="280" t="s">
        <v>364</v>
      </c>
      <c r="B4" s="280" t="s">
        <v>365</v>
      </c>
      <c r="C4" s="280" t="s">
        <v>10421</v>
      </c>
      <c r="D4" s="284" t="s">
        <v>10422</v>
      </c>
      <c r="E4" s="282">
        <f>'Country Indicator Data'!P31+'Country Indicator Data'!P39+'Country Indicator Data'!P46+'Country Indicator Data'!P58+'Country Indicator Data'!P60+'Country Indicator Data'!P154+'Country Indicator Data'!P155+'Country Indicator Data'!P197+'Country Indicator Data'!P209</f>
        <v>12748423</v>
      </c>
      <c r="F4" s="282">
        <f>VLOOKUP(B4,'Core Indicators'!$C$3:$G$198,5,FALSE)</f>
        <v>837127000</v>
      </c>
      <c r="G4" s="283">
        <f>AVERAGE('Country Indicator Data'!C31,'Country Indicator Data'!C39,'Country Indicator Data'!C46,'Country Indicator Data'!C58,'Country Indicator Data'!C60,'Country Indicator Data'!C154,'Country Indicator Data'!C155,'Country Indicator Data'!C197,'Country Indicator Data'!C209)</f>
        <v>0.37539587784444445</v>
      </c>
      <c r="H4" s="283">
        <f>AVERAGE('Country Indicator Data'!D31,'Country Indicator Data'!D39,'Country Indicator Data'!D46,'Country Indicator Data'!D58,'Country Indicator Data'!D60,'Country Indicator Data'!D154,'Country Indicator Data'!D155,'Country Indicator Data'!D197,'Country Indicator Data'!D209)</f>
        <v>10</v>
      </c>
      <c r="I4" s="283">
        <f>AVERAGE('Country Indicator Data'!E31,'Country Indicator Data'!E39,'Country Indicator Data'!E46,'Country Indicator Data'!E58,'Country Indicator Data'!E60,'Country Indicator Data'!E154,'Country Indicator Data'!E155,'Country Indicator Data'!E197,'Country Indicator Data'!E209)</f>
        <v>0.2035888888888889</v>
      </c>
      <c r="J4" s="283">
        <f>AVERAGE('Country Indicator Data'!F31,'Country Indicator Data'!F39,'Country Indicator Data'!F46,'Country Indicator Data'!F58,'Country Indicator Data'!F60,'Country Indicator Data'!F154,'Country Indicator Data'!F155,'Country Indicator Data'!F197,'Country Indicator Data'!F209)</f>
        <v>6.7370370370000003</v>
      </c>
      <c r="K4" s="283">
        <f>AVERAGE('Country Indicator Data'!G31,'Country Indicator Data'!G39,'Country Indicator Data'!G46,'Country Indicator Data'!G58,'Country Indicator Data'!G60,'Country Indicator Data'!G154,'Country Indicator Data'!G155,'Country Indicator Data'!G197,'Country Indicator Data'!G209)</f>
        <v>0.39423033085555553</v>
      </c>
      <c r="L4" s="283">
        <f>AVERAGE('Country Indicator Data'!H31,'Country Indicator Data'!H39,'Country Indicator Data'!H46,'Country Indicator Data'!H58,'Country Indicator Data'!H60,'Country Indicator Data'!H154,'Country Indicator Data'!H155,'Country Indicator Data'!H197,'Country Indicator Data'!H209)</f>
        <v>45.277777777777786</v>
      </c>
      <c r="M4" s="283">
        <f>AVERAGE('Country Indicator Data'!I31,'Country Indicator Data'!I39,'Country Indicator Data'!I46,'Country Indicator Data'!I58,'Country Indicator Data'!I60,'Country Indicator Data'!I154,'Country Indicator Data'!I155,'Country Indicator Data'!I197,'Country Indicator Data'!I209)</f>
        <v>2.1111111111111112</v>
      </c>
      <c r="N4" s="282">
        <f>VLOOKUP($B4,'Core Indicators'!$C$3:$EU$891,149,FALSE)</f>
        <v>4004</v>
      </c>
      <c r="O4" s="283">
        <f>AVERAGE('Country Indicator Data'!K31,'Country Indicator Data'!K39,'Country Indicator Data'!K46,'Country Indicator Data'!K58,'Country Indicator Data'!K60,'Country Indicator Data'!K154,'Country Indicator Data'!K155,'Country Indicator Data'!K197,'Country Indicator Data'!K209)</f>
        <v>-0.44251449988888886</v>
      </c>
      <c r="P4" s="283">
        <f>AVERAGE('Country Indicator Data'!L31,'Country Indicator Data'!L39,'Country Indicator Data'!L46,'Country Indicator Data'!L58,'Country Indicator Data'!L60,'Country Indicator Data'!L154,'Country Indicator Data'!L155,'Country Indicator Data'!L197,'Country Indicator Data'!L209)</f>
        <v>6.4888888888888889</v>
      </c>
      <c r="Q4" s="283">
        <f>AVERAGE('Country Indicator Data'!M31,'Country Indicator Data'!M39,'Country Indicator Data'!M46,'Country Indicator Data'!M58,'Country Indicator Data'!M60,'Country Indicator Data'!M154,'Country Indicator Data'!M155,'Country Indicator Data'!M197,'Country Indicator Data'!M209)</f>
        <v>68.555555555555557</v>
      </c>
      <c r="R4" s="283">
        <f>AVERAGE('Country Indicator Data'!N31,'Country Indicator Data'!N39,'Country Indicator Data'!N46,'Country Indicator Data'!N58,'Country Indicator Data'!N60,'Country Indicator Data'!N154,'Country Indicator Data'!N155,'Country Indicator Data'!N197,'Country Indicator Data'!N209)</f>
        <v>37.111111111111114</v>
      </c>
    </row>
    <row r="5" spans="1:18" x14ac:dyDescent="0.35">
      <c r="A5" s="280" t="s">
        <v>385</v>
      </c>
      <c r="B5" s="280" t="s">
        <v>386</v>
      </c>
      <c r="C5" s="280" t="s">
        <v>10423</v>
      </c>
      <c r="D5" s="284" t="s">
        <v>10424</v>
      </c>
      <c r="E5" s="282">
        <f>'Country Indicator Data'!P61+'Country Indicator Data'!P95+'Country Indicator Data'!P101+'Country Indicator Data'!P112+'Country Indicator Data'!P189+'Country Indicator Data'!P199</f>
        <v>2481862</v>
      </c>
      <c r="F5" s="282">
        <f>VLOOKUP(B5,'Core Indicators'!$C$3:$G$198,5,FALSE)</f>
        <v>284679000</v>
      </c>
      <c r="G5" s="283">
        <f>AVERAGE('Country Indicator Data'!C61,'Country Indicator Data'!C95,'Country Indicator Data'!C101,'Country Indicator Data'!C112,'Country Indicator Data'!C189,'Country Indicator Data'!C199)</f>
        <v>0.50963423659999996</v>
      </c>
      <c r="H5" s="283">
        <f>AVERAGE('Country Indicator Data'!D61,'Country Indicator Data'!D95,'Country Indicator Data'!D101,'Country Indicator Data'!D112,'Country Indicator Data'!D189,'Country Indicator Data'!D199)</f>
        <v>3.5</v>
      </c>
      <c r="I5" s="283">
        <f>AVERAGE('Country Indicator Data'!E61,'Country Indicator Data'!E95,'Country Indicator Data'!E101,'Country Indicator Data'!E112,'Country Indicator Data'!E189,'Country Indicator Data'!E199)</f>
        <v>0.32666666666666666</v>
      </c>
      <c r="J5" s="283">
        <f>AVERAGE('Country Indicator Data'!F61,'Country Indicator Data'!F95,'Country Indicator Data'!F101,'Country Indicator Data'!F112,'Country Indicator Data'!F189,'Country Indicator Data'!F199)</f>
        <v>3.8472222221666672</v>
      </c>
      <c r="K5" s="283">
        <f>AVERAGE('Country Indicator Data'!G61,'Country Indicator Data'!G95,'Country Indicator Data'!G101,'Country Indicator Data'!G112,'Country Indicator Data'!G189,'Country Indicator Data'!G199)</f>
        <v>0.44548120716666667</v>
      </c>
      <c r="L5" s="283">
        <f>AVERAGE('Country Indicator Data'!H61,'Country Indicator Data'!H95,'Country Indicator Data'!H101,'Country Indicator Data'!H112,'Country Indicator Data'!H189,'Country Indicator Data'!H199)</f>
        <v>32.5</v>
      </c>
      <c r="M5" s="283">
        <f>AVERAGE('Country Indicator Data'!I61,'Country Indicator Data'!I95,'Country Indicator Data'!I101,'Country Indicator Data'!I112,'Country Indicator Data'!I189,'Country Indicator Data'!I199)</f>
        <v>3.3333333333333335</v>
      </c>
      <c r="N5" s="282">
        <f>VLOOKUP($B5,'Core Indicators'!$C$3:$EU$891,149,FALSE)</f>
        <v>3143</v>
      </c>
      <c r="O5" s="283">
        <f>AVERAGE('Country Indicator Data'!K61,'Country Indicator Data'!K95,'Country Indicator Data'!K101,'Country Indicator Data'!K112,'Country Indicator Data'!K189,'Country Indicator Data'!K199)</f>
        <v>-0.90456223716666673</v>
      </c>
      <c r="P5" s="283">
        <f>AVERAGE('Country Indicator Data'!L61,'Country Indicator Data'!L95,'Country Indicator Data'!L101,'Country Indicator Data'!L112,'Country Indicator Data'!L189,'Country Indicator Data'!L199)</f>
        <v>3.9600000000000004</v>
      </c>
      <c r="Q5" s="283">
        <f>AVERAGE('Country Indicator Data'!M61,'Country Indicator Data'!M95,'Country Indicator Data'!M101,'Country Indicator Data'!M112,'Country Indicator Data'!M189,'Country Indicator Data'!M199)</f>
        <v>26.166666666666668</v>
      </c>
      <c r="R5" s="283">
        <f>AVERAGE('Country Indicator Data'!N61,'Country Indicator Data'!N95,'Country Indicator Data'!N101,'Country Indicator Data'!N112,'Country Indicator Data'!N189,'Country Indicator Data'!N199)</f>
        <v>29.166666666666668</v>
      </c>
    </row>
    <row r="6" spans="1:18" x14ac:dyDescent="0.35">
      <c r="A6" s="280" t="s">
        <v>375</v>
      </c>
      <c r="B6" s="280" t="s">
        <v>376</v>
      </c>
      <c r="C6" s="280" t="s">
        <v>10425</v>
      </c>
      <c r="D6" s="284" t="s">
        <v>10426</v>
      </c>
      <c r="E6" s="282">
        <f>'Country Indicator Data'!P79+'Country Indicator Data'!P199</f>
        <v>898530</v>
      </c>
      <c r="F6" s="282">
        <f>VLOOKUP(B6,'Core Indicators'!$C$3:$G$198,5,FALSE)</f>
        <v>95407000</v>
      </c>
      <c r="G6" s="283">
        <f>AVERAGE('Country Indicator Data'!C79,'Country Indicator Data'!C199)</f>
        <v>0.24144923930000001</v>
      </c>
      <c r="H6" s="283">
        <f>AVERAGE('Country Indicator Data'!D79,'Country Indicator Data'!D199)</f>
        <v>8</v>
      </c>
      <c r="I6" s="283">
        <f>AVERAGE('Country Indicator Data'!E79,'Country Indicator Data'!E199)</f>
        <v>0.18350000000000002</v>
      </c>
      <c r="J6" s="283">
        <f>AVERAGE('Country Indicator Data'!F79,'Country Indicator Data'!F199)</f>
        <v>4.233333333</v>
      </c>
      <c r="K6" s="283">
        <f>AVERAGE('Country Indicator Data'!G79,'Country Indicator Data'!G199)</f>
        <v>0.21366332590000001</v>
      </c>
      <c r="L6" s="283">
        <f>AVERAGE('Country Indicator Data'!H79,'Country Indicator Data'!H199)</f>
        <v>37.4</v>
      </c>
      <c r="M6" s="283">
        <f>AVERAGE('Country Indicator Data'!I79,'Country Indicator Data'!I199)</f>
        <v>3.5</v>
      </c>
      <c r="N6" s="282">
        <f>VLOOKUP($B6,'Core Indicators'!$C$3:$EU$891,149,FALSE)</f>
        <v>6</v>
      </c>
      <c r="O6" s="283">
        <f>AVERAGE('Country Indicator Data'!K79,'Country Indicator Data'!K199)</f>
        <v>-6.6265627500000007E-2</v>
      </c>
      <c r="P6" s="283">
        <f>AVERAGE('Country Indicator Data'!L79,'Country Indicator Data'!L199)</f>
        <v>4.96</v>
      </c>
      <c r="Q6" s="283">
        <f>AVERAGE('Country Indicator Data'!M79,'Country Indicator Data'!M199)</f>
        <v>59</v>
      </c>
      <c r="R6" s="283">
        <f>AVERAGE('Country Indicator Data'!N79,'Country Indicator Data'!N199)</f>
        <v>41.5</v>
      </c>
    </row>
    <row r="7" spans="1:18" x14ac:dyDescent="0.35">
      <c r="A7" s="280" t="s">
        <v>730</v>
      </c>
      <c r="B7" s="280" t="s">
        <v>731</v>
      </c>
      <c r="C7" s="280" t="s">
        <v>10427</v>
      </c>
      <c r="D7" s="284" t="s">
        <v>10428</v>
      </c>
      <c r="E7" s="282">
        <f>'Country Indicator Data'!P59+'Country Indicator Data'!P98+'Country Indicator Data'!P114+'Country Indicator Data'!P198</f>
        <v>4592358</v>
      </c>
      <c r="F7" s="282">
        <f>VLOOKUP(B7,'Core Indicators'!$C$3:$G$198,5,FALSE)</f>
        <v>125934000</v>
      </c>
      <c r="G7" s="283">
        <f>AVERAGE('Country Indicator Data'!C59,'Country Indicator Data'!C98,'Country Indicator Data'!C114,'Country Indicator Data'!C198)</f>
        <v>0.210782986625</v>
      </c>
      <c r="H7" s="283">
        <f>AVERAGE('Country Indicator Data'!D59,'Country Indicator Data'!D98,'Country Indicator Data'!D114,'Country Indicator Data'!D198)</f>
        <v>5.75</v>
      </c>
      <c r="I7" s="283">
        <f>AVERAGE('Country Indicator Data'!E59,'Country Indicator Data'!E98,'Country Indicator Data'!E114,'Country Indicator Data'!E198)</f>
        <v>6.8875000000000006E-2</v>
      </c>
      <c r="J7" s="283">
        <f>AVERAGE('Country Indicator Data'!F59,'Country Indicator Data'!F98,'Country Indicator Data'!F114,'Country Indicator Data'!F198)</f>
        <v>3.8777777776666666</v>
      </c>
      <c r="K7" s="283">
        <f>AVERAGE('Country Indicator Data'!G59,'Country Indicator Data'!G98,'Country Indicator Data'!G114,'Country Indicator Data'!G198)</f>
        <v>0.24606424360000001</v>
      </c>
      <c r="L7" s="283">
        <f>AVERAGE('Country Indicator Data'!H59,'Country Indicator Data'!H98,'Country Indicator Data'!H114,'Country Indicator Data'!H198)</f>
        <v>32.1</v>
      </c>
      <c r="M7" s="283">
        <f>AVERAGE('Country Indicator Data'!I59,'Country Indicator Data'!I98,'Country Indicator Data'!I114,'Country Indicator Data'!I198)</f>
        <v>2</v>
      </c>
      <c r="N7" s="282">
        <f>VLOOKUP($B7,'Core Indicators'!$C$3:$EU$891,149,FALSE)</f>
        <v>839</v>
      </c>
      <c r="O7" s="283">
        <f>AVERAGE('Country Indicator Data'!K59,'Country Indicator Data'!K98,'Country Indicator Data'!K114,'Country Indicator Data'!K198)</f>
        <v>-0.60580522574999995</v>
      </c>
      <c r="P7" s="283">
        <f>AVERAGE('Country Indicator Data'!L59,'Country Indicator Data'!L98,'Country Indicator Data'!L114,'Country Indicator Data'!L198)</f>
        <v>4.1433333333333335</v>
      </c>
      <c r="Q7" s="283">
        <f>AVERAGE('Country Indicator Data'!M59,'Country Indicator Data'!M98,'Country Indicator Data'!M114,'Country Indicator Data'!M198)</f>
        <v>45.5</v>
      </c>
      <c r="R7" s="283">
        <f>AVERAGE('Country Indicator Data'!N59,'Country Indicator Data'!N98,'Country Indicator Data'!N114,'Country Indicator Data'!N198)</f>
        <v>37.5</v>
      </c>
    </row>
    <row r="8" spans="1:18" x14ac:dyDescent="0.35">
      <c r="A8" s="280" t="s">
        <v>745</v>
      </c>
      <c r="B8" s="280" t="s">
        <v>746</v>
      </c>
      <c r="C8" s="280" t="s">
        <v>10429</v>
      </c>
      <c r="D8" s="284" t="s">
        <v>10430</v>
      </c>
      <c r="E8" s="282">
        <f>'Country Indicator Data'!P59+'Country Indicator Data'!P64+'Country Indicator Data'!P123</f>
        <v>3327774.2</v>
      </c>
      <c r="F8" s="282">
        <f>VLOOKUP(B8,'Core Indicators'!$C$3:$G$198,5,FALSE)</f>
        <v>133006000</v>
      </c>
      <c r="G8" s="283">
        <f>AVERAGE('Country Indicator Data'!C59,'Country Indicator Data'!C64,'Country Indicator Data'!C123)</f>
        <v>0.46699264916666666</v>
      </c>
      <c r="H8" s="283">
        <f>AVERAGE('Country Indicator Data'!D59,'Country Indicator Data'!D64,'Country Indicator Data'!D123)</f>
        <v>6.333333333333333</v>
      </c>
      <c r="I8" s="283">
        <f>AVERAGE('Country Indicator Data'!E59,'Country Indicator Data'!E64,'Country Indicator Data'!E123)</f>
        <v>0.32400000000000001</v>
      </c>
      <c r="J8" s="283">
        <f>AVERAGE('Country Indicator Data'!F59,'Country Indicator Data'!F64,'Country Indicator Data'!F123)</f>
        <v>4.0583333335000003</v>
      </c>
      <c r="K8" s="283">
        <f>AVERAGE('Country Indicator Data'!G59,'Country Indicator Data'!G64,'Country Indicator Data'!G123)</f>
        <v>0.33649607749999993</v>
      </c>
      <c r="L8" s="283">
        <f>AVERAGE('Country Indicator Data'!H59,'Country Indicator Data'!H64,'Country Indicator Data'!H123)</f>
        <v>33.933333333333337</v>
      </c>
      <c r="M8" s="283">
        <f>AVERAGE('Country Indicator Data'!I59,'Country Indicator Data'!I64,'Country Indicator Data'!I123)</f>
        <v>2</v>
      </c>
      <c r="N8" s="282">
        <f>VLOOKUP($B8,'Core Indicators'!$C$3:$EU$891,149,FALSE)</f>
        <v>75</v>
      </c>
      <c r="O8" s="283">
        <f>AVERAGE('Country Indicator Data'!K59,'Country Indicator Data'!K64,'Country Indicator Data'!K123)</f>
        <v>-7.6614663000000013E-2</v>
      </c>
      <c r="P8" s="283">
        <f>AVERAGE('Country Indicator Data'!L59,'Country Indicator Data'!L64,'Country Indicator Data'!L123)</f>
        <v>4.7699999999999996</v>
      </c>
      <c r="Q8" s="283">
        <f>AVERAGE('Country Indicator Data'!M59,'Country Indicator Data'!M64,'Country Indicator Data'!M123)</f>
        <v>53</v>
      </c>
      <c r="R8" s="283">
        <f>AVERAGE('Country Indicator Data'!N59,'Country Indicator Data'!N64,'Country Indicator Data'!N123)</f>
        <v>44.666666666666664</v>
      </c>
    </row>
    <row r="9" spans="1:18" x14ac:dyDescent="0.35">
      <c r="A9" s="280" t="s">
        <v>1224</v>
      </c>
      <c r="B9" s="280" t="s">
        <v>1225</v>
      </c>
      <c r="C9" s="280" t="s">
        <v>10431</v>
      </c>
      <c r="D9" s="284" t="s">
        <v>10432</v>
      </c>
      <c r="E9" s="282">
        <f>'Country Indicator Data'!P22+'Country Indicator Data'!P133</f>
        <v>782840</v>
      </c>
      <c r="F9" s="282">
        <f>VLOOKUP(B9,'Core Indicators'!$C$3:$G$198,5,FALSE)</f>
        <v>226783000</v>
      </c>
      <c r="G9" s="283">
        <f>AVERAGE('Country Indicator Data'!C22,'Country Indicator Data'!C133)</f>
        <v>0.35558001200000006</v>
      </c>
      <c r="H9" s="283">
        <f>AVERAGE('Country Indicator Data'!D22,'Country Indicator Data'!D133)</f>
        <v>3.5</v>
      </c>
      <c r="I9" s="283">
        <f>AVERAGE('Country Indicator Data'!E22,'Country Indicator Data'!E133)</f>
        <v>0.21249999999999999</v>
      </c>
      <c r="J9" s="283">
        <f>AVERAGE('Country Indicator Data'!F22,'Country Indicator Data'!F133)</f>
        <v>2.8833333329999999</v>
      </c>
      <c r="K9" s="283">
        <f>AVERAGE('Country Indicator Data'!G22,'Country Indicator Data'!G133)</f>
        <v>0.49717238359999993</v>
      </c>
      <c r="L9" s="283">
        <f>AVERAGE('Country Indicator Data'!H22,'Country Indicator Data'!H133)</f>
        <v>32.049999999999997</v>
      </c>
      <c r="M9" s="283">
        <f>AVERAGE('Country Indicator Data'!I22,'Country Indicator Data'!I133)</f>
        <v>4</v>
      </c>
      <c r="N9" s="282">
        <f>VLOOKUP($B9,'Core Indicators'!$C$3:$EU$891,149,FALSE)</f>
        <v>9702</v>
      </c>
      <c r="O9" s="283">
        <f>AVERAGE('Country Indicator Data'!K22,'Country Indicator Data'!K133)</f>
        <v>-1.0649465915</v>
      </c>
      <c r="P9" s="283">
        <f>AVERAGE('Country Indicator Data'!L22,'Country Indicator Data'!L133)</f>
        <v>3.14</v>
      </c>
      <c r="Q9" s="283">
        <f>AVERAGE('Country Indicator Data'!M22,'Country Indicator Data'!M133)</f>
        <v>24</v>
      </c>
      <c r="R9" s="283">
        <f>AVERAGE('Country Indicator Data'!N22,'Country Indicator Data'!N133)</f>
        <v>22</v>
      </c>
    </row>
    <row r="10" spans="1:18" x14ac:dyDescent="0.35">
      <c r="A10" s="280" t="s">
        <v>937</v>
      </c>
      <c r="B10" s="280" t="s">
        <v>938</v>
      </c>
      <c r="C10" s="280" t="s">
        <v>10433</v>
      </c>
      <c r="D10" s="284" t="s">
        <v>10434</v>
      </c>
      <c r="E10" s="282">
        <f>'Country Indicator Data'!P126+'Country Indicator Data'!P140+'Country Indicator Data'!P142+'Country Indicator Data'!P187+'Country Indicator Data'!P202+'Country Indicator Data'!P216+'Country Indicator Data'!P217</f>
        <v>3532610</v>
      </c>
      <c r="F10" s="282">
        <f>VLOOKUP(B10,'Core Indicators'!$C$3:$G$198,5,FALSE)</f>
        <v>165238000</v>
      </c>
      <c r="G10" s="283">
        <f>AVERAGE('Country Indicator Data'!C126,'Country Indicator Data'!C140,'Country Indicator Data'!C142,'Country Indicator Data'!C187,'Country Indicator Data'!C202,'Country Indicator Data'!C216,'Country Indicator Data'!C217)</f>
        <v>0.49510271395714284</v>
      </c>
      <c r="H10" s="283">
        <f>AVERAGE('Country Indicator Data'!D126,'Country Indicator Data'!D140,'Country Indicator Data'!D142,'Country Indicator Data'!D187,'Country Indicator Data'!D202,'Country Indicator Data'!D216,'Country Indicator Data'!D217)</f>
        <v>6.7142857142857144</v>
      </c>
      <c r="I10" s="283">
        <f>AVERAGE('Country Indicator Data'!E126,'Country Indicator Data'!E140,'Country Indicator Data'!E142,'Country Indicator Data'!E187,'Country Indicator Data'!E202,'Country Indicator Data'!E216,'Country Indicator Data'!E217)</f>
        <v>2.7285714285714285E-2</v>
      </c>
      <c r="J10" s="283">
        <f>AVERAGE('Country Indicator Data'!F126,'Country Indicator Data'!F140,'Country Indicator Data'!F142,'Country Indicator Data'!F187,'Country Indicator Data'!F202,'Country Indicator Data'!F216,'Country Indicator Data'!F217)</f>
        <v>5.2809523810000005</v>
      </c>
      <c r="K10" s="283">
        <f>AVERAGE('Country Indicator Data'!G126,'Country Indicator Data'!G140,'Country Indicator Data'!G142,'Country Indicator Data'!G187,'Country Indicator Data'!G202,'Country Indicator Data'!G216,'Country Indicator Data'!G217)</f>
        <v>0.54293794520000005</v>
      </c>
      <c r="L10" s="283">
        <f>AVERAGE('Country Indicator Data'!H126,'Country Indicator Data'!H140,'Country Indicator Data'!H142,'Country Indicator Data'!H187,'Country Indicator Data'!H202,'Country Indicator Data'!H216,'Country Indicator Data'!H217)</f>
        <v>49.042857142857144</v>
      </c>
      <c r="M10" s="283">
        <f>AVERAGE('Country Indicator Data'!I126,'Country Indicator Data'!I140,'Country Indicator Data'!I142,'Country Indicator Data'!I187,'Country Indicator Data'!I202,'Country Indicator Data'!I216,'Country Indicator Data'!I217)</f>
        <v>0.8571428571428571</v>
      </c>
      <c r="N10" s="282">
        <f>VLOOKUP($B10,'Core Indicators'!$C$3:$EU$891,149,FALSE)</f>
        <v>3252</v>
      </c>
      <c r="O10" s="283">
        <f>AVERAGE('Country Indicator Data'!K126,'Country Indicator Data'!K140,'Country Indicator Data'!K142,'Country Indicator Data'!K187,'Country Indicator Data'!K202,'Country Indicator Data'!K216,'Country Indicator Data'!K217)</f>
        <v>-0.50824383114285709</v>
      </c>
      <c r="P10" s="283">
        <f>AVERAGE('Country Indicator Data'!L126,'Country Indicator Data'!L140,'Country Indicator Data'!L142,'Country Indicator Data'!L187,'Country Indicator Data'!L202,'Country Indicator Data'!L216,'Country Indicator Data'!L217)</f>
        <v>4.805714285714286</v>
      </c>
      <c r="Q10" s="283">
        <f>AVERAGE('Country Indicator Data'!M126,'Country Indicator Data'!M140,'Country Indicator Data'!M142,'Country Indicator Data'!M187,'Country Indicator Data'!M202,'Country Indicator Data'!M216,'Country Indicator Data'!M217)</f>
        <v>47.857142857142854</v>
      </c>
      <c r="R10" s="283">
        <f>AVERAGE('Country Indicator Data'!N126,'Country Indicator Data'!N140,'Country Indicator Data'!N142,'Country Indicator Data'!N187,'Country Indicator Data'!N202,'Country Indicator Data'!N216,'Country Indicator Data'!N217)</f>
        <v>34.142857142857146</v>
      </c>
    </row>
    <row r="11" spans="1:18" x14ac:dyDescent="0.35">
      <c r="A11" s="280" t="s">
        <v>582</v>
      </c>
      <c r="B11" s="280" t="s">
        <v>583</v>
      </c>
      <c r="C11" s="280" t="s">
        <v>10435</v>
      </c>
      <c r="D11" s="284" t="s">
        <v>10436</v>
      </c>
      <c r="E11" s="282">
        <f>'Country Indicator Data'!P12+'Country Indicator Data'!P17</f>
        <v>111120</v>
      </c>
      <c r="F11" s="282">
        <f>VLOOKUP(B11,'Core Indicators'!$C$3:$G$198,5,FALSE)</f>
        <v>13106000</v>
      </c>
      <c r="G11" s="283">
        <f>AVERAGE('Country Indicator Data'!C12,'Country Indicator Data'!C17)</f>
        <v>9.7125606700000006E-2</v>
      </c>
      <c r="H11" s="283">
        <f>AVERAGE('Country Indicator Data'!D12,'Country Indicator Data'!D17)</f>
        <v>5</v>
      </c>
      <c r="I11" s="283">
        <f>AVERAGE('Country Indicator Data'!E12,'Country Indicator Data'!E17)</f>
        <v>3.6499999999999998E-2</v>
      </c>
      <c r="J11" s="283">
        <f>AVERAGE('Country Indicator Data'!F12,'Country Indicator Data'!F17)</f>
        <v>5.2416666665000005</v>
      </c>
      <c r="K11" s="283">
        <f>AVERAGE('Country Indicator Data'!G12,'Country Indicator Data'!G17)</f>
        <v>0.28972985065000001</v>
      </c>
      <c r="L11" s="283">
        <f>AVERAGE('Country Indicator Data'!H12,'Country Indicator Data'!H17)</f>
        <v>27.25</v>
      </c>
      <c r="M11" s="283">
        <f>AVERAGE('Country Indicator Data'!I12,'Country Indicator Data'!I17)</f>
        <v>4</v>
      </c>
      <c r="N11" s="282">
        <f>VLOOKUP($B11,'Core Indicators'!$C$3:$EU$891,149,FALSE)</f>
        <v>6</v>
      </c>
      <c r="O11" s="283">
        <f>AVERAGE('Country Indicator Data'!K12,'Country Indicator Data'!K17)</f>
        <v>-0.39660640799999997</v>
      </c>
      <c r="P11" s="283">
        <f>AVERAGE('Country Indicator Data'!L12,'Country Indicator Data'!L17)</f>
        <v>5.585</v>
      </c>
      <c r="Q11" s="283">
        <f>AVERAGE('Country Indicator Data'!M12,'Country Indicator Data'!M17)</f>
        <v>30.5</v>
      </c>
      <c r="R11" s="283">
        <f>AVERAGE('Country Indicator Data'!N12,'Country Indicator Data'!N17)</f>
        <v>35</v>
      </c>
    </row>
    <row r="12" spans="1:18" x14ac:dyDescent="0.35">
      <c r="A12" s="280" t="s">
        <v>669</v>
      </c>
      <c r="B12" s="280" t="s">
        <v>670</v>
      </c>
      <c r="C12" s="280" t="s">
        <v>10437</v>
      </c>
      <c r="D12" s="284" t="s">
        <v>10438</v>
      </c>
      <c r="E12" s="282">
        <f>'Country Indicator Data'!P66+'Country Indicator Data'!P104+'Country Indicator Data'!P179</f>
        <v>2325051.2999999998</v>
      </c>
      <c r="F12" s="282">
        <f>VLOOKUP(B12,'Core Indicators'!$C$3:$G$198,5,FALSE)</f>
        <v>209312000</v>
      </c>
      <c r="G12" s="283">
        <f>AVERAGE('Country Indicator Data'!C66,'Country Indicator Data'!C104,'Country Indicator Data'!C179)</f>
        <v>0.53738601793333329</v>
      </c>
      <c r="H12" s="283">
        <f>AVERAGE('Country Indicator Data'!D66,'Country Indicator Data'!D104,'Country Indicator Data'!D179)</f>
        <v>3.5</v>
      </c>
      <c r="I12" s="283">
        <f>AVERAGE('Country Indicator Data'!E66,'Country Indicator Data'!E104,'Country Indicator Data'!E179)</f>
        <v>0.1178</v>
      </c>
      <c r="J12" s="283">
        <f>AVERAGE('Country Indicator Data'!F66,'Country Indicator Data'!F104,'Country Indicator Data'!F179)</f>
        <v>3.75</v>
      </c>
      <c r="K12" s="283">
        <f>AVERAGE('Country Indicator Data'!G66,'Country Indicator Data'!G104,'Country Indicator Data'!G179)</f>
        <v>0.52623597955000001</v>
      </c>
      <c r="L12" s="283">
        <f>AVERAGE('Country Indicator Data'!H66,'Country Indicator Data'!H104,'Country Indicator Data'!H179)</f>
        <v>37.533333333333331</v>
      </c>
      <c r="M12" s="283">
        <f>AVERAGE('Country Indicator Data'!I66,'Country Indicator Data'!I104,'Country Indicator Data'!I179)</f>
        <v>4.666666666666667</v>
      </c>
      <c r="N12" s="282">
        <f>VLOOKUP($B12,'Core Indicators'!$C$3:$EU$891,149,FALSE)</f>
        <v>9523</v>
      </c>
      <c r="O12" s="283">
        <f>AVERAGE('Country Indicator Data'!K66,'Country Indicator Data'!K104,'Country Indicator Data'!K179)</f>
        <v>-1.0774211983333333</v>
      </c>
      <c r="P12" s="283">
        <f>AVERAGE('Country Indicator Data'!L66,'Country Indicator Data'!L104,'Country Indicator Data'!L179)</f>
        <v>3.7766666666666668</v>
      </c>
      <c r="Q12" s="283">
        <f>AVERAGE('Country Indicator Data'!M66,'Country Indicator Data'!M104,'Country Indicator Data'!M179)</f>
        <v>26.666666666666668</v>
      </c>
      <c r="R12" s="283">
        <f>AVERAGE('Country Indicator Data'!N66,'Country Indicator Data'!N104,'Country Indicator Data'!N179)</f>
        <v>26.333333333333332</v>
      </c>
    </row>
    <row r="13" spans="1:18" x14ac:dyDescent="0.35">
      <c r="A13" s="280" t="s">
        <v>1026</v>
      </c>
      <c r="B13" s="280" t="s">
        <v>1027</v>
      </c>
      <c r="C13" s="280" t="s">
        <v>10439</v>
      </c>
      <c r="D13" s="284" t="s">
        <v>10440</v>
      </c>
      <c r="E13" s="282">
        <f>'Country Indicator Data'!P189+'Country Indicator Data'!P199</f>
        <v>953260</v>
      </c>
      <c r="F13" s="282">
        <f>VLOOKUP(B13,'Core Indicators'!$C$3:$G$198,5,FALSE)</f>
        <v>107143000</v>
      </c>
      <c r="G13" s="283">
        <f>AVERAGE('Country Indicator Data'!C189,'Country Indicator Data'!C199)</f>
        <v>0.47417823484999999</v>
      </c>
      <c r="H13" s="283">
        <f>AVERAGE('Country Indicator Data'!D189,'Country Indicator Data'!D199)</f>
        <v>4</v>
      </c>
      <c r="I13" s="283">
        <f>AVERAGE('Country Indicator Data'!E189,'Country Indicator Data'!E199)</f>
        <v>0.59499999999999997</v>
      </c>
      <c r="J13" s="283">
        <f>AVERAGE('Country Indicator Data'!F189,'Country Indicator Data'!F199)</f>
        <v>2.9916666665</v>
      </c>
      <c r="K13" s="283">
        <f>AVERAGE('Country Indicator Data'!G189,'Country Indicator Data'!G199)</f>
        <v>0.42590098114999997</v>
      </c>
      <c r="L13" s="283">
        <f>AVERAGE('Country Indicator Data'!H189,'Country Indicator Data'!H199)</f>
        <v>34.25</v>
      </c>
      <c r="M13" s="283">
        <f>AVERAGE('Country Indicator Data'!I189,'Country Indicator Data'!I199)</f>
        <v>4</v>
      </c>
      <c r="N13" s="282">
        <f>VLOOKUP($B13,'Core Indicators'!$C$3:$EU$891,149,FALSE)</f>
        <v>0</v>
      </c>
      <c r="O13" s="283">
        <f>AVERAGE('Country Indicator Data'!K189,'Country Indicator Data'!K199)</f>
        <v>-1.2637791185</v>
      </c>
      <c r="P13" s="283">
        <f>AVERAGE('Country Indicator Data'!L189,'Country Indicator Data'!L199)</f>
        <v>3.2199999999999998</v>
      </c>
      <c r="Q13" s="283">
        <f>AVERAGE('Country Indicator Data'!M189,'Country Indicator Data'!M199)</f>
        <v>17</v>
      </c>
      <c r="R13" s="283">
        <f>AVERAGE('Country Indicator Data'!N189,'Country Indicator Data'!N199)</f>
        <v>23.5</v>
      </c>
    </row>
    <row r="14" spans="1:18" x14ac:dyDescent="0.35">
      <c r="A14" s="280"/>
      <c r="B14" s="280"/>
      <c r="C14" s="280"/>
      <c r="D14" s="284"/>
    </row>
    <row r="15" spans="1:18" x14ac:dyDescent="0.35">
      <c r="A15" s="280"/>
      <c r="B15" s="280"/>
      <c r="C15" s="280"/>
      <c r="D15" s="284"/>
    </row>
    <row r="16" spans="1:18" x14ac:dyDescent="0.35">
      <c r="A16" s="280"/>
      <c r="B16" s="280"/>
      <c r="C16" s="280"/>
      <c r="D16" s="284"/>
    </row>
    <row r="17" spans="1:4" x14ac:dyDescent="0.35">
      <c r="A17" s="280"/>
      <c r="B17" s="280"/>
      <c r="C17" s="280"/>
      <c r="D17" s="284"/>
    </row>
    <row r="18" spans="1:4" x14ac:dyDescent="0.35">
      <c r="A18" s="280"/>
      <c r="B18" s="280"/>
      <c r="C18" s="280"/>
      <c r="D18" s="284"/>
    </row>
    <row r="19" spans="1:4" x14ac:dyDescent="0.35">
      <c r="A19" s="280"/>
      <c r="B19" s="280"/>
      <c r="C19" s="280"/>
      <c r="D19" s="284"/>
    </row>
    <row r="20" spans="1:4" x14ac:dyDescent="0.35">
      <c r="A20" s="280"/>
      <c r="B20" s="280"/>
      <c r="C20" s="280"/>
      <c r="D20" s="284"/>
    </row>
    <row r="21" spans="1:4" x14ac:dyDescent="0.35">
      <c r="A21" s="280"/>
      <c r="B21" s="280"/>
      <c r="C21" s="280"/>
      <c r="D21" s="284"/>
    </row>
    <row r="22" spans="1:4" x14ac:dyDescent="0.35">
      <c r="A22" s="280"/>
      <c r="B22" s="280"/>
      <c r="C22" s="280"/>
      <c r="D22" s="284"/>
    </row>
    <row r="23" spans="1:4" x14ac:dyDescent="0.35">
      <c r="A23" s="280"/>
      <c r="B23" s="280"/>
      <c r="C23" s="280"/>
      <c r="D23" s="284"/>
    </row>
    <row r="24" spans="1:4" x14ac:dyDescent="0.35">
      <c r="A24" s="280"/>
      <c r="B24" s="280"/>
      <c r="C24" s="280"/>
      <c r="D24" s="284"/>
    </row>
    <row r="25" spans="1:4" x14ac:dyDescent="0.35">
      <c r="A25" s="280"/>
      <c r="B25" s="280"/>
      <c r="C25" s="280"/>
      <c r="D25" s="284"/>
    </row>
    <row r="26" spans="1:4" x14ac:dyDescent="0.35">
      <c r="A26" s="280"/>
      <c r="B26" s="280"/>
      <c r="C26" s="280"/>
      <c r="D26" s="284"/>
    </row>
  </sheetData>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617283"/>
  </sheetPr>
  <dimension ref="A1:AN172"/>
  <sheetViews>
    <sheetView topLeftCell="P1" workbookViewId="0">
      <selection activeCell="A250" sqref="A250:AN300"/>
    </sheetView>
  </sheetViews>
  <sheetFormatPr defaultColWidth="8.453125" defaultRowHeight="14.5" x14ac:dyDescent="0.35"/>
  <cols>
    <col min="1" max="1" width="14.453125" customWidth="1"/>
    <col min="2" max="2" width="7" customWidth="1"/>
  </cols>
  <sheetData>
    <row r="1" spans="1:40" x14ac:dyDescent="0.35">
      <c r="A1" s="315"/>
      <c r="B1" s="316"/>
      <c r="C1" s="316"/>
      <c r="D1" s="316"/>
      <c r="E1" s="316"/>
      <c r="F1" s="316"/>
      <c r="G1" s="316"/>
      <c r="H1" s="316"/>
      <c r="I1" s="316"/>
      <c r="J1" s="316"/>
      <c r="K1" s="316"/>
      <c r="L1" s="316"/>
      <c r="M1" s="316"/>
      <c r="N1" s="316"/>
      <c r="O1" s="316"/>
      <c r="P1" s="316"/>
      <c r="Q1" s="316"/>
      <c r="R1" s="316"/>
      <c r="S1" s="316"/>
      <c r="T1" s="316"/>
      <c r="U1" s="316"/>
      <c r="V1" s="316"/>
      <c r="W1" s="316"/>
      <c r="X1" s="316"/>
      <c r="Y1" s="316"/>
      <c r="Z1" s="316"/>
      <c r="AA1" s="316"/>
      <c r="AB1" s="316"/>
      <c r="AC1" s="316"/>
      <c r="AD1" s="316"/>
      <c r="AE1" s="316"/>
      <c r="AF1" s="316"/>
      <c r="AG1" s="316"/>
      <c r="AH1" s="316"/>
      <c r="AI1" s="316"/>
      <c r="AJ1" s="316"/>
      <c r="AK1" s="316"/>
      <c r="AL1" s="316"/>
      <c r="AM1" s="316"/>
      <c r="AN1" s="316"/>
    </row>
    <row r="2" spans="1:40" ht="147" customHeight="1" x14ac:dyDescent="0.35">
      <c r="A2" s="234" t="s">
        <v>10441</v>
      </c>
      <c r="B2" s="235" t="s">
        <v>10059</v>
      </c>
      <c r="C2" s="235" t="s">
        <v>10063</v>
      </c>
      <c r="D2" s="143" t="s">
        <v>9926</v>
      </c>
      <c r="E2" s="111" t="s">
        <v>9946</v>
      </c>
      <c r="F2" s="111" t="s">
        <v>9950</v>
      </c>
      <c r="G2" s="112" t="s">
        <v>9941</v>
      </c>
      <c r="H2" s="113" t="s">
        <v>774</v>
      </c>
      <c r="I2" s="111" t="s">
        <v>463</v>
      </c>
      <c r="J2" s="111" t="s">
        <v>9960</v>
      </c>
      <c r="K2" s="114" t="s">
        <v>9961</v>
      </c>
      <c r="L2" s="112" t="s">
        <v>9942</v>
      </c>
      <c r="M2" s="115" t="s">
        <v>9929</v>
      </c>
      <c r="N2" s="116" t="s">
        <v>10442</v>
      </c>
      <c r="O2" s="116" t="s">
        <v>10443</v>
      </c>
      <c r="P2" s="116" t="s">
        <v>10444</v>
      </c>
      <c r="Q2" s="116" t="s">
        <v>10445</v>
      </c>
      <c r="R2" s="116" t="s">
        <v>10446</v>
      </c>
      <c r="S2" s="115" t="s">
        <v>9931</v>
      </c>
      <c r="T2" s="117" t="s">
        <v>9932</v>
      </c>
      <c r="U2" s="118" t="s">
        <v>9984</v>
      </c>
      <c r="V2" s="119" t="s">
        <v>9985</v>
      </c>
      <c r="W2" s="119" t="s">
        <v>9986</v>
      </c>
      <c r="X2" s="118" t="s">
        <v>9987</v>
      </c>
      <c r="Y2" s="118" t="s">
        <v>9992</v>
      </c>
      <c r="Z2" s="117" t="s">
        <v>9933</v>
      </c>
      <c r="AA2" s="119" t="s">
        <v>9994</v>
      </c>
      <c r="AB2" s="120" t="s">
        <v>10447</v>
      </c>
      <c r="AC2" s="119" t="s">
        <v>1801</v>
      </c>
      <c r="AD2" s="119" t="s">
        <v>1813</v>
      </c>
      <c r="AE2" s="119" t="s">
        <v>1803</v>
      </c>
      <c r="AF2" s="119" t="s">
        <v>1815</v>
      </c>
      <c r="AG2" s="119" t="s">
        <v>9995</v>
      </c>
      <c r="AH2" s="119" t="s">
        <v>1798</v>
      </c>
      <c r="AI2" s="119" t="s">
        <v>1811</v>
      </c>
      <c r="AJ2" s="119" t="s">
        <v>9996</v>
      </c>
      <c r="AK2" s="119" t="s">
        <v>1805</v>
      </c>
      <c r="AL2" s="119" t="s">
        <v>9997</v>
      </c>
      <c r="AM2" s="119" t="s">
        <v>1807</v>
      </c>
      <c r="AN2" s="119" t="s">
        <v>9998</v>
      </c>
    </row>
    <row r="3" spans="1:40" x14ac:dyDescent="0.35">
      <c r="A3" s="236" t="str">
        <f>Lists!C:C</f>
        <v>AFG001</v>
      </c>
      <c r="B3" s="190">
        <f t="shared" ref="B3:B34" si="0">IF(OR(M3="x",D3="x"),"x",ROUND((5-GEOMEAN(((5-D3)/5*4+1),((5-M3)/5*4+1),((5-M3)/5*4+1)))/4*3.5+S3*0.3,1))</f>
        <v>1.9</v>
      </c>
      <c r="C3" s="191">
        <f t="shared" ref="C3:C34" si="1">COUNTIF(E3:F3,"x")+COUNTIF(H3:I3,"x")+COUNTIF(J3:J3,"x")+COUNTIF(M3,"x")+COUNTIF(U3:W3,"x")+COUNTIF(Y3:AB3,"x")</f>
        <v>0</v>
      </c>
      <c r="D3" s="237">
        <f t="shared" ref="D3:D34" si="2">IF(OR(L3="x",G3="x"),"x",ROUND((5-GEOMEAN(((5-L3)/5*4+1),((5-L3)/5*4+1),((5-G3)/5*4+1)))/4*5,1))</f>
        <v>1.8</v>
      </c>
      <c r="E3" s="236">
        <f>'Core Indicators'!R3</f>
        <v>1</v>
      </c>
      <c r="F3" s="236">
        <f>'Core Indicators'!Z3</f>
        <v>2</v>
      </c>
      <c r="G3" s="191">
        <f t="shared" ref="G3:G34" si="3">IF(AND(F3="x",E3="x"),"x",IF(OR(F3="x",E3="x"),AVERAGE(E3,F3),ROUND((10-GEOMEAN(((10-E3)/10*9+1),((10-F3)/10*9+1)))/9*10,1)))</f>
        <v>1.5</v>
      </c>
      <c r="H3" s="236">
        <f>'Core Indicators'!AH3</f>
        <v>2</v>
      </c>
      <c r="I3" s="236">
        <f>'Core Indicators'!AP3</f>
        <v>2</v>
      </c>
      <c r="J3" s="236">
        <f>'Core Indicators'!BN3</f>
        <v>2</v>
      </c>
      <c r="K3" s="236">
        <f t="shared" ref="K3:K34" si="4">IF(AND(J3="x",I3="x"),"x",IF(OR(J3="x",I3="x"),AVERAGE(I3,J3),ROUND((10-GEOMEAN(((10-I3)/10*9+1),((10-J3)/10*9+1)))/9*10,1)))</f>
        <v>2</v>
      </c>
      <c r="L3" s="190">
        <f t="shared" ref="L3:L34" si="5">IF(AND(H3="x",K3="x"),"x",IF(OR(H3="x",K3="x"),AVERAGE(H3,K3),ROUND((10-GEOMEAN(((10-H3)/10*9+1),((10-K3)/10*9+1)))/9*10,1)))</f>
        <v>2</v>
      </c>
      <c r="M3" s="237">
        <f t="shared" ref="M3:M34" si="6">IF(N3="x","x",AVERAGE(N3:R3))</f>
        <v>2.4</v>
      </c>
      <c r="N3" s="238">
        <f>'Core Indicators'!DJ3</f>
        <v>2</v>
      </c>
      <c r="O3" s="238">
        <f>'Core Indicators'!DR3</f>
        <v>2</v>
      </c>
      <c r="P3" s="238">
        <f>'Core Indicators'!DZ3</f>
        <v>3</v>
      </c>
      <c r="Q3" s="238">
        <f>'Core Indicators'!EH3</f>
        <v>3</v>
      </c>
      <c r="R3" s="238">
        <f>'Core Indicators'!EP3</f>
        <v>2</v>
      </c>
      <c r="S3" s="191">
        <f t="shared" ref="S3:S34" si="7">IF(OR(Z3="x",T3="x"),T3,ROUND((10-GEOMEAN(((10-T3)/10*9+1),((10-Z3)/10*9+1)))/9*10,1))</f>
        <v>1.3</v>
      </c>
      <c r="T3" s="191">
        <f t="shared" ref="T3:T34" si="8">AVERAGE(U3,X3,Y3)</f>
        <v>1.1666666666666667</v>
      </c>
      <c r="U3" s="236">
        <v>1</v>
      </c>
      <c r="V3" s="236">
        <v>1</v>
      </c>
      <c r="W3" s="236">
        <f>'Core Indicators'!EX3</f>
        <v>2</v>
      </c>
      <c r="X3" s="191">
        <f t="shared" ref="X3:X34" si="9">AVERAGE(V3:W3)</f>
        <v>1.5</v>
      </c>
      <c r="Y3" s="236">
        <v>1</v>
      </c>
      <c r="Z3" s="191">
        <f t="shared" ref="Z3:Z34" si="10">IF(AND(AA3="x",AB3="x"),"x",AVERAGE(AA3:AB3))</f>
        <v>1.5</v>
      </c>
      <c r="AA3" s="236">
        <f>'Core Indicators'!FF3</f>
        <v>1</v>
      </c>
      <c r="AB3" s="236">
        <f t="shared" ref="AB3:AB34" si="11">IF(AND(AJ3="x",AN3="x",AG3="x"),"x",(AVERAGE(AJ3,AN3,AG3)))</f>
        <v>2</v>
      </c>
      <c r="AC3" s="11">
        <f>'Core Indicators'!GD3</f>
        <v>2</v>
      </c>
      <c r="AD3" s="11">
        <f>'Core Indicators'!GL3</f>
        <v>2</v>
      </c>
      <c r="AE3" s="11">
        <f>'Core Indicators'!GT3</f>
        <v>2</v>
      </c>
      <c r="AF3" s="11">
        <f>'Core Indicators'!HB3</f>
        <v>2</v>
      </c>
      <c r="AG3" s="11">
        <f t="shared" ref="AG3:AG34" si="12">IF(AND(AC3="x",AD3="x",AE3="x",AF3="x"),"x",AVERAGE(AC3:AF3))</f>
        <v>2</v>
      </c>
      <c r="AH3" s="11">
        <f>'Core Indicators'!HJ3</f>
        <v>2</v>
      </c>
      <c r="AI3" s="11">
        <f>'Core Indicators'!HR3</f>
        <v>2</v>
      </c>
      <c r="AJ3" s="11">
        <f t="shared" ref="AJ3:AJ34" si="13">IF(AND(AH3="x",AI3="x"),"x",AVERAGE(AH3:AI3))</f>
        <v>2</v>
      </c>
      <c r="AK3" s="11">
        <f>'Core Indicators'!HZ3</f>
        <v>2</v>
      </c>
      <c r="AL3" s="11">
        <f>'Core Indicators'!IH3</f>
        <v>2</v>
      </c>
      <c r="AM3" s="11">
        <f>'Core Indicators'!IP3</f>
        <v>2</v>
      </c>
      <c r="AN3" s="11">
        <f t="shared" ref="AN3:AN34" si="14">IF(AND(AK3="x",AL3="x",AM3="x"),"x",AVERAGE(AK3:AM3))</f>
        <v>2</v>
      </c>
    </row>
    <row r="4" spans="1:40" x14ac:dyDescent="0.35">
      <c r="A4" s="236" t="str">
        <f>Lists!C:C</f>
        <v>AGO002</v>
      </c>
      <c r="B4" s="190">
        <f t="shared" si="0"/>
        <v>1.4</v>
      </c>
      <c r="C4" s="191">
        <f t="shared" si="1"/>
        <v>0</v>
      </c>
      <c r="D4" s="237">
        <f t="shared" si="2"/>
        <v>1.7</v>
      </c>
      <c r="E4" s="236">
        <f>'Core Indicators'!R4</f>
        <v>3</v>
      </c>
      <c r="F4" s="236">
        <f>'Core Indicators'!Z4</f>
        <v>2</v>
      </c>
      <c r="G4" s="191">
        <f t="shared" si="3"/>
        <v>2.5</v>
      </c>
      <c r="H4" s="236">
        <f>'Core Indicators'!AH4</f>
        <v>1</v>
      </c>
      <c r="I4" s="236">
        <f>'Core Indicators'!AP4</f>
        <v>2</v>
      </c>
      <c r="J4" s="236">
        <f>'Core Indicators'!BN4</f>
        <v>1</v>
      </c>
      <c r="K4" s="236">
        <f t="shared" si="4"/>
        <v>1.5</v>
      </c>
      <c r="L4" s="190">
        <f t="shared" si="5"/>
        <v>1.3</v>
      </c>
      <c r="M4" s="237">
        <f t="shared" si="6"/>
        <v>1.2</v>
      </c>
      <c r="N4" s="238">
        <f>'Core Indicators'!DJ4</f>
        <v>2</v>
      </c>
      <c r="O4" s="238">
        <f>'Core Indicators'!DR4</f>
        <v>1</v>
      </c>
      <c r="P4" s="238">
        <f>'Core Indicators'!DZ4</f>
        <v>1</v>
      </c>
      <c r="Q4" s="238">
        <f>'Core Indicators'!EH4</f>
        <v>1</v>
      </c>
      <c r="R4" s="238">
        <f>'Core Indicators'!EP4</f>
        <v>1</v>
      </c>
      <c r="S4" s="191">
        <f t="shared" si="7"/>
        <v>1.5</v>
      </c>
      <c r="T4" s="191">
        <f t="shared" si="8"/>
        <v>1</v>
      </c>
      <c r="U4" s="236">
        <v>1</v>
      </c>
      <c r="V4" s="236">
        <v>1</v>
      </c>
      <c r="W4" s="236">
        <f>'Core Indicators'!EX4</f>
        <v>1</v>
      </c>
      <c r="X4" s="191">
        <f t="shared" si="9"/>
        <v>1</v>
      </c>
      <c r="Y4" s="236">
        <v>1</v>
      </c>
      <c r="Z4" s="191">
        <f t="shared" si="10"/>
        <v>2</v>
      </c>
      <c r="AA4" s="236">
        <f>'Core Indicators'!FF4</f>
        <v>2</v>
      </c>
      <c r="AB4" s="236">
        <f t="shared" si="11"/>
        <v>2</v>
      </c>
      <c r="AC4" s="11">
        <f>'Core Indicators'!GD4</f>
        <v>2</v>
      </c>
      <c r="AD4" s="11">
        <f>'Core Indicators'!GL4</f>
        <v>2</v>
      </c>
      <c r="AE4" s="11">
        <f>'Core Indicators'!GT4</f>
        <v>2</v>
      </c>
      <c r="AF4" s="11">
        <f>'Core Indicators'!HB4</f>
        <v>2</v>
      </c>
      <c r="AG4" s="11">
        <f t="shared" si="12"/>
        <v>2</v>
      </c>
      <c r="AH4" s="11">
        <f>'Core Indicators'!HJ4</f>
        <v>2</v>
      </c>
      <c r="AI4" s="11">
        <f>'Core Indicators'!HR4</f>
        <v>2</v>
      </c>
      <c r="AJ4" s="11">
        <f t="shared" si="13"/>
        <v>2</v>
      </c>
      <c r="AK4" s="11">
        <f>'Core Indicators'!HZ4</f>
        <v>2</v>
      </c>
      <c r="AL4" s="11">
        <f>'Core Indicators'!IH4</f>
        <v>2</v>
      </c>
      <c r="AM4" s="11">
        <f>'Core Indicators'!IP4</f>
        <v>2</v>
      </c>
      <c r="AN4" s="11">
        <f t="shared" si="14"/>
        <v>2</v>
      </c>
    </row>
    <row r="5" spans="1:40" x14ac:dyDescent="0.35">
      <c r="A5" s="236" t="str">
        <f>Lists!C:C</f>
        <v>ARM003</v>
      </c>
      <c r="B5" s="190">
        <f t="shared" si="0"/>
        <v>2.1</v>
      </c>
      <c r="C5" s="191">
        <f t="shared" si="1"/>
        <v>0</v>
      </c>
      <c r="D5" s="237">
        <f t="shared" si="2"/>
        <v>1.2</v>
      </c>
      <c r="E5" s="236">
        <f>'Core Indicators'!R5</f>
        <v>1</v>
      </c>
      <c r="F5" s="236">
        <f>'Core Indicators'!Z5</f>
        <v>1</v>
      </c>
      <c r="G5" s="191">
        <f t="shared" si="3"/>
        <v>1</v>
      </c>
      <c r="H5" s="236">
        <f>'Core Indicators'!AH5</f>
        <v>1</v>
      </c>
      <c r="I5" s="236">
        <f>'Core Indicators'!AP5</f>
        <v>1</v>
      </c>
      <c r="J5" s="236">
        <f>'Core Indicators'!BN5</f>
        <v>2</v>
      </c>
      <c r="K5" s="236">
        <f t="shared" si="4"/>
        <v>1.5</v>
      </c>
      <c r="L5" s="190">
        <f t="shared" si="5"/>
        <v>1.3</v>
      </c>
      <c r="M5" s="237">
        <f t="shared" si="6"/>
        <v>2.6</v>
      </c>
      <c r="N5" s="238">
        <f>'Core Indicators'!DJ5</f>
        <v>2</v>
      </c>
      <c r="O5" s="238">
        <f>'Core Indicators'!DR5</f>
        <v>2</v>
      </c>
      <c r="P5" s="238">
        <f>'Core Indicators'!DZ5</f>
        <v>3</v>
      </c>
      <c r="Q5" s="238">
        <f>'Core Indicators'!EH5</f>
        <v>3</v>
      </c>
      <c r="R5" s="238">
        <f>'Core Indicators'!EP5</f>
        <v>3</v>
      </c>
      <c r="S5" s="191">
        <f t="shared" si="7"/>
        <v>1.9</v>
      </c>
      <c r="T5" s="191">
        <f t="shared" si="8"/>
        <v>1.1666666666666667</v>
      </c>
      <c r="U5" s="236">
        <v>1</v>
      </c>
      <c r="V5" s="236">
        <v>1</v>
      </c>
      <c r="W5" s="236">
        <f>'Core Indicators'!EX5</f>
        <v>2</v>
      </c>
      <c r="X5" s="191">
        <f t="shared" si="9"/>
        <v>1.5</v>
      </c>
      <c r="Y5" s="236">
        <v>1</v>
      </c>
      <c r="Z5" s="191">
        <f t="shared" si="10"/>
        <v>2.5</v>
      </c>
      <c r="AA5" s="236">
        <f>'Core Indicators'!FF5</f>
        <v>3</v>
      </c>
      <c r="AB5" s="236">
        <f t="shared" si="11"/>
        <v>2</v>
      </c>
      <c r="AC5" s="11">
        <f>'Core Indicators'!GD5</f>
        <v>2</v>
      </c>
      <c r="AD5" s="11">
        <f>'Core Indicators'!GL5</f>
        <v>2</v>
      </c>
      <c r="AE5" s="11">
        <f>'Core Indicators'!GT5</f>
        <v>2</v>
      </c>
      <c r="AF5" s="11">
        <f>'Core Indicators'!HB5</f>
        <v>2</v>
      </c>
      <c r="AG5" s="11">
        <f t="shared" si="12"/>
        <v>2</v>
      </c>
      <c r="AH5" s="11">
        <f>'Core Indicators'!HJ5</f>
        <v>2</v>
      </c>
      <c r="AI5" s="11">
        <f>'Core Indicators'!HR5</f>
        <v>2</v>
      </c>
      <c r="AJ5" s="11">
        <f t="shared" si="13"/>
        <v>2</v>
      </c>
      <c r="AK5" s="11">
        <f>'Core Indicators'!HZ5</f>
        <v>2</v>
      </c>
      <c r="AL5" s="11">
        <f>'Core Indicators'!IH5</f>
        <v>2</v>
      </c>
      <c r="AM5" s="11">
        <f>'Core Indicators'!IP5</f>
        <v>2</v>
      </c>
      <c r="AN5" s="11">
        <f t="shared" si="14"/>
        <v>2</v>
      </c>
    </row>
    <row r="6" spans="1:40" x14ac:dyDescent="0.35">
      <c r="A6" s="236" t="str">
        <f>Lists!C:C</f>
        <v>BDI001</v>
      </c>
      <c r="B6" s="190">
        <f t="shared" si="0"/>
        <v>1.8</v>
      </c>
      <c r="C6" s="191">
        <f t="shared" si="1"/>
        <v>0</v>
      </c>
      <c r="D6" s="237">
        <f t="shared" si="2"/>
        <v>2</v>
      </c>
      <c r="E6" s="236">
        <f>'Core Indicators'!R6</f>
        <v>2</v>
      </c>
      <c r="F6" s="236">
        <f>'Core Indicators'!Z6</f>
        <v>2</v>
      </c>
      <c r="G6" s="191">
        <f t="shared" si="3"/>
        <v>2</v>
      </c>
      <c r="H6" s="236">
        <f>'Core Indicators'!AH6</f>
        <v>2</v>
      </c>
      <c r="I6" s="236">
        <f>'Core Indicators'!AP6</f>
        <v>2</v>
      </c>
      <c r="J6" s="236">
        <f>'Core Indicators'!BN6</f>
        <v>2</v>
      </c>
      <c r="K6" s="236">
        <f t="shared" si="4"/>
        <v>2</v>
      </c>
      <c r="L6" s="190">
        <f t="shared" si="5"/>
        <v>2</v>
      </c>
      <c r="M6" s="237">
        <f t="shared" si="6"/>
        <v>2</v>
      </c>
      <c r="N6" s="238">
        <f>'Core Indicators'!DJ6</f>
        <v>2</v>
      </c>
      <c r="O6" s="238">
        <f>'Core Indicators'!DR6</f>
        <v>2</v>
      </c>
      <c r="P6" s="238">
        <f>'Core Indicators'!DZ6</f>
        <v>2</v>
      </c>
      <c r="Q6" s="238">
        <f>'Core Indicators'!EH6</f>
        <v>2</v>
      </c>
      <c r="R6" s="238">
        <f>'Core Indicators'!EP6</f>
        <v>2</v>
      </c>
      <c r="S6" s="191">
        <f t="shared" si="7"/>
        <v>1.3</v>
      </c>
      <c r="T6" s="191">
        <f t="shared" si="8"/>
        <v>1.1666666666666667</v>
      </c>
      <c r="U6" s="236">
        <v>1</v>
      </c>
      <c r="V6" s="236">
        <v>1</v>
      </c>
      <c r="W6" s="236">
        <f>'Core Indicators'!EX6</f>
        <v>2</v>
      </c>
      <c r="X6" s="191">
        <f t="shared" si="9"/>
        <v>1.5</v>
      </c>
      <c r="Y6" s="236">
        <v>1</v>
      </c>
      <c r="Z6" s="191">
        <f t="shared" si="10"/>
        <v>1.5</v>
      </c>
      <c r="AA6" s="236">
        <f>'Core Indicators'!FF6</f>
        <v>1</v>
      </c>
      <c r="AB6" s="236">
        <f t="shared" si="11"/>
        <v>2</v>
      </c>
      <c r="AC6" s="11">
        <f>'Core Indicators'!GD6</f>
        <v>2</v>
      </c>
      <c r="AD6" s="11">
        <f>'Core Indicators'!GL6</f>
        <v>2</v>
      </c>
      <c r="AE6" s="11">
        <f>'Core Indicators'!GT6</f>
        <v>2</v>
      </c>
      <c r="AF6" s="11">
        <f>'Core Indicators'!HB6</f>
        <v>2</v>
      </c>
      <c r="AG6" s="11">
        <f t="shared" si="12"/>
        <v>2</v>
      </c>
      <c r="AH6" s="11">
        <f>'Core Indicators'!HJ6</f>
        <v>2</v>
      </c>
      <c r="AI6" s="11">
        <f>'Core Indicators'!HR6</f>
        <v>2</v>
      </c>
      <c r="AJ6" s="11">
        <f t="shared" si="13"/>
        <v>2</v>
      </c>
      <c r="AK6" s="11">
        <f>'Core Indicators'!HZ6</f>
        <v>2</v>
      </c>
      <c r="AL6" s="11">
        <f>'Core Indicators'!IH6</f>
        <v>2</v>
      </c>
      <c r="AM6" s="11">
        <f>'Core Indicators'!IP6</f>
        <v>2</v>
      </c>
      <c r="AN6" s="11">
        <f t="shared" si="14"/>
        <v>2</v>
      </c>
    </row>
    <row r="7" spans="1:40" x14ac:dyDescent="0.35">
      <c r="A7" s="236" t="str">
        <f>Lists!C:C</f>
        <v>BEN002</v>
      </c>
      <c r="B7" s="190">
        <f t="shared" si="0"/>
        <v>1.1000000000000001</v>
      </c>
      <c r="C7" s="191">
        <f t="shared" si="1"/>
        <v>0</v>
      </c>
      <c r="D7" s="237">
        <f t="shared" si="2"/>
        <v>1.2</v>
      </c>
      <c r="E7" s="236">
        <f>'Core Indicators'!R7</f>
        <v>2</v>
      </c>
      <c r="F7" s="236">
        <f>'Core Indicators'!Z7</f>
        <v>1</v>
      </c>
      <c r="G7" s="191">
        <f t="shared" si="3"/>
        <v>1.5</v>
      </c>
      <c r="H7" s="236">
        <f>'Core Indicators'!AH7</f>
        <v>1</v>
      </c>
      <c r="I7" s="236">
        <f>'Core Indicators'!AP7</f>
        <v>1</v>
      </c>
      <c r="J7" s="236">
        <f>'Core Indicators'!BN7</f>
        <v>1</v>
      </c>
      <c r="K7" s="236">
        <f t="shared" si="4"/>
        <v>1</v>
      </c>
      <c r="L7" s="190">
        <f t="shared" si="5"/>
        <v>1</v>
      </c>
      <c r="M7" s="237">
        <f t="shared" si="6"/>
        <v>1</v>
      </c>
      <c r="N7" s="238">
        <f>'Core Indicators'!DJ7</f>
        <v>1</v>
      </c>
      <c r="O7" s="238">
        <f>'Core Indicators'!DR7</f>
        <v>1</v>
      </c>
      <c r="P7" s="238">
        <f>'Core Indicators'!DZ7</f>
        <v>1</v>
      </c>
      <c r="Q7" s="238">
        <f>'Core Indicators'!EH7</f>
        <v>1</v>
      </c>
      <c r="R7" s="238">
        <f>'Core Indicators'!EP7</f>
        <v>1</v>
      </c>
      <c r="S7" s="191">
        <f t="shared" si="7"/>
        <v>1.3</v>
      </c>
      <c r="T7" s="191">
        <f t="shared" si="8"/>
        <v>1</v>
      </c>
      <c r="U7" s="236">
        <v>1</v>
      </c>
      <c r="V7" s="236">
        <v>1</v>
      </c>
      <c r="W7" s="236">
        <f>'Core Indicators'!EX7</f>
        <v>1</v>
      </c>
      <c r="X7" s="191">
        <f t="shared" si="9"/>
        <v>1</v>
      </c>
      <c r="Y7" s="236">
        <v>1</v>
      </c>
      <c r="Z7" s="191">
        <f t="shared" si="10"/>
        <v>1.5</v>
      </c>
      <c r="AA7" s="236">
        <f>'Core Indicators'!FF7</f>
        <v>1</v>
      </c>
      <c r="AB7" s="236">
        <f t="shared" si="11"/>
        <v>2</v>
      </c>
      <c r="AC7" s="11">
        <f>'Core Indicators'!GD7</f>
        <v>2</v>
      </c>
      <c r="AD7" s="11">
        <f>'Core Indicators'!GL7</f>
        <v>2</v>
      </c>
      <c r="AE7" s="11">
        <f>'Core Indicators'!GT7</f>
        <v>2</v>
      </c>
      <c r="AF7" s="11">
        <f>'Core Indicators'!HB7</f>
        <v>2</v>
      </c>
      <c r="AG7" s="11">
        <f t="shared" si="12"/>
        <v>2</v>
      </c>
      <c r="AH7" s="11">
        <f>'Core Indicators'!HJ7</f>
        <v>2</v>
      </c>
      <c r="AI7" s="11">
        <f>'Core Indicators'!HR7</f>
        <v>2</v>
      </c>
      <c r="AJ7" s="11">
        <f t="shared" si="13"/>
        <v>2</v>
      </c>
      <c r="AK7" s="11">
        <f>'Core Indicators'!HZ7</f>
        <v>2</v>
      </c>
      <c r="AL7" s="11">
        <f>'Core Indicators'!IH7</f>
        <v>2</v>
      </c>
      <c r="AM7" s="11">
        <f>'Core Indicators'!IP7</f>
        <v>2</v>
      </c>
      <c r="AN7" s="11">
        <f t="shared" si="14"/>
        <v>2</v>
      </c>
    </row>
    <row r="8" spans="1:40" x14ac:dyDescent="0.35">
      <c r="A8" s="236" t="str">
        <f>Lists!C:C</f>
        <v>BFA002</v>
      </c>
      <c r="B8" s="190">
        <f t="shared" si="0"/>
        <v>1.4</v>
      </c>
      <c r="C8" s="191">
        <f t="shared" si="1"/>
        <v>0</v>
      </c>
      <c r="D8" s="237">
        <f t="shared" si="2"/>
        <v>1</v>
      </c>
      <c r="E8" s="236">
        <f>'Core Indicators'!R8</f>
        <v>1</v>
      </c>
      <c r="F8" s="236">
        <f>'Core Indicators'!Z8</f>
        <v>1</v>
      </c>
      <c r="G8" s="191">
        <f t="shared" si="3"/>
        <v>1</v>
      </c>
      <c r="H8" s="236">
        <f>'Core Indicators'!AH8</f>
        <v>1</v>
      </c>
      <c r="I8" s="236">
        <f>'Core Indicators'!AP8</f>
        <v>1</v>
      </c>
      <c r="J8" s="236">
        <f>'Core Indicators'!BN8</f>
        <v>1</v>
      </c>
      <c r="K8" s="236">
        <f t="shared" si="4"/>
        <v>1</v>
      </c>
      <c r="L8" s="190">
        <f t="shared" si="5"/>
        <v>1</v>
      </c>
      <c r="M8" s="237">
        <f t="shared" si="6"/>
        <v>1.6</v>
      </c>
      <c r="N8" s="238">
        <f>'Core Indicators'!DJ8</f>
        <v>1</v>
      </c>
      <c r="O8" s="238">
        <f>'Core Indicators'!DR8</f>
        <v>1</v>
      </c>
      <c r="P8" s="238">
        <f>'Core Indicators'!DZ8</f>
        <v>2</v>
      </c>
      <c r="Q8" s="238">
        <f>'Core Indicators'!EH8</f>
        <v>2</v>
      </c>
      <c r="R8" s="238">
        <f>'Core Indicators'!EP8</f>
        <v>2</v>
      </c>
      <c r="S8" s="191">
        <f t="shared" si="7"/>
        <v>1.3</v>
      </c>
      <c r="T8" s="191">
        <f t="shared" si="8"/>
        <v>1</v>
      </c>
      <c r="U8" s="236">
        <v>1</v>
      </c>
      <c r="V8" s="236">
        <v>1</v>
      </c>
      <c r="W8" s="236">
        <f>'Core Indicators'!EX8</f>
        <v>1</v>
      </c>
      <c r="X8" s="191">
        <f t="shared" si="9"/>
        <v>1</v>
      </c>
      <c r="Y8" s="236">
        <v>1</v>
      </c>
      <c r="Z8" s="191">
        <f t="shared" si="10"/>
        <v>1.5</v>
      </c>
      <c r="AA8" s="236">
        <f>'Core Indicators'!FF8</f>
        <v>1</v>
      </c>
      <c r="AB8" s="236">
        <f t="shared" si="11"/>
        <v>2</v>
      </c>
      <c r="AC8" s="11">
        <f>'Core Indicators'!GD8</f>
        <v>2</v>
      </c>
      <c r="AD8" s="11">
        <f>'Core Indicators'!GL8</f>
        <v>2</v>
      </c>
      <c r="AE8" s="11">
        <f>'Core Indicators'!GT8</f>
        <v>2</v>
      </c>
      <c r="AF8" s="11">
        <f>'Core Indicators'!HB8</f>
        <v>2</v>
      </c>
      <c r="AG8" s="11">
        <f t="shared" si="12"/>
        <v>2</v>
      </c>
      <c r="AH8" s="11">
        <f>'Core Indicators'!HJ8</f>
        <v>2</v>
      </c>
      <c r="AI8" s="11">
        <f>'Core Indicators'!HR8</f>
        <v>2</v>
      </c>
      <c r="AJ8" s="11">
        <f t="shared" si="13"/>
        <v>2</v>
      </c>
      <c r="AK8" s="11">
        <f>'Core Indicators'!HZ8</f>
        <v>2</v>
      </c>
      <c r="AL8" s="11">
        <f>'Core Indicators'!IH8</f>
        <v>2</v>
      </c>
      <c r="AM8" s="11">
        <f>'Core Indicators'!IP8</f>
        <v>2</v>
      </c>
      <c r="AN8" s="11">
        <f t="shared" si="14"/>
        <v>2</v>
      </c>
    </row>
    <row r="9" spans="1:40" x14ac:dyDescent="0.35">
      <c r="A9" s="236" t="str">
        <f>Lists!C:C</f>
        <v>BGD001</v>
      </c>
      <c r="B9" s="190">
        <f t="shared" si="0"/>
        <v>1.4</v>
      </c>
      <c r="C9" s="191">
        <f t="shared" si="1"/>
        <v>0</v>
      </c>
      <c r="D9" s="237">
        <f t="shared" si="2"/>
        <v>1.2</v>
      </c>
      <c r="E9" s="236">
        <f>'Core Indicators'!R9</f>
        <v>1</v>
      </c>
      <c r="F9" s="236">
        <f>'Core Indicators'!Z9</f>
        <v>1</v>
      </c>
      <c r="G9" s="191">
        <f t="shared" si="3"/>
        <v>1</v>
      </c>
      <c r="H9" s="236">
        <f>'Core Indicators'!AH9</f>
        <v>1</v>
      </c>
      <c r="I9" s="236">
        <f>'Core Indicators'!AP9</f>
        <v>2</v>
      </c>
      <c r="J9" s="236">
        <f>'Core Indicators'!BN9</f>
        <v>1</v>
      </c>
      <c r="K9" s="236">
        <f t="shared" si="4"/>
        <v>1.5</v>
      </c>
      <c r="L9" s="190">
        <f t="shared" si="5"/>
        <v>1.3</v>
      </c>
      <c r="M9" s="237">
        <f t="shared" si="6"/>
        <v>1.6</v>
      </c>
      <c r="N9" s="238">
        <f>'Core Indicators'!DJ9</f>
        <v>1</v>
      </c>
      <c r="O9" s="238">
        <f>'Core Indicators'!DR9</f>
        <v>1</v>
      </c>
      <c r="P9" s="238">
        <f>'Core Indicators'!DZ9</f>
        <v>2</v>
      </c>
      <c r="Q9" s="238">
        <f>'Core Indicators'!EH9</f>
        <v>2</v>
      </c>
      <c r="R9" s="238">
        <f>'Core Indicators'!EP9</f>
        <v>2</v>
      </c>
      <c r="S9" s="191">
        <f t="shared" si="7"/>
        <v>1.3</v>
      </c>
      <c r="T9" s="191">
        <f t="shared" si="8"/>
        <v>1</v>
      </c>
      <c r="U9" s="236">
        <v>1</v>
      </c>
      <c r="V9" s="236">
        <v>1</v>
      </c>
      <c r="W9" s="236">
        <f>'Core Indicators'!EX9</f>
        <v>1</v>
      </c>
      <c r="X9" s="191">
        <f t="shared" si="9"/>
        <v>1</v>
      </c>
      <c r="Y9" s="236">
        <v>1</v>
      </c>
      <c r="Z9" s="191">
        <f t="shared" si="10"/>
        <v>1.5</v>
      </c>
      <c r="AA9" s="236">
        <f>'Core Indicators'!FF9</f>
        <v>1</v>
      </c>
      <c r="AB9" s="236">
        <f t="shared" si="11"/>
        <v>2</v>
      </c>
      <c r="AC9" s="11">
        <f>'Core Indicators'!GD9</f>
        <v>2</v>
      </c>
      <c r="AD9" s="11">
        <f>'Core Indicators'!GL9</f>
        <v>2</v>
      </c>
      <c r="AE9" s="11">
        <f>'Core Indicators'!GT9</f>
        <v>2</v>
      </c>
      <c r="AF9" s="11">
        <f>'Core Indicators'!HB9</f>
        <v>2</v>
      </c>
      <c r="AG9" s="11">
        <f t="shared" si="12"/>
        <v>2</v>
      </c>
      <c r="AH9" s="11">
        <f>'Core Indicators'!HJ9</f>
        <v>2</v>
      </c>
      <c r="AI9" s="11">
        <f>'Core Indicators'!HR9</f>
        <v>2</v>
      </c>
      <c r="AJ9" s="11">
        <f t="shared" si="13"/>
        <v>2</v>
      </c>
      <c r="AK9" s="11">
        <f>'Core Indicators'!HZ9</f>
        <v>2</v>
      </c>
      <c r="AL9" s="11">
        <f>'Core Indicators'!IH9</f>
        <v>2</v>
      </c>
      <c r="AM9" s="11">
        <f>'Core Indicators'!IP9</f>
        <v>2</v>
      </c>
      <c r="AN9" s="11">
        <f t="shared" si="14"/>
        <v>2</v>
      </c>
    </row>
    <row r="10" spans="1:40" x14ac:dyDescent="0.35">
      <c r="A10" s="236" t="str">
        <f>Lists!C:C</f>
        <v>BGD002</v>
      </c>
      <c r="B10" s="190">
        <f t="shared" si="0"/>
        <v>1.4</v>
      </c>
      <c r="C10" s="191">
        <f t="shared" si="1"/>
        <v>0</v>
      </c>
      <c r="D10" s="237">
        <f t="shared" si="2"/>
        <v>1</v>
      </c>
      <c r="E10" s="236">
        <f>'Core Indicators'!R10</f>
        <v>1</v>
      </c>
      <c r="F10" s="236">
        <f>'Core Indicators'!Z10</f>
        <v>1</v>
      </c>
      <c r="G10" s="191">
        <f t="shared" si="3"/>
        <v>1</v>
      </c>
      <c r="H10" s="236">
        <f>'Core Indicators'!AH10</f>
        <v>1</v>
      </c>
      <c r="I10" s="236">
        <f>'Core Indicators'!AP10</f>
        <v>1</v>
      </c>
      <c r="J10" s="236">
        <f>'Core Indicators'!BN10</f>
        <v>1</v>
      </c>
      <c r="K10" s="236">
        <f t="shared" si="4"/>
        <v>1</v>
      </c>
      <c r="L10" s="190">
        <f t="shared" si="5"/>
        <v>1</v>
      </c>
      <c r="M10" s="237">
        <f t="shared" si="6"/>
        <v>1.6</v>
      </c>
      <c r="N10" s="238">
        <f>'Core Indicators'!DJ10</f>
        <v>1</v>
      </c>
      <c r="O10" s="238">
        <f>'Core Indicators'!DR10</f>
        <v>1</v>
      </c>
      <c r="P10" s="238">
        <f>'Core Indicators'!DZ10</f>
        <v>2</v>
      </c>
      <c r="Q10" s="238">
        <f>'Core Indicators'!EH10</f>
        <v>2</v>
      </c>
      <c r="R10" s="238">
        <f>'Core Indicators'!EP10</f>
        <v>2</v>
      </c>
      <c r="S10" s="191">
        <f t="shared" si="7"/>
        <v>1.3</v>
      </c>
      <c r="T10" s="191">
        <f t="shared" si="8"/>
        <v>1</v>
      </c>
      <c r="U10" s="236">
        <v>1</v>
      </c>
      <c r="V10" s="236">
        <v>1</v>
      </c>
      <c r="W10" s="236">
        <f>'Core Indicators'!EX10</f>
        <v>1</v>
      </c>
      <c r="X10" s="191">
        <f t="shared" si="9"/>
        <v>1</v>
      </c>
      <c r="Y10" s="236">
        <v>1</v>
      </c>
      <c r="Z10" s="191">
        <f t="shared" si="10"/>
        <v>1.5</v>
      </c>
      <c r="AA10" s="236">
        <f>'Core Indicators'!FF10</f>
        <v>1</v>
      </c>
      <c r="AB10" s="236">
        <f t="shared" si="11"/>
        <v>2</v>
      </c>
      <c r="AC10" s="11">
        <f>'Core Indicators'!GD10</f>
        <v>2</v>
      </c>
      <c r="AD10" s="11">
        <f>'Core Indicators'!GL10</f>
        <v>2</v>
      </c>
      <c r="AE10" s="11">
        <f>'Core Indicators'!GT10</f>
        <v>2</v>
      </c>
      <c r="AF10" s="11">
        <f>'Core Indicators'!HB10</f>
        <v>2</v>
      </c>
      <c r="AG10" s="11">
        <f t="shared" si="12"/>
        <v>2</v>
      </c>
      <c r="AH10" s="11">
        <f>'Core Indicators'!HJ10</f>
        <v>2</v>
      </c>
      <c r="AI10" s="11">
        <f>'Core Indicators'!HR10</f>
        <v>2</v>
      </c>
      <c r="AJ10" s="11">
        <f t="shared" si="13"/>
        <v>2</v>
      </c>
      <c r="AK10" s="11">
        <f>'Core Indicators'!HZ10</f>
        <v>2</v>
      </c>
      <c r="AL10" s="11">
        <f>'Core Indicators'!IH10</f>
        <v>2</v>
      </c>
      <c r="AM10" s="11">
        <f>'Core Indicators'!IP10</f>
        <v>2</v>
      </c>
      <c r="AN10" s="11">
        <f t="shared" si="14"/>
        <v>2</v>
      </c>
    </row>
    <row r="11" spans="1:40" x14ac:dyDescent="0.35">
      <c r="A11" s="236" t="str">
        <f>Lists!C:C</f>
        <v>BGD012</v>
      </c>
      <c r="B11" s="190">
        <f t="shared" si="0"/>
        <v>1.4</v>
      </c>
      <c r="C11" s="191">
        <f t="shared" si="1"/>
        <v>0</v>
      </c>
      <c r="D11" s="237">
        <f t="shared" si="2"/>
        <v>1</v>
      </c>
      <c r="E11" s="236">
        <f>'Core Indicators'!R11</f>
        <v>1</v>
      </c>
      <c r="F11" s="236">
        <f>'Core Indicators'!Z11</f>
        <v>1</v>
      </c>
      <c r="G11" s="191">
        <f t="shared" si="3"/>
        <v>1</v>
      </c>
      <c r="H11" s="236">
        <f>'Core Indicators'!AH11</f>
        <v>1</v>
      </c>
      <c r="I11" s="236">
        <f>'Core Indicators'!AP11</f>
        <v>1</v>
      </c>
      <c r="J11" s="236">
        <f>'Core Indicators'!BN11</f>
        <v>1</v>
      </c>
      <c r="K11" s="236">
        <f t="shared" si="4"/>
        <v>1</v>
      </c>
      <c r="L11" s="190">
        <f t="shared" si="5"/>
        <v>1</v>
      </c>
      <c r="M11" s="237">
        <f t="shared" si="6"/>
        <v>1.6</v>
      </c>
      <c r="N11" s="238">
        <f>'Core Indicators'!DJ11</f>
        <v>1</v>
      </c>
      <c r="O11" s="238">
        <f>'Core Indicators'!DR11</f>
        <v>1</v>
      </c>
      <c r="P11" s="238">
        <f>'Core Indicators'!DZ11</f>
        <v>2</v>
      </c>
      <c r="Q11" s="238">
        <f>'Core Indicators'!EH11</f>
        <v>2</v>
      </c>
      <c r="R11" s="238">
        <f>'Core Indicators'!EP11</f>
        <v>2</v>
      </c>
      <c r="S11" s="191">
        <f t="shared" si="7"/>
        <v>1.3</v>
      </c>
      <c r="T11" s="191">
        <f t="shared" si="8"/>
        <v>1</v>
      </c>
      <c r="U11" s="236">
        <v>1</v>
      </c>
      <c r="V11" s="236">
        <v>1</v>
      </c>
      <c r="W11" s="236">
        <f>'Core Indicators'!EX11</f>
        <v>1</v>
      </c>
      <c r="X11" s="191">
        <f t="shared" si="9"/>
        <v>1</v>
      </c>
      <c r="Y11" s="236">
        <v>1</v>
      </c>
      <c r="Z11" s="191">
        <f t="shared" si="10"/>
        <v>1.5</v>
      </c>
      <c r="AA11" s="236">
        <f>'Core Indicators'!FF11</f>
        <v>1</v>
      </c>
      <c r="AB11" s="236">
        <f t="shared" si="11"/>
        <v>2</v>
      </c>
      <c r="AC11" s="11">
        <f>'Core Indicators'!GD11</f>
        <v>2</v>
      </c>
      <c r="AD11" s="11">
        <f>'Core Indicators'!GL11</f>
        <v>2</v>
      </c>
      <c r="AE11" s="11">
        <f>'Core Indicators'!GT11</f>
        <v>2</v>
      </c>
      <c r="AF11" s="11">
        <f>'Core Indicators'!HB11</f>
        <v>2</v>
      </c>
      <c r="AG11" s="11">
        <f t="shared" si="12"/>
        <v>2</v>
      </c>
      <c r="AH11" s="11">
        <f>'Core Indicators'!HJ11</f>
        <v>2</v>
      </c>
      <c r="AI11" s="11">
        <f>'Core Indicators'!HR11</f>
        <v>2</v>
      </c>
      <c r="AJ11" s="11">
        <f t="shared" si="13"/>
        <v>2</v>
      </c>
      <c r="AK11" s="11">
        <f>'Core Indicators'!HZ11</f>
        <v>2</v>
      </c>
      <c r="AL11" s="11">
        <f>'Core Indicators'!IH11</f>
        <v>2</v>
      </c>
      <c r="AM11" s="11">
        <f>'Core Indicators'!IP11</f>
        <v>2</v>
      </c>
      <c r="AN11" s="11">
        <f t="shared" si="14"/>
        <v>2</v>
      </c>
    </row>
    <row r="12" spans="1:40" x14ac:dyDescent="0.35">
      <c r="A12" s="236" t="str">
        <f>Lists!C:C</f>
        <v>BGD013</v>
      </c>
      <c r="B12" s="190">
        <f t="shared" si="0"/>
        <v>1.7</v>
      </c>
      <c r="C12" s="191">
        <f t="shared" si="1"/>
        <v>0</v>
      </c>
      <c r="D12" s="237">
        <f t="shared" si="2"/>
        <v>1.5</v>
      </c>
      <c r="E12" s="236">
        <f>'Core Indicators'!R12</f>
        <v>1</v>
      </c>
      <c r="F12" s="236">
        <f>'Core Indicators'!Z12</f>
        <v>1</v>
      </c>
      <c r="G12" s="191">
        <f t="shared" si="3"/>
        <v>1</v>
      </c>
      <c r="H12" s="236">
        <f>'Core Indicators'!AH12</f>
        <v>2</v>
      </c>
      <c r="I12" s="236">
        <f>'Core Indicators'!AP12</f>
        <v>2</v>
      </c>
      <c r="J12" s="236">
        <f>'Core Indicators'!BN12</f>
        <v>1</v>
      </c>
      <c r="K12" s="236">
        <f t="shared" si="4"/>
        <v>1.5</v>
      </c>
      <c r="L12" s="190">
        <f t="shared" si="5"/>
        <v>1.8</v>
      </c>
      <c r="M12" s="237">
        <f t="shared" si="6"/>
        <v>2</v>
      </c>
      <c r="N12" s="238">
        <f>'Core Indicators'!DJ12</f>
        <v>2</v>
      </c>
      <c r="O12" s="238">
        <f>'Core Indicators'!DR12</f>
        <v>2</v>
      </c>
      <c r="P12" s="238">
        <f>'Core Indicators'!DZ12</f>
        <v>2</v>
      </c>
      <c r="Q12" s="238">
        <f>'Core Indicators'!EH12</f>
        <v>2</v>
      </c>
      <c r="R12" s="238">
        <f>'Core Indicators'!EP12</f>
        <v>2</v>
      </c>
      <c r="S12" s="191">
        <f t="shared" si="7"/>
        <v>1.3</v>
      </c>
      <c r="T12" s="191">
        <f t="shared" si="8"/>
        <v>1</v>
      </c>
      <c r="U12" s="236">
        <v>1</v>
      </c>
      <c r="V12" s="236">
        <v>1</v>
      </c>
      <c r="W12" s="236">
        <f>'Core Indicators'!EX12</f>
        <v>1</v>
      </c>
      <c r="X12" s="191">
        <f t="shared" si="9"/>
        <v>1</v>
      </c>
      <c r="Y12" s="236">
        <v>1</v>
      </c>
      <c r="Z12" s="191">
        <f t="shared" si="10"/>
        <v>1.5</v>
      </c>
      <c r="AA12" s="236">
        <f>'Core Indicators'!FF12</f>
        <v>1</v>
      </c>
      <c r="AB12" s="236">
        <f t="shared" si="11"/>
        <v>2</v>
      </c>
      <c r="AC12" s="11">
        <f>'Core Indicators'!GD12</f>
        <v>2</v>
      </c>
      <c r="AD12" s="11">
        <f>'Core Indicators'!GL12</f>
        <v>2</v>
      </c>
      <c r="AE12" s="11">
        <f>'Core Indicators'!GT12</f>
        <v>2</v>
      </c>
      <c r="AF12" s="11">
        <f>'Core Indicators'!HB12</f>
        <v>2</v>
      </c>
      <c r="AG12" s="11">
        <f t="shared" si="12"/>
        <v>2</v>
      </c>
      <c r="AH12" s="11">
        <f>'Core Indicators'!HJ12</f>
        <v>2</v>
      </c>
      <c r="AI12" s="11">
        <f>'Core Indicators'!HR12</f>
        <v>2</v>
      </c>
      <c r="AJ12" s="11">
        <f t="shared" si="13"/>
        <v>2</v>
      </c>
      <c r="AK12" s="11">
        <f>'Core Indicators'!HZ12</f>
        <v>2</v>
      </c>
      <c r="AL12" s="11">
        <f>'Core Indicators'!IH12</f>
        <v>2</v>
      </c>
      <c r="AM12" s="11">
        <f>'Core Indicators'!IP12</f>
        <v>2</v>
      </c>
      <c r="AN12" s="11">
        <f t="shared" si="14"/>
        <v>2</v>
      </c>
    </row>
    <row r="13" spans="1:40" x14ac:dyDescent="0.35">
      <c r="A13" s="236" t="str">
        <f>Lists!C:C</f>
        <v>BGD014</v>
      </c>
      <c r="B13" s="190">
        <f t="shared" si="0"/>
        <v>1.8</v>
      </c>
      <c r="C13" s="191">
        <f t="shared" si="1"/>
        <v>0</v>
      </c>
      <c r="D13" s="237">
        <f t="shared" si="2"/>
        <v>2.2000000000000002</v>
      </c>
      <c r="E13" s="236">
        <f>'Core Indicators'!R13</f>
        <v>2</v>
      </c>
      <c r="F13" s="236">
        <f>'Core Indicators'!Z13</f>
        <v>2</v>
      </c>
      <c r="G13" s="191">
        <f t="shared" si="3"/>
        <v>2</v>
      </c>
      <c r="H13" s="236">
        <f>'Core Indicators'!AH13</f>
        <v>2</v>
      </c>
      <c r="I13" s="236">
        <f>'Core Indicators'!AP13</f>
        <v>3</v>
      </c>
      <c r="J13" s="236">
        <f>'Core Indicators'!BN13</f>
        <v>2</v>
      </c>
      <c r="K13" s="236">
        <f t="shared" si="4"/>
        <v>2.5</v>
      </c>
      <c r="L13" s="190">
        <f t="shared" si="5"/>
        <v>2.2999999999999998</v>
      </c>
      <c r="M13" s="237">
        <f t="shared" si="6"/>
        <v>2</v>
      </c>
      <c r="N13" s="238">
        <f>'Core Indicators'!DJ13</f>
        <v>2</v>
      </c>
      <c r="O13" s="238">
        <f>'Core Indicators'!DR13</f>
        <v>2</v>
      </c>
      <c r="P13" s="238">
        <f>'Core Indicators'!DZ13</f>
        <v>2</v>
      </c>
      <c r="Q13" s="238">
        <f>'Core Indicators'!EH13</f>
        <v>2</v>
      </c>
      <c r="R13" s="238">
        <f>'Core Indicators'!EP13</f>
        <v>2</v>
      </c>
      <c r="S13" s="191">
        <f t="shared" si="7"/>
        <v>1.3</v>
      </c>
      <c r="T13" s="191">
        <f t="shared" si="8"/>
        <v>1.1666666666666667</v>
      </c>
      <c r="U13" s="236">
        <v>1</v>
      </c>
      <c r="V13" s="236">
        <v>1</v>
      </c>
      <c r="W13" s="236">
        <f>'Core Indicators'!EX13</f>
        <v>2</v>
      </c>
      <c r="X13" s="191">
        <f t="shared" si="9"/>
        <v>1.5</v>
      </c>
      <c r="Y13" s="236">
        <v>1</v>
      </c>
      <c r="Z13" s="191">
        <f t="shared" si="10"/>
        <v>1.5</v>
      </c>
      <c r="AA13" s="236">
        <f>'Core Indicators'!FF13</f>
        <v>1</v>
      </c>
      <c r="AB13" s="236">
        <f t="shared" si="11"/>
        <v>2</v>
      </c>
      <c r="AC13" s="11">
        <f>'Core Indicators'!GD13</f>
        <v>2</v>
      </c>
      <c r="AD13" s="11">
        <f>'Core Indicators'!GL13</f>
        <v>2</v>
      </c>
      <c r="AE13" s="11">
        <f>'Core Indicators'!GT13</f>
        <v>2</v>
      </c>
      <c r="AF13" s="11">
        <f>'Core Indicators'!HB13</f>
        <v>2</v>
      </c>
      <c r="AG13" s="11">
        <f t="shared" si="12"/>
        <v>2</v>
      </c>
      <c r="AH13" s="11">
        <f>'Core Indicators'!HJ13</f>
        <v>2</v>
      </c>
      <c r="AI13" s="11">
        <f>'Core Indicators'!HR13</f>
        <v>2</v>
      </c>
      <c r="AJ13" s="11">
        <f t="shared" si="13"/>
        <v>2</v>
      </c>
      <c r="AK13" s="11">
        <f>'Core Indicators'!HZ13</f>
        <v>2</v>
      </c>
      <c r="AL13" s="11">
        <f>'Core Indicators'!IH13</f>
        <v>2</v>
      </c>
      <c r="AM13" s="11">
        <f>'Core Indicators'!IP13</f>
        <v>2</v>
      </c>
      <c r="AN13" s="11">
        <f t="shared" si="14"/>
        <v>2</v>
      </c>
    </row>
    <row r="14" spans="1:40" x14ac:dyDescent="0.35">
      <c r="A14" s="236" t="str">
        <f>Lists!C:C</f>
        <v>BGR002</v>
      </c>
      <c r="B14" s="190">
        <f t="shared" si="0"/>
        <v>1.2</v>
      </c>
      <c r="C14" s="191">
        <f t="shared" si="1"/>
        <v>0</v>
      </c>
      <c r="D14" s="237">
        <f t="shared" si="2"/>
        <v>1.5</v>
      </c>
      <c r="E14" s="236">
        <f>'Core Indicators'!R14</f>
        <v>1</v>
      </c>
      <c r="F14" s="236">
        <f>'Core Indicators'!Z14</f>
        <v>2</v>
      </c>
      <c r="G14" s="191">
        <f t="shared" si="3"/>
        <v>1.5</v>
      </c>
      <c r="H14" s="236">
        <f>'Core Indicators'!AH14</f>
        <v>2</v>
      </c>
      <c r="I14" s="236">
        <f>'Core Indicators'!AP14</f>
        <v>1</v>
      </c>
      <c r="J14" s="236">
        <f>'Core Indicators'!BN14</f>
        <v>1</v>
      </c>
      <c r="K14" s="236">
        <f t="shared" si="4"/>
        <v>1</v>
      </c>
      <c r="L14" s="190">
        <f t="shared" si="5"/>
        <v>1.5</v>
      </c>
      <c r="M14" s="237">
        <f t="shared" si="6"/>
        <v>1</v>
      </c>
      <c r="N14" s="238">
        <f>'Core Indicators'!DJ14</f>
        <v>1</v>
      </c>
      <c r="O14" s="238">
        <f>'Core Indicators'!DR14</f>
        <v>1</v>
      </c>
      <c r="P14" s="238">
        <f>'Core Indicators'!DZ14</f>
        <v>1</v>
      </c>
      <c r="Q14" s="238">
        <f>'Core Indicators'!EH14</f>
        <v>1</v>
      </c>
      <c r="R14" s="238">
        <f>'Core Indicators'!EP14</f>
        <v>1</v>
      </c>
      <c r="S14" s="191">
        <f t="shared" si="7"/>
        <v>1.3</v>
      </c>
      <c r="T14" s="191">
        <f t="shared" si="8"/>
        <v>1</v>
      </c>
      <c r="U14" s="236">
        <v>1</v>
      </c>
      <c r="V14" s="236">
        <v>1</v>
      </c>
      <c r="W14" s="236">
        <f>'Core Indicators'!EX14</f>
        <v>1</v>
      </c>
      <c r="X14" s="191">
        <f t="shared" si="9"/>
        <v>1</v>
      </c>
      <c r="Y14" s="236">
        <v>1</v>
      </c>
      <c r="Z14" s="191">
        <f t="shared" si="10"/>
        <v>1.5</v>
      </c>
      <c r="AA14" s="236">
        <f>'Core Indicators'!FF14</f>
        <v>1</v>
      </c>
      <c r="AB14" s="236">
        <f t="shared" si="11"/>
        <v>2</v>
      </c>
      <c r="AC14" s="11">
        <f>'Core Indicators'!GD14</f>
        <v>2</v>
      </c>
      <c r="AD14" s="11">
        <f>'Core Indicators'!GL14</f>
        <v>2</v>
      </c>
      <c r="AE14" s="11">
        <f>'Core Indicators'!GT14</f>
        <v>2</v>
      </c>
      <c r="AF14" s="11">
        <f>'Core Indicators'!HB14</f>
        <v>2</v>
      </c>
      <c r="AG14" s="11">
        <f t="shared" si="12"/>
        <v>2</v>
      </c>
      <c r="AH14" s="11">
        <f>'Core Indicators'!HJ14</f>
        <v>2</v>
      </c>
      <c r="AI14" s="11">
        <f>'Core Indicators'!HR14</f>
        <v>2</v>
      </c>
      <c r="AJ14" s="11">
        <f t="shared" si="13"/>
        <v>2</v>
      </c>
      <c r="AK14" s="11">
        <f>'Core Indicators'!HZ14</f>
        <v>2</v>
      </c>
      <c r="AL14" s="11">
        <f>'Core Indicators'!IH14</f>
        <v>2</v>
      </c>
      <c r="AM14" s="11">
        <f>'Core Indicators'!IP14</f>
        <v>2</v>
      </c>
      <c r="AN14" s="11">
        <f t="shared" si="14"/>
        <v>2</v>
      </c>
    </row>
    <row r="15" spans="1:40" x14ac:dyDescent="0.35">
      <c r="A15" s="236" t="str">
        <f>Lists!C:C</f>
        <v>BLR002</v>
      </c>
      <c r="B15" s="190">
        <f t="shared" si="0"/>
        <v>2.1</v>
      </c>
      <c r="C15" s="191">
        <f t="shared" si="1"/>
        <v>0</v>
      </c>
      <c r="D15" s="237">
        <f t="shared" si="2"/>
        <v>2.5</v>
      </c>
      <c r="E15" s="236">
        <f>'Core Indicators'!R15</f>
        <v>2</v>
      </c>
      <c r="F15" s="236">
        <f>'Core Indicators'!Z15</f>
        <v>3</v>
      </c>
      <c r="G15" s="191">
        <f t="shared" si="3"/>
        <v>2.5</v>
      </c>
      <c r="H15" s="236">
        <f>'Core Indicators'!AH15</f>
        <v>3</v>
      </c>
      <c r="I15" s="236">
        <f>'Core Indicators'!AP15</f>
        <v>2</v>
      </c>
      <c r="J15" s="236">
        <f>'Core Indicators'!BN15</f>
        <v>2</v>
      </c>
      <c r="K15" s="236">
        <f t="shared" si="4"/>
        <v>2</v>
      </c>
      <c r="L15" s="190">
        <f t="shared" si="5"/>
        <v>2.5</v>
      </c>
      <c r="M15" s="237">
        <f t="shared" si="6"/>
        <v>2.2000000000000002</v>
      </c>
      <c r="N15" s="238">
        <f>'Core Indicators'!DJ15</f>
        <v>2</v>
      </c>
      <c r="O15" s="238">
        <f>'Core Indicators'!DR15</f>
        <v>2</v>
      </c>
      <c r="P15" s="238">
        <f>'Core Indicators'!DZ15</f>
        <v>3</v>
      </c>
      <c r="Q15" s="238">
        <f>'Core Indicators'!EH15</f>
        <v>2</v>
      </c>
      <c r="R15" s="238">
        <f>'Core Indicators'!EP15</f>
        <v>2</v>
      </c>
      <c r="S15" s="191">
        <f t="shared" si="7"/>
        <v>1.6</v>
      </c>
      <c r="T15" s="191">
        <f t="shared" si="8"/>
        <v>1.1666666666666667</v>
      </c>
      <c r="U15" s="236">
        <v>1</v>
      </c>
      <c r="V15" s="236">
        <v>1</v>
      </c>
      <c r="W15" s="236">
        <f>'Core Indicators'!EX15</f>
        <v>2</v>
      </c>
      <c r="X15" s="191">
        <f t="shared" si="9"/>
        <v>1.5</v>
      </c>
      <c r="Y15" s="236">
        <v>1</v>
      </c>
      <c r="Z15" s="191">
        <f t="shared" si="10"/>
        <v>2</v>
      </c>
      <c r="AA15" s="236">
        <f>'Core Indicators'!FF15</f>
        <v>2</v>
      </c>
      <c r="AB15" s="236">
        <f t="shared" si="11"/>
        <v>2</v>
      </c>
      <c r="AC15" s="11">
        <f>'Core Indicators'!GD15</f>
        <v>2</v>
      </c>
      <c r="AD15" s="11">
        <f>'Core Indicators'!GL15</f>
        <v>2</v>
      </c>
      <c r="AE15" s="11">
        <f>'Core Indicators'!GT15</f>
        <v>2</v>
      </c>
      <c r="AF15" s="11">
        <f>'Core Indicators'!HB15</f>
        <v>2</v>
      </c>
      <c r="AG15" s="11">
        <f t="shared" si="12"/>
        <v>2</v>
      </c>
      <c r="AH15" s="11">
        <f>'Core Indicators'!HJ15</f>
        <v>2</v>
      </c>
      <c r="AI15" s="11">
        <f>'Core Indicators'!HR15</f>
        <v>2</v>
      </c>
      <c r="AJ15" s="11">
        <f t="shared" si="13"/>
        <v>2</v>
      </c>
      <c r="AK15" s="11">
        <f>'Core Indicators'!HZ15</f>
        <v>2</v>
      </c>
      <c r="AL15" s="11">
        <f>'Core Indicators'!IH15</f>
        <v>2</v>
      </c>
      <c r="AM15" s="11">
        <f>'Core Indicators'!IP15</f>
        <v>2</v>
      </c>
      <c r="AN15" s="11">
        <f t="shared" si="14"/>
        <v>2</v>
      </c>
    </row>
    <row r="16" spans="1:40" x14ac:dyDescent="0.35">
      <c r="A16" s="236" t="str">
        <f>Lists!C:C</f>
        <v>BRA001</v>
      </c>
      <c r="B16" s="190">
        <f t="shared" si="0"/>
        <v>2.5</v>
      </c>
      <c r="C16" s="191">
        <f t="shared" si="1"/>
        <v>0</v>
      </c>
      <c r="D16" s="237">
        <f t="shared" si="2"/>
        <v>2.2999999999999998</v>
      </c>
      <c r="E16" s="236">
        <f>'Core Indicators'!R16</f>
        <v>2</v>
      </c>
      <c r="F16" s="236">
        <f>'Core Indicators'!Z16</f>
        <v>2</v>
      </c>
      <c r="G16" s="191">
        <f t="shared" si="3"/>
        <v>2</v>
      </c>
      <c r="H16" s="236">
        <f>'Core Indicators'!AH16</f>
        <v>2</v>
      </c>
      <c r="I16" s="236">
        <f>'Core Indicators'!AP16</f>
        <v>3</v>
      </c>
      <c r="J16" s="236">
        <f>'Core Indicators'!BN16</f>
        <v>3</v>
      </c>
      <c r="K16" s="236">
        <f t="shared" si="4"/>
        <v>3</v>
      </c>
      <c r="L16" s="190">
        <f t="shared" si="5"/>
        <v>2.5</v>
      </c>
      <c r="M16" s="237">
        <f t="shared" si="6"/>
        <v>3</v>
      </c>
      <c r="N16" s="238">
        <f>'Core Indicators'!DJ16</f>
        <v>3</v>
      </c>
      <c r="O16" s="238">
        <f>'Core Indicators'!DR16</f>
        <v>3</v>
      </c>
      <c r="P16" s="238">
        <f>'Core Indicators'!DZ16</f>
        <v>3</v>
      </c>
      <c r="Q16" s="238" t="str">
        <f>'Core Indicators'!EH16</f>
        <v>x</v>
      </c>
      <c r="R16" s="238" t="str">
        <f>'Core Indicators'!EP16</f>
        <v>x</v>
      </c>
      <c r="S16" s="191">
        <f t="shared" si="7"/>
        <v>1.9</v>
      </c>
      <c r="T16" s="191">
        <f t="shared" si="8"/>
        <v>1.3333333333333333</v>
      </c>
      <c r="U16" s="236">
        <v>1</v>
      </c>
      <c r="V16" s="236">
        <v>1</v>
      </c>
      <c r="W16" s="236">
        <f>'Core Indicators'!EX16</f>
        <v>3</v>
      </c>
      <c r="X16" s="191">
        <f t="shared" si="9"/>
        <v>2</v>
      </c>
      <c r="Y16" s="236">
        <v>1</v>
      </c>
      <c r="Z16" s="191">
        <f t="shared" si="10"/>
        <v>2.5</v>
      </c>
      <c r="AA16" s="236">
        <f>'Core Indicators'!FF16</f>
        <v>3</v>
      </c>
      <c r="AB16" s="236">
        <f t="shared" si="11"/>
        <v>2</v>
      </c>
      <c r="AC16" s="11">
        <f>'Core Indicators'!GD16</f>
        <v>2</v>
      </c>
      <c r="AD16" s="11">
        <f>'Core Indicators'!GL16</f>
        <v>2</v>
      </c>
      <c r="AE16" s="11">
        <f>'Core Indicators'!GT16</f>
        <v>2</v>
      </c>
      <c r="AF16" s="11">
        <f>'Core Indicators'!HB16</f>
        <v>2</v>
      </c>
      <c r="AG16" s="11">
        <f t="shared" si="12"/>
        <v>2</v>
      </c>
      <c r="AH16" s="11">
        <f>'Core Indicators'!HJ16</f>
        <v>2</v>
      </c>
      <c r="AI16" s="11">
        <f>'Core Indicators'!HR16</f>
        <v>2</v>
      </c>
      <c r="AJ16" s="11">
        <f t="shared" si="13"/>
        <v>2</v>
      </c>
      <c r="AK16" s="11">
        <f>'Core Indicators'!HZ16</f>
        <v>2</v>
      </c>
      <c r="AL16" s="11">
        <f>'Core Indicators'!IH16</f>
        <v>2</v>
      </c>
      <c r="AM16" s="11">
        <f>'Core Indicators'!IP16</f>
        <v>2</v>
      </c>
      <c r="AN16" s="11">
        <f t="shared" si="14"/>
        <v>2</v>
      </c>
    </row>
    <row r="17" spans="1:40" x14ac:dyDescent="0.35">
      <c r="A17" s="236" t="str">
        <f>Lists!C:C</f>
        <v>BRA002</v>
      </c>
      <c r="B17" s="190">
        <f t="shared" si="0"/>
        <v>2</v>
      </c>
      <c r="C17" s="191">
        <f t="shared" si="1"/>
        <v>0</v>
      </c>
      <c r="D17" s="237">
        <f t="shared" si="2"/>
        <v>2.2000000000000002</v>
      </c>
      <c r="E17" s="236">
        <f>'Core Indicators'!R17</f>
        <v>2</v>
      </c>
      <c r="F17" s="236">
        <f>'Core Indicators'!Z17</f>
        <v>2</v>
      </c>
      <c r="G17" s="191">
        <f t="shared" si="3"/>
        <v>2</v>
      </c>
      <c r="H17" s="236">
        <f>'Core Indicators'!AH17</f>
        <v>2</v>
      </c>
      <c r="I17" s="236">
        <f>'Core Indicators'!AP17</f>
        <v>2</v>
      </c>
      <c r="J17" s="236">
        <f>'Core Indicators'!BN17</f>
        <v>3</v>
      </c>
      <c r="K17" s="236">
        <f t="shared" si="4"/>
        <v>2.5</v>
      </c>
      <c r="L17" s="190">
        <f t="shared" si="5"/>
        <v>2.2999999999999998</v>
      </c>
      <c r="M17" s="237">
        <f t="shared" si="6"/>
        <v>2</v>
      </c>
      <c r="N17" s="238">
        <f>'Core Indicators'!DJ17</f>
        <v>2</v>
      </c>
      <c r="O17" s="238">
        <f>'Core Indicators'!DR17</f>
        <v>2</v>
      </c>
      <c r="P17" s="238">
        <f>'Core Indicators'!DZ17</f>
        <v>2</v>
      </c>
      <c r="Q17" s="238" t="str">
        <f>'Core Indicators'!EH17</f>
        <v>x</v>
      </c>
      <c r="R17" s="238" t="str">
        <f>'Core Indicators'!EP17</f>
        <v>x</v>
      </c>
      <c r="S17" s="191">
        <f t="shared" si="7"/>
        <v>1.7</v>
      </c>
      <c r="T17" s="191">
        <f t="shared" si="8"/>
        <v>1.3333333333333333</v>
      </c>
      <c r="U17" s="236">
        <v>1</v>
      </c>
      <c r="V17" s="236">
        <v>1</v>
      </c>
      <c r="W17" s="236">
        <f>'Core Indicators'!EX17</f>
        <v>3</v>
      </c>
      <c r="X17" s="191">
        <f t="shared" si="9"/>
        <v>2</v>
      </c>
      <c r="Y17" s="236">
        <v>1</v>
      </c>
      <c r="Z17" s="191">
        <f t="shared" si="10"/>
        <v>2</v>
      </c>
      <c r="AA17" s="236">
        <f>'Core Indicators'!FF17</f>
        <v>2</v>
      </c>
      <c r="AB17" s="236">
        <f t="shared" si="11"/>
        <v>2</v>
      </c>
      <c r="AC17" s="11">
        <f>'Core Indicators'!GD17</f>
        <v>2</v>
      </c>
      <c r="AD17" s="11">
        <f>'Core Indicators'!GL17</f>
        <v>2</v>
      </c>
      <c r="AE17" s="11">
        <f>'Core Indicators'!GT17</f>
        <v>2</v>
      </c>
      <c r="AF17" s="11">
        <f>'Core Indicators'!HB17</f>
        <v>2</v>
      </c>
      <c r="AG17" s="11">
        <f t="shared" si="12"/>
        <v>2</v>
      </c>
      <c r="AH17" s="11">
        <f>'Core Indicators'!HJ17</f>
        <v>2</v>
      </c>
      <c r="AI17" s="11">
        <f>'Core Indicators'!HR17</f>
        <v>2</v>
      </c>
      <c r="AJ17" s="11">
        <f t="shared" si="13"/>
        <v>2</v>
      </c>
      <c r="AK17" s="11">
        <f>'Core Indicators'!HZ17</f>
        <v>2</v>
      </c>
      <c r="AL17" s="11">
        <f>'Core Indicators'!IH17</f>
        <v>2</v>
      </c>
      <c r="AM17" s="11">
        <f>'Core Indicators'!IP17</f>
        <v>2</v>
      </c>
      <c r="AN17" s="11">
        <f t="shared" si="14"/>
        <v>2</v>
      </c>
    </row>
    <row r="18" spans="1:40" x14ac:dyDescent="0.35">
      <c r="A18" s="236" t="str">
        <f>Lists!C:C</f>
        <v>BRA004</v>
      </c>
      <c r="B18" s="190">
        <f t="shared" si="0"/>
        <v>2.5</v>
      </c>
      <c r="C18" s="191">
        <f t="shared" si="1"/>
        <v>2</v>
      </c>
      <c r="D18" s="237">
        <f t="shared" si="2"/>
        <v>2</v>
      </c>
      <c r="E18" s="236">
        <f>'Core Indicators'!R18</f>
        <v>2</v>
      </c>
      <c r="F18" s="236">
        <f>'Core Indicators'!Z18</f>
        <v>2</v>
      </c>
      <c r="G18" s="191">
        <f t="shared" si="3"/>
        <v>2</v>
      </c>
      <c r="H18" s="236">
        <f>'Core Indicators'!AH18</f>
        <v>2</v>
      </c>
      <c r="I18" s="236" t="str">
        <f>'Core Indicators'!AP18</f>
        <v>x</v>
      </c>
      <c r="J18" s="236" t="str">
        <f>'Core Indicators'!BN18</f>
        <v>x</v>
      </c>
      <c r="K18" s="236" t="str">
        <f t="shared" si="4"/>
        <v>x</v>
      </c>
      <c r="L18" s="190">
        <f t="shared" si="5"/>
        <v>2</v>
      </c>
      <c r="M18" s="237">
        <f t="shared" si="6"/>
        <v>3</v>
      </c>
      <c r="N18" s="238">
        <f>'Core Indicators'!DJ18</f>
        <v>3</v>
      </c>
      <c r="O18" s="238">
        <f>'Core Indicators'!DR18</f>
        <v>3</v>
      </c>
      <c r="P18" s="238">
        <f>'Core Indicators'!DZ18</f>
        <v>3</v>
      </c>
      <c r="Q18" s="238" t="str">
        <f>'Core Indicators'!EH18</f>
        <v>x</v>
      </c>
      <c r="R18" s="238" t="str">
        <f>'Core Indicators'!EP18</f>
        <v>x</v>
      </c>
      <c r="S18" s="191">
        <f t="shared" si="7"/>
        <v>1.9</v>
      </c>
      <c r="T18" s="191">
        <f t="shared" si="8"/>
        <v>1.3333333333333333</v>
      </c>
      <c r="U18" s="236">
        <v>1</v>
      </c>
      <c r="V18" s="236">
        <v>1</v>
      </c>
      <c r="W18" s="236">
        <f>'Core Indicators'!EX18</f>
        <v>3</v>
      </c>
      <c r="X18" s="191">
        <f t="shared" si="9"/>
        <v>2</v>
      </c>
      <c r="Y18" s="236">
        <v>1</v>
      </c>
      <c r="Z18" s="191">
        <f t="shared" si="10"/>
        <v>2.5</v>
      </c>
      <c r="AA18" s="236">
        <f>'Core Indicators'!FF18</f>
        <v>3</v>
      </c>
      <c r="AB18" s="236">
        <f t="shared" si="11"/>
        <v>2</v>
      </c>
      <c r="AC18" s="11">
        <f>'Core Indicators'!GD18</f>
        <v>2</v>
      </c>
      <c r="AD18" s="11">
        <f>'Core Indicators'!GL18</f>
        <v>2</v>
      </c>
      <c r="AE18" s="11">
        <f>'Core Indicators'!GT18</f>
        <v>2</v>
      </c>
      <c r="AF18" s="11">
        <f>'Core Indicators'!HB18</f>
        <v>2</v>
      </c>
      <c r="AG18" s="11">
        <f t="shared" si="12"/>
        <v>2</v>
      </c>
      <c r="AH18" s="11">
        <f>'Core Indicators'!HJ18</f>
        <v>2</v>
      </c>
      <c r="AI18" s="11">
        <f>'Core Indicators'!HR18</f>
        <v>2</v>
      </c>
      <c r="AJ18" s="11">
        <f t="shared" si="13"/>
        <v>2</v>
      </c>
      <c r="AK18" s="11">
        <f>'Core Indicators'!HZ18</f>
        <v>2</v>
      </c>
      <c r="AL18" s="11">
        <f>'Core Indicators'!IH18</f>
        <v>2</v>
      </c>
      <c r="AM18" s="11">
        <f>'Core Indicators'!IP18</f>
        <v>2</v>
      </c>
      <c r="AN18" s="11">
        <f t="shared" si="14"/>
        <v>2</v>
      </c>
    </row>
    <row r="19" spans="1:40" x14ac:dyDescent="0.35">
      <c r="A19" s="236" t="str">
        <f>Lists!C:C</f>
        <v>BRA005</v>
      </c>
      <c r="B19" s="190">
        <f t="shared" si="0"/>
        <v>1.8</v>
      </c>
      <c r="C19" s="191">
        <f t="shared" si="1"/>
        <v>0</v>
      </c>
      <c r="D19" s="237">
        <f t="shared" si="2"/>
        <v>1.5</v>
      </c>
      <c r="E19" s="236">
        <f>'Core Indicators'!R19</f>
        <v>2</v>
      </c>
      <c r="F19" s="236">
        <f>'Core Indicators'!Z19</f>
        <v>2</v>
      </c>
      <c r="G19" s="191">
        <f t="shared" si="3"/>
        <v>2</v>
      </c>
      <c r="H19" s="236">
        <f>'Core Indicators'!AH19</f>
        <v>1</v>
      </c>
      <c r="I19" s="236">
        <f>'Core Indicators'!AP19</f>
        <v>1</v>
      </c>
      <c r="J19" s="236">
        <f>'Core Indicators'!BN19</f>
        <v>2</v>
      </c>
      <c r="K19" s="236">
        <f t="shared" si="4"/>
        <v>1.5</v>
      </c>
      <c r="L19" s="190">
        <f t="shared" si="5"/>
        <v>1.3</v>
      </c>
      <c r="M19" s="237">
        <f t="shared" si="6"/>
        <v>2</v>
      </c>
      <c r="N19" s="238">
        <f>'Core Indicators'!DJ19</f>
        <v>2</v>
      </c>
      <c r="O19" s="238">
        <f>'Core Indicators'!DR19</f>
        <v>2</v>
      </c>
      <c r="P19" s="238">
        <f>'Core Indicators'!DZ19</f>
        <v>2</v>
      </c>
      <c r="Q19" s="238" t="str">
        <f>'Core Indicators'!EH19</f>
        <v>x</v>
      </c>
      <c r="R19" s="238" t="str">
        <f>'Core Indicators'!EP19</f>
        <v>x</v>
      </c>
      <c r="S19" s="191">
        <f t="shared" si="7"/>
        <v>1.7</v>
      </c>
      <c r="T19" s="191">
        <f t="shared" si="8"/>
        <v>1.3333333333333333</v>
      </c>
      <c r="U19" s="236">
        <v>1</v>
      </c>
      <c r="V19" s="236">
        <v>1</v>
      </c>
      <c r="W19" s="236">
        <f>'Core Indicators'!EX19</f>
        <v>3</v>
      </c>
      <c r="X19" s="191">
        <f t="shared" si="9"/>
        <v>2</v>
      </c>
      <c r="Y19" s="236">
        <v>1</v>
      </c>
      <c r="Z19" s="191">
        <f t="shared" si="10"/>
        <v>2</v>
      </c>
      <c r="AA19" s="236">
        <f>'Core Indicators'!FF19</f>
        <v>2</v>
      </c>
      <c r="AB19" s="236">
        <f t="shared" si="11"/>
        <v>2</v>
      </c>
      <c r="AC19" s="11">
        <f>'Core Indicators'!GD19</f>
        <v>2</v>
      </c>
      <c r="AD19" s="11">
        <f>'Core Indicators'!GL19</f>
        <v>2</v>
      </c>
      <c r="AE19" s="11">
        <f>'Core Indicators'!GT19</f>
        <v>2</v>
      </c>
      <c r="AF19" s="11">
        <f>'Core Indicators'!HB19</f>
        <v>2</v>
      </c>
      <c r="AG19" s="11">
        <f t="shared" si="12"/>
        <v>2</v>
      </c>
      <c r="AH19" s="11">
        <f>'Core Indicators'!HJ19</f>
        <v>2</v>
      </c>
      <c r="AI19" s="11">
        <f>'Core Indicators'!HR19</f>
        <v>2</v>
      </c>
      <c r="AJ19" s="11">
        <f t="shared" si="13"/>
        <v>2</v>
      </c>
      <c r="AK19" s="11">
        <f>'Core Indicators'!HZ19</f>
        <v>2</v>
      </c>
      <c r="AL19" s="11">
        <f>'Core Indicators'!IH19</f>
        <v>2</v>
      </c>
      <c r="AM19" s="11">
        <f>'Core Indicators'!IP19</f>
        <v>2</v>
      </c>
      <c r="AN19" s="11">
        <f t="shared" si="14"/>
        <v>2</v>
      </c>
    </row>
    <row r="20" spans="1:40" x14ac:dyDescent="0.35">
      <c r="A20" s="236" t="str">
        <f>Lists!C:C</f>
        <v>CAF001</v>
      </c>
      <c r="B20" s="190">
        <f t="shared" si="0"/>
        <v>1.7</v>
      </c>
      <c r="C20" s="191">
        <f t="shared" si="1"/>
        <v>0</v>
      </c>
      <c r="D20" s="237">
        <f t="shared" si="2"/>
        <v>1.7</v>
      </c>
      <c r="E20" s="236">
        <f>'Core Indicators'!R20</f>
        <v>2</v>
      </c>
      <c r="F20" s="236">
        <f>'Core Indicators'!Z20</f>
        <v>2</v>
      </c>
      <c r="G20" s="191">
        <f t="shared" si="3"/>
        <v>2</v>
      </c>
      <c r="H20" s="236">
        <f>'Core Indicators'!AH20</f>
        <v>2</v>
      </c>
      <c r="I20" s="236">
        <f>'Core Indicators'!AP20</f>
        <v>1</v>
      </c>
      <c r="J20" s="236">
        <f>'Core Indicators'!BN20</f>
        <v>1</v>
      </c>
      <c r="K20" s="236">
        <f t="shared" si="4"/>
        <v>1</v>
      </c>
      <c r="L20" s="190">
        <f t="shared" si="5"/>
        <v>1.5</v>
      </c>
      <c r="M20" s="237">
        <f t="shared" si="6"/>
        <v>2</v>
      </c>
      <c r="N20" s="238">
        <f>'Core Indicators'!DJ20</f>
        <v>2</v>
      </c>
      <c r="O20" s="238">
        <f>'Core Indicators'!DR20</f>
        <v>2</v>
      </c>
      <c r="P20" s="238">
        <f>'Core Indicators'!DZ20</f>
        <v>2</v>
      </c>
      <c r="Q20" s="238">
        <f>'Core Indicators'!EH20</f>
        <v>2</v>
      </c>
      <c r="R20" s="238">
        <f>'Core Indicators'!EP20</f>
        <v>2</v>
      </c>
      <c r="S20" s="191">
        <f t="shared" si="7"/>
        <v>1.3</v>
      </c>
      <c r="T20" s="191">
        <f t="shared" si="8"/>
        <v>1</v>
      </c>
      <c r="U20" s="236">
        <v>1</v>
      </c>
      <c r="V20" s="236">
        <v>1</v>
      </c>
      <c r="W20" s="236">
        <f>'Core Indicators'!EX20</f>
        <v>1</v>
      </c>
      <c r="X20" s="191">
        <f t="shared" si="9"/>
        <v>1</v>
      </c>
      <c r="Y20" s="236">
        <v>1</v>
      </c>
      <c r="Z20" s="191">
        <f t="shared" si="10"/>
        <v>1.5</v>
      </c>
      <c r="AA20" s="236">
        <f>'Core Indicators'!FF20</f>
        <v>1</v>
      </c>
      <c r="AB20" s="236">
        <f t="shared" si="11"/>
        <v>2</v>
      </c>
      <c r="AC20" s="11">
        <f>'Core Indicators'!GD20</f>
        <v>2</v>
      </c>
      <c r="AD20" s="11">
        <f>'Core Indicators'!GL20</f>
        <v>2</v>
      </c>
      <c r="AE20" s="11">
        <f>'Core Indicators'!GT20</f>
        <v>2</v>
      </c>
      <c r="AF20" s="11">
        <f>'Core Indicators'!HB20</f>
        <v>2</v>
      </c>
      <c r="AG20" s="11">
        <f t="shared" si="12"/>
        <v>2</v>
      </c>
      <c r="AH20" s="11">
        <f>'Core Indicators'!HJ20</f>
        <v>2</v>
      </c>
      <c r="AI20" s="11">
        <f>'Core Indicators'!HR20</f>
        <v>2</v>
      </c>
      <c r="AJ20" s="11">
        <f t="shared" si="13"/>
        <v>2</v>
      </c>
      <c r="AK20" s="11">
        <f>'Core Indicators'!HZ20</f>
        <v>2</v>
      </c>
      <c r="AL20" s="11">
        <f>'Core Indicators'!IH20</f>
        <v>2</v>
      </c>
      <c r="AM20" s="11">
        <f>'Core Indicators'!IP20</f>
        <v>2</v>
      </c>
      <c r="AN20" s="11">
        <f t="shared" si="14"/>
        <v>2</v>
      </c>
    </row>
    <row r="21" spans="1:40" x14ac:dyDescent="0.35">
      <c r="A21" s="236" t="str">
        <f>Lists!C:C</f>
        <v>CHL002</v>
      </c>
      <c r="B21" s="190">
        <f t="shared" si="0"/>
        <v>1.7</v>
      </c>
      <c r="C21" s="191">
        <f t="shared" si="1"/>
        <v>0</v>
      </c>
      <c r="D21" s="237">
        <f t="shared" si="2"/>
        <v>1.8</v>
      </c>
      <c r="E21" s="236">
        <f>'Core Indicators'!R21</f>
        <v>1</v>
      </c>
      <c r="F21" s="236">
        <f>'Core Indicators'!Z21</f>
        <v>2</v>
      </c>
      <c r="G21" s="191">
        <f t="shared" si="3"/>
        <v>1.5</v>
      </c>
      <c r="H21" s="236">
        <f>'Core Indicators'!AH21</f>
        <v>2</v>
      </c>
      <c r="I21" s="236">
        <f>'Core Indicators'!AP21</f>
        <v>2</v>
      </c>
      <c r="J21" s="236">
        <f>'Core Indicators'!BN21</f>
        <v>2</v>
      </c>
      <c r="K21" s="236">
        <f t="shared" si="4"/>
        <v>2</v>
      </c>
      <c r="L21" s="190">
        <f t="shared" si="5"/>
        <v>2</v>
      </c>
      <c r="M21" s="237">
        <f t="shared" si="6"/>
        <v>2</v>
      </c>
      <c r="N21" s="238">
        <f>'Core Indicators'!DJ21</f>
        <v>2</v>
      </c>
      <c r="O21" s="238">
        <f>'Core Indicators'!DR21</f>
        <v>2</v>
      </c>
      <c r="P21" s="238">
        <f>'Core Indicators'!DZ21</f>
        <v>2</v>
      </c>
      <c r="Q21" s="238" t="str">
        <f>'Core Indicators'!EH21</f>
        <v>x</v>
      </c>
      <c r="R21" s="238" t="str">
        <f>'Core Indicators'!EP21</f>
        <v>x</v>
      </c>
      <c r="S21" s="191">
        <f t="shared" si="7"/>
        <v>1.3</v>
      </c>
      <c r="T21" s="191">
        <f t="shared" si="8"/>
        <v>1.1666666666666667</v>
      </c>
      <c r="U21" s="236">
        <v>1</v>
      </c>
      <c r="V21" s="236">
        <v>1</v>
      </c>
      <c r="W21" s="236">
        <f>'Core Indicators'!EX21</f>
        <v>2</v>
      </c>
      <c r="X21" s="191">
        <f t="shared" si="9"/>
        <v>1.5</v>
      </c>
      <c r="Y21" s="236">
        <v>1</v>
      </c>
      <c r="Z21" s="191">
        <f t="shared" si="10"/>
        <v>1.5</v>
      </c>
      <c r="AA21" s="236">
        <f>'Core Indicators'!FF21</f>
        <v>1</v>
      </c>
      <c r="AB21" s="236">
        <f t="shared" si="11"/>
        <v>2</v>
      </c>
      <c r="AC21" s="11">
        <f>'Core Indicators'!GD21</f>
        <v>2</v>
      </c>
      <c r="AD21" s="11">
        <f>'Core Indicators'!GL21</f>
        <v>2</v>
      </c>
      <c r="AE21" s="11">
        <f>'Core Indicators'!GT21</f>
        <v>2</v>
      </c>
      <c r="AF21" s="11">
        <f>'Core Indicators'!HB21</f>
        <v>2</v>
      </c>
      <c r="AG21" s="11">
        <f t="shared" si="12"/>
        <v>2</v>
      </c>
      <c r="AH21" s="11">
        <f>'Core Indicators'!HJ21</f>
        <v>2</v>
      </c>
      <c r="AI21" s="11">
        <f>'Core Indicators'!HR21</f>
        <v>2</v>
      </c>
      <c r="AJ21" s="11">
        <f t="shared" si="13"/>
        <v>2</v>
      </c>
      <c r="AK21" s="11">
        <f>'Core Indicators'!HZ21</f>
        <v>2</v>
      </c>
      <c r="AL21" s="11">
        <f>'Core Indicators'!IH21</f>
        <v>2</v>
      </c>
      <c r="AM21" s="11">
        <f>'Core Indicators'!IP21</f>
        <v>2</v>
      </c>
      <c r="AN21" s="11">
        <f t="shared" si="14"/>
        <v>2</v>
      </c>
    </row>
    <row r="22" spans="1:40" x14ac:dyDescent="0.35">
      <c r="A22" s="236" t="str">
        <f>Lists!C:C</f>
        <v>CMR001</v>
      </c>
      <c r="B22" s="190">
        <f t="shared" si="0"/>
        <v>1.7</v>
      </c>
      <c r="C22" s="191">
        <f t="shared" si="1"/>
        <v>0</v>
      </c>
      <c r="D22" s="237">
        <f t="shared" si="2"/>
        <v>1.5</v>
      </c>
      <c r="E22" s="236">
        <f>'Core Indicators'!R22</f>
        <v>1</v>
      </c>
      <c r="F22" s="236">
        <f>'Core Indicators'!Z22</f>
        <v>2</v>
      </c>
      <c r="G22" s="191">
        <f t="shared" si="3"/>
        <v>1.5</v>
      </c>
      <c r="H22" s="236">
        <f>'Core Indicators'!AH22</f>
        <v>2</v>
      </c>
      <c r="I22" s="236">
        <f>'Core Indicators'!AP22</f>
        <v>1</v>
      </c>
      <c r="J22" s="236">
        <f>'Core Indicators'!BN22</f>
        <v>1</v>
      </c>
      <c r="K22" s="236">
        <f t="shared" si="4"/>
        <v>1</v>
      </c>
      <c r="L22" s="190">
        <f t="shared" si="5"/>
        <v>1.5</v>
      </c>
      <c r="M22" s="237">
        <f t="shared" si="6"/>
        <v>2</v>
      </c>
      <c r="N22" s="238">
        <f>'Core Indicators'!DJ22</f>
        <v>2</v>
      </c>
      <c r="O22" s="238">
        <f>'Core Indicators'!DR22</f>
        <v>2</v>
      </c>
      <c r="P22" s="238">
        <f>'Core Indicators'!DZ22</f>
        <v>2</v>
      </c>
      <c r="Q22" s="238">
        <f>'Core Indicators'!EH22</f>
        <v>2</v>
      </c>
      <c r="R22" s="238">
        <f>'Core Indicators'!EP22</f>
        <v>2</v>
      </c>
      <c r="S22" s="191">
        <f t="shared" si="7"/>
        <v>1.3</v>
      </c>
      <c r="T22" s="191">
        <f t="shared" si="8"/>
        <v>1</v>
      </c>
      <c r="U22" s="236">
        <v>1</v>
      </c>
      <c r="V22" s="236">
        <v>1</v>
      </c>
      <c r="W22" s="236">
        <f>'Core Indicators'!EX22</f>
        <v>1</v>
      </c>
      <c r="X22" s="191">
        <f t="shared" si="9"/>
        <v>1</v>
      </c>
      <c r="Y22" s="236">
        <v>1</v>
      </c>
      <c r="Z22" s="191">
        <f t="shared" si="10"/>
        <v>1.5</v>
      </c>
      <c r="AA22" s="236">
        <f>'Core Indicators'!FF22</f>
        <v>1</v>
      </c>
      <c r="AB22" s="236">
        <f t="shared" si="11"/>
        <v>2</v>
      </c>
      <c r="AC22" s="11">
        <f>'Core Indicators'!GD22</f>
        <v>2</v>
      </c>
      <c r="AD22" s="11">
        <f>'Core Indicators'!GL22</f>
        <v>2</v>
      </c>
      <c r="AE22" s="11">
        <f>'Core Indicators'!GT22</f>
        <v>2</v>
      </c>
      <c r="AF22" s="11">
        <f>'Core Indicators'!HB22</f>
        <v>2</v>
      </c>
      <c r="AG22" s="11">
        <f t="shared" si="12"/>
        <v>2</v>
      </c>
      <c r="AH22" s="11">
        <f>'Core Indicators'!HJ22</f>
        <v>2</v>
      </c>
      <c r="AI22" s="11">
        <f>'Core Indicators'!HR22</f>
        <v>2</v>
      </c>
      <c r="AJ22" s="11">
        <f t="shared" si="13"/>
        <v>2</v>
      </c>
      <c r="AK22" s="11">
        <f>'Core Indicators'!HZ22</f>
        <v>2</v>
      </c>
      <c r="AL22" s="11">
        <f>'Core Indicators'!IH22</f>
        <v>2</v>
      </c>
      <c r="AM22" s="11">
        <f>'Core Indicators'!IP22</f>
        <v>2</v>
      </c>
      <c r="AN22" s="11">
        <f t="shared" si="14"/>
        <v>2</v>
      </c>
    </row>
    <row r="23" spans="1:40" x14ac:dyDescent="0.35">
      <c r="A23" s="236" t="str">
        <f>Lists!C:C</f>
        <v>CMR002</v>
      </c>
      <c r="B23" s="190">
        <f t="shared" si="0"/>
        <v>1.7</v>
      </c>
      <c r="C23" s="191">
        <f t="shared" si="1"/>
        <v>0</v>
      </c>
      <c r="D23" s="237">
        <f t="shared" si="2"/>
        <v>1.7</v>
      </c>
      <c r="E23" s="236">
        <f>'Core Indicators'!R23</f>
        <v>2</v>
      </c>
      <c r="F23" s="236">
        <f>'Core Indicators'!Z23</f>
        <v>2</v>
      </c>
      <c r="G23" s="191">
        <f t="shared" si="3"/>
        <v>2</v>
      </c>
      <c r="H23" s="236">
        <f>'Core Indicators'!AH23</f>
        <v>2</v>
      </c>
      <c r="I23" s="236">
        <f>'Core Indicators'!AP23</f>
        <v>1</v>
      </c>
      <c r="J23" s="236">
        <f>'Core Indicators'!BN23</f>
        <v>1</v>
      </c>
      <c r="K23" s="236">
        <f t="shared" si="4"/>
        <v>1</v>
      </c>
      <c r="L23" s="190">
        <f t="shared" si="5"/>
        <v>1.5</v>
      </c>
      <c r="M23" s="237">
        <f t="shared" si="6"/>
        <v>2</v>
      </c>
      <c r="N23" s="238">
        <f>'Core Indicators'!DJ23</f>
        <v>2</v>
      </c>
      <c r="O23" s="238">
        <f>'Core Indicators'!DR23</f>
        <v>2</v>
      </c>
      <c r="P23" s="238">
        <f>'Core Indicators'!DZ23</f>
        <v>2</v>
      </c>
      <c r="Q23" s="238">
        <f>'Core Indicators'!EH23</f>
        <v>2</v>
      </c>
      <c r="R23" s="238">
        <f>'Core Indicators'!EP23</f>
        <v>2</v>
      </c>
      <c r="S23" s="191">
        <f t="shared" si="7"/>
        <v>1.3</v>
      </c>
      <c r="T23" s="191">
        <f t="shared" si="8"/>
        <v>1</v>
      </c>
      <c r="U23" s="236">
        <v>1</v>
      </c>
      <c r="V23" s="236">
        <v>1</v>
      </c>
      <c r="W23" s="236">
        <f>'Core Indicators'!EX23</f>
        <v>1</v>
      </c>
      <c r="X23" s="191">
        <f t="shared" si="9"/>
        <v>1</v>
      </c>
      <c r="Y23" s="236">
        <v>1</v>
      </c>
      <c r="Z23" s="191">
        <f t="shared" si="10"/>
        <v>1.5</v>
      </c>
      <c r="AA23" s="236">
        <f>'Core Indicators'!FF23</f>
        <v>1</v>
      </c>
      <c r="AB23" s="236">
        <f t="shared" si="11"/>
        <v>2</v>
      </c>
      <c r="AC23" s="11">
        <f>'Core Indicators'!GD23</f>
        <v>2</v>
      </c>
      <c r="AD23" s="11">
        <f>'Core Indicators'!GL23</f>
        <v>2</v>
      </c>
      <c r="AE23" s="11">
        <f>'Core Indicators'!GT23</f>
        <v>2</v>
      </c>
      <c r="AF23" s="11">
        <f>'Core Indicators'!HB23</f>
        <v>2</v>
      </c>
      <c r="AG23" s="11">
        <f t="shared" si="12"/>
        <v>2</v>
      </c>
      <c r="AH23" s="11">
        <f>'Core Indicators'!HJ23</f>
        <v>2</v>
      </c>
      <c r="AI23" s="11">
        <f>'Core Indicators'!HR23</f>
        <v>2</v>
      </c>
      <c r="AJ23" s="11">
        <f t="shared" si="13"/>
        <v>2</v>
      </c>
      <c r="AK23" s="11">
        <f>'Core Indicators'!HZ23</f>
        <v>2</v>
      </c>
      <c r="AL23" s="11">
        <f>'Core Indicators'!IH23</f>
        <v>2</v>
      </c>
      <c r="AM23" s="11">
        <f>'Core Indicators'!IP23</f>
        <v>2</v>
      </c>
      <c r="AN23" s="11">
        <f t="shared" si="14"/>
        <v>2</v>
      </c>
    </row>
    <row r="24" spans="1:40" x14ac:dyDescent="0.35">
      <c r="A24" s="236" t="str">
        <f>Lists!C:C</f>
        <v>CMR003</v>
      </c>
      <c r="B24" s="190">
        <f t="shared" si="0"/>
        <v>1.7</v>
      </c>
      <c r="C24" s="191">
        <f t="shared" si="1"/>
        <v>0</v>
      </c>
      <c r="D24" s="237">
        <f t="shared" si="2"/>
        <v>1.7</v>
      </c>
      <c r="E24" s="236">
        <f>'Core Indicators'!R24</f>
        <v>2</v>
      </c>
      <c r="F24" s="236">
        <f>'Core Indicators'!Z24</f>
        <v>2</v>
      </c>
      <c r="G24" s="191">
        <f t="shared" si="3"/>
        <v>2</v>
      </c>
      <c r="H24" s="236">
        <f>'Core Indicators'!AH24</f>
        <v>2</v>
      </c>
      <c r="I24" s="236">
        <f>'Core Indicators'!AP24</f>
        <v>1</v>
      </c>
      <c r="J24" s="236">
        <f>'Core Indicators'!BN24</f>
        <v>1</v>
      </c>
      <c r="K24" s="236">
        <f t="shared" si="4"/>
        <v>1</v>
      </c>
      <c r="L24" s="190">
        <f t="shared" si="5"/>
        <v>1.5</v>
      </c>
      <c r="M24" s="237">
        <f t="shared" si="6"/>
        <v>2</v>
      </c>
      <c r="N24" s="238">
        <f>'Core Indicators'!DJ24</f>
        <v>2</v>
      </c>
      <c r="O24" s="238">
        <f>'Core Indicators'!DR24</f>
        <v>2</v>
      </c>
      <c r="P24" s="238">
        <f>'Core Indicators'!DZ24</f>
        <v>2</v>
      </c>
      <c r="Q24" s="238">
        <f>'Core Indicators'!EH24</f>
        <v>2</v>
      </c>
      <c r="R24" s="238">
        <f>'Core Indicators'!EP24</f>
        <v>2</v>
      </c>
      <c r="S24" s="191">
        <f t="shared" si="7"/>
        <v>1.3</v>
      </c>
      <c r="T24" s="191">
        <f t="shared" si="8"/>
        <v>1</v>
      </c>
      <c r="U24" s="236">
        <v>1</v>
      </c>
      <c r="V24" s="236">
        <v>1</v>
      </c>
      <c r="W24" s="236">
        <f>'Core Indicators'!EX24</f>
        <v>1</v>
      </c>
      <c r="X24" s="191">
        <f t="shared" si="9"/>
        <v>1</v>
      </c>
      <c r="Y24" s="236">
        <v>1</v>
      </c>
      <c r="Z24" s="191">
        <f t="shared" si="10"/>
        <v>1.5</v>
      </c>
      <c r="AA24" s="236">
        <f>'Core Indicators'!FF24</f>
        <v>1</v>
      </c>
      <c r="AB24" s="236">
        <f t="shared" si="11"/>
        <v>2</v>
      </c>
      <c r="AC24" s="11">
        <f>'Core Indicators'!GD24</f>
        <v>2</v>
      </c>
      <c r="AD24" s="11">
        <f>'Core Indicators'!GL24</f>
        <v>2</v>
      </c>
      <c r="AE24" s="11">
        <f>'Core Indicators'!GT24</f>
        <v>2</v>
      </c>
      <c r="AF24" s="11">
        <f>'Core Indicators'!HB24</f>
        <v>2</v>
      </c>
      <c r="AG24" s="11">
        <f t="shared" si="12"/>
        <v>2</v>
      </c>
      <c r="AH24" s="11">
        <f>'Core Indicators'!HJ24</f>
        <v>2</v>
      </c>
      <c r="AI24" s="11">
        <f>'Core Indicators'!HR24</f>
        <v>2</v>
      </c>
      <c r="AJ24" s="11">
        <f t="shared" si="13"/>
        <v>2</v>
      </c>
      <c r="AK24" s="11">
        <f>'Core Indicators'!HZ24</f>
        <v>2</v>
      </c>
      <c r="AL24" s="11">
        <f>'Core Indicators'!IH24</f>
        <v>2</v>
      </c>
      <c r="AM24" s="11">
        <f>'Core Indicators'!IP24</f>
        <v>2</v>
      </c>
      <c r="AN24" s="11">
        <f t="shared" si="14"/>
        <v>2</v>
      </c>
    </row>
    <row r="25" spans="1:40" x14ac:dyDescent="0.35">
      <c r="A25" s="236" t="str">
        <f>Lists!C:C</f>
        <v>CMR004</v>
      </c>
      <c r="B25" s="190">
        <f t="shared" si="0"/>
        <v>1.7</v>
      </c>
      <c r="C25" s="191">
        <f t="shared" si="1"/>
        <v>0</v>
      </c>
      <c r="D25" s="237">
        <f t="shared" si="2"/>
        <v>1.5</v>
      </c>
      <c r="E25" s="236">
        <f>'Core Indicators'!R25</f>
        <v>1</v>
      </c>
      <c r="F25" s="236">
        <f>'Core Indicators'!Z25</f>
        <v>2</v>
      </c>
      <c r="G25" s="191">
        <f t="shared" si="3"/>
        <v>1.5</v>
      </c>
      <c r="H25" s="236">
        <f>'Core Indicators'!AH25</f>
        <v>2</v>
      </c>
      <c r="I25" s="236">
        <f>'Core Indicators'!AP25</f>
        <v>1</v>
      </c>
      <c r="J25" s="236">
        <f>'Core Indicators'!BN25</f>
        <v>1</v>
      </c>
      <c r="K25" s="236">
        <f t="shared" si="4"/>
        <v>1</v>
      </c>
      <c r="L25" s="190">
        <f t="shared" si="5"/>
        <v>1.5</v>
      </c>
      <c r="M25" s="237">
        <f t="shared" si="6"/>
        <v>2</v>
      </c>
      <c r="N25" s="238">
        <f>'Core Indicators'!DJ25</f>
        <v>2</v>
      </c>
      <c r="O25" s="238">
        <f>'Core Indicators'!DR25</f>
        <v>2</v>
      </c>
      <c r="P25" s="238">
        <f>'Core Indicators'!DZ25</f>
        <v>2</v>
      </c>
      <c r="Q25" s="238">
        <f>'Core Indicators'!EH25</f>
        <v>2</v>
      </c>
      <c r="R25" s="238">
        <f>'Core Indicators'!EP25</f>
        <v>2</v>
      </c>
      <c r="S25" s="191">
        <f t="shared" si="7"/>
        <v>1.3</v>
      </c>
      <c r="T25" s="191">
        <f t="shared" si="8"/>
        <v>1</v>
      </c>
      <c r="U25" s="236">
        <v>1</v>
      </c>
      <c r="V25" s="236">
        <v>1</v>
      </c>
      <c r="W25" s="236">
        <f>'Core Indicators'!EX25</f>
        <v>1</v>
      </c>
      <c r="X25" s="191">
        <f t="shared" si="9"/>
        <v>1</v>
      </c>
      <c r="Y25" s="236">
        <v>1</v>
      </c>
      <c r="Z25" s="191">
        <f t="shared" si="10"/>
        <v>1.5</v>
      </c>
      <c r="AA25" s="236">
        <f>'Core Indicators'!FF25</f>
        <v>1</v>
      </c>
      <c r="AB25" s="236">
        <f t="shared" si="11"/>
        <v>2</v>
      </c>
      <c r="AC25" s="11">
        <f>'Core Indicators'!GD25</f>
        <v>2</v>
      </c>
      <c r="AD25" s="11">
        <f>'Core Indicators'!GL25</f>
        <v>2</v>
      </c>
      <c r="AE25" s="11">
        <f>'Core Indicators'!GT25</f>
        <v>2</v>
      </c>
      <c r="AF25" s="11">
        <f>'Core Indicators'!HB25</f>
        <v>2</v>
      </c>
      <c r="AG25" s="11">
        <f t="shared" si="12"/>
        <v>2</v>
      </c>
      <c r="AH25" s="11">
        <f>'Core Indicators'!HJ25</f>
        <v>2</v>
      </c>
      <c r="AI25" s="11">
        <f>'Core Indicators'!HR25</f>
        <v>2</v>
      </c>
      <c r="AJ25" s="11">
        <f t="shared" si="13"/>
        <v>2</v>
      </c>
      <c r="AK25" s="11">
        <f>'Core Indicators'!HZ25</f>
        <v>2</v>
      </c>
      <c r="AL25" s="11">
        <f>'Core Indicators'!IH25</f>
        <v>2</v>
      </c>
      <c r="AM25" s="11">
        <f>'Core Indicators'!IP25</f>
        <v>2</v>
      </c>
      <c r="AN25" s="11">
        <f t="shared" si="14"/>
        <v>2</v>
      </c>
    </row>
    <row r="26" spans="1:40" x14ac:dyDescent="0.35">
      <c r="A26" s="236" t="str">
        <f>Lists!C:C</f>
        <v>COD001</v>
      </c>
      <c r="B26" s="190">
        <f t="shared" si="0"/>
        <v>1.7</v>
      </c>
      <c r="C26" s="191">
        <f t="shared" si="1"/>
        <v>0</v>
      </c>
      <c r="D26" s="237">
        <f t="shared" si="2"/>
        <v>1.5</v>
      </c>
      <c r="E26" s="236">
        <f>'Core Indicators'!R26</f>
        <v>1</v>
      </c>
      <c r="F26" s="236">
        <f>'Core Indicators'!Z26</f>
        <v>2</v>
      </c>
      <c r="G26" s="191">
        <f t="shared" si="3"/>
        <v>1.5</v>
      </c>
      <c r="H26" s="236">
        <f>'Core Indicators'!AH26</f>
        <v>2</v>
      </c>
      <c r="I26" s="236">
        <f>'Core Indicators'!AP26</f>
        <v>1</v>
      </c>
      <c r="J26" s="236">
        <f>'Core Indicators'!BN26</f>
        <v>1</v>
      </c>
      <c r="K26" s="236">
        <f t="shared" si="4"/>
        <v>1</v>
      </c>
      <c r="L26" s="190">
        <f t="shared" si="5"/>
        <v>1.5</v>
      </c>
      <c r="M26" s="237">
        <f t="shared" si="6"/>
        <v>2</v>
      </c>
      <c r="N26" s="238">
        <f>'Core Indicators'!DJ26</f>
        <v>2</v>
      </c>
      <c r="O26" s="238">
        <f>'Core Indicators'!DR26</f>
        <v>2</v>
      </c>
      <c r="P26" s="238">
        <f>'Core Indicators'!DZ26</f>
        <v>2</v>
      </c>
      <c r="Q26" s="238">
        <f>'Core Indicators'!EH26</f>
        <v>2</v>
      </c>
      <c r="R26" s="238">
        <f>'Core Indicators'!EP26</f>
        <v>2</v>
      </c>
      <c r="S26" s="191">
        <f t="shared" si="7"/>
        <v>1.3</v>
      </c>
      <c r="T26" s="191">
        <f t="shared" si="8"/>
        <v>1</v>
      </c>
      <c r="U26" s="236">
        <v>1</v>
      </c>
      <c r="V26" s="236">
        <v>1</v>
      </c>
      <c r="W26" s="236">
        <f>'Core Indicators'!EX26</f>
        <v>1</v>
      </c>
      <c r="X26" s="191">
        <f t="shared" si="9"/>
        <v>1</v>
      </c>
      <c r="Y26" s="236">
        <v>1</v>
      </c>
      <c r="Z26" s="191">
        <f t="shared" si="10"/>
        <v>1.5</v>
      </c>
      <c r="AA26" s="236">
        <f>'Core Indicators'!FF26</f>
        <v>1</v>
      </c>
      <c r="AB26" s="236">
        <f t="shared" si="11"/>
        <v>2</v>
      </c>
      <c r="AC26" s="11">
        <f>'Core Indicators'!GD26</f>
        <v>2</v>
      </c>
      <c r="AD26" s="11">
        <f>'Core Indicators'!GL26</f>
        <v>2</v>
      </c>
      <c r="AE26" s="11">
        <f>'Core Indicators'!GT26</f>
        <v>2</v>
      </c>
      <c r="AF26" s="11">
        <f>'Core Indicators'!HB26</f>
        <v>2</v>
      </c>
      <c r="AG26" s="11">
        <f t="shared" si="12"/>
        <v>2</v>
      </c>
      <c r="AH26" s="11">
        <f>'Core Indicators'!HJ26</f>
        <v>2</v>
      </c>
      <c r="AI26" s="11">
        <f>'Core Indicators'!HR26</f>
        <v>2</v>
      </c>
      <c r="AJ26" s="11">
        <f t="shared" si="13"/>
        <v>2</v>
      </c>
      <c r="AK26" s="11">
        <f>'Core Indicators'!HZ26</f>
        <v>2</v>
      </c>
      <c r="AL26" s="11">
        <f>'Core Indicators'!IH26</f>
        <v>2</v>
      </c>
      <c r="AM26" s="11">
        <f>'Core Indicators'!IP26</f>
        <v>2</v>
      </c>
      <c r="AN26" s="11">
        <f t="shared" si="14"/>
        <v>2</v>
      </c>
    </row>
    <row r="27" spans="1:40" x14ac:dyDescent="0.35">
      <c r="A27" s="236" t="str">
        <f>Lists!C:C</f>
        <v>COG001</v>
      </c>
      <c r="B27" s="190">
        <f t="shared" si="0"/>
        <v>1.8</v>
      </c>
      <c r="C27" s="191">
        <f t="shared" si="1"/>
        <v>0</v>
      </c>
      <c r="D27" s="237">
        <f t="shared" si="2"/>
        <v>1.9</v>
      </c>
      <c r="E27" s="236">
        <f>'Core Indicators'!R27</f>
        <v>2</v>
      </c>
      <c r="F27" s="236">
        <f>'Core Indicators'!Z27</f>
        <v>2</v>
      </c>
      <c r="G27" s="191">
        <f t="shared" si="3"/>
        <v>2</v>
      </c>
      <c r="H27" s="236">
        <f>'Core Indicators'!AH27</f>
        <v>2</v>
      </c>
      <c r="I27" s="236">
        <f>'Core Indicators'!AP27</f>
        <v>2</v>
      </c>
      <c r="J27" s="236">
        <f>'Core Indicators'!BN27</f>
        <v>1</v>
      </c>
      <c r="K27" s="236">
        <f t="shared" si="4"/>
        <v>1.5</v>
      </c>
      <c r="L27" s="190">
        <f t="shared" si="5"/>
        <v>1.8</v>
      </c>
      <c r="M27" s="237">
        <f t="shared" si="6"/>
        <v>2</v>
      </c>
      <c r="N27" s="238">
        <f>'Core Indicators'!DJ27</f>
        <v>2</v>
      </c>
      <c r="O27" s="238">
        <f>'Core Indicators'!DR27</f>
        <v>2</v>
      </c>
      <c r="P27" s="238">
        <f>'Core Indicators'!DZ27</f>
        <v>2</v>
      </c>
      <c r="Q27" s="238">
        <f>'Core Indicators'!EH27</f>
        <v>2</v>
      </c>
      <c r="R27" s="238">
        <f>'Core Indicators'!EP27</f>
        <v>2</v>
      </c>
      <c r="S27" s="191">
        <f t="shared" si="7"/>
        <v>1.3</v>
      </c>
      <c r="T27" s="191">
        <f t="shared" si="8"/>
        <v>1</v>
      </c>
      <c r="U27" s="236">
        <v>1</v>
      </c>
      <c r="V27" s="236">
        <v>1</v>
      </c>
      <c r="W27" s="236">
        <f>'Core Indicators'!EX27</f>
        <v>1</v>
      </c>
      <c r="X27" s="191">
        <f t="shared" si="9"/>
        <v>1</v>
      </c>
      <c r="Y27" s="236">
        <v>1</v>
      </c>
      <c r="Z27" s="191">
        <f t="shared" si="10"/>
        <v>1.5</v>
      </c>
      <c r="AA27" s="236">
        <f>'Core Indicators'!FF27</f>
        <v>1</v>
      </c>
      <c r="AB27" s="236">
        <f t="shared" si="11"/>
        <v>2</v>
      </c>
      <c r="AC27" s="11">
        <f>'Core Indicators'!GD27</f>
        <v>2</v>
      </c>
      <c r="AD27" s="11">
        <f>'Core Indicators'!GL27</f>
        <v>2</v>
      </c>
      <c r="AE27" s="11">
        <f>'Core Indicators'!GT27</f>
        <v>2</v>
      </c>
      <c r="AF27" s="11">
        <f>'Core Indicators'!HB27</f>
        <v>2</v>
      </c>
      <c r="AG27" s="11">
        <f t="shared" si="12"/>
        <v>2</v>
      </c>
      <c r="AH27" s="11">
        <f>'Core Indicators'!HJ27</f>
        <v>2</v>
      </c>
      <c r="AI27" s="11">
        <f>'Core Indicators'!HR27</f>
        <v>2</v>
      </c>
      <c r="AJ27" s="11">
        <f t="shared" si="13"/>
        <v>2</v>
      </c>
      <c r="AK27" s="11">
        <f>'Core Indicators'!HZ27</f>
        <v>2</v>
      </c>
      <c r="AL27" s="11">
        <f>'Core Indicators'!IH27</f>
        <v>2</v>
      </c>
      <c r="AM27" s="11">
        <f>'Core Indicators'!IP27</f>
        <v>2</v>
      </c>
      <c r="AN27" s="11">
        <f t="shared" si="14"/>
        <v>2</v>
      </c>
    </row>
    <row r="28" spans="1:40" x14ac:dyDescent="0.35">
      <c r="A28" s="236" t="str">
        <f>Lists!C:C</f>
        <v>COL001</v>
      </c>
      <c r="B28" s="190">
        <f t="shared" si="0"/>
        <v>1.8</v>
      </c>
      <c r="C28" s="191">
        <f t="shared" si="1"/>
        <v>0</v>
      </c>
      <c r="D28" s="237">
        <f t="shared" si="2"/>
        <v>1.7</v>
      </c>
      <c r="E28" s="236">
        <f>'Core Indicators'!R28</f>
        <v>1</v>
      </c>
      <c r="F28" s="236">
        <f>'Core Indicators'!Z28</f>
        <v>1</v>
      </c>
      <c r="G28" s="191">
        <f t="shared" si="3"/>
        <v>1</v>
      </c>
      <c r="H28" s="236">
        <f>'Core Indicators'!AH28</f>
        <v>2</v>
      </c>
      <c r="I28" s="236">
        <f>'Core Indicators'!AP28</f>
        <v>2</v>
      </c>
      <c r="J28" s="236">
        <f>'Core Indicators'!BN28</f>
        <v>2</v>
      </c>
      <c r="K28" s="236">
        <f t="shared" si="4"/>
        <v>2</v>
      </c>
      <c r="L28" s="190">
        <f t="shared" si="5"/>
        <v>2</v>
      </c>
      <c r="M28" s="237">
        <f t="shared" si="6"/>
        <v>2</v>
      </c>
      <c r="N28" s="238">
        <f>'Core Indicators'!DJ28</f>
        <v>2</v>
      </c>
      <c r="O28" s="238">
        <f>'Core Indicators'!DR28</f>
        <v>2</v>
      </c>
      <c r="P28" s="238">
        <f>'Core Indicators'!DZ28</f>
        <v>2</v>
      </c>
      <c r="Q28" s="238" t="str">
        <f>'Core Indicators'!EH28</f>
        <v>x</v>
      </c>
      <c r="R28" s="238" t="str">
        <f>'Core Indicators'!EP28</f>
        <v>x</v>
      </c>
      <c r="S28" s="191">
        <f t="shared" si="7"/>
        <v>1.6</v>
      </c>
      <c r="T28" s="191">
        <f t="shared" si="8"/>
        <v>1.1666666666666667</v>
      </c>
      <c r="U28" s="236">
        <v>1</v>
      </c>
      <c r="V28" s="236">
        <v>1</v>
      </c>
      <c r="W28" s="236">
        <f>'Core Indicators'!EX28</f>
        <v>2</v>
      </c>
      <c r="X28" s="191">
        <f t="shared" si="9"/>
        <v>1.5</v>
      </c>
      <c r="Y28" s="236">
        <v>1</v>
      </c>
      <c r="Z28" s="191">
        <f t="shared" si="10"/>
        <v>2</v>
      </c>
      <c r="AA28" s="236">
        <f>'Core Indicators'!FF28</f>
        <v>2</v>
      </c>
      <c r="AB28" s="236">
        <f t="shared" si="11"/>
        <v>2</v>
      </c>
      <c r="AC28" s="11">
        <f>'Core Indicators'!GD28</f>
        <v>2</v>
      </c>
      <c r="AD28" s="11">
        <f>'Core Indicators'!GL28</f>
        <v>2</v>
      </c>
      <c r="AE28" s="11">
        <f>'Core Indicators'!GT28</f>
        <v>2</v>
      </c>
      <c r="AF28" s="11">
        <f>'Core Indicators'!HB28</f>
        <v>2</v>
      </c>
      <c r="AG28" s="11">
        <f t="shared" si="12"/>
        <v>2</v>
      </c>
      <c r="AH28" s="11">
        <f>'Core Indicators'!HJ28</f>
        <v>2</v>
      </c>
      <c r="AI28" s="11">
        <f>'Core Indicators'!HR28</f>
        <v>2</v>
      </c>
      <c r="AJ28" s="11">
        <f t="shared" si="13"/>
        <v>2</v>
      </c>
      <c r="AK28" s="11">
        <f>'Core Indicators'!HZ28</f>
        <v>2</v>
      </c>
      <c r="AL28" s="11">
        <f>'Core Indicators'!IH28</f>
        <v>2</v>
      </c>
      <c r="AM28" s="11">
        <f>'Core Indicators'!IP28</f>
        <v>2</v>
      </c>
      <c r="AN28" s="11">
        <f t="shared" si="14"/>
        <v>2</v>
      </c>
    </row>
    <row r="29" spans="1:40" x14ac:dyDescent="0.35">
      <c r="A29" s="236" t="str">
        <f>Lists!C:C</f>
        <v>COL002</v>
      </c>
      <c r="B29" s="190">
        <f t="shared" si="0"/>
        <v>2</v>
      </c>
      <c r="C29" s="191">
        <f t="shared" si="1"/>
        <v>0</v>
      </c>
      <c r="D29" s="237">
        <f t="shared" si="2"/>
        <v>2.2000000000000002</v>
      </c>
      <c r="E29" s="236">
        <f>'Core Indicators'!R29</f>
        <v>2</v>
      </c>
      <c r="F29" s="236">
        <f>'Core Indicators'!Z29</f>
        <v>2</v>
      </c>
      <c r="G29" s="191">
        <f t="shared" si="3"/>
        <v>2</v>
      </c>
      <c r="H29" s="236">
        <f>'Core Indicators'!AH29</f>
        <v>2</v>
      </c>
      <c r="I29" s="236">
        <f>'Core Indicators'!AP29</f>
        <v>2</v>
      </c>
      <c r="J29" s="236">
        <f>'Core Indicators'!BN29</f>
        <v>3</v>
      </c>
      <c r="K29" s="236">
        <f t="shared" si="4"/>
        <v>2.5</v>
      </c>
      <c r="L29" s="190">
        <f t="shared" si="5"/>
        <v>2.2999999999999998</v>
      </c>
      <c r="M29" s="237">
        <f t="shared" si="6"/>
        <v>2</v>
      </c>
      <c r="N29" s="238">
        <f>'Core Indicators'!DJ29</f>
        <v>2</v>
      </c>
      <c r="O29" s="238">
        <f>'Core Indicators'!DR29</f>
        <v>2</v>
      </c>
      <c r="P29" s="238">
        <f>'Core Indicators'!DZ29</f>
        <v>2</v>
      </c>
      <c r="Q29" s="238">
        <f>'Core Indicators'!EH29</f>
        <v>2</v>
      </c>
      <c r="R29" s="238">
        <f>'Core Indicators'!EP29</f>
        <v>2</v>
      </c>
      <c r="S29" s="191">
        <f t="shared" si="7"/>
        <v>1.7</v>
      </c>
      <c r="T29" s="191">
        <f t="shared" si="8"/>
        <v>1.3333333333333333</v>
      </c>
      <c r="U29" s="236">
        <v>1</v>
      </c>
      <c r="V29" s="236">
        <v>1</v>
      </c>
      <c r="W29" s="236">
        <f>'Core Indicators'!EX29</f>
        <v>3</v>
      </c>
      <c r="X29" s="191">
        <f t="shared" si="9"/>
        <v>2</v>
      </c>
      <c r="Y29" s="236">
        <v>1</v>
      </c>
      <c r="Z29" s="191">
        <f t="shared" si="10"/>
        <v>2</v>
      </c>
      <c r="AA29" s="236">
        <f>'Core Indicators'!FF29</f>
        <v>2</v>
      </c>
      <c r="AB29" s="236">
        <f t="shared" si="11"/>
        <v>2</v>
      </c>
      <c r="AC29" s="11">
        <f>'Core Indicators'!GD29</f>
        <v>2</v>
      </c>
      <c r="AD29" s="11">
        <f>'Core Indicators'!GL29</f>
        <v>2</v>
      </c>
      <c r="AE29" s="11">
        <f>'Core Indicators'!GT29</f>
        <v>2</v>
      </c>
      <c r="AF29" s="11">
        <f>'Core Indicators'!HB29</f>
        <v>2</v>
      </c>
      <c r="AG29" s="11">
        <f t="shared" si="12"/>
        <v>2</v>
      </c>
      <c r="AH29" s="11">
        <f>'Core Indicators'!HJ29</f>
        <v>2</v>
      </c>
      <c r="AI29" s="11">
        <f>'Core Indicators'!HR29</f>
        <v>2</v>
      </c>
      <c r="AJ29" s="11">
        <f t="shared" si="13"/>
        <v>2</v>
      </c>
      <c r="AK29" s="11">
        <f>'Core Indicators'!HZ29</f>
        <v>2</v>
      </c>
      <c r="AL29" s="11">
        <f>'Core Indicators'!IH29</f>
        <v>2</v>
      </c>
      <c r="AM29" s="11">
        <f>'Core Indicators'!IP29</f>
        <v>2</v>
      </c>
      <c r="AN29" s="11">
        <f t="shared" si="14"/>
        <v>2</v>
      </c>
    </row>
    <row r="30" spans="1:40" x14ac:dyDescent="0.35">
      <c r="A30" s="236" t="str">
        <f>Lists!C:C</f>
        <v>CRI002</v>
      </c>
      <c r="B30" s="190">
        <f t="shared" si="0"/>
        <v>2.4</v>
      </c>
      <c r="C30" s="191">
        <f t="shared" si="1"/>
        <v>0</v>
      </c>
      <c r="D30" s="237">
        <f t="shared" si="2"/>
        <v>2.2000000000000002</v>
      </c>
      <c r="E30" s="236">
        <f>'Core Indicators'!R30</f>
        <v>2</v>
      </c>
      <c r="F30" s="236">
        <f>'Core Indicators'!Z30</f>
        <v>2</v>
      </c>
      <c r="G30" s="191">
        <f t="shared" si="3"/>
        <v>2</v>
      </c>
      <c r="H30" s="236">
        <f>'Core Indicators'!AH30</f>
        <v>2</v>
      </c>
      <c r="I30" s="236">
        <f>'Core Indicators'!AP30</f>
        <v>2</v>
      </c>
      <c r="J30" s="236">
        <f>'Core Indicators'!BN30</f>
        <v>3</v>
      </c>
      <c r="K30" s="236">
        <f t="shared" si="4"/>
        <v>2.5</v>
      </c>
      <c r="L30" s="190">
        <f t="shared" si="5"/>
        <v>2.2999999999999998</v>
      </c>
      <c r="M30" s="237">
        <f t="shared" si="6"/>
        <v>3</v>
      </c>
      <c r="N30" s="238">
        <f>'Core Indicators'!DJ30</f>
        <v>3</v>
      </c>
      <c r="O30" s="238" t="str">
        <f>'Core Indicators'!DR30</f>
        <v>x</v>
      </c>
      <c r="P30" s="238">
        <f>'Core Indicators'!DZ30</f>
        <v>3</v>
      </c>
      <c r="Q30" s="238" t="str">
        <f>'Core Indicators'!EH30</f>
        <v>x</v>
      </c>
      <c r="R30" s="238" t="str">
        <f>'Core Indicators'!EP30</f>
        <v>x</v>
      </c>
      <c r="S30" s="191">
        <f t="shared" si="7"/>
        <v>1.7</v>
      </c>
      <c r="T30" s="191">
        <f t="shared" si="8"/>
        <v>1.3333333333333333</v>
      </c>
      <c r="U30" s="236">
        <v>1</v>
      </c>
      <c r="V30" s="236">
        <v>1</v>
      </c>
      <c r="W30" s="236">
        <f>'Core Indicators'!EX30</f>
        <v>3</v>
      </c>
      <c r="X30" s="191">
        <f t="shared" si="9"/>
        <v>2</v>
      </c>
      <c r="Y30" s="236">
        <v>1</v>
      </c>
      <c r="Z30" s="191">
        <f t="shared" si="10"/>
        <v>2</v>
      </c>
      <c r="AA30" s="236">
        <f>'Core Indicators'!FF30</f>
        <v>2</v>
      </c>
      <c r="AB30" s="236">
        <f t="shared" si="11"/>
        <v>2</v>
      </c>
      <c r="AC30" s="11">
        <f>'Core Indicators'!GD30</f>
        <v>2</v>
      </c>
      <c r="AD30" s="11">
        <f>'Core Indicators'!GL30</f>
        <v>2</v>
      </c>
      <c r="AE30" s="11">
        <f>'Core Indicators'!GT30</f>
        <v>2</v>
      </c>
      <c r="AF30" s="11">
        <f>'Core Indicators'!HB30</f>
        <v>2</v>
      </c>
      <c r="AG30" s="11">
        <f t="shared" si="12"/>
        <v>2</v>
      </c>
      <c r="AH30" s="11">
        <f>'Core Indicators'!HJ30</f>
        <v>2</v>
      </c>
      <c r="AI30" s="11">
        <f>'Core Indicators'!HR30</f>
        <v>2</v>
      </c>
      <c r="AJ30" s="11">
        <f t="shared" si="13"/>
        <v>2</v>
      </c>
      <c r="AK30" s="11">
        <f>'Core Indicators'!HZ30</f>
        <v>2</v>
      </c>
      <c r="AL30" s="11">
        <f>'Core Indicators'!IH30</f>
        <v>2</v>
      </c>
      <c r="AM30" s="11">
        <f>'Core Indicators'!IP30</f>
        <v>2</v>
      </c>
      <c r="AN30" s="11">
        <f t="shared" si="14"/>
        <v>2</v>
      </c>
    </row>
    <row r="31" spans="1:40" x14ac:dyDescent="0.35">
      <c r="A31" s="236" t="str">
        <f>Lists!C:C</f>
        <v>CZE002</v>
      </c>
      <c r="B31" s="190">
        <f t="shared" si="0"/>
        <v>1.2</v>
      </c>
      <c r="C31" s="191">
        <f t="shared" si="1"/>
        <v>0</v>
      </c>
      <c r="D31" s="237">
        <f t="shared" si="2"/>
        <v>1.5</v>
      </c>
      <c r="E31" s="236">
        <f>'Core Indicators'!R31</f>
        <v>1</v>
      </c>
      <c r="F31" s="236">
        <f>'Core Indicators'!Z31</f>
        <v>2</v>
      </c>
      <c r="G31" s="191">
        <f t="shared" si="3"/>
        <v>1.5</v>
      </c>
      <c r="H31" s="236">
        <f>'Core Indicators'!AH31</f>
        <v>2</v>
      </c>
      <c r="I31" s="236">
        <f>'Core Indicators'!AP31</f>
        <v>1</v>
      </c>
      <c r="J31" s="236">
        <f>'Core Indicators'!BN31</f>
        <v>1</v>
      </c>
      <c r="K31" s="236">
        <f t="shared" si="4"/>
        <v>1</v>
      </c>
      <c r="L31" s="190">
        <f t="shared" si="5"/>
        <v>1.5</v>
      </c>
      <c r="M31" s="237">
        <f t="shared" si="6"/>
        <v>1</v>
      </c>
      <c r="N31" s="238">
        <f>'Core Indicators'!DJ31</f>
        <v>1</v>
      </c>
      <c r="O31" s="238">
        <f>'Core Indicators'!DR31</f>
        <v>1</v>
      </c>
      <c r="P31" s="238">
        <f>'Core Indicators'!DZ31</f>
        <v>1</v>
      </c>
      <c r="Q31" s="238">
        <f>'Core Indicators'!EH31</f>
        <v>1</v>
      </c>
      <c r="R31" s="238">
        <f>'Core Indicators'!EP31</f>
        <v>1</v>
      </c>
      <c r="S31" s="191">
        <f t="shared" si="7"/>
        <v>1.3</v>
      </c>
      <c r="T31" s="191">
        <f t="shared" si="8"/>
        <v>1</v>
      </c>
      <c r="U31" s="236">
        <v>1</v>
      </c>
      <c r="V31" s="236">
        <v>1</v>
      </c>
      <c r="W31" s="236">
        <f>'Core Indicators'!EX31</f>
        <v>1</v>
      </c>
      <c r="X31" s="191">
        <f t="shared" si="9"/>
        <v>1</v>
      </c>
      <c r="Y31" s="236">
        <v>1</v>
      </c>
      <c r="Z31" s="191">
        <f t="shared" si="10"/>
        <v>1.5</v>
      </c>
      <c r="AA31" s="236">
        <f>'Core Indicators'!FF31</f>
        <v>1</v>
      </c>
      <c r="AB31" s="236">
        <f t="shared" si="11"/>
        <v>2</v>
      </c>
      <c r="AC31" s="11">
        <f>'Core Indicators'!GD31</f>
        <v>2</v>
      </c>
      <c r="AD31" s="11">
        <f>'Core Indicators'!GL31</f>
        <v>2</v>
      </c>
      <c r="AE31" s="11">
        <f>'Core Indicators'!GT31</f>
        <v>2</v>
      </c>
      <c r="AF31" s="11">
        <f>'Core Indicators'!HB31</f>
        <v>2</v>
      </c>
      <c r="AG31" s="11">
        <f t="shared" si="12"/>
        <v>2</v>
      </c>
      <c r="AH31" s="11">
        <f>'Core Indicators'!HJ31</f>
        <v>2</v>
      </c>
      <c r="AI31" s="11">
        <f>'Core Indicators'!HR31</f>
        <v>2</v>
      </c>
      <c r="AJ31" s="11">
        <f t="shared" si="13"/>
        <v>2</v>
      </c>
      <c r="AK31" s="11">
        <f>'Core Indicators'!HZ31</f>
        <v>2</v>
      </c>
      <c r="AL31" s="11">
        <f>'Core Indicators'!IH31</f>
        <v>2</v>
      </c>
      <c r="AM31" s="11">
        <f>'Core Indicators'!IP31</f>
        <v>2</v>
      </c>
      <c r="AN31" s="11">
        <f t="shared" si="14"/>
        <v>2</v>
      </c>
    </row>
    <row r="32" spans="1:40" x14ac:dyDescent="0.35">
      <c r="A32" s="236" t="str">
        <f>Lists!C:C</f>
        <v>DJI001</v>
      </c>
      <c r="B32" s="190">
        <f t="shared" si="0"/>
        <v>1.9</v>
      </c>
      <c r="C32" s="191">
        <f t="shared" si="1"/>
        <v>0</v>
      </c>
      <c r="D32" s="237">
        <f t="shared" si="2"/>
        <v>2</v>
      </c>
      <c r="E32" s="236">
        <f>'Core Indicators'!R32</f>
        <v>2</v>
      </c>
      <c r="F32" s="236">
        <f>'Core Indicators'!Z32</f>
        <v>2</v>
      </c>
      <c r="G32" s="191">
        <f t="shared" si="3"/>
        <v>2</v>
      </c>
      <c r="H32" s="236">
        <f>'Core Indicators'!AH32</f>
        <v>2</v>
      </c>
      <c r="I32" s="236">
        <f>'Core Indicators'!AP32</f>
        <v>2</v>
      </c>
      <c r="J32" s="236">
        <f>'Core Indicators'!BN32</f>
        <v>2</v>
      </c>
      <c r="K32" s="236">
        <f t="shared" si="4"/>
        <v>2</v>
      </c>
      <c r="L32" s="190">
        <f t="shared" si="5"/>
        <v>2</v>
      </c>
      <c r="M32" s="237">
        <f t="shared" si="6"/>
        <v>2</v>
      </c>
      <c r="N32" s="238">
        <f>'Core Indicators'!DJ32</f>
        <v>2</v>
      </c>
      <c r="O32" s="238">
        <f>'Core Indicators'!DR32</f>
        <v>2</v>
      </c>
      <c r="P32" s="238">
        <f>'Core Indicators'!DZ32</f>
        <v>2</v>
      </c>
      <c r="Q32" s="238">
        <f>'Core Indicators'!EH32</f>
        <v>2</v>
      </c>
      <c r="R32" s="238">
        <f>'Core Indicators'!EP32</f>
        <v>2</v>
      </c>
      <c r="S32" s="191">
        <f t="shared" si="7"/>
        <v>1.6</v>
      </c>
      <c r="T32" s="191">
        <f t="shared" si="8"/>
        <v>1.1666666666666667</v>
      </c>
      <c r="U32" s="236">
        <v>1</v>
      </c>
      <c r="V32" s="236">
        <v>1</v>
      </c>
      <c r="W32" s="236">
        <f>'Core Indicators'!EX32</f>
        <v>2</v>
      </c>
      <c r="X32" s="191">
        <f t="shared" si="9"/>
        <v>1.5</v>
      </c>
      <c r="Y32" s="236">
        <v>1</v>
      </c>
      <c r="Z32" s="191">
        <f t="shared" si="10"/>
        <v>2</v>
      </c>
      <c r="AA32" s="236">
        <f>'Core Indicators'!FF32</f>
        <v>2</v>
      </c>
      <c r="AB32" s="236">
        <f t="shared" si="11"/>
        <v>2</v>
      </c>
      <c r="AC32" s="11">
        <f>'Core Indicators'!GD32</f>
        <v>2</v>
      </c>
      <c r="AD32" s="11">
        <f>'Core Indicators'!GL32</f>
        <v>2</v>
      </c>
      <c r="AE32" s="11">
        <f>'Core Indicators'!GT32</f>
        <v>2</v>
      </c>
      <c r="AF32" s="11">
        <f>'Core Indicators'!HB32</f>
        <v>2</v>
      </c>
      <c r="AG32" s="11">
        <f t="shared" si="12"/>
        <v>2</v>
      </c>
      <c r="AH32" s="11">
        <f>'Core Indicators'!HJ32</f>
        <v>2</v>
      </c>
      <c r="AI32" s="11">
        <f>'Core Indicators'!HR32</f>
        <v>2</v>
      </c>
      <c r="AJ32" s="11">
        <f t="shared" si="13"/>
        <v>2</v>
      </c>
      <c r="AK32" s="11">
        <f>'Core Indicators'!HZ32</f>
        <v>2</v>
      </c>
      <c r="AL32" s="11">
        <f>'Core Indicators'!IH32</f>
        <v>2</v>
      </c>
      <c r="AM32" s="11">
        <f>'Core Indicators'!IP32</f>
        <v>2</v>
      </c>
      <c r="AN32" s="11">
        <f t="shared" si="14"/>
        <v>2</v>
      </c>
    </row>
    <row r="33" spans="1:40" x14ac:dyDescent="0.35">
      <c r="A33" s="236" t="str">
        <f>Lists!C:C</f>
        <v>DJI002</v>
      </c>
      <c r="B33" s="190">
        <f t="shared" si="0"/>
        <v>1.8</v>
      </c>
      <c r="C33" s="191">
        <f t="shared" si="1"/>
        <v>0</v>
      </c>
      <c r="D33" s="237">
        <f t="shared" si="2"/>
        <v>1.8</v>
      </c>
      <c r="E33" s="236">
        <f>'Core Indicators'!R33</f>
        <v>1</v>
      </c>
      <c r="F33" s="236">
        <f>'Core Indicators'!Z33</f>
        <v>2</v>
      </c>
      <c r="G33" s="191">
        <f t="shared" si="3"/>
        <v>1.5</v>
      </c>
      <c r="H33" s="236">
        <f>'Core Indicators'!AH33</f>
        <v>2</v>
      </c>
      <c r="I33" s="236">
        <f>'Core Indicators'!AP33</f>
        <v>2</v>
      </c>
      <c r="J33" s="236">
        <f>'Core Indicators'!BN33</f>
        <v>2</v>
      </c>
      <c r="K33" s="236">
        <f t="shared" si="4"/>
        <v>2</v>
      </c>
      <c r="L33" s="190">
        <f t="shared" si="5"/>
        <v>2</v>
      </c>
      <c r="M33" s="237">
        <f t="shared" si="6"/>
        <v>2</v>
      </c>
      <c r="N33" s="238">
        <f>'Core Indicators'!DJ33</f>
        <v>2</v>
      </c>
      <c r="O33" s="238">
        <f>'Core Indicators'!DR33</f>
        <v>2</v>
      </c>
      <c r="P33" s="238">
        <f>'Core Indicators'!DZ33</f>
        <v>2</v>
      </c>
      <c r="Q33" s="238" t="str">
        <f>'Core Indicators'!EH33</f>
        <v>x</v>
      </c>
      <c r="R33" s="238" t="str">
        <f>'Core Indicators'!EP33</f>
        <v>x</v>
      </c>
      <c r="S33" s="191">
        <f t="shared" si="7"/>
        <v>1.6</v>
      </c>
      <c r="T33" s="191">
        <f t="shared" si="8"/>
        <v>1.1666666666666667</v>
      </c>
      <c r="U33" s="236">
        <v>1</v>
      </c>
      <c r="V33" s="236">
        <v>1</v>
      </c>
      <c r="W33" s="236">
        <f>'Core Indicators'!EX33</f>
        <v>2</v>
      </c>
      <c r="X33" s="191">
        <f t="shared" si="9"/>
        <v>1.5</v>
      </c>
      <c r="Y33" s="236">
        <v>1</v>
      </c>
      <c r="Z33" s="191">
        <f t="shared" si="10"/>
        <v>2</v>
      </c>
      <c r="AA33" s="236">
        <f>'Core Indicators'!FF33</f>
        <v>2</v>
      </c>
      <c r="AB33" s="236">
        <f t="shared" si="11"/>
        <v>2</v>
      </c>
      <c r="AC33" s="11">
        <f>'Core Indicators'!GD33</f>
        <v>2</v>
      </c>
      <c r="AD33" s="11">
        <f>'Core Indicators'!GL33</f>
        <v>2</v>
      </c>
      <c r="AE33" s="11">
        <f>'Core Indicators'!GT33</f>
        <v>2</v>
      </c>
      <c r="AF33" s="11">
        <f>'Core Indicators'!HB33</f>
        <v>2</v>
      </c>
      <c r="AG33" s="11">
        <f t="shared" si="12"/>
        <v>2</v>
      </c>
      <c r="AH33" s="11">
        <f>'Core Indicators'!HJ33</f>
        <v>2</v>
      </c>
      <c r="AI33" s="11">
        <f>'Core Indicators'!HR33</f>
        <v>2</v>
      </c>
      <c r="AJ33" s="11">
        <f t="shared" si="13"/>
        <v>2</v>
      </c>
      <c r="AK33" s="11">
        <f>'Core Indicators'!HZ33</f>
        <v>2</v>
      </c>
      <c r="AL33" s="11">
        <f>'Core Indicators'!IH33</f>
        <v>2</v>
      </c>
      <c r="AM33" s="11">
        <f>'Core Indicators'!IP33</f>
        <v>2</v>
      </c>
      <c r="AN33" s="11">
        <f t="shared" si="14"/>
        <v>2</v>
      </c>
    </row>
    <row r="34" spans="1:40" x14ac:dyDescent="0.35">
      <c r="A34" s="236" t="str">
        <f>Lists!C:C</f>
        <v>DJI003</v>
      </c>
      <c r="B34" s="190">
        <f t="shared" si="0"/>
        <v>1.9</v>
      </c>
      <c r="C34" s="191">
        <f t="shared" si="1"/>
        <v>0</v>
      </c>
      <c r="D34" s="237">
        <f t="shared" si="2"/>
        <v>2</v>
      </c>
      <c r="E34" s="236">
        <f>'Core Indicators'!R34</f>
        <v>2</v>
      </c>
      <c r="F34" s="236">
        <f>'Core Indicators'!Z34</f>
        <v>2</v>
      </c>
      <c r="G34" s="191">
        <f t="shared" si="3"/>
        <v>2</v>
      </c>
      <c r="H34" s="236">
        <f>'Core Indicators'!AH34</f>
        <v>2</v>
      </c>
      <c r="I34" s="236">
        <f>'Core Indicators'!AP34</f>
        <v>2</v>
      </c>
      <c r="J34" s="236">
        <f>'Core Indicators'!BN34</f>
        <v>2</v>
      </c>
      <c r="K34" s="236">
        <f t="shared" si="4"/>
        <v>2</v>
      </c>
      <c r="L34" s="190">
        <f t="shared" si="5"/>
        <v>2</v>
      </c>
      <c r="M34" s="237">
        <f t="shared" si="6"/>
        <v>2</v>
      </c>
      <c r="N34" s="238">
        <f>'Core Indicators'!DJ34</f>
        <v>2</v>
      </c>
      <c r="O34" s="238">
        <f>'Core Indicators'!DR34</f>
        <v>2</v>
      </c>
      <c r="P34" s="238">
        <f>'Core Indicators'!DZ34</f>
        <v>2</v>
      </c>
      <c r="Q34" s="238">
        <f>'Core Indicators'!EH34</f>
        <v>2</v>
      </c>
      <c r="R34" s="238">
        <f>'Core Indicators'!EP34</f>
        <v>2</v>
      </c>
      <c r="S34" s="191">
        <f t="shared" si="7"/>
        <v>1.6</v>
      </c>
      <c r="T34" s="191">
        <f t="shared" si="8"/>
        <v>1.1666666666666667</v>
      </c>
      <c r="U34" s="236">
        <v>1</v>
      </c>
      <c r="V34" s="236">
        <v>1</v>
      </c>
      <c r="W34" s="236">
        <f>'Core Indicators'!EX34</f>
        <v>2</v>
      </c>
      <c r="X34" s="191">
        <f t="shared" si="9"/>
        <v>1.5</v>
      </c>
      <c r="Y34" s="236">
        <v>1</v>
      </c>
      <c r="Z34" s="191">
        <f t="shared" si="10"/>
        <v>2</v>
      </c>
      <c r="AA34" s="236">
        <f>'Core Indicators'!FF34</f>
        <v>2</v>
      </c>
      <c r="AB34" s="236">
        <f t="shared" si="11"/>
        <v>2</v>
      </c>
      <c r="AC34" s="11">
        <f>'Core Indicators'!GD34</f>
        <v>2</v>
      </c>
      <c r="AD34" s="11">
        <f>'Core Indicators'!GL34</f>
        <v>2</v>
      </c>
      <c r="AE34" s="11">
        <f>'Core Indicators'!GT34</f>
        <v>2</v>
      </c>
      <c r="AF34" s="11">
        <f>'Core Indicators'!HB34</f>
        <v>2</v>
      </c>
      <c r="AG34" s="11">
        <f t="shared" si="12"/>
        <v>2</v>
      </c>
      <c r="AH34" s="11">
        <f>'Core Indicators'!HJ34</f>
        <v>2</v>
      </c>
      <c r="AI34" s="11">
        <f>'Core Indicators'!HR34</f>
        <v>2</v>
      </c>
      <c r="AJ34" s="11">
        <f t="shared" si="13"/>
        <v>2</v>
      </c>
      <c r="AK34" s="11">
        <f>'Core Indicators'!HZ34</f>
        <v>2</v>
      </c>
      <c r="AL34" s="11">
        <f>'Core Indicators'!IH34</f>
        <v>2</v>
      </c>
      <c r="AM34" s="11">
        <f>'Core Indicators'!IP34</f>
        <v>2</v>
      </c>
      <c r="AN34" s="11">
        <f t="shared" si="14"/>
        <v>2</v>
      </c>
    </row>
    <row r="35" spans="1:40" x14ac:dyDescent="0.35">
      <c r="A35" s="236" t="str">
        <f>Lists!C:C</f>
        <v>DOM002</v>
      </c>
      <c r="B35" s="190">
        <f t="shared" ref="B35:B66" si="15">IF(OR(M35="x",D35="x"),"x",ROUND((5-GEOMEAN(((5-D35)/5*4+1),((5-M35)/5*4+1),((5-M35)/5*4+1)))/4*3.5+S35*0.3,1))</f>
        <v>1.9</v>
      </c>
      <c r="C35" s="191">
        <f t="shared" ref="C35:C66" si="16">COUNTIF(E35:F35,"x")+COUNTIF(H35:I35,"x")+COUNTIF(J35:J35,"x")+COUNTIF(M35,"x")+COUNTIF(U35:W35,"x")+COUNTIF(Y35:AB35,"x")</f>
        <v>2</v>
      </c>
      <c r="D35" s="237">
        <f t="shared" ref="D35:D66" si="17">IF(OR(L35="x",G35="x"),"x",ROUND((5-GEOMEAN(((5-L35)/5*4+1),((5-L35)/5*4+1),((5-G35)/5*4+1)))/4*5,1))</f>
        <v>2</v>
      </c>
      <c r="E35" s="236">
        <f>'Core Indicators'!R35</f>
        <v>2</v>
      </c>
      <c r="F35" s="236">
        <f>'Core Indicators'!Z35</f>
        <v>2</v>
      </c>
      <c r="G35" s="191">
        <f t="shared" ref="G35:G66" si="18">IF(AND(F35="x",E35="x"),"x",IF(OR(F35="x",E35="x"),AVERAGE(E35,F35),ROUND((10-GEOMEAN(((10-E35)/10*9+1),((10-F35)/10*9+1)))/9*10,1)))</f>
        <v>2</v>
      </c>
      <c r="H35" s="236">
        <f>'Core Indicators'!AH35</f>
        <v>2</v>
      </c>
      <c r="I35" s="236">
        <f>'Core Indicators'!AP35</f>
        <v>2</v>
      </c>
      <c r="J35" s="236" t="str">
        <f>'Core Indicators'!BN35</f>
        <v>x</v>
      </c>
      <c r="K35" s="236">
        <f t="shared" ref="K35:K66" si="19">IF(AND(J35="x",I35="x"),"x",IF(OR(J35="x",I35="x"),AVERAGE(I35,J35),ROUND((10-GEOMEAN(((10-I35)/10*9+1),((10-J35)/10*9+1)))/9*10,1)))</f>
        <v>2</v>
      </c>
      <c r="L35" s="190">
        <f t="shared" ref="L35:L66" si="20">IF(AND(H35="x",K35="x"),"x",IF(OR(H35="x",K35="x"),AVERAGE(H35,K35),ROUND((10-GEOMEAN(((10-H35)/10*9+1),((10-K35)/10*9+1)))/9*10,1)))</f>
        <v>2</v>
      </c>
      <c r="M35" s="237">
        <f t="shared" ref="M35:M66" si="21">IF(N35="x","x",AVERAGE(N35:R35))</f>
        <v>2</v>
      </c>
      <c r="N35" s="238">
        <f>'Core Indicators'!DJ35</f>
        <v>2</v>
      </c>
      <c r="O35" s="238">
        <f>'Core Indicators'!DR35</f>
        <v>2</v>
      </c>
      <c r="P35" s="238">
        <f>'Core Indicators'!DZ35</f>
        <v>2</v>
      </c>
      <c r="Q35" s="238" t="str">
        <f>'Core Indicators'!EH35</f>
        <v>x</v>
      </c>
      <c r="R35" s="238" t="str">
        <f>'Core Indicators'!EP35</f>
        <v>x</v>
      </c>
      <c r="S35" s="191">
        <f t="shared" ref="S35:S66" si="22">IF(OR(Z35="x",T35="x"),T35,ROUND((10-GEOMEAN(((10-T35)/10*9+1),((10-Z35)/10*9+1)))/9*10,1))</f>
        <v>1.5</v>
      </c>
      <c r="T35" s="191">
        <f t="shared" ref="T35:T66" si="23">AVERAGE(U35,X35,Y35)</f>
        <v>1</v>
      </c>
      <c r="U35" s="236">
        <v>1</v>
      </c>
      <c r="V35" s="236">
        <v>1</v>
      </c>
      <c r="W35" s="236" t="str">
        <f>'Core Indicators'!EX35</f>
        <v>x</v>
      </c>
      <c r="X35" s="191">
        <f t="shared" ref="X35:X66" si="24">AVERAGE(V35:W35)</f>
        <v>1</v>
      </c>
      <c r="Y35" s="236">
        <v>1</v>
      </c>
      <c r="Z35" s="191">
        <f t="shared" ref="Z35:Z66" si="25">IF(AND(AA35="x",AB35="x"),"x",AVERAGE(AA35:AB35))</f>
        <v>2</v>
      </c>
      <c r="AA35" s="236">
        <f>'Core Indicators'!FF35</f>
        <v>2</v>
      </c>
      <c r="AB35" s="236">
        <f t="shared" ref="AB35:AB66" si="26">IF(AND(AJ35="x",AN35="x",AG35="x"),"x",(AVERAGE(AJ35,AN35,AG35)))</f>
        <v>2</v>
      </c>
      <c r="AC35" s="11">
        <f>'Core Indicators'!GD35</f>
        <v>2</v>
      </c>
      <c r="AD35" s="11">
        <f>'Core Indicators'!GL35</f>
        <v>2</v>
      </c>
      <c r="AE35" s="11">
        <f>'Core Indicators'!GT35</f>
        <v>2</v>
      </c>
      <c r="AF35" s="11">
        <f>'Core Indicators'!HB35</f>
        <v>2</v>
      </c>
      <c r="AG35" s="11">
        <f t="shared" ref="AG35:AG66" si="27">IF(AND(AC35="x",AD35="x",AE35="x",AF35="x"),"x",AVERAGE(AC35:AF35))</f>
        <v>2</v>
      </c>
      <c r="AH35" s="11">
        <f>'Core Indicators'!HJ35</f>
        <v>2</v>
      </c>
      <c r="AI35" s="11">
        <f>'Core Indicators'!HR35</f>
        <v>2</v>
      </c>
      <c r="AJ35" s="11">
        <f t="shared" ref="AJ35:AJ66" si="28">IF(AND(AH35="x",AI35="x"),"x",AVERAGE(AH35:AI35))</f>
        <v>2</v>
      </c>
      <c r="AK35" s="11">
        <f>'Core Indicators'!HZ35</f>
        <v>2</v>
      </c>
      <c r="AL35" s="11">
        <f>'Core Indicators'!IH35</f>
        <v>2</v>
      </c>
      <c r="AM35" s="11">
        <f>'Core Indicators'!IP35</f>
        <v>2</v>
      </c>
      <c r="AN35" s="11">
        <f t="shared" ref="AN35:AN66" si="29">IF(AND(AK35="x",AL35="x",AM35="x"),"x",AVERAGE(AK35:AM35))</f>
        <v>2</v>
      </c>
    </row>
    <row r="36" spans="1:40" x14ac:dyDescent="0.35">
      <c r="A36" s="236" t="str">
        <f>Lists!C:C</f>
        <v>DZA002</v>
      </c>
      <c r="B36" s="190">
        <f t="shared" si="15"/>
        <v>2.4</v>
      </c>
      <c r="C36" s="191">
        <f t="shared" si="16"/>
        <v>0</v>
      </c>
      <c r="D36" s="237">
        <f t="shared" si="17"/>
        <v>2.7</v>
      </c>
      <c r="E36" s="236">
        <f>'Core Indicators'!R36</f>
        <v>2</v>
      </c>
      <c r="F36" s="236">
        <f>'Core Indicators'!Z36</f>
        <v>2</v>
      </c>
      <c r="G36" s="191">
        <f t="shared" si="18"/>
        <v>2</v>
      </c>
      <c r="H36" s="236">
        <f>'Core Indicators'!AH36</f>
        <v>3</v>
      </c>
      <c r="I36" s="236">
        <f>'Core Indicators'!AP36</f>
        <v>3</v>
      </c>
      <c r="J36" s="236">
        <f>'Core Indicators'!BN36</f>
        <v>3</v>
      </c>
      <c r="K36" s="236">
        <f t="shared" si="19"/>
        <v>3</v>
      </c>
      <c r="L36" s="190">
        <f t="shared" si="20"/>
        <v>3</v>
      </c>
      <c r="M36" s="237">
        <f t="shared" si="21"/>
        <v>2.6</v>
      </c>
      <c r="N36" s="238">
        <f>'Core Indicators'!DJ36</f>
        <v>2</v>
      </c>
      <c r="O36" s="238">
        <f>'Core Indicators'!DR36</f>
        <v>2</v>
      </c>
      <c r="P36" s="238">
        <f>'Core Indicators'!DZ36</f>
        <v>3</v>
      </c>
      <c r="Q36" s="238">
        <f>'Core Indicators'!EH36</f>
        <v>3</v>
      </c>
      <c r="R36" s="238">
        <f>'Core Indicators'!EP36</f>
        <v>3</v>
      </c>
      <c r="S36" s="191">
        <f t="shared" si="22"/>
        <v>1.7</v>
      </c>
      <c r="T36" s="191">
        <f t="shared" si="23"/>
        <v>1.3333333333333333</v>
      </c>
      <c r="U36" s="236">
        <v>1</v>
      </c>
      <c r="V36" s="236">
        <v>1</v>
      </c>
      <c r="W36" s="236">
        <f>'Core Indicators'!EX36</f>
        <v>3</v>
      </c>
      <c r="X36" s="191">
        <f t="shared" si="24"/>
        <v>2</v>
      </c>
      <c r="Y36" s="236">
        <v>1</v>
      </c>
      <c r="Z36" s="191">
        <f t="shared" si="25"/>
        <v>2</v>
      </c>
      <c r="AA36" s="236">
        <f>'Core Indicators'!FF36</f>
        <v>2</v>
      </c>
      <c r="AB36" s="236">
        <f t="shared" si="26"/>
        <v>2</v>
      </c>
      <c r="AC36" s="11">
        <f>'Core Indicators'!GD36</f>
        <v>2</v>
      </c>
      <c r="AD36" s="11">
        <f>'Core Indicators'!GL36</f>
        <v>2</v>
      </c>
      <c r="AE36" s="11">
        <f>'Core Indicators'!GT36</f>
        <v>2</v>
      </c>
      <c r="AF36" s="11">
        <f>'Core Indicators'!HB36</f>
        <v>2</v>
      </c>
      <c r="AG36" s="11">
        <f t="shared" si="27"/>
        <v>2</v>
      </c>
      <c r="AH36" s="11">
        <f>'Core Indicators'!HJ36</f>
        <v>2</v>
      </c>
      <c r="AI36" s="11">
        <f>'Core Indicators'!HR36</f>
        <v>2</v>
      </c>
      <c r="AJ36" s="11">
        <f t="shared" si="28"/>
        <v>2</v>
      </c>
      <c r="AK36" s="11">
        <f>'Core Indicators'!HZ36</f>
        <v>2</v>
      </c>
      <c r="AL36" s="11">
        <f>'Core Indicators'!IH36</f>
        <v>2</v>
      </c>
      <c r="AM36" s="11">
        <f>'Core Indicators'!IP36</f>
        <v>2</v>
      </c>
      <c r="AN36" s="11">
        <f t="shared" si="29"/>
        <v>2</v>
      </c>
    </row>
    <row r="37" spans="1:40" x14ac:dyDescent="0.35">
      <c r="A37" s="236" t="str">
        <f>Lists!C:C</f>
        <v>DZA003</v>
      </c>
      <c r="B37" s="190">
        <f t="shared" si="15"/>
        <v>2.7</v>
      </c>
      <c r="C37" s="191">
        <f t="shared" si="16"/>
        <v>0</v>
      </c>
      <c r="D37" s="237">
        <f t="shared" si="17"/>
        <v>3</v>
      </c>
      <c r="E37" s="236">
        <f>'Core Indicators'!R37</f>
        <v>3</v>
      </c>
      <c r="F37" s="236">
        <f>'Core Indicators'!Z37</f>
        <v>3</v>
      </c>
      <c r="G37" s="191">
        <f t="shared" si="18"/>
        <v>3</v>
      </c>
      <c r="H37" s="236">
        <f>'Core Indicators'!AH37</f>
        <v>3</v>
      </c>
      <c r="I37" s="236">
        <f>'Core Indicators'!AP37</f>
        <v>3</v>
      </c>
      <c r="J37" s="236">
        <f>'Core Indicators'!BN37</f>
        <v>3</v>
      </c>
      <c r="K37" s="236">
        <f t="shared" si="19"/>
        <v>3</v>
      </c>
      <c r="L37" s="190">
        <f t="shared" si="20"/>
        <v>3</v>
      </c>
      <c r="M37" s="237">
        <f t="shared" si="21"/>
        <v>3</v>
      </c>
      <c r="N37" s="238">
        <f>'Core Indicators'!DJ37</f>
        <v>3</v>
      </c>
      <c r="O37" s="238">
        <f>'Core Indicators'!DR37</f>
        <v>3</v>
      </c>
      <c r="P37" s="238">
        <f>'Core Indicators'!DZ37</f>
        <v>3</v>
      </c>
      <c r="Q37" s="238">
        <f>'Core Indicators'!EH37</f>
        <v>3</v>
      </c>
      <c r="R37" s="238">
        <f>'Core Indicators'!EP37</f>
        <v>3</v>
      </c>
      <c r="S37" s="191">
        <f t="shared" si="22"/>
        <v>1.9</v>
      </c>
      <c r="T37" s="191">
        <f t="shared" si="23"/>
        <v>1.3333333333333333</v>
      </c>
      <c r="U37" s="236">
        <v>1</v>
      </c>
      <c r="V37" s="236">
        <v>1</v>
      </c>
      <c r="W37" s="236">
        <f>'Core Indicators'!EX37</f>
        <v>3</v>
      </c>
      <c r="X37" s="191">
        <f t="shared" si="24"/>
        <v>2</v>
      </c>
      <c r="Y37" s="236">
        <v>1</v>
      </c>
      <c r="Z37" s="191">
        <f t="shared" si="25"/>
        <v>2.5</v>
      </c>
      <c r="AA37" s="236">
        <f>'Core Indicators'!FF37</f>
        <v>3</v>
      </c>
      <c r="AB37" s="236">
        <f t="shared" si="26"/>
        <v>2</v>
      </c>
      <c r="AC37" s="11">
        <f>'Core Indicators'!GD37</f>
        <v>2</v>
      </c>
      <c r="AD37" s="11">
        <f>'Core Indicators'!GL37</f>
        <v>2</v>
      </c>
      <c r="AE37" s="11">
        <f>'Core Indicators'!GT37</f>
        <v>2</v>
      </c>
      <c r="AF37" s="11">
        <f>'Core Indicators'!HB37</f>
        <v>2</v>
      </c>
      <c r="AG37" s="11">
        <f t="shared" si="27"/>
        <v>2</v>
      </c>
      <c r="AH37" s="11">
        <f>'Core Indicators'!HJ37</f>
        <v>2</v>
      </c>
      <c r="AI37" s="11">
        <f>'Core Indicators'!HR37</f>
        <v>2</v>
      </c>
      <c r="AJ37" s="11">
        <f t="shared" si="28"/>
        <v>2</v>
      </c>
      <c r="AK37" s="11">
        <f>'Core Indicators'!HZ37</f>
        <v>2</v>
      </c>
      <c r="AL37" s="11">
        <f>'Core Indicators'!IH37</f>
        <v>2</v>
      </c>
      <c r="AM37" s="11">
        <f>'Core Indicators'!IP37</f>
        <v>2</v>
      </c>
      <c r="AN37" s="11">
        <f t="shared" si="29"/>
        <v>2</v>
      </c>
    </row>
    <row r="38" spans="1:40" x14ac:dyDescent="0.35">
      <c r="A38" s="236" t="str">
        <f>Lists!C:C</f>
        <v>DZA004</v>
      </c>
      <c r="B38" s="190">
        <f t="shared" si="15"/>
        <v>2.5</v>
      </c>
      <c r="C38" s="191">
        <f t="shared" si="16"/>
        <v>0</v>
      </c>
      <c r="D38" s="237">
        <f t="shared" si="17"/>
        <v>2.7</v>
      </c>
      <c r="E38" s="236">
        <f>'Core Indicators'!R38</f>
        <v>2</v>
      </c>
      <c r="F38" s="236">
        <f>'Core Indicators'!Z38</f>
        <v>2</v>
      </c>
      <c r="G38" s="191">
        <f t="shared" si="18"/>
        <v>2</v>
      </c>
      <c r="H38" s="236">
        <f>'Core Indicators'!AH38</f>
        <v>3</v>
      </c>
      <c r="I38" s="236">
        <f>'Core Indicators'!AP38</f>
        <v>3</v>
      </c>
      <c r="J38" s="236">
        <f>'Core Indicators'!BN38</f>
        <v>3</v>
      </c>
      <c r="K38" s="236">
        <f t="shared" si="19"/>
        <v>3</v>
      </c>
      <c r="L38" s="190">
        <f t="shared" si="20"/>
        <v>3</v>
      </c>
      <c r="M38" s="237">
        <f t="shared" si="21"/>
        <v>3</v>
      </c>
      <c r="N38" s="238">
        <f>'Core Indicators'!DJ38</f>
        <v>3</v>
      </c>
      <c r="O38" s="238">
        <f>'Core Indicators'!DR38</f>
        <v>3</v>
      </c>
      <c r="P38" s="238">
        <f>'Core Indicators'!DZ38</f>
        <v>3</v>
      </c>
      <c r="Q38" s="238">
        <f>'Core Indicators'!EH38</f>
        <v>3</v>
      </c>
      <c r="R38" s="238">
        <f>'Core Indicators'!EP38</f>
        <v>3</v>
      </c>
      <c r="S38" s="191">
        <f t="shared" si="22"/>
        <v>1.7</v>
      </c>
      <c r="T38" s="191">
        <f t="shared" si="23"/>
        <v>1.3333333333333333</v>
      </c>
      <c r="U38" s="236">
        <v>1</v>
      </c>
      <c r="V38" s="236">
        <v>1</v>
      </c>
      <c r="W38" s="236">
        <f>'Core Indicators'!EX38</f>
        <v>3</v>
      </c>
      <c r="X38" s="191">
        <f t="shared" si="24"/>
        <v>2</v>
      </c>
      <c r="Y38" s="236">
        <v>1</v>
      </c>
      <c r="Z38" s="191">
        <f t="shared" si="25"/>
        <v>2</v>
      </c>
      <c r="AA38" s="236">
        <f>'Core Indicators'!FF38</f>
        <v>2</v>
      </c>
      <c r="AB38" s="236">
        <f t="shared" si="26"/>
        <v>2</v>
      </c>
      <c r="AC38" s="11">
        <f>'Core Indicators'!GD38</f>
        <v>2</v>
      </c>
      <c r="AD38" s="11">
        <f>'Core Indicators'!GL38</f>
        <v>2</v>
      </c>
      <c r="AE38" s="11">
        <f>'Core Indicators'!GT38</f>
        <v>2</v>
      </c>
      <c r="AF38" s="11">
        <f>'Core Indicators'!HB38</f>
        <v>2</v>
      </c>
      <c r="AG38" s="11">
        <f t="shared" si="27"/>
        <v>2</v>
      </c>
      <c r="AH38" s="11">
        <f>'Core Indicators'!HJ38</f>
        <v>2</v>
      </c>
      <c r="AI38" s="11">
        <f>'Core Indicators'!HR38</f>
        <v>2</v>
      </c>
      <c r="AJ38" s="11">
        <f t="shared" si="28"/>
        <v>2</v>
      </c>
      <c r="AK38" s="11">
        <f>'Core Indicators'!HZ38</f>
        <v>2</v>
      </c>
      <c r="AL38" s="11">
        <f>'Core Indicators'!IH38</f>
        <v>2</v>
      </c>
      <c r="AM38" s="11">
        <f>'Core Indicators'!IP38</f>
        <v>2</v>
      </c>
      <c r="AN38" s="11">
        <f t="shared" si="29"/>
        <v>2</v>
      </c>
    </row>
    <row r="39" spans="1:40" x14ac:dyDescent="0.35">
      <c r="A39" s="236" t="str">
        <f>Lists!C:C</f>
        <v>ECU002</v>
      </c>
      <c r="B39" s="190">
        <f t="shared" si="15"/>
        <v>1.9</v>
      </c>
      <c r="C39" s="191">
        <f t="shared" si="16"/>
        <v>0</v>
      </c>
      <c r="D39" s="237">
        <f t="shared" si="17"/>
        <v>2</v>
      </c>
      <c r="E39" s="236">
        <f>'Core Indicators'!R39</f>
        <v>2</v>
      </c>
      <c r="F39" s="236">
        <f>'Core Indicators'!Z39</f>
        <v>2</v>
      </c>
      <c r="G39" s="191">
        <f t="shared" si="18"/>
        <v>2</v>
      </c>
      <c r="H39" s="236">
        <f>'Core Indicators'!AH39</f>
        <v>2</v>
      </c>
      <c r="I39" s="236">
        <f>'Core Indicators'!AP39</f>
        <v>2</v>
      </c>
      <c r="J39" s="236">
        <f>'Core Indicators'!BN39</f>
        <v>2</v>
      </c>
      <c r="K39" s="236">
        <f t="shared" si="19"/>
        <v>2</v>
      </c>
      <c r="L39" s="190">
        <f t="shared" si="20"/>
        <v>2</v>
      </c>
      <c r="M39" s="237">
        <f t="shared" si="21"/>
        <v>2</v>
      </c>
      <c r="N39" s="238">
        <f>'Core Indicators'!DJ39</f>
        <v>2</v>
      </c>
      <c r="O39" s="238">
        <f>'Core Indicators'!DR39</f>
        <v>2</v>
      </c>
      <c r="P39" s="238">
        <f>'Core Indicators'!DZ39</f>
        <v>2</v>
      </c>
      <c r="Q39" s="238" t="str">
        <f>'Core Indicators'!EH39</f>
        <v>x</v>
      </c>
      <c r="R39" s="238" t="str">
        <f>'Core Indicators'!EP39</f>
        <v>x</v>
      </c>
      <c r="S39" s="191">
        <f t="shared" si="22"/>
        <v>1.6</v>
      </c>
      <c r="T39" s="191">
        <f t="shared" si="23"/>
        <v>1.1666666666666667</v>
      </c>
      <c r="U39" s="236">
        <v>1</v>
      </c>
      <c r="V39" s="236">
        <v>1</v>
      </c>
      <c r="W39" s="236">
        <f>'Core Indicators'!EX39</f>
        <v>2</v>
      </c>
      <c r="X39" s="191">
        <f t="shared" si="24"/>
        <v>1.5</v>
      </c>
      <c r="Y39" s="236">
        <v>1</v>
      </c>
      <c r="Z39" s="191">
        <f t="shared" si="25"/>
        <v>2</v>
      </c>
      <c r="AA39" s="236">
        <f>'Core Indicators'!FF39</f>
        <v>2</v>
      </c>
      <c r="AB39" s="236">
        <f t="shared" si="26"/>
        <v>2</v>
      </c>
      <c r="AC39" s="11">
        <f>'Core Indicators'!GD39</f>
        <v>2</v>
      </c>
      <c r="AD39" s="11">
        <f>'Core Indicators'!GL39</f>
        <v>2</v>
      </c>
      <c r="AE39" s="11">
        <f>'Core Indicators'!GT39</f>
        <v>2</v>
      </c>
      <c r="AF39" s="11">
        <f>'Core Indicators'!HB39</f>
        <v>2</v>
      </c>
      <c r="AG39" s="11">
        <f t="shared" si="27"/>
        <v>2</v>
      </c>
      <c r="AH39" s="11">
        <f>'Core Indicators'!HJ39</f>
        <v>2</v>
      </c>
      <c r="AI39" s="11">
        <f>'Core Indicators'!HR39</f>
        <v>2</v>
      </c>
      <c r="AJ39" s="11">
        <f t="shared" si="28"/>
        <v>2</v>
      </c>
      <c r="AK39" s="11">
        <f>'Core Indicators'!HZ39</f>
        <v>2</v>
      </c>
      <c r="AL39" s="11">
        <f>'Core Indicators'!IH39</f>
        <v>2</v>
      </c>
      <c r="AM39" s="11">
        <f>'Core Indicators'!IP39</f>
        <v>2</v>
      </c>
      <c r="AN39" s="11">
        <f t="shared" si="29"/>
        <v>2</v>
      </c>
    </row>
    <row r="40" spans="1:40" x14ac:dyDescent="0.35">
      <c r="A40" s="236" t="str">
        <f>Lists!C:C</f>
        <v>EGY004</v>
      </c>
      <c r="B40" s="190">
        <f t="shared" si="15"/>
        <v>1.8</v>
      </c>
      <c r="C40" s="191">
        <f t="shared" si="16"/>
        <v>0</v>
      </c>
      <c r="D40" s="237">
        <f t="shared" si="17"/>
        <v>2.2999999999999998</v>
      </c>
      <c r="E40" s="236">
        <f>'Core Indicators'!R40</f>
        <v>1</v>
      </c>
      <c r="F40" s="236">
        <f>'Core Indicators'!Z40</f>
        <v>2</v>
      </c>
      <c r="G40" s="191">
        <f t="shared" si="18"/>
        <v>1.5</v>
      </c>
      <c r="H40" s="236">
        <f>'Core Indicators'!AH40</f>
        <v>3</v>
      </c>
      <c r="I40" s="236">
        <f>'Core Indicators'!AP40</f>
        <v>1</v>
      </c>
      <c r="J40" s="236">
        <f>'Core Indicators'!BN40</f>
        <v>3</v>
      </c>
      <c r="K40" s="236">
        <f t="shared" si="19"/>
        <v>2.1</v>
      </c>
      <c r="L40" s="190">
        <f t="shared" si="20"/>
        <v>2.6</v>
      </c>
      <c r="M40" s="237">
        <f t="shared" si="21"/>
        <v>1.8</v>
      </c>
      <c r="N40" s="238">
        <f>'Core Indicators'!DJ40</f>
        <v>1</v>
      </c>
      <c r="O40" s="238">
        <f>'Core Indicators'!DR40</f>
        <v>1</v>
      </c>
      <c r="P40" s="238">
        <f>'Core Indicators'!DZ40</f>
        <v>1</v>
      </c>
      <c r="Q40" s="238">
        <f>'Core Indicators'!EH40</f>
        <v>3</v>
      </c>
      <c r="R40" s="238">
        <f>'Core Indicators'!EP40</f>
        <v>3</v>
      </c>
      <c r="S40" s="191">
        <f t="shared" si="22"/>
        <v>1.4</v>
      </c>
      <c r="T40" s="191">
        <f t="shared" si="23"/>
        <v>1.3333333333333333</v>
      </c>
      <c r="U40" s="236">
        <v>1</v>
      </c>
      <c r="V40" s="236">
        <v>1</v>
      </c>
      <c r="W40" s="236">
        <f>'Core Indicators'!EX40</f>
        <v>3</v>
      </c>
      <c r="X40" s="191">
        <f t="shared" si="24"/>
        <v>2</v>
      </c>
      <c r="Y40" s="236">
        <v>1</v>
      </c>
      <c r="Z40" s="191">
        <f t="shared" si="25"/>
        <v>1.5</v>
      </c>
      <c r="AA40" s="236">
        <f>'Core Indicators'!FF40</f>
        <v>1</v>
      </c>
      <c r="AB40" s="236">
        <f t="shared" si="26"/>
        <v>2</v>
      </c>
      <c r="AC40" s="11">
        <f>'Core Indicators'!GD40</f>
        <v>2</v>
      </c>
      <c r="AD40" s="11">
        <f>'Core Indicators'!GL40</f>
        <v>2</v>
      </c>
      <c r="AE40" s="11">
        <f>'Core Indicators'!GT40</f>
        <v>2</v>
      </c>
      <c r="AF40" s="11">
        <f>'Core Indicators'!HB40</f>
        <v>2</v>
      </c>
      <c r="AG40" s="11">
        <f t="shared" si="27"/>
        <v>2</v>
      </c>
      <c r="AH40" s="11">
        <f>'Core Indicators'!HJ40</f>
        <v>2</v>
      </c>
      <c r="AI40" s="11">
        <f>'Core Indicators'!HR40</f>
        <v>2</v>
      </c>
      <c r="AJ40" s="11">
        <f t="shared" si="28"/>
        <v>2</v>
      </c>
      <c r="AK40" s="11">
        <f>'Core Indicators'!HZ40</f>
        <v>2</v>
      </c>
      <c r="AL40" s="11">
        <f>'Core Indicators'!IH40</f>
        <v>2</v>
      </c>
      <c r="AM40" s="11">
        <f>'Core Indicators'!IP40</f>
        <v>2</v>
      </c>
      <c r="AN40" s="11">
        <f t="shared" si="29"/>
        <v>2</v>
      </c>
    </row>
    <row r="41" spans="1:40" x14ac:dyDescent="0.35">
      <c r="A41" s="236" t="str">
        <f>Lists!C:C</f>
        <v>ERI001</v>
      </c>
      <c r="B41" s="190">
        <f t="shared" si="15"/>
        <v>2.2999999999999998</v>
      </c>
      <c r="C41" s="191">
        <f t="shared" si="16"/>
        <v>0</v>
      </c>
      <c r="D41" s="237">
        <f t="shared" si="17"/>
        <v>2.8</v>
      </c>
      <c r="E41" s="236">
        <f>'Core Indicators'!R41</f>
        <v>2</v>
      </c>
      <c r="F41" s="236">
        <f>'Core Indicators'!Z41</f>
        <v>3</v>
      </c>
      <c r="G41" s="191">
        <f t="shared" si="18"/>
        <v>2.5</v>
      </c>
      <c r="H41" s="236">
        <f>'Core Indicators'!AH41</f>
        <v>3</v>
      </c>
      <c r="I41" s="236">
        <f>'Core Indicators'!AP41</f>
        <v>3</v>
      </c>
      <c r="J41" s="236">
        <f>'Core Indicators'!BN41</f>
        <v>3</v>
      </c>
      <c r="K41" s="236">
        <f t="shared" si="19"/>
        <v>3</v>
      </c>
      <c r="L41" s="190">
        <f t="shared" si="20"/>
        <v>3</v>
      </c>
      <c r="M41" s="237">
        <f t="shared" si="21"/>
        <v>2.3333333333333335</v>
      </c>
      <c r="N41" s="238">
        <f>'Core Indicators'!DJ41</f>
        <v>2</v>
      </c>
      <c r="O41" s="238">
        <f>'Core Indicators'!DR41</f>
        <v>2</v>
      </c>
      <c r="P41" s="238">
        <f>'Core Indicators'!DZ41</f>
        <v>3</v>
      </c>
      <c r="Q41" s="238" t="str">
        <f>'Core Indicators'!EH41</f>
        <v>x</v>
      </c>
      <c r="R41" s="238" t="str">
        <f>'Core Indicators'!EP41</f>
        <v>x</v>
      </c>
      <c r="S41" s="191">
        <f t="shared" si="22"/>
        <v>1.7</v>
      </c>
      <c r="T41" s="191">
        <f t="shared" si="23"/>
        <v>1.3333333333333333</v>
      </c>
      <c r="U41" s="236">
        <v>1</v>
      </c>
      <c r="V41" s="236">
        <v>1</v>
      </c>
      <c r="W41" s="236">
        <f>'Core Indicators'!EX41</f>
        <v>3</v>
      </c>
      <c r="X41" s="191">
        <f t="shared" si="24"/>
        <v>2</v>
      </c>
      <c r="Y41" s="236">
        <v>1</v>
      </c>
      <c r="Z41" s="191">
        <f t="shared" si="25"/>
        <v>2</v>
      </c>
      <c r="AA41" s="236">
        <f>'Core Indicators'!FF41</f>
        <v>2</v>
      </c>
      <c r="AB41" s="236">
        <f t="shared" si="26"/>
        <v>2</v>
      </c>
      <c r="AC41" s="11">
        <f>'Core Indicators'!GD41</f>
        <v>2</v>
      </c>
      <c r="AD41" s="11">
        <f>'Core Indicators'!GL41</f>
        <v>2</v>
      </c>
      <c r="AE41" s="11">
        <f>'Core Indicators'!GT41</f>
        <v>2</v>
      </c>
      <c r="AF41" s="11">
        <f>'Core Indicators'!HB41</f>
        <v>2</v>
      </c>
      <c r="AG41" s="11">
        <f t="shared" si="27"/>
        <v>2</v>
      </c>
      <c r="AH41" s="11">
        <f>'Core Indicators'!HJ41</f>
        <v>2</v>
      </c>
      <c r="AI41" s="11">
        <f>'Core Indicators'!HR41</f>
        <v>2</v>
      </c>
      <c r="AJ41" s="11">
        <f t="shared" si="28"/>
        <v>2</v>
      </c>
      <c r="AK41" s="11">
        <f>'Core Indicators'!HZ41</f>
        <v>2</v>
      </c>
      <c r="AL41" s="11">
        <f>'Core Indicators'!IH41</f>
        <v>2</v>
      </c>
      <c r="AM41" s="11">
        <f>'Core Indicators'!IP41</f>
        <v>2</v>
      </c>
      <c r="AN41" s="11">
        <f t="shared" si="29"/>
        <v>2</v>
      </c>
    </row>
    <row r="42" spans="1:40" x14ac:dyDescent="0.35">
      <c r="A42" s="236" t="str">
        <f>Lists!C:C</f>
        <v>ESP002</v>
      </c>
      <c r="B42" s="190">
        <f t="shared" si="15"/>
        <v>1.8</v>
      </c>
      <c r="C42" s="191">
        <f t="shared" si="16"/>
        <v>0</v>
      </c>
      <c r="D42" s="237">
        <f t="shared" si="17"/>
        <v>2.2999999999999998</v>
      </c>
      <c r="E42" s="236">
        <f>'Core Indicators'!R42</f>
        <v>1</v>
      </c>
      <c r="F42" s="236">
        <f>'Core Indicators'!Z42</f>
        <v>2</v>
      </c>
      <c r="G42" s="191">
        <f t="shared" si="18"/>
        <v>1.5</v>
      </c>
      <c r="H42" s="236">
        <f>'Core Indicators'!AH42</f>
        <v>3</v>
      </c>
      <c r="I42" s="236">
        <f>'Core Indicators'!AP42</f>
        <v>1</v>
      </c>
      <c r="J42" s="236">
        <f>'Core Indicators'!BN42</f>
        <v>3</v>
      </c>
      <c r="K42" s="236">
        <f t="shared" si="19"/>
        <v>2.1</v>
      </c>
      <c r="L42" s="190">
        <f t="shared" si="20"/>
        <v>2.6</v>
      </c>
      <c r="M42" s="237">
        <f t="shared" si="21"/>
        <v>1.8</v>
      </c>
      <c r="N42" s="238">
        <f>'Core Indicators'!DJ42</f>
        <v>1</v>
      </c>
      <c r="O42" s="238">
        <f>'Core Indicators'!DR42</f>
        <v>1</v>
      </c>
      <c r="P42" s="238">
        <f>'Core Indicators'!DZ42</f>
        <v>1</v>
      </c>
      <c r="Q42" s="238">
        <f>'Core Indicators'!EH42</f>
        <v>3</v>
      </c>
      <c r="R42" s="238">
        <f>'Core Indicators'!EP42</f>
        <v>3</v>
      </c>
      <c r="S42" s="191">
        <f t="shared" si="22"/>
        <v>1.4</v>
      </c>
      <c r="T42" s="191">
        <f t="shared" si="23"/>
        <v>1.3333333333333333</v>
      </c>
      <c r="U42" s="236">
        <v>1</v>
      </c>
      <c r="V42" s="236">
        <v>1</v>
      </c>
      <c r="W42" s="236">
        <f>'Core Indicators'!EX42</f>
        <v>3</v>
      </c>
      <c r="X42" s="191">
        <f t="shared" si="24"/>
        <v>2</v>
      </c>
      <c r="Y42" s="236">
        <v>1</v>
      </c>
      <c r="Z42" s="191">
        <f t="shared" si="25"/>
        <v>1.5</v>
      </c>
      <c r="AA42" s="236">
        <f>'Core Indicators'!FF42</f>
        <v>1</v>
      </c>
      <c r="AB42" s="236">
        <f t="shared" si="26"/>
        <v>2</v>
      </c>
      <c r="AC42" s="11">
        <f>'Core Indicators'!GD42</f>
        <v>2</v>
      </c>
      <c r="AD42" s="11">
        <f>'Core Indicators'!GL42</f>
        <v>2</v>
      </c>
      <c r="AE42" s="11">
        <f>'Core Indicators'!GT42</f>
        <v>2</v>
      </c>
      <c r="AF42" s="11">
        <f>'Core Indicators'!HB42</f>
        <v>2</v>
      </c>
      <c r="AG42" s="11">
        <f t="shared" si="27"/>
        <v>2</v>
      </c>
      <c r="AH42" s="11">
        <f>'Core Indicators'!HJ42</f>
        <v>2</v>
      </c>
      <c r="AI42" s="11">
        <f>'Core Indicators'!HR42</f>
        <v>2</v>
      </c>
      <c r="AJ42" s="11">
        <f t="shared" si="28"/>
        <v>2</v>
      </c>
      <c r="AK42" s="11">
        <f>'Core Indicators'!HZ42</f>
        <v>2</v>
      </c>
      <c r="AL42" s="11">
        <f>'Core Indicators'!IH42</f>
        <v>2</v>
      </c>
      <c r="AM42" s="11">
        <f>'Core Indicators'!IP42</f>
        <v>2</v>
      </c>
      <c r="AN42" s="11">
        <f t="shared" si="29"/>
        <v>2</v>
      </c>
    </row>
    <row r="43" spans="1:40" x14ac:dyDescent="0.35">
      <c r="A43" s="236" t="str">
        <f>Lists!C:C</f>
        <v>EST002</v>
      </c>
      <c r="B43" s="190">
        <f t="shared" si="15"/>
        <v>1.2</v>
      </c>
      <c r="C43" s="191">
        <f t="shared" si="16"/>
        <v>0</v>
      </c>
      <c r="D43" s="237">
        <f t="shared" si="17"/>
        <v>1.5</v>
      </c>
      <c r="E43" s="236">
        <f>'Core Indicators'!R43</f>
        <v>1</v>
      </c>
      <c r="F43" s="236">
        <f>'Core Indicators'!Z43</f>
        <v>2</v>
      </c>
      <c r="G43" s="191">
        <f t="shared" si="18"/>
        <v>1.5</v>
      </c>
      <c r="H43" s="236">
        <f>'Core Indicators'!AH43</f>
        <v>2</v>
      </c>
      <c r="I43" s="236">
        <f>'Core Indicators'!AP43</f>
        <v>1</v>
      </c>
      <c r="J43" s="236">
        <f>'Core Indicators'!BN43</f>
        <v>1</v>
      </c>
      <c r="K43" s="236">
        <f t="shared" si="19"/>
        <v>1</v>
      </c>
      <c r="L43" s="190">
        <f t="shared" si="20"/>
        <v>1.5</v>
      </c>
      <c r="M43" s="237">
        <f t="shared" si="21"/>
        <v>1</v>
      </c>
      <c r="N43" s="238">
        <f>'Core Indicators'!DJ43</f>
        <v>1</v>
      </c>
      <c r="O43" s="238">
        <f>'Core Indicators'!DR43</f>
        <v>1</v>
      </c>
      <c r="P43" s="238">
        <f>'Core Indicators'!DZ43</f>
        <v>1</v>
      </c>
      <c r="Q43" s="238">
        <f>'Core Indicators'!EH43</f>
        <v>1</v>
      </c>
      <c r="R43" s="238">
        <f>'Core Indicators'!EP43</f>
        <v>1</v>
      </c>
      <c r="S43" s="191">
        <f t="shared" si="22"/>
        <v>1.3</v>
      </c>
      <c r="T43" s="191">
        <f t="shared" si="23"/>
        <v>1</v>
      </c>
      <c r="U43" s="236">
        <v>1</v>
      </c>
      <c r="V43" s="236">
        <v>1</v>
      </c>
      <c r="W43" s="236">
        <f>'Core Indicators'!EX43</f>
        <v>1</v>
      </c>
      <c r="X43" s="191">
        <f t="shared" si="24"/>
        <v>1</v>
      </c>
      <c r="Y43" s="236">
        <v>1</v>
      </c>
      <c r="Z43" s="191">
        <f t="shared" si="25"/>
        <v>1.5</v>
      </c>
      <c r="AA43" s="236">
        <f>'Core Indicators'!FF43</f>
        <v>1</v>
      </c>
      <c r="AB43" s="236">
        <f t="shared" si="26"/>
        <v>2</v>
      </c>
      <c r="AC43" s="11">
        <f>'Core Indicators'!GD43</f>
        <v>2</v>
      </c>
      <c r="AD43" s="11">
        <f>'Core Indicators'!GL43</f>
        <v>2</v>
      </c>
      <c r="AE43" s="11">
        <f>'Core Indicators'!GT43</f>
        <v>2</v>
      </c>
      <c r="AF43" s="11">
        <f>'Core Indicators'!HB43</f>
        <v>2</v>
      </c>
      <c r="AG43" s="11">
        <f t="shared" si="27"/>
        <v>2</v>
      </c>
      <c r="AH43" s="11">
        <f>'Core Indicators'!HJ43</f>
        <v>2</v>
      </c>
      <c r="AI43" s="11">
        <f>'Core Indicators'!HR43</f>
        <v>2</v>
      </c>
      <c r="AJ43" s="11">
        <f t="shared" si="28"/>
        <v>2</v>
      </c>
      <c r="AK43" s="11">
        <f>'Core Indicators'!HZ43</f>
        <v>2</v>
      </c>
      <c r="AL43" s="11">
        <f>'Core Indicators'!IH43</f>
        <v>2</v>
      </c>
      <c r="AM43" s="11">
        <f>'Core Indicators'!IP43</f>
        <v>2</v>
      </c>
      <c r="AN43" s="11">
        <f t="shared" si="29"/>
        <v>2</v>
      </c>
    </row>
    <row r="44" spans="1:40" x14ac:dyDescent="0.35">
      <c r="A44" s="236" t="str">
        <f>Lists!C:C</f>
        <v>ETH001</v>
      </c>
      <c r="B44" s="190">
        <f t="shared" si="15"/>
        <v>2</v>
      </c>
      <c r="C44" s="191">
        <f t="shared" si="16"/>
        <v>0</v>
      </c>
      <c r="D44" s="237">
        <f t="shared" si="17"/>
        <v>2.4</v>
      </c>
      <c r="E44" s="236">
        <f>'Core Indicators'!R44</f>
        <v>3</v>
      </c>
      <c r="F44" s="236">
        <f>'Core Indicators'!Z44</f>
        <v>2</v>
      </c>
      <c r="G44" s="191">
        <f t="shared" si="18"/>
        <v>2.5</v>
      </c>
      <c r="H44" s="236">
        <f>'Core Indicators'!AH44</f>
        <v>2</v>
      </c>
      <c r="I44" s="236">
        <f>'Core Indicators'!AP44</f>
        <v>3</v>
      </c>
      <c r="J44" s="236">
        <f>'Core Indicators'!BN44</f>
        <v>2</v>
      </c>
      <c r="K44" s="236">
        <f t="shared" si="19"/>
        <v>2.5</v>
      </c>
      <c r="L44" s="190">
        <f t="shared" si="20"/>
        <v>2.2999999999999998</v>
      </c>
      <c r="M44" s="237">
        <f t="shared" si="21"/>
        <v>2</v>
      </c>
      <c r="N44" s="238">
        <f>'Core Indicators'!DJ44</f>
        <v>1</v>
      </c>
      <c r="O44" s="238">
        <f>'Core Indicators'!DR44</f>
        <v>1</v>
      </c>
      <c r="P44" s="238">
        <f>'Core Indicators'!DZ44</f>
        <v>2</v>
      </c>
      <c r="Q44" s="238">
        <f>'Core Indicators'!EH44</f>
        <v>3</v>
      </c>
      <c r="R44" s="238">
        <f>'Core Indicators'!EP44</f>
        <v>3</v>
      </c>
      <c r="S44" s="191">
        <f t="shared" si="22"/>
        <v>1.6</v>
      </c>
      <c r="T44" s="191">
        <f t="shared" si="23"/>
        <v>1.1666666666666667</v>
      </c>
      <c r="U44" s="236">
        <v>1</v>
      </c>
      <c r="V44" s="236">
        <v>1</v>
      </c>
      <c r="W44" s="236">
        <f>'Core Indicators'!EX44</f>
        <v>2</v>
      </c>
      <c r="X44" s="191">
        <f t="shared" si="24"/>
        <v>1.5</v>
      </c>
      <c r="Y44" s="236">
        <v>1</v>
      </c>
      <c r="Z44" s="191">
        <f t="shared" si="25"/>
        <v>2</v>
      </c>
      <c r="AA44" s="236">
        <f>'Core Indicators'!FF44</f>
        <v>2</v>
      </c>
      <c r="AB44" s="236">
        <f t="shared" si="26"/>
        <v>2</v>
      </c>
      <c r="AC44" s="11">
        <f>'Core Indicators'!GD44</f>
        <v>2</v>
      </c>
      <c r="AD44" s="11">
        <f>'Core Indicators'!GL44</f>
        <v>2</v>
      </c>
      <c r="AE44" s="11">
        <f>'Core Indicators'!GT44</f>
        <v>2</v>
      </c>
      <c r="AF44" s="11">
        <f>'Core Indicators'!HB44</f>
        <v>2</v>
      </c>
      <c r="AG44" s="11">
        <f t="shared" si="27"/>
        <v>2</v>
      </c>
      <c r="AH44" s="11">
        <f>'Core Indicators'!HJ44</f>
        <v>2</v>
      </c>
      <c r="AI44" s="11">
        <f>'Core Indicators'!HR44</f>
        <v>2</v>
      </c>
      <c r="AJ44" s="11">
        <f t="shared" si="28"/>
        <v>2</v>
      </c>
      <c r="AK44" s="11">
        <f>'Core Indicators'!HZ44</f>
        <v>2</v>
      </c>
      <c r="AL44" s="11">
        <f>'Core Indicators'!IH44</f>
        <v>2</v>
      </c>
      <c r="AM44" s="11">
        <f>'Core Indicators'!IP44</f>
        <v>2</v>
      </c>
      <c r="AN44" s="11">
        <f t="shared" si="29"/>
        <v>2</v>
      </c>
    </row>
    <row r="45" spans="1:40" x14ac:dyDescent="0.35">
      <c r="A45" s="236" t="str">
        <f>Lists!C:C</f>
        <v>ETH003</v>
      </c>
      <c r="B45" s="190">
        <f t="shared" si="15"/>
        <v>2.2000000000000002</v>
      </c>
      <c r="C45" s="191">
        <f t="shared" si="16"/>
        <v>1</v>
      </c>
      <c r="D45" s="237">
        <f t="shared" si="17"/>
        <v>2.5</v>
      </c>
      <c r="E45" s="236">
        <f>'Core Indicators'!R45</f>
        <v>3</v>
      </c>
      <c r="F45" s="236">
        <f>'Core Indicators'!Z45</f>
        <v>2</v>
      </c>
      <c r="G45" s="191">
        <f t="shared" si="18"/>
        <v>2.5</v>
      </c>
      <c r="H45" s="236">
        <f>'Core Indicators'!AH45</f>
        <v>2</v>
      </c>
      <c r="I45" s="236">
        <f>'Core Indicators'!AP45</f>
        <v>3</v>
      </c>
      <c r="J45" s="236" t="str">
        <f>'Core Indicators'!BN45</f>
        <v>x</v>
      </c>
      <c r="K45" s="236">
        <f t="shared" si="19"/>
        <v>3</v>
      </c>
      <c r="L45" s="190">
        <f t="shared" si="20"/>
        <v>2.5</v>
      </c>
      <c r="M45" s="237">
        <f t="shared" si="21"/>
        <v>2.4</v>
      </c>
      <c r="N45" s="238">
        <f>'Core Indicators'!DJ45</f>
        <v>2</v>
      </c>
      <c r="O45" s="238">
        <f>'Core Indicators'!DR45</f>
        <v>2</v>
      </c>
      <c r="P45" s="238">
        <f>'Core Indicators'!DZ45</f>
        <v>2</v>
      </c>
      <c r="Q45" s="238">
        <f>'Core Indicators'!EH45</f>
        <v>3</v>
      </c>
      <c r="R45" s="238">
        <f>'Core Indicators'!EP45</f>
        <v>3</v>
      </c>
      <c r="S45" s="191">
        <f t="shared" si="22"/>
        <v>1.6</v>
      </c>
      <c r="T45" s="191">
        <f t="shared" si="23"/>
        <v>1.1666666666666667</v>
      </c>
      <c r="U45" s="236">
        <v>1</v>
      </c>
      <c r="V45" s="236">
        <v>1</v>
      </c>
      <c r="W45" s="236">
        <f>'Core Indicators'!EX45</f>
        <v>2</v>
      </c>
      <c r="X45" s="191">
        <f t="shared" si="24"/>
        <v>1.5</v>
      </c>
      <c r="Y45" s="236">
        <v>1</v>
      </c>
      <c r="Z45" s="191">
        <f t="shared" si="25"/>
        <v>2</v>
      </c>
      <c r="AA45" s="236">
        <f>'Core Indicators'!FF45</f>
        <v>2</v>
      </c>
      <c r="AB45" s="236">
        <f t="shared" si="26"/>
        <v>2</v>
      </c>
      <c r="AC45" s="11">
        <f>'Core Indicators'!GD45</f>
        <v>2</v>
      </c>
      <c r="AD45" s="11">
        <f>'Core Indicators'!GL45</f>
        <v>2</v>
      </c>
      <c r="AE45" s="11">
        <f>'Core Indicators'!GT45</f>
        <v>2</v>
      </c>
      <c r="AF45" s="11">
        <f>'Core Indicators'!HB45</f>
        <v>2</v>
      </c>
      <c r="AG45" s="11">
        <f t="shared" si="27"/>
        <v>2</v>
      </c>
      <c r="AH45" s="11">
        <f>'Core Indicators'!HJ45</f>
        <v>2</v>
      </c>
      <c r="AI45" s="11">
        <f>'Core Indicators'!HR45</f>
        <v>2</v>
      </c>
      <c r="AJ45" s="11">
        <f t="shared" si="28"/>
        <v>2</v>
      </c>
      <c r="AK45" s="11">
        <f>'Core Indicators'!HZ45</f>
        <v>2</v>
      </c>
      <c r="AL45" s="11">
        <f>'Core Indicators'!IH45</f>
        <v>2</v>
      </c>
      <c r="AM45" s="11">
        <f>'Core Indicators'!IP45</f>
        <v>2</v>
      </c>
      <c r="AN45" s="11">
        <f t="shared" si="29"/>
        <v>2</v>
      </c>
    </row>
    <row r="46" spans="1:40" x14ac:dyDescent="0.35">
      <c r="A46" s="236" t="str">
        <f>Lists!C:C</f>
        <v>ETH004</v>
      </c>
      <c r="B46" s="190">
        <f t="shared" si="15"/>
        <v>2.2000000000000002</v>
      </c>
      <c r="C46" s="191">
        <f t="shared" si="16"/>
        <v>0</v>
      </c>
      <c r="D46" s="237">
        <f t="shared" si="17"/>
        <v>2.4</v>
      </c>
      <c r="E46" s="236">
        <f>'Core Indicators'!R46</f>
        <v>3</v>
      </c>
      <c r="F46" s="236">
        <f>'Core Indicators'!Z46</f>
        <v>2</v>
      </c>
      <c r="G46" s="191">
        <f t="shared" si="18"/>
        <v>2.5</v>
      </c>
      <c r="H46" s="236">
        <f>'Core Indicators'!AH46</f>
        <v>2</v>
      </c>
      <c r="I46" s="236">
        <f>'Core Indicators'!AP46</f>
        <v>3</v>
      </c>
      <c r="J46" s="236">
        <f>'Core Indicators'!BN46</f>
        <v>2</v>
      </c>
      <c r="K46" s="236">
        <f t="shared" si="19"/>
        <v>2.5</v>
      </c>
      <c r="L46" s="190">
        <f t="shared" si="20"/>
        <v>2.2999999999999998</v>
      </c>
      <c r="M46" s="237">
        <f t="shared" si="21"/>
        <v>2.4</v>
      </c>
      <c r="N46" s="238">
        <f>'Core Indicators'!DJ46</f>
        <v>2</v>
      </c>
      <c r="O46" s="238">
        <f>'Core Indicators'!DR46</f>
        <v>2</v>
      </c>
      <c r="P46" s="238">
        <f>'Core Indicators'!DZ46</f>
        <v>2</v>
      </c>
      <c r="Q46" s="238">
        <f>'Core Indicators'!EH46</f>
        <v>3</v>
      </c>
      <c r="R46" s="238">
        <f>'Core Indicators'!EP46</f>
        <v>3</v>
      </c>
      <c r="S46" s="191">
        <f t="shared" si="22"/>
        <v>1.6</v>
      </c>
      <c r="T46" s="191">
        <f t="shared" si="23"/>
        <v>1.1666666666666667</v>
      </c>
      <c r="U46" s="236">
        <v>1</v>
      </c>
      <c r="V46" s="236">
        <v>1</v>
      </c>
      <c r="W46" s="236">
        <f>'Core Indicators'!EX46</f>
        <v>2</v>
      </c>
      <c r="X46" s="191">
        <f t="shared" si="24"/>
        <v>1.5</v>
      </c>
      <c r="Y46" s="236">
        <v>1</v>
      </c>
      <c r="Z46" s="191">
        <f t="shared" si="25"/>
        <v>2</v>
      </c>
      <c r="AA46" s="236">
        <f>'Core Indicators'!FF46</f>
        <v>2</v>
      </c>
      <c r="AB46" s="236">
        <f t="shared" si="26"/>
        <v>2</v>
      </c>
      <c r="AC46" s="11">
        <f>'Core Indicators'!GD46</f>
        <v>2</v>
      </c>
      <c r="AD46" s="11">
        <f>'Core Indicators'!GL46</f>
        <v>2</v>
      </c>
      <c r="AE46" s="11">
        <f>'Core Indicators'!GT46</f>
        <v>2</v>
      </c>
      <c r="AF46" s="11">
        <f>'Core Indicators'!HB46</f>
        <v>2</v>
      </c>
      <c r="AG46" s="11">
        <f t="shared" si="27"/>
        <v>2</v>
      </c>
      <c r="AH46" s="11">
        <f>'Core Indicators'!HJ46</f>
        <v>2</v>
      </c>
      <c r="AI46" s="11">
        <f>'Core Indicators'!HR46</f>
        <v>2</v>
      </c>
      <c r="AJ46" s="11">
        <f t="shared" si="28"/>
        <v>2</v>
      </c>
      <c r="AK46" s="11">
        <f>'Core Indicators'!HZ46</f>
        <v>2</v>
      </c>
      <c r="AL46" s="11">
        <f>'Core Indicators'!IH46</f>
        <v>2</v>
      </c>
      <c r="AM46" s="11">
        <f>'Core Indicators'!IP46</f>
        <v>2</v>
      </c>
      <c r="AN46" s="11">
        <f t="shared" si="29"/>
        <v>2</v>
      </c>
    </row>
    <row r="47" spans="1:40" x14ac:dyDescent="0.35">
      <c r="A47" s="236" t="str">
        <f>Lists!C:C</f>
        <v>ETH005</v>
      </c>
      <c r="B47" s="190">
        <f t="shared" si="15"/>
        <v>2</v>
      </c>
      <c r="C47" s="191">
        <f t="shared" si="16"/>
        <v>0</v>
      </c>
      <c r="D47" s="237">
        <f t="shared" si="17"/>
        <v>2.4</v>
      </c>
      <c r="E47" s="236">
        <f>'Core Indicators'!R47</f>
        <v>3</v>
      </c>
      <c r="F47" s="236">
        <f>'Core Indicators'!Z47</f>
        <v>2</v>
      </c>
      <c r="G47" s="191">
        <f t="shared" si="18"/>
        <v>2.5</v>
      </c>
      <c r="H47" s="236">
        <f>'Core Indicators'!AH47</f>
        <v>2</v>
      </c>
      <c r="I47" s="236">
        <f>'Core Indicators'!AP47</f>
        <v>3</v>
      </c>
      <c r="J47" s="236">
        <f>'Core Indicators'!BN47</f>
        <v>2</v>
      </c>
      <c r="K47" s="236">
        <f t="shared" si="19"/>
        <v>2.5</v>
      </c>
      <c r="L47" s="190">
        <f t="shared" si="20"/>
        <v>2.2999999999999998</v>
      </c>
      <c r="M47" s="237">
        <f t="shared" si="21"/>
        <v>2</v>
      </c>
      <c r="N47" s="238">
        <f>'Core Indicators'!DJ47</f>
        <v>2</v>
      </c>
      <c r="O47" s="238">
        <f>'Core Indicators'!DR47</f>
        <v>2</v>
      </c>
      <c r="P47" s="238">
        <f>'Core Indicators'!DZ47</f>
        <v>2</v>
      </c>
      <c r="Q47" s="238">
        <f>'Core Indicators'!EH47</f>
        <v>2</v>
      </c>
      <c r="R47" s="238">
        <f>'Core Indicators'!EP47</f>
        <v>2</v>
      </c>
      <c r="S47" s="191">
        <f t="shared" si="22"/>
        <v>1.6</v>
      </c>
      <c r="T47" s="191">
        <f t="shared" si="23"/>
        <v>1.1666666666666667</v>
      </c>
      <c r="U47" s="236">
        <v>1</v>
      </c>
      <c r="V47" s="236">
        <v>1</v>
      </c>
      <c r="W47" s="236">
        <f>'Core Indicators'!EX47</f>
        <v>2</v>
      </c>
      <c r="X47" s="191">
        <f t="shared" si="24"/>
        <v>1.5</v>
      </c>
      <c r="Y47" s="236">
        <v>1</v>
      </c>
      <c r="Z47" s="191">
        <f t="shared" si="25"/>
        <v>2</v>
      </c>
      <c r="AA47" s="236">
        <f>'Core Indicators'!FF47</f>
        <v>2</v>
      </c>
      <c r="AB47" s="236">
        <f t="shared" si="26"/>
        <v>2</v>
      </c>
      <c r="AC47" s="11">
        <f>'Core Indicators'!GD47</f>
        <v>2</v>
      </c>
      <c r="AD47" s="11">
        <f>'Core Indicators'!GL47</f>
        <v>2</v>
      </c>
      <c r="AE47" s="11">
        <f>'Core Indicators'!GT47</f>
        <v>2</v>
      </c>
      <c r="AF47" s="11">
        <f>'Core Indicators'!HB47</f>
        <v>2</v>
      </c>
      <c r="AG47" s="11">
        <f t="shared" si="27"/>
        <v>2</v>
      </c>
      <c r="AH47" s="11">
        <f>'Core Indicators'!HJ47</f>
        <v>2</v>
      </c>
      <c r="AI47" s="11">
        <f>'Core Indicators'!HR47</f>
        <v>2</v>
      </c>
      <c r="AJ47" s="11">
        <f t="shared" si="28"/>
        <v>2</v>
      </c>
      <c r="AK47" s="11">
        <f>'Core Indicators'!HZ47</f>
        <v>2</v>
      </c>
      <c r="AL47" s="11">
        <f>'Core Indicators'!IH47</f>
        <v>2</v>
      </c>
      <c r="AM47" s="11">
        <f>'Core Indicators'!IP47</f>
        <v>2</v>
      </c>
      <c r="AN47" s="11">
        <f t="shared" si="29"/>
        <v>2</v>
      </c>
    </row>
    <row r="48" spans="1:40" x14ac:dyDescent="0.35">
      <c r="A48" s="236" t="str">
        <f>Lists!C:C</f>
        <v>GRC002</v>
      </c>
      <c r="B48" s="190">
        <f t="shared" si="15"/>
        <v>2.2000000000000002</v>
      </c>
      <c r="C48" s="191">
        <f t="shared" si="16"/>
        <v>0</v>
      </c>
      <c r="D48" s="237">
        <f t="shared" si="17"/>
        <v>1.6</v>
      </c>
      <c r="E48" s="236">
        <f>'Core Indicators'!R48</f>
        <v>2</v>
      </c>
      <c r="F48" s="236">
        <f>'Core Indicators'!Z48</f>
        <v>1</v>
      </c>
      <c r="G48" s="191">
        <f t="shared" si="18"/>
        <v>1.5</v>
      </c>
      <c r="H48" s="236">
        <f>'Core Indicators'!AH48</f>
        <v>1</v>
      </c>
      <c r="I48" s="236">
        <f>'Core Indicators'!AP48</f>
        <v>1</v>
      </c>
      <c r="J48" s="236">
        <f>'Core Indicators'!BN48</f>
        <v>3</v>
      </c>
      <c r="K48" s="236">
        <f t="shared" si="19"/>
        <v>2.1</v>
      </c>
      <c r="L48" s="190">
        <f t="shared" si="20"/>
        <v>1.6</v>
      </c>
      <c r="M48" s="237">
        <f t="shared" si="21"/>
        <v>3</v>
      </c>
      <c r="N48" s="238">
        <f>'Core Indicators'!DJ48</f>
        <v>3</v>
      </c>
      <c r="O48" s="238">
        <f>'Core Indicators'!DR48</f>
        <v>3</v>
      </c>
      <c r="P48" s="238">
        <f>'Core Indicators'!DZ48</f>
        <v>3</v>
      </c>
      <c r="Q48" s="238">
        <f>'Core Indicators'!EH48</f>
        <v>3</v>
      </c>
      <c r="R48" s="238">
        <f>'Core Indicators'!EP48</f>
        <v>3</v>
      </c>
      <c r="S48" s="191">
        <f t="shared" si="22"/>
        <v>1.4</v>
      </c>
      <c r="T48" s="191">
        <f t="shared" si="23"/>
        <v>1.3333333333333333</v>
      </c>
      <c r="U48" s="236">
        <v>1</v>
      </c>
      <c r="V48" s="236">
        <v>1</v>
      </c>
      <c r="W48" s="236">
        <f>'Core Indicators'!EX48</f>
        <v>3</v>
      </c>
      <c r="X48" s="191">
        <f t="shared" si="24"/>
        <v>2</v>
      </c>
      <c r="Y48" s="236">
        <v>1</v>
      </c>
      <c r="Z48" s="191">
        <f t="shared" si="25"/>
        <v>1.5</v>
      </c>
      <c r="AA48" s="236">
        <f>'Core Indicators'!FF48</f>
        <v>1</v>
      </c>
      <c r="AB48" s="236">
        <f t="shared" si="26"/>
        <v>2</v>
      </c>
      <c r="AC48" s="11">
        <f>'Core Indicators'!GD48</f>
        <v>2</v>
      </c>
      <c r="AD48" s="11">
        <f>'Core Indicators'!GL48</f>
        <v>2</v>
      </c>
      <c r="AE48" s="11">
        <f>'Core Indicators'!GT48</f>
        <v>2</v>
      </c>
      <c r="AF48" s="11">
        <f>'Core Indicators'!HB48</f>
        <v>2</v>
      </c>
      <c r="AG48" s="11">
        <f t="shared" si="27"/>
        <v>2</v>
      </c>
      <c r="AH48" s="11">
        <f>'Core Indicators'!HJ48</f>
        <v>2</v>
      </c>
      <c r="AI48" s="11">
        <f>'Core Indicators'!HR48</f>
        <v>2</v>
      </c>
      <c r="AJ48" s="11">
        <f t="shared" si="28"/>
        <v>2</v>
      </c>
      <c r="AK48" s="11">
        <f>'Core Indicators'!HZ48</f>
        <v>2</v>
      </c>
      <c r="AL48" s="11">
        <f>'Core Indicators'!IH48</f>
        <v>2</v>
      </c>
      <c r="AM48" s="11">
        <f>'Core Indicators'!IP48</f>
        <v>2</v>
      </c>
      <c r="AN48" s="11">
        <f t="shared" si="29"/>
        <v>2</v>
      </c>
    </row>
    <row r="49" spans="1:40" x14ac:dyDescent="0.35">
      <c r="A49" s="236" t="str">
        <f>Lists!C:C</f>
        <v>GTM001</v>
      </c>
      <c r="B49" s="190">
        <f t="shared" si="15"/>
        <v>2.1</v>
      </c>
      <c r="C49" s="191">
        <f t="shared" si="16"/>
        <v>0</v>
      </c>
      <c r="D49" s="237">
        <f t="shared" si="17"/>
        <v>2.7</v>
      </c>
      <c r="E49" s="236">
        <f>'Core Indicators'!R49</f>
        <v>2</v>
      </c>
      <c r="F49" s="236">
        <f>'Core Indicators'!Z49</f>
        <v>3</v>
      </c>
      <c r="G49" s="191">
        <f t="shared" si="18"/>
        <v>2.5</v>
      </c>
      <c r="H49" s="236">
        <f>'Core Indicators'!AH49</f>
        <v>3</v>
      </c>
      <c r="I49" s="236">
        <f>'Core Indicators'!AP49</f>
        <v>2</v>
      </c>
      <c r="J49" s="236">
        <f>'Core Indicators'!BN49</f>
        <v>3</v>
      </c>
      <c r="K49" s="236">
        <f t="shared" si="19"/>
        <v>2.5</v>
      </c>
      <c r="L49" s="190">
        <f t="shared" si="20"/>
        <v>2.8</v>
      </c>
      <c r="M49" s="237">
        <f t="shared" si="21"/>
        <v>2</v>
      </c>
      <c r="N49" s="238">
        <f>'Core Indicators'!DJ49</f>
        <v>2</v>
      </c>
      <c r="O49" s="238">
        <f>'Core Indicators'!DR49</f>
        <v>2</v>
      </c>
      <c r="P49" s="238">
        <f>'Core Indicators'!DZ49</f>
        <v>2</v>
      </c>
      <c r="Q49" s="238">
        <f>'Core Indicators'!EH49</f>
        <v>2</v>
      </c>
      <c r="R49" s="238">
        <f>'Core Indicators'!EP49</f>
        <v>2</v>
      </c>
      <c r="S49" s="191">
        <f t="shared" si="22"/>
        <v>1.7</v>
      </c>
      <c r="T49" s="191">
        <f t="shared" si="23"/>
        <v>1.3333333333333333</v>
      </c>
      <c r="U49" s="236">
        <v>1</v>
      </c>
      <c r="V49" s="236">
        <v>1</v>
      </c>
      <c r="W49" s="236">
        <f>'Core Indicators'!EX49</f>
        <v>3</v>
      </c>
      <c r="X49" s="191">
        <f t="shared" si="24"/>
        <v>2</v>
      </c>
      <c r="Y49" s="236">
        <v>1</v>
      </c>
      <c r="Z49" s="191">
        <f t="shared" si="25"/>
        <v>2</v>
      </c>
      <c r="AA49" s="236">
        <f>'Core Indicators'!FF49</f>
        <v>2</v>
      </c>
      <c r="AB49" s="236">
        <f t="shared" si="26"/>
        <v>2</v>
      </c>
      <c r="AC49" s="11">
        <f>'Core Indicators'!GD49</f>
        <v>2</v>
      </c>
      <c r="AD49" s="11">
        <f>'Core Indicators'!GL49</f>
        <v>2</v>
      </c>
      <c r="AE49" s="11">
        <f>'Core Indicators'!GT49</f>
        <v>2</v>
      </c>
      <c r="AF49" s="11">
        <f>'Core Indicators'!HB49</f>
        <v>2</v>
      </c>
      <c r="AG49" s="11">
        <f t="shared" si="27"/>
        <v>2</v>
      </c>
      <c r="AH49" s="11">
        <f>'Core Indicators'!HJ49</f>
        <v>2</v>
      </c>
      <c r="AI49" s="11">
        <f>'Core Indicators'!HR49</f>
        <v>2</v>
      </c>
      <c r="AJ49" s="11">
        <f t="shared" si="28"/>
        <v>2</v>
      </c>
      <c r="AK49" s="11">
        <f>'Core Indicators'!HZ49</f>
        <v>2</v>
      </c>
      <c r="AL49" s="11">
        <f>'Core Indicators'!IH49</f>
        <v>2</v>
      </c>
      <c r="AM49" s="11">
        <f>'Core Indicators'!IP49</f>
        <v>2</v>
      </c>
      <c r="AN49" s="11">
        <f t="shared" si="29"/>
        <v>2</v>
      </c>
    </row>
    <row r="50" spans="1:40" x14ac:dyDescent="0.35">
      <c r="A50" s="236" t="str">
        <f>Lists!C:C</f>
        <v>HND001</v>
      </c>
      <c r="B50" s="190">
        <f t="shared" si="15"/>
        <v>2.5</v>
      </c>
      <c r="C50" s="191">
        <f t="shared" si="16"/>
        <v>0</v>
      </c>
      <c r="D50" s="237">
        <f t="shared" si="17"/>
        <v>2.7</v>
      </c>
      <c r="E50" s="236">
        <f>'Core Indicators'!R50</f>
        <v>1</v>
      </c>
      <c r="F50" s="236">
        <f>'Core Indicators'!Z50</f>
        <v>3</v>
      </c>
      <c r="G50" s="191">
        <f t="shared" si="18"/>
        <v>2.1</v>
      </c>
      <c r="H50" s="236">
        <f>'Core Indicators'!AH50</f>
        <v>3</v>
      </c>
      <c r="I50" s="236">
        <f>'Core Indicators'!AP50</f>
        <v>3</v>
      </c>
      <c r="J50" s="236">
        <f>'Core Indicators'!BN50</f>
        <v>3</v>
      </c>
      <c r="K50" s="236">
        <f t="shared" si="19"/>
        <v>3</v>
      </c>
      <c r="L50" s="190">
        <f t="shared" si="20"/>
        <v>3</v>
      </c>
      <c r="M50" s="237">
        <f t="shared" si="21"/>
        <v>3</v>
      </c>
      <c r="N50" s="238">
        <f>'Core Indicators'!DJ50</f>
        <v>3</v>
      </c>
      <c r="O50" s="238">
        <f>'Core Indicators'!DR50</f>
        <v>3</v>
      </c>
      <c r="P50" s="238">
        <f>'Core Indicators'!DZ50</f>
        <v>3</v>
      </c>
      <c r="Q50" s="238">
        <f>'Core Indicators'!EH50</f>
        <v>3</v>
      </c>
      <c r="R50" s="238">
        <f>'Core Indicators'!EP50</f>
        <v>3</v>
      </c>
      <c r="S50" s="191">
        <f t="shared" si="22"/>
        <v>1.7</v>
      </c>
      <c r="T50" s="191">
        <f t="shared" si="23"/>
        <v>1.3333333333333333</v>
      </c>
      <c r="U50" s="236">
        <v>1</v>
      </c>
      <c r="V50" s="236">
        <v>1</v>
      </c>
      <c r="W50" s="236">
        <f>'Core Indicators'!EX50</f>
        <v>3</v>
      </c>
      <c r="X50" s="191">
        <f t="shared" si="24"/>
        <v>2</v>
      </c>
      <c r="Y50" s="236">
        <v>1</v>
      </c>
      <c r="Z50" s="191">
        <f t="shared" si="25"/>
        <v>2</v>
      </c>
      <c r="AA50" s="236">
        <f>'Core Indicators'!FF50</f>
        <v>2</v>
      </c>
      <c r="AB50" s="236">
        <f t="shared" si="26"/>
        <v>2</v>
      </c>
      <c r="AC50" s="11">
        <f>'Core Indicators'!GD50</f>
        <v>2</v>
      </c>
      <c r="AD50" s="11">
        <f>'Core Indicators'!GL50</f>
        <v>2</v>
      </c>
      <c r="AE50" s="11">
        <f>'Core Indicators'!GT50</f>
        <v>2</v>
      </c>
      <c r="AF50" s="11">
        <f>'Core Indicators'!HB50</f>
        <v>2</v>
      </c>
      <c r="AG50" s="11">
        <f t="shared" si="27"/>
        <v>2</v>
      </c>
      <c r="AH50" s="11">
        <f>'Core Indicators'!HJ50</f>
        <v>2</v>
      </c>
      <c r="AI50" s="11">
        <f>'Core Indicators'!HR50</f>
        <v>2</v>
      </c>
      <c r="AJ50" s="11">
        <f t="shared" si="28"/>
        <v>2</v>
      </c>
      <c r="AK50" s="11">
        <f>'Core Indicators'!HZ50</f>
        <v>2</v>
      </c>
      <c r="AL50" s="11">
        <f>'Core Indicators'!IH50</f>
        <v>2</v>
      </c>
      <c r="AM50" s="11">
        <f>'Core Indicators'!IP50</f>
        <v>2</v>
      </c>
      <c r="AN50" s="11">
        <f t="shared" si="29"/>
        <v>2</v>
      </c>
    </row>
    <row r="51" spans="1:40" x14ac:dyDescent="0.35">
      <c r="A51" s="236" t="str">
        <f>Lists!C:C</f>
        <v>HTI001</v>
      </c>
      <c r="B51" s="190">
        <f t="shared" si="15"/>
        <v>2.2000000000000002</v>
      </c>
      <c r="C51" s="191">
        <f t="shared" si="16"/>
        <v>0</v>
      </c>
      <c r="D51" s="237">
        <f t="shared" si="17"/>
        <v>1.6</v>
      </c>
      <c r="E51" s="236">
        <f>'Core Indicators'!R51</f>
        <v>2</v>
      </c>
      <c r="F51" s="236">
        <f>'Core Indicators'!Z51</f>
        <v>1</v>
      </c>
      <c r="G51" s="191">
        <f t="shared" si="18"/>
        <v>1.5</v>
      </c>
      <c r="H51" s="236">
        <f>'Core Indicators'!AH51</f>
        <v>1</v>
      </c>
      <c r="I51" s="236">
        <f>'Core Indicators'!AP51</f>
        <v>1</v>
      </c>
      <c r="J51" s="236">
        <f>'Core Indicators'!BN51</f>
        <v>3</v>
      </c>
      <c r="K51" s="236">
        <f t="shared" si="19"/>
        <v>2.1</v>
      </c>
      <c r="L51" s="190">
        <f t="shared" si="20"/>
        <v>1.6</v>
      </c>
      <c r="M51" s="237">
        <f t="shared" si="21"/>
        <v>3</v>
      </c>
      <c r="N51" s="238">
        <f>'Core Indicators'!DJ51</f>
        <v>3</v>
      </c>
      <c r="O51" s="238">
        <f>'Core Indicators'!DR51</f>
        <v>3</v>
      </c>
      <c r="P51" s="238">
        <f>'Core Indicators'!DZ51</f>
        <v>3</v>
      </c>
      <c r="Q51" s="238">
        <f>'Core Indicators'!EH51</f>
        <v>3</v>
      </c>
      <c r="R51" s="238">
        <f>'Core Indicators'!EP51</f>
        <v>3</v>
      </c>
      <c r="S51" s="191">
        <f t="shared" si="22"/>
        <v>1.4</v>
      </c>
      <c r="T51" s="191">
        <f t="shared" si="23"/>
        <v>1.3333333333333333</v>
      </c>
      <c r="U51" s="236">
        <v>1</v>
      </c>
      <c r="V51" s="236">
        <v>1</v>
      </c>
      <c r="W51" s="236">
        <f>'Core Indicators'!EX51</f>
        <v>3</v>
      </c>
      <c r="X51" s="191">
        <f t="shared" si="24"/>
        <v>2</v>
      </c>
      <c r="Y51" s="236">
        <v>1</v>
      </c>
      <c r="Z51" s="191">
        <f t="shared" si="25"/>
        <v>1.5</v>
      </c>
      <c r="AA51" s="236">
        <f>'Core Indicators'!FF51</f>
        <v>1</v>
      </c>
      <c r="AB51" s="236">
        <f t="shared" si="26"/>
        <v>2</v>
      </c>
      <c r="AC51" s="11">
        <f>'Core Indicators'!GD51</f>
        <v>2</v>
      </c>
      <c r="AD51" s="11">
        <f>'Core Indicators'!GL51</f>
        <v>2</v>
      </c>
      <c r="AE51" s="11">
        <f>'Core Indicators'!GT51</f>
        <v>2</v>
      </c>
      <c r="AF51" s="11">
        <f>'Core Indicators'!HB51</f>
        <v>2</v>
      </c>
      <c r="AG51" s="11">
        <f t="shared" si="27"/>
        <v>2</v>
      </c>
      <c r="AH51" s="11">
        <f>'Core Indicators'!HJ51</f>
        <v>2</v>
      </c>
      <c r="AI51" s="11">
        <f>'Core Indicators'!HR51</f>
        <v>2</v>
      </c>
      <c r="AJ51" s="11">
        <f t="shared" si="28"/>
        <v>2</v>
      </c>
      <c r="AK51" s="11">
        <f>'Core Indicators'!HZ51</f>
        <v>2</v>
      </c>
      <c r="AL51" s="11">
        <f>'Core Indicators'!IH51</f>
        <v>2</v>
      </c>
      <c r="AM51" s="11">
        <f>'Core Indicators'!IP51</f>
        <v>2</v>
      </c>
      <c r="AN51" s="11">
        <f t="shared" si="29"/>
        <v>2</v>
      </c>
    </row>
    <row r="52" spans="1:40" x14ac:dyDescent="0.35">
      <c r="A52" s="236" t="str">
        <f>Lists!C:C</f>
        <v>HUN002</v>
      </c>
      <c r="B52" s="190">
        <f t="shared" si="15"/>
        <v>1.2</v>
      </c>
      <c r="C52" s="191">
        <f t="shared" si="16"/>
        <v>0</v>
      </c>
      <c r="D52" s="237">
        <f t="shared" si="17"/>
        <v>1.5</v>
      </c>
      <c r="E52" s="236">
        <f>'Core Indicators'!R52</f>
        <v>1</v>
      </c>
      <c r="F52" s="236">
        <f>'Core Indicators'!Z52</f>
        <v>2</v>
      </c>
      <c r="G52" s="191">
        <f t="shared" si="18"/>
        <v>1.5</v>
      </c>
      <c r="H52" s="236">
        <f>'Core Indicators'!AH52</f>
        <v>2</v>
      </c>
      <c r="I52" s="236">
        <f>'Core Indicators'!AP52</f>
        <v>1</v>
      </c>
      <c r="J52" s="236">
        <f>'Core Indicators'!BN52</f>
        <v>1</v>
      </c>
      <c r="K52" s="236">
        <f t="shared" si="19"/>
        <v>1</v>
      </c>
      <c r="L52" s="190">
        <f t="shared" si="20"/>
        <v>1.5</v>
      </c>
      <c r="M52" s="237">
        <f t="shared" si="21"/>
        <v>1</v>
      </c>
      <c r="N52" s="238">
        <f>'Core Indicators'!DJ52</f>
        <v>1</v>
      </c>
      <c r="O52" s="238">
        <f>'Core Indicators'!DR52</f>
        <v>1</v>
      </c>
      <c r="P52" s="238">
        <f>'Core Indicators'!DZ52</f>
        <v>1</v>
      </c>
      <c r="Q52" s="238">
        <f>'Core Indicators'!EH52</f>
        <v>1</v>
      </c>
      <c r="R52" s="238">
        <f>'Core Indicators'!EP52</f>
        <v>1</v>
      </c>
      <c r="S52" s="191">
        <f t="shared" si="22"/>
        <v>1.3</v>
      </c>
      <c r="T52" s="191">
        <f t="shared" si="23"/>
        <v>1</v>
      </c>
      <c r="U52" s="236">
        <v>1</v>
      </c>
      <c r="V52" s="236">
        <v>1</v>
      </c>
      <c r="W52" s="236">
        <f>'Core Indicators'!EX52</f>
        <v>1</v>
      </c>
      <c r="X52" s="191">
        <f t="shared" si="24"/>
        <v>1</v>
      </c>
      <c r="Y52" s="236">
        <v>1</v>
      </c>
      <c r="Z52" s="191">
        <f t="shared" si="25"/>
        <v>1.5</v>
      </c>
      <c r="AA52" s="236">
        <f>'Core Indicators'!FF52</f>
        <v>1</v>
      </c>
      <c r="AB52" s="236">
        <f t="shared" si="26"/>
        <v>2</v>
      </c>
      <c r="AC52" s="11">
        <f>'Core Indicators'!GD52</f>
        <v>2</v>
      </c>
      <c r="AD52" s="11">
        <f>'Core Indicators'!GL52</f>
        <v>2</v>
      </c>
      <c r="AE52" s="11">
        <f>'Core Indicators'!GT52</f>
        <v>2</v>
      </c>
      <c r="AF52" s="11">
        <f>'Core Indicators'!HB52</f>
        <v>2</v>
      </c>
      <c r="AG52" s="11">
        <f t="shared" si="27"/>
        <v>2</v>
      </c>
      <c r="AH52" s="11">
        <f>'Core Indicators'!HJ52</f>
        <v>2</v>
      </c>
      <c r="AI52" s="11">
        <f>'Core Indicators'!HR52</f>
        <v>2</v>
      </c>
      <c r="AJ52" s="11">
        <f t="shared" si="28"/>
        <v>2</v>
      </c>
      <c r="AK52" s="11">
        <f>'Core Indicators'!HZ52</f>
        <v>2</v>
      </c>
      <c r="AL52" s="11">
        <f>'Core Indicators'!IH52</f>
        <v>2</v>
      </c>
      <c r="AM52" s="11">
        <f>'Core Indicators'!IP52</f>
        <v>2</v>
      </c>
      <c r="AN52" s="11">
        <f t="shared" si="29"/>
        <v>2</v>
      </c>
    </row>
    <row r="53" spans="1:40" x14ac:dyDescent="0.35">
      <c r="A53" s="236" t="str">
        <f>Lists!C:C</f>
        <v>IDN002</v>
      </c>
      <c r="B53" s="190">
        <f t="shared" si="15"/>
        <v>2.2000000000000002</v>
      </c>
      <c r="C53" s="191">
        <f t="shared" si="16"/>
        <v>0</v>
      </c>
      <c r="D53" s="237">
        <f t="shared" si="17"/>
        <v>2</v>
      </c>
      <c r="E53" s="236">
        <f>'Core Indicators'!R53</f>
        <v>1</v>
      </c>
      <c r="F53" s="236">
        <f>'Core Indicators'!Z53</f>
        <v>2</v>
      </c>
      <c r="G53" s="191">
        <f t="shared" si="18"/>
        <v>1.5</v>
      </c>
      <c r="H53" s="236">
        <f>'Core Indicators'!AH53</f>
        <v>2</v>
      </c>
      <c r="I53" s="236">
        <f>'Core Indicators'!AP53</f>
        <v>3</v>
      </c>
      <c r="J53" s="236">
        <f>'Core Indicators'!BN53</f>
        <v>2</v>
      </c>
      <c r="K53" s="236">
        <f t="shared" si="19"/>
        <v>2.5</v>
      </c>
      <c r="L53" s="190">
        <f t="shared" si="20"/>
        <v>2.2999999999999998</v>
      </c>
      <c r="M53" s="237">
        <f t="shared" si="21"/>
        <v>2.8</v>
      </c>
      <c r="N53" s="238">
        <f>'Core Indicators'!DJ53</f>
        <v>3</v>
      </c>
      <c r="O53" s="238">
        <f>'Core Indicators'!DR53</f>
        <v>2</v>
      </c>
      <c r="P53" s="238">
        <f>'Core Indicators'!DZ53</f>
        <v>3</v>
      </c>
      <c r="Q53" s="238">
        <f>'Core Indicators'!EH53</f>
        <v>3</v>
      </c>
      <c r="R53" s="238">
        <f>'Core Indicators'!EP53</f>
        <v>3</v>
      </c>
      <c r="S53" s="191">
        <f t="shared" si="22"/>
        <v>1.3</v>
      </c>
      <c r="T53" s="191">
        <f t="shared" si="23"/>
        <v>1.1666666666666667</v>
      </c>
      <c r="U53" s="236">
        <v>1</v>
      </c>
      <c r="V53" s="236">
        <v>1</v>
      </c>
      <c r="W53" s="236">
        <f>'Core Indicators'!EX53</f>
        <v>2</v>
      </c>
      <c r="X53" s="191">
        <f t="shared" si="24"/>
        <v>1.5</v>
      </c>
      <c r="Y53" s="236">
        <v>1</v>
      </c>
      <c r="Z53" s="191">
        <f t="shared" si="25"/>
        <v>1.5</v>
      </c>
      <c r="AA53" s="236">
        <f>'Core Indicators'!FF53</f>
        <v>1</v>
      </c>
      <c r="AB53" s="236">
        <f t="shared" si="26"/>
        <v>2</v>
      </c>
      <c r="AC53" s="11">
        <f>'Core Indicators'!GD53</f>
        <v>2</v>
      </c>
      <c r="AD53" s="11">
        <f>'Core Indicators'!GL53</f>
        <v>2</v>
      </c>
      <c r="AE53" s="11">
        <f>'Core Indicators'!GT53</f>
        <v>2</v>
      </c>
      <c r="AF53" s="11">
        <f>'Core Indicators'!HB53</f>
        <v>2</v>
      </c>
      <c r="AG53" s="11">
        <f t="shared" si="27"/>
        <v>2</v>
      </c>
      <c r="AH53" s="11">
        <f>'Core Indicators'!HJ53</f>
        <v>2</v>
      </c>
      <c r="AI53" s="11">
        <f>'Core Indicators'!HR53</f>
        <v>2</v>
      </c>
      <c r="AJ53" s="11">
        <f t="shared" si="28"/>
        <v>2</v>
      </c>
      <c r="AK53" s="11">
        <f>'Core Indicators'!HZ53</f>
        <v>2</v>
      </c>
      <c r="AL53" s="11">
        <f>'Core Indicators'!IH53</f>
        <v>2</v>
      </c>
      <c r="AM53" s="11">
        <f>'Core Indicators'!IP53</f>
        <v>2</v>
      </c>
      <c r="AN53" s="11">
        <f t="shared" si="29"/>
        <v>2</v>
      </c>
    </row>
    <row r="54" spans="1:40" x14ac:dyDescent="0.35">
      <c r="A54" s="236" t="str">
        <f>Lists!C:C</f>
        <v>IND006</v>
      </c>
      <c r="B54" s="190">
        <f t="shared" si="15"/>
        <v>1.8</v>
      </c>
      <c r="C54" s="191">
        <f t="shared" si="16"/>
        <v>0</v>
      </c>
      <c r="D54" s="237">
        <f t="shared" si="17"/>
        <v>1.9</v>
      </c>
      <c r="E54" s="236">
        <f>'Core Indicators'!R54</f>
        <v>2</v>
      </c>
      <c r="F54" s="236">
        <f>'Core Indicators'!Z54</f>
        <v>2</v>
      </c>
      <c r="G54" s="191">
        <f t="shared" si="18"/>
        <v>2</v>
      </c>
      <c r="H54" s="236">
        <f>'Core Indicators'!AH54</f>
        <v>2</v>
      </c>
      <c r="I54" s="236">
        <f>'Core Indicators'!AP54</f>
        <v>2</v>
      </c>
      <c r="J54" s="236">
        <f>'Core Indicators'!BN54</f>
        <v>1</v>
      </c>
      <c r="K54" s="236">
        <f t="shared" si="19"/>
        <v>1.5</v>
      </c>
      <c r="L54" s="190">
        <f t="shared" si="20"/>
        <v>1.8</v>
      </c>
      <c r="M54" s="237">
        <f t="shared" si="21"/>
        <v>2</v>
      </c>
      <c r="N54" s="238">
        <f>'Core Indicators'!DJ54</f>
        <v>2</v>
      </c>
      <c r="O54" s="238">
        <f>'Core Indicators'!DR54</f>
        <v>2</v>
      </c>
      <c r="P54" s="238">
        <f>'Core Indicators'!DZ54</f>
        <v>2</v>
      </c>
      <c r="Q54" s="238">
        <f>'Core Indicators'!EH54</f>
        <v>2</v>
      </c>
      <c r="R54" s="238">
        <f>'Core Indicators'!EP54</f>
        <v>2</v>
      </c>
      <c r="S54" s="191">
        <f t="shared" si="22"/>
        <v>1.5</v>
      </c>
      <c r="T54" s="191">
        <f t="shared" si="23"/>
        <v>1</v>
      </c>
      <c r="U54" s="236">
        <v>1</v>
      </c>
      <c r="V54" s="236">
        <v>1</v>
      </c>
      <c r="W54" s="236">
        <f>'Core Indicators'!EX54</f>
        <v>1</v>
      </c>
      <c r="X54" s="191">
        <f t="shared" si="24"/>
        <v>1</v>
      </c>
      <c r="Y54" s="236">
        <v>1</v>
      </c>
      <c r="Z54" s="191">
        <f t="shared" si="25"/>
        <v>2</v>
      </c>
      <c r="AA54" s="236">
        <f>'Core Indicators'!FF54</f>
        <v>2</v>
      </c>
      <c r="AB54" s="236">
        <f t="shared" si="26"/>
        <v>2</v>
      </c>
      <c r="AC54" s="11">
        <f>'Core Indicators'!GD54</f>
        <v>2</v>
      </c>
      <c r="AD54" s="11">
        <f>'Core Indicators'!GL54</f>
        <v>2</v>
      </c>
      <c r="AE54" s="11">
        <f>'Core Indicators'!GT54</f>
        <v>2</v>
      </c>
      <c r="AF54" s="11">
        <f>'Core Indicators'!HB54</f>
        <v>2</v>
      </c>
      <c r="AG54" s="11">
        <f t="shared" si="27"/>
        <v>2</v>
      </c>
      <c r="AH54" s="11">
        <f>'Core Indicators'!HJ54</f>
        <v>2</v>
      </c>
      <c r="AI54" s="11">
        <f>'Core Indicators'!HR54</f>
        <v>2</v>
      </c>
      <c r="AJ54" s="11">
        <f t="shared" si="28"/>
        <v>2</v>
      </c>
      <c r="AK54" s="11">
        <f>'Core Indicators'!HZ54</f>
        <v>2</v>
      </c>
      <c r="AL54" s="11">
        <f>'Core Indicators'!IH54</f>
        <v>2</v>
      </c>
      <c r="AM54" s="11">
        <f>'Core Indicators'!IP54</f>
        <v>2</v>
      </c>
      <c r="AN54" s="11">
        <f t="shared" si="29"/>
        <v>2</v>
      </c>
    </row>
    <row r="55" spans="1:40" x14ac:dyDescent="0.35">
      <c r="A55" s="236" t="str">
        <f>Lists!C:C</f>
        <v>IRN004</v>
      </c>
      <c r="B55" s="190">
        <f t="shared" si="15"/>
        <v>2.6</v>
      </c>
      <c r="C55" s="191">
        <f t="shared" si="16"/>
        <v>2</v>
      </c>
      <c r="D55" s="237">
        <f t="shared" si="17"/>
        <v>3</v>
      </c>
      <c r="E55" s="236">
        <f>'Core Indicators'!R55</f>
        <v>3</v>
      </c>
      <c r="F55" s="236">
        <f>'Core Indicators'!Z55</f>
        <v>3</v>
      </c>
      <c r="G55" s="191">
        <f t="shared" si="18"/>
        <v>3</v>
      </c>
      <c r="H55" s="236">
        <f>'Core Indicators'!AH55</f>
        <v>3</v>
      </c>
      <c r="I55" s="236">
        <f>'Core Indicators'!AP55</f>
        <v>3</v>
      </c>
      <c r="J55" s="236" t="str">
        <f>'Core Indicators'!BN55</f>
        <v>x</v>
      </c>
      <c r="K55" s="236">
        <f t="shared" si="19"/>
        <v>3</v>
      </c>
      <c r="L55" s="190">
        <f t="shared" si="20"/>
        <v>3</v>
      </c>
      <c r="M55" s="237">
        <f t="shared" si="21"/>
        <v>3</v>
      </c>
      <c r="N55" s="238">
        <f>'Core Indicators'!DJ55</f>
        <v>3</v>
      </c>
      <c r="O55" s="238">
        <f>'Core Indicators'!DR55</f>
        <v>3</v>
      </c>
      <c r="P55" s="238">
        <f>'Core Indicators'!DZ55</f>
        <v>3</v>
      </c>
      <c r="Q55" s="238">
        <f>'Core Indicators'!EH55</f>
        <v>3</v>
      </c>
      <c r="R55" s="238">
        <f>'Core Indicators'!EP55</f>
        <v>3</v>
      </c>
      <c r="S55" s="191">
        <f t="shared" si="22"/>
        <v>1.8</v>
      </c>
      <c r="T55" s="191">
        <f t="shared" si="23"/>
        <v>1</v>
      </c>
      <c r="U55" s="236">
        <v>1</v>
      </c>
      <c r="V55" s="236">
        <v>1</v>
      </c>
      <c r="W55" s="236" t="str">
        <f>'Core Indicators'!EX55</f>
        <v>x</v>
      </c>
      <c r="X55" s="191">
        <f t="shared" si="24"/>
        <v>1</v>
      </c>
      <c r="Y55" s="236">
        <v>1</v>
      </c>
      <c r="Z55" s="191">
        <f t="shared" si="25"/>
        <v>2.5</v>
      </c>
      <c r="AA55" s="236">
        <f>'Core Indicators'!FF55</f>
        <v>3</v>
      </c>
      <c r="AB55" s="236">
        <f t="shared" si="26"/>
        <v>2</v>
      </c>
      <c r="AC55" s="11">
        <f>'Core Indicators'!GD55</f>
        <v>2</v>
      </c>
      <c r="AD55" s="11">
        <f>'Core Indicators'!GL55</f>
        <v>2</v>
      </c>
      <c r="AE55" s="11">
        <f>'Core Indicators'!GT55</f>
        <v>2</v>
      </c>
      <c r="AF55" s="11">
        <f>'Core Indicators'!HB55</f>
        <v>2</v>
      </c>
      <c r="AG55" s="11">
        <f t="shared" si="27"/>
        <v>2</v>
      </c>
      <c r="AH55" s="11">
        <f>'Core Indicators'!HJ55</f>
        <v>2</v>
      </c>
      <c r="AI55" s="11">
        <f>'Core Indicators'!HR55</f>
        <v>2</v>
      </c>
      <c r="AJ55" s="11">
        <f t="shared" si="28"/>
        <v>2</v>
      </c>
      <c r="AK55" s="11">
        <f>'Core Indicators'!HZ55</f>
        <v>2</v>
      </c>
      <c r="AL55" s="11">
        <f>'Core Indicators'!IH55</f>
        <v>2</v>
      </c>
      <c r="AM55" s="11">
        <f>'Core Indicators'!IP55</f>
        <v>2</v>
      </c>
      <c r="AN55" s="11">
        <f t="shared" si="29"/>
        <v>2</v>
      </c>
    </row>
    <row r="56" spans="1:40" x14ac:dyDescent="0.35">
      <c r="A56" s="236" t="str">
        <f>Lists!C:C</f>
        <v>IRQ001</v>
      </c>
      <c r="B56" s="190">
        <f t="shared" si="15"/>
        <v>1.9</v>
      </c>
      <c r="C56" s="191">
        <f t="shared" si="16"/>
        <v>0</v>
      </c>
      <c r="D56" s="237">
        <f t="shared" si="17"/>
        <v>2</v>
      </c>
      <c r="E56" s="236">
        <f>'Core Indicators'!R56</f>
        <v>2</v>
      </c>
      <c r="F56" s="236">
        <f>'Core Indicators'!Z56</f>
        <v>2</v>
      </c>
      <c r="G56" s="191">
        <f t="shared" si="18"/>
        <v>2</v>
      </c>
      <c r="H56" s="236">
        <f>'Core Indicators'!AH56</f>
        <v>2</v>
      </c>
      <c r="I56" s="236">
        <f>'Core Indicators'!AP56</f>
        <v>2</v>
      </c>
      <c r="J56" s="236">
        <f>'Core Indicators'!BN56</f>
        <v>2</v>
      </c>
      <c r="K56" s="236">
        <f t="shared" si="19"/>
        <v>2</v>
      </c>
      <c r="L56" s="190">
        <f t="shared" si="20"/>
        <v>2</v>
      </c>
      <c r="M56" s="237">
        <f t="shared" si="21"/>
        <v>2</v>
      </c>
      <c r="N56" s="238">
        <f>'Core Indicators'!DJ56</f>
        <v>2</v>
      </c>
      <c r="O56" s="238">
        <f>'Core Indicators'!DR56</f>
        <v>2</v>
      </c>
      <c r="P56" s="238">
        <f>'Core Indicators'!DZ56</f>
        <v>2</v>
      </c>
      <c r="Q56" s="238">
        <f>'Core Indicators'!EH56</f>
        <v>2</v>
      </c>
      <c r="R56" s="238">
        <f>'Core Indicators'!EP56</f>
        <v>2</v>
      </c>
      <c r="S56" s="191">
        <f t="shared" si="22"/>
        <v>1.6</v>
      </c>
      <c r="T56" s="191">
        <f t="shared" si="23"/>
        <v>1.1666666666666667</v>
      </c>
      <c r="U56" s="236">
        <v>1</v>
      </c>
      <c r="V56" s="236">
        <v>1</v>
      </c>
      <c r="W56" s="236">
        <f>'Core Indicators'!EX56</f>
        <v>2</v>
      </c>
      <c r="X56" s="191">
        <f t="shared" si="24"/>
        <v>1.5</v>
      </c>
      <c r="Y56" s="236">
        <v>1</v>
      </c>
      <c r="Z56" s="191">
        <f t="shared" si="25"/>
        <v>2</v>
      </c>
      <c r="AA56" s="236">
        <f>'Core Indicators'!FF56</f>
        <v>2</v>
      </c>
      <c r="AB56" s="236">
        <f t="shared" si="26"/>
        <v>2</v>
      </c>
      <c r="AC56" s="11">
        <f>'Core Indicators'!GD56</f>
        <v>2</v>
      </c>
      <c r="AD56" s="11">
        <f>'Core Indicators'!GL56</f>
        <v>2</v>
      </c>
      <c r="AE56" s="11">
        <f>'Core Indicators'!GT56</f>
        <v>2</v>
      </c>
      <c r="AF56" s="11">
        <f>'Core Indicators'!HB56</f>
        <v>2</v>
      </c>
      <c r="AG56" s="11">
        <f t="shared" si="27"/>
        <v>2</v>
      </c>
      <c r="AH56" s="11">
        <f>'Core Indicators'!HJ56</f>
        <v>2</v>
      </c>
      <c r="AI56" s="11">
        <f>'Core Indicators'!HR56</f>
        <v>2</v>
      </c>
      <c r="AJ56" s="11">
        <f t="shared" si="28"/>
        <v>2</v>
      </c>
      <c r="AK56" s="11">
        <f>'Core Indicators'!HZ56</f>
        <v>2</v>
      </c>
      <c r="AL56" s="11">
        <f>'Core Indicators'!IH56</f>
        <v>2</v>
      </c>
      <c r="AM56" s="11">
        <f>'Core Indicators'!IP56</f>
        <v>2</v>
      </c>
      <c r="AN56" s="11">
        <f t="shared" si="29"/>
        <v>2</v>
      </c>
    </row>
    <row r="57" spans="1:40" x14ac:dyDescent="0.35">
      <c r="A57" s="236" t="str">
        <f>Lists!C:C</f>
        <v>IRQ002</v>
      </c>
      <c r="B57" s="190">
        <f t="shared" si="15"/>
        <v>2</v>
      </c>
      <c r="C57" s="191">
        <f t="shared" si="16"/>
        <v>0</v>
      </c>
      <c r="D57" s="237">
        <f t="shared" si="17"/>
        <v>2</v>
      </c>
      <c r="E57" s="236">
        <f>'Core Indicators'!R57</f>
        <v>2</v>
      </c>
      <c r="F57" s="236">
        <f>'Core Indicators'!Z57</f>
        <v>2</v>
      </c>
      <c r="G57" s="191">
        <f t="shared" si="18"/>
        <v>2</v>
      </c>
      <c r="H57" s="236">
        <f>'Core Indicators'!AH57</f>
        <v>2</v>
      </c>
      <c r="I57" s="236">
        <f>'Core Indicators'!AP57</f>
        <v>2</v>
      </c>
      <c r="J57" s="236">
        <f>'Core Indicators'!BN57</f>
        <v>2</v>
      </c>
      <c r="K57" s="236">
        <f t="shared" si="19"/>
        <v>2</v>
      </c>
      <c r="L57" s="190">
        <f t="shared" si="20"/>
        <v>2</v>
      </c>
      <c r="M57" s="237">
        <f t="shared" si="21"/>
        <v>2.2000000000000002</v>
      </c>
      <c r="N57" s="238">
        <f>'Core Indicators'!DJ57</f>
        <v>3</v>
      </c>
      <c r="O57" s="238">
        <f>'Core Indicators'!DR57</f>
        <v>2</v>
      </c>
      <c r="P57" s="238">
        <f>'Core Indicators'!DZ57</f>
        <v>2</v>
      </c>
      <c r="Q57" s="238">
        <f>'Core Indicators'!EH57</f>
        <v>2</v>
      </c>
      <c r="R57" s="238">
        <f>'Core Indicators'!EP57</f>
        <v>2</v>
      </c>
      <c r="S57" s="191">
        <f t="shared" si="22"/>
        <v>1.6</v>
      </c>
      <c r="T57" s="191">
        <f t="shared" si="23"/>
        <v>1.1666666666666667</v>
      </c>
      <c r="U57" s="236">
        <v>1</v>
      </c>
      <c r="V57" s="236">
        <v>1</v>
      </c>
      <c r="W57" s="236">
        <f>'Core Indicators'!EX57</f>
        <v>2</v>
      </c>
      <c r="X57" s="191">
        <f t="shared" si="24"/>
        <v>1.5</v>
      </c>
      <c r="Y57" s="236">
        <v>1</v>
      </c>
      <c r="Z57" s="191">
        <f t="shared" si="25"/>
        <v>2</v>
      </c>
      <c r="AA57" s="236">
        <f>'Core Indicators'!FF57</f>
        <v>2</v>
      </c>
      <c r="AB57" s="236">
        <f t="shared" si="26"/>
        <v>2</v>
      </c>
      <c r="AC57" s="11">
        <f>'Core Indicators'!GD57</f>
        <v>2</v>
      </c>
      <c r="AD57" s="11">
        <f>'Core Indicators'!GL57</f>
        <v>2</v>
      </c>
      <c r="AE57" s="11">
        <f>'Core Indicators'!GT57</f>
        <v>2</v>
      </c>
      <c r="AF57" s="11">
        <f>'Core Indicators'!HB57</f>
        <v>2</v>
      </c>
      <c r="AG57" s="11">
        <f t="shared" si="27"/>
        <v>2</v>
      </c>
      <c r="AH57" s="11">
        <f>'Core Indicators'!HJ57</f>
        <v>2</v>
      </c>
      <c r="AI57" s="11">
        <f>'Core Indicators'!HR57</f>
        <v>2</v>
      </c>
      <c r="AJ57" s="11">
        <f t="shared" si="28"/>
        <v>2</v>
      </c>
      <c r="AK57" s="11">
        <f>'Core Indicators'!HZ57</f>
        <v>2</v>
      </c>
      <c r="AL57" s="11">
        <f>'Core Indicators'!IH57</f>
        <v>2</v>
      </c>
      <c r="AM57" s="11">
        <f>'Core Indicators'!IP57</f>
        <v>2</v>
      </c>
      <c r="AN57" s="11">
        <f t="shared" si="29"/>
        <v>2</v>
      </c>
    </row>
    <row r="58" spans="1:40" x14ac:dyDescent="0.35">
      <c r="A58" s="236" t="str">
        <f>Lists!C:C</f>
        <v>IRQ003</v>
      </c>
      <c r="B58" s="190">
        <f t="shared" si="15"/>
        <v>1.8</v>
      </c>
      <c r="C58" s="191">
        <f t="shared" si="16"/>
        <v>1</v>
      </c>
      <c r="D58" s="237">
        <f t="shared" si="17"/>
        <v>1.8</v>
      </c>
      <c r="E58" s="236">
        <f>'Core Indicators'!R58</f>
        <v>1</v>
      </c>
      <c r="F58" s="236">
        <f>'Core Indicators'!Z58</f>
        <v>2</v>
      </c>
      <c r="G58" s="191">
        <f t="shared" si="18"/>
        <v>1.5</v>
      </c>
      <c r="H58" s="236">
        <f>'Core Indicators'!AH58</f>
        <v>2</v>
      </c>
      <c r="I58" s="236">
        <f>'Core Indicators'!AP58</f>
        <v>2</v>
      </c>
      <c r="J58" s="236" t="str">
        <f>'Core Indicators'!BN58</f>
        <v>x</v>
      </c>
      <c r="K58" s="236">
        <f t="shared" si="19"/>
        <v>2</v>
      </c>
      <c r="L58" s="190">
        <f t="shared" si="20"/>
        <v>2</v>
      </c>
      <c r="M58" s="237">
        <f t="shared" si="21"/>
        <v>2</v>
      </c>
      <c r="N58" s="238">
        <f>'Core Indicators'!DJ58</f>
        <v>2</v>
      </c>
      <c r="O58" s="238">
        <f>'Core Indicators'!DR58</f>
        <v>2</v>
      </c>
      <c r="P58" s="238">
        <f>'Core Indicators'!DZ58</f>
        <v>2</v>
      </c>
      <c r="Q58" s="238">
        <f>'Core Indicators'!EH58</f>
        <v>2</v>
      </c>
      <c r="R58" s="238">
        <f>'Core Indicators'!EP58</f>
        <v>2</v>
      </c>
      <c r="S58" s="191">
        <f t="shared" si="22"/>
        <v>1.6</v>
      </c>
      <c r="T58" s="191">
        <f t="shared" si="23"/>
        <v>1.1666666666666667</v>
      </c>
      <c r="U58" s="236">
        <v>1</v>
      </c>
      <c r="V58" s="236">
        <v>1</v>
      </c>
      <c r="W58" s="236">
        <f>'Core Indicators'!EX58</f>
        <v>2</v>
      </c>
      <c r="X58" s="191">
        <f t="shared" si="24"/>
        <v>1.5</v>
      </c>
      <c r="Y58" s="236">
        <v>1</v>
      </c>
      <c r="Z58" s="191">
        <f t="shared" si="25"/>
        <v>2</v>
      </c>
      <c r="AA58" s="236">
        <f>'Core Indicators'!FF58</f>
        <v>2</v>
      </c>
      <c r="AB58" s="236">
        <f t="shared" si="26"/>
        <v>2</v>
      </c>
      <c r="AC58" s="11">
        <f>'Core Indicators'!GD58</f>
        <v>2</v>
      </c>
      <c r="AD58" s="11">
        <f>'Core Indicators'!GL58</f>
        <v>2</v>
      </c>
      <c r="AE58" s="11">
        <f>'Core Indicators'!GT58</f>
        <v>2</v>
      </c>
      <c r="AF58" s="11">
        <f>'Core Indicators'!HB58</f>
        <v>2</v>
      </c>
      <c r="AG58" s="11">
        <f t="shared" si="27"/>
        <v>2</v>
      </c>
      <c r="AH58" s="11">
        <f>'Core Indicators'!HJ58</f>
        <v>2</v>
      </c>
      <c r="AI58" s="11">
        <f>'Core Indicators'!HR58</f>
        <v>2</v>
      </c>
      <c r="AJ58" s="11">
        <f t="shared" si="28"/>
        <v>2</v>
      </c>
      <c r="AK58" s="11">
        <f>'Core Indicators'!HZ58</f>
        <v>2</v>
      </c>
      <c r="AL58" s="11">
        <f>'Core Indicators'!IH58</f>
        <v>2</v>
      </c>
      <c r="AM58" s="11">
        <f>'Core Indicators'!IP58</f>
        <v>2</v>
      </c>
      <c r="AN58" s="11">
        <f t="shared" si="29"/>
        <v>2</v>
      </c>
    </row>
    <row r="59" spans="1:40" x14ac:dyDescent="0.35">
      <c r="A59" s="236" t="str">
        <f>Lists!C:C</f>
        <v>ITA002</v>
      </c>
      <c r="B59" s="190">
        <f t="shared" si="15"/>
        <v>1.7</v>
      </c>
      <c r="C59" s="191">
        <f t="shared" si="16"/>
        <v>0</v>
      </c>
      <c r="D59" s="237">
        <f t="shared" si="17"/>
        <v>1.9</v>
      </c>
      <c r="E59" s="236">
        <f>'Core Indicators'!R59</f>
        <v>1</v>
      </c>
      <c r="F59" s="236">
        <f>'Core Indicators'!Z59</f>
        <v>1</v>
      </c>
      <c r="G59" s="191">
        <f t="shared" si="18"/>
        <v>1</v>
      </c>
      <c r="H59" s="236">
        <f>'Core Indicators'!AH59</f>
        <v>3</v>
      </c>
      <c r="I59" s="236">
        <f>'Core Indicators'!AP59</f>
        <v>1</v>
      </c>
      <c r="J59" s="236">
        <f>'Core Indicators'!BN59</f>
        <v>2</v>
      </c>
      <c r="K59" s="236">
        <f t="shared" si="19"/>
        <v>1.5</v>
      </c>
      <c r="L59" s="190">
        <f t="shared" si="20"/>
        <v>2.2999999999999998</v>
      </c>
      <c r="M59" s="237">
        <f t="shared" si="21"/>
        <v>1.8</v>
      </c>
      <c r="N59" s="238">
        <f>'Core Indicators'!DJ59</f>
        <v>1</v>
      </c>
      <c r="O59" s="238">
        <f>'Core Indicators'!DR59</f>
        <v>1</v>
      </c>
      <c r="P59" s="238">
        <f>'Core Indicators'!DZ59</f>
        <v>1</v>
      </c>
      <c r="Q59" s="238">
        <f>'Core Indicators'!EH59</f>
        <v>3</v>
      </c>
      <c r="R59" s="238">
        <f>'Core Indicators'!EP59</f>
        <v>3</v>
      </c>
      <c r="S59" s="191">
        <f t="shared" si="22"/>
        <v>1.3</v>
      </c>
      <c r="T59" s="191">
        <f t="shared" si="23"/>
        <v>1.1666666666666667</v>
      </c>
      <c r="U59" s="236">
        <v>1</v>
      </c>
      <c r="V59" s="236">
        <v>1</v>
      </c>
      <c r="W59" s="236">
        <f>'Core Indicators'!EX59</f>
        <v>2</v>
      </c>
      <c r="X59" s="191">
        <f t="shared" si="24"/>
        <v>1.5</v>
      </c>
      <c r="Y59" s="236">
        <v>1</v>
      </c>
      <c r="Z59" s="191">
        <f t="shared" si="25"/>
        <v>1.5</v>
      </c>
      <c r="AA59" s="236">
        <f>'Core Indicators'!FF59</f>
        <v>1</v>
      </c>
      <c r="AB59" s="236">
        <f t="shared" si="26"/>
        <v>2</v>
      </c>
      <c r="AC59" s="11">
        <f>'Core Indicators'!GD59</f>
        <v>2</v>
      </c>
      <c r="AD59" s="11">
        <f>'Core Indicators'!GL59</f>
        <v>2</v>
      </c>
      <c r="AE59" s="11">
        <f>'Core Indicators'!GT59</f>
        <v>2</v>
      </c>
      <c r="AF59" s="11">
        <f>'Core Indicators'!HB59</f>
        <v>2</v>
      </c>
      <c r="AG59" s="11">
        <f t="shared" si="27"/>
        <v>2</v>
      </c>
      <c r="AH59" s="11">
        <f>'Core Indicators'!HJ59</f>
        <v>2</v>
      </c>
      <c r="AI59" s="11">
        <f>'Core Indicators'!HR59</f>
        <v>2</v>
      </c>
      <c r="AJ59" s="11">
        <f t="shared" si="28"/>
        <v>2</v>
      </c>
      <c r="AK59" s="11">
        <f>'Core Indicators'!HZ59</f>
        <v>2</v>
      </c>
      <c r="AL59" s="11">
        <f>'Core Indicators'!IH59</f>
        <v>2</v>
      </c>
      <c r="AM59" s="11">
        <f>'Core Indicators'!IP59</f>
        <v>2</v>
      </c>
      <c r="AN59" s="11">
        <f t="shared" si="29"/>
        <v>2</v>
      </c>
    </row>
    <row r="60" spans="1:40" x14ac:dyDescent="0.35">
      <c r="A60" s="236" t="str">
        <f>Lists!C:C</f>
        <v>JOR002</v>
      </c>
      <c r="B60" s="190">
        <f t="shared" si="15"/>
        <v>2.5</v>
      </c>
      <c r="C60" s="191">
        <f t="shared" si="16"/>
        <v>0</v>
      </c>
      <c r="D60" s="237">
        <f t="shared" si="17"/>
        <v>2.6</v>
      </c>
      <c r="E60" s="236">
        <f>'Core Indicators'!R60</f>
        <v>2</v>
      </c>
      <c r="F60" s="236">
        <f>'Core Indicators'!Z60</f>
        <v>2</v>
      </c>
      <c r="G60" s="191">
        <f t="shared" si="18"/>
        <v>2</v>
      </c>
      <c r="H60" s="236">
        <f>'Core Indicators'!AH60</f>
        <v>3</v>
      </c>
      <c r="I60" s="236">
        <f>'Core Indicators'!AP60</f>
        <v>3</v>
      </c>
      <c r="J60" s="236">
        <f>'Core Indicators'!BN60</f>
        <v>2</v>
      </c>
      <c r="K60" s="236">
        <f t="shared" si="19"/>
        <v>2.5</v>
      </c>
      <c r="L60" s="190">
        <f t="shared" si="20"/>
        <v>2.8</v>
      </c>
      <c r="M60" s="237">
        <f t="shared" si="21"/>
        <v>3</v>
      </c>
      <c r="N60" s="238">
        <f>'Core Indicators'!DJ60</f>
        <v>3</v>
      </c>
      <c r="O60" s="238">
        <f>'Core Indicators'!DR60</f>
        <v>3</v>
      </c>
      <c r="P60" s="238">
        <f>'Core Indicators'!DZ60</f>
        <v>3</v>
      </c>
      <c r="Q60" s="238">
        <f>'Core Indicators'!EH60</f>
        <v>3</v>
      </c>
      <c r="R60" s="238">
        <f>'Core Indicators'!EP60</f>
        <v>3</v>
      </c>
      <c r="S60" s="191">
        <f t="shared" si="22"/>
        <v>1.6</v>
      </c>
      <c r="T60" s="191">
        <f t="shared" si="23"/>
        <v>1.1666666666666667</v>
      </c>
      <c r="U60" s="236">
        <v>1</v>
      </c>
      <c r="V60" s="236">
        <v>1</v>
      </c>
      <c r="W60" s="236">
        <f>'Core Indicators'!EX60</f>
        <v>2</v>
      </c>
      <c r="X60" s="191">
        <f t="shared" si="24"/>
        <v>1.5</v>
      </c>
      <c r="Y60" s="236">
        <v>1</v>
      </c>
      <c r="Z60" s="191">
        <f t="shared" si="25"/>
        <v>2</v>
      </c>
      <c r="AA60" s="236">
        <f>'Core Indicators'!FF60</f>
        <v>2</v>
      </c>
      <c r="AB60" s="236">
        <f t="shared" si="26"/>
        <v>2</v>
      </c>
      <c r="AC60" s="11">
        <f>'Core Indicators'!GD60</f>
        <v>2</v>
      </c>
      <c r="AD60" s="11">
        <f>'Core Indicators'!GL60</f>
        <v>2</v>
      </c>
      <c r="AE60" s="11">
        <f>'Core Indicators'!GT60</f>
        <v>2</v>
      </c>
      <c r="AF60" s="11">
        <f>'Core Indicators'!HB60</f>
        <v>2</v>
      </c>
      <c r="AG60" s="11">
        <f t="shared" si="27"/>
        <v>2</v>
      </c>
      <c r="AH60" s="11">
        <f>'Core Indicators'!HJ60</f>
        <v>2</v>
      </c>
      <c r="AI60" s="11">
        <f>'Core Indicators'!HR60</f>
        <v>2</v>
      </c>
      <c r="AJ60" s="11">
        <f t="shared" si="28"/>
        <v>2</v>
      </c>
      <c r="AK60" s="11">
        <f>'Core Indicators'!HZ60</f>
        <v>2</v>
      </c>
      <c r="AL60" s="11">
        <f>'Core Indicators'!IH60</f>
        <v>2</v>
      </c>
      <c r="AM60" s="11">
        <f>'Core Indicators'!IP60</f>
        <v>2</v>
      </c>
      <c r="AN60" s="11">
        <f t="shared" si="29"/>
        <v>2</v>
      </c>
    </row>
    <row r="61" spans="1:40" x14ac:dyDescent="0.35">
      <c r="A61" s="236" t="str">
        <f>Lists!C:C</f>
        <v>KEN001</v>
      </c>
      <c r="B61" s="190">
        <f t="shared" si="15"/>
        <v>2.4</v>
      </c>
      <c r="C61" s="191">
        <f t="shared" si="16"/>
        <v>0</v>
      </c>
      <c r="D61" s="237">
        <f t="shared" si="17"/>
        <v>2.7</v>
      </c>
      <c r="E61" s="236">
        <f>'Core Indicators'!R61</f>
        <v>1</v>
      </c>
      <c r="F61" s="236">
        <f>'Core Indicators'!Z61</f>
        <v>3</v>
      </c>
      <c r="G61" s="191">
        <f t="shared" si="18"/>
        <v>2.1</v>
      </c>
      <c r="H61" s="236">
        <f>'Core Indicators'!AH61</f>
        <v>3</v>
      </c>
      <c r="I61" s="236">
        <f>'Core Indicators'!AP61</f>
        <v>3</v>
      </c>
      <c r="J61" s="236">
        <f>'Core Indicators'!BN61</f>
        <v>3</v>
      </c>
      <c r="K61" s="236">
        <f t="shared" si="19"/>
        <v>3</v>
      </c>
      <c r="L61" s="190">
        <f t="shared" si="20"/>
        <v>3</v>
      </c>
      <c r="M61" s="237">
        <f t="shared" si="21"/>
        <v>2.6</v>
      </c>
      <c r="N61" s="238">
        <f>'Core Indicators'!DJ61</f>
        <v>3</v>
      </c>
      <c r="O61" s="238">
        <f>'Core Indicators'!DR61</f>
        <v>3</v>
      </c>
      <c r="P61" s="238">
        <f>'Core Indicators'!DZ61</f>
        <v>3</v>
      </c>
      <c r="Q61" s="238">
        <f>'Core Indicators'!EH61</f>
        <v>2</v>
      </c>
      <c r="R61" s="238">
        <f>'Core Indicators'!EP61</f>
        <v>2</v>
      </c>
      <c r="S61" s="191">
        <f t="shared" si="22"/>
        <v>1.7</v>
      </c>
      <c r="T61" s="191">
        <f t="shared" si="23"/>
        <v>1.3333333333333333</v>
      </c>
      <c r="U61" s="236">
        <v>1</v>
      </c>
      <c r="V61" s="236">
        <v>1</v>
      </c>
      <c r="W61" s="236">
        <f>'Core Indicators'!EX61</f>
        <v>3</v>
      </c>
      <c r="X61" s="191">
        <f t="shared" si="24"/>
        <v>2</v>
      </c>
      <c r="Y61" s="236">
        <v>1</v>
      </c>
      <c r="Z61" s="191">
        <f t="shared" si="25"/>
        <v>2</v>
      </c>
      <c r="AA61" s="236">
        <f>'Core Indicators'!FF61</f>
        <v>2</v>
      </c>
      <c r="AB61" s="236">
        <f t="shared" si="26"/>
        <v>2</v>
      </c>
      <c r="AC61" s="11">
        <f>'Core Indicators'!GD61</f>
        <v>2</v>
      </c>
      <c r="AD61" s="11">
        <f>'Core Indicators'!GL61</f>
        <v>2</v>
      </c>
      <c r="AE61" s="11">
        <f>'Core Indicators'!GT61</f>
        <v>2</v>
      </c>
      <c r="AF61" s="11">
        <f>'Core Indicators'!HB61</f>
        <v>2</v>
      </c>
      <c r="AG61" s="11">
        <f t="shared" si="27"/>
        <v>2</v>
      </c>
      <c r="AH61" s="11">
        <f>'Core Indicators'!HJ61</f>
        <v>2</v>
      </c>
      <c r="AI61" s="11">
        <f>'Core Indicators'!HR61</f>
        <v>2</v>
      </c>
      <c r="AJ61" s="11">
        <f t="shared" si="28"/>
        <v>2</v>
      </c>
      <c r="AK61" s="11">
        <f>'Core Indicators'!HZ61</f>
        <v>2</v>
      </c>
      <c r="AL61" s="11">
        <f>'Core Indicators'!IH61</f>
        <v>2</v>
      </c>
      <c r="AM61" s="11">
        <f>'Core Indicators'!IP61</f>
        <v>2</v>
      </c>
      <c r="AN61" s="11">
        <f t="shared" si="29"/>
        <v>2</v>
      </c>
    </row>
    <row r="62" spans="1:40" x14ac:dyDescent="0.35">
      <c r="A62" s="236" t="str">
        <f>Lists!C:C</f>
        <v>KEN002</v>
      </c>
      <c r="B62" s="190">
        <f t="shared" si="15"/>
        <v>1.8</v>
      </c>
      <c r="C62" s="191">
        <f t="shared" si="16"/>
        <v>1</v>
      </c>
      <c r="D62" s="237">
        <f t="shared" si="17"/>
        <v>2</v>
      </c>
      <c r="E62" s="236">
        <f>'Core Indicators'!R62</f>
        <v>2</v>
      </c>
      <c r="F62" s="236">
        <f>'Core Indicators'!Z62</f>
        <v>2</v>
      </c>
      <c r="G62" s="191">
        <f t="shared" si="18"/>
        <v>2</v>
      </c>
      <c r="H62" s="236">
        <f>'Core Indicators'!AH62</f>
        <v>2</v>
      </c>
      <c r="I62" s="236">
        <f>'Core Indicators'!AP62</f>
        <v>2</v>
      </c>
      <c r="J62" s="236" t="str">
        <f>'Core Indicators'!BN62</f>
        <v>x</v>
      </c>
      <c r="K62" s="236">
        <f t="shared" si="19"/>
        <v>2</v>
      </c>
      <c r="L62" s="190">
        <f t="shared" si="20"/>
        <v>2</v>
      </c>
      <c r="M62" s="237">
        <f t="shared" si="21"/>
        <v>2</v>
      </c>
      <c r="N62" s="238">
        <f>'Core Indicators'!DJ62</f>
        <v>2</v>
      </c>
      <c r="O62" s="238">
        <f>'Core Indicators'!DR62</f>
        <v>2</v>
      </c>
      <c r="P62" s="238">
        <f>'Core Indicators'!DZ62</f>
        <v>2</v>
      </c>
      <c r="Q62" s="238" t="str">
        <f>'Core Indicators'!EH62</f>
        <v>x</v>
      </c>
      <c r="R62" s="238" t="str">
        <f>'Core Indicators'!EP62</f>
        <v>x</v>
      </c>
      <c r="S62" s="191">
        <f t="shared" si="22"/>
        <v>1.4</v>
      </c>
      <c r="T62" s="191">
        <f t="shared" si="23"/>
        <v>1.3333333333333333</v>
      </c>
      <c r="U62" s="236">
        <v>1</v>
      </c>
      <c r="V62" s="236">
        <v>1</v>
      </c>
      <c r="W62" s="236">
        <f>'Core Indicators'!EX62</f>
        <v>3</v>
      </c>
      <c r="X62" s="191">
        <f t="shared" si="24"/>
        <v>2</v>
      </c>
      <c r="Y62" s="236">
        <v>1</v>
      </c>
      <c r="Z62" s="191">
        <f t="shared" si="25"/>
        <v>1.5</v>
      </c>
      <c r="AA62" s="236">
        <f>'Core Indicators'!FF62</f>
        <v>1</v>
      </c>
      <c r="AB62" s="236">
        <f t="shared" si="26"/>
        <v>2</v>
      </c>
      <c r="AC62" s="11">
        <f>'Core Indicators'!GD62</f>
        <v>2</v>
      </c>
      <c r="AD62" s="11">
        <f>'Core Indicators'!GL62</f>
        <v>2</v>
      </c>
      <c r="AE62" s="11">
        <f>'Core Indicators'!GT62</f>
        <v>2</v>
      </c>
      <c r="AF62" s="11">
        <f>'Core Indicators'!HB62</f>
        <v>2</v>
      </c>
      <c r="AG62" s="11">
        <f t="shared" si="27"/>
        <v>2</v>
      </c>
      <c r="AH62" s="11">
        <f>'Core Indicators'!HJ62</f>
        <v>2</v>
      </c>
      <c r="AI62" s="11">
        <f>'Core Indicators'!HR62</f>
        <v>2</v>
      </c>
      <c r="AJ62" s="11">
        <f t="shared" si="28"/>
        <v>2</v>
      </c>
      <c r="AK62" s="11">
        <f>'Core Indicators'!HZ62</f>
        <v>2</v>
      </c>
      <c r="AL62" s="11">
        <f>'Core Indicators'!IH62</f>
        <v>2</v>
      </c>
      <c r="AM62" s="11">
        <f>'Core Indicators'!IP62</f>
        <v>2</v>
      </c>
      <c r="AN62" s="11">
        <f t="shared" si="29"/>
        <v>2</v>
      </c>
    </row>
    <row r="63" spans="1:40" x14ac:dyDescent="0.35">
      <c r="A63" s="236" t="str">
        <f>Lists!C:C</f>
        <v>KEN003</v>
      </c>
      <c r="B63" s="190">
        <f t="shared" si="15"/>
        <v>1.9</v>
      </c>
      <c r="C63" s="191">
        <f t="shared" si="16"/>
        <v>0</v>
      </c>
      <c r="D63" s="237">
        <f t="shared" si="17"/>
        <v>2</v>
      </c>
      <c r="E63" s="236">
        <f>'Core Indicators'!R63</f>
        <v>2</v>
      </c>
      <c r="F63" s="236">
        <f>'Core Indicators'!Z63</f>
        <v>2</v>
      </c>
      <c r="G63" s="191">
        <f t="shared" si="18"/>
        <v>2</v>
      </c>
      <c r="H63" s="236">
        <f>'Core Indicators'!AH63</f>
        <v>2</v>
      </c>
      <c r="I63" s="236">
        <f>'Core Indicators'!AP63</f>
        <v>2</v>
      </c>
      <c r="J63" s="236">
        <f>'Core Indicators'!BN63</f>
        <v>2</v>
      </c>
      <c r="K63" s="236">
        <f t="shared" si="19"/>
        <v>2</v>
      </c>
      <c r="L63" s="190">
        <f t="shared" si="20"/>
        <v>2</v>
      </c>
      <c r="M63" s="237">
        <f t="shared" si="21"/>
        <v>2</v>
      </c>
      <c r="N63" s="238">
        <f>'Core Indicators'!DJ63</f>
        <v>2</v>
      </c>
      <c r="O63" s="238">
        <f>'Core Indicators'!DR63</f>
        <v>2</v>
      </c>
      <c r="P63" s="238">
        <f>'Core Indicators'!DZ63</f>
        <v>2</v>
      </c>
      <c r="Q63" s="238">
        <f>'Core Indicators'!EH63</f>
        <v>2</v>
      </c>
      <c r="R63" s="238">
        <f>'Core Indicators'!EP63</f>
        <v>2</v>
      </c>
      <c r="S63" s="191">
        <f t="shared" si="22"/>
        <v>1.7</v>
      </c>
      <c r="T63" s="191">
        <f t="shared" si="23"/>
        <v>1.3333333333333333</v>
      </c>
      <c r="U63" s="236">
        <v>1</v>
      </c>
      <c r="V63" s="236">
        <v>1</v>
      </c>
      <c r="W63" s="236">
        <f>'Core Indicators'!EX63</f>
        <v>3</v>
      </c>
      <c r="X63" s="191">
        <f t="shared" si="24"/>
        <v>2</v>
      </c>
      <c r="Y63" s="236">
        <v>1</v>
      </c>
      <c r="Z63" s="191">
        <f t="shared" si="25"/>
        <v>2</v>
      </c>
      <c r="AA63" s="236">
        <f>'Core Indicators'!FF63</f>
        <v>2</v>
      </c>
      <c r="AB63" s="236">
        <f t="shared" si="26"/>
        <v>2</v>
      </c>
      <c r="AC63" s="11">
        <f>'Core Indicators'!GD63</f>
        <v>2</v>
      </c>
      <c r="AD63" s="11">
        <f>'Core Indicators'!GL63</f>
        <v>2</v>
      </c>
      <c r="AE63" s="11">
        <f>'Core Indicators'!GT63</f>
        <v>2</v>
      </c>
      <c r="AF63" s="11">
        <f>'Core Indicators'!HB63</f>
        <v>2</v>
      </c>
      <c r="AG63" s="11">
        <f t="shared" si="27"/>
        <v>2</v>
      </c>
      <c r="AH63" s="11">
        <f>'Core Indicators'!HJ63</f>
        <v>2</v>
      </c>
      <c r="AI63" s="11">
        <f>'Core Indicators'!HR63</f>
        <v>2</v>
      </c>
      <c r="AJ63" s="11">
        <f t="shared" si="28"/>
        <v>2</v>
      </c>
      <c r="AK63" s="11">
        <f>'Core Indicators'!HZ63</f>
        <v>2</v>
      </c>
      <c r="AL63" s="11">
        <f>'Core Indicators'!IH63</f>
        <v>2</v>
      </c>
      <c r="AM63" s="11">
        <f>'Core Indicators'!IP63</f>
        <v>2</v>
      </c>
      <c r="AN63" s="11">
        <f t="shared" si="29"/>
        <v>2</v>
      </c>
    </row>
    <row r="64" spans="1:40" x14ac:dyDescent="0.35">
      <c r="A64" s="236" t="str">
        <f>Lists!C:C</f>
        <v>LAO004</v>
      </c>
      <c r="B64" s="190">
        <f t="shared" si="15"/>
        <v>1.4</v>
      </c>
      <c r="C64" s="191">
        <f t="shared" si="16"/>
        <v>0</v>
      </c>
      <c r="D64" s="237">
        <f t="shared" si="17"/>
        <v>1.7</v>
      </c>
      <c r="E64" s="236">
        <f>'Core Indicators'!R64</f>
        <v>2</v>
      </c>
      <c r="F64" s="236">
        <f>'Core Indicators'!Z64</f>
        <v>2</v>
      </c>
      <c r="G64" s="191">
        <f t="shared" si="18"/>
        <v>2</v>
      </c>
      <c r="H64" s="236">
        <f>'Core Indicators'!AH64</f>
        <v>1</v>
      </c>
      <c r="I64" s="236">
        <f>'Core Indicators'!AP64</f>
        <v>2</v>
      </c>
      <c r="J64" s="236">
        <f>'Core Indicators'!BN64</f>
        <v>2</v>
      </c>
      <c r="K64" s="236">
        <f t="shared" si="19"/>
        <v>2</v>
      </c>
      <c r="L64" s="190">
        <f t="shared" si="20"/>
        <v>1.5</v>
      </c>
      <c r="M64" s="237">
        <f t="shared" si="21"/>
        <v>1.4</v>
      </c>
      <c r="N64" s="238">
        <f>'Core Indicators'!DJ64</f>
        <v>2</v>
      </c>
      <c r="O64" s="238">
        <f>'Core Indicators'!DR64</f>
        <v>2</v>
      </c>
      <c r="P64" s="238">
        <f>'Core Indicators'!DZ64</f>
        <v>1</v>
      </c>
      <c r="Q64" s="238">
        <f>'Core Indicators'!EH64</f>
        <v>1</v>
      </c>
      <c r="R64" s="238">
        <f>'Core Indicators'!EP64</f>
        <v>1</v>
      </c>
      <c r="S64" s="191">
        <f t="shared" si="22"/>
        <v>1.3</v>
      </c>
      <c r="T64" s="191">
        <f t="shared" si="23"/>
        <v>1.1666666666666667</v>
      </c>
      <c r="U64" s="236">
        <v>1</v>
      </c>
      <c r="V64" s="236">
        <v>1</v>
      </c>
      <c r="W64" s="236">
        <f>'Core Indicators'!EX64</f>
        <v>2</v>
      </c>
      <c r="X64" s="191">
        <f t="shared" si="24"/>
        <v>1.5</v>
      </c>
      <c r="Y64" s="236">
        <v>1</v>
      </c>
      <c r="Z64" s="191">
        <f t="shared" si="25"/>
        <v>1.5</v>
      </c>
      <c r="AA64" s="236">
        <f>'Core Indicators'!FF64</f>
        <v>1</v>
      </c>
      <c r="AB64" s="236">
        <f t="shared" si="26"/>
        <v>2</v>
      </c>
      <c r="AC64" s="11">
        <f>'Core Indicators'!GD64</f>
        <v>2</v>
      </c>
      <c r="AD64" s="11">
        <f>'Core Indicators'!GL64</f>
        <v>2</v>
      </c>
      <c r="AE64" s="11">
        <f>'Core Indicators'!GT64</f>
        <v>2</v>
      </c>
      <c r="AF64" s="11">
        <f>'Core Indicators'!HB64</f>
        <v>2</v>
      </c>
      <c r="AG64" s="11">
        <f t="shared" si="27"/>
        <v>2</v>
      </c>
      <c r="AH64" s="11">
        <f>'Core Indicators'!HJ64</f>
        <v>2</v>
      </c>
      <c r="AI64" s="11">
        <f>'Core Indicators'!HR64</f>
        <v>2</v>
      </c>
      <c r="AJ64" s="11">
        <f t="shared" si="28"/>
        <v>2</v>
      </c>
      <c r="AK64" s="11">
        <f>'Core Indicators'!HZ64</f>
        <v>2</v>
      </c>
      <c r="AL64" s="11">
        <f>'Core Indicators'!IH64</f>
        <v>2</v>
      </c>
      <c r="AM64" s="11">
        <f>'Core Indicators'!IP64</f>
        <v>2</v>
      </c>
      <c r="AN64" s="11">
        <f t="shared" si="29"/>
        <v>2</v>
      </c>
    </row>
    <row r="65" spans="1:40" x14ac:dyDescent="0.35">
      <c r="A65" s="236" t="str">
        <f>Lists!C:C</f>
        <v>LBN002</v>
      </c>
      <c r="B65" s="190">
        <f t="shared" si="15"/>
        <v>1.9</v>
      </c>
      <c r="C65" s="191">
        <f t="shared" si="16"/>
        <v>0</v>
      </c>
      <c r="D65" s="237">
        <f t="shared" si="17"/>
        <v>2</v>
      </c>
      <c r="E65" s="236">
        <f>'Core Indicators'!R65</f>
        <v>2</v>
      </c>
      <c r="F65" s="236">
        <f>'Core Indicators'!Z65</f>
        <v>2</v>
      </c>
      <c r="G65" s="191">
        <f t="shared" si="18"/>
        <v>2</v>
      </c>
      <c r="H65" s="236">
        <f>'Core Indicators'!AH65</f>
        <v>2</v>
      </c>
      <c r="I65" s="236">
        <f>'Core Indicators'!AP65</f>
        <v>2</v>
      </c>
      <c r="J65" s="236">
        <f>'Core Indicators'!BN65</f>
        <v>2</v>
      </c>
      <c r="K65" s="236">
        <f t="shared" si="19"/>
        <v>2</v>
      </c>
      <c r="L65" s="190">
        <f t="shared" si="20"/>
        <v>2</v>
      </c>
      <c r="M65" s="237">
        <f t="shared" si="21"/>
        <v>2</v>
      </c>
      <c r="N65" s="238">
        <f>'Core Indicators'!DJ65</f>
        <v>2</v>
      </c>
      <c r="O65" s="238">
        <f>'Core Indicators'!DR65</f>
        <v>2</v>
      </c>
      <c r="P65" s="238">
        <f>'Core Indicators'!DZ65</f>
        <v>2</v>
      </c>
      <c r="Q65" s="238">
        <f>'Core Indicators'!EH65</f>
        <v>2</v>
      </c>
      <c r="R65" s="238">
        <f>'Core Indicators'!EP65</f>
        <v>2</v>
      </c>
      <c r="S65" s="191">
        <f t="shared" si="22"/>
        <v>1.6</v>
      </c>
      <c r="T65" s="191">
        <f t="shared" si="23"/>
        <v>1.1666666666666667</v>
      </c>
      <c r="U65" s="236">
        <v>1</v>
      </c>
      <c r="V65" s="236">
        <v>1</v>
      </c>
      <c r="W65" s="236">
        <f>'Core Indicators'!EX65</f>
        <v>2</v>
      </c>
      <c r="X65" s="191">
        <f t="shared" si="24"/>
        <v>1.5</v>
      </c>
      <c r="Y65" s="236">
        <v>1</v>
      </c>
      <c r="Z65" s="191">
        <f t="shared" si="25"/>
        <v>2</v>
      </c>
      <c r="AA65" s="236">
        <f>'Core Indicators'!FF65</f>
        <v>2</v>
      </c>
      <c r="AB65" s="236">
        <f t="shared" si="26"/>
        <v>2</v>
      </c>
      <c r="AC65" s="11">
        <f>'Core Indicators'!GD65</f>
        <v>2</v>
      </c>
      <c r="AD65" s="11">
        <f>'Core Indicators'!GL65</f>
        <v>2</v>
      </c>
      <c r="AE65" s="11">
        <f>'Core Indicators'!GT65</f>
        <v>2</v>
      </c>
      <c r="AF65" s="11">
        <f>'Core Indicators'!HB65</f>
        <v>2</v>
      </c>
      <c r="AG65" s="11">
        <f t="shared" si="27"/>
        <v>2</v>
      </c>
      <c r="AH65" s="11">
        <f>'Core Indicators'!HJ65</f>
        <v>2</v>
      </c>
      <c r="AI65" s="11">
        <f>'Core Indicators'!HR65</f>
        <v>2</v>
      </c>
      <c r="AJ65" s="11">
        <f t="shared" si="28"/>
        <v>2</v>
      </c>
      <c r="AK65" s="11">
        <f>'Core Indicators'!HZ65</f>
        <v>2</v>
      </c>
      <c r="AL65" s="11">
        <f>'Core Indicators'!IH65</f>
        <v>2</v>
      </c>
      <c r="AM65" s="11">
        <f>'Core Indicators'!IP65</f>
        <v>2</v>
      </c>
      <c r="AN65" s="11">
        <f t="shared" si="29"/>
        <v>2</v>
      </c>
    </row>
    <row r="66" spans="1:40" x14ac:dyDescent="0.35">
      <c r="A66" s="236" t="str">
        <f>Lists!C:C</f>
        <v>LBN006</v>
      </c>
      <c r="B66" s="190">
        <f t="shared" si="15"/>
        <v>1.8</v>
      </c>
      <c r="C66" s="191">
        <f t="shared" si="16"/>
        <v>0</v>
      </c>
      <c r="D66" s="237">
        <f t="shared" si="17"/>
        <v>1.7</v>
      </c>
      <c r="E66" s="236">
        <f>'Core Indicators'!R66</f>
        <v>1</v>
      </c>
      <c r="F66" s="236">
        <f>'Core Indicators'!Z66</f>
        <v>2</v>
      </c>
      <c r="G66" s="191">
        <f t="shared" si="18"/>
        <v>1.5</v>
      </c>
      <c r="H66" s="236">
        <f>'Core Indicators'!AH66</f>
        <v>2</v>
      </c>
      <c r="I66" s="236">
        <f>'Core Indicators'!AP66</f>
        <v>1</v>
      </c>
      <c r="J66" s="236">
        <f>'Core Indicators'!BN66</f>
        <v>2</v>
      </c>
      <c r="K66" s="236">
        <f t="shared" si="19"/>
        <v>1.5</v>
      </c>
      <c r="L66" s="190">
        <f t="shared" si="20"/>
        <v>1.8</v>
      </c>
      <c r="M66" s="237">
        <f t="shared" si="21"/>
        <v>2</v>
      </c>
      <c r="N66" s="238">
        <f>'Core Indicators'!DJ66</f>
        <v>2</v>
      </c>
      <c r="O66" s="238">
        <f>'Core Indicators'!DR66</f>
        <v>2</v>
      </c>
      <c r="P66" s="238">
        <f>'Core Indicators'!DZ66</f>
        <v>2</v>
      </c>
      <c r="Q66" s="238">
        <f>'Core Indicators'!EH66</f>
        <v>2</v>
      </c>
      <c r="R66" s="238">
        <f>'Core Indicators'!EP66</f>
        <v>2</v>
      </c>
      <c r="S66" s="191">
        <f t="shared" si="22"/>
        <v>1.6</v>
      </c>
      <c r="T66" s="191">
        <f t="shared" si="23"/>
        <v>1.1666666666666667</v>
      </c>
      <c r="U66" s="236">
        <v>1</v>
      </c>
      <c r="V66" s="236">
        <v>1</v>
      </c>
      <c r="W66" s="236">
        <f>'Core Indicators'!EX66</f>
        <v>2</v>
      </c>
      <c r="X66" s="191">
        <f t="shared" si="24"/>
        <v>1.5</v>
      </c>
      <c r="Y66" s="236">
        <v>1</v>
      </c>
      <c r="Z66" s="191">
        <f t="shared" si="25"/>
        <v>2</v>
      </c>
      <c r="AA66" s="236">
        <f>'Core Indicators'!FF66</f>
        <v>2</v>
      </c>
      <c r="AB66" s="236">
        <f t="shared" si="26"/>
        <v>2</v>
      </c>
      <c r="AC66" s="11">
        <f>'Core Indicators'!GD66</f>
        <v>2</v>
      </c>
      <c r="AD66" s="11">
        <f>'Core Indicators'!GL66</f>
        <v>2</v>
      </c>
      <c r="AE66" s="11">
        <f>'Core Indicators'!GT66</f>
        <v>2</v>
      </c>
      <c r="AF66" s="11">
        <f>'Core Indicators'!HB66</f>
        <v>2</v>
      </c>
      <c r="AG66" s="11">
        <f t="shared" si="27"/>
        <v>2</v>
      </c>
      <c r="AH66" s="11">
        <f>'Core Indicators'!HJ66</f>
        <v>2</v>
      </c>
      <c r="AI66" s="11">
        <f>'Core Indicators'!HR66</f>
        <v>2</v>
      </c>
      <c r="AJ66" s="11">
        <f t="shared" si="28"/>
        <v>2</v>
      </c>
      <c r="AK66" s="11">
        <f>'Core Indicators'!HZ66</f>
        <v>2</v>
      </c>
      <c r="AL66" s="11">
        <f>'Core Indicators'!IH66</f>
        <v>2</v>
      </c>
      <c r="AM66" s="11">
        <f>'Core Indicators'!IP66</f>
        <v>2</v>
      </c>
      <c r="AN66" s="11">
        <f t="shared" si="29"/>
        <v>2</v>
      </c>
    </row>
    <row r="67" spans="1:40" x14ac:dyDescent="0.35">
      <c r="A67" s="236" t="str">
        <f>Lists!C:C</f>
        <v>LBY001</v>
      </c>
      <c r="B67" s="190">
        <f t="shared" ref="B67:B98" si="30">IF(OR(M67="x",D67="x"),"x",ROUND((5-GEOMEAN(((5-D67)/5*4+1),((5-M67)/5*4+1),((5-M67)/5*4+1)))/4*3.5+S67*0.3,1))</f>
        <v>1.8</v>
      </c>
      <c r="C67" s="191">
        <f t="shared" ref="C67:C98" si="31">COUNTIF(E67:F67,"x")+COUNTIF(H67:I67,"x")+COUNTIF(J67:J67,"x")+COUNTIF(M67,"x")+COUNTIF(U67:W67,"x")+COUNTIF(Y67:AB67,"x")</f>
        <v>0</v>
      </c>
      <c r="D67" s="237">
        <f t="shared" ref="D67:D98" si="32">IF(OR(L67="x",G67="x"),"x",ROUND((5-GEOMEAN(((5-L67)/5*4+1),((5-L67)/5*4+1),((5-G67)/5*4+1)))/4*5,1))</f>
        <v>1.7</v>
      </c>
      <c r="E67" s="236">
        <f>'Core Indicators'!R67</f>
        <v>1</v>
      </c>
      <c r="F67" s="236">
        <f>'Core Indicators'!Z67</f>
        <v>2</v>
      </c>
      <c r="G67" s="191">
        <f t="shared" ref="G67:G98" si="33">IF(AND(F67="x",E67="x"),"x",IF(OR(F67="x",E67="x"),AVERAGE(E67,F67),ROUND((10-GEOMEAN(((10-E67)/10*9+1),((10-F67)/10*9+1)))/9*10,1)))</f>
        <v>1.5</v>
      </c>
      <c r="H67" s="236">
        <f>'Core Indicators'!AH67</f>
        <v>1</v>
      </c>
      <c r="I67" s="236">
        <f>'Core Indicators'!AP67</f>
        <v>2</v>
      </c>
      <c r="J67" s="236">
        <f>'Core Indicators'!BN67</f>
        <v>3</v>
      </c>
      <c r="K67" s="236">
        <f t="shared" ref="K67:K98" si="34">IF(AND(J67="x",I67="x"),"x",IF(OR(J67="x",I67="x"),AVERAGE(I67,J67),ROUND((10-GEOMEAN(((10-I67)/10*9+1),((10-J67)/10*9+1)))/9*10,1)))</f>
        <v>2.5</v>
      </c>
      <c r="L67" s="190">
        <f t="shared" ref="L67:L98" si="35">IF(AND(H67="x",K67="x"),"x",IF(OR(H67="x",K67="x"),AVERAGE(H67,K67),ROUND((10-GEOMEAN(((10-H67)/10*9+1),((10-K67)/10*9+1)))/9*10,1)))</f>
        <v>1.8</v>
      </c>
      <c r="M67" s="237">
        <f t="shared" ref="M67:M98" si="36">IF(N67="x","x",AVERAGE(N67:R67))</f>
        <v>2</v>
      </c>
      <c r="N67" s="238">
        <f>'Core Indicators'!DJ67</f>
        <v>2</v>
      </c>
      <c r="O67" s="238">
        <f>'Core Indicators'!DR67</f>
        <v>2</v>
      </c>
      <c r="P67" s="238">
        <f>'Core Indicators'!DZ67</f>
        <v>2</v>
      </c>
      <c r="Q67" s="238">
        <f>'Core Indicators'!EH67</f>
        <v>2</v>
      </c>
      <c r="R67" s="238">
        <f>'Core Indicators'!EP67</f>
        <v>2</v>
      </c>
      <c r="S67" s="191">
        <f t="shared" ref="S67:S98" si="37">IF(OR(Z67="x",T67="x"),T67,ROUND((10-GEOMEAN(((10-T67)/10*9+1),((10-Z67)/10*9+1)))/9*10,1))</f>
        <v>1.7</v>
      </c>
      <c r="T67" s="191">
        <f t="shared" ref="T67:T98" si="38">AVERAGE(U67,X67,Y67)</f>
        <v>1.3333333333333333</v>
      </c>
      <c r="U67" s="236">
        <v>1</v>
      </c>
      <c r="V67" s="236">
        <v>1</v>
      </c>
      <c r="W67" s="236">
        <f>'Core Indicators'!EX67</f>
        <v>3</v>
      </c>
      <c r="X67" s="191">
        <f t="shared" ref="X67:X98" si="39">AVERAGE(V67:W67)</f>
        <v>2</v>
      </c>
      <c r="Y67" s="236">
        <v>1</v>
      </c>
      <c r="Z67" s="191">
        <f t="shared" ref="Z67:Z98" si="40">IF(AND(AA67="x",AB67="x"),"x",AVERAGE(AA67:AB67))</f>
        <v>2</v>
      </c>
      <c r="AA67" s="236">
        <f>'Core Indicators'!FF67</f>
        <v>2</v>
      </c>
      <c r="AB67" s="236">
        <f t="shared" ref="AB67:AB98" si="41">IF(AND(AJ67="x",AN67="x",AG67="x"),"x",(AVERAGE(AJ67,AN67,AG67)))</f>
        <v>2</v>
      </c>
      <c r="AC67" s="11">
        <f>'Core Indicators'!GD67</f>
        <v>2</v>
      </c>
      <c r="AD67" s="11">
        <f>'Core Indicators'!GL67</f>
        <v>2</v>
      </c>
      <c r="AE67" s="11">
        <f>'Core Indicators'!GT67</f>
        <v>2</v>
      </c>
      <c r="AF67" s="11">
        <f>'Core Indicators'!HB67</f>
        <v>2</v>
      </c>
      <c r="AG67" s="11">
        <f t="shared" ref="AG67:AG98" si="42">IF(AND(AC67="x",AD67="x",AE67="x",AF67="x"),"x",AVERAGE(AC67:AF67))</f>
        <v>2</v>
      </c>
      <c r="AH67" s="11">
        <f>'Core Indicators'!HJ67</f>
        <v>2</v>
      </c>
      <c r="AI67" s="11">
        <f>'Core Indicators'!HR67</f>
        <v>2</v>
      </c>
      <c r="AJ67" s="11">
        <f t="shared" ref="AJ67:AJ98" si="43">IF(AND(AH67="x",AI67="x"),"x",AVERAGE(AH67:AI67))</f>
        <v>2</v>
      </c>
      <c r="AK67" s="11">
        <f>'Core Indicators'!HZ67</f>
        <v>2</v>
      </c>
      <c r="AL67" s="11">
        <f>'Core Indicators'!IH67</f>
        <v>2</v>
      </c>
      <c r="AM67" s="11">
        <f>'Core Indicators'!IP67</f>
        <v>2</v>
      </c>
      <c r="AN67" s="11">
        <f t="shared" ref="AN67:AN98" si="44">IF(AND(AK67="x",AL67="x",AM67="x"),"x",AVERAGE(AK67:AM67))</f>
        <v>2</v>
      </c>
    </row>
    <row r="68" spans="1:40" x14ac:dyDescent="0.35">
      <c r="A68" s="236" t="str">
        <f>Lists!C:C</f>
        <v>LBY002</v>
      </c>
      <c r="B68" s="190">
        <f t="shared" si="30"/>
        <v>1.8</v>
      </c>
      <c r="C68" s="191">
        <f t="shared" si="31"/>
        <v>0</v>
      </c>
      <c r="D68" s="237">
        <f t="shared" si="32"/>
        <v>2</v>
      </c>
      <c r="E68" s="236">
        <f>'Core Indicators'!R68</f>
        <v>1</v>
      </c>
      <c r="F68" s="236">
        <f>'Core Indicators'!Z68</f>
        <v>2</v>
      </c>
      <c r="G68" s="191">
        <f t="shared" si="33"/>
        <v>1.5</v>
      </c>
      <c r="H68" s="236">
        <f>'Core Indicators'!AH68</f>
        <v>2</v>
      </c>
      <c r="I68" s="236">
        <f>'Core Indicators'!AP68</f>
        <v>2</v>
      </c>
      <c r="J68" s="236">
        <f>'Core Indicators'!BN68</f>
        <v>3</v>
      </c>
      <c r="K68" s="236">
        <f t="shared" si="34"/>
        <v>2.5</v>
      </c>
      <c r="L68" s="190">
        <f t="shared" si="35"/>
        <v>2.2999999999999998</v>
      </c>
      <c r="M68" s="237">
        <f t="shared" si="36"/>
        <v>2</v>
      </c>
      <c r="N68" s="238">
        <f>'Core Indicators'!DJ68</f>
        <v>2</v>
      </c>
      <c r="O68" s="238">
        <f>'Core Indicators'!DR68</f>
        <v>2</v>
      </c>
      <c r="P68" s="238">
        <f>'Core Indicators'!DZ68</f>
        <v>2</v>
      </c>
      <c r="Q68" s="238">
        <f>'Core Indicators'!EH68</f>
        <v>2</v>
      </c>
      <c r="R68" s="238">
        <f>'Core Indicators'!EP68</f>
        <v>2</v>
      </c>
      <c r="S68" s="191">
        <f t="shared" si="37"/>
        <v>1.4</v>
      </c>
      <c r="T68" s="191">
        <f t="shared" si="38"/>
        <v>1.3333333333333333</v>
      </c>
      <c r="U68" s="236">
        <v>1</v>
      </c>
      <c r="V68" s="236">
        <v>1</v>
      </c>
      <c r="W68" s="236">
        <f>'Core Indicators'!EX68</f>
        <v>3</v>
      </c>
      <c r="X68" s="191">
        <f t="shared" si="39"/>
        <v>2</v>
      </c>
      <c r="Y68" s="236">
        <v>1</v>
      </c>
      <c r="Z68" s="191">
        <f t="shared" si="40"/>
        <v>1.5</v>
      </c>
      <c r="AA68" s="236">
        <f>'Core Indicators'!FF68</f>
        <v>1</v>
      </c>
      <c r="AB68" s="236">
        <f t="shared" si="41"/>
        <v>2</v>
      </c>
      <c r="AC68" s="11">
        <f>'Core Indicators'!GD68</f>
        <v>2</v>
      </c>
      <c r="AD68" s="11">
        <f>'Core Indicators'!GL68</f>
        <v>2</v>
      </c>
      <c r="AE68" s="11">
        <f>'Core Indicators'!GT68</f>
        <v>2</v>
      </c>
      <c r="AF68" s="11">
        <f>'Core Indicators'!HB68</f>
        <v>2</v>
      </c>
      <c r="AG68" s="11">
        <f t="shared" si="42"/>
        <v>2</v>
      </c>
      <c r="AH68" s="11">
        <f>'Core Indicators'!HJ68</f>
        <v>2</v>
      </c>
      <c r="AI68" s="11">
        <f>'Core Indicators'!HR68</f>
        <v>2</v>
      </c>
      <c r="AJ68" s="11">
        <f t="shared" si="43"/>
        <v>2</v>
      </c>
      <c r="AK68" s="11">
        <f>'Core Indicators'!HZ68</f>
        <v>2</v>
      </c>
      <c r="AL68" s="11">
        <f>'Core Indicators'!IH68</f>
        <v>2</v>
      </c>
      <c r="AM68" s="11">
        <f>'Core Indicators'!IP68</f>
        <v>2</v>
      </c>
      <c r="AN68" s="11">
        <f t="shared" si="44"/>
        <v>2</v>
      </c>
    </row>
    <row r="69" spans="1:40" x14ac:dyDescent="0.35">
      <c r="A69" s="236" t="str">
        <f>Lists!C:C</f>
        <v>LBY004</v>
      </c>
      <c r="B69" s="190">
        <f t="shared" si="30"/>
        <v>1.2</v>
      </c>
      <c r="C69" s="191">
        <f t="shared" si="31"/>
        <v>0</v>
      </c>
      <c r="D69" s="237">
        <f t="shared" si="32"/>
        <v>1.2</v>
      </c>
      <c r="E69" s="236">
        <f>'Core Indicators'!R69</f>
        <v>1</v>
      </c>
      <c r="F69" s="236">
        <f>'Core Indicators'!Z69</f>
        <v>1</v>
      </c>
      <c r="G69" s="191">
        <f t="shared" si="33"/>
        <v>1</v>
      </c>
      <c r="H69" s="236">
        <f>'Core Indicators'!AH69</f>
        <v>1</v>
      </c>
      <c r="I69" s="236">
        <f>'Core Indicators'!AP69</f>
        <v>1</v>
      </c>
      <c r="J69" s="236">
        <f>'Core Indicators'!BN69</f>
        <v>2</v>
      </c>
      <c r="K69" s="236">
        <f t="shared" si="34"/>
        <v>1.5</v>
      </c>
      <c r="L69" s="190">
        <f t="shared" si="35"/>
        <v>1.3</v>
      </c>
      <c r="M69" s="237">
        <f t="shared" si="36"/>
        <v>1</v>
      </c>
      <c r="N69" s="238">
        <f>'Core Indicators'!DJ69</f>
        <v>1</v>
      </c>
      <c r="O69" s="238">
        <f>'Core Indicators'!DR69</f>
        <v>1</v>
      </c>
      <c r="P69" s="238">
        <f>'Core Indicators'!DZ69</f>
        <v>1</v>
      </c>
      <c r="Q69" s="238">
        <f>'Core Indicators'!EH69</f>
        <v>1</v>
      </c>
      <c r="R69" s="238" t="str">
        <f>'Core Indicators'!EP69</f>
        <v>x</v>
      </c>
      <c r="S69" s="191">
        <f t="shared" si="37"/>
        <v>1.4</v>
      </c>
      <c r="T69" s="191">
        <f t="shared" si="38"/>
        <v>1.3333333333333333</v>
      </c>
      <c r="U69" s="236">
        <v>1</v>
      </c>
      <c r="V69" s="236">
        <v>1</v>
      </c>
      <c r="W69" s="236">
        <f>'Core Indicators'!EX69</f>
        <v>3</v>
      </c>
      <c r="X69" s="191">
        <f t="shared" si="39"/>
        <v>2</v>
      </c>
      <c r="Y69" s="236">
        <v>1</v>
      </c>
      <c r="Z69" s="191">
        <f t="shared" si="40"/>
        <v>1.5</v>
      </c>
      <c r="AA69" s="236">
        <f>'Core Indicators'!FF69</f>
        <v>1</v>
      </c>
      <c r="AB69" s="236">
        <f t="shared" si="41"/>
        <v>2</v>
      </c>
      <c r="AC69" s="11">
        <f>'Core Indicators'!GD69</f>
        <v>2</v>
      </c>
      <c r="AD69" s="11">
        <f>'Core Indicators'!GL69</f>
        <v>2</v>
      </c>
      <c r="AE69" s="11">
        <f>'Core Indicators'!GT69</f>
        <v>2</v>
      </c>
      <c r="AF69" s="11">
        <f>'Core Indicators'!HB69</f>
        <v>2</v>
      </c>
      <c r="AG69" s="11">
        <f t="shared" si="42"/>
        <v>2</v>
      </c>
      <c r="AH69" s="11">
        <f>'Core Indicators'!HJ69</f>
        <v>2</v>
      </c>
      <c r="AI69" s="11">
        <f>'Core Indicators'!HR69</f>
        <v>2</v>
      </c>
      <c r="AJ69" s="11">
        <f t="shared" si="43"/>
        <v>2</v>
      </c>
      <c r="AK69" s="11">
        <f>'Core Indicators'!HZ69</f>
        <v>2</v>
      </c>
      <c r="AL69" s="11">
        <f>'Core Indicators'!IH69</f>
        <v>2</v>
      </c>
      <c r="AM69" s="11">
        <f>'Core Indicators'!IP69</f>
        <v>2</v>
      </c>
      <c r="AN69" s="11">
        <f t="shared" si="44"/>
        <v>2</v>
      </c>
    </row>
    <row r="70" spans="1:40" x14ac:dyDescent="0.35">
      <c r="A70" s="236" t="str">
        <f>Lists!C:C</f>
        <v>LKA001</v>
      </c>
      <c r="B70" s="190">
        <f t="shared" si="30"/>
        <v>1.8</v>
      </c>
      <c r="C70" s="191">
        <f t="shared" si="31"/>
        <v>0</v>
      </c>
      <c r="D70" s="237">
        <f t="shared" si="32"/>
        <v>2</v>
      </c>
      <c r="E70" s="236">
        <f>'Core Indicators'!R70</f>
        <v>2</v>
      </c>
      <c r="F70" s="236">
        <f>'Core Indicators'!Z70</f>
        <v>2</v>
      </c>
      <c r="G70" s="191">
        <f t="shared" si="33"/>
        <v>2</v>
      </c>
      <c r="H70" s="236">
        <f>'Core Indicators'!AH70</f>
        <v>2</v>
      </c>
      <c r="I70" s="236">
        <f>'Core Indicators'!AP70</f>
        <v>2</v>
      </c>
      <c r="J70" s="236">
        <f>'Core Indicators'!BN70</f>
        <v>2</v>
      </c>
      <c r="K70" s="236">
        <f t="shared" si="34"/>
        <v>2</v>
      </c>
      <c r="L70" s="190">
        <f t="shared" si="35"/>
        <v>2</v>
      </c>
      <c r="M70" s="237">
        <f t="shared" si="36"/>
        <v>2</v>
      </c>
      <c r="N70" s="238">
        <f>'Core Indicators'!DJ70</f>
        <v>2</v>
      </c>
      <c r="O70" s="238">
        <f>'Core Indicators'!DR70</f>
        <v>2</v>
      </c>
      <c r="P70" s="238">
        <f>'Core Indicators'!DZ70</f>
        <v>2</v>
      </c>
      <c r="Q70" s="238" t="str">
        <f>'Core Indicators'!EH70</f>
        <v>x</v>
      </c>
      <c r="R70" s="238" t="str">
        <f>'Core Indicators'!EP70</f>
        <v>x</v>
      </c>
      <c r="S70" s="191">
        <f t="shared" si="37"/>
        <v>1.3</v>
      </c>
      <c r="T70" s="191">
        <f t="shared" si="38"/>
        <v>1.1666666666666667</v>
      </c>
      <c r="U70" s="236">
        <v>1</v>
      </c>
      <c r="V70" s="236">
        <v>1</v>
      </c>
      <c r="W70" s="236">
        <f>'Core Indicators'!EX70</f>
        <v>2</v>
      </c>
      <c r="X70" s="191">
        <f t="shared" si="39"/>
        <v>1.5</v>
      </c>
      <c r="Y70" s="236">
        <v>1</v>
      </c>
      <c r="Z70" s="191">
        <f t="shared" si="40"/>
        <v>1.5</v>
      </c>
      <c r="AA70" s="236">
        <f>'Core Indicators'!FF70</f>
        <v>1</v>
      </c>
      <c r="AB70" s="236">
        <f t="shared" si="41"/>
        <v>2</v>
      </c>
      <c r="AC70" s="11">
        <f>'Core Indicators'!GD70</f>
        <v>2</v>
      </c>
      <c r="AD70" s="11">
        <f>'Core Indicators'!GL70</f>
        <v>2</v>
      </c>
      <c r="AE70" s="11">
        <f>'Core Indicators'!GT70</f>
        <v>2</v>
      </c>
      <c r="AF70" s="11">
        <f>'Core Indicators'!HB70</f>
        <v>2</v>
      </c>
      <c r="AG70" s="11">
        <f t="shared" si="42"/>
        <v>2</v>
      </c>
      <c r="AH70" s="11">
        <f>'Core Indicators'!HJ70</f>
        <v>2</v>
      </c>
      <c r="AI70" s="11">
        <f>'Core Indicators'!HR70</f>
        <v>2</v>
      </c>
      <c r="AJ70" s="11">
        <f t="shared" si="43"/>
        <v>2</v>
      </c>
      <c r="AK70" s="11">
        <f>'Core Indicators'!HZ70</f>
        <v>2</v>
      </c>
      <c r="AL70" s="11">
        <f>'Core Indicators'!IH70</f>
        <v>2</v>
      </c>
      <c r="AM70" s="11">
        <f>'Core Indicators'!IP70</f>
        <v>2</v>
      </c>
      <c r="AN70" s="11">
        <f t="shared" si="44"/>
        <v>2</v>
      </c>
    </row>
    <row r="71" spans="1:40" x14ac:dyDescent="0.35">
      <c r="A71" s="236" t="str">
        <f>Lists!C:C</f>
        <v>LKA005</v>
      </c>
      <c r="B71" s="190">
        <f t="shared" si="30"/>
        <v>1.8</v>
      </c>
      <c r="C71" s="191">
        <f t="shared" si="31"/>
        <v>0</v>
      </c>
      <c r="D71" s="237">
        <f t="shared" si="32"/>
        <v>2</v>
      </c>
      <c r="E71" s="236">
        <f>'Core Indicators'!R71</f>
        <v>2</v>
      </c>
      <c r="F71" s="236">
        <f>'Core Indicators'!Z71</f>
        <v>2</v>
      </c>
      <c r="G71" s="191">
        <f t="shared" si="33"/>
        <v>2</v>
      </c>
      <c r="H71" s="236">
        <f>'Core Indicators'!AH71</f>
        <v>2</v>
      </c>
      <c r="I71" s="236">
        <f>'Core Indicators'!AP71</f>
        <v>2</v>
      </c>
      <c r="J71" s="236">
        <f>'Core Indicators'!BN71</f>
        <v>2</v>
      </c>
      <c r="K71" s="236">
        <f t="shared" si="34"/>
        <v>2</v>
      </c>
      <c r="L71" s="190">
        <f t="shared" si="35"/>
        <v>2</v>
      </c>
      <c r="M71" s="237">
        <f t="shared" si="36"/>
        <v>2</v>
      </c>
      <c r="N71" s="238">
        <f>'Core Indicators'!DJ71</f>
        <v>2</v>
      </c>
      <c r="O71" s="238">
        <f>'Core Indicators'!DR71</f>
        <v>2</v>
      </c>
      <c r="P71" s="238">
        <f>'Core Indicators'!DZ71</f>
        <v>2</v>
      </c>
      <c r="Q71" s="238" t="str">
        <f>'Core Indicators'!EH71</f>
        <v>x</v>
      </c>
      <c r="R71" s="238" t="str">
        <f>'Core Indicators'!EP71</f>
        <v>x</v>
      </c>
      <c r="S71" s="191">
        <f t="shared" si="37"/>
        <v>1.3</v>
      </c>
      <c r="T71" s="191">
        <f t="shared" si="38"/>
        <v>1.1666666666666667</v>
      </c>
      <c r="U71" s="236">
        <v>1</v>
      </c>
      <c r="V71" s="236">
        <v>1</v>
      </c>
      <c r="W71" s="236">
        <f>'Core Indicators'!EX71</f>
        <v>2</v>
      </c>
      <c r="X71" s="191">
        <f t="shared" si="39"/>
        <v>1.5</v>
      </c>
      <c r="Y71" s="236">
        <v>1</v>
      </c>
      <c r="Z71" s="191">
        <f t="shared" si="40"/>
        <v>1.5</v>
      </c>
      <c r="AA71" s="236">
        <f>'Core Indicators'!FF71</f>
        <v>1</v>
      </c>
      <c r="AB71" s="236">
        <f t="shared" si="41"/>
        <v>2</v>
      </c>
      <c r="AC71" s="11">
        <f>'Core Indicators'!GD71</f>
        <v>2</v>
      </c>
      <c r="AD71" s="11">
        <f>'Core Indicators'!GL71</f>
        <v>2</v>
      </c>
      <c r="AE71" s="11">
        <f>'Core Indicators'!GT71</f>
        <v>2</v>
      </c>
      <c r="AF71" s="11">
        <f>'Core Indicators'!HB71</f>
        <v>2</v>
      </c>
      <c r="AG71" s="11">
        <f t="shared" si="42"/>
        <v>2</v>
      </c>
      <c r="AH71" s="11">
        <f>'Core Indicators'!HJ71</f>
        <v>2</v>
      </c>
      <c r="AI71" s="11">
        <f>'Core Indicators'!HR71</f>
        <v>2</v>
      </c>
      <c r="AJ71" s="11">
        <f t="shared" si="43"/>
        <v>2</v>
      </c>
      <c r="AK71" s="11">
        <f>'Core Indicators'!HZ71</f>
        <v>2</v>
      </c>
      <c r="AL71" s="11">
        <f>'Core Indicators'!IH71</f>
        <v>2</v>
      </c>
      <c r="AM71" s="11">
        <f>'Core Indicators'!IP71</f>
        <v>2</v>
      </c>
      <c r="AN71" s="11">
        <f t="shared" si="44"/>
        <v>2</v>
      </c>
    </row>
    <row r="72" spans="1:40" x14ac:dyDescent="0.35">
      <c r="A72" s="236" t="str">
        <f>Lists!C:C</f>
        <v>LKA006</v>
      </c>
      <c r="B72" s="190">
        <f t="shared" si="30"/>
        <v>1.8</v>
      </c>
      <c r="C72" s="191">
        <f t="shared" si="31"/>
        <v>0</v>
      </c>
      <c r="D72" s="237">
        <f t="shared" si="32"/>
        <v>2</v>
      </c>
      <c r="E72" s="236">
        <f>'Core Indicators'!R72</f>
        <v>2</v>
      </c>
      <c r="F72" s="236">
        <f>'Core Indicators'!Z72</f>
        <v>2</v>
      </c>
      <c r="G72" s="191">
        <f t="shared" si="33"/>
        <v>2</v>
      </c>
      <c r="H72" s="236">
        <f>'Core Indicators'!AH72</f>
        <v>2</v>
      </c>
      <c r="I72" s="236">
        <f>'Core Indicators'!AP72</f>
        <v>2</v>
      </c>
      <c r="J72" s="236">
        <f>'Core Indicators'!BN72</f>
        <v>2</v>
      </c>
      <c r="K72" s="236">
        <f t="shared" si="34"/>
        <v>2</v>
      </c>
      <c r="L72" s="190">
        <f t="shared" si="35"/>
        <v>2</v>
      </c>
      <c r="M72" s="237">
        <f t="shared" si="36"/>
        <v>2</v>
      </c>
      <c r="N72" s="238">
        <f>'Core Indicators'!DJ72</f>
        <v>2</v>
      </c>
      <c r="O72" s="238">
        <f>'Core Indicators'!DR72</f>
        <v>2</v>
      </c>
      <c r="P72" s="238">
        <f>'Core Indicators'!DZ72</f>
        <v>2</v>
      </c>
      <c r="Q72" s="238" t="str">
        <f>'Core Indicators'!EH72</f>
        <v>x</v>
      </c>
      <c r="R72" s="238" t="str">
        <f>'Core Indicators'!EP72</f>
        <v>x</v>
      </c>
      <c r="S72" s="191">
        <f t="shared" si="37"/>
        <v>1.3</v>
      </c>
      <c r="T72" s="191">
        <f t="shared" si="38"/>
        <v>1.1666666666666667</v>
      </c>
      <c r="U72" s="236">
        <v>1</v>
      </c>
      <c r="V72" s="236">
        <v>1</v>
      </c>
      <c r="W72" s="236">
        <f>'Core Indicators'!EX72</f>
        <v>2</v>
      </c>
      <c r="X72" s="191">
        <f t="shared" si="39"/>
        <v>1.5</v>
      </c>
      <c r="Y72" s="236">
        <v>1</v>
      </c>
      <c r="Z72" s="191">
        <f t="shared" si="40"/>
        <v>1.5</v>
      </c>
      <c r="AA72" s="236">
        <f>'Core Indicators'!FF72</f>
        <v>1</v>
      </c>
      <c r="AB72" s="236">
        <f t="shared" si="41"/>
        <v>2</v>
      </c>
      <c r="AC72" s="11">
        <f>'Core Indicators'!GD72</f>
        <v>2</v>
      </c>
      <c r="AD72" s="11">
        <f>'Core Indicators'!GL72</f>
        <v>2</v>
      </c>
      <c r="AE72" s="11">
        <f>'Core Indicators'!GT72</f>
        <v>2</v>
      </c>
      <c r="AF72" s="11">
        <f>'Core Indicators'!HB72</f>
        <v>2</v>
      </c>
      <c r="AG72" s="11">
        <f t="shared" si="42"/>
        <v>2</v>
      </c>
      <c r="AH72" s="11">
        <f>'Core Indicators'!HJ72</f>
        <v>2</v>
      </c>
      <c r="AI72" s="11">
        <f>'Core Indicators'!HR72</f>
        <v>2</v>
      </c>
      <c r="AJ72" s="11">
        <f t="shared" si="43"/>
        <v>2</v>
      </c>
      <c r="AK72" s="11">
        <f>'Core Indicators'!HZ72</f>
        <v>2</v>
      </c>
      <c r="AL72" s="11">
        <f>'Core Indicators'!IH72</f>
        <v>2</v>
      </c>
      <c r="AM72" s="11">
        <f>'Core Indicators'!IP72</f>
        <v>2</v>
      </c>
      <c r="AN72" s="11">
        <f t="shared" si="44"/>
        <v>2</v>
      </c>
    </row>
    <row r="73" spans="1:40" x14ac:dyDescent="0.35">
      <c r="A73" s="236" t="str">
        <f>Lists!C:C</f>
        <v>LSO004</v>
      </c>
      <c r="B73" s="190">
        <f t="shared" si="30"/>
        <v>2</v>
      </c>
      <c r="C73" s="191">
        <f t="shared" si="31"/>
        <v>1</v>
      </c>
      <c r="D73" s="237">
        <f t="shared" si="32"/>
        <v>2.2999999999999998</v>
      </c>
      <c r="E73" s="236">
        <f>'Core Indicators'!R73</f>
        <v>2</v>
      </c>
      <c r="F73" s="236">
        <f>'Core Indicators'!Z73</f>
        <v>2</v>
      </c>
      <c r="G73" s="191">
        <f t="shared" si="33"/>
        <v>2</v>
      </c>
      <c r="H73" s="236">
        <f>'Core Indicators'!AH73</f>
        <v>2</v>
      </c>
      <c r="I73" s="236" t="str">
        <f>'Core Indicators'!AP73</f>
        <v>x</v>
      </c>
      <c r="J73" s="236">
        <f>'Core Indicators'!BN73</f>
        <v>3</v>
      </c>
      <c r="K73" s="236">
        <f t="shared" si="34"/>
        <v>3</v>
      </c>
      <c r="L73" s="190">
        <f t="shared" si="35"/>
        <v>2.5</v>
      </c>
      <c r="M73" s="237">
        <f t="shared" si="36"/>
        <v>2</v>
      </c>
      <c r="N73" s="238">
        <f>'Core Indicators'!DJ73</f>
        <v>2</v>
      </c>
      <c r="O73" s="238">
        <f>'Core Indicators'!DR73</f>
        <v>2</v>
      </c>
      <c r="P73" s="238">
        <f>'Core Indicators'!DZ73</f>
        <v>2</v>
      </c>
      <c r="Q73" s="238">
        <f>'Core Indicators'!EH73</f>
        <v>2</v>
      </c>
      <c r="R73" s="238">
        <f>'Core Indicators'!EP73</f>
        <v>2</v>
      </c>
      <c r="S73" s="191">
        <f t="shared" si="37"/>
        <v>1.7</v>
      </c>
      <c r="T73" s="191">
        <f t="shared" si="38"/>
        <v>1.3333333333333333</v>
      </c>
      <c r="U73" s="236">
        <v>1</v>
      </c>
      <c r="V73" s="236">
        <v>1</v>
      </c>
      <c r="W73" s="236">
        <f>'Core Indicators'!EX73</f>
        <v>3</v>
      </c>
      <c r="X73" s="191">
        <f t="shared" si="39"/>
        <v>2</v>
      </c>
      <c r="Y73" s="236">
        <v>1</v>
      </c>
      <c r="Z73" s="191">
        <f t="shared" si="40"/>
        <v>2</v>
      </c>
      <c r="AA73" s="236">
        <f>'Core Indicators'!FF73</f>
        <v>2</v>
      </c>
      <c r="AB73" s="236">
        <f t="shared" si="41"/>
        <v>2</v>
      </c>
      <c r="AC73" s="11">
        <f>'Core Indicators'!GD73</f>
        <v>2</v>
      </c>
      <c r="AD73" s="11">
        <f>'Core Indicators'!GL73</f>
        <v>2</v>
      </c>
      <c r="AE73" s="11">
        <f>'Core Indicators'!GT73</f>
        <v>2</v>
      </c>
      <c r="AF73" s="11">
        <f>'Core Indicators'!HB73</f>
        <v>2</v>
      </c>
      <c r="AG73" s="11">
        <f t="shared" si="42"/>
        <v>2</v>
      </c>
      <c r="AH73" s="11">
        <f>'Core Indicators'!HJ73</f>
        <v>2</v>
      </c>
      <c r="AI73" s="11">
        <f>'Core Indicators'!HR73</f>
        <v>2</v>
      </c>
      <c r="AJ73" s="11">
        <f t="shared" si="43"/>
        <v>2</v>
      </c>
      <c r="AK73" s="11">
        <f>'Core Indicators'!HZ73</f>
        <v>2</v>
      </c>
      <c r="AL73" s="11">
        <f>'Core Indicators'!IH73</f>
        <v>2</v>
      </c>
      <c r="AM73" s="11">
        <f>'Core Indicators'!IP73</f>
        <v>2</v>
      </c>
      <c r="AN73" s="11">
        <f t="shared" si="44"/>
        <v>2</v>
      </c>
    </row>
    <row r="74" spans="1:40" x14ac:dyDescent="0.35">
      <c r="A74" s="236" t="str">
        <f>Lists!C:C</f>
        <v>LTU002</v>
      </c>
      <c r="B74" s="190">
        <f t="shared" si="30"/>
        <v>1.2</v>
      </c>
      <c r="C74" s="191">
        <f t="shared" si="31"/>
        <v>0</v>
      </c>
      <c r="D74" s="237">
        <f t="shared" si="32"/>
        <v>1.5</v>
      </c>
      <c r="E74" s="236">
        <f>'Core Indicators'!R74</f>
        <v>1</v>
      </c>
      <c r="F74" s="236">
        <f>'Core Indicators'!Z74</f>
        <v>2</v>
      </c>
      <c r="G74" s="191">
        <f t="shared" si="33"/>
        <v>1.5</v>
      </c>
      <c r="H74" s="236">
        <f>'Core Indicators'!AH74</f>
        <v>2</v>
      </c>
      <c r="I74" s="236">
        <f>'Core Indicators'!AP74</f>
        <v>1</v>
      </c>
      <c r="J74" s="236">
        <f>'Core Indicators'!BN74</f>
        <v>1</v>
      </c>
      <c r="K74" s="236">
        <f t="shared" si="34"/>
        <v>1</v>
      </c>
      <c r="L74" s="190">
        <f t="shared" si="35"/>
        <v>1.5</v>
      </c>
      <c r="M74" s="237">
        <f t="shared" si="36"/>
        <v>1</v>
      </c>
      <c r="N74" s="238">
        <f>'Core Indicators'!DJ74</f>
        <v>1</v>
      </c>
      <c r="O74" s="238">
        <f>'Core Indicators'!DR74</f>
        <v>1</v>
      </c>
      <c r="P74" s="238">
        <f>'Core Indicators'!DZ74</f>
        <v>1</v>
      </c>
      <c r="Q74" s="238">
        <f>'Core Indicators'!EH74</f>
        <v>1</v>
      </c>
      <c r="R74" s="238">
        <f>'Core Indicators'!EP74</f>
        <v>1</v>
      </c>
      <c r="S74" s="191">
        <f t="shared" si="37"/>
        <v>1.3</v>
      </c>
      <c r="T74" s="191">
        <f t="shared" si="38"/>
        <v>1</v>
      </c>
      <c r="U74" s="236">
        <v>1</v>
      </c>
      <c r="V74" s="236">
        <v>1</v>
      </c>
      <c r="W74" s="236">
        <f>'Core Indicators'!EX74</f>
        <v>1</v>
      </c>
      <c r="X74" s="191">
        <f t="shared" si="39"/>
        <v>1</v>
      </c>
      <c r="Y74" s="236">
        <v>1</v>
      </c>
      <c r="Z74" s="191">
        <f t="shared" si="40"/>
        <v>1.5</v>
      </c>
      <c r="AA74" s="236">
        <f>'Core Indicators'!FF74</f>
        <v>1</v>
      </c>
      <c r="AB74" s="236">
        <f t="shared" si="41"/>
        <v>2</v>
      </c>
      <c r="AC74" s="11">
        <f>'Core Indicators'!GD74</f>
        <v>2</v>
      </c>
      <c r="AD74" s="11">
        <f>'Core Indicators'!GL74</f>
        <v>2</v>
      </c>
      <c r="AE74" s="11">
        <f>'Core Indicators'!GT74</f>
        <v>2</v>
      </c>
      <c r="AF74" s="11">
        <f>'Core Indicators'!HB74</f>
        <v>2</v>
      </c>
      <c r="AG74" s="11">
        <f t="shared" si="42"/>
        <v>2</v>
      </c>
      <c r="AH74" s="11">
        <f>'Core Indicators'!HJ74</f>
        <v>2</v>
      </c>
      <c r="AI74" s="11">
        <f>'Core Indicators'!HR74</f>
        <v>2</v>
      </c>
      <c r="AJ74" s="11">
        <f t="shared" si="43"/>
        <v>2</v>
      </c>
      <c r="AK74" s="11">
        <f>'Core Indicators'!HZ74</f>
        <v>2</v>
      </c>
      <c r="AL74" s="11">
        <f>'Core Indicators'!IH74</f>
        <v>2</v>
      </c>
      <c r="AM74" s="11">
        <f>'Core Indicators'!IP74</f>
        <v>2</v>
      </c>
      <c r="AN74" s="11">
        <f t="shared" si="44"/>
        <v>2</v>
      </c>
    </row>
    <row r="75" spans="1:40" x14ac:dyDescent="0.35">
      <c r="A75" s="236" t="str">
        <f>Lists!C:C</f>
        <v>LVA002</v>
      </c>
      <c r="B75" s="190">
        <f t="shared" si="30"/>
        <v>1.2</v>
      </c>
      <c r="C75" s="191">
        <f t="shared" si="31"/>
        <v>0</v>
      </c>
      <c r="D75" s="237">
        <f t="shared" si="32"/>
        <v>1.5</v>
      </c>
      <c r="E75" s="236">
        <f>'Core Indicators'!R75</f>
        <v>1</v>
      </c>
      <c r="F75" s="236">
        <f>'Core Indicators'!Z75</f>
        <v>2</v>
      </c>
      <c r="G75" s="191">
        <f t="shared" si="33"/>
        <v>1.5</v>
      </c>
      <c r="H75" s="236">
        <f>'Core Indicators'!AH75</f>
        <v>2</v>
      </c>
      <c r="I75" s="236">
        <f>'Core Indicators'!AP75</f>
        <v>1</v>
      </c>
      <c r="J75" s="236">
        <f>'Core Indicators'!BN75</f>
        <v>1</v>
      </c>
      <c r="K75" s="236">
        <f t="shared" si="34"/>
        <v>1</v>
      </c>
      <c r="L75" s="190">
        <f t="shared" si="35"/>
        <v>1.5</v>
      </c>
      <c r="M75" s="237">
        <f t="shared" si="36"/>
        <v>1</v>
      </c>
      <c r="N75" s="238">
        <f>'Core Indicators'!DJ75</f>
        <v>1</v>
      </c>
      <c r="O75" s="238">
        <f>'Core Indicators'!DR75</f>
        <v>1</v>
      </c>
      <c r="P75" s="238">
        <f>'Core Indicators'!DZ75</f>
        <v>1</v>
      </c>
      <c r="Q75" s="238">
        <f>'Core Indicators'!EH75</f>
        <v>1</v>
      </c>
      <c r="R75" s="238">
        <f>'Core Indicators'!EP75</f>
        <v>1</v>
      </c>
      <c r="S75" s="191">
        <f t="shared" si="37"/>
        <v>1.3</v>
      </c>
      <c r="T75" s="191">
        <f t="shared" si="38"/>
        <v>1</v>
      </c>
      <c r="U75" s="236">
        <v>1</v>
      </c>
      <c r="V75" s="236">
        <v>1</v>
      </c>
      <c r="W75" s="236">
        <f>'Core Indicators'!EX75</f>
        <v>1</v>
      </c>
      <c r="X75" s="191">
        <f t="shared" si="39"/>
        <v>1</v>
      </c>
      <c r="Y75" s="236">
        <v>1</v>
      </c>
      <c r="Z75" s="191">
        <f t="shared" si="40"/>
        <v>1.5</v>
      </c>
      <c r="AA75" s="236">
        <f>'Core Indicators'!FF75</f>
        <v>1</v>
      </c>
      <c r="AB75" s="236">
        <f t="shared" si="41"/>
        <v>2</v>
      </c>
      <c r="AC75" s="11">
        <f>'Core Indicators'!GD75</f>
        <v>2</v>
      </c>
      <c r="AD75" s="11">
        <f>'Core Indicators'!GL75</f>
        <v>2</v>
      </c>
      <c r="AE75" s="11">
        <f>'Core Indicators'!GT75</f>
        <v>2</v>
      </c>
      <c r="AF75" s="11">
        <f>'Core Indicators'!HB75</f>
        <v>2</v>
      </c>
      <c r="AG75" s="11">
        <f t="shared" si="42"/>
        <v>2</v>
      </c>
      <c r="AH75" s="11">
        <f>'Core Indicators'!HJ75</f>
        <v>2</v>
      </c>
      <c r="AI75" s="11">
        <f>'Core Indicators'!HR75</f>
        <v>2</v>
      </c>
      <c r="AJ75" s="11">
        <f t="shared" si="43"/>
        <v>2</v>
      </c>
      <c r="AK75" s="11">
        <f>'Core Indicators'!HZ75</f>
        <v>2</v>
      </c>
      <c r="AL75" s="11">
        <f>'Core Indicators'!IH75</f>
        <v>2</v>
      </c>
      <c r="AM75" s="11">
        <f>'Core Indicators'!IP75</f>
        <v>2</v>
      </c>
      <c r="AN75" s="11">
        <f t="shared" si="44"/>
        <v>2</v>
      </c>
    </row>
    <row r="76" spans="1:40" x14ac:dyDescent="0.35">
      <c r="A76" s="236" t="str">
        <f>Lists!C:C</f>
        <v>MAR002</v>
      </c>
      <c r="B76" s="190">
        <f t="shared" si="30"/>
        <v>1.8</v>
      </c>
      <c r="C76" s="191">
        <f t="shared" si="31"/>
        <v>0</v>
      </c>
      <c r="D76" s="237">
        <f t="shared" si="32"/>
        <v>2.2999999999999998</v>
      </c>
      <c r="E76" s="236">
        <f>'Core Indicators'!R76</f>
        <v>1</v>
      </c>
      <c r="F76" s="236">
        <f>'Core Indicators'!Z76</f>
        <v>2</v>
      </c>
      <c r="G76" s="191">
        <f t="shared" si="33"/>
        <v>1.5</v>
      </c>
      <c r="H76" s="236">
        <f>'Core Indicators'!AH76</f>
        <v>3</v>
      </c>
      <c r="I76" s="236">
        <f>'Core Indicators'!AP76</f>
        <v>1</v>
      </c>
      <c r="J76" s="236">
        <f>'Core Indicators'!BN76</f>
        <v>3</v>
      </c>
      <c r="K76" s="236">
        <f t="shared" si="34"/>
        <v>2.1</v>
      </c>
      <c r="L76" s="190">
        <f t="shared" si="35"/>
        <v>2.6</v>
      </c>
      <c r="M76" s="237">
        <f t="shared" si="36"/>
        <v>1.8</v>
      </c>
      <c r="N76" s="238">
        <f>'Core Indicators'!DJ76</f>
        <v>1</v>
      </c>
      <c r="O76" s="238">
        <f>'Core Indicators'!DR76</f>
        <v>1</v>
      </c>
      <c r="P76" s="238">
        <f>'Core Indicators'!DZ76</f>
        <v>1</v>
      </c>
      <c r="Q76" s="238">
        <f>'Core Indicators'!EH76</f>
        <v>3</v>
      </c>
      <c r="R76" s="238">
        <f>'Core Indicators'!EP76</f>
        <v>3</v>
      </c>
      <c r="S76" s="191">
        <f t="shared" si="37"/>
        <v>1.4</v>
      </c>
      <c r="T76" s="191">
        <f t="shared" si="38"/>
        <v>1.3333333333333333</v>
      </c>
      <c r="U76" s="236">
        <v>1</v>
      </c>
      <c r="V76" s="236">
        <v>1</v>
      </c>
      <c r="W76" s="236">
        <f>'Core Indicators'!EX76</f>
        <v>3</v>
      </c>
      <c r="X76" s="191">
        <f t="shared" si="39"/>
        <v>2</v>
      </c>
      <c r="Y76" s="236">
        <v>1</v>
      </c>
      <c r="Z76" s="191">
        <f t="shared" si="40"/>
        <v>1.5</v>
      </c>
      <c r="AA76" s="236">
        <f>'Core Indicators'!FF76</f>
        <v>1</v>
      </c>
      <c r="AB76" s="236">
        <f t="shared" si="41"/>
        <v>2</v>
      </c>
      <c r="AC76" s="11">
        <f>'Core Indicators'!GD76</f>
        <v>2</v>
      </c>
      <c r="AD76" s="11">
        <f>'Core Indicators'!GL76</f>
        <v>2</v>
      </c>
      <c r="AE76" s="11">
        <f>'Core Indicators'!GT76</f>
        <v>2</v>
      </c>
      <c r="AF76" s="11">
        <f>'Core Indicators'!HB76</f>
        <v>2</v>
      </c>
      <c r="AG76" s="11">
        <f t="shared" si="42"/>
        <v>2</v>
      </c>
      <c r="AH76" s="11">
        <f>'Core Indicators'!HJ76</f>
        <v>2</v>
      </c>
      <c r="AI76" s="11">
        <f>'Core Indicators'!HR76</f>
        <v>2</v>
      </c>
      <c r="AJ76" s="11">
        <f t="shared" si="43"/>
        <v>2</v>
      </c>
      <c r="AK76" s="11">
        <f>'Core Indicators'!HZ76</f>
        <v>2</v>
      </c>
      <c r="AL76" s="11">
        <f>'Core Indicators'!IH76</f>
        <v>2</v>
      </c>
      <c r="AM76" s="11">
        <f>'Core Indicators'!IP76</f>
        <v>2</v>
      </c>
      <c r="AN76" s="11">
        <f t="shared" si="44"/>
        <v>2</v>
      </c>
    </row>
    <row r="77" spans="1:40" x14ac:dyDescent="0.35">
      <c r="A77" s="236" t="str">
        <f>Lists!C:C</f>
        <v>MDA002</v>
      </c>
      <c r="B77" s="190">
        <f t="shared" si="30"/>
        <v>1.8</v>
      </c>
      <c r="C77" s="191">
        <f t="shared" si="31"/>
        <v>0</v>
      </c>
      <c r="D77" s="237">
        <f t="shared" si="32"/>
        <v>2</v>
      </c>
      <c r="E77" s="236">
        <f>'Core Indicators'!R77</f>
        <v>2</v>
      </c>
      <c r="F77" s="236">
        <f>'Core Indicators'!Z77</f>
        <v>2</v>
      </c>
      <c r="G77" s="191">
        <f t="shared" si="33"/>
        <v>2</v>
      </c>
      <c r="H77" s="236">
        <f>'Core Indicators'!AH77</f>
        <v>2</v>
      </c>
      <c r="I77" s="236">
        <f>'Core Indicators'!AP77</f>
        <v>2</v>
      </c>
      <c r="J77" s="236">
        <f>'Core Indicators'!BN77</f>
        <v>2</v>
      </c>
      <c r="K77" s="236">
        <f t="shared" si="34"/>
        <v>2</v>
      </c>
      <c r="L77" s="190">
        <f t="shared" si="35"/>
        <v>2</v>
      </c>
      <c r="M77" s="237">
        <f t="shared" si="36"/>
        <v>2</v>
      </c>
      <c r="N77" s="238">
        <f>'Core Indicators'!DJ77</f>
        <v>2</v>
      </c>
      <c r="O77" s="238">
        <f>'Core Indicators'!DR77</f>
        <v>2</v>
      </c>
      <c r="P77" s="238">
        <f>'Core Indicators'!DZ77</f>
        <v>2</v>
      </c>
      <c r="Q77" s="238">
        <f>'Core Indicators'!EH77</f>
        <v>2</v>
      </c>
      <c r="R77" s="238">
        <f>'Core Indicators'!EP77</f>
        <v>2</v>
      </c>
      <c r="S77" s="191">
        <f t="shared" si="37"/>
        <v>1.3</v>
      </c>
      <c r="T77" s="191">
        <f t="shared" si="38"/>
        <v>1.1666666666666667</v>
      </c>
      <c r="U77" s="236">
        <v>1</v>
      </c>
      <c r="V77" s="236">
        <v>1</v>
      </c>
      <c r="W77" s="236">
        <f>'Core Indicators'!EX77</f>
        <v>2</v>
      </c>
      <c r="X77" s="191">
        <f t="shared" si="39"/>
        <v>1.5</v>
      </c>
      <c r="Y77" s="236">
        <v>1</v>
      </c>
      <c r="Z77" s="191">
        <f t="shared" si="40"/>
        <v>1.5</v>
      </c>
      <c r="AA77" s="236">
        <f>'Core Indicators'!FF77</f>
        <v>1</v>
      </c>
      <c r="AB77" s="236">
        <f t="shared" si="41"/>
        <v>2</v>
      </c>
      <c r="AC77" s="11">
        <f>'Core Indicators'!GD77</f>
        <v>2</v>
      </c>
      <c r="AD77" s="11">
        <f>'Core Indicators'!GL77</f>
        <v>2</v>
      </c>
      <c r="AE77" s="11">
        <f>'Core Indicators'!GT77</f>
        <v>2</v>
      </c>
      <c r="AF77" s="11">
        <f>'Core Indicators'!HB77</f>
        <v>2</v>
      </c>
      <c r="AG77" s="11">
        <f t="shared" si="42"/>
        <v>2</v>
      </c>
      <c r="AH77" s="11">
        <f>'Core Indicators'!HJ77</f>
        <v>2</v>
      </c>
      <c r="AI77" s="11">
        <f>'Core Indicators'!HR77</f>
        <v>2</v>
      </c>
      <c r="AJ77" s="11">
        <f t="shared" si="43"/>
        <v>2</v>
      </c>
      <c r="AK77" s="11">
        <f>'Core Indicators'!HZ77</f>
        <v>2</v>
      </c>
      <c r="AL77" s="11">
        <f>'Core Indicators'!IH77</f>
        <v>2</v>
      </c>
      <c r="AM77" s="11">
        <f>'Core Indicators'!IP77</f>
        <v>2</v>
      </c>
      <c r="AN77" s="11">
        <f t="shared" si="44"/>
        <v>2</v>
      </c>
    </row>
    <row r="78" spans="1:40" x14ac:dyDescent="0.35">
      <c r="A78" s="236" t="str">
        <f>Lists!C:C</f>
        <v>MDG002</v>
      </c>
      <c r="B78" s="190">
        <f t="shared" si="30"/>
        <v>1.9</v>
      </c>
      <c r="C78" s="191">
        <f t="shared" si="31"/>
        <v>0</v>
      </c>
      <c r="D78" s="237">
        <f t="shared" si="32"/>
        <v>2</v>
      </c>
      <c r="E78" s="236">
        <f>'Core Indicators'!R78</f>
        <v>2</v>
      </c>
      <c r="F78" s="236">
        <f>'Core Indicators'!Z78</f>
        <v>2</v>
      </c>
      <c r="G78" s="191">
        <f t="shared" si="33"/>
        <v>2</v>
      </c>
      <c r="H78" s="236">
        <f>'Core Indicators'!AH78</f>
        <v>2</v>
      </c>
      <c r="I78" s="236">
        <f>'Core Indicators'!AP78</f>
        <v>2</v>
      </c>
      <c r="J78" s="236">
        <f>'Core Indicators'!BN78</f>
        <v>2</v>
      </c>
      <c r="K78" s="236">
        <f t="shared" si="34"/>
        <v>2</v>
      </c>
      <c r="L78" s="190">
        <f t="shared" si="35"/>
        <v>2</v>
      </c>
      <c r="M78" s="237">
        <f t="shared" si="36"/>
        <v>2</v>
      </c>
      <c r="N78" s="238">
        <f>'Core Indicators'!DJ78</f>
        <v>1</v>
      </c>
      <c r="O78" s="238">
        <f>'Core Indicators'!DR78</f>
        <v>1</v>
      </c>
      <c r="P78" s="238">
        <f>'Core Indicators'!DZ78</f>
        <v>2</v>
      </c>
      <c r="Q78" s="238">
        <f>'Core Indicators'!EH78</f>
        <v>3</v>
      </c>
      <c r="R78" s="238">
        <f>'Core Indicators'!EP78</f>
        <v>3</v>
      </c>
      <c r="S78" s="191">
        <f t="shared" si="37"/>
        <v>1.6</v>
      </c>
      <c r="T78" s="191">
        <f t="shared" si="38"/>
        <v>1.1666666666666667</v>
      </c>
      <c r="U78" s="236">
        <v>1</v>
      </c>
      <c r="V78" s="236">
        <v>1</v>
      </c>
      <c r="W78" s="236">
        <f>'Core Indicators'!EX78</f>
        <v>2</v>
      </c>
      <c r="X78" s="191">
        <f t="shared" si="39"/>
        <v>1.5</v>
      </c>
      <c r="Y78" s="236">
        <v>1</v>
      </c>
      <c r="Z78" s="191">
        <f t="shared" si="40"/>
        <v>2</v>
      </c>
      <c r="AA78" s="236">
        <f>'Core Indicators'!FF78</f>
        <v>2</v>
      </c>
      <c r="AB78" s="236">
        <f t="shared" si="41"/>
        <v>2</v>
      </c>
      <c r="AC78" s="11">
        <f>'Core Indicators'!GD78</f>
        <v>2</v>
      </c>
      <c r="AD78" s="11">
        <f>'Core Indicators'!GL78</f>
        <v>2</v>
      </c>
      <c r="AE78" s="11">
        <f>'Core Indicators'!GT78</f>
        <v>2</v>
      </c>
      <c r="AF78" s="11">
        <f>'Core Indicators'!HB78</f>
        <v>2</v>
      </c>
      <c r="AG78" s="11">
        <f t="shared" si="42"/>
        <v>2</v>
      </c>
      <c r="AH78" s="11">
        <f>'Core Indicators'!HJ78</f>
        <v>2</v>
      </c>
      <c r="AI78" s="11">
        <f>'Core Indicators'!HR78</f>
        <v>2</v>
      </c>
      <c r="AJ78" s="11">
        <f t="shared" si="43"/>
        <v>2</v>
      </c>
      <c r="AK78" s="11">
        <f>'Core Indicators'!HZ78</f>
        <v>2</v>
      </c>
      <c r="AL78" s="11">
        <f>'Core Indicators'!IH78</f>
        <v>2</v>
      </c>
      <c r="AM78" s="11">
        <f>'Core Indicators'!IP78</f>
        <v>2</v>
      </c>
      <c r="AN78" s="11">
        <f t="shared" si="44"/>
        <v>2</v>
      </c>
    </row>
    <row r="79" spans="1:40" x14ac:dyDescent="0.35">
      <c r="A79" s="236" t="str">
        <f>Lists!C:C</f>
        <v>MEX001</v>
      </c>
      <c r="B79" s="190">
        <f t="shared" si="30"/>
        <v>2.6</v>
      </c>
      <c r="C79" s="191">
        <f t="shared" si="31"/>
        <v>0</v>
      </c>
      <c r="D79" s="237">
        <f t="shared" si="32"/>
        <v>2.7</v>
      </c>
      <c r="E79" s="236">
        <f>'Core Indicators'!R79</f>
        <v>2</v>
      </c>
      <c r="F79" s="236">
        <f>'Core Indicators'!Z79</f>
        <v>3</v>
      </c>
      <c r="G79" s="191">
        <f t="shared" si="33"/>
        <v>2.5</v>
      </c>
      <c r="H79" s="236">
        <f>'Core Indicators'!AH79</f>
        <v>3</v>
      </c>
      <c r="I79" s="236">
        <f>'Core Indicators'!AP79</f>
        <v>3</v>
      </c>
      <c r="J79" s="236">
        <f>'Core Indicators'!BN79</f>
        <v>2</v>
      </c>
      <c r="K79" s="236">
        <f t="shared" si="34"/>
        <v>2.5</v>
      </c>
      <c r="L79" s="190">
        <f t="shared" si="35"/>
        <v>2.8</v>
      </c>
      <c r="M79" s="237">
        <f t="shared" si="36"/>
        <v>3</v>
      </c>
      <c r="N79" s="238">
        <f>'Core Indicators'!DJ79</f>
        <v>3</v>
      </c>
      <c r="O79" s="238">
        <f>'Core Indicators'!DR79</f>
        <v>3</v>
      </c>
      <c r="P79" s="238">
        <f>'Core Indicators'!DZ79</f>
        <v>3</v>
      </c>
      <c r="Q79" s="238" t="str">
        <f>'Core Indicators'!EH79</f>
        <v>x</v>
      </c>
      <c r="R79" s="238" t="str">
        <f>'Core Indicators'!EP79</f>
        <v>x</v>
      </c>
      <c r="S79" s="191">
        <f t="shared" si="37"/>
        <v>1.9</v>
      </c>
      <c r="T79" s="191">
        <f t="shared" si="38"/>
        <v>1.1666666666666667</v>
      </c>
      <c r="U79" s="236">
        <v>1</v>
      </c>
      <c r="V79" s="236">
        <v>1</v>
      </c>
      <c r="W79" s="236">
        <f>'Core Indicators'!EX79</f>
        <v>2</v>
      </c>
      <c r="X79" s="191">
        <f t="shared" si="39"/>
        <v>1.5</v>
      </c>
      <c r="Y79" s="236">
        <v>1</v>
      </c>
      <c r="Z79" s="191">
        <f t="shared" si="40"/>
        <v>2.5</v>
      </c>
      <c r="AA79" s="236">
        <f>'Core Indicators'!FF79</f>
        <v>3</v>
      </c>
      <c r="AB79" s="236">
        <f t="shared" si="41"/>
        <v>2</v>
      </c>
      <c r="AC79" s="11">
        <f>'Core Indicators'!GD79</f>
        <v>2</v>
      </c>
      <c r="AD79" s="11">
        <f>'Core Indicators'!GL79</f>
        <v>2</v>
      </c>
      <c r="AE79" s="11">
        <f>'Core Indicators'!GT79</f>
        <v>2</v>
      </c>
      <c r="AF79" s="11">
        <f>'Core Indicators'!HB79</f>
        <v>2</v>
      </c>
      <c r="AG79" s="11">
        <f t="shared" si="42"/>
        <v>2</v>
      </c>
      <c r="AH79" s="11">
        <f>'Core Indicators'!HJ79</f>
        <v>2</v>
      </c>
      <c r="AI79" s="11">
        <f>'Core Indicators'!HR79</f>
        <v>2</v>
      </c>
      <c r="AJ79" s="11">
        <f t="shared" si="43"/>
        <v>2</v>
      </c>
      <c r="AK79" s="11">
        <f>'Core Indicators'!HZ79</f>
        <v>2</v>
      </c>
      <c r="AL79" s="11">
        <f>'Core Indicators'!IH79</f>
        <v>2</v>
      </c>
      <c r="AM79" s="11">
        <f>'Core Indicators'!IP79</f>
        <v>2</v>
      </c>
      <c r="AN79" s="11">
        <f t="shared" si="44"/>
        <v>2</v>
      </c>
    </row>
    <row r="80" spans="1:40" x14ac:dyDescent="0.35">
      <c r="A80" s="236" t="str">
        <f>Lists!C:C</f>
        <v>MEX002</v>
      </c>
      <c r="B80" s="190">
        <f t="shared" si="30"/>
        <v>2.4</v>
      </c>
      <c r="C80" s="191">
        <f t="shared" si="31"/>
        <v>0</v>
      </c>
      <c r="D80" s="237">
        <f t="shared" si="32"/>
        <v>2.2999999999999998</v>
      </c>
      <c r="E80" s="236">
        <f>'Core Indicators'!R80</f>
        <v>2</v>
      </c>
      <c r="F80" s="236">
        <f>'Core Indicators'!Z80</f>
        <v>2</v>
      </c>
      <c r="G80" s="191">
        <f t="shared" si="33"/>
        <v>2</v>
      </c>
      <c r="H80" s="236">
        <f>'Core Indicators'!AH80</f>
        <v>3</v>
      </c>
      <c r="I80" s="236">
        <f>'Core Indicators'!AP80</f>
        <v>2</v>
      </c>
      <c r="J80" s="236">
        <f>'Core Indicators'!BN80</f>
        <v>2</v>
      </c>
      <c r="K80" s="236">
        <f t="shared" si="34"/>
        <v>2</v>
      </c>
      <c r="L80" s="190">
        <f t="shared" si="35"/>
        <v>2.5</v>
      </c>
      <c r="M80" s="237">
        <f t="shared" si="36"/>
        <v>3</v>
      </c>
      <c r="N80" s="238">
        <f>'Core Indicators'!DJ80</f>
        <v>3</v>
      </c>
      <c r="O80" s="238">
        <f>'Core Indicators'!DR80</f>
        <v>3</v>
      </c>
      <c r="P80" s="238" t="str">
        <f>'Core Indicators'!DZ80</f>
        <v>x</v>
      </c>
      <c r="Q80" s="238" t="str">
        <f>'Core Indicators'!EH80</f>
        <v>x</v>
      </c>
      <c r="R80" s="238" t="str">
        <f>'Core Indicators'!EP80</f>
        <v>x</v>
      </c>
      <c r="S80" s="191">
        <f t="shared" si="37"/>
        <v>1.6</v>
      </c>
      <c r="T80" s="191">
        <f t="shared" si="38"/>
        <v>1.1666666666666667</v>
      </c>
      <c r="U80" s="236">
        <v>1</v>
      </c>
      <c r="V80" s="236">
        <v>1</v>
      </c>
      <c r="W80" s="236">
        <f>'Core Indicators'!EX80</f>
        <v>2</v>
      </c>
      <c r="X80" s="191">
        <f t="shared" si="39"/>
        <v>1.5</v>
      </c>
      <c r="Y80" s="236">
        <v>1</v>
      </c>
      <c r="Z80" s="191">
        <f t="shared" si="40"/>
        <v>2</v>
      </c>
      <c r="AA80" s="236">
        <f>'Core Indicators'!FF80</f>
        <v>2</v>
      </c>
      <c r="AB80" s="236">
        <f t="shared" si="41"/>
        <v>2</v>
      </c>
      <c r="AC80" s="11">
        <f>'Core Indicators'!GD80</f>
        <v>2</v>
      </c>
      <c r="AD80" s="11">
        <f>'Core Indicators'!GL80</f>
        <v>2</v>
      </c>
      <c r="AE80" s="11">
        <f>'Core Indicators'!GT80</f>
        <v>2</v>
      </c>
      <c r="AF80" s="11">
        <f>'Core Indicators'!HB80</f>
        <v>2</v>
      </c>
      <c r="AG80" s="11">
        <f t="shared" si="42"/>
        <v>2</v>
      </c>
      <c r="AH80" s="11">
        <f>'Core Indicators'!HJ80</f>
        <v>2</v>
      </c>
      <c r="AI80" s="11">
        <f>'Core Indicators'!HR80</f>
        <v>2</v>
      </c>
      <c r="AJ80" s="11">
        <f t="shared" si="43"/>
        <v>2</v>
      </c>
      <c r="AK80" s="11">
        <f>'Core Indicators'!HZ80</f>
        <v>2</v>
      </c>
      <c r="AL80" s="11">
        <f>'Core Indicators'!IH80</f>
        <v>2</v>
      </c>
      <c r="AM80" s="11">
        <f>'Core Indicators'!IP80</f>
        <v>2</v>
      </c>
      <c r="AN80" s="11">
        <f t="shared" si="44"/>
        <v>2</v>
      </c>
    </row>
    <row r="81" spans="1:40" x14ac:dyDescent="0.35">
      <c r="A81" s="236" t="str">
        <f>Lists!C:C</f>
        <v>MEX003</v>
      </c>
      <c r="B81" s="190">
        <f t="shared" si="30"/>
        <v>2.5</v>
      </c>
      <c r="C81" s="191">
        <f t="shared" si="31"/>
        <v>0</v>
      </c>
      <c r="D81" s="237">
        <f t="shared" si="32"/>
        <v>2.6</v>
      </c>
      <c r="E81" s="236">
        <f>'Core Indicators'!R81</f>
        <v>2</v>
      </c>
      <c r="F81" s="236">
        <f>'Core Indicators'!Z81</f>
        <v>2</v>
      </c>
      <c r="G81" s="191">
        <f t="shared" si="33"/>
        <v>2</v>
      </c>
      <c r="H81" s="236">
        <f>'Core Indicators'!AH81</f>
        <v>3</v>
      </c>
      <c r="I81" s="236">
        <f>'Core Indicators'!AP81</f>
        <v>3</v>
      </c>
      <c r="J81" s="236">
        <f>'Core Indicators'!BN81</f>
        <v>2</v>
      </c>
      <c r="K81" s="236">
        <f t="shared" si="34"/>
        <v>2.5</v>
      </c>
      <c r="L81" s="190">
        <f t="shared" si="35"/>
        <v>2.8</v>
      </c>
      <c r="M81" s="237">
        <f t="shared" si="36"/>
        <v>3</v>
      </c>
      <c r="N81" s="238">
        <f>'Core Indicators'!DJ81</f>
        <v>3</v>
      </c>
      <c r="O81" s="238">
        <f>'Core Indicators'!DR81</f>
        <v>3</v>
      </c>
      <c r="P81" s="238">
        <f>'Core Indicators'!DZ81</f>
        <v>3</v>
      </c>
      <c r="Q81" s="238" t="str">
        <f>'Core Indicators'!EH81</f>
        <v>x</v>
      </c>
      <c r="R81" s="238" t="str">
        <f>'Core Indicators'!EP81</f>
        <v>x</v>
      </c>
      <c r="S81" s="191">
        <f t="shared" si="37"/>
        <v>1.6</v>
      </c>
      <c r="T81" s="191">
        <f t="shared" si="38"/>
        <v>1.1666666666666667</v>
      </c>
      <c r="U81" s="236">
        <v>1</v>
      </c>
      <c r="V81" s="236">
        <v>1</v>
      </c>
      <c r="W81" s="236">
        <f>'Core Indicators'!EX81</f>
        <v>2</v>
      </c>
      <c r="X81" s="191">
        <f t="shared" si="39"/>
        <v>1.5</v>
      </c>
      <c r="Y81" s="236">
        <v>1</v>
      </c>
      <c r="Z81" s="191">
        <f t="shared" si="40"/>
        <v>2</v>
      </c>
      <c r="AA81" s="236">
        <f>'Core Indicators'!FF81</f>
        <v>2</v>
      </c>
      <c r="AB81" s="236">
        <f t="shared" si="41"/>
        <v>2</v>
      </c>
      <c r="AC81" s="11">
        <f>'Core Indicators'!GD81</f>
        <v>2</v>
      </c>
      <c r="AD81" s="11">
        <f>'Core Indicators'!GL81</f>
        <v>2</v>
      </c>
      <c r="AE81" s="11">
        <f>'Core Indicators'!GT81</f>
        <v>2</v>
      </c>
      <c r="AF81" s="11">
        <f>'Core Indicators'!HB81</f>
        <v>2</v>
      </c>
      <c r="AG81" s="11">
        <f t="shared" si="42"/>
        <v>2</v>
      </c>
      <c r="AH81" s="11">
        <f>'Core Indicators'!HJ81</f>
        <v>2</v>
      </c>
      <c r="AI81" s="11">
        <f>'Core Indicators'!HR81</f>
        <v>2</v>
      </c>
      <c r="AJ81" s="11">
        <f t="shared" si="43"/>
        <v>2</v>
      </c>
      <c r="AK81" s="11">
        <f>'Core Indicators'!HZ81</f>
        <v>2</v>
      </c>
      <c r="AL81" s="11">
        <f>'Core Indicators'!IH81</f>
        <v>2</v>
      </c>
      <c r="AM81" s="11">
        <f>'Core Indicators'!IP81</f>
        <v>2</v>
      </c>
      <c r="AN81" s="11">
        <f t="shared" si="44"/>
        <v>2</v>
      </c>
    </row>
    <row r="82" spans="1:40" x14ac:dyDescent="0.35">
      <c r="A82" s="236" t="str">
        <f>Lists!C:C</f>
        <v>MLI001</v>
      </c>
      <c r="B82" s="190">
        <f t="shared" si="30"/>
        <v>1.1000000000000001</v>
      </c>
      <c r="C82" s="191">
        <f t="shared" si="31"/>
        <v>0</v>
      </c>
      <c r="D82" s="237">
        <f t="shared" si="32"/>
        <v>1</v>
      </c>
      <c r="E82" s="236">
        <f>'Core Indicators'!R82</f>
        <v>1</v>
      </c>
      <c r="F82" s="236">
        <f>'Core Indicators'!Z82</f>
        <v>1</v>
      </c>
      <c r="G82" s="191">
        <f t="shared" si="33"/>
        <v>1</v>
      </c>
      <c r="H82" s="236">
        <f>'Core Indicators'!AH82</f>
        <v>1</v>
      </c>
      <c r="I82" s="236">
        <f>'Core Indicators'!AP82</f>
        <v>1</v>
      </c>
      <c r="J82" s="236">
        <f>'Core Indicators'!BN82</f>
        <v>1</v>
      </c>
      <c r="K82" s="236">
        <f t="shared" si="34"/>
        <v>1</v>
      </c>
      <c r="L82" s="190">
        <f t="shared" si="35"/>
        <v>1</v>
      </c>
      <c r="M82" s="237">
        <f t="shared" si="36"/>
        <v>1</v>
      </c>
      <c r="N82" s="238">
        <f>'Core Indicators'!DJ82</f>
        <v>1</v>
      </c>
      <c r="O82" s="238">
        <f>'Core Indicators'!DR82</f>
        <v>1</v>
      </c>
      <c r="P82" s="238">
        <f>'Core Indicators'!DZ82</f>
        <v>1</v>
      </c>
      <c r="Q82" s="238">
        <f>'Core Indicators'!EH82</f>
        <v>1</v>
      </c>
      <c r="R82" s="238">
        <f>'Core Indicators'!EP82</f>
        <v>1</v>
      </c>
      <c r="S82" s="191">
        <f t="shared" si="37"/>
        <v>1.3</v>
      </c>
      <c r="T82" s="191">
        <f t="shared" si="38"/>
        <v>1</v>
      </c>
      <c r="U82" s="236">
        <v>1</v>
      </c>
      <c r="V82" s="236">
        <v>1</v>
      </c>
      <c r="W82" s="236">
        <f>'Core Indicators'!EX82</f>
        <v>1</v>
      </c>
      <c r="X82" s="191">
        <f t="shared" si="39"/>
        <v>1</v>
      </c>
      <c r="Y82" s="236">
        <v>1</v>
      </c>
      <c r="Z82" s="191">
        <f t="shared" si="40"/>
        <v>1.5</v>
      </c>
      <c r="AA82" s="236">
        <f>'Core Indicators'!FF82</f>
        <v>1</v>
      </c>
      <c r="AB82" s="236">
        <f t="shared" si="41"/>
        <v>2</v>
      </c>
      <c r="AC82" s="11">
        <f>'Core Indicators'!GD82</f>
        <v>2</v>
      </c>
      <c r="AD82" s="11">
        <f>'Core Indicators'!GL82</f>
        <v>2</v>
      </c>
      <c r="AE82" s="11">
        <f>'Core Indicators'!GT82</f>
        <v>2</v>
      </c>
      <c r="AF82" s="11">
        <f>'Core Indicators'!HB82</f>
        <v>2</v>
      </c>
      <c r="AG82" s="11">
        <f t="shared" si="42"/>
        <v>2</v>
      </c>
      <c r="AH82" s="11">
        <f>'Core Indicators'!HJ82</f>
        <v>2</v>
      </c>
      <c r="AI82" s="11">
        <f>'Core Indicators'!HR82</f>
        <v>2</v>
      </c>
      <c r="AJ82" s="11">
        <f t="shared" si="43"/>
        <v>2</v>
      </c>
      <c r="AK82" s="11">
        <f>'Core Indicators'!HZ82</f>
        <v>2</v>
      </c>
      <c r="AL82" s="11">
        <f>'Core Indicators'!IH82</f>
        <v>2</v>
      </c>
      <c r="AM82" s="11">
        <f>'Core Indicators'!IP82</f>
        <v>2</v>
      </c>
      <c r="AN82" s="11">
        <f t="shared" si="44"/>
        <v>2</v>
      </c>
    </row>
    <row r="83" spans="1:40" x14ac:dyDescent="0.35">
      <c r="A83" s="236" t="str">
        <f>Lists!C:C</f>
        <v>MMR001</v>
      </c>
      <c r="B83" s="190">
        <f t="shared" si="30"/>
        <v>1.7</v>
      </c>
      <c r="C83" s="191">
        <f t="shared" si="31"/>
        <v>0</v>
      </c>
      <c r="D83" s="237">
        <f t="shared" si="32"/>
        <v>1.8</v>
      </c>
      <c r="E83" s="236">
        <f>'Core Indicators'!R83</f>
        <v>1</v>
      </c>
      <c r="F83" s="236">
        <f>'Core Indicators'!Z83</f>
        <v>2</v>
      </c>
      <c r="G83" s="191">
        <f t="shared" si="33"/>
        <v>1.5</v>
      </c>
      <c r="H83" s="236">
        <f>'Core Indicators'!AH83</f>
        <v>2</v>
      </c>
      <c r="I83" s="236">
        <f>'Core Indicators'!AP83</f>
        <v>2</v>
      </c>
      <c r="J83" s="236">
        <f>'Core Indicators'!BN83</f>
        <v>2</v>
      </c>
      <c r="K83" s="236">
        <f t="shared" si="34"/>
        <v>2</v>
      </c>
      <c r="L83" s="190">
        <f t="shared" si="35"/>
        <v>2</v>
      </c>
      <c r="M83" s="237">
        <f t="shared" si="36"/>
        <v>2</v>
      </c>
      <c r="N83" s="238">
        <f>'Core Indicators'!DJ83</f>
        <v>2</v>
      </c>
      <c r="O83" s="238">
        <f>'Core Indicators'!DR83</f>
        <v>2</v>
      </c>
      <c r="P83" s="238">
        <f>'Core Indicators'!DZ83</f>
        <v>2</v>
      </c>
      <c r="Q83" s="238">
        <f>'Core Indicators'!EH83</f>
        <v>2</v>
      </c>
      <c r="R83" s="238">
        <f>'Core Indicators'!EP83</f>
        <v>2</v>
      </c>
      <c r="S83" s="191">
        <f t="shared" si="37"/>
        <v>1.3</v>
      </c>
      <c r="T83" s="191">
        <f t="shared" si="38"/>
        <v>1.1666666666666667</v>
      </c>
      <c r="U83" s="236">
        <v>1</v>
      </c>
      <c r="V83" s="236">
        <v>1</v>
      </c>
      <c r="W83" s="236">
        <f>'Core Indicators'!EX83</f>
        <v>2</v>
      </c>
      <c r="X83" s="191">
        <f t="shared" si="39"/>
        <v>1.5</v>
      </c>
      <c r="Y83" s="236">
        <v>1</v>
      </c>
      <c r="Z83" s="191">
        <f t="shared" si="40"/>
        <v>1.5</v>
      </c>
      <c r="AA83" s="236">
        <f>'Core Indicators'!FF83</f>
        <v>1</v>
      </c>
      <c r="AB83" s="236">
        <f t="shared" si="41"/>
        <v>2</v>
      </c>
      <c r="AC83" s="11">
        <f>'Core Indicators'!GD83</f>
        <v>2</v>
      </c>
      <c r="AD83" s="11">
        <f>'Core Indicators'!GL83</f>
        <v>2</v>
      </c>
      <c r="AE83" s="11">
        <f>'Core Indicators'!GT83</f>
        <v>2</v>
      </c>
      <c r="AF83" s="11">
        <f>'Core Indicators'!HB83</f>
        <v>2</v>
      </c>
      <c r="AG83" s="11">
        <f t="shared" si="42"/>
        <v>2</v>
      </c>
      <c r="AH83" s="11">
        <f>'Core Indicators'!HJ83</f>
        <v>2</v>
      </c>
      <c r="AI83" s="11">
        <f>'Core Indicators'!HR83</f>
        <v>2</v>
      </c>
      <c r="AJ83" s="11">
        <f t="shared" si="43"/>
        <v>2</v>
      </c>
      <c r="AK83" s="11">
        <f>'Core Indicators'!HZ83</f>
        <v>2</v>
      </c>
      <c r="AL83" s="11">
        <f>'Core Indicators'!IH83</f>
        <v>2</v>
      </c>
      <c r="AM83" s="11">
        <f>'Core Indicators'!IP83</f>
        <v>2</v>
      </c>
      <c r="AN83" s="11">
        <f t="shared" si="44"/>
        <v>2</v>
      </c>
    </row>
    <row r="84" spans="1:40" x14ac:dyDescent="0.35">
      <c r="A84" s="236" t="str">
        <f>Lists!C:C</f>
        <v>MMR002</v>
      </c>
      <c r="B84" s="190">
        <f t="shared" si="30"/>
        <v>1.8</v>
      </c>
      <c r="C84" s="191">
        <f t="shared" si="31"/>
        <v>0</v>
      </c>
      <c r="D84" s="237">
        <f t="shared" si="32"/>
        <v>2</v>
      </c>
      <c r="E84" s="236">
        <f>'Core Indicators'!R84</f>
        <v>2</v>
      </c>
      <c r="F84" s="236">
        <f>'Core Indicators'!Z84</f>
        <v>2</v>
      </c>
      <c r="G84" s="191">
        <f t="shared" si="33"/>
        <v>2</v>
      </c>
      <c r="H84" s="236">
        <f>'Core Indicators'!AH84</f>
        <v>2</v>
      </c>
      <c r="I84" s="236">
        <f>'Core Indicators'!AP84</f>
        <v>2</v>
      </c>
      <c r="J84" s="236">
        <f>'Core Indicators'!BN84</f>
        <v>2</v>
      </c>
      <c r="K84" s="236">
        <f t="shared" si="34"/>
        <v>2</v>
      </c>
      <c r="L84" s="190">
        <f t="shared" si="35"/>
        <v>2</v>
      </c>
      <c r="M84" s="237">
        <f t="shared" si="36"/>
        <v>2</v>
      </c>
      <c r="N84" s="238">
        <f>'Core Indicators'!DJ84</f>
        <v>2</v>
      </c>
      <c r="O84" s="238">
        <f>'Core Indicators'!DR84</f>
        <v>2</v>
      </c>
      <c r="P84" s="238">
        <f>'Core Indicators'!DZ84</f>
        <v>2</v>
      </c>
      <c r="Q84" s="238">
        <f>'Core Indicators'!EH84</f>
        <v>2</v>
      </c>
      <c r="R84" s="238">
        <f>'Core Indicators'!EP84</f>
        <v>2</v>
      </c>
      <c r="S84" s="191">
        <f t="shared" si="37"/>
        <v>1.3</v>
      </c>
      <c r="T84" s="191">
        <f t="shared" si="38"/>
        <v>1.1666666666666667</v>
      </c>
      <c r="U84" s="236">
        <v>1</v>
      </c>
      <c r="V84" s="236">
        <v>1</v>
      </c>
      <c r="W84" s="236">
        <f>'Core Indicators'!EX84</f>
        <v>2</v>
      </c>
      <c r="X84" s="191">
        <f t="shared" si="39"/>
        <v>1.5</v>
      </c>
      <c r="Y84" s="236">
        <v>1</v>
      </c>
      <c r="Z84" s="191">
        <f t="shared" si="40"/>
        <v>1.5</v>
      </c>
      <c r="AA84" s="236">
        <f>'Core Indicators'!FF84</f>
        <v>1</v>
      </c>
      <c r="AB84" s="236">
        <f t="shared" si="41"/>
        <v>2</v>
      </c>
      <c r="AC84" s="11">
        <f>'Core Indicators'!GD84</f>
        <v>2</v>
      </c>
      <c r="AD84" s="11">
        <f>'Core Indicators'!GL84</f>
        <v>2</v>
      </c>
      <c r="AE84" s="11">
        <f>'Core Indicators'!GT84</f>
        <v>2</v>
      </c>
      <c r="AF84" s="11">
        <f>'Core Indicators'!HB84</f>
        <v>2</v>
      </c>
      <c r="AG84" s="11">
        <f t="shared" si="42"/>
        <v>2</v>
      </c>
      <c r="AH84" s="11">
        <f>'Core Indicators'!HJ84</f>
        <v>2</v>
      </c>
      <c r="AI84" s="11">
        <f>'Core Indicators'!HR84</f>
        <v>2</v>
      </c>
      <c r="AJ84" s="11">
        <f t="shared" si="43"/>
        <v>2</v>
      </c>
      <c r="AK84" s="11">
        <f>'Core Indicators'!HZ84</f>
        <v>2</v>
      </c>
      <c r="AL84" s="11">
        <f>'Core Indicators'!IH84</f>
        <v>2</v>
      </c>
      <c r="AM84" s="11">
        <f>'Core Indicators'!IP84</f>
        <v>2</v>
      </c>
      <c r="AN84" s="11">
        <f t="shared" si="44"/>
        <v>2</v>
      </c>
    </row>
    <row r="85" spans="1:40" x14ac:dyDescent="0.35">
      <c r="A85" s="236" t="str">
        <f>Lists!C:C</f>
        <v>MMR003</v>
      </c>
      <c r="B85" s="190">
        <f t="shared" si="30"/>
        <v>1.7</v>
      </c>
      <c r="C85" s="191">
        <f t="shared" si="31"/>
        <v>0</v>
      </c>
      <c r="D85" s="237">
        <f t="shared" si="32"/>
        <v>1.8</v>
      </c>
      <c r="E85" s="236">
        <f>'Core Indicators'!R85</f>
        <v>1</v>
      </c>
      <c r="F85" s="236">
        <f>'Core Indicators'!Z85</f>
        <v>2</v>
      </c>
      <c r="G85" s="191">
        <f t="shared" si="33"/>
        <v>1.5</v>
      </c>
      <c r="H85" s="236">
        <f>'Core Indicators'!AH85</f>
        <v>2</v>
      </c>
      <c r="I85" s="236">
        <f>'Core Indicators'!AP85</f>
        <v>2</v>
      </c>
      <c r="J85" s="236">
        <f>'Core Indicators'!BN85</f>
        <v>2</v>
      </c>
      <c r="K85" s="236">
        <f t="shared" si="34"/>
        <v>2</v>
      </c>
      <c r="L85" s="190">
        <f t="shared" si="35"/>
        <v>2</v>
      </c>
      <c r="M85" s="237">
        <f t="shared" si="36"/>
        <v>2</v>
      </c>
      <c r="N85" s="238">
        <f>'Core Indicators'!DJ85</f>
        <v>2</v>
      </c>
      <c r="O85" s="238">
        <f>'Core Indicators'!DR85</f>
        <v>2</v>
      </c>
      <c r="P85" s="238">
        <f>'Core Indicators'!DZ85</f>
        <v>2</v>
      </c>
      <c r="Q85" s="238">
        <f>'Core Indicators'!EH85</f>
        <v>2</v>
      </c>
      <c r="R85" s="238">
        <f>'Core Indicators'!EP85</f>
        <v>2</v>
      </c>
      <c r="S85" s="191">
        <f t="shared" si="37"/>
        <v>1.3</v>
      </c>
      <c r="T85" s="191">
        <f t="shared" si="38"/>
        <v>1.1666666666666667</v>
      </c>
      <c r="U85" s="236">
        <v>1</v>
      </c>
      <c r="V85" s="236">
        <v>1</v>
      </c>
      <c r="W85" s="236">
        <f>'Core Indicators'!EX85</f>
        <v>2</v>
      </c>
      <c r="X85" s="191">
        <f t="shared" si="39"/>
        <v>1.5</v>
      </c>
      <c r="Y85" s="236">
        <v>1</v>
      </c>
      <c r="Z85" s="191">
        <f t="shared" si="40"/>
        <v>1.5</v>
      </c>
      <c r="AA85" s="236">
        <f>'Core Indicators'!FF85</f>
        <v>1</v>
      </c>
      <c r="AB85" s="236">
        <f t="shared" si="41"/>
        <v>2</v>
      </c>
      <c r="AC85" s="11">
        <f>'Core Indicators'!GD85</f>
        <v>2</v>
      </c>
      <c r="AD85" s="11">
        <f>'Core Indicators'!GL85</f>
        <v>2</v>
      </c>
      <c r="AE85" s="11">
        <f>'Core Indicators'!GT85</f>
        <v>2</v>
      </c>
      <c r="AF85" s="11">
        <f>'Core Indicators'!HB85</f>
        <v>2</v>
      </c>
      <c r="AG85" s="11">
        <f t="shared" si="42"/>
        <v>2</v>
      </c>
      <c r="AH85" s="11">
        <f>'Core Indicators'!HJ85</f>
        <v>2</v>
      </c>
      <c r="AI85" s="11">
        <f>'Core Indicators'!HR85</f>
        <v>2</v>
      </c>
      <c r="AJ85" s="11">
        <f t="shared" si="43"/>
        <v>2</v>
      </c>
      <c r="AK85" s="11">
        <f>'Core Indicators'!HZ85</f>
        <v>2</v>
      </c>
      <c r="AL85" s="11">
        <f>'Core Indicators'!IH85</f>
        <v>2</v>
      </c>
      <c r="AM85" s="11">
        <f>'Core Indicators'!IP85</f>
        <v>2</v>
      </c>
      <c r="AN85" s="11">
        <f t="shared" si="44"/>
        <v>2</v>
      </c>
    </row>
    <row r="86" spans="1:40" x14ac:dyDescent="0.35">
      <c r="A86" s="236" t="str">
        <f>Lists!C:C</f>
        <v>MMR004</v>
      </c>
      <c r="B86" s="190">
        <f t="shared" si="30"/>
        <v>1.7</v>
      </c>
      <c r="C86" s="191">
        <f t="shared" si="31"/>
        <v>0</v>
      </c>
      <c r="D86" s="237">
        <f t="shared" si="32"/>
        <v>1.8</v>
      </c>
      <c r="E86" s="236">
        <f>'Core Indicators'!R86</f>
        <v>1</v>
      </c>
      <c r="F86" s="236">
        <f>'Core Indicators'!Z86</f>
        <v>2</v>
      </c>
      <c r="G86" s="191">
        <f t="shared" si="33"/>
        <v>1.5</v>
      </c>
      <c r="H86" s="236">
        <f>'Core Indicators'!AH86</f>
        <v>2</v>
      </c>
      <c r="I86" s="236">
        <f>'Core Indicators'!AP86</f>
        <v>2</v>
      </c>
      <c r="J86" s="236">
        <f>'Core Indicators'!BN86</f>
        <v>2</v>
      </c>
      <c r="K86" s="236">
        <f t="shared" si="34"/>
        <v>2</v>
      </c>
      <c r="L86" s="190">
        <f t="shared" si="35"/>
        <v>2</v>
      </c>
      <c r="M86" s="237">
        <f t="shared" si="36"/>
        <v>2</v>
      </c>
      <c r="N86" s="238">
        <f>'Core Indicators'!DJ86</f>
        <v>2</v>
      </c>
      <c r="O86" s="238">
        <f>'Core Indicators'!DR86</f>
        <v>2</v>
      </c>
      <c r="P86" s="238">
        <f>'Core Indicators'!DZ86</f>
        <v>2</v>
      </c>
      <c r="Q86" s="238">
        <f>'Core Indicators'!EH86</f>
        <v>2</v>
      </c>
      <c r="R86" s="238">
        <f>'Core Indicators'!EP86</f>
        <v>2</v>
      </c>
      <c r="S86" s="191">
        <f t="shared" si="37"/>
        <v>1.3</v>
      </c>
      <c r="T86" s="191">
        <f t="shared" si="38"/>
        <v>1.1666666666666667</v>
      </c>
      <c r="U86" s="236">
        <v>1</v>
      </c>
      <c r="V86" s="236">
        <v>1</v>
      </c>
      <c r="W86" s="236">
        <f>'Core Indicators'!EX86</f>
        <v>2</v>
      </c>
      <c r="X86" s="191">
        <f t="shared" si="39"/>
        <v>1.5</v>
      </c>
      <c r="Y86" s="236">
        <v>1</v>
      </c>
      <c r="Z86" s="191">
        <f t="shared" si="40"/>
        <v>1.5</v>
      </c>
      <c r="AA86" s="236">
        <f>'Core Indicators'!FF86</f>
        <v>1</v>
      </c>
      <c r="AB86" s="236">
        <f t="shared" si="41"/>
        <v>2</v>
      </c>
      <c r="AC86" s="11">
        <f>'Core Indicators'!GD86</f>
        <v>2</v>
      </c>
      <c r="AD86" s="11">
        <f>'Core Indicators'!GL86</f>
        <v>2</v>
      </c>
      <c r="AE86" s="11">
        <f>'Core Indicators'!GT86</f>
        <v>2</v>
      </c>
      <c r="AF86" s="11">
        <f>'Core Indicators'!HB86</f>
        <v>2</v>
      </c>
      <c r="AG86" s="11">
        <f t="shared" si="42"/>
        <v>2</v>
      </c>
      <c r="AH86" s="11">
        <f>'Core Indicators'!HJ86</f>
        <v>2</v>
      </c>
      <c r="AI86" s="11">
        <f>'Core Indicators'!HR86</f>
        <v>2</v>
      </c>
      <c r="AJ86" s="11">
        <f t="shared" si="43"/>
        <v>2</v>
      </c>
      <c r="AK86" s="11">
        <f>'Core Indicators'!HZ86</f>
        <v>2</v>
      </c>
      <c r="AL86" s="11">
        <f>'Core Indicators'!IH86</f>
        <v>2</v>
      </c>
      <c r="AM86" s="11">
        <f>'Core Indicators'!IP86</f>
        <v>2</v>
      </c>
      <c r="AN86" s="11">
        <f t="shared" si="44"/>
        <v>2</v>
      </c>
    </row>
    <row r="87" spans="1:40" x14ac:dyDescent="0.35">
      <c r="A87" s="236" t="str">
        <f>Lists!C:C</f>
        <v>MMR006</v>
      </c>
      <c r="B87" s="190">
        <f t="shared" si="30"/>
        <v>2.1</v>
      </c>
      <c r="C87" s="191">
        <f t="shared" si="31"/>
        <v>0</v>
      </c>
      <c r="D87" s="237">
        <f t="shared" si="32"/>
        <v>2.4</v>
      </c>
      <c r="E87" s="236">
        <f>'Core Indicators'!R87</f>
        <v>3</v>
      </c>
      <c r="F87" s="236">
        <f>'Core Indicators'!Z87</f>
        <v>2</v>
      </c>
      <c r="G87" s="191">
        <f t="shared" si="33"/>
        <v>2.5</v>
      </c>
      <c r="H87" s="236">
        <f>'Core Indicators'!AH87</f>
        <v>2</v>
      </c>
      <c r="I87" s="236">
        <f>'Core Indicators'!AP87</f>
        <v>3</v>
      </c>
      <c r="J87" s="236">
        <f>'Core Indicators'!BN87</f>
        <v>2</v>
      </c>
      <c r="K87" s="236">
        <f t="shared" si="34"/>
        <v>2.5</v>
      </c>
      <c r="L87" s="190">
        <f t="shared" si="35"/>
        <v>2.2999999999999998</v>
      </c>
      <c r="M87" s="237">
        <f t="shared" si="36"/>
        <v>2.2000000000000002</v>
      </c>
      <c r="N87" s="238">
        <f>'Core Indicators'!DJ87</f>
        <v>3</v>
      </c>
      <c r="O87" s="238">
        <f>'Core Indicators'!DR87</f>
        <v>2</v>
      </c>
      <c r="P87" s="238">
        <f>'Core Indicators'!DZ87</f>
        <v>2</v>
      </c>
      <c r="Q87" s="238">
        <f>'Core Indicators'!EH87</f>
        <v>2</v>
      </c>
      <c r="R87" s="238">
        <f>'Core Indicators'!EP87</f>
        <v>2</v>
      </c>
      <c r="S87" s="191">
        <f t="shared" si="37"/>
        <v>1.6</v>
      </c>
      <c r="T87" s="191">
        <f t="shared" si="38"/>
        <v>1.1666666666666667</v>
      </c>
      <c r="U87" s="236">
        <v>1</v>
      </c>
      <c r="V87" s="236">
        <v>1</v>
      </c>
      <c r="W87" s="236">
        <f>'Core Indicators'!EX87</f>
        <v>2</v>
      </c>
      <c r="X87" s="191">
        <f t="shared" si="39"/>
        <v>1.5</v>
      </c>
      <c r="Y87" s="236">
        <v>1</v>
      </c>
      <c r="Z87" s="191">
        <f t="shared" si="40"/>
        <v>2</v>
      </c>
      <c r="AA87" s="236">
        <f>'Core Indicators'!FF87</f>
        <v>2</v>
      </c>
      <c r="AB87" s="236">
        <f t="shared" si="41"/>
        <v>2</v>
      </c>
      <c r="AC87" s="11">
        <f>'Core Indicators'!GD87</f>
        <v>2</v>
      </c>
      <c r="AD87" s="11">
        <f>'Core Indicators'!GL87</f>
        <v>2</v>
      </c>
      <c r="AE87" s="11">
        <f>'Core Indicators'!GT87</f>
        <v>2</v>
      </c>
      <c r="AF87" s="11">
        <f>'Core Indicators'!HB87</f>
        <v>2</v>
      </c>
      <c r="AG87" s="11">
        <f t="shared" si="42"/>
        <v>2</v>
      </c>
      <c r="AH87" s="11">
        <f>'Core Indicators'!HJ87</f>
        <v>2</v>
      </c>
      <c r="AI87" s="11">
        <f>'Core Indicators'!HR87</f>
        <v>2</v>
      </c>
      <c r="AJ87" s="11">
        <f t="shared" si="43"/>
        <v>2</v>
      </c>
      <c r="AK87" s="11">
        <f>'Core Indicators'!HZ87</f>
        <v>2</v>
      </c>
      <c r="AL87" s="11">
        <f>'Core Indicators'!IH87</f>
        <v>2</v>
      </c>
      <c r="AM87" s="11">
        <f>'Core Indicators'!IP87</f>
        <v>2</v>
      </c>
      <c r="AN87" s="11">
        <f t="shared" si="44"/>
        <v>2</v>
      </c>
    </row>
    <row r="88" spans="1:40" x14ac:dyDescent="0.35">
      <c r="A88" s="236" t="str">
        <f>Lists!C:C</f>
        <v>MOZ001</v>
      </c>
      <c r="B88" s="190">
        <f t="shared" si="30"/>
        <v>2.1</v>
      </c>
      <c r="C88" s="191">
        <f t="shared" si="31"/>
        <v>0</v>
      </c>
      <c r="D88" s="237">
        <f t="shared" si="32"/>
        <v>2</v>
      </c>
      <c r="E88" s="236">
        <f>'Core Indicators'!R88</f>
        <v>2</v>
      </c>
      <c r="F88" s="236">
        <f>'Core Indicators'!Z88</f>
        <v>2</v>
      </c>
      <c r="G88" s="191">
        <f t="shared" si="33"/>
        <v>2</v>
      </c>
      <c r="H88" s="236">
        <f>'Core Indicators'!AH88</f>
        <v>2</v>
      </c>
      <c r="I88" s="236">
        <f>'Core Indicators'!AP88</f>
        <v>2</v>
      </c>
      <c r="J88" s="236">
        <f>'Core Indicators'!BN88</f>
        <v>2</v>
      </c>
      <c r="K88" s="236">
        <f t="shared" si="34"/>
        <v>2</v>
      </c>
      <c r="L88" s="190">
        <f t="shared" si="35"/>
        <v>2</v>
      </c>
      <c r="M88" s="237">
        <f t="shared" si="36"/>
        <v>2.4</v>
      </c>
      <c r="N88" s="238">
        <f>'Core Indicators'!DJ88</f>
        <v>2</v>
      </c>
      <c r="O88" s="238">
        <f>'Core Indicators'!DR88</f>
        <v>2</v>
      </c>
      <c r="P88" s="238">
        <f>'Core Indicators'!DZ88</f>
        <v>2</v>
      </c>
      <c r="Q88" s="238">
        <f>'Core Indicators'!EH88</f>
        <v>3</v>
      </c>
      <c r="R88" s="238">
        <f>'Core Indicators'!EP88</f>
        <v>3</v>
      </c>
      <c r="S88" s="191">
        <f t="shared" si="37"/>
        <v>1.6</v>
      </c>
      <c r="T88" s="191">
        <f t="shared" si="38"/>
        <v>1.1666666666666667</v>
      </c>
      <c r="U88" s="236">
        <v>1</v>
      </c>
      <c r="V88" s="236">
        <v>1</v>
      </c>
      <c r="W88" s="236">
        <f>'Core Indicators'!EX88</f>
        <v>2</v>
      </c>
      <c r="X88" s="191">
        <f t="shared" si="39"/>
        <v>1.5</v>
      </c>
      <c r="Y88" s="236">
        <v>1</v>
      </c>
      <c r="Z88" s="191">
        <f t="shared" si="40"/>
        <v>2</v>
      </c>
      <c r="AA88" s="236">
        <f>'Core Indicators'!FF88</f>
        <v>2</v>
      </c>
      <c r="AB88" s="236">
        <f t="shared" si="41"/>
        <v>2</v>
      </c>
      <c r="AC88" s="11">
        <f>'Core Indicators'!GD88</f>
        <v>2</v>
      </c>
      <c r="AD88" s="11">
        <f>'Core Indicators'!GL88</f>
        <v>2</v>
      </c>
      <c r="AE88" s="11">
        <f>'Core Indicators'!GT88</f>
        <v>2</v>
      </c>
      <c r="AF88" s="11">
        <f>'Core Indicators'!HB88</f>
        <v>2</v>
      </c>
      <c r="AG88" s="11">
        <f t="shared" si="42"/>
        <v>2</v>
      </c>
      <c r="AH88" s="11">
        <f>'Core Indicators'!HJ88</f>
        <v>2</v>
      </c>
      <c r="AI88" s="11">
        <f>'Core Indicators'!HR88</f>
        <v>2</v>
      </c>
      <c r="AJ88" s="11">
        <f t="shared" si="43"/>
        <v>2</v>
      </c>
      <c r="AK88" s="11">
        <f>'Core Indicators'!HZ88</f>
        <v>2</v>
      </c>
      <c r="AL88" s="11">
        <f>'Core Indicators'!IH88</f>
        <v>2</v>
      </c>
      <c r="AM88" s="11">
        <f>'Core Indicators'!IP88</f>
        <v>2</v>
      </c>
      <c r="AN88" s="11">
        <f t="shared" si="44"/>
        <v>2</v>
      </c>
    </row>
    <row r="89" spans="1:40" x14ac:dyDescent="0.35">
      <c r="A89" s="236" t="str">
        <f>Lists!C:C</f>
        <v>MOZ004</v>
      </c>
      <c r="B89" s="190">
        <f t="shared" si="30"/>
        <v>2.2000000000000002</v>
      </c>
      <c r="C89" s="191">
        <f t="shared" si="31"/>
        <v>0</v>
      </c>
      <c r="D89" s="237">
        <f t="shared" si="32"/>
        <v>2.5</v>
      </c>
      <c r="E89" s="236">
        <f>'Core Indicators'!R89</f>
        <v>2</v>
      </c>
      <c r="F89" s="236">
        <f>'Core Indicators'!Z89</f>
        <v>3</v>
      </c>
      <c r="G89" s="191">
        <f t="shared" si="33"/>
        <v>2.5</v>
      </c>
      <c r="H89" s="236">
        <f>'Core Indicators'!AH89</f>
        <v>3</v>
      </c>
      <c r="I89" s="236">
        <f>'Core Indicators'!AP89</f>
        <v>2</v>
      </c>
      <c r="J89" s="236">
        <f>'Core Indicators'!BN89</f>
        <v>2</v>
      </c>
      <c r="K89" s="236">
        <f t="shared" si="34"/>
        <v>2</v>
      </c>
      <c r="L89" s="190">
        <f t="shared" si="35"/>
        <v>2.5</v>
      </c>
      <c r="M89" s="237">
        <f t="shared" si="36"/>
        <v>2.4</v>
      </c>
      <c r="N89" s="238">
        <f>'Core Indicators'!DJ89</f>
        <v>2</v>
      </c>
      <c r="O89" s="238">
        <f>'Core Indicators'!DR89</f>
        <v>2</v>
      </c>
      <c r="P89" s="238">
        <f>'Core Indicators'!DZ89</f>
        <v>2</v>
      </c>
      <c r="Q89" s="238">
        <f>'Core Indicators'!EH89</f>
        <v>3</v>
      </c>
      <c r="R89" s="238">
        <f>'Core Indicators'!EP89</f>
        <v>3</v>
      </c>
      <c r="S89" s="191">
        <f t="shared" si="37"/>
        <v>1.6</v>
      </c>
      <c r="T89" s="191">
        <f t="shared" si="38"/>
        <v>1.1666666666666667</v>
      </c>
      <c r="U89" s="236">
        <v>1</v>
      </c>
      <c r="V89" s="236">
        <v>1</v>
      </c>
      <c r="W89" s="236">
        <f>'Core Indicators'!EX89</f>
        <v>2</v>
      </c>
      <c r="X89" s="191">
        <f t="shared" si="39"/>
        <v>1.5</v>
      </c>
      <c r="Y89" s="236">
        <v>1</v>
      </c>
      <c r="Z89" s="191">
        <f t="shared" si="40"/>
        <v>2</v>
      </c>
      <c r="AA89" s="236">
        <f>'Core Indicators'!FF89</f>
        <v>2</v>
      </c>
      <c r="AB89" s="236">
        <f t="shared" si="41"/>
        <v>2</v>
      </c>
      <c r="AC89" s="11">
        <f>'Core Indicators'!GD89</f>
        <v>2</v>
      </c>
      <c r="AD89" s="11">
        <f>'Core Indicators'!GL89</f>
        <v>2</v>
      </c>
      <c r="AE89" s="11">
        <f>'Core Indicators'!GT89</f>
        <v>2</v>
      </c>
      <c r="AF89" s="11">
        <f>'Core Indicators'!HB89</f>
        <v>2</v>
      </c>
      <c r="AG89" s="11">
        <f t="shared" si="42"/>
        <v>2</v>
      </c>
      <c r="AH89" s="11">
        <f>'Core Indicators'!HJ89</f>
        <v>2</v>
      </c>
      <c r="AI89" s="11">
        <f>'Core Indicators'!HR89</f>
        <v>2</v>
      </c>
      <c r="AJ89" s="11">
        <f t="shared" si="43"/>
        <v>2</v>
      </c>
      <c r="AK89" s="11">
        <f>'Core Indicators'!HZ89</f>
        <v>2</v>
      </c>
      <c r="AL89" s="11">
        <f>'Core Indicators'!IH89</f>
        <v>2</v>
      </c>
      <c r="AM89" s="11">
        <f>'Core Indicators'!IP89</f>
        <v>2</v>
      </c>
      <c r="AN89" s="11">
        <f t="shared" si="44"/>
        <v>2</v>
      </c>
    </row>
    <row r="90" spans="1:40" x14ac:dyDescent="0.35">
      <c r="A90" s="236" t="str">
        <f>Lists!C:C</f>
        <v>MOZ011</v>
      </c>
      <c r="B90" s="190">
        <f t="shared" si="30"/>
        <v>1.9</v>
      </c>
      <c r="C90" s="191">
        <f t="shared" si="31"/>
        <v>0</v>
      </c>
      <c r="D90" s="237">
        <f t="shared" si="32"/>
        <v>2</v>
      </c>
      <c r="E90" s="236">
        <f>'Core Indicators'!R90</f>
        <v>2</v>
      </c>
      <c r="F90" s="236">
        <f>'Core Indicators'!Z90</f>
        <v>2</v>
      </c>
      <c r="G90" s="191">
        <f t="shared" si="33"/>
        <v>2</v>
      </c>
      <c r="H90" s="236">
        <f>'Core Indicators'!AH90</f>
        <v>2</v>
      </c>
      <c r="I90" s="236">
        <f>'Core Indicators'!AP90</f>
        <v>2</v>
      </c>
      <c r="J90" s="236">
        <f>'Core Indicators'!BN90</f>
        <v>2</v>
      </c>
      <c r="K90" s="236">
        <f t="shared" si="34"/>
        <v>2</v>
      </c>
      <c r="L90" s="190">
        <f t="shared" si="35"/>
        <v>2</v>
      </c>
      <c r="M90" s="237">
        <f t="shared" si="36"/>
        <v>2</v>
      </c>
      <c r="N90" s="238">
        <f>'Core Indicators'!DJ90</f>
        <v>2</v>
      </c>
      <c r="O90" s="238">
        <f>'Core Indicators'!DR90</f>
        <v>2</v>
      </c>
      <c r="P90" s="238">
        <f>'Core Indicators'!DZ90</f>
        <v>2</v>
      </c>
      <c r="Q90" s="238">
        <f>'Core Indicators'!EH90</f>
        <v>2</v>
      </c>
      <c r="R90" s="238">
        <f>'Core Indicators'!EP90</f>
        <v>2</v>
      </c>
      <c r="S90" s="191">
        <f t="shared" si="37"/>
        <v>1.6</v>
      </c>
      <c r="T90" s="191">
        <f t="shared" si="38"/>
        <v>1.1666666666666667</v>
      </c>
      <c r="U90" s="236">
        <v>1</v>
      </c>
      <c r="V90" s="236">
        <v>1</v>
      </c>
      <c r="W90" s="236">
        <f>'Core Indicators'!EX90</f>
        <v>2</v>
      </c>
      <c r="X90" s="191">
        <f t="shared" si="39"/>
        <v>1.5</v>
      </c>
      <c r="Y90" s="236">
        <v>1</v>
      </c>
      <c r="Z90" s="191">
        <f t="shared" si="40"/>
        <v>2</v>
      </c>
      <c r="AA90" s="236">
        <f>'Core Indicators'!FF90</f>
        <v>2</v>
      </c>
      <c r="AB90" s="236">
        <f t="shared" si="41"/>
        <v>2</v>
      </c>
      <c r="AC90" s="11">
        <f>'Core Indicators'!GD90</f>
        <v>2</v>
      </c>
      <c r="AD90" s="11">
        <f>'Core Indicators'!GL90</f>
        <v>2</v>
      </c>
      <c r="AE90" s="11">
        <f>'Core Indicators'!GT90</f>
        <v>2</v>
      </c>
      <c r="AF90" s="11">
        <f>'Core Indicators'!HB90</f>
        <v>2</v>
      </c>
      <c r="AG90" s="11">
        <f t="shared" si="42"/>
        <v>2</v>
      </c>
      <c r="AH90" s="11">
        <f>'Core Indicators'!HJ90</f>
        <v>2</v>
      </c>
      <c r="AI90" s="11">
        <f>'Core Indicators'!HR90</f>
        <v>2</v>
      </c>
      <c r="AJ90" s="11">
        <f t="shared" si="43"/>
        <v>2</v>
      </c>
      <c r="AK90" s="11">
        <f>'Core Indicators'!HZ90</f>
        <v>2</v>
      </c>
      <c r="AL90" s="11">
        <f>'Core Indicators'!IH90</f>
        <v>2</v>
      </c>
      <c r="AM90" s="11">
        <f>'Core Indicators'!IP90</f>
        <v>2</v>
      </c>
      <c r="AN90" s="11">
        <f t="shared" si="44"/>
        <v>2</v>
      </c>
    </row>
    <row r="91" spans="1:40" x14ac:dyDescent="0.35">
      <c r="A91" s="236" t="str">
        <f>Lists!C:C</f>
        <v>MOZ012</v>
      </c>
      <c r="B91" s="190">
        <f t="shared" si="30"/>
        <v>2.1</v>
      </c>
      <c r="C91" s="191">
        <f t="shared" si="31"/>
        <v>0</v>
      </c>
      <c r="D91" s="237">
        <f t="shared" si="32"/>
        <v>2.2000000000000002</v>
      </c>
      <c r="E91" s="236">
        <f>'Core Indicators'!R91</f>
        <v>2</v>
      </c>
      <c r="F91" s="236">
        <f>'Core Indicators'!Z91</f>
        <v>2</v>
      </c>
      <c r="G91" s="191">
        <f t="shared" si="33"/>
        <v>2</v>
      </c>
      <c r="H91" s="236">
        <f>'Core Indicators'!AH91</f>
        <v>2</v>
      </c>
      <c r="I91" s="236">
        <f>'Core Indicators'!AP91</f>
        <v>2</v>
      </c>
      <c r="J91" s="236">
        <f>'Core Indicators'!BN91</f>
        <v>3</v>
      </c>
      <c r="K91" s="236">
        <f t="shared" si="34"/>
        <v>2.5</v>
      </c>
      <c r="L91" s="190">
        <f t="shared" si="35"/>
        <v>2.2999999999999998</v>
      </c>
      <c r="M91" s="237">
        <f t="shared" si="36"/>
        <v>2.2000000000000002</v>
      </c>
      <c r="N91" s="238">
        <f>'Core Indicators'!DJ91</f>
        <v>2</v>
      </c>
      <c r="O91" s="238">
        <f>'Core Indicators'!DR91</f>
        <v>2</v>
      </c>
      <c r="P91" s="238">
        <f>'Core Indicators'!DZ91</f>
        <v>2</v>
      </c>
      <c r="Q91" s="238">
        <f>'Core Indicators'!EH91</f>
        <v>2</v>
      </c>
      <c r="R91" s="238">
        <f>'Core Indicators'!EP91</f>
        <v>3</v>
      </c>
      <c r="S91" s="191">
        <f t="shared" si="37"/>
        <v>1.7</v>
      </c>
      <c r="T91" s="191">
        <f t="shared" si="38"/>
        <v>1.3333333333333333</v>
      </c>
      <c r="U91" s="236">
        <v>1</v>
      </c>
      <c r="V91" s="236">
        <v>1</v>
      </c>
      <c r="W91" s="236">
        <f>'Core Indicators'!EX91</f>
        <v>3</v>
      </c>
      <c r="X91" s="191">
        <f t="shared" si="39"/>
        <v>2</v>
      </c>
      <c r="Y91" s="236">
        <v>1</v>
      </c>
      <c r="Z91" s="191">
        <f t="shared" si="40"/>
        <v>2</v>
      </c>
      <c r="AA91" s="236">
        <f>'Core Indicators'!FF91</f>
        <v>2</v>
      </c>
      <c r="AB91" s="236">
        <f t="shared" si="41"/>
        <v>2</v>
      </c>
      <c r="AC91" s="11">
        <f>'Core Indicators'!GD91</f>
        <v>2</v>
      </c>
      <c r="AD91" s="11">
        <f>'Core Indicators'!GL91</f>
        <v>2</v>
      </c>
      <c r="AE91" s="11">
        <f>'Core Indicators'!GT91</f>
        <v>2</v>
      </c>
      <c r="AF91" s="11">
        <f>'Core Indicators'!HB91</f>
        <v>2</v>
      </c>
      <c r="AG91" s="11">
        <f t="shared" si="42"/>
        <v>2</v>
      </c>
      <c r="AH91" s="11">
        <f>'Core Indicators'!HJ91</f>
        <v>2</v>
      </c>
      <c r="AI91" s="11">
        <f>'Core Indicators'!HR91</f>
        <v>2</v>
      </c>
      <c r="AJ91" s="11">
        <f t="shared" si="43"/>
        <v>2</v>
      </c>
      <c r="AK91" s="11">
        <f>'Core Indicators'!HZ91</f>
        <v>2</v>
      </c>
      <c r="AL91" s="11">
        <f>'Core Indicators'!IH91</f>
        <v>2</v>
      </c>
      <c r="AM91" s="11">
        <f>'Core Indicators'!IP91</f>
        <v>2</v>
      </c>
      <c r="AN91" s="11">
        <f t="shared" si="44"/>
        <v>2</v>
      </c>
    </row>
    <row r="92" spans="1:40" x14ac:dyDescent="0.35">
      <c r="A92" s="236" t="str">
        <f>Lists!C:C</f>
        <v>MRT002</v>
      </c>
      <c r="B92" s="190">
        <f t="shared" si="30"/>
        <v>1.6</v>
      </c>
      <c r="C92" s="191">
        <f t="shared" si="31"/>
        <v>0</v>
      </c>
      <c r="D92" s="237">
        <f t="shared" si="32"/>
        <v>2</v>
      </c>
      <c r="E92" s="236">
        <f>'Core Indicators'!R92</f>
        <v>2</v>
      </c>
      <c r="F92" s="236">
        <f>'Core Indicators'!Z92</f>
        <v>2</v>
      </c>
      <c r="G92" s="191">
        <f t="shared" si="33"/>
        <v>2</v>
      </c>
      <c r="H92" s="236">
        <f>'Core Indicators'!AH92</f>
        <v>2</v>
      </c>
      <c r="I92" s="236">
        <f>'Core Indicators'!AP92</f>
        <v>2</v>
      </c>
      <c r="J92" s="236">
        <f>'Core Indicators'!BN92</f>
        <v>2</v>
      </c>
      <c r="K92" s="236">
        <f t="shared" si="34"/>
        <v>2</v>
      </c>
      <c r="L92" s="190">
        <f t="shared" si="35"/>
        <v>2</v>
      </c>
      <c r="M92" s="237">
        <f t="shared" si="36"/>
        <v>1.4</v>
      </c>
      <c r="N92" s="238">
        <f>'Core Indicators'!DJ92</f>
        <v>2</v>
      </c>
      <c r="O92" s="238">
        <f>'Core Indicators'!DR92</f>
        <v>2</v>
      </c>
      <c r="P92" s="238">
        <f>'Core Indicators'!DZ92</f>
        <v>1</v>
      </c>
      <c r="Q92" s="238">
        <f>'Core Indicators'!EH92</f>
        <v>1</v>
      </c>
      <c r="R92" s="238">
        <f>'Core Indicators'!EP92</f>
        <v>1</v>
      </c>
      <c r="S92" s="191">
        <f t="shared" si="37"/>
        <v>1.6</v>
      </c>
      <c r="T92" s="191">
        <f t="shared" si="38"/>
        <v>1.1666666666666667</v>
      </c>
      <c r="U92" s="236">
        <v>1</v>
      </c>
      <c r="V92" s="236">
        <v>1</v>
      </c>
      <c r="W92" s="236">
        <f>'Core Indicators'!EX92</f>
        <v>2</v>
      </c>
      <c r="X92" s="191">
        <f t="shared" si="39"/>
        <v>1.5</v>
      </c>
      <c r="Y92" s="236">
        <v>1</v>
      </c>
      <c r="Z92" s="191">
        <f t="shared" si="40"/>
        <v>2</v>
      </c>
      <c r="AA92" s="236">
        <f>'Core Indicators'!FF92</f>
        <v>2</v>
      </c>
      <c r="AB92" s="236">
        <f t="shared" si="41"/>
        <v>2</v>
      </c>
      <c r="AC92" s="11">
        <f>'Core Indicators'!GD92</f>
        <v>2</v>
      </c>
      <c r="AD92" s="11">
        <f>'Core Indicators'!GL92</f>
        <v>2</v>
      </c>
      <c r="AE92" s="11">
        <f>'Core Indicators'!GT92</f>
        <v>2</v>
      </c>
      <c r="AF92" s="11">
        <f>'Core Indicators'!HB92</f>
        <v>2</v>
      </c>
      <c r="AG92" s="11">
        <f t="shared" si="42"/>
        <v>2</v>
      </c>
      <c r="AH92" s="11">
        <f>'Core Indicators'!HJ92</f>
        <v>2</v>
      </c>
      <c r="AI92" s="11">
        <f>'Core Indicators'!HR92</f>
        <v>2</v>
      </c>
      <c r="AJ92" s="11">
        <f t="shared" si="43"/>
        <v>2</v>
      </c>
      <c r="AK92" s="11">
        <f>'Core Indicators'!HZ92</f>
        <v>2</v>
      </c>
      <c r="AL92" s="11">
        <f>'Core Indicators'!IH92</f>
        <v>2</v>
      </c>
      <c r="AM92" s="11">
        <f>'Core Indicators'!IP92</f>
        <v>2</v>
      </c>
      <c r="AN92" s="11">
        <f t="shared" si="44"/>
        <v>2</v>
      </c>
    </row>
    <row r="93" spans="1:40" x14ac:dyDescent="0.35">
      <c r="A93" s="236" t="str">
        <f>Lists!C:C</f>
        <v>MRT003</v>
      </c>
      <c r="B93" s="190">
        <f t="shared" si="30"/>
        <v>1.3</v>
      </c>
      <c r="C93" s="191">
        <f t="shared" si="31"/>
        <v>1</v>
      </c>
      <c r="D93" s="237">
        <f t="shared" si="32"/>
        <v>1.3</v>
      </c>
      <c r="E93" s="236">
        <f>'Core Indicators'!R93</f>
        <v>1</v>
      </c>
      <c r="F93" s="236">
        <f>'Core Indicators'!Z93</f>
        <v>1</v>
      </c>
      <c r="G93" s="191">
        <f t="shared" si="33"/>
        <v>1</v>
      </c>
      <c r="H93" s="236">
        <f>'Core Indicators'!AH93</f>
        <v>1</v>
      </c>
      <c r="I93" s="236" t="str">
        <f>'Core Indicators'!AP93</f>
        <v>x</v>
      </c>
      <c r="J93" s="236">
        <f>'Core Indicators'!BN93</f>
        <v>2</v>
      </c>
      <c r="K93" s="236">
        <f t="shared" si="34"/>
        <v>2</v>
      </c>
      <c r="L93" s="190">
        <f t="shared" si="35"/>
        <v>1.5</v>
      </c>
      <c r="M93" s="237">
        <f t="shared" si="36"/>
        <v>1</v>
      </c>
      <c r="N93" s="238">
        <f>'Core Indicators'!DJ93</f>
        <v>1</v>
      </c>
      <c r="O93" s="238">
        <f>'Core Indicators'!DR93</f>
        <v>1</v>
      </c>
      <c r="P93" s="238">
        <f>'Core Indicators'!DZ93</f>
        <v>1</v>
      </c>
      <c r="Q93" s="238">
        <f>'Core Indicators'!EH93</f>
        <v>1</v>
      </c>
      <c r="R93" s="238">
        <f>'Core Indicators'!EP93</f>
        <v>1</v>
      </c>
      <c r="S93" s="191">
        <f t="shared" si="37"/>
        <v>1.6</v>
      </c>
      <c r="T93" s="191">
        <f t="shared" si="38"/>
        <v>1.1666666666666667</v>
      </c>
      <c r="U93" s="236">
        <v>1</v>
      </c>
      <c r="V93" s="236">
        <v>1</v>
      </c>
      <c r="W93" s="236">
        <f>'Core Indicators'!EX93</f>
        <v>2</v>
      </c>
      <c r="X93" s="191">
        <f t="shared" si="39"/>
        <v>1.5</v>
      </c>
      <c r="Y93" s="236">
        <v>1</v>
      </c>
      <c r="Z93" s="191">
        <f t="shared" si="40"/>
        <v>2</v>
      </c>
      <c r="AA93" s="236">
        <f>'Core Indicators'!FF93</f>
        <v>2</v>
      </c>
      <c r="AB93" s="236">
        <f t="shared" si="41"/>
        <v>2</v>
      </c>
      <c r="AC93" s="11">
        <f>'Core Indicators'!GD93</f>
        <v>2</v>
      </c>
      <c r="AD93" s="11">
        <f>'Core Indicators'!GL93</f>
        <v>2</v>
      </c>
      <c r="AE93" s="11">
        <f>'Core Indicators'!GT93</f>
        <v>2</v>
      </c>
      <c r="AF93" s="11">
        <f>'Core Indicators'!HB93</f>
        <v>2</v>
      </c>
      <c r="AG93" s="11">
        <f t="shared" si="42"/>
        <v>2</v>
      </c>
      <c r="AH93" s="11">
        <f>'Core Indicators'!HJ93</f>
        <v>2</v>
      </c>
      <c r="AI93" s="11">
        <f>'Core Indicators'!HR93</f>
        <v>2</v>
      </c>
      <c r="AJ93" s="11">
        <f t="shared" si="43"/>
        <v>2</v>
      </c>
      <c r="AK93" s="11">
        <f>'Core Indicators'!HZ93</f>
        <v>2</v>
      </c>
      <c r="AL93" s="11">
        <f>'Core Indicators'!IH93</f>
        <v>2</v>
      </c>
      <c r="AM93" s="11">
        <f>'Core Indicators'!IP93</f>
        <v>2</v>
      </c>
      <c r="AN93" s="11">
        <f t="shared" si="44"/>
        <v>2</v>
      </c>
    </row>
    <row r="94" spans="1:40" x14ac:dyDescent="0.35">
      <c r="A94" s="236" t="str">
        <f>Lists!C:C</f>
        <v>MWI002</v>
      </c>
      <c r="B94" s="190">
        <f t="shared" si="30"/>
        <v>1.7</v>
      </c>
      <c r="C94" s="191">
        <f t="shared" si="31"/>
        <v>0</v>
      </c>
      <c r="D94" s="237">
        <f t="shared" si="32"/>
        <v>2</v>
      </c>
      <c r="E94" s="236">
        <f>'Core Indicators'!R94</f>
        <v>2</v>
      </c>
      <c r="F94" s="236">
        <f>'Core Indicators'!Z94</f>
        <v>2</v>
      </c>
      <c r="G94" s="191">
        <f t="shared" si="33"/>
        <v>2</v>
      </c>
      <c r="H94" s="236">
        <f>'Core Indicators'!AH94</f>
        <v>2</v>
      </c>
      <c r="I94" s="236">
        <f>'Core Indicators'!AP94</f>
        <v>2</v>
      </c>
      <c r="J94" s="236">
        <f>'Core Indicators'!BN94</f>
        <v>2</v>
      </c>
      <c r="K94" s="236">
        <f t="shared" si="34"/>
        <v>2</v>
      </c>
      <c r="L94" s="190">
        <f t="shared" si="35"/>
        <v>2</v>
      </c>
      <c r="M94" s="237">
        <f t="shared" si="36"/>
        <v>1.6</v>
      </c>
      <c r="N94" s="238">
        <f>'Core Indicators'!DJ94</f>
        <v>2</v>
      </c>
      <c r="O94" s="238">
        <f>'Core Indicators'!DR94</f>
        <v>2</v>
      </c>
      <c r="P94" s="238">
        <f>'Core Indicators'!DZ94</f>
        <v>2</v>
      </c>
      <c r="Q94" s="238">
        <f>'Core Indicators'!EH94</f>
        <v>1</v>
      </c>
      <c r="R94" s="238">
        <f>'Core Indicators'!EP94</f>
        <v>1</v>
      </c>
      <c r="S94" s="191">
        <f t="shared" si="37"/>
        <v>1.6</v>
      </c>
      <c r="T94" s="191">
        <f t="shared" si="38"/>
        <v>1.1666666666666667</v>
      </c>
      <c r="U94" s="236">
        <v>1</v>
      </c>
      <c r="V94" s="236">
        <v>1</v>
      </c>
      <c r="W94" s="236">
        <f>'Core Indicators'!EX94</f>
        <v>2</v>
      </c>
      <c r="X94" s="191">
        <f t="shared" si="39"/>
        <v>1.5</v>
      </c>
      <c r="Y94" s="236">
        <v>1</v>
      </c>
      <c r="Z94" s="191">
        <f t="shared" si="40"/>
        <v>2</v>
      </c>
      <c r="AA94" s="236">
        <f>'Core Indicators'!FF94</f>
        <v>2</v>
      </c>
      <c r="AB94" s="236">
        <f t="shared" si="41"/>
        <v>2</v>
      </c>
      <c r="AC94" s="11">
        <f>'Core Indicators'!GD94</f>
        <v>2</v>
      </c>
      <c r="AD94" s="11">
        <f>'Core Indicators'!GL94</f>
        <v>2</v>
      </c>
      <c r="AE94" s="11">
        <f>'Core Indicators'!GT94</f>
        <v>2</v>
      </c>
      <c r="AF94" s="11">
        <f>'Core Indicators'!HB94</f>
        <v>2</v>
      </c>
      <c r="AG94" s="11">
        <f t="shared" si="42"/>
        <v>2</v>
      </c>
      <c r="AH94" s="11">
        <f>'Core Indicators'!HJ94</f>
        <v>2</v>
      </c>
      <c r="AI94" s="11">
        <f>'Core Indicators'!HR94</f>
        <v>2</v>
      </c>
      <c r="AJ94" s="11">
        <f t="shared" si="43"/>
        <v>2</v>
      </c>
      <c r="AK94" s="11">
        <f>'Core Indicators'!HZ94</f>
        <v>2</v>
      </c>
      <c r="AL94" s="11">
        <f>'Core Indicators'!IH94</f>
        <v>2</v>
      </c>
      <c r="AM94" s="11">
        <f>'Core Indicators'!IP94</f>
        <v>2</v>
      </c>
      <c r="AN94" s="11">
        <f t="shared" si="44"/>
        <v>2</v>
      </c>
    </row>
    <row r="95" spans="1:40" x14ac:dyDescent="0.35">
      <c r="A95" s="236" t="str">
        <f>Lists!C:C</f>
        <v>MYS001</v>
      </c>
      <c r="B95" s="190">
        <f t="shared" si="30"/>
        <v>1.9</v>
      </c>
      <c r="C95" s="191">
        <f t="shared" si="31"/>
        <v>0</v>
      </c>
      <c r="D95" s="237">
        <f t="shared" si="32"/>
        <v>2.4</v>
      </c>
      <c r="E95" s="236">
        <f>'Core Indicators'!R95</f>
        <v>3</v>
      </c>
      <c r="F95" s="236">
        <f>'Core Indicators'!Z95</f>
        <v>2</v>
      </c>
      <c r="G95" s="191">
        <f t="shared" si="33"/>
        <v>2.5</v>
      </c>
      <c r="H95" s="236">
        <f>'Core Indicators'!AH95</f>
        <v>2</v>
      </c>
      <c r="I95" s="236">
        <f>'Core Indicators'!AP95</f>
        <v>2</v>
      </c>
      <c r="J95" s="236">
        <f>'Core Indicators'!BN95</f>
        <v>3</v>
      </c>
      <c r="K95" s="236">
        <f t="shared" si="34"/>
        <v>2.5</v>
      </c>
      <c r="L95" s="190">
        <f t="shared" si="35"/>
        <v>2.2999999999999998</v>
      </c>
      <c r="M95" s="237">
        <f t="shared" si="36"/>
        <v>2</v>
      </c>
      <c r="N95" s="238">
        <f>'Core Indicators'!DJ95</f>
        <v>2</v>
      </c>
      <c r="O95" s="238">
        <f>'Core Indicators'!DR95</f>
        <v>2</v>
      </c>
      <c r="P95" s="238">
        <f>'Core Indicators'!DZ95</f>
        <v>2</v>
      </c>
      <c r="Q95" s="238" t="str">
        <f>'Core Indicators'!EH95</f>
        <v>x</v>
      </c>
      <c r="R95" s="238" t="str">
        <f>'Core Indicators'!EP95</f>
        <v>x</v>
      </c>
      <c r="S95" s="191">
        <f t="shared" si="37"/>
        <v>1.4</v>
      </c>
      <c r="T95" s="191">
        <f t="shared" si="38"/>
        <v>1.3333333333333333</v>
      </c>
      <c r="U95" s="236">
        <v>1</v>
      </c>
      <c r="V95" s="236">
        <v>1</v>
      </c>
      <c r="W95" s="236">
        <f>'Core Indicators'!EX95</f>
        <v>3</v>
      </c>
      <c r="X95" s="191">
        <f t="shared" si="39"/>
        <v>2</v>
      </c>
      <c r="Y95" s="236">
        <v>1</v>
      </c>
      <c r="Z95" s="191">
        <f t="shared" si="40"/>
        <v>1.5</v>
      </c>
      <c r="AA95" s="236">
        <f>'Core Indicators'!FF95</f>
        <v>1</v>
      </c>
      <c r="AB95" s="236">
        <f t="shared" si="41"/>
        <v>2</v>
      </c>
      <c r="AC95" s="11">
        <f>'Core Indicators'!GD95</f>
        <v>2</v>
      </c>
      <c r="AD95" s="11">
        <f>'Core Indicators'!GL95</f>
        <v>2</v>
      </c>
      <c r="AE95" s="11">
        <f>'Core Indicators'!GT95</f>
        <v>2</v>
      </c>
      <c r="AF95" s="11">
        <f>'Core Indicators'!HB95</f>
        <v>2</v>
      </c>
      <c r="AG95" s="11">
        <f t="shared" si="42"/>
        <v>2</v>
      </c>
      <c r="AH95" s="11">
        <f>'Core Indicators'!HJ95</f>
        <v>2</v>
      </c>
      <c r="AI95" s="11">
        <f>'Core Indicators'!HR95</f>
        <v>2</v>
      </c>
      <c r="AJ95" s="11">
        <f t="shared" si="43"/>
        <v>2</v>
      </c>
      <c r="AK95" s="11">
        <f>'Core Indicators'!HZ95</f>
        <v>2</v>
      </c>
      <c r="AL95" s="11">
        <f>'Core Indicators'!IH95</f>
        <v>2</v>
      </c>
      <c r="AM95" s="11">
        <f>'Core Indicators'!IP95</f>
        <v>2</v>
      </c>
      <c r="AN95" s="11">
        <f t="shared" si="44"/>
        <v>2</v>
      </c>
    </row>
    <row r="96" spans="1:40" x14ac:dyDescent="0.35">
      <c r="A96" s="236" t="str">
        <f>Lists!C:C</f>
        <v>NAM002</v>
      </c>
      <c r="B96" s="190">
        <f t="shared" si="30"/>
        <v>1.6</v>
      </c>
      <c r="C96" s="191">
        <f t="shared" si="31"/>
        <v>1</v>
      </c>
      <c r="D96" s="237">
        <f t="shared" si="32"/>
        <v>2</v>
      </c>
      <c r="E96" s="236">
        <f>'Core Indicators'!R96</f>
        <v>2</v>
      </c>
      <c r="F96" s="236">
        <f>'Core Indicators'!Z96</f>
        <v>2</v>
      </c>
      <c r="G96" s="191">
        <f t="shared" si="33"/>
        <v>2</v>
      </c>
      <c r="H96" s="236">
        <f>'Core Indicators'!AH96</f>
        <v>2</v>
      </c>
      <c r="I96" s="236" t="str">
        <f>'Core Indicators'!AP96</f>
        <v>x</v>
      </c>
      <c r="J96" s="236">
        <f>'Core Indicators'!BN96</f>
        <v>2</v>
      </c>
      <c r="K96" s="236">
        <f t="shared" si="34"/>
        <v>2</v>
      </c>
      <c r="L96" s="190">
        <f t="shared" si="35"/>
        <v>2</v>
      </c>
      <c r="M96" s="237">
        <f t="shared" si="36"/>
        <v>1.6</v>
      </c>
      <c r="N96" s="238">
        <f>'Core Indicators'!DJ96</f>
        <v>2</v>
      </c>
      <c r="O96" s="238">
        <f>'Core Indicators'!DR96</f>
        <v>2</v>
      </c>
      <c r="P96" s="238">
        <f>'Core Indicators'!DZ96</f>
        <v>2</v>
      </c>
      <c r="Q96" s="238">
        <f>'Core Indicators'!EH96</f>
        <v>1</v>
      </c>
      <c r="R96" s="238">
        <f>'Core Indicators'!EP96</f>
        <v>1</v>
      </c>
      <c r="S96" s="191">
        <f t="shared" si="37"/>
        <v>1.3</v>
      </c>
      <c r="T96" s="191">
        <f t="shared" si="38"/>
        <v>1.1666666666666667</v>
      </c>
      <c r="U96" s="236">
        <v>1</v>
      </c>
      <c r="V96" s="236">
        <v>1</v>
      </c>
      <c r="W96" s="236">
        <f>'Core Indicators'!EX96</f>
        <v>2</v>
      </c>
      <c r="X96" s="191">
        <f t="shared" si="39"/>
        <v>1.5</v>
      </c>
      <c r="Y96" s="236">
        <v>1</v>
      </c>
      <c r="Z96" s="191">
        <f t="shared" si="40"/>
        <v>1.5</v>
      </c>
      <c r="AA96" s="236">
        <f>'Core Indicators'!FF96</f>
        <v>1</v>
      </c>
      <c r="AB96" s="236">
        <f t="shared" si="41"/>
        <v>2</v>
      </c>
      <c r="AC96" s="11">
        <f>'Core Indicators'!GD96</f>
        <v>2</v>
      </c>
      <c r="AD96" s="11">
        <f>'Core Indicators'!GL96</f>
        <v>2</v>
      </c>
      <c r="AE96" s="11">
        <f>'Core Indicators'!GT96</f>
        <v>2</v>
      </c>
      <c r="AF96" s="11">
        <f>'Core Indicators'!HB96</f>
        <v>2</v>
      </c>
      <c r="AG96" s="11">
        <f t="shared" si="42"/>
        <v>2</v>
      </c>
      <c r="AH96" s="11">
        <f>'Core Indicators'!HJ96</f>
        <v>2</v>
      </c>
      <c r="AI96" s="11">
        <f>'Core Indicators'!HR96</f>
        <v>2</v>
      </c>
      <c r="AJ96" s="11">
        <f t="shared" si="43"/>
        <v>2</v>
      </c>
      <c r="AK96" s="11">
        <f>'Core Indicators'!HZ96</f>
        <v>2</v>
      </c>
      <c r="AL96" s="11">
        <f>'Core Indicators'!IH96</f>
        <v>2</v>
      </c>
      <c r="AM96" s="11">
        <f>'Core Indicators'!IP96</f>
        <v>2</v>
      </c>
      <c r="AN96" s="11">
        <f t="shared" si="44"/>
        <v>2</v>
      </c>
    </row>
    <row r="97" spans="1:40" x14ac:dyDescent="0.35">
      <c r="A97" s="236" t="str">
        <f>Lists!C:C</f>
        <v>NER002</v>
      </c>
      <c r="B97" s="190">
        <f t="shared" si="30"/>
        <v>1.6</v>
      </c>
      <c r="C97" s="191">
        <f t="shared" si="31"/>
        <v>0</v>
      </c>
      <c r="D97" s="237">
        <f t="shared" si="32"/>
        <v>1.3</v>
      </c>
      <c r="E97" s="236">
        <f>'Core Indicators'!R97</f>
        <v>1</v>
      </c>
      <c r="F97" s="236">
        <f>'Core Indicators'!Z97</f>
        <v>1</v>
      </c>
      <c r="G97" s="191">
        <f t="shared" si="33"/>
        <v>1</v>
      </c>
      <c r="H97" s="236">
        <f>'Core Indicators'!AH97</f>
        <v>2</v>
      </c>
      <c r="I97" s="236">
        <f>'Core Indicators'!AP97</f>
        <v>1</v>
      </c>
      <c r="J97" s="236">
        <f>'Core Indicators'!BN97</f>
        <v>1</v>
      </c>
      <c r="K97" s="236">
        <f t="shared" si="34"/>
        <v>1</v>
      </c>
      <c r="L97" s="190">
        <f t="shared" si="35"/>
        <v>1.5</v>
      </c>
      <c r="M97" s="237">
        <f t="shared" si="36"/>
        <v>2</v>
      </c>
      <c r="N97" s="238">
        <f>'Core Indicators'!DJ97</f>
        <v>2</v>
      </c>
      <c r="O97" s="238">
        <f>'Core Indicators'!DR97</f>
        <v>2</v>
      </c>
      <c r="P97" s="238">
        <f>'Core Indicators'!DZ97</f>
        <v>2</v>
      </c>
      <c r="Q97" s="238">
        <f>'Core Indicators'!EH97</f>
        <v>2</v>
      </c>
      <c r="R97" s="238">
        <f>'Core Indicators'!EP97</f>
        <v>2</v>
      </c>
      <c r="S97" s="191">
        <f t="shared" si="37"/>
        <v>1.3</v>
      </c>
      <c r="T97" s="191">
        <f t="shared" si="38"/>
        <v>1</v>
      </c>
      <c r="U97" s="236">
        <v>1</v>
      </c>
      <c r="V97" s="236">
        <v>1</v>
      </c>
      <c r="W97" s="236">
        <f>'Core Indicators'!EX97</f>
        <v>1</v>
      </c>
      <c r="X97" s="191">
        <f t="shared" si="39"/>
        <v>1</v>
      </c>
      <c r="Y97" s="236">
        <v>1</v>
      </c>
      <c r="Z97" s="191">
        <f t="shared" si="40"/>
        <v>1.5</v>
      </c>
      <c r="AA97" s="236">
        <f>'Core Indicators'!FF97</f>
        <v>1</v>
      </c>
      <c r="AB97" s="236">
        <f t="shared" si="41"/>
        <v>2</v>
      </c>
      <c r="AC97" s="11">
        <f>'Core Indicators'!GD97</f>
        <v>2</v>
      </c>
      <c r="AD97" s="11">
        <f>'Core Indicators'!GL97</f>
        <v>2</v>
      </c>
      <c r="AE97" s="11">
        <f>'Core Indicators'!GT97</f>
        <v>2</v>
      </c>
      <c r="AF97" s="11">
        <f>'Core Indicators'!HB97</f>
        <v>2</v>
      </c>
      <c r="AG97" s="11">
        <f t="shared" si="42"/>
        <v>2</v>
      </c>
      <c r="AH97" s="11">
        <f>'Core Indicators'!HJ97</f>
        <v>2</v>
      </c>
      <c r="AI97" s="11">
        <f>'Core Indicators'!HR97</f>
        <v>2</v>
      </c>
      <c r="AJ97" s="11">
        <f t="shared" si="43"/>
        <v>2</v>
      </c>
      <c r="AK97" s="11">
        <f>'Core Indicators'!HZ97</f>
        <v>2</v>
      </c>
      <c r="AL97" s="11">
        <f>'Core Indicators'!IH97</f>
        <v>2</v>
      </c>
      <c r="AM97" s="11">
        <f>'Core Indicators'!IP97</f>
        <v>2</v>
      </c>
      <c r="AN97" s="11">
        <f t="shared" si="44"/>
        <v>2</v>
      </c>
    </row>
    <row r="98" spans="1:40" x14ac:dyDescent="0.35">
      <c r="A98" s="236" t="str">
        <f>Lists!C:C</f>
        <v>NER003</v>
      </c>
      <c r="B98" s="190">
        <f t="shared" si="30"/>
        <v>1.6</v>
      </c>
      <c r="C98" s="191">
        <f t="shared" si="31"/>
        <v>0</v>
      </c>
      <c r="D98" s="237">
        <f t="shared" si="32"/>
        <v>1.3</v>
      </c>
      <c r="E98" s="236">
        <f>'Core Indicators'!R98</f>
        <v>1</v>
      </c>
      <c r="F98" s="236">
        <f>'Core Indicators'!Z98</f>
        <v>1</v>
      </c>
      <c r="G98" s="191">
        <f t="shared" si="33"/>
        <v>1</v>
      </c>
      <c r="H98" s="236">
        <f>'Core Indicators'!AH98</f>
        <v>2</v>
      </c>
      <c r="I98" s="236">
        <f>'Core Indicators'!AP98</f>
        <v>1</v>
      </c>
      <c r="J98" s="236">
        <f>'Core Indicators'!BN98</f>
        <v>1</v>
      </c>
      <c r="K98" s="236">
        <f t="shared" si="34"/>
        <v>1</v>
      </c>
      <c r="L98" s="190">
        <f t="shared" si="35"/>
        <v>1.5</v>
      </c>
      <c r="M98" s="237">
        <f t="shared" si="36"/>
        <v>2</v>
      </c>
      <c r="N98" s="238">
        <f>'Core Indicators'!DJ98</f>
        <v>2</v>
      </c>
      <c r="O98" s="238">
        <f>'Core Indicators'!DR98</f>
        <v>2</v>
      </c>
      <c r="P98" s="238">
        <f>'Core Indicators'!DZ98</f>
        <v>2</v>
      </c>
      <c r="Q98" s="238">
        <f>'Core Indicators'!EH98</f>
        <v>2</v>
      </c>
      <c r="R98" s="238">
        <f>'Core Indicators'!EP98</f>
        <v>2</v>
      </c>
      <c r="S98" s="191">
        <f t="shared" si="37"/>
        <v>1.3</v>
      </c>
      <c r="T98" s="191">
        <f t="shared" si="38"/>
        <v>1</v>
      </c>
      <c r="U98" s="236">
        <v>1</v>
      </c>
      <c r="V98" s="236">
        <v>1</v>
      </c>
      <c r="W98" s="236">
        <f>'Core Indicators'!EX98</f>
        <v>1</v>
      </c>
      <c r="X98" s="191">
        <f t="shared" si="39"/>
        <v>1</v>
      </c>
      <c r="Y98" s="236">
        <v>1</v>
      </c>
      <c r="Z98" s="191">
        <f t="shared" si="40"/>
        <v>1.5</v>
      </c>
      <c r="AA98" s="236">
        <f>'Core Indicators'!FF98</f>
        <v>1</v>
      </c>
      <c r="AB98" s="236">
        <f t="shared" si="41"/>
        <v>2</v>
      </c>
      <c r="AC98" s="11">
        <f>'Core Indicators'!GD98</f>
        <v>2</v>
      </c>
      <c r="AD98" s="11">
        <f>'Core Indicators'!GL98</f>
        <v>2</v>
      </c>
      <c r="AE98" s="11">
        <f>'Core Indicators'!GT98</f>
        <v>2</v>
      </c>
      <c r="AF98" s="11">
        <f>'Core Indicators'!HB98</f>
        <v>2</v>
      </c>
      <c r="AG98" s="11">
        <f t="shared" si="42"/>
        <v>2</v>
      </c>
      <c r="AH98" s="11">
        <f>'Core Indicators'!HJ98</f>
        <v>2</v>
      </c>
      <c r="AI98" s="11">
        <f>'Core Indicators'!HR98</f>
        <v>2</v>
      </c>
      <c r="AJ98" s="11">
        <f t="shared" si="43"/>
        <v>2</v>
      </c>
      <c r="AK98" s="11">
        <f>'Core Indicators'!HZ98</f>
        <v>2</v>
      </c>
      <c r="AL98" s="11">
        <f>'Core Indicators'!IH98</f>
        <v>2</v>
      </c>
      <c r="AM98" s="11">
        <f>'Core Indicators'!IP98</f>
        <v>2</v>
      </c>
      <c r="AN98" s="11">
        <f t="shared" si="44"/>
        <v>2</v>
      </c>
    </row>
    <row r="99" spans="1:40" x14ac:dyDescent="0.35">
      <c r="A99" s="236" t="str">
        <f>Lists!C:C</f>
        <v>NER004</v>
      </c>
      <c r="B99" s="190">
        <f t="shared" ref="B99:B130" si="45">IF(OR(M99="x",D99="x"),"x",ROUND((5-GEOMEAN(((5-D99)/5*4+1),((5-M99)/5*4+1),((5-M99)/5*4+1)))/4*3.5+S99*0.3,1))</f>
        <v>1.6</v>
      </c>
      <c r="C99" s="191">
        <f t="shared" ref="C99:C130" si="46">COUNTIF(E99:F99,"x")+COUNTIF(H99:I99,"x")+COUNTIF(J99:J99,"x")+COUNTIF(M99,"x")+COUNTIF(U99:W99,"x")+COUNTIF(Y99:AB99,"x")</f>
        <v>0</v>
      </c>
      <c r="D99" s="237">
        <f t="shared" ref="D99:D130" si="47">IF(OR(L99="x",G99="x"),"x",ROUND((5-GEOMEAN(((5-L99)/5*4+1),((5-L99)/5*4+1),((5-G99)/5*4+1)))/4*5,1))</f>
        <v>1.3</v>
      </c>
      <c r="E99" s="236">
        <f>'Core Indicators'!R99</f>
        <v>1</v>
      </c>
      <c r="F99" s="236">
        <f>'Core Indicators'!Z99</f>
        <v>1</v>
      </c>
      <c r="G99" s="191">
        <f t="shared" ref="G99:G130" si="48">IF(AND(F99="x",E99="x"),"x",IF(OR(F99="x",E99="x"),AVERAGE(E99,F99),ROUND((10-GEOMEAN(((10-E99)/10*9+1),((10-F99)/10*9+1)))/9*10,1)))</f>
        <v>1</v>
      </c>
      <c r="H99" s="236">
        <f>'Core Indicators'!AH99</f>
        <v>2</v>
      </c>
      <c r="I99" s="236">
        <f>'Core Indicators'!AP99</f>
        <v>1</v>
      </c>
      <c r="J99" s="236">
        <f>'Core Indicators'!BN99</f>
        <v>1</v>
      </c>
      <c r="K99" s="236">
        <f t="shared" ref="K99:K130" si="49">IF(AND(J99="x",I99="x"),"x",IF(OR(J99="x",I99="x"),AVERAGE(I99,J99),ROUND((10-GEOMEAN(((10-I99)/10*9+1),((10-J99)/10*9+1)))/9*10,1)))</f>
        <v>1</v>
      </c>
      <c r="L99" s="190">
        <f t="shared" ref="L99:L130" si="50">IF(AND(H99="x",K99="x"),"x",IF(OR(H99="x",K99="x"),AVERAGE(H99,K99),ROUND((10-GEOMEAN(((10-H99)/10*9+1),((10-K99)/10*9+1)))/9*10,1)))</f>
        <v>1.5</v>
      </c>
      <c r="M99" s="237">
        <f t="shared" ref="M99:M130" si="51">IF(N99="x","x",AVERAGE(N99:R99))</f>
        <v>2</v>
      </c>
      <c r="N99" s="238">
        <f>'Core Indicators'!DJ99</f>
        <v>2</v>
      </c>
      <c r="O99" s="238">
        <f>'Core Indicators'!DR99</f>
        <v>2</v>
      </c>
      <c r="P99" s="238">
        <f>'Core Indicators'!DZ99</f>
        <v>2</v>
      </c>
      <c r="Q99" s="238">
        <f>'Core Indicators'!EH99</f>
        <v>2</v>
      </c>
      <c r="R99" s="238">
        <f>'Core Indicators'!EP99</f>
        <v>2</v>
      </c>
      <c r="S99" s="191">
        <f t="shared" ref="S99:S130" si="52">IF(OR(Z99="x",T99="x"),T99,ROUND((10-GEOMEAN(((10-T99)/10*9+1),((10-Z99)/10*9+1)))/9*10,1))</f>
        <v>1.3</v>
      </c>
      <c r="T99" s="191">
        <f t="shared" ref="T99:T130" si="53">AVERAGE(U99,X99,Y99)</f>
        <v>1</v>
      </c>
      <c r="U99" s="236">
        <v>1</v>
      </c>
      <c r="V99" s="236">
        <v>1</v>
      </c>
      <c r="W99" s="236">
        <f>'Core Indicators'!EX99</f>
        <v>1</v>
      </c>
      <c r="X99" s="191">
        <f t="shared" ref="X99:X130" si="54">AVERAGE(V99:W99)</f>
        <v>1</v>
      </c>
      <c r="Y99" s="236">
        <v>1</v>
      </c>
      <c r="Z99" s="191">
        <f t="shared" ref="Z99:Z130" si="55">IF(AND(AA99="x",AB99="x"),"x",AVERAGE(AA99:AB99))</f>
        <v>1.5</v>
      </c>
      <c r="AA99" s="236">
        <f>'Core Indicators'!FF99</f>
        <v>1</v>
      </c>
      <c r="AB99" s="236">
        <f t="shared" ref="AB99:AB130" si="56">IF(AND(AJ99="x",AN99="x",AG99="x"),"x",(AVERAGE(AJ99,AN99,AG99)))</f>
        <v>2</v>
      </c>
      <c r="AC99" s="11">
        <f>'Core Indicators'!GD99</f>
        <v>2</v>
      </c>
      <c r="AD99" s="11">
        <f>'Core Indicators'!GL99</f>
        <v>2</v>
      </c>
      <c r="AE99" s="11">
        <f>'Core Indicators'!GT99</f>
        <v>2</v>
      </c>
      <c r="AF99" s="11">
        <f>'Core Indicators'!HB99</f>
        <v>2</v>
      </c>
      <c r="AG99" s="11">
        <f t="shared" ref="AG99:AG130" si="57">IF(AND(AC99="x",AD99="x",AE99="x",AF99="x"),"x",AVERAGE(AC99:AF99))</f>
        <v>2</v>
      </c>
      <c r="AH99" s="11">
        <f>'Core Indicators'!HJ99</f>
        <v>2</v>
      </c>
      <c r="AI99" s="11">
        <f>'Core Indicators'!HR99</f>
        <v>2</v>
      </c>
      <c r="AJ99" s="11">
        <f t="shared" ref="AJ99:AJ130" si="58">IF(AND(AH99="x",AI99="x"),"x",AVERAGE(AH99:AI99))</f>
        <v>2</v>
      </c>
      <c r="AK99" s="11">
        <f>'Core Indicators'!HZ99</f>
        <v>2</v>
      </c>
      <c r="AL99" s="11">
        <f>'Core Indicators'!IH99</f>
        <v>2</v>
      </c>
      <c r="AM99" s="11">
        <f>'Core Indicators'!IP99</f>
        <v>2</v>
      </c>
      <c r="AN99" s="11">
        <f t="shared" ref="AN99:AN130" si="59">IF(AND(AK99="x",AL99="x",AM99="x"),"x",AVERAGE(AK99:AM99))</f>
        <v>2</v>
      </c>
    </row>
    <row r="100" spans="1:40" x14ac:dyDescent="0.35">
      <c r="A100" s="236" t="str">
        <f>Lists!C:C</f>
        <v>NER006</v>
      </c>
      <c r="B100" s="190">
        <f t="shared" si="45"/>
        <v>1.9</v>
      </c>
      <c r="C100" s="191">
        <f t="shared" si="46"/>
        <v>0</v>
      </c>
      <c r="D100" s="237">
        <f t="shared" si="47"/>
        <v>1.5</v>
      </c>
      <c r="E100" s="236">
        <f>'Core Indicators'!R100</f>
        <v>1</v>
      </c>
      <c r="F100" s="236">
        <f>'Core Indicators'!Z100</f>
        <v>2</v>
      </c>
      <c r="G100" s="191">
        <f t="shared" si="48"/>
        <v>1.5</v>
      </c>
      <c r="H100" s="236">
        <f>'Core Indicators'!AH100</f>
        <v>2</v>
      </c>
      <c r="I100" s="236">
        <f>'Core Indicators'!AP100</f>
        <v>1</v>
      </c>
      <c r="J100" s="236">
        <f>'Core Indicators'!BN100</f>
        <v>1</v>
      </c>
      <c r="K100" s="236">
        <f t="shared" si="49"/>
        <v>1</v>
      </c>
      <c r="L100" s="190">
        <f t="shared" si="50"/>
        <v>1.5</v>
      </c>
      <c r="M100" s="237">
        <f t="shared" si="51"/>
        <v>2.4</v>
      </c>
      <c r="N100" s="238">
        <f>'Core Indicators'!DJ100</f>
        <v>2</v>
      </c>
      <c r="O100" s="238">
        <f>'Core Indicators'!DR100</f>
        <v>2</v>
      </c>
      <c r="P100" s="238">
        <f>'Core Indicators'!DZ100</f>
        <v>2</v>
      </c>
      <c r="Q100" s="238">
        <f>'Core Indicators'!EH100</f>
        <v>3</v>
      </c>
      <c r="R100" s="238">
        <f>'Core Indicators'!EP100</f>
        <v>3</v>
      </c>
      <c r="S100" s="191">
        <f t="shared" si="52"/>
        <v>1.3</v>
      </c>
      <c r="T100" s="191">
        <f t="shared" si="53"/>
        <v>1</v>
      </c>
      <c r="U100" s="236">
        <v>1</v>
      </c>
      <c r="V100" s="236">
        <v>1</v>
      </c>
      <c r="W100" s="236">
        <f>'Core Indicators'!EX100</f>
        <v>1</v>
      </c>
      <c r="X100" s="191">
        <f t="shared" si="54"/>
        <v>1</v>
      </c>
      <c r="Y100" s="236">
        <v>1</v>
      </c>
      <c r="Z100" s="191">
        <f t="shared" si="55"/>
        <v>1.5</v>
      </c>
      <c r="AA100" s="236">
        <f>'Core Indicators'!FF100</f>
        <v>1</v>
      </c>
      <c r="AB100" s="236">
        <f t="shared" si="56"/>
        <v>2</v>
      </c>
      <c r="AC100" s="11">
        <f>'Core Indicators'!GD100</f>
        <v>2</v>
      </c>
      <c r="AD100" s="11">
        <f>'Core Indicators'!GL100</f>
        <v>2</v>
      </c>
      <c r="AE100" s="11">
        <f>'Core Indicators'!GT100</f>
        <v>2</v>
      </c>
      <c r="AF100" s="11">
        <f>'Core Indicators'!HB100</f>
        <v>2</v>
      </c>
      <c r="AG100" s="11">
        <f t="shared" si="57"/>
        <v>2</v>
      </c>
      <c r="AH100" s="11">
        <f>'Core Indicators'!HJ100</f>
        <v>2</v>
      </c>
      <c r="AI100" s="11">
        <f>'Core Indicators'!HR100</f>
        <v>2</v>
      </c>
      <c r="AJ100" s="11">
        <f t="shared" si="58"/>
        <v>2</v>
      </c>
      <c r="AK100" s="11">
        <f>'Core Indicators'!HZ100</f>
        <v>2</v>
      </c>
      <c r="AL100" s="11">
        <f>'Core Indicators'!IH100</f>
        <v>2</v>
      </c>
      <c r="AM100" s="11">
        <f>'Core Indicators'!IP100</f>
        <v>2</v>
      </c>
      <c r="AN100" s="11">
        <f t="shared" si="59"/>
        <v>2</v>
      </c>
    </row>
    <row r="101" spans="1:40" x14ac:dyDescent="0.35">
      <c r="A101" s="236" t="str">
        <f>Lists!C:C</f>
        <v>NGA001</v>
      </c>
      <c r="B101" s="190">
        <f t="shared" si="45"/>
        <v>2</v>
      </c>
      <c r="C101" s="191">
        <f t="shared" si="46"/>
        <v>0</v>
      </c>
      <c r="D101" s="237">
        <f t="shared" si="47"/>
        <v>2.2000000000000002</v>
      </c>
      <c r="E101" s="236">
        <f>'Core Indicators'!R101</f>
        <v>2</v>
      </c>
      <c r="F101" s="236">
        <f>'Core Indicators'!Z101</f>
        <v>2</v>
      </c>
      <c r="G101" s="191">
        <f t="shared" si="48"/>
        <v>2</v>
      </c>
      <c r="H101" s="236">
        <f>'Core Indicators'!AH101</f>
        <v>2</v>
      </c>
      <c r="I101" s="236">
        <f>'Core Indicators'!AP101</f>
        <v>3</v>
      </c>
      <c r="J101" s="236">
        <f>'Core Indicators'!BN101</f>
        <v>2</v>
      </c>
      <c r="K101" s="236">
        <f t="shared" si="49"/>
        <v>2.5</v>
      </c>
      <c r="L101" s="190">
        <f t="shared" si="50"/>
        <v>2.2999999999999998</v>
      </c>
      <c r="M101" s="237">
        <f t="shared" si="51"/>
        <v>2</v>
      </c>
      <c r="N101" s="238">
        <f>'Core Indicators'!DJ101</f>
        <v>2</v>
      </c>
      <c r="O101" s="238">
        <f>'Core Indicators'!DR101</f>
        <v>2</v>
      </c>
      <c r="P101" s="238">
        <f>'Core Indicators'!DZ101</f>
        <v>2</v>
      </c>
      <c r="Q101" s="238">
        <f>'Core Indicators'!EH101</f>
        <v>2</v>
      </c>
      <c r="R101" s="238">
        <f>'Core Indicators'!EP101</f>
        <v>2</v>
      </c>
      <c r="S101" s="191">
        <f t="shared" si="52"/>
        <v>1.9</v>
      </c>
      <c r="T101" s="191">
        <f t="shared" si="53"/>
        <v>1.1666666666666667</v>
      </c>
      <c r="U101" s="236">
        <v>1</v>
      </c>
      <c r="V101" s="236">
        <v>1</v>
      </c>
      <c r="W101" s="236">
        <f>'Core Indicators'!EX101</f>
        <v>2</v>
      </c>
      <c r="X101" s="191">
        <f t="shared" si="54"/>
        <v>1.5</v>
      </c>
      <c r="Y101" s="236">
        <v>1</v>
      </c>
      <c r="Z101" s="191">
        <f t="shared" si="55"/>
        <v>2.5</v>
      </c>
      <c r="AA101" s="236">
        <f>'Core Indicators'!FF101</f>
        <v>3</v>
      </c>
      <c r="AB101" s="236">
        <f t="shared" si="56"/>
        <v>2</v>
      </c>
      <c r="AC101" s="11">
        <f>'Core Indicators'!GD101</f>
        <v>2</v>
      </c>
      <c r="AD101" s="11">
        <f>'Core Indicators'!GL101</f>
        <v>2</v>
      </c>
      <c r="AE101" s="11">
        <f>'Core Indicators'!GT101</f>
        <v>2</v>
      </c>
      <c r="AF101" s="11">
        <f>'Core Indicators'!HB101</f>
        <v>2</v>
      </c>
      <c r="AG101" s="11">
        <f t="shared" si="57"/>
        <v>2</v>
      </c>
      <c r="AH101" s="11">
        <f>'Core Indicators'!HJ101</f>
        <v>2</v>
      </c>
      <c r="AI101" s="11">
        <f>'Core Indicators'!HR101</f>
        <v>2</v>
      </c>
      <c r="AJ101" s="11">
        <f t="shared" si="58"/>
        <v>2</v>
      </c>
      <c r="AK101" s="11">
        <f>'Core Indicators'!HZ101</f>
        <v>2</v>
      </c>
      <c r="AL101" s="11">
        <f>'Core Indicators'!IH101</f>
        <v>2</v>
      </c>
      <c r="AM101" s="11">
        <f>'Core Indicators'!IP101</f>
        <v>2</v>
      </c>
      <c r="AN101" s="11">
        <f t="shared" si="59"/>
        <v>2</v>
      </c>
    </row>
    <row r="102" spans="1:40" x14ac:dyDescent="0.35">
      <c r="A102" s="236" t="str">
        <f>Lists!C:C</f>
        <v>NGA003</v>
      </c>
      <c r="B102" s="190">
        <f t="shared" si="45"/>
        <v>1.9</v>
      </c>
      <c r="C102" s="191">
        <f t="shared" si="46"/>
        <v>0</v>
      </c>
      <c r="D102" s="237">
        <f t="shared" si="47"/>
        <v>2.2000000000000002</v>
      </c>
      <c r="E102" s="236">
        <f>'Core Indicators'!R102</f>
        <v>2</v>
      </c>
      <c r="F102" s="236">
        <f>'Core Indicators'!Z102</f>
        <v>2</v>
      </c>
      <c r="G102" s="191">
        <f t="shared" si="48"/>
        <v>2</v>
      </c>
      <c r="H102" s="236">
        <f>'Core Indicators'!AH102</f>
        <v>2</v>
      </c>
      <c r="I102" s="236">
        <f>'Core Indicators'!AP102</f>
        <v>2</v>
      </c>
      <c r="J102" s="236">
        <f>'Core Indicators'!BN102</f>
        <v>3</v>
      </c>
      <c r="K102" s="236">
        <f t="shared" si="49"/>
        <v>2.5</v>
      </c>
      <c r="L102" s="190">
        <f t="shared" si="50"/>
        <v>2.2999999999999998</v>
      </c>
      <c r="M102" s="237">
        <f t="shared" si="51"/>
        <v>2</v>
      </c>
      <c r="N102" s="238">
        <f>'Core Indicators'!DJ102</f>
        <v>2</v>
      </c>
      <c r="O102" s="238">
        <f>'Core Indicators'!DR102</f>
        <v>2</v>
      </c>
      <c r="P102" s="238">
        <f>'Core Indicators'!DZ102</f>
        <v>2</v>
      </c>
      <c r="Q102" s="238">
        <f>'Core Indicators'!EH102</f>
        <v>2</v>
      </c>
      <c r="R102" s="238">
        <f>'Core Indicators'!EP102</f>
        <v>2</v>
      </c>
      <c r="S102" s="191">
        <f t="shared" si="52"/>
        <v>1.6</v>
      </c>
      <c r="T102" s="191">
        <f t="shared" si="53"/>
        <v>1.1666666666666667</v>
      </c>
      <c r="U102" s="236">
        <v>1</v>
      </c>
      <c r="V102" s="236">
        <v>1</v>
      </c>
      <c r="W102" s="236">
        <f>'Core Indicators'!EX102</f>
        <v>2</v>
      </c>
      <c r="X102" s="191">
        <f t="shared" si="54"/>
        <v>1.5</v>
      </c>
      <c r="Y102" s="236">
        <v>1</v>
      </c>
      <c r="Z102" s="191">
        <f t="shared" si="55"/>
        <v>2</v>
      </c>
      <c r="AA102" s="236">
        <f>'Core Indicators'!FF102</f>
        <v>2</v>
      </c>
      <c r="AB102" s="236">
        <f t="shared" si="56"/>
        <v>2</v>
      </c>
      <c r="AC102" s="11">
        <f>'Core Indicators'!GD102</f>
        <v>2</v>
      </c>
      <c r="AD102" s="11">
        <f>'Core Indicators'!GL102</f>
        <v>2</v>
      </c>
      <c r="AE102" s="11">
        <f>'Core Indicators'!GT102</f>
        <v>2</v>
      </c>
      <c r="AF102" s="11">
        <f>'Core Indicators'!HB102</f>
        <v>2</v>
      </c>
      <c r="AG102" s="11">
        <f t="shared" si="57"/>
        <v>2</v>
      </c>
      <c r="AH102" s="11">
        <f>'Core Indicators'!HJ102</f>
        <v>2</v>
      </c>
      <c r="AI102" s="11">
        <f>'Core Indicators'!HR102</f>
        <v>2</v>
      </c>
      <c r="AJ102" s="11">
        <f t="shared" si="58"/>
        <v>2</v>
      </c>
      <c r="AK102" s="11">
        <f>'Core Indicators'!HZ102</f>
        <v>2</v>
      </c>
      <c r="AL102" s="11">
        <f>'Core Indicators'!IH102</f>
        <v>2</v>
      </c>
      <c r="AM102" s="11">
        <f>'Core Indicators'!IP102</f>
        <v>2</v>
      </c>
      <c r="AN102" s="11">
        <f t="shared" si="59"/>
        <v>2</v>
      </c>
    </row>
    <row r="103" spans="1:40" x14ac:dyDescent="0.35">
      <c r="A103" s="236" t="str">
        <f>Lists!C:C</f>
        <v>NGA004</v>
      </c>
      <c r="B103" s="190">
        <f t="shared" si="45"/>
        <v>2.2000000000000002</v>
      </c>
      <c r="C103" s="191">
        <f t="shared" si="46"/>
        <v>0</v>
      </c>
      <c r="D103" s="237">
        <f t="shared" si="47"/>
        <v>2.2000000000000002</v>
      </c>
      <c r="E103" s="236">
        <f>'Core Indicators'!R103</f>
        <v>2</v>
      </c>
      <c r="F103" s="236">
        <f>'Core Indicators'!Z103</f>
        <v>2</v>
      </c>
      <c r="G103" s="191">
        <f t="shared" si="48"/>
        <v>2</v>
      </c>
      <c r="H103" s="236">
        <f>'Core Indicators'!AH103</f>
        <v>2</v>
      </c>
      <c r="I103" s="236">
        <f>'Core Indicators'!AP103</f>
        <v>2</v>
      </c>
      <c r="J103" s="236">
        <f>'Core Indicators'!BN103</f>
        <v>3</v>
      </c>
      <c r="K103" s="236">
        <f t="shared" si="49"/>
        <v>2.5</v>
      </c>
      <c r="L103" s="190">
        <f t="shared" si="50"/>
        <v>2.2999999999999998</v>
      </c>
      <c r="M103" s="237">
        <f t="shared" si="51"/>
        <v>2.6</v>
      </c>
      <c r="N103" s="238">
        <f>'Core Indicators'!DJ103</f>
        <v>2</v>
      </c>
      <c r="O103" s="238">
        <f>'Core Indicators'!DR103</f>
        <v>2</v>
      </c>
      <c r="P103" s="238">
        <f>'Core Indicators'!DZ103</f>
        <v>3</v>
      </c>
      <c r="Q103" s="238">
        <f>'Core Indicators'!EH103</f>
        <v>3</v>
      </c>
      <c r="R103" s="238">
        <f>'Core Indicators'!EP103</f>
        <v>3</v>
      </c>
      <c r="S103" s="191">
        <f t="shared" si="52"/>
        <v>1.6</v>
      </c>
      <c r="T103" s="191">
        <f t="shared" si="53"/>
        <v>1.1666666666666667</v>
      </c>
      <c r="U103" s="236">
        <v>1</v>
      </c>
      <c r="V103" s="236">
        <v>1</v>
      </c>
      <c r="W103" s="236">
        <f>'Core Indicators'!EX103</f>
        <v>2</v>
      </c>
      <c r="X103" s="191">
        <f t="shared" si="54"/>
        <v>1.5</v>
      </c>
      <c r="Y103" s="236">
        <v>1</v>
      </c>
      <c r="Z103" s="191">
        <f t="shared" si="55"/>
        <v>2</v>
      </c>
      <c r="AA103" s="236">
        <f>'Core Indicators'!FF103</f>
        <v>2</v>
      </c>
      <c r="AB103" s="236">
        <f t="shared" si="56"/>
        <v>2</v>
      </c>
      <c r="AC103" s="11">
        <f>'Core Indicators'!GD103</f>
        <v>2</v>
      </c>
      <c r="AD103" s="11">
        <f>'Core Indicators'!GL103</f>
        <v>2</v>
      </c>
      <c r="AE103" s="11">
        <f>'Core Indicators'!GT103</f>
        <v>2</v>
      </c>
      <c r="AF103" s="11">
        <f>'Core Indicators'!HB103</f>
        <v>2</v>
      </c>
      <c r="AG103" s="11">
        <f t="shared" si="57"/>
        <v>2</v>
      </c>
      <c r="AH103" s="11">
        <f>'Core Indicators'!HJ103</f>
        <v>2</v>
      </c>
      <c r="AI103" s="11">
        <f>'Core Indicators'!HR103</f>
        <v>2</v>
      </c>
      <c r="AJ103" s="11">
        <f t="shared" si="58"/>
        <v>2</v>
      </c>
      <c r="AK103" s="11">
        <f>'Core Indicators'!HZ103</f>
        <v>2</v>
      </c>
      <c r="AL103" s="11">
        <f>'Core Indicators'!IH103</f>
        <v>2</v>
      </c>
      <c r="AM103" s="11">
        <f>'Core Indicators'!IP103</f>
        <v>2</v>
      </c>
      <c r="AN103" s="11">
        <f t="shared" si="59"/>
        <v>2</v>
      </c>
    </row>
    <row r="104" spans="1:40" x14ac:dyDescent="0.35">
      <c r="A104" s="236" t="str">
        <f>Lists!C:C</f>
        <v>NGA007</v>
      </c>
      <c r="B104" s="190">
        <f t="shared" si="45"/>
        <v>2.4</v>
      </c>
      <c r="C104" s="191">
        <f t="shared" si="46"/>
        <v>0</v>
      </c>
      <c r="D104" s="237">
        <f t="shared" si="47"/>
        <v>2</v>
      </c>
      <c r="E104" s="236">
        <f>'Core Indicators'!R104</f>
        <v>2</v>
      </c>
      <c r="F104" s="236">
        <f>'Core Indicators'!Z104</f>
        <v>2</v>
      </c>
      <c r="G104" s="191">
        <f t="shared" si="48"/>
        <v>2</v>
      </c>
      <c r="H104" s="236">
        <f>'Core Indicators'!AH104</f>
        <v>2</v>
      </c>
      <c r="I104" s="236">
        <f>'Core Indicators'!AP104</f>
        <v>2</v>
      </c>
      <c r="J104" s="236">
        <f>'Core Indicators'!BN104</f>
        <v>2</v>
      </c>
      <c r="K104" s="236">
        <f t="shared" si="49"/>
        <v>2</v>
      </c>
      <c r="L104" s="190">
        <f t="shared" si="50"/>
        <v>2</v>
      </c>
      <c r="M104" s="237">
        <f t="shared" si="51"/>
        <v>3</v>
      </c>
      <c r="N104" s="238">
        <f>'Core Indicators'!DJ104</f>
        <v>3</v>
      </c>
      <c r="O104" s="238">
        <f>'Core Indicators'!DR104</f>
        <v>3</v>
      </c>
      <c r="P104" s="238">
        <f>'Core Indicators'!DZ104</f>
        <v>3</v>
      </c>
      <c r="Q104" s="238">
        <f>'Core Indicators'!EH104</f>
        <v>3</v>
      </c>
      <c r="R104" s="238">
        <f>'Core Indicators'!EP104</f>
        <v>3</v>
      </c>
      <c r="S104" s="191">
        <f t="shared" si="52"/>
        <v>1.6</v>
      </c>
      <c r="T104" s="191">
        <f t="shared" si="53"/>
        <v>1.1666666666666667</v>
      </c>
      <c r="U104" s="236">
        <v>1</v>
      </c>
      <c r="V104" s="236">
        <v>1</v>
      </c>
      <c r="W104" s="236">
        <f>'Core Indicators'!EX104</f>
        <v>2</v>
      </c>
      <c r="X104" s="191">
        <f t="shared" si="54"/>
        <v>1.5</v>
      </c>
      <c r="Y104" s="236">
        <v>1</v>
      </c>
      <c r="Z104" s="191">
        <f t="shared" si="55"/>
        <v>2</v>
      </c>
      <c r="AA104" s="236">
        <f>'Core Indicators'!FF104</f>
        <v>2</v>
      </c>
      <c r="AB104" s="236">
        <f t="shared" si="56"/>
        <v>2</v>
      </c>
      <c r="AC104" s="11">
        <f>'Core Indicators'!GD104</f>
        <v>2</v>
      </c>
      <c r="AD104" s="11">
        <f>'Core Indicators'!GL104</f>
        <v>2</v>
      </c>
      <c r="AE104" s="11">
        <f>'Core Indicators'!GT104</f>
        <v>2</v>
      </c>
      <c r="AF104" s="11">
        <f>'Core Indicators'!HB104</f>
        <v>2</v>
      </c>
      <c r="AG104" s="11">
        <f t="shared" si="57"/>
        <v>2</v>
      </c>
      <c r="AH104" s="11">
        <f>'Core Indicators'!HJ104</f>
        <v>2</v>
      </c>
      <c r="AI104" s="11">
        <f>'Core Indicators'!HR104</f>
        <v>2</v>
      </c>
      <c r="AJ104" s="11">
        <f t="shared" si="58"/>
        <v>2</v>
      </c>
      <c r="AK104" s="11">
        <f>'Core Indicators'!HZ104</f>
        <v>2</v>
      </c>
      <c r="AL104" s="11">
        <f>'Core Indicators'!IH104</f>
        <v>2</v>
      </c>
      <c r="AM104" s="11">
        <f>'Core Indicators'!IP104</f>
        <v>2</v>
      </c>
      <c r="AN104" s="11">
        <f t="shared" si="59"/>
        <v>2</v>
      </c>
    </row>
    <row r="105" spans="1:40" x14ac:dyDescent="0.35">
      <c r="A105" s="236" t="str">
        <f>Lists!C:C</f>
        <v>NGA008</v>
      </c>
      <c r="B105" s="190">
        <f t="shared" si="45"/>
        <v>1.9</v>
      </c>
      <c r="C105" s="191">
        <f t="shared" si="46"/>
        <v>1</v>
      </c>
      <c r="D105" s="237">
        <f t="shared" si="47"/>
        <v>2.2000000000000002</v>
      </c>
      <c r="E105" s="236">
        <f>'Core Indicators'!R105</f>
        <v>2</v>
      </c>
      <c r="F105" s="236">
        <f>'Core Indicators'!Z105</f>
        <v>3</v>
      </c>
      <c r="G105" s="191">
        <f t="shared" si="48"/>
        <v>2.5</v>
      </c>
      <c r="H105" s="236">
        <f>'Core Indicators'!AH105</f>
        <v>2</v>
      </c>
      <c r="I105" s="236">
        <f>'Core Indicators'!AP105</f>
        <v>2</v>
      </c>
      <c r="J105" s="236" t="str">
        <f>'Core Indicators'!BN105</f>
        <v>x</v>
      </c>
      <c r="K105" s="236">
        <f t="shared" si="49"/>
        <v>2</v>
      </c>
      <c r="L105" s="190">
        <f t="shared" si="50"/>
        <v>2</v>
      </c>
      <c r="M105" s="237">
        <f t="shared" si="51"/>
        <v>2</v>
      </c>
      <c r="N105" s="238">
        <f>'Core Indicators'!DJ105</f>
        <v>2</v>
      </c>
      <c r="O105" s="238">
        <f>'Core Indicators'!DR105</f>
        <v>2</v>
      </c>
      <c r="P105" s="238">
        <f>'Core Indicators'!DZ105</f>
        <v>2</v>
      </c>
      <c r="Q105" s="238" t="str">
        <f>'Core Indicators'!EH105</f>
        <v>x</v>
      </c>
      <c r="R105" s="238" t="str">
        <f>'Core Indicators'!EP105</f>
        <v>x</v>
      </c>
      <c r="S105" s="191">
        <f t="shared" si="52"/>
        <v>1.6</v>
      </c>
      <c r="T105" s="191">
        <f t="shared" si="53"/>
        <v>1.1666666666666667</v>
      </c>
      <c r="U105" s="236">
        <v>1</v>
      </c>
      <c r="V105" s="236">
        <v>1</v>
      </c>
      <c r="W105" s="236">
        <f>'Core Indicators'!EX105</f>
        <v>2</v>
      </c>
      <c r="X105" s="191">
        <f t="shared" si="54"/>
        <v>1.5</v>
      </c>
      <c r="Y105" s="236">
        <v>1</v>
      </c>
      <c r="Z105" s="191">
        <f t="shared" si="55"/>
        <v>2</v>
      </c>
      <c r="AA105" s="236">
        <f>'Core Indicators'!FF105</f>
        <v>2</v>
      </c>
      <c r="AB105" s="236">
        <f t="shared" si="56"/>
        <v>2</v>
      </c>
      <c r="AC105" s="11">
        <f>'Core Indicators'!GD105</f>
        <v>2</v>
      </c>
      <c r="AD105" s="11">
        <f>'Core Indicators'!GL105</f>
        <v>2</v>
      </c>
      <c r="AE105" s="11">
        <f>'Core Indicators'!GT105</f>
        <v>2</v>
      </c>
      <c r="AF105" s="11">
        <f>'Core Indicators'!HB105</f>
        <v>2</v>
      </c>
      <c r="AG105" s="11">
        <f t="shared" si="57"/>
        <v>2</v>
      </c>
      <c r="AH105" s="11">
        <f>'Core Indicators'!HJ105</f>
        <v>2</v>
      </c>
      <c r="AI105" s="11">
        <f>'Core Indicators'!HR105</f>
        <v>2</v>
      </c>
      <c r="AJ105" s="11">
        <f t="shared" si="58"/>
        <v>2</v>
      </c>
      <c r="AK105" s="11">
        <f>'Core Indicators'!HZ105</f>
        <v>2</v>
      </c>
      <c r="AL105" s="11">
        <f>'Core Indicators'!IH105</f>
        <v>2</v>
      </c>
      <c r="AM105" s="11">
        <f>'Core Indicators'!IP105</f>
        <v>2</v>
      </c>
      <c r="AN105" s="11">
        <f t="shared" si="59"/>
        <v>2</v>
      </c>
    </row>
    <row r="106" spans="1:40" x14ac:dyDescent="0.35">
      <c r="A106" s="236" t="str">
        <f>Lists!C:C</f>
        <v>NIC001</v>
      </c>
      <c r="B106" s="190">
        <f t="shared" si="45"/>
        <v>2</v>
      </c>
      <c r="C106" s="191">
        <f t="shared" si="46"/>
        <v>1</v>
      </c>
      <c r="D106" s="237">
        <f t="shared" si="47"/>
        <v>2.2999999999999998</v>
      </c>
      <c r="E106" s="236">
        <f>'Core Indicators'!R106</f>
        <v>2</v>
      </c>
      <c r="F106" s="236">
        <f>'Core Indicators'!Z106</f>
        <v>2</v>
      </c>
      <c r="G106" s="191">
        <f t="shared" si="48"/>
        <v>2</v>
      </c>
      <c r="H106" s="236">
        <f>'Core Indicators'!AH106</f>
        <v>3</v>
      </c>
      <c r="I106" s="236">
        <f>'Core Indicators'!AP106</f>
        <v>2</v>
      </c>
      <c r="J106" s="236">
        <f>'Core Indicators'!BN106</f>
        <v>2</v>
      </c>
      <c r="K106" s="236">
        <f t="shared" si="49"/>
        <v>2</v>
      </c>
      <c r="L106" s="190">
        <f t="shared" si="50"/>
        <v>2.5</v>
      </c>
      <c r="M106" s="237">
        <f t="shared" si="51"/>
        <v>2</v>
      </c>
      <c r="N106" s="238">
        <f>'Core Indicators'!DJ106</f>
        <v>2</v>
      </c>
      <c r="O106" s="238">
        <f>'Core Indicators'!DR106</f>
        <v>2</v>
      </c>
      <c r="P106" s="238" t="str">
        <f>'Core Indicators'!DZ106</f>
        <v>x</v>
      </c>
      <c r="Q106" s="238" t="str">
        <f>'Core Indicators'!EH106</f>
        <v>x</v>
      </c>
      <c r="R106" s="238" t="str">
        <f>'Core Indicators'!EP106</f>
        <v>x</v>
      </c>
      <c r="S106" s="191">
        <f t="shared" si="52"/>
        <v>1.6</v>
      </c>
      <c r="T106" s="191">
        <f t="shared" si="53"/>
        <v>1.1666666666666667</v>
      </c>
      <c r="U106" s="236">
        <v>1</v>
      </c>
      <c r="V106" s="236">
        <v>1</v>
      </c>
      <c r="W106" s="236">
        <f>'Core Indicators'!EX106</f>
        <v>2</v>
      </c>
      <c r="X106" s="191">
        <f t="shared" si="54"/>
        <v>1.5</v>
      </c>
      <c r="Y106" s="236">
        <v>1</v>
      </c>
      <c r="Z106" s="191">
        <f t="shared" si="55"/>
        <v>2</v>
      </c>
      <c r="AA106" s="236" t="str">
        <f>'Core Indicators'!FF106</f>
        <v>x</v>
      </c>
      <c r="AB106" s="236">
        <f t="shared" si="56"/>
        <v>2</v>
      </c>
      <c r="AC106" s="11">
        <f>'Core Indicators'!GD106</f>
        <v>2</v>
      </c>
      <c r="AD106" s="11">
        <f>'Core Indicators'!GL106</f>
        <v>2</v>
      </c>
      <c r="AE106" s="11">
        <f>'Core Indicators'!GT106</f>
        <v>2</v>
      </c>
      <c r="AF106" s="11">
        <f>'Core Indicators'!HB106</f>
        <v>2</v>
      </c>
      <c r="AG106" s="11">
        <f t="shared" si="57"/>
        <v>2</v>
      </c>
      <c r="AH106" s="11">
        <f>'Core Indicators'!HJ106</f>
        <v>2</v>
      </c>
      <c r="AI106" s="11">
        <f>'Core Indicators'!HR106</f>
        <v>2</v>
      </c>
      <c r="AJ106" s="11">
        <f t="shared" si="58"/>
        <v>2</v>
      </c>
      <c r="AK106" s="11">
        <f>'Core Indicators'!HZ106</f>
        <v>2</v>
      </c>
      <c r="AL106" s="11">
        <f>'Core Indicators'!IH106</f>
        <v>2</v>
      </c>
      <c r="AM106" s="11">
        <f>'Core Indicators'!IP106</f>
        <v>2</v>
      </c>
      <c r="AN106" s="11">
        <f t="shared" si="59"/>
        <v>2</v>
      </c>
    </row>
    <row r="107" spans="1:40" x14ac:dyDescent="0.35">
      <c r="A107" s="236" t="str">
        <f>Lists!C:C</f>
        <v>NPL004</v>
      </c>
      <c r="B107" s="190">
        <f t="shared" si="45"/>
        <v>1.8</v>
      </c>
      <c r="C107" s="191">
        <f t="shared" si="46"/>
        <v>0</v>
      </c>
      <c r="D107" s="237">
        <f t="shared" si="47"/>
        <v>2</v>
      </c>
      <c r="E107" s="236">
        <f>'Core Indicators'!R107</f>
        <v>2</v>
      </c>
      <c r="F107" s="236">
        <f>'Core Indicators'!Z107</f>
        <v>2</v>
      </c>
      <c r="G107" s="191">
        <f t="shared" si="48"/>
        <v>2</v>
      </c>
      <c r="H107" s="236">
        <f>'Core Indicators'!AH107</f>
        <v>2</v>
      </c>
      <c r="I107" s="236">
        <f>'Core Indicators'!AP107</f>
        <v>2</v>
      </c>
      <c r="J107" s="236">
        <f>'Core Indicators'!BN107</f>
        <v>2</v>
      </c>
      <c r="K107" s="236">
        <f t="shared" si="49"/>
        <v>2</v>
      </c>
      <c r="L107" s="190">
        <f t="shared" si="50"/>
        <v>2</v>
      </c>
      <c r="M107" s="237">
        <f t="shared" si="51"/>
        <v>2</v>
      </c>
      <c r="N107" s="238">
        <f>'Core Indicators'!DJ107</f>
        <v>2</v>
      </c>
      <c r="O107" s="238">
        <f>'Core Indicators'!DR107</f>
        <v>2</v>
      </c>
      <c r="P107" s="238">
        <f>'Core Indicators'!DZ107</f>
        <v>2</v>
      </c>
      <c r="Q107" s="238">
        <f>'Core Indicators'!EH107</f>
        <v>2</v>
      </c>
      <c r="R107" s="238">
        <f>'Core Indicators'!EP107</f>
        <v>2</v>
      </c>
      <c r="S107" s="191">
        <f t="shared" si="52"/>
        <v>1.3</v>
      </c>
      <c r="T107" s="191">
        <f t="shared" si="53"/>
        <v>1.1666666666666667</v>
      </c>
      <c r="U107" s="236">
        <v>1</v>
      </c>
      <c r="V107" s="236">
        <v>1</v>
      </c>
      <c r="W107" s="236">
        <f>'Core Indicators'!EX107</f>
        <v>2</v>
      </c>
      <c r="X107" s="191">
        <f t="shared" si="54"/>
        <v>1.5</v>
      </c>
      <c r="Y107" s="236">
        <v>1</v>
      </c>
      <c r="Z107" s="191">
        <f t="shared" si="55"/>
        <v>1.5</v>
      </c>
      <c r="AA107" s="236">
        <f>'Core Indicators'!FF107</f>
        <v>1</v>
      </c>
      <c r="AB107" s="236">
        <f t="shared" si="56"/>
        <v>2</v>
      </c>
      <c r="AC107" s="11">
        <f>'Core Indicators'!GD107</f>
        <v>2</v>
      </c>
      <c r="AD107" s="11">
        <f>'Core Indicators'!GL107</f>
        <v>2</v>
      </c>
      <c r="AE107" s="11">
        <f>'Core Indicators'!GT107</f>
        <v>2</v>
      </c>
      <c r="AF107" s="11">
        <f>'Core Indicators'!HB107</f>
        <v>2</v>
      </c>
      <c r="AG107" s="11">
        <f t="shared" si="57"/>
        <v>2</v>
      </c>
      <c r="AH107" s="11">
        <f>'Core Indicators'!HJ107</f>
        <v>2</v>
      </c>
      <c r="AI107" s="11">
        <f>'Core Indicators'!HR107</f>
        <v>2</v>
      </c>
      <c r="AJ107" s="11">
        <f t="shared" si="58"/>
        <v>2</v>
      </c>
      <c r="AK107" s="11">
        <f>'Core Indicators'!HZ107</f>
        <v>2</v>
      </c>
      <c r="AL107" s="11">
        <f>'Core Indicators'!IH107</f>
        <v>2</v>
      </c>
      <c r="AM107" s="11">
        <f>'Core Indicators'!IP107</f>
        <v>2</v>
      </c>
      <c r="AN107" s="11">
        <f t="shared" si="59"/>
        <v>2</v>
      </c>
    </row>
    <row r="108" spans="1:40" x14ac:dyDescent="0.35">
      <c r="A108" s="236" t="str">
        <f>Lists!C:C</f>
        <v>PAK001</v>
      </c>
      <c r="B108" s="190">
        <f t="shared" si="45"/>
        <v>1.9</v>
      </c>
      <c r="C108" s="191">
        <f t="shared" si="46"/>
        <v>0</v>
      </c>
      <c r="D108" s="237">
        <f t="shared" si="47"/>
        <v>2</v>
      </c>
      <c r="E108" s="236">
        <f>'Core Indicators'!R108</f>
        <v>2</v>
      </c>
      <c r="F108" s="236">
        <f>'Core Indicators'!Z108</f>
        <v>2</v>
      </c>
      <c r="G108" s="191">
        <f t="shared" si="48"/>
        <v>2</v>
      </c>
      <c r="H108" s="236">
        <f>'Core Indicators'!AH108</f>
        <v>2</v>
      </c>
      <c r="I108" s="236">
        <f>'Core Indicators'!AP108</f>
        <v>2</v>
      </c>
      <c r="J108" s="236">
        <f>'Core Indicators'!BN108</f>
        <v>2</v>
      </c>
      <c r="K108" s="236">
        <f t="shared" si="49"/>
        <v>2</v>
      </c>
      <c r="L108" s="190">
        <f t="shared" si="50"/>
        <v>2</v>
      </c>
      <c r="M108" s="237">
        <f t="shared" si="51"/>
        <v>2</v>
      </c>
      <c r="N108" s="238">
        <f>'Core Indicators'!DJ108</f>
        <v>2</v>
      </c>
      <c r="O108" s="238">
        <f>'Core Indicators'!DR108</f>
        <v>2</v>
      </c>
      <c r="P108" s="238">
        <f>'Core Indicators'!DZ108</f>
        <v>2</v>
      </c>
      <c r="Q108" s="238">
        <f>'Core Indicators'!EH108</f>
        <v>2</v>
      </c>
      <c r="R108" s="238">
        <f>'Core Indicators'!EP108</f>
        <v>2</v>
      </c>
      <c r="S108" s="191">
        <f t="shared" si="52"/>
        <v>1.6</v>
      </c>
      <c r="T108" s="191">
        <f t="shared" si="53"/>
        <v>1.1666666666666667</v>
      </c>
      <c r="U108" s="236">
        <v>1</v>
      </c>
      <c r="V108" s="236">
        <v>1</v>
      </c>
      <c r="W108" s="236">
        <f>'Core Indicators'!EX108</f>
        <v>2</v>
      </c>
      <c r="X108" s="191">
        <f t="shared" si="54"/>
        <v>1.5</v>
      </c>
      <c r="Y108" s="236">
        <v>1</v>
      </c>
      <c r="Z108" s="191">
        <f t="shared" si="55"/>
        <v>2</v>
      </c>
      <c r="AA108" s="236">
        <f>'Core Indicators'!FF108</f>
        <v>2</v>
      </c>
      <c r="AB108" s="236">
        <f t="shared" si="56"/>
        <v>2</v>
      </c>
      <c r="AC108" s="11">
        <f>'Core Indicators'!GD108</f>
        <v>2</v>
      </c>
      <c r="AD108" s="11">
        <f>'Core Indicators'!GL108</f>
        <v>2</v>
      </c>
      <c r="AE108" s="11">
        <f>'Core Indicators'!GT108</f>
        <v>2</v>
      </c>
      <c r="AF108" s="11">
        <f>'Core Indicators'!HB108</f>
        <v>2</v>
      </c>
      <c r="AG108" s="11">
        <f t="shared" si="57"/>
        <v>2</v>
      </c>
      <c r="AH108" s="11">
        <f>'Core Indicators'!HJ108</f>
        <v>2</v>
      </c>
      <c r="AI108" s="11">
        <f>'Core Indicators'!HR108</f>
        <v>2</v>
      </c>
      <c r="AJ108" s="11">
        <f t="shared" si="58"/>
        <v>2</v>
      </c>
      <c r="AK108" s="11">
        <f>'Core Indicators'!HZ108</f>
        <v>2</v>
      </c>
      <c r="AL108" s="11">
        <f>'Core Indicators'!IH108</f>
        <v>2</v>
      </c>
      <c r="AM108" s="11">
        <f>'Core Indicators'!IP108</f>
        <v>2</v>
      </c>
      <c r="AN108" s="11">
        <f t="shared" si="59"/>
        <v>2</v>
      </c>
    </row>
    <row r="109" spans="1:40" x14ac:dyDescent="0.35">
      <c r="A109" s="236" t="str">
        <f>Lists!C:C</f>
        <v>PAK004</v>
      </c>
      <c r="B109" s="190">
        <f t="shared" si="45"/>
        <v>1.6</v>
      </c>
      <c r="C109" s="191">
        <f t="shared" si="46"/>
        <v>2</v>
      </c>
      <c r="D109" s="237">
        <f t="shared" si="47"/>
        <v>2.6</v>
      </c>
      <c r="E109" s="236">
        <f>'Core Indicators'!R109</f>
        <v>2</v>
      </c>
      <c r="F109" s="236">
        <f>'Core Indicators'!Z109</f>
        <v>1</v>
      </c>
      <c r="G109" s="191">
        <f t="shared" si="48"/>
        <v>1.5</v>
      </c>
      <c r="H109" s="236" t="str">
        <f>'Core Indicators'!AH109</f>
        <v>x</v>
      </c>
      <c r="I109" s="236" t="str">
        <f>'Core Indicators'!AP109</f>
        <v>x</v>
      </c>
      <c r="J109" s="236">
        <f>'Core Indicators'!BN109</f>
        <v>3</v>
      </c>
      <c r="K109" s="236">
        <f t="shared" si="49"/>
        <v>3</v>
      </c>
      <c r="L109" s="190">
        <f t="shared" si="50"/>
        <v>3</v>
      </c>
      <c r="M109" s="237">
        <f t="shared" si="51"/>
        <v>1</v>
      </c>
      <c r="N109" s="238">
        <f>'Core Indicators'!DJ109</f>
        <v>1</v>
      </c>
      <c r="O109" s="238" t="str">
        <f>'Core Indicators'!DR109</f>
        <v>x</v>
      </c>
      <c r="P109" s="238" t="str">
        <f>'Core Indicators'!DZ109</f>
        <v>x</v>
      </c>
      <c r="Q109" s="238" t="str">
        <f>'Core Indicators'!EH109</f>
        <v>x</v>
      </c>
      <c r="R109" s="238" t="str">
        <f>'Core Indicators'!EP109</f>
        <v>x</v>
      </c>
      <c r="S109" s="191">
        <f t="shared" si="52"/>
        <v>1.6</v>
      </c>
      <c r="T109" s="191">
        <f t="shared" si="53"/>
        <v>1.1666666666666667</v>
      </c>
      <c r="U109" s="236">
        <v>1</v>
      </c>
      <c r="V109" s="236">
        <v>1</v>
      </c>
      <c r="W109" s="236">
        <f>'Core Indicators'!EX109</f>
        <v>2</v>
      </c>
      <c r="X109" s="191">
        <f t="shared" si="54"/>
        <v>1.5</v>
      </c>
      <c r="Y109" s="236">
        <v>1</v>
      </c>
      <c r="Z109" s="191">
        <f t="shared" si="55"/>
        <v>2</v>
      </c>
      <c r="AA109" s="236">
        <f>'Core Indicators'!FF109</f>
        <v>2</v>
      </c>
      <c r="AB109" s="236">
        <f t="shared" si="56"/>
        <v>2</v>
      </c>
      <c r="AC109" s="11">
        <f>'Core Indicators'!GD109</f>
        <v>2</v>
      </c>
      <c r="AD109" s="11">
        <f>'Core Indicators'!GL109</f>
        <v>2</v>
      </c>
      <c r="AE109" s="11">
        <f>'Core Indicators'!GT109</f>
        <v>2</v>
      </c>
      <c r="AF109" s="11">
        <f>'Core Indicators'!HB109</f>
        <v>2</v>
      </c>
      <c r="AG109" s="11">
        <f t="shared" si="57"/>
        <v>2</v>
      </c>
      <c r="AH109" s="11">
        <f>'Core Indicators'!HJ109</f>
        <v>2</v>
      </c>
      <c r="AI109" s="11">
        <f>'Core Indicators'!HR109</f>
        <v>2</v>
      </c>
      <c r="AJ109" s="11">
        <f t="shared" si="58"/>
        <v>2</v>
      </c>
      <c r="AK109" s="11">
        <f>'Core Indicators'!HZ109</f>
        <v>2</v>
      </c>
      <c r="AL109" s="11">
        <f>'Core Indicators'!IH109</f>
        <v>2</v>
      </c>
      <c r="AM109" s="11">
        <f>'Core Indicators'!IP109</f>
        <v>2</v>
      </c>
      <c r="AN109" s="11">
        <f t="shared" si="59"/>
        <v>2</v>
      </c>
    </row>
    <row r="110" spans="1:40" x14ac:dyDescent="0.35">
      <c r="A110" s="236" t="str">
        <f>Lists!C:C</f>
        <v>PAN002</v>
      </c>
      <c r="B110" s="190">
        <f t="shared" si="45"/>
        <v>2</v>
      </c>
      <c r="C110" s="191">
        <f t="shared" si="46"/>
        <v>0</v>
      </c>
      <c r="D110" s="237">
        <f t="shared" si="47"/>
        <v>2.2000000000000002</v>
      </c>
      <c r="E110" s="236">
        <f>'Core Indicators'!R110</f>
        <v>2</v>
      </c>
      <c r="F110" s="236">
        <f>'Core Indicators'!Z110</f>
        <v>2</v>
      </c>
      <c r="G110" s="191">
        <f t="shared" si="48"/>
        <v>2</v>
      </c>
      <c r="H110" s="236">
        <f>'Core Indicators'!AH110</f>
        <v>2</v>
      </c>
      <c r="I110" s="236">
        <f>'Core Indicators'!AP110</f>
        <v>2</v>
      </c>
      <c r="J110" s="236">
        <f>'Core Indicators'!BN110</f>
        <v>3</v>
      </c>
      <c r="K110" s="236">
        <f t="shared" si="49"/>
        <v>2.5</v>
      </c>
      <c r="L110" s="190">
        <f t="shared" si="50"/>
        <v>2.2999999999999998</v>
      </c>
      <c r="M110" s="237">
        <f t="shared" si="51"/>
        <v>2</v>
      </c>
      <c r="N110" s="238">
        <f>'Core Indicators'!DJ110</f>
        <v>2</v>
      </c>
      <c r="O110" s="238">
        <f>'Core Indicators'!DR110</f>
        <v>2</v>
      </c>
      <c r="P110" s="238">
        <f>'Core Indicators'!DZ110</f>
        <v>2</v>
      </c>
      <c r="Q110" s="238">
        <f>'Core Indicators'!EH110</f>
        <v>2</v>
      </c>
      <c r="R110" s="238">
        <f>'Core Indicators'!EP110</f>
        <v>2</v>
      </c>
      <c r="S110" s="191">
        <f t="shared" si="52"/>
        <v>1.7</v>
      </c>
      <c r="T110" s="191">
        <f t="shared" si="53"/>
        <v>1.3333333333333333</v>
      </c>
      <c r="U110" s="236">
        <v>1</v>
      </c>
      <c r="V110" s="236">
        <v>1</v>
      </c>
      <c r="W110" s="236">
        <f>'Core Indicators'!EX110</f>
        <v>3</v>
      </c>
      <c r="X110" s="191">
        <f t="shared" si="54"/>
        <v>2</v>
      </c>
      <c r="Y110" s="236">
        <v>1</v>
      </c>
      <c r="Z110" s="191">
        <f t="shared" si="55"/>
        <v>2</v>
      </c>
      <c r="AA110" s="236">
        <f>'Core Indicators'!FF110</f>
        <v>2</v>
      </c>
      <c r="AB110" s="236">
        <f t="shared" si="56"/>
        <v>2</v>
      </c>
      <c r="AC110" s="11">
        <f>'Core Indicators'!GD110</f>
        <v>2</v>
      </c>
      <c r="AD110" s="11">
        <f>'Core Indicators'!GL110</f>
        <v>2</v>
      </c>
      <c r="AE110" s="11">
        <f>'Core Indicators'!GT110</f>
        <v>2</v>
      </c>
      <c r="AF110" s="11">
        <f>'Core Indicators'!HB110</f>
        <v>2</v>
      </c>
      <c r="AG110" s="11">
        <f t="shared" si="57"/>
        <v>2</v>
      </c>
      <c r="AH110" s="11">
        <f>'Core Indicators'!HJ110</f>
        <v>2</v>
      </c>
      <c r="AI110" s="11">
        <f>'Core Indicators'!HR110</f>
        <v>2</v>
      </c>
      <c r="AJ110" s="11">
        <f t="shared" si="58"/>
        <v>2</v>
      </c>
      <c r="AK110" s="11">
        <f>'Core Indicators'!HZ110</f>
        <v>2</v>
      </c>
      <c r="AL110" s="11">
        <f>'Core Indicators'!IH110</f>
        <v>2</v>
      </c>
      <c r="AM110" s="11">
        <f>'Core Indicators'!IP110</f>
        <v>2</v>
      </c>
      <c r="AN110" s="11">
        <f t="shared" si="59"/>
        <v>2</v>
      </c>
    </row>
    <row r="111" spans="1:40" x14ac:dyDescent="0.35">
      <c r="A111" s="236" t="str">
        <f>Lists!C:C</f>
        <v>PER002</v>
      </c>
      <c r="B111" s="190">
        <f t="shared" si="45"/>
        <v>1.9</v>
      </c>
      <c r="C111" s="191">
        <f t="shared" si="46"/>
        <v>0</v>
      </c>
      <c r="D111" s="237">
        <f t="shared" si="47"/>
        <v>2</v>
      </c>
      <c r="E111" s="236">
        <f>'Core Indicators'!R111</f>
        <v>2</v>
      </c>
      <c r="F111" s="236">
        <f>'Core Indicators'!Z111</f>
        <v>2</v>
      </c>
      <c r="G111" s="191">
        <f t="shared" si="48"/>
        <v>2</v>
      </c>
      <c r="H111" s="236">
        <f>'Core Indicators'!AH111</f>
        <v>2</v>
      </c>
      <c r="I111" s="236">
        <f>'Core Indicators'!AP111</f>
        <v>2</v>
      </c>
      <c r="J111" s="236">
        <f>'Core Indicators'!BN111</f>
        <v>2</v>
      </c>
      <c r="K111" s="236">
        <f t="shared" si="49"/>
        <v>2</v>
      </c>
      <c r="L111" s="190">
        <f t="shared" si="50"/>
        <v>2</v>
      </c>
      <c r="M111" s="237">
        <f t="shared" si="51"/>
        <v>2</v>
      </c>
      <c r="N111" s="238">
        <f>'Core Indicators'!DJ111</f>
        <v>2</v>
      </c>
      <c r="O111" s="238">
        <f>'Core Indicators'!DR111</f>
        <v>2</v>
      </c>
      <c r="P111" s="238">
        <f>'Core Indicators'!DZ111</f>
        <v>2</v>
      </c>
      <c r="Q111" s="238" t="str">
        <f>'Core Indicators'!EH111</f>
        <v>x</v>
      </c>
      <c r="R111" s="238" t="str">
        <f>'Core Indicators'!EP111</f>
        <v>x</v>
      </c>
      <c r="S111" s="191">
        <f t="shared" si="52"/>
        <v>1.6</v>
      </c>
      <c r="T111" s="191">
        <f t="shared" si="53"/>
        <v>1.1666666666666667</v>
      </c>
      <c r="U111" s="236">
        <v>1</v>
      </c>
      <c r="V111" s="236">
        <v>1</v>
      </c>
      <c r="W111" s="236">
        <f>'Core Indicators'!EX111</f>
        <v>2</v>
      </c>
      <c r="X111" s="191">
        <f t="shared" si="54"/>
        <v>1.5</v>
      </c>
      <c r="Y111" s="236">
        <v>1</v>
      </c>
      <c r="Z111" s="191">
        <f t="shared" si="55"/>
        <v>2</v>
      </c>
      <c r="AA111" s="236">
        <f>'Core Indicators'!FF111</f>
        <v>2</v>
      </c>
      <c r="AB111" s="236">
        <f t="shared" si="56"/>
        <v>2</v>
      </c>
      <c r="AC111" s="11">
        <f>'Core Indicators'!GD111</f>
        <v>2</v>
      </c>
      <c r="AD111" s="11">
        <f>'Core Indicators'!GL111</f>
        <v>2</v>
      </c>
      <c r="AE111" s="11">
        <f>'Core Indicators'!GT111</f>
        <v>2</v>
      </c>
      <c r="AF111" s="11">
        <f>'Core Indicators'!HB111</f>
        <v>2</v>
      </c>
      <c r="AG111" s="11">
        <f t="shared" si="57"/>
        <v>2</v>
      </c>
      <c r="AH111" s="11">
        <f>'Core Indicators'!HJ111</f>
        <v>2</v>
      </c>
      <c r="AI111" s="11">
        <f>'Core Indicators'!HR111</f>
        <v>2</v>
      </c>
      <c r="AJ111" s="11">
        <f t="shared" si="58"/>
        <v>2</v>
      </c>
      <c r="AK111" s="11">
        <f>'Core Indicators'!HZ111</f>
        <v>2</v>
      </c>
      <c r="AL111" s="11">
        <f>'Core Indicators'!IH111</f>
        <v>2</v>
      </c>
      <c r="AM111" s="11">
        <f>'Core Indicators'!IP111</f>
        <v>2</v>
      </c>
      <c r="AN111" s="11">
        <f t="shared" si="59"/>
        <v>2</v>
      </c>
    </row>
    <row r="112" spans="1:40" x14ac:dyDescent="0.35">
      <c r="A112" s="236" t="str">
        <f>Lists!C:C</f>
        <v>PHL001</v>
      </c>
      <c r="B112" s="190">
        <f t="shared" si="45"/>
        <v>1.9</v>
      </c>
      <c r="C112" s="191">
        <f t="shared" si="46"/>
        <v>0</v>
      </c>
      <c r="D112" s="237">
        <f t="shared" si="47"/>
        <v>2</v>
      </c>
      <c r="E112" s="236">
        <f>'Core Indicators'!R112</f>
        <v>2</v>
      </c>
      <c r="F112" s="236">
        <f>'Core Indicators'!Z112</f>
        <v>2</v>
      </c>
      <c r="G112" s="191">
        <f t="shared" si="48"/>
        <v>2</v>
      </c>
      <c r="H112" s="236">
        <f>'Core Indicators'!AH112</f>
        <v>2</v>
      </c>
      <c r="I112" s="236">
        <f>'Core Indicators'!AP112</f>
        <v>2</v>
      </c>
      <c r="J112" s="236">
        <f>'Core Indicators'!BN112</f>
        <v>2</v>
      </c>
      <c r="K112" s="236">
        <f t="shared" si="49"/>
        <v>2</v>
      </c>
      <c r="L112" s="190">
        <f t="shared" si="50"/>
        <v>2</v>
      </c>
      <c r="M112" s="237">
        <f t="shared" si="51"/>
        <v>2</v>
      </c>
      <c r="N112" s="238">
        <f>'Core Indicators'!DJ112</f>
        <v>2</v>
      </c>
      <c r="O112" s="238">
        <f>'Core Indicators'!DR112</f>
        <v>2</v>
      </c>
      <c r="P112" s="238">
        <f>'Core Indicators'!DZ112</f>
        <v>2</v>
      </c>
      <c r="Q112" s="238" t="str">
        <f>'Core Indicators'!EH112</f>
        <v>x</v>
      </c>
      <c r="R112" s="238" t="str">
        <f>'Core Indicators'!EP112</f>
        <v>x</v>
      </c>
      <c r="S112" s="191">
        <f t="shared" si="52"/>
        <v>1.6</v>
      </c>
      <c r="T112" s="191">
        <f t="shared" si="53"/>
        <v>1.1666666666666667</v>
      </c>
      <c r="U112" s="236">
        <v>1</v>
      </c>
      <c r="V112" s="236">
        <v>1</v>
      </c>
      <c r="W112" s="236">
        <f>'Core Indicators'!EX112</f>
        <v>2</v>
      </c>
      <c r="X112" s="191">
        <f t="shared" si="54"/>
        <v>1.5</v>
      </c>
      <c r="Y112" s="236">
        <v>1</v>
      </c>
      <c r="Z112" s="191">
        <f t="shared" si="55"/>
        <v>2</v>
      </c>
      <c r="AA112" s="236">
        <f>'Core Indicators'!FF112</f>
        <v>2</v>
      </c>
      <c r="AB112" s="236">
        <f t="shared" si="56"/>
        <v>2</v>
      </c>
      <c r="AC112" s="11">
        <f>'Core Indicators'!GD112</f>
        <v>2</v>
      </c>
      <c r="AD112" s="11">
        <f>'Core Indicators'!GL112</f>
        <v>2</v>
      </c>
      <c r="AE112" s="11">
        <f>'Core Indicators'!GT112</f>
        <v>2</v>
      </c>
      <c r="AF112" s="11">
        <f>'Core Indicators'!HB112</f>
        <v>2</v>
      </c>
      <c r="AG112" s="11">
        <f t="shared" si="57"/>
        <v>2</v>
      </c>
      <c r="AH112" s="11">
        <f>'Core Indicators'!HJ112</f>
        <v>2</v>
      </c>
      <c r="AI112" s="11">
        <f>'Core Indicators'!HR112</f>
        <v>2</v>
      </c>
      <c r="AJ112" s="11">
        <f t="shared" si="58"/>
        <v>2</v>
      </c>
      <c r="AK112" s="11">
        <f>'Core Indicators'!HZ112</f>
        <v>2</v>
      </c>
      <c r="AL112" s="11">
        <f>'Core Indicators'!IH112</f>
        <v>2</v>
      </c>
      <c r="AM112" s="11">
        <f>'Core Indicators'!IP112</f>
        <v>2</v>
      </c>
      <c r="AN112" s="11">
        <f t="shared" si="59"/>
        <v>2</v>
      </c>
    </row>
    <row r="113" spans="1:40" x14ac:dyDescent="0.35">
      <c r="A113" s="236" t="str">
        <f>Lists!C:C</f>
        <v>PHL003</v>
      </c>
      <c r="B113" s="190">
        <f t="shared" si="45"/>
        <v>1.8</v>
      </c>
      <c r="C113" s="191">
        <f t="shared" si="46"/>
        <v>0</v>
      </c>
      <c r="D113" s="237">
        <f t="shared" si="47"/>
        <v>2</v>
      </c>
      <c r="E113" s="236">
        <f>'Core Indicators'!R113</f>
        <v>2</v>
      </c>
      <c r="F113" s="236">
        <f>'Core Indicators'!Z113</f>
        <v>2</v>
      </c>
      <c r="G113" s="191">
        <f t="shared" si="48"/>
        <v>2</v>
      </c>
      <c r="H113" s="236">
        <f>'Core Indicators'!AH113</f>
        <v>2</v>
      </c>
      <c r="I113" s="236">
        <f>'Core Indicators'!AP113</f>
        <v>2</v>
      </c>
      <c r="J113" s="236">
        <f>'Core Indicators'!BN113</f>
        <v>2</v>
      </c>
      <c r="K113" s="236">
        <f t="shared" si="49"/>
        <v>2</v>
      </c>
      <c r="L113" s="190">
        <f t="shared" si="50"/>
        <v>2</v>
      </c>
      <c r="M113" s="237">
        <f t="shared" si="51"/>
        <v>2</v>
      </c>
      <c r="N113" s="238">
        <f>'Core Indicators'!DJ113</f>
        <v>2</v>
      </c>
      <c r="O113" s="238">
        <f>'Core Indicators'!DR113</f>
        <v>2</v>
      </c>
      <c r="P113" s="238">
        <f>'Core Indicators'!DZ113</f>
        <v>2</v>
      </c>
      <c r="Q113" s="238" t="str">
        <f>'Core Indicators'!EH113</f>
        <v>x</v>
      </c>
      <c r="R113" s="238" t="str">
        <f>'Core Indicators'!EP113</f>
        <v>x</v>
      </c>
      <c r="S113" s="191">
        <f t="shared" si="52"/>
        <v>1.3</v>
      </c>
      <c r="T113" s="191">
        <f t="shared" si="53"/>
        <v>1.1666666666666667</v>
      </c>
      <c r="U113" s="236">
        <v>1</v>
      </c>
      <c r="V113" s="236">
        <v>1</v>
      </c>
      <c r="W113" s="236">
        <f>'Core Indicators'!EX113</f>
        <v>2</v>
      </c>
      <c r="X113" s="191">
        <f t="shared" si="54"/>
        <v>1.5</v>
      </c>
      <c r="Y113" s="236">
        <v>1</v>
      </c>
      <c r="Z113" s="191">
        <f t="shared" si="55"/>
        <v>1.5</v>
      </c>
      <c r="AA113" s="236">
        <f>'Core Indicators'!FF113</f>
        <v>1</v>
      </c>
      <c r="AB113" s="236">
        <f t="shared" si="56"/>
        <v>2</v>
      </c>
      <c r="AC113" s="11">
        <f>'Core Indicators'!GD113</f>
        <v>2</v>
      </c>
      <c r="AD113" s="11">
        <f>'Core Indicators'!GL113</f>
        <v>2</v>
      </c>
      <c r="AE113" s="11">
        <f>'Core Indicators'!GT113</f>
        <v>2</v>
      </c>
      <c r="AF113" s="11">
        <f>'Core Indicators'!HB113</f>
        <v>2</v>
      </c>
      <c r="AG113" s="11">
        <f t="shared" si="57"/>
        <v>2</v>
      </c>
      <c r="AH113" s="11">
        <f>'Core Indicators'!HJ113</f>
        <v>2</v>
      </c>
      <c r="AI113" s="11">
        <f>'Core Indicators'!HR113</f>
        <v>2</v>
      </c>
      <c r="AJ113" s="11">
        <f t="shared" si="58"/>
        <v>2</v>
      </c>
      <c r="AK113" s="11">
        <f>'Core Indicators'!HZ113</f>
        <v>2</v>
      </c>
      <c r="AL113" s="11">
        <f>'Core Indicators'!IH113</f>
        <v>2</v>
      </c>
      <c r="AM113" s="11">
        <f>'Core Indicators'!IP113</f>
        <v>2</v>
      </c>
      <c r="AN113" s="11">
        <f t="shared" si="59"/>
        <v>2</v>
      </c>
    </row>
    <row r="114" spans="1:40" x14ac:dyDescent="0.35">
      <c r="A114" s="236" t="str">
        <f>Lists!C:C</f>
        <v>PHL016</v>
      </c>
      <c r="B114" s="190">
        <f t="shared" si="45"/>
        <v>1.9</v>
      </c>
      <c r="C114" s="191">
        <f t="shared" si="46"/>
        <v>0</v>
      </c>
      <c r="D114" s="237">
        <f t="shared" si="47"/>
        <v>1.9</v>
      </c>
      <c r="E114" s="236">
        <f>'Core Indicators'!R114</f>
        <v>2</v>
      </c>
      <c r="F114" s="236">
        <f>'Core Indicators'!Z114</f>
        <v>2</v>
      </c>
      <c r="G114" s="191">
        <f t="shared" si="48"/>
        <v>2</v>
      </c>
      <c r="H114" s="236">
        <f>'Core Indicators'!AH114</f>
        <v>2</v>
      </c>
      <c r="I114" s="236">
        <f>'Core Indicators'!AP114</f>
        <v>1</v>
      </c>
      <c r="J114" s="236">
        <f>'Core Indicators'!BN114</f>
        <v>2</v>
      </c>
      <c r="K114" s="236">
        <f t="shared" si="49"/>
        <v>1.5</v>
      </c>
      <c r="L114" s="190">
        <f t="shared" si="50"/>
        <v>1.8</v>
      </c>
      <c r="M114" s="237">
        <f t="shared" si="51"/>
        <v>2</v>
      </c>
      <c r="N114" s="238">
        <f>'Core Indicators'!DJ114</f>
        <v>2</v>
      </c>
      <c r="O114" s="238">
        <f>'Core Indicators'!DR114</f>
        <v>2</v>
      </c>
      <c r="P114" s="238">
        <f>'Core Indicators'!DZ114</f>
        <v>2</v>
      </c>
      <c r="Q114" s="238" t="str">
        <f>'Core Indicators'!EH114</f>
        <v>x</v>
      </c>
      <c r="R114" s="238" t="str">
        <f>'Core Indicators'!EP114</f>
        <v>x</v>
      </c>
      <c r="S114" s="191">
        <f t="shared" si="52"/>
        <v>1.6</v>
      </c>
      <c r="T114" s="191">
        <f t="shared" si="53"/>
        <v>1.1666666666666667</v>
      </c>
      <c r="U114" s="236">
        <v>1</v>
      </c>
      <c r="V114" s="236">
        <v>1</v>
      </c>
      <c r="W114" s="236">
        <f>'Core Indicators'!EX114</f>
        <v>2</v>
      </c>
      <c r="X114" s="191">
        <f t="shared" si="54"/>
        <v>1.5</v>
      </c>
      <c r="Y114" s="236">
        <v>1</v>
      </c>
      <c r="Z114" s="191">
        <f t="shared" si="55"/>
        <v>2</v>
      </c>
      <c r="AA114" s="236">
        <f>'Core Indicators'!FF114</f>
        <v>2</v>
      </c>
      <c r="AB114" s="236">
        <f t="shared" si="56"/>
        <v>2</v>
      </c>
      <c r="AC114" s="11">
        <f>'Core Indicators'!GD114</f>
        <v>2</v>
      </c>
      <c r="AD114" s="11">
        <f>'Core Indicators'!GL114</f>
        <v>2</v>
      </c>
      <c r="AE114" s="11">
        <f>'Core Indicators'!GT114</f>
        <v>2</v>
      </c>
      <c r="AF114" s="11">
        <f>'Core Indicators'!HB114</f>
        <v>2</v>
      </c>
      <c r="AG114" s="11">
        <f t="shared" si="57"/>
        <v>2</v>
      </c>
      <c r="AH114" s="11">
        <f>'Core Indicators'!HJ114</f>
        <v>2</v>
      </c>
      <c r="AI114" s="11">
        <f>'Core Indicators'!HR114</f>
        <v>2</v>
      </c>
      <c r="AJ114" s="11">
        <f t="shared" si="58"/>
        <v>2</v>
      </c>
      <c r="AK114" s="11">
        <f>'Core Indicators'!HZ114</f>
        <v>2</v>
      </c>
      <c r="AL114" s="11">
        <f>'Core Indicators'!IH114</f>
        <v>2</v>
      </c>
      <c r="AM114" s="11">
        <f>'Core Indicators'!IP114</f>
        <v>2</v>
      </c>
      <c r="AN114" s="11">
        <f t="shared" si="59"/>
        <v>2</v>
      </c>
    </row>
    <row r="115" spans="1:40" x14ac:dyDescent="0.35">
      <c r="A115" s="236" t="str">
        <f>Lists!C:C</f>
        <v>PHL017</v>
      </c>
      <c r="B115" s="190">
        <f t="shared" si="45"/>
        <v>1.9</v>
      </c>
      <c r="C115" s="191">
        <f t="shared" si="46"/>
        <v>0</v>
      </c>
      <c r="D115" s="237">
        <f t="shared" si="47"/>
        <v>1.9</v>
      </c>
      <c r="E115" s="236">
        <f>'Core Indicators'!R115</f>
        <v>2</v>
      </c>
      <c r="F115" s="236">
        <f>'Core Indicators'!Z115</f>
        <v>2</v>
      </c>
      <c r="G115" s="191">
        <f t="shared" si="48"/>
        <v>2</v>
      </c>
      <c r="H115" s="236">
        <f>'Core Indicators'!AH115</f>
        <v>2</v>
      </c>
      <c r="I115" s="236">
        <f>'Core Indicators'!AP115</f>
        <v>1</v>
      </c>
      <c r="J115" s="236">
        <f>'Core Indicators'!BN115</f>
        <v>2</v>
      </c>
      <c r="K115" s="236">
        <f t="shared" si="49"/>
        <v>1.5</v>
      </c>
      <c r="L115" s="190">
        <f t="shared" si="50"/>
        <v>1.8</v>
      </c>
      <c r="M115" s="237">
        <f t="shared" si="51"/>
        <v>2</v>
      </c>
      <c r="N115" s="238">
        <f>'Core Indicators'!DJ115</f>
        <v>2</v>
      </c>
      <c r="O115" s="238">
        <f>'Core Indicators'!DR115</f>
        <v>2</v>
      </c>
      <c r="P115" s="238">
        <f>'Core Indicators'!DZ115</f>
        <v>2</v>
      </c>
      <c r="Q115" s="238" t="str">
        <f>'Core Indicators'!EH115</f>
        <v>x</v>
      </c>
      <c r="R115" s="238" t="str">
        <f>'Core Indicators'!EP115</f>
        <v>x</v>
      </c>
      <c r="S115" s="191">
        <f t="shared" si="52"/>
        <v>1.6</v>
      </c>
      <c r="T115" s="191">
        <f t="shared" si="53"/>
        <v>1.1666666666666667</v>
      </c>
      <c r="U115" s="236">
        <v>1</v>
      </c>
      <c r="V115" s="236">
        <v>1</v>
      </c>
      <c r="W115" s="236">
        <f>'Core Indicators'!EX115</f>
        <v>2</v>
      </c>
      <c r="X115" s="191">
        <f t="shared" si="54"/>
        <v>1.5</v>
      </c>
      <c r="Y115" s="236">
        <v>1</v>
      </c>
      <c r="Z115" s="191">
        <f t="shared" si="55"/>
        <v>2</v>
      </c>
      <c r="AA115" s="236">
        <f>'Core Indicators'!FF115</f>
        <v>2</v>
      </c>
      <c r="AB115" s="236">
        <f t="shared" si="56"/>
        <v>2</v>
      </c>
      <c r="AC115" s="11">
        <f>'Core Indicators'!GD115</f>
        <v>2</v>
      </c>
      <c r="AD115" s="11">
        <f>'Core Indicators'!GL115</f>
        <v>2</v>
      </c>
      <c r="AE115" s="11">
        <f>'Core Indicators'!GT115</f>
        <v>2</v>
      </c>
      <c r="AF115" s="11">
        <f>'Core Indicators'!HB115</f>
        <v>2</v>
      </c>
      <c r="AG115" s="11">
        <f t="shared" si="57"/>
        <v>2</v>
      </c>
      <c r="AH115" s="11">
        <f>'Core Indicators'!HJ115</f>
        <v>2</v>
      </c>
      <c r="AI115" s="11">
        <f>'Core Indicators'!HR115</f>
        <v>2</v>
      </c>
      <c r="AJ115" s="11">
        <f t="shared" si="58"/>
        <v>2</v>
      </c>
      <c r="AK115" s="11">
        <f>'Core Indicators'!HZ115</f>
        <v>2</v>
      </c>
      <c r="AL115" s="11">
        <f>'Core Indicators'!IH115</f>
        <v>2</v>
      </c>
      <c r="AM115" s="11">
        <f>'Core Indicators'!IP115</f>
        <v>2</v>
      </c>
      <c r="AN115" s="11">
        <f t="shared" si="59"/>
        <v>2</v>
      </c>
    </row>
    <row r="116" spans="1:40" x14ac:dyDescent="0.35">
      <c r="A116" s="236" t="str">
        <f>Lists!C:C</f>
        <v>PNG003</v>
      </c>
      <c r="B116" s="190">
        <f t="shared" si="45"/>
        <v>2.2000000000000002</v>
      </c>
      <c r="C116" s="191">
        <f t="shared" si="46"/>
        <v>0</v>
      </c>
      <c r="D116" s="237">
        <f t="shared" si="47"/>
        <v>2.2000000000000002</v>
      </c>
      <c r="E116" s="236">
        <f>'Core Indicators'!R116</f>
        <v>2</v>
      </c>
      <c r="F116" s="236">
        <f>'Core Indicators'!Z116</f>
        <v>2</v>
      </c>
      <c r="G116" s="191">
        <f t="shared" si="48"/>
        <v>2</v>
      </c>
      <c r="H116" s="236">
        <f>'Core Indicators'!AH116</f>
        <v>2</v>
      </c>
      <c r="I116" s="236">
        <f>'Core Indicators'!AP116</f>
        <v>3</v>
      </c>
      <c r="J116" s="236">
        <f>'Core Indicators'!BN116</f>
        <v>2</v>
      </c>
      <c r="K116" s="236">
        <f t="shared" si="49"/>
        <v>2.5</v>
      </c>
      <c r="L116" s="190">
        <f t="shared" si="50"/>
        <v>2.2999999999999998</v>
      </c>
      <c r="M116" s="237">
        <f t="shared" si="51"/>
        <v>2.6666666666666665</v>
      </c>
      <c r="N116" s="238">
        <f>'Core Indicators'!DJ116</f>
        <v>2</v>
      </c>
      <c r="O116" s="238">
        <f>'Core Indicators'!DR116</f>
        <v>3</v>
      </c>
      <c r="P116" s="238">
        <f>'Core Indicators'!DZ116</f>
        <v>3</v>
      </c>
      <c r="Q116" s="238" t="str">
        <f>'Core Indicators'!EH116</f>
        <v>x</v>
      </c>
      <c r="R116" s="238" t="str">
        <f>'Core Indicators'!EP116</f>
        <v>x</v>
      </c>
      <c r="S116" s="191">
        <f t="shared" si="52"/>
        <v>1.3</v>
      </c>
      <c r="T116" s="191">
        <f t="shared" si="53"/>
        <v>1.1666666666666667</v>
      </c>
      <c r="U116" s="236">
        <v>1</v>
      </c>
      <c r="V116" s="236">
        <v>1</v>
      </c>
      <c r="W116" s="236">
        <f>'Core Indicators'!EX116</f>
        <v>2</v>
      </c>
      <c r="X116" s="191">
        <f t="shared" si="54"/>
        <v>1.5</v>
      </c>
      <c r="Y116" s="236">
        <v>1</v>
      </c>
      <c r="Z116" s="191">
        <f t="shared" si="55"/>
        <v>1.5</v>
      </c>
      <c r="AA116" s="236">
        <f>'Core Indicators'!FF116</f>
        <v>1</v>
      </c>
      <c r="AB116" s="236">
        <f t="shared" si="56"/>
        <v>2</v>
      </c>
      <c r="AC116" s="11">
        <f>'Core Indicators'!GD116</f>
        <v>2</v>
      </c>
      <c r="AD116" s="11">
        <f>'Core Indicators'!GL116</f>
        <v>2</v>
      </c>
      <c r="AE116" s="11">
        <f>'Core Indicators'!GT116</f>
        <v>2</v>
      </c>
      <c r="AF116" s="11">
        <f>'Core Indicators'!HB116</f>
        <v>2</v>
      </c>
      <c r="AG116" s="11">
        <f t="shared" si="57"/>
        <v>2</v>
      </c>
      <c r="AH116" s="11">
        <f>'Core Indicators'!HJ116</f>
        <v>2</v>
      </c>
      <c r="AI116" s="11">
        <f>'Core Indicators'!HR116</f>
        <v>2</v>
      </c>
      <c r="AJ116" s="11">
        <f t="shared" si="58"/>
        <v>2</v>
      </c>
      <c r="AK116" s="11">
        <f>'Core Indicators'!HZ116</f>
        <v>2</v>
      </c>
      <c r="AL116" s="11">
        <f>'Core Indicators'!IH116</f>
        <v>2</v>
      </c>
      <c r="AM116" s="11">
        <f>'Core Indicators'!IP116</f>
        <v>2</v>
      </c>
      <c r="AN116" s="11">
        <f t="shared" si="59"/>
        <v>2</v>
      </c>
    </row>
    <row r="117" spans="1:40" x14ac:dyDescent="0.35">
      <c r="A117" s="236" t="str">
        <f>Lists!C:C</f>
        <v>POL002</v>
      </c>
      <c r="B117" s="190">
        <f t="shared" si="45"/>
        <v>1.8</v>
      </c>
      <c r="C117" s="191">
        <f t="shared" si="46"/>
        <v>0</v>
      </c>
      <c r="D117" s="237">
        <f t="shared" si="47"/>
        <v>2</v>
      </c>
      <c r="E117" s="236">
        <f>'Core Indicators'!R117</f>
        <v>2</v>
      </c>
      <c r="F117" s="236">
        <f>'Core Indicators'!Z117</f>
        <v>2</v>
      </c>
      <c r="G117" s="191">
        <f t="shared" si="48"/>
        <v>2</v>
      </c>
      <c r="H117" s="236">
        <f>'Core Indicators'!AH117</f>
        <v>2</v>
      </c>
      <c r="I117" s="236">
        <f>'Core Indicators'!AP117</f>
        <v>2</v>
      </c>
      <c r="J117" s="236">
        <f>'Core Indicators'!BN117</f>
        <v>2</v>
      </c>
      <c r="K117" s="236">
        <f t="shared" si="49"/>
        <v>2</v>
      </c>
      <c r="L117" s="190">
        <f t="shared" si="50"/>
        <v>2</v>
      </c>
      <c r="M117" s="237">
        <f t="shared" si="51"/>
        <v>2</v>
      </c>
      <c r="N117" s="238">
        <f>'Core Indicators'!DJ117</f>
        <v>2</v>
      </c>
      <c r="O117" s="238">
        <f>'Core Indicators'!DR117</f>
        <v>2</v>
      </c>
      <c r="P117" s="238">
        <f>'Core Indicators'!DZ117</f>
        <v>2</v>
      </c>
      <c r="Q117" s="238">
        <f>'Core Indicators'!EH117</f>
        <v>2</v>
      </c>
      <c r="R117" s="238">
        <f>'Core Indicators'!EP117</f>
        <v>2</v>
      </c>
      <c r="S117" s="191">
        <f t="shared" si="52"/>
        <v>1.3</v>
      </c>
      <c r="T117" s="191">
        <f t="shared" si="53"/>
        <v>1.1666666666666667</v>
      </c>
      <c r="U117" s="236">
        <v>1</v>
      </c>
      <c r="V117" s="236">
        <v>1</v>
      </c>
      <c r="W117" s="236">
        <f>'Core Indicators'!EX117</f>
        <v>2</v>
      </c>
      <c r="X117" s="191">
        <f t="shared" si="54"/>
        <v>1.5</v>
      </c>
      <c r="Y117" s="236">
        <v>1</v>
      </c>
      <c r="Z117" s="191">
        <f t="shared" si="55"/>
        <v>1.5</v>
      </c>
      <c r="AA117" s="236">
        <f>'Core Indicators'!FF117</f>
        <v>1</v>
      </c>
      <c r="AB117" s="236">
        <f t="shared" si="56"/>
        <v>2</v>
      </c>
      <c r="AC117" s="11">
        <f>'Core Indicators'!GD117</f>
        <v>2</v>
      </c>
      <c r="AD117" s="11">
        <f>'Core Indicators'!GL117</f>
        <v>2</v>
      </c>
      <c r="AE117" s="11">
        <f>'Core Indicators'!GT117</f>
        <v>2</v>
      </c>
      <c r="AF117" s="11">
        <f>'Core Indicators'!HB117</f>
        <v>2</v>
      </c>
      <c r="AG117" s="11">
        <f t="shared" si="57"/>
        <v>2</v>
      </c>
      <c r="AH117" s="11">
        <f>'Core Indicators'!HJ117</f>
        <v>2</v>
      </c>
      <c r="AI117" s="11">
        <f>'Core Indicators'!HR117</f>
        <v>2</v>
      </c>
      <c r="AJ117" s="11">
        <f t="shared" si="58"/>
        <v>2</v>
      </c>
      <c r="AK117" s="11">
        <f>'Core Indicators'!HZ117</f>
        <v>2</v>
      </c>
      <c r="AL117" s="11">
        <f>'Core Indicators'!IH117</f>
        <v>2</v>
      </c>
      <c r="AM117" s="11">
        <f>'Core Indicators'!IP117</f>
        <v>2</v>
      </c>
      <c r="AN117" s="11">
        <f t="shared" si="59"/>
        <v>2</v>
      </c>
    </row>
    <row r="118" spans="1:40" x14ac:dyDescent="0.35">
      <c r="A118" s="236" t="str">
        <f>Lists!C:C</f>
        <v>PRK001</v>
      </c>
      <c r="B118" s="190">
        <f t="shared" si="45"/>
        <v>2.2999999999999998</v>
      </c>
      <c r="C118" s="191">
        <f t="shared" si="46"/>
        <v>0</v>
      </c>
      <c r="D118" s="237">
        <f t="shared" si="47"/>
        <v>1.8</v>
      </c>
      <c r="E118" s="236">
        <f>'Core Indicators'!R118</f>
        <v>1</v>
      </c>
      <c r="F118" s="236">
        <f>'Core Indicators'!Z118</f>
        <v>2</v>
      </c>
      <c r="G118" s="191">
        <f t="shared" si="48"/>
        <v>1.5</v>
      </c>
      <c r="H118" s="236">
        <f>'Core Indicators'!AH118</f>
        <v>2</v>
      </c>
      <c r="I118" s="236">
        <f>'Core Indicators'!AP118</f>
        <v>2</v>
      </c>
      <c r="J118" s="236">
        <f>'Core Indicators'!BN118</f>
        <v>2</v>
      </c>
      <c r="K118" s="236">
        <f t="shared" si="49"/>
        <v>2</v>
      </c>
      <c r="L118" s="190">
        <f t="shared" si="50"/>
        <v>2</v>
      </c>
      <c r="M118" s="237">
        <f t="shared" si="51"/>
        <v>3</v>
      </c>
      <c r="N118" s="238">
        <f>'Core Indicators'!DJ118</f>
        <v>3</v>
      </c>
      <c r="O118" s="238">
        <f>'Core Indicators'!DR118</f>
        <v>3</v>
      </c>
      <c r="P118" s="238">
        <f>'Core Indicators'!DZ118</f>
        <v>3</v>
      </c>
      <c r="Q118" s="238">
        <f>'Core Indicators'!EH118</f>
        <v>3</v>
      </c>
      <c r="R118" s="238">
        <f>'Core Indicators'!EP118</f>
        <v>3</v>
      </c>
      <c r="S118" s="191">
        <f t="shared" si="52"/>
        <v>1.6</v>
      </c>
      <c r="T118" s="191">
        <f t="shared" si="53"/>
        <v>1.1666666666666667</v>
      </c>
      <c r="U118" s="236">
        <v>1</v>
      </c>
      <c r="V118" s="236">
        <v>1</v>
      </c>
      <c r="W118" s="236">
        <f>'Core Indicators'!EX118</f>
        <v>2</v>
      </c>
      <c r="X118" s="191">
        <f t="shared" si="54"/>
        <v>1.5</v>
      </c>
      <c r="Y118" s="236">
        <v>1</v>
      </c>
      <c r="Z118" s="191">
        <f t="shared" si="55"/>
        <v>2</v>
      </c>
      <c r="AA118" s="236">
        <f>'Core Indicators'!FF118</f>
        <v>2</v>
      </c>
      <c r="AB118" s="236">
        <f t="shared" si="56"/>
        <v>2</v>
      </c>
      <c r="AC118" s="11">
        <f>'Core Indicators'!GD118</f>
        <v>2</v>
      </c>
      <c r="AD118" s="11">
        <f>'Core Indicators'!GL118</f>
        <v>2</v>
      </c>
      <c r="AE118" s="11">
        <f>'Core Indicators'!GT118</f>
        <v>2</v>
      </c>
      <c r="AF118" s="11">
        <f>'Core Indicators'!HB118</f>
        <v>2</v>
      </c>
      <c r="AG118" s="11">
        <f t="shared" si="57"/>
        <v>2</v>
      </c>
      <c r="AH118" s="11">
        <f>'Core Indicators'!HJ118</f>
        <v>2</v>
      </c>
      <c r="AI118" s="11">
        <f>'Core Indicators'!HR118</f>
        <v>2</v>
      </c>
      <c r="AJ118" s="11">
        <f t="shared" si="58"/>
        <v>2</v>
      </c>
      <c r="AK118" s="11">
        <f>'Core Indicators'!HZ118</f>
        <v>2</v>
      </c>
      <c r="AL118" s="11">
        <f>'Core Indicators'!IH118</f>
        <v>2</v>
      </c>
      <c r="AM118" s="11">
        <f>'Core Indicators'!IP118</f>
        <v>2</v>
      </c>
      <c r="AN118" s="11">
        <f t="shared" si="59"/>
        <v>2</v>
      </c>
    </row>
    <row r="119" spans="1:40" x14ac:dyDescent="0.35">
      <c r="A119" s="236" t="str">
        <f>Lists!C:C</f>
        <v>PSE002</v>
      </c>
      <c r="B119" s="190">
        <f t="shared" si="45"/>
        <v>1.9</v>
      </c>
      <c r="C119" s="191">
        <f t="shared" si="46"/>
        <v>0</v>
      </c>
      <c r="D119" s="237">
        <f t="shared" si="47"/>
        <v>2.2000000000000002</v>
      </c>
      <c r="E119" s="236">
        <f>'Core Indicators'!R119</f>
        <v>1</v>
      </c>
      <c r="F119" s="236">
        <f>'Core Indicators'!Z119</f>
        <v>2</v>
      </c>
      <c r="G119" s="191">
        <f t="shared" si="48"/>
        <v>1.5</v>
      </c>
      <c r="H119" s="236">
        <f>'Core Indicators'!AH119</f>
        <v>2</v>
      </c>
      <c r="I119" s="236">
        <f>'Core Indicators'!AP119</f>
        <v>3</v>
      </c>
      <c r="J119" s="236">
        <f>'Core Indicators'!BN119</f>
        <v>3</v>
      </c>
      <c r="K119" s="236">
        <f t="shared" si="49"/>
        <v>3</v>
      </c>
      <c r="L119" s="190">
        <f t="shared" si="50"/>
        <v>2.5</v>
      </c>
      <c r="M119" s="237">
        <f t="shared" si="51"/>
        <v>2</v>
      </c>
      <c r="N119" s="238">
        <f>'Core Indicators'!DJ119</f>
        <v>2</v>
      </c>
      <c r="O119" s="238">
        <f>'Core Indicators'!DR119</f>
        <v>2</v>
      </c>
      <c r="P119" s="238">
        <f>'Core Indicators'!DZ119</f>
        <v>2</v>
      </c>
      <c r="Q119" s="238">
        <f>'Core Indicators'!EH119</f>
        <v>2</v>
      </c>
      <c r="R119" s="238">
        <f>'Core Indicators'!EP119</f>
        <v>2</v>
      </c>
      <c r="S119" s="191">
        <f t="shared" si="52"/>
        <v>1.4</v>
      </c>
      <c r="T119" s="191">
        <f t="shared" si="53"/>
        <v>1.3333333333333333</v>
      </c>
      <c r="U119" s="236">
        <v>1</v>
      </c>
      <c r="V119" s="236">
        <v>1</v>
      </c>
      <c r="W119" s="236">
        <f>'Core Indicators'!EX119</f>
        <v>3</v>
      </c>
      <c r="X119" s="191">
        <f t="shared" si="54"/>
        <v>2</v>
      </c>
      <c r="Y119" s="236">
        <v>1</v>
      </c>
      <c r="Z119" s="191">
        <f t="shared" si="55"/>
        <v>1.5</v>
      </c>
      <c r="AA119" s="236">
        <f>'Core Indicators'!FF119</f>
        <v>1</v>
      </c>
      <c r="AB119" s="236">
        <f t="shared" si="56"/>
        <v>2</v>
      </c>
      <c r="AC119" s="11">
        <f>'Core Indicators'!GD119</f>
        <v>2</v>
      </c>
      <c r="AD119" s="11">
        <f>'Core Indicators'!GL119</f>
        <v>2</v>
      </c>
      <c r="AE119" s="11">
        <f>'Core Indicators'!GT119</f>
        <v>2</v>
      </c>
      <c r="AF119" s="11">
        <f>'Core Indicators'!HB119</f>
        <v>2</v>
      </c>
      <c r="AG119" s="11">
        <f t="shared" si="57"/>
        <v>2</v>
      </c>
      <c r="AH119" s="11">
        <f>'Core Indicators'!HJ119</f>
        <v>2</v>
      </c>
      <c r="AI119" s="11">
        <f>'Core Indicators'!HR119</f>
        <v>2</v>
      </c>
      <c r="AJ119" s="11">
        <f t="shared" si="58"/>
        <v>2</v>
      </c>
      <c r="AK119" s="11">
        <f>'Core Indicators'!HZ119</f>
        <v>2</v>
      </c>
      <c r="AL119" s="11">
        <f>'Core Indicators'!IH119</f>
        <v>2</v>
      </c>
      <c r="AM119" s="11">
        <f>'Core Indicators'!IP119</f>
        <v>2</v>
      </c>
      <c r="AN119" s="11">
        <f t="shared" si="59"/>
        <v>2</v>
      </c>
    </row>
    <row r="120" spans="1:40" x14ac:dyDescent="0.35">
      <c r="A120" s="236" t="str">
        <f>Lists!C:C</f>
        <v>PSE003</v>
      </c>
      <c r="B120" s="190">
        <f t="shared" si="45"/>
        <v>1.4</v>
      </c>
      <c r="C120" s="191">
        <f t="shared" si="46"/>
        <v>0</v>
      </c>
      <c r="D120" s="237">
        <f t="shared" si="47"/>
        <v>1.5</v>
      </c>
      <c r="E120" s="236">
        <f>'Core Indicators'!R120</f>
        <v>1</v>
      </c>
      <c r="F120" s="236">
        <f>'Core Indicators'!Z120</f>
        <v>1</v>
      </c>
      <c r="G120" s="191">
        <f t="shared" si="48"/>
        <v>1</v>
      </c>
      <c r="H120" s="236">
        <f>'Core Indicators'!AH120</f>
        <v>1</v>
      </c>
      <c r="I120" s="236">
        <f>'Core Indicators'!AP120</f>
        <v>3</v>
      </c>
      <c r="J120" s="236">
        <f>'Core Indicators'!BN120</f>
        <v>2</v>
      </c>
      <c r="K120" s="236">
        <f t="shared" si="49"/>
        <v>2.5</v>
      </c>
      <c r="L120" s="190">
        <f t="shared" si="50"/>
        <v>1.8</v>
      </c>
      <c r="M120" s="237">
        <f t="shared" si="51"/>
        <v>1.4</v>
      </c>
      <c r="N120" s="238">
        <f>'Core Indicators'!DJ120</f>
        <v>2</v>
      </c>
      <c r="O120" s="238">
        <f>'Core Indicators'!DR120</f>
        <v>2</v>
      </c>
      <c r="P120" s="238">
        <f>'Core Indicators'!DZ120</f>
        <v>1</v>
      </c>
      <c r="Q120" s="238">
        <f>'Core Indicators'!EH120</f>
        <v>1</v>
      </c>
      <c r="R120" s="238">
        <f>'Core Indicators'!EP120</f>
        <v>1</v>
      </c>
      <c r="S120" s="191">
        <f t="shared" si="52"/>
        <v>1.4</v>
      </c>
      <c r="T120" s="191">
        <f t="shared" si="53"/>
        <v>1.3333333333333333</v>
      </c>
      <c r="U120" s="236">
        <v>1</v>
      </c>
      <c r="V120" s="236">
        <v>1</v>
      </c>
      <c r="W120" s="236">
        <f>'Core Indicators'!EX120</f>
        <v>3</v>
      </c>
      <c r="X120" s="191">
        <f t="shared" si="54"/>
        <v>2</v>
      </c>
      <c r="Y120" s="236">
        <v>1</v>
      </c>
      <c r="Z120" s="191">
        <f t="shared" si="55"/>
        <v>1.5</v>
      </c>
      <c r="AA120" s="236">
        <f>'Core Indicators'!FF120</f>
        <v>1</v>
      </c>
      <c r="AB120" s="236">
        <f t="shared" si="56"/>
        <v>2</v>
      </c>
      <c r="AC120" s="11">
        <f>'Core Indicators'!GD120</f>
        <v>2</v>
      </c>
      <c r="AD120" s="11">
        <f>'Core Indicators'!GL120</f>
        <v>2</v>
      </c>
      <c r="AE120" s="11">
        <f>'Core Indicators'!GT120</f>
        <v>2</v>
      </c>
      <c r="AF120" s="11">
        <f>'Core Indicators'!HB120</f>
        <v>2</v>
      </c>
      <c r="AG120" s="11">
        <f t="shared" si="57"/>
        <v>2</v>
      </c>
      <c r="AH120" s="11">
        <f>'Core Indicators'!HJ120</f>
        <v>2</v>
      </c>
      <c r="AI120" s="11">
        <f>'Core Indicators'!HR120</f>
        <v>2</v>
      </c>
      <c r="AJ120" s="11">
        <f t="shared" si="58"/>
        <v>2</v>
      </c>
      <c r="AK120" s="11">
        <f>'Core Indicators'!HZ120</f>
        <v>2</v>
      </c>
      <c r="AL120" s="11">
        <f>'Core Indicators'!IH120</f>
        <v>2</v>
      </c>
      <c r="AM120" s="11">
        <f>'Core Indicators'!IP120</f>
        <v>2</v>
      </c>
      <c r="AN120" s="11">
        <f t="shared" si="59"/>
        <v>2</v>
      </c>
    </row>
    <row r="121" spans="1:40" x14ac:dyDescent="0.35">
      <c r="A121" s="236" t="str">
        <f>Lists!C:C</f>
        <v>PSE004</v>
      </c>
      <c r="B121" s="190">
        <f t="shared" si="45"/>
        <v>1.8</v>
      </c>
      <c r="C121" s="191">
        <f t="shared" si="46"/>
        <v>0</v>
      </c>
      <c r="D121" s="237">
        <f t="shared" si="47"/>
        <v>1.8</v>
      </c>
      <c r="E121" s="236">
        <f>'Core Indicators'!R121</f>
        <v>1</v>
      </c>
      <c r="F121" s="236">
        <f>'Core Indicators'!Z121</f>
        <v>1</v>
      </c>
      <c r="G121" s="191">
        <f t="shared" si="48"/>
        <v>1</v>
      </c>
      <c r="H121" s="236">
        <f>'Core Indicators'!AH121</f>
        <v>2</v>
      </c>
      <c r="I121" s="236">
        <f>'Core Indicators'!AP121</f>
        <v>1</v>
      </c>
      <c r="J121" s="236">
        <f>'Core Indicators'!BN121</f>
        <v>3</v>
      </c>
      <c r="K121" s="236">
        <f t="shared" si="49"/>
        <v>2.1</v>
      </c>
      <c r="L121" s="190">
        <f t="shared" si="50"/>
        <v>2.1</v>
      </c>
      <c r="M121" s="237">
        <f t="shared" si="51"/>
        <v>2</v>
      </c>
      <c r="N121" s="238">
        <f>'Core Indicators'!DJ121</f>
        <v>2</v>
      </c>
      <c r="O121" s="238">
        <f>'Core Indicators'!DR121</f>
        <v>2</v>
      </c>
      <c r="P121" s="238">
        <f>'Core Indicators'!DZ121</f>
        <v>2</v>
      </c>
      <c r="Q121" s="238">
        <f>'Core Indicators'!EH121</f>
        <v>2</v>
      </c>
      <c r="R121" s="238">
        <f>'Core Indicators'!EP121</f>
        <v>2</v>
      </c>
      <c r="S121" s="191">
        <f t="shared" si="52"/>
        <v>1.4</v>
      </c>
      <c r="T121" s="191">
        <f t="shared" si="53"/>
        <v>1.3333333333333333</v>
      </c>
      <c r="U121" s="236">
        <v>1</v>
      </c>
      <c r="V121" s="236">
        <v>1</v>
      </c>
      <c r="W121" s="236">
        <f>'Core Indicators'!EX121</f>
        <v>3</v>
      </c>
      <c r="X121" s="191">
        <f t="shared" si="54"/>
        <v>2</v>
      </c>
      <c r="Y121" s="236">
        <v>1</v>
      </c>
      <c r="Z121" s="191">
        <f t="shared" si="55"/>
        <v>1.5</v>
      </c>
      <c r="AA121" s="236">
        <f>'Core Indicators'!FF121</f>
        <v>1</v>
      </c>
      <c r="AB121" s="236">
        <f t="shared" si="56"/>
        <v>2</v>
      </c>
      <c r="AC121" s="11">
        <f>'Core Indicators'!GD121</f>
        <v>2</v>
      </c>
      <c r="AD121" s="11">
        <f>'Core Indicators'!GL121</f>
        <v>2</v>
      </c>
      <c r="AE121" s="11">
        <f>'Core Indicators'!GT121</f>
        <v>2</v>
      </c>
      <c r="AF121" s="11">
        <f>'Core Indicators'!HB121</f>
        <v>2</v>
      </c>
      <c r="AG121" s="11">
        <f t="shared" si="57"/>
        <v>2</v>
      </c>
      <c r="AH121" s="11">
        <f>'Core Indicators'!HJ121</f>
        <v>2</v>
      </c>
      <c r="AI121" s="11">
        <f>'Core Indicators'!HR121</f>
        <v>2</v>
      </c>
      <c r="AJ121" s="11">
        <f t="shared" si="58"/>
        <v>2</v>
      </c>
      <c r="AK121" s="11">
        <f>'Core Indicators'!HZ121</f>
        <v>2</v>
      </c>
      <c r="AL121" s="11">
        <f>'Core Indicators'!IH121</f>
        <v>2</v>
      </c>
      <c r="AM121" s="11">
        <f>'Core Indicators'!IP121</f>
        <v>2</v>
      </c>
      <c r="AN121" s="11">
        <f t="shared" si="59"/>
        <v>2</v>
      </c>
    </row>
    <row r="122" spans="1:40" x14ac:dyDescent="0.35">
      <c r="A122" s="236" t="str">
        <f>Lists!C:C</f>
        <v>REG001</v>
      </c>
      <c r="B122" s="190">
        <f t="shared" si="45"/>
        <v>1.1000000000000001</v>
      </c>
      <c r="C122" s="191">
        <f t="shared" si="46"/>
        <v>0</v>
      </c>
      <c r="D122" s="237">
        <f t="shared" si="47"/>
        <v>1.2</v>
      </c>
      <c r="E122" s="236">
        <f>'Core Indicators'!R122</f>
        <v>2</v>
      </c>
      <c r="F122" s="236">
        <f>'Core Indicators'!Z122</f>
        <v>1</v>
      </c>
      <c r="G122" s="191">
        <f t="shared" si="48"/>
        <v>1.5</v>
      </c>
      <c r="H122" s="236">
        <f>'Core Indicators'!AH122</f>
        <v>1</v>
      </c>
      <c r="I122" s="236">
        <f>'Core Indicators'!AP122</f>
        <v>1</v>
      </c>
      <c r="J122" s="236">
        <f>'Core Indicators'!BN122</f>
        <v>1</v>
      </c>
      <c r="K122" s="236">
        <f t="shared" si="49"/>
        <v>1</v>
      </c>
      <c r="L122" s="190">
        <f t="shared" si="50"/>
        <v>1</v>
      </c>
      <c r="M122" s="237">
        <f t="shared" si="51"/>
        <v>1</v>
      </c>
      <c r="N122" s="238">
        <f>'Core Indicators'!DJ122</f>
        <v>1</v>
      </c>
      <c r="O122" s="238">
        <f>'Core Indicators'!DR122</f>
        <v>1</v>
      </c>
      <c r="P122" s="238">
        <f>'Core Indicators'!DZ122</f>
        <v>1</v>
      </c>
      <c r="Q122" s="238">
        <f>'Core Indicators'!EH122</f>
        <v>1</v>
      </c>
      <c r="R122" s="238">
        <f>'Core Indicators'!EP122</f>
        <v>1</v>
      </c>
      <c r="S122" s="191">
        <f t="shared" si="52"/>
        <v>1.3</v>
      </c>
      <c r="T122" s="191">
        <f t="shared" si="53"/>
        <v>1</v>
      </c>
      <c r="U122" s="236">
        <v>1</v>
      </c>
      <c r="V122" s="236">
        <v>1</v>
      </c>
      <c r="W122" s="236">
        <f>'Core Indicators'!EX122</f>
        <v>1</v>
      </c>
      <c r="X122" s="191">
        <f t="shared" si="54"/>
        <v>1</v>
      </c>
      <c r="Y122" s="236">
        <v>1</v>
      </c>
      <c r="Z122" s="191">
        <f t="shared" si="55"/>
        <v>1.5</v>
      </c>
      <c r="AA122" s="236">
        <f>'Core Indicators'!FF122</f>
        <v>1</v>
      </c>
      <c r="AB122" s="236">
        <f t="shared" si="56"/>
        <v>2</v>
      </c>
      <c r="AC122" s="11">
        <f>'Core Indicators'!GD122</f>
        <v>2</v>
      </c>
      <c r="AD122" s="11">
        <f>'Core Indicators'!GL122</f>
        <v>2</v>
      </c>
      <c r="AE122" s="11">
        <f>'Core Indicators'!GT122</f>
        <v>2</v>
      </c>
      <c r="AF122" s="11">
        <f>'Core Indicators'!HB122</f>
        <v>2</v>
      </c>
      <c r="AG122" s="11">
        <f t="shared" si="57"/>
        <v>2</v>
      </c>
      <c r="AH122" s="11">
        <f>'Core Indicators'!HJ122</f>
        <v>2</v>
      </c>
      <c r="AI122" s="11">
        <f>'Core Indicators'!HR122</f>
        <v>2</v>
      </c>
      <c r="AJ122" s="11">
        <f t="shared" si="58"/>
        <v>2</v>
      </c>
      <c r="AK122" s="11">
        <f>'Core Indicators'!HZ122</f>
        <v>2</v>
      </c>
      <c r="AL122" s="11">
        <f>'Core Indicators'!IH122</f>
        <v>2</v>
      </c>
      <c r="AM122" s="11">
        <f>'Core Indicators'!IP122</f>
        <v>2</v>
      </c>
      <c r="AN122" s="11">
        <f t="shared" si="59"/>
        <v>2</v>
      </c>
    </row>
    <row r="123" spans="1:40" x14ac:dyDescent="0.35">
      <c r="A123" s="236" t="str">
        <f>Lists!C:C</f>
        <v>REG002</v>
      </c>
      <c r="B123" s="190">
        <f t="shared" si="45"/>
        <v>2.1</v>
      </c>
      <c r="C123" s="191">
        <f t="shared" si="46"/>
        <v>0</v>
      </c>
      <c r="D123" s="237">
        <f t="shared" si="47"/>
        <v>2</v>
      </c>
      <c r="E123" s="236">
        <f>'Core Indicators'!R123</f>
        <v>2</v>
      </c>
      <c r="F123" s="236">
        <f>'Core Indicators'!Z123</f>
        <v>2</v>
      </c>
      <c r="G123" s="191">
        <f t="shared" si="48"/>
        <v>2</v>
      </c>
      <c r="H123" s="236">
        <f>'Core Indicators'!AH123</f>
        <v>2</v>
      </c>
      <c r="I123" s="236">
        <f>'Core Indicators'!AP123</f>
        <v>2</v>
      </c>
      <c r="J123" s="236">
        <f>'Core Indicators'!BN123</f>
        <v>2</v>
      </c>
      <c r="K123" s="236">
        <f t="shared" si="49"/>
        <v>2</v>
      </c>
      <c r="L123" s="190">
        <f t="shared" si="50"/>
        <v>2</v>
      </c>
      <c r="M123" s="237">
        <f t="shared" si="51"/>
        <v>2.4</v>
      </c>
      <c r="N123" s="238">
        <f>'Core Indicators'!DJ123</f>
        <v>2</v>
      </c>
      <c r="O123" s="238">
        <f>'Core Indicators'!DR123</f>
        <v>2</v>
      </c>
      <c r="P123" s="238">
        <f>'Core Indicators'!DZ123</f>
        <v>2</v>
      </c>
      <c r="Q123" s="238">
        <f>'Core Indicators'!EH123</f>
        <v>3</v>
      </c>
      <c r="R123" s="238">
        <f>'Core Indicators'!EP123</f>
        <v>3</v>
      </c>
      <c r="S123" s="191">
        <f t="shared" si="52"/>
        <v>1.6</v>
      </c>
      <c r="T123" s="191">
        <f t="shared" si="53"/>
        <v>1.1666666666666667</v>
      </c>
      <c r="U123" s="236">
        <v>1</v>
      </c>
      <c r="V123" s="236">
        <v>1</v>
      </c>
      <c r="W123" s="236">
        <f>'Core Indicators'!EX123</f>
        <v>2</v>
      </c>
      <c r="X123" s="191">
        <f t="shared" si="54"/>
        <v>1.5</v>
      </c>
      <c r="Y123" s="236">
        <v>1</v>
      </c>
      <c r="Z123" s="191">
        <f t="shared" si="55"/>
        <v>2</v>
      </c>
      <c r="AA123" s="236">
        <f>'Core Indicators'!FF123</f>
        <v>2</v>
      </c>
      <c r="AB123" s="236">
        <f t="shared" si="56"/>
        <v>2</v>
      </c>
      <c r="AC123" s="11">
        <f>'Core Indicators'!GD123</f>
        <v>2</v>
      </c>
      <c r="AD123" s="11">
        <f>'Core Indicators'!GL123</f>
        <v>2</v>
      </c>
      <c r="AE123" s="11">
        <f>'Core Indicators'!GT123</f>
        <v>2</v>
      </c>
      <c r="AF123" s="11">
        <f>'Core Indicators'!HB123</f>
        <v>2</v>
      </c>
      <c r="AG123" s="11">
        <f t="shared" si="57"/>
        <v>2</v>
      </c>
      <c r="AH123" s="11">
        <f>'Core Indicators'!HJ123</f>
        <v>2</v>
      </c>
      <c r="AI123" s="11">
        <f>'Core Indicators'!HR123</f>
        <v>2</v>
      </c>
      <c r="AJ123" s="11">
        <f t="shared" si="58"/>
        <v>2</v>
      </c>
      <c r="AK123" s="11">
        <f>'Core Indicators'!HZ123</f>
        <v>2</v>
      </c>
      <c r="AL123" s="11">
        <f>'Core Indicators'!IH123</f>
        <v>2</v>
      </c>
      <c r="AM123" s="11">
        <f>'Core Indicators'!IP123</f>
        <v>2</v>
      </c>
      <c r="AN123" s="11">
        <f t="shared" si="59"/>
        <v>2</v>
      </c>
    </row>
    <row r="124" spans="1:40" x14ac:dyDescent="0.35">
      <c r="A124" s="236" t="str">
        <f>Lists!C:C</f>
        <v>REG004</v>
      </c>
      <c r="B124" s="190">
        <f t="shared" si="45"/>
        <v>2</v>
      </c>
      <c r="C124" s="191">
        <f t="shared" si="46"/>
        <v>0</v>
      </c>
      <c r="D124" s="237">
        <f t="shared" si="47"/>
        <v>2.2999999999999998</v>
      </c>
      <c r="E124" s="236">
        <f>'Core Indicators'!R124</f>
        <v>2</v>
      </c>
      <c r="F124" s="236">
        <f>'Core Indicators'!Z124</f>
        <v>2</v>
      </c>
      <c r="G124" s="191">
        <f t="shared" si="48"/>
        <v>2</v>
      </c>
      <c r="H124" s="236">
        <f>'Core Indicators'!AH124</f>
        <v>2</v>
      </c>
      <c r="I124" s="236">
        <f>'Core Indicators'!AP124</f>
        <v>3</v>
      </c>
      <c r="J124" s="236">
        <f>'Core Indicators'!BN124</f>
        <v>3</v>
      </c>
      <c r="K124" s="236">
        <f t="shared" si="49"/>
        <v>3</v>
      </c>
      <c r="L124" s="190">
        <f t="shared" si="50"/>
        <v>2.5</v>
      </c>
      <c r="M124" s="237">
        <f t="shared" si="51"/>
        <v>2</v>
      </c>
      <c r="N124" s="238">
        <f>'Core Indicators'!DJ124</f>
        <v>2</v>
      </c>
      <c r="O124" s="238">
        <f>'Core Indicators'!DR124</f>
        <v>2</v>
      </c>
      <c r="P124" s="238">
        <f>'Core Indicators'!DZ124</f>
        <v>2</v>
      </c>
      <c r="Q124" s="238">
        <f>'Core Indicators'!EH124</f>
        <v>2</v>
      </c>
      <c r="R124" s="238">
        <f>'Core Indicators'!EP124</f>
        <v>2</v>
      </c>
      <c r="S124" s="191">
        <f t="shared" si="52"/>
        <v>1.7</v>
      </c>
      <c r="T124" s="191">
        <f t="shared" si="53"/>
        <v>1.3333333333333333</v>
      </c>
      <c r="U124" s="236">
        <v>1</v>
      </c>
      <c r="V124" s="236">
        <v>1</v>
      </c>
      <c r="W124" s="236">
        <f>'Core Indicators'!EX124</f>
        <v>3</v>
      </c>
      <c r="X124" s="191">
        <f t="shared" si="54"/>
        <v>2</v>
      </c>
      <c r="Y124" s="236">
        <v>1</v>
      </c>
      <c r="Z124" s="191">
        <f t="shared" si="55"/>
        <v>2</v>
      </c>
      <c r="AA124" s="236">
        <f>'Core Indicators'!FF124</f>
        <v>2</v>
      </c>
      <c r="AB124" s="236">
        <f t="shared" si="56"/>
        <v>2</v>
      </c>
      <c r="AC124" s="11">
        <f>'Core Indicators'!GD124</f>
        <v>2</v>
      </c>
      <c r="AD124" s="11">
        <f>'Core Indicators'!GL124</f>
        <v>2</v>
      </c>
      <c r="AE124" s="11">
        <f>'Core Indicators'!GT124</f>
        <v>2</v>
      </c>
      <c r="AF124" s="11">
        <f>'Core Indicators'!HB124</f>
        <v>2</v>
      </c>
      <c r="AG124" s="11">
        <f t="shared" si="57"/>
        <v>2</v>
      </c>
      <c r="AH124" s="11">
        <f>'Core Indicators'!HJ124</f>
        <v>2</v>
      </c>
      <c r="AI124" s="11">
        <f>'Core Indicators'!HR124</f>
        <v>2</v>
      </c>
      <c r="AJ124" s="11">
        <f t="shared" si="58"/>
        <v>2</v>
      </c>
      <c r="AK124" s="11">
        <f>'Core Indicators'!HZ124</f>
        <v>2</v>
      </c>
      <c r="AL124" s="11">
        <f>'Core Indicators'!IH124</f>
        <v>2</v>
      </c>
      <c r="AM124" s="11">
        <f>'Core Indicators'!IP124</f>
        <v>2</v>
      </c>
      <c r="AN124" s="11">
        <f t="shared" si="59"/>
        <v>2</v>
      </c>
    </row>
    <row r="125" spans="1:40" x14ac:dyDescent="0.35">
      <c r="A125" s="236" t="str">
        <f>Lists!C:C</f>
        <v>REG006</v>
      </c>
      <c r="B125" s="190">
        <f t="shared" si="45"/>
        <v>2.1</v>
      </c>
      <c r="C125" s="191">
        <f t="shared" si="46"/>
        <v>0</v>
      </c>
      <c r="D125" s="237">
        <f t="shared" si="47"/>
        <v>2.2000000000000002</v>
      </c>
      <c r="E125" s="236">
        <f>'Core Indicators'!R125</f>
        <v>2</v>
      </c>
      <c r="F125" s="236">
        <f>'Core Indicators'!Z125</f>
        <v>2</v>
      </c>
      <c r="G125" s="191">
        <f t="shared" si="48"/>
        <v>2</v>
      </c>
      <c r="H125" s="236">
        <f>'Core Indicators'!AH125</f>
        <v>2</v>
      </c>
      <c r="I125" s="236">
        <f>'Core Indicators'!AP125</f>
        <v>2</v>
      </c>
      <c r="J125" s="236">
        <f>'Core Indicators'!BN125</f>
        <v>3</v>
      </c>
      <c r="K125" s="236">
        <f t="shared" si="49"/>
        <v>2.5</v>
      </c>
      <c r="L125" s="190">
        <f t="shared" si="50"/>
        <v>2.2999999999999998</v>
      </c>
      <c r="M125" s="237">
        <f t="shared" si="51"/>
        <v>2.4</v>
      </c>
      <c r="N125" s="238">
        <f>'Core Indicators'!DJ125</f>
        <v>2</v>
      </c>
      <c r="O125" s="238">
        <f>'Core Indicators'!DR125</f>
        <v>2</v>
      </c>
      <c r="P125" s="238">
        <f>'Core Indicators'!DZ125</f>
        <v>2</v>
      </c>
      <c r="Q125" s="238">
        <f>'Core Indicators'!EH125</f>
        <v>3</v>
      </c>
      <c r="R125" s="238">
        <f>'Core Indicators'!EP125</f>
        <v>3</v>
      </c>
      <c r="S125" s="191">
        <f t="shared" si="52"/>
        <v>1.7</v>
      </c>
      <c r="T125" s="191">
        <f t="shared" si="53"/>
        <v>1.3333333333333333</v>
      </c>
      <c r="U125" s="236">
        <v>1</v>
      </c>
      <c r="V125" s="236">
        <v>1</v>
      </c>
      <c r="W125" s="236">
        <f>'Core Indicators'!EX125</f>
        <v>3</v>
      </c>
      <c r="X125" s="191">
        <f t="shared" si="54"/>
        <v>2</v>
      </c>
      <c r="Y125" s="236">
        <v>1</v>
      </c>
      <c r="Z125" s="191">
        <f t="shared" si="55"/>
        <v>2</v>
      </c>
      <c r="AA125" s="236">
        <f>'Core Indicators'!FF125</f>
        <v>2</v>
      </c>
      <c r="AB125" s="236">
        <f t="shared" si="56"/>
        <v>2</v>
      </c>
      <c r="AC125" s="11">
        <f>'Core Indicators'!GD125</f>
        <v>2</v>
      </c>
      <c r="AD125" s="11">
        <f>'Core Indicators'!GL125</f>
        <v>2</v>
      </c>
      <c r="AE125" s="11">
        <f>'Core Indicators'!GT125</f>
        <v>2</v>
      </c>
      <c r="AF125" s="11">
        <f>'Core Indicators'!HB125</f>
        <v>2</v>
      </c>
      <c r="AG125" s="11">
        <f t="shared" si="57"/>
        <v>2</v>
      </c>
      <c r="AH125" s="11">
        <f>'Core Indicators'!HJ125</f>
        <v>2</v>
      </c>
      <c r="AI125" s="11">
        <f>'Core Indicators'!HR125</f>
        <v>2</v>
      </c>
      <c r="AJ125" s="11">
        <f t="shared" si="58"/>
        <v>2</v>
      </c>
      <c r="AK125" s="11">
        <f>'Core Indicators'!HZ125</f>
        <v>2</v>
      </c>
      <c r="AL125" s="11">
        <f>'Core Indicators'!IH125</f>
        <v>2</v>
      </c>
      <c r="AM125" s="11">
        <f>'Core Indicators'!IP125</f>
        <v>2</v>
      </c>
      <c r="AN125" s="11">
        <f t="shared" si="59"/>
        <v>2</v>
      </c>
    </row>
    <row r="126" spans="1:40" x14ac:dyDescent="0.35">
      <c r="A126" s="236" t="str">
        <f>Lists!C:C</f>
        <v>REG007</v>
      </c>
      <c r="B126" s="190">
        <f t="shared" si="45"/>
        <v>1.9</v>
      </c>
      <c r="C126" s="191">
        <f t="shared" si="46"/>
        <v>0</v>
      </c>
      <c r="D126" s="237">
        <f t="shared" si="47"/>
        <v>2.2000000000000002</v>
      </c>
      <c r="E126" s="236">
        <f>'Core Indicators'!R126</f>
        <v>2</v>
      </c>
      <c r="F126" s="236">
        <f>'Core Indicators'!Z126</f>
        <v>2</v>
      </c>
      <c r="G126" s="191">
        <f t="shared" si="48"/>
        <v>2</v>
      </c>
      <c r="H126" s="236">
        <f>'Core Indicators'!AH126</f>
        <v>2</v>
      </c>
      <c r="I126" s="236">
        <f>'Core Indicators'!AP126</f>
        <v>2</v>
      </c>
      <c r="J126" s="236">
        <f>'Core Indicators'!BN126</f>
        <v>3</v>
      </c>
      <c r="K126" s="236">
        <f t="shared" si="49"/>
        <v>2.5</v>
      </c>
      <c r="L126" s="190">
        <f t="shared" si="50"/>
        <v>2.2999999999999998</v>
      </c>
      <c r="M126" s="237">
        <f t="shared" si="51"/>
        <v>2</v>
      </c>
      <c r="N126" s="238">
        <f>'Core Indicators'!DJ126</f>
        <v>2</v>
      </c>
      <c r="O126" s="238">
        <f>'Core Indicators'!DR126</f>
        <v>2</v>
      </c>
      <c r="P126" s="238">
        <f>'Core Indicators'!DZ126</f>
        <v>2</v>
      </c>
      <c r="Q126" s="238">
        <f>'Core Indicators'!EH126</f>
        <v>2</v>
      </c>
      <c r="R126" s="238">
        <f>'Core Indicators'!EP126</f>
        <v>2</v>
      </c>
      <c r="S126" s="191">
        <f t="shared" si="52"/>
        <v>1.4</v>
      </c>
      <c r="T126" s="191">
        <f t="shared" si="53"/>
        <v>1.3333333333333333</v>
      </c>
      <c r="U126" s="236">
        <v>1</v>
      </c>
      <c r="V126" s="236">
        <v>1</v>
      </c>
      <c r="W126" s="236">
        <f>'Core Indicators'!EX126</f>
        <v>3</v>
      </c>
      <c r="X126" s="191">
        <f t="shared" si="54"/>
        <v>2</v>
      </c>
      <c r="Y126" s="236">
        <v>1</v>
      </c>
      <c r="Z126" s="191">
        <f t="shared" si="55"/>
        <v>1.5</v>
      </c>
      <c r="AA126" s="236">
        <f>'Core Indicators'!FF126</f>
        <v>1</v>
      </c>
      <c r="AB126" s="236">
        <f t="shared" si="56"/>
        <v>2</v>
      </c>
      <c r="AC126" s="11">
        <f>'Core Indicators'!GD126</f>
        <v>2</v>
      </c>
      <c r="AD126" s="11">
        <f>'Core Indicators'!GL126</f>
        <v>2</v>
      </c>
      <c r="AE126" s="11">
        <f>'Core Indicators'!GT126</f>
        <v>2</v>
      </c>
      <c r="AF126" s="11">
        <f>'Core Indicators'!HB126</f>
        <v>2</v>
      </c>
      <c r="AG126" s="11">
        <f t="shared" si="57"/>
        <v>2</v>
      </c>
      <c r="AH126" s="11">
        <f>'Core Indicators'!HJ126</f>
        <v>2</v>
      </c>
      <c r="AI126" s="11">
        <f>'Core Indicators'!HR126</f>
        <v>2</v>
      </c>
      <c r="AJ126" s="11">
        <f t="shared" si="58"/>
        <v>2</v>
      </c>
      <c r="AK126" s="11">
        <f>'Core Indicators'!HZ126</f>
        <v>2</v>
      </c>
      <c r="AL126" s="11">
        <f>'Core Indicators'!IH126</f>
        <v>2</v>
      </c>
      <c r="AM126" s="11">
        <f>'Core Indicators'!IP126</f>
        <v>2</v>
      </c>
      <c r="AN126" s="11">
        <f t="shared" si="59"/>
        <v>2</v>
      </c>
    </row>
    <row r="127" spans="1:40" x14ac:dyDescent="0.35">
      <c r="A127" s="236" t="str">
        <f>Lists!C:C</f>
        <v>REG008</v>
      </c>
      <c r="B127" s="190">
        <f t="shared" si="45"/>
        <v>1.9</v>
      </c>
      <c r="C127" s="191">
        <f t="shared" si="46"/>
        <v>0</v>
      </c>
      <c r="D127" s="237">
        <f t="shared" si="47"/>
        <v>2.2000000000000002</v>
      </c>
      <c r="E127" s="236">
        <f>'Core Indicators'!R127</f>
        <v>2</v>
      </c>
      <c r="F127" s="236">
        <f>'Core Indicators'!Z127</f>
        <v>2</v>
      </c>
      <c r="G127" s="191">
        <f t="shared" si="48"/>
        <v>2</v>
      </c>
      <c r="H127" s="236">
        <f>'Core Indicators'!AH127</f>
        <v>2</v>
      </c>
      <c r="I127" s="236">
        <f>'Core Indicators'!AP127</f>
        <v>2</v>
      </c>
      <c r="J127" s="236">
        <f>'Core Indicators'!BN127</f>
        <v>3</v>
      </c>
      <c r="K127" s="236">
        <f t="shared" si="49"/>
        <v>2.5</v>
      </c>
      <c r="L127" s="190">
        <f t="shared" si="50"/>
        <v>2.2999999999999998</v>
      </c>
      <c r="M127" s="237">
        <f t="shared" si="51"/>
        <v>2</v>
      </c>
      <c r="N127" s="238">
        <f>'Core Indicators'!DJ127</f>
        <v>2</v>
      </c>
      <c r="O127" s="238">
        <f>'Core Indicators'!DR127</f>
        <v>2</v>
      </c>
      <c r="P127" s="238">
        <f>'Core Indicators'!DZ127</f>
        <v>2</v>
      </c>
      <c r="Q127" s="238">
        <f>'Core Indicators'!EH127</f>
        <v>2</v>
      </c>
      <c r="R127" s="238">
        <f>'Core Indicators'!EP127</f>
        <v>2</v>
      </c>
      <c r="S127" s="191">
        <f t="shared" si="52"/>
        <v>1.4</v>
      </c>
      <c r="T127" s="191">
        <f t="shared" si="53"/>
        <v>1.3333333333333333</v>
      </c>
      <c r="U127" s="236">
        <v>1</v>
      </c>
      <c r="V127" s="236">
        <v>1</v>
      </c>
      <c r="W127" s="236">
        <f>'Core Indicators'!EX127</f>
        <v>3</v>
      </c>
      <c r="X127" s="191">
        <f t="shared" si="54"/>
        <v>2</v>
      </c>
      <c r="Y127" s="236">
        <v>1</v>
      </c>
      <c r="Z127" s="191">
        <f t="shared" si="55"/>
        <v>1.5</v>
      </c>
      <c r="AA127" s="236">
        <f>'Core Indicators'!FF127</f>
        <v>1</v>
      </c>
      <c r="AB127" s="236">
        <f t="shared" si="56"/>
        <v>2</v>
      </c>
      <c r="AC127" s="11">
        <f>'Core Indicators'!GD127</f>
        <v>2</v>
      </c>
      <c r="AD127" s="11">
        <f>'Core Indicators'!GL127</f>
        <v>2</v>
      </c>
      <c r="AE127" s="11">
        <f>'Core Indicators'!GT127</f>
        <v>2</v>
      </c>
      <c r="AF127" s="11">
        <f>'Core Indicators'!HB127</f>
        <v>2</v>
      </c>
      <c r="AG127" s="11">
        <f t="shared" si="57"/>
        <v>2</v>
      </c>
      <c r="AH127" s="11">
        <f>'Core Indicators'!HJ127</f>
        <v>2</v>
      </c>
      <c r="AI127" s="11">
        <f>'Core Indicators'!HR127</f>
        <v>2</v>
      </c>
      <c r="AJ127" s="11">
        <f t="shared" si="58"/>
        <v>2</v>
      </c>
      <c r="AK127" s="11">
        <f>'Core Indicators'!HZ127</f>
        <v>2</v>
      </c>
      <c r="AL127" s="11">
        <f>'Core Indicators'!IH127</f>
        <v>2</v>
      </c>
      <c r="AM127" s="11">
        <f>'Core Indicators'!IP127</f>
        <v>2</v>
      </c>
      <c r="AN127" s="11">
        <f t="shared" si="59"/>
        <v>2</v>
      </c>
    </row>
    <row r="128" spans="1:40" x14ac:dyDescent="0.35">
      <c r="A128" s="236" t="str">
        <f>Lists!C:C</f>
        <v>REG011</v>
      </c>
      <c r="B128" s="190">
        <f t="shared" si="45"/>
        <v>1.7</v>
      </c>
      <c r="C128" s="191">
        <f t="shared" si="46"/>
        <v>0</v>
      </c>
      <c r="D128" s="237">
        <f t="shared" si="47"/>
        <v>1.8</v>
      </c>
      <c r="E128" s="236">
        <f>'Core Indicators'!R128</f>
        <v>1</v>
      </c>
      <c r="F128" s="236">
        <f>'Core Indicators'!Z128</f>
        <v>2</v>
      </c>
      <c r="G128" s="191">
        <f t="shared" si="48"/>
        <v>1.5</v>
      </c>
      <c r="H128" s="236">
        <f>'Core Indicators'!AH128</f>
        <v>2</v>
      </c>
      <c r="I128" s="236">
        <f>'Core Indicators'!AP128</f>
        <v>2</v>
      </c>
      <c r="J128" s="236">
        <f>'Core Indicators'!BN128</f>
        <v>2</v>
      </c>
      <c r="K128" s="236">
        <f t="shared" si="49"/>
        <v>2</v>
      </c>
      <c r="L128" s="190">
        <f t="shared" si="50"/>
        <v>2</v>
      </c>
      <c r="M128" s="237">
        <f t="shared" si="51"/>
        <v>2</v>
      </c>
      <c r="N128" s="238">
        <f>'Core Indicators'!DJ128</f>
        <v>2</v>
      </c>
      <c r="O128" s="238">
        <f>'Core Indicators'!DR128</f>
        <v>2</v>
      </c>
      <c r="P128" s="238">
        <f>'Core Indicators'!DZ128</f>
        <v>2</v>
      </c>
      <c r="Q128" s="238">
        <f>'Core Indicators'!EH128</f>
        <v>2</v>
      </c>
      <c r="R128" s="238">
        <f>'Core Indicators'!EP128</f>
        <v>2</v>
      </c>
      <c r="S128" s="191">
        <f t="shared" si="52"/>
        <v>1.3</v>
      </c>
      <c r="T128" s="191">
        <f t="shared" si="53"/>
        <v>1.1666666666666667</v>
      </c>
      <c r="U128" s="236">
        <v>1</v>
      </c>
      <c r="V128" s="236">
        <v>1</v>
      </c>
      <c r="W128" s="236">
        <f>'Core Indicators'!EX128</f>
        <v>2</v>
      </c>
      <c r="X128" s="191">
        <f t="shared" si="54"/>
        <v>1.5</v>
      </c>
      <c r="Y128" s="236">
        <v>1</v>
      </c>
      <c r="Z128" s="191">
        <f t="shared" si="55"/>
        <v>1.5</v>
      </c>
      <c r="AA128" s="236">
        <f>'Core Indicators'!FF128</f>
        <v>1</v>
      </c>
      <c r="AB128" s="236">
        <f t="shared" si="56"/>
        <v>2</v>
      </c>
      <c r="AC128" s="11">
        <f>'Core Indicators'!GD128</f>
        <v>2</v>
      </c>
      <c r="AD128" s="11">
        <f>'Core Indicators'!GL128</f>
        <v>2</v>
      </c>
      <c r="AE128" s="11">
        <f>'Core Indicators'!GT128</f>
        <v>2</v>
      </c>
      <c r="AF128" s="11">
        <f>'Core Indicators'!HB128</f>
        <v>2</v>
      </c>
      <c r="AG128" s="11">
        <f t="shared" si="57"/>
        <v>2</v>
      </c>
      <c r="AH128" s="11">
        <f>'Core Indicators'!HJ128</f>
        <v>2</v>
      </c>
      <c r="AI128" s="11">
        <f>'Core Indicators'!HR128</f>
        <v>2</v>
      </c>
      <c r="AJ128" s="11">
        <f t="shared" si="58"/>
        <v>2</v>
      </c>
      <c r="AK128" s="11">
        <f>'Core Indicators'!HZ128</f>
        <v>2</v>
      </c>
      <c r="AL128" s="11">
        <f>'Core Indicators'!IH128</f>
        <v>2</v>
      </c>
      <c r="AM128" s="11">
        <f>'Core Indicators'!IP128</f>
        <v>2</v>
      </c>
      <c r="AN128" s="11">
        <f t="shared" si="59"/>
        <v>2</v>
      </c>
    </row>
    <row r="129" spans="1:40" x14ac:dyDescent="0.35">
      <c r="A129" s="236" t="str">
        <f>Lists!C:C</f>
        <v>REG012</v>
      </c>
      <c r="B129" s="190">
        <f t="shared" si="45"/>
        <v>1.6</v>
      </c>
      <c r="C129" s="191">
        <f t="shared" si="46"/>
        <v>0</v>
      </c>
      <c r="D129" s="237">
        <f t="shared" si="47"/>
        <v>2</v>
      </c>
      <c r="E129" s="236">
        <f>'Core Indicators'!R129</f>
        <v>2</v>
      </c>
      <c r="F129" s="236">
        <f>'Core Indicators'!Z129</f>
        <v>2</v>
      </c>
      <c r="G129" s="191">
        <f t="shared" si="48"/>
        <v>2</v>
      </c>
      <c r="H129" s="236">
        <f>'Core Indicators'!AH129</f>
        <v>2</v>
      </c>
      <c r="I129" s="236">
        <f>'Core Indicators'!AP129</f>
        <v>2</v>
      </c>
      <c r="J129" s="236">
        <f>'Core Indicators'!BN129</f>
        <v>2</v>
      </c>
      <c r="K129" s="236">
        <f t="shared" si="49"/>
        <v>2</v>
      </c>
      <c r="L129" s="190">
        <f t="shared" si="50"/>
        <v>2</v>
      </c>
      <c r="M129" s="237">
        <f t="shared" si="51"/>
        <v>1.6</v>
      </c>
      <c r="N129" s="238">
        <f>'Core Indicators'!DJ129</f>
        <v>2</v>
      </c>
      <c r="O129" s="238">
        <f>'Core Indicators'!DR129</f>
        <v>2</v>
      </c>
      <c r="P129" s="238">
        <f>'Core Indicators'!DZ129</f>
        <v>2</v>
      </c>
      <c r="Q129" s="238">
        <f>'Core Indicators'!EH129</f>
        <v>1</v>
      </c>
      <c r="R129" s="238">
        <f>'Core Indicators'!EP129</f>
        <v>1</v>
      </c>
      <c r="S129" s="191">
        <f t="shared" si="52"/>
        <v>1.3</v>
      </c>
      <c r="T129" s="191">
        <f t="shared" si="53"/>
        <v>1.1666666666666667</v>
      </c>
      <c r="U129" s="236">
        <v>1</v>
      </c>
      <c r="V129" s="236">
        <v>1</v>
      </c>
      <c r="W129" s="236">
        <f>'Core Indicators'!EX129</f>
        <v>2</v>
      </c>
      <c r="X129" s="191">
        <f t="shared" si="54"/>
        <v>1.5</v>
      </c>
      <c r="Y129" s="236">
        <v>1</v>
      </c>
      <c r="Z129" s="191">
        <f t="shared" si="55"/>
        <v>1.5</v>
      </c>
      <c r="AA129" s="236">
        <f>'Core Indicators'!FF129</f>
        <v>1</v>
      </c>
      <c r="AB129" s="236">
        <f t="shared" si="56"/>
        <v>2</v>
      </c>
      <c r="AC129" s="11">
        <f>'Core Indicators'!GD129</f>
        <v>2</v>
      </c>
      <c r="AD129" s="11">
        <f>'Core Indicators'!GL129</f>
        <v>2</v>
      </c>
      <c r="AE129" s="11">
        <f>'Core Indicators'!GT129</f>
        <v>2</v>
      </c>
      <c r="AF129" s="11">
        <f>'Core Indicators'!HB129</f>
        <v>2</v>
      </c>
      <c r="AG129" s="11">
        <f t="shared" si="57"/>
        <v>2</v>
      </c>
      <c r="AH129" s="11">
        <f>'Core Indicators'!HJ129</f>
        <v>2</v>
      </c>
      <c r="AI129" s="11">
        <f>'Core Indicators'!HR129</f>
        <v>2</v>
      </c>
      <c r="AJ129" s="11">
        <f t="shared" si="58"/>
        <v>2</v>
      </c>
      <c r="AK129" s="11">
        <f>'Core Indicators'!HZ129</f>
        <v>2</v>
      </c>
      <c r="AL129" s="11">
        <f>'Core Indicators'!IH129</f>
        <v>2</v>
      </c>
      <c r="AM129" s="11">
        <f>'Core Indicators'!IP129</f>
        <v>2</v>
      </c>
      <c r="AN129" s="11">
        <f t="shared" si="59"/>
        <v>2</v>
      </c>
    </row>
    <row r="130" spans="1:40" x14ac:dyDescent="0.35">
      <c r="A130" s="236" t="str">
        <f>Lists!C:C</f>
        <v>REG013</v>
      </c>
      <c r="B130" s="190">
        <f t="shared" si="45"/>
        <v>2</v>
      </c>
      <c r="C130" s="191">
        <f t="shared" si="46"/>
        <v>0</v>
      </c>
      <c r="D130" s="237">
        <f t="shared" si="47"/>
        <v>2</v>
      </c>
      <c r="E130" s="236">
        <f>'Core Indicators'!R130</f>
        <v>2</v>
      </c>
      <c r="F130" s="236">
        <f>'Core Indicators'!Z130</f>
        <v>2</v>
      </c>
      <c r="G130" s="191">
        <f t="shared" si="48"/>
        <v>2</v>
      </c>
      <c r="H130" s="236">
        <f>'Core Indicators'!AH130</f>
        <v>2</v>
      </c>
      <c r="I130" s="236">
        <f>'Core Indicators'!AP130</f>
        <v>2</v>
      </c>
      <c r="J130" s="236">
        <f>'Core Indicators'!BN130</f>
        <v>2</v>
      </c>
      <c r="K130" s="236">
        <f t="shared" si="49"/>
        <v>2</v>
      </c>
      <c r="L130" s="190">
        <f t="shared" si="50"/>
        <v>2</v>
      </c>
      <c r="M130" s="237">
        <f t="shared" si="51"/>
        <v>2</v>
      </c>
      <c r="N130" s="238">
        <f>'Core Indicators'!DJ130</f>
        <v>2</v>
      </c>
      <c r="O130" s="238">
        <f>'Core Indicators'!DR130</f>
        <v>2</v>
      </c>
      <c r="P130" s="238">
        <f>'Core Indicators'!DZ130</f>
        <v>2</v>
      </c>
      <c r="Q130" s="238">
        <f>'Core Indicators'!EH130</f>
        <v>2</v>
      </c>
      <c r="R130" s="238">
        <f>'Core Indicators'!EP130</f>
        <v>2</v>
      </c>
      <c r="S130" s="191">
        <f t="shared" si="52"/>
        <v>1.9</v>
      </c>
      <c r="T130" s="191">
        <f t="shared" si="53"/>
        <v>1.1666666666666667</v>
      </c>
      <c r="U130" s="236">
        <v>1</v>
      </c>
      <c r="V130" s="236">
        <v>1</v>
      </c>
      <c r="W130" s="236">
        <f>'Core Indicators'!EX130</f>
        <v>2</v>
      </c>
      <c r="X130" s="191">
        <f t="shared" si="54"/>
        <v>1.5</v>
      </c>
      <c r="Y130" s="236">
        <v>1</v>
      </c>
      <c r="Z130" s="191">
        <f t="shared" si="55"/>
        <v>2.5</v>
      </c>
      <c r="AA130" s="236">
        <f>'Core Indicators'!FF130</f>
        <v>3</v>
      </c>
      <c r="AB130" s="236">
        <f t="shared" si="56"/>
        <v>2</v>
      </c>
      <c r="AC130" s="11">
        <f>'Core Indicators'!GD130</f>
        <v>2</v>
      </c>
      <c r="AD130" s="11">
        <f>'Core Indicators'!GL130</f>
        <v>2</v>
      </c>
      <c r="AE130" s="11">
        <f>'Core Indicators'!GT130</f>
        <v>2</v>
      </c>
      <c r="AF130" s="11">
        <f>'Core Indicators'!HB130</f>
        <v>2</v>
      </c>
      <c r="AG130" s="11">
        <f t="shared" si="57"/>
        <v>2</v>
      </c>
      <c r="AH130" s="11">
        <f>'Core Indicators'!HJ130</f>
        <v>2</v>
      </c>
      <c r="AI130" s="11">
        <f>'Core Indicators'!HR130</f>
        <v>2</v>
      </c>
      <c r="AJ130" s="11">
        <f t="shared" si="58"/>
        <v>2</v>
      </c>
      <c r="AK130" s="11">
        <f>'Core Indicators'!HZ130</f>
        <v>2</v>
      </c>
      <c r="AL130" s="11">
        <f>'Core Indicators'!IH130</f>
        <v>2</v>
      </c>
      <c r="AM130" s="11">
        <f>'Core Indicators'!IP130</f>
        <v>2</v>
      </c>
      <c r="AN130" s="11">
        <f t="shared" si="59"/>
        <v>2</v>
      </c>
    </row>
    <row r="131" spans="1:40" x14ac:dyDescent="0.35">
      <c r="A131" s="236" t="str">
        <f>Lists!C:C</f>
        <v>REG014</v>
      </c>
      <c r="B131" s="190">
        <f t="shared" ref="B131:B162" si="60">IF(OR(M131="x",D131="x"),"x",ROUND((5-GEOMEAN(((5-D131)/5*4+1),((5-M131)/5*4+1),((5-M131)/5*4+1)))/4*3.5+S131*0.3,1))</f>
        <v>1.9</v>
      </c>
      <c r="C131" s="191">
        <f t="shared" ref="C131:C162" si="61">COUNTIF(E131:F131,"x")+COUNTIF(H131:I131,"x")+COUNTIF(J131:J131,"x")+COUNTIF(M131,"x")+COUNTIF(U131:W131,"x")+COUNTIF(Y131:AB131,"x")</f>
        <v>0</v>
      </c>
      <c r="D131" s="237">
        <f t="shared" ref="D131:D162" si="62">IF(OR(L131="x",G131="x"),"x",ROUND((5-GEOMEAN(((5-L131)/5*4+1),((5-L131)/5*4+1),((5-G131)/5*4+1)))/4*5,1))</f>
        <v>2</v>
      </c>
      <c r="E131" s="236">
        <f>'Core Indicators'!R131</f>
        <v>2</v>
      </c>
      <c r="F131" s="236">
        <f>'Core Indicators'!Z131</f>
        <v>2</v>
      </c>
      <c r="G131" s="191">
        <f t="shared" ref="G131:G162" si="63">IF(AND(F131="x",E131="x"),"x",IF(OR(F131="x",E131="x"),AVERAGE(E131,F131),ROUND((10-GEOMEAN(((10-E131)/10*9+1),((10-F131)/10*9+1)))/9*10,1)))</f>
        <v>2</v>
      </c>
      <c r="H131" s="236">
        <f>'Core Indicators'!AH131</f>
        <v>2</v>
      </c>
      <c r="I131" s="236">
        <f>'Core Indicators'!AP131</f>
        <v>2</v>
      </c>
      <c r="J131" s="236">
        <f>'Core Indicators'!BN131</f>
        <v>2</v>
      </c>
      <c r="K131" s="236">
        <f t="shared" ref="K131:K162" si="64">IF(AND(J131="x",I131="x"),"x",IF(OR(J131="x",I131="x"),AVERAGE(I131,J131),ROUND((10-GEOMEAN(((10-I131)/10*9+1),((10-J131)/10*9+1)))/9*10,1)))</f>
        <v>2</v>
      </c>
      <c r="L131" s="190">
        <f t="shared" ref="L131:L162" si="65">IF(AND(H131="x",K131="x"),"x",IF(OR(H131="x",K131="x"),AVERAGE(H131,K131),ROUND((10-GEOMEAN(((10-H131)/10*9+1),((10-K131)/10*9+1)))/9*10,1)))</f>
        <v>2</v>
      </c>
      <c r="M131" s="237">
        <f t="shared" ref="M131:M162" si="66">IF(N131="x","x",AVERAGE(N131:R131))</f>
        <v>2</v>
      </c>
      <c r="N131" s="238">
        <f>'Core Indicators'!DJ131</f>
        <v>2</v>
      </c>
      <c r="O131" s="238">
        <f>'Core Indicators'!DR131</f>
        <v>2</v>
      </c>
      <c r="P131" s="238">
        <f>'Core Indicators'!DZ131</f>
        <v>2</v>
      </c>
      <c r="Q131" s="238">
        <f>'Core Indicators'!EH131</f>
        <v>2</v>
      </c>
      <c r="R131" s="238">
        <f>'Core Indicators'!EP131</f>
        <v>2</v>
      </c>
      <c r="S131" s="191">
        <f t="shared" ref="S131:S162" si="67">IF(OR(Z131="x",T131="x"),T131,ROUND((10-GEOMEAN(((10-T131)/10*9+1),((10-Z131)/10*9+1)))/9*10,1))</f>
        <v>1.6</v>
      </c>
      <c r="T131" s="191">
        <f t="shared" ref="T131:T162" si="68">AVERAGE(U131,X131,Y131)</f>
        <v>1.1666666666666667</v>
      </c>
      <c r="U131" s="236">
        <v>1</v>
      </c>
      <c r="V131" s="236">
        <v>1</v>
      </c>
      <c r="W131" s="236">
        <f>'Core Indicators'!EX131</f>
        <v>2</v>
      </c>
      <c r="X131" s="191">
        <f t="shared" ref="X131:X162" si="69">AVERAGE(V131:W131)</f>
        <v>1.5</v>
      </c>
      <c r="Y131" s="236">
        <v>1</v>
      </c>
      <c r="Z131" s="191">
        <f t="shared" ref="Z131:Z162" si="70">IF(AND(AA131="x",AB131="x"),"x",AVERAGE(AA131:AB131))</f>
        <v>2</v>
      </c>
      <c r="AA131" s="236">
        <f>'Core Indicators'!FF131</f>
        <v>2</v>
      </c>
      <c r="AB131" s="236">
        <f t="shared" ref="AB131:AB162" si="71">IF(AND(AJ131="x",AN131="x",AG131="x"),"x",(AVERAGE(AJ131,AN131,AG131)))</f>
        <v>2</v>
      </c>
      <c r="AC131" s="11">
        <f>'Core Indicators'!GD131</f>
        <v>2</v>
      </c>
      <c r="AD131" s="11">
        <f>'Core Indicators'!GL131</f>
        <v>2</v>
      </c>
      <c r="AE131" s="11">
        <f>'Core Indicators'!GT131</f>
        <v>2</v>
      </c>
      <c r="AF131" s="11">
        <f>'Core Indicators'!HB131</f>
        <v>2</v>
      </c>
      <c r="AG131" s="11">
        <f t="shared" ref="AG131:AG162" si="72">IF(AND(AC131="x",AD131="x",AE131="x",AF131="x"),"x",AVERAGE(AC131:AF131))</f>
        <v>2</v>
      </c>
      <c r="AH131" s="11">
        <f>'Core Indicators'!HJ131</f>
        <v>2</v>
      </c>
      <c r="AI131" s="11">
        <f>'Core Indicators'!HR131</f>
        <v>2</v>
      </c>
      <c r="AJ131" s="11">
        <f t="shared" ref="AJ131:AJ162" si="73">IF(AND(AH131="x",AI131="x"),"x",AVERAGE(AH131:AI131))</f>
        <v>2</v>
      </c>
      <c r="AK131" s="11">
        <f>'Core Indicators'!HZ131</f>
        <v>2</v>
      </c>
      <c r="AL131" s="11">
        <f>'Core Indicators'!IH131</f>
        <v>2</v>
      </c>
      <c r="AM131" s="11">
        <f>'Core Indicators'!IP131</f>
        <v>2</v>
      </c>
      <c r="AN131" s="11">
        <f t="shared" ref="AN131:AN162" si="74">IF(AND(AK131="x",AL131="x",AM131="x"),"x",AVERAGE(AK131:AM131))</f>
        <v>2</v>
      </c>
    </row>
    <row r="132" spans="1:40" x14ac:dyDescent="0.35">
      <c r="A132" s="236" t="str">
        <f>Lists!C:C</f>
        <v>REG015</v>
      </c>
      <c r="B132" s="190">
        <f t="shared" si="60"/>
        <v>2.6</v>
      </c>
      <c r="C132" s="191">
        <f t="shared" si="61"/>
        <v>0</v>
      </c>
      <c r="D132" s="237">
        <f t="shared" si="62"/>
        <v>2.6</v>
      </c>
      <c r="E132" s="236">
        <f>'Core Indicators'!R132</f>
        <v>1</v>
      </c>
      <c r="F132" s="236">
        <f>'Core Indicators'!Z132</f>
        <v>2</v>
      </c>
      <c r="G132" s="191">
        <f t="shared" si="63"/>
        <v>1.5</v>
      </c>
      <c r="H132" s="236">
        <f>'Core Indicators'!AH132</f>
        <v>3</v>
      </c>
      <c r="I132" s="236">
        <f>'Core Indicators'!AP132</f>
        <v>3</v>
      </c>
      <c r="J132" s="236">
        <f>'Core Indicators'!BN132</f>
        <v>3</v>
      </c>
      <c r="K132" s="236">
        <f t="shared" si="64"/>
        <v>3</v>
      </c>
      <c r="L132" s="190">
        <f t="shared" si="65"/>
        <v>3</v>
      </c>
      <c r="M132" s="237">
        <f t="shared" si="66"/>
        <v>3</v>
      </c>
      <c r="N132" s="238">
        <f>'Core Indicators'!DJ132</f>
        <v>3</v>
      </c>
      <c r="O132" s="238">
        <f>'Core Indicators'!DR132</f>
        <v>3</v>
      </c>
      <c r="P132" s="238">
        <f>'Core Indicators'!DZ132</f>
        <v>3</v>
      </c>
      <c r="Q132" s="238">
        <f>'Core Indicators'!EH132</f>
        <v>3</v>
      </c>
      <c r="R132" s="238">
        <f>'Core Indicators'!EP132</f>
        <v>3</v>
      </c>
      <c r="S132" s="191">
        <f t="shared" si="67"/>
        <v>1.9</v>
      </c>
      <c r="T132" s="191">
        <f t="shared" si="68"/>
        <v>1.3333333333333333</v>
      </c>
      <c r="U132" s="236">
        <v>1</v>
      </c>
      <c r="V132" s="236">
        <v>1</v>
      </c>
      <c r="W132" s="236">
        <f>'Core Indicators'!EX132</f>
        <v>3</v>
      </c>
      <c r="X132" s="191">
        <f t="shared" si="69"/>
        <v>2</v>
      </c>
      <c r="Y132" s="236">
        <v>1</v>
      </c>
      <c r="Z132" s="191">
        <f t="shared" si="70"/>
        <v>2.5</v>
      </c>
      <c r="AA132" s="236">
        <f>'Core Indicators'!FF132</f>
        <v>3</v>
      </c>
      <c r="AB132" s="236">
        <f t="shared" si="71"/>
        <v>2</v>
      </c>
      <c r="AC132" s="11">
        <f>'Core Indicators'!GD132</f>
        <v>2</v>
      </c>
      <c r="AD132" s="11">
        <f>'Core Indicators'!GL132</f>
        <v>2</v>
      </c>
      <c r="AE132" s="11">
        <f>'Core Indicators'!GT132</f>
        <v>2</v>
      </c>
      <c r="AF132" s="11">
        <f>'Core Indicators'!HB132</f>
        <v>2</v>
      </c>
      <c r="AG132" s="11">
        <f t="shared" si="72"/>
        <v>2</v>
      </c>
      <c r="AH132" s="11">
        <f>'Core Indicators'!HJ132</f>
        <v>2</v>
      </c>
      <c r="AI132" s="11">
        <f>'Core Indicators'!HR132</f>
        <v>2</v>
      </c>
      <c r="AJ132" s="11">
        <f t="shared" si="73"/>
        <v>2</v>
      </c>
      <c r="AK132" s="11">
        <f>'Core Indicators'!HZ132</f>
        <v>2</v>
      </c>
      <c r="AL132" s="11">
        <f>'Core Indicators'!IH132</f>
        <v>2</v>
      </c>
      <c r="AM132" s="11">
        <f>'Core Indicators'!IP132</f>
        <v>2</v>
      </c>
      <c r="AN132" s="11">
        <f t="shared" si="74"/>
        <v>2</v>
      </c>
    </row>
    <row r="133" spans="1:40" x14ac:dyDescent="0.35">
      <c r="A133" s="236" t="str">
        <f>Lists!C:C</f>
        <v>ROU002</v>
      </c>
      <c r="B133" s="190">
        <f t="shared" si="60"/>
        <v>1.8</v>
      </c>
      <c r="C133" s="191">
        <f t="shared" si="61"/>
        <v>0</v>
      </c>
      <c r="D133" s="237">
        <f t="shared" si="62"/>
        <v>2</v>
      </c>
      <c r="E133" s="236">
        <f>'Core Indicators'!R133</f>
        <v>2</v>
      </c>
      <c r="F133" s="236">
        <f>'Core Indicators'!Z133</f>
        <v>2</v>
      </c>
      <c r="G133" s="191">
        <f t="shared" si="63"/>
        <v>2</v>
      </c>
      <c r="H133" s="236">
        <f>'Core Indicators'!AH133</f>
        <v>2</v>
      </c>
      <c r="I133" s="236">
        <f>'Core Indicators'!AP133</f>
        <v>2</v>
      </c>
      <c r="J133" s="236">
        <f>'Core Indicators'!BN133</f>
        <v>2</v>
      </c>
      <c r="K133" s="236">
        <f t="shared" si="64"/>
        <v>2</v>
      </c>
      <c r="L133" s="190">
        <f t="shared" si="65"/>
        <v>2</v>
      </c>
      <c r="M133" s="237">
        <f t="shared" si="66"/>
        <v>2</v>
      </c>
      <c r="N133" s="238">
        <f>'Core Indicators'!DJ133</f>
        <v>2</v>
      </c>
      <c r="O133" s="238">
        <f>'Core Indicators'!DR133</f>
        <v>2</v>
      </c>
      <c r="P133" s="238">
        <f>'Core Indicators'!DZ133</f>
        <v>2</v>
      </c>
      <c r="Q133" s="238">
        <f>'Core Indicators'!EH133</f>
        <v>2</v>
      </c>
      <c r="R133" s="238">
        <f>'Core Indicators'!EP133</f>
        <v>2</v>
      </c>
      <c r="S133" s="191">
        <f t="shared" si="67"/>
        <v>1.3</v>
      </c>
      <c r="T133" s="191">
        <f t="shared" si="68"/>
        <v>1.1666666666666667</v>
      </c>
      <c r="U133" s="236">
        <v>1</v>
      </c>
      <c r="V133" s="236">
        <v>1</v>
      </c>
      <c r="W133" s="236">
        <f>'Core Indicators'!EX133</f>
        <v>2</v>
      </c>
      <c r="X133" s="191">
        <f t="shared" si="69"/>
        <v>1.5</v>
      </c>
      <c r="Y133" s="236">
        <v>1</v>
      </c>
      <c r="Z133" s="191">
        <f t="shared" si="70"/>
        <v>1.5</v>
      </c>
      <c r="AA133" s="236">
        <f>'Core Indicators'!FF133</f>
        <v>1</v>
      </c>
      <c r="AB133" s="236">
        <f t="shared" si="71"/>
        <v>2</v>
      </c>
      <c r="AC133" s="11">
        <f>'Core Indicators'!GD133</f>
        <v>2</v>
      </c>
      <c r="AD133" s="11">
        <f>'Core Indicators'!GL133</f>
        <v>2</v>
      </c>
      <c r="AE133" s="11">
        <f>'Core Indicators'!GT133</f>
        <v>2</v>
      </c>
      <c r="AF133" s="11">
        <f>'Core Indicators'!HB133</f>
        <v>2</v>
      </c>
      <c r="AG133" s="11">
        <f t="shared" si="72"/>
        <v>2</v>
      </c>
      <c r="AH133" s="11">
        <f>'Core Indicators'!HJ133</f>
        <v>2</v>
      </c>
      <c r="AI133" s="11">
        <f>'Core Indicators'!HR133</f>
        <v>2</v>
      </c>
      <c r="AJ133" s="11">
        <f t="shared" si="73"/>
        <v>2</v>
      </c>
      <c r="AK133" s="11">
        <f>'Core Indicators'!HZ133</f>
        <v>2</v>
      </c>
      <c r="AL133" s="11">
        <f>'Core Indicators'!IH133</f>
        <v>2</v>
      </c>
      <c r="AM133" s="11">
        <f>'Core Indicators'!IP133</f>
        <v>2</v>
      </c>
      <c r="AN133" s="11">
        <f t="shared" si="74"/>
        <v>2</v>
      </c>
    </row>
    <row r="134" spans="1:40" x14ac:dyDescent="0.35">
      <c r="A134" s="236" t="str">
        <f>Lists!C:C</f>
        <v>RUS002</v>
      </c>
      <c r="B134" s="190">
        <f t="shared" si="60"/>
        <v>2.2000000000000002</v>
      </c>
      <c r="C134" s="191">
        <f t="shared" si="61"/>
        <v>0</v>
      </c>
      <c r="D134" s="237">
        <f t="shared" si="62"/>
        <v>2.7</v>
      </c>
      <c r="E134" s="236">
        <f>'Core Indicators'!R134</f>
        <v>2</v>
      </c>
      <c r="F134" s="236">
        <f>'Core Indicators'!Z134</f>
        <v>3</v>
      </c>
      <c r="G134" s="191">
        <f t="shared" si="63"/>
        <v>2.5</v>
      </c>
      <c r="H134" s="236">
        <f>'Core Indicators'!AH134</f>
        <v>3</v>
      </c>
      <c r="I134" s="236">
        <f>'Core Indicators'!AP134</f>
        <v>2</v>
      </c>
      <c r="J134" s="236">
        <f>'Core Indicators'!BN134</f>
        <v>3</v>
      </c>
      <c r="K134" s="236">
        <f t="shared" si="64"/>
        <v>2.5</v>
      </c>
      <c r="L134" s="190">
        <f t="shared" si="65"/>
        <v>2.8</v>
      </c>
      <c r="M134" s="237">
        <f t="shared" si="66"/>
        <v>2.2000000000000002</v>
      </c>
      <c r="N134" s="238">
        <f>'Core Indicators'!DJ134</f>
        <v>2</v>
      </c>
      <c r="O134" s="238">
        <f>'Core Indicators'!DR134</f>
        <v>2</v>
      </c>
      <c r="P134" s="238">
        <f>'Core Indicators'!DZ134</f>
        <v>3</v>
      </c>
      <c r="Q134" s="238">
        <f>'Core Indicators'!EH134</f>
        <v>2</v>
      </c>
      <c r="R134" s="238">
        <f>'Core Indicators'!EP134</f>
        <v>2</v>
      </c>
      <c r="S134" s="191">
        <f t="shared" si="67"/>
        <v>1.7</v>
      </c>
      <c r="T134" s="191">
        <f t="shared" si="68"/>
        <v>1.3333333333333333</v>
      </c>
      <c r="U134" s="236">
        <v>1</v>
      </c>
      <c r="V134" s="236">
        <v>1</v>
      </c>
      <c r="W134" s="236">
        <f>'Core Indicators'!EX134</f>
        <v>3</v>
      </c>
      <c r="X134" s="191">
        <f t="shared" si="69"/>
        <v>2</v>
      </c>
      <c r="Y134" s="236">
        <v>1</v>
      </c>
      <c r="Z134" s="191">
        <f t="shared" si="70"/>
        <v>2</v>
      </c>
      <c r="AA134" s="236">
        <f>'Core Indicators'!FF134</f>
        <v>2</v>
      </c>
      <c r="AB134" s="236">
        <f t="shared" si="71"/>
        <v>2</v>
      </c>
      <c r="AC134" s="11">
        <f>'Core Indicators'!GD134</f>
        <v>2</v>
      </c>
      <c r="AD134" s="11">
        <f>'Core Indicators'!GL134</f>
        <v>2</v>
      </c>
      <c r="AE134" s="11">
        <f>'Core Indicators'!GT134</f>
        <v>2</v>
      </c>
      <c r="AF134" s="11">
        <f>'Core Indicators'!HB134</f>
        <v>2</v>
      </c>
      <c r="AG134" s="11">
        <f t="shared" si="72"/>
        <v>2</v>
      </c>
      <c r="AH134" s="11">
        <f>'Core Indicators'!HJ134</f>
        <v>2</v>
      </c>
      <c r="AI134" s="11">
        <f>'Core Indicators'!HR134</f>
        <v>2</v>
      </c>
      <c r="AJ134" s="11">
        <f t="shared" si="73"/>
        <v>2</v>
      </c>
      <c r="AK134" s="11">
        <f>'Core Indicators'!HZ134</f>
        <v>2</v>
      </c>
      <c r="AL134" s="11">
        <f>'Core Indicators'!IH134</f>
        <v>2</v>
      </c>
      <c r="AM134" s="11">
        <f>'Core Indicators'!IP134</f>
        <v>2</v>
      </c>
      <c r="AN134" s="11">
        <f t="shared" si="74"/>
        <v>2</v>
      </c>
    </row>
    <row r="135" spans="1:40" x14ac:dyDescent="0.35">
      <c r="A135" s="236" t="str">
        <f>Lists!C:C</f>
        <v>RWA002</v>
      </c>
      <c r="B135" s="190">
        <f t="shared" si="60"/>
        <v>2.1</v>
      </c>
      <c r="C135" s="191">
        <f t="shared" si="61"/>
        <v>2</v>
      </c>
      <c r="D135" s="237">
        <f t="shared" si="62"/>
        <v>2.4</v>
      </c>
      <c r="E135" s="236">
        <f>'Core Indicators'!R135</f>
        <v>3</v>
      </c>
      <c r="F135" s="236">
        <f>'Core Indicators'!Z135</f>
        <v>3</v>
      </c>
      <c r="G135" s="191">
        <f t="shared" si="63"/>
        <v>3</v>
      </c>
      <c r="H135" s="236">
        <f>'Core Indicators'!AH135</f>
        <v>2</v>
      </c>
      <c r="I135" s="236">
        <f>'Core Indicators'!AP135</f>
        <v>2</v>
      </c>
      <c r="J135" s="236" t="str">
        <f>'Core Indicators'!BN135</f>
        <v>x</v>
      </c>
      <c r="K135" s="236">
        <f t="shared" si="64"/>
        <v>2</v>
      </c>
      <c r="L135" s="190">
        <f t="shared" si="65"/>
        <v>2</v>
      </c>
      <c r="M135" s="237">
        <f t="shared" si="66"/>
        <v>2.4</v>
      </c>
      <c r="N135" s="238">
        <f>'Core Indicators'!DJ135</f>
        <v>2</v>
      </c>
      <c r="O135" s="238">
        <f>'Core Indicators'!DR135</f>
        <v>2</v>
      </c>
      <c r="P135" s="238">
        <f>'Core Indicators'!DZ135</f>
        <v>2</v>
      </c>
      <c r="Q135" s="238">
        <f>'Core Indicators'!EH135</f>
        <v>3</v>
      </c>
      <c r="R135" s="238">
        <f>'Core Indicators'!EP135</f>
        <v>3</v>
      </c>
      <c r="S135" s="191">
        <f t="shared" si="67"/>
        <v>1.5</v>
      </c>
      <c r="T135" s="191">
        <f t="shared" si="68"/>
        <v>1</v>
      </c>
      <c r="U135" s="236">
        <v>1</v>
      </c>
      <c r="V135" s="236">
        <v>1</v>
      </c>
      <c r="W135" s="236" t="str">
        <f>'Core Indicators'!EX135</f>
        <v>x</v>
      </c>
      <c r="X135" s="191">
        <f t="shared" si="69"/>
        <v>1</v>
      </c>
      <c r="Y135" s="236">
        <v>1</v>
      </c>
      <c r="Z135" s="191">
        <f t="shared" si="70"/>
        <v>2</v>
      </c>
      <c r="AA135" s="236">
        <f>'Core Indicators'!FF135</f>
        <v>2</v>
      </c>
      <c r="AB135" s="236">
        <f t="shared" si="71"/>
        <v>2</v>
      </c>
      <c r="AC135" s="11">
        <f>'Core Indicators'!GD135</f>
        <v>2</v>
      </c>
      <c r="AD135" s="11">
        <f>'Core Indicators'!GL135</f>
        <v>2</v>
      </c>
      <c r="AE135" s="11">
        <f>'Core Indicators'!GT135</f>
        <v>2</v>
      </c>
      <c r="AF135" s="11">
        <f>'Core Indicators'!HB135</f>
        <v>2</v>
      </c>
      <c r="AG135" s="11">
        <f t="shared" si="72"/>
        <v>2</v>
      </c>
      <c r="AH135" s="11">
        <f>'Core Indicators'!HJ135</f>
        <v>2</v>
      </c>
      <c r="AI135" s="11">
        <f>'Core Indicators'!HR135</f>
        <v>2</v>
      </c>
      <c r="AJ135" s="11">
        <f t="shared" si="73"/>
        <v>2</v>
      </c>
      <c r="AK135" s="11">
        <f>'Core Indicators'!HZ135</f>
        <v>2</v>
      </c>
      <c r="AL135" s="11">
        <f>'Core Indicators'!IH135</f>
        <v>2</v>
      </c>
      <c r="AM135" s="11">
        <f>'Core Indicators'!IP135</f>
        <v>2</v>
      </c>
      <c r="AN135" s="11">
        <f t="shared" si="74"/>
        <v>2</v>
      </c>
    </row>
    <row r="136" spans="1:40" x14ac:dyDescent="0.35">
      <c r="A136" s="236" t="str">
        <f>Lists!C:C</f>
        <v>SDN001</v>
      </c>
      <c r="B136" s="190">
        <f t="shared" si="60"/>
        <v>2.2000000000000002</v>
      </c>
      <c r="C136" s="191">
        <f t="shared" si="61"/>
        <v>0</v>
      </c>
      <c r="D136" s="237">
        <f t="shared" si="62"/>
        <v>2</v>
      </c>
      <c r="E136" s="236">
        <f>'Core Indicators'!R136</f>
        <v>2</v>
      </c>
      <c r="F136" s="236">
        <f>'Core Indicators'!Z136</f>
        <v>2</v>
      </c>
      <c r="G136" s="191">
        <f t="shared" si="63"/>
        <v>2</v>
      </c>
      <c r="H136" s="236">
        <f>'Core Indicators'!AH136</f>
        <v>2</v>
      </c>
      <c r="I136" s="236">
        <f>'Core Indicators'!AP136</f>
        <v>2</v>
      </c>
      <c r="J136" s="236">
        <f>'Core Indicators'!BN136</f>
        <v>2</v>
      </c>
      <c r="K136" s="236">
        <f t="shared" si="64"/>
        <v>2</v>
      </c>
      <c r="L136" s="190">
        <f t="shared" si="65"/>
        <v>2</v>
      </c>
      <c r="M136" s="237">
        <f t="shared" si="66"/>
        <v>2.6</v>
      </c>
      <c r="N136" s="238">
        <f>'Core Indicators'!DJ136</f>
        <v>2</v>
      </c>
      <c r="O136" s="238">
        <f>'Core Indicators'!DR136</f>
        <v>2</v>
      </c>
      <c r="P136" s="238">
        <f>'Core Indicators'!DZ136</f>
        <v>3</v>
      </c>
      <c r="Q136" s="238">
        <f>'Core Indicators'!EH136</f>
        <v>3</v>
      </c>
      <c r="R136" s="238">
        <f>'Core Indicators'!EP136</f>
        <v>3</v>
      </c>
      <c r="S136" s="191">
        <f t="shared" si="67"/>
        <v>1.6</v>
      </c>
      <c r="T136" s="191">
        <f t="shared" si="68"/>
        <v>1.1666666666666667</v>
      </c>
      <c r="U136" s="236">
        <v>1</v>
      </c>
      <c r="V136" s="236">
        <v>1</v>
      </c>
      <c r="W136" s="236">
        <f>'Core Indicators'!EX136</f>
        <v>2</v>
      </c>
      <c r="X136" s="191">
        <f t="shared" si="69"/>
        <v>1.5</v>
      </c>
      <c r="Y136" s="236">
        <v>1</v>
      </c>
      <c r="Z136" s="191">
        <f t="shared" si="70"/>
        <v>2</v>
      </c>
      <c r="AA136" s="236">
        <f>'Core Indicators'!FF136</f>
        <v>2</v>
      </c>
      <c r="AB136" s="236">
        <f t="shared" si="71"/>
        <v>2</v>
      </c>
      <c r="AC136" s="11">
        <f>'Core Indicators'!GD136</f>
        <v>2</v>
      </c>
      <c r="AD136" s="11">
        <f>'Core Indicators'!GL136</f>
        <v>2</v>
      </c>
      <c r="AE136" s="11">
        <f>'Core Indicators'!GT136</f>
        <v>2</v>
      </c>
      <c r="AF136" s="11">
        <f>'Core Indicators'!HB136</f>
        <v>2</v>
      </c>
      <c r="AG136" s="11">
        <f t="shared" si="72"/>
        <v>2</v>
      </c>
      <c r="AH136" s="11">
        <f>'Core Indicators'!HJ136</f>
        <v>2</v>
      </c>
      <c r="AI136" s="11">
        <f>'Core Indicators'!HR136</f>
        <v>2</v>
      </c>
      <c r="AJ136" s="11">
        <f t="shared" si="73"/>
        <v>2</v>
      </c>
      <c r="AK136" s="11">
        <f>'Core Indicators'!HZ136</f>
        <v>2</v>
      </c>
      <c r="AL136" s="11">
        <f>'Core Indicators'!IH136</f>
        <v>2</v>
      </c>
      <c r="AM136" s="11">
        <f>'Core Indicators'!IP136</f>
        <v>2</v>
      </c>
      <c r="AN136" s="11">
        <f t="shared" si="74"/>
        <v>2</v>
      </c>
    </row>
    <row r="137" spans="1:40" x14ac:dyDescent="0.35">
      <c r="A137" s="236" t="str">
        <f>Lists!C:C</f>
        <v>SDN005</v>
      </c>
      <c r="B137" s="190">
        <f t="shared" si="60"/>
        <v>1.6</v>
      </c>
      <c r="C137" s="191">
        <f t="shared" si="61"/>
        <v>0</v>
      </c>
      <c r="D137" s="237">
        <f t="shared" si="62"/>
        <v>2</v>
      </c>
      <c r="E137" s="236">
        <f>'Core Indicators'!R137</f>
        <v>2</v>
      </c>
      <c r="F137" s="236">
        <f>'Core Indicators'!Z137</f>
        <v>2</v>
      </c>
      <c r="G137" s="191">
        <f t="shared" si="63"/>
        <v>2</v>
      </c>
      <c r="H137" s="236">
        <f>'Core Indicators'!AH137</f>
        <v>2</v>
      </c>
      <c r="I137" s="236">
        <f>'Core Indicators'!AP137</f>
        <v>2</v>
      </c>
      <c r="J137" s="236">
        <f>'Core Indicators'!BN137</f>
        <v>2</v>
      </c>
      <c r="K137" s="236">
        <f t="shared" si="64"/>
        <v>2</v>
      </c>
      <c r="L137" s="190">
        <f t="shared" si="65"/>
        <v>2</v>
      </c>
      <c r="M137" s="237">
        <f t="shared" si="66"/>
        <v>1.4</v>
      </c>
      <c r="N137" s="238">
        <f>'Core Indicators'!DJ137</f>
        <v>2</v>
      </c>
      <c r="O137" s="238">
        <f>'Core Indicators'!DR137</f>
        <v>2</v>
      </c>
      <c r="P137" s="238">
        <f>'Core Indicators'!DZ137</f>
        <v>1</v>
      </c>
      <c r="Q137" s="238">
        <f>'Core Indicators'!EH137</f>
        <v>1</v>
      </c>
      <c r="R137" s="238">
        <f>'Core Indicators'!EP137</f>
        <v>1</v>
      </c>
      <c r="S137" s="191">
        <f t="shared" si="67"/>
        <v>1.6</v>
      </c>
      <c r="T137" s="191">
        <f t="shared" si="68"/>
        <v>1.1666666666666667</v>
      </c>
      <c r="U137" s="236">
        <v>1</v>
      </c>
      <c r="V137" s="236">
        <v>1</v>
      </c>
      <c r="W137" s="236">
        <f>'Core Indicators'!EX137</f>
        <v>2</v>
      </c>
      <c r="X137" s="191">
        <f t="shared" si="69"/>
        <v>1.5</v>
      </c>
      <c r="Y137" s="236">
        <v>1</v>
      </c>
      <c r="Z137" s="191">
        <f t="shared" si="70"/>
        <v>2</v>
      </c>
      <c r="AA137" s="236">
        <f>'Core Indicators'!FF137</f>
        <v>2</v>
      </c>
      <c r="AB137" s="236">
        <f t="shared" si="71"/>
        <v>2</v>
      </c>
      <c r="AC137" s="11">
        <f>'Core Indicators'!GD137</f>
        <v>2</v>
      </c>
      <c r="AD137" s="11">
        <f>'Core Indicators'!GL137</f>
        <v>2</v>
      </c>
      <c r="AE137" s="11">
        <f>'Core Indicators'!GT137</f>
        <v>2</v>
      </c>
      <c r="AF137" s="11">
        <f>'Core Indicators'!HB137</f>
        <v>2</v>
      </c>
      <c r="AG137" s="11">
        <f t="shared" si="72"/>
        <v>2</v>
      </c>
      <c r="AH137" s="11">
        <f>'Core Indicators'!HJ137</f>
        <v>2</v>
      </c>
      <c r="AI137" s="11">
        <f>'Core Indicators'!HR137</f>
        <v>2</v>
      </c>
      <c r="AJ137" s="11">
        <f t="shared" si="73"/>
        <v>2</v>
      </c>
      <c r="AK137" s="11">
        <f>'Core Indicators'!HZ137</f>
        <v>2</v>
      </c>
      <c r="AL137" s="11">
        <f>'Core Indicators'!IH137</f>
        <v>2</v>
      </c>
      <c r="AM137" s="11">
        <f>'Core Indicators'!IP137</f>
        <v>2</v>
      </c>
      <c r="AN137" s="11">
        <f t="shared" si="74"/>
        <v>2</v>
      </c>
    </row>
    <row r="138" spans="1:40" x14ac:dyDescent="0.35">
      <c r="A138" s="236" t="str">
        <f>Lists!C:C</f>
        <v>SEN002</v>
      </c>
      <c r="B138" s="190">
        <f t="shared" si="60"/>
        <v>1.2</v>
      </c>
      <c r="C138" s="191">
        <f t="shared" si="61"/>
        <v>0</v>
      </c>
      <c r="D138" s="237">
        <f t="shared" si="62"/>
        <v>1.5</v>
      </c>
      <c r="E138" s="236">
        <f>'Core Indicators'!R138</f>
        <v>1</v>
      </c>
      <c r="F138" s="236">
        <f>'Core Indicators'!Z138</f>
        <v>2</v>
      </c>
      <c r="G138" s="191">
        <f t="shared" si="63"/>
        <v>1.5</v>
      </c>
      <c r="H138" s="236">
        <f>'Core Indicators'!AH138</f>
        <v>2</v>
      </c>
      <c r="I138" s="236">
        <f>'Core Indicators'!AP138</f>
        <v>1</v>
      </c>
      <c r="J138" s="236">
        <f>'Core Indicators'!BN138</f>
        <v>1</v>
      </c>
      <c r="K138" s="236">
        <f t="shared" si="64"/>
        <v>1</v>
      </c>
      <c r="L138" s="190">
        <f t="shared" si="65"/>
        <v>1.5</v>
      </c>
      <c r="M138" s="237">
        <f t="shared" si="66"/>
        <v>1</v>
      </c>
      <c r="N138" s="238">
        <f>'Core Indicators'!DJ138</f>
        <v>1</v>
      </c>
      <c r="O138" s="238">
        <f>'Core Indicators'!DR138</f>
        <v>1</v>
      </c>
      <c r="P138" s="238">
        <f>'Core Indicators'!DZ138</f>
        <v>1</v>
      </c>
      <c r="Q138" s="238">
        <f>'Core Indicators'!EH138</f>
        <v>1</v>
      </c>
      <c r="R138" s="238">
        <f>'Core Indicators'!EP138</f>
        <v>1</v>
      </c>
      <c r="S138" s="191">
        <f t="shared" si="67"/>
        <v>1.3</v>
      </c>
      <c r="T138" s="191">
        <f t="shared" si="68"/>
        <v>1</v>
      </c>
      <c r="U138" s="236">
        <v>1</v>
      </c>
      <c r="V138" s="236">
        <v>1</v>
      </c>
      <c r="W138" s="236">
        <f>'Core Indicators'!EX138</f>
        <v>1</v>
      </c>
      <c r="X138" s="191">
        <f t="shared" si="69"/>
        <v>1</v>
      </c>
      <c r="Y138" s="236">
        <v>1</v>
      </c>
      <c r="Z138" s="191">
        <f t="shared" si="70"/>
        <v>1.5</v>
      </c>
      <c r="AA138" s="236">
        <f>'Core Indicators'!FF138</f>
        <v>1</v>
      </c>
      <c r="AB138" s="236">
        <f t="shared" si="71"/>
        <v>2</v>
      </c>
      <c r="AC138" s="11">
        <f>'Core Indicators'!GD138</f>
        <v>2</v>
      </c>
      <c r="AD138" s="11">
        <f>'Core Indicators'!GL138</f>
        <v>2</v>
      </c>
      <c r="AE138" s="11">
        <f>'Core Indicators'!GT138</f>
        <v>2</v>
      </c>
      <c r="AF138" s="11">
        <f>'Core Indicators'!HB138</f>
        <v>2</v>
      </c>
      <c r="AG138" s="11">
        <f t="shared" si="72"/>
        <v>2</v>
      </c>
      <c r="AH138" s="11">
        <f>'Core Indicators'!HJ138</f>
        <v>2</v>
      </c>
      <c r="AI138" s="11">
        <f>'Core Indicators'!HR138</f>
        <v>2</v>
      </c>
      <c r="AJ138" s="11">
        <f t="shared" si="73"/>
        <v>2</v>
      </c>
      <c r="AK138" s="11">
        <f>'Core Indicators'!HZ138</f>
        <v>2</v>
      </c>
      <c r="AL138" s="11">
        <f>'Core Indicators'!IH138</f>
        <v>2</v>
      </c>
      <c r="AM138" s="11">
        <f>'Core Indicators'!IP138</f>
        <v>2</v>
      </c>
      <c r="AN138" s="11">
        <f t="shared" si="74"/>
        <v>2</v>
      </c>
    </row>
    <row r="139" spans="1:40" x14ac:dyDescent="0.35">
      <c r="A139" s="236" t="str">
        <f>Lists!C:C</f>
        <v>SLV001</v>
      </c>
      <c r="B139" s="190">
        <f t="shared" si="60"/>
        <v>2</v>
      </c>
      <c r="C139" s="191">
        <f t="shared" si="61"/>
        <v>0</v>
      </c>
      <c r="D139" s="237">
        <f t="shared" si="62"/>
        <v>2.2999999999999998</v>
      </c>
      <c r="E139" s="236">
        <f>'Core Indicators'!R139</f>
        <v>2</v>
      </c>
      <c r="F139" s="236">
        <f>'Core Indicators'!Z139</f>
        <v>2</v>
      </c>
      <c r="G139" s="191">
        <f t="shared" si="63"/>
        <v>2</v>
      </c>
      <c r="H139" s="236">
        <f>'Core Indicators'!AH139</f>
        <v>2</v>
      </c>
      <c r="I139" s="236">
        <f>'Core Indicators'!AP139</f>
        <v>3</v>
      </c>
      <c r="J139" s="236">
        <f>'Core Indicators'!BN139</f>
        <v>3</v>
      </c>
      <c r="K139" s="236">
        <f t="shared" si="64"/>
        <v>3</v>
      </c>
      <c r="L139" s="190">
        <f t="shared" si="65"/>
        <v>2.5</v>
      </c>
      <c r="M139" s="237">
        <f t="shared" si="66"/>
        <v>2</v>
      </c>
      <c r="N139" s="238">
        <f>'Core Indicators'!DJ139</f>
        <v>2</v>
      </c>
      <c r="O139" s="238">
        <f>'Core Indicators'!DR139</f>
        <v>2</v>
      </c>
      <c r="P139" s="238">
        <f>'Core Indicators'!DZ139</f>
        <v>2</v>
      </c>
      <c r="Q139" s="238">
        <f>'Core Indicators'!EH139</f>
        <v>2</v>
      </c>
      <c r="R139" s="238">
        <f>'Core Indicators'!EP139</f>
        <v>2</v>
      </c>
      <c r="S139" s="191">
        <f t="shared" si="67"/>
        <v>1.7</v>
      </c>
      <c r="T139" s="191">
        <f t="shared" si="68"/>
        <v>1.3333333333333333</v>
      </c>
      <c r="U139" s="236">
        <v>1</v>
      </c>
      <c r="V139" s="236">
        <v>1</v>
      </c>
      <c r="W139" s="236">
        <f>'Core Indicators'!EX139</f>
        <v>3</v>
      </c>
      <c r="X139" s="191">
        <f t="shared" si="69"/>
        <v>2</v>
      </c>
      <c r="Y139" s="236">
        <v>1</v>
      </c>
      <c r="Z139" s="191">
        <f t="shared" si="70"/>
        <v>2</v>
      </c>
      <c r="AA139" s="236">
        <f>'Core Indicators'!FF139</f>
        <v>2</v>
      </c>
      <c r="AB139" s="236">
        <f t="shared" si="71"/>
        <v>2</v>
      </c>
      <c r="AC139" s="11">
        <f>'Core Indicators'!GD139</f>
        <v>2</v>
      </c>
      <c r="AD139" s="11">
        <f>'Core Indicators'!GL139</f>
        <v>2</v>
      </c>
      <c r="AE139" s="11">
        <f>'Core Indicators'!GT139</f>
        <v>2</v>
      </c>
      <c r="AF139" s="11">
        <f>'Core Indicators'!HB139</f>
        <v>2</v>
      </c>
      <c r="AG139" s="11">
        <f t="shared" si="72"/>
        <v>2</v>
      </c>
      <c r="AH139" s="11">
        <f>'Core Indicators'!HJ139</f>
        <v>2</v>
      </c>
      <c r="AI139" s="11">
        <f>'Core Indicators'!HR139</f>
        <v>2</v>
      </c>
      <c r="AJ139" s="11">
        <f t="shared" si="73"/>
        <v>2</v>
      </c>
      <c r="AK139" s="11">
        <f>'Core Indicators'!HZ139</f>
        <v>2</v>
      </c>
      <c r="AL139" s="11">
        <f>'Core Indicators'!IH139</f>
        <v>2</v>
      </c>
      <c r="AM139" s="11">
        <f>'Core Indicators'!IP139</f>
        <v>2</v>
      </c>
      <c r="AN139" s="11">
        <f t="shared" si="74"/>
        <v>2</v>
      </c>
    </row>
    <row r="140" spans="1:40" x14ac:dyDescent="0.35">
      <c r="A140" s="236" t="str">
        <f>Lists!C:C</f>
        <v>SOM001</v>
      </c>
      <c r="B140" s="190">
        <f t="shared" si="60"/>
        <v>1.8</v>
      </c>
      <c r="C140" s="191">
        <f t="shared" si="61"/>
        <v>0</v>
      </c>
      <c r="D140" s="237">
        <f t="shared" si="62"/>
        <v>2</v>
      </c>
      <c r="E140" s="236">
        <f>'Core Indicators'!R140</f>
        <v>1</v>
      </c>
      <c r="F140" s="236">
        <f>'Core Indicators'!Z140</f>
        <v>2</v>
      </c>
      <c r="G140" s="191">
        <f t="shared" si="63"/>
        <v>1.5</v>
      </c>
      <c r="H140" s="236">
        <f>'Core Indicators'!AH140</f>
        <v>2</v>
      </c>
      <c r="I140" s="236">
        <f>'Core Indicators'!AP140</f>
        <v>3</v>
      </c>
      <c r="J140" s="236">
        <f>'Core Indicators'!BN140</f>
        <v>2</v>
      </c>
      <c r="K140" s="236">
        <f t="shared" si="64"/>
        <v>2.5</v>
      </c>
      <c r="L140" s="190">
        <f t="shared" si="65"/>
        <v>2.2999999999999998</v>
      </c>
      <c r="M140" s="237">
        <f t="shared" si="66"/>
        <v>2</v>
      </c>
      <c r="N140" s="238">
        <f>'Core Indicators'!DJ140</f>
        <v>2</v>
      </c>
      <c r="O140" s="238">
        <f>'Core Indicators'!DR140</f>
        <v>2</v>
      </c>
      <c r="P140" s="238">
        <f>'Core Indicators'!DZ140</f>
        <v>2</v>
      </c>
      <c r="Q140" s="238">
        <f>'Core Indicators'!EH140</f>
        <v>2</v>
      </c>
      <c r="R140" s="238">
        <f>'Core Indicators'!EP140</f>
        <v>2</v>
      </c>
      <c r="S140" s="191">
        <f t="shared" si="67"/>
        <v>1.3</v>
      </c>
      <c r="T140" s="191">
        <f t="shared" si="68"/>
        <v>1.1666666666666667</v>
      </c>
      <c r="U140" s="236">
        <v>1</v>
      </c>
      <c r="V140" s="236">
        <v>1</v>
      </c>
      <c r="W140" s="236">
        <f>'Core Indicators'!EX140</f>
        <v>2</v>
      </c>
      <c r="X140" s="191">
        <f t="shared" si="69"/>
        <v>1.5</v>
      </c>
      <c r="Y140" s="236">
        <v>1</v>
      </c>
      <c r="Z140" s="191">
        <f t="shared" si="70"/>
        <v>1.5</v>
      </c>
      <c r="AA140" s="236">
        <f>'Core Indicators'!FF140</f>
        <v>1</v>
      </c>
      <c r="AB140" s="236">
        <f t="shared" si="71"/>
        <v>2</v>
      </c>
      <c r="AC140" s="11">
        <f>'Core Indicators'!GD140</f>
        <v>2</v>
      </c>
      <c r="AD140" s="11">
        <f>'Core Indicators'!GL140</f>
        <v>2</v>
      </c>
      <c r="AE140" s="11">
        <f>'Core Indicators'!GT140</f>
        <v>2</v>
      </c>
      <c r="AF140" s="11">
        <f>'Core Indicators'!HB140</f>
        <v>2</v>
      </c>
      <c r="AG140" s="11">
        <f t="shared" si="72"/>
        <v>2</v>
      </c>
      <c r="AH140" s="11">
        <f>'Core Indicators'!HJ140</f>
        <v>2</v>
      </c>
      <c r="AI140" s="11">
        <f>'Core Indicators'!HR140</f>
        <v>2</v>
      </c>
      <c r="AJ140" s="11">
        <f t="shared" si="73"/>
        <v>2</v>
      </c>
      <c r="AK140" s="11">
        <f>'Core Indicators'!HZ140</f>
        <v>2</v>
      </c>
      <c r="AL140" s="11">
        <f>'Core Indicators'!IH140</f>
        <v>2</v>
      </c>
      <c r="AM140" s="11">
        <f>'Core Indicators'!IP140</f>
        <v>2</v>
      </c>
      <c r="AN140" s="11">
        <f t="shared" si="74"/>
        <v>2</v>
      </c>
    </row>
    <row r="141" spans="1:40" x14ac:dyDescent="0.35">
      <c r="A141" s="236" t="str">
        <f>Lists!C:C</f>
        <v>SOM002</v>
      </c>
      <c r="B141" s="190">
        <f t="shared" si="60"/>
        <v>2</v>
      </c>
      <c r="C141" s="191">
        <f t="shared" si="61"/>
        <v>0</v>
      </c>
      <c r="D141" s="237">
        <f t="shared" si="62"/>
        <v>2.4</v>
      </c>
      <c r="E141" s="236">
        <f>'Core Indicators'!R141</f>
        <v>2</v>
      </c>
      <c r="F141" s="236">
        <f>'Core Indicators'!Z141</f>
        <v>3</v>
      </c>
      <c r="G141" s="191">
        <f t="shared" si="63"/>
        <v>2.5</v>
      </c>
      <c r="H141" s="236">
        <f>'Core Indicators'!AH141</f>
        <v>2</v>
      </c>
      <c r="I141" s="236">
        <f>'Core Indicators'!AP141</f>
        <v>2</v>
      </c>
      <c r="J141" s="236">
        <f>'Core Indicators'!BN141</f>
        <v>3</v>
      </c>
      <c r="K141" s="236">
        <f t="shared" si="64"/>
        <v>2.5</v>
      </c>
      <c r="L141" s="190">
        <f t="shared" si="65"/>
        <v>2.2999999999999998</v>
      </c>
      <c r="M141" s="237">
        <f t="shared" si="66"/>
        <v>2</v>
      </c>
      <c r="N141" s="238">
        <f>'Core Indicators'!DJ141</f>
        <v>2</v>
      </c>
      <c r="O141" s="238">
        <f>'Core Indicators'!DR141</f>
        <v>2</v>
      </c>
      <c r="P141" s="238">
        <f>'Core Indicators'!DZ141</f>
        <v>2</v>
      </c>
      <c r="Q141" s="238">
        <f>'Core Indicators'!EH141</f>
        <v>2</v>
      </c>
      <c r="R141" s="238">
        <f>'Core Indicators'!EP141</f>
        <v>2</v>
      </c>
      <c r="S141" s="191">
        <f t="shared" si="67"/>
        <v>1.6</v>
      </c>
      <c r="T141" s="191">
        <f t="shared" si="68"/>
        <v>1.1666666666666667</v>
      </c>
      <c r="U141" s="236">
        <v>1</v>
      </c>
      <c r="V141" s="236">
        <v>1</v>
      </c>
      <c r="W141" s="236">
        <f>'Core Indicators'!EX141</f>
        <v>2</v>
      </c>
      <c r="X141" s="191">
        <f t="shared" si="69"/>
        <v>1.5</v>
      </c>
      <c r="Y141" s="236">
        <v>1</v>
      </c>
      <c r="Z141" s="191">
        <f t="shared" si="70"/>
        <v>2</v>
      </c>
      <c r="AA141" s="236">
        <f>'Core Indicators'!FF141</f>
        <v>2</v>
      </c>
      <c r="AB141" s="236">
        <f t="shared" si="71"/>
        <v>2</v>
      </c>
      <c r="AC141" s="11">
        <f>'Core Indicators'!GD141</f>
        <v>2</v>
      </c>
      <c r="AD141" s="11">
        <f>'Core Indicators'!GL141</f>
        <v>2</v>
      </c>
      <c r="AE141" s="11">
        <f>'Core Indicators'!GT141</f>
        <v>2</v>
      </c>
      <c r="AF141" s="11">
        <f>'Core Indicators'!HB141</f>
        <v>2</v>
      </c>
      <c r="AG141" s="11">
        <f t="shared" si="72"/>
        <v>2</v>
      </c>
      <c r="AH141" s="11">
        <f>'Core Indicators'!HJ141</f>
        <v>2</v>
      </c>
      <c r="AI141" s="11">
        <f>'Core Indicators'!HR141</f>
        <v>2</v>
      </c>
      <c r="AJ141" s="11">
        <f t="shared" si="73"/>
        <v>2</v>
      </c>
      <c r="AK141" s="11">
        <f>'Core Indicators'!HZ141</f>
        <v>2</v>
      </c>
      <c r="AL141" s="11">
        <f>'Core Indicators'!IH141</f>
        <v>2</v>
      </c>
      <c r="AM141" s="11">
        <f>'Core Indicators'!IP141</f>
        <v>2</v>
      </c>
      <c r="AN141" s="11">
        <f t="shared" si="74"/>
        <v>2</v>
      </c>
    </row>
    <row r="142" spans="1:40" x14ac:dyDescent="0.35">
      <c r="A142" s="236" t="str">
        <f>Lists!C:C</f>
        <v>SSD001</v>
      </c>
      <c r="B142" s="190">
        <f t="shared" si="60"/>
        <v>2</v>
      </c>
      <c r="C142" s="191">
        <f t="shared" si="61"/>
        <v>0</v>
      </c>
      <c r="D142" s="237">
        <f t="shared" si="62"/>
        <v>2.5</v>
      </c>
      <c r="E142" s="236">
        <f>'Core Indicators'!R142</f>
        <v>3</v>
      </c>
      <c r="F142" s="236">
        <f>'Core Indicators'!Z142</f>
        <v>2</v>
      </c>
      <c r="G142" s="191">
        <f t="shared" si="63"/>
        <v>2.5</v>
      </c>
      <c r="H142" s="236">
        <f>'Core Indicators'!AH142</f>
        <v>2</v>
      </c>
      <c r="I142" s="236">
        <f>'Core Indicators'!AP142</f>
        <v>3</v>
      </c>
      <c r="J142" s="236">
        <f>'Core Indicators'!BN142</f>
        <v>3</v>
      </c>
      <c r="K142" s="236">
        <f t="shared" si="64"/>
        <v>3</v>
      </c>
      <c r="L142" s="190">
        <f t="shared" si="65"/>
        <v>2.5</v>
      </c>
      <c r="M142" s="237">
        <f t="shared" si="66"/>
        <v>2</v>
      </c>
      <c r="N142" s="238">
        <f>'Core Indicators'!DJ142</f>
        <v>2</v>
      </c>
      <c r="O142" s="238">
        <f>'Core Indicators'!DR142</f>
        <v>2</v>
      </c>
      <c r="P142" s="238">
        <f>'Core Indicators'!DZ142</f>
        <v>2</v>
      </c>
      <c r="Q142" s="238">
        <f>'Core Indicators'!EH142</f>
        <v>2</v>
      </c>
      <c r="R142" s="238">
        <f>'Core Indicators'!EP142</f>
        <v>2</v>
      </c>
      <c r="S142" s="191">
        <f t="shared" si="67"/>
        <v>1.7</v>
      </c>
      <c r="T142" s="191">
        <f t="shared" si="68"/>
        <v>1.3333333333333333</v>
      </c>
      <c r="U142" s="236">
        <v>1</v>
      </c>
      <c r="V142" s="236">
        <v>1</v>
      </c>
      <c r="W142" s="236">
        <f>'Core Indicators'!EX142</f>
        <v>3</v>
      </c>
      <c r="X142" s="191">
        <f t="shared" si="69"/>
        <v>2</v>
      </c>
      <c r="Y142" s="236">
        <v>1</v>
      </c>
      <c r="Z142" s="191">
        <f t="shared" si="70"/>
        <v>2</v>
      </c>
      <c r="AA142" s="236">
        <f>'Core Indicators'!FF142</f>
        <v>2</v>
      </c>
      <c r="AB142" s="236">
        <f t="shared" si="71"/>
        <v>2</v>
      </c>
      <c r="AC142" s="11">
        <f>'Core Indicators'!GD142</f>
        <v>2</v>
      </c>
      <c r="AD142" s="11">
        <f>'Core Indicators'!GL142</f>
        <v>2</v>
      </c>
      <c r="AE142" s="11">
        <f>'Core Indicators'!GT142</f>
        <v>2</v>
      </c>
      <c r="AF142" s="11">
        <f>'Core Indicators'!HB142</f>
        <v>2</v>
      </c>
      <c r="AG142" s="11">
        <f t="shared" si="72"/>
        <v>2</v>
      </c>
      <c r="AH142" s="11">
        <f>'Core Indicators'!HJ142</f>
        <v>2</v>
      </c>
      <c r="AI142" s="11">
        <f>'Core Indicators'!HR142</f>
        <v>2</v>
      </c>
      <c r="AJ142" s="11">
        <f t="shared" si="73"/>
        <v>2</v>
      </c>
      <c r="AK142" s="11">
        <f>'Core Indicators'!HZ142</f>
        <v>2</v>
      </c>
      <c r="AL142" s="11">
        <f>'Core Indicators'!IH142</f>
        <v>2</v>
      </c>
      <c r="AM142" s="11">
        <f>'Core Indicators'!IP142</f>
        <v>2</v>
      </c>
      <c r="AN142" s="11">
        <f t="shared" si="74"/>
        <v>2</v>
      </c>
    </row>
    <row r="143" spans="1:40" x14ac:dyDescent="0.35">
      <c r="A143" s="236" t="str">
        <f>Lists!C:C</f>
        <v>SVK002</v>
      </c>
      <c r="B143" s="190">
        <f t="shared" si="60"/>
        <v>1.8</v>
      </c>
      <c r="C143" s="191">
        <f t="shared" si="61"/>
        <v>0</v>
      </c>
      <c r="D143" s="237">
        <f t="shared" si="62"/>
        <v>2</v>
      </c>
      <c r="E143" s="236">
        <f>'Core Indicators'!R143</f>
        <v>2</v>
      </c>
      <c r="F143" s="236">
        <f>'Core Indicators'!Z143</f>
        <v>2</v>
      </c>
      <c r="G143" s="191">
        <f t="shared" si="63"/>
        <v>2</v>
      </c>
      <c r="H143" s="236">
        <f>'Core Indicators'!AH143</f>
        <v>2</v>
      </c>
      <c r="I143" s="236">
        <f>'Core Indicators'!AP143</f>
        <v>2</v>
      </c>
      <c r="J143" s="236">
        <f>'Core Indicators'!BN143</f>
        <v>2</v>
      </c>
      <c r="K143" s="236">
        <f t="shared" si="64"/>
        <v>2</v>
      </c>
      <c r="L143" s="190">
        <f t="shared" si="65"/>
        <v>2</v>
      </c>
      <c r="M143" s="237">
        <f t="shared" si="66"/>
        <v>2</v>
      </c>
      <c r="N143" s="238">
        <f>'Core Indicators'!DJ143</f>
        <v>2</v>
      </c>
      <c r="O143" s="238">
        <f>'Core Indicators'!DR143</f>
        <v>2</v>
      </c>
      <c r="P143" s="238">
        <f>'Core Indicators'!DZ143</f>
        <v>2</v>
      </c>
      <c r="Q143" s="238">
        <f>'Core Indicators'!EH143</f>
        <v>2</v>
      </c>
      <c r="R143" s="238">
        <f>'Core Indicators'!EP143</f>
        <v>2</v>
      </c>
      <c r="S143" s="191">
        <f t="shared" si="67"/>
        <v>1.3</v>
      </c>
      <c r="T143" s="191">
        <f t="shared" si="68"/>
        <v>1.1666666666666667</v>
      </c>
      <c r="U143" s="236">
        <v>1</v>
      </c>
      <c r="V143" s="236">
        <v>1</v>
      </c>
      <c r="W143" s="236">
        <f>'Core Indicators'!EX143</f>
        <v>2</v>
      </c>
      <c r="X143" s="191">
        <f t="shared" si="69"/>
        <v>1.5</v>
      </c>
      <c r="Y143" s="236">
        <v>1</v>
      </c>
      <c r="Z143" s="191">
        <f t="shared" si="70"/>
        <v>1.5</v>
      </c>
      <c r="AA143" s="236">
        <f>'Core Indicators'!FF143</f>
        <v>1</v>
      </c>
      <c r="AB143" s="236">
        <f t="shared" si="71"/>
        <v>2</v>
      </c>
      <c r="AC143" s="11">
        <f>'Core Indicators'!GD143</f>
        <v>2</v>
      </c>
      <c r="AD143" s="11">
        <f>'Core Indicators'!GL143</f>
        <v>2</v>
      </c>
      <c r="AE143" s="11">
        <f>'Core Indicators'!GT143</f>
        <v>2</v>
      </c>
      <c r="AF143" s="11">
        <f>'Core Indicators'!HB143</f>
        <v>2</v>
      </c>
      <c r="AG143" s="11">
        <f t="shared" si="72"/>
        <v>2</v>
      </c>
      <c r="AH143" s="11">
        <f>'Core Indicators'!HJ143</f>
        <v>2</v>
      </c>
      <c r="AI143" s="11">
        <f>'Core Indicators'!HR143</f>
        <v>2</v>
      </c>
      <c r="AJ143" s="11">
        <f t="shared" si="73"/>
        <v>2</v>
      </c>
      <c r="AK143" s="11">
        <f>'Core Indicators'!HZ143</f>
        <v>2</v>
      </c>
      <c r="AL143" s="11">
        <f>'Core Indicators'!IH143</f>
        <v>2</v>
      </c>
      <c r="AM143" s="11">
        <f>'Core Indicators'!IP143</f>
        <v>2</v>
      </c>
      <c r="AN143" s="11">
        <f t="shared" si="74"/>
        <v>2</v>
      </c>
    </row>
    <row r="144" spans="1:40" x14ac:dyDescent="0.35">
      <c r="A144" s="236" t="str">
        <f>Lists!C:C</f>
        <v>SWZ001</v>
      </c>
      <c r="B144" s="190">
        <f t="shared" si="60"/>
        <v>1.9</v>
      </c>
      <c r="C144" s="191">
        <f t="shared" si="61"/>
        <v>1</v>
      </c>
      <c r="D144" s="237">
        <f t="shared" si="62"/>
        <v>2</v>
      </c>
      <c r="E144" s="236">
        <f>'Core Indicators'!R144</f>
        <v>2</v>
      </c>
      <c r="F144" s="236">
        <f>'Core Indicators'!Z144</f>
        <v>2</v>
      </c>
      <c r="G144" s="191">
        <f t="shared" si="63"/>
        <v>2</v>
      </c>
      <c r="H144" s="236">
        <f>'Core Indicators'!AH144</f>
        <v>2</v>
      </c>
      <c r="I144" s="236" t="str">
        <f>'Core Indicators'!AP144</f>
        <v>x</v>
      </c>
      <c r="J144" s="236">
        <f>'Core Indicators'!BN144</f>
        <v>2</v>
      </c>
      <c r="K144" s="236">
        <f t="shared" si="64"/>
        <v>2</v>
      </c>
      <c r="L144" s="190">
        <f t="shared" si="65"/>
        <v>2</v>
      </c>
      <c r="M144" s="237">
        <f t="shared" si="66"/>
        <v>2</v>
      </c>
      <c r="N144" s="238">
        <f>'Core Indicators'!DJ144</f>
        <v>2</v>
      </c>
      <c r="O144" s="238">
        <f>'Core Indicators'!DR144</f>
        <v>2</v>
      </c>
      <c r="P144" s="238">
        <f>'Core Indicators'!DZ144</f>
        <v>2</v>
      </c>
      <c r="Q144" s="238">
        <f>'Core Indicators'!EH144</f>
        <v>2</v>
      </c>
      <c r="R144" s="238">
        <f>'Core Indicators'!EP144</f>
        <v>2</v>
      </c>
      <c r="S144" s="191">
        <f t="shared" si="67"/>
        <v>1.6</v>
      </c>
      <c r="T144" s="191">
        <f t="shared" si="68"/>
        <v>1.1666666666666667</v>
      </c>
      <c r="U144" s="236">
        <v>1</v>
      </c>
      <c r="V144" s="236">
        <v>1</v>
      </c>
      <c r="W144" s="236">
        <f>'Core Indicators'!EX144</f>
        <v>2</v>
      </c>
      <c r="X144" s="191">
        <f t="shared" si="69"/>
        <v>1.5</v>
      </c>
      <c r="Y144" s="236">
        <v>1</v>
      </c>
      <c r="Z144" s="191">
        <f t="shared" si="70"/>
        <v>2</v>
      </c>
      <c r="AA144" s="236">
        <f>'Core Indicators'!FF144</f>
        <v>2</v>
      </c>
      <c r="AB144" s="236">
        <f t="shared" si="71"/>
        <v>2</v>
      </c>
      <c r="AC144" s="11">
        <f>'Core Indicators'!GD144</f>
        <v>2</v>
      </c>
      <c r="AD144" s="11">
        <f>'Core Indicators'!GL144</f>
        <v>2</v>
      </c>
      <c r="AE144" s="11">
        <f>'Core Indicators'!GT144</f>
        <v>2</v>
      </c>
      <c r="AF144" s="11">
        <f>'Core Indicators'!HB144</f>
        <v>2</v>
      </c>
      <c r="AG144" s="11">
        <f t="shared" si="72"/>
        <v>2</v>
      </c>
      <c r="AH144" s="11">
        <f>'Core Indicators'!HJ144</f>
        <v>2</v>
      </c>
      <c r="AI144" s="11">
        <f>'Core Indicators'!HR144</f>
        <v>2</v>
      </c>
      <c r="AJ144" s="11">
        <f t="shared" si="73"/>
        <v>2</v>
      </c>
      <c r="AK144" s="11">
        <f>'Core Indicators'!HZ144</f>
        <v>2</v>
      </c>
      <c r="AL144" s="11">
        <f>'Core Indicators'!IH144</f>
        <v>2</v>
      </c>
      <c r="AM144" s="11">
        <f>'Core Indicators'!IP144</f>
        <v>2</v>
      </c>
      <c r="AN144" s="11">
        <f t="shared" si="74"/>
        <v>2</v>
      </c>
    </row>
    <row r="145" spans="1:40" x14ac:dyDescent="0.35">
      <c r="A145" s="236" t="str">
        <f>Lists!C:C</f>
        <v>SYR003</v>
      </c>
      <c r="B145" s="190">
        <f t="shared" si="60"/>
        <v>1.8</v>
      </c>
      <c r="C145" s="191">
        <f t="shared" si="61"/>
        <v>0</v>
      </c>
      <c r="D145" s="237">
        <f t="shared" si="62"/>
        <v>1.4</v>
      </c>
      <c r="E145" s="236">
        <f>'Core Indicators'!R145</f>
        <v>1</v>
      </c>
      <c r="F145" s="236">
        <f>'Core Indicators'!Z145</f>
        <v>1</v>
      </c>
      <c r="G145" s="191">
        <f t="shared" si="63"/>
        <v>1</v>
      </c>
      <c r="H145" s="236">
        <f>'Core Indicators'!AH145</f>
        <v>1</v>
      </c>
      <c r="I145" s="236">
        <f>'Core Indicators'!AP145</f>
        <v>1</v>
      </c>
      <c r="J145" s="236">
        <f>'Core Indicators'!BN145</f>
        <v>3</v>
      </c>
      <c r="K145" s="236">
        <f t="shared" si="64"/>
        <v>2.1</v>
      </c>
      <c r="L145" s="190">
        <f t="shared" si="65"/>
        <v>1.6</v>
      </c>
      <c r="M145" s="237">
        <f t="shared" si="66"/>
        <v>2.2000000000000002</v>
      </c>
      <c r="N145" s="238">
        <f>'Core Indicators'!DJ145</f>
        <v>1</v>
      </c>
      <c r="O145" s="238">
        <f>'Core Indicators'!DR145</f>
        <v>1</v>
      </c>
      <c r="P145" s="238">
        <f>'Core Indicators'!DZ145</f>
        <v>3</v>
      </c>
      <c r="Q145" s="238">
        <f>'Core Indicators'!EH145</f>
        <v>3</v>
      </c>
      <c r="R145" s="238">
        <f>'Core Indicators'!EP145</f>
        <v>3</v>
      </c>
      <c r="S145" s="191">
        <f t="shared" si="67"/>
        <v>1.4</v>
      </c>
      <c r="T145" s="191">
        <f t="shared" si="68"/>
        <v>1.3333333333333333</v>
      </c>
      <c r="U145" s="236">
        <v>1</v>
      </c>
      <c r="V145" s="236">
        <v>1</v>
      </c>
      <c r="W145" s="236">
        <f>'Core Indicators'!EX145</f>
        <v>3</v>
      </c>
      <c r="X145" s="191">
        <f t="shared" si="69"/>
        <v>2</v>
      </c>
      <c r="Y145" s="236">
        <v>1</v>
      </c>
      <c r="Z145" s="191">
        <f t="shared" si="70"/>
        <v>1.5</v>
      </c>
      <c r="AA145" s="236">
        <f>'Core Indicators'!FF145</f>
        <v>1</v>
      </c>
      <c r="AB145" s="236">
        <f t="shared" si="71"/>
        <v>2</v>
      </c>
      <c r="AC145" s="11">
        <f>'Core Indicators'!GD145</f>
        <v>2</v>
      </c>
      <c r="AD145" s="11">
        <f>'Core Indicators'!GL145</f>
        <v>2</v>
      </c>
      <c r="AE145" s="11">
        <f>'Core Indicators'!GT145</f>
        <v>2</v>
      </c>
      <c r="AF145" s="11">
        <f>'Core Indicators'!HB145</f>
        <v>2</v>
      </c>
      <c r="AG145" s="11">
        <f t="shared" si="72"/>
        <v>2</v>
      </c>
      <c r="AH145" s="11">
        <f>'Core Indicators'!HJ145</f>
        <v>2</v>
      </c>
      <c r="AI145" s="11">
        <f>'Core Indicators'!HR145</f>
        <v>2</v>
      </c>
      <c r="AJ145" s="11">
        <f t="shared" si="73"/>
        <v>2</v>
      </c>
      <c r="AK145" s="11">
        <f>'Core Indicators'!HZ145</f>
        <v>2</v>
      </c>
      <c r="AL145" s="11">
        <f>'Core Indicators'!IH145</f>
        <v>2</v>
      </c>
      <c r="AM145" s="11">
        <f>'Core Indicators'!IP145</f>
        <v>2</v>
      </c>
      <c r="AN145" s="11">
        <f t="shared" si="74"/>
        <v>2</v>
      </c>
    </row>
    <row r="146" spans="1:40" x14ac:dyDescent="0.35">
      <c r="A146" s="236" t="str">
        <f>Lists!C:C</f>
        <v>TCD001</v>
      </c>
      <c r="B146" s="190">
        <f t="shared" si="60"/>
        <v>1.8</v>
      </c>
      <c r="C146" s="191">
        <f t="shared" si="61"/>
        <v>0</v>
      </c>
      <c r="D146" s="237">
        <f t="shared" si="62"/>
        <v>1.9</v>
      </c>
      <c r="E146" s="236">
        <f>'Core Indicators'!R146</f>
        <v>3</v>
      </c>
      <c r="F146" s="236">
        <f>'Core Indicators'!Z146</f>
        <v>2</v>
      </c>
      <c r="G146" s="191">
        <f t="shared" si="63"/>
        <v>2.5</v>
      </c>
      <c r="H146" s="236">
        <f>'Core Indicators'!AH146</f>
        <v>2</v>
      </c>
      <c r="I146" s="236">
        <f>'Core Indicators'!AP146</f>
        <v>1</v>
      </c>
      <c r="J146" s="236">
        <f>'Core Indicators'!BN146</f>
        <v>1</v>
      </c>
      <c r="K146" s="236">
        <f t="shared" si="64"/>
        <v>1</v>
      </c>
      <c r="L146" s="190">
        <f t="shared" si="65"/>
        <v>1.5</v>
      </c>
      <c r="M146" s="237">
        <f t="shared" si="66"/>
        <v>2</v>
      </c>
      <c r="N146" s="238">
        <f>'Core Indicators'!DJ146</f>
        <v>2</v>
      </c>
      <c r="O146" s="238">
        <f>'Core Indicators'!DR146</f>
        <v>2</v>
      </c>
      <c r="P146" s="238">
        <f>'Core Indicators'!DZ146</f>
        <v>2</v>
      </c>
      <c r="Q146" s="238">
        <f>'Core Indicators'!EH146</f>
        <v>2</v>
      </c>
      <c r="R146" s="238">
        <f>'Core Indicators'!EP146</f>
        <v>2</v>
      </c>
      <c r="S146" s="191">
        <f t="shared" si="67"/>
        <v>1.3</v>
      </c>
      <c r="T146" s="191">
        <f t="shared" si="68"/>
        <v>1</v>
      </c>
      <c r="U146" s="236">
        <v>1</v>
      </c>
      <c r="V146" s="236">
        <v>1</v>
      </c>
      <c r="W146" s="236">
        <f>'Core Indicators'!EX146</f>
        <v>1</v>
      </c>
      <c r="X146" s="191">
        <f t="shared" si="69"/>
        <v>1</v>
      </c>
      <c r="Y146" s="236">
        <v>1</v>
      </c>
      <c r="Z146" s="191">
        <f t="shared" si="70"/>
        <v>1.5</v>
      </c>
      <c r="AA146" s="236">
        <f>'Core Indicators'!FF146</f>
        <v>1</v>
      </c>
      <c r="AB146" s="236">
        <f t="shared" si="71"/>
        <v>2</v>
      </c>
      <c r="AC146" s="11">
        <f>'Core Indicators'!GD146</f>
        <v>2</v>
      </c>
      <c r="AD146" s="11">
        <f>'Core Indicators'!GL146</f>
        <v>2</v>
      </c>
      <c r="AE146" s="11">
        <f>'Core Indicators'!GT146</f>
        <v>2</v>
      </c>
      <c r="AF146" s="11">
        <f>'Core Indicators'!HB146</f>
        <v>2</v>
      </c>
      <c r="AG146" s="11">
        <f t="shared" si="72"/>
        <v>2</v>
      </c>
      <c r="AH146" s="11">
        <f>'Core Indicators'!HJ146</f>
        <v>2</v>
      </c>
      <c r="AI146" s="11">
        <f>'Core Indicators'!HR146</f>
        <v>2</v>
      </c>
      <c r="AJ146" s="11">
        <f t="shared" si="73"/>
        <v>2</v>
      </c>
      <c r="AK146" s="11">
        <f>'Core Indicators'!HZ146</f>
        <v>2</v>
      </c>
      <c r="AL146" s="11">
        <f>'Core Indicators'!IH146</f>
        <v>2</v>
      </c>
      <c r="AM146" s="11">
        <f>'Core Indicators'!IP146</f>
        <v>2</v>
      </c>
      <c r="AN146" s="11">
        <f t="shared" si="74"/>
        <v>2</v>
      </c>
    </row>
    <row r="147" spans="1:40" x14ac:dyDescent="0.35">
      <c r="A147" s="236" t="str">
        <f>Lists!C:C</f>
        <v>TCD003</v>
      </c>
      <c r="B147" s="190">
        <f t="shared" si="60"/>
        <v>1.7</v>
      </c>
      <c r="C147" s="191">
        <f t="shared" si="61"/>
        <v>0</v>
      </c>
      <c r="D147" s="237">
        <f t="shared" si="62"/>
        <v>1.7</v>
      </c>
      <c r="E147" s="236">
        <f>'Core Indicators'!R147</f>
        <v>2</v>
      </c>
      <c r="F147" s="236">
        <f>'Core Indicators'!Z147</f>
        <v>2</v>
      </c>
      <c r="G147" s="191">
        <f t="shared" si="63"/>
        <v>2</v>
      </c>
      <c r="H147" s="236">
        <f>'Core Indicators'!AH147</f>
        <v>2</v>
      </c>
      <c r="I147" s="236">
        <f>'Core Indicators'!AP147</f>
        <v>1</v>
      </c>
      <c r="J147" s="236">
        <f>'Core Indicators'!BN147</f>
        <v>1</v>
      </c>
      <c r="K147" s="236">
        <f t="shared" si="64"/>
        <v>1</v>
      </c>
      <c r="L147" s="190">
        <f t="shared" si="65"/>
        <v>1.5</v>
      </c>
      <c r="M147" s="237">
        <f t="shared" si="66"/>
        <v>2</v>
      </c>
      <c r="N147" s="238">
        <f>'Core Indicators'!DJ147</f>
        <v>2</v>
      </c>
      <c r="O147" s="238">
        <f>'Core Indicators'!DR147</f>
        <v>2</v>
      </c>
      <c r="P147" s="238">
        <f>'Core Indicators'!DZ147</f>
        <v>2</v>
      </c>
      <c r="Q147" s="238">
        <f>'Core Indicators'!EH147</f>
        <v>2</v>
      </c>
      <c r="R147" s="238">
        <f>'Core Indicators'!EP147</f>
        <v>2</v>
      </c>
      <c r="S147" s="191">
        <f t="shared" si="67"/>
        <v>1.3</v>
      </c>
      <c r="T147" s="191">
        <f t="shared" si="68"/>
        <v>1</v>
      </c>
      <c r="U147" s="236">
        <v>1</v>
      </c>
      <c r="V147" s="236">
        <v>1</v>
      </c>
      <c r="W147" s="236">
        <f>'Core Indicators'!EX147</f>
        <v>1</v>
      </c>
      <c r="X147" s="191">
        <f t="shared" si="69"/>
        <v>1</v>
      </c>
      <c r="Y147" s="236">
        <v>1</v>
      </c>
      <c r="Z147" s="191">
        <f t="shared" si="70"/>
        <v>1.5</v>
      </c>
      <c r="AA147" s="236">
        <f>'Core Indicators'!FF147</f>
        <v>1</v>
      </c>
      <c r="AB147" s="236">
        <f t="shared" si="71"/>
        <v>2</v>
      </c>
      <c r="AC147" s="11">
        <f>'Core Indicators'!GD147</f>
        <v>2</v>
      </c>
      <c r="AD147" s="11">
        <f>'Core Indicators'!GL147</f>
        <v>2</v>
      </c>
      <c r="AE147" s="11">
        <f>'Core Indicators'!GT147</f>
        <v>2</v>
      </c>
      <c r="AF147" s="11">
        <f>'Core Indicators'!HB147</f>
        <v>2</v>
      </c>
      <c r="AG147" s="11">
        <f t="shared" si="72"/>
        <v>2</v>
      </c>
      <c r="AH147" s="11">
        <f>'Core Indicators'!HJ147</f>
        <v>2</v>
      </c>
      <c r="AI147" s="11">
        <f>'Core Indicators'!HR147</f>
        <v>2</v>
      </c>
      <c r="AJ147" s="11">
        <f t="shared" si="73"/>
        <v>2</v>
      </c>
      <c r="AK147" s="11">
        <f>'Core Indicators'!HZ147</f>
        <v>2</v>
      </c>
      <c r="AL147" s="11">
        <f>'Core Indicators'!IH147</f>
        <v>2</v>
      </c>
      <c r="AM147" s="11">
        <f>'Core Indicators'!IP147</f>
        <v>2</v>
      </c>
      <c r="AN147" s="11">
        <f t="shared" si="74"/>
        <v>2</v>
      </c>
    </row>
    <row r="148" spans="1:40" x14ac:dyDescent="0.35">
      <c r="A148" s="236" t="str">
        <f>Lists!C:C</f>
        <v>TCD004</v>
      </c>
      <c r="B148" s="190">
        <f t="shared" si="60"/>
        <v>1.7</v>
      </c>
      <c r="C148" s="191">
        <f t="shared" si="61"/>
        <v>0</v>
      </c>
      <c r="D148" s="237">
        <f t="shared" si="62"/>
        <v>1.5</v>
      </c>
      <c r="E148" s="236">
        <f>'Core Indicators'!R148</f>
        <v>1</v>
      </c>
      <c r="F148" s="236">
        <f>'Core Indicators'!Z148</f>
        <v>2</v>
      </c>
      <c r="G148" s="191">
        <f t="shared" si="63"/>
        <v>1.5</v>
      </c>
      <c r="H148" s="236">
        <f>'Core Indicators'!AH148</f>
        <v>2</v>
      </c>
      <c r="I148" s="236">
        <f>'Core Indicators'!AP148</f>
        <v>1</v>
      </c>
      <c r="J148" s="236">
        <f>'Core Indicators'!BN148</f>
        <v>1</v>
      </c>
      <c r="K148" s="236">
        <f t="shared" si="64"/>
        <v>1</v>
      </c>
      <c r="L148" s="190">
        <f t="shared" si="65"/>
        <v>1.5</v>
      </c>
      <c r="M148" s="237">
        <f t="shared" si="66"/>
        <v>2</v>
      </c>
      <c r="N148" s="238">
        <f>'Core Indicators'!DJ148</f>
        <v>2</v>
      </c>
      <c r="O148" s="238">
        <f>'Core Indicators'!DR148</f>
        <v>2</v>
      </c>
      <c r="P148" s="238">
        <f>'Core Indicators'!DZ148</f>
        <v>2</v>
      </c>
      <c r="Q148" s="238">
        <f>'Core Indicators'!EH148</f>
        <v>2</v>
      </c>
      <c r="R148" s="238">
        <f>'Core Indicators'!EP148</f>
        <v>2</v>
      </c>
      <c r="S148" s="191">
        <f t="shared" si="67"/>
        <v>1.3</v>
      </c>
      <c r="T148" s="191">
        <f t="shared" si="68"/>
        <v>1</v>
      </c>
      <c r="U148" s="236">
        <v>1</v>
      </c>
      <c r="V148" s="236">
        <v>1</v>
      </c>
      <c r="W148" s="236">
        <f>'Core Indicators'!EX148</f>
        <v>1</v>
      </c>
      <c r="X148" s="191">
        <f t="shared" si="69"/>
        <v>1</v>
      </c>
      <c r="Y148" s="236">
        <v>1</v>
      </c>
      <c r="Z148" s="191">
        <f t="shared" si="70"/>
        <v>1.5</v>
      </c>
      <c r="AA148" s="236">
        <f>'Core Indicators'!FF148</f>
        <v>1</v>
      </c>
      <c r="AB148" s="236">
        <f t="shared" si="71"/>
        <v>2</v>
      </c>
      <c r="AC148" s="11">
        <f>'Core Indicators'!GD148</f>
        <v>2</v>
      </c>
      <c r="AD148" s="11">
        <f>'Core Indicators'!GL148</f>
        <v>2</v>
      </c>
      <c r="AE148" s="11">
        <f>'Core Indicators'!GT148</f>
        <v>2</v>
      </c>
      <c r="AF148" s="11">
        <f>'Core Indicators'!HB148</f>
        <v>2</v>
      </c>
      <c r="AG148" s="11">
        <f t="shared" si="72"/>
        <v>2</v>
      </c>
      <c r="AH148" s="11">
        <f>'Core Indicators'!HJ148</f>
        <v>2</v>
      </c>
      <c r="AI148" s="11">
        <f>'Core Indicators'!HR148</f>
        <v>2</v>
      </c>
      <c r="AJ148" s="11">
        <f t="shared" si="73"/>
        <v>2</v>
      </c>
      <c r="AK148" s="11">
        <f>'Core Indicators'!HZ148</f>
        <v>2</v>
      </c>
      <c r="AL148" s="11">
        <f>'Core Indicators'!IH148</f>
        <v>2</v>
      </c>
      <c r="AM148" s="11">
        <f>'Core Indicators'!IP148</f>
        <v>2</v>
      </c>
      <c r="AN148" s="11">
        <f t="shared" si="74"/>
        <v>2</v>
      </c>
    </row>
    <row r="149" spans="1:40" x14ac:dyDescent="0.35">
      <c r="A149" s="236" t="str">
        <f>Lists!C:C</f>
        <v>TCD005</v>
      </c>
      <c r="B149" s="190">
        <f t="shared" si="60"/>
        <v>1.7</v>
      </c>
      <c r="C149" s="191">
        <f t="shared" si="61"/>
        <v>0</v>
      </c>
      <c r="D149" s="237">
        <f t="shared" si="62"/>
        <v>1.5</v>
      </c>
      <c r="E149" s="236">
        <f>'Core Indicators'!R149</f>
        <v>1</v>
      </c>
      <c r="F149" s="236">
        <f>'Core Indicators'!Z149</f>
        <v>2</v>
      </c>
      <c r="G149" s="191">
        <f t="shared" si="63"/>
        <v>1.5</v>
      </c>
      <c r="H149" s="236">
        <f>'Core Indicators'!AH149</f>
        <v>2</v>
      </c>
      <c r="I149" s="236">
        <f>'Core Indicators'!AP149</f>
        <v>1</v>
      </c>
      <c r="J149" s="236">
        <f>'Core Indicators'!BN149</f>
        <v>1</v>
      </c>
      <c r="K149" s="236">
        <f t="shared" si="64"/>
        <v>1</v>
      </c>
      <c r="L149" s="190">
        <f t="shared" si="65"/>
        <v>1.5</v>
      </c>
      <c r="M149" s="237">
        <f t="shared" si="66"/>
        <v>2</v>
      </c>
      <c r="N149" s="238">
        <f>'Core Indicators'!DJ149</f>
        <v>2</v>
      </c>
      <c r="O149" s="238">
        <f>'Core Indicators'!DR149</f>
        <v>2</v>
      </c>
      <c r="P149" s="238">
        <f>'Core Indicators'!DZ149</f>
        <v>2</v>
      </c>
      <c r="Q149" s="238">
        <f>'Core Indicators'!EH149</f>
        <v>2</v>
      </c>
      <c r="R149" s="238">
        <f>'Core Indicators'!EP149</f>
        <v>2</v>
      </c>
      <c r="S149" s="191">
        <f t="shared" si="67"/>
        <v>1.3</v>
      </c>
      <c r="T149" s="191">
        <f t="shared" si="68"/>
        <v>1</v>
      </c>
      <c r="U149" s="236">
        <v>1</v>
      </c>
      <c r="V149" s="236">
        <v>1</v>
      </c>
      <c r="W149" s="236">
        <f>'Core Indicators'!EX149</f>
        <v>1</v>
      </c>
      <c r="X149" s="191">
        <f t="shared" si="69"/>
        <v>1</v>
      </c>
      <c r="Y149" s="236">
        <v>1</v>
      </c>
      <c r="Z149" s="191">
        <f t="shared" si="70"/>
        <v>1.5</v>
      </c>
      <c r="AA149" s="236">
        <f>'Core Indicators'!FF149</f>
        <v>1</v>
      </c>
      <c r="AB149" s="236">
        <f t="shared" si="71"/>
        <v>2</v>
      </c>
      <c r="AC149" s="11">
        <f>'Core Indicators'!GD149</f>
        <v>2</v>
      </c>
      <c r="AD149" s="11">
        <f>'Core Indicators'!GL149</f>
        <v>2</v>
      </c>
      <c r="AE149" s="11">
        <f>'Core Indicators'!GT149</f>
        <v>2</v>
      </c>
      <c r="AF149" s="11">
        <f>'Core Indicators'!HB149</f>
        <v>2</v>
      </c>
      <c r="AG149" s="11">
        <f t="shared" si="72"/>
        <v>2</v>
      </c>
      <c r="AH149" s="11">
        <f>'Core Indicators'!HJ149</f>
        <v>2</v>
      </c>
      <c r="AI149" s="11">
        <f>'Core Indicators'!HR149</f>
        <v>2</v>
      </c>
      <c r="AJ149" s="11">
        <f t="shared" si="73"/>
        <v>2</v>
      </c>
      <c r="AK149" s="11">
        <f>'Core Indicators'!HZ149</f>
        <v>2</v>
      </c>
      <c r="AL149" s="11">
        <f>'Core Indicators'!IH149</f>
        <v>2</v>
      </c>
      <c r="AM149" s="11">
        <f>'Core Indicators'!IP149</f>
        <v>2</v>
      </c>
      <c r="AN149" s="11">
        <f t="shared" si="74"/>
        <v>2</v>
      </c>
    </row>
    <row r="150" spans="1:40" x14ac:dyDescent="0.35">
      <c r="A150" s="236" t="str">
        <f>Lists!C:C</f>
        <v>TGO002</v>
      </c>
      <c r="B150" s="190">
        <f t="shared" si="60"/>
        <v>1.1000000000000001</v>
      </c>
      <c r="C150" s="191">
        <f t="shared" si="61"/>
        <v>0</v>
      </c>
      <c r="D150" s="237">
        <f t="shared" si="62"/>
        <v>1.2</v>
      </c>
      <c r="E150" s="236">
        <f>'Core Indicators'!R150</f>
        <v>2</v>
      </c>
      <c r="F150" s="236">
        <f>'Core Indicators'!Z150</f>
        <v>1</v>
      </c>
      <c r="G150" s="191">
        <f t="shared" si="63"/>
        <v>1.5</v>
      </c>
      <c r="H150" s="236">
        <f>'Core Indicators'!AH150</f>
        <v>1</v>
      </c>
      <c r="I150" s="236">
        <f>'Core Indicators'!AP150</f>
        <v>1</v>
      </c>
      <c r="J150" s="236">
        <f>'Core Indicators'!BN150</f>
        <v>1</v>
      </c>
      <c r="K150" s="236">
        <f t="shared" si="64"/>
        <v>1</v>
      </c>
      <c r="L150" s="190">
        <f t="shared" si="65"/>
        <v>1</v>
      </c>
      <c r="M150" s="237">
        <f t="shared" si="66"/>
        <v>1</v>
      </c>
      <c r="N150" s="238">
        <f>'Core Indicators'!DJ150</f>
        <v>1</v>
      </c>
      <c r="O150" s="238">
        <f>'Core Indicators'!DR150</f>
        <v>1</v>
      </c>
      <c r="P150" s="238">
        <f>'Core Indicators'!DZ150</f>
        <v>1</v>
      </c>
      <c r="Q150" s="238">
        <f>'Core Indicators'!EH150</f>
        <v>1</v>
      </c>
      <c r="R150" s="238">
        <f>'Core Indicators'!EP150</f>
        <v>1</v>
      </c>
      <c r="S150" s="191">
        <f t="shared" si="67"/>
        <v>1.3</v>
      </c>
      <c r="T150" s="191">
        <f t="shared" si="68"/>
        <v>1</v>
      </c>
      <c r="U150" s="236">
        <v>1</v>
      </c>
      <c r="V150" s="236">
        <v>1</v>
      </c>
      <c r="W150" s="236">
        <f>'Core Indicators'!EX150</f>
        <v>1</v>
      </c>
      <c r="X150" s="191">
        <f t="shared" si="69"/>
        <v>1</v>
      </c>
      <c r="Y150" s="236">
        <v>1</v>
      </c>
      <c r="Z150" s="191">
        <f t="shared" si="70"/>
        <v>1.5</v>
      </c>
      <c r="AA150" s="236">
        <f>'Core Indicators'!FF150</f>
        <v>1</v>
      </c>
      <c r="AB150" s="236">
        <f t="shared" si="71"/>
        <v>2</v>
      </c>
      <c r="AC150" s="11">
        <f>'Core Indicators'!GD150</f>
        <v>2</v>
      </c>
      <c r="AD150" s="11">
        <f>'Core Indicators'!GL150</f>
        <v>2</v>
      </c>
      <c r="AE150" s="11">
        <f>'Core Indicators'!GT150</f>
        <v>2</v>
      </c>
      <c r="AF150" s="11">
        <f>'Core Indicators'!HB150</f>
        <v>2</v>
      </c>
      <c r="AG150" s="11">
        <f t="shared" si="72"/>
        <v>2</v>
      </c>
      <c r="AH150" s="11">
        <f>'Core Indicators'!HJ150</f>
        <v>2</v>
      </c>
      <c r="AI150" s="11">
        <f>'Core Indicators'!HR150</f>
        <v>2</v>
      </c>
      <c r="AJ150" s="11">
        <f t="shared" si="73"/>
        <v>2</v>
      </c>
      <c r="AK150" s="11">
        <f>'Core Indicators'!HZ150</f>
        <v>2</v>
      </c>
      <c r="AL150" s="11">
        <f>'Core Indicators'!IH150</f>
        <v>2</v>
      </c>
      <c r="AM150" s="11">
        <f>'Core Indicators'!IP150</f>
        <v>2</v>
      </c>
      <c r="AN150" s="11">
        <f t="shared" si="74"/>
        <v>2</v>
      </c>
    </row>
    <row r="151" spans="1:40" x14ac:dyDescent="0.35">
      <c r="A151" s="236" t="str">
        <f>Lists!C:C</f>
        <v>THA001</v>
      </c>
      <c r="B151" s="190">
        <f t="shared" si="60"/>
        <v>1.8</v>
      </c>
      <c r="C151" s="191">
        <f t="shared" si="61"/>
        <v>0</v>
      </c>
      <c r="D151" s="237">
        <f t="shared" si="62"/>
        <v>1.9</v>
      </c>
      <c r="E151" s="236">
        <f>'Core Indicators'!R151</f>
        <v>2</v>
      </c>
      <c r="F151" s="236">
        <f>'Core Indicators'!Z151</f>
        <v>2</v>
      </c>
      <c r="G151" s="191">
        <f t="shared" si="63"/>
        <v>2</v>
      </c>
      <c r="H151" s="236">
        <f>'Core Indicators'!AH151</f>
        <v>2</v>
      </c>
      <c r="I151" s="236">
        <f>'Core Indicators'!AP151</f>
        <v>2</v>
      </c>
      <c r="J151" s="236">
        <f>'Core Indicators'!BN151</f>
        <v>1</v>
      </c>
      <c r="K151" s="236">
        <f t="shared" si="64"/>
        <v>1.5</v>
      </c>
      <c r="L151" s="190">
        <f t="shared" si="65"/>
        <v>1.8</v>
      </c>
      <c r="M151" s="237">
        <f t="shared" si="66"/>
        <v>2</v>
      </c>
      <c r="N151" s="238">
        <f>'Core Indicators'!DJ151</f>
        <v>2</v>
      </c>
      <c r="O151" s="238">
        <f>'Core Indicators'!DR151</f>
        <v>2</v>
      </c>
      <c r="P151" s="238">
        <f>'Core Indicators'!DZ151</f>
        <v>2</v>
      </c>
      <c r="Q151" s="238">
        <f>'Core Indicators'!EH151</f>
        <v>2</v>
      </c>
      <c r="R151" s="238">
        <f>'Core Indicators'!EP151</f>
        <v>2</v>
      </c>
      <c r="S151" s="191">
        <f t="shared" si="67"/>
        <v>1.3</v>
      </c>
      <c r="T151" s="191">
        <f t="shared" si="68"/>
        <v>1</v>
      </c>
      <c r="U151" s="236">
        <v>1</v>
      </c>
      <c r="V151" s="236">
        <v>1</v>
      </c>
      <c r="W151" s="236">
        <f>'Core Indicators'!EX151</f>
        <v>1</v>
      </c>
      <c r="X151" s="191">
        <f t="shared" si="69"/>
        <v>1</v>
      </c>
      <c r="Y151" s="236">
        <v>1</v>
      </c>
      <c r="Z151" s="191">
        <f t="shared" si="70"/>
        <v>1.5</v>
      </c>
      <c r="AA151" s="236">
        <f>'Core Indicators'!FF151</f>
        <v>1</v>
      </c>
      <c r="AB151" s="236">
        <f t="shared" si="71"/>
        <v>2</v>
      </c>
      <c r="AC151" s="11">
        <f>'Core Indicators'!GD151</f>
        <v>2</v>
      </c>
      <c r="AD151" s="11">
        <f>'Core Indicators'!GL151</f>
        <v>2</v>
      </c>
      <c r="AE151" s="11">
        <f>'Core Indicators'!GT151</f>
        <v>2</v>
      </c>
      <c r="AF151" s="11">
        <f>'Core Indicators'!HB151</f>
        <v>2</v>
      </c>
      <c r="AG151" s="11">
        <f t="shared" si="72"/>
        <v>2</v>
      </c>
      <c r="AH151" s="11">
        <f>'Core Indicators'!HJ151</f>
        <v>2</v>
      </c>
      <c r="AI151" s="11">
        <f>'Core Indicators'!HR151</f>
        <v>2</v>
      </c>
      <c r="AJ151" s="11">
        <f t="shared" si="73"/>
        <v>2</v>
      </c>
      <c r="AK151" s="11">
        <f>'Core Indicators'!HZ151</f>
        <v>2</v>
      </c>
      <c r="AL151" s="11">
        <f>'Core Indicators'!IH151</f>
        <v>2</v>
      </c>
      <c r="AM151" s="11">
        <f>'Core Indicators'!IP151</f>
        <v>2</v>
      </c>
      <c r="AN151" s="11">
        <f t="shared" si="74"/>
        <v>2</v>
      </c>
    </row>
    <row r="152" spans="1:40" x14ac:dyDescent="0.35">
      <c r="A152" s="236" t="str">
        <f>Lists!C:C</f>
        <v>THA003</v>
      </c>
      <c r="B152" s="190">
        <f t="shared" si="60"/>
        <v>1.8</v>
      </c>
      <c r="C152" s="191">
        <f t="shared" si="61"/>
        <v>0</v>
      </c>
      <c r="D152" s="237">
        <f t="shared" si="62"/>
        <v>1.9</v>
      </c>
      <c r="E152" s="236">
        <f>'Core Indicators'!R152</f>
        <v>2</v>
      </c>
      <c r="F152" s="236">
        <f>'Core Indicators'!Z152</f>
        <v>2</v>
      </c>
      <c r="G152" s="191">
        <f t="shared" si="63"/>
        <v>2</v>
      </c>
      <c r="H152" s="236">
        <f>'Core Indicators'!AH152</f>
        <v>2</v>
      </c>
      <c r="I152" s="236">
        <f>'Core Indicators'!AP152</f>
        <v>2</v>
      </c>
      <c r="J152" s="236">
        <f>'Core Indicators'!BN152</f>
        <v>1</v>
      </c>
      <c r="K152" s="236">
        <f t="shared" si="64"/>
        <v>1.5</v>
      </c>
      <c r="L152" s="190">
        <f t="shared" si="65"/>
        <v>1.8</v>
      </c>
      <c r="M152" s="237">
        <f t="shared" si="66"/>
        <v>2</v>
      </c>
      <c r="N152" s="238">
        <f>'Core Indicators'!DJ152</f>
        <v>2</v>
      </c>
      <c r="O152" s="238">
        <f>'Core Indicators'!DR152</f>
        <v>2</v>
      </c>
      <c r="P152" s="238">
        <f>'Core Indicators'!DZ152</f>
        <v>2</v>
      </c>
      <c r="Q152" s="238">
        <f>'Core Indicators'!EH152</f>
        <v>2</v>
      </c>
      <c r="R152" s="238">
        <f>'Core Indicators'!EP152</f>
        <v>2</v>
      </c>
      <c r="S152" s="191">
        <f t="shared" si="67"/>
        <v>1.3</v>
      </c>
      <c r="T152" s="191">
        <f t="shared" si="68"/>
        <v>1</v>
      </c>
      <c r="U152" s="236">
        <v>1</v>
      </c>
      <c r="V152" s="236">
        <v>1</v>
      </c>
      <c r="W152" s="236">
        <f>'Core Indicators'!EX152</f>
        <v>1</v>
      </c>
      <c r="X152" s="191">
        <f t="shared" si="69"/>
        <v>1</v>
      </c>
      <c r="Y152" s="236">
        <v>1</v>
      </c>
      <c r="Z152" s="191">
        <f t="shared" si="70"/>
        <v>1.5</v>
      </c>
      <c r="AA152" s="236">
        <f>'Core Indicators'!FF152</f>
        <v>1</v>
      </c>
      <c r="AB152" s="236">
        <f t="shared" si="71"/>
        <v>2</v>
      </c>
      <c r="AC152" s="11">
        <f>'Core Indicators'!GD152</f>
        <v>2</v>
      </c>
      <c r="AD152" s="11">
        <f>'Core Indicators'!GL152</f>
        <v>2</v>
      </c>
      <c r="AE152" s="11">
        <f>'Core Indicators'!GT152</f>
        <v>2</v>
      </c>
      <c r="AF152" s="11">
        <f>'Core Indicators'!HB152</f>
        <v>2</v>
      </c>
      <c r="AG152" s="11">
        <f t="shared" si="72"/>
        <v>2</v>
      </c>
      <c r="AH152" s="11">
        <f>'Core Indicators'!HJ152</f>
        <v>2</v>
      </c>
      <c r="AI152" s="11">
        <f>'Core Indicators'!HR152</f>
        <v>2</v>
      </c>
      <c r="AJ152" s="11">
        <f t="shared" si="73"/>
        <v>2</v>
      </c>
      <c r="AK152" s="11">
        <f>'Core Indicators'!HZ152</f>
        <v>2</v>
      </c>
      <c r="AL152" s="11">
        <f>'Core Indicators'!IH152</f>
        <v>2</v>
      </c>
      <c r="AM152" s="11">
        <f>'Core Indicators'!IP152</f>
        <v>2</v>
      </c>
      <c r="AN152" s="11">
        <f t="shared" si="74"/>
        <v>2</v>
      </c>
    </row>
    <row r="153" spans="1:40" x14ac:dyDescent="0.35">
      <c r="A153" s="236" t="str">
        <f>Lists!C:C</f>
        <v>THA004</v>
      </c>
      <c r="B153" s="190">
        <f t="shared" si="60"/>
        <v>1.8</v>
      </c>
      <c r="C153" s="191">
        <f t="shared" si="61"/>
        <v>0</v>
      </c>
      <c r="D153" s="237">
        <f t="shared" si="62"/>
        <v>1.9</v>
      </c>
      <c r="E153" s="236">
        <f>'Core Indicators'!R153</f>
        <v>2</v>
      </c>
      <c r="F153" s="236">
        <f>'Core Indicators'!Z153</f>
        <v>2</v>
      </c>
      <c r="G153" s="191">
        <f t="shared" si="63"/>
        <v>2</v>
      </c>
      <c r="H153" s="236">
        <f>'Core Indicators'!AH153</f>
        <v>2</v>
      </c>
      <c r="I153" s="236">
        <f>'Core Indicators'!AP153</f>
        <v>2</v>
      </c>
      <c r="J153" s="236">
        <f>'Core Indicators'!BN153</f>
        <v>1</v>
      </c>
      <c r="K153" s="236">
        <f t="shared" si="64"/>
        <v>1.5</v>
      </c>
      <c r="L153" s="190">
        <f t="shared" si="65"/>
        <v>1.8</v>
      </c>
      <c r="M153" s="237">
        <f t="shared" si="66"/>
        <v>2</v>
      </c>
      <c r="N153" s="238">
        <f>'Core Indicators'!DJ153</f>
        <v>2</v>
      </c>
      <c r="O153" s="238">
        <f>'Core Indicators'!DR153</f>
        <v>2</v>
      </c>
      <c r="P153" s="238">
        <f>'Core Indicators'!DZ153</f>
        <v>2</v>
      </c>
      <c r="Q153" s="238">
        <f>'Core Indicators'!EH153</f>
        <v>2</v>
      </c>
      <c r="R153" s="238">
        <f>'Core Indicators'!EP153</f>
        <v>2</v>
      </c>
      <c r="S153" s="191">
        <f t="shared" si="67"/>
        <v>1.3</v>
      </c>
      <c r="T153" s="191">
        <f t="shared" si="68"/>
        <v>1</v>
      </c>
      <c r="U153" s="236">
        <v>1</v>
      </c>
      <c r="V153" s="236">
        <v>1</v>
      </c>
      <c r="W153" s="236">
        <f>'Core Indicators'!EX153</f>
        <v>1</v>
      </c>
      <c r="X153" s="191">
        <f t="shared" si="69"/>
        <v>1</v>
      </c>
      <c r="Y153" s="236">
        <v>1</v>
      </c>
      <c r="Z153" s="191">
        <f t="shared" si="70"/>
        <v>1.5</v>
      </c>
      <c r="AA153" s="236">
        <f>'Core Indicators'!FF153</f>
        <v>1</v>
      </c>
      <c r="AB153" s="236">
        <f t="shared" si="71"/>
        <v>2</v>
      </c>
      <c r="AC153" s="11">
        <f>'Core Indicators'!GD153</f>
        <v>2</v>
      </c>
      <c r="AD153" s="11">
        <f>'Core Indicators'!GL153</f>
        <v>2</v>
      </c>
      <c r="AE153" s="11">
        <f>'Core Indicators'!GT153</f>
        <v>2</v>
      </c>
      <c r="AF153" s="11">
        <f>'Core Indicators'!HB153</f>
        <v>2</v>
      </c>
      <c r="AG153" s="11">
        <f t="shared" si="72"/>
        <v>2</v>
      </c>
      <c r="AH153" s="11">
        <f>'Core Indicators'!HJ153</f>
        <v>2</v>
      </c>
      <c r="AI153" s="11">
        <f>'Core Indicators'!HR153</f>
        <v>2</v>
      </c>
      <c r="AJ153" s="11">
        <f t="shared" si="73"/>
        <v>2</v>
      </c>
      <c r="AK153" s="11">
        <f>'Core Indicators'!HZ153</f>
        <v>2</v>
      </c>
      <c r="AL153" s="11">
        <f>'Core Indicators'!IH153</f>
        <v>2</v>
      </c>
      <c r="AM153" s="11">
        <f>'Core Indicators'!IP153</f>
        <v>2</v>
      </c>
      <c r="AN153" s="11">
        <f t="shared" si="74"/>
        <v>2</v>
      </c>
    </row>
    <row r="154" spans="1:40" x14ac:dyDescent="0.35">
      <c r="A154" s="236" t="str">
        <f>Lists!C:C</f>
        <v>TLS003</v>
      </c>
      <c r="B154" s="190">
        <f t="shared" si="60"/>
        <v>1.1000000000000001</v>
      </c>
      <c r="C154" s="191">
        <f t="shared" si="61"/>
        <v>0</v>
      </c>
      <c r="D154" s="237">
        <f t="shared" si="62"/>
        <v>1</v>
      </c>
      <c r="E154" s="236">
        <f>'Core Indicators'!R154</f>
        <v>1</v>
      </c>
      <c r="F154" s="236">
        <f>'Core Indicators'!Z154</f>
        <v>1</v>
      </c>
      <c r="G154" s="191">
        <f t="shared" si="63"/>
        <v>1</v>
      </c>
      <c r="H154" s="236">
        <f>'Core Indicators'!AH154</f>
        <v>1</v>
      </c>
      <c r="I154" s="236">
        <f>'Core Indicators'!AP154</f>
        <v>1</v>
      </c>
      <c r="J154" s="236">
        <f>'Core Indicators'!BN154</f>
        <v>1</v>
      </c>
      <c r="K154" s="236">
        <f t="shared" si="64"/>
        <v>1</v>
      </c>
      <c r="L154" s="190">
        <f t="shared" si="65"/>
        <v>1</v>
      </c>
      <c r="M154" s="237">
        <f t="shared" si="66"/>
        <v>1</v>
      </c>
      <c r="N154" s="238">
        <f>'Core Indicators'!DJ154</f>
        <v>1</v>
      </c>
      <c r="O154" s="238">
        <f>'Core Indicators'!DR154</f>
        <v>1</v>
      </c>
      <c r="P154" s="238">
        <f>'Core Indicators'!DZ154</f>
        <v>1</v>
      </c>
      <c r="Q154" s="238">
        <f>'Core Indicators'!EH154</f>
        <v>1</v>
      </c>
      <c r="R154" s="238">
        <f>'Core Indicators'!EP154</f>
        <v>1</v>
      </c>
      <c r="S154" s="191">
        <f t="shared" si="67"/>
        <v>1.3</v>
      </c>
      <c r="T154" s="191">
        <f t="shared" si="68"/>
        <v>1</v>
      </c>
      <c r="U154" s="236">
        <v>1</v>
      </c>
      <c r="V154" s="236">
        <v>1</v>
      </c>
      <c r="W154" s="236">
        <f>'Core Indicators'!EX154</f>
        <v>1</v>
      </c>
      <c r="X154" s="191">
        <f t="shared" si="69"/>
        <v>1</v>
      </c>
      <c r="Y154" s="236">
        <v>1</v>
      </c>
      <c r="Z154" s="191">
        <f t="shared" si="70"/>
        <v>1.5</v>
      </c>
      <c r="AA154" s="236">
        <f>'Core Indicators'!FF154</f>
        <v>1</v>
      </c>
      <c r="AB154" s="236">
        <f t="shared" si="71"/>
        <v>2</v>
      </c>
      <c r="AC154" s="11">
        <f>'Core Indicators'!GD154</f>
        <v>2</v>
      </c>
      <c r="AD154" s="11">
        <f>'Core Indicators'!GL154</f>
        <v>2</v>
      </c>
      <c r="AE154" s="11">
        <f>'Core Indicators'!GT154</f>
        <v>2</v>
      </c>
      <c r="AF154" s="11">
        <f>'Core Indicators'!HB154</f>
        <v>2</v>
      </c>
      <c r="AG154" s="11">
        <f t="shared" si="72"/>
        <v>2</v>
      </c>
      <c r="AH154" s="11">
        <f>'Core Indicators'!HJ154</f>
        <v>2</v>
      </c>
      <c r="AI154" s="11">
        <f>'Core Indicators'!HR154</f>
        <v>2</v>
      </c>
      <c r="AJ154" s="11">
        <f t="shared" si="73"/>
        <v>2</v>
      </c>
      <c r="AK154" s="11">
        <f>'Core Indicators'!HZ154</f>
        <v>2</v>
      </c>
      <c r="AL154" s="11">
        <f>'Core Indicators'!IH154</f>
        <v>2</v>
      </c>
      <c r="AM154" s="11">
        <f>'Core Indicators'!IP154</f>
        <v>2</v>
      </c>
      <c r="AN154" s="11">
        <f t="shared" si="74"/>
        <v>2</v>
      </c>
    </row>
    <row r="155" spans="1:40" x14ac:dyDescent="0.35">
      <c r="A155" s="236" t="str">
        <f>Lists!C:C</f>
        <v>TTO002</v>
      </c>
      <c r="B155" s="190">
        <f t="shared" si="60"/>
        <v>1.8</v>
      </c>
      <c r="C155" s="191">
        <f t="shared" si="61"/>
        <v>0</v>
      </c>
      <c r="D155" s="237">
        <f t="shared" si="62"/>
        <v>1.8</v>
      </c>
      <c r="E155" s="236">
        <f>'Core Indicators'!R155</f>
        <v>1</v>
      </c>
      <c r="F155" s="236">
        <f>'Core Indicators'!Z155</f>
        <v>2</v>
      </c>
      <c r="G155" s="191">
        <f t="shared" si="63"/>
        <v>1.5</v>
      </c>
      <c r="H155" s="236">
        <f>'Core Indicators'!AH155</f>
        <v>2</v>
      </c>
      <c r="I155" s="236">
        <f>'Core Indicators'!AP155</f>
        <v>2</v>
      </c>
      <c r="J155" s="236">
        <f>'Core Indicators'!BN155</f>
        <v>2</v>
      </c>
      <c r="K155" s="236">
        <f t="shared" si="64"/>
        <v>2</v>
      </c>
      <c r="L155" s="190">
        <f t="shared" si="65"/>
        <v>2</v>
      </c>
      <c r="M155" s="237">
        <f t="shared" si="66"/>
        <v>2</v>
      </c>
      <c r="N155" s="238">
        <f>'Core Indicators'!DJ155</f>
        <v>2</v>
      </c>
      <c r="O155" s="238">
        <f>'Core Indicators'!DR155</f>
        <v>2</v>
      </c>
      <c r="P155" s="238">
        <f>'Core Indicators'!DZ155</f>
        <v>2</v>
      </c>
      <c r="Q155" s="238" t="str">
        <f>'Core Indicators'!EH155</f>
        <v>x</v>
      </c>
      <c r="R155" s="238" t="str">
        <f>'Core Indicators'!EP155</f>
        <v>x</v>
      </c>
      <c r="S155" s="191">
        <f t="shared" si="67"/>
        <v>1.6</v>
      </c>
      <c r="T155" s="191">
        <f t="shared" si="68"/>
        <v>1.1666666666666667</v>
      </c>
      <c r="U155" s="236">
        <v>1</v>
      </c>
      <c r="V155" s="236">
        <v>1</v>
      </c>
      <c r="W155" s="236">
        <f>'Core Indicators'!EX155</f>
        <v>2</v>
      </c>
      <c r="X155" s="191">
        <f t="shared" si="69"/>
        <v>1.5</v>
      </c>
      <c r="Y155" s="236">
        <v>1</v>
      </c>
      <c r="Z155" s="191">
        <f t="shared" si="70"/>
        <v>2</v>
      </c>
      <c r="AA155" s="236">
        <f>'Core Indicators'!FF155</f>
        <v>2</v>
      </c>
      <c r="AB155" s="236">
        <f t="shared" si="71"/>
        <v>2</v>
      </c>
      <c r="AC155" s="11">
        <f>'Core Indicators'!GD155</f>
        <v>2</v>
      </c>
      <c r="AD155" s="11">
        <f>'Core Indicators'!GL155</f>
        <v>2</v>
      </c>
      <c r="AE155" s="11">
        <f>'Core Indicators'!GT155</f>
        <v>2</v>
      </c>
      <c r="AF155" s="11">
        <f>'Core Indicators'!HB155</f>
        <v>2</v>
      </c>
      <c r="AG155" s="11">
        <f t="shared" si="72"/>
        <v>2</v>
      </c>
      <c r="AH155" s="11">
        <f>'Core Indicators'!HJ155</f>
        <v>2</v>
      </c>
      <c r="AI155" s="11">
        <f>'Core Indicators'!HR155</f>
        <v>2</v>
      </c>
      <c r="AJ155" s="11">
        <f t="shared" si="73"/>
        <v>2</v>
      </c>
      <c r="AK155" s="11">
        <f>'Core Indicators'!HZ155</f>
        <v>2</v>
      </c>
      <c r="AL155" s="11">
        <f>'Core Indicators'!IH155</f>
        <v>2</v>
      </c>
      <c r="AM155" s="11">
        <f>'Core Indicators'!IP155</f>
        <v>2</v>
      </c>
      <c r="AN155" s="11">
        <f t="shared" si="74"/>
        <v>2</v>
      </c>
    </row>
    <row r="156" spans="1:40" x14ac:dyDescent="0.35">
      <c r="A156" s="236" t="str">
        <f>Lists!C:C</f>
        <v>TUN002</v>
      </c>
      <c r="B156" s="190">
        <f t="shared" si="60"/>
        <v>1.8</v>
      </c>
      <c r="C156" s="191">
        <f t="shared" si="61"/>
        <v>0</v>
      </c>
      <c r="D156" s="237">
        <f t="shared" si="62"/>
        <v>2.4</v>
      </c>
      <c r="E156" s="236">
        <f>'Core Indicators'!R156</f>
        <v>2</v>
      </c>
      <c r="F156" s="236">
        <f>'Core Indicators'!Z156</f>
        <v>2</v>
      </c>
      <c r="G156" s="191">
        <f t="shared" si="63"/>
        <v>2</v>
      </c>
      <c r="H156" s="236">
        <f>'Core Indicators'!AH156</f>
        <v>3</v>
      </c>
      <c r="I156" s="236">
        <f>'Core Indicators'!AP156</f>
        <v>1</v>
      </c>
      <c r="J156" s="236">
        <f>'Core Indicators'!BN156</f>
        <v>3</v>
      </c>
      <c r="K156" s="236">
        <f t="shared" si="64"/>
        <v>2.1</v>
      </c>
      <c r="L156" s="190">
        <f t="shared" si="65"/>
        <v>2.6</v>
      </c>
      <c r="M156" s="237">
        <f t="shared" si="66"/>
        <v>1.8</v>
      </c>
      <c r="N156" s="238">
        <f>'Core Indicators'!DJ156</f>
        <v>1</v>
      </c>
      <c r="O156" s="238">
        <f>'Core Indicators'!DR156</f>
        <v>1</v>
      </c>
      <c r="P156" s="238">
        <f>'Core Indicators'!DZ156</f>
        <v>1</v>
      </c>
      <c r="Q156" s="238">
        <f>'Core Indicators'!EH156</f>
        <v>3</v>
      </c>
      <c r="R156" s="238">
        <f>'Core Indicators'!EP156</f>
        <v>3</v>
      </c>
      <c r="S156" s="191">
        <f t="shared" si="67"/>
        <v>1.4</v>
      </c>
      <c r="T156" s="191">
        <f t="shared" si="68"/>
        <v>1.3333333333333333</v>
      </c>
      <c r="U156" s="236">
        <v>1</v>
      </c>
      <c r="V156" s="236">
        <v>1</v>
      </c>
      <c r="W156" s="236">
        <f>'Core Indicators'!EX156</f>
        <v>3</v>
      </c>
      <c r="X156" s="191">
        <f t="shared" si="69"/>
        <v>2</v>
      </c>
      <c r="Y156" s="236">
        <v>1</v>
      </c>
      <c r="Z156" s="191">
        <f t="shared" si="70"/>
        <v>1.5</v>
      </c>
      <c r="AA156" s="236">
        <f>'Core Indicators'!FF156</f>
        <v>1</v>
      </c>
      <c r="AB156" s="236">
        <f t="shared" si="71"/>
        <v>2</v>
      </c>
      <c r="AC156" s="11">
        <f>'Core Indicators'!GD156</f>
        <v>2</v>
      </c>
      <c r="AD156" s="11">
        <f>'Core Indicators'!GL156</f>
        <v>2</v>
      </c>
      <c r="AE156" s="11">
        <f>'Core Indicators'!GT156</f>
        <v>2</v>
      </c>
      <c r="AF156" s="11">
        <f>'Core Indicators'!HB156</f>
        <v>2</v>
      </c>
      <c r="AG156" s="11">
        <f t="shared" si="72"/>
        <v>2</v>
      </c>
      <c r="AH156" s="11">
        <f>'Core Indicators'!HJ156</f>
        <v>2</v>
      </c>
      <c r="AI156" s="11">
        <f>'Core Indicators'!HR156</f>
        <v>2</v>
      </c>
      <c r="AJ156" s="11">
        <f t="shared" si="73"/>
        <v>2</v>
      </c>
      <c r="AK156" s="11">
        <f>'Core Indicators'!HZ156</f>
        <v>2</v>
      </c>
      <c r="AL156" s="11">
        <f>'Core Indicators'!IH156</f>
        <v>2</v>
      </c>
      <c r="AM156" s="11">
        <f>'Core Indicators'!IP156</f>
        <v>2</v>
      </c>
      <c r="AN156" s="11">
        <f t="shared" si="74"/>
        <v>2</v>
      </c>
    </row>
    <row r="157" spans="1:40" x14ac:dyDescent="0.35">
      <c r="A157" s="236" t="str">
        <f>Lists!C:C</f>
        <v>TUR001</v>
      </c>
      <c r="B157" s="190">
        <f t="shared" si="60"/>
        <v>1.9</v>
      </c>
      <c r="C157" s="191">
        <f t="shared" si="61"/>
        <v>0</v>
      </c>
      <c r="D157" s="237">
        <f t="shared" si="62"/>
        <v>2</v>
      </c>
      <c r="E157" s="236">
        <f>'Core Indicators'!R157</f>
        <v>2</v>
      </c>
      <c r="F157" s="236">
        <f>'Core Indicators'!Z157</f>
        <v>2</v>
      </c>
      <c r="G157" s="191">
        <f t="shared" si="63"/>
        <v>2</v>
      </c>
      <c r="H157" s="236">
        <f>'Core Indicators'!AH157</f>
        <v>2</v>
      </c>
      <c r="I157" s="236">
        <f>'Core Indicators'!AP157</f>
        <v>2</v>
      </c>
      <c r="J157" s="236">
        <f>'Core Indicators'!BN157</f>
        <v>2</v>
      </c>
      <c r="K157" s="236">
        <f t="shared" si="64"/>
        <v>2</v>
      </c>
      <c r="L157" s="190">
        <f t="shared" si="65"/>
        <v>2</v>
      </c>
      <c r="M157" s="237">
        <f t="shared" si="66"/>
        <v>2</v>
      </c>
      <c r="N157" s="238">
        <f>'Core Indicators'!DJ157</f>
        <v>2</v>
      </c>
      <c r="O157" s="238">
        <f>'Core Indicators'!DR157</f>
        <v>2</v>
      </c>
      <c r="P157" s="238">
        <f>'Core Indicators'!DZ157</f>
        <v>2</v>
      </c>
      <c r="Q157" s="238">
        <f>'Core Indicators'!EH157</f>
        <v>2</v>
      </c>
      <c r="R157" s="238">
        <f>'Core Indicators'!EP157</f>
        <v>2</v>
      </c>
      <c r="S157" s="191">
        <f t="shared" si="67"/>
        <v>1.6</v>
      </c>
      <c r="T157" s="191">
        <f t="shared" si="68"/>
        <v>1.1666666666666667</v>
      </c>
      <c r="U157" s="236">
        <v>1</v>
      </c>
      <c r="V157" s="236">
        <v>1</v>
      </c>
      <c r="W157" s="236">
        <f>'Core Indicators'!EX157</f>
        <v>2</v>
      </c>
      <c r="X157" s="191">
        <f t="shared" si="69"/>
        <v>1.5</v>
      </c>
      <c r="Y157" s="236">
        <v>1</v>
      </c>
      <c r="Z157" s="191">
        <f t="shared" si="70"/>
        <v>2</v>
      </c>
      <c r="AA157" s="236">
        <f>'Core Indicators'!FF157</f>
        <v>2</v>
      </c>
      <c r="AB157" s="236">
        <f t="shared" si="71"/>
        <v>2</v>
      </c>
      <c r="AC157" s="11">
        <f>'Core Indicators'!GD157</f>
        <v>2</v>
      </c>
      <c r="AD157" s="11">
        <f>'Core Indicators'!GL157</f>
        <v>2</v>
      </c>
      <c r="AE157" s="11">
        <f>'Core Indicators'!GT157</f>
        <v>2</v>
      </c>
      <c r="AF157" s="11">
        <f>'Core Indicators'!HB157</f>
        <v>2</v>
      </c>
      <c r="AG157" s="11">
        <f t="shared" si="72"/>
        <v>2</v>
      </c>
      <c r="AH157" s="11">
        <f>'Core Indicators'!HJ157</f>
        <v>2</v>
      </c>
      <c r="AI157" s="11">
        <f>'Core Indicators'!HR157</f>
        <v>2</v>
      </c>
      <c r="AJ157" s="11">
        <f t="shared" si="73"/>
        <v>2</v>
      </c>
      <c r="AK157" s="11">
        <f>'Core Indicators'!HZ157</f>
        <v>2</v>
      </c>
      <c r="AL157" s="11">
        <f>'Core Indicators'!IH157</f>
        <v>2</v>
      </c>
      <c r="AM157" s="11">
        <f>'Core Indicators'!IP157</f>
        <v>2</v>
      </c>
      <c r="AN157" s="11">
        <f t="shared" si="74"/>
        <v>2</v>
      </c>
    </row>
    <row r="158" spans="1:40" x14ac:dyDescent="0.35">
      <c r="A158" s="236" t="str">
        <f>Lists!C:C</f>
        <v>TUR002</v>
      </c>
      <c r="B158" s="190">
        <f t="shared" si="60"/>
        <v>1.9</v>
      </c>
      <c r="C158" s="191">
        <f t="shared" si="61"/>
        <v>0</v>
      </c>
      <c r="D158" s="237">
        <f t="shared" si="62"/>
        <v>2</v>
      </c>
      <c r="E158" s="236">
        <f>'Core Indicators'!R158</f>
        <v>2</v>
      </c>
      <c r="F158" s="236">
        <f>'Core Indicators'!Z158</f>
        <v>2</v>
      </c>
      <c r="G158" s="191">
        <f t="shared" si="63"/>
        <v>2</v>
      </c>
      <c r="H158" s="236">
        <f>'Core Indicators'!AH158</f>
        <v>2</v>
      </c>
      <c r="I158" s="236">
        <f>'Core Indicators'!AP158</f>
        <v>2</v>
      </c>
      <c r="J158" s="236">
        <f>'Core Indicators'!BN158</f>
        <v>2</v>
      </c>
      <c r="K158" s="236">
        <f t="shared" si="64"/>
        <v>2</v>
      </c>
      <c r="L158" s="190">
        <f t="shared" si="65"/>
        <v>2</v>
      </c>
      <c r="M158" s="237">
        <f t="shared" si="66"/>
        <v>2</v>
      </c>
      <c r="N158" s="238">
        <f>'Core Indicators'!DJ158</f>
        <v>2</v>
      </c>
      <c r="O158" s="238">
        <f>'Core Indicators'!DR158</f>
        <v>2</v>
      </c>
      <c r="P158" s="238">
        <f>'Core Indicators'!DZ158</f>
        <v>2</v>
      </c>
      <c r="Q158" s="238">
        <f>'Core Indicators'!EH158</f>
        <v>2</v>
      </c>
      <c r="R158" s="238">
        <f>'Core Indicators'!EP158</f>
        <v>2</v>
      </c>
      <c r="S158" s="191">
        <f t="shared" si="67"/>
        <v>1.7</v>
      </c>
      <c r="T158" s="191">
        <f t="shared" si="68"/>
        <v>1.3333333333333333</v>
      </c>
      <c r="U158" s="236">
        <v>1</v>
      </c>
      <c r="V158" s="236">
        <v>1</v>
      </c>
      <c r="W158" s="236">
        <f>'Core Indicators'!EX158</f>
        <v>3</v>
      </c>
      <c r="X158" s="191">
        <f t="shared" si="69"/>
        <v>2</v>
      </c>
      <c r="Y158" s="236">
        <v>1</v>
      </c>
      <c r="Z158" s="191">
        <f t="shared" si="70"/>
        <v>2</v>
      </c>
      <c r="AA158" s="236">
        <f>'Core Indicators'!FF158</f>
        <v>2</v>
      </c>
      <c r="AB158" s="236">
        <f t="shared" si="71"/>
        <v>2</v>
      </c>
      <c r="AC158" s="11">
        <f>'Core Indicators'!GD158</f>
        <v>2</v>
      </c>
      <c r="AD158" s="11">
        <f>'Core Indicators'!GL158</f>
        <v>2</v>
      </c>
      <c r="AE158" s="11">
        <f>'Core Indicators'!GT158</f>
        <v>2</v>
      </c>
      <c r="AF158" s="11">
        <f>'Core Indicators'!HB158</f>
        <v>2</v>
      </c>
      <c r="AG158" s="11">
        <f t="shared" si="72"/>
        <v>2</v>
      </c>
      <c r="AH158" s="11">
        <f>'Core Indicators'!HJ158</f>
        <v>2</v>
      </c>
      <c r="AI158" s="11">
        <f>'Core Indicators'!HR158</f>
        <v>2</v>
      </c>
      <c r="AJ158" s="11">
        <f t="shared" si="73"/>
        <v>2</v>
      </c>
      <c r="AK158" s="11">
        <f>'Core Indicators'!HZ158</f>
        <v>2</v>
      </c>
      <c r="AL158" s="11">
        <f>'Core Indicators'!IH158</f>
        <v>2</v>
      </c>
      <c r="AM158" s="11">
        <f>'Core Indicators'!IP158</f>
        <v>2</v>
      </c>
      <c r="AN158" s="11">
        <f t="shared" si="74"/>
        <v>2</v>
      </c>
    </row>
    <row r="159" spans="1:40" x14ac:dyDescent="0.35">
      <c r="A159" s="236" t="str">
        <f>Lists!C:C</f>
        <v>TUR003</v>
      </c>
      <c r="B159" s="190">
        <f t="shared" si="60"/>
        <v>2</v>
      </c>
      <c r="C159" s="191">
        <f t="shared" si="61"/>
        <v>0</v>
      </c>
      <c r="D159" s="237">
        <f t="shared" si="62"/>
        <v>2.2000000000000002</v>
      </c>
      <c r="E159" s="236">
        <f>'Core Indicators'!R159</f>
        <v>2</v>
      </c>
      <c r="F159" s="236">
        <f>'Core Indicators'!Z159</f>
        <v>2</v>
      </c>
      <c r="G159" s="191">
        <f t="shared" si="63"/>
        <v>2</v>
      </c>
      <c r="H159" s="236">
        <f>'Core Indicators'!AH159</f>
        <v>2</v>
      </c>
      <c r="I159" s="236">
        <f>'Core Indicators'!AP159</f>
        <v>2</v>
      </c>
      <c r="J159" s="236">
        <f>'Core Indicators'!BN159</f>
        <v>3</v>
      </c>
      <c r="K159" s="236">
        <f t="shared" si="64"/>
        <v>2.5</v>
      </c>
      <c r="L159" s="190">
        <f t="shared" si="65"/>
        <v>2.2999999999999998</v>
      </c>
      <c r="M159" s="237">
        <f t="shared" si="66"/>
        <v>2</v>
      </c>
      <c r="N159" s="238">
        <f>'Core Indicators'!DJ159</f>
        <v>2</v>
      </c>
      <c r="O159" s="238">
        <f>'Core Indicators'!DR159</f>
        <v>2</v>
      </c>
      <c r="P159" s="238">
        <f>'Core Indicators'!DZ159</f>
        <v>2</v>
      </c>
      <c r="Q159" s="238">
        <f>'Core Indicators'!EH159</f>
        <v>2</v>
      </c>
      <c r="R159" s="238">
        <f>'Core Indicators'!EP159</f>
        <v>2</v>
      </c>
      <c r="S159" s="191">
        <f t="shared" si="67"/>
        <v>1.7</v>
      </c>
      <c r="T159" s="191">
        <f t="shared" si="68"/>
        <v>1.3333333333333333</v>
      </c>
      <c r="U159" s="236">
        <v>1</v>
      </c>
      <c r="V159" s="236">
        <v>1</v>
      </c>
      <c r="W159" s="236">
        <f>'Core Indicators'!EX159</f>
        <v>3</v>
      </c>
      <c r="X159" s="191">
        <f t="shared" si="69"/>
        <v>2</v>
      </c>
      <c r="Y159" s="236">
        <v>1</v>
      </c>
      <c r="Z159" s="191">
        <f t="shared" si="70"/>
        <v>2</v>
      </c>
      <c r="AA159" s="236">
        <f>'Core Indicators'!FF159</f>
        <v>2</v>
      </c>
      <c r="AB159" s="236">
        <f t="shared" si="71"/>
        <v>2</v>
      </c>
      <c r="AC159" s="11">
        <f>'Core Indicators'!GD159</f>
        <v>2</v>
      </c>
      <c r="AD159" s="11">
        <f>'Core Indicators'!GL159</f>
        <v>2</v>
      </c>
      <c r="AE159" s="11">
        <f>'Core Indicators'!GT159</f>
        <v>2</v>
      </c>
      <c r="AF159" s="11">
        <f>'Core Indicators'!HB159</f>
        <v>2</v>
      </c>
      <c r="AG159" s="11">
        <f t="shared" si="72"/>
        <v>2</v>
      </c>
      <c r="AH159" s="11">
        <f>'Core Indicators'!HJ159</f>
        <v>2</v>
      </c>
      <c r="AI159" s="11">
        <f>'Core Indicators'!HR159</f>
        <v>2</v>
      </c>
      <c r="AJ159" s="11">
        <f t="shared" si="73"/>
        <v>2</v>
      </c>
      <c r="AK159" s="11">
        <f>'Core Indicators'!HZ159</f>
        <v>2</v>
      </c>
      <c r="AL159" s="11">
        <f>'Core Indicators'!IH159</f>
        <v>2</v>
      </c>
      <c r="AM159" s="11">
        <f>'Core Indicators'!IP159</f>
        <v>2</v>
      </c>
      <c r="AN159" s="11">
        <f t="shared" si="74"/>
        <v>2</v>
      </c>
    </row>
    <row r="160" spans="1:40" x14ac:dyDescent="0.35">
      <c r="A160" s="236" t="str">
        <f>Lists!C:C</f>
        <v>TUR004</v>
      </c>
      <c r="B160" s="190" t="str">
        <f t="shared" si="60"/>
        <v>x</v>
      </c>
      <c r="C160" s="191">
        <f t="shared" si="61"/>
        <v>2</v>
      </c>
      <c r="D160" s="237">
        <f t="shared" si="62"/>
        <v>2.7</v>
      </c>
      <c r="E160" s="236">
        <f>'Core Indicators'!R160</f>
        <v>2</v>
      </c>
      <c r="F160" s="236">
        <f>'Core Indicators'!Z160</f>
        <v>2</v>
      </c>
      <c r="G160" s="191">
        <f t="shared" si="63"/>
        <v>2</v>
      </c>
      <c r="H160" s="236" t="str">
        <f>'Core Indicators'!AH160</f>
        <v>x</v>
      </c>
      <c r="I160" s="236">
        <f>'Core Indicators'!AP160</f>
        <v>3</v>
      </c>
      <c r="J160" s="236">
        <f>'Core Indicators'!BN160</f>
        <v>3</v>
      </c>
      <c r="K160" s="236">
        <f t="shared" si="64"/>
        <v>3</v>
      </c>
      <c r="L160" s="190">
        <f t="shared" si="65"/>
        <v>3</v>
      </c>
      <c r="M160" s="237" t="str">
        <f t="shared" si="66"/>
        <v>x</v>
      </c>
      <c r="N160" s="238" t="str">
        <f>'Core Indicators'!DJ160</f>
        <v>x</v>
      </c>
      <c r="O160" s="238" t="str">
        <f>'Core Indicators'!DR160</f>
        <v>x</v>
      </c>
      <c r="P160" s="238" t="str">
        <f>'Core Indicators'!DZ160</f>
        <v>x</v>
      </c>
      <c r="Q160" s="238" t="str">
        <f>'Core Indicators'!EH160</f>
        <v>x</v>
      </c>
      <c r="R160" s="238" t="str">
        <f>'Core Indicators'!EP160</f>
        <v>x</v>
      </c>
      <c r="S160" s="191">
        <f t="shared" si="67"/>
        <v>1.7</v>
      </c>
      <c r="T160" s="191">
        <f t="shared" si="68"/>
        <v>1.3333333333333333</v>
      </c>
      <c r="U160" s="236">
        <v>1</v>
      </c>
      <c r="V160" s="236">
        <v>1</v>
      </c>
      <c r="W160" s="236">
        <f>'Core Indicators'!EX160</f>
        <v>3</v>
      </c>
      <c r="X160" s="191">
        <f t="shared" si="69"/>
        <v>2</v>
      </c>
      <c r="Y160" s="236">
        <v>1</v>
      </c>
      <c r="Z160" s="191">
        <f t="shared" si="70"/>
        <v>2</v>
      </c>
      <c r="AA160" s="236">
        <f>'Core Indicators'!FF160</f>
        <v>2</v>
      </c>
      <c r="AB160" s="236">
        <f t="shared" si="71"/>
        <v>2</v>
      </c>
      <c r="AC160" s="11">
        <f>'Core Indicators'!GD160</f>
        <v>2</v>
      </c>
      <c r="AD160" s="11">
        <f>'Core Indicators'!GL160</f>
        <v>2</v>
      </c>
      <c r="AE160" s="11">
        <f>'Core Indicators'!GT160</f>
        <v>2</v>
      </c>
      <c r="AF160" s="11">
        <f>'Core Indicators'!HB160</f>
        <v>2</v>
      </c>
      <c r="AG160" s="11">
        <f t="shared" si="72"/>
        <v>2</v>
      </c>
      <c r="AH160" s="11">
        <f>'Core Indicators'!HJ160</f>
        <v>2</v>
      </c>
      <c r="AI160" s="11">
        <f>'Core Indicators'!HR160</f>
        <v>2</v>
      </c>
      <c r="AJ160" s="11">
        <f t="shared" si="73"/>
        <v>2</v>
      </c>
      <c r="AK160" s="11">
        <f>'Core Indicators'!HZ160</f>
        <v>2</v>
      </c>
      <c r="AL160" s="11">
        <f>'Core Indicators'!IH160</f>
        <v>2</v>
      </c>
      <c r="AM160" s="11">
        <f>'Core Indicators'!IP160</f>
        <v>2</v>
      </c>
      <c r="AN160" s="11">
        <f t="shared" si="74"/>
        <v>2</v>
      </c>
    </row>
    <row r="161" spans="1:40" x14ac:dyDescent="0.35">
      <c r="A161" s="236" t="str">
        <f>Lists!C:C</f>
        <v>TUR005</v>
      </c>
      <c r="B161" s="190">
        <f t="shared" si="60"/>
        <v>2.6</v>
      </c>
      <c r="C161" s="191">
        <f t="shared" si="61"/>
        <v>0</v>
      </c>
      <c r="D161" s="237">
        <f t="shared" si="62"/>
        <v>2.7</v>
      </c>
      <c r="E161" s="236">
        <f>'Core Indicators'!R161</f>
        <v>2</v>
      </c>
      <c r="F161" s="236">
        <f>'Core Indicators'!Z161</f>
        <v>2</v>
      </c>
      <c r="G161" s="191">
        <f t="shared" si="63"/>
        <v>2</v>
      </c>
      <c r="H161" s="236">
        <f>'Core Indicators'!AH161</f>
        <v>3</v>
      </c>
      <c r="I161" s="236">
        <f>'Core Indicators'!AP161</f>
        <v>3</v>
      </c>
      <c r="J161" s="236">
        <f>'Core Indicators'!BN161</f>
        <v>3</v>
      </c>
      <c r="K161" s="236">
        <f t="shared" si="64"/>
        <v>3</v>
      </c>
      <c r="L161" s="190">
        <f t="shared" si="65"/>
        <v>3</v>
      </c>
      <c r="M161" s="237">
        <f t="shared" si="66"/>
        <v>3</v>
      </c>
      <c r="N161" s="238">
        <f>'Core Indicators'!DJ161</f>
        <v>3</v>
      </c>
      <c r="O161" s="238">
        <f>'Core Indicators'!DR161</f>
        <v>3</v>
      </c>
      <c r="P161" s="238">
        <f>'Core Indicators'!DZ161</f>
        <v>3</v>
      </c>
      <c r="Q161" s="238" t="str">
        <f>'Core Indicators'!EH161</f>
        <v>x</v>
      </c>
      <c r="R161" s="238" t="str">
        <f>'Core Indicators'!EP161</f>
        <v>x</v>
      </c>
      <c r="S161" s="191">
        <f t="shared" si="67"/>
        <v>1.9</v>
      </c>
      <c r="T161" s="191">
        <f t="shared" si="68"/>
        <v>1.3333333333333333</v>
      </c>
      <c r="U161" s="236">
        <v>1</v>
      </c>
      <c r="V161" s="236">
        <v>1</v>
      </c>
      <c r="W161" s="236">
        <f>'Core Indicators'!EX161</f>
        <v>3</v>
      </c>
      <c r="X161" s="191">
        <f t="shared" si="69"/>
        <v>2</v>
      </c>
      <c r="Y161" s="236">
        <v>1</v>
      </c>
      <c r="Z161" s="191">
        <f t="shared" si="70"/>
        <v>2.5</v>
      </c>
      <c r="AA161" s="236">
        <f>'Core Indicators'!FF161</f>
        <v>3</v>
      </c>
      <c r="AB161" s="236">
        <f t="shared" si="71"/>
        <v>2</v>
      </c>
      <c r="AC161" s="11">
        <f>'Core Indicators'!GD161</f>
        <v>2</v>
      </c>
      <c r="AD161" s="11">
        <f>'Core Indicators'!GL161</f>
        <v>2</v>
      </c>
      <c r="AE161" s="11">
        <f>'Core Indicators'!GT161</f>
        <v>2</v>
      </c>
      <c r="AF161" s="11">
        <f>'Core Indicators'!HB161</f>
        <v>2</v>
      </c>
      <c r="AG161" s="11">
        <f t="shared" si="72"/>
        <v>2</v>
      </c>
      <c r="AH161" s="11">
        <f>'Core Indicators'!HJ161</f>
        <v>2</v>
      </c>
      <c r="AI161" s="11">
        <f>'Core Indicators'!HR161</f>
        <v>2</v>
      </c>
      <c r="AJ161" s="11">
        <f t="shared" si="73"/>
        <v>2</v>
      </c>
      <c r="AK161" s="11">
        <f>'Core Indicators'!HZ161</f>
        <v>2</v>
      </c>
      <c r="AL161" s="11">
        <f>'Core Indicators'!IH161</f>
        <v>2</v>
      </c>
      <c r="AM161" s="11">
        <f>'Core Indicators'!IP161</f>
        <v>2</v>
      </c>
      <c r="AN161" s="11">
        <f t="shared" si="74"/>
        <v>2</v>
      </c>
    </row>
    <row r="162" spans="1:40" x14ac:dyDescent="0.35">
      <c r="A162" s="236" t="str">
        <f>Lists!C:C</f>
        <v>TZA001</v>
      </c>
      <c r="B162" s="190">
        <f t="shared" si="60"/>
        <v>2</v>
      </c>
      <c r="C162" s="191">
        <f t="shared" si="61"/>
        <v>0</v>
      </c>
      <c r="D162" s="237">
        <f t="shared" si="62"/>
        <v>1.9</v>
      </c>
      <c r="E162" s="236">
        <f>'Core Indicators'!R162</f>
        <v>2</v>
      </c>
      <c r="F162" s="236">
        <f>'Core Indicators'!Z162</f>
        <v>2</v>
      </c>
      <c r="G162" s="191">
        <f t="shared" si="63"/>
        <v>2</v>
      </c>
      <c r="H162" s="236">
        <f>'Core Indicators'!AH162</f>
        <v>2</v>
      </c>
      <c r="I162" s="236">
        <f>'Core Indicators'!AP162</f>
        <v>1</v>
      </c>
      <c r="J162" s="236">
        <f>'Core Indicators'!BN162</f>
        <v>2</v>
      </c>
      <c r="K162" s="236">
        <f t="shared" si="64"/>
        <v>1.5</v>
      </c>
      <c r="L162" s="190">
        <f t="shared" si="65"/>
        <v>1.8</v>
      </c>
      <c r="M162" s="237">
        <f t="shared" si="66"/>
        <v>2.4</v>
      </c>
      <c r="N162" s="238">
        <f>'Core Indicators'!DJ162</f>
        <v>2</v>
      </c>
      <c r="O162" s="238">
        <f>'Core Indicators'!DR162</f>
        <v>2</v>
      </c>
      <c r="P162" s="238">
        <f>'Core Indicators'!DZ162</f>
        <v>2</v>
      </c>
      <c r="Q162" s="238">
        <f>'Core Indicators'!EH162</f>
        <v>3</v>
      </c>
      <c r="R162" s="238">
        <f>'Core Indicators'!EP162</f>
        <v>3</v>
      </c>
      <c r="S162" s="191">
        <f t="shared" si="67"/>
        <v>1.6</v>
      </c>
      <c r="T162" s="191">
        <f t="shared" si="68"/>
        <v>1.1666666666666667</v>
      </c>
      <c r="U162" s="236">
        <v>1</v>
      </c>
      <c r="V162" s="236">
        <v>1</v>
      </c>
      <c r="W162" s="236">
        <f>'Core Indicators'!EX162</f>
        <v>2</v>
      </c>
      <c r="X162" s="191">
        <f t="shared" si="69"/>
        <v>1.5</v>
      </c>
      <c r="Y162" s="236">
        <v>1</v>
      </c>
      <c r="Z162" s="191">
        <f t="shared" si="70"/>
        <v>2</v>
      </c>
      <c r="AA162" s="236">
        <f>'Core Indicators'!FF162</f>
        <v>2</v>
      </c>
      <c r="AB162" s="236">
        <f t="shared" si="71"/>
        <v>2</v>
      </c>
      <c r="AC162" s="11">
        <f>'Core Indicators'!GD162</f>
        <v>2</v>
      </c>
      <c r="AD162" s="11">
        <f>'Core Indicators'!GL162</f>
        <v>2</v>
      </c>
      <c r="AE162" s="11">
        <f>'Core Indicators'!GT162</f>
        <v>2</v>
      </c>
      <c r="AF162" s="11">
        <f>'Core Indicators'!HB162</f>
        <v>2</v>
      </c>
      <c r="AG162" s="11">
        <f t="shared" si="72"/>
        <v>2</v>
      </c>
      <c r="AH162" s="11">
        <f>'Core Indicators'!HJ162</f>
        <v>2</v>
      </c>
      <c r="AI162" s="11">
        <f>'Core Indicators'!HR162</f>
        <v>2</v>
      </c>
      <c r="AJ162" s="11">
        <f t="shared" si="73"/>
        <v>2</v>
      </c>
      <c r="AK162" s="11">
        <f>'Core Indicators'!HZ162</f>
        <v>2</v>
      </c>
      <c r="AL162" s="11">
        <f>'Core Indicators'!IH162</f>
        <v>2</v>
      </c>
      <c r="AM162" s="11">
        <f>'Core Indicators'!IP162</f>
        <v>2</v>
      </c>
      <c r="AN162" s="11">
        <f t="shared" si="74"/>
        <v>2</v>
      </c>
    </row>
    <row r="163" spans="1:40" x14ac:dyDescent="0.35">
      <c r="A163" s="236" t="str">
        <f>Lists!C:C</f>
        <v>TZA002</v>
      </c>
      <c r="B163" s="190">
        <f t="shared" ref="B163:B172" si="75">IF(OR(M163="x",D163="x"),"x",ROUND((5-GEOMEAN(((5-D163)/5*4+1),((5-M163)/5*4+1),((5-M163)/5*4+1)))/4*3.5+S163*0.3,1))</f>
        <v>1.9</v>
      </c>
      <c r="C163" s="191">
        <f t="shared" ref="C163:C172" si="76">COUNTIF(E163:F163,"x")+COUNTIF(H163:I163,"x")+COUNTIF(J163:J163,"x")+COUNTIF(M163,"x")+COUNTIF(U163:W163,"x")+COUNTIF(Y163:AB163,"x")</f>
        <v>0</v>
      </c>
      <c r="D163" s="237">
        <f t="shared" ref="D163:D172" si="77">IF(OR(L163="x",G163="x"),"x",ROUND((5-GEOMEAN(((5-L163)/5*4+1),((5-L163)/5*4+1),((5-G163)/5*4+1)))/4*5,1))</f>
        <v>2</v>
      </c>
      <c r="E163" s="236">
        <f>'Core Indicators'!R163</f>
        <v>2</v>
      </c>
      <c r="F163" s="236">
        <f>'Core Indicators'!Z163</f>
        <v>2</v>
      </c>
      <c r="G163" s="191">
        <f t="shared" ref="G163:G172" si="78">IF(AND(F163="x",E163="x"),"x",IF(OR(F163="x",E163="x"),AVERAGE(E163,F163),ROUND((10-GEOMEAN(((10-E163)/10*9+1),((10-F163)/10*9+1)))/9*10,1)))</f>
        <v>2</v>
      </c>
      <c r="H163" s="236">
        <f>'Core Indicators'!AH163</f>
        <v>2</v>
      </c>
      <c r="I163" s="236">
        <f>'Core Indicators'!AP163</f>
        <v>2</v>
      </c>
      <c r="J163" s="236">
        <f>'Core Indicators'!BN163</f>
        <v>2</v>
      </c>
      <c r="K163" s="236">
        <f t="shared" ref="K163:K172" si="79">IF(AND(J163="x",I163="x"),"x",IF(OR(J163="x",I163="x"),AVERAGE(I163,J163),ROUND((10-GEOMEAN(((10-I163)/10*9+1),((10-J163)/10*9+1)))/9*10,1)))</f>
        <v>2</v>
      </c>
      <c r="L163" s="190">
        <f t="shared" ref="L163:L172" si="80">IF(AND(H163="x",K163="x"),"x",IF(OR(H163="x",K163="x"),AVERAGE(H163,K163),ROUND((10-GEOMEAN(((10-H163)/10*9+1),((10-K163)/10*9+1)))/9*10,1)))</f>
        <v>2</v>
      </c>
      <c r="M163" s="237">
        <f t="shared" ref="M163:M172" si="81">IF(N163="x","x",AVERAGE(N163:R163))</f>
        <v>2</v>
      </c>
      <c r="N163" s="238">
        <f>'Core Indicators'!DJ163</f>
        <v>2</v>
      </c>
      <c r="O163" s="238">
        <f>'Core Indicators'!DR163</f>
        <v>2</v>
      </c>
      <c r="P163" s="238">
        <f>'Core Indicators'!DZ163</f>
        <v>2</v>
      </c>
      <c r="Q163" s="238" t="str">
        <f>'Core Indicators'!EH163</f>
        <v>x</v>
      </c>
      <c r="R163" s="238" t="str">
        <f>'Core Indicators'!EP163</f>
        <v>x</v>
      </c>
      <c r="S163" s="191">
        <f t="shared" ref="S163:S172" si="82">IF(OR(Z163="x",T163="x"),T163,ROUND((10-GEOMEAN(((10-T163)/10*9+1),((10-Z163)/10*9+1)))/9*10,1))</f>
        <v>1.6</v>
      </c>
      <c r="T163" s="191">
        <f t="shared" ref="T163:T172" si="83">AVERAGE(U163,X163,Y163)</f>
        <v>1.1666666666666667</v>
      </c>
      <c r="U163" s="236">
        <v>1</v>
      </c>
      <c r="V163" s="236">
        <v>1</v>
      </c>
      <c r="W163" s="236">
        <f>'Core Indicators'!EX163</f>
        <v>2</v>
      </c>
      <c r="X163" s="191">
        <f t="shared" ref="X163:X172" si="84">AVERAGE(V163:W163)</f>
        <v>1.5</v>
      </c>
      <c r="Y163" s="236">
        <v>1</v>
      </c>
      <c r="Z163" s="191">
        <f t="shared" ref="Z163:Z172" si="85">IF(AND(AA163="x",AB163="x"),"x",AVERAGE(AA163:AB163))</f>
        <v>2</v>
      </c>
      <c r="AA163" s="236">
        <f>'Core Indicators'!FF163</f>
        <v>2</v>
      </c>
      <c r="AB163" s="236">
        <f t="shared" ref="AB163:AB172" si="86">IF(AND(AJ163="x",AN163="x",AG163="x"),"x",(AVERAGE(AJ163,AN163,AG163)))</f>
        <v>2</v>
      </c>
      <c r="AC163" s="11">
        <f>'Core Indicators'!GD163</f>
        <v>2</v>
      </c>
      <c r="AD163" s="11">
        <f>'Core Indicators'!GL163</f>
        <v>2</v>
      </c>
      <c r="AE163" s="11">
        <f>'Core Indicators'!GT163</f>
        <v>2</v>
      </c>
      <c r="AF163" s="11">
        <f>'Core Indicators'!HB163</f>
        <v>2</v>
      </c>
      <c r="AG163" s="11">
        <f t="shared" ref="AG163:AG172" si="87">IF(AND(AC163="x",AD163="x",AE163="x",AF163="x"),"x",AVERAGE(AC163:AF163))</f>
        <v>2</v>
      </c>
      <c r="AH163" s="11">
        <f>'Core Indicators'!HJ163</f>
        <v>2</v>
      </c>
      <c r="AI163" s="11">
        <f>'Core Indicators'!HR163</f>
        <v>2</v>
      </c>
      <c r="AJ163" s="11">
        <f t="shared" ref="AJ163:AJ172" si="88">IF(AND(AH163="x",AI163="x"),"x",AVERAGE(AH163:AI163))</f>
        <v>2</v>
      </c>
      <c r="AK163" s="11">
        <f>'Core Indicators'!HZ163</f>
        <v>2</v>
      </c>
      <c r="AL163" s="11">
        <f>'Core Indicators'!IH163</f>
        <v>2</v>
      </c>
      <c r="AM163" s="11">
        <f>'Core Indicators'!IP163</f>
        <v>2</v>
      </c>
      <c r="AN163" s="11">
        <f t="shared" ref="AN163:AN172" si="89">IF(AND(AK163="x",AL163="x",AM163="x"),"x",AVERAGE(AK163:AM163))</f>
        <v>2</v>
      </c>
    </row>
    <row r="164" spans="1:40" x14ac:dyDescent="0.35">
      <c r="A164" s="236" t="str">
        <f>Lists!C:C</f>
        <v>TZA003</v>
      </c>
      <c r="B164" s="190">
        <f t="shared" si="75"/>
        <v>1.6</v>
      </c>
      <c r="C164" s="191">
        <f t="shared" si="76"/>
        <v>0</v>
      </c>
      <c r="D164" s="237">
        <f t="shared" si="77"/>
        <v>2.2000000000000002</v>
      </c>
      <c r="E164" s="236">
        <f>'Core Indicators'!R164</f>
        <v>2</v>
      </c>
      <c r="F164" s="236">
        <f>'Core Indicators'!Z164</f>
        <v>2</v>
      </c>
      <c r="G164" s="191">
        <f t="shared" si="78"/>
        <v>2</v>
      </c>
      <c r="H164" s="236">
        <f>'Core Indicators'!AH164</f>
        <v>2</v>
      </c>
      <c r="I164" s="236">
        <f>'Core Indicators'!AP164</f>
        <v>3</v>
      </c>
      <c r="J164" s="236">
        <f>'Core Indicators'!BN164</f>
        <v>2</v>
      </c>
      <c r="K164" s="236">
        <f t="shared" si="79"/>
        <v>2.5</v>
      </c>
      <c r="L164" s="190">
        <f t="shared" si="80"/>
        <v>2.2999999999999998</v>
      </c>
      <c r="M164" s="237">
        <f t="shared" si="81"/>
        <v>1</v>
      </c>
      <c r="N164" s="238">
        <f>'Core Indicators'!DJ164</f>
        <v>1</v>
      </c>
      <c r="O164" s="238">
        <f>'Core Indicators'!DR164</f>
        <v>1</v>
      </c>
      <c r="P164" s="238">
        <f>'Core Indicators'!DZ164</f>
        <v>1</v>
      </c>
      <c r="Q164" s="238">
        <f>'Core Indicators'!EH164</f>
        <v>1</v>
      </c>
      <c r="R164" s="238">
        <f>'Core Indicators'!EP164</f>
        <v>1</v>
      </c>
      <c r="S164" s="191">
        <f t="shared" si="82"/>
        <v>1.9</v>
      </c>
      <c r="T164" s="191">
        <f t="shared" si="83"/>
        <v>1.1666666666666667</v>
      </c>
      <c r="U164" s="236">
        <v>1</v>
      </c>
      <c r="V164" s="236">
        <v>1</v>
      </c>
      <c r="W164" s="236">
        <f>'Core Indicators'!EX164</f>
        <v>2</v>
      </c>
      <c r="X164" s="191">
        <f t="shared" si="84"/>
        <v>1.5</v>
      </c>
      <c r="Y164" s="236">
        <v>1</v>
      </c>
      <c r="Z164" s="191">
        <f t="shared" si="85"/>
        <v>2.5</v>
      </c>
      <c r="AA164" s="236">
        <f>'Core Indicators'!FF164</f>
        <v>3</v>
      </c>
      <c r="AB164" s="236">
        <f t="shared" si="86"/>
        <v>2</v>
      </c>
      <c r="AC164" s="11">
        <f>'Core Indicators'!GD164</f>
        <v>2</v>
      </c>
      <c r="AD164" s="11">
        <f>'Core Indicators'!GL164</f>
        <v>2</v>
      </c>
      <c r="AE164" s="11">
        <f>'Core Indicators'!GT164</f>
        <v>2</v>
      </c>
      <c r="AF164" s="11">
        <f>'Core Indicators'!HB164</f>
        <v>2</v>
      </c>
      <c r="AG164" s="11">
        <f t="shared" si="87"/>
        <v>2</v>
      </c>
      <c r="AH164" s="11">
        <f>'Core Indicators'!HJ164</f>
        <v>2</v>
      </c>
      <c r="AI164" s="11">
        <f>'Core Indicators'!HR164</f>
        <v>2</v>
      </c>
      <c r="AJ164" s="11">
        <f t="shared" si="88"/>
        <v>2</v>
      </c>
      <c r="AK164" s="11">
        <f>'Core Indicators'!HZ164</f>
        <v>2</v>
      </c>
      <c r="AL164" s="11">
        <f>'Core Indicators'!IH164</f>
        <v>2</v>
      </c>
      <c r="AM164" s="11">
        <f>'Core Indicators'!IP164</f>
        <v>2</v>
      </c>
      <c r="AN164" s="11">
        <f t="shared" si="89"/>
        <v>2</v>
      </c>
    </row>
    <row r="165" spans="1:40" x14ac:dyDescent="0.35">
      <c r="A165" s="236" t="str">
        <f>Lists!C:C</f>
        <v>UGA005</v>
      </c>
      <c r="B165" s="190">
        <f t="shared" si="75"/>
        <v>2</v>
      </c>
      <c r="C165" s="191">
        <f t="shared" si="76"/>
        <v>2</v>
      </c>
      <c r="D165" s="237">
        <f t="shared" si="77"/>
        <v>2</v>
      </c>
      <c r="E165" s="236">
        <f>'Core Indicators'!R165</f>
        <v>2</v>
      </c>
      <c r="F165" s="236">
        <f>'Core Indicators'!Z165</f>
        <v>2</v>
      </c>
      <c r="G165" s="191">
        <f t="shared" si="78"/>
        <v>2</v>
      </c>
      <c r="H165" s="236">
        <f>'Core Indicators'!AH165</f>
        <v>2</v>
      </c>
      <c r="I165" s="236">
        <f>'Core Indicators'!AP165</f>
        <v>2</v>
      </c>
      <c r="J165" s="236" t="str">
        <f>'Core Indicators'!BN165</f>
        <v>x</v>
      </c>
      <c r="K165" s="236">
        <f t="shared" si="79"/>
        <v>2</v>
      </c>
      <c r="L165" s="190">
        <f t="shared" si="80"/>
        <v>2</v>
      </c>
      <c r="M165" s="237">
        <f t="shared" si="81"/>
        <v>2.4</v>
      </c>
      <c r="N165" s="238">
        <f>'Core Indicators'!DJ165</f>
        <v>2</v>
      </c>
      <c r="O165" s="238">
        <f>'Core Indicators'!DR165</f>
        <v>2</v>
      </c>
      <c r="P165" s="238">
        <f>'Core Indicators'!DZ165</f>
        <v>2</v>
      </c>
      <c r="Q165" s="238">
        <f>'Core Indicators'!EH165</f>
        <v>3</v>
      </c>
      <c r="R165" s="238">
        <f>'Core Indicators'!EP165</f>
        <v>3</v>
      </c>
      <c r="S165" s="191">
        <f t="shared" si="82"/>
        <v>1.5</v>
      </c>
      <c r="T165" s="191">
        <f t="shared" si="83"/>
        <v>1</v>
      </c>
      <c r="U165" s="236">
        <v>1</v>
      </c>
      <c r="V165" s="236">
        <v>1</v>
      </c>
      <c r="W165" s="236" t="str">
        <f>'Core Indicators'!EX165</f>
        <v>x</v>
      </c>
      <c r="X165" s="191">
        <f t="shared" si="84"/>
        <v>1</v>
      </c>
      <c r="Y165" s="236">
        <v>1</v>
      </c>
      <c r="Z165" s="191">
        <f t="shared" si="85"/>
        <v>2</v>
      </c>
      <c r="AA165" s="236">
        <f>'Core Indicators'!FF165</f>
        <v>2</v>
      </c>
      <c r="AB165" s="236">
        <f t="shared" si="86"/>
        <v>2</v>
      </c>
      <c r="AC165" s="11">
        <f>'Core Indicators'!GD165</f>
        <v>2</v>
      </c>
      <c r="AD165" s="11">
        <f>'Core Indicators'!GL165</f>
        <v>2</v>
      </c>
      <c r="AE165" s="11">
        <f>'Core Indicators'!GT165</f>
        <v>2</v>
      </c>
      <c r="AF165" s="11">
        <f>'Core Indicators'!HB165</f>
        <v>2</v>
      </c>
      <c r="AG165" s="11">
        <f t="shared" si="87"/>
        <v>2</v>
      </c>
      <c r="AH165" s="11">
        <f>'Core Indicators'!HJ165</f>
        <v>2</v>
      </c>
      <c r="AI165" s="11">
        <f>'Core Indicators'!HR165</f>
        <v>2</v>
      </c>
      <c r="AJ165" s="11">
        <f t="shared" si="88"/>
        <v>2</v>
      </c>
      <c r="AK165" s="11">
        <f>'Core Indicators'!HZ165</f>
        <v>2</v>
      </c>
      <c r="AL165" s="11">
        <f>'Core Indicators'!IH165</f>
        <v>2</v>
      </c>
      <c r="AM165" s="11">
        <f>'Core Indicators'!IP165</f>
        <v>2</v>
      </c>
      <c r="AN165" s="11">
        <f t="shared" si="89"/>
        <v>2</v>
      </c>
    </row>
    <row r="166" spans="1:40" x14ac:dyDescent="0.35">
      <c r="A166" s="236" t="str">
        <f>Lists!C:C</f>
        <v>UKR002</v>
      </c>
      <c r="B166" s="190">
        <f t="shared" si="75"/>
        <v>2.1</v>
      </c>
      <c r="C166" s="191">
        <f t="shared" si="76"/>
        <v>0</v>
      </c>
      <c r="D166" s="237">
        <f t="shared" si="77"/>
        <v>1.8</v>
      </c>
      <c r="E166" s="236">
        <f>'Core Indicators'!R166</f>
        <v>1</v>
      </c>
      <c r="F166" s="236">
        <f>'Core Indicators'!Z166</f>
        <v>1</v>
      </c>
      <c r="G166" s="191">
        <f t="shared" si="78"/>
        <v>1</v>
      </c>
      <c r="H166" s="236">
        <f>'Core Indicators'!AH166</f>
        <v>2</v>
      </c>
      <c r="I166" s="236">
        <f>'Core Indicators'!AP166</f>
        <v>1</v>
      </c>
      <c r="J166" s="236">
        <f>'Core Indicators'!BN166</f>
        <v>3</v>
      </c>
      <c r="K166" s="236">
        <f t="shared" si="79"/>
        <v>2.1</v>
      </c>
      <c r="L166" s="190">
        <f t="shared" si="80"/>
        <v>2.1</v>
      </c>
      <c r="M166" s="237">
        <f t="shared" si="81"/>
        <v>2.6</v>
      </c>
      <c r="N166" s="238">
        <f>'Core Indicators'!DJ166</f>
        <v>2</v>
      </c>
      <c r="O166" s="238">
        <f>'Core Indicators'!DR166</f>
        <v>2</v>
      </c>
      <c r="P166" s="238">
        <f>'Core Indicators'!DZ166</f>
        <v>3</v>
      </c>
      <c r="Q166" s="238">
        <f>'Core Indicators'!EH166</f>
        <v>3</v>
      </c>
      <c r="R166" s="238">
        <f>'Core Indicators'!EP166</f>
        <v>3</v>
      </c>
      <c r="S166" s="191">
        <f t="shared" si="82"/>
        <v>1.4</v>
      </c>
      <c r="T166" s="191">
        <f t="shared" si="83"/>
        <v>1.3333333333333333</v>
      </c>
      <c r="U166" s="236">
        <v>1</v>
      </c>
      <c r="V166" s="236">
        <v>1</v>
      </c>
      <c r="W166" s="236">
        <f>'Core Indicators'!EX166</f>
        <v>3</v>
      </c>
      <c r="X166" s="191">
        <f t="shared" si="84"/>
        <v>2</v>
      </c>
      <c r="Y166" s="236">
        <v>1</v>
      </c>
      <c r="Z166" s="191">
        <f t="shared" si="85"/>
        <v>1.5</v>
      </c>
      <c r="AA166" s="236">
        <f>'Core Indicators'!FF166</f>
        <v>1</v>
      </c>
      <c r="AB166" s="236">
        <f t="shared" si="86"/>
        <v>2</v>
      </c>
      <c r="AC166" s="11">
        <f>'Core Indicators'!GD166</f>
        <v>2</v>
      </c>
      <c r="AD166" s="11">
        <f>'Core Indicators'!GL166</f>
        <v>2</v>
      </c>
      <c r="AE166" s="11">
        <f>'Core Indicators'!GT166</f>
        <v>2</v>
      </c>
      <c r="AF166" s="11">
        <f>'Core Indicators'!HB166</f>
        <v>2</v>
      </c>
      <c r="AG166" s="11">
        <f t="shared" si="87"/>
        <v>2</v>
      </c>
      <c r="AH166" s="11">
        <f>'Core Indicators'!HJ166</f>
        <v>2</v>
      </c>
      <c r="AI166" s="11">
        <f>'Core Indicators'!HR166</f>
        <v>2</v>
      </c>
      <c r="AJ166" s="11">
        <f t="shared" si="88"/>
        <v>2</v>
      </c>
      <c r="AK166" s="11">
        <f>'Core Indicators'!HZ166</f>
        <v>2</v>
      </c>
      <c r="AL166" s="11">
        <f>'Core Indicators'!IH166</f>
        <v>2</v>
      </c>
      <c r="AM166" s="11">
        <f>'Core Indicators'!IP166</f>
        <v>2</v>
      </c>
      <c r="AN166" s="11">
        <f t="shared" si="89"/>
        <v>2</v>
      </c>
    </row>
    <row r="167" spans="1:40" x14ac:dyDescent="0.35">
      <c r="A167" s="236" t="str">
        <f>Lists!C:C</f>
        <v>VEN001</v>
      </c>
      <c r="B167" s="190">
        <f t="shared" si="75"/>
        <v>2.2999999999999998</v>
      </c>
      <c r="C167" s="191">
        <f t="shared" si="76"/>
        <v>0</v>
      </c>
      <c r="D167" s="237">
        <f t="shared" si="77"/>
        <v>2.2999999999999998</v>
      </c>
      <c r="E167" s="236">
        <f>'Core Indicators'!R167</f>
        <v>2</v>
      </c>
      <c r="F167" s="236">
        <f>'Core Indicators'!Z167</f>
        <v>2</v>
      </c>
      <c r="G167" s="191">
        <f t="shared" si="78"/>
        <v>2</v>
      </c>
      <c r="H167" s="236">
        <f>'Core Indicators'!AH167</f>
        <v>2</v>
      </c>
      <c r="I167" s="236">
        <f>'Core Indicators'!AP167</f>
        <v>3</v>
      </c>
      <c r="J167" s="236">
        <f>'Core Indicators'!BN167</f>
        <v>3</v>
      </c>
      <c r="K167" s="236">
        <f t="shared" si="79"/>
        <v>3</v>
      </c>
      <c r="L167" s="190">
        <f t="shared" si="80"/>
        <v>2.5</v>
      </c>
      <c r="M167" s="237">
        <f t="shared" si="81"/>
        <v>2.6</v>
      </c>
      <c r="N167" s="238">
        <f>'Core Indicators'!DJ167</f>
        <v>2</v>
      </c>
      <c r="O167" s="238">
        <f>'Core Indicators'!DR167</f>
        <v>2</v>
      </c>
      <c r="P167" s="238">
        <f>'Core Indicators'!DZ167</f>
        <v>3</v>
      </c>
      <c r="Q167" s="238">
        <f>'Core Indicators'!EH167</f>
        <v>3</v>
      </c>
      <c r="R167" s="238">
        <f>'Core Indicators'!EP167</f>
        <v>3</v>
      </c>
      <c r="S167" s="191">
        <f t="shared" si="82"/>
        <v>1.9</v>
      </c>
      <c r="T167" s="191">
        <f t="shared" si="83"/>
        <v>1.3333333333333333</v>
      </c>
      <c r="U167" s="236">
        <v>1</v>
      </c>
      <c r="V167" s="236">
        <v>1</v>
      </c>
      <c r="W167" s="236">
        <f>'Core Indicators'!EX167</f>
        <v>3</v>
      </c>
      <c r="X167" s="191">
        <f t="shared" si="84"/>
        <v>2</v>
      </c>
      <c r="Y167" s="236">
        <v>1</v>
      </c>
      <c r="Z167" s="191">
        <f t="shared" si="85"/>
        <v>2.5</v>
      </c>
      <c r="AA167" s="236">
        <f>'Core Indicators'!FF167</f>
        <v>3</v>
      </c>
      <c r="AB167" s="236">
        <f t="shared" si="86"/>
        <v>2</v>
      </c>
      <c r="AC167" s="11">
        <f>'Core Indicators'!GD167</f>
        <v>2</v>
      </c>
      <c r="AD167" s="11">
        <f>'Core Indicators'!GL167</f>
        <v>2</v>
      </c>
      <c r="AE167" s="11">
        <f>'Core Indicators'!GT167</f>
        <v>2</v>
      </c>
      <c r="AF167" s="11">
        <f>'Core Indicators'!HB167</f>
        <v>2</v>
      </c>
      <c r="AG167" s="11">
        <f t="shared" si="87"/>
        <v>2</v>
      </c>
      <c r="AH167" s="11">
        <f>'Core Indicators'!HJ167</f>
        <v>2</v>
      </c>
      <c r="AI167" s="11">
        <f>'Core Indicators'!HR167</f>
        <v>2</v>
      </c>
      <c r="AJ167" s="11">
        <f t="shared" si="88"/>
        <v>2</v>
      </c>
      <c r="AK167" s="11">
        <f>'Core Indicators'!HZ167</f>
        <v>2</v>
      </c>
      <c r="AL167" s="11">
        <f>'Core Indicators'!IH167</f>
        <v>2</v>
      </c>
      <c r="AM167" s="11">
        <f>'Core Indicators'!IP167</f>
        <v>2</v>
      </c>
      <c r="AN167" s="11">
        <f t="shared" si="89"/>
        <v>2</v>
      </c>
    </row>
    <row r="168" spans="1:40" x14ac:dyDescent="0.35">
      <c r="A168" s="236" t="str">
        <f>Lists!C:C</f>
        <v>VNM003</v>
      </c>
      <c r="B168" s="190">
        <f t="shared" si="75"/>
        <v>1.8</v>
      </c>
      <c r="C168" s="191">
        <f t="shared" si="76"/>
        <v>0</v>
      </c>
      <c r="D168" s="237">
        <f t="shared" si="77"/>
        <v>1.9</v>
      </c>
      <c r="E168" s="236">
        <f>'Core Indicators'!R168</f>
        <v>2</v>
      </c>
      <c r="F168" s="236">
        <f>'Core Indicators'!Z168</f>
        <v>2</v>
      </c>
      <c r="G168" s="191">
        <f t="shared" si="78"/>
        <v>2</v>
      </c>
      <c r="H168" s="236">
        <f>'Core Indicators'!AH168</f>
        <v>1</v>
      </c>
      <c r="I168" s="236">
        <f>'Core Indicators'!AP168</f>
        <v>3</v>
      </c>
      <c r="J168" s="236">
        <f>'Core Indicators'!BN168</f>
        <v>2</v>
      </c>
      <c r="K168" s="236">
        <f t="shared" si="79"/>
        <v>2.5</v>
      </c>
      <c r="L168" s="190">
        <f t="shared" si="80"/>
        <v>1.8</v>
      </c>
      <c r="M168" s="237">
        <f t="shared" si="81"/>
        <v>2</v>
      </c>
      <c r="N168" s="238">
        <f>'Core Indicators'!DJ168</f>
        <v>2</v>
      </c>
      <c r="O168" s="238">
        <f>'Core Indicators'!DR168</f>
        <v>2</v>
      </c>
      <c r="P168" s="238">
        <f>'Core Indicators'!DZ168</f>
        <v>2</v>
      </c>
      <c r="Q168" s="238">
        <f>'Core Indicators'!EH168</f>
        <v>2</v>
      </c>
      <c r="R168" s="238">
        <f>'Core Indicators'!EP168</f>
        <v>2</v>
      </c>
      <c r="S168" s="191">
        <f t="shared" si="82"/>
        <v>1.3</v>
      </c>
      <c r="T168" s="191">
        <f t="shared" si="83"/>
        <v>1.1666666666666667</v>
      </c>
      <c r="U168" s="236">
        <v>1</v>
      </c>
      <c r="V168" s="236">
        <v>1</v>
      </c>
      <c r="W168" s="236">
        <f>'Core Indicators'!EX168</f>
        <v>2</v>
      </c>
      <c r="X168" s="191">
        <f t="shared" si="84"/>
        <v>1.5</v>
      </c>
      <c r="Y168" s="236">
        <v>1</v>
      </c>
      <c r="Z168" s="191">
        <f t="shared" si="85"/>
        <v>1.5</v>
      </c>
      <c r="AA168" s="236">
        <f>'Core Indicators'!FF168</f>
        <v>1</v>
      </c>
      <c r="AB168" s="236">
        <f t="shared" si="86"/>
        <v>2</v>
      </c>
      <c r="AC168" s="11">
        <f>'Core Indicators'!GD168</f>
        <v>2</v>
      </c>
      <c r="AD168" s="11">
        <f>'Core Indicators'!GL168</f>
        <v>2</v>
      </c>
      <c r="AE168" s="11">
        <f>'Core Indicators'!GT168</f>
        <v>2</v>
      </c>
      <c r="AF168" s="11">
        <f>'Core Indicators'!HB168</f>
        <v>2</v>
      </c>
      <c r="AG168" s="11">
        <f t="shared" si="87"/>
        <v>2</v>
      </c>
      <c r="AH168" s="11">
        <f>'Core Indicators'!HJ168</f>
        <v>2</v>
      </c>
      <c r="AI168" s="11">
        <f>'Core Indicators'!HR168</f>
        <v>2</v>
      </c>
      <c r="AJ168" s="11">
        <f t="shared" si="88"/>
        <v>2</v>
      </c>
      <c r="AK168" s="11">
        <f>'Core Indicators'!HZ168</f>
        <v>2</v>
      </c>
      <c r="AL168" s="11">
        <f>'Core Indicators'!IH168</f>
        <v>2</v>
      </c>
      <c r="AM168" s="11">
        <f>'Core Indicators'!IP168</f>
        <v>2</v>
      </c>
      <c r="AN168" s="11">
        <f t="shared" si="89"/>
        <v>2</v>
      </c>
    </row>
    <row r="169" spans="1:40" x14ac:dyDescent="0.35">
      <c r="A169" s="236" t="str">
        <f>Lists!C:C</f>
        <v>YEM001</v>
      </c>
      <c r="B169" s="190">
        <f t="shared" si="75"/>
        <v>2.2000000000000002</v>
      </c>
      <c r="C169" s="191">
        <f t="shared" si="76"/>
        <v>0</v>
      </c>
      <c r="D169" s="237">
        <f t="shared" si="77"/>
        <v>1.9</v>
      </c>
      <c r="E169" s="236">
        <f>'Core Indicators'!R169</f>
        <v>1</v>
      </c>
      <c r="F169" s="236">
        <f>'Core Indicators'!Z169</f>
        <v>1</v>
      </c>
      <c r="G169" s="191">
        <f t="shared" si="78"/>
        <v>1</v>
      </c>
      <c r="H169" s="236">
        <f>'Core Indicators'!AH169</f>
        <v>2</v>
      </c>
      <c r="I169" s="236">
        <f>'Core Indicators'!AP169</f>
        <v>2</v>
      </c>
      <c r="J169" s="236">
        <f>'Core Indicators'!BN169</f>
        <v>3</v>
      </c>
      <c r="K169" s="236">
        <f t="shared" si="79"/>
        <v>2.5</v>
      </c>
      <c r="L169" s="190">
        <f t="shared" si="80"/>
        <v>2.2999999999999998</v>
      </c>
      <c r="M169" s="237">
        <f t="shared" si="81"/>
        <v>2.6</v>
      </c>
      <c r="N169" s="238">
        <f>'Core Indicators'!DJ169</f>
        <v>2</v>
      </c>
      <c r="O169" s="238">
        <f>'Core Indicators'!DR169</f>
        <v>2</v>
      </c>
      <c r="P169" s="238">
        <f>'Core Indicators'!DZ169</f>
        <v>3</v>
      </c>
      <c r="Q169" s="238">
        <f>'Core Indicators'!EH169</f>
        <v>3</v>
      </c>
      <c r="R169" s="238">
        <f>'Core Indicators'!EP169</f>
        <v>3</v>
      </c>
      <c r="S169" s="191">
        <f t="shared" si="82"/>
        <v>1.7</v>
      </c>
      <c r="T169" s="191">
        <f t="shared" si="83"/>
        <v>1.3333333333333333</v>
      </c>
      <c r="U169" s="236">
        <v>1</v>
      </c>
      <c r="V169" s="236">
        <v>1</v>
      </c>
      <c r="W169" s="236">
        <f>'Core Indicators'!EX169</f>
        <v>3</v>
      </c>
      <c r="X169" s="191">
        <f t="shared" si="84"/>
        <v>2</v>
      </c>
      <c r="Y169" s="236">
        <v>1</v>
      </c>
      <c r="Z169" s="191">
        <f t="shared" si="85"/>
        <v>2</v>
      </c>
      <c r="AA169" s="236">
        <f>'Core Indicators'!FF169</f>
        <v>2</v>
      </c>
      <c r="AB169" s="236">
        <f t="shared" si="86"/>
        <v>2</v>
      </c>
      <c r="AC169" s="11">
        <f>'Core Indicators'!GD169</f>
        <v>2</v>
      </c>
      <c r="AD169" s="11">
        <f>'Core Indicators'!GL169</f>
        <v>2</v>
      </c>
      <c r="AE169" s="11">
        <f>'Core Indicators'!GT169</f>
        <v>2</v>
      </c>
      <c r="AF169" s="11">
        <f>'Core Indicators'!HB169</f>
        <v>2</v>
      </c>
      <c r="AG169" s="11">
        <f t="shared" si="87"/>
        <v>2</v>
      </c>
      <c r="AH169" s="11">
        <f>'Core Indicators'!HJ169</f>
        <v>2</v>
      </c>
      <c r="AI169" s="11">
        <f>'Core Indicators'!HR169</f>
        <v>2</v>
      </c>
      <c r="AJ169" s="11">
        <f t="shared" si="88"/>
        <v>2</v>
      </c>
      <c r="AK169" s="11">
        <f>'Core Indicators'!HZ169</f>
        <v>2</v>
      </c>
      <c r="AL169" s="11">
        <f>'Core Indicators'!IH169</f>
        <v>2</v>
      </c>
      <c r="AM169" s="11">
        <f>'Core Indicators'!IP169</f>
        <v>2</v>
      </c>
      <c r="AN169" s="11">
        <f t="shared" si="89"/>
        <v>2</v>
      </c>
    </row>
    <row r="170" spans="1:40" x14ac:dyDescent="0.35">
      <c r="A170" s="236" t="str">
        <f>Lists!C:C</f>
        <v>YEM002</v>
      </c>
      <c r="B170" s="190">
        <f t="shared" si="75"/>
        <v>2.1</v>
      </c>
      <c r="C170" s="191">
        <f t="shared" si="76"/>
        <v>0</v>
      </c>
      <c r="D170" s="237">
        <f t="shared" si="77"/>
        <v>2.2000000000000002</v>
      </c>
      <c r="E170" s="236">
        <f>'Core Indicators'!R170</f>
        <v>2</v>
      </c>
      <c r="F170" s="236">
        <f>'Core Indicators'!Z170</f>
        <v>2</v>
      </c>
      <c r="G170" s="191">
        <f t="shared" si="78"/>
        <v>2</v>
      </c>
      <c r="H170" s="236">
        <f>'Core Indicators'!AH170</f>
        <v>2</v>
      </c>
      <c r="I170" s="236">
        <f>'Core Indicators'!AP170</f>
        <v>2</v>
      </c>
      <c r="J170" s="236">
        <f>'Core Indicators'!BN170</f>
        <v>3</v>
      </c>
      <c r="K170" s="236">
        <f t="shared" si="79"/>
        <v>2.5</v>
      </c>
      <c r="L170" s="190">
        <f t="shared" si="80"/>
        <v>2.2999999999999998</v>
      </c>
      <c r="M170" s="237">
        <f t="shared" si="81"/>
        <v>2.2000000000000002</v>
      </c>
      <c r="N170" s="238">
        <f>'Core Indicators'!DJ170</f>
        <v>2</v>
      </c>
      <c r="O170" s="238">
        <f>'Core Indicators'!DR170</f>
        <v>2</v>
      </c>
      <c r="P170" s="238">
        <f>'Core Indicators'!DZ170</f>
        <v>2</v>
      </c>
      <c r="Q170" s="238">
        <f>'Core Indicators'!EH170</f>
        <v>2</v>
      </c>
      <c r="R170" s="238">
        <f>'Core Indicators'!EP170</f>
        <v>3</v>
      </c>
      <c r="S170" s="191">
        <f t="shared" si="82"/>
        <v>1.7</v>
      </c>
      <c r="T170" s="191">
        <f t="shared" si="83"/>
        <v>1.3333333333333333</v>
      </c>
      <c r="U170" s="236">
        <v>1</v>
      </c>
      <c r="V170" s="236">
        <v>1</v>
      </c>
      <c r="W170" s="236">
        <f>'Core Indicators'!EX170</f>
        <v>3</v>
      </c>
      <c r="X170" s="191">
        <f t="shared" si="84"/>
        <v>2</v>
      </c>
      <c r="Y170" s="236">
        <v>1</v>
      </c>
      <c r="Z170" s="191">
        <f t="shared" si="85"/>
        <v>2</v>
      </c>
      <c r="AA170" s="236">
        <f>'Core Indicators'!FF170</f>
        <v>2</v>
      </c>
      <c r="AB170" s="236">
        <f t="shared" si="86"/>
        <v>2</v>
      </c>
      <c r="AC170" s="11">
        <f>'Core Indicators'!GD170</f>
        <v>2</v>
      </c>
      <c r="AD170" s="11">
        <f>'Core Indicators'!GL170</f>
        <v>2</v>
      </c>
      <c r="AE170" s="11">
        <f>'Core Indicators'!GT170</f>
        <v>2</v>
      </c>
      <c r="AF170" s="11">
        <f>'Core Indicators'!HB170</f>
        <v>2</v>
      </c>
      <c r="AG170" s="11">
        <f t="shared" si="87"/>
        <v>2</v>
      </c>
      <c r="AH170" s="11">
        <f>'Core Indicators'!HJ170</f>
        <v>2</v>
      </c>
      <c r="AI170" s="11">
        <f>'Core Indicators'!HR170</f>
        <v>2</v>
      </c>
      <c r="AJ170" s="11">
        <f t="shared" si="88"/>
        <v>2</v>
      </c>
      <c r="AK170" s="11">
        <f>'Core Indicators'!HZ170</f>
        <v>2</v>
      </c>
      <c r="AL170" s="11">
        <f>'Core Indicators'!IH170</f>
        <v>2</v>
      </c>
      <c r="AM170" s="11">
        <f>'Core Indicators'!IP170</f>
        <v>2</v>
      </c>
      <c r="AN170" s="11">
        <f t="shared" si="89"/>
        <v>2</v>
      </c>
    </row>
    <row r="171" spans="1:40" x14ac:dyDescent="0.35">
      <c r="A171" s="236" t="str">
        <f>Lists!C:C</f>
        <v>ZMB002</v>
      </c>
      <c r="B171" s="190">
        <f t="shared" si="75"/>
        <v>1.7</v>
      </c>
      <c r="C171" s="191">
        <f t="shared" si="76"/>
        <v>0</v>
      </c>
      <c r="D171" s="237">
        <f t="shared" si="77"/>
        <v>2</v>
      </c>
      <c r="E171" s="236">
        <f>'Core Indicators'!R171</f>
        <v>2</v>
      </c>
      <c r="F171" s="236">
        <f>'Core Indicators'!Z171</f>
        <v>2</v>
      </c>
      <c r="G171" s="191">
        <f t="shared" si="78"/>
        <v>2</v>
      </c>
      <c r="H171" s="236">
        <f>'Core Indicators'!AH171</f>
        <v>2</v>
      </c>
      <c r="I171" s="236">
        <f>'Core Indicators'!AP171</f>
        <v>2</v>
      </c>
      <c r="J171" s="236">
        <f>'Core Indicators'!BN171</f>
        <v>2</v>
      </c>
      <c r="K171" s="236">
        <f t="shared" si="79"/>
        <v>2</v>
      </c>
      <c r="L171" s="190">
        <f t="shared" si="80"/>
        <v>2</v>
      </c>
      <c r="M171" s="237">
        <f t="shared" si="81"/>
        <v>1.75</v>
      </c>
      <c r="N171" s="238">
        <f>'Core Indicators'!DJ171</f>
        <v>2</v>
      </c>
      <c r="O171" s="238">
        <f>'Core Indicators'!DR171</f>
        <v>1</v>
      </c>
      <c r="P171" s="238">
        <f>'Core Indicators'!DZ171</f>
        <v>1</v>
      </c>
      <c r="Q171" s="238">
        <f>'Core Indicators'!EH171</f>
        <v>3</v>
      </c>
      <c r="R171" s="238" t="str">
        <f>'Core Indicators'!EP171</f>
        <v>x</v>
      </c>
      <c r="S171" s="191">
        <f t="shared" si="82"/>
        <v>1.3</v>
      </c>
      <c r="T171" s="191">
        <f t="shared" si="83"/>
        <v>1.1666666666666667</v>
      </c>
      <c r="U171" s="236">
        <v>1</v>
      </c>
      <c r="V171" s="236">
        <v>1</v>
      </c>
      <c r="W171" s="236">
        <f>'Core Indicators'!EX171</f>
        <v>2</v>
      </c>
      <c r="X171" s="191">
        <f t="shared" si="84"/>
        <v>1.5</v>
      </c>
      <c r="Y171" s="236">
        <v>1</v>
      </c>
      <c r="Z171" s="191">
        <f t="shared" si="85"/>
        <v>1.5</v>
      </c>
      <c r="AA171" s="236">
        <f>'Core Indicators'!FF171</f>
        <v>1</v>
      </c>
      <c r="AB171" s="236">
        <f t="shared" si="86"/>
        <v>2</v>
      </c>
      <c r="AC171" s="11">
        <f>'Core Indicators'!GD171</f>
        <v>2</v>
      </c>
      <c r="AD171" s="11">
        <f>'Core Indicators'!GL171</f>
        <v>2</v>
      </c>
      <c r="AE171" s="11">
        <f>'Core Indicators'!GT171</f>
        <v>2</v>
      </c>
      <c r="AF171" s="11">
        <f>'Core Indicators'!HB171</f>
        <v>2</v>
      </c>
      <c r="AG171" s="11">
        <f t="shared" si="87"/>
        <v>2</v>
      </c>
      <c r="AH171" s="11">
        <f>'Core Indicators'!HJ171</f>
        <v>2</v>
      </c>
      <c r="AI171" s="11">
        <f>'Core Indicators'!HR171</f>
        <v>2</v>
      </c>
      <c r="AJ171" s="11">
        <f t="shared" si="88"/>
        <v>2</v>
      </c>
      <c r="AK171" s="11">
        <f>'Core Indicators'!HZ171</f>
        <v>2</v>
      </c>
      <c r="AL171" s="11">
        <f>'Core Indicators'!IH171</f>
        <v>2</v>
      </c>
      <c r="AM171" s="11">
        <f>'Core Indicators'!IP171</f>
        <v>2</v>
      </c>
      <c r="AN171" s="11">
        <f t="shared" si="89"/>
        <v>2</v>
      </c>
    </row>
    <row r="172" spans="1:40" x14ac:dyDescent="0.35">
      <c r="A172" s="236" t="str">
        <f>Lists!C:C</f>
        <v>ZWE001</v>
      </c>
      <c r="B172" s="190">
        <f t="shared" si="75"/>
        <v>2</v>
      </c>
      <c r="C172" s="191">
        <f t="shared" si="76"/>
        <v>0</v>
      </c>
      <c r="D172" s="237">
        <f t="shared" si="77"/>
        <v>1.8</v>
      </c>
      <c r="E172" s="236">
        <f>'Core Indicators'!R172</f>
        <v>1</v>
      </c>
      <c r="F172" s="236">
        <f>'Core Indicators'!Z172</f>
        <v>2</v>
      </c>
      <c r="G172" s="191">
        <f t="shared" si="78"/>
        <v>1.5</v>
      </c>
      <c r="H172" s="236">
        <f>'Core Indicators'!AH172</f>
        <v>2</v>
      </c>
      <c r="I172" s="236">
        <f>'Core Indicators'!AP172</f>
        <v>2</v>
      </c>
      <c r="J172" s="236">
        <f>'Core Indicators'!BN172</f>
        <v>2</v>
      </c>
      <c r="K172" s="236">
        <f t="shared" si="79"/>
        <v>2</v>
      </c>
      <c r="L172" s="190">
        <f t="shared" si="80"/>
        <v>2</v>
      </c>
      <c r="M172" s="237">
        <f t="shared" si="81"/>
        <v>2.4</v>
      </c>
      <c r="N172" s="238">
        <f>'Core Indicators'!DJ172</f>
        <v>2</v>
      </c>
      <c r="O172" s="238">
        <f>'Core Indicators'!DR172</f>
        <v>2</v>
      </c>
      <c r="P172" s="238">
        <f>'Core Indicators'!DZ172</f>
        <v>2</v>
      </c>
      <c r="Q172" s="238">
        <f>'Core Indicators'!EH172</f>
        <v>3</v>
      </c>
      <c r="R172" s="238">
        <f>'Core Indicators'!EP172</f>
        <v>3</v>
      </c>
      <c r="S172" s="191">
        <f t="shared" si="82"/>
        <v>1.6</v>
      </c>
      <c r="T172" s="191">
        <f t="shared" si="83"/>
        <v>1.1666666666666667</v>
      </c>
      <c r="U172" s="236">
        <v>1</v>
      </c>
      <c r="V172" s="236">
        <v>1</v>
      </c>
      <c r="W172" s="236">
        <f>'Core Indicators'!EX172</f>
        <v>2</v>
      </c>
      <c r="X172" s="191">
        <f t="shared" si="84"/>
        <v>1.5</v>
      </c>
      <c r="Y172" s="236">
        <v>1</v>
      </c>
      <c r="Z172" s="191">
        <f t="shared" si="85"/>
        <v>2</v>
      </c>
      <c r="AA172" s="236">
        <f>'Core Indicators'!FF172</f>
        <v>2</v>
      </c>
      <c r="AB172" s="236">
        <f t="shared" si="86"/>
        <v>2</v>
      </c>
      <c r="AC172" s="11">
        <f>'Core Indicators'!GD172</f>
        <v>2</v>
      </c>
      <c r="AD172" s="11">
        <f>'Core Indicators'!GL172</f>
        <v>2</v>
      </c>
      <c r="AE172" s="11">
        <f>'Core Indicators'!GT172</f>
        <v>2</v>
      </c>
      <c r="AF172" s="11">
        <f>'Core Indicators'!HB172</f>
        <v>2</v>
      </c>
      <c r="AG172" s="11">
        <f t="shared" si="87"/>
        <v>2</v>
      </c>
      <c r="AH172" s="11">
        <f>'Core Indicators'!HJ172</f>
        <v>2</v>
      </c>
      <c r="AI172" s="11">
        <f>'Core Indicators'!HR172</f>
        <v>2</v>
      </c>
      <c r="AJ172" s="11">
        <f t="shared" si="88"/>
        <v>2</v>
      </c>
      <c r="AK172" s="11">
        <f>'Core Indicators'!HZ172</f>
        <v>2</v>
      </c>
      <c r="AL172" s="11">
        <f>'Core Indicators'!IH172</f>
        <v>2</v>
      </c>
      <c r="AM172" s="11">
        <f>'Core Indicators'!IP172</f>
        <v>2</v>
      </c>
      <c r="AN172" s="11">
        <f t="shared" si="89"/>
        <v>2</v>
      </c>
    </row>
  </sheetData>
  <mergeCells count="1">
    <mergeCell ref="A1:AN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617283"/>
  </sheetPr>
  <dimension ref="A1:X175"/>
  <sheetViews>
    <sheetView topLeftCell="C287" workbookViewId="0">
      <selection activeCell="I308" sqref="I308"/>
    </sheetView>
  </sheetViews>
  <sheetFormatPr defaultRowHeight="14.5" x14ac:dyDescent="0.35"/>
  <cols>
    <col min="2" max="2" width="10.54296875" bestFit="1" customWidth="1"/>
    <col min="3" max="3" width="9.54296875" customWidth="1"/>
  </cols>
  <sheetData>
    <row r="1" spans="1:22" x14ac:dyDescent="0.35">
      <c r="A1" s="317"/>
      <c r="B1" s="296"/>
      <c r="C1" s="296"/>
      <c r="D1" s="296"/>
      <c r="E1" s="296"/>
      <c r="F1" s="296"/>
      <c r="G1" s="296"/>
      <c r="H1" s="296"/>
      <c r="I1" s="296"/>
      <c r="J1" s="296"/>
      <c r="K1" s="296"/>
      <c r="L1" s="296"/>
      <c r="M1" s="296"/>
      <c r="N1" s="296"/>
      <c r="O1" s="296"/>
      <c r="P1" s="296"/>
      <c r="Q1" s="296"/>
      <c r="R1" s="296"/>
      <c r="S1" s="296"/>
      <c r="T1" s="296"/>
      <c r="U1" s="296"/>
      <c r="V1" s="296"/>
    </row>
    <row r="2" spans="1:22" x14ac:dyDescent="0.35">
      <c r="A2" s="239" t="s">
        <v>1</v>
      </c>
      <c r="B2" s="240" t="s">
        <v>10448</v>
      </c>
      <c r="C2" s="240" t="s">
        <v>10037</v>
      </c>
      <c r="D2" s="240" t="s">
        <v>10038</v>
      </c>
      <c r="E2" s="240" t="s">
        <v>10039</v>
      </c>
      <c r="F2" s="240" t="s">
        <v>10042</v>
      </c>
      <c r="G2" s="240" t="s">
        <v>10047</v>
      </c>
      <c r="H2" s="240" t="s">
        <v>10048</v>
      </c>
      <c r="I2" s="240" t="s">
        <v>10049</v>
      </c>
      <c r="J2" s="240" t="s">
        <v>10050</v>
      </c>
      <c r="K2" s="240" t="s">
        <v>10051</v>
      </c>
      <c r="L2" s="240" t="s">
        <v>9993</v>
      </c>
      <c r="M2" s="240" t="s">
        <v>1801</v>
      </c>
      <c r="N2" s="240" t="s">
        <v>1813</v>
      </c>
      <c r="O2" s="240" t="s">
        <v>1803</v>
      </c>
      <c r="P2" s="240" t="s">
        <v>1815</v>
      </c>
      <c r="Q2" s="240" t="s">
        <v>1798</v>
      </c>
      <c r="R2" s="240" t="s">
        <v>1811</v>
      </c>
      <c r="S2" s="240" t="s">
        <v>1805</v>
      </c>
      <c r="T2" s="240" t="s">
        <v>9997</v>
      </c>
      <c r="U2" s="240" t="s">
        <v>1807</v>
      </c>
      <c r="V2" s="240" t="s">
        <v>10449</v>
      </c>
    </row>
    <row r="3" spans="1:22" x14ac:dyDescent="0.35">
      <c r="A3" s="240" t="str">
        <f>Lists!C:C</f>
        <v>AFG001</v>
      </c>
      <c r="B3" s="241">
        <f>_xlfn.DAYS(About!$A$3,'Core Indicators'!U3)</f>
        <v>19</v>
      </c>
      <c r="C3" s="241">
        <f>_xlfn.DAYS(About!$A$3,'Core Indicators'!AC3)</f>
        <v>19</v>
      </c>
      <c r="D3" s="241">
        <f>_xlfn.DAYS(About!$A$3,'Core Indicators'!AK3)</f>
        <v>19</v>
      </c>
      <c r="E3" s="241">
        <f>_xlfn.DAYS(About!$A$3,'Core Indicators'!AS3)</f>
        <v>19</v>
      </c>
      <c r="F3" s="241">
        <f>_xlfn.DAYS(About!$A$3,'Core Indicators'!BQ3)</f>
        <v>19</v>
      </c>
      <c r="G3" s="241">
        <f>_xlfn.DAYS(About!$A$3,'Core Indicators'!DM3)</f>
        <v>19</v>
      </c>
      <c r="H3" s="241">
        <f>_xlfn.DAYS(About!$A$3,'Core Indicators'!DU3)</f>
        <v>19</v>
      </c>
      <c r="I3" s="241">
        <f>_xlfn.DAYS(About!$A$3,'Core Indicators'!EC3)</f>
        <v>19</v>
      </c>
      <c r="J3" s="241">
        <f>_xlfn.DAYS(About!$A$3,'Core Indicators'!EK3)</f>
        <v>19</v>
      </c>
      <c r="K3" s="241">
        <f>_xlfn.DAYS(About!$A$3,'Core Indicators'!ES3)</f>
        <v>19</v>
      </c>
      <c r="L3" s="241">
        <f>_xlfn.DAYS(About!$A$3,'Core Indicators'!FI3)</f>
        <v>19</v>
      </c>
      <c r="M3" s="241">
        <f>_xlfn.DAYS(About!$A$3,'Core Indicators'!GG3)</f>
        <v>43</v>
      </c>
      <c r="N3" s="241">
        <f>_xlfn.DAYS(About!$A$3,'Core Indicators'!GO3)</f>
        <v>43</v>
      </c>
      <c r="O3" s="241">
        <f>_xlfn.DAYS(About!$A$3,'Core Indicators'!GW3)</f>
        <v>43</v>
      </c>
      <c r="P3" s="241">
        <f>_xlfn.DAYS(About!$A$3,'Core Indicators'!HE3)</f>
        <v>43</v>
      </c>
      <c r="Q3" s="241">
        <f>_xlfn.DAYS(About!$A$3,'Core Indicators'!HM3)</f>
        <v>43</v>
      </c>
      <c r="R3" s="241">
        <f>_xlfn.DAYS(About!$A$3,'Core Indicators'!HU3)</f>
        <v>43</v>
      </c>
      <c r="S3" s="241">
        <f>_xlfn.DAYS(About!$A$3,'Core Indicators'!IC3)</f>
        <v>43</v>
      </c>
      <c r="T3" s="241">
        <f>_xlfn.DAYS(About!$A$3,'Core Indicators'!IK3)</f>
        <v>43</v>
      </c>
      <c r="U3" s="241">
        <f>_xlfn.DAYS(About!$A$3,'Core Indicators'!IS3)</f>
        <v>43</v>
      </c>
      <c r="V3" s="241">
        <f t="shared" ref="V3:V34" si="0">AVERAGE(D3:M3)</f>
        <v>21.4</v>
      </c>
    </row>
    <row r="4" spans="1:22" x14ac:dyDescent="0.35">
      <c r="A4" s="240" t="str">
        <f>Lists!C:C</f>
        <v>AGO002</v>
      </c>
      <c r="B4" s="241">
        <f>_xlfn.DAYS(About!$A$3,'Core Indicators'!U4)</f>
        <v>153</v>
      </c>
      <c r="C4" s="241">
        <f>_xlfn.DAYS(About!$A$3,'Core Indicators'!AC4)</f>
        <v>153</v>
      </c>
      <c r="D4" s="241">
        <f>_xlfn.DAYS(About!$A$3,'Core Indicators'!AK4)</f>
        <v>153</v>
      </c>
      <c r="E4" s="241">
        <f>_xlfn.DAYS(About!$A$3,'Core Indicators'!AS4)</f>
        <v>4</v>
      </c>
      <c r="F4" s="241">
        <f>_xlfn.DAYS(About!$A$3,'Core Indicators'!BQ4)</f>
        <v>1111</v>
      </c>
      <c r="G4" s="241">
        <f>_xlfn.DAYS(About!$A$3,'Core Indicators'!DM4)</f>
        <v>153</v>
      </c>
      <c r="H4" s="241">
        <f>_xlfn.DAYS(About!$A$3,'Core Indicators'!DU4)</f>
        <v>153</v>
      </c>
      <c r="I4" s="241">
        <f>_xlfn.DAYS(About!$A$3,'Core Indicators'!EC4)</f>
        <v>153</v>
      </c>
      <c r="J4" s="241">
        <f>_xlfn.DAYS(About!$A$3,'Core Indicators'!EK4)</f>
        <v>153</v>
      </c>
      <c r="K4" s="241">
        <f>_xlfn.DAYS(About!$A$3,'Core Indicators'!ES4)</f>
        <v>153</v>
      </c>
      <c r="L4" s="241">
        <f>_xlfn.DAYS(About!$A$3,'Core Indicators'!FI4)</f>
        <v>4</v>
      </c>
      <c r="M4" s="241">
        <f>_xlfn.DAYS(About!$A$3,'Core Indicators'!GG4)</f>
        <v>42</v>
      </c>
      <c r="N4" s="241">
        <f>_xlfn.DAYS(About!$A$3,'Core Indicators'!GO4)</f>
        <v>42</v>
      </c>
      <c r="O4" s="241">
        <f>_xlfn.DAYS(About!$A$3,'Core Indicators'!GW4)</f>
        <v>42</v>
      </c>
      <c r="P4" s="241">
        <f>_xlfn.DAYS(About!$A$3,'Core Indicators'!HE4)</f>
        <v>42</v>
      </c>
      <c r="Q4" s="241">
        <f>_xlfn.DAYS(About!$A$3,'Core Indicators'!HM4)</f>
        <v>42</v>
      </c>
      <c r="R4" s="241">
        <f>_xlfn.DAYS(About!$A$3,'Core Indicators'!HU4)</f>
        <v>42</v>
      </c>
      <c r="S4" s="241">
        <f>_xlfn.DAYS(About!$A$3,'Core Indicators'!IC4)</f>
        <v>42</v>
      </c>
      <c r="T4" s="241">
        <f>_xlfn.DAYS(About!$A$3,'Core Indicators'!IK4)</f>
        <v>42</v>
      </c>
      <c r="U4" s="241">
        <f>_xlfn.DAYS(About!$A$3,'Core Indicators'!IS4)</f>
        <v>42</v>
      </c>
      <c r="V4" s="241">
        <f t="shared" si="0"/>
        <v>207.9</v>
      </c>
    </row>
    <row r="5" spans="1:22" x14ac:dyDescent="0.35">
      <c r="A5" s="240" t="str">
        <f>Lists!C:C</f>
        <v>ARM003</v>
      </c>
      <c r="B5" s="241">
        <f>_xlfn.DAYS(About!$A$3,'Core Indicators'!U5)</f>
        <v>7</v>
      </c>
      <c r="C5" s="241">
        <f>_xlfn.DAYS(About!$A$3,'Core Indicators'!AC5)</f>
        <v>7</v>
      </c>
      <c r="D5" s="241">
        <f>_xlfn.DAYS(About!$A$3,'Core Indicators'!AK5)</f>
        <v>7</v>
      </c>
      <c r="E5" s="241">
        <f>_xlfn.DAYS(About!$A$3,'Core Indicators'!AS5)</f>
        <v>7</v>
      </c>
      <c r="F5" s="241">
        <f>_xlfn.DAYS(About!$A$3,'Core Indicators'!BQ5)</f>
        <v>7</v>
      </c>
      <c r="G5" s="241">
        <f>_xlfn.DAYS(About!$A$3,'Core Indicators'!DM5)</f>
        <v>7</v>
      </c>
      <c r="H5" s="241">
        <f>_xlfn.DAYS(About!$A$3,'Core Indicators'!DU5)</f>
        <v>7</v>
      </c>
      <c r="I5" s="241">
        <f>_xlfn.DAYS(About!$A$3,'Core Indicators'!EC5)</f>
        <v>7</v>
      </c>
      <c r="J5" s="241">
        <f>_xlfn.DAYS(About!$A$3,'Core Indicators'!EK5)</f>
        <v>7</v>
      </c>
      <c r="K5" s="241">
        <f>_xlfn.DAYS(About!$A$3,'Core Indicators'!ES5)</f>
        <v>7</v>
      </c>
      <c r="L5" s="241">
        <f>_xlfn.DAYS(About!$A$3,'Core Indicators'!FI5)</f>
        <v>7</v>
      </c>
      <c r="M5" s="241">
        <f>_xlfn.DAYS(About!$A$3,'Core Indicators'!GG5)</f>
        <v>48</v>
      </c>
      <c r="N5" s="241">
        <f>_xlfn.DAYS(About!$A$3,'Core Indicators'!GO5)</f>
        <v>48</v>
      </c>
      <c r="O5" s="241">
        <f>_xlfn.DAYS(About!$A$3,'Core Indicators'!GW5)</f>
        <v>48</v>
      </c>
      <c r="P5" s="241">
        <f>_xlfn.DAYS(About!$A$3,'Core Indicators'!HE5)</f>
        <v>48</v>
      </c>
      <c r="Q5" s="241">
        <f>_xlfn.DAYS(About!$A$3,'Core Indicators'!HM5)</f>
        <v>48</v>
      </c>
      <c r="R5" s="241">
        <f>_xlfn.DAYS(About!$A$3,'Core Indicators'!HU5)</f>
        <v>48</v>
      </c>
      <c r="S5" s="241">
        <f>_xlfn.DAYS(About!$A$3,'Core Indicators'!IC5)</f>
        <v>48</v>
      </c>
      <c r="T5" s="241">
        <f>_xlfn.DAYS(About!$A$3,'Core Indicators'!IK5)</f>
        <v>48</v>
      </c>
      <c r="U5" s="241">
        <f>_xlfn.DAYS(About!$A$3,'Core Indicators'!IS5)</f>
        <v>48</v>
      </c>
      <c r="V5" s="241">
        <f t="shared" si="0"/>
        <v>11.1</v>
      </c>
    </row>
    <row r="6" spans="1:22" x14ac:dyDescent="0.35">
      <c r="A6" s="240" t="str">
        <f>Lists!C:C</f>
        <v>BDI001</v>
      </c>
      <c r="B6" s="241">
        <f>_xlfn.DAYS(About!$A$3,'Core Indicators'!U6)</f>
        <v>12</v>
      </c>
      <c r="C6" s="241">
        <f>_xlfn.DAYS(About!$A$3,'Core Indicators'!AC6)</f>
        <v>12</v>
      </c>
      <c r="D6" s="241">
        <f>_xlfn.DAYS(About!$A$3,'Core Indicators'!AK6)</f>
        <v>12</v>
      </c>
      <c r="E6" s="241">
        <f>_xlfn.DAYS(About!$A$3,'Core Indicators'!AS6)</f>
        <v>12</v>
      </c>
      <c r="F6" s="241">
        <f>_xlfn.DAYS(About!$A$3,'Core Indicators'!BQ6)</f>
        <v>12</v>
      </c>
      <c r="G6" s="241">
        <f>_xlfn.DAYS(About!$A$3,'Core Indicators'!DM6)</f>
        <v>12</v>
      </c>
      <c r="H6" s="241">
        <f>_xlfn.DAYS(About!$A$3,'Core Indicators'!DU6)</f>
        <v>12</v>
      </c>
      <c r="I6" s="241">
        <f>_xlfn.DAYS(About!$A$3,'Core Indicators'!EC6)</f>
        <v>12</v>
      </c>
      <c r="J6" s="241">
        <f>_xlfn.DAYS(About!$A$3,'Core Indicators'!EK6)</f>
        <v>12</v>
      </c>
      <c r="K6" s="241">
        <f>_xlfn.DAYS(About!$A$3,'Core Indicators'!ES6)</f>
        <v>12</v>
      </c>
      <c r="L6" s="241">
        <f>_xlfn.DAYS(About!$A$3,'Core Indicators'!FI6)</f>
        <v>12</v>
      </c>
      <c r="M6" s="241">
        <f>_xlfn.DAYS(About!$A$3,'Core Indicators'!GG6)</f>
        <v>49</v>
      </c>
      <c r="N6" s="241">
        <f>_xlfn.DAYS(About!$A$3,'Core Indicators'!GO6)</f>
        <v>49</v>
      </c>
      <c r="O6" s="241">
        <f>_xlfn.DAYS(About!$A$3,'Core Indicators'!GW6)</f>
        <v>49</v>
      </c>
      <c r="P6" s="241">
        <f>_xlfn.DAYS(About!$A$3,'Core Indicators'!HE6)</f>
        <v>49</v>
      </c>
      <c r="Q6" s="241">
        <f>_xlfn.DAYS(About!$A$3,'Core Indicators'!HM6)</f>
        <v>49</v>
      </c>
      <c r="R6" s="241">
        <f>_xlfn.DAYS(About!$A$3,'Core Indicators'!HU6)</f>
        <v>49</v>
      </c>
      <c r="S6" s="241">
        <f>_xlfn.DAYS(About!$A$3,'Core Indicators'!IC6)</f>
        <v>49</v>
      </c>
      <c r="T6" s="241">
        <f>_xlfn.DAYS(About!$A$3,'Core Indicators'!IK6)</f>
        <v>49</v>
      </c>
      <c r="U6" s="241">
        <f>_xlfn.DAYS(About!$A$3,'Core Indicators'!IS6)</f>
        <v>49</v>
      </c>
      <c r="V6" s="241">
        <f t="shared" si="0"/>
        <v>15.7</v>
      </c>
    </row>
    <row r="7" spans="1:22" x14ac:dyDescent="0.35">
      <c r="A7" s="240" t="str">
        <f>Lists!C:C</f>
        <v>BEN002</v>
      </c>
      <c r="B7" s="241">
        <f>_xlfn.DAYS(About!$A$3,'Core Indicators'!U7)</f>
        <v>263</v>
      </c>
      <c r="C7" s="241">
        <f>_xlfn.DAYS(About!$A$3,'Core Indicators'!AC7)</f>
        <v>263</v>
      </c>
      <c r="D7" s="241">
        <f>_xlfn.DAYS(About!$A$3,'Core Indicators'!AK7)</f>
        <v>263</v>
      </c>
      <c r="E7" s="241">
        <f>_xlfn.DAYS(About!$A$3,'Core Indicators'!AS7)</f>
        <v>3</v>
      </c>
      <c r="F7" s="241">
        <f>_xlfn.DAYS(About!$A$3,'Core Indicators'!BQ7)</f>
        <v>3</v>
      </c>
      <c r="G7" s="241">
        <f>_xlfn.DAYS(About!$A$3,'Core Indicators'!DM7)</f>
        <v>263</v>
      </c>
      <c r="H7" s="241">
        <f>_xlfn.DAYS(About!$A$3,'Core Indicators'!DU7)</f>
        <v>263</v>
      </c>
      <c r="I7" s="241">
        <f>_xlfn.DAYS(About!$A$3,'Core Indicators'!EC7)</f>
        <v>263</v>
      </c>
      <c r="J7" s="241">
        <f>_xlfn.DAYS(About!$A$3,'Core Indicators'!EK7)</f>
        <v>263</v>
      </c>
      <c r="K7" s="241">
        <f>_xlfn.DAYS(About!$A$3,'Core Indicators'!ES7)</f>
        <v>263</v>
      </c>
      <c r="L7" s="241">
        <f>_xlfn.DAYS(About!$A$3,'Core Indicators'!FI7)</f>
        <v>3</v>
      </c>
      <c r="M7" s="241">
        <f>_xlfn.DAYS(About!$A$3,'Core Indicators'!GG7)</f>
        <v>42</v>
      </c>
      <c r="N7" s="241">
        <f>_xlfn.DAYS(About!$A$3,'Core Indicators'!GO7)</f>
        <v>42</v>
      </c>
      <c r="O7" s="241">
        <f>_xlfn.DAYS(About!$A$3,'Core Indicators'!GW7)</f>
        <v>42</v>
      </c>
      <c r="P7" s="241">
        <f>_xlfn.DAYS(About!$A$3,'Core Indicators'!HE7)</f>
        <v>42</v>
      </c>
      <c r="Q7" s="241">
        <f>_xlfn.DAYS(About!$A$3,'Core Indicators'!HM7)</f>
        <v>42</v>
      </c>
      <c r="R7" s="241">
        <f>_xlfn.DAYS(About!$A$3,'Core Indicators'!HU7)</f>
        <v>42</v>
      </c>
      <c r="S7" s="241">
        <f>_xlfn.DAYS(About!$A$3,'Core Indicators'!IC7)</f>
        <v>42</v>
      </c>
      <c r="T7" s="241">
        <f>_xlfn.DAYS(About!$A$3,'Core Indicators'!IK7)</f>
        <v>42</v>
      </c>
      <c r="U7" s="241">
        <f>_xlfn.DAYS(About!$A$3,'Core Indicators'!IS7)</f>
        <v>42</v>
      </c>
      <c r="V7" s="241">
        <f t="shared" si="0"/>
        <v>162.9</v>
      </c>
    </row>
    <row r="8" spans="1:22" x14ac:dyDescent="0.35">
      <c r="A8" s="240" t="str">
        <f>Lists!C:C</f>
        <v>BFA002</v>
      </c>
      <c r="B8" s="241">
        <f>_xlfn.DAYS(About!$A$3,'Core Indicators'!U8)</f>
        <v>257</v>
      </c>
      <c r="C8" s="241">
        <f>_xlfn.DAYS(About!$A$3,'Core Indicators'!AC8)</f>
        <v>257</v>
      </c>
      <c r="D8" s="241">
        <f>_xlfn.DAYS(About!$A$3,'Core Indicators'!AK8)</f>
        <v>257</v>
      </c>
      <c r="E8" s="241">
        <f>_xlfn.DAYS(About!$A$3,'Core Indicators'!AS8)</f>
        <v>3</v>
      </c>
      <c r="F8" s="241">
        <f>_xlfn.DAYS(About!$A$3,'Core Indicators'!BQ8)</f>
        <v>3</v>
      </c>
      <c r="G8" s="241">
        <f>_xlfn.DAYS(About!$A$3,'Core Indicators'!DM8)</f>
        <v>257</v>
      </c>
      <c r="H8" s="241">
        <f>_xlfn.DAYS(About!$A$3,'Core Indicators'!DU8)</f>
        <v>257</v>
      </c>
      <c r="I8" s="241">
        <f>_xlfn.DAYS(About!$A$3,'Core Indicators'!EC8)</f>
        <v>257</v>
      </c>
      <c r="J8" s="241">
        <f>_xlfn.DAYS(About!$A$3,'Core Indicators'!EK8)</f>
        <v>257</v>
      </c>
      <c r="K8" s="241">
        <f>_xlfn.DAYS(About!$A$3,'Core Indicators'!ES8)</f>
        <v>257</v>
      </c>
      <c r="L8" s="241">
        <f>_xlfn.DAYS(About!$A$3,'Core Indicators'!FI8)</f>
        <v>3</v>
      </c>
      <c r="M8" s="241">
        <f>_xlfn.DAYS(About!$A$3,'Core Indicators'!GG8)</f>
        <v>43</v>
      </c>
      <c r="N8" s="241">
        <f>_xlfn.DAYS(About!$A$3,'Core Indicators'!GO8)</f>
        <v>43</v>
      </c>
      <c r="O8" s="241">
        <f>_xlfn.DAYS(About!$A$3,'Core Indicators'!GW8)</f>
        <v>43</v>
      </c>
      <c r="P8" s="241">
        <f>_xlfn.DAYS(About!$A$3,'Core Indicators'!HE8)</f>
        <v>43</v>
      </c>
      <c r="Q8" s="241">
        <f>_xlfn.DAYS(About!$A$3,'Core Indicators'!HM8)</f>
        <v>43</v>
      </c>
      <c r="R8" s="241">
        <f>_xlfn.DAYS(About!$A$3,'Core Indicators'!HU8)</f>
        <v>43</v>
      </c>
      <c r="S8" s="241">
        <f>_xlfn.DAYS(About!$A$3,'Core Indicators'!IC8)</f>
        <v>43</v>
      </c>
      <c r="T8" s="241">
        <f>_xlfn.DAYS(About!$A$3,'Core Indicators'!IK8)</f>
        <v>43</v>
      </c>
      <c r="U8" s="241">
        <f>_xlfn.DAYS(About!$A$3,'Core Indicators'!IS8)</f>
        <v>43</v>
      </c>
      <c r="V8" s="241">
        <f t="shared" si="0"/>
        <v>159.4</v>
      </c>
    </row>
    <row r="9" spans="1:22" x14ac:dyDescent="0.35">
      <c r="A9" s="240" t="str">
        <f>Lists!C:C</f>
        <v>BGD001</v>
      </c>
      <c r="B9" s="241">
        <f>_xlfn.DAYS(About!$A$3,'Core Indicators'!U9)</f>
        <v>70</v>
      </c>
      <c r="C9" s="241">
        <f>_xlfn.DAYS(About!$A$3,'Core Indicators'!AC9)</f>
        <v>8</v>
      </c>
      <c r="D9" s="241">
        <f>_xlfn.DAYS(About!$A$3,'Core Indicators'!AK9)</f>
        <v>8</v>
      </c>
      <c r="E9" s="241">
        <f>_xlfn.DAYS(About!$A$3,'Core Indicators'!AS9)</f>
        <v>8</v>
      </c>
      <c r="F9" s="241">
        <f>_xlfn.DAYS(About!$A$3,'Core Indicators'!BQ9)</f>
        <v>8</v>
      </c>
      <c r="G9" s="241">
        <f>_xlfn.DAYS(About!$A$3,'Core Indicators'!DM9)</f>
        <v>8</v>
      </c>
      <c r="H9" s="241">
        <f>_xlfn.DAYS(About!$A$3,'Core Indicators'!DU9)</f>
        <v>8</v>
      </c>
      <c r="I9" s="241">
        <f>_xlfn.DAYS(About!$A$3,'Core Indicators'!EC9)</f>
        <v>8</v>
      </c>
      <c r="J9" s="241">
        <f>_xlfn.DAYS(About!$A$3,'Core Indicators'!EK9)</f>
        <v>8</v>
      </c>
      <c r="K9" s="241">
        <f>_xlfn.DAYS(About!$A$3,'Core Indicators'!ES9)</f>
        <v>8</v>
      </c>
      <c r="L9" s="241">
        <f>_xlfn.DAYS(About!$A$3,'Core Indicators'!FI9)</f>
        <v>70</v>
      </c>
      <c r="M9" s="241">
        <f>_xlfn.DAYS(About!$A$3,'Core Indicators'!GG9)</f>
        <v>48</v>
      </c>
      <c r="N9" s="241">
        <f>_xlfn.DAYS(About!$A$3,'Core Indicators'!GO9)</f>
        <v>48</v>
      </c>
      <c r="O9" s="241">
        <f>_xlfn.DAYS(About!$A$3,'Core Indicators'!GW9)</f>
        <v>48</v>
      </c>
      <c r="P9" s="241">
        <f>_xlfn.DAYS(About!$A$3,'Core Indicators'!HE9)</f>
        <v>48</v>
      </c>
      <c r="Q9" s="241">
        <f>_xlfn.DAYS(About!$A$3,'Core Indicators'!HM9)</f>
        <v>48</v>
      </c>
      <c r="R9" s="241">
        <f>_xlfn.DAYS(About!$A$3,'Core Indicators'!HU9)</f>
        <v>48</v>
      </c>
      <c r="S9" s="241">
        <f>_xlfn.DAYS(About!$A$3,'Core Indicators'!IC9)</f>
        <v>48</v>
      </c>
      <c r="T9" s="241">
        <f>_xlfn.DAYS(About!$A$3,'Core Indicators'!IK9)</f>
        <v>48</v>
      </c>
      <c r="U9" s="241">
        <f>_xlfn.DAYS(About!$A$3,'Core Indicators'!IS9)</f>
        <v>48</v>
      </c>
      <c r="V9" s="241">
        <f t="shared" si="0"/>
        <v>18.2</v>
      </c>
    </row>
    <row r="10" spans="1:22" x14ac:dyDescent="0.35">
      <c r="A10" s="240" t="str">
        <f>Lists!C:C</f>
        <v>BGD002</v>
      </c>
      <c r="B10" s="241">
        <f>_xlfn.DAYS(About!$A$3,'Core Indicators'!U10)</f>
        <v>70</v>
      </c>
      <c r="C10" s="241">
        <f>_xlfn.DAYS(About!$A$3,'Core Indicators'!AC10)</f>
        <v>8</v>
      </c>
      <c r="D10" s="241">
        <f>_xlfn.DAYS(About!$A$3,'Core Indicators'!AK10)</f>
        <v>8</v>
      </c>
      <c r="E10" s="241">
        <f>_xlfn.DAYS(About!$A$3,'Core Indicators'!AS10)</f>
        <v>8</v>
      </c>
      <c r="F10" s="241">
        <f>_xlfn.DAYS(About!$A$3,'Core Indicators'!BQ10)</f>
        <v>8</v>
      </c>
      <c r="G10" s="241">
        <f>_xlfn.DAYS(About!$A$3,'Core Indicators'!DM10)</f>
        <v>70</v>
      </c>
      <c r="H10" s="241">
        <f>_xlfn.DAYS(About!$A$3,'Core Indicators'!DU10)</f>
        <v>70</v>
      </c>
      <c r="I10" s="241">
        <f>_xlfn.DAYS(About!$A$3,'Core Indicators'!EC10)</f>
        <v>8</v>
      </c>
      <c r="J10" s="241">
        <f>_xlfn.DAYS(About!$A$3,'Core Indicators'!EK10)</f>
        <v>37</v>
      </c>
      <c r="K10" s="241">
        <f>_xlfn.DAYS(About!$A$3,'Core Indicators'!ES10)</f>
        <v>70</v>
      </c>
      <c r="L10" s="241">
        <f>_xlfn.DAYS(About!$A$3,'Core Indicators'!FI10)</f>
        <v>70</v>
      </c>
      <c r="M10" s="241">
        <f>_xlfn.DAYS(About!$A$3,'Core Indicators'!GG10)</f>
        <v>48</v>
      </c>
      <c r="N10" s="241">
        <f>_xlfn.DAYS(About!$A$3,'Core Indicators'!GO10)</f>
        <v>48</v>
      </c>
      <c r="O10" s="241">
        <f>_xlfn.DAYS(About!$A$3,'Core Indicators'!GW10)</f>
        <v>48</v>
      </c>
      <c r="P10" s="241">
        <f>_xlfn.DAYS(About!$A$3,'Core Indicators'!HE10)</f>
        <v>48</v>
      </c>
      <c r="Q10" s="241">
        <f>_xlfn.DAYS(About!$A$3,'Core Indicators'!HM10)</f>
        <v>48</v>
      </c>
      <c r="R10" s="241">
        <f>_xlfn.DAYS(About!$A$3,'Core Indicators'!HU10)</f>
        <v>48</v>
      </c>
      <c r="S10" s="241">
        <f>_xlfn.DAYS(About!$A$3,'Core Indicators'!IC10)</f>
        <v>48</v>
      </c>
      <c r="T10" s="241">
        <f>_xlfn.DAYS(About!$A$3,'Core Indicators'!IK10)</f>
        <v>48</v>
      </c>
      <c r="U10" s="241">
        <f>_xlfn.DAYS(About!$A$3,'Core Indicators'!IS10)</f>
        <v>48</v>
      </c>
      <c r="V10" s="241">
        <f t="shared" si="0"/>
        <v>39.700000000000003</v>
      </c>
    </row>
    <row r="11" spans="1:22" x14ac:dyDescent="0.35">
      <c r="A11" s="240" t="str">
        <f>Lists!C:C</f>
        <v>BGD012</v>
      </c>
      <c r="B11" s="241">
        <f>_xlfn.DAYS(About!$A$3,'Core Indicators'!U11)</f>
        <v>70</v>
      </c>
      <c r="C11" s="241">
        <f>_xlfn.DAYS(About!$A$3,'Core Indicators'!AC11)</f>
        <v>8</v>
      </c>
      <c r="D11" s="241">
        <f>_xlfn.DAYS(About!$A$3,'Core Indicators'!AK11)</f>
        <v>37</v>
      </c>
      <c r="E11" s="241">
        <f>_xlfn.DAYS(About!$A$3,'Core Indicators'!AS11)</f>
        <v>70</v>
      </c>
      <c r="F11" s="241">
        <f>_xlfn.DAYS(About!$A$3,'Core Indicators'!BQ11)</f>
        <v>70</v>
      </c>
      <c r="G11" s="241">
        <f>_xlfn.DAYS(About!$A$3,'Core Indicators'!DM11)</f>
        <v>8</v>
      </c>
      <c r="H11" s="241">
        <f>_xlfn.DAYS(About!$A$3,'Core Indicators'!DU11)</f>
        <v>37</v>
      </c>
      <c r="I11" s="241">
        <f>_xlfn.DAYS(About!$A$3,'Core Indicators'!EC11)</f>
        <v>37</v>
      </c>
      <c r="J11" s="241">
        <f>_xlfn.DAYS(About!$A$3,'Core Indicators'!EK11)</f>
        <v>37</v>
      </c>
      <c r="K11" s="241">
        <f>_xlfn.DAYS(About!$A$3,'Core Indicators'!ES11)</f>
        <v>37</v>
      </c>
      <c r="L11" s="241">
        <f>_xlfn.DAYS(About!$A$3,'Core Indicators'!FI11)</f>
        <v>37</v>
      </c>
      <c r="M11" s="241">
        <f>_xlfn.DAYS(About!$A$3,'Core Indicators'!GG11)</f>
        <v>48</v>
      </c>
      <c r="N11" s="241">
        <f>_xlfn.DAYS(About!$A$3,'Core Indicators'!GO11)</f>
        <v>48</v>
      </c>
      <c r="O11" s="241">
        <f>_xlfn.DAYS(About!$A$3,'Core Indicators'!GW11)</f>
        <v>48</v>
      </c>
      <c r="P11" s="241">
        <f>_xlfn.DAYS(About!$A$3,'Core Indicators'!HE11)</f>
        <v>48</v>
      </c>
      <c r="Q11" s="241">
        <f>_xlfn.DAYS(About!$A$3,'Core Indicators'!HM11)</f>
        <v>48</v>
      </c>
      <c r="R11" s="241">
        <f>_xlfn.DAYS(About!$A$3,'Core Indicators'!HU11)</f>
        <v>48</v>
      </c>
      <c r="S11" s="241">
        <f>_xlfn.DAYS(About!$A$3,'Core Indicators'!IC11)</f>
        <v>48</v>
      </c>
      <c r="T11" s="241">
        <f>_xlfn.DAYS(About!$A$3,'Core Indicators'!IK11)</f>
        <v>48</v>
      </c>
      <c r="U11" s="241">
        <f>_xlfn.DAYS(About!$A$3,'Core Indicators'!IS11)</f>
        <v>48</v>
      </c>
      <c r="V11" s="241">
        <f t="shared" si="0"/>
        <v>41.8</v>
      </c>
    </row>
    <row r="12" spans="1:22" x14ac:dyDescent="0.35">
      <c r="A12" s="240" t="str">
        <f>Lists!C:C</f>
        <v>BGD013</v>
      </c>
      <c r="B12" s="241">
        <f>_xlfn.DAYS(About!$A$3,'Core Indicators'!U12)</f>
        <v>70</v>
      </c>
      <c r="C12" s="241">
        <f>_xlfn.DAYS(About!$A$3,'Core Indicators'!AC12)</f>
        <v>70</v>
      </c>
      <c r="D12" s="241">
        <f>_xlfn.DAYS(About!$A$3,'Core Indicators'!AK12)</f>
        <v>70</v>
      </c>
      <c r="E12" s="241">
        <f>_xlfn.DAYS(About!$A$3,'Core Indicators'!AS12)</f>
        <v>70</v>
      </c>
      <c r="F12" s="241">
        <f>_xlfn.DAYS(About!$A$3,'Core Indicators'!BQ12)</f>
        <v>70</v>
      </c>
      <c r="G12" s="241">
        <f>_xlfn.DAYS(About!$A$3,'Core Indicators'!DM12)</f>
        <v>70</v>
      </c>
      <c r="H12" s="241">
        <f>_xlfn.DAYS(About!$A$3,'Core Indicators'!DU12)</f>
        <v>70</v>
      </c>
      <c r="I12" s="241">
        <f>_xlfn.DAYS(About!$A$3,'Core Indicators'!EC12)</f>
        <v>70</v>
      </c>
      <c r="J12" s="241">
        <f>_xlfn.DAYS(About!$A$3,'Core Indicators'!EK12)</f>
        <v>70</v>
      </c>
      <c r="K12" s="241">
        <f>_xlfn.DAYS(About!$A$3,'Core Indicators'!ES12)</f>
        <v>70</v>
      </c>
      <c r="L12" s="241">
        <f>_xlfn.DAYS(About!$A$3,'Core Indicators'!FI12)</f>
        <v>70</v>
      </c>
      <c r="M12" s="241">
        <f>_xlfn.DAYS(About!$A$3,'Core Indicators'!GG12)</f>
        <v>48</v>
      </c>
      <c r="N12" s="241">
        <f>_xlfn.DAYS(About!$A$3,'Core Indicators'!GO12)</f>
        <v>48</v>
      </c>
      <c r="O12" s="241">
        <f>_xlfn.DAYS(About!$A$3,'Core Indicators'!GW12)</f>
        <v>48</v>
      </c>
      <c r="P12" s="241">
        <f>_xlfn.DAYS(About!$A$3,'Core Indicators'!HE12)</f>
        <v>48</v>
      </c>
      <c r="Q12" s="241">
        <f>_xlfn.DAYS(About!$A$3,'Core Indicators'!HM12)</f>
        <v>48</v>
      </c>
      <c r="R12" s="241">
        <f>_xlfn.DAYS(About!$A$3,'Core Indicators'!HU12)</f>
        <v>48</v>
      </c>
      <c r="S12" s="241">
        <f>_xlfn.DAYS(About!$A$3,'Core Indicators'!IC12)</f>
        <v>48</v>
      </c>
      <c r="T12" s="241">
        <f>_xlfn.DAYS(About!$A$3,'Core Indicators'!IK12)</f>
        <v>48</v>
      </c>
      <c r="U12" s="241">
        <f>_xlfn.DAYS(About!$A$3,'Core Indicators'!IS12)</f>
        <v>48</v>
      </c>
      <c r="V12" s="241">
        <f t="shared" si="0"/>
        <v>67.8</v>
      </c>
    </row>
    <row r="13" spans="1:22" x14ac:dyDescent="0.35">
      <c r="A13" s="240" t="str">
        <f>Lists!C:C</f>
        <v>BGD014</v>
      </c>
      <c r="B13" s="241">
        <f>_xlfn.DAYS(About!$A$3,'Core Indicators'!U13)</f>
        <v>70</v>
      </c>
      <c r="C13" s="241">
        <f>_xlfn.DAYS(About!$A$3,'Core Indicators'!AC13)</f>
        <v>70</v>
      </c>
      <c r="D13" s="241">
        <f>_xlfn.DAYS(About!$A$3,'Core Indicators'!AK13)</f>
        <v>70</v>
      </c>
      <c r="E13" s="241">
        <f>_xlfn.DAYS(About!$A$3,'Core Indicators'!AS13)</f>
        <v>70</v>
      </c>
      <c r="F13" s="241">
        <f>_xlfn.DAYS(About!$A$3,'Core Indicators'!BQ13)</f>
        <v>70</v>
      </c>
      <c r="G13" s="241">
        <f>_xlfn.DAYS(About!$A$3,'Core Indicators'!DM13)</f>
        <v>70</v>
      </c>
      <c r="H13" s="241">
        <f>_xlfn.DAYS(About!$A$3,'Core Indicators'!DU13)</f>
        <v>70</v>
      </c>
      <c r="I13" s="241">
        <f>_xlfn.DAYS(About!$A$3,'Core Indicators'!EC13)</f>
        <v>70</v>
      </c>
      <c r="J13" s="241">
        <f>_xlfn.DAYS(About!$A$3,'Core Indicators'!EK13)</f>
        <v>70</v>
      </c>
      <c r="K13" s="241">
        <f>_xlfn.DAYS(About!$A$3,'Core Indicators'!ES13)</f>
        <v>70</v>
      </c>
      <c r="L13" s="241">
        <f>_xlfn.DAYS(About!$A$3,'Core Indicators'!FI13)</f>
        <v>70</v>
      </c>
      <c r="M13" s="241">
        <f>_xlfn.DAYS(About!$A$3,'Core Indicators'!GG13)</f>
        <v>48</v>
      </c>
      <c r="N13" s="241">
        <f>_xlfn.DAYS(About!$A$3,'Core Indicators'!GO13)</f>
        <v>48</v>
      </c>
      <c r="O13" s="241">
        <f>_xlfn.DAYS(About!$A$3,'Core Indicators'!GW13)</f>
        <v>48</v>
      </c>
      <c r="P13" s="241">
        <f>_xlfn.DAYS(About!$A$3,'Core Indicators'!HE13)</f>
        <v>48</v>
      </c>
      <c r="Q13" s="241">
        <f>_xlfn.DAYS(About!$A$3,'Core Indicators'!HM13)</f>
        <v>48</v>
      </c>
      <c r="R13" s="241">
        <f>_xlfn.DAYS(About!$A$3,'Core Indicators'!HU13)</f>
        <v>48</v>
      </c>
      <c r="S13" s="241">
        <f>_xlfn.DAYS(About!$A$3,'Core Indicators'!IC13)</f>
        <v>48</v>
      </c>
      <c r="T13" s="241">
        <f>_xlfn.DAYS(About!$A$3,'Core Indicators'!IK13)</f>
        <v>48</v>
      </c>
      <c r="U13" s="241">
        <f>_xlfn.DAYS(About!$A$3,'Core Indicators'!IS13)</f>
        <v>48</v>
      </c>
      <c r="V13" s="241">
        <f t="shared" si="0"/>
        <v>67.8</v>
      </c>
    </row>
    <row r="14" spans="1:22" x14ac:dyDescent="0.35">
      <c r="A14" s="240" t="str">
        <f>Lists!C:C</f>
        <v>BGR002</v>
      </c>
      <c r="B14" s="241">
        <f>_xlfn.DAYS(About!$A$3,'Core Indicators'!U14)</f>
        <v>5</v>
      </c>
      <c r="C14" s="241">
        <f>_xlfn.DAYS(About!$A$3,'Core Indicators'!AC14)</f>
        <v>5</v>
      </c>
      <c r="D14" s="241">
        <f>_xlfn.DAYS(About!$A$3,'Core Indicators'!AK14)</f>
        <v>5</v>
      </c>
      <c r="E14" s="241">
        <f>_xlfn.DAYS(About!$A$3,'Core Indicators'!AS14)</f>
        <v>5</v>
      </c>
      <c r="F14" s="241">
        <f>_xlfn.DAYS(About!$A$3,'Core Indicators'!BQ14)</f>
        <v>5</v>
      </c>
      <c r="G14" s="241">
        <f>_xlfn.DAYS(About!$A$3,'Core Indicators'!DM14)</f>
        <v>5</v>
      </c>
      <c r="H14" s="241">
        <f>_xlfn.DAYS(About!$A$3,'Core Indicators'!DU14)</f>
        <v>5</v>
      </c>
      <c r="I14" s="241">
        <f>_xlfn.DAYS(About!$A$3,'Core Indicators'!EC14)</f>
        <v>5</v>
      </c>
      <c r="J14" s="241">
        <f>_xlfn.DAYS(About!$A$3,'Core Indicators'!EK14)</f>
        <v>5</v>
      </c>
      <c r="K14" s="241">
        <f>_xlfn.DAYS(About!$A$3,'Core Indicators'!ES14)</f>
        <v>5</v>
      </c>
      <c r="L14" s="241">
        <f>_xlfn.DAYS(About!$A$3,'Core Indicators'!FI14)</f>
        <v>5</v>
      </c>
      <c r="M14" s="241">
        <f>_xlfn.DAYS(About!$A$3,'Core Indicators'!GG14)</f>
        <v>47</v>
      </c>
      <c r="N14" s="241">
        <f>_xlfn.DAYS(About!$A$3,'Core Indicators'!GO14)</f>
        <v>47</v>
      </c>
      <c r="O14" s="241">
        <f>_xlfn.DAYS(About!$A$3,'Core Indicators'!GW14)</f>
        <v>47</v>
      </c>
      <c r="P14" s="241">
        <f>_xlfn.DAYS(About!$A$3,'Core Indicators'!HE14)</f>
        <v>47</v>
      </c>
      <c r="Q14" s="241">
        <f>_xlfn.DAYS(About!$A$3,'Core Indicators'!HM14)</f>
        <v>47</v>
      </c>
      <c r="R14" s="241">
        <f>_xlfn.DAYS(About!$A$3,'Core Indicators'!HU14)</f>
        <v>47</v>
      </c>
      <c r="S14" s="241">
        <f>_xlfn.DAYS(About!$A$3,'Core Indicators'!IC14)</f>
        <v>47</v>
      </c>
      <c r="T14" s="241">
        <f>_xlfn.DAYS(About!$A$3,'Core Indicators'!IK14)</f>
        <v>47</v>
      </c>
      <c r="U14" s="241">
        <f>_xlfn.DAYS(About!$A$3,'Core Indicators'!IS14)</f>
        <v>47</v>
      </c>
      <c r="V14" s="241">
        <f t="shared" si="0"/>
        <v>9.1999999999999993</v>
      </c>
    </row>
    <row r="15" spans="1:22" x14ac:dyDescent="0.35">
      <c r="A15" s="240" t="str">
        <f>Lists!C:C</f>
        <v>BLR002</v>
      </c>
      <c r="B15" s="241">
        <f>_xlfn.DAYS(About!$A$3,'Core Indicators'!U15)</f>
        <v>31</v>
      </c>
      <c r="C15" s="241">
        <f>_xlfn.DAYS(About!$A$3,'Core Indicators'!AC15)</f>
        <v>5</v>
      </c>
      <c r="D15" s="241">
        <f>_xlfn.DAYS(About!$A$3,'Core Indicators'!AK15)</f>
        <v>5</v>
      </c>
      <c r="E15" s="241">
        <f>_xlfn.DAYS(About!$A$3,'Core Indicators'!AS15)</f>
        <v>5</v>
      </c>
      <c r="F15" s="241">
        <f>_xlfn.DAYS(About!$A$3,'Core Indicators'!BQ15)</f>
        <v>5</v>
      </c>
      <c r="G15" s="241">
        <f>_xlfn.DAYS(About!$A$3,'Core Indicators'!DM15)</f>
        <v>5</v>
      </c>
      <c r="H15" s="241">
        <f>_xlfn.DAYS(About!$A$3,'Core Indicators'!DU15)</f>
        <v>5</v>
      </c>
      <c r="I15" s="241">
        <f>_xlfn.DAYS(About!$A$3,'Core Indicators'!EC15)</f>
        <v>5</v>
      </c>
      <c r="J15" s="241">
        <f>_xlfn.DAYS(About!$A$3,'Core Indicators'!EK15)</f>
        <v>5</v>
      </c>
      <c r="K15" s="241">
        <f>_xlfn.DAYS(About!$A$3,'Core Indicators'!ES15)</f>
        <v>5</v>
      </c>
      <c r="L15" s="241">
        <f>_xlfn.DAYS(About!$A$3,'Core Indicators'!FI15)</f>
        <v>5</v>
      </c>
      <c r="M15" s="241">
        <f>_xlfn.DAYS(About!$A$3,'Core Indicators'!GG15)</f>
        <v>54</v>
      </c>
      <c r="N15" s="241">
        <f>_xlfn.DAYS(About!$A$3,'Core Indicators'!GO15)</f>
        <v>54</v>
      </c>
      <c r="O15" s="241">
        <f>_xlfn.DAYS(About!$A$3,'Core Indicators'!GW15)</f>
        <v>54</v>
      </c>
      <c r="P15" s="241">
        <f>_xlfn.DAYS(About!$A$3,'Core Indicators'!HE15)</f>
        <v>54</v>
      </c>
      <c r="Q15" s="241">
        <f>_xlfn.DAYS(About!$A$3,'Core Indicators'!HM15)</f>
        <v>54</v>
      </c>
      <c r="R15" s="241">
        <f>_xlfn.DAYS(About!$A$3,'Core Indicators'!HU15)</f>
        <v>54</v>
      </c>
      <c r="S15" s="241">
        <f>_xlfn.DAYS(About!$A$3,'Core Indicators'!IC15)</f>
        <v>54</v>
      </c>
      <c r="T15" s="241">
        <f>_xlfn.DAYS(About!$A$3,'Core Indicators'!IK15)</f>
        <v>54</v>
      </c>
      <c r="U15" s="241">
        <f>_xlfn.DAYS(About!$A$3,'Core Indicators'!IS15)</f>
        <v>54</v>
      </c>
      <c r="V15" s="241">
        <f t="shared" si="0"/>
        <v>9.9</v>
      </c>
    </row>
    <row r="16" spans="1:22" x14ac:dyDescent="0.35">
      <c r="A16" s="240" t="str">
        <f>Lists!C:C</f>
        <v>BRA001</v>
      </c>
      <c r="B16" s="241">
        <f>_xlfn.DAYS(About!$A$3,'Core Indicators'!U16)</f>
        <v>108</v>
      </c>
      <c r="C16" s="241">
        <f>_xlfn.DAYS(About!$A$3,'Core Indicators'!AC16)</f>
        <v>108</v>
      </c>
      <c r="D16" s="241">
        <f>_xlfn.DAYS(About!$A$3,'Core Indicators'!AK16)</f>
        <v>108</v>
      </c>
      <c r="E16" s="241">
        <f>_xlfn.DAYS(About!$A$3,'Core Indicators'!AS16)</f>
        <v>108</v>
      </c>
      <c r="F16" s="241">
        <f>_xlfn.DAYS(About!$A$3,'Core Indicators'!BQ16)</f>
        <v>108</v>
      </c>
      <c r="G16" s="241">
        <f>_xlfn.DAYS(About!$A$3,'Core Indicators'!DM16)</f>
        <v>108</v>
      </c>
      <c r="H16" s="241">
        <f>_xlfn.DAYS(About!$A$3,'Core Indicators'!DU16)</f>
        <v>108</v>
      </c>
      <c r="I16" s="241">
        <f>_xlfn.DAYS(About!$A$3,'Core Indicators'!EC16)</f>
        <v>108</v>
      </c>
      <c r="J16" s="241">
        <f>_xlfn.DAYS(About!$A$3,'Core Indicators'!EK16)</f>
        <v>108</v>
      </c>
      <c r="K16" s="241">
        <f>_xlfn.DAYS(About!$A$3,'Core Indicators'!ES16)</f>
        <v>108</v>
      </c>
      <c r="L16" s="241">
        <f>_xlfn.DAYS(About!$A$3,'Core Indicators'!FI16)</f>
        <v>108</v>
      </c>
      <c r="M16" s="241">
        <f>_xlfn.DAYS(About!$A$3,'Core Indicators'!GG16)</f>
        <v>47</v>
      </c>
      <c r="N16" s="241">
        <f>_xlfn.DAYS(About!$A$3,'Core Indicators'!GO16)</f>
        <v>47</v>
      </c>
      <c r="O16" s="241">
        <f>_xlfn.DAYS(About!$A$3,'Core Indicators'!GW16)</f>
        <v>47</v>
      </c>
      <c r="P16" s="241">
        <f>_xlfn.DAYS(About!$A$3,'Core Indicators'!HE16)</f>
        <v>47</v>
      </c>
      <c r="Q16" s="241">
        <f>_xlfn.DAYS(About!$A$3,'Core Indicators'!HM16)</f>
        <v>47</v>
      </c>
      <c r="R16" s="241">
        <f>_xlfn.DAYS(About!$A$3,'Core Indicators'!HU16)</f>
        <v>47</v>
      </c>
      <c r="S16" s="241">
        <f>_xlfn.DAYS(About!$A$3,'Core Indicators'!IC16)</f>
        <v>47</v>
      </c>
      <c r="T16" s="241">
        <f>_xlfn.DAYS(About!$A$3,'Core Indicators'!IK16)</f>
        <v>47</v>
      </c>
      <c r="U16" s="241">
        <f>_xlfn.DAYS(About!$A$3,'Core Indicators'!IS16)</f>
        <v>47</v>
      </c>
      <c r="V16" s="241">
        <f t="shared" si="0"/>
        <v>101.9</v>
      </c>
    </row>
    <row r="17" spans="1:22" x14ac:dyDescent="0.35">
      <c r="A17" s="240" t="str">
        <f>Lists!C:C</f>
        <v>BRA002</v>
      </c>
      <c r="B17" s="241">
        <f>_xlfn.DAYS(About!$A$3,'Core Indicators'!U17)</f>
        <v>108</v>
      </c>
      <c r="C17" s="241">
        <f>_xlfn.DAYS(About!$A$3,'Core Indicators'!AC17)</f>
        <v>108</v>
      </c>
      <c r="D17" s="241">
        <f>_xlfn.DAYS(About!$A$3,'Core Indicators'!AK17)</f>
        <v>108</v>
      </c>
      <c r="E17" s="241">
        <f>_xlfn.DAYS(About!$A$3,'Core Indicators'!AS17)</f>
        <v>108</v>
      </c>
      <c r="F17" s="241">
        <f>_xlfn.DAYS(About!$A$3,'Core Indicators'!BQ17)</f>
        <v>108</v>
      </c>
      <c r="G17" s="241">
        <f>_xlfn.DAYS(About!$A$3,'Core Indicators'!DM17)</f>
        <v>108</v>
      </c>
      <c r="H17" s="241">
        <f>_xlfn.DAYS(About!$A$3,'Core Indicators'!DU17)</f>
        <v>108</v>
      </c>
      <c r="I17" s="241">
        <f>_xlfn.DAYS(About!$A$3,'Core Indicators'!EC17)</f>
        <v>108</v>
      </c>
      <c r="J17" s="241">
        <f>_xlfn.DAYS(About!$A$3,'Core Indicators'!EK17)</f>
        <v>108</v>
      </c>
      <c r="K17" s="241">
        <f>_xlfn.DAYS(About!$A$3,'Core Indicators'!ES17)</f>
        <v>108</v>
      </c>
      <c r="L17" s="241">
        <f>_xlfn.DAYS(About!$A$3,'Core Indicators'!FI17)</f>
        <v>108</v>
      </c>
      <c r="M17" s="241">
        <f>_xlfn.DAYS(About!$A$3,'Core Indicators'!GG17)</f>
        <v>47</v>
      </c>
      <c r="N17" s="241">
        <f>_xlfn.DAYS(About!$A$3,'Core Indicators'!GO17)</f>
        <v>47</v>
      </c>
      <c r="O17" s="241">
        <f>_xlfn.DAYS(About!$A$3,'Core Indicators'!GW17)</f>
        <v>47</v>
      </c>
      <c r="P17" s="241">
        <f>_xlfn.DAYS(About!$A$3,'Core Indicators'!HE17)</f>
        <v>47</v>
      </c>
      <c r="Q17" s="241">
        <f>_xlfn.DAYS(About!$A$3,'Core Indicators'!HM17)</f>
        <v>47</v>
      </c>
      <c r="R17" s="241">
        <f>_xlfn.DAYS(About!$A$3,'Core Indicators'!HU17)</f>
        <v>47</v>
      </c>
      <c r="S17" s="241">
        <f>_xlfn.DAYS(About!$A$3,'Core Indicators'!IC17)</f>
        <v>47</v>
      </c>
      <c r="T17" s="241">
        <f>_xlfn.DAYS(About!$A$3,'Core Indicators'!IK17)</f>
        <v>47</v>
      </c>
      <c r="U17" s="241">
        <f>_xlfn.DAYS(About!$A$3,'Core Indicators'!IS17)</f>
        <v>47</v>
      </c>
      <c r="V17" s="241">
        <f t="shared" si="0"/>
        <v>101.9</v>
      </c>
    </row>
    <row r="18" spans="1:22" x14ac:dyDescent="0.35">
      <c r="A18" s="240" t="str">
        <f>Lists!C:C</f>
        <v>BRA004</v>
      </c>
      <c r="B18" s="241">
        <f>_xlfn.DAYS(About!$A$3,'Core Indicators'!U18)</f>
        <v>108</v>
      </c>
      <c r="C18" s="241">
        <f>_xlfn.DAYS(About!$A$3,'Core Indicators'!AC18)</f>
        <v>108</v>
      </c>
      <c r="D18" s="241">
        <f>_xlfn.DAYS(About!$A$3,'Core Indicators'!AK18)</f>
        <v>108</v>
      </c>
      <c r="E18" s="241">
        <f>_xlfn.DAYS(About!$A$3,'Core Indicators'!AS18)</f>
        <v>108</v>
      </c>
      <c r="F18" s="241">
        <f>_xlfn.DAYS(About!$A$3,'Core Indicators'!BQ18)</f>
        <v>108</v>
      </c>
      <c r="G18" s="241">
        <f>_xlfn.DAYS(About!$A$3,'Core Indicators'!DM18)</f>
        <v>108</v>
      </c>
      <c r="H18" s="241">
        <f>_xlfn.DAYS(About!$A$3,'Core Indicators'!DU18)</f>
        <v>108</v>
      </c>
      <c r="I18" s="241">
        <f>_xlfn.DAYS(About!$A$3,'Core Indicators'!EC18)</f>
        <v>108</v>
      </c>
      <c r="J18" s="241">
        <f>_xlfn.DAYS(About!$A$3,'Core Indicators'!EK18)</f>
        <v>108</v>
      </c>
      <c r="K18" s="241">
        <f>_xlfn.DAYS(About!$A$3,'Core Indicators'!ES18)</f>
        <v>108</v>
      </c>
      <c r="L18" s="241">
        <f>_xlfn.DAYS(About!$A$3,'Core Indicators'!FI18)</f>
        <v>108</v>
      </c>
      <c r="M18" s="241">
        <f>_xlfn.DAYS(About!$A$3,'Core Indicators'!GG18)</f>
        <v>47</v>
      </c>
      <c r="N18" s="241">
        <f>_xlfn.DAYS(About!$A$3,'Core Indicators'!GO18)</f>
        <v>47</v>
      </c>
      <c r="O18" s="241">
        <f>_xlfn.DAYS(About!$A$3,'Core Indicators'!GW18)</f>
        <v>47</v>
      </c>
      <c r="P18" s="241">
        <f>_xlfn.DAYS(About!$A$3,'Core Indicators'!HE18)</f>
        <v>47</v>
      </c>
      <c r="Q18" s="241">
        <f>_xlfn.DAYS(About!$A$3,'Core Indicators'!HM18)</f>
        <v>47</v>
      </c>
      <c r="R18" s="241">
        <f>_xlfn.DAYS(About!$A$3,'Core Indicators'!HU18)</f>
        <v>47</v>
      </c>
      <c r="S18" s="241">
        <f>_xlfn.DAYS(About!$A$3,'Core Indicators'!IC18)</f>
        <v>47</v>
      </c>
      <c r="T18" s="241">
        <f>_xlfn.DAYS(About!$A$3,'Core Indicators'!IK18)</f>
        <v>47</v>
      </c>
      <c r="U18" s="241">
        <f>_xlfn.DAYS(About!$A$3,'Core Indicators'!IS18)</f>
        <v>47</v>
      </c>
      <c r="V18" s="241">
        <f t="shared" si="0"/>
        <v>101.9</v>
      </c>
    </row>
    <row r="19" spans="1:22" x14ac:dyDescent="0.35">
      <c r="A19" s="240" t="str">
        <f>Lists!C:C</f>
        <v>BRA005</v>
      </c>
      <c r="B19" s="241">
        <f>_xlfn.DAYS(About!$A$3,'Core Indicators'!U19)</f>
        <v>108</v>
      </c>
      <c r="C19" s="241">
        <f>_xlfn.DAYS(About!$A$3,'Core Indicators'!AC19)</f>
        <v>108</v>
      </c>
      <c r="D19" s="241">
        <f>_xlfn.DAYS(About!$A$3,'Core Indicators'!AK19)</f>
        <v>108</v>
      </c>
      <c r="E19" s="241">
        <f>_xlfn.DAYS(About!$A$3,'Core Indicators'!AS19)</f>
        <v>108</v>
      </c>
      <c r="F19" s="241">
        <f>_xlfn.DAYS(About!$A$3,'Core Indicators'!BQ19)</f>
        <v>108</v>
      </c>
      <c r="G19" s="241">
        <f>_xlfn.DAYS(About!$A$3,'Core Indicators'!DM19)</f>
        <v>108</v>
      </c>
      <c r="H19" s="241">
        <f>_xlfn.DAYS(About!$A$3,'Core Indicators'!DU19)</f>
        <v>108</v>
      </c>
      <c r="I19" s="241">
        <f>_xlfn.DAYS(About!$A$3,'Core Indicators'!EC19)</f>
        <v>108</v>
      </c>
      <c r="J19" s="241">
        <f>_xlfn.DAYS(About!$A$3,'Core Indicators'!EK19)</f>
        <v>108</v>
      </c>
      <c r="K19" s="241">
        <f>_xlfn.DAYS(About!$A$3,'Core Indicators'!ES19)</f>
        <v>108</v>
      </c>
      <c r="L19" s="241">
        <f>_xlfn.DAYS(About!$A$3,'Core Indicators'!FI19)</f>
        <v>108</v>
      </c>
      <c r="M19" s="241">
        <f>_xlfn.DAYS(About!$A$3,'Core Indicators'!GG19)</f>
        <v>47</v>
      </c>
      <c r="N19" s="241">
        <f>_xlfn.DAYS(About!$A$3,'Core Indicators'!GO19)</f>
        <v>47</v>
      </c>
      <c r="O19" s="241">
        <f>_xlfn.DAYS(About!$A$3,'Core Indicators'!GW19)</f>
        <v>47</v>
      </c>
      <c r="P19" s="241">
        <f>_xlfn.DAYS(About!$A$3,'Core Indicators'!HE19)</f>
        <v>47</v>
      </c>
      <c r="Q19" s="241">
        <f>_xlfn.DAYS(About!$A$3,'Core Indicators'!HM19)</f>
        <v>47</v>
      </c>
      <c r="R19" s="241">
        <f>_xlfn.DAYS(About!$A$3,'Core Indicators'!HU19)</f>
        <v>47</v>
      </c>
      <c r="S19" s="241">
        <f>_xlfn.DAYS(About!$A$3,'Core Indicators'!IC19)</f>
        <v>47</v>
      </c>
      <c r="T19" s="241">
        <f>_xlfn.DAYS(About!$A$3,'Core Indicators'!IK19)</f>
        <v>47</v>
      </c>
      <c r="U19" s="241">
        <f>_xlfn.DAYS(About!$A$3,'Core Indicators'!IS19)</f>
        <v>47</v>
      </c>
      <c r="V19" s="241">
        <f t="shared" si="0"/>
        <v>101.9</v>
      </c>
    </row>
    <row r="20" spans="1:22" x14ac:dyDescent="0.35">
      <c r="A20" s="240" t="str">
        <f>Lists!C:C</f>
        <v>CAF001</v>
      </c>
      <c r="B20" s="241">
        <f>_xlfn.DAYS(About!$A$3,'Core Indicators'!U20)</f>
        <v>229</v>
      </c>
      <c r="C20" s="241">
        <f>_xlfn.DAYS(About!$A$3,'Core Indicators'!AC20)</f>
        <v>229</v>
      </c>
      <c r="D20" s="241">
        <f>_xlfn.DAYS(About!$A$3,'Core Indicators'!AK20)</f>
        <v>229</v>
      </c>
      <c r="E20" s="241">
        <f>_xlfn.DAYS(About!$A$3,'Core Indicators'!AS20)</f>
        <v>3</v>
      </c>
      <c r="F20" s="241">
        <f>_xlfn.DAYS(About!$A$3,'Core Indicators'!BQ20)</f>
        <v>3</v>
      </c>
      <c r="G20" s="241">
        <f>_xlfn.DAYS(About!$A$3,'Core Indicators'!DM20)</f>
        <v>229</v>
      </c>
      <c r="H20" s="241">
        <f>_xlfn.DAYS(About!$A$3,'Core Indicators'!DU20)</f>
        <v>229</v>
      </c>
      <c r="I20" s="241">
        <f>_xlfn.DAYS(About!$A$3,'Core Indicators'!EC20)</f>
        <v>229</v>
      </c>
      <c r="J20" s="241">
        <f>_xlfn.DAYS(About!$A$3,'Core Indicators'!EK20)</f>
        <v>229</v>
      </c>
      <c r="K20" s="241">
        <f>_xlfn.DAYS(About!$A$3,'Core Indicators'!ES20)</f>
        <v>229</v>
      </c>
      <c r="L20" s="241">
        <f>_xlfn.DAYS(About!$A$3,'Core Indicators'!FI20)</f>
        <v>3</v>
      </c>
      <c r="M20" s="241">
        <f>_xlfn.DAYS(About!$A$3,'Core Indicators'!GG20)</f>
        <v>39</v>
      </c>
      <c r="N20" s="241">
        <f>_xlfn.DAYS(About!$A$3,'Core Indicators'!GO20)</f>
        <v>39</v>
      </c>
      <c r="O20" s="241">
        <f>_xlfn.DAYS(About!$A$3,'Core Indicators'!GW20)</f>
        <v>39</v>
      </c>
      <c r="P20" s="241">
        <f>_xlfn.DAYS(About!$A$3,'Core Indicators'!HE20)</f>
        <v>39</v>
      </c>
      <c r="Q20" s="241">
        <f>_xlfn.DAYS(About!$A$3,'Core Indicators'!HM20)</f>
        <v>39</v>
      </c>
      <c r="R20" s="241">
        <f>_xlfn.DAYS(About!$A$3,'Core Indicators'!HU20)</f>
        <v>39</v>
      </c>
      <c r="S20" s="241">
        <f>_xlfn.DAYS(About!$A$3,'Core Indicators'!IC20)</f>
        <v>39</v>
      </c>
      <c r="T20" s="241">
        <f>_xlfn.DAYS(About!$A$3,'Core Indicators'!IK20)</f>
        <v>39</v>
      </c>
      <c r="U20" s="241">
        <f>_xlfn.DAYS(About!$A$3,'Core Indicators'!IS20)</f>
        <v>39</v>
      </c>
      <c r="V20" s="241">
        <f t="shared" si="0"/>
        <v>142.19999999999999</v>
      </c>
    </row>
    <row r="21" spans="1:22" x14ac:dyDescent="0.35">
      <c r="A21" s="240" t="str">
        <f>Lists!C:C</f>
        <v>CHL002</v>
      </c>
      <c r="B21" s="241">
        <f>_xlfn.DAYS(About!$A$3,'Core Indicators'!U21)</f>
        <v>97</v>
      </c>
      <c r="C21" s="241">
        <f>_xlfn.DAYS(About!$A$3,'Core Indicators'!AC21)</f>
        <v>97</v>
      </c>
      <c r="D21" s="241">
        <f>_xlfn.DAYS(About!$A$3,'Core Indicators'!AK21)</f>
        <v>97</v>
      </c>
      <c r="E21" s="241">
        <f>_xlfn.DAYS(About!$A$3,'Core Indicators'!AS21)</f>
        <v>97</v>
      </c>
      <c r="F21" s="241">
        <f>_xlfn.DAYS(About!$A$3,'Core Indicators'!BQ21)</f>
        <v>97</v>
      </c>
      <c r="G21" s="241">
        <f>_xlfn.DAYS(About!$A$3,'Core Indicators'!DM21)</f>
        <v>97</v>
      </c>
      <c r="H21" s="241">
        <f>_xlfn.DAYS(About!$A$3,'Core Indicators'!DU21)</f>
        <v>97</v>
      </c>
      <c r="I21" s="241">
        <f>_xlfn.DAYS(About!$A$3,'Core Indicators'!EC21)</f>
        <v>97</v>
      </c>
      <c r="J21" s="241">
        <f>_xlfn.DAYS(About!$A$3,'Core Indicators'!EK21)</f>
        <v>97</v>
      </c>
      <c r="K21" s="241">
        <f>_xlfn.DAYS(About!$A$3,'Core Indicators'!ES21)</f>
        <v>97</v>
      </c>
      <c r="L21" s="241">
        <f>_xlfn.DAYS(About!$A$3,'Core Indicators'!FI21)</f>
        <v>97</v>
      </c>
      <c r="M21" s="241">
        <f>_xlfn.DAYS(About!$A$3,'Core Indicators'!GG21)</f>
        <v>41</v>
      </c>
      <c r="N21" s="241">
        <f>_xlfn.DAYS(About!$A$3,'Core Indicators'!GO21)</f>
        <v>41</v>
      </c>
      <c r="O21" s="241">
        <f>_xlfn.DAYS(About!$A$3,'Core Indicators'!GW21)</f>
        <v>41</v>
      </c>
      <c r="P21" s="241">
        <f>_xlfn.DAYS(About!$A$3,'Core Indicators'!HE21)</f>
        <v>41</v>
      </c>
      <c r="Q21" s="241">
        <f>_xlfn.DAYS(About!$A$3,'Core Indicators'!HM21)</f>
        <v>41</v>
      </c>
      <c r="R21" s="241">
        <f>_xlfn.DAYS(About!$A$3,'Core Indicators'!HU21)</f>
        <v>41</v>
      </c>
      <c r="S21" s="241">
        <f>_xlfn.DAYS(About!$A$3,'Core Indicators'!IC21)</f>
        <v>41</v>
      </c>
      <c r="T21" s="241">
        <f>_xlfn.DAYS(About!$A$3,'Core Indicators'!IK21)</f>
        <v>41</v>
      </c>
      <c r="U21" s="241">
        <f>_xlfn.DAYS(About!$A$3,'Core Indicators'!IS21)</f>
        <v>41</v>
      </c>
      <c r="V21" s="241">
        <f t="shared" si="0"/>
        <v>91.4</v>
      </c>
    </row>
    <row r="22" spans="1:22" x14ac:dyDescent="0.35">
      <c r="A22" s="240" t="str">
        <f>Lists!C:C</f>
        <v>CMR001</v>
      </c>
      <c r="B22" s="241">
        <f>_xlfn.DAYS(About!$A$3,'Core Indicators'!U22)</f>
        <v>31</v>
      </c>
      <c r="C22" s="241">
        <f>_xlfn.DAYS(About!$A$3,'Core Indicators'!AC22)</f>
        <v>208</v>
      </c>
      <c r="D22" s="241">
        <f>_xlfn.DAYS(About!$A$3,'Core Indicators'!AK22)</f>
        <v>208</v>
      </c>
      <c r="E22" s="241">
        <f>_xlfn.DAYS(About!$A$3,'Core Indicators'!AS22)</f>
        <v>3</v>
      </c>
      <c r="F22" s="241">
        <f>_xlfn.DAYS(About!$A$3,'Core Indicators'!BQ22)</f>
        <v>3</v>
      </c>
      <c r="G22" s="241">
        <f>_xlfn.DAYS(About!$A$3,'Core Indicators'!DM22)</f>
        <v>208</v>
      </c>
      <c r="H22" s="241">
        <f>_xlfn.DAYS(About!$A$3,'Core Indicators'!DU22)</f>
        <v>208</v>
      </c>
      <c r="I22" s="241">
        <f>_xlfn.DAYS(About!$A$3,'Core Indicators'!EC22)</f>
        <v>208</v>
      </c>
      <c r="J22" s="241">
        <f>_xlfn.DAYS(About!$A$3,'Core Indicators'!EK22)</f>
        <v>208</v>
      </c>
      <c r="K22" s="241">
        <f>_xlfn.DAYS(About!$A$3,'Core Indicators'!ES22)</f>
        <v>208</v>
      </c>
      <c r="L22" s="241">
        <f>_xlfn.DAYS(About!$A$3,'Core Indicators'!FI22)</f>
        <v>3</v>
      </c>
      <c r="M22" s="241">
        <f>_xlfn.DAYS(About!$A$3,'Core Indicators'!GG22)</f>
        <v>41</v>
      </c>
      <c r="N22" s="241">
        <f>_xlfn.DAYS(About!$A$3,'Core Indicators'!GO22)</f>
        <v>41</v>
      </c>
      <c r="O22" s="241">
        <f>_xlfn.DAYS(About!$A$3,'Core Indicators'!GW22)</f>
        <v>41</v>
      </c>
      <c r="P22" s="241">
        <f>_xlfn.DAYS(About!$A$3,'Core Indicators'!HE22)</f>
        <v>41</v>
      </c>
      <c r="Q22" s="241">
        <f>_xlfn.DAYS(About!$A$3,'Core Indicators'!HM22)</f>
        <v>41</v>
      </c>
      <c r="R22" s="241">
        <f>_xlfn.DAYS(About!$A$3,'Core Indicators'!HU22)</f>
        <v>41</v>
      </c>
      <c r="S22" s="241">
        <f>_xlfn.DAYS(About!$A$3,'Core Indicators'!IC22)</f>
        <v>41</v>
      </c>
      <c r="T22" s="241">
        <f>_xlfn.DAYS(About!$A$3,'Core Indicators'!IK22)</f>
        <v>41</v>
      </c>
      <c r="U22" s="241">
        <f>_xlfn.DAYS(About!$A$3,'Core Indicators'!IS22)</f>
        <v>41</v>
      </c>
      <c r="V22" s="241">
        <f t="shared" si="0"/>
        <v>129.80000000000001</v>
      </c>
    </row>
    <row r="23" spans="1:22" x14ac:dyDescent="0.35">
      <c r="A23" s="240" t="str">
        <f>Lists!C:C</f>
        <v>CMR002</v>
      </c>
      <c r="B23" s="241">
        <f>_xlfn.DAYS(About!$A$3,'Core Indicators'!U23)</f>
        <v>31</v>
      </c>
      <c r="C23" s="241">
        <f>_xlfn.DAYS(About!$A$3,'Core Indicators'!AC23)</f>
        <v>208</v>
      </c>
      <c r="D23" s="241">
        <f>_xlfn.DAYS(About!$A$3,'Core Indicators'!AK23)</f>
        <v>208</v>
      </c>
      <c r="E23" s="241">
        <f>_xlfn.DAYS(About!$A$3,'Core Indicators'!AS23)</f>
        <v>3</v>
      </c>
      <c r="F23" s="241">
        <f>_xlfn.DAYS(About!$A$3,'Core Indicators'!BQ23)</f>
        <v>3</v>
      </c>
      <c r="G23" s="241">
        <f>_xlfn.DAYS(About!$A$3,'Core Indicators'!DM23)</f>
        <v>208</v>
      </c>
      <c r="H23" s="241">
        <f>_xlfn.DAYS(About!$A$3,'Core Indicators'!DU23)</f>
        <v>208</v>
      </c>
      <c r="I23" s="241">
        <f>_xlfn.DAYS(About!$A$3,'Core Indicators'!EC23)</f>
        <v>208</v>
      </c>
      <c r="J23" s="241">
        <f>_xlfn.DAYS(About!$A$3,'Core Indicators'!EK23)</f>
        <v>208</v>
      </c>
      <c r="K23" s="241">
        <f>_xlfn.DAYS(About!$A$3,'Core Indicators'!ES23)</f>
        <v>208</v>
      </c>
      <c r="L23" s="241">
        <f>_xlfn.DAYS(About!$A$3,'Core Indicators'!FI23)</f>
        <v>3</v>
      </c>
      <c r="M23" s="241">
        <f>_xlfn.DAYS(About!$A$3,'Core Indicators'!GG23)</f>
        <v>41</v>
      </c>
      <c r="N23" s="241">
        <f>_xlfn.DAYS(About!$A$3,'Core Indicators'!GO23)</f>
        <v>41</v>
      </c>
      <c r="O23" s="241">
        <f>_xlfn.DAYS(About!$A$3,'Core Indicators'!GW23)</f>
        <v>41</v>
      </c>
      <c r="P23" s="241">
        <f>_xlfn.DAYS(About!$A$3,'Core Indicators'!HE23)</f>
        <v>41</v>
      </c>
      <c r="Q23" s="241">
        <f>_xlfn.DAYS(About!$A$3,'Core Indicators'!HM23)</f>
        <v>41</v>
      </c>
      <c r="R23" s="241">
        <f>_xlfn.DAYS(About!$A$3,'Core Indicators'!HU23)</f>
        <v>41</v>
      </c>
      <c r="S23" s="241">
        <f>_xlfn.DAYS(About!$A$3,'Core Indicators'!IC23)</f>
        <v>41</v>
      </c>
      <c r="T23" s="241">
        <f>_xlfn.DAYS(About!$A$3,'Core Indicators'!IK23)</f>
        <v>41</v>
      </c>
      <c r="U23" s="241">
        <f>_xlfn.DAYS(About!$A$3,'Core Indicators'!IS23)</f>
        <v>41</v>
      </c>
      <c r="V23" s="241">
        <f t="shared" si="0"/>
        <v>129.80000000000001</v>
      </c>
    </row>
    <row r="24" spans="1:22" x14ac:dyDescent="0.35">
      <c r="A24" s="240" t="str">
        <f>Lists!C:C</f>
        <v>CMR003</v>
      </c>
      <c r="B24" s="241">
        <f>_xlfn.DAYS(About!$A$3,'Core Indicators'!U24)</f>
        <v>31</v>
      </c>
      <c r="C24" s="241">
        <f>_xlfn.DAYS(About!$A$3,'Core Indicators'!AC24)</f>
        <v>208</v>
      </c>
      <c r="D24" s="241">
        <f>_xlfn.DAYS(About!$A$3,'Core Indicators'!AK24)</f>
        <v>208</v>
      </c>
      <c r="E24" s="241">
        <f>_xlfn.DAYS(About!$A$3,'Core Indicators'!AS24)</f>
        <v>3</v>
      </c>
      <c r="F24" s="241">
        <f>_xlfn.DAYS(About!$A$3,'Core Indicators'!BQ24)</f>
        <v>3</v>
      </c>
      <c r="G24" s="241">
        <f>_xlfn.DAYS(About!$A$3,'Core Indicators'!DM24)</f>
        <v>208</v>
      </c>
      <c r="H24" s="241">
        <f>_xlfn.DAYS(About!$A$3,'Core Indicators'!DU24)</f>
        <v>208</v>
      </c>
      <c r="I24" s="241">
        <f>_xlfn.DAYS(About!$A$3,'Core Indicators'!EC24)</f>
        <v>208</v>
      </c>
      <c r="J24" s="241">
        <f>_xlfn.DAYS(About!$A$3,'Core Indicators'!EK24)</f>
        <v>208</v>
      </c>
      <c r="K24" s="241">
        <f>_xlfn.DAYS(About!$A$3,'Core Indicators'!ES24)</f>
        <v>208</v>
      </c>
      <c r="L24" s="241">
        <f>_xlfn.DAYS(About!$A$3,'Core Indicators'!FI24)</f>
        <v>3</v>
      </c>
      <c r="M24" s="241">
        <f>_xlfn.DAYS(About!$A$3,'Core Indicators'!GG24)</f>
        <v>41</v>
      </c>
      <c r="N24" s="241">
        <f>_xlfn.DAYS(About!$A$3,'Core Indicators'!GO24)</f>
        <v>41</v>
      </c>
      <c r="O24" s="241">
        <f>_xlfn.DAYS(About!$A$3,'Core Indicators'!GW24)</f>
        <v>41</v>
      </c>
      <c r="P24" s="241">
        <f>_xlfn.DAYS(About!$A$3,'Core Indicators'!HE24)</f>
        <v>41</v>
      </c>
      <c r="Q24" s="241">
        <f>_xlfn.DAYS(About!$A$3,'Core Indicators'!HM24)</f>
        <v>41</v>
      </c>
      <c r="R24" s="241">
        <f>_xlfn.DAYS(About!$A$3,'Core Indicators'!HU24)</f>
        <v>41</v>
      </c>
      <c r="S24" s="241">
        <f>_xlfn.DAYS(About!$A$3,'Core Indicators'!IC24)</f>
        <v>41</v>
      </c>
      <c r="T24" s="241">
        <f>_xlfn.DAYS(About!$A$3,'Core Indicators'!IK24)</f>
        <v>41</v>
      </c>
      <c r="U24" s="241">
        <f>_xlfn.DAYS(About!$A$3,'Core Indicators'!IS24)</f>
        <v>41</v>
      </c>
      <c r="V24" s="241">
        <f t="shared" si="0"/>
        <v>129.80000000000001</v>
      </c>
    </row>
    <row r="25" spans="1:22" x14ac:dyDescent="0.35">
      <c r="A25" s="240" t="str">
        <f>Lists!C:C</f>
        <v>CMR004</v>
      </c>
      <c r="B25" s="241">
        <f>_xlfn.DAYS(About!$A$3,'Core Indicators'!U25)</f>
        <v>31</v>
      </c>
      <c r="C25" s="241">
        <f>_xlfn.DAYS(About!$A$3,'Core Indicators'!AC25)</f>
        <v>208</v>
      </c>
      <c r="D25" s="241">
        <f>_xlfn.DAYS(About!$A$3,'Core Indicators'!AK25)</f>
        <v>208</v>
      </c>
      <c r="E25" s="241">
        <f>_xlfn.DAYS(About!$A$3,'Core Indicators'!AS25)</f>
        <v>3</v>
      </c>
      <c r="F25" s="241">
        <f>_xlfn.DAYS(About!$A$3,'Core Indicators'!BQ25)</f>
        <v>3</v>
      </c>
      <c r="G25" s="241">
        <f>_xlfn.DAYS(About!$A$3,'Core Indicators'!DM25)</f>
        <v>208</v>
      </c>
      <c r="H25" s="241">
        <f>_xlfn.DAYS(About!$A$3,'Core Indicators'!DU25)</f>
        <v>208</v>
      </c>
      <c r="I25" s="241">
        <f>_xlfn.DAYS(About!$A$3,'Core Indicators'!EC25)</f>
        <v>208</v>
      </c>
      <c r="J25" s="241">
        <f>_xlfn.DAYS(About!$A$3,'Core Indicators'!EK25)</f>
        <v>208</v>
      </c>
      <c r="K25" s="241">
        <f>_xlfn.DAYS(About!$A$3,'Core Indicators'!ES25)</f>
        <v>208</v>
      </c>
      <c r="L25" s="241">
        <f>_xlfn.DAYS(About!$A$3,'Core Indicators'!FI25)</f>
        <v>3</v>
      </c>
      <c r="M25" s="241">
        <f>_xlfn.DAYS(About!$A$3,'Core Indicators'!GG25)</f>
        <v>41</v>
      </c>
      <c r="N25" s="241">
        <f>_xlfn.DAYS(About!$A$3,'Core Indicators'!GO25)</f>
        <v>41</v>
      </c>
      <c r="O25" s="241">
        <f>_xlfn.DAYS(About!$A$3,'Core Indicators'!GW25)</f>
        <v>41</v>
      </c>
      <c r="P25" s="241">
        <f>_xlfn.DAYS(About!$A$3,'Core Indicators'!HE25)</f>
        <v>41</v>
      </c>
      <c r="Q25" s="241">
        <f>_xlfn.DAYS(About!$A$3,'Core Indicators'!HM25)</f>
        <v>41</v>
      </c>
      <c r="R25" s="241">
        <f>_xlfn.DAYS(About!$A$3,'Core Indicators'!HU25)</f>
        <v>41</v>
      </c>
      <c r="S25" s="241">
        <f>_xlfn.DAYS(About!$A$3,'Core Indicators'!IC25)</f>
        <v>41</v>
      </c>
      <c r="T25" s="241">
        <f>_xlfn.DAYS(About!$A$3,'Core Indicators'!IK25)</f>
        <v>41</v>
      </c>
      <c r="U25" s="241">
        <f>_xlfn.DAYS(About!$A$3,'Core Indicators'!IS25)</f>
        <v>41</v>
      </c>
      <c r="V25" s="241">
        <f t="shared" si="0"/>
        <v>129.80000000000001</v>
      </c>
    </row>
    <row r="26" spans="1:22" x14ac:dyDescent="0.35">
      <c r="A26" s="240" t="str">
        <f>Lists!C:C</f>
        <v>COD001</v>
      </c>
      <c r="B26" s="241">
        <f>_xlfn.DAYS(About!$A$3,'Core Indicators'!U26)</f>
        <v>257</v>
      </c>
      <c r="C26" s="241">
        <f>_xlfn.DAYS(About!$A$3,'Core Indicators'!AC26)</f>
        <v>229</v>
      </c>
      <c r="D26" s="241">
        <f>_xlfn.DAYS(About!$A$3,'Core Indicators'!AK26)</f>
        <v>229</v>
      </c>
      <c r="E26" s="241">
        <f>_xlfn.DAYS(About!$A$3,'Core Indicators'!AS26)</f>
        <v>3</v>
      </c>
      <c r="F26" s="241">
        <f>_xlfn.DAYS(About!$A$3,'Core Indicators'!BQ26)</f>
        <v>3</v>
      </c>
      <c r="G26" s="241">
        <f>_xlfn.DAYS(About!$A$3,'Core Indicators'!DM26)</f>
        <v>229</v>
      </c>
      <c r="H26" s="241">
        <f>_xlfn.DAYS(About!$A$3,'Core Indicators'!DU26)</f>
        <v>229</v>
      </c>
      <c r="I26" s="241">
        <f>_xlfn.DAYS(About!$A$3,'Core Indicators'!EC26)</f>
        <v>229</v>
      </c>
      <c r="J26" s="241">
        <f>_xlfn.DAYS(About!$A$3,'Core Indicators'!EK26)</f>
        <v>229</v>
      </c>
      <c r="K26" s="241">
        <f>_xlfn.DAYS(About!$A$3,'Core Indicators'!ES26)</f>
        <v>229</v>
      </c>
      <c r="L26" s="241">
        <f>_xlfn.DAYS(About!$A$3,'Core Indicators'!FI26)</f>
        <v>3</v>
      </c>
      <c r="M26" s="241">
        <f>_xlfn.DAYS(About!$A$3,'Core Indicators'!GG26)</f>
        <v>39</v>
      </c>
      <c r="N26" s="241">
        <f>_xlfn.DAYS(About!$A$3,'Core Indicators'!GO26)</f>
        <v>39</v>
      </c>
      <c r="O26" s="241">
        <f>_xlfn.DAYS(About!$A$3,'Core Indicators'!GW26)</f>
        <v>39</v>
      </c>
      <c r="P26" s="241">
        <f>_xlfn.DAYS(About!$A$3,'Core Indicators'!HE26)</f>
        <v>39</v>
      </c>
      <c r="Q26" s="241">
        <f>_xlfn.DAYS(About!$A$3,'Core Indicators'!HM26)</f>
        <v>39</v>
      </c>
      <c r="R26" s="241">
        <f>_xlfn.DAYS(About!$A$3,'Core Indicators'!HU26)</f>
        <v>39</v>
      </c>
      <c r="S26" s="241">
        <f>_xlfn.DAYS(About!$A$3,'Core Indicators'!IC26)</f>
        <v>39</v>
      </c>
      <c r="T26" s="241">
        <f>_xlfn.DAYS(About!$A$3,'Core Indicators'!IK26)</f>
        <v>39</v>
      </c>
      <c r="U26" s="241">
        <f>_xlfn.DAYS(About!$A$3,'Core Indicators'!IS26)</f>
        <v>39</v>
      </c>
      <c r="V26" s="241">
        <f t="shared" si="0"/>
        <v>142.19999999999999</v>
      </c>
    </row>
    <row r="27" spans="1:22" x14ac:dyDescent="0.35">
      <c r="A27" s="240" t="str">
        <f>Lists!C:C</f>
        <v>COG001</v>
      </c>
      <c r="B27" s="241">
        <f>_xlfn.DAYS(About!$A$3,'Core Indicators'!U27)</f>
        <v>245</v>
      </c>
      <c r="C27" s="241">
        <f>_xlfn.DAYS(About!$A$3,'Core Indicators'!AC27)</f>
        <v>245</v>
      </c>
      <c r="D27" s="241">
        <f>_xlfn.DAYS(About!$A$3,'Core Indicators'!AK27)</f>
        <v>245</v>
      </c>
      <c r="E27" s="241">
        <f>_xlfn.DAYS(About!$A$3,'Core Indicators'!AS27)</f>
        <v>4</v>
      </c>
      <c r="F27" s="241">
        <f>_xlfn.DAYS(About!$A$3,'Core Indicators'!BQ27)</f>
        <v>4</v>
      </c>
      <c r="G27" s="241">
        <f>_xlfn.DAYS(About!$A$3,'Core Indicators'!DM27)</f>
        <v>245</v>
      </c>
      <c r="H27" s="241">
        <f>_xlfn.DAYS(About!$A$3,'Core Indicators'!DU27)</f>
        <v>245</v>
      </c>
      <c r="I27" s="241">
        <f>_xlfn.DAYS(About!$A$3,'Core Indicators'!EC27)</f>
        <v>245</v>
      </c>
      <c r="J27" s="241">
        <f>_xlfn.DAYS(About!$A$3,'Core Indicators'!EK27)</f>
        <v>245</v>
      </c>
      <c r="K27" s="241">
        <f>_xlfn.DAYS(About!$A$3,'Core Indicators'!ES27)</f>
        <v>245</v>
      </c>
      <c r="L27" s="241">
        <f>_xlfn.DAYS(About!$A$3,'Core Indicators'!FI27)</f>
        <v>4</v>
      </c>
      <c r="M27" s="241">
        <f>_xlfn.DAYS(About!$A$3,'Core Indicators'!GG27)</f>
        <v>39</v>
      </c>
      <c r="N27" s="241">
        <f>_xlfn.DAYS(About!$A$3,'Core Indicators'!GO27)</f>
        <v>39</v>
      </c>
      <c r="O27" s="241">
        <f>_xlfn.DAYS(About!$A$3,'Core Indicators'!GW27)</f>
        <v>39</v>
      </c>
      <c r="P27" s="241">
        <f>_xlfn.DAYS(About!$A$3,'Core Indicators'!HE27)</f>
        <v>39</v>
      </c>
      <c r="Q27" s="241">
        <f>_xlfn.DAYS(About!$A$3,'Core Indicators'!HM27)</f>
        <v>39</v>
      </c>
      <c r="R27" s="241">
        <f>_xlfn.DAYS(About!$A$3,'Core Indicators'!HU27)</f>
        <v>39</v>
      </c>
      <c r="S27" s="241">
        <f>_xlfn.DAYS(About!$A$3,'Core Indicators'!IC27)</f>
        <v>39</v>
      </c>
      <c r="T27" s="241">
        <f>_xlfn.DAYS(About!$A$3,'Core Indicators'!IK27)</f>
        <v>39</v>
      </c>
      <c r="U27" s="241">
        <f>_xlfn.DAYS(About!$A$3,'Core Indicators'!IS27)</f>
        <v>39</v>
      </c>
      <c r="V27" s="241">
        <f t="shared" si="0"/>
        <v>152.1</v>
      </c>
    </row>
    <row r="28" spans="1:22" x14ac:dyDescent="0.35">
      <c r="A28" s="240" t="str">
        <f>Lists!C:C</f>
        <v>COL001</v>
      </c>
      <c r="B28" s="241">
        <f>_xlfn.DAYS(About!$A$3,'Core Indicators'!U28)</f>
        <v>85</v>
      </c>
      <c r="C28" s="241">
        <f>_xlfn.DAYS(About!$A$3,'Core Indicators'!AC28)</f>
        <v>85</v>
      </c>
      <c r="D28" s="241">
        <f>_xlfn.DAYS(About!$A$3,'Core Indicators'!AK28)</f>
        <v>85</v>
      </c>
      <c r="E28" s="241">
        <f>_xlfn.DAYS(About!$A$3,'Core Indicators'!AS28)</f>
        <v>85</v>
      </c>
      <c r="F28" s="241">
        <f>_xlfn.DAYS(About!$A$3,'Core Indicators'!BQ28)</f>
        <v>85</v>
      </c>
      <c r="G28" s="241">
        <f>_xlfn.DAYS(About!$A$3,'Core Indicators'!DM28)</f>
        <v>85</v>
      </c>
      <c r="H28" s="241">
        <f>_xlfn.DAYS(About!$A$3,'Core Indicators'!DU28)</f>
        <v>85</v>
      </c>
      <c r="I28" s="241">
        <f>_xlfn.DAYS(About!$A$3,'Core Indicators'!EC28)</f>
        <v>85</v>
      </c>
      <c r="J28" s="241">
        <f>_xlfn.DAYS(About!$A$3,'Core Indicators'!EK28)</f>
        <v>85</v>
      </c>
      <c r="K28" s="241">
        <f>_xlfn.DAYS(About!$A$3,'Core Indicators'!ES28)</f>
        <v>85</v>
      </c>
      <c r="L28" s="241">
        <f>_xlfn.DAYS(About!$A$3,'Core Indicators'!FI28)</f>
        <v>85</v>
      </c>
      <c r="M28" s="241">
        <f>_xlfn.DAYS(About!$A$3,'Core Indicators'!GG28)</f>
        <v>47</v>
      </c>
      <c r="N28" s="241">
        <f>_xlfn.DAYS(About!$A$3,'Core Indicators'!GO28)</f>
        <v>47</v>
      </c>
      <c r="O28" s="241">
        <f>_xlfn.DAYS(About!$A$3,'Core Indicators'!GW28)</f>
        <v>47</v>
      </c>
      <c r="P28" s="241">
        <f>_xlfn.DAYS(About!$A$3,'Core Indicators'!HE28)</f>
        <v>47</v>
      </c>
      <c r="Q28" s="241">
        <f>_xlfn.DAYS(About!$A$3,'Core Indicators'!HM28)</f>
        <v>47</v>
      </c>
      <c r="R28" s="241">
        <f>_xlfn.DAYS(About!$A$3,'Core Indicators'!HU28)</f>
        <v>47</v>
      </c>
      <c r="S28" s="241">
        <f>_xlfn.DAYS(About!$A$3,'Core Indicators'!IC28)</f>
        <v>47</v>
      </c>
      <c r="T28" s="241">
        <f>_xlfn.DAYS(About!$A$3,'Core Indicators'!IK28)</f>
        <v>47</v>
      </c>
      <c r="U28" s="241">
        <f>_xlfn.DAYS(About!$A$3,'Core Indicators'!IS28)</f>
        <v>47</v>
      </c>
      <c r="V28" s="241">
        <f t="shared" si="0"/>
        <v>81.2</v>
      </c>
    </row>
    <row r="29" spans="1:22" x14ac:dyDescent="0.35">
      <c r="A29" s="240" t="str">
        <f>Lists!C:C</f>
        <v>COL002</v>
      </c>
      <c r="B29" s="241">
        <f>_xlfn.DAYS(About!$A$3,'Core Indicators'!U29)</f>
        <v>85</v>
      </c>
      <c r="C29" s="241">
        <f>_xlfn.DAYS(About!$A$3,'Core Indicators'!AC29)</f>
        <v>85</v>
      </c>
      <c r="D29" s="241">
        <f>_xlfn.DAYS(About!$A$3,'Core Indicators'!AK29)</f>
        <v>85</v>
      </c>
      <c r="E29" s="241">
        <f>_xlfn.DAYS(About!$A$3,'Core Indicators'!AS29)</f>
        <v>85</v>
      </c>
      <c r="F29" s="241">
        <f>_xlfn.DAYS(About!$A$3,'Core Indicators'!BQ29)</f>
        <v>85</v>
      </c>
      <c r="G29" s="241">
        <f>_xlfn.DAYS(About!$A$3,'Core Indicators'!DM29)</f>
        <v>85</v>
      </c>
      <c r="H29" s="241">
        <f>_xlfn.DAYS(About!$A$3,'Core Indicators'!DU29)</f>
        <v>85</v>
      </c>
      <c r="I29" s="241">
        <f>_xlfn.DAYS(About!$A$3,'Core Indicators'!EC29)</f>
        <v>85</v>
      </c>
      <c r="J29" s="241">
        <f>_xlfn.DAYS(About!$A$3,'Core Indicators'!EK29)</f>
        <v>85</v>
      </c>
      <c r="K29" s="241">
        <f>_xlfn.DAYS(About!$A$3,'Core Indicators'!ES29)</f>
        <v>85</v>
      </c>
      <c r="L29" s="241">
        <f>_xlfn.DAYS(About!$A$3,'Core Indicators'!FI29)</f>
        <v>85</v>
      </c>
      <c r="M29" s="241">
        <f>_xlfn.DAYS(About!$A$3,'Core Indicators'!GG29)</f>
        <v>47</v>
      </c>
      <c r="N29" s="241">
        <f>_xlfn.DAYS(About!$A$3,'Core Indicators'!GO29)</f>
        <v>47</v>
      </c>
      <c r="O29" s="241">
        <f>_xlfn.DAYS(About!$A$3,'Core Indicators'!GW29)</f>
        <v>47</v>
      </c>
      <c r="P29" s="241">
        <f>_xlfn.DAYS(About!$A$3,'Core Indicators'!HE29)</f>
        <v>47</v>
      </c>
      <c r="Q29" s="241">
        <f>_xlfn.DAYS(About!$A$3,'Core Indicators'!HM29)</f>
        <v>47</v>
      </c>
      <c r="R29" s="241">
        <f>_xlfn.DAYS(About!$A$3,'Core Indicators'!HU29)</f>
        <v>47</v>
      </c>
      <c r="S29" s="241">
        <f>_xlfn.DAYS(About!$A$3,'Core Indicators'!IC29)</f>
        <v>47</v>
      </c>
      <c r="T29" s="241">
        <f>_xlfn.DAYS(About!$A$3,'Core Indicators'!IK29)</f>
        <v>47</v>
      </c>
      <c r="U29" s="241">
        <f>_xlfn.DAYS(About!$A$3,'Core Indicators'!IS29)</f>
        <v>47</v>
      </c>
      <c r="V29" s="241">
        <f t="shared" si="0"/>
        <v>81.2</v>
      </c>
    </row>
    <row r="30" spans="1:22" x14ac:dyDescent="0.35">
      <c r="A30" s="240" t="str">
        <f>Lists!C:C</f>
        <v>CRI002</v>
      </c>
      <c r="B30" s="241">
        <f>_xlfn.DAYS(About!$A$3,'Core Indicators'!U30)</f>
        <v>85</v>
      </c>
      <c r="C30" s="241">
        <f>_xlfn.DAYS(About!$A$3,'Core Indicators'!AC30)</f>
        <v>85</v>
      </c>
      <c r="D30" s="241">
        <f>_xlfn.DAYS(About!$A$3,'Core Indicators'!AK30)</f>
        <v>85</v>
      </c>
      <c r="E30" s="241">
        <f>_xlfn.DAYS(About!$A$3,'Core Indicators'!AS30)</f>
        <v>85</v>
      </c>
      <c r="F30" s="241">
        <f>_xlfn.DAYS(About!$A$3,'Core Indicators'!BQ30)</f>
        <v>85</v>
      </c>
      <c r="G30" s="241">
        <f>_xlfn.DAYS(About!$A$3,'Core Indicators'!DM30)</f>
        <v>85</v>
      </c>
      <c r="H30" s="241">
        <f>_xlfn.DAYS(About!$A$3,'Core Indicators'!DU30)</f>
        <v>85</v>
      </c>
      <c r="I30" s="241">
        <f>_xlfn.DAYS(About!$A$3,'Core Indicators'!EC30)</f>
        <v>85</v>
      </c>
      <c r="J30" s="241">
        <f>_xlfn.DAYS(About!$A$3,'Core Indicators'!EK30)</f>
        <v>85</v>
      </c>
      <c r="K30" s="241">
        <f>_xlfn.DAYS(About!$A$3,'Core Indicators'!ES30)</f>
        <v>85</v>
      </c>
      <c r="L30" s="241">
        <f>_xlfn.DAYS(About!$A$3,'Core Indicators'!FI30)</f>
        <v>85</v>
      </c>
      <c r="M30" s="241">
        <f>_xlfn.DAYS(About!$A$3,'Core Indicators'!GG30)</f>
        <v>47</v>
      </c>
      <c r="N30" s="241">
        <f>_xlfn.DAYS(About!$A$3,'Core Indicators'!GO30)</f>
        <v>47</v>
      </c>
      <c r="O30" s="241">
        <f>_xlfn.DAYS(About!$A$3,'Core Indicators'!GW30)</f>
        <v>47</v>
      </c>
      <c r="P30" s="241">
        <f>_xlfn.DAYS(About!$A$3,'Core Indicators'!HE30)</f>
        <v>47</v>
      </c>
      <c r="Q30" s="241">
        <f>_xlfn.DAYS(About!$A$3,'Core Indicators'!HM30)</f>
        <v>47</v>
      </c>
      <c r="R30" s="241">
        <f>_xlfn.DAYS(About!$A$3,'Core Indicators'!HU30)</f>
        <v>47</v>
      </c>
      <c r="S30" s="241">
        <f>_xlfn.DAYS(About!$A$3,'Core Indicators'!IC30)</f>
        <v>47</v>
      </c>
      <c r="T30" s="241">
        <f>_xlfn.DAYS(About!$A$3,'Core Indicators'!IK30)</f>
        <v>47</v>
      </c>
      <c r="U30" s="241">
        <f>_xlfn.DAYS(About!$A$3,'Core Indicators'!IS30)</f>
        <v>47</v>
      </c>
      <c r="V30" s="241">
        <f t="shared" si="0"/>
        <v>81.2</v>
      </c>
    </row>
    <row r="31" spans="1:22" x14ac:dyDescent="0.35">
      <c r="A31" s="240" t="str">
        <f>Lists!C:C</f>
        <v>CZE002</v>
      </c>
      <c r="B31" s="241">
        <f>_xlfn.DAYS(About!$A$3,'Core Indicators'!U31)</f>
        <v>31</v>
      </c>
      <c r="C31" s="241">
        <f>_xlfn.DAYS(About!$A$3,'Core Indicators'!AC31)</f>
        <v>5</v>
      </c>
      <c r="D31" s="241">
        <f>_xlfn.DAYS(About!$A$3,'Core Indicators'!AK31)</f>
        <v>5</v>
      </c>
      <c r="E31" s="241">
        <f>_xlfn.DAYS(About!$A$3,'Core Indicators'!AS31)</f>
        <v>5</v>
      </c>
      <c r="F31" s="241">
        <f>_xlfn.DAYS(About!$A$3,'Core Indicators'!BQ31)</f>
        <v>5</v>
      </c>
      <c r="G31" s="241">
        <f>_xlfn.DAYS(About!$A$3,'Core Indicators'!DM31)</f>
        <v>31</v>
      </c>
      <c r="H31" s="241">
        <f>_xlfn.DAYS(About!$A$3,'Core Indicators'!DU31)</f>
        <v>31</v>
      </c>
      <c r="I31" s="241">
        <f>_xlfn.DAYS(About!$A$3,'Core Indicators'!EC31)</f>
        <v>5</v>
      </c>
      <c r="J31" s="241">
        <f>_xlfn.DAYS(About!$A$3,'Core Indicators'!EK31)</f>
        <v>31</v>
      </c>
      <c r="K31" s="241">
        <f>_xlfn.DAYS(About!$A$3,'Core Indicators'!ES31)</f>
        <v>31</v>
      </c>
      <c r="L31" s="241">
        <f>_xlfn.DAYS(About!$A$3,'Core Indicators'!FI31)</f>
        <v>31</v>
      </c>
      <c r="M31" s="241">
        <f>_xlfn.DAYS(About!$A$3,'Core Indicators'!GG31)</f>
        <v>47</v>
      </c>
      <c r="N31" s="241">
        <f>_xlfn.DAYS(About!$A$3,'Core Indicators'!GO31)</f>
        <v>47</v>
      </c>
      <c r="O31" s="241">
        <f>_xlfn.DAYS(About!$A$3,'Core Indicators'!GW31)</f>
        <v>47</v>
      </c>
      <c r="P31" s="241">
        <f>_xlfn.DAYS(About!$A$3,'Core Indicators'!HE31)</f>
        <v>47</v>
      </c>
      <c r="Q31" s="241">
        <f>_xlfn.DAYS(About!$A$3,'Core Indicators'!HM31)</f>
        <v>47</v>
      </c>
      <c r="R31" s="241">
        <f>_xlfn.DAYS(About!$A$3,'Core Indicators'!HU31)</f>
        <v>47</v>
      </c>
      <c r="S31" s="241">
        <f>_xlfn.DAYS(About!$A$3,'Core Indicators'!IC31)</f>
        <v>47</v>
      </c>
      <c r="T31" s="241">
        <f>_xlfn.DAYS(About!$A$3,'Core Indicators'!IK31)</f>
        <v>47</v>
      </c>
      <c r="U31" s="241">
        <f>_xlfn.DAYS(About!$A$3,'Core Indicators'!IS31)</f>
        <v>47</v>
      </c>
      <c r="V31" s="241">
        <f t="shared" si="0"/>
        <v>22.2</v>
      </c>
    </row>
    <row r="32" spans="1:22" x14ac:dyDescent="0.35">
      <c r="A32" s="240" t="str">
        <f>Lists!C:C</f>
        <v>DJI001</v>
      </c>
      <c r="B32" s="241">
        <f>_xlfn.DAYS(About!$A$3,'Core Indicators'!U32)</f>
        <v>5</v>
      </c>
      <c r="C32" s="241">
        <f>_xlfn.DAYS(About!$A$3,'Core Indicators'!AC32)</f>
        <v>5</v>
      </c>
      <c r="D32" s="241">
        <f>_xlfn.DAYS(About!$A$3,'Core Indicators'!AK32)</f>
        <v>5</v>
      </c>
      <c r="E32" s="241">
        <f>_xlfn.DAYS(About!$A$3,'Core Indicators'!AS32)</f>
        <v>5</v>
      </c>
      <c r="F32" s="241">
        <f>_xlfn.DAYS(About!$A$3,'Core Indicators'!BQ32)</f>
        <v>5</v>
      </c>
      <c r="G32" s="241">
        <f>_xlfn.DAYS(About!$A$3,'Core Indicators'!DM32)</f>
        <v>5</v>
      </c>
      <c r="H32" s="241">
        <f>_xlfn.DAYS(About!$A$3,'Core Indicators'!DU32)</f>
        <v>5</v>
      </c>
      <c r="I32" s="241">
        <f>_xlfn.DAYS(About!$A$3,'Core Indicators'!EC32)</f>
        <v>5</v>
      </c>
      <c r="J32" s="241">
        <f>_xlfn.DAYS(About!$A$3,'Core Indicators'!EK32)</f>
        <v>5</v>
      </c>
      <c r="K32" s="241">
        <f>_xlfn.DAYS(About!$A$3,'Core Indicators'!ES32)</f>
        <v>5</v>
      </c>
      <c r="L32" s="241">
        <f>_xlfn.DAYS(About!$A$3,'Core Indicators'!FI32)</f>
        <v>764</v>
      </c>
      <c r="M32" s="241">
        <f>_xlfn.DAYS(About!$A$3,'Core Indicators'!GG32)</f>
        <v>47</v>
      </c>
      <c r="N32" s="241">
        <f>_xlfn.DAYS(About!$A$3,'Core Indicators'!GO32)</f>
        <v>47</v>
      </c>
      <c r="O32" s="241">
        <f>_xlfn.DAYS(About!$A$3,'Core Indicators'!GW32)</f>
        <v>47</v>
      </c>
      <c r="P32" s="241">
        <f>_xlfn.DAYS(About!$A$3,'Core Indicators'!HE32)</f>
        <v>47</v>
      </c>
      <c r="Q32" s="241">
        <f>_xlfn.DAYS(About!$A$3,'Core Indicators'!HM32)</f>
        <v>47</v>
      </c>
      <c r="R32" s="241">
        <f>_xlfn.DAYS(About!$A$3,'Core Indicators'!HU32)</f>
        <v>47</v>
      </c>
      <c r="S32" s="241">
        <f>_xlfn.DAYS(About!$A$3,'Core Indicators'!IC32)</f>
        <v>47</v>
      </c>
      <c r="T32" s="241">
        <f>_xlfn.DAYS(About!$A$3,'Core Indicators'!IK32)</f>
        <v>47</v>
      </c>
      <c r="U32" s="241">
        <f>_xlfn.DAYS(About!$A$3,'Core Indicators'!IS32)</f>
        <v>47</v>
      </c>
      <c r="V32" s="241">
        <f t="shared" si="0"/>
        <v>85.1</v>
      </c>
    </row>
    <row r="33" spans="1:22" x14ac:dyDescent="0.35">
      <c r="A33" s="240" t="str">
        <f>Lists!C:C</f>
        <v>DJI002</v>
      </c>
      <c r="B33" s="241">
        <f>_xlfn.DAYS(About!$A$3,'Core Indicators'!U33)</f>
        <v>5</v>
      </c>
      <c r="C33" s="241">
        <f>_xlfn.DAYS(About!$A$3,'Core Indicators'!AC33)</f>
        <v>5</v>
      </c>
      <c r="D33" s="241">
        <f>_xlfn.DAYS(About!$A$3,'Core Indicators'!AK33)</f>
        <v>5</v>
      </c>
      <c r="E33" s="241">
        <f>_xlfn.DAYS(About!$A$3,'Core Indicators'!AS33)</f>
        <v>5</v>
      </c>
      <c r="F33" s="241">
        <f>_xlfn.DAYS(About!$A$3,'Core Indicators'!BQ33)</f>
        <v>5</v>
      </c>
      <c r="G33" s="241">
        <f>_xlfn.DAYS(About!$A$3,'Core Indicators'!DM33)</f>
        <v>5</v>
      </c>
      <c r="H33" s="241">
        <f>_xlfn.DAYS(About!$A$3,'Core Indicators'!DU33)</f>
        <v>5</v>
      </c>
      <c r="I33" s="241">
        <f>_xlfn.DAYS(About!$A$3,'Core Indicators'!EC33)</f>
        <v>5</v>
      </c>
      <c r="J33" s="241">
        <f>_xlfn.DAYS(About!$A$3,'Core Indicators'!EK33)</f>
        <v>5</v>
      </c>
      <c r="K33" s="241">
        <f>_xlfn.DAYS(About!$A$3,'Core Indicators'!ES33)</f>
        <v>5</v>
      </c>
      <c r="L33" s="241">
        <f>_xlfn.DAYS(About!$A$3,'Core Indicators'!FI33)</f>
        <v>764</v>
      </c>
      <c r="M33" s="241">
        <f>_xlfn.DAYS(About!$A$3,'Core Indicators'!GG33)</f>
        <v>47</v>
      </c>
      <c r="N33" s="241">
        <f>_xlfn.DAYS(About!$A$3,'Core Indicators'!GO33)</f>
        <v>47</v>
      </c>
      <c r="O33" s="241">
        <f>_xlfn.DAYS(About!$A$3,'Core Indicators'!GW33)</f>
        <v>47</v>
      </c>
      <c r="P33" s="241">
        <f>_xlfn.DAYS(About!$A$3,'Core Indicators'!HE33)</f>
        <v>47</v>
      </c>
      <c r="Q33" s="241">
        <f>_xlfn.DAYS(About!$A$3,'Core Indicators'!HM33)</f>
        <v>47</v>
      </c>
      <c r="R33" s="241">
        <f>_xlfn.DAYS(About!$A$3,'Core Indicators'!HU33)</f>
        <v>47</v>
      </c>
      <c r="S33" s="241">
        <f>_xlfn.DAYS(About!$A$3,'Core Indicators'!IC33)</f>
        <v>47</v>
      </c>
      <c r="T33" s="241">
        <f>_xlfn.DAYS(About!$A$3,'Core Indicators'!IK33)</f>
        <v>47</v>
      </c>
      <c r="U33" s="241">
        <f>_xlfn.DAYS(About!$A$3,'Core Indicators'!IS33)</f>
        <v>47</v>
      </c>
      <c r="V33" s="241">
        <f t="shared" si="0"/>
        <v>85.1</v>
      </c>
    </row>
    <row r="34" spans="1:22" x14ac:dyDescent="0.35">
      <c r="A34" s="240" t="str">
        <f>Lists!C:C</f>
        <v>DJI003</v>
      </c>
      <c r="B34" s="241">
        <f>_xlfn.DAYS(About!$A$3,'Core Indicators'!U34)</f>
        <v>5</v>
      </c>
      <c r="C34" s="241">
        <f>_xlfn.DAYS(About!$A$3,'Core Indicators'!AC34)</f>
        <v>5</v>
      </c>
      <c r="D34" s="241">
        <f>_xlfn.DAYS(About!$A$3,'Core Indicators'!AK34)</f>
        <v>5</v>
      </c>
      <c r="E34" s="241">
        <f>_xlfn.DAYS(About!$A$3,'Core Indicators'!AS34)</f>
        <v>5</v>
      </c>
      <c r="F34" s="241">
        <f>_xlfn.DAYS(About!$A$3,'Core Indicators'!BQ34)</f>
        <v>5</v>
      </c>
      <c r="G34" s="241">
        <f>_xlfn.DAYS(About!$A$3,'Core Indicators'!DM34)</f>
        <v>5</v>
      </c>
      <c r="H34" s="241">
        <f>_xlfn.DAYS(About!$A$3,'Core Indicators'!DU34)</f>
        <v>5</v>
      </c>
      <c r="I34" s="241">
        <f>_xlfn.DAYS(About!$A$3,'Core Indicators'!EC34)</f>
        <v>5</v>
      </c>
      <c r="J34" s="241">
        <f>_xlfn.DAYS(About!$A$3,'Core Indicators'!EK34)</f>
        <v>5</v>
      </c>
      <c r="K34" s="241">
        <f>_xlfn.DAYS(About!$A$3,'Core Indicators'!ES34)</f>
        <v>5</v>
      </c>
      <c r="L34" s="241">
        <f>_xlfn.DAYS(About!$A$3,'Core Indicators'!FI34)</f>
        <v>764</v>
      </c>
      <c r="M34" s="241">
        <f>_xlfn.DAYS(About!$A$3,'Core Indicators'!GG34)</f>
        <v>47</v>
      </c>
      <c r="N34" s="241">
        <f>_xlfn.DAYS(About!$A$3,'Core Indicators'!GO34)</f>
        <v>47</v>
      </c>
      <c r="O34" s="241">
        <f>_xlfn.DAYS(About!$A$3,'Core Indicators'!GW34)</f>
        <v>47</v>
      </c>
      <c r="P34" s="241">
        <f>_xlfn.DAYS(About!$A$3,'Core Indicators'!HE34)</f>
        <v>47</v>
      </c>
      <c r="Q34" s="241">
        <f>_xlfn.DAYS(About!$A$3,'Core Indicators'!HM34)</f>
        <v>47</v>
      </c>
      <c r="R34" s="241">
        <f>_xlfn.DAYS(About!$A$3,'Core Indicators'!HU34)</f>
        <v>47</v>
      </c>
      <c r="S34" s="241">
        <f>_xlfn.DAYS(About!$A$3,'Core Indicators'!IC34)</f>
        <v>47</v>
      </c>
      <c r="T34" s="241">
        <f>_xlfn.DAYS(About!$A$3,'Core Indicators'!IK34)</f>
        <v>47</v>
      </c>
      <c r="U34" s="241">
        <f>_xlfn.DAYS(About!$A$3,'Core Indicators'!IS34)</f>
        <v>47</v>
      </c>
      <c r="V34" s="241">
        <f t="shared" si="0"/>
        <v>85.1</v>
      </c>
    </row>
    <row r="35" spans="1:22" x14ac:dyDescent="0.35">
      <c r="A35" s="240" t="str">
        <f>Lists!C:C</f>
        <v>DOM002</v>
      </c>
      <c r="B35" s="241">
        <f>_xlfn.DAYS(About!$A$3,'Core Indicators'!U35)</f>
        <v>85</v>
      </c>
      <c r="C35" s="241">
        <f>_xlfn.DAYS(About!$A$3,'Core Indicators'!AC35)</f>
        <v>85</v>
      </c>
      <c r="D35" s="241">
        <f>_xlfn.DAYS(About!$A$3,'Core Indicators'!AK35)</f>
        <v>85</v>
      </c>
      <c r="E35" s="241">
        <f>_xlfn.DAYS(About!$A$3,'Core Indicators'!AS35)</f>
        <v>85</v>
      </c>
      <c r="F35" s="241">
        <f>_xlfn.DAYS(About!$A$3,'Core Indicators'!BQ35)</f>
        <v>85</v>
      </c>
      <c r="G35" s="241">
        <f>_xlfn.DAYS(About!$A$3,'Core Indicators'!DM35)</f>
        <v>85</v>
      </c>
      <c r="H35" s="241">
        <f>_xlfn.DAYS(About!$A$3,'Core Indicators'!DU35)</f>
        <v>85</v>
      </c>
      <c r="I35" s="241">
        <f>_xlfn.DAYS(About!$A$3,'Core Indicators'!EC35)</f>
        <v>85</v>
      </c>
      <c r="J35" s="241">
        <f>_xlfn.DAYS(About!$A$3,'Core Indicators'!EK35)</f>
        <v>85</v>
      </c>
      <c r="K35" s="241">
        <f>_xlfn.DAYS(About!$A$3,'Core Indicators'!ES35)</f>
        <v>85</v>
      </c>
      <c r="L35" s="241">
        <f>_xlfn.DAYS(About!$A$3,'Core Indicators'!FI35)</f>
        <v>85</v>
      </c>
      <c r="M35" s="241">
        <f>_xlfn.DAYS(About!$A$3,'Core Indicators'!GG35)</f>
        <v>47</v>
      </c>
      <c r="N35" s="241">
        <f>_xlfn.DAYS(About!$A$3,'Core Indicators'!GO35)</f>
        <v>47</v>
      </c>
      <c r="O35" s="241">
        <f>_xlfn.DAYS(About!$A$3,'Core Indicators'!GW35)</f>
        <v>47</v>
      </c>
      <c r="P35" s="241">
        <f>_xlfn.DAYS(About!$A$3,'Core Indicators'!HE35)</f>
        <v>47</v>
      </c>
      <c r="Q35" s="241">
        <f>_xlfn.DAYS(About!$A$3,'Core Indicators'!HM35)</f>
        <v>47</v>
      </c>
      <c r="R35" s="241">
        <f>_xlfn.DAYS(About!$A$3,'Core Indicators'!HU35)</f>
        <v>47</v>
      </c>
      <c r="S35" s="241">
        <f>_xlfn.DAYS(About!$A$3,'Core Indicators'!IC35)</f>
        <v>47</v>
      </c>
      <c r="T35" s="241">
        <f>_xlfn.DAYS(About!$A$3,'Core Indicators'!IK35)</f>
        <v>47</v>
      </c>
      <c r="U35" s="241">
        <f>_xlfn.DAYS(About!$A$3,'Core Indicators'!IS35)</f>
        <v>47</v>
      </c>
      <c r="V35" s="241">
        <f t="shared" ref="V35:V66" si="1">AVERAGE(D35:M35)</f>
        <v>81.2</v>
      </c>
    </row>
    <row r="36" spans="1:22" x14ac:dyDescent="0.35">
      <c r="A36" s="240" t="str">
        <f>Lists!C:C</f>
        <v>DZA002</v>
      </c>
      <c r="B36" s="241">
        <f>_xlfn.DAYS(About!$A$3,'Core Indicators'!U36)</f>
        <v>550</v>
      </c>
      <c r="C36" s="241">
        <f>_xlfn.DAYS(About!$A$3,'Core Indicators'!AC36)</f>
        <v>12</v>
      </c>
      <c r="D36" s="241">
        <f>_xlfn.DAYS(About!$A$3,'Core Indicators'!AK36)</f>
        <v>12</v>
      </c>
      <c r="E36" s="241">
        <f>_xlfn.DAYS(About!$A$3,'Core Indicators'!AS36)</f>
        <v>12</v>
      </c>
      <c r="F36" s="241">
        <f>_xlfn.DAYS(About!$A$3,'Core Indicators'!BQ36)</f>
        <v>12</v>
      </c>
      <c r="G36" s="241">
        <f>_xlfn.DAYS(About!$A$3,'Core Indicators'!DM36)</f>
        <v>12</v>
      </c>
      <c r="H36" s="241">
        <f>_xlfn.DAYS(About!$A$3,'Core Indicators'!DU36)</f>
        <v>12</v>
      </c>
      <c r="I36" s="241">
        <f>_xlfn.DAYS(About!$A$3,'Core Indicators'!EC36)</f>
        <v>12</v>
      </c>
      <c r="J36" s="241">
        <f>_xlfn.DAYS(About!$A$3,'Core Indicators'!EK36)</f>
        <v>12</v>
      </c>
      <c r="K36" s="241">
        <f>_xlfn.DAYS(About!$A$3,'Core Indicators'!ES36)</f>
        <v>12</v>
      </c>
      <c r="L36" s="241">
        <f>_xlfn.DAYS(About!$A$3,'Core Indicators'!FI36)</f>
        <v>884</v>
      </c>
      <c r="M36" s="241">
        <f>_xlfn.DAYS(About!$A$3,'Core Indicators'!GG36)</f>
        <v>47</v>
      </c>
      <c r="N36" s="241">
        <f>_xlfn.DAYS(About!$A$3,'Core Indicators'!GO36)</f>
        <v>47</v>
      </c>
      <c r="O36" s="241">
        <f>_xlfn.DAYS(About!$A$3,'Core Indicators'!GW36)</f>
        <v>47</v>
      </c>
      <c r="P36" s="241">
        <f>_xlfn.DAYS(About!$A$3,'Core Indicators'!HE36)</f>
        <v>47</v>
      </c>
      <c r="Q36" s="241">
        <f>_xlfn.DAYS(About!$A$3,'Core Indicators'!HM36)</f>
        <v>47</v>
      </c>
      <c r="R36" s="241">
        <f>_xlfn.DAYS(About!$A$3,'Core Indicators'!HU36)</f>
        <v>47</v>
      </c>
      <c r="S36" s="241">
        <f>_xlfn.DAYS(About!$A$3,'Core Indicators'!IC36)</f>
        <v>47</v>
      </c>
      <c r="T36" s="241">
        <f>_xlfn.DAYS(About!$A$3,'Core Indicators'!IK36)</f>
        <v>47</v>
      </c>
      <c r="U36" s="241">
        <f>_xlfn.DAYS(About!$A$3,'Core Indicators'!IS36)</f>
        <v>47</v>
      </c>
      <c r="V36" s="241">
        <f t="shared" si="1"/>
        <v>102.7</v>
      </c>
    </row>
    <row r="37" spans="1:22" x14ac:dyDescent="0.35">
      <c r="A37" s="240" t="str">
        <f>Lists!C:C</f>
        <v>DZA003</v>
      </c>
      <c r="B37" s="241">
        <f>_xlfn.DAYS(About!$A$3,'Core Indicators'!U37)</f>
        <v>12</v>
      </c>
      <c r="C37" s="241">
        <f>_xlfn.DAYS(About!$A$3,'Core Indicators'!AC37)</f>
        <v>12</v>
      </c>
      <c r="D37" s="241">
        <f>_xlfn.DAYS(About!$A$3,'Core Indicators'!AK37)</f>
        <v>12</v>
      </c>
      <c r="E37" s="241">
        <f>_xlfn.DAYS(About!$A$3,'Core Indicators'!AS37)</f>
        <v>12</v>
      </c>
      <c r="F37" s="241">
        <f>_xlfn.DAYS(About!$A$3,'Core Indicators'!BQ37)</f>
        <v>12</v>
      </c>
      <c r="G37" s="241">
        <f>_xlfn.DAYS(About!$A$3,'Core Indicators'!DM37)</f>
        <v>12</v>
      </c>
      <c r="H37" s="241">
        <f>_xlfn.DAYS(About!$A$3,'Core Indicators'!DU37)</f>
        <v>12</v>
      </c>
      <c r="I37" s="241">
        <f>_xlfn.DAYS(About!$A$3,'Core Indicators'!EC37)</f>
        <v>12</v>
      </c>
      <c r="J37" s="241">
        <f>_xlfn.DAYS(About!$A$3,'Core Indicators'!EK37)</f>
        <v>12</v>
      </c>
      <c r="K37" s="241">
        <f>_xlfn.DAYS(About!$A$3,'Core Indicators'!ES37)</f>
        <v>12</v>
      </c>
      <c r="L37" s="241">
        <f>_xlfn.DAYS(About!$A$3,'Core Indicators'!FI37)</f>
        <v>12</v>
      </c>
      <c r="M37" s="241">
        <f>_xlfn.DAYS(About!$A$3,'Core Indicators'!GG37)</f>
        <v>47</v>
      </c>
      <c r="N37" s="241">
        <f>_xlfn.DAYS(About!$A$3,'Core Indicators'!GO37)</f>
        <v>47</v>
      </c>
      <c r="O37" s="241">
        <f>_xlfn.DAYS(About!$A$3,'Core Indicators'!GW37)</f>
        <v>47</v>
      </c>
      <c r="P37" s="241">
        <f>_xlfn.DAYS(About!$A$3,'Core Indicators'!HE37)</f>
        <v>47</v>
      </c>
      <c r="Q37" s="241">
        <f>_xlfn.DAYS(About!$A$3,'Core Indicators'!HM37)</f>
        <v>47</v>
      </c>
      <c r="R37" s="241">
        <f>_xlfn.DAYS(About!$A$3,'Core Indicators'!HU37)</f>
        <v>47</v>
      </c>
      <c r="S37" s="241">
        <f>_xlfn.DAYS(About!$A$3,'Core Indicators'!IC37)</f>
        <v>47</v>
      </c>
      <c r="T37" s="241">
        <f>_xlfn.DAYS(About!$A$3,'Core Indicators'!IK37)</f>
        <v>47</v>
      </c>
      <c r="U37" s="241">
        <f>_xlfn.DAYS(About!$A$3,'Core Indicators'!IS37)</f>
        <v>47</v>
      </c>
      <c r="V37" s="241">
        <f t="shared" si="1"/>
        <v>15.5</v>
      </c>
    </row>
    <row r="38" spans="1:22" x14ac:dyDescent="0.35">
      <c r="A38" s="240" t="str">
        <f>Lists!C:C</f>
        <v>DZA004</v>
      </c>
      <c r="B38" s="241">
        <f>_xlfn.DAYS(About!$A$3,'Core Indicators'!U38)</f>
        <v>12</v>
      </c>
      <c r="C38" s="241">
        <f>_xlfn.DAYS(About!$A$3,'Core Indicators'!AC38)</f>
        <v>12</v>
      </c>
      <c r="D38" s="241">
        <f>_xlfn.DAYS(About!$A$3,'Core Indicators'!AK38)</f>
        <v>12</v>
      </c>
      <c r="E38" s="241">
        <f>_xlfn.DAYS(About!$A$3,'Core Indicators'!AS38)</f>
        <v>12</v>
      </c>
      <c r="F38" s="241">
        <f>_xlfn.DAYS(About!$A$3,'Core Indicators'!BQ38)</f>
        <v>12</v>
      </c>
      <c r="G38" s="241">
        <f>_xlfn.DAYS(About!$A$3,'Core Indicators'!DM38)</f>
        <v>12</v>
      </c>
      <c r="H38" s="241">
        <f>_xlfn.DAYS(About!$A$3,'Core Indicators'!DU38)</f>
        <v>12</v>
      </c>
      <c r="I38" s="241">
        <f>_xlfn.DAYS(About!$A$3,'Core Indicators'!EC38)</f>
        <v>12</v>
      </c>
      <c r="J38" s="241">
        <f>_xlfn.DAYS(About!$A$3,'Core Indicators'!EK38)</f>
        <v>12</v>
      </c>
      <c r="K38" s="241">
        <f>_xlfn.DAYS(About!$A$3,'Core Indicators'!ES38)</f>
        <v>12</v>
      </c>
      <c r="L38" s="241">
        <f>_xlfn.DAYS(About!$A$3,'Core Indicators'!FI38)</f>
        <v>12</v>
      </c>
      <c r="M38" s="241">
        <f>_xlfn.DAYS(About!$A$3,'Core Indicators'!GG38)</f>
        <v>47</v>
      </c>
      <c r="N38" s="241">
        <f>_xlfn.DAYS(About!$A$3,'Core Indicators'!GO38)</f>
        <v>47</v>
      </c>
      <c r="O38" s="241">
        <f>_xlfn.DAYS(About!$A$3,'Core Indicators'!GW38)</f>
        <v>47</v>
      </c>
      <c r="P38" s="241">
        <f>_xlfn.DAYS(About!$A$3,'Core Indicators'!HE38)</f>
        <v>47</v>
      </c>
      <c r="Q38" s="241">
        <f>_xlfn.DAYS(About!$A$3,'Core Indicators'!HM38)</f>
        <v>47</v>
      </c>
      <c r="R38" s="241">
        <f>_xlfn.DAYS(About!$A$3,'Core Indicators'!HU38)</f>
        <v>47</v>
      </c>
      <c r="S38" s="241">
        <f>_xlfn.DAYS(About!$A$3,'Core Indicators'!IC38)</f>
        <v>47</v>
      </c>
      <c r="T38" s="241">
        <f>_xlfn.DAYS(About!$A$3,'Core Indicators'!IK38)</f>
        <v>47</v>
      </c>
      <c r="U38" s="241">
        <f>_xlfn.DAYS(About!$A$3,'Core Indicators'!IS38)</f>
        <v>47</v>
      </c>
      <c r="V38" s="241">
        <f t="shared" si="1"/>
        <v>15.5</v>
      </c>
    </row>
    <row r="39" spans="1:22" x14ac:dyDescent="0.35">
      <c r="A39" s="240" t="str">
        <f>Lists!C:C</f>
        <v>ECU002</v>
      </c>
      <c r="B39" s="241">
        <f>_xlfn.DAYS(About!$A$3,'Core Indicators'!U39)</f>
        <v>97</v>
      </c>
      <c r="C39" s="241">
        <f>_xlfn.DAYS(About!$A$3,'Core Indicators'!AC39)</f>
        <v>97</v>
      </c>
      <c r="D39" s="241">
        <f>_xlfn.DAYS(About!$A$3,'Core Indicators'!AK39)</f>
        <v>97</v>
      </c>
      <c r="E39" s="241">
        <f>_xlfn.DAYS(About!$A$3,'Core Indicators'!AS39)</f>
        <v>97</v>
      </c>
      <c r="F39" s="241">
        <f>_xlfn.DAYS(About!$A$3,'Core Indicators'!BQ39)</f>
        <v>97</v>
      </c>
      <c r="G39" s="241">
        <f>_xlfn.DAYS(About!$A$3,'Core Indicators'!DM39)</f>
        <v>97</v>
      </c>
      <c r="H39" s="241">
        <f>_xlfn.DAYS(About!$A$3,'Core Indicators'!DU39)</f>
        <v>97</v>
      </c>
      <c r="I39" s="241">
        <f>_xlfn.DAYS(About!$A$3,'Core Indicators'!EC39)</f>
        <v>97</v>
      </c>
      <c r="J39" s="241">
        <f>_xlfn.DAYS(About!$A$3,'Core Indicators'!EK39)</f>
        <v>97</v>
      </c>
      <c r="K39" s="241">
        <f>_xlfn.DAYS(About!$A$3,'Core Indicators'!ES39)</f>
        <v>97</v>
      </c>
      <c r="L39" s="241">
        <f>_xlfn.DAYS(About!$A$3,'Core Indicators'!FI39)</f>
        <v>97</v>
      </c>
      <c r="M39" s="241">
        <f>_xlfn.DAYS(About!$A$3,'Core Indicators'!GG39)</f>
        <v>41</v>
      </c>
      <c r="N39" s="241">
        <f>_xlfn.DAYS(About!$A$3,'Core Indicators'!GO39)</f>
        <v>41</v>
      </c>
      <c r="O39" s="241">
        <f>_xlfn.DAYS(About!$A$3,'Core Indicators'!GW39)</f>
        <v>41</v>
      </c>
      <c r="P39" s="241">
        <f>_xlfn.DAYS(About!$A$3,'Core Indicators'!HE39)</f>
        <v>41</v>
      </c>
      <c r="Q39" s="241">
        <f>_xlfn.DAYS(About!$A$3,'Core Indicators'!HM39)</f>
        <v>41</v>
      </c>
      <c r="R39" s="241">
        <f>_xlfn.DAYS(About!$A$3,'Core Indicators'!HU39)</f>
        <v>41</v>
      </c>
      <c r="S39" s="241">
        <f>_xlfn.DAYS(About!$A$3,'Core Indicators'!IC39)</f>
        <v>41</v>
      </c>
      <c r="T39" s="241">
        <f>_xlfn.DAYS(About!$A$3,'Core Indicators'!IK39)</f>
        <v>41</v>
      </c>
      <c r="U39" s="241">
        <f>_xlfn.DAYS(About!$A$3,'Core Indicators'!IS39)</f>
        <v>41</v>
      </c>
      <c r="V39" s="241">
        <f t="shared" si="1"/>
        <v>91.4</v>
      </c>
    </row>
    <row r="40" spans="1:22" x14ac:dyDescent="0.35">
      <c r="A40" s="240" t="str">
        <f>Lists!C:C</f>
        <v>EGY004</v>
      </c>
      <c r="B40" s="241">
        <f>_xlfn.DAYS(About!$A$3,'Core Indicators'!U40)</f>
        <v>26</v>
      </c>
      <c r="C40" s="241">
        <f>_xlfn.DAYS(About!$A$3,'Core Indicators'!AC40)</f>
        <v>26</v>
      </c>
      <c r="D40" s="241">
        <f>_xlfn.DAYS(About!$A$3,'Core Indicators'!AK40)</f>
        <v>26</v>
      </c>
      <c r="E40" s="241">
        <f>_xlfn.DAYS(About!$A$3,'Core Indicators'!AS40)</f>
        <v>26</v>
      </c>
      <c r="F40" s="241">
        <f>_xlfn.DAYS(About!$A$3,'Core Indicators'!BQ40)</f>
        <v>26</v>
      </c>
      <c r="G40" s="241">
        <f>_xlfn.DAYS(About!$A$3,'Core Indicators'!DM40)</f>
        <v>26</v>
      </c>
      <c r="H40" s="241">
        <f>_xlfn.DAYS(About!$A$3,'Core Indicators'!DU40)</f>
        <v>26</v>
      </c>
      <c r="I40" s="241">
        <f>_xlfn.DAYS(About!$A$3,'Core Indicators'!EC40)</f>
        <v>26</v>
      </c>
      <c r="J40" s="241">
        <f>_xlfn.DAYS(About!$A$3,'Core Indicators'!EK40)</f>
        <v>26</v>
      </c>
      <c r="K40" s="241">
        <f>_xlfn.DAYS(About!$A$3,'Core Indicators'!ES40)</f>
        <v>26</v>
      </c>
      <c r="L40" s="241">
        <f>_xlfn.DAYS(About!$A$3,'Core Indicators'!FI40)</f>
        <v>26</v>
      </c>
      <c r="M40" s="241">
        <f>_xlfn.DAYS(About!$A$3,'Core Indicators'!GG40)</f>
        <v>55</v>
      </c>
      <c r="N40" s="241">
        <f>_xlfn.DAYS(About!$A$3,'Core Indicators'!GO40)</f>
        <v>55</v>
      </c>
      <c r="O40" s="241">
        <f>_xlfn.DAYS(About!$A$3,'Core Indicators'!GW40)</f>
        <v>55</v>
      </c>
      <c r="P40" s="241">
        <f>_xlfn.DAYS(About!$A$3,'Core Indicators'!HE40)</f>
        <v>55</v>
      </c>
      <c r="Q40" s="241">
        <f>_xlfn.DAYS(About!$A$3,'Core Indicators'!HM40)</f>
        <v>55</v>
      </c>
      <c r="R40" s="241">
        <f>_xlfn.DAYS(About!$A$3,'Core Indicators'!HU40)</f>
        <v>55</v>
      </c>
      <c r="S40" s="241">
        <f>_xlfn.DAYS(About!$A$3,'Core Indicators'!IC40)</f>
        <v>55</v>
      </c>
      <c r="T40" s="241">
        <f>_xlfn.DAYS(About!$A$3,'Core Indicators'!IK40)</f>
        <v>55</v>
      </c>
      <c r="U40" s="241">
        <f>_xlfn.DAYS(About!$A$3,'Core Indicators'!IS40)</f>
        <v>55</v>
      </c>
      <c r="V40" s="241">
        <f t="shared" si="1"/>
        <v>28.9</v>
      </c>
    </row>
    <row r="41" spans="1:22" x14ac:dyDescent="0.35">
      <c r="A41" s="240" t="str">
        <f>Lists!C:C</f>
        <v>ERI001</v>
      </c>
      <c r="B41" s="241">
        <f>_xlfn.DAYS(About!$A$3,'Core Indicators'!U41)</f>
        <v>12</v>
      </c>
      <c r="C41" s="241">
        <f>_xlfn.DAYS(About!$A$3,'Core Indicators'!AC41)</f>
        <v>12</v>
      </c>
      <c r="D41" s="241">
        <f>_xlfn.DAYS(About!$A$3,'Core Indicators'!AK41)</f>
        <v>12</v>
      </c>
      <c r="E41" s="241">
        <f>_xlfn.DAYS(About!$A$3,'Core Indicators'!AS41)</f>
        <v>12</v>
      </c>
      <c r="F41" s="241">
        <f>_xlfn.DAYS(About!$A$3,'Core Indicators'!BQ41)</f>
        <v>12</v>
      </c>
      <c r="G41" s="241">
        <f>_xlfn.DAYS(About!$A$3,'Core Indicators'!DM41)</f>
        <v>12</v>
      </c>
      <c r="H41" s="241">
        <f>_xlfn.DAYS(About!$A$3,'Core Indicators'!DU41)</f>
        <v>12</v>
      </c>
      <c r="I41" s="241">
        <f>_xlfn.DAYS(About!$A$3,'Core Indicators'!EC41)</f>
        <v>12</v>
      </c>
      <c r="J41" s="241">
        <f>_xlfn.DAYS(About!$A$3,'Core Indicators'!EK41)</f>
        <v>12</v>
      </c>
      <c r="K41" s="241">
        <f>_xlfn.DAYS(About!$A$3,'Core Indicators'!ES41)</f>
        <v>12</v>
      </c>
      <c r="L41" s="241">
        <f>_xlfn.DAYS(About!$A$3,'Core Indicators'!FI41)</f>
        <v>12</v>
      </c>
      <c r="M41" s="241">
        <f>_xlfn.DAYS(About!$A$3,'Core Indicators'!GG41)</f>
        <v>46</v>
      </c>
      <c r="N41" s="241">
        <f>_xlfn.DAYS(About!$A$3,'Core Indicators'!GO41)</f>
        <v>46</v>
      </c>
      <c r="O41" s="241">
        <f>_xlfn.DAYS(About!$A$3,'Core Indicators'!GW41)</f>
        <v>46</v>
      </c>
      <c r="P41" s="241">
        <f>_xlfn.DAYS(About!$A$3,'Core Indicators'!HE41)</f>
        <v>46</v>
      </c>
      <c r="Q41" s="241">
        <f>_xlfn.DAYS(About!$A$3,'Core Indicators'!HM41)</f>
        <v>46</v>
      </c>
      <c r="R41" s="241">
        <f>_xlfn.DAYS(About!$A$3,'Core Indicators'!HU41)</f>
        <v>46</v>
      </c>
      <c r="S41" s="241">
        <f>_xlfn.DAYS(About!$A$3,'Core Indicators'!IC41)</f>
        <v>46</v>
      </c>
      <c r="T41" s="241">
        <f>_xlfn.DAYS(About!$A$3,'Core Indicators'!IK41)</f>
        <v>46</v>
      </c>
      <c r="U41" s="241">
        <f>_xlfn.DAYS(About!$A$3,'Core Indicators'!IS41)</f>
        <v>46</v>
      </c>
      <c r="V41" s="241">
        <f t="shared" si="1"/>
        <v>15.4</v>
      </c>
    </row>
    <row r="42" spans="1:22" x14ac:dyDescent="0.35">
      <c r="A42" s="240" t="str">
        <f>Lists!C:C</f>
        <v>ESP002</v>
      </c>
      <c r="B42" s="241">
        <f>_xlfn.DAYS(About!$A$3,'Core Indicators'!U42)</f>
        <v>26</v>
      </c>
      <c r="C42" s="241">
        <f>_xlfn.DAYS(About!$A$3,'Core Indicators'!AC42)</f>
        <v>26</v>
      </c>
      <c r="D42" s="241">
        <f>_xlfn.DAYS(About!$A$3,'Core Indicators'!AK42)</f>
        <v>26</v>
      </c>
      <c r="E42" s="241">
        <f>_xlfn.DAYS(About!$A$3,'Core Indicators'!AS42)</f>
        <v>26</v>
      </c>
      <c r="F42" s="241">
        <f>_xlfn.DAYS(About!$A$3,'Core Indicators'!BQ42)</f>
        <v>26</v>
      </c>
      <c r="G42" s="241">
        <f>_xlfn.DAYS(About!$A$3,'Core Indicators'!DM42)</f>
        <v>26</v>
      </c>
      <c r="H42" s="241">
        <f>_xlfn.DAYS(About!$A$3,'Core Indicators'!DU42)</f>
        <v>26</v>
      </c>
      <c r="I42" s="241">
        <f>_xlfn.DAYS(About!$A$3,'Core Indicators'!EC42)</f>
        <v>26</v>
      </c>
      <c r="J42" s="241">
        <f>_xlfn.DAYS(About!$A$3,'Core Indicators'!EK42)</f>
        <v>26</v>
      </c>
      <c r="K42" s="241">
        <f>_xlfn.DAYS(About!$A$3,'Core Indicators'!ES42)</f>
        <v>26</v>
      </c>
      <c r="L42" s="241">
        <f>_xlfn.DAYS(About!$A$3,'Core Indicators'!FI42)</f>
        <v>26</v>
      </c>
      <c r="M42" s="241">
        <f>_xlfn.DAYS(About!$A$3,'Core Indicators'!GG42)</f>
        <v>53</v>
      </c>
      <c r="N42" s="241">
        <f>_xlfn.DAYS(About!$A$3,'Core Indicators'!GO42)</f>
        <v>53</v>
      </c>
      <c r="O42" s="241">
        <f>_xlfn.DAYS(About!$A$3,'Core Indicators'!GW42)</f>
        <v>53</v>
      </c>
      <c r="P42" s="241">
        <f>_xlfn.DAYS(About!$A$3,'Core Indicators'!HE42)</f>
        <v>53</v>
      </c>
      <c r="Q42" s="241">
        <f>_xlfn.DAYS(About!$A$3,'Core Indicators'!HM42)</f>
        <v>53</v>
      </c>
      <c r="R42" s="241">
        <f>_xlfn.DAYS(About!$A$3,'Core Indicators'!HU42)</f>
        <v>53</v>
      </c>
      <c r="S42" s="241">
        <f>_xlfn.DAYS(About!$A$3,'Core Indicators'!IC42)</f>
        <v>53</v>
      </c>
      <c r="T42" s="241">
        <f>_xlfn.DAYS(About!$A$3,'Core Indicators'!IK42)</f>
        <v>53</v>
      </c>
      <c r="U42" s="241">
        <f>_xlfn.DAYS(About!$A$3,'Core Indicators'!IS42)</f>
        <v>53</v>
      </c>
      <c r="V42" s="241">
        <f t="shared" si="1"/>
        <v>28.7</v>
      </c>
    </row>
    <row r="43" spans="1:22" x14ac:dyDescent="0.35">
      <c r="A43" s="240" t="str">
        <f>Lists!C:C</f>
        <v>EST002</v>
      </c>
      <c r="B43" s="241">
        <f>_xlfn.DAYS(About!$A$3,'Core Indicators'!U43)</f>
        <v>31</v>
      </c>
      <c r="C43" s="241">
        <f>_xlfn.DAYS(About!$A$3,'Core Indicators'!AC43)</f>
        <v>5</v>
      </c>
      <c r="D43" s="241">
        <f>_xlfn.DAYS(About!$A$3,'Core Indicators'!AK43)</f>
        <v>5</v>
      </c>
      <c r="E43" s="241">
        <f>_xlfn.DAYS(About!$A$3,'Core Indicators'!AS43)</f>
        <v>5</v>
      </c>
      <c r="F43" s="241">
        <f>_xlfn.DAYS(About!$A$3,'Core Indicators'!BQ43)</f>
        <v>5</v>
      </c>
      <c r="G43" s="241">
        <f>_xlfn.DAYS(About!$A$3,'Core Indicators'!DM43)</f>
        <v>31</v>
      </c>
      <c r="H43" s="241">
        <f>_xlfn.DAYS(About!$A$3,'Core Indicators'!DU43)</f>
        <v>31</v>
      </c>
      <c r="I43" s="241">
        <f>_xlfn.DAYS(About!$A$3,'Core Indicators'!EC43)</f>
        <v>5</v>
      </c>
      <c r="J43" s="241">
        <f>_xlfn.DAYS(About!$A$3,'Core Indicators'!EK43)</f>
        <v>31</v>
      </c>
      <c r="K43" s="241">
        <f>_xlfn.DAYS(About!$A$3,'Core Indicators'!ES43)</f>
        <v>31</v>
      </c>
      <c r="L43" s="241">
        <f>_xlfn.DAYS(About!$A$3,'Core Indicators'!FI43)</f>
        <v>31</v>
      </c>
      <c r="M43" s="241">
        <f>_xlfn.DAYS(About!$A$3,'Core Indicators'!GG43)</f>
        <v>54</v>
      </c>
      <c r="N43" s="241">
        <f>_xlfn.DAYS(About!$A$3,'Core Indicators'!GO43)</f>
        <v>54</v>
      </c>
      <c r="O43" s="241">
        <f>_xlfn.DAYS(About!$A$3,'Core Indicators'!GW43)</f>
        <v>54</v>
      </c>
      <c r="P43" s="241">
        <f>_xlfn.DAYS(About!$A$3,'Core Indicators'!HE43)</f>
        <v>54</v>
      </c>
      <c r="Q43" s="241">
        <f>_xlfn.DAYS(About!$A$3,'Core Indicators'!HM43)</f>
        <v>54</v>
      </c>
      <c r="R43" s="241">
        <f>_xlfn.DAYS(About!$A$3,'Core Indicators'!HU43)</f>
        <v>54</v>
      </c>
      <c r="S43" s="241">
        <f>_xlfn.DAYS(About!$A$3,'Core Indicators'!IC43)</f>
        <v>54</v>
      </c>
      <c r="T43" s="241">
        <f>_xlfn.DAYS(About!$A$3,'Core Indicators'!IK43)</f>
        <v>54</v>
      </c>
      <c r="U43" s="241">
        <f>_xlfn.DAYS(About!$A$3,'Core Indicators'!IS43)</f>
        <v>54</v>
      </c>
      <c r="V43" s="241">
        <f t="shared" si="1"/>
        <v>22.9</v>
      </c>
    </row>
    <row r="44" spans="1:22" x14ac:dyDescent="0.35">
      <c r="A44" s="240" t="str">
        <f>Lists!C:C</f>
        <v>ETH001</v>
      </c>
      <c r="B44" s="241">
        <f>_xlfn.DAYS(About!$A$3,'Core Indicators'!U44)</f>
        <v>5</v>
      </c>
      <c r="C44" s="241">
        <f>_xlfn.DAYS(About!$A$3,'Core Indicators'!AC44)</f>
        <v>5</v>
      </c>
      <c r="D44" s="241">
        <f>_xlfn.DAYS(About!$A$3,'Core Indicators'!AK44)</f>
        <v>5</v>
      </c>
      <c r="E44" s="241">
        <f>_xlfn.DAYS(About!$A$3,'Core Indicators'!AS44)</f>
        <v>5</v>
      </c>
      <c r="F44" s="241">
        <f>_xlfn.DAYS(About!$A$3,'Core Indicators'!BQ44)</f>
        <v>5</v>
      </c>
      <c r="G44" s="241">
        <f>_xlfn.DAYS(About!$A$3,'Core Indicators'!DM44)</f>
        <v>5</v>
      </c>
      <c r="H44" s="241">
        <f>_xlfn.DAYS(About!$A$3,'Core Indicators'!DU44)</f>
        <v>5</v>
      </c>
      <c r="I44" s="241">
        <f>_xlfn.DAYS(About!$A$3,'Core Indicators'!EC44)</f>
        <v>5</v>
      </c>
      <c r="J44" s="241">
        <f>_xlfn.DAYS(About!$A$3,'Core Indicators'!EK44)</f>
        <v>5</v>
      </c>
      <c r="K44" s="241">
        <f>_xlfn.DAYS(About!$A$3,'Core Indicators'!ES44)</f>
        <v>5</v>
      </c>
      <c r="L44" s="241">
        <f>_xlfn.DAYS(About!$A$3,'Core Indicators'!FI44)</f>
        <v>256</v>
      </c>
      <c r="M44" s="241">
        <f>_xlfn.DAYS(About!$A$3,'Core Indicators'!GG44)</f>
        <v>42</v>
      </c>
      <c r="N44" s="241">
        <f>_xlfn.DAYS(About!$A$3,'Core Indicators'!GO44)</f>
        <v>42</v>
      </c>
      <c r="O44" s="241">
        <f>_xlfn.DAYS(About!$A$3,'Core Indicators'!GW44)</f>
        <v>42</v>
      </c>
      <c r="P44" s="241">
        <f>_xlfn.DAYS(About!$A$3,'Core Indicators'!HE44)</f>
        <v>42</v>
      </c>
      <c r="Q44" s="241">
        <f>_xlfn.DAYS(About!$A$3,'Core Indicators'!HM44)</f>
        <v>42</v>
      </c>
      <c r="R44" s="241">
        <f>_xlfn.DAYS(About!$A$3,'Core Indicators'!HU44)</f>
        <v>42</v>
      </c>
      <c r="S44" s="241">
        <f>_xlfn.DAYS(About!$A$3,'Core Indicators'!IC44)</f>
        <v>42</v>
      </c>
      <c r="T44" s="241">
        <f>_xlfn.DAYS(About!$A$3,'Core Indicators'!IK44)</f>
        <v>42</v>
      </c>
      <c r="U44" s="241">
        <f>_xlfn.DAYS(About!$A$3,'Core Indicators'!IS44)</f>
        <v>42</v>
      </c>
      <c r="V44" s="241">
        <f t="shared" si="1"/>
        <v>33.799999999999997</v>
      </c>
    </row>
    <row r="45" spans="1:22" x14ac:dyDescent="0.35">
      <c r="A45" s="240" t="str">
        <f>Lists!C:C</f>
        <v>ETH003</v>
      </c>
      <c r="B45" s="241">
        <f>_xlfn.DAYS(About!$A$3,'Core Indicators'!U45)</f>
        <v>5</v>
      </c>
      <c r="C45" s="241">
        <f>_xlfn.DAYS(About!$A$3,'Core Indicators'!AC45)</f>
        <v>5</v>
      </c>
      <c r="D45" s="241">
        <f>_xlfn.DAYS(About!$A$3,'Core Indicators'!AK45)</f>
        <v>5</v>
      </c>
      <c r="E45" s="241">
        <f>_xlfn.DAYS(About!$A$3,'Core Indicators'!AS45)</f>
        <v>5</v>
      </c>
      <c r="F45" s="241">
        <f>_xlfn.DAYS(About!$A$3,'Core Indicators'!BQ45)</f>
        <v>742</v>
      </c>
      <c r="G45" s="241">
        <f>_xlfn.DAYS(About!$A$3,'Core Indicators'!DM45)</f>
        <v>5</v>
      </c>
      <c r="H45" s="241">
        <f>_xlfn.DAYS(About!$A$3,'Core Indicators'!DU45)</f>
        <v>5</v>
      </c>
      <c r="I45" s="241">
        <f>_xlfn.DAYS(About!$A$3,'Core Indicators'!EC45)</f>
        <v>5</v>
      </c>
      <c r="J45" s="241">
        <f>_xlfn.DAYS(About!$A$3,'Core Indicators'!EK45)</f>
        <v>5</v>
      </c>
      <c r="K45" s="241">
        <f>_xlfn.DAYS(About!$A$3,'Core Indicators'!ES45)</f>
        <v>5</v>
      </c>
      <c r="L45" s="241">
        <f>_xlfn.DAYS(About!$A$3,'Core Indicators'!FI45)</f>
        <v>256</v>
      </c>
      <c r="M45" s="241">
        <f>_xlfn.DAYS(About!$A$3,'Core Indicators'!GG45)</f>
        <v>42</v>
      </c>
      <c r="N45" s="241">
        <f>_xlfn.DAYS(About!$A$3,'Core Indicators'!GO45)</f>
        <v>42</v>
      </c>
      <c r="O45" s="241">
        <f>_xlfn.DAYS(About!$A$3,'Core Indicators'!GW45)</f>
        <v>42</v>
      </c>
      <c r="P45" s="241">
        <f>_xlfn.DAYS(About!$A$3,'Core Indicators'!HE45)</f>
        <v>196</v>
      </c>
      <c r="Q45" s="241">
        <f>_xlfn.DAYS(About!$A$3,'Core Indicators'!HM45)</f>
        <v>42</v>
      </c>
      <c r="R45" s="241">
        <f>_xlfn.DAYS(About!$A$3,'Core Indicators'!HU45)</f>
        <v>42</v>
      </c>
      <c r="S45" s="241">
        <f>_xlfn.DAYS(About!$A$3,'Core Indicators'!IC45)</f>
        <v>42</v>
      </c>
      <c r="T45" s="241">
        <f>_xlfn.DAYS(About!$A$3,'Core Indicators'!IK45)</f>
        <v>42</v>
      </c>
      <c r="U45" s="241">
        <f>_xlfn.DAYS(About!$A$3,'Core Indicators'!IS45)</f>
        <v>42</v>
      </c>
      <c r="V45" s="241">
        <f t="shared" si="1"/>
        <v>107.5</v>
      </c>
    </row>
    <row r="46" spans="1:22" x14ac:dyDescent="0.35">
      <c r="A46" s="240" t="str">
        <f>Lists!C:C</f>
        <v>ETH004</v>
      </c>
      <c r="B46" s="241">
        <f>_xlfn.DAYS(About!$A$3,'Core Indicators'!U46)</f>
        <v>5</v>
      </c>
      <c r="C46" s="241">
        <f>_xlfn.DAYS(About!$A$3,'Core Indicators'!AC46)</f>
        <v>5</v>
      </c>
      <c r="D46" s="241">
        <f>_xlfn.DAYS(About!$A$3,'Core Indicators'!AK46)</f>
        <v>5</v>
      </c>
      <c r="E46" s="241">
        <f>_xlfn.DAYS(About!$A$3,'Core Indicators'!AS46)</f>
        <v>5</v>
      </c>
      <c r="F46" s="241">
        <f>_xlfn.DAYS(About!$A$3,'Core Indicators'!BQ46)</f>
        <v>5</v>
      </c>
      <c r="G46" s="241">
        <f>_xlfn.DAYS(About!$A$3,'Core Indicators'!DM46)</f>
        <v>5</v>
      </c>
      <c r="H46" s="241">
        <f>_xlfn.DAYS(About!$A$3,'Core Indicators'!DU46)</f>
        <v>5</v>
      </c>
      <c r="I46" s="241">
        <f>_xlfn.DAYS(About!$A$3,'Core Indicators'!EC46)</f>
        <v>5</v>
      </c>
      <c r="J46" s="241">
        <f>_xlfn.DAYS(About!$A$3,'Core Indicators'!EK46)</f>
        <v>5</v>
      </c>
      <c r="K46" s="241">
        <f>_xlfn.DAYS(About!$A$3,'Core Indicators'!ES46)</f>
        <v>5</v>
      </c>
      <c r="L46" s="241">
        <f>_xlfn.DAYS(About!$A$3,'Core Indicators'!FI46)</f>
        <v>256</v>
      </c>
      <c r="M46" s="241">
        <f>_xlfn.DAYS(About!$A$3,'Core Indicators'!GG46)</f>
        <v>42</v>
      </c>
      <c r="N46" s="241">
        <f>_xlfn.DAYS(About!$A$3,'Core Indicators'!GO46)</f>
        <v>42</v>
      </c>
      <c r="O46" s="241">
        <f>_xlfn.DAYS(About!$A$3,'Core Indicators'!GW46)</f>
        <v>42</v>
      </c>
      <c r="P46" s="241">
        <f>_xlfn.DAYS(About!$A$3,'Core Indicators'!HE46)</f>
        <v>42</v>
      </c>
      <c r="Q46" s="241">
        <f>_xlfn.DAYS(About!$A$3,'Core Indicators'!HM46)</f>
        <v>42</v>
      </c>
      <c r="R46" s="241">
        <f>_xlfn.DAYS(About!$A$3,'Core Indicators'!HU46)</f>
        <v>42</v>
      </c>
      <c r="S46" s="241">
        <f>_xlfn.DAYS(About!$A$3,'Core Indicators'!IC46)</f>
        <v>42</v>
      </c>
      <c r="T46" s="241">
        <f>_xlfn.DAYS(About!$A$3,'Core Indicators'!IK46)</f>
        <v>42</v>
      </c>
      <c r="U46" s="241">
        <f>_xlfn.DAYS(About!$A$3,'Core Indicators'!IS46)</f>
        <v>42</v>
      </c>
      <c r="V46" s="241">
        <f t="shared" si="1"/>
        <v>33.799999999999997</v>
      </c>
    </row>
    <row r="47" spans="1:22" x14ac:dyDescent="0.35">
      <c r="A47" s="240" t="str">
        <f>Lists!C:C</f>
        <v>ETH005</v>
      </c>
      <c r="B47" s="241">
        <f>_xlfn.DAYS(About!$A$3,'Core Indicators'!U47)</f>
        <v>5</v>
      </c>
      <c r="C47" s="241">
        <f>_xlfn.DAYS(About!$A$3,'Core Indicators'!AC47)</f>
        <v>5</v>
      </c>
      <c r="D47" s="241">
        <f>_xlfn.DAYS(About!$A$3,'Core Indicators'!AK47)</f>
        <v>5</v>
      </c>
      <c r="E47" s="241">
        <f>_xlfn.DAYS(About!$A$3,'Core Indicators'!AS47)</f>
        <v>5</v>
      </c>
      <c r="F47" s="241">
        <f>_xlfn.DAYS(About!$A$3,'Core Indicators'!BQ47)</f>
        <v>742</v>
      </c>
      <c r="G47" s="241">
        <f>_xlfn.DAYS(About!$A$3,'Core Indicators'!DM47)</f>
        <v>5</v>
      </c>
      <c r="H47" s="241">
        <f>_xlfn.DAYS(About!$A$3,'Core Indicators'!DU47)</f>
        <v>5</v>
      </c>
      <c r="I47" s="241">
        <f>_xlfn.DAYS(About!$A$3,'Core Indicators'!EC47)</f>
        <v>5</v>
      </c>
      <c r="J47" s="241">
        <f>_xlfn.DAYS(About!$A$3,'Core Indicators'!EK47)</f>
        <v>5</v>
      </c>
      <c r="K47" s="241">
        <f>_xlfn.DAYS(About!$A$3,'Core Indicators'!ES47)</f>
        <v>5</v>
      </c>
      <c r="L47" s="241">
        <f>_xlfn.DAYS(About!$A$3,'Core Indicators'!FI47)</f>
        <v>256</v>
      </c>
      <c r="M47" s="241">
        <f>_xlfn.DAYS(About!$A$3,'Core Indicators'!GG47)</f>
        <v>42</v>
      </c>
      <c r="N47" s="241">
        <f>_xlfn.DAYS(About!$A$3,'Core Indicators'!GO47)</f>
        <v>42</v>
      </c>
      <c r="O47" s="241">
        <f>_xlfn.DAYS(About!$A$3,'Core Indicators'!GW47)</f>
        <v>42</v>
      </c>
      <c r="P47" s="241">
        <f>_xlfn.DAYS(About!$A$3,'Core Indicators'!HE47)</f>
        <v>42</v>
      </c>
      <c r="Q47" s="241">
        <f>_xlfn.DAYS(About!$A$3,'Core Indicators'!HM47)</f>
        <v>42</v>
      </c>
      <c r="R47" s="241">
        <f>_xlfn.DAYS(About!$A$3,'Core Indicators'!HU47)</f>
        <v>42</v>
      </c>
      <c r="S47" s="241">
        <f>_xlfn.DAYS(About!$A$3,'Core Indicators'!IC47)</f>
        <v>42</v>
      </c>
      <c r="T47" s="241">
        <f>_xlfn.DAYS(About!$A$3,'Core Indicators'!IK47)</f>
        <v>42</v>
      </c>
      <c r="U47" s="241">
        <f>_xlfn.DAYS(About!$A$3,'Core Indicators'!IS47)</f>
        <v>42</v>
      </c>
      <c r="V47" s="241">
        <f t="shared" si="1"/>
        <v>107.5</v>
      </c>
    </row>
    <row r="48" spans="1:22" x14ac:dyDescent="0.35">
      <c r="A48" s="240" t="str">
        <f>Lists!C:C</f>
        <v>GRC002</v>
      </c>
      <c r="B48" s="241">
        <f>_xlfn.DAYS(About!$A$3,'Core Indicators'!U48)</f>
        <v>8</v>
      </c>
      <c r="C48" s="241">
        <f>_xlfn.DAYS(About!$A$3,'Core Indicators'!AC48)</f>
        <v>8</v>
      </c>
      <c r="D48" s="241">
        <f>_xlfn.DAYS(About!$A$3,'Core Indicators'!AK48)</f>
        <v>8</v>
      </c>
      <c r="E48" s="241">
        <f>_xlfn.DAYS(About!$A$3,'Core Indicators'!AS48)</f>
        <v>8</v>
      </c>
      <c r="F48" s="241">
        <f>_xlfn.DAYS(About!$A$3,'Core Indicators'!BQ48)</f>
        <v>8</v>
      </c>
      <c r="G48" s="241">
        <f>_xlfn.DAYS(About!$A$3,'Core Indicators'!DM48)</f>
        <v>8</v>
      </c>
      <c r="H48" s="241">
        <f>_xlfn.DAYS(About!$A$3,'Core Indicators'!DU48)</f>
        <v>8</v>
      </c>
      <c r="I48" s="241">
        <f>_xlfn.DAYS(About!$A$3,'Core Indicators'!EC48)</f>
        <v>8</v>
      </c>
      <c r="J48" s="241">
        <f>_xlfn.DAYS(About!$A$3,'Core Indicators'!EK48)</f>
        <v>8</v>
      </c>
      <c r="K48" s="241">
        <f>_xlfn.DAYS(About!$A$3,'Core Indicators'!ES48)</f>
        <v>8</v>
      </c>
      <c r="L48" s="241">
        <f>_xlfn.DAYS(About!$A$3,'Core Indicators'!FI48)</f>
        <v>8</v>
      </c>
      <c r="M48" s="241">
        <f>_xlfn.DAYS(About!$A$3,'Core Indicators'!GG48)</f>
        <v>49</v>
      </c>
      <c r="N48" s="241">
        <f>_xlfn.DAYS(About!$A$3,'Core Indicators'!GO48)</f>
        <v>49</v>
      </c>
      <c r="O48" s="241">
        <f>_xlfn.DAYS(About!$A$3,'Core Indicators'!GW48)</f>
        <v>49</v>
      </c>
      <c r="P48" s="241">
        <f>_xlfn.DAYS(About!$A$3,'Core Indicators'!HE48)</f>
        <v>49</v>
      </c>
      <c r="Q48" s="241">
        <f>_xlfn.DAYS(About!$A$3,'Core Indicators'!HM48)</f>
        <v>49</v>
      </c>
      <c r="R48" s="241">
        <f>_xlfn.DAYS(About!$A$3,'Core Indicators'!HU48)</f>
        <v>49</v>
      </c>
      <c r="S48" s="241">
        <f>_xlfn.DAYS(About!$A$3,'Core Indicators'!IC48)</f>
        <v>49</v>
      </c>
      <c r="T48" s="241">
        <f>_xlfn.DAYS(About!$A$3,'Core Indicators'!IK48)</f>
        <v>49</v>
      </c>
      <c r="U48" s="241">
        <f>_xlfn.DAYS(About!$A$3,'Core Indicators'!IS48)</f>
        <v>49</v>
      </c>
      <c r="V48" s="241">
        <f t="shared" si="1"/>
        <v>12.1</v>
      </c>
    </row>
    <row r="49" spans="1:22" x14ac:dyDescent="0.35">
      <c r="A49" s="240" t="str">
        <f>Lists!C:C</f>
        <v>GTM001</v>
      </c>
      <c r="B49" s="241">
        <f>_xlfn.DAYS(About!$A$3,'Core Indicators'!U49)</f>
        <v>85</v>
      </c>
      <c r="C49" s="241">
        <f>_xlfn.DAYS(About!$A$3,'Core Indicators'!AC49)</f>
        <v>85</v>
      </c>
      <c r="D49" s="241">
        <f>_xlfn.DAYS(About!$A$3,'Core Indicators'!AK49)</f>
        <v>85</v>
      </c>
      <c r="E49" s="241">
        <f>_xlfn.DAYS(About!$A$3,'Core Indicators'!AS49)</f>
        <v>85</v>
      </c>
      <c r="F49" s="241">
        <f>_xlfn.DAYS(About!$A$3,'Core Indicators'!BQ49)</f>
        <v>85</v>
      </c>
      <c r="G49" s="241">
        <f>_xlfn.DAYS(About!$A$3,'Core Indicators'!DM49)</f>
        <v>85</v>
      </c>
      <c r="H49" s="241">
        <f>_xlfn.DAYS(About!$A$3,'Core Indicators'!DU49)</f>
        <v>85</v>
      </c>
      <c r="I49" s="241">
        <f>_xlfn.DAYS(About!$A$3,'Core Indicators'!EC49)</f>
        <v>85</v>
      </c>
      <c r="J49" s="241">
        <f>_xlfn.DAYS(About!$A$3,'Core Indicators'!EK49)</f>
        <v>85</v>
      </c>
      <c r="K49" s="241">
        <f>_xlfn.DAYS(About!$A$3,'Core Indicators'!ES49)</f>
        <v>85</v>
      </c>
      <c r="L49" s="241">
        <f>_xlfn.DAYS(About!$A$3,'Core Indicators'!FI49)</f>
        <v>85</v>
      </c>
      <c r="M49" s="241">
        <f>_xlfn.DAYS(About!$A$3,'Core Indicators'!GG49)</f>
        <v>40</v>
      </c>
      <c r="N49" s="241">
        <f>_xlfn.DAYS(About!$A$3,'Core Indicators'!GO49)</f>
        <v>40</v>
      </c>
      <c r="O49" s="241">
        <f>_xlfn.DAYS(About!$A$3,'Core Indicators'!GW49)</f>
        <v>40</v>
      </c>
      <c r="P49" s="241">
        <f>_xlfn.DAYS(About!$A$3,'Core Indicators'!HE49)</f>
        <v>40</v>
      </c>
      <c r="Q49" s="241">
        <f>_xlfn.DAYS(About!$A$3,'Core Indicators'!HM49)</f>
        <v>40</v>
      </c>
      <c r="R49" s="241">
        <f>_xlfn.DAYS(About!$A$3,'Core Indicators'!HU49)</f>
        <v>40</v>
      </c>
      <c r="S49" s="241">
        <f>_xlfn.DAYS(About!$A$3,'Core Indicators'!IC49)</f>
        <v>40</v>
      </c>
      <c r="T49" s="241">
        <f>_xlfn.DAYS(About!$A$3,'Core Indicators'!IK49)</f>
        <v>40</v>
      </c>
      <c r="U49" s="241">
        <f>_xlfn.DAYS(About!$A$3,'Core Indicators'!IS49)</f>
        <v>40</v>
      </c>
      <c r="V49" s="241">
        <f t="shared" si="1"/>
        <v>80.5</v>
      </c>
    </row>
    <row r="50" spans="1:22" x14ac:dyDescent="0.35">
      <c r="A50" s="240" t="str">
        <f>Lists!C:C</f>
        <v>HND001</v>
      </c>
      <c r="B50" s="241">
        <f>_xlfn.DAYS(About!$A$3,'Core Indicators'!U50)</f>
        <v>85</v>
      </c>
      <c r="C50" s="241">
        <f>_xlfn.DAYS(About!$A$3,'Core Indicators'!AC50)</f>
        <v>85</v>
      </c>
      <c r="D50" s="241">
        <f>_xlfn.DAYS(About!$A$3,'Core Indicators'!AK50)</f>
        <v>85</v>
      </c>
      <c r="E50" s="241">
        <f>_xlfn.DAYS(About!$A$3,'Core Indicators'!AS50)</f>
        <v>85</v>
      </c>
      <c r="F50" s="241">
        <f>_xlfn.DAYS(About!$A$3,'Core Indicators'!BQ50)</f>
        <v>85</v>
      </c>
      <c r="G50" s="241">
        <f>_xlfn.DAYS(About!$A$3,'Core Indicators'!DM50)</f>
        <v>85</v>
      </c>
      <c r="H50" s="241">
        <f>_xlfn.DAYS(About!$A$3,'Core Indicators'!DU50)</f>
        <v>85</v>
      </c>
      <c r="I50" s="241">
        <f>_xlfn.DAYS(About!$A$3,'Core Indicators'!EC50)</f>
        <v>85</v>
      </c>
      <c r="J50" s="241">
        <f>_xlfn.DAYS(About!$A$3,'Core Indicators'!EK50)</f>
        <v>85</v>
      </c>
      <c r="K50" s="241">
        <f>_xlfn.DAYS(About!$A$3,'Core Indicators'!ES50)</f>
        <v>85</v>
      </c>
      <c r="L50" s="241">
        <f>_xlfn.DAYS(About!$A$3,'Core Indicators'!FI50)</f>
        <v>85</v>
      </c>
      <c r="M50" s="241">
        <f>_xlfn.DAYS(About!$A$3,'Core Indicators'!GG50)</f>
        <v>43</v>
      </c>
      <c r="N50" s="241">
        <f>_xlfn.DAYS(About!$A$3,'Core Indicators'!GO50)</f>
        <v>43</v>
      </c>
      <c r="O50" s="241">
        <f>_xlfn.DAYS(About!$A$3,'Core Indicators'!GW50)</f>
        <v>43</v>
      </c>
      <c r="P50" s="241">
        <f>_xlfn.DAYS(About!$A$3,'Core Indicators'!HE50)</f>
        <v>43</v>
      </c>
      <c r="Q50" s="241">
        <f>_xlfn.DAYS(About!$A$3,'Core Indicators'!HM50)</f>
        <v>43</v>
      </c>
      <c r="R50" s="241">
        <f>_xlfn.DAYS(About!$A$3,'Core Indicators'!HU50)</f>
        <v>43</v>
      </c>
      <c r="S50" s="241">
        <f>_xlfn.DAYS(About!$A$3,'Core Indicators'!IC50)</f>
        <v>43</v>
      </c>
      <c r="T50" s="241">
        <f>_xlfn.DAYS(About!$A$3,'Core Indicators'!IK50)</f>
        <v>43</v>
      </c>
      <c r="U50" s="241">
        <f>_xlfn.DAYS(About!$A$3,'Core Indicators'!IS50)</f>
        <v>43</v>
      </c>
      <c r="V50" s="241">
        <f t="shared" si="1"/>
        <v>80.8</v>
      </c>
    </row>
    <row r="51" spans="1:22" x14ac:dyDescent="0.35">
      <c r="A51" s="240" t="str">
        <f>Lists!C:C</f>
        <v>HTI001</v>
      </c>
      <c r="B51" s="241">
        <f>_xlfn.DAYS(About!$A$3,'Core Indicators'!U51)</f>
        <v>97</v>
      </c>
      <c r="C51" s="241">
        <f>_xlfn.DAYS(About!$A$3,'Core Indicators'!AC51)</f>
        <v>97</v>
      </c>
      <c r="D51" s="241">
        <f>_xlfn.DAYS(About!$A$3,'Core Indicators'!AK51)</f>
        <v>97</v>
      </c>
      <c r="E51" s="241">
        <f>_xlfn.DAYS(About!$A$3,'Core Indicators'!AS51)</f>
        <v>97</v>
      </c>
      <c r="F51" s="241">
        <f>_xlfn.DAYS(About!$A$3,'Core Indicators'!BQ51)</f>
        <v>97</v>
      </c>
      <c r="G51" s="241">
        <f>_xlfn.DAYS(About!$A$3,'Core Indicators'!DM51)</f>
        <v>97</v>
      </c>
      <c r="H51" s="241">
        <f>_xlfn.DAYS(About!$A$3,'Core Indicators'!DU51)</f>
        <v>97</v>
      </c>
      <c r="I51" s="241">
        <f>_xlfn.DAYS(About!$A$3,'Core Indicators'!EC51)</f>
        <v>97</v>
      </c>
      <c r="J51" s="241">
        <f>_xlfn.DAYS(About!$A$3,'Core Indicators'!EK51)</f>
        <v>97</v>
      </c>
      <c r="K51" s="241">
        <f>_xlfn.DAYS(About!$A$3,'Core Indicators'!ES51)</f>
        <v>97</v>
      </c>
      <c r="L51" s="241">
        <f>_xlfn.DAYS(About!$A$3,'Core Indicators'!FI51)</f>
        <v>97</v>
      </c>
      <c r="M51" s="241">
        <f>_xlfn.DAYS(About!$A$3,'Core Indicators'!GG51)</f>
        <v>43</v>
      </c>
      <c r="N51" s="241">
        <f>_xlfn.DAYS(About!$A$3,'Core Indicators'!GO51)</f>
        <v>43</v>
      </c>
      <c r="O51" s="241">
        <f>_xlfn.DAYS(About!$A$3,'Core Indicators'!GW51)</f>
        <v>43</v>
      </c>
      <c r="P51" s="241">
        <f>_xlfn.DAYS(About!$A$3,'Core Indicators'!HE51)</f>
        <v>43</v>
      </c>
      <c r="Q51" s="241">
        <f>_xlfn.DAYS(About!$A$3,'Core Indicators'!HM51)</f>
        <v>43</v>
      </c>
      <c r="R51" s="241">
        <f>_xlfn.DAYS(About!$A$3,'Core Indicators'!HU51)</f>
        <v>43</v>
      </c>
      <c r="S51" s="241">
        <f>_xlfn.DAYS(About!$A$3,'Core Indicators'!IC51)</f>
        <v>43</v>
      </c>
      <c r="T51" s="241">
        <f>_xlfn.DAYS(About!$A$3,'Core Indicators'!IK51)</f>
        <v>43</v>
      </c>
      <c r="U51" s="241">
        <f>_xlfn.DAYS(About!$A$3,'Core Indicators'!IS51)</f>
        <v>43</v>
      </c>
      <c r="V51" s="241">
        <f t="shared" si="1"/>
        <v>91.6</v>
      </c>
    </row>
    <row r="52" spans="1:22" x14ac:dyDescent="0.35">
      <c r="A52" s="240" t="str">
        <f>Lists!C:C</f>
        <v>HUN002</v>
      </c>
      <c r="B52" s="241">
        <f>_xlfn.DAYS(About!$A$3,'Core Indicators'!U52)</f>
        <v>31</v>
      </c>
      <c r="C52" s="241">
        <f>_xlfn.DAYS(About!$A$3,'Core Indicators'!AC52)</f>
        <v>5</v>
      </c>
      <c r="D52" s="241">
        <f>_xlfn.DAYS(About!$A$3,'Core Indicators'!AK52)</f>
        <v>5</v>
      </c>
      <c r="E52" s="241">
        <f>_xlfn.DAYS(About!$A$3,'Core Indicators'!AS52)</f>
        <v>5</v>
      </c>
      <c r="F52" s="241">
        <f>_xlfn.DAYS(About!$A$3,'Core Indicators'!BQ52)</f>
        <v>5</v>
      </c>
      <c r="G52" s="241">
        <f>_xlfn.DAYS(About!$A$3,'Core Indicators'!DM52)</f>
        <v>31</v>
      </c>
      <c r="H52" s="241">
        <f>_xlfn.DAYS(About!$A$3,'Core Indicators'!DU52)</f>
        <v>31</v>
      </c>
      <c r="I52" s="241">
        <f>_xlfn.DAYS(About!$A$3,'Core Indicators'!EC52)</f>
        <v>5</v>
      </c>
      <c r="J52" s="241">
        <f>_xlfn.DAYS(About!$A$3,'Core Indicators'!EK52)</f>
        <v>31</v>
      </c>
      <c r="K52" s="241">
        <f>_xlfn.DAYS(About!$A$3,'Core Indicators'!ES52)</f>
        <v>31</v>
      </c>
      <c r="L52" s="241">
        <f>_xlfn.DAYS(About!$A$3,'Core Indicators'!FI52)</f>
        <v>31</v>
      </c>
      <c r="M52" s="241">
        <f>_xlfn.DAYS(About!$A$3,'Core Indicators'!GG52)</f>
        <v>48</v>
      </c>
      <c r="N52" s="241">
        <f>_xlfn.DAYS(About!$A$3,'Core Indicators'!GO52)</f>
        <v>48</v>
      </c>
      <c r="O52" s="241">
        <f>_xlfn.DAYS(About!$A$3,'Core Indicators'!GW52)</f>
        <v>48</v>
      </c>
      <c r="P52" s="241">
        <f>_xlfn.DAYS(About!$A$3,'Core Indicators'!HE52)</f>
        <v>48</v>
      </c>
      <c r="Q52" s="241">
        <f>_xlfn.DAYS(About!$A$3,'Core Indicators'!HM52)</f>
        <v>48</v>
      </c>
      <c r="R52" s="241">
        <f>_xlfn.DAYS(About!$A$3,'Core Indicators'!HU52)</f>
        <v>48</v>
      </c>
      <c r="S52" s="241">
        <f>_xlfn.DAYS(About!$A$3,'Core Indicators'!IC52)</f>
        <v>48</v>
      </c>
      <c r="T52" s="241">
        <f>_xlfn.DAYS(About!$A$3,'Core Indicators'!IK52)</f>
        <v>48</v>
      </c>
      <c r="U52" s="241">
        <f>_xlfn.DAYS(About!$A$3,'Core Indicators'!IS52)</f>
        <v>48</v>
      </c>
      <c r="V52" s="241">
        <f t="shared" si="1"/>
        <v>22.3</v>
      </c>
    </row>
    <row r="53" spans="1:22" x14ac:dyDescent="0.35">
      <c r="A53" s="240" t="str">
        <f>Lists!C:C</f>
        <v>IDN002</v>
      </c>
      <c r="B53" s="241">
        <f>_xlfn.DAYS(About!$A$3,'Core Indicators'!U53)</f>
        <v>37</v>
      </c>
      <c r="C53" s="241">
        <f>_xlfn.DAYS(About!$A$3,'Core Indicators'!AC53)</f>
        <v>37</v>
      </c>
      <c r="D53" s="241">
        <f>_xlfn.DAYS(About!$A$3,'Core Indicators'!AK53)</f>
        <v>37</v>
      </c>
      <c r="E53" s="241">
        <f>_xlfn.DAYS(About!$A$3,'Core Indicators'!AS53)</f>
        <v>18</v>
      </c>
      <c r="F53" s="241">
        <f>_xlfn.DAYS(About!$A$3,'Core Indicators'!BQ53)</f>
        <v>18</v>
      </c>
      <c r="G53" s="241">
        <f>_xlfn.DAYS(About!$A$3,'Core Indicators'!DM53)</f>
        <v>37</v>
      </c>
      <c r="H53" s="241">
        <f>_xlfn.DAYS(About!$A$3,'Core Indicators'!DU53)</f>
        <v>37</v>
      </c>
      <c r="I53" s="241">
        <f>_xlfn.DAYS(About!$A$3,'Core Indicators'!EC53)</f>
        <v>18</v>
      </c>
      <c r="J53" s="241">
        <f>_xlfn.DAYS(About!$A$3,'Core Indicators'!EK53)</f>
        <v>37</v>
      </c>
      <c r="K53" s="241">
        <f>_xlfn.DAYS(About!$A$3,'Core Indicators'!ES53)</f>
        <v>37</v>
      </c>
      <c r="L53" s="241">
        <f>_xlfn.DAYS(About!$A$3,'Core Indicators'!FI53)</f>
        <v>37</v>
      </c>
      <c r="M53" s="241">
        <f>_xlfn.DAYS(About!$A$3,'Core Indicators'!GG53)</f>
        <v>48</v>
      </c>
      <c r="N53" s="241">
        <f>_xlfn.DAYS(About!$A$3,'Core Indicators'!GO53)</f>
        <v>48</v>
      </c>
      <c r="O53" s="241">
        <f>_xlfn.DAYS(About!$A$3,'Core Indicators'!GW53)</f>
        <v>48</v>
      </c>
      <c r="P53" s="241">
        <f>_xlfn.DAYS(About!$A$3,'Core Indicators'!HE53)</f>
        <v>48</v>
      </c>
      <c r="Q53" s="241">
        <f>_xlfn.DAYS(About!$A$3,'Core Indicators'!HM53)</f>
        <v>48</v>
      </c>
      <c r="R53" s="241">
        <f>_xlfn.DAYS(About!$A$3,'Core Indicators'!HU53)</f>
        <v>48</v>
      </c>
      <c r="S53" s="241">
        <f>_xlfn.DAYS(About!$A$3,'Core Indicators'!IC53)</f>
        <v>48</v>
      </c>
      <c r="T53" s="241">
        <f>_xlfn.DAYS(About!$A$3,'Core Indicators'!IK53)</f>
        <v>48</v>
      </c>
      <c r="U53" s="241">
        <f>_xlfn.DAYS(About!$A$3,'Core Indicators'!IS53)</f>
        <v>48</v>
      </c>
      <c r="V53" s="241">
        <f t="shared" si="1"/>
        <v>32.4</v>
      </c>
    </row>
    <row r="54" spans="1:22" x14ac:dyDescent="0.35">
      <c r="A54" s="240" t="str">
        <f>Lists!C:C</f>
        <v>IND006</v>
      </c>
      <c r="B54" s="241">
        <f>_xlfn.DAYS(About!$A$3,'Core Indicators'!U54)</f>
        <v>19</v>
      </c>
      <c r="C54" s="241">
        <f>_xlfn.DAYS(About!$A$3,'Core Indicators'!AC54)</f>
        <v>19</v>
      </c>
      <c r="D54" s="241">
        <f>_xlfn.DAYS(About!$A$3,'Core Indicators'!AK54)</f>
        <v>19</v>
      </c>
      <c r="E54" s="241">
        <f>_xlfn.DAYS(About!$A$3,'Core Indicators'!AS54)</f>
        <v>19</v>
      </c>
      <c r="F54" s="241">
        <f>_xlfn.DAYS(About!$A$3,'Core Indicators'!BQ54)</f>
        <v>19</v>
      </c>
      <c r="G54" s="241">
        <f>_xlfn.DAYS(About!$A$3,'Core Indicators'!DM54)</f>
        <v>19</v>
      </c>
      <c r="H54" s="241">
        <f>_xlfn.DAYS(About!$A$3,'Core Indicators'!DU54)</f>
        <v>19</v>
      </c>
      <c r="I54" s="241">
        <f>_xlfn.DAYS(About!$A$3,'Core Indicators'!EC54)</f>
        <v>19</v>
      </c>
      <c r="J54" s="241">
        <f>_xlfn.DAYS(About!$A$3,'Core Indicators'!EK54)</f>
        <v>19</v>
      </c>
      <c r="K54" s="241">
        <f>_xlfn.DAYS(About!$A$3,'Core Indicators'!ES54)</f>
        <v>19</v>
      </c>
      <c r="L54" s="241">
        <f>_xlfn.DAYS(About!$A$3,'Core Indicators'!FI54)</f>
        <v>19</v>
      </c>
      <c r="M54" s="241">
        <f>_xlfn.DAYS(About!$A$3,'Core Indicators'!GG54)</f>
        <v>35</v>
      </c>
      <c r="N54" s="241">
        <f>_xlfn.DAYS(About!$A$3,'Core Indicators'!GO54)</f>
        <v>35</v>
      </c>
      <c r="O54" s="241">
        <f>_xlfn.DAYS(About!$A$3,'Core Indicators'!GW54)</f>
        <v>35</v>
      </c>
      <c r="P54" s="241">
        <f>_xlfn.DAYS(About!$A$3,'Core Indicators'!HE54)</f>
        <v>35</v>
      </c>
      <c r="Q54" s="241">
        <f>_xlfn.DAYS(About!$A$3,'Core Indicators'!HM54)</f>
        <v>35</v>
      </c>
      <c r="R54" s="241">
        <f>_xlfn.DAYS(About!$A$3,'Core Indicators'!HU54)</f>
        <v>35</v>
      </c>
      <c r="S54" s="241">
        <f>_xlfn.DAYS(About!$A$3,'Core Indicators'!IC54)</f>
        <v>35</v>
      </c>
      <c r="T54" s="241">
        <f>_xlfn.DAYS(About!$A$3,'Core Indicators'!IK54)</f>
        <v>35</v>
      </c>
      <c r="U54" s="241">
        <f>_xlfn.DAYS(About!$A$3,'Core Indicators'!IS54)</f>
        <v>35</v>
      </c>
      <c r="V54" s="241">
        <f t="shared" si="1"/>
        <v>20.6</v>
      </c>
    </row>
    <row r="55" spans="1:22" x14ac:dyDescent="0.35">
      <c r="A55" s="240" t="str">
        <f>Lists!C:C</f>
        <v>IRN004</v>
      </c>
      <c r="B55" s="241">
        <f>_xlfn.DAYS(About!$A$3,'Core Indicators'!U55)</f>
        <v>19</v>
      </c>
      <c r="C55" s="241">
        <f>_xlfn.DAYS(About!$A$3,'Core Indicators'!AC55)</f>
        <v>19</v>
      </c>
      <c r="D55" s="241">
        <f>_xlfn.DAYS(About!$A$3,'Core Indicators'!AK55)</f>
        <v>19</v>
      </c>
      <c r="E55" s="241">
        <f>_xlfn.DAYS(About!$A$3,'Core Indicators'!AS55)</f>
        <v>19</v>
      </c>
      <c r="F55" s="241">
        <f>_xlfn.DAYS(About!$A$3,'Core Indicators'!BQ55)</f>
        <v>19</v>
      </c>
      <c r="G55" s="241">
        <f>_xlfn.DAYS(About!$A$3,'Core Indicators'!DM55)</f>
        <v>19</v>
      </c>
      <c r="H55" s="241">
        <f>_xlfn.DAYS(About!$A$3,'Core Indicators'!DU55)</f>
        <v>19</v>
      </c>
      <c r="I55" s="241">
        <f>_xlfn.DAYS(About!$A$3,'Core Indicators'!EC55)</f>
        <v>19</v>
      </c>
      <c r="J55" s="241">
        <f>_xlfn.DAYS(About!$A$3,'Core Indicators'!EK55)</f>
        <v>19</v>
      </c>
      <c r="K55" s="241">
        <f>_xlfn.DAYS(About!$A$3,'Core Indicators'!ES55)</f>
        <v>19</v>
      </c>
      <c r="L55" s="241">
        <f>_xlfn.DAYS(About!$A$3,'Core Indicators'!FI55)</f>
        <v>19</v>
      </c>
      <c r="M55" s="241">
        <f>_xlfn.DAYS(About!$A$3,'Core Indicators'!GG55)</f>
        <v>48</v>
      </c>
      <c r="N55" s="241">
        <f>_xlfn.DAYS(About!$A$3,'Core Indicators'!GO55)</f>
        <v>48</v>
      </c>
      <c r="O55" s="241">
        <f>_xlfn.DAYS(About!$A$3,'Core Indicators'!GW55)</f>
        <v>48</v>
      </c>
      <c r="P55" s="241">
        <f>_xlfn.DAYS(About!$A$3,'Core Indicators'!HE55)</f>
        <v>187</v>
      </c>
      <c r="Q55" s="241">
        <f>_xlfn.DAYS(About!$A$3,'Core Indicators'!HM55)</f>
        <v>48</v>
      </c>
      <c r="R55" s="241">
        <f>_xlfn.DAYS(About!$A$3,'Core Indicators'!HU55)</f>
        <v>48</v>
      </c>
      <c r="S55" s="241">
        <f>_xlfn.DAYS(About!$A$3,'Core Indicators'!IC55)</f>
        <v>48</v>
      </c>
      <c r="T55" s="241">
        <f>_xlfn.DAYS(About!$A$3,'Core Indicators'!IK55)</f>
        <v>48</v>
      </c>
      <c r="U55" s="241">
        <f>_xlfn.DAYS(About!$A$3,'Core Indicators'!IS55)</f>
        <v>48</v>
      </c>
      <c r="V55" s="241">
        <f t="shared" si="1"/>
        <v>21.9</v>
      </c>
    </row>
    <row r="56" spans="1:22" x14ac:dyDescent="0.35">
      <c r="A56" s="240" t="str">
        <f>Lists!C:C</f>
        <v>IRQ001</v>
      </c>
      <c r="B56" s="241">
        <f>_xlfn.DAYS(About!$A$3,'Core Indicators'!U56)</f>
        <v>7</v>
      </c>
      <c r="C56" s="241">
        <f>_xlfn.DAYS(About!$A$3,'Core Indicators'!AC56)</f>
        <v>7</v>
      </c>
      <c r="D56" s="241">
        <f>_xlfn.DAYS(About!$A$3,'Core Indicators'!AK56)</f>
        <v>7</v>
      </c>
      <c r="E56" s="241">
        <f>_xlfn.DAYS(About!$A$3,'Core Indicators'!AS56)</f>
        <v>7</v>
      </c>
      <c r="F56" s="241">
        <f>_xlfn.DAYS(About!$A$3,'Core Indicators'!BQ56)</f>
        <v>7</v>
      </c>
      <c r="G56" s="241">
        <f>_xlfn.DAYS(About!$A$3,'Core Indicators'!DM56)</f>
        <v>7</v>
      </c>
      <c r="H56" s="241">
        <f>_xlfn.DAYS(About!$A$3,'Core Indicators'!DU56)</f>
        <v>7</v>
      </c>
      <c r="I56" s="241">
        <f>_xlfn.DAYS(About!$A$3,'Core Indicators'!EC56)</f>
        <v>7</v>
      </c>
      <c r="J56" s="241">
        <f>_xlfn.DAYS(About!$A$3,'Core Indicators'!EK56)</f>
        <v>7</v>
      </c>
      <c r="K56" s="241">
        <f>_xlfn.DAYS(About!$A$3,'Core Indicators'!ES56)</f>
        <v>7</v>
      </c>
      <c r="L56" s="241">
        <f>_xlfn.DAYS(About!$A$3,'Core Indicators'!FI56)</f>
        <v>7</v>
      </c>
      <c r="M56" s="241">
        <f>_xlfn.DAYS(About!$A$3,'Core Indicators'!GG56)</f>
        <v>48</v>
      </c>
      <c r="N56" s="241">
        <f>_xlfn.DAYS(About!$A$3,'Core Indicators'!GO56)</f>
        <v>48</v>
      </c>
      <c r="O56" s="241">
        <f>_xlfn.DAYS(About!$A$3,'Core Indicators'!GW56)</f>
        <v>48</v>
      </c>
      <c r="P56" s="241">
        <f>_xlfn.DAYS(About!$A$3,'Core Indicators'!HE56)</f>
        <v>48</v>
      </c>
      <c r="Q56" s="241">
        <f>_xlfn.DAYS(About!$A$3,'Core Indicators'!HM56)</f>
        <v>48</v>
      </c>
      <c r="R56" s="241">
        <f>_xlfn.DAYS(About!$A$3,'Core Indicators'!HU56)</f>
        <v>48</v>
      </c>
      <c r="S56" s="241">
        <f>_xlfn.DAYS(About!$A$3,'Core Indicators'!IC56)</f>
        <v>48</v>
      </c>
      <c r="T56" s="241">
        <f>_xlfn.DAYS(About!$A$3,'Core Indicators'!IK56)</f>
        <v>48</v>
      </c>
      <c r="U56" s="241">
        <f>_xlfn.DAYS(About!$A$3,'Core Indicators'!IS56)</f>
        <v>48</v>
      </c>
      <c r="V56" s="241">
        <f t="shared" si="1"/>
        <v>11.1</v>
      </c>
    </row>
    <row r="57" spans="1:22" x14ac:dyDescent="0.35">
      <c r="A57" s="240" t="str">
        <f>Lists!C:C</f>
        <v>IRQ002</v>
      </c>
      <c r="B57" s="241">
        <f>_xlfn.DAYS(About!$A$3,'Core Indicators'!U57)</f>
        <v>7</v>
      </c>
      <c r="C57" s="241">
        <f>_xlfn.DAYS(About!$A$3,'Core Indicators'!AC57)</f>
        <v>7</v>
      </c>
      <c r="D57" s="241">
        <f>_xlfn.DAYS(About!$A$3,'Core Indicators'!AK57)</f>
        <v>7</v>
      </c>
      <c r="E57" s="241">
        <f>_xlfn.DAYS(About!$A$3,'Core Indicators'!AS57)</f>
        <v>7</v>
      </c>
      <c r="F57" s="241">
        <f>_xlfn.DAYS(About!$A$3,'Core Indicators'!BQ57)</f>
        <v>7</v>
      </c>
      <c r="G57" s="241">
        <f>_xlfn.DAYS(About!$A$3,'Core Indicators'!DM57)</f>
        <v>7</v>
      </c>
      <c r="H57" s="241">
        <f>_xlfn.DAYS(About!$A$3,'Core Indicators'!DU57)</f>
        <v>7</v>
      </c>
      <c r="I57" s="241">
        <f>_xlfn.DAYS(About!$A$3,'Core Indicators'!EC57)</f>
        <v>7</v>
      </c>
      <c r="J57" s="241">
        <f>_xlfn.DAYS(About!$A$3,'Core Indicators'!EK57)</f>
        <v>7</v>
      </c>
      <c r="K57" s="241">
        <f>_xlfn.DAYS(About!$A$3,'Core Indicators'!ES57)</f>
        <v>7</v>
      </c>
      <c r="L57" s="241">
        <f>_xlfn.DAYS(About!$A$3,'Core Indicators'!FI57)</f>
        <v>7</v>
      </c>
      <c r="M57" s="241">
        <f>_xlfn.DAYS(About!$A$3,'Core Indicators'!GG57)</f>
        <v>48</v>
      </c>
      <c r="N57" s="241">
        <f>_xlfn.DAYS(About!$A$3,'Core Indicators'!GO57)</f>
        <v>48</v>
      </c>
      <c r="O57" s="241">
        <f>_xlfn.DAYS(About!$A$3,'Core Indicators'!GW57)</f>
        <v>48</v>
      </c>
      <c r="P57" s="241">
        <f>_xlfn.DAYS(About!$A$3,'Core Indicators'!HE57)</f>
        <v>48</v>
      </c>
      <c r="Q57" s="241">
        <f>_xlfn.DAYS(About!$A$3,'Core Indicators'!HM57)</f>
        <v>48</v>
      </c>
      <c r="R57" s="241">
        <f>_xlfn.DAYS(About!$A$3,'Core Indicators'!HU57)</f>
        <v>48</v>
      </c>
      <c r="S57" s="241">
        <f>_xlfn.DAYS(About!$A$3,'Core Indicators'!IC57)</f>
        <v>48</v>
      </c>
      <c r="T57" s="241">
        <f>_xlfn.DAYS(About!$A$3,'Core Indicators'!IK57)</f>
        <v>48</v>
      </c>
      <c r="U57" s="241">
        <f>_xlfn.DAYS(About!$A$3,'Core Indicators'!IS57)</f>
        <v>48</v>
      </c>
      <c r="V57" s="241">
        <f t="shared" si="1"/>
        <v>11.1</v>
      </c>
    </row>
    <row r="58" spans="1:22" x14ac:dyDescent="0.35">
      <c r="A58" s="240" t="str">
        <f>Lists!C:C</f>
        <v>IRQ003</v>
      </c>
      <c r="B58" s="241">
        <f>_xlfn.DAYS(About!$A$3,'Core Indicators'!U58)</f>
        <v>7</v>
      </c>
      <c r="C58" s="241">
        <f>_xlfn.DAYS(About!$A$3,'Core Indicators'!AC58)</f>
        <v>7</v>
      </c>
      <c r="D58" s="241">
        <f>_xlfn.DAYS(About!$A$3,'Core Indicators'!AK58)</f>
        <v>7</v>
      </c>
      <c r="E58" s="241">
        <f>_xlfn.DAYS(About!$A$3,'Core Indicators'!AS58)</f>
        <v>7</v>
      </c>
      <c r="F58" s="241">
        <f>_xlfn.DAYS(About!$A$3,'Core Indicators'!BQ58)</f>
        <v>7</v>
      </c>
      <c r="G58" s="241">
        <f>_xlfn.DAYS(About!$A$3,'Core Indicators'!DM58)</f>
        <v>7</v>
      </c>
      <c r="H58" s="241">
        <f>_xlfn.DAYS(About!$A$3,'Core Indicators'!DU58)</f>
        <v>7</v>
      </c>
      <c r="I58" s="241">
        <f>_xlfn.DAYS(About!$A$3,'Core Indicators'!EC58)</f>
        <v>7</v>
      </c>
      <c r="J58" s="241">
        <f>_xlfn.DAYS(About!$A$3,'Core Indicators'!EK58)</f>
        <v>7</v>
      </c>
      <c r="K58" s="241">
        <f>_xlfn.DAYS(About!$A$3,'Core Indicators'!ES58)</f>
        <v>7</v>
      </c>
      <c r="L58" s="241">
        <f>_xlfn.DAYS(About!$A$3,'Core Indicators'!FI58)</f>
        <v>7</v>
      </c>
      <c r="M58" s="241">
        <f>_xlfn.DAYS(About!$A$3,'Core Indicators'!GG58)</f>
        <v>48</v>
      </c>
      <c r="N58" s="241">
        <f>_xlfn.DAYS(About!$A$3,'Core Indicators'!GO58)</f>
        <v>48</v>
      </c>
      <c r="O58" s="241">
        <f>_xlfn.DAYS(About!$A$3,'Core Indicators'!GW58)</f>
        <v>48</v>
      </c>
      <c r="P58" s="241">
        <f>_xlfn.DAYS(About!$A$3,'Core Indicators'!HE58)</f>
        <v>48</v>
      </c>
      <c r="Q58" s="241">
        <f>_xlfn.DAYS(About!$A$3,'Core Indicators'!HM58)</f>
        <v>48</v>
      </c>
      <c r="R58" s="241">
        <f>_xlfn.DAYS(About!$A$3,'Core Indicators'!HU58)</f>
        <v>48</v>
      </c>
      <c r="S58" s="241">
        <f>_xlfn.DAYS(About!$A$3,'Core Indicators'!IC58)</f>
        <v>48</v>
      </c>
      <c r="T58" s="241">
        <f>_xlfn.DAYS(About!$A$3,'Core Indicators'!IK58)</f>
        <v>48</v>
      </c>
      <c r="U58" s="241">
        <f>_xlfn.DAYS(About!$A$3,'Core Indicators'!IS58)</f>
        <v>48</v>
      </c>
      <c r="V58" s="241">
        <f t="shared" si="1"/>
        <v>11.1</v>
      </c>
    </row>
    <row r="59" spans="1:22" x14ac:dyDescent="0.35">
      <c r="A59" s="240" t="str">
        <f>Lists!C:C</f>
        <v>ITA002</v>
      </c>
      <c r="B59" s="241">
        <f>_xlfn.DAYS(About!$A$3,'Core Indicators'!U59)</f>
        <v>26</v>
      </c>
      <c r="C59" s="241">
        <f>_xlfn.DAYS(About!$A$3,'Core Indicators'!AC59)</f>
        <v>26</v>
      </c>
      <c r="D59" s="241">
        <f>_xlfn.DAYS(About!$A$3,'Core Indicators'!AK59)</f>
        <v>26</v>
      </c>
      <c r="E59" s="241">
        <f>_xlfn.DAYS(About!$A$3,'Core Indicators'!AS59)</f>
        <v>26</v>
      </c>
      <c r="F59" s="241">
        <f>_xlfn.DAYS(About!$A$3,'Core Indicators'!BQ59)</f>
        <v>26</v>
      </c>
      <c r="G59" s="241">
        <f>_xlfn.DAYS(About!$A$3,'Core Indicators'!DM59)</f>
        <v>26</v>
      </c>
      <c r="H59" s="241">
        <f>_xlfn.DAYS(About!$A$3,'Core Indicators'!DU59)</f>
        <v>26</v>
      </c>
      <c r="I59" s="241">
        <f>_xlfn.DAYS(About!$A$3,'Core Indicators'!EC59)</f>
        <v>26</v>
      </c>
      <c r="J59" s="241">
        <f>_xlfn.DAYS(About!$A$3,'Core Indicators'!EK59)</f>
        <v>26</v>
      </c>
      <c r="K59" s="241">
        <f>_xlfn.DAYS(About!$A$3,'Core Indicators'!ES59)</f>
        <v>26</v>
      </c>
      <c r="L59" s="241">
        <f>_xlfn.DAYS(About!$A$3,'Core Indicators'!FI59)</f>
        <v>26</v>
      </c>
      <c r="M59" s="241">
        <f>_xlfn.DAYS(About!$A$3,'Core Indicators'!GG59)</f>
        <v>50</v>
      </c>
      <c r="N59" s="241">
        <f>_xlfn.DAYS(About!$A$3,'Core Indicators'!GO59)</f>
        <v>50</v>
      </c>
      <c r="O59" s="241">
        <f>_xlfn.DAYS(About!$A$3,'Core Indicators'!GW59)</f>
        <v>50</v>
      </c>
      <c r="P59" s="241">
        <f>_xlfn.DAYS(About!$A$3,'Core Indicators'!HE59)</f>
        <v>50</v>
      </c>
      <c r="Q59" s="241">
        <f>_xlfn.DAYS(About!$A$3,'Core Indicators'!HM59)</f>
        <v>50</v>
      </c>
      <c r="R59" s="241">
        <f>_xlfn.DAYS(About!$A$3,'Core Indicators'!HU59)</f>
        <v>50</v>
      </c>
      <c r="S59" s="241">
        <f>_xlfn.DAYS(About!$A$3,'Core Indicators'!IC59)</f>
        <v>50</v>
      </c>
      <c r="T59" s="241">
        <f>_xlfn.DAYS(About!$A$3,'Core Indicators'!IK59)</f>
        <v>50</v>
      </c>
      <c r="U59" s="241">
        <f>_xlfn.DAYS(About!$A$3,'Core Indicators'!IS59)</f>
        <v>50</v>
      </c>
      <c r="V59" s="241">
        <f t="shared" si="1"/>
        <v>28.4</v>
      </c>
    </row>
    <row r="60" spans="1:22" x14ac:dyDescent="0.35">
      <c r="A60" s="240" t="str">
        <f>Lists!C:C</f>
        <v>JOR002</v>
      </c>
      <c r="B60" s="241">
        <f>_xlfn.DAYS(About!$A$3,'Core Indicators'!U60)</f>
        <v>7</v>
      </c>
      <c r="C60" s="241">
        <f>_xlfn.DAYS(About!$A$3,'Core Indicators'!AC60)</f>
        <v>7</v>
      </c>
      <c r="D60" s="241">
        <f>_xlfn.DAYS(About!$A$3,'Core Indicators'!AK60)</f>
        <v>7</v>
      </c>
      <c r="E60" s="241">
        <f>_xlfn.DAYS(About!$A$3,'Core Indicators'!AS60)</f>
        <v>7</v>
      </c>
      <c r="F60" s="241">
        <f>_xlfn.DAYS(About!$A$3,'Core Indicators'!BQ60)</f>
        <v>7</v>
      </c>
      <c r="G60" s="241">
        <f>_xlfn.DAYS(About!$A$3,'Core Indicators'!DM60)</f>
        <v>7</v>
      </c>
      <c r="H60" s="241">
        <f>_xlfn.DAYS(About!$A$3,'Core Indicators'!DU60)</f>
        <v>7</v>
      </c>
      <c r="I60" s="241">
        <f>_xlfn.DAYS(About!$A$3,'Core Indicators'!EC60)</f>
        <v>7</v>
      </c>
      <c r="J60" s="241">
        <f>_xlfn.DAYS(About!$A$3,'Core Indicators'!EK60)</f>
        <v>7</v>
      </c>
      <c r="K60" s="241">
        <f>_xlfn.DAYS(About!$A$3,'Core Indicators'!ES60)</f>
        <v>7</v>
      </c>
      <c r="L60" s="241">
        <f>_xlfn.DAYS(About!$A$3,'Core Indicators'!FI60)</f>
        <v>7</v>
      </c>
      <c r="M60" s="241">
        <f>_xlfn.DAYS(About!$A$3,'Core Indicators'!GG60)</f>
        <v>49</v>
      </c>
      <c r="N60" s="241">
        <f>_xlfn.DAYS(About!$A$3,'Core Indicators'!GO60)</f>
        <v>49</v>
      </c>
      <c r="O60" s="241">
        <f>_xlfn.DAYS(About!$A$3,'Core Indicators'!GW60)</f>
        <v>49</v>
      </c>
      <c r="P60" s="241">
        <f>_xlfn.DAYS(About!$A$3,'Core Indicators'!HE60)</f>
        <v>49</v>
      </c>
      <c r="Q60" s="241">
        <f>_xlfn.DAYS(About!$A$3,'Core Indicators'!HM60)</f>
        <v>49</v>
      </c>
      <c r="R60" s="241">
        <f>_xlfn.DAYS(About!$A$3,'Core Indicators'!HU60)</f>
        <v>49</v>
      </c>
      <c r="S60" s="241">
        <f>_xlfn.DAYS(About!$A$3,'Core Indicators'!IC60)</f>
        <v>49</v>
      </c>
      <c r="T60" s="241">
        <f>_xlfn.DAYS(About!$A$3,'Core Indicators'!IK60)</f>
        <v>49</v>
      </c>
      <c r="U60" s="241">
        <f>_xlfn.DAYS(About!$A$3,'Core Indicators'!IS60)</f>
        <v>49</v>
      </c>
      <c r="V60" s="241">
        <f t="shared" si="1"/>
        <v>11.2</v>
      </c>
    </row>
    <row r="61" spans="1:22" x14ac:dyDescent="0.35">
      <c r="A61" s="240" t="str">
        <f>Lists!C:C</f>
        <v>KEN001</v>
      </c>
      <c r="B61" s="241">
        <f>_xlfn.DAYS(About!$A$3,'Core Indicators'!U61)</f>
        <v>12</v>
      </c>
      <c r="C61" s="241">
        <f>_xlfn.DAYS(About!$A$3,'Core Indicators'!AC61)</f>
        <v>12</v>
      </c>
      <c r="D61" s="241">
        <f>_xlfn.DAYS(About!$A$3,'Core Indicators'!AK61)</f>
        <v>12</v>
      </c>
      <c r="E61" s="241">
        <f>_xlfn.DAYS(About!$A$3,'Core Indicators'!AS61)</f>
        <v>12</v>
      </c>
      <c r="F61" s="241">
        <f>_xlfn.DAYS(About!$A$3,'Core Indicators'!BQ61)</f>
        <v>336</v>
      </c>
      <c r="G61" s="241">
        <f>_xlfn.DAYS(About!$A$3,'Core Indicators'!DM61)</f>
        <v>12</v>
      </c>
      <c r="H61" s="241">
        <f>_xlfn.DAYS(About!$A$3,'Core Indicators'!DU61)</f>
        <v>12</v>
      </c>
      <c r="I61" s="241">
        <f>_xlfn.DAYS(About!$A$3,'Core Indicators'!EC61)</f>
        <v>12</v>
      </c>
      <c r="J61" s="241">
        <f>_xlfn.DAYS(About!$A$3,'Core Indicators'!EK61)</f>
        <v>12</v>
      </c>
      <c r="K61" s="241">
        <f>_xlfn.DAYS(About!$A$3,'Core Indicators'!ES61)</f>
        <v>12</v>
      </c>
      <c r="L61" s="241">
        <f>_xlfn.DAYS(About!$A$3,'Core Indicators'!FI61)</f>
        <v>12</v>
      </c>
      <c r="M61" s="241">
        <f>_xlfn.DAYS(About!$A$3,'Core Indicators'!GG61)</f>
        <v>47</v>
      </c>
      <c r="N61" s="241">
        <f>_xlfn.DAYS(About!$A$3,'Core Indicators'!GO61)</f>
        <v>47</v>
      </c>
      <c r="O61" s="241">
        <f>_xlfn.DAYS(About!$A$3,'Core Indicators'!GW61)</f>
        <v>47</v>
      </c>
      <c r="P61" s="241">
        <f>_xlfn.DAYS(About!$A$3,'Core Indicators'!HE61)</f>
        <v>47</v>
      </c>
      <c r="Q61" s="241">
        <f>_xlfn.DAYS(About!$A$3,'Core Indicators'!HM61)</f>
        <v>47</v>
      </c>
      <c r="R61" s="241">
        <f>_xlfn.DAYS(About!$A$3,'Core Indicators'!HU61)</f>
        <v>47</v>
      </c>
      <c r="S61" s="241">
        <f>_xlfn.DAYS(About!$A$3,'Core Indicators'!IC61)</f>
        <v>47</v>
      </c>
      <c r="T61" s="241">
        <f>_xlfn.DAYS(About!$A$3,'Core Indicators'!IK61)</f>
        <v>47</v>
      </c>
      <c r="U61" s="241">
        <f>_xlfn.DAYS(About!$A$3,'Core Indicators'!IS61)</f>
        <v>47</v>
      </c>
      <c r="V61" s="241">
        <f t="shared" si="1"/>
        <v>47.9</v>
      </c>
    </row>
    <row r="62" spans="1:22" x14ac:dyDescent="0.35">
      <c r="A62" s="240" t="str">
        <f>Lists!C:C</f>
        <v>KEN002</v>
      </c>
      <c r="B62" s="241">
        <f>_xlfn.DAYS(About!$A$3,'Core Indicators'!U62)</f>
        <v>12</v>
      </c>
      <c r="C62" s="241">
        <f>_xlfn.DAYS(About!$A$3,'Core Indicators'!AC62)</f>
        <v>12</v>
      </c>
      <c r="D62" s="241">
        <f>_xlfn.DAYS(About!$A$3,'Core Indicators'!AK62)</f>
        <v>12</v>
      </c>
      <c r="E62" s="241">
        <f>_xlfn.DAYS(About!$A$3,'Core Indicators'!AS62)</f>
        <v>12</v>
      </c>
      <c r="F62" s="241">
        <f>_xlfn.DAYS(About!$A$3,'Core Indicators'!BQ62)</f>
        <v>12</v>
      </c>
      <c r="G62" s="241">
        <f>_xlfn.DAYS(About!$A$3,'Core Indicators'!DM62)</f>
        <v>12</v>
      </c>
      <c r="H62" s="241">
        <f>_xlfn.DAYS(About!$A$3,'Core Indicators'!DU62)</f>
        <v>12</v>
      </c>
      <c r="I62" s="241">
        <f>_xlfn.DAYS(About!$A$3,'Core Indicators'!EC62)</f>
        <v>12</v>
      </c>
      <c r="J62" s="241">
        <f>_xlfn.DAYS(About!$A$3,'Core Indicators'!EK62)</f>
        <v>12</v>
      </c>
      <c r="K62" s="241">
        <f>_xlfn.DAYS(About!$A$3,'Core Indicators'!ES62)</f>
        <v>12</v>
      </c>
      <c r="L62" s="241">
        <f>_xlfn.DAYS(About!$A$3,'Core Indicators'!FI62)</f>
        <v>12</v>
      </c>
      <c r="M62" s="241">
        <f>_xlfn.DAYS(About!$A$3,'Core Indicators'!GG62)</f>
        <v>47</v>
      </c>
      <c r="N62" s="241">
        <f>_xlfn.DAYS(About!$A$3,'Core Indicators'!GO62)</f>
        <v>47</v>
      </c>
      <c r="O62" s="241">
        <f>_xlfn.DAYS(About!$A$3,'Core Indicators'!GW62)</f>
        <v>47</v>
      </c>
      <c r="P62" s="241">
        <f>_xlfn.DAYS(About!$A$3,'Core Indicators'!HE62)</f>
        <v>47</v>
      </c>
      <c r="Q62" s="241">
        <f>_xlfn.DAYS(About!$A$3,'Core Indicators'!HM62)</f>
        <v>47</v>
      </c>
      <c r="R62" s="241">
        <f>_xlfn.DAYS(About!$A$3,'Core Indicators'!HU62)</f>
        <v>47</v>
      </c>
      <c r="S62" s="241">
        <f>_xlfn.DAYS(About!$A$3,'Core Indicators'!IC62)</f>
        <v>47</v>
      </c>
      <c r="T62" s="241">
        <f>_xlfn.DAYS(About!$A$3,'Core Indicators'!IK62)</f>
        <v>47</v>
      </c>
      <c r="U62" s="241">
        <f>_xlfn.DAYS(About!$A$3,'Core Indicators'!IS62)</f>
        <v>47</v>
      </c>
      <c r="V62" s="241">
        <f t="shared" si="1"/>
        <v>15.5</v>
      </c>
    </row>
    <row r="63" spans="1:22" x14ac:dyDescent="0.35">
      <c r="A63" s="240" t="str">
        <f>Lists!C:C</f>
        <v>KEN003</v>
      </c>
      <c r="B63" s="241">
        <f>_xlfn.DAYS(About!$A$3,'Core Indicators'!U63)</f>
        <v>12</v>
      </c>
      <c r="C63" s="241">
        <f>_xlfn.DAYS(About!$A$3,'Core Indicators'!AC63)</f>
        <v>12</v>
      </c>
      <c r="D63" s="241">
        <f>_xlfn.DAYS(About!$A$3,'Core Indicators'!AK63)</f>
        <v>12</v>
      </c>
      <c r="E63" s="241">
        <f>_xlfn.DAYS(About!$A$3,'Core Indicators'!AS63)</f>
        <v>12</v>
      </c>
      <c r="F63" s="241">
        <f>_xlfn.DAYS(About!$A$3,'Core Indicators'!BQ63)</f>
        <v>12</v>
      </c>
      <c r="G63" s="241">
        <f>_xlfn.DAYS(About!$A$3,'Core Indicators'!DM63)</f>
        <v>12</v>
      </c>
      <c r="H63" s="241">
        <f>_xlfn.DAYS(About!$A$3,'Core Indicators'!DU63)</f>
        <v>12</v>
      </c>
      <c r="I63" s="241">
        <f>_xlfn.DAYS(About!$A$3,'Core Indicators'!EC63)</f>
        <v>12</v>
      </c>
      <c r="J63" s="241">
        <f>_xlfn.DAYS(About!$A$3,'Core Indicators'!EK63)</f>
        <v>12</v>
      </c>
      <c r="K63" s="241">
        <f>_xlfn.DAYS(About!$A$3,'Core Indicators'!ES63)</f>
        <v>12</v>
      </c>
      <c r="L63" s="241">
        <f>_xlfn.DAYS(About!$A$3,'Core Indicators'!FI63)</f>
        <v>12</v>
      </c>
      <c r="M63" s="241">
        <f>_xlfn.DAYS(About!$A$3,'Core Indicators'!GG63)</f>
        <v>47</v>
      </c>
      <c r="N63" s="241">
        <f>_xlfn.DAYS(About!$A$3,'Core Indicators'!GO63)</f>
        <v>47</v>
      </c>
      <c r="O63" s="241">
        <f>_xlfn.DAYS(About!$A$3,'Core Indicators'!GW63)</f>
        <v>47</v>
      </c>
      <c r="P63" s="241">
        <f>_xlfn.DAYS(About!$A$3,'Core Indicators'!HE63)</f>
        <v>47</v>
      </c>
      <c r="Q63" s="241">
        <f>_xlfn.DAYS(About!$A$3,'Core Indicators'!HM63)</f>
        <v>47</v>
      </c>
      <c r="R63" s="241">
        <f>_xlfn.DAYS(About!$A$3,'Core Indicators'!HU63)</f>
        <v>47</v>
      </c>
      <c r="S63" s="241">
        <f>_xlfn.DAYS(About!$A$3,'Core Indicators'!IC63)</f>
        <v>47</v>
      </c>
      <c r="T63" s="241">
        <f>_xlfn.DAYS(About!$A$3,'Core Indicators'!IK63)</f>
        <v>47</v>
      </c>
      <c r="U63" s="241">
        <f>_xlfn.DAYS(About!$A$3,'Core Indicators'!IS63)</f>
        <v>47</v>
      </c>
      <c r="V63" s="241">
        <f t="shared" si="1"/>
        <v>15.5</v>
      </c>
    </row>
    <row r="64" spans="1:22" x14ac:dyDescent="0.35">
      <c r="A64" s="240" t="str">
        <f>Lists!C:C</f>
        <v>LAO004</v>
      </c>
      <c r="B64" s="241">
        <f>_xlfn.DAYS(About!$A$3,'Core Indicators'!U64)</f>
        <v>98</v>
      </c>
      <c r="C64" s="241">
        <f>_xlfn.DAYS(About!$A$3,'Core Indicators'!AC64)</f>
        <v>18</v>
      </c>
      <c r="D64" s="241">
        <f>_xlfn.DAYS(About!$A$3,'Core Indicators'!AK64)</f>
        <v>18</v>
      </c>
      <c r="E64" s="241">
        <f>_xlfn.DAYS(About!$A$3,'Core Indicators'!AS64)</f>
        <v>18</v>
      </c>
      <c r="F64" s="241">
        <f>_xlfn.DAYS(About!$A$3,'Core Indicators'!BQ64)</f>
        <v>37</v>
      </c>
      <c r="G64" s="241">
        <f>_xlfn.DAYS(About!$A$3,'Core Indicators'!DM64)</f>
        <v>18</v>
      </c>
      <c r="H64" s="241">
        <f>_xlfn.DAYS(About!$A$3,'Core Indicators'!DU64)</f>
        <v>18</v>
      </c>
      <c r="I64" s="241">
        <f>_xlfn.DAYS(About!$A$3,'Core Indicators'!EC64)</f>
        <v>18</v>
      </c>
      <c r="J64" s="241">
        <f>_xlfn.DAYS(About!$A$3,'Core Indicators'!EK64)</f>
        <v>18</v>
      </c>
      <c r="K64" s="241">
        <f>_xlfn.DAYS(About!$A$3,'Core Indicators'!ES64)</f>
        <v>18</v>
      </c>
      <c r="L64" s="241">
        <f>_xlfn.DAYS(About!$A$3,'Core Indicators'!FI64)</f>
        <v>18</v>
      </c>
      <c r="M64" s="241">
        <f>_xlfn.DAYS(About!$A$3,'Core Indicators'!GG64)</f>
        <v>48</v>
      </c>
      <c r="N64" s="241">
        <f>_xlfn.DAYS(About!$A$3,'Core Indicators'!GO64)</f>
        <v>48</v>
      </c>
      <c r="O64" s="241">
        <f>_xlfn.DAYS(About!$A$3,'Core Indicators'!GW64)</f>
        <v>48</v>
      </c>
      <c r="P64" s="241">
        <f>_xlfn.DAYS(About!$A$3,'Core Indicators'!HE64)</f>
        <v>48</v>
      </c>
      <c r="Q64" s="241">
        <f>_xlfn.DAYS(About!$A$3,'Core Indicators'!HM64)</f>
        <v>48</v>
      </c>
      <c r="R64" s="241">
        <f>_xlfn.DAYS(About!$A$3,'Core Indicators'!HU64)</f>
        <v>48</v>
      </c>
      <c r="S64" s="241">
        <f>_xlfn.DAYS(About!$A$3,'Core Indicators'!IC64)</f>
        <v>48</v>
      </c>
      <c r="T64" s="241">
        <f>_xlfn.DAYS(About!$A$3,'Core Indicators'!IK64)</f>
        <v>48</v>
      </c>
      <c r="U64" s="241">
        <f>_xlfn.DAYS(About!$A$3,'Core Indicators'!IS64)</f>
        <v>48</v>
      </c>
      <c r="V64" s="241">
        <f t="shared" si="1"/>
        <v>22.9</v>
      </c>
    </row>
    <row r="65" spans="1:22" x14ac:dyDescent="0.35">
      <c r="A65" s="240" t="str">
        <f>Lists!C:C</f>
        <v>LBN002</v>
      </c>
      <c r="B65" s="241">
        <f>_xlfn.DAYS(About!$A$3,'Core Indicators'!U65)</f>
        <v>6</v>
      </c>
      <c r="C65" s="241">
        <f>_xlfn.DAYS(About!$A$3,'Core Indicators'!AC65)</f>
        <v>6</v>
      </c>
      <c r="D65" s="241">
        <f>_xlfn.DAYS(About!$A$3,'Core Indicators'!AK65)</f>
        <v>6</v>
      </c>
      <c r="E65" s="241">
        <f>_xlfn.DAYS(About!$A$3,'Core Indicators'!AS65)</f>
        <v>6</v>
      </c>
      <c r="F65" s="241">
        <f>_xlfn.DAYS(About!$A$3,'Core Indicators'!BQ65)</f>
        <v>6</v>
      </c>
      <c r="G65" s="241">
        <f>_xlfn.DAYS(About!$A$3,'Core Indicators'!DM65)</f>
        <v>6</v>
      </c>
      <c r="H65" s="241">
        <f>_xlfn.DAYS(About!$A$3,'Core Indicators'!DU65)</f>
        <v>6</v>
      </c>
      <c r="I65" s="241">
        <f>_xlfn.DAYS(About!$A$3,'Core Indicators'!EC65)</f>
        <v>6</v>
      </c>
      <c r="J65" s="241">
        <f>_xlfn.DAYS(About!$A$3,'Core Indicators'!EK65)</f>
        <v>6</v>
      </c>
      <c r="K65" s="241">
        <f>_xlfn.DAYS(About!$A$3,'Core Indicators'!ES65)</f>
        <v>6</v>
      </c>
      <c r="L65" s="241">
        <f>_xlfn.DAYS(About!$A$3,'Core Indicators'!FI65)</f>
        <v>6</v>
      </c>
      <c r="M65" s="241">
        <f>_xlfn.DAYS(About!$A$3,'Core Indicators'!GG65)</f>
        <v>47</v>
      </c>
      <c r="N65" s="241">
        <f>_xlfn.DAYS(About!$A$3,'Core Indicators'!GO65)</f>
        <v>47</v>
      </c>
      <c r="O65" s="241">
        <f>_xlfn.DAYS(About!$A$3,'Core Indicators'!GW65)</f>
        <v>47</v>
      </c>
      <c r="P65" s="241">
        <f>_xlfn.DAYS(About!$A$3,'Core Indicators'!HE65)</f>
        <v>47</v>
      </c>
      <c r="Q65" s="241">
        <f>_xlfn.DAYS(About!$A$3,'Core Indicators'!HM65)</f>
        <v>47</v>
      </c>
      <c r="R65" s="241">
        <f>_xlfn.DAYS(About!$A$3,'Core Indicators'!HU65)</f>
        <v>47</v>
      </c>
      <c r="S65" s="241">
        <f>_xlfn.DAYS(About!$A$3,'Core Indicators'!IC65)</f>
        <v>47</v>
      </c>
      <c r="T65" s="241">
        <f>_xlfn.DAYS(About!$A$3,'Core Indicators'!IK65)</f>
        <v>47</v>
      </c>
      <c r="U65" s="241">
        <f>_xlfn.DAYS(About!$A$3,'Core Indicators'!IS65)</f>
        <v>47</v>
      </c>
      <c r="V65" s="241">
        <f t="shared" si="1"/>
        <v>10.1</v>
      </c>
    </row>
    <row r="66" spans="1:22" x14ac:dyDescent="0.35">
      <c r="A66" s="240" t="str">
        <f>Lists!C:C</f>
        <v>LBN006</v>
      </c>
      <c r="B66" s="241">
        <f>_xlfn.DAYS(About!$A$3,'Core Indicators'!U66)</f>
        <v>6</v>
      </c>
      <c r="C66" s="241">
        <f>_xlfn.DAYS(About!$A$3,'Core Indicators'!AC66)</f>
        <v>6</v>
      </c>
      <c r="D66" s="241">
        <f>_xlfn.DAYS(About!$A$3,'Core Indicators'!AK66)</f>
        <v>6</v>
      </c>
      <c r="E66" s="241">
        <f>_xlfn.DAYS(About!$A$3,'Core Indicators'!AS66)</f>
        <v>6</v>
      </c>
      <c r="F66" s="241">
        <f>_xlfn.DAYS(About!$A$3,'Core Indicators'!BQ66)</f>
        <v>6</v>
      </c>
      <c r="G66" s="241">
        <f>_xlfn.DAYS(About!$A$3,'Core Indicators'!DM66)</f>
        <v>6</v>
      </c>
      <c r="H66" s="241">
        <f>_xlfn.DAYS(About!$A$3,'Core Indicators'!DU66)</f>
        <v>6</v>
      </c>
      <c r="I66" s="241">
        <f>_xlfn.DAYS(About!$A$3,'Core Indicators'!EC66)</f>
        <v>6</v>
      </c>
      <c r="J66" s="241">
        <f>_xlfn.DAYS(About!$A$3,'Core Indicators'!EK66)</f>
        <v>6</v>
      </c>
      <c r="K66" s="241">
        <f>_xlfn.DAYS(About!$A$3,'Core Indicators'!ES66)</f>
        <v>6</v>
      </c>
      <c r="L66" s="241">
        <f>_xlfn.DAYS(About!$A$3,'Core Indicators'!FI66)</f>
        <v>6</v>
      </c>
      <c r="M66" s="241">
        <f>_xlfn.DAYS(About!$A$3,'Core Indicators'!GG66)</f>
        <v>47</v>
      </c>
      <c r="N66" s="241">
        <f>_xlfn.DAYS(About!$A$3,'Core Indicators'!GO66)</f>
        <v>47</v>
      </c>
      <c r="O66" s="241">
        <f>_xlfn.DAYS(About!$A$3,'Core Indicators'!GW66)</f>
        <v>47</v>
      </c>
      <c r="P66" s="241">
        <f>_xlfn.DAYS(About!$A$3,'Core Indicators'!HE66)</f>
        <v>47</v>
      </c>
      <c r="Q66" s="241">
        <f>_xlfn.DAYS(About!$A$3,'Core Indicators'!HM66)</f>
        <v>47</v>
      </c>
      <c r="R66" s="241">
        <f>_xlfn.DAYS(About!$A$3,'Core Indicators'!HU66)</f>
        <v>47</v>
      </c>
      <c r="S66" s="241">
        <f>_xlfn.DAYS(About!$A$3,'Core Indicators'!IC66)</f>
        <v>47</v>
      </c>
      <c r="T66" s="241">
        <f>_xlfn.DAYS(About!$A$3,'Core Indicators'!IK66)</f>
        <v>47</v>
      </c>
      <c r="U66" s="241">
        <f>_xlfn.DAYS(About!$A$3,'Core Indicators'!IS66)</f>
        <v>47</v>
      </c>
      <c r="V66" s="241">
        <f t="shared" si="1"/>
        <v>10.1</v>
      </c>
    </row>
    <row r="67" spans="1:22" x14ac:dyDescent="0.35">
      <c r="A67" s="240" t="str">
        <f>Lists!C:C</f>
        <v>LBY001</v>
      </c>
      <c r="B67" s="241">
        <f>_xlfn.DAYS(About!$A$3,'Core Indicators'!U67)</f>
        <v>12</v>
      </c>
      <c r="C67" s="241">
        <f>_xlfn.DAYS(About!$A$3,'Core Indicators'!AC67)</f>
        <v>12</v>
      </c>
      <c r="D67" s="241">
        <f>_xlfn.DAYS(About!$A$3,'Core Indicators'!AK67)</f>
        <v>12</v>
      </c>
      <c r="E67" s="241">
        <f>_xlfn.DAYS(About!$A$3,'Core Indicators'!AS67)</f>
        <v>12</v>
      </c>
      <c r="F67" s="241">
        <f>_xlfn.DAYS(About!$A$3,'Core Indicators'!BQ67)</f>
        <v>12</v>
      </c>
      <c r="G67" s="241">
        <f>_xlfn.DAYS(About!$A$3,'Core Indicators'!DM67)</f>
        <v>12</v>
      </c>
      <c r="H67" s="241">
        <f>_xlfn.DAYS(About!$A$3,'Core Indicators'!DU67)</f>
        <v>12</v>
      </c>
      <c r="I67" s="241">
        <f>_xlfn.DAYS(About!$A$3,'Core Indicators'!EC67)</f>
        <v>12</v>
      </c>
      <c r="J67" s="241">
        <f>_xlfn.DAYS(About!$A$3,'Core Indicators'!EK67)</f>
        <v>12</v>
      </c>
      <c r="K67" s="241">
        <f>_xlfn.DAYS(About!$A$3,'Core Indicators'!ES67)</f>
        <v>12</v>
      </c>
      <c r="L67" s="241">
        <f>_xlfn.DAYS(About!$A$3,'Core Indicators'!FI67)</f>
        <v>128</v>
      </c>
      <c r="M67" s="241">
        <f>_xlfn.DAYS(About!$A$3,'Core Indicators'!GG67)</f>
        <v>47</v>
      </c>
      <c r="N67" s="241">
        <f>_xlfn.DAYS(About!$A$3,'Core Indicators'!GO67)</f>
        <v>47</v>
      </c>
      <c r="O67" s="241">
        <f>_xlfn.DAYS(About!$A$3,'Core Indicators'!GW67)</f>
        <v>47</v>
      </c>
      <c r="P67" s="241">
        <f>_xlfn.DAYS(About!$A$3,'Core Indicators'!HE67)</f>
        <v>47</v>
      </c>
      <c r="Q67" s="241">
        <f>_xlfn.DAYS(About!$A$3,'Core Indicators'!HM67)</f>
        <v>47</v>
      </c>
      <c r="R67" s="241">
        <f>_xlfn.DAYS(About!$A$3,'Core Indicators'!HU67)</f>
        <v>47</v>
      </c>
      <c r="S67" s="241">
        <f>_xlfn.DAYS(About!$A$3,'Core Indicators'!IC67)</f>
        <v>47</v>
      </c>
      <c r="T67" s="241">
        <f>_xlfn.DAYS(About!$A$3,'Core Indicators'!IK67)</f>
        <v>47</v>
      </c>
      <c r="U67" s="241">
        <f>_xlfn.DAYS(About!$A$3,'Core Indicators'!IS67)</f>
        <v>47</v>
      </c>
      <c r="V67" s="241">
        <f t="shared" ref="V67:V98" si="2">AVERAGE(D67:M67)</f>
        <v>27.1</v>
      </c>
    </row>
    <row r="68" spans="1:22" x14ac:dyDescent="0.35">
      <c r="A68" s="240" t="str">
        <f>Lists!C:C</f>
        <v>LBY002</v>
      </c>
      <c r="B68" s="241">
        <f>_xlfn.DAYS(About!$A$3,'Core Indicators'!U68)</f>
        <v>12</v>
      </c>
      <c r="C68" s="241">
        <f>_xlfn.DAYS(About!$A$3,'Core Indicators'!AC68)</f>
        <v>12</v>
      </c>
      <c r="D68" s="241">
        <f>_xlfn.DAYS(About!$A$3,'Core Indicators'!AK68)</f>
        <v>12</v>
      </c>
      <c r="E68" s="241">
        <f>_xlfn.DAYS(About!$A$3,'Core Indicators'!AS68)</f>
        <v>12</v>
      </c>
      <c r="F68" s="241">
        <f>_xlfn.DAYS(About!$A$3,'Core Indicators'!BQ68)</f>
        <v>12</v>
      </c>
      <c r="G68" s="241">
        <f>_xlfn.DAYS(About!$A$3,'Core Indicators'!DM68)</f>
        <v>12</v>
      </c>
      <c r="H68" s="241">
        <f>_xlfn.DAYS(About!$A$3,'Core Indicators'!DU68)</f>
        <v>12</v>
      </c>
      <c r="I68" s="241">
        <f>_xlfn.DAYS(About!$A$3,'Core Indicators'!EC68)</f>
        <v>12</v>
      </c>
      <c r="J68" s="241">
        <f>_xlfn.DAYS(About!$A$3,'Core Indicators'!EK68)</f>
        <v>12</v>
      </c>
      <c r="K68" s="241">
        <f>_xlfn.DAYS(About!$A$3,'Core Indicators'!ES68)</f>
        <v>12</v>
      </c>
      <c r="L68" s="241">
        <f>_xlfn.DAYS(About!$A$3,'Core Indicators'!FI68)</f>
        <v>884</v>
      </c>
      <c r="M68" s="241">
        <f>_xlfn.DAYS(About!$A$3,'Core Indicators'!GG68)</f>
        <v>47</v>
      </c>
      <c r="N68" s="241">
        <f>_xlfn.DAYS(About!$A$3,'Core Indicators'!GO68)</f>
        <v>47</v>
      </c>
      <c r="O68" s="241">
        <f>_xlfn.DAYS(About!$A$3,'Core Indicators'!GW68)</f>
        <v>47</v>
      </c>
      <c r="P68" s="241">
        <f>_xlfn.DAYS(About!$A$3,'Core Indicators'!HE68)</f>
        <v>47</v>
      </c>
      <c r="Q68" s="241">
        <f>_xlfn.DAYS(About!$A$3,'Core Indicators'!HM68)</f>
        <v>47</v>
      </c>
      <c r="R68" s="241">
        <f>_xlfn.DAYS(About!$A$3,'Core Indicators'!HU68)</f>
        <v>47</v>
      </c>
      <c r="S68" s="241">
        <f>_xlfn.DAYS(About!$A$3,'Core Indicators'!IC68)</f>
        <v>47</v>
      </c>
      <c r="T68" s="241">
        <f>_xlfn.DAYS(About!$A$3,'Core Indicators'!IK68)</f>
        <v>47</v>
      </c>
      <c r="U68" s="241">
        <f>_xlfn.DAYS(About!$A$3,'Core Indicators'!IS68)</f>
        <v>47</v>
      </c>
      <c r="V68" s="241">
        <f t="shared" si="2"/>
        <v>102.7</v>
      </c>
    </row>
    <row r="69" spans="1:22" x14ac:dyDescent="0.35">
      <c r="A69" s="240" t="str">
        <f>Lists!C:C</f>
        <v>LBY004</v>
      </c>
      <c r="B69" s="241">
        <f>_xlfn.DAYS(About!$A$3,'Core Indicators'!U69)</f>
        <v>12</v>
      </c>
      <c r="C69" s="241">
        <f>_xlfn.DAYS(About!$A$3,'Core Indicators'!AC69)</f>
        <v>12</v>
      </c>
      <c r="D69" s="241">
        <f>_xlfn.DAYS(About!$A$3,'Core Indicators'!AK69)</f>
        <v>12</v>
      </c>
      <c r="E69" s="241">
        <f>_xlfn.DAYS(About!$A$3,'Core Indicators'!AS69)</f>
        <v>12</v>
      </c>
      <c r="F69" s="241">
        <f>_xlfn.DAYS(About!$A$3,'Core Indicators'!BQ69)</f>
        <v>12</v>
      </c>
      <c r="G69" s="241">
        <f>_xlfn.DAYS(About!$A$3,'Core Indicators'!DM69)</f>
        <v>12</v>
      </c>
      <c r="H69" s="241">
        <f>_xlfn.DAYS(About!$A$3,'Core Indicators'!DU69)</f>
        <v>12</v>
      </c>
      <c r="I69" s="241">
        <f>_xlfn.DAYS(About!$A$3,'Core Indicators'!EC69)</f>
        <v>12</v>
      </c>
      <c r="J69" s="241">
        <f>_xlfn.DAYS(About!$A$3,'Core Indicators'!EK69)</f>
        <v>12</v>
      </c>
      <c r="K69" s="241">
        <f>_xlfn.DAYS(About!$A$3,'Core Indicators'!ES69)</f>
        <v>12</v>
      </c>
      <c r="L69" s="241">
        <f>_xlfn.DAYS(About!$A$3,'Core Indicators'!FI69)</f>
        <v>128</v>
      </c>
      <c r="M69" s="241">
        <f>_xlfn.DAYS(About!$A$3,'Core Indicators'!GG69)</f>
        <v>47</v>
      </c>
      <c r="N69" s="241">
        <f>_xlfn.DAYS(About!$A$3,'Core Indicators'!GO69)</f>
        <v>47</v>
      </c>
      <c r="O69" s="241">
        <f>_xlfn.DAYS(About!$A$3,'Core Indicators'!GW69)</f>
        <v>47</v>
      </c>
      <c r="P69" s="241">
        <f>_xlfn.DAYS(About!$A$3,'Core Indicators'!HE69)</f>
        <v>47</v>
      </c>
      <c r="Q69" s="241">
        <f>_xlfn.DAYS(About!$A$3,'Core Indicators'!HM69)</f>
        <v>47</v>
      </c>
      <c r="R69" s="241">
        <f>_xlfn.DAYS(About!$A$3,'Core Indicators'!HU69)</f>
        <v>47</v>
      </c>
      <c r="S69" s="241">
        <f>_xlfn.DAYS(About!$A$3,'Core Indicators'!IC69)</f>
        <v>47</v>
      </c>
      <c r="T69" s="241">
        <f>_xlfn.DAYS(About!$A$3,'Core Indicators'!IK69)</f>
        <v>47</v>
      </c>
      <c r="U69" s="241">
        <f>_xlfn.DAYS(About!$A$3,'Core Indicators'!IS69)</f>
        <v>47</v>
      </c>
      <c r="V69" s="241">
        <f t="shared" si="2"/>
        <v>27.1</v>
      </c>
    </row>
    <row r="70" spans="1:22" x14ac:dyDescent="0.35">
      <c r="A70" s="240" t="str">
        <f>Lists!C:C</f>
        <v>LKA001</v>
      </c>
      <c r="B70" s="241">
        <f>_xlfn.DAYS(About!$A$3,'Core Indicators'!U70)</f>
        <v>12</v>
      </c>
      <c r="C70" s="241">
        <f>_xlfn.DAYS(About!$A$3,'Core Indicators'!AC70)</f>
        <v>12</v>
      </c>
      <c r="D70" s="241">
        <f>_xlfn.DAYS(About!$A$3,'Core Indicators'!AK70)</f>
        <v>12</v>
      </c>
      <c r="E70" s="241">
        <f>_xlfn.DAYS(About!$A$3,'Core Indicators'!AS70)</f>
        <v>12</v>
      </c>
      <c r="F70" s="241">
        <f>_xlfn.DAYS(About!$A$3,'Core Indicators'!BQ70)</f>
        <v>12</v>
      </c>
      <c r="G70" s="241">
        <f>_xlfn.DAYS(About!$A$3,'Core Indicators'!DM70)</f>
        <v>12</v>
      </c>
      <c r="H70" s="241">
        <f>_xlfn.DAYS(About!$A$3,'Core Indicators'!DU70)</f>
        <v>12</v>
      </c>
      <c r="I70" s="241">
        <f>_xlfn.DAYS(About!$A$3,'Core Indicators'!EC70)</f>
        <v>12</v>
      </c>
      <c r="J70" s="241">
        <f>_xlfn.DAYS(About!$A$3,'Core Indicators'!EK70)</f>
        <v>12</v>
      </c>
      <c r="K70" s="241">
        <f>_xlfn.DAYS(About!$A$3,'Core Indicators'!ES70)</f>
        <v>12</v>
      </c>
      <c r="L70" s="241">
        <f>_xlfn.DAYS(About!$A$3,'Core Indicators'!FI70)</f>
        <v>12</v>
      </c>
      <c r="M70" s="241">
        <f>_xlfn.DAYS(About!$A$3,'Core Indicators'!GG70)</f>
        <v>13</v>
      </c>
      <c r="N70" s="241">
        <f>_xlfn.DAYS(About!$A$3,'Core Indicators'!GO70)</f>
        <v>13</v>
      </c>
      <c r="O70" s="241">
        <f>_xlfn.DAYS(About!$A$3,'Core Indicators'!GW70)</f>
        <v>13</v>
      </c>
      <c r="P70" s="241">
        <f>_xlfn.DAYS(About!$A$3,'Core Indicators'!HE70)</f>
        <v>13</v>
      </c>
      <c r="Q70" s="241">
        <f>_xlfn.DAYS(About!$A$3,'Core Indicators'!HM70)</f>
        <v>13</v>
      </c>
      <c r="R70" s="241">
        <f>_xlfn.DAYS(About!$A$3,'Core Indicators'!HU70)</f>
        <v>13</v>
      </c>
      <c r="S70" s="241">
        <f>_xlfn.DAYS(About!$A$3,'Core Indicators'!IC70)</f>
        <v>13</v>
      </c>
      <c r="T70" s="241">
        <f>_xlfn.DAYS(About!$A$3,'Core Indicators'!IK70)</f>
        <v>13</v>
      </c>
      <c r="U70" s="241">
        <f>_xlfn.DAYS(About!$A$3,'Core Indicators'!IS70)</f>
        <v>13</v>
      </c>
      <c r="V70" s="241">
        <f t="shared" si="2"/>
        <v>12.1</v>
      </c>
    </row>
    <row r="71" spans="1:22" x14ac:dyDescent="0.35">
      <c r="A71" s="240" t="str">
        <f>Lists!C:C</f>
        <v>LKA005</v>
      </c>
      <c r="B71" s="241">
        <f>_xlfn.DAYS(About!$A$3,'Core Indicators'!U71)</f>
        <v>13</v>
      </c>
      <c r="C71" s="241">
        <f>_xlfn.DAYS(About!$A$3,'Core Indicators'!AC71)</f>
        <v>13</v>
      </c>
      <c r="D71" s="241">
        <f>_xlfn.DAYS(About!$A$3,'Core Indicators'!AK71)</f>
        <v>13</v>
      </c>
      <c r="E71" s="241">
        <f>_xlfn.DAYS(About!$A$3,'Core Indicators'!AS71)</f>
        <v>13</v>
      </c>
      <c r="F71" s="241">
        <f>_xlfn.DAYS(About!$A$3,'Core Indicators'!BQ71)</f>
        <v>13</v>
      </c>
      <c r="G71" s="241">
        <f>_xlfn.DAYS(About!$A$3,'Core Indicators'!DM71)</f>
        <v>13</v>
      </c>
      <c r="H71" s="241">
        <f>_xlfn.DAYS(About!$A$3,'Core Indicators'!DU71)</f>
        <v>13</v>
      </c>
      <c r="I71" s="241">
        <f>_xlfn.DAYS(About!$A$3,'Core Indicators'!EC71)</f>
        <v>13</v>
      </c>
      <c r="J71" s="241">
        <f>_xlfn.DAYS(About!$A$3,'Core Indicators'!EK71)</f>
        <v>61</v>
      </c>
      <c r="K71" s="241">
        <f>_xlfn.DAYS(About!$A$3,'Core Indicators'!ES71)</f>
        <v>61</v>
      </c>
      <c r="L71" s="241">
        <f>_xlfn.DAYS(About!$A$3,'Core Indicators'!FI71)</f>
        <v>13</v>
      </c>
      <c r="M71" s="241">
        <f>_xlfn.DAYS(About!$A$3,'Core Indicators'!GG71)</f>
        <v>13</v>
      </c>
      <c r="N71" s="241">
        <f>_xlfn.DAYS(About!$A$3,'Core Indicators'!GO71)</f>
        <v>13</v>
      </c>
      <c r="O71" s="241">
        <f>_xlfn.DAYS(About!$A$3,'Core Indicators'!GW71)</f>
        <v>13</v>
      </c>
      <c r="P71" s="241">
        <f>_xlfn.DAYS(About!$A$3,'Core Indicators'!HE71)</f>
        <v>13</v>
      </c>
      <c r="Q71" s="241">
        <f>_xlfn.DAYS(About!$A$3,'Core Indicators'!HM71)</f>
        <v>13</v>
      </c>
      <c r="R71" s="241">
        <f>_xlfn.DAYS(About!$A$3,'Core Indicators'!HU71)</f>
        <v>13</v>
      </c>
      <c r="S71" s="241">
        <f>_xlfn.DAYS(About!$A$3,'Core Indicators'!IC71)</f>
        <v>13</v>
      </c>
      <c r="T71" s="241">
        <f>_xlfn.DAYS(About!$A$3,'Core Indicators'!IK71)</f>
        <v>13</v>
      </c>
      <c r="U71" s="241">
        <f>_xlfn.DAYS(About!$A$3,'Core Indicators'!IS71)</f>
        <v>13</v>
      </c>
      <c r="V71" s="241">
        <f t="shared" si="2"/>
        <v>22.6</v>
      </c>
    </row>
    <row r="72" spans="1:22" x14ac:dyDescent="0.35">
      <c r="A72" s="240" t="str">
        <f>Lists!C:C</f>
        <v>LKA006</v>
      </c>
      <c r="B72" s="241">
        <f>_xlfn.DAYS(About!$A$3,'Core Indicators'!U72)</f>
        <v>13</v>
      </c>
      <c r="C72" s="241">
        <f>_xlfn.DAYS(About!$A$3,'Core Indicators'!AC72)</f>
        <v>13</v>
      </c>
      <c r="D72" s="241">
        <f>_xlfn.DAYS(About!$A$3,'Core Indicators'!AK72)</f>
        <v>13</v>
      </c>
      <c r="E72" s="241">
        <f>_xlfn.DAYS(About!$A$3,'Core Indicators'!AS72)</f>
        <v>13</v>
      </c>
      <c r="F72" s="241">
        <f>_xlfn.DAYS(About!$A$3,'Core Indicators'!BQ72)</f>
        <v>13</v>
      </c>
      <c r="G72" s="241">
        <f>_xlfn.DAYS(About!$A$3,'Core Indicators'!DM72)</f>
        <v>13</v>
      </c>
      <c r="H72" s="241">
        <f>_xlfn.DAYS(About!$A$3,'Core Indicators'!DU72)</f>
        <v>13</v>
      </c>
      <c r="I72" s="241">
        <f>_xlfn.DAYS(About!$A$3,'Core Indicators'!EC72)</f>
        <v>13</v>
      </c>
      <c r="J72" s="241">
        <f>_xlfn.DAYS(About!$A$3,'Core Indicators'!EK72)</f>
        <v>13</v>
      </c>
      <c r="K72" s="241">
        <f>_xlfn.DAYS(About!$A$3,'Core Indicators'!ES72)</f>
        <v>13</v>
      </c>
      <c r="L72" s="241">
        <f>_xlfn.DAYS(About!$A$3,'Core Indicators'!FI72)</f>
        <v>13</v>
      </c>
      <c r="M72" s="241">
        <f>_xlfn.DAYS(About!$A$3,'Core Indicators'!GG72)</f>
        <v>13</v>
      </c>
      <c r="N72" s="241">
        <f>_xlfn.DAYS(About!$A$3,'Core Indicators'!GO72)</f>
        <v>13</v>
      </c>
      <c r="O72" s="241">
        <f>_xlfn.DAYS(About!$A$3,'Core Indicators'!GW72)</f>
        <v>13</v>
      </c>
      <c r="P72" s="241">
        <f>_xlfn.DAYS(About!$A$3,'Core Indicators'!HE72)</f>
        <v>13</v>
      </c>
      <c r="Q72" s="241">
        <f>_xlfn.DAYS(About!$A$3,'Core Indicators'!HM72)</f>
        <v>13</v>
      </c>
      <c r="R72" s="241">
        <f>_xlfn.DAYS(About!$A$3,'Core Indicators'!HU72)</f>
        <v>13</v>
      </c>
      <c r="S72" s="241">
        <f>_xlfn.DAYS(About!$A$3,'Core Indicators'!IC72)</f>
        <v>13</v>
      </c>
      <c r="T72" s="241">
        <f>_xlfn.DAYS(About!$A$3,'Core Indicators'!IK72)</f>
        <v>13</v>
      </c>
      <c r="U72" s="241">
        <f>_xlfn.DAYS(About!$A$3,'Core Indicators'!IS72)</f>
        <v>13</v>
      </c>
      <c r="V72" s="241">
        <f t="shared" si="2"/>
        <v>13</v>
      </c>
    </row>
    <row r="73" spans="1:22" x14ac:dyDescent="0.35">
      <c r="A73" s="240" t="str">
        <f>Lists!C:C</f>
        <v>LSO004</v>
      </c>
      <c r="B73" s="241">
        <f>_xlfn.DAYS(About!$A$3,'Core Indicators'!U73)</f>
        <v>12</v>
      </c>
      <c r="C73" s="241">
        <f>_xlfn.DAYS(About!$A$3,'Core Indicators'!AC73)</f>
        <v>12</v>
      </c>
      <c r="D73" s="241">
        <f>_xlfn.DAYS(About!$A$3,'Core Indicators'!AK73)</f>
        <v>12</v>
      </c>
      <c r="E73" s="241">
        <f>_xlfn.DAYS(About!$A$3,'Core Indicators'!AS73)</f>
        <v>12</v>
      </c>
      <c r="F73" s="241">
        <f>_xlfn.DAYS(About!$A$3,'Core Indicators'!BQ73)</f>
        <v>12</v>
      </c>
      <c r="G73" s="241">
        <f>_xlfn.DAYS(About!$A$3,'Core Indicators'!DM73)</f>
        <v>12</v>
      </c>
      <c r="H73" s="241">
        <f>_xlfn.DAYS(About!$A$3,'Core Indicators'!DU73)</f>
        <v>12</v>
      </c>
      <c r="I73" s="241">
        <f>_xlfn.DAYS(About!$A$3,'Core Indicators'!EC73)</f>
        <v>12</v>
      </c>
      <c r="J73" s="241">
        <f>_xlfn.DAYS(About!$A$3,'Core Indicators'!EK73)</f>
        <v>12</v>
      </c>
      <c r="K73" s="241">
        <f>_xlfn.DAYS(About!$A$3,'Core Indicators'!ES73)</f>
        <v>12</v>
      </c>
      <c r="L73" s="241">
        <f>_xlfn.DAYS(About!$A$3,'Core Indicators'!FI73)</f>
        <v>12</v>
      </c>
      <c r="M73" s="241">
        <f>_xlfn.DAYS(About!$A$3,'Core Indicators'!GG73)</f>
        <v>49</v>
      </c>
      <c r="N73" s="241">
        <f>_xlfn.DAYS(About!$A$3,'Core Indicators'!GO73)</f>
        <v>49</v>
      </c>
      <c r="O73" s="241">
        <f>_xlfn.DAYS(About!$A$3,'Core Indicators'!GW73)</f>
        <v>49</v>
      </c>
      <c r="P73" s="241">
        <f>_xlfn.DAYS(About!$A$3,'Core Indicators'!HE73)</f>
        <v>49</v>
      </c>
      <c r="Q73" s="241">
        <f>_xlfn.DAYS(About!$A$3,'Core Indicators'!HM73)</f>
        <v>49</v>
      </c>
      <c r="R73" s="241">
        <f>_xlfn.DAYS(About!$A$3,'Core Indicators'!HU73)</f>
        <v>49</v>
      </c>
      <c r="S73" s="241">
        <f>_xlfn.DAYS(About!$A$3,'Core Indicators'!IC73)</f>
        <v>49</v>
      </c>
      <c r="T73" s="241">
        <f>_xlfn.DAYS(About!$A$3,'Core Indicators'!IK73)</f>
        <v>49</v>
      </c>
      <c r="U73" s="241">
        <f>_xlfn.DAYS(About!$A$3,'Core Indicators'!IS73)</f>
        <v>49</v>
      </c>
      <c r="V73" s="241">
        <f t="shared" si="2"/>
        <v>15.7</v>
      </c>
    </row>
    <row r="74" spans="1:22" x14ac:dyDescent="0.35">
      <c r="A74" s="240" t="str">
        <f>Lists!C:C</f>
        <v>LTU002</v>
      </c>
      <c r="B74" s="241">
        <f>_xlfn.DAYS(About!$A$3,'Core Indicators'!U74)</f>
        <v>31</v>
      </c>
      <c r="C74" s="241">
        <f>_xlfn.DAYS(About!$A$3,'Core Indicators'!AC74)</f>
        <v>2</v>
      </c>
      <c r="D74" s="241">
        <f>_xlfn.DAYS(About!$A$3,'Core Indicators'!AK74)</f>
        <v>2</v>
      </c>
      <c r="E74" s="241">
        <f>_xlfn.DAYS(About!$A$3,'Core Indicators'!AS74)</f>
        <v>2</v>
      </c>
      <c r="F74" s="241">
        <f>_xlfn.DAYS(About!$A$3,'Core Indicators'!BQ74)</f>
        <v>2</v>
      </c>
      <c r="G74" s="241">
        <f>_xlfn.DAYS(About!$A$3,'Core Indicators'!DM74)</f>
        <v>2</v>
      </c>
      <c r="H74" s="241">
        <f>_xlfn.DAYS(About!$A$3,'Core Indicators'!DU74)</f>
        <v>31</v>
      </c>
      <c r="I74" s="241">
        <f>_xlfn.DAYS(About!$A$3,'Core Indicators'!EC74)</f>
        <v>2</v>
      </c>
      <c r="J74" s="241">
        <f>_xlfn.DAYS(About!$A$3,'Core Indicators'!EK74)</f>
        <v>31</v>
      </c>
      <c r="K74" s="241">
        <f>_xlfn.DAYS(About!$A$3,'Core Indicators'!ES74)</f>
        <v>31</v>
      </c>
      <c r="L74" s="241">
        <f>_xlfn.DAYS(About!$A$3,'Core Indicators'!FI74)</f>
        <v>31</v>
      </c>
      <c r="M74" s="241">
        <f>_xlfn.DAYS(About!$A$3,'Core Indicators'!GG74)</f>
        <v>54</v>
      </c>
      <c r="N74" s="241">
        <f>_xlfn.DAYS(About!$A$3,'Core Indicators'!GO74)</f>
        <v>54</v>
      </c>
      <c r="O74" s="241">
        <f>_xlfn.DAYS(About!$A$3,'Core Indicators'!GW74)</f>
        <v>54</v>
      </c>
      <c r="P74" s="241">
        <f>_xlfn.DAYS(About!$A$3,'Core Indicators'!HE74)</f>
        <v>54</v>
      </c>
      <c r="Q74" s="241">
        <f>_xlfn.DAYS(About!$A$3,'Core Indicators'!HM74)</f>
        <v>54</v>
      </c>
      <c r="R74" s="241">
        <f>_xlfn.DAYS(About!$A$3,'Core Indicators'!HU74)</f>
        <v>54</v>
      </c>
      <c r="S74" s="241">
        <f>_xlfn.DAYS(About!$A$3,'Core Indicators'!IC74)</f>
        <v>54</v>
      </c>
      <c r="T74" s="241">
        <f>_xlfn.DAYS(About!$A$3,'Core Indicators'!IK74)</f>
        <v>54</v>
      </c>
      <c r="U74" s="241">
        <f>_xlfn.DAYS(About!$A$3,'Core Indicators'!IS74)</f>
        <v>54</v>
      </c>
      <c r="V74" s="241">
        <f t="shared" si="2"/>
        <v>18.8</v>
      </c>
    </row>
    <row r="75" spans="1:22" x14ac:dyDescent="0.35">
      <c r="A75" s="240" t="str">
        <f>Lists!C:C</f>
        <v>LVA002</v>
      </c>
      <c r="B75" s="241">
        <f>_xlfn.DAYS(About!$A$3,'Core Indicators'!U75)</f>
        <v>31</v>
      </c>
      <c r="C75" s="241">
        <f>_xlfn.DAYS(About!$A$3,'Core Indicators'!AC75)</f>
        <v>2</v>
      </c>
      <c r="D75" s="241">
        <f>_xlfn.DAYS(About!$A$3,'Core Indicators'!AK75)</f>
        <v>2</v>
      </c>
      <c r="E75" s="241">
        <f>_xlfn.DAYS(About!$A$3,'Core Indicators'!AS75)</f>
        <v>2</v>
      </c>
      <c r="F75" s="241">
        <f>_xlfn.DAYS(About!$A$3,'Core Indicators'!BQ75)</f>
        <v>2</v>
      </c>
      <c r="G75" s="241">
        <f>_xlfn.DAYS(About!$A$3,'Core Indicators'!DM75)</f>
        <v>31</v>
      </c>
      <c r="H75" s="241">
        <f>_xlfn.DAYS(About!$A$3,'Core Indicators'!DU75)</f>
        <v>31</v>
      </c>
      <c r="I75" s="241">
        <f>_xlfn.DAYS(About!$A$3,'Core Indicators'!EC75)</f>
        <v>2</v>
      </c>
      <c r="J75" s="241">
        <f>_xlfn.DAYS(About!$A$3,'Core Indicators'!EK75)</f>
        <v>31</v>
      </c>
      <c r="K75" s="241">
        <f>_xlfn.DAYS(About!$A$3,'Core Indicators'!ES75)</f>
        <v>31</v>
      </c>
      <c r="L75" s="241">
        <f>_xlfn.DAYS(About!$A$3,'Core Indicators'!FI75)</f>
        <v>31</v>
      </c>
      <c r="M75" s="241">
        <f>_xlfn.DAYS(About!$A$3,'Core Indicators'!GG75)</f>
        <v>54</v>
      </c>
      <c r="N75" s="241">
        <f>_xlfn.DAYS(About!$A$3,'Core Indicators'!GO75)</f>
        <v>54</v>
      </c>
      <c r="O75" s="241">
        <f>_xlfn.DAYS(About!$A$3,'Core Indicators'!GW75)</f>
        <v>54</v>
      </c>
      <c r="P75" s="241">
        <f>_xlfn.DAYS(About!$A$3,'Core Indicators'!HE75)</f>
        <v>54</v>
      </c>
      <c r="Q75" s="241">
        <f>_xlfn.DAYS(About!$A$3,'Core Indicators'!HM75)</f>
        <v>54</v>
      </c>
      <c r="R75" s="241">
        <f>_xlfn.DAYS(About!$A$3,'Core Indicators'!HU75)</f>
        <v>54</v>
      </c>
      <c r="S75" s="241">
        <f>_xlfn.DAYS(About!$A$3,'Core Indicators'!IC75)</f>
        <v>54</v>
      </c>
      <c r="T75" s="241">
        <f>_xlfn.DAYS(About!$A$3,'Core Indicators'!IK75)</f>
        <v>54</v>
      </c>
      <c r="U75" s="241">
        <f>_xlfn.DAYS(About!$A$3,'Core Indicators'!IS75)</f>
        <v>54</v>
      </c>
      <c r="V75" s="241">
        <f t="shared" si="2"/>
        <v>21.7</v>
      </c>
    </row>
    <row r="76" spans="1:22" x14ac:dyDescent="0.35">
      <c r="A76" s="240" t="str">
        <f>Lists!C:C</f>
        <v>MAR002</v>
      </c>
      <c r="B76" s="241">
        <f>_xlfn.DAYS(About!$A$3,'Core Indicators'!U76)</f>
        <v>26</v>
      </c>
      <c r="C76" s="241">
        <f>_xlfn.DAYS(About!$A$3,'Core Indicators'!AC76)</f>
        <v>26</v>
      </c>
      <c r="D76" s="241">
        <f>_xlfn.DAYS(About!$A$3,'Core Indicators'!AK76)</f>
        <v>26</v>
      </c>
      <c r="E76" s="241">
        <f>_xlfn.DAYS(About!$A$3,'Core Indicators'!AS76)</f>
        <v>26</v>
      </c>
      <c r="F76" s="241">
        <f>_xlfn.DAYS(About!$A$3,'Core Indicators'!BQ76)</f>
        <v>26</v>
      </c>
      <c r="G76" s="241">
        <f>_xlfn.DAYS(About!$A$3,'Core Indicators'!DM76)</f>
        <v>26</v>
      </c>
      <c r="H76" s="241">
        <f>_xlfn.DAYS(About!$A$3,'Core Indicators'!DU76)</f>
        <v>26</v>
      </c>
      <c r="I76" s="241">
        <f>_xlfn.DAYS(About!$A$3,'Core Indicators'!EC76)</f>
        <v>26</v>
      </c>
      <c r="J76" s="241">
        <f>_xlfn.DAYS(About!$A$3,'Core Indicators'!EK76)</f>
        <v>26</v>
      </c>
      <c r="K76" s="241">
        <f>_xlfn.DAYS(About!$A$3,'Core Indicators'!ES76)</f>
        <v>26</v>
      </c>
      <c r="L76" s="241">
        <f>_xlfn.DAYS(About!$A$3,'Core Indicators'!FI76)</f>
        <v>26</v>
      </c>
      <c r="M76" s="241">
        <f>_xlfn.DAYS(About!$A$3,'Core Indicators'!GG76)</f>
        <v>50</v>
      </c>
      <c r="N76" s="241">
        <f>_xlfn.DAYS(About!$A$3,'Core Indicators'!GO76)</f>
        <v>50</v>
      </c>
      <c r="O76" s="241">
        <f>_xlfn.DAYS(About!$A$3,'Core Indicators'!GW76)</f>
        <v>50</v>
      </c>
      <c r="P76" s="241">
        <f>_xlfn.DAYS(About!$A$3,'Core Indicators'!HE76)</f>
        <v>50</v>
      </c>
      <c r="Q76" s="241">
        <f>_xlfn.DAYS(About!$A$3,'Core Indicators'!HM76)</f>
        <v>50</v>
      </c>
      <c r="R76" s="241">
        <f>_xlfn.DAYS(About!$A$3,'Core Indicators'!HU76)</f>
        <v>50</v>
      </c>
      <c r="S76" s="241">
        <f>_xlfn.DAYS(About!$A$3,'Core Indicators'!IC76)</f>
        <v>50</v>
      </c>
      <c r="T76" s="241">
        <f>_xlfn.DAYS(About!$A$3,'Core Indicators'!IK76)</f>
        <v>50</v>
      </c>
      <c r="U76" s="241">
        <f>_xlfn.DAYS(About!$A$3,'Core Indicators'!IS76)</f>
        <v>50</v>
      </c>
      <c r="V76" s="241">
        <f t="shared" si="2"/>
        <v>28.4</v>
      </c>
    </row>
    <row r="77" spans="1:22" x14ac:dyDescent="0.35">
      <c r="A77" s="240" t="str">
        <f>Lists!C:C</f>
        <v>MDA002</v>
      </c>
      <c r="B77" s="241">
        <f>_xlfn.DAYS(About!$A$3,'Core Indicators'!U77)</f>
        <v>31</v>
      </c>
      <c r="C77" s="241">
        <f>_xlfn.DAYS(About!$A$3,'Core Indicators'!AC77)</f>
        <v>2</v>
      </c>
      <c r="D77" s="241">
        <f>_xlfn.DAYS(About!$A$3,'Core Indicators'!AK77)</f>
        <v>2</v>
      </c>
      <c r="E77" s="241">
        <f>_xlfn.DAYS(About!$A$3,'Core Indicators'!AS77)</f>
        <v>2</v>
      </c>
      <c r="F77" s="241">
        <f>_xlfn.DAYS(About!$A$3,'Core Indicators'!BQ77)</f>
        <v>2</v>
      </c>
      <c r="G77" s="241">
        <f>_xlfn.DAYS(About!$A$3,'Core Indicators'!DM77)</f>
        <v>2</v>
      </c>
      <c r="H77" s="241">
        <f>_xlfn.DAYS(About!$A$3,'Core Indicators'!DU77)</f>
        <v>31</v>
      </c>
      <c r="I77" s="241">
        <f>_xlfn.DAYS(About!$A$3,'Core Indicators'!EC77)</f>
        <v>2</v>
      </c>
      <c r="J77" s="241">
        <f>_xlfn.DAYS(About!$A$3,'Core Indicators'!EK77)</f>
        <v>31</v>
      </c>
      <c r="K77" s="241">
        <f>_xlfn.DAYS(About!$A$3,'Core Indicators'!ES77)</f>
        <v>31</v>
      </c>
      <c r="L77" s="241">
        <f>_xlfn.DAYS(About!$A$3,'Core Indicators'!FI77)</f>
        <v>31</v>
      </c>
      <c r="M77" s="241">
        <f>_xlfn.DAYS(About!$A$3,'Core Indicators'!GG77)</f>
        <v>48</v>
      </c>
      <c r="N77" s="241">
        <f>_xlfn.DAYS(About!$A$3,'Core Indicators'!GO77)</f>
        <v>48</v>
      </c>
      <c r="O77" s="241">
        <f>_xlfn.DAYS(About!$A$3,'Core Indicators'!GW77)</f>
        <v>48</v>
      </c>
      <c r="P77" s="241">
        <f>_xlfn.DAYS(About!$A$3,'Core Indicators'!HE77)</f>
        <v>48</v>
      </c>
      <c r="Q77" s="241">
        <f>_xlfn.DAYS(About!$A$3,'Core Indicators'!HM77)</f>
        <v>48</v>
      </c>
      <c r="R77" s="241">
        <f>_xlfn.DAYS(About!$A$3,'Core Indicators'!HU77)</f>
        <v>48</v>
      </c>
      <c r="S77" s="241">
        <f>_xlfn.DAYS(About!$A$3,'Core Indicators'!IC77)</f>
        <v>48</v>
      </c>
      <c r="T77" s="241">
        <f>_xlfn.DAYS(About!$A$3,'Core Indicators'!IK77)</f>
        <v>48</v>
      </c>
      <c r="U77" s="241">
        <f>_xlfn.DAYS(About!$A$3,'Core Indicators'!IS77)</f>
        <v>48</v>
      </c>
      <c r="V77" s="241">
        <f t="shared" si="2"/>
        <v>18.2</v>
      </c>
    </row>
    <row r="78" spans="1:22" x14ac:dyDescent="0.35">
      <c r="A78" s="240" t="str">
        <f>Lists!C:C</f>
        <v>MDG002</v>
      </c>
      <c r="B78" s="241">
        <f>_xlfn.DAYS(About!$A$3,'Core Indicators'!U78)</f>
        <v>5</v>
      </c>
      <c r="C78" s="241">
        <f>_xlfn.DAYS(About!$A$3,'Core Indicators'!AC78)</f>
        <v>5</v>
      </c>
      <c r="D78" s="241">
        <f>_xlfn.DAYS(About!$A$3,'Core Indicators'!AK78)</f>
        <v>5</v>
      </c>
      <c r="E78" s="241">
        <f>_xlfn.DAYS(About!$A$3,'Core Indicators'!AS78)</f>
        <v>5</v>
      </c>
      <c r="F78" s="241">
        <f>_xlfn.DAYS(About!$A$3,'Core Indicators'!BQ78)</f>
        <v>214</v>
      </c>
      <c r="G78" s="241">
        <f>_xlfn.DAYS(About!$A$3,'Core Indicators'!DM78)</f>
        <v>5</v>
      </c>
      <c r="H78" s="241">
        <f>_xlfn.DAYS(About!$A$3,'Core Indicators'!DU78)</f>
        <v>5</v>
      </c>
      <c r="I78" s="241">
        <f>_xlfn.DAYS(About!$A$3,'Core Indicators'!EC78)</f>
        <v>5</v>
      </c>
      <c r="J78" s="241">
        <f>_xlfn.DAYS(About!$A$3,'Core Indicators'!EK78)</f>
        <v>5</v>
      </c>
      <c r="K78" s="241">
        <f>_xlfn.DAYS(About!$A$3,'Core Indicators'!ES78)</f>
        <v>5</v>
      </c>
      <c r="L78" s="241">
        <f>_xlfn.DAYS(About!$A$3,'Core Indicators'!FI78)</f>
        <v>214</v>
      </c>
      <c r="M78" s="241">
        <f>_xlfn.DAYS(About!$A$3,'Core Indicators'!GG78)</f>
        <v>43</v>
      </c>
      <c r="N78" s="241">
        <f>_xlfn.DAYS(About!$A$3,'Core Indicators'!GO78)</f>
        <v>43</v>
      </c>
      <c r="O78" s="241">
        <f>_xlfn.DAYS(About!$A$3,'Core Indicators'!GW78)</f>
        <v>43</v>
      </c>
      <c r="P78" s="241">
        <f>_xlfn.DAYS(About!$A$3,'Core Indicators'!HE78)</f>
        <v>43</v>
      </c>
      <c r="Q78" s="241">
        <f>_xlfn.DAYS(About!$A$3,'Core Indicators'!HM78)</f>
        <v>43</v>
      </c>
      <c r="R78" s="241">
        <f>_xlfn.DAYS(About!$A$3,'Core Indicators'!HU78)</f>
        <v>43</v>
      </c>
      <c r="S78" s="241">
        <f>_xlfn.DAYS(About!$A$3,'Core Indicators'!IC78)</f>
        <v>43</v>
      </c>
      <c r="T78" s="241">
        <f>_xlfn.DAYS(About!$A$3,'Core Indicators'!IK78)</f>
        <v>43</v>
      </c>
      <c r="U78" s="241">
        <f>_xlfn.DAYS(About!$A$3,'Core Indicators'!IS78)</f>
        <v>43</v>
      </c>
      <c r="V78" s="241">
        <f t="shared" si="2"/>
        <v>50.6</v>
      </c>
    </row>
    <row r="79" spans="1:22" x14ac:dyDescent="0.35">
      <c r="A79" s="240" t="str">
        <f>Lists!C:C</f>
        <v>MEX001</v>
      </c>
      <c r="B79" s="241">
        <f>_xlfn.DAYS(About!$A$3,'Core Indicators'!U79)</f>
        <v>95</v>
      </c>
      <c r="C79" s="241">
        <f>_xlfn.DAYS(About!$A$3,'Core Indicators'!AC79)</f>
        <v>95</v>
      </c>
      <c r="D79" s="241">
        <f>_xlfn.DAYS(About!$A$3,'Core Indicators'!AK79)</f>
        <v>95</v>
      </c>
      <c r="E79" s="241">
        <f>_xlfn.DAYS(About!$A$3,'Core Indicators'!AS79)</f>
        <v>95</v>
      </c>
      <c r="F79" s="241">
        <f>_xlfn.DAYS(About!$A$3,'Core Indicators'!BQ79)</f>
        <v>95</v>
      </c>
      <c r="G79" s="241">
        <f>_xlfn.DAYS(About!$A$3,'Core Indicators'!DM79)</f>
        <v>95</v>
      </c>
      <c r="H79" s="241">
        <f>_xlfn.DAYS(About!$A$3,'Core Indicators'!DU79)</f>
        <v>95</v>
      </c>
      <c r="I79" s="241">
        <f>_xlfn.DAYS(About!$A$3,'Core Indicators'!EC79)</f>
        <v>95</v>
      </c>
      <c r="J79" s="241">
        <f>_xlfn.DAYS(About!$A$3,'Core Indicators'!EK79)</f>
        <v>95</v>
      </c>
      <c r="K79" s="241">
        <f>_xlfn.DAYS(About!$A$3,'Core Indicators'!ES79)</f>
        <v>95</v>
      </c>
      <c r="L79" s="241">
        <f>_xlfn.DAYS(About!$A$3,'Core Indicators'!FI79)</f>
        <v>95</v>
      </c>
      <c r="M79" s="241">
        <f>_xlfn.DAYS(About!$A$3,'Core Indicators'!GG79)</f>
        <v>41</v>
      </c>
      <c r="N79" s="241">
        <f>_xlfn.DAYS(About!$A$3,'Core Indicators'!GO79)</f>
        <v>41</v>
      </c>
      <c r="O79" s="241">
        <f>_xlfn.DAYS(About!$A$3,'Core Indicators'!GW79)</f>
        <v>41</v>
      </c>
      <c r="P79" s="241">
        <f>_xlfn.DAYS(About!$A$3,'Core Indicators'!HE79)</f>
        <v>41</v>
      </c>
      <c r="Q79" s="241">
        <f>_xlfn.DAYS(About!$A$3,'Core Indicators'!HM79)</f>
        <v>41</v>
      </c>
      <c r="R79" s="241">
        <f>_xlfn.DAYS(About!$A$3,'Core Indicators'!HU79)</f>
        <v>41</v>
      </c>
      <c r="S79" s="241">
        <f>_xlfn.DAYS(About!$A$3,'Core Indicators'!IC79)</f>
        <v>41</v>
      </c>
      <c r="T79" s="241">
        <f>_xlfn.DAYS(About!$A$3,'Core Indicators'!IK79)</f>
        <v>41</v>
      </c>
      <c r="U79" s="241">
        <f>_xlfn.DAYS(About!$A$3,'Core Indicators'!IS79)</f>
        <v>41</v>
      </c>
      <c r="V79" s="241">
        <f t="shared" si="2"/>
        <v>89.6</v>
      </c>
    </row>
    <row r="80" spans="1:22" x14ac:dyDescent="0.35">
      <c r="A80" s="240" t="str">
        <f>Lists!C:C</f>
        <v>MEX002</v>
      </c>
      <c r="B80" s="241">
        <f>_xlfn.DAYS(About!$A$3,'Core Indicators'!U80)</f>
        <v>95</v>
      </c>
      <c r="C80" s="241">
        <f>_xlfn.DAYS(About!$A$3,'Core Indicators'!AC80)</f>
        <v>95</v>
      </c>
      <c r="D80" s="241">
        <f>_xlfn.DAYS(About!$A$3,'Core Indicators'!AK80)</f>
        <v>95</v>
      </c>
      <c r="E80" s="241">
        <f>_xlfn.DAYS(About!$A$3,'Core Indicators'!AS80)</f>
        <v>95</v>
      </c>
      <c r="F80" s="241">
        <f>_xlfn.DAYS(About!$A$3,'Core Indicators'!BQ80)</f>
        <v>95</v>
      </c>
      <c r="G80" s="241">
        <f>_xlfn.DAYS(About!$A$3,'Core Indicators'!DM80)</f>
        <v>95</v>
      </c>
      <c r="H80" s="241">
        <f>_xlfn.DAYS(About!$A$3,'Core Indicators'!DU80)</f>
        <v>95</v>
      </c>
      <c r="I80" s="241">
        <f>_xlfn.DAYS(About!$A$3,'Core Indicators'!EC80)</f>
        <v>95</v>
      </c>
      <c r="J80" s="241">
        <f>_xlfn.DAYS(About!$A$3,'Core Indicators'!EK80)</f>
        <v>95</v>
      </c>
      <c r="K80" s="241">
        <f>_xlfn.DAYS(About!$A$3,'Core Indicators'!ES80)</f>
        <v>95</v>
      </c>
      <c r="L80" s="241">
        <f>_xlfn.DAYS(About!$A$3,'Core Indicators'!FI80)</f>
        <v>95</v>
      </c>
      <c r="M80" s="241">
        <f>_xlfn.DAYS(About!$A$3,'Core Indicators'!GG80)</f>
        <v>41</v>
      </c>
      <c r="N80" s="241">
        <f>_xlfn.DAYS(About!$A$3,'Core Indicators'!GO80)</f>
        <v>41</v>
      </c>
      <c r="O80" s="241">
        <f>_xlfn.DAYS(About!$A$3,'Core Indicators'!GW80)</f>
        <v>41</v>
      </c>
      <c r="P80" s="241">
        <f>_xlfn.DAYS(About!$A$3,'Core Indicators'!HE80)</f>
        <v>41</v>
      </c>
      <c r="Q80" s="241">
        <f>_xlfn.DAYS(About!$A$3,'Core Indicators'!HM80)</f>
        <v>41</v>
      </c>
      <c r="R80" s="241">
        <f>_xlfn.DAYS(About!$A$3,'Core Indicators'!HU80)</f>
        <v>41</v>
      </c>
      <c r="S80" s="241">
        <f>_xlfn.DAYS(About!$A$3,'Core Indicators'!IC80)</f>
        <v>41</v>
      </c>
      <c r="T80" s="241">
        <f>_xlfn.DAYS(About!$A$3,'Core Indicators'!IK80)</f>
        <v>41</v>
      </c>
      <c r="U80" s="241">
        <f>_xlfn.DAYS(About!$A$3,'Core Indicators'!IS80)</f>
        <v>41</v>
      </c>
      <c r="V80" s="241">
        <f t="shared" si="2"/>
        <v>89.6</v>
      </c>
    </row>
    <row r="81" spans="1:22" x14ac:dyDescent="0.35">
      <c r="A81" s="240" t="str">
        <f>Lists!C:C</f>
        <v>MEX003</v>
      </c>
      <c r="B81" s="241">
        <f>_xlfn.DAYS(About!$A$3,'Core Indicators'!U81)</f>
        <v>95</v>
      </c>
      <c r="C81" s="241">
        <f>_xlfn.DAYS(About!$A$3,'Core Indicators'!AC81)</f>
        <v>95</v>
      </c>
      <c r="D81" s="241">
        <f>_xlfn.DAYS(About!$A$3,'Core Indicators'!AK81)</f>
        <v>95</v>
      </c>
      <c r="E81" s="241">
        <f>_xlfn.DAYS(About!$A$3,'Core Indicators'!AS81)</f>
        <v>95</v>
      </c>
      <c r="F81" s="241">
        <f>_xlfn.DAYS(About!$A$3,'Core Indicators'!BQ81)</f>
        <v>95</v>
      </c>
      <c r="G81" s="241">
        <f>_xlfn.DAYS(About!$A$3,'Core Indicators'!DM81)</f>
        <v>95</v>
      </c>
      <c r="H81" s="241">
        <f>_xlfn.DAYS(About!$A$3,'Core Indicators'!DU81)</f>
        <v>95</v>
      </c>
      <c r="I81" s="241">
        <f>_xlfn.DAYS(About!$A$3,'Core Indicators'!EC81)</f>
        <v>95</v>
      </c>
      <c r="J81" s="241">
        <f>_xlfn.DAYS(About!$A$3,'Core Indicators'!EK81)</f>
        <v>95</v>
      </c>
      <c r="K81" s="241">
        <f>_xlfn.DAYS(About!$A$3,'Core Indicators'!ES81)</f>
        <v>95</v>
      </c>
      <c r="L81" s="241">
        <f>_xlfn.DAYS(About!$A$3,'Core Indicators'!FI81)</f>
        <v>95</v>
      </c>
      <c r="M81" s="241">
        <f>_xlfn.DAYS(About!$A$3,'Core Indicators'!GG81)</f>
        <v>41</v>
      </c>
      <c r="N81" s="241">
        <f>_xlfn.DAYS(About!$A$3,'Core Indicators'!GO81)</f>
        <v>41</v>
      </c>
      <c r="O81" s="241">
        <f>_xlfn.DAYS(About!$A$3,'Core Indicators'!GW81)</f>
        <v>41</v>
      </c>
      <c r="P81" s="241">
        <f>_xlfn.DAYS(About!$A$3,'Core Indicators'!HE81)</f>
        <v>41</v>
      </c>
      <c r="Q81" s="241">
        <f>_xlfn.DAYS(About!$A$3,'Core Indicators'!HM81)</f>
        <v>41</v>
      </c>
      <c r="R81" s="241">
        <f>_xlfn.DAYS(About!$A$3,'Core Indicators'!HU81)</f>
        <v>41</v>
      </c>
      <c r="S81" s="241">
        <f>_xlfn.DAYS(About!$A$3,'Core Indicators'!IC81)</f>
        <v>41</v>
      </c>
      <c r="T81" s="241">
        <f>_xlfn.DAYS(About!$A$3,'Core Indicators'!IK81)</f>
        <v>41</v>
      </c>
      <c r="U81" s="241">
        <f>_xlfn.DAYS(About!$A$3,'Core Indicators'!IS81)</f>
        <v>41</v>
      </c>
      <c r="V81" s="241">
        <f t="shared" si="2"/>
        <v>89.6</v>
      </c>
    </row>
    <row r="82" spans="1:22" x14ac:dyDescent="0.35">
      <c r="A82" s="240" t="str">
        <f>Lists!C:C</f>
        <v>MLI001</v>
      </c>
      <c r="B82" s="241">
        <f>_xlfn.DAYS(About!$A$3,'Core Indicators'!U82)</f>
        <v>257</v>
      </c>
      <c r="C82" s="241">
        <f>_xlfn.DAYS(About!$A$3,'Core Indicators'!AC82)</f>
        <v>218</v>
      </c>
      <c r="D82" s="241">
        <f>_xlfn.DAYS(About!$A$3,'Core Indicators'!AK82)</f>
        <v>218</v>
      </c>
      <c r="E82" s="241">
        <f>_xlfn.DAYS(About!$A$3,'Core Indicators'!AS82)</f>
        <v>4</v>
      </c>
      <c r="F82" s="241">
        <f>_xlfn.DAYS(About!$A$3,'Core Indicators'!BQ82)</f>
        <v>4</v>
      </c>
      <c r="G82" s="241">
        <f>_xlfn.DAYS(About!$A$3,'Core Indicators'!DM82)</f>
        <v>218</v>
      </c>
      <c r="H82" s="241">
        <f>_xlfn.DAYS(About!$A$3,'Core Indicators'!DU82)</f>
        <v>218</v>
      </c>
      <c r="I82" s="241">
        <f>_xlfn.DAYS(About!$A$3,'Core Indicators'!EC82)</f>
        <v>218</v>
      </c>
      <c r="J82" s="241">
        <f>_xlfn.DAYS(About!$A$3,'Core Indicators'!EK82)</f>
        <v>218</v>
      </c>
      <c r="K82" s="241">
        <f>_xlfn.DAYS(About!$A$3,'Core Indicators'!ES82)</f>
        <v>218</v>
      </c>
      <c r="L82" s="241">
        <f>_xlfn.DAYS(About!$A$3,'Core Indicators'!FI82)</f>
        <v>4</v>
      </c>
      <c r="M82" s="241">
        <f>_xlfn.DAYS(About!$A$3,'Core Indicators'!GG82)</f>
        <v>47</v>
      </c>
      <c r="N82" s="241">
        <f>_xlfn.DAYS(About!$A$3,'Core Indicators'!GO82)</f>
        <v>47</v>
      </c>
      <c r="O82" s="241">
        <f>_xlfn.DAYS(About!$A$3,'Core Indicators'!GW82)</f>
        <v>47</v>
      </c>
      <c r="P82" s="241">
        <f>_xlfn.DAYS(About!$A$3,'Core Indicators'!HE82)</f>
        <v>47</v>
      </c>
      <c r="Q82" s="241">
        <f>_xlfn.DAYS(About!$A$3,'Core Indicators'!HM82)</f>
        <v>47</v>
      </c>
      <c r="R82" s="241">
        <f>_xlfn.DAYS(About!$A$3,'Core Indicators'!HU82)</f>
        <v>47</v>
      </c>
      <c r="S82" s="241">
        <f>_xlfn.DAYS(About!$A$3,'Core Indicators'!IC82)</f>
        <v>47</v>
      </c>
      <c r="T82" s="241">
        <f>_xlfn.DAYS(About!$A$3,'Core Indicators'!IK82)</f>
        <v>47</v>
      </c>
      <c r="U82" s="241">
        <f>_xlfn.DAYS(About!$A$3,'Core Indicators'!IS82)</f>
        <v>47</v>
      </c>
      <c r="V82" s="241">
        <f t="shared" si="2"/>
        <v>136.69999999999999</v>
      </c>
    </row>
    <row r="83" spans="1:22" x14ac:dyDescent="0.35">
      <c r="A83" s="240" t="str">
        <f>Lists!C:C</f>
        <v>MMR001</v>
      </c>
      <c r="B83" s="241">
        <f>_xlfn.DAYS(About!$A$3,'Core Indicators'!U83)</f>
        <v>97</v>
      </c>
      <c r="C83" s="241">
        <f>_xlfn.DAYS(About!$A$3,'Core Indicators'!AC83)</f>
        <v>97</v>
      </c>
      <c r="D83" s="241">
        <f>_xlfn.DAYS(About!$A$3,'Core Indicators'!AK83)</f>
        <v>97</v>
      </c>
      <c r="E83" s="241">
        <f>_xlfn.DAYS(About!$A$3,'Core Indicators'!AS83)</f>
        <v>8</v>
      </c>
      <c r="F83" s="241">
        <f>_xlfn.DAYS(About!$A$3,'Core Indicators'!BQ83)</f>
        <v>8</v>
      </c>
      <c r="G83" s="241">
        <f>_xlfn.DAYS(About!$A$3,'Core Indicators'!DM83)</f>
        <v>97</v>
      </c>
      <c r="H83" s="241">
        <f>_xlfn.DAYS(About!$A$3,'Core Indicators'!DU83)</f>
        <v>97</v>
      </c>
      <c r="I83" s="241">
        <f>_xlfn.DAYS(About!$A$3,'Core Indicators'!EC83)</f>
        <v>97</v>
      </c>
      <c r="J83" s="241">
        <f>_xlfn.DAYS(About!$A$3,'Core Indicators'!EK83)</f>
        <v>132</v>
      </c>
      <c r="K83" s="241">
        <f>_xlfn.DAYS(About!$A$3,'Core Indicators'!ES83)</f>
        <v>132</v>
      </c>
      <c r="L83" s="241">
        <f>_xlfn.DAYS(About!$A$3,'Core Indicators'!FI83)</f>
        <v>97</v>
      </c>
      <c r="M83" s="241">
        <f>_xlfn.DAYS(About!$A$3,'Core Indicators'!GG83)</f>
        <v>48</v>
      </c>
      <c r="N83" s="241">
        <f>_xlfn.DAYS(About!$A$3,'Core Indicators'!GO83)</f>
        <v>48</v>
      </c>
      <c r="O83" s="241">
        <f>_xlfn.DAYS(About!$A$3,'Core Indicators'!GW83)</f>
        <v>48</v>
      </c>
      <c r="P83" s="241">
        <f>_xlfn.DAYS(About!$A$3,'Core Indicators'!HE83)</f>
        <v>48</v>
      </c>
      <c r="Q83" s="241">
        <f>_xlfn.DAYS(About!$A$3,'Core Indicators'!HM83)</f>
        <v>48</v>
      </c>
      <c r="R83" s="241">
        <f>_xlfn.DAYS(About!$A$3,'Core Indicators'!HU83)</f>
        <v>48</v>
      </c>
      <c r="S83" s="241">
        <f>_xlfn.DAYS(About!$A$3,'Core Indicators'!IC83)</f>
        <v>48</v>
      </c>
      <c r="T83" s="241">
        <f>_xlfn.DAYS(About!$A$3,'Core Indicators'!IK83)</f>
        <v>48</v>
      </c>
      <c r="U83" s="241">
        <f>_xlfn.DAYS(About!$A$3,'Core Indicators'!IS83)</f>
        <v>48</v>
      </c>
      <c r="V83" s="241">
        <f t="shared" si="2"/>
        <v>81.3</v>
      </c>
    </row>
    <row r="84" spans="1:22" x14ac:dyDescent="0.35">
      <c r="A84" s="240" t="str">
        <f>Lists!C:C</f>
        <v>MMR002</v>
      </c>
      <c r="B84" s="241">
        <f>_xlfn.DAYS(About!$A$3,'Core Indicators'!U84)</f>
        <v>132</v>
      </c>
      <c r="C84" s="241">
        <f>_xlfn.DAYS(About!$A$3,'Core Indicators'!AC84)</f>
        <v>132</v>
      </c>
      <c r="D84" s="241">
        <f>_xlfn.DAYS(About!$A$3,'Core Indicators'!AK84)</f>
        <v>132</v>
      </c>
      <c r="E84" s="241">
        <f>_xlfn.DAYS(About!$A$3,'Core Indicators'!AS84)</f>
        <v>8</v>
      </c>
      <c r="F84" s="241">
        <f>_xlfn.DAYS(About!$A$3,'Core Indicators'!BQ84)</f>
        <v>8</v>
      </c>
      <c r="G84" s="241">
        <f>_xlfn.DAYS(About!$A$3,'Core Indicators'!DM84)</f>
        <v>132</v>
      </c>
      <c r="H84" s="241">
        <f>_xlfn.DAYS(About!$A$3,'Core Indicators'!DU84)</f>
        <v>132</v>
      </c>
      <c r="I84" s="241">
        <f>_xlfn.DAYS(About!$A$3,'Core Indicators'!EC84)</f>
        <v>132</v>
      </c>
      <c r="J84" s="241">
        <f>_xlfn.DAYS(About!$A$3,'Core Indicators'!EK84)</f>
        <v>132</v>
      </c>
      <c r="K84" s="241">
        <f>_xlfn.DAYS(About!$A$3,'Core Indicators'!ES84)</f>
        <v>132</v>
      </c>
      <c r="L84" s="241">
        <f>_xlfn.DAYS(About!$A$3,'Core Indicators'!FI84)</f>
        <v>132</v>
      </c>
      <c r="M84" s="241">
        <f>_xlfn.DAYS(About!$A$3,'Core Indicators'!GG84)</f>
        <v>48</v>
      </c>
      <c r="N84" s="241">
        <f>_xlfn.DAYS(About!$A$3,'Core Indicators'!GO84)</f>
        <v>48</v>
      </c>
      <c r="O84" s="241">
        <f>_xlfn.DAYS(About!$A$3,'Core Indicators'!GW84)</f>
        <v>48</v>
      </c>
      <c r="P84" s="241">
        <f>_xlfn.DAYS(About!$A$3,'Core Indicators'!HE84)</f>
        <v>48</v>
      </c>
      <c r="Q84" s="241">
        <f>_xlfn.DAYS(About!$A$3,'Core Indicators'!HM84)</f>
        <v>48</v>
      </c>
      <c r="R84" s="241">
        <f>_xlfn.DAYS(About!$A$3,'Core Indicators'!HU84)</f>
        <v>48</v>
      </c>
      <c r="S84" s="241">
        <f>_xlfn.DAYS(About!$A$3,'Core Indicators'!IC84)</f>
        <v>48</v>
      </c>
      <c r="T84" s="241">
        <f>_xlfn.DAYS(About!$A$3,'Core Indicators'!IK84)</f>
        <v>48</v>
      </c>
      <c r="U84" s="241">
        <f>_xlfn.DAYS(About!$A$3,'Core Indicators'!IS84)</f>
        <v>48</v>
      </c>
      <c r="V84" s="241">
        <f t="shared" si="2"/>
        <v>98.8</v>
      </c>
    </row>
    <row r="85" spans="1:22" x14ac:dyDescent="0.35">
      <c r="A85" s="240" t="str">
        <f>Lists!C:C</f>
        <v>MMR003</v>
      </c>
      <c r="B85" s="241">
        <f>_xlfn.DAYS(About!$A$3,'Core Indicators'!U85)</f>
        <v>97</v>
      </c>
      <c r="C85" s="241">
        <f>_xlfn.DAYS(About!$A$3,'Core Indicators'!AC85)</f>
        <v>132</v>
      </c>
      <c r="D85" s="241">
        <f>_xlfn.DAYS(About!$A$3,'Core Indicators'!AK85)</f>
        <v>132</v>
      </c>
      <c r="E85" s="241">
        <f>_xlfn.DAYS(About!$A$3,'Core Indicators'!AS85)</f>
        <v>8</v>
      </c>
      <c r="F85" s="241">
        <f>_xlfn.DAYS(About!$A$3,'Core Indicators'!BQ85)</f>
        <v>8</v>
      </c>
      <c r="G85" s="241">
        <f>_xlfn.DAYS(About!$A$3,'Core Indicators'!DM85)</f>
        <v>132</v>
      </c>
      <c r="H85" s="241">
        <f>_xlfn.DAYS(About!$A$3,'Core Indicators'!DU85)</f>
        <v>132</v>
      </c>
      <c r="I85" s="241">
        <f>_xlfn.DAYS(About!$A$3,'Core Indicators'!EC85)</f>
        <v>132</v>
      </c>
      <c r="J85" s="241">
        <f>_xlfn.DAYS(About!$A$3,'Core Indicators'!EK85)</f>
        <v>132</v>
      </c>
      <c r="K85" s="241">
        <f>_xlfn.DAYS(About!$A$3,'Core Indicators'!ES85)</f>
        <v>132</v>
      </c>
      <c r="L85" s="241">
        <f>_xlfn.DAYS(About!$A$3,'Core Indicators'!FI85)</f>
        <v>132</v>
      </c>
      <c r="M85" s="241">
        <f>_xlfn.DAYS(About!$A$3,'Core Indicators'!GG85)</f>
        <v>48</v>
      </c>
      <c r="N85" s="241">
        <f>_xlfn.DAYS(About!$A$3,'Core Indicators'!GO85)</f>
        <v>48</v>
      </c>
      <c r="O85" s="241">
        <f>_xlfn.DAYS(About!$A$3,'Core Indicators'!GW85)</f>
        <v>48</v>
      </c>
      <c r="P85" s="241">
        <f>_xlfn.DAYS(About!$A$3,'Core Indicators'!HE85)</f>
        <v>48</v>
      </c>
      <c r="Q85" s="241">
        <f>_xlfn.DAYS(About!$A$3,'Core Indicators'!HM85)</f>
        <v>48</v>
      </c>
      <c r="R85" s="241">
        <f>_xlfn.DAYS(About!$A$3,'Core Indicators'!HU85)</f>
        <v>48</v>
      </c>
      <c r="S85" s="241">
        <f>_xlfn.DAYS(About!$A$3,'Core Indicators'!IC85)</f>
        <v>48</v>
      </c>
      <c r="T85" s="241">
        <f>_xlfn.DAYS(About!$A$3,'Core Indicators'!IK85)</f>
        <v>48</v>
      </c>
      <c r="U85" s="241">
        <f>_xlfn.DAYS(About!$A$3,'Core Indicators'!IS85)</f>
        <v>48</v>
      </c>
      <c r="V85" s="241">
        <f t="shared" si="2"/>
        <v>98.8</v>
      </c>
    </row>
    <row r="86" spans="1:22" x14ac:dyDescent="0.35">
      <c r="A86" s="240" t="str">
        <f>Lists!C:C</f>
        <v>MMR004</v>
      </c>
      <c r="B86" s="241">
        <f>_xlfn.DAYS(About!$A$3,'Core Indicators'!U86)</f>
        <v>132</v>
      </c>
      <c r="C86" s="241">
        <f>_xlfn.DAYS(About!$A$3,'Core Indicators'!AC86)</f>
        <v>132</v>
      </c>
      <c r="D86" s="241">
        <f>_xlfn.DAYS(About!$A$3,'Core Indicators'!AK86)</f>
        <v>132</v>
      </c>
      <c r="E86" s="241">
        <f>_xlfn.DAYS(About!$A$3,'Core Indicators'!AS86)</f>
        <v>8</v>
      </c>
      <c r="F86" s="241">
        <f>_xlfn.DAYS(About!$A$3,'Core Indicators'!BQ86)</f>
        <v>8</v>
      </c>
      <c r="G86" s="241">
        <f>_xlfn.DAYS(About!$A$3,'Core Indicators'!DM86)</f>
        <v>132</v>
      </c>
      <c r="H86" s="241">
        <f>_xlfn.DAYS(About!$A$3,'Core Indicators'!DU86)</f>
        <v>132</v>
      </c>
      <c r="I86" s="241">
        <f>_xlfn.DAYS(About!$A$3,'Core Indicators'!EC86)</f>
        <v>132</v>
      </c>
      <c r="J86" s="241">
        <f>_xlfn.DAYS(About!$A$3,'Core Indicators'!EK86)</f>
        <v>132</v>
      </c>
      <c r="K86" s="241">
        <f>_xlfn.DAYS(About!$A$3,'Core Indicators'!ES86)</f>
        <v>132</v>
      </c>
      <c r="L86" s="241">
        <f>_xlfn.DAYS(About!$A$3,'Core Indicators'!FI86)</f>
        <v>132</v>
      </c>
      <c r="M86" s="241">
        <f>_xlfn.DAYS(About!$A$3,'Core Indicators'!GG86)</f>
        <v>48</v>
      </c>
      <c r="N86" s="241">
        <f>_xlfn.DAYS(About!$A$3,'Core Indicators'!GO86)</f>
        <v>48</v>
      </c>
      <c r="O86" s="241">
        <f>_xlfn.DAYS(About!$A$3,'Core Indicators'!GW86)</f>
        <v>48</v>
      </c>
      <c r="P86" s="241">
        <f>_xlfn.DAYS(About!$A$3,'Core Indicators'!HE86)</f>
        <v>48</v>
      </c>
      <c r="Q86" s="241">
        <f>_xlfn.DAYS(About!$A$3,'Core Indicators'!HM86)</f>
        <v>48</v>
      </c>
      <c r="R86" s="241">
        <f>_xlfn.DAYS(About!$A$3,'Core Indicators'!HU86)</f>
        <v>48</v>
      </c>
      <c r="S86" s="241">
        <f>_xlfn.DAYS(About!$A$3,'Core Indicators'!IC86)</f>
        <v>48</v>
      </c>
      <c r="T86" s="241">
        <f>_xlfn.DAYS(About!$A$3,'Core Indicators'!IK86)</f>
        <v>48</v>
      </c>
      <c r="U86" s="241">
        <f>_xlfn.DAYS(About!$A$3,'Core Indicators'!IS86)</f>
        <v>48</v>
      </c>
      <c r="V86" s="241">
        <f t="shared" si="2"/>
        <v>98.8</v>
      </c>
    </row>
    <row r="87" spans="1:22" x14ac:dyDescent="0.35">
      <c r="A87" s="240" t="str">
        <f>Lists!C:C</f>
        <v>MMR006</v>
      </c>
      <c r="B87" s="241">
        <f>_xlfn.DAYS(About!$A$3,'Core Indicators'!U87)</f>
        <v>97</v>
      </c>
      <c r="C87" s="241">
        <f>_xlfn.DAYS(About!$A$3,'Core Indicators'!AC87)</f>
        <v>97</v>
      </c>
      <c r="D87" s="241">
        <f>_xlfn.DAYS(About!$A$3,'Core Indicators'!AK87)</f>
        <v>97</v>
      </c>
      <c r="E87" s="241">
        <f>_xlfn.DAYS(About!$A$3,'Core Indicators'!AS87)</f>
        <v>37</v>
      </c>
      <c r="F87" s="241">
        <f>_xlfn.DAYS(About!$A$3,'Core Indicators'!BQ87)</f>
        <v>70</v>
      </c>
      <c r="G87" s="241">
        <f>_xlfn.DAYS(About!$A$3,'Core Indicators'!DM87)</f>
        <v>97</v>
      </c>
      <c r="H87" s="241">
        <f>_xlfn.DAYS(About!$A$3,'Core Indicators'!DU87)</f>
        <v>97</v>
      </c>
      <c r="I87" s="241">
        <f>_xlfn.DAYS(About!$A$3,'Core Indicators'!EC87)</f>
        <v>97</v>
      </c>
      <c r="J87" s="241">
        <f>_xlfn.DAYS(About!$A$3,'Core Indicators'!EK87)</f>
        <v>132</v>
      </c>
      <c r="K87" s="241">
        <f>_xlfn.DAYS(About!$A$3,'Core Indicators'!ES87)</f>
        <v>132</v>
      </c>
      <c r="L87" s="241">
        <f>_xlfn.DAYS(About!$A$3,'Core Indicators'!FI87)</f>
        <v>97</v>
      </c>
      <c r="M87" s="241">
        <f>_xlfn.DAYS(About!$A$3,'Core Indicators'!GG87)</f>
        <v>48</v>
      </c>
      <c r="N87" s="241">
        <f>_xlfn.DAYS(About!$A$3,'Core Indicators'!GO87)</f>
        <v>48</v>
      </c>
      <c r="O87" s="241">
        <f>_xlfn.DAYS(About!$A$3,'Core Indicators'!GW87)</f>
        <v>48</v>
      </c>
      <c r="P87" s="241">
        <f>_xlfn.DAYS(About!$A$3,'Core Indicators'!HE87)</f>
        <v>48</v>
      </c>
      <c r="Q87" s="241">
        <f>_xlfn.DAYS(About!$A$3,'Core Indicators'!HM87)</f>
        <v>48</v>
      </c>
      <c r="R87" s="241">
        <f>_xlfn.DAYS(About!$A$3,'Core Indicators'!HU87)</f>
        <v>48</v>
      </c>
      <c r="S87" s="241">
        <f>_xlfn.DAYS(About!$A$3,'Core Indicators'!IC87)</f>
        <v>48</v>
      </c>
      <c r="T87" s="241">
        <f>_xlfn.DAYS(About!$A$3,'Core Indicators'!IK87)</f>
        <v>48</v>
      </c>
      <c r="U87" s="241">
        <f>_xlfn.DAYS(About!$A$3,'Core Indicators'!IS87)</f>
        <v>48</v>
      </c>
      <c r="V87" s="241">
        <f t="shared" si="2"/>
        <v>90.4</v>
      </c>
    </row>
    <row r="88" spans="1:22" x14ac:dyDescent="0.35">
      <c r="A88" s="240" t="str">
        <f>Lists!C:C</f>
        <v>MOZ001</v>
      </c>
      <c r="B88" s="241">
        <f>_xlfn.DAYS(About!$A$3,'Core Indicators'!U88)</f>
        <v>153</v>
      </c>
      <c r="C88" s="241">
        <f>_xlfn.DAYS(About!$A$3,'Core Indicators'!AC88)</f>
        <v>5</v>
      </c>
      <c r="D88" s="241">
        <f>_xlfn.DAYS(About!$A$3,'Core Indicators'!AK88)</f>
        <v>5</v>
      </c>
      <c r="E88" s="241">
        <f>_xlfn.DAYS(About!$A$3,'Core Indicators'!AS88)</f>
        <v>5</v>
      </c>
      <c r="F88" s="241">
        <f>_xlfn.DAYS(About!$A$3,'Core Indicators'!BQ88)</f>
        <v>5</v>
      </c>
      <c r="G88" s="241">
        <f>_xlfn.DAYS(About!$A$3,'Core Indicators'!DM88)</f>
        <v>5</v>
      </c>
      <c r="H88" s="241">
        <f>_xlfn.DAYS(About!$A$3,'Core Indicators'!DU88)</f>
        <v>5</v>
      </c>
      <c r="I88" s="241">
        <f>_xlfn.DAYS(About!$A$3,'Core Indicators'!EC88)</f>
        <v>5</v>
      </c>
      <c r="J88" s="241">
        <f>_xlfn.DAYS(About!$A$3,'Core Indicators'!EK88)</f>
        <v>5</v>
      </c>
      <c r="K88" s="241">
        <f>_xlfn.DAYS(About!$A$3,'Core Indicators'!ES88)</f>
        <v>5</v>
      </c>
      <c r="L88" s="241">
        <f>_xlfn.DAYS(About!$A$3,'Core Indicators'!FI88)</f>
        <v>153</v>
      </c>
      <c r="M88" s="241">
        <f>_xlfn.DAYS(About!$A$3,'Core Indicators'!GG88)</f>
        <v>43</v>
      </c>
      <c r="N88" s="241">
        <f>_xlfn.DAYS(About!$A$3,'Core Indicators'!GO88)</f>
        <v>43</v>
      </c>
      <c r="O88" s="241">
        <f>_xlfn.DAYS(About!$A$3,'Core Indicators'!GW88)</f>
        <v>43</v>
      </c>
      <c r="P88" s="241">
        <f>_xlfn.DAYS(About!$A$3,'Core Indicators'!HE88)</f>
        <v>43</v>
      </c>
      <c r="Q88" s="241">
        <f>_xlfn.DAYS(About!$A$3,'Core Indicators'!HM88)</f>
        <v>43</v>
      </c>
      <c r="R88" s="241">
        <f>_xlfn.DAYS(About!$A$3,'Core Indicators'!HU88)</f>
        <v>43</v>
      </c>
      <c r="S88" s="241">
        <f>_xlfn.DAYS(About!$A$3,'Core Indicators'!IC88)</f>
        <v>43</v>
      </c>
      <c r="T88" s="241">
        <f>_xlfn.DAYS(About!$A$3,'Core Indicators'!IK88)</f>
        <v>43</v>
      </c>
      <c r="U88" s="241">
        <f>_xlfn.DAYS(About!$A$3,'Core Indicators'!IS88)</f>
        <v>43</v>
      </c>
      <c r="V88" s="241">
        <f t="shared" si="2"/>
        <v>23.6</v>
      </c>
    </row>
    <row r="89" spans="1:22" x14ac:dyDescent="0.35">
      <c r="A89" s="240" t="str">
        <f>Lists!C:C</f>
        <v>MOZ004</v>
      </c>
      <c r="B89" s="241">
        <f>_xlfn.DAYS(About!$A$3,'Core Indicators'!U89)</f>
        <v>258</v>
      </c>
      <c r="C89" s="241">
        <f>_xlfn.DAYS(About!$A$3,'Core Indicators'!AC89)</f>
        <v>5</v>
      </c>
      <c r="D89" s="241">
        <f>_xlfn.DAYS(About!$A$3,'Core Indicators'!AK89)</f>
        <v>5</v>
      </c>
      <c r="E89" s="241">
        <f>_xlfn.DAYS(About!$A$3,'Core Indicators'!AS89)</f>
        <v>5</v>
      </c>
      <c r="F89" s="241">
        <f>_xlfn.DAYS(About!$A$3,'Core Indicators'!BQ89)</f>
        <v>5</v>
      </c>
      <c r="G89" s="241">
        <f>_xlfn.DAYS(About!$A$3,'Core Indicators'!DM89)</f>
        <v>5</v>
      </c>
      <c r="H89" s="241">
        <f>_xlfn.DAYS(About!$A$3,'Core Indicators'!DU89)</f>
        <v>5</v>
      </c>
      <c r="I89" s="241">
        <f>_xlfn.DAYS(About!$A$3,'Core Indicators'!EC89)</f>
        <v>5</v>
      </c>
      <c r="J89" s="241">
        <f>_xlfn.DAYS(About!$A$3,'Core Indicators'!EK89)</f>
        <v>5</v>
      </c>
      <c r="K89" s="241">
        <f>_xlfn.DAYS(About!$A$3,'Core Indicators'!ES89)</f>
        <v>5</v>
      </c>
      <c r="L89" s="241">
        <f>_xlfn.DAYS(About!$A$3,'Core Indicators'!FI89)</f>
        <v>258</v>
      </c>
      <c r="M89" s="241">
        <f>_xlfn.DAYS(About!$A$3,'Core Indicators'!GG89)</f>
        <v>43</v>
      </c>
      <c r="N89" s="241">
        <f>_xlfn.DAYS(About!$A$3,'Core Indicators'!GO89)</f>
        <v>43</v>
      </c>
      <c r="O89" s="241">
        <f>_xlfn.DAYS(About!$A$3,'Core Indicators'!GW89)</f>
        <v>43</v>
      </c>
      <c r="P89" s="241">
        <f>_xlfn.DAYS(About!$A$3,'Core Indicators'!HE89)</f>
        <v>43</v>
      </c>
      <c r="Q89" s="241">
        <f>_xlfn.DAYS(About!$A$3,'Core Indicators'!HM89)</f>
        <v>43</v>
      </c>
      <c r="R89" s="241">
        <f>_xlfn.DAYS(About!$A$3,'Core Indicators'!HU89)</f>
        <v>43</v>
      </c>
      <c r="S89" s="241">
        <f>_xlfn.DAYS(About!$A$3,'Core Indicators'!IC89)</f>
        <v>43</v>
      </c>
      <c r="T89" s="241">
        <f>_xlfn.DAYS(About!$A$3,'Core Indicators'!IK89)</f>
        <v>43</v>
      </c>
      <c r="U89" s="241">
        <f>_xlfn.DAYS(About!$A$3,'Core Indicators'!IS89)</f>
        <v>43</v>
      </c>
      <c r="V89" s="241">
        <f t="shared" si="2"/>
        <v>34.1</v>
      </c>
    </row>
    <row r="90" spans="1:22" x14ac:dyDescent="0.35">
      <c r="A90" s="240" t="str">
        <f>Lists!C:C</f>
        <v>MOZ011</v>
      </c>
      <c r="B90" s="241">
        <f>_xlfn.DAYS(About!$A$3,'Core Indicators'!U90)</f>
        <v>258</v>
      </c>
      <c r="C90" s="241">
        <f>_xlfn.DAYS(About!$A$3,'Core Indicators'!AC90)</f>
        <v>5</v>
      </c>
      <c r="D90" s="241">
        <f>_xlfn.DAYS(About!$A$3,'Core Indicators'!AK90)</f>
        <v>5</v>
      </c>
      <c r="E90" s="241">
        <f>_xlfn.DAYS(About!$A$3,'Core Indicators'!AS90)</f>
        <v>5</v>
      </c>
      <c r="F90" s="241">
        <f>_xlfn.DAYS(About!$A$3,'Core Indicators'!BQ90)</f>
        <v>5</v>
      </c>
      <c r="G90" s="241">
        <f>_xlfn.DAYS(About!$A$3,'Core Indicators'!DM90)</f>
        <v>5</v>
      </c>
      <c r="H90" s="241">
        <f>_xlfn.DAYS(About!$A$3,'Core Indicators'!DU90)</f>
        <v>5</v>
      </c>
      <c r="I90" s="241">
        <f>_xlfn.DAYS(About!$A$3,'Core Indicators'!EC90)</f>
        <v>5</v>
      </c>
      <c r="J90" s="241">
        <f>_xlfn.DAYS(About!$A$3,'Core Indicators'!EK90)</f>
        <v>5</v>
      </c>
      <c r="K90" s="241">
        <f>_xlfn.DAYS(About!$A$3,'Core Indicators'!ES90)</f>
        <v>5</v>
      </c>
      <c r="L90" s="241">
        <f>_xlfn.DAYS(About!$A$3,'Core Indicators'!FI90)</f>
        <v>258</v>
      </c>
      <c r="M90" s="241">
        <f>_xlfn.DAYS(About!$A$3,'Core Indicators'!GG90)</f>
        <v>43</v>
      </c>
      <c r="N90" s="241">
        <f>_xlfn.DAYS(About!$A$3,'Core Indicators'!GO90)</f>
        <v>43</v>
      </c>
      <c r="O90" s="241">
        <f>_xlfn.DAYS(About!$A$3,'Core Indicators'!GW90)</f>
        <v>43</v>
      </c>
      <c r="P90" s="241">
        <f>_xlfn.DAYS(About!$A$3,'Core Indicators'!HE90)</f>
        <v>43</v>
      </c>
      <c r="Q90" s="241">
        <f>_xlfn.DAYS(About!$A$3,'Core Indicators'!HM90)</f>
        <v>43</v>
      </c>
      <c r="R90" s="241">
        <f>_xlfn.DAYS(About!$A$3,'Core Indicators'!HU90)</f>
        <v>43</v>
      </c>
      <c r="S90" s="241">
        <f>_xlfn.DAYS(About!$A$3,'Core Indicators'!IC90)</f>
        <v>43</v>
      </c>
      <c r="T90" s="241">
        <f>_xlfn.DAYS(About!$A$3,'Core Indicators'!IK90)</f>
        <v>43</v>
      </c>
      <c r="U90" s="241">
        <f>_xlfn.DAYS(About!$A$3,'Core Indicators'!IS90)</f>
        <v>43</v>
      </c>
      <c r="V90" s="241">
        <f t="shared" si="2"/>
        <v>34.1</v>
      </c>
    </row>
    <row r="91" spans="1:22" x14ac:dyDescent="0.35">
      <c r="A91" s="240" t="str">
        <f>Lists!C:C</f>
        <v>MOZ012</v>
      </c>
      <c r="B91" s="241">
        <f>_xlfn.DAYS(About!$A$3,'Core Indicators'!U91)</f>
        <v>153</v>
      </c>
      <c r="C91" s="241">
        <f>_xlfn.DAYS(About!$A$3,'Core Indicators'!AC91)</f>
        <v>153</v>
      </c>
      <c r="D91" s="241">
        <f>_xlfn.DAYS(About!$A$3,'Core Indicators'!AK91)</f>
        <v>153</v>
      </c>
      <c r="E91" s="241">
        <f>_xlfn.DAYS(About!$A$3,'Core Indicators'!AS91)</f>
        <v>153</v>
      </c>
      <c r="F91" s="241">
        <f>_xlfn.DAYS(About!$A$3,'Core Indicators'!BQ91)</f>
        <v>153</v>
      </c>
      <c r="G91" s="241">
        <f>_xlfn.DAYS(About!$A$3,'Core Indicators'!DM91)</f>
        <v>153</v>
      </c>
      <c r="H91" s="241">
        <f>_xlfn.DAYS(About!$A$3,'Core Indicators'!DU91)</f>
        <v>153</v>
      </c>
      <c r="I91" s="241">
        <f>_xlfn.DAYS(About!$A$3,'Core Indicators'!EC91)</f>
        <v>153</v>
      </c>
      <c r="J91" s="241">
        <f>_xlfn.DAYS(About!$A$3,'Core Indicators'!EK91)</f>
        <v>153</v>
      </c>
      <c r="K91" s="241">
        <f>_xlfn.DAYS(About!$A$3,'Core Indicators'!ES91)</f>
        <v>153</v>
      </c>
      <c r="L91" s="241">
        <f>_xlfn.DAYS(About!$A$3,'Core Indicators'!FI91)</f>
        <v>153</v>
      </c>
      <c r="M91" s="241">
        <f>_xlfn.DAYS(About!$A$3,'Core Indicators'!GG91)</f>
        <v>43</v>
      </c>
      <c r="N91" s="241">
        <f>_xlfn.DAYS(About!$A$3,'Core Indicators'!GO91)</f>
        <v>43</v>
      </c>
      <c r="O91" s="241">
        <f>_xlfn.DAYS(About!$A$3,'Core Indicators'!GW91)</f>
        <v>43</v>
      </c>
      <c r="P91" s="241">
        <f>_xlfn.DAYS(About!$A$3,'Core Indicators'!HE91)</f>
        <v>43</v>
      </c>
      <c r="Q91" s="241">
        <f>_xlfn.DAYS(About!$A$3,'Core Indicators'!HM91)</f>
        <v>43</v>
      </c>
      <c r="R91" s="241">
        <f>_xlfn.DAYS(About!$A$3,'Core Indicators'!HU91)</f>
        <v>43</v>
      </c>
      <c r="S91" s="241">
        <f>_xlfn.DAYS(About!$A$3,'Core Indicators'!IC91)</f>
        <v>43</v>
      </c>
      <c r="T91" s="241">
        <f>_xlfn.DAYS(About!$A$3,'Core Indicators'!IK91)</f>
        <v>43</v>
      </c>
      <c r="U91" s="241">
        <f>_xlfn.DAYS(About!$A$3,'Core Indicators'!IS91)</f>
        <v>43</v>
      </c>
      <c r="V91" s="241">
        <f t="shared" si="2"/>
        <v>142</v>
      </c>
    </row>
    <row r="92" spans="1:22" x14ac:dyDescent="0.35">
      <c r="A92" s="240" t="str">
        <f>Lists!C:C</f>
        <v>MRT002</v>
      </c>
      <c r="B92" s="241">
        <f>_xlfn.DAYS(About!$A$3,'Core Indicators'!U92)</f>
        <v>12</v>
      </c>
      <c r="C92" s="241">
        <f>_xlfn.DAYS(About!$A$3,'Core Indicators'!AC92)</f>
        <v>12</v>
      </c>
      <c r="D92" s="241">
        <f>_xlfn.DAYS(About!$A$3,'Core Indicators'!AK92)</f>
        <v>12</v>
      </c>
      <c r="E92" s="241">
        <f>_xlfn.DAYS(About!$A$3,'Core Indicators'!AS92)</f>
        <v>12</v>
      </c>
      <c r="F92" s="241">
        <f>_xlfn.DAYS(About!$A$3,'Core Indicators'!BQ92)</f>
        <v>12</v>
      </c>
      <c r="G92" s="241">
        <f>_xlfn.DAYS(About!$A$3,'Core Indicators'!DM92)</f>
        <v>12</v>
      </c>
      <c r="H92" s="241">
        <f>_xlfn.DAYS(About!$A$3,'Core Indicators'!DU92)</f>
        <v>12</v>
      </c>
      <c r="I92" s="241">
        <f>_xlfn.DAYS(About!$A$3,'Core Indicators'!EC92)</f>
        <v>12</v>
      </c>
      <c r="J92" s="241">
        <f>_xlfn.DAYS(About!$A$3,'Core Indicators'!EK92)</f>
        <v>12</v>
      </c>
      <c r="K92" s="241">
        <f>_xlfn.DAYS(About!$A$3,'Core Indicators'!ES92)</f>
        <v>12</v>
      </c>
      <c r="L92" s="241">
        <f>_xlfn.DAYS(About!$A$3,'Core Indicators'!FI92)</f>
        <v>12</v>
      </c>
      <c r="M92" s="241">
        <f>_xlfn.DAYS(About!$A$3,'Core Indicators'!GG92)</f>
        <v>55</v>
      </c>
      <c r="N92" s="241">
        <f>_xlfn.DAYS(About!$A$3,'Core Indicators'!GO92)</f>
        <v>55</v>
      </c>
      <c r="O92" s="241">
        <f>_xlfn.DAYS(About!$A$3,'Core Indicators'!GW92)</f>
        <v>55</v>
      </c>
      <c r="P92" s="241">
        <f>_xlfn.DAYS(About!$A$3,'Core Indicators'!HE92)</f>
        <v>55</v>
      </c>
      <c r="Q92" s="241">
        <f>_xlfn.DAYS(About!$A$3,'Core Indicators'!HM92)</f>
        <v>55</v>
      </c>
      <c r="R92" s="241">
        <f>_xlfn.DAYS(About!$A$3,'Core Indicators'!HU92)</f>
        <v>55</v>
      </c>
      <c r="S92" s="241">
        <f>_xlfn.DAYS(About!$A$3,'Core Indicators'!IC92)</f>
        <v>55</v>
      </c>
      <c r="T92" s="241">
        <f>_xlfn.DAYS(About!$A$3,'Core Indicators'!IK92)</f>
        <v>55</v>
      </c>
      <c r="U92" s="241">
        <f>_xlfn.DAYS(About!$A$3,'Core Indicators'!IS92)</f>
        <v>55</v>
      </c>
      <c r="V92" s="241">
        <f t="shared" si="2"/>
        <v>16.3</v>
      </c>
    </row>
    <row r="93" spans="1:22" x14ac:dyDescent="0.35">
      <c r="A93" s="240" t="str">
        <f>Lists!C:C</f>
        <v>MRT003</v>
      </c>
      <c r="B93" s="241">
        <f>_xlfn.DAYS(About!$A$3,'Core Indicators'!U93)</f>
        <v>12</v>
      </c>
      <c r="C93" s="241">
        <f>_xlfn.DAYS(About!$A$3,'Core Indicators'!AC93)</f>
        <v>12</v>
      </c>
      <c r="D93" s="241">
        <f>_xlfn.DAYS(About!$A$3,'Core Indicators'!AK93)</f>
        <v>12</v>
      </c>
      <c r="E93" s="241">
        <f>_xlfn.DAYS(About!$A$3,'Core Indicators'!AS93)</f>
        <v>12</v>
      </c>
      <c r="F93" s="241">
        <f>_xlfn.DAYS(About!$A$3,'Core Indicators'!BQ93)</f>
        <v>12</v>
      </c>
      <c r="G93" s="241">
        <f>_xlfn.DAYS(About!$A$3,'Core Indicators'!DM93)</f>
        <v>12</v>
      </c>
      <c r="H93" s="241">
        <f>_xlfn.DAYS(About!$A$3,'Core Indicators'!DU93)</f>
        <v>12</v>
      </c>
      <c r="I93" s="241">
        <f>_xlfn.DAYS(About!$A$3,'Core Indicators'!EC93)</f>
        <v>12</v>
      </c>
      <c r="J93" s="241">
        <f>_xlfn.DAYS(About!$A$3,'Core Indicators'!EK93)</f>
        <v>12</v>
      </c>
      <c r="K93" s="241">
        <f>_xlfn.DAYS(About!$A$3,'Core Indicators'!ES93)</f>
        <v>12</v>
      </c>
      <c r="L93" s="241">
        <f>_xlfn.DAYS(About!$A$3,'Core Indicators'!FI93)</f>
        <v>12</v>
      </c>
      <c r="M93" s="241">
        <f>_xlfn.DAYS(About!$A$3,'Core Indicators'!GG93)</f>
        <v>55</v>
      </c>
      <c r="N93" s="241">
        <f>_xlfn.DAYS(About!$A$3,'Core Indicators'!GO93)</f>
        <v>55</v>
      </c>
      <c r="O93" s="241">
        <f>_xlfn.DAYS(About!$A$3,'Core Indicators'!GW93)</f>
        <v>55</v>
      </c>
      <c r="P93" s="241">
        <f>_xlfn.DAYS(About!$A$3,'Core Indicators'!HE93)</f>
        <v>55</v>
      </c>
      <c r="Q93" s="241">
        <f>_xlfn.DAYS(About!$A$3,'Core Indicators'!HM93)</f>
        <v>55</v>
      </c>
      <c r="R93" s="241">
        <f>_xlfn.DAYS(About!$A$3,'Core Indicators'!HU93)</f>
        <v>55</v>
      </c>
      <c r="S93" s="241">
        <f>_xlfn.DAYS(About!$A$3,'Core Indicators'!IC93)</f>
        <v>55</v>
      </c>
      <c r="T93" s="241">
        <f>_xlfn.DAYS(About!$A$3,'Core Indicators'!IK93)</f>
        <v>55</v>
      </c>
      <c r="U93" s="241">
        <f>_xlfn.DAYS(About!$A$3,'Core Indicators'!IS93)</f>
        <v>55</v>
      </c>
      <c r="V93" s="241">
        <f t="shared" si="2"/>
        <v>16.3</v>
      </c>
    </row>
    <row r="94" spans="1:22" x14ac:dyDescent="0.35">
      <c r="A94" s="240" t="str">
        <f>Lists!C:C</f>
        <v>MWI002</v>
      </c>
      <c r="B94" s="241">
        <f>_xlfn.DAYS(About!$A$3,'Core Indicators'!U94)</f>
        <v>5</v>
      </c>
      <c r="C94" s="241">
        <f>_xlfn.DAYS(About!$A$3,'Core Indicators'!AC94)</f>
        <v>5</v>
      </c>
      <c r="D94" s="241">
        <f>_xlfn.DAYS(About!$A$3,'Core Indicators'!AK94)</f>
        <v>5</v>
      </c>
      <c r="E94" s="241">
        <f>_xlfn.DAYS(About!$A$3,'Core Indicators'!AS94)</f>
        <v>5</v>
      </c>
      <c r="F94" s="241">
        <f>_xlfn.DAYS(About!$A$3,'Core Indicators'!BQ94)</f>
        <v>5</v>
      </c>
      <c r="G94" s="241">
        <f>_xlfn.DAYS(About!$A$3,'Core Indicators'!DM94)</f>
        <v>5</v>
      </c>
      <c r="H94" s="241">
        <f>_xlfn.DAYS(About!$A$3,'Core Indicators'!DU94)</f>
        <v>5</v>
      </c>
      <c r="I94" s="241">
        <f>_xlfn.DAYS(About!$A$3,'Core Indicators'!EC94)</f>
        <v>5</v>
      </c>
      <c r="J94" s="241">
        <f>_xlfn.DAYS(About!$A$3,'Core Indicators'!EK94)</f>
        <v>5</v>
      </c>
      <c r="K94" s="241">
        <f>_xlfn.DAYS(About!$A$3,'Core Indicators'!ES94)</f>
        <v>5</v>
      </c>
      <c r="L94" s="241">
        <f>_xlfn.DAYS(About!$A$3,'Core Indicators'!FI94)</f>
        <v>613</v>
      </c>
      <c r="M94" s="241">
        <f>_xlfn.DAYS(About!$A$3,'Core Indicators'!GG94)</f>
        <v>49</v>
      </c>
      <c r="N94" s="241">
        <f>_xlfn.DAYS(About!$A$3,'Core Indicators'!GO94)</f>
        <v>49</v>
      </c>
      <c r="O94" s="241">
        <f>_xlfn.DAYS(About!$A$3,'Core Indicators'!GW94)</f>
        <v>49</v>
      </c>
      <c r="P94" s="241">
        <f>_xlfn.DAYS(About!$A$3,'Core Indicators'!HE94)</f>
        <v>49</v>
      </c>
      <c r="Q94" s="241">
        <f>_xlfn.DAYS(About!$A$3,'Core Indicators'!HM94)</f>
        <v>49</v>
      </c>
      <c r="R94" s="241">
        <f>_xlfn.DAYS(About!$A$3,'Core Indicators'!HU94)</f>
        <v>49</v>
      </c>
      <c r="S94" s="241">
        <f>_xlfn.DAYS(About!$A$3,'Core Indicators'!IC94)</f>
        <v>49</v>
      </c>
      <c r="T94" s="241">
        <f>_xlfn.DAYS(About!$A$3,'Core Indicators'!IK94)</f>
        <v>49</v>
      </c>
      <c r="U94" s="241">
        <f>_xlfn.DAYS(About!$A$3,'Core Indicators'!IS94)</f>
        <v>49</v>
      </c>
      <c r="V94" s="241">
        <f t="shared" si="2"/>
        <v>70.2</v>
      </c>
    </row>
    <row r="95" spans="1:22" x14ac:dyDescent="0.35">
      <c r="A95" s="240" t="str">
        <f>Lists!C:C</f>
        <v>MYS001</v>
      </c>
      <c r="B95" s="241">
        <f>_xlfn.DAYS(About!$A$3,'Core Indicators'!U95)</f>
        <v>18</v>
      </c>
      <c r="C95" s="241">
        <f>_xlfn.DAYS(About!$A$3,'Core Indicators'!AC95)</f>
        <v>18</v>
      </c>
      <c r="D95" s="241">
        <f>_xlfn.DAYS(About!$A$3,'Core Indicators'!AK95)</f>
        <v>18</v>
      </c>
      <c r="E95" s="241">
        <f>_xlfn.DAYS(About!$A$3,'Core Indicators'!AS95)</f>
        <v>18</v>
      </c>
      <c r="F95" s="241">
        <f>_xlfn.DAYS(About!$A$3,'Core Indicators'!BQ95)</f>
        <v>18</v>
      </c>
      <c r="G95" s="241">
        <f>_xlfn.DAYS(About!$A$3,'Core Indicators'!DM95)</f>
        <v>18</v>
      </c>
      <c r="H95" s="241">
        <f>_xlfn.DAYS(About!$A$3,'Core Indicators'!DU95)</f>
        <v>18</v>
      </c>
      <c r="I95" s="241">
        <f>_xlfn.DAYS(About!$A$3,'Core Indicators'!EC95)</f>
        <v>18</v>
      </c>
      <c r="J95" s="241">
        <f>_xlfn.DAYS(About!$A$3,'Core Indicators'!EK95)</f>
        <v>37</v>
      </c>
      <c r="K95" s="241">
        <f>_xlfn.DAYS(About!$A$3,'Core Indicators'!ES95)</f>
        <v>37</v>
      </c>
      <c r="L95" s="241">
        <f>_xlfn.DAYS(About!$A$3,'Core Indicators'!FI95)</f>
        <v>18</v>
      </c>
      <c r="M95" s="241">
        <f>_xlfn.DAYS(About!$A$3,'Core Indicators'!GG95)</f>
        <v>48</v>
      </c>
      <c r="N95" s="241">
        <f>_xlfn.DAYS(About!$A$3,'Core Indicators'!GO95)</f>
        <v>48</v>
      </c>
      <c r="O95" s="241">
        <f>_xlfn.DAYS(About!$A$3,'Core Indicators'!GW95)</f>
        <v>48</v>
      </c>
      <c r="P95" s="241">
        <f>_xlfn.DAYS(About!$A$3,'Core Indicators'!HE95)</f>
        <v>48</v>
      </c>
      <c r="Q95" s="241">
        <f>_xlfn.DAYS(About!$A$3,'Core Indicators'!HM95)</f>
        <v>48</v>
      </c>
      <c r="R95" s="241">
        <f>_xlfn.DAYS(About!$A$3,'Core Indicators'!HU95)</f>
        <v>48</v>
      </c>
      <c r="S95" s="241">
        <f>_xlfn.DAYS(About!$A$3,'Core Indicators'!IC95)</f>
        <v>48</v>
      </c>
      <c r="T95" s="241">
        <f>_xlfn.DAYS(About!$A$3,'Core Indicators'!IK95)</f>
        <v>48</v>
      </c>
      <c r="U95" s="241">
        <f>_xlfn.DAYS(About!$A$3,'Core Indicators'!IS95)</f>
        <v>48</v>
      </c>
      <c r="V95" s="241">
        <f t="shared" si="2"/>
        <v>24.8</v>
      </c>
    </row>
    <row r="96" spans="1:22" x14ac:dyDescent="0.35">
      <c r="A96" s="240" t="str">
        <f>Lists!C:C</f>
        <v>NAM002</v>
      </c>
      <c r="B96" s="241">
        <f>_xlfn.DAYS(About!$A$3,'Core Indicators'!U96)</f>
        <v>5</v>
      </c>
      <c r="C96" s="241">
        <f>_xlfn.DAYS(About!$A$3,'Core Indicators'!AC96)</f>
        <v>5</v>
      </c>
      <c r="D96" s="241">
        <f>_xlfn.DAYS(About!$A$3,'Core Indicators'!AK96)</f>
        <v>5</v>
      </c>
      <c r="E96" s="241">
        <f>_xlfn.DAYS(About!$A$3,'Core Indicators'!AS96)</f>
        <v>1789</v>
      </c>
      <c r="F96" s="241">
        <f>_xlfn.DAYS(About!$A$3,'Core Indicators'!BQ96)</f>
        <v>5</v>
      </c>
      <c r="G96" s="241">
        <f>_xlfn.DAYS(About!$A$3,'Core Indicators'!DM96)</f>
        <v>5</v>
      </c>
      <c r="H96" s="241">
        <f>_xlfn.DAYS(About!$A$3,'Core Indicators'!DU96)</f>
        <v>5</v>
      </c>
      <c r="I96" s="241">
        <f>_xlfn.DAYS(About!$A$3,'Core Indicators'!EC96)</f>
        <v>5</v>
      </c>
      <c r="J96" s="241">
        <f>_xlfn.DAYS(About!$A$3,'Core Indicators'!EK96)</f>
        <v>5</v>
      </c>
      <c r="K96" s="241">
        <f>_xlfn.DAYS(About!$A$3,'Core Indicators'!ES96)</f>
        <v>5</v>
      </c>
      <c r="L96" s="241">
        <f>_xlfn.DAYS(About!$A$3,'Core Indicators'!FI96)</f>
        <v>1269</v>
      </c>
      <c r="M96" s="241">
        <f>_xlfn.DAYS(About!$A$3,'Core Indicators'!GG96)</f>
        <v>54</v>
      </c>
      <c r="N96" s="241">
        <f>_xlfn.DAYS(About!$A$3,'Core Indicators'!GO96)</f>
        <v>54</v>
      </c>
      <c r="O96" s="241">
        <f>_xlfn.DAYS(About!$A$3,'Core Indicators'!GW96)</f>
        <v>54</v>
      </c>
      <c r="P96" s="241">
        <f>_xlfn.DAYS(About!$A$3,'Core Indicators'!HE96)</f>
        <v>54</v>
      </c>
      <c r="Q96" s="241">
        <f>_xlfn.DAYS(About!$A$3,'Core Indicators'!HM96)</f>
        <v>54</v>
      </c>
      <c r="R96" s="241">
        <f>_xlfn.DAYS(About!$A$3,'Core Indicators'!HU96)</f>
        <v>54</v>
      </c>
      <c r="S96" s="241">
        <f>_xlfn.DAYS(About!$A$3,'Core Indicators'!IC96)</f>
        <v>54</v>
      </c>
      <c r="T96" s="241">
        <f>_xlfn.DAYS(About!$A$3,'Core Indicators'!IK96)</f>
        <v>54</v>
      </c>
      <c r="U96" s="241">
        <f>_xlfn.DAYS(About!$A$3,'Core Indicators'!IS96)</f>
        <v>54</v>
      </c>
      <c r="V96" s="241">
        <f t="shared" si="2"/>
        <v>314.7</v>
      </c>
    </row>
    <row r="97" spans="1:22" x14ac:dyDescent="0.35">
      <c r="A97" s="240" t="str">
        <f>Lists!C:C</f>
        <v>NER002</v>
      </c>
      <c r="B97" s="241">
        <f>_xlfn.DAYS(About!$A$3,'Core Indicators'!U97)</f>
        <v>221</v>
      </c>
      <c r="C97" s="241">
        <f>_xlfn.DAYS(About!$A$3,'Core Indicators'!AC97)</f>
        <v>221</v>
      </c>
      <c r="D97" s="241">
        <f>_xlfn.DAYS(About!$A$3,'Core Indicators'!AK97)</f>
        <v>221</v>
      </c>
      <c r="E97" s="241">
        <f>_xlfn.DAYS(About!$A$3,'Core Indicators'!AS97)</f>
        <v>4</v>
      </c>
      <c r="F97" s="241">
        <f>_xlfn.DAYS(About!$A$3,'Core Indicators'!BQ97)</f>
        <v>4</v>
      </c>
      <c r="G97" s="241">
        <f>_xlfn.DAYS(About!$A$3,'Core Indicators'!DM97)</f>
        <v>221</v>
      </c>
      <c r="H97" s="241">
        <f>_xlfn.DAYS(About!$A$3,'Core Indicators'!DU97)</f>
        <v>221</v>
      </c>
      <c r="I97" s="241">
        <f>_xlfn.DAYS(About!$A$3,'Core Indicators'!EC97)</f>
        <v>221</v>
      </c>
      <c r="J97" s="241">
        <f>_xlfn.DAYS(About!$A$3,'Core Indicators'!EK97)</f>
        <v>221</v>
      </c>
      <c r="K97" s="241">
        <f>_xlfn.DAYS(About!$A$3,'Core Indicators'!ES97)</f>
        <v>221</v>
      </c>
      <c r="L97" s="241">
        <f>_xlfn.DAYS(About!$A$3,'Core Indicators'!FI97)</f>
        <v>4</v>
      </c>
      <c r="M97" s="241">
        <f>_xlfn.DAYS(About!$A$3,'Core Indicators'!GG97)</f>
        <v>43</v>
      </c>
      <c r="N97" s="241">
        <f>_xlfn.DAYS(About!$A$3,'Core Indicators'!GO97)</f>
        <v>43</v>
      </c>
      <c r="O97" s="241">
        <f>_xlfn.DAYS(About!$A$3,'Core Indicators'!GW97)</f>
        <v>43</v>
      </c>
      <c r="P97" s="241">
        <f>_xlfn.DAYS(About!$A$3,'Core Indicators'!HE97)</f>
        <v>43</v>
      </c>
      <c r="Q97" s="241">
        <f>_xlfn.DAYS(About!$A$3,'Core Indicators'!HM97)</f>
        <v>43</v>
      </c>
      <c r="R97" s="241">
        <f>_xlfn.DAYS(About!$A$3,'Core Indicators'!HU97)</f>
        <v>43</v>
      </c>
      <c r="S97" s="241">
        <f>_xlfn.DAYS(About!$A$3,'Core Indicators'!IC97)</f>
        <v>43</v>
      </c>
      <c r="T97" s="241">
        <f>_xlfn.DAYS(About!$A$3,'Core Indicators'!IK97)</f>
        <v>43</v>
      </c>
      <c r="U97" s="241">
        <f>_xlfn.DAYS(About!$A$3,'Core Indicators'!IS97)</f>
        <v>43</v>
      </c>
      <c r="V97" s="241">
        <f t="shared" si="2"/>
        <v>138.1</v>
      </c>
    </row>
    <row r="98" spans="1:22" x14ac:dyDescent="0.35">
      <c r="A98" s="240" t="str">
        <f>Lists!C:C</f>
        <v>NER003</v>
      </c>
      <c r="B98" s="241">
        <f>_xlfn.DAYS(About!$A$3,'Core Indicators'!U98)</f>
        <v>221</v>
      </c>
      <c r="C98" s="241">
        <f>_xlfn.DAYS(About!$A$3,'Core Indicators'!AC98)</f>
        <v>221</v>
      </c>
      <c r="D98" s="241">
        <f>_xlfn.DAYS(About!$A$3,'Core Indicators'!AK98)</f>
        <v>221</v>
      </c>
      <c r="E98" s="241">
        <f>_xlfn.DAYS(About!$A$3,'Core Indicators'!AS98)</f>
        <v>4</v>
      </c>
      <c r="F98" s="241">
        <f>_xlfn.DAYS(About!$A$3,'Core Indicators'!BQ98)</f>
        <v>4</v>
      </c>
      <c r="G98" s="241">
        <f>_xlfn.DAYS(About!$A$3,'Core Indicators'!DM98)</f>
        <v>221</v>
      </c>
      <c r="H98" s="241">
        <f>_xlfn.DAYS(About!$A$3,'Core Indicators'!DU98)</f>
        <v>221</v>
      </c>
      <c r="I98" s="241">
        <f>_xlfn.DAYS(About!$A$3,'Core Indicators'!EC98)</f>
        <v>221</v>
      </c>
      <c r="J98" s="241">
        <f>_xlfn.DAYS(About!$A$3,'Core Indicators'!EK98)</f>
        <v>221</v>
      </c>
      <c r="K98" s="241">
        <f>_xlfn.DAYS(About!$A$3,'Core Indicators'!ES98)</f>
        <v>221</v>
      </c>
      <c r="L98" s="241">
        <f>_xlfn.DAYS(About!$A$3,'Core Indicators'!FI98)</f>
        <v>3</v>
      </c>
      <c r="M98" s="241">
        <f>_xlfn.DAYS(About!$A$3,'Core Indicators'!GG98)</f>
        <v>43</v>
      </c>
      <c r="N98" s="241">
        <f>_xlfn.DAYS(About!$A$3,'Core Indicators'!GO98)</f>
        <v>43</v>
      </c>
      <c r="O98" s="241">
        <f>_xlfn.DAYS(About!$A$3,'Core Indicators'!GW98)</f>
        <v>43</v>
      </c>
      <c r="P98" s="241">
        <f>_xlfn.DAYS(About!$A$3,'Core Indicators'!HE98)</f>
        <v>43</v>
      </c>
      <c r="Q98" s="241">
        <f>_xlfn.DAYS(About!$A$3,'Core Indicators'!HM98)</f>
        <v>43</v>
      </c>
      <c r="R98" s="241">
        <f>_xlfn.DAYS(About!$A$3,'Core Indicators'!HU98)</f>
        <v>43</v>
      </c>
      <c r="S98" s="241">
        <f>_xlfn.DAYS(About!$A$3,'Core Indicators'!IC98)</f>
        <v>43</v>
      </c>
      <c r="T98" s="241">
        <f>_xlfn.DAYS(About!$A$3,'Core Indicators'!IK98)</f>
        <v>43</v>
      </c>
      <c r="U98" s="241">
        <f>_xlfn.DAYS(About!$A$3,'Core Indicators'!IS98)</f>
        <v>43</v>
      </c>
      <c r="V98" s="241">
        <f t="shared" si="2"/>
        <v>138</v>
      </c>
    </row>
    <row r="99" spans="1:22" x14ac:dyDescent="0.35">
      <c r="A99" s="240" t="str">
        <f>Lists!C:C</f>
        <v>NER004</v>
      </c>
      <c r="B99" s="241">
        <f>_xlfn.DAYS(About!$A$3,'Core Indicators'!U99)</f>
        <v>221</v>
      </c>
      <c r="C99" s="241">
        <f>_xlfn.DAYS(About!$A$3,'Core Indicators'!AC99)</f>
        <v>221</v>
      </c>
      <c r="D99" s="241">
        <f>_xlfn.DAYS(About!$A$3,'Core Indicators'!AK99)</f>
        <v>221</v>
      </c>
      <c r="E99" s="241">
        <f>_xlfn.DAYS(About!$A$3,'Core Indicators'!AS99)</f>
        <v>3</v>
      </c>
      <c r="F99" s="241">
        <f>_xlfn.DAYS(About!$A$3,'Core Indicators'!BQ99)</f>
        <v>3</v>
      </c>
      <c r="G99" s="241">
        <f>_xlfn.DAYS(About!$A$3,'Core Indicators'!DM99)</f>
        <v>221</v>
      </c>
      <c r="H99" s="241">
        <f>_xlfn.DAYS(About!$A$3,'Core Indicators'!DU99)</f>
        <v>221</v>
      </c>
      <c r="I99" s="241">
        <f>_xlfn.DAYS(About!$A$3,'Core Indicators'!EC99)</f>
        <v>221</v>
      </c>
      <c r="J99" s="241">
        <f>_xlfn.DAYS(About!$A$3,'Core Indicators'!EK99)</f>
        <v>221</v>
      </c>
      <c r="K99" s="241">
        <f>_xlfn.DAYS(About!$A$3,'Core Indicators'!ES99)</f>
        <v>221</v>
      </c>
      <c r="L99" s="241">
        <f>_xlfn.DAYS(About!$A$3,'Core Indicators'!FI99)</f>
        <v>3</v>
      </c>
      <c r="M99" s="241">
        <f>_xlfn.DAYS(About!$A$3,'Core Indicators'!GG99)</f>
        <v>43</v>
      </c>
      <c r="N99" s="241">
        <f>_xlfn.DAYS(About!$A$3,'Core Indicators'!GO99)</f>
        <v>43</v>
      </c>
      <c r="O99" s="241">
        <f>_xlfn.DAYS(About!$A$3,'Core Indicators'!GW99)</f>
        <v>43</v>
      </c>
      <c r="P99" s="241">
        <f>_xlfn.DAYS(About!$A$3,'Core Indicators'!HE99)</f>
        <v>43</v>
      </c>
      <c r="Q99" s="241">
        <f>_xlfn.DAYS(About!$A$3,'Core Indicators'!HM99)</f>
        <v>43</v>
      </c>
      <c r="R99" s="241">
        <f>_xlfn.DAYS(About!$A$3,'Core Indicators'!HU99)</f>
        <v>43</v>
      </c>
      <c r="S99" s="241">
        <f>_xlfn.DAYS(About!$A$3,'Core Indicators'!IC99)</f>
        <v>43</v>
      </c>
      <c r="T99" s="241">
        <f>_xlfn.DAYS(About!$A$3,'Core Indicators'!IK99)</f>
        <v>43</v>
      </c>
      <c r="U99" s="241">
        <f>_xlfn.DAYS(About!$A$3,'Core Indicators'!IS99)</f>
        <v>43</v>
      </c>
      <c r="V99" s="241">
        <f t="shared" ref="V99:V130" si="3">AVERAGE(D99:M99)</f>
        <v>137.80000000000001</v>
      </c>
    </row>
    <row r="100" spans="1:22" x14ac:dyDescent="0.35">
      <c r="A100" s="240" t="str">
        <f>Lists!C:C</f>
        <v>NER006</v>
      </c>
      <c r="B100" s="241">
        <f>_xlfn.DAYS(About!$A$3,'Core Indicators'!U100)</f>
        <v>153</v>
      </c>
      <c r="C100" s="241">
        <f>_xlfn.DAYS(About!$A$3,'Core Indicators'!AC100)</f>
        <v>153</v>
      </c>
      <c r="D100" s="241">
        <f>_xlfn.DAYS(About!$A$3,'Core Indicators'!AK100)</f>
        <v>153</v>
      </c>
      <c r="E100" s="241">
        <f>_xlfn.DAYS(About!$A$3,'Core Indicators'!AS100)</f>
        <v>126</v>
      </c>
      <c r="F100" s="241">
        <f>_xlfn.DAYS(About!$A$3,'Core Indicators'!BQ100)</f>
        <v>126</v>
      </c>
      <c r="G100" s="241">
        <f>_xlfn.DAYS(About!$A$3,'Core Indicators'!DM100)</f>
        <v>153</v>
      </c>
      <c r="H100" s="241">
        <f>_xlfn.DAYS(About!$A$3,'Core Indicators'!DU100)</f>
        <v>153</v>
      </c>
      <c r="I100" s="241">
        <f>_xlfn.DAYS(About!$A$3,'Core Indicators'!EC100)</f>
        <v>153</v>
      </c>
      <c r="J100" s="241">
        <f>_xlfn.DAYS(About!$A$3,'Core Indicators'!EK100)</f>
        <v>153</v>
      </c>
      <c r="K100" s="241">
        <f>_xlfn.DAYS(About!$A$3,'Core Indicators'!ES100)</f>
        <v>153</v>
      </c>
      <c r="L100" s="241">
        <f>_xlfn.DAYS(About!$A$3,'Core Indicators'!FI100)</f>
        <v>126</v>
      </c>
      <c r="M100" s="241">
        <f>_xlfn.DAYS(About!$A$3,'Core Indicators'!GG100)</f>
        <v>43</v>
      </c>
      <c r="N100" s="241">
        <f>_xlfn.DAYS(About!$A$3,'Core Indicators'!GO100)</f>
        <v>43</v>
      </c>
      <c r="O100" s="241">
        <f>_xlfn.DAYS(About!$A$3,'Core Indicators'!GW100)</f>
        <v>43</v>
      </c>
      <c r="P100" s="241">
        <f>_xlfn.DAYS(About!$A$3,'Core Indicators'!HE100)</f>
        <v>43</v>
      </c>
      <c r="Q100" s="241">
        <f>_xlfn.DAYS(About!$A$3,'Core Indicators'!HM100)</f>
        <v>43</v>
      </c>
      <c r="R100" s="241">
        <f>_xlfn.DAYS(About!$A$3,'Core Indicators'!HU100)</f>
        <v>43</v>
      </c>
      <c r="S100" s="241">
        <f>_xlfn.DAYS(About!$A$3,'Core Indicators'!IC100)</f>
        <v>43</v>
      </c>
      <c r="T100" s="241">
        <f>_xlfn.DAYS(About!$A$3,'Core Indicators'!IK100)</f>
        <v>43</v>
      </c>
      <c r="U100" s="241">
        <f>_xlfn.DAYS(About!$A$3,'Core Indicators'!IS100)</f>
        <v>43</v>
      </c>
      <c r="V100" s="241">
        <f t="shared" si="3"/>
        <v>133.9</v>
      </c>
    </row>
    <row r="101" spans="1:22" x14ac:dyDescent="0.35">
      <c r="A101" s="240" t="str">
        <f>Lists!C:C</f>
        <v>NGA001</v>
      </c>
      <c r="B101" s="241">
        <f>_xlfn.DAYS(About!$A$3,'Core Indicators'!U101)</f>
        <v>12</v>
      </c>
      <c r="C101" s="241">
        <f>_xlfn.DAYS(About!$A$3,'Core Indicators'!AC101)</f>
        <v>12</v>
      </c>
      <c r="D101" s="241">
        <f>_xlfn.DAYS(About!$A$3,'Core Indicators'!AK101)</f>
        <v>12</v>
      </c>
      <c r="E101" s="241">
        <f>_xlfn.DAYS(About!$A$3,'Core Indicators'!AS101)</f>
        <v>12</v>
      </c>
      <c r="F101" s="241">
        <f>_xlfn.DAYS(About!$A$3,'Core Indicators'!BQ101)</f>
        <v>256</v>
      </c>
      <c r="G101" s="241">
        <f>_xlfn.DAYS(About!$A$3,'Core Indicators'!DM101)</f>
        <v>12</v>
      </c>
      <c r="H101" s="241">
        <f>_xlfn.DAYS(About!$A$3,'Core Indicators'!DU101)</f>
        <v>12</v>
      </c>
      <c r="I101" s="241">
        <f>_xlfn.DAYS(About!$A$3,'Core Indicators'!EC101)</f>
        <v>12</v>
      </c>
      <c r="J101" s="241">
        <f>_xlfn.DAYS(About!$A$3,'Core Indicators'!EK101)</f>
        <v>12</v>
      </c>
      <c r="K101" s="241">
        <f>_xlfn.DAYS(About!$A$3,'Core Indicators'!ES101)</f>
        <v>12</v>
      </c>
      <c r="L101" s="241">
        <f>_xlfn.DAYS(About!$A$3,'Core Indicators'!FI101)</f>
        <v>12</v>
      </c>
      <c r="M101" s="241">
        <f>_xlfn.DAYS(About!$A$3,'Core Indicators'!GG101)</f>
        <v>53</v>
      </c>
      <c r="N101" s="241">
        <f>_xlfn.DAYS(About!$A$3,'Core Indicators'!GO101)</f>
        <v>53</v>
      </c>
      <c r="O101" s="241">
        <f>_xlfn.DAYS(About!$A$3,'Core Indicators'!GW101)</f>
        <v>53</v>
      </c>
      <c r="P101" s="241">
        <f>_xlfn.DAYS(About!$A$3,'Core Indicators'!HE101)</f>
        <v>53</v>
      </c>
      <c r="Q101" s="241">
        <f>_xlfn.DAYS(About!$A$3,'Core Indicators'!HM101)</f>
        <v>53</v>
      </c>
      <c r="R101" s="241">
        <f>_xlfn.DAYS(About!$A$3,'Core Indicators'!HU101)</f>
        <v>53</v>
      </c>
      <c r="S101" s="241">
        <f>_xlfn.DAYS(About!$A$3,'Core Indicators'!IC101)</f>
        <v>53</v>
      </c>
      <c r="T101" s="241">
        <f>_xlfn.DAYS(About!$A$3,'Core Indicators'!IK101)</f>
        <v>53</v>
      </c>
      <c r="U101" s="241">
        <f>_xlfn.DAYS(About!$A$3,'Core Indicators'!IS101)</f>
        <v>53</v>
      </c>
      <c r="V101" s="241">
        <f t="shared" si="3"/>
        <v>40.5</v>
      </c>
    </row>
    <row r="102" spans="1:22" x14ac:dyDescent="0.35">
      <c r="A102" s="240" t="str">
        <f>Lists!C:C</f>
        <v>NGA003</v>
      </c>
      <c r="B102" s="241">
        <f>_xlfn.DAYS(About!$A$3,'Core Indicators'!U102)</f>
        <v>12</v>
      </c>
      <c r="C102" s="241">
        <f>_xlfn.DAYS(About!$A$3,'Core Indicators'!AC102)</f>
        <v>12</v>
      </c>
      <c r="D102" s="241">
        <f>_xlfn.DAYS(About!$A$3,'Core Indicators'!AK102)</f>
        <v>12</v>
      </c>
      <c r="E102" s="241">
        <f>_xlfn.DAYS(About!$A$3,'Core Indicators'!AS102)</f>
        <v>12</v>
      </c>
      <c r="F102" s="241">
        <f>_xlfn.DAYS(About!$A$3,'Core Indicators'!BQ102)</f>
        <v>12</v>
      </c>
      <c r="G102" s="241">
        <f>_xlfn.DAYS(About!$A$3,'Core Indicators'!DM102)</f>
        <v>12</v>
      </c>
      <c r="H102" s="241">
        <f>_xlfn.DAYS(About!$A$3,'Core Indicators'!DU102)</f>
        <v>12</v>
      </c>
      <c r="I102" s="241">
        <f>_xlfn.DAYS(About!$A$3,'Core Indicators'!EC102)</f>
        <v>12</v>
      </c>
      <c r="J102" s="241">
        <f>_xlfn.DAYS(About!$A$3,'Core Indicators'!EK102)</f>
        <v>12</v>
      </c>
      <c r="K102" s="241">
        <f>_xlfn.DAYS(About!$A$3,'Core Indicators'!ES102)</f>
        <v>12</v>
      </c>
      <c r="L102" s="241">
        <f>_xlfn.DAYS(About!$A$3,'Core Indicators'!FI102)</f>
        <v>12</v>
      </c>
      <c r="M102" s="241">
        <f>_xlfn.DAYS(About!$A$3,'Core Indicators'!GG102)</f>
        <v>53</v>
      </c>
      <c r="N102" s="241">
        <f>_xlfn.DAYS(About!$A$3,'Core Indicators'!GO102)</f>
        <v>53</v>
      </c>
      <c r="O102" s="241">
        <f>_xlfn.DAYS(About!$A$3,'Core Indicators'!GW102)</f>
        <v>53</v>
      </c>
      <c r="P102" s="241">
        <f>_xlfn.DAYS(About!$A$3,'Core Indicators'!HE102)</f>
        <v>53</v>
      </c>
      <c r="Q102" s="241">
        <f>_xlfn.DAYS(About!$A$3,'Core Indicators'!HM102)</f>
        <v>53</v>
      </c>
      <c r="R102" s="241">
        <f>_xlfn.DAYS(About!$A$3,'Core Indicators'!HU102)</f>
        <v>53</v>
      </c>
      <c r="S102" s="241">
        <f>_xlfn.DAYS(About!$A$3,'Core Indicators'!IC102)</f>
        <v>53</v>
      </c>
      <c r="T102" s="241">
        <f>_xlfn.DAYS(About!$A$3,'Core Indicators'!IK102)</f>
        <v>53</v>
      </c>
      <c r="U102" s="241">
        <f>_xlfn.DAYS(About!$A$3,'Core Indicators'!IS102)</f>
        <v>53</v>
      </c>
      <c r="V102" s="241">
        <f t="shared" si="3"/>
        <v>16.100000000000001</v>
      </c>
    </row>
    <row r="103" spans="1:22" x14ac:dyDescent="0.35">
      <c r="A103" s="240" t="str">
        <f>Lists!C:C</f>
        <v>NGA004</v>
      </c>
      <c r="B103" s="241">
        <f>_xlfn.DAYS(About!$A$3,'Core Indicators'!U103)</f>
        <v>12</v>
      </c>
      <c r="C103" s="241">
        <f>_xlfn.DAYS(About!$A$3,'Core Indicators'!AC103)</f>
        <v>12</v>
      </c>
      <c r="D103" s="241">
        <f>_xlfn.DAYS(About!$A$3,'Core Indicators'!AK103)</f>
        <v>12</v>
      </c>
      <c r="E103" s="241">
        <f>_xlfn.DAYS(About!$A$3,'Core Indicators'!AS103)</f>
        <v>12</v>
      </c>
      <c r="F103" s="241">
        <f>_xlfn.DAYS(About!$A$3,'Core Indicators'!BQ103)</f>
        <v>12</v>
      </c>
      <c r="G103" s="241">
        <f>_xlfn.DAYS(About!$A$3,'Core Indicators'!DM103)</f>
        <v>12</v>
      </c>
      <c r="H103" s="241">
        <f>_xlfn.DAYS(About!$A$3,'Core Indicators'!DU103)</f>
        <v>12</v>
      </c>
      <c r="I103" s="241">
        <f>_xlfn.DAYS(About!$A$3,'Core Indicators'!EC103)</f>
        <v>12</v>
      </c>
      <c r="J103" s="241">
        <f>_xlfn.DAYS(About!$A$3,'Core Indicators'!EK103)</f>
        <v>12</v>
      </c>
      <c r="K103" s="241">
        <f>_xlfn.DAYS(About!$A$3,'Core Indicators'!ES103)</f>
        <v>12</v>
      </c>
      <c r="L103" s="241">
        <f>_xlfn.DAYS(About!$A$3,'Core Indicators'!FI103)</f>
        <v>12</v>
      </c>
      <c r="M103" s="241">
        <f>_xlfn.DAYS(About!$A$3,'Core Indicators'!GG103)</f>
        <v>53</v>
      </c>
      <c r="N103" s="241">
        <f>_xlfn.DAYS(About!$A$3,'Core Indicators'!GO103)</f>
        <v>53</v>
      </c>
      <c r="O103" s="241">
        <f>_xlfn.DAYS(About!$A$3,'Core Indicators'!GW103)</f>
        <v>53</v>
      </c>
      <c r="P103" s="241">
        <f>_xlfn.DAYS(About!$A$3,'Core Indicators'!HE103)</f>
        <v>53</v>
      </c>
      <c r="Q103" s="241">
        <f>_xlfn.DAYS(About!$A$3,'Core Indicators'!HM103)</f>
        <v>53</v>
      </c>
      <c r="R103" s="241">
        <f>_xlfn.DAYS(About!$A$3,'Core Indicators'!HU103)</f>
        <v>53</v>
      </c>
      <c r="S103" s="241">
        <f>_xlfn.DAYS(About!$A$3,'Core Indicators'!IC103)</f>
        <v>53</v>
      </c>
      <c r="T103" s="241">
        <f>_xlfn.DAYS(About!$A$3,'Core Indicators'!IK103)</f>
        <v>53</v>
      </c>
      <c r="U103" s="241">
        <f>_xlfn.DAYS(About!$A$3,'Core Indicators'!IS103)</f>
        <v>53</v>
      </c>
      <c r="V103" s="241">
        <f t="shared" si="3"/>
        <v>16.100000000000001</v>
      </c>
    </row>
    <row r="104" spans="1:22" x14ac:dyDescent="0.35">
      <c r="A104" s="240" t="str">
        <f>Lists!C:C</f>
        <v>NGA007</v>
      </c>
      <c r="B104" s="241">
        <f>_xlfn.DAYS(About!$A$3,'Core Indicators'!U104)</f>
        <v>12</v>
      </c>
      <c r="C104" s="241">
        <f>_xlfn.DAYS(About!$A$3,'Core Indicators'!AC104)</f>
        <v>12</v>
      </c>
      <c r="D104" s="241">
        <f>_xlfn.DAYS(About!$A$3,'Core Indicators'!AK104)</f>
        <v>12</v>
      </c>
      <c r="E104" s="241">
        <f>_xlfn.DAYS(About!$A$3,'Core Indicators'!AS104)</f>
        <v>12</v>
      </c>
      <c r="F104" s="241">
        <f>_xlfn.DAYS(About!$A$3,'Core Indicators'!BQ104)</f>
        <v>12</v>
      </c>
      <c r="G104" s="241">
        <f>_xlfn.DAYS(About!$A$3,'Core Indicators'!DM104)</f>
        <v>12</v>
      </c>
      <c r="H104" s="241">
        <f>_xlfn.DAYS(About!$A$3,'Core Indicators'!DU104)</f>
        <v>12</v>
      </c>
      <c r="I104" s="241">
        <f>_xlfn.DAYS(About!$A$3,'Core Indicators'!EC104)</f>
        <v>12</v>
      </c>
      <c r="J104" s="241">
        <f>_xlfn.DAYS(About!$A$3,'Core Indicators'!EK104)</f>
        <v>12</v>
      </c>
      <c r="K104" s="241">
        <f>_xlfn.DAYS(About!$A$3,'Core Indicators'!ES104)</f>
        <v>12</v>
      </c>
      <c r="L104" s="241">
        <f>_xlfn.DAYS(About!$A$3,'Core Indicators'!FI104)</f>
        <v>12</v>
      </c>
      <c r="M104" s="241">
        <f>_xlfn.DAYS(About!$A$3,'Core Indicators'!GG104)</f>
        <v>53</v>
      </c>
      <c r="N104" s="241">
        <f>_xlfn.DAYS(About!$A$3,'Core Indicators'!GO104)</f>
        <v>53</v>
      </c>
      <c r="O104" s="241">
        <f>_xlfn.DAYS(About!$A$3,'Core Indicators'!GW104)</f>
        <v>53</v>
      </c>
      <c r="P104" s="241">
        <f>_xlfn.DAYS(About!$A$3,'Core Indicators'!HE104)</f>
        <v>53</v>
      </c>
      <c r="Q104" s="241">
        <f>_xlfn.DAYS(About!$A$3,'Core Indicators'!HM104)</f>
        <v>53</v>
      </c>
      <c r="R104" s="241">
        <f>_xlfn.DAYS(About!$A$3,'Core Indicators'!HU104)</f>
        <v>53</v>
      </c>
      <c r="S104" s="241">
        <f>_xlfn.DAYS(About!$A$3,'Core Indicators'!IC104)</f>
        <v>53</v>
      </c>
      <c r="T104" s="241">
        <f>_xlfn.DAYS(About!$A$3,'Core Indicators'!IK104)</f>
        <v>53</v>
      </c>
      <c r="U104" s="241">
        <f>_xlfn.DAYS(About!$A$3,'Core Indicators'!IS104)</f>
        <v>53</v>
      </c>
      <c r="V104" s="241">
        <f t="shared" si="3"/>
        <v>16.100000000000001</v>
      </c>
    </row>
    <row r="105" spans="1:22" x14ac:dyDescent="0.35">
      <c r="A105" s="240" t="str">
        <f>Lists!C:C</f>
        <v>NGA008</v>
      </c>
      <c r="B105" s="241">
        <f>_xlfn.DAYS(About!$A$3,'Core Indicators'!U105)</f>
        <v>12</v>
      </c>
      <c r="C105" s="241">
        <f>_xlfn.DAYS(About!$A$3,'Core Indicators'!AC105)</f>
        <v>12</v>
      </c>
      <c r="D105" s="241">
        <f>_xlfn.DAYS(About!$A$3,'Core Indicators'!AK105)</f>
        <v>12</v>
      </c>
      <c r="E105" s="241">
        <f>_xlfn.DAYS(About!$A$3,'Core Indicators'!AS105)</f>
        <v>12</v>
      </c>
      <c r="F105" s="241">
        <f>_xlfn.DAYS(About!$A$3,'Core Indicators'!BQ105)</f>
        <v>12</v>
      </c>
      <c r="G105" s="241">
        <f>_xlfn.DAYS(About!$A$3,'Core Indicators'!DM105)</f>
        <v>12</v>
      </c>
      <c r="H105" s="241">
        <f>_xlfn.DAYS(About!$A$3,'Core Indicators'!DU105)</f>
        <v>12</v>
      </c>
      <c r="I105" s="241">
        <f>_xlfn.DAYS(About!$A$3,'Core Indicators'!EC105)</f>
        <v>12</v>
      </c>
      <c r="J105" s="241">
        <f>_xlfn.DAYS(About!$A$3,'Core Indicators'!EK105)</f>
        <v>12</v>
      </c>
      <c r="K105" s="241">
        <f>_xlfn.DAYS(About!$A$3,'Core Indicators'!ES105)</f>
        <v>12</v>
      </c>
      <c r="L105" s="241">
        <f>_xlfn.DAYS(About!$A$3,'Core Indicators'!FI105)</f>
        <v>12</v>
      </c>
      <c r="M105" s="241">
        <f>_xlfn.DAYS(About!$A$3,'Core Indicators'!GG105)</f>
        <v>53</v>
      </c>
      <c r="N105" s="241">
        <f>_xlfn.DAYS(About!$A$3,'Core Indicators'!GO105)</f>
        <v>53</v>
      </c>
      <c r="O105" s="241">
        <f>_xlfn.DAYS(About!$A$3,'Core Indicators'!GW105)</f>
        <v>53</v>
      </c>
      <c r="P105" s="241">
        <f>_xlfn.DAYS(About!$A$3,'Core Indicators'!HE105)</f>
        <v>53</v>
      </c>
      <c r="Q105" s="241">
        <f>_xlfn.DAYS(About!$A$3,'Core Indicators'!HM105)</f>
        <v>53</v>
      </c>
      <c r="R105" s="241">
        <f>_xlfn.DAYS(About!$A$3,'Core Indicators'!HU105)</f>
        <v>53</v>
      </c>
      <c r="S105" s="241">
        <f>_xlfn.DAYS(About!$A$3,'Core Indicators'!IC105)</f>
        <v>53</v>
      </c>
      <c r="T105" s="241">
        <f>_xlfn.DAYS(About!$A$3,'Core Indicators'!IK105)</f>
        <v>53</v>
      </c>
      <c r="U105" s="241">
        <f>_xlfn.DAYS(About!$A$3,'Core Indicators'!IS105)</f>
        <v>53</v>
      </c>
      <c r="V105" s="241">
        <f t="shared" si="3"/>
        <v>16.100000000000001</v>
      </c>
    </row>
    <row r="106" spans="1:22" x14ac:dyDescent="0.35">
      <c r="A106" s="240" t="str">
        <f>Lists!C:C</f>
        <v>NIC001</v>
      </c>
      <c r="B106" s="241">
        <f>_xlfn.DAYS(About!$A$3,'Core Indicators'!U106)</f>
        <v>85</v>
      </c>
      <c r="C106" s="241">
        <f>_xlfn.DAYS(About!$A$3,'Core Indicators'!AC106)</f>
        <v>85</v>
      </c>
      <c r="D106" s="241">
        <f>_xlfn.DAYS(About!$A$3,'Core Indicators'!AK106)</f>
        <v>85</v>
      </c>
      <c r="E106" s="241">
        <f>_xlfn.DAYS(About!$A$3,'Core Indicators'!AS106)</f>
        <v>85</v>
      </c>
      <c r="F106" s="241">
        <f>_xlfn.DAYS(About!$A$3,'Core Indicators'!BQ106)</f>
        <v>85</v>
      </c>
      <c r="G106" s="241">
        <f>_xlfn.DAYS(About!$A$3,'Core Indicators'!DM106)</f>
        <v>85</v>
      </c>
      <c r="H106" s="241">
        <f>_xlfn.DAYS(About!$A$3,'Core Indicators'!DU106)</f>
        <v>85</v>
      </c>
      <c r="I106" s="241">
        <f>_xlfn.DAYS(About!$A$3,'Core Indicators'!EC106)</f>
        <v>85</v>
      </c>
      <c r="J106" s="241">
        <f>_xlfn.DAYS(About!$A$3,'Core Indicators'!EK106)</f>
        <v>85</v>
      </c>
      <c r="K106" s="241">
        <f>_xlfn.DAYS(About!$A$3,'Core Indicators'!ES106)</f>
        <v>85</v>
      </c>
      <c r="L106" s="241">
        <f>_xlfn.DAYS(About!$A$3,'Core Indicators'!FI106)</f>
        <v>85</v>
      </c>
      <c r="M106" s="241">
        <f>_xlfn.DAYS(About!$A$3,'Core Indicators'!GG106)</f>
        <v>43</v>
      </c>
      <c r="N106" s="241">
        <f>_xlfn.DAYS(About!$A$3,'Core Indicators'!GO106)</f>
        <v>43</v>
      </c>
      <c r="O106" s="241">
        <f>_xlfn.DAYS(About!$A$3,'Core Indicators'!GW106)</f>
        <v>43</v>
      </c>
      <c r="P106" s="241">
        <f>_xlfn.DAYS(About!$A$3,'Core Indicators'!HE106)</f>
        <v>43</v>
      </c>
      <c r="Q106" s="241">
        <f>_xlfn.DAYS(About!$A$3,'Core Indicators'!HM106)</f>
        <v>43</v>
      </c>
      <c r="R106" s="241">
        <f>_xlfn.DAYS(About!$A$3,'Core Indicators'!HU106)</f>
        <v>43</v>
      </c>
      <c r="S106" s="241">
        <f>_xlfn.DAYS(About!$A$3,'Core Indicators'!IC106)</f>
        <v>43</v>
      </c>
      <c r="T106" s="241">
        <f>_xlfn.DAYS(About!$A$3,'Core Indicators'!IK106)</f>
        <v>43</v>
      </c>
      <c r="U106" s="241">
        <f>_xlfn.DAYS(About!$A$3,'Core Indicators'!IS106)</f>
        <v>43</v>
      </c>
      <c r="V106" s="241">
        <f t="shared" si="3"/>
        <v>80.8</v>
      </c>
    </row>
    <row r="107" spans="1:22" x14ac:dyDescent="0.35">
      <c r="A107" s="240" t="str">
        <f>Lists!C:C</f>
        <v>NPL004</v>
      </c>
      <c r="B107" s="241">
        <f>_xlfn.DAYS(About!$A$3,'Core Indicators'!U107)</f>
        <v>71</v>
      </c>
      <c r="C107" s="241">
        <f>_xlfn.DAYS(About!$A$3,'Core Indicators'!AC107)</f>
        <v>18</v>
      </c>
      <c r="D107" s="241">
        <f>_xlfn.DAYS(About!$A$3,'Core Indicators'!AK107)</f>
        <v>18</v>
      </c>
      <c r="E107" s="241">
        <f>_xlfn.DAYS(About!$A$3,'Core Indicators'!AS107)</f>
        <v>18</v>
      </c>
      <c r="F107" s="241">
        <f>_xlfn.DAYS(About!$A$3,'Core Indicators'!BQ107)</f>
        <v>37</v>
      </c>
      <c r="G107" s="241">
        <f>_xlfn.DAYS(About!$A$3,'Core Indicators'!DM107)</f>
        <v>18</v>
      </c>
      <c r="H107" s="241">
        <f>_xlfn.DAYS(About!$A$3,'Core Indicators'!DU107)</f>
        <v>18</v>
      </c>
      <c r="I107" s="241">
        <f>_xlfn.DAYS(About!$A$3,'Core Indicators'!EC107)</f>
        <v>18</v>
      </c>
      <c r="J107" s="241">
        <f>_xlfn.DAYS(About!$A$3,'Core Indicators'!EK107)</f>
        <v>18</v>
      </c>
      <c r="K107" s="241">
        <f>_xlfn.DAYS(About!$A$3,'Core Indicators'!ES107)</f>
        <v>18</v>
      </c>
      <c r="L107" s="241">
        <f>_xlfn.DAYS(About!$A$3,'Core Indicators'!FI107)</f>
        <v>18</v>
      </c>
      <c r="M107" s="241">
        <f>_xlfn.DAYS(About!$A$3,'Core Indicators'!GG107)</f>
        <v>48</v>
      </c>
      <c r="N107" s="241">
        <f>_xlfn.DAYS(About!$A$3,'Core Indicators'!GO107)</f>
        <v>48</v>
      </c>
      <c r="O107" s="241">
        <f>_xlfn.DAYS(About!$A$3,'Core Indicators'!GW107)</f>
        <v>48</v>
      </c>
      <c r="P107" s="241">
        <f>_xlfn.DAYS(About!$A$3,'Core Indicators'!HE107)</f>
        <v>48</v>
      </c>
      <c r="Q107" s="241">
        <f>_xlfn.DAYS(About!$A$3,'Core Indicators'!HM107)</f>
        <v>48</v>
      </c>
      <c r="R107" s="241">
        <f>_xlfn.DAYS(About!$A$3,'Core Indicators'!HU107)</f>
        <v>48</v>
      </c>
      <c r="S107" s="241">
        <f>_xlfn.DAYS(About!$A$3,'Core Indicators'!IC107)</f>
        <v>48</v>
      </c>
      <c r="T107" s="241">
        <f>_xlfn.DAYS(About!$A$3,'Core Indicators'!IK107)</f>
        <v>48</v>
      </c>
      <c r="U107" s="241">
        <f>_xlfn.DAYS(About!$A$3,'Core Indicators'!IS107)</f>
        <v>48</v>
      </c>
      <c r="V107" s="241">
        <f t="shared" si="3"/>
        <v>22.9</v>
      </c>
    </row>
    <row r="108" spans="1:22" x14ac:dyDescent="0.35">
      <c r="A108" s="240" t="str">
        <f>Lists!C:C</f>
        <v>PAK001</v>
      </c>
      <c r="B108" s="241">
        <f>_xlfn.DAYS(About!$A$3,'Core Indicators'!U108)</f>
        <v>19</v>
      </c>
      <c r="C108" s="241">
        <f>_xlfn.DAYS(About!$A$3,'Core Indicators'!AC108)</f>
        <v>19</v>
      </c>
      <c r="D108" s="241">
        <f>_xlfn.DAYS(About!$A$3,'Core Indicators'!AK108)</f>
        <v>19</v>
      </c>
      <c r="E108" s="241">
        <f>_xlfn.DAYS(About!$A$3,'Core Indicators'!AS108)</f>
        <v>19</v>
      </c>
      <c r="F108" s="241">
        <f>_xlfn.DAYS(About!$A$3,'Core Indicators'!BQ108)</f>
        <v>19</v>
      </c>
      <c r="G108" s="241">
        <f>_xlfn.DAYS(About!$A$3,'Core Indicators'!DM108)</f>
        <v>19</v>
      </c>
      <c r="H108" s="241">
        <f>_xlfn.DAYS(About!$A$3,'Core Indicators'!DU108)</f>
        <v>19</v>
      </c>
      <c r="I108" s="241">
        <f>_xlfn.DAYS(About!$A$3,'Core Indicators'!EC108)</f>
        <v>19</v>
      </c>
      <c r="J108" s="241">
        <f>_xlfn.DAYS(About!$A$3,'Core Indicators'!EK108)</f>
        <v>19</v>
      </c>
      <c r="K108" s="241">
        <f>_xlfn.DAYS(About!$A$3,'Core Indicators'!ES108)</f>
        <v>19</v>
      </c>
      <c r="L108" s="241">
        <f>_xlfn.DAYS(About!$A$3,'Core Indicators'!FI108)</f>
        <v>19</v>
      </c>
      <c r="M108" s="241">
        <f>_xlfn.DAYS(About!$A$3,'Core Indicators'!GG108)</f>
        <v>47</v>
      </c>
      <c r="N108" s="241">
        <f>_xlfn.DAYS(About!$A$3,'Core Indicators'!GO108)</f>
        <v>47</v>
      </c>
      <c r="O108" s="241">
        <f>_xlfn.DAYS(About!$A$3,'Core Indicators'!GW108)</f>
        <v>47</v>
      </c>
      <c r="P108" s="241">
        <f>_xlfn.DAYS(About!$A$3,'Core Indicators'!HE108)</f>
        <v>47</v>
      </c>
      <c r="Q108" s="241">
        <f>_xlfn.DAYS(About!$A$3,'Core Indicators'!HM108)</f>
        <v>47</v>
      </c>
      <c r="R108" s="241">
        <f>_xlfn.DAYS(About!$A$3,'Core Indicators'!HU108)</f>
        <v>47</v>
      </c>
      <c r="S108" s="241">
        <f>_xlfn.DAYS(About!$A$3,'Core Indicators'!IC108)</f>
        <v>47</v>
      </c>
      <c r="T108" s="241">
        <f>_xlfn.DAYS(About!$A$3,'Core Indicators'!IK108)</f>
        <v>47</v>
      </c>
      <c r="U108" s="241">
        <f>_xlfn.DAYS(About!$A$3,'Core Indicators'!IS108)</f>
        <v>47</v>
      </c>
      <c r="V108" s="241">
        <f t="shared" si="3"/>
        <v>21.8</v>
      </c>
    </row>
    <row r="109" spans="1:22" x14ac:dyDescent="0.35">
      <c r="A109" s="240" t="str">
        <f>Lists!C:C</f>
        <v>PAK004</v>
      </c>
      <c r="B109" s="241">
        <f>_xlfn.DAYS(About!$A$3,'Core Indicators'!U109)</f>
        <v>40</v>
      </c>
      <c r="C109" s="241">
        <f>_xlfn.DAYS(About!$A$3,'Core Indicators'!AC109)</f>
        <v>40</v>
      </c>
      <c r="D109" s="241">
        <f>_xlfn.DAYS(About!$A$3,'Core Indicators'!AK109)</f>
        <v>40</v>
      </c>
      <c r="E109" s="241">
        <f>_xlfn.DAYS(About!$A$3,'Core Indicators'!AS109)</f>
        <v>40</v>
      </c>
      <c r="F109" s="241">
        <f>_xlfn.DAYS(About!$A$3,'Core Indicators'!BQ109)</f>
        <v>19</v>
      </c>
      <c r="G109" s="241">
        <f>_xlfn.DAYS(About!$A$3,'Core Indicators'!DM109)</f>
        <v>40</v>
      </c>
      <c r="H109" s="241">
        <f>_xlfn.DAYS(About!$A$3,'Core Indicators'!DU109)</f>
        <v>40</v>
      </c>
      <c r="I109" s="241">
        <f>_xlfn.DAYS(About!$A$3,'Core Indicators'!EC109)</f>
        <v>40</v>
      </c>
      <c r="J109" s="241">
        <f>_xlfn.DAYS(About!$A$3,'Core Indicators'!EK109)</f>
        <v>40</v>
      </c>
      <c r="K109" s="241">
        <f>_xlfn.DAYS(About!$A$3,'Core Indicators'!ES109)</f>
        <v>40</v>
      </c>
      <c r="L109" s="241">
        <f>_xlfn.DAYS(About!$A$3,'Core Indicators'!FI109)</f>
        <v>2134</v>
      </c>
      <c r="M109" s="241">
        <f>_xlfn.DAYS(About!$A$3,'Core Indicators'!GG109)</f>
        <v>35</v>
      </c>
      <c r="N109" s="241">
        <f>_xlfn.DAYS(About!$A$3,'Core Indicators'!GO109)</f>
        <v>35</v>
      </c>
      <c r="O109" s="241">
        <f>_xlfn.DAYS(About!$A$3,'Core Indicators'!GW109)</f>
        <v>35</v>
      </c>
      <c r="P109" s="241">
        <f>_xlfn.DAYS(About!$A$3,'Core Indicators'!HE109)</f>
        <v>35</v>
      </c>
      <c r="Q109" s="241">
        <f>_xlfn.DAYS(About!$A$3,'Core Indicators'!HM109)</f>
        <v>35</v>
      </c>
      <c r="R109" s="241">
        <f>_xlfn.DAYS(About!$A$3,'Core Indicators'!HU109)</f>
        <v>35</v>
      </c>
      <c r="S109" s="241">
        <f>_xlfn.DAYS(About!$A$3,'Core Indicators'!IC109)</f>
        <v>35</v>
      </c>
      <c r="T109" s="241">
        <f>_xlfn.DAYS(About!$A$3,'Core Indicators'!IK109)</f>
        <v>35</v>
      </c>
      <c r="U109" s="241">
        <f>_xlfn.DAYS(About!$A$3,'Core Indicators'!IS109)</f>
        <v>35</v>
      </c>
      <c r="V109" s="241">
        <f t="shared" si="3"/>
        <v>246.8</v>
      </c>
    </row>
    <row r="110" spans="1:22" x14ac:dyDescent="0.35">
      <c r="A110" s="240" t="str">
        <f>Lists!C:C</f>
        <v>PAN002</v>
      </c>
      <c r="B110" s="241">
        <f>_xlfn.DAYS(About!$A$3,'Core Indicators'!U110)</f>
        <v>85</v>
      </c>
      <c r="C110" s="241">
        <f>_xlfn.DAYS(About!$A$3,'Core Indicators'!AC110)</f>
        <v>85</v>
      </c>
      <c r="D110" s="241">
        <f>_xlfn.DAYS(About!$A$3,'Core Indicators'!AK110)</f>
        <v>85</v>
      </c>
      <c r="E110" s="241">
        <f>_xlfn.DAYS(About!$A$3,'Core Indicators'!AS110)</f>
        <v>85</v>
      </c>
      <c r="F110" s="241">
        <f>_xlfn.DAYS(About!$A$3,'Core Indicators'!BQ110)</f>
        <v>85</v>
      </c>
      <c r="G110" s="241">
        <f>_xlfn.DAYS(About!$A$3,'Core Indicators'!DM110)</f>
        <v>85</v>
      </c>
      <c r="H110" s="241">
        <f>_xlfn.DAYS(About!$A$3,'Core Indicators'!DU110)</f>
        <v>85</v>
      </c>
      <c r="I110" s="241">
        <f>_xlfn.DAYS(About!$A$3,'Core Indicators'!EC110)</f>
        <v>85</v>
      </c>
      <c r="J110" s="241">
        <f>_xlfn.DAYS(About!$A$3,'Core Indicators'!EK110)</f>
        <v>85</v>
      </c>
      <c r="K110" s="241">
        <f>_xlfn.DAYS(About!$A$3,'Core Indicators'!ES110)</f>
        <v>85</v>
      </c>
      <c r="L110" s="241">
        <f>_xlfn.DAYS(About!$A$3,'Core Indicators'!FI110)</f>
        <v>85</v>
      </c>
      <c r="M110" s="241">
        <f>_xlfn.DAYS(About!$A$3,'Core Indicators'!GG110)</f>
        <v>42</v>
      </c>
      <c r="N110" s="241">
        <f>_xlfn.DAYS(About!$A$3,'Core Indicators'!GO110)</f>
        <v>42</v>
      </c>
      <c r="O110" s="241">
        <f>_xlfn.DAYS(About!$A$3,'Core Indicators'!GW110)</f>
        <v>42</v>
      </c>
      <c r="P110" s="241">
        <f>_xlfn.DAYS(About!$A$3,'Core Indicators'!HE110)</f>
        <v>42</v>
      </c>
      <c r="Q110" s="241">
        <f>_xlfn.DAYS(About!$A$3,'Core Indicators'!HM110)</f>
        <v>42</v>
      </c>
      <c r="R110" s="241">
        <f>_xlfn.DAYS(About!$A$3,'Core Indicators'!HU110)</f>
        <v>42</v>
      </c>
      <c r="S110" s="241">
        <f>_xlfn.DAYS(About!$A$3,'Core Indicators'!IC110)</f>
        <v>42</v>
      </c>
      <c r="T110" s="241">
        <f>_xlfn.DAYS(About!$A$3,'Core Indicators'!IK110)</f>
        <v>42</v>
      </c>
      <c r="U110" s="241">
        <f>_xlfn.DAYS(About!$A$3,'Core Indicators'!IS110)</f>
        <v>42</v>
      </c>
      <c r="V110" s="241">
        <f t="shared" si="3"/>
        <v>80.7</v>
      </c>
    </row>
    <row r="111" spans="1:22" x14ac:dyDescent="0.35">
      <c r="A111" s="240" t="str">
        <f>Lists!C:C</f>
        <v>PER002</v>
      </c>
      <c r="B111" s="241">
        <f>_xlfn.DAYS(About!$A$3,'Core Indicators'!U111)</f>
        <v>97</v>
      </c>
      <c r="C111" s="241">
        <f>_xlfn.DAYS(About!$A$3,'Core Indicators'!AC111)</f>
        <v>97</v>
      </c>
      <c r="D111" s="241">
        <f>_xlfn.DAYS(About!$A$3,'Core Indicators'!AK111)</f>
        <v>97</v>
      </c>
      <c r="E111" s="241">
        <f>_xlfn.DAYS(About!$A$3,'Core Indicators'!AS111)</f>
        <v>97</v>
      </c>
      <c r="F111" s="241">
        <f>_xlfn.DAYS(About!$A$3,'Core Indicators'!BQ111)</f>
        <v>97</v>
      </c>
      <c r="G111" s="241">
        <f>_xlfn.DAYS(About!$A$3,'Core Indicators'!DM111)</f>
        <v>97</v>
      </c>
      <c r="H111" s="241">
        <f>_xlfn.DAYS(About!$A$3,'Core Indicators'!DU111)</f>
        <v>97</v>
      </c>
      <c r="I111" s="241">
        <f>_xlfn.DAYS(About!$A$3,'Core Indicators'!EC111)</f>
        <v>97</v>
      </c>
      <c r="J111" s="241">
        <f>_xlfn.DAYS(About!$A$3,'Core Indicators'!EK111)</f>
        <v>97</v>
      </c>
      <c r="K111" s="241">
        <f>_xlfn.DAYS(About!$A$3,'Core Indicators'!ES111)</f>
        <v>97</v>
      </c>
      <c r="L111" s="241">
        <f>_xlfn.DAYS(About!$A$3,'Core Indicators'!FI111)</f>
        <v>97</v>
      </c>
      <c r="M111" s="241">
        <f>_xlfn.DAYS(About!$A$3,'Core Indicators'!GG111)</f>
        <v>42</v>
      </c>
      <c r="N111" s="241">
        <f>_xlfn.DAYS(About!$A$3,'Core Indicators'!GO111)</f>
        <v>42</v>
      </c>
      <c r="O111" s="241">
        <f>_xlfn.DAYS(About!$A$3,'Core Indicators'!GW111)</f>
        <v>42</v>
      </c>
      <c r="P111" s="241">
        <f>_xlfn.DAYS(About!$A$3,'Core Indicators'!HE111)</f>
        <v>42</v>
      </c>
      <c r="Q111" s="241">
        <f>_xlfn.DAYS(About!$A$3,'Core Indicators'!HM111)</f>
        <v>42</v>
      </c>
      <c r="R111" s="241">
        <f>_xlfn.DAYS(About!$A$3,'Core Indicators'!HU111)</f>
        <v>42</v>
      </c>
      <c r="S111" s="241">
        <f>_xlfn.DAYS(About!$A$3,'Core Indicators'!IC111)</f>
        <v>42</v>
      </c>
      <c r="T111" s="241">
        <f>_xlfn.DAYS(About!$A$3,'Core Indicators'!IK111)</f>
        <v>42</v>
      </c>
      <c r="U111" s="241">
        <f>_xlfn.DAYS(About!$A$3,'Core Indicators'!IS111)</f>
        <v>42</v>
      </c>
      <c r="V111" s="241">
        <f t="shared" si="3"/>
        <v>91.5</v>
      </c>
    </row>
    <row r="112" spans="1:22" x14ac:dyDescent="0.35">
      <c r="A112" s="240" t="str">
        <f>Lists!C:C</f>
        <v>PHL001</v>
      </c>
      <c r="B112" s="241">
        <f>_xlfn.DAYS(About!$A$3,'Core Indicators'!U112)</f>
        <v>12</v>
      </c>
      <c r="C112" s="241">
        <f>_xlfn.DAYS(About!$A$3,'Core Indicators'!AC112)</f>
        <v>12</v>
      </c>
      <c r="D112" s="241">
        <f>_xlfn.DAYS(About!$A$3,'Core Indicators'!AK112)</f>
        <v>12</v>
      </c>
      <c r="E112" s="241">
        <f>_xlfn.DAYS(About!$A$3,'Core Indicators'!AS112)</f>
        <v>12</v>
      </c>
      <c r="F112" s="241">
        <f>_xlfn.DAYS(About!$A$3,'Core Indicators'!BQ112)</f>
        <v>12</v>
      </c>
      <c r="G112" s="241">
        <f>_xlfn.DAYS(About!$A$3,'Core Indicators'!DM112)</f>
        <v>12</v>
      </c>
      <c r="H112" s="241">
        <f>_xlfn.DAYS(About!$A$3,'Core Indicators'!DU112)</f>
        <v>12</v>
      </c>
      <c r="I112" s="241">
        <f>_xlfn.DAYS(About!$A$3,'Core Indicators'!EC112)</f>
        <v>12</v>
      </c>
      <c r="J112" s="241">
        <f>_xlfn.DAYS(About!$A$3,'Core Indicators'!EK112)</f>
        <v>12</v>
      </c>
      <c r="K112" s="241">
        <f>_xlfn.DAYS(About!$A$3,'Core Indicators'!ES112)</f>
        <v>12</v>
      </c>
      <c r="L112" s="241">
        <f>_xlfn.DAYS(About!$A$3,'Core Indicators'!FI112)</f>
        <v>12</v>
      </c>
      <c r="M112" s="241">
        <f>_xlfn.DAYS(About!$A$3,'Core Indicators'!GG112)</f>
        <v>13</v>
      </c>
      <c r="N112" s="241">
        <f>_xlfn.DAYS(About!$A$3,'Core Indicators'!GO112)</f>
        <v>13</v>
      </c>
      <c r="O112" s="241">
        <f>_xlfn.DAYS(About!$A$3,'Core Indicators'!GW112)</f>
        <v>13</v>
      </c>
      <c r="P112" s="241">
        <f>_xlfn.DAYS(About!$A$3,'Core Indicators'!HE112)</f>
        <v>13</v>
      </c>
      <c r="Q112" s="241">
        <f>_xlfn.DAYS(About!$A$3,'Core Indicators'!HM112)</f>
        <v>13</v>
      </c>
      <c r="R112" s="241">
        <f>_xlfn.DAYS(About!$A$3,'Core Indicators'!HU112)</f>
        <v>13</v>
      </c>
      <c r="S112" s="241">
        <f>_xlfn.DAYS(About!$A$3,'Core Indicators'!IC112)</f>
        <v>13</v>
      </c>
      <c r="T112" s="241">
        <f>_xlfn.DAYS(About!$A$3,'Core Indicators'!IK112)</f>
        <v>13</v>
      </c>
      <c r="U112" s="241">
        <f>_xlfn.DAYS(About!$A$3,'Core Indicators'!IS112)</f>
        <v>13</v>
      </c>
      <c r="V112" s="241">
        <f t="shared" si="3"/>
        <v>12.1</v>
      </c>
    </row>
    <row r="113" spans="1:22" x14ac:dyDescent="0.35">
      <c r="A113" s="240" t="str">
        <f>Lists!C:C</f>
        <v>PHL003</v>
      </c>
      <c r="B113" s="241">
        <f>_xlfn.DAYS(About!$A$3,'Core Indicators'!U113)</f>
        <v>132</v>
      </c>
      <c r="C113" s="241">
        <f>_xlfn.DAYS(About!$A$3,'Core Indicators'!AC113)</f>
        <v>13</v>
      </c>
      <c r="D113" s="241">
        <f>_xlfn.DAYS(About!$A$3,'Core Indicators'!AK113)</f>
        <v>13</v>
      </c>
      <c r="E113" s="241">
        <f>_xlfn.DAYS(About!$A$3,'Core Indicators'!AS113)</f>
        <v>13</v>
      </c>
      <c r="F113" s="241">
        <f>_xlfn.DAYS(About!$A$3,'Core Indicators'!BQ113)</f>
        <v>13</v>
      </c>
      <c r="G113" s="241">
        <f>_xlfn.DAYS(About!$A$3,'Core Indicators'!DM113)</f>
        <v>13</v>
      </c>
      <c r="H113" s="241">
        <f>_xlfn.DAYS(About!$A$3,'Core Indicators'!DU113)</f>
        <v>13</v>
      </c>
      <c r="I113" s="241">
        <f>_xlfn.DAYS(About!$A$3,'Core Indicators'!EC113)</f>
        <v>13</v>
      </c>
      <c r="J113" s="241">
        <f>_xlfn.DAYS(About!$A$3,'Core Indicators'!EK113)</f>
        <v>13</v>
      </c>
      <c r="K113" s="241">
        <f>_xlfn.DAYS(About!$A$3,'Core Indicators'!ES113)</f>
        <v>13</v>
      </c>
      <c r="L113" s="241">
        <f>_xlfn.DAYS(About!$A$3,'Core Indicators'!FI113)</f>
        <v>13</v>
      </c>
      <c r="M113" s="241">
        <f>_xlfn.DAYS(About!$A$3,'Core Indicators'!GG113)</f>
        <v>48</v>
      </c>
      <c r="N113" s="241">
        <f>_xlfn.DAYS(About!$A$3,'Core Indicators'!GO113)</f>
        <v>48</v>
      </c>
      <c r="O113" s="241">
        <f>_xlfn.DAYS(About!$A$3,'Core Indicators'!GW113)</f>
        <v>48</v>
      </c>
      <c r="P113" s="241">
        <f>_xlfn.DAYS(About!$A$3,'Core Indicators'!HE113)</f>
        <v>48</v>
      </c>
      <c r="Q113" s="241">
        <f>_xlfn.DAYS(About!$A$3,'Core Indicators'!HM113)</f>
        <v>48</v>
      </c>
      <c r="R113" s="241">
        <f>_xlfn.DAYS(About!$A$3,'Core Indicators'!HU113)</f>
        <v>48</v>
      </c>
      <c r="S113" s="241">
        <f>_xlfn.DAYS(About!$A$3,'Core Indicators'!IC113)</f>
        <v>48</v>
      </c>
      <c r="T113" s="241">
        <f>_xlfn.DAYS(About!$A$3,'Core Indicators'!IK113)</f>
        <v>34</v>
      </c>
      <c r="U113" s="241">
        <f>_xlfn.DAYS(About!$A$3,'Core Indicators'!IS113)</f>
        <v>48</v>
      </c>
      <c r="V113" s="241">
        <f t="shared" si="3"/>
        <v>16.5</v>
      </c>
    </row>
    <row r="114" spans="1:22" x14ac:dyDescent="0.35">
      <c r="A114" s="240" t="str">
        <f>Lists!C:C</f>
        <v>PHL016</v>
      </c>
      <c r="B114" s="241">
        <f>_xlfn.DAYS(About!$A$3,'Core Indicators'!U114)</f>
        <v>35</v>
      </c>
      <c r="C114" s="241">
        <f>_xlfn.DAYS(About!$A$3,'Core Indicators'!AC114)</f>
        <v>13</v>
      </c>
      <c r="D114" s="241">
        <f>_xlfn.DAYS(About!$A$3,'Core Indicators'!AK114)</f>
        <v>35</v>
      </c>
      <c r="E114" s="241">
        <f>_xlfn.DAYS(About!$A$3,'Core Indicators'!AS114)</f>
        <v>13</v>
      </c>
      <c r="F114" s="241">
        <f>_xlfn.DAYS(About!$A$3,'Core Indicators'!BQ114)</f>
        <v>35</v>
      </c>
      <c r="G114" s="241">
        <f>_xlfn.DAYS(About!$A$3,'Core Indicators'!DM114)</f>
        <v>13</v>
      </c>
      <c r="H114" s="241">
        <f>_xlfn.DAYS(About!$A$3,'Core Indicators'!DU114)</f>
        <v>35</v>
      </c>
      <c r="I114" s="241">
        <f>_xlfn.DAYS(About!$A$3,'Core Indicators'!EC114)</f>
        <v>35</v>
      </c>
      <c r="J114" s="241">
        <f>_xlfn.DAYS(About!$A$3,'Core Indicators'!EK114)</f>
        <v>62</v>
      </c>
      <c r="K114" s="241">
        <f>_xlfn.DAYS(About!$A$3,'Core Indicators'!ES114)</f>
        <v>62</v>
      </c>
      <c r="L114" s="241">
        <f>_xlfn.DAYS(About!$A$3,'Core Indicators'!FI114)</f>
        <v>13</v>
      </c>
      <c r="M114" s="241">
        <f>_xlfn.DAYS(About!$A$3,'Core Indicators'!GG114)</f>
        <v>48</v>
      </c>
      <c r="N114" s="241">
        <f>_xlfn.DAYS(About!$A$3,'Core Indicators'!GO114)</f>
        <v>48</v>
      </c>
      <c r="O114" s="241">
        <f>_xlfn.DAYS(About!$A$3,'Core Indicators'!GW114)</f>
        <v>48</v>
      </c>
      <c r="P114" s="241">
        <f>_xlfn.DAYS(About!$A$3,'Core Indicators'!HE114)</f>
        <v>48</v>
      </c>
      <c r="Q114" s="241">
        <f>_xlfn.DAYS(About!$A$3,'Core Indicators'!HM114)</f>
        <v>48</v>
      </c>
      <c r="R114" s="241">
        <f>_xlfn.DAYS(About!$A$3,'Core Indicators'!HU114)</f>
        <v>48</v>
      </c>
      <c r="S114" s="241">
        <f>_xlfn.DAYS(About!$A$3,'Core Indicators'!IC114)</f>
        <v>48</v>
      </c>
      <c r="T114" s="241">
        <f>_xlfn.DAYS(About!$A$3,'Core Indicators'!IK114)</f>
        <v>48</v>
      </c>
      <c r="U114" s="241">
        <f>_xlfn.DAYS(About!$A$3,'Core Indicators'!IS114)</f>
        <v>48</v>
      </c>
      <c r="V114" s="241">
        <f t="shared" si="3"/>
        <v>35.1</v>
      </c>
    </row>
    <row r="115" spans="1:22" x14ac:dyDescent="0.35">
      <c r="A115" s="240" t="str">
        <f>Lists!C:C</f>
        <v>PHL017</v>
      </c>
      <c r="B115" s="241">
        <f>_xlfn.DAYS(About!$A$3,'Core Indicators'!U115)</f>
        <v>13</v>
      </c>
      <c r="C115" s="241">
        <f>_xlfn.DAYS(About!$A$3,'Core Indicators'!AC115)</f>
        <v>13</v>
      </c>
      <c r="D115" s="241">
        <f>_xlfn.DAYS(About!$A$3,'Core Indicators'!AK115)</f>
        <v>13</v>
      </c>
      <c r="E115" s="241">
        <f>_xlfn.DAYS(About!$A$3,'Core Indicators'!AS115)</f>
        <v>13</v>
      </c>
      <c r="F115" s="241">
        <f>_xlfn.DAYS(About!$A$3,'Core Indicators'!BQ115)</f>
        <v>13</v>
      </c>
      <c r="G115" s="241">
        <f>_xlfn.DAYS(About!$A$3,'Core Indicators'!DM115)</f>
        <v>13</v>
      </c>
      <c r="H115" s="241">
        <f>_xlfn.DAYS(About!$A$3,'Core Indicators'!DU115)</f>
        <v>13</v>
      </c>
      <c r="I115" s="241">
        <f>_xlfn.DAYS(About!$A$3,'Core Indicators'!EC115)</f>
        <v>13</v>
      </c>
      <c r="J115" s="241">
        <f>_xlfn.DAYS(About!$A$3,'Core Indicators'!EK115)</f>
        <v>13</v>
      </c>
      <c r="K115" s="241">
        <f>_xlfn.DAYS(About!$A$3,'Core Indicators'!ES115)</f>
        <v>13</v>
      </c>
      <c r="L115" s="241">
        <f>_xlfn.DAYS(About!$A$3,'Core Indicators'!FI115)</f>
        <v>13</v>
      </c>
      <c r="M115" s="241">
        <f>_xlfn.DAYS(About!$A$3,'Core Indicators'!GG115)</f>
        <v>13</v>
      </c>
      <c r="N115" s="241">
        <f>_xlfn.DAYS(About!$A$3,'Core Indicators'!GO115)</f>
        <v>13</v>
      </c>
      <c r="O115" s="241">
        <f>_xlfn.DAYS(About!$A$3,'Core Indicators'!GW115)</f>
        <v>13</v>
      </c>
      <c r="P115" s="241">
        <f>_xlfn.DAYS(About!$A$3,'Core Indicators'!HE115)</f>
        <v>13</v>
      </c>
      <c r="Q115" s="241">
        <f>_xlfn.DAYS(About!$A$3,'Core Indicators'!HM115)</f>
        <v>13</v>
      </c>
      <c r="R115" s="241">
        <f>_xlfn.DAYS(About!$A$3,'Core Indicators'!HU115)</f>
        <v>13</v>
      </c>
      <c r="S115" s="241">
        <f>_xlfn.DAYS(About!$A$3,'Core Indicators'!IC115)</f>
        <v>13</v>
      </c>
      <c r="T115" s="241">
        <f>_xlfn.DAYS(About!$A$3,'Core Indicators'!IK115)</f>
        <v>13</v>
      </c>
      <c r="U115" s="241">
        <f>_xlfn.DAYS(About!$A$3,'Core Indicators'!IS115)</f>
        <v>13</v>
      </c>
      <c r="V115" s="241">
        <f t="shared" si="3"/>
        <v>13</v>
      </c>
    </row>
    <row r="116" spans="1:22" x14ac:dyDescent="0.35">
      <c r="A116" s="240" t="str">
        <f>Lists!C:C</f>
        <v>PNG003</v>
      </c>
      <c r="B116" s="241">
        <f>_xlfn.DAYS(About!$A$3,'Core Indicators'!U116)</f>
        <v>18</v>
      </c>
      <c r="C116" s="241">
        <f>_xlfn.DAYS(About!$A$3,'Core Indicators'!AC116)</f>
        <v>18</v>
      </c>
      <c r="D116" s="241">
        <f>_xlfn.DAYS(About!$A$3,'Core Indicators'!AK116)</f>
        <v>18</v>
      </c>
      <c r="E116" s="241">
        <f>_xlfn.DAYS(About!$A$3,'Core Indicators'!AS116)</f>
        <v>18</v>
      </c>
      <c r="F116" s="241">
        <f>_xlfn.DAYS(About!$A$3,'Core Indicators'!BQ116)</f>
        <v>18</v>
      </c>
      <c r="G116" s="241">
        <f>_xlfn.DAYS(About!$A$3,'Core Indicators'!DM116)</f>
        <v>18</v>
      </c>
      <c r="H116" s="241">
        <f>_xlfn.DAYS(About!$A$3,'Core Indicators'!DU116)</f>
        <v>18</v>
      </c>
      <c r="I116" s="241">
        <f>_xlfn.DAYS(About!$A$3,'Core Indicators'!EC116)</f>
        <v>18</v>
      </c>
      <c r="J116" s="241">
        <f>_xlfn.DAYS(About!$A$3,'Core Indicators'!EK116)</f>
        <v>18</v>
      </c>
      <c r="K116" s="241">
        <f>_xlfn.DAYS(About!$A$3,'Core Indicators'!ES116)</f>
        <v>18</v>
      </c>
      <c r="L116" s="241">
        <f>_xlfn.DAYS(About!$A$3,'Core Indicators'!FI116)</f>
        <v>18</v>
      </c>
      <c r="M116" s="241">
        <f>_xlfn.DAYS(About!$A$3,'Core Indicators'!GG116)</f>
        <v>48</v>
      </c>
      <c r="N116" s="241">
        <f>_xlfn.DAYS(About!$A$3,'Core Indicators'!GO116)</f>
        <v>48</v>
      </c>
      <c r="O116" s="241">
        <f>_xlfn.DAYS(About!$A$3,'Core Indicators'!GW116)</f>
        <v>48</v>
      </c>
      <c r="P116" s="241">
        <f>_xlfn.DAYS(About!$A$3,'Core Indicators'!HE116)</f>
        <v>48</v>
      </c>
      <c r="Q116" s="241">
        <f>_xlfn.DAYS(About!$A$3,'Core Indicators'!HM116)</f>
        <v>48</v>
      </c>
      <c r="R116" s="241">
        <f>_xlfn.DAYS(About!$A$3,'Core Indicators'!HU116)</f>
        <v>48</v>
      </c>
      <c r="S116" s="241">
        <f>_xlfn.DAYS(About!$A$3,'Core Indicators'!IC116)</f>
        <v>48</v>
      </c>
      <c r="T116" s="241">
        <f>_xlfn.DAYS(About!$A$3,'Core Indicators'!IK116)</f>
        <v>48</v>
      </c>
      <c r="U116" s="241">
        <f>_xlfn.DAYS(About!$A$3,'Core Indicators'!IS116)</f>
        <v>48</v>
      </c>
      <c r="V116" s="241">
        <f t="shared" si="3"/>
        <v>21</v>
      </c>
    </row>
    <row r="117" spans="1:22" x14ac:dyDescent="0.35">
      <c r="A117" s="240" t="str">
        <f>Lists!C:C</f>
        <v>POL002</v>
      </c>
      <c r="B117" s="241">
        <f>_xlfn.DAYS(About!$A$3,'Core Indicators'!U117)</f>
        <v>31</v>
      </c>
      <c r="C117" s="241">
        <f>_xlfn.DAYS(About!$A$3,'Core Indicators'!AC117)</f>
        <v>2</v>
      </c>
      <c r="D117" s="241">
        <f>_xlfn.DAYS(About!$A$3,'Core Indicators'!AK117)</f>
        <v>2</v>
      </c>
      <c r="E117" s="241">
        <f>_xlfn.DAYS(About!$A$3,'Core Indicators'!AS117)</f>
        <v>2</v>
      </c>
      <c r="F117" s="241">
        <f>_xlfn.DAYS(About!$A$3,'Core Indicators'!BQ117)</f>
        <v>2</v>
      </c>
      <c r="G117" s="241">
        <f>_xlfn.DAYS(About!$A$3,'Core Indicators'!DM117)</f>
        <v>1</v>
      </c>
      <c r="H117" s="241">
        <f>_xlfn.DAYS(About!$A$3,'Core Indicators'!DU117)</f>
        <v>31</v>
      </c>
      <c r="I117" s="241">
        <f>_xlfn.DAYS(About!$A$3,'Core Indicators'!EC117)</f>
        <v>1</v>
      </c>
      <c r="J117" s="241">
        <f>_xlfn.DAYS(About!$A$3,'Core Indicators'!EK117)</f>
        <v>31</v>
      </c>
      <c r="K117" s="241">
        <f>_xlfn.DAYS(About!$A$3,'Core Indicators'!ES117)</f>
        <v>31</v>
      </c>
      <c r="L117" s="241">
        <f>_xlfn.DAYS(About!$A$3,'Core Indicators'!FI117)</f>
        <v>31</v>
      </c>
      <c r="M117" s="241">
        <f>_xlfn.DAYS(About!$A$3,'Core Indicators'!GG117)</f>
        <v>48</v>
      </c>
      <c r="N117" s="241">
        <f>_xlfn.DAYS(About!$A$3,'Core Indicators'!GO117)</f>
        <v>48</v>
      </c>
      <c r="O117" s="241">
        <f>_xlfn.DAYS(About!$A$3,'Core Indicators'!GW117)</f>
        <v>48</v>
      </c>
      <c r="P117" s="241">
        <f>_xlfn.DAYS(About!$A$3,'Core Indicators'!HE117)</f>
        <v>48</v>
      </c>
      <c r="Q117" s="241">
        <f>_xlfn.DAYS(About!$A$3,'Core Indicators'!HM117)</f>
        <v>48</v>
      </c>
      <c r="R117" s="241">
        <f>_xlfn.DAYS(About!$A$3,'Core Indicators'!HU117)</f>
        <v>48</v>
      </c>
      <c r="S117" s="241">
        <f>_xlfn.DAYS(About!$A$3,'Core Indicators'!IC117)</f>
        <v>48</v>
      </c>
      <c r="T117" s="241">
        <f>_xlfn.DAYS(About!$A$3,'Core Indicators'!IK117)</f>
        <v>48</v>
      </c>
      <c r="U117" s="241">
        <f>_xlfn.DAYS(About!$A$3,'Core Indicators'!IS117)</f>
        <v>48</v>
      </c>
      <c r="V117" s="241">
        <f t="shared" si="3"/>
        <v>18</v>
      </c>
    </row>
    <row r="118" spans="1:22" x14ac:dyDescent="0.35">
      <c r="A118" s="240" t="str">
        <f>Lists!C:C</f>
        <v>PRK001</v>
      </c>
      <c r="B118" s="241">
        <f>_xlfn.DAYS(About!$A$3,'Core Indicators'!U118)</f>
        <v>19</v>
      </c>
      <c r="C118" s="241">
        <f>_xlfn.DAYS(About!$A$3,'Core Indicators'!AC118)</f>
        <v>19</v>
      </c>
      <c r="D118" s="241">
        <f>_xlfn.DAYS(About!$A$3,'Core Indicators'!AK118)</f>
        <v>19</v>
      </c>
      <c r="E118" s="241">
        <f>_xlfn.DAYS(About!$A$3,'Core Indicators'!AS118)</f>
        <v>19</v>
      </c>
      <c r="F118" s="241">
        <f>_xlfn.DAYS(About!$A$3,'Core Indicators'!BQ118)</f>
        <v>19</v>
      </c>
      <c r="G118" s="241">
        <f>_xlfn.DAYS(About!$A$3,'Core Indicators'!DM118)</f>
        <v>19</v>
      </c>
      <c r="H118" s="241">
        <f>_xlfn.DAYS(About!$A$3,'Core Indicators'!DU118)</f>
        <v>19</v>
      </c>
      <c r="I118" s="241">
        <f>_xlfn.DAYS(About!$A$3,'Core Indicators'!EC118)</f>
        <v>19</v>
      </c>
      <c r="J118" s="241">
        <f>_xlfn.DAYS(About!$A$3,'Core Indicators'!EK118)</f>
        <v>19</v>
      </c>
      <c r="K118" s="241">
        <f>_xlfn.DAYS(About!$A$3,'Core Indicators'!ES118)</f>
        <v>19</v>
      </c>
      <c r="L118" s="241">
        <f>_xlfn.DAYS(About!$A$3,'Core Indicators'!FI118)</f>
        <v>19</v>
      </c>
      <c r="M118" s="241">
        <f>_xlfn.DAYS(About!$A$3,'Core Indicators'!GG118)</f>
        <v>40</v>
      </c>
      <c r="N118" s="241">
        <f>_xlfn.DAYS(About!$A$3,'Core Indicators'!GO118)</f>
        <v>40</v>
      </c>
      <c r="O118" s="241">
        <f>_xlfn.DAYS(About!$A$3,'Core Indicators'!GW118)</f>
        <v>40</v>
      </c>
      <c r="P118" s="241">
        <f>_xlfn.DAYS(About!$A$3,'Core Indicators'!HE118)</f>
        <v>40</v>
      </c>
      <c r="Q118" s="241">
        <f>_xlfn.DAYS(About!$A$3,'Core Indicators'!HM118)</f>
        <v>40</v>
      </c>
      <c r="R118" s="241">
        <f>_xlfn.DAYS(About!$A$3,'Core Indicators'!HU118)</f>
        <v>40</v>
      </c>
      <c r="S118" s="241">
        <f>_xlfn.DAYS(About!$A$3,'Core Indicators'!IC118)</f>
        <v>40</v>
      </c>
      <c r="T118" s="241">
        <f>_xlfn.DAYS(About!$A$3,'Core Indicators'!IK118)</f>
        <v>40</v>
      </c>
      <c r="U118" s="241">
        <f>_xlfn.DAYS(About!$A$3,'Core Indicators'!IS118)</f>
        <v>40</v>
      </c>
      <c r="V118" s="241">
        <f t="shared" si="3"/>
        <v>21.1</v>
      </c>
    </row>
    <row r="119" spans="1:22" x14ac:dyDescent="0.35">
      <c r="A119" s="240" t="str">
        <f>Lists!C:C</f>
        <v>PSE002</v>
      </c>
      <c r="B119" s="241">
        <f>_xlfn.DAYS(About!$A$3,'Core Indicators'!U119)</f>
        <v>7</v>
      </c>
      <c r="C119" s="241">
        <f>_xlfn.DAYS(About!$A$3,'Core Indicators'!AC119)</f>
        <v>7</v>
      </c>
      <c r="D119" s="241">
        <f>_xlfn.DAYS(About!$A$3,'Core Indicators'!AK119)</f>
        <v>7</v>
      </c>
      <c r="E119" s="241">
        <f>_xlfn.DAYS(About!$A$3,'Core Indicators'!AS119)</f>
        <v>7</v>
      </c>
      <c r="F119" s="241">
        <f>_xlfn.DAYS(About!$A$3,'Core Indicators'!BQ119)</f>
        <v>7</v>
      </c>
      <c r="G119" s="241">
        <f>_xlfn.DAYS(About!$A$3,'Core Indicators'!DM119)</f>
        <v>7</v>
      </c>
      <c r="H119" s="241">
        <f>_xlfn.DAYS(About!$A$3,'Core Indicators'!DU119)</f>
        <v>7</v>
      </c>
      <c r="I119" s="241">
        <f>_xlfn.DAYS(About!$A$3,'Core Indicators'!EC119)</f>
        <v>7</v>
      </c>
      <c r="J119" s="241">
        <f>_xlfn.DAYS(About!$A$3,'Core Indicators'!EK119)</f>
        <v>7</v>
      </c>
      <c r="K119" s="241">
        <f>_xlfn.DAYS(About!$A$3,'Core Indicators'!ES119)</f>
        <v>7</v>
      </c>
      <c r="L119" s="241">
        <f>_xlfn.DAYS(About!$A$3,'Core Indicators'!FI119)</f>
        <v>7</v>
      </c>
      <c r="M119" s="241">
        <f>_xlfn.DAYS(About!$A$3,'Core Indicators'!GG119)</f>
        <v>49</v>
      </c>
      <c r="N119" s="241">
        <f>_xlfn.DAYS(About!$A$3,'Core Indicators'!GO119)</f>
        <v>49</v>
      </c>
      <c r="O119" s="241">
        <f>_xlfn.DAYS(About!$A$3,'Core Indicators'!GW119)</f>
        <v>49</v>
      </c>
      <c r="P119" s="241">
        <f>_xlfn.DAYS(About!$A$3,'Core Indicators'!HE119)</f>
        <v>49</v>
      </c>
      <c r="Q119" s="241">
        <f>_xlfn.DAYS(About!$A$3,'Core Indicators'!HM119)</f>
        <v>49</v>
      </c>
      <c r="R119" s="241">
        <f>_xlfn.DAYS(About!$A$3,'Core Indicators'!HU119)</f>
        <v>49</v>
      </c>
      <c r="S119" s="241">
        <f>_xlfn.DAYS(About!$A$3,'Core Indicators'!IC119)</f>
        <v>49</v>
      </c>
      <c r="T119" s="241">
        <f>_xlfn.DAYS(About!$A$3,'Core Indicators'!IK119)</f>
        <v>49</v>
      </c>
      <c r="U119" s="241">
        <f>_xlfn.DAYS(About!$A$3,'Core Indicators'!IS119)</f>
        <v>49</v>
      </c>
      <c r="V119" s="241">
        <f t="shared" si="3"/>
        <v>11.2</v>
      </c>
    </row>
    <row r="120" spans="1:22" x14ac:dyDescent="0.35">
      <c r="A120" s="240" t="str">
        <f>Lists!C:C</f>
        <v>PSE003</v>
      </c>
      <c r="B120" s="241">
        <f>_xlfn.DAYS(About!$A$3,'Core Indicators'!U120)</f>
        <v>7</v>
      </c>
      <c r="C120" s="241">
        <f>_xlfn.DAYS(About!$A$3,'Core Indicators'!AC120)</f>
        <v>7</v>
      </c>
      <c r="D120" s="241">
        <f>_xlfn.DAYS(About!$A$3,'Core Indicators'!AK120)</f>
        <v>7</v>
      </c>
      <c r="E120" s="241">
        <f>_xlfn.DAYS(About!$A$3,'Core Indicators'!AS120)</f>
        <v>7</v>
      </c>
      <c r="F120" s="241">
        <f>_xlfn.DAYS(About!$A$3,'Core Indicators'!BQ120)</f>
        <v>7</v>
      </c>
      <c r="G120" s="241">
        <f>_xlfn.DAYS(About!$A$3,'Core Indicators'!DM120)</f>
        <v>7</v>
      </c>
      <c r="H120" s="241">
        <f>_xlfn.DAYS(About!$A$3,'Core Indicators'!DU120)</f>
        <v>7</v>
      </c>
      <c r="I120" s="241">
        <f>_xlfn.DAYS(About!$A$3,'Core Indicators'!EC120)</f>
        <v>7</v>
      </c>
      <c r="J120" s="241">
        <f>_xlfn.DAYS(About!$A$3,'Core Indicators'!EK120)</f>
        <v>7</v>
      </c>
      <c r="K120" s="241">
        <f>_xlfn.DAYS(About!$A$3,'Core Indicators'!ES120)</f>
        <v>7</v>
      </c>
      <c r="L120" s="241">
        <f>_xlfn.DAYS(About!$A$3,'Core Indicators'!FI120)</f>
        <v>7</v>
      </c>
      <c r="M120" s="241">
        <f>_xlfn.DAYS(About!$A$3,'Core Indicators'!GG120)</f>
        <v>49</v>
      </c>
      <c r="N120" s="241">
        <f>_xlfn.DAYS(About!$A$3,'Core Indicators'!GO120)</f>
        <v>49</v>
      </c>
      <c r="O120" s="241">
        <f>_xlfn.DAYS(About!$A$3,'Core Indicators'!GW120)</f>
        <v>49</v>
      </c>
      <c r="P120" s="241">
        <f>_xlfn.DAYS(About!$A$3,'Core Indicators'!HE120)</f>
        <v>49</v>
      </c>
      <c r="Q120" s="241">
        <f>_xlfn.DAYS(About!$A$3,'Core Indicators'!HM120)</f>
        <v>49</v>
      </c>
      <c r="R120" s="241">
        <f>_xlfn.DAYS(About!$A$3,'Core Indicators'!HU120)</f>
        <v>49</v>
      </c>
      <c r="S120" s="241">
        <f>_xlfn.DAYS(About!$A$3,'Core Indicators'!IC120)</f>
        <v>49</v>
      </c>
      <c r="T120" s="241">
        <f>_xlfn.DAYS(About!$A$3,'Core Indicators'!IK120)</f>
        <v>49</v>
      </c>
      <c r="U120" s="241">
        <f>_xlfn.DAYS(About!$A$3,'Core Indicators'!IS120)</f>
        <v>49</v>
      </c>
      <c r="V120" s="241">
        <f t="shared" si="3"/>
        <v>11.2</v>
      </c>
    </row>
    <row r="121" spans="1:22" x14ac:dyDescent="0.35">
      <c r="A121" s="240" t="str">
        <f>Lists!C:C</f>
        <v>PSE004</v>
      </c>
      <c r="B121" s="241">
        <f>_xlfn.DAYS(About!$A$3,'Core Indicators'!U121)</f>
        <v>7</v>
      </c>
      <c r="C121" s="241">
        <f>_xlfn.DAYS(About!$A$3,'Core Indicators'!AC121)</f>
        <v>7</v>
      </c>
      <c r="D121" s="241">
        <f>_xlfn.DAYS(About!$A$3,'Core Indicators'!AK121)</f>
        <v>7</v>
      </c>
      <c r="E121" s="241">
        <f>_xlfn.DAYS(About!$A$3,'Core Indicators'!AS121)</f>
        <v>7</v>
      </c>
      <c r="F121" s="241">
        <f>_xlfn.DAYS(About!$A$3,'Core Indicators'!BQ121)</f>
        <v>7</v>
      </c>
      <c r="G121" s="241">
        <f>_xlfn.DAYS(About!$A$3,'Core Indicators'!DM121)</f>
        <v>7</v>
      </c>
      <c r="H121" s="241">
        <f>_xlfn.DAYS(About!$A$3,'Core Indicators'!DU121)</f>
        <v>7</v>
      </c>
      <c r="I121" s="241">
        <f>_xlfn.DAYS(About!$A$3,'Core Indicators'!EC121)</f>
        <v>7</v>
      </c>
      <c r="J121" s="241">
        <f>_xlfn.DAYS(About!$A$3,'Core Indicators'!EK121)</f>
        <v>7</v>
      </c>
      <c r="K121" s="241">
        <f>_xlfn.DAYS(About!$A$3,'Core Indicators'!ES121)</f>
        <v>7</v>
      </c>
      <c r="L121" s="241">
        <f>_xlfn.DAYS(About!$A$3,'Core Indicators'!FI121)</f>
        <v>7</v>
      </c>
      <c r="M121" s="241">
        <f>_xlfn.DAYS(About!$A$3,'Core Indicators'!GG121)</f>
        <v>49</v>
      </c>
      <c r="N121" s="241">
        <f>_xlfn.DAYS(About!$A$3,'Core Indicators'!GO121)</f>
        <v>49</v>
      </c>
      <c r="O121" s="241">
        <f>_xlfn.DAYS(About!$A$3,'Core Indicators'!GW121)</f>
        <v>49</v>
      </c>
      <c r="P121" s="241">
        <f>_xlfn.DAYS(About!$A$3,'Core Indicators'!HE121)</f>
        <v>49</v>
      </c>
      <c r="Q121" s="241">
        <f>_xlfn.DAYS(About!$A$3,'Core Indicators'!HM121)</f>
        <v>49</v>
      </c>
      <c r="R121" s="241">
        <f>_xlfn.DAYS(About!$A$3,'Core Indicators'!HU121)</f>
        <v>49</v>
      </c>
      <c r="S121" s="241">
        <f>_xlfn.DAYS(About!$A$3,'Core Indicators'!IC121)</f>
        <v>49</v>
      </c>
      <c r="T121" s="241">
        <f>_xlfn.DAYS(About!$A$3,'Core Indicators'!IK121)</f>
        <v>49</v>
      </c>
      <c r="U121" s="241">
        <f>_xlfn.DAYS(About!$A$3,'Core Indicators'!IS121)</f>
        <v>49</v>
      </c>
      <c r="V121" s="241">
        <f t="shared" si="3"/>
        <v>11.2</v>
      </c>
    </row>
    <row r="122" spans="1:22" x14ac:dyDescent="0.35">
      <c r="A122" s="240" t="str">
        <f>Lists!C:C</f>
        <v>REG001</v>
      </c>
      <c r="B122" s="241">
        <f>_xlfn.DAYS(About!$A$3,'Core Indicators'!U122)</f>
        <v>544</v>
      </c>
      <c r="C122" s="241">
        <f>_xlfn.DAYS(About!$A$3,'Core Indicators'!AC122)</f>
        <v>544</v>
      </c>
      <c r="D122" s="241">
        <f>_xlfn.DAYS(About!$A$3,'Core Indicators'!AK122)</f>
        <v>544</v>
      </c>
      <c r="E122" s="241">
        <f>_xlfn.DAYS(About!$A$3,'Core Indicators'!AS122)</f>
        <v>62</v>
      </c>
      <c r="F122" s="241">
        <f>_xlfn.DAYS(About!$A$3,'Core Indicators'!BQ122)</f>
        <v>62</v>
      </c>
      <c r="G122" s="241">
        <f>_xlfn.DAYS(About!$A$3,'Core Indicators'!DM122)</f>
        <v>544</v>
      </c>
      <c r="H122" s="241">
        <f>_xlfn.DAYS(About!$A$3,'Core Indicators'!DU122)</f>
        <v>544</v>
      </c>
      <c r="I122" s="241">
        <f>_xlfn.DAYS(About!$A$3,'Core Indicators'!EC122)</f>
        <v>544</v>
      </c>
      <c r="J122" s="241">
        <f>_xlfn.DAYS(About!$A$3,'Core Indicators'!EK122)</f>
        <v>544</v>
      </c>
      <c r="K122" s="241">
        <f>_xlfn.DAYS(About!$A$3,'Core Indicators'!ES122)</f>
        <v>544</v>
      </c>
      <c r="L122" s="241">
        <f>_xlfn.DAYS(About!$A$3,'Core Indicators'!FI122)</f>
        <v>62</v>
      </c>
      <c r="M122" s="241">
        <f>_xlfn.DAYS(About!$A$3,'Core Indicators'!GG122)</f>
        <v>191</v>
      </c>
      <c r="N122" s="241">
        <f>_xlfn.DAYS(About!$A$3,'Core Indicators'!GO122)</f>
        <v>191</v>
      </c>
      <c r="O122" s="241">
        <f>_xlfn.DAYS(About!$A$3,'Core Indicators'!GW122)</f>
        <v>191</v>
      </c>
      <c r="P122" s="241">
        <f>_xlfn.DAYS(About!$A$3,'Core Indicators'!HE122)</f>
        <v>191</v>
      </c>
      <c r="Q122" s="241">
        <f>_xlfn.DAYS(About!$A$3,'Core Indicators'!HM122)</f>
        <v>191</v>
      </c>
      <c r="R122" s="241">
        <f>_xlfn.DAYS(About!$A$3,'Core Indicators'!HU122)</f>
        <v>191</v>
      </c>
      <c r="S122" s="241">
        <f>_xlfn.DAYS(About!$A$3,'Core Indicators'!IC122)</f>
        <v>191</v>
      </c>
      <c r="T122" s="241">
        <f>_xlfn.DAYS(About!$A$3,'Core Indicators'!IK122)</f>
        <v>191</v>
      </c>
      <c r="U122" s="241">
        <f>_xlfn.DAYS(About!$A$3,'Core Indicators'!IS122)</f>
        <v>191</v>
      </c>
      <c r="V122" s="241">
        <f t="shared" si="3"/>
        <v>364.1</v>
      </c>
    </row>
    <row r="123" spans="1:22" x14ac:dyDescent="0.35">
      <c r="A123" s="240" t="str">
        <f>Lists!C:C</f>
        <v>REG002</v>
      </c>
      <c r="B123" s="241">
        <f>_xlfn.DAYS(About!$A$3,'Core Indicators'!U123)</f>
        <v>855</v>
      </c>
      <c r="C123" s="241">
        <f>_xlfn.DAYS(About!$A$3,'Core Indicators'!AC123)</f>
        <v>855</v>
      </c>
      <c r="D123" s="241">
        <f>_xlfn.DAYS(About!$A$3,'Core Indicators'!AK123)</f>
        <v>855</v>
      </c>
      <c r="E123" s="241">
        <f>_xlfn.DAYS(About!$A$3,'Core Indicators'!AS123)</f>
        <v>855</v>
      </c>
      <c r="F123" s="241">
        <f>_xlfn.DAYS(About!$A$3,'Core Indicators'!BQ123)</f>
        <v>855</v>
      </c>
      <c r="G123" s="241">
        <f>_xlfn.DAYS(About!$A$3,'Core Indicators'!DM123)</f>
        <v>855</v>
      </c>
      <c r="H123" s="241">
        <f>_xlfn.DAYS(About!$A$3,'Core Indicators'!DU123)</f>
        <v>855</v>
      </c>
      <c r="I123" s="241">
        <f>_xlfn.DAYS(About!$A$3,'Core Indicators'!EC123)</f>
        <v>855</v>
      </c>
      <c r="J123" s="241">
        <f>_xlfn.DAYS(About!$A$3,'Core Indicators'!EK123)</f>
        <v>855</v>
      </c>
      <c r="K123" s="241">
        <f>_xlfn.DAYS(About!$A$3,'Core Indicators'!ES123)</f>
        <v>1023</v>
      </c>
      <c r="L123" s="241">
        <f>_xlfn.DAYS(About!$A$3,'Core Indicators'!FI123)</f>
        <v>855</v>
      </c>
      <c r="M123" s="241">
        <f>_xlfn.DAYS(About!$A$3,'Core Indicators'!GG123)</f>
        <v>196</v>
      </c>
      <c r="N123" s="241">
        <f>_xlfn.DAYS(About!$A$3,'Core Indicators'!GO123)</f>
        <v>196</v>
      </c>
      <c r="O123" s="241">
        <f>_xlfn.DAYS(About!$A$3,'Core Indicators'!GW123)</f>
        <v>196</v>
      </c>
      <c r="P123" s="241">
        <f>_xlfn.DAYS(About!$A$3,'Core Indicators'!HE123)</f>
        <v>196</v>
      </c>
      <c r="Q123" s="241">
        <f>_xlfn.DAYS(About!$A$3,'Core Indicators'!HM123)</f>
        <v>196</v>
      </c>
      <c r="R123" s="241">
        <f>_xlfn.DAYS(About!$A$3,'Core Indicators'!HU123)</f>
        <v>196</v>
      </c>
      <c r="S123" s="241">
        <f>_xlfn.DAYS(About!$A$3,'Core Indicators'!IC123)</f>
        <v>196</v>
      </c>
      <c r="T123" s="241">
        <f>_xlfn.DAYS(About!$A$3,'Core Indicators'!IK123)</f>
        <v>196</v>
      </c>
      <c r="U123" s="241">
        <f>_xlfn.DAYS(About!$A$3,'Core Indicators'!IS123)</f>
        <v>196</v>
      </c>
      <c r="V123" s="241">
        <f t="shared" si="3"/>
        <v>805.9</v>
      </c>
    </row>
    <row r="124" spans="1:22" x14ac:dyDescent="0.35">
      <c r="A124" s="240" t="str">
        <f>Lists!C:C</f>
        <v>REG004</v>
      </c>
      <c r="B124" s="241">
        <f>_xlfn.DAYS(About!$A$3,'Core Indicators'!U124)</f>
        <v>184</v>
      </c>
      <c r="C124" s="241">
        <f>_xlfn.DAYS(About!$A$3,'Core Indicators'!AC124)</f>
        <v>184</v>
      </c>
      <c r="D124" s="241">
        <f>_xlfn.DAYS(About!$A$3,'Core Indicators'!AK124)</f>
        <v>184</v>
      </c>
      <c r="E124" s="241">
        <f>_xlfn.DAYS(About!$A$3,'Core Indicators'!AS124)</f>
        <v>184</v>
      </c>
      <c r="F124" s="241">
        <f>_xlfn.DAYS(About!$A$3,'Core Indicators'!BQ124)</f>
        <v>184</v>
      </c>
      <c r="G124" s="241">
        <f>_xlfn.DAYS(About!$A$3,'Core Indicators'!DM124)</f>
        <v>184</v>
      </c>
      <c r="H124" s="241">
        <f>_xlfn.DAYS(About!$A$3,'Core Indicators'!DU124)</f>
        <v>184</v>
      </c>
      <c r="I124" s="241">
        <f>_xlfn.DAYS(About!$A$3,'Core Indicators'!EC124)</f>
        <v>184</v>
      </c>
      <c r="J124" s="241">
        <f>_xlfn.DAYS(About!$A$3,'Core Indicators'!EK124)</f>
        <v>184</v>
      </c>
      <c r="K124" s="241">
        <f>_xlfn.DAYS(About!$A$3,'Core Indicators'!ES124)</f>
        <v>184</v>
      </c>
      <c r="L124" s="241">
        <f>_xlfn.DAYS(About!$A$3,'Core Indicators'!FI124)</f>
        <v>2051</v>
      </c>
      <c r="M124" s="241">
        <f>_xlfn.DAYS(About!$A$3,'Core Indicators'!GG124)</f>
        <v>195</v>
      </c>
      <c r="N124" s="241">
        <f>_xlfn.DAYS(About!$A$3,'Core Indicators'!GO124)</f>
        <v>195</v>
      </c>
      <c r="O124" s="241">
        <f>_xlfn.DAYS(About!$A$3,'Core Indicators'!GW124)</f>
        <v>195</v>
      </c>
      <c r="P124" s="241">
        <f>_xlfn.DAYS(About!$A$3,'Core Indicators'!HE124)</f>
        <v>195</v>
      </c>
      <c r="Q124" s="241">
        <f>_xlfn.DAYS(About!$A$3,'Core Indicators'!HM124)</f>
        <v>195</v>
      </c>
      <c r="R124" s="241">
        <f>_xlfn.DAYS(About!$A$3,'Core Indicators'!HU124)</f>
        <v>195</v>
      </c>
      <c r="S124" s="241">
        <f>_xlfn.DAYS(About!$A$3,'Core Indicators'!IC124)</f>
        <v>195</v>
      </c>
      <c r="T124" s="241">
        <f>_xlfn.DAYS(About!$A$3,'Core Indicators'!IK124)</f>
        <v>195</v>
      </c>
      <c r="U124" s="241">
        <f>_xlfn.DAYS(About!$A$3,'Core Indicators'!IS124)</f>
        <v>195</v>
      </c>
      <c r="V124" s="241">
        <f t="shared" si="3"/>
        <v>371.8</v>
      </c>
    </row>
    <row r="125" spans="1:22" x14ac:dyDescent="0.35">
      <c r="A125" s="240" t="str">
        <f>Lists!C:C</f>
        <v>REG006</v>
      </c>
      <c r="B125" s="241">
        <f>_xlfn.DAYS(About!$A$3,'Core Indicators'!U125)</f>
        <v>184</v>
      </c>
      <c r="C125" s="241">
        <f>_xlfn.DAYS(About!$A$3,'Core Indicators'!AC125)</f>
        <v>184</v>
      </c>
      <c r="D125" s="241">
        <f>_xlfn.DAYS(About!$A$3,'Core Indicators'!AK125)</f>
        <v>184</v>
      </c>
      <c r="E125" s="241">
        <f>_xlfn.DAYS(About!$A$3,'Core Indicators'!AS125)</f>
        <v>184</v>
      </c>
      <c r="F125" s="241">
        <f>_xlfn.DAYS(About!$A$3,'Core Indicators'!BQ125)</f>
        <v>184</v>
      </c>
      <c r="G125" s="241">
        <f>_xlfn.DAYS(About!$A$3,'Core Indicators'!DM125)</f>
        <v>184</v>
      </c>
      <c r="H125" s="241">
        <f>_xlfn.DAYS(About!$A$3,'Core Indicators'!DU125)</f>
        <v>184</v>
      </c>
      <c r="I125" s="241">
        <f>_xlfn.DAYS(About!$A$3,'Core Indicators'!EC125)</f>
        <v>184</v>
      </c>
      <c r="J125" s="241">
        <f>_xlfn.DAYS(About!$A$3,'Core Indicators'!EK125)</f>
        <v>184</v>
      </c>
      <c r="K125" s="241">
        <f>_xlfn.DAYS(About!$A$3,'Core Indicators'!ES125)</f>
        <v>184</v>
      </c>
      <c r="L125" s="241">
        <f>_xlfn.DAYS(About!$A$3,'Core Indicators'!FI125)</f>
        <v>184</v>
      </c>
      <c r="M125" s="241">
        <f>_xlfn.DAYS(About!$A$3,'Core Indicators'!GG125)</f>
        <v>195</v>
      </c>
      <c r="N125" s="241">
        <f>_xlfn.DAYS(About!$A$3,'Core Indicators'!GO125)</f>
        <v>195</v>
      </c>
      <c r="O125" s="241">
        <f>_xlfn.DAYS(About!$A$3,'Core Indicators'!GW125)</f>
        <v>195</v>
      </c>
      <c r="P125" s="241">
        <f>_xlfn.DAYS(About!$A$3,'Core Indicators'!HE125)</f>
        <v>195</v>
      </c>
      <c r="Q125" s="241">
        <f>_xlfn.DAYS(About!$A$3,'Core Indicators'!HM125)</f>
        <v>195</v>
      </c>
      <c r="R125" s="241">
        <f>_xlfn.DAYS(About!$A$3,'Core Indicators'!HU125)</f>
        <v>195</v>
      </c>
      <c r="S125" s="241">
        <f>_xlfn.DAYS(About!$A$3,'Core Indicators'!IC125)</f>
        <v>195</v>
      </c>
      <c r="T125" s="241">
        <f>_xlfn.DAYS(About!$A$3,'Core Indicators'!IK125)</f>
        <v>195</v>
      </c>
      <c r="U125" s="241">
        <f>_xlfn.DAYS(About!$A$3,'Core Indicators'!IS125)</f>
        <v>195</v>
      </c>
      <c r="V125" s="241">
        <f t="shared" si="3"/>
        <v>185.1</v>
      </c>
    </row>
    <row r="126" spans="1:22" x14ac:dyDescent="0.35">
      <c r="A126" s="240" t="str">
        <f>Lists!C:C</f>
        <v>REG007</v>
      </c>
      <c r="B126" s="241">
        <f>_xlfn.DAYS(About!$A$3,'Core Indicators'!U126)</f>
        <v>93</v>
      </c>
      <c r="C126" s="241">
        <f>_xlfn.DAYS(About!$A$3,'Core Indicators'!AC126)</f>
        <v>93</v>
      </c>
      <c r="D126" s="241">
        <f>_xlfn.DAYS(About!$A$3,'Core Indicators'!AK126)</f>
        <v>93</v>
      </c>
      <c r="E126" s="241">
        <f>_xlfn.DAYS(About!$A$3,'Core Indicators'!AS126)</f>
        <v>93</v>
      </c>
      <c r="F126" s="241">
        <f>_xlfn.DAYS(About!$A$3,'Core Indicators'!BQ126)</f>
        <v>93</v>
      </c>
      <c r="G126" s="241">
        <f>_xlfn.DAYS(About!$A$3,'Core Indicators'!DM126)</f>
        <v>93</v>
      </c>
      <c r="H126" s="241">
        <f>_xlfn.DAYS(About!$A$3,'Core Indicators'!DU126)</f>
        <v>93</v>
      </c>
      <c r="I126" s="241">
        <f>_xlfn.DAYS(About!$A$3,'Core Indicators'!EC126)</f>
        <v>93</v>
      </c>
      <c r="J126" s="241">
        <f>_xlfn.DAYS(About!$A$3,'Core Indicators'!EK126)</f>
        <v>93</v>
      </c>
      <c r="K126" s="241">
        <f>_xlfn.DAYS(About!$A$3,'Core Indicators'!ES126)</f>
        <v>93</v>
      </c>
      <c r="L126" s="241">
        <f>_xlfn.DAYS(About!$A$3,'Core Indicators'!FI126)</f>
        <v>856</v>
      </c>
      <c r="M126" s="241">
        <f>_xlfn.DAYS(About!$A$3,'Core Indicators'!GG126)</f>
        <v>197</v>
      </c>
      <c r="N126" s="241">
        <f>_xlfn.DAYS(About!$A$3,'Core Indicators'!GO126)</f>
        <v>197</v>
      </c>
      <c r="O126" s="241">
        <f>_xlfn.DAYS(About!$A$3,'Core Indicators'!GW126)</f>
        <v>197</v>
      </c>
      <c r="P126" s="241">
        <f>_xlfn.DAYS(About!$A$3,'Core Indicators'!HE126)</f>
        <v>197</v>
      </c>
      <c r="Q126" s="241">
        <f>_xlfn.DAYS(About!$A$3,'Core Indicators'!HM126)</f>
        <v>197</v>
      </c>
      <c r="R126" s="241">
        <f>_xlfn.DAYS(About!$A$3,'Core Indicators'!HU126)</f>
        <v>197</v>
      </c>
      <c r="S126" s="241">
        <f>_xlfn.DAYS(About!$A$3,'Core Indicators'!IC126)</f>
        <v>197</v>
      </c>
      <c r="T126" s="241">
        <f>_xlfn.DAYS(About!$A$3,'Core Indicators'!IK126)</f>
        <v>197</v>
      </c>
      <c r="U126" s="241">
        <f>_xlfn.DAYS(About!$A$3,'Core Indicators'!IS126)</f>
        <v>197</v>
      </c>
      <c r="V126" s="241">
        <f t="shared" si="3"/>
        <v>179.7</v>
      </c>
    </row>
    <row r="127" spans="1:22" x14ac:dyDescent="0.35">
      <c r="A127" s="240" t="str">
        <f>Lists!C:C</f>
        <v>REG008</v>
      </c>
      <c r="B127" s="241">
        <f>_xlfn.DAYS(About!$A$3,'Core Indicators'!U127)</f>
        <v>93</v>
      </c>
      <c r="C127" s="241">
        <f>_xlfn.DAYS(About!$A$3,'Core Indicators'!AC127)</f>
        <v>93</v>
      </c>
      <c r="D127" s="241">
        <f>_xlfn.DAYS(About!$A$3,'Core Indicators'!AK127)</f>
        <v>93</v>
      </c>
      <c r="E127" s="241">
        <f>_xlfn.DAYS(About!$A$3,'Core Indicators'!AS127)</f>
        <v>93</v>
      </c>
      <c r="F127" s="241">
        <f>_xlfn.DAYS(About!$A$3,'Core Indicators'!BQ127)</f>
        <v>93</v>
      </c>
      <c r="G127" s="241">
        <f>_xlfn.DAYS(About!$A$3,'Core Indicators'!DM127)</f>
        <v>93</v>
      </c>
      <c r="H127" s="241">
        <f>_xlfn.DAYS(About!$A$3,'Core Indicators'!DU127)</f>
        <v>93</v>
      </c>
      <c r="I127" s="241">
        <f>_xlfn.DAYS(About!$A$3,'Core Indicators'!EC127)</f>
        <v>93</v>
      </c>
      <c r="J127" s="241">
        <f>_xlfn.DAYS(About!$A$3,'Core Indicators'!EK127)</f>
        <v>93</v>
      </c>
      <c r="K127" s="241">
        <f>_xlfn.DAYS(About!$A$3,'Core Indicators'!ES127)</f>
        <v>93</v>
      </c>
      <c r="L127" s="241">
        <f>_xlfn.DAYS(About!$A$3,'Core Indicators'!FI127)</f>
        <v>856</v>
      </c>
      <c r="M127" s="241">
        <f>_xlfn.DAYS(About!$A$3,'Core Indicators'!GG127)</f>
        <v>197</v>
      </c>
      <c r="N127" s="241">
        <f>_xlfn.DAYS(About!$A$3,'Core Indicators'!GO127)</f>
        <v>197</v>
      </c>
      <c r="O127" s="241">
        <f>_xlfn.DAYS(About!$A$3,'Core Indicators'!GW127)</f>
        <v>197</v>
      </c>
      <c r="P127" s="241">
        <f>_xlfn.DAYS(About!$A$3,'Core Indicators'!HE127)</f>
        <v>197</v>
      </c>
      <c r="Q127" s="241">
        <f>_xlfn.DAYS(About!$A$3,'Core Indicators'!HM127)</f>
        <v>197</v>
      </c>
      <c r="R127" s="241">
        <f>_xlfn.DAYS(About!$A$3,'Core Indicators'!HU127)</f>
        <v>197</v>
      </c>
      <c r="S127" s="241">
        <f>_xlfn.DAYS(About!$A$3,'Core Indicators'!IC127)</f>
        <v>197</v>
      </c>
      <c r="T127" s="241">
        <f>_xlfn.DAYS(About!$A$3,'Core Indicators'!IK127)</f>
        <v>197</v>
      </c>
      <c r="U127" s="241">
        <f>_xlfn.DAYS(About!$A$3,'Core Indicators'!IS127)</f>
        <v>197</v>
      </c>
      <c r="V127" s="241">
        <f t="shared" si="3"/>
        <v>179.7</v>
      </c>
    </row>
    <row r="128" spans="1:22" x14ac:dyDescent="0.35">
      <c r="A128" s="240" t="str">
        <f>Lists!C:C</f>
        <v>REG011</v>
      </c>
      <c r="B128" s="241">
        <f>_xlfn.DAYS(About!$A$3,'Core Indicators'!U128)</f>
        <v>128</v>
      </c>
      <c r="C128" s="241">
        <f>_xlfn.DAYS(About!$A$3,'Core Indicators'!AC128)</f>
        <v>97</v>
      </c>
      <c r="D128" s="241">
        <f>_xlfn.DAYS(About!$A$3,'Core Indicators'!AK128)</f>
        <v>97</v>
      </c>
      <c r="E128" s="241">
        <f>_xlfn.DAYS(About!$A$3,'Core Indicators'!AS128)</f>
        <v>97</v>
      </c>
      <c r="F128" s="241">
        <f>_xlfn.DAYS(About!$A$3,'Core Indicators'!BQ128)</f>
        <v>97</v>
      </c>
      <c r="G128" s="241">
        <f>_xlfn.DAYS(About!$A$3,'Core Indicators'!DM128)</f>
        <v>128</v>
      </c>
      <c r="H128" s="241">
        <f>_xlfn.DAYS(About!$A$3,'Core Indicators'!DU128)</f>
        <v>128</v>
      </c>
      <c r="I128" s="241">
        <f>_xlfn.DAYS(About!$A$3,'Core Indicators'!EC128)</f>
        <v>97</v>
      </c>
      <c r="J128" s="241">
        <f>_xlfn.DAYS(About!$A$3,'Core Indicators'!EK128)</f>
        <v>128</v>
      </c>
      <c r="K128" s="241">
        <f>_xlfn.DAYS(About!$A$3,'Core Indicators'!ES128)</f>
        <v>128</v>
      </c>
      <c r="L128" s="241">
        <f>_xlfn.DAYS(About!$A$3,'Core Indicators'!FI128)</f>
        <v>97</v>
      </c>
      <c r="M128" s="241">
        <f>_xlfn.DAYS(About!$A$3,'Core Indicators'!GG128)</f>
        <v>197</v>
      </c>
      <c r="N128" s="241">
        <f>_xlfn.DAYS(About!$A$3,'Core Indicators'!GO128)</f>
        <v>197</v>
      </c>
      <c r="O128" s="241">
        <f>_xlfn.DAYS(About!$A$3,'Core Indicators'!GW128)</f>
        <v>197</v>
      </c>
      <c r="P128" s="241">
        <f>_xlfn.DAYS(About!$A$3,'Core Indicators'!HE128)</f>
        <v>197</v>
      </c>
      <c r="Q128" s="241">
        <f>_xlfn.DAYS(About!$A$3,'Core Indicators'!HM128)</f>
        <v>197</v>
      </c>
      <c r="R128" s="241">
        <f>_xlfn.DAYS(About!$A$3,'Core Indicators'!HU128)</f>
        <v>197</v>
      </c>
      <c r="S128" s="241">
        <f>_xlfn.DAYS(About!$A$3,'Core Indicators'!IC128)</f>
        <v>197</v>
      </c>
      <c r="T128" s="241">
        <f>_xlfn.DAYS(About!$A$3,'Core Indicators'!IK128)</f>
        <v>197</v>
      </c>
      <c r="U128" s="241">
        <f>_xlfn.DAYS(About!$A$3,'Core Indicators'!IS128)</f>
        <v>197</v>
      </c>
      <c r="V128" s="241">
        <f t="shared" si="3"/>
        <v>119.4</v>
      </c>
    </row>
    <row r="129" spans="1:22" x14ac:dyDescent="0.35">
      <c r="A129" s="240" t="str">
        <f>Lists!C:C</f>
        <v>REG012</v>
      </c>
      <c r="B129" s="241">
        <f>_xlfn.DAYS(About!$A$3,'Core Indicators'!U129)</f>
        <v>92</v>
      </c>
      <c r="C129" s="241">
        <f>_xlfn.DAYS(About!$A$3,'Core Indicators'!AC129)</f>
        <v>92</v>
      </c>
      <c r="D129" s="241">
        <f>_xlfn.DAYS(About!$A$3,'Core Indicators'!AK129)</f>
        <v>92</v>
      </c>
      <c r="E129" s="241">
        <f>_xlfn.DAYS(About!$A$3,'Core Indicators'!AS129)</f>
        <v>92</v>
      </c>
      <c r="F129" s="241">
        <f>_xlfn.DAYS(About!$A$3,'Core Indicators'!BQ129)</f>
        <v>92</v>
      </c>
      <c r="G129" s="241">
        <f>_xlfn.DAYS(About!$A$3,'Core Indicators'!DM129)</f>
        <v>92</v>
      </c>
      <c r="H129" s="241">
        <f>_xlfn.DAYS(About!$A$3,'Core Indicators'!DU129)</f>
        <v>92</v>
      </c>
      <c r="I129" s="241">
        <f>_xlfn.DAYS(About!$A$3,'Core Indicators'!EC129)</f>
        <v>92</v>
      </c>
      <c r="J129" s="241">
        <f>_xlfn.DAYS(About!$A$3,'Core Indicators'!EK129)</f>
        <v>92</v>
      </c>
      <c r="K129" s="241">
        <f>_xlfn.DAYS(About!$A$3,'Core Indicators'!ES129)</f>
        <v>92</v>
      </c>
      <c r="L129" s="241">
        <f>_xlfn.DAYS(About!$A$3,'Core Indicators'!FI129)</f>
        <v>92</v>
      </c>
      <c r="M129" s="241">
        <f>_xlfn.DAYS(About!$A$3,'Core Indicators'!GG129)</f>
        <v>195</v>
      </c>
      <c r="N129" s="241">
        <f>_xlfn.DAYS(About!$A$3,'Core Indicators'!GO129)</f>
        <v>195</v>
      </c>
      <c r="O129" s="241">
        <f>_xlfn.DAYS(About!$A$3,'Core Indicators'!GW129)</f>
        <v>195</v>
      </c>
      <c r="P129" s="241">
        <f>_xlfn.DAYS(About!$A$3,'Core Indicators'!HE129)</f>
        <v>195</v>
      </c>
      <c r="Q129" s="241">
        <f>_xlfn.DAYS(About!$A$3,'Core Indicators'!HM129)</f>
        <v>195</v>
      </c>
      <c r="R129" s="241">
        <f>_xlfn.DAYS(About!$A$3,'Core Indicators'!HU129)</f>
        <v>195</v>
      </c>
      <c r="S129" s="241">
        <f>_xlfn.DAYS(About!$A$3,'Core Indicators'!IC129)</f>
        <v>195</v>
      </c>
      <c r="T129" s="241">
        <f>_xlfn.DAYS(About!$A$3,'Core Indicators'!IK129)</f>
        <v>195</v>
      </c>
      <c r="U129" s="241">
        <f>_xlfn.DAYS(About!$A$3,'Core Indicators'!IS129)</f>
        <v>195</v>
      </c>
      <c r="V129" s="241">
        <f t="shared" si="3"/>
        <v>102.3</v>
      </c>
    </row>
    <row r="130" spans="1:22" x14ac:dyDescent="0.35">
      <c r="A130" s="240" t="str">
        <f>Lists!C:C</f>
        <v>REG013</v>
      </c>
      <c r="B130" s="241">
        <f>_xlfn.DAYS(About!$A$3,'Core Indicators'!U130)</f>
        <v>191</v>
      </c>
      <c r="C130" s="241">
        <f>_xlfn.DAYS(About!$A$3,'Core Indicators'!AC130)</f>
        <v>191</v>
      </c>
      <c r="D130" s="241">
        <f>_xlfn.DAYS(About!$A$3,'Core Indicators'!AK130)</f>
        <v>191</v>
      </c>
      <c r="E130" s="241">
        <f>_xlfn.DAYS(About!$A$3,'Core Indicators'!AS130)</f>
        <v>191</v>
      </c>
      <c r="F130" s="241">
        <f>_xlfn.DAYS(About!$A$3,'Core Indicators'!BQ130)</f>
        <v>184</v>
      </c>
      <c r="G130" s="241">
        <f>_xlfn.DAYS(About!$A$3,'Core Indicators'!DM130)</f>
        <v>184</v>
      </c>
      <c r="H130" s="241">
        <f>_xlfn.DAYS(About!$A$3,'Core Indicators'!DU130)</f>
        <v>184</v>
      </c>
      <c r="I130" s="241">
        <f>_xlfn.DAYS(About!$A$3,'Core Indicators'!EC130)</f>
        <v>184</v>
      </c>
      <c r="J130" s="241">
        <f>_xlfn.DAYS(About!$A$3,'Core Indicators'!EK130)</f>
        <v>184</v>
      </c>
      <c r="K130" s="241">
        <f>_xlfn.DAYS(About!$A$3,'Core Indicators'!ES130)</f>
        <v>184</v>
      </c>
      <c r="L130" s="241">
        <f>_xlfn.DAYS(About!$A$3,'Core Indicators'!FI130)</f>
        <v>184</v>
      </c>
      <c r="M130" s="241">
        <f>_xlfn.DAYS(About!$A$3,'Core Indicators'!GG130)</f>
        <v>195</v>
      </c>
      <c r="N130" s="241">
        <f>_xlfn.DAYS(About!$A$3,'Core Indicators'!GO130)</f>
        <v>195</v>
      </c>
      <c r="O130" s="241">
        <f>_xlfn.DAYS(About!$A$3,'Core Indicators'!GW130)</f>
        <v>195</v>
      </c>
      <c r="P130" s="241">
        <f>_xlfn.DAYS(About!$A$3,'Core Indicators'!HE130)</f>
        <v>195</v>
      </c>
      <c r="Q130" s="241">
        <f>_xlfn.DAYS(About!$A$3,'Core Indicators'!HM130)</f>
        <v>195</v>
      </c>
      <c r="R130" s="241">
        <f>_xlfn.DAYS(About!$A$3,'Core Indicators'!HU130)</f>
        <v>195</v>
      </c>
      <c r="S130" s="241">
        <f>_xlfn.DAYS(About!$A$3,'Core Indicators'!IC130)</f>
        <v>195</v>
      </c>
      <c r="T130" s="241">
        <f>_xlfn.DAYS(About!$A$3,'Core Indicators'!IK130)</f>
        <v>195</v>
      </c>
      <c r="U130" s="241">
        <f>_xlfn.DAYS(About!$A$3,'Core Indicators'!IS130)</f>
        <v>195</v>
      </c>
      <c r="V130" s="241">
        <f t="shared" si="3"/>
        <v>186.5</v>
      </c>
    </row>
    <row r="131" spans="1:22" x14ac:dyDescent="0.35">
      <c r="A131" s="240" t="str">
        <f>Lists!C:C</f>
        <v>REG014</v>
      </c>
      <c r="B131" s="241">
        <f>_xlfn.DAYS(About!$A$3,'Core Indicators'!U131)</f>
        <v>64</v>
      </c>
      <c r="C131" s="241">
        <f>_xlfn.DAYS(About!$A$3,'Core Indicators'!AC131)</f>
        <v>64</v>
      </c>
      <c r="D131" s="241">
        <f>_xlfn.DAYS(About!$A$3,'Core Indicators'!AK131)</f>
        <v>64</v>
      </c>
      <c r="E131" s="241">
        <f>_xlfn.DAYS(About!$A$3,'Core Indicators'!AS131)</f>
        <v>64</v>
      </c>
      <c r="F131" s="241">
        <f>_xlfn.DAYS(About!$A$3,'Core Indicators'!BQ131)</f>
        <v>64</v>
      </c>
      <c r="G131" s="241">
        <f>_xlfn.DAYS(About!$A$3,'Core Indicators'!DM131)</f>
        <v>64</v>
      </c>
      <c r="H131" s="241">
        <f>_xlfn.DAYS(About!$A$3,'Core Indicators'!DU131)</f>
        <v>64</v>
      </c>
      <c r="I131" s="241">
        <f>_xlfn.DAYS(About!$A$3,'Core Indicators'!EC131)</f>
        <v>64</v>
      </c>
      <c r="J131" s="241">
        <f>_xlfn.DAYS(About!$A$3,'Core Indicators'!EK131)</f>
        <v>64</v>
      </c>
      <c r="K131" s="241">
        <f>_xlfn.DAYS(About!$A$3,'Core Indicators'!ES131)</f>
        <v>64</v>
      </c>
      <c r="L131" s="241">
        <f>_xlfn.DAYS(About!$A$3,'Core Indicators'!FI131)</f>
        <v>1035</v>
      </c>
      <c r="M131" s="241">
        <f>_xlfn.DAYS(About!$A$3,'Core Indicators'!GG131)</f>
        <v>196</v>
      </c>
      <c r="N131" s="241">
        <f>_xlfn.DAYS(About!$A$3,'Core Indicators'!GO131)</f>
        <v>196</v>
      </c>
      <c r="O131" s="241">
        <f>_xlfn.DAYS(About!$A$3,'Core Indicators'!GW131)</f>
        <v>196</v>
      </c>
      <c r="P131" s="241">
        <f>_xlfn.DAYS(About!$A$3,'Core Indicators'!HE131)</f>
        <v>196</v>
      </c>
      <c r="Q131" s="241">
        <f>_xlfn.DAYS(About!$A$3,'Core Indicators'!HM131)</f>
        <v>196</v>
      </c>
      <c r="R131" s="241">
        <f>_xlfn.DAYS(About!$A$3,'Core Indicators'!HU131)</f>
        <v>196</v>
      </c>
      <c r="S131" s="241">
        <f>_xlfn.DAYS(About!$A$3,'Core Indicators'!IC131)</f>
        <v>196</v>
      </c>
      <c r="T131" s="241">
        <f>_xlfn.DAYS(About!$A$3,'Core Indicators'!IK131)</f>
        <v>196</v>
      </c>
      <c r="U131" s="241">
        <f>_xlfn.DAYS(About!$A$3,'Core Indicators'!IS131)</f>
        <v>196</v>
      </c>
      <c r="V131" s="241">
        <f t="shared" ref="V131:V162" si="4">AVERAGE(D131:M131)</f>
        <v>174.3</v>
      </c>
    </row>
    <row r="132" spans="1:22" x14ac:dyDescent="0.35">
      <c r="A132" s="240" t="str">
        <f>Lists!C:C</f>
        <v>REG015</v>
      </c>
      <c r="B132" s="241">
        <f>_xlfn.DAYS(About!$A$3,'Core Indicators'!U132)</f>
        <v>552</v>
      </c>
      <c r="C132" s="241">
        <f>_xlfn.DAYS(About!$A$3,'Core Indicators'!AC132)</f>
        <v>552</v>
      </c>
      <c r="D132" s="241">
        <f>_xlfn.DAYS(About!$A$3,'Core Indicators'!AK132)</f>
        <v>552</v>
      </c>
      <c r="E132" s="241">
        <f>_xlfn.DAYS(About!$A$3,'Core Indicators'!AS132)</f>
        <v>397</v>
      </c>
      <c r="F132" s="241">
        <f>_xlfn.DAYS(About!$A$3,'Core Indicators'!BQ132)</f>
        <v>397</v>
      </c>
      <c r="G132" s="241">
        <f>_xlfn.DAYS(About!$A$3,'Core Indicators'!DM132)</f>
        <v>397</v>
      </c>
      <c r="H132" s="241">
        <f>_xlfn.DAYS(About!$A$3,'Core Indicators'!DU132)</f>
        <v>397</v>
      </c>
      <c r="I132" s="241">
        <f>_xlfn.DAYS(About!$A$3,'Core Indicators'!EC132)</f>
        <v>397</v>
      </c>
      <c r="J132" s="241">
        <f>_xlfn.DAYS(About!$A$3,'Core Indicators'!EK132)</f>
        <v>397</v>
      </c>
      <c r="K132" s="241">
        <f>_xlfn.DAYS(About!$A$3,'Core Indicators'!ES132)</f>
        <v>397</v>
      </c>
      <c r="L132" s="241">
        <f>_xlfn.DAYS(About!$A$3,'Core Indicators'!FI132)</f>
        <v>552</v>
      </c>
      <c r="M132" s="241">
        <f>_xlfn.DAYS(About!$A$3,'Core Indicators'!GG132)</f>
        <v>195</v>
      </c>
      <c r="N132" s="241">
        <f>_xlfn.DAYS(About!$A$3,'Core Indicators'!GO132)</f>
        <v>195</v>
      </c>
      <c r="O132" s="241">
        <f>_xlfn.DAYS(About!$A$3,'Core Indicators'!GW132)</f>
        <v>195</v>
      </c>
      <c r="P132" s="241">
        <f>_xlfn.DAYS(About!$A$3,'Core Indicators'!HE132)</f>
        <v>195</v>
      </c>
      <c r="Q132" s="241">
        <f>_xlfn.DAYS(About!$A$3,'Core Indicators'!HM132)</f>
        <v>195</v>
      </c>
      <c r="R132" s="241">
        <f>_xlfn.DAYS(About!$A$3,'Core Indicators'!HU132)</f>
        <v>195</v>
      </c>
      <c r="S132" s="241">
        <f>_xlfn.DAYS(About!$A$3,'Core Indicators'!IC132)</f>
        <v>195</v>
      </c>
      <c r="T132" s="241">
        <f>_xlfn.DAYS(About!$A$3,'Core Indicators'!IK132)</f>
        <v>195</v>
      </c>
      <c r="U132" s="241">
        <f>_xlfn.DAYS(About!$A$3,'Core Indicators'!IS132)</f>
        <v>195</v>
      </c>
      <c r="V132" s="241">
        <f t="shared" si="4"/>
        <v>407.8</v>
      </c>
    </row>
    <row r="133" spans="1:22" x14ac:dyDescent="0.35">
      <c r="A133" s="240" t="str">
        <f>Lists!C:C</f>
        <v>ROU002</v>
      </c>
      <c r="B133" s="241">
        <f>_xlfn.DAYS(About!$A$3,'Core Indicators'!U133)</f>
        <v>31</v>
      </c>
      <c r="C133" s="241">
        <f>_xlfn.DAYS(About!$A$3,'Core Indicators'!AC133)</f>
        <v>1</v>
      </c>
      <c r="D133" s="241">
        <f>_xlfn.DAYS(About!$A$3,'Core Indicators'!AK133)</f>
        <v>1</v>
      </c>
      <c r="E133" s="241">
        <f>_xlfn.DAYS(About!$A$3,'Core Indicators'!AS133)</f>
        <v>1</v>
      </c>
      <c r="F133" s="241">
        <f>_xlfn.DAYS(About!$A$3,'Core Indicators'!BQ133)</f>
        <v>1</v>
      </c>
      <c r="G133" s="241">
        <f>_xlfn.DAYS(About!$A$3,'Core Indicators'!DM133)</f>
        <v>1</v>
      </c>
      <c r="H133" s="241">
        <f>_xlfn.DAYS(About!$A$3,'Core Indicators'!DU133)</f>
        <v>31</v>
      </c>
      <c r="I133" s="241">
        <f>_xlfn.DAYS(About!$A$3,'Core Indicators'!EC133)</f>
        <v>1</v>
      </c>
      <c r="J133" s="241">
        <f>_xlfn.DAYS(About!$A$3,'Core Indicators'!EK133)</f>
        <v>31</v>
      </c>
      <c r="K133" s="241">
        <f>_xlfn.DAYS(About!$A$3,'Core Indicators'!ES133)</f>
        <v>31</v>
      </c>
      <c r="L133" s="241">
        <f>_xlfn.DAYS(About!$A$3,'Core Indicators'!FI133)</f>
        <v>31</v>
      </c>
      <c r="M133" s="241">
        <f>_xlfn.DAYS(About!$A$3,'Core Indicators'!GG133)</f>
        <v>48</v>
      </c>
      <c r="N133" s="241">
        <f>_xlfn.DAYS(About!$A$3,'Core Indicators'!GO133)</f>
        <v>48</v>
      </c>
      <c r="O133" s="241">
        <f>_xlfn.DAYS(About!$A$3,'Core Indicators'!GW133)</f>
        <v>48</v>
      </c>
      <c r="P133" s="241">
        <f>_xlfn.DAYS(About!$A$3,'Core Indicators'!HE133)</f>
        <v>48</v>
      </c>
      <c r="Q133" s="241">
        <f>_xlfn.DAYS(About!$A$3,'Core Indicators'!HM133)</f>
        <v>48</v>
      </c>
      <c r="R133" s="241">
        <f>_xlfn.DAYS(About!$A$3,'Core Indicators'!HU133)</f>
        <v>48</v>
      </c>
      <c r="S133" s="241">
        <f>_xlfn.DAYS(About!$A$3,'Core Indicators'!IC133)</f>
        <v>48</v>
      </c>
      <c r="T133" s="241">
        <f>_xlfn.DAYS(About!$A$3,'Core Indicators'!IK133)</f>
        <v>48</v>
      </c>
      <c r="U133" s="241">
        <f>_xlfn.DAYS(About!$A$3,'Core Indicators'!IS133)</f>
        <v>48</v>
      </c>
      <c r="V133" s="241">
        <f t="shared" si="4"/>
        <v>17.7</v>
      </c>
    </row>
    <row r="134" spans="1:22" x14ac:dyDescent="0.35">
      <c r="A134" s="240" t="str">
        <f>Lists!C:C</f>
        <v>RUS002</v>
      </c>
      <c r="B134" s="241">
        <f>_xlfn.DAYS(About!$A$3,'Core Indicators'!U134)</f>
        <v>22</v>
      </c>
      <c r="C134" s="241">
        <f>_xlfn.DAYS(About!$A$3,'Core Indicators'!AC134)</f>
        <v>1</v>
      </c>
      <c r="D134" s="241">
        <f>_xlfn.DAYS(About!$A$3,'Core Indicators'!AK134)</f>
        <v>1</v>
      </c>
      <c r="E134" s="241">
        <f>_xlfn.DAYS(About!$A$3,'Core Indicators'!AS134)</f>
        <v>1</v>
      </c>
      <c r="F134" s="241">
        <f>_xlfn.DAYS(About!$A$3,'Core Indicators'!BQ134)</f>
        <v>22</v>
      </c>
      <c r="G134" s="241">
        <f>_xlfn.DAYS(About!$A$3,'Core Indicators'!DM134)</f>
        <v>1</v>
      </c>
      <c r="H134" s="241">
        <f>_xlfn.DAYS(About!$A$3,'Core Indicators'!DU134)</f>
        <v>1</v>
      </c>
      <c r="I134" s="241">
        <f>_xlfn.DAYS(About!$A$3,'Core Indicators'!EC134)</f>
        <v>1</v>
      </c>
      <c r="J134" s="241">
        <f>_xlfn.DAYS(About!$A$3,'Core Indicators'!EK134)</f>
        <v>22</v>
      </c>
      <c r="K134" s="241">
        <f>_xlfn.DAYS(About!$A$3,'Core Indicators'!ES134)</f>
        <v>22</v>
      </c>
      <c r="L134" s="241">
        <f>_xlfn.DAYS(About!$A$3,'Core Indicators'!FI134)</f>
        <v>22</v>
      </c>
      <c r="M134" s="241">
        <f>_xlfn.DAYS(About!$A$3,'Core Indicators'!GG134)</f>
        <v>48</v>
      </c>
      <c r="N134" s="241">
        <f>_xlfn.DAYS(About!$A$3,'Core Indicators'!GO134)</f>
        <v>48</v>
      </c>
      <c r="O134" s="241">
        <f>_xlfn.DAYS(About!$A$3,'Core Indicators'!GW134)</f>
        <v>48</v>
      </c>
      <c r="P134" s="241">
        <f>_xlfn.DAYS(About!$A$3,'Core Indicators'!HE134)</f>
        <v>48</v>
      </c>
      <c r="Q134" s="241">
        <f>_xlfn.DAYS(About!$A$3,'Core Indicators'!HM134)</f>
        <v>48</v>
      </c>
      <c r="R134" s="241">
        <f>_xlfn.DAYS(About!$A$3,'Core Indicators'!HU134)</f>
        <v>48</v>
      </c>
      <c r="S134" s="241">
        <f>_xlfn.DAYS(About!$A$3,'Core Indicators'!IC134)</f>
        <v>48</v>
      </c>
      <c r="T134" s="241">
        <f>_xlfn.DAYS(About!$A$3,'Core Indicators'!IK134)</f>
        <v>48</v>
      </c>
      <c r="U134" s="241">
        <f>_xlfn.DAYS(About!$A$3,'Core Indicators'!IS134)</f>
        <v>48</v>
      </c>
      <c r="V134" s="241">
        <f t="shared" si="4"/>
        <v>14.1</v>
      </c>
    </row>
    <row r="135" spans="1:22" x14ac:dyDescent="0.35">
      <c r="A135" s="240" t="str">
        <f>Lists!C:C</f>
        <v>RWA002</v>
      </c>
      <c r="B135" s="241">
        <f>_xlfn.DAYS(About!$A$3,'Core Indicators'!U135)</f>
        <v>12</v>
      </c>
      <c r="C135" s="241">
        <f>_xlfn.DAYS(About!$A$3,'Core Indicators'!AC135)</f>
        <v>12</v>
      </c>
      <c r="D135" s="241">
        <f>_xlfn.DAYS(About!$A$3,'Core Indicators'!AK135)</f>
        <v>12</v>
      </c>
      <c r="E135" s="241">
        <f>_xlfn.DAYS(About!$A$3,'Core Indicators'!AS135)</f>
        <v>12</v>
      </c>
      <c r="F135" s="241">
        <f>_xlfn.DAYS(About!$A$3,'Core Indicators'!BQ135)</f>
        <v>12</v>
      </c>
      <c r="G135" s="241">
        <f>_xlfn.DAYS(About!$A$3,'Core Indicators'!DM135)</f>
        <v>12</v>
      </c>
      <c r="H135" s="241">
        <f>_xlfn.DAYS(About!$A$3,'Core Indicators'!DU135)</f>
        <v>12</v>
      </c>
      <c r="I135" s="241">
        <f>_xlfn.DAYS(About!$A$3,'Core Indicators'!EC135)</f>
        <v>12</v>
      </c>
      <c r="J135" s="241">
        <f>_xlfn.DAYS(About!$A$3,'Core Indicators'!EK135)</f>
        <v>12</v>
      </c>
      <c r="K135" s="241">
        <f>_xlfn.DAYS(About!$A$3,'Core Indicators'!ES135)</f>
        <v>12</v>
      </c>
      <c r="L135" s="241">
        <f>_xlfn.DAYS(About!$A$3,'Core Indicators'!FI135)</f>
        <v>12</v>
      </c>
      <c r="M135" s="241">
        <f>_xlfn.DAYS(About!$A$3,'Core Indicators'!GG135)</f>
        <v>46</v>
      </c>
      <c r="N135" s="241">
        <f>_xlfn.DAYS(About!$A$3,'Core Indicators'!GO135)</f>
        <v>46</v>
      </c>
      <c r="O135" s="241">
        <f>_xlfn.DAYS(About!$A$3,'Core Indicators'!GW135)</f>
        <v>46</v>
      </c>
      <c r="P135" s="241">
        <f>_xlfn.DAYS(About!$A$3,'Core Indicators'!HE135)</f>
        <v>46</v>
      </c>
      <c r="Q135" s="241">
        <f>_xlfn.DAYS(About!$A$3,'Core Indicators'!HM135)</f>
        <v>46</v>
      </c>
      <c r="R135" s="241">
        <f>_xlfn.DAYS(About!$A$3,'Core Indicators'!HU135)</f>
        <v>46</v>
      </c>
      <c r="S135" s="241">
        <f>_xlfn.DAYS(About!$A$3,'Core Indicators'!IC135)</f>
        <v>46</v>
      </c>
      <c r="T135" s="241">
        <f>_xlfn.DAYS(About!$A$3,'Core Indicators'!IK135)</f>
        <v>46</v>
      </c>
      <c r="U135" s="241">
        <f>_xlfn.DAYS(About!$A$3,'Core Indicators'!IS135)</f>
        <v>46</v>
      </c>
      <c r="V135" s="241">
        <f t="shared" si="4"/>
        <v>15.4</v>
      </c>
    </row>
    <row r="136" spans="1:22" x14ac:dyDescent="0.35">
      <c r="A136" s="240" t="str">
        <f>Lists!C:C</f>
        <v>SDN001</v>
      </c>
      <c r="B136" s="241">
        <f>_xlfn.DAYS(About!$A$3,'Core Indicators'!U136)</f>
        <v>14</v>
      </c>
      <c r="C136" s="241">
        <f>_xlfn.DAYS(About!$A$3,'Core Indicators'!AC136)</f>
        <v>14</v>
      </c>
      <c r="D136" s="241">
        <f>_xlfn.DAYS(About!$A$3,'Core Indicators'!AK136)</f>
        <v>14</v>
      </c>
      <c r="E136" s="241">
        <f>_xlfn.DAYS(About!$A$3,'Core Indicators'!AS136)</f>
        <v>14</v>
      </c>
      <c r="F136" s="241">
        <f>_xlfn.DAYS(About!$A$3,'Core Indicators'!BQ136)</f>
        <v>14</v>
      </c>
      <c r="G136" s="241">
        <f>_xlfn.DAYS(About!$A$3,'Core Indicators'!DM136)</f>
        <v>14</v>
      </c>
      <c r="H136" s="241">
        <f>_xlfn.DAYS(About!$A$3,'Core Indicators'!DU136)</f>
        <v>14</v>
      </c>
      <c r="I136" s="241">
        <f>_xlfn.DAYS(About!$A$3,'Core Indicators'!EC136)</f>
        <v>14</v>
      </c>
      <c r="J136" s="241">
        <f>_xlfn.DAYS(About!$A$3,'Core Indicators'!EK136)</f>
        <v>14</v>
      </c>
      <c r="K136" s="241">
        <f>_xlfn.DAYS(About!$A$3,'Core Indicators'!ES136)</f>
        <v>14</v>
      </c>
      <c r="L136" s="241">
        <f>_xlfn.DAYS(About!$A$3,'Core Indicators'!FI136)</f>
        <v>14</v>
      </c>
      <c r="M136" s="241">
        <f>_xlfn.DAYS(About!$A$3,'Core Indicators'!GG136)</f>
        <v>43</v>
      </c>
      <c r="N136" s="241">
        <f>_xlfn.DAYS(About!$A$3,'Core Indicators'!GO136)</f>
        <v>43</v>
      </c>
      <c r="O136" s="241">
        <f>_xlfn.DAYS(About!$A$3,'Core Indicators'!GW136)</f>
        <v>43</v>
      </c>
      <c r="P136" s="241">
        <f>_xlfn.DAYS(About!$A$3,'Core Indicators'!HE136)</f>
        <v>43</v>
      </c>
      <c r="Q136" s="241">
        <f>_xlfn.DAYS(About!$A$3,'Core Indicators'!HM136)</f>
        <v>43</v>
      </c>
      <c r="R136" s="241">
        <f>_xlfn.DAYS(About!$A$3,'Core Indicators'!HU136)</f>
        <v>43</v>
      </c>
      <c r="S136" s="241">
        <f>_xlfn.DAYS(About!$A$3,'Core Indicators'!IC136)</f>
        <v>43</v>
      </c>
      <c r="T136" s="241">
        <f>_xlfn.DAYS(About!$A$3,'Core Indicators'!IK136)</f>
        <v>43</v>
      </c>
      <c r="U136" s="241">
        <f>_xlfn.DAYS(About!$A$3,'Core Indicators'!IS136)</f>
        <v>43</v>
      </c>
      <c r="V136" s="241">
        <f t="shared" si="4"/>
        <v>16.899999999999999</v>
      </c>
    </row>
    <row r="137" spans="1:22" x14ac:dyDescent="0.35">
      <c r="A137" s="240" t="str">
        <f>Lists!C:C</f>
        <v>SDN005</v>
      </c>
      <c r="B137" s="241">
        <f>_xlfn.DAYS(About!$A$3,'Core Indicators'!U137)</f>
        <v>14</v>
      </c>
      <c r="C137" s="241">
        <f>_xlfn.DAYS(About!$A$3,'Core Indicators'!AC137)</f>
        <v>14</v>
      </c>
      <c r="D137" s="241">
        <f>_xlfn.DAYS(About!$A$3,'Core Indicators'!AK137)</f>
        <v>14</v>
      </c>
      <c r="E137" s="241">
        <f>_xlfn.DAYS(About!$A$3,'Core Indicators'!AS137)</f>
        <v>14</v>
      </c>
      <c r="F137" s="241">
        <f>_xlfn.DAYS(About!$A$3,'Core Indicators'!BQ137)</f>
        <v>14</v>
      </c>
      <c r="G137" s="241">
        <f>_xlfn.DAYS(About!$A$3,'Core Indicators'!DM137)</f>
        <v>14</v>
      </c>
      <c r="H137" s="241">
        <f>_xlfn.DAYS(About!$A$3,'Core Indicators'!DU137)</f>
        <v>14</v>
      </c>
      <c r="I137" s="241">
        <f>_xlfn.DAYS(About!$A$3,'Core Indicators'!EC137)</f>
        <v>14</v>
      </c>
      <c r="J137" s="241">
        <f>_xlfn.DAYS(About!$A$3,'Core Indicators'!EK137)</f>
        <v>14</v>
      </c>
      <c r="K137" s="241">
        <f>_xlfn.DAYS(About!$A$3,'Core Indicators'!ES137)</f>
        <v>14</v>
      </c>
      <c r="L137" s="241">
        <f>_xlfn.DAYS(About!$A$3,'Core Indicators'!FI137)</f>
        <v>14</v>
      </c>
      <c r="M137" s="241">
        <f>_xlfn.DAYS(About!$A$3,'Core Indicators'!GG137)</f>
        <v>42</v>
      </c>
      <c r="N137" s="241">
        <f>_xlfn.DAYS(About!$A$3,'Core Indicators'!GO137)</f>
        <v>42</v>
      </c>
      <c r="O137" s="241">
        <f>_xlfn.DAYS(About!$A$3,'Core Indicators'!GW137)</f>
        <v>42</v>
      </c>
      <c r="P137" s="241">
        <f>_xlfn.DAYS(About!$A$3,'Core Indicators'!HE137)</f>
        <v>42</v>
      </c>
      <c r="Q137" s="241">
        <f>_xlfn.DAYS(About!$A$3,'Core Indicators'!HM137)</f>
        <v>42</v>
      </c>
      <c r="R137" s="241">
        <f>_xlfn.DAYS(About!$A$3,'Core Indicators'!HU137)</f>
        <v>42</v>
      </c>
      <c r="S137" s="241">
        <f>_xlfn.DAYS(About!$A$3,'Core Indicators'!IC137)</f>
        <v>42</v>
      </c>
      <c r="T137" s="241">
        <f>_xlfn.DAYS(About!$A$3,'Core Indicators'!IK137)</f>
        <v>42</v>
      </c>
      <c r="U137" s="241">
        <f>_xlfn.DAYS(About!$A$3,'Core Indicators'!IS137)</f>
        <v>42</v>
      </c>
      <c r="V137" s="241">
        <f t="shared" si="4"/>
        <v>16.8</v>
      </c>
    </row>
    <row r="138" spans="1:22" x14ac:dyDescent="0.35">
      <c r="A138" s="240" t="str">
        <f>Lists!C:C</f>
        <v>SEN002</v>
      </c>
      <c r="B138" s="241">
        <f>_xlfn.DAYS(About!$A$3,'Core Indicators'!U138)</f>
        <v>4</v>
      </c>
      <c r="C138" s="241">
        <f>_xlfn.DAYS(About!$A$3,'Core Indicators'!AC138)</f>
        <v>4</v>
      </c>
      <c r="D138" s="241">
        <f>_xlfn.DAYS(About!$A$3,'Core Indicators'!AK138)</f>
        <v>4</v>
      </c>
      <c r="E138" s="241">
        <f>_xlfn.DAYS(About!$A$3,'Core Indicators'!AS138)</f>
        <v>788</v>
      </c>
      <c r="F138" s="241">
        <f>_xlfn.DAYS(About!$A$3,'Core Indicators'!BQ138)</f>
        <v>853</v>
      </c>
      <c r="G138" s="241">
        <f>_xlfn.DAYS(About!$A$3,'Core Indicators'!DM138)</f>
        <v>4</v>
      </c>
      <c r="H138" s="241">
        <f>_xlfn.DAYS(About!$A$3,'Core Indicators'!DU138)</f>
        <v>4</v>
      </c>
      <c r="I138" s="241">
        <f>_xlfn.DAYS(About!$A$3,'Core Indicators'!EC138)</f>
        <v>4</v>
      </c>
      <c r="J138" s="241">
        <f>_xlfn.DAYS(About!$A$3,'Core Indicators'!EK138)</f>
        <v>4</v>
      </c>
      <c r="K138" s="241">
        <f>_xlfn.DAYS(About!$A$3,'Core Indicators'!ES138)</f>
        <v>4</v>
      </c>
      <c r="L138" s="241">
        <f>_xlfn.DAYS(About!$A$3,'Core Indicators'!FI138)</f>
        <v>788</v>
      </c>
      <c r="M138" s="241">
        <f>_xlfn.DAYS(About!$A$3,'Core Indicators'!GG138)</f>
        <v>42</v>
      </c>
      <c r="N138" s="241">
        <f>_xlfn.DAYS(About!$A$3,'Core Indicators'!GO138)</f>
        <v>42</v>
      </c>
      <c r="O138" s="241">
        <f>_xlfn.DAYS(About!$A$3,'Core Indicators'!GW138)</f>
        <v>42</v>
      </c>
      <c r="P138" s="241">
        <f>_xlfn.DAYS(About!$A$3,'Core Indicators'!HE138)</f>
        <v>42</v>
      </c>
      <c r="Q138" s="241">
        <f>_xlfn.DAYS(About!$A$3,'Core Indicators'!HM138)</f>
        <v>42</v>
      </c>
      <c r="R138" s="241">
        <f>_xlfn.DAYS(About!$A$3,'Core Indicators'!HU138)</f>
        <v>42</v>
      </c>
      <c r="S138" s="241">
        <f>_xlfn.DAYS(About!$A$3,'Core Indicators'!IC138)</f>
        <v>42</v>
      </c>
      <c r="T138" s="241">
        <f>_xlfn.DAYS(About!$A$3,'Core Indicators'!IK138)</f>
        <v>42</v>
      </c>
      <c r="U138" s="241">
        <f>_xlfn.DAYS(About!$A$3,'Core Indicators'!IS138)</f>
        <v>42</v>
      </c>
      <c r="V138" s="241">
        <f t="shared" si="4"/>
        <v>249.5</v>
      </c>
    </row>
    <row r="139" spans="1:22" x14ac:dyDescent="0.35">
      <c r="A139" s="240" t="str">
        <f>Lists!C:C</f>
        <v>SLV001</v>
      </c>
      <c r="B139" s="241">
        <f>_xlfn.DAYS(About!$A$3,'Core Indicators'!U139)</f>
        <v>85</v>
      </c>
      <c r="C139" s="241">
        <f>_xlfn.DAYS(About!$A$3,'Core Indicators'!AC139)</f>
        <v>85</v>
      </c>
      <c r="D139" s="241">
        <f>_xlfn.DAYS(About!$A$3,'Core Indicators'!AK139)</f>
        <v>85</v>
      </c>
      <c r="E139" s="241">
        <f>_xlfn.DAYS(About!$A$3,'Core Indicators'!AS139)</f>
        <v>85</v>
      </c>
      <c r="F139" s="241">
        <f>_xlfn.DAYS(About!$A$3,'Core Indicators'!BQ139)</f>
        <v>85</v>
      </c>
      <c r="G139" s="241">
        <f>_xlfn.DAYS(About!$A$3,'Core Indicators'!DM139)</f>
        <v>85</v>
      </c>
      <c r="H139" s="241">
        <f>_xlfn.DAYS(About!$A$3,'Core Indicators'!DU139)</f>
        <v>85</v>
      </c>
      <c r="I139" s="241">
        <f>_xlfn.DAYS(About!$A$3,'Core Indicators'!EC139)</f>
        <v>85</v>
      </c>
      <c r="J139" s="241">
        <f>_xlfn.DAYS(About!$A$3,'Core Indicators'!EK139)</f>
        <v>85</v>
      </c>
      <c r="K139" s="241">
        <f>_xlfn.DAYS(About!$A$3,'Core Indicators'!ES139)</f>
        <v>85</v>
      </c>
      <c r="L139" s="241">
        <f>_xlfn.DAYS(About!$A$3,'Core Indicators'!FI139)</f>
        <v>85</v>
      </c>
      <c r="M139" s="241">
        <f>_xlfn.DAYS(About!$A$3,'Core Indicators'!GG139)</f>
        <v>47</v>
      </c>
      <c r="N139" s="241">
        <f>_xlfn.DAYS(About!$A$3,'Core Indicators'!GO139)</f>
        <v>47</v>
      </c>
      <c r="O139" s="241">
        <f>_xlfn.DAYS(About!$A$3,'Core Indicators'!GW139)</f>
        <v>47</v>
      </c>
      <c r="P139" s="241">
        <f>_xlfn.DAYS(About!$A$3,'Core Indicators'!HE139)</f>
        <v>47</v>
      </c>
      <c r="Q139" s="241">
        <f>_xlfn.DAYS(About!$A$3,'Core Indicators'!HM139)</f>
        <v>47</v>
      </c>
      <c r="R139" s="241">
        <f>_xlfn.DAYS(About!$A$3,'Core Indicators'!HU139)</f>
        <v>47</v>
      </c>
      <c r="S139" s="241">
        <f>_xlfn.DAYS(About!$A$3,'Core Indicators'!IC139)</f>
        <v>47</v>
      </c>
      <c r="T139" s="241">
        <f>_xlfn.DAYS(About!$A$3,'Core Indicators'!IK139)</f>
        <v>47</v>
      </c>
      <c r="U139" s="241">
        <f>_xlfn.DAYS(About!$A$3,'Core Indicators'!IS139)</f>
        <v>47</v>
      </c>
      <c r="V139" s="241">
        <f t="shared" si="4"/>
        <v>81.2</v>
      </c>
    </row>
    <row r="140" spans="1:22" x14ac:dyDescent="0.35">
      <c r="A140" s="240" t="str">
        <f>Lists!C:C</f>
        <v>SOM001</v>
      </c>
      <c r="B140" s="241">
        <f>_xlfn.DAYS(About!$A$3,'Core Indicators'!U140)</f>
        <v>12</v>
      </c>
      <c r="C140" s="241">
        <f>_xlfn.DAYS(About!$A$3,'Core Indicators'!AC140)</f>
        <v>12</v>
      </c>
      <c r="D140" s="241">
        <f>_xlfn.DAYS(About!$A$3,'Core Indicators'!AK140)</f>
        <v>12</v>
      </c>
      <c r="E140" s="241">
        <f>_xlfn.DAYS(About!$A$3,'Core Indicators'!AS140)</f>
        <v>12</v>
      </c>
      <c r="F140" s="241">
        <f>_xlfn.DAYS(About!$A$3,'Core Indicators'!BQ140)</f>
        <v>257</v>
      </c>
      <c r="G140" s="241">
        <f>_xlfn.DAYS(About!$A$3,'Core Indicators'!DM140)</f>
        <v>12</v>
      </c>
      <c r="H140" s="241">
        <f>_xlfn.DAYS(About!$A$3,'Core Indicators'!DU140)</f>
        <v>12</v>
      </c>
      <c r="I140" s="241">
        <f>_xlfn.DAYS(About!$A$3,'Core Indicators'!EC140)</f>
        <v>12</v>
      </c>
      <c r="J140" s="241">
        <f>_xlfn.DAYS(About!$A$3,'Core Indicators'!EK140)</f>
        <v>12</v>
      </c>
      <c r="K140" s="241">
        <f>_xlfn.DAYS(About!$A$3,'Core Indicators'!ES140)</f>
        <v>12</v>
      </c>
      <c r="L140" s="241">
        <f>_xlfn.DAYS(About!$A$3,'Core Indicators'!FI140)</f>
        <v>12</v>
      </c>
      <c r="M140" s="241">
        <f>_xlfn.DAYS(About!$A$3,'Core Indicators'!GG140)</f>
        <v>48</v>
      </c>
      <c r="N140" s="241">
        <f>_xlfn.DAYS(About!$A$3,'Core Indicators'!GO140)</f>
        <v>48</v>
      </c>
      <c r="O140" s="241">
        <f>_xlfn.DAYS(About!$A$3,'Core Indicators'!GW140)</f>
        <v>48</v>
      </c>
      <c r="P140" s="241">
        <f>_xlfn.DAYS(About!$A$3,'Core Indicators'!HE140)</f>
        <v>48</v>
      </c>
      <c r="Q140" s="241">
        <f>_xlfn.DAYS(About!$A$3,'Core Indicators'!HM140)</f>
        <v>48</v>
      </c>
      <c r="R140" s="241">
        <f>_xlfn.DAYS(About!$A$3,'Core Indicators'!HU140)</f>
        <v>48</v>
      </c>
      <c r="S140" s="241">
        <f>_xlfn.DAYS(About!$A$3,'Core Indicators'!IC140)</f>
        <v>48</v>
      </c>
      <c r="T140" s="241">
        <f>_xlfn.DAYS(About!$A$3,'Core Indicators'!IK140)</f>
        <v>48</v>
      </c>
      <c r="U140" s="241">
        <f>_xlfn.DAYS(About!$A$3,'Core Indicators'!IS140)</f>
        <v>48</v>
      </c>
      <c r="V140" s="241">
        <f t="shared" si="4"/>
        <v>40.1</v>
      </c>
    </row>
    <row r="141" spans="1:22" x14ac:dyDescent="0.35">
      <c r="A141" s="240" t="str">
        <f>Lists!C:C</f>
        <v>SOM002</v>
      </c>
      <c r="B141" s="241">
        <f>_xlfn.DAYS(About!$A$3,'Core Indicators'!U141)</f>
        <v>12</v>
      </c>
      <c r="C141" s="241">
        <f>_xlfn.DAYS(About!$A$3,'Core Indicators'!AC141)</f>
        <v>12</v>
      </c>
      <c r="D141" s="241">
        <f>_xlfn.DAYS(About!$A$3,'Core Indicators'!AK141)</f>
        <v>12</v>
      </c>
      <c r="E141" s="241">
        <f>_xlfn.DAYS(About!$A$3,'Core Indicators'!AS141)</f>
        <v>12</v>
      </c>
      <c r="F141" s="241">
        <f>_xlfn.DAYS(About!$A$3,'Core Indicators'!BQ141)</f>
        <v>12</v>
      </c>
      <c r="G141" s="241">
        <f>_xlfn.DAYS(About!$A$3,'Core Indicators'!DM141)</f>
        <v>12</v>
      </c>
      <c r="H141" s="241">
        <f>_xlfn.DAYS(About!$A$3,'Core Indicators'!DU141)</f>
        <v>12</v>
      </c>
      <c r="I141" s="241">
        <f>_xlfn.DAYS(About!$A$3,'Core Indicators'!EC141)</f>
        <v>12</v>
      </c>
      <c r="J141" s="241">
        <f>_xlfn.DAYS(About!$A$3,'Core Indicators'!EK141)</f>
        <v>12</v>
      </c>
      <c r="K141" s="241">
        <f>_xlfn.DAYS(About!$A$3,'Core Indicators'!ES141)</f>
        <v>12</v>
      </c>
      <c r="L141" s="241">
        <f>_xlfn.DAYS(About!$A$3,'Core Indicators'!FI141)</f>
        <v>12</v>
      </c>
      <c r="M141" s="241">
        <f>_xlfn.DAYS(About!$A$3,'Core Indicators'!GG141)</f>
        <v>48</v>
      </c>
      <c r="N141" s="241">
        <f>_xlfn.DAYS(About!$A$3,'Core Indicators'!GO141)</f>
        <v>48</v>
      </c>
      <c r="O141" s="241">
        <f>_xlfn.DAYS(About!$A$3,'Core Indicators'!GW141)</f>
        <v>48</v>
      </c>
      <c r="P141" s="241">
        <f>_xlfn.DAYS(About!$A$3,'Core Indicators'!HE141)</f>
        <v>48</v>
      </c>
      <c r="Q141" s="241">
        <f>_xlfn.DAYS(About!$A$3,'Core Indicators'!HM141)</f>
        <v>48</v>
      </c>
      <c r="R141" s="241">
        <f>_xlfn.DAYS(About!$A$3,'Core Indicators'!HU141)</f>
        <v>48</v>
      </c>
      <c r="S141" s="241">
        <f>_xlfn.DAYS(About!$A$3,'Core Indicators'!IC141)</f>
        <v>48</v>
      </c>
      <c r="T141" s="241">
        <f>_xlfn.DAYS(About!$A$3,'Core Indicators'!IK141)</f>
        <v>48</v>
      </c>
      <c r="U141" s="241">
        <f>_xlfn.DAYS(About!$A$3,'Core Indicators'!IS141)</f>
        <v>48</v>
      </c>
      <c r="V141" s="241">
        <f t="shared" si="4"/>
        <v>15.6</v>
      </c>
    </row>
    <row r="142" spans="1:22" x14ac:dyDescent="0.35">
      <c r="A142" s="240" t="str">
        <f>Lists!C:C</f>
        <v>SSD001</v>
      </c>
      <c r="B142" s="241">
        <f>_xlfn.DAYS(About!$A$3,'Core Indicators'!U142)</f>
        <v>12</v>
      </c>
      <c r="C142" s="241">
        <f>_xlfn.DAYS(About!$A$3,'Core Indicators'!AC142)</f>
        <v>12</v>
      </c>
      <c r="D142" s="241">
        <f>_xlfn.DAYS(About!$A$3,'Core Indicators'!AK142)</f>
        <v>12</v>
      </c>
      <c r="E142" s="241">
        <f>_xlfn.DAYS(About!$A$3,'Core Indicators'!AS142)</f>
        <v>12</v>
      </c>
      <c r="F142" s="241">
        <f>_xlfn.DAYS(About!$A$3,'Core Indicators'!BQ142)</f>
        <v>12</v>
      </c>
      <c r="G142" s="241">
        <f>_xlfn.DAYS(About!$A$3,'Core Indicators'!DM142)</f>
        <v>12</v>
      </c>
      <c r="H142" s="241">
        <f>_xlfn.DAYS(About!$A$3,'Core Indicators'!DU142)</f>
        <v>12</v>
      </c>
      <c r="I142" s="241">
        <f>_xlfn.DAYS(About!$A$3,'Core Indicators'!EC142)</f>
        <v>12</v>
      </c>
      <c r="J142" s="241">
        <f>_xlfn.DAYS(About!$A$3,'Core Indicators'!EK142)</f>
        <v>12</v>
      </c>
      <c r="K142" s="241">
        <f>_xlfn.DAYS(About!$A$3,'Core Indicators'!ES142)</f>
        <v>12</v>
      </c>
      <c r="L142" s="241">
        <f>_xlfn.DAYS(About!$A$3,'Core Indicators'!FI142)</f>
        <v>12</v>
      </c>
      <c r="M142" s="241">
        <f>_xlfn.DAYS(About!$A$3,'Core Indicators'!GG142)</f>
        <v>50</v>
      </c>
      <c r="N142" s="241">
        <f>_xlfn.DAYS(About!$A$3,'Core Indicators'!GO142)</f>
        <v>50</v>
      </c>
      <c r="O142" s="241">
        <f>_xlfn.DAYS(About!$A$3,'Core Indicators'!GW142)</f>
        <v>50</v>
      </c>
      <c r="P142" s="241">
        <f>_xlfn.DAYS(About!$A$3,'Core Indicators'!HE142)</f>
        <v>50</v>
      </c>
      <c r="Q142" s="241">
        <f>_xlfn.DAYS(About!$A$3,'Core Indicators'!HM142)</f>
        <v>50</v>
      </c>
      <c r="R142" s="241">
        <f>_xlfn.DAYS(About!$A$3,'Core Indicators'!HU142)</f>
        <v>50</v>
      </c>
      <c r="S142" s="241">
        <f>_xlfn.DAYS(About!$A$3,'Core Indicators'!IC142)</f>
        <v>50</v>
      </c>
      <c r="T142" s="241">
        <f>_xlfn.DAYS(About!$A$3,'Core Indicators'!IK142)</f>
        <v>50</v>
      </c>
      <c r="U142" s="241">
        <f>_xlfn.DAYS(About!$A$3,'Core Indicators'!IS142)</f>
        <v>50</v>
      </c>
      <c r="V142" s="241">
        <f t="shared" si="4"/>
        <v>15.8</v>
      </c>
    </row>
    <row r="143" spans="1:22" x14ac:dyDescent="0.35">
      <c r="A143" s="240" t="str">
        <f>Lists!C:C</f>
        <v>SVK002</v>
      </c>
      <c r="B143" s="241">
        <f>_xlfn.DAYS(About!$A$3,'Core Indicators'!U143)</f>
        <v>31</v>
      </c>
      <c r="C143" s="241">
        <f>_xlfn.DAYS(About!$A$3,'Core Indicators'!AC143)</f>
        <v>1</v>
      </c>
      <c r="D143" s="241">
        <f>_xlfn.DAYS(About!$A$3,'Core Indicators'!AK143)</f>
        <v>1</v>
      </c>
      <c r="E143" s="241">
        <f>_xlfn.DAYS(About!$A$3,'Core Indicators'!AS143)</f>
        <v>1</v>
      </c>
      <c r="F143" s="241">
        <f>_xlfn.DAYS(About!$A$3,'Core Indicators'!BQ143)</f>
        <v>1</v>
      </c>
      <c r="G143" s="241">
        <f>_xlfn.DAYS(About!$A$3,'Core Indicators'!DM143)</f>
        <v>1</v>
      </c>
      <c r="H143" s="241">
        <f>_xlfn.DAYS(About!$A$3,'Core Indicators'!DU143)</f>
        <v>31</v>
      </c>
      <c r="I143" s="241">
        <f>_xlfn.DAYS(About!$A$3,'Core Indicators'!EC143)</f>
        <v>1</v>
      </c>
      <c r="J143" s="241">
        <f>_xlfn.DAYS(About!$A$3,'Core Indicators'!EK143)</f>
        <v>31</v>
      </c>
      <c r="K143" s="241">
        <f>_xlfn.DAYS(About!$A$3,'Core Indicators'!ES143)</f>
        <v>31</v>
      </c>
      <c r="L143" s="241">
        <f>_xlfn.DAYS(About!$A$3,'Core Indicators'!FI143)</f>
        <v>31</v>
      </c>
      <c r="M143" s="241">
        <f>_xlfn.DAYS(About!$A$3,'Core Indicators'!GG143)</f>
        <v>53</v>
      </c>
      <c r="N143" s="241">
        <f>_xlfn.DAYS(About!$A$3,'Core Indicators'!GO143)</f>
        <v>53</v>
      </c>
      <c r="O143" s="241">
        <f>_xlfn.DAYS(About!$A$3,'Core Indicators'!GW143)</f>
        <v>53</v>
      </c>
      <c r="P143" s="241">
        <f>_xlfn.DAYS(About!$A$3,'Core Indicators'!HE143)</f>
        <v>53</v>
      </c>
      <c r="Q143" s="241">
        <f>_xlfn.DAYS(About!$A$3,'Core Indicators'!HM143)</f>
        <v>53</v>
      </c>
      <c r="R143" s="241">
        <f>_xlfn.DAYS(About!$A$3,'Core Indicators'!HU143)</f>
        <v>53</v>
      </c>
      <c r="S143" s="241">
        <f>_xlfn.DAYS(About!$A$3,'Core Indicators'!IC143)</f>
        <v>53</v>
      </c>
      <c r="T143" s="241">
        <f>_xlfn.DAYS(About!$A$3,'Core Indicators'!IK143)</f>
        <v>53</v>
      </c>
      <c r="U143" s="241">
        <f>_xlfn.DAYS(About!$A$3,'Core Indicators'!IS143)</f>
        <v>53</v>
      </c>
      <c r="V143" s="241">
        <f t="shared" si="4"/>
        <v>18.2</v>
      </c>
    </row>
    <row r="144" spans="1:22" x14ac:dyDescent="0.35">
      <c r="A144" s="240" t="str">
        <f>Lists!C:C</f>
        <v>SWZ001</v>
      </c>
      <c r="B144" s="241">
        <f>_xlfn.DAYS(About!$A$3,'Core Indicators'!U144)</f>
        <v>5</v>
      </c>
      <c r="C144" s="241">
        <f>_xlfn.DAYS(About!$A$3,'Core Indicators'!AC144)</f>
        <v>5</v>
      </c>
      <c r="D144" s="241">
        <f>_xlfn.DAYS(About!$A$3,'Core Indicators'!AK144)</f>
        <v>5</v>
      </c>
      <c r="E144" s="241">
        <f>_xlfn.DAYS(About!$A$3,'Core Indicators'!AS144)</f>
        <v>5</v>
      </c>
      <c r="F144" s="241">
        <f>_xlfn.DAYS(About!$A$3,'Core Indicators'!BQ144)</f>
        <v>5</v>
      </c>
      <c r="G144" s="241">
        <f>_xlfn.DAYS(About!$A$3,'Core Indicators'!DM144)</f>
        <v>5</v>
      </c>
      <c r="H144" s="241">
        <f>_xlfn.DAYS(About!$A$3,'Core Indicators'!DU144)</f>
        <v>5</v>
      </c>
      <c r="I144" s="241">
        <f>_xlfn.DAYS(About!$A$3,'Core Indicators'!EC144)</f>
        <v>5</v>
      </c>
      <c r="J144" s="241">
        <f>_xlfn.DAYS(About!$A$3,'Core Indicators'!EK144)</f>
        <v>5</v>
      </c>
      <c r="K144" s="241">
        <f>_xlfn.DAYS(About!$A$3,'Core Indicators'!ES144)</f>
        <v>5</v>
      </c>
      <c r="L144" s="241">
        <f>_xlfn.DAYS(About!$A$3,'Core Indicators'!FI144)</f>
        <v>214</v>
      </c>
      <c r="M144" s="241">
        <f>_xlfn.DAYS(About!$A$3,'Core Indicators'!GG144)</f>
        <v>54</v>
      </c>
      <c r="N144" s="241">
        <f>_xlfn.DAYS(About!$A$3,'Core Indicators'!GO144)</f>
        <v>54</v>
      </c>
      <c r="O144" s="241">
        <f>_xlfn.DAYS(About!$A$3,'Core Indicators'!GW144)</f>
        <v>54</v>
      </c>
      <c r="P144" s="241">
        <f>_xlfn.DAYS(About!$A$3,'Core Indicators'!HE144)</f>
        <v>54</v>
      </c>
      <c r="Q144" s="241">
        <f>_xlfn.DAYS(About!$A$3,'Core Indicators'!HM144)</f>
        <v>54</v>
      </c>
      <c r="R144" s="241">
        <f>_xlfn.DAYS(About!$A$3,'Core Indicators'!HU144)</f>
        <v>54</v>
      </c>
      <c r="S144" s="241">
        <f>_xlfn.DAYS(About!$A$3,'Core Indicators'!IC144)</f>
        <v>54</v>
      </c>
      <c r="T144" s="241">
        <f>_xlfn.DAYS(About!$A$3,'Core Indicators'!IK144)</f>
        <v>54</v>
      </c>
      <c r="U144" s="241">
        <f>_xlfn.DAYS(About!$A$3,'Core Indicators'!IS144)</f>
        <v>54</v>
      </c>
      <c r="V144" s="241">
        <f t="shared" si="4"/>
        <v>30.8</v>
      </c>
    </row>
    <row r="145" spans="1:22" x14ac:dyDescent="0.35">
      <c r="A145" s="240" t="str">
        <f>Lists!C:C</f>
        <v>SYR003</v>
      </c>
      <c r="B145" s="241">
        <f>_xlfn.DAYS(About!$A$3,'Core Indicators'!U145)</f>
        <v>7</v>
      </c>
      <c r="C145" s="241">
        <f>_xlfn.DAYS(About!$A$3,'Core Indicators'!AC145)</f>
        <v>7</v>
      </c>
      <c r="D145" s="241">
        <f>_xlfn.DAYS(About!$A$3,'Core Indicators'!AK145)</f>
        <v>7</v>
      </c>
      <c r="E145" s="241">
        <f>_xlfn.DAYS(About!$A$3,'Core Indicators'!AS145)</f>
        <v>7</v>
      </c>
      <c r="F145" s="241">
        <f>_xlfn.DAYS(About!$A$3,'Core Indicators'!BQ145)</f>
        <v>7</v>
      </c>
      <c r="G145" s="241">
        <f>_xlfn.DAYS(About!$A$3,'Core Indicators'!DM145)</f>
        <v>7</v>
      </c>
      <c r="H145" s="241">
        <f>_xlfn.DAYS(About!$A$3,'Core Indicators'!DU145)</f>
        <v>7</v>
      </c>
      <c r="I145" s="241">
        <f>_xlfn.DAYS(About!$A$3,'Core Indicators'!EC145)</f>
        <v>7</v>
      </c>
      <c r="J145" s="241">
        <f>_xlfn.DAYS(About!$A$3,'Core Indicators'!EK145)</f>
        <v>7</v>
      </c>
      <c r="K145" s="241">
        <f>_xlfn.DAYS(About!$A$3,'Core Indicators'!ES145)</f>
        <v>7</v>
      </c>
      <c r="L145" s="241">
        <f>_xlfn.DAYS(About!$A$3,'Core Indicators'!FI145)</f>
        <v>7</v>
      </c>
      <c r="M145" s="241">
        <f>_xlfn.DAYS(About!$A$3,'Core Indicators'!GG145)</f>
        <v>49</v>
      </c>
      <c r="N145" s="241">
        <f>_xlfn.DAYS(About!$A$3,'Core Indicators'!GO145)</f>
        <v>49</v>
      </c>
      <c r="O145" s="241">
        <f>_xlfn.DAYS(About!$A$3,'Core Indicators'!GW145)</f>
        <v>49</v>
      </c>
      <c r="P145" s="241">
        <f>_xlfn.DAYS(About!$A$3,'Core Indicators'!HE145)</f>
        <v>49</v>
      </c>
      <c r="Q145" s="241">
        <f>_xlfn.DAYS(About!$A$3,'Core Indicators'!HM145)</f>
        <v>49</v>
      </c>
      <c r="R145" s="241">
        <f>_xlfn.DAYS(About!$A$3,'Core Indicators'!HU145)</f>
        <v>49</v>
      </c>
      <c r="S145" s="241">
        <f>_xlfn.DAYS(About!$A$3,'Core Indicators'!IC145)</f>
        <v>49</v>
      </c>
      <c r="T145" s="241">
        <f>_xlfn.DAYS(About!$A$3,'Core Indicators'!IK145)</f>
        <v>49</v>
      </c>
      <c r="U145" s="241">
        <f>_xlfn.DAYS(About!$A$3,'Core Indicators'!IS145)</f>
        <v>49</v>
      </c>
      <c r="V145" s="241">
        <f t="shared" si="4"/>
        <v>11.2</v>
      </c>
    </row>
    <row r="146" spans="1:22" x14ac:dyDescent="0.35">
      <c r="A146" s="240" t="str">
        <f>Lists!C:C</f>
        <v>TCD001</v>
      </c>
      <c r="B146" s="241">
        <f>_xlfn.DAYS(About!$A$3,'Core Indicators'!U146)</f>
        <v>257</v>
      </c>
      <c r="C146" s="241">
        <f>_xlfn.DAYS(About!$A$3,'Core Indicators'!AC146)</f>
        <v>228</v>
      </c>
      <c r="D146" s="241">
        <f>_xlfn.DAYS(About!$A$3,'Core Indicators'!AK146)</f>
        <v>228</v>
      </c>
      <c r="E146" s="241">
        <f>_xlfn.DAYS(About!$A$3,'Core Indicators'!AS146)</f>
        <v>3</v>
      </c>
      <c r="F146" s="241">
        <f>_xlfn.DAYS(About!$A$3,'Core Indicators'!BQ146)</f>
        <v>3</v>
      </c>
      <c r="G146" s="241">
        <f>_xlfn.DAYS(About!$A$3,'Core Indicators'!DM146)</f>
        <v>228</v>
      </c>
      <c r="H146" s="241">
        <f>_xlfn.DAYS(About!$A$3,'Core Indicators'!DU146)</f>
        <v>228</v>
      </c>
      <c r="I146" s="241">
        <f>_xlfn.DAYS(About!$A$3,'Core Indicators'!EC146)</f>
        <v>228</v>
      </c>
      <c r="J146" s="241">
        <f>_xlfn.DAYS(About!$A$3,'Core Indicators'!EK146)</f>
        <v>228</v>
      </c>
      <c r="K146" s="241">
        <f>_xlfn.DAYS(About!$A$3,'Core Indicators'!ES146)</f>
        <v>228</v>
      </c>
      <c r="L146" s="241">
        <f>_xlfn.DAYS(About!$A$3,'Core Indicators'!FI146)</f>
        <v>3</v>
      </c>
      <c r="M146" s="241">
        <f>_xlfn.DAYS(About!$A$3,'Core Indicators'!GG146)</f>
        <v>43</v>
      </c>
      <c r="N146" s="241">
        <f>_xlfn.DAYS(About!$A$3,'Core Indicators'!GO146)</f>
        <v>43</v>
      </c>
      <c r="O146" s="241">
        <f>_xlfn.DAYS(About!$A$3,'Core Indicators'!GW146)</f>
        <v>43</v>
      </c>
      <c r="P146" s="241">
        <f>_xlfn.DAYS(About!$A$3,'Core Indicators'!HE146)</f>
        <v>43</v>
      </c>
      <c r="Q146" s="241">
        <f>_xlfn.DAYS(About!$A$3,'Core Indicators'!HM146)</f>
        <v>43</v>
      </c>
      <c r="R146" s="241">
        <f>_xlfn.DAYS(About!$A$3,'Core Indicators'!HU146)</f>
        <v>43</v>
      </c>
      <c r="S146" s="241">
        <f>_xlfn.DAYS(About!$A$3,'Core Indicators'!IC146)</f>
        <v>43</v>
      </c>
      <c r="T146" s="241">
        <f>_xlfn.DAYS(About!$A$3,'Core Indicators'!IK146)</f>
        <v>43</v>
      </c>
      <c r="U146" s="241">
        <f>_xlfn.DAYS(About!$A$3,'Core Indicators'!IS146)</f>
        <v>43</v>
      </c>
      <c r="V146" s="241">
        <f t="shared" si="4"/>
        <v>142</v>
      </c>
    </row>
    <row r="147" spans="1:22" x14ac:dyDescent="0.35">
      <c r="A147" s="240" t="str">
        <f>Lists!C:C</f>
        <v>TCD003</v>
      </c>
      <c r="B147" s="241">
        <f>_xlfn.DAYS(About!$A$3,'Core Indicators'!U147)</f>
        <v>545</v>
      </c>
      <c r="C147" s="241">
        <f>_xlfn.DAYS(About!$A$3,'Core Indicators'!AC147)</f>
        <v>228</v>
      </c>
      <c r="D147" s="241">
        <f>_xlfn.DAYS(About!$A$3,'Core Indicators'!AK147)</f>
        <v>228</v>
      </c>
      <c r="E147" s="241">
        <f>_xlfn.DAYS(About!$A$3,'Core Indicators'!AS147)</f>
        <v>3</v>
      </c>
      <c r="F147" s="241">
        <f>_xlfn.DAYS(About!$A$3,'Core Indicators'!BQ147)</f>
        <v>3</v>
      </c>
      <c r="G147" s="241">
        <f>_xlfn.DAYS(About!$A$3,'Core Indicators'!DM147)</f>
        <v>228</v>
      </c>
      <c r="H147" s="241">
        <f>_xlfn.DAYS(About!$A$3,'Core Indicators'!DU147)</f>
        <v>228</v>
      </c>
      <c r="I147" s="241">
        <f>_xlfn.DAYS(About!$A$3,'Core Indicators'!EC147)</f>
        <v>228</v>
      </c>
      <c r="J147" s="241">
        <f>_xlfn.DAYS(About!$A$3,'Core Indicators'!EK147)</f>
        <v>228</v>
      </c>
      <c r="K147" s="241">
        <f>_xlfn.DAYS(About!$A$3,'Core Indicators'!ES147)</f>
        <v>228</v>
      </c>
      <c r="L147" s="241">
        <f>_xlfn.DAYS(About!$A$3,'Core Indicators'!FI147)</f>
        <v>3</v>
      </c>
      <c r="M147" s="241">
        <f>_xlfn.DAYS(About!$A$3,'Core Indicators'!GG147)</f>
        <v>43</v>
      </c>
      <c r="N147" s="241">
        <f>_xlfn.DAYS(About!$A$3,'Core Indicators'!GO147)</f>
        <v>43</v>
      </c>
      <c r="O147" s="241">
        <f>_xlfn.DAYS(About!$A$3,'Core Indicators'!GW147)</f>
        <v>43</v>
      </c>
      <c r="P147" s="241">
        <f>_xlfn.DAYS(About!$A$3,'Core Indicators'!HE147)</f>
        <v>43</v>
      </c>
      <c r="Q147" s="241">
        <f>_xlfn.DAYS(About!$A$3,'Core Indicators'!HM147)</f>
        <v>43</v>
      </c>
      <c r="R147" s="241">
        <f>_xlfn.DAYS(About!$A$3,'Core Indicators'!HU147)</f>
        <v>43</v>
      </c>
      <c r="S147" s="241">
        <f>_xlfn.DAYS(About!$A$3,'Core Indicators'!IC147)</f>
        <v>43</v>
      </c>
      <c r="T147" s="241">
        <f>_xlfn.DAYS(About!$A$3,'Core Indicators'!IK147)</f>
        <v>43</v>
      </c>
      <c r="U147" s="241">
        <f>_xlfn.DAYS(About!$A$3,'Core Indicators'!IS147)</f>
        <v>43</v>
      </c>
      <c r="V147" s="241">
        <f t="shared" si="4"/>
        <v>142</v>
      </c>
    </row>
    <row r="148" spans="1:22" x14ac:dyDescent="0.35">
      <c r="A148" s="240" t="str">
        <f>Lists!C:C</f>
        <v>TCD004</v>
      </c>
      <c r="B148" s="241">
        <f>_xlfn.DAYS(About!$A$3,'Core Indicators'!U148)</f>
        <v>545</v>
      </c>
      <c r="C148" s="241">
        <f>_xlfn.DAYS(About!$A$3,'Core Indicators'!AC148)</f>
        <v>228</v>
      </c>
      <c r="D148" s="241">
        <f>_xlfn.DAYS(About!$A$3,'Core Indicators'!AK148)</f>
        <v>228</v>
      </c>
      <c r="E148" s="241">
        <f>_xlfn.DAYS(About!$A$3,'Core Indicators'!AS148)</f>
        <v>3</v>
      </c>
      <c r="F148" s="241">
        <f>_xlfn.DAYS(About!$A$3,'Core Indicators'!BQ148)</f>
        <v>3</v>
      </c>
      <c r="G148" s="241">
        <f>_xlfn.DAYS(About!$A$3,'Core Indicators'!DM148)</f>
        <v>228</v>
      </c>
      <c r="H148" s="241">
        <f>_xlfn.DAYS(About!$A$3,'Core Indicators'!DU148)</f>
        <v>228</v>
      </c>
      <c r="I148" s="241">
        <f>_xlfn.DAYS(About!$A$3,'Core Indicators'!EC148)</f>
        <v>228</v>
      </c>
      <c r="J148" s="241">
        <f>_xlfn.DAYS(About!$A$3,'Core Indicators'!EK148)</f>
        <v>228</v>
      </c>
      <c r="K148" s="241">
        <f>_xlfn.DAYS(About!$A$3,'Core Indicators'!ES148)</f>
        <v>228</v>
      </c>
      <c r="L148" s="241">
        <f>_xlfn.DAYS(About!$A$3,'Core Indicators'!FI148)</f>
        <v>3</v>
      </c>
      <c r="M148" s="241">
        <f>_xlfn.DAYS(About!$A$3,'Core Indicators'!GG148)</f>
        <v>43</v>
      </c>
      <c r="N148" s="241">
        <f>_xlfn.DAYS(About!$A$3,'Core Indicators'!GO148)</f>
        <v>43</v>
      </c>
      <c r="O148" s="241">
        <f>_xlfn.DAYS(About!$A$3,'Core Indicators'!GW148)</f>
        <v>43</v>
      </c>
      <c r="P148" s="241">
        <f>_xlfn.DAYS(About!$A$3,'Core Indicators'!HE148)</f>
        <v>43</v>
      </c>
      <c r="Q148" s="241">
        <f>_xlfn.DAYS(About!$A$3,'Core Indicators'!HM148)</f>
        <v>43</v>
      </c>
      <c r="R148" s="241">
        <f>_xlfn.DAYS(About!$A$3,'Core Indicators'!HU148)</f>
        <v>43</v>
      </c>
      <c r="S148" s="241">
        <f>_xlfn.DAYS(About!$A$3,'Core Indicators'!IC148)</f>
        <v>43</v>
      </c>
      <c r="T148" s="241">
        <f>_xlfn.DAYS(About!$A$3,'Core Indicators'!IK148)</f>
        <v>43</v>
      </c>
      <c r="U148" s="241">
        <f>_xlfn.DAYS(About!$A$3,'Core Indicators'!IS148)</f>
        <v>43</v>
      </c>
      <c r="V148" s="241">
        <f t="shared" si="4"/>
        <v>142</v>
      </c>
    </row>
    <row r="149" spans="1:22" x14ac:dyDescent="0.35">
      <c r="A149" s="240" t="str">
        <f>Lists!C:C</f>
        <v>TCD005</v>
      </c>
      <c r="B149" s="241">
        <f>_xlfn.DAYS(About!$A$3,'Core Indicators'!U149)</f>
        <v>545</v>
      </c>
      <c r="C149" s="241">
        <f>_xlfn.DAYS(About!$A$3,'Core Indicators'!AC149)</f>
        <v>228</v>
      </c>
      <c r="D149" s="241">
        <f>_xlfn.DAYS(About!$A$3,'Core Indicators'!AK149)</f>
        <v>228</v>
      </c>
      <c r="E149" s="241">
        <f>_xlfn.DAYS(About!$A$3,'Core Indicators'!AS149)</f>
        <v>3</v>
      </c>
      <c r="F149" s="241">
        <f>_xlfn.DAYS(About!$A$3,'Core Indicators'!BQ149)</f>
        <v>3</v>
      </c>
      <c r="G149" s="241">
        <f>_xlfn.DAYS(About!$A$3,'Core Indicators'!DM149)</f>
        <v>228</v>
      </c>
      <c r="H149" s="241">
        <f>_xlfn.DAYS(About!$A$3,'Core Indicators'!DU149)</f>
        <v>228</v>
      </c>
      <c r="I149" s="241">
        <f>_xlfn.DAYS(About!$A$3,'Core Indicators'!EC149)</f>
        <v>228</v>
      </c>
      <c r="J149" s="241">
        <f>_xlfn.DAYS(About!$A$3,'Core Indicators'!EK149)</f>
        <v>228</v>
      </c>
      <c r="K149" s="241">
        <f>_xlfn.DAYS(About!$A$3,'Core Indicators'!ES149)</f>
        <v>228</v>
      </c>
      <c r="L149" s="241">
        <f>_xlfn.DAYS(About!$A$3,'Core Indicators'!FI149)</f>
        <v>3</v>
      </c>
      <c r="M149" s="241">
        <f>_xlfn.DAYS(About!$A$3,'Core Indicators'!GG149)</f>
        <v>43</v>
      </c>
      <c r="N149" s="241">
        <f>_xlfn.DAYS(About!$A$3,'Core Indicators'!GO149)</f>
        <v>43</v>
      </c>
      <c r="O149" s="241">
        <f>_xlfn.DAYS(About!$A$3,'Core Indicators'!GW149)</f>
        <v>43</v>
      </c>
      <c r="P149" s="241">
        <f>_xlfn.DAYS(About!$A$3,'Core Indicators'!HE149)</f>
        <v>43</v>
      </c>
      <c r="Q149" s="241">
        <f>_xlfn.DAYS(About!$A$3,'Core Indicators'!HM149)</f>
        <v>43</v>
      </c>
      <c r="R149" s="241">
        <f>_xlfn.DAYS(About!$A$3,'Core Indicators'!HU149)</f>
        <v>43</v>
      </c>
      <c r="S149" s="241">
        <f>_xlfn.DAYS(About!$A$3,'Core Indicators'!IC149)</f>
        <v>43</v>
      </c>
      <c r="T149" s="241">
        <f>_xlfn.DAYS(About!$A$3,'Core Indicators'!IK149)</f>
        <v>43</v>
      </c>
      <c r="U149" s="241">
        <f>_xlfn.DAYS(About!$A$3,'Core Indicators'!IS149)</f>
        <v>43</v>
      </c>
      <c r="V149" s="241">
        <f t="shared" si="4"/>
        <v>142</v>
      </c>
    </row>
    <row r="150" spans="1:22" x14ac:dyDescent="0.35">
      <c r="A150" s="240" t="str">
        <f>Lists!C:C</f>
        <v>TGO002</v>
      </c>
      <c r="B150" s="241">
        <f>_xlfn.DAYS(About!$A$3,'Core Indicators'!U150)</f>
        <v>264</v>
      </c>
      <c r="C150" s="241">
        <f>_xlfn.DAYS(About!$A$3,'Core Indicators'!AC150)</f>
        <v>264</v>
      </c>
      <c r="D150" s="241">
        <f>_xlfn.DAYS(About!$A$3,'Core Indicators'!AK150)</f>
        <v>264</v>
      </c>
      <c r="E150" s="241">
        <f>_xlfn.DAYS(About!$A$3,'Core Indicators'!AS150)</f>
        <v>3</v>
      </c>
      <c r="F150" s="241">
        <f>_xlfn.DAYS(About!$A$3,'Core Indicators'!BQ150)</f>
        <v>3</v>
      </c>
      <c r="G150" s="241">
        <f>_xlfn.DAYS(About!$A$3,'Core Indicators'!DM150)</f>
        <v>263</v>
      </c>
      <c r="H150" s="241">
        <f>_xlfn.DAYS(About!$A$3,'Core Indicators'!DU150)</f>
        <v>263</v>
      </c>
      <c r="I150" s="241">
        <f>_xlfn.DAYS(About!$A$3,'Core Indicators'!EC150)</f>
        <v>263</v>
      </c>
      <c r="J150" s="241">
        <f>_xlfn.DAYS(About!$A$3,'Core Indicators'!EK150)</f>
        <v>263</v>
      </c>
      <c r="K150" s="241">
        <f>_xlfn.DAYS(About!$A$3,'Core Indicators'!ES150)</f>
        <v>263</v>
      </c>
      <c r="L150" s="241">
        <f>_xlfn.DAYS(About!$A$3,'Core Indicators'!FI150)</f>
        <v>3</v>
      </c>
      <c r="M150" s="241">
        <f>_xlfn.DAYS(About!$A$3,'Core Indicators'!GG150)</f>
        <v>43</v>
      </c>
      <c r="N150" s="241">
        <f>_xlfn.DAYS(About!$A$3,'Core Indicators'!GO150)</f>
        <v>43</v>
      </c>
      <c r="O150" s="241">
        <f>_xlfn.DAYS(About!$A$3,'Core Indicators'!GW150)</f>
        <v>43</v>
      </c>
      <c r="P150" s="241">
        <f>_xlfn.DAYS(About!$A$3,'Core Indicators'!HE150)</f>
        <v>43</v>
      </c>
      <c r="Q150" s="241">
        <f>_xlfn.DAYS(About!$A$3,'Core Indicators'!HM150)</f>
        <v>43</v>
      </c>
      <c r="R150" s="241">
        <f>_xlfn.DAYS(About!$A$3,'Core Indicators'!HU150)</f>
        <v>43</v>
      </c>
      <c r="S150" s="241">
        <f>_xlfn.DAYS(About!$A$3,'Core Indicators'!IC150)</f>
        <v>43</v>
      </c>
      <c r="T150" s="241">
        <f>_xlfn.DAYS(About!$A$3,'Core Indicators'!IK150)</f>
        <v>43</v>
      </c>
      <c r="U150" s="241">
        <f>_xlfn.DAYS(About!$A$3,'Core Indicators'!IS150)</f>
        <v>43</v>
      </c>
      <c r="V150" s="241">
        <f t="shared" si="4"/>
        <v>163.1</v>
      </c>
    </row>
    <row r="151" spans="1:22" x14ac:dyDescent="0.35">
      <c r="A151" s="240" t="str">
        <f>Lists!C:C</f>
        <v>THA001</v>
      </c>
      <c r="B151" s="241">
        <f>_xlfn.DAYS(About!$A$3,'Core Indicators'!U151)</f>
        <v>16</v>
      </c>
      <c r="C151" s="241">
        <f>_xlfn.DAYS(About!$A$3,'Core Indicators'!AC151)</f>
        <v>16</v>
      </c>
      <c r="D151" s="241">
        <f>_xlfn.DAYS(About!$A$3,'Core Indicators'!AK151)</f>
        <v>16</v>
      </c>
      <c r="E151" s="241">
        <f>_xlfn.DAYS(About!$A$3,'Core Indicators'!AS151)</f>
        <v>16</v>
      </c>
      <c r="F151" s="241">
        <f>_xlfn.DAYS(About!$A$3,'Core Indicators'!BQ151)</f>
        <v>16</v>
      </c>
      <c r="G151" s="241">
        <f>_xlfn.DAYS(About!$A$3,'Core Indicators'!DM151)</f>
        <v>16</v>
      </c>
      <c r="H151" s="241">
        <f>_xlfn.DAYS(About!$A$3,'Core Indicators'!DU151)</f>
        <v>16</v>
      </c>
      <c r="I151" s="241">
        <f>_xlfn.DAYS(About!$A$3,'Core Indicators'!EC151)</f>
        <v>16</v>
      </c>
      <c r="J151" s="241">
        <f>_xlfn.DAYS(About!$A$3,'Core Indicators'!EK151)</f>
        <v>16</v>
      </c>
      <c r="K151" s="241">
        <f>_xlfn.DAYS(About!$A$3,'Core Indicators'!ES151)</f>
        <v>16</v>
      </c>
      <c r="L151" s="241">
        <f>_xlfn.DAYS(About!$A$3,'Core Indicators'!FI151)</f>
        <v>16</v>
      </c>
      <c r="M151" s="241">
        <f>_xlfn.DAYS(About!$A$3,'Core Indicators'!GG151)</f>
        <v>48</v>
      </c>
      <c r="N151" s="241">
        <f>_xlfn.DAYS(About!$A$3,'Core Indicators'!GO151)</f>
        <v>48</v>
      </c>
      <c r="O151" s="241">
        <f>_xlfn.DAYS(About!$A$3,'Core Indicators'!GW151)</f>
        <v>48</v>
      </c>
      <c r="P151" s="241">
        <f>_xlfn.DAYS(About!$A$3,'Core Indicators'!HE151)</f>
        <v>48</v>
      </c>
      <c r="Q151" s="241">
        <f>_xlfn.DAYS(About!$A$3,'Core Indicators'!HM151)</f>
        <v>48</v>
      </c>
      <c r="R151" s="241">
        <f>_xlfn.DAYS(About!$A$3,'Core Indicators'!HU151)</f>
        <v>48</v>
      </c>
      <c r="S151" s="241">
        <f>_xlfn.DAYS(About!$A$3,'Core Indicators'!IC151)</f>
        <v>48</v>
      </c>
      <c r="T151" s="241">
        <f>_xlfn.DAYS(About!$A$3,'Core Indicators'!IK151)</f>
        <v>48</v>
      </c>
      <c r="U151" s="241">
        <f>_xlfn.DAYS(About!$A$3,'Core Indicators'!IS151)</f>
        <v>48</v>
      </c>
      <c r="V151" s="241">
        <f t="shared" si="4"/>
        <v>19.2</v>
      </c>
    </row>
    <row r="152" spans="1:22" x14ac:dyDescent="0.35">
      <c r="A152" s="240" t="str">
        <f>Lists!C:C</f>
        <v>THA003</v>
      </c>
      <c r="B152" s="241">
        <f>_xlfn.DAYS(About!$A$3,'Core Indicators'!U152)</f>
        <v>16</v>
      </c>
      <c r="C152" s="241">
        <f>_xlfn.DAYS(About!$A$3,'Core Indicators'!AC152)</f>
        <v>16</v>
      </c>
      <c r="D152" s="241">
        <f>_xlfn.DAYS(About!$A$3,'Core Indicators'!AK152)</f>
        <v>16</v>
      </c>
      <c r="E152" s="241">
        <f>_xlfn.DAYS(About!$A$3,'Core Indicators'!AS152)</f>
        <v>16</v>
      </c>
      <c r="F152" s="241">
        <f>_xlfn.DAYS(About!$A$3,'Core Indicators'!BQ152)</f>
        <v>16</v>
      </c>
      <c r="G152" s="241">
        <f>_xlfn.DAYS(About!$A$3,'Core Indicators'!DM152)</f>
        <v>16</v>
      </c>
      <c r="H152" s="241">
        <f>_xlfn.DAYS(About!$A$3,'Core Indicators'!DU152)</f>
        <v>16</v>
      </c>
      <c r="I152" s="241">
        <f>_xlfn.DAYS(About!$A$3,'Core Indicators'!EC152)</f>
        <v>16</v>
      </c>
      <c r="J152" s="241">
        <f>_xlfn.DAYS(About!$A$3,'Core Indicators'!EK152)</f>
        <v>16</v>
      </c>
      <c r="K152" s="241">
        <f>_xlfn.DAYS(About!$A$3,'Core Indicators'!ES152)</f>
        <v>16</v>
      </c>
      <c r="L152" s="241">
        <f>_xlfn.DAYS(About!$A$3,'Core Indicators'!FI152)</f>
        <v>16</v>
      </c>
      <c r="M152" s="241">
        <f>_xlfn.DAYS(About!$A$3,'Core Indicators'!GG152)</f>
        <v>48</v>
      </c>
      <c r="N152" s="241">
        <f>_xlfn.DAYS(About!$A$3,'Core Indicators'!GO152)</f>
        <v>48</v>
      </c>
      <c r="O152" s="241">
        <f>_xlfn.DAYS(About!$A$3,'Core Indicators'!GW152)</f>
        <v>48</v>
      </c>
      <c r="P152" s="241">
        <f>_xlfn.DAYS(About!$A$3,'Core Indicators'!HE152)</f>
        <v>48</v>
      </c>
      <c r="Q152" s="241">
        <f>_xlfn.DAYS(About!$A$3,'Core Indicators'!HM152)</f>
        <v>48</v>
      </c>
      <c r="R152" s="241">
        <f>_xlfn.DAYS(About!$A$3,'Core Indicators'!HU152)</f>
        <v>48</v>
      </c>
      <c r="S152" s="241">
        <f>_xlfn.DAYS(About!$A$3,'Core Indicators'!IC152)</f>
        <v>48</v>
      </c>
      <c r="T152" s="241">
        <f>_xlfn.DAYS(About!$A$3,'Core Indicators'!IK152)</f>
        <v>48</v>
      </c>
      <c r="U152" s="241">
        <f>_xlfn.DAYS(About!$A$3,'Core Indicators'!IS152)</f>
        <v>48</v>
      </c>
      <c r="V152" s="241">
        <f t="shared" si="4"/>
        <v>19.2</v>
      </c>
    </row>
    <row r="153" spans="1:22" x14ac:dyDescent="0.35">
      <c r="A153" s="240" t="str">
        <f>Lists!C:C</f>
        <v>THA004</v>
      </c>
      <c r="B153" s="241">
        <f>_xlfn.DAYS(About!$A$3,'Core Indicators'!U153)</f>
        <v>16</v>
      </c>
      <c r="C153" s="241">
        <f>_xlfn.DAYS(About!$A$3,'Core Indicators'!AC153)</f>
        <v>16</v>
      </c>
      <c r="D153" s="241">
        <f>_xlfn.DAYS(About!$A$3,'Core Indicators'!AK153)</f>
        <v>16</v>
      </c>
      <c r="E153" s="241">
        <f>_xlfn.DAYS(About!$A$3,'Core Indicators'!AS153)</f>
        <v>16</v>
      </c>
      <c r="F153" s="241">
        <f>_xlfn.DAYS(About!$A$3,'Core Indicators'!BQ153)</f>
        <v>16</v>
      </c>
      <c r="G153" s="241">
        <f>_xlfn.DAYS(About!$A$3,'Core Indicators'!DM153)</f>
        <v>16</v>
      </c>
      <c r="H153" s="241">
        <f>_xlfn.DAYS(About!$A$3,'Core Indicators'!DU153)</f>
        <v>16</v>
      </c>
      <c r="I153" s="241">
        <f>_xlfn.DAYS(About!$A$3,'Core Indicators'!EC153)</f>
        <v>16</v>
      </c>
      <c r="J153" s="241">
        <f>_xlfn.DAYS(About!$A$3,'Core Indicators'!EK153)</f>
        <v>16</v>
      </c>
      <c r="K153" s="241">
        <f>_xlfn.DAYS(About!$A$3,'Core Indicators'!ES153)</f>
        <v>16</v>
      </c>
      <c r="L153" s="241">
        <f>_xlfn.DAYS(About!$A$3,'Core Indicators'!FI153)</f>
        <v>16</v>
      </c>
      <c r="M153" s="241">
        <f>_xlfn.DAYS(About!$A$3,'Core Indicators'!GG153)</f>
        <v>48</v>
      </c>
      <c r="N153" s="241">
        <f>_xlfn.DAYS(About!$A$3,'Core Indicators'!GO153)</f>
        <v>48</v>
      </c>
      <c r="O153" s="241">
        <f>_xlfn.DAYS(About!$A$3,'Core Indicators'!GW153)</f>
        <v>48</v>
      </c>
      <c r="P153" s="241">
        <f>_xlfn.DAYS(About!$A$3,'Core Indicators'!HE153)</f>
        <v>48</v>
      </c>
      <c r="Q153" s="241">
        <f>_xlfn.DAYS(About!$A$3,'Core Indicators'!HM153)</f>
        <v>48</v>
      </c>
      <c r="R153" s="241">
        <f>_xlfn.DAYS(About!$A$3,'Core Indicators'!HU153)</f>
        <v>48</v>
      </c>
      <c r="S153" s="241">
        <f>_xlfn.DAYS(About!$A$3,'Core Indicators'!IC153)</f>
        <v>48</v>
      </c>
      <c r="T153" s="241">
        <f>_xlfn.DAYS(About!$A$3,'Core Indicators'!IK153)</f>
        <v>48</v>
      </c>
      <c r="U153" s="241">
        <f>_xlfn.DAYS(About!$A$3,'Core Indicators'!IS153)</f>
        <v>48</v>
      </c>
      <c r="V153" s="241">
        <f t="shared" si="4"/>
        <v>19.2</v>
      </c>
    </row>
    <row r="154" spans="1:22" x14ac:dyDescent="0.35">
      <c r="A154" s="240" t="str">
        <f>Lists!C:C</f>
        <v>TLS003</v>
      </c>
      <c r="B154" s="241">
        <f>_xlfn.DAYS(About!$A$3,'Core Indicators'!U154)</f>
        <v>37</v>
      </c>
      <c r="C154" s="241">
        <f>_xlfn.DAYS(About!$A$3,'Core Indicators'!AC154)</f>
        <v>18</v>
      </c>
      <c r="D154" s="241">
        <f>_xlfn.DAYS(About!$A$3,'Core Indicators'!AK154)</f>
        <v>37</v>
      </c>
      <c r="E154" s="241">
        <f>_xlfn.DAYS(About!$A$3,'Core Indicators'!AS154)</f>
        <v>37</v>
      </c>
      <c r="F154" s="241">
        <f>_xlfn.DAYS(About!$A$3,'Core Indicators'!BQ154)</f>
        <v>37</v>
      </c>
      <c r="G154" s="241">
        <f>_xlfn.DAYS(About!$A$3,'Core Indicators'!DM154)</f>
        <v>18</v>
      </c>
      <c r="H154" s="241">
        <f>_xlfn.DAYS(About!$A$3,'Core Indicators'!DU154)</f>
        <v>18</v>
      </c>
      <c r="I154" s="241">
        <f>_xlfn.DAYS(About!$A$3,'Core Indicators'!EC154)</f>
        <v>18</v>
      </c>
      <c r="J154" s="241">
        <f>_xlfn.DAYS(About!$A$3,'Core Indicators'!EK154)</f>
        <v>18</v>
      </c>
      <c r="K154" s="241">
        <f>_xlfn.DAYS(About!$A$3,'Core Indicators'!ES154)</f>
        <v>18</v>
      </c>
      <c r="L154" s="241">
        <f>_xlfn.DAYS(About!$A$3,'Core Indicators'!FI154)</f>
        <v>37</v>
      </c>
      <c r="M154" s="241">
        <f>_xlfn.DAYS(About!$A$3,'Core Indicators'!GG154)</f>
        <v>48</v>
      </c>
      <c r="N154" s="241">
        <f>_xlfn.DAYS(About!$A$3,'Core Indicators'!GO154)</f>
        <v>48</v>
      </c>
      <c r="O154" s="241">
        <f>_xlfn.DAYS(About!$A$3,'Core Indicators'!GW154)</f>
        <v>48</v>
      </c>
      <c r="P154" s="241">
        <f>_xlfn.DAYS(About!$A$3,'Core Indicators'!HE154)</f>
        <v>48</v>
      </c>
      <c r="Q154" s="241">
        <f>_xlfn.DAYS(About!$A$3,'Core Indicators'!HM154)</f>
        <v>48</v>
      </c>
      <c r="R154" s="241">
        <f>_xlfn.DAYS(About!$A$3,'Core Indicators'!HU154)</f>
        <v>48</v>
      </c>
      <c r="S154" s="241">
        <f>_xlfn.DAYS(About!$A$3,'Core Indicators'!IC154)</f>
        <v>48</v>
      </c>
      <c r="T154" s="241">
        <f>_xlfn.DAYS(About!$A$3,'Core Indicators'!IK154)</f>
        <v>48</v>
      </c>
      <c r="U154" s="241">
        <f>_xlfn.DAYS(About!$A$3,'Core Indicators'!IS154)</f>
        <v>48</v>
      </c>
      <c r="V154" s="241">
        <f t="shared" si="4"/>
        <v>28.6</v>
      </c>
    </row>
    <row r="155" spans="1:22" x14ac:dyDescent="0.35">
      <c r="A155" s="240" t="str">
        <f>Lists!C:C</f>
        <v>TTO002</v>
      </c>
      <c r="B155" s="241">
        <f>_xlfn.DAYS(About!$A$3,'Core Indicators'!U155)</f>
        <v>95</v>
      </c>
      <c r="C155" s="241">
        <f>_xlfn.DAYS(About!$A$3,'Core Indicators'!AC155)</f>
        <v>95</v>
      </c>
      <c r="D155" s="241">
        <f>_xlfn.DAYS(About!$A$3,'Core Indicators'!AK155)</f>
        <v>95</v>
      </c>
      <c r="E155" s="241">
        <f>_xlfn.DAYS(About!$A$3,'Core Indicators'!AS155)</f>
        <v>95</v>
      </c>
      <c r="F155" s="241">
        <f>_xlfn.DAYS(About!$A$3,'Core Indicators'!BQ155)</f>
        <v>95</v>
      </c>
      <c r="G155" s="241">
        <f>_xlfn.DAYS(About!$A$3,'Core Indicators'!DM155)</f>
        <v>95</v>
      </c>
      <c r="H155" s="241">
        <f>_xlfn.DAYS(About!$A$3,'Core Indicators'!DU155)</f>
        <v>95</v>
      </c>
      <c r="I155" s="241">
        <f>_xlfn.DAYS(About!$A$3,'Core Indicators'!EC155)</f>
        <v>95</v>
      </c>
      <c r="J155" s="241">
        <f>_xlfn.DAYS(About!$A$3,'Core Indicators'!EK155)</f>
        <v>95</v>
      </c>
      <c r="K155" s="241">
        <f>_xlfn.DAYS(About!$A$3,'Core Indicators'!ES155)</f>
        <v>95</v>
      </c>
      <c r="L155" s="241">
        <f>_xlfn.DAYS(About!$A$3,'Core Indicators'!FI155)</f>
        <v>95</v>
      </c>
      <c r="M155" s="241">
        <f>_xlfn.DAYS(About!$A$3,'Core Indicators'!GG155)</f>
        <v>41</v>
      </c>
      <c r="N155" s="241">
        <f>_xlfn.DAYS(About!$A$3,'Core Indicators'!GO155)</f>
        <v>41</v>
      </c>
      <c r="O155" s="241">
        <f>_xlfn.DAYS(About!$A$3,'Core Indicators'!GW155)</f>
        <v>41</v>
      </c>
      <c r="P155" s="241">
        <f>_xlfn.DAYS(About!$A$3,'Core Indicators'!HE155)</f>
        <v>41</v>
      </c>
      <c r="Q155" s="241">
        <f>_xlfn.DAYS(About!$A$3,'Core Indicators'!HM155)</f>
        <v>41</v>
      </c>
      <c r="R155" s="241">
        <f>_xlfn.DAYS(About!$A$3,'Core Indicators'!HU155)</f>
        <v>41</v>
      </c>
      <c r="S155" s="241">
        <f>_xlfn.DAYS(About!$A$3,'Core Indicators'!IC155)</f>
        <v>41</v>
      </c>
      <c r="T155" s="241">
        <f>_xlfn.DAYS(About!$A$3,'Core Indicators'!IK155)</f>
        <v>41</v>
      </c>
      <c r="U155" s="241">
        <f>_xlfn.DAYS(About!$A$3,'Core Indicators'!IS155)</f>
        <v>41</v>
      </c>
      <c r="V155" s="241">
        <f t="shared" si="4"/>
        <v>89.6</v>
      </c>
    </row>
    <row r="156" spans="1:22" x14ac:dyDescent="0.35">
      <c r="A156" s="240" t="str">
        <f>Lists!C:C</f>
        <v>TUN002</v>
      </c>
      <c r="B156" s="241">
        <f>_xlfn.DAYS(About!$A$3,'Core Indicators'!U156)</f>
        <v>26</v>
      </c>
      <c r="C156" s="241">
        <f>_xlfn.DAYS(About!$A$3,'Core Indicators'!AC156)</f>
        <v>26</v>
      </c>
      <c r="D156" s="241">
        <f>_xlfn.DAYS(About!$A$3,'Core Indicators'!AK156)</f>
        <v>26</v>
      </c>
      <c r="E156" s="241">
        <f>_xlfn.DAYS(About!$A$3,'Core Indicators'!AS156)</f>
        <v>26</v>
      </c>
      <c r="F156" s="241">
        <f>_xlfn.DAYS(About!$A$3,'Core Indicators'!BQ156)</f>
        <v>26</v>
      </c>
      <c r="G156" s="241">
        <f>_xlfn.DAYS(About!$A$3,'Core Indicators'!DM156)</f>
        <v>26</v>
      </c>
      <c r="H156" s="241">
        <f>_xlfn.DAYS(About!$A$3,'Core Indicators'!DU156)</f>
        <v>26</v>
      </c>
      <c r="I156" s="241">
        <f>_xlfn.DAYS(About!$A$3,'Core Indicators'!EC156)</f>
        <v>26</v>
      </c>
      <c r="J156" s="241">
        <f>_xlfn.DAYS(About!$A$3,'Core Indicators'!EK156)</f>
        <v>26</v>
      </c>
      <c r="K156" s="241">
        <f>_xlfn.DAYS(About!$A$3,'Core Indicators'!ES156)</f>
        <v>26</v>
      </c>
      <c r="L156" s="241">
        <f>_xlfn.DAYS(About!$A$3,'Core Indicators'!FI156)</f>
        <v>40</v>
      </c>
      <c r="M156" s="241">
        <f>_xlfn.DAYS(About!$A$3,'Core Indicators'!GG156)</f>
        <v>55</v>
      </c>
      <c r="N156" s="241">
        <f>_xlfn.DAYS(About!$A$3,'Core Indicators'!GO156)</f>
        <v>55</v>
      </c>
      <c r="O156" s="241">
        <f>_xlfn.DAYS(About!$A$3,'Core Indicators'!GW156)</f>
        <v>55</v>
      </c>
      <c r="P156" s="241">
        <f>_xlfn.DAYS(About!$A$3,'Core Indicators'!HE156)</f>
        <v>55</v>
      </c>
      <c r="Q156" s="241">
        <f>_xlfn.DAYS(About!$A$3,'Core Indicators'!HM156)</f>
        <v>55</v>
      </c>
      <c r="R156" s="241">
        <f>_xlfn.DAYS(About!$A$3,'Core Indicators'!HU156)</f>
        <v>55</v>
      </c>
      <c r="S156" s="241">
        <f>_xlfn.DAYS(About!$A$3,'Core Indicators'!IC156)</f>
        <v>55</v>
      </c>
      <c r="T156" s="241">
        <f>_xlfn.DAYS(About!$A$3,'Core Indicators'!IK156)</f>
        <v>55</v>
      </c>
      <c r="U156" s="241">
        <f>_xlfn.DAYS(About!$A$3,'Core Indicators'!IS156)</f>
        <v>55</v>
      </c>
      <c r="V156" s="241">
        <f t="shared" si="4"/>
        <v>30.3</v>
      </c>
    </row>
    <row r="157" spans="1:22" x14ac:dyDescent="0.35">
      <c r="A157" s="240" t="str">
        <f>Lists!C:C</f>
        <v>TUR001</v>
      </c>
      <c r="B157" s="241">
        <f>_xlfn.DAYS(About!$A$3,'Core Indicators'!U157)</f>
        <v>7</v>
      </c>
      <c r="C157" s="241">
        <f>_xlfn.DAYS(About!$A$3,'Core Indicators'!AC157)</f>
        <v>7</v>
      </c>
      <c r="D157" s="241">
        <f>_xlfn.DAYS(About!$A$3,'Core Indicators'!AK157)</f>
        <v>7</v>
      </c>
      <c r="E157" s="241">
        <f>_xlfn.DAYS(About!$A$3,'Core Indicators'!AS157)</f>
        <v>7</v>
      </c>
      <c r="F157" s="241">
        <f>_xlfn.DAYS(About!$A$3,'Core Indicators'!BQ157)</f>
        <v>7</v>
      </c>
      <c r="G157" s="241">
        <f>_xlfn.DAYS(About!$A$3,'Core Indicators'!DM157)</f>
        <v>7</v>
      </c>
      <c r="H157" s="241">
        <f>_xlfn.DAYS(About!$A$3,'Core Indicators'!DU157)</f>
        <v>7</v>
      </c>
      <c r="I157" s="241">
        <f>_xlfn.DAYS(About!$A$3,'Core Indicators'!EC157)</f>
        <v>7</v>
      </c>
      <c r="J157" s="241">
        <f>_xlfn.DAYS(About!$A$3,'Core Indicators'!EK157)</f>
        <v>7</v>
      </c>
      <c r="K157" s="241">
        <f>_xlfn.DAYS(About!$A$3,'Core Indicators'!ES157)</f>
        <v>7</v>
      </c>
      <c r="L157" s="241">
        <f>_xlfn.DAYS(About!$A$3,'Core Indicators'!FI157)</f>
        <v>7</v>
      </c>
      <c r="M157" s="241">
        <f>_xlfn.DAYS(About!$A$3,'Core Indicators'!GG157)</f>
        <v>49</v>
      </c>
      <c r="N157" s="241">
        <f>_xlfn.DAYS(About!$A$3,'Core Indicators'!GO157)</f>
        <v>49</v>
      </c>
      <c r="O157" s="241">
        <f>_xlfn.DAYS(About!$A$3,'Core Indicators'!GW157)</f>
        <v>49</v>
      </c>
      <c r="P157" s="241">
        <f>_xlfn.DAYS(About!$A$3,'Core Indicators'!HE157)</f>
        <v>49</v>
      </c>
      <c r="Q157" s="241">
        <f>_xlfn.DAYS(About!$A$3,'Core Indicators'!HM157)</f>
        <v>49</v>
      </c>
      <c r="R157" s="241">
        <f>_xlfn.DAYS(About!$A$3,'Core Indicators'!HU157)</f>
        <v>49</v>
      </c>
      <c r="S157" s="241">
        <f>_xlfn.DAYS(About!$A$3,'Core Indicators'!IC157)</f>
        <v>49</v>
      </c>
      <c r="T157" s="241">
        <f>_xlfn.DAYS(About!$A$3,'Core Indicators'!IK157)</f>
        <v>49</v>
      </c>
      <c r="U157" s="241">
        <f>_xlfn.DAYS(About!$A$3,'Core Indicators'!IS157)</f>
        <v>49</v>
      </c>
      <c r="V157" s="241">
        <f t="shared" si="4"/>
        <v>11.2</v>
      </c>
    </row>
    <row r="158" spans="1:22" x14ac:dyDescent="0.35">
      <c r="A158" s="240" t="str">
        <f>Lists!C:C</f>
        <v>TUR002</v>
      </c>
      <c r="B158" s="241">
        <f>_xlfn.DAYS(About!$A$3,'Core Indicators'!U158)</f>
        <v>7</v>
      </c>
      <c r="C158" s="241">
        <f>_xlfn.DAYS(About!$A$3,'Core Indicators'!AC158)</f>
        <v>7</v>
      </c>
      <c r="D158" s="241">
        <f>_xlfn.DAYS(About!$A$3,'Core Indicators'!AK158)</f>
        <v>7</v>
      </c>
      <c r="E158" s="241">
        <f>_xlfn.DAYS(About!$A$3,'Core Indicators'!AS158)</f>
        <v>7</v>
      </c>
      <c r="F158" s="241">
        <f>_xlfn.DAYS(About!$A$3,'Core Indicators'!BQ158)</f>
        <v>7</v>
      </c>
      <c r="G158" s="241">
        <f>_xlfn.DAYS(About!$A$3,'Core Indicators'!DM158)</f>
        <v>7</v>
      </c>
      <c r="H158" s="241">
        <f>_xlfn.DAYS(About!$A$3,'Core Indicators'!DU158)</f>
        <v>7</v>
      </c>
      <c r="I158" s="241">
        <f>_xlfn.DAYS(About!$A$3,'Core Indicators'!EC158)</f>
        <v>7</v>
      </c>
      <c r="J158" s="241">
        <f>_xlfn.DAYS(About!$A$3,'Core Indicators'!EK158)</f>
        <v>7</v>
      </c>
      <c r="K158" s="241">
        <f>_xlfn.DAYS(About!$A$3,'Core Indicators'!ES158)</f>
        <v>7</v>
      </c>
      <c r="L158" s="241">
        <f>_xlfn.DAYS(About!$A$3,'Core Indicators'!FI158)</f>
        <v>7</v>
      </c>
      <c r="M158" s="241">
        <f>_xlfn.DAYS(About!$A$3,'Core Indicators'!GG158)</f>
        <v>49</v>
      </c>
      <c r="N158" s="241">
        <f>_xlfn.DAYS(About!$A$3,'Core Indicators'!GO158)</f>
        <v>49</v>
      </c>
      <c r="O158" s="241">
        <f>_xlfn.DAYS(About!$A$3,'Core Indicators'!GW158)</f>
        <v>49</v>
      </c>
      <c r="P158" s="241">
        <f>_xlfn.DAYS(About!$A$3,'Core Indicators'!HE158)</f>
        <v>49</v>
      </c>
      <c r="Q158" s="241">
        <f>_xlfn.DAYS(About!$A$3,'Core Indicators'!HM158)</f>
        <v>49</v>
      </c>
      <c r="R158" s="241">
        <f>_xlfn.DAYS(About!$A$3,'Core Indicators'!HU158)</f>
        <v>49</v>
      </c>
      <c r="S158" s="241">
        <f>_xlfn.DAYS(About!$A$3,'Core Indicators'!IC158)</f>
        <v>49</v>
      </c>
      <c r="T158" s="241">
        <f>_xlfn.DAYS(About!$A$3,'Core Indicators'!IK158)</f>
        <v>49</v>
      </c>
      <c r="U158" s="241">
        <f>_xlfn.DAYS(About!$A$3,'Core Indicators'!IS158)</f>
        <v>49</v>
      </c>
      <c r="V158" s="241">
        <f t="shared" si="4"/>
        <v>11.2</v>
      </c>
    </row>
    <row r="159" spans="1:22" x14ac:dyDescent="0.35">
      <c r="A159" s="240" t="str">
        <f>Lists!C:C</f>
        <v>TUR003</v>
      </c>
      <c r="B159" s="241">
        <f>_xlfn.DAYS(About!$A$3,'Core Indicators'!U159)</f>
        <v>7</v>
      </c>
      <c r="C159" s="241">
        <f>_xlfn.DAYS(About!$A$3,'Core Indicators'!AC159)</f>
        <v>7</v>
      </c>
      <c r="D159" s="241">
        <f>_xlfn.DAYS(About!$A$3,'Core Indicators'!AK159)</f>
        <v>7</v>
      </c>
      <c r="E159" s="241">
        <f>_xlfn.DAYS(About!$A$3,'Core Indicators'!AS159)</f>
        <v>7</v>
      </c>
      <c r="F159" s="241">
        <f>_xlfn.DAYS(About!$A$3,'Core Indicators'!BQ159)</f>
        <v>7</v>
      </c>
      <c r="G159" s="241">
        <f>_xlfn.DAYS(About!$A$3,'Core Indicators'!DM159)</f>
        <v>7</v>
      </c>
      <c r="H159" s="241">
        <f>_xlfn.DAYS(About!$A$3,'Core Indicators'!DU159)</f>
        <v>7</v>
      </c>
      <c r="I159" s="241">
        <f>_xlfn.DAYS(About!$A$3,'Core Indicators'!EC159)</f>
        <v>7</v>
      </c>
      <c r="J159" s="241">
        <f>_xlfn.DAYS(About!$A$3,'Core Indicators'!EK159)</f>
        <v>7</v>
      </c>
      <c r="K159" s="241">
        <f>_xlfn.DAYS(About!$A$3,'Core Indicators'!ES159)</f>
        <v>7</v>
      </c>
      <c r="L159" s="241">
        <f>_xlfn.DAYS(About!$A$3,'Core Indicators'!FI159)</f>
        <v>7</v>
      </c>
      <c r="M159" s="241">
        <f>_xlfn.DAYS(About!$A$3,'Core Indicators'!GG159)</f>
        <v>49</v>
      </c>
      <c r="N159" s="241">
        <f>_xlfn.DAYS(About!$A$3,'Core Indicators'!GO159)</f>
        <v>49</v>
      </c>
      <c r="O159" s="241">
        <f>_xlfn.DAYS(About!$A$3,'Core Indicators'!GW159)</f>
        <v>49</v>
      </c>
      <c r="P159" s="241">
        <f>_xlfn.DAYS(About!$A$3,'Core Indicators'!HE159)</f>
        <v>49</v>
      </c>
      <c r="Q159" s="241">
        <f>_xlfn.DAYS(About!$A$3,'Core Indicators'!HM159)</f>
        <v>49</v>
      </c>
      <c r="R159" s="241">
        <f>_xlfn.DAYS(About!$A$3,'Core Indicators'!HU159)</f>
        <v>49</v>
      </c>
      <c r="S159" s="241">
        <f>_xlfn.DAYS(About!$A$3,'Core Indicators'!IC159)</f>
        <v>49</v>
      </c>
      <c r="T159" s="241">
        <f>_xlfn.DAYS(About!$A$3,'Core Indicators'!IK159)</f>
        <v>49</v>
      </c>
      <c r="U159" s="241">
        <f>_xlfn.DAYS(About!$A$3,'Core Indicators'!IS159)</f>
        <v>49</v>
      </c>
      <c r="V159" s="241">
        <f t="shared" si="4"/>
        <v>11.2</v>
      </c>
    </row>
    <row r="160" spans="1:22" x14ac:dyDescent="0.35">
      <c r="A160" s="240" t="str">
        <f>Lists!C:C</f>
        <v>TUR004</v>
      </c>
      <c r="B160" s="241">
        <f>_xlfn.DAYS(About!$A$3,'Core Indicators'!U160)</f>
        <v>7</v>
      </c>
      <c r="C160" s="241">
        <f>_xlfn.DAYS(About!$A$3,'Core Indicators'!AC160)</f>
        <v>7</v>
      </c>
      <c r="D160" s="241">
        <f>_xlfn.DAYS(About!$A$3,'Core Indicators'!AK160)</f>
        <v>7</v>
      </c>
      <c r="E160" s="241">
        <f>_xlfn.DAYS(About!$A$3,'Core Indicators'!AS160)</f>
        <v>7</v>
      </c>
      <c r="F160" s="241">
        <f>_xlfn.DAYS(About!$A$3,'Core Indicators'!BQ160)</f>
        <v>7</v>
      </c>
      <c r="G160" s="241">
        <f>_xlfn.DAYS(About!$A$3,'Core Indicators'!DM160)</f>
        <v>7</v>
      </c>
      <c r="H160" s="241">
        <f>_xlfn.DAYS(About!$A$3,'Core Indicators'!DU160)</f>
        <v>7</v>
      </c>
      <c r="I160" s="241">
        <f>_xlfn.DAYS(About!$A$3,'Core Indicators'!EC160)</f>
        <v>7</v>
      </c>
      <c r="J160" s="241">
        <f>_xlfn.DAYS(About!$A$3,'Core Indicators'!EK160)</f>
        <v>7</v>
      </c>
      <c r="K160" s="241">
        <f>_xlfn.DAYS(About!$A$3,'Core Indicators'!ES160)</f>
        <v>7</v>
      </c>
      <c r="L160" s="241">
        <f>_xlfn.DAYS(About!$A$3,'Core Indicators'!FI160)</f>
        <v>7</v>
      </c>
      <c r="M160" s="241">
        <f>_xlfn.DAYS(About!$A$3,'Core Indicators'!GG160)</f>
        <v>49</v>
      </c>
      <c r="N160" s="241">
        <f>_xlfn.DAYS(About!$A$3,'Core Indicators'!GO160)</f>
        <v>49</v>
      </c>
      <c r="O160" s="241">
        <f>_xlfn.DAYS(About!$A$3,'Core Indicators'!GW160)</f>
        <v>49</v>
      </c>
      <c r="P160" s="241">
        <f>_xlfn.DAYS(About!$A$3,'Core Indicators'!HE160)</f>
        <v>49</v>
      </c>
      <c r="Q160" s="241">
        <f>_xlfn.DAYS(About!$A$3,'Core Indicators'!HM160)</f>
        <v>49</v>
      </c>
      <c r="R160" s="241">
        <f>_xlfn.DAYS(About!$A$3,'Core Indicators'!HU160)</f>
        <v>49</v>
      </c>
      <c r="S160" s="241">
        <f>_xlfn.DAYS(About!$A$3,'Core Indicators'!IC160)</f>
        <v>49</v>
      </c>
      <c r="T160" s="241">
        <f>_xlfn.DAYS(About!$A$3,'Core Indicators'!IK160)</f>
        <v>49</v>
      </c>
      <c r="U160" s="241">
        <f>_xlfn.DAYS(About!$A$3,'Core Indicators'!IS160)</f>
        <v>49</v>
      </c>
      <c r="V160" s="241">
        <f t="shared" si="4"/>
        <v>11.2</v>
      </c>
    </row>
    <row r="161" spans="1:24" x14ac:dyDescent="0.35">
      <c r="A161" s="240" t="str">
        <f>Lists!C:C</f>
        <v>TUR005</v>
      </c>
      <c r="B161" s="241">
        <f>_xlfn.DAYS(About!$A$3,'Core Indicators'!U161)</f>
        <v>7</v>
      </c>
      <c r="C161" s="241">
        <f>_xlfn.DAYS(About!$A$3,'Core Indicators'!AC161)</f>
        <v>7</v>
      </c>
      <c r="D161" s="241">
        <f>_xlfn.DAYS(About!$A$3,'Core Indicators'!AK161)</f>
        <v>7</v>
      </c>
      <c r="E161" s="241">
        <f>_xlfn.DAYS(About!$A$3,'Core Indicators'!AS161)</f>
        <v>7</v>
      </c>
      <c r="F161" s="241">
        <f>_xlfn.DAYS(About!$A$3,'Core Indicators'!BQ161)</f>
        <v>7</v>
      </c>
      <c r="G161" s="241">
        <f>_xlfn.DAYS(About!$A$3,'Core Indicators'!DM161)</f>
        <v>7</v>
      </c>
      <c r="H161" s="241">
        <f>_xlfn.DAYS(About!$A$3,'Core Indicators'!DU161)</f>
        <v>7</v>
      </c>
      <c r="I161" s="241">
        <f>_xlfn.DAYS(About!$A$3,'Core Indicators'!EC161)</f>
        <v>7</v>
      </c>
      <c r="J161" s="241">
        <f>_xlfn.DAYS(About!$A$3,'Core Indicators'!EK161)</f>
        <v>7</v>
      </c>
      <c r="K161" s="241">
        <f>_xlfn.DAYS(About!$A$3,'Core Indicators'!ES161)</f>
        <v>7</v>
      </c>
      <c r="L161" s="241">
        <f>_xlfn.DAYS(About!$A$3,'Core Indicators'!FI161)</f>
        <v>7</v>
      </c>
      <c r="M161" s="241">
        <f>_xlfn.DAYS(About!$A$3,'Core Indicators'!GG161)</f>
        <v>49</v>
      </c>
      <c r="N161" s="241">
        <f>_xlfn.DAYS(About!$A$3,'Core Indicators'!GO161)</f>
        <v>49</v>
      </c>
      <c r="O161" s="241">
        <f>_xlfn.DAYS(About!$A$3,'Core Indicators'!GW161)</f>
        <v>49</v>
      </c>
      <c r="P161" s="241">
        <f>_xlfn.DAYS(About!$A$3,'Core Indicators'!HE161)</f>
        <v>49</v>
      </c>
      <c r="Q161" s="241">
        <f>_xlfn.DAYS(About!$A$3,'Core Indicators'!HM161)</f>
        <v>49</v>
      </c>
      <c r="R161" s="241">
        <f>_xlfn.DAYS(About!$A$3,'Core Indicators'!HU161)</f>
        <v>49</v>
      </c>
      <c r="S161" s="241">
        <f>_xlfn.DAYS(About!$A$3,'Core Indicators'!IC161)</f>
        <v>49</v>
      </c>
      <c r="T161" s="241">
        <f>_xlfn.DAYS(About!$A$3,'Core Indicators'!IK161)</f>
        <v>49</v>
      </c>
      <c r="U161" s="241">
        <f>_xlfn.DAYS(About!$A$3,'Core Indicators'!IS161)</f>
        <v>49</v>
      </c>
      <c r="V161" s="241">
        <f t="shared" si="4"/>
        <v>11.2</v>
      </c>
    </row>
    <row r="162" spans="1:24" x14ac:dyDescent="0.35">
      <c r="A162" s="240" t="str">
        <f>Lists!C:C</f>
        <v>TZA001</v>
      </c>
      <c r="B162" s="241">
        <f>_xlfn.DAYS(About!$A$3,'Core Indicators'!U162)</f>
        <v>5</v>
      </c>
      <c r="C162" s="241">
        <f>_xlfn.DAYS(About!$A$3,'Core Indicators'!AC162)</f>
        <v>5</v>
      </c>
      <c r="D162" s="241">
        <f>_xlfn.DAYS(About!$A$3,'Core Indicators'!AK162)</f>
        <v>5</v>
      </c>
      <c r="E162" s="241">
        <f>_xlfn.DAYS(About!$A$3,'Core Indicators'!AS162)</f>
        <v>5</v>
      </c>
      <c r="F162" s="241">
        <f>_xlfn.DAYS(About!$A$3,'Core Indicators'!BQ162)</f>
        <v>5</v>
      </c>
      <c r="G162" s="241">
        <f>_xlfn.DAYS(About!$A$3,'Core Indicators'!DM162)</f>
        <v>5</v>
      </c>
      <c r="H162" s="241">
        <f>_xlfn.DAYS(About!$A$3,'Core Indicators'!DU162)</f>
        <v>5</v>
      </c>
      <c r="I162" s="241">
        <f>_xlfn.DAYS(About!$A$3,'Core Indicators'!EC162)</f>
        <v>5</v>
      </c>
      <c r="J162" s="241">
        <f>_xlfn.DAYS(About!$A$3,'Core Indicators'!EK162)</f>
        <v>5</v>
      </c>
      <c r="K162" s="241">
        <f>_xlfn.DAYS(About!$A$3,'Core Indicators'!ES162)</f>
        <v>5</v>
      </c>
      <c r="L162" s="241">
        <f>_xlfn.DAYS(About!$A$3,'Core Indicators'!FI162)</f>
        <v>611</v>
      </c>
      <c r="M162" s="241">
        <f>_xlfn.DAYS(About!$A$3,'Core Indicators'!GG162)</f>
        <v>46</v>
      </c>
      <c r="N162" s="241">
        <f>_xlfn.DAYS(About!$A$3,'Core Indicators'!GO162)</f>
        <v>46</v>
      </c>
      <c r="O162" s="241">
        <f>_xlfn.DAYS(About!$A$3,'Core Indicators'!GW162)</f>
        <v>46</v>
      </c>
      <c r="P162" s="241">
        <f>_xlfn.DAYS(About!$A$3,'Core Indicators'!HE162)</f>
        <v>46</v>
      </c>
      <c r="Q162" s="241">
        <f>_xlfn.DAYS(About!$A$3,'Core Indicators'!HM162)</f>
        <v>46</v>
      </c>
      <c r="R162" s="241">
        <f>_xlfn.DAYS(About!$A$3,'Core Indicators'!HU162)</f>
        <v>46</v>
      </c>
      <c r="S162" s="241">
        <f>_xlfn.DAYS(About!$A$3,'Core Indicators'!IC162)</f>
        <v>46</v>
      </c>
      <c r="T162" s="241">
        <f>_xlfn.DAYS(About!$A$3,'Core Indicators'!IK162)</f>
        <v>46</v>
      </c>
      <c r="U162" s="241">
        <f>_xlfn.DAYS(About!$A$3,'Core Indicators'!IS162)</f>
        <v>46</v>
      </c>
      <c r="V162" s="241">
        <f t="shared" si="4"/>
        <v>69.7</v>
      </c>
    </row>
    <row r="163" spans="1:24" x14ac:dyDescent="0.35">
      <c r="A163" s="240" t="str">
        <f>Lists!C:C</f>
        <v>TZA002</v>
      </c>
      <c r="B163" s="241">
        <f>_xlfn.DAYS(About!$A$3,'Core Indicators'!U163)</f>
        <v>5</v>
      </c>
      <c r="C163" s="241">
        <f>_xlfn.DAYS(About!$A$3,'Core Indicators'!AC163)</f>
        <v>5</v>
      </c>
      <c r="D163" s="241">
        <f>_xlfn.DAYS(About!$A$3,'Core Indicators'!AK163)</f>
        <v>5</v>
      </c>
      <c r="E163" s="241">
        <f>_xlfn.DAYS(About!$A$3,'Core Indicators'!AS163)</f>
        <v>5</v>
      </c>
      <c r="F163" s="241">
        <f>_xlfn.DAYS(About!$A$3,'Core Indicators'!BQ163)</f>
        <v>5</v>
      </c>
      <c r="G163" s="241">
        <f>_xlfn.DAYS(About!$A$3,'Core Indicators'!DM163)</f>
        <v>5</v>
      </c>
      <c r="H163" s="241">
        <f>_xlfn.DAYS(About!$A$3,'Core Indicators'!DU163)</f>
        <v>5</v>
      </c>
      <c r="I163" s="241">
        <f>_xlfn.DAYS(About!$A$3,'Core Indicators'!EC163)</f>
        <v>5</v>
      </c>
      <c r="J163" s="241">
        <f>_xlfn.DAYS(About!$A$3,'Core Indicators'!EK163)</f>
        <v>5</v>
      </c>
      <c r="K163" s="241">
        <f>_xlfn.DAYS(About!$A$3,'Core Indicators'!ES163)</f>
        <v>5</v>
      </c>
      <c r="L163" s="241">
        <f>_xlfn.DAYS(About!$A$3,'Core Indicators'!FI163)</f>
        <v>611</v>
      </c>
      <c r="M163" s="241">
        <f>_xlfn.DAYS(About!$A$3,'Core Indicators'!GG163)</f>
        <v>46</v>
      </c>
      <c r="N163" s="241">
        <f>_xlfn.DAYS(About!$A$3,'Core Indicators'!GO163)</f>
        <v>46</v>
      </c>
      <c r="O163" s="241">
        <f>_xlfn.DAYS(About!$A$3,'Core Indicators'!GW163)</f>
        <v>46</v>
      </c>
      <c r="P163" s="241">
        <f>_xlfn.DAYS(About!$A$3,'Core Indicators'!HE163)</f>
        <v>46</v>
      </c>
      <c r="Q163" s="241">
        <f>_xlfn.DAYS(About!$A$3,'Core Indicators'!HM163)</f>
        <v>46</v>
      </c>
      <c r="R163" s="241">
        <f>_xlfn.DAYS(About!$A$3,'Core Indicators'!HU163)</f>
        <v>46</v>
      </c>
      <c r="S163" s="241">
        <f>_xlfn.DAYS(About!$A$3,'Core Indicators'!IC163)</f>
        <v>46</v>
      </c>
      <c r="T163" s="241">
        <f>_xlfn.DAYS(About!$A$3,'Core Indicators'!IK163)</f>
        <v>46</v>
      </c>
      <c r="U163" s="241">
        <f>_xlfn.DAYS(About!$A$3,'Core Indicators'!IS163)</f>
        <v>46</v>
      </c>
      <c r="V163" s="241">
        <f t="shared" ref="V163:V172" si="5">AVERAGE(D163:M163)</f>
        <v>69.7</v>
      </c>
    </row>
    <row r="164" spans="1:24" x14ac:dyDescent="0.35">
      <c r="A164" s="240" t="str">
        <f>Lists!C:C</f>
        <v>TZA003</v>
      </c>
      <c r="B164" s="241">
        <f>_xlfn.DAYS(About!$A$3,'Core Indicators'!U164)</f>
        <v>5</v>
      </c>
      <c r="C164" s="241">
        <f>_xlfn.DAYS(About!$A$3,'Core Indicators'!AC164)</f>
        <v>5</v>
      </c>
      <c r="D164" s="241">
        <f>_xlfn.DAYS(About!$A$3,'Core Indicators'!AK164)</f>
        <v>5</v>
      </c>
      <c r="E164" s="241">
        <f>_xlfn.DAYS(About!$A$3,'Core Indicators'!AS164)</f>
        <v>1022</v>
      </c>
      <c r="F164" s="241">
        <f>_xlfn.DAYS(About!$A$3,'Core Indicators'!BQ164)</f>
        <v>5</v>
      </c>
      <c r="G164" s="241">
        <f>_xlfn.DAYS(About!$A$3,'Core Indicators'!DM164)</f>
        <v>5</v>
      </c>
      <c r="H164" s="241">
        <f>_xlfn.DAYS(About!$A$3,'Core Indicators'!DU164)</f>
        <v>5</v>
      </c>
      <c r="I164" s="241">
        <f>_xlfn.DAYS(About!$A$3,'Core Indicators'!EC164)</f>
        <v>5</v>
      </c>
      <c r="J164" s="241">
        <f>_xlfn.DAYS(About!$A$3,'Core Indicators'!EK164)</f>
        <v>5</v>
      </c>
      <c r="K164" s="241">
        <f>_xlfn.DAYS(About!$A$3,'Core Indicators'!ES164)</f>
        <v>5</v>
      </c>
      <c r="L164" s="241">
        <f>_xlfn.DAYS(About!$A$3,'Core Indicators'!FI164)</f>
        <v>1022</v>
      </c>
      <c r="M164" s="241">
        <f>_xlfn.DAYS(About!$A$3,'Core Indicators'!GG164)</f>
        <v>46</v>
      </c>
      <c r="N164" s="241">
        <f>_xlfn.DAYS(About!$A$3,'Core Indicators'!GO164)</f>
        <v>46</v>
      </c>
      <c r="O164" s="241">
        <f>_xlfn.DAYS(About!$A$3,'Core Indicators'!GW164)</f>
        <v>46</v>
      </c>
      <c r="P164" s="241">
        <f>_xlfn.DAYS(About!$A$3,'Core Indicators'!HE164)</f>
        <v>46</v>
      </c>
      <c r="Q164" s="241">
        <f>_xlfn.DAYS(About!$A$3,'Core Indicators'!HM164)</f>
        <v>46</v>
      </c>
      <c r="R164" s="241">
        <f>_xlfn.DAYS(About!$A$3,'Core Indicators'!HU164)</f>
        <v>46</v>
      </c>
      <c r="S164" s="241">
        <f>_xlfn.DAYS(About!$A$3,'Core Indicators'!IC164)</f>
        <v>46</v>
      </c>
      <c r="T164" s="241">
        <f>_xlfn.DAYS(About!$A$3,'Core Indicators'!IK164)</f>
        <v>46</v>
      </c>
      <c r="U164" s="241">
        <f>_xlfn.DAYS(About!$A$3,'Core Indicators'!IS164)</f>
        <v>46</v>
      </c>
      <c r="V164" s="241">
        <f t="shared" si="5"/>
        <v>212.5</v>
      </c>
    </row>
    <row r="165" spans="1:24" x14ac:dyDescent="0.35">
      <c r="A165" s="240" t="str">
        <f>Lists!C:C</f>
        <v>UGA005</v>
      </c>
      <c r="B165" s="241">
        <f>_xlfn.DAYS(About!$A$3,'Core Indicators'!U165)</f>
        <v>12</v>
      </c>
      <c r="C165" s="241">
        <f>_xlfn.DAYS(About!$A$3,'Core Indicators'!AC165)</f>
        <v>12</v>
      </c>
      <c r="D165" s="241">
        <f>_xlfn.DAYS(About!$A$3,'Core Indicators'!AK165)</f>
        <v>12</v>
      </c>
      <c r="E165" s="241">
        <f>_xlfn.DAYS(About!$A$3,'Core Indicators'!AS165)</f>
        <v>12</v>
      </c>
      <c r="F165" s="241">
        <f>_xlfn.DAYS(About!$A$3,'Core Indicators'!BQ165)</f>
        <v>12</v>
      </c>
      <c r="G165" s="241">
        <f>_xlfn.DAYS(About!$A$3,'Core Indicators'!DM165)</f>
        <v>12</v>
      </c>
      <c r="H165" s="241">
        <f>_xlfn.DAYS(About!$A$3,'Core Indicators'!DU165)</f>
        <v>12</v>
      </c>
      <c r="I165" s="241">
        <f>_xlfn.DAYS(About!$A$3,'Core Indicators'!EC165)</f>
        <v>12</v>
      </c>
      <c r="J165" s="241">
        <f>_xlfn.DAYS(About!$A$3,'Core Indicators'!EK165)</f>
        <v>12</v>
      </c>
      <c r="K165" s="241">
        <f>_xlfn.DAYS(About!$A$3,'Core Indicators'!ES165)</f>
        <v>12</v>
      </c>
      <c r="L165" s="241">
        <f>_xlfn.DAYS(About!$A$3,'Core Indicators'!FI165)</f>
        <v>12</v>
      </c>
      <c r="M165" s="241">
        <f>_xlfn.DAYS(About!$A$3,'Core Indicators'!GG165)</f>
        <v>49</v>
      </c>
      <c r="N165" s="241">
        <f>_xlfn.DAYS(About!$A$3,'Core Indicators'!GO165)</f>
        <v>49</v>
      </c>
      <c r="O165" s="241">
        <f>_xlfn.DAYS(About!$A$3,'Core Indicators'!GW165)</f>
        <v>49</v>
      </c>
      <c r="P165" s="241">
        <f>_xlfn.DAYS(About!$A$3,'Core Indicators'!HE165)</f>
        <v>49</v>
      </c>
      <c r="Q165" s="241">
        <f>_xlfn.DAYS(About!$A$3,'Core Indicators'!HM165)</f>
        <v>49</v>
      </c>
      <c r="R165" s="241">
        <f>_xlfn.DAYS(About!$A$3,'Core Indicators'!HU165)</f>
        <v>49</v>
      </c>
      <c r="S165" s="241">
        <f>_xlfn.DAYS(About!$A$3,'Core Indicators'!IC165)</f>
        <v>49</v>
      </c>
      <c r="T165" s="241">
        <f>_xlfn.DAYS(About!$A$3,'Core Indicators'!IK165)</f>
        <v>49</v>
      </c>
      <c r="U165" s="241">
        <f>_xlfn.DAYS(About!$A$3,'Core Indicators'!IS165)</f>
        <v>49</v>
      </c>
      <c r="V165" s="241">
        <f t="shared" si="5"/>
        <v>15.7</v>
      </c>
    </row>
    <row r="166" spans="1:24" x14ac:dyDescent="0.35">
      <c r="A166" s="240" t="str">
        <f>Lists!C:C</f>
        <v>UKR002</v>
      </c>
      <c r="B166" s="241">
        <f>_xlfn.DAYS(About!$A$3,'Core Indicators'!U166)</f>
        <v>36</v>
      </c>
      <c r="C166" s="241">
        <f>_xlfn.DAYS(About!$A$3,'Core Indicators'!AC166)</f>
        <v>1</v>
      </c>
      <c r="D166" s="241">
        <f>_xlfn.DAYS(About!$A$3,'Core Indicators'!AK166)</f>
        <v>36</v>
      </c>
      <c r="E166" s="241">
        <f>_xlfn.DAYS(About!$A$3,'Core Indicators'!AS166)</f>
        <v>1</v>
      </c>
      <c r="F166" s="241">
        <f>_xlfn.DAYS(About!$A$3,'Core Indicators'!BQ166)</f>
        <v>1</v>
      </c>
      <c r="G166" s="241">
        <f>_xlfn.DAYS(About!$A$3,'Core Indicators'!DM166)</f>
        <v>1</v>
      </c>
      <c r="H166" s="241">
        <f>_xlfn.DAYS(About!$A$3,'Core Indicators'!DU166)</f>
        <v>36</v>
      </c>
      <c r="I166" s="241">
        <f>_xlfn.DAYS(About!$A$3,'Core Indicators'!EC166)</f>
        <v>36</v>
      </c>
      <c r="J166" s="241">
        <f>_xlfn.DAYS(About!$A$3,'Core Indicators'!EK166)</f>
        <v>36</v>
      </c>
      <c r="K166" s="241">
        <f>_xlfn.DAYS(About!$A$3,'Core Indicators'!ES166)</f>
        <v>36</v>
      </c>
      <c r="L166" s="241">
        <f>_xlfn.DAYS(About!$A$3,'Core Indicators'!FI166)</f>
        <v>36</v>
      </c>
      <c r="M166" s="241">
        <f>_xlfn.DAYS(About!$A$3,'Core Indicators'!GG166)</f>
        <v>42</v>
      </c>
      <c r="N166" s="241">
        <f>_xlfn.DAYS(About!$A$3,'Core Indicators'!GO166)</f>
        <v>42</v>
      </c>
      <c r="O166" s="241">
        <f>_xlfn.DAYS(About!$A$3,'Core Indicators'!GW166)</f>
        <v>42</v>
      </c>
      <c r="P166" s="241">
        <f>_xlfn.DAYS(About!$A$3,'Core Indicators'!HE166)</f>
        <v>42</v>
      </c>
      <c r="Q166" s="241">
        <f>_xlfn.DAYS(About!$A$3,'Core Indicators'!HM166)</f>
        <v>42</v>
      </c>
      <c r="R166" s="241">
        <f>_xlfn.DAYS(About!$A$3,'Core Indicators'!HU166)</f>
        <v>42</v>
      </c>
      <c r="S166" s="241">
        <f>_xlfn.DAYS(About!$A$3,'Core Indicators'!IC166)</f>
        <v>42</v>
      </c>
      <c r="T166" s="241">
        <f>_xlfn.DAYS(About!$A$3,'Core Indicators'!IK166)</f>
        <v>42</v>
      </c>
      <c r="U166" s="241">
        <f>_xlfn.DAYS(About!$A$3,'Core Indicators'!IS166)</f>
        <v>42</v>
      </c>
      <c r="V166" s="241">
        <f t="shared" si="5"/>
        <v>26.1</v>
      </c>
    </row>
    <row r="167" spans="1:24" x14ac:dyDescent="0.35">
      <c r="A167" s="240" t="str">
        <f>Lists!C:C</f>
        <v>VEN001</v>
      </c>
      <c r="B167" s="241">
        <f>_xlfn.DAYS(About!$A$3,'Core Indicators'!U167)</f>
        <v>97</v>
      </c>
      <c r="C167" s="241">
        <f>_xlfn.DAYS(About!$A$3,'Core Indicators'!AC167)</f>
        <v>97</v>
      </c>
      <c r="D167" s="241">
        <f>_xlfn.DAYS(About!$A$3,'Core Indicators'!AK167)</f>
        <v>97</v>
      </c>
      <c r="E167" s="241">
        <f>_xlfn.DAYS(About!$A$3,'Core Indicators'!AS167)</f>
        <v>97</v>
      </c>
      <c r="F167" s="241">
        <f>_xlfn.DAYS(About!$A$3,'Core Indicators'!BQ167)</f>
        <v>97</v>
      </c>
      <c r="G167" s="241">
        <f>_xlfn.DAYS(About!$A$3,'Core Indicators'!DM167)</f>
        <v>97</v>
      </c>
      <c r="H167" s="241">
        <f>_xlfn.DAYS(About!$A$3,'Core Indicators'!DU167)</f>
        <v>97</v>
      </c>
      <c r="I167" s="241">
        <f>_xlfn.DAYS(About!$A$3,'Core Indicators'!EC167)</f>
        <v>97</v>
      </c>
      <c r="J167" s="241">
        <f>_xlfn.DAYS(About!$A$3,'Core Indicators'!EK167)</f>
        <v>97</v>
      </c>
      <c r="K167" s="241">
        <f>_xlfn.DAYS(About!$A$3,'Core Indicators'!ES167)</f>
        <v>97</v>
      </c>
      <c r="L167" s="241">
        <f>_xlfn.DAYS(About!$A$3,'Core Indicators'!FI167)</f>
        <v>97</v>
      </c>
      <c r="M167" s="241">
        <f>_xlfn.DAYS(About!$A$3,'Core Indicators'!GG167)</f>
        <v>42</v>
      </c>
      <c r="N167" s="241">
        <f>_xlfn.DAYS(About!$A$3,'Core Indicators'!GO167)</f>
        <v>42</v>
      </c>
      <c r="O167" s="241">
        <f>_xlfn.DAYS(About!$A$3,'Core Indicators'!GW167)</f>
        <v>42</v>
      </c>
      <c r="P167" s="241">
        <f>_xlfn.DAYS(About!$A$3,'Core Indicators'!HE167)</f>
        <v>42</v>
      </c>
      <c r="Q167" s="241">
        <f>_xlfn.DAYS(About!$A$3,'Core Indicators'!HM167)</f>
        <v>42</v>
      </c>
      <c r="R167" s="241">
        <f>_xlfn.DAYS(About!$A$3,'Core Indicators'!HU167)</f>
        <v>42</v>
      </c>
      <c r="S167" s="241">
        <f>_xlfn.DAYS(About!$A$3,'Core Indicators'!IC167)</f>
        <v>42</v>
      </c>
      <c r="T167" s="241">
        <f>_xlfn.DAYS(About!$A$3,'Core Indicators'!IK167)</f>
        <v>42</v>
      </c>
      <c r="U167" s="241">
        <f>_xlfn.DAYS(About!$A$3,'Core Indicators'!IS167)</f>
        <v>42</v>
      </c>
      <c r="V167" s="241">
        <f t="shared" si="5"/>
        <v>91.5</v>
      </c>
    </row>
    <row r="168" spans="1:24" x14ac:dyDescent="0.35">
      <c r="A168" s="240" t="str">
        <f>Lists!C:C</f>
        <v>VNM003</v>
      </c>
      <c r="B168" s="241">
        <f>_xlfn.DAYS(About!$A$3,'Core Indicators'!U168)</f>
        <v>99</v>
      </c>
      <c r="C168" s="241">
        <f>_xlfn.DAYS(About!$A$3,'Core Indicators'!AC168)</f>
        <v>18</v>
      </c>
      <c r="D168" s="241">
        <f>_xlfn.DAYS(About!$A$3,'Core Indicators'!AK168)</f>
        <v>18</v>
      </c>
      <c r="E168" s="241">
        <f>_xlfn.DAYS(About!$A$3,'Core Indicators'!AS168)</f>
        <v>18</v>
      </c>
      <c r="F168" s="241">
        <f>_xlfn.DAYS(About!$A$3,'Core Indicators'!BQ168)</f>
        <v>37</v>
      </c>
      <c r="G168" s="241">
        <f>_xlfn.DAYS(About!$A$3,'Core Indicators'!DM168)</f>
        <v>18</v>
      </c>
      <c r="H168" s="241">
        <f>_xlfn.DAYS(About!$A$3,'Core Indicators'!DU168)</f>
        <v>18</v>
      </c>
      <c r="I168" s="241">
        <f>_xlfn.DAYS(About!$A$3,'Core Indicators'!EC168)</f>
        <v>18</v>
      </c>
      <c r="J168" s="241">
        <f>_xlfn.DAYS(About!$A$3,'Core Indicators'!EK168)</f>
        <v>18</v>
      </c>
      <c r="K168" s="241">
        <f>_xlfn.DAYS(About!$A$3,'Core Indicators'!ES168)</f>
        <v>18</v>
      </c>
      <c r="L168" s="241">
        <f>_xlfn.DAYS(About!$A$3,'Core Indicators'!FI168)</f>
        <v>18</v>
      </c>
      <c r="M168" s="241">
        <f>_xlfn.DAYS(About!$A$3,'Core Indicators'!GG168)</f>
        <v>48</v>
      </c>
      <c r="N168" s="241">
        <f>_xlfn.DAYS(About!$A$3,'Core Indicators'!GO168)</f>
        <v>48</v>
      </c>
      <c r="O168" s="241">
        <f>_xlfn.DAYS(About!$A$3,'Core Indicators'!GW168)</f>
        <v>48</v>
      </c>
      <c r="P168" s="241">
        <f>_xlfn.DAYS(About!$A$3,'Core Indicators'!HE168)</f>
        <v>48</v>
      </c>
      <c r="Q168" s="241">
        <f>_xlfn.DAYS(About!$A$3,'Core Indicators'!HM168)</f>
        <v>48</v>
      </c>
      <c r="R168" s="241">
        <f>_xlfn.DAYS(About!$A$3,'Core Indicators'!HU168)</f>
        <v>48</v>
      </c>
      <c r="S168" s="241">
        <f>_xlfn.DAYS(About!$A$3,'Core Indicators'!IC168)</f>
        <v>48</v>
      </c>
      <c r="T168" s="241">
        <f>_xlfn.DAYS(About!$A$3,'Core Indicators'!IK168)</f>
        <v>48</v>
      </c>
      <c r="U168" s="241">
        <f>_xlfn.DAYS(About!$A$3,'Core Indicators'!IS168)</f>
        <v>48</v>
      </c>
      <c r="V168" s="241">
        <f t="shared" si="5"/>
        <v>22.9</v>
      </c>
    </row>
    <row r="169" spans="1:24" x14ac:dyDescent="0.35">
      <c r="A169" s="240" t="str">
        <f>Lists!C:C</f>
        <v>YEM001</v>
      </c>
      <c r="B169" s="241">
        <f>_xlfn.DAYS(About!$A$3,'Core Indicators'!U169)</f>
        <v>7</v>
      </c>
      <c r="C169" s="241">
        <f>_xlfn.DAYS(About!$A$3,'Core Indicators'!AC169)</f>
        <v>7</v>
      </c>
      <c r="D169" s="241">
        <f>_xlfn.DAYS(About!$A$3,'Core Indicators'!AK169)</f>
        <v>7</v>
      </c>
      <c r="E169" s="241">
        <f>_xlfn.DAYS(About!$A$3,'Core Indicators'!AS169)</f>
        <v>7</v>
      </c>
      <c r="F169" s="241">
        <f>_xlfn.DAYS(About!$A$3,'Core Indicators'!BQ169)</f>
        <v>7</v>
      </c>
      <c r="G169" s="241">
        <f>_xlfn.DAYS(About!$A$3,'Core Indicators'!DM169)</f>
        <v>7</v>
      </c>
      <c r="H169" s="241">
        <f>_xlfn.DAYS(About!$A$3,'Core Indicators'!DU169)</f>
        <v>7</v>
      </c>
      <c r="I169" s="241">
        <f>_xlfn.DAYS(About!$A$3,'Core Indicators'!EC169)</f>
        <v>7</v>
      </c>
      <c r="J169" s="241">
        <f>_xlfn.DAYS(About!$A$3,'Core Indicators'!EK169)</f>
        <v>7</v>
      </c>
      <c r="K169" s="241">
        <f>_xlfn.DAYS(About!$A$3,'Core Indicators'!ES169)</f>
        <v>7</v>
      </c>
      <c r="L169" s="241">
        <f>_xlfn.DAYS(About!$A$3,'Core Indicators'!FI169)</f>
        <v>7</v>
      </c>
      <c r="M169" s="241">
        <f>_xlfn.DAYS(About!$A$3,'Core Indicators'!GG169)</f>
        <v>43</v>
      </c>
      <c r="N169" s="241">
        <f>_xlfn.DAYS(About!$A$3,'Core Indicators'!GO169)</f>
        <v>43</v>
      </c>
      <c r="O169" s="241">
        <f>_xlfn.DAYS(About!$A$3,'Core Indicators'!GW169)</f>
        <v>43</v>
      </c>
      <c r="P169" s="241">
        <f>_xlfn.DAYS(About!$A$3,'Core Indicators'!HE169)</f>
        <v>43</v>
      </c>
      <c r="Q169" s="241">
        <f>_xlfn.DAYS(About!$A$3,'Core Indicators'!HM169)</f>
        <v>43</v>
      </c>
      <c r="R169" s="241">
        <f>_xlfn.DAYS(About!$A$3,'Core Indicators'!HU169)</f>
        <v>43</v>
      </c>
      <c r="S169" s="241">
        <f>_xlfn.DAYS(About!$A$3,'Core Indicators'!IC169)</f>
        <v>43</v>
      </c>
      <c r="T169" s="241">
        <f>_xlfn.DAYS(About!$A$3,'Core Indicators'!IK169)</f>
        <v>43</v>
      </c>
      <c r="U169" s="241">
        <f>_xlfn.DAYS(About!$A$3,'Core Indicators'!IS169)</f>
        <v>43</v>
      </c>
      <c r="V169" s="241">
        <f t="shared" si="5"/>
        <v>10.6</v>
      </c>
    </row>
    <row r="170" spans="1:24" x14ac:dyDescent="0.35">
      <c r="A170" s="240" t="str">
        <f>Lists!C:C</f>
        <v>YEM002</v>
      </c>
      <c r="B170" s="241">
        <f>_xlfn.DAYS(About!$A$3,'Core Indicators'!U170)</f>
        <v>7</v>
      </c>
      <c r="C170" s="241">
        <f>_xlfn.DAYS(About!$A$3,'Core Indicators'!AC170)</f>
        <v>7</v>
      </c>
      <c r="D170" s="241">
        <f>_xlfn.DAYS(About!$A$3,'Core Indicators'!AK170)</f>
        <v>7</v>
      </c>
      <c r="E170" s="241">
        <f>_xlfn.DAYS(About!$A$3,'Core Indicators'!AS170)</f>
        <v>7</v>
      </c>
      <c r="F170" s="241">
        <f>_xlfn.DAYS(About!$A$3,'Core Indicators'!BQ170)</f>
        <v>7</v>
      </c>
      <c r="G170" s="241">
        <f>_xlfn.DAYS(About!$A$3,'Core Indicators'!DM170)</f>
        <v>7</v>
      </c>
      <c r="H170" s="241">
        <f>_xlfn.DAYS(About!$A$3,'Core Indicators'!DU170)</f>
        <v>7</v>
      </c>
      <c r="I170" s="241">
        <f>_xlfn.DAYS(About!$A$3,'Core Indicators'!EC170)</f>
        <v>7</v>
      </c>
      <c r="J170" s="241">
        <f>_xlfn.DAYS(About!$A$3,'Core Indicators'!EK170)</f>
        <v>7</v>
      </c>
      <c r="K170" s="241">
        <f>_xlfn.DAYS(About!$A$3,'Core Indicators'!ES170)</f>
        <v>7</v>
      </c>
      <c r="L170" s="241">
        <f>_xlfn.DAYS(About!$A$3,'Core Indicators'!FI170)</f>
        <v>7</v>
      </c>
      <c r="M170" s="241">
        <f>_xlfn.DAYS(About!$A$3,'Core Indicators'!GG170)</f>
        <v>43</v>
      </c>
      <c r="N170" s="241">
        <f>_xlfn.DAYS(About!$A$3,'Core Indicators'!GO170)</f>
        <v>43</v>
      </c>
      <c r="O170" s="241">
        <f>_xlfn.DAYS(About!$A$3,'Core Indicators'!GW170)</f>
        <v>43</v>
      </c>
      <c r="P170" s="241">
        <f>_xlfn.DAYS(About!$A$3,'Core Indicators'!HE170)</f>
        <v>43</v>
      </c>
      <c r="Q170" s="241">
        <f>_xlfn.DAYS(About!$A$3,'Core Indicators'!HM170)</f>
        <v>43</v>
      </c>
      <c r="R170" s="241">
        <f>_xlfn.DAYS(About!$A$3,'Core Indicators'!HU170)</f>
        <v>43</v>
      </c>
      <c r="S170" s="241">
        <f>_xlfn.DAYS(About!$A$3,'Core Indicators'!IC170)</f>
        <v>43</v>
      </c>
      <c r="T170" s="241">
        <f>_xlfn.DAYS(About!$A$3,'Core Indicators'!IK170)</f>
        <v>43</v>
      </c>
      <c r="U170" s="241">
        <f>_xlfn.DAYS(About!$A$3,'Core Indicators'!IS170)</f>
        <v>43</v>
      </c>
      <c r="V170" s="241">
        <f t="shared" si="5"/>
        <v>10.6</v>
      </c>
    </row>
    <row r="171" spans="1:24" x14ac:dyDescent="0.35">
      <c r="A171" s="240" t="str">
        <f>Lists!C:C</f>
        <v>ZMB002</v>
      </c>
      <c r="B171" s="241">
        <f>_xlfn.DAYS(About!$A$3,'Core Indicators'!U171)</f>
        <v>5</v>
      </c>
      <c r="C171" s="241">
        <f>_xlfn.DAYS(About!$A$3,'Core Indicators'!AC171)</f>
        <v>5</v>
      </c>
      <c r="D171" s="241">
        <f>_xlfn.DAYS(About!$A$3,'Core Indicators'!AK171)</f>
        <v>5</v>
      </c>
      <c r="E171" s="241">
        <f>_xlfn.DAYS(About!$A$3,'Core Indicators'!AS171)</f>
        <v>5</v>
      </c>
      <c r="F171" s="241">
        <f>_xlfn.DAYS(About!$A$3,'Core Indicators'!BQ171)</f>
        <v>5</v>
      </c>
      <c r="G171" s="241">
        <f>_xlfn.DAYS(About!$A$3,'Core Indicators'!DM171)</f>
        <v>5</v>
      </c>
      <c r="H171" s="241">
        <f>_xlfn.DAYS(About!$A$3,'Core Indicators'!DU171)</f>
        <v>5</v>
      </c>
      <c r="I171" s="241">
        <f>_xlfn.DAYS(About!$A$3,'Core Indicators'!EC171)</f>
        <v>5</v>
      </c>
      <c r="J171" s="241">
        <f>_xlfn.DAYS(About!$A$3,'Core Indicators'!EK171)</f>
        <v>5</v>
      </c>
      <c r="K171" s="241">
        <f>_xlfn.DAYS(About!$A$3,'Core Indicators'!ES171)</f>
        <v>5</v>
      </c>
      <c r="L171" s="241">
        <f>_xlfn.DAYS(About!$A$3,'Core Indicators'!FI171)</f>
        <v>1206</v>
      </c>
      <c r="M171" s="241">
        <f>_xlfn.DAYS(About!$A$3,'Core Indicators'!GG171)</f>
        <v>54</v>
      </c>
      <c r="N171" s="241">
        <f>_xlfn.DAYS(About!$A$3,'Core Indicators'!GO171)</f>
        <v>54</v>
      </c>
      <c r="O171" s="241">
        <f>_xlfn.DAYS(About!$A$3,'Core Indicators'!GW171)</f>
        <v>54</v>
      </c>
      <c r="P171" s="241">
        <f>_xlfn.DAYS(About!$A$3,'Core Indicators'!HE171)</f>
        <v>54</v>
      </c>
      <c r="Q171" s="241">
        <f>_xlfn.DAYS(About!$A$3,'Core Indicators'!HM171)</f>
        <v>54</v>
      </c>
      <c r="R171" s="241">
        <f>_xlfn.DAYS(About!$A$3,'Core Indicators'!HU171)</f>
        <v>54</v>
      </c>
      <c r="S171" s="241">
        <f>_xlfn.DAYS(About!$A$3,'Core Indicators'!IC171)</f>
        <v>54</v>
      </c>
      <c r="T171" s="241">
        <f>_xlfn.DAYS(About!$A$3,'Core Indicators'!IK171)</f>
        <v>54</v>
      </c>
      <c r="U171" s="241">
        <f>_xlfn.DAYS(About!$A$3,'Core Indicators'!IS171)</f>
        <v>54</v>
      </c>
      <c r="V171" s="241">
        <f t="shared" si="5"/>
        <v>130</v>
      </c>
    </row>
    <row r="172" spans="1:24" x14ac:dyDescent="0.35">
      <c r="A172" s="240" t="str">
        <f>Lists!C:C</f>
        <v>ZWE001</v>
      </c>
      <c r="B172" s="241">
        <f>_xlfn.DAYS(About!$A$3,'Core Indicators'!U172)</f>
        <v>5</v>
      </c>
      <c r="C172" s="241">
        <f>_xlfn.DAYS(About!$A$3,'Core Indicators'!AC172)</f>
        <v>5</v>
      </c>
      <c r="D172" s="241">
        <f>_xlfn.DAYS(About!$A$3,'Core Indicators'!AK172)</f>
        <v>5</v>
      </c>
      <c r="E172" s="241">
        <f>_xlfn.DAYS(About!$A$3,'Core Indicators'!AS172)</f>
        <v>5</v>
      </c>
      <c r="F172" s="241">
        <f>_xlfn.DAYS(About!$A$3,'Core Indicators'!BQ172)</f>
        <v>5</v>
      </c>
      <c r="G172" s="241">
        <f>_xlfn.DAYS(About!$A$3,'Core Indicators'!DM172)</f>
        <v>5</v>
      </c>
      <c r="H172" s="241">
        <f>_xlfn.DAYS(About!$A$3,'Core Indicators'!DU172)</f>
        <v>5</v>
      </c>
      <c r="I172" s="241">
        <f>_xlfn.DAYS(About!$A$3,'Core Indicators'!EC172)</f>
        <v>5</v>
      </c>
      <c r="J172" s="241">
        <f>_xlfn.DAYS(About!$A$3,'Core Indicators'!EK172)</f>
        <v>5</v>
      </c>
      <c r="K172" s="241">
        <f>_xlfn.DAYS(About!$A$3,'Core Indicators'!ES172)</f>
        <v>5</v>
      </c>
      <c r="L172" s="241">
        <f>_xlfn.DAYS(About!$A$3,'Core Indicators'!FI172)</f>
        <v>997</v>
      </c>
      <c r="M172" s="241">
        <f>_xlfn.DAYS(About!$A$3,'Core Indicators'!GG172)</f>
        <v>49</v>
      </c>
      <c r="N172" s="241">
        <f>_xlfn.DAYS(About!$A$3,'Core Indicators'!GO172)</f>
        <v>49</v>
      </c>
      <c r="O172" s="241">
        <f>_xlfn.DAYS(About!$A$3,'Core Indicators'!GW172)</f>
        <v>49</v>
      </c>
      <c r="P172" s="241">
        <f>_xlfn.DAYS(About!$A$3,'Core Indicators'!HE172)</f>
        <v>49</v>
      </c>
      <c r="Q172" s="241">
        <f>_xlfn.DAYS(About!$A$3,'Core Indicators'!HM172)</f>
        <v>49</v>
      </c>
      <c r="R172" s="241">
        <f>_xlfn.DAYS(About!$A$3,'Core Indicators'!HU172)</f>
        <v>49</v>
      </c>
      <c r="S172" s="241">
        <f>_xlfn.DAYS(About!$A$3,'Core Indicators'!IC172)</f>
        <v>49</v>
      </c>
      <c r="T172" s="241">
        <f>_xlfn.DAYS(About!$A$3,'Core Indicators'!IK172)</f>
        <v>49</v>
      </c>
      <c r="U172" s="241">
        <f>_xlfn.DAYS(About!$A$3,'Core Indicators'!IS172)</f>
        <v>49</v>
      </c>
      <c r="V172" s="241">
        <f t="shared" si="5"/>
        <v>108.6</v>
      </c>
    </row>
    <row r="174" spans="1:24" x14ac:dyDescent="0.35">
      <c r="W174" t="s">
        <v>9963</v>
      </c>
      <c r="X174">
        <f>MIN(V3:V300)</f>
        <v>9.1999999999999993</v>
      </c>
    </row>
    <row r="175" spans="1:24" x14ac:dyDescent="0.35">
      <c r="W175" t="s">
        <v>9962</v>
      </c>
      <c r="X175">
        <f>MAX(V3:V300)</f>
        <v>805.9</v>
      </c>
    </row>
  </sheetData>
  <mergeCells count="1">
    <mergeCell ref="A1:V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tabColor rgb="FFFFFF00"/>
  </sheetPr>
  <dimension ref="A1:J44"/>
  <sheetViews>
    <sheetView workbookViewId="0">
      <selection sqref="A1:J1"/>
    </sheetView>
  </sheetViews>
  <sheetFormatPr defaultColWidth="9.453125" defaultRowHeight="14.5" x14ac:dyDescent="0.35"/>
  <cols>
    <col min="1" max="1" width="16.54296875" style="36" customWidth="1"/>
    <col min="2" max="2" width="18.453125" style="36" customWidth="1"/>
    <col min="3" max="3" width="17.453125" style="36" customWidth="1"/>
    <col min="4" max="4" width="25.54296875" style="36" customWidth="1"/>
    <col min="5" max="5" width="57.453125" style="36" customWidth="1"/>
    <col min="6" max="6" width="74.453125" style="36" customWidth="1"/>
    <col min="7" max="7" width="32.453125" style="36" hidden="1" customWidth="1"/>
    <col min="8" max="9" width="33.453125" style="36" customWidth="1"/>
    <col min="10" max="10" width="64.453125" style="36" customWidth="1"/>
    <col min="11" max="11" width="9.453125" style="36" customWidth="1"/>
    <col min="12" max="16384" width="9.453125" style="36"/>
  </cols>
  <sheetData>
    <row r="1" spans="1:10" s="1" customFormat="1" ht="15" customHeight="1" x14ac:dyDescent="0.45">
      <c r="A1" s="293"/>
      <c r="B1" s="318"/>
      <c r="C1" s="318"/>
      <c r="D1" s="318"/>
      <c r="E1" s="318"/>
      <c r="F1" s="318"/>
      <c r="G1" s="318"/>
      <c r="H1" s="318"/>
      <c r="I1" s="318"/>
      <c r="J1" s="318"/>
    </row>
    <row r="2" spans="1:10" ht="15" customHeight="1" thickBot="1" x14ac:dyDescent="0.4">
      <c r="A2" s="125" t="s">
        <v>10450</v>
      </c>
      <c r="B2" s="125" t="s">
        <v>10451</v>
      </c>
      <c r="C2" s="125" t="s">
        <v>10452</v>
      </c>
      <c r="D2" s="125" t="s">
        <v>10453</v>
      </c>
      <c r="E2" s="125" t="s">
        <v>10454</v>
      </c>
      <c r="F2" s="125" t="s">
        <v>10455</v>
      </c>
      <c r="G2" s="125" t="s">
        <v>10456</v>
      </c>
      <c r="H2" s="125" t="s">
        <v>10457</v>
      </c>
      <c r="I2" s="125" t="s">
        <v>10458</v>
      </c>
      <c r="J2" s="125" t="s">
        <v>10459</v>
      </c>
    </row>
    <row r="3" spans="1:10" ht="66" customHeight="1" x14ac:dyDescent="0.35">
      <c r="A3" s="121" t="s">
        <v>10460</v>
      </c>
      <c r="B3" s="37" t="s">
        <v>9927</v>
      </c>
      <c r="C3" s="37" t="s">
        <v>9946</v>
      </c>
      <c r="D3" s="37" t="s">
        <v>10448</v>
      </c>
      <c r="E3" s="37" t="s">
        <v>10461</v>
      </c>
      <c r="F3" s="37" t="s">
        <v>10462</v>
      </c>
      <c r="G3" s="37"/>
      <c r="H3" s="37" t="s">
        <v>10463</v>
      </c>
      <c r="I3" s="37"/>
      <c r="J3" s="126"/>
    </row>
    <row r="4" spans="1:10" ht="66" customHeight="1" x14ac:dyDescent="0.35">
      <c r="A4" s="121" t="s">
        <v>10460</v>
      </c>
      <c r="B4" s="37" t="s">
        <v>9927</v>
      </c>
      <c r="C4" s="37" t="s">
        <v>9946</v>
      </c>
      <c r="D4" s="37" t="s">
        <v>10464</v>
      </c>
      <c r="E4" s="126" t="s">
        <v>10465</v>
      </c>
      <c r="F4" s="37" t="s">
        <v>10462</v>
      </c>
      <c r="G4" s="37"/>
      <c r="H4" s="37" t="s">
        <v>10463</v>
      </c>
      <c r="I4" s="37"/>
      <c r="J4" s="126"/>
    </row>
    <row r="5" spans="1:10" ht="66" customHeight="1" x14ac:dyDescent="0.35">
      <c r="A5" s="121" t="s">
        <v>10460</v>
      </c>
      <c r="B5" s="37" t="s">
        <v>9927</v>
      </c>
      <c r="C5" s="37" t="s">
        <v>9950</v>
      </c>
      <c r="D5" s="126" t="s">
        <v>10037</v>
      </c>
      <c r="E5" s="126" t="s">
        <v>10466</v>
      </c>
      <c r="F5" s="37" t="s">
        <v>10462</v>
      </c>
      <c r="G5" s="37"/>
      <c r="H5" s="37" t="s">
        <v>10467</v>
      </c>
      <c r="I5" s="37"/>
      <c r="J5" s="126"/>
    </row>
    <row r="6" spans="1:10" ht="66" customHeight="1" x14ac:dyDescent="0.35">
      <c r="A6" s="121" t="s">
        <v>10460</v>
      </c>
      <c r="B6" s="37" t="s">
        <v>9927</v>
      </c>
      <c r="C6" s="37" t="s">
        <v>9950</v>
      </c>
      <c r="D6" s="126" t="s">
        <v>10468</v>
      </c>
      <c r="E6" s="126" t="s">
        <v>10469</v>
      </c>
      <c r="F6" s="37" t="s">
        <v>10462</v>
      </c>
      <c r="G6" s="37"/>
      <c r="H6" s="37" t="s">
        <v>10467</v>
      </c>
      <c r="I6" s="37"/>
      <c r="J6" s="126"/>
    </row>
    <row r="7" spans="1:10" ht="66" customHeight="1" x14ac:dyDescent="0.35">
      <c r="A7" s="121" t="s">
        <v>10460</v>
      </c>
      <c r="B7" s="126" t="s">
        <v>10470</v>
      </c>
      <c r="C7" s="126" t="s">
        <v>774</v>
      </c>
      <c r="D7" s="126" t="s">
        <v>774</v>
      </c>
      <c r="E7" s="126" t="s">
        <v>10038</v>
      </c>
      <c r="F7" s="37" t="s">
        <v>10462</v>
      </c>
      <c r="G7" s="37"/>
      <c r="H7" s="37" t="s">
        <v>10471</v>
      </c>
      <c r="I7" s="37"/>
      <c r="J7" s="126"/>
    </row>
    <row r="8" spans="1:10" ht="66" customHeight="1" x14ac:dyDescent="0.35">
      <c r="A8" s="121" t="s">
        <v>10460</v>
      </c>
      <c r="B8" s="126" t="s">
        <v>10470</v>
      </c>
      <c r="C8" s="126" t="s">
        <v>774</v>
      </c>
      <c r="D8" s="126" t="s">
        <v>10472</v>
      </c>
      <c r="E8" s="126" t="s">
        <v>10473</v>
      </c>
      <c r="F8" s="37" t="s">
        <v>10462</v>
      </c>
      <c r="G8" s="37"/>
      <c r="H8" s="37" t="s">
        <v>10471</v>
      </c>
      <c r="I8" s="37"/>
      <c r="J8" s="126"/>
    </row>
    <row r="9" spans="1:10" ht="66" customHeight="1" x14ac:dyDescent="0.35">
      <c r="A9" s="121" t="s">
        <v>10460</v>
      </c>
      <c r="B9" s="126" t="s">
        <v>10470</v>
      </c>
      <c r="C9" s="126" t="s">
        <v>9961</v>
      </c>
      <c r="D9" s="126" t="s">
        <v>463</v>
      </c>
      <c r="E9" s="126" t="s">
        <v>10039</v>
      </c>
      <c r="F9" s="37" t="s">
        <v>10462</v>
      </c>
      <c r="G9" s="37"/>
      <c r="H9" s="37" t="s">
        <v>10474</v>
      </c>
      <c r="I9" s="37"/>
      <c r="J9" s="126"/>
    </row>
    <row r="10" spans="1:10" ht="66" customHeight="1" x14ac:dyDescent="0.35">
      <c r="A10" s="121" t="s">
        <v>10460</v>
      </c>
      <c r="B10" s="126" t="s">
        <v>10470</v>
      </c>
      <c r="C10" s="126" t="s">
        <v>9961</v>
      </c>
      <c r="D10" s="126" t="s">
        <v>10475</v>
      </c>
      <c r="E10" s="126" t="s">
        <v>9955</v>
      </c>
      <c r="F10" s="37" t="s">
        <v>10462</v>
      </c>
      <c r="G10" s="37"/>
      <c r="H10" s="37" t="s">
        <v>10474</v>
      </c>
      <c r="I10" s="37"/>
      <c r="J10" s="126"/>
    </row>
    <row r="11" spans="1:10" ht="26.4" hidden="1" customHeight="1" x14ac:dyDescent="0.35">
      <c r="A11" s="121" t="s">
        <v>10460</v>
      </c>
      <c r="B11" s="126" t="s">
        <v>10470</v>
      </c>
      <c r="C11" s="126" t="s">
        <v>9961</v>
      </c>
      <c r="D11" s="126" t="s">
        <v>10476</v>
      </c>
      <c r="E11" s="126" t="s">
        <v>10477</v>
      </c>
      <c r="F11" s="126"/>
      <c r="G11" s="37"/>
      <c r="H11" s="37" t="s">
        <v>10478</v>
      </c>
      <c r="I11" s="37"/>
      <c r="J11" s="126"/>
    </row>
    <row r="12" spans="1:10" ht="66" customHeight="1" x14ac:dyDescent="0.35">
      <c r="A12" s="121" t="s">
        <v>10460</v>
      </c>
      <c r="B12" s="126" t="s">
        <v>10470</v>
      </c>
      <c r="C12" s="126" t="s">
        <v>9961</v>
      </c>
      <c r="D12" s="126" t="s">
        <v>10479</v>
      </c>
      <c r="E12" s="126" t="s">
        <v>10042</v>
      </c>
      <c r="F12" s="37" t="s">
        <v>10462</v>
      </c>
      <c r="G12" s="37"/>
      <c r="H12" s="37" t="s">
        <v>10478</v>
      </c>
      <c r="I12" s="37"/>
      <c r="J12" s="126"/>
    </row>
    <row r="13" spans="1:10" ht="66" customHeight="1" x14ac:dyDescent="0.35">
      <c r="A13" s="121" t="s">
        <v>10460</v>
      </c>
      <c r="B13" s="126" t="s">
        <v>10470</v>
      </c>
      <c r="C13" s="126" t="s">
        <v>9961</v>
      </c>
      <c r="D13" s="126" t="s">
        <v>9959</v>
      </c>
      <c r="E13" s="126" t="s">
        <v>10480</v>
      </c>
      <c r="F13" s="37" t="s">
        <v>10462</v>
      </c>
      <c r="G13" s="37"/>
      <c r="H13" s="37" t="s">
        <v>10478</v>
      </c>
      <c r="I13" s="37"/>
      <c r="J13" s="126"/>
    </row>
    <row r="14" spans="1:10" ht="26.4" hidden="1" customHeight="1" x14ac:dyDescent="0.35">
      <c r="A14" s="121" t="s">
        <v>10460</v>
      </c>
      <c r="B14" s="126" t="s">
        <v>10481</v>
      </c>
      <c r="C14" s="126" t="s">
        <v>10482</v>
      </c>
      <c r="D14" s="126" t="s">
        <v>10043</v>
      </c>
      <c r="E14" s="126" t="s">
        <v>10483</v>
      </c>
      <c r="F14" s="126"/>
      <c r="G14" s="37"/>
      <c r="H14" s="37" t="s">
        <v>10484</v>
      </c>
      <c r="I14" s="37"/>
      <c r="J14" s="126"/>
    </row>
    <row r="15" spans="1:10" ht="26.4" hidden="1" customHeight="1" x14ac:dyDescent="0.35">
      <c r="A15" s="121" t="s">
        <v>10460</v>
      </c>
      <c r="B15" s="126" t="s">
        <v>10481</v>
      </c>
      <c r="C15" s="126" t="s">
        <v>10482</v>
      </c>
      <c r="D15" s="126" t="s">
        <v>10044</v>
      </c>
      <c r="E15" s="126" t="s">
        <v>10485</v>
      </c>
      <c r="F15" s="126"/>
      <c r="G15" s="37"/>
      <c r="H15" s="37" t="s">
        <v>10484</v>
      </c>
      <c r="I15" s="37"/>
      <c r="J15" s="126"/>
    </row>
    <row r="16" spans="1:10" ht="26.4" hidden="1" customHeight="1" x14ac:dyDescent="0.35">
      <c r="A16" s="121" t="s">
        <v>10460</v>
      </c>
      <c r="B16" s="126" t="s">
        <v>10481</v>
      </c>
      <c r="C16" s="126" t="s">
        <v>10486</v>
      </c>
      <c r="D16" s="126" t="s">
        <v>10487</v>
      </c>
      <c r="E16" s="126" t="s">
        <v>10488</v>
      </c>
      <c r="F16" s="126"/>
      <c r="G16" s="37"/>
      <c r="H16" s="37"/>
      <c r="I16" s="37"/>
      <c r="J16" s="126"/>
    </row>
    <row r="17" spans="1:10" ht="26.4" customHeight="1" x14ac:dyDescent="0.35">
      <c r="A17" s="127" t="s">
        <v>9929</v>
      </c>
      <c r="B17" s="126" t="s">
        <v>3100</v>
      </c>
      <c r="C17" s="126"/>
      <c r="D17" s="126" t="s">
        <v>10489</v>
      </c>
      <c r="E17" s="126"/>
      <c r="F17" s="126" t="s">
        <v>10490</v>
      </c>
      <c r="G17" s="126"/>
      <c r="H17" s="126" t="s">
        <v>10491</v>
      </c>
      <c r="I17" s="126"/>
      <c r="J17" s="126"/>
    </row>
    <row r="18" spans="1:10" ht="52.75" customHeight="1" x14ac:dyDescent="0.35">
      <c r="A18" s="127" t="s">
        <v>9929</v>
      </c>
      <c r="B18" s="126" t="s">
        <v>9930</v>
      </c>
      <c r="C18" s="126" t="s">
        <v>10492</v>
      </c>
      <c r="D18" s="126" t="s">
        <v>9970</v>
      </c>
      <c r="E18" s="126" t="s">
        <v>10493</v>
      </c>
      <c r="F18" s="126" t="s">
        <v>10490</v>
      </c>
      <c r="G18" s="126"/>
      <c r="H18" s="126" t="s">
        <v>10491</v>
      </c>
      <c r="I18" s="126"/>
      <c r="J18" s="126"/>
    </row>
    <row r="19" spans="1:10" ht="79.25" customHeight="1" x14ac:dyDescent="0.35">
      <c r="A19" s="127" t="s">
        <v>9929</v>
      </c>
      <c r="B19" s="126" t="s">
        <v>9930</v>
      </c>
      <c r="C19" s="126" t="s">
        <v>10494</v>
      </c>
      <c r="D19" s="126" t="s">
        <v>9971</v>
      </c>
      <c r="E19" s="126" t="s">
        <v>10495</v>
      </c>
      <c r="F19" s="126" t="s">
        <v>10490</v>
      </c>
      <c r="G19" s="126"/>
      <c r="H19" s="126" t="s">
        <v>10491</v>
      </c>
      <c r="I19" s="126"/>
      <c r="J19" s="126"/>
    </row>
    <row r="20" spans="1:10" ht="132" customHeight="1" x14ac:dyDescent="0.35">
      <c r="A20" s="127" t="s">
        <v>9929</v>
      </c>
      <c r="B20" s="126" t="s">
        <v>9930</v>
      </c>
      <c r="C20" s="126" t="s">
        <v>10496</v>
      </c>
      <c r="D20" s="126" t="s">
        <v>9972</v>
      </c>
      <c r="E20" s="126" t="s">
        <v>10497</v>
      </c>
      <c r="F20" s="126" t="s">
        <v>10490</v>
      </c>
      <c r="G20" s="126"/>
      <c r="H20" s="126" t="s">
        <v>10491</v>
      </c>
      <c r="I20" s="126"/>
      <c r="J20" s="126"/>
    </row>
    <row r="21" spans="1:10" ht="118.75" customHeight="1" x14ac:dyDescent="0.35">
      <c r="A21" s="127" t="s">
        <v>9929</v>
      </c>
      <c r="B21" s="126" t="s">
        <v>9930</v>
      </c>
      <c r="C21" s="126" t="s">
        <v>10498</v>
      </c>
      <c r="D21" s="126" t="s">
        <v>9973</v>
      </c>
      <c r="E21" s="126" t="s">
        <v>10499</v>
      </c>
      <c r="F21" s="126" t="s">
        <v>10490</v>
      </c>
      <c r="G21" s="126"/>
      <c r="H21" s="126" t="s">
        <v>10491</v>
      </c>
      <c r="I21" s="126"/>
      <c r="J21" s="126"/>
    </row>
    <row r="22" spans="1:10" ht="92.4" customHeight="1" x14ac:dyDescent="0.35">
      <c r="A22" s="127" t="s">
        <v>9929</v>
      </c>
      <c r="B22" s="126" t="s">
        <v>9930</v>
      </c>
      <c r="C22" s="126" t="s">
        <v>10500</v>
      </c>
      <c r="D22" s="126" t="s">
        <v>9974</v>
      </c>
      <c r="E22" s="126" t="s">
        <v>10501</v>
      </c>
      <c r="F22" s="126" t="s">
        <v>10490</v>
      </c>
      <c r="G22" s="126"/>
      <c r="H22" s="126" t="s">
        <v>10491</v>
      </c>
      <c r="I22" s="126"/>
      <c r="J22" s="126"/>
    </row>
    <row r="23" spans="1:10" ht="105.65" customHeight="1" x14ac:dyDescent="0.35">
      <c r="A23" s="128" t="s">
        <v>9931</v>
      </c>
      <c r="B23" s="126" t="s">
        <v>9932</v>
      </c>
      <c r="C23" s="126" t="s">
        <v>10502</v>
      </c>
      <c r="D23" s="126" t="s">
        <v>9980</v>
      </c>
      <c r="E23" s="126" t="s">
        <v>10503</v>
      </c>
      <c r="F23" s="126"/>
      <c r="G23" s="126"/>
      <c r="H23" s="126" t="s">
        <v>10504</v>
      </c>
      <c r="I23" s="126" t="s">
        <v>10505</v>
      </c>
      <c r="J23" s="126" t="s">
        <v>10506</v>
      </c>
    </row>
    <row r="24" spans="1:10" ht="92.4" customHeight="1" x14ac:dyDescent="0.35">
      <c r="A24" s="128" t="s">
        <v>9931</v>
      </c>
      <c r="B24" s="126" t="s">
        <v>9932</v>
      </c>
      <c r="C24" s="126" t="s">
        <v>10502</v>
      </c>
      <c r="D24" s="126" t="s">
        <v>10507</v>
      </c>
      <c r="E24" s="126" t="s">
        <v>10508</v>
      </c>
      <c r="F24" s="126"/>
      <c r="G24" s="126"/>
      <c r="H24" s="126" t="s">
        <v>10509</v>
      </c>
      <c r="I24" s="126" t="s">
        <v>10510</v>
      </c>
      <c r="J24" s="129" t="s">
        <v>10511</v>
      </c>
    </row>
    <row r="25" spans="1:10" ht="79.25" customHeight="1" x14ac:dyDescent="0.35">
      <c r="A25" s="128" t="s">
        <v>9931</v>
      </c>
      <c r="B25" s="126" t="s">
        <v>9932</v>
      </c>
      <c r="C25" s="126" t="s">
        <v>10512</v>
      </c>
      <c r="D25" s="126" t="s">
        <v>10065</v>
      </c>
      <c r="E25" s="126" t="s">
        <v>10513</v>
      </c>
      <c r="F25" s="126"/>
      <c r="G25" s="126"/>
      <c r="H25" s="126" t="s">
        <v>10514</v>
      </c>
      <c r="I25" s="126" t="s">
        <v>10515</v>
      </c>
      <c r="J25" s="126" t="s">
        <v>10516</v>
      </c>
    </row>
    <row r="26" spans="1:10" ht="105.65" customHeight="1" x14ac:dyDescent="0.35">
      <c r="A26" s="128" t="s">
        <v>9931</v>
      </c>
      <c r="B26" s="126" t="s">
        <v>9932</v>
      </c>
      <c r="C26" s="126" t="s">
        <v>10512</v>
      </c>
      <c r="D26" s="126" t="s">
        <v>9976</v>
      </c>
      <c r="E26" s="126" t="s">
        <v>10517</v>
      </c>
      <c r="F26" s="126"/>
      <c r="G26" s="126"/>
      <c r="H26" s="126" t="s">
        <v>10518</v>
      </c>
      <c r="I26" s="126"/>
      <c r="J26" s="126" t="s">
        <v>10519</v>
      </c>
    </row>
    <row r="27" spans="1:10" ht="79.25" customHeight="1" x14ac:dyDescent="0.35">
      <c r="A27" s="128" t="s">
        <v>9931</v>
      </c>
      <c r="B27" s="126" t="s">
        <v>9932</v>
      </c>
      <c r="C27" s="126" t="s">
        <v>10520</v>
      </c>
      <c r="D27" s="126" t="s">
        <v>10066</v>
      </c>
      <c r="E27" s="126" t="s">
        <v>10521</v>
      </c>
      <c r="F27" s="126" t="s">
        <v>10522</v>
      </c>
      <c r="G27" s="126"/>
      <c r="H27" s="126" t="s">
        <v>10523</v>
      </c>
      <c r="I27" s="126"/>
      <c r="J27" s="126" t="s">
        <v>10524</v>
      </c>
    </row>
    <row r="28" spans="1:10" ht="66" customHeight="1" x14ac:dyDescent="0.35">
      <c r="A28" s="128" t="s">
        <v>9931</v>
      </c>
      <c r="B28" s="126" t="s">
        <v>9932</v>
      </c>
      <c r="C28" s="126" t="s">
        <v>10520</v>
      </c>
      <c r="D28" s="126" t="s">
        <v>9982</v>
      </c>
      <c r="E28" s="126" t="s">
        <v>10525</v>
      </c>
      <c r="F28" s="126" t="s">
        <v>10526</v>
      </c>
      <c r="G28" s="126"/>
      <c r="H28" s="126" t="s">
        <v>10527</v>
      </c>
      <c r="I28" s="126"/>
      <c r="J28" s="126" t="s">
        <v>10528</v>
      </c>
    </row>
    <row r="29" spans="1:10" ht="39.65" customHeight="1" x14ac:dyDescent="0.35">
      <c r="A29" s="128" t="s">
        <v>9931</v>
      </c>
      <c r="B29" s="126" t="s">
        <v>9932</v>
      </c>
      <c r="C29" s="126" t="s">
        <v>9987</v>
      </c>
      <c r="D29" s="126" t="s">
        <v>10529</v>
      </c>
      <c r="E29" s="126" t="s">
        <v>10530</v>
      </c>
      <c r="F29" s="126"/>
      <c r="G29" s="126"/>
      <c r="H29" s="126" t="s">
        <v>10531</v>
      </c>
      <c r="I29" s="126" t="s">
        <v>10532</v>
      </c>
      <c r="J29" s="126" t="s">
        <v>10533</v>
      </c>
    </row>
    <row r="30" spans="1:10" ht="26.4" customHeight="1" x14ac:dyDescent="0.35">
      <c r="A30" s="128" t="s">
        <v>9931</v>
      </c>
      <c r="B30" s="126" t="s">
        <v>9932</v>
      </c>
      <c r="C30" s="126" t="s">
        <v>9987</v>
      </c>
      <c r="D30" s="126" t="s">
        <v>10534</v>
      </c>
      <c r="E30" s="126" t="s">
        <v>10535</v>
      </c>
      <c r="F30" s="126"/>
      <c r="G30" s="126"/>
      <c r="H30" s="126" t="s">
        <v>10536</v>
      </c>
      <c r="I30" s="126"/>
      <c r="J30" s="126"/>
    </row>
    <row r="31" spans="1:10" ht="66" customHeight="1" x14ac:dyDescent="0.35">
      <c r="A31" s="128" t="s">
        <v>9931</v>
      </c>
      <c r="B31" s="126" t="s">
        <v>9932</v>
      </c>
      <c r="C31" s="126" t="s">
        <v>9992</v>
      </c>
      <c r="D31" s="126" t="s">
        <v>10537</v>
      </c>
      <c r="E31" s="126" t="s">
        <v>10538</v>
      </c>
      <c r="F31" s="126"/>
      <c r="G31" s="126"/>
      <c r="H31" s="126" t="s">
        <v>10539</v>
      </c>
      <c r="I31" s="126"/>
      <c r="J31" s="126" t="s">
        <v>10540</v>
      </c>
    </row>
    <row r="32" spans="1:10" ht="105.65" customHeight="1" x14ac:dyDescent="0.35">
      <c r="A32" s="128" t="s">
        <v>9931</v>
      </c>
      <c r="B32" s="126" t="s">
        <v>9932</v>
      </c>
      <c r="C32" s="126" t="s">
        <v>9992</v>
      </c>
      <c r="D32" s="126" t="s">
        <v>10541</v>
      </c>
      <c r="E32" s="126" t="s">
        <v>10517</v>
      </c>
      <c r="F32" s="126"/>
      <c r="G32" s="126"/>
      <c r="H32" s="126" t="s">
        <v>10518</v>
      </c>
      <c r="I32" s="126"/>
      <c r="J32" s="126" t="s">
        <v>10519</v>
      </c>
    </row>
    <row r="33" spans="1:10" ht="52.75" customHeight="1" x14ac:dyDescent="0.35">
      <c r="A33" s="128" t="s">
        <v>9931</v>
      </c>
      <c r="B33" s="126" t="s">
        <v>9932</v>
      </c>
      <c r="C33" s="126" t="s">
        <v>9992</v>
      </c>
      <c r="D33" s="126" t="s">
        <v>10069</v>
      </c>
      <c r="E33" s="126" t="s">
        <v>10542</v>
      </c>
      <c r="F33" s="126"/>
      <c r="G33" s="126"/>
      <c r="H33" s="126" t="s">
        <v>10543</v>
      </c>
      <c r="I33" s="126"/>
      <c r="J33" s="126" t="s">
        <v>10544</v>
      </c>
    </row>
    <row r="34" spans="1:10" ht="52.75" customHeight="1" x14ac:dyDescent="0.35">
      <c r="A34" s="128" t="s">
        <v>9931</v>
      </c>
      <c r="B34" s="126" t="s">
        <v>9932</v>
      </c>
      <c r="C34" s="126" t="s">
        <v>9992</v>
      </c>
      <c r="D34" s="126" t="s">
        <v>10545</v>
      </c>
      <c r="E34" s="126" t="s">
        <v>10546</v>
      </c>
      <c r="F34" s="126" t="s">
        <v>10547</v>
      </c>
      <c r="G34" s="126"/>
      <c r="H34" s="126" t="s">
        <v>10548</v>
      </c>
      <c r="I34" s="126"/>
      <c r="J34" s="126" t="s">
        <v>10549</v>
      </c>
    </row>
    <row r="35" spans="1:10" ht="52.75" customHeight="1" x14ac:dyDescent="0.35">
      <c r="A35" s="128" t="s">
        <v>9931</v>
      </c>
      <c r="B35" s="126" t="s">
        <v>9933</v>
      </c>
      <c r="C35" s="126" t="s">
        <v>9994</v>
      </c>
      <c r="D35" s="126" t="s">
        <v>10550</v>
      </c>
      <c r="E35" s="126" t="s">
        <v>10551</v>
      </c>
      <c r="F35" s="126" t="s">
        <v>10552</v>
      </c>
      <c r="G35" s="126"/>
      <c r="H35" s="126" t="s">
        <v>10553</v>
      </c>
      <c r="I35" s="126"/>
      <c r="J35" s="126" t="s">
        <v>10554</v>
      </c>
    </row>
    <row r="36" spans="1:10" ht="92.4" customHeight="1" x14ac:dyDescent="0.35">
      <c r="A36" s="128" t="s">
        <v>9931</v>
      </c>
      <c r="B36" s="126" t="s">
        <v>9933</v>
      </c>
      <c r="C36" s="126" t="s">
        <v>9999</v>
      </c>
      <c r="D36" s="126" t="s">
        <v>1801</v>
      </c>
      <c r="E36" s="126" t="s">
        <v>10555</v>
      </c>
      <c r="F36" s="126"/>
      <c r="G36" s="126"/>
      <c r="H36" s="126" t="s">
        <v>10554</v>
      </c>
      <c r="I36" s="126" t="s">
        <v>10556</v>
      </c>
      <c r="J36" s="126" t="s">
        <v>10557</v>
      </c>
    </row>
    <row r="37" spans="1:10" ht="79.25" customHeight="1" x14ac:dyDescent="0.35">
      <c r="A37" s="128" t="s">
        <v>9931</v>
      </c>
      <c r="B37" s="126" t="s">
        <v>9933</v>
      </c>
      <c r="C37" s="126" t="s">
        <v>9999</v>
      </c>
      <c r="D37" s="126" t="s">
        <v>1813</v>
      </c>
      <c r="E37" s="126" t="s">
        <v>10558</v>
      </c>
      <c r="F37" s="126"/>
      <c r="G37" s="126"/>
      <c r="H37" s="126" t="s">
        <v>10554</v>
      </c>
      <c r="I37" s="126" t="s">
        <v>10556</v>
      </c>
      <c r="J37" s="126" t="s">
        <v>10557</v>
      </c>
    </row>
    <row r="38" spans="1:10" ht="52.75" customHeight="1" x14ac:dyDescent="0.35">
      <c r="A38" s="128" t="s">
        <v>9931</v>
      </c>
      <c r="B38" s="126" t="s">
        <v>9933</v>
      </c>
      <c r="C38" s="126" t="s">
        <v>9999</v>
      </c>
      <c r="D38" s="126" t="s">
        <v>1803</v>
      </c>
      <c r="E38" s="126" t="s">
        <v>10559</v>
      </c>
      <c r="F38" s="126"/>
      <c r="G38" s="126"/>
      <c r="H38" s="126" t="s">
        <v>10554</v>
      </c>
      <c r="I38" s="126" t="s">
        <v>10556</v>
      </c>
      <c r="J38" s="126" t="s">
        <v>10557</v>
      </c>
    </row>
    <row r="39" spans="1:10" ht="66" customHeight="1" x14ac:dyDescent="0.35">
      <c r="A39" s="128" t="s">
        <v>9931</v>
      </c>
      <c r="B39" s="126" t="s">
        <v>9933</v>
      </c>
      <c r="C39" s="126" t="s">
        <v>9999</v>
      </c>
      <c r="D39" s="126" t="s">
        <v>1815</v>
      </c>
      <c r="E39" s="126" t="s">
        <v>10560</v>
      </c>
      <c r="F39" s="126"/>
      <c r="G39" s="126"/>
      <c r="H39" s="126" t="s">
        <v>10554</v>
      </c>
      <c r="I39" s="126" t="s">
        <v>10556</v>
      </c>
      <c r="J39" s="126" t="s">
        <v>10557</v>
      </c>
    </row>
    <row r="40" spans="1:10" ht="52.75" customHeight="1" x14ac:dyDescent="0.35">
      <c r="A40" s="128" t="s">
        <v>9931</v>
      </c>
      <c r="B40" s="126" t="s">
        <v>9933</v>
      </c>
      <c r="C40" s="126" t="s">
        <v>9999</v>
      </c>
      <c r="D40" s="126" t="s">
        <v>1798</v>
      </c>
      <c r="E40" s="126" t="s">
        <v>10561</v>
      </c>
      <c r="F40" s="126"/>
      <c r="G40" s="126"/>
      <c r="H40" s="126" t="s">
        <v>10554</v>
      </c>
      <c r="I40" s="126" t="s">
        <v>10556</v>
      </c>
      <c r="J40" s="126" t="s">
        <v>10557</v>
      </c>
    </row>
    <row r="41" spans="1:10" ht="79.25" customHeight="1" x14ac:dyDescent="0.35">
      <c r="A41" s="128" t="s">
        <v>9931</v>
      </c>
      <c r="B41" s="126" t="s">
        <v>9933</v>
      </c>
      <c r="C41" s="126" t="s">
        <v>9999</v>
      </c>
      <c r="D41" s="126" t="s">
        <v>1811</v>
      </c>
      <c r="E41" s="126" t="s">
        <v>10562</v>
      </c>
      <c r="F41" s="126"/>
      <c r="G41" s="126"/>
      <c r="H41" s="126" t="s">
        <v>10554</v>
      </c>
      <c r="I41" s="126" t="s">
        <v>10556</v>
      </c>
      <c r="J41" s="126" t="s">
        <v>10557</v>
      </c>
    </row>
    <row r="42" spans="1:10" ht="52.75" customHeight="1" x14ac:dyDescent="0.35">
      <c r="A42" s="128" t="s">
        <v>9931</v>
      </c>
      <c r="B42" s="126" t="s">
        <v>9933</v>
      </c>
      <c r="C42" s="126" t="s">
        <v>9999</v>
      </c>
      <c r="D42" s="126" t="s">
        <v>1805</v>
      </c>
      <c r="E42" s="126" t="s">
        <v>10563</v>
      </c>
      <c r="F42" s="126"/>
      <c r="G42" s="126"/>
      <c r="H42" s="126" t="s">
        <v>10554</v>
      </c>
      <c r="I42" s="126" t="s">
        <v>10556</v>
      </c>
      <c r="J42" s="126" t="s">
        <v>10557</v>
      </c>
    </row>
    <row r="43" spans="1:10" ht="39.65" customHeight="1" x14ac:dyDescent="0.35">
      <c r="A43" s="128" t="s">
        <v>9931</v>
      </c>
      <c r="B43" s="126" t="s">
        <v>9933</v>
      </c>
      <c r="C43" s="126" t="s">
        <v>9999</v>
      </c>
      <c r="D43" s="126" t="s">
        <v>9997</v>
      </c>
      <c r="E43" s="126" t="s">
        <v>10564</v>
      </c>
      <c r="F43" s="126"/>
      <c r="G43" s="126"/>
      <c r="H43" s="126" t="s">
        <v>10554</v>
      </c>
      <c r="I43" s="126" t="s">
        <v>10556</v>
      </c>
      <c r="J43" s="126" t="s">
        <v>10557</v>
      </c>
    </row>
    <row r="44" spans="1:10" ht="79.25" customHeight="1" x14ac:dyDescent="0.35">
      <c r="A44" s="128" t="s">
        <v>9931</v>
      </c>
      <c r="B44" s="126" t="s">
        <v>9933</v>
      </c>
      <c r="C44" s="126" t="s">
        <v>9999</v>
      </c>
      <c r="D44" s="126" t="s">
        <v>1807</v>
      </c>
      <c r="E44" s="126" t="s">
        <v>10565</v>
      </c>
      <c r="F44" s="126"/>
      <c r="G44" s="126"/>
      <c r="H44" s="126" t="s">
        <v>10554</v>
      </c>
      <c r="I44" s="126" t="s">
        <v>10556</v>
      </c>
      <c r="J44" s="126" t="s">
        <v>10557</v>
      </c>
    </row>
  </sheetData>
  <mergeCells count="1">
    <mergeCell ref="A1:J1"/>
  </mergeCells>
  <hyperlinks>
    <hyperlink ref="J24" r:id="rId1" xr:uid="{00000000-0004-0000-0F00-000000000000}"/>
  </hyperlinks>
  <pageMargins left="0.7" right="0.7" top="0.75" bottom="0.75" header="0.3" footer="0.3"/>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0000"/>
  </sheetPr>
  <dimension ref="A1:BX328"/>
  <sheetViews>
    <sheetView workbookViewId="0">
      <pane xSplit="3" topLeftCell="D1" activePane="topRight" state="frozen"/>
      <selection pane="topRight"/>
    </sheetView>
  </sheetViews>
  <sheetFormatPr defaultRowHeight="14.5" x14ac:dyDescent="0.35"/>
  <cols>
    <col min="1" max="1" width="25" hidden="1" customWidth="1"/>
    <col min="2" max="2" width="40" hidden="1" customWidth="1"/>
    <col min="3" max="3" width="10" customWidth="1"/>
    <col min="4" max="4" width="12" customWidth="1"/>
    <col min="5" max="76" width="10" customWidth="1"/>
  </cols>
  <sheetData>
    <row r="1" spans="1:76" x14ac:dyDescent="0.35">
      <c r="A1" s="285"/>
      <c r="B1" s="285"/>
      <c r="C1" s="285"/>
      <c r="D1" s="285"/>
      <c r="E1" s="285"/>
      <c r="F1" s="285"/>
      <c r="G1" s="285"/>
      <c r="H1" s="285"/>
      <c r="I1" s="285"/>
      <c r="J1" s="285"/>
      <c r="K1" s="285"/>
      <c r="L1" s="285"/>
      <c r="M1" s="285"/>
      <c r="N1" s="285"/>
      <c r="O1" s="285"/>
      <c r="P1" s="285"/>
      <c r="Q1" s="285"/>
      <c r="R1" s="285"/>
      <c r="S1" s="285"/>
      <c r="T1" s="285"/>
      <c r="U1" s="285"/>
      <c r="V1" s="285"/>
      <c r="W1" s="285"/>
      <c r="X1" s="285"/>
      <c r="Y1" s="285"/>
      <c r="Z1" s="285"/>
      <c r="AA1" s="285"/>
      <c r="AB1" s="285"/>
      <c r="AC1" s="285"/>
      <c r="AD1" s="285"/>
      <c r="AE1" s="285"/>
      <c r="AF1" s="285"/>
      <c r="AG1" s="285"/>
      <c r="AH1" s="285"/>
      <c r="AI1" s="285"/>
      <c r="AJ1" s="285"/>
      <c r="AK1" s="285"/>
      <c r="AL1" s="285"/>
      <c r="AM1" s="285"/>
      <c r="AN1" s="285"/>
      <c r="AO1" s="285"/>
      <c r="AP1" s="285"/>
      <c r="AQ1" s="285"/>
      <c r="AR1" s="285"/>
      <c r="AS1" s="285"/>
      <c r="AT1" s="285"/>
      <c r="AU1" s="285"/>
      <c r="AV1" s="285"/>
      <c r="AW1" s="285"/>
      <c r="AX1" s="285"/>
      <c r="AY1" s="285"/>
      <c r="AZ1" s="285"/>
      <c r="BA1" s="285"/>
      <c r="BB1" s="285"/>
      <c r="BC1" s="285"/>
      <c r="BD1" s="285"/>
      <c r="BE1" s="285"/>
      <c r="BF1" s="285"/>
      <c r="BG1" s="285"/>
      <c r="BH1" s="285"/>
      <c r="BI1" s="285"/>
      <c r="BJ1" s="285"/>
      <c r="BK1" s="285"/>
      <c r="BL1" s="285"/>
      <c r="BM1" s="285"/>
      <c r="BN1" s="285"/>
      <c r="BO1" s="285"/>
      <c r="BP1" s="285"/>
      <c r="BQ1" s="285"/>
      <c r="BR1" s="285"/>
      <c r="BS1" s="285"/>
      <c r="BT1" s="285"/>
      <c r="BU1" s="285"/>
      <c r="BV1" s="285"/>
      <c r="BW1" s="285"/>
      <c r="BX1" s="285"/>
    </row>
    <row r="2" spans="1:76" x14ac:dyDescent="0.35">
      <c r="A2" s="286" t="s">
        <v>2</v>
      </c>
      <c r="B2" s="286" t="s">
        <v>0</v>
      </c>
      <c r="C2" s="286" t="s">
        <v>1</v>
      </c>
      <c r="D2" s="286" t="s">
        <v>10566</v>
      </c>
      <c r="E2" s="287">
        <v>43466</v>
      </c>
      <c r="F2" s="287">
        <v>43497</v>
      </c>
      <c r="G2" s="287">
        <v>43525</v>
      </c>
      <c r="H2" s="287">
        <v>43556</v>
      </c>
      <c r="I2" s="287">
        <v>43586</v>
      </c>
      <c r="J2" s="287">
        <v>43617</v>
      </c>
      <c r="K2" s="287">
        <v>43647</v>
      </c>
      <c r="L2" s="287">
        <v>43678</v>
      </c>
      <c r="M2" s="287">
        <v>43709</v>
      </c>
      <c r="N2" s="287">
        <v>43739</v>
      </c>
      <c r="O2" s="287">
        <v>43770</v>
      </c>
      <c r="P2" s="287">
        <v>43800</v>
      </c>
      <c r="Q2" s="287">
        <v>43831</v>
      </c>
      <c r="R2" s="287">
        <v>43862</v>
      </c>
      <c r="S2" s="287">
        <v>43891</v>
      </c>
      <c r="T2" s="287">
        <v>43922</v>
      </c>
      <c r="U2" s="287">
        <v>43952</v>
      </c>
      <c r="V2" s="287">
        <v>43983</v>
      </c>
      <c r="W2" s="287">
        <v>44013</v>
      </c>
      <c r="X2" s="287">
        <v>44044</v>
      </c>
      <c r="Y2" s="287">
        <v>44075</v>
      </c>
      <c r="Z2" s="287">
        <v>44105</v>
      </c>
      <c r="AA2" s="287">
        <v>44136</v>
      </c>
      <c r="AB2" s="287">
        <v>44166</v>
      </c>
      <c r="AC2" s="287">
        <v>44197</v>
      </c>
      <c r="AD2" s="287">
        <v>44228</v>
      </c>
      <c r="AE2" s="287">
        <v>44256</v>
      </c>
      <c r="AF2" s="287">
        <v>44287</v>
      </c>
      <c r="AG2" s="287">
        <v>44317</v>
      </c>
      <c r="AH2" s="287">
        <v>44348</v>
      </c>
      <c r="AI2" s="287">
        <v>44378</v>
      </c>
      <c r="AJ2" s="287">
        <v>44409</v>
      </c>
      <c r="AK2" s="287">
        <v>44440</v>
      </c>
      <c r="AL2" s="287">
        <v>44470</v>
      </c>
      <c r="AM2" s="287">
        <v>44501</v>
      </c>
      <c r="AN2" s="287">
        <v>44531</v>
      </c>
      <c r="AO2" s="287">
        <v>44562</v>
      </c>
      <c r="AP2" s="287">
        <v>44593</v>
      </c>
      <c r="AQ2" s="287">
        <v>44621</v>
      </c>
      <c r="AR2" s="287">
        <v>44652</v>
      </c>
      <c r="AS2" s="287">
        <v>44682</v>
      </c>
      <c r="AT2" s="287">
        <v>44713</v>
      </c>
      <c r="AU2" s="287">
        <v>44743</v>
      </c>
      <c r="AV2" s="287">
        <v>44774</v>
      </c>
      <c r="AW2" s="287">
        <v>44805</v>
      </c>
      <c r="AX2" s="287">
        <v>44835</v>
      </c>
      <c r="AY2" s="287">
        <v>44866</v>
      </c>
      <c r="AZ2" s="287">
        <v>44896</v>
      </c>
      <c r="BA2" s="287">
        <v>44927</v>
      </c>
      <c r="BB2" s="287">
        <v>44958</v>
      </c>
      <c r="BC2" s="287">
        <v>44986</v>
      </c>
      <c r="BD2" s="287">
        <v>45017</v>
      </c>
      <c r="BE2" s="287">
        <v>45047</v>
      </c>
      <c r="BF2" s="287">
        <v>45078</v>
      </c>
      <c r="BG2" s="287">
        <v>45108</v>
      </c>
      <c r="BH2" s="287">
        <v>45139</v>
      </c>
      <c r="BI2" s="287">
        <v>45170</v>
      </c>
      <c r="BJ2" s="287">
        <v>45200</v>
      </c>
      <c r="BK2" s="287">
        <v>45231</v>
      </c>
      <c r="BL2" s="287">
        <v>45261</v>
      </c>
      <c r="BM2" s="287">
        <v>45292</v>
      </c>
      <c r="BN2" s="287">
        <v>45323</v>
      </c>
      <c r="BO2" s="287">
        <v>45352</v>
      </c>
      <c r="BP2" s="287">
        <v>45383</v>
      </c>
      <c r="BQ2" s="287">
        <v>45413</v>
      </c>
      <c r="BR2" s="287">
        <v>45444</v>
      </c>
      <c r="BS2" s="287">
        <v>45474</v>
      </c>
      <c r="BT2" s="287">
        <v>45505</v>
      </c>
      <c r="BU2" s="287">
        <v>45536</v>
      </c>
      <c r="BV2" s="287">
        <v>45566</v>
      </c>
      <c r="BW2" s="287">
        <v>45597</v>
      </c>
      <c r="BX2" s="287">
        <v>45627</v>
      </c>
    </row>
    <row r="3" spans="1:76" x14ac:dyDescent="0.35">
      <c r="A3" t="s">
        <v>5009</v>
      </c>
      <c r="B3" t="s">
        <v>5007</v>
      </c>
      <c r="C3" t="s">
        <v>5008</v>
      </c>
      <c r="D3" s="288" t="str">
        <f t="shared" ref="D3:D66" si="0">IF(BX3="-","-",IFERROR(IF(ROUND(AVERAGE(BV3:BX3),1)=ROUND(AVERAGE(BS3:BU3),1),"Stable",IF(ROUND(AVERAGE(BV3:BX3),1)&lt;ROUND(AVERAGE(BS3:BU3),1),"Decreasing",IF(ROUND(AVERAGE(BV3:BX3),1)&gt;ROUND(AVERAGE(BS3:BU3),1),"Increasing"))),"-"))</f>
        <v>Stable</v>
      </c>
      <c r="E3" s="288">
        <v>4.4000000000000004</v>
      </c>
      <c r="F3" s="288">
        <v>4.4000000000000004</v>
      </c>
      <c r="G3" s="288">
        <v>4.4000000000000004</v>
      </c>
      <c r="H3" s="288">
        <v>4.5</v>
      </c>
      <c r="I3" s="288">
        <v>4.5</v>
      </c>
      <c r="J3" s="288">
        <v>4.5</v>
      </c>
      <c r="K3" s="288">
        <v>4.5</v>
      </c>
      <c r="L3" s="288">
        <v>4.5</v>
      </c>
      <c r="M3" s="288">
        <v>4.5</v>
      </c>
      <c r="N3" s="288">
        <v>4.4000000000000004</v>
      </c>
      <c r="O3" s="288">
        <v>4.4000000000000004</v>
      </c>
      <c r="P3" s="288">
        <v>4.4000000000000004</v>
      </c>
      <c r="Q3" s="288">
        <v>4.4000000000000004</v>
      </c>
      <c r="R3" s="288">
        <v>4.4000000000000004</v>
      </c>
      <c r="S3" s="288">
        <v>4.5</v>
      </c>
      <c r="T3" s="288">
        <v>4.5</v>
      </c>
      <c r="U3" s="288">
        <v>4.5</v>
      </c>
      <c r="V3" s="288">
        <v>4.5</v>
      </c>
      <c r="W3" s="288">
        <v>4.5</v>
      </c>
      <c r="X3" s="288">
        <v>4.5</v>
      </c>
      <c r="Y3" s="288">
        <v>4.5999999999999996</v>
      </c>
      <c r="Z3" s="288">
        <v>4.5999999999999996</v>
      </c>
      <c r="AA3" s="288">
        <v>4.5999999999999996</v>
      </c>
      <c r="AB3" s="288">
        <v>4.5999999999999996</v>
      </c>
      <c r="AC3" s="288">
        <v>4.5999999999999996</v>
      </c>
      <c r="AD3" s="288">
        <v>4.5999999999999996</v>
      </c>
      <c r="AE3" s="288">
        <v>4.5999999999999996</v>
      </c>
      <c r="AF3" s="288">
        <v>4.5999999999999996</v>
      </c>
      <c r="AG3" s="288">
        <v>4.5999999999999996</v>
      </c>
      <c r="AH3" s="288">
        <v>4.7</v>
      </c>
      <c r="AI3" s="288">
        <v>4.7</v>
      </c>
      <c r="AJ3" s="288">
        <v>4.7</v>
      </c>
      <c r="AK3" s="288">
        <v>4.7</v>
      </c>
      <c r="AL3" s="288">
        <v>4.7</v>
      </c>
      <c r="AM3" s="288">
        <v>4.7</v>
      </c>
      <c r="AN3" s="288">
        <v>4.7</v>
      </c>
      <c r="AO3" s="288">
        <v>4.5999999999999996</v>
      </c>
      <c r="AP3" s="288">
        <v>4.5999999999999996</v>
      </c>
      <c r="AQ3" s="288">
        <v>4.5999999999999996</v>
      </c>
      <c r="AR3" s="288">
        <v>4.5</v>
      </c>
      <c r="AS3" s="288">
        <v>4.4000000000000004</v>
      </c>
      <c r="AT3" s="288">
        <v>4.5</v>
      </c>
      <c r="AU3" s="288">
        <v>4.5</v>
      </c>
      <c r="AV3" s="288">
        <v>4.5</v>
      </c>
      <c r="AW3" s="288">
        <v>4.5</v>
      </c>
      <c r="AX3" s="288">
        <v>4.5</v>
      </c>
      <c r="AY3" s="288">
        <v>4.5</v>
      </c>
      <c r="AZ3" s="288">
        <v>4.5</v>
      </c>
      <c r="BA3" s="288">
        <v>4.5</v>
      </c>
      <c r="BB3" s="288">
        <v>4.5</v>
      </c>
      <c r="BC3" s="288">
        <v>4.5</v>
      </c>
      <c r="BD3" s="288">
        <v>4.4000000000000004</v>
      </c>
      <c r="BE3" s="288">
        <v>4.4000000000000004</v>
      </c>
      <c r="BF3" s="288">
        <v>4.5</v>
      </c>
      <c r="BG3" s="288">
        <v>4.5</v>
      </c>
      <c r="BH3" s="288">
        <v>4.5</v>
      </c>
      <c r="BI3" s="288">
        <v>4.5</v>
      </c>
      <c r="BJ3" s="288">
        <v>4.4000000000000004</v>
      </c>
      <c r="BK3" s="288">
        <v>4.4000000000000004</v>
      </c>
      <c r="BL3" s="288">
        <v>4.4000000000000004</v>
      </c>
      <c r="BM3" s="288">
        <v>4.4000000000000004</v>
      </c>
      <c r="BN3" s="288">
        <v>4.4000000000000004</v>
      </c>
      <c r="BO3" s="288">
        <v>4.4000000000000004</v>
      </c>
      <c r="BP3" s="288">
        <v>4.4000000000000004</v>
      </c>
      <c r="BQ3" s="288">
        <v>4.4000000000000004</v>
      </c>
      <c r="BR3" s="288">
        <v>4.4000000000000004</v>
      </c>
      <c r="BS3" s="288">
        <v>4.4000000000000004</v>
      </c>
      <c r="BT3" s="288">
        <v>4.4000000000000004</v>
      </c>
      <c r="BU3" s="288">
        <v>4.4000000000000004</v>
      </c>
      <c r="BV3" s="288">
        <v>4.4000000000000004</v>
      </c>
      <c r="BW3" s="288">
        <v>4.4000000000000004</v>
      </c>
      <c r="BX3" s="288">
        <f>_xlfn.IFNA(VLOOKUP(C3,'INFORM Severity - hidden'!$C$5:$G$300,5,FALSE),"-")</f>
        <v>4.4000000000000004</v>
      </c>
    </row>
    <row r="4" spans="1:76" x14ac:dyDescent="0.35">
      <c r="C4" t="s">
        <v>10567</v>
      </c>
      <c r="D4" s="288" t="str">
        <f t="shared" si="0"/>
        <v>-</v>
      </c>
      <c r="E4" s="288">
        <v>4.0999999999999996</v>
      </c>
      <c r="F4" s="288" t="s">
        <v>10568</v>
      </c>
      <c r="G4" s="288" t="s">
        <v>10568</v>
      </c>
      <c r="H4" s="288" t="s">
        <v>10568</v>
      </c>
      <c r="I4" s="288" t="s">
        <v>10568</v>
      </c>
      <c r="J4" s="288" t="s">
        <v>10568</v>
      </c>
      <c r="K4" s="288" t="s">
        <v>10568</v>
      </c>
      <c r="L4" s="288" t="s">
        <v>10568</v>
      </c>
      <c r="M4" s="288" t="s">
        <v>10568</v>
      </c>
      <c r="N4" s="288" t="s">
        <v>10568</v>
      </c>
      <c r="O4" s="288" t="s">
        <v>10568</v>
      </c>
      <c r="P4" s="288" t="s">
        <v>10568</v>
      </c>
      <c r="Q4" s="288" t="s">
        <v>10568</v>
      </c>
      <c r="R4" s="288" t="s">
        <v>10568</v>
      </c>
      <c r="S4" s="288" t="s">
        <v>10568</v>
      </c>
      <c r="T4" s="288" t="s">
        <v>10568</v>
      </c>
      <c r="U4" s="288" t="s">
        <v>10568</v>
      </c>
      <c r="V4" s="288" t="s">
        <v>10568</v>
      </c>
      <c r="W4" s="288" t="s">
        <v>10568</v>
      </c>
      <c r="X4" s="288" t="s">
        <v>10568</v>
      </c>
      <c r="Y4" s="288" t="s">
        <v>10568</v>
      </c>
      <c r="Z4" s="288" t="s">
        <v>10568</v>
      </c>
      <c r="AA4" s="288" t="s">
        <v>10568</v>
      </c>
      <c r="AB4" s="288" t="s">
        <v>10568</v>
      </c>
      <c r="AC4" s="288" t="s">
        <v>10568</v>
      </c>
      <c r="AD4" s="288" t="s">
        <v>10568</v>
      </c>
      <c r="AE4" s="288" t="s">
        <v>10568</v>
      </c>
      <c r="AF4" s="288" t="s">
        <v>10568</v>
      </c>
      <c r="AG4" s="288" t="s">
        <v>10568</v>
      </c>
      <c r="AH4" s="288" t="s">
        <v>10568</v>
      </c>
      <c r="AI4" s="288" t="s">
        <v>10568</v>
      </c>
      <c r="AJ4" s="288" t="s">
        <v>10568</v>
      </c>
      <c r="AK4" s="288" t="s">
        <v>10568</v>
      </c>
      <c r="AL4" s="288" t="s">
        <v>10568</v>
      </c>
      <c r="AM4" s="288" t="s">
        <v>10568</v>
      </c>
      <c r="AN4" s="288" t="s">
        <v>10568</v>
      </c>
      <c r="AO4" s="288" t="s">
        <v>10568</v>
      </c>
      <c r="AP4" s="288" t="s">
        <v>10568</v>
      </c>
      <c r="AQ4" s="288" t="s">
        <v>10568</v>
      </c>
      <c r="AR4" s="288" t="s">
        <v>10568</v>
      </c>
      <c r="AS4" s="288" t="s">
        <v>10568</v>
      </c>
      <c r="AT4" s="288" t="s">
        <v>10568</v>
      </c>
      <c r="AU4" s="288" t="s">
        <v>10568</v>
      </c>
      <c r="AV4" s="288" t="s">
        <v>10568</v>
      </c>
      <c r="AW4" s="288" t="s">
        <v>10568</v>
      </c>
      <c r="AX4" s="288" t="s">
        <v>10568</v>
      </c>
      <c r="AY4" s="288" t="s">
        <v>10568</v>
      </c>
      <c r="AZ4" s="288" t="s">
        <v>10568</v>
      </c>
      <c r="BA4" s="288" t="s">
        <v>10568</v>
      </c>
      <c r="BB4" s="288" t="s">
        <v>10568</v>
      </c>
      <c r="BC4" s="288" t="s">
        <v>10568</v>
      </c>
      <c r="BD4" s="288" t="s">
        <v>10568</v>
      </c>
      <c r="BE4" s="288" t="s">
        <v>10568</v>
      </c>
      <c r="BF4" s="288" t="s">
        <v>10568</v>
      </c>
      <c r="BG4" s="288" t="s">
        <v>10568</v>
      </c>
      <c r="BH4" s="288" t="s">
        <v>10568</v>
      </c>
      <c r="BI4" s="288" t="s">
        <v>10568</v>
      </c>
      <c r="BJ4" s="288" t="s">
        <v>10568</v>
      </c>
      <c r="BK4" s="288" t="s">
        <v>10568</v>
      </c>
      <c r="BL4" s="288" t="s">
        <v>10568</v>
      </c>
      <c r="BM4" s="288" t="s">
        <v>10568</v>
      </c>
      <c r="BN4" s="288" t="s">
        <v>10568</v>
      </c>
      <c r="BO4" s="288" t="s">
        <v>10568</v>
      </c>
      <c r="BP4" s="288" t="s">
        <v>10568</v>
      </c>
      <c r="BQ4" s="288" t="s">
        <v>10568</v>
      </c>
      <c r="BR4" s="288" t="s">
        <v>10568</v>
      </c>
      <c r="BS4" s="288" t="s">
        <v>10568</v>
      </c>
      <c r="BT4" s="288" t="s">
        <v>10568</v>
      </c>
      <c r="BU4" s="288" t="s">
        <v>10568</v>
      </c>
      <c r="BV4" s="288" t="s">
        <v>10568</v>
      </c>
      <c r="BW4" s="288" t="s">
        <v>10568</v>
      </c>
      <c r="BX4" s="288" t="str">
        <f>_xlfn.IFNA(VLOOKUP(C4,'INFORM Severity - hidden'!$C$5:$G$300,5,FALSE),"-")</f>
        <v>-</v>
      </c>
    </row>
    <row r="5" spans="1:76" x14ac:dyDescent="0.35">
      <c r="C5" t="s">
        <v>10569</v>
      </c>
      <c r="D5" s="288" t="str">
        <f t="shared" si="0"/>
        <v>-</v>
      </c>
      <c r="E5" s="288">
        <v>3.9</v>
      </c>
      <c r="F5" s="288" t="s">
        <v>10568</v>
      </c>
      <c r="G5" s="288" t="s">
        <v>10568</v>
      </c>
      <c r="H5" s="288" t="s">
        <v>10568</v>
      </c>
      <c r="I5" s="288" t="s">
        <v>10568</v>
      </c>
      <c r="J5" s="288" t="s">
        <v>10568</v>
      </c>
      <c r="K5" s="288" t="s">
        <v>10568</v>
      </c>
      <c r="L5" s="288" t="s">
        <v>10568</v>
      </c>
      <c r="M5" s="288" t="s">
        <v>10568</v>
      </c>
      <c r="N5" s="288" t="s">
        <v>10568</v>
      </c>
      <c r="O5" s="288" t="s">
        <v>10568</v>
      </c>
      <c r="P5" s="288" t="s">
        <v>10568</v>
      </c>
      <c r="Q5" s="288" t="s">
        <v>10568</v>
      </c>
      <c r="R5" s="288" t="s">
        <v>10568</v>
      </c>
      <c r="S5" s="288" t="s">
        <v>10568</v>
      </c>
      <c r="T5" s="288" t="s">
        <v>10568</v>
      </c>
      <c r="U5" s="288" t="s">
        <v>10568</v>
      </c>
      <c r="V5" s="288" t="s">
        <v>10568</v>
      </c>
      <c r="W5" s="288" t="s">
        <v>10568</v>
      </c>
      <c r="X5" s="288" t="s">
        <v>10568</v>
      </c>
      <c r="Y5" s="288" t="s">
        <v>10568</v>
      </c>
      <c r="Z5" s="288" t="s">
        <v>10568</v>
      </c>
      <c r="AA5" s="288" t="s">
        <v>10568</v>
      </c>
      <c r="AB5" s="288" t="s">
        <v>10568</v>
      </c>
      <c r="AC5" s="288" t="s">
        <v>10568</v>
      </c>
      <c r="AD5" s="288" t="s">
        <v>10568</v>
      </c>
      <c r="AE5" s="288" t="s">
        <v>10568</v>
      </c>
      <c r="AF5" s="288" t="s">
        <v>10568</v>
      </c>
      <c r="AG5" s="288" t="s">
        <v>10568</v>
      </c>
      <c r="AH5" s="288" t="s">
        <v>10568</v>
      </c>
      <c r="AI5" s="288" t="s">
        <v>10568</v>
      </c>
      <c r="AJ5" s="288" t="s">
        <v>10568</v>
      </c>
      <c r="AK5" s="288" t="s">
        <v>10568</v>
      </c>
      <c r="AL5" s="288" t="s">
        <v>10568</v>
      </c>
      <c r="AM5" s="288" t="s">
        <v>10568</v>
      </c>
      <c r="AN5" s="288" t="s">
        <v>10568</v>
      </c>
      <c r="AO5" s="288" t="s">
        <v>10568</v>
      </c>
      <c r="AP5" s="288" t="s">
        <v>10568</v>
      </c>
      <c r="AQ5" s="288" t="s">
        <v>10568</v>
      </c>
      <c r="AR5" s="288" t="s">
        <v>10568</v>
      </c>
      <c r="AS5" s="288" t="s">
        <v>10568</v>
      </c>
      <c r="AT5" s="288" t="s">
        <v>10568</v>
      </c>
      <c r="AU5" s="288" t="s">
        <v>10568</v>
      </c>
      <c r="AV5" s="288" t="s">
        <v>10568</v>
      </c>
      <c r="AW5" s="288" t="s">
        <v>10568</v>
      </c>
      <c r="AX5" s="288" t="s">
        <v>10568</v>
      </c>
      <c r="AY5" s="288" t="s">
        <v>10568</v>
      </c>
      <c r="AZ5" s="288" t="s">
        <v>10568</v>
      </c>
      <c r="BA5" s="288" t="s">
        <v>10568</v>
      </c>
      <c r="BB5" s="288" t="s">
        <v>10568</v>
      </c>
      <c r="BC5" s="288" t="s">
        <v>10568</v>
      </c>
      <c r="BD5" s="288" t="s">
        <v>10568</v>
      </c>
      <c r="BE5" s="288" t="s">
        <v>10568</v>
      </c>
      <c r="BF5" s="288" t="s">
        <v>10568</v>
      </c>
      <c r="BG5" s="288" t="s">
        <v>10568</v>
      </c>
      <c r="BH5" s="288" t="s">
        <v>10568</v>
      </c>
      <c r="BI5" s="288" t="s">
        <v>10568</v>
      </c>
      <c r="BJ5" s="288" t="s">
        <v>10568</v>
      </c>
      <c r="BK5" s="288" t="s">
        <v>10568</v>
      </c>
      <c r="BL5" s="288" t="s">
        <v>10568</v>
      </c>
      <c r="BM5" s="288" t="s">
        <v>10568</v>
      </c>
      <c r="BN5" s="288" t="s">
        <v>10568</v>
      </c>
      <c r="BO5" s="288" t="s">
        <v>10568</v>
      </c>
      <c r="BP5" s="288" t="s">
        <v>10568</v>
      </c>
      <c r="BQ5" s="288" t="s">
        <v>10568</v>
      </c>
      <c r="BR5" s="288" t="s">
        <v>10568</v>
      </c>
      <c r="BS5" s="288" t="s">
        <v>10568</v>
      </c>
      <c r="BT5" s="288" t="s">
        <v>10568</v>
      </c>
      <c r="BU5" s="288" t="s">
        <v>10568</v>
      </c>
      <c r="BV5" s="288" t="s">
        <v>10568</v>
      </c>
      <c r="BW5" s="288" t="s">
        <v>10568</v>
      </c>
      <c r="BX5" s="288" t="str">
        <f>_xlfn.IFNA(VLOOKUP(C5,'INFORM Severity - hidden'!$C$5:$G$300,5,FALSE),"-")</f>
        <v>-</v>
      </c>
    </row>
    <row r="6" spans="1:76" x14ac:dyDescent="0.35">
      <c r="C6" t="s">
        <v>10570</v>
      </c>
      <c r="D6" s="288" t="str">
        <f t="shared" si="0"/>
        <v>-</v>
      </c>
      <c r="E6" s="288" t="s">
        <v>10568</v>
      </c>
      <c r="F6" s="288" t="s">
        <v>10568</v>
      </c>
      <c r="G6" s="288">
        <v>2.1</v>
      </c>
      <c r="H6" s="288">
        <v>2.2000000000000002</v>
      </c>
      <c r="I6" s="288" t="s">
        <v>10568</v>
      </c>
      <c r="J6" s="288" t="s">
        <v>10568</v>
      </c>
      <c r="K6" s="288" t="s">
        <v>10568</v>
      </c>
      <c r="L6" s="288" t="s">
        <v>10568</v>
      </c>
      <c r="M6" s="288" t="s">
        <v>10568</v>
      </c>
      <c r="N6" s="288" t="s">
        <v>10568</v>
      </c>
      <c r="O6" s="288" t="s">
        <v>10568</v>
      </c>
      <c r="P6" s="288" t="s">
        <v>10568</v>
      </c>
      <c r="Q6" s="288" t="s">
        <v>10568</v>
      </c>
      <c r="R6" s="288" t="s">
        <v>10568</v>
      </c>
      <c r="S6" s="288" t="s">
        <v>10568</v>
      </c>
      <c r="T6" s="288" t="s">
        <v>10568</v>
      </c>
      <c r="U6" s="288" t="s">
        <v>10568</v>
      </c>
      <c r="V6" s="288" t="s">
        <v>10568</v>
      </c>
      <c r="W6" s="288" t="s">
        <v>10568</v>
      </c>
      <c r="X6" s="288" t="s">
        <v>10568</v>
      </c>
      <c r="Y6" s="288" t="s">
        <v>10568</v>
      </c>
      <c r="Z6" s="288" t="s">
        <v>10568</v>
      </c>
      <c r="AA6" s="288" t="s">
        <v>10568</v>
      </c>
      <c r="AB6" s="288" t="s">
        <v>10568</v>
      </c>
      <c r="AC6" s="288" t="s">
        <v>10568</v>
      </c>
      <c r="AD6" s="288" t="s">
        <v>10568</v>
      </c>
      <c r="AE6" s="288" t="s">
        <v>10568</v>
      </c>
      <c r="AF6" s="288" t="s">
        <v>10568</v>
      </c>
      <c r="AG6" s="288" t="s">
        <v>10568</v>
      </c>
      <c r="AH6" s="288" t="s">
        <v>10568</v>
      </c>
      <c r="AI6" s="288" t="s">
        <v>10568</v>
      </c>
      <c r="AJ6" s="288" t="s">
        <v>10568</v>
      </c>
      <c r="AK6" s="288" t="s">
        <v>10568</v>
      </c>
      <c r="AL6" s="288" t="s">
        <v>10568</v>
      </c>
      <c r="AM6" s="288" t="s">
        <v>10568</v>
      </c>
      <c r="AN6" s="288" t="s">
        <v>10568</v>
      </c>
      <c r="AO6" s="288" t="s">
        <v>10568</v>
      </c>
      <c r="AP6" s="288" t="s">
        <v>10568</v>
      </c>
      <c r="AQ6" s="288" t="s">
        <v>10568</v>
      </c>
      <c r="AR6" s="288" t="s">
        <v>10568</v>
      </c>
      <c r="AS6" s="288" t="s">
        <v>10568</v>
      </c>
      <c r="AT6" s="288" t="s">
        <v>10568</v>
      </c>
      <c r="AU6" s="288" t="s">
        <v>10568</v>
      </c>
      <c r="AV6" s="288" t="s">
        <v>10568</v>
      </c>
      <c r="AW6" s="288" t="s">
        <v>10568</v>
      </c>
      <c r="AX6" s="288" t="s">
        <v>10568</v>
      </c>
      <c r="AY6" s="288" t="s">
        <v>10568</v>
      </c>
      <c r="AZ6" s="288" t="s">
        <v>10568</v>
      </c>
      <c r="BA6" s="288" t="s">
        <v>10568</v>
      </c>
      <c r="BB6" s="288" t="s">
        <v>10568</v>
      </c>
      <c r="BC6" s="288" t="s">
        <v>10568</v>
      </c>
      <c r="BD6" s="288" t="s">
        <v>10568</v>
      </c>
      <c r="BE6" s="288" t="s">
        <v>10568</v>
      </c>
      <c r="BF6" s="288" t="s">
        <v>10568</v>
      </c>
      <c r="BG6" s="288" t="s">
        <v>10568</v>
      </c>
      <c r="BH6" s="288" t="s">
        <v>10568</v>
      </c>
      <c r="BI6" s="288" t="s">
        <v>10568</v>
      </c>
      <c r="BJ6" s="288" t="s">
        <v>10568</v>
      </c>
      <c r="BK6" s="288" t="s">
        <v>10568</v>
      </c>
      <c r="BL6" s="288" t="s">
        <v>10568</v>
      </c>
      <c r="BM6" s="288" t="s">
        <v>10568</v>
      </c>
      <c r="BN6" s="288" t="s">
        <v>10568</v>
      </c>
      <c r="BO6" s="288" t="s">
        <v>10568</v>
      </c>
      <c r="BP6" s="288" t="s">
        <v>10568</v>
      </c>
      <c r="BQ6" s="288" t="s">
        <v>10568</v>
      </c>
      <c r="BR6" s="288" t="s">
        <v>10568</v>
      </c>
      <c r="BS6" s="288" t="s">
        <v>10568</v>
      </c>
      <c r="BT6" s="288" t="s">
        <v>10568</v>
      </c>
      <c r="BU6" s="288" t="s">
        <v>10568</v>
      </c>
      <c r="BV6" s="288" t="s">
        <v>10568</v>
      </c>
      <c r="BW6" s="288" t="s">
        <v>10568</v>
      </c>
      <c r="BX6" s="288" t="str">
        <f>_xlfn.IFNA(VLOOKUP(C6,'INFORM Severity - hidden'!$C$5:$G$300,5,FALSE),"-")</f>
        <v>-</v>
      </c>
    </row>
    <row r="7" spans="1:76" x14ac:dyDescent="0.35">
      <c r="C7" t="s">
        <v>10571</v>
      </c>
      <c r="D7" s="288" t="str">
        <f t="shared" si="0"/>
        <v>-</v>
      </c>
      <c r="E7" s="288" t="s">
        <v>10568</v>
      </c>
      <c r="F7" s="288" t="s">
        <v>10568</v>
      </c>
      <c r="G7" s="288" t="s">
        <v>10568</v>
      </c>
      <c r="H7" s="288" t="s">
        <v>10568</v>
      </c>
      <c r="I7" s="288" t="s">
        <v>10568</v>
      </c>
      <c r="J7" s="288" t="s">
        <v>10568</v>
      </c>
      <c r="K7" s="288" t="s">
        <v>10568</v>
      </c>
      <c r="L7" s="288" t="s">
        <v>10568</v>
      </c>
      <c r="M7" s="288" t="s">
        <v>10568</v>
      </c>
      <c r="N7" s="288" t="s">
        <v>10568</v>
      </c>
      <c r="O7" s="288" t="s">
        <v>10568</v>
      </c>
      <c r="P7" s="288" t="s">
        <v>10568</v>
      </c>
      <c r="Q7" s="288" t="s">
        <v>10568</v>
      </c>
      <c r="R7" s="288" t="s">
        <v>10568</v>
      </c>
      <c r="S7" s="288" t="s">
        <v>10568</v>
      </c>
      <c r="T7" s="288" t="s">
        <v>10568</v>
      </c>
      <c r="U7" s="288" t="s">
        <v>10568</v>
      </c>
      <c r="V7" s="288" t="s">
        <v>10568</v>
      </c>
      <c r="W7" s="288" t="s">
        <v>10568</v>
      </c>
      <c r="X7" s="288" t="s">
        <v>10568</v>
      </c>
      <c r="Y7" s="288" t="s">
        <v>10568</v>
      </c>
      <c r="Z7" s="288" t="s">
        <v>10568</v>
      </c>
      <c r="AA7" s="288" t="s">
        <v>10568</v>
      </c>
      <c r="AB7" s="288" t="s">
        <v>10568</v>
      </c>
      <c r="AC7" s="288" t="s">
        <v>10568</v>
      </c>
      <c r="AD7" s="288" t="s">
        <v>10568</v>
      </c>
      <c r="AE7" s="288" t="s">
        <v>10568</v>
      </c>
      <c r="AF7" s="288" t="s">
        <v>10568</v>
      </c>
      <c r="AG7" s="288" t="s">
        <v>10568</v>
      </c>
      <c r="AH7" s="288" t="s">
        <v>10568</v>
      </c>
      <c r="AI7" s="288" t="s">
        <v>10568</v>
      </c>
      <c r="AJ7" s="288" t="s">
        <v>10568</v>
      </c>
      <c r="AK7" s="288" t="s">
        <v>10568</v>
      </c>
      <c r="AL7" s="288" t="s">
        <v>10568</v>
      </c>
      <c r="AM7" s="288" t="s">
        <v>10568</v>
      </c>
      <c r="AN7" s="288" t="s">
        <v>10568</v>
      </c>
      <c r="AO7" s="288" t="s">
        <v>10568</v>
      </c>
      <c r="AP7" s="288" t="s">
        <v>10568</v>
      </c>
      <c r="AQ7" s="288" t="s">
        <v>10568</v>
      </c>
      <c r="AR7" s="288" t="s">
        <v>10568</v>
      </c>
      <c r="AS7" s="288" t="s">
        <v>10568</v>
      </c>
      <c r="AT7" s="288">
        <v>3</v>
      </c>
      <c r="AU7" s="288">
        <v>3</v>
      </c>
      <c r="AV7" s="288">
        <v>3</v>
      </c>
      <c r="AW7" s="288">
        <v>3</v>
      </c>
      <c r="AX7" s="288">
        <v>3</v>
      </c>
      <c r="AY7" s="288">
        <v>3</v>
      </c>
      <c r="AZ7" s="288">
        <v>3</v>
      </c>
      <c r="BA7" s="288">
        <v>3</v>
      </c>
      <c r="BB7" s="288">
        <v>3</v>
      </c>
      <c r="BC7" s="288">
        <v>3</v>
      </c>
      <c r="BD7" s="288" t="s">
        <v>10568</v>
      </c>
      <c r="BE7" s="288" t="s">
        <v>10568</v>
      </c>
      <c r="BF7" s="288" t="s">
        <v>10568</v>
      </c>
      <c r="BG7" s="288" t="s">
        <v>10568</v>
      </c>
      <c r="BH7" s="288" t="s">
        <v>10568</v>
      </c>
      <c r="BI7" s="288" t="s">
        <v>10568</v>
      </c>
      <c r="BJ7" s="288" t="s">
        <v>10568</v>
      </c>
      <c r="BK7" s="288" t="s">
        <v>10568</v>
      </c>
      <c r="BL7" s="288" t="s">
        <v>10568</v>
      </c>
      <c r="BM7" s="288" t="s">
        <v>10568</v>
      </c>
      <c r="BN7" s="288" t="s">
        <v>10568</v>
      </c>
      <c r="BO7" s="288" t="s">
        <v>10568</v>
      </c>
      <c r="BP7" s="288" t="s">
        <v>10568</v>
      </c>
      <c r="BQ7" s="288" t="s">
        <v>10568</v>
      </c>
      <c r="BR7" s="288" t="s">
        <v>10568</v>
      </c>
      <c r="BS7" s="288" t="s">
        <v>10568</v>
      </c>
      <c r="BT7" s="288" t="s">
        <v>10568</v>
      </c>
      <c r="BU7" s="288" t="s">
        <v>10568</v>
      </c>
      <c r="BV7" s="288" t="s">
        <v>10568</v>
      </c>
      <c r="BW7" s="288" t="s">
        <v>10568</v>
      </c>
      <c r="BX7" s="288" t="str">
        <f>_xlfn.IFNA(VLOOKUP(C7,'INFORM Severity - hidden'!$C$5:$G$300,5,FALSE),"-")</f>
        <v>-</v>
      </c>
    </row>
    <row r="8" spans="1:76" x14ac:dyDescent="0.35">
      <c r="C8" t="s">
        <v>10572</v>
      </c>
      <c r="D8" s="288" t="str">
        <f t="shared" si="0"/>
        <v>-</v>
      </c>
      <c r="E8" s="288" t="s">
        <v>10568</v>
      </c>
      <c r="F8" s="288" t="s">
        <v>10568</v>
      </c>
      <c r="G8" s="288" t="s">
        <v>10568</v>
      </c>
      <c r="H8" s="288" t="s">
        <v>10568</v>
      </c>
      <c r="I8" s="288" t="s">
        <v>10568</v>
      </c>
      <c r="J8" s="288" t="s">
        <v>10568</v>
      </c>
      <c r="K8" s="288" t="s">
        <v>10568</v>
      </c>
      <c r="L8" s="288" t="s">
        <v>10568</v>
      </c>
      <c r="M8" s="288" t="s">
        <v>10568</v>
      </c>
      <c r="N8" s="288" t="s">
        <v>10568</v>
      </c>
      <c r="O8" s="288" t="s">
        <v>10568</v>
      </c>
      <c r="P8" s="288" t="s">
        <v>10568</v>
      </c>
      <c r="Q8" s="288" t="s">
        <v>10568</v>
      </c>
      <c r="R8" s="288" t="s">
        <v>10568</v>
      </c>
      <c r="S8" s="288" t="s">
        <v>10568</v>
      </c>
      <c r="T8" s="288" t="s">
        <v>10568</v>
      </c>
      <c r="U8" s="288" t="s">
        <v>10568</v>
      </c>
      <c r="V8" s="288" t="s">
        <v>10568</v>
      </c>
      <c r="W8" s="288" t="s">
        <v>10568</v>
      </c>
      <c r="X8" s="288" t="s">
        <v>10568</v>
      </c>
      <c r="Y8" s="288" t="s">
        <v>10568</v>
      </c>
      <c r="Z8" s="288" t="s">
        <v>10568</v>
      </c>
      <c r="AA8" s="288" t="s">
        <v>10568</v>
      </c>
      <c r="AB8" s="288" t="s">
        <v>10568</v>
      </c>
      <c r="AC8" s="288" t="s">
        <v>10568</v>
      </c>
      <c r="AD8" s="288" t="s">
        <v>10568</v>
      </c>
      <c r="AE8" s="288" t="s">
        <v>10568</v>
      </c>
      <c r="AF8" s="288" t="s">
        <v>10568</v>
      </c>
      <c r="AG8" s="288" t="s">
        <v>10568</v>
      </c>
      <c r="AH8" s="288" t="s">
        <v>10568</v>
      </c>
      <c r="AI8" s="288" t="s">
        <v>10568</v>
      </c>
      <c r="AJ8" s="288" t="s">
        <v>10568</v>
      </c>
      <c r="AK8" s="288" t="s">
        <v>10568</v>
      </c>
      <c r="AL8" s="288" t="s">
        <v>10568</v>
      </c>
      <c r="AM8" s="288" t="s">
        <v>10568</v>
      </c>
      <c r="AN8" s="288" t="s">
        <v>10568</v>
      </c>
      <c r="AO8" s="288" t="s">
        <v>10568</v>
      </c>
      <c r="AP8" s="288" t="s">
        <v>10568</v>
      </c>
      <c r="AQ8" s="288" t="s">
        <v>10568</v>
      </c>
      <c r="AR8" s="288" t="s">
        <v>10568</v>
      </c>
      <c r="AS8" s="288" t="s">
        <v>10568</v>
      </c>
      <c r="AT8" s="288" t="s">
        <v>10568</v>
      </c>
      <c r="AU8" s="288" t="s">
        <v>10568</v>
      </c>
      <c r="AV8" s="288" t="s">
        <v>10568</v>
      </c>
      <c r="AW8" s="288" t="s">
        <v>10568</v>
      </c>
      <c r="AX8" s="288" t="s">
        <v>10568</v>
      </c>
      <c r="AY8" s="288" t="s">
        <v>10568</v>
      </c>
      <c r="AZ8" s="288" t="s">
        <v>10568</v>
      </c>
      <c r="BA8" s="288" t="s">
        <v>10568</v>
      </c>
      <c r="BB8" s="288" t="s">
        <v>10568</v>
      </c>
      <c r="BC8" s="288" t="s">
        <v>10568</v>
      </c>
      <c r="BD8" s="288" t="s">
        <v>10568</v>
      </c>
      <c r="BE8" s="288" t="s">
        <v>10568</v>
      </c>
      <c r="BF8" s="288" t="s">
        <v>10568</v>
      </c>
      <c r="BG8" s="288" t="s">
        <v>10568</v>
      </c>
      <c r="BH8" s="288" t="s">
        <v>10568</v>
      </c>
      <c r="BI8" s="288" t="s">
        <v>10568</v>
      </c>
      <c r="BJ8" s="288">
        <v>2.7</v>
      </c>
      <c r="BK8" s="288">
        <v>3</v>
      </c>
      <c r="BL8" s="288">
        <v>3</v>
      </c>
      <c r="BM8" s="288">
        <v>3</v>
      </c>
      <c r="BN8" s="288">
        <v>2.8</v>
      </c>
      <c r="BO8" s="288">
        <v>2.8</v>
      </c>
      <c r="BP8" s="288">
        <v>2.8</v>
      </c>
      <c r="BQ8" s="288">
        <v>2.8</v>
      </c>
      <c r="BR8" s="288">
        <v>2.6</v>
      </c>
      <c r="BS8" s="288">
        <v>2.6</v>
      </c>
      <c r="BT8" s="288">
        <v>2.6</v>
      </c>
      <c r="BU8" s="288">
        <v>2.6</v>
      </c>
      <c r="BV8" s="288">
        <v>2.8</v>
      </c>
      <c r="BW8" s="288" t="s">
        <v>10568</v>
      </c>
      <c r="BX8" s="288" t="str">
        <f>_xlfn.IFNA(VLOOKUP(C8,'INFORM Severity - hidden'!$C$5:$G$300,5,FALSE),"-")</f>
        <v>-</v>
      </c>
    </row>
    <row r="9" spans="1:76" x14ac:dyDescent="0.35">
      <c r="A9" t="s">
        <v>643</v>
      </c>
      <c r="B9" t="s">
        <v>641</v>
      </c>
      <c r="C9" t="s">
        <v>642</v>
      </c>
      <c r="D9" s="288" t="str">
        <f t="shared" si="0"/>
        <v>Decreasing</v>
      </c>
      <c r="E9" s="288" t="s">
        <v>10568</v>
      </c>
      <c r="F9" s="288" t="s">
        <v>10568</v>
      </c>
      <c r="G9" s="288" t="s">
        <v>10568</v>
      </c>
      <c r="H9" s="288" t="s">
        <v>10568</v>
      </c>
      <c r="I9" s="288" t="s">
        <v>10568</v>
      </c>
      <c r="J9" s="288" t="s">
        <v>10568</v>
      </c>
      <c r="K9" s="288" t="s">
        <v>10568</v>
      </c>
      <c r="L9" s="288" t="s">
        <v>10568</v>
      </c>
      <c r="M9" s="288" t="s">
        <v>10568</v>
      </c>
      <c r="N9" s="288" t="s">
        <v>10568</v>
      </c>
      <c r="O9" s="288" t="s">
        <v>10568</v>
      </c>
      <c r="P9" s="288" t="s">
        <v>10568</v>
      </c>
      <c r="Q9" s="288" t="s">
        <v>10568</v>
      </c>
      <c r="R9" s="288" t="s">
        <v>10568</v>
      </c>
      <c r="S9" s="288" t="s">
        <v>10568</v>
      </c>
      <c r="T9" s="288" t="s">
        <v>10568</v>
      </c>
      <c r="U9" s="288" t="s">
        <v>10568</v>
      </c>
      <c r="V9" s="288" t="s">
        <v>10568</v>
      </c>
      <c r="W9" s="288" t="s">
        <v>10568</v>
      </c>
      <c r="X9" s="288" t="s">
        <v>10568</v>
      </c>
      <c r="Y9" s="288" t="s">
        <v>10568</v>
      </c>
      <c r="Z9" s="288" t="s">
        <v>10568</v>
      </c>
      <c r="AA9" s="288" t="s">
        <v>10568</v>
      </c>
      <c r="AB9" s="288" t="s">
        <v>10568</v>
      </c>
      <c r="AC9" s="288" t="s">
        <v>10568</v>
      </c>
      <c r="AD9" s="288" t="s">
        <v>10568</v>
      </c>
      <c r="AE9" s="288" t="s">
        <v>10568</v>
      </c>
      <c r="AF9" s="288" t="s">
        <v>10568</v>
      </c>
      <c r="AG9" s="288" t="s">
        <v>10568</v>
      </c>
      <c r="AH9" s="288" t="s">
        <v>10568</v>
      </c>
      <c r="AI9" s="288" t="s">
        <v>10568</v>
      </c>
      <c r="AJ9" s="288" t="s">
        <v>10568</v>
      </c>
      <c r="AK9" s="288" t="s">
        <v>10568</v>
      </c>
      <c r="AL9" s="288" t="s">
        <v>10568</v>
      </c>
      <c r="AM9" s="288" t="s">
        <v>10568</v>
      </c>
      <c r="AN9" s="288">
        <v>3.1</v>
      </c>
      <c r="AO9" s="288">
        <v>3.1</v>
      </c>
      <c r="AP9" s="288">
        <v>3.1</v>
      </c>
      <c r="AQ9" s="288">
        <v>3.1</v>
      </c>
      <c r="AR9" s="288">
        <v>3.1</v>
      </c>
      <c r="AS9" s="288">
        <v>3.1</v>
      </c>
      <c r="AT9" s="288">
        <v>3.2</v>
      </c>
      <c r="AU9" s="288">
        <v>3.2</v>
      </c>
      <c r="AV9" s="288">
        <v>3.3</v>
      </c>
      <c r="AW9" s="288">
        <v>3.3</v>
      </c>
      <c r="AX9" s="288">
        <v>3.3</v>
      </c>
      <c r="AY9" s="288">
        <v>3.1</v>
      </c>
      <c r="AZ9" s="288">
        <v>3.1</v>
      </c>
      <c r="BA9" s="288">
        <v>3.1</v>
      </c>
      <c r="BB9" s="288">
        <v>3.1</v>
      </c>
      <c r="BC9" s="288">
        <v>3.1</v>
      </c>
      <c r="BD9" s="288">
        <v>3.1</v>
      </c>
      <c r="BE9" s="288">
        <v>3.1</v>
      </c>
      <c r="BF9" s="288">
        <v>3.1</v>
      </c>
      <c r="BG9" s="288">
        <v>3.1</v>
      </c>
      <c r="BH9" s="288">
        <v>3.1</v>
      </c>
      <c r="BI9" s="288">
        <v>3.1</v>
      </c>
      <c r="BJ9" s="288">
        <v>3.1</v>
      </c>
      <c r="BK9" s="288">
        <v>3.2</v>
      </c>
      <c r="BL9" s="288">
        <v>3.2</v>
      </c>
      <c r="BM9" s="288">
        <v>3.2</v>
      </c>
      <c r="BN9" s="288">
        <v>3.1</v>
      </c>
      <c r="BO9" s="288">
        <v>3.1</v>
      </c>
      <c r="BP9" s="288">
        <v>3.1</v>
      </c>
      <c r="BQ9" s="288">
        <v>3.1</v>
      </c>
      <c r="BR9" s="288">
        <v>3.1</v>
      </c>
      <c r="BS9" s="288">
        <v>2.8</v>
      </c>
      <c r="BT9" s="288">
        <v>2.8</v>
      </c>
      <c r="BU9" s="288">
        <v>2.8</v>
      </c>
      <c r="BV9" s="288">
        <v>2.7</v>
      </c>
      <c r="BW9" s="288">
        <v>2.7</v>
      </c>
      <c r="BX9" s="288">
        <f>_xlfn.IFNA(VLOOKUP(C9,'INFORM Severity - hidden'!$C$5:$G$300,5,FALSE),"-")</f>
        <v>2.7</v>
      </c>
    </row>
    <row r="10" spans="1:76" x14ac:dyDescent="0.35">
      <c r="C10" t="s">
        <v>10573</v>
      </c>
      <c r="D10" s="288" t="str">
        <f t="shared" si="0"/>
        <v>-</v>
      </c>
      <c r="E10" s="288" t="s">
        <v>10568</v>
      </c>
      <c r="F10" s="288">
        <v>0.9</v>
      </c>
      <c r="G10" s="288" t="s">
        <v>10568</v>
      </c>
      <c r="H10" s="288" t="s">
        <v>10568</v>
      </c>
      <c r="I10" s="288" t="s">
        <v>10568</v>
      </c>
      <c r="J10" s="288" t="s">
        <v>10568</v>
      </c>
      <c r="K10" s="288" t="s">
        <v>10568</v>
      </c>
      <c r="L10" s="288" t="s">
        <v>10568</v>
      </c>
      <c r="M10" s="288" t="s">
        <v>10568</v>
      </c>
      <c r="N10" s="288" t="s">
        <v>10568</v>
      </c>
      <c r="O10" s="288" t="s">
        <v>10568</v>
      </c>
      <c r="P10" s="288" t="s">
        <v>10568</v>
      </c>
      <c r="Q10" s="288" t="s">
        <v>10568</v>
      </c>
      <c r="R10" s="288" t="s">
        <v>10568</v>
      </c>
      <c r="S10" s="288" t="s">
        <v>10568</v>
      </c>
      <c r="T10" s="288" t="s">
        <v>10568</v>
      </c>
      <c r="U10" s="288" t="s">
        <v>10568</v>
      </c>
      <c r="V10" s="288" t="s">
        <v>10568</v>
      </c>
      <c r="W10" s="288" t="s">
        <v>10568</v>
      </c>
      <c r="X10" s="288" t="s">
        <v>10568</v>
      </c>
      <c r="Y10" s="288" t="s">
        <v>10568</v>
      </c>
      <c r="Z10" s="288" t="s">
        <v>10568</v>
      </c>
      <c r="AA10" s="288" t="s">
        <v>10568</v>
      </c>
      <c r="AB10" s="288" t="s">
        <v>10568</v>
      </c>
      <c r="AC10" s="288" t="s">
        <v>10568</v>
      </c>
      <c r="AD10" s="288" t="s">
        <v>10568</v>
      </c>
      <c r="AE10" s="288" t="s">
        <v>10568</v>
      </c>
      <c r="AF10" s="288" t="s">
        <v>10568</v>
      </c>
      <c r="AG10" s="288" t="s">
        <v>10568</v>
      </c>
      <c r="AH10" s="288" t="s">
        <v>10568</v>
      </c>
      <c r="AI10" s="288" t="s">
        <v>10568</v>
      </c>
      <c r="AJ10" s="288" t="s">
        <v>10568</v>
      </c>
      <c r="AK10" s="288" t="s">
        <v>10568</v>
      </c>
      <c r="AL10" s="288" t="s">
        <v>10568</v>
      </c>
      <c r="AM10" s="288" t="s">
        <v>10568</v>
      </c>
      <c r="AN10" s="288" t="s">
        <v>10568</v>
      </c>
      <c r="AO10" s="288" t="s">
        <v>10568</v>
      </c>
      <c r="AP10" s="288" t="s">
        <v>10568</v>
      </c>
      <c r="AQ10" s="288" t="s">
        <v>10568</v>
      </c>
      <c r="AR10" s="288" t="s">
        <v>10568</v>
      </c>
      <c r="AS10" s="288" t="s">
        <v>10568</v>
      </c>
      <c r="AT10" s="288" t="s">
        <v>10568</v>
      </c>
      <c r="AU10" s="288" t="s">
        <v>10568</v>
      </c>
      <c r="AV10" s="288" t="s">
        <v>10568</v>
      </c>
      <c r="AW10" s="288" t="s">
        <v>10568</v>
      </c>
      <c r="AX10" s="288" t="s">
        <v>10568</v>
      </c>
      <c r="AY10" s="288" t="s">
        <v>10568</v>
      </c>
      <c r="AZ10" s="288" t="s">
        <v>10568</v>
      </c>
      <c r="BA10" s="288" t="s">
        <v>10568</v>
      </c>
      <c r="BB10" s="288" t="s">
        <v>10568</v>
      </c>
      <c r="BC10" s="288" t="s">
        <v>10568</v>
      </c>
      <c r="BD10" s="288" t="s">
        <v>10568</v>
      </c>
      <c r="BE10" s="288" t="s">
        <v>10568</v>
      </c>
      <c r="BF10" s="288" t="s">
        <v>10568</v>
      </c>
      <c r="BG10" s="288" t="s">
        <v>10568</v>
      </c>
      <c r="BH10" s="288" t="s">
        <v>10568</v>
      </c>
      <c r="BI10" s="288" t="s">
        <v>10568</v>
      </c>
      <c r="BJ10" s="288" t="s">
        <v>10568</v>
      </c>
      <c r="BK10" s="288" t="s">
        <v>10568</v>
      </c>
      <c r="BL10" s="288" t="s">
        <v>10568</v>
      </c>
      <c r="BM10" s="288" t="s">
        <v>10568</v>
      </c>
      <c r="BN10" s="288" t="s">
        <v>10568</v>
      </c>
      <c r="BO10" s="288" t="s">
        <v>10568</v>
      </c>
      <c r="BP10" s="288" t="s">
        <v>10568</v>
      </c>
      <c r="BQ10" s="288" t="s">
        <v>10568</v>
      </c>
      <c r="BR10" s="288" t="s">
        <v>10568</v>
      </c>
      <c r="BS10" s="288" t="s">
        <v>10568</v>
      </c>
      <c r="BT10" s="288" t="s">
        <v>10568</v>
      </c>
      <c r="BU10" s="288" t="s">
        <v>10568</v>
      </c>
      <c r="BV10" s="288" t="s">
        <v>10568</v>
      </c>
      <c r="BW10" s="288" t="s">
        <v>10568</v>
      </c>
      <c r="BX10" s="288" t="str">
        <f>_xlfn.IFNA(VLOOKUP(C10,'INFORM Severity - hidden'!$C$5:$G$300,5,FALSE),"-")</f>
        <v>-</v>
      </c>
    </row>
    <row r="11" spans="1:76" x14ac:dyDescent="0.35">
      <c r="C11" t="s">
        <v>10574</v>
      </c>
      <c r="D11" s="288" t="str">
        <f t="shared" si="0"/>
        <v>-</v>
      </c>
      <c r="E11" s="288" t="s">
        <v>10568</v>
      </c>
      <c r="F11" s="288" t="s">
        <v>10568</v>
      </c>
      <c r="G11" s="288" t="s">
        <v>10568</v>
      </c>
      <c r="H11" s="288" t="s">
        <v>10568</v>
      </c>
      <c r="I11" s="288" t="s">
        <v>10568</v>
      </c>
      <c r="J11" s="288" t="s">
        <v>10568</v>
      </c>
      <c r="K11" s="288" t="s">
        <v>10568</v>
      </c>
      <c r="L11" s="288" t="s">
        <v>10568</v>
      </c>
      <c r="M11" s="288" t="s">
        <v>10568</v>
      </c>
      <c r="N11" s="288" t="s">
        <v>10568</v>
      </c>
      <c r="O11" s="288" t="s">
        <v>10568</v>
      </c>
      <c r="P11" s="288" t="s">
        <v>10568</v>
      </c>
      <c r="Q11" s="288" t="s">
        <v>10568</v>
      </c>
      <c r="R11" s="288" t="s">
        <v>10568</v>
      </c>
      <c r="S11" s="288" t="s">
        <v>10568</v>
      </c>
      <c r="T11" s="288" t="s">
        <v>10568</v>
      </c>
      <c r="U11" s="288" t="s">
        <v>10568</v>
      </c>
      <c r="V11" s="288" t="s">
        <v>10568</v>
      </c>
      <c r="W11" s="288" t="s">
        <v>10568</v>
      </c>
      <c r="X11" s="288" t="s">
        <v>10568</v>
      </c>
      <c r="Y11" s="288" t="s">
        <v>10568</v>
      </c>
      <c r="Z11" s="288" t="s">
        <v>10568</v>
      </c>
      <c r="AA11" s="288" t="s">
        <v>10568</v>
      </c>
      <c r="AB11" s="288" t="s">
        <v>10568</v>
      </c>
      <c r="AC11" s="288">
        <v>1.7</v>
      </c>
      <c r="AD11" s="288">
        <v>1.7</v>
      </c>
      <c r="AE11" s="288">
        <v>1.6</v>
      </c>
      <c r="AF11" s="288">
        <v>1.7</v>
      </c>
      <c r="AG11" s="288">
        <v>1.7</v>
      </c>
      <c r="AH11" s="288">
        <v>1.7</v>
      </c>
      <c r="AI11" s="288">
        <v>1.7</v>
      </c>
      <c r="AJ11" s="288">
        <v>1.6</v>
      </c>
      <c r="AK11" s="288">
        <v>1.6</v>
      </c>
      <c r="AL11" s="288">
        <v>1.5</v>
      </c>
      <c r="AM11" s="288">
        <v>1.5</v>
      </c>
      <c r="AN11" s="288">
        <v>1.5</v>
      </c>
      <c r="AO11" s="288">
        <v>1.5</v>
      </c>
      <c r="AP11" s="288">
        <v>1.5</v>
      </c>
      <c r="AQ11" s="288">
        <v>1.5</v>
      </c>
      <c r="AR11" s="288">
        <v>1.5</v>
      </c>
      <c r="AS11" s="288">
        <v>1.5</v>
      </c>
      <c r="AT11" s="288">
        <v>1.3</v>
      </c>
      <c r="AU11" s="288">
        <v>1.3</v>
      </c>
      <c r="AV11" s="288">
        <v>1.3</v>
      </c>
      <c r="AW11" s="288">
        <v>1.3</v>
      </c>
      <c r="AX11" s="288">
        <v>1.3</v>
      </c>
      <c r="AY11" s="288">
        <v>1.3</v>
      </c>
      <c r="AZ11" s="288">
        <v>1.3</v>
      </c>
      <c r="BA11" s="288">
        <v>1.3</v>
      </c>
      <c r="BB11" s="288">
        <v>1.3</v>
      </c>
      <c r="BC11" s="288">
        <v>1.1000000000000001</v>
      </c>
      <c r="BD11" s="288">
        <v>1.2</v>
      </c>
      <c r="BE11" s="288">
        <v>1.3</v>
      </c>
      <c r="BF11" s="288">
        <v>1.9</v>
      </c>
      <c r="BG11" s="288">
        <v>1.9</v>
      </c>
      <c r="BH11" s="288">
        <v>1.9</v>
      </c>
      <c r="BI11" s="288">
        <v>2</v>
      </c>
      <c r="BJ11" s="288">
        <v>2.1</v>
      </c>
      <c r="BK11" s="288">
        <v>2.2000000000000002</v>
      </c>
      <c r="BL11" s="288">
        <v>2.2999999999999998</v>
      </c>
      <c r="BM11" s="288">
        <v>2.2999999999999998</v>
      </c>
      <c r="BN11" s="288">
        <v>2.2999999999999998</v>
      </c>
      <c r="BO11" s="288">
        <v>2.2999999999999998</v>
      </c>
      <c r="BP11" s="288">
        <v>2.2999999999999998</v>
      </c>
      <c r="BQ11" s="288">
        <v>2.2999999999999998</v>
      </c>
      <c r="BR11" s="288">
        <v>2.2000000000000002</v>
      </c>
      <c r="BS11" s="288">
        <v>2.2000000000000002</v>
      </c>
      <c r="BT11" s="288">
        <v>2.1</v>
      </c>
      <c r="BU11" s="288">
        <v>2.1</v>
      </c>
      <c r="BV11" s="288">
        <v>2.1</v>
      </c>
      <c r="BW11" s="288" t="s">
        <v>10568</v>
      </c>
      <c r="BX11" s="288" t="str">
        <f>_xlfn.IFNA(VLOOKUP(C11,'INFORM Severity - hidden'!$C$5:$G$300,5,FALSE),"-")</f>
        <v>-</v>
      </c>
    </row>
    <row r="12" spans="1:76" x14ac:dyDescent="0.35">
      <c r="A12" t="s">
        <v>4370</v>
      </c>
      <c r="B12" t="s">
        <v>4368</v>
      </c>
      <c r="C12" t="s">
        <v>4369</v>
      </c>
      <c r="D12" s="288" t="str">
        <f t="shared" si="0"/>
        <v>-</v>
      </c>
      <c r="E12" s="288" t="s">
        <v>10568</v>
      </c>
      <c r="F12" s="288" t="s">
        <v>10568</v>
      </c>
      <c r="G12" s="288" t="s">
        <v>10568</v>
      </c>
      <c r="H12" s="288" t="s">
        <v>10568</v>
      </c>
      <c r="I12" s="288" t="s">
        <v>10568</v>
      </c>
      <c r="J12" s="288" t="s">
        <v>10568</v>
      </c>
      <c r="K12" s="288" t="s">
        <v>10568</v>
      </c>
      <c r="L12" s="288" t="s">
        <v>10568</v>
      </c>
      <c r="M12" s="288" t="s">
        <v>10568</v>
      </c>
      <c r="N12" s="288" t="s">
        <v>10568</v>
      </c>
      <c r="O12" s="288" t="s">
        <v>10568</v>
      </c>
      <c r="P12" s="288" t="s">
        <v>10568</v>
      </c>
      <c r="Q12" s="288" t="s">
        <v>10568</v>
      </c>
      <c r="R12" s="288" t="s">
        <v>10568</v>
      </c>
      <c r="S12" s="288" t="s">
        <v>10568</v>
      </c>
      <c r="T12" s="288" t="s">
        <v>10568</v>
      </c>
      <c r="U12" s="288" t="s">
        <v>10568</v>
      </c>
      <c r="V12" s="288" t="s">
        <v>10568</v>
      </c>
      <c r="W12" s="288" t="s">
        <v>10568</v>
      </c>
      <c r="X12" s="288" t="s">
        <v>10568</v>
      </c>
      <c r="Y12" s="288" t="s">
        <v>10568</v>
      </c>
      <c r="Z12" s="288" t="s">
        <v>10568</v>
      </c>
      <c r="AA12" s="288" t="s">
        <v>10568</v>
      </c>
      <c r="AB12" s="288" t="s">
        <v>10568</v>
      </c>
      <c r="AC12" s="288" t="s">
        <v>10568</v>
      </c>
      <c r="AD12" s="288" t="s">
        <v>10568</v>
      </c>
      <c r="AE12" s="288" t="s">
        <v>10568</v>
      </c>
      <c r="AF12" s="288" t="s">
        <v>10568</v>
      </c>
      <c r="AG12" s="288" t="s">
        <v>10568</v>
      </c>
      <c r="AH12" s="288" t="s">
        <v>10568</v>
      </c>
      <c r="AI12" s="288" t="s">
        <v>10568</v>
      </c>
      <c r="AJ12" s="288" t="s">
        <v>10568</v>
      </c>
      <c r="AK12" s="288" t="s">
        <v>10568</v>
      </c>
      <c r="AL12" s="288" t="s">
        <v>10568</v>
      </c>
      <c r="AM12" s="288" t="s">
        <v>10568</v>
      </c>
      <c r="AN12" s="288" t="s">
        <v>10568</v>
      </c>
      <c r="AO12" s="288" t="s">
        <v>10568</v>
      </c>
      <c r="AP12" s="288" t="s">
        <v>10568</v>
      </c>
      <c r="AQ12" s="288" t="s">
        <v>10568</v>
      </c>
      <c r="AR12" s="288" t="s">
        <v>10568</v>
      </c>
      <c r="AS12" s="288" t="s">
        <v>10568</v>
      </c>
      <c r="AT12" s="288" t="s">
        <v>10568</v>
      </c>
      <c r="AU12" s="288" t="s">
        <v>10568</v>
      </c>
      <c r="AV12" s="288" t="s">
        <v>10568</v>
      </c>
      <c r="AW12" s="288" t="s">
        <v>10568</v>
      </c>
      <c r="AX12" s="288" t="s">
        <v>10568</v>
      </c>
      <c r="AY12" s="288" t="s">
        <v>10568</v>
      </c>
      <c r="AZ12" s="288" t="s">
        <v>10568</v>
      </c>
      <c r="BA12" s="288" t="s">
        <v>10568</v>
      </c>
      <c r="BB12" s="288" t="s">
        <v>10568</v>
      </c>
      <c r="BC12" s="288" t="s">
        <v>10568</v>
      </c>
      <c r="BD12" s="288" t="s">
        <v>10568</v>
      </c>
      <c r="BE12" s="288" t="s">
        <v>10568</v>
      </c>
      <c r="BF12" s="288" t="s">
        <v>10568</v>
      </c>
      <c r="BG12" s="288" t="s">
        <v>10568</v>
      </c>
      <c r="BH12" s="288" t="s">
        <v>10568</v>
      </c>
      <c r="BI12" s="288" t="s">
        <v>10568</v>
      </c>
      <c r="BJ12" s="288" t="s">
        <v>10568</v>
      </c>
      <c r="BK12" s="288" t="s">
        <v>10568</v>
      </c>
      <c r="BL12" s="288" t="s">
        <v>10568</v>
      </c>
      <c r="BM12" s="288" t="s">
        <v>10568</v>
      </c>
      <c r="BN12" s="288" t="s">
        <v>10568</v>
      </c>
      <c r="BO12" s="288" t="s">
        <v>10568</v>
      </c>
      <c r="BP12" s="288" t="s">
        <v>10568</v>
      </c>
      <c r="BQ12" s="288" t="s">
        <v>10568</v>
      </c>
      <c r="BR12" s="288" t="s">
        <v>10568</v>
      </c>
      <c r="BS12" s="288" t="s">
        <v>10568</v>
      </c>
      <c r="BT12" s="288" t="s">
        <v>10568</v>
      </c>
      <c r="BU12" s="288" t="s">
        <v>10568</v>
      </c>
      <c r="BV12" s="288" t="s">
        <v>10568</v>
      </c>
      <c r="BW12" s="288">
        <v>2.2000000000000002</v>
      </c>
      <c r="BX12" s="288">
        <f>_xlfn.IFNA(VLOOKUP(C12,'INFORM Severity - hidden'!$C$5:$G$300,5,FALSE),"-")</f>
        <v>2.2000000000000002</v>
      </c>
    </row>
    <row r="13" spans="1:76" x14ac:dyDescent="0.35">
      <c r="C13" t="s">
        <v>10575</v>
      </c>
      <c r="D13" s="288" t="str">
        <f t="shared" si="0"/>
        <v>-</v>
      </c>
      <c r="E13" s="288" t="s">
        <v>10568</v>
      </c>
      <c r="F13" s="288" t="s">
        <v>10568</v>
      </c>
      <c r="G13" s="288" t="s">
        <v>10568</v>
      </c>
      <c r="H13" s="288" t="s">
        <v>10568</v>
      </c>
      <c r="I13" s="288" t="s">
        <v>10568</v>
      </c>
      <c r="J13" s="288" t="s">
        <v>10568</v>
      </c>
      <c r="K13" s="288" t="s">
        <v>10568</v>
      </c>
      <c r="L13" s="288" t="s">
        <v>10568</v>
      </c>
      <c r="M13" s="288" t="s">
        <v>10568</v>
      </c>
      <c r="N13" s="288" t="s">
        <v>10568</v>
      </c>
      <c r="O13" s="288" t="s">
        <v>10568</v>
      </c>
      <c r="P13" s="288" t="s">
        <v>10568</v>
      </c>
      <c r="Q13" s="288" t="s">
        <v>10568</v>
      </c>
      <c r="R13" s="288" t="s">
        <v>10568</v>
      </c>
      <c r="S13" s="288" t="s">
        <v>10568</v>
      </c>
      <c r="T13" s="288" t="s">
        <v>10568</v>
      </c>
      <c r="U13" s="288" t="s">
        <v>10568</v>
      </c>
      <c r="V13" s="288" t="s">
        <v>10568</v>
      </c>
      <c r="W13" s="288" t="s">
        <v>10568</v>
      </c>
      <c r="X13" s="288" t="s">
        <v>10568</v>
      </c>
      <c r="Y13" s="288" t="s">
        <v>10568</v>
      </c>
      <c r="Z13" s="288" t="s">
        <v>10568</v>
      </c>
      <c r="AA13" s="288" t="s">
        <v>10568</v>
      </c>
      <c r="AB13" s="288" t="s">
        <v>10568</v>
      </c>
      <c r="AC13" s="288" t="s">
        <v>10568</v>
      </c>
      <c r="AD13" s="288" t="s">
        <v>10568</v>
      </c>
      <c r="AE13" s="288" t="s">
        <v>10568</v>
      </c>
      <c r="AF13" s="288" t="s">
        <v>10568</v>
      </c>
      <c r="AG13" s="288" t="s">
        <v>10568</v>
      </c>
      <c r="AH13" s="288" t="s">
        <v>10568</v>
      </c>
      <c r="AI13" s="288" t="s">
        <v>10568</v>
      </c>
      <c r="AJ13" s="288" t="s">
        <v>10568</v>
      </c>
      <c r="AK13" s="288" t="s">
        <v>10568</v>
      </c>
      <c r="AL13" s="288" t="s">
        <v>10568</v>
      </c>
      <c r="AM13" s="288" t="s">
        <v>10568</v>
      </c>
      <c r="AN13" s="288" t="s">
        <v>10568</v>
      </c>
      <c r="AO13" s="288" t="s">
        <v>10568</v>
      </c>
      <c r="AP13" s="288" t="s">
        <v>10568</v>
      </c>
      <c r="AQ13" s="288" t="s">
        <v>10568</v>
      </c>
      <c r="AR13" s="288" t="s">
        <v>10568</v>
      </c>
      <c r="AS13" s="288" t="s">
        <v>10568</v>
      </c>
      <c r="AT13" s="288" t="s">
        <v>10568</v>
      </c>
      <c r="AU13" s="288">
        <v>1.8</v>
      </c>
      <c r="AV13" s="288">
        <v>1.8</v>
      </c>
      <c r="AW13" s="288">
        <v>1.8</v>
      </c>
      <c r="AX13" s="288">
        <v>1.8</v>
      </c>
      <c r="AY13" s="288">
        <v>1.8</v>
      </c>
      <c r="AZ13" s="288">
        <v>1.8</v>
      </c>
      <c r="BA13" s="288">
        <v>1.8</v>
      </c>
      <c r="BB13" s="288">
        <v>1.8</v>
      </c>
      <c r="BC13" s="288">
        <v>1.8</v>
      </c>
      <c r="BD13" s="288">
        <v>1.8</v>
      </c>
      <c r="BE13" s="288">
        <v>1.9</v>
      </c>
      <c r="BF13" s="288">
        <v>2.2000000000000002</v>
      </c>
      <c r="BG13" s="288">
        <v>2.2000000000000002</v>
      </c>
      <c r="BH13" s="288">
        <v>2.2000000000000002</v>
      </c>
      <c r="BI13" s="288">
        <v>2.4</v>
      </c>
      <c r="BJ13" s="288">
        <v>2.4</v>
      </c>
      <c r="BK13" s="288">
        <v>2.5</v>
      </c>
      <c r="BL13" s="288">
        <v>2.2000000000000002</v>
      </c>
      <c r="BM13" s="288">
        <v>2.2000000000000002</v>
      </c>
      <c r="BN13" s="288">
        <v>2.1</v>
      </c>
      <c r="BO13" s="288">
        <v>2.1</v>
      </c>
      <c r="BP13" s="288">
        <v>1.8</v>
      </c>
      <c r="BQ13" s="288">
        <v>1.8</v>
      </c>
      <c r="BR13" s="288">
        <v>1.6</v>
      </c>
      <c r="BS13" s="288">
        <v>1.6</v>
      </c>
      <c r="BT13" s="288">
        <v>1.6</v>
      </c>
      <c r="BU13" s="288">
        <v>1.6</v>
      </c>
      <c r="BV13" s="288">
        <v>1.6</v>
      </c>
      <c r="BW13" s="288" t="s">
        <v>10568</v>
      </c>
      <c r="BX13" s="288" t="str">
        <f>_xlfn.IFNA(VLOOKUP(C13,'INFORM Severity - hidden'!$C$5:$G$300,5,FALSE),"-")</f>
        <v>-</v>
      </c>
    </row>
    <row r="14" spans="1:76" x14ac:dyDescent="0.35">
      <c r="A14" t="s">
        <v>4217</v>
      </c>
      <c r="B14" t="s">
        <v>4215</v>
      </c>
      <c r="C14" t="s">
        <v>4216</v>
      </c>
      <c r="D14" s="288" t="str">
        <f t="shared" si="0"/>
        <v>Stable</v>
      </c>
      <c r="E14" s="288" t="s">
        <v>10568</v>
      </c>
      <c r="F14" s="288">
        <v>3.5</v>
      </c>
      <c r="G14" s="288">
        <v>3.5</v>
      </c>
      <c r="H14" s="288">
        <v>3.8</v>
      </c>
      <c r="I14" s="288">
        <v>3.8</v>
      </c>
      <c r="J14" s="288">
        <v>3.8</v>
      </c>
      <c r="K14" s="288">
        <v>3.8</v>
      </c>
      <c r="L14" s="288">
        <v>3.8</v>
      </c>
      <c r="M14" s="288">
        <v>3.8</v>
      </c>
      <c r="N14" s="288">
        <v>3.8</v>
      </c>
      <c r="O14" s="288">
        <v>3.8</v>
      </c>
      <c r="P14" s="288">
        <v>3.8</v>
      </c>
      <c r="Q14" s="288">
        <v>3.7</v>
      </c>
      <c r="R14" s="288">
        <v>3.7</v>
      </c>
      <c r="S14" s="288">
        <v>3.3</v>
      </c>
      <c r="T14" s="288">
        <v>3.3</v>
      </c>
      <c r="U14" s="288">
        <v>3.2</v>
      </c>
      <c r="V14" s="288">
        <v>3.3</v>
      </c>
      <c r="W14" s="288">
        <v>3.3</v>
      </c>
      <c r="X14" s="288">
        <v>3.3</v>
      </c>
      <c r="Y14" s="288">
        <v>3.3</v>
      </c>
      <c r="Z14" s="288">
        <v>3.4</v>
      </c>
      <c r="AA14" s="288">
        <v>3.3</v>
      </c>
      <c r="AB14" s="288">
        <v>3.3</v>
      </c>
      <c r="AC14" s="288">
        <v>3.3</v>
      </c>
      <c r="AD14" s="288">
        <v>3.3</v>
      </c>
      <c r="AE14" s="288">
        <v>3.8</v>
      </c>
      <c r="AF14" s="288">
        <v>3.8</v>
      </c>
      <c r="AG14" s="288">
        <v>3.8</v>
      </c>
      <c r="AH14" s="288">
        <v>3.8</v>
      </c>
      <c r="AI14" s="288">
        <v>3.8</v>
      </c>
      <c r="AJ14" s="288">
        <v>3.8</v>
      </c>
      <c r="AK14" s="288">
        <v>3.8</v>
      </c>
      <c r="AL14" s="288">
        <v>3.8</v>
      </c>
      <c r="AM14" s="288">
        <v>3.8</v>
      </c>
      <c r="AN14" s="288">
        <v>3.8</v>
      </c>
      <c r="AO14" s="288">
        <v>3.8</v>
      </c>
      <c r="AP14" s="288">
        <v>3.8</v>
      </c>
      <c r="AQ14" s="288">
        <v>3.5</v>
      </c>
      <c r="AR14" s="288">
        <v>3.5</v>
      </c>
      <c r="AS14" s="288">
        <v>3.5</v>
      </c>
      <c r="AT14" s="288">
        <v>3.5</v>
      </c>
      <c r="AU14" s="288">
        <v>3.5</v>
      </c>
      <c r="AV14" s="288">
        <v>3.5</v>
      </c>
      <c r="AW14" s="288">
        <v>3.5</v>
      </c>
      <c r="AX14" s="288">
        <v>3.5</v>
      </c>
      <c r="AY14" s="288">
        <v>3.5</v>
      </c>
      <c r="AZ14" s="288">
        <v>3.5</v>
      </c>
      <c r="BA14" s="288">
        <v>3.5</v>
      </c>
      <c r="BB14" s="288">
        <v>3.5</v>
      </c>
      <c r="BC14" s="288">
        <v>3.5</v>
      </c>
      <c r="BD14" s="288">
        <v>3.5</v>
      </c>
      <c r="BE14" s="288">
        <v>3.5</v>
      </c>
      <c r="BF14" s="288">
        <v>3.6</v>
      </c>
      <c r="BG14" s="288">
        <v>3.3</v>
      </c>
      <c r="BH14" s="288">
        <v>3.3</v>
      </c>
      <c r="BI14" s="288">
        <v>3.3</v>
      </c>
      <c r="BJ14" s="288">
        <v>3.3</v>
      </c>
      <c r="BK14" s="288">
        <v>3.3</v>
      </c>
      <c r="BL14" s="288">
        <v>3.4</v>
      </c>
      <c r="BM14" s="288">
        <v>3.3</v>
      </c>
      <c r="BN14" s="288">
        <v>3.3</v>
      </c>
      <c r="BO14" s="288">
        <v>3.3</v>
      </c>
      <c r="BP14" s="288">
        <v>3.3</v>
      </c>
      <c r="BQ14" s="288">
        <v>3.3</v>
      </c>
      <c r="BR14" s="288">
        <v>3.3</v>
      </c>
      <c r="BS14" s="288">
        <v>3.3</v>
      </c>
      <c r="BT14" s="288">
        <v>3.3</v>
      </c>
      <c r="BU14" s="288">
        <v>3.3</v>
      </c>
      <c r="BV14" s="288">
        <v>3.3</v>
      </c>
      <c r="BW14" s="288">
        <v>3.3</v>
      </c>
      <c r="BX14" s="288">
        <f>_xlfn.IFNA(VLOOKUP(C14,'INFORM Severity - hidden'!$C$5:$G$300,5,FALSE),"-")</f>
        <v>3.3</v>
      </c>
    </row>
    <row r="15" spans="1:76" x14ac:dyDescent="0.35">
      <c r="C15" t="s">
        <v>10576</v>
      </c>
      <c r="D15" s="288" t="str">
        <f t="shared" si="0"/>
        <v>-</v>
      </c>
      <c r="E15" s="288" t="s">
        <v>10568</v>
      </c>
      <c r="F15" s="288">
        <v>3.5</v>
      </c>
      <c r="G15" s="288">
        <v>3.5</v>
      </c>
      <c r="H15" s="288" t="s">
        <v>10568</v>
      </c>
      <c r="I15" s="288" t="s">
        <v>10568</v>
      </c>
      <c r="J15" s="288" t="s">
        <v>10568</v>
      </c>
      <c r="K15" s="288" t="s">
        <v>10568</v>
      </c>
      <c r="L15" s="288" t="s">
        <v>10568</v>
      </c>
      <c r="M15" s="288" t="s">
        <v>10568</v>
      </c>
      <c r="N15" s="288" t="s">
        <v>10568</v>
      </c>
      <c r="O15" s="288" t="s">
        <v>10568</v>
      </c>
      <c r="P15" s="288" t="s">
        <v>10568</v>
      </c>
      <c r="Q15" s="288" t="s">
        <v>10568</v>
      </c>
      <c r="R15" s="288" t="s">
        <v>10568</v>
      </c>
      <c r="S15" s="288" t="s">
        <v>10568</v>
      </c>
      <c r="T15" s="288" t="s">
        <v>10568</v>
      </c>
      <c r="U15" s="288" t="s">
        <v>10568</v>
      </c>
      <c r="V15" s="288" t="s">
        <v>10568</v>
      </c>
      <c r="W15" s="288" t="s">
        <v>10568</v>
      </c>
      <c r="X15" s="288" t="s">
        <v>10568</v>
      </c>
      <c r="Y15" s="288" t="s">
        <v>10568</v>
      </c>
      <c r="Z15" s="288" t="s">
        <v>10568</v>
      </c>
      <c r="AA15" s="288" t="s">
        <v>10568</v>
      </c>
      <c r="AB15" s="288" t="s">
        <v>10568</v>
      </c>
      <c r="AC15" s="288" t="s">
        <v>10568</v>
      </c>
      <c r="AD15" s="288" t="s">
        <v>10568</v>
      </c>
      <c r="AE15" s="288" t="s">
        <v>10568</v>
      </c>
      <c r="AF15" s="288" t="s">
        <v>10568</v>
      </c>
      <c r="AG15" s="288" t="s">
        <v>10568</v>
      </c>
      <c r="AH15" s="288" t="s">
        <v>10568</v>
      </c>
      <c r="AI15" s="288" t="s">
        <v>10568</v>
      </c>
      <c r="AJ15" s="288" t="s">
        <v>10568</v>
      </c>
      <c r="AK15" s="288" t="s">
        <v>10568</v>
      </c>
      <c r="AL15" s="288" t="s">
        <v>10568</v>
      </c>
      <c r="AM15" s="288" t="s">
        <v>10568</v>
      </c>
      <c r="AN15" s="288" t="s">
        <v>10568</v>
      </c>
      <c r="AO15" s="288" t="s">
        <v>10568</v>
      </c>
      <c r="AP15" s="288" t="s">
        <v>10568</v>
      </c>
      <c r="AQ15" s="288" t="s">
        <v>10568</v>
      </c>
      <c r="AR15" s="288" t="s">
        <v>10568</v>
      </c>
      <c r="AS15" s="288" t="s">
        <v>10568</v>
      </c>
      <c r="AT15" s="288" t="s">
        <v>10568</v>
      </c>
      <c r="AU15" s="288" t="s">
        <v>10568</v>
      </c>
      <c r="AV15" s="288" t="s">
        <v>10568</v>
      </c>
      <c r="AW15" s="288" t="s">
        <v>10568</v>
      </c>
      <c r="AX15" s="288" t="s">
        <v>10568</v>
      </c>
      <c r="AY15" s="288" t="s">
        <v>10568</v>
      </c>
      <c r="AZ15" s="288" t="s">
        <v>10568</v>
      </c>
      <c r="BA15" s="288" t="s">
        <v>10568</v>
      </c>
      <c r="BB15" s="288" t="s">
        <v>10568</v>
      </c>
      <c r="BC15" s="288" t="s">
        <v>10568</v>
      </c>
      <c r="BD15" s="288" t="s">
        <v>10568</v>
      </c>
      <c r="BE15" s="288" t="s">
        <v>10568</v>
      </c>
      <c r="BF15" s="288" t="s">
        <v>10568</v>
      </c>
      <c r="BG15" s="288" t="s">
        <v>10568</v>
      </c>
      <c r="BH15" s="288" t="s">
        <v>10568</v>
      </c>
      <c r="BI15" s="288" t="s">
        <v>10568</v>
      </c>
      <c r="BJ15" s="288" t="s">
        <v>10568</v>
      </c>
      <c r="BK15" s="288" t="s">
        <v>10568</v>
      </c>
      <c r="BL15" s="288" t="s">
        <v>10568</v>
      </c>
      <c r="BM15" s="288" t="s">
        <v>10568</v>
      </c>
      <c r="BN15" s="288" t="s">
        <v>10568</v>
      </c>
      <c r="BO15" s="288" t="s">
        <v>10568</v>
      </c>
      <c r="BP15" s="288" t="s">
        <v>10568</v>
      </c>
      <c r="BQ15" s="288" t="s">
        <v>10568</v>
      </c>
      <c r="BR15" s="288" t="s">
        <v>10568</v>
      </c>
      <c r="BS15" s="288" t="s">
        <v>10568</v>
      </c>
      <c r="BT15" s="288" t="s">
        <v>10568</v>
      </c>
      <c r="BU15" s="288" t="s">
        <v>10568</v>
      </c>
      <c r="BV15" s="288" t="s">
        <v>10568</v>
      </c>
      <c r="BW15" s="288" t="s">
        <v>10568</v>
      </c>
      <c r="BX15" s="288" t="str">
        <f>_xlfn.IFNA(VLOOKUP(C15,'INFORM Severity - hidden'!$C$5:$G$300,5,FALSE),"-")</f>
        <v>-</v>
      </c>
    </row>
    <row r="16" spans="1:76" x14ac:dyDescent="0.35">
      <c r="C16" t="s">
        <v>10577</v>
      </c>
      <c r="D16" s="288" t="str">
        <f t="shared" si="0"/>
        <v>-</v>
      </c>
      <c r="E16" s="288" t="s">
        <v>10568</v>
      </c>
      <c r="F16" s="288">
        <v>1.7</v>
      </c>
      <c r="G16" s="288">
        <v>1.7</v>
      </c>
      <c r="H16" s="288" t="s">
        <v>10568</v>
      </c>
      <c r="I16" s="288" t="s">
        <v>10568</v>
      </c>
      <c r="J16" s="288" t="s">
        <v>10568</v>
      </c>
      <c r="K16" s="288" t="s">
        <v>10568</v>
      </c>
      <c r="L16" s="288" t="s">
        <v>10568</v>
      </c>
      <c r="M16" s="288" t="s">
        <v>10568</v>
      </c>
      <c r="N16" s="288" t="s">
        <v>10568</v>
      </c>
      <c r="O16" s="288" t="s">
        <v>10568</v>
      </c>
      <c r="P16" s="288" t="s">
        <v>10568</v>
      </c>
      <c r="Q16" s="288" t="s">
        <v>10568</v>
      </c>
      <c r="R16" s="288" t="s">
        <v>10568</v>
      </c>
      <c r="S16" s="288" t="s">
        <v>10568</v>
      </c>
      <c r="T16" s="288" t="s">
        <v>10568</v>
      </c>
      <c r="U16" s="288" t="s">
        <v>10568</v>
      </c>
      <c r="V16" s="288" t="s">
        <v>10568</v>
      </c>
      <c r="W16" s="288" t="s">
        <v>10568</v>
      </c>
      <c r="X16" s="288" t="s">
        <v>10568</v>
      </c>
      <c r="Y16" s="288" t="s">
        <v>10568</v>
      </c>
      <c r="Z16" s="288" t="s">
        <v>10568</v>
      </c>
      <c r="AA16" s="288" t="s">
        <v>10568</v>
      </c>
      <c r="AB16" s="288" t="s">
        <v>10568</v>
      </c>
      <c r="AC16" s="288" t="s">
        <v>10568</v>
      </c>
      <c r="AD16" s="288" t="s">
        <v>10568</v>
      </c>
      <c r="AE16" s="288" t="s">
        <v>10568</v>
      </c>
      <c r="AF16" s="288" t="s">
        <v>10568</v>
      </c>
      <c r="AG16" s="288" t="s">
        <v>10568</v>
      </c>
      <c r="AH16" s="288" t="s">
        <v>10568</v>
      </c>
      <c r="AI16" s="288" t="s">
        <v>10568</v>
      </c>
      <c r="AJ16" s="288" t="s">
        <v>10568</v>
      </c>
      <c r="AK16" s="288" t="s">
        <v>10568</v>
      </c>
      <c r="AL16" s="288" t="s">
        <v>10568</v>
      </c>
      <c r="AM16" s="288" t="s">
        <v>10568</v>
      </c>
      <c r="AN16" s="288" t="s">
        <v>10568</v>
      </c>
      <c r="AO16" s="288" t="s">
        <v>10568</v>
      </c>
      <c r="AP16" s="288" t="s">
        <v>10568</v>
      </c>
      <c r="AQ16" s="288" t="s">
        <v>10568</v>
      </c>
      <c r="AR16" s="288" t="s">
        <v>10568</v>
      </c>
      <c r="AS16" s="288" t="s">
        <v>10568</v>
      </c>
      <c r="AT16" s="288" t="s">
        <v>10568</v>
      </c>
      <c r="AU16" s="288" t="s">
        <v>10568</v>
      </c>
      <c r="AV16" s="288" t="s">
        <v>10568</v>
      </c>
      <c r="AW16" s="288" t="s">
        <v>10568</v>
      </c>
      <c r="AX16" s="288" t="s">
        <v>10568</v>
      </c>
      <c r="AY16" s="288" t="s">
        <v>10568</v>
      </c>
      <c r="AZ16" s="288" t="s">
        <v>10568</v>
      </c>
      <c r="BA16" s="288" t="s">
        <v>10568</v>
      </c>
      <c r="BB16" s="288" t="s">
        <v>10568</v>
      </c>
      <c r="BC16" s="288" t="s">
        <v>10568</v>
      </c>
      <c r="BD16" s="288" t="s">
        <v>10568</v>
      </c>
      <c r="BE16" s="288" t="s">
        <v>10568</v>
      </c>
      <c r="BF16" s="288" t="s">
        <v>10568</v>
      </c>
      <c r="BG16" s="288" t="s">
        <v>10568</v>
      </c>
      <c r="BH16" s="288" t="s">
        <v>10568</v>
      </c>
      <c r="BI16" s="288" t="s">
        <v>10568</v>
      </c>
      <c r="BJ16" s="288" t="s">
        <v>10568</v>
      </c>
      <c r="BK16" s="288" t="s">
        <v>10568</v>
      </c>
      <c r="BL16" s="288" t="s">
        <v>10568</v>
      </c>
      <c r="BM16" s="288" t="s">
        <v>10568</v>
      </c>
      <c r="BN16" s="288" t="s">
        <v>10568</v>
      </c>
      <c r="BO16" s="288" t="s">
        <v>10568</v>
      </c>
      <c r="BP16" s="288" t="s">
        <v>10568</v>
      </c>
      <c r="BQ16" s="288" t="s">
        <v>10568</v>
      </c>
      <c r="BR16" s="288" t="s">
        <v>10568</v>
      </c>
      <c r="BS16" s="288" t="s">
        <v>10568</v>
      </c>
      <c r="BT16" s="288" t="s">
        <v>10568</v>
      </c>
      <c r="BU16" s="288" t="s">
        <v>10568</v>
      </c>
      <c r="BV16" s="288" t="s">
        <v>10568</v>
      </c>
      <c r="BW16" s="288" t="s">
        <v>10568</v>
      </c>
      <c r="BX16" s="288" t="str">
        <f>_xlfn.IFNA(VLOOKUP(C16,'INFORM Severity - hidden'!$C$5:$G$300,5,FALSE),"-")</f>
        <v>-</v>
      </c>
    </row>
    <row r="17" spans="1:76" x14ac:dyDescent="0.35">
      <c r="A17" t="s">
        <v>1282</v>
      </c>
      <c r="B17" t="s">
        <v>1235</v>
      </c>
      <c r="C17" t="s">
        <v>1281</v>
      </c>
      <c r="D17" s="288" t="str">
        <f t="shared" si="0"/>
        <v>Decreasing</v>
      </c>
      <c r="E17" s="288" t="s">
        <v>10568</v>
      </c>
      <c r="F17" s="288" t="s">
        <v>10568</v>
      </c>
      <c r="G17" s="288" t="s">
        <v>10568</v>
      </c>
      <c r="H17" s="288" t="s">
        <v>10568</v>
      </c>
      <c r="I17" s="288" t="s">
        <v>10568</v>
      </c>
      <c r="J17" s="288" t="s">
        <v>10568</v>
      </c>
      <c r="K17" s="288" t="s">
        <v>10568</v>
      </c>
      <c r="L17" s="288" t="s">
        <v>10568</v>
      </c>
      <c r="M17" s="288" t="s">
        <v>10568</v>
      </c>
      <c r="N17" s="288" t="s">
        <v>10568</v>
      </c>
      <c r="O17" s="288" t="s">
        <v>10568</v>
      </c>
      <c r="P17" s="288" t="s">
        <v>10568</v>
      </c>
      <c r="Q17" s="288" t="s">
        <v>10568</v>
      </c>
      <c r="R17" s="288" t="s">
        <v>10568</v>
      </c>
      <c r="S17" s="288" t="s">
        <v>10568</v>
      </c>
      <c r="T17" s="288" t="s">
        <v>10568</v>
      </c>
      <c r="U17" s="288" t="s">
        <v>10568</v>
      </c>
      <c r="V17" s="288" t="s">
        <v>10568</v>
      </c>
      <c r="W17" s="288" t="s">
        <v>10568</v>
      </c>
      <c r="X17" s="288" t="s">
        <v>10568</v>
      </c>
      <c r="Y17" s="288" t="s">
        <v>10568</v>
      </c>
      <c r="Z17" s="288" t="s">
        <v>10568</v>
      </c>
      <c r="AA17" s="288" t="s">
        <v>10568</v>
      </c>
      <c r="AB17" s="288" t="s">
        <v>10568</v>
      </c>
      <c r="AC17" s="288" t="s">
        <v>10568</v>
      </c>
      <c r="AD17" s="288" t="s">
        <v>10568</v>
      </c>
      <c r="AE17" s="288" t="s">
        <v>10568</v>
      </c>
      <c r="AF17" s="288" t="s">
        <v>10568</v>
      </c>
      <c r="AG17" s="288" t="s">
        <v>10568</v>
      </c>
      <c r="AH17" s="288" t="s">
        <v>10568</v>
      </c>
      <c r="AI17" s="288" t="s">
        <v>10568</v>
      </c>
      <c r="AJ17" s="288" t="s">
        <v>10568</v>
      </c>
      <c r="AK17" s="288" t="s">
        <v>10568</v>
      </c>
      <c r="AL17" s="288" t="s">
        <v>10568</v>
      </c>
      <c r="AM17" s="288" t="s">
        <v>10568</v>
      </c>
      <c r="AN17" s="288" t="s">
        <v>10568</v>
      </c>
      <c r="AO17" s="288" t="s">
        <v>10568</v>
      </c>
      <c r="AP17" s="288" t="s">
        <v>10568</v>
      </c>
      <c r="AQ17" s="288" t="s">
        <v>10568</v>
      </c>
      <c r="AR17" s="288" t="s">
        <v>10568</v>
      </c>
      <c r="AS17" s="288" t="s">
        <v>10568</v>
      </c>
      <c r="AT17" s="288" t="s">
        <v>10568</v>
      </c>
      <c r="AU17" s="288" t="s">
        <v>10568</v>
      </c>
      <c r="AV17" s="288" t="s">
        <v>10568</v>
      </c>
      <c r="AW17" s="288" t="s">
        <v>10568</v>
      </c>
      <c r="AX17" s="288" t="s">
        <v>10568</v>
      </c>
      <c r="AY17" s="288" t="s">
        <v>10568</v>
      </c>
      <c r="AZ17" s="288" t="s">
        <v>10568</v>
      </c>
      <c r="BA17" s="288" t="s">
        <v>10568</v>
      </c>
      <c r="BB17" s="288" t="s">
        <v>10568</v>
      </c>
      <c r="BC17" s="288" t="s">
        <v>10568</v>
      </c>
      <c r="BD17" s="288" t="s">
        <v>10568</v>
      </c>
      <c r="BE17" s="288" t="s">
        <v>10568</v>
      </c>
      <c r="BF17" s="288" t="s">
        <v>10568</v>
      </c>
      <c r="BG17" s="288" t="s">
        <v>10568</v>
      </c>
      <c r="BH17" s="288" t="s">
        <v>10568</v>
      </c>
      <c r="BI17" s="288" t="s">
        <v>10568</v>
      </c>
      <c r="BJ17" s="288" t="s">
        <v>10568</v>
      </c>
      <c r="BK17" s="288" t="s">
        <v>10568</v>
      </c>
      <c r="BL17" s="288" t="s">
        <v>10568</v>
      </c>
      <c r="BM17" s="288" t="s">
        <v>10568</v>
      </c>
      <c r="BN17" s="288" t="s">
        <v>10568</v>
      </c>
      <c r="BO17" s="288" t="s">
        <v>10568</v>
      </c>
      <c r="BP17" s="288" t="s">
        <v>10568</v>
      </c>
      <c r="BQ17" s="288">
        <v>1.9</v>
      </c>
      <c r="BR17" s="288">
        <v>2</v>
      </c>
      <c r="BS17" s="288">
        <v>2</v>
      </c>
      <c r="BT17" s="288">
        <v>2</v>
      </c>
      <c r="BU17" s="288">
        <v>2</v>
      </c>
      <c r="BV17" s="288">
        <v>2</v>
      </c>
      <c r="BW17" s="288">
        <v>1.9</v>
      </c>
      <c r="BX17" s="288">
        <f>_xlfn.IFNA(VLOOKUP(C17,'INFORM Severity - hidden'!$C$5:$G$300,5,FALSE),"-")</f>
        <v>1.9</v>
      </c>
    </row>
    <row r="18" spans="1:76" x14ac:dyDescent="0.35">
      <c r="A18" t="s">
        <v>173</v>
      </c>
      <c r="B18" t="s">
        <v>171</v>
      </c>
      <c r="C18" t="s">
        <v>172</v>
      </c>
      <c r="D18" s="288" t="str">
        <f t="shared" si="0"/>
        <v>Stable</v>
      </c>
      <c r="E18" s="288" t="s">
        <v>10568</v>
      </c>
      <c r="F18" s="288">
        <v>3</v>
      </c>
      <c r="G18" s="288">
        <v>3.1</v>
      </c>
      <c r="H18" s="288">
        <v>3.2</v>
      </c>
      <c r="I18" s="288">
        <v>3.2</v>
      </c>
      <c r="J18" s="288">
        <v>3.1</v>
      </c>
      <c r="K18" s="288">
        <v>3.2</v>
      </c>
      <c r="L18" s="288">
        <v>3.2</v>
      </c>
      <c r="M18" s="288">
        <v>3.2</v>
      </c>
      <c r="N18" s="288">
        <v>3.2</v>
      </c>
      <c r="O18" s="288">
        <v>3.2</v>
      </c>
      <c r="P18" s="288">
        <v>3.2</v>
      </c>
      <c r="Q18" s="288">
        <v>3.2</v>
      </c>
      <c r="R18" s="288">
        <v>3.4</v>
      </c>
      <c r="S18" s="288">
        <v>3.4</v>
      </c>
      <c r="T18" s="288">
        <v>3.4</v>
      </c>
      <c r="U18" s="288">
        <v>3.4</v>
      </c>
      <c r="V18" s="288">
        <v>3.9</v>
      </c>
      <c r="W18" s="288">
        <v>3.9</v>
      </c>
      <c r="X18" s="288">
        <v>3.9</v>
      </c>
      <c r="Y18" s="288">
        <v>3.9</v>
      </c>
      <c r="Z18" s="288">
        <v>3.8</v>
      </c>
      <c r="AA18" s="288">
        <v>3.9</v>
      </c>
      <c r="AB18" s="288">
        <v>4</v>
      </c>
      <c r="AC18" s="288">
        <v>3.9</v>
      </c>
      <c r="AD18" s="288">
        <v>3.9</v>
      </c>
      <c r="AE18" s="288">
        <v>3.9</v>
      </c>
      <c r="AF18" s="288">
        <v>4</v>
      </c>
      <c r="AG18" s="288">
        <v>4</v>
      </c>
      <c r="AH18" s="288">
        <v>4</v>
      </c>
      <c r="AI18" s="288">
        <v>4</v>
      </c>
      <c r="AJ18" s="288">
        <v>4</v>
      </c>
      <c r="AK18" s="288">
        <v>4</v>
      </c>
      <c r="AL18" s="288">
        <v>4</v>
      </c>
      <c r="AM18" s="288">
        <v>3.9</v>
      </c>
      <c r="AN18" s="288">
        <v>3.9</v>
      </c>
      <c r="AO18" s="288">
        <v>3.9</v>
      </c>
      <c r="AP18" s="288">
        <v>3.9</v>
      </c>
      <c r="AQ18" s="288">
        <v>3.9</v>
      </c>
      <c r="AR18" s="288">
        <v>3.9</v>
      </c>
      <c r="AS18" s="288">
        <v>3.9</v>
      </c>
      <c r="AT18" s="288">
        <v>3.9</v>
      </c>
      <c r="AU18" s="288">
        <v>3.9</v>
      </c>
      <c r="AV18" s="288">
        <v>3.9</v>
      </c>
      <c r="AW18" s="288">
        <v>3.7</v>
      </c>
      <c r="AX18" s="288">
        <v>3.8</v>
      </c>
      <c r="AY18" s="288">
        <v>3.8</v>
      </c>
      <c r="AZ18" s="288">
        <v>3.7</v>
      </c>
      <c r="BA18" s="288">
        <v>3.7</v>
      </c>
      <c r="BB18" s="288">
        <v>4</v>
      </c>
      <c r="BC18" s="288">
        <v>4</v>
      </c>
      <c r="BD18" s="288">
        <v>4</v>
      </c>
      <c r="BE18" s="288">
        <v>4</v>
      </c>
      <c r="BF18" s="288">
        <v>3.9</v>
      </c>
      <c r="BG18" s="288">
        <v>3.9</v>
      </c>
      <c r="BH18" s="288">
        <v>4</v>
      </c>
      <c r="BI18" s="288">
        <v>4</v>
      </c>
      <c r="BJ18" s="288">
        <v>4</v>
      </c>
      <c r="BK18" s="288">
        <v>4.0999999999999996</v>
      </c>
      <c r="BL18" s="288">
        <v>4.0999999999999996</v>
      </c>
      <c r="BM18" s="288">
        <v>4.2</v>
      </c>
      <c r="BN18" s="288">
        <v>4.0999999999999996</v>
      </c>
      <c r="BO18" s="288">
        <v>4.0999999999999996</v>
      </c>
      <c r="BP18" s="288">
        <v>4.2</v>
      </c>
      <c r="BQ18" s="288">
        <v>4.2</v>
      </c>
      <c r="BR18" s="288">
        <v>4.2</v>
      </c>
      <c r="BS18" s="288">
        <v>4.2</v>
      </c>
      <c r="BT18" s="288">
        <v>4.2</v>
      </c>
      <c r="BU18" s="288">
        <v>4.2</v>
      </c>
      <c r="BV18" s="288">
        <v>4.2</v>
      </c>
      <c r="BW18" s="288">
        <v>4.2</v>
      </c>
      <c r="BX18" s="288">
        <f>_xlfn.IFNA(VLOOKUP(C18,'INFORM Severity - hidden'!$C$5:$G$300,5,FALSE),"-")</f>
        <v>4.2</v>
      </c>
    </row>
    <row r="19" spans="1:76" x14ac:dyDescent="0.35">
      <c r="C19" t="s">
        <v>10578</v>
      </c>
      <c r="D19" s="288" t="str">
        <f t="shared" si="0"/>
        <v>-</v>
      </c>
      <c r="E19" s="288" t="s">
        <v>10568</v>
      </c>
      <c r="F19" s="288" t="s">
        <v>10568</v>
      </c>
      <c r="G19" s="288" t="s">
        <v>10568</v>
      </c>
      <c r="H19" s="288" t="s">
        <v>10568</v>
      </c>
      <c r="I19" s="288" t="s">
        <v>10568</v>
      </c>
      <c r="J19" s="288" t="s">
        <v>10568</v>
      </c>
      <c r="K19" s="288" t="s">
        <v>10568</v>
      </c>
      <c r="L19" s="288" t="s">
        <v>10568</v>
      </c>
      <c r="M19" s="288" t="s">
        <v>10568</v>
      </c>
      <c r="N19" s="288" t="s">
        <v>10568</v>
      </c>
      <c r="O19" s="288" t="s">
        <v>10568</v>
      </c>
      <c r="P19" s="288" t="s">
        <v>10568</v>
      </c>
      <c r="Q19" s="288" t="s">
        <v>10568</v>
      </c>
      <c r="R19" s="288" t="s">
        <v>10568</v>
      </c>
      <c r="S19" s="288" t="s">
        <v>10568</v>
      </c>
      <c r="T19" s="288" t="s">
        <v>10568</v>
      </c>
      <c r="U19" s="288" t="s">
        <v>10568</v>
      </c>
      <c r="V19" s="288" t="s">
        <v>10568</v>
      </c>
      <c r="W19" s="288" t="s">
        <v>10568</v>
      </c>
      <c r="X19" s="288" t="s">
        <v>10568</v>
      </c>
      <c r="Y19" s="288">
        <v>2.4</v>
      </c>
      <c r="Z19" s="288">
        <v>2.2999999999999998</v>
      </c>
      <c r="AA19" s="288">
        <v>2.4</v>
      </c>
      <c r="AB19" s="288">
        <v>2.4</v>
      </c>
      <c r="AC19" s="288">
        <v>2.4</v>
      </c>
      <c r="AD19" s="288" t="s">
        <v>10568</v>
      </c>
      <c r="AE19" s="288" t="s">
        <v>10568</v>
      </c>
      <c r="AF19" s="288" t="s">
        <v>10568</v>
      </c>
      <c r="AG19" s="288" t="s">
        <v>10568</v>
      </c>
      <c r="AH19" s="288" t="s">
        <v>10568</v>
      </c>
      <c r="AI19" s="288" t="s">
        <v>10568</v>
      </c>
      <c r="AJ19" s="288" t="s">
        <v>10568</v>
      </c>
      <c r="AK19" s="288" t="s">
        <v>10568</v>
      </c>
      <c r="AL19" s="288" t="s">
        <v>10568</v>
      </c>
      <c r="AM19" s="288" t="s">
        <v>10568</v>
      </c>
      <c r="AN19" s="288" t="s">
        <v>10568</v>
      </c>
      <c r="AO19" s="288" t="s">
        <v>10568</v>
      </c>
      <c r="AP19" s="288" t="s">
        <v>10568</v>
      </c>
      <c r="AQ19" s="288" t="s">
        <v>10568</v>
      </c>
      <c r="AR19" s="288" t="s">
        <v>10568</v>
      </c>
      <c r="AS19" s="288" t="s">
        <v>10568</v>
      </c>
      <c r="AT19" s="288" t="s">
        <v>10568</v>
      </c>
      <c r="AU19" s="288" t="s">
        <v>10568</v>
      </c>
      <c r="AV19" s="288" t="s">
        <v>10568</v>
      </c>
      <c r="AW19" s="288" t="s">
        <v>10568</v>
      </c>
      <c r="AX19" s="288" t="s">
        <v>10568</v>
      </c>
      <c r="AY19" s="288" t="s">
        <v>10568</v>
      </c>
      <c r="AZ19" s="288" t="s">
        <v>10568</v>
      </c>
      <c r="BA19" s="288" t="s">
        <v>10568</v>
      </c>
      <c r="BB19" s="288" t="s">
        <v>10568</v>
      </c>
      <c r="BC19" s="288" t="s">
        <v>10568</v>
      </c>
      <c r="BD19" s="288" t="s">
        <v>10568</v>
      </c>
      <c r="BE19" s="288" t="s">
        <v>10568</v>
      </c>
      <c r="BF19" s="288" t="s">
        <v>10568</v>
      </c>
      <c r="BG19" s="288" t="s">
        <v>10568</v>
      </c>
      <c r="BH19" s="288" t="s">
        <v>10568</v>
      </c>
      <c r="BI19" s="288" t="s">
        <v>10568</v>
      </c>
      <c r="BJ19" s="288" t="s">
        <v>10568</v>
      </c>
      <c r="BK19" s="288" t="s">
        <v>10568</v>
      </c>
      <c r="BL19" s="288" t="s">
        <v>10568</v>
      </c>
      <c r="BM19" s="288" t="s">
        <v>10568</v>
      </c>
      <c r="BN19" s="288" t="s">
        <v>10568</v>
      </c>
      <c r="BO19" s="288" t="s">
        <v>10568</v>
      </c>
      <c r="BP19" s="288" t="s">
        <v>10568</v>
      </c>
      <c r="BQ19" s="288" t="s">
        <v>10568</v>
      </c>
      <c r="BR19" s="288" t="s">
        <v>10568</v>
      </c>
      <c r="BS19" s="288" t="s">
        <v>10568</v>
      </c>
      <c r="BT19" s="288" t="s">
        <v>10568</v>
      </c>
      <c r="BU19" s="288" t="s">
        <v>10568</v>
      </c>
      <c r="BV19" s="288" t="s">
        <v>10568</v>
      </c>
      <c r="BW19" s="288" t="s">
        <v>10568</v>
      </c>
      <c r="BX19" s="288" t="str">
        <f>_xlfn.IFNA(VLOOKUP(C19,'INFORM Severity - hidden'!$C$5:$G$300,5,FALSE),"-")</f>
        <v>-</v>
      </c>
    </row>
    <row r="20" spans="1:76" x14ac:dyDescent="0.35">
      <c r="C20" t="s">
        <v>10579</v>
      </c>
      <c r="D20" s="288" t="str">
        <f t="shared" si="0"/>
        <v>-</v>
      </c>
      <c r="E20" s="288" t="s">
        <v>10568</v>
      </c>
      <c r="F20" s="288" t="s">
        <v>10568</v>
      </c>
      <c r="G20" s="288" t="s">
        <v>10568</v>
      </c>
      <c r="H20" s="288" t="s">
        <v>10568</v>
      </c>
      <c r="I20" s="288" t="s">
        <v>10568</v>
      </c>
      <c r="J20" s="288" t="s">
        <v>10568</v>
      </c>
      <c r="K20" s="288" t="s">
        <v>10568</v>
      </c>
      <c r="L20" s="288" t="s">
        <v>10568</v>
      </c>
      <c r="M20" s="288" t="s">
        <v>10568</v>
      </c>
      <c r="N20" s="288" t="s">
        <v>10568</v>
      </c>
      <c r="O20" s="288" t="s">
        <v>10568</v>
      </c>
      <c r="P20" s="288" t="s">
        <v>10568</v>
      </c>
      <c r="Q20" s="288" t="s">
        <v>10568</v>
      </c>
      <c r="R20" s="288" t="s">
        <v>10568</v>
      </c>
      <c r="S20" s="288" t="s">
        <v>10568</v>
      </c>
      <c r="T20" s="288" t="s">
        <v>10568</v>
      </c>
      <c r="U20" s="288" t="s">
        <v>10568</v>
      </c>
      <c r="V20" s="288" t="s">
        <v>10568</v>
      </c>
      <c r="W20" s="288" t="s">
        <v>10568</v>
      </c>
      <c r="X20" s="288" t="s">
        <v>10568</v>
      </c>
      <c r="Y20" s="288" t="s">
        <v>10568</v>
      </c>
      <c r="Z20" s="288" t="s">
        <v>10568</v>
      </c>
      <c r="AA20" s="288">
        <v>3.9</v>
      </c>
      <c r="AB20" s="288">
        <v>3.9</v>
      </c>
      <c r="AC20" s="288">
        <v>3.8</v>
      </c>
      <c r="AD20" s="288" t="s">
        <v>10568</v>
      </c>
      <c r="AE20" s="288" t="s">
        <v>10568</v>
      </c>
      <c r="AF20" s="288" t="s">
        <v>10568</v>
      </c>
      <c r="AG20" s="288" t="s">
        <v>10568</v>
      </c>
      <c r="AH20" s="288" t="s">
        <v>10568</v>
      </c>
      <c r="AI20" s="288" t="s">
        <v>10568</v>
      </c>
      <c r="AJ20" s="288" t="s">
        <v>10568</v>
      </c>
      <c r="AK20" s="288" t="s">
        <v>10568</v>
      </c>
      <c r="AL20" s="288" t="s">
        <v>10568</v>
      </c>
      <c r="AM20" s="288" t="s">
        <v>10568</v>
      </c>
      <c r="AN20" s="288" t="s">
        <v>10568</v>
      </c>
      <c r="AO20" s="288" t="s">
        <v>10568</v>
      </c>
      <c r="AP20" s="288" t="s">
        <v>10568</v>
      </c>
      <c r="AQ20" s="288" t="s">
        <v>10568</v>
      </c>
      <c r="AR20" s="288" t="s">
        <v>10568</v>
      </c>
      <c r="AS20" s="288" t="s">
        <v>10568</v>
      </c>
      <c r="AT20" s="288" t="s">
        <v>10568</v>
      </c>
      <c r="AU20" s="288" t="s">
        <v>10568</v>
      </c>
      <c r="AV20" s="288" t="s">
        <v>10568</v>
      </c>
      <c r="AW20" s="288" t="s">
        <v>10568</v>
      </c>
      <c r="AX20" s="288" t="s">
        <v>10568</v>
      </c>
      <c r="AY20" s="288" t="s">
        <v>10568</v>
      </c>
      <c r="AZ20" s="288" t="s">
        <v>10568</v>
      </c>
      <c r="BA20" s="288" t="s">
        <v>10568</v>
      </c>
      <c r="BB20" s="288" t="s">
        <v>10568</v>
      </c>
      <c r="BC20" s="288" t="s">
        <v>10568</v>
      </c>
      <c r="BD20" s="288" t="s">
        <v>10568</v>
      </c>
      <c r="BE20" s="288" t="s">
        <v>10568</v>
      </c>
      <c r="BF20" s="288" t="s">
        <v>10568</v>
      </c>
      <c r="BG20" s="288" t="s">
        <v>10568</v>
      </c>
      <c r="BH20" s="288" t="s">
        <v>10568</v>
      </c>
      <c r="BI20" s="288" t="s">
        <v>10568</v>
      </c>
      <c r="BJ20" s="288" t="s">
        <v>10568</v>
      </c>
      <c r="BK20" s="288" t="s">
        <v>10568</v>
      </c>
      <c r="BL20" s="288" t="s">
        <v>10568</v>
      </c>
      <c r="BM20" s="288" t="s">
        <v>10568</v>
      </c>
      <c r="BN20" s="288" t="s">
        <v>10568</v>
      </c>
      <c r="BO20" s="288" t="s">
        <v>10568</v>
      </c>
      <c r="BP20" s="288" t="s">
        <v>10568</v>
      </c>
      <c r="BQ20" s="288" t="s">
        <v>10568</v>
      </c>
      <c r="BR20" s="288" t="s">
        <v>10568</v>
      </c>
      <c r="BS20" s="288" t="s">
        <v>10568</v>
      </c>
      <c r="BT20" s="288" t="s">
        <v>10568</v>
      </c>
      <c r="BU20" s="288" t="s">
        <v>10568</v>
      </c>
      <c r="BV20" s="288" t="s">
        <v>10568</v>
      </c>
      <c r="BW20" s="288" t="s">
        <v>10568</v>
      </c>
      <c r="BX20" s="288" t="str">
        <f>_xlfn.IFNA(VLOOKUP(C20,'INFORM Severity - hidden'!$C$5:$G$300,5,FALSE),"-")</f>
        <v>-</v>
      </c>
    </row>
    <row r="21" spans="1:76" x14ac:dyDescent="0.35">
      <c r="A21" t="s">
        <v>2308</v>
      </c>
      <c r="B21" t="s">
        <v>3716</v>
      </c>
      <c r="C21" t="s">
        <v>3717</v>
      </c>
      <c r="D21" s="288" t="str">
        <f t="shared" si="0"/>
        <v>Stable</v>
      </c>
      <c r="E21" s="288" t="s">
        <v>10568</v>
      </c>
      <c r="F21" s="288" t="s">
        <v>10568</v>
      </c>
      <c r="G21" s="288" t="s">
        <v>10568</v>
      </c>
      <c r="H21" s="288" t="s">
        <v>10568</v>
      </c>
      <c r="I21" s="288" t="s">
        <v>10568</v>
      </c>
      <c r="J21" s="288" t="s">
        <v>10568</v>
      </c>
      <c r="K21" s="288" t="s">
        <v>10568</v>
      </c>
      <c r="L21" s="288" t="s">
        <v>10568</v>
      </c>
      <c r="M21" s="288" t="s">
        <v>10568</v>
      </c>
      <c r="N21" s="288" t="s">
        <v>10568</v>
      </c>
      <c r="O21" s="288" t="s">
        <v>10568</v>
      </c>
      <c r="P21" s="288" t="s">
        <v>10568</v>
      </c>
      <c r="Q21" s="288" t="s">
        <v>10568</v>
      </c>
      <c r="R21" s="288" t="s">
        <v>10568</v>
      </c>
      <c r="S21" s="288" t="s">
        <v>10568</v>
      </c>
      <c r="T21" s="288" t="s">
        <v>10568</v>
      </c>
      <c r="U21" s="288" t="s">
        <v>10568</v>
      </c>
      <c r="V21" s="288">
        <v>2.9</v>
      </c>
      <c r="W21" s="288">
        <v>3.2</v>
      </c>
      <c r="X21" s="288">
        <v>3.2</v>
      </c>
      <c r="Y21" s="288">
        <v>3.2</v>
      </c>
      <c r="Z21" s="288">
        <v>2.9</v>
      </c>
      <c r="AA21" s="288">
        <v>2.9</v>
      </c>
      <c r="AB21" s="288">
        <v>2.9</v>
      </c>
      <c r="AC21" s="288" t="s">
        <v>10568</v>
      </c>
      <c r="AD21" s="288" t="s">
        <v>10568</v>
      </c>
      <c r="AE21" s="288" t="s">
        <v>10568</v>
      </c>
      <c r="AF21" s="288" t="s">
        <v>10568</v>
      </c>
      <c r="AG21" s="288" t="s">
        <v>10568</v>
      </c>
      <c r="AH21" s="288" t="s">
        <v>10568</v>
      </c>
      <c r="AI21" s="288" t="s">
        <v>10568</v>
      </c>
      <c r="AJ21" s="288" t="s">
        <v>10568</v>
      </c>
      <c r="AK21" s="288" t="s">
        <v>10568</v>
      </c>
      <c r="AL21" s="288" t="s">
        <v>10568</v>
      </c>
      <c r="AM21" s="288" t="s">
        <v>10568</v>
      </c>
      <c r="AN21" s="288" t="s">
        <v>10568</v>
      </c>
      <c r="AO21" s="288" t="s">
        <v>10568</v>
      </c>
      <c r="AP21" s="288" t="s">
        <v>10568</v>
      </c>
      <c r="AQ21" s="288" t="s">
        <v>10568</v>
      </c>
      <c r="AR21" s="288" t="s">
        <v>10568</v>
      </c>
      <c r="AS21" s="288" t="s">
        <v>10568</v>
      </c>
      <c r="AT21" s="288">
        <v>3.5</v>
      </c>
      <c r="AU21" s="288">
        <v>3.5</v>
      </c>
      <c r="AV21" s="288">
        <v>3.5</v>
      </c>
      <c r="AW21" s="288">
        <v>3.5</v>
      </c>
      <c r="AX21" s="288">
        <v>3.4</v>
      </c>
      <c r="AY21" s="288">
        <v>3.4</v>
      </c>
      <c r="AZ21" s="288">
        <v>3.4</v>
      </c>
      <c r="BA21" s="288" t="s">
        <v>10568</v>
      </c>
      <c r="BB21" s="288" t="s">
        <v>10568</v>
      </c>
      <c r="BC21" s="288" t="s">
        <v>10568</v>
      </c>
      <c r="BD21" s="288" t="s">
        <v>10568</v>
      </c>
      <c r="BE21" s="288" t="s">
        <v>10568</v>
      </c>
      <c r="BF21" s="288" t="s">
        <v>10568</v>
      </c>
      <c r="BG21" s="288" t="s">
        <v>10568</v>
      </c>
      <c r="BH21" s="288">
        <v>3.6</v>
      </c>
      <c r="BI21" s="288">
        <v>3.4</v>
      </c>
      <c r="BJ21" s="288" t="s">
        <v>10568</v>
      </c>
      <c r="BK21" s="288" t="s">
        <v>10568</v>
      </c>
      <c r="BL21" s="288" t="s">
        <v>10568</v>
      </c>
      <c r="BM21" s="288" t="s">
        <v>10568</v>
      </c>
      <c r="BN21" s="288" t="s">
        <v>10568</v>
      </c>
      <c r="BO21" s="288" t="s">
        <v>10568</v>
      </c>
      <c r="BP21" s="288">
        <v>3.8</v>
      </c>
      <c r="BQ21" s="288">
        <v>3.8</v>
      </c>
      <c r="BR21" s="288">
        <v>4</v>
      </c>
      <c r="BS21" s="288">
        <v>4</v>
      </c>
      <c r="BT21" s="288">
        <v>4</v>
      </c>
      <c r="BU21" s="288">
        <v>4</v>
      </c>
      <c r="BV21" s="288">
        <v>4</v>
      </c>
      <c r="BW21" s="288">
        <v>4.0999999999999996</v>
      </c>
      <c r="BX21" s="288">
        <f>_xlfn.IFNA(VLOOKUP(C21,'INFORM Severity - hidden'!$C$5:$G$300,5,FALSE),"-")</f>
        <v>4</v>
      </c>
    </row>
    <row r="22" spans="1:76" x14ac:dyDescent="0.35">
      <c r="A22" t="s">
        <v>2308</v>
      </c>
      <c r="B22" t="s">
        <v>2306</v>
      </c>
      <c r="C22" t="s">
        <v>2307</v>
      </c>
      <c r="D22" s="288" t="str">
        <f t="shared" si="0"/>
        <v>Decreasing</v>
      </c>
      <c r="E22" s="288" t="s">
        <v>10568</v>
      </c>
      <c r="F22" s="288">
        <v>3.3</v>
      </c>
      <c r="G22" s="288">
        <v>3.3</v>
      </c>
      <c r="H22" s="288">
        <v>3.1</v>
      </c>
      <c r="I22" s="288">
        <v>3.1</v>
      </c>
      <c r="J22" s="288">
        <v>3.1</v>
      </c>
      <c r="K22" s="288">
        <v>3.1</v>
      </c>
      <c r="L22" s="288">
        <v>3.1</v>
      </c>
      <c r="M22" s="288">
        <v>3.1</v>
      </c>
      <c r="N22" s="288">
        <v>3.2</v>
      </c>
      <c r="O22" s="288">
        <v>3.2</v>
      </c>
      <c r="P22" s="288">
        <v>3.2</v>
      </c>
      <c r="Q22" s="288">
        <v>3.2</v>
      </c>
      <c r="R22" s="288">
        <v>3.2</v>
      </c>
      <c r="S22" s="288">
        <v>3.1</v>
      </c>
      <c r="T22" s="288">
        <v>3.1</v>
      </c>
      <c r="U22" s="288">
        <v>3.2</v>
      </c>
      <c r="V22" s="288">
        <v>3.3</v>
      </c>
      <c r="W22" s="288">
        <v>3.3</v>
      </c>
      <c r="X22" s="288">
        <v>3.3</v>
      </c>
      <c r="Y22" s="288">
        <v>3.3</v>
      </c>
      <c r="Z22" s="288">
        <v>3.3</v>
      </c>
      <c r="AA22" s="288">
        <v>3.3</v>
      </c>
      <c r="AB22" s="288">
        <v>3.3</v>
      </c>
      <c r="AC22" s="288">
        <v>3.2</v>
      </c>
      <c r="AD22" s="288">
        <v>3.2</v>
      </c>
      <c r="AE22" s="288">
        <v>3.2</v>
      </c>
      <c r="AF22" s="288">
        <v>3.2</v>
      </c>
      <c r="AG22" s="288">
        <v>3.2</v>
      </c>
      <c r="AH22" s="288">
        <v>3.2</v>
      </c>
      <c r="AI22" s="288">
        <v>3.2</v>
      </c>
      <c r="AJ22" s="288">
        <v>3.2</v>
      </c>
      <c r="AK22" s="288">
        <v>3.1</v>
      </c>
      <c r="AL22" s="288">
        <v>3.1</v>
      </c>
      <c r="AM22" s="288">
        <v>3.2</v>
      </c>
      <c r="AN22" s="288">
        <v>3.2</v>
      </c>
      <c r="AO22" s="288">
        <v>3.2</v>
      </c>
      <c r="AP22" s="288">
        <v>3.2</v>
      </c>
      <c r="AQ22" s="288">
        <v>3.2</v>
      </c>
      <c r="AR22" s="288">
        <v>3.2</v>
      </c>
      <c r="AS22" s="288">
        <v>3</v>
      </c>
      <c r="AT22" s="288">
        <v>3</v>
      </c>
      <c r="AU22" s="288">
        <v>3.1</v>
      </c>
      <c r="AV22" s="288">
        <v>3</v>
      </c>
      <c r="AW22" s="288">
        <v>3.1</v>
      </c>
      <c r="AX22" s="288">
        <v>3</v>
      </c>
      <c r="AY22" s="288">
        <v>3</v>
      </c>
      <c r="AZ22" s="288">
        <v>3</v>
      </c>
      <c r="BA22" s="288">
        <v>3</v>
      </c>
      <c r="BB22" s="288">
        <v>3</v>
      </c>
      <c r="BC22" s="288">
        <v>3</v>
      </c>
      <c r="BD22" s="288">
        <v>3</v>
      </c>
      <c r="BE22" s="288">
        <v>3</v>
      </c>
      <c r="BF22" s="288">
        <v>3.3</v>
      </c>
      <c r="BG22" s="288">
        <v>3.3</v>
      </c>
      <c r="BH22" s="288">
        <v>3.3</v>
      </c>
      <c r="BI22" s="288">
        <v>3.3</v>
      </c>
      <c r="BJ22" s="288">
        <v>3.3</v>
      </c>
      <c r="BK22" s="288">
        <v>3.3</v>
      </c>
      <c r="BL22" s="288">
        <v>3.3</v>
      </c>
      <c r="BM22" s="288">
        <v>3.3</v>
      </c>
      <c r="BN22" s="288">
        <v>3.3</v>
      </c>
      <c r="BO22" s="288">
        <v>3.3</v>
      </c>
      <c r="BP22" s="288">
        <v>3.2</v>
      </c>
      <c r="BQ22" s="288">
        <v>3.2</v>
      </c>
      <c r="BR22" s="288">
        <v>3.3</v>
      </c>
      <c r="BS22" s="288">
        <v>3.3</v>
      </c>
      <c r="BT22" s="288">
        <v>3.3</v>
      </c>
      <c r="BU22" s="288">
        <v>3.3</v>
      </c>
      <c r="BV22" s="288">
        <v>3.3</v>
      </c>
      <c r="BW22" s="288">
        <v>3.1</v>
      </c>
      <c r="BX22" s="288">
        <f>_xlfn.IFNA(VLOOKUP(C22,'INFORM Severity - hidden'!$C$5:$G$300,5,FALSE),"-")</f>
        <v>3.1</v>
      </c>
    </row>
    <row r="23" spans="1:76" x14ac:dyDescent="0.35">
      <c r="C23" t="s">
        <v>10580</v>
      </c>
      <c r="D23" s="288" t="str">
        <f t="shared" si="0"/>
        <v>-</v>
      </c>
      <c r="E23" s="288" t="s">
        <v>10568</v>
      </c>
      <c r="F23" s="288" t="s">
        <v>10568</v>
      </c>
      <c r="G23" s="288" t="s">
        <v>10568</v>
      </c>
      <c r="H23" s="288" t="s">
        <v>10568</v>
      </c>
      <c r="I23" s="288" t="s">
        <v>10568</v>
      </c>
      <c r="J23" s="288" t="s">
        <v>10568</v>
      </c>
      <c r="K23" s="288" t="s">
        <v>10568</v>
      </c>
      <c r="L23" s="288">
        <v>3.1</v>
      </c>
      <c r="M23" s="288">
        <v>3.1</v>
      </c>
      <c r="N23" s="288">
        <v>3.2</v>
      </c>
      <c r="O23" s="288">
        <v>3.2</v>
      </c>
      <c r="P23" s="288">
        <v>3.2</v>
      </c>
      <c r="Q23" s="288">
        <v>3.2</v>
      </c>
      <c r="R23" s="288">
        <v>3.2</v>
      </c>
      <c r="S23" s="288">
        <v>3.2</v>
      </c>
      <c r="T23" s="288">
        <v>3.2</v>
      </c>
      <c r="U23" s="288">
        <v>3.2</v>
      </c>
      <c r="V23" s="288">
        <v>3.1</v>
      </c>
      <c r="W23" s="288">
        <v>3.3</v>
      </c>
      <c r="X23" s="288">
        <v>3.3</v>
      </c>
      <c r="Y23" s="288">
        <v>3.3</v>
      </c>
      <c r="Z23" s="288">
        <v>3.3</v>
      </c>
      <c r="AA23" s="288" t="s">
        <v>10568</v>
      </c>
      <c r="AB23" s="288" t="s">
        <v>10568</v>
      </c>
      <c r="AC23" s="288" t="s">
        <v>10568</v>
      </c>
      <c r="AD23" s="288" t="s">
        <v>10568</v>
      </c>
      <c r="AE23" s="288" t="s">
        <v>10568</v>
      </c>
      <c r="AF23" s="288" t="s">
        <v>10568</v>
      </c>
      <c r="AG23" s="288" t="s">
        <v>10568</v>
      </c>
      <c r="AH23" s="288" t="s">
        <v>10568</v>
      </c>
      <c r="AI23" s="288" t="s">
        <v>10568</v>
      </c>
      <c r="AJ23" s="288" t="s">
        <v>10568</v>
      </c>
      <c r="AK23" s="288" t="s">
        <v>10568</v>
      </c>
      <c r="AL23" s="288" t="s">
        <v>10568</v>
      </c>
      <c r="AM23" s="288" t="s">
        <v>10568</v>
      </c>
      <c r="AN23" s="288" t="s">
        <v>10568</v>
      </c>
      <c r="AO23" s="288" t="s">
        <v>10568</v>
      </c>
      <c r="AP23" s="288" t="s">
        <v>10568</v>
      </c>
      <c r="AQ23" s="288" t="s">
        <v>10568</v>
      </c>
      <c r="AR23" s="288" t="s">
        <v>10568</v>
      </c>
      <c r="AS23" s="288" t="s">
        <v>10568</v>
      </c>
      <c r="AT23" s="288" t="s">
        <v>10568</v>
      </c>
      <c r="AU23" s="288" t="s">
        <v>10568</v>
      </c>
      <c r="AV23" s="288" t="s">
        <v>10568</v>
      </c>
      <c r="AW23" s="288" t="s">
        <v>10568</v>
      </c>
      <c r="AX23" s="288" t="s">
        <v>10568</v>
      </c>
      <c r="AY23" s="288" t="s">
        <v>10568</v>
      </c>
      <c r="AZ23" s="288" t="s">
        <v>10568</v>
      </c>
      <c r="BA23" s="288" t="s">
        <v>10568</v>
      </c>
      <c r="BB23" s="288" t="s">
        <v>10568</v>
      </c>
      <c r="BC23" s="288" t="s">
        <v>10568</v>
      </c>
      <c r="BD23" s="288" t="s">
        <v>10568</v>
      </c>
      <c r="BE23" s="288" t="s">
        <v>10568</v>
      </c>
      <c r="BF23" s="288" t="s">
        <v>10568</v>
      </c>
      <c r="BG23" s="288" t="s">
        <v>10568</v>
      </c>
      <c r="BH23" s="288" t="s">
        <v>10568</v>
      </c>
      <c r="BI23" s="288" t="s">
        <v>10568</v>
      </c>
      <c r="BJ23" s="288" t="s">
        <v>10568</v>
      </c>
      <c r="BK23" s="288" t="s">
        <v>10568</v>
      </c>
      <c r="BL23" s="288" t="s">
        <v>10568</v>
      </c>
      <c r="BM23" s="288" t="s">
        <v>10568</v>
      </c>
      <c r="BN23" s="288" t="s">
        <v>10568</v>
      </c>
      <c r="BO23" s="288" t="s">
        <v>10568</v>
      </c>
      <c r="BP23" s="288" t="s">
        <v>10568</v>
      </c>
      <c r="BQ23" s="288" t="s">
        <v>10568</v>
      </c>
      <c r="BR23" s="288" t="s">
        <v>10568</v>
      </c>
      <c r="BS23" s="288" t="s">
        <v>10568</v>
      </c>
      <c r="BT23" s="288" t="s">
        <v>10568</v>
      </c>
      <c r="BU23" s="288" t="s">
        <v>10568</v>
      </c>
      <c r="BV23" s="288" t="s">
        <v>10568</v>
      </c>
      <c r="BW23" s="288" t="s">
        <v>10568</v>
      </c>
      <c r="BX23" s="288" t="str">
        <f>_xlfn.IFNA(VLOOKUP(C23,'INFORM Severity - hidden'!$C$5:$G$300,5,FALSE),"-")</f>
        <v>-</v>
      </c>
    </row>
    <row r="24" spans="1:76" x14ac:dyDescent="0.35">
      <c r="C24" t="s">
        <v>10581</v>
      </c>
      <c r="D24" s="288" t="str">
        <f t="shared" si="0"/>
        <v>-</v>
      </c>
      <c r="E24" s="288" t="s">
        <v>10568</v>
      </c>
      <c r="F24" s="288" t="s">
        <v>10568</v>
      </c>
      <c r="G24" s="288" t="s">
        <v>10568</v>
      </c>
      <c r="H24" s="288" t="s">
        <v>10568</v>
      </c>
      <c r="I24" s="288" t="s">
        <v>10568</v>
      </c>
      <c r="J24" s="288" t="s">
        <v>10568</v>
      </c>
      <c r="K24" s="288" t="s">
        <v>10568</v>
      </c>
      <c r="L24" s="288" t="s">
        <v>10568</v>
      </c>
      <c r="M24" s="288" t="s">
        <v>10568</v>
      </c>
      <c r="N24" s="288" t="s">
        <v>10568</v>
      </c>
      <c r="O24" s="288" t="s">
        <v>10568</v>
      </c>
      <c r="P24" s="288" t="s">
        <v>10568</v>
      </c>
      <c r="Q24" s="288" t="s">
        <v>10568</v>
      </c>
      <c r="R24" s="288" t="s">
        <v>10568</v>
      </c>
      <c r="S24" s="288" t="s">
        <v>10568</v>
      </c>
      <c r="T24" s="288" t="s">
        <v>10568</v>
      </c>
      <c r="U24" s="288" t="s">
        <v>10568</v>
      </c>
      <c r="V24" s="288">
        <v>2.4</v>
      </c>
      <c r="W24" s="288">
        <v>2.5</v>
      </c>
      <c r="X24" s="288">
        <v>2.5</v>
      </c>
      <c r="Y24" s="288">
        <v>2.5</v>
      </c>
      <c r="Z24" s="288">
        <v>2.5</v>
      </c>
      <c r="AA24" s="288">
        <v>2.6</v>
      </c>
      <c r="AB24" s="288">
        <v>2.6</v>
      </c>
      <c r="AC24" s="288" t="s">
        <v>10568</v>
      </c>
      <c r="AD24" s="288" t="s">
        <v>10568</v>
      </c>
      <c r="AE24" s="288" t="s">
        <v>10568</v>
      </c>
      <c r="AF24" s="288" t="s">
        <v>10568</v>
      </c>
      <c r="AG24" s="288" t="s">
        <v>10568</v>
      </c>
      <c r="AH24" s="288" t="s">
        <v>10568</v>
      </c>
      <c r="AI24" s="288" t="s">
        <v>10568</v>
      </c>
      <c r="AJ24" s="288" t="s">
        <v>10568</v>
      </c>
      <c r="AK24" s="288" t="s">
        <v>10568</v>
      </c>
      <c r="AL24" s="288" t="s">
        <v>10568</v>
      </c>
      <c r="AM24" s="288" t="s">
        <v>10568</v>
      </c>
      <c r="AN24" s="288" t="s">
        <v>10568</v>
      </c>
      <c r="AO24" s="288" t="s">
        <v>10568</v>
      </c>
      <c r="AP24" s="288" t="s">
        <v>10568</v>
      </c>
      <c r="AQ24" s="288" t="s">
        <v>10568</v>
      </c>
      <c r="AR24" s="288" t="s">
        <v>10568</v>
      </c>
      <c r="AS24" s="288" t="s">
        <v>10568</v>
      </c>
      <c r="AT24" s="288" t="s">
        <v>10568</v>
      </c>
      <c r="AU24" s="288" t="s">
        <v>10568</v>
      </c>
      <c r="AV24" s="288" t="s">
        <v>10568</v>
      </c>
      <c r="AW24" s="288" t="s">
        <v>10568</v>
      </c>
      <c r="AX24" s="288" t="s">
        <v>10568</v>
      </c>
      <c r="AY24" s="288" t="s">
        <v>10568</v>
      </c>
      <c r="AZ24" s="288" t="s">
        <v>10568</v>
      </c>
      <c r="BA24" s="288" t="s">
        <v>10568</v>
      </c>
      <c r="BB24" s="288" t="s">
        <v>10568</v>
      </c>
      <c r="BC24" s="288" t="s">
        <v>10568</v>
      </c>
      <c r="BD24" s="288" t="s">
        <v>10568</v>
      </c>
      <c r="BE24" s="288" t="s">
        <v>10568</v>
      </c>
      <c r="BF24" s="288" t="s">
        <v>10568</v>
      </c>
      <c r="BG24" s="288" t="s">
        <v>10568</v>
      </c>
      <c r="BH24" s="288" t="s">
        <v>10568</v>
      </c>
      <c r="BI24" s="288" t="s">
        <v>10568</v>
      </c>
      <c r="BJ24" s="288" t="s">
        <v>10568</v>
      </c>
      <c r="BK24" s="288" t="s">
        <v>10568</v>
      </c>
      <c r="BL24" s="288" t="s">
        <v>10568</v>
      </c>
      <c r="BM24" s="288" t="s">
        <v>10568</v>
      </c>
      <c r="BN24" s="288" t="s">
        <v>10568</v>
      </c>
      <c r="BO24" s="288" t="s">
        <v>10568</v>
      </c>
      <c r="BP24" s="288" t="s">
        <v>10568</v>
      </c>
      <c r="BQ24" s="288" t="s">
        <v>10568</v>
      </c>
      <c r="BR24" s="288" t="s">
        <v>10568</v>
      </c>
      <c r="BS24" s="288" t="s">
        <v>10568</v>
      </c>
      <c r="BT24" s="288" t="s">
        <v>10568</v>
      </c>
      <c r="BU24" s="288" t="s">
        <v>10568</v>
      </c>
      <c r="BV24" s="288" t="s">
        <v>10568</v>
      </c>
      <c r="BW24" s="288" t="s">
        <v>10568</v>
      </c>
      <c r="BX24" s="288" t="str">
        <f>_xlfn.IFNA(VLOOKUP(C24,'INFORM Severity - hidden'!$C$5:$G$300,5,FALSE),"-")</f>
        <v>-</v>
      </c>
    </row>
    <row r="25" spans="1:76" x14ac:dyDescent="0.35">
      <c r="C25" t="s">
        <v>10582</v>
      </c>
      <c r="D25" s="288" t="str">
        <f t="shared" si="0"/>
        <v>-</v>
      </c>
      <c r="E25" s="288" t="s">
        <v>10568</v>
      </c>
      <c r="F25" s="288" t="s">
        <v>10568</v>
      </c>
      <c r="G25" s="288" t="s">
        <v>10568</v>
      </c>
      <c r="H25" s="288" t="s">
        <v>10568</v>
      </c>
      <c r="I25" s="288" t="s">
        <v>10568</v>
      </c>
      <c r="J25" s="288" t="s">
        <v>10568</v>
      </c>
      <c r="K25" s="288" t="s">
        <v>10568</v>
      </c>
      <c r="L25" s="288" t="s">
        <v>10568</v>
      </c>
      <c r="M25" s="288" t="s">
        <v>10568</v>
      </c>
      <c r="N25" s="288" t="s">
        <v>10568</v>
      </c>
      <c r="O25" s="288" t="s">
        <v>10568</v>
      </c>
      <c r="P25" s="288" t="s">
        <v>10568</v>
      </c>
      <c r="Q25" s="288" t="s">
        <v>10568</v>
      </c>
      <c r="R25" s="288" t="s">
        <v>10568</v>
      </c>
      <c r="S25" s="288" t="s">
        <v>10568</v>
      </c>
      <c r="T25" s="288" t="s">
        <v>10568</v>
      </c>
      <c r="U25" s="288" t="s">
        <v>10568</v>
      </c>
      <c r="V25" s="288" t="s">
        <v>10568</v>
      </c>
      <c r="W25" s="288" t="s">
        <v>10568</v>
      </c>
      <c r="X25" s="288" t="s">
        <v>10568</v>
      </c>
      <c r="Y25" s="288">
        <v>2.1</v>
      </c>
      <c r="Z25" s="288">
        <v>2.1</v>
      </c>
      <c r="AA25" s="288">
        <v>2.4</v>
      </c>
      <c r="AB25" s="288" t="s">
        <v>10568</v>
      </c>
      <c r="AC25" s="288" t="s">
        <v>10568</v>
      </c>
      <c r="AD25" s="288" t="s">
        <v>10568</v>
      </c>
      <c r="AE25" s="288" t="s">
        <v>10568</v>
      </c>
      <c r="AF25" s="288" t="s">
        <v>10568</v>
      </c>
      <c r="AG25" s="288" t="s">
        <v>10568</v>
      </c>
      <c r="AH25" s="288" t="s">
        <v>10568</v>
      </c>
      <c r="AI25" s="288" t="s">
        <v>10568</v>
      </c>
      <c r="AJ25" s="288" t="s">
        <v>10568</v>
      </c>
      <c r="AK25" s="288" t="s">
        <v>10568</v>
      </c>
      <c r="AL25" s="288" t="s">
        <v>10568</v>
      </c>
      <c r="AM25" s="288" t="s">
        <v>10568</v>
      </c>
      <c r="AN25" s="288" t="s">
        <v>10568</v>
      </c>
      <c r="AO25" s="288" t="s">
        <v>10568</v>
      </c>
      <c r="AP25" s="288" t="s">
        <v>10568</v>
      </c>
      <c r="AQ25" s="288" t="s">
        <v>10568</v>
      </c>
      <c r="AR25" s="288" t="s">
        <v>10568</v>
      </c>
      <c r="AS25" s="288" t="s">
        <v>10568</v>
      </c>
      <c r="AT25" s="288" t="s">
        <v>10568</v>
      </c>
      <c r="AU25" s="288" t="s">
        <v>10568</v>
      </c>
      <c r="AV25" s="288" t="s">
        <v>10568</v>
      </c>
      <c r="AW25" s="288" t="s">
        <v>10568</v>
      </c>
      <c r="AX25" s="288" t="s">
        <v>10568</v>
      </c>
      <c r="AY25" s="288" t="s">
        <v>10568</v>
      </c>
      <c r="AZ25" s="288" t="s">
        <v>10568</v>
      </c>
      <c r="BA25" s="288" t="s">
        <v>10568</v>
      </c>
      <c r="BB25" s="288" t="s">
        <v>10568</v>
      </c>
      <c r="BC25" s="288" t="s">
        <v>10568</v>
      </c>
      <c r="BD25" s="288" t="s">
        <v>10568</v>
      </c>
      <c r="BE25" s="288" t="s">
        <v>10568</v>
      </c>
      <c r="BF25" s="288" t="s">
        <v>10568</v>
      </c>
      <c r="BG25" s="288" t="s">
        <v>10568</v>
      </c>
      <c r="BH25" s="288" t="s">
        <v>10568</v>
      </c>
      <c r="BI25" s="288" t="s">
        <v>10568</v>
      </c>
      <c r="BJ25" s="288" t="s">
        <v>10568</v>
      </c>
      <c r="BK25" s="288" t="s">
        <v>10568</v>
      </c>
      <c r="BL25" s="288" t="s">
        <v>10568</v>
      </c>
      <c r="BM25" s="288" t="s">
        <v>10568</v>
      </c>
      <c r="BN25" s="288" t="s">
        <v>10568</v>
      </c>
      <c r="BO25" s="288" t="s">
        <v>10568</v>
      </c>
      <c r="BP25" s="288" t="s">
        <v>10568</v>
      </c>
      <c r="BQ25" s="288" t="s">
        <v>10568</v>
      </c>
      <c r="BR25" s="288" t="s">
        <v>10568</v>
      </c>
      <c r="BS25" s="288" t="s">
        <v>10568</v>
      </c>
      <c r="BT25" s="288" t="s">
        <v>10568</v>
      </c>
      <c r="BU25" s="288" t="s">
        <v>10568</v>
      </c>
      <c r="BV25" s="288" t="s">
        <v>10568</v>
      </c>
      <c r="BW25" s="288" t="s">
        <v>10568</v>
      </c>
      <c r="BX25" s="288" t="str">
        <f>_xlfn.IFNA(VLOOKUP(C25,'INFORM Severity - hidden'!$C$5:$G$300,5,FALSE),"-")</f>
        <v>-</v>
      </c>
    </row>
    <row r="26" spans="1:76" x14ac:dyDescent="0.35">
      <c r="C26" t="s">
        <v>10583</v>
      </c>
      <c r="D26" s="288" t="str">
        <f t="shared" si="0"/>
        <v>-</v>
      </c>
      <c r="E26" s="288" t="s">
        <v>10568</v>
      </c>
      <c r="F26" s="288" t="s">
        <v>10568</v>
      </c>
      <c r="G26" s="288" t="s">
        <v>10568</v>
      </c>
      <c r="H26" s="288" t="s">
        <v>10568</v>
      </c>
      <c r="I26" s="288" t="s">
        <v>10568</v>
      </c>
      <c r="J26" s="288" t="s">
        <v>10568</v>
      </c>
      <c r="K26" s="288" t="s">
        <v>10568</v>
      </c>
      <c r="L26" s="288" t="s">
        <v>10568</v>
      </c>
      <c r="M26" s="288" t="s">
        <v>10568</v>
      </c>
      <c r="N26" s="288" t="s">
        <v>10568</v>
      </c>
      <c r="O26" s="288" t="s">
        <v>10568</v>
      </c>
      <c r="P26" s="288" t="s">
        <v>10568</v>
      </c>
      <c r="Q26" s="288" t="s">
        <v>10568</v>
      </c>
      <c r="R26" s="288" t="s">
        <v>10568</v>
      </c>
      <c r="S26" s="288" t="s">
        <v>10568</v>
      </c>
      <c r="T26" s="288" t="s">
        <v>10568</v>
      </c>
      <c r="U26" s="288" t="s">
        <v>10568</v>
      </c>
      <c r="V26" s="288" t="s">
        <v>10568</v>
      </c>
      <c r="W26" s="288" t="s">
        <v>10568</v>
      </c>
      <c r="X26" s="288" t="s">
        <v>10568</v>
      </c>
      <c r="Y26" s="288" t="s">
        <v>10568</v>
      </c>
      <c r="Z26" s="288" t="s">
        <v>10568</v>
      </c>
      <c r="AA26" s="288" t="s">
        <v>10568</v>
      </c>
      <c r="AB26" s="288" t="s">
        <v>10568</v>
      </c>
      <c r="AC26" s="288" t="s">
        <v>10568</v>
      </c>
      <c r="AD26" s="288" t="s">
        <v>10568</v>
      </c>
      <c r="AE26" s="288" t="s">
        <v>10568</v>
      </c>
      <c r="AF26" s="288" t="s">
        <v>10568</v>
      </c>
      <c r="AG26" s="288" t="s">
        <v>10568</v>
      </c>
      <c r="AH26" s="288" t="s">
        <v>10568</v>
      </c>
      <c r="AI26" s="288" t="s">
        <v>10568</v>
      </c>
      <c r="AJ26" s="288" t="s">
        <v>10568</v>
      </c>
      <c r="AK26" s="288" t="s">
        <v>10568</v>
      </c>
      <c r="AL26" s="288" t="s">
        <v>10568</v>
      </c>
      <c r="AM26" s="288" t="s">
        <v>10568</v>
      </c>
      <c r="AN26" s="288" t="s">
        <v>10568</v>
      </c>
      <c r="AO26" s="288" t="s">
        <v>10568</v>
      </c>
      <c r="AP26" s="288" t="s">
        <v>10568</v>
      </c>
      <c r="AQ26" s="288" t="s">
        <v>10568</v>
      </c>
      <c r="AR26" s="288" t="s">
        <v>10568</v>
      </c>
      <c r="AS26" s="288" t="s">
        <v>10568</v>
      </c>
      <c r="AT26" s="288">
        <v>3.1</v>
      </c>
      <c r="AU26" s="288">
        <v>3</v>
      </c>
      <c r="AV26" s="288">
        <v>3</v>
      </c>
      <c r="AW26" s="288">
        <v>3</v>
      </c>
      <c r="AX26" s="288">
        <v>3</v>
      </c>
      <c r="AY26" s="288">
        <v>3</v>
      </c>
      <c r="AZ26" s="288">
        <v>3</v>
      </c>
      <c r="BA26" s="288" t="s">
        <v>10568</v>
      </c>
      <c r="BB26" s="288" t="s">
        <v>10568</v>
      </c>
      <c r="BC26" s="288" t="s">
        <v>10568</v>
      </c>
      <c r="BD26" s="288" t="s">
        <v>10568</v>
      </c>
      <c r="BE26" s="288" t="s">
        <v>10568</v>
      </c>
      <c r="BF26" s="288" t="s">
        <v>10568</v>
      </c>
      <c r="BG26" s="288" t="s">
        <v>10568</v>
      </c>
      <c r="BH26" s="288" t="s">
        <v>10568</v>
      </c>
      <c r="BI26" s="288" t="s">
        <v>10568</v>
      </c>
      <c r="BJ26" s="288" t="s">
        <v>10568</v>
      </c>
      <c r="BK26" s="288" t="s">
        <v>10568</v>
      </c>
      <c r="BL26" s="288" t="s">
        <v>10568</v>
      </c>
      <c r="BM26" s="288" t="s">
        <v>10568</v>
      </c>
      <c r="BN26" s="288" t="s">
        <v>10568</v>
      </c>
      <c r="BO26" s="288" t="s">
        <v>10568</v>
      </c>
      <c r="BP26" s="288" t="s">
        <v>10568</v>
      </c>
      <c r="BQ26" s="288" t="s">
        <v>10568</v>
      </c>
      <c r="BR26" s="288" t="s">
        <v>10568</v>
      </c>
      <c r="BS26" s="288" t="s">
        <v>10568</v>
      </c>
      <c r="BT26" s="288" t="s">
        <v>10568</v>
      </c>
      <c r="BU26" s="288" t="s">
        <v>10568</v>
      </c>
      <c r="BV26" s="288" t="s">
        <v>10568</v>
      </c>
      <c r="BW26" s="288" t="s">
        <v>10568</v>
      </c>
      <c r="BX26" s="288" t="str">
        <f>_xlfn.IFNA(VLOOKUP(C26,'INFORM Severity - hidden'!$C$5:$G$300,5,FALSE),"-")</f>
        <v>-</v>
      </c>
    </row>
    <row r="27" spans="1:76" x14ac:dyDescent="0.35">
      <c r="C27" t="s">
        <v>10584</v>
      </c>
      <c r="D27" s="288" t="str">
        <f t="shared" si="0"/>
        <v>-</v>
      </c>
      <c r="E27" s="288" t="s">
        <v>10568</v>
      </c>
      <c r="F27" s="288" t="s">
        <v>10568</v>
      </c>
      <c r="G27" s="288" t="s">
        <v>10568</v>
      </c>
      <c r="H27" s="288" t="s">
        <v>10568</v>
      </c>
      <c r="I27" s="288" t="s">
        <v>10568</v>
      </c>
      <c r="J27" s="288" t="s">
        <v>10568</v>
      </c>
      <c r="K27" s="288" t="s">
        <v>10568</v>
      </c>
      <c r="L27" s="288" t="s">
        <v>10568</v>
      </c>
      <c r="M27" s="288" t="s">
        <v>10568</v>
      </c>
      <c r="N27" s="288" t="s">
        <v>10568</v>
      </c>
      <c r="O27" s="288" t="s">
        <v>10568</v>
      </c>
      <c r="P27" s="288" t="s">
        <v>10568</v>
      </c>
      <c r="Q27" s="288" t="s">
        <v>10568</v>
      </c>
      <c r="R27" s="288" t="s">
        <v>10568</v>
      </c>
      <c r="S27" s="288" t="s">
        <v>10568</v>
      </c>
      <c r="T27" s="288" t="s">
        <v>10568</v>
      </c>
      <c r="U27" s="288" t="s">
        <v>10568</v>
      </c>
      <c r="V27" s="288" t="s">
        <v>10568</v>
      </c>
      <c r="W27" s="288" t="s">
        <v>10568</v>
      </c>
      <c r="X27" s="288" t="s">
        <v>10568</v>
      </c>
      <c r="Y27" s="288" t="s">
        <v>10568</v>
      </c>
      <c r="Z27" s="288" t="s">
        <v>10568</v>
      </c>
      <c r="AA27" s="288" t="s">
        <v>10568</v>
      </c>
      <c r="AB27" s="288" t="s">
        <v>10568</v>
      </c>
      <c r="AC27" s="288" t="s">
        <v>10568</v>
      </c>
      <c r="AD27" s="288" t="s">
        <v>10568</v>
      </c>
      <c r="AE27" s="288" t="s">
        <v>10568</v>
      </c>
      <c r="AF27" s="288" t="s">
        <v>10568</v>
      </c>
      <c r="AG27" s="288" t="s">
        <v>10568</v>
      </c>
      <c r="AH27" s="288" t="s">
        <v>10568</v>
      </c>
      <c r="AI27" s="288" t="s">
        <v>10568</v>
      </c>
      <c r="AJ27" s="288" t="s">
        <v>10568</v>
      </c>
      <c r="AK27" s="288" t="s">
        <v>10568</v>
      </c>
      <c r="AL27" s="288" t="s">
        <v>10568</v>
      </c>
      <c r="AM27" s="288" t="s">
        <v>10568</v>
      </c>
      <c r="AN27" s="288" t="s">
        <v>10568</v>
      </c>
      <c r="AO27" s="288" t="s">
        <v>10568</v>
      </c>
      <c r="AP27" s="288" t="s">
        <v>10568</v>
      </c>
      <c r="AQ27" s="288" t="s">
        <v>10568</v>
      </c>
      <c r="AR27" s="288" t="s">
        <v>10568</v>
      </c>
      <c r="AS27" s="288" t="s">
        <v>10568</v>
      </c>
      <c r="AT27" s="288" t="s">
        <v>10568</v>
      </c>
      <c r="AU27" s="288" t="s">
        <v>10568</v>
      </c>
      <c r="AV27" s="288" t="s">
        <v>10568</v>
      </c>
      <c r="AW27" s="288" t="s">
        <v>10568</v>
      </c>
      <c r="AX27" s="288" t="s">
        <v>10568</v>
      </c>
      <c r="AY27" s="288" t="s">
        <v>10568</v>
      </c>
      <c r="AZ27" s="288" t="s">
        <v>10568</v>
      </c>
      <c r="BA27" s="288" t="s">
        <v>10568</v>
      </c>
      <c r="BB27" s="288" t="s">
        <v>10568</v>
      </c>
      <c r="BC27" s="288" t="s">
        <v>10568</v>
      </c>
      <c r="BD27" s="288" t="s">
        <v>10568</v>
      </c>
      <c r="BE27" s="288" t="s">
        <v>10568</v>
      </c>
      <c r="BF27" s="288" t="s">
        <v>10568</v>
      </c>
      <c r="BG27" s="288" t="s">
        <v>10568</v>
      </c>
      <c r="BH27" s="288">
        <v>2.8</v>
      </c>
      <c r="BI27" s="288">
        <v>2.8</v>
      </c>
      <c r="BJ27" s="288">
        <v>2.8</v>
      </c>
      <c r="BK27" s="288">
        <v>2.8</v>
      </c>
      <c r="BL27" s="288">
        <v>2.8</v>
      </c>
      <c r="BM27" s="288" t="s">
        <v>10568</v>
      </c>
      <c r="BN27" s="288" t="s">
        <v>10568</v>
      </c>
      <c r="BO27" s="288" t="s">
        <v>10568</v>
      </c>
      <c r="BP27" s="288" t="s">
        <v>10568</v>
      </c>
      <c r="BQ27" s="288" t="s">
        <v>10568</v>
      </c>
      <c r="BR27" s="288" t="s">
        <v>10568</v>
      </c>
      <c r="BS27" s="288" t="s">
        <v>10568</v>
      </c>
      <c r="BT27" s="288" t="s">
        <v>10568</v>
      </c>
      <c r="BU27" s="288" t="s">
        <v>10568</v>
      </c>
      <c r="BV27" s="288" t="s">
        <v>10568</v>
      </c>
      <c r="BW27" s="288" t="s">
        <v>10568</v>
      </c>
      <c r="BX27" s="288" t="str">
        <f>_xlfn.IFNA(VLOOKUP(C27,'INFORM Severity - hidden'!$C$5:$G$300,5,FALSE),"-")</f>
        <v>-</v>
      </c>
    </row>
    <row r="28" spans="1:76" x14ac:dyDescent="0.35">
      <c r="C28" t="s">
        <v>10585</v>
      </c>
      <c r="D28" s="288" t="str">
        <f t="shared" si="0"/>
        <v>-</v>
      </c>
      <c r="E28" s="288" t="s">
        <v>10568</v>
      </c>
      <c r="F28" s="288" t="s">
        <v>10568</v>
      </c>
      <c r="G28" s="288" t="s">
        <v>10568</v>
      </c>
      <c r="H28" s="288" t="s">
        <v>10568</v>
      </c>
      <c r="I28" s="288" t="s">
        <v>10568</v>
      </c>
      <c r="J28" s="288" t="s">
        <v>10568</v>
      </c>
      <c r="K28" s="288" t="s">
        <v>10568</v>
      </c>
      <c r="L28" s="288" t="s">
        <v>10568</v>
      </c>
      <c r="M28" s="288" t="s">
        <v>10568</v>
      </c>
      <c r="N28" s="288" t="s">
        <v>10568</v>
      </c>
      <c r="O28" s="288" t="s">
        <v>10568</v>
      </c>
      <c r="P28" s="288" t="s">
        <v>10568</v>
      </c>
      <c r="Q28" s="288" t="s">
        <v>10568</v>
      </c>
      <c r="R28" s="288" t="s">
        <v>10568</v>
      </c>
      <c r="S28" s="288" t="s">
        <v>10568</v>
      </c>
      <c r="T28" s="288" t="s">
        <v>10568</v>
      </c>
      <c r="U28" s="288" t="s">
        <v>10568</v>
      </c>
      <c r="V28" s="288" t="s">
        <v>10568</v>
      </c>
      <c r="W28" s="288" t="s">
        <v>10568</v>
      </c>
      <c r="X28" s="288" t="s">
        <v>10568</v>
      </c>
      <c r="Y28" s="288" t="s">
        <v>10568</v>
      </c>
      <c r="Z28" s="288" t="s">
        <v>10568</v>
      </c>
      <c r="AA28" s="288" t="s">
        <v>10568</v>
      </c>
      <c r="AB28" s="288" t="s">
        <v>10568</v>
      </c>
      <c r="AC28" s="288" t="s">
        <v>10568</v>
      </c>
      <c r="AD28" s="288" t="s">
        <v>10568</v>
      </c>
      <c r="AE28" s="288" t="s">
        <v>10568</v>
      </c>
      <c r="AF28" s="288" t="s">
        <v>10568</v>
      </c>
      <c r="AG28" s="288" t="s">
        <v>10568</v>
      </c>
      <c r="AH28" s="288" t="s">
        <v>10568</v>
      </c>
      <c r="AI28" s="288" t="s">
        <v>10568</v>
      </c>
      <c r="AJ28" s="288" t="s">
        <v>10568</v>
      </c>
      <c r="AK28" s="288" t="s">
        <v>10568</v>
      </c>
      <c r="AL28" s="288" t="s">
        <v>10568</v>
      </c>
      <c r="AM28" s="288" t="s">
        <v>10568</v>
      </c>
      <c r="AN28" s="288" t="s">
        <v>10568</v>
      </c>
      <c r="AO28" s="288" t="s">
        <v>10568</v>
      </c>
      <c r="AP28" s="288" t="s">
        <v>10568</v>
      </c>
      <c r="AQ28" s="288" t="s">
        <v>10568</v>
      </c>
      <c r="AR28" s="288" t="s">
        <v>10568</v>
      </c>
      <c r="AS28" s="288" t="s">
        <v>10568</v>
      </c>
      <c r="AT28" s="288" t="s">
        <v>10568</v>
      </c>
      <c r="AU28" s="288" t="s">
        <v>10568</v>
      </c>
      <c r="AV28" s="288" t="s">
        <v>10568</v>
      </c>
      <c r="AW28" s="288" t="s">
        <v>10568</v>
      </c>
      <c r="AX28" s="288" t="s">
        <v>10568</v>
      </c>
      <c r="AY28" s="288" t="s">
        <v>10568</v>
      </c>
      <c r="AZ28" s="288" t="s">
        <v>10568</v>
      </c>
      <c r="BA28" s="288" t="s">
        <v>10568</v>
      </c>
      <c r="BB28" s="288" t="s">
        <v>10568</v>
      </c>
      <c r="BC28" s="288" t="s">
        <v>10568</v>
      </c>
      <c r="BD28" s="288" t="s">
        <v>10568</v>
      </c>
      <c r="BE28" s="288" t="s">
        <v>10568</v>
      </c>
      <c r="BF28" s="288" t="s">
        <v>10568</v>
      </c>
      <c r="BG28" s="288" t="s">
        <v>10568</v>
      </c>
      <c r="BH28" s="288" t="s">
        <v>10568</v>
      </c>
      <c r="BI28" s="288" t="s">
        <v>10568</v>
      </c>
      <c r="BJ28" s="288">
        <v>4.0999999999999996</v>
      </c>
      <c r="BK28" s="288">
        <v>4.0999999999999996</v>
      </c>
      <c r="BL28" s="288">
        <v>4.0999999999999996</v>
      </c>
      <c r="BM28" s="288">
        <v>4.0999999999999996</v>
      </c>
      <c r="BN28" s="288">
        <v>4.0999999999999996</v>
      </c>
      <c r="BO28" s="288">
        <v>3.9</v>
      </c>
      <c r="BP28" s="288" t="s">
        <v>10568</v>
      </c>
      <c r="BQ28" s="288" t="s">
        <v>10568</v>
      </c>
      <c r="BR28" s="288" t="s">
        <v>10568</v>
      </c>
      <c r="BS28" s="288" t="s">
        <v>10568</v>
      </c>
      <c r="BT28" s="288" t="s">
        <v>10568</v>
      </c>
      <c r="BU28" s="288" t="s">
        <v>10568</v>
      </c>
      <c r="BV28" s="288" t="s">
        <v>10568</v>
      </c>
      <c r="BW28" s="288" t="s">
        <v>10568</v>
      </c>
      <c r="BX28" s="288" t="str">
        <f>_xlfn.IFNA(VLOOKUP(C28,'INFORM Severity - hidden'!$C$5:$G$300,5,FALSE),"-")</f>
        <v>-</v>
      </c>
    </row>
    <row r="29" spans="1:76" x14ac:dyDescent="0.35">
      <c r="C29" t="s">
        <v>10586</v>
      </c>
      <c r="D29" s="288" t="str">
        <f t="shared" si="0"/>
        <v>-</v>
      </c>
      <c r="E29" s="288" t="s">
        <v>10568</v>
      </c>
      <c r="F29" s="288" t="s">
        <v>10568</v>
      </c>
      <c r="G29" s="288" t="s">
        <v>10568</v>
      </c>
      <c r="H29" s="288" t="s">
        <v>10568</v>
      </c>
      <c r="I29" s="288" t="s">
        <v>10568</v>
      </c>
      <c r="J29" s="288" t="s">
        <v>10568</v>
      </c>
      <c r="K29" s="288" t="s">
        <v>10568</v>
      </c>
      <c r="L29" s="288" t="s">
        <v>10568</v>
      </c>
      <c r="M29" s="288" t="s">
        <v>10568</v>
      </c>
      <c r="N29" s="288" t="s">
        <v>10568</v>
      </c>
      <c r="O29" s="288" t="s">
        <v>10568</v>
      </c>
      <c r="P29" s="288" t="s">
        <v>10568</v>
      </c>
      <c r="Q29" s="288" t="s">
        <v>10568</v>
      </c>
      <c r="R29" s="288" t="s">
        <v>10568</v>
      </c>
      <c r="S29" s="288" t="s">
        <v>10568</v>
      </c>
      <c r="T29" s="288" t="s">
        <v>10568</v>
      </c>
      <c r="U29" s="288" t="s">
        <v>10568</v>
      </c>
      <c r="V29" s="288" t="s">
        <v>10568</v>
      </c>
      <c r="W29" s="288" t="s">
        <v>10568</v>
      </c>
      <c r="X29" s="288" t="s">
        <v>10568</v>
      </c>
      <c r="Y29" s="288" t="s">
        <v>10568</v>
      </c>
      <c r="Z29" s="288" t="s">
        <v>10568</v>
      </c>
      <c r="AA29" s="288" t="s">
        <v>10568</v>
      </c>
      <c r="AB29" s="288" t="s">
        <v>10568</v>
      </c>
      <c r="AC29" s="288" t="s">
        <v>10568</v>
      </c>
      <c r="AD29" s="288" t="s">
        <v>10568</v>
      </c>
      <c r="AE29" s="288" t="s">
        <v>10568</v>
      </c>
      <c r="AF29" s="288" t="s">
        <v>10568</v>
      </c>
      <c r="AG29" s="288" t="s">
        <v>10568</v>
      </c>
      <c r="AH29" s="288" t="s">
        <v>10568</v>
      </c>
      <c r="AI29" s="288" t="s">
        <v>10568</v>
      </c>
      <c r="AJ29" s="288" t="s">
        <v>10568</v>
      </c>
      <c r="AK29" s="288" t="s">
        <v>10568</v>
      </c>
      <c r="AL29" s="288" t="s">
        <v>10568</v>
      </c>
      <c r="AM29" s="288" t="s">
        <v>10568</v>
      </c>
      <c r="AN29" s="288" t="s">
        <v>10568</v>
      </c>
      <c r="AO29" s="288" t="s">
        <v>10568</v>
      </c>
      <c r="AP29" s="288" t="s">
        <v>10568</v>
      </c>
      <c r="AQ29" s="288" t="s">
        <v>10568</v>
      </c>
      <c r="AR29" s="288" t="s">
        <v>10568</v>
      </c>
      <c r="AS29" s="288" t="s">
        <v>10568</v>
      </c>
      <c r="AT29" s="288" t="s">
        <v>10568</v>
      </c>
      <c r="AU29" s="288" t="s">
        <v>10568</v>
      </c>
      <c r="AV29" s="288" t="s">
        <v>10568</v>
      </c>
      <c r="AW29" s="288" t="s">
        <v>10568</v>
      </c>
      <c r="AX29" s="288" t="s">
        <v>10568</v>
      </c>
      <c r="AY29" s="288" t="s">
        <v>10568</v>
      </c>
      <c r="AZ29" s="288" t="s">
        <v>10568</v>
      </c>
      <c r="BA29" s="288" t="s">
        <v>10568</v>
      </c>
      <c r="BB29" s="288" t="s">
        <v>10568</v>
      </c>
      <c r="BC29" s="288" t="s">
        <v>10568</v>
      </c>
      <c r="BD29" s="288" t="s">
        <v>10568</v>
      </c>
      <c r="BE29" s="288" t="s">
        <v>10568</v>
      </c>
      <c r="BF29" s="288" t="s">
        <v>10568</v>
      </c>
      <c r="BG29" s="288" t="s">
        <v>10568</v>
      </c>
      <c r="BH29" s="288" t="s">
        <v>10568</v>
      </c>
      <c r="BI29" s="288" t="s">
        <v>10568</v>
      </c>
      <c r="BJ29" s="288" t="s">
        <v>10568</v>
      </c>
      <c r="BK29" s="288">
        <v>1.6</v>
      </c>
      <c r="BL29" s="288">
        <v>1.6</v>
      </c>
      <c r="BM29" s="288" t="s">
        <v>10568</v>
      </c>
      <c r="BN29" s="288" t="s">
        <v>10568</v>
      </c>
      <c r="BO29" s="288" t="s">
        <v>10568</v>
      </c>
      <c r="BP29" s="288" t="s">
        <v>10568</v>
      </c>
      <c r="BQ29" s="288" t="s">
        <v>10568</v>
      </c>
      <c r="BR29" s="288" t="s">
        <v>10568</v>
      </c>
      <c r="BS29" s="288" t="s">
        <v>10568</v>
      </c>
      <c r="BT29" s="288" t="s">
        <v>10568</v>
      </c>
      <c r="BU29" s="288" t="s">
        <v>10568</v>
      </c>
      <c r="BV29" s="288" t="s">
        <v>10568</v>
      </c>
      <c r="BW29" s="288" t="s">
        <v>10568</v>
      </c>
      <c r="BX29" s="288" t="str">
        <f>_xlfn.IFNA(VLOOKUP(C29,'INFORM Severity - hidden'!$C$5:$G$300,5,FALSE),"-")</f>
        <v>-</v>
      </c>
    </row>
    <row r="30" spans="1:76" x14ac:dyDescent="0.35">
      <c r="A30" t="s">
        <v>2308</v>
      </c>
      <c r="B30" t="s">
        <v>2317</v>
      </c>
      <c r="C30" t="s">
        <v>2318</v>
      </c>
      <c r="D30" s="288" t="str">
        <f t="shared" si="0"/>
        <v>Increasing</v>
      </c>
      <c r="E30" s="288" t="s">
        <v>10568</v>
      </c>
      <c r="F30" s="288" t="s">
        <v>10568</v>
      </c>
      <c r="G30" s="288" t="s">
        <v>10568</v>
      </c>
      <c r="H30" s="288" t="s">
        <v>10568</v>
      </c>
      <c r="I30" s="288" t="s">
        <v>10568</v>
      </c>
      <c r="J30" s="288" t="s">
        <v>10568</v>
      </c>
      <c r="K30" s="288" t="s">
        <v>10568</v>
      </c>
      <c r="L30" s="288" t="s">
        <v>10568</v>
      </c>
      <c r="M30" s="288" t="s">
        <v>10568</v>
      </c>
      <c r="N30" s="288" t="s">
        <v>10568</v>
      </c>
      <c r="O30" s="288" t="s">
        <v>10568</v>
      </c>
      <c r="P30" s="288" t="s">
        <v>10568</v>
      </c>
      <c r="Q30" s="288" t="s">
        <v>10568</v>
      </c>
      <c r="R30" s="288" t="s">
        <v>10568</v>
      </c>
      <c r="S30" s="288" t="s">
        <v>10568</v>
      </c>
      <c r="T30" s="288" t="s">
        <v>10568</v>
      </c>
      <c r="U30" s="288" t="s">
        <v>10568</v>
      </c>
      <c r="V30" s="288" t="s">
        <v>10568</v>
      </c>
      <c r="W30" s="288" t="s">
        <v>10568</v>
      </c>
      <c r="X30" s="288" t="s">
        <v>10568</v>
      </c>
      <c r="Y30" s="288" t="s">
        <v>10568</v>
      </c>
      <c r="Z30" s="288" t="s">
        <v>10568</v>
      </c>
      <c r="AA30" s="288" t="s">
        <v>10568</v>
      </c>
      <c r="AB30" s="288" t="s">
        <v>10568</v>
      </c>
      <c r="AC30" s="288" t="s">
        <v>10568</v>
      </c>
      <c r="AD30" s="288" t="s">
        <v>10568</v>
      </c>
      <c r="AE30" s="288" t="s">
        <v>10568</v>
      </c>
      <c r="AF30" s="288" t="s">
        <v>10568</v>
      </c>
      <c r="AG30" s="288" t="s">
        <v>10568</v>
      </c>
      <c r="AH30" s="288" t="s">
        <v>10568</v>
      </c>
      <c r="AI30" s="288" t="s">
        <v>10568</v>
      </c>
      <c r="AJ30" s="288" t="s">
        <v>10568</v>
      </c>
      <c r="AK30" s="288" t="s">
        <v>10568</v>
      </c>
      <c r="AL30" s="288" t="s">
        <v>10568</v>
      </c>
      <c r="AM30" s="288" t="s">
        <v>10568</v>
      </c>
      <c r="AN30" s="288" t="s">
        <v>10568</v>
      </c>
      <c r="AO30" s="288" t="s">
        <v>10568</v>
      </c>
      <c r="AP30" s="288" t="s">
        <v>10568</v>
      </c>
      <c r="AQ30" s="288" t="s">
        <v>10568</v>
      </c>
      <c r="AR30" s="288" t="s">
        <v>10568</v>
      </c>
      <c r="AS30" s="288" t="s">
        <v>10568</v>
      </c>
      <c r="AT30" s="288" t="s">
        <v>10568</v>
      </c>
      <c r="AU30" s="288" t="s">
        <v>10568</v>
      </c>
      <c r="AV30" s="288" t="s">
        <v>10568</v>
      </c>
      <c r="AW30" s="288" t="s">
        <v>10568</v>
      </c>
      <c r="AX30" s="288" t="s">
        <v>10568</v>
      </c>
      <c r="AY30" s="288" t="s">
        <v>10568</v>
      </c>
      <c r="AZ30" s="288" t="s">
        <v>10568</v>
      </c>
      <c r="BA30" s="288" t="s">
        <v>10568</v>
      </c>
      <c r="BB30" s="288" t="s">
        <v>10568</v>
      </c>
      <c r="BC30" s="288" t="s">
        <v>10568</v>
      </c>
      <c r="BD30" s="288" t="s">
        <v>10568</v>
      </c>
      <c r="BE30" s="288" t="s">
        <v>10568</v>
      </c>
      <c r="BF30" s="288" t="s">
        <v>10568</v>
      </c>
      <c r="BG30" s="288" t="s">
        <v>10568</v>
      </c>
      <c r="BH30" s="288" t="s">
        <v>10568</v>
      </c>
      <c r="BI30" s="288" t="s">
        <v>10568</v>
      </c>
      <c r="BJ30" s="288" t="s">
        <v>10568</v>
      </c>
      <c r="BK30" s="288" t="s">
        <v>10568</v>
      </c>
      <c r="BL30" s="288" t="s">
        <v>10568</v>
      </c>
      <c r="BM30" s="288" t="s">
        <v>10568</v>
      </c>
      <c r="BN30" s="288" t="s">
        <v>10568</v>
      </c>
      <c r="BO30" s="288" t="s">
        <v>10568</v>
      </c>
      <c r="BP30" s="288">
        <v>3.5</v>
      </c>
      <c r="BQ30" s="288">
        <v>3.5</v>
      </c>
      <c r="BR30" s="288">
        <v>3.6</v>
      </c>
      <c r="BS30" s="288">
        <v>3.6</v>
      </c>
      <c r="BT30" s="288">
        <v>3.6</v>
      </c>
      <c r="BU30" s="288">
        <v>3.6</v>
      </c>
      <c r="BV30" s="288">
        <v>3.7</v>
      </c>
      <c r="BW30" s="288">
        <v>3.7</v>
      </c>
      <c r="BX30" s="288">
        <f>_xlfn.IFNA(VLOOKUP(C30,'INFORM Severity - hidden'!$C$5:$G$300,5,FALSE),"-")</f>
        <v>3.7</v>
      </c>
    </row>
    <row r="31" spans="1:76" x14ac:dyDescent="0.35">
      <c r="A31" t="s">
        <v>2308</v>
      </c>
      <c r="B31" t="s">
        <v>3766</v>
      </c>
      <c r="C31" t="s">
        <v>3767</v>
      </c>
      <c r="D31" s="288" t="str">
        <f t="shared" si="0"/>
        <v>Stable</v>
      </c>
      <c r="E31" s="288" t="s">
        <v>10568</v>
      </c>
      <c r="F31" s="288" t="s">
        <v>10568</v>
      </c>
      <c r="G31" s="288" t="s">
        <v>10568</v>
      </c>
      <c r="H31" s="288" t="s">
        <v>10568</v>
      </c>
      <c r="I31" s="288" t="s">
        <v>10568</v>
      </c>
      <c r="J31" s="288" t="s">
        <v>10568</v>
      </c>
      <c r="K31" s="288" t="s">
        <v>10568</v>
      </c>
      <c r="L31" s="288" t="s">
        <v>10568</v>
      </c>
      <c r="M31" s="288" t="s">
        <v>10568</v>
      </c>
      <c r="N31" s="288" t="s">
        <v>10568</v>
      </c>
      <c r="O31" s="288" t="s">
        <v>10568</v>
      </c>
      <c r="P31" s="288" t="s">
        <v>10568</v>
      </c>
      <c r="Q31" s="288" t="s">
        <v>10568</v>
      </c>
      <c r="R31" s="288" t="s">
        <v>10568</v>
      </c>
      <c r="S31" s="288" t="s">
        <v>10568</v>
      </c>
      <c r="T31" s="288" t="s">
        <v>10568</v>
      </c>
      <c r="U31" s="288" t="s">
        <v>10568</v>
      </c>
      <c r="V31" s="288" t="s">
        <v>10568</v>
      </c>
      <c r="W31" s="288" t="s">
        <v>10568</v>
      </c>
      <c r="X31" s="288" t="s">
        <v>10568</v>
      </c>
      <c r="Y31" s="288" t="s">
        <v>10568</v>
      </c>
      <c r="Z31" s="288" t="s">
        <v>10568</v>
      </c>
      <c r="AA31" s="288" t="s">
        <v>10568</v>
      </c>
      <c r="AB31" s="288" t="s">
        <v>10568</v>
      </c>
      <c r="AC31" s="288" t="s">
        <v>10568</v>
      </c>
      <c r="AD31" s="288" t="s">
        <v>10568</v>
      </c>
      <c r="AE31" s="288" t="s">
        <v>10568</v>
      </c>
      <c r="AF31" s="288" t="s">
        <v>10568</v>
      </c>
      <c r="AG31" s="288" t="s">
        <v>10568</v>
      </c>
      <c r="AH31" s="288" t="s">
        <v>10568</v>
      </c>
      <c r="AI31" s="288" t="s">
        <v>10568</v>
      </c>
      <c r="AJ31" s="288" t="s">
        <v>10568</v>
      </c>
      <c r="AK31" s="288" t="s">
        <v>10568</v>
      </c>
      <c r="AL31" s="288" t="s">
        <v>10568</v>
      </c>
      <c r="AM31" s="288" t="s">
        <v>10568</v>
      </c>
      <c r="AN31" s="288" t="s">
        <v>10568</v>
      </c>
      <c r="AO31" s="288" t="s">
        <v>10568</v>
      </c>
      <c r="AP31" s="288" t="s">
        <v>10568</v>
      </c>
      <c r="AQ31" s="288" t="s">
        <v>10568</v>
      </c>
      <c r="AR31" s="288" t="s">
        <v>10568</v>
      </c>
      <c r="AS31" s="288" t="s">
        <v>10568</v>
      </c>
      <c r="AT31" s="288" t="s">
        <v>10568</v>
      </c>
      <c r="AU31" s="288" t="s">
        <v>10568</v>
      </c>
      <c r="AV31" s="288" t="s">
        <v>10568</v>
      </c>
      <c r="AW31" s="288" t="s">
        <v>10568</v>
      </c>
      <c r="AX31" s="288" t="s">
        <v>10568</v>
      </c>
      <c r="AY31" s="288" t="s">
        <v>10568</v>
      </c>
      <c r="AZ31" s="288" t="s">
        <v>10568</v>
      </c>
      <c r="BA31" s="288" t="s">
        <v>10568</v>
      </c>
      <c r="BB31" s="288" t="s">
        <v>10568</v>
      </c>
      <c r="BC31" s="288" t="s">
        <v>10568</v>
      </c>
      <c r="BD31" s="288" t="s">
        <v>10568</v>
      </c>
      <c r="BE31" s="288" t="s">
        <v>10568</v>
      </c>
      <c r="BF31" s="288" t="s">
        <v>10568</v>
      </c>
      <c r="BG31" s="288" t="s">
        <v>10568</v>
      </c>
      <c r="BH31" s="288" t="s">
        <v>10568</v>
      </c>
      <c r="BI31" s="288" t="s">
        <v>10568</v>
      </c>
      <c r="BJ31" s="288" t="s">
        <v>10568</v>
      </c>
      <c r="BK31" s="288" t="s">
        <v>10568</v>
      </c>
      <c r="BL31" s="288" t="s">
        <v>10568</v>
      </c>
      <c r="BM31" s="288" t="s">
        <v>10568</v>
      </c>
      <c r="BN31" s="288" t="s">
        <v>10568</v>
      </c>
      <c r="BO31" s="288" t="s">
        <v>10568</v>
      </c>
      <c r="BP31" s="288" t="s">
        <v>10568</v>
      </c>
      <c r="BQ31" s="288" t="s">
        <v>10568</v>
      </c>
      <c r="BR31" s="288">
        <v>2.6</v>
      </c>
      <c r="BS31" s="288">
        <v>2.7</v>
      </c>
      <c r="BT31" s="288">
        <v>2.7</v>
      </c>
      <c r="BU31" s="288">
        <v>2.7</v>
      </c>
      <c r="BV31" s="288">
        <v>2.7</v>
      </c>
      <c r="BW31" s="288">
        <v>2.7</v>
      </c>
      <c r="BX31" s="288">
        <f>_xlfn.IFNA(VLOOKUP(C31,'INFORM Severity - hidden'!$C$5:$G$300,5,FALSE),"-")</f>
        <v>2.7</v>
      </c>
    </row>
    <row r="32" spans="1:76" x14ac:dyDescent="0.35">
      <c r="A32" t="s">
        <v>2308</v>
      </c>
      <c r="B32" t="s">
        <v>3815</v>
      </c>
      <c r="C32" t="s">
        <v>3816</v>
      </c>
      <c r="D32" s="288" t="str">
        <f t="shared" si="0"/>
        <v>Increasing</v>
      </c>
      <c r="E32" s="288" t="s">
        <v>10568</v>
      </c>
      <c r="F32" s="288" t="s">
        <v>10568</v>
      </c>
      <c r="G32" s="288" t="s">
        <v>10568</v>
      </c>
      <c r="H32" s="288" t="s">
        <v>10568</v>
      </c>
      <c r="I32" s="288" t="s">
        <v>10568</v>
      </c>
      <c r="J32" s="288" t="s">
        <v>10568</v>
      </c>
      <c r="K32" s="288" t="s">
        <v>10568</v>
      </c>
      <c r="L32" s="288" t="s">
        <v>10568</v>
      </c>
      <c r="M32" s="288" t="s">
        <v>10568</v>
      </c>
      <c r="N32" s="288" t="s">
        <v>10568</v>
      </c>
      <c r="O32" s="288" t="s">
        <v>10568</v>
      </c>
      <c r="P32" s="288" t="s">
        <v>10568</v>
      </c>
      <c r="Q32" s="288" t="s">
        <v>10568</v>
      </c>
      <c r="R32" s="288" t="s">
        <v>10568</v>
      </c>
      <c r="S32" s="288" t="s">
        <v>10568</v>
      </c>
      <c r="T32" s="288" t="s">
        <v>10568</v>
      </c>
      <c r="U32" s="288" t="s">
        <v>10568</v>
      </c>
      <c r="V32" s="288" t="s">
        <v>10568</v>
      </c>
      <c r="W32" s="288" t="s">
        <v>10568</v>
      </c>
      <c r="X32" s="288" t="s">
        <v>10568</v>
      </c>
      <c r="Y32" s="288" t="s">
        <v>10568</v>
      </c>
      <c r="Z32" s="288" t="s">
        <v>10568</v>
      </c>
      <c r="AA32" s="288" t="s">
        <v>10568</v>
      </c>
      <c r="AB32" s="288" t="s">
        <v>10568</v>
      </c>
      <c r="AC32" s="288" t="s">
        <v>10568</v>
      </c>
      <c r="AD32" s="288" t="s">
        <v>10568</v>
      </c>
      <c r="AE32" s="288" t="s">
        <v>10568</v>
      </c>
      <c r="AF32" s="288" t="s">
        <v>10568</v>
      </c>
      <c r="AG32" s="288" t="s">
        <v>10568</v>
      </c>
      <c r="AH32" s="288" t="s">
        <v>10568</v>
      </c>
      <c r="AI32" s="288" t="s">
        <v>10568</v>
      </c>
      <c r="AJ32" s="288" t="s">
        <v>10568</v>
      </c>
      <c r="AK32" s="288" t="s">
        <v>10568</v>
      </c>
      <c r="AL32" s="288" t="s">
        <v>10568</v>
      </c>
      <c r="AM32" s="288" t="s">
        <v>10568</v>
      </c>
      <c r="AN32" s="288" t="s">
        <v>10568</v>
      </c>
      <c r="AO32" s="288" t="s">
        <v>10568</v>
      </c>
      <c r="AP32" s="288" t="s">
        <v>10568</v>
      </c>
      <c r="AQ32" s="288" t="s">
        <v>10568</v>
      </c>
      <c r="AR32" s="288" t="s">
        <v>10568</v>
      </c>
      <c r="AS32" s="288" t="s">
        <v>10568</v>
      </c>
      <c r="AT32" s="288" t="s">
        <v>10568</v>
      </c>
      <c r="AU32" s="288" t="s">
        <v>10568</v>
      </c>
      <c r="AV32" s="288" t="s">
        <v>10568</v>
      </c>
      <c r="AW32" s="288" t="s">
        <v>10568</v>
      </c>
      <c r="AX32" s="288" t="s">
        <v>10568</v>
      </c>
      <c r="AY32" s="288" t="s">
        <v>10568</v>
      </c>
      <c r="AZ32" s="288" t="s">
        <v>10568</v>
      </c>
      <c r="BA32" s="288" t="s">
        <v>10568</v>
      </c>
      <c r="BB32" s="288" t="s">
        <v>10568</v>
      </c>
      <c r="BC32" s="288" t="s">
        <v>10568</v>
      </c>
      <c r="BD32" s="288" t="s">
        <v>10568</v>
      </c>
      <c r="BE32" s="288" t="s">
        <v>10568</v>
      </c>
      <c r="BF32" s="288" t="s">
        <v>10568</v>
      </c>
      <c r="BG32" s="288" t="s">
        <v>10568</v>
      </c>
      <c r="BH32" s="288" t="s">
        <v>10568</v>
      </c>
      <c r="BI32" s="288" t="s">
        <v>10568</v>
      </c>
      <c r="BJ32" s="288" t="s">
        <v>10568</v>
      </c>
      <c r="BK32" s="288" t="s">
        <v>10568</v>
      </c>
      <c r="BL32" s="288" t="s">
        <v>10568</v>
      </c>
      <c r="BM32" s="288" t="s">
        <v>10568</v>
      </c>
      <c r="BN32" s="288" t="s">
        <v>10568</v>
      </c>
      <c r="BO32" s="288" t="s">
        <v>10568</v>
      </c>
      <c r="BP32" s="288" t="s">
        <v>10568</v>
      </c>
      <c r="BQ32" s="288" t="s">
        <v>10568</v>
      </c>
      <c r="BR32" s="288" t="s">
        <v>10568</v>
      </c>
      <c r="BS32" s="288">
        <v>2.7</v>
      </c>
      <c r="BT32" s="288">
        <v>2.8</v>
      </c>
      <c r="BU32" s="288">
        <v>3.3</v>
      </c>
      <c r="BV32" s="288">
        <v>3.3</v>
      </c>
      <c r="BW32" s="288">
        <v>3.3</v>
      </c>
      <c r="BX32" s="288">
        <f>_xlfn.IFNA(VLOOKUP(C32,'INFORM Severity - hidden'!$C$5:$G$300,5,FALSE),"-")</f>
        <v>3.3</v>
      </c>
    </row>
    <row r="33" spans="1:76" x14ac:dyDescent="0.35">
      <c r="A33" t="s">
        <v>4710</v>
      </c>
      <c r="B33" t="s">
        <v>4708</v>
      </c>
      <c r="C33" t="s">
        <v>4709</v>
      </c>
      <c r="D33" s="288" t="str">
        <f t="shared" si="0"/>
        <v>Increasing</v>
      </c>
      <c r="E33" s="288" t="s">
        <v>10568</v>
      </c>
      <c r="F33" s="288" t="s">
        <v>10568</v>
      </c>
      <c r="G33" s="288" t="s">
        <v>10568</v>
      </c>
      <c r="H33" s="288" t="s">
        <v>10568</v>
      </c>
      <c r="I33" s="288" t="s">
        <v>10568</v>
      </c>
      <c r="J33" s="288" t="s">
        <v>10568</v>
      </c>
      <c r="K33" s="288" t="s">
        <v>10568</v>
      </c>
      <c r="L33" s="288" t="s">
        <v>10568</v>
      </c>
      <c r="M33" s="288" t="s">
        <v>10568</v>
      </c>
      <c r="N33" s="288" t="s">
        <v>10568</v>
      </c>
      <c r="O33" s="288" t="s">
        <v>10568</v>
      </c>
      <c r="P33" s="288" t="s">
        <v>10568</v>
      </c>
      <c r="Q33" s="288" t="s">
        <v>10568</v>
      </c>
      <c r="R33" s="288" t="s">
        <v>10568</v>
      </c>
      <c r="S33" s="288" t="s">
        <v>10568</v>
      </c>
      <c r="T33" s="288" t="s">
        <v>10568</v>
      </c>
      <c r="U33" s="288" t="s">
        <v>10568</v>
      </c>
      <c r="V33" s="288" t="s">
        <v>10568</v>
      </c>
      <c r="W33" s="288" t="s">
        <v>10568</v>
      </c>
      <c r="X33" s="288" t="s">
        <v>10568</v>
      </c>
      <c r="Y33" s="288" t="s">
        <v>10568</v>
      </c>
      <c r="Z33" s="288" t="s">
        <v>10568</v>
      </c>
      <c r="AA33" s="288" t="s">
        <v>10568</v>
      </c>
      <c r="AB33" s="288" t="s">
        <v>10568</v>
      </c>
      <c r="AC33" s="288" t="s">
        <v>10568</v>
      </c>
      <c r="AD33" s="288" t="s">
        <v>10568</v>
      </c>
      <c r="AE33" s="288" t="s">
        <v>10568</v>
      </c>
      <c r="AF33" s="288" t="s">
        <v>10568</v>
      </c>
      <c r="AG33" s="288" t="s">
        <v>10568</v>
      </c>
      <c r="AH33" s="288" t="s">
        <v>10568</v>
      </c>
      <c r="AI33" s="288" t="s">
        <v>10568</v>
      </c>
      <c r="AJ33" s="288" t="s">
        <v>10568</v>
      </c>
      <c r="AK33" s="288" t="s">
        <v>10568</v>
      </c>
      <c r="AL33" s="288" t="s">
        <v>10568</v>
      </c>
      <c r="AM33" s="288" t="s">
        <v>10568</v>
      </c>
      <c r="AN33" s="288" t="s">
        <v>10568</v>
      </c>
      <c r="AO33" s="288" t="s">
        <v>10568</v>
      </c>
      <c r="AP33" s="288" t="s">
        <v>10568</v>
      </c>
      <c r="AQ33" s="288" t="s">
        <v>10568</v>
      </c>
      <c r="AR33" s="288" t="s">
        <v>10568</v>
      </c>
      <c r="AS33" s="288" t="s">
        <v>10568</v>
      </c>
      <c r="AT33" s="288" t="s">
        <v>10568</v>
      </c>
      <c r="AU33" s="288" t="s">
        <v>10568</v>
      </c>
      <c r="AV33" s="288" t="s">
        <v>10568</v>
      </c>
      <c r="AW33" s="288" t="s">
        <v>10568</v>
      </c>
      <c r="AX33" s="288" t="s">
        <v>10568</v>
      </c>
      <c r="AY33" s="288" t="s">
        <v>10568</v>
      </c>
      <c r="AZ33" s="288" t="s">
        <v>10568</v>
      </c>
      <c r="BA33" s="288" t="s">
        <v>10568</v>
      </c>
      <c r="BB33" s="288" t="s">
        <v>10568</v>
      </c>
      <c r="BC33" s="288" t="s">
        <v>10568</v>
      </c>
      <c r="BD33" s="288" t="s">
        <v>10568</v>
      </c>
      <c r="BE33" s="288" t="s">
        <v>10568</v>
      </c>
      <c r="BF33" s="288" t="s">
        <v>10568</v>
      </c>
      <c r="BG33" s="288" t="s">
        <v>10568</v>
      </c>
      <c r="BH33" s="288" t="s">
        <v>10568</v>
      </c>
      <c r="BI33" s="288" t="s">
        <v>10568</v>
      </c>
      <c r="BJ33" s="288" t="s">
        <v>10568</v>
      </c>
      <c r="BK33" s="288">
        <v>1.5</v>
      </c>
      <c r="BL33" s="288">
        <v>1.5</v>
      </c>
      <c r="BM33" s="288">
        <v>1.5</v>
      </c>
      <c r="BN33" s="288">
        <v>1.7</v>
      </c>
      <c r="BO33" s="288">
        <v>1.8</v>
      </c>
      <c r="BP33" s="288">
        <v>1.8</v>
      </c>
      <c r="BQ33" s="288">
        <v>1.5</v>
      </c>
      <c r="BR33" s="288">
        <v>1.5</v>
      </c>
      <c r="BS33" s="288">
        <v>1.5</v>
      </c>
      <c r="BT33" s="288">
        <v>1.5</v>
      </c>
      <c r="BU33" s="288">
        <v>1.6</v>
      </c>
      <c r="BV33" s="288">
        <v>1.6</v>
      </c>
      <c r="BW33" s="288">
        <v>1.6</v>
      </c>
      <c r="BX33" s="288">
        <f>_xlfn.IFNA(VLOOKUP(C33,'INFORM Severity - hidden'!$C$5:$G$300,5,FALSE),"-")</f>
        <v>1.5</v>
      </c>
    </row>
    <row r="34" spans="1:76" x14ac:dyDescent="0.35">
      <c r="C34" t="s">
        <v>10587</v>
      </c>
      <c r="D34" s="288" t="str">
        <f t="shared" si="0"/>
        <v>-</v>
      </c>
      <c r="E34" s="288" t="s">
        <v>10568</v>
      </c>
      <c r="F34" s="288" t="s">
        <v>10568</v>
      </c>
      <c r="G34" s="288" t="s">
        <v>10568</v>
      </c>
      <c r="H34" s="288" t="s">
        <v>10568</v>
      </c>
      <c r="I34" s="288" t="s">
        <v>10568</v>
      </c>
      <c r="J34" s="288" t="s">
        <v>10568</v>
      </c>
      <c r="K34" s="288" t="s">
        <v>10568</v>
      </c>
      <c r="L34" s="288" t="s">
        <v>10568</v>
      </c>
      <c r="M34" s="288" t="s">
        <v>10568</v>
      </c>
      <c r="N34" s="288">
        <v>1.7</v>
      </c>
      <c r="O34" s="288">
        <v>1.7</v>
      </c>
      <c r="P34" s="288">
        <v>1.7</v>
      </c>
      <c r="Q34" s="288">
        <v>1.7</v>
      </c>
      <c r="R34" s="288">
        <v>1.7</v>
      </c>
      <c r="S34" s="288" t="s">
        <v>10568</v>
      </c>
      <c r="T34" s="288" t="s">
        <v>10568</v>
      </c>
      <c r="U34" s="288" t="s">
        <v>10568</v>
      </c>
      <c r="V34" s="288" t="s">
        <v>10568</v>
      </c>
      <c r="W34" s="288" t="s">
        <v>10568</v>
      </c>
      <c r="X34" s="288" t="s">
        <v>10568</v>
      </c>
      <c r="Y34" s="288" t="s">
        <v>10568</v>
      </c>
      <c r="Z34" s="288" t="s">
        <v>10568</v>
      </c>
      <c r="AA34" s="288" t="s">
        <v>10568</v>
      </c>
      <c r="AB34" s="288" t="s">
        <v>10568</v>
      </c>
      <c r="AC34" s="288" t="s">
        <v>10568</v>
      </c>
      <c r="AD34" s="288" t="s">
        <v>10568</v>
      </c>
      <c r="AE34" s="288" t="s">
        <v>10568</v>
      </c>
      <c r="AF34" s="288" t="s">
        <v>10568</v>
      </c>
      <c r="AG34" s="288" t="s">
        <v>10568</v>
      </c>
      <c r="AH34" s="288" t="s">
        <v>10568</v>
      </c>
      <c r="AI34" s="288" t="s">
        <v>10568</v>
      </c>
      <c r="AJ34" s="288" t="s">
        <v>10568</v>
      </c>
      <c r="AK34" s="288" t="s">
        <v>10568</v>
      </c>
      <c r="AL34" s="288" t="s">
        <v>10568</v>
      </c>
      <c r="AM34" s="288" t="s">
        <v>10568</v>
      </c>
      <c r="AN34" s="288" t="s">
        <v>10568</v>
      </c>
      <c r="AO34" s="288" t="s">
        <v>10568</v>
      </c>
      <c r="AP34" s="288" t="s">
        <v>10568</v>
      </c>
      <c r="AQ34" s="288" t="s">
        <v>10568</v>
      </c>
      <c r="AR34" s="288" t="s">
        <v>10568</v>
      </c>
      <c r="AS34" s="288" t="s">
        <v>10568</v>
      </c>
      <c r="AT34" s="288" t="s">
        <v>10568</v>
      </c>
      <c r="AU34" s="288" t="s">
        <v>10568</v>
      </c>
      <c r="AV34" s="288" t="s">
        <v>10568</v>
      </c>
      <c r="AW34" s="288" t="s">
        <v>10568</v>
      </c>
      <c r="AX34" s="288" t="s">
        <v>10568</v>
      </c>
      <c r="AY34" s="288" t="s">
        <v>10568</v>
      </c>
      <c r="AZ34" s="288" t="s">
        <v>10568</v>
      </c>
      <c r="BA34" s="288" t="s">
        <v>10568</v>
      </c>
      <c r="BB34" s="288" t="s">
        <v>10568</v>
      </c>
      <c r="BC34" s="288" t="s">
        <v>10568</v>
      </c>
      <c r="BD34" s="288" t="s">
        <v>10568</v>
      </c>
      <c r="BE34" s="288" t="s">
        <v>10568</v>
      </c>
      <c r="BF34" s="288" t="s">
        <v>10568</v>
      </c>
      <c r="BG34" s="288" t="s">
        <v>10568</v>
      </c>
      <c r="BH34" s="288" t="s">
        <v>10568</v>
      </c>
      <c r="BI34" s="288" t="s">
        <v>10568</v>
      </c>
      <c r="BJ34" s="288" t="s">
        <v>10568</v>
      </c>
      <c r="BK34" s="288" t="s">
        <v>10568</v>
      </c>
      <c r="BL34" s="288" t="s">
        <v>10568</v>
      </c>
      <c r="BM34" s="288" t="s">
        <v>10568</v>
      </c>
      <c r="BN34" s="288" t="s">
        <v>10568</v>
      </c>
      <c r="BO34" s="288" t="s">
        <v>10568</v>
      </c>
      <c r="BP34" s="288" t="s">
        <v>10568</v>
      </c>
      <c r="BQ34" s="288" t="s">
        <v>10568</v>
      </c>
      <c r="BR34" s="288" t="s">
        <v>10568</v>
      </c>
      <c r="BS34" s="288" t="s">
        <v>10568</v>
      </c>
      <c r="BT34" s="288" t="s">
        <v>10568</v>
      </c>
      <c r="BU34" s="288" t="s">
        <v>10568</v>
      </c>
      <c r="BV34" s="288" t="s">
        <v>10568</v>
      </c>
      <c r="BW34" s="288" t="s">
        <v>10568</v>
      </c>
      <c r="BX34" s="288" t="str">
        <f>_xlfn.IFNA(VLOOKUP(C34,'INFORM Severity - hidden'!$C$5:$G$300,5,FALSE),"-")</f>
        <v>-</v>
      </c>
    </row>
    <row r="35" spans="1:76" x14ac:dyDescent="0.35">
      <c r="C35" t="s">
        <v>10588</v>
      </c>
      <c r="D35" s="288" t="str">
        <f t="shared" si="0"/>
        <v>-</v>
      </c>
      <c r="E35" s="288" t="s">
        <v>10568</v>
      </c>
      <c r="F35" s="288">
        <v>0.8</v>
      </c>
      <c r="G35" s="288" t="s">
        <v>10568</v>
      </c>
      <c r="H35" s="288" t="s">
        <v>10568</v>
      </c>
      <c r="I35" s="288" t="s">
        <v>10568</v>
      </c>
      <c r="J35" s="288" t="s">
        <v>10568</v>
      </c>
      <c r="K35" s="288" t="s">
        <v>10568</v>
      </c>
      <c r="L35" s="288" t="s">
        <v>10568</v>
      </c>
      <c r="M35" s="288" t="s">
        <v>10568</v>
      </c>
      <c r="N35" s="288" t="s">
        <v>10568</v>
      </c>
      <c r="O35" s="288" t="s">
        <v>10568</v>
      </c>
      <c r="P35" s="288" t="s">
        <v>10568</v>
      </c>
      <c r="Q35" s="288" t="s">
        <v>10568</v>
      </c>
      <c r="R35" s="288" t="s">
        <v>10568</v>
      </c>
      <c r="S35" s="288" t="s">
        <v>10568</v>
      </c>
      <c r="T35" s="288" t="s">
        <v>10568</v>
      </c>
      <c r="U35" s="288" t="s">
        <v>10568</v>
      </c>
      <c r="V35" s="288" t="s">
        <v>10568</v>
      </c>
      <c r="W35" s="288" t="s">
        <v>10568</v>
      </c>
      <c r="X35" s="288" t="s">
        <v>10568</v>
      </c>
      <c r="Y35" s="288" t="s">
        <v>10568</v>
      </c>
      <c r="Z35" s="288" t="s">
        <v>10568</v>
      </c>
      <c r="AA35" s="288" t="s">
        <v>10568</v>
      </c>
      <c r="AB35" s="288" t="s">
        <v>10568</v>
      </c>
      <c r="AC35" s="288" t="s">
        <v>10568</v>
      </c>
      <c r="AD35" s="288" t="s">
        <v>10568</v>
      </c>
      <c r="AE35" s="288" t="s">
        <v>10568</v>
      </c>
      <c r="AF35" s="288" t="s">
        <v>10568</v>
      </c>
      <c r="AG35" s="288" t="s">
        <v>10568</v>
      </c>
      <c r="AH35" s="288" t="s">
        <v>10568</v>
      </c>
      <c r="AI35" s="288" t="s">
        <v>10568</v>
      </c>
      <c r="AJ35" s="288" t="s">
        <v>10568</v>
      </c>
      <c r="AK35" s="288" t="s">
        <v>10568</v>
      </c>
      <c r="AL35" s="288" t="s">
        <v>10568</v>
      </c>
      <c r="AM35" s="288" t="s">
        <v>10568</v>
      </c>
      <c r="AN35" s="288" t="s">
        <v>10568</v>
      </c>
      <c r="AO35" s="288" t="s">
        <v>10568</v>
      </c>
      <c r="AP35" s="288" t="s">
        <v>10568</v>
      </c>
      <c r="AQ35" s="288" t="s">
        <v>10568</v>
      </c>
      <c r="AR35" s="288" t="s">
        <v>10568</v>
      </c>
      <c r="AS35" s="288" t="s">
        <v>10568</v>
      </c>
      <c r="AT35" s="288" t="s">
        <v>10568</v>
      </c>
      <c r="AU35" s="288" t="s">
        <v>10568</v>
      </c>
      <c r="AV35" s="288" t="s">
        <v>10568</v>
      </c>
      <c r="AW35" s="288" t="s">
        <v>10568</v>
      </c>
      <c r="AX35" s="288" t="s">
        <v>10568</v>
      </c>
      <c r="AY35" s="288" t="s">
        <v>10568</v>
      </c>
      <c r="AZ35" s="288" t="s">
        <v>10568</v>
      </c>
      <c r="BA35" s="288" t="s">
        <v>10568</v>
      </c>
      <c r="BB35" s="288" t="s">
        <v>10568</v>
      </c>
      <c r="BC35" s="288" t="s">
        <v>10568</v>
      </c>
      <c r="BD35" s="288" t="s">
        <v>10568</v>
      </c>
      <c r="BE35" s="288" t="s">
        <v>10568</v>
      </c>
      <c r="BF35" s="288" t="s">
        <v>10568</v>
      </c>
      <c r="BG35" s="288" t="s">
        <v>10568</v>
      </c>
      <c r="BH35" s="288" t="s">
        <v>10568</v>
      </c>
      <c r="BI35" s="288" t="s">
        <v>10568</v>
      </c>
      <c r="BJ35" s="288" t="s">
        <v>10568</v>
      </c>
      <c r="BK35" s="288" t="s">
        <v>10568</v>
      </c>
      <c r="BL35" s="288" t="s">
        <v>10568</v>
      </c>
      <c r="BM35" s="288" t="s">
        <v>10568</v>
      </c>
      <c r="BN35" s="288" t="s">
        <v>10568</v>
      </c>
      <c r="BO35" s="288" t="s">
        <v>10568</v>
      </c>
      <c r="BP35" s="288" t="s">
        <v>10568</v>
      </c>
      <c r="BQ35" s="288" t="s">
        <v>10568</v>
      </c>
      <c r="BR35" s="288" t="s">
        <v>10568</v>
      </c>
      <c r="BS35" s="288" t="s">
        <v>10568</v>
      </c>
      <c r="BT35" s="288" t="s">
        <v>10568</v>
      </c>
      <c r="BU35" s="288" t="s">
        <v>10568</v>
      </c>
      <c r="BV35" s="288" t="s">
        <v>10568</v>
      </c>
      <c r="BW35" s="288" t="s">
        <v>10568</v>
      </c>
      <c r="BX35" s="288" t="str">
        <f>_xlfn.IFNA(VLOOKUP(C35,'INFORM Severity - hidden'!$C$5:$G$300,5,FALSE),"-")</f>
        <v>-</v>
      </c>
    </row>
    <row r="36" spans="1:76" x14ac:dyDescent="0.35">
      <c r="A36" t="s">
        <v>4025</v>
      </c>
      <c r="B36" t="s">
        <v>4023</v>
      </c>
      <c r="C36" t="s">
        <v>4024</v>
      </c>
      <c r="D36" s="288" t="str">
        <f t="shared" si="0"/>
        <v>Increasing</v>
      </c>
      <c r="E36" s="288" t="s">
        <v>10568</v>
      </c>
      <c r="F36" s="288" t="s">
        <v>10568</v>
      </c>
      <c r="G36" s="288" t="s">
        <v>10568</v>
      </c>
      <c r="H36" s="288" t="s">
        <v>10568</v>
      </c>
      <c r="I36" s="288" t="s">
        <v>10568</v>
      </c>
      <c r="J36" s="288" t="s">
        <v>10568</v>
      </c>
      <c r="K36" s="288" t="s">
        <v>10568</v>
      </c>
      <c r="L36" s="288" t="s">
        <v>10568</v>
      </c>
      <c r="M36" s="288" t="s">
        <v>10568</v>
      </c>
      <c r="N36" s="288" t="s">
        <v>10568</v>
      </c>
      <c r="O36" s="288" t="s">
        <v>10568</v>
      </c>
      <c r="P36" s="288" t="s">
        <v>10568</v>
      </c>
      <c r="Q36" s="288" t="s">
        <v>10568</v>
      </c>
      <c r="R36" s="288" t="s">
        <v>10568</v>
      </c>
      <c r="S36" s="288" t="s">
        <v>10568</v>
      </c>
      <c r="T36" s="288" t="s">
        <v>10568</v>
      </c>
      <c r="U36" s="288" t="s">
        <v>10568</v>
      </c>
      <c r="V36" s="288" t="s">
        <v>10568</v>
      </c>
      <c r="W36" s="288" t="s">
        <v>10568</v>
      </c>
      <c r="X36" s="288" t="s">
        <v>10568</v>
      </c>
      <c r="Y36" s="288" t="s">
        <v>10568</v>
      </c>
      <c r="Z36" s="288" t="s">
        <v>10568</v>
      </c>
      <c r="AA36" s="288" t="s">
        <v>10568</v>
      </c>
      <c r="AB36" s="288" t="s">
        <v>10568</v>
      </c>
      <c r="AC36" s="288" t="s">
        <v>10568</v>
      </c>
      <c r="AD36" s="288" t="s">
        <v>10568</v>
      </c>
      <c r="AE36" s="288" t="s">
        <v>10568</v>
      </c>
      <c r="AF36" s="288" t="s">
        <v>10568</v>
      </c>
      <c r="AG36" s="288" t="s">
        <v>10568</v>
      </c>
      <c r="AH36" s="288" t="s">
        <v>10568</v>
      </c>
      <c r="AI36" s="288" t="s">
        <v>10568</v>
      </c>
      <c r="AJ36" s="288" t="s">
        <v>10568</v>
      </c>
      <c r="AK36" s="288" t="s">
        <v>10568</v>
      </c>
      <c r="AL36" s="288" t="s">
        <v>10568</v>
      </c>
      <c r="AM36" s="288" t="s">
        <v>10568</v>
      </c>
      <c r="AN36" s="288" t="s">
        <v>10568</v>
      </c>
      <c r="AO36" s="288" t="s">
        <v>10568</v>
      </c>
      <c r="AP36" s="288" t="s">
        <v>10568</v>
      </c>
      <c r="AQ36" s="288" t="s">
        <v>10568</v>
      </c>
      <c r="AR36" s="288" t="s">
        <v>10568</v>
      </c>
      <c r="AS36" s="288" t="s">
        <v>10568</v>
      </c>
      <c r="AT36" s="288" t="s">
        <v>10568</v>
      </c>
      <c r="AU36" s="288" t="s">
        <v>10568</v>
      </c>
      <c r="AV36" s="288" t="s">
        <v>10568</v>
      </c>
      <c r="AW36" s="288" t="s">
        <v>10568</v>
      </c>
      <c r="AX36" s="288" t="s">
        <v>10568</v>
      </c>
      <c r="AY36" s="288" t="s">
        <v>10568</v>
      </c>
      <c r="AZ36" s="288" t="s">
        <v>10568</v>
      </c>
      <c r="BA36" s="288" t="s">
        <v>10568</v>
      </c>
      <c r="BB36" s="288" t="s">
        <v>10568</v>
      </c>
      <c r="BC36" s="288" t="s">
        <v>10568</v>
      </c>
      <c r="BD36" s="288" t="s">
        <v>10568</v>
      </c>
      <c r="BE36" s="288" t="s">
        <v>10568</v>
      </c>
      <c r="BF36" s="288" t="s">
        <v>10568</v>
      </c>
      <c r="BG36" s="288" t="s">
        <v>10568</v>
      </c>
      <c r="BH36" s="288" t="s">
        <v>10568</v>
      </c>
      <c r="BI36" s="288" t="s">
        <v>10568</v>
      </c>
      <c r="BJ36" s="288" t="s">
        <v>10568</v>
      </c>
      <c r="BK36" s="288">
        <v>1.8</v>
      </c>
      <c r="BL36" s="288">
        <v>1.8</v>
      </c>
      <c r="BM36" s="288">
        <v>1.8</v>
      </c>
      <c r="BN36" s="288">
        <v>1.8</v>
      </c>
      <c r="BO36" s="288">
        <v>1.9</v>
      </c>
      <c r="BP36" s="288">
        <v>2.2000000000000002</v>
      </c>
      <c r="BQ36" s="288">
        <v>1.7</v>
      </c>
      <c r="BR36" s="288">
        <v>1.8</v>
      </c>
      <c r="BS36" s="288">
        <v>1.8</v>
      </c>
      <c r="BT36" s="288">
        <v>1.8</v>
      </c>
      <c r="BU36" s="288">
        <v>1.9</v>
      </c>
      <c r="BV36" s="288">
        <v>1.8</v>
      </c>
      <c r="BW36" s="288">
        <v>1.9</v>
      </c>
      <c r="BX36" s="288">
        <f>_xlfn.IFNA(VLOOKUP(C36,'INFORM Severity - hidden'!$C$5:$G$300,5,FALSE),"-")</f>
        <v>1.9</v>
      </c>
    </row>
    <row r="37" spans="1:76" x14ac:dyDescent="0.35">
      <c r="A37" t="s">
        <v>2405</v>
      </c>
      <c r="B37" t="s">
        <v>2403</v>
      </c>
      <c r="C37" t="s">
        <v>2404</v>
      </c>
      <c r="D37" s="288" t="str">
        <f t="shared" si="0"/>
        <v>Decreasing</v>
      </c>
      <c r="E37" s="288" t="s">
        <v>10568</v>
      </c>
      <c r="F37" s="288" t="s">
        <v>10568</v>
      </c>
      <c r="G37" s="288" t="s">
        <v>10568</v>
      </c>
      <c r="H37" s="288" t="s">
        <v>10568</v>
      </c>
      <c r="I37" s="288" t="s">
        <v>10568</v>
      </c>
      <c r="J37" s="288" t="s">
        <v>10568</v>
      </c>
      <c r="K37" s="288" t="s">
        <v>10568</v>
      </c>
      <c r="L37" s="288" t="s">
        <v>10568</v>
      </c>
      <c r="M37" s="288" t="s">
        <v>10568</v>
      </c>
      <c r="N37" s="288" t="s">
        <v>10568</v>
      </c>
      <c r="O37" s="288" t="s">
        <v>10568</v>
      </c>
      <c r="P37" s="288" t="s">
        <v>10568</v>
      </c>
      <c r="Q37" s="288" t="s">
        <v>10568</v>
      </c>
      <c r="R37" s="288" t="s">
        <v>10568</v>
      </c>
      <c r="S37" s="288" t="s">
        <v>10568</v>
      </c>
      <c r="T37" s="288" t="s">
        <v>10568</v>
      </c>
      <c r="U37" s="288" t="s">
        <v>10568</v>
      </c>
      <c r="V37" s="288" t="s">
        <v>10568</v>
      </c>
      <c r="W37" s="288" t="s">
        <v>10568</v>
      </c>
      <c r="X37" s="288" t="s">
        <v>10568</v>
      </c>
      <c r="Y37" s="288" t="s">
        <v>10568</v>
      </c>
      <c r="Z37" s="288" t="s">
        <v>10568</v>
      </c>
      <c r="AA37" s="288" t="s">
        <v>10568</v>
      </c>
      <c r="AB37" s="288" t="s">
        <v>10568</v>
      </c>
      <c r="AC37" s="288" t="s">
        <v>10568</v>
      </c>
      <c r="AD37" s="288" t="s">
        <v>10568</v>
      </c>
      <c r="AE37" s="288" t="s">
        <v>10568</v>
      </c>
      <c r="AF37" s="288" t="s">
        <v>10568</v>
      </c>
      <c r="AG37" s="288" t="s">
        <v>10568</v>
      </c>
      <c r="AH37" s="288" t="s">
        <v>10568</v>
      </c>
      <c r="AI37" s="288" t="s">
        <v>10568</v>
      </c>
      <c r="AJ37" s="288" t="s">
        <v>10568</v>
      </c>
      <c r="AK37" s="288" t="s">
        <v>10568</v>
      </c>
      <c r="AL37" s="288" t="s">
        <v>10568</v>
      </c>
      <c r="AM37" s="288" t="s">
        <v>10568</v>
      </c>
      <c r="AN37" s="288" t="s">
        <v>10568</v>
      </c>
      <c r="AO37" s="288">
        <v>2.2000000000000002</v>
      </c>
      <c r="AP37" s="288">
        <v>2.2000000000000002</v>
      </c>
      <c r="AQ37" s="288">
        <v>2.1</v>
      </c>
      <c r="AR37" s="288">
        <v>2.1</v>
      </c>
      <c r="AS37" s="288">
        <v>2.1</v>
      </c>
      <c r="AT37" s="288">
        <v>2.8</v>
      </c>
      <c r="AU37" s="288">
        <v>2.8</v>
      </c>
      <c r="AV37" s="288">
        <v>2.5</v>
      </c>
      <c r="AW37" s="288">
        <v>2.8</v>
      </c>
      <c r="AX37" s="288">
        <v>2.8</v>
      </c>
      <c r="AY37" s="288">
        <v>2.8</v>
      </c>
      <c r="AZ37" s="288">
        <v>2.8</v>
      </c>
      <c r="BA37" s="288">
        <v>2.7</v>
      </c>
      <c r="BB37" s="288">
        <v>2.7</v>
      </c>
      <c r="BC37" s="288">
        <v>2.7</v>
      </c>
      <c r="BD37" s="288">
        <v>2.7</v>
      </c>
      <c r="BE37" s="288">
        <v>2.8</v>
      </c>
      <c r="BF37" s="288">
        <v>2.8</v>
      </c>
      <c r="BG37" s="288">
        <v>2.8</v>
      </c>
      <c r="BH37" s="288">
        <v>2.8</v>
      </c>
      <c r="BI37" s="288">
        <v>2.6</v>
      </c>
      <c r="BJ37" s="288">
        <v>2.6</v>
      </c>
      <c r="BK37" s="288">
        <v>2.5</v>
      </c>
      <c r="BL37" s="288">
        <v>2.4</v>
      </c>
      <c r="BM37" s="288">
        <v>2.4</v>
      </c>
      <c r="BN37" s="288">
        <v>2.2999999999999998</v>
      </c>
      <c r="BO37" s="288">
        <v>2.2999999999999998</v>
      </c>
      <c r="BP37" s="288">
        <v>2.2999999999999998</v>
      </c>
      <c r="BQ37" s="288">
        <v>2.5</v>
      </c>
      <c r="BR37" s="288">
        <v>2.5</v>
      </c>
      <c r="BS37" s="288">
        <v>2.5</v>
      </c>
      <c r="BT37" s="288">
        <v>2.8</v>
      </c>
      <c r="BU37" s="288">
        <v>2.5</v>
      </c>
      <c r="BV37" s="288">
        <v>2.5</v>
      </c>
      <c r="BW37" s="288">
        <v>2.5</v>
      </c>
      <c r="BX37" s="288">
        <f>_xlfn.IFNA(VLOOKUP(C37,'INFORM Severity - hidden'!$C$5:$G$300,5,FALSE),"-")</f>
        <v>2.5</v>
      </c>
    </row>
    <row r="38" spans="1:76" x14ac:dyDescent="0.35">
      <c r="A38" t="s">
        <v>2405</v>
      </c>
      <c r="B38" t="s">
        <v>2478</v>
      </c>
      <c r="C38" t="s">
        <v>2479</v>
      </c>
      <c r="D38" s="288" t="str">
        <f t="shared" si="0"/>
        <v>Stable</v>
      </c>
      <c r="E38" s="288" t="s">
        <v>10568</v>
      </c>
      <c r="F38" s="288">
        <v>1.7</v>
      </c>
      <c r="G38" s="288">
        <v>1.7</v>
      </c>
      <c r="H38" s="288">
        <v>2.2000000000000002</v>
      </c>
      <c r="I38" s="288">
        <v>2.4</v>
      </c>
      <c r="J38" s="288">
        <v>2.4</v>
      </c>
      <c r="K38" s="288">
        <v>2.4</v>
      </c>
      <c r="L38" s="288">
        <v>2.4</v>
      </c>
      <c r="M38" s="288">
        <v>2.4</v>
      </c>
      <c r="N38" s="288">
        <v>2.4</v>
      </c>
      <c r="O38" s="288">
        <v>2.2000000000000002</v>
      </c>
      <c r="P38" s="288">
        <v>2.2000000000000002</v>
      </c>
      <c r="Q38" s="288">
        <v>2.2000000000000002</v>
      </c>
      <c r="R38" s="288">
        <v>2.2000000000000002</v>
      </c>
      <c r="S38" s="288">
        <v>2.2000000000000002</v>
      </c>
      <c r="T38" s="288">
        <v>2.2000000000000002</v>
      </c>
      <c r="U38" s="288">
        <v>2.2000000000000002</v>
      </c>
      <c r="V38" s="288">
        <v>2.2000000000000002</v>
      </c>
      <c r="W38" s="288">
        <v>2.2000000000000002</v>
      </c>
      <c r="X38" s="288">
        <v>2.2000000000000002</v>
      </c>
      <c r="Y38" s="288">
        <v>2.2999999999999998</v>
      </c>
      <c r="Z38" s="288">
        <v>2.4</v>
      </c>
      <c r="AA38" s="288">
        <v>2.5</v>
      </c>
      <c r="AB38" s="288">
        <v>2.5</v>
      </c>
      <c r="AC38" s="288">
        <v>2.5</v>
      </c>
      <c r="AD38" s="288">
        <v>2.5</v>
      </c>
      <c r="AE38" s="288">
        <v>2.5</v>
      </c>
      <c r="AF38" s="288">
        <v>2.5</v>
      </c>
      <c r="AG38" s="288">
        <v>2.5</v>
      </c>
      <c r="AH38" s="288">
        <v>2.6</v>
      </c>
      <c r="AI38" s="288">
        <v>2.6</v>
      </c>
      <c r="AJ38" s="288">
        <v>2.6</v>
      </c>
      <c r="AK38" s="288">
        <v>2.6</v>
      </c>
      <c r="AL38" s="288">
        <v>2.5</v>
      </c>
      <c r="AM38" s="288">
        <v>2.5</v>
      </c>
      <c r="AN38" s="288">
        <v>2.5</v>
      </c>
      <c r="AO38" s="288">
        <v>2.5</v>
      </c>
      <c r="AP38" s="288">
        <v>2.5</v>
      </c>
      <c r="AQ38" s="288">
        <v>2.4</v>
      </c>
      <c r="AR38" s="288">
        <v>2.4</v>
      </c>
      <c r="AS38" s="288">
        <v>2.4</v>
      </c>
      <c r="AT38" s="288">
        <v>2.4</v>
      </c>
      <c r="AU38" s="288">
        <v>2.4</v>
      </c>
      <c r="AV38" s="288">
        <v>2.2999999999999998</v>
      </c>
      <c r="AW38" s="288">
        <v>2.4</v>
      </c>
      <c r="AX38" s="288">
        <v>2.4</v>
      </c>
      <c r="AY38" s="288">
        <v>2.4</v>
      </c>
      <c r="AZ38" s="288">
        <v>2.4</v>
      </c>
      <c r="BA38" s="288">
        <v>2.6</v>
      </c>
      <c r="BB38" s="288">
        <v>2.6</v>
      </c>
      <c r="BC38" s="288">
        <v>2.7</v>
      </c>
      <c r="BD38" s="288">
        <v>2.7</v>
      </c>
      <c r="BE38" s="288">
        <v>2.5</v>
      </c>
      <c r="BF38" s="288">
        <v>2.5</v>
      </c>
      <c r="BG38" s="288">
        <v>2.4</v>
      </c>
      <c r="BH38" s="288">
        <v>2.4</v>
      </c>
      <c r="BI38" s="288">
        <v>2.2999999999999998</v>
      </c>
      <c r="BJ38" s="288">
        <v>2.2999999999999998</v>
      </c>
      <c r="BK38" s="288">
        <v>2.2999999999999998</v>
      </c>
      <c r="BL38" s="288">
        <v>2.1</v>
      </c>
      <c r="BM38" s="288">
        <v>2.1</v>
      </c>
      <c r="BN38" s="288">
        <v>2.1</v>
      </c>
      <c r="BO38" s="288">
        <v>2.2000000000000002</v>
      </c>
      <c r="BP38" s="288">
        <v>2.2999999999999998</v>
      </c>
      <c r="BQ38" s="288">
        <v>2.2999999999999998</v>
      </c>
      <c r="BR38" s="288">
        <v>2.2999999999999998</v>
      </c>
      <c r="BS38" s="288">
        <v>2.2999999999999998</v>
      </c>
      <c r="BT38" s="288">
        <v>2.2999999999999998</v>
      </c>
      <c r="BU38" s="288">
        <v>2.2999999999999998</v>
      </c>
      <c r="BV38" s="288">
        <v>2.2999999999999998</v>
      </c>
      <c r="BW38" s="288">
        <v>2.2999999999999998</v>
      </c>
      <c r="BX38" s="288">
        <f>_xlfn.IFNA(VLOOKUP(C38,'INFORM Severity - hidden'!$C$5:$G$300,5,FALSE),"-")</f>
        <v>2.2999999999999998</v>
      </c>
    </row>
    <row r="39" spans="1:76" x14ac:dyDescent="0.35">
      <c r="C39" t="s">
        <v>10589</v>
      </c>
      <c r="D39" s="288" t="str">
        <f t="shared" si="0"/>
        <v>-</v>
      </c>
      <c r="E39" s="288" t="s">
        <v>10568</v>
      </c>
      <c r="F39" s="288" t="s">
        <v>10568</v>
      </c>
      <c r="G39" s="288" t="s">
        <v>10568</v>
      </c>
      <c r="H39" s="288" t="s">
        <v>10568</v>
      </c>
      <c r="I39" s="288" t="s">
        <v>10568</v>
      </c>
      <c r="J39" s="288" t="s">
        <v>10568</v>
      </c>
      <c r="K39" s="288" t="s">
        <v>10568</v>
      </c>
      <c r="L39" s="288" t="s">
        <v>10568</v>
      </c>
      <c r="M39" s="288" t="s">
        <v>10568</v>
      </c>
      <c r="N39" s="288" t="s">
        <v>10568</v>
      </c>
      <c r="O39" s="288" t="s">
        <v>10568</v>
      </c>
      <c r="P39" s="288" t="s">
        <v>10568</v>
      </c>
      <c r="Q39" s="288" t="s">
        <v>10568</v>
      </c>
      <c r="R39" s="288" t="s">
        <v>10568</v>
      </c>
      <c r="S39" s="288" t="s">
        <v>10568</v>
      </c>
      <c r="T39" s="288" t="s">
        <v>10568</v>
      </c>
      <c r="U39" s="288" t="s">
        <v>10568</v>
      </c>
      <c r="V39" s="288" t="s">
        <v>10568</v>
      </c>
      <c r="W39" s="288" t="s">
        <v>10568</v>
      </c>
      <c r="X39" s="288" t="s">
        <v>10568</v>
      </c>
      <c r="Y39" s="288" t="s">
        <v>10568</v>
      </c>
      <c r="Z39" s="288" t="s">
        <v>10568</v>
      </c>
      <c r="AA39" s="288" t="s">
        <v>10568</v>
      </c>
      <c r="AB39" s="288" t="s">
        <v>10568</v>
      </c>
      <c r="AC39" s="288" t="s">
        <v>10568</v>
      </c>
      <c r="AD39" s="288" t="s">
        <v>10568</v>
      </c>
      <c r="AE39" s="288" t="s">
        <v>10568</v>
      </c>
      <c r="AF39" s="288" t="s">
        <v>10568</v>
      </c>
      <c r="AG39" s="288" t="s">
        <v>10568</v>
      </c>
      <c r="AH39" s="288" t="s">
        <v>10568</v>
      </c>
      <c r="AI39" s="288" t="s">
        <v>10568</v>
      </c>
      <c r="AJ39" s="288" t="s">
        <v>10568</v>
      </c>
      <c r="AK39" s="288" t="s">
        <v>10568</v>
      </c>
      <c r="AL39" s="288" t="s">
        <v>10568</v>
      </c>
      <c r="AM39" s="288" t="s">
        <v>10568</v>
      </c>
      <c r="AN39" s="288" t="s">
        <v>10568</v>
      </c>
      <c r="AO39" s="288">
        <v>1.9</v>
      </c>
      <c r="AP39" s="288">
        <v>2</v>
      </c>
      <c r="AQ39" s="288">
        <v>2</v>
      </c>
      <c r="AR39" s="288">
        <v>2</v>
      </c>
      <c r="AS39" s="288">
        <v>2</v>
      </c>
      <c r="AT39" s="288">
        <v>2.2000000000000002</v>
      </c>
      <c r="AU39" s="288">
        <v>2.1</v>
      </c>
      <c r="AV39" s="288">
        <v>2</v>
      </c>
      <c r="AW39" s="288">
        <v>2.1</v>
      </c>
      <c r="AX39" s="288">
        <v>2</v>
      </c>
      <c r="AY39" s="288">
        <v>2</v>
      </c>
      <c r="AZ39" s="288">
        <v>2</v>
      </c>
      <c r="BA39" s="288">
        <v>2</v>
      </c>
      <c r="BB39" s="288">
        <v>2</v>
      </c>
      <c r="BC39" s="288">
        <v>1.6</v>
      </c>
      <c r="BD39" s="288">
        <v>1.6</v>
      </c>
      <c r="BE39" s="288">
        <v>1.3</v>
      </c>
      <c r="BF39" s="288">
        <v>1.3</v>
      </c>
      <c r="BG39" s="288">
        <v>1.3</v>
      </c>
      <c r="BH39" s="288">
        <v>1.3</v>
      </c>
      <c r="BI39" s="288">
        <v>1.5</v>
      </c>
      <c r="BJ39" s="288">
        <v>1.5</v>
      </c>
      <c r="BK39" s="288">
        <v>1.4</v>
      </c>
      <c r="BL39" s="288">
        <v>1.4</v>
      </c>
      <c r="BM39" s="288" t="s">
        <v>10568</v>
      </c>
      <c r="BN39" s="288" t="s">
        <v>10568</v>
      </c>
      <c r="BO39" s="288" t="s">
        <v>10568</v>
      </c>
      <c r="BP39" s="288" t="s">
        <v>10568</v>
      </c>
      <c r="BQ39" s="288" t="s">
        <v>10568</v>
      </c>
      <c r="BR39" s="288" t="s">
        <v>10568</v>
      </c>
      <c r="BS39" s="288" t="s">
        <v>10568</v>
      </c>
      <c r="BT39" s="288" t="s">
        <v>10568</v>
      </c>
      <c r="BU39" s="288" t="s">
        <v>10568</v>
      </c>
      <c r="BV39" s="288" t="s">
        <v>10568</v>
      </c>
      <c r="BW39" s="288" t="s">
        <v>10568</v>
      </c>
      <c r="BX39" s="288" t="str">
        <f>_xlfn.IFNA(VLOOKUP(C39,'INFORM Severity - hidden'!$C$5:$G$300,5,FALSE),"-")</f>
        <v>-</v>
      </c>
    </row>
    <row r="40" spans="1:76" x14ac:dyDescent="0.35">
      <c r="A40" t="s">
        <v>2405</v>
      </c>
      <c r="B40" t="s">
        <v>2525</v>
      </c>
      <c r="C40" t="s">
        <v>2526</v>
      </c>
      <c r="D40" s="288" t="str">
        <f t="shared" si="0"/>
        <v>Increasing</v>
      </c>
      <c r="E40" s="288" t="s">
        <v>10568</v>
      </c>
      <c r="F40" s="288" t="s">
        <v>10568</v>
      </c>
      <c r="G40" s="288" t="s">
        <v>10568</v>
      </c>
      <c r="H40" s="288" t="s">
        <v>10568</v>
      </c>
      <c r="I40" s="288" t="s">
        <v>10568</v>
      </c>
      <c r="J40" s="288" t="s">
        <v>10568</v>
      </c>
      <c r="K40" s="288" t="s">
        <v>10568</v>
      </c>
      <c r="L40" s="288" t="s">
        <v>10568</v>
      </c>
      <c r="M40" s="288" t="s">
        <v>10568</v>
      </c>
      <c r="N40" s="288" t="s">
        <v>10568</v>
      </c>
      <c r="O40" s="288" t="s">
        <v>10568</v>
      </c>
      <c r="P40" s="288" t="s">
        <v>10568</v>
      </c>
      <c r="Q40" s="288" t="s">
        <v>10568</v>
      </c>
      <c r="R40" s="288" t="s">
        <v>10568</v>
      </c>
      <c r="S40" s="288" t="s">
        <v>10568</v>
      </c>
      <c r="T40" s="288" t="s">
        <v>10568</v>
      </c>
      <c r="U40" s="288" t="s">
        <v>10568</v>
      </c>
      <c r="V40" s="288" t="s">
        <v>10568</v>
      </c>
      <c r="W40" s="288" t="s">
        <v>10568</v>
      </c>
      <c r="X40" s="288" t="s">
        <v>10568</v>
      </c>
      <c r="Y40" s="288" t="s">
        <v>10568</v>
      </c>
      <c r="Z40" s="288" t="s">
        <v>10568</v>
      </c>
      <c r="AA40" s="288" t="s">
        <v>10568</v>
      </c>
      <c r="AB40" s="288" t="s">
        <v>10568</v>
      </c>
      <c r="AC40" s="288" t="s">
        <v>10568</v>
      </c>
      <c r="AD40" s="288" t="s">
        <v>10568</v>
      </c>
      <c r="AE40" s="288" t="s">
        <v>10568</v>
      </c>
      <c r="AF40" s="288" t="s">
        <v>10568</v>
      </c>
      <c r="AG40" s="288" t="s">
        <v>10568</v>
      </c>
      <c r="AH40" s="288" t="s">
        <v>10568</v>
      </c>
      <c r="AI40" s="288" t="s">
        <v>10568</v>
      </c>
      <c r="AJ40" s="288" t="s">
        <v>10568</v>
      </c>
      <c r="AK40" s="288" t="s">
        <v>10568</v>
      </c>
      <c r="AL40" s="288" t="s">
        <v>10568</v>
      </c>
      <c r="AM40" s="288" t="s">
        <v>10568</v>
      </c>
      <c r="AN40" s="288" t="s">
        <v>10568</v>
      </c>
      <c r="AO40" s="288" t="s">
        <v>10568</v>
      </c>
      <c r="AP40" s="288" t="s">
        <v>10568</v>
      </c>
      <c r="AQ40" s="288" t="s">
        <v>10568</v>
      </c>
      <c r="AR40" s="288" t="s">
        <v>10568</v>
      </c>
      <c r="AS40" s="288" t="s">
        <v>10568</v>
      </c>
      <c r="AT40" s="288" t="s">
        <v>10568</v>
      </c>
      <c r="AU40" s="288" t="s">
        <v>10568</v>
      </c>
      <c r="AV40" s="288" t="s">
        <v>10568</v>
      </c>
      <c r="AW40" s="288" t="s">
        <v>10568</v>
      </c>
      <c r="AX40" s="288" t="s">
        <v>10568</v>
      </c>
      <c r="AY40" s="288" t="s">
        <v>10568</v>
      </c>
      <c r="AZ40" s="288" t="s">
        <v>10568</v>
      </c>
      <c r="BA40" s="288" t="s">
        <v>10568</v>
      </c>
      <c r="BB40" s="288" t="s">
        <v>10568</v>
      </c>
      <c r="BC40" s="288" t="s">
        <v>10568</v>
      </c>
      <c r="BD40" s="288" t="s">
        <v>10568</v>
      </c>
      <c r="BE40" s="288" t="s">
        <v>10568</v>
      </c>
      <c r="BF40" s="288" t="s">
        <v>10568</v>
      </c>
      <c r="BG40" s="288" t="s">
        <v>10568</v>
      </c>
      <c r="BH40" s="288" t="s">
        <v>10568</v>
      </c>
      <c r="BI40" s="288" t="s">
        <v>10568</v>
      </c>
      <c r="BJ40" s="288" t="s">
        <v>10568</v>
      </c>
      <c r="BK40" s="288">
        <v>2.2999999999999998</v>
      </c>
      <c r="BL40" s="288">
        <v>2.2999999999999998</v>
      </c>
      <c r="BM40" s="288">
        <v>2.2999999999999998</v>
      </c>
      <c r="BN40" s="288">
        <v>2.2000000000000002</v>
      </c>
      <c r="BO40" s="288">
        <v>2.2999999999999998</v>
      </c>
      <c r="BP40" s="288">
        <v>2.2999999999999998</v>
      </c>
      <c r="BQ40" s="288">
        <v>2.2000000000000002</v>
      </c>
      <c r="BR40" s="288">
        <v>2.2000000000000002</v>
      </c>
      <c r="BS40" s="288">
        <v>2.1</v>
      </c>
      <c r="BT40" s="288">
        <v>2.2999999999999998</v>
      </c>
      <c r="BU40" s="288">
        <v>2.4</v>
      </c>
      <c r="BV40" s="288">
        <v>2.4</v>
      </c>
      <c r="BW40" s="288">
        <v>2.4</v>
      </c>
      <c r="BX40" s="288">
        <f>_xlfn.IFNA(VLOOKUP(C40,'INFORM Severity - hidden'!$C$5:$G$300,5,FALSE),"-")</f>
        <v>2.4</v>
      </c>
    </row>
    <row r="41" spans="1:76" x14ac:dyDescent="0.35">
      <c r="A41" t="s">
        <v>2405</v>
      </c>
      <c r="B41" t="s">
        <v>2569</v>
      </c>
      <c r="C41" t="s">
        <v>2570</v>
      </c>
      <c r="D41" s="288" t="str">
        <f t="shared" si="0"/>
        <v>Stable</v>
      </c>
      <c r="E41" s="288" t="s">
        <v>10568</v>
      </c>
      <c r="F41" s="288" t="s">
        <v>10568</v>
      </c>
      <c r="G41" s="288" t="s">
        <v>10568</v>
      </c>
      <c r="H41" s="288" t="s">
        <v>10568</v>
      </c>
      <c r="I41" s="288" t="s">
        <v>10568</v>
      </c>
      <c r="J41" s="288" t="s">
        <v>10568</v>
      </c>
      <c r="K41" s="288" t="s">
        <v>10568</v>
      </c>
      <c r="L41" s="288" t="s">
        <v>10568</v>
      </c>
      <c r="M41" s="288" t="s">
        <v>10568</v>
      </c>
      <c r="N41" s="288" t="s">
        <v>10568</v>
      </c>
      <c r="O41" s="288" t="s">
        <v>10568</v>
      </c>
      <c r="P41" s="288" t="s">
        <v>10568</v>
      </c>
      <c r="Q41" s="288" t="s">
        <v>10568</v>
      </c>
      <c r="R41" s="288" t="s">
        <v>10568</v>
      </c>
      <c r="S41" s="288" t="s">
        <v>10568</v>
      </c>
      <c r="T41" s="288" t="s">
        <v>10568</v>
      </c>
      <c r="U41" s="288" t="s">
        <v>10568</v>
      </c>
      <c r="V41" s="288" t="s">
        <v>10568</v>
      </c>
      <c r="W41" s="288" t="s">
        <v>10568</v>
      </c>
      <c r="X41" s="288" t="s">
        <v>10568</v>
      </c>
      <c r="Y41" s="288" t="s">
        <v>10568</v>
      </c>
      <c r="Z41" s="288" t="s">
        <v>10568</v>
      </c>
      <c r="AA41" s="288" t="s">
        <v>10568</v>
      </c>
      <c r="AB41" s="288" t="s">
        <v>10568</v>
      </c>
      <c r="AC41" s="288" t="s">
        <v>10568</v>
      </c>
      <c r="AD41" s="288" t="s">
        <v>10568</v>
      </c>
      <c r="AE41" s="288" t="s">
        <v>10568</v>
      </c>
      <c r="AF41" s="288" t="s">
        <v>10568</v>
      </c>
      <c r="AG41" s="288" t="s">
        <v>10568</v>
      </c>
      <c r="AH41" s="288" t="s">
        <v>10568</v>
      </c>
      <c r="AI41" s="288" t="s">
        <v>10568</v>
      </c>
      <c r="AJ41" s="288" t="s">
        <v>10568</v>
      </c>
      <c r="AK41" s="288" t="s">
        <v>10568</v>
      </c>
      <c r="AL41" s="288" t="s">
        <v>10568</v>
      </c>
      <c r="AM41" s="288" t="s">
        <v>10568</v>
      </c>
      <c r="AN41" s="288" t="s">
        <v>10568</v>
      </c>
      <c r="AO41" s="288" t="s">
        <v>10568</v>
      </c>
      <c r="AP41" s="288" t="s">
        <v>10568</v>
      </c>
      <c r="AQ41" s="288" t="s">
        <v>10568</v>
      </c>
      <c r="AR41" s="288" t="s">
        <v>10568</v>
      </c>
      <c r="AS41" s="288" t="s">
        <v>10568</v>
      </c>
      <c r="AT41" s="288" t="s">
        <v>10568</v>
      </c>
      <c r="AU41" s="288" t="s">
        <v>10568</v>
      </c>
      <c r="AV41" s="288" t="s">
        <v>10568</v>
      </c>
      <c r="AW41" s="288" t="s">
        <v>10568</v>
      </c>
      <c r="AX41" s="288" t="s">
        <v>10568</v>
      </c>
      <c r="AY41" s="288" t="s">
        <v>10568</v>
      </c>
      <c r="AZ41" s="288" t="s">
        <v>10568</v>
      </c>
      <c r="BA41" s="288" t="s">
        <v>10568</v>
      </c>
      <c r="BB41" s="288" t="s">
        <v>10568</v>
      </c>
      <c r="BC41" s="288" t="s">
        <v>10568</v>
      </c>
      <c r="BD41" s="288" t="s">
        <v>10568</v>
      </c>
      <c r="BE41" s="288" t="s">
        <v>10568</v>
      </c>
      <c r="BF41" s="288" t="s">
        <v>10568</v>
      </c>
      <c r="BG41" s="288" t="s">
        <v>10568</v>
      </c>
      <c r="BH41" s="288" t="s">
        <v>10568</v>
      </c>
      <c r="BI41" s="288" t="s">
        <v>10568</v>
      </c>
      <c r="BJ41" s="288" t="s">
        <v>10568</v>
      </c>
      <c r="BK41" s="288" t="s">
        <v>10568</v>
      </c>
      <c r="BL41" s="288" t="s">
        <v>10568</v>
      </c>
      <c r="BM41" s="288" t="s">
        <v>10568</v>
      </c>
      <c r="BN41" s="288" t="s">
        <v>10568</v>
      </c>
      <c r="BO41" s="288" t="s">
        <v>10568</v>
      </c>
      <c r="BP41" s="288" t="s">
        <v>10568</v>
      </c>
      <c r="BQ41" s="288" t="s">
        <v>10568</v>
      </c>
      <c r="BR41" s="288" t="s">
        <v>10568</v>
      </c>
      <c r="BS41" s="288" t="s">
        <v>10568</v>
      </c>
      <c r="BT41" s="288" t="s">
        <v>10568</v>
      </c>
      <c r="BU41" s="288">
        <v>2.4</v>
      </c>
      <c r="BV41" s="288">
        <v>2.4</v>
      </c>
      <c r="BW41" s="288">
        <v>2.4</v>
      </c>
      <c r="BX41" s="288">
        <f>_xlfn.IFNA(VLOOKUP(C41,'INFORM Severity - hidden'!$C$5:$G$300,5,FALSE),"-")</f>
        <v>2.4</v>
      </c>
    </row>
    <row r="42" spans="1:76" x14ac:dyDescent="0.35">
      <c r="A42" t="s">
        <v>98</v>
      </c>
      <c r="B42" t="s">
        <v>96</v>
      </c>
      <c r="C42" t="s">
        <v>97</v>
      </c>
      <c r="D42" s="288" t="str">
        <f t="shared" si="0"/>
        <v>Stable</v>
      </c>
      <c r="E42" s="288" t="s">
        <v>10568</v>
      </c>
      <c r="F42" s="288">
        <v>4</v>
      </c>
      <c r="G42" s="288">
        <v>4</v>
      </c>
      <c r="H42" s="288">
        <v>4</v>
      </c>
      <c r="I42" s="288">
        <v>4</v>
      </c>
      <c r="J42" s="288">
        <v>4</v>
      </c>
      <c r="K42" s="288">
        <v>4</v>
      </c>
      <c r="L42" s="288">
        <v>4</v>
      </c>
      <c r="M42" s="288">
        <v>4</v>
      </c>
      <c r="N42" s="288">
        <v>4</v>
      </c>
      <c r="O42" s="288">
        <v>3.9</v>
      </c>
      <c r="P42" s="288">
        <v>3.9</v>
      </c>
      <c r="Q42" s="288">
        <v>3.9</v>
      </c>
      <c r="R42" s="288">
        <v>3.9</v>
      </c>
      <c r="S42" s="288">
        <v>4</v>
      </c>
      <c r="T42" s="288">
        <v>4</v>
      </c>
      <c r="U42" s="288">
        <v>4</v>
      </c>
      <c r="V42" s="288">
        <v>4</v>
      </c>
      <c r="W42" s="288">
        <v>4</v>
      </c>
      <c r="X42" s="288">
        <v>4</v>
      </c>
      <c r="Y42" s="288">
        <v>4</v>
      </c>
      <c r="Z42" s="288">
        <v>4</v>
      </c>
      <c r="AA42" s="288">
        <v>4</v>
      </c>
      <c r="AB42" s="288">
        <v>4</v>
      </c>
      <c r="AC42" s="288">
        <v>4</v>
      </c>
      <c r="AD42" s="288">
        <v>4</v>
      </c>
      <c r="AE42" s="288">
        <v>4.0999999999999996</v>
      </c>
      <c r="AF42" s="288">
        <v>4.0999999999999996</v>
      </c>
      <c r="AG42" s="288">
        <v>4.0999999999999996</v>
      </c>
      <c r="AH42" s="288">
        <v>4.2</v>
      </c>
      <c r="AI42" s="288">
        <v>4.2</v>
      </c>
      <c r="AJ42" s="288">
        <v>4.2</v>
      </c>
      <c r="AK42" s="288">
        <v>4.2</v>
      </c>
      <c r="AL42" s="288">
        <v>4.2</v>
      </c>
      <c r="AM42" s="288">
        <v>4.2</v>
      </c>
      <c r="AN42" s="288">
        <v>4.2</v>
      </c>
      <c r="AO42" s="288">
        <v>4.2</v>
      </c>
      <c r="AP42" s="288">
        <v>4.2</v>
      </c>
      <c r="AQ42" s="288">
        <v>4.2</v>
      </c>
      <c r="AR42" s="288">
        <v>4.0999999999999996</v>
      </c>
      <c r="AS42" s="288">
        <v>4.2</v>
      </c>
      <c r="AT42" s="288">
        <v>4.0999999999999996</v>
      </c>
      <c r="AU42" s="288">
        <v>4.0999999999999996</v>
      </c>
      <c r="AV42" s="288">
        <v>4.0999999999999996</v>
      </c>
      <c r="AW42" s="288">
        <v>4.0999999999999996</v>
      </c>
      <c r="AX42" s="288">
        <v>4.0999999999999996</v>
      </c>
      <c r="AY42" s="288">
        <v>4.0999999999999996</v>
      </c>
      <c r="AZ42" s="288">
        <v>4.0999999999999996</v>
      </c>
      <c r="BA42" s="288">
        <v>4.0999999999999996</v>
      </c>
      <c r="BB42" s="288">
        <v>4.0999999999999996</v>
      </c>
      <c r="BC42" s="288">
        <v>4.0999999999999996</v>
      </c>
      <c r="BD42" s="288">
        <v>4.0999999999999996</v>
      </c>
      <c r="BE42" s="288">
        <v>4.0999999999999996</v>
      </c>
      <c r="BF42" s="288">
        <v>4.2</v>
      </c>
      <c r="BG42" s="288">
        <v>4.2</v>
      </c>
      <c r="BH42" s="288">
        <v>4.2</v>
      </c>
      <c r="BI42" s="288">
        <v>4.2</v>
      </c>
      <c r="BJ42" s="288">
        <v>4.2</v>
      </c>
      <c r="BK42" s="288">
        <v>4.0999999999999996</v>
      </c>
      <c r="BL42" s="288">
        <v>4.0999999999999996</v>
      </c>
      <c r="BM42" s="288">
        <v>4.0999999999999996</v>
      </c>
      <c r="BN42" s="288">
        <v>4.0999999999999996</v>
      </c>
      <c r="BO42" s="288">
        <v>4.0999999999999996</v>
      </c>
      <c r="BP42" s="288">
        <v>4.0999999999999996</v>
      </c>
      <c r="BQ42" s="288">
        <v>4.0999999999999996</v>
      </c>
      <c r="BR42" s="288">
        <v>4.0999999999999996</v>
      </c>
      <c r="BS42" s="288">
        <v>4.0999999999999996</v>
      </c>
      <c r="BT42" s="288">
        <v>4.0999999999999996</v>
      </c>
      <c r="BU42" s="288">
        <v>4.0999999999999996</v>
      </c>
      <c r="BV42" s="288">
        <v>4.0999999999999996</v>
      </c>
      <c r="BW42" s="288">
        <v>4.0999999999999996</v>
      </c>
      <c r="BX42" s="288">
        <f>_xlfn.IFNA(VLOOKUP(C42,'INFORM Severity - hidden'!$C$5:$G$300,5,FALSE),"-")</f>
        <v>4</v>
      </c>
    </row>
    <row r="43" spans="1:76" x14ac:dyDescent="0.35">
      <c r="C43" t="s">
        <v>10590</v>
      </c>
      <c r="D43" s="288" t="str">
        <f t="shared" si="0"/>
        <v>-</v>
      </c>
      <c r="E43" s="288" t="s">
        <v>10568</v>
      </c>
      <c r="F43" s="288" t="s">
        <v>10568</v>
      </c>
      <c r="G43" s="288" t="s">
        <v>10568</v>
      </c>
      <c r="H43" s="288" t="s">
        <v>10568</v>
      </c>
      <c r="I43" s="288" t="s">
        <v>10568</v>
      </c>
      <c r="J43" s="288" t="s">
        <v>10568</v>
      </c>
      <c r="K43" s="288" t="s">
        <v>10568</v>
      </c>
      <c r="L43" s="288" t="s">
        <v>10568</v>
      </c>
      <c r="M43" s="288" t="s">
        <v>10568</v>
      </c>
      <c r="N43" s="288" t="s">
        <v>10568</v>
      </c>
      <c r="O43" s="288" t="s">
        <v>10568</v>
      </c>
      <c r="P43" s="288">
        <v>2.2999999999999998</v>
      </c>
      <c r="Q43" s="288">
        <v>2.2999999999999998</v>
      </c>
      <c r="R43" s="288">
        <v>2.2999999999999998</v>
      </c>
      <c r="S43" s="288">
        <v>2.2999999999999998</v>
      </c>
      <c r="T43" s="288">
        <v>2.2999999999999998</v>
      </c>
      <c r="U43" s="288" t="s">
        <v>10568</v>
      </c>
      <c r="V43" s="288" t="s">
        <v>10568</v>
      </c>
      <c r="W43" s="288" t="s">
        <v>10568</v>
      </c>
      <c r="X43" s="288" t="s">
        <v>10568</v>
      </c>
      <c r="Y43" s="288" t="s">
        <v>10568</v>
      </c>
      <c r="Z43" s="288" t="s">
        <v>10568</v>
      </c>
      <c r="AA43" s="288" t="s">
        <v>10568</v>
      </c>
      <c r="AB43" s="288" t="s">
        <v>10568</v>
      </c>
      <c r="AC43" s="288" t="s">
        <v>10568</v>
      </c>
      <c r="AD43" s="288" t="s">
        <v>10568</v>
      </c>
      <c r="AE43" s="288" t="s">
        <v>10568</v>
      </c>
      <c r="AF43" s="288" t="s">
        <v>10568</v>
      </c>
      <c r="AG43" s="288" t="s">
        <v>10568</v>
      </c>
      <c r="AH43" s="288" t="s">
        <v>10568</v>
      </c>
      <c r="AI43" s="288" t="s">
        <v>10568</v>
      </c>
      <c r="AJ43" s="288" t="s">
        <v>10568</v>
      </c>
      <c r="AK43" s="288" t="s">
        <v>10568</v>
      </c>
      <c r="AL43" s="288" t="s">
        <v>10568</v>
      </c>
      <c r="AM43" s="288" t="s">
        <v>10568</v>
      </c>
      <c r="AN43" s="288" t="s">
        <v>10568</v>
      </c>
      <c r="AO43" s="288" t="s">
        <v>10568</v>
      </c>
      <c r="AP43" s="288" t="s">
        <v>10568</v>
      </c>
      <c r="AQ43" s="288" t="s">
        <v>10568</v>
      </c>
      <c r="AR43" s="288" t="s">
        <v>10568</v>
      </c>
      <c r="AS43" s="288" t="s">
        <v>10568</v>
      </c>
      <c r="AT43" s="288" t="s">
        <v>10568</v>
      </c>
      <c r="AU43" s="288" t="s">
        <v>10568</v>
      </c>
      <c r="AV43" s="288" t="s">
        <v>10568</v>
      </c>
      <c r="AW43" s="288" t="s">
        <v>10568</v>
      </c>
      <c r="AX43" s="288" t="s">
        <v>10568</v>
      </c>
      <c r="AY43" s="288" t="s">
        <v>10568</v>
      </c>
      <c r="AZ43" s="288" t="s">
        <v>10568</v>
      </c>
      <c r="BA43" s="288" t="s">
        <v>10568</v>
      </c>
      <c r="BB43" s="288" t="s">
        <v>10568</v>
      </c>
      <c r="BC43" s="288" t="s">
        <v>10568</v>
      </c>
      <c r="BD43" s="288" t="s">
        <v>10568</v>
      </c>
      <c r="BE43" s="288" t="s">
        <v>10568</v>
      </c>
      <c r="BF43" s="288" t="s">
        <v>10568</v>
      </c>
      <c r="BG43" s="288" t="s">
        <v>10568</v>
      </c>
      <c r="BH43" s="288" t="s">
        <v>10568</v>
      </c>
      <c r="BI43" s="288" t="s">
        <v>10568</v>
      </c>
      <c r="BJ43" s="288" t="s">
        <v>10568</v>
      </c>
      <c r="BK43" s="288" t="s">
        <v>10568</v>
      </c>
      <c r="BL43" s="288" t="s">
        <v>10568</v>
      </c>
      <c r="BM43" s="288" t="s">
        <v>10568</v>
      </c>
      <c r="BN43" s="288" t="s">
        <v>10568</v>
      </c>
      <c r="BO43" s="288" t="s">
        <v>10568</v>
      </c>
      <c r="BP43" s="288" t="s">
        <v>10568</v>
      </c>
      <c r="BQ43" s="288" t="s">
        <v>10568</v>
      </c>
      <c r="BR43" s="288" t="s">
        <v>10568</v>
      </c>
      <c r="BS43" s="288" t="s">
        <v>10568</v>
      </c>
      <c r="BT43" s="288" t="s">
        <v>10568</v>
      </c>
      <c r="BU43" s="288" t="s">
        <v>10568</v>
      </c>
      <c r="BV43" s="288" t="s">
        <v>10568</v>
      </c>
      <c r="BW43" s="288" t="s">
        <v>10568</v>
      </c>
      <c r="BX43" s="288" t="str">
        <f>_xlfn.IFNA(VLOOKUP(C43,'INFORM Severity - hidden'!$C$5:$G$300,5,FALSE),"-")</f>
        <v>-</v>
      </c>
    </row>
    <row r="44" spans="1:76" x14ac:dyDescent="0.35">
      <c r="A44" t="s">
        <v>1132</v>
      </c>
      <c r="B44" t="s">
        <v>1130</v>
      </c>
      <c r="C44" t="s">
        <v>1131</v>
      </c>
      <c r="D44" s="288" t="str">
        <f t="shared" si="0"/>
        <v>Stable</v>
      </c>
      <c r="E44" s="288" t="s">
        <v>10568</v>
      </c>
      <c r="F44" s="288" t="s">
        <v>10568</v>
      </c>
      <c r="G44" s="288" t="s">
        <v>10568</v>
      </c>
      <c r="H44" s="288" t="s">
        <v>10568</v>
      </c>
      <c r="I44" s="288" t="s">
        <v>10568</v>
      </c>
      <c r="J44" s="288" t="s">
        <v>10568</v>
      </c>
      <c r="K44" s="288" t="s">
        <v>10568</v>
      </c>
      <c r="L44" s="288" t="s">
        <v>10568</v>
      </c>
      <c r="M44" s="288" t="s">
        <v>10568</v>
      </c>
      <c r="N44" s="288" t="s">
        <v>10568</v>
      </c>
      <c r="O44" s="288" t="s">
        <v>10568</v>
      </c>
      <c r="P44" s="288" t="s">
        <v>10568</v>
      </c>
      <c r="Q44" s="288" t="s">
        <v>10568</v>
      </c>
      <c r="R44" s="288" t="s">
        <v>10568</v>
      </c>
      <c r="S44" s="288" t="s">
        <v>10568</v>
      </c>
      <c r="T44" s="288" t="s">
        <v>10568</v>
      </c>
      <c r="U44" s="288" t="s">
        <v>10568</v>
      </c>
      <c r="V44" s="288" t="s">
        <v>10568</v>
      </c>
      <c r="W44" s="288" t="s">
        <v>10568</v>
      </c>
      <c r="X44" s="288" t="s">
        <v>10568</v>
      </c>
      <c r="Y44" s="288" t="s">
        <v>10568</v>
      </c>
      <c r="Z44" s="288" t="s">
        <v>10568</v>
      </c>
      <c r="AA44" s="288" t="s">
        <v>10568</v>
      </c>
      <c r="AB44" s="288" t="s">
        <v>10568</v>
      </c>
      <c r="AC44" s="288" t="s">
        <v>10568</v>
      </c>
      <c r="AD44" s="288" t="s">
        <v>10568</v>
      </c>
      <c r="AE44" s="288" t="s">
        <v>10568</v>
      </c>
      <c r="AF44" s="288" t="s">
        <v>10568</v>
      </c>
      <c r="AG44" s="288" t="s">
        <v>10568</v>
      </c>
      <c r="AH44" s="288" t="s">
        <v>10568</v>
      </c>
      <c r="AI44" s="288" t="s">
        <v>10568</v>
      </c>
      <c r="AJ44" s="288" t="s">
        <v>10568</v>
      </c>
      <c r="AK44" s="288" t="s">
        <v>10568</v>
      </c>
      <c r="AL44" s="288" t="s">
        <v>10568</v>
      </c>
      <c r="AM44" s="288" t="s">
        <v>10568</v>
      </c>
      <c r="AN44" s="288" t="s">
        <v>10568</v>
      </c>
      <c r="AO44" s="288" t="s">
        <v>10568</v>
      </c>
      <c r="AP44" s="288">
        <v>2.1</v>
      </c>
      <c r="AQ44" s="288">
        <v>2.1</v>
      </c>
      <c r="AR44" s="288">
        <v>2.2000000000000002</v>
      </c>
      <c r="AS44" s="288">
        <v>2.2000000000000002</v>
      </c>
      <c r="AT44" s="288">
        <v>2.6</v>
      </c>
      <c r="AU44" s="288">
        <v>2.6</v>
      </c>
      <c r="AV44" s="288">
        <v>2.6</v>
      </c>
      <c r="AW44" s="288">
        <v>2.6</v>
      </c>
      <c r="AX44" s="288">
        <v>2.5</v>
      </c>
      <c r="AY44" s="288">
        <v>2.5</v>
      </c>
      <c r="AZ44" s="288">
        <v>2.5</v>
      </c>
      <c r="BA44" s="288">
        <v>2.5</v>
      </c>
      <c r="BB44" s="288">
        <v>2.5</v>
      </c>
      <c r="BC44" s="288">
        <v>2.5</v>
      </c>
      <c r="BD44" s="288">
        <v>2.5</v>
      </c>
      <c r="BE44" s="288">
        <v>2.5</v>
      </c>
      <c r="BF44" s="288">
        <v>2.5</v>
      </c>
      <c r="BG44" s="288">
        <v>2.6</v>
      </c>
      <c r="BH44" s="288">
        <v>2.6</v>
      </c>
      <c r="BI44" s="288">
        <v>2.6</v>
      </c>
      <c r="BJ44" s="288">
        <v>2.5</v>
      </c>
      <c r="BK44" s="288">
        <v>2.6</v>
      </c>
      <c r="BL44" s="288">
        <v>2.6</v>
      </c>
      <c r="BM44" s="288">
        <v>2.6</v>
      </c>
      <c r="BN44" s="288">
        <v>2.6</v>
      </c>
      <c r="BO44" s="288">
        <v>2.6</v>
      </c>
      <c r="BP44" s="288">
        <v>2.6</v>
      </c>
      <c r="BQ44" s="288">
        <v>2.6</v>
      </c>
      <c r="BR44" s="288">
        <v>2.6</v>
      </c>
      <c r="BS44" s="288">
        <v>2.6</v>
      </c>
      <c r="BT44" s="288">
        <v>2.5</v>
      </c>
      <c r="BU44" s="288">
        <v>2.5</v>
      </c>
      <c r="BV44" s="288">
        <v>2.5</v>
      </c>
      <c r="BW44" s="288">
        <v>2.5</v>
      </c>
      <c r="BX44" s="288">
        <f>_xlfn.IFNA(VLOOKUP(C44,'INFORM Severity - hidden'!$C$5:$G$300,5,FALSE),"-")</f>
        <v>2.5</v>
      </c>
    </row>
    <row r="45" spans="1:76" x14ac:dyDescent="0.35">
      <c r="C45" t="s">
        <v>10591</v>
      </c>
      <c r="D45" s="288" t="str">
        <f t="shared" si="0"/>
        <v>-</v>
      </c>
      <c r="E45" s="288" t="s">
        <v>10568</v>
      </c>
      <c r="F45" s="288" t="s">
        <v>10568</v>
      </c>
      <c r="G45" s="288" t="s">
        <v>10568</v>
      </c>
      <c r="H45" s="288" t="s">
        <v>10568</v>
      </c>
      <c r="I45" s="288" t="s">
        <v>10568</v>
      </c>
      <c r="J45" s="288" t="s">
        <v>10568</v>
      </c>
      <c r="K45" s="288" t="s">
        <v>10568</v>
      </c>
      <c r="L45" s="288" t="s">
        <v>10568</v>
      </c>
      <c r="M45" s="288" t="s">
        <v>10568</v>
      </c>
      <c r="N45" s="288" t="s">
        <v>10568</v>
      </c>
      <c r="O45" s="288" t="s">
        <v>10568</v>
      </c>
      <c r="P45" s="288" t="s">
        <v>10568</v>
      </c>
      <c r="Q45" s="288" t="s">
        <v>10568</v>
      </c>
      <c r="R45" s="288" t="s">
        <v>10568</v>
      </c>
      <c r="S45" s="288" t="s">
        <v>10568</v>
      </c>
      <c r="T45" s="288" t="s">
        <v>10568</v>
      </c>
      <c r="U45" s="288" t="s">
        <v>10568</v>
      </c>
      <c r="V45" s="288" t="s">
        <v>10568</v>
      </c>
      <c r="W45" s="288">
        <v>2.9</v>
      </c>
      <c r="X45" s="288">
        <v>2.9</v>
      </c>
      <c r="Y45" s="288">
        <v>2.9</v>
      </c>
      <c r="Z45" s="288">
        <v>3</v>
      </c>
      <c r="AA45" s="288" t="s">
        <v>10568</v>
      </c>
      <c r="AB45" s="288" t="s">
        <v>10568</v>
      </c>
      <c r="AC45" s="288" t="s">
        <v>10568</v>
      </c>
      <c r="AD45" s="288" t="s">
        <v>10568</v>
      </c>
      <c r="AE45" s="288" t="s">
        <v>10568</v>
      </c>
      <c r="AF45" s="288" t="s">
        <v>10568</v>
      </c>
      <c r="AG45" s="288" t="s">
        <v>10568</v>
      </c>
      <c r="AH45" s="288" t="s">
        <v>10568</v>
      </c>
      <c r="AI45" s="288" t="s">
        <v>10568</v>
      </c>
      <c r="AJ45" s="288" t="s">
        <v>10568</v>
      </c>
      <c r="AK45" s="288" t="s">
        <v>10568</v>
      </c>
      <c r="AL45" s="288" t="s">
        <v>10568</v>
      </c>
      <c r="AM45" s="288" t="s">
        <v>10568</v>
      </c>
      <c r="AN45" s="288" t="s">
        <v>10568</v>
      </c>
      <c r="AO45" s="288" t="s">
        <v>10568</v>
      </c>
      <c r="AP45" s="288" t="s">
        <v>10568</v>
      </c>
      <c r="AQ45" s="288" t="s">
        <v>10568</v>
      </c>
      <c r="AR45" s="288" t="s">
        <v>10568</v>
      </c>
      <c r="AS45" s="288" t="s">
        <v>10568</v>
      </c>
      <c r="AT45" s="288" t="s">
        <v>10568</v>
      </c>
      <c r="AU45" s="288" t="s">
        <v>10568</v>
      </c>
      <c r="AV45" s="288" t="s">
        <v>10568</v>
      </c>
      <c r="AW45" s="288" t="s">
        <v>10568</v>
      </c>
      <c r="AX45" s="288" t="s">
        <v>10568</v>
      </c>
      <c r="AY45" s="288" t="s">
        <v>10568</v>
      </c>
      <c r="AZ45" s="288" t="s">
        <v>10568</v>
      </c>
      <c r="BA45" s="288" t="s">
        <v>10568</v>
      </c>
      <c r="BB45" s="288" t="s">
        <v>10568</v>
      </c>
      <c r="BC45" s="288" t="s">
        <v>10568</v>
      </c>
      <c r="BD45" s="288" t="s">
        <v>10568</v>
      </c>
      <c r="BE45" s="288" t="s">
        <v>10568</v>
      </c>
      <c r="BF45" s="288" t="s">
        <v>10568</v>
      </c>
      <c r="BG45" s="288" t="s">
        <v>10568</v>
      </c>
      <c r="BH45" s="288" t="s">
        <v>10568</v>
      </c>
      <c r="BI45" s="288" t="s">
        <v>10568</v>
      </c>
      <c r="BJ45" s="288" t="s">
        <v>10568</v>
      </c>
      <c r="BK45" s="288" t="s">
        <v>10568</v>
      </c>
      <c r="BL45" s="288" t="s">
        <v>10568</v>
      </c>
      <c r="BM45" s="288" t="s">
        <v>10568</v>
      </c>
      <c r="BN45" s="288" t="s">
        <v>10568</v>
      </c>
      <c r="BO45" s="288" t="s">
        <v>10568</v>
      </c>
      <c r="BP45" s="288" t="s">
        <v>10568</v>
      </c>
      <c r="BQ45" s="288" t="s">
        <v>10568</v>
      </c>
      <c r="BR45" s="288" t="s">
        <v>10568</v>
      </c>
      <c r="BS45" s="288" t="s">
        <v>10568</v>
      </c>
      <c r="BT45" s="288" t="s">
        <v>10568</v>
      </c>
      <c r="BU45" s="288" t="s">
        <v>10568</v>
      </c>
      <c r="BV45" s="288" t="s">
        <v>10568</v>
      </c>
      <c r="BW45" s="288" t="s">
        <v>10568</v>
      </c>
      <c r="BX45" s="288" t="str">
        <f>_xlfn.IFNA(VLOOKUP(C45,'INFORM Severity - hidden'!$C$5:$G$300,5,FALSE),"-")</f>
        <v>-</v>
      </c>
    </row>
    <row r="46" spans="1:76" x14ac:dyDescent="0.35">
      <c r="C46" t="s">
        <v>10592</v>
      </c>
      <c r="D46" s="288" t="str">
        <f t="shared" si="0"/>
        <v>-</v>
      </c>
      <c r="E46" s="288" t="s">
        <v>10568</v>
      </c>
      <c r="F46" s="288" t="s">
        <v>10568</v>
      </c>
      <c r="G46" s="288" t="s">
        <v>10568</v>
      </c>
      <c r="H46" s="288" t="s">
        <v>10568</v>
      </c>
      <c r="I46" s="288" t="s">
        <v>10568</v>
      </c>
      <c r="J46" s="288" t="s">
        <v>10568</v>
      </c>
      <c r="K46" s="288" t="s">
        <v>10568</v>
      </c>
      <c r="L46" s="288" t="s">
        <v>10568</v>
      </c>
      <c r="M46" s="288" t="s">
        <v>10568</v>
      </c>
      <c r="N46" s="288" t="s">
        <v>10568</v>
      </c>
      <c r="O46" s="288" t="s">
        <v>10568</v>
      </c>
      <c r="P46" s="288" t="s">
        <v>10568</v>
      </c>
      <c r="Q46" s="288" t="s">
        <v>10568</v>
      </c>
      <c r="R46" s="288" t="s">
        <v>10568</v>
      </c>
      <c r="S46" s="288" t="s">
        <v>10568</v>
      </c>
      <c r="T46" s="288" t="s">
        <v>10568</v>
      </c>
      <c r="U46" s="288" t="s">
        <v>10568</v>
      </c>
      <c r="V46" s="288" t="s">
        <v>10568</v>
      </c>
      <c r="W46" s="288" t="s">
        <v>10568</v>
      </c>
      <c r="X46" s="288" t="s">
        <v>10568</v>
      </c>
      <c r="Y46" s="288" t="s">
        <v>10568</v>
      </c>
      <c r="Z46" s="288" t="s">
        <v>10568</v>
      </c>
      <c r="AA46" s="288" t="s">
        <v>10568</v>
      </c>
      <c r="AB46" s="288" t="s">
        <v>10568</v>
      </c>
      <c r="AC46" s="288" t="s">
        <v>10568</v>
      </c>
      <c r="AD46" s="288" t="s">
        <v>10568</v>
      </c>
      <c r="AE46" s="288" t="s">
        <v>10568</v>
      </c>
      <c r="AF46" s="288" t="s">
        <v>10568</v>
      </c>
      <c r="AG46" s="288" t="s">
        <v>10568</v>
      </c>
      <c r="AH46" s="288" t="s">
        <v>10568</v>
      </c>
      <c r="AI46" s="288" t="s">
        <v>10568</v>
      </c>
      <c r="AJ46" s="288">
        <v>2.4</v>
      </c>
      <c r="AK46" s="288" t="s">
        <v>10568</v>
      </c>
      <c r="AL46" s="288" t="s">
        <v>10568</v>
      </c>
      <c r="AM46" s="288" t="s">
        <v>10568</v>
      </c>
      <c r="AN46" s="288" t="s">
        <v>10568</v>
      </c>
      <c r="AO46" s="288" t="s">
        <v>10568</v>
      </c>
      <c r="AP46" s="288" t="s">
        <v>10568</v>
      </c>
      <c r="AQ46" s="288" t="s">
        <v>10568</v>
      </c>
      <c r="AR46" s="288" t="s">
        <v>10568</v>
      </c>
      <c r="AS46" s="288" t="s">
        <v>10568</v>
      </c>
      <c r="AT46" s="288" t="s">
        <v>10568</v>
      </c>
      <c r="AU46" s="288" t="s">
        <v>10568</v>
      </c>
      <c r="AV46" s="288" t="s">
        <v>10568</v>
      </c>
      <c r="AW46" s="288" t="s">
        <v>10568</v>
      </c>
      <c r="AX46" s="288" t="s">
        <v>10568</v>
      </c>
      <c r="AY46" s="288" t="s">
        <v>10568</v>
      </c>
      <c r="AZ46" s="288" t="s">
        <v>10568</v>
      </c>
      <c r="BA46" s="288" t="s">
        <v>10568</v>
      </c>
      <c r="BB46" s="288" t="s">
        <v>10568</v>
      </c>
      <c r="BC46" s="288" t="s">
        <v>10568</v>
      </c>
      <c r="BD46" s="288" t="s">
        <v>10568</v>
      </c>
      <c r="BE46" s="288" t="s">
        <v>10568</v>
      </c>
      <c r="BF46" s="288" t="s">
        <v>10568</v>
      </c>
      <c r="BG46" s="288" t="s">
        <v>10568</v>
      </c>
      <c r="BH46" s="288" t="s">
        <v>10568</v>
      </c>
      <c r="BI46" s="288" t="s">
        <v>10568</v>
      </c>
      <c r="BJ46" s="288" t="s">
        <v>10568</v>
      </c>
      <c r="BK46" s="288" t="s">
        <v>10568</v>
      </c>
      <c r="BL46" s="288" t="s">
        <v>10568</v>
      </c>
      <c r="BM46" s="288" t="s">
        <v>10568</v>
      </c>
      <c r="BN46" s="288" t="s">
        <v>10568</v>
      </c>
      <c r="BO46" s="288" t="s">
        <v>10568</v>
      </c>
      <c r="BP46" s="288" t="s">
        <v>10568</v>
      </c>
      <c r="BQ46" s="288" t="s">
        <v>10568</v>
      </c>
      <c r="BR46" s="288" t="s">
        <v>10568</v>
      </c>
      <c r="BS46" s="288" t="s">
        <v>10568</v>
      </c>
      <c r="BT46" s="288" t="s">
        <v>10568</v>
      </c>
      <c r="BU46" s="288" t="s">
        <v>10568</v>
      </c>
      <c r="BV46" s="288" t="s">
        <v>10568</v>
      </c>
      <c r="BW46" s="288" t="s">
        <v>10568</v>
      </c>
      <c r="BX46" s="288" t="str">
        <f>_xlfn.IFNA(VLOOKUP(C46,'INFORM Severity - hidden'!$C$5:$G$300,5,FALSE),"-")</f>
        <v>-</v>
      </c>
    </row>
    <row r="47" spans="1:76" x14ac:dyDescent="0.35">
      <c r="A47" t="s">
        <v>123</v>
      </c>
      <c r="B47" t="s">
        <v>121</v>
      </c>
      <c r="C47" t="s">
        <v>122</v>
      </c>
      <c r="D47" s="288" t="str">
        <f t="shared" si="0"/>
        <v>Decreasing</v>
      </c>
      <c r="E47" s="288" t="s">
        <v>10568</v>
      </c>
      <c r="F47" s="288">
        <v>4</v>
      </c>
      <c r="G47" s="288">
        <v>4</v>
      </c>
      <c r="H47" s="288">
        <v>4.0999999999999996</v>
      </c>
      <c r="I47" s="288">
        <v>4.0999999999999996</v>
      </c>
      <c r="J47" s="288">
        <v>4</v>
      </c>
      <c r="K47" s="288">
        <v>4.0999999999999996</v>
      </c>
      <c r="L47" s="288">
        <v>3.9</v>
      </c>
      <c r="M47" s="288">
        <v>4</v>
      </c>
      <c r="N47" s="288">
        <v>4</v>
      </c>
      <c r="O47" s="288">
        <v>4</v>
      </c>
      <c r="P47" s="288">
        <v>4</v>
      </c>
      <c r="Q47" s="288">
        <v>4</v>
      </c>
      <c r="R47" s="288">
        <v>4</v>
      </c>
      <c r="S47" s="288">
        <v>3.6</v>
      </c>
      <c r="T47" s="288">
        <v>3.6</v>
      </c>
      <c r="U47" s="288">
        <v>3.5</v>
      </c>
      <c r="V47" s="288">
        <v>3.6</v>
      </c>
      <c r="W47" s="288">
        <v>3.6</v>
      </c>
      <c r="X47" s="288">
        <v>3.6</v>
      </c>
      <c r="Y47" s="288">
        <v>3.6</v>
      </c>
      <c r="Z47" s="288">
        <v>3.6</v>
      </c>
      <c r="AA47" s="288">
        <v>3.7</v>
      </c>
      <c r="AB47" s="288">
        <v>3.7</v>
      </c>
      <c r="AC47" s="288">
        <v>3.7</v>
      </c>
      <c r="AD47" s="288">
        <v>3.7</v>
      </c>
      <c r="AE47" s="288">
        <v>3.7</v>
      </c>
      <c r="AF47" s="288">
        <v>3.7</v>
      </c>
      <c r="AG47" s="288">
        <v>4.0999999999999996</v>
      </c>
      <c r="AH47" s="288">
        <v>4.0999999999999996</v>
      </c>
      <c r="AI47" s="288">
        <v>4.0999999999999996</v>
      </c>
      <c r="AJ47" s="288">
        <v>4.0999999999999996</v>
      </c>
      <c r="AK47" s="288">
        <v>4.0999999999999996</v>
      </c>
      <c r="AL47" s="288">
        <v>4.2</v>
      </c>
      <c r="AM47" s="288">
        <v>4.2</v>
      </c>
      <c r="AN47" s="288">
        <v>4.2</v>
      </c>
      <c r="AO47" s="288">
        <v>4.2</v>
      </c>
      <c r="AP47" s="288">
        <v>4.2</v>
      </c>
      <c r="AQ47" s="288">
        <v>4.2</v>
      </c>
      <c r="AR47" s="288">
        <v>4.2</v>
      </c>
      <c r="AS47" s="288">
        <v>4.0999999999999996</v>
      </c>
      <c r="AT47" s="288">
        <v>4.0999999999999996</v>
      </c>
      <c r="AU47" s="288">
        <v>4.0999999999999996</v>
      </c>
      <c r="AV47" s="288">
        <v>4.0999999999999996</v>
      </c>
      <c r="AW47" s="288">
        <v>3.9</v>
      </c>
      <c r="AX47" s="288">
        <v>4</v>
      </c>
      <c r="AY47" s="288">
        <v>4</v>
      </c>
      <c r="AZ47" s="288">
        <v>4</v>
      </c>
      <c r="BA47" s="288">
        <v>4</v>
      </c>
      <c r="BB47" s="288">
        <v>4</v>
      </c>
      <c r="BC47" s="288">
        <v>4</v>
      </c>
      <c r="BD47" s="288">
        <v>4</v>
      </c>
      <c r="BE47" s="288">
        <v>4</v>
      </c>
      <c r="BF47" s="288">
        <v>4</v>
      </c>
      <c r="BG47" s="288">
        <v>3.8</v>
      </c>
      <c r="BH47" s="288">
        <v>4</v>
      </c>
      <c r="BI47" s="288">
        <v>4.0999999999999996</v>
      </c>
      <c r="BJ47" s="288">
        <v>4.0999999999999996</v>
      </c>
      <c r="BK47" s="288">
        <v>4.0999999999999996</v>
      </c>
      <c r="BL47" s="288">
        <v>4.0999999999999996</v>
      </c>
      <c r="BM47" s="288">
        <v>4.0999999999999996</v>
      </c>
      <c r="BN47" s="288">
        <v>4.0999999999999996</v>
      </c>
      <c r="BO47" s="288">
        <v>4.0999999999999996</v>
      </c>
      <c r="BP47" s="288">
        <v>3.8</v>
      </c>
      <c r="BQ47" s="288">
        <v>3.8</v>
      </c>
      <c r="BR47" s="288">
        <v>3.8</v>
      </c>
      <c r="BS47" s="288">
        <v>3.8</v>
      </c>
      <c r="BT47" s="288">
        <v>3.8</v>
      </c>
      <c r="BU47" s="288">
        <v>3.8</v>
      </c>
      <c r="BV47" s="288">
        <v>3.8</v>
      </c>
      <c r="BW47" s="288">
        <v>3.7</v>
      </c>
      <c r="BX47" s="288">
        <f>_xlfn.IFNA(VLOOKUP(C47,'INFORM Severity - hidden'!$C$5:$G$300,5,FALSE),"-")</f>
        <v>3.7</v>
      </c>
    </row>
    <row r="48" spans="1:76" x14ac:dyDescent="0.35">
      <c r="A48" t="s">
        <v>123</v>
      </c>
      <c r="B48" t="s">
        <v>125</v>
      </c>
      <c r="C48" t="s">
        <v>126</v>
      </c>
      <c r="D48" s="288" t="str">
        <f t="shared" si="0"/>
        <v>Decreasing</v>
      </c>
      <c r="E48" s="288" t="s">
        <v>10568</v>
      </c>
      <c r="F48" s="288">
        <v>3.6</v>
      </c>
      <c r="G48" s="288">
        <v>3.6</v>
      </c>
      <c r="H48" s="288">
        <v>3.8</v>
      </c>
      <c r="I48" s="288">
        <v>3.8</v>
      </c>
      <c r="J48" s="288">
        <v>3.8</v>
      </c>
      <c r="K48" s="288">
        <v>3.8</v>
      </c>
      <c r="L48" s="288">
        <v>3.8</v>
      </c>
      <c r="M48" s="288">
        <v>3.8</v>
      </c>
      <c r="N48" s="288">
        <v>3.7</v>
      </c>
      <c r="O48" s="288">
        <v>3.7</v>
      </c>
      <c r="P48" s="288">
        <v>3.7</v>
      </c>
      <c r="Q48" s="288">
        <v>3.7</v>
      </c>
      <c r="R48" s="288">
        <v>3.7</v>
      </c>
      <c r="S48" s="288">
        <v>3.6</v>
      </c>
      <c r="T48" s="288">
        <v>3.6</v>
      </c>
      <c r="U48" s="288">
        <v>3.6</v>
      </c>
      <c r="V48" s="288">
        <v>3.6</v>
      </c>
      <c r="W48" s="288">
        <v>3.6</v>
      </c>
      <c r="X48" s="288">
        <v>3.1</v>
      </c>
      <c r="Y48" s="288">
        <v>3.1</v>
      </c>
      <c r="Z48" s="288">
        <v>3.1</v>
      </c>
      <c r="AA48" s="288">
        <v>3.2</v>
      </c>
      <c r="AB48" s="288">
        <v>3.2</v>
      </c>
      <c r="AC48" s="288">
        <v>3.2</v>
      </c>
      <c r="AD48" s="288">
        <v>3.2</v>
      </c>
      <c r="AE48" s="288">
        <v>3.2</v>
      </c>
      <c r="AF48" s="288">
        <v>3.2</v>
      </c>
      <c r="AG48" s="288">
        <v>3.2</v>
      </c>
      <c r="AH48" s="288">
        <v>3.3</v>
      </c>
      <c r="AI48" s="288">
        <v>3.3</v>
      </c>
      <c r="AJ48" s="288">
        <v>3.3</v>
      </c>
      <c r="AK48" s="288">
        <v>3.3</v>
      </c>
      <c r="AL48" s="288">
        <v>3.6</v>
      </c>
      <c r="AM48" s="288">
        <v>3.6</v>
      </c>
      <c r="AN48" s="288">
        <v>3.6</v>
      </c>
      <c r="AO48" s="288">
        <v>3.6</v>
      </c>
      <c r="AP48" s="288">
        <v>3.6</v>
      </c>
      <c r="AQ48" s="288">
        <v>3.6</v>
      </c>
      <c r="AR48" s="288">
        <v>3.6</v>
      </c>
      <c r="AS48" s="288">
        <v>3.7</v>
      </c>
      <c r="AT48" s="288">
        <v>3.7</v>
      </c>
      <c r="AU48" s="288">
        <v>3.7</v>
      </c>
      <c r="AV48" s="288">
        <v>3.5</v>
      </c>
      <c r="AW48" s="288">
        <v>3.5</v>
      </c>
      <c r="AX48" s="288">
        <v>3.5</v>
      </c>
      <c r="AY48" s="288">
        <v>3.5</v>
      </c>
      <c r="AZ48" s="288">
        <v>3.5</v>
      </c>
      <c r="BA48" s="288">
        <v>3.5</v>
      </c>
      <c r="BB48" s="288">
        <v>3.4</v>
      </c>
      <c r="BC48" s="288">
        <v>3.4</v>
      </c>
      <c r="BD48" s="288">
        <v>3.4</v>
      </c>
      <c r="BE48" s="288">
        <v>3.4</v>
      </c>
      <c r="BF48" s="288">
        <v>3.4</v>
      </c>
      <c r="BG48" s="288">
        <v>3.5</v>
      </c>
      <c r="BH48" s="288">
        <v>3.6</v>
      </c>
      <c r="BI48" s="288">
        <v>3.6</v>
      </c>
      <c r="BJ48" s="288">
        <v>3.6</v>
      </c>
      <c r="BK48" s="288">
        <v>3.6</v>
      </c>
      <c r="BL48" s="288">
        <v>3.6</v>
      </c>
      <c r="BM48" s="288">
        <v>3.7</v>
      </c>
      <c r="BN48" s="288">
        <v>3.6</v>
      </c>
      <c r="BO48" s="288">
        <v>3.6</v>
      </c>
      <c r="BP48" s="288">
        <v>3.5</v>
      </c>
      <c r="BQ48" s="288">
        <v>3.5</v>
      </c>
      <c r="BR48" s="288">
        <v>3.5</v>
      </c>
      <c r="BS48" s="288">
        <v>3.5</v>
      </c>
      <c r="BT48" s="288">
        <v>3.5</v>
      </c>
      <c r="BU48" s="288">
        <v>3.5</v>
      </c>
      <c r="BV48" s="288">
        <v>3.5</v>
      </c>
      <c r="BW48" s="288">
        <v>3.4</v>
      </c>
      <c r="BX48" s="288">
        <f>_xlfn.IFNA(VLOOKUP(C48,'INFORM Severity - hidden'!$C$5:$G$300,5,FALSE),"-")</f>
        <v>3.4</v>
      </c>
    </row>
    <row r="49" spans="1:76" x14ac:dyDescent="0.35">
      <c r="A49" t="s">
        <v>123</v>
      </c>
      <c r="B49" t="s">
        <v>135</v>
      </c>
      <c r="C49" t="s">
        <v>136</v>
      </c>
      <c r="D49" s="288" t="str">
        <f t="shared" si="0"/>
        <v>Decreasing</v>
      </c>
      <c r="E49" s="288" t="s">
        <v>10568</v>
      </c>
      <c r="F49" s="288">
        <v>3.2</v>
      </c>
      <c r="G49" s="288">
        <v>3.2</v>
      </c>
      <c r="H49" s="288">
        <v>3.5</v>
      </c>
      <c r="I49" s="288">
        <v>3.5</v>
      </c>
      <c r="J49" s="288">
        <v>3.5</v>
      </c>
      <c r="K49" s="288">
        <v>3.5</v>
      </c>
      <c r="L49" s="288">
        <v>3.6</v>
      </c>
      <c r="M49" s="288">
        <v>3.6</v>
      </c>
      <c r="N49" s="288">
        <v>3.6</v>
      </c>
      <c r="O49" s="288">
        <v>3.6</v>
      </c>
      <c r="P49" s="288">
        <v>3.6</v>
      </c>
      <c r="Q49" s="288">
        <v>3.6</v>
      </c>
      <c r="R49" s="288">
        <v>3.6</v>
      </c>
      <c r="S49" s="288">
        <v>3.1</v>
      </c>
      <c r="T49" s="288">
        <v>3.1</v>
      </c>
      <c r="U49" s="288">
        <v>3.1</v>
      </c>
      <c r="V49" s="288">
        <v>3.1</v>
      </c>
      <c r="W49" s="288">
        <v>3.1</v>
      </c>
      <c r="X49" s="288">
        <v>3.3</v>
      </c>
      <c r="Y49" s="288">
        <v>3.3</v>
      </c>
      <c r="Z49" s="288">
        <v>3.3</v>
      </c>
      <c r="AA49" s="288">
        <v>3.4</v>
      </c>
      <c r="AB49" s="288">
        <v>3.4</v>
      </c>
      <c r="AC49" s="288">
        <v>3.3</v>
      </c>
      <c r="AD49" s="288">
        <v>3.4</v>
      </c>
      <c r="AE49" s="288">
        <v>3.4</v>
      </c>
      <c r="AF49" s="288">
        <v>3.4</v>
      </c>
      <c r="AG49" s="288">
        <v>3.4</v>
      </c>
      <c r="AH49" s="288">
        <v>3.4</v>
      </c>
      <c r="AI49" s="288">
        <v>3.4</v>
      </c>
      <c r="AJ49" s="288">
        <v>3.4</v>
      </c>
      <c r="AK49" s="288">
        <v>3.4</v>
      </c>
      <c r="AL49" s="288">
        <v>3.4</v>
      </c>
      <c r="AM49" s="288">
        <v>3.4</v>
      </c>
      <c r="AN49" s="288">
        <v>3.4</v>
      </c>
      <c r="AO49" s="288">
        <v>3.4</v>
      </c>
      <c r="AP49" s="288">
        <v>3.4</v>
      </c>
      <c r="AQ49" s="288">
        <v>3.8</v>
      </c>
      <c r="AR49" s="288">
        <v>3.8</v>
      </c>
      <c r="AS49" s="288">
        <v>3.6</v>
      </c>
      <c r="AT49" s="288">
        <v>3.6</v>
      </c>
      <c r="AU49" s="288">
        <v>3.4</v>
      </c>
      <c r="AV49" s="288">
        <v>3.4</v>
      </c>
      <c r="AW49" s="288">
        <v>3.4</v>
      </c>
      <c r="AX49" s="288">
        <v>3.4</v>
      </c>
      <c r="AY49" s="288">
        <v>3.4</v>
      </c>
      <c r="AZ49" s="288">
        <v>3.4</v>
      </c>
      <c r="BA49" s="288">
        <v>3.4</v>
      </c>
      <c r="BB49" s="288">
        <v>3.4</v>
      </c>
      <c r="BC49" s="288">
        <v>3.4</v>
      </c>
      <c r="BD49" s="288">
        <v>3.4</v>
      </c>
      <c r="BE49" s="288">
        <v>3.4</v>
      </c>
      <c r="BF49" s="288">
        <v>3.4</v>
      </c>
      <c r="BG49" s="288">
        <v>3.5</v>
      </c>
      <c r="BH49" s="288">
        <v>3.4</v>
      </c>
      <c r="BI49" s="288">
        <v>3.5</v>
      </c>
      <c r="BJ49" s="288">
        <v>3.5</v>
      </c>
      <c r="BK49" s="288">
        <v>3.5</v>
      </c>
      <c r="BL49" s="288">
        <v>3.5</v>
      </c>
      <c r="BM49" s="288">
        <v>3.5</v>
      </c>
      <c r="BN49" s="288">
        <v>3.5</v>
      </c>
      <c r="BO49" s="288">
        <v>3.5</v>
      </c>
      <c r="BP49" s="288">
        <v>3.5</v>
      </c>
      <c r="BQ49" s="288">
        <v>3.5</v>
      </c>
      <c r="BR49" s="288">
        <v>3.5</v>
      </c>
      <c r="BS49" s="288">
        <v>3.5</v>
      </c>
      <c r="BT49" s="288">
        <v>3.5</v>
      </c>
      <c r="BU49" s="288">
        <v>3.5</v>
      </c>
      <c r="BV49" s="288">
        <v>3.5</v>
      </c>
      <c r="BW49" s="288">
        <v>3.4</v>
      </c>
      <c r="BX49" s="288">
        <f>_xlfn.IFNA(VLOOKUP(C49,'INFORM Severity - hidden'!$C$5:$G$300,5,FALSE),"-")</f>
        <v>3.4</v>
      </c>
    </row>
    <row r="50" spans="1:76" x14ac:dyDescent="0.35">
      <c r="A50" t="s">
        <v>123</v>
      </c>
      <c r="B50" t="s">
        <v>142</v>
      </c>
      <c r="C50" t="s">
        <v>143</v>
      </c>
      <c r="D50" s="288" t="str">
        <f t="shared" si="0"/>
        <v>Decreasing</v>
      </c>
      <c r="E50" s="288" t="s">
        <v>10568</v>
      </c>
      <c r="F50" s="288">
        <v>3.3</v>
      </c>
      <c r="G50" s="288">
        <v>3.3</v>
      </c>
      <c r="H50" s="288">
        <v>3.1</v>
      </c>
      <c r="I50" s="288">
        <v>3.1</v>
      </c>
      <c r="J50" s="288">
        <v>3.1</v>
      </c>
      <c r="K50" s="288">
        <v>3.1</v>
      </c>
      <c r="L50" s="288">
        <v>2.7</v>
      </c>
      <c r="M50" s="288">
        <v>2.8</v>
      </c>
      <c r="N50" s="288">
        <v>2.6</v>
      </c>
      <c r="O50" s="288">
        <v>2.6</v>
      </c>
      <c r="P50" s="288">
        <v>2.6</v>
      </c>
      <c r="Q50" s="288">
        <v>2.6</v>
      </c>
      <c r="R50" s="288">
        <v>2.6</v>
      </c>
      <c r="S50" s="288">
        <v>2.6</v>
      </c>
      <c r="T50" s="288">
        <v>2.6</v>
      </c>
      <c r="U50" s="288">
        <v>2.5</v>
      </c>
      <c r="V50" s="288">
        <v>2.6</v>
      </c>
      <c r="W50" s="288">
        <v>2.6</v>
      </c>
      <c r="X50" s="288">
        <v>2.6</v>
      </c>
      <c r="Y50" s="288">
        <v>2.5</v>
      </c>
      <c r="Z50" s="288">
        <v>2.5</v>
      </c>
      <c r="AA50" s="288">
        <v>2.6</v>
      </c>
      <c r="AB50" s="288">
        <v>2.6</v>
      </c>
      <c r="AC50" s="288">
        <v>2.8</v>
      </c>
      <c r="AD50" s="288">
        <v>2.8</v>
      </c>
      <c r="AE50" s="288">
        <v>2.8</v>
      </c>
      <c r="AF50" s="288">
        <v>2.8</v>
      </c>
      <c r="AG50" s="288">
        <v>2.8</v>
      </c>
      <c r="AH50" s="288">
        <v>2.8</v>
      </c>
      <c r="AI50" s="288">
        <v>2.8</v>
      </c>
      <c r="AJ50" s="288">
        <v>2.8</v>
      </c>
      <c r="AK50" s="288">
        <v>2.8</v>
      </c>
      <c r="AL50" s="288">
        <v>2.8</v>
      </c>
      <c r="AM50" s="288">
        <v>2.8</v>
      </c>
      <c r="AN50" s="288">
        <v>2.8</v>
      </c>
      <c r="AO50" s="288">
        <v>2.8</v>
      </c>
      <c r="AP50" s="288">
        <v>2.8</v>
      </c>
      <c r="AQ50" s="288">
        <v>3.1</v>
      </c>
      <c r="AR50" s="288">
        <v>3.1</v>
      </c>
      <c r="AS50" s="288">
        <v>3.1</v>
      </c>
      <c r="AT50" s="288">
        <v>3.1</v>
      </c>
      <c r="AU50" s="288">
        <v>2.9</v>
      </c>
      <c r="AV50" s="288">
        <v>2.9</v>
      </c>
      <c r="AW50" s="288">
        <v>2.9</v>
      </c>
      <c r="AX50" s="288">
        <v>2.9</v>
      </c>
      <c r="AY50" s="288">
        <v>2.9</v>
      </c>
      <c r="AZ50" s="288">
        <v>2.9</v>
      </c>
      <c r="BA50" s="288">
        <v>2.9</v>
      </c>
      <c r="BB50" s="288">
        <v>2.9</v>
      </c>
      <c r="BC50" s="288">
        <v>2.9</v>
      </c>
      <c r="BD50" s="288">
        <v>2.9</v>
      </c>
      <c r="BE50" s="288">
        <v>2.9</v>
      </c>
      <c r="BF50" s="288">
        <v>2.9</v>
      </c>
      <c r="BG50" s="288">
        <v>2.8</v>
      </c>
      <c r="BH50" s="288">
        <v>2.8</v>
      </c>
      <c r="BI50" s="288">
        <v>2.8</v>
      </c>
      <c r="BJ50" s="288">
        <v>2.8</v>
      </c>
      <c r="BK50" s="288">
        <v>2.8</v>
      </c>
      <c r="BL50" s="288">
        <v>2.8</v>
      </c>
      <c r="BM50" s="288">
        <v>2.8</v>
      </c>
      <c r="BN50" s="288">
        <v>2.8</v>
      </c>
      <c r="BO50" s="288">
        <v>2.8</v>
      </c>
      <c r="BP50" s="288">
        <v>2.8</v>
      </c>
      <c r="BQ50" s="288">
        <v>2.8</v>
      </c>
      <c r="BR50" s="288">
        <v>2.8</v>
      </c>
      <c r="BS50" s="288">
        <v>2.8</v>
      </c>
      <c r="BT50" s="288">
        <v>2.8</v>
      </c>
      <c r="BU50" s="288">
        <v>2.8</v>
      </c>
      <c r="BV50" s="288">
        <v>2.8</v>
      </c>
      <c r="BW50" s="288">
        <v>2.7</v>
      </c>
      <c r="BX50" s="288">
        <f>_xlfn.IFNA(VLOOKUP(C50,'INFORM Severity - hidden'!$C$5:$G$300,5,FALSE),"-")</f>
        <v>2.7</v>
      </c>
    </row>
    <row r="51" spans="1:76" x14ac:dyDescent="0.35">
      <c r="A51" t="s">
        <v>152</v>
      </c>
      <c r="B51" t="s">
        <v>150</v>
      </c>
      <c r="C51" t="s">
        <v>151</v>
      </c>
      <c r="D51" s="288" t="str">
        <f t="shared" si="0"/>
        <v>Stable</v>
      </c>
      <c r="E51" s="288" t="s">
        <v>10568</v>
      </c>
      <c r="F51" s="288">
        <v>4.4000000000000004</v>
      </c>
      <c r="G51" s="288">
        <v>4.4000000000000004</v>
      </c>
      <c r="H51" s="288">
        <v>4.4000000000000004</v>
      </c>
      <c r="I51" s="288">
        <v>4.2</v>
      </c>
      <c r="J51" s="288">
        <v>4.2</v>
      </c>
      <c r="K51" s="288">
        <v>4.2</v>
      </c>
      <c r="L51" s="288">
        <v>4.2</v>
      </c>
      <c r="M51" s="288">
        <v>4.2</v>
      </c>
      <c r="N51" s="288">
        <v>4.2</v>
      </c>
      <c r="O51" s="288">
        <v>4.2</v>
      </c>
      <c r="P51" s="288">
        <v>4.2</v>
      </c>
      <c r="Q51" s="288">
        <v>4.2</v>
      </c>
      <c r="R51" s="288">
        <v>4</v>
      </c>
      <c r="S51" s="288">
        <v>4.2</v>
      </c>
      <c r="T51" s="288">
        <v>4.2</v>
      </c>
      <c r="U51" s="288">
        <v>4.2</v>
      </c>
      <c r="V51" s="288">
        <v>4.2</v>
      </c>
      <c r="W51" s="288">
        <v>4.2</v>
      </c>
      <c r="X51" s="288">
        <v>4.2</v>
      </c>
      <c r="Y51" s="288">
        <v>4.2</v>
      </c>
      <c r="Z51" s="288">
        <v>4.5</v>
      </c>
      <c r="AA51" s="288">
        <v>4.5</v>
      </c>
      <c r="AB51" s="288">
        <v>4.5</v>
      </c>
      <c r="AC51" s="288">
        <v>4.5</v>
      </c>
      <c r="AD51" s="288">
        <v>4.5</v>
      </c>
      <c r="AE51" s="288">
        <v>4.5</v>
      </c>
      <c r="AF51" s="288">
        <v>4.5</v>
      </c>
      <c r="AG51" s="288">
        <v>4.5</v>
      </c>
      <c r="AH51" s="288">
        <v>4.5</v>
      </c>
      <c r="AI51" s="288">
        <v>4.5</v>
      </c>
      <c r="AJ51" s="288">
        <v>4.5</v>
      </c>
      <c r="AK51" s="288">
        <v>4.5</v>
      </c>
      <c r="AL51" s="288">
        <v>4.5</v>
      </c>
      <c r="AM51" s="288">
        <v>4.5</v>
      </c>
      <c r="AN51" s="288">
        <v>4.5</v>
      </c>
      <c r="AO51" s="288">
        <v>4.5</v>
      </c>
      <c r="AP51" s="288">
        <v>4.5</v>
      </c>
      <c r="AQ51" s="288">
        <v>4.5</v>
      </c>
      <c r="AR51" s="288">
        <v>4.5</v>
      </c>
      <c r="AS51" s="288">
        <v>4.5</v>
      </c>
      <c r="AT51" s="288">
        <v>4.2</v>
      </c>
      <c r="AU51" s="288">
        <v>4.2</v>
      </c>
      <c r="AV51" s="288">
        <v>4.2</v>
      </c>
      <c r="AW51" s="288">
        <v>4.2</v>
      </c>
      <c r="AX51" s="288">
        <v>4.2</v>
      </c>
      <c r="AY51" s="288">
        <v>4.2</v>
      </c>
      <c r="AZ51" s="288">
        <v>4.2</v>
      </c>
      <c r="BA51" s="288">
        <v>4.2</v>
      </c>
      <c r="BB51" s="288">
        <v>4.5</v>
      </c>
      <c r="BC51" s="288">
        <v>4.5</v>
      </c>
      <c r="BD51" s="288">
        <v>4.5</v>
      </c>
      <c r="BE51" s="288">
        <v>4.5</v>
      </c>
      <c r="BF51" s="288">
        <v>4.5</v>
      </c>
      <c r="BG51" s="288">
        <v>4.4000000000000004</v>
      </c>
      <c r="BH51" s="288">
        <v>4.4000000000000004</v>
      </c>
      <c r="BI51" s="288">
        <v>4.4000000000000004</v>
      </c>
      <c r="BJ51" s="288">
        <v>4.4000000000000004</v>
      </c>
      <c r="BK51" s="288">
        <v>4.4000000000000004</v>
      </c>
      <c r="BL51" s="288">
        <v>4.3</v>
      </c>
      <c r="BM51" s="288">
        <v>4.4000000000000004</v>
      </c>
      <c r="BN51" s="288">
        <v>4.4000000000000004</v>
      </c>
      <c r="BO51" s="288">
        <v>4.4000000000000004</v>
      </c>
      <c r="BP51" s="288">
        <v>4.3</v>
      </c>
      <c r="BQ51" s="288">
        <v>4.3</v>
      </c>
      <c r="BR51" s="288">
        <v>4.3</v>
      </c>
      <c r="BS51" s="288">
        <v>4.4000000000000004</v>
      </c>
      <c r="BT51" s="288">
        <v>4.4000000000000004</v>
      </c>
      <c r="BU51" s="288">
        <v>4.4000000000000004</v>
      </c>
      <c r="BV51" s="288">
        <v>4.4000000000000004</v>
      </c>
      <c r="BW51" s="288">
        <v>4.4000000000000004</v>
      </c>
      <c r="BX51" s="288">
        <f>_xlfn.IFNA(VLOOKUP(C51,'INFORM Severity - hidden'!$C$5:$G$300,5,FALSE),"-")</f>
        <v>4.4000000000000004</v>
      </c>
    </row>
    <row r="52" spans="1:76" x14ac:dyDescent="0.35">
      <c r="C52" t="s">
        <v>10593</v>
      </c>
      <c r="D52" s="288" t="str">
        <f t="shared" si="0"/>
        <v>-</v>
      </c>
      <c r="E52" s="288" t="s">
        <v>10568</v>
      </c>
      <c r="F52" s="288" t="s">
        <v>10568</v>
      </c>
      <c r="G52" s="288" t="s">
        <v>10568</v>
      </c>
      <c r="H52" s="288" t="s">
        <v>10568</v>
      </c>
      <c r="I52" s="288" t="s">
        <v>10568</v>
      </c>
      <c r="J52" s="288" t="s">
        <v>10568</v>
      </c>
      <c r="K52" s="288" t="s">
        <v>10568</v>
      </c>
      <c r="L52" s="288" t="s">
        <v>10568</v>
      </c>
      <c r="M52" s="288" t="s">
        <v>10568</v>
      </c>
      <c r="N52" s="288" t="s">
        <v>10568</v>
      </c>
      <c r="O52" s="288" t="s">
        <v>10568</v>
      </c>
      <c r="P52" s="288">
        <v>2.7</v>
      </c>
      <c r="Q52" s="288">
        <v>2.7</v>
      </c>
      <c r="R52" s="288">
        <v>2.5</v>
      </c>
      <c r="S52" s="288">
        <v>2.7</v>
      </c>
      <c r="T52" s="288">
        <v>2.7</v>
      </c>
      <c r="U52" s="288" t="s">
        <v>10568</v>
      </c>
      <c r="V52" s="288" t="s">
        <v>10568</v>
      </c>
      <c r="W52" s="288" t="s">
        <v>10568</v>
      </c>
      <c r="X52" s="288" t="s">
        <v>10568</v>
      </c>
      <c r="Y52" s="288" t="s">
        <v>10568</v>
      </c>
      <c r="Z52" s="288" t="s">
        <v>10568</v>
      </c>
      <c r="AA52" s="288" t="s">
        <v>10568</v>
      </c>
      <c r="AB52" s="288" t="s">
        <v>10568</v>
      </c>
      <c r="AC52" s="288" t="s">
        <v>10568</v>
      </c>
      <c r="AD52" s="288" t="s">
        <v>10568</v>
      </c>
      <c r="AE52" s="288" t="s">
        <v>10568</v>
      </c>
      <c r="AF52" s="288" t="s">
        <v>10568</v>
      </c>
      <c r="AG52" s="288" t="s">
        <v>10568</v>
      </c>
      <c r="AH52" s="288" t="s">
        <v>10568</v>
      </c>
      <c r="AI52" s="288" t="s">
        <v>10568</v>
      </c>
      <c r="AJ52" s="288" t="s">
        <v>10568</v>
      </c>
      <c r="AK52" s="288" t="s">
        <v>10568</v>
      </c>
      <c r="AL52" s="288" t="s">
        <v>10568</v>
      </c>
      <c r="AM52" s="288" t="s">
        <v>10568</v>
      </c>
      <c r="AN52" s="288" t="s">
        <v>10568</v>
      </c>
      <c r="AO52" s="288" t="s">
        <v>10568</v>
      </c>
      <c r="AP52" s="288" t="s">
        <v>10568</v>
      </c>
      <c r="AQ52" s="288" t="s">
        <v>10568</v>
      </c>
      <c r="AR52" s="288" t="s">
        <v>10568</v>
      </c>
      <c r="AS52" s="288" t="s">
        <v>10568</v>
      </c>
      <c r="AT52" s="288" t="s">
        <v>10568</v>
      </c>
      <c r="AU52" s="288" t="s">
        <v>10568</v>
      </c>
      <c r="AV52" s="288" t="s">
        <v>10568</v>
      </c>
      <c r="AW52" s="288" t="s">
        <v>10568</v>
      </c>
      <c r="AX52" s="288" t="s">
        <v>10568</v>
      </c>
      <c r="AY52" s="288" t="s">
        <v>10568</v>
      </c>
      <c r="AZ52" s="288" t="s">
        <v>10568</v>
      </c>
      <c r="BA52" s="288" t="s">
        <v>10568</v>
      </c>
      <c r="BB52" s="288" t="s">
        <v>10568</v>
      </c>
      <c r="BC52" s="288" t="s">
        <v>10568</v>
      </c>
      <c r="BD52" s="288" t="s">
        <v>10568</v>
      </c>
      <c r="BE52" s="288" t="s">
        <v>10568</v>
      </c>
      <c r="BF52" s="288" t="s">
        <v>10568</v>
      </c>
      <c r="BG52" s="288" t="s">
        <v>10568</v>
      </c>
      <c r="BH52" s="288" t="s">
        <v>10568</v>
      </c>
      <c r="BI52" s="288" t="s">
        <v>10568</v>
      </c>
      <c r="BJ52" s="288" t="s">
        <v>10568</v>
      </c>
      <c r="BK52" s="288" t="s">
        <v>10568</v>
      </c>
      <c r="BL52" s="288" t="s">
        <v>10568</v>
      </c>
      <c r="BM52" s="288" t="s">
        <v>10568</v>
      </c>
      <c r="BN52" s="288" t="s">
        <v>10568</v>
      </c>
      <c r="BO52" s="288" t="s">
        <v>10568</v>
      </c>
      <c r="BP52" s="288" t="s">
        <v>10568</v>
      </c>
      <c r="BQ52" s="288" t="s">
        <v>10568</v>
      </c>
      <c r="BR52" s="288" t="s">
        <v>10568</v>
      </c>
      <c r="BS52" s="288" t="s">
        <v>10568</v>
      </c>
      <c r="BT52" s="288" t="s">
        <v>10568</v>
      </c>
      <c r="BU52" s="288" t="s">
        <v>10568</v>
      </c>
      <c r="BV52" s="288" t="s">
        <v>10568</v>
      </c>
      <c r="BW52" s="288" t="s">
        <v>10568</v>
      </c>
      <c r="BX52" s="288" t="str">
        <f>_xlfn.IFNA(VLOOKUP(C52,'INFORM Severity - hidden'!$C$5:$G$300,5,FALSE),"-")</f>
        <v>-</v>
      </c>
    </row>
    <row r="53" spans="1:76" x14ac:dyDescent="0.35">
      <c r="C53" t="s">
        <v>10594</v>
      </c>
      <c r="D53" s="288" t="str">
        <f t="shared" si="0"/>
        <v>-</v>
      </c>
      <c r="E53" s="288" t="s">
        <v>10568</v>
      </c>
      <c r="F53" s="288" t="s">
        <v>10568</v>
      </c>
      <c r="G53" s="288" t="s">
        <v>10568</v>
      </c>
      <c r="H53" s="288" t="s">
        <v>10568</v>
      </c>
      <c r="I53" s="288" t="s">
        <v>10568</v>
      </c>
      <c r="J53" s="288" t="s">
        <v>10568</v>
      </c>
      <c r="K53" s="288" t="s">
        <v>10568</v>
      </c>
      <c r="L53" s="288" t="s">
        <v>10568</v>
      </c>
      <c r="M53" s="288" t="s">
        <v>10568</v>
      </c>
      <c r="N53" s="288" t="s">
        <v>10568</v>
      </c>
      <c r="O53" s="288" t="s">
        <v>10568</v>
      </c>
      <c r="P53" s="288" t="s">
        <v>10568</v>
      </c>
      <c r="Q53" s="288" t="s">
        <v>10568</v>
      </c>
      <c r="R53" s="288" t="s">
        <v>10568</v>
      </c>
      <c r="S53" s="288" t="s">
        <v>10568</v>
      </c>
      <c r="T53" s="288" t="s">
        <v>10568</v>
      </c>
      <c r="U53" s="288" t="s">
        <v>10568</v>
      </c>
      <c r="V53" s="288">
        <v>2.4</v>
      </c>
      <c r="W53" s="288">
        <v>2.6</v>
      </c>
      <c r="X53" s="288">
        <v>2.6</v>
      </c>
      <c r="Y53" s="288">
        <v>2.6</v>
      </c>
      <c r="Z53" s="288">
        <v>2.6</v>
      </c>
      <c r="AA53" s="288">
        <v>2.6</v>
      </c>
      <c r="AB53" s="288">
        <v>2.6</v>
      </c>
      <c r="AC53" s="288">
        <v>2.6</v>
      </c>
      <c r="AD53" s="288" t="s">
        <v>10568</v>
      </c>
      <c r="AE53" s="288" t="s">
        <v>10568</v>
      </c>
      <c r="AF53" s="288" t="s">
        <v>10568</v>
      </c>
      <c r="AG53" s="288" t="s">
        <v>10568</v>
      </c>
      <c r="AH53" s="288" t="s">
        <v>10568</v>
      </c>
      <c r="AI53" s="288" t="s">
        <v>10568</v>
      </c>
      <c r="AJ53" s="288" t="s">
        <v>10568</v>
      </c>
      <c r="AK53" s="288" t="s">
        <v>10568</v>
      </c>
      <c r="AL53" s="288" t="s">
        <v>10568</v>
      </c>
      <c r="AM53" s="288" t="s">
        <v>10568</v>
      </c>
      <c r="AN53" s="288" t="s">
        <v>10568</v>
      </c>
      <c r="AO53" s="288" t="s">
        <v>10568</v>
      </c>
      <c r="AP53" s="288" t="s">
        <v>10568</v>
      </c>
      <c r="AQ53" s="288" t="s">
        <v>10568</v>
      </c>
      <c r="AR53" s="288" t="s">
        <v>10568</v>
      </c>
      <c r="AS53" s="288" t="s">
        <v>10568</v>
      </c>
      <c r="AT53" s="288" t="s">
        <v>10568</v>
      </c>
      <c r="AU53" s="288" t="s">
        <v>10568</v>
      </c>
      <c r="AV53" s="288" t="s">
        <v>10568</v>
      </c>
      <c r="AW53" s="288" t="s">
        <v>10568</v>
      </c>
      <c r="AX53" s="288" t="s">
        <v>10568</v>
      </c>
      <c r="AY53" s="288" t="s">
        <v>10568</v>
      </c>
      <c r="AZ53" s="288" t="s">
        <v>10568</v>
      </c>
      <c r="BA53" s="288" t="s">
        <v>10568</v>
      </c>
      <c r="BB53" s="288" t="s">
        <v>10568</v>
      </c>
      <c r="BC53" s="288" t="s">
        <v>10568</v>
      </c>
      <c r="BD53" s="288" t="s">
        <v>10568</v>
      </c>
      <c r="BE53" s="288" t="s">
        <v>10568</v>
      </c>
      <c r="BF53" s="288" t="s">
        <v>10568</v>
      </c>
      <c r="BG53" s="288" t="s">
        <v>10568</v>
      </c>
      <c r="BH53" s="288" t="s">
        <v>10568</v>
      </c>
      <c r="BI53" s="288" t="s">
        <v>10568</v>
      </c>
      <c r="BJ53" s="288" t="s">
        <v>10568</v>
      </c>
      <c r="BK53" s="288" t="s">
        <v>10568</v>
      </c>
      <c r="BL53" s="288" t="s">
        <v>10568</v>
      </c>
      <c r="BM53" s="288" t="s">
        <v>10568</v>
      </c>
      <c r="BN53" s="288" t="s">
        <v>10568</v>
      </c>
      <c r="BO53" s="288" t="s">
        <v>10568</v>
      </c>
      <c r="BP53" s="288" t="s">
        <v>10568</v>
      </c>
      <c r="BQ53" s="288" t="s">
        <v>10568</v>
      </c>
      <c r="BR53" s="288" t="s">
        <v>10568</v>
      </c>
      <c r="BS53" s="288" t="s">
        <v>10568</v>
      </c>
      <c r="BT53" s="288" t="s">
        <v>10568</v>
      </c>
      <c r="BU53" s="288" t="s">
        <v>10568</v>
      </c>
      <c r="BV53" s="288" t="s">
        <v>10568</v>
      </c>
      <c r="BW53" s="288" t="s">
        <v>10568</v>
      </c>
      <c r="BX53" s="288" t="str">
        <f>_xlfn.IFNA(VLOOKUP(C53,'INFORM Severity - hidden'!$C$5:$G$300,5,FALSE),"-")</f>
        <v>-</v>
      </c>
    </row>
    <row r="54" spans="1:76" x14ac:dyDescent="0.35">
      <c r="A54" t="s">
        <v>602</v>
      </c>
      <c r="B54" t="s">
        <v>600</v>
      </c>
      <c r="C54" t="s">
        <v>601</v>
      </c>
      <c r="D54" s="288" t="str">
        <f t="shared" si="0"/>
        <v>Stable</v>
      </c>
      <c r="E54" s="288" t="s">
        <v>10568</v>
      </c>
      <c r="F54" s="288" t="s">
        <v>10568</v>
      </c>
      <c r="G54" s="288" t="s">
        <v>10568</v>
      </c>
      <c r="H54" s="288" t="s">
        <v>10568</v>
      </c>
      <c r="I54" s="288" t="s">
        <v>10568</v>
      </c>
      <c r="J54" s="288" t="s">
        <v>10568</v>
      </c>
      <c r="K54" s="288" t="s">
        <v>10568</v>
      </c>
      <c r="L54" s="288" t="s">
        <v>10568</v>
      </c>
      <c r="M54" s="288" t="s">
        <v>10568</v>
      </c>
      <c r="N54" s="288" t="s">
        <v>10568</v>
      </c>
      <c r="O54" s="288" t="s">
        <v>10568</v>
      </c>
      <c r="P54" s="288" t="s">
        <v>10568</v>
      </c>
      <c r="Q54" s="288" t="s">
        <v>10568</v>
      </c>
      <c r="R54" s="288" t="s">
        <v>10568</v>
      </c>
      <c r="S54" s="288" t="s">
        <v>10568</v>
      </c>
      <c r="T54" s="288" t="s">
        <v>10568</v>
      </c>
      <c r="U54" s="288" t="s">
        <v>10568</v>
      </c>
      <c r="V54" s="288" t="s">
        <v>10568</v>
      </c>
      <c r="W54" s="288" t="s">
        <v>10568</v>
      </c>
      <c r="X54" s="288" t="s">
        <v>10568</v>
      </c>
      <c r="Y54" s="288" t="s">
        <v>10568</v>
      </c>
      <c r="Z54" s="288" t="s">
        <v>10568</v>
      </c>
      <c r="AA54" s="288" t="s">
        <v>10568</v>
      </c>
      <c r="AB54" s="288" t="s">
        <v>10568</v>
      </c>
      <c r="AC54" s="288">
        <v>3.2</v>
      </c>
      <c r="AD54" s="288">
        <v>3.2</v>
      </c>
      <c r="AE54" s="288">
        <v>3.2</v>
      </c>
      <c r="AF54" s="288">
        <v>3.2</v>
      </c>
      <c r="AG54" s="288">
        <v>3.2</v>
      </c>
      <c r="AH54" s="288">
        <v>3.3</v>
      </c>
      <c r="AI54" s="288">
        <v>3.3</v>
      </c>
      <c r="AJ54" s="288">
        <v>3.3</v>
      </c>
      <c r="AK54" s="288">
        <v>3.3</v>
      </c>
      <c r="AL54" s="288">
        <v>3.3</v>
      </c>
      <c r="AM54" s="288">
        <v>3.3</v>
      </c>
      <c r="AN54" s="288">
        <v>3.3</v>
      </c>
      <c r="AO54" s="288">
        <v>3.3</v>
      </c>
      <c r="AP54" s="288">
        <v>3.3</v>
      </c>
      <c r="AQ54" s="288">
        <v>3.3</v>
      </c>
      <c r="AR54" s="288">
        <v>3.3</v>
      </c>
      <c r="AS54" s="288">
        <v>3.2</v>
      </c>
      <c r="AT54" s="288">
        <v>2.4</v>
      </c>
      <c r="AU54" s="288">
        <v>2.4</v>
      </c>
      <c r="AV54" s="288">
        <v>2.1</v>
      </c>
      <c r="AW54" s="288">
        <v>2.1</v>
      </c>
      <c r="AX54" s="288">
        <v>2.1</v>
      </c>
      <c r="AY54" s="288">
        <v>2.1</v>
      </c>
      <c r="AZ54" s="288">
        <v>2.1</v>
      </c>
      <c r="BA54" s="288">
        <v>2.2000000000000002</v>
      </c>
      <c r="BB54" s="288">
        <v>2.2000000000000002</v>
      </c>
      <c r="BC54" s="288">
        <v>2.2000000000000002</v>
      </c>
      <c r="BD54" s="288">
        <v>2.2000000000000002</v>
      </c>
      <c r="BE54" s="288">
        <v>2.2999999999999998</v>
      </c>
      <c r="BF54" s="288">
        <v>2.2999999999999998</v>
      </c>
      <c r="BG54" s="288">
        <v>2.2999999999999998</v>
      </c>
      <c r="BH54" s="288">
        <v>2.2999999999999998</v>
      </c>
      <c r="BI54" s="288">
        <v>2.2999999999999998</v>
      </c>
      <c r="BJ54" s="288">
        <v>2.2000000000000002</v>
      </c>
      <c r="BK54" s="288">
        <v>2.2999999999999998</v>
      </c>
      <c r="BL54" s="288">
        <v>2.2999999999999998</v>
      </c>
      <c r="BM54" s="288">
        <v>2.4</v>
      </c>
      <c r="BN54" s="288">
        <v>2.2999999999999998</v>
      </c>
      <c r="BO54" s="288">
        <v>2.2999999999999998</v>
      </c>
      <c r="BP54" s="288">
        <v>2.7</v>
      </c>
      <c r="BQ54" s="288">
        <v>2.7</v>
      </c>
      <c r="BR54" s="288">
        <v>2.7</v>
      </c>
      <c r="BS54" s="288">
        <v>2.7</v>
      </c>
      <c r="BT54" s="288">
        <v>2.7</v>
      </c>
      <c r="BU54" s="288">
        <v>2.7</v>
      </c>
      <c r="BV54" s="288">
        <v>2.7</v>
      </c>
      <c r="BW54" s="288">
        <v>2.7</v>
      </c>
      <c r="BX54" s="288">
        <f>_xlfn.IFNA(VLOOKUP(C54,'INFORM Severity - hidden'!$C$5:$G$300,5,FALSE),"-")</f>
        <v>2.7</v>
      </c>
    </row>
    <row r="55" spans="1:76" x14ac:dyDescent="0.35">
      <c r="C55" t="s">
        <v>10595</v>
      </c>
      <c r="D55" s="288" t="str">
        <f t="shared" si="0"/>
        <v>-</v>
      </c>
      <c r="E55" s="288" t="s">
        <v>10568</v>
      </c>
      <c r="F55" s="288">
        <v>2.5</v>
      </c>
      <c r="G55" s="288">
        <v>2.5</v>
      </c>
      <c r="H55" s="288">
        <v>2.4</v>
      </c>
      <c r="I55" s="288">
        <v>2.4</v>
      </c>
      <c r="J55" s="288">
        <v>2.4</v>
      </c>
      <c r="K55" s="288">
        <v>2.4</v>
      </c>
      <c r="L55" s="288">
        <v>2.4</v>
      </c>
      <c r="M55" s="288">
        <v>2.4</v>
      </c>
      <c r="N55" s="288">
        <v>2.4</v>
      </c>
      <c r="O55" s="288">
        <v>1.7</v>
      </c>
      <c r="P55" s="288">
        <v>1.8</v>
      </c>
      <c r="Q55" s="288">
        <v>1.8</v>
      </c>
      <c r="R55" s="288">
        <v>1.8</v>
      </c>
      <c r="S55" s="288">
        <v>1.8</v>
      </c>
      <c r="T55" s="288">
        <v>1.8</v>
      </c>
      <c r="U55" s="288">
        <v>1.8</v>
      </c>
      <c r="V55" s="288">
        <v>1.7</v>
      </c>
      <c r="W55" s="288">
        <v>1.7</v>
      </c>
      <c r="X55" s="288">
        <v>1.7</v>
      </c>
      <c r="Y55" s="288">
        <v>1.6</v>
      </c>
      <c r="Z55" s="288">
        <v>2.2000000000000002</v>
      </c>
      <c r="AA55" s="288" t="s">
        <v>10568</v>
      </c>
      <c r="AB55" s="288" t="s">
        <v>10568</v>
      </c>
      <c r="AC55" s="288" t="s">
        <v>10568</v>
      </c>
      <c r="AD55" s="288" t="s">
        <v>10568</v>
      </c>
      <c r="AE55" s="288" t="s">
        <v>10568</v>
      </c>
      <c r="AF55" s="288" t="s">
        <v>10568</v>
      </c>
      <c r="AG55" s="288" t="s">
        <v>10568</v>
      </c>
      <c r="AH55" s="288" t="s">
        <v>10568</v>
      </c>
      <c r="AI55" s="288" t="s">
        <v>10568</v>
      </c>
      <c r="AJ55" s="288" t="s">
        <v>10568</v>
      </c>
      <c r="AK55" s="288" t="s">
        <v>10568</v>
      </c>
      <c r="AL55" s="288" t="s">
        <v>10568</v>
      </c>
      <c r="AM55" s="288" t="s">
        <v>10568</v>
      </c>
      <c r="AN55" s="288" t="s">
        <v>10568</v>
      </c>
      <c r="AO55" s="288" t="s">
        <v>10568</v>
      </c>
      <c r="AP55" s="288" t="s">
        <v>10568</v>
      </c>
      <c r="AQ55" s="288" t="s">
        <v>10568</v>
      </c>
      <c r="AR55" s="288" t="s">
        <v>10568</v>
      </c>
      <c r="AS55" s="288" t="s">
        <v>10568</v>
      </c>
      <c r="AT55" s="288" t="s">
        <v>10568</v>
      </c>
      <c r="AU55" s="288" t="s">
        <v>10568</v>
      </c>
      <c r="AV55" s="288" t="s">
        <v>10568</v>
      </c>
      <c r="AW55" s="288" t="s">
        <v>10568</v>
      </c>
      <c r="AX55" s="288" t="s">
        <v>10568</v>
      </c>
      <c r="AY55" s="288" t="s">
        <v>10568</v>
      </c>
      <c r="AZ55" s="288" t="s">
        <v>10568</v>
      </c>
      <c r="BA55" s="288" t="s">
        <v>10568</v>
      </c>
      <c r="BB55" s="288" t="s">
        <v>10568</v>
      </c>
      <c r="BC55" s="288" t="s">
        <v>10568</v>
      </c>
      <c r="BD55" s="288" t="s">
        <v>10568</v>
      </c>
      <c r="BE55" s="288" t="s">
        <v>10568</v>
      </c>
      <c r="BF55" s="288" t="s">
        <v>10568</v>
      </c>
      <c r="BG55" s="288" t="s">
        <v>10568</v>
      </c>
      <c r="BH55" s="288" t="s">
        <v>10568</v>
      </c>
      <c r="BI55" s="288" t="s">
        <v>10568</v>
      </c>
      <c r="BJ55" s="288" t="s">
        <v>10568</v>
      </c>
      <c r="BK55" s="288" t="s">
        <v>10568</v>
      </c>
      <c r="BL55" s="288" t="s">
        <v>10568</v>
      </c>
      <c r="BM55" s="288" t="s">
        <v>10568</v>
      </c>
      <c r="BN55" s="288" t="s">
        <v>10568</v>
      </c>
      <c r="BO55" s="288" t="s">
        <v>10568</v>
      </c>
      <c r="BP55" s="288" t="s">
        <v>10568</v>
      </c>
      <c r="BQ55" s="288" t="s">
        <v>10568</v>
      </c>
      <c r="BR55" s="288" t="s">
        <v>10568</v>
      </c>
      <c r="BS55" s="288" t="s">
        <v>10568</v>
      </c>
      <c r="BT55" s="288" t="s">
        <v>10568</v>
      </c>
      <c r="BU55" s="288" t="s">
        <v>10568</v>
      </c>
      <c r="BV55" s="288" t="s">
        <v>10568</v>
      </c>
      <c r="BW55" s="288" t="s">
        <v>10568</v>
      </c>
      <c r="BX55" s="288" t="str">
        <f>_xlfn.IFNA(VLOOKUP(C55,'INFORM Severity - hidden'!$C$5:$G$300,5,FALSE),"-")</f>
        <v>-</v>
      </c>
    </row>
    <row r="56" spans="1:76" x14ac:dyDescent="0.35">
      <c r="C56" t="s">
        <v>10596</v>
      </c>
      <c r="D56" s="288" t="str">
        <f t="shared" si="0"/>
        <v>-</v>
      </c>
      <c r="E56" s="288" t="s">
        <v>10568</v>
      </c>
      <c r="F56" s="288" t="s">
        <v>10568</v>
      </c>
      <c r="G56" s="288" t="s">
        <v>10568</v>
      </c>
      <c r="H56" s="288" t="s">
        <v>10568</v>
      </c>
      <c r="I56" s="288" t="s">
        <v>10568</v>
      </c>
      <c r="J56" s="288" t="s">
        <v>10568</v>
      </c>
      <c r="K56" s="288" t="s">
        <v>10568</v>
      </c>
      <c r="L56" s="288" t="s">
        <v>10568</v>
      </c>
      <c r="M56" s="288" t="s">
        <v>10568</v>
      </c>
      <c r="N56" s="288" t="s">
        <v>10568</v>
      </c>
      <c r="O56" s="288" t="s">
        <v>10568</v>
      </c>
      <c r="P56" s="288" t="s">
        <v>10568</v>
      </c>
      <c r="Q56" s="288" t="s">
        <v>10568</v>
      </c>
      <c r="R56" s="288" t="s">
        <v>10568</v>
      </c>
      <c r="S56" s="288" t="s">
        <v>10568</v>
      </c>
      <c r="T56" s="288" t="s">
        <v>10568</v>
      </c>
      <c r="U56" s="288" t="s">
        <v>10568</v>
      </c>
      <c r="V56" s="288" t="s">
        <v>10568</v>
      </c>
      <c r="W56" s="288" t="s">
        <v>10568</v>
      </c>
      <c r="X56" s="288" t="s">
        <v>10568</v>
      </c>
      <c r="Y56" s="288" t="s">
        <v>10568</v>
      </c>
      <c r="Z56" s="288" t="s">
        <v>10568</v>
      </c>
      <c r="AA56" s="288">
        <v>2.2000000000000002</v>
      </c>
      <c r="AB56" s="288">
        <v>2.2000000000000002</v>
      </c>
      <c r="AC56" s="288">
        <v>2.2000000000000002</v>
      </c>
      <c r="AD56" s="288">
        <v>2.2000000000000002</v>
      </c>
      <c r="AE56" s="288" t="s">
        <v>10568</v>
      </c>
      <c r="AF56" s="288" t="s">
        <v>10568</v>
      </c>
      <c r="AG56" s="288" t="s">
        <v>10568</v>
      </c>
      <c r="AH56" s="288" t="s">
        <v>10568</v>
      </c>
      <c r="AI56" s="288" t="s">
        <v>10568</v>
      </c>
      <c r="AJ56" s="288" t="s">
        <v>10568</v>
      </c>
      <c r="AK56" s="288" t="s">
        <v>10568</v>
      </c>
      <c r="AL56" s="288" t="s">
        <v>10568</v>
      </c>
      <c r="AM56" s="288" t="s">
        <v>10568</v>
      </c>
      <c r="AN56" s="288" t="s">
        <v>10568</v>
      </c>
      <c r="AO56" s="288" t="s">
        <v>10568</v>
      </c>
      <c r="AP56" s="288" t="s">
        <v>10568</v>
      </c>
      <c r="AQ56" s="288" t="s">
        <v>10568</v>
      </c>
      <c r="AR56" s="288" t="s">
        <v>10568</v>
      </c>
      <c r="AS56" s="288" t="s">
        <v>10568</v>
      </c>
      <c r="AT56" s="288" t="s">
        <v>10568</v>
      </c>
      <c r="AU56" s="288" t="s">
        <v>10568</v>
      </c>
      <c r="AV56" s="288" t="s">
        <v>10568</v>
      </c>
      <c r="AW56" s="288" t="s">
        <v>10568</v>
      </c>
      <c r="AX56" s="288" t="s">
        <v>10568</v>
      </c>
      <c r="AY56" s="288" t="s">
        <v>10568</v>
      </c>
      <c r="AZ56" s="288" t="s">
        <v>10568</v>
      </c>
      <c r="BA56" s="288" t="s">
        <v>10568</v>
      </c>
      <c r="BB56" s="288" t="s">
        <v>10568</v>
      </c>
      <c r="BC56" s="288" t="s">
        <v>10568</v>
      </c>
      <c r="BD56" s="288" t="s">
        <v>10568</v>
      </c>
      <c r="BE56" s="288" t="s">
        <v>10568</v>
      </c>
      <c r="BF56" s="288" t="s">
        <v>10568</v>
      </c>
      <c r="BG56" s="288" t="s">
        <v>10568</v>
      </c>
      <c r="BH56" s="288" t="s">
        <v>10568</v>
      </c>
      <c r="BI56" s="288" t="s">
        <v>10568</v>
      </c>
      <c r="BJ56" s="288" t="s">
        <v>10568</v>
      </c>
      <c r="BK56" s="288" t="s">
        <v>10568</v>
      </c>
      <c r="BL56" s="288" t="s">
        <v>10568</v>
      </c>
      <c r="BM56" s="288" t="s">
        <v>10568</v>
      </c>
      <c r="BN56" s="288" t="s">
        <v>10568</v>
      </c>
      <c r="BO56" s="288" t="s">
        <v>10568</v>
      </c>
      <c r="BP56" s="288" t="s">
        <v>10568</v>
      </c>
      <c r="BQ56" s="288" t="s">
        <v>10568</v>
      </c>
      <c r="BR56" s="288" t="s">
        <v>10568</v>
      </c>
      <c r="BS56" s="288" t="s">
        <v>10568</v>
      </c>
      <c r="BT56" s="288" t="s">
        <v>10568</v>
      </c>
      <c r="BU56" s="288" t="s">
        <v>10568</v>
      </c>
      <c r="BV56" s="288" t="s">
        <v>10568</v>
      </c>
      <c r="BW56" s="288" t="s">
        <v>10568</v>
      </c>
      <c r="BX56" s="288" t="str">
        <f>_xlfn.IFNA(VLOOKUP(C56,'INFORM Severity - hidden'!$C$5:$G$300,5,FALSE),"-")</f>
        <v>-</v>
      </c>
    </row>
    <row r="57" spans="1:76" x14ac:dyDescent="0.35">
      <c r="A57" t="s">
        <v>889</v>
      </c>
      <c r="B57" t="s">
        <v>1125</v>
      </c>
      <c r="C57" t="s">
        <v>1126</v>
      </c>
      <c r="D57" s="288" t="str">
        <f t="shared" si="0"/>
        <v>Stable</v>
      </c>
      <c r="E57" s="288" t="s">
        <v>10568</v>
      </c>
      <c r="F57" s="288">
        <v>3.9</v>
      </c>
      <c r="G57" s="288">
        <v>3.9</v>
      </c>
      <c r="H57" s="288">
        <v>4</v>
      </c>
      <c r="I57" s="288">
        <v>4</v>
      </c>
      <c r="J57" s="288">
        <v>4</v>
      </c>
      <c r="K57" s="288">
        <v>4</v>
      </c>
      <c r="L57" s="288">
        <v>4</v>
      </c>
      <c r="M57" s="288">
        <v>4</v>
      </c>
      <c r="N57" s="288">
        <v>4.0999999999999996</v>
      </c>
      <c r="O57" s="288">
        <v>4.0999999999999996</v>
      </c>
      <c r="P57" s="288">
        <v>4.0999999999999996</v>
      </c>
      <c r="Q57" s="288">
        <v>4.0999999999999996</v>
      </c>
      <c r="R57" s="288">
        <v>3.8</v>
      </c>
      <c r="S57" s="288">
        <v>3.8</v>
      </c>
      <c r="T57" s="288">
        <v>4.2</v>
      </c>
      <c r="U57" s="288">
        <v>4.2</v>
      </c>
      <c r="V57" s="288">
        <v>4.2</v>
      </c>
      <c r="W57" s="288">
        <v>4.2</v>
      </c>
      <c r="X57" s="288">
        <v>4.2</v>
      </c>
      <c r="Y57" s="288">
        <v>4.2</v>
      </c>
      <c r="Z57" s="288">
        <v>4.2</v>
      </c>
      <c r="AA57" s="288">
        <v>4.0999999999999996</v>
      </c>
      <c r="AB57" s="288">
        <v>3.9</v>
      </c>
      <c r="AC57" s="288">
        <v>3.9</v>
      </c>
      <c r="AD57" s="288">
        <v>3.9</v>
      </c>
      <c r="AE57" s="288">
        <v>3.9</v>
      </c>
      <c r="AF57" s="288">
        <v>3.9</v>
      </c>
      <c r="AG57" s="288">
        <v>3.7</v>
      </c>
      <c r="AH57" s="288">
        <v>3.7</v>
      </c>
      <c r="AI57" s="288">
        <v>3.7</v>
      </c>
      <c r="AJ57" s="288">
        <v>3.7</v>
      </c>
      <c r="AK57" s="288">
        <v>4</v>
      </c>
      <c r="AL57" s="288">
        <v>4.0999999999999996</v>
      </c>
      <c r="AM57" s="288">
        <v>4.0999999999999996</v>
      </c>
      <c r="AN57" s="288">
        <v>4.0999999999999996</v>
      </c>
      <c r="AO57" s="288">
        <v>4.0999999999999996</v>
      </c>
      <c r="AP57" s="288">
        <v>4.0999999999999996</v>
      </c>
      <c r="AQ57" s="288">
        <v>3.9</v>
      </c>
      <c r="AR57" s="288">
        <v>3.9</v>
      </c>
      <c r="AS57" s="288">
        <v>3.9</v>
      </c>
      <c r="AT57" s="288">
        <v>3.9</v>
      </c>
      <c r="AU57" s="288">
        <v>3.9</v>
      </c>
      <c r="AV57" s="288">
        <v>4</v>
      </c>
      <c r="AW57" s="288">
        <v>4</v>
      </c>
      <c r="AX57" s="288">
        <v>4</v>
      </c>
      <c r="AY57" s="288">
        <v>4</v>
      </c>
      <c r="AZ57" s="288">
        <v>4</v>
      </c>
      <c r="BA57" s="288">
        <v>4</v>
      </c>
      <c r="BB57" s="288">
        <v>4</v>
      </c>
      <c r="BC57" s="288">
        <v>4.0999999999999996</v>
      </c>
      <c r="BD57" s="288">
        <v>4.0999999999999996</v>
      </c>
      <c r="BE57" s="288">
        <v>4</v>
      </c>
      <c r="BF57" s="288">
        <v>4</v>
      </c>
      <c r="BG57" s="288">
        <v>4</v>
      </c>
      <c r="BH57" s="288">
        <v>4</v>
      </c>
      <c r="BI57" s="288">
        <v>3.9</v>
      </c>
      <c r="BJ57" s="288">
        <v>3.9</v>
      </c>
      <c r="BK57" s="288">
        <v>3.9</v>
      </c>
      <c r="BL57" s="288">
        <v>3.9</v>
      </c>
      <c r="BM57" s="288">
        <v>4</v>
      </c>
      <c r="BN57" s="288">
        <v>4</v>
      </c>
      <c r="BO57" s="288">
        <v>4</v>
      </c>
      <c r="BP57" s="288">
        <v>3.8</v>
      </c>
      <c r="BQ57" s="288">
        <v>3.8</v>
      </c>
      <c r="BR57" s="288">
        <v>3.8</v>
      </c>
      <c r="BS57" s="288">
        <v>4.0999999999999996</v>
      </c>
      <c r="BT57" s="288">
        <v>4.0999999999999996</v>
      </c>
      <c r="BU57" s="288">
        <v>4.0999999999999996</v>
      </c>
      <c r="BV57" s="288">
        <v>4.0999999999999996</v>
      </c>
      <c r="BW57" s="288">
        <v>4.0999999999999996</v>
      </c>
      <c r="BX57" s="288">
        <f>_xlfn.IFNA(VLOOKUP(C57,'INFORM Severity - hidden'!$C$5:$G$300,5,FALSE),"-")</f>
        <v>4.0999999999999996</v>
      </c>
    </row>
    <row r="58" spans="1:76" x14ac:dyDescent="0.35">
      <c r="A58" t="s">
        <v>889</v>
      </c>
      <c r="B58" t="s">
        <v>887</v>
      </c>
      <c r="C58" t="s">
        <v>888</v>
      </c>
      <c r="D58" s="288" t="str">
        <f t="shared" si="0"/>
        <v>Stable</v>
      </c>
      <c r="E58" s="288" t="s">
        <v>10568</v>
      </c>
      <c r="F58" s="288">
        <v>2.8</v>
      </c>
      <c r="G58" s="288">
        <v>2.8</v>
      </c>
      <c r="H58" s="288">
        <v>3.3</v>
      </c>
      <c r="I58" s="288">
        <v>3.3</v>
      </c>
      <c r="J58" s="288">
        <v>3.3</v>
      </c>
      <c r="K58" s="288">
        <v>3.3</v>
      </c>
      <c r="L58" s="288">
        <v>3.3</v>
      </c>
      <c r="M58" s="288">
        <v>3.3</v>
      </c>
      <c r="N58" s="288">
        <v>3.3</v>
      </c>
      <c r="O58" s="288">
        <v>3.3</v>
      </c>
      <c r="P58" s="288">
        <v>3.3</v>
      </c>
      <c r="Q58" s="288">
        <v>3.3</v>
      </c>
      <c r="R58" s="288">
        <v>3.4</v>
      </c>
      <c r="S58" s="288">
        <v>3.4</v>
      </c>
      <c r="T58" s="288">
        <v>3.4</v>
      </c>
      <c r="U58" s="288">
        <v>3.4</v>
      </c>
      <c r="V58" s="288">
        <v>3.4</v>
      </c>
      <c r="W58" s="288">
        <v>3.4</v>
      </c>
      <c r="X58" s="288">
        <v>3.4</v>
      </c>
      <c r="Y58" s="288">
        <v>3.4</v>
      </c>
      <c r="Z58" s="288">
        <v>3.4</v>
      </c>
      <c r="AA58" s="288">
        <v>3.4</v>
      </c>
      <c r="AB58" s="288">
        <v>3.4</v>
      </c>
      <c r="AC58" s="288">
        <v>3.4</v>
      </c>
      <c r="AD58" s="288">
        <v>3.4</v>
      </c>
      <c r="AE58" s="288">
        <v>3.4</v>
      </c>
      <c r="AF58" s="288">
        <v>3.4</v>
      </c>
      <c r="AG58" s="288">
        <v>3.4</v>
      </c>
      <c r="AH58" s="288">
        <v>3.4</v>
      </c>
      <c r="AI58" s="288">
        <v>3.4</v>
      </c>
      <c r="AJ58" s="288">
        <v>3.4</v>
      </c>
      <c r="AK58" s="288">
        <v>3.5</v>
      </c>
      <c r="AL58" s="288">
        <v>3.5</v>
      </c>
      <c r="AM58" s="288">
        <v>3.5</v>
      </c>
      <c r="AN58" s="288">
        <v>3.5</v>
      </c>
      <c r="AO58" s="288">
        <v>3.5</v>
      </c>
      <c r="AP58" s="288">
        <v>3.5</v>
      </c>
      <c r="AQ58" s="288">
        <v>3.5</v>
      </c>
      <c r="AR58" s="288">
        <v>3.5</v>
      </c>
      <c r="AS58" s="288">
        <v>3.5</v>
      </c>
      <c r="AT58" s="288">
        <v>3.5</v>
      </c>
      <c r="AU58" s="288">
        <v>3.5</v>
      </c>
      <c r="AV58" s="288">
        <v>3.4</v>
      </c>
      <c r="AW58" s="288">
        <v>3.4</v>
      </c>
      <c r="AX58" s="288">
        <v>3.4</v>
      </c>
      <c r="AY58" s="288">
        <v>3.7</v>
      </c>
      <c r="AZ58" s="288">
        <v>3.7</v>
      </c>
      <c r="BA58" s="288">
        <v>3.5</v>
      </c>
      <c r="BB58" s="288">
        <v>3.5</v>
      </c>
      <c r="BC58" s="288">
        <v>3.5</v>
      </c>
      <c r="BD58" s="288">
        <v>3.7</v>
      </c>
      <c r="BE58" s="288">
        <v>3.7</v>
      </c>
      <c r="BF58" s="288">
        <v>3.7</v>
      </c>
      <c r="BG58" s="288">
        <v>3.6</v>
      </c>
      <c r="BH58" s="288">
        <v>3.6</v>
      </c>
      <c r="BI58" s="288">
        <v>3.5</v>
      </c>
      <c r="BJ58" s="288">
        <v>3.7</v>
      </c>
      <c r="BK58" s="288">
        <v>3.7</v>
      </c>
      <c r="BL58" s="288">
        <v>3.7</v>
      </c>
      <c r="BM58" s="288">
        <v>3.7</v>
      </c>
      <c r="BN58" s="288">
        <v>3.7</v>
      </c>
      <c r="BO58" s="288">
        <v>3.7</v>
      </c>
      <c r="BP58" s="288">
        <v>3.3</v>
      </c>
      <c r="BQ58" s="288">
        <v>3.3</v>
      </c>
      <c r="BR58" s="288">
        <v>3.3</v>
      </c>
      <c r="BS58" s="288">
        <v>3.2</v>
      </c>
      <c r="BT58" s="288">
        <v>3.2</v>
      </c>
      <c r="BU58" s="288">
        <v>3.2</v>
      </c>
      <c r="BV58" s="288">
        <v>3.2</v>
      </c>
      <c r="BW58" s="288">
        <v>3.2</v>
      </c>
      <c r="BX58" s="288">
        <f>_xlfn.IFNA(VLOOKUP(C58,'INFORM Severity - hidden'!$C$5:$G$300,5,FALSE),"-")</f>
        <v>3.2</v>
      </c>
    </row>
    <row r="59" spans="1:76" x14ac:dyDescent="0.35">
      <c r="C59" t="s">
        <v>10597</v>
      </c>
      <c r="D59" s="288" t="str">
        <f t="shared" si="0"/>
        <v>-</v>
      </c>
      <c r="E59" s="288" t="s">
        <v>10568</v>
      </c>
      <c r="F59" s="288" t="s">
        <v>10568</v>
      </c>
      <c r="G59" s="288" t="s">
        <v>10568</v>
      </c>
      <c r="H59" s="288" t="s">
        <v>10568</v>
      </c>
      <c r="I59" s="288" t="s">
        <v>10568</v>
      </c>
      <c r="J59" s="288" t="s">
        <v>10568</v>
      </c>
      <c r="K59" s="288" t="s">
        <v>10568</v>
      </c>
      <c r="L59" s="288" t="s">
        <v>10568</v>
      </c>
      <c r="M59" s="288" t="s">
        <v>10568</v>
      </c>
      <c r="N59" s="288" t="s">
        <v>10568</v>
      </c>
      <c r="O59" s="288" t="s">
        <v>10568</v>
      </c>
      <c r="P59" s="288" t="s">
        <v>10568</v>
      </c>
      <c r="Q59" s="288" t="s">
        <v>10568</v>
      </c>
      <c r="R59" s="288" t="s">
        <v>10568</v>
      </c>
      <c r="S59" s="288" t="s">
        <v>10568</v>
      </c>
      <c r="T59" s="288" t="s">
        <v>10568</v>
      </c>
      <c r="U59" s="288" t="s">
        <v>10568</v>
      </c>
      <c r="V59" s="288" t="s">
        <v>10568</v>
      </c>
      <c r="W59" s="288" t="s">
        <v>10568</v>
      </c>
      <c r="X59" s="288" t="s">
        <v>10568</v>
      </c>
      <c r="Y59" s="288" t="s">
        <v>10568</v>
      </c>
      <c r="Z59" s="288" t="s">
        <v>10568</v>
      </c>
      <c r="AA59" s="288">
        <v>2.2000000000000002</v>
      </c>
      <c r="AB59" s="288">
        <v>2</v>
      </c>
      <c r="AC59" s="288">
        <v>2.1</v>
      </c>
      <c r="AD59" s="288">
        <v>2.1</v>
      </c>
      <c r="AE59" s="288">
        <v>2.1</v>
      </c>
      <c r="AF59" s="288">
        <v>2.1</v>
      </c>
      <c r="AG59" s="288" t="s">
        <v>10568</v>
      </c>
      <c r="AH59" s="288" t="s">
        <v>10568</v>
      </c>
      <c r="AI59" s="288" t="s">
        <v>10568</v>
      </c>
      <c r="AJ59" s="288" t="s">
        <v>10568</v>
      </c>
      <c r="AK59" s="288" t="s">
        <v>10568</v>
      </c>
      <c r="AL59" s="288" t="s">
        <v>10568</v>
      </c>
      <c r="AM59" s="288" t="s">
        <v>10568</v>
      </c>
      <c r="AN59" s="288" t="s">
        <v>10568</v>
      </c>
      <c r="AO59" s="288" t="s">
        <v>10568</v>
      </c>
      <c r="AP59" s="288" t="s">
        <v>10568</v>
      </c>
      <c r="AQ59" s="288" t="s">
        <v>10568</v>
      </c>
      <c r="AR59" s="288" t="s">
        <v>10568</v>
      </c>
      <c r="AS59" s="288" t="s">
        <v>10568</v>
      </c>
      <c r="AT59" s="288" t="s">
        <v>10568</v>
      </c>
      <c r="AU59" s="288" t="s">
        <v>10568</v>
      </c>
      <c r="AV59" s="288" t="s">
        <v>10568</v>
      </c>
      <c r="AW59" s="288" t="s">
        <v>10568</v>
      </c>
      <c r="AX59" s="288" t="s">
        <v>10568</v>
      </c>
      <c r="AY59" s="288" t="s">
        <v>10568</v>
      </c>
      <c r="AZ59" s="288" t="s">
        <v>10568</v>
      </c>
      <c r="BA59" s="288" t="s">
        <v>10568</v>
      </c>
      <c r="BB59" s="288" t="s">
        <v>10568</v>
      </c>
      <c r="BC59" s="288" t="s">
        <v>10568</v>
      </c>
      <c r="BD59" s="288" t="s">
        <v>10568</v>
      </c>
      <c r="BE59" s="288" t="s">
        <v>10568</v>
      </c>
      <c r="BF59" s="288" t="s">
        <v>10568</v>
      </c>
      <c r="BG59" s="288" t="s">
        <v>10568</v>
      </c>
      <c r="BH59" s="288" t="s">
        <v>10568</v>
      </c>
      <c r="BI59" s="288" t="s">
        <v>10568</v>
      </c>
      <c r="BJ59" s="288" t="s">
        <v>10568</v>
      </c>
      <c r="BK59" s="288" t="s">
        <v>10568</v>
      </c>
      <c r="BL59" s="288" t="s">
        <v>10568</v>
      </c>
      <c r="BM59" s="288" t="s">
        <v>10568</v>
      </c>
      <c r="BN59" s="288" t="s">
        <v>10568</v>
      </c>
      <c r="BO59" s="288" t="s">
        <v>10568</v>
      </c>
      <c r="BP59" s="288" t="s">
        <v>10568</v>
      </c>
      <c r="BQ59" s="288" t="s">
        <v>10568</v>
      </c>
      <c r="BR59" s="288" t="s">
        <v>10568</v>
      </c>
      <c r="BS59" s="288" t="s">
        <v>10568</v>
      </c>
      <c r="BT59" s="288" t="s">
        <v>10568</v>
      </c>
      <c r="BU59" s="288" t="s">
        <v>10568</v>
      </c>
      <c r="BV59" s="288" t="s">
        <v>10568</v>
      </c>
      <c r="BW59" s="288" t="s">
        <v>10568</v>
      </c>
      <c r="BX59" s="288" t="str">
        <f>_xlfn.IFNA(VLOOKUP(C59,'INFORM Severity - hidden'!$C$5:$G$300,5,FALSE),"-")</f>
        <v>-</v>
      </c>
    </row>
    <row r="60" spans="1:76" x14ac:dyDescent="0.35">
      <c r="C60" t="s">
        <v>10598</v>
      </c>
      <c r="D60" s="288" t="str">
        <f t="shared" si="0"/>
        <v>-</v>
      </c>
      <c r="E60" s="288" t="s">
        <v>10568</v>
      </c>
      <c r="F60" s="288" t="s">
        <v>10568</v>
      </c>
      <c r="G60" s="288" t="s">
        <v>10568</v>
      </c>
      <c r="H60" s="288">
        <v>2</v>
      </c>
      <c r="I60" s="288">
        <v>2</v>
      </c>
      <c r="J60" s="288" t="s">
        <v>10568</v>
      </c>
      <c r="K60" s="288" t="s">
        <v>10568</v>
      </c>
      <c r="L60" s="288" t="s">
        <v>10568</v>
      </c>
      <c r="M60" s="288" t="s">
        <v>10568</v>
      </c>
      <c r="N60" s="288" t="s">
        <v>10568</v>
      </c>
      <c r="O60" s="288" t="s">
        <v>10568</v>
      </c>
      <c r="P60" s="288" t="s">
        <v>10568</v>
      </c>
      <c r="Q60" s="288" t="s">
        <v>10568</v>
      </c>
      <c r="R60" s="288" t="s">
        <v>10568</v>
      </c>
      <c r="S60" s="288" t="s">
        <v>10568</v>
      </c>
      <c r="T60" s="288" t="s">
        <v>10568</v>
      </c>
      <c r="U60" s="288" t="s">
        <v>10568</v>
      </c>
      <c r="V60" s="288" t="s">
        <v>10568</v>
      </c>
      <c r="W60" s="288" t="s">
        <v>10568</v>
      </c>
      <c r="X60" s="288" t="s">
        <v>10568</v>
      </c>
      <c r="Y60" s="288" t="s">
        <v>10568</v>
      </c>
      <c r="Z60" s="288" t="s">
        <v>10568</v>
      </c>
      <c r="AA60" s="288" t="s">
        <v>10568</v>
      </c>
      <c r="AB60" s="288" t="s">
        <v>10568</v>
      </c>
      <c r="AC60" s="288" t="s">
        <v>10568</v>
      </c>
      <c r="AD60" s="288" t="s">
        <v>10568</v>
      </c>
      <c r="AE60" s="288" t="s">
        <v>10568</v>
      </c>
      <c r="AF60" s="288" t="s">
        <v>10568</v>
      </c>
      <c r="AG60" s="288" t="s">
        <v>10568</v>
      </c>
      <c r="AH60" s="288" t="s">
        <v>10568</v>
      </c>
      <c r="AI60" s="288" t="s">
        <v>10568</v>
      </c>
      <c r="AJ60" s="288" t="s">
        <v>10568</v>
      </c>
      <c r="AK60" s="288" t="s">
        <v>10568</v>
      </c>
      <c r="AL60" s="288" t="s">
        <v>10568</v>
      </c>
      <c r="AM60" s="288" t="s">
        <v>10568</v>
      </c>
      <c r="AN60" s="288" t="s">
        <v>10568</v>
      </c>
      <c r="AO60" s="288" t="s">
        <v>10568</v>
      </c>
      <c r="AP60" s="288" t="s">
        <v>10568</v>
      </c>
      <c r="AQ60" s="288" t="s">
        <v>10568</v>
      </c>
      <c r="AR60" s="288" t="s">
        <v>10568</v>
      </c>
      <c r="AS60" s="288" t="s">
        <v>10568</v>
      </c>
      <c r="AT60" s="288" t="s">
        <v>10568</v>
      </c>
      <c r="AU60" s="288" t="s">
        <v>10568</v>
      </c>
      <c r="AV60" s="288" t="s">
        <v>10568</v>
      </c>
      <c r="AW60" s="288" t="s">
        <v>10568</v>
      </c>
      <c r="AX60" s="288" t="s">
        <v>10568</v>
      </c>
      <c r="AY60" s="288" t="s">
        <v>10568</v>
      </c>
      <c r="AZ60" s="288" t="s">
        <v>10568</v>
      </c>
      <c r="BA60" s="288" t="s">
        <v>10568</v>
      </c>
      <c r="BB60" s="288" t="s">
        <v>10568</v>
      </c>
      <c r="BC60" s="288" t="s">
        <v>10568</v>
      </c>
      <c r="BD60" s="288" t="s">
        <v>10568</v>
      </c>
      <c r="BE60" s="288" t="s">
        <v>10568</v>
      </c>
      <c r="BF60" s="288" t="s">
        <v>10568</v>
      </c>
      <c r="BG60" s="288" t="s">
        <v>10568</v>
      </c>
      <c r="BH60" s="288" t="s">
        <v>10568</v>
      </c>
      <c r="BI60" s="288" t="s">
        <v>10568</v>
      </c>
      <c r="BJ60" s="288" t="s">
        <v>10568</v>
      </c>
      <c r="BK60" s="288" t="s">
        <v>10568</v>
      </c>
      <c r="BL60" s="288" t="s">
        <v>10568</v>
      </c>
      <c r="BM60" s="288" t="s">
        <v>10568</v>
      </c>
      <c r="BN60" s="288" t="s">
        <v>10568</v>
      </c>
      <c r="BO60" s="288" t="s">
        <v>10568</v>
      </c>
      <c r="BP60" s="288" t="s">
        <v>10568</v>
      </c>
      <c r="BQ60" s="288" t="s">
        <v>10568</v>
      </c>
      <c r="BR60" s="288" t="s">
        <v>10568</v>
      </c>
      <c r="BS60" s="288" t="s">
        <v>10568</v>
      </c>
      <c r="BT60" s="288" t="s">
        <v>10568</v>
      </c>
      <c r="BU60" s="288" t="s">
        <v>10568</v>
      </c>
      <c r="BV60" s="288" t="s">
        <v>10568</v>
      </c>
      <c r="BW60" s="288" t="s">
        <v>10568</v>
      </c>
      <c r="BX60" s="288" t="str">
        <f>_xlfn.IFNA(VLOOKUP(C60,'INFORM Severity - hidden'!$C$5:$G$300,5,FALSE),"-")</f>
        <v>-</v>
      </c>
    </row>
    <row r="61" spans="1:76" x14ac:dyDescent="0.35">
      <c r="A61" t="s">
        <v>907</v>
      </c>
      <c r="B61" t="s">
        <v>905</v>
      </c>
      <c r="C61" t="s">
        <v>906</v>
      </c>
      <c r="D61" s="288" t="str">
        <f t="shared" si="0"/>
        <v>Stable</v>
      </c>
      <c r="E61" s="288" t="s">
        <v>10568</v>
      </c>
      <c r="F61" s="288" t="s">
        <v>10568</v>
      </c>
      <c r="G61" s="288" t="s">
        <v>10568</v>
      </c>
      <c r="H61" s="288">
        <v>0.8</v>
      </c>
      <c r="I61" s="288">
        <v>0.8</v>
      </c>
      <c r="J61" s="288">
        <v>0.8</v>
      </c>
      <c r="K61" s="288">
        <v>0.8</v>
      </c>
      <c r="L61" s="288">
        <v>0.8</v>
      </c>
      <c r="M61" s="288">
        <v>0.8</v>
      </c>
      <c r="N61" s="288">
        <v>0.8</v>
      </c>
      <c r="O61" s="288">
        <v>0.8</v>
      </c>
      <c r="P61" s="288">
        <v>0.8</v>
      </c>
      <c r="Q61" s="288">
        <v>1.3</v>
      </c>
      <c r="R61" s="288">
        <v>1.2</v>
      </c>
      <c r="S61" s="288">
        <v>1</v>
      </c>
      <c r="T61" s="288">
        <v>1</v>
      </c>
      <c r="U61" s="288">
        <v>1</v>
      </c>
      <c r="V61" s="288">
        <v>1.1000000000000001</v>
      </c>
      <c r="W61" s="288">
        <v>1.1000000000000001</v>
      </c>
      <c r="X61" s="288">
        <v>1.1000000000000001</v>
      </c>
      <c r="Y61" s="288">
        <v>1.1000000000000001</v>
      </c>
      <c r="Z61" s="288">
        <v>1.1000000000000001</v>
      </c>
      <c r="AA61" s="288">
        <v>1.1000000000000001</v>
      </c>
      <c r="AB61" s="288">
        <v>1.1000000000000001</v>
      </c>
      <c r="AC61" s="288">
        <v>1.2</v>
      </c>
      <c r="AD61" s="288">
        <v>1.2</v>
      </c>
      <c r="AE61" s="288">
        <v>1.2</v>
      </c>
      <c r="AF61" s="288">
        <v>1.2</v>
      </c>
      <c r="AG61" s="288">
        <v>1.2</v>
      </c>
      <c r="AH61" s="288">
        <v>1.2</v>
      </c>
      <c r="AI61" s="288">
        <v>1.2</v>
      </c>
      <c r="AJ61" s="288">
        <v>1.2</v>
      </c>
      <c r="AK61" s="288">
        <v>1.2</v>
      </c>
      <c r="AL61" s="288">
        <v>1.1000000000000001</v>
      </c>
      <c r="AM61" s="288">
        <v>1.1000000000000001</v>
      </c>
      <c r="AN61" s="288">
        <v>1.1000000000000001</v>
      </c>
      <c r="AO61" s="288">
        <v>1.1000000000000001</v>
      </c>
      <c r="AP61" s="288">
        <v>1.1000000000000001</v>
      </c>
      <c r="AQ61" s="288">
        <v>1.1000000000000001</v>
      </c>
      <c r="AR61" s="288">
        <v>1.1000000000000001</v>
      </c>
      <c r="AS61" s="288">
        <v>1.1000000000000001</v>
      </c>
      <c r="AT61" s="288">
        <v>1.3</v>
      </c>
      <c r="AU61" s="288">
        <v>2.1</v>
      </c>
      <c r="AV61" s="288">
        <v>2.1</v>
      </c>
      <c r="AW61" s="288">
        <v>2.1</v>
      </c>
      <c r="AX61" s="288">
        <v>2.1</v>
      </c>
      <c r="AY61" s="288">
        <v>2.1</v>
      </c>
      <c r="AZ61" s="288">
        <v>2.1</v>
      </c>
      <c r="BA61" s="288">
        <v>2.1</v>
      </c>
      <c r="BB61" s="288">
        <v>2.1</v>
      </c>
      <c r="BC61" s="288">
        <v>2.1</v>
      </c>
      <c r="BD61" s="288">
        <v>2.1</v>
      </c>
      <c r="BE61" s="288">
        <v>2.1</v>
      </c>
      <c r="BF61" s="288">
        <v>2.1</v>
      </c>
      <c r="BG61" s="288">
        <v>2.1</v>
      </c>
      <c r="BH61" s="288">
        <v>2.1</v>
      </c>
      <c r="BI61" s="288">
        <v>2.1</v>
      </c>
      <c r="BJ61" s="288">
        <v>2.1</v>
      </c>
      <c r="BK61" s="288">
        <v>2.1</v>
      </c>
      <c r="BL61" s="288">
        <v>2.1</v>
      </c>
      <c r="BM61" s="288">
        <v>2.2000000000000002</v>
      </c>
      <c r="BN61" s="288">
        <v>2.2000000000000002</v>
      </c>
      <c r="BO61" s="288">
        <v>2.2000000000000002</v>
      </c>
      <c r="BP61" s="288">
        <v>2.2000000000000002</v>
      </c>
      <c r="BQ61" s="288">
        <v>2.2000000000000002</v>
      </c>
      <c r="BR61" s="288">
        <v>2.2000000000000002</v>
      </c>
      <c r="BS61" s="288">
        <v>2.2000000000000002</v>
      </c>
      <c r="BT61" s="288">
        <v>2.2000000000000002</v>
      </c>
      <c r="BU61" s="288">
        <v>2.2000000000000002</v>
      </c>
      <c r="BV61" s="288">
        <v>2.2000000000000002</v>
      </c>
      <c r="BW61" s="288">
        <v>2.2000000000000002</v>
      </c>
      <c r="BX61" s="288">
        <f>_xlfn.IFNA(VLOOKUP(C61,'INFORM Severity - hidden'!$C$5:$G$300,5,FALSE),"-")</f>
        <v>2.2000000000000002</v>
      </c>
    </row>
    <row r="62" spans="1:76" x14ac:dyDescent="0.35">
      <c r="A62" t="s">
        <v>4785</v>
      </c>
      <c r="B62" t="s">
        <v>4783</v>
      </c>
      <c r="C62" t="s">
        <v>4784</v>
      </c>
      <c r="D62" s="288" t="str">
        <f t="shared" si="0"/>
        <v>Increasing</v>
      </c>
      <c r="E62" s="288" t="s">
        <v>10568</v>
      </c>
      <c r="F62" s="288" t="s">
        <v>10568</v>
      </c>
      <c r="G62" s="288" t="s">
        <v>10568</v>
      </c>
      <c r="H62" s="288" t="s">
        <v>10568</v>
      </c>
      <c r="I62" s="288" t="s">
        <v>10568</v>
      </c>
      <c r="J62" s="288" t="s">
        <v>10568</v>
      </c>
      <c r="K62" s="288" t="s">
        <v>10568</v>
      </c>
      <c r="L62" s="288" t="s">
        <v>10568</v>
      </c>
      <c r="M62" s="288" t="s">
        <v>10568</v>
      </c>
      <c r="N62" s="288" t="s">
        <v>10568</v>
      </c>
      <c r="O62" s="288" t="s">
        <v>10568</v>
      </c>
      <c r="P62" s="288" t="s">
        <v>10568</v>
      </c>
      <c r="Q62" s="288" t="s">
        <v>10568</v>
      </c>
      <c r="R62" s="288" t="s">
        <v>10568</v>
      </c>
      <c r="S62" s="288" t="s">
        <v>10568</v>
      </c>
      <c r="T62" s="288" t="s">
        <v>10568</v>
      </c>
      <c r="U62" s="288" t="s">
        <v>10568</v>
      </c>
      <c r="V62" s="288" t="s">
        <v>10568</v>
      </c>
      <c r="W62" s="288" t="s">
        <v>10568</v>
      </c>
      <c r="X62" s="288" t="s">
        <v>10568</v>
      </c>
      <c r="Y62" s="288" t="s">
        <v>10568</v>
      </c>
      <c r="Z62" s="288" t="s">
        <v>10568</v>
      </c>
      <c r="AA62" s="288" t="s">
        <v>10568</v>
      </c>
      <c r="AB62" s="288" t="s">
        <v>10568</v>
      </c>
      <c r="AC62" s="288" t="s">
        <v>10568</v>
      </c>
      <c r="AD62" s="288" t="s">
        <v>10568</v>
      </c>
      <c r="AE62" s="288" t="s">
        <v>10568</v>
      </c>
      <c r="AF62" s="288" t="s">
        <v>10568</v>
      </c>
      <c r="AG62" s="288" t="s">
        <v>10568</v>
      </c>
      <c r="AH62" s="288" t="s">
        <v>10568</v>
      </c>
      <c r="AI62" s="288" t="s">
        <v>10568</v>
      </c>
      <c r="AJ62" s="288" t="s">
        <v>10568</v>
      </c>
      <c r="AK62" s="288" t="s">
        <v>10568</v>
      </c>
      <c r="AL62" s="288" t="s">
        <v>10568</v>
      </c>
      <c r="AM62" s="288" t="s">
        <v>10568</v>
      </c>
      <c r="AN62" s="288" t="s">
        <v>10568</v>
      </c>
      <c r="AO62" s="288" t="s">
        <v>10568</v>
      </c>
      <c r="AP62" s="288" t="s">
        <v>10568</v>
      </c>
      <c r="AQ62" s="288" t="s">
        <v>10568</v>
      </c>
      <c r="AR62" s="288" t="s">
        <v>10568</v>
      </c>
      <c r="AS62" s="288" t="s">
        <v>10568</v>
      </c>
      <c r="AT62" s="288" t="s">
        <v>10568</v>
      </c>
      <c r="AU62" s="288" t="s">
        <v>10568</v>
      </c>
      <c r="AV62" s="288" t="s">
        <v>10568</v>
      </c>
      <c r="AW62" s="288" t="s">
        <v>10568</v>
      </c>
      <c r="AX62" s="288" t="s">
        <v>10568</v>
      </c>
      <c r="AY62" s="288" t="s">
        <v>10568</v>
      </c>
      <c r="AZ62" s="288" t="s">
        <v>10568</v>
      </c>
      <c r="BA62" s="288" t="s">
        <v>10568</v>
      </c>
      <c r="BB62" s="288" t="s">
        <v>10568</v>
      </c>
      <c r="BC62" s="288" t="s">
        <v>10568</v>
      </c>
      <c r="BD62" s="288" t="s">
        <v>10568</v>
      </c>
      <c r="BE62" s="288" t="s">
        <v>10568</v>
      </c>
      <c r="BF62" s="288" t="s">
        <v>10568</v>
      </c>
      <c r="BG62" s="288" t="s">
        <v>10568</v>
      </c>
      <c r="BH62" s="288" t="s">
        <v>10568</v>
      </c>
      <c r="BI62" s="288" t="s">
        <v>10568</v>
      </c>
      <c r="BJ62" s="288" t="s">
        <v>10568</v>
      </c>
      <c r="BK62" s="288">
        <v>1.8</v>
      </c>
      <c r="BL62" s="288">
        <v>1.8</v>
      </c>
      <c r="BM62" s="288">
        <v>1.8</v>
      </c>
      <c r="BN62" s="288">
        <v>1.8</v>
      </c>
      <c r="BO62" s="288">
        <v>1.8</v>
      </c>
      <c r="BP62" s="288">
        <v>1.8</v>
      </c>
      <c r="BQ62" s="288">
        <v>1.8</v>
      </c>
      <c r="BR62" s="288">
        <v>1.8</v>
      </c>
      <c r="BS62" s="288">
        <v>1.8</v>
      </c>
      <c r="BT62" s="288">
        <v>1.8</v>
      </c>
      <c r="BU62" s="288">
        <v>1.8</v>
      </c>
      <c r="BV62" s="288">
        <v>1.8</v>
      </c>
      <c r="BW62" s="288">
        <v>1.9</v>
      </c>
      <c r="BX62" s="288">
        <f>_xlfn.IFNA(VLOOKUP(C62,'INFORM Severity - hidden'!$C$5:$G$300,5,FALSE),"-")</f>
        <v>1.9</v>
      </c>
    </row>
    <row r="63" spans="1:76" x14ac:dyDescent="0.35">
      <c r="A63" t="s">
        <v>849</v>
      </c>
      <c r="B63" t="s">
        <v>876</v>
      </c>
      <c r="C63" t="s">
        <v>877</v>
      </c>
      <c r="D63" s="288" t="str">
        <f t="shared" si="0"/>
        <v>Increasing</v>
      </c>
      <c r="E63" s="288" t="s">
        <v>10568</v>
      </c>
      <c r="F63" s="288">
        <v>2.6</v>
      </c>
      <c r="G63" s="288">
        <v>2.9</v>
      </c>
      <c r="H63" s="288">
        <v>2.9</v>
      </c>
      <c r="I63" s="288" t="s">
        <v>10568</v>
      </c>
      <c r="J63" s="288" t="s">
        <v>10568</v>
      </c>
      <c r="K63" s="288" t="s">
        <v>10568</v>
      </c>
      <c r="L63" s="288" t="s">
        <v>10568</v>
      </c>
      <c r="M63" s="288" t="s">
        <v>10568</v>
      </c>
      <c r="N63" s="288" t="s">
        <v>10568</v>
      </c>
      <c r="O63" s="288" t="s">
        <v>10568</v>
      </c>
      <c r="P63" s="288">
        <v>2.9</v>
      </c>
      <c r="Q63" s="288">
        <v>2.9</v>
      </c>
      <c r="R63" s="288">
        <v>2.9</v>
      </c>
      <c r="S63" s="288">
        <v>2.9</v>
      </c>
      <c r="T63" s="288">
        <v>2.9</v>
      </c>
      <c r="U63" s="288">
        <v>2.9</v>
      </c>
      <c r="V63" s="288">
        <v>2.9</v>
      </c>
      <c r="W63" s="288">
        <v>2.9</v>
      </c>
      <c r="X63" s="288">
        <v>2.9</v>
      </c>
      <c r="Y63" s="288">
        <v>2.9</v>
      </c>
      <c r="Z63" s="288">
        <v>2.9</v>
      </c>
      <c r="AA63" s="288">
        <v>3</v>
      </c>
      <c r="AB63" s="288">
        <v>3</v>
      </c>
      <c r="AC63" s="288">
        <v>3</v>
      </c>
      <c r="AD63" s="288">
        <v>2.7</v>
      </c>
      <c r="AE63" s="288">
        <v>2.7</v>
      </c>
      <c r="AF63" s="288">
        <v>2.7</v>
      </c>
      <c r="AG63" s="288">
        <v>2.7</v>
      </c>
      <c r="AH63" s="288">
        <v>2.7</v>
      </c>
      <c r="AI63" s="288">
        <v>2.6</v>
      </c>
      <c r="AJ63" s="288">
        <v>2.6</v>
      </c>
      <c r="AK63" s="288">
        <v>2.8</v>
      </c>
      <c r="AL63" s="288">
        <v>2.8</v>
      </c>
      <c r="AM63" s="288">
        <v>2.8</v>
      </c>
      <c r="AN63" s="288">
        <v>2.8</v>
      </c>
      <c r="AO63" s="288">
        <v>2.7</v>
      </c>
      <c r="AP63" s="288">
        <v>2.7</v>
      </c>
      <c r="AQ63" s="288">
        <v>2.7</v>
      </c>
      <c r="AR63" s="288">
        <v>2.7</v>
      </c>
      <c r="AS63" s="288">
        <v>2.5</v>
      </c>
      <c r="AT63" s="288">
        <v>2.5</v>
      </c>
      <c r="AU63" s="288">
        <v>2.5</v>
      </c>
      <c r="AV63" s="288">
        <v>2.5</v>
      </c>
      <c r="AW63" s="288">
        <v>2.5</v>
      </c>
      <c r="AX63" s="288">
        <v>2.6</v>
      </c>
      <c r="AY63" s="288">
        <v>2.6</v>
      </c>
      <c r="AZ63" s="288">
        <v>2.7</v>
      </c>
      <c r="BA63" s="288">
        <v>2.7</v>
      </c>
      <c r="BB63" s="288">
        <v>2.7</v>
      </c>
      <c r="BC63" s="288">
        <v>2.7</v>
      </c>
      <c r="BD63" s="288">
        <v>2.7</v>
      </c>
      <c r="BE63" s="288">
        <v>2.6</v>
      </c>
      <c r="BF63" s="288">
        <v>2.9</v>
      </c>
      <c r="BG63" s="288">
        <v>2.9</v>
      </c>
      <c r="BH63" s="288">
        <v>2.8</v>
      </c>
      <c r="BI63" s="288">
        <v>2.8</v>
      </c>
      <c r="BJ63" s="288">
        <v>2.8</v>
      </c>
      <c r="BK63" s="288">
        <v>2.9</v>
      </c>
      <c r="BL63" s="288">
        <v>2.9</v>
      </c>
      <c r="BM63" s="288">
        <v>2.9</v>
      </c>
      <c r="BN63" s="288">
        <v>2.9</v>
      </c>
      <c r="BO63" s="288">
        <v>2.9</v>
      </c>
      <c r="BP63" s="288">
        <v>3</v>
      </c>
      <c r="BQ63" s="288">
        <v>3</v>
      </c>
      <c r="BR63" s="288">
        <v>3</v>
      </c>
      <c r="BS63" s="288">
        <v>2.8</v>
      </c>
      <c r="BT63" s="288">
        <v>2.7</v>
      </c>
      <c r="BU63" s="288">
        <v>2.7</v>
      </c>
      <c r="BV63" s="288">
        <v>2.8</v>
      </c>
      <c r="BW63" s="288">
        <v>2.8</v>
      </c>
      <c r="BX63" s="288">
        <f>_xlfn.IFNA(VLOOKUP(C63,'INFORM Severity - hidden'!$C$5:$G$300,5,FALSE),"-")</f>
        <v>2.8</v>
      </c>
    </row>
    <row r="64" spans="1:76" x14ac:dyDescent="0.35">
      <c r="A64" t="s">
        <v>849</v>
      </c>
      <c r="B64" t="s">
        <v>861</v>
      </c>
      <c r="C64" t="s">
        <v>862</v>
      </c>
      <c r="D64" s="288" t="str">
        <f t="shared" si="0"/>
        <v>Increasing</v>
      </c>
      <c r="E64" s="288" t="s">
        <v>10568</v>
      </c>
      <c r="F64" s="288">
        <v>1.4</v>
      </c>
      <c r="G64" s="288">
        <v>1.4</v>
      </c>
      <c r="H64" s="288">
        <v>1.7</v>
      </c>
      <c r="I64" s="288">
        <v>1.7</v>
      </c>
      <c r="J64" s="288">
        <v>1.7</v>
      </c>
      <c r="K64" s="288">
        <v>1.7</v>
      </c>
      <c r="L64" s="288">
        <v>1.4</v>
      </c>
      <c r="M64" s="288">
        <v>1.4</v>
      </c>
      <c r="N64" s="288">
        <v>1.4</v>
      </c>
      <c r="O64" s="288">
        <v>1.4</v>
      </c>
      <c r="P64" s="288">
        <v>1.4</v>
      </c>
      <c r="Q64" s="288">
        <v>1.4</v>
      </c>
      <c r="R64" s="288">
        <v>1.4</v>
      </c>
      <c r="S64" s="288">
        <v>1.4</v>
      </c>
      <c r="T64" s="288">
        <v>1.4</v>
      </c>
      <c r="U64" s="288">
        <v>1.4</v>
      </c>
      <c r="V64" s="288">
        <v>1.4</v>
      </c>
      <c r="W64" s="288">
        <v>1.4</v>
      </c>
      <c r="X64" s="288">
        <v>1.4</v>
      </c>
      <c r="Y64" s="288">
        <v>1.5</v>
      </c>
      <c r="Z64" s="288">
        <v>1.5</v>
      </c>
      <c r="AA64" s="288">
        <v>1.8</v>
      </c>
      <c r="AB64" s="288">
        <v>1.8</v>
      </c>
      <c r="AC64" s="288">
        <v>1.8</v>
      </c>
      <c r="AD64" s="288">
        <v>1.8</v>
      </c>
      <c r="AE64" s="288">
        <v>1.8</v>
      </c>
      <c r="AF64" s="288">
        <v>1.8</v>
      </c>
      <c r="AG64" s="288">
        <v>1.8</v>
      </c>
      <c r="AH64" s="288">
        <v>1.8</v>
      </c>
      <c r="AI64" s="288">
        <v>1.7</v>
      </c>
      <c r="AJ64" s="288">
        <v>1.7</v>
      </c>
      <c r="AK64" s="288">
        <v>1.7</v>
      </c>
      <c r="AL64" s="288">
        <v>1.7</v>
      </c>
      <c r="AM64" s="288">
        <v>1.7</v>
      </c>
      <c r="AN64" s="288">
        <v>1.7</v>
      </c>
      <c r="AO64" s="288">
        <v>1.7</v>
      </c>
      <c r="AP64" s="288">
        <v>1.7</v>
      </c>
      <c r="AQ64" s="288">
        <v>1.7</v>
      </c>
      <c r="AR64" s="288">
        <v>1.7</v>
      </c>
      <c r="AS64" s="288">
        <v>1.5</v>
      </c>
      <c r="AT64" s="288">
        <v>1.5</v>
      </c>
      <c r="AU64" s="288">
        <v>1.8</v>
      </c>
      <c r="AV64" s="288">
        <v>1.8</v>
      </c>
      <c r="AW64" s="288">
        <v>1.8</v>
      </c>
      <c r="AX64" s="288">
        <v>1.9</v>
      </c>
      <c r="AY64" s="288">
        <v>1.9</v>
      </c>
      <c r="AZ64" s="288">
        <v>2</v>
      </c>
      <c r="BA64" s="288">
        <v>2</v>
      </c>
      <c r="BB64" s="288">
        <v>2</v>
      </c>
      <c r="BC64" s="288">
        <v>2</v>
      </c>
      <c r="BD64" s="288">
        <v>2</v>
      </c>
      <c r="BE64" s="288">
        <v>1.9</v>
      </c>
      <c r="BF64" s="288">
        <v>1.9</v>
      </c>
      <c r="BG64" s="288">
        <v>1.4</v>
      </c>
      <c r="BH64" s="288">
        <v>1.3</v>
      </c>
      <c r="BI64" s="288">
        <v>1.1000000000000001</v>
      </c>
      <c r="BJ64" s="288">
        <v>1.1000000000000001</v>
      </c>
      <c r="BK64" s="288">
        <v>1.2</v>
      </c>
      <c r="BL64" s="288">
        <v>1.2</v>
      </c>
      <c r="BM64" s="288">
        <v>1.2</v>
      </c>
      <c r="BN64" s="288">
        <v>1.2</v>
      </c>
      <c r="BO64" s="288">
        <v>1.2</v>
      </c>
      <c r="BP64" s="288">
        <v>1.4</v>
      </c>
      <c r="BQ64" s="288">
        <v>1.4</v>
      </c>
      <c r="BR64" s="288">
        <v>1.4</v>
      </c>
      <c r="BS64" s="288">
        <v>1.4</v>
      </c>
      <c r="BT64" s="288">
        <v>1.4</v>
      </c>
      <c r="BU64" s="288">
        <v>1.4</v>
      </c>
      <c r="BV64" s="288">
        <v>1.5</v>
      </c>
      <c r="BW64" s="288">
        <v>1.5</v>
      </c>
      <c r="BX64" s="288">
        <f>_xlfn.IFNA(VLOOKUP(C64,'INFORM Severity - hidden'!$C$5:$G$300,5,FALSE),"-")</f>
        <v>1.5</v>
      </c>
    </row>
    <row r="65" spans="1:76" x14ac:dyDescent="0.35">
      <c r="A65" t="s">
        <v>849</v>
      </c>
      <c r="B65" t="s">
        <v>847</v>
      </c>
      <c r="C65" t="s">
        <v>848</v>
      </c>
      <c r="D65" s="288" t="str">
        <f t="shared" si="0"/>
        <v>Stable</v>
      </c>
      <c r="E65" s="288" t="s">
        <v>10568</v>
      </c>
      <c r="F65" s="288">
        <v>2.6</v>
      </c>
      <c r="G65" s="288">
        <v>2.8</v>
      </c>
      <c r="H65" s="288">
        <v>2.8</v>
      </c>
      <c r="I65" s="288">
        <v>2.9</v>
      </c>
      <c r="J65" s="288">
        <v>2.8</v>
      </c>
      <c r="K65" s="288">
        <v>2.8</v>
      </c>
      <c r="L65" s="288">
        <v>2.7</v>
      </c>
      <c r="M65" s="288">
        <v>2.7</v>
      </c>
      <c r="N65" s="288">
        <v>2.7</v>
      </c>
      <c r="O65" s="288">
        <v>2.8</v>
      </c>
      <c r="P65" s="288">
        <v>2.8</v>
      </c>
      <c r="Q65" s="288">
        <v>2.8</v>
      </c>
      <c r="R65" s="288">
        <v>2.8</v>
      </c>
      <c r="S65" s="288">
        <v>2.8</v>
      </c>
      <c r="T65" s="288">
        <v>2.8</v>
      </c>
      <c r="U65" s="288">
        <v>2.8</v>
      </c>
      <c r="V65" s="288">
        <v>2.8</v>
      </c>
      <c r="W65" s="288">
        <v>2.8</v>
      </c>
      <c r="X65" s="288">
        <v>2.8</v>
      </c>
      <c r="Y65" s="288">
        <v>2.9</v>
      </c>
      <c r="Z65" s="288">
        <v>2.9</v>
      </c>
      <c r="AA65" s="288">
        <v>3.1</v>
      </c>
      <c r="AB65" s="288">
        <v>3.1</v>
      </c>
      <c r="AC65" s="288">
        <v>3.1</v>
      </c>
      <c r="AD65" s="288">
        <v>2.8</v>
      </c>
      <c r="AE65" s="288">
        <v>2.8</v>
      </c>
      <c r="AF65" s="288">
        <v>2.8</v>
      </c>
      <c r="AG65" s="288">
        <v>2.8</v>
      </c>
      <c r="AH65" s="288">
        <v>2.8</v>
      </c>
      <c r="AI65" s="288">
        <v>2.4</v>
      </c>
      <c r="AJ65" s="288">
        <v>2.4</v>
      </c>
      <c r="AK65" s="288">
        <v>2.6</v>
      </c>
      <c r="AL65" s="288">
        <v>2.6</v>
      </c>
      <c r="AM65" s="288">
        <v>2.6</v>
      </c>
      <c r="AN65" s="288">
        <v>2.6</v>
      </c>
      <c r="AO65" s="288">
        <v>2.6</v>
      </c>
      <c r="AP65" s="288">
        <v>2.6</v>
      </c>
      <c r="AQ65" s="288">
        <v>2.6</v>
      </c>
      <c r="AR65" s="288">
        <v>2.6</v>
      </c>
      <c r="AS65" s="288">
        <v>2.4</v>
      </c>
      <c r="AT65" s="288">
        <v>2.4</v>
      </c>
      <c r="AU65" s="288">
        <v>2.6</v>
      </c>
      <c r="AV65" s="288">
        <v>2.6</v>
      </c>
      <c r="AW65" s="288">
        <v>2.6</v>
      </c>
      <c r="AX65" s="288">
        <v>2.6</v>
      </c>
      <c r="AY65" s="288">
        <v>2.6</v>
      </c>
      <c r="AZ65" s="288">
        <v>2.7</v>
      </c>
      <c r="BA65" s="288">
        <v>2.7</v>
      </c>
      <c r="BB65" s="288">
        <v>2.7</v>
      </c>
      <c r="BC65" s="288">
        <v>2.7</v>
      </c>
      <c r="BD65" s="288">
        <v>2.7</v>
      </c>
      <c r="BE65" s="288">
        <v>2.6</v>
      </c>
      <c r="BF65" s="288">
        <v>2.9</v>
      </c>
      <c r="BG65" s="288">
        <v>2.8</v>
      </c>
      <c r="BH65" s="288">
        <v>2.7</v>
      </c>
      <c r="BI65" s="288">
        <v>2.7</v>
      </c>
      <c r="BJ65" s="288">
        <v>2.7</v>
      </c>
      <c r="BK65" s="288">
        <v>2.8</v>
      </c>
      <c r="BL65" s="288">
        <v>2.8</v>
      </c>
      <c r="BM65" s="288">
        <v>2.8</v>
      </c>
      <c r="BN65" s="288">
        <v>2.8</v>
      </c>
      <c r="BO65" s="288">
        <v>2.8</v>
      </c>
      <c r="BP65" s="288">
        <v>2.9</v>
      </c>
      <c r="BQ65" s="288">
        <v>2.9</v>
      </c>
      <c r="BR65" s="288">
        <v>2.9</v>
      </c>
      <c r="BS65" s="288">
        <v>2.6</v>
      </c>
      <c r="BT65" s="288">
        <v>2.6</v>
      </c>
      <c r="BU65" s="288">
        <v>2.6</v>
      </c>
      <c r="BV65" s="288">
        <v>2.6</v>
      </c>
      <c r="BW65" s="288">
        <v>2.6</v>
      </c>
      <c r="BX65" s="288">
        <f>_xlfn.IFNA(VLOOKUP(C65,'INFORM Severity - hidden'!$C$5:$G$300,5,FALSE),"-")</f>
        <v>2.6</v>
      </c>
    </row>
    <row r="66" spans="1:76" x14ac:dyDescent="0.35">
      <c r="C66" t="s">
        <v>10599</v>
      </c>
      <c r="D66" s="288" t="str">
        <f t="shared" si="0"/>
        <v>-</v>
      </c>
      <c r="E66" s="288" t="s">
        <v>10568</v>
      </c>
      <c r="F66" s="288" t="s">
        <v>10568</v>
      </c>
      <c r="G66" s="288" t="s">
        <v>10568</v>
      </c>
      <c r="H66" s="288" t="s">
        <v>10568</v>
      </c>
      <c r="I66" s="288" t="s">
        <v>10568</v>
      </c>
      <c r="J66" s="288" t="s">
        <v>10568</v>
      </c>
      <c r="K66" s="288" t="s">
        <v>10568</v>
      </c>
      <c r="L66" s="288" t="s">
        <v>10568</v>
      </c>
      <c r="M66" s="288" t="s">
        <v>10568</v>
      </c>
      <c r="N66" s="288" t="s">
        <v>10568</v>
      </c>
      <c r="O66" s="288" t="s">
        <v>10568</v>
      </c>
      <c r="P66" s="288">
        <v>2.2999999999999998</v>
      </c>
      <c r="Q66" s="288">
        <v>2.2999999999999998</v>
      </c>
      <c r="R66" s="288">
        <v>2.2999999999999998</v>
      </c>
      <c r="S66" s="288">
        <v>2.2999999999999998</v>
      </c>
      <c r="T66" s="288">
        <v>2.2999999999999998</v>
      </c>
      <c r="U66" s="288">
        <v>2.2999999999999998</v>
      </c>
      <c r="V66" s="288">
        <v>2.2999999999999998</v>
      </c>
      <c r="W66" s="288" t="s">
        <v>10568</v>
      </c>
      <c r="X66" s="288" t="s">
        <v>10568</v>
      </c>
      <c r="Y66" s="288" t="s">
        <v>10568</v>
      </c>
      <c r="Z66" s="288" t="s">
        <v>10568</v>
      </c>
      <c r="AA66" s="288" t="s">
        <v>10568</v>
      </c>
      <c r="AB66" s="288" t="s">
        <v>10568</v>
      </c>
      <c r="AC66" s="288" t="s">
        <v>10568</v>
      </c>
      <c r="AD66" s="288" t="s">
        <v>10568</v>
      </c>
      <c r="AE66" s="288" t="s">
        <v>10568</v>
      </c>
      <c r="AF66" s="288" t="s">
        <v>10568</v>
      </c>
      <c r="AG66" s="288" t="s">
        <v>10568</v>
      </c>
      <c r="AH66" s="288" t="s">
        <v>10568</v>
      </c>
      <c r="AI66" s="288" t="s">
        <v>10568</v>
      </c>
      <c r="AJ66" s="288" t="s">
        <v>10568</v>
      </c>
      <c r="AK66" s="288" t="s">
        <v>10568</v>
      </c>
      <c r="AL66" s="288" t="s">
        <v>10568</v>
      </c>
      <c r="AM66" s="288" t="s">
        <v>10568</v>
      </c>
      <c r="AN66" s="288" t="s">
        <v>10568</v>
      </c>
      <c r="AO66" s="288" t="s">
        <v>10568</v>
      </c>
      <c r="AP66" s="288" t="s">
        <v>10568</v>
      </c>
      <c r="AQ66" s="288" t="s">
        <v>10568</v>
      </c>
      <c r="AR66" s="288" t="s">
        <v>10568</v>
      </c>
      <c r="AS66" s="288" t="s">
        <v>10568</v>
      </c>
      <c r="AT66" s="288" t="s">
        <v>10568</v>
      </c>
      <c r="AU66" s="288" t="s">
        <v>10568</v>
      </c>
      <c r="AV66" s="288" t="s">
        <v>10568</v>
      </c>
      <c r="AW66" s="288" t="s">
        <v>10568</v>
      </c>
      <c r="AX66" s="288" t="s">
        <v>10568</v>
      </c>
      <c r="AY66" s="288" t="s">
        <v>10568</v>
      </c>
      <c r="AZ66" s="288" t="s">
        <v>10568</v>
      </c>
      <c r="BA66" s="288" t="s">
        <v>10568</v>
      </c>
      <c r="BB66" s="288" t="s">
        <v>10568</v>
      </c>
      <c r="BC66" s="288" t="s">
        <v>10568</v>
      </c>
      <c r="BD66" s="288" t="s">
        <v>10568</v>
      </c>
      <c r="BE66" s="288" t="s">
        <v>10568</v>
      </c>
      <c r="BF66" s="288" t="s">
        <v>10568</v>
      </c>
      <c r="BG66" s="288" t="s">
        <v>10568</v>
      </c>
      <c r="BH66" s="288" t="s">
        <v>10568</v>
      </c>
      <c r="BI66" s="288" t="s">
        <v>10568</v>
      </c>
      <c r="BJ66" s="288" t="s">
        <v>10568</v>
      </c>
      <c r="BK66" s="288" t="s">
        <v>10568</v>
      </c>
      <c r="BL66" s="288" t="s">
        <v>10568</v>
      </c>
      <c r="BM66" s="288" t="s">
        <v>10568</v>
      </c>
      <c r="BN66" s="288" t="s">
        <v>10568</v>
      </c>
      <c r="BO66" s="288" t="s">
        <v>10568</v>
      </c>
      <c r="BP66" s="288" t="s">
        <v>10568</v>
      </c>
      <c r="BQ66" s="288" t="s">
        <v>10568</v>
      </c>
      <c r="BR66" s="288" t="s">
        <v>10568</v>
      </c>
      <c r="BS66" s="288" t="s">
        <v>10568</v>
      </c>
      <c r="BT66" s="288" t="s">
        <v>10568</v>
      </c>
      <c r="BU66" s="288" t="s">
        <v>10568</v>
      </c>
      <c r="BV66" s="288" t="s">
        <v>10568</v>
      </c>
      <c r="BW66" s="288" t="s">
        <v>10568</v>
      </c>
      <c r="BX66" s="288" t="str">
        <f>_xlfn.IFNA(VLOOKUP(C66,'INFORM Severity - hidden'!$C$5:$G$300,5,FALSE),"-")</f>
        <v>-</v>
      </c>
    </row>
    <row r="67" spans="1:76" x14ac:dyDescent="0.35">
      <c r="A67" t="s">
        <v>921</v>
      </c>
      <c r="B67" t="s">
        <v>919</v>
      </c>
      <c r="C67" t="s">
        <v>920</v>
      </c>
      <c r="D67" s="288" t="str">
        <f t="shared" ref="D67:D130" si="1">IF(BX67="-","-",IFERROR(IF(ROUND(AVERAGE(BV67:BX67),1)=ROUND(AVERAGE(BS67:BU67),1),"Stable",IF(ROUND(AVERAGE(BV67:BX67),1)&lt;ROUND(AVERAGE(BS67:BU67),1),"Decreasing",IF(ROUND(AVERAGE(BV67:BX67),1)&gt;ROUND(AVERAGE(BS67:BU67),1),"Increasing"))),"-"))</f>
        <v>Stable</v>
      </c>
      <c r="E67" s="288" t="s">
        <v>10568</v>
      </c>
      <c r="F67" s="288" t="s">
        <v>10568</v>
      </c>
      <c r="G67" s="288" t="s">
        <v>10568</v>
      </c>
      <c r="H67" s="288" t="s">
        <v>10568</v>
      </c>
      <c r="I67" s="288" t="s">
        <v>10568</v>
      </c>
      <c r="J67" s="288" t="s">
        <v>10568</v>
      </c>
      <c r="K67" s="288" t="s">
        <v>10568</v>
      </c>
      <c r="L67" s="288" t="s">
        <v>10568</v>
      </c>
      <c r="M67" s="288" t="s">
        <v>10568</v>
      </c>
      <c r="N67" s="288" t="s">
        <v>10568</v>
      </c>
      <c r="O67" s="288" t="s">
        <v>10568</v>
      </c>
      <c r="P67" s="288" t="s">
        <v>10568</v>
      </c>
      <c r="Q67" s="288" t="s">
        <v>10568</v>
      </c>
      <c r="R67" s="288" t="s">
        <v>10568</v>
      </c>
      <c r="S67" s="288" t="s">
        <v>10568</v>
      </c>
      <c r="T67" s="288" t="s">
        <v>10568</v>
      </c>
      <c r="U67" s="288" t="s">
        <v>10568</v>
      </c>
      <c r="V67" s="288" t="s">
        <v>10568</v>
      </c>
      <c r="W67" s="288" t="s">
        <v>10568</v>
      </c>
      <c r="X67" s="288" t="s">
        <v>10568</v>
      </c>
      <c r="Y67" s="288" t="s">
        <v>10568</v>
      </c>
      <c r="Z67" s="288" t="s">
        <v>10568</v>
      </c>
      <c r="AA67" s="288" t="s">
        <v>10568</v>
      </c>
      <c r="AB67" s="288" t="s">
        <v>10568</v>
      </c>
      <c r="AC67" s="288" t="s">
        <v>10568</v>
      </c>
      <c r="AD67" s="288" t="s">
        <v>10568</v>
      </c>
      <c r="AE67" s="288" t="s">
        <v>10568</v>
      </c>
      <c r="AF67" s="288" t="s">
        <v>10568</v>
      </c>
      <c r="AG67" s="288" t="s">
        <v>10568</v>
      </c>
      <c r="AH67" s="288" t="s">
        <v>10568</v>
      </c>
      <c r="AI67" s="288" t="s">
        <v>10568</v>
      </c>
      <c r="AJ67" s="288" t="s">
        <v>10568</v>
      </c>
      <c r="AK67" s="288" t="s">
        <v>10568</v>
      </c>
      <c r="AL67" s="288" t="s">
        <v>10568</v>
      </c>
      <c r="AM67" s="288" t="s">
        <v>10568</v>
      </c>
      <c r="AN67" s="288" t="s">
        <v>10568</v>
      </c>
      <c r="AO67" s="288" t="s">
        <v>10568</v>
      </c>
      <c r="AP67" s="288">
        <v>1.9</v>
      </c>
      <c r="AQ67" s="288">
        <v>1.8</v>
      </c>
      <c r="AR67" s="288">
        <v>1.8</v>
      </c>
      <c r="AS67" s="288">
        <v>1.8</v>
      </c>
      <c r="AT67" s="288">
        <v>2.1</v>
      </c>
      <c r="AU67" s="288">
        <v>2.1</v>
      </c>
      <c r="AV67" s="288">
        <v>2.1</v>
      </c>
      <c r="AW67" s="288">
        <v>2.1</v>
      </c>
      <c r="AX67" s="288">
        <v>2.2000000000000002</v>
      </c>
      <c r="AY67" s="288">
        <v>2.2000000000000002</v>
      </c>
      <c r="AZ67" s="288">
        <v>2.2000000000000002</v>
      </c>
      <c r="BA67" s="288">
        <v>2.2000000000000002</v>
      </c>
      <c r="BB67" s="288">
        <v>2.2000000000000002</v>
      </c>
      <c r="BC67" s="288">
        <v>2.2000000000000002</v>
      </c>
      <c r="BD67" s="288">
        <v>2.2000000000000002</v>
      </c>
      <c r="BE67" s="288">
        <v>2.1</v>
      </c>
      <c r="BF67" s="288">
        <v>2.1</v>
      </c>
      <c r="BG67" s="288">
        <v>1.8</v>
      </c>
      <c r="BH67" s="288">
        <v>1.8</v>
      </c>
      <c r="BI67" s="288">
        <v>1.8</v>
      </c>
      <c r="BJ67" s="288">
        <v>1.8</v>
      </c>
      <c r="BK67" s="288">
        <v>1.8</v>
      </c>
      <c r="BL67" s="288">
        <v>1.8</v>
      </c>
      <c r="BM67" s="288">
        <v>1.8</v>
      </c>
      <c r="BN67" s="288">
        <v>1.8</v>
      </c>
      <c r="BO67" s="288">
        <v>1.8</v>
      </c>
      <c r="BP67" s="288">
        <v>1.8</v>
      </c>
      <c r="BQ67" s="288">
        <v>1.8</v>
      </c>
      <c r="BR67" s="288">
        <v>1.8</v>
      </c>
      <c r="BS67" s="288">
        <v>1.8</v>
      </c>
      <c r="BT67" s="288">
        <v>1.8</v>
      </c>
      <c r="BU67" s="288">
        <v>1.8</v>
      </c>
      <c r="BV67" s="288">
        <v>1.8</v>
      </c>
      <c r="BW67" s="288">
        <v>1.8</v>
      </c>
      <c r="BX67" s="288">
        <f>_xlfn.IFNA(VLOOKUP(C67,'INFORM Severity - hidden'!$C$5:$G$300,5,FALSE),"-")</f>
        <v>1.8</v>
      </c>
    </row>
    <row r="68" spans="1:76" x14ac:dyDescent="0.35">
      <c r="A68" t="s">
        <v>180</v>
      </c>
      <c r="B68" t="s">
        <v>178</v>
      </c>
      <c r="C68" t="s">
        <v>179</v>
      </c>
      <c r="D68" s="288" t="str">
        <f t="shared" si="1"/>
        <v>Stable</v>
      </c>
      <c r="E68" s="288" t="s">
        <v>10568</v>
      </c>
      <c r="F68" s="288" t="s">
        <v>10568</v>
      </c>
      <c r="G68" s="288" t="s">
        <v>10568</v>
      </c>
      <c r="H68" s="288" t="s">
        <v>10568</v>
      </c>
      <c r="I68" s="288" t="s">
        <v>10568</v>
      </c>
      <c r="J68" s="288" t="s">
        <v>10568</v>
      </c>
      <c r="K68" s="288" t="s">
        <v>10568</v>
      </c>
      <c r="L68" s="288" t="s">
        <v>10568</v>
      </c>
      <c r="M68" s="288" t="s">
        <v>10568</v>
      </c>
      <c r="N68" s="288" t="s">
        <v>10568</v>
      </c>
      <c r="O68" s="288" t="s">
        <v>10568</v>
      </c>
      <c r="P68" s="288" t="s">
        <v>10568</v>
      </c>
      <c r="Q68" s="288" t="s">
        <v>10568</v>
      </c>
      <c r="R68" s="288" t="s">
        <v>10568</v>
      </c>
      <c r="S68" s="288" t="s">
        <v>10568</v>
      </c>
      <c r="T68" s="288" t="s">
        <v>10568</v>
      </c>
      <c r="U68" s="288" t="s">
        <v>10568</v>
      </c>
      <c r="V68" s="288" t="s">
        <v>10568</v>
      </c>
      <c r="W68" s="288" t="s">
        <v>10568</v>
      </c>
      <c r="X68" s="288" t="s">
        <v>10568</v>
      </c>
      <c r="Y68" s="288" t="s">
        <v>10568</v>
      </c>
      <c r="Z68" s="288" t="s">
        <v>10568</v>
      </c>
      <c r="AA68" s="288" t="s">
        <v>10568</v>
      </c>
      <c r="AB68" s="288" t="s">
        <v>10568</v>
      </c>
      <c r="AC68" s="288" t="s">
        <v>10568</v>
      </c>
      <c r="AD68" s="288" t="s">
        <v>10568</v>
      </c>
      <c r="AE68" s="288" t="s">
        <v>10568</v>
      </c>
      <c r="AF68" s="288" t="s">
        <v>10568</v>
      </c>
      <c r="AG68" s="288" t="s">
        <v>10568</v>
      </c>
      <c r="AH68" s="288" t="s">
        <v>10568</v>
      </c>
      <c r="AI68" s="288" t="s">
        <v>10568</v>
      </c>
      <c r="AJ68" s="288" t="s">
        <v>10568</v>
      </c>
      <c r="AK68" s="288" t="s">
        <v>10568</v>
      </c>
      <c r="AL68" s="288" t="s">
        <v>10568</v>
      </c>
      <c r="AM68" s="288" t="s">
        <v>10568</v>
      </c>
      <c r="AN68" s="288" t="s">
        <v>10568</v>
      </c>
      <c r="AO68" s="288" t="s">
        <v>10568</v>
      </c>
      <c r="AP68" s="288" t="s">
        <v>10568</v>
      </c>
      <c r="AQ68" s="288" t="s">
        <v>10568</v>
      </c>
      <c r="AR68" s="288" t="s">
        <v>10568</v>
      </c>
      <c r="AS68" s="288" t="s">
        <v>10568</v>
      </c>
      <c r="AT68" s="288" t="s">
        <v>10568</v>
      </c>
      <c r="AU68" s="288">
        <v>2.6</v>
      </c>
      <c r="AV68" s="288">
        <v>2.6</v>
      </c>
      <c r="AW68" s="288">
        <v>2.6</v>
      </c>
      <c r="AX68" s="288">
        <v>2.6</v>
      </c>
      <c r="AY68" s="288">
        <v>2.7</v>
      </c>
      <c r="AZ68" s="288">
        <v>2.7</v>
      </c>
      <c r="BA68" s="288">
        <v>2.7</v>
      </c>
      <c r="BB68" s="288">
        <v>2.7</v>
      </c>
      <c r="BC68" s="288">
        <v>2.7</v>
      </c>
      <c r="BD68" s="288">
        <v>2.6</v>
      </c>
      <c r="BE68" s="288">
        <v>2.6</v>
      </c>
      <c r="BF68" s="288">
        <v>2.6</v>
      </c>
      <c r="BG68" s="288">
        <v>2.6</v>
      </c>
      <c r="BH68" s="288">
        <v>2.5</v>
      </c>
      <c r="BI68" s="288">
        <v>2.5</v>
      </c>
      <c r="BJ68" s="288">
        <v>2.5</v>
      </c>
      <c r="BK68" s="288">
        <v>2.5</v>
      </c>
      <c r="BL68" s="288">
        <v>2.5</v>
      </c>
      <c r="BM68" s="288">
        <v>2.5</v>
      </c>
      <c r="BN68" s="288">
        <v>2.6</v>
      </c>
      <c r="BO68" s="288">
        <v>2.6</v>
      </c>
      <c r="BP68" s="288">
        <v>2.6</v>
      </c>
      <c r="BQ68" s="288">
        <v>2.7</v>
      </c>
      <c r="BR68" s="288">
        <v>2.7</v>
      </c>
      <c r="BS68" s="288">
        <v>2.6</v>
      </c>
      <c r="BT68" s="288">
        <v>2.6</v>
      </c>
      <c r="BU68" s="288">
        <v>2.6</v>
      </c>
      <c r="BV68" s="288">
        <v>2.6</v>
      </c>
      <c r="BW68" s="288">
        <v>2.6</v>
      </c>
      <c r="BX68" s="288">
        <f>_xlfn.IFNA(VLOOKUP(C68,'INFORM Severity - hidden'!$C$5:$G$300,5,FALSE),"-")</f>
        <v>2.6</v>
      </c>
    </row>
    <row r="69" spans="1:76" x14ac:dyDescent="0.35">
      <c r="A69" t="s">
        <v>180</v>
      </c>
      <c r="B69" t="s">
        <v>184</v>
      </c>
      <c r="C69" t="s">
        <v>185</v>
      </c>
      <c r="D69" s="288" t="str">
        <f t="shared" si="1"/>
        <v>Stable</v>
      </c>
      <c r="E69" s="288" t="s">
        <v>10568</v>
      </c>
      <c r="F69" s="288">
        <v>2.2000000000000002</v>
      </c>
      <c r="G69" s="288">
        <v>2.2000000000000002</v>
      </c>
      <c r="H69" s="288">
        <v>1.6</v>
      </c>
      <c r="I69" s="288">
        <v>1.6</v>
      </c>
      <c r="J69" s="288">
        <v>1.6</v>
      </c>
      <c r="K69" s="288">
        <v>1.6</v>
      </c>
      <c r="L69" s="288">
        <v>1.6</v>
      </c>
      <c r="M69" s="288">
        <v>1.6</v>
      </c>
      <c r="N69" s="288">
        <v>1.6</v>
      </c>
      <c r="O69" s="288">
        <v>2.2000000000000002</v>
      </c>
      <c r="P69" s="288">
        <v>2.2000000000000002</v>
      </c>
      <c r="Q69" s="288">
        <v>2.2000000000000002</v>
      </c>
      <c r="R69" s="288">
        <v>2.2000000000000002</v>
      </c>
      <c r="S69" s="288">
        <v>2.2000000000000002</v>
      </c>
      <c r="T69" s="288">
        <v>2.2000000000000002</v>
      </c>
      <c r="U69" s="288">
        <v>2.2000000000000002</v>
      </c>
      <c r="V69" s="288">
        <v>2.2000000000000002</v>
      </c>
      <c r="W69" s="288">
        <v>2.2000000000000002</v>
      </c>
      <c r="X69" s="288">
        <v>2.2000000000000002</v>
      </c>
      <c r="Y69" s="288">
        <v>2.2000000000000002</v>
      </c>
      <c r="Z69" s="288">
        <v>2.2000000000000002</v>
      </c>
      <c r="AA69" s="288">
        <v>2.2999999999999998</v>
      </c>
      <c r="AB69" s="288">
        <v>2.2999999999999998</v>
      </c>
      <c r="AC69" s="288">
        <v>2.2999999999999998</v>
      </c>
      <c r="AD69" s="288">
        <v>2.2999999999999998</v>
      </c>
      <c r="AE69" s="288">
        <v>2.2999999999999998</v>
      </c>
      <c r="AF69" s="288">
        <v>2.2999999999999998</v>
      </c>
      <c r="AG69" s="288">
        <v>2.2999999999999998</v>
      </c>
      <c r="AH69" s="288">
        <v>2.2000000000000002</v>
      </c>
      <c r="AI69" s="288">
        <v>2.2000000000000002</v>
      </c>
      <c r="AJ69" s="288">
        <v>2.2000000000000002</v>
      </c>
      <c r="AK69" s="288">
        <v>2.2000000000000002</v>
      </c>
      <c r="AL69" s="288">
        <v>2.2999999999999998</v>
      </c>
      <c r="AM69" s="288">
        <v>2.2999999999999998</v>
      </c>
      <c r="AN69" s="288">
        <v>2.2999999999999998</v>
      </c>
      <c r="AO69" s="288">
        <v>2.2999999999999998</v>
      </c>
      <c r="AP69" s="288">
        <v>2.2999999999999998</v>
      </c>
      <c r="AQ69" s="288">
        <v>2.2999999999999998</v>
      </c>
      <c r="AR69" s="288">
        <v>2.2999999999999998</v>
      </c>
      <c r="AS69" s="288">
        <v>2.2999999999999998</v>
      </c>
      <c r="AT69" s="288">
        <v>2.2999999999999998</v>
      </c>
      <c r="AU69" s="288">
        <v>2.2999999999999998</v>
      </c>
      <c r="AV69" s="288">
        <v>2.1</v>
      </c>
      <c r="AW69" s="288">
        <v>2.1</v>
      </c>
      <c r="AX69" s="288">
        <v>2.1</v>
      </c>
      <c r="AY69" s="288">
        <v>2.1</v>
      </c>
      <c r="AZ69" s="288">
        <v>2.2000000000000002</v>
      </c>
      <c r="BA69" s="288">
        <v>2.2000000000000002</v>
      </c>
      <c r="BB69" s="288">
        <v>2.2000000000000002</v>
      </c>
      <c r="BC69" s="288">
        <v>2.2000000000000002</v>
      </c>
      <c r="BD69" s="288">
        <v>2.2000000000000002</v>
      </c>
      <c r="BE69" s="288">
        <v>2.2000000000000002</v>
      </c>
      <c r="BF69" s="288">
        <v>2.1</v>
      </c>
      <c r="BG69" s="288">
        <v>2.1</v>
      </c>
      <c r="BH69" s="288">
        <v>2.1</v>
      </c>
      <c r="BI69" s="288">
        <v>2.1</v>
      </c>
      <c r="BJ69" s="288">
        <v>2.1</v>
      </c>
      <c r="BK69" s="288">
        <v>2.1</v>
      </c>
      <c r="BL69" s="288">
        <v>2.1</v>
      </c>
      <c r="BM69" s="288">
        <v>2.1</v>
      </c>
      <c r="BN69" s="288">
        <v>2.2000000000000002</v>
      </c>
      <c r="BO69" s="288">
        <v>2.2000000000000002</v>
      </c>
      <c r="BP69" s="288">
        <v>2.2000000000000002</v>
      </c>
      <c r="BQ69" s="288">
        <v>2.2000000000000002</v>
      </c>
      <c r="BR69" s="288">
        <v>2.2999999999999998</v>
      </c>
      <c r="BS69" s="288">
        <v>2.5</v>
      </c>
      <c r="BT69" s="288">
        <v>2.5</v>
      </c>
      <c r="BU69" s="288">
        <v>2.5</v>
      </c>
      <c r="BV69" s="288">
        <v>2.5</v>
      </c>
      <c r="BW69" s="288">
        <v>2.5</v>
      </c>
      <c r="BX69" s="288">
        <f>_xlfn.IFNA(VLOOKUP(C69,'INFORM Severity - hidden'!$C$5:$G$300,5,FALSE),"-")</f>
        <v>2.5</v>
      </c>
    </row>
    <row r="70" spans="1:76" x14ac:dyDescent="0.35">
      <c r="A70" t="s">
        <v>180</v>
      </c>
      <c r="B70" t="s">
        <v>533</v>
      </c>
      <c r="C70" t="s">
        <v>534</v>
      </c>
      <c r="D70" s="288" t="str">
        <f t="shared" si="1"/>
        <v>Stable</v>
      </c>
      <c r="E70" s="288" t="s">
        <v>10568</v>
      </c>
      <c r="F70" s="288" t="s">
        <v>10568</v>
      </c>
      <c r="G70" s="288" t="s">
        <v>10568</v>
      </c>
      <c r="H70" s="288" t="s">
        <v>10568</v>
      </c>
      <c r="I70" s="288" t="s">
        <v>10568</v>
      </c>
      <c r="J70" s="288" t="s">
        <v>10568</v>
      </c>
      <c r="K70" s="288" t="s">
        <v>10568</v>
      </c>
      <c r="L70" s="288" t="s">
        <v>10568</v>
      </c>
      <c r="M70" s="288" t="s">
        <v>10568</v>
      </c>
      <c r="N70" s="288" t="s">
        <v>10568</v>
      </c>
      <c r="O70" s="288" t="s">
        <v>10568</v>
      </c>
      <c r="P70" s="288" t="s">
        <v>10568</v>
      </c>
      <c r="Q70" s="288" t="s">
        <v>10568</v>
      </c>
      <c r="R70" s="288" t="s">
        <v>10568</v>
      </c>
      <c r="S70" s="288" t="s">
        <v>10568</v>
      </c>
      <c r="T70" s="288" t="s">
        <v>10568</v>
      </c>
      <c r="U70" s="288" t="s">
        <v>10568</v>
      </c>
      <c r="V70" s="288" t="s">
        <v>10568</v>
      </c>
      <c r="W70" s="288" t="s">
        <v>10568</v>
      </c>
      <c r="X70" s="288" t="s">
        <v>10568</v>
      </c>
      <c r="Y70" s="288" t="s">
        <v>10568</v>
      </c>
      <c r="Z70" s="288" t="s">
        <v>10568</v>
      </c>
      <c r="AA70" s="288" t="s">
        <v>10568</v>
      </c>
      <c r="AB70" s="288" t="s">
        <v>10568</v>
      </c>
      <c r="AC70" s="288" t="s">
        <v>10568</v>
      </c>
      <c r="AD70" s="288" t="s">
        <v>10568</v>
      </c>
      <c r="AE70" s="288" t="s">
        <v>10568</v>
      </c>
      <c r="AF70" s="288" t="s">
        <v>10568</v>
      </c>
      <c r="AG70" s="288" t="s">
        <v>10568</v>
      </c>
      <c r="AH70" s="288" t="s">
        <v>10568</v>
      </c>
      <c r="AI70" s="288" t="s">
        <v>10568</v>
      </c>
      <c r="AJ70" s="288" t="s">
        <v>10568</v>
      </c>
      <c r="AK70" s="288" t="s">
        <v>10568</v>
      </c>
      <c r="AL70" s="288" t="s">
        <v>10568</v>
      </c>
      <c r="AM70" s="288" t="s">
        <v>10568</v>
      </c>
      <c r="AN70" s="288" t="s">
        <v>10568</v>
      </c>
      <c r="AO70" s="288" t="s">
        <v>10568</v>
      </c>
      <c r="AP70" s="288" t="s">
        <v>10568</v>
      </c>
      <c r="AQ70" s="288" t="s">
        <v>10568</v>
      </c>
      <c r="AR70" s="288" t="s">
        <v>10568</v>
      </c>
      <c r="AS70" s="288" t="s">
        <v>10568</v>
      </c>
      <c r="AT70" s="288" t="s">
        <v>10568</v>
      </c>
      <c r="AU70" s="288" t="s">
        <v>10568</v>
      </c>
      <c r="AV70" s="288">
        <v>2.6</v>
      </c>
      <c r="AW70" s="288">
        <v>2.6</v>
      </c>
      <c r="AX70" s="288">
        <v>2.7</v>
      </c>
      <c r="AY70" s="288">
        <v>2.7</v>
      </c>
      <c r="AZ70" s="288">
        <v>2.7</v>
      </c>
      <c r="BA70" s="288">
        <v>2.7</v>
      </c>
      <c r="BB70" s="288">
        <v>2.7</v>
      </c>
      <c r="BC70" s="288">
        <v>2.7</v>
      </c>
      <c r="BD70" s="288">
        <v>2.7</v>
      </c>
      <c r="BE70" s="288">
        <v>2.7</v>
      </c>
      <c r="BF70" s="288">
        <v>2.6</v>
      </c>
      <c r="BG70" s="288">
        <v>2.6</v>
      </c>
      <c r="BH70" s="288">
        <v>2.6</v>
      </c>
      <c r="BI70" s="288">
        <v>2.6</v>
      </c>
      <c r="BJ70" s="288">
        <v>2.6</v>
      </c>
      <c r="BK70" s="288">
        <v>2.5</v>
      </c>
      <c r="BL70" s="288">
        <v>2.5</v>
      </c>
      <c r="BM70" s="288">
        <v>2.6</v>
      </c>
      <c r="BN70" s="288">
        <v>2.7</v>
      </c>
      <c r="BO70" s="288">
        <v>2.7</v>
      </c>
      <c r="BP70" s="288">
        <v>2.7</v>
      </c>
      <c r="BQ70" s="288">
        <v>2.7</v>
      </c>
      <c r="BR70" s="288">
        <v>2.8</v>
      </c>
      <c r="BS70" s="288">
        <v>2.7</v>
      </c>
      <c r="BT70" s="288">
        <v>2.7</v>
      </c>
      <c r="BU70" s="288">
        <v>2.7</v>
      </c>
      <c r="BV70" s="288">
        <v>2.7</v>
      </c>
      <c r="BW70" s="288">
        <v>2.7</v>
      </c>
      <c r="BX70" s="288">
        <f>_xlfn.IFNA(VLOOKUP(C70,'INFORM Severity - hidden'!$C$5:$G$300,5,FALSE),"-")</f>
        <v>2.8</v>
      </c>
    </row>
    <row r="71" spans="1:76" x14ac:dyDescent="0.35">
      <c r="A71" t="s">
        <v>1137</v>
      </c>
      <c r="B71" t="s">
        <v>1135</v>
      </c>
      <c r="C71" t="s">
        <v>1136</v>
      </c>
      <c r="D71" s="288" t="str">
        <f t="shared" si="1"/>
        <v>Stable</v>
      </c>
      <c r="E71" s="288" t="s">
        <v>10568</v>
      </c>
      <c r="F71" s="288">
        <v>1.7</v>
      </c>
      <c r="G71" s="288">
        <v>1.7</v>
      </c>
      <c r="H71" s="288">
        <v>2.2999999999999998</v>
      </c>
      <c r="I71" s="288">
        <v>2.2999999999999998</v>
      </c>
      <c r="J71" s="288">
        <v>2.4</v>
      </c>
      <c r="K71" s="288">
        <v>2.2999999999999998</v>
      </c>
      <c r="L71" s="288">
        <v>2.2999999999999998</v>
      </c>
      <c r="M71" s="288">
        <v>2.2999999999999998</v>
      </c>
      <c r="N71" s="288">
        <v>2.2999999999999998</v>
      </c>
      <c r="O71" s="288">
        <v>2.2999999999999998</v>
      </c>
      <c r="P71" s="288">
        <v>2.2999999999999998</v>
      </c>
      <c r="Q71" s="288">
        <v>2.2999999999999998</v>
      </c>
      <c r="R71" s="288">
        <v>2.4</v>
      </c>
      <c r="S71" s="288">
        <v>2.5</v>
      </c>
      <c r="T71" s="288">
        <v>2.4</v>
      </c>
      <c r="U71" s="288">
        <v>2.4</v>
      </c>
      <c r="V71" s="288">
        <v>2.4</v>
      </c>
      <c r="W71" s="288">
        <v>2.4</v>
      </c>
      <c r="X71" s="288">
        <v>2.4</v>
      </c>
      <c r="Y71" s="288">
        <v>2.4</v>
      </c>
      <c r="Z71" s="288">
        <v>2.4</v>
      </c>
      <c r="AA71" s="288">
        <v>2.4</v>
      </c>
      <c r="AB71" s="288">
        <v>2.4</v>
      </c>
      <c r="AC71" s="288">
        <v>2.2999999999999998</v>
      </c>
      <c r="AD71" s="288">
        <v>2.2999999999999998</v>
      </c>
      <c r="AE71" s="288">
        <v>2.2999999999999998</v>
      </c>
      <c r="AF71" s="288">
        <v>2.2999999999999998</v>
      </c>
      <c r="AG71" s="288">
        <v>2.2999999999999998</v>
      </c>
      <c r="AH71" s="288">
        <v>2.2999999999999998</v>
      </c>
      <c r="AI71" s="288">
        <v>2.2999999999999998</v>
      </c>
      <c r="AJ71" s="288">
        <v>2.2999999999999998</v>
      </c>
      <c r="AK71" s="288">
        <v>2.2999999999999998</v>
      </c>
      <c r="AL71" s="288">
        <v>2.2999999999999998</v>
      </c>
      <c r="AM71" s="288">
        <v>2.2999999999999998</v>
      </c>
      <c r="AN71" s="288">
        <v>2.2999999999999998</v>
      </c>
      <c r="AO71" s="288">
        <v>2.2999999999999998</v>
      </c>
      <c r="AP71" s="288">
        <v>2.5</v>
      </c>
      <c r="AQ71" s="288">
        <v>2.5</v>
      </c>
      <c r="AR71" s="288">
        <v>2.5</v>
      </c>
      <c r="AS71" s="288">
        <v>2.5</v>
      </c>
      <c r="AT71" s="288">
        <v>2.5</v>
      </c>
      <c r="AU71" s="288">
        <v>2.7</v>
      </c>
      <c r="AV71" s="288">
        <v>2.7</v>
      </c>
      <c r="AW71" s="288">
        <v>2.7</v>
      </c>
      <c r="AX71" s="288">
        <v>2.8</v>
      </c>
      <c r="AY71" s="288">
        <v>2.8</v>
      </c>
      <c r="AZ71" s="288">
        <v>2.8</v>
      </c>
      <c r="BA71" s="288">
        <v>2.8</v>
      </c>
      <c r="BB71" s="288">
        <v>2.8</v>
      </c>
      <c r="BC71" s="288">
        <v>2.8</v>
      </c>
      <c r="BD71" s="288">
        <v>2.8</v>
      </c>
      <c r="BE71" s="288">
        <v>2.7</v>
      </c>
      <c r="BF71" s="288">
        <v>2.7</v>
      </c>
      <c r="BG71" s="288">
        <v>2.7</v>
      </c>
      <c r="BH71" s="288">
        <v>2.7</v>
      </c>
      <c r="BI71" s="288">
        <v>2.6</v>
      </c>
      <c r="BJ71" s="288">
        <v>2.6</v>
      </c>
      <c r="BK71" s="288">
        <v>2.6</v>
      </c>
      <c r="BL71" s="288">
        <v>2.6</v>
      </c>
      <c r="BM71" s="288">
        <v>2.6</v>
      </c>
      <c r="BN71" s="288">
        <v>2.6</v>
      </c>
      <c r="BO71" s="288">
        <v>2.6</v>
      </c>
      <c r="BP71" s="288">
        <v>2.7</v>
      </c>
      <c r="BQ71" s="288">
        <v>2.7</v>
      </c>
      <c r="BR71" s="288">
        <v>2.7</v>
      </c>
      <c r="BS71" s="288">
        <v>2.7</v>
      </c>
      <c r="BT71" s="288">
        <v>2.7</v>
      </c>
      <c r="BU71" s="288">
        <v>2.7</v>
      </c>
      <c r="BV71" s="288">
        <v>2.7</v>
      </c>
      <c r="BW71" s="288">
        <v>2.7</v>
      </c>
      <c r="BX71" s="288">
        <f>_xlfn.IFNA(VLOOKUP(C71,'INFORM Severity - hidden'!$C$5:$G$300,5,FALSE),"-")</f>
        <v>2.7</v>
      </c>
    </row>
    <row r="72" spans="1:76" x14ac:dyDescent="0.35">
      <c r="C72" t="s">
        <v>10600</v>
      </c>
      <c r="D72" s="288" t="str">
        <f t="shared" si="1"/>
        <v>-</v>
      </c>
      <c r="E72" s="288" t="s">
        <v>10568</v>
      </c>
      <c r="F72" s="288" t="s">
        <v>10568</v>
      </c>
      <c r="G72" s="288" t="s">
        <v>10568</v>
      </c>
      <c r="H72" s="288" t="s">
        <v>10568</v>
      </c>
      <c r="I72" s="288" t="s">
        <v>10568</v>
      </c>
      <c r="J72" s="288" t="s">
        <v>10568</v>
      </c>
      <c r="K72" s="288" t="s">
        <v>10568</v>
      </c>
      <c r="L72" s="288" t="s">
        <v>10568</v>
      </c>
      <c r="M72" s="288" t="s">
        <v>10568</v>
      </c>
      <c r="N72" s="288" t="s">
        <v>10568</v>
      </c>
      <c r="O72" s="288" t="s">
        <v>10568</v>
      </c>
      <c r="P72" s="288" t="s">
        <v>10568</v>
      </c>
      <c r="Q72" s="288" t="s">
        <v>10568</v>
      </c>
      <c r="R72" s="288" t="s">
        <v>10568</v>
      </c>
      <c r="S72" s="288" t="s">
        <v>10568</v>
      </c>
      <c r="T72" s="288" t="s">
        <v>10568</v>
      </c>
      <c r="U72" s="288" t="s">
        <v>10568</v>
      </c>
      <c r="V72" s="288" t="s">
        <v>10568</v>
      </c>
      <c r="W72" s="288" t="s">
        <v>10568</v>
      </c>
      <c r="X72" s="288" t="s">
        <v>10568</v>
      </c>
      <c r="Y72" s="288" t="s">
        <v>10568</v>
      </c>
      <c r="Z72" s="288" t="s">
        <v>10568</v>
      </c>
      <c r="AA72" s="288" t="s">
        <v>10568</v>
      </c>
      <c r="AB72" s="288" t="s">
        <v>10568</v>
      </c>
      <c r="AC72" s="288" t="s">
        <v>10568</v>
      </c>
      <c r="AD72" s="288" t="s">
        <v>10568</v>
      </c>
      <c r="AE72" s="288" t="s">
        <v>10568</v>
      </c>
      <c r="AF72" s="288" t="s">
        <v>10568</v>
      </c>
      <c r="AG72" s="288" t="s">
        <v>10568</v>
      </c>
      <c r="AH72" s="288" t="s">
        <v>10568</v>
      </c>
      <c r="AI72" s="288" t="s">
        <v>10568</v>
      </c>
      <c r="AJ72" s="288" t="s">
        <v>10568</v>
      </c>
      <c r="AK72" s="288" t="s">
        <v>10568</v>
      </c>
      <c r="AL72" s="288" t="s">
        <v>10568</v>
      </c>
      <c r="AM72" s="288" t="s">
        <v>10568</v>
      </c>
      <c r="AN72" s="288" t="s">
        <v>10568</v>
      </c>
      <c r="AO72" s="288" t="s">
        <v>10568</v>
      </c>
      <c r="AP72" s="288" t="s">
        <v>10568</v>
      </c>
      <c r="AQ72" s="288" t="s">
        <v>10568</v>
      </c>
      <c r="AR72" s="288" t="s">
        <v>10568</v>
      </c>
      <c r="AS72" s="288" t="s">
        <v>10568</v>
      </c>
      <c r="AT72" s="288" t="s">
        <v>10568</v>
      </c>
      <c r="AU72" s="288" t="s">
        <v>10568</v>
      </c>
      <c r="AV72" s="288" t="s">
        <v>10568</v>
      </c>
      <c r="AW72" s="288" t="s">
        <v>10568</v>
      </c>
      <c r="AX72" s="288" t="s">
        <v>10568</v>
      </c>
      <c r="AY72" s="288" t="s">
        <v>10568</v>
      </c>
      <c r="AZ72" s="288" t="s">
        <v>10568</v>
      </c>
      <c r="BA72" s="288" t="s">
        <v>10568</v>
      </c>
      <c r="BB72" s="288" t="s">
        <v>10568</v>
      </c>
      <c r="BC72" s="288" t="s">
        <v>10568</v>
      </c>
      <c r="BD72" s="288" t="s">
        <v>10568</v>
      </c>
      <c r="BE72" s="288" t="s">
        <v>10568</v>
      </c>
      <c r="BF72" s="288">
        <v>2</v>
      </c>
      <c r="BG72" s="288" t="s">
        <v>10568</v>
      </c>
      <c r="BH72" s="288" t="s">
        <v>10568</v>
      </c>
      <c r="BI72" s="288" t="s">
        <v>10568</v>
      </c>
      <c r="BJ72" s="288" t="s">
        <v>10568</v>
      </c>
      <c r="BK72" s="288" t="s">
        <v>10568</v>
      </c>
      <c r="BL72" s="288" t="s">
        <v>10568</v>
      </c>
      <c r="BM72" s="288" t="s">
        <v>10568</v>
      </c>
      <c r="BN72" s="288" t="s">
        <v>10568</v>
      </c>
      <c r="BO72" s="288" t="s">
        <v>10568</v>
      </c>
      <c r="BP72" s="288" t="s">
        <v>10568</v>
      </c>
      <c r="BQ72" s="288" t="s">
        <v>10568</v>
      </c>
      <c r="BR72" s="288" t="s">
        <v>10568</v>
      </c>
      <c r="BS72" s="288" t="s">
        <v>10568</v>
      </c>
      <c r="BT72" s="288" t="s">
        <v>10568</v>
      </c>
      <c r="BU72" s="288" t="s">
        <v>10568</v>
      </c>
      <c r="BV72" s="288" t="s">
        <v>10568</v>
      </c>
      <c r="BW72" s="288" t="s">
        <v>10568</v>
      </c>
      <c r="BX72" s="288" t="str">
        <f>_xlfn.IFNA(VLOOKUP(C72,'INFORM Severity - hidden'!$C$5:$G$300,5,FALSE),"-")</f>
        <v>-</v>
      </c>
    </row>
    <row r="73" spans="1:76" x14ac:dyDescent="0.35">
      <c r="C73" t="s">
        <v>10601</v>
      </c>
      <c r="D73" s="288" t="str">
        <f t="shared" si="1"/>
        <v>-</v>
      </c>
      <c r="E73" s="288" t="s">
        <v>10568</v>
      </c>
      <c r="F73" s="288">
        <v>1</v>
      </c>
      <c r="G73" s="288">
        <v>1</v>
      </c>
      <c r="H73" s="288">
        <v>1.7</v>
      </c>
      <c r="I73" s="288">
        <v>1.7</v>
      </c>
      <c r="J73" s="288">
        <v>1.7</v>
      </c>
      <c r="K73" s="288">
        <v>1.7</v>
      </c>
      <c r="L73" s="288">
        <v>1.7</v>
      </c>
      <c r="M73" s="288">
        <v>1.7</v>
      </c>
      <c r="N73" s="288">
        <v>1.7</v>
      </c>
      <c r="O73" s="288">
        <v>1.7</v>
      </c>
      <c r="P73" s="288">
        <v>1.7</v>
      </c>
      <c r="Q73" s="288">
        <v>1.7</v>
      </c>
      <c r="R73" s="288">
        <v>1.7</v>
      </c>
      <c r="S73" s="288">
        <v>1.7</v>
      </c>
      <c r="T73" s="288">
        <v>2.1</v>
      </c>
      <c r="U73" s="288">
        <v>2.1</v>
      </c>
      <c r="V73" s="288">
        <v>2.2000000000000002</v>
      </c>
      <c r="W73" s="288">
        <v>2.2000000000000002</v>
      </c>
      <c r="X73" s="288">
        <v>2.2000000000000002</v>
      </c>
      <c r="Y73" s="288">
        <v>2.2000000000000002</v>
      </c>
      <c r="Z73" s="288">
        <v>2.2000000000000002</v>
      </c>
      <c r="AA73" s="288">
        <v>2.4</v>
      </c>
      <c r="AB73" s="288">
        <v>2.4</v>
      </c>
      <c r="AC73" s="288">
        <v>3.1</v>
      </c>
      <c r="AD73" s="288">
        <v>3.1</v>
      </c>
      <c r="AE73" s="288">
        <v>2.9</v>
      </c>
      <c r="AF73" s="288">
        <v>2.4</v>
      </c>
      <c r="AG73" s="288">
        <v>2.4</v>
      </c>
      <c r="AH73" s="288">
        <v>2.2999999999999998</v>
      </c>
      <c r="AI73" s="288">
        <v>2.2999999999999998</v>
      </c>
      <c r="AJ73" s="288">
        <v>2.2999999999999998</v>
      </c>
      <c r="AK73" s="288">
        <v>2.2999999999999998</v>
      </c>
      <c r="AL73" s="288">
        <v>2.2999999999999998</v>
      </c>
      <c r="AM73" s="288">
        <v>2.2999999999999998</v>
      </c>
      <c r="AN73" s="288">
        <v>2.2999999999999998</v>
      </c>
      <c r="AO73" s="288">
        <v>2.2999999999999998</v>
      </c>
      <c r="AP73" s="288">
        <v>2.2999999999999998</v>
      </c>
      <c r="AQ73" s="288">
        <v>2.2999999999999998</v>
      </c>
      <c r="AR73" s="288">
        <v>2.2999999999999998</v>
      </c>
      <c r="AS73" s="288">
        <v>2.9</v>
      </c>
      <c r="AT73" s="288">
        <v>2.9</v>
      </c>
      <c r="AU73" s="288">
        <v>1.7</v>
      </c>
      <c r="AV73" s="288">
        <v>1.7</v>
      </c>
      <c r="AW73" s="288">
        <v>1.7</v>
      </c>
      <c r="AX73" s="288">
        <v>1.7</v>
      </c>
      <c r="AY73" s="288">
        <v>1.7</v>
      </c>
      <c r="AZ73" s="288">
        <v>1.8</v>
      </c>
      <c r="BA73" s="288">
        <v>1.8</v>
      </c>
      <c r="BB73" s="288">
        <v>1.8</v>
      </c>
      <c r="BC73" s="288">
        <v>1.7</v>
      </c>
      <c r="BD73" s="288">
        <v>1.7</v>
      </c>
      <c r="BE73" s="288">
        <v>1.7</v>
      </c>
      <c r="BF73" s="288">
        <v>1.7</v>
      </c>
      <c r="BG73" s="288" t="s">
        <v>10568</v>
      </c>
      <c r="BH73" s="288" t="s">
        <v>10568</v>
      </c>
      <c r="BI73" s="288" t="s">
        <v>10568</v>
      </c>
      <c r="BJ73" s="288" t="s">
        <v>10568</v>
      </c>
      <c r="BK73" s="288" t="s">
        <v>10568</v>
      </c>
      <c r="BL73" s="288" t="s">
        <v>10568</v>
      </c>
      <c r="BM73" s="288" t="s">
        <v>10568</v>
      </c>
      <c r="BN73" s="288" t="s">
        <v>10568</v>
      </c>
      <c r="BO73" s="288" t="s">
        <v>10568</v>
      </c>
      <c r="BP73" s="288" t="s">
        <v>10568</v>
      </c>
      <c r="BQ73" s="288" t="s">
        <v>10568</v>
      </c>
      <c r="BR73" s="288" t="s">
        <v>10568</v>
      </c>
      <c r="BS73" s="288" t="s">
        <v>10568</v>
      </c>
      <c r="BT73" s="288" t="s">
        <v>10568</v>
      </c>
      <c r="BU73" s="288" t="s">
        <v>10568</v>
      </c>
      <c r="BV73" s="288" t="s">
        <v>10568</v>
      </c>
      <c r="BW73" s="288" t="s">
        <v>10568</v>
      </c>
      <c r="BX73" s="288" t="str">
        <f>_xlfn.IFNA(VLOOKUP(C73,'INFORM Severity - hidden'!$C$5:$G$300,5,FALSE),"-")</f>
        <v>-</v>
      </c>
    </row>
    <row r="74" spans="1:76" x14ac:dyDescent="0.35">
      <c r="C74" t="s">
        <v>10602</v>
      </c>
      <c r="D74" s="288" t="str">
        <f t="shared" si="1"/>
        <v>-</v>
      </c>
      <c r="E74" s="288" t="s">
        <v>10568</v>
      </c>
      <c r="F74" s="288" t="s">
        <v>10568</v>
      </c>
      <c r="G74" s="288" t="s">
        <v>10568</v>
      </c>
      <c r="H74" s="288" t="s">
        <v>10568</v>
      </c>
      <c r="I74" s="288" t="s">
        <v>10568</v>
      </c>
      <c r="J74" s="288" t="s">
        <v>10568</v>
      </c>
      <c r="K74" s="288" t="s">
        <v>10568</v>
      </c>
      <c r="L74" s="288" t="s">
        <v>10568</v>
      </c>
      <c r="M74" s="288" t="s">
        <v>10568</v>
      </c>
      <c r="N74" s="288" t="s">
        <v>10568</v>
      </c>
      <c r="O74" s="288" t="s">
        <v>10568</v>
      </c>
      <c r="P74" s="288" t="s">
        <v>10568</v>
      </c>
      <c r="Q74" s="288" t="s">
        <v>10568</v>
      </c>
      <c r="R74" s="288" t="s">
        <v>10568</v>
      </c>
      <c r="S74" s="288" t="s">
        <v>10568</v>
      </c>
      <c r="T74" s="288" t="s">
        <v>10568</v>
      </c>
      <c r="U74" s="288" t="s">
        <v>10568</v>
      </c>
      <c r="V74" s="288" t="s">
        <v>10568</v>
      </c>
      <c r="W74" s="288" t="s">
        <v>10568</v>
      </c>
      <c r="X74" s="288" t="s">
        <v>10568</v>
      </c>
      <c r="Y74" s="288" t="s">
        <v>10568</v>
      </c>
      <c r="Z74" s="288" t="s">
        <v>10568</v>
      </c>
      <c r="AA74" s="288" t="s">
        <v>10568</v>
      </c>
      <c r="AB74" s="288" t="s">
        <v>10568</v>
      </c>
      <c r="AC74" s="288" t="s">
        <v>10568</v>
      </c>
      <c r="AD74" s="288" t="s">
        <v>10568</v>
      </c>
      <c r="AE74" s="288" t="s">
        <v>10568</v>
      </c>
      <c r="AF74" s="288" t="s">
        <v>10568</v>
      </c>
      <c r="AG74" s="288" t="s">
        <v>10568</v>
      </c>
      <c r="AH74" s="288" t="s">
        <v>10568</v>
      </c>
      <c r="AI74" s="288" t="s">
        <v>10568</v>
      </c>
      <c r="AJ74" s="288" t="s">
        <v>10568</v>
      </c>
      <c r="AK74" s="288" t="s">
        <v>10568</v>
      </c>
      <c r="AL74" s="288" t="s">
        <v>10568</v>
      </c>
      <c r="AM74" s="288" t="s">
        <v>10568</v>
      </c>
      <c r="AN74" s="288" t="s">
        <v>10568</v>
      </c>
      <c r="AO74" s="288" t="s">
        <v>10568</v>
      </c>
      <c r="AP74" s="288" t="s">
        <v>10568</v>
      </c>
      <c r="AQ74" s="288" t="s">
        <v>10568</v>
      </c>
      <c r="AR74" s="288" t="s">
        <v>10568</v>
      </c>
      <c r="AS74" s="288" t="s">
        <v>10568</v>
      </c>
      <c r="AT74" s="288" t="s">
        <v>10568</v>
      </c>
      <c r="AU74" s="288" t="s">
        <v>10568</v>
      </c>
      <c r="AV74" s="288" t="s">
        <v>10568</v>
      </c>
      <c r="AW74" s="288" t="s">
        <v>10568</v>
      </c>
      <c r="AX74" s="288" t="s">
        <v>10568</v>
      </c>
      <c r="AY74" s="288" t="s">
        <v>10568</v>
      </c>
      <c r="AZ74" s="288" t="s">
        <v>10568</v>
      </c>
      <c r="BA74" s="288" t="s">
        <v>10568</v>
      </c>
      <c r="BB74" s="288" t="s">
        <v>10568</v>
      </c>
      <c r="BC74" s="288" t="s">
        <v>10568</v>
      </c>
      <c r="BD74" s="288" t="s">
        <v>10568</v>
      </c>
      <c r="BE74" s="288" t="s">
        <v>10568</v>
      </c>
      <c r="BF74" s="288">
        <v>1.9</v>
      </c>
      <c r="BG74" s="288" t="s">
        <v>10568</v>
      </c>
      <c r="BH74" s="288" t="s">
        <v>10568</v>
      </c>
      <c r="BI74" s="288" t="s">
        <v>10568</v>
      </c>
      <c r="BJ74" s="288" t="s">
        <v>10568</v>
      </c>
      <c r="BK74" s="288" t="s">
        <v>10568</v>
      </c>
      <c r="BL74" s="288" t="s">
        <v>10568</v>
      </c>
      <c r="BM74" s="288" t="s">
        <v>10568</v>
      </c>
      <c r="BN74" s="288" t="s">
        <v>10568</v>
      </c>
      <c r="BO74" s="288" t="s">
        <v>10568</v>
      </c>
      <c r="BP74" s="288" t="s">
        <v>10568</v>
      </c>
      <c r="BQ74" s="288" t="s">
        <v>10568</v>
      </c>
      <c r="BR74" s="288" t="s">
        <v>10568</v>
      </c>
      <c r="BS74" s="288" t="s">
        <v>10568</v>
      </c>
      <c r="BT74" s="288" t="s">
        <v>10568</v>
      </c>
      <c r="BU74" s="288" t="s">
        <v>10568</v>
      </c>
      <c r="BV74" s="288" t="s">
        <v>10568</v>
      </c>
      <c r="BW74" s="288" t="s">
        <v>10568</v>
      </c>
      <c r="BX74" s="288" t="str">
        <f>_xlfn.IFNA(VLOOKUP(C74,'INFORM Severity - hidden'!$C$5:$G$300,5,FALSE),"-")</f>
        <v>-</v>
      </c>
    </row>
    <row r="75" spans="1:76" x14ac:dyDescent="0.35">
      <c r="A75" t="s">
        <v>3983</v>
      </c>
      <c r="B75" t="s">
        <v>3981</v>
      </c>
      <c r="C75" t="s">
        <v>3982</v>
      </c>
      <c r="D75" s="288" t="str">
        <f t="shared" si="1"/>
        <v>Decreasing</v>
      </c>
      <c r="E75" s="288" t="s">
        <v>10568</v>
      </c>
      <c r="F75" s="288" t="s">
        <v>10568</v>
      </c>
      <c r="G75" s="288" t="s">
        <v>10568</v>
      </c>
      <c r="H75" s="288" t="s">
        <v>10568</v>
      </c>
      <c r="I75" s="288" t="s">
        <v>10568</v>
      </c>
      <c r="J75" s="288" t="s">
        <v>10568</v>
      </c>
      <c r="K75" s="288" t="s">
        <v>10568</v>
      </c>
      <c r="L75" s="288" t="s">
        <v>10568</v>
      </c>
      <c r="M75" s="288" t="s">
        <v>10568</v>
      </c>
      <c r="N75" s="288" t="s">
        <v>10568</v>
      </c>
      <c r="O75" s="288" t="s">
        <v>10568</v>
      </c>
      <c r="P75" s="288" t="s">
        <v>10568</v>
      </c>
      <c r="Q75" s="288" t="s">
        <v>10568</v>
      </c>
      <c r="R75" s="288" t="s">
        <v>10568</v>
      </c>
      <c r="S75" s="288" t="s">
        <v>10568</v>
      </c>
      <c r="T75" s="288" t="s">
        <v>10568</v>
      </c>
      <c r="U75" s="288" t="s">
        <v>10568</v>
      </c>
      <c r="V75" s="288" t="s">
        <v>10568</v>
      </c>
      <c r="W75" s="288" t="s">
        <v>10568</v>
      </c>
      <c r="X75" s="288" t="s">
        <v>10568</v>
      </c>
      <c r="Y75" s="288" t="s">
        <v>10568</v>
      </c>
      <c r="Z75" s="288" t="s">
        <v>10568</v>
      </c>
      <c r="AA75" s="288" t="s">
        <v>10568</v>
      </c>
      <c r="AB75" s="288" t="s">
        <v>10568</v>
      </c>
      <c r="AC75" s="288" t="s">
        <v>10568</v>
      </c>
      <c r="AD75" s="288" t="s">
        <v>10568</v>
      </c>
      <c r="AE75" s="288" t="s">
        <v>10568</v>
      </c>
      <c r="AF75" s="288" t="s">
        <v>10568</v>
      </c>
      <c r="AG75" s="288" t="s">
        <v>10568</v>
      </c>
      <c r="AH75" s="288" t="s">
        <v>10568</v>
      </c>
      <c r="AI75" s="288" t="s">
        <v>10568</v>
      </c>
      <c r="AJ75" s="288" t="s">
        <v>10568</v>
      </c>
      <c r="AK75" s="288" t="s">
        <v>10568</v>
      </c>
      <c r="AL75" s="288" t="s">
        <v>10568</v>
      </c>
      <c r="AM75" s="288" t="s">
        <v>10568</v>
      </c>
      <c r="AN75" s="288" t="s">
        <v>10568</v>
      </c>
      <c r="AO75" s="288" t="s">
        <v>10568</v>
      </c>
      <c r="AP75" s="288" t="s">
        <v>10568</v>
      </c>
      <c r="AQ75" s="288" t="s">
        <v>10568</v>
      </c>
      <c r="AR75" s="288" t="s">
        <v>10568</v>
      </c>
      <c r="AS75" s="288" t="s">
        <v>10568</v>
      </c>
      <c r="AT75" s="288" t="s">
        <v>10568</v>
      </c>
      <c r="AU75" s="288" t="s">
        <v>10568</v>
      </c>
      <c r="AV75" s="288" t="s">
        <v>10568</v>
      </c>
      <c r="AW75" s="288" t="s">
        <v>10568</v>
      </c>
      <c r="AX75" s="288" t="s">
        <v>10568</v>
      </c>
      <c r="AY75" s="288" t="s">
        <v>10568</v>
      </c>
      <c r="AZ75" s="288" t="s">
        <v>10568</v>
      </c>
      <c r="BA75" s="288" t="s">
        <v>10568</v>
      </c>
      <c r="BB75" s="288" t="s">
        <v>10568</v>
      </c>
      <c r="BC75" s="288" t="s">
        <v>10568</v>
      </c>
      <c r="BD75" s="288" t="s">
        <v>10568</v>
      </c>
      <c r="BE75" s="288" t="s">
        <v>10568</v>
      </c>
      <c r="BF75" s="288" t="s">
        <v>10568</v>
      </c>
      <c r="BG75" s="288">
        <v>1.9</v>
      </c>
      <c r="BH75" s="288">
        <v>2</v>
      </c>
      <c r="BI75" s="288">
        <v>2</v>
      </c>
      <c r="BJ75" s="288">
        <v>2</v>
      </c>
      <c r="BK75" s="288">
        <v>2.2000000000000002</v>
      </c>
      <c r="BL75" s="288">
        <v>2.2999999999999998</v>
      </c>
      <c r="BM75" s="288">
        <v>2.2999999999999998</v>
      </c>
      <c r="BN75" s="288">
        <v>2.2999999999999998</v>
      </c>
      <c r="BO75" s="288">
        <v>2.2999999999999998</v>
      </c>
      <c r="BP75" s="288">
        <v>2.2999999999999998</v>
      </c>
      <c r="BQ75" s="288">
        <v>2.1</v>
      </c>
      <c r="BR75" s="288">
        <v>2.1</v>
      </c>
      <c r="BS75" s="288">
        <v>2.4</v>
      </c>
      <c r="BT75" s="288">
        <v>2.4</v>
      </c>
      <c r="BU75" s="288">
        <v>2.2999999999999998</v>
      </c>
      <c r="BV75" s="288">
        <v>2.2000000000000002</v>
      </c>
      <c r="BW75" s="288">
        <v>2.2000000000000002</v>
      </c>
      <c r="BX75" s="288">
        <f>_xlfn.IFNA(VLOOKUP(C75,'INFORM Severity - hidden'!$C$5:$G$300,5,FALSE),"-")</f>
        <v>2.2000000000000002</v>
      </c>
    </row>
    <row r="76" spans="1:76" x14ac:dyDescent="0.35">
      <c r="A76" t="s">
        <v>4961</v>
      </c>
      <c r="B76" t="s">
        <v>4959</v>
      </c>
      <c r="C76" t="s">
        <v>4960</v>
      </c>
      <c r="D76" s="288" t="str">
        <f t="shared" si="1"/>
        <v>Decreasing</v>
      </c>
      <c r="E76" s="288" t="s">
        <v>10568</v>
      </c>
      <c r="F76" s="288">
        <v>3.4</v>
      </c>
      <c r="G76" s="288">
        <v>3.4</v>
      </c>
      <c r="H76" s="288">
        <v>3.8</v>
      </c>
      <c r="I76" s="288">
        <v>3.8</v>
      </c>
      <c r="J76" s="288">
        <v>3.8</v>
      </c>
      <c r="K76" s="288">
        <v>3.8</v>
      </c>
      <c r="L76" s="288">
        <v>3.8</v>
      </c>
      <c r="M76" s="288">
        <v>3.8</v>
      </c>
      <c r="N76" s="288">
        <v>3.8</v>
      </c>
      <c r="O76" s="288">
        <v>3.8</v>
      </c>
      <c r="P76" s="288">
        <v>3.8</v>
      </c>
      <c r="Q76" s="288">
        <v>3.8</v>
      </c>
      <c r="R76" s="288">
        <v>3.8</v>
      </c>
      <c r="S76" s="288">
        <v>3.8</v>
      </c>
      <c r="T76" s="288">
        <v>3.8</v>
      </c>
      <c r="U76" s="288">
        <v>3.8</v>
      </c>
      <c r="V76" s="288">
        <v>3.8</v>
      </c>
      <c r="W76" s="288">
        <v>3.8</v>
      </c>
      <c r="X76" s="288">
        <v>3.8</v>
      </c>
      <c r="Y76" s="288">
        <v>3.8</v>
      </c>
      <c r="Z76" s="288">
        <v>3.8</v>
      </c>
      <c r="AA76" s="288">
        <v>3.7</v>
      </c>
      <c r="AB76" s="288">
        <v>3.7</v>
      </c>
      <c r="AC76" s="288">
        <v>3.7</v>
      </c>
      <c r="AD76" s="288">
        <v>3.7</v>
      </c>
      <c r="AE76" s="288">
        <v>3.7</v>
      </c>
      <c r="AF76" s="288">
        <v>3.7</v>
      </c>
      <c r="AG76" s="288">
        <v>3.7</v>
      </c>
      <c r="AH76" s="288">
        <v>3.7</v>
      </c>
      <c r="AI76" s="288">
        <v>3.7</v>
      </c>
      <c r="AJ76" s="288">
        <v>3.7</v>
      </c>
      <c r="AK76" s="288">
        <v>3.7</v>
      </c>
      <c r="AL76" s="288">
        <v>3.7</v>
      </c>
      <c r="AM76" s="288">
        <v>3.7</v>
      </c>
      <c r="AN76" s="288">
        <v>3.7</v>
      </c>
      <c r="AO76" s="288">
        <v>3.7</v>
      </c>
      <c r="AP76" s="288">
        <v>3.7</v>
      </c>
      <c r="AQ76" s="288">
        <v>3.7</v>
      </c>
      <c r="AR76" s="288">
        <v>3.7</v>
      </c>
      <c r="AS76" s="288">
        <v>3.7</v>
      </c>
      <c r="AT76" s="288">
        <v>3.7</v>
      </c>
      <c r="AU76" s="288">
        <v>3.7</v>
      </c>
      <c r="AV76" s="288">
        <v>3.7</v>
      </c>
      <c r="AW76" s="288">
        <v>3.5</v>
      </c>
      <c r="AX76" s="288">
        <v>3.5</v>
      </c>
      <c r="AY76" s="288">
        <v>3.5</v>
      </c>
      <c r="AZ76" s="288">
        <v>3.5</v>
      </c>
      <c r="BA76" s="288">
        <v>3.5</v>
      </c>
      <c r="BB76" s="288">
        <v>3.5</v>
      </c>
      <c r="BC76" s="288">
        <v>3.5</v>
      </c>
      <c r="BD76" s="288">
        <v>3.5</v>
      </c>
      <c r="BE76" s="288">
        <v>3.5</v>
      </c>
      <c r="BF76" s="288">
        <v>3.5</v>
      </c>
      <c r="BG76" s="288">
        <v>3.5</v>
      </c>
      <c r="BH76" s="288">
        <v>3.5</v>
      </c>
      <c r="BI76" s="288">
        <v>3.7</v>
      </c>
      <c r="BJ76" s="288">
        <v>3.5</v>
      </c>
      <c r="BK76" s="288">
        <v>3.5</v>
      </c>
      <c r="BL76" s="288">
        <v>3.6</v>
      </c>
      <c r="BM76" s="288">
        <v>3.6</v>
      </c>
      <c r="BN76" s="288">
        <v>3.6</v>
      </c>
      <c r="BO76" s="288">
        <v>3.6</v>
      </c>
      <c r="BP76" s="288">
        <v>3.3</v>
      </c>
      <c r="BQ76" s="288">
        <v>3.3</v>
      </c>
      <c r="BR76" s="288">
        <v>3.2</v>
      </c>
      <c r="BS76" s="288">
        <v>3.2</v>
      </c>
      <c r="BT76" s="288">
        <v>3.2</v>
      </c>
      <c r="BU76" s="288">
        <v>3.2</v>
      </c>
      <c r="BV76" s="288">
        <v>3.2</v>
      </c>
      <c r="BW76" s="288">
        <v>3.2</v>
      </c>
      <c r="BX76" s="288">
        <f>_xlfn.IFNA(VLOOKUP(C76,'INFORM Severity - hidden'!$C$5:$G$300,5,FALSE),"-")</f>
        <v>3</v>
      </c>
    </row>
    <row r="77" spans="1:76" x14ac:dyDescent="0.35">
      <c r="A77" t="s">
        <v>4100</v>
      </c>
      <c r="B77" t="s">
        <v>4098</v>
      </c>
      <c r="C77" t="s">
        <v>4099</v>
      </c>
      <c r="D77" s="288" t="str">
        <f t="shared" si="1"/>
        <v>Decreasing</v>
      </c>
      <c r="E77" s="288" t="s">
        <v>10568</v>
      </c>
      <c r="F77" s="288">
        <v>1.2</v>
      </c>
      <c r="G77" s="288" t="s">
        <v>10568</v>
      </c>
      <c r="H77" s="288" t="s">
        <v>10568</v>
      </c>
      <c r="I77" s="288" t="s">
        <v>10568</v>
      </c>
      <c r="J77" s="288" t="s">
        <v>10568</v>
      </c>
      <c r="K77" s="288" t="s">
        <v>10568</v>
      </c>
      <c r="L77" s="288" t="s">
        <v>10568</v>
      </c>
      <c r="M77" s="288" t="s">
        <v>10568</v>
      </c>
      <c r="N77" s="288" t="s">
        <v>10568</v>
      </c>
      <c r="O77" s="288" t="s">
        <v>10568</v>
      </c>
      <c r="P77" s="288" t="s">
        <v>10568</v>
      </c>
      <c r="Q77" s="288" t="s">
        <v>10568</v>
      </c>
      <c r="R77" s="288" t="s">
        <v>10568</v>
      </c>
      <c r="S77" s="288" t="s">
        <v>10568</v>
      </c>
      <c r="T77" s="288" t="s">
        <v>10568</v>
      </c>
      <c r="U77" s="288" t="s">
        <v>10568</v>
      </c>
      <c r="V77" s="288" t="s">
        <v>10568</v>
      </c>
      <c r="W77" s="288" t="s">
        <v>10568</v>
      </c>
      <c r="X77" s="288" t="s">
        <v>10568</v>
      </c>
      <c r="Y77" s="288" t="s">
        <v>10568</v>
      </c>
      <c r="Z77" s="288" t="s">
        <v>10568</v>
      </c>
      <c r="AA77" s="288" t="s">
        <v>10568</v>
      </c>
      <c r="AB77" s="288" t="s">
        <v>10568</v>
      </c>
      <c r="AC77" s="288">
        <v>1.5</v>
      </c>
      <c r="AD77" s="288">
        <v>1.5</v>
      </c>
      <c r="AE77" s="288">
        <v>1.5</v>
      </c>
      <c r="AF77" s="288">
        <v>1.5</v>
      </c>
      <c r="AG77" s="288">
        <v>1.6</v>
      </c>
      <c r="AH77" s="288">
        <v>1.8</v>
      </c>
      <c r="AI77" s="288">
        <v>1.8</v>
      </c>
      <c r="AJ77" s="288">
        <v>1.8</v>
      </c>
      <c r="AK77" s="288">
        <v>1.8</v>
      </c>
      <c r="AL77" s="288">
        <v>1.8</v>
      </c>
      <c r="AM77" s="288">
        <v>1.8</v>
      </c>
      <c r="AN77" s="288">
        <v>1.8</v>
      </c>
      <c r="AO77" s="288">
        <v>1.8</v>
      </c>
      <c r="AP77" s="288">
        <v>1.8</v>
      </c>
      <c r="AQ77" s="288">
        <v>1.7</v>
      </c>
      <c r="AR77" s="288">
        <v>1.7</v>
      </c>
      <c r="AS77" s="288">
        <v>1.6</v>
      </c>
      <c r="AT77" s="288">
        <v>1.6</v>
      </c>
      <c r="AU77" s="288">
        <v>1.8</v>
      </c>
      <c r="AV77" s="288">
        <v>1.8</v>
      </c>
      <c r="AW77" s="288">
        <v>1.8</v>
      </c>
      <c r="AX77" s="288">
        <v>1.8</v>
      </c>
      <c r="AY77" s="288">
        <v>1.8</v>
      </c>
      <c r="AZ77" s="288">
        <v>1.8</v>
      </c>
      <c r="BA77" s="288">
        <v>1.8</v>
      </c>
      <c r="BB77" s="288">
        <v>1.8</v>
      </c>
      <c r="BC77" s="288">
        <v>1.8</v>
      </c>
      <c r="BD77" s="288">
        <v>1.8</v>
      </c>
      <c r="BE77" s="288">
        <v>1.8</v>
      </c>
      <c r="BF77" s="288">
        <v>1.8</v>
      </c>
      <c r="BG77" s="288">
        <v>1.8</v>
      </c>
      <c r="BH77" s="288">
        <v>1.8</v>
      </c>
      <c r="BI77" s="288">
        <v>1.8</v>
      </c>
      <c r="BJ77" s="288">
        <v>1.9</v>
      </c>
      <c r="BK77" s="288">
        <v>1.8</v>
      </c>
      <c r="BL77" s="288">
        <v>1.8</v>
      </c>
      <c r="BM77" s="288">
        <v>1.8</v>
      </c>
      <c r="BN77" s="288">
        <v>1.8</v>
      </c>
      <c r="BO77" s="288">
        <v>1.8</v>
      </c>
      <c r="BP77" s="288">
        <v>1.9</v>
      </c>
      <c r="BQ77" s="288">
        <v>1.9</v>
      </c>
      <c r="BR77" s="288">
        <v>1.9</v>
      </c>
      <c r="BS77" s="288">
        <v>1.9</v>
      </c>
      <c r="BT77" s="288">
        <v>1.9</v>
      </c>
      <c r="BU77" s="288">
        <v>1.9</v>
      </c>
      <c r="BV77" s="288">
        <v>1.8</v>
      </c>
      <c r="BW77" s="288">
        <v>1.9</v>
      </c>
      <c r="BX77" s="288">
        <f>_xlfn.IFNA(VLOOKUP(C77,'INFORM Severity - hidden'!$C$5:$G$300,5,FALSE),"-")</f>
        <v>1.7</v>
      </c>
    </row>
    <row r="78" spans="1:76" x14ac:dyDescent="0.35">
      <c r="A78" t="s">
        <v>4037</v>
      </c>
      <c r="B78" t="s">
        <v>4035</v>
      </c>
      <c r="C78" t="s">
        <v>4036</v>
      </c>
      <c r="D78" s="288" t="str">
        <f t="shared" si="1"/>
        <v>Stable</v>
      </c>
      <c r="E78" s="288" t="s">
        <v>10568</v>
      </c>
      <c r="F78" s="288" t="s">
        <v>10568</v>
      </c>
      <c r="G78" s="288" t="s">
        <v>10568</v>
      </c>
      <c r="H78" s="288" t="s">
        <v>10568</v>
      </c>
      <c r="I78" s="288" t="s">
        <v>10568</v>
      </c>
      <c r="J78" s="288" t="s">
        <v>10568</v>
      </c>
      <c r="K78" s="288" t="s">
        <v>10568</v>
      </c>
      <c r="L78" s="288" t="s">
        <v>10568</v>
      </c>
      <c r="M78" s="288" t="s">
        <v>10568</v>
      </c>
      <c r="N78" s="288" t="s">
        <v>10568</v>
      </c>
      <c r="O78" s="288" t="s">
        <v>10568</v>
      </c>
      <c r="P78" s="288" t="s">
        <v>10568</v>
      </c>
      <c r="Q78" s="288" t="s">
        <v>10568</v>
      </c>
      <c r="R78" s="288" t="s">
        <v>10568</v>
      </c>
      <c r="S78" s="288" t="s">
        <v>10568</v>
      </c>
      <c r="T78" s="288" t="s">
        <v>10568</v>
      </c>
      <c r="U78" s="288" t="s">
        <v>10568</v>
      </c>
      <c r="V78" s="288" t="s">
        <v>10568</v>
      </c>
      <c r="W78" s="288" t="s">
        <v>10568</v>
      </c>
      <c r="X78" s="288" t="s">
        <v>10568</v>
      </c>
      <c r="Y78" s="288" t="s">
        <v>10568</v>
      </c>
      <c r="Z78" s="288" t="s">
        <v>10568</v>
      </c>
      <c r="AA78" s="288" t="s">
        <v>10568</v>
      </c>
      <c r="AB78" s="288" t="s">
        <v>10568</v>
      </c>
      <c r="AC78" s="288" t="s">
        <v>10568</v>
      </c>
      <c r="AD78" s="288" t="s">
        <v>10568</v>
      </c>
      <c r="AE78" s="288" t="s">
        <v>10568</v>
      </c>
      <c r="AF78" s="288" t="s">
        <v>10568</v>
      </c>
      <c r="AG78" s="288" t="s">
        <v>10568</v>
      </c>
      <c r="AH78" s="288" t="s">
        <v>10568</v>
      </c>
      <c r="AI78" s="288" t="s">
        <v>10568</v>
      </c>
      <c r="AJ78" s="288" t="s">
        <v>10568</v>
      </c>
      <c r="AK78" s="288" t="s">
        <v>10568</v>
      </c>
      <c r="AL78" s="288" t="s">
        <v>10568</v>
      </c>
      <c r="AM78" s="288" t="s">
        <v>10568</v>
      </c>
      <c r="AN78" s="288" t="s">
        <v>10568</v>
      </c>
      <c r="AO78" s="288" t="s">
        <v>10568</v>
      </c>
      <c r="AP78" s="288" t="s">
        <v>10568</v>
      </c>
      <c r="AQ78" s="288" t="s">
        <v>10568</v>
      </c>
      <c r="AR78" s="288" t="s">
        <v>10568</v>
      </c>
      <c r="AS78" s="288" t="s">
        <v>10568</v>
      </c>
      <c r="AT78" s="288" t="s">
        <v>10568</v>
      </c>
      <c r="AU78" s="288" t="s">
        <v>10568</v>
      </c>
      <c r="AV78" s="288" t="s">
        <v>10568</v>
      </c>
      <c r="AW78" s="288" t="s">
        <v>10568</v>
      </c>
      <c r="AX78" s="288" t="s">
        <v>10568</v>
      </c>
      <c r="AY78" s="288" t="s">
        <v>10568</v>
      </c>
      <c r="AZ78" s="288" t="s">
        <v>10568</v>
      </c>
      <c r="BA78" s="288" t="s">
        <v>10568</v>
      </c>
      <c r="BB78" s="288" t="s">
        <v>10568</v>
      </c>
      <c r="BC78" s="288" t="s">
        <v>10568</v>
      </c>
      <c r="BD78" s="288" t="s">
        <v>10568</v>
      </c>
      <c r="BE78" s="288" t="s">
        <v>10568</v>
      </c>
      <c r="BF78" s="288" t="s">
        <v>10568</v>
      </c>
      <c r="BG78" s="288" t="s">
        <v>10568</v>
      </c>
      <c r="BH78" s="288" t="s">
        <v>10568</v>
      </c>
      <c r="BI78" s="288" t="s">
        <v>10568</v>
      </c>
      <c r="BJ78" s="288" t="s">
        <v>10568</v>
      </c>
      <c r="BK78" s="288">
        <v>1.3</v>
      </c>
      <c r="BL78" s="288">
        <v>1.3</v>
      </c>
      <c r="BM78" s="288">
        <v>1.3</v>
      </c>
      <c r="BN78" s="288">
        <v>1.2</v>
      </c>
      <c r="BO78" s="288">
        <v>1.2</v>
      </c>
      <c r="BP78" s="288">
        <v>1.2</v>
      </c>
      <c r="BQ78" s="288">
        <v>1.2</v>
      </c>
      <c r="BR78" s="288">
        <v>1.2</v>
      </c>
      <c r="BS78" s="288">
        <v>1.2</v>
      </c>
      <c r="BT78" s="288">
        <v>1.2</v>
      </c>
      <c r="BU78" s="288">
        <v>1.2</v>
      </c>
      <c r="BV78" s="288">
        <v>1.2</v>
      </c>
      <c r="BW78" s="288">
        <v>1.2</v>
      </c>
      <c r="BX78" s="288">
        <f>_xlfn.IFNA(VLOOKUP(C78,'INFORM Severity - hidden'!$C$5:$G$300,5,FALSE),"-")</f>
        <v>1.2</v>
      </c>
    </row>
    <row r="79" spans="1:76" x14ac:dyDescent="0.35">
      <c r="A79" t="s">
        <v>612</v>
      </c>
      <c r="B79" t="s">
        <v>712</v>
      </c>
      <c r="C79" t="s">
        <v>713</v>
      </c>
      <c r="D79" s="288" t="str">
        <f t="shared" si="1"/>
        <v>Stable</v>
      </c>
      <c r="E79" s="288" t="s">
        <v>10568</v>
      </c>
      <c r="F79" s="288" t="s">
        <v>10568</v>
      </c>
      <c r="G79" s="288">
        <v>3.8</v>
      </c>
      <c r="H79" s="288">
        <v>3.8</v>
      </c>
      <c r="I79" s="288">
        <v>3.8</v>
      </c>
      <c r="J79" s="288">
        <v>3.8</v>
      </c>
      <c r="K79" s="288">
        <v>3.8</v>
      </c>
      <c r="L79" s="288">
        <v>3.8</v>
      </c>
      <c r="M79" s="288">
        <v>3.8</v>
      </c>
      <c r="N79" s="288">
        <v>3.8</v>
      </c>
      <c r="O79" s="288">
        <v>3.8</v>
      </c>
      <c r="P79" s="288">
        <v>3.8</v>
      </c>
      <c r="Q79" s="288">
        <v>3.8</v>
      </c>
      <c r="R79" s="288">
        <v>3.8</v>
      </c>
      <c r="S79" s="288">
        <v>3.8</v>
      </c>
      <c r="T79" s="288">
        <v>4</v>
      </c>
      <c r="U79" s="288">
        <v>4</v>
      </c>
      <c r="V79" s="288">
        <v>4</v>
      </c>
      <c r="W79" s="288">
        <v>4</v>
      </c>
      <c r="X79" s="288">
        <v>4</v>
      </c>
      <c r="Y79" s="288">
        <v>4</v>
      </c>
      <c r="Z79" s="288">
        <v>4</v>
      </c>
      <c r="AA79" s="288">
        <v>4.0999999999999996</v>
      </c>
      <c r="AB79" s="288">
        <v>4.0999999999999996</v>
      </c>
      <c r="AC79" s="288">
        <v>4.0999999999999996</v>
      </c>
      <c r="AD79" s="288">
        <v>4.0999999999999996</v>
      </c>
      <c r="AE79" s="288">
        <v>4.5</v>
      </c>
      <c r="AF79" s="288">
        <v>4.5999999999999996</v>
      </c>
      <c r="AG79" s="288">
        <v>4.5999999999999996</v>
      </c>
      <c r="AH79" s="288">
        <v>4.7</v>
      </c>
      <c r="AI79" s="288">
        <v>4.7</v>
      </c>
      <c r="AJ79" s="288">
        <v>4.7</v>
      </c>
      <c r="AK79" s="288">
        <v>4.7</v>
      </c>
      <c r="AL79" s="288">
        <v>4.7</v>
      </c>
      <c r="AM79" s="288">
        <v>4.7</v>
      </c>
      <c r="AN79" s="288">
        <v>4.7</v>
      </c>
      <c r="AO79" s="288">
        <v>4.7</v>
      </c>
      <c r="AP79" s="288">
        <v>4.7</v>
      </c>
      <c r="AQ79" s="288">
        <v>4.7</v>
      </c>
      <c r="AR79" s="288">
        <v>4.7</v>
      </c>
      <c r="AS79" s="288">
        <v>4.5999999999999996</v>
      </c>
      <c r="AT79" s="288">
        <v>4.5999999999999996</v>
      </c>
      <c r="AU79" s="288">
        <v>4.5999999999999996</v>
      </c>
      <c r="AV79" s="288">
        <v>4.5999999999999996</v>
      </c>
      <c r="AW79" s="288">
        <v>4</v>
      </c>
      <c r="AX79" s="288">
        <v>4</v>
      </c>
      <c r="AY79" s="288">
        <v>4.0999999999999996</v>
      </c>
      <c r="AZ79" s="288">
        <v>4.0999999999999996</v>
      </c>
      <c r="BA79" s="288">
        <v>4.3</v>
      </c>
      <c r="BB79" s="288">
        <v>4.4000000000000004</v>
      </c>
      <c r="BC79" s="288">
        <v>4.3</v>
      </c>
      <c r="BD79" s="288">
        <v>4.3</v>
      </c>
      <c r="BE79" s="288">
        <v>4.3</v>
      </c>
      <c r="BF79" s="288">
        <v>4</v>
      </c>
      <c r="BG79" s="288">
        <v>4</v>
      </c>
      <c r="BH79" s="288">
        <v>4</v>
      </c>
      <c r="BI79" s="288">
        <v>4</v>
      </c>
      <c r="BJ79" s="288">
        <v>4</v>
      </c>
      <c r="BK79" s="288">
        <v>4.0999999999999996</v>
      </c>
      <c r="BL79" s="288">
        <v>4.0999999999999996</v>
      </c>
      <c r="BM79" s="288">
        <v>4.0999999999999996</v>
      </c>
      <c r="BN79" s="288">
        <v>4.0999999999999996</v>
      </c>
      <c r="BO79" s="288">
        <v>4.0999999999999996</v>
      </c>
      <c r="BP79" s="288">
        <v>4.4000000000000004</v>
      </c>
      <c r="BQ79" s="288">
        <v>4.4000000000000004</v>
      </c>
      <c r="BR79" s="288">
        <v>4.3</v>
      </c>
      <c r="BS79" s="288">
        <v>4.3</v>
      </c>
      <c r="BT79" s="288">
        <v>4.3</v>
      </c>
      <c r="BU79" s="288">
        <v>4.3</v>
      </c>
      <c r="BV79" s="288">
        <v>4.3</v>
      </c>
      <c r="BW79" s="288">
        <v>4.3</v>
      </c>
      <c r="BX79" s="288">
        <f>_xlfn.IFNA(VLOOKUP(C79,'INFORM Severity - hidden'!$C$5:$G$300,5,FALSE),"-")</f>
        <v>4.3</v>
      </c>
    </row>
    <row r="80" spans="1:76" x14ac:dyDescent="0.35">
      <c r="C80" t="s">
        <v>10603</v>
      </c>
      <c r="D80" s="288" t="str">
        <f t="shared" si="1"/>
        <v>-</v>
      </c>
      <c r="E80" s="288" t="s">
        <v>10568</v>
      </c>
      <c r="F80" s="288" t="s">
        <v>10568</v>
      </c>
      <c r="G80" s="288" t="s">
        <v>10568</v>
      </c>
      <c r="H80" s="288" t="s">
        <v>10568</v>
      </c>
      <c r="I80" s="288" t="s">
        <v>10568</v>
      </c>
      <c r="J80" s="288" t="s">
        <v>10568</v>
      </c>
      <c r="K80" s="288" t="s">
        <v>10568</v>
      </c>
      <c r="L80" s="288" t="s">
        <v>10568</v>
      </c>
      <c r="M80" s="288" t="s">
        <v>10568</v>
      </c>
      <c r="N80" s="288" t="s">
        <v>10568</v>
      </c>
      <c r="O80" s="288" t="s">
        <v>10568</v>
      </c>
      <c r="P80" s="288" t="s">
        <v>10568</v>
      </c>
      <c r="Q80" s="288" t="s">
        <v>10568</v>
      </c>
      <c r="R80" s="288" t="s">
        <v>10568</v>
      </c>
      <c r="S80" s="288" t="s">
        <v>10568</v>
      </c>
      <c r="T80" s="288" t="s">
        <v>10568</v>
      </c>
      <c r="U80" s="288" t="s">
        <v>10568</v>
      </c>
      <c r="V80" s="288">
        <v>2.4</v>
      </c>
      <c r="W80" s="288">
        <v>2.4</v>
      </c>
      <c r="X80" s="288">
        <v>2.4</v>
      </c>
      <c r="Y80" s="288">
        <v>2.4</v>
      </c>
      <c r="Z80" s="288">
        <v>2.4</v>
      </c>
      <c r="AA80" s="288">
        <v>2.6</v>
      </c>
      <c r="AB80" s="288">
        <v>2.6</v>
      </c>
      <c r="AC80" s="288">
        <v>2.6</v>
      </c>
      <c r="AD80" s="288">
        <v>2.6</v>
      </c>
      <c r="AE80" s="288">
        <v>2.6</v>
      </c>
      <c r="AF80" s="288">
        <v>2.7</v>
      </c>
      <c r="AG80" s="288">
        <v>2.7</v>
      </c>
      <c r="AH80" s="288">
        <v>2.4</v>
      </c>
      <c r="AI80" s="288">
        <v>2.4</v>
      </c>
      <c r="AJ80" s="288">
        <v>2.4</v>
      </c>
      <c r="AK80" s="288">
        <v>2.7</v>
      </c>
      <c r="AL80" s="288">
        <v>2.6</v>
      </c>
      <c r="AM80" s="288">
        <v>2.6</v>
      </c>
      <c r="AN80" s="288">
        <v>2.5</v>
      </c>
      <c r="AO80" s="288" t="s">
        <v>10568</v>
      </c>
      <c r="AP80" s="288" t="s">
        <v>10568</v>
      </c>
      <c r="AQ80" s="288" t="s">
        <v>10568</v>
      </c>
      <c r="AR80" s="288" t="s">
        <v>10568</v>
      </c>
      <c r="AS80" s="288" t="s">
        <v>10568</v>
      </c>
      <c r="AT80" s="288" t="s">
        <v>10568</v>
      </c>
      <c r="AU80" s="288" t="s">
        <v>10568</v>
      </c>
      <c r="AV80" s="288" t="s">
        <v>10568</v>
      </c>
      <c r="AW80" s="288" t="s">
        <v>10568</v>
      </c>
      <c r="AX80" s="288" t="s">
        <v>10568</v>
      </c>
      <c r="AY80" s="288" t="s">
        <v>10568</v>
      </c>
      <c r="AZ80" s="288" t="s">
        <v>10568</v>
      </c>
      <c r="BA80" s="288" t="s">
        <v>10568</v>
      </c>
      <c r="BB80" s="288" t="s">
        <v>10568</v>
      </c>
      <c r="BC80" s="288" t="s">
        <v>10568</v>
      </c>
      <c r="BD80" s="288" t="s">
        <v>10568</v>
      </c>
      <c r="BE80" s="288" t="s">
        <v>10568</v>
      </c>
      <c r="BF80" s="288" t="s">
        <v>10568</v>
      </c>
      <c r="BG80" s="288" t="s">
        <v>10568</v>
      </c>
      <c r="BH80" s="288" t="s">
        <v>10568</v>
      </c>
      <c r="BI80" s="288" t="s">
        <v>10568</v>
      </c>
      <c r="BJ80" s="288" t="s">
        <v>10568</v>
      </c>
      <c r="BK80" s="288" t="s">
        <v>10568</v>
      </c>
      <c r="BL80" s="288" t="s">
        <v>10568</v>
      </c>
      <c r="BM80" s="288" t="s">
        <v>10568</v>
      </c>
      <c r="BN80" s="288" t="s">
        <v>10568</v>
      </c>
      <c r="BO80" s="288" t="s">
        <v>10568</v>
      </c>
      <c r="BP80" s="288" t="s">
        <v>10568</v>
      </c>
      <c r="BQ80" s="288" t="s">
        <v>10568</v>
      </c>
      <c r="BR80" s="288" t="s">
        <v>10568</v>
      </c>
      <c r="BS80" s="288" t="s">
        <v>10568</v>
      </c>
      <c r="BT80" s="288" t="s">
        <v>10568</v>
      </c>
      <c r="BU80" s="288" t="s">
        <v>10568</v>
      </c>
      <c r="BV80" s="288" t="s">
        <v>10568</v>
      </c>
      <c r="BW80" s="288" t="s">
        <v>10568</v>
      </c>
      <c r="BX80" s="288" t="str">
        <f>_xlfn.IFNA(VLOOKUP(C80,'INFORM Severity - hidden'!$C$5:$G$300,5,FALSE),"-")</f>
        <v>-</v>
      </c>
    </row>
    <row r="81" spans="1:76" x14ac:dyDescent="0.35">
      <c r="A81" t="s">
        <v>612</v>
      </c>
      <c r="B81" t="s">
        <v>610</v>
      </c>
      <c r="C81" t="s">
        <v>611</v>
      </c>
      <c r="D81" s="288" t="str">
        <f t="shared" si="1"/>
        <v>Stable</v>
      </c>
      <c r="E81" s="288" t="s">
        <v>10568</v>
      </c>
      <c r="F81" s="288" t="s">
        <v>10568</v>
      </c>
      <c r="G81" s="288" t="s">
        <v>10568</v>
      </c>
      <c r="H81" s="288" t="s">
        <v>10568</v>
      </c>
      <c r="I81" s="288" t="s">
        <v>10568</v>
      </c>
      <c r="J81" s="288" t="s">
        <v>10568</v>
      </c>
      <c r="K81" s="288" t="s">
        <v>10568</v>
      </c>
      <c r="L81" s="288" t="s">
        <v>10568</v>
      </c>
      <c r="M81" s="288" t="s">
        <v>10568</v>
      </c>
      <c r="N81" s="288" t="s">
        <v>10568</v>
      </c>
      <c r="O81" s="288" t="s">
        <v>10568</v>
      </c>
      <c r="P81" s="288" t="s">
        <v>10568</v>
      </c>
      <c r="Q81" s="288" t="s">
        <v>10568</v>
      </c>
      <c r="R81" s="288" t="s">
        <v>10568</v>
      </c>
      <c r="S81" s="288" t="s">
        <v>10568</v>
      </c>
      <c r="T81" s="288" t="s">
        <v>10568</v>
      </c>
      <c r="U81" s="288" t="s">
        <v>10568</v>
      </c>
      <c r="V81" s="288" t="s">
        <v>10568</v>
      </c>
      <c r="W81" s="288">
        <v>2.8</v>
      </c>
      <c r="X81" s="288">
        <v>2.8</v>
      </c>
      <c r="Y81" s="288">
        <v>2.8</v>
      </c>
      <c r="Z81" s="288">
        <v>2.8</v>
      </c>
      <c r="AA81" s="288">
        <v>2.9</v>
      </c>
      <c r="AB81" s="288">
        <v>2.9</v>
      </c>
      <c r="AC81" s="288">
        <v>2.9</v>
      </c>
      <c r="AD81" s="288">
        <v>2.9</v>
      </c>
      <c r="AE81" s="288">
        <v>3</v>
      </c>
      <c r="AF81" s="288">
        <v>3</v>
      </c>
      <c r="AG81" s="288">
        <v>3</v>
      </c>
      <c r="AH81" s="288">
        <v>3.1</v>
      </c>
      <c r="AI81" s="288">
        <v>3.1</v>
      </c>
      <c r="AJ81" s="288">
        <v>3.1</v>
      </c>
      <c r="AK81" s="288">
        <v>3.1</v>
      </c>
      <c r="AL81" s="288">
        <v>3.1</v>
      </c>
      <c r="AM81" s="288">
        <v>3.1</v>
      </c>
      <c r="AN81" s="288">
        <v>3.1</v>
      </c>
      <c r="AO81" s="288">
        <v>3.1</v>
      </c>
      <c r="AP81" s="288">
        <v>3.1</v>
      </c>
      <c r="AQ81" s="288">
        <v>3.1</v>
      </c>
      <c r="AR81" s="288">
        <v>3.1</v>
      </c>
      <c r="AS81" s="288">
        <v>3</v>
      </c>
      <c r="AT81" s="288">
        <v>2.6</v>
      </c>
      <c r="AU81" s="288">
        <v>3</v>
      </c>
      <c r="AV81" s="288">
        <v>3</v>
      </c>
      <c r="AW81" s="288">
        <v>3</v>
      </c>
      <c r="AX81" s="288">
        <v>3</v>
      </c>
      <c r="AY81" s="288">
        <v>3.2</v>
      </c>
      <c r="AZ81" s="288">
        <v>3.3</v>
      </c>
      <c r="BA81" s="288">
        <v>3.3</v>
      </c>
      <c r="BB81" s="288">
        <v>3.3</v>
      </c>
      <c r="BC81" s="288">
        <v>3.3</v>
      </c>
      <c r="BD81" s="288">
        <v>3.2</v>
      </c>
      <c r="BE81" s="288">
        <v>3.2</v>
      </c>
      <c r="BF81" s="288">
        <v>3.2</v>
      </c>
      <c r="BG81" s="288">
        <v>3.2</v>
      </c>
      <c r="BH81" s="288">
        <v>3.2</v>
      </c>
      <c r="BI81" s="288">
        <v>3.2</v>
      </c>
      <c r="BJ81" s="288">
        <v>3.2</v>
      </c>
      <c r="BK81" s="288">
        <v>3.3</v>
      </c>
      <c r="BL81" s="288">
        <v>3.3</v>
      </c>
      <c r="BM81" s="288">
        <v>3.3</v>
      </c>
      <c r="BN81" s="288">
        <v>3.3</v>
      </c>
      <c r="BO81" s="288">
        <v>3.3</v>
      </c>
      <c r="BP81" s="288">
        <v>3</v>
      </c>
      <c r="BQ81" s="288">
        <v>3.1</v>
      </c>
      <c r="BR81" s="288">
        <v>3.1</v>
      </c>
      <c r="BS81" s="288">
        <v>3.1</v>
      </c>
      <c r="BT81" s="288">
        <v>3.1</v>
      </c>
      <c r="BU81" s="288">
        <v>3.1</v>
      </c>
      <c r="BV81" s="288">
        <v>3.1</v>
      </c>
      <c r="BW81" s="288">
        <v>3.1</v>
      </c>
      <c r="BX81" s="288">
        <f>_xlfn.IFNA(VLOOKUP(C81,'INFORM Severity - hidden'!$C$5:$G$300,5,FALSE),"-")</f>
        <v>3</v>
      </c>
    </row>
    <row r="82" spans="1:76" x14ac:dyDescent="0.35">
      <c r="A82" t="s">
        <v>612</v>
      </c>
      <c r="B82" t="s">
        <v>616</v>
      </c>
      <c r="C82" t="s">
        <v>617</v>
      </c>
      <c r="D82" s="288" t="str">
        <f t="shared" si="1"/>
        <v>Stable</v>
      </c>
      <c r="E82" s="288" t="s">
        <v>10568</v>
      </c>
      <c r="F82" s="288" t="s">
        <v>10568</v>
      </c>
      <c r="G82" s="288" t="s">
        <v>10568</v>
      </c>
      <c r="H82" s="288" t="s">
        <v>10568</v>
      </c>
      <c r="I82" s="288" t="s">
        <v>10568</v>
      </c>
      <c r="J82" s="288" t="s">
        <v>10568</v>
      </c>
      <c r="K82" s="288" t="s">
        <v>10568</v>
      </c>
      <c r="L82" s="288" t="s">
        <v>10568</v>
      </c>
      <c r="M82" s="288" t="s">
        <v>10568</v>
      </c>
      <c r="N82" s="288" t="s">
        <v>10568</v>
      </c>
      <c r="O82" s="288" t="s">
        <v>10568</v>
      </c>
      <c r="P82" s="288" t="s">
        <v>10568</v>
      </c>
      <c r="Q82" s="288" t="s">
        <v>10568</v>
      </c>
      <c r="R82" s="288" t="s">
        <v>10568</v>
      </c>
      <c r="S82" s="288" t="s">
        <v>10568</v>
      </c>
      <c r="T82" s="288" t="s">
        <v>10568</v>
      </c>
      <c r="U82" s="288" t="s">
        <v>10568</v>
      </c>
      <c r="V82" s="288" t="s">
        <v>10568</v>
      </c>
      <c r="W82" s="288" t="s">
        <v>10568</v>
      </c>
      <c r="X82" s="288" t="s">
        <v>10568</v>
      </c>
      <c r="Y82" s="288" t="s">
        <v>10568</v>
      </c>
      <c r="Z82" s="288" t="s">
        <v>10568</v>
      </c>
      <c r="AA82" s="288" t="s">
        <v>10568</v>
      </c>
      <c r="AB82" s="288">
        <v>4.2</v>
      </c>
      <c r="AC82" s="288">
        <v>3.7</v>
      </c>
      <c r="AD82" s="288">
        <v>3.7</v>
      </c>
      <c r="AE82" s="288">
        <v>3.7</v>
      </c>
      <c r="AF82" s="288">
        <v>3.7</v>
      </c>
      <c r="AG82" s="288">
        <v>3.7</v>
      </c>
      <c r="AH82" s="288">
        <v>4.4000000000000004</v>
      </c>
      <c r="AI82" s="288">
        <v>4.4000000000000004</v>
      </c>
      <c r="AJ82" s="288">
        <v>4.4000000000000004</v>
      </c>
      <c r="AK82" s="288">
        <v>4.4000000000000004</v>
      </c>
      <c r="AL82" s="288">
        <v>4.4000000000000004</v>
      </c>
      <c r="AM82" s="288">
        <v>4.3</v>
      </c>
      <c r="AN82" s="288">
        <v>4.4000000000000004</v>
      </c>
      <c r="AO82" s="288">
        <v>4.4000000000000004</v>
      </c>
      <c r="AP82" s="288">
        <v>4.4000000000000004</v>
      </c>
      <c r="AQ82" s="288">
        <v>4.4000000000000004</v>
      </c>
      <c r="AR82" s="288">
        <v>4.4000000000000004</v>
      </c>
      <c r="AS82" s="288">
        <v>4.3</v>
      </c>
      <c r="AT82" s="288">
        <v>4.2</v>
      </c>
      <c r="AU82" s="288">
        <v>4.2</v>
      </c>
      <c r="AV82" s="288">
        <v>4.2</v>
      </c>
      <c r="AW82" s="288">
        <v>4.2</v>
      </c>
      <c r="AX82" s="288">
        <v>4.2</v>
      </c>
      <c r="AY82" s="288">
        <v>4.3</v>
      </c>
      <c r="AZ82" s="288">
        <v>4.3</v>
      </c>
      <c r="BA82" s="288">
        <v>4.3</v>
      </c>
      <c r="BB82" s="288">
        <v>4.3</v>
      </c>
      <c r="BC82" s="288">
        <v>4.3</v>
      </c>
      <c r="BD82" s="288">
        <v>4.2</v>
      </c>
      <c r="BE82" s="288">
        <v>4.0999999999999996</v>
      </c>
      <c r="BF82" s="288">
        <v>3.9</v>
      </c>
      <c r="BG82" s="288">
        <v>3.9</v>
      </c>
      <c r="BH82" s="288">
        <v>3.9</v>
      </c>
      <c r="BI82" s="288">
        <v>3.9</v>
      </c>
      <c r="BJ82" s="288">
        <v>3.9</v>
      </c>
      <c r="BK82" s="288">
        <v>3.9</v>
      </c>
      <c r="BL82" s="288">
        <v>3.9</v>
      </c>
      <c r="BM82" s="288">
        <v>3.9</v>
      </c>
      <c r="BN82" s="288">
        <v>3.9</v>
      </c>
      <c r="BO82" s="288">
        <v>3.9</v>
      </c>
      <c r="BP82" s="288">
        <v>4.2</v>
      </c>
      <c r="BQ82" s="288">
        <v>4.2</v>
      </c>
      <c r="BR82" s="288">
        <v>4.2</v>
      </c>
      <c r="BS82" s="288">
        <v>4.3</v>
      </c>
      <c r="BT82" s="288">
        <v>4.3</v>
      </c>
      <c r="BU82" s="288">
        <v>4.3</v>
      </c>
      <c r="BV82" s="288">
        <v>4.3</v>
      </c>
      <c r="BW82" s="288">
        <v>4.3</v>
      </c>
      <c r="BX82" s="288">
        <f>_xlfn.IFNA(VLOOKUP(C82,'INFORM Severity - hidden'!$C$5:$G$300,5,FALSE),"-")</f>
        <v>4.2</v>
      </c>
    </row>
    <row r="83" spans="1:76" x14ac:dyDescent="0.35">
      <c r="A83" t="s">
        <v>612</v>
      </c>
      <c r="B83" t="s">
        <v>662</v>
      </c>
      <c r="C83" t="s">
        <v>663</v>
      </c>
      <c r="D83" s="288" t="str">
        <f t="shared" si="1"/>
        <v>Decreasing</v>
      </c>
      <c r="E83" s="288" t="s">
        <v>10568</v>
      </c>
      <c r="F83" s="288" t="s">
        <v>10568</v>
      </c>
      <c r="G83" s="288" t="s">
        <v>10568</v>
      </c>
      <c r="H83" s="288" t="s">
        <v>10568</v>
      </c>
      <c r="I83" s="288" t="s">
        <v>10568</v>
      </c>
      <c r="J83" s="288" t="s">
        <v>10568</v>
      </c>
      <c r="K83" s="288" t="s">
        <v>10568</v>
      </c>
      <c r="L83" s="288" t="s">
        <v>10568</v>
      </c>
      <c r="M83" s="288" t="s">
        <v>10568</v>
      </c>
      <c r="N83" s="288" t="s">
        <v>10568</v>
      </c>
      <c r="O83" s="288" t="s">
        <v>10568</v>
      </c>
      <c r="P83" s="288" t="s">
        <v>10568</v>
      </c>
      <c r="Q83" s="288" t="s">
        <v>10568</v>
      </c>
      <c r="R83" s="288" t="s">
        <v>10568</v>
      </c>
      <c r="S83" s="288" t="s">
        <v>10568</v>
      </c>
      <c r="T83" s="288" t="s">
        <v>10568</v>
      </c>
      <c r="U83" s="288" t="s">
        <v>10568</v>
      </c>
      <c r="V83" s="288" t="s">
        <v>10568</v>
      </c>
      <c r="W83" s="288" t="s">
        <v>10568</v>
      </c>
      <c r="X83" s="288" t="s">
        <v>10568</v>
      </c>
      <c r="Y83" s="288" t="s">
        <v>10568</v>
      </c>
      <c r="Z83" s="288" t="s">
        <v>10568</v>
      </c>
      <c r="AA83" s="288" t="s">
        <v>10568</v>
      </c>
      <c r="AB83" s="288" t="s">
        <v>10568</v>
      </c>
      <c r="AC83" s="288" t="s">
        <v>10568</v>
      </c>
      <c r="AD83" s="288" t="s">
        <v>10568</v>
      </c>
      <c r="AE83" s="288" t="s">
        <v>10568</v>
      </c>
      <c r="AF83" s="288" t="s">
        <v>10568</v>
      </c>
      <c r="AG83" s="288" t="s">
        <v>10568</v>
      </c>
      <c r="AH83" s="288" t="s">
        <v>10568</v>
      </c>
      <c r="AI83" s="288" t="s">
        <v>10568</v>
      </c>
      <c r="AJ83" s="288" t="s">
        <v>10568</v>
      </c>
      <c r="AK83" s="288" t="s">
        <v>10568</v>
      </c>
      <c r="AL83" s="288" t="s">
        <v>10568</v>
      </c>
      <c r="AM83" s="288" t="s">
        <v>10568</v>
      </c>
      <c r="AN83" s="288" t="s">
        <v>10568</v>
      </c>
      <c r="AO83" s="288" t="s">
        <v>10568</v>
      </c>
      <c r="AP83" s="288">
        <v>2.7</v>
      </c>
      <c r="AQ83" s="288">
        <v>2.6</v>
      </c>
      <c r="AR83" s="288">
        <v>2.8</v>
      </c>
      <c r="AS83" s="288">
        <v>2.8</v>
      </c>
      <c r="AT83" s="288">
        <v>3.5</v>
      </c>
      <c r="AU83" s="288">
        <v>3.5</v>
      </c>
      <c r="AV83" s="288">
        <v>3.5</v>
      </c>
      <c r="AW83" s="288">
        <v>3.7</v>
      </c>
      <c r="AX83" s="288">
        <v>3.7</v>
      </c>
      <c r="AY83" s="288">
        <v>3.8</v>
      </c>
      <c r="AZ83" s="288">
        <v>3.8</v>
      </c>
      <c r="BA83" s="288">
        <v>3.7</v>
      </c>
      <c r="BB83" s="288">
        <v>3.7</v>
      </c>
      <c r="BC83" s="288">
        <v>3.7</v>
      </c>
      <c r="BD83" s="288">
        <v>3.7</v>
      </c>
      <c r="BE83" s="288">
        <v>3.7</v>
      </c>
      <c r="BF83" s="288">
        <v>3.6</v>
      </c>
      <c r="BG83" s="288">
        <v>3.6</v>
      </c>
      <c r="BH83" s="288">
        <v>3.7</v>
      </c>
      <c r="BI83" s="288">
        <v>3.6</v>
      </c>
      <c r="BJ83" s="288">
        <v>3.7</v>
      </c>
      <c r="BK83" s="288">
        <v>3.6</v>
      </c>
      <c r="BL83" s="288">
        <v>3.6</v>
      </c>
      <c r="BM83" s="288">
        <v>3.6</v>
      </c>
      <c r="BN83" s="288">
        <v>3.6</v>
      </c>
      <c r="BO83" s="288">
        <v>3.6</v>
      </c>
      <c r="BP83" s="288">
        <v>4.0999999999999996</v>
      </c>
      <c r="BQ83" s="288">
        <v>4.0999999999999996</v>
      </c>
      <c r="BR83" s="288">
        <v>4.2</v>
      </c>
      <c r="BS83" s="288">
        <v>4.2</v>
      </c>
      <c r="BT83" s="288">
        <v>4.2</v>
      </c>
      <c r="BU83" s="288">
        <v>4.2</v>
      </c>
      <c r="BV83" s="288">
        <v>4.2</v>
      </c>
      <c r="BW83" s="288">
        <v>4.0999999999999996</v>
      </c>
      <c r="BX83" s="288">
        <f>_xlfn.IFNA(VLOOKUP(C83,'INFORM Severity - hidden'!$C$5:$G$300,5,FALSE),"-")</f>
        <v>4.0999999999999996</v>
      </c>
    </row>
    <row r="84" spans="1:76" x14ac:dyDescent="0.35">
      <c r="C84" t="s">
        <v>10604</v>
      </c>
      <c r="D84" s="288" t="str">
        <f t="shared" si="1"/>
        <v>-</v>
      </c>
      <c r="E84" s="288" t="s">
        <v>10568</v>
      </c>
      <c r="F84" s="288" t="s">
        <v>10568</v>
      </c>
      <c r="G84" s="288" t="s">
        <v>10568</v>
      </c>
      <c r="H84" s="288" t="s">
        <v>10568</v>
      </c>
      <c r="I84" s="288" t="s">
        <v>10568</v>
      </c>
      <c r="J84" s="288" t="s">
        <v>10568</v>
      </c>
      <c r="K84" s="288" t="s">
        <v>10568</v>
      </c>
      <c r="L84" s="288" t="s">
        <v>10568</v>
      </c>
      <c r="M84" s="288" t="s">
        <v>10568</v>
      </c>
      <c r="N84" s="288" t="s">
        <v>10568</v>
      </c>
      <c r="O84" s="288" t="s">
        <v>10568</v>
      </c>
      <c r="P84" s="288" t="s">
        <v>10568</v>
      </c>
      <c r="Q84" s="288" t="s">
        <v>10568</v>
      </c>
      <c r="R84" s="288" t="s">
        <v>10568</v>
      </c>
      <c r="S84" s="288" t="s">
        <v>10568</v>
      </c>
      <c r="T84" s="288" t="s">
        <v>10568</v>
      </c>
      <c r="U84" s="288" t="s">
        <v>10568</v>
      </c>
      <c r="V84" s="288" t="s">
        <v>10568</v>
      </c>
      <c r="W84" s="288" t="s">
        <v>10568</v>
      </c>
      <c r="X84" s="288" t="s">
        <v>10568</v>
      </c>
      <c r="Y84" s="288" t="s">
        <v>10568</v>
      </c>
      <c r="Z84" s="288" t="s">
        <v>10568</v>
      </c>
      <c r="AA84" s="288" t="s">
        <v>10568</v>
      </c>
      <c r="AB84" s="288" t="s">
        <v>10568</v>
      </c>
      <c r="AC84" s="288">
        <v>1.4</v>
      </c>
      <c r="AD84" s="288">
        <v>1.4</v>
      </c>
      <c r="AE84" s="288">
        <v>1.4</v>
      </c>
      <c r="AF84" s="288">
        <v>1.4</v>
      </c>
      <c r="AG84" s="288" t="s">
        <v>10568</v>
      </c>
      <c r="AH84" s="288" t="s">
        <v>10568</v>
      </c>
      <c r="AI84" s="288" t="s">
        <v>10568</v>
      </c>
      <c r="AJ84" s="288" t="s">
        <v>10568</v>
      </c>
      <c r="AK84" s="288" t="s">
        <v>10568</v>
      </c>
      <c r="AL84" s="288" t="s">
        <v>10568</v>
      </c>
      <c r="AM84" s="288" t="s">
        <v>10568</v>
      </c>
      <c r="AN84" s="288" t="s">
        <v>10568</v>
      </c>
      <c r="AO84" s="288" t="s">
        <v>10568</v>
      </c>
      <c r="AP84" s="288" t="s">
        <v>10568</v>
      </c>
      <c r="AQ84" s="288" t="s">
        <v>10568</v>
      </c>
      <c r="AR84" s="288" t="s">
        <v>10568</v>
      </c>
      <c r="AS84" s="288" t="s">
        <v>10568</v>
      </c>
      <c r="AT84" s="288" t="s">
        <v>10568</v>
      </c>
      <c r="AU84" s="288" t="s">
        <v>10568</v>
      </c>
      <c r="AV84" s="288" t="s">
        <v>10568</v>
      </c>
      <c r="AW84" s="288" t="s">
        <v>10568</v>
      </c>
      <c r="AX84" s="288" t="s">
        <v>10568</v>
      </c>
      <c r="AY84" s="288" t="s">
        <v>10568</v>
      </c>
      <c r="AZ84" s="288" t="s">
        <v>10568</v>
      </c>
      <c r="BA84" s="288" t="s">
        <v>10568</v>
      </c>
      <c r="BB84" s="288" t="s">
        <v>10568</v>
      </c>
      <c r="BC84" s="288" t="s">
        <v>10568</v>
      </c>
      <c r="BD84" s="288" t="s">
        <v>10568</v>
      </c>
      <c r="BE84" s="288" t="s">
        <v>10568</v>
      </c>
      <c r="BF84" s="288" t="s">
        <v>10568</v>
      </c>
      <c r="BG84" s="288" t="s">
        <v>10568</v>
      </c>
      <c r="BH84" s="288" t="s">
        <v>10568</v>
      </c>
      <c r="BI84" s="288" t="s">
        <v>10568</v>
      </c>
      <c r="BJ84" s="288" t="s">
        <v>10568</v>
      </c>
      <c r="BK84" s="288" t="s">
        <v>10568</v>
      </c>
      <c r="BL84" s="288" t="s">
        <v>10568</v>
      </c>
      <c r="BM84" s="288" t="s">
        <v>10568</v>
      </c>
      <c r="BN84" s="288" t="s">
        <v>10568</v>
      </c>
      <c r="BO84" s="288" t="s">
        <v>10568</v>
      </c>
      <c r="BP84" s="288" t="s">
        <v>10568</v>
      </c>
      <c r="BQ84" s="288" t="s">
        <v>10568</v>
      </c>
      <c r="BR84" s="288" t="s">
        <v>10568</v>
      </c>
      <c r="BS84" s="288" t="s">
        <v>10568</v>
      </c>
      <c r="BT84" s="288" t="s">
        <v>10568</v>
      </c>
      <c r="BU84" s="288" t="s">
        <v>10568</v>
      </c>
      <c r="BV84" s="288" t="s">
        <v>10568</v>
      </c>
      <c r="BW84" s="288" t="s">
        <v>10568</v>
      </c>
      <c r="BX84" s="288" t="str">
        <f>_xlfn.IFNA(VLOOKUP(C84,'INFORM Severity - hidden'!$C$5:$G$300,5,FALSE),"-")</f>
        <v>-</v>
      </c>
    </row>
    <row r="85" spans="1:76" x14ac:dyDescent="0.35">
      <c r="C85" t="s">
        <v>10605</v>
      </c>
      <c r="D85" s="288" t="str">
        <f t="shared" si="1"/>
        <v>-</v>
      </c>
      <c r="E85" s="288" t="s">
        <v>10568</v>
      </c>
      <c r="F85" s="288" t="s">
        <v>10568</v>
      </c>
      <c r="G85" s="288" t="s">
        <v>10568</v>
      </c>
      <c r="H85" s="288" t="s">
        <v>10568</v>
      </c>
      <c r="I85" s="288" t="s">
        <v>10568</v>
      </c>
      <c r="J85" s="288" t="s">
        <v>10568</v>
      </c>
      <c r="K85" s="288" t="s">
        <v>10568</v>
      </c>
      <c r="L85" s="288" t="s">
        <v>10568</v>
      </c>
      <c r="M85" s="288" t="s">
        <v>10568</v>
      </c>
      <c r="N85" s="288" t="s">
        <v>10568</v>
      </c>
      <c r="O85" s="288" t="s">
        <v>10568</v>
      </c>
      <c r="P85" s="288" t="s">
        <v>10568</v>
      </c>
      <c r="Q85" s="288" t="s">
        <v>10568</v>
      </c>
      <c r="R85" s="288" t="s">
        <v>10568</v>
      </c>
      <c r="S85" s="288" t="s">
        <v>10568</v>
      </c>
      <c r="T85" s="288" t="s">
        <v>10568</v>
      </c>
      <c r="U85" s="288" t="s">
        <v>10568</v>
      </c>
      <c r="V85" s="288" t="s">
        <v>10568</v>
      </c>
      <c r="W85" s="288" t="s">
        <v>10568</v>
      </c>
      <c r="X85" s="288" t="s">
        <v>10568</v>
      </c>
      <c r="Y85" s="288" t="s">
        <v>10568</v>
      </c>
      <c r="Z85" s="288" t="s">
        <v>10568</v>
      </c>
      <c r="AA85" s="288" t="s">
        <v>10568</v>
      </c>
      <c r="AB85" s="288" t="s">
        <v>10568</v>
      </c>
      <c r="AC85" s="288" t="s">
        <v>10568</v>
      </c>
      <c r="AD85" s="288" t="s">
        <v>10568</v>
      </c>
      <c r="AE85" s="288" t="s">
        <v>10568</v>
      </c>
      <c r="AF85" s="288" t="s">
        <v>10568</v>
      </c>
      <c r="AG85" s="288" t="s">
        <v>10568</v>
      </c>
      <c r="AH85" s="288" t="s">
        <v>10568</v>
      </c>
      <c r="AI85" s="288" t="s">
        <v>10568</v>
      </c>
      <c r="AJ85" s="288" t="s">
        <v>10568</v>
      </c>
      <c r="AK85" s="288" t="s">
        <v>10568</v>
      </c>
      <c r="AL85" s="288" t="s">
        <v>10568</v>
      </c>
      <c r="AM85" s="288" t="s">
        <v>10568</v>
      </c>
      <c r="AN85" s="288" t="s">
        <v>10568</v>
      </c>
      <c r="AO85" s="288" t="s">
        <v>10568</v>
      </c>
      <c r="AP85" s="288" t="s">
        <v>10568</v>
      </c>
      <c r="AQ85" s="288" t="s">
        <v>10568</v>
      </c>
      <c r="AR85" s="288" t="s">
        <v>10568</v>
      </c>
      <c r="AS85" s="288" t="s">
        <v>10568</v>
      </c>
      <c r="AT85" s="288" t="s">
        <v>10568</v>
      </c>
      <c r="AU85" s="288" t="s">
        <v>10568</v>
      </c>
      <c r="AV85" s="288">
        <v>1.7</v>
      </c>
      <c r="AW85" s="288">
        <v>1.7</v>
      </c>
      <c r="AX85" s="288">
        <v>1.7</v>
      </c>
      <c r="AY85" s="288">
        <v>1.6</v>
      </c>
      <c r="AZ85" s="288">
        <v>1.6</v>
      </c>
      <c r="BA85" s="288">
        <v>1.6</v>
      </c>
      <c r="BB85" s="288">
        <v>1.4</v>
      </c>
      <c r="BC85" s="288" t="s">
        <v>10568</v>
      </c>
      <c r="BD85" s="288" t="s">
        <v>10568</v>
      </c>
      <c r="BE85" s="288" t="s">
        <v>10568</v>
      </c>
      <c r="BF85" s="288" t="s">
        <v>10568</v>
      </c>
      <c r="BG85" s="288" t="s">
        <v>10568</v>
      </c>
      <c r="BH85" s="288" t="s">
        <v>10568</v>
      </c>
      <c r="BI85" s="288" t="s">
        <v>10568</v>
      </c>
      <c r="BJ85" s="288" t="s">
        <v>10568</v>
      </c>
      <c r="BK85" s="288" t="s">
        <v>10568</v>
      </c>
      <c r="BL85" s="288" t="s">
        <v>10568</v>
      </c>
      <c r="BM85" s="288" t="s">
        <v>10568</v>
      </c>
      <c r="BN85" s="288" t="s">
        <v>10568</v>
      </c>
      <c r="BO85" s="288" t="s">
        <v>10568</v>
      </c>
      <c r="BP85" s="288" t="s">
        <v>10568</v>
      </c>
      <c r="BQ85" s="288" t="s">
        <v>10568</v>
      </c>
      <c r="BR85" s="288" t="s">
        <v>10568</v>
      </c>
      <c r="BS85" s="288" t="s">
        <v>10568</v>
      </c>
      <c r="BT85" s="288" t="s">
        <v>10568</v>
      </c>
      <c r="BU85" s="288" t="s">
        <v>10568</v>
      </c>
      <c r="BV85" s="288" t="s">
        <v>10568</v>
      </c>
      <c r="BW85" s="288" t="s">
        <v>10568</v>
      </c>
      <c r="BX85" s="288" t="str">
        <f>_xlfn.IFNA(VLOOKUP(C85,'INFORM Severity - hidden'!$C$5:$G$300,5,FALSE),"-")</f>
        <v>-</v>
      </c>
    </row>
    <row r="86" spans="1:76" x14ac:dyDescent="0.35">
      <c r="A86" t="s">
        <v>69</v>
      </c>
      <c r="B86" t="s">
        <v>67</v>
      </c>
      <c r="C86" t="s">
        <v>68</v>
      </c>
      <c r="D86" s="288" t="str">
        <f t="shared" si="1"/>
        <v>Increasing</v>
      </c>
      <c r="E86" s="288" t="s">
        <v>10568</v>
      </c>
      <c r="F86" s="288">
        <v>1</v>
      </c>
      <c r="G86" s="288">
        <v>1</v>
      </c>
      <c r="H86" s="288">
        <v>1.7</v>
      </c>
      <c r="I86" s="288">
        <v>1.5</v>
      </c>
      <c r="J86" s="288">
        <v>1.5</v>
      </c>
      <c r="K86" s="288">
        <v>1.8</v>
      </c>
      <c r="L86" s="288">
        <v>1.8</v>
      </c>
      <c r="M86" s="288">
        <v>1.8</v>
      </c>
      <c r="N86" s="288">
        <v>1.9</v>
      </c>
      <c r="O86" s="288">
        <v>1.9</v>
      </c>
      <c r="P86" s="288">
        <v>1.9</v>
      </c>
      <c r="Q86" s="288">
        <v>1.9</v>
      </c>
      <c r="R86" s="288">
        <v>1.9</v>
      </c>
      <c r="S86" s="288">
        <v>2</v>
      </c>
      <c r="T86" s="288">
        <v>1.9</v>
      </c>
      <c r="U86" s="288">
        <v>2</v>
      </c>
      <c r="V86" s="288">
        <v>2.1</v>
      </c>
      <c r="W86" s="288">
        <v>2.2000000000000002</v>
      </c>
      <c r="X86" s="288">
        <v>1.9</v>
      </c>
      <c r="Y86" s="288">
        <v>1.9</v>
      </c>
      <c r="Z86" s="288">
        <v>1.9</v>
      </c>
      <c r="AA86" s="288">
        <v>1.8</v>
      </c>
      <c r="AB86" s="288">
        <v>1.8</v>
      </c>
      <c r="AC86" s="288">
        <v>1.8</v>
      </c>
      <c r="AD86" s="288">
        <v>1.6</v>
      </c>
      <c r="AE86" s="288">
        <v>1.6</v>
      </c>
      <c r="AF86" s="288">
        <v>1.5</v>
      </c>
      <c r="AG86" s="288">
        <v>1.5</v>
      </c>
      <c r="AH86" s="288">
        <v>1.6</v>
      </c>
      <c r="AI86" s="288">
        <v>1.6</v>
      </c>
      <c r="AJ86" s="288">
        <v>1.6</v>
      </c>
      <c r="AK86" s="288">
        <v>1.7</v>
      </c>
      <c r="AL86" s="288">
        <v>1.7</v>
      </c>
      <c r="AM86" s="288">
        <v>1.7</v>
      </c>
      <c r="AN86" s="288">
        <v>1.6</v>
      </c>
      <c r="AO86" s="288">
        <v>1.6</v>
      </c>
      <c r="AP86" s="288">
        <v>1.6</v>
      </c>
      <c r="AQ86" s="288">
        <v>1.6</v>
      </c>
      <c r="AR86" s="288">
        <v>1.6</v>
      </c>
      <c r="AS86" s="288">
        <v>1.6</v>
      </c>
      <c r="AT86" s="288">
        <v>1.6</v>
      </c>
      <c r="AU86" s="288">
        <v>1.6</v>
      </c>
      <c r="AV86" s="288">
        <v>1.4</v>
      </c>
      <c r="AW86" s="288">
        <v>1.5</v>
      </c>
      <c r="AX86" s="288">
        <v>1.4</v>
      </c>
      <c r="AY86" s="288">
        <v>1.4</v>
      </c>
      <c r="AZ86" s="288">
        <v>1.4</v>
      </c>
      <c r="BA86" s="288">
        <v>1.4</v>
      </c>
      <c r="BB86" s="288">
        <v>1.4</v>
      </c>
      <c r="BC86" s="288">
        <v>1.4</v>
      </c>
      <c r="BD86" s="288">
        <v>1.6</v>
      </c>
      <c r="BE86" s="288">
        <v>1.5</v>
      </c>
      <c r="BF86" s="288">
        <v>1.9</v>
      </c>
      <c r="BG86" s="288">
        <v>1.9</v>
      </c>
      <c r="BH86" s="288">
        <v>1.9</v>
      </c>
      <c r="BI86" s="288">
        <v>2.1</v>
      </c>
      <c r="BJ86" s="288">
        <v>2.1</v>
      </c>
      <c r="BK86" s="288">
        <v>2.2000000000000002</v>
      </c>
      <c r="BL86" s="288">
        <v>2.2000000000000002</v>
      </c>
      <c r="BM86" s="288">
        <v>2.1</v>
      </c>
      <c r="BN86" s="288">
        <v>2.1</v>
      </c>
      <c r="BO86" s="288">
        <v>2.2000000000000002</v>
      </c>
      <c r="BP86" s="288">
        <v>2.2000000000000002</v>
      </c>
      <c r="BQ86" s="288">
        <v>2.1</v>
      </c>
      <c r="BR86" s="288">
        <v>2.1</v>
      </c>
      <c r="BS86" s="288">
        <v>2.1</v>
      </c>
      <c r="BT86" s="288">
        <v>2.1</v>
      </c>
      <c r="BU86" s="288">
        <v>2.1</v>
      </c>
      <c r="BV86" s="288">
        <v>2.1</v>
      </c>
      <c r="BW86" s="288">
        <v>2.2999999999999998</v>
      </c>
      <c r="BX86" s="288">
        <f>_xlfn.IFNA(VLOOKUP(C86,'INFORM Severity - hidden'!$C$5:$G$300,5,FALSE),"-")</f>
        <v>2.2999999999999998</v>
      </c>
    </row>
    <row r="87" spans="1:76" x14ac:dyDescent="0.35">
      <c r="A87" t="s">
        <v>1018</v>
      </c>
      <c r="B87" t="s">
        <v>1016</v>
      </c>
      <c r="C87" t="s">
        <v>1017</v>
      </c>
      <c r="D87" s="288" t="str">
        <f t="shared" si="1"/>
        <v>Stable</v>
      </c>
      <c r="E87" s="288" t="s">
        <v>10568</v>
      </c>
      <c r="F87" s="288">
        <v>3.4</v>
      </c>
      <c r="G87" s="288">
        <v>3.4</v>
      </c>
      <c r="H87" s="288">
        <v>4</v>
      </c>
      <c r="I87" s="288">
        <v>3.7</v>
      </c>
      <c r="J87" s="288">
        <v>3.5</v>
      </c>
      <c r="K87" s="288">
        <v>3.5</v>
      </c>
      <c r="L87" s="288">
        <v>3.5</v>
      </c>
      <c r="M87" s="288">
        <v>3.5</v>
      </c>
      <c r="N87" s="288">
        <v>3.5</v>
      </c>
      <c r="O87" s="288">
        <v>3.5</v>
      </c>
      <c r="P87" s="288">
        <v>3.5</v>
      </c>
      <c r="Q87" s="288">
        <v>3.5</v>
      </c>
      <c r="R87" s="288">
        <v>3.3</v>
      </c>
      <c r="S87" s="288">
        <v>3.3</v>
      </c>
      <c r="T87" s="288">
        <v>3.4</v>
      </c>
      <c r="U87" s="288">
        <v>3.4</v>
      </c>
      <c r="V87" s="288">
        <v>3.4</v>
      </c>
      <c r="W87" s="288">
        <v>3.4</v>
      </c>
      <c r="X87" s="288">
        <v>3.4</v>
      </c>
      <c r="Y87" s="288">
        <v>3.4</v>
      </c>
      <c r="Z87" s="288">
        <v>3.4</v>
      </c>
      <c r="AA87" s="288">
        <v>3.4</v>
      </c>
      <c r="AB87" s="288">
        <v>3.4</v>
      </c>
      <c r="AC87" s="288">
        <v>3.4</v>
      </c>
      <c r="AD87" s="288">
        <v>3.4</v>
      </c>
      <c r="AE87" s="288">
        <v>3.4</v>
      </c>
      <c r="AF87" s="288">
        <v>3.4</v>
      </c>
      <c r="AG87" s="288">
        <v>3.4</v>
      </c>
      <c r="AH87" s="288">
        <v>3.4</v>
      </c>
      <c r="AI87" s="288">
        <v>3.4</v>
      </c>
      <c r="AJ87" s="288">
        <v>3.4</v>
      </c>
      <c r="AK87" s="288">
        <v>3.4</v>
      </c>
      <c r="AL87" s="288">
        <v>3.4</v>
      </c>
      <c r="AM87" s="288">
        <v>3.5</v>
      </c>
      <c r="AN87" s="288">
        <v>3.5</v>
      </c>
      <c r="AO87" s="288">
        <v>3.5</v>
      </c>
      <c r="AP87" s="288">
        <v>3.5</v>
      </c>
      <c r="AQ87" s="288">
        <v>3.5</v>
      </c>
      <c r="AR87" s="288">
        <v>3.5</v>
      </c>
      <c r="AS87" s="288">
        <v>3.5</v>
      </c>
      <c r="AT87" s="288">
        <v>3.6</v>
      </c>
      <c r="AU87" s="288">
        <v>3.6</v>
      </c>
      <c r="AV87" s="288">
        <v>3.6</v>
      </c>
      <c r="AW87" s="288">
        <v>3.6</v>
      </c>
      <c r="AX87" s="288">
        <v>3.5</v>
      </c>
      <c r="AY87" s="288">
        <v>3.5</v>
      </c>
      <c r="AZ87" s="288">
        <v>3.5</v>
      </c>
      <c r="BA87" s="288">
        <v>3.5</v>
      </c>
      <c r="BB87" s="288">
        <v>3.5</v>
      </c>
      <c r="BC87" s="288">
        <v>3.5</v>
      </c>
      <c r="BD87" s="288">
        <v>3.5</v>
      </c>
      <c r="BE87" s="288">
        <v>3.4</v>
      </c>
      <c r="BF87" s="288">
        <v>3.4</v>
      </c>
      <c r="BG87" s="288">
        <v>3.4</v>
      </c>
      <c r="BH87" s="288">
        <v>3.5</v>
      </c>
      <c r="BI87" s="288">
        <v>3.5</v>
      </c>
      <c r="BJ87" s="288">
        <v>3.5</v>
      </c>
      <c r="BK87" s="288">
        <v>3.5</v>
      </c>
      <c r="BL87" s="288">
        <v>3.4</v>
      </c>
      <c r="BM87" s="288">
        <v>3.5</v>
      </c>
      <c r="BN87" s="288">
        <v>3.5</v>
      </c>
      <c r="BO87" s="288">
        <v>3.5</v>
      </c>
      <c r="BP87" s="288">
        <v>3.4</v>
      </c>
      <c r="BQ87" s="288">
        <v>3.4</v>
      </c>
      <c r="BR87" s="288">
        <v>3.5</v>
      </c>
      <c r="BS87" s="288">
        <v>3.5</v>
      </c>
      <c r="BT87" s="288">
        <v>3.5</v>
      </c>
      <c r="BU87" s="288">
        <v>3.5</v>
      </c>
      <c r="BV87" s="288">
        <v>3.5</v>
      </c>
      <c r="BW87" s="288">
        <v>3.5</v>
      </c>
      <c r="BX87" s="288">
        <f>_xlfn.IFNA(VLOOKUP(C87,'INFORM Severity - hidden'!$C$5:$G$300,5,FALSE),"-")</f>
        <v>3.5</v>
      </c>
    </row>
    <row r="88" spans="1:76" x14ac:dyDescent="0.35">
      <c r="C88" t="s">
        <v>10606</v>
      </c>
      <c r="D88" s="288" t="str">
        <f t="shared" si="1"/>
        <v>-</v>
      </c>
      <c r="E88" s="288" t="s">
        <v>10568</v>
      </c>
      <c r="F88" s="288" t="s">
        <v>10568</v>
      </c>
      <c r="G88" s="288" t="s">
        <v>10568</v>
      </c>
      <c r="H88" s="288" t="s">
        <v>10568</v>
      </c>
      <c r="I88" s="288" t="s">
        <v>10568</v>
      </c>
      <c r="J88" s="288" t="s">
        <v>10568</v>
      </c>
      <c r="K88" s="288" t="s">
        <v>10568</v>
      </c>
      <c r="L88" s="288" t="s">
        <v>10568</v>
      </c>
      <c r="M88" s="288" t="s">
        <v>10568</v>
      </c>
      <c r="N88" s="288" t="s">
        <v>10568</v>
      </c>
      <c r="O88" s="288" t="s">
        <v>10568</v>
      </c>
      <c r="P88" s="288" t="s">
        <v>10568</v>
      </c>
      <c r="Q88" s="288" t="s">
        <v>10568</v>
      </c>
      <c r="R88" s="288" t="s">
        <v>10568</v>
      </c>
      <c r="S88" s="288" t="s">
        <v>10568</v>
      </c>
      <c r="T88" s="288" t="s">
        <v>10568</v>
      </c>
      <c r="U88" s="288" t="s">
        <v>10568</v>
      </c>
      <c r="V88" s="288" t="s">
        <v>10568</v>
      </c>
      <c r="W88" s="288" t="s">
        <v>10568</v>
      </c>
      <c r="X88" s="288" t="s">
        <v>10568</v>
      </c>
      <c r="Y88" s="288" t="s">
        <v>10568</v>
      </c>
      <c r="Z88" s="288" t="s">
        <v>10568</v>
      </c>
      <c r="AA88" s="288" t="s">
        <v>10568</v>
      </c>
      <c r="AB88" s="288">
        <v>2.7</v>
      </c>
      <c r="AC88" s="288">
        <v>3.1</v>
      </c>
      <c r="AD88" s="288">
        <v>3.1</v>
      </c>
      <c r="AE88" s="288">
        <v>3.1</v>
      </c>
      <c r="AF88" s="288">
        <v>3.1</v>
      </c>
      <c r="AG88" s="288">
        <v>3.1</v>
      </c>
      <c r="AH88" s="288">
        <v>3.1</v>
      </c>
      <c r="AI88" s="288">
        <v>3.1</v>
      </c>
      <c r="AJ88" s="288">
        <v>3.1</v>
      </c>
      <c r="AK88" s="288" t="s">
        <v>10568</v>
      </c>
      <c r="AL88" s="288" t="s">
        <v>10568</v>
      </c>
      <c r="AM88" s="288" t="s">
        <v>10568</v>
      </c>
      <c r="AN88" s="288" t="s">
        <v>10568</v>
      </c>
      <c r="AO88" s="288" t="s">
        <v>10568</v>
      </c>
      <c r="AP88" s="288" t="s">
        <v>10568</v>
      </c>
      <c r="AQ88" s="288" t="s">
        <v>10568</v>
      </c>
      <c r="AR88" s="288" t="s">
        <v>10568</v>
      </c>
      <c r="AS88" s="288" t="s">
        <v>10568</v>
      </c>
      <c r="AT88" s="288" t="s">
        <v>10568</v>
      </c>
      <c r="AU88" s="288" t="s">
        <v>10568</v>
      </c>
      <c r="AV88" s="288" t="s">
        <v>10568</v>
      </c>
      <c r="AW88" s="288" t="s">
        <v>10568</v>
      </c>
      <c r="AX88" s="288" t="s">
        <v>10568</v>
      </c>
      <c r="AY88" s="288" t="s">
        <v>10568</v>
      </c>
      <c r="AZ88" s="288" t="s">
        <v>10568</v>
      </c>
      <c r="BA88" s="288" t="s">
        <v>10568</v>
      </c>
      <c r="BB88" s="288" t="s">
        <v>10568</v>
      </c>
      <c r="BC88" s="288" t="s">
        <v>10568</v>
      </c>
      <c r="BD88" s="288" t="s">
        <v>10568</v>
      </c>
      <c r="BE88" s="288" t="s">
        <v>10568</v>
      </c>
      <c r="BF88" s="288" t="s">
        <v>10568</v>
      </c>
      <c r="BG88" s="288" t="s">
        <v>10568</v>
      </c>
      <c r="BH88" s="288" t="s">
        <v>10568</v>
      </c>
      <c r="BI88" s="288" t="s">
        <v>10568</v>
      </c>
      <c r="BJ88" s="288" t="s">
        <v>10568</v>
      </c>
      <c r="BK88" s="288" t="s">
        <v>10568</v>
      </c>
      <c r="BL88" s="288" t="s">
        <v>10568</v>
      </c>
      <c r="BM88" s="288" t="s">
        <v>10568</v>
      </c>
      <c r="BN88" s="288" t="s">
        <v>10568</v>
      </c>
      <c r="BO88" s="288" t="s">
        <v>10568</v>
      </c>
      <c r="BP88" s="288" t="s">
        <v>10568</v>
      </c>
      <c r="BQ88" s="288" t="s">
        <v>10568</v>
      </c>
      <c r="BR88" s="288" t="s">
        <v>10568</v>
      </c>
      <c r="BS88" s="288" t="s">
        <v>10568</v>
      </c>
      <c r="BT88" s="288" t="s">
        <v>10568</v>
      </c>
      <c r="BU88" s="288" t="s">
        <v>10568</v>
      </c>
      <c r="BV88" s="288" t="s">
        <v>10568</v>
      </c>
      <c r="BW88" s="288" t="s">
        <v>10568</v>
      </c>
      <c r="BX88" s="288" t="str">
        <f>_xlfn.IFNA(VLOOKUP(C88,'INFORM Severity - hidden'!$C$5:$G$300,5,FALSE),"-")</f>
        <v>-</v>
      </c>
    </row>
    <row r="89" spans="1:76" x14ac:dyDescent="0.35">
      <c r="A89" t="s">
        <v>1023</v>
      </c>
      <c r="B89" t="s">
        <v>1021</v>
      </c>
      <c r="C89" t="s">
        <v>1022</v>
      </c>
      <c r="D89" s="288" t="str">
        <f t="shared" si="1"/>
        <v>Stable</v>
      </c>
      <c r="E89" s="288" t="s">
        <v>10568</v>
      </c>
      <c r="F89" s="288">
        <v>2.2999999999999998</v>
      </c>
      <c r="G89" s="288">
        <v>2.2999999999999998</v>
      </c>
      <c r="H89" s="288">
        <v>2.8</v>
      </c>
      <c r="I89" s="288">
        <v>2.8</v>
      </c>
      <c r="J89" s="288">
        <v>2.8</v>
      </c>
      <c r="K89" s="288">
        <v>2.8</v>
      </c>
      <c r="L89" s="288">
        <v>2.8</v>
      </c>
      <c r="M89" s="288">
        <v>2.8</v>
      </c>
      <c r="N89" s="288">
        <v>2.8</v>
      </c>
      <c r="O89" s="288">
        <v>2.8</v>
      </c>
      <c r="P89" s="288">
        <v>3.2</v>
      </c>
      <c r="Q89" s="288">
        <v>3.2</v>
      </c>
      <c r="R89" s="288">
        <v>3.2</v>
      </c>
      <c r="S89" s="288">
        <v>3.2</v>
      </c>
      <c r="T89" s="288">
        <v>3.3</v>
      </c>
      <c r="U89" s="288">
        <v>3.3</v>
      </c>
      <c r="V89" s="288">
        <v>3.3</v>
      </c>
      <c r="W89" s="288">
        <v>3.3</v>
      </c>
      <c r="X89" s="288">
        <v>3.3</v>
      </c>
      <c r="Y89" s="288">
        <v>3.3</v>
      </c>
      <c r="Z89" s="288">
        <v>3.2</v>
      </c>
      <c r="AA89" s="288">
        <v>3.3</v>
      </c>
      <c r="AB89" s="288">
        <v>3.3</v>
      </c>
      <c r="AC89" s="288">
        <v>3.3</v>
      </c>
      <c r="AD89" s="288">
        <v>3.3</v>
      </c>
      <c r="AE89" s="288">
        <v>3.3</v>
      </c>
      <c r="AF89" s="288">
        <v>3.3</v>
      </c>
      <c r="AG89" s="288">
        <v>3.3</v>
      </c>
      <c r="AH89" s="288">
        <v>3.3</v>
      </c>
      <c r="AI89" s="288">
        <v>3.3</v>
      </c>
      <c r="AJ89" s="288">
        <v>3.3</v>
      </c>
      <c r="AK89" s="288">
        <v>3.3</v>
      </c>
      <c r="AL89" s="288">
        <v>3.3</v>
      </c>
      <c r="AM89" s="288">
        <v>3.7</v>
      </c>
      <c r="AN89" s="288">
        <v>3.7</v>
      </c>
      <c r="AO89" s="288">
        <v>3.7</v>
      </c>
      <c r="AP89" s="288">
        <v>3.7</v>
      </c>
      <c r="AQ89" s="288">
        <v>3.7</v>
      </c>
      <c r="AR89" s="288">
        <v>3.7</v>
      </c>
      <c r="AS89" s="288">
        <v>3.6</v>
      </c>
      <c r="AT89" s="288">
        <v>3.3</v>
      </c>
      <c r="AU89" s="288">
        <v>3.3</v>
      </c>
      <c r="AV89" s="288">
        <v>3.3</v>
      </c>
      <c r="AW89" s="288">
        <v>3.3</v>
      </c>
      <c r="AX89" s="288">
        <v>3.3</v>
      </c>
      <c r="AY89" s="288">
        <v>3.3</v>
      </c>
      <c r="AZ89" s="288">
        <v>3.3</v>
      </c>
      <c r="BA89" s="288">
        <v>3.4</v>
      </c>
      <c r="BB89" s="288">
        <v>3.4</v>
      </c>
      <c r="BC89" s="288">
        <v>3.4</v>
      </c>
      <c r="BD89" s="288">
        <v>3.4</v>
      </c>
      <c r="BE89" s="288">
        <v>3.6</v>
      </c>
      <c r="BF89" s="288">
        <v>3.6</v>
      </c>
      <c r="BG89" s="288">
        <v>3.6</v>
      </c>
      <c r="BH89" s="288">
        <v>3.6</v>
      </c>
      <c r="BI89" s="288">
        <v>3.6</v>
      </c>
      <c r="BJ89" s="288">
        <v>3.6</v>
      </c>
      <c r="BK89" s="288">
        <v>3.6</v>
      </c>
      <c r="BL89" s="288">
        <v>3.6</v>
      </c>
      <c r="BM89" s="288">
        <v>3.6</v>
      </c>
      <c r="BN89" s="288">
        <v>3.6</v>
      </c>
      <c r="BO89" s="288">
        <v>3.6</v>
      </c>
      <c r="BP89" s="288">
        <v>3.6</v>
      </c>
      <c r="BQ89" s="288">
        <v>3.6</v>
      </c>
      <c r="BR89" s="288">
        <v>3.5</v>
      </c>
      <c r="BS89" s="288">
        <v>3.4</v>
      </c>
      <c r="BT89" s="288">
        <v>3.4</v>
      </c>
      <c r="BU89" s="288">
        <v>3.4</v>
      </c>
      <c r="BV89" s="288">
        <v>3.4</v>
      </c>
      <c r="BW89" s="288">
        <v>3.4</v>
      </c>
      <c r="BX89" s="288">
        <f>_xlfn.IFNA(VLOOKUP(C89,'INFORM Severity - hidden'!$C$5:$G$300,5,FALSE),"-")</f>
        <v>3.4</v>
      </c>
    </row>
    <row r="90" spans="1:76" x14ac:dyDescent="0.35">
      <c r="C90" t="s">
        <v>10607</v>
      </c>
      <c r="D90" s="288" t="str">
        <f t="shared" si="1"/>
        <v>-</v>
      </c>
      <c r="E90" s="288" t="s">
        <v>10568</v>
      </c>
      <c r="F90" s="288" t="s">
        <v>10568</v>
      </c>
      <c r="G90" s="288" t="s">
        <v>10568</v>
      </c>
      <c r="H90" s="288" t="s">
        <v>10568</v>
      </c>
      <c r="I90" s="288" t="s">
        <v>10568</v>
      </c>
      <c r="J90" s="288" t="s">
        <v>10568</v>
      </c>
      <c r="K90" s="288" t="s">
        <v>10568</v>
      </c>
      <c r="L90" s="288" t="s">
        <v>10568</v>
      </c>
      <c r="M90" s="288" t="s">
        <v>10568</v>
      </c>
      <c r="N90" s="288" t="s">
        <v>10568</v>
      </c>
      <c r="O90" s="288" t="s">
        <v>10568</v>
      </c>
      <c r="P90" s="288" t="s">
        <v>10568</v>
      </c>
      <c r="Q90" s="288" t="s">
        <v>10568</v>
      </c>
      <c r="R90" s="288" t="s">
        <v>10568</v>
      </c>
      <c r="S90" s="288" t="s">
        <v>10568</v>
      </c>
      <c r="T90" s="288" t="s">
        <v>10568</v>
      </c>
      <c r="U90" s="288" t="s">
        <v>10568</v>
      </c>
      <c r="V90" s="288" t="s">
        <v>10568</v>
      </c>
      <c r="W90" s="288" t="s">
        <v>10568</v>
      </c>
      <c r="X90" s="288" t="s">
        <v>10568</v>
      </c>
      <c r="Y90" s="288" t="s">
        <v>10568</v>
      </c>
      <c r="Z90" s="288" t="s">
        <v>10568</v>
      </c>
      <c r="AA90" s="288" t="s">
        <v>10568</v>
      </c>
      <c r="AB90" s="288">
        <v>3.1</v>
      </c>
      <c r="AC90" s="288">
        <v>3.3</v>
      </c>
      <c r="AD90" s="288">
        <v>3.3</v>
      </c>
      <c r="AE90" s="288">
        <v>3.3</v>
      </c>
      <c r="AF90" s="288">
        <v>3.3</v>
      </c>
      <c r="AG90" s="288">
        <v>3.3</v>
      </c>
      <c r="AH90" s="288">
        <v>3.3</v>
      </c>
      <c r="AI90" s="288">
        <v>3.3</v>
      </c>
      <c r="AJ90" s="288">
        <v>3.3</v>
      </c>
      <c r="AK90" s="288">
        <v>3.3</v>
      </c>
      <c r="AL90" s="288" t="s">
        <v>10568</v>
      </c>
      <c r="AM90" s="288" t="s">
        <v>10568</v>
      </c>
      <c r="AN90" s="288" t="s">
        <v>10568</v>
      </c>
      <c r="AO90" s="288" t="s">
        <v>10568</v>
      </c>
      <c r="AP90" s="288" t="s">
        <v>10568</v>
      </c>
      <c r="AQ90" s="288" t="s">
        <v>10568</v>
      </c>
      <c r="AR90" s="288" t="s">
        <v>10568</v>
      </c>
      <c r="AS90" s="288" t="s">
        <v>10568</v>
      </c>
      <c r="AT90" s="288" t="s">
        <v>10568</v>
      </c>
      <c r="AU90" s="288" t="s">
        <v>10568</v>
      </c>
      <c r="AV90" s="288" t="s">
        <v>10568</v>
      </c>
      <c r="AW90" s="288" t="s">
        <v>10568</v>
      </c>
      <c r="AX90" s="288" t="s">
        <v>10568</v>
      </c>
      <c r="AY90" s="288" t="s">
        <v>10568</v>
      </c>
      <c r="AZ90" s="288" t="s">
        <v>10568</v>
      </c>
      <c r="BA90" s="288" t="s">
        <v>10568</v>
      </c>
      <c r="BB90" s="288" t="s">
        <v>10568</v>
      </c>
      <c r="BC90" s="288" t="s">
        <v>10568</v>
      </c>
      <c r="BD90" s="288" t="s">
        <v>10568</v>
      </c>
      <c r="BE90" s="288" t="s">
        <v>10568</v>
      </c>
      <c r="BF90" s="288" t="s">
        <v>10568</v>
      </c>
      <c r="BG90" s="288" t="s">
        <v>10568</v>
      </c>
      <c r="BH90" s="288" t="s">
        <v>10568</v>
      </c>
      <c r="BI90" s="288" t="s">
        <v>10568</v>
      </c>
      <c r="BJ90" s="288" t="s">
        <v>10568</v>
      </c>
      <c r="BK90" s="288" t="s">
        <v>10568</v>
      </c>
      <c r="BL90" s="288" t="s">
        <v>10568</v>
      </c>
      <c r="BM90" s="288" t="s">
        <v>10568</v>
      </c>
      <c r="BN90" s="288" t="s">
        <v>10568</v>
      </c>
      <c r="BO90" s="288" t="s">
        <v>10568</v>
      </c>
      <c r="BP90" s="288" t="s">
        <v>10568</v>
      </c>
      <c r="BQ90" s="288" t="s">
        <v>10568</v>
      </c>
      <c r="BR90" s="288" t="s">
        <v>10568</v>
      </c>
      <c r="BS90" s="288" t="s">
        <v>10568</v>
      </c>
      <c r="BT90" s="288" t="s">
        <v>10568</v>
      </c>
      <c r="BU90" s="288" t="s">
        <v>10568</v>
      </c>
      <c r="BV90" s="288" t="s">
        <v>10568</v>
      </c>
      <c r="BW90" s="288" t="s">
        <v>10568</v>
      </c>
      <c r="BX90" s="288" t="str">
        <f>_xlfn.IFNA(VLOOKUP(C90,'INFORM Severity - hidden'!$C$5:$G$300,5,FALSE),"-")</f>
        <v>-</v>
      </c>
    </row>
    <row r="91" spans="1:76" x14ac:dyDescent="0.35">
      <c r="A91" t="s">
        <v>1003</v>
      </c>
      <c r="B91" t="s">
        <v>1001</v>
      </c>
      <c r="C91" t="s">
        <v>1002</v>
      </c>
      <c r="D91" s="288" t="str">
        <f t="shared" si="1"/>
        <v>Stable</v>
      </c>
      <c r="E91" s="288">
        <v>3.4</v>
      </c>
      <c r="F91" s="288">
        <v>2.9</v>
      </c>
      <c r="G91" s="288">
        <v>2.9</v>
      </c>
      <c r="H91" s="288">
        <v>3.2</v>
      </c>
      <c r="I91" s="288">
        <v>3.2</v>
      </c>
      <c r="J91" s="288">
        <v>3.3</v>
      </c>
      <c r="K91" s="288">
        <v>3.3</v>
      </c>
      <c r="L91" s="288">
        <v>3.3</v>
      </c>
      <c r="M91" s="288">
        <v>3.3</v>
      </c>
      <c r="N91" s="288">
        <v>3.3</v>
      </c>
      <c r="O91" s="288">
        <v>3.4</v>
      </c>
      <c r="P91" s="288">
        <v>3.4</v>
      </c>
      <c r="Q91" s="288">
        <v>3.4</v>
      </c>
      <c r="R91" s="288">
        <v>3.4</v>
      </c>
      <c r="S91" s="288">
        <v>3.5</v>
      </c>
      <c r="T91" s="288">
        <v>3.5</v>
      </c>
      <c r="U91" s="288">
        <v>3.5</v>
      </c>
      <c r="V91" s="288">
        <v>3.5</v>
      </c>
      <c r="W91" s="288">
        <v>3.5</v>
      </c>
      <c r="X91" s="288">
        <v>3.5</v>
      </c>
      <c r="Y91" s="288">
        <v>3.4</v>
      </c>
      <c r="Z91" s="288">
        <v>3.5</v>
      </c>
      <c r="AA91" s="288">
        <v>3.5</v>
      </c>
      <c r="AB91" s="288">
        <v>3.5</v>
      </c>
      <c r="AC91" s="288">
        <v>3.5</v>
      </c>
      <c r="AD91" s="288">
        <v>3.5</v>
      </c>
      <c r="AE91" s="288">
        <v>3.8</v>
      </c>
      <c r="AF91" s="288">
        <v>3.8</v>
      </c>
      <c r="AG91" s="288">
        <v>3.8</v>
      </c>
      <c r="AH91" s="288">
        <v>3.8</v>
      </c>
      <c r="AI91" s="288">
        <v>3.8</v>
      </c>
      <c r="AJ91" s="288">
        <v>4.0999999999999996</v>
      </c>
      <c r="AK91" s="288">
        <v>4.0999999999999996</v>
      </c>
      <c r="AL91" s="288">
        <v>4.0999999999999996</v>
      </c>
      <c r="AM91" s="288">
        <v>4.0999999999999996</v>
      </c>
      <c r="AN91" s="288">
        <v>4.0999999999999996</v>
      </c>
      <c r="AO91" s="288">
        <v>4.0999999999999996</v>
      </c>
      <c r="AP91" s="288">
        <v>4.0999999999999996</v>
      </c>
      <c r="AQ91" s="288">
        <v>4.0999999999999996</v>
      </c>
      <c r="AR91" s="288">
        <v>4.0999999999999996</v>
      </c>
      <c r="AS91" s="288">
        <v>4</v>
      </c>
      <c r="AT91" s="288">
        <v>4.2</v>
      </c>
      <c r="AU91" s="288">
        <v>4.2</v>
      </c>
      <c r="AV91" s="288">
        <v>4.2</v>
      </c>
      <c r="AW91" s="288">
        <v>4.2</v>
      </c>
      <c r="AX91" s="288">
        <v>4.2</v>
      </c>
      <c r="AY91" s="288">
        <v>4.2</v>
      </c>
      <c r="AZ91" s="288">
        <v>4.2</v>
      </c>
      <c r="BA91" s="288">
        <v>4.2</v>
      </c>
      <c r="BB91" s="288">
        <v>4.2</v>
      </c>
      <c r="BC91" s="288">
        <v>4.2</v>
      </c>
      <c r="BD91" s="288">
        <v>4.2</v>
      </c>
      <c r="BE91" s="288">
        <v>4.2</v>
      </c>
      <c r="BF91" s="288">
        <v>4.2</v>
      </c>
      <c r="BG91" s="288">
        <v>4.2</v>
      </c>
      <c r="BH91" s="288">
        <v>4.3</v>
      </c>
      <c r="BI91" s="288">
        <v>4.3</v>
      </c>
      <c r="BJ91" s="288">
        <v>4.2</v>
      </c>
      <c r="BK91" s="288">
        <v>4.2</v>
      </c>
      <c r="BL91" s="288">
        <v>4.2</v>
      </c>
      <c r="BM91" s="288">
        <v>4.3</v>
      </c>
      <c r="BN91" s="288">
        <v>4.3</v>
      </c>
      <c r="BO91" s="288">
        <v>4.3</v>
      </c>
      <c r="BP91" s="288">
        <v>4</v>
      </c>
      <c r="BQ91" s="288">
        <v>4</v>
      </c>
      <c r="BR91" s="288">
        <v>4</v>
      </c>
      <c r="BS91" s="288">
        <v>4</v>
      </c>
      <c r="BT91" s="288">
        <v>4</v>
      </c>
      <c r="BU91" s="288">
        <v>4</v>
      </c>
      <c r="BV91" s="288">
        <v>4</v>
      </c>
      <c r="BW91" s="288">
        <v>4</v>
      </c>
      <c r="BX91" s="288">
        <f>_xlfn.IFNA(VLOOKUP(C91,'INFORM Severity - hidden'!$C$5:$G$300,5,FALSE),"-")</f>
        <v>4</v>
      </c>
    </row>
    <row r="92" spans="1:76" x14ac:dyDescent="0.35">
      <c r="C92" t="s">
        <v>10608</v>
      </c>
      <c r="D92" s="288" t="str">
        <f t="shared" si="1"/>
        <v>-</v>
      </c>
      <c r="E92" s="288" t="s">
        <v>10568</v>
      </c>
      <c r="F92" s="288" t="s">
        <v>10568</v>
      </c>
      <c r="G92" s="288" t="s">
        <v>10568</v>
      </c>
      <c r="H92" s="288" t="s">
        <v>10568</v>
      </c>
      <c r="I92" s="288" t="s">
        <v>10568</v>
      </c>
      <c r="J92" s="288" t="s">
        <v>10568</v>
      </c>
      <c r="K92" s="288" t="s">
        <v>10568</v>
      </c>
      <c r="L92" s="288" t="s">
        <v>10568</v>
      </c>
      <c r="M92" s="288" t="s">
        <v>10568</v>
      </c>
      <c r="N92" s="288" t="s">
        <v>10568</v>
      </c>
      <c r="O92" s="288" t="s">
        <v>10568</v>
      </c>
      <c r="P92" s="288" t="s">
        <v>10568</v>
      </c>
      <c r="Q92" s="288" t="s">
        <v>10568</v>
      </c>
      <c r="R92" s="288" t="s">
        <v>10568</v>
      </c>
      <c r="S92" s="288" t="s">
        <v>10568</v>
      </c>
      <c r="T92" s="288" t="s">
        <v>10568</v>
      </c>
      <c r="U92" s="288" t="s">
        <v>10568</v>
      </c>
      <c r="V92" s="288" t="s">
        <v>10568</v>
      </c>
      <c r="W92" s="288" t="s">
        <v>10568</v>
      </c>
      <c r="X92" s="288" t="s">
        <v>10568</v>
      </c>
      <c r="Y92" s="288" t="s">
        <v>10568</v>
      </c>
      <c r="Z92" s="288" t="s">
        <v>10568</v>
      </c>
      <c r="AA92" s="288" t="s">
        <v>10568</v>
      </c>
      <c r="AB92" s="288" t="s">
        <v>10568</v>
      </c>
      <c r="AC92" s="288" t="s">
        <v>10568</v>
      </c>
      <c r="AD92" s="288" t="s">
        <v>10568</v>
      </c>
      <c r="AE92" s="288" t="s">
        <v>10568</v>
      </c>
      <c r="AF92" s="288" t="s">
        <v>10568</v>
      </c>
      <c r="AG92" s="288" t="s">
        <v>10568</v>
      </c>
      <c r="AH92" s="288" t="s">
        <v>10568</v>
      </c>
      <c r="AI92" s="288" t="s">
        <v>10568</v>
      </c>
      <c r="AJ92" s="288">
        <v>3</v>
      </c>
      <c r="AK92" s="288">
        <v>3</v>
      </c>
      <c r="AL92" s="288">
        <v>3.1</v>
      </c>
      <c r="AM92" s="288">
        <v>3.1</v>
      </c>
      <c r="AN92" s="288">
        <v>3.1</v>
      </c>
      <c r="AO92" s="288">
        <v>3.1</v>
      </c>
      <c r="AP92" s="288">
        <v>3.1</v>
      </c>
      <c r="AQ92" s="288">
        <v>3.1</v>
      </c>
      <c r="AR92" s="288">
        <v>3.1</v>
      </c>
      <c r="AS92" s="288">
        <v>3</v>
      </c>
      <c r="AT92" s="288">
        <v>3.1</v>
      </c>
      <c r="AU92" s="288">
        <v>2.9</v>
      </c>
      <c r="AV92" s="288">
        <v>3.1</v>
      </c>
      <c r="AW92" s="288">
        <v>3.1</v>
      </c>
      <c r="AX92" s="288">
        <v>3.1</v>
      </c>
      <c r="AY92" s="288">
        <v>2.9</v>
      </c>
      <c r="AZ92" s="288">
        <v>2.9</v>
      </c>
      <c r="BA92" s="288">
        <v>2.9</v>
      </c>
      <c r="BB92" s="288">
        <v>2.9</v>
      </c>
      <c r="BC92" s="288">
        <v>2.9</v>
      </c>
      <c r="BD92" s="288">
        <v>2.9</v>
      </c>
      <c r="BE92" s="288">
        <v>2.9</v>
      </c>
      <c r="BF92" s="288">
        <v>2.9</v>
      </c>
      <c r="BG92" s="288">
        <v>2.9</v>
      </c>
      <c r="BH92" s="288">
        <v>3</v>
      </c>
      <c r="BI92" s="288">
        <v>3</v>
      </c>
      <c r="BJ92" s="288">
        <v>3</v>
      </c>
      <c r="BK92" s="288">
        <v>3</v>
      </c>
      <c r="BL92" s="288">
        <v>3</v>
      </c>
      <c r="BM92" s="288" t="s">
        <v>10568</v>
      </c>
      <c r="BN92" s="288" t="s">
        <v>10568</v>
      </c>
      <c r="BO92" s="288" t="s">
        <v>10568</v>
      </c>
      <c r="BP92" s="288" t="s">
        <v>10568</v>
      </c>
      <c r="BQ92" s="288" t="s">
        <v>10568</v>
      </c>
      <c r="BR92" s="288" t="s">
        <v>10568</v>
      </c>
      <c r="BS92" s="288" t="s">
        <v>10568</v>
      </c>
      <c r="BT92" s="288" t="s">
        <v>10568</v>
      </c>
      <c r="BU92" s="288" t="s">
        <v>10568</v>
      </c>
      <c r="BV92" s="288" t="s">
        <v>10568</v>
      </c>
      <c r="BW92" s="288" t="s">
        <v>10568</v>
      </c>
      <c r="BX92" s="288" t="str">
        <f>_xlfn.IFNA(VLOOKUP(C92,'INFORM Severity - hidden'!$C$5:$G$300,5,FALSE),"-")</f>
        <v>-</v>
      </c>
    </row>
    <row r="93" spans="1:76" x14ac:dyDescent="0.35">
      <c r="A93" t="s">
        <v>4445</v>
      </c>
      <c r="B93" t="s">
        <v>4443</v>
      </c>
      <c r="C93" t="s">
        <v>4444</v>
      </c>
      <c r="D93" s="288" t="str">
        <f t="shared" si="1"/>
        <v>Stable</v>
      </c>
      <c r="E93" s="288" t="s">
        <v>10568</v>
      </c>
      <c r="F93" s="288" t="s">
        <v>10568</v>
      </c>
      <c r="G93" s="288" t="s">
        <v>10568</v>
      </c>
      <c r="H93" s="288" t="s">
        <v>10568</v>
      </c>
      <c r="I93" s="288" t="s">
        <v>10568</v>
      </c>
      <c r="J93" s="288" t="s">
        <v>10568</v>
      </c>
      <c r="K93" s="288" t="s">
        <v>10568</v>
      </c>
      <c r="L93" s="288" t="s">
        <v>10568</v>
      </c>
      <c r="M93" s="288" t="s">
        <v>10568</v>
      </c>
      <c r="N93" s="288" t="s">
        <v>10568</v>
      </c>
      <c r="O93" s="288" t="s">
        <v>10568</v>
      </c>
      <c r="P93" s="288" t="s">
        <v>10568</v>
      </c>
      <c r="Q93" s="288" t="s">
        <v>10568</v>
      </c>
      <c r="R93" s="288" t="s">
        <v>10568</v>
      </c>
      <c r="S93" s="288" t="s">
        <v>10568</v>
      </c>
      <c r="T93" s="288" t="s">
        <v>10568</v>
      </c>
      <c r="U93" s="288" t="s">
        <v>10568</v>
      </c>
      <c r="V93" s="288" t="s">
        <v>10568</v>
      </c>
      <c r="W93" s="288" t="s">
        <v>10568</v>
      </c>
      <c r="X93" s="288" t="s">
        <v>10568</v>
      </c>
      <c r="Y93" s="288" t="s">
        <v>10568</v>
      </c>
      <c r="Z93" s="288" t="s">
        <v>10568</v>
      </c>
      <c r="AA93" s="288" t="s">
        <v>10568</v>
      </c>
      <c r="AB93" s="288" t="s">
        <v>10568</v>
      </c>
      <c r="AC93" s="288" t="s">
        <v>10568</v>
      </c>
      <c r="AD93" s="288" t="s">
        <v>10568</v>
      </c>
      <c r="AE93" s="288" t="s">
        <v>10568</v>
      </c>
      <c r="AF93" s="288" t="s">
        <v>10568</v>
      </c>
      <c r="AG93" s="288" t="s">
        <v>10568</v>
      </c>
      <c r="AH93" s="288" t="s">
        <v>10568</v>
      </c>
      <c r="AI93" s="288" t="s">
        <v>10568</v>
      </c>
      <c r="AJ93" s="288" t="s">
        <v>10568</v>
      </c>
      <c r="AK93" s="288" t="s">
        <v>10568</v>
      </c>
      <c r="AL93" s="288" t="s">
        <v>10568</v>
      </c>
      <c r="AM93" s="288" t="s">
        <v>10568</v>
      </c>
      <c r="AN93" s="288" t="s">
        <v>10568</v>
      </c>
      <c r="AO93" s="288" t="s">
        <v>10568</v>
      </c>
      <c r="AP93" s="288">
        <v>1.1000000000000001</v>
      </c>
      <c r="AQ93" s="288">
        <v>1.4</v>
      </c>
      <c r="AR93" s="288">
        <v>1.3</v>
      </c>
      <c r="AS93" s="288">
        <v>1.4</v>
      </c>
      <c r="AT93" s="288">
        <v>1.4</v>
      </c>
      <c r="AU93" s="288">
        <v>2.5</v>
      </c>
      <c r="AV93" s="288">
        <v>2.6</v>
      </c>
      <c r="AW93" s="288">
        <v>2.6</v>
      </c>
      <c r="AX93" s="288">
        <v>2.6</v>
      </c>
      <c r="AY93" s="288">
        <v>2.5</v>
      </c>
      <c r="AZ93" s="288">
        <v>1.5</v>
      </c>
      <c r="BA93" s="288">
        <v>1.5</v>
      </c>
      <c r="BB93" s="288">
        <v>1.5</v>
      </c>
      <c r="BC93" s="288">
        <v>1.5</v>
      </c>
      <c r="BD93" s="288">
        <v>1.5</v>
      </c>
      <c r="BE93" s="288">
        <v>1.5</v>
      </c>
      <c r="BF93" s="288">
        <v>1.6</v>
      </c>
      <c r="BG93" s="288">
        <v>1.6</v>
      </c>
      <c r="BH93" s="288">
        <v>1.6</v>
      </c>
      <c r="BI93" s="288">
        <v>1.6</v>
      </c>
      <c r="BJ93" s="288">
        <v>1.2</v>
      </c>
      <c r="BK93" s="288">
        <v>1.3</v>
      </c>
      <c r="BL93" s="288">
        <v>1.3</v>
      </c>
      <c r="BM93" s="288">
        <v>1.6</v>
      </c>
      <c r="BN93" s="288">
        <v>1.6</v>
      </c>
      <c r="BO93" s="288">
        <v>1.6</v>
      </c>
      <c r="BP93" s="288">
        <v>1.6</v>
      </c>
      <c r="BQ93" s="288">
        <v>1.6</v>
      </c>
      <c r="BR93" s="288">
        <v>1.5</v>
      </c>
      <c r="BS93" s="288">
        <v>1.5</v>
      </c>
      <c r="BT93" s="288">
        <v>1.5</v>
      </c>
      <c r="BU93" s="288">
        <v>1.5</v>
      </c>
      <c r="BV93" s="288">
        <v>1.5</v>
      </c>
      <c r="BW93" s="288">
        <v>1.5</v>
      </c>
      <c r="BX93" s="288">
        <f>_xlfn.IFNA(VLOOKUP(C93,'INFORM Severity - hidden'!$C$5:$G$300,5,FALSE),"-")</f>
        <v>1.5</v>
      </c>
    </row>
    <row r="94" spans="1:76" x14ac:dyDescent="0.35">
      <c r="C94" t="s">
        <v>10609</v>
      </c>
      <c r="D94" s="288" t="str">
        <f t="shared" si="1"/>
        <v>-</v>
      </c>
      <c r="E94" s="288" t="s">
        <v>10568</v>
      </c>
      <c r="F94" s="288">
        <v>2.2999999999999998</v>
      </c>
      <c r="G94" s="288">
        <v>2.2999999999999998</v>
      </c>
      <c r="H94" s="288">
        <v>2.8</v>
      </c>
      <c r="I94" s="288">
        <v>2.8</v>
      </c>
      <c r="J94" s="288">
        <v>2.8</v>
      </c>
      <c r="K94" s="288">
        <v>2.1</v>
      </c>
      <c r="L94" s="288">
        <v>2.1</v>
      </c>
      <c r="M94" s="288">
        <v>2.1</v>
      </c>
      <c r="N94" s="288">
        <v>2.1</v>
      </c>
      <c r="O94" s="288">
        <v>2.1</v>
      </c>
      <c r="P94" s="288">
        <v>2.1</v>
      </c>
      <c r="Q94" s="288">
        <v>1.9</v>
      </c>
      <c r="R94" s="288">
        <v>1.9</v>
      </c>
      <c r="S94" s="288">
        <v>2.2000000000000002</v>
      </c>
      <c r="T94" s="288" t="s">
        <v>10568</v>
      </c>
      <c r="U94" s="288" t="s">
        <v>10568</v>
      </c>
      <c r="V94" s="288" t="s">
        <v>10568</v>
      </c>
      <c r="W94" s="288" t="s">
        <v>10568</v>
      </c>
      <c r="X94" s="288" t="s">
        <v>10568</v>
      </c>
      <c r="Y94" s="288" t="s">
        <v>10568</v>
      </c>
      <c r="Z94" s="288" t="s">
        <v>10568</v>
      </c>
      <c r="AA94" s="288" t="s">
        <v>10568</v>
      </c>
      <c r="AB94" s="288" t="s">
        <v>10568</v>
      </c>
      <c r="AC94" s="288" t="s">
        <v>10568</v>
      </c>
      <c r="AD94" s="288" t="s">
        <v>10568</v>
      </c>
      <c r="AE94" s="288" t="s">
        <v>10568</v>
      </c>
      <c r="AF94" s="288" t="s">
        <v>10568</v>
      </c>
      <c r="AG94" s="288" t="s">
        <v>10568</v>
      </c>
      <c r="AH94" s="288" t="s">
        <v>10568</v>
      </c>
      <c r="AI94" s="288" t="s">
        <v>10568</v>
      </c>
      <c r="AJ94" s="288" t="s">
        <v>10568</v>
      </c>
      <c r="AK94" s="288" t="s">
        <v>10568</v>
      </c>
      <c r="AL94" s="288" t="s">
        <v>10568</v>
      </c>
      <c r="AM94" s="288" t="s">
        <v>10568</v>
      </c>
      <c r="AN94" s="288" t="s">
        <v>10568</v>
      </c>
      <c r="AO94" s="288" t="s">
        <v>10568</v>
      </c>
      <c r="AP94" s="288" t="s">
        <v>10568</v>
      </c>
      <c r="AQ94" s="288" t="s">
        <v>10568</v>
      </c>
      <c r="AR94" s="288" t="s">
        <v>10568</v>
      </c>
      <c r="AS94" s="288" t="s">
        <v>10568</v>
      </c>
      <c r="AT94" s="288" t="s">
        <v>10568</v>
      </c>
      <c r="AU94" s="288" t="s">
        <v>10568</v>
      </c>
      <c r="AV94" s="288" t="s">
        <v>10568</v>
      </c>
      <c r="AW94" s="288" t="s">
        <v>10568</v>
      </c>
      <c r="AX94" s="288" t="s">
        <v>10568</v>
      </c>
      <c r="AY94" s="288" t="s">
        <v>10568</v>
      </c>
      <c r="AZ94" s="288" t="s">
        <v>10568</v>
      </c>
      <c r="BA94" s="288" t="s">
        <v>10568</v>
      </c>
      <c r="BB94" s="288" t="s">
        <v>10568</v>
      </c>
      <c r="BC94" s="288" t="s">
        <v>10568</v>
      </c>
      <c r="BD94" s="288" t="s">
        <v>10568</v>
      </c>
      <c r="BE94" s="288" t="s">
        <v>10568</v>
      </c>
      <c r="BF94" s="288" t="s">
        <v>10568</v>
      </c>
      <c r="BG94" s="288" t="s">
        <v>10568</v>
      </c>
      <c r="BH94" s="288" t="s">
        <v>10568</v>
      </c>
      <c r="BI94" s="288" t="s">
        <v>10568</v>
      </c>
      <c r="BJ94" s="288" t="s">
        <v>10568</v>
      </c>
      <c r="BK94" s="288" t="s">
        <v>10568</v>
      </c>
      <c r="BL94" s="288" t="s">
        <v>10568</v>
      </c>
      <c r="BM94" s="288" t="s">
        <v>10568</v>
      </c>
      <c r="BN94" s="288" t="s">
        <v>10568</v>
      </c>
      <c r="BO94" s="288" t="s">
        <v>10568</v>
      </c>
      <c r="BP94" s="288" t="s">
        <v>10568</v>
      </c>
      <c r="BQ94" s="288" t="s">
        <v>10568</v>
      </c>
      <c r="BR94" s="288" t="s">
        <v>10568</v>
      </c>
      <c r="BS94" s="288" t="s">
        <v>10568</v>
      </c>
      <c r="BT94" s="288" t="s">
        <v>10568</v>
      </c>
      <c r="BU94" s="288" t="s">
        <v>10568</v>
      </c>
      <c r="BV94" s="288" t="s">
        <v>10568</v>
      </c>
      <c r="BW94" s="288" t="s">
        <v>10568</v>
      </c>
      <c r="BX94" s="288" t="str">
        <f>_xlfn.IFNA(VLOOKUP(C94,'INFORM Severity - hidden'!$C$5:$G$300,5,FALSE),"-")</f>
        <v>-</v>
      </c>
    </row>
    <row r="95" spans="1:76" x14ac:dyDescent="0.35">
      <c r="A95" t="s">
        <v>411</v>
      </c>
      <c r="B95" t="s">
        <v>409</v>
      </c>
      <c r="C95" t="s">
        <v>410</v>
      </c>
      <c r="D95" s="288" t="str">
        <f t="shared" si="1"/>
        <v>Stable</v>
      </c>
      <c r="E95" s="288" t="s">
        <v>10568</v>
      </c>
      <c r="F95" s="288" t="s">
        <v>10568</v>
      </c>
      <c r="G95" s="288" t="s">
        <v>10568</v>
      </c>
      <c r="H95" s="288" t="s">
        <v>10568</v>
      </c>
      <c r="I95" s="288" t="s">
        <v>10568</v>
      </c>
      <c r="J95" s="288" t="s">
        <v>10568</v>
      </c>
      <c r="K95" s="288">
        <v>2.2000000000000002</v>
      </c>
      <c r="L95" s="288">
        <v>2.2000000000000002</v>
      </c>
      <c r="M95" s="288">
        <v>2.2000000000000002</v>
      </c>
      <c r="N95" s="288">
        <v>2.2000000000000002</v>
      </c>
      <c r="O95" s="288">
        <v>2.2000000000000002</v>
      </c>
      <c r="P95" s="288">
        <v>2.2000000000000002</v>
      </c>
      <c r="Q95" s="288" t="s">
        <v>10568</v>
      </c>
      <c r="R95" s="288" t="s">
        <v>10568</v>
      </c>
      <c r="S95" s="288" t="s">
        <v>10568</v>
      </c>
      <c r="T95" s="288" t="s">
        <v>10568</v>
      </c>
      <c r="U95" s="288" t="s">
        <v>10568</v>
      </c>
      <c r="V95" s="288" t="s">
        <v>10568</v>
      </c>
      <c r="W95" s="288" t="s">
        <v>10568</v>
      </c>
      <c r="X95" s="288" t="s">
        <v>10568</v>
      </c>
      <c r="Y95" s="288" t="s">
        <v>10568</v>
      </c>
      <c r="Z95" s="288" t="s">
        <v>10568</v>
      </c>
      <c r="AA95" s="288" t="s">
        <v>10568</v>
      </c>
      <c r="AB95" s="288" t="s">
        <v>10568</v>
      </c>
      <c r="AC95" s="288" t="s">
        <v>10568</v>
      </c>
      <c r="AD95" s="288" t="s">
        <v>10568</v>
      </c>
      <c r="AE95" s="288" t="s">
        <v>10568</v>
      </c>
      <c r="AF95" s="288" t="s">
        <v>10568</v>
      </c>
      <c r="AG95" s="288" t="s">
        <v>10568</v>
      </c>
      <c r="AH95" s="288" t="s">
        <v>10568</v>
      </c>
      <c r="AI95" s="288" t="s">
        <v>10568</v>
      </c>
      <c r="AJ95" s="288" t="s">
        <v>10568</v>
      </c>
      <c r="AK95" s="288" t="s">
        <v>10568</v>
      </c>
      <c r="AL95" s="288" t="s">
        <v>10568</v>
      </c>
      <c r="AM95" s="288">
        <v>2</v>
      </c>
      <c r="AN95" s="288">
        <v>2.1</v>
      </c>
      <c r="AO95" s="288">
        <v>2.1</v>
      </c>
      <c r="AP95" s="288">
        <v>2.2000000000000002</v>
      </c>
      <c r="AQ95" s="288">
        <v>2.2999999999999998</v>
      </c>
      <c r="AR95" s="288">
        <v>2.2999999999999998</v>
      </c>
      <c r="AS95" s="288">
        <v>2.6</v>
      </c>
      <c r="AT95" s="288">
        <v>2.6</v>
      </c>
      <c r="AU95" s="288">
        <v>2.6</v>
      </c>
      <c r="AV95" s="288">
        <v>2.6</v>
      </c>
      <c r="AW95" s="288">
        <v>2.6</v>
      </c>
      <c r="AX95" s="288">
        <v>2.5</v>
      </c>
      <c r="AY95" s="288">
        <v>2.5</v>
      </c>
      <c r="AZ95" s="288">
        <v>2.5</v>
      </c>
      <c r="BA95" s="288">
        <v>2.5</v>
      </c>
      <c r="BB95" s="288">
        <v>2.5</v>
      </c>
      <c r="BC95" s="288">
        <v>2.5</v>
      </c>
      <c r="BD95" s="288">
        <v>2.5</v>
      </c>
      <c r="BE95" s="288">
        <v>2.5</v>
      </c>
      <c r="BF95" s="288">
        <v>2.5</v>
      </c>
      <c r="BG95" s="288">
        <v>2.5</v>
      </c>
      <c r="BH95" s="288">
        <v>2.5</v>
      </c>
      <c r="BI95" s="288">
        <v>2.5</v>
      </c>
      <c r="BJ95" s="288">
        <v>2.5</v>
      </c>
      <c r="BK95" s="288">
        <v>2.5</v>
      </c>
      <c r="BL95" s="288">
        <v>2.5</v>
      </c>
      <c r="BM95" s="288">
        <v>2.5</v>
      </c>
      <c r="BN95" s="288">
        <v>2.5</v>
      </c>
      <c r="BO95" s="288">
        <v>2.5</v>
      </c>
      <c r="BP95" s="288">
        <v>2.5</v>
      </c>
      <c r="BQ95" s="288">
        <v>2.5</v>
      </c>
      <c r="BR95" s="288">
        <v>2.5</v>
      </c>
      <c r="BS95" s="288">
        <v>2.5</v>
      </c>
      <c r="BT95" s="288">
        <v>2.5</v>
      </c>
      <c r="BU95" s="288">
        <v>2.5</v>
      </c>
      <c r="BV95" s="288">
        <v>2.5</v>
      </c>
      <c r="BW95" s="288">
        <v>2.5</v>
      </c>
      <c r="BX95" s="288">
        <f>_xlfn.IFNA(VLOOKUP(C95,'INFORM Severity - hidden'!$C$5:$G$300,5,FALSE),"-")</f>
        <v>2.5</v>
      </c>
    </row>
    <row r="96" spans="1:76" x14ac:dyDescent="0.35">
      <c r="C96" t="s">
        <v>10610</v>
      </c>
      <c r="D96" s="288" t="str">
        <f t="shared" si="1"/>
        <v>-</v>
      </c>
      <c r="E96" s="288" t="s">
        <v>10568</v>
      </c>
      <c r="F96" s="288" t="s">
        <v>10568</v>
      </c>
      <c r="G96" s="288" t="s">
        <v>10568</v>
      </c>
      <c r="H96" s="288" t="s">
        <v>10568</v>
      </c>
      <c r="I96" s="288" t="s">
        <v>10568</v>
      </c>
      <c r="J96" s="288" t="s">
        <v>10568</v>
      </c>
      <c r="K96" s="288">
        <v>1.2</v>
      </c>
      <c r="L96" s="288">
        <v>1.2</v>
      </c>
      <c r="M96" s="288">
        <v>1.2</v>
      </c>
      <c r="N96" s="288">
        <v>1.4</v>
      </c>
      <c r="O96" s="288">
        <v>1.3</v>
      </c>
      <c r="P96" s="288" t="s">
        <v>10568</v>
      </c>
      <c r="Q96" s="288" t="s">
        <v>10568</v>
      </c>
      <c r="R96" s="288" t="s">
        <v>10568</v>
      </c>
      <c r="S96" s="288" t="s">
        <v>10568</v>
      </c>
      <c r="T96" s="288" t="s">
        <v>10568</v>
      </c>
      <c r="U96" s="288" t="s">
        <v>10568</v>
      </c>
      <c r="V96" s="288" t="s">
        <v>10568</v>
      </c>
      <c r="W96" s="288" t="s">
        <v>10568</v>
      </c>
      <c r="X96" s="288" t="s">
        <v>10568</v>
      </c>
      <c r="Y96" s="288" t="s">
        <v>10568</v>
      </c>
      <c r="Z96" s="288" t="s">
        <v>10568</v>
      </c>
      <c r="AA96" s="288" t="s">
        <v>10568</v>
      </c>
      <c r="AB96" s="288" t="s">
        <v>10568</v>
      </c>
      <c r="AC96" s="288" t="s">
        <v>10568</v>
      </c>
      <c r="AD96" s="288" t="s">
        <v>10568</v>
      </c>
      <c r="AE96" s="288" t="s">
        <v>10568</v>
      </c>
      <c r="AF96" s="288" t="s">
        <v>10568</v>
      </c>
      <c r="AG96" s="288" t="s">
        <v>10568</v>
      </c>
      <c r="AH96" s="288" t="s">
        <v>10568</v>
      </c>
      <c r="AI96" s="288" t="s">
        <v>10568</v>
      </c>
      <c r="AJ96" s="288" t="s">
        <v>10568</v>
      </c>
      <c r="AK96" s="288" t="s">
        <v>10568</v>
      </c>
      <c r="AL96" s="288" t="s">
        <v>10568</v>
      </c>
      <c r="AM96" s="288" t="s">
        <v>10568</v>
      </c>
      <c r="AN96" s="288" t="s">
        <v>10568</v>
      </c>
      <c r="AO96" s="288" t="s">
        <v>10568</v>
      </c>
      <c r="AP96" s="288" t="s">
        <v>10568</v>
      </c>
      <c r="AQ96" s="288" t="s">
        <v>10568</v>
      </c>
      <c r="AR96" s="288" t="s">
        <v>10568</v>
      </c>
      <c r="AS96" s="288" t="s">
        <v>10568</v>
      </c>
      <c r="AT96" s="288" t="s">
        <v>10568</v>
      </c>
      <c r="AU96" s="288" t="s">
        <v>10568</v>
      </c>
      <c r="AV96" s="288" t="s">
        <v>10568</v>
      </c>
      <c r="AW96" s="288" t="s">
        <v>10568</v>
      </c>
      <c r="AX96" s="288" t="s">
        <v>10568</v>
      </c>
      <c r="AY96" s="288" t="s">
        <v>10568</v>
      </c>
      <c r="AZ96" s="288" t="s">
        <v>10568</v>
      </c>
      <c r="BA96" s="288" t="s">
        <v>10568</v>
      </c>
      <c r="BB96" s="288" t="s">
        <v>10568</v>
      </c>
      <c r="BC96" s="288" t="s">
        <v>10568</v>
      </c>
      <c r="BD96" s="288" t="s">
        <v>10568</v>
      </c>
      <c r="BE96" s="288" t="s">
        <v>10568</v>
      </c>
      <c r="BF96" s="288" t="s">
        <v>10568</v>
      </c>
      <c r="BG96" s="288" t="s">
        <v>10568</v>
      </c>
      <c r="BH96" s="288" t="s">
        <v>10568</v>
      </c>
      <c r="BI96" s="288" t="s">
        <v>10568</v>
      </c>
      <c r="BJ96" s="288" t="s">
        <v>10568</v>
      </c>
      <c r="BK96" s="288" t="s">
        <v>10568</v>
      </c>
      <c r="BL96" s="288" t="s">
        <v>10568</v>
      </c>
      <c r="BM96" s="288" t="s">
        <v>10568</v>
      </c>
      <c r="BN96" s="288" t="s">
        <v>10568</v>
      </c>
      <c r="BO96" s="288" t="s">
        <v>10568</v>
      </c>
      <c r="BP96" s="288" t="s">
        <v>10568</v>
      </c>
      <c r="BQ96" s="288" t="s">
        <v>10568</v>
      </c>
      <c r="BR96" s="288" t="s">
        <v>10568</v>
      </c>
      <c r="BS96" s="288" t="s">
        <v>10568</v>
      </c>
      <c r="BT96" s="288" t="s">
        <v>10568</v>
      </c>
      <c r="BU96" s="288" t="s">
        <v>10568</v>
      </c>
      <c r="BV96" s="288" t="s">
        <v>10568</v>
      </c>
      <c r="BW96" s="288" t="s">
        <v>10568</v>
      </c>
      <c r="BX96" s="288" t="str">
        <f>_xlfn.IFNA(VLOOKUP(C96,'INFORM Severity - hidden'!$C$5:$G$300,5,FALSE),"-")</f>
        <v>-</v>
      </c>
    </row>
    <row r="97" spans="1:76" x14ac:dyDescent="0.35">
      <c r="C97" t="s">
        <v>10611</v>
      </c>
      <c r="D97" s="288" t="str">
        <f t="shared" si="1"/>
        <v>-</v>
      </c>
      <c r="E97" s="288" t="s">
        <v>10568</v>
      </c>
      <c r="F97" s="288" t="s">
        <v>10568</v>
      </c>
      <c r="G97" s="288" t="s">
        <v>10568</v>
      </c>
      <c r="H97" s="288" t="s">
        <v>10568</v>
      </c>
      <c r="I97" s="288" t="s">
        <v>10568</v>
      </c>
      <c r="J97" s="288" t="s">
        <v>10568</v>
      </c>
      <c r="K97" s="288" t="s">
        <v>10568</v>
      </c>
      <c r="L97" s="288" t="s">
        <v>10568</v>
      </c>
      <c r="M97" s="288" t="s">
        <v>10568</v>
      </c>
      <c r="N97" s="288" t="s">
        <v>10568</v>
      </c>
      <c r="O97" s="288" t="s">
        <v>10568</v>
      </c>
      <c r="P97" s="288" t="s">
        <v>10568</v>
      </c>
      <c r="Q97" s="288">
        <v>1.4</v>
      </c>
      <c r="R97" s="288">
        <v>1.4</v>
      </c>
      <c r="S97" s="288">
        <v>1.7</v>
      </c>
      <c r="T97" s="288" t="s">
        <v>10568</v>
      </c>
      <c r="U97" s="288" t="s">
        <v>10568</v>
      </c>
      <c r="V97" s="288" t="s">
        <v>10568</v>
      </c>
      <c r="W97" s="288" t="s">
        <v>10568</v>
      </c>
      <c r="X97" s="288" t="s">
        <v>10568</v>
      </c>
      <c r="Y97" s="288" t="s">
        <v>10568</v>
      </c>
      <c r="Z97" s="288" t="s">
        <v>10568</v>
      </c>
      <c r="AA97" s="288" t="s">
        <v>10568</v>
      </c>
      <c r="AB97" s="288" t="s">
        <v>10568</v>
      </c>
      <c r="AC97" s="288" t="s">
        <v>10568</v>
      </c>
      <c r="AD97" s="288" t="s">
        <v>10568</v>
      </c>
      <c r="AE97" s="288" t="s">
        <v>10568</v>
      </c>
      <c r="AF97" s="288" t="s">
        <v>10568</v>
      </c>
      <c r="AG97" s="288" t="s">
        <v>10568</v>
      </c>
      <c r="AH97" s="288" t="s">
        <v>10568</v>
      </c>
      <c r="AI97" s="288" t="s">
        <v>10568</v>
      </c>
      <c r="AJ97" s="288" t="s">
        <v>10568</v>
      </c>
      <c r="AK97" s="288" t="s">
        <v>10568</v>
      </c>
      <c r="AL97" s="288" t="s">
        <v>10568</v>
      </c>
      <c r="AM97" s="288" t="s">
        <v>10568</v>
      </c>
      <c r="AN97" s="288" t="s">
        <v>10568</v>
      </c>
      <c r="AO97" s="288" t="s">
        <v>10568</v>
      </c>
      <c r="AP97" s="288" t="s">
        <v>10568</v>
      </c>
      <c r="AQ97" s="288" t="s">
        <v>10568</v>
      </c>
      <c r="AR97" s="288" t="s">
        <v>10568</v>
      </c>
      <c r="AS97" s="288" t="s">
        <v>10568</v>
      </c>
      <c r="AT97" s="288" t="s">
        <v>10568</v>
      </c>
      <c r="AU97" s="288" t="s">
        <v>10568</v>
      </c>
      <c r="AV97" s="288" t="s">
        <v>10568</v>
      </c>
      <c r="AW97" s="288" t="s">
        <v>10568</v>
      </c>
      <c r="AX97" s="288" t="s">
        <v>10568</v>
      </c>
      <c r="AY97" s="288" t="s">
        <v>10568</v>
      </c>
      <c r="AZ97" s="288" t="s">
        <v>10568</v>
      </c>
      <c r="BA97" s="288" t="s">
        <v>10568</v>
      </c>
      <c r="BB97" s="288" t="s">
        <v>10568</v>
      </c>
      <c r="BC97" s="288" t="s">
        <v>10568</v>
      </c>
      <c r="BD97" s="288" t="s">
        <v>10568</v>
      </c>
      <c r="BE97" s="288" t="s">
        <v>10568</v>
      </c>
      <c r="BF97" s="288" t="s">
        <v>10568</v>
      </c>
      <c r="BG97" s="288" t="s">
        <v>10568</v>
      </c>
      <c r="BH97" s="288" t="s">
        <v>10568</v>
      </c>
      <c r="BI97" s="288" t="s">
        <v>10568</v>
      </c>
      <c r="BJ97" s="288" t="s">
        <v>10568</v>
      </c>
      <c r="BK97" s="288" t="s">
        <v>10568</v>
      </c>
      <c r="BL97" s="288" t="s">
        <v>10568</v>
      </c>
      <c r="BM97" s="288" t="s">
        <v>10568</v>
      </c>
      <c r="BN97" s="288" t="s">
        <v>10568</v>
      </c>
      <c r="BO97" s="288" t="s">
        <v>10568</v>
      </c>
      <c r="BP97" s="288" t="s">
        <v>10568</v>
      </c>
      <c r="BQ97" s="288" t="s">
        <v>10568</v>
      </c>
      <c r="BR97" s="288" t="s">
        <v>10568</v>
      </c>
      <c r="BS97" s="288" t="s">
        <v>10568</v>
      </c>
      <c r="BT97" s="288" t="s">
        <v>10568</v>
      </c>
      <c r="BU97" s="288" t="s">
        <v>10568</v>
      </c>
      <c r="BV97" s="288" t="s">
        <v>10568</v>
      </c>
      <c r="BW97" s="288" t="s">
        <v>10568</v>
      </c>
      <c r="BX97" s="288" t="str">
        <f>_xlfn.IFNA(VLOOKUP(C97,'INFORM Severity - hidden'!$C$5:$G$300,5,FALSE),"-")</f>
        <v>-</v>
      </c>
    </row>
    <row r="98" spans="1:76" x14ac:dyDescent="0.35">
      <c r="C98" t="s">
        <v>10612</v>
      </c>
      <c r="D98" s="288" t="str">
        <f t="shared" si="1"/>
        <v>-</v>
      </c>
      <c r="E98" s="288" t="s">
        <v>10568</v>
      </c>
      <c r="F98" s="288" t="s">
        <v>10568</v>
      </c>
      <c r="G98" s="288" t="s">
        <v>10568</v>
      </c>
      <c r="H98" s="288" t="s">
        <v>10568</v>
      </c>
      <c r="I98" s="288" t="s">
        <v>10568</v>
      </c>
      <c r="J98" s="288" t="s">
        <v>10568</v>
      </c>
      <c r="K98" s="288" t="s">
        <v>10568</v>
      </c>
      <c r="L98" s="288" t="s">
        <v>10568</v>
      </c>
      <c r="M98" s="288" t="s">
        <v>10568</v>
      </c>
      <c r="N98" s="288" t="s">
        <v>10568</v>
      </c>
      <c r="O98" s="288" t="s">
        <v>10568</v>
      </c>
      <c r="P98" s="288" t="s">
        <v>10568</v>
      </c>
      <c r="Q98" s="288" t="s">
        <v>10568</v>
      </c>
      <c r="R98" s="288" t="s">
        <v>10568</v>
      </c>
      <c r="S98" s="288" t="s">
        <v>10568</v>
      </c>
      <c r="T98" s="288" t="s">
        <v>10568</v>
      </c>
      <c r="U98" s="288" t="s">
        <v>10568</v>
      </c>
      <c r="V98" s="288" t="s">
        <v>10568</v>
      </c>
      <c r="W98" s="288" t="s">
        <v>10568</v>
      </c>
      <c r="X98" s="288" t="s">
        <v>10568</v>
      </c>
      <c r="Y98" s="288" t="s">
        <v>10568</v>
      </c>
      <c r="Z98" s="288" t="s">
        <v>10568</v>
      </c>
      <c r="AA98" s="288" t="s">
        <v>10568</v>
      </c>
      <c r="AB98" s="288" t="s">
        <v>10568</v>
      </c>
      <c r="AC98" s="288">
        <v>2.1</v>
      </c>
      <c r="AD98" s="288">
        <v>2.1</v>
      </c>
      <c r="AE98" s="288">
        <v>2.1</v>
      </c>
      <c r="AF98" s="288">
        <v>2.1</v>
      </c>
      <c r="AG98" s="288" t="s">
        <v>10568</v>
      </c>
      <c r="AH98" s="288" t="s">
        <v>10568</v>
      </c>
      <c r="AI98" s="288" t="s">
        <v>10568</v>
      </c>
      <c r="AJ98" s="288" t="s">
        <v>10568</v>
      </c>
      <c r="AK98" s="288" t="s">
        <v>10568</v>
      </c>
      <c r="AL98" s="288" t="s">
        <v>10568</v>
      </c>
      <c r="AM98" s="288" t="s">
        <v>10568</v>
      </c>
      <c r="AN98" s="288" t="s">
        <v>10568</v>
      </c>
      <c r="AO98" s="288" t="s">
        <v>10568</v>
      </c>
      <c r="AP98" s="288" t="s">
        <v>10568</v>
      </c>
      <c r="AQ98" s="288" t="s">
        <v>10568</v>
      </c>
      <c r="AR98" s="288" t="s">
        <v>10568</v>
      </c>
      <c r="AS98" s="288" t="s">
        <v>10568</v>
      </c>
      <c r="AT98" s="288" t="s">
        <v>10568</v>
      </c>
      <c r="AU98" s="288" t="s">
        <v>10568</v>
      </c>
      <c r="AV98" s="288" t="s">
        <v>10568</v>
      </c>
      <c r="AW98" s="288" t="s">
        <v>10568</v>
      </c>
      <c r="AX98" s="288" t="s">
        <v>10568</v>
      </c>
      <c r="AY98" s="288" t="s">
        <v>10568</v>
      </c>
      <c r="AZ98" s="288" t="s">
        <v>10568</v>
      </c>
      <c r="BA98" s="288" t="s">
        <v>10568</v>
      </c>
      <c r="BB98" s="288" t="s">
        <v>10568</v>
      </c>
      <c r="BC98" s="288" t="s">
        <v>10568</v>
      </c>
      <c r="BD98" s="288" t="s">
        <v>10568</v>
      </c>
      <c r="BE98" s="288" t="s">
        <v>10568</v>
      </c>
      <c r="BF98" s="288" t="s">
        <v>10568</v>
      </c>
      <c r="BG98" s="288" t="s">
        <v>10568</v>
      </c>
      <c r="BH98" s="288" t="s">
        <v>10568</v>
      </c>
      <c r="BI98" s="288" t="s">
        <v>10568</v>
      </c>
      <c r="BJ98" s="288" t="s">
        <v>10568</v>
      </c>
      <c r="BK98" s="288" t="s">
        <v>10568</v>
      </c>
      <c r="BL98" s="288" t="s">
        <v>10568</v>
      </c>
      <c r="BM98" s="288" t="s">
        <v>10568</v>
      </c>
      <c r="BN98" s="288" t="s">
        <v>10568</v>
      </c>
      <c r="BO98" s="288" t="s">
        <v>10568</v>
      </c>
      <c r="BP98" s="288" t="s">
        <v>10568</v>
      </c>
      <c r="BQ98" s="288" t="s">
        <v>10568</v>
      </c>
      <c r="BR98" s="288" t="s">
        <v>10568</v>
      </c>
      <c r="BS98" s="288" t="s">
        <v>10568</v>
      </c>
      <c r="BT98" s="288" t="s">
        <v>10568</v>
      </c>
      <c r="BU98" s="288" t="s">
        <v>10568</v>
      </c>
      <c r="BV98" s="288" t="s">
        <v>10568</v>
      </c>
      <c r="BW98" s="288" t="s">
        <v>10568</v>
      </c>
      <c r="BX98" s="288" t="str">
        <f>_xlfn.IFNA(VLOOKUP(C98,'INFORM Severity - hidden'!$C$5:$G$300,5,FALSE),"-")</f>
        <v>-</v>
      </c>
    </row>
    <row r="99" spans="1:76" x14ac:dyDescent="0.35">
      <c r="C99" t="s">
        <v>10613</v>
      </c>
      <c r="D99" s="288" t="str">
        <f t="shared" si="1"/>
        <v>-</v>
      </c>
      <c r="E99" s="288" t="s">
        <v>10568</v>
      </c>
      <c r="F99" s="288" t="s">
        <v>10568</v>
      </c>
      <c r="G99" s="288" t="s">
        <v>10568</v>
      </c>
      <c r="H99" s="288" t="s">
        <v>10568</v>
      </c>
      <c r="I99" s="288" t="s">
        <v>10568</v>
      </c>
      <c r="J99" s="288" t="s">
        <v>10568</v>
      </c>
      <c r="K99" s="288" t="s">
        <v>10568</v>
      </c>
      <c r="L99" s="288" t="s">
        <v>10568</v>
      </c>
      <c r="M99" s="288" t="s">
        <v>10568</v>
      </c>
      <c r="N99" s="288" t="s">
        <v>10568</v>
      </c>
      <c r="O99" s="288" t="s">
        <v>10568</v>
      </c>
      <c r="P99" s="288" t="s">
        <v>10568</v>
      </c>
      <c r="Q99" s="288" t="s">
        <v>10568</v>
      </c>
      <c r="R99" s="288" t="s">
        <v>10568</v>
      </c>
      <c r="S99" s="288" t="s">
        <v>10568</v>
      </c>
      <c r="T99" s="288" t="s">
        <v>10568</v>
      </c>
      <c r="U99" s="288" t="s">
        <v>10568</v>
      </c>
      <c r="V99" s="288" t="s">
        <v>10568</v>
      </c>
      <c r="W99" s="288" t="s">
        <v>10568</v>
      </c>
      <c r="X99" s="288" t="s">
        <v>10568</v>
      </c>
      <c r="Y99" s="288" t="s">
        <v>10568</v>
      </c>
      <c r="Z99" s="288" t="s">
        <v>10568</v>
      </c>
      <c r="AA99" s="288" t="s">
        <v>10568</v>
      </c>
      <c r="AB99" s="288" t="s">
        <v>10568</v>
      </c>
      <c r="AC99" s="288">
        <v>2.1</v>
      </c>
      <c r="AD99" s="288">
        <v>2.1</v>
      </c>
      <c r="AE99" s="288">
        <v>2.1</v>
      </c>
      <c r="AF99" s="288">
        <v>2.1</v>
      </c>
      <c r="AG99" s="288" t="s">
        <v>10568</v>
      </c>
      <c r="AH99" s="288" t="s">
        <v>10568</v>
      </c>
      <c r="AI99" s="288" t="s">
        <v>10568</v>
      </c>
      <c r="AJ99" s="288" t="s">
        <v>10568</v>
      </c>
      <c r="AK99" s="288" t="s">
        <v>10568</v>
      </c>
      <c r="AL99" s="288" t="s">
        <v>10568</v>
      </c>
      <c r="AM99" s="288" t="s">
        <v>10568</v>
      </c>
      <c r="AN99" s="288" t="s">
        <v>10568</v>
      </c>
      <c r="AO99" s="288" t="s">
        <v>10568</v>
      </c>
      <c r="AP99" s="288" t="s">
        <v>10568</v>
      </c>
      <c r="AQ99" s="288" t="s">
        <v>10568</v>
      </c>
      <c r="AR99" s="288" t="s">
        <v>10568</v>
      </c>
      <c r="AS99" s="288" t="s">
        <v>10568</v>
      </c>
      <c r="AT99" s="288" t="s">
        <v>10568</v>
      </c>
      <c r="AU99" s="288" t="s">
        <v>10568</v>
      </c>
      <c r="AV99" s="288" t="s">
        <v>10568</v>
      </c>
      <c r="AW99" s="288" t="s">
        <v>10568</v>
      </c>
      <c r="AX99" s="288" t="s">
        <v>10568</v>
      </c>
      <c r="AY99" s="288">
        <v>2.5</v>
      </c>
      <c r="AZ99" s="288">
        <v>2.4</v>
      </c>
      <c r="BA99" s="288">
        <v>2.5</v>
      </c>
      <c r="BB99" s="288">
        <v>2.5</v>
      </c>
      <c r="BC99" s="288">
        <v>2.5</v>
      </c>
      <c r="BD99" s="288">
        <v>2.6</v>
      </c>
      <c r="BE99" s="288">
        <v>2.6</v>
      </c>
      <c r="BF99" s="288">
        <v>2.6</v>
      </c>
      <c r="BG99" s="288">
        <v>2.5</v>
      </c>
      <c r="BH99" s="288">
        <v>2.5</v>
      </c>
      <c r="BI99" s="288">
        <v>2.5</v>
      </c>
      <c r="BJ99" s="288">
        <v>2.5</v>
      </c>
      <c r="BK99" s="288" t="s">
        <v>10568</v>
      </c>
      <c r="BL99" s="288" t="s">
        <v>10568</v>
      </c>
      <c r="BM99" s="288" t="s">
        <v>10568</v>
      </c>
      <c r="BN99" s="288" t="s">
        <v>10568</v>
      </c>
      <c r="BO99" s="288" t="s">
        <v>10568</v>
      </c>
      <c r="BP99" s="288" t="s">
        <v>10568</v>
      </c>
      <c r="BQ99" s="288" t="s">
        <v>10568</v>
      </c>
      <c r="BR99" s="288" t="s">
        <v>10568</v>
      </c>
      <c r="BS99" s="288" t="s">
        <v>10568</v>
      </c>
      <c r="BT99" s="288" t="s">
        <v>10568</v>
      </c>
      <c r="BU99" s="288" t="s">
        <v>10568</v>
      </c>
      <c r="BV99" s="288" t="s">
        <v>10568</v>
      </c>
      <c r="BW99" s="288" t="s">
        <v>10568</v>
      </c>
      <c r="BX99" s="288" t="str">
        <f>_xlfn.IFNA(VLOOKUP(C99,'INFORM Severity - hidden'!$C$5:$G$300,5,FALSE),"-")</f>
        <v>-</v>
      </c>
    </row>
    <row r="100" spans="1:76" x14ac:dyDescent="0.35">
      <c r="C100" t="s">
        <v>10614</v>
      </c>
      <c r="D100" s="288" t="str">
        <f t="shared" si="1"/>
        <v>-</v>
      </c>
      <c r="E100" s="288" t="s">
        <v>10568</v>
      </c>
      <c r="F100" s="288" t="s">
        <v>10568</v>
      </c>
      <c r="G100" s="288" t="s">
        <v>10568</v>
      </c>
      <c r="H100" s="288" t="s">
        <v>10568</v>
      </c>
      <c r="I100" s="288" t="s">
        <v>10568</v>
      </c>
      <c r="J100" s="288" t="s">
        <v>10568</v>
      </c>
      <c r="K100" s="288" t="s">
        <v>10568</v>
      </c>
      <c r="L100" s="288" t="s">
        <v>10568</v>
      </c>
      <c r="M100" s="288" t="s">
        <v>10568</v>
      </c>
      <c r="N100" s="288" t="s">
        <v>10568</v>
      </c>
      <c r="O100" s="288" t="s">
        <v>10568</v>
      </c>
      <c r="P100" s="288" t="s">
        <v>10568</v>
      </c>
      <c r="Q100" s="288" t="s">
        <v>10568</v>
      </c>
      <c r="R100" s="288" t="s">
        <v>10568</v>
      </c>
      <c r="S100" s="288" t="s">
        <v>10568</v>
      </c>
      <c r="T100" s="288" t="s">
        <v>10568</v>
      </c>
      <c r="U100" s="288" t="s">
        <v>10568</v>
      </c>
      <c r="V100" s="288" t="s">
        <v>10568</v>
      </c>
      <c r="W100" s="288" t="s">
        <v>10568</v>
      </c>
      <c r="X100" s="288" t="s">
        <v>10568</v>
      </c>
      <c r="Y100" s="288" t="s">
        <v>10568</v>
      </c>
      <c r="Z100" s="288" t="s">
        <v>10568</v>
      </c>
      <c r="AA100" s="288" t="s">
        <v>10568</v>
      </c>
      <c r="AB100" s="288" t="s">
        <v>10568</v>
      </c>
      <c r="AC100" s="288" t="s">
        <v>10568</v>
      </c>
      <c r="AD100" s="288" t="s">
        <v>10568</v>
      </c>
      <c r="AE100" s="288" t="s">
        <v>10568</v>
      </c>
      <c r="AF100" s="288" t="s">
        <v>10568</v>
      </c>
      <c r="AG100" s="288" t="s">
        <v>10568</v>
      </c>
      <c r="AH100" s="288" t="s">
        <v>10568</v>
      </c>
      <c r="AI100" s="288" t="s">
        <v>10568</v>
      </c>
      <c r="AJ100" s="288" t="s">
        <v>10568</v>
      </c>
      <c r="AK100" s="288" t="s">
        <v>10568</v>
      </c>
      <c r="AL100" s="288" t="s">
        <v>10568</v>
      </c>
      <c r="AM100" s="288" t="s">
        <v>10568</v>
      </c>
      <c r="AN100" s="288" t="s">
        <v>10568</v>
      </c>
      <c r="AO100" s="288" t="s">
        <v>10568</v>
      </c>
      <c r="AP100" s="288" t="s">
        <v>10568</v>
      </c>
      <c r="AQ100" s="288" t="s">
        <v>10568</v>
      </c>
      <c r="AR100" s="288" t="s">
        <v>10568</v>
      </c>
      <c r="AS100" s="288" t="s">
        <v>10568</v>
      </c>
      <c r="AT100" s="288" t="s">
        <v>10568</v>
      </c>
      <c r="AU100" s="288" t="s">
        <v>10568</v>
      </c>
      <c r="AV100" s="288" t="s">
        <v>10568</v>
      </c>
      <c r="AW100" s="288" t="s">
        <v>10568</v>
      </c>
      <c r="AX100" s="288" t="s">
        <v>10568</v>
      </c>
      <c r="AY100" s="288">
        <v>2.1</v>
      </c>
      <c r="AZ100" s="288">
        <v>2.1</v>
      </c>
      <c r="BA100" s="288">
        <v>2.1</v>
      </c>
      <c r="BB100" s="288">
        <v>2.1</v>
      </c>
      <c r="BC100" s="288">
        <v>2.1</v>
      </c>
      <c r="BD100" s="288">
        <v>2.2999999999999998</v>
      </c>
      <c r="BE100" s="288">
        <v>2.2999999999999998</v>
      </c>
      <c r="BF100" s="288">
        <v>2.2999999999999998</v>
      </c>
      <c r="BG100" s="288">
        <v>2</v>
      </c>
      <c r="BH100" s="288">
        <v>2</v>
      </c>
      <c r="BI100" s="288">
        <v>2</v>
      </c>
      <c r="BJ100" s="288">
        <v>2</v>
      </c>
      <c r="BK100" s="288" t="s">
        <v>10568</v>
      </c>
      <c r="BL100" s="288" t="s">
        <v>10568</v>
      </c>
      <c r="BM100" s="288" t="s">
        <v>10568</v>
      </c>
      <c r="BN100" s="288" t="s">
        <v>10568</v>
      </c>
      <c r="BO100" s="288" t="s">
        <v>10568</v>
      </c>
      <c r="BP100" s="288" t="s">
        <v>10568</v>
      </c>
      <c r="BQ100" s="288" t="s">
        <v>10568</v>
      </c>
      <c r="BR100" s="288" t="s">
        <v>10568</v>
      </c>
      <c r="BS100" s="288" t="s">
        <v>10568</v>
      </c>
      <c r="BT100" s="288" t="s">
        <v>10568</v>
      </c>
      <c r="BU100" s="288" t="s">
        <v>10568</v>
      </c>
      <c r="BV100" s="288" t="s">
        <v>10568</v>
      </c>
      <c r="BW100" s="288" t="s">
        <v>10568</v>
      </c>
      <c r="BX100" s="288" t="str">
        <f>_xlfn.IFNA(VLOOKUP(C100,'INFORM Severity - hidden'!$C$5:$G$300,5,FALSE),"-")</f>
        <v>-</v>
      </c>
    </row>
    <row r="101" spans="1:76" x14ac:dyDescent="0.35">
      <c r="C101" t="s">
        <v>10615</v>
      </c>
      <c r="D101" s="288" t="str">
        <f t="shared" si="1"/>
        <v>-</v>
      </c>
      <c r="E101" s="288" t="s">
        <v>10568</v>
      </c>
      <c r="F101" s="288" t="s">
        <v>10568</v>
      </c>
      <c r="G101" s="288" t="s">
        <v>10568</v>
      </c>
      <c r="H101" s="288" t="s">
        <v>10568</v>
      </c>
      <c r="I101" s="288" t="s">
        <v>10568</v>
      </c>
      <c r="J101" s="288" t="s">
        <v>10568</v>
      </c>
      <c r="K101" s="288" t="s">
        <v>10568</v>
      </c>
      <c r="L101" s="288" t="s">
        <v>10568</v>
      </c>
      <c r="M101" s="288" t="s">
        <v>10568</v>
      </c>
      <c r="N101" s="288" t="s">
        <v>10568</v>
      </c>
      <c r="O101" s="288" t="s">
        <v>10568</v>
      </c>
      <c r="P101" s="288" t="s">
        <v>10568</v>
      </c>
      <c r="Q101" s="288" t="s">
        <v>10568</v>
      </c>
      <c r="R101" s="288" t="s">
        <v>10568</v>
      </c>
      <c r="S101" s="288" t="s">
        <v>10568</v>
      </c>
      <c r="T101" s="288" t="s">
        <v>10568</v>
      </c>
      <c r="U101" s="288" t="s">
        <v>10568</v>
      </c>
      <c r="V101" s="288">
        <v>2.4</v>
      </c>
      <c r="W101" s="288">
        <v>3</v>
      </c>
      <c r="X101" s="288">
        <v>2.9</v>
      </c>
      <c r="Y101" s="288">
        <v>3</v>
      </c>
      <c r="Z101" s="288">
        <v>2.7</v>
      </c>
      <c r="AA101" s="288">
        <v>2.8</v>
      </c>
      <c r="AB101" s="288">
        <v>2.8</v>
      </c>
      <c r="AC101" s="288" t="s">
        <v>10568</v>
      </c>
      <c r="AD101" s="288" t="s">
        <v>10568</v>
      </c>
      <c r="AE101" s="288" t="s">
        <v>10568</v>
      </c>
      <c r="AF101" s="288" t="s">
        <v>10568</v>
      </c>
      <c r="AG101" s="288" t="s">
        <v>10568</v>
      </c>
      <c r="AH101" s="288" t="s">
        <v>10568</v>
      </c>
      <c r="AI101" s="288" t="s">
        <v>10568</v>
      </c>
      <c r="AJ101" s="288" t="s">
        <v>10568</v>
      </c>
      <c r="AK101" s="288" t="s">
        <v>10568</v>
      </c>
      <c r="AL101" s="288" t="s">
        <v>10568</v>
      </c>
      <c r="AM101" s="288" t="s">
        <v>10568</v>
      </c>
      <c r="AN101" s="288" t="s">
        <v>10568</v>
      </c>
      <c r="AO101" s="288" t="s">
        <v>10568</v>
      </c>
      <c r="AP101" s="288" t="s">
        <v>10568</v>
      </c>
      <c r="AQ101" s="288" t="s">
        <v>10568</v>
      </c>
      <c r="AR101" s="288" t="s">
        <v>10568</v>
      </c>
      <c r="AS101" s="288" t="s">
        <v>10568</v>
      </c>
      <c r="AT101" s="288" t="s">
        <v>10568</v>
      </c>
      <c r="AU101" s="288" t="s">
        <v>10568</v>
      </c>
      <c r="AV101" s="288" t="s">
        <v>10568</v>
      </c>
      <c r="AW101" s="288" t="s">
        <v>10568</v>
      </c>
      <c r="AX101" s="288" t="s">
        <v>10568</v>
      </c>
      <c r="AY101" s="288" t="s">
        <v>10568</v>
      </c>
      <c r="AZ101" s="288" t="s">
        <v>10568</v>
      </c>
      <c r="BA101" s="288" t="s">
        <v>10568</v>
      </c>
      <c r="BB101" s="288" t="s">
        <v>10568</v>
      </c>
      <c r="BC101" s="288" t="s">
        <v>10568</v>
      </c>
      <c r="BD101" s="288" t="s">
        <v>10568</v>
      </c>
      <c r="BE101" s="288" t="s">
        <v>10568</v>
      </c>
      <c r="BF101" s="288" t="s">
        <v>10568</v>
      </c>
      <c r="BG101" s="288" t="s">
        <v>10568</v>
      </c>
      <c r="BH101" s="288" t="s">
        <v>10568</v>
      </c>
      <c r="BI101" s="288" t="s">
        <v>10568</v>
      </c>
      <c r="BJ101" s="288" t="s">
        <v>10568</v>
      </c>
      <c r="BK101" s="288" t="s">
        <v>10568</v>
      </c>
      <c r="BL101" s="288" t="s">
        <v>10568</v>
      </c>
      <c r="BM101" s="288" t="s">
        <v>10568</v>
      </c>
      <c r="BN101" s="288" t="s">
        <v>10568</v>
      </c>
      <c r="BO101" s="288" t="s">
        <v>10568</v>
      </c>
      <c r="BP101" s="288" t="s">
        <v>10568</v>
      </c>
      <c r="BQ101" s="288" t="s">
        <v>10568</v>
      </c>
      <c r="BR101" s="288" t="s">
        <v>10568</v>
      </c>
      <c r="BS101" s="288" t="s">
        <v>10568</v>
      </c>
      <c r="BT101" s="288" t="s">
        <v>10568</v>
      </c>
      <c r="BU101" s="288" t="s">
        <v>10568</v>
      </c>
      <c r="BV101" s="288" t="s">
        <v>10568</v>
      </c>
      <c r="BW101" s="288" t="s">
        <v>10568</v>
      </c>
      <c r="BX101" s="288" t="str">
        <f>_xlfn.IFNA(VLOOKUP(C101,'INFORM Severity - hidden'!$C$5:$G$300,5,FALSE),"-")</f>
        <v>-</v>
      </c>
    </row>
    <row r="102" spans="1:76" x14ac:dyDescent="0.35">
      <c r="C102" t="s">
        <v>10616</v>
      </c>
      <c r="D102" s="288" t="str">
        <f t="shared" si="1"/>
        <v>-</v>
      </c>
      <c r="E102" s="288" t="s">
        <v>10568</v>
      </c>
      <c r="F102" s="288" t="s">
        <v>10568</v>
      </c>
      <c r="G102" s="288" t="s">
        <v>10568</v>
      </c>
      <c r="H102" s="288" t="s">
        <v>10568</v>
      </c>
      <c r="I102" s="288" t="s">
        <v>10568</v>
      </c>
      <c r="J102" s="288" t="s">
        <v>10568</v>
      </c>
      <c r="K102" s="288" t="s">
        <v>10568</v>
      </c>
      <c r="L102" s="288" t="s">
        <v>10568</v>
      </c>
      <c r="M102" s="288" t="s">
        <v>10568</v>
      </c>
      <c r="N102" s="288" t="s">
        <v>10568</v>
      </c>
      <c r="O102" s="288" t="s">
        <v>10568</v>
      </c>
      <c r="P102" s="288" t="s">
        <v>10568</v>
      </c>
      <c r="Q102" s="288" t="s">
        <v>10568</v>
      </c>
      <c r="R102" s="288" t="s">
        <v>10568</v>
      </c>
      <c r="S102" s="288" t="s">
        <v>10568</v>
      </c>
      <c r="T102" s="288" t="s">
        <v>10568</v>
      </c>
      <c r="U102" s="288" t="s">
        <v>10568</v>
      </c>
      <c r="V102" s="288" t="s">
        <v>10568</v>
      </c>
      <c r="W102" s="288" t="s">
        <v>10568</v>
      </c>
      <c r="X102" s="288" t="s">
        <v>10568</v>
      </c>
      <c r="Y102" s="288" t="s">
        <v>10568</v>
      </c>
      <c r="Z102" s="288" t="s">
        <v>10568</v>
      </c>
      <c r="AA102" s="288" t="s">
        <v>10568</v>
      </c>
      <c r="AB102" s="288" t="s">
        <v>10568</v>
      </c>
      <c r="AC102" s="288" t="s">
        <v>10568</v>
      </c>
      <c r="AD102" s="288" t="s">
        <v>10568</v>
      </c>
      <c r="AE102" s="288" t="s">
        <v>10568</v>
      </c>
      <c r="AF102" s="288" t="s">
        <v>10568</v>
      </c>
      <c r="AG102" s="288" t="s">
        <v>10568</v>
      </c>
      <c r="AH102" s="288" t="s">
        <v>10568</v>
      </c>
      <c r="AI102" s="288" t="s">
        <v>10568</v>
      </c>
      <c r="AJ102" s="288" t="s">
        <v>10568</v>
      </c>
      <c r="AK102" s="288" t="s">
        <v>10568</v>
      </c>
      <c r="AL102" s="288" t="s">
        <v>10568</v>
      </c>
      <c r="AM102" s="288" t="s">
        <v>10568</v>
      </c>
      <c r="AN102" s="288" t="s">
        <v>10568</v>
      </c>
      <c r="AO102" s="288" t="s">
        <v>10568</v>
      </c>
      <c r="AP102" s="288" t="s">
        <v>10568</v>
      </c>
      <c r="AQ102" s="288" t="s">
        <v>10568</v>
      </c>
      <c r="AR102" s="288" t="s">
        <v>10568</v>
      </c>
      <c r="AS102" s="288" t="s">
        <v>10568</v>
      </c>
      <c r="AT102" s="288" t="s">
        <v>10568</v>
      </c>
      <c r="AU102" s="288" t="s">
        <v>10568</v>
      </c>
      <c r="AV102" s="288" t="s">
        <v>10568</v>
      </c>
      <c r="AW102" s="288" t="s">
        <v>10568</v>
      </c>
      <c r="AX102" s="288" t="s">
        <v>10568</v>
      </c>
      <c r="AY102" s="288" t="s">
        <v>10568</v>
      </c>
      <c r="AZ102" s="288" t="s">
        <v>10568</v>
      </c>
      <c r="BA102" s="288" t="s">
        <v>10568</v>
      </c>
      <c r="BB102" s="288" t="s">
        <v>10568</v>
      </c>
      <c r="BC102" s="288" t="s">
        <v>10568</v>
      </c>
      <c r="BD102" s="288" t="s">
        <v>10568</v>
      </c>
      <c r="BE102" s="288" t="s">
        <v>10568</v>
      </c>
      <c r="BF102" s="288" t="s">
        <v>10568</v>
      </c>
      <c r="BG102" s="288" t="s">
        <v>10568</v>
      </c>
      <c r="BH102" s="288" t="s">
        <v>10568</v>
      </c>
      <c r="BI102" s="288" t="s">
        <v>10568</v>
      </c>
      <c r="BJ102" s="288" t="s">
        <v>10568</v>
      </c>
      <c r="BK102" s="288" t="s">
        <v>10568</v>
      </c>
      <c r="BL102" s="288" t="s">
        <v>10568</v>
      </c>
      <c r="BM102" s="288" t="s">
        <v>10568</v>
      </c>
      <c r="BN102" s="288" t="s">
        <v>10568</v>
      </c>
      <c r="BO102" s="288" t="s">
        <v>10568</v>
      </c>
      <c r="BP102" s="288" t="s">
        <v>10568</v>
      </c>
      <c r="BQ102" s="288" t="s">
        <v>10568</v>
      </c>
      <c r="BR102" s="288" t="s">
        <v>10568</v>
      </c>
      <c r="BS102" s="288" t="s">
        <v>10568</v>
      </c>
      <c r="BT102" s="288" t="s">
        <v>10568</v>
      </c>
      <c r="BU102" s="288" t="s">
        <v>10568</v>
      </c>
      <c r="BV102" s="288" t="s">
        <v>10568</v>
      </c>
      <c r="BW102" s="288" t="s">
        <v>10568</v>
      </c>
      <c r="BX102" s="288" t="str">
        <f>_xlfn.IFNA(VLOOKUP(C102,'INFORM Severity - hidden'!$C$5:$G$300,5,FALSE),"-")</f>
        <v>-</v>
      </c>
    </row>
    <row r="103" spans="1:76" x14ac:dyDescent="0.35">
      <c r="C103" t="s">
        <v>10617</v>
      </c>
      <c r="D103" s="288" t="str">
        <f t="shared" si="1"/>
        <v>-</v>
      </c>
      <c r="E103" s="288" t="s">
        <v>10568</v>
      </c>
      <c r="F103" s="288" t="s">
        <v>10568</v>
      </c>
      <c r="G103" s="288" t="s">
        <v>10568</v>
      </c>
      <c r="H103" s="288" t="s">
        <v>10568</v>
      </c>
      <c r="I103" s="288" t="s">
        <v>10568</v>
      </c>
      <c r="J103" s="288" t="s">
        <v>10568</v>
      </c>
      <c r="K103" s="288" t="s">
        <v>10568</v>
      </c>
      <c r="L103" s="288" t="s">
        <v>10568</v>
      </c>
      <c r="M103" s="288" t="s">
        <v>10568</v>
      </c>
      <c r="N103" s="288" t="s">
        <v>10568</v>
      </c>
      <c r="O103" s="288" t="s">
        <v>10568</v>
      </c>
      <c r="P103" s="288" t="s">
        <v>10568</v>
      </c>
      <c r="Q103" s="288" t="s">
        <v>10568</v>
      </c>
      <c r="R103" s="288" t="s">
        <v>10568</v>
      </c>
      <c r="S103" s="288" t="s">
        <v>10568</v>
      </c>
      <c r="T103" s="288" t="s">
        <v>10568</v>
      </c>
      <c r="U103" s="288" t="s">
        <v>10568</v>
      </c>
      <c r="V103" s="288">
        <v>2.4</v>
      </c>
      <c r="W103" s="288">
        <v>2.5</v>
      </c>
      <c r="X103" s="288">
        <v>2.5</v>
      </c>
      <c r="Y103" s="288">
        <v>2.5</v>
      </c>
      <c r="Z103" s="288">
        <v>2.5</v>
      </c>
      <c r="AA103" s="288">
        <v>2.5</v>
      </c>
      <c r="AB103" s="288">
        <v>2.5</v>
      </c>
      <c r="AC103" s="288" t="s">
        <v>10568</v>
      </c>
      <c r="AD103" s="288" t="s">
        <v>10568</v>
      </c>
      <c r="AE103" s="288" t="s">
        <v>10568</v>
      </c>
      <c r="AF103" s="288" t="s">
        <v>10568</v>
      </c>
      <c r="AG103" s="288" t="s">
        <v>10568</v>
      </c>
      <c r="AH103" s="288" t="s">
        <v>10568</v>
      </c>
      <c r="AI103" s="288" t="s">
        <v>10568</v>
      </c>
      <c r="AJ103" s="288" t="s">
        <v>10568</v>
      </c>
      <c r="AK103" s="288" t="s">
        <v>10568</v>
      </c>
      <c r="AL103" s="288" t="s">
        <v>10568</v>
      </c>
      <c r="AM103" s="288" t="s">
        <v>10568</v>
      </c>
      <c r="AN103" s="288" t="s">
        <v>10568</v>
      </c>
      <c r="AO103" s="288" t="s">
        <v>10568</v>
      </c>
      <c r="AP103" s="288" t="s">
        <v>10568</v>
      </c>
      <c r="AQ103" s="288" t="s">
        <v>10568</v>
      </c>
      <c r="AR103" s="288" t="s">
        <v>10568</v>
      </c>
      <c r="AS103" s="288" t="s">
        <v>10568</v>
      </c>
      <c r="AT103" s="288" t="s">
        <v>10568</v>
      </c>
      <c r="AU103" s="288" t="s">
        <v>10568</v>
      </c>
      <c r="AV103" s="288" t="s">
        <v>10568</v>
      </c>
      <c r="AW103" s="288" t="s">
        <v>10568</v>
      </c>
      <c r="AX103" s="288" t="s">
        <v>10568</v>
      </c>
      <c r="AY103" s="288" t="s">
        <v>10568</v>
      </c>
      <c r="AZ103" s="288" t="s">
        <v>10568</v>
      </c>
      <c r="BA103" s="288" t="s">
        <v>10568</v>
      </c>
      <c r="BB103" s="288" t="s">
        <v>10568</v>
      </c>
      <c r="BC103" s="288" t="s">
        <v>10568</v>
      </c>
      <c r="BD103" s="288" t="s">
        <v>10568</v>
      </c>
      <c r="BE103" s="288" t="s">
        <v>10568</v>
      </c>
      <c r="BF103" s="288" t="s">
        <v>10568</v>
      </c>
      <c r="BG103" s="288" t="s">
        <v>10568</v>
      </c>
      <c r="BH103" s="288" t="s">
        <v>10568</v>
      </c>
      <c r="BI103" s="288" t="s">
        <v>10568</v>
      </c>
      <c r="BJ103" s="288" t="s">
        <v>10568</v>
      </c>
      <c r="BK103" s="288" t="s">
        <v>10568</v>
      </c>
      <c r="BL103" s="288" t="s">
        <v>10568</v>
      </c>
      <c r="BM103" s="288" t="s">
        <v>10568</v>
      </c>
      <c r="BN103" s="288" t="s">
        <v>10568</v>
      </c>
      <c r="BO103" s="288" t="s">
        <v>10568</v>
      </c>
      <c r="BP103" s="288" t="s">
        <v>10568</v>
      </c>
      <c r="BQ103" s="288" t="s">
        <v>10568</v>
      </c>
      <c r="BR103" s="288" t="s">
        <v>10568</v>
      </c>
      <c r="BS103" s="288" t="s">
        <v>10568</v>
      </c>
      <c r="BT103" s="288" t="s">
        <v>10568</v>
      </c>
      <c r="BU103" s="288" t="s">
        <v>10568</v>
      </c>
      <c r="BV103" s="288" t="s">
        <v>10568</v>
      </c>
      <c r="BW103" s="288" t="s">
        <v>10568</v>
      </c>
      <c r="BX103" s="288" t="str">
        <f>_xlfn.IFNA(VLOOKUP(C103,'INFORM Severity - hidden'!$C$5:$G$300,5,FALSE),"-")</f>
        <v>-</v>
      </c>
    </row>
    <row r="104" spans="1:76" x14ac:dyDescent="0.35">
      <c r="C104" t="s">
        <v>10618</v>
      </c>
      <c r="D104" s="288" t="str">
        <f t="shared" si="1"/>
        <v>-</v>
      </c>
      <c r="E104" s="288" t="s">
        <v>10568</v>
      </c>
      <c r="F104" s="288" t="s">
        <v>10568</v>
      </c>
      <c r="G104" s="288" t="s">
        <v>10568</v>
      </c>
      <c r="H104" s="288" t="s">
        <v>10568</v>
      </c>
      <c r="I104" s="288" t="s">
        <v>10568</v>
      </c>
      <c r="J104" s="288" t="s">
        <v>10568</v>
      </c>
      <c r="K104" s="288" t="s">
        <v>10568</v>
      </c>
      <c r="L104" s="288" t="s">
        <v>10568</v>
      </c>
      <c r="M104" s="288" t="s">
        <v>10568</v>
      </c>
      <c r="N104" s="288" t="s">
        <v>10568</v>
      </c>
      <c r="O104" s="288" t="s">
        <v>10568</v>
      </c>
      <c r="P104" s="288" t="s">
        <v>10568</v>
      </c>
      <c r="Q104" s="288" t="s">
        <v>10568</v>
      </c>
      <c r="R104" s="288" t="s">
        <v>10568</v>
      </c>
      <c r="S104" s="288" t="s">
        <v>10568</v>
      </c>
      <c r="T104" s="288" t="s">
        <v>10568</v>
      </c>
      <c r="U104" s="288" t="s">
        <v>10568</v>
      </c>
      <c r="V104" s="288" t="s">
        <v>10568</v>
      </c>
      <c r="W104" s="288">
        <v>2.9</v>
      </c>
      <c r="X104" s="288" t="s">
        <v>10568</v>
      </c>
      <c r="Y104" s="288" t="s">
        <v>10568</v>
      </c>
      <c r="Z104" s="288" t="s">
        <v>10568</v>
      </c>
      <c r="AA104" s="288" t="s">
        <v>10568</v>
      </c>
      <c r="AB104" s="288" t="s">
        <v>10568</v>
      </c>
      <c r="AC104" s="288" t="s">
        <v>10568</v>
      </c>
      <c r="AD104" s="288" t="s">
        <v>10568</v>
      </c>
      <c r="AE104" s="288" t="s">
        <v>10568</v>
      </c>
      <c r="AF104" s="288" t="s">
        <v>10568</v>
      </c>
      <c r="AG104" s="288" t="s">
        <v>10568</v>
      </c>
      <c r="AH104" s="288" t="s">
        <v>10568</v>
      </c>
      <c r="AI104" s="288" t="s">
        <v>10568</v>
      </c>
      <c r="AJ104" s="288" t="s">
        <v>10568</v>
      </c>
      <c r="AK104" s="288" t="s">
        <v>10568</v>
      </c>
      <c r="AL104" s="288" t="s">
        <v>10568</v>
      </c>
      <c r="AM104" s="288" t="s">
        <v>10568</v>
      </c>
      <c r="AN104" s="288" t="s">
        <v>10568</v>
      </c>
      <c r="AO104" s="288" t="s">
        <v>10568</v>
      </c>
      <c r="AP104" s="288" t="s">
        <v>10568</v>
      </c>
      <c r="AQ104" s="288" t="s">
        <v>10568</v>
      </c>
      <c r="AR104" s="288" t="s">
        <v>10568</v>
      </c>
      <c r="AS104" s="288" t="s">
        <v>10568</v>
      </c>
      <c r="AT104" s="288" t="s">
        <v>10568</v>
      </c>
      <c r="AU104" s="288" t="s">
        <v>10568</v>
      </c>
      <c r="AV104" s="288" t="s">
        <v>10568</v>
      </c>
      <c r="AW104" s="288" t="s">
        <v>10568</v>
      </c>
      <c r="AX104" s="288" t="s">
        <v>10568</v>
      </c>
      <c r="AY104" s="288" t="s">
        <v>10568</v>
      </c>
      <c r="AZ104" s="288" t="s">
        <v>10568</v>
      </c>
      <c r="BA104" s="288" t="s">
        <v>10568</v>
      </c>
      <c r="BB104" s="288" t="s">
        <v>10568</v>
      </c>
      <c r="BC104" s="288" t="s">
        <v>10568</v>
      </c>
      <c r="BD104" s="288" t="s">
        <v>10568</v>
      </c>
      <c r="BE104" s="288" t="s">
        <v>10568</v>
      </c>
      <c r="BF104" s="288" t="s">
        <v>10568</v>
      </c>
      <c r="BG104" s="288" t="s">
        <v>10568</v>
      </c>
      <c r="BH104" s="288" t="s">
        <v>10568</v>
      </c>
      <c r="BI104" s="288" t="s">
        <v>10568</v>
      </c>
      <c r="BJ104" s="288" t="s">
        <v>10568</v>
      </c>
      <c r="BK104" s="288" t="s">
        <v>10568</v>
      </c>
      <c r="BL104" s="288" t="s">
        <v>10568</v>
      </c>
      <c r="BM104" s="288" t="s">
        <v>10568</v>
      </c>
      <c r="BN104" s="288" t="s">
        <v>10568</v>
      </c>
      <c r="BO104" s="288" t="s">
        <v>10568</v>
      </c>
      <c r="BP104" s="288" t="s">
        <v>10568</v>
      </c>
      <c r="BQ104" s="288" t="s">
        <v>10568</v>
      </c>
      <c r="BR104" s="288" t="s">
        <v>10568</v>
      </c>
      <c r="BS104" s="288" t="s">
        <v>10568</v>
      </c>
      <c r="BT104" s="288" t="s">
        <v>10568</v>
      </c>
      <c r="BU104" s="288" t="s">
        <v>10568</v>
      </c>
      <c r="BV104" s="288" t="s">
        <v>10568</v>
      </c>
      <c r="BW104" s="288" t="s">
        <v>10568</v>
      </c>
      <c r="BX104" s="288" t="str">
        <f>_xlfn.IFNA(VLOOKUP(C104,'INFORM Severity - hidden'!$C$5:$G$300,5,FALSE),"-")</f>
        <v>-</v>
      </c>
    </row>
    <row r="105" spans="1:76" x14ac:dyDescent="0.35">
      <c r="C105" t="s">
        <v>10619</v>
      </c>
      <c r="D105" s="288" t="str">
        <f t="shared" si="1"/>
        <v>-</v>
      </c>
      <c r="E105" s="288" t="s">
        <v>10568</v>
      </c>
      <c r="F105" s="288" t="s">
        <v>10568</v>
      </c>
      <c r="G105" s="288" t="s">
        <v>10568</v>
      </c>
      <c r="H105" s="288" t="s">
        <v>10568</v>
      </c>
      <c r="I105" s="288" t="s">
        <v>10568</v>
      </c>
      <c r="J105" s="288" t="s">
        <v>10568</v>
      </c>
      <c r="K105" s="288" t="s">
        <v>10568</v>
      </c>
      <c r="L105" s="288" t="s">
        <v>10568</v>
      </c>
      <c r="M105" s="288" t="s">
        <v>10568</v>
      </c>
      <c r="N105" s="288" t="s">
        <v>10568</v>
      </c>
      <c r="O105" s="288" t="s">
        <v>10568</v>
      </c>
      <c r="P105" s="288" t="s">
        <v>10568</v>
      </c>
      <c r="Q105" s="288" t="s">
        <v>10568</v>
      </c>
      <c r="R105" s="288" t="s">
        <v>10568</v>
      </c>
      <c r="S105" s="288" t="s">
        <v>10568</v>
      </c>
      <c r="T105" s="288" t="s">
        <v>10568</v>
      </c>
      <c r="U105" s="288" t="s">
        <v>10568</v>
      </c>
      <c r="V105" s="288" t="s">
        <v>10568</v>
      </c>
      <c r="W105" s="288" t="s">
        <v>10568</v>
      </c>
      <c r="X105" s="288" t="s">
        <v>10568</v>
      </c>
      <c r="Y105" s="288">
        <v>2.7</v>
      </c>
      <c r="Z105" s="288">
        <v>2.6</v>
      </c>
      <c r="AA105" s="288">
        <v>2.6</v>
      </c>
      <c r="AB105" s="288" t="s">
        <v>10568</v>
      </c>
      <c r="AC105" s="288" t="s">
        <v>10568</v>
      </c>
      <c r="AD105" s="288" t="s">
        <v>10568</v>
      </c>
      <c r="AE105" s="288" t="s">
        <v>10568</v>
      </c>
      <c r="AF105" s="288" t="s">
        <v>10568</v>
      </c>
      <c r="AG105" s="288" t="s">
        <v>10568</v>
      </c>
      <c r="AH105" s="288" t="s">
        <v>10568</v>
      </c>
      <c r="AI105" s="288" t="s">
        <v>10568</v>
      </c>
      <c r="AJ105" s="288" t="s">
        <v>10568</v>
      </c>
      <c r="AK105" s="288" t="s">
        <v>10568</v>
      </c>
      <c r="AL105" s="288" t="s">
        <v>10568</v>
      </c>
      <c r="AM105" s="288" t="s">
        <v>10568</v>
      </c>
      <c r="AN105" s="288" t="s">
        <v>10568</v>
      </c>
      <c r="AO105" s="288" t="s">
        <v>10568</v>
      </c>
      <c r="AP105" s="288" t="s">
        <v>10568</v>
      </c>
      <c r="AQ105" s="288" t="s">
        <v>10568</v>
      </c>
      <c r="AR105" s="288" t="s">
        <v>10568</v>
      </c>
      <c r="AS105" s="288" t="s">
        <v>10568</v>
      </c>
      <c r="AT105" s="288" t="s">
        <v>10568</v>
      </c>
      <c r="AU105" s="288" t="s">
        <v>10568</v>
      </c>
      <c r="AV105" s="288" t="s">
        <v>10568</v>
      </c>
      <c r="AW105" s="288" t="s">
        <v>10568</v>
      </c>
      <c r="AX105" s="288" t="s">
        <v>10568</v>
      </c>
      <c r="AY105" s="288" t="s">
        <v>10568</v>
      </c>
      <c r="AZ105" s="288" t="s">
        <v>10568</v>
      </c>
      <c r="BA105" s="288" t="s">
        <v>10568</v>
      </c>
      <c r="BB105" s="288" t="s">
        <v>10568</v>
      </c>
      <c r="BC105" s="288" t="s">
        <v>10568</v>
      </c>
      <c r="BD105" s="288" t="s">
        <v>10568</v>
      </c>
      <c r="BE105" s="288" t="s">
        <v>10568</v>
      </c>
      <c r="BF105" s="288" t="s">
        <v>10568</v>
      </c>
      <c r="BG105" s="288" t="s">
        <v>10568</v>
      </c>
      <c r="BH105" s="288" t="s">
        <v>10568</v>
      </c>
      <c r="BI105" s="288" t="s">
        <v>10568</v>
      </c>
      <c r="BJ105" s="288" t="s">
        <v>10568</v>
      </c>
      <c r="BK105" s="288" t="s">
        <v>10568</v>
      </c>
      <c r="BL105" s="288" t="s">
        <v>10568</v>
      </c>
      <c r="BM105" s="288" t="s">
        <v>10568</v>
      </c>
      <c r="BN105" s="288" t="s">
        <v>10568</v>
      </c>
      <c r="BO105" s="288" t="s">
        <v>10568</v>
      </c>
      <c r="BP105" s="288" t="s">
        <v>10568</v>
      </c>
      <c r="BQ105" s="288" t="s">
        <v>10568</v>
      </c>
      <c r="BR105" s="288" t="s">
        <v>10568</v>
      </c>
      <c r="BS105" s="288" t="s">
        <v>10568</v>
      </c>
      <c r="BT105" s="288" t="s">
        <v>10568</v>
      </c>
      <c r="BU105" s="288" t="s">
        <v>10568</v>
      </c>
      <c r="BV105" s="288" t="s">
        <v>10568</v>
      </c>
      <c r="BW105" s="288" t="s">
        <v>10568</v>
      </c>
      <c r="BX105" s="288" t="str">
        <f>_xlfn.IFNA(VLOOKUP(C105,'INFORM Severity - hidden'!$C$5:$G$300,5,FALSE),"-")</f>
        <v>-</v>
      </c>
    </row>
    <row r="106" spans="1:76" x14ac:dyDescent="0.35">
      <c r="A106" t="s">
        <v>5686</v>
      </c>
      <c r="B106" t="s">
        <v>5684</v>
      </c>
      <c r="C106" t="s">
        <v>5685</v>
      </c>
      <c r="D106" s="288" t="str">
        <f t="shared" si="1"/>
        <v>Stable</v>
      </c>
      <c r="E106" s="288" t="s">
        <v>10568</v>
      </c>
      <c r="F106" s="288" t="s">
        <v>10568</v>
      </c>
      <c r="G106" s="288" t="s">
        <v>10568</v>
      </c>
      <c r="H106" s="288" t="s">
        <v>10568</v>
      </c>
      <c r="I106" s="288" t="s">
        <v>10568</v>
      </c>
      <c r="J106" s="288" t="s">
        <v>10568</v>
      </c>
      <c r="K106" s="288" t="s">
        <v>10568</v>
      </c>
      <c r="L106" s="288" t="s">
        <v>10568</v>
      </c>
      <c r="M106" s="288" t="s">
        <v>10568</v>
      </c>
      <c r="N106" s="288" t="s">
        <v>10568</v>
      </c>
      <c r="O106" s="288" t="s">
        <v>10568</v>
      </c>
      <c r="P106" s="288" t="s">
        <v>10568</v>
      </c>
      <c r="Q106" s="288" t="s">
        <v>10568</v>
      </c>
      <c r="R106" s="288" t="s">
        <v>10568</v>
      </c>
      <c r="S106" s="288" t="s">
        <v>10568</v>
      </c>
      <c r="T106" s="288" t="s">
        <v>10568</v>
      </c>
      <c r="U106" s="288" t="s">
        <v>10568</v>
      </c>
      <c r="V106" s="288" t="s">
        <v>10568</v>
      </c>
      <c r="W106" s="288" t="s">
        <v>10568</v>
      </c>
      <c r="X106" s="288" t="s">
        <v>10568</v>
      </c>
      <c r="Y106" s="288" t="s">
        <v>10568</v>
      </c>
      <c r="Z106" s="288" t="s">
        <v>10568</v>
      </c>
      <c r="AA106" s="288" t="s">
        <v>10568</v>
      </c>
      <c r="AB106" s="288" t="s">
        <v>10568</v>
      </c>
      <c r="AC106" s="288" t="s">
        <v>10568</v>
      </c>
      <c r="AD106" s="288" t="s">
        <v>10568</v>
      </c>
      <c r="AE106" s="288" t="s">
        <v>10568</v>
      </c>
      <c r="AF106" s="288" t="s">
        <v>10568</v>
      </c>
      <c r="AG106" s="288" t="s">
        <v>10568</v>
      </c>
      <c r="AH106" s="288" t="s">
        <v>10568</v>
      </c>
      <c r="AI106" s="288" t="s">
        <v>10568</v>
      </c>
      <c r="AJ106" s="288" t="s">
        <v>10568</v>
      </c>
      <c r="AK106" s="288" t="s">
        <v>10568</v>
      </c>
      <c r="AL106" s="288" t="s">
        <v>10568</v>
      </c>
      <c r="AM106" s="288" t="s">
        <v>10568</v>
      </c>
      <c r="AN106" s="288" t="s">
        <v>10568</v>
      </c>
      <c r="AO106" s="288" t="s">
        <v>10568</v>
      </c>
      <c r="AP106" s="288" t="s">
        <v>10568</v>
      </c>
      <c r="AQ106" s="288" t="s">
        <v>10568</v>
      </c>
      <c r="AR106" s="288" t="s">
        <v>10568</v>
      </c>
      <c r="AS106" s="288" t="s">
        <v>10568</v>
      </c>
      <c r="AT106" s="288" t="s">
        <v>10568</v>
      </c>
      <c r="AU106" s="288" t="s">
        <v>10568</v>
      </c>
      <c r="AV106" s="288" t="s">
        <v>10568</v>
      </c>
      <c r="AW106" s="288" t="s">
        <v>10568</v>
      </c>
      <c r="AX106" s="288" t="s">
        <v>10568</v>
      </c>
      <c r="AY106" s="288" t="s">
        <v>10568</v>
      </c>
      <c r="AZ106" s="288" t="s">
        <v>10568</v>
      </c>
      <c r="BA106" s="288" t="s">
        <v>10568</v>
      </c>
      <c r="BB106" s="288" t="s">
        <v>10568</v>
      </c>
      <c r="BC106" s="288" t="s">
        <v>10568</v>
      </c>
      <c r="BD106" s="288" t="s">
        <v>10568</v>
      </c>
      <c r="BE106" s="288" t="s">
        <v>10568</v>
      </c>
      <c r="BF106" s="288" t="s">
        <v>10568</v>
      </c>
      <c r="BG106" s="288" t="s">
        <v>10568</v>
      </c>
      <c r="BH106" s="288" t="s">
        <v>10568</v>
      </c>
      <c r="BI106" s="288" t="s">
        <v>10568</v>
      </c>
      <c r="BJ106" s="288" t="s">
        <v>10568</v>
      </c>
      <c r="BK106" s="288" t="s">
        <v>10568</v>
      </c>
      <c r="BL106" s="288" t="s">
        <v>10568</v>
      </c>
      <c r="BM106" s="288" t="s">
        <v>10568</v>
      </c>
      <c r="BN106" s="288" t="s">
        <v>10568</v>
      </c>
      <c r="BO106" s="288" t="s">
        <v>10568</v>
      </c>
      <c r="BP106" s="288" t="s">
        <v>10568</v>
      </c>
      <c r="BQ106" s="288" t="s">
        <v>10568</v>
      </c>
      <c r="BR106" s="288" t="s">
        <v>10568</v>
      </c>
      <c r="BS106" s="288" t="s">
        <v>10568</v>
      </c>
      <c r="BT106" s="288" t="s">
        <v>10568</v>
      </c>
      <c r="BU106" s="288">
        <v>2.2000000000000002</v>
      </c>
      <c r="BV106" s="288">
        <v>2.2000000000000002</v>
      </c>
      <c r="BW106" s="288">
        <v>2.2000000000000002</v>
      </c>
      <c r="BX106" s="288">
        <f>_xlfn.IFNA(VLOOKUP(C106,'INFORM Severity - hidden'!$C$5:$G$300,5,FALSE),"-")</f>
        <v>2.2000000000000002</v>
      </c>
    </row>
    <row r="107" spans="1:76" x14ac:dyDescent="0.35">
      <c r="C107" t="s">
        <v>10620</v>
      </c>
      <c r="D107" s="288" t="str">
        <f t="shared" si="1"/>
        <v>-</v>
      </c>
      <c r="E107" s="288" t="s">
        <v>10568</v>
      </c>
      <c r="F107" s="288" t="s">
        <v>10568</v>
      </c>
      <c r="G107" s="288" t="s">
        <v>10568</v>
      </c>
      <c r="H107" s="288">
        <v>3.2</v>
      </c>
      <c r="I107" s="288">
        <v>3.1</v>
      </c>
      <c r="J107" s="288">
        <v>3.1</v>
      </c>
      <c r="K107" s="288" t="s">
        <v>10568</v>
      </c>
      <c r="L107" s="288" t="s">
        <v>10568</v>
      </c>
      <c r="M107" s="288" t="s">
        <v>10568</v>
      </c>
      <c r="N107" s="288" t="s">
        <v>10568</v>
      </c>
      <c r="O107" s="288" t="s">
        <v>10568</v>
      </c>
      <c r="P107" s="288" t="s">
        <v>10568</v>
      </c>
      <c r="Q107" s="288" t="s">
        <v>10568</v>
      </c>
      <c r="R107" s="288" t="s">
        <v>10568</v>
      </c>
      <c r="S107" s="288" t="s">
        <v>10568</v>
      </c>
      <c r="T107" s="288" t="s">
        <v>10568</v>
      </c>
      <c r="U107" s="288" t="s">
        <v>10568</v>
      </c>
      <c r="V107" s="288" t="s">
        <v>10568</v>
      </c>
      <c r="W107" s="288" t="s">
        <v>10568</v>
      </c>
      <c r="X107" s="288" t="s">
        <v>10568</v>
      </c>
      <c r="Y107" s="288" t="s">
        <v>10568</v>
      </c>
      <c r="Z107" s="288" t="s">
        <v>10568</v>
      </c>
      <c r="AA107" s="288" t="s">
        <v>10568</v>
      </c>
      <c r="AB107" s="288" t="s">
        <v>10568</v>
      </c>
      <c r="AC107" s="288" t="s">
        <v>10568</v>
      </c>
      <c r="AD107" s="288" t="s">
        <v>10568</v>
      </c>
      <c r="AE107" s="288" t="s">
        <v>10568</v>
      </c>
      <c r="AF107" s="288" t="s">
        <v>10568</v>
      </c>
      <c r="AG107" s="288" t="s">
        <v>10568</v>
      </c>
      <c r="AH107" s="288" t="s">
        <v>10568</v>
      </c>
      <c r="AI107" s="288" t="s">
        <v>10568</v>
      </c>
      <c r="AJ107" s="288" t="s">
        <v>10568</v>
      </c>
      <c r="AK107" s="288" t="s">
        <v>10568</v>
      </c>
      <c r="AL107" s="288" t="s">
        <v>10568</v>
      </c>
      <c r="AM107" s="288" t="s">
        <v>10568</v>
      </c>
      <c r="AN107" s="288" t="s">
        <v>10568</v>
      </c>
      <c r="AO107" s="288" t="s">
        <v>10568</v>
      </c>
      <c r="AP107" s="288" t="s">
        <v>10568</v>
      </c>
      <c r="AQ107" s="288" t="s">
        <v>10568</v>
      </c>
      <c r="AR107" s="288" t="s">
        <v>10568</v>
      </c>
      <c r="AS107" s="288" t="s">
        <v>10568</v>
      </c>
      <c r="AT107" s="288" t="s">
        <v>10568</v>
      </c>
      <c r="AU107" s="288" t="s">
        <v>10568</v>
      </c>
      <c r="AV107" s="288" t="s">
        <v>10568</v>
      </c>
      <c r="AW107" s="288" t="s">
        <v>10568</v>
      </c>
      <c r="AX107" s="288" t="s">
        <v>10568</v>
      </c>
      <c r="AY107" s="288" t="s">
        <v>10568</v>
      </c>
      <c r="AZ107" s="288" t="s">
        <v>10568</v>
      </c>
      <c r="BA107" s="288" t="s">
        <v>10568</v>
      </c>
      <c r="BB107" s="288" t="s">
        <v>10568</v>
      </c>
      <c r="BC107" s="288" t="s">
        <v>10568</v>
      </c>
      <c r="BD107" s="288" t="s">
        <v>10568</v>
      </c>
      <c r="BE107" s="288" t="s">
        <v>10568</v>
      </c>
      <c r="BF107" s="288" t="s">
        <v>10568</v>
      </c>
      <c r="BG107" s="288" t="s">
        <v>10568</v>
      </c>
      <c r="BH107" s="288" t="s">
        <v>10568</v>
      </c>
      <c r="BI107" s="288" t="s">
        <v>10568</v>
      </c>
      <c r="BJ107" s="288" t="s">
        <v>10568</v>
      </c>
      <c r="BK107" s="288" t="s">
        <v>10568</v>
      </c>
      <c r="BL107" s="288" t="s">
        <v>10568</v>
      </c>
      <c r="BM107" s="288" t="s">
        <v>10568</v>
      </c>
      <c r="BN107" s="288" t="s">
        <v>10568</v>
      </c>
      <c r="BO107" s="288" t="s">
        <v>10568</v>
      </c>
      <c r="BP107" s="288" t="s">
        <v>10568</v>
      </c>
      <c r="BQ107" s="288" t="s">
        <v>10568</v>
      </c>
      <c r="BR107" s="288" t="s">
        <v>10568</v>
      </c>
      <c r="BS107" s="288" t="s">
        <v>10568</v>
      </c>
      <c r="BT107" s="288" t="s">
        <v>10568</v>
      </c>
      <c r="BU107" s="288" t="s">
        <v>10568</v>
      </c>
      <c r="BV107" s="288" t="s">
        <v>10568</v>
      </c>
      <c r="BW107" s="288" t="s">
        <v>10568</v>
      </c>
      <c r="BX107" s="288" t="str">
        <f>_xlfn.IFNA(VLOOKUP(C107,'INFORM Severity - hidden'!$C$5:$G$300,5,FALSE),"-")</f>
        <v>-</v>
      </c>
    </row>
    <row r="108" spans="1:76" x14ac:dyDescent="0.35">
      <c r="C108" t="s">
        <v>10621</v>
      </c>
      <c r="D108" s="288" t="str">
        <f t="shared" si="1"/>
        <v>-</v>
      </c>
      <c r="E108" s="288" t="s">
        <v>10568</v>
      </c>
      <c r="F108" s="288" t="s">
        <v>10568</v>
      </c>
      <c r="G108" s="288" t="s">
        <v>10568</v>
      </c>
      <c r="H108" s="288" t="s">
        <v>10568</v>
      </c>
      <c r="I108" s="288" t="s">
        <v>10568</v>
      </c>
      <c r="J108" s="288" t="s">
        <v>10568</v>
      </c>
      <c r="K108" s="288" t="s">
        <v>10568</v>
      </c>
      <c r="L108" s="288" t="s">
        <v>10568</v>
      </c>
      <c r="M108" s="288" t="s">
        <v>10568</v>
      </c>
      <c r="N108" s="288" t="s">
        <v>10568</v>
      </c>
      <c r="O108" s="288" t="s">
        <v>10568</v>
      </c>
      <c r="P108" s="288" t="s">
        <v>10568</v>
      </c>
      <c r="Q108" s="288">
        <v>1.6</v>
      </c>
      <c r="R108" s="288" t="s">
        <v>10568</v>
      </c>
      <c r="S108" s="288" t="s">
        <v>10568</v>
      </c>
      <c r="T108" s="288" t="s">
        <v>10568</v>
      </c>
      <c r="U108" s="288" t="s">
        <v>10568</v>
      </c>
      <c r="V108" s="288" t="s">
        <v>10568</v>
      </c>
      <c r="W108" s="288" t="s">
        <v>10568</v>
      </c>
      <c r="X108" s="288" t="s">
        <v>10568</v>
      </c>
      <c r="Y108" s="288" t="s">
        <v>10568</v>
      </c>
      <c r="Z108" s="288" t="s">
        <v>10568</v>
      </c>
      <c r="AA108" s="288" t="s">
        <v>10568</v>
      </c>
      <c r="AB108" s="288" t="s">
        <v>10568</v>
      </c>
      <c r="AC108" s="288" t="s">
        <v>10568</v>
      </c>
      <c r="AD108" s="288" t="s">
        <v>10568</v>
      </c>
      <c r="AE108" s="288" t="s">
        <v>10568</v>
      </c>
      <c r="AF108" s="288" t="s">
        <v>10568</v>
      </c>
      <c r="AG108" s="288" t="s">
        <v>10568</v>
      </c>
      <c r="AH108" s="288" t="s">
        <v>10568</v>
      </c>
      <c r="AI108" s="288" t="s">
        <v>10568</v>
      </c>
      <c r="AJ108" s="288" t="s">
        <v>10568</v>
      </c>
      <c r="AK108" s="288" t="s">
        <v>10568</v>
      </c>
      <c r="AL108" s="288" t="s">
        <v>10568</v>
      </c>
      <c r="AM108" s="288" t="s">
        <v>10568</v>
      </c>
      <c r="AN108" s="288" t="s">
        <v>10568</v>
      </c>
      <c r="AO108" s="288" t="s">
        <v>10568</v>
      </c>
      <c r="AP108" s="288" t="s">
        <v>10568</v>
      </c>
      <c r="AQ108" s="288" t="s">
        <v>10568</v>
      </c>
      <c r="AR108" s="288" t="s">
        <v>10568</v>
      </c>
      <c r="AS108" s="288" t="s">
        <v>10568</v>
      </c>
      <c r="AT108" s="288" t="s">
        <v>10568</v>
      </c>
      <c r="AU108" s="288" t="s">
        <v>10568</v>
      </c>
      <c r="AV108" s="288" t="s">
        <v>10568</v>
      </c>
      <c r="AW108" s="288" t="s">
        <v>10568</v>
      </c>
      <c r="AX108" s="288" t="s">
        <v>10568</v>
      </c>
      <c r="AY108" s="288" t="s">
        <v>10568</v>
      </c>
      <c r="AZ108" s="288" t="s">
        <v>10568</v>
      </c>
      <c r="BA108" s="288" t="s">
        <v>10568</v>
      </c>
      <c r="BB108" s="288" t="s">
        <v>10568</v>
      </c>
      <c r="BC108" s="288" t="s">
        <v>10568</v>
      </c>
      <c r="BD108" s="288" t="s">
        <v>10568</v>
      </c>
      <c r="BE108" s="288" t="s">
        <v>10568</v>
      </c>
      <c r="BF108" s="288" t="s">
        <v>10568</v>
      </c>
      <c r="BG108" s="288" t="s">
        <v>10568</v>
      </c>
      <c r="BH108" s="288" t="s">
        <v>10568</v>
      </c>
      <c r="BI108" s="288" t="s">
        <v>10568</v>
      </c>
      <c r="BJ108" s="288" t="s">
        <v>10568</v>
      </c>
      <c r="BK108" s="288" t="s">
        <v>10568</v>
      </c>
      <c r="BL108" s="288" t="s">
        <v>10568</v>
      </c>
      <c r="BM108" s="288" t="s">
        <v>10568</v>
      </c>
      <c r="BN108" s="288" t="s">
        <v>10568</v>
      </c>
      <c r="BO108" s="288" t="s">
        <v>10568</v>
      </c>
      <c r="BP108" s="288" t="s">
        <v>10568</v>
      </c>
      <c r="BQ108" s="288" t="s">
        <v>10568</v>
      </c>
      <c r="BR108" s="288" t="s">
        <v>10568</v>
      </c>
      <c r="BS108" s="288" t="s">
        <v>10568</v>
      </c>
      <c r="BT108" s="288" t="s">
        <v>10568</v>
      </c>
      <c r="BU108" s="288" t="s">
        <v>10568</v>
      </c>
      <c r="BV108" s="288" t="s">
        <v>10568</v>
      </c>
      <c r="BW108" s="288" t="s">
        <v>10568</v>
      </c>
      <c r="BX108" s="288" t="str">
        <f>_xlfn.IFNA(VLOOKUP(C108,'INFORM Severity - hidden'!$C$5:$G$300,5,FALSE),"-")</f>
        <v>-</v>
      </c>
    </row>
    <row r="109" spans="1:76" x14ac:dyDescent="0.35">
      <c r="A109" t="s">
        <v>482</v>
      </c>
      <c r="B109" t="s">
        <v>480</v>
      </c>
      <c r="C109" t="s">
        <v>481</v>
      </c>
      <c r="D109" s="288" t="str">
        <f t="shared" si="1"/>
        <v>Decreasing</v>
      </c>
      <c r="E109" s="288" t="s">
        <v>10568</v>
      </c>
      <c r="F109" s="288" t="s">
        <v>10568</v>
      </c>
      <c r="G109" s="288" t="s">
        <v>10568</v>
      </c>
      <c r="H109" s="288" t="s">
        <v>10568</v>
      </c>
      <c r="I109" s="288" t="s">
        <v>10568</v>
      </c>
      <c r="J109" s="288" t="s">
        <v>10568</v>
      </c>
      <c r="K109" s="288" t="s">
        <v>10568</v>
      </c>
      <c r="L109" s="288" t="s">
        <v>10568</v>
      </c>
      <c r="M109" s="288" t="s">
        <v>10568</v>
      </c>
      <c r="N109" s="288" t="s">
        <v>10568</v>
      </c>
      <c r="O109" s="288" t="s">
        <v>10568</v>
      </c>
      <c r="P109" s="288" t="s">
        <v>10568</v>
      </c>
      <c r="Q109" s="288" t="s">
        <v>10568</v>
      </c>
      <c r="R109" s="288" t="s">
        <v>10568</v>
      </c>
      <c r="S109" s="288">
        <v>3.4</v>
      </c>
      <c r="T109" s="288">
        <v>3.4</v>
      </c>
      <c r="U109" s="288">
        <v>3.4</v>
      </c>
      <c r="V109" s="288">
        <v>3.5</v>
      </c>
      <c r="W109" s="288">
        <v>3.5</v>
      </c>
      <c r="X109" s="288">
        <v>3.5</v>
      </c>
      <c r="Y109" s="288">
        <v>3.5</v>
      </c>
      <c r="Z109" s="288">
        <v>3.5</v>
      </c>
      <c r="AA109" s="288">
        <v>3.4</v>
      </c>
      <c r="AB109" s="288">
        <v>3.4</v>
      </c>
      <c r="AC109" s="288">
        <v>3.4</v>
      </c>
      <c r="AD109" s="288">
        <v>3.4</v>
      </c>
      <c r="AE109" s="288">
        <v>3.4</v>
      </c>
      <c r="AF109" s="288">
        <v>3.4</v>
      </c>
      <c r="AG109" s="288">
        <v>3.4</v>
      </c>
      <c r="AH109" s="288">
        <v>3.3</v>
      </c>
      <c r="AI109" s="288">
        <v>3.3</v>
      </c>
      <c r="AJ109" s="288">
        <v>3.3</v>
      </c>
      <c r="AK109" s="288">
        <v>3.3</v>
      </c>
      <c r="AL109" s="288">
        <v>3.4</v>
      </c>
      <c r="AM109" s="288">
        <v>3.4</v>
      </c>
      <c r="AN109" s="288">
        <v>3.4</v>
      </c>
      <c r="AO109" s="288">
        <v>3.4</v>
      </c>
      <c r="AP109" s="288">
        <v>3.4</v>
      </c>
      <c r="AQ109" s="288">
        <v>3.4</v>
      </c>
      <c r="AR109" s="288">
        <v>3.6</v>
      </c>
      <c r="AS109" s="288">
        <v>3.6</v>
      </c>
      <c r="AT109" s="288">
        <v>3.6</v>
      </c>
      <c r="AU109" s="288">
        <v>3.6</v>
      </c>
      <c r="AV109" s="288">
        <v>3.6</v>
      </c>
      <c r="AW109" s="288">
        <v>3.6</v>
      </c>
      <c r="AX109" s="288">
        <v>3.5</v>
      </c>
      <c r="AY109" s="288">
        <v>3.5</v>
      </c>
      <c r="AZ109" s="288">
        <v>3.6</v>
      </c>
      <c r="BA109" s="288">
        <v>3.6</v>
      </c>
      <c r="BB109" s="288">
        <v>3.7</v>
      </c>
      <c r="BC109" s="288">
        <v>3.7</v>
      </c>
      <c r="BD109" s="288">
        <v>3.6</v>
      </c>
      <c r="BE109" s="288">
        <v>3.6</v>
      </c>
      <c r="BF109" s="288">
        <v>3.6</v>
      </c>
      <c r="BG109" s="288">
        <v>3.6</v>
      </c>
      <c r="BH109" s="288">
        <v>3.7</v>
      </c>
      <c r="BI109" s="288">
        <v>3.7</v>
      </c>
      <c r="BJ109" s="288">
        <v>3.7</v>
      </c>
      <c r="BK109" s="288">
        <v>3.8</v>
      </c>
      <c r="BL109" s="288">
        <v>3.8</v>
      </c>
      <c r="BM109" s="288">
        <v>3.8</v>
      </c>
      <c r="BN109" s="288">
        <v>3.8</v>
      </c>
      <c r="BO109" s="288">
        <v>3.8</v>
      </c>
      <c r="BP109" s="288">
        <v>3.8</v>
      </c>
      <c r="BQ109" s="288">
        <v>3.8</v>
      </c>
      <c r="BR109" s="288">
        <v>3.8</v>
      </c>
      <c r="BS109" s="288">
        <v>3.8</v>
      </c>
      <c r="BT109" s="288">
        <v>3.7</v>
      </c>
      <c r="BU109" s="288">
        <v>3.7</v>
      </c>
      <c r="BV109" s="288">
        <v>3.5</v>
      </c>
      <c r="BW109" s="288">
        <v>3.7</v>
      </c>
      <c r="BX109" s="288">
        <f>_xlfn.IFNA(VLOOKUP(C109,'INFORM Severity - hidden'!$C$5:$G$300,5,FALSE),"-")</f>
        <v>3.7</v>
      </c>
    </row>
    <row r="110" spans="1:76" x14ac:dyDescent="0.35">
      <c r="A110" t="s">
        <v>191</v>
      </c>
      <c r="B110" t="s">
        <v>490</v>
      </c>
      <c r="C110" t="s">
        <v>491</v>
      </c>
      <c r="D110" s="288" t="str">
        <f t="shared" si="1"/>
        <v>Stable</v>
      </c>
      <c r="E110" s="288" t="s">
        <v>10568</v>
      </c>
      <c r="F110" s="288">
        <v>4.3</v>
      </c>
      <c r="G110" s="288">
        <v>4.3</v>
      </c>
      <c r="H110" s="288">
        <v>4.2</v>
      </c>
      <c r="I110" s="288">
        <v>4.2</v>
      </c>
      <c r="J110" s="288">
        <v>4.3</v>
      </c>
      <c r="K110" s="288">
        <v>4.3</v>
      </c>
      <c r="L110" s="288">
        <v>4.3</v>
      </c>
      <c r="M110" s="288">
        <v>4.3</v>
      </c>
      <c r="N110" s="288">
        <v>4.3</v>
      </c>
      <c r="O110" s="288">
        <v>4.3</v>
      </c>
      <c r="P110" s="288">
        <v>4.2</v>
      </c>
      <c r="Q110" s="288">
        <v>4.2</v>
      </c>
      <c r="R110" s="288">
        <v>4.2</v>
      </c>
      <c r="S110" s="288">
        <v>4.2</v>
      </c>
      <c r="T110" s="288">
        <v>3.9</v>
      </c>
      <c r="U110" s="288">
        <v>3.9</v>
      </c>
      <c r="V110" s="288">
        <v>4</v>
      </c>
      <c r="W110" s="288">
        <v>4</v>
      </c>
      <c r="X110" s="288">
        <v>4</v>
      </c>
      <c r="Y110" s="288">
        <v>4</v>
      </c>
      <c r="Z110" s="288">
        <v>4</v>
      </c>
      <c r="AA110" s="288">
        <v>4</v>
      </c>
      <c r="AB110" s="288">
        <v>4</v>
      </c>
      <c r="AC110" s="288">
        <v>3.9</v>
      </c>
      <c r="AD110" s="288">
        <v>3.9</v>
      </c>
      <c r="AE110" s="288">
        <v>4.2</v>
      </c>
      <c r="AF110" s="288">
        <v>4.2</v>
      </c>
      <c r="AG110" s="288">
        <v>4.2</v>
      </c>
      <c r="AH110" s="288">
        <v>4.2</v>
      </c>
      <c r="AI110" s="288">
        <v>4.2</v>
      </c>
      <c r="AJ110" s="288">
        <v>4.2</v>
      </c>
      <c r="AK110" s="288">
        <v>4.2</v>
      </c>
      <c r="AL110" s="288">
        <v>4.2</v>
      </c>
      <c r="AM110" s="288">
        <v>4.2</v>
      </c>
      <c r="AN110" s="288">
        <v>4.2</v>
      </c>
      <c r="AO110" s="288">
        <v>3.9</v>
      </c>
      <c r="AP110" s="288">
        <v>3.9</v>
      </c>
      <c r="AQ110" s="288">
        <v>3.9</v>
      </c>
      <c r="AR110" s="288">
        <v>3.9</v>
      </c>
      <c r="AS110" s="288">
        <v>3.9</v>
      </c>
      <c r="AT110" s="288">
        <v>3.9</v>
      </c>
      <c r="AU110" s="288">
        <v>3.9</v>
      </c>
      <c r="AV110" s="288">
        <v>3.9</v>
      </c>
      <c r="AW110" s="288">
        <v>3.9</v>
      </c>
      <c r="AX110" s="288">
        <v>3.9</v>
      </c>
      <c r="AY110" s="288">
        <v>3.8</v>
      </c>
      <c r="AZ110" s="288">
        <v>3.9</v>
      </c>
      <c r="BA110" s="288">
        <v>3.9</v>
      </c>
      <c r="BB110" s="288">
        <v>3.9</v>
      </c>
      <c r="BC110" s="288">
        <v>3.9</v>
      </c>
      <c r="BD110" s="288">
        <v>3.9</v>
      </c>
      <c r="BE110" s="288">
        <v>3.9</v>
      </c>
      <c r="BF110" s="288">
        <v>3.9</v>
      </c>
      <c r="BG110" s="288">
        <v>3.9</v>
      </c>
      <c r="BH110" s="288">
        <v>3.8</v>
      </c>
      <c r="BI110" s="288">
        <v>3.8</v>
      </c>
      <c r="BJ110" s="288">
        <v>3.8</v>
      </c>
      <c r="BK110" s="288">
        <v>3.8</v>
      </c>
      <c r="BL110" s="288">
        <v>3.8</v>
      </c>
      <c r="BM110" s="288">
        <v>3.8</v>
      </c>
      <c r="BN110" s="288">
        <v>3.8</v>
      </c>
      <c r="BO110" s="288">
        <v>3.8</v>
      </c>
      <c r="BP110" s="288">
        <v>3.8</v>
      </c>
      <c r="BQ110" s="288">
        <v>3</v>
      </c>
      <c r="BR110" s="288">
        <v>3</v>
      </c>
      <c r="BS110" s="288">
        <v>3</v>
      </c>
      <c r="BT110" s="288">
        <v>3</v>
      </c>
      <c r="BU110" s="288">
        <v>3</v>
      </c>
      <c r="BV110" s="288">
        <v>3</v>
      </c>
      <c r="BW110" s="288">
        <v>3</v>
      </c>
      <c r="BX110" s="288">
        <f>_xlfn.IFNA(VLOOKUP(C110,'INFORM Severity - hidden'!$C$5:$G$300,5,FALSE),"-")</f>
        <v>3</v>
      </c>
    </row>
    <row r="111" spans="1:76" x14ac:dyDescent="0.35">
      <c r="A111" t="s">
        <v>191</v>
      </c>
      <c r="B111" t="s">
        <v>189</v>
      </c>
      <c r="C111" t="s">
        <v>190</v>
      </c>
      <c r="D111" s="288" t="str">
        <f t="shared" si="1"/>
        <v>Stable</v>
      </c>
      <c r="E111" s="288" t="s">
        <v>10568</v>
      </c>
      <c r="F111" s="288">
        <v>4.4000000000000004</v>
      </c>
      <c r="G111" s="288">
        <v>4.3</v>
      </c>
      <c r="H111" s="288">
        <v>4.2</v>
      </c>
      <c r="I111" s="288">
        <v>4.2</v>
      </c>
      <c r="J111" s="288">
        <v>4.3</v>
      </c>
      <c r="K111" s="288">
        <v>4.3</v>
      </c>
      <c r="L111" s="288">
        <v>4.3</v>
      </c>
      <c r="M111" s="288">
        <v>4.3</v>
      </c>
      <c r="N111" s="288">
        <v>4.3</v>
      </c>
      <c r="O111" s="288">
        <v>4.3</v>
      </c>
      <c r="P111" s="288">
        <v>4.0999999999999996</v>
      </c>
      <c r="Q111" s="288">
        <v>4.0999999999999996</v>
      </c>
      <c r="R111" s="288">
        <v>4.0999999999999996</v>
      </c>
      <c r="S111" s="288">
        <v>4</v>
      </c>
      <c r="T111" s="288">
        <v>4</v>
      </c>
      <c r="U111" s="288">
        <v>4</v>
      </c>
      <c r="V111" s="288">
        <v>4.0999999999999996</v>
      </c>
      <c r="W111" s="288">
        <v>4.0999999999999996</v>
      </c>
      <c r="X111" s="288">
        <v>4.0999999999999996</v>
      </c>
      <c r="Y111" s="288">
        <v>4.0999999999999996</v>
      </c>
      <c r="Z111" s="288">
        <v>4.0999999999999996</v>
      </c>
      <c r="AA111" s="288">
        <v>4.0999999999999996</v>
      </c>
      <c r="AB111" s="288">
        <v>4.0999999999999996</v>
      </c>
      <c r="AC111" s="288">
        <v>4.0999999999999996</v>
      </c>
      <c r="AD111" s="288">
        <v>4.2</v>
      </c>
      <c r="AE111" s="288">
        <v>4.4000000000000004</v>
      </c>
      <c r="AF111" s="288">
        <v>4.4000000000000004</v>
      </c>
      <c r="AG111" s="288">
        <v>4.4000000000000004</v>
      </c>
      <c r="AH111" s="288">
        <v>4.4000000000000004</v>
      </c>
      <c r="AI111" s="288">
        <v>4.4000000000000004</v>
      </c>
      <c r="AJ111" s="288">
        <v>4.4000000000000004</v>
      </c>
      <c r="AK111" s="288">
        <v>4.4000000000000004</v>
      </c>
      <c r="AL111" s="288">
        <v>4.4000000000000004</v>
      </c>
      <c r="AM111" s="288">
        <v>4.4000000000000004</v>
      </c>
      <c r="AN111" s="288">
        <v>4.2</v>
      </c>
      <c r="AO111" s="288">
        <v>3.9</v>
      </c>
      <c r="AP111" s="288">
        <v>3.9</v>
      </c>
      <c r="AQ111" s="288">
        <v>3.9</v>
      </c>
      <c r="AR111" s="288">
        <v>3.8</v>
      </c>
      <c r="AS111" s="288">
        <v>3.9</v>
      </c>
      <c r="AT111" s="288">
        <v>3.9</v>
      </c>
      <c r="AU111" s="288">
        <v>3.9</v>
      </c>
      <c r="AV111" s="288">
        <v>3.9</v>
      </c>
      <c r="AW111" s="288">
        <v>3.9</v>
      </c>
      <c r="AX111" s="288">
        <v>3.9</v>
      </c>
      <c r="AY111" s="288">
        <v>3.7</v>
      </c>
      <c r="AZ111" s="288">
        <v>3.9</v>
      </c>
      <c r="BA111" s="288">
        <v>3.9</v>
      </c>
      <c r="BB111" s="288">
        <v>3.9</v>
      </c>
      <c r="BC111" s="288">
        <v>3.9</v>
      </c>
      <c r="BD111" s="288">
        <v>3.9</v>
      </c>
      <c r="BE111" s="288">
        <v>3.9</v>
      </c>
      <c r="BF111" s="288">
        <v>3.9</v>
      </c>
      <c r="BG111" s="288">
        <v>3.8</v>
      </c>
      <c r="BH111" s="288">
        <v>3.8</v>
      </c>
      <c r="BI111" s="288">
        <v>3.8</v>
      </c>
      <c r="BJ111" s="288">
        <v>3.8</v>
      </c>
      <c r="BK111" s="288">
        <v>3.7</v>
      </c>
      <c r="BL111" s="288">
        <v>3.7</v>
      </c>
      <c r="BM111" s="288">
        <v>3.7</v>
      </c>
      <c r="BN111" s="288">
        <v>3.7</v>
      </c>
      <c r="BO111" s="288">
        <v>3.7</v>
      </c>
      <c r="BP111" s="288">
        <v>3.7</v>
      </c>
      <c r="BQ111" s="288">
        <v>2.8</v>
      </c>
      <c r="BR111" s="288">
        <v>2.8</v>
      </c>
      <c r="BS111" s="288">
        <v>2.8</v>
      </c>
      <c r="BT111" s="288">
        <v>2.8</v>
      </c>
      <c r="BU111" s="288">
        <v>2.8</v>
      </c>
      <c r="BV111" s="288">
        <v>2.8</v>
      </c>
      <c r="BW111" s="288">
        <v>2.8</v>
      </c>
      <c r="BX111" s="288">
        <f>_xlfn.IFNA(VLOOKUP(C111,'INFORM Severity - hidden'!$C$5:$G$300,5,FALSE),"-")</f>
        <v>2.8</v>
      </c>
    </row>
    <row r="112" spans="1:76" x14ac:dyDescent="0.35">
      <c r="A112" t="s">
        <v>191</v>
      </c>
      <c r="B112" t="s">
        <v>195</v>
      </c>
      <c r="C112" t="s">
        <v>196</v>
      </c>
      <c r="D112" s="288" t="str">
        <f t="shared" si="1"/>
        <v>Increasing</v>
      </c>
      <c r="E112" s="288" t="s">
        <v>10568</v>
      </c>
      <c r="F112" s="288">
        <v>2.5</v>
      </c>
      <c r="G112" s="288">
        <v>2.4</v>
      </c>
      <c r="H112" s="288">
        <v>3.2</v>
      </c>
      <c r="I112" s="288">
        <v>3.1</v>
      </c>
      <c r="J112" s="288">
        <v>3.2</v>
      </c>
      <c r="K112" s="288">
        <v>3.2</v>
      </c>
      <c r="L112" s="288">
        <v>3.2</v>
      </c>
      <c r="M112" s="288">
        <v>3.2</v>
      </c>
      <c r="N112" s="288">
        <v>3.2</v>
      </c>
      <c r="O112" s="288">
        <v>2.9</v>
      </c>
      <c r="P112" s="288">
        <v>2.9</v>
      </c>
      <c r="Q112" s="288">
        <v>2.9</v>
      </c>
      <c r="R112" s="288">
        <v>2.9</v>
      </c>
      <c r="S112" s="288">
        <v>2.9</v>
      </c>
      <c r="T112" s="288">
        <v>2.9</v>
      </c>
      <c r="U112" s="288">
        <v>2.9</v>
      </c>
      <c r="V112" s="288">
        <v>2.9</v>
      </c>
      <c r="W112" s="288">
        <v>2.9</v>
      </c>
      <c r="X112" s="288">
        <v>2.9</v>
      </c>
      <c r="Y112" s="288">
        <v>2.8</v>
      </c>
      <c r="Z112" s="288">
        <v>2.8</v>
      </c>
      <c r="AA112" s="288">
        <v>2.8</v>
      </c>
      <c r="AB112" s="288">
        <v>2.8</v>
      </c>
      <c r="AC112" s="288">
        <v>2.8</v>
      </c>
      <c r="AD112" s="288">
        <v>2.8</v>
      </c>
      <c r="AE112" s="288">
        <v>2.8</v>
      </c>
      <c r="AF112" s="288">
        <v>2.9</v>
      </c>
      <c r="AG112" s="288">
        <v>2.9</v>
      </c>
      <c r="AH112" s="288">
        <v>2.9</v>
      </c>
      <c r="AI112" s="288">
        <v>2.9</v>
      </c>
      <c r="AJ112" s="288">
        <v>2.9</v>
      </c>
      <c r="AK112" s="288">
        <v>2.9</v>
      </c>
      <c r="AL112" s="288">
        <v>2.9</v>
      </c>
      <c r="AM112" s="288">
        <v>2.9</v>
      </c>
      <c r="AN112" s="288">
        <v>2.9</v>
      </c>
      <c r="AO112" s="288">
        <v>2.9</v>
      </c>
      <c r="AP112" s="288">
        <v>2.9</v>
      </c>
      <c r="AQ112" s="288">
        <v>2.9</v>
      </c>
      <c r="AR112" s="288">
        <v>3</v>
      </c>
      <c r="AS112" s="288">
        <v>3</v>
      </c>
      <c r="AT112" s="288">
        <v>3</v>
      </c>
      <c r="AU112" s="288">
        <v>3</v>
      </c>
      <c r="AV112" s="288">
        <v>3</v>
      </c>
      <c r="AW112" s="288">
        <v>3</v>
      </c>
      <c r="AX112" s="288">
        <v>3</v>
      </c>
      <c r="AY112" s="288">
        <v>2.9</v>
      </c>
      <c r="AZ112" s="288">
        <v>2.9</v>
      </c>
      <c r="BA112" s="288">
        <v>2.9</v>
      </c>
      <c r="BB112" s="288">
        <v>2.9</v>
      </c>
      <c r="BC112" s="288">
        <v>2.9</v>
      </c>
      <c r="BD112" s="288">
        <v>2.9</v>
      </c>
      <c r="BE112" s="288">
        <v>2.9</v>
      </c>
      <c r="BF112" s="288">
        <v>2.6</v>
      </c>
      <c r="BG112" s="288">
        <v>2.6</v>
      </c>
      <c r="BH112" s="288">
        <v>2.5</v>
      </c>
      <c r="BI112" s="288">
        <v>2.5</v>
      </c>
      <c r="BJ112" s="288">
        <v>2.5</v>
      </c>
      <c r="BK112" s="288">
        <v>2.5</v>
      </c>
      <c r="BL112" s="288">
        <v>2.5</v>
      </c>
      <c r="BM112" s="288">
        <v>2.5</v>
      </c>
      <c r="BN112" s="288">
        <v>2.5</v>
      </c>
      <c r="BO112" s="288">
        <v>2.5</v>
      </c>
      <c r="BP112" s="288">
        <v>2.5</v>
      </c>
      <c r="BQ112" s="288">
        <v>2</v>
      </c>
      <c r="BR112" s="288">
        <v>2</v>
      </c>
      <c r="BS112" s="288">
        <v>2</v>
      </c>
      <c r="BT112" s="288">
        <v>2</v>
      </c>
      <c r="BU112" s="288">
        <v>2</v>
      </c>
      <c r="BV112" s="288">
        <v>2.2000000000000002</v>
      </c>
      <c r="BW112" s="288">
        <v>2.2000000000000002</v>
      </c>
      <c r="BX112" s="288">
        <f>_xlfn.IFNA(VLOOKUP(C112,'INFORM Severity - hidden'!$C$5:$G$300,5,FALSE),"-")</f>
        <v>2.1</v>
      </c>
    </row>
    <row r="113" spans="1:76" x14ac:dyDescent="0.35">
      <c r="A113" t="s">
        <v>4177</v>
      </c>
      <c r="B113" t="s">
        <v>4175</v>
      </c>
      <c r="C113" t="s">
        <v>4176</v>
      </c>
      <c r="D113" s="288" t="str">
        <f t="shared" si="1"/>
        <v>Decreasing</v>
      </c>
      <c r="E113" s="288" t="s">
        <v>10568</v>
      </c>
      <c r="F113" s="288">
        <v>1.1000000000000001</v>
      </c>
      <c r="G113" s="288" t="s">
        <v>10568</v>
      </c>
      <c r="H113" s="288" t="s">
        <v>10568</v>
      </c>
      <c r="I113" s="288" t="s">
        <v>10568</v>
      </c>
      <c r="J113" s="288" t="s">
        <v>10568</v>
      </c>
      <c r="K113" s="288" t="s">
        <v>10568</v>
      </c>
      <c r="L113" s="288" t="s">
        <v>10568</v>
      </c>
      <c r="M113" s="288" t="s">
        <v>10568</v>
      </c>
      <c r="N113" s="288" t="s">
        <v>10568</v>
      </c>
      <c r="O113" s="288" t="s">
        <v>10568</v>
      </c>
      <c r="P113" s="288" t="s">
        <v>10568</v>
      </c>
      <c r="Q113" s="288" t="s">
        <v>10568</v>
      </c>
      <c r="R113" s="288" t="s">
        <v>10568</v>
      </c>
      <c r="S113" s="288" t="s">
        <v>10568</v>
      </c>
      <c r="T113" s="288" t="s">
        <v>10568</v>
      </c>
      <c r="U113" s="288" t="s">
        <v>10568</v>
      </c>
      <c r="V113" s="288" t="s">
        <v>10568</v>
      </c>
      <c r="W113" s="288" t="s">
        <v>10568</v>
      </c>
      <c r="X113" s="288" t="s">
        <v>10568</v>
      </c>
      <c r="Y113" s="288" t="s">
        <v>10568</v>
      </c>
      <c r="Z113" s="288" t="s">
        <v>10568</v>
      </c>
      <c r="AA113" s="288" t="s">
        <v>10568</v>
      </c>
      <c r="AB113" s="288" t="s">
        <v>10568</v>
      </c>
      <c r="AC113" s="288" t="s">
        <v>10568</v>
      </c>
      <c r="AD113" s="288" t="s">
        <v>10568</v>
      </c>
      <c r="AE113" s="288" t="s">
        <v>10568</v>
      </c>
      <c r="AF113" s="288" t="s">
        <v>10568</v>
      </c>
      <c r="AG113" s="288" t="s">
        <v>10568</v>
      </c>
      <c r="AH113" s="288">
        <v>1.9</v>
      </c>
      <c r="AI113" s="288">
        <v>1.9</v>
      </c>
      <c r="AJ113" s="288">
        <v>1.9</v>
      </c>
      <c r="AK113" s="288">
        <v>1.9</v>
      </c>
      <c r="AL113" s="288">
        <v>1.9</v>
      </c>
      <c r="AM113" s="288">
        <v>1.9</v>
      </c>
      <c r="AN113" s="288">
        <v>1.9</v>
      </c>
      <c r="AO113" s="288">
        <v>1.9</v>
      </c>
      <c r="AP113" s="288">
        <v>1.9</v>
      </c>
      <c r="AQ113" s="288">
        <v>1.9</v>
      </c>
      <c r="AR113" s="288">
        <v>1.9</v>
      </c>
      <c r="AS113" s="288">
        <v>1.9</v>
      </c>
      <c r="AT113" s="288">
        <v>1.9</v>
      </c>
      <c r="AU113" s="288">
        <v>1.9</v>
      </c>
      <c r="AV113" s="288">
        <v>1.9</v>
      </c>
      <c r="AW113" s="288">
        <v>1.9</v>
      </c>
      <c r="AX113" s="288">
        <v>1.9</v>
      </c>
      <c r="AY113" s="288">
        <v>2</v>
      </c>
      <c r="AZ113" s="288">
        <v>2</v>
      </c>
      <c r="BA113" s="288">
        <v>2</v>
      </c>
      <c r="BB113" s="288">
        <v>1.9</v>
      </c>
      <c r="BC113" s="288">
        <v>2</v>
      </c>
      <c r="BD113" s="288">
        <v>2</v>
      </c>
      <c r="BE113" s="288">
        <v>2.1</v>
      </c>
      <c r="BF113" s="288">
        <v>2.1</v>
      </c>
      <c r="BG113" s="288">
        <v>2.1</v>
      </c>
      <c r="BH113" s="288">
        <v>2.6</v>
      </c>
      <c r="BI113" s="288">
        <v>2.6</v>
      </c>
      <c r="BJ113" s="288">
        <v>2.6</v>
      </c>
      <c r="BK113" s="288">
        <v>2.1</v>
      </c>
      <c r="BL113" s="288">
        <v>2.1</v>
      </c>
      <c r="BM113" s="288">
        <v>2.2000000000000002</v>
      </c>
      <c r="BN113" s="288">
        <v>2.1</v>
      </c>
      <c r="BO113" s="288">
        <v>2.1</v>
      </c>
      <c r="BP113" s="288">
        <v>2.2000000000000002</v>
      </c>
      <c r="BQ113" s="288">
        <v>2.2000000000000002</v>
      </c>
      <c r="BR113" s="288">
        <v>2.2000000000000002</v>
      </c>
      <c r="BS113" s="288">
        <v>2.2000000000000002</v>
      </c>
      <c r="BT113" s="288">
        <v>2.2000000000000002</v>
      </c>
      <c r="BU113" s="288">
        <v>2.2000000000000002</v>
      </c>
      <c r="BV113" s="288">
        <v>2.2000000000000002</v>
      </c>
      <c r="BW113" s="288">
        <v>2.1</v>
      </c>
      <c r="BX113" s="288">
        <f>_xlfn.IFNA(VLOOKUP(C113,'INFORM Severity - hidden'!$C$5:$G$300,5,FALSE),"-")</f>
        <v>1.9</v>
      </c>
    </row>
    <row r="114" spans="1:76" x14ac:dyDescent="0.35">
      <c r="C114" t="s">
        <v>10622</v>
      </c>
      <c r="D114" s="288" t="str">
        <f t="shared" si="1"/>
        <v>-</v>
      </c>
      <c r="E114" s="288" t="s">
        <v>10568</v>
      </c>
      <c r="F114" s="288">
        <v>1.6</v>
      </c>
      <c r="G114" s="288">
        <v>1.6</v>
      </c>
      <c r="H114" s="288" t="s">
        <v>10568</v>
      </c>
      <c r="I114" s="288" t="s">
        <v>10568</v>
      </c>
      <c r="J114" s="288" t="s">
        <v>10568</v>
      </c>
      <c r="K114" s="288" t="s">
        <v>10568</v>
      </c>
      <c r="L114" s="288" t="s">
        <v>10568</v>
      </c>
      <c r="M114" s="288" t="s">
        <v>10568</v>
      </c>
      <c r="N114" s="288" t="s">
        <v>10568</v>
      </c>
      <c r="O114" s="288" t="s">
        <v>10568</v>
      </c>
      <c r="P114" s="288" t="s">
        <v>10568</v>
      </c>
      <c r="Q114" s="288" t="s">
        <v>10568</v>
      </c>
      <c r="R114" s="288" t="s">
        <v>10568</v>
      </c>
      <c r="S114" s="288" t="s">
        <v>10568</v>
      </c>
      <c r="T114" s="288" t="s">
        <v>10568</v>
      </c>
      <c r="U114" s="288" t="s">
        <v>10568</v>
      </c>
      <c r="V114" s="288" t="s">
        <v>10568</v>
      </c>
      <c r="W114" s="288" t="s">
        <v>10568</v>
      </c>
      <c r="X114" s="288" t="s">
        <v>10568</v>
      </c>
      <c r="Y114" s="288" t="s">
        <v>10568</v>
      </c>
      <c r="Z114" s="288" t="s">
        <v>10568</v>
      </c>
      <c r="AA114" s="288" t="s">
        <v>10568</v>
      </c>
      <c r="AB114" s="288" t="s">
        <v>10568</v>
      </c>
      <c r="AC114" s="288" t="s">
        <v>10568</v>
      </c>
      <c r="AD114" s="288" t="s">
        <v>10568</v>
      </c>
      <c r="AE114" s="288" t="s">
        <v>10568</v>
      </c>
      <c r="AF114" s="288" t="s">
        <v>10568</v>
      </c>
      <c r="AG114" s="288" t="s">
        <v>10568</v>
      </c>
      <c r="AH114" s="288" t="s">
        <v>10568</v>
      </c>
      <c r="AI114" s="288" t="s">
        <v>10568</v>
      </c>
      <c r="AJ114" s="288" t="s">
        <v>10568</v>
      </c>
      <c r="AK114" s="288" t="s">
        <v>10568</v>
      </c>
      <c r="AL114" s="288" t="s">
        <v>10568</v>
      </c>
      <c r="AM114" s="288" t="s">
        <v>10568</v>
      </c>
      <c r="AN114" s="288" t="s">
        <v>10568</v>
      </c>
      <c r="AO114" s="288" t="s">
        <v>10568</v>
      </c>
      <c r="AP114" s="288" t="s">
        <v>10568</v>
      </c>
      <c r="AQ114" s="288" t="s">
        <v>10568</v>
      </c>
      <c r="AR114" s="288" t="s">
        <v>10568</v>
      </c>
      <c r="AS114" s="288" t="s">
        <v>10568</v>
      </c>
      <c r="AT114" s="288" t="s">
        <v>10568</v>
      </c>
      <c r="AU114" s="288" t="s">
        <v>10568</v>
      </c>
      <c r="AV114" s="288" t="s">
        <v>10568</v>
      </c>
      <c r="AW114" s="288" t="s">
        <v>10568</v>
      </c>
      <c r="AX114" s="288" t="s">
        <v>10568</v>
      </c>
      <c r="AY114" s="288" t="s">
        <v>10568</v>
      </c>
      <c r="AZ114" s="288" t="s">
        <v>10568</v>
      </c>
      <c r="BA114" s="288" t="s">
        <v>10568</v>
      </c>
      <c r="BB114" s="288" t="s">
        <v>10568</v>
      </c>
      <c r="BC114" s="288" t="s">
        <v>10568</v>
      </c>
      <c r="BD114" s="288" t="s">
        <v>10568</v>
      </c>
      <c r="BE114" s="288" t="s">
        <v>10568</v>
      </c>
      <c r="BF114" s="288" t="s">
        <v>10568</v>
      </c>
      <c r="BG114" s="288" t="s">
        <v>10568</v>
      </c>
      <c r="BH114" s="288" t="s">
        <v>10568</v>
      </c>
      <c r="BI114" s="288" t="s">
        <v>10568</v>
      </c>
      <c r="BJ114" s="288" t="s">
        <v>10568</v>
      </c>
      <c r="BK114" s="288" t="s">
        <v>10568</v>
      </c>
      <c r="BL114" s="288" t="s">
        <v>10568</v>
      </c>
      <c r="BM114" s="288" t="s">
        <v>10568</v>
      </c>
      <c r="BN114" s="288" t="s">
        <v>10568</v>
      </c>
      <c r="BO114" s="288" t="s">
        <v>10568</v>
      </c>
      <c r="BP114" s="288" t="s">
        <v>10568</v>
      </c>
      <c r="BQ114" s="288" t="s">
        <v>10568</v>
      </c>
      <c r="BR114" s="288" t="s">
        <v>10568</v>
      </c>
      <c r="BS114" s="288" t="s">
        <v>10568</v>
      </c>
      <c r="BT114" s="288" t="s">
        <v>10568</v>
      </c>
      <c r="BU114" s="288" t="s">
        <v>10568</v>
      </c>
      <c r="BV114" s="288" t="s">
        <v>10568</v>
      </c>
      <c r="BW114" s="288" t="s">
        <v>10568</v>
      </c>
      <c r="BX114" s="288" t="str">
        <f>_xlfn.IFNA(VLOOKUP(C114,'INFORM Severity - hidden'!$C$5:$G$300,5,FALSE),"-")</f>
        <v>-</v>
      </c>
    </row>
    <row r="115" spans="1:76" x14ac:dyDescent="0.35">
      <c r="A115" t="s">
        <v>84</v>
      </c>
      <c r="B115" t="s">
        <v>82</v>
      </c>
      <c r="C115" t="s">
        <v>83</v>
      </c>
      <c r="D115" s="288" t="str">
        <f t="shared" si="1"/>
        <v>Stable</v>
      </c>
      <c r="E115" s="288" t="s">
        <v>10568</v>
      </c>
      <c r="F115" s="288">
        <v>1.6</v>
      </c>
      <c r="G115" s="288">
        <v>1.6</v>
      </c>
      <c r="H115" s="288">
        <v>2.5</v>
      </c>
      <c r="I115" s="288">
        <v>2.6</v>
      </c>
      <c r="J115" s="288">
        <v>2.6</v>
      </c>
      <c r="K115" s="288">
        <v>2.6</v>
      </c>
      <c r="L115" s="288">
        <v>2.6</v>
      </c>
      <c r="M115" s="288">
        <v>2.6</v>
      </c>
      <c r="N115" s="288">
        <v>2.6</v>
      </c>
      <c r="O115" s="288">
        <v>2.5</v>
      </c>
      <c r="P115" s="288">
        <v>2.5</v>
      </c>
      <c r="Q115" s="288">
        <v>2.5</v>
      </c>
      <c r="R115" s="288">
        <v>2.5</v>
      </c>
      <c r="S115" s="288">
        <v>2.5</v>
      </c>
      <c r="T115" s="288">
        <v>2.5</v>
      </c>
      <c r="U115" s="288">
        <v>2.6</v>
      </c>
      <c r="V115" s="288">
        <v>2.7</v>
      </c>
      <c r="W115" s="288">
        <v>2.7</v>
      </c>
      <c r="X115" s="288">
        <v>2.7</v>
      </c>
      <c r="Y115" s="288">
        <v>2.7</v>
      </c>
      <c r="Z115" s="288">
        <v>2.7</v>
      </c>
      <c r="AA115" s="288">
        <v>2.8</v>
      </c>
      <c r="AB115" s="288">
        <v>2.7</v>
      </c>
      <c r="AC115" s="288">
        <v>3.1</v>
      </c>
      <c r="AD115" s="288">
        <v>3.1</v>
      </c>
      <c r="AE115" s="288">
        <v>3.1</v>
      </c>
      <c r="AF115" s="288">
        <v>3.1</v>
      </c>
      <c r="AG115" s="288">
        <v>3.1</v>
      </c>
      <c r="AH115" s="288">
        <v>2.9</v>
      </c>
      <c r="AI115" s="288">
        <v>2.9</v>
      </c>
      <c r="AJ115" s="288">
        <v>2.9</v>
      </c>
      <c r="AK115" s="288">
        <v>2.9</v>
      </c>
      <c r="AL115" s="288">
        <v>2.8</v>
      </c>
      <c r="AM115" s="288">
        <v>2.8</v>
      </c>
      <c r="AN115" s="288">
        <v>2.7</v>
      </c>
      <c r="AO115" s="288">
        <v>2.7</v>
      </c>
      <c r="AP115" s="288">
        <v>2.7</v>
      </c>
      <c r="AQ115" s="288">
        <v>2.7</v>
      </c>
      <c r="AR115" s="288">
        <v>2.7</v>
      </c>
      <c r="AS115" s="288">
        <v>2.7</v>
      </c>
      <c r="AT115" s="288">
        <v>2.7</v>
      </c>
      <c r="AU115" s="288">
        <v>2.7</v>
      </c>
      <c r="AV115" s="288">
        <v>2.7</v>
      </c>
      <c r="AW115" s="288">
        <v>2.7</v>
      </c>
      <c r="AX115" s="288">
        <v>2.7</v>
      </c>
      <c r="AY115" s="288">
        <v>2.7</v>
      </c>
      <c r="AZ115" s="288">
        <v>2.7</v>
      </c>
      <c r="BA115" s="288">
        <v>2.7</v>
      </c>
      <c r="BB115" s="288">
        <v>2.7</v>
      </c>
      <c r="BC115" s="288">
        <v>2.7</v>
      </c>
      <c r="BD115" s="288">
        <v>2.7</v>
      </c>
      <c r="BE115" s="288">
        <v>2.8</v>
      </c>
      <c r="BF115" s="288">
        <v>2.9</v>
      </c>
      <c r="BG115" s="288">
        <v>2.9</v>
      </c>
      <c r="BH115" s="288">
        <v>3</v>
      </c>
      <c r="BI115" s="288">
        <v>3</v>
      </c>
      <c r="BJ115" s="288">
        <v>3</v>
      </c>
      <c r="BK115" s="288">
        <v>2.9</v>
      </c>
      <c r="BL115" s="288">
        <v>2.9</v>
      </c>
      <c r="BM115" s="288">
        <v>3.1</v>
      </c>
      <c r="BN115" s="288">
        <v>2.8</v>
      </c>
      <c r="BO115" s="288">
        <v>2.8</v>
      </c>
      <c r="BP115" s="288">
        <v>2.8</v>
      </c>
      <c r="BQ115" s="288">
        <v>2.8</v>
      </c>
      <c r="BR115" s="288">
        <v>2.8</v>
      </c>
      <c r="BS115" s="288">
        <v>2.8</v>
      </c>
      <c r="BT115" s="288">
        <v>2.8</v>
      </c>
      <c r="BU115" s="288">
        <v>2.8</v>
      </c>
      <c r="BV115" s="288">
        <v>2.8</v>
      </c>
      <c r="BW115" s="288">
        <v>2.8</v>
      </c>
      <c r="BX115" s="288">
        <f>_xlfn.IFNA(VLOOKUP(C115,'INFORM Severity - hidden'!$C$5:$G$300,5,FALSE),"-")</f>
        <v>2.8</v>
      </c>
    </row>
    <row r="116" spans="1:76" x14ac:dyDescent="0.35">
      <c r="C116" t="s">
        <v>10623</v>
      </c>
      <c r="D116" s="288" t="str">
        <f t="shared" si="1"/>
        <v>-</v>
      </c>
      <c r="E116" s="288" t="s">
        <v>10568</v>
      </c>
      <c r="F116" s="288">
        <v>1.6</v>
      </c>
      <c r="G116" s="288">
        <v>1.6</v>
      </c>
      <c r="H116" s="288" t="s">
        <v>10568</v>
      </c>
      <c r="I116" s="288" t="s">
        <v>10568</v>
      </c>
      <c r="J116" s="288" t="s">
        <v>10568</v>
      </c>
      <c r="K116" s="288" t="s">
        <v>10568</v>
      </c>
      <c r="L116" s="288" t="s">
        <v>10568</v>
      </c>
      <c r="M116" s="288" t="s">
        <v>10568</v>
      </c>
      <c r="N116" s="288" t="s">
        <v>10568</v>
      </c>
      <c r="O116" s="288" t="s">
        <v>10568</v>
      </c>
      <c r="P116" s="288" t="s">
        <v>10568</v>
      </c>
      <c r="Q116" s="288" t="s">
        <v>10568</v>
      </c>
      <c r="R116" s="288" t="s">
        <v>10568</v>
      </c>
      <c r="S116" s="288" t="s">
        <v>10568</v>
      </c>
      <c r="T116" s="288" t="s">
        <v>10568</v>
      </c>
      <c r="U116" s="288" t="s">
        <v>10568</v>
      </c>
      <c r="V116" s="288" t="s">
        <v>10568</v>
      </c>
      <c r="W116" s="288" t="s">
        <v>10568</v>
      </c>
      <c r="X116" s="288" t="s">
        <v>10568</v>
      </c>
      <c r="Y116" s="288" t="s">
        <v>10568</v>
      </c>
      <c r="Z116" s="288" t="s">
        <v>10568</v>
      </c>
      <c r="AA116" s="288" t="s">
        <v>10568</v>
      </c>
      <c r="AB116" s="288" t="s">
        <v>10568</v>
      </c>
      <c r="AC116" s="288" t="s">
        <v>10568</v>
      </c>
      <c r="AD116" s="288" t="s">
        <v>10568</v>
      </c>
      <c r="AE116" s="288" t="s">
        <v>10568</v>
      </c>
      <c r="AF116" s="288" t="s">
        <v>10568</v>
      </c>
      <c r="AG116" s="288" t="s">
        <v>10568</v>
      </c>
      <c r="AH116" s="288" t="s">
        <v>10568</v>
      </c>
      <c r="AI116" s="288" t="s">
        <v>10568</v>
      </c>
      <c r="AJ116" s="288" t="s">
        <v>10568</v>
      </c>
      <c r="AK116" s="288" t="s">
        <v>10568</v>
      </c>
      <c r="AL116" s="288" t="s">
        <v>10568</v>
      </c>
      <c r="AM116" s="288" t="s">
        <v>10568</v>
      </c>
      <c r="AN116" s="288" t="s">
        <v>10568</v>
      </c>
      <c r="AO116" s="288" t="s">
        <v>10568</v>
      </c>
      <c r="AP116" s="288" t="s">
        <v>10568</v>
      </c>
      <c r="AQ116" s="288" t="s">
        <v>10568</v>
      </c>
      <c r="AR116" s="288" t="s">
        <v>10568</v>
      </c>
      <c r="AS116" s="288" t="s">
        <v>10568</v>
      </c>
      <c r="AT116" s="288" t="s">
        <v>10568</v>
      </c>
      <c r="AU116" s="288" t="s">
        <v>10568</v>
      </c>
      <c r="AV116" s="288" t="s">
        <v>10568</v>
      </c>
      <c r="AW116" s="288" t="s">
        <v>10568</v>
      </c>
      <c r="AX116" s="288" t="s">
        <v>10568</v>
      </c>
      <c r="AY116" s="288" t="s">
        <v>10568</v>
      </c>
      <c r="AZ116" s="288" t="s">
        <v>10568</v>
      </c>
      <c r="BA116" s="288" t="s">
        <v>10568</v>
      </c>
      <c r="BB116" s="288" t="s">
        <v>10568</v>
      </c>
      <c r="BC116" s="288" t="s">
        <v>10568</v>
      </c>
      <c r="BD116" s="288" t="s">
        <v>10568</v>
      </c>
      <c r="BE116" s="288" t="s">
        <v>10568</v>
      </c>
      <c r="BF116" s="288" t="s">
        <v>10568</v>
      </c>
      <c r="BG116" s="288" t="s">
        <v>10568</v>
      </c>
      <c r="BH116" s="288" t="s">
        <v>10568</v>
      </c>
      <c r="BI116" s="288" t="s">
        <v>10568</v>
      </c>
      <c r="BJ116" s="288" t="s">
        <v>10568</v>
      </c>
      <c r="BK116" s="288" t="s">
        <v>10568</v>
      </c>
      <c r="BL116" s="288" t="s">
        <v>10568</v>
      </c>
      <c r="BM116" s="288" t="s">
        <v>10568</v>
      </c>
      <c r="BN116" s="288" t="s">
        <v>10568</v>
      </c>
      <c r="BO116" s="288" t="s">
        <v>10568</v>
      </c>
      <c r="BP116" s="288" t="s">
        <v>10568</v>
      </c>
      <c r="BQ116" s="288" t="s">
        <v>10568</v>
      </c>
      <c r="BR116" s="288" t="s">
        <v>10568</v>
      </c>
      <c r="BS116" s="288" t="s">
        <v>10568</v>
      </c>
      <c r="BT116" s="288" t="s">
        <v>10568</v>
      </c>
      <c r="BU116" s="288" t="s">
        <v>10568</v>
      </c>
      <c r="BV116" s="288" t="s">
        <v>10568</v>
      </c>
      <c r="BW116" s="288" t="s">
        <v>10568</v>
      </c>
      <c r="BX116" s="288" t="str">
        <f>_xlfn.IFNA(VLOOKUP(C116,'INFORM Severity - hidden'!$C$5:$G$300,5,FALSE),"-")</f>
        <v>-</v>
      </c>
    </row>
    <row r="117" spans="1:76" x14ac:dyDescent="0.35">
      <c r="A117" t="s">
        <v>205</v>
      </c>
      <c r="B117" t="s">
        <v>626</v>
      </c>
      <c r="C117" t="s">
        <v>627</v>
      </c>
      <c r="D117" s="288" t="str">
        <f t="shared" si="1"/>
        <v>Stable</v>
      </c>
      <c r="E117" s="288" t="s">
        <v>10568</v>
      </c>
      <c r="F117" s="288" t="s">
        <v>10568</v>
      </c>
      <c r="G117" s="288" t="s">
        <v>10568</v>
      </c>
      <c r="H117" s="288" t="s">
        <v>10568</v>
      </c>
      <c r="I117" s="288" t="s">
        <v>10568</v>
      </c>
      <c r="J117" s="288">
        <v>3.1</v>
      </c>
      <c r="K117" s="288">
        <v>3.1</v>
      </c>
      <c r="L117" s="288">
        <v>3.1</v>
      </c>
      <c r="M117" s="288">
        <v>3.4</v>
      </c>
      <c r="N117" s="288">
        <v>3.4</v>
      </c>
      <c r="O117" s="288">
        <v>3.3</v>
      </c>
      <c r="P117" s="288">
        <v>3.3</v>
      </c>
      <c r="Q117" s="288">
        <v>3.3</v>
      </c>
      <c r="R117" s="288">
        <v>3.3</v>
      </c>
      <c r="S117" s="288">
        <v>3.3</v>
      </c>
      <c r="T117" s="288">
        <v>3.3</v>
      </c>
      <c r="U117" s="288">
        <v>3.4</v>
      </c>
      <c r="V117" s="288">
        <v>3.5</v>
      </c>
      <c r="W117" s="288">
        <v>3.1</v>
      </c>
      <c r="X117" s="288">
        <v>3.1</v>
      </c>
      <c r="Y117" s="288">
        <v>3.1</v>
      </c>
      <c r="Z117" s="288">
        <v>3.1</v>
      </c>
      <c r="AA117" s="288">
        <v>3</v>
      </c>
      <c r="AB117" s="288">
        <v>3</v>
      </c>
      <c r="AC117" s="288">
        <v>3</v>
      </c>
      <c r="AD117" s="288" t="s">
        <v>10568</v>
      </c>
      <c r="AE117" s="288" t="s">
        <v>10568</v>
      </c>
      <c r="AF117" s="288" t="s">
        <v>10568</v>
      </c>
      <c r="AG117" s="288" t="s">
        <v>10568</v>
      </c>
      <c r="AH117" s="288" t="s">
        <v>10568</v>
      </c>
      <c r="AI117" s="288" t="s">
        <v>10568</v>
      </c>
      <c r="AJ117" s="288" t="s">
        <v>10568</v>
      </c>
      <c r="AK117" s="288">
        <v>3.1</v>
      </c>
      <c r="AL117" s="288">
        <v>3.1</v>
      </c>
      <c r="AM117" s="288">
        <v>3.1</v>
      </c>
      <c r="AN117" s="288">
        <v>3.2</v>
      </c>
      <c r="AO117" s="288">
        <v>3.2</v>
      </c>
      <c r="AP117" s="288">
        <v>3.2</v>
      </c>
      <c r="AQ117" s="288">
        <v>3.3</v>
      </c>
      <c r="AR117" s="288">
        <v>3.3</v>
      </c>
      <c r="AS117" s="288">
        <v>3.3</v>
      </c>
      <c r="AT117" s="288">
        <v>3.6</v>
      </c>
      <c r="AU117" s="288">
        <v>3.6</v>
      </c>
      <c r="AV117" s="288">
        <v>3.6</v>
      </c>
      <c r="AW117" s="288">
        <v>3.8</v>
      </c>
      <c r="AX117" s="288">
        <v>3.8</v>
      </c>
      <c r="AY117" s="288">
        <v>3.8</v>
      </c>
      <c r="AZ117" s="288">
        <v>3.8</v>
      </c>
      <c r="BA117" s="288">
        <v>3.8</v>
      </c>
      <c r="BB117" s="288">
        <v>3.7</v>
      </c>
      <c r="BC117" s="288">
        <v>3.7</v>
      </c>
      <c r="BD117" s="288">
        <v>3.7</v>
      </c>
      <c r="BE117" s="288">
        <v>3.6</v>
      </c>
      <c r="BF117" s="288">
        <v>3.7</v>
      </c>
      <c r="BG117" s="288">
        <v>3.7</v>
      </c>
      <c r="BH117" s="288">
        <v>3.7</v>
      </c>
      <c r="BI117" s="288">
        <v>3.6</v>
      </c>
      <c r="BJ117" s="288">
        <v>3.5</v>
      </c>
      <c r="BK117" s="288">
        <v>3.6</v>
      </c>
      <c r="BL117" s="288">
        <v>3.5</v>
      </c>
      <c r="BM117" s="288">
        <v>3.5</v>
      </c>
      <c r="BN117" s="288">
        <v>3.5</v>
      </c>
      <c r="BO117" s="288">
        <v>3.5</v>
      </c>
      <c r="BP117" s="288">
        <v>3.5</v>
      </c>
      <c r="BQ117" s="288">
        <v>3.5</v>
      </c>
      <c r="BR117" s="288">
        <v>3.5</v>
      </c>
      <c r="BS117" s="288">
        <v>3.5</v>
      </c>
      <c r="BT117" s="288">
        <v>3.5</v>
      </c>
      <c r="BU117" s="288">
        <v>3.5</v>
      </c>
      <c r="BV117" s="288">
        <v>3.6</v>
      </c>
      <c r="BW117" s="288">
        <v>3.5</v>
      </c>
      <c r="BX117" s="288">
        <f>_xlfn.IFNA(VLOOKUP(C117,'INFORM Severity - hidden'!$C$5:$G$300,5,FALSE),"-")</f>
        <v>3.5</v>
      </c>
    </row>
    <row r="118" spans="1:76" x14ac:dyDescent="0.35">
      <c r="A118" t="s">
        <v>205</v>
      </c>
      <c r="B118" t="s">
        <v>203</v>
      </c>
      <c r="C118" t="s">
        <v>204</v>
      </c>
      <c r="D118" s="288" t="str">
        <f t="shared" si="1"/>
        <v>Decreasing</v>
      </c>
      <c r="E118" s="288" t="s">
        <v>10568</v>
      </c>
      <c r="F118" s="288">
        <v>2</v>
      </c>
      <c r="G118" s="288">
        <v>2</v>
      </c>
      <c r="H118" s="288">
        <v>2.8</v>
      </c>
      <c r="I118" s="288">
        <v>2.8</v>
      </c>
      <c r="J118" s="288">
        <v>2.8</v>
      </c>
      <c r="K118" s="288">
        <v>2.8</v>
      </c>
      <c r="L118" s="288">
        <v>2.8</v>
      </c>
      <c r="M118" s="288">
        <v>2.8</v>
      </c>
      <c r="N118" s="288">
        <v>2.8</v>
      </c>
      <c r="O118" s="288">
        <v>2.7</v>
      </c>
      <c r="P118" s="288">
        <v>2.7</v>
      </c>
      <c r="Q118" s="288">
        <v>2.7</v>
      </c>
      <c r="R118" s="288">
        <v>2.7</v>
      </c>
      <c r="S118" s="288">
        <v>2.7</v>
      </c>
      <c r="T118" s="288">
        <v>2.7</v>
      </c>
      <c r="U118" s="288">
        <v>2.8</v>
      </c>
      <c r="V118" s="288">
        <v>2.8</v>
      </c>
      <c r="W118" s="288">
        <v>2.8</v>
      </c>
      <c r="X118" s="288">
        <v>2.8</v>
      </c>
      <c r="Y118" s="288">
        <v>2.8</v>
      </c>
      <c r="Z118" s="288">
        <v>2.8</v>
      </c>
      <c r="AA118" s="288">
        <v>2.8</v>
      </c>
      <c r="AB118" s="288">
        <v>2.8</v>
      </c>
      <c r="AC118" s="288">
        <v>2.8</v>
      </c>
      <c r="AD118" s="288">
        <v>2.8</v>
      </c>
      <c r="AE118" s="288">
        <v>2.8</v>
      </c>
      <c r="AF118" s="288">
        <v>2.8</v>
      </c>
      <c r="AG118" s="288">
        <v>2.8</v>
      </c>
      <c r="AH118" s="288">
        <v>2.8</v>
      </c>
      <c r="AI118" s="288">
        <v>2.8</v>
      </c>
      <c r="AJ118" s="288">
        <v>2.8</v>
      </c>
      <c r="AK118" s="288">
        <v>2.5</v>
      </c>
      <c r="AL118" s="288">
        <v>2.6</v>
      </c>
      <c r="AM118" s="288">
        <v>2.6</v>
      </c>
      <c r="AN118" s="288">
        <v>2.6</v>
      </c>
      <c r="AO118" s="288">
        <v>2.6</v>
      </c>
      <c r="AP118" s="288">
        <v>2.6</v>
      </c>
      <c r="AQ118" s="288">
        <v>2.6</v>
      </c>
      <c r="AR118" s="288">
        <v>2.6</v>
      </c>
      <c r="AS118" s="288">
        <v>2.6</v>
      </c>
      <c r="AT118" s="288">
        <v>2.8</v>
      </c>
      <c r="AU118" s="288">
        <v>2.8</v>
      </c>
      <c r="AV118" s="288">
        <v>2.8</v>
      </c>
      <c r="AW118" s="288">
        <v>2.9</v>
      </c>
      <c r="AX118" s="288">
        <v>2.9</v>
      </c>
      <c r="AY118" s="288">
        <v>2.9</v>
      </c>
      <c r="AZ118" s="288">
        <v>2.9</v>
      </c>
      <c r="BA118" s="288">
        <v>2.9</v>
      </c>
      <c r="BB118" s="288">
        <v>3</v>
      </c>
      <c r="BC118" s="288">
        <v>3</v>
      </c>
      <c r="BD118" s="288">
        <v>3</v>
      </c>
      <c r="BE118" s="288">
        <v>3</v>
      </c>
      <c r="BF118" s="288">
        <v>3</v>
      </c>
      <c r="BG118" s="288">
        <v>3</v>
      </c>
      <c r="BH118" s="288">
        <v>3</v>
      </c>
      <c r="BI118" s="288">
        <v>3</v>
      </c>
      <c r="BJ118" s="288">
        <v>3</v>
      </c>
      <c r="BK118" s="288">
        <v>3</v>
      </c>
      <c r="BL118" s="288">
        <v>3</v>
      </c>
      <c r="BM118" s="288">
        <v>3</v>
      </c>
      <c r="BN118" s="288">
        <v>3</v>
      </c>
      <c r="BO118" s="288">
        <v>3</v>
      </c>
      <c r="BP118" s="288">
        <v>2.9</v>
      </c>
      <c r="BQ118" s="288">
        <v>2.9</v>
      </c>
      <c r="BR118" s="288">
        <v>2.9</v>
      </c>
      <c r="BS118" s="288">
        <v>2.9</v>
      </c>
      <c r="BT118" s="288">
        <v>2.9</v>
      </c>
      <c r="BU118" s="288">
        <v>2.9</v>
      </c>
      <c r="BV118" s="288">
        <v>2.9</v>
      </c>
      <c r="BW118" s="288">
        <v>2.8</v>
      </c>
      <c r="BX118" s="288">
        <f>_xlfn.IFNA(VLOOKUP(C118,'INFORM Severity - hidden'!$C$5:$G$300,5,FALSE),"-")</f>
        <v>2.8</v>
      </c>
    </row>
    <row r="119" spans="1:76" x14ac:dyDescent="0.35">
      <c r="A119" t="s">
        <v>205</v>
      </c>
      <c r="B119" t="s">
        <v>1219</v>
      </c>
      <c r="C119" t="s">
        <v>1220</v>
      </c>
      <c r="D119" s="288" t="str">
        <f t="shared" si="1"/>
        <v>Increasing</v>
      </c>
      <c r="E119" s="288" t="s">
        <v>10568</v>
      </c>
      <c r="F119" s="288" t="s">
        <v>10568</v>
      </c>
      <c r="G119" s="288" t="s">
        <v>10568</v>
      </c>
      <c r="H119" s="288" t="s">
        <v>10568</v>
      </c>
      <c r="I119" s="288" t="s">
        <v>10568</v>
      </c>
      <c r="J119" s="288">
        <v>3</v>
      </c>
      <c r="K119" s="288">
        <v>3.1</v>
      </c>
      <c r="L119" s="288">
        <v>3.1</v>
      </c>
      <c r="M119" s="288">
        <v>3.3</v>
      </c>
      <c r="N119" s="288">
        <v>3.3</v>
      </c>
      <c r="O119" s="288">
        <v>3.2</v>
      </c>
      <c r="P119" s="288">
        <v>3.2</v>
      </c>
      <c r="Q119" s="288">
        <v>3.2</v>
      </c>
      <c r="R119" s="288">
        <v>3.2</v>
      </c>
      <c r="S119" s="288">
        <v>3.2</v>
      </c>
      <c r="T119" s="288">
        <v>3.2</v>
      </c>
      <c r="U119" s="288">
        <v>3.4</v>
      </c>
      <c r="V119" s="288">
        <v>3.4</v>
      </c>
      <c r="W119" s="288">
        <v>3</v>
      </c>
      <c r="X119" s="288">
        <v>3</v>
      </c>
      <c r="Y119" s="288">
        <v>2.9</v>
      </c>
      <c r="Z119" s="288">
        <v>2.9</v>
      </c>
      <c r="AA119" s="288">
        <v>3</v>
      </c>
      <c r="AB119" s="288">
        <v>2.9</v>
      </c>
      <c r="AC119" s="288">
        <v>2.9</v>
      </c>
      <c r="AD119" s="288" t="s">
        <v>10568</v>
      </c>
      <c r="AE119" s="288" t="s">
        <v>10568</v>
      </c>
      <c r="AF119" s="288" t="s">
        <v>10568</v>
      </c>
      <c r="AG119" s="288" t="s">
        <v>10568</v>
      </c>
      <c r="AH119" s="288" t="s">
        <v>10568</v>
      </c>
      <c r="AI119" s="288" t="s">
        <v>10568</v>
      </c>
      <c r="AJ119" s="288" t="s">
        <v>10568</v>
      </c>
      <c r="AK119" s="288">
        <v>2.8</v>
      </c>
      <c r="AL119" s="288">
        <v>2.9</v>
      </c>
      <c r="AM119" s="288">
        <v>2.9</v>
      </c>
      <c r="AN119" s="288">
        <v>2.9</v>
      </c>
      <c r="AO119" s="288">
        <v>2.9</v>
      </c>
      <c r="AP119" s="288">
        <v>2.9</v>
      </c>
      <c r="AQ119" s="288">
        <v>3.2</v>
      </c>
      <c r="AR119" s="288">
        <v>3.2</v>
      </c>
      <c r="AS119" s="288">
        <v>3.2</v>
      </c>
      <c r="AT119" s="288">
        <v>3.5</v>
      </c>
      <c r="AU119" s="288">
        <v>3.5</v>
      </c>
      <c r="AV119" s="288">
        <v>3.5</v>
      </c>
      <c r="AW119" s="288">
        <v>4</v>
      </c>
      <c r="AX119" s="288">
        <v>3.9</v>
      </c>
      <c r="AY119" s="288">
        <v>3.9</v>
      </c>
      <c r="AZ119" s="288">
        <v>3.9</v>
      </c>
      <c r="BA119" s="288">
        <v>3.9</v>
      </c>
      <c r="BB119" s="288">
        <v>3.8</v>
      </c>
      <c r="BC119" s="288">
        <v>3.8</v>
      </c>
      <c r="BD119" s="288">
        <v>3.8</v>
      </c>
      <c r="BE119" s="288">
        <v>3.8</v>
      </c>
      <c r="BF119" s="288">
        <v>3.8</v>
      </c>
      <c r="BG119" s="288">
        <v>3.9</v>
      </c>
      <c r="BH119" s="288">
        <v>3.9</v>
      </c>
      <c r="BI119" s="288">
        <v>3.8</v>
      </c>
      <c r="BJ119" s="288">
        <v>3.7</v>
      </c>
      <c r="BK119" s="288">
        <v>3.4</v>
      </c>
      <c r="BL119" s="288">
        <v>3.4</v>
      </c>
      <c r="BM119" s="288">
        <v>3.4</v>
      </c>
      <c r="BN119" s="288">
        <v>3.4</v>
      </c>
      <c r="BO119" s="288">
        <v>3.4</v>
      </c>
      <c r="BP119" s="288">
        <v>3.1</v>
      </c>
      <c r="BQ119" s="288">
        <v>3.2</v>
      </c>
      <c r="BR119" s="288">
        <v>3.2</v>
      </c>
      <c r="BS119" s="288">
        <v>3.2</v>
      </c>
      <c r="BT119" s="288">
        <v>3.1</v>
      </c>
      <c r="BU119" s="288">
        <v>3.1</v>
      </c>
      <c r="BV119" s="288">
        <v>3.4</v>
      </c>
      <c r="BW119" s="288">
        <v>3.4</v>
      </c>
      <c r="BX119" s="288">
        <f>_xlfn.IFNA(VLOOKUP(C119,'INFORM Severity - hidden'!$C$5:$G$300,5,FALSE),"-")</f>
        <v>3.4</v>
      </c>
    </row>
    <row r="120" spans="1:76" x14ac:dyDescent="0.35">
      <c r="C120" t="s">
        <v>10624</v>
      </c>
      <c r="D120" s="288" t="str">
        <f t="shared" si="1"/>
        <v>-</v>
      </c>
      <c r="E120" s="288" t="s">
        <v>10568</v>
      </c>
      <c r="F120" s="288" t="s">
        <v>10568</v>
      </c>
      <c r="G120" s="288" t="s">
        <v>10568</v>
      </c>
      <c r="H120" s="288" t="s">
        <v>10568</v>
      </c>
      <c r="I120" s="288" t="s">
        <v>10568</v>
      </c>
      <c r="J120" s="288" t="s">
        <v>10568</v>
      </c>
      <c r="K120" s="288" t="s">
        <v>10568</v>
      </c>
      <c r="L120" s="288" t="s">
        <v>10568</v>
      </c>
      <c r="M120" s="288" t="s">
        <v>10568</v>
      </c>
      <c r="N120" s="288" t="s">
        <v>10568</v>
      </c>
      <c r="O120" s="288" t="s">
        <v>10568</v>
      </c>
      <c r="P120" s="288" t="s">
        <v>10568</v>
      </c>
      <c r="Q120" s="288" t="s">
        <v>10568</v>
      </c>
      <c r="R120" s="288" t="s">
        <v>10568</v>
      </c>
      <c r="S120" s="288" t="s">
        <v>10568</v>
      </c>
      <c r="T120" s="288" t="s">
        <v>10568</v>
      </c>
      <c r="U120" s="288" t="s">
        <v>10568</v>
      </c>
      <c r="V120" s="288" t="s">
        <v>10568</v>
      </c>
      <c r="W120" s="288" t="s">
        <v>10568</v>
      </c>
      <c r="X120" s="288" t="s">
        <v>10568</v>
      </c>
      <c r="Y120" s="288" t="s">
        <v>10568</v>
      </c>
      <c r="Z120" s="288" t="s">
        <v>10568</v>
      </c>
      <c r="AA120" s="288" t="s">
        <v>10568</v>
      </c>
      <c r="AB120" s="288" t="s">
        <v>10568</v>
      </c>
      <c r="AC120" s="288" t="s">
        <v>10568</v>
      </c>
      <c r="AD120" s="288" t="s">
        <v>10568</v>
      </c>
      <c r="AE120" s="288" t="s">
        <v>10568</v>
      </c>
      <c r="AF120" s="288" t="s">
        <v>10568</v>
      </c>
      <c r="AG120" s="288" t="s">
        <v>10568</v>
      </c>
      <c r="AH120" s="288" t="s">
        <v>10568</v>
      </c>
      <c r="AI120" s="288" t="s">
        <v>10568</v>
      </c>
      <c r="AJ120" s="288" t="s">
        <v>10568</v>
      </c>
      <c r="AK120" s="288" t="s">
        <v>10568</v>
      </c>
      <c r="AL120" s="288" t="s">
        <v>10568</v>
      </c>
      <c r="AM120" s="288" t="s">
        <v>10568</v>
      </c>
      <c r="AN120" s="288" t="s">
        <v>10568</v>
      </c>
      <c r="AO120" s="288" t="s">
        <v>10568</v>
      </c>
      <c r="AP120" s="288" t="s">
        <v>10568</v>
      </c>
      <c r="AQ120" s="288" t="s">
        <v>10568</v>
      </c>
      <c r="AR120" s="288" t="s">
        <v>10568</v>
      </c>
      <c r="AS120" s="288" t="s">
        <v>10568</v>
      </c>
      <c r="AT120" s="288" t="s">
        <v>10568</v>
      </c>
      <c r="AU120" s="288" t="s">
        <v>10568</v>
      </c>
      <c r="AV120" s="288" t="s">
        <v>10568</v>
      </c>
      <c r="AW120" s="288" t="s">
        <v>10568</v>
      </c>
      <c r="AX120" s="288" t="s">
        <v>10568</v>
      </c>
      <c r="AY120" s="288" t="s">
        <v>10568</v>
      </c>
      <c r="AZ120" s="288" t="s">
        <v>10568</v>
      </c>
      <c r="BA120" s="288" t="s">
        <v>10568</v>
      </c>
      <c r="BB120" s="288" t="s">
        <v>10568</v>
      </c>
      <c r="BC120" s="288" t="s">
        <v>10568</v>
      </c>
      <c r="BD120" s="288" t="s">
        <v>10568</v>
      </c>
      <c r="BE120" s="288" t="s">
        <v>10568</v>
      </c>
      <c r="BF120" s="288" t="s">
        <v>10568</v>
      </c>
      <c r="BG120" s="288" t="s">
        <v>10568</v>
      </c>
      <c r="BH120" s="288" t="s">
        <v>10568</v>
      </c>
      <c r="BI120" s="288" t="s">
        <v>10568</v>
      </c>
      <c r="BJ120" s="288" t="s">
        <v>10568</v>
      </c>
      <c r="BK120" s="288" t="s">
        <v>10568</v>
      </c>
      <c r="BL120" s="288" t="s">
        <v>10568</v>
      </c>
      <c r="BM120" s="288" t="s">
        <v>10568</v>
      </c>
      <c r="BN120" s="288" t="s">
        <v>10568</v>
      </c>
      <c r="BO120" s="288" t="s">
        <v>10568</v>
      </c>
      <c r="BP120" s="288" t="s">
        <v>10568</v>
      </c>
      <c r="BQ120" s="288" t="s">
        <v>10568</v>
      </c>
      <c r="BR120" s="288" t="s">
        <v>10568</v>
      </c>
      <c r="BS120" s="288" t="s">
        <v>10568</v>
      </c>
      <c r="BT120" s="288" t="s">
        <v>10568</v>
      </c>
      <c r="BU120" s="288" t="s">
        <v>10568</v>
      </c>
      <c r="BV120" s="288" t="s">
        <v>10568</v>
      </c>
      <c r="BW120" s="288" t="s">
        <v>10568</v>
      </c>
      <c r="BX120" s="288" t="str">
        <f>_xlfn.IFNA(VLOOKUP(C120,'INFORM Severity - hidden'!$C$5:$G$300,5,FALSE),"-")</f>
        <v>-</v>
      </c>
    </row>
    <row r="121" spans="1:76" x14ac:dyDescent="0.35">
      <c r="C121" t="s">
        <v>10625</v>
      </c>
      <c r="D121" s="288" t="str">
        <f t="shared" si="1"/>
        <v>-</v>
      </c>
      <c r="E121" s="288" t="s">
        <v>10568</v>
      </c>
      <c r="F121" s="288" t="s">
        <v>10568</v>
      </c>
      <c r="G121" s="288" t="s">
        <v>10568</v>
      </c>
      <c r="H121" s="288" t="s">
        <v>10568</v>
      </c>
      <c r="I121" s="288" t="s">
        <v>10568</v>
      </c>
      <c r="J121" s="288" t="s">
        <v>10568</v>
      </c>
      <c r="K121" s="288" t="s">
        <v>10568</v>
      </c>
      <c r="L121" s="288" t="s">
        <v>10568</v>
      </c>
      <c r="M121" s="288" t="s">
        <v>10568</v>
      </c>
      <c r="N121" s="288" t="s">
        <v>10568</v>
      </c>
      <c r="O121" s="288" t="s">
        <v>10568</v>
      </c>
      <c r="P121" s="288" t="s">
        <v>10568</v>
      </c>
      <c r="Q121" s="288" t="s">
        <v>10568</v>
      </c>
      <c r="R121" s="288" t="s">
        <v>10568</v>
      </c>
      <c r="S121" s="288" t="s">
        <v>10568</v>
      </c>
      <c r="T121" s="288">
        <v>1.7</v>
      </c>
      <c r="U121" s="288">
        <v>1.7</v>
      </c>
      <c r="V121" s="288">
        <v>2.2000000000000002</v>
      </c>
      <c r="W121" s="288">
        <v>2.2000000000000002</v>
      </c>
      <c r="X121" s="288">
        <v>2.2000000000000002</v>
      </c>
      <c r="Y121" s="288">
        <v>2.2000000000000002</v>
      </c>
      <c r="Z121" s="288">
        <v>2.2000000000000002</v>
      </c>
      <c r="AA121" s="288">
        <v>2.2000000000000002</v>
      </c>
      <c r="AB121" s="288">
        <v>2.2000000000000002</v>
      </c>
      <c r="AC121" s="288">
        <v>2.2000000000000002</v>
      </c>
      <c r="AD121" s="288" t="s">
        <v>10568</v>
      </c>
      <c r="AE121" s="288" t="s">
        <v>10568</v>
      </c>
      <c r="AF121" s="288" t="s">
        <v>10568</v>
      </c>
      <c r="AG121" s="288" t="s">
        <v>10568</v>
      </c>
      <c r="AH121" s="288" t="s">
        <v>10568</v>
      </c>
      <c r="AI121" s="288" t="s">
        <v>10568</v>
      </c>
      <c r="AJ121" s="288" t="s">
        <v>10568</v>
      </c>
      <c r="AK121" s="288" t="s">
        <v>10568</v>
      </c>
      <c r="AL121" s="288" t="s">
        <v>10568</v>
      </c>
      <c r="AM121" s="288" t="s">
        <v>10568</v>
      </c>
      <c r="AN121" s="288" t="s">
        <v>10568</v>
      </c>
      <c r="AO121" s="288" t="s">
        <v>10568</v>
      </c>
      <c r="AP121" s="288" t="s">
        <v>10568</v>
      </c>
      <c r="AQ121" s="288" t="s">
        <v>10568</v>
      </c>
      <c r="AR121" s="288" t="s">
        <v>10568</v>
      </c>
      <c r="AS121" s="288" t="s">
        <v>10568</v>
      </c>
      <c r="AT121" s="288" t="s">
        <v>10568</v>
      </c>
      <c r="AU121" s="288" t="s">
        <v>10568</v>
      </c>
      <c r="AV121" s="288" t="s">
        <v>10568</v>
      </c>
      <c r="AW121" s="288" t="s">
        <v>10568</v>
      </c>
      <c r="AX121" s="288" t="s">
        <v>10568</v>
      </c>
      <c r="AY121" s="288" t="s">
        <v>10568</v>
      </c>
      <c r="AZ121" s="288" t="s">
        <v>10568</v>
      </c>
      <c r="BA121" s="288" t="s">
        <v>10568</v>
      </c>
      <c r="BB121" s="288" t="s">
        <v>10568</v>
      </c>
      <c r="BC121" s="288" t="s">
        <v>10568</v>
      </c>
      <c r="BD121" s="288" t="s">
        <v>10568</v>
      </c>
      <c r="BE121" s="288" t="s">
        <v>10568</v>
      </c>
      <c r="BF121" s="288" t="s">
        <v>10568</v>
      </c>
      <c r="BG121" s="288" t="s">
        <v>10568</v>
      </c>
      <c r="BH121" s="288" t="s">
        <v>10568</v>
      </c>
      <c r="BI121" s="288" t="s">
        <v>10568</v>
      </c>
      <c r="BJ121" s="288" t="s">
        <v>10568</v>
      </c>
      <c r="BK121" s="288" t="s">
        <v>10568</v>
      </c>
      <c r="BL121" s="288" t="s">
        <v>10568</v>
      </c>
      <c r="BM121" s="288" t="s">
        <v>10568</v>
      </c>
      <c r="BN121" s="288" t="s">
        <v>10568</v>
      </c>
      <c r="BO121" s="288" t="s">
        <v>10568</v>
      </c>
      <c r="BP121" s="288" t="s">
        <v>10568</v>
      </c>
      <c r="BQ121" s="288" t="s">
        <v>10568</v>
      </c>
      <c r="BR121" s="288" t="s">
        <v>10568</v>
      </c>
      <c r="BS121" s="288" t="s">
        <v>10568</v>
      </c>
      <c r="BT121" s="288" t="s">
        <v>10568</v>
      </c>
      <c r="BU121" s="288" t="s">
        <v>10568</v>
      </c>
      <c r="BV121" s="288" t="s">
        <v>10568</v>
      </c>
      <c r="BW121" s="288" t="s">
        <v>10568</v>
      </c>
      <c r="BX121" s="288" t="str">
        <f>_xlfn.IFNA(VLOOKUP(C121,'INFORM Severity - hidden'!$C$5:$G$300,5,FALSE),"-")</f>
        <v>-</v>
      </c>
    </row>
    <row r="122" spans="1:76" x14ac:dyDescent="0.35">
      <c r="C122" t="s">
        <v>10626</v>
      </c>
      <c r="D122" s="288" t="str">
        <f t="shared" si="1"/>
        <v>-</v>
      </c>
      <c r="E122" s="288" t="s">
        <v>10568</v>
      </c>
      <c r="F122" s="288" t="s">
        <v>10568</v>
      </c>
      <c r="G122" s="288" t="s">
        <v>10568</v>
      </c>
      <c r="H122" s="288" t="s">
        <v>10568</v>
      </c>
      <c r="I122" s="288" t="s">
        <v>10568</v>
      </c>
      <c r="J122" s="288" t="s">
        <v>10568</v>
      </c>
      <c r="K122" s="288" t="s">
        <v>10568</v>
      </c>
      <c r="L122" s="288" t="s">
        <v>10568</v>
      </c>
      <c r="M122" s="288" t="s">
        <v>10568</v>
      </c>
      <c r="N122" s="288">
        <v>1.9</v>
      </c>
      <c r="O122" s="288" t="s">
        <v>10568</v>
      </c>
      <c r="P122" s="288" t="s">
        <v>10568</v>
      </c>
      <c r="Q122" s="288" t="s">
        <v>10568</v>
      </c>
      <c r="R122" s="288" t="s">
        <v>10568</v>
      </c>
      <c r="S122" s="288" t="s">
        <v>10568</v>
      </c>
      <c r="T122" s="288" t="s">
        <v>10568</v>
      </c>
      <c r="U122" s="288" t="s">
        <v>10568</v>
      </c>
      <c r="V122" s="288" t="s">
        <v>10568</v>
      </c>
      <c r="W122" s="288" t="s">
        <v>10568</v>
      </c>
      <c r="X122" s="288" t="s">
        <v>10568</v>
      </c>
      <c r="Y122" s="288" t="s">
        <v>10568</v>
      </c>
      <c r="Z122" s="288" t="s">
        <v>10568</v>
      </c>
      <c r="AA122" s="288" t="s">
        <v>10568</v>
      </c>
      <c r="AB122" s="288" t="s">
        <v>10568</v>
      </c>
      <c r="AC122" s="288" t="s">
        <v>10568</v>
      </c>
      <c r="AD122" s="288" t="s">
        <v>10568</v>
      </c>
      <c r="AE122" s="288" t="s">
        <v>10568</v>
      </c>
      <c r="AF122" s="288" t="s">
        <v>10568</v>
      </c>
      <c r="AG122" s="288" t="s">
        <v>10568</v>
      </c>
      <c r="AH122" s="288" t="s">
        <v>10568</v>
      </c>
      <c r="AI122" s="288" t="s">
        <v>10568</v>
      </c>
      <c r="AJ122" s="288" t="s">
        <v>10568</v>
      </c>
      <c r="AK122" s="288" t="s">
        <v>10568</v>
      </c>
      <c r="AL122" s="288" t="s">
        <v>10568</v>
      </c>
      <c r="AM122" s="288" t="s">
        <v>10568</v>
      </c>
      <c r="AN122" s="288" t="s">
        <v>10568</v>
      </c>
      <c r="AO122" s="288" t="s">
        <v>10568</v>
      </c>
      <c r="AP122" s="288" t="s">
        <v>10568</v>
      </c>
      <c r="AQ122" s="288" t="s">
        <v>10568</v>
      </c>
      <c r="AR122" s="288" t="s">
        <v>10568</v>
      </c>
      <c r="AS122" s="288" t="s">
        <v>10568</v>
      </c>
      <c r="AT122" s="288" t="s">
        <v>10568</v>
      </c>
      <c r="AU122" s="288" t="s">
        <v>10568</v>
      </c>
      <c r="AV122" s="288" t="s">
        <v>10568</v>
      </c>
      <c r="AW122" s="288" t="s">
        <v>10568</v>
      </c>
      <c r="AX122" s="288" t="s">
        <v>10568</v>
      </c>
      <c r="AY122" s="288" t="s">
        <v>10568</v>
      </c>
      <c r="AZ122" s="288" t="s">
        <v>10568</v>
      </c>
      <c r="BA122" s="288" t="s">
        <v>10568</v>
      </c>
      <c r="BB122" s="288" t="s">
        <v>10568</v>
      </c>
      <c r="BC122" s="288" t="s">
        <v>10568</v>
      </c>
      <c r="BD122" s="288" t="s">
        <v>10568</v>
      </c>
      <c r="BE122" s="288" t="s">
        <v>10568</v>
      </c>
      <c r="BF122" s="288" t="s">
        <v>10568</v>
      </c>
      <c r="BG122" s="288" t="s">
        <v>10568</v>
      </c>
      <c r="BH122" s="288" t="s">
        <v>10568</v>
      </c>
      <c r="BI122" s="288" t="s">
        <v>10568</v>
      </c>
      <c r="BJ122" s="288" t="s">
        <v>10568</v>
      </c>
      <c r="BK122" s="288" t="s">
        <v>10568</v>
      </c>
      <c r="BL122" s="288" t="s">
        <v>10568</v>
      </c>
      <c r="BM122" s="288" t="s">
        <v>10568</v>
      </c>
      <c r="BN122" s="288" t="s">
        <v>10568</v>
      </c>
      <c r="BO122" s="288" t="s">
        <v>10568</v>
      </c>
      <c r="BP122" s="288" t="s">
        <v>10568</v>
      </c>
      <c r="BQ122" s="288" t="s">
        <v>10568</v>
      </c>
      <c r="BR122" s="288" t="s">
        <v>10568</v>
      </c>
      <c r="BS122" s="288" t="s">
        <v>10568</v>
      </c>
      <c r="BT122" s="288" t="s">
        <v>10568</v>
      </c>
      <c r="BU122" s="288" t="s">
        <v>10568</v>
      </c>
      <c r="BV122" s="288" t="s">
        <v>10568</v>
      </c>
      <c r="BW122" s="288" t="s">
        <v>10568</v>
      </c>
      <c r="BX122" s="288" t="str">
        <f>_xlfn.IFNA(VLOOKUP(C122,'INFORM Severity - hidden'!$C$5:$G$300,5,FALSE),"-")</f>
        <v>-</v>
      </c>
    </row>
    <row r="123" spans="1:76" x14ac:dyDescent="0.35">
      <c r="C123" t="s">
        <v>10627</v>
      </c>
      <c r="D123" s="288" t="str">
        <f t="shared" si="1"/>
        <v>-</v>
      </c>
      <c r="E123" s="288" t="s">
        <v>10568</v>
      </c>
      <c r="F123" s="288" t="s">
        <v>10568</v>
      </c>
      <c r="G123" s="288" t="s">
        <v>10568</v>
      </c>
      <c r="H123" s="288" t="s">
        <v>10568</v>
      </c>
      <c r="I123" s="288" t="s">
        <v>10568</v>
      </c>
      <c r="J123" s="288" t="s">
        <v>10568</v>
      </c>
      <c r="K123" s="288" t="s">
        <v>10568</v>
      </c>
      <c r="L123" s="288" t="s">
        <v>10568</v>
      </c>
      <c r="M123" s="288" t="s">
        <v>10568</v>
      </c>
      <c r="N123" s="288" t="s">
        <v>10568</v>
      </c>
      <c r="O123" s="288" t="s">
        <v>10568</v>
      </c>
      <c r="P123" s="288" t="s">
        <v>10568</v>
      </c>
      <c r="Q123" s="288" t="s">
        <v>10568</v>
      </c>
      <c r="R123" s="288" t="s">
        <v>10568</v>
      </c>
      <c r="S123" s="288" t="s">
        <v>10568</v>
      </c>
      <c r="T123" s="288" t="s">
        <v>10568</v>
      </c>
      <c r="U123" s="288" t="s">
        <v>10568</v>
      </c>
      <c r="V123" s="288" t="s">
        <v>10568</v>
      </c>
      <c r="W123" s="288" t="s">
        <v>10568</v>
      </c>
      <c r="X123" s="288" t="s">
        <v>10568</v>
      </c>
      <c r="Y123" s="288" t="s">
        <v>10568</v>
      </c>
      <c r="Z123" s="288" t="s">
        <v>10568</v>
      </c>
      <c r="AA123" s="288" t="s">
        <v>10568</v>
      </c>
      <c r="AB123" s="288" t="s">
        <v>10568</v>
      </c>
      <c r="AC123" s="288" t="s">
        <v>10568</v>
      </c>
      <c r="AD123" s="288" t="s">
        <v>10568</v>
      </c>
      <c r="AE123" s="288" t="s">
        <v>10568</v>
      </c>
      <c r="AF123" s="288" t="s">
        <v>10568</v>
      </c>
      <c r="AG123" s="288" t="s">
        <v>10568</v>
      </c>
      <c r="AH123" s="288" t="s">
        <v>10568</v>
      </c>
      <c r="AI123" s="288" t="s">
        <v>10568</v>
      </c>
      <c r="AJ123" s="288" t="s">
        <v>10568</v>
      </c>
      <c r="AK123" s="288" t="s">
        <v>10568</v>
      </c>
      <c r="AL123" s="288" t="s">
        <v>10568</v>
      </c>
      <c r="AM123" s="288" t="s">
        <v>10568</v>
      </c>
      <c r="AN123" s="288" t="s">
        <v>10568</v>
      </c>
      <c r="AO123" s="288" t="s">
        <v>10568</v>
      </c>
      <c r="AP123" s="288" t="s">
        <v>10568</v>
      </c>
      <c r="AQ123" s="288" t="s">
        <v>10568</v>
      </c>
      <c r="AR123" s="288" t="s">
        <v>10568</v>
      </c>
      <c r="AS123" s="288" t="s">
        <v>10568</v>
      </c>
      <c r="AT123" s="288" t="s">
        <v>10568</v>
      </c>
      <c r="AU123" s="288" t="s">
        <v>10568</v>
      </c>
      <c r="AV123" s="288" t="s">
        <v>10568</v>
      </c>
      <c r="AW123" s="288" t="s">
        <v>10568</v>
      </c>
      <c r="AX123" s="288" t="s">
        <v>10568</v>
      </c>
      <c r="AY123" s="288" t="s">
        <v>10568</v>
      </c>
      <c r="AZ123" s="288" t="s">
        <v>10568</v>
      </c>
      <c r="BA123" s="288" t="s">
        <v>10568</v>
      </c>
      <c r="BB123" s="288" t="s">
        <v>10568</v>
      </c>
      <c r="BC123" s="288" t="s">
        <v>10568</v>
      </c>
      <c r="BD123" s="288" t="s">
        <v>10568</v>
      </c>
      <c r="BE123" s="288" t="s">
        <v>10568</v>
      </c>
      <c r="BF123" s="288" t="s">
        <v>10568</v>
      </c>
      <c r="BG123" s="288" t="s">
        <v>10568</v>
      </c>
      <c r="BH123" s="288" t="s">
        <v>10568</v>
      </c>
      <c r="BI123" s="288" t="s">
        <v>10568</v>
      </c>
      <c r="BJ123" s="288">
        <v>1.5</v>
      </c>
      <c r="BK123" s="288">
        <v>1.5</v>
      </c>
      <c r="BL123" s="288">
        <v>1.5</v>
      </c>
      <c r="BM123" s="288">
        <v>1.5</v>
      </c>
      <c r="BN123" s="288" t="s">
        <v>10568</v>
      </c>
      <c r="BO123" s="288" t="s">
        <v>10568</v>
      </c>
      <c r="BP123" s="288" t="s">
        <v>10568</v>
      </c>
      <c r="BQ123" s="288" t="s">
        <v>10568</v>
      </c>
      <c r="BR123" s="288" t="s">
        <v>10568</v>
      </c>
      <c r="BS123" s="288" t="s">
        <v>10568</v>
      </c>
      <c r="BT123" s="288" t="s">
        <v>10568</v>
      </c>
      <c r="BU123" s="288" t="s">
        <v>10568</v>
      </c>
      <c r="BV123" s="288" t="s">
        <v>10568</v>
      </c>
      <c r="BW123" s="288" t="s">
        <v>10568</v>
      </c>
      <c r="BX123" s="288" t="str">
        <f>_xlfn.IFNA(VLOOKUP(C123,'INFORM Severity - hidden'!$C$5:$G$300,5,FALSE),"-")</f>
        <v>-</v>
      </c>
    </row>
    <row r="124" spans="1:76" x14ac:dyDescent="0.35">
      <c r="A124" t="s">
        <v>2635</v>
      </c>
      <c r="B124" t="s">
        <v>2633</v>
      </c>
      <c r="C124" t="s">
        <v>2634</v>
      </c>
      <c r="D124" s="288" t="str">
        <f t="shared" si="1"/>
        <v>Increasing</v>
      </c>
      <c r="E124" s="288" t="s">
        <v>10568</v>
      </c>
      <c r="F124" s="288" t="s">
        <v>10568</v>
      </c>
      <c r="G124" s="288" t="s">
        <v>10568</v>
      </c>
      <c r="H124" s="288" t="s">
        <v>10568</v>
      </c>
      <c r="I124" s="288" t="s">
        <v>10568</v>
      </c>
      <c r="J124" s="288" t="s">
        <v>10568</v>
      </c>
      <c r="K124" s="288" t="s">
        <v>10568</v>
      </c>
      <c r="L124" s="288" t="s">
        <v>10568</v>
      </c>
      <c r="M124" s="288" t="s">
        <v>10568</v>
      </c>
      <c r="N124" s="288" t="s">
        <v>10568</v>
      </c>
      <c r="O124" s="288" t="s">
        <v>10568</v>
      </c>
      <c r="P124" s="288" t="s">
        <v>10568</v>
      </c>
      <c r="Q124" s="288" t="s">
        <v>10568</v>
      </c>
      <c r="R124" s="288" t="s">
        <v>10568</v>
      </c>
      <c r="S124" s="288" t="s">
        <v>10568</v>
      </c>
      <c r="T124" s="288" t="s">
        <v>10568</v>
      </c>
      <c r="U124" s="288" t="s">
        <v>10568</v>
      </c>
      <c r="V124" s="288" t="s">
        <v>10568</v>
      </c>
      <c r="W124" s="288" t="s">
        <v>10568</v>
      </c>
      <c r="X124" s="288" t="s">
        <v>10568</v>
      </c>
      <c r="Y124" s="288" t="s">
        <v>10568</v>
      </c>
      <c r="Z124" s="288" t="s">
        <v>10568</v>
      </c>
      <c r="AA124" s="288" t="s">
        <v>10568</v>
      </c>
      <c r="AB124" s="288" t="s">
        <v>10568</v>
      </c>
      <c r="AC124" s="288" t="s">
        <v>10568</v>
      </c>
      <c r="AD124" s="288" t="s">
        <v>10568</v>
      </c>
      <c r="AE124" s="288" t="s">
        <v>10568</v>
      </c>
      <c r="AF124" s="288" t="s">
        <v>10568</v>
      </c>
      <c r="AG124" s="288" t="s">
        <v>10568</v>
      </c>
      <c r="AH124" s="288" t="s">
        <v>10568</v>
      </c>
      <c r="AI124" s="288" t="s">
        <v>10568</v>
      </c>
      <c r="AJ124" s="288" t="s">
        <v>10568</v>
      </c>
      <c r="AK124" s="288" t="s">
        <v>10568</v>
      </c>
      <c r="AL124" s="288" t="s">
        <v>10568</v>
      </c>
      <c r="AM124" s="288" t="s">
        <v>10568</v>
      </c>
      <c r="AN124" s="288" t="s">
        <v>10568</v>
      </c>
      <c r="AO124" s="288" t="s">
        <v>10568</v>
      </c>
      <c r="AP124" s="288" t="s">
        <v>10568</v>
      </c>
      <c r="AQ124" s="288" t="s">
        <v>10568</v>
      </c>
      <c r="AR124" s="288" t="s">
        <v>10568</v>
      </c>
      <c r="AS124" s="288" t="s">
        <v>10568</v>
      </c>
      <c r="AT124" s="288" t="s">
        <v>10568</v>
      </c>
      <c r="AU124" s="288" t="s">
        <v>10568</v>
      </c>
      <c r="AV124" s="288" t="s">
        <v>10568</v>
      </c>
      <c r="AW124" s="288" t="s">
        <v>10568</v>
      </c>
      <c r="AX124" s="288" t="s">
        <v>10568</v>
      </c>
      <c r="AY124" s="288" t="s">
        <v>10568</v>
      </c>
      <c r="AZ124" s="288" t="s">
        <v>10568</v>
      </c>
      <c r="BA124" s="288" t="s">
        <v>10568</v>
      </c>
      <c r="BB124" s="288" t="s">
        <v>10568</v>
      </c>
      <c r="BC124" s="288" t="s">
        <v>10568</v>
      </c>
      <c r="BD124" s="288" t="s">
        <v>10568</v>
      </c>
      <c r="BE124" s="288" t="s">
        <v>10568</v>
      </c>
      <c r="BF124" s="288" t="s">
        <v>10568</v>
      </c>
      <c r="BG124" s="288" t="s">
        <v>10568</v>
      </c>
      <c r="BH124" s="288" t="s">
        <v>10568</v>
      </c>
      <c r="BI124" s="288" t="s">
        <v>10568</v>
      </c>
      <c r="BJ124" s="288" t="s">
        <v>10568</v>
      </c>
      <c r="BK124" s="288" t="s">
        <v>10568</v>
      </c>
      <c r="BL124" s="288" t="s">
        <v>10568</v>
      </c>
      <c r="BM124" s="288" t="s">
        <v>10568</v>
      </c>
      <c r="BN124" s="288" t="s">
        <v>10568</v>
      </c>
      <c r="BO124" s="288" t="s">
        <v>10568</v>
      </c>
      <c r="BP124" s="288" t="s">
        <v>10568</v>
      </c>
      <c r="BQ124" s="288" t="s">
        <v>10568</v>
      </c>
      <c r="BR124" s="288" t="s">
        <v>10568</v>
      </c>
      <c r="BS124" s="288" t="s">
        <v>10568</v>
      </c>
      <c r="BT124" s="288" t="s">
        <v>10568</v>
      </c>
      <c r="BU124" s="288">
        <v>2</v>
      </c>
      <c r="BV124" s="288">
        <v>2</v>
      </c>
      <c r="BW124" s="288">
        <v>2.1</v>
      </c>
      <c r="BX124" s="288">
        <f>_xlfn.IFNA(VLOOKUP(C124,'INFORM Severity - hidden'!$C$5:$G$300,5,FALSE),"-")</f>
        <v>2.1</v>
      </c>
    </row>
    <row r="125" spans="1:76" x14ac:dyDescent="0.35">
      <c r="C125" t="s">
        <v>10628</v>
      </c>
      <c r="D125" s="288" t="str">
        <f t="shared" si="1"/>
        <v>-</v>
      </c>
      <c r="E125" s="288" t="s">
        <v>10568</v>
      </c>
      <c r="F125" s="288">
        <v>2.4</v>
      </c>
      <c r="G125" s="288">
        <v>2.4</v>
      </c>
      <c r="H125" s="288" t="s">
        <v>10568</v>
      </c>
      <c r="I125" s="288" t="s">
        <v>10568</v>
      </c>
      <c r="J125" s="288" t="s">
        <v>10568</v>
      </c>
      <c r="K125" s="288" t="s">
        <v>10568</v>
      </c>
      <c r="L125" s="288" t="s">
        <v>10568</v>
      </c>
      <c r="M125" s="288" t="s">
        <v>10568</v>
      </c>
      <c r="N125" s="288" t="s">
        <v>10568</v>
      </c>
      <c r="O125" s="288" t="s">
        <v>10568</v>
      </c>
      <c r="P125" s="288" t="s">
        <v>10568</v>
      </c>
      <c r="Q125" s="288" t="s">
        <v>10568</v>
      </c>
      <c r="R125" s="288" t="s">
        <v>10568</v>
      </c>
      <c r="S125" s="288" t="s">
        <v>10568</v>
      </c>
      <c r="T125" s="288" t="s">
        <v>10568</v>
      </c>
      <c r="U125" s="288" t="s">
        <v>10568</v>
      </c>
      <c r="V125" s="288" t="s">
        <v>10568</v>
      </c>
      <c r="W125" s="288" t="s">
        <v>10568</v>
      </c>
      <c r="X125" s="288" t="s">
        <v>10568</v>
      </c>
      <c r="Y125" s="288" t="s">
        <v>10568</v>
      </c>
      <c r="Z125" s="288" t="s">
        <v>10568</v>
      </c>
      <c r="AA125" s="288" t="s">
        <v>10568</v>
      </c>
      <c r="AB125" s="288" t="s">
        <v>10568</v>
      </c>
      <c r="AC125" s="288" t="s">
        <v>10568</v>
      </c>
      <c r="AD125" s="288" t="s">
        <v>10568</v>
      </c>
      <c r="AE125" s="288" t="s">
        <v>10568</v>
      </c>
      <c r="AF125" s="288" t="s">
        <v>10568</v>
      </c>
      <c r="AG125" s="288" t="s">
        <v>10568</v>
      </c>
      <c r="AH125" s="288" t="s">
        <v>10568</v>
      </c>
      <c r="AI125" s="288" t="s">
        <v>10568</v>
      </c>
      <c r="AJ125" s="288" t="s">
        <v>10568</v>
      </c>
      <c r="AK125" s="288" t="s">
        <v>10568</v>
      </c>
      <c r="AL125" s="288" t="s">
        <v>10568</v>
      </c>
      <c r="AM125" s="288" t="s">
        <v>10568</v>
      </c>
      <c r="AN125" s="288" t="s">
        <v>10568</v>
      </c>
      <c r="AO125" s="288" t="s">
        <v>10568</v>
      </c>
      <c r="AP125" s="288" t="s">
        <v>10568</v>
      </c>
      <c r="AQ125" s="288" t="s">
        <v>10568</v>
      </c>
      <c r="AR125" s="288" t="s">
        <v>10568</v>
      </c>
      <c r="AS125" s="288" t="s">
        <v>10568</v>
      </c>
      <c r="AT125" s="288" t="s">
        <v>10568</v>
      </c>
      <c r="AU125" s="288" t="s">
        <v>10568</v>
      </c>
      <c r="AV125" s="288" t="s">
        <v>10568</v>
      </c>
      <c r="AW125" s="288" t="s">
        <v>10568</v>
      </c>
      <c r="AX125" s="288" t="s">
        <v>10568</v>
      </c>
      <c r="AY125" s="288" t="s">
        <v>10568</v>
      </c>
      <c r="AZ125" s="288" t="s">
        <v>10568</v>
      </c>
      <c r="BA125" s="288" t="s">
        <v>10568</v>
      </c>
      <c r="BB125" s="288" t="s">
        <v>10568</v>
      </c>
      <c r="BC125" s="288" t="s">
        <v>10568</v>
      </c>
      <c r="BD125" s="288" t="s">
        <v>10568</v>
      </c>
      <c r="BE125" s="288" t="s">
        <v>10568</v>
      </c>
      <c r="BF125" s="288" t="s">
        <v>10568</v>
      </c>
      <c r="BG125" s="288" t="s">
        <v>10568</v>
      </c>
      <c r="BH125" s="288" t="s">
        <v>10568</v>
      </c>
      <c r="BI125" s="288" t="s">
        <v>10568</v>
      </c>
      <c r="BJ125" s="288" t="s">
        <v>10568</v>
      </c>
      <c r="BK125" s="288" t="s">
        <v>10568</v>
      </c>
      <c r="BL125" s="288" t="s">
        <v>10568</v>
      </c>
      <c r="BM125" s="288" t="s">
        <v>10568</v>
      </c>
      <c r="BN125" s="288" t="s">
        <v>10568</v>
      </c>
      <c r="BO125" s="288" t="s">
        <v>10568</v>
      </c>
      <c r="BP125" s="288" t="s">
        <v>10568</v>
      </c>
      <c r="BQ125" s="288" t="s">
        <v>10568</v>
      </c>
      <c r="BR125" s="288" t="s">
        <v>10568</v>
      </c>
      <c r="BS125" s="288" t="s">
        <v>10568</v>
      </c>
      <c r="BT125" s="288" t="s">
        <v>10568</v>
      </c>
      <c r="BU125" s="288" t="s">
        <v>10568</v>
      </c>
      <c r="BV125" s="288" t="s">
        <v>10568</v>
      </c>
      <c r="BW125" s="288" t="s">
        <v>10568</v>
      </c>
      <c r="BX125" s="288" t="str">
        <f>_xlfn.IFNA(VLOOKUP(C125,'INFORM Severity - hidden'!$C$5:$G$300,5,FALSE),"-")</f>
        <v>-</v>
      </c>
    </row>
    <row r="126" spans="1:76" x14ac:dyDescent="0.35">
      <c r="A126" t="s">
        <v>516</v>
      </c>
      <c r="B126" t="s">
        <v>514</v>
      </c>
      <c r="C126" t="s">
        <v>515</v>
      </c>
      <c r="D126" s="288" t="str">
        <f t="shared" si="1"/>
        <v>Increasing</v>
      </c>
      <c r="E126" s="288" t="s">
        <v>10568</v>
      </c>
      <c r="F126" s="288">
        <v>2.4</v>
      </c>
      <c r="G126" s="288">
        <v>2.4</v>
      </c>
      <c r="H126" s="288">
        <v>2.9</v>
      </c>
      <c r="I126" s="288">
        <v>2.8</v>
      </c>
      <c r="J126" s="288">
        <v>2.8</v>
      </c>
      <c r="K126" s="288">
        <v>2.8</v>
      </c>
      <c r="L126" s="288">
        <v>2.8</v>
      </c>
      <c r="M126" s="288">
        <v>2.8</v>
      </c>
      <c r="N126" s="288">
        <v>2.9</v>
      </c>
      <c r="O126" s="288">
        <v>2.9</v>
      </c>
      <c r="P126" s="288">
        <v>2.9</v>
      </c>
      <c r="Q126" s="288">
        <v>2.9</v>
      </c>
      <c r="R126" s="288">
        <v>2.9</v>
      </c>
      <c r="S126" s="288">
        <v>2.9</v>
      </c>
      <c r="T126" s="288">
        <v>2.9</v>
      </c>
      <c r="U126" s="288">
        <v>2.9</v>
      </c>
      <c r="V126" s="288">
        <v>3.2</v>
      </c>
      <c r="W126" s="288">
        <v>3.1</v>
      </c>
      <c r="X126" s="288">
        <v>3.2</v>
      </c>
      <c r="Y126" s="288">
        <v>3.2</v>
      </c>
      <c r="Z126" s="288">
        <v>3.2</v>
      </c>
      <c r="AA126" s="288">
        <v>3.2</v>
      </c>
      <c r="AB126" s="288">
        <v>3.2</v>
      </c>
      <c r="AC126" s="288">
        <v>3.4</v>
      </c>
      <c r="AD126" s="288">
        <v>3.4</v>
      </c>
      <c r="AE126" s="288">
        <v>3.5</v>
      </c>
      <c r="AF126" s="288">
        <v>3.5</v>
      </c>
      <c r="AG126" s="288">
        <v>3.5</v>
      </c>
      <c r="AH126" s="288">
        <v>3.5</v>
      </c>
      <c r="AI126" s="288">
        <v>3.5</v>
      </c>
      <c r="AJ126" s="288">
        <v>3.4</v>
      </c>
      <c r="AK126" s="288">
        <v>3.4</v>
      </c>
      <c r="AL126" s="288">
        <v>3.4</v>
      </c>
      <c r="AM126" s="288">
        <v>3.4</v>
      </c>
      <c r="AN126" s="288">
        <v>3.3</v>
      </c>
      <c r="AO126" s="288">
        <v>3.3</v>
      </c>
      <c r="AP126" s="288">
        <v>3.3</v>
      </c>
      <c r="AQ126" s="288">
        <v>3.3</v>
      </c>
      <c r="AR126" s="288">
        <v>3.6</v>
      </c>
      <c r="AS126" s="288">
        <v>3.6</v>
      </c>
      <c r="AT126" s="288">
        <v>3.5</v>
      </c>
      <c r="AU126" s="288">
        <v>3.5</v>
      </c>
      <c r="AV126" s="288">
        <v>3.5</v>
      </c>
      <c r="AW126" s="288">
        <v>3.5</v>
      </c>
      <c r="AX126" s="288">
        <v>3.5</v>
      </c>
      <c r="AY126" s="288">
        <v>3.5</v>
      </c>
      <c r="AZ126" s="288">
        <v>3.4</v>
      </c>
      <c r="BA126" s="288">
        <v>3.4</v>
      </c>
      <c r="BB126" s="288">
        <v>3.4</v>
      </c>
      <c r="BC126" s="288">
        <v>3.4</v>
      </c>
      <c r="BD126" s="288">
        <v>3.3</v>
      </c>
      <c r="BE126" s="288">
        <v>3.4</v>
      </c>
      <c r="BF126" s="288">
        <v>3.4</v>
      </c>
      <c r="BG126" s="288">
        <v>3.4</v>
      </c>
      <c r="BH126" s="288">
        <v>3.4</v>
      </c>
      <c r="BI126" s="288">
        <v>3.4</v>
      </c>
      <c r="BJ126" s="288">
        <v>3.4</v>
      </c>
      <c r="BK126" s="288">
        <v>3.5</v>
      </c>
      <c r="BL126" s="288">
        <v>3.2</v>
      </c>
      <c r="BM126" s="288">
        <v>3.2</v>
      </c>
      <c r="BN126" s="288">
        <v>3.2</v>
      </c>
      <c r="BO126" s="288">
        <v>3.2</v>
      </c>
      <c r="BP126" s="288">
        <v>3.3</v>
      </c>
      <c r="BQ126" s="288">
        <v>3.1</v>
      </c>
      <c r="BR126" s="288">
        <v>3.1</v>
      </c>
      <c r="BS126" s="288">
        <v>3.3</v>
      </c>
      <c r="BT126" s="288">
        <v>3.3</v>
      </c>
      <c r="BU126" s="288">
        <v>3.3</v>
      </c>
      <c r="BV126" s="288">
        <v>3.3</v>
      </c>
      <c r="BW126" s="288">
        <v>3.4</v>
      </c>
      <c r="BX126" s="288">
        <f>_xlfn.IFNA(VLOOKUP(C126,'INFORM Severity - hidden'!$C$5:$G$300,5,FALSE),"-")</f>
        <v>3.4</v>
      </c>
    </row>
    <row r="127" spans="1:76" x14ac:dyDescent="0.35">
      <c r="C127" t="s">
        <v>10629</v>
      </c>
      <c r="D127" s="288" t="str">
        <f t="shared" si="1"/>
        <v>-</v>
      </c>
      <c r="E127" s="288" t="s">
        <v>10568</v>
      </c>
      <c r="F127" s="288">
        <v>1.4</v>
      </c>
      <c r="G127" s="288">
        <v>1.4</v>
      </c>
      <c r="H127" s="288" t="s">
        <v>10568</v>
      </c>
      <c r="I127" s="288" t="s">
        <v>10568</v>
      </c>
      <c r="J127" s="288" t="s">
        <v>10568</v>
      </c>
      <c r="K127" s="288" t="s">
        <v>10568</v>
      </c>
      <c r="L127" s="288" t="s">
        <v>10568</v>
      </c>
      <c r="M127" s="288" t="s">
        <v>10568</v>
      </c>
      <c r="N127" s="288" t="s">
        <v>10568</v>
      </c>
      <c r="O127" s="288" t="s">
        <v>10568</v>
      </c>
      <c r="P127" s="288" t="s">
        <v>10568</v>
      </c>
      <c r="Q127" s="288" t="s">
        <v>10568</v>
      </c>
      <c r="R127" s="288" t="s">
        <v>10568</v>
      </c>
      <c r="S127" s="288" t="s">
        <v>10568</v>
      </c>
      <c r="T127" s="288" t="s">
        <v>10568</v>
      </c>
      <c r="U127" s="288" t="s">
        <v>10568</v>
      </c>
      <c r="V127" s="288" t="s">
        <v>10568</v>
      </c>
      <c r="W127" s="288" t="s">
        <v>10568</v>
      </c>
      <c r="X127" s="288" t="s">
        <v>10568</v>
      </c>
      <c r="Y127" s="288" t="s">
        <v>10568</v>
      </c>
      <c r="Z127" s="288" t="s">
        <v>10568</v>
      </c>
      <c r="AA127" s="288" t="s">
        <v>10568</v>
      </c>
      <c r="AB127" s="288" t="s">
        <v>10568</v>
      </c>
      <c r="AC127" s="288" t="s">
        <v>10568</v>
      </c>
      <c r="AD127" s="288" t="s">
        <v>10568</v>
      </c>
      <c r="AE127" s="288" t="s">
        <v>10568</v>
      </c>
      <c r="AF127" s="288" t="s">
        <v>10568</v>
      </c>
      <c r="AG127" s="288" t="s">
        <v>10568</v>
      </c>
      <c r="AH127" s="288" t="s">
        <v>10568</v>
      </c>
      <c r="AI127" s="288" t="s">
        <v>10568</v>
      </c>
      <c r="AJ127" s="288" t="s">
        <v>10568</v>
      </c>
      <c r="AK127" s="288" t="s">
        <v>10568</v>
      </c>
      <c r="AL127" s="288" t="s">
        <v>10568</v>
      </c>
      <c r="AM127" s="288" t="s">
        <v>10568</v>
      </c>
      <c r="AN127" s="288" t="s">
        <v>10568</v>
      </c>
      <c r="AO127" s="288" t="s">
        <v>10568</v>
      </c>
      <c r="AP127" s="288" t="s">
        <v>10568</v>
      </c>
      <c r="AQ127" s="288" t="s">
        <v>10568</v>
      </c>
      <c r="AR127" s="288" t="s">
        <v>10568</v>
      </c>
      <c r="AS127" s="288" t="s">
        <v>10568</v>
      </c>
      <c r="AT127" s="288" t="s">
        <v>10568</v>
      </c>
      <c r="AU127" s="288" t="s">
        <v>10568</v>
      </c>
      <c r="AV127" s="288" t="s">
        <v>10568</v>
      </c>
      <c r="AW127" s="288" t="s">
        <v>10568</v>
      </c>
      <c r="AX127" s="288" t="s">
        <v>10568</v>
      </c>
      <c r="AY127" s="288" t="s">
        <v>10568</v>
      </c>
      <c r="AZ127" s="288" t="s">
        <v>10568</v>
      </c>
      <c r="BA127" s="288" t="s">
        <v>10568</v>
      </c>
      <c r="BB127" s="288" t="s">
        <v>10568</v>
      </c>
      <c r="BC127" s="288" t="s">
        <v>10568</v>
      </c>
      <c r="BD127" s="288" t="s">
        <v>10568</v>
      </c>
      <c r="BE127" s="288" t="s">
        <v>10568</v>
      </c>
      <c r="BF127" s="288" t="s">
        <v>10568</v>
      </c>
      <c r="BG127" s="288" t="s">
        <v>10568</v>
      </c>
      <c r="BH127" s="288" t="s">
        <v>10568</v>
      </c>
      <c r="BI127" s="288" t="s">
        <v>10568</v>
      </c>
      <c r="BJ127" s="288" t="s">
        <v>10568</v>
      </c>
      <c r="BK127" s="288" t="s">
        <v>10568</v>
      </c>
      <c r="BL127" s="288" t="s">
        <v>10568</v>
      </c>
      <c r="BM127" s="288" t="s">
        <v>10568</v>
      </c>
      <c r="BN127" s="288" t="s">
        <v>10568</v>
      </c>
      <c r="BO127" s="288" t="s">
        <v>10568</v>
      </c>
      <c r="BP127" s="288" t="s">
        <v>10568</v>
      </c>
      <c r="BQ127" s="288" t="s">
        <v>10568</v>
      </c>
      <c r="BR127" s="288" t="s">
        <v>10568</v>
      </c>
      <c r="BS127" s="288" t="s">
        <v>10568</v>
      </c>
      <c r="BT127" s="288" t="s">
        <v>10568</v>
      </c>
      <c r="BU127" s="288" t="s">
        <v>10568</v>
      </c>
      <c r="BV127" s="288" t="s">
        <v>10568</v>
      </c>
      <c r="BW127" s="288" t="s">
        <v>10568</v>
      </c>
      <c r="BX127" s="288" t="str">
        <f>_xlfn.IFNA(VLOOKUP(C127,'INFORM Severity - hidden'!$C$5:$G$300,5,FALSE),"-")</f>
        <v>-</v>
      </c>
    </row>
    <row r="128" spans="1:76" x14ac:dyDescent="0.35">
      <c r="C128" t="s">
        <v>10630</v>
      </c>
      <c r="D128" s="288" t="str">
        <f t="shared" si="1"/>
        <v>-</v>
      </c>
      <c r="E128" s="288" t="s">
        <v>10568</v>
      </c>
      <c r="F128" s="288" t="s">
        <v>10568</v>
      </c>
      <c r="G128" s="288" t="s">
        <v>10568</v>
      </c>
      <c r="H128" s="288" t="s">
        <v>10568</v>
      </c>
      <c r="I128" s="288" t="s">
        <v>10568</v>
      </c>
      <c r="J128" s="288" t="s">
        <v>10568</v>
      </c>
      <c r="K128" s="288" t="s">
        <v>10568</v>
      </c>
      <c r="L128" s="288" t="s">
        <v>10568</v>
      </c>
      <c r="M128" s="288" t="s">
        <v>10568</v>
      </c>
      <c r="N128" s="288" t="s">
        <v>10568</v>
      </c>
      <c r="O128" s="288" t="s">
        <v>10568</v>
      </c>
      <c r="P128" s="288" t="s">
        <v>10568</v>
      </c>
      <c r="Q128" s="288" t="s">
        <v>10568</v>
      </c>
      <c r="R128" s="288" t="s">
        <v>10568</v>
      </c>
      <c r="S128" s="288" t="s">
        <v>10568</v>
      </c>
      <c r="T128" s="288">
        <v>3.3</v>
      </c>
      <c r="U128" s="288">
        <v>3.3</v>
      </c>
      <c r="V128" s="288">
        <v>3.3</v>
      </c>
      <c r="W128" s="288">
        <v>3.3</v>
      </c>
      <c r="X128" s="288">
        <v>3.4</v>
      </c>
      <c r="Y128" s="288">
        <v>3.5</v>
      </c>
      <c r="Z128" s="288">
        <v>3.5</v>
      </c>
      <c r="AA128" s="288">
        <v>3.5</v>
      </c>
      <c r="AB128" s="288">
        <v>3.5</v>
      </c>
      <c r="AC128" s="288">
        <v>3.5</v>
      </c>
      <c r="AD128" s="288">
        <v>3.6</v>
      </c>
      <c r="AE128" s="288">
        <v>3.7</v>
      </c>
      <c r="AF128" s="288">
        <v>3.7</v>
      </c>
      <c r="AG128" s="288">
        <v>3.7</v>
      </c>
      <c r="AH128" s="288">
        <v>3.7</v>
      </c>
      <c r="AI128" s="288">
        <v>3.7</v>
      </c>
      <c r="AJ128" s="288">
        <v>3.5</v>
      </c>
      <c r="AK128" s="288">
        <v>3.5</v>
      </c>
      <c r="AL128" s="288">
        <v>3.5</v>
      </c>
      <c r="AM128" s="288">
        <v>3.5</v>
      </c>
      <c r="AN128" s="288">
        <v>3.5</v>
      </c>
      <c r="AO128" s="288">
        <v>3.5</v>
      </c>
      <c r="AP128" s="288">
        <v>3.5</v>
      </c>
      <c r="AQ128" s="288">
        <v>3.5</v>
      </c>
      <c r="AR128" s="288">
        <v>3.6</v>
      </c>
      <c r="AS128" s="288">
        <v>3.6</v>
      </c>
      <c r="AT128" s="288">
        <v>3.5</v>
      </c>
      <c r="AU128" s="288">
        <v>3.5</v>
      </c>
      <c r="AV128" s="288">
        <v>3.5</v>
      </c>
      <c r="AW128" s="288">
        <v>3.6</v>
      </c>
      <c r="AX128" s="288">
        <v>3.6</v>
      </c>
      <c r="AY128" s="288">
        <v>3.6</v>
      </c>
      <c r="AZ128" s="288">
        <v>3.4</v>
      </c>
      <c r="BA128" s="288">
        <v>3.4</v>
      </c>
      <c r="BB128" s="288">
        <v>3.5</v>
      </c>
      <c r="BC128" s="288">
        <v>3.4</v>
      </c>
      <c r="BD128" s="288">
        <v>3.4</v>
      </c>
      <c r="BE128" s="288">
        <v>3.5</v>
      </c>
      <c r="BF128" s="288">
        <v>3.5</v>
      </c>
      <c r="BG128" s="288">
        <v>3.7</v>
      </c>
      <c r="BH128" s="288">
        <v>3.5</v>
      </c>
      <c r="BI128" s="288">
        <v>3.4</v>
      </c>
      <c r="BJ128" s="288">
        <v>3.5</v>
      </c>
      <c r="BK128" s="288">
        <v>3.5</v>
      </c>
      <c r="BL128" s="288">
        <v>3.5</v>
      </c>
      <c r="BM128" s="288">
        <v>3.6</v>
      </c>
      <c r="BN128" s="288">
        <v>3.6</v>
      </c>
      <c r="BO128" s="288">
        <v>3.6</v>
      </c>
      <c r="BP128" s="288">
        <v>3.5</v>
      </c>
      <c r="BQ128" s="288" t="s">
        <v>10568</v>
      </c>
      <c r="BR128" s="288" t="s">
        <v>10568</v>
      </c>
      <c r="BS128" s="288" t="s">
        <v>10568</v>
      </c>
      <c r="BT128" s="288" t="s">
        <v>10568</v>
      </c>
      <c r="BU128" s="288" t="s">
        <v>10568</v>
      </c>
      <c r="BV128" s="288" t="s">
        <v>10568</v>
      </c>
      <c r="BW128" s="288" t="s">
        <v>10568</v>
      </c>
      <c r="BX128" s="288" t="str">
        <f>_xlfn.IFNA(VLOOKUP(C128,'INFORM Severity - hidden'!$C$5:$G$300,5,FALSE),"-")</f>
        <v>-</v>
      </c>
    </row>
    <row r="129" spans="1:76" x14ac:dyDescent="0.35">
      <c r="C129" t="s">
        <v>10631</v>
      </c>
      <c r="D129" s="288" t="str">
        <f t="shared" si="1"/>
        <v>-</v>
      </c>
      <c r="E129" s="288" t="s">
        <v>10568</v>
      </c>
      <c r="F129" s="288" t="s">
        <v>10568</v>
      </c>
      <c r="G129" s="288" t="s">
        <v>10568</v>
      </c>
      <c r="H129" s="288" t="s">
        <v>10568</v>
      </c>
      <c r="I129" s="288" t="s">
        <v>10568</v>
      </c>
      <c r="J129" s="288" t="s">
        <v>10568</v>
      </c>
      <c r="K129" s="288" t="s">
        <v>10568</v>
      </c>
      <c r="L129" s="288" t="s">
        <v>10568</v>
      </c>
      <c r="M129" s="288" t="s">
        <v>10568</v>
      </c>
      <c r="N129" s="288" t="s">
        <v>10568</v>
      </c>
      <c r="O129" s="288" t="s">
        <v>10568</v>
      </c>
      <c r="P129" s="288" t="s">
        <v>10568</v>
      </c>
      <c r="Q129" s="288" t="s">
        <v>10568</v>
      </c>
      <c r="R129" s="288" t="s">
        <v>10568</v>
      </c>
      <c r="S129" s="288" t="s">
        <v>10568</v>
      </c>
      <c r="T129" s="288" t="s">
        <v>10568</v>
      </c>
      <c r="U129" s="288" t="s">
        <v>10568</v>
      </c>
      <c r="V129" s="288" t="s">
        <v>10568</v>
      </c>
      <c r="W129" s="288" t="s">
        <v>10568</v>
      </c>
      <c r="X129" s="288">
        <v>3.2</v>
      </c>
      <c r="Y129" s="288">
        <v>3.2</v>
      </c>
      <c r="Z129" s="288">
        <v>3.1</v>
      </c>
      <c r="AA129" s="288">
        <v>3.2</v>
      </c>
      <c r="AB129" s="288">
        <v>3.2</v>
      </c>
      <c r="AC129" s="288">
        <v>3.2</v>
      </c>
      <c r="AD129" s="288" t="s">
        <v>10568</v>
      </c>
      <c r="AE129" s="288" t="s">
        <v>10568</v>
      </c>
      <c r="AF129" s="288" t="s">
        <v>10568</v>
      </c>
      <c r="AG129" s="288" t="s">
        <v>10568</v>
      </c>
      <c r="AH129" s="288" t="s">
        <v>10568</v>
      </c>
      <c r="AI129" s="288" t="s">
        <v>10568</v>
      </c>
      <c r="AJ129" s="288" t="s">
        <v>10568</v>
      </c>
      <c r="AK129" s="288" t="s">
        <v>10568</v>
      </c>
      <c r="AL129" s="288" t="s">
        <v>10568</v>
      </c>
      <c r="AM129" s="288" t="s">
        <v>10568</v>
      </c>
      <c r="AN129" s="288" t="s">
        <v>10568</v>
      </c>
      <c r="AO129" s="288" t="s">
        <v>10568</v>
      </c>
      <c r="AP129" s="288" t="s">
        <v>10568</v>
      </c>
      <c r="AQ129" s="288" t="s">
        <v>10568</v>
      </c>
      <c r="AR129" s="288" t="s">
        <v>10568</v>
      </c>
      <c r="AS129" s="288" t="s">
        <v>10568</v>
      </c>
      <c r="AT129" s="288" t="s">
        <v>10568</v>
      </c>
      <c r="AU129" s="288" t="s">
        <v>10568</v>
      </c>
      <c r="AV129" s="288" t="s">
        <v>10568</v>
      </c>
      <c r="AW129" s="288" t="s">
        <v>10568</v>
      </c>
      <c r="AX129" s="288" t="s">
        <v>10568</v>
      </c>
      <c r="AY129" s="288" t="s">
        <v>10568</v>
      </c>
      <c r="AZ129" s="288" t="s">
        <v>10568</v>
      </c>
      <c r="BA129" s="288" t="s">
        <v>10568</v>
      </c>
      <c r="BB129" s="288" t="s">
        <v>10568</v>
      </c>
      <c r="BC129" s="288" t="s">
        <v>10568</v>
      </c>
      <c r="BD129" s="288" t="s">
        <v>10568</v>
      </c>
      <c r="BE129" s="288" t="s">
        <v>10568</v>
      </c>
      <c r="BF129" s="288" t="s">
        <v>10568</v>
      </c>
      <c r="BG129" s="288" t="s">
        <v>10568</v>
      </c>
      <c r="BH129" s="288" t="s">
        <v>10568</v>
      </c>
      <c r="BI129" s="288" t="s">
        <v>10568</v>
      </c>
      <c r="BJ129" s="288" t="s">
        <v>10568</v>
      </c>
      <c r="BK129" s="288" t="s">
        <v>10568</v>
      </c>
      <c r="BL129" s="288" t="s">
        <v>10568</v>
      </c>
      <c r="BM129" s="288" t="s">
        <v>10568</v>
      </c>
      <c r="BN129" s="288" t="s">
        <v>10568</v>
      </c>
      <c r="BO129" s="288" t="s">
        <v>10568</v>
      </c>
      <c r="BP129" s="288" t="s">
        <v>10568</v>
      </c>
      <c r="BQ129" s="288" t="s">
        <v>10568</v>
      </c>
      <c r="BR129" s="288" t="s">
        <v>10568</v>
      </c>
      <c r="BS129" s="288" t="s">
        <v>10568</v>
      </c>
      <c r="BT129" s="288" t="s">
        <v>10568</v>
      </c>
      <c r="BU129" s="288" t="s">
        <v>10568</v>
      </c>
      <c r="BV129" s="288" t="s">
        <v>10568</v>
      </c>
      <c r="BW129" s="288" t="s">
        <v>10568</v>
      </c>
      <c r="BX129" s="288" t="str">
        <f>_xlfn.IFNA(VLOOKUP(C129,'INFORM Severity - hidden'!$C$5:$G$300,5,FALSE),"-")</f>
        <v>-</v>
      </c>
    </row>
    <row r="130" spans="1:76" x14ac:dyDescent="0.35">
      <c r="A130" t="s">
        <v>516</v>
      </c>
      <c r="B130" t="s">
        <v>1708</v>
      </c>
      <c r="C130" t="s">
        <v>1709</v>
      </c>
      <c r="D130" s="288" t="str">
        <f t="shared" si="1"/>
        <v>Increasing</v>
      </c>
      <c r="E130" s="288" t="s">
        <v>10568</v>
      </c>
      <c r="F130" s="288" t="s">
        <v>10568</v>
      </c>
      <c r="G130" s="288" t="s">
        <v>10568</v>
      </c>
      <c r="H130" s="288" t="s">
        <v>10568</v>
      </c>
      <c r="I130" s="288" t="s">
        <v>10568</v>
      </c>
      <c r="J130" s="288" t="s">
        <v>10568</v>
      </c>
      <c r="K130" s="288" t="s">
        <v>10568</v>
      </c>
      <c r="L130" s="288" t="s">
        <v>10568</v>
      </c>
      <c r="M130" s="288" t="s">
        <v>10568</v>
      </c>
      <c r="N130" s="288" t="s">
        <v>10568</v>
      </c>
      <c r="O130" s="288" t="s">
        <v>10568</v>
      </c>
      <c r="P130" s="288" t="s">
        <v>10568</v>
      </c>
      <c r="Q130" s="288" t="s">
        <v>10568</v>
      </c>
      <c r="R130" s="288" t="s">
        <v>10568</v>
      </c>
      <c r="S130" s="288" t="s">
        <v>10568</v>
      </c>
      <c r="T130" s="288" t="s">
        <v>10568</v>
      </c>
      <c r="U130" s="288" t="s">
        <v>10568</v>
      </c>
      <c r="V130" s="288" t="s">
        <v>10568</v>
      </c>
      <c r="W130" s="288" t="s">
        <v>10568</v>
      </c>
      <c r="X130" s="288" t="s">
        <v>10568</v>
      </c>
      <c r="Y130" s="288" t="s">
        <v>10568</v>
      </c>
      <c r="Z130" s="288" t="s">
        <v>10568</v>
      </c>
      <c r="AA130" s="288" t="s">
        <v>10568</v>
      </c>
      <c r="AB130" s="288" t="s">
        <v>10568</v>
      </c>
      <c r="AC130" s="288" t="s">
        <v>10568</v>
      </c>
      <c r="AD130" s="288" t="s">
        <v>10568</v>
      </c>
      <c r="AE130" s="288" t="s">
        <v>10568</v>
      </c>
      <c r="AF130" s="288" t="s">
        <v>10568</v>
      </c>
      <c r="AG130" s="288" t="s">
        <v>10568</v>
      </c>
      <c r="AH130" s="288" t="s">
        <v>10568</v>
      </c>
      <c r="AI130" s="288" t="s">
        <v>10568</v>
      </c>
      <c r="AJ130" s="288" t="s">
        <v>10568</v>
      </c>
      <c r="AK130" s="288" t="s">
        <v>10568</v>
      </c>
      <c r="AL130" s="288" t="s">
        <v>10568</v>
      </c>
      <c r="AM130" s="288" t="s">
        <v>10568</v>
      </c>
      <c r="AN130" s="288" t="s">
        <v>10568</v>
      </c>
      <c r="AO130" s="288" t="s">
        <v>10568</v>
      </c>
      <c r="AP130" s="288" t="s">
        <v>10568</v>
      </c>
      <c r="AQ130" s="288" t="s">
        <v>10568</v>
      </c>
      <c r="AR130" s="288" t="s">
        <v>10568</v>
      </c>
      <c r="AS130" s="288" t="s">
        <v>10568</v>
      </c>
      <c r="AT130" s="288" t="s">
        <v>10568</v>
      </c>
      <c r="AU130" s="288" t="s">
        <v>10568</v>
      </c>
      <c r="AV130" s="288" t="s">
        <v>10568</v>
      </c>
      <c r="AW130" s="288" t="s">
        <v>10568</v>
      </c>
      <c r="AX130" s="288" t="s">
        <v>10568</v>
      </c>
      <c r="AY130" s="288" t="s">
        <v>10568</v>
      </c>
      <c r="AZ130" s="288" t="s">
        <v>10568</v>
      </c>
      <c r="BA130" s="288" t="s">
        <v>10568</v>
      </c>
      <c r="BB130" s="288" t="s">
        <v>10568</v>
      </c>
      <c r="BC130" s="288" t="s">
        <v>10568</v>
      </c>
      <c r="BD130" s="288" t="s">
        <v>10568</v>
      </c>
      <c r="BE130" s="288" t="s">
        <v>10568</v>
      </c>
      <c r="BF130" s="288" t="s">
        <v>10568</v>
      </c>
      <c r="BG130" s="288" t="s">
        <v>10568</v>
      </c>
      <c r="BH130" s="288" t="s">
        <v>10568</v>
      </c>
      <c r="BI130" s="288" t="s">
        <v>10568</v>
      </c>
      <c r="BJ130" s="288" t="s">
        <v>10568</v>
      </c>
      <c r="BK130" s="288" t="s">
        <v>10568</v>
      </c>
      <c r="BL130" s="288" t="s">
        <v>10568</v>
      </c>
      <c r="BM130" s="288" t="s">
        <v>10568</v>
      </c>
      <c r="BN130" s="288" t="s">
        <v>10568</v>
      </c>
      <c r="BO130" s="288" t="s">
        <v>10568</v>
      </c>
      <c r="BP130" s="288" t="s">
        <v>10568</v>
      </c>
      <c r="BQ130" s="288">
        <v>3.4</v>
      </c>
      <c r="BR130" s="288">
        <v>3.5</v>
      </c>
      <c r="BS130" s="288">
        <v>3.5</v>
      </c>
      <c r="BT130" s="288">
        <v>3.7</v>
      </c>
      <c r="BU130" s="288">
        <v>3.7</v>
      </c>
      <c r="BV130" s="288">
        <v>3.9</v>
      </c>
      <c r="BW130" s="288">
        <v>4</v>
      </c>
      <c r="BX130" s="288">
        <f>_xlfn.IFNA(VLOOKUP(C130,'INFORM Severity - hidden'!$C$5:$G$300,5,FALSE),"-")</f>
        <v>3.7</v>
      </c>
    </row>
    <row r="131" spans="1:76" x14ac:dyDescent="0.35">
      <c r="A131" t="s">
        <v>90</v>
      </c>
      <c r="B131" t="s">
        <v>2359</v>
      </c>
      <c r="C131" t="s">
        <v>2360</v>
      </c>
      <c r="D131" s="288" t="str">
        <f t="shared" ref="D131:D194" si="2">IF(BX131="-","-",IFERROR(IF(ROUND(AVERAGE(BV131:BX131),1)=ROUND(AVERAGE(BS131:BU131),1),"Stable",IF(ROUND(AVERAGE(BV131:BX131),1)&lt;ROUND(AVERAGE(BS131:BU131),1),"Decreasing",IF(ROUND(AVERAGE(BV131:BX131),1)&gt;ROUND(AVERAGE(BS131:BU131),1),"Increasing"))),"-"))</f>
        <v>Decreasing</v>
      </c>
      <c r="E131" s="288" t="s">
        <v>10568</v>
      </c>
      <c r="F131" s="288">
        <v>3.9</v>
      </c>
      <c r="G131" s="288">
        <v>3.7</v>
      </c>
      <c r="H131" s="288">
        <v>3.9</v>
      </c>
      <c r="I131" s="288">
        <v>3.9</v>
      </c>
      <c r="J131" s="288">
        <v>3.9</v>
      </c>
      <c r="K131" s="288">
        <v>3.9</v>
      </c>
      <c r="L131" s="288">
        <v>3.9</v>
      </c>
      <c r="M131" s="288">
        <v>3.9</v>
      </c>
      <c r="N131" s="288">
        <v>3.9</v>
      </c>
      <c r="O131" s="288">
        <v>3.9</v>
      </c>
      <c r="P131" s="288">
        <v>3.9</v>
      </c>
      <c r="Q131" s="288">
        <v>3.9</v>
      </c>
      <c r="R131" s="288">
        <v>3.9</v>
      </c>
      <c r="S131" s="288">
        <v>3.9</v>
      </c>
      <c r="T131" s="288">
        <v>4.2</v>
      </c>
      <c r="U131" s="288">
        <v>4.2</v>
      </c>
      <c r="V131" s="288">
        <v>4.2</v>
      </c>
      <c r="W131" s="288">
        <v>4.2</v>
      </c>
      <c r="X131" s="288">
        <v>4.2</v>
      </c>
      <c r="Y131" s="288">
        <v>4.0999999999999996</v>
      </c>
      <c r="Z131" s="288">
        <v>4.0999999999999996</v>
      </c>
      <c r="AA131" s="288">
        <v>4.2</v>
      </c>
      <c r="AB131" s="288">
        <v>4.2</v>
      </c>
      <c r="AC131" s="288">
        <v>4.2</v>
      </c>
      <c r="AD131" s="288">
        <v>4.2</v>
      </c>
      <c r="AE131" s="288">
        <v>4</v>
      </c>
      <c r="AF131" s="288">
        <v>4</v>
      </c>
      <c r="AG131" s="288">
        <v>4</v>
      </c>
      <c r="AH131" s="288">
        <v>3.8</v>
      </c>
      <c r="AI131" s="288">
        <v>3.8</v>
      </c>
      <c r="AJ131" s="288">
        <v>3.8</v>
      </c>
      <c r="AK131" s="288">
        <v>3.8</v>
      </c>
      <c r="AL131" s="288">
        <v>3.8</v>
      </c>
      <c r="AM131" s="288">
        <v>3.8</v>
      </c>
      <c r="AN131" s="288">
        <v>3.8</v>
      </c>
      <c r="AO131" s="288">
        <v>3.8</v>
      </c>
      <c r="AP131" s="288">
        <v>3.5</v>
      </c>
      <c r="AQ131" s="288">
        <v>3.5</v>
      </c>
      <c r="AR131" s="288">
        <v>3.5</v>
      </c>
      <c r="AS131" s="288">
        <v>3.5</v>
      </c>
      <c r="AT131" s="288">
        <v>3.5</v>
      </c>
      <c r="AU131" s="288">
        <v>3.6</v>
      </c>
      <c r="AV131" s="288">
        <v>3.6</v>
      </c>
      <c r="AW131" s="288">
        <v>3.6</v>
      </c>
      <c r="AX131" s="288">
        <v>3.7</v>
      </c>
      <c r="AY131" s="288">
        <v>3.7</v>
      </c>
      <c r="AZ131" s="288">
        <v>3.7</v>
      </c>
      <c r="BA131" s="288">
        <v>3.8</v>
      </c>
      <c r="BB131" s="288">
        <v>3.8</v>
      </c>
      <c r="BC131" s="288">
        <v>3.8</v>
      </c>
      <c r="BD131" s="288">
        <v>3.8</v>
      </c>
      <c r="BE131" s="288">
        <v>3.7</v>
      </c>
      <c r="BF131" s="288">
        <v>3.4</v>
      </c>
      <c r="BG131" s="288">
        <v>3.4</v>
      </c>
      <c r="BH131" s="288">
        <v>3.4</v>
      </c>
      <c r="BI131" s="288">
        <v>3.8</v>
      </c>
      <c r="BJ131" s="288">
        <v>3.8</v>
      </c>
      <c r="BK131" s="288">
        <v>3.8</v>
      </c>
      <c r="BL131" s="288">
        <v>3.8</v>
      </c>
      <c r="BM131" s="288">
        <v>3.8</v>
      </c>
      <c r="BN131" s="288">
        <v>3.8</v>
      </c>
      <c r="BO131" s="288">
        <v>3.8</v>
      </c>
      <c r="BP131" s="288">
        <v>4</v>
      </c>
      <c r="BQ131" s="288">
        <v>4</v>
      </c>
      <c r="BR131" s="288">
        <v>4</v>
      </c>
      <c r="BS131" s="288">
        <v>4</v>
      </c>
      <c r="BT131" s="288">
        <v>4</v>
      </c>
      <c r="BU131" s="288">
        <v>4</v>
      </c>
      <c r="BV131" s="288">
        <v>4</v>
      </c>
      <c r="BW131" s="288">
        <v>3.9</v>
      </c>
      <c r="BX131" s="288">
        <f>_xlfn.IFNA(VLOOKUP(C131,'INFORM Severity - hidden'!$C$5:$G$300,5,FALSE),"-")</f>
        <v>3.9</v>
      </c>
    </row>
    <row r="132" spans="1:76" x14ac:dyDescent="0.35">
      <c r="A132" t="s">
        <v>90</v>
      </c>
      <c r="B132" t="s">
        <v>88</v>
      </c>
      <c r="C132" t="s">
        <v>89</v>
      </c>
      <c r="D132" s="288" t="str">
        <f t="shared" si="2"/>
        <v>Decreasing</v>
      </c>
      <c r="E132" s="288" t="s">
        <v>10568</v>
      </c>
      <c r="F132" s="288">
        <v>2.6</v>
      </c>
      <c r="G132" s="288">
        <v>2.6</v>
      </c>
      <c r="H132" s="288">
        <v>3.5</v>
      </c>
      <c r="I132" s="288">
        <v>3.5</v>
      </c>
      <c r="J132" s="288">
        <v>3.5</v>
      </c>
      <c r="K132" s="288">
        <v>3.5</v>
      </c>
      <c r="L132" s="288">
        <v>3.5</v>
      </c>
      <c r="M132" s="288">
        <v>3.5</v>
      </c>
      <c r="N132" s="288">
        <v>3.5</v>
      </c>
      <c r="O132" s="288">
        <v>3.5</v>
      </c>
      <c r="P132" s="288">
        <v>3.5</v>
      </c>
      <c r="Q132" s="288">
        <v>3.5</v>
      </c>
      <c r="R132" s="288">
        <v>3.5</v>
      </c>
      <c r="S132" s="288">
        <v>3.6</v>
      </c>
      <c r="T132" s="288">
        <v>3.1</v>
      </c>
      <c r="U132" s="288">
        <v>3.1</v>
      </c>
      <c r="V132" s="288">
        <v>3.1</v>
      </c>
      <c r="W132" s="288">
        <v>3</v>
      </c>
      <c r="X132" s="288">
        <v>3</v>
      </c>
      <c r="Y132" s="288">
        <v>3</v>
      </c>
      <c r="Z132" s="288">
        <v>3</v>
      </c>
      <c r="AA132" s="288">
        <v>3</v>
      </c>
      <c r="AB132" s="288">
        <v>3</v>
      </c>
      <c r="AC132" s="288">
        <v>3</v>
      </c>
      <c r="AD132" s="288">
        <v>3</v>
      </c>
      <c r="AE132" s="288">
        <v>2.6</v>
      </c>
      <c r="AF132" s="288">
        <v>2.6</v>
      </c>
      <c r="AG132" s="288">
        <v>2.6</v>
      </c>
      <c r="AH132" s="288">
        <v>2.5</v>
      </c>
      <c r="AI132" s="288">
        <v>2.5</v>
      </c>
      <c r="AJ132" s="288">
        <v>3</v>
      </c>
      <c r="AK132" s="288">
        <v>3</v>
      </c>
      <c r="AL132" s="288">
        <v>3</v>
      </c>
      <c r="AM132" s="288">
        <v>3</v>
      </c>
      <c r="AN132" s="288">
        <v>3</v>
      </c>
      <c r="AO132" s="288">
        <v>3</v>
      </c>
      <c r="AP132" s="288">
        <v>2.9</v>
      </c>
      <c r="AQ132" s="288">
        <v>2.8</v>
      </c>
      <c r="AR132" s="288">
        <v>2.8</v>
      </c>
      <c r="AS132" s="288">
        <v>3.1</v>
      </c>
      <c r="AT132" s="288">
        <v>3.1</v>
      </c>
      <c r="AU132" s="288">
        <v>3.4</v>
      </c>
      <c r="AV132" s="288">
        <v>3.4</v>
      </c>
      <c r="AW132" s="288">
        <v>3.4</v>
      </c>
      <c r="AX132" s="288">
        <v>3.5</v>
      </c>
      <c r="AY132" s="288">
        <v>3.5</v>
      </c>
      <c r="AZ132" s="288">
        <v>3.5</v>
      </c>
      <c r="BA132" s="288">
        <v>3.4</v>
      </c>
      <c r="BB132" s="288">
        <v>3.4</v>
      </c>
      <c r="BC132" s="288">
        <v>3.4</v>
      </c>
      <c r="BD132" s="288">
        <v>3.4</v>
      </c>
      <c r="BE132" s="288">
        <v>3.4</v>
      </c>
      <c r="BF132" s="288">
        <v>3</v>
      </c>
      <c r="BG132" s="288">
        <v>3</v>
      </c>
      <c r="BH132" s="288">
        <v>3</v>
      </c>
      <c r="BI132" s="288">
        <v>3</v>
      </c>
      <c r="BJ132" s="288">
        <v>3</v>
      </c>
      <c r="BK132" s="288">
        <v>3.1</v>
      </c>
      <c r="BL132" s="288">
        <v>3.2</v>
      </c>
      <c r="BM132" s="288">
        <v>3.2</v>
      </c>
      <c r="BN132" s="288">
        <v>3.4</v>
      </c>
      <c r="BO132" s="288">
        <v>3.4</v>
      </c>
      <c r="BP132" s="288">
        <v>3.4</v>
      </c>
      <c r="BQ132" s="288">
        <v>3.5</v>
      </c>
      <c r="BR132" s="288">
        <v>3.5</v>
      </c>
      <c r="BS132" s="288">
        <v>3.5</v>
      </c>
      <c r="BT132" s="288">
        <v>3.5</v>
      </c>
      <c r="BU132" s="288">
        <v>3.5</v>
      </c>
      <c r="BV132" s="288">
        <v>3.5</v>
      </c>
      <c r="BW132" s="288">
        <v>3.4</v>
      </c>
      <c r="BX132" s="288">
        <f>_xlfn.IFNA(VLOOKUP(C132,'INFORM Severity - hidden'!$C$5:$G$300,5,FALSE),"-")</f>
        <v>3.4</v>
      </c>
    </row>
    <row r="133" spans="1:76" x14ac:dyDescent="0.35">
      <c r="C133" t="s">
        <v>10632</v>
      </c>
      <c r="D133" s="288" t="str">
        <f t="shared" si="2"/>
        <v>-</v>
      </c>
      <c r="E133" s="288" t="s">
        <v>10568</v>
      </c>
      <c r="F133" s="288" t="s">
        <v>10568</v>
      </c>
      <c r="G133" s="288" t="s">
        <v>10568</v>
      </c>
      <c r="H133" s="288" t="s">
        <v>10568</v>
      </c>
      <c r="I133" s="288" t="s">
        <v>10568</v>
      </c>
      <c r="J133" s="288" t="s">
        <v>10568</v>
      </c>
      <c r="K133" s="288" t="s">
        <v>10568</v>
      </c>
      <c r="L133" s="288" t="s">
        <v>10568</v>
      </c>
      <c r="M133" s="288" t="s">
        <v>10568</v>
      </c>
      <c r="N133" s="288" t="s">
        <v>10568</v>
      </c>
      <c r="O133" s="288" t="s">
        <v>10568</v>
      </c>
      <c r="P133" s="288" t="s">
        <v>10568</v>
      </c>
      <c r="Q133" s="288" t="s">
        <v>10568</v>
      </c>
      <c r="R133" s="288" t="s">
        <v>10568</v>
      </c>
      <c r="S133" s="288" t="s">
        <v>10568</v>
      </c>
      <c r="T133" s="288" t="s">
        <v>10568</v>
      </c>
      <c r="U133" s="288" t="s">
        <v>10568</v>
      </c>
      <c r="V133" s="288" t="s">
        <v>10568</v>
      </c>
      <c r="W133" s="288" t="s">
        <v>10568</v>
      </c>
      <c r="X133" s="288" t="s">
        <v>10568</v>
      </c>
      <c r="Y133" s="288" t="s">
        <v>10568</v>
      </c>
      <c r="Z133" s="288" t="s">
        <v>10568</v>
      </c>
      <c r="AA133" s="288" t="s">
        <v>10568</v>
      </c>
      <c r="AB133" s="288" t="s">
        <v>10568</v>
      </c>
      <c r="AC133" s="288" t="s">
        <v>10568</v>
      </c>
      <c r="AD133" s="288" t="s">
        <v>10568</v>
      </c>
      <c r="AE133" s="288" t="s">
        <v>10568</v>
      </c>
      <c r="AF133" s="288" t="s">
        <v>10568</v>
      </c>
      <c r="AG133" s="288" t="s">
        <v>10568</v>
      </c>
      <c r="AH133" s="288" t="s">
        <v>10568</v>
      </c>
      <c r="AI133" s="288" t="s">
        <v>10568</v>
      </c>
      <c r="AJ133" s="288" t="s">
        <v>10568</v>
      </c>
      <c r="AK133" s="288" t="s">
        <v>10568</v>
      </c>
      <c r="AL133" s="288" t="s">
        <v>10568</v>
      </c>
      <c r="AM133" s="288" t="s">
        <v>10568</v>
      </c>
      <c r="AN133" s="288" t="s">
        <v>10568</v>
      </c>
      <c r="AO133" s="288" t="s">
        <v>10568</v>
      </c>
      <c r="AP133" s="288" t="s">
        <v>10568</v>
      </c>
      <c r="AQ133" s="288" t="s">
        <v>10568</v>
      </c>
      <c r="AR133" s="288" t="s">
        <v>10568</v>
      </c>
      <c r="AS133" s="288" t="s">
        <v>10568</v>
      </c>
      <c r="AT133" s="288" t="s">
        <v>10568</v>
      </c>
      <c r="AU133" s="288" t="s">
        <v>10568</v>
      </c>
      <c r="AV133" s="288" t="s">
        <v>10568</v>
      </c>
      <c r="AW133" s="288" t="s">
        <v>10568</v>
      </c>
      <c r="AX133" s="288" t="s">
        <v>10568</v>
      </c>
      <c r="AY133" s="288" t="s">
        <v>10568</v>
      </c>
      <c r="AZ133" s="288" t="s">
        <v>10568</v>
      </c>
      <c r="BA133" s="288" t="s">
        <v>10568</v>
      </c>
      <c r="BB133" s="288" t="s">
        <v>10568</v>
      </c>
      <c r="BC133" s="288" t="s">
        <v>10568</v>
      </c>
      <c r="BD133" s="288" t="s">
        <v>10568</v>
      </c>
      <c r="BE133" s="288" t="s">
        <v>10568</v>
      </c>
      <c r="BF133" s="288" t="s">
        <v>10568</v>
      </c>
      <c r="BG133" s="288" t="s">
        <v>10568</v>
      </c>
      <c r="BH133" s="288" t="s">
        <v>10568</v>
      </c>
      <c r="BI133" s="288">
        <v>3.3</v>
      </c>
      <c r="BJ133" s="288">
        <v>3.3</v>
      </c>
      <c r="BK133" s="288">
        <v>3.3</v>
      </c>
      <c r="BL133" s="288">
        <v>3.3</v>
      </c>
      <c r="BM133" s="288">
        <v>3.3</v>
      </c>
      <c r="BN133" s="288">
        <v>3.2</v>
      </c>
      <c r="BO133" s="288">
        <v>3.2</v>
      </c>
      <c r="BP133" s="288">
        <v>2.9</v>
      </c>
      <c r="BQ133" s="288">
        <v>2.9</v>
      </c>
      <c r="BR133" s="288">
        <v>3</v>
      </c>
      <c r="BS133" s="288">
        <v>3</v>
      </c>
      <c r="BT133" s="288">
        <v>3</v>
      </c>
      <c r="BU133" s="288">
        <v>3</v>
      </c>
      <c r="BV133" s="288" t="s">
        <v>10568</v>
      </c>
      <c r="BW133" s="288" t="s">
        <v>10568</v>
      </c>
      <c r="BX133" s="288" t="str">
        <f>_xlfn.IFNA(VLOOKUP(C133,'INFORM Severity - hidden'!$C$5:$G$300,5,FALSE),"-")</f>
        <v>-</v>
      </c>
    </row>
    <row r="134" spans="1:76" x14ac:dyDescent="0.35">
      <c r="A134" t="s">
        <v>90</v>
      </c>
      <c r="B134" t="s">
        <v>2344</v>
      </c>
      <c r="C134" t="s">
        <v>2345</v>
      </c>
      <c r="D134" s="288" t="str">
        <f t="shared" si="2"/>
        <v>Stable</v>
      </c>
      <c r="E134" s="288" t="s">
        <v>10568</v>
      </c>
      <c r="F134" s="288" t="s">
        <v>10568</v>
      </c>
      <c r="G134" s="288" t="s">
        <v>10568</v>
      </c>
      <c r="H134" s="288" t="s">
        <v>10568</v>
      </c>
      <c r="I134" s="288" t="s">
        <v>10568</v>
      </c>
      <c r="J134" s="288" t="s">
        <v>10568</v>
      </c>
      <c r="K134" s="288" t="s">
        <v>10568</v>
      </c>
      <c r="L134" s="288" t="s">
        <v>10568</v>
      </c>
      <c r="M134" s="288" t="s">
        <v>10568</v>
      </c>
      <c r="N134" s="288" t="s">
        <v>10568</v>
      </c>
      <c r="O134" s="288" t="s">
        <v>10568</v>
      </c>
      <c r="P134" s="288" t="s">
        <v>10568</v>
      </c>
      <c r="Q134" s="288" t="s">
        <v>10568</v>
      </c>
      <c r="R134" s="288" t="s">
        <v>10568</v>
      </c>
      <c r="S134" s="288" t="s">
        <v>10568</v>
      </c>
      <c r="T134" s="288" t="s">
        <v>10568</v>
      </c>
      <c r="U134" s="288" t="s">
        <v>10568</v>
      </c>
      <c r="V134" s="288" t="s">
        <v>10568</v>
      </c>
      <c r="W134" s="288" t="s">
        <v>10568</v>
      </c>
      <c r="X134" s="288" t="s">
        <v>10568</v>
      </c>
      <c r="Y134" s="288" t="s">
        <v>10568</v>
      </c>
      <c r="Z134" s="288" t="s">
        <v>10568</v>
      </c>
      <c r="AA134" s="288" t="s">
        <v>10568</v>
      </c>
      <c r="AB134" s="288" t="s">
        <v>10568</v>
      </c>
      <c r="AC134" s="288" t="s">
        <v>10568</v>
      </c>
      <c r="AD134" s="288" t="s">
        <v>10568</v>
      </c>
      <c r="AE134" s="288" t="s">
        <v>10568</v>
      </c>
      <c r="AF134" s="288" t="s">
        <v>10568</v>
      </c>
      <c r="AG134" s="288" t="s">
        <v>10568</v>
      </c>
      <c r="AH134" s="288" t="s">
        <v>10568</v>
      </c>
      <c r="AI134" s="288" t="s">
        <v>10568</v>
      </c>
      <c r="AJ134" s="288" t="s">
        <v>10568</v>
      </c>
      <c r="AK134" s="288" t="s">
        <v>10568</v>
      </c>
      <c r="AL134" s="288" t="s">
        <v>10568</v>
      </c>
      <c r="AM134" s="288" t="s">
        <v>10568</v>
      </c>
      <c r="AN134" s="288" t="s">
        <v>10568</v>
      </c>
      <c r="AO134" s="288" t="s">
        <v>10568</v>
      </c>
      <c r="AP134" s="288" t="s">
        <v>10568</v>
      </c>
      <c r="AQ134" s="288" t="s">
        <v>10568</v>
      </c>
      <c r="AR134" s="288" t="s">
        <v>10568</v>
      </c>
      <c r="AS134" s="288" t="s">
        <v>10568</v>
      </c>
      <c r="AT134" s="288" t="s">
        <v>10568</v>
      </c>
      <c r="AU134" s="288" t="s">
        <v>10568</v>
      </c>
      <c r="AV134" s="288" t="s">
        <v>10568</v>
      </c>
      <c r="AW134" s="288" t="s">
        <v>10568</v>
      </c>
      <c r="AX134" s="288" t="s">
        <v>10568</v>
      </c>
      <c r="AY134" s="288" t="s">
        <v>10568</v>
      </c>
      <c r="AZ134" s="288" t="s">
        <v>10568</v>
      </c>
      <c r="BA134" s="288" t="s">
        <v>10568</v>
      </c>
      <c r="BB134" s="288" t="s">
        <v>10568</v>
      </c>
      <c r="BC134" s="288" t="s">
        <v>10568</v>
      </c>
      <c r="BD134" s="288" t="s">
        <v>10568</v>
      </c>
      <c r="BE134" s="288" t="s">
        <v>10568</v>
      </c>
      <c r="BF134" s="288" t="s">
        <v>10568</v>
      </c>
      <c r="BG134" s="288" t="s">
        <v>10568</v>
      </c>
      <c r="BH134" s="288" t="s">
        <v>10568</v>
      </c>
      <c r="BI134" s="288" t="s">
        <v>10568</v>
      </c>
      <c r="BJ134" s="288" t="s">
        <v>10568</v>
      </c>
      <c r="BK134" s="288" t="s">
        <v>10568</v>
      </c>
      <c r="BL134" s="288" t="s">
        <v>10568</v>
      </c>
      <c r="BM134" s="288" t="s">
        <v>10568</v>
      </c>
      <c r="BN134" s="288" t="s">
        <v>10568</v>
      </c>
      <c r="BO134" s="288" t="s">
        <v>10568</v>
      </c>
      <c r="BP134" s="288" t="s">
        <v>10568</v>
      </c>
      <c r="BQ134" s="288" t="s">
        <v>10568</v>
      </c>
      <c r="BR134" s="288" t="s">
        <v>10568</v>
      </c>
      <c r="BS134" s="288">
        <v>2.5</v>
      </c>
      <c r="BT134" s="288">
        <v>2.6</v>
      </c>
      <c r="BU134" s="288">
        <v>2.6</v>
      </c>
      <c r="BV134" s="288">
        <v>2.6</v>
      </c>
      <c r="BW134" s="288">
        <v>2.6</v>
      </c>
      <c r="BX134" s="288">
        <f>_xlfn.IFNA(VLOOKUP(C134,'INFORM Severity - hidden'!$C$5:$G$300,5,FALSE),"-")</f>
        <v>2.7</v>
      </c>
    </row>
    <row r="135" spans="1:76" x14ac:dyDescent="0.35">
      <c r="A135" t="s">
        <v>3972</v>
      </c>
      <c r="B135" t="s">
        <v>6898</v>
      </c>
      <c r="C135" t="s">
        <v>6899</v>
      </c>
      <c r="D135" s="288" t="str">
        <f t="shared" si="2"/>
        <v>-</v>
      </c>
      <c r="E135" s="288" t="s">
        <v>10568</v>
      </c>
      <c r="F135" s="288" t="s">
        <v>10568</v>
      </c>
      <c r="G135" s="288" t="s">
        <v>10568</v>
      </c>
      <c r="H135" s="288" t="s">
        <v>10568</v>
      </c>
      <c r="I135" s="288" t="s">
        <v>10568</v>
      </c>
      <c r="J135" s="288" t="s">
        <v>10568</v>
      </c>
      <c r="K135" s="288" t="s">
        <v>10568</v>
      </c>
      <c r="L135" s="288" t="s">
        <v>10568</v>
      </c>
      <c r="M135" s="288" t="s">
        <v>10568</v>
      </c>
      <c r="N135" s="288" t="s">
        <v>10568</v>
      </c>
      <c r="O135" s="288" t="s">
        <v>10568</v>
      </c>
      <c r="P135" s="288" t="s">
        <v>10568</v>
      </c>
      <c r="Q135" s="288" t="s">
        <v>10568</v>
      </c>
      <c r="R135" s="288" t="s">
        <v>10568</v>
      </c>
      <c r="S135" s="288" t="s">
        <v>10568</v>
      </c>
      <c r="T135" s="288" t="s">
        <v>10568</v>
      </c>
      <c r="U135" s="288" t="s">
        <v>10568</v>
      </c>
      <c r="V135" s="288" t="s">
        <v>10568</v>
      </c>
      <c r="W135" s="288" t="s">
        <v>10568</v>
      </c>
      <c r="X135" s="288" t="s">
        <v>10568</v>
      </c>
      <c r="Y135" s="288" t="s">
        <v>10568</v>
      </c>
      <c r="Z135" s="288" t="s">
        <v>10568</v>
      </c>
      <c r="AA135" s="288" t="s">
        <v>10568</v>
      </c>
      <c r="AB135" s="288" t="s">
        <v>10568</v>
      </c>
      <c r="AC135" s="288" t="s">
        <v>10568</v>
      </c>
      <c r="AD135" s="288" t="s">
        <v>10568</v>
      </c>
      <c r="AE135" s="288" t="s">
        <v>10568</v>
      </c>
      <c r="AF135" s="288" t="s">
        <v>10568</v>
      </c>
      <c r="AG135" s="288" t="s">
        <v>10568</v>
      </c>
      <c r="AH135" s="288" t="s">
        <v>10568</v>
      </c>
      <c r="AI135" s="288" t="s">
        <v>10568</v>
      </c>
      <c r="AJ135" s="288" t="s">
        <v>10568</v>
      </c>
      <c r="AK135" s="288" t="s">
        <v>10568</v>
      </c>
      <c r="AL135" s="288" t="s">
        <v>10568</v>
      </c>
      <c r="AM135" s="288" t="s">
        <v>10568</v>
      </c>
      <c r="AN135" s="288" t="s">
        <v>10568</v>
      </c>
      <c r="AO135" s="288" t="s">
        <v>10568</v>
      </c>
      <c r="AP135" s="288" t="s">
        <v>10568</v>
      </c>
      <c r="AQ135" s="288" t="s">
        <v>10568</v>
      </c>
      <c r="AR135" s="288" t="s">
        <v>10568</v>
      </c>
      <c r="AS135" s="288" t="s">
        <v>10568</v>
      </c>
      <c r="AT135" s="288" t="s">
        <v>10568</v>
      </c>
      <c r="AU135" s="288" t="s">
        <v>10568</v>
      </c>
      <c r="AV135" s="288" t="s">
        <v>10568</v>
      </c>
      <c r="AW135" s="288" t="s">
        <v>10568</v>
      </c>
      <c r="AX135" s="288" t="s">
        <v>10568</v>
      </c>
      <c r="AY135" s="288" t="s">
        <v>10568</v>
      </c>
      <c r="AZ135" s="288" t="s">
        <v>10568</v>
      </c>
      <c r="BA135" s="288" t="s">
        <v>10568</v>
      </c>
      <c r="BB135" s="288" t="s">
        <v>10568</v>
      </c>
      <c r="BC135" s="288" t="s">
        <v>10568</v>
      </c>
      <c r="BD135" s="288" t="s">
        <v>10568</v>
      </c>
      <c r="BE135" s="288" t="s">
        <v>10568</v>
      </c>
      <c r="BF135" s="288" t="s">
        <v>10568</v>
      </c>
      <c r="BG135" s="288" t="s">
        <v>10568</v>
      </c>
      <c r="BH135" s="288" t="s">
        <v>10568</v>
      </c>
      <c r="BI135" s="288" t="s">
        <v>10568</v>
      </c>
      <c r="BJ135" s="288">
        <v>3.3</v>
      </c>
      <c r="BK135" s="288">
        <v>3.3</v>
      </c>
      <c r="BL135" s="288">
        <v>3.3</v>
      </c>
      <c r="BM135" s="288">
        <v>3.3</v>
      </c>
      <c r="BN135" s="288">
        <v>3.1</v>
      </c>
      <c r="BO135" s="288">
        <v>3</v>
      </c>
      <c r="BP135" s="288">
        <v>3</v>
      </c>
      <c r="BQ135" s="288" t="s">
        <v>10568</v>
      </c>
      <c r="BR135" s="288" t="s">
        <v>10568</v>
      </c>
      <c r="BS135" s="288" t="s">
        <v>10568</v>
      </c>
      <c r="BT135" s="288" t="s">
        <v>10568</v>
      </c>
      <c r="BU135" s="288" t="s">
        <v>10568</v>
      </c>
      <c r="BV135" s="288" t="s">
        <v>10568</v>
      </c>
      <c r="BW135" s="288" t="s">
        <v>10568</v>
      </c>
      <c r="BX135" s="288">
        <f>_xlfn.IFNA(VLOOKUP(C135,'INFORM Severity - hidden'!$C$5:$G$300,5,FALSE),"-")</f>
        <v>1.9</v>
      </c>
    </row>
    <row r="136" spans="1:76" x14ac:dyDescent="0.35">
      <c r="C136" t="s">
        <v>10633</v>
      </c>
      <c r="D136" s="288" t="str">
        <f t="shared" si="2"/>
        <v>-</v>
      </c>
      <c r="E136" s="288" t="s">
        <v>10568</v>
      </c>
      <c r="F136" s="288" t="s">
        <v>10568</v>
      </c>
      <c r="G136" s="288" t="s">
        <v>10568</v>
      </c>
      <c r="H136" s="288" t="s">
        <v>10568</v>
      </c>
      <c r="I136" s="288" t="s">
        <v>10568</v>
      </c>
      <c r="J136" s="288" t="s">
        <v>10568</v>
      </c>
      <c r="K136" s="288" t="s">
        <v>10568</v>
      </c>
      <c r="L136" s="288" t="s">
        <v>10568</v>
      </c>
      <c r="M136" s="288" t="s">
        <v>10568</v>
      </c>
      <c r="N136" s="288" t="s">
        <v>10568</v>
      </c>
      <c r="O136" s="288" t="s">
        <v>10568</v>
      </c>
      <c r="P136" s="288" t="s">
        <v>10568</v>
      </c>
      <c r="Q136" s="288" t="s">
        <v>10568</v>
      </c>
      <c r="R136" s="288" t="s">
        <v>10568</v>
      </c>
      <c r="S136" s="288" t="s">
        <v>10568</v>
      </c>
      <c r="T136" s="288" t="s">
        <v>10568</v>
      </c>
      <c r="U136" s="288" t="s">
        <v>10568</v>
      </c>
      <c r="V136" s="288" t="s">
        <v>10568</v>
      </c>
      <c r="W136" s="288" t="s">
        <v>10568</v>
      </c>
      <c r="X136" s="288" t="s">
        <v>10568</v>
      </c>
      <c r="Y136" s="288" t="s">
        <v>10568</v>
      </c>
      <c r="Z136" s="288" t="s">
        <v>10568</v>
      </c>
      <c r="AA136" s="288" t="s">
        <v>10568</v>
      </c>
      <c r="AB136" s="288" t="s">
        <v>10568</v>
      </c>
      <c r="AC136" s="288" t="s">
        <v>10568</v>
      </c>
      <c r="AD136" s="288" t="s">
        <v>10568</v>
      </c>
      <c r="AE136" s="288" t="s">
        <v>10568</v>
      </c>
      <c r="AF136" s="288" t="s">
        <v>10568</v>
      </c>
      <c r="AG136" s="288" t="s">
        <v>10568</v>
      </c>
      <c r="AH136" s="288" t="s">
        <v>10568</v>
      </c>
      <c r="AI136" s="288" t="s">
        <v>10568</v>
      </c>
      <c r="AJ136" s="288" t="s">
        <v>10568</v>
      </c>
      <c r="AK136" s="288" t="s">
        <v>10568</v>
      </c>
      <c r="AL136" s="288" t="s">
        <v>10568</v>
      </c>
      <c r="AM136" s="288" t="s">
        <v>10568</v>
      </c>
      <c r="AN136" s="288" t="s">
        <v>10568</v>
      </c>
      <c r="AO136" s="288" t="s">
        <v>10568</v>
      </c>
      <c r="AP136" s="288" t="s">
        <v>10568</v>
      </c>
      <c r="AQ136" s="288" t="s">
        <v>10568</v>
      </c>
      <c r="AR136" s="288" t="s">
        <v>10568</v>
      </c>
      <c r="AS136" s="288" t="s">
        <v>10568</v>
      </c>
      <c r="AT136" s="288">
        <v>3.4</v>
      </c>
      <c r="AU136" s="288">
        <v>3.4</v>
      </c>
      <c r="AV136" s="288">
        <v>3.4</v>
      </c>
      <c r="AW136" s="288">
        <v>3.4</v>
      </c>
      <c r="AX136" s="288">
        <v>3.4</v>
      </c>
      <c r="AY136" s="288">
        <v>3.4</v>
      </c>
      <c r="AZ136" s="288">
        <v>3.4</v>
      </c>
      <c r="BA136" s="288">
        <v>3.4</v>
      </c>
      <c r="BB136" s="288">
        <v>3.4</v>
      </c>
      <c r="BC136" s="288">
        <v>3.4</v>
      </c>
      <c r="BD136" s="288">
        <v>3.4</v>
      </c>
      <c r="BE136" s="288">
        <v>3.4</v>
      </c>
      <c r="BF136" s="288">
        <v>3.4</v>
      </c>
      <c r="BG136" s="288">
        <v>3.4</v>
      </c>
      <c r="BH136" s="288">
        <v>3.4</v>
      </c>
      <c r="BI136" s="288">
        <v>3.4</v>
      </c>
      <c r="BJ136" s="288">
        <v>3.1</v>
      </c>
      <c r="BK136" s="288">
        <v>3.1</v>
      </c>
      <c r="BL136" s="288">
        <v>3.1</v>
      </c>
      <c r="BM136" s="288">
        <v>3.1</v>
      </c>
      <c r="BN136" s="288">
        <v>2.9</v>
      </c>
      <c r="BO136" s="288">
        <v>2.9</v>
      </c>
      <c r="BP136" s="288">
        <v>2.9</v>
      </c>
      <c r="BQ136" s="288">
        <v>2.9</v>
      </c>
      <c r="BR136" s="288">
        <v>2.9</v>
      </c>
      <c r="BS136" s="288" t="s">
        <v>10568</v>
      </c>
      <c r="BT136" s="288" t="s">
        <v>10568</v>
      </c>
      <c r="BU136" s="288" t="s">
        <v>10568</v>
      </c>
      <c r="BV136" s="288" t="s">
        <v>10568</v>
      </c>
      <c r="BW136" s="288" t="s">
        <v>10568</v>
      </c>
      <c r="BX136" s="288" t="str">
        <f>_xlfn.IFNA(VLOOKUP(C136,'INFORM Severity - hidden'!$C$5:$G$300,5,FALSE),"-")</f>
        <v>-</v>
      </c>
    </row>
    <row r="137" spans="1:76" x14ac:dyDescent="0.35">
      <c r="C137" t="s">
        <v>10634</v>
      </c>
      <c r="D137" s="288" t="str">
        <f t="shared" si="2"/>
        <v>-</v>
      </c>
      <c r="E137" s="288" t="s">
        <v>10568</v>
      </c>
      <c r="F137" s="288" t="s">
        <v>10568</v>
      </c>
      <c r="G137" s="288" t="s">
        <v>10568</v>
      </c>
      <c r="H137" s="288" t="s">
        <v>10568</v>
      </c>
      <c r="I137" s="288" t="s">
        <v>10568</v>
      </c>
      <c r="J137" s="288" t="s">
        <v>10568</v>
      </c>
      <c r="K137" s="288" t="s">
        <v>10568</v>
      </c>
      <c r="L137" s="288" t="s">
        <v>10568</v>
      </c>
      <c r="M137" s="288" t="s">
        <v>10568</v>
      </c>
      <c r="N137" s="288" t="s">
        <v>10568</v>
      </c>
      <c r="O137" s="288" t="s">
        <v>10568</v>
      </c>
      <c r="P137" s="288" t="s">
        <v>10568</v>
      </c>
      <c r="Q137" s="288" t="s">
        <v>10568</v>
      </c>
      <c r="R137" s="288" t="s">
        <v>10568</v>
      </c>
      <c r="S137" s="288" t="s">
        <v>10568</v>
      </c>
      <c r="T137" s="288" t="s">
        <v>10568</v>
      </c>
      <c r="U137" s="288" t="s">
        <v>10568</v>
      </c>
      <c r="V137" s="288" t="s">
        <v>10568</v>
      </c>
      <c r="W137" s="288" t="s">
        <v>10568</v>
      </c>
      <c r="X137" s="288" t="s">
        <v>10568</v>
      </c>
      <c r="Y137" s="288" t="s">
        <v>10568</v>
      </c>
      <c r="Z137" s="288" t="s">
        <v>10568</v>
      </c>
      <c r="AA137" s="288" t="s">
        <v>10568</v>
      </c>
      <c r="AB137" s="288" t="s">
        <v>10568</v>
      </c>
      <c r="AC137" s="288" t="s">
        <v>10568</v>
      </c>
      <c r="AD137" s="288" t="s">
        <v>10568</v>
      </c>
      <c r="AE137" s="288" t="s">
        <v>10568</v>
      </c>
      <c r="AF137" s="288" t="s">
        <v>10568</v>
      </c>
      <c r="AG137" s="288" t="s">
        <v>10568</v>
      </c>
      <c r="AH137" s="288" t="s">
        <v>10568</v>
      </c>
      <c r="AI137" s="288" t="s">
        <v>10568</v>
      </c>
      <c r="AJ137" s="288" t="s">
        <v>10568</v>
      </c>
      <c r="AK137" s="288" t="s">
        <v>10568</v>
      </c>
      <c r="AL137" s="288" t="s">
        <v>10568</v>
      </c>
      <c r="AM137" s="288" t="s">
        <v>10568</v>
      </c>
      <c r="AN137" s="288" t="s">
        <v>10568</v>
      </c>
      <c r="AO137" s="288" t="s">
        <v>10568</v>
      </c>
      <c r="AP137" s="288" t="s">
        <v>10568</v>
      </c>
      <c r="AQ137" s="288" t="s">
        <v>10568</v>
      </c>
      <c r="AR137" s="288" t="s">
        <v>10568</v>
      </c>
      <c r="AS137" s="288" t="s">
        <v>10568</v>
      </c>
      <c r="AT137" s="288" t="s">
        <v>10568</v>
      </c>
      <c r="AU137" s="288" t="s">
        <v>10568</v>
      </c>
      <c r="AV137" s="288" t="s">
        <v>10568</v>
      </c>
      <c r="AW137" s="288" t="s">
        <v>10568</v>
      </c>
      <c r="AX137" s="288" t="s">
        <v>10568</v>
      </c>
      <c r="AY137" s="288" t="s">
        <v>10568</v>
      </c>
      <c r="AZ137" s="288" t="s">
        <v>10568</v>
      </c>
      <c r="BA137" s="288" t="s">
        <v>10568</v>
      </c>
      <c r="BB137" s="288" t="s">
        <v>10568</v>
      </c>
      <c r="BC137" s="288" t="s">
        <v>10568</v>
      </c>
      <c r="BD137" s="288" t="s">
        <v>10568</v>
      </c>
      <c r="BE137" s="288" t="s">
        <v>10568</v>
      </c>
      <c r="BF137" s="288" t="s">
        <v>10568</v>
      </c>
      <c r="BG137" s="288" t="s">
        <v>10568</v>
      </c>
      <c r="BH137" s="288" t="s">
        <v>10568</v>
      </c>
      <c r="BI137" s="288" t="s">
        <v>10568</v>
      </c>
      <c r="BJ137" s="288">
        <v>1.1000000000000001</v>
      </c>
      <c r="BK137" s="288">
        <v>1.1000000000000001</v>
      </c>
      <c r="BL137" s="288">
        <v>1.1000000000000001</v>
      </c>
      <c r="BM137" s="288">
        <v>1.1000000000000001</v>
      </c>
      <c r="BN137" s="288">
        <v>1.5</v>
      </c>
      <c r="BO137" s="288">
        <v>1.4</v>
      </c>
      <c r="BP137" s="288">
        <v>1.4</v>
      </c>
      <c r="BQ137" s="288" t="s">
        <v>10568</v>
      </c>
      <c r="BR137" s="288" t="s">
        <v>10568</v>
      </c>
      <c r="BS137" s="288" t="s">
        <v>10568</v>
      </c>
      <c r="BT137" s="288" t="s">
        <v>10568</v>
      </c>
      <c r="BU137" s="288" t="s">
        <v>10568</v>
      </c>
      <c r="BV137" s="288" t="s">
        <v>10568</v>
      </c>
      <c r="BW137" s="288" t="s">
        <v>10568</v>
      </c>
      <c r="BX137" s="288" t="str">
        <f>_xlfn.IFNA(VLOOKUP(C137,'INFORM Severity - hidden'!$C$5:$G$300,5,FALSE),"-")</f>
        <v>-</v>
      </c>
    </row>
    <row r="138" spans="1:76" x14ac:dyDescent="0.35">
      <c r="C138" t="s">
        <v>10635</v>
      </c>
      <c r="D138" s="288" t="str">
        <f t="shared" si="2"/>
        <v>-</v>
      </c>
      <c r="E138" s="288" t="s">
        <v>10568</v>
      </c>
      <c r="F138" s="288" t="s">
        <v>10568</v>
      </c>
      <c r="G138" s="288" t="s">
        <v>10568</v>
      </c>
      <c r="H138" s="288" t="s">
        <v>10568</v>
      </c>
      <c r="I138" s="288" t="s">
        <v>10568</v>
      </c>
      <c r="J138" s="288" t="s">
        <v>10568</v>
      </c>
      <c r="K138" s="288" t="s">
        <v>10568</v>
      </c>
      <c r="L138" s="288" t="s">
        <v>10568</v>
      </c>
      <c r="M138" s="288" t="s">
        <v>10568</v>
      </c>
      <c r="N138" s="288" t="s">
        <v>10568</v>
      </c>
      <c r="O138" s="288" t="s">
        <v>10568</v>
      </c>
      <c r="P138" s="288" t="s">
        <v>10568</v>
      </c>
      <c r="Q138" s="288" t="s">
        <v>10568</v>
      </c>
      <c r="R138" s="288" t="s">
        <v>10568</v>
      </c>
      <c r="S138" s="288" t="s">
        <v>10568</v>
      </c>
      <c r="T138" s="288" t="s">
        <v>10568</v>
      </c>
      <c r="U138" s="288" t="s">
        <v>10568</v>
      </c>
      <c r="V138" s="288" t="s">
        <v>10568</v>
      </c>
      <c r="W138" s="288" t="s">
        <v>10568</v>
      </c>
      <c r="X138" s="288" t="s">
        <v>10568</v>
      </c>
      <c r="Y138" s="288" t="s">
        <v>10568</v>
      </c>
      <c r="Z138" s="288" t="s">
        <v>10568</v>
      </c>
      <c r="AA138" s="288" t="s">
        <v>10568</v>
      </c>
      <c r="AB138" s="288" t="s">
        <v>10568</v>
      </c>
      <c r="AC138" s="288" t="s">
        <v>10568</v>
      </c>
      <c r="AD138" s="288" t="s">
        <v>10568</v>
      </c>
      <c r="AE138" s="288" t="s">
        <v>10568</v>
      </c>
      <c r="AF138" s="288" t="s">
        <v>10568</v>
      </c>
      <c r="AG138" s="288" t="s">
        <v>10568</v>
      </c>
      <c r="AH138" s="288" t="s">
        <v>10568</v>
      </c>
      <c r="AI138" s="288" t="s">
        <v>10568</v>
      </c>
      <c r="AJ138" s="288" t="s">
        <v>10568</v>
      </c>
      <c r="AK138" s="288" t="s">
        <v>10568</v>
      </c>
      <c r="AL138" s="288" t="s">
        <v>10568</v>
      </c>
      <c r="AM138" s="288" t="s">
        <v>10568</v>
      </c>
      <c r="AN138" s="288" t="s">
        <v>10568</v>
      </c>
      <c r="AO138" s="288" t="s">
        <v>10568</v>
      </c>
      <c r="AP138" s="288" t="s">
        <v>10568</v>
      </c>
      <c r="AQ138" s="288" t="s">
        <v>10568</v>
      </c>
      <c r="AR138" s="288" t="s">
        <v>10568</v>
      </c>
      <c r="AS138" s="288" t="s">
        <v>10568</v>
      </c>
      <c r="AT138" s="288" t="s">
        <v>10568</v>
      </c>
      <c r="AU138" s="288" t="s">
        <v>10568</v>
      </c>
      <c r="AV138" s="288" t="s">
        <v>10568</v>
      </c>
      <c r="AW138" s="288" t="s">
        <v>10568</v>
      </c>
      <c r="AX138" s="288" t="s">
        <v>10568</v>
      </c>
      <c r="AY138" s="288" t="s">
        <v>10568</v>
      </c>
      <c r="AZ138" s="288" t="s">
        <v>10568</v>
      </c>
      <c r="BA138" s="288" t="s">
        <v>10568</v>
      </c>
      <c r="BB138" s="288" t="s">
        <v>10568</v>
      </c>
      <c r="BC138" s="288" t="s">
        <v>10568</v>
      </c>
      <c r="BD138" s="288" t="s">
        <v>10568</v>
      </c>
      <c r="BE138" s="288" t="s">
        <v>10568</v>
      </c>
      <c r="BF138" s="288" t="s">
        <v>10568</v>
      </c>
      <c r="BG138" s="288" t="s">
        <v>10568</v>
      </c>
      <c r="BH138" s="288" t="s">
        <v>10568</v>
      </c>
      <c r="BI138" s="288" t="s">
        <v>10568</v>
      </c>
      <c r="BJ138" s="288" t="s">
        <v>10568</v>
      </c>
      <c r="BK138" s="288" t="s">
        <v>10568</v>
      </c>
      <c r="BL138" s="288" t="s">
        <v>10568</v>
      </c>
      <c r="BM138" s="288" t="s">
        <v>10568</v>
      </c>
      <c r="BN138" s="288" t="s">
        <v>10568</v>
      </c>
      <c r="BO138" s="288" t="s">
        <v>10568</v>
      </c>
      <c r="BP138" s="288" t="s">
        <v>10568</v>
      </c>
      <c r="BQ138" s="288" t="s">
        <v>10568</v>
      </c>
      <c r="BR138" s="288" t="s">
        <v>10568</v>
      </c>
      <c r="BS138" s="288">
        <v>1.7</v>
      </c>
      <c r="BT138" s="288">
        <v>1.7</v>
      </c>
      <c r="BU138" s="288">
        <v>1.7</v>
      </c>
      <c r="BV138" s="288" t="s">
        <v>10568</v>
      </c>
      <c r="BW138" s="288" t="s">
        <v>10568</v>
      </c>
      <c r="BX138" s="288" t="str">
        <f>_xlfn.IFNA(VLOOKUP(C138,'INFORM Severity - hidden'!$C$5:$G$300,5,FALSE),"-")</f>
        <v>-</v>
      </c>
    </row>
    <row r="139" spans="1:76" x14ac:dyDescent="0.35">
      <c r="A139" t="s">
        <v>3972</v>
      </c>
      <c r="B139" t="s">
        <v>3970</v>
      </c>
      <c r="C139" t="s">
        <v>3971</v>
      </c>
      <c r="D139" s="288" t="str">
        <f t="shared" si="2"/>
        <v>-</v>
      </c>
      <c r="E139" s="288" t="s">
        <v>10568</v>
      </c>
      <c r="F139" s="288" t="s">
        <v>10568</v>
      </c>
      <c r="G139" s="288" t="s">
        <v>10568</v>
      </c>
      <c r="H139" s="288" t="s">
        <v>10568</v>
      </c>
      <c r="I139" s="288" t="s">
        <v>10568</v>
      </c>
      <c r="J139" s="288" t="s">
        <v>10568</v>
      </c>
      <c r="K139" s="288" t="s">
        <v>10568</v>
      </c>
      <c r="L139" s="288" t="s">
        <v>10568</v>
      </c>
      <c r="M139" s="288" t="s">
        <v>10568</v>
      </c>
      <c r="N139" s="288" t="s">
        <v>10568</v>
      </c>
      <c r="O139" s="288" t="s">
        <v>10568</v>
      </c>
      <c r="P139" s="288" t="s">
        <v>10568</v>
      </c>
      <c r="Q139" s="288" t="s">
        <v>10568</v>
      </c>
      <c r="R139" s="288" t="s">
        <v>10568</v>
      </c>
      <c r="S139" s="288" t="s">
        <v>10568</v>
      </c>
      <c r="T139" s="288" t="s">
        <v>10568</v>
      </c>
      <c r="U139" s="288" t="s">
        <v>10568</v>
      </c>
      <c r="V139" s="288" t="s">
        <v>10568</v>
      </c>
      <c r="W139" s="288" t="s">
        <v>10568</v>
      </c>
      <c r="X139" s="288" t="s">
        <v>10568</v>
      </c>
      <c r="Y139" s="288" t="s">
        <v>10568</v>
      </c>
      <c r="Z139" s="288" t="s">
        <v>10568</v>
      </c>
      <c r="AA139" s="288" t="s">
        <v>10568</v>
      </c>
      <c r="AB139" s="288" t="s">
        <v>10568</v>
      </c>
      <c r="AC139" s="288" t="s">
        <v>10568</v>
      </c>
      <c r="AD139" s="288" t="s">
        <v>10568</v>
      </c>
      <c r="AE139" s="288" t="s">
        <v>10568</v>
      </c>
      <c r="AF139" s="288" t="s">
        <v>10568</v>
      </c>
      <c r="AG139" s="288" t="s">
        <v>10568</v>
      </c>
      <c r="AH139" s="288" t="s">
        <v>10568</v>
      </c>
      <c r="AI139" s="288" t="s">
        <v>10568</v>
      </c>
      <c r="AJ139" s="288" t="s">
        <v>10568</v>
      </c>
      <c r="AK139" s="288" t="s">
        <v>10568</v>
      </c>
      <c r="AL139" s="288" t="s">
        <v>10568</v>
      </c>
      <c r="AM139" s="288" t="s">
        <v>10568</v>
      </c>
      <c r="AN139" s="288" t="s">
        <v>10568</v>
      </c>
      <c r="AO139" s="288" t="s">
        <v>10568</v>
      </c>
      <c r="AP139" s="288" t="s">
        <v>10568</v>
      </c>
      <c r="AQ139" s="288" t="s">
        <v>10568</v>
      </c>
      <c r="AR139" s="288" t="s">
        <v>10568</v>
      </c>
      <c r="AS139" s="288" t="s">
        <v>10568</v>
      </c>
      <c r="AT139" s="288" t="s">
        <v>10568</v>
      </c>
      <c r="AU139" s="288" t="s">
        <v>10568</v>
      </c>
      <c r="AV139" s="288" t="s">
        <v>10568</v>
      </c>
      <c r="AW139" s="288" t="s">
        <v>10568</v>
      </c>
      <c r="AX139" s="288" t="s">
        <v>10568</v>
      </c>
      <c r="AY139" s="288" t="s">
        <v>10568</v>
      </c>
      <c r="AZ139" s="288" t="s">
        <v>10568</v>
      </c>
      <c r="BA139" s="288" t="s">
        <v>10568</v>
      </c>
      <c r="BB139" s="288" t="s">
        <v>10568</v>
      </c>
      <c r="BC139" s="288" t="s">
        <v>10568</v>
      </c>
      <c r="BD139" s="288" t="s">
        <v>10568</v>
      </c>
      <c r="BE139" s="288" t="s">
        <v>10568</v>
      </c>
      <c r="BF139" s="288" t="s">
        <v>10568</v>
      </c>
      <c r="BG139" s="288" t="s">
        <v>10568</v>
      </c>
      <c r="BH139" s="288" t="s">
        <v>10568</v>
      </c>
      <c r="BI139" s="288" t="s">
        <v>10568</v>
      </c>
      <c r="BJ139" s="288" t="s">
        <v>10568</v>
      </c>
      <c r="BK139" s="288" t="s">
        <v>10568</v>
      </c>
      <c r="BL139" s="288" t="s">
        <v>10568</v>
      </c>
      <c r="BM139" s="288" t="s">
        <v>10568</v>
      </c>
      <c r="BN139" s="288" t="s">
        <v>10568</v>
      </c>
      <c r="BO139" s="288" t="s">
        <v>10568</v>
      </c>
      <c r="BP139" s="288" t="s">
        <v>10568</v>
      </c>
      <c r="BQ139" s="288" t="s">
        <v>10568</v>
      </c>
      <c r="BR139" s="288" t="s">
        <v>10568</v>
      </c>
      <c r="BS139" s="288" t="s">
        <v>10568</v>
      </c>
      <c r="BT139" s="288" t="s">
        <v>10568</v>
      </c>
      <c r="BU139" s="288" t="s">
        <v>10568</v>
      </c>
      <c r="BV139" s="288">
        <v>1.3</v>
      </c>
      <c r="BW139" s="288">
        <v>1.3</v>
      </c>
      <c r="BX139" s="288">
        <f>_xlfn.IFNA(VLOOKUP(C139,'INFORM Severity - hidden'!$C$5:$G$300,5,FALSE),"-")</f>
        <v>1.4</v>
      </c>
    </row>
    <row r="140" spans="1:76" x14ac:dyDescent="0.35">
      <c r="A140" t="s">
        <v>3972</v>
      </c>
      <c r="B140" t="s">
        <v>6850</v>
      </c>
      <c r="C140" t="s">
        <v>6851</v>
      </c>
      <c r="D140" s="288" t="str">
        <f t="shared" si="2"/>
        <v>-</v>
      </c>
      <c r="E140" s="288" t="s">
        <v>10568</v>
      </c>
      <c r="F140" s="288" t="s">
        <v>10568</v>
      </c>
      <c r="G140" s="288" t="s">
        <v>10568</v>
      </c>
      <c r="H140" s="288" t="s">
        <v>10568</v>
      </c>
      <c r="I140" s="288" t="s">
        <v>10568</v>
      </c>
      <c r="J140" s="288" t="s">
        <v>10568</v>
      </c>
      <c r="K140" s="288" t="s">
        <v>10568</v>
      </c>
      <c r="L140" s="288" t="s">
        <v>10568</v>
      </c>
      <c r="M140" s="288" t="s">
        <v>10568</v>
      </c>
      <c r="N140" s="288" t="s">
        <v>10568</v>
      </c>
      <c r="O140" s="288" t="s">
        <v>10568</v>
      </c>
      <c r="P140" s="288" t="s">
        <v>10568</v>
      </c>
      <c r="Q140" s="288" t="s">
        <v>10568</v>
      </c>
      <c r="R140" s="288" t="s">
        <v>10568</v>
      </c>
      <c r="S140" s="288" t="s">
        <v>10568</v>
      </c>
      <c r="T140" s="288" t="s">
        <v>10568</v>
      </c>
      <c r="U140" s="288" t="s">
        <v>10568</v>
      </c>
      <c r="V140" s="288" t="s">
        <v>10568</v>
      </c>
      <c r="W140" s="288" t="s">
        <v>10568</v>
      </c>
      <c r="X140" s="288" t="s">
        <v>10568</v>
      </c>
      <c r="Y140" s="288" t="s">
        <v>10568</v>
      </c>
      <c r="Z140" s="288" t="s">
        <v>10568</v>
      </c>
      <c r="AA140" s="288" t="s">
        <v>10568</v>
      </c>
      <c r="AB140" s="288" t="s">
        <v>10568</v>
      </c>
      <c r="AC140" s="288" t="s">
        <v>10568</v>
      </c>
      <c r="AD140" s="288" t="s">
        <v>10568</v>
      </c>
      <c r="AE140" s="288" t="s">
        <v>10568</v>
      </c>
      <c r="AF140" s="288" t="s">
        <v>10568</v>
      </c>
      <c r="AG140" s="288" t="s">
        <v>10568</v>
      </c>
      <c r="AH140" s="288" t="s">
        <v>10568</v>
      </c>
      <c r="AI140" s="288" t="s">
        <v>10568</v>
      </c>
      <c r="AJ140" s="288" t="s">
        <v>10568</v>
      </c>
      <c r="AK140" s="288" t="s">
        <v>10568</v>
      </c>
      <c r="AL140" s="288" t="s">
        <v>10568</v>
      </c>
      <c r="AM140" s="288" t="s">
        <v>10568</v>
      </c>
      <c r="AN140" s="288" t="s">
        <v>10568</v>
      </c>
      <c r="AO140" s="288" t="s">
        <v>10568</v>
      </c>
      <c r="AP140" s="288" t="s">
        <v>10568</v>
      </c>
      <c r="AQ140" s="288" t="s">
        <v>10568</v>
      </c>
      <c r="AR140" s="288" t="s">
        <v>10568</v>
      </c>
      <c r="AS140" s="288" t="s">
        <v>10568</v>
      </c>
      <c r="AT140" s="288" t="s">
        <v>10568</v>
      </c>
      <c r="AU140" s="288" t="s">
        <v>10568</v>
      </c>
      <c r="AV140" s="288" t="s">
        <v>10568</v>
      </c>
      <c r="AW140" s="288" t="s">
        <v>10568</v>
      </c>
      <c r="AX140" s="288" t="s">
        <v>10568</v>
      </c>
      <c r="AY140" s="288" t="s">
        <v>10568</v>
      </c>
      <c r="AZ140" s="288" t="s">
        <v>10568</v>
      </c>
      <c r="BA140" s="288" t="s">
        <v>10568</v>
      </c>
      <c r="BB140" s="288" t="s">
        <v>10568</v>
      </c>
      <c r="BC140" s="288" t="s">
        <v>10568</v>
      </c>
      <c r="BD140" s="288" t="s">
        <v>10568</v>
      </c>
      <c r="BE140" s="288" t="s">
        <v>10568</v>
      </c>
      <c r="BF140" s="288" t="s">
        <v>10568</v>
      </c>
      <c r="BG140" s="288" t="s">
        <v>10568</v>
      </c>
      <c r="BH140" s="288" t="s">
        <v>10568</v>
      </c>
      <c r="BI140" s="288" t="s">
        <v>10568</v>
      </c>
      <c r="BJ140" s="288" t="s">
        <v>10568</v>
      </c>
      <c r="BK140" s="288" t="s">
        <v>10568</v>
      </c>
      <c r="BL140" s="288" t="s">
        <v>10568</v>
      </c>
      <c r="BM140" s="288" t="s">
        <v>10568</v>
      </c>
      <c r="BN140" s="288" t="s">
        <v>10568</v>
      </c>
      <c r="BO140" s="288" t="s">
        <v>10568</v>
      </c>
      <c r="BP140" s="288" t="s">
        <v>10568</v>
      </c>
      <c r="BQ140" s="288" t="s">
        <v>10568</v>
      </c>
      <c r="BR140" s="288" t="s">
        <v>10568</v>
      </c>
      <c r="BS140" s="288" t="s">
        <v>10568</v>
      </c>
      <c r="BT140" s="288" t="s">
        <v>10568</v>
      </c>
      <c r="BU140" s="288" t="s">
        <v>10568</v>
      </c>
      <c r="BV140" s="288" t="s">
        <v>10568</v>
      </c>
      <c r="BW140" s="288" t="s">
        <v>10568</v>
      </c>
      <c r="BX140" s="288">
        <f>_xlfn.IFNA(VLOOKUP(C140,'INFORM Severity - hidden'!$C$5:$G$300,5,FALSE),"-")</f>
        <v>1.7</v>
      </c>
    </row>
    <row r="141" spans="1:76" x14ac:dyDescent="0.35">
      <c r="C141" t="s">
        <v>10636</v>
      </c>
      <c r="D141" s="288" t="str">
        <f t="shared" si="2"/>
        <v>-</v>
      </c>
      <c r="E141" s="288">
        <v>2.2000000000000002</v>
      </c>
      <c r="F141" s="288">
        <v>2.2000000000000002</v>
      </c>
      <c r="G141" s="288">
        <v>2.1</v>
      </c>
      <c r="H141" s="288">
        <v>2.1</v>
      </c>
      <c r="I141" s="288">
        <v>2.1</v>
      </c>
      <c r="J141" s="288">
        <v>2.1</v>
      </c>
      <c r="K141" s="288">
        <v>2.1</v>
      </c>
      <c r="L141" s="288">
        <v>2.1</v>
      </c>
      <c r="M141" s="288">
        <v>2.1</v>
      </c>
      <c r="N141" s="288">
        <v>2.2000000000000002</v>
      </c>
      <c r="O141" s="288">
        <v>2.2000000000000002</v>
      </c>
      <c r="P141" s="288">
        <v>2.2000000000000002</v>
      </c>
      <c r="Q141" s="288">
        <v>2.2000000000000002</v>
      </c>
      <c r="R141" s="288">
        <v>2.2000000000000002</v>
      </c>
      <c r="S141" s="288">
        <v>2.4</v>
      </c>
      <c r="T141" s="288">
        <v>2.4</v>
      </c>
      <c r="U141" s="288">
        <v>2.4</v>
      </c>
      <c r="V141" s="288">
        <v>2.4</v>
      </c>
      <c r="W141" s="288">
        <v>2.4</v>
      </c>
      <c r="X141" s="288">
        <v>2.4</v>
      </c>
      <c r="Y141" s="288">
        <v>2.2999999999999998</v>
      </c>
      <c r="Z141" s="288">
        <v>2.5</v>
      </c>
      <c r="AA141" s="288">
        <v>2.5</v>
      </c>
      <c r="AB141" s="288">
        <v>2.5</v>
      </c>
      <c r="AC141" s="288">
        <v>2.5</v>
      </c>
      <c r="AD141" s="288">
        <v>2.5</v>
      </c>
      <c r="AE141" s="288">
        <v>2.5</v>
      </c>
      <c r="AF141" s="288">
        <v>2.5</v>
      </c>
      <c r="AG141" s="288">
        <v>2.5</v>
      </c>
      <c r="AH141" s="288">
        <v>2.5</v>
      </c>
      <c r="AI141" s="288">
        <v>2.5</v>
      </c>
      <c r="AJ141" s="288">
        <v>2.5</v>
      </c>
      <c r="AK141" s="288">
        <v>2</v>
      </c>
      <c r="AL141" s="288">
        <v>2</v>
      </c>
      <c r="AM141" s="288">
        <v>2.2000000000000002</v>
      </c>
      <c r="AN141" s="288">
        <v>2.2000000000000002</v>
      </c>
      <c r="AO141" s="288">
        <v>2.2000000000000002</v>
      </c>
      <c r="AP141" s="288">
        <v>2.2000000000000002</v>
      </c>
      <c r="AQ141" s="288">
        <v>2.2000000000000002</v>
      </c>
      <c r="AR141" s="288">
        <v>2.2000000000000002</v>
      </c>
      <c r="AS141" s="288">
        <v>2.1</v>
      </c>
      <c r="AT141" s="288">
        <v>2.1</v>
      </c>
      <c r="AU141" s="288">
        <v>2.1</v>
      </c>
      <c r="AV141" s="288">
        <v>2</v>
      </c>
      <c r="AW141" s="288">
        <v>2</v>
      </c>
      <c r="AX141" s="288">
        <v>2.1</v>
      </c>
      <c r="AY141" s="288" t="s">
        <v>10568</v>
      </c>
      <c r="AZ141" s="288" t="s">
        <v>10568</v>
      </c>
      <c r="BA141" s="288" t="s">
        <v>10568</v>
      </c>
      <c r="BB141" s="288" t="s">
        <v>10568</v>
      </c>
      <c r="BC141" s="288" t="s">
        <v>10568</v>
      </c>
      <c r="BD141" s="288" t="s">
        <v>10568</v>
      </c>
      <c r="BE141" s="288" t="s">
        <v>10568</v>
      </c>
      <c r="BF141" s="288" t="s">
        <v>10568</v>
      </c>
      <c r="BG141" s="288" t="s">
        <v>10568</v>
      </c>
      <c r="BH141" s="288" t="s">
        <v>10568</v>
      </c>
      <c r="BI141" s="288" t="s">
        <v>10568</v>
      </c>
      <c r="BJ141" s="288" t="s">
        <v>10568</v>
      </c>
      <c r="BK141" s="288" t="s">
        <v>10568</v>
      </c>
      <c r="BL141" s="288" t="s">
        <v>10568</v>
      </c>
      <c r="BM141" s="288" t="s">
        <v>10568</v>
      </c>
      <c r="BN141" s="288" t="s">
        <v>10568</v>
      </c>
      <c r="BO141" s="288" t="s">
        <v>10568</v>
      </c>
      <c r="BP141" s="288" t="s">
        <v>10568</v>
      </c>
      <c r="BQ141" s="288" t="s">
        <v>10568</v>
      </c>
      <c r="BR141" s="288" t="s">
        <v>10568</v>
      </c>
      <c r="BS141" s="288" t="s">
        <v>10568</v>
      </c>
      <c r="BT141" s="288" t="s">
        <v>10568</v>
      </c>
      <c r="BU141" s="288" t="s">
        <v>10568</v>
      </c>
      <c r="BV141" s="288" t="s">
        <v>10568</v>
      </c>
      <c r="BW141" s="288" t="s">
        <v>10568</v>
      </c>
      <c r="BX141" s="288" t="str">
        <f>_xlfn.IFNA(VLOOKUP(C141,'INFORM Severity - hidden'!$C$5:$G$300,5,FALSE),"-")</f>
        <v>-</v>
      </c>
    </row>
    <row r="142" spans="1:76" x14ac:dyDescent="0.35">
      <c r="C142" t="s">
        <v>10637</v>
      </c>
      <c r="D142" s="288" t="str">
        <f t="shared" si="2"/>
        <v>-</v>
      </c>
      <c r="E142" s="288" t="s">
        <v>10568</v>
      </c>
      <c r="F142" s="288" t="s">
        <v>10568</v>
      </c>
      <c r="G142" s="288" t="s">
        <v>10568</v>
      </c>
      <c r="H142" s="288" t="s">
        <v>10568</v>
      </c>
      <c r="I142" s="288" t="s">
        <v>10568</v>
      </c>
      <c r="J142" s="288" t="s">
        <v>10568</v>
      </c>
      <c r="K142" s="288" t="s">
        <v>10568</v>
      </c>
      <c r="L142" s="288" t="s">
        <v>10568</v>
      </c>
      <c r="M142" s="288" t="s">
        <v>10568</v>
      </c>
      <c r="N142" s="288" t="s">
        <v>10568</v>
      </c>
      <c r="O142" s="288" t="s">
        <v>10568</v>
      </c>
      <c r="P142" s="288" t="s">
        <v>10568</v>
      </c>
      <c r="Q142" s="288" t="s">
        <v>10568</v>
      </c>
      <c r="R142" s="288" t="s">
        <v>10568</v>
      </c>
      <c r="S142" s="288" t="s">
        <v>10568</v>
      </c>
      <c r="T142" s="288" t="s">
        <v>10568</v>
      </c>
      <c r="U142" s="288" t="s">
        <v>10568</v>
      </c>
      <c r="V142" s="288" t="s">
        <v>10568</v>
      </c>
      <c r="W142" s="288" t="s">
        <v>10568</v>
      </c>
      <c r="X142" s="288" t="s">
        <v>10568</v>
      </c>
      <c r="Y142" s="288" t="s">
        <v>10568</v>
      </c>
      <c r="Z142" s="288" t="s">
        <v>10568</v>
      </c>
      <c r="AA142" s="288" t="s">
        <v>10568</v>
      </c>
      <c r="AB142" s="288" t="s">
        <v>10568</v>
      </c>
      <c r="AC142" s="288" t="s">
        <v>10568</v>
      </c>
      <c r="AD142" s="288" t="s">
        <v>10568</v>
      </c>
      <c r="AE142" s="288" t="s">
        <v>10568</v>
      </c>
      <c r="AF142" s="288" t="s">
        <v>10568</v>
      </c>
      <c r="AG142" s="288" t="s">
        <v>10568</v>
      </c>
      <c r="AH142" s="288" t="s">
        <v>10568</v>
      </c>
      <c r="AI142" s="288" t="s">
        <v>10568</v>
      </c>
      <c r="AJ142" s="288" t="s">
        <v>10568</v>
      </c>
      <c r="AK142" s="288" t="s">
        <v>10568</v>
      </c>
      <c r="AL142" s="288" t="s">
        <v>10568</v>
      </c>
      <c r="AM142" s="288" t="s">
        <v>10568</v>
      </c>
      <c r="AN142" s="288" t="s">
        <v>10568</v>
      </c>
      <c r="AO142" s="288" t="s">
        <v>10568</v>
      </c>
      <c r="AP142" s="288" t="s">
        <v>10568</v>
      </c>
      <c r="AQ142" s="288" t="s">
        <v>10568</v>
      </c>
      <c r="AR142" s="288" t="s">
        <v>10568</v>
      </c>
      <c r="AS142" s="288" t="s">
        <v>10568</v>
      </c>
      <c r="AT142" s="288" t="s">
        <v>10568</v>
      </c>
      <c r="AU142" s="288" t="s">
        <v>10568</v>
      </c>
      <c r="AV142" s="288" t="s">
        <v>10568</v>
      </c>
      <c r="AW142" s="288" t="s">
        <v>10568</v>
      </c>
      <c r="AX142" s="288" t="s">
        <v>10568</v>
      </c>
      <c r="AY142" s="288">
        <v>2.2000000000000002</v>
      </c>
      <c r="AZ142" s="288">
        <v>2.2000000000000002</v>
      </c>
      <c r="BA142" s="288">
        <v>2.2000000000000002</v>
      </c>
      <c r="BB142" s="288">
        <v>2.2000000000000002</v>
      </c>
      <c r="BC142" s="288" t="s">
        <v>10568</v>
      </c>
      <c r="BD142" s="288" t="s">
        <v>10568</v>
      </c>
      <c r="BE142" s="288" t="s">
        <v>10568</v>
      </c>
      <c r="BF142" s="288" t="s">
        <v>10568</v>
      </c>
      <c r="BG142" s="288" t="s">
        <v>10568</v>
      </c>
      <c r="BH142" s="288" t="s">
        <v>10568</v>
      </c>
      <c r="BI142" s="288" t="s">
        <v>10568</v>
      </c>
      <c r="BJ142" s="288" t="s">
        <v>10568</v>
      </c>
      <c r="BK142" s="288" t="s">
        <v>10568</v>
      </c>
      <c r="BL142" s="288" t="s">
        <v>10568</v>
      </c>
      <c r="BM142" s="288" t="s">
        <v>10568</v>
      </c>
      <c r="BN142" s="288" t="s">
        <v>10568</v>
      </c>
      <c r="BO142" s="288" t="s">
        <v>10568</v>
      </c>
      <c r="BP142" s="288" t="s">
        <v>10568</v>
      </c>
      <c r="BQ142" s="288" t="s">
        <v>10568</v>
      </c>
      <c r="BR142" s="288" t="s">
        <v>10568</v>
      </c>
      <c r="BS142" s="288" t="s">
        <v>10568</v>
      </c>
      <c r="BT142" s="288" t="s">
        <v>10568</v>
      </c>
      <c r="BU142" s="288" t="s">
        <v>10568</v>
      </c>
      <c r="BV142" s="288" t="s">
        <v>10568</v>
      </c>
      <c r="BW142" s="288" t="s">
        <v>10568</v>
      </c>
      <c r="BX142" s="288" t="str">
        <f>_xlfn.IFNA(VLOOKUP(C142,'INFORM Severity - hidden'!$C$5:$G$300,5,FALSE),"-")</f>
        <v>-</v>
      </c>
    </row>
    <row r="143" spans="1:76" x14ac:dyDescent="0.35">
      <c r="A143" t="s">
        <v>4247</v>
      </c>
      <c r="B143" t="s">
        <v>4245</v>
      </c>
      <c r="C143" t="s">
        <v>4246</v>
      </c>
      <c r="D143" s="288" t="str">
        <f t="shared" si="2"/>
        <v>Increasing</v>
      </c>
      <c r="E143" s="288" t="s">
        <v>10568</v>
      </c>
      <c r="F143" s="288" t="s">
        <v>10568</v>
      </c>
      <c r="G143" s="288" t="s">
        <v>10568</v>
      </c>
      <c r="H143" s="288" t="s">
        <v>10568</v>
      </c>
      <c r="I143" s="288" t="s">
        <v>10568</v>
      </c>
      <c r="J143" s="288" t="s">
        <v>10568</v>
      </c>
      <c r="K143" s="288" t="s">
        <v>10568</v>
      </c>
      <c r="L143" s="288" t="s">
        <v>10568</v>
      </c>
      <c r="M143" s="288" t="s">
        <v>10568</v>
      </c>
      <c r="N143" s="288" t="s">
        <v>10568</v>
      </c>
      <c r="O143" s="288" t="s">
        <v>10568</v>
      </c>
      <c r="P143" s="288" t="s">
        <v>10568</v>
      </c>
      <c r="Q143" s="288" t="s">
        <v>10568</v>
      </c>
      <c r="R143" s="288" t="s">
        <v>10568</v>
      </c>
      <c r="S143" s="288" t="s">
        <v>10568</v>
      </c>
      <c r="T143" s="288" t="s">
        <v>10568</v>
      </c>
      <c r="U143" s="288" t="s">
        <v>10568</v>
      </c>
      <c r="V143" s="288" t="s">
        <v>10568</v>
      </c>
      <c r="W143" s="288" t="s">
        <v>10568</v>
      </c>
      <c r="X143" s="288" t="s">
        <v>10568</v>
      </c>
      <c r="Y143" s="288" t="s">
        <v>10568</v>
      </c>
      <c r="Z143" s="288" t="s">
        <v>10568</v>
      </c>
      <c r="AA143" s="288" t="s">
        <v>10568</v>
      </c>
      <c r="AB143" s="288" t="s">
        <v>10568</v>
      </c>
      <c r="AC143" s="288" t="s">
        <v>10568</v>
      </c>
      <c r="AD143" s="288" t="s">
        <v>10568</v>
      </c>
      <c r="AE143" s="288" t="s">
        <v>10568</v>
      </c>
      <c r="AF143" s="288" t="s">
        <v>10568</v>
      </c>
      <c r="AG143" s="288" t="s">
        <v>10568</v>
      </c>
      <c r="AH143" s="288" t="s">
        <v>10568</v>
      </c>
      <c r="AI143" s="288" t="s">
        <v>10568</v>
      </c>
      <c r="AJ143" s="288" t="s">
        <v>10568</v>
      </c>
      <c r="AK143" s="288" t="s">
        <v>10568</v>
      </c>
      <c r="AL143" s="288" t="s">
        <v>10568</v>
      </c>
      <c r="AM143" s="288" t="s">
        <v>10568</v>
      </c>
      <c r="AN143" s="288" t="s">
        <v>10568</v>
      </c>
      <c r="AO143" s="288" t="s">
        <v>10568</v>
      </c>
      <c r="AP143" s="288" t="s">
        <v>10568</v>
      </c>
      <c r="AQ143" s="288" t="s">
        <v>10568</v>
      </c>
      <c r="AR143" s="288" t="s">
        <v>10568</v>
      </c>
      <c r="AS143" s="288" t="s">
        <v>10568</v>
      </c>
      <c r="AT143" s="288" t="s">
        <v>10568</v>
      </c>
      <c r="AU143" s="288" t="s">
        <v>10568</v>
      </c>
      <c r="AV143" s="288" t="s">
        <v>10568</v>
      </c>
      <c r="AW143" s="288" t="s">
        <v>10568</v>
      </c>
      <c r="AX143" s="288" t="s">
        <v>10568</v>
      </c>
      <c r="AY143" s="288" t="s">
        <v>10568</v>
      </c>
      <c r="AZ143" s="288" t="s">
        <v>10568</v>
      </c>
      <c r="BA143" s="288" t="s">
        <v>10568</v>
      </c>
      <c r="BB143" s="288" t="s">
        <v>10568</v>
      </c>
      <c r="BC143" s="288" t="s">
        <v>10568</v>
      </c>
      <c r="BD143" s="288" t="s">
        <v>10568</v>
      </c>
      <c r="BE143" s="288" t="s">
        <v>10568</v>
      </c>
      <c r="BF143" s="288" t="s">
        <v>10568</v>
      </c>
      <c r="BG143" s="288" t="s">
        <v>10568</v>
      </c>
      <c r="BH143" s="288" t="s">
        <v>10568</v>
      </c>
      <c r="BI143" s="288" t="s">
        <v>10568</v>
      </c>
      <c r="BJ143" s="288" t="s">
        <v>10568</v>
      </c>
      <c r="BK143" s="288" t="s">
        <v>10568</v>
      </c>
      <c r="BL143" s="288" t="s">
        <v>10568</v>
      </c>
      <c r="BM143" s="288" t="s">
        <v>10568</v>
      </c>
      <c r="BN143" s="288" t="s">
        <v>10568</v>
      </c>
      <c r="BO143" s="288" t="s">
        <v>10568</v>
      </c>
      <c r="BP143" s="288" t="s">
        <v>10568</v>
      </c>
      <c r="BQ143" s="288" t="s">
        <v>10568</v>
      </c>
      <c r="BR143" s="288" t="s">
        <v>10568</v>
      </c>
      <c r="BS143" s="288" t="s">
        <v>10568</v>
      </c>
      <c r="BT143" s="288">
        <v>2.1</v>
      </c>
      <c r="BU143" s="288">
        <v>2.1</v>
      </c>
      <c r="BV143" s="288">
        <v>2.2000000000000002</v>
      </c>
      <c r="BW143" s="288">
        <v>2.2000000000000002</v>
      </c>
      <c r="BX143" s="288">
        <f>_xlfn.IFNA(VLOOKUP(C143,'INFORM Severity - hidden'!$C$5:$G$300,5,FALSE),"-")</f>
        <v>2.2000000000000002</v>
      </c>
    </row>
    <row r="144" spans="1:76" x14ac:dyDescent="0.35">
      <c r="A144" t="s">
        <v>4049</v>
      </c>
      <c r="B144" t="s">
        <v>4047</v>
      </c>
      <c r="C144" t="s">
        <v>4048</v>
      </c>
      <c r="D144" s="288" t="str">
        <f t="shared" si="2"/>
        <v>Stable</v>
      </c>
      <c r="E144" s="288" t="s">
        <v>10568</v>
      </c>
      <c r="F144" s="288" t="s">
        <v>10568</v>
      </c>
      <c r="G144" s="288" t="s">
        <v>10568</v>
      </c>
      <c r="H144" s="288" t="s">
        <v>10568</v>
      </c>
      <c r="I144" s="288" t="s">
        <v>10568</v>
      </c>
      <c r="J144" s="288" t="s">
        <v>10568</v>
      </c>
      <c r="K144" s="288" t="s">
        <v>10568</v>
      </c>
      <c r="L144" s="288" t="s">
        <v>10568</v>
      </c>
      <c r="M144" s="288" t="s">
        <v>10568</v>
      </c>
      <c r="N144" s="288" t="s">
        <v>10568</v>
      </c>
      <c r="O144" s="288" t="s">
        <v>10568</v>
      </c>
      <c r="P144" s="288" t="s">
        <v>10568</v>
      </c>
      <c r="Q144" s="288" t="s">
        <v>10568</v>
      </c>
      <c r="R144" s="288" t="s">
        <v>10568</v>
      </c>
      <c r="S144" s="288" t="s">
        <v>10568</v>
      </c>
      <c r="T144" s="288" t="s">
        <v>10568</v>
      </c>
      <c r="U144" s="288" t="s">
        <v>10568</v>
      </c>
      <c r="V144" s="288" t="s">
        <v>10568</v>
      </c>
      <c r="W144" s="288" t="s">
        <v>10568</v>
      </c>
      <c r="X144" s="288" t="s">
        <v>10568</v>
      </c>
      <c r="Y144" s="288" t="s">
        <v>10568</v>
      </c>
      <c r="Z144" s="288" t="s">
        <v>10568</v>
      </c>
      <c r="AA144" s="288" t="s">
        <v>10568</v>
      </c>
      <c r="AB144" s="288" t="s">
        <v>10568</v>
      </c>
      <c r="AC144" s="288" t="s">
        <v>10568</v>
      </c>
      <c r="AD144" s="288" t="s">
        <v>10568</v>
      </c>
      <c r="AE144" s="288" t="s">
        <v>10568</v>
      </c>
      <c r="AF144" s="288" t="s">
        <v>10568</v>
      </c>
      <c r="AG144" s="288" t="s">
        <v>10568</v>
      </c>
      <c r="AH144" s="288" t="s">
        <v>10568</v>
      </c>
      <c r="AI144" s="288" t="s">
        <v>10568</v>
      </c>
      <c r="AJ144" s="288" t="s">
        <v>10568</v>
      </c>
      <c r="AK144" s="288" t="s">
        <v>10568</v>
      </c>
      <c r="AL144" s="288" t="s">
        <v>10568</v>
      </c>
      <c r="AM144" s="288" t="s">
        <v>10568</v>
      </c>
      <c r="AN144" s="288" t="s">
        <v>10568</v>
      </c>
      <c r="AO144" s="288" t="s">
        <v>10568</v>
      </c>
      <c r="AP144" s="288" t="s">
        <v>10568</v>
      </c>
      <c r="AQ144" s="288" t="s">
        <v>10568</v>
      </c>
      <c r="AR144" s="288" t="s">
        <v>10568</v>
      </c>
      <c r="AS144" s="288" t="s">
        <v>10568</v>
      </c>
      <c r="AT144" s="288" t="s">
        <v>10568</v>
      </c>
      <c r="AU144" s="288" t="s">
        <v>10568</v>
      </c>
      <c r="AV144" s="288" t="s">
        <v>10568</v>
      </c>
      <c r="AW144" s="288" t="s">
        <v>10568</v>
      </c>
      <c r="AX144" s="288" t="s">
        <v>10568</v>
      </c>
      <c r="AY144" s="288" t="s">
        <v>10568</v>
      </c>
      <c r="AZ144" s="288" t="s">
        <v>10568</v>
      </c>
      <c r="BA144" s="288" t="s">
        <v>10568</v>
      </c>
      <c r="BB144" s="288" t="s">
        <v>10568</v>
      </c>
      <c r="BC144" s="288" t="s">
        <v>10568</v>
      </c>
      <c r="BD144" s="288" t="s">
        <v>10568</v>
      </c>
      <c r="BE144" s="288" t="s">
        <v>10568</v>
      </c>
      <c r="BF144" s="288" t="s">
        <v>10568</v>
      </c>
      <c r="BG144" s="288" t="s">
        <v>10568</v>
      </c>
      <c r="BH144" s="288" t="s">
        <v>10568</v>
      </c>
      <c r="BI144" s="288" t="s">
        <v>10568</v>
      </c>
      <c r="BJ144" s="288" t="s">
        <v>10568</v>
      </c>
      <c r="BK144" s="288">
        <v>1.3</v>
      </c>
      <c r="BL144" s="288">
        <v>1.3</v>
      </c>
      <c r="BM144" s="288">
        <v>1.3</v>
      </c>
      <c r="BN144" s="288">
        <v>1.3</v>
      </c>
      <c r="BO144" s="288">
        <v>1.3</v>
      </c>
      <c r="BP144" s="288">
        <v>1.3</v>
      </c>
      <c r="BQ144" s="288">
        <v>1.3</v>
      </c>
      <c r="BR144" s="288">
        <v>1.3</v>
      </c>
      <c r="BS144" s="288">
        <v>1.3</v>
      </c>
      <c r="BT144" s="288">
        <v>1.3</v>
      </c>
      <c r="BU144" s="288">
        <v>1.3</v>
      </c>
      <c r="BV144" s="288">
        <v>1.3</v>
      </c>
      <c r="BW144" s="288">
        <v>1.3</v>
      </c>
      <c r="BX144" s="288">
        <f>_xlfn.IFNA(VLOOKUP(C144,'INFORM Severity - hidden'!$C$5:$G$300,5,FALSE),"-")</f>
        <v>1.3</v>
      </c>
    </row>
    <row r="145" spans="1:76" x14ac:dyDescent="0.35">
      <c r="A145" t="s">
        <v>4061</v>
      </c>
      <c r="B145" t="s">
        <v>4059</v>
      </c>
      <c r="C145" t="s">
        <v>4060</v>
      </c>
      <c r="D145" s="288" t="str">
        <f t="shared" si="2"/>
        <v>Stable</v>
      </c>
      <c r="E145" s="288" t="s">
        <v>10568</v>
      </c>
      <c r="F145" s="288" t="s">
        <v>10568</v>
      </c>
      <c r="G145" s="288" t="s">
        <v>10568</v>
      </c>
      <c r="H145" s="288" t="s">
        <v>10568</v>
      </c>
      <c r="I145" s="288" t="s">
        <v>10568</v>
      </c>
      <c r="J145" s="288" t="s">
        <v>10568</v>
      </c>
      <c r="K145" s="288" t="s">
        <v>10568</v>
      </c>
      <c r="L145" s="288" t="s">
        <v>10568</v>
      </c>
      <c r="M145" s="288" t="s">
        <v>10568</v>
      </c>
      <c r="N145" s="288" t="s">
        <v>10568</v>
      </c>
      <c r="O145" s="288" t="s">
        <v>10568</v>
      </c>
      <c r="P145" s="288" t="s">
        <v>10568</v>
      </c>
      <c r="Q145" s="288" t="s">
        <v>10568</v>
      </c>
      <c r="R145" s="288" t="s">
        <v>10568</v>
      </c>
      <c r="S145" s="288" t="s">
        <v>10568</v>
      </c>
      <c r="T145" s="288" t="s">
        <v>10568</v>
      </c>
      <c r="U145" s="288" t="s">
        <v>10568</v>
      </c>
      <c r="V145" s="288" t="s">
        <v>10568</v>
      </c>
      <c r="W145" s="288" t="s">
        <v>10568</v>
      </c>
      <c r="X145" s="288" t="s">
        <v>10568</v>
      </c>
      <c r="Y145" s="288" t="s">
        <v>10568</v>
      </c>
      <c r="Z145" s="288" t="s">
        <v>10568</v>
      </c>
      <c r="AA145" s="288" t="s">
        <v>10568</v>
      </c>
      <c r="AB145" s="288" t="s">
        <v>10568</v>
      </c>
      <c r="AC145" s="288" t="s">
        <v>10568</v>
      </c>
      <c r="AD145" s="288" t="s">
        <v>10568</v>
      </c>
      <c r="AE145" s="288" t="s">
        <v>10568</v>
      </c>
      <c r="AF145" s="288" t="s">
        <v>10568</v>
      </c>
      <c r="AG145" s="288" t="s">
        <v>10568</v>
      </c>
      <c r="AH145" s="288" t="s">
        <v>10568</v>
      </c>
      <c r="AI145" s="288" t="s">
        <v>10568</v>
      </c>
      <c r="AJ145" s="288" t="s">
        <v>10568</v>
      </c>
      <c r="AK145" s="288" t="s">
        <v>10568</v>
      </c>
      <c r="AL145" s="288" t="s">
        <v>10568</v>
      </c>
      <c r="AM145" s="288" t="s">
        <v>10568</v>
      </c>
      <c r="AN145" s="288" t="s">
        <v>10568</v>
      </c>
      <c r="AO145" s="288" t="s">
        <v>10568</v>
      </c>
      <c r="AP145" s="288" t="s">
        <v>10568</v>
      </c>
      <c r="AQ145" s="288" t="s">
        <v>10568</v>
      </c>
      <c r="AR145" s="288" t="s">
        <v>10568</v>
      </c>
      <c r="AS145" s="288" t="s">
        <v>10568</v>
      </c>
      <c r="AT145" s="288" t="s">
        <v>10568</v>
      </c>
      <c r="AU145" s="288" t="s">
        <v>10568</v>
      </c>
      <c r="AV145" s="288" t="s">
        <v>10568</v>
      </c>
      <c r="AW145" s="288" t="s">
        <v>10568</v>
      </c>
      <c r="AX145" s="288" t="s">
        <v>10568</v>
      </c>
      <c r="AY145" s="288" t="s">
        <v>10568</v>
      </c>
      <c r="AZ145" s="288" t="s">
        <v>10568</v>
      </c>
      <c r="BA145" s="288" t="s">
        <v>10568</v>
      </c>
      <c r="BB145" s="288" t="s">
        <v>10568</v>
      </c>
      <c r="BC145" s="288" t="s">
        <v>10568</v>
      </c>
      <c r="BD145" s="288" t="s">
        <v>10568</v>
      </c>
      <c r="BE145" s="288" t="s">
        <v>10568</v>
      </c>
      <c r="BF145" s="288" t="s">
        <v>10568</v>
      </c>
      <c r="BG145" s="288" t="s">
        <v>10568</v>
      </c>
      <c r="BH145" s="288" t="s">
        <v>10568</v>
      </c>
      <c r="BI145" s="288" t="s">
        <v>10568</v>
      </c>
      <c r="BJ145" s="288" t="s">
        <v>10568</v>
      </c>
      <c r="BK145" s="288">
        <v>1.2</v>
      </c>
      <c r="BL145" s="288">
        <v>1.3</v>
      </c>
      <c r="BM145" s="288">
        <v>1.3</v>
      </c>
      <c r="BN145" s="288">
        <v>1.3</v>
      </c>
      <c r="BO145" s="288">
        <v>1.3</v>
      </c>
      <c r="BP145" s="288">
        <v>1.3</v>
      </c>
      <c r="BQ145" s="288">
        <v>1.3</v>
      </c>
      <c r="BR145" s="288">
        <v>1.3</v>
      </c>
      <c r="BS145" s="288">
        <v>1.3</v>
      </c>
      <c r="BT145" s="288">
        <v>1.3</v>
      </c>
      <c r="BU145" s="288">
        <v>1.3</v>
      </c>
      <c r="BV145" s="288">
        <v>1.3</v>
      </c>
      <c r="BW145" s="288">
        <v>1.3</v>
      </c>
      <c r="BX145" s="288">
        <f>_xlfn.IFNA(VLOOKUP(C145,'INFORM Severity - hidden'!$C$5:$G$300,5,FALSE),"-")</f>
        <v>1.3</v>
      </c>
    </row>
    <row r="146" spans="1:76" x14ac:dyDescent="0.35">
      <c r="C146" t="s">
        <v>10638</v>
      </c>
      <c r="D146" s="288" t="str">
        <f t="shared" si="2"/>
        <v>-</v>
      </c>
      <c r="E146" s="288" t="s">
        <v>10568</v>
      </c>
      <c r="F146" s="288" t="s">
        <v>10568</v>
      </c>
      <c r="G146" s="288" t="s">
        <v>10568</v>
      </c>
      <c r="H146" s="288" t="s">
        <v>10568</v>
      </c>
      <c r="I146" s="288" t="s">
        <v>10568</v>
      </c>
      <c r="J146" s="288" t="s">
        <v>10568</v>
      </c>
      <c r="K146" s="288" t="s">
        <v>10568</v>
      </c>
      <c r="L146" s="288" t="s">
        <v>10568</v>
      </c>
      <c r="M146" s="288" t="s">
        <v>10568</v>
      </c>
      <c r="N146" s="288" t="s">
        <v>10568</v>
      </c>
      <c r="O146" s="288" t="s">
        <v>10568</v>
      </c>
      <c r="P146" s="288" t="s">
        <v>10568</v>
      </c>
      <c r="Q146" s="288" t="s">
        <v>10568</v>
      </c>
      <c r="R146" s="288" t="s">
        <v>10568</v>
      </c>
      <c r="S146" s="288" t="s">
        <v>10568</v>
      </c>
      <c r="T146" s="288" t="s">
        <v>10568</v>
      </c>
      <c r="U146" s="288" t="s">
        <v>10568</v>
      </c>
      <c r="V146" s="288" t="s">
        <v>10568</v>
      </c>
      <c r="W146" s="288" t="s">
        <v>10568</v>
      </c>
      <c r="X146" s="288" t="s">
        <v>10568</v>
      </c>
      <c r="Y146" s="288" t="s">
        <v>10568</v>
      </c>
      <c r="Z146" s="288" t="s">
        <v>10568</v>
      </c>
      <c r="AA146" s="288" t="s">
        <v>10568</v>
      </c>
      <c r="AB146" s="288" t="s">
        <v>10568</v>
      </c>
      <c r="AC146" s="288" t="s">
        <v>10568</v>
      </c>
      <c r="AD146" s="288" t="s">
        <v>10568</v>
      </c>
      <c r="AE146" s="288" t="s">
        <v>10568</v>
      </c>
      <c r="AF146" s="288" t="s">
        <v>10568</v>
      </c>
      <c r="AG146" s="288" t="s">
        <v>10568</v>
      </c>
      <c r="AH146" s="288" t="s">
        <v>10568</v>
      </c>
      <c r="AI146" s="288" t="s">
        <v>10568</v>
      </c>
      <c r="AJ146" s="288" t="s">
        <v>10568</v>
      </c>
      <c r="AK146" s="288" t="s">
        <v>10568</v>
      </c>
      <c r="AL146" s="288" t="s">
        <v>10568</v>
      </c>
      <c r="AM146" s="288" t="s">
        <v>10568</v>
      </c>
      <c r="AN146" s="288" t="s">
        <v>10568</v>
      </c>
      <c r="AO146" s="288" t="s">
        <v>10568</v>
      </c>
      <c r="AP146" s="288" t="s">
        <v>10568</v>
      </c>
      <c r="AQ146" s="288" t="s">
        <v>10568</v>
      </c>
      <c r="AR146" s="288" t="s">
        <v>10568</v>
      </c>
      <c r="AS146" s="288" t="s">
        <v>10568</v>
      </c>
      <c r="AT146" s="288" t="s">
        <v>10568</v>
      </c>
      <c r="AU146" s="288" t="s">
        <v>10568</v>
      </c>
      <c r="AV146" s="288" t="s">
        <v>10568</v>
      </c>
      <c r="AW146" s="288" t="s">
        <v>10568</v>
      </c>
      <c r="AX146" s="288" t="s">
        <v>10568</v>
      </c>
      <c r="AY146" s="288" t="s">
        <v>10568</v>
      </c>
      <c r="AZ146" s="288" t="s">
        <v>10568</v>
      </c>
      <c r="BA146" s="288" t="s">
        <v>10568</v>
      </c>
      <c r="BB146" s="288" t="s">
        <v>10568</v>
      </c>
      <c r="BC146" s="288" t="s">
        <v>10568</v>
      </c>
      <c r="BD146" s="288" t="s">
        <v>10568</v>
      </c>
      <c r="BE146" s="288" t="s">
        <v>10568</v>
      </c>
      <c r="BF146" s="288" t="s">
        <v>10568</v>
      </c>
      <c r="BG146" s="288" t="s">
        <v>10568</v>
      </c>
      <c r="BH146" s="288" t="s">
        <v>10568</v>
      </c>
      <c r="BI146" s="288">
        <v>2.9</v>
      </c>
      <c r="BJ146" s="288">
        <v>2.9</v>
      </c>
      <c r="BK146" s="288">
        <v>3</v>
      </c>
      <c r="BL146" s="288">
        <v>3</v>
      </c>
      <c r="BM146" s="288">
        <v>3.2</v>
      </c>
      <c r="BN146" s="288">
        <v>3</v>
      </c>
      <c r="BO146" s="288">
        <v>3</v>
      </c>
      <c r="BP146" s="288">
        <v>2.9</v>
      </c>
      <c r="BQ146" s="288">
        <v>2.9</v>
      </c>
      <c r="BR146" s="288">
        <v>2.8</v>
      </c>
      <c r="BS146" s="288">
        <v>2.8</v>
      </c>
      <c r="BT146" s="288">
        <v>2.8</v>
      </c>
      <c r="BU146" s="288">
        <v>2.8</v>
      </c>
      <c r="BV146" s="288" t="s">
        <v>10568</v>
      </c>
      <c r="BW146" s="288" t="s">
        <v>10568</v>
      </c>
      <c r="BX146" s="288" t="str">
        <f>_xlfn.IFNA(VLOOKUP(C146,'INFORM Severity - hidden'!$C$5:$G$300,5,FALSE),"-")</f>
        <v>-</v>
      </c>
    </row>
    <row r="147" spans="1:76" x14ac:dyDescent="0.35">
      <c r="A147" t="s">
        <v>4189</v>
      </c>
      <c r="B147" t="s">
        <v>4187</v>
      </c>
      <c r="C147" t="s">
        <v>4188</v>
      </c>
      <c r="D147" s="288" t="str">
        <f t="shared" si="2"/>
        <v>Decreasing</v>
      </c>
      <c r="E147" s="288" t="s">
        <v>10568</v>
      </c>
      <c r="F147" s="288" t="s">
        <v>10568</v>
      </c>
      <c r="G147" s="288" t="s">
        <v>10568</v>
      </c>
      <c r="H147" s="288" t="s">
        <v>10568</v>
      </c>
      <c r="I147" s="288" t="s">
        <v>10568</v>
      </c>
      <c r="J147" s="288" t="s">
        <v>10568</v>
      </c>
      <c r="K147" s="288" t="s">
        <v>10568</v>
      </c>
      <c r="L147" s="288" t="s">
        <v>10568</v>
      </c>
      <c r="M147" s="288" t="s">
        <v>10568</v>
      </c>
      <c r="N147" s="288" t="s">
        <v>10568</v>
      </c>
      <c r="O147" s="288" t="s">
        <v>10568</v>
      </c>
      <c r="P147" s="288" t="s">
        <v>10568</v>
      </c>
      <c r="Q147" s="288" t="s">
        <v>10568</v>
      </c>
      <c r="R147" s="288" t="s">
        <v>10568</v>
      </c>
      <c r="S147" s="288" t="s">
        <v>10568</v>
      </c>
      <c r="T147" s="288" t="s">
        <v>10568</v>
      </c>
      <c r="U147" s="288" t="s">
        <v>10568</v>
      </c>
      <c r="V147" s="288" t="s">
        <v>10568</v>
      </c>
      <c r="W147" s="288" t="s">
        <v>10568</v>
      </c>
      <c r="X147" s="288" t="s">
        <v>10568</v>
      </c>
      <c r="Y147" s="288" t="s">
        <v>10568</v>
      </c>
      <c r="Z147" s="288" t="s">
        <v>10568</v>
      </c>
      <c r="AA147" s="288" t="s">
        <v>10568</v>
      </c>
      <c r="AB147" s="288" t="s">
        <v>10568</v>
      </c>
      <c r="AC147" s="288" t="s">
        <v>10568</v>
      </c>
      <c r="AD147" s="288" t="s">
        <v>10568</v>
      </c>
      <c r="AE147" s="288" t="s">
        <v>10568</v>
      </c>
      <c r="AF147" s="288" t="s">
        <v>10568</v>
      </c>
      <c r="AG147" s="288" t="s">
        <v>10568</v>
      </c>
      <c r="AH147" s="288" t="s">
        <v>10568</v>
      </c>
      <c r="AI147" s="288" t="s">
        <v>10568</v>
      </c>
      <c r="AJ147" s="288" t="s">
        <v>10568</v>
      </c>
      <c r="AK147" s="288" t="s">
        <v>10568</v>
      </c>
      <c r="AL147" s="288" t="s">
        <v>10568</v>
      </c>
      <c r="AM147" s="288" t="s">
        <v>10568</v>
      </c>
      <c r="AN147" s="288" t="s">
        <v>10568</v>
      </c>
      <c r="AO147" s="288" t="s">
        <v>10568</v>
      </c>
      <c r="AP147" s="288" t="s">
        <v>10568</v>
      </c>
      <c r="AQ147" s="288" t="s">
        <v>10568</v>
      </c>
      <c r="AR147" s="288" t="s">
        <v>10568</v>
      </c>
      <c r="AS147" s="288" t="s">
        <v>10568</v>
      </c>
      <c r="AT147" s="288" t="s">
        <v>10568</v>
      </c>
      <c r="AU147" s="288">
        <v>2.1</v>
      </c>
      <c r="AV147" s="288">
        <v>2.1</v>
      </c>
      <c r="AW147" s="288">
        <v>2.1</v>
      </c>
      <c r="AX147" s="288">
        <v>2.2000000000000002</v>
      </c>
      <c r="AY147" s="288">
        <v>2.2000000000000002</v>
      </c>
      <c r="AZ147" s="288">
        <v>2.2000000000000002</v>
      </c>
      <c r="BA147" s="288">
        <v>2.2000000000000002</v>
      </c>
      <c r="BB147" s="288">
        <v>2.2000000000000002</v>
      </c>
      <c r="BC147" s="288">
        <v>2.2000000000000002</v>
      </c>
      <c r="BD147" s="288">
        <v>2.2000000000000002</v>
      </c>
      <c r="BE147" s="288">
        <v>2.2000000000000002</v>
      </c>
      <c r="BF147" s="288">
        <v>2.1</v>
      </c>
      <c r="BG147" s="288">
        <v>2.2000000000000002</v>
      </c>
      <c r="BH147" s="288">
        <v>2.2000000000000002</v>
      </c>
      <c r="BI147" s="288">
        <v>2.2000000000000002</v>
      </c>
      <c r="BJ147" s="288">
        <v>2.2000000000000002</v>
      </c>
      <c r="BK147" s="288">
        <v>2.2000000000000002</v>
      </c>
      <c r="BL147" s="288">
        <v>2.2000000000000002</v>
      </c>
      <c r="BM147" s="288">
        <v>2.7</v>
      </c>
      <c r="BN147" s="288">
        <v>2.2000000000000002</v>
      </c>
      <c r="BO147" s="288">
        <v>2.2000000000000002</v>
      </c>
      <c r="BP147" s="288">
        <v>2.2000000000000002</v>
      </c>
      <c r="BQ147" s="288">
        <v>2.2000000000000002</v>
      </c>
      <c r="BR147" s="288">
        <v>2.2000000000000002</v>
      </c>
      <c r="BS147" s="288">
        <v>2.2000000000000002</v>
      </c>
      <c r="BT147" s="288">
        <v>2.1</v>
      </c>
      <c r="BU147" s="288">
        <v>2.1</v>
      </c>
      <c r="BV147" s="288">
        <v>2.1</v>
      </c>
      <c r="BW147" s="288">
        <v>1.6</v>
      </c>
      <c r="BX147" s="288">
        <f>_xlfn.IFNA(VLOOKUP(C147,'INFORM Severity - hidden'!$C$5:$G$300,5,FALSE),"-")</f>
        <v>1.6</v>
      </c>
    </row>
    <row r="148" spans="1:76" x14ac:dyDescent="0.35">
      <c r="C148" t="s">
        <v>10639</v>
      </c>
      <c r="D148" s="288" t="str">
        <f t="shared" si="2"/>
        <v>-</v>
      </c>
      <c r="E148" s="288" t="s">
        <v>10568</v>
      </c>
      <c r="F148" s="288" t="s">
        <v>10568</v>
      </c>
      <c r="G148" s="288" t="s">
        <v>10568</v>
      </c>
      <c r="H148" s="288" t="s">
        <v>10568</v>
      </c>
      <c r="I148" s="288" t="s">
        <v>10568</v>
      </c>
      <c r="J148" s="288" t="s">
        <v>10568</v>
      </c>
      <c r="K148" s="288" t="s">
        <v>10568</v>
      </c>
      <c r="L148" s="288" t="s">
        <v>10568</v>
      </c>
      <c r="M148" s="288" t="s">
        <v>10568</v>
      </c>
      <c r="N148" s="288" t="s">
        <v>10568</v>
      </c>
      <c r="O148" s="288" t="s">
        <v>10568</v>
      </c>
      <c r="P148" s="288" t="s">
        <v>10568</v>
      </c>
      <c r="Q148" s="288" t="s">
        <v>10568</v>
      </c>
      <c r="R148" s="288" t="s">
        <v>10568</v>
      </c>
      <c r="S148" s="288" t="s">
        <v>10568</v>
      </c>
      <c r="T148" s="288" t="s">
        <v>10568</v>
      </c>
      <c r="U148" s="288" t="s">
        <v>10568</v>
      </c>
      <c r="V148" s="288" t="s">
        <v>10568</v>
      </c>
      <c r="W148" s="288" t="s">
        <v>10568</v>
      </c>
      <c r="X148" s="288" t="s">
        <v>10568</v>
      </c>
      <c r="Y148" s="288" t="s">
        <v>10568</v>
      </c>
      <c r="Z148" s="288" t="s">
        <v>10568</v>
      </c>
      <c r="AA148" s="288" t="s">
        <v>10568</v>
      </c>
      <c r="AB148" s="288" t="s">
        <v>10568</v>
      </c>
      <c r="AC148" s="288" t="s">
        <v>10568</v>
      </c>
      <c r="AD148" s="288" t="s">
        <v>10568</v>
      </c>
      <c r="AE148" s="288" t="s">
        <v>10568</v>
      </c>
      <c r="AF148" s="288" t="s">
        <v>10568</v>
      </c>
      <c r="AG148" s="288" t="s">
        <v>10568</v>
      </c>
      <c r="AH148" s="288" t="s">
        <v>10568</v>
      </c>
      <c r="AI148" s="288" t="s">
        <v>10568</v>
      </c>
      <c r="AJ148" s="288" t="s">
        <v>10568</v>
      </c>
      <c r="AK148" s="288" t="s">
        <v>10568</v>
      </c>
      <c r="AL148" s="288" t="s">
        <v>10568</v>
      </c>
      <c r="AM148" s="288" t="s">
        <v>10568</v>
      </c>
      <c r="AN148" s="288" t="s">
        <v>10568</v>
      </c>
      <c r="AO148" s="288" t="s">
        <v>10568</v>
      </c>
      <c r="AP148" s="288" t="s">
        <v>10568</v>
      </c>
      <c r="AQ148" s="288" t="s">
        <v>10568</v>
      </c>
      <c r="AR148" s="288" t="s">
        <v>10568</v>
      </c>
      <c r="AS148" s="288" t="s">
        <v>10568</v>
      </c>
      <c r="AT148" s="288" t="s">
        <v>10568</v>
      </c>
      <c r="AU148" s="288" t="s">
        <v>10568</v>
      </c>
      <c r="AV148" s="288" t="s">
        <v>10568</v>
      </c>
      <c r="AW148" s="288" t="s">
        <v>10568</v>
      </c>
      <c r="AX148" s="288" t="s">
        <v>10568</v>
      </c>
      <c r="AY148" s="288" t="s">
        <v>10568</v>
      </c>
      <c r="AZ148" s="288" t="s">
        <v>10568</v>
      </c>
      <c r="BA148" s="288" t="s">
        <v>10568</v>
      </c>
      <c r="BB148" s="288" t="s">
        <v>10568</v>
      </c>
      <c r="BC148" s="288" t="s">
        <v>10568</v>
      </c>
      <c r="BD148" s="288" t="s">
        <v>10568</v>
      </c>
      <c r="BE148" s="288" t="s">
        <v>10568</v>
      </c>
      <c r="BF148" s="288" t="s">
        <v>10568</v>
      </c>
      <c r="BG148" s="288" t="s">
        <v>10568</v>
      </c>
      <c r="BH148" s="288" t="s">
        <v>10568</v>
      </c>
      <c r="BI148" s="288">
        <v>2.8</v>
      </c>
      <c r="BJ148" s="288">
        <v>2.8</v>
      </c>
      <c r="BK148" s="288">
        <v>2.9</v>
      </c>
      <c r="BL148" s="288">
        <v>2.9</v>
      </c>
      <c r="BM148" s="288">
        <v>3</v>
      </c>
      <c r="BN148" s="288">
        <v>2.9</v>
      </c>
      <c r="BO148" s="288">
        <v>2.9</v>
      </c>
      <c r="BP148" s="288">
        <v>2.7</v>
      </c>
      <c r="BQ148" s="288">
        <v>2.7</v>
      </c>
      <c r="BR148" s="288">
        <v>2.6</v>
      </c>
      <c r="BS148" s="288">
        <v>2.6</v>
      </c>
      <c r="BT148" s="288">
        <v>2.6</v>
      </c>
      <c r="BU148" s="288">
        <v>2.6</v>
      </c>
      <c r="BV148" s="288" t="s">
        <v>10568</v>
      </c>
      <c r="BW148" s="288" t="s">
        <v>10568</v>
      </c>
      <c r="BX148" s="288" t="str">
        <f>_xlfn.IFNA(VLOOKUP(C148,'INFORM Severity - hidden'!$C$5:$G$300,5,FALSE),"-")</f>
        <v>-</v>
      </c>
    </row>
    <row r="149" spans="1:76" x14ac:dyDescent="0.35">
      <c r="A149" t="s">
        <v>4510</v>
      </c>
      <c r="B149" t="s">
        <v>4508</v>
      </c>
      <c r="C149" t="s">
        <v>4509</v>
      </c>
      <c r="D149" s="288" t="str">
        <f t="shared" si="2"/>
        <v>Stable</v>
      </c>
      <c r="E149" s="288" t="s">
        <v>10568</v>
      </c>
      <c r="F149" s="288" t="s">
        <v>10568</v>
      </c>
      <c r="G149" s="288" t="s">
        <v>10568</v>
      </c>
      <c r="H149" s="288" t="s">
        <v>10568</v>
      </c>
      <c r="I149" s="288" t="s">
        <v>10568</v>
      </c>
      <c r="J149" s="288" t="s">
        <v>10568</v>
      </c>
      <c r="K149" s="288" t="s">
        <v>10568</v>
      </c>
      <c r="L149" s="288" t="s">
        <v>10568</v>
      </c>
      <c r="M149" s="288" t="s">
        <v>10568</v>
      </c>
      <c r="N149" s="288" t="s">
        <v>10568</v>
      </c>
      <c r="O149" s="288" t="s">
        <v>10568</v>
      </c>
      <c r="P149" s="288" t="s">
        <v>10568</v>
      </c>
      <c r="Q149" s="288" t="s">
        <v>10568</v>
      </c>
      <c r="R149" s="288" t="s">
        <v>10568</v>
      </c>
      <c r="S149" s="288" t="s">
        <v>10568</v>
      </c>
      <c r="T149" s="288" t="s">
        <v>10568</v>
      </c>
      <c r="U149" s="288" t="s">
        <v>10568</v>
      </c>
      <c r="V149" s="288" t="s">
        <v>10568</v>
      </c>
      <c r="W149" s="288" t="s">
        <v>10568</v>
      </c>
      <c r="X149" s="288" t="s">
        <v>10568</v>
      </c>
      <c r="Y149" s="288" t="s">
        <v>10568</v>
      </c>
      <c r="Z149" s="288" t="s">
        <v>10568</v>
      </c>
      <c r="AA149" s="288" t="s">
        <v>10568</v>
      </c>
      <c r="AB149" s="288" t="s">
        <v>10568</v>
      </c>
      <c r="AC149" s="288" t="s">
        <v>10568</v>
      </c>
      <c r="AD149" s="288" t="s">
        <v>10568</v>
      </c>
      <c r="AE149" s="288" t="s">
        <v>10568</v>
      </c>
      <c r="AF149" s="288" t="s">
        <v>10568</v>
      </c>
      <c r="AG149" s="288" t="s">
        <v>10568</v>
      </c>
      <c r="AH149" s="288" t="s">
        <v>10568</v>
      </c>
      <c r="AI149" s="288" t="s">
        <v>10568</v>
      </c>
      <c r="AJ149" s="288" t="s">
        <v>10568</v>
      </c>
      <c r="AK149" s="288" t="s">
        <v>10568</v>
      </c>
      <c r="AL149" s="288" t="s">
        <v>10568</v>
      </c>
      <c r="AM149" s="288" t="s">
        <v>10568</v>
      </c>
      <c r="AN149" s="288" t="s">
        <v>10568</v>
      </c>
      <c r="AO149" s="288" t="s">
        <v>10568</v>
      </c>
      <c r="AP149" s="288" t="s">
        <v>10568</v>
      </c>
      <c r="AQ149" s="288">
        <v>1.4</v>
      </c>
      <c r="AR149" s="288">
        <v>1.2</v>
      </c>
      <c r="AS149" s="288">
        <v>1.2</v>
      </c>
      <c r="AT149" s="288">
        <v>1.2</v>
      </c>
      <c r="AU149" s="288">
        <v>2.2999999999999998</v>
      </c>
      <c r="AV149" s="288">
        <v>2.2999999999999998</v>
      </c>
      <c r="AW149" s="288">
        <v>2.4</v>
      </c>
      <c r="AX149" s="288">
        <v>2.4</v>
      </c>
      <c r="AY149" s="288">
        <v>2.4</v>
      </c>
      <c r="AZ149" s="288">
        <v>1.9</v>
      </c>
      <c r="BA149" s="288">
        <v>1.9</v>
      </c>
      <c r="BB149" s="288">
        <v>1.9</v>
      </c>
      <c r="BC149" s="288">
        <v>1.9</v>
      </c>
      <c r="BD149" s="288">
        <v>1.9</v>
      </c>
      <c r="BE149" s="288">
        <v>1.9</v>
      </c>
      <c r="BF149" s="288">
        <v>1.9</v>
      </c>
      <c r="BG149" s="288">
        <v>1.9</v>
      </c>
      <c r="BH149" s="288">
        <v>1.9</v>
      </c>
      <c r="BI149" s="288">
        <v>1.9</v>
      </c>
      <c r="BJ149" s="288">
        <v>1.6</v>
      </c>
      <c r="BK149" s="288">
        <v>1.6</v>
      </c>
      <c r="BL149" s="288">
        <v>1.6</v>
      </c>
      <c r="BM149" s="288">
        <v>1.6</v>
      </c>
      <c r="BN149" s="288">
        <v>1.6</v>
      </c>
      <c r="BO149" s="288">
        <v>1.6</v>
      </c>
      <c r="BP149" s="288">
        <v>1.6</v>
      </c>
      <c r="BQ149" s="288">
        <v>1.6</v>
      </c>
      <c r="BR149" s="288">
        <v>1.6</v>
      </c>
      <c r="BS149" s="288">
        <v>1.6</v>
      </c>
      <c r="BT149" s="288">
        <v>1.6</v>
      </c>
      <c r="BU149" s="288">
        <v>1.6</v>
      </c>
      <c r="BV149" s="288">
        <v>1.6</v>
      </c>
      <c r="BW149" s="288">
        <v>1.6</v>
      </c>
      <c r="BX149" s="288">
        <f>_xlfn.IFNA(VLOOKUP(C149,'INFORM Severity - hidden'!$C$5:$G$300,5,FALSE),"-")</f>
        <v>1.6</v>
      </c>
    </row>
    <row r="150" spans="1:76" x14ac:dyDescent="0.35">
      <c r="C150" t="s">
        <v>10640</v>
      </c>
      <c r="D150" s="288" t="str">
        <f t="shared" si="2"/>
        <v>-</v>
      </c>
      <c r="E150" s="288" t="s">
        <v>10568</v>
      </c>
      <c r="F150" s="288">
        <v>2.8</v>
      </c>
      <c r="G150" s="288">
        <v>2.8</v>
      </c>
      <c r="H150" s="288">
        <v>2.9</v>
      </c>
      <c r="I150" s="288">
        <v>2.9</v>
      </c>
      <c r="J150" s="288" t="s">
        <v>10568</v>
      </c>
      <c r="K150" s="288" t="s">
        <v>10568</v>
      </c>
      <c r="L150" s="288" t="s">
        <v>10568</v>
      </c>
      <c r="M150" s="288" t="s">
        <v>10568</v>
      </c>
      <c r="N150" s="288" t="s">
        <v>10568</v>
      </c>
      <c r="O150" s="288" t="s">
        <v>10568</v>
      </c>
      <c r="P150" s="288" t="s">
        <v>10568</v>
      </c>
      <c r="Q150" s="288" t="s">
        <v>10568</v>
      </c>
      <c r="R150" s="288" t="s">
        <v>10568</v>
      </c>
      <c r="S150" s="288" t="s">
        <v>10568</v>
      </c>
      <c r="T150" s="288" t="s">
        <v>10568</v>
      </c>
      <c r="U150" s="288" t="s">
        <v>10568</v>
      </c>
      <c r="V150" s="288" t="s">
        <v>10568</v>
      </c>
      <c r="W150" s="288" t="s">
        <v>10568</v>
      </c>
      <c r="X150" s="288" t="s">
        <v>10568</v>
      </c>
      <c r="Y150" s="288" t="s">
        <v>10568</v>
      </c>
      <c r="Z150" s="288" t="s">
        <v>10568</v>
      </c>
      <c r="AA150" s="288" t="s">
        <v>10568</v>
      </c>
      <c r="AB150" s="288" t="s">
        <v>10568</v>
      </c>
      <c r="AC150" s="288" t="s">
        <v>10568</v>
      </c>
      <c r="AD150" s="288" t="s">
        <v>10568</v>
      </c>
      <c r="AE150" s="288" t="s">
        <v>10568</v>
      </c>
      <c r="AF150" s="288" t="s">
        <v>10568</v>
      </c>
      <c r="AG150" s="288" t="s">
        <v>10568</v>
      </c>
      <c r="AH150" s="288" t="s">
        <v>10568</v>
      </c>
      <c r="AI150" s="288" t="s">
        <v>10568</v>
      </c>
      <c r="AJ150" s="288" t="s">
        <v>10568</v>
      </c>
      <c r="AK150" s="288" t="s">
        <v>10568</v>
      </c>
      <c r="AL150" s="288" t="s">
        <v>10568</v>
      </c>
      <c r="AM150" s="288" t="s">
        <v>10568</v>
      </c>
      <c r="AN150" s="288" t="s">
        <v>10568</v>
      </c>
      <c r="AO150" s="288">
        <v>2.7</v>
      </c>
      <c r="AP150" s="288">
        <v>3</v>
      </c>
      <c r="AQ150" s="288">
        <v>3</v>
      </c>
      <c r="AR150" s="288">
        <v>3</v>
      </c>
      <c r="AS150" s="288">
        <v>3</v>
      </c>
      <c r="AT150" s="288">
        <v>3</v>
      </c>
      <c r="AU150" s="288">
        <v>2.9</v>
      </c>
      <c r="AV150" s="288">
        <v>2.9</v>
      </c>
      <c r="AW150" s="288">
        <v>2.5</v>
      </c>
      <c r="AX150" s="288">
        <v>2.5</v>
      </c>
      <c r="AY150" s="288">
        <v>2.9</v>
      </c>
      <c r="AZ150" s="288">
        <v>2.9</v>
      </c>
      <c r="BA150" s="288" t="s">
        <v>10568</v>
      </c>
      <c r="BB150" s="288">
        <v>2.9</v>
      </c>
      <c r="BC150" s="288">
        <v>3</v>
      </c>
      <c r="BD150" s="288">
        <v>3</v>
      </c>
      <c r="BE150" s="288">
        <v>2.9</v>
      </c>
      <c r="BF150" s="288">
        <v>2.9</v>
      </c>
      <c r="BG150" s="288">
        <v>2.9</v>
      </c>
      <c r="BH150" s="288">
        <v>2.8</v>
      </c>
      <c r="BI150" s="288">
        <v>2.8</v>
      </c>
      <c r="BJ150" s="288">
        <v>2.9</v>
      </c>
      <c r="BK150" s="288">
        <v>2.9</v>
      </c>
      <c r="BL150" s="288">
        <v>2.9</v>
      </c>
      <c r="BM150" s="288">
        <v>2.9</v>
      </c>
      <c r="BN150" s="288">
        <v>2.9</v>
      </c>
      <c r="BO150" s="288">
        <v>2.9</v>
      </c>
      <c r="BP150" s="288">
        <v>2.8</v>
      </c>
      <c r="BQ150" s="288">
        <v>2.9</v>
      </c>
      <c r="BR150" s="288">
        <v>2.9</v>
      </c>
      <c r="BS150" s="288">
        <v>3</v>
      </c>
      <c r="BT150" s="288">
        <v>3</v>
      </c>
      <c r="BU150" s="288">
        <v>3</v>
      </c>
      <c r="BV150" s="288">
        <v>3</v>
      </c>
      <c r="BW150" s="288" t="s">
        <v>10568</v>
      </c>
      <c r="BX150" s="288" t="str">
        <f>_xlfn.IFNA(VLOOKUP(C150,'INFORM Severity - hidden'!$C$5:$G$300,5,FALSE),"-")</f>
        <v>-</v>
      </c>
    </row>
    <row r="151" spans="1:76" x14ac:dyDescent="0.35">
      <c r="A151" t="s">
        <v>1716</v>
      </c>
      <c r="B151" t="s">
        <v>1714</v>
      </c>
      <c r="C151" t="s">
        <v>1715</v>
      </c>
      <c r="D151" s="288" t="str">
        <f t="shared" si="2"/>
        <v>Stable</v>
      </c>
      <c r="E151" s="288" t="s">
        <v>10568</v>
      </c>
      <c r="F151" s="288">
        <v>3</v>
      </c>
      <c r="G151" s="288">
        <v>3</v>
      </c>
      <c r="H151" s="288">
        <v>2.9</v>
      </c>
      <c r="I151" s="288">
        <v>2.9</v>
      </c>
      <c r="J151" s="288">
        <v>2.9</v>
      </c>
      <c r="K151" s="288">
        <v>2.8</v>
      </c>
      <c r="L151" s="288">
        <v>2.8</v>
      </c>
      <c r="M151" s="288">
        <v>2.6</v>
      </c>
      <c r="N151" s="288">
        <v>2.4</v>
      </c>
      <c r="O151" s="288">
        <v>2.4</v>
      </c>
      <c r="P151" s="288">
        <v>2.4</v>
      </c>
      <c r="Q151" s="288">
        <v>2.7</v>
      </c>
      <c r="R151" s="288">
        <v>2.7</v>
      </c>
      <c r="S151" s="288">
        <v>2.7</v>
      </c>
      <c r="T151" s="288">
        <v>2.7</v>
      </c>
      <c r="U151" s="288">
        <v>2.6</v>
      </c>
      <c r="V151" s="288">
        <v>2.6</v>
      </c>
      <c r="W151" s="288">
        <v>2.6</v>
      </c>
      <c r="X151" s="288">
        <v>2.6</v>
      </c>
      <c r="Y151" s="288">
        <v>2.6</v>
      </c>
      <c r="Z151" s="288">
        <v>2.5</v>
      </c>
      <c r="AA151" s="288">
        <v>2.5</v>
      </c>
      <c r="AB151" s="288">
        <v>2.5</v>
      </c>
      <c r="AC151" s="288">
        <v>3</v>
      </c>
      <c r="AD151" s="288">
        <v>3</v>
      </c>
      <c r="AE151" s="288">
        <v>3</v>
      </c>
      <c r="AF151" s="288">
        <v>3</v>
      </c>
      <c r="AG151" s="288">
        <v>3.1</v>
      </c>
      <c r="AH151" s="288">
        <v>3.1</v>
      </c>
      <c r="AI151" s="288">
        <v>2.8</v>
      </c>
      <c r="AJ151" s="288">
        <v>2.8</v>
      </c>
      <c r="AK151" s="288">
        <v>2.8</v>
      </c>
      <c r="AL151" s="288">
        <v>2.8</v>
      </c>
      <c r="AM151" s="288">
        <v>2.9</v>
      </c>
      <c r="AN151" s="288">
        <v>2.8</v>
      </c>
      <c r="AO151" s="288">
        <v>2.9</v>
      </c>
      <c r="AP151" s="288">
        <v>3</v>
      </c>
      <c r="AQ151" s="288">
        <v>3</v>
      </c>
      <c r="AR151" s="288">
        <v>2.9</v>
      </c>
      <c r="AS151" s="288">
        <v>2.9</v>
      </c>
      <c r="AT151" s="288">
        <v>2.9</v>
      </c>
      <c r="AU151" s="288">
        <v>2.5</v>
      </c>
      <c r="AV151" s="288">
        <v>2.6</v>
      </c>
      <c r="AW151" s="288">
        <v>2.2000000000000002</v>
      </c>
      <c r="AX151" s="288">
        <v>2.2000000000000002</v>
      </c>
      <c r="AY151" s="288">
        <v>2.7</v>
      </c>
      <c r="AZ151" s="288">
        <v>3</v>
      </c>
      <c r="BA151" s="288">
        <v>2.7</v>
      </c>
      <c r="BB151" s="288">
        <v>2.7</v>
      </c>
      <c r="BC151" s="288">
        <v>2.7</v>
      </c>
      <c r="BD151" s="288">
        <v>2.7</v>
      </c>
      <c r="BE151" s="288">
        <v>2.5</v>
      </c>
      <c r="BF151" s="288">
        <v>2.5</v>
      </c>
      <c r="BG151" s="288">
        <v>2.5</v>
      </c>
      <c r="BH151" s="288">
        <v>2.5</v>
      </c>
      <c r="BI151" s="288">
        <v>2.5</v>
      </c>
      <c r="BJ151" s="288">
        <v>2.5</v>
      </c>
      <c r="BK151" s="288">
        <v>2.5</v>
      </c>
      <c r="BL151" s="288">
        <v>2.5</v>
      </c>
      <c r="BM151" s="288">
        <v>2.5</v>
      </c>
      <c r="BN151" s="288">
        <v>2.6</v>
      </c>
      <c r="BO151" s="288">
        <v>2.6</v>
      </c>
      <c r="BP151" s="288">
        <v>2.4</v>
      </c>
      <c r="BQ151" s="288">
        <v>2.5</v>
      </c>
      <c r="BR151" s="288">
        <v>2.5</v>
      </c>
      <c r="BS151" s="288">
        <v>2.5</v>
      </c>
      <c r="BT151" s="288">
        <v>2.5</v>
      </c>
      <c r="BU151" s="288">
        <v>2.5</v>
      </c>
      <c r="BV151" s="288">
        <v>2.5</v>
      </c>
      <c r="BW151" s="288">
        <v>2.5</v>
      </c>
      <c r="BX151" s="288">
        <f>_xlfn.IFNA(VLOOKUP(C151,'INFORM Severity - hidden'!$C$5:$G$300,5,FALSE),"-")</f>
        <v>2.5</v>
      </c>
    </row>
    <row r="152" spans="1:76" x14ac:dyDescent="0.35">
      <c r="C152" t="s">
        <v>10641</v>
      </c>
      <c r="D152" s="288" t="str">
        <f t="shared" si="2"/>
        <v>-</v>
      </c>
      <c r="E152" s="288" t="s">
        <v>10568</v>
      </c>
      <c r="F152" s="288">
        <v>1.7</v>
      </c>
      <c r="G152" s="288">
        <v>1.8</v>
      </c>
      <c r="H152" s="288">
        <v>2.2999999999999998</v>
      </c>
      <c r="I152" s="288">
        <v>2.4</v>
      </c>
      <c r="J152" s="288" t="s">
        <v>10568</v>
      </c>
      <c r="K152" s="288" t="s">
        <v>10568</v>
      </c>
      <c r="L152" s="288" t="s">
        <v>10568</v>
      </c>
      <c r="M152" s="288" t="s">
        <v>10568</v>
      </c>
      <c r="N152" s="288" t="s">
        <v>10568</v>
      </c>
      <c r="O152" s="288" t="s">
        <v>10568</v>
      </c>
      <c r="P152" s="288" t="s">
        <v>10568</v>
      </c>
      <c r="Q152" s="288" t="s">
        <v>10568</v>
      </c>
      <c r="R152" s="288" t="s">
        <v>10568</v>
      </c>
      <c r="S152" s="288" t="s">
        <v>10568</v>
      </c>
      <c r="T152" s="288" t="s">
        <v>10568</v>
      </c>
      <c r="U152" s="288" t="s">
        <v>10568</v>
      </c>
      <c r="V152" s="288" t="s">
        <v>10568</v>
      </c>
      <c r="W152" s="288" t="s">
        <v>10568</v>
      </c>
      <c r="X152" s="288" t="s">
        <v>10568</v>
      </c>
      <c r="Y152" s="288" t="s">
        <v>10568</v>
      </c>
      <c r="Z152" s="288" t="s">
        <v>10568</v>
      </c>
      <c r="AA152" s="288" t="s">
        <v>10568</v>
      </c>
      <c r="AB152" s="288" t="s">
        <v>10568</v>
      </c>
      <c r="AC152" s="288" t="s">
        <v>10568</v>
      </c>
      <c r="AD152" s="288" t="s">
        <v>10568</v>
      </c>
      <c r="AE152" s="288" t="s">
        <v>10568</v>
      </c>
      <c r="AF152" s="288" t="s">
        <v>10568</v>
      </c>
      <c r="AG152" s="288" t="s">
        <v>10568</v>
      </c>
      <c r="AH152" s="288" t="s">
        <v>10568</v>
      </c>
      <c r="AI152" s="288" t="s">
        <v>10568</v>
      </c>
      <c r="AJ152" s="288" t="s">
        <v>10568</v>
      </c>
      <c r="AK152" s="288" t="s">
        <v>10568</v>
      </c>
      <c r="AL152" s="288" t="s">
        <v>10568</v>
      </c>
      <c r="AM152" s="288" t="s">
        <v>10568</v>
      </c>
      <c r="AN152" s="288" t="s">
        <v>10568</v>
      </c>
      <c r="AO152" s="288" t="s">
        <v>10568</v>
      </c>
      <c r="AP152" s="288" t="s">
        <v>10568</v>
      </c>
      <c r="AQ152" s="288" t="s">
        <v>10568</v>
      </c>
      <c r="AR152" s="288" t="s">
        <v>10568</v>
      </c>
      <c r="AS152" s="288" t="s">
        <v>10568</v>
      </c>
      <c r="AT152" s="288" t="s">
        <v>10568</v>
      </c>
      <c r="AU152" s="288" t="s">
        <v>10568</v>
      </c>
      <c r="AV152" s="288" t="s">
        <v>10568</v>
      </c>
      <c r="AW152" s="288" t="s">
        <v>10568</v>
      </c>
      <c r="AX152" s="288" t="s">
        <v>10568</v>
      </c>
      <c r="AY152" s="288" t="s">
        <v>10568</v>
      </c>
      <c r="AZ152" s="288" t="s">
        <v>10568</v>
      </c>
      <c r="BA152" s="288" t="s">
        <v>10568</v>
      </c>
      <c r="BB152" s="288" t="s">
        <v>10568</v>
      </c>
      <c r="BC152" s="288" t="s">
        <v>10568</v>
      </c>
      <c r="BD152" s="288" t="s">
        <v>10568</v>
      </c>
      <c r="BE152" s="288" t="s">
        <v>10568</v>
      </c>
      <c r="BF152" s="288" t="s">
        <v>10568</v>
      </c>
      <c r="BG152" s="288" t="s">
        <v>10568</v>
      </c>
      <c r="BH152" s="288" t="s">
        <v>10568</v>
      </c>
      <c r="BI152" s="288" t="s">
        <v>10568</v>
      </c>
      <c r="BJ152" s="288" t="s">
        <v>10568</v>
      </c>
      <c r="BK152" s="288" t="s">
        <v>10568</v>
      </c>
      <c r="BL152" s="288" t="s">
        <v>10568</v>
      </c>
      <c r="BM152" s="288" t="s">
        <v>10568</v>
      </c>
      <c r="BN152" s="288" t="s">
        <v>10568</v>
      </c>
      <c r="BO152" s="288" t="s">
        <v>10568</v>
      </c>
      <c r="BP152" s="288" t="s">
        <v>10568</v>
      </c>
      <c r="BQ152" s="288" t="s">
        <v>10568</v>
      </c>
      <c r="BR152" s="288" t="s">
        <v>10568</v>
      </c>
      <c r="BS152" s="288" t="s">
        <v>10568</v>
      </c>
      <c r="BT152" s="288" t="s">
        <v>10568</v>
      </c>
      <c r="BU152" s="288" t="s">
        <v>10568</v>
      </c>
      <c r="BV152" s="288" t="s">
        <v>10568</v>
      </c>
      <c r="BW152" s="288" t="s">
        <v>10568</v>
      </c>
      <c r="BX152" s="288" t="str">
        <f>_xlfn.IFNA(VLOOKUP(C152,'INFORM Severity - hidden'!$C$5:$G$300,5,FALSE),"-")</f>
        <v>-</v>
      </c>
    </row>
    <row r="153" spans="1:76" x14ac:dyDescent="0.35">
      <c r="C153" t="s">
        <v>10642</v>
      </c>
      <c r="D153" s="288" t="str">
        <f t="shared" si="2"/>
        <v>-</v>
      </c>
      <c r="E153" s="288" t="s">
        <v>10568</v>
      </c>
      <c r="F153" s="288" t="s">
        <v>10568</v>
      </c>
      <c r="G153" s="288" t="s">
        <v>10568</v>
      </c>
      <c r="H153" s="288" t="s">
        <v>10568</v>
      </c>
      <c r="I153" s="288" t="s">
        <v>10568</v>
      </c>
      <c r="J153" s="288" t="s">
        <v>10568</v>
      </c>
      <c r="K153" s="288" t="s">
        <v>10568</v>
      </c>
      <c r="L153" s="288" t="s">
        <v>10568</v>
      </c>
      <c r="M153" s="288" t="s">
        <v>10568</v>
      </c>
      <c r="N153" s="288" t="s">
        <v>10568</v>
      </c>
      <c r="O153" s="288" t="s">
        <v>10568</v>
      </c>
      <c r="P153" s="288" t="s">
        <v>10568</v>
      </c>
      <c r="Q153" s="288" t="s">
        <v>10568</v>
      </c>
      <c r="R153" s="288">
        <v>1.2</v>
      </c>
      <c r="S153" s="288">
        <v>1.3</v>
      </c>
      <c r="T153" s="288">
        <v>1.3</v>
      </c>
      <c r="U153" s="288">
        <v>1.3</v>
      </c>
      <c r="V153" s="288">
        <v>1.3</v>
      </c>
      <c r="W153" s="288">
        <v>1.3</v>
      </c>
      <c r="X153" s="288">
        <v>1.3</v>
      </c>
      <c r="Y153" s="288">
        <v>1.3</v>
      </c>
      <c r="Z153" s="288">
        <v>1.3</v>
      </c>
      <c r="AA153" s="288">
        <v>1.1000000000000001</v>
      </c>
      <c r="AB153" s="288">
        <v>1.1000000000000001</v>
      </c>
      <c r="AC153" s="288" t="s">
        <v>10568</v>
      </c>
      <c r="AD153" s="288" t="s">
        <v>10568</v>
      </c>
      <c r="AE153" s="288" t="s">
        <v>10568</v>
      </c>
      <c r="AF153" s="288" t="s">
        <v>10568</v>
      </c>
      <c r="AG153" s="288" t="s">
        <v>10568</v>
      </c>
      <c r="AH153" s="288" t="s">
        <v>10568</v>
      </c>
      <c r="AI153" s="288" t="s">
        <v>10568</v>
      </c>
      <c r="AJ153" s="288" t="s">
        <v>10568</v>
      </c>
      <c r="AK153" s="288" t="s">
        <v>10568</v>
      </c>
      <c r="AL153" s="288" t="s">
        <v>10568</v>
      </c>
      <c r="AM153" s="288" t="s">
        <v>10568</v>
      </c>
      <c r="AN153" s="288" t="s">
        <v>10568</v>
      </c>
      <c r="AO153" s="288" t="s">
        <v>10568</v>
      </c>
      <c r="AP153" s="288" t="s">
        <v>10568</v>
      </c>
      <c r="AQ153" s="288" t="s">
        <v>10568</v>
      </c>
      <c r="AR153" s="288" t="s">
        <v>10568</v>
      </c>
      <c r="AS153" s="288" t="s">
        <v>10568</v>
      </c>
      <c r="AT153" s="288" t="s">
        <v>10568</v>
      </c>
      <c r="AU153" s="288" t="s">
        <v>10568</v>
      </c>
      <c r="AV153" s="288" t="s">
        <v>10568</v>
      </c>
      <c r="AW153" s="288" t="s">
        <v>10568</v>
      </c>
      <c r="AX153" s="288" t="s">
        <v>10568</v>
      </c>
      <c r="AY153" s="288" t="s">
        <v>10568</v>
      </c>
      <c r="AZ153" s="288" t="s">
        <v>10568</v>
      </c>
      <c r="BA153" s="288" t="s">
        <v>10568</v>
      </c>
      <c r="BB153" s="288" t="s">
        <v>10568</v>
      </c>
      <c r="BC153" s="288" t="s">
        <v>10568</v>
      </c>
      <c r="BD153" s="288" t="s">
        <v>10568</v>
      </c>
      <c r="BE153" s="288" t="s">
        <v>10568</v>
      </c>
      <c r="BF153" s="288" t="s">
        <v>10568</v>
      </c>
      <c r="BG153" s="288" t="s">
        <v>10568</v>
      </c>
      <c r="BH153" s="288" t="s">
        <v>10568</v>
      </c>
      <c r="BI153" s="288" t="s">
        <v>10568</v>
      </c>
      <c r="BJ153" s="288" t="s">
        <v>10568</v>
      </c>
      <c r="BK153" s="288" t="s">
        <v>10568</v>
      </c>
      <c r="BL153" s="288" t="s">
        <v>10568</v>
      </c>
      <c r="BM153" s="288" t="s">
        <v>10568</v>
      </c>
      <c r="BN153" s="288" t="s">
        <v>10568</v>
      </c>
      <c r="BO153" s="288" t="s">
        <v>10568</v>
      </c>
      <c r="BP153" s="288" t="s">
        <v>10568</v>
      </c>
      <c r="BQ153" s="288" t="s">
        <v>10568</v>
      </c>
      <c r="BR153" s="288" t="s">
        <v>10568</v>
      </c>
      <c r="BS153" s="288" t="s">
        <v>10568</v>
      </c>
      <c r="BT153" s="288" t="s">
        <v>10568</v>
      </c>
      <c r="BU153" s="288" t="s">
        <v>10568</v>
      </c>
      <c r="BV153" s="288" t="s">
        <v>10568</v>
      </c>
      <c r="BW153" s="288" t="s">
        <v>10568</v>
      </c>
      <c r="BX153" s="288" t="str">
        <f>_xlfn.IFNA(VLOOKUP(C153,'INFORM Severity - hidden'!$C$5:$G$300,5,FALSE),"-")</f>
        <v>-</v>
      </c>
    </row>
    <row r="154" spans="1:76" x14ac:dyDescent="0.35">
      <c r="C154" t="s">
        <v>10643</v>
      </c>
      <c r="D154" s="288" t="str">
        <f t="shared" si="2"/>
        <v>-</v>
      </c>
      <c r="E154" s="288" t="s">
        <v>10568</v>
      </c>
      <c r="F154" s="288" t="s">
        <v>10568</v>
      </c>
      <c r="G154" s="288" t="s">
        <v>10568</v>
      </c>
      <c r="H154" s="288" t="s">
        <v>10568</v>
      </c>
      <c r="I154" s="288" t="s">
        <v>10568</v>
      </c>
      <c r="J154" s="288" t="s">
        <v>10568</v>
      </c>
      <c r="K154" s="288" t="s">
        <v>10568</v>
      </c>
      <c r="L154" s="288" t="s">
        <v>10568</v>
      </c>
      <c r="M154" s="288" t="s">
        <v>10568</v>
      </c>
      <c r="N154" s="288" t="s">
        <v>10568</v>
      </c>
      <c r="O154" s="288" t="s">
        <v>10568</v>
      </c>
      <c r="P154" s="288" t="s">
        <v>10568</v>
      </c>
      <c r="Q154" s="288" t="s">
        <v>10568</v>
      </c>
      <c r="R154" s="288">
        <v>2.5</v>
      </c>
      <c r="S154" s="288">
        <v>2.5</v>
      </c>
      <c r="T154" s="288">
        <v>2.5</v>
      </c>
      <c r="U154" s="288">
        <v>2.5</v>
      </c>
      <c r="V154" s="288">
        <v>2.6</v>
      </c>
      <c r="W154" s="288">
        <v>2.6</v>
      </c>
      <c r="X154" s="288">
        <v>2.6</v>
      </c>
      <c r="Y154" s="288">
        <v>2.6</v>
      </c>
      <c r="Z154" s="288">
        <v>2.6</v>
      </c>
      <c r="AA154" s="288">
        <v>2.5</v>
      </c>
      <c r="AB154" s="288">
        <v>2.5</v>
      </c>
      <c r="AC154" s="288" t="s">
        <v>10568</v>
      </c>
      <c r="AD154" s="288" t="s">
        <v>10568</v>
      </c>
      <c r="AE154" s="288" t="s">
        <v>10568</v>
      </c>
      <c r="AF154" s="288" t="s">
        <v>10568</v>
      </c>
      <c r="AG154" s="288" t="s">
        <v>10568</v>
      </c>
      <c r="AH154" s="288" t="s">
        <v>10568</v>
      </c>
      <c r="AI154" s="288" t="s">
        <v>10568</v>
      </c>
      <c r="AJ154" s="288" t="s">
        <v>10568</v>
      </c>
      <c r="AK154" s="288" t="s">
        <v>10568</v>
      </c>
      <c r="AL154" s="288" t="s">
        <v>10568</v>
      </c>
      <c r="AM154" s="288" t="s">
        <v>10568</v>
      </c>
      <c r="AN154" s="288" t="s">
        <v>10568</v>
      </c>
      <c r="AO154" s="288" t="s">
        <v>10568</v>
      </c>
      <c r="AP154" s="288" t="s">
        <v>10568</v>
      </c>
      <c r="AQ154" s="288" t="s">
        <v>10568</v>
      </c>
      <c r="AR154" s="288" t="s">
        <v>10568</v>
      </c>
      <c r="AS154" s="288" t="s">
        <v>10568</v>
      </c>
      <c r="AT154" s="288" t="s">
        <v>10568</v>
      </c>
      <c r="AU154" s="288" t="s">
        <v>10568</v>
      </c>
      <c r="AV154" s="288" t="s">
        <v>10568</v>
      </c>
      <c r="AW154" s="288" t="s">
        <v>10568</v>
      </c>
      <c r="AX154" s="288" t="s">
        <v>10568</v>
      </c>
      <c r="AY154" s="288" t="s">
        <v>10568</v>
      </c>
      <c r="AZ154" s="288" t="s">
        <v>10568</v>
      </c>
      <c r="BA154" s="288" t="s">
        <v>10568</v>
      </c>
      <c r="BB154" s="288" t="s">
        <v>10568</v>
      </c>
      <c r="BC154" s="288" t="s">
        <v>10568</v>
      </c>
      <c r="BD154" s="288" t="s">
        <v>10568</v>
      </c>
      <c r="BE154" s="288" t="s">
        <v>10568</v>
      </c>
      <c r="BF154" s="288" t="s">
        <v>10568</v>
      </c>
      <c r="BG154" s="288" t="s">
        <v>10568</v>
      </c>
      <c r="BH154" s="288" t="s">
        <v>10568</v>
      </c>
      <c r="BI154" s="288" t="s">
        <v>10568</v>
      </c>
      <c r="BJ154" s="288" t="s">
        <v>10568</v>
      </c>
      <c r="BK154" s="288" t="s">
        <v>10568</v>
      </c>
      <c r="BL154" s="288" t="s">
        <v>10568</v>
      </c>
      <c r="BM154" s="288" t="s">
        <v>10568</v>
      </c>
      <c r="BN154" s="288" t="s">
        <v>10568</v>
      </c>
      <c r="BO154" s="288" t="s">
        <v>10568</v>
      </c>
      <c r="BP154" s="288" t="s">
        <v>10568</v>
      </c>
      <c r="BQ154" s="288" t="s">
        <v>10568</v>
      </c>
      <c r="BR154" s="288" t="s">
        <v>10568</v>
      </c>
      <c r="BS154" s="288" t="s">
        <v>10568</v>
      </c>
      <c r="BT154" s="288" t="s">
        <v>10568</v>
      </c>
      <c r="BU154" s="288" t="s">
        <v>10568</v>
      </c>
      <c r="BV154" s="288" t="s">
        <v>10568</v>
      </c>
      <c r="BW154" s="288" t="s">
        <v>10568</v>
      </c>
      <c r="BX154" s="288" t="str">
        <f>_xlfn.IFNA(VLOOKUP(C154,'INFORM Severity - hidden'!$C$5:$G$300,5,FALSE),"-")</f>
        <v>-</v>
      </c>
    </row>
    <row r="155" spans="1:76" x14ac:dyDescent="0.35">
      <c r="C155" t="s">
        <v>10644</v>
      </c>
      <c r="D155" s="288" t="str">
        <f t="shared" si="2"/>
        <v>-</v>
      </c>
      <c r="E155" s="288" t="s">
        <v>10568</v>
      </c>
      <c r="F155" s="288" t="s">
        <v>10568</v>
      </c>
      <c r="G155" s="288" t="s">
        <v>10568</v>
      </c>
      <c r="H155" s="288" t="s">
        <v>10568</v>
      </c>
      <c r="I155" s="288" t="s">
        <v>10568</v>
      </c>
      <c r="J155" s="288" t="s">
        <v>10568</v>
      </c>
      <c r="K155" s="288" t="s">
        <v>10568</v>
      </c>
      <c r="L155" s="288" t="s">
        <v>10568</v>
      </c>
      <c r="M155" s="288" t="s">
        <v>10568</v>
      </c>
      <c r="N155" s="288" t="s">
        <v>10568</v>
      </c>
      <c r="O155" s="288" t="s">
        <v>10568</v>
      </c>
      <c r="P155" s="288" t="s">
        <v>10568</v>
      </c>
      <c r="Q155" s="288" t="s">
        <v>10568</v>
      </c>
      <c r="R155" s="288" t="s">
        <v>10568</v>
      </c>
      <c r="S155" s="288" t="s">
        <v>10568</v>
      </c>
      <c r="T155" s="288" t="s">
        <v>10568</v>
      </c>
      <c r="U155" s="288" t="s">
        <v>10568</v>
      </c>
      <c r="V155" s="288" t="s">
        <v>10568</v>
      </c>
      <c r="W155" s="288" t="s">
        <v>10568</v>
      </c>
      <c r="X155" s="288" t="s">
        <v>10568</v>
      </c>
      <c r="Y155" s="288" t="s">
        <v>10568</v>
      </c>
      <c r="Z155" s="288" t="s">
        <v>10568</v>
      </c>
      <c r="AA155" s="288" t="s">
        <v>10568</v>
      </c>
      <c r="AB155" s="288" t="s">
        <v>10568</v>
      </c>
      <c r="AC155" s="288" t="s">
        <v>10568</v>
      </c>
      <c r="AD155" s="288" t="s">
        <v>10568</v>
      </c>
      <c r="AE155" s="288" t="s">
        <v>10568</v>
      </c>
      <c r="AF155" s="288" t="s">
        <v>10568</v>
      </c>
      <c r="AG155" s="288" t="s">
        <v>10568</v>
      </c>
      <c r="AH155" s="288" t="s">
        <v>10568</v>
      </c>
      <c r="AI155" s="288" t="s">
        <v>10568</v>
      </c>
      <c r="AJ155" s="288" t="s">
        <v>10568</v>
      </c>
      <c r="AK155" s="288" t="s">
        <v>10568</v>
      </c>
      <c r="AL155" s="288" t="s">
        <v>10568</v>
      </c>
      <c r="AM155" s="288" t="s">
        <v>10568</v>
      </c>
      <c r="AN155" s="288" t="s">
        <v>10568</v>
      </c>
      <c r="AO155" s="288">
        <v>1.7</v>
      </c>
      <c r="AP155" s="288">
        <v>2.1</v>
      </c>
      <c r="AQ155" s="288">
        <v>1.9</v>
      </c>
      <c r="AR155" s="288">
        <v>1.8</v>
      </c>
      <c r="AS155" s="288">
        <v>1.8</v>
      </c>
      <c r="AT155" s="288">
        <v>1.8</v>
      </c>
      <c r="AU155" s="288">
        <v>1.8</v>
      </c>
      <c r="AV155" s="288">
        <v>2.2000000000000002</v>
      </c>
      <c r="AW155" s="288">
        <v>2.2999999999999998</v>
      </c>
      <c r="AX155" s="288">
        <v>2.2999999999999998</v>
      </c>
      <c r="AY155" s="288">
        <v>2.2999999999999998</v>
      </c>
      <c r="AZ155" s="288">
        <v>2.2999999999999998</v>
      </c>
      <c r="BA155" s="288" t="s">
        <v>10568</v>
      </c>
      <c r="BB155" s="288" t="s">
        <v>10568</v>
      </c>
      <c r="BC155" s="288" t="s">
        <v>10568</v>
      </c>
      <c r="BD155" s="288" t="s">
        <v>10568</v>
      </c>
      <c r="BE155" s="288" t="s">
        <v>10568</v>
      </c>
      <c r="BF155" s="288" t="s">
        <v>10568</v>
      </c>
      <c r="BG155" s="288" t="s">
        <v>10568</v>
      </c>
      <c r="BH155" s="288" t="s">
        <v>10568</v>
      </c>
      <c r="BI155" s="288" t="s">
        <v>10568</v>
      </c>
      <c r="BJ155" s="288" t="s">
        <v>10568</v>
      </c>
      <c r="BK155" s="288" t="s">
        <v>10568</v>
      </c>
      <c r="BL155" s="288" t="s">
        <v>10568</v>
      </c>
      <c r="BM155" s="288" t="s">
        <v>10568</v>
      </c>
      <c r="BN155" s="288" t="s">
        <v>10568</v>
      </c>
      <c r="BO155" s="288" t="s">
        <v>10568</v>
      </c>
      <c r="BP155" s="288" t="s">
        <v>10568</v>
      </c>
      <c r="BQ155" s="288" t="s">
        <v>10568</v>
      </c>
      <c r="BR155" s="288" t="s">
        <v>10568</v>
      </c>
      <c r="BS155" s="288" t="s">
        <v>10568</v>
      </c>
      <c r="BT155" s="288" t="s">
        <v>10568</v>
      </c>
      <c r="BU155" s="288" t="s">
        <v>10568</v>
      </c>
      <c r="BV155" s="288" t="s">
        <v>10568</v>
      </c>
      <c r="BW155" s="288" t="s">
        <v>10568</v>
      </c>
      <c r="BX155" s="288" t="str">
        <f>_xlfn.IFNA(VLOOKUP(C155,'INFORM Severity - hidden'!$C$5:$G$300,5,FALSE),"-")</f>
        <v>-</v>
      </c>
    </row>
    <row r="156" spans="1:76" x14ac:dyDescent="0.35">
      <c r="C156" t="s">
        <v>10645</v>
      </c>
      <c r="D156" s="288" t="str">
        <f t="shared" si="2"/>
        <v>-</v>
      </c>
      <c r="E156" s="288" t="s">
        <v>10568</v>
      </c>
      <c r="F156" s="288" t="s">
        <v>10568</v>
      </c>
      <c r="G156" s="288" t="s">
        <v>10568</v>
      </c>
      <c r="H156" s="288" t="s">
        <v>10568</v>
      </c>
      <c r="I156" s="288" t="s">
        <v>10568</v>
      </c>
      <c r="J156" s="288" t="s">
        <v>10568</v>
      </c>
      <c r="K156" s="288" t="s">
        <v>10568</v>
      </c>
      <c r="L156" s="288" t="s">
        <v>10568</v>
      </c>
      <c r="M156" s="288" t="s">
        <v>10568</v>
      </c>
      <c r="N156" s="288" t="s">
        <v>10568</v>
      </c>
      <c r="O156" s="288" t="s">
        <v>10568</v>
      </c>
      <c r="P156" s="288" t="s">
        <v>10568</v>
      </c>
      <c r="Q156" s="288" t="s">
        <v>10568</v>
      </c>
      <c r="R156" s="288" t="s">
        <v>10568</v>
      </c>
      <c r="S156" s="288" t="s">
        <v>10568</v>
      </c>
      <c r="T156" s="288" t="s">
        <v>10568</v>
      </c>
      <c r="U156" s="288" t="s">
        <v>10568</v>
      </c>
      <c r="V156" s="288" t="s">
        <v>10568</v>
      </c>
      <c r="W156" s="288" t="s">
        <v>10568</v>
      </c>
      <c r="X156" s="288" t="s">
        <v>10568</v>
      </c>
      <c r="Y156" s="288" t="s">
        <v>10568</v>
      </c>
      <c r="Z156" s="288" t="s">
        <v>10568</v>
      </c>
      <c r="AA156" s="288" t="s">
        <v>10568</v>
      </c>
      <c r="AB156" s="288" t="s">
        <v>10568</v>
      </c>
      <c r="AC156" s="288" t="s">
        <v>10568</v>
      </c>
      <c r="AD156" s="288" t="s">
        <v>10568</v>
      </c>
      <c r="AE156" s="288" t="s">
        <v>10568</v>
      </c>
      <c r="AF156" s="288" t="s">
        <v>10568</v>
      </c>
      <c r="AG156" s="288" t="s">
        <v>10568</v>
      </c>
      <c r="AH156" s="288" t="s">
        <v>10568</v>
      </c>
      <c r="AI156" s="288" t="s">
        <v>10568</v>
      </c>
      <c r="AJ156" s="288" t="s">
        <v>10568</v>
      </c>
      <c r="AK156" s="288" t="s">
        <v>10568</v>
      </c>
      <c r="AL156" s="288" t="s">
        <v>10568</v>
      </c>
      <c r="AM156" s="288" t="s">
        <v>10568</v>
      </c>
      <c r="AN156" s="288" t="s">
        <v>10568</v>
      </c>
      <c r="AO156" s="288" t="s">
        <v>10568</v>
      </c>
      <c r="AP156" s="288" t="s">
        <v>10568</v>
      </c>
      <c r="AQ156" s="288" t="s">
        <v>10568</v>
      </c>
      <c r="AR156" s="288" t="s">
        <v>10568</v>
      </c>
      <c r="AS156" s="288" t="s">
        <v>10568</v>
      </c>
      <c r="AT156" s="288" t="s">
        <v>10568</v>
      </c>
      <c r="AU156" s="288" t="s">
        <v>10568</v>
      </c>
      <c r="AV156" s="288" t="s">
        <v>10568</v>
      </c>
      <c r="AW156" s="288" t="s">
        <v>10568</v>
      </c>
      <c r="AX156" s="288" t="s">
        <v>10568</v>
      </c>
      <c r="AY156" s="288" t="s">
        <v>10568</v>
      </c>
      <c r="AZ156" s="288" t="s">
        <v>10568</v>
      </c>
      <c r="BA156" s="288" t="s">
        <v>10568</v>
      </c>
      <c r="BB156" s="288">
        <v>1.9</v>
      </c>
      <c r="BC156" s="288">
        <v>1.9</v>
      </c>
      <c r="BD156" s="288">
        <v>1.9</v>
      </c>
      <c r="BE156" s="288" t="s">
        <v>10568</v>
      </c>
      <c r="BF156" s="288" t="s">
        <v>10568</v>
      </c>
      <c r="BG156" s="288" t="s">
        <v>10568</v>
      </c>
      <c r="BH156" s="288" t="s">
        <v>10568</v>
      </c>
      <c r="BI156" s="288" t="s">
        <v>10568</v>
      </c>
      <c r="BJ156" s="288" t="s">
        <v>10568</v>
      </c>
      <c r="BK156" s="288" t="s">
        <v>10568</v>
      </c>
      <c r="BL156" s="288" t="s">
        <v>10568</v>
      </c>
      <c r="BM156" s="288" t="s">
        <v>10568</v>
      </c>
      <c r="BN156" s="288" t="s">
        <v>10568</v>
      </c>
      <c r="BO156" s="288" t="s">
        <v>10568</v>
      </c>
      <c r="BP156" s="288" t="s">
        <v>10568</v>
      </c>
      <c r="BQ156" s="288" t="s">
        <v>10568</v>
      </c>
      <c r="BR156" s="288" t="s">
        <v>10568</v>
      </c>
      <c r="BS156" s="288" t="s">
        <v>10568</v>
      </c>
      <c r="BT156" s="288" t="s">
        <v>10568</v>
      </c>
      <c r="BU156" s="288" t="s">
        <v>10568</v>
      </c>
      <c r="BV156" s="288" t="s">
        <v>10568</v>
      </c>
      <c r="BW156" s="288" t="s">
        <v>10568</v>
      </c>
      <c r="BX156" s="288" t="str">
        <f>_xlfn.IFNA(VLOOKUP(C156,'INFORM Severity - hidden'!$C$5:$G$300,5,FALSE),"-")</f>
        <v>-</v>
      </c>
    </row>
    <row r="157" spans="1:76" x14ac:dyDescent="0.35">
      <c r="C157" t="s">
        <v>10646</v>
      </c>
      <c r="D157" s="288" t="str">
        <f t="shared" si="2"/>
        <v>-</v>
      </c>
      <c r="E157" s="288" t="s">
        <v>10568</v>
      </c>
      <c r="F157" s="288" t="s">
        <v>10568</v>
      </c>
      <c r="G157" s="288" t="s">
        <v>10568</v>
      </c>
      <c r="H157" s="288" t="s">
        <v>10568</v>
      </c>
      <c r="I157" s="288" t="s">
        <v>10568</v>
      </c>
      <c r="J157" s="288" t="s">
        <v>10568</v>
      </c>
      <c r="K157" s="288" t="s">
        <v>10568</v>
      </c>
      <c r="L157" s="288" t="s">
        <v>10568</v>
      </c>
      <c r="M157" s="288" t="s">
        <v>10568</v>
      </c>
      <c r="N157" s="288" t="s">
        <v>10568</v>
      </c>
      <c r="O157" s="288" t="s">
        <v>10568</v>
      </c>
      <c r="P157" s="288" t="s">
        <v>10568</v>
      </c>
      <c r="Q157" s="288" t="s">
        <v>10568</v>
      </c>
      <c r="R157" s="288" t="s">
        <v>10568</v>
      </c>
      <c r="S157" s="288" t="s">
        <v>10568</v>
      </c>
      <c r="T157" s="288" t="s">
        <v>10568</v>
      </c>
      <c r="U157" s="288" t="s">
        <v>10568</v>
      </c>
      <c r="V157" s="288" t="s">
        <v>10568</v>
      </c>
      <c r="W157" s="288" t="s">
        <v>10568</v>
      </c>
      <c r="X157" s="288" t="s">
        <v>10568</v>
      </c>
      <c r="Y157" s="288" t="s">
        <v>10568</v>
      </c>
      <c r="Z157" s="288" t="s">
        <v>10568</v>
      </c>
      <c r="AA157" s="288" t="s">
        <v>10568</v>
      </c>
      <c r="AB157" s="288" t="s">
        <v>10568</v>
      </c>
      <c r="AC157" s="288" t="s">
        <v>10568</v>
      </c>
      <c r="AD157" s="288" t="s">
        <v>10568</v>
      </c>
      <c r="AE157" s="288" t="s">
        <v>10568</v>
      </c>
      <c r="AF157" s="288" t="s">
        <v>10568</v>
      </c>
      <c r="AG157" s="288" t="s">
        <v>10568</v>
      </c>
      <c r="AH157" s="288" t="s">
        <v>10568</v>
      </c>
      <c r="AI157" s="288" t="s">
        <v>10568</v>
      </c>
      <c r="AJ157" s="288" t="s">
        <v>10568</v>
      </c>
      <c r="AK157" s="288" t="s">
        <v>10568</v>
      </c>
      <c r="AL157" s="288" t="s">
        <v>10568</v>
      </c>
      <c r="AM157" s="288" t="s">
        <v>10568</v>
      </c>
      <c r="AN157" s="288" t="s">
        <v>10568</v>
      </c>
      <c r="AO157" s="288" t="s">
        <v>10568</v>
      </c>
      <c r="AP157" s="288" t="s">
        <v>10568</v>
      </c>
      <c r="AQ157" s="288" t="s">
        <v>10568</v>
      </c>
      <c r="AR157" s="288" t="s">
        <v>10568</v>
      </c>
      <c r="AS157" s="288" t="s">
        <v>10568</v>
      </c>
      <c r="AT157" s="288" t="s">
        <v>10568</v>
      </c>
      <c r="AU157" s="288" t="s">
        <v>10568</v>
      </c>
      <c r="AV157" s="288" t="s">
        <v>10568</v>
      </c>
      <c r="AW157" s="288" t="s">
        <v>10568</v>
      </c>
      <c r="AX157" s="288" t="s">
        <v>10568</v>
      </c>
      <c r="AY157" s="288" t="s">
        <v>10568</v>
      </c>
      <c r="AZ157" s="288" t="s">
        <v>10568</v>
      </c>
      <c r="BA157" s="288" t="s">
        <v>10568</v>
      </c>
      <c r="BB157" s="288" t="s">
        <v>10568</v>
      </c>
      <c r="BC157" s="288">
        <v>2.1</v>
      </c>
      <c r="BD157" s="288">
        <v>2.1</v>
      </c>
      <c r="BE157" s="288">
        <v>2.8</v>
      </c>
      <c r="BF157" s="288">
        <v>2.8</v>
      </c>
      <c r="BG157" s="288">
        <v>2.8</v>
      </c>
      <c r="BH157" s="288">
        <v>2.8</v>
      </c>
      <c r="BI157" s="288">
        <v>2.8</v>
      </c>
      <c r="BJ157" s="288">
        <v>2.8</v>
      </c>
      <c r="BK157" s="288">
        <v>2.7</v>
      </c>
      <c r="BL157" s="288">
        <v>2.7</v>
      </c>
      <c r="BM157" s="288">
        <v>2.7</v>
      </c>
      <c r="BN157" s="288">
        <v>2.6</v>
      </c>
      <c r="BO157" s="288">
        <v>2.6</v>
      </c>
      <c r="BP157" s="288">
        <v>2.7</v>
      </c>
      <c r="BQ157" s="288" t="s">
        <v>10568</v>
      </c>
      <c r="BR157" s="288" t="s">
        <v>10568</v>
      </c>
      <c r="BS157" s="288" t="s">
        <v>10568</v>
      </c>
      <c r="BT157" s="288" t="s">
        <v>10568</v>
      </c>
      <c r="BU157" s="288" t="s">
        <v>10568</v>
      </c>
      <c r="BV157" s="288" t="s">
        <v>10568</v>
      </c>
      <c r="BW157" s="288" t="s">
        <v>10568</v>
      </c>
      <c r="BX157" s="288" t="str">
        <f>_xlfn.IFNA(VLOOKUP(C157,'INFORM Severity - hidden'!$C$5:$G$300,5,FALSE),"-")</f>
        <v>-</v>
      </c>
    </row>
    <row r="158" spans="1:76" x14ac:dyDescent="0.35">
      <c r="C158" t="s">
        <v>10647</v>
      </c>
      <c r="D158" s="288" t="str">
        <f t="shared" si="2"/>
        <v>-</v>
      </c>
      <c r="E158" s="288" t="s">
        <v>10568</v>
      </c>
      <c r="F158" s="288" t="s">
        <v>10568</v>
      </c>
      <c r="G158" s="288" t="s">
        <v>10568</v>
      </c>
      <c r="H158" s="288" t="s">
        <v>10568</v>
      </c>
      <c r="I158" s="288" t="s">
        <v>10568</v>
      </c>
      <c r="J158" s="288" t="s">
        <v>10568</v>
      </c>
      <c r="K158" s="288" t="s">
        <v>10568</v>
      </c>
      <c r="L158" s="288" t="s">
        <v>10568</v>
      </c>
      <c r="M158" s="288" t="s">
        <v>10568</v>
      </c>
      <c r="N158" s="288" t="s">
        <v>10568</v>
      </c>
      <c r="O158" s="288" t="s">
        <v>10568</v>
      </c>
      <c r="P158" s="288" t="s">
        <v>10568</v>
      </c>
      <c r="Q158" s="288" t="s">
        <v>10568</v>
      </c>
      <c r="R158" s="288" t="s">
        <v>10568</v>
      </c>
      <c r="S158" s="288" t="s">
        <v>10568</v>
      </c>
      <c r="T158" s="288" t="s">
        <v>10568</v>
      </c>
      <c r="U158" s="288" t="s">
        <v>10568</v>
      </c>
      <c r="V158" s="288" t="s">
        <v>10568</v>
      </c>
      <c r="W158" s="288" t="s">
        <v>10568</v>
      </c>
      <c r="X158" s="288" t="s">
        <v>10568</v>
      </c>
      <c r="Y158" s="288" t="s">
        <v>10568</v>
      </c>
      <c r="Z158" s="288" t="s">
        <v>10568</v>
      </c>
      <c r="AA158" s="288" t="s">
        <v>10568</v>
      </c>
      <c r="AB158" s="288" t="s">
        <v>10568</v>
      </c>
      <c r="AC158" s="288" t="s">
        <v>10568</v>
      </c>
      <c r="AD158" s="288" t="s">
        <v>10568</v>
      </c>
      <c r="AE158" s="288" t="s">
        <v>10568</v>
      </c>
      <c r="AF158" s="288" t="s">
        <v>10568</v>
      </c>
      <c r="AG158" s="288" t="s">
        <v>10568</v>
      </c>
      <c r="AH158" s="288" t="s">
        <v>10568</v>
      </c>
      <c r="AI158" s="288" t="s">
        <v>10568</v>
      </c>
      <c r="AJ158" s="288" t="s">
        <v>10568</v>
      </c>
      <c r="AK158" s="288" t="s">
        <v>10568</v>
      </c>
      <c r="AL158" s="288" t="s">
        <v>10568</v>
      </c>
      <c r="AM158" s="288" t="s">
        <v>10568</v>
      </c>
      <c r="AN158" s="288" t="s">
        <v>10568</v>
      </c>
      <c r="AO158" s="288" t="s">
        <v>10568</v>
      </c>
      <c r="AP158" s="288" t="s">
        <v>10568</v>
      </c>
      <c r="AQ158" s="288" t="s">
        <v>10568</v>
      </c>
      <c r="AR158" s="288" t="s">
        <v>10568</v>
      </c>
      <c r="AS158" s="288" t="s">
        <v>10568</v>
      </c>
      <c r="AT158" s="288" t="s">
        <v>10568</v>
      </c>
      <c r="AU158" s="288" t="s">
        <v>10568</v>
      </c>
      <c r="AV158" s="288" t="s">
        <v>10568</v>
      </c>
      <c r="AW158" s="288" t="s">
        <v>10568</v>
      </c>
      <c r="AX158" s="288" t="s">
        <v>10568</v>
      </c>
      <c r="AY158" s="288" t="s">
        <v>10568</v>
      </c>
      <c r="AZ158" s="288" t="s">
        <v>10568</v>
      </c>
      <c r="BA158" s="288" t="s">
        <v>10568</v>
      </c>
      <c r="BB158" s="288" t="s">
        <v>10568</v>
      </c>
      <c r="BC158" s="288" t="s">
        <v>10568</v>
      </c>
      <c r="BD158" s="288" t="s">
        <v>10568</v>
      </c>
      <c r="BE158" s="288" t="s">
        <v>10568</v>
      </c>
      <c r="BF158" s="288" t="s">
        <v>10568</v>
      </c>
      <c r="BG158" s="288" t="s">
        <v>10568</v>
      </c>
      <c r="BH158" s="288" t="s">
        <v>10568</v>
      </c>
      <c r="BI158" s="288" t="s">
        <v>10568</v>
      </c>
      <c r="BJ158" s="288" t="s">
        <v>10568</v>
      </c>
      <c r="BK158" s="288" t="s">
        <v>10568</v>
      </c>
      <c r="BL158" s="288" t="s">
        <v>10568</v>
      </c>
      <c r="BM158" s="288" t="s">
        <v>10568</v>
      </c>
      <c r="BN158" s="288" t="s">
        <v>10568</v>
      </c>
      <c r="BO158" s="288" t="s">
        <v>10568</v>
      </c>
      <c r="BP158" s="288" t="s">
        <v>10568</v>
      </c>
      <c r="BQ158" s="288">
        <v>2.2000000000000002</v>
      </c>
      <c r="BR158" s="288">
        <v>2.1</v>
      </c>
      <c r="BS158" s="288">
        <v>2.4</v>
      </c>
      <c r="BT158" s="288">
        <v>2.1</v>
      </c>
      <c r="BU158" s="288">
        <v>2.1</v>
      </c>
      <c r="BV158" s="288">
        <v>2.1</v>
      </c>
      <c r="BW158" s="288" t="s">
        <v>10568</v>
      </c>
      <c r="BX158" s="288" t="str">
        <f>_xlfn.IFNA(VLOOKUP(C158,'INFORM Severity - hidden'!$C$5:$G$300,5,FALSE),"-")</f>
        <v>-</v>
      </c>
    </row>
    <row r="159" spans="1:76" x14ac:dyDescent="0.35">
      <c r="A159" t="s">
        <v>959</v>
      </c>
      <c r="B159" t="s">
        <v>957</v>
      </c>
      <c r="C159" t="s">
        <v>958</v>
      </c>
      <c r="D159" s="288" t="str">
        <f t="shared" si="2"/>
        <v>Decreasing</v>
      </c>
      <c r="E159" s="288" t="s">
        <v>10568</v>
      </c>
      <c r="F159" s="288" t="s">
        <v>10568</v>
      </c>
      <c r="G159" s="288" t="s">
        <v>10568</v>
      </c>
      <c r="H159" s="288" t="s">
        <v>10568</v>
      </c>
      <c r="I159" s="288" t="s">
        <v>10568</v>
      </c>
      <c r="J159" s="288" t="s">
        <v>10568</v>
      </c>
      <c r="K159" s="288" t="s">
        <v>10568</v>
      </c>
      <c r="L159" s="288" t="s">
        <v>10568</v>
      </c>
      <c r="M159" s="288" t="s">
        <v>10568</v>
      </c>
      <c r="N159" s="288" t="s">
        <v>10568</v>
      </c>
      <c r="O159" s="288" t="s">
        <v>10568</v>
      </c>
      <c r="P159" s="288" t="s">
        <v>10568</v>
      </c>
      <c r="Q159" s="288" t="s">
        <v>10568</v>
      </c>
      <c r="R159" s="288" t="s">
        <v>10568</v>
      </c>
      <c r="S159" s="288" t="s">
        <v>10568</v>
      </c>
      <c r="T159" s="288" t="s">
        <v>10568</v>
      </c>
      <c r="U159" s="288" t="s">
        <v>10568</v>
      </c>
      <c r="V159" s="288" t="s">
        <v>10568</v>
      </c>
      <c r="W159" s="288" t="s">
        <v>10568</v>
      </c>
      <c r="X159" s="288" t="s">
        <v>10568</v>
      </c>
      <c r="Y159" s="288" t="s">
        <v>10568</v>
      </c>
      <c r="Z159" s="288" t="s">
        <v>10568</v>
      </c>
      <c r="AA159" s="288" t="s">
        <v>10568</v>
      </c>
      <c r="AB159" s="288" t="s">
        <v>10568</v>
      </c>
      <c r="AC159" s="288" t="s">
        <v>10568</v>
      </c>
      <c r="AD159" s="288" t="s">
        <v>10568</v>
      </c>
      <c r="AE159" s="288" t="s">
        <v>10568</v>
      </c>
      <c r="AF159" s="288" t="s">
        <v>10568</v>
      </c>
      <c r="AG159" s="288" t="s">
        <v>10568</v>
      </c>
      <c r="AH159" s="288" t="s">
        <v>10568</v>
      </c>
      <c r="AI159" s="288" t="s">
        <v>10568</v>
      </c>
      <c r="AJ159" s="288" t="s">
        <v>10568</v>
      </c>
      <c r="AK159" s="288" t="s">
        <v>10568</v>
      </c>
      <c r="AL159" s="288" t="s">
        <v>10568</v>
      </c>
      <c r="AM159" s="288" t="s">
        <v>10568</v>
      </c>
      <c r="AN159" s="288" t="s">
        <v>10568</v>
      </c>
      <c r="AO159" s="288" t="s">
        <v>10568</v>
      </c>
      <c r="AP159" s="288" t="s">
        <v>10568</v>
      </c>
      <c r="AQ159" s="288" t="s">
        <v>10568</v>
      </c>
      <c r="AR159" s="288" t="s">
        <v>10568</v>
      </c>
      <c r="AS159" s="288" t="s">
        <v>10568</v>
      </c>
      <c r="AT159" s="288">
        <v>2.8</v>
      </c>
      <c r="AU159" s="288">
        <v>2.8</v>
      </c>
      <c r="AV159" s="288">
        <v>2.8</v>
      </c>
      <c r="AW159" s="288">
        <v>2.8</v>
      </c>
      <c r="AX159" s="288">
        <v>2.8</v>
      </c>
      <c r="AY159" s="288">
        <v>2.8</v>
      </c>
      <c r="AZ159" s="288">
        <v>2.8</v>
      </c>
      <c r="BA159" s="288">
        <v>2.8</v>
      </c>
      <c r="BB159" s="288">
        <v>2.8</v>
      </c>
      <c r="BC159" s="288">
        <v>2.8</v>
      </c>
      <c r="BD159" s="288">
        <v>2.8</v>
      </c>
      <c r="BE159" s="288">
        <v>2.8</v>
      </c>
      <c r="BF159" s="288">
        <v>2.8</v>
      </c>
      <c r="BG159" s="288">
        <v>2.8</v>
      </c>
      <c r="BH159" s="288">
        <v>2.8</v>
      </c>
      <c r="BI159" s="288">
        <v>2.8</v>
      </c>
      <c r="BJ159" s="288">
        <v>2.8</v>
      </c>
      <c r="BK159" s="288">
        <v>3</v>
      </c>
      <c r="BL159" s="288">
        <v>3</v>
      </c>
      <c r="BM159" s="288">
        <v>3</v>
      </c>
      <c r="BN159" s="288">
        <v>3</v>
      </c>
      <c r="BO159" s="288">
        <v>3</v>
      </c>
      <c r="BP159" s="288">
        <v>3</v>
      </c>
      <c r="BQ159" s="288">
        <v>3</v>
      </c>
      <c r="BR159" s="288">
        <v>2.9</v>
      </c>
      <c r="BS159" s="288">
        <v>2.9</v>
      </c>
      <c r="BT159" s="288">
        <v>2.9</v>
      </c>
      <c r="BU159" s="288">
        <v>2.9</v>
      </c>
      <c r="BV159" s="288">
        <v>2.9</v>
      </c>
      <c r="BW159" s="288">
        <v>2.8</v>
      </c>
      <c r="BX159" s="288">
        <f>_xlfn.IFNA(VLOOKUP(C159,'INFORM Severity - hidden'!$C$5:$G$300,5,FALSE),"-")</f>
        <v>2.8</v>
      </c>
    </row>
    <row r="160" spans="1:76" x14ac:dyDescent="0.35">
      <c r="A160" t="s">
        <v>959</v>
      </c>
      <c r="B160" t="s">
        <v>962</v>
      </c>
      <c r="C160" t="s">
        <v>963</v>
      </c>
      <c r="D160" s="288" t="str">
        <f t="shared" si="2"/>
        <v>-</v>
      </c>
      <c r="E160" s="288" t="s">
        <v>10568</v>
      </c>
      <c r="F160" s="288" t="s">
        <v>10568</v>
      </c>
      <c r="G160" s="288" t="s">
        <v>10568</v>
      </c>
      <c r="H160" s="288" t="s">
        <v>10568</v>
      </c>
      <c r="I160" s="288" t="s">
        <v>10568</v>
      </c>
      <c r="J160" s="288" t="s">
        <v>10568</v>
      </c>
      <c r="K160" s="288" t="s">
        <v>10568</v>
      </c>
      <c r="L160" s="288" t="s">
        <v>10568</v>
      </c>
      <c r="M160" s="288" t="s">
        <v>10568</v>
      </c>
      <c r="N160" s="288" t="s">
        <v>10568</v>
      </c>
      <c r="O160" s="288" t="s">
        <v>10568</v>
      </c>
      <c r="P160" s="288" t="s">
        <v>10568</v>
      </c>
      <c r="Q160" s="288" t="s">
        <v>10568</v>
      </c>
      <c r="R160" s="288" t="s">
        <v>10568</v>
      </c>
      <c r="S160" s="288" t="s">
        <v>10568</v>
      </c>
      <c r="T160" s="288" t="s">
        <v>10568</v>
      </c>
      <c r="U160" s="288" t="s">
        <v>10568</v>
      </c>
      <c r="V160" s="288" t="s">
        <v>10568</v>
      </c>
      <c r="W160" s="288" t="s">
        <v>10568</v>
      </c>
      <c r="X160" s="288" t="s">
        <v>10568</v>
      </c>
      <c r="Y160" s="288" t="s">
        <v>10568</v>
      </c>
      <c r="Z160" s="288" t="s">
        <v>10568</v>
      </c>
      <c r="AA160" s="288" t="s">
        <v>10568</v>
      </c>
      <c r="AB160" s="288" t="s">
        <v>10568</v>
      </c>
      <c r="AC160" s="288" t="s">
        <v>10568</v>
      </c>
      <c r="AD160" s="288" t="s">
        <v>10568</v>
      </c>
      <c r="AE160" s="288" t="s">
        <v>10568</v>
      </c>
      <c r="AF160" s="288" t="s">
        <v>10568</v>
      </c>
      <c r="AG160" s="288" t="s">
        <v>10568</v>
      </c>
      <c r="AH160" s="288" t="s">
        <v>10568</v>
      </c>
      <c r="AI160" s="288" t="s">
        <v>10568</v>
      </c>
      <c r="AJ160" s="288" t="s">
        <v>10568</v>
      </c>
      <c r="AK160" s="288" t="s">
        <v>10568</v>
      </c>
      <c r="AL160" s="288" t="s">
        <v>10568</v>
      </c>
      <c r="AM160" s="288" t="s">
        <v>10568</v>
      </c>
      <c r="AN160" s="288" t="s">
        <v>10568</v>
      </c>
      <c r="AO160" s="288" t="s">
        <v>10568</v>
      </c>
      <c r="AP160" s="288" t="s">
        <v>10568</v>
      </c>
      <c r="AQ160" s="288" t="s">
        <v>10568</v>
      </c>
      <c r="AR160" s="288" t="s">
        <v>10568</v>
      </c>
      <c r="AS160" s="288" t="s">
        <v>10568</v>
      </c>
      <c r="AT160" s="288">
        <v>2.5</v>
      </c>
      <c r="AU160" s="288" t="s">
        <v>10568</v>
      </c>
      <c r="AV160" s="288">
        <v>2.5</v>
      </c>
      <c r="AW160" s="288" t="s">
        <v>10568</v>
      </c>
      <c r="AX160" s="288" t="s">
        <v>10568</v>
      </c>
      <c r="AY160" s="288" t="s">
        <v>10568</v>
      </c>
      <c r="AZ160" s="288" t="s">
        <v>10568</v>
      </c>
      <c r="BA160" s="288" t="s">
        <v>10568</v>
      </c>
      <c r="BB160" s="288" t="s">
        <v>10568</v>
      </c>
      <c r="BC160" s="288" t="s">
        <v>10568</v>
      </c>
      <c r="BD160" s="288" t="s">
        <v>10568</v>
      </c>
      <c r="BE160" s="288" t="s">
        <v>10568</v>
      </c>
      <c r="BF160" s="288" t="s">
        <v>10568</v>
      </c>
      <c r="BG160" s="288" t="s">
        <v>10568</v>
      </c>
      <c r="BH160" s="288" t="s">
        <v>10568</v>
      </c>
      <c r="BI160" s="288" t="s">
        <v>10568</v>
      </c>
      <c r="BJ160" s="288" t="s">
        <v>10568</v>
      </c>
      <c r="BK160" s="288" t="s">
        <v>10568</v>
      </c>
      <c r="BL160" s="288" t="s">
        <v>10568</v>
      </c>
      <c r="BM160" s="288" t="s">
        <v>10568</v>
      </c>
      <c r="BN160" s="288" t="s">
        <v>10568</v>
      </c>
      <c r="BO160" s="288" t="s">
        <v>10568</v>
      </c>
      <c r="BP160" s="288" t="s">
        <v>10568</v>
      </c>
      <c r="BQ160" s="288" t="s">
        <v>10568</v>
      </c>
      <c r="BR160" s="288" t="s">
        <v>10568</v>
      </c>
      <c r="BS160" s="288" t="s">
        <v>10568</v>
      </c>
      <c r="BT160" s="288" t="s">
        <v>10568</v>
      </c>
      <c r="BU160" s="288" t="s">
        <v>10568</v>
      </c>
      <c r="BV160" s="288" t="s">
        <v>10568</v>
      </c>
      <c r="BW160" s="288" t="s">
        <v>10568</v>
      </c>
      <c r="BX160" s="288" t="str">
        <f>_xlfn.IFNA(VLOOKUP(C160,'INFORM Severity - hidden'!$C$5:$G$300,5,FALSE),"-")</f>
        <v>x</v>
      </c>
    </row>
    <row r="161" spans="1:76" x14ac:dyDescent="0.35">
      <c r="A161" t="s">
        <v>959</v>
      </c>
      <c r="B161" t="s">
        <v>966</v>
      </c>
      <c r="C161" t="s">
        <v>967</v>
      </c>
      <c r="D161" s="288" t="str">
        <f t="shared" si="2"/>
        <v>Stable</v>
      </c>
      <c r="E161" s="288" t="s">
        <v>10568</v>
      </c>
      <c r="F161" s="288" t="s">
        <v>10568</v>
      </c>
      <c r="G161" s="288" t="s">
        <v>10568</v>
      </c>
      <c r="H161" s="288" t="s">
        <v>10568</v>
      </c>
      <c r="I161" s="288" t="s">
        <v>10568</v>
      </c>
      <c r="J161" s="288" t="s">
        <v>10568</v>
      </c>
      <c r="K161" s="288" t="s">
        <v>10568</v>
      </c>
      <c r="L161" s="288" t="s">
        <v>10568</v>
      </c>
      <c r="M161" s="288" t="s">
        <v>10568</v>
      </c>
      <c r="N161" s="288" t="s">
        <v>10568</v>
      </c>
      <c r="O161" s="288" t="s">
        <v>10568</v>
      </c>
      <c r="P161" s="288" t="s">
        <v>10568</v>
      </c>
      <c r="Q161" s="288" t="s">
        <v>10568</v>
      </c>
      <c r="R161" s="288" t="s">
        <v>10568</v>
      </c>
      <c r="S161" s="288" t="s">
        <v>10568</v>
      </c>
      <c r="T161" s="288" t="s">
        <v>10568</v>
      </c>
      <c r="U161" s="288" t="s">
        <v>10568</v>
      </c>
      <c r="V161" s="288" t="s">
        <v>10568</v>
      </c>
      <c r="W161" s="288" t="s">
        <v>10568</v>
      </c>
      <c r="X161" s="288" t="s">
        <v>10568</v>
      </c>
      <c r="Y161" s="288" t="s">
        <v>10568</v>
      </c>
      <c r="Z161" s="288" t="s">
        <v>10568</v>
      </c>
      <c r="AA161" s="288" t="s">
        <v>10568</v>
      </c>
      <c r="AB161" s="288" t="s">
        <v>10568</v>
      </c>
      <c r="AC161" s="288" t="s">
        <v>10568</v>
      </c>
      <c r="AD161" s="288" t="s">
        <v>10568</v>
      </c>
      <c r="AE161" s="288" t="s">
        <v>10568</v>
      </c>
      <c r="AF161" s="288" t="s">
        <v>10568</v>
      </c>
      <c r="AG161" s="288" t="s">
        <v>10568</v>
      </c>
      <c r="AH161" s="288" t="s">
        <v>10568</v>
      </c>
      <c r="AI161" s="288" t="s">
        <v>10568</v>
      </c>
      <c r="AJ161" s="288" t="s">
        <v>10568</v>
      </c>
      <c r="AK161" s="288" t="s">
        <v>10568</v>
      </c>
      <c r="AL161" s="288" t="s">
        <v>10568</v>
      </c>
      <c r="AM161" s="288" t="s">
        <v>10568</v>
      </c>
      <c r="AN161" s="288" t="s">
        <v>10568</v>
      </c>
      <c r="AO161" s="288" t="s">
        <v>10568</v>
      </c>
      <c r="AP161" s="288">
        <v>2.4</v>
      </c>
      <c r="AQ161" s="288">
        <v>2.4</v>
      </c>
      <c r="AR161" s="288">
        <v>2.4</v>
      </c>
      <c r="AS161" s="288">
        <v>2.4</v>
      </c>
      <c r="AT161" s="288">
        <v>2.5</v>
      </c>
      <c r="AU161" s="288">
        <v>2.5</v>
      </c>
      <c r="AV161" s="288">
        <v>2.5</v>
      </c>
      <c r="AW161" s="288">
        <v>2.5</v>
      </c>
      <c r="AX161" s="288">
        <v>2.5</v>
      </c>
      <c r="AY161" s="288">
        <v>2.5</v>
      </c>
      <c r="AZ161" s="288">
        <v>2.6</v>
      </c>
      <c r="BA161" s="288">
        <v>2.6</v>
      </c>
      <c r="BB161" s="288">
        <v>2.6</v>
      </c>
      <c r="BC161" s="288">
        <v>2.6</v>
      </c>
      <c r="BD161" s="288">
        <v>2.6</v>
      </c>
      <c r="BE161" s="288">
        <v>2.6</v>
      </c>
      <c r="BF161" s="288">
        <v>2.6</v>
      </c>
      <c r="BG161" s="288">
        <v>2.6</v>
      </c>
      <c r="BH161" s="288">
        <v>2.6</v>
      </c>
      <c r="BI161" s="288">
        <v>2.4</v>
      </c>
      <c r="BJ161" s="288">
        <v>2.4</v>
      </c>
      <c r="BK161" s="288">
        <v>2.5</v>
      </c>
      <c r="BL161" s="288">
        <v>2.5</v>
      </c>
      <c r="BM161" s="288">
        <v>2.5</v>
      </c>
      <c r="BN161" s="288">
        <v>2.2999999999999998</v>
      </c>
      <c r="BO161" s="288">
        <v>2.4</v>
      </c>
      <c r="BP161" s="288">
        <v>2.4</v>
      </c>
      <c r="BQ161" s="288">
        <v>2.5</v>
      </c>
      <c r="BR161" s="288">
        <v>2.5</v>
      </c>
      <c r="BS161" s="288">
        <v>2.2999999999999998</v>
      </c>
      <c r="BT161" s="288">
        <v>2.2999999999999998</v>
      </c>
      <c r="BU161" s="288">
        <v>2.4</v>
      </c>
      <c r="BV161" s="288">
        <v>2.4</v>
      </c>
      <c r="BW161" s="288">
        <v>2.2999999999999998</v>
      </c>
      <c r="BX161" s="288">
        <f>_xlfn.IFNA(VLOOKUP(C161,'INFORM Severity - hidden'!$C$5:$G$300,5,FALSE),"-")</f>
        <v>2.2999999999999998</v>
      </c>
    </row>
    <row r="162" spans="1:76" x14ac:dyDescent="0.35">
      <c r="C162" t="s">
        <v>10648</v>
      </c>
      <c r="D162" s="288" t="str">
        <f t="shared" si="2"/>
        <v>-</v>
      </c>
      <c r="E162" s="288" t="s">
        <v>10568</v>
      </c>
      <c r="F162" s="288" t="s">
        <v>10568</v>
      </c>
      <c r="G162" s="288" t="s">
        <v>10568</v>
      </c>
      <c r="H162" s="288" t="s">
        <v>10568</v>
      </c>
      <c r="I162" s="288" t="s">
        <v>10568</v>
      </c>
      <c r="J162" s="288" t="s">
        <v>10568</v>
      </c>
      <c r="K162" s="288" t="s">
        <v>10568</v>
      </c>
      <c r="L162" s="288" t="s">
        <v>10568</v>
      </c>
      <c r="M162" s="288" t="s">
        <v>10568</v>
      </c>
      <c r="N162" s="288" t="s">
        <v>10568</v>
      </c>
      <c r="O162" s="288" t="s">
        <v>10568</v>
      </c>
      <c r="P162" s="288" t="s">
        <v>10568</v>
      </c>
      <c r="Q162" s="288" t="s">
        <v>10568</v>
      </c>
      <c r="R162" s="288" t="s">
        <v>10568</v>
      </c>
      <c r="S162" s="288" t="s">
        <v>10568</v>
      </c>
      <c r="T162" s="288" t="s">
        <v>10568</v>
      </c>
      <c r="U162" s="288" t="s">
        <v>10568</v>
      </c>
      <c r="V162" s="288" t="s">
        <v>10568</v>
      </c>
      <c r="W162" s="288" t="s">
        <v>10568</v>
      </c>
      <c r="X162" s="288" t="s">
        <v>10568</v>
      </c>
      <c r="Y162" s="288" t="s">
        <v>10568</v>
      </c>
      <c r="Z162" s="288" t="s">
        <v>10568</v>
      </c>
      <c r="AA162" s="288" t="s">
        <v>10568</v>
      </c>
      <c r="AB162" s="288">
        <v>1.7</v>
      </c>
      <c r="AC162" s="288">
        <v>1.7</v>
      </c>
      <c r="AD162" s="288">
        <v>1.7</v>
      </c>
      <c r="AE162" s="288" t="s">
        <v>10568</v>
      </c>
      <c r="AF162" s="288" t="s">
        <v>10568</v>
      </c>
      <c r="AG162" s="288" t="s">
        <v>10568</v>
      </c>
      <c r="AH162" s="288" t="s">
        <v>10568</v>
      </c>
      <c r="AI162" s="288" t="s">
        <v>10568</v>
      </c>
      <c r="AJ162" s="288" t="s">
        <v>10568</v>
      </c>
      <c r="AK162" s="288" t="s">
        <v>10568</v>
      </c>
      <c r="AL162" s="288" t="s">
        <v>10568</v>
      </c>
      <c r="AM162" s="288" t="s">
        <v>10568</v>
      </c>
      <c r="AN162" s="288" t="s">
        <v>10568</v>
      </c>
      <c r="AO162" s="288" t="s">
        <v>10568</v>
      </c>
      <c r="AP162" s="288" t="s">
        <v>10568</v>
      </c>
      <c r="AQ162" s="288" t="s">
        <v>10568</v>
      </c>
      <c r="AR162" s="288" t="s">
        <v>10568</v>
      </c>
      <c r="AS162" s="288" t="s">
        <v>10568</v>
      </c>
      <c r="AT162" s="288" t="s">
        <v>10568</v>
      </c>
      <c r="AU162" s="288" t="s">
        <v>10568</v>
      </c>
      <c r="AV162" s="288" t="s">
        <v>10568</v>
      </c>
      <c r="AW162" s="288" t="s">
        <v>10568</v>
      </c>
      <c r="AX162" s="288" t="s">
        <v>10568</v>
      </c>
      <c r="AY162" s="288" t="s">
        <v>10568</v>
      </c>
      <c r="AZ162" s="288" t="s">
        <v>10568</v>
      </c>
      <c r="BA162" s="288" t="s">
        <v>10568</v>
      </c>
      <c r="BB162" s="288" t="s">
        <v>10568</v>
      </c>
      <c r="BC162" s="288" t="s">
        <v>10568</v>
      </c>
      <c r="BD162" s="288" t="s">
        <v>10568</v>
      </c>
      <c r="BE162" s="288" t="s">
        <v>10568</v>
      </c>
      <c r="BF162" s="288" t="s">
        <v>10568</v>
      </c>
      <c r="BG162" s="288" t="s">
        <v>10568</v>
      </c>
      <c r="BH162" s="288" t="s">
        <v>10568</v>
      </c>
      <c r="BI162" s="288" t="s">
        <v>10568</v>
      </c>
      <c r="BJ162" s="288" t="s">
        <v>10568</v>
      </c>
      <c r="BK162" s="288" t="s">
        <v>10568</v>
      </c>
      <c r="BL162" s="288" t="s">
        <v>10568</v>
      </c>
      <c r="BM162" s="288" t="s">
        <v>10568</v>
      </c>
      <c r="BN162" s="288" t="s">
        <v>10568</v>
      </c>
      <c r="BO162" s="288" t="s">
        <v>10568</v>
      </c>
      <c r="BP162" s="288" t="s">
        <v>10568</v>
      </c>
      <c r="BQ162" s="288" t="s">
        <v>10568</v>
      </c>
      <c r="BR162" s="288" t="s">
        <v>10568</v>
      </c>
      <c r="BS162" s="288" t="s">
        <v>10568</v>
      </c>
      <c r="BT162" s="288" t="s">
        <v>10568</v>
      </c>
      <c r="BU162" s="288" t="s">
        <v>10568</v>
      </c>
      <c r="BV162" s="288" t="s">
        <v>10568</v>
      </c>
      <c r="BW162" s="288" t="s">
        <v>10568</v>
      </c>
      <c r="BX162" s="288" t="str">
        <f>_xlfn.IFNA(VLOOKUP(C162,'INFORM Severity - hidden'!$C$5:$G$300,5,FALSE),"-")</f>
        <v>-</v>
      </c>
    </row>
    <row r="163" spans="1:76" x14ac:dyDescent="0.35">
      <c r="A163" t="s">
        <v>15</v>
      </c>
      <c r="B163" t="s">
        <v>13</v>
      </c>
      <c r="C163" t="s">
        <v>14</v>
      </c>
      <c r="D163" s="288" t="str">
        <f t="shared" si="2"/>
        <v>Decreasing</v>
      </c>
      <c r="E163" s="288">
        <v>3.6</v>
      </c>
      <c r="F163" s="288">
        <v>3.8</v>
      </c>
      <c r="G163" s="288">
        <v>3.8</v>
      </c>
      <c r="H163" s="288">
        <v>3.6</v>
      </c>
      <c r="I163" s="288">
        <v>3.6</v>
      </c>
      <c r="J163" s="288">
        <v>3.6</v>
      </c>
      <c r="K163" s="288">
        <v>3.6</v>
      </c>
      <c r="L163" s="288">
        <v>3.7</v>
      </c>
      <c r="M163" s="288">
        <v>3.7</v>
      </c>
      <c r="N163" s="288">
        <v>3.8</v>
      </c>
      <c r="O163" s="288">
        <v>3.8</v>
      </c>
      <c r="P163" s="288">
        <v>3.8</v>
      </c>
      <c r="Q163" s="288">
        <v>3.8</v>
      </c>
      <c r="R163" s="288">
        <v>3.8</v>
      </c>
      <c r="S163" s="288">
        <v>3.8</v>
      </c>
      <c r="T163" s="288">
        <v>3.8</v>
      </c>
      <c r="U163" s="288">
        <v>3.8</v>
      </c>
      <c r="V163" s="288">
        <v>3.8</v>
      </c>
      <c r="W163" s="288">
        <v>3.8</v>
      </c>
      <c r="X163" s="288">
        <v>3.8</v>
      </c>
      <c r="Y163" s="288">
        <v>3.8</v>
      </c>
      <c r="Z163" s="288">
        <v>3.8</v>
      </c>
      <c r="AA163" s="288">
        <v>3.8</v>
      </c>
      <c r="AB163" s="288">
        <v>3.8</v>
      </c>
      <c r="AC163" s="288">
        <v>3.8</v>
      </c>
      <c r="AD163" s="288">
        <v>3.8</v>
      </c>
      <c r="AE163" s="288">
        <v>4.0999999999999996</v>
      </c>
      <c r="AF163" s="288">
        <v>4.0999999999999996</v>
      </c>
      <c r="AG163" s="288">
        <v>4.0999999999999996</v>
      </c>
      <c r="AH163" s="288">
        <v>4.3</v>
      </c>
      <c r="AI163" s="288">
        <v>4.3</v>
      </c>
      <c r="AJ163" s="288">
        <v>4.3</v>
      </c>
      <c r="AK163" s="288">
        <v>4.3</v>
      </c>
      <c r="AL163" s="288">
        <v>4.3</v>
      </c>
      <c r="AM163" s="288">
        <v>4.3</v>
      </c>
      <c r="AN163" s="288">
        <v>4.3</v>
      </c>
      <c r="AO163" s="288">
        <v>4.3</v>
      </c>
      <c r="AP163" s="288">
        <v>4.3</v>
      </c>
      <c r="AQ163" s="288">
        <v>4.3</v>
      </c>
      <c r="AR163" s="288">
        <v>4.2</v>
      </c>
      <c r="AS163" s="288">
        <v>4.2</v>
      </c>
      <c r="AT163" s="288">
        <v>4.2</v>
      </c>
      <c r="AU163" s="288">
        <v>4.2</v>
      </c>
      <c r="AV163" s="288">
        <v>4.2</v>
      </c>
      <c r="AW163" s="288">
        <v>4.2</v>
      </c>
      <c r="AX163" s="288">
        <v>4.0999999999999996</v>
      </c>
      <c r="AY163" s="288">
        <v>4.0999999999999996</v>
      </c>
      <c r="AZ163" s="288">
        <v>4.2</v>
      </c>
      <c r="BA163" s="288">
        <v>4.3</v>
      </c>
      <c r="BB163" s="288">
        <v>4.3</v>
      </c>
      <c r="BC163" s="288">
        <v>4.3</v>
      </c>
      <c r="BD163" s="288">
        <v>4.3</v>
      </c>
      <c r="BE163" s="288">
        <v>4.3</v>
      </c>
      <c r="BF163" s="288">
        <v>4.3</v>
      </c>
      <c r="BG163" s="288">
        <v>4.3</v>
      </c>
      <c r="BH163" s="288">
        <v>4.3</v>
      </c>
      <c r="BI163" s="288">
        <v>4.3</v>
      </c>
      <c r="BJ163" s="288">
        <v>4.3</v>
      </c>
      <c r="BK163" s="288">
        <v>4.3</v>
      </c>
      <c r="BL163" s="288">
        <v>4.3</v>
      </c>
      <c r="BM163" s="288">
        <v>4.3</v>
      </c>
      <c r="BN163" s="288">
        <v>4.3</v>
      </c>
      <c r="BO163" s="288">
        <v>4.3</v>
      </c>
      <c r="BP163" s="288">
        <v>4.5</v>
      </c>
      <c r="BQ163" s="288">
        <v>4.3</v>
      </c>
      <c r="BR163" s="288">
        <v>4.3</v>
      </c>
      <c r="BS163" s="288">
        <v>4.3</v>
      </c>
      <c r="BT163" s="288">
        <v>4.3</v>
      </c>
      <c r="BU163" s="288">
        <v>4.3</v>
      </c>
      <c r="BV163" s="288">
        <v>4.2</v>
      </c>
      <c r="BW163" s="288">
        <v>4.2</v>
      </c>
      <c r="BX163" s="288">
        <f>_xlfn.IFNA(VLOOKUP(C163,'INFORM Severity - hidden'!$C$5:$G$300,5,FALSE),"-")</f>
        <v>4.2</v>
      </c>
    </row>
    <row r="164" spans="1:76" x14ac:dyDescent="0.35">
      <c r="A164" t="s">
        <v>2163</v>
      </c>
      <c r="B164" t="s">
        <v>2161</v>
      </c>
      <c r="C164" t="s">
        <v>2162</v>
      </c>
      <c r="D164" s="288" t="str">
        <f t="shared" si="2"/>
        <v>Stable</v>
      </c>
      <c r="E164" s="288" t="s">
        <v>10568</v>
      </c>
      <c r="F164" s="288">
        <v>3.2</v>
      </c>
      <c r="G164" s="288">
        <v>3.2</v>
      </c>
      <c r="H164" s="288">
        <v>3.2</v>
      </c>
      <c r="I164" s="288">
        <v>3.3</v>
      </c>
      <c r="J164" s="288">
        <v>3.3</v>
      </c>
      <c r="K164" s="288">
        <v>3.3</v>
      </c>
      <c r="L164" s="288">
        <v>3.3</v>
      </c>
      <c r="M164" s="288">
        <v>3.3</v>
      </c>
      <c r="N164" s="288">
        <v>3.4</v>
      </c>
      <c r="O164" s="288">
        <v>3.4</v>
      </c>
      <c r="P164" s="288">
        <v>3.4</v>
      </c>
      <c r="Q164" s="288">
        <v>3.4</v>
      </c>
      <c r="R164" s="288">
        <v>3.4</v>
      </c>
      <c r="S164" s="288">
        <v>3.6</v>
      </c>
      <c r="T164" s="288">
        <v>3.6</v>
      </c>
      <c r="U164" s="288">
        <v>3.6</v>
      </c>
      <c r="V164" s="288">
        <v>3.6</v>
      </c>
      <c r="W164" s="288">
        <v>3.6</v>
      </c>
      <c r="X164" s="288">
        <v>3.5</v>
      </c>
      <c r="Y164" s="288">
        <v>3.5</v>
      </c>
      <c r="Z164" s="288">
        <v>3.5</v>
      </c>
      <c r="AA164" s="288">
        <v>3.5</v>
      </c>
      <c r="AB164" s="288">
        <v>3.5</v>
      </c>
      <c r="AC164" s="288">
        <v>3.5</v>
      </c>
      <c r="AD164" s="288">
        <v>3.7</v>
      </c>
      <c r="AE164" s="288">
        <v>3.7</v>
      </c>
      <c r="AF164" s="288">
        <v>3.7</v>
      </c>
      <c r="AG164" s="288">
        <v>3.7</v>
      </c>
      <c r="AH164" s="288">
        <v>3.7</v>
      </c>
      <c r="AI164" s="288">
        <v>3.9</v>
      </c>
      <c r="AJ164" s="288">
        <v>3.9</v>
      </c>
      <c r="AK164" s="288">
        <v>3.9</v>
      </c>
      <c r="AL164" s="288">
        <v>3.8</v>
      </c>
      <c r="AM164" s="288">
        <v>3.9</v>
      </c>
      <c r="AN164" s="288">
        <v>3.9</v>
      </c>
      <c r="AO164" s="288">
        <v>4.3</v>
      </c>
      <c r="AP164" s="288">
        <v>4.3</v>
      </c>
      <c r="AQ164" s="288">
        <v>4.3</v>
      </c>
      <c r="AR164" s="288">
        <v>4.3</v>
      </c>
      <c r="AS164" s="288">
        <v>4.4000000000000004</v>
      </c>
      <c r="AT164" s="288">
        <v>4.4000000000000004</v>
      </c>
      <c r="AU164" s="288">
        <v>4.4000000000000004</v>
      </c>
      <c r="AV164" s="288">
        <v>4.4000000000000004</v>
      </c>
      <c r="AW164" s="288">
        <v>4.4000000000000004</v>
      </c>
      <c r="AX164" s="288">
        <v>4.4000000000000004</v>
      </c>
      <c r="AY164" s="288">
        <v>4.4000000000000004</v>
      </c>
      <c r="AZ164" s="288">
        <v>4.4000000000000004</v>
      </c>
      <c r="BA164" s="288">
        <v>4.5</v>
      </c>
      <c r="BB164" s="288">
        <v>4.5</v>
      </c>
      <c r="BC164" s="288">
        <v>4.5</v>
      </c>
      <c r="BD164" s="288">
        <v>4.5</v>
      </c>
      <c r="BE164" s="288">
        <v>4.5999999999999996</v>
      </c>
      <c r="BF164" s="288">
        <v>4.5999999999999996</v>
      </c>
      <c r="BG164" s="288">
        <v>4.5999999999999996</v>
      </c>
      <c r="BH164" s="288">
        <v>4.5999999999999996</v>
      </c>
      <c r="BI164" s="288">
        <v>4.5999999999999996</v>
      </c>
      <c r="BJ164" s="288">
        <v>4.5999999999999996</v>
      </c>
      <c r="BK164" s="288">
        <v>4.5999999999999996</v>
      </c>
      <c r="BL164" s="288">
        <v>4.5999999999999996</v>
      </c>
      <c r="BM164" s="288">
        <v>4.5999999999999996</v>
      </c>
      <c r="BN164" s="288">
        <v>4.5999999999999996</v>
      </c>
      <c r="BO164" s="288">
        <v>4.5999999999999996</v>
      </c>
      <c r="BP164" s="288">
        <v>4.5999999999999996</v>
      </c>
      <c r="BQ164" s="288">
        <v>4.5999999999999996</v>
      </c>
      <c r="BR164" s="288">
        <v>4.5999999999999996</v>
      </c>
      <c r="BS164" s="288">
        <v>4.5999999999999996</v>
      </c>
      <c r="BT164" s="288">
        <v>4.5999999999999996</v>
      </c>
      <c r="BU164" s="288">
        <v>4.5999999999999996</v>
      </c>
      <c r="BV164" s="288">
        <v>4.5999999999999996</v>
      </c>
      <c r="BW164" s="288">
        <v>4.5999999999999996</v>
      </c>
      <c r="BX164" s="288">
        <f>_xlfn.IFNA(VLOOKUP(C164,'INFORM Severity - hidden'!$C$5:$G$300,5,FALSE),"-")</f>
        <v>4.5999999999999996</v>
      </c>
    </row>
    <row r="165" spans="1:76" x14ac:dyDescent="0.35">
      <c r="A165" t="s">
        <v>2163</v>
      </c>
      <c r="B165" t="s">
        <v>2180</v>
      </c>
      <c r="C165" t="s">
        <v>2181</v>
      </c>
      <c r="D165" s="288" t="str">
        <f t="shared" si="2"/>
        <v>Stable</v>
      </c>
      <c r="E165" s="288" t="s">
        <v>10568</v>
      </c>
      <c r="F165" s="288">
        <v>3.3</v>
      </c>
      <c r="G165" s="288">
        <v>3.3</v>
      </c>
      <c r="H165" s="288">
        <v>3.1</v>
      </c>
      <c r="I165" s="288">
        <v>3.2</v>
      </c>
      <c r="J165" s="288">
        <v>3.2</v>
      </c>
      <c r="K165" s="288">
        <v>3.2</v>
      </c>
      <c r="L165" s="288">
        <v>3.2</v>
      </c>
      <c r="M165" s="288">
        <v>3.2</v>
      </c>
      <c r="N165" s="288">
        <v>3.5</v>
      </c>
      <c r="O165" s="288">
        <v>3.5</v>
      </c>
      <c r="P165" s="288">
        <v>3.4</v>
      </c>
      <c r="Q165" s="288">
        <v>3.5</v>
      </c>
      <c r="R165" s="288">
        <v>3.5</v>
      </c>
      <c r="S165" s="288">
        <v>3.5</v>
      </c>
      <c r="T165" s="288">
        <v>3.5</v>
      </c>
      <c r="U165" s="288">
        <v>3.5</v>
      </c>
      <c r="V165" s="288">
        <v>3.5</v>
      </c>
      <c r="W165" s="288">
        <v>3.5</v>
      </c>
      <c r="X165" s="288">
        <v>3.5</v>
      </c>
      <c r="Y165" s="288">
        <v>3.5</v>
      </c>
      <c r="Z165" s="288">
        <v>3.5</v>
      </c>
      <c r="AA165" s="288">
        <v>3.5</v>
      </c>
      <c r="AB165" s="288">
        <v>3.5</v>
      </c>
      <c r="AC165" s="288">
        <v>3.5</v>
      </c>
      <c r="AD165" s="288">
        <v>3.5</v>
      </c>
      <c r="AE165" s="288">
        <v>3.5</v>
      </c>
      <c r="AF165" s="288">
        <v>3.5</v>
      </c>
      <c r="AG165" s="288">
        <v>3.5</v>
      </c>
      <c r="AH165" s="288">
        <v>3.6</v>
      </c>
      <c r="AI165" s="288">
        <v>3.6</v>
      </c>
      <c r="AJ165" s="288">
        <v>3.6</v>
      </c>
      <c r="AK165" s="288">
        <v>3.6</v>
      </c>
      <c r="AL165" s="288">
        <v>3.5</v>
      </c>
      <c r="AM165" s="288">
        <v>3.5</v>
      </c>
      <c r="AN165" s="288">
        <v>3.5</v>
      </c>
      <c r="AO165" s="288">
        <v>3.6</v>
      </c>
      <c r="AP165" s="288">
        <v>3.6</v>
      </c>
      <c r="AQ165" s="288">
        <v>3.7</v>
      </c>
      <c r="AR165" s="288">
        <v>3.7</v>
      </c>
      <c r="AS165" s="288">
        <v>3.7</v>
      </c>
      <c r="AT165" s="288">
        <v>3.7</v>
      </c>
      <c r="AU165" s="288">
        <v>3.7</v>
      </c>
      <c r="AV165" s="288">
        <v>3.7</v>
      </c>
      <c r="AW165" s="288">
        <v>3.7</v>
      </c>
      <c r="AX165" s="288">
        <v>3.7</v>
      </c>
      <c r="AY165" s="288">
        <v>3.7</v>
      </c>
      <c r="AZ165" s="288">
        <v>3.7</v>
      </c>
      <c r="BA165" s="288">
        <v>3.9</v>
      </c>
      <c r="BB165" s="288">
        <v>3.9</v>
      </c>
      <c r="BC165" s="288">
        <v>3.9</v>
      </c>
      <c r="BD165" s="288">
        <v>3.8</v>
      </c>
      <c r="BE165" s="288">
        <v>3.8</v>
      </c>
      <c r="BF165" s="288">
        <v>3.7</v>
      </c>
      <c r="BG165" s="288">
        <v>3.7</v>
      </c>
      <c r="BH165" s="288">
        <v>3.7</v>
      </c>
      <c r="BI165" s="288">
        <v>3.7</v>
      </c>
      <c r="BJ165" s="288">
        <v>3.7</v>
      </c>
      <c r="BK165" s="288">
        <v>3.8</v>
      </c>
      <c r="BL165" s="288">
        <v>3.9</v>
      </c>
      <c r="BM165" s="288">
        <v>3.8</v>
      </c>
      <c r="BN165" s="288">
        <v>3.9</v>
      </c>
      <c r="BO165" s="288">
        <v>3.9</v>
      </c>
      <c r="BP165" s="288">
        <v>4</v>
      </c>
      <c r="BQ165" s="288">
        <v>4</v>
      </c>
      <c r="BR165" s="288">
        <v>4</v>
      </c>
      <c r="BS165" s="288">
        <v>4.0999999999999996</v>
      </c>
      <c r="BT165" s="288">
        <v>4.0999999999999996</v>
      </c>
      <c r="BU165" s="288">
        <v>4.0999999999999996</v>
      </c>
      <c r="BV165" s="288">
        <v>4.0999999999999996</v>
      </c>
      <c r="BW165" s="288">
        <v>4.0999999999999996</v>
      </c>
      <c r="BX165" s="288">
        <f>_xlfn.IFNA(VLOOKUP(C165,'INFORM Severity - hidden'!$C$5:$G$300,5,FALSE),"-")</f>
        <v>4.0999999999999996</v>
      </c>
    </row>
    <row r="166" spans="1:76" x14ac:dyDescent="0.35">
      <c r="A166" t="s">
        <v>2163</v>
      </c>
      <c r="B166" t="s">
        <v>2216</v>
      </c>
      <c r="C166" t="s">
        <v>2217</v>
      </c>
      <c r="D166" s="288" t="str">
        <f t="shared" si="2"/>
        <v>Stable</v>
      </c>
      <c r="E166" s="288" t="s">
        <v>10568</v>
      </c>
      <c r="F166" s="288">
        <v>2.1</v>
      </c>
      <c r="G166" s="288">
        <v>2.1</v>
      </c>
      <c r="H166" s="288">
        <v>2.2999999999999998</v>
      </c>
      <c r="I166" s="288">
        <v>2.4</v>
      </c>
      <c r="J166" s="288">
        <v>2.2999999999999998</v>
      </c>
      <c r="K166" s="288">
        <v>2.2999999999999998</v>
      </c>
      <c r="L166" s="288">
        <v>2.2999999999999998</v>
      </c>
      <c r="M166" s="288">
        <v>2.2999999999999998</v>
      </c>
      <c r="N166" s="288">
        <v>2.7</v>
      </c>
      <c r="O166" s="288">
        <v>2.7</v>
      </c>
      <c r="P166" s="288">
        <v>2.7</v>
      </c>
      <c r="Q166" s="288">
        <v>2.7</v>
      </c>
      <c r="R166" s="288">
        <v>2.7</v>
      </c>
      <c r="S166" s="288">
        <v>2.6</v>
      </c>
      <c r="T166" s="288">
        <v>2.6</v>
      </c>
      <c r="U166" s="288">
        <v>2.6</v>
      </c>
      <c r="V166" s="288">
        <v>2.6</v>
      </c>
      <c r="W166" s="288">
        <v>2.6</v>
      </c>
      <c r="X166" s="288">
        <v>2.6</v>
      </c>
      <c r="Y166" s="288">
        <v>2.6</v>
      </c>
      <c r="Z166" s="288">
        <v>2.6</v>
      </c>
      <c r="AA166" s="288">
        <v>2.6</v>
      </c>
      <c r="AB166" s="288">
        <v>2.6</v>
      </c>
      <c r="AC166" s="288">
        <v>2.6</v>
      </c>
      <c r="AD166" s="288">
        <v>3.1</v>
      </c>
      <c r="AE166" s="288">
        <v>3.1</v>
      </c>
      <c r="AF166" s="288">
        <v>3.1</v>
      </c>
      <c r="AG166" s="288">
        <v>3.1</v>
      </c>
      <c r="AH166" s="288">
        <v>3.2</v>
      </c>
      <c r="AI166" s="288">
        <v>3.2</v>
      </c>
      <c r="AJ166" s="288">
        <v>3.2</v>
      </c>
      <c r="AK166" s="288">
        <v>3.2</v>
      </c>
      <c r="AL166" s="288">
        <v>3.1</v>
      </c>
      <c r="AM166" s="288">
        <v>3.1</v>
      </c>
      <c r="AN166" s="288">
        <v>3.2</v>
      </c>
      <c r="AO166" s="288">
        <v>3.7</v>
      </c>
      <c r="AP166" s="288">
        <v>3.7</v>
      </c>
      <c r="AQ166" s="288">
        <v>3.7</v>
      </c>
      <c r="AR166" s="288">
        <v>3.7</v>
      </c>
      <c r="AS166" s="288">
        <v>3.8</v>
      </c>
      <c r="AT166" s="288">
        <v>3.8</v>
      </c>
      <c r="AU166" s="288">
        <v>3.8</v>
      </c>
      <c r="AV166" s="288">
        <v>3.8</v>
      </c>
      <c r="AW166" s="288">
        <v>3.8</v>
      </c>
      <c r="AX166" s="288">
        <v>3.7</v>
      </c>
      <c r="AY166" s="288">
        <v>3.7</v>
      </c>
      <c r="AZ166" s="288">
        <v>3.7</v>
      </c>
      <c r="BA166" s="288">
        <v>3.7</v>
      </c>
      <c r="BB166" s="288">
        <v>3.7</v>
      </c>
      <c r="BC166" s="288">
        <v>3.7</v>
      </c>
      <c r="BD166" s="288">
        <v>3.7</v>
      </c>
      <c r="BE166" s="288">
        <v>3.7</v>
      </c>
      <c r="BF166" s="288">
        <v>3.7</v>
      </c>
      <c r="BG166" s="288">
        <v>3.6</v>
      </c>
      <c r="BH166" s="288">
        <v>3.6</v>
      </c>
      <c r="BI166" s="288">
        <v>3.7</v>
      </c>
      <c r="BJ166" s="288">
        <v>3.7</v>
      </c>
      <c r="BK166" s="288">
        <v>3.7</v>
      </c>
      <c r="BL166" s="288">
        <v>3.7</v>
      </c>
      <c r="BM166" s="288">
        <v>3.7</v>
      </c>
      <c r="BN166" s="288">
        <v>3.7</v>
      </c>
      <c r="BO166" s="288">
        <v>3.7</v>
      </c>
      <c r="BP166" s="288">
        <v>3.8</v>
      </c>
      <c r="BQ166" s="288">
        <v>3.8</v>
      </c>
      <c r="BR166" s="288">
        <v>3.8</v>
      </c>
      <c r="BS166" s="288">
        <v>3.8</v>
      </c>
      <c r="BT166" s="288">
        <v>3.9</v>
      </c>
      <c r="BU166" s="288">
        <v>3.9</v>
      </c>
      <c r="BV166" s="288">
        <v>3.9</v>
      </c>
      <c r="BW166" s="288">
        <v>3.9</v>
      </c>
      <c r="BX166" s="288">
        <f>_xlfn.IFNA(VLOOKUP(C166,'INFORM Severity - hidden'!$C$5:$G$300,5,FALSE),"-")</f>
        <v>3.9</v>
      </c>
    </row>
    <row r="167" spans="1:76" x14ac:dyDescent="0.35">
      <c r="A167" t="s">
        <v>2163</v>
      </c>
      <c r="B167" t="s">
        <v>2242</v>
      </c>
      <c r="C167" t="s">
        <v>2243</v>
      </c>
      <c r="D167" s="288" t="str">
        <f t="shared" si="2"/>
        <v>Stable</v>
      </c>
      <c r="E167" s="288" t="s">
        <v>10568</v>
      </c>
      <c r="F167" s="288" t="s">
        <v>10568</v>
      </c>
      <c r="G167" s="288" t="s">
        <v>10568</v>
      </c>
      <c r="H167" s="288" t="s">
        <v>10568</v>
      </c>
      <c r="I167" s="288" t="s">
        <v>10568</v>
      </c>
      <c r="J167" s="288" t="s">
        <v>10568</v>
      </c>
      <c r="K167" s="288" t="s">
        <v>10568</v>
      </c>
      <c r="L167" s="288" t="s">
        <v>10568</v>
      </c>
      <c r="M167" s="288" t="s">
        <v>10568</v>
      </c>
      <c r="N167" s="288" t="s">
        <v>10568</v>
      </c>
      <c r="O167" s="288" t="s">
        <v>10568</v>
      </c>
      <c r="P167" s="288" t="s">
        <v>10568</v>
      </c>
      <c r="Q167" s="288" t="s">
        <v>10568</v>
      </c>
      <c r="R167" s="288" t="s">
        <v>10568</v>
      </c>
      <c r="S167" s="288" t="s">
        <v>10568</v>
      </c>
      <c r="T167" s="288" t="s">
        <v>10568</v>
      </c>
      <c r="U167" s="288" t="s">
        <v>10568</v>
      </c>
      <c r="V167" s="288" t="s">
        <v>10568</v>
      </c>
      <c r="W167" s="288" t="s">
        <v>10568</v>
      </c>
      <c r="X167" s="288" t="s">
        <v>10568</v>
      </c>
      <c r="Y167" s="288" t="s">
        <v>10568</v>
      </c>
      <c r="Z167" s="288" t="s">
        <v>10568</v>
      </c>
      <c r="AA167" s="288" t="s">
        <v>10568</v>
      </c>
      <c r="AB167" s="288" t="s">
        <v>10568</v>
      </c>
      <c r="AC167" s="288" t="s">
        <v>10568</v>
      </c>
      <c r="AD167" s="288" t="s">
        <v>10568</v>
      </c>
      <c r="AE167" s="288" t="s">
        <v>10568</v>
      </c>
      <c r="AF167" s="288" t="s">
        <v>10568</v>
      </c>
      <c r="AG167" s="288" t="s">
        <v>10568</v>
      </c>
      <c r="AH167" s="288">
        <v>2.1</v>
      </c>
      <c r="AI167" s="288">
        <v>3.4</v>
      </c>
      <c r="AJ167" s="288">
        <v>3.4</v>
      </c>
      <c r="AK167" s="288">
        <v>3.4</v>
      </c>
      <c r="AL167" s="288">
        <v>3.4</v>
      </c>
      <c r="AM167" s="288">
        <v>3.4</v>
      </c>
      <c r="AN167" s="288">
        <v>3.5</v>
      </c>
      <c r="AO167" s="288">
        <v>4.0999999999999996</v>
      </c>
      <c r="AP167" s="288">
        <v>4.0999999999999996</v>
      </c>
      <c r="AQ167" s="288">
        <v>4.0999999999999996</v>
      </c>
      <c r="AR167" s="288">
        <v>4.0999999999999996</v>
      </c>
      <c r="AS167" s="288">
        <v>4.5</v>
      </c>
      <c r="AT167" s="288">
        <v>4.5</v>
      </c>
      <c r="AU167" s="288">
        <v>4.5</v>
      </c>
      <c r="AV167" s="288">
        <v>4.5</v>
      </c>
      <c r="AW167" s="288">
        <v>4.5</v>
      </c>
      <c r="AX167" s="288">
        <v>4.5</v>
      </c>
      <c r="AY167" s="288">
        <v>4.5</v>
      </c>
      <c r="AZ167" s="288">
        <v>4.5</v>
      </c>
      <c r="BA167" s="288">
        <v>4.4000000000000004</v>
      </c>
      <c r="BB167" s="288">
        <v>4.4000000000000004</v>
      </c>
      <c r="BC167" s="288">
        <v>4.4000000000000004</v>
      </c>
      <c r="BD167" s="288">
        <v>4.4000000000000004</v>
      </c>
      <c r="BE167" s="288">
        <v>4.4000000000000004</v>
      </c>
      <c r="BF167" s="288">
        <v>4.4000000000000004</v>
      </c>
      <c r="BG167" s="288">
        <v>4.4000000000000004</v>
      </c>
      <c r="BH167" s="288">
        <v>4.4000000000000004</v>
      </c>
      <c r="BI167" s="288">
        <v>4.4000000000000004</v>
      </c>
      <c r="BJ167" s="288">
        <v>4.4000000000000004</v>
      </c>
      <c r="BK167" s="288">
        <v>4.4000000000000004</v>
      </c>
      <c r="BL167" s="288">
        <v>4.4000000000000004</v>
      </c>
      <c r="BM167" s="288">
        <v>4.4000000000000004</v>
      </c>
      <c r="BN167" s="288">
        <v>4.4000000000000004</v>
      </c>
      <c r="BO167" s="288">
        <v>4.4000000000000004</v>
      </c>
      <c r="BP167" s="288">
        <v>4.5999999999999996</v>
      </c>
      <c r="BQ167" s="288">
        <v>4.5999999999999996</v>
      </c>
      <c r="BR167" s="288">
        <v>4.5999999999999996</v>
      </c>
      <c r="BS167" s="288">
        <v>4.5999999999999996</v>
      </c>
      <c r="BT167" s="288">
        <v>4.5999999999999996</v>
      </c>
      <c r="BU167" s="288">
        <v>4.5999999999999996</v>
      </c>
      <c r="BV167" s="288">
        <v>4.5999999999999996</v>
      </c>
      <c r="BW167" s="288">
        <v>4.5999999999999996</v>
      </c>
      <c r="BX167" s="288">
        <f>_xlfn.IFNA(VLOOKUP(C167,'INFORM Severity - hidden'!$C$5:$G$300,5,FALSE),"-")</f>
        <v>4.5999999999999996</v>
      </c>
    </row>
    <row r="168" spans="1:76" x14ac:dyDescent="0.35">
      <c r="C168" t="s">
        <v>10649</v>
      </c>
      <c r="D168" s="288" t="str">
        <f t="shared" si="2"/>
        <v>-</v>
      </c>
      <c r="E168" s="288" t="s">
        <v>10568</v>
      </c>
      <c r="F168" s="288" t="s">
        <v>10568</v>
      </c>
      <c r="G168" s="288" t="s">
        <v>10568</v>
      </c>
      <c r="H168" s="288" t="s">
        <v>10568</v>
      </c>
      <c r="I168" s="288" t="s">
        <v>10568</v>
      </c>
      <c r="J168" s="288" t="s">
        <v>10568</v>
      </c>
      <c r="K168" s="288" t="s">
        <v>10568</v>
      </c>
      <c r="L168" s="288" t="s">
        <v>10568</v>
      </c>
      <c r="M168" s="288" t="s">
        <v>10568</v>
      </c>
      <c r="N168" s="288" t="s">
        <v>10568</v>
      </c>
      <c r="O168" s="288" t="s">
        <v>10568</v>
      </c>
      <c r="P168" s="288" t="s">
        <v>10568</v>
      </c>
      <c r="Q168" s="288" t="s">
        <v>10568</v>
      </c>
      <c r="R168" s="288" t="s">
        <v>10568</v>
      </c>
      <c r="S168" s="288" t="s">
        <v>10568</v>
      </c>
      <c r="T168" s="288" t="s">
        <v>10568</v>
      </c>
      <c r="U168" s="288" t="s">
        <v>10568</v>
      </c>
      <c r="V168" s="288" t="s">
        <v>10568</v>
      </c>
      <c r="W168" s="288" t="s">
        <v>10568</v>
      </c>
      <c r="X168" s="288" t="s">
        <v>10568</v>
      </c>
      <c r="Y168" s="288" t="s">
        <v>10568</v>
      </c>
      <c r="Z168" s="288" t="s">
        <v>10568</v>
      </c>
      <c r="AA168" s="288" t="s">
        <v>10568</v>
      </c>
      <c r="AB168" s="288" t="s">
        <v>10568</v>
      </c>
      <c r="AC168" s="288" t="s">
        <v>10568</v>
      </c>
      <c r="AD168" s="288" t="s">
        <v>10568</v>
      </c>
      <c r="AE168" s="288" t="s">
        <v>10568</v>
      </c>
      <c r="AF168" s="288" t="s">
        <v>10568</v>
      </c>
      <c r="AG168" s="288" t="s">
        <v>10568</v>
      </c>
      <c r="AH168" s="288" t="s">
        <v>10568</v>
      </c>
      <c r="AI168" s="288" t="s">
        <v>10568</v>
      </c>
      <c r="AJ168" s="288" t="s">
        <v>10568</v>
      </c>
      <c r="AK168" s="288" t="s">
        <v>10568</v>
      </c>
      <c r="AL168" s="288" t="s">
        <v>10568</v>
      </c>
      <c r="AM168" s="288" t="s">
        <v>10568</v>
      </c>
      <c r="AN168" s="288" t="s">
        <v>10568</v>
      </c>
      <c r="AO168" s="288" t="s">
        <v>10568</v>
      </c>
      <c r="AP168" s="288" t="s">
        <v>10568</v>
      </c>
      <c r="AQ168" s="288" t="s">
        <v>10568</v>
      </c>
      <c r="AR168" s="288" t="s">
        <v>10568</v>
      </c>
      <c r="AS168" s="288" t="s">
        <v>10568</v>
      </c>
      <c r="AT168" s="288" t="s">
        <v>10568</v>
      </c>
      <c r="AU168" s="288" t="s">
        <v>10568</v>
      </c>
      <c r="AV168" s="288" t="s">
        <v>10568</v>
      </c>
      <c r="AW168" s="288" t="s">
        <v>10568</v>
      </c>
      <c r="AX168" s="288" t="s">
        <v>10568</v>
      </c>
      <c r="AY168" s="288" t="s">
        <v>10568</v>
      </c>
      <c r="AZ168" s="288" t="s">
        <v>10568</v>
      </c>
      <c r="BA168" s="288" t="s">
        <v>10568</v>
      </c>
      <c r="BB168" s="288" t="s">
        <v>10568</v>
      </c>
      <c r="BC168" s="288" t="s">
        <v>10568</v>
      </c>
      <c r="BD168" s="288" t="s">
        <v>10568</v>
      </c>
      <c r="BE168" s="288">
        <v>2.8</v>
      </c>
      <c r="BF168" s="288">
        <v>2.9</v>
      </c>
      <c r="BG168" s="288">
        <v>2.8</v>
      </c>
      <c r="BH168" s="288">
        <v>2.8</v>
      </c>
      <c r="BI168" s="288">
        <v>2.8</v>
      </c>
      <c r="BJ168" s="288">
        <v>2.8</v>
      </c>
      <c r="BK168" s="288">
        <v>2.8</v>
      </c>
      <c r="BL168" s="288">
        <v>2.8</v>
      </c>
      <c r="BM168" s="288" t="s">
        <v>10568</v>
      </c>
      <c r="BN168" s="288" t="s">
        <v>10568</v>
      </c>
      <c r="BO168" s="288" t="s">
        <v>10568</v>
      </c>
      <c r="BP168" s="288" t="s">
        <v>10568</v>
      </c>
      <c r="BQ168" s="288" t="s">
        <v>10568</v>
      </c>
      <c r="BR168" s="288" t="s">
        <v>10568</v>
      </c>
      <c r="BS168" s="288" t="s">
        <v>10568</v>
      </c>
      <c r="BT168" s="288" t="s">
        <v>10568</v>
      </c>
      <c r="BU168" s="288" t="s">
        <v>10568</v>
      </c>
      <c r="BV168" s="288" t="s">
        <v>10568</v>
      </c>
      <c r="BW168" s="288" t="s">
        <v>10568</v>
      </c>
      <c r="BX168" s="288" t="str">
        <f>_xlfn.IFNA(VLOOKUP(C168,'INFORM Severity - hidden'!$C$5:$G$300,5,FALSE),"-")</f>
        <v>-</v>
      </c>
    </row>
    <row r="169" spans="1:76" x14ac:dyDescent="0.35">
      <c r="A169" t="s">
        <v>2163</v>
      </c>
      <c r="B169" t="s">
        <v>2272</v>
      </c>
      <c r="C169" t="s">
        <v>2273</v>
      </c>
      <c r="D169" s="288" t="str">
        <f t="shared" si="2"/>
        <v>Increasing</v>
      </c>
      <c r="E169" s="288" t="s">
        <v>10568</v>
      </c>
      <c r="F169" s="288" t="s">
        <v>10568</v>
      </c>
      <c r="G169" s="288" t="s">
        <v>10568</v>
      </c>
      <c r="H169" s="288" t="s">
        <v>10568</v>
      </c>
      <c r="I169" s="288" t="s">
        <v>10568</v>
      </c>
      <c r="J169" s="288" t="s">
        <v>10568</v>
      </c>
      <c r="K169" s="288" t="s">
        <v>10568</v>
      </c>
      <c r="L169" s="288" t="s">
        <v>10568</v>
      </c>
      <c r="M169" s="288" t="s">
        <v>10568</v>
      </c>
      <c r="N169" s="288" t="s">
        <v>10568</v>
      </c>
      <c r="O169" s="288" t="s">
        <v>10568</v>
      </c>
      <c r="P169" s="288" t="s">
        <v>10568</v>
      </c>
      <c r="Q169" s="288" t="s">
        <v>10568</v>
      </c>
      <c r="R169" s="288" t="s">
        <v>10568</v>
      </c>
      <c r="S169" s="288" t="s">
        <v>10568</v>
      </c>
      <c r="T169" s="288" t="s">
        <v>10568</v>
      </c>
      <c r="U169" s="288" t="s">
        <v>10568</v>
      </c>
      <c r="V169" s="288" t="s">
        <v>10568</v>
      </c>
      <c r="W169" s="288" t="s">
        <v>10568</v>
      </c>
      <c r="X169" s="288" t="s">
        <v>10568</v>
      </c>
      <c r="Y169" s="288" t="s">
        <v>10568</v>
      </c>
      <c r="Z169" s="288" t="s">
        <v>10568</v>
      </c>
      <c r="AA169" s="288" t="s">
        <v>10568</v>
      </c>
      <c r="AB169" s="288" t="s">
        <v>10568</v>
      </c>
      <c r="AC169" s="288" t="s">
        <v>10568</v>
      </c>
      <c r="AD169" s="288" t="s">
        <v>10568</v>
      </c>
      <c r="AE169" s="288" t="s">
        <v>10568</v>
      </c>
      <c r="AF169" s="288" t="s">
        <v>10568</v>
      </c>
      <c r="AG169" s="288" t="s">
        <v>10568</v>
      </c>
      <c r="AH169" s="288" t="s">
        <v>10568</v>
      </c>
      <c r="AI169" s="288" t="s">
        <v>10568</v>
      </c>
      <c r="AJ169" s="288" t="s">
        <v>10568</v>
      </c>
      <c r="AK169" s="288" t="s">
        <v>10568</v>
      </c>
      <c r="AL169" s="288" t="s">
        <v>10568</v>
      </c>
      <c r="AM169" s="288" t="s">
        <v>10568</v>
      </c>
      <c r="AN169" s="288" t="s">
        <v>10568</v>
      </c>
      <c r="AO169" s="288" t="s">
        <v>10568</v>
      </c>
      <c r="AP169" s="288" t="s">
        <v>10568</v>
      </c>
      <c r="AQ169" s="288" t="s">
        <v>10568</v>
      </c>
      <c r="AR169" s="288" t="s">
        <v>10568</v>
      </c>
      <c r="AS169" s="288" t="s">
        <v>10568</v>
      </c>
      <c r="AT169" s="288" t="s">
        <v>10568</v>
      </c>
      <c r="AU169" s="288" t="s">
        <v>10568</v>
      </c>
      <c r="AV169" s="288" t="s">
        <v>10568</v>
      </c>
      <c r="AW169" s="288" t="s">
        <v>10568</v>
      </c>
      <c r="AX169" s="288" t="s">
        <v>10568</v>
      </c>
      <c r="AY169" s="288" t="s">
        <v>10568</v>
      </c>
      <c r="AZ169" s="288" t="s">
        <v>10568</v>
      </c>
      <c r="BA169" s="288" t="s">
        <v>10568</v>
      </c>
      <c r="BB169" s="288" t="s">
        <v>10568</v>
      </c>
      <c r="BC169" s="288" t="s">
        <v>10568</v>
      </c>
      <c r="BD169" s="288" t="s">
        <v>10568</v>
      </c>
      <c r="BE169" s="288" t="s">
        <v>10568</v>
      </c>
      <c r="BF169" s="288" t="s">
        <v>10568</v>
      </c>
      <c r="BG169" s="288" t="s">
        <v>10568</v>
      </c>
      <c r="BH169" s="288" t="s">
        <v>10568</v>
      </c>
      <c r="BI169" s="288" t="s">
        <v>10568</v>
      </c>
      <c r="BJ169" s="288" t="s">
        <v>10568</v>
      </c>
      <c r="BK169" s="288" t="s">
        <v>10568</v>
      </c>
      <c r="BL169" s="288" t="s">
        <v>10568</v>
      </c>
      <c r="BM169" s="288" t="s">
        <v>10568</v>
      </c>
      <c r="BN169" s="288" t="s">
        <v>10568</v>
      </c>
      <c r="BO169" s="288" t="s">
        <v>10568</v>
      </c>
      <c r="BP169" s="288" t="s">
        <v>10568</v>
      </c>
      <c r="BQ169" s="288" t="s">
        <v>10568</v>
      </c>
      <c r="BR169" s="288" t="s">
        <v>10568</v>
      </c>
      <c r="BS169" s="288" t="s">
        <v>10568</v>
      </c>
      <c r="BT169" s="288">
        <v>2.4</v>
      </c>
      <c r="BU169" s="288">
        <v>3</v>
      </c>
      <c r="BV169" s="288">
        <v>3</v>
      </c>
      <c r="BW169" s="288">
        <v>3</v>
      </c>
      <c r="BX169" s="288">
        <f>_xlfn.IFNA(VLOOKUP(C169,'INFORM Severity - hidden'!$C$5:$G$300,5,FALSE),"-")</f>
        <v>3</v>
      </c>
    </row>
    <row r="170" spans="1:76" x14ac:dyDescent="0.35">
      <c r="C170" t="s">
        <v>10650</v>
      </c>
      <c r="D170" s="288" t="str">
        <f t="shared" si="2"/>
        <v>-</v>
      </c>
      <c r="E170" s="288" t="s">
        <v>10568</v>
      </c>
      <c r="F170" s="288" t="s">
        <v>10568</v>
      </c>
      <c r="G170" s="288" t="s">
        <v>10568</v>
      </c>
      <c r="H170" s="288" t="s">
        <v>10568</v>
      </c>
      <c r="I170" s="288" t="s">
        <v>10568</v>
      </c>
      <c r="J170" s="288" t="s">
        <v>10568</v>
      </c>
      <c r="K170" s="288" t="s">
        <v>10568</v>
      </c>
      <c r="L170" s="288" t="s">
        <v>10568</v>
      </c>
      <c r="M170" s="288" t="s">
        <v>10568</v>
      </c>
      <c r="N170" s="288" t="s">
        <v>10568</v>
      </c>
      <c r="O170" s="288" t="s">
        <v>10568</v>
      </c>
      <c r="P170" s="288" t="s">
        <v>10568</v>
      </c>
      <c r="Q170" s="288" t="s">
        <v>10568</v>
      </c>
      <c r="R170" s="288" t="s">
        <v>10568</v>
      </c>
      <c r="S170" s="288" t="s">
        <v>10568</v>
      </c>
      <c r="T170" s="288" t="s">
        <v>10568</v>
      </c>
      <c r="U170" s="288" t="s">
        <v>10568</v>
      </c>
      <c r="V170" s="288" t="s">
        <v>10568</v>
      </c>
      <c r="W170" s="288" t="s">
        <v>10568</v>
      </c>
      <c r="X170" s="288" t="s">
        <v>10568</v>
      </c>
      <c r="Y170" s="288" t="s">
        <v>10568</v>
      </c>
      <c r="Z170" s="288" t="s">
        <v>10568</v>
      </c>
      <c r="AA170" s="288" t="s">
        <v>10568</v>
      </c>
      <c r="AB170" s="288" t="s">
        <v>10568</v>
      </c>
      <c r="AC170" s="288" t="s">
        <v>10568</v>
      </c>
      <c r="AD170" s="288" t="s">
        <v>10568</v>
      </c>
      <c r="AE170" s="288" t="s">
        <v>10568</v>
      </c>
      <c r="AF170" s="288" t="s">
        <v>10568</v>
      </c>
      <c r="AG170" s="288" t="s">
        <v>10568</v>
      </c>
      <c r="AH170" s="288" t="s">
        <v>10568</v>
      </c>
      <c r="AI170" s="288" t="s">
        <v>10568</v>
      </c>
      <c r="AJ170" s="288" t="s">
        <v>10568</v>
      </c>
      <c r="AK170" s="288" t="s">
        <v>10568</v>
      </c>
      <c r="AL170" s="288" t="s">
        <v>10568</v>
      </c>
      <c r="AM170" s="288" t="s">
        <v>10568</v>
      </c>
      <c r="AN170" s="288" t="s">
        <v>10568</v>
      </c>
      <c r="AO170" s="288" t="s">
        <v>10568</v>
      </c>
      <c r="AP170" s="288" t="s">
        <v>10568</v>
      </c>
      <c r="AQ170" s="288" t="s">
        <v>10568</v>
      </c>
      <c r="AR170" s="288" t="s">
        <v>10568</v>
      </c>
      <c r="AS170" s="288" t="s">
        <v>10568</v>
      </c>
      <c r="AT170" s="288" t="s">
        <v>10568</v>
      </c>
      <c r="AU170" s="288" t="s">
        <v>10568</v>
      </c>
      <c r="AV170" s="288" t="s">
        <v>10568</v>
      </c>
      <c r="AW170" s="288" t="s">
        <v>10568</v>
      </c>
      <c r="AX170" s="288" t="s">
        <v>10568</v>
      </c>
      <c r="AY170" s="288" t="s">
        <v>10568</v>
      </c>
      <c r="AZ170" s="288" t="s">
        <v>10568</v>
      </c>
      <c r="BA170" s="288" t="s">
        <v>10568</v>
      </c>
      <c r="BB170" s="288" t="s">
        <v>10568</v>
      </c>
      <c r="BC170" s="288" t="s">
        <v>10568</v>
      </c>
      <c r="BD170" s="288" t="s">
        <v>10568</v>
      </c>
      <c r="BE170" s="288" t="s">
        <v>10568</v>
      </c>
      <c r="BF170" s="288" t="s">
        <v>10568</v>
      </c>
      <c r="BG170" s="288">
        <v>2.2000000000000002</v>
      </c>
      <c r="BH170" s="288">
        <v>2.2000000000000002</v>
      </c>
      <c r="BI170" s="288" t="s">
        <v>10568</v>
      </c>
      <c r="BJ170" s="288" t="s">
        <v>10568</v>
      </c>
      <c r="BK170" s="288" t="s">
        <v>10568</v>
      </c>
      <c r="BL170" s="288" t="s">
        <v>10568</v>
      </c>
      <c r="BM170" s="288" t="s">
        <v>10568</v>
      </c>
      <c r="BN170" s="288" t="s">
        <v>10568</v>
      </c>
      <c r="BO170" s="288" t="s">
        <v>10568</v>
      </c>
      <c r="BP170" s="288" t="s">
        <v>10568</v>
      </c>
      <c r="BQ170" s="288" t="s">
        <v>10568</v>
      </c>
      <c r="BR170" s="288" t="s">
        <v>10568</v>
      </c>
      <c r="BS170" s="288" t="s">
        <v>10568</v>
      </c>
      <c r="BT170" s="288" t="s">
        <v>10568</v>
      </c>
      <c r="BU170" s="288" t="s">
        <v>10568</v>
      </c>
      <c r="BV170" s="288" t="s">
        <v>10568</v>
      </c>
      <c r="BW170" s="288" t="s">
        <v>10568</v>
      </c>
      <c r="BX170" s="288" t="str">
        <f>_xlfn.IFNA(VLOOKUP(C170,'INFORM Severity - hidden'!$C$5:$G$300,5,FALSE),"-")</f>
        <v>-</v>
      </c>
    </row>
    <row r="171" spans="1:76" x14ac:dyDescent="0.35">
      <c r="C171" t="s">
        <v>10651</v>
      </c>
      <c r="D171" s="288" t="str">
        <f t="shared" si="2"/>
        <v>-</v>
      </c>
      <c r="E171" s="288" t="s">
        <v>10568</v>
      </c>
      <c r="F171" s="288" t="s">
        <v>10568</v>
      </c>
      <c r="G171" s="288" t="s">
        <v>10568</v>
      </c>
      <c r="H171" s="288" t="s">
        <v>10568</v>
      </c>
      <c r="I171" s="288" t="s">
        <v>10568</v>
      </c>
      <c r="J171" s="288" t="s">
        <v>10568</v>
      </c>
      <c r="K171" s="288" t="s">
        <v>10568</v>
      </c>
      <c r="L171" s="288" t="s">
        <v>10568</v>
      </c>
      <c r="M171" s="288" t="s">
        <v>10568</v>
      </c>
      <c r="N171" s="288" t="s">
        <v>10568</v>
      </c>
      <c r="O171" s="288" t="s">
        <v>10568</v>
      </c>
      <c r="P171" s="288" t="s">
        <v>10568</v>
      </c>
      <c r="Q171" s="288" t="s">
        <v>10568</v>
      </c>
      <c r="R171" s="288" t="s">
        <v>10568</v>
      </c>
      <c r="S171" s="288" t="s">
        <v>10568</v>
      </c>
      <c r="T171" s="288" t="s">
        <v>10568</v>
      </c>
      <c r="U171" s="288" t="s">
        <v>10568</v>
      </c>
      <c r="V171" s="288" t="s">
        <v>10568</v>
      </c>
      <c r="W171" s="288" t="s">
        <v>10568</v>
      </c>
      <c r="X171" s="288" t="s">
        <v>10568</v>
      </c>
      <c r="Y171" s="288" t="s">
        <v>10568</v>
      </c>
      <c r="Z171" s="288" t="s">
        <v>10568</v>
      </c>
      <c r="AA171" s="288" t="s">
        <v>10568</v>
      </c>
      <c r="AB171" s="288" t="s">
        <v>10568</v>
      </c>
      <c r="AC171" s="288" t="s">
        <v>10568</v>
      </c>
      <c r="AD171" s="288" t="s">
        <v>10568</v>
      </c>
      <c r="AE171" s="288" t="s">
        <v>10568</v>
      </c>
      <c r="AF171" s="288" t="s">
        <v>10568</v>
      </c>
      <c r="AG171" s="288" t="s">
        <v>10568</v>
      </c>
      <c r="AH171" s="288" t="s">
        <v>10568</v>
      </c>
      <c r="AI171" s="288" t="s">
        <v>10568</v>
      </c>
      <c r="AJ171" s="288" t="s">
        <v>10568</v>
      </c>
      <c r="AK171" s="288" t="s">
        <v>10568</v>
      </c>
      <c r="AL171" s="288" t="s">
        <v>10568</v>
      </c>
      <c r="AM171" s="288" t="s">
        <v>10568</v>
      </c>
      <c r="AN171" s="288" t="s">
        <v>10568</v>
      </c>
      <c r="AO171" s="288" t="s">
        <v>10568</v>
      </c>
      <c r="AP171" s="288" t="s">
        <v>10568</v>
      </c>
      <c r="AQ171" s="288" t="s">
        <v>10568</v>
      </c>
      <c r="AR171" s="288" t="s">
        <v>10568</v>
      </c>
      <c r="AS171" s="288" t="s">
        <v>10568</v>
      </c>
      <c r="AT171" s="288" t="s">
        <v>10568</v>
      </c>
      <c r="AU171" s="288" t="s">
        <v>10568</v>
      </c>
      <c r="AV171" s="288" t="s">
        <v>10568</v>
      </c>
      <c r="AW171" s="288" t="s">
        <v>10568</v>
      </c>
      <c r="AX171" s="288" t="s">
        <v>10568</v>
      </c>
      <c r="AY171" s="288" t="s">
        <v>10568</v>
      </c>
      <c r="AZ171" s="288" t="s">
        <v>10568</v>
      </c>
      <c r="BA171" s="288" t="s">
        <v>10568</v>
      </c>
      <c r="BB171" s="288" t="s">
        <v>10568</v>
      </c>
      <c r="BC171" s="288" t="s">
        <v>10568</v>
      </c>
      <c r="BD171" s="288">
        <v>2.6</v>
      </c>
      <c r="BE171" s="288">
        <v>2.4</v>
      </c>
      <c r="BF171" s="288">
        <v>2.4</v>
      </c>
      <c r="BG171" s="288">
        <v>2.4</v>
      </c>
      <c r="BH171" s="288">
        <v>2.4</v>
      </c>
      <c r="BI171" s="288" t="s">
        <v>10568</v>
      </c>
      <c r="BJ171" s="288" t="s">
        <v>10568</v>
      </c>
      <c r="BK171" s="288" t="s">
        <v>10568</v>
      </c>
      <c r="BL171" s="288" t="s">
        <v>10568</v>
      </c>
      <c r="BM171" s="288" t="s">
        <v>10568</v>
      </c>
      <c r="BN171" s="288" t="s">
        <v>10568</v>
      </c>
      <c r="BO171" s="288" t="s">
        <v>10568</v>
      </c>
      <c r="BP171" s="288" t="s">
        <v>10568</v>
      </c>
      <c r="BQ171" s="288" t="s">
        <v>10568</v>
      </c>
      <c r="BR171" s="288" t="s">
        <v>10568</v>
      </c>
      <c r="BS171" s="288" t="s">
        <v>10568</v>
      </c>
      <c r="BT171" s="288" t="s">
        <v>10568</v>
      </c>
      <c r="BU171" s="288" t="s">
        <v>10568</v>
      </c>
      <c r="BV171" s="288" t="s">
        <v>10568</v>
      </c>
      <c r="BW171" s="288" t="s">
        <v>10568</v>
      </c>
      <c r="BX171" s="288" t="str">
        <f>_xlfn.IFNA(VLOOKUP(C171,'INFORM Severity - hidden'!$C$5:$G$300,5,FALSE),"-")</f>
        <v>-</v>
      </c>
    </row>
    <row r="172" spans="1:76" x14ac:dyDescent="0.35">
      <c r="C172" t="s">
        <v>10652</v>
      </c>
      <c r="D172" s="288" t="str">
        <f t="shared" si="2"/>
        <v>-</v>
      </c>
      <c r="E172" s="288" t="s">
        <v>10568</v>
      </c>
      <c r="F172" s="288" t="s">
        <v>10568</v>
      </c>
      <c r="G172" s="288" t="s">
        <v>10568</v>
      </c>
      <c r="H172" s="288" t="s">
        <v>10568</v>
      </c>
      <c r="I172" s="288" t="s">
        <v>10568</v>
      </c>
      <c r="J172" s="288" t="s">
        <v>10568</v>
      </c>
      <c r="K172" s="288" t="s">
        <v>10568</v>
      </c>
      <c r="L172" s="288" t="s">
        <v>10568</v>
      </c>
      <c r="M172" s="288" t="s">
        <v>10568</v>
      </c>
      <c r="N172" s="288" t="s">
        <v>10568</v>
      </c>
      <c r="O172" s="288" t="s">
        <v>10568</v>
      </c>
      <c r="P172" s="288" t="s">
        <v>10568</v>
      </c>
      <c r="Q172" s="288" t="s">
        <v>10568</v>
      </c>
      <c r="R172" s="288" t="s">
        <v>10568</v>
      </c>
      <c r="S172" s="288" t="s">
        <v>10568</v>
      </c>
      <c r="T172" s="288" t="s">
        <v>10568</v>
      </c>
      <c r="U172" s="288" t="s">
        <v>10568</v>
      </c>
      <c r="V172" s="288" t="s">
        <v>10568</v>
      </c>
      <c r="W172" s="288" t="s">
        <v>10568</v>
      </c>
      <c r="X172" s="288" t="s">
        <v>10568</v>
      </c>
      <c r="Y172" s="288" t="s">
        <v>10568</v>
      </c>
      <c r="Z172" s="288" t="s">
        <v>10568</v>
      </c>
      <c r="AA172" s="288" t="s">
        <v>10568</v>
      </c>
      <c r="AB172" s="288" t="s">
        <v>10568</v>
      </c>
      <c r="AC172" s="288" t="s">
        <v>10568</v>
      </c>
      <c r="AD172" s="288" t="s">
        <v>10568</v>
      </c>
      <c r="AE172" s="288" t="s">
        <v>10568</v>
      </c>
      <c r="AF172" s="288" t="s">
        <v>10568</v>
      </c>
      <c r="AG172" s="288" t="s">
        <v>10568</v>
      </c>
      <c r="AH172" s="288" t="s">
        <v>10568</v>
      </c>
      <c r="AI172" s="288" t="s">
        <v>10568</v>
      </c>
      <c r="AJ172" s="288" t="s">
        <v>10568</v>
      </c>
      <c r="AK172" s="288" t="s">
        <v>10568</v>
      </c>
      <c r="AL172" s="288" t="s">
        <v>10568</v>
      </c>
      <c r="AM172" s="288" t="s">
        <v>10568</v>
      </c>
      <c r="AN172" s="288" t="s">
        <v>10568</v>
      </c>
      <c r="AO172" s="288" t="s">
        <v>10568</v>
      </c>
      <c r="AP172" s="288" t="s">
        <v>10568</v>
      </c>
      <c r="AQ172" s="288" t="s">
        <v>10568</v>
      </c>
      <c r="AR172" s="288" t="s">
        <v>10568</v>
      </c>
      <c r="AS172" s="288" t="s">
        <v>10568</v>
      </c>
      <c r="AT172" s="288" t="s">
        <v>10568</v>
      </c>
      <c r="AU172" s="288" t="s">
        <v>10568</v>
      </c>
      <c r="AV172" s="288" t="s">
        <v>10568</v>
      </c>
      <c r="AW172" s="288" t="s">
        <v>10568</v>
      </c>
      <c r="AX172" s="288" t="s">
        <v>10568</v>
      </c>
      <c r="AY172" s="288" t="s">
        <v>10568</v>
      </c>
      <c r="AZ172" s="288" t="s">
        <v>10568</v>
      </c>
      <c r="BA172" s="288" t="s">
        <v>10568</v>
      </c>
      <c r="BB172" s="288" t="s">
        <v>10568</v>
      </c>
      <c r="BC172" s="288" t="s">
        <v>10568</v>
      </c>
      <c r="BD172" s="288" t="s">
        <v>10568</v>
      </c>
      <c r="BE172" s="288" t="s">
        <v>10568</v>
      </c>
      <c r="BF172" s="288" t="s">
        <v>10568</v>
      </c>
      <c r="BG172" s="288">
        <v>1.1000000000000001</v>
      </c>
      <c r="BH172" s="288">
        <v>1.1000000000000001</v>
      </c>
      <c r="BI172" s="288" t="s">
        <v>10568</v>
      </c>
      <c r="BJ172" s="288" t="s">
        <v>10568</v>
      </c>
      <c r="BK172" s="288" t="s">
        <v>10568</v>
      </c>
      <c r="BL172" s="288" t="s">
        <v>10568</v>
      </c>
      <c r="BM172" s="288" t="s">
        <v>10568</v>
      </c>
      <c r="BN172" s="288" t="s">
        <v>10568</v>
      </c>
      <c r="BO172" s="288" t="s">
        <v>10568</v>
      </c>
      <c r="BP172" s="288" t="s">
        <v>10568</v>
      </c>
      <c r="BQ172" s="288" t="s">
        <v>10568</v>
      </c>
      <c r="BR172" s="288" t="s">
        <v>10568</v>
      </c>
      <c r="BS172" s="288" t="s">
        <v>10568</v>
      </c>
      <c r="BT172" s="288" t="s">
        <v>10568</v>
      </c>
      <c r="BU172" s="288" t="s">
        <v>10568</v>
      </c>
      <c r="BV172" s="288" t="s">
        <v>10568</v>
      </c>
      <c r="BW172" s="288" t="s">
        <v>10568</v>
      </c>
      <c r="BX172" s="288" t="str">
        <f>_xlfn.IFNA(VLOOKUP(C172,'INFORM Severity - hidden'!$C$5:$G$300,5,FALSE),"-")</f>
        <v>-</v>
      </c>
    </row>
    <row r="173" spans="1:76" x14ac:dyDescent="0.35">
      <c r="C173" t="s">
        <v>10653</v>
      </c>
      <c r="D173" s="288" t="str">
        <f t="shared" si="2"/>
        <v>-</v>
      </c>
      <c r="E173" s="288" t="s">
        <v>10568</v>
      </c>
      <c r="F173" s="288" t="s">
        <v>10568</v>
      </c>
      <c r="G173" s="288" t="s">
        <v>10568</v>
      </c>
      <c r="H173" s="288" t="s">
        <v>10568</v>
      </c>
      <c r="I173" s="288" t="s">
        <v>10568</v>
      </c>
      <c r="J173" s="288" t="s">
        <v>10568</v>
      </c>
      <c r="K173" s="288" t="s">
        <v>10568</v>
      </c>
      <c r="L173" s="288" t="s">
        <v>10568</v>
      </c>
      <c r="M173" s="288" t="s">
        <v>10568</v>
      </c>
      <c r="N173" s="288" t="s">
        <v>10568</v>
      </c>
      <c r="O173" s="288" t="s">
        <v>10568</v>
      </c>
      <c r="P173" s="288" t="s">
        <v>10568</v>
      </c>
      <c r="Q173" s="288" t="s">
        <v>10568</v>
      </c>
      <c r="R173" s="288" t="s">
        <v>10568</v>
      </c>
      <c r="S173" s="288" t="s">
        <v>10568</v>
      </c>
      <c r="T173" s="288" t="s">
        <v>10568</v>
      </c>
      <c r="U173" s="288" t="s">
        <v>10568</v>
      </c>
      <c r="V173" s="288" t="s">
        <v>10568</v>
      </c>
      <c r="W173" s="288" t="s">
        <v>10568</v>
      </c>
      <c r="X173" s="288" t="s">
        <v>10568</v>
      </c>
      <c r="Y173" s="288" t="s">
        <v>10568</v>
      </c>
      <c r="Z173" s="288" t="s">
        <v>10568</v>
      </c>
      <c r="AA173" s="288" t="s">
        <v>10568</v>
      </c>
      <c r="AB173" s="288" t="s">
        <v>10568</v>
      </c>
      <c r="AC173" s="288" t="s">
        <v>10568</v>
      </c>
      <c r="AD173" s="288" t="s">
        <v>10568</v>
      </c>
      <c r="AE173" s="288" t="s">
        <v>10568</v>
      </c>
      <c r="AF173" s="288" t="s">
        <v>10568</v>
      </c>
      <c r="AG173" s="288" t="s">
        <v>10568</v>
      </c>
      <c r="AH173" s="288" t="s">
        <v>10568</v>
      </c>
      <c r="AI173" s="288" t="s">
        <v>10568</v>
      </c>
      <c r="AJ173" s="288" t="s">
        <v>10568</v>
      </c>
      <c r="AK173" s="288" t="s">
        <v>10568</v>
      </c>
      <c r="AL173" s="288" t="s">
        <v>10568</v>
      </c>
      <c r="AM173" s="288" t="s">
        <v>10568</v>
      </c>
      <c r="AN173" s="288" t="s">
        <v>10568</v>
      </c>
      <c r="AO173" s="288" t="s">
        <v>10568</v>
      </c>
      <c r="AP173" s="288" t="s">
        <v>10568</v>
      </c>
      <c r="AQ173" s="288" t="s">
        <v>10568</v>
      </c>
      <c r="AR173" s="288" t="s">
        <v>10568</v>
      </c>
      <c r="AS173" s="288" t="s">
        <v>10568</v>
      </c>
      <c r="AT173" s="288" t="s">
        <v>10568</v>
      </c>
      <c r="AU173" s="288" t="s">
        <v>10568</v>
      </c>
      <c r="AV173" s="288" t="s">
        <v>10568</v>
      </c>
      <c r="AW173" s="288" t="s">
        <v>10568</v>
      </c>
      <c r="AX173" s="288" t="s">
        <v>10568</v>
      </c>
      <c r="AY173" s="288" t="s">
        <v>10568</v>
      </c>
      <c r="AZ173" s="288" t="s">
        <v>10568</v>
      </c>
      <c r="BA173" s="288" t="s">
        <v>10568</v>
      </c>
      <c r="BB173" s="288" t="s">
        <v>10568</v>
      </c>
      <c r="BC173" s="288" t="s">
        <v>10568</v>
      </c>
      <c r="BD173" s="288" t="s">
        <v>10568</v>
      </c>
      <c r="BE173" s="288" t="s">
        <v>10568</v>
      </c>
      <c r="BF173" s="288" t="s">
        <v>10568</v>
      </c>
      <c r="BG173" s="288" t="s">
        <v>10568</v>
      </c>
      <c r="BH173" s="288" t="s">
        <v>10568</v>
      </c>
      <c r="BI173" s="288" t="s">
        <v>10568</v>
      </c>
      <c r="BJ173" s="288" t="s">
        <v>10568</v>
      </c>
      <c r="BK173" s="288" t="s">
        <v>10568</v>
      </c>
      <c r="BL173" s="288" t="s">
        <v>10568</v>
      </c>
      <c r="BM173" s="288" t="s">
        <v>10568</v>
      </c>
      <c r="BN173" s="288">
        <v>1.9</v>
      </c>
      <c r="BO173" s="288">
        <v>2.2999999999999998</v>
      </c>
      <c r="BP173" s="288">
        <v>2.2999999999999998</v>
      </c>
      <c r="BQ173" s="288">
        <v>2.2999999999999998</v>
      </c>
      <c r="BR173" s="288">
        <v>2.2999999999999998</v>
      </c>
      <c r="BS173" s="288">
        <v>2.2999999999999998</v>
      </c>
      <c r="BT173" s="288" t="s">
        <v>10568</v>
      </c>
      <c r="BU173" s="288" t="s">
        <v>10568</v>
      </c>
      <c r="BV173" s="288" t="s">
        <v>10568</v>
      </c>
      <c r="BW173" s="288" t="s">
        <v>10568</v>
      </c>
      <c r="BX173" s="288" t="str">
        <f>_xlfn.IFNA(VLOOKUP(C173,'INFORM Severity - hidden'!$C$5:$G$300,5,FALSE),"-")</f>
        <v>-</v>
      </c>
    </row>
    <row r="174" spans="1:76" x14ac:dyDescent="0.35">
      <c r="A174" t="s">
        <v>1325</v>
      </c>
      <c r="B174" t="s">
        <v>2144</v>
      </c>
      <c r="C174" t="s">
        <v>2145</v>
      </c>
      <c r="D174" s="288" t="str">
        <f t="shared" si="2"/>
        <v>Stable</v>
      </c>
      <c r="E174" s="288" t="s">
        <v>10568</v>
      </c>
      <c r="F174" s="288" t="s">
        <v>10568</v>
      </c>
      <c r="G174" s="288" t="s">
        <v>10568</v>
      </c>
      <c r="H174" s="288">
        <v>3.8</v>
      </c>
      <c r="I174" s="288">
        <v>3.7</v>
      </c>
      <c r="J174" s="288">
        <v>3.7</v>
      </c>
      <c r="K174" s="288">
        <v>3.2</v>
      </c>
      <c r="L174" s="288">
        <v>3.2</v>
      </c>
      <c r="M174" s="288">
        <v>3.2</v>
      </c>
      <c r="N174" s="288">
        <v>3.2</v>
      </c>
      <c r="O174" s="288">
        <v>3.4</v>
      </c>
      <c r="P174" s="288">
        <v>3.4</v>
      </c>
      <c r="Q174" s="288">
        <v>3.5</v>
      </c>
      <c r="R174" s="288">
        <v>3.5</v>
      </c>
      <c r="S174" s="288">
        <v>3.2</v>
      </c>
      <c r="T174" s="288">
        <v>3.2</v>
      </c>
      <c r="U174" s="288">
        <v>3.2</v>
      </c>
      <c r="V174" s="288">
        <v>3.2</v>
      </c>
      <c r="W174" s="288">
        <v>3</v>
      </c>
      <c r="X174" s="288">
        <v>3</v>
      </c>
      <c r="Y174" s="288">
        <v>3</v>
      </c>
      <c r="Z174" s="288">
        <v>3.2</v>
      </c>
      <c r="AA174" s="288">
        <v>3.3</v>
      </c>
      <c r="AB174" s="288">
        <v>3.3</v>
      </c>
      <c r="AC174" s="288">
        <v>3.6</v>
      </c>
      <c r="AD174" s="288">
        <v>3.6</v>
      </c>
      <c r="AE174" s="288">
        <v>3.6</v>
      </c>
      <c r="AF174" s="288">
        <v>3.6</v>
      </c>
      <c r="AG174" s="288">
        <v>3.6</v>
      </c>
      <c r="AH174" s="288">
        <v>3.7</v>
      </c>
      <c r="AI174" s="288" t="s">
        <v>10568</v>
      </c>
      <c r="AJ174" s="288" t="s">
        <v>10568</v>
      </c>
      <c r="AK174" s="288" t="s">
        <v>10568</v>
      </c>
      <c r="AL174" s="288" t="s">
        <v>10568</v>
      </c>
      <c r="AM174" s="288" t="s">
        <v>10568</v>
      </c>
      <c r="AN174" s="288" t="s">
        <v>10568</v>
      </c>
      <c r="AO174" s="288">
        <v>3.5</v>
      </c>
      <c r="AP174" s="288">
        <v>3.5</v>
      </c>
      <c r="AQ174" s="288">
        <v>3.6</v>
      </c>
      <c r="AR174" s="288">
        <v>3.6</v>
      </c>
      <c r="AS174" s="288">
        <v>3.6</v>
      </c>
      <c r="AT174" s="288">
        <v>3.6</v>
      </c>
      <c r="AU174" s="288">
        <v>3.6</v>
      </c>
      <c r="AV174" s="288">
        <v>3.6</v>
      </c>
      <c r="AW174" s="288">
        <v>3.6</v>
      </c>
      <c r="AX174" s="288">
        <v>3.6</v>
      </c>
      <c r="AY174" s="288">
        <v>3.6</v>
      </c>
      <c r="AZ174" s="288">
        <v>3.6</v>
      </c>
      <c r="BA174" s="288">
        <v>3.6</v>
      </c>
      <c r="BB174" s="288">
        <v>3.4</v>
      </c>
      <c r="BC174" s="288">
        <v>3.5</v>
      </c>
      <c r="BD174" s="288">
        <v>3.5</v>
      </c>
      <c r="BE174" s="288">
        <v>3.6</v>
      </c>
      <c r="BF174" s="288">
        <v>3.5</v>
      </c>
      <c r="BG174" s="288">
        <v>3.5</v>
      </c>
      <c r="BH174" s="288">
        <v>3.5</v>
      </c>
      <c r="BI174" s="288">
        <v>3.5</v>
      </c>
      <c r="BJ174" s="288">
        <v>3.5</v>
      </c>
      <c r="BK174" s="288">
        <v>3.6</v>
      </c>
      <c r="BL174" s="288">
        <v>3.6</v>
      </c>
      <c r="BM174" s="288">
        <v>3.6</v>
      </c>
      <c r="BN174" s="288">
        <v>3.6</v>
      </c>
      <c r="BO174" s="288">
        <v>3.6</v>
      </c>
      <c r="BP174" s="288">
        <v>3.7</v>
      </c>
      <c r="BQ174" s="288">
        <v>3.7</v>
      </c>
      <c r="BR174" s="288">
        <v>3.7</v>
      </c>
      <c r="BS174" s="288">
        <v>3.9</v>
      </c>
      <c r="BT174" s="288">
        <v>3.9</v>
      </c>
      <c r="BU174" s="288">
        <v>3.9</v>
      </c>
      <c r="BV174" s="288">
        <v>3.9</v>
      </c>
      <c r="BW174" s="288">
        <v>3.9</v>
      </c>
      <c r="BX174" s="288">
        <f>_xlfn.IFNA(VLOOKUP(C174,'INFORM Severity - hidden'!$C$5:$G$300,5,FALSE),"-")</f>
        <v>3.8</v>
      </c>
    </row>
    <row r="175" spans="1:76" x14ac:dyDescent="0.35">
      <c r="C175" t="s">
        <v>10654</v>
      </c>
      <c r="D175" s="288" t="str">
        <f t="shared" si="2"/>
        <v>-</v>
      </c>
      <c r="E175" s="288" t="s">
        <v>10568</v>
      </c>
      <c r="F175" s="288">
        <v>3.3</v>
      </c>
      <c r="G175" s="288">
        <v>3.3</v>
      </c>
      <c r="H175" s="288">
        <v>3.3</v>
      </c>
      <c r="I175" s="288">
        <v>3.3</v>
      </c>
      <c r="J175" s="288" t="s">
        <v>10568</v>
      </c>
      <c r="K175" s="288" t="s">
        <v>10568</v>
      </c>
      <c r="L175" s="288" t="s">
        <v>10568</v>
      </c>
      <c r="M175" s="288" t="s">
        <v>10568</v>
      </c>
      <c r="N175" s="288" t="s">
        <v>10568</v>
      </c>
      <c r="O175" s="288" t="s">
        <v>10568</v>
      </c>
      <c r="P175" s="288" t="s">
        <v>10568</v>
      </c>
      <c r="Q175" s="288" t="s">
        <v>10568</v>
      </c>
      <c r="R175" s="288" t="s">
        <v>10568</v>
      </c>
      <c r="S175" s="288" t="s">
        <v>10568</v>
      </c>
      <c r="T175" s="288" t="s">
        <v>10568</v>
      </c>
      <c r="U175" s="288" t="s">
        <v>10568</v>
      </c>
      <c r="V175" s="288" t="s">
        <v>10568</v>
      </c>
      <c r="W175" s="288" t="s">
        <v>10568</v>
      </c>
      <c r="X175" s="288" t="s">
        <v>10568</v>
      </c>
      <c r="Y175" s="288" t="s">
        <v>10568</v>
      </c>
      <c r="Z175" s="288" t="s">
        <v>10568</v>
      </c>
      <c r="AA175" s="288" t="s">
        <v>10568</v>
      </c>
      <c r="AB175" s="288" t="s">
        <v>10568</v>
      </c>
      <c r="AC175" s="288" t="s">
        <v>10568</v>
      </c>
      <c r="AD175" s="288" t="s">
        <v>10568</v>
      </c>
      <c r="AE175" s="288" t="s">
        <v>10568</v>
      </c>
      <c r="AF175" s="288" t="s">
        <v>10568</v>
      </c>
      <c r="AG175" s="288" t="s">
        <v>10568</v>
      </c>
      <c r="AH175" s="288" t="s">
        <v>10568</v>
      </c>
      <c r="AI175" s="288" t="s">
        <v>10568</v>
      </c>
      <c r="AJ175" s="288" t="s">
        <v>10568</v>
      </c>
      <c r="AK175" s="288" t="s">
        <v>10568</v>
      </c>
      <c r="AL175" s="288" t="s">
        <v>10568</v>
      </c>
      <c r="AM175" s="288" t="s">
        <v>10568</v>
      </c>
      <c r="AN175" s="288" t="s">
        <v>10568</v>
      </c>
      <c r="AO175" s="288" t="s">
        <v>10568</v>
      </c>
      <c r="AP175" s="288" t="s">
        <v>10568</v>
      </c>
      <c r="AQ175" s="288" t="s">
        <v>10568</v>
      </c>
      <c r="AR175" s="288" t="s">
        <v>10568</v>
      </c>
      <c r="AS175" s="288" t="s">
        <v>10568</v>
      </c>
      <c r="AT175" s="288" t="s">
        <v>10568</v>
      </c>
      <c r="AU175" s="288" t="s">
        <v>10568</v>
      </c>
      <c r="AV175" s="288" t="s">
        <v>10568</v>
      </c>
      <c r="AW175" s="288" t="s">
        <v>10568</v>
      </c>
      <c r="AX175" s="288" t="s">
        <v>10568</v>
      </c>
      <c r="AY175" s="288" t="s">
        <v>10568</v>
      </c>
      <c r="AZ175" s="288" t="s">
        <v>10568</v>
      </c>
      <c r="BA175" s="288" t="s">
        <v>10568</v>
      </c>
      <c r="BB175" s="288" t="s">
        <v>10568</v>
      </c>
      <c r="BC175" s="288" t="s">
        <v>10568</v>
      </c>
      <c r="BD175" s="288" t="s">
        <v>10568</v>
      </c>
      <c r="BE175" s="288" t="s">
        <v>10568</v>
      </c>
      <c r="BF175" s="288" t="s">
        <v>10568</v>
      </c>
      <c r="BG175" s="288" t="s">
        <v>10568</v>
      </c>
      <c r="BH175" s="288" t="s">
        <v>10568</v>
      </c>
      <c r="BI175" s="288" t="s">
        <v>10568</v>
      </c>
      <c r="BJ175" s="288" t="s">
        <v>10568</v>
      </c>
      <c r="BK175" s="288" t="s">
        <v>10568</v>
      </c>
      <c r="BL175" s="288" t="s">
        <v>10568</v>
      </c>
      <c r="BM175" s="288" t="s">
        <v>10568</v>
      </c>
      <c r="BN175" s="288" t="s">
        <v>10568</v>
      </c>
      <c r="BO175" s="288" t="s">
        <v>10568</v>
      </c>
      <c r="BP175" s="288" t="s">
        <v>10568</v>
      </c>
      <c r="BQ175" s="288" t="s">
        <v>10568</v>
      </c>
      <c r="BR175" s="288" t="s">
        <v>10568</v>
      </c>
      <c r="BS175" s="288" t="s">
        <v>10568</v>
      </c>
      <c r="BT175" s="288" t="s">
        <v>10568</v>
      </c>
      <c r="BU175" s="288" t="s">
        <v>10568</v>
      </c>
      <c r="BV175" s="288" t="s">
        <v>10568</v>
      </c>
      <c r="BW175" s="288" t="s">
        <v>10568</v>
      </c>
      <c r="BX175" s="288" t="str">
        <f>_xlfn.IFNA(VLOOKUP(C175,'INFORM Severity - hidden'!$C$5:$G$300,5,FALSE),"-")</f>
        <v>-</v>
      </c>
    </row>
    <row r="176" spans="1:76" x14ac:dyDescent="0.35">
      <c r="C176" t="s">
        <v>10655</v>
      </c>
      <c r="D176" s="288" t="str">
        <f t="shared" si="2"/>
        <v>-</v>
      </c>
      <c r="E176" s="288" t="s">
        <v>10568</v>
      </c>
      <c r="F176" s="288" t="s">
        <v>10568</v>
      </c>
      <c r="G176" s="288">
        <v>3.1</v>
      </c>
      <c r="H176" s="288">
        <v>3.4</v>
      </c>
      <c r="I176" s="288">
        <v>3.4</v>
      </c>
      <c r="J176" s="288" t="s">
        <v>10568</v>
      </c>
      <c r="K176" s="288" t="s">
        <v>10568</v>
      </c>
      <c r="L176" s="288" t="s">
        <v>10568</v>
      </c>
      <c r="M176" s="288" t="s">
        <v>10568</v>
      </c>
      <c r="N176" s="288" t="s">
        <v>10568</v>
      </c>
      <c r="O176" s="288" t="s">
        <v>10568</v>
      </c>
      <c r="P176" s="288" t="s">
        <v>10568</v>
      </c>
      <c r="Q176" s="288" t="s">
        <v>10568</v>
      </c>
      <c r="R176" s="288" t="s">
        <v>10568</v>
      </c>
      <c r="S176" s="288" t="s">
        <v>10568</v>
      </c>
      <c r="T176" s="288" t="s">
        <v>10568</v>
      </c>
      <c r="U176" s="288" t="s">
        <v>10568</v>
      </c>
      <c r="V176" s="288" t="s">
        <v>10568</v>
      </c>
      <c r="W176" s="288" t="s">
        <v>10568</v>
      </c>
      <c r="X176" s="288" t="s">
        <v>10568</v>
      </c>
      <c r="Y176" s="288" t="s">
        <v>10568</v>
      </c>
      <c r="Z176" s="288" t="s">
        <v>10568</v>
      </c>
      <c r="AA176" s="288" t="s">
        <v>10568</v>
      </c>
      <c r="AB176" s="288" t="s">
        <v>10568</v>
      </c>
      <c r="AC176" s="288" t="s">
        <v>10568</v>
      </c>
      <c r="AD176" s="288" t="s">
        <v>10568</v>
      </c>
      <c r="AE176" s="288" t="s">
        <v>10568</v>
      </c>
      <c r="AF176" s="288" t="s">
        <v>10568</v>
      </c>
      <c r="AG176" s="288" t="s">
        <v>10568</v>
      </c>
      <c r="AH176" s="288" t="s">
        <v>10568</v>
      </c>
      <c r="AI176" s="288" t="s">
        <v>10568</v>
      </c>
      <c r="AJ176" s="288" t="s">
        <v>10568</v>
      </c>
      <c r="AK176" s="288" t="s">
        <v>10568</v>
      </c>
      <c r="AL176" s="288" t="s">
        <v>10568</v>
      </c>
      <c r="AM176" s="288" t="s">
        <v>10568</v>
      </c>
      <c r="AN176" s="288" t="s">
        <v>10568</v>
      </c>
      <c r="AO176" s="288" t="s">
        <v>10568</v>
      </c>
      <c r="AP176" s="288" t="s">
        <v>10568</v>
      </c>
      <c r="AQ176" s="288" t="s">
        <v>10568</v>
      </c>
      <c r="AR176" s="288" t="s">
        <v>10568</v>
      </c>
      <c r="AS176" s="288" t="s">
        <v>10568</v>
      </c>
      <c r="AT176" s="288" t="s">
        <v>10568</v>
      </c>
      <c r="AU176" s="288" t="s">
        <v>10568</v>
      </c>
      <c r="AV176" s="288" t="s">
        <v>10568</v>
      </c>
      <c r="AW176" s="288" t="s">
        <v>10568</v>
      </c>
      <c r="AX176" s="288" t="s">
        <v>10568</v>
      </c>
      <c r="AY176" s="288" t="s">
        <v>10568</v>
      </c>
      <c r="AZ176" s="288" t="s">
        <v>10568</v>
      </c>
      <c r="BA176" s="288" t="s">
        <v>10568</v>
      </c>
      <c r="BB176" s="288" t="s">
        <v>10568</v>
      </c>
      <c r="BC176" s="288" t="s">
        <v>10568</v>
      </c>
      <c r="BD176" s="288" t="s">
        <v>10568</v>
      </c>
      <c r="BE176" s="288" t="s">
        <v>10568</v>
      </c>
      <c r="BF176" s="288" t="s">
        <v>10568</v>
      </c>
      <c r="BG176" s="288" t="s">
        <v>10568</v>
      </c>
      <c r="BH176" s="288" t="s">
        <v>10568</v>
      </c>
      <c r="BI176" s="288" t="s">
        <v>10568</v>
      </c>
      <c r="BJ176" s="288" t="s">
        <v>10568</v>
      </c>
      <c r="BK176" s="288" t="s">
        <v>10568</v>
      </c>
      <c r="BL176" s="288" t="s">
        <v>10568</v>
      </c>
      <c r="BM176" s="288" t="s">
        <v>10568</v>
      </c>
      <c r="BN176" s="288" t="s">
        <v>10568</v>
      </c>
      <c r="BO176" s="288" t="s">
        <v>10568</v>
      </c>
      <c r="BP176" s="288" t="s">
        <v>10568</v>
      </c>
      <c r="BQ176" s="288" t="s">
        <v>10568</v>
      </c>
      <c r="BR176" s="288" t="s">
        <v>10568</v>
      </c>
      <c r="BS176" s="288" t="s">
        <v>10568</v>
      </c>
      <c r="BT176" s="288" t="s">
        <v>10568</v>
      </c>
      <c r="BU176" s="288" t="s">
        <v>10568</v>
      </c>
      <c r="BV176" s="288" t="s">
        <v>10568</v>
      </c>
      <c r="BW176" s="288" t="s">
        <v>10568</v>
      </c>
      <c r="BX176" s="288" t="str">
        <f>_xlfn.IFNA(VLOOKUP(C176,'INFORM Severity - hidden'!$C$5:$G$300,5,FALSE),"-")</f>
        <v>-</v>
      </c>
    </row>
    <row r="177" spans="1:76" x14ac:dyDescent="0.35">
      <c r="A177" t="s">
        <v>1325</v>
      </c>
      <c r="B177" t="s">
        <v>1349</v>
      </c>
      <c r="C177" t="s">
        <v>1350</v>
      </c>
      <c r="D177" s="288" t="str">
        <f t="shared" si="2"/>
        <v>Stable</v>
      </c>
      <c r="E177" s="288" t="s">
        <v>10568</v>
      </c>
      <c r="F177" s="288" t="s">
        <v>10568</v>
      </c>
      <c r="G177" s="288" t="s">
        <v>10568</v>
      </c>
      <c r="H177" s="288" t="s">
        <v>10568</v>
      </c>
      <c r="I177" s="288" t="s">
        <v>10568</v>
      </c>
      <c r="J177" s="288" t="s">
        <v>10568</v>
      </c>
      <c r="K177" s="288" t="s">
        <v>10568</v>
      </c>
      <c r="L177" s="288" t="s">
        <v>10568</v>
      </c>
      <c r="M177" s="288" t="s">
        <v>10568</v>
      </c>
      <c r="N177" s="288" t="s">
        <v>10568</v>
      </c>
      <c r="O177" s="288" t="s">
        <v>10568</v>
      </c>
      <c r="P177" s="288" t="s">
        <v>10568</v>
      </c>
      <c r="Q177" s="288" t="s">
        <v>10568</v>
      </c>
      <c r="R177" s="288" t="s">
        <v>10568</v>
      </c>
      <c r="S177" s="288">
        <v>2</v>
      </c>
      <c r="T177" s="288">
        <v>2</v>
      </c>
      <c r="U177" s="288">
        <v>2.6</v>
      </c>
      <c r="V177" s="288">
        <v>2.6</v>
      </c>
      <c r="W177" s="288">
        <v>2.8</v>
      </c>
      <c r="X177" s="288">
        <v>2.9</v>
      </c>
      <c r="Y177" s="288">
        <v>2.9</v>
      </c>
      <c r="Z177" s="288">
        <v>2.9</v>
      </c>
      <c r="AA177" s="288">
        <v>2.1</v>
      </c>
      <c r="AB177" s="288">
        <v>2.1</v>
      </c>
      <c r="AC177" s="288">
        <v>3.5</v>
      </c>
      <c r="AD177" s="288">
        <v>3.5</v>
      </c>
      <c r="AE177" s="288">
        <v>3.5</v>
      </c>
      <c r="AF177" s="288">
        <v>3.6</v>
      </c>
      <c r="AG177" s="288">
        <v>3.6</v>
      </c>
      <c r="AH177" s="288">
        <v>3.6</v>
      </c>
      <c r="AI177" s="288">
        <v>3.4</v>
      </c>
      <c r="AJ177" s="288">
        <v>3.4</v>
      </c>
      <c r="AK177" s="288">
        <v>3.4</v>
      </c>
      <c r="AL177" s="288">
        <v>3.3</v>
      </c>
      <c r="AM177" s="288">
        <v>3.3</v>
      </c>
      <c r="AN177" s="288">
        <v>3.3</v>
      </c>
      <c r="AO177" s="288">
        <v>3.4</v>
      </c>
      <c r="AP177" s="288">
        <v>3.4</v>
      </c>
      <c r="AQ177" s="288">
        <v>3.4</v>
      </c>
      <c r="AR177" s="288">
        <v>3.4</v>
      </c>
      <c r="AS177" s="288">
        <v>3.4</v>
      </c>
      <c r="AT177" s="288">
        <v>3.4</v>
      </c>
      <c r="AU177" s="288">
        <v>3.4</v>
      </c>
      <c r="AV177" s="288">
        <v>3.4</v>
      </c>
      <c r="AW177" s="288">
        <v>3.4</v>
      </c>
      <c r="AX177" s="288">
        <v>3.4</v>
      </c>
      <c r="AY177" s="288">
        <v>3.5</v>
      </c>
      <c r="AZ177" s="288">
        <v>3.5</v>
      </c>
      <c r="BA177" s="288">
        <v>3.5</v>
      </c>
      <c r="BB177" s="288">
        <v>3.5</v>
      </c>
      <c r="BC177" s="288">
        <v>3.5</v>
      </c>
      <c r="BD177" s="288">
        <v>3.4</v>
      </c>
      <c r="BE177" s="288">
        <v>3.5</v>
      </c>
      <c r="BF177" s="288">
        <v>3.4</v>
      </c>
      <c r="BG177" s="288">
        <v>3.4</v>
      </c>
      <c r="BH177" s="288">
        <v>3.4</v>
      </c>
      <c r="BI177" s="288">
        <v>3.4</v>
      </c>
      <c r="BJ177" s="288">
        <v>3.4</v>
      </c>
      <c r="BK177" s="288">
        <v>3.5</v>
      </c>
      <c r="BL177" s="288">
        <v>3.5</v>
      </c>
      <c r="BM177" s="288">
        <v>3.5</v>
      </c>
      <c r="BN177" s="288">
        <v>3.5</v>
      </c>
      <c r="BO177" s="288">
        <v>3.4</v>
      </c>
      <c r="BP177" s="288">
        <v>3.7</v>
      </c>
      <c r="BQ177" s="288">
        <v>3.7</v>
      </c>
      <c r="BR177" s="288">
        <v>3.6</v>
      </c>
      <c r="BS177" s="288">
        <v>3.6</v>
      </c>
      <c r="BT177" s="288">
        <v>3.6</v>
      </c>
      <c r="BU177" s="288">
        <v>3.6</v>
      </c>
      <c r="BV177" s="288">
        <v>3.6</v>
      </c>
      <c r="BW177" s="288">
        <v>3.6</v>
      </c>
      <c r="BX177" s="288">
        <f>_xlfn.IFNA(VLOOKUP(C177,'INFORM Severity - hidden'!$C$5:$G$300,5,FALSE),"-")</f>
        <v>3.6</v>
      </c>
    </row>
    <row r="178" spans="1:76" x14ac:dyDescent="0.35">
      <c r="C178" t="s">
        <v>10656</v>
      </c>
      <c r="D178" s="288" t="str">
        <f t="shared" si="2"/>
        <v>-</v>
      </c>
      <c r="E178" s="288" t="s">
        <v>10568</v>
      </c>
      <c r="F178" s="288" t="s">
        <v>10568</v>
      </c>
      <c r="G178" s="288" t="s">
        <v>10568</v>
      </c>
      <c r="H178" s="288">
        <v>2.7</v>
      </c>
      <c r="I178" s="288">
        <v>2.8</v>
      </c>
      <c r="J178" s="288" t="s">
        <v>10568</v>
      </c>
      <c r="K178" s="288" t="s">
        <v>10568</v>
      </c>
      <c r="L178" s="288" t="s">
        <v>10568</v>
      </c>
      <c r="M178" s="288" t="s">
        <v>10568</v>
      </c>
      <c r="N178" s="288" t="s">
        <v>10568</v>
      </c>
      <c r="O178" s="288" t="s">
        <v>10568</v>
      </c>
      <c r="P178" s="288" t="s">
        <v>10568</v>
      </c>
      <c r="Q178" s="288" t="s">
        <v>10568</v>
      </c>
      <c r="R178" s="288" t="s">
        <v>10568</v>
      </c>
      <c r="S178" s="288" t="s">
        <v>10568</v>
      </c>
      <c r="T178" s="288" t="s">
        <v>10568</v>
      </c>
      <c r="U178" s="288" t="s">
        <v>10568</v>
      </c>
      <c r="V178" s="288" t="s">
        <v>10568</v>
      </c>
      <c r="W178" s="288" t="s">
        <v>10568</v>
      </c>
      <c r="X178" s="288" t="s">
        <v>10568</v>
      </c>
      <c r="Y178" s="288" t="s">
        <v>10568</v>
      </c>
      <c r="Z178" s="288" t="s">
        <v>10568</v>
      </c>
      <c r="AA178" s="288" t="s">
        <v>10568</v>
      </c>
      <c r="AB178" s="288" t="s">
        <v>10568</v>
      </c>
      <c r="AC178" s="288" t="s">
        <v>10568</v>
      </c>
      <c r="AD178" s="288" t="s">
        <v>10568</v>
      </c>
      <c r="AE178" s="288" t="s">
        <v>10568</v>
      </c>
      <c r="AF178" s="288" t="s">
        <v>10568</v>
      </c>
      <c r="AG178" s="288" t="s">
        <v>10568</v>
      </c>
      <c r="AH178" s="288" t="s">
        <v>10568</v>
      </c>
      <c r="AI178" s="288" t="s">
        <v>10568</v>
      </c>
      <c r="AJ178" s="288" t="s">
        <v>10568</v>
      </c>
      <c r="AK178" s="288" t="s">
        <v>10568</v>
      </c>
      <c r="AL178" s="288" t="s">
        <v>10568</v>
      </c>
      <c r="AM178" s="288" t="s">
        <v>10568</v>
      </c>
      <c r="AN178" s="288" t="s">
        <v>10568</v>
      </c>
      <c r="AO178" s="288" t="s">
        <v>10568</v>
      </c>
      <c r="AP178" s="288" t="s">
        <v>10568</v>
      </c>
      <c r="AQ178" s="288" t="s">
        <v>10568</v>
      </c>
      <c r="AR178" s="288" t="s">
        <v>10568</v>
      </c>
      <c r="AS178" s="288" t="s">
        <v>10568</v>
      </c>
      <c r="AT178" s="288" t="s">
        <v>10568</v>
      </c>
      <c r="AU178" s="288" t="s">
        <v>10568</v>
      </c>
      <c r="AV178" s="288" t="s">
        <v>10568</v>
      </c>
      <c r="AW178" s="288" t="s">
        <v>10568</v>
      </c>
      <c r="AX178" s="288" t="s">
        <v>10568</v>
      </c>
      <c r="AY178" s="288" t="s">
        <v>10568</v>
      </c>
      <c r="AZ178" s="288" t="s">
        <v>10568</v>
      </c>
      <c r="BA178" s="288" t="s">
        <v>10568</v>
      </c>
      <c r="BB178" s="288" t="s">
        <v>10568</v>
      </c>
      <c r="BC178" s="288" t="s">
        <v>10568</v>
      </c>
      <c r="BD178" s="288" t="s">
        <v>10568</v>
      </c>
      <c r="BE178" s="288" t="s">
        <v>10568</v>
      </c>
      <c r="BF178" s="288" t="s">
        <v>10568</v>
      </c>
      <c r="BG178" s="288" t="s">
        <v>10568</v>
      </c>
      <c r="BH178" s="288" t="s">
        <v>10568</v>
      </c>
      <c r="BI178" s="288" t="s">
        <v>10568</v>
      </c>
      <c r="BJ178" s="288" t="s">
        <v>10568</v>
      </c>
      <c r="BK178" s="288" t="s">
        <v>10568</v>
      </c>
      <c r="BL178" s="288" t="s">
        <v>10568</v>
      </c>
      <c r="BM178" s="288" t="s">
        <v>10568</v>
      </c>
      <c r="BN178" s="288" t="s">
        <v>10568</v>
      </c>
      <c r="BO178" s="288" t="s">
        <v>10568</v>
      </c>
      <c r="BP178" s="288" t="s">
        <v>10568</v>
      </c>
      <c r="BQ178" s="288" t="s">
        <v>10568</v>
      </c>
      <c r="BR178" s="288" t="s">
        <v>10568</v>
      </c>
      <c r="BS178" s="288" t="s">
        <v>10568</v>
      </c>
      <c r="BT178" s="288" t="s">
        <v>10568</v>
      </c>
      <c r="BU178" s="288" t="s">
        <v>10568</v>
      </c>
      <c r="BV178" s="288" t="s">
        <v>10568</v>
      </c>
      <c r="BW178" s="288" t="s">
        <v>10568</v>
      </c>
      <c r="BX178" s="288" t="str">
        <f>_xlfn.IFNA(VLOOKUP(C178,'INFORM Severity - hidden'!$C$5:$G$300,5,FALSE),"-")</f>
        <v>-</v>
      </c>
    </row>
    <row r="179" spans="1:76" x14ac:dyDescent="0.35">
      <c r="C179" t="s">
        <v>10657</v>
      </c>
      <c r="D179" s="288" t="str">
        <f t="shared" si="2"/>
        <v>-</v>
      </c>
      <c r="E179" s="288" t="s">
        <v>10568</v>
      </c>
      <c r="F179" s="288" t="s">
        <v>10568</v>
      </c>
      <c r="G179" s="288" t="s">
        <v>10568</v>
      </c>
      <c r="H179" s="288" t="s">
        <v>10568</v>
      </c>
      <c r="I179" s="288" t="s">
        <v>10568</v>
      </c>
      <c r="J179" s="288" t="s">
        <v>10568</v>
      </c>
      <c r="K179" s="288" t="s">
        <v>10568</v>
      </c>
      <c r="L179" s="288" t="s">
        <v>10568</v>
      </c>
      <c r="M179" s="288" t="s">
        <v>10568</v>
      </c>
      <c r="N179" s="288" t="s">
        <v>10568</v>
      </c>
      <c r="O179" s="288" t="s">
        <v>10568</v>
      </c>
      <c r="P179" s="288" t="s">
        <v>10568</v>
      </c>
      <c r="Q179" s="288" t="s">
        <v>10568</v>
      </c>
      <c r="R179" s="288">
        <v>3.2</v>
      </c>
      <c r="S179" s="288">
        <v>3.2</v>
      </c>
      <c r="T179" s="288">
        <v>3.2</v>
      </c>
      <c r="U179" s="288">
        <v>3.2</v>
      </c>
      <c r="V179" s="288">
        <v>3.2</v>
      </c>
      <c r="W179" s="288">
        <v>3.2</v>
      </c>
      <c r="X179" s="288">
        <v>3.2</v>
      </c>
      <c r="Y179" s="288">
        <v>3.2</v>
      </c>
      <c r="Z179" s="288">
        <v>2.8</v>
      </c>
      <c r="AA179" s="288">
        <v>3</v>
      </c>
      <c r="AB179" s="288">
        <v>3</v>
      </c>
      <c r="AC179" s="288">
        <v>3.4</v>
      </c>
      <c r="AD179" s="288">
        <v>3.4</v>
      </c>
      <c r="AE179" s="288">
        <v>3.4</v>
      </c>
      <c r="AF179" s="288">
        <v>3.5</v>
      </c>
      <c r="AG179" s="288">
        <v>3.5</v>
      </c>
      <c r="AH179" s="288">
        <v>3.5</v>
      </c>
      <c r="AI179" s="288" t="s">
        <v>10568</v>
      </c>
      <c r="AJ179" s="288" t="s">
        <v>10568</v>
      </c>
      <c r="AK179" s="288" t="s">
        <v>10568</v>
      </c>
      <c r="AL179" s="288" t="s">
        <v>10568</v>
      </c>
      <c r="AM179" s="288" t="s">
        <v>10568</v>
      </c>
      <c r="AN179" s="288" t="s">
        <v>10568</v>
      </c>
      <c r="AO179" s="288" t="s">
        <v>10568</v>
      </c>
      <c r="AP179" s="288" t="s">
        <v>10568</v>
      </c>
      <c r="AQ179" s="288" t="s">
        <v>10568</v>
      </c>
      <c r="AR179" s="288" t="s">
        <v>10568</v>
      </c>
      <c r="AS179" s="288" t="s">
        <v>10568</v>
      </c>
      <c r="AT179" s="288" t="s">
        <v>10568</v>
      </c>
      <c r="AU179" s="288" t="s">
        <v>10568</v>
      </c>
      <c r="AV179" s="288" t="s">
        <v>10568</v>
      </c>
      <c r="AW179" s="288" t="s">
        <v>10568</v>
      </c>
      <c r="AX179" s="288" t="s">
        <v>10568</v>
      </c>
      <c r="AY179" s="288" t="s">
        <v>10568</v>
      </c>
      <c r="AZ179" s="288" t="s">
        <v>10568</v>
      </c>
      <c r="BA179" s="288" t="s">
        <v>10568</v>
      </c>
      <c r="BB179" s="288" t="s">
        <v>10568</v>
      </c>
      <c r="BC179" s="288" t="s">
        <v>10568</v>
      </c>
      <c r="BD179" s="288" t="s">
        <v>10568</v>
      </c>
      <c r="BE179" s="288" t="s">
        <v>10568</v>
      </c>
      <c r="BF179" s="288" t="s">
        <v>10568</v>
      </c>
      <c r="BG179" s="288" t="s">
        <v>10568</v>
      </c>
      <c r="BH179" s="288" t="s">
        <v>10568</v>
      </c>
      <c r="BI179" s="288" t="s">
        <v>10568</v>
      </c>
      <c r="BJ179" s="288" t="s">
        <v>10568</v>
      </c>
      <c r="BK179" s="288" t="s">
        <v>10568</v>
      </c>
      <c r="BL179" s="288" t="s">
        <v>10568</v>
      </c>
      <c r="BM179" s="288" t="s">
        <v>10568</v>
      </c>
      <c r="BN179" s="288" t="s">
        <v>10568</v>
      </c>
      <c r="BO179" s="288" t="s">
        <v>10568</v>
      </c>
      <c r="BP179" s="288" t="s">
        <v>10568</v>
      </c>
      <c r="BQ179" s="288" t="s">
        <v>10568</v>
      </c>
      <c r="BR179" s="288" t="s">
        <v>10568</v>
      </c>
      <c r="BS179" s="288" t="s">
        <v>10568</v>
      </c>
      <c r="BT179" s="288" t="s">
        <v>10568</v>
      </c>
      <c r="BU179" s="288" t="s">
        <v>10568</v>
      </c>
      <c r="BV179" s="288" t="s">
        <v>10568</v>
      </c>
      <c r="BW179" s="288" t="s">
        <v>10568</v>
      </c>
      <c r="BX179" s="288" t="str">
        <f>_xlfn.IFNA(VLOOKUP(C179,'INFORM Severity - hidden'!$C$5:$G$300,5,FALSE),"-")</f>
        <v>-</v>
      </c>
    </row>
    <row r="180" spans="1:76" x14ac:dyDescent="0.35">
      <c r="C180" t="s">
        <v>10658</v>
      </c>
      <c r="D180" s="288" t="str">
        <f t="shared" si="2"/>
        <v>-</v>
      </c>
      <c r="E180" s="288" t="s">
        <v>10568</v>
      </c>
      <c r="F180" s="288" t="s">
        <v>10568</v>
      </c>
      <c r="G180" s="288" t="s">
        <v>10568</v>
      </c>
      <c r="H180" s="288" t="s">
        <v>10568</v>
      </c>
      <c r="I180" s="288" t="s">
        <v>10568</v>
      </c>
      <c r="J180" s="288" t="s">
        <v>10568</v>
      </c>
      <c r="K180" s="288" t="s">
        <v>10568</v>
      </c>
      <c r="L180" s="288" t="s">
        <v>10568</v>
      </c>
      <c r="M180" s="288" t="s">
        <v>10568</v>
      </c>
      <c r="N180" s="288" t="s">
        <v>10568</v>
      </c>
      <c r="O180" s="288" t="s">
        <v>10568</v>
      </c>
      <c r="P180" s="288" t="s">
        <v>10568</v>
      </c>
      <c r="Q180" s="288" t="s">
        <v>10568</v>
      </c>
      <c r="R180" s="288" t="s">
        <v>10568</v>
      </c>
      <c r="S180" s="288" t="s">
        <v>10568</v>
      </c>
      <c r="T180" s="288" t="s">
        <v>10568</v>
      </c>
      <c r="U180" s="288" t="s">
        <v>10568</v>
      </c>
      <c r="V180" s="288" t="s">
        <v>10568</v>
      </c>
      <c r="W180" s="288" t="s">
        <v>10568</v>
      </c>
      <c r="X180" s="288" t="s">
        <v>10568</v>
      </c>
      <c r="Y180" s="288" t="s">
        <v>10568</v>
      </c>
      <c r="Z180" s="288" t="s">
        <v>10568</v>
      </c>
      <c r="AA180" s="288" t="s">
        <v>10568</v>
      </c>
      <c r="AB180" s="288" t="s">
        <v>10568</v>
      </c>
      <c r="AC180" s="288" t="s">
        <v>10568</v>
      </c>
      <c r="AD180" s="288">
        <v>2.2000000000000002</v>
      </c>
      <c r="AE180" s="288">
        <v>2.2000000000000002</v>
      </c>
      <c r="AF180" s="288">
        <v>2.2999999999999998</v>
      </c>
      <c r="AG180" s="288">
        <v>2.2999999999999998</v>
      </c>
      <c r="AH180" s="288">
        <v>2.2999999999999998</v>
      </c>
      <c r="AI180" s="288" t="s">
        <v>10568</v>
      </c>
      <c r="AJ180" s="288" t="s">
        <v>10568</v>
      </c>
      <c r="AK180" s="288" t="s">
        <v>10568</v>
      </c>
      <c r="AL180" s="288" t="s">
        <v>10568</v>
      </c>
      <c r="AM180" s="288" t="s">
        <v>10568</v>
      </c>
      <c r="AN180" s="288" t="s">
        <v>10568</v>
      </c>
      <c r="AO180" s="288" t="s">
        <v>10568</v>
      </c>
      <c r="AP180" s="288" t="s">
        <v>10568</v>
      </c>
      <c r="AQ180" s="288" t="s">
        <v>10568</v>
      </c>
      <c r="AR180" s="288" t="s">
        <v>10568</v>
      </c>
      <c r="AS180" s="288" t="s">
        <v>10568</v>
      </c>
      <c r="AT180" s="288" t="s">
        <v>10568</v>
      </c>
      <c r="AU180" s="288" t="s">
        <v>10568</v>
      </c>
      <c r="AV180" s="288" t="s">
        <v>10568</v>
      </c>
      <c r="AW180" s="288" t="s">
        <v>10568</v>
      </c>
      <c r="AX180" s="288" t="s">
        <v>10568</v>
      </c>
      <c r="AY180" s="288" t="s">
        <v>10568</v>
      </c>
      <c r="AZ180" s="288" t="s">
        <v>10568</v>
      </c>
      <c r="BA180" s="288" t="s">
        <v>10568</v>
      </c>
      <c r="BB180" s="288" t="s">
        <v>10568</v>
      </c>
      <c r="BC180" s="288" t="s">
        <v>10568</v>
      </c>
      <c r="BD180" s="288" t="s">
        <v>10568</v>
      </c>
      <c r="BE180" s="288" t="s">
        <v>10568</v>
      </c>
      <c r="BF180" s="288" t="s">
        <v>10568</v>
      </c>
      <c r="BG180" s="288" t="s">
        <v>10568</v>
      </c>
      <c r="BH180" s="288" t="s">
        <v>10568</v>
      </c>
      <c r="BI180" s="288" t="s">
        <v>10568</v>
      </c>
      <c r="BJ180" s="288" t="s">
        <v>10568</v>
      </c>
      <c r="BK180" s="288" t="s">
        <v>10568</v>
      </c>
      <c r="BL180" s="288" t="s">
        <v>10568</v>
      </c>
      <c r="BM180" s="288" t="s">
        <v>10568</v>
      </c>
      <c r="BN180" s="288" t="s">
        <v>10568</v>
      </c>
      <c r="BO180" s="288" t="s">
        <v>10568</v>
      </c>
      <c r="BP180" s="288" t="s">
        <v>10568</v>
      </c>
      <c r="BQ180" s="288" t="s">
        <v>10568</v>
      </c>
      <c r="BR180" s="288" t="s">
        <v>10568</v>
      </c>
      <c r="BS180" s="288" t="s">
        <v>10568</v>
      </c>
      <c r="BT180" s="288" t="s">
        <v>10568</v>
      </c>
      <c r="BU180" s="288" t="s">
        <v>10568</v>
      </c>
      <c r="BV180" s="288" t="s">
        <v>10568</v>
      </c>
      <c r="BW180" s="288" t="s">
        <v>10568</v>
      </c>
      <c r="BX180" s="288" t="str">
        <f>_xlfn.IFNA(VLOOKUP(C180,'INFORM Severity - hidden'!$C$5:$G$300,5,FALSE),"-")</f>
        <v>-</v>
      </c>
    </row>
    <row r="181" spans="1:76" x14ac:dyDescent="0.35">
      <c r="C181" t="s">
        <v>10659</v>
      </c>
      <c r="D181" s="288" t="str">
        <f t="shared" si="2"/>
        <v>-</v>
      </c>
      <c r="E181" s="288" t="s">
        <v>10568</v>
      </c>
      <c r="F181" s="288" t="s">
        <v>10568</v>
      </c>
      <c r="G181" s="288" t="s">
        <v>10568</v>
      </c>
      <c r="H181" s="288" t="s">
        <v>10568</v>
      </c>
      <c r="I181" s="288" t="s">
        <v>10568</v>
      </c>
      <c r="J181" s="288" t="s">
        <v>10568</v>
      </c>
      <c r="K181" s="288" t="s">
        <v>10568</v>
      </c>
      <c r="L181" s="288" t="s">
        <v>10568</v>
      </c>
      <c r="M181" s="288" t="s">
        <v>10568</v>
      </c>
      <c r="N181" s="288" t="s">
        <v>10568</v>
      </c>
      <c r="O181" s="288" t="s">
        <v>10568</v>
      </c>
      <c r="P181" s="288" t="s">
        <v>10568</v>
      </c>
      <c r="Q181" s="288" t="s">
        <v>10568</v>
      </c>
      <c r="R181" s="288" t="s">
        <v>10568</v>
      </c>
      <c r="S181" s="288" t="s">
        <v>10568</v>
      </c>
      <c r="T181" s="288" t="s">
        <v>10568</v>
      </c>
      <c r="U181" s="288" t="s">
        <v>10568</v>
      </c>
      <c r="V181" s="288" t="s">
        <v>10568</v>
      </c>
      <c r="W181" s="288" t="s">
        <v>10568</v>
      </c>
      <c r="X181" s="288" t="s">
        <v>10568</v>
      </c>
      <c r="Y181" s="288" t="s">
        <v>10568</v>
      </c>
      <c r="Z181" s="288" t="s">
        <v>10568</v>
      </c>
      <c r="AA181" s="288" t="s">
        <v>10568</v>
      </c>
      <c r="AB181" s="288" t="s">
        <v>10568</v>
      </c>
      <c r="AC181" s="288" t="s">
        <v>10568</v>
      </c>
      <c r="AD181" s="288" t="s">
        <v>10568</v>
      </c>
      <c r="AE181" s="288" t="s">
        <v>10568</v>
      </c>
      <c r="AF181" s="288" t="s">
        <v>10568</v>
      </c>
      <c r="AG181" s="288" t="s">
        <v>10568</v>
      </c>
      <c r="AH181" s="288" t="s">
        <v>10568</v>
      </c>
      <c r="AI181" s="288" t="s">
        <v>10568</v>
      </c>
      <c r="AJ181" s="288" t="s">
        <v>10568</v>
      </c>
      <c r="AK181" s="288" t="s">
        <v>10568</v>
      </c>
      <c r="AL181" s="288" t="s">
        <v>10568</v>
      </c>
      <c r="AM181" s="288" t="s">
        <v>10568</v>
      </c>
      <c r="AN181" s="288" t="s">
        <v>10568</v>
      </c>
      <c r="AO181" s="288">
        <v>2.2999999999999998</v>
      </c>
      <c r="AP181" s="288">
        <v>2.4</v>
      </c>
      <c r="AQ181" s="288">
        <v>2.6</v>
      </c>
      <c r="AR181" s="288">
        <v>3.1</v>
      </c>
      <c r="AS181" s="288">
        <v>3.1</v>
      </c>
      <c r="AT181" s="288">
        <v>3.1</v>
      </c>
      <c r="AU181" s="288">
        <v>3.1</v>
      </c>
      <c r="AV181" s="288">
        <v>3.1</v>
      </c>
      <c r="AW181" s="288">
        <v>3.1</v>
      </c>
      <c r="AX181" s="288">
        <v>3.1</v>
      </c>
      <c r="AY181" s="288">
        <v>2.9</v>
      </c>
      <c r="AZ181" s="288">
        <v>2.9</v>
      </c>
      <c r="BA181" s="288" t="s">
        <v>10568</v>
      </c>
      <c r="BB181" s="288" t="s">
        <v>10568</v>
      </c>
      <c r="BC181" s="288" t="s">
        <v>10568</v>
      </c>
      <c r="BD181" s="288" t="s">
        <v>10568</v>
      </c>
      <c r="BE181" s="288" t="s">
        <v>10568</v>
      </c>
      <c r="BF181" s="288" t="s">
        <v>10568</v>
      </c>
      <c r="BG181" s="288" t="s">
        <v>10568</v>
      </c>
      <c r="BH181" s="288" t="s">
        <v>10568</v>
      </c>
      <c r="BI181" s="288" t="s">
        <v>10568</v>
      </c>
      <c r="BJ181" s="288" t="s">
        <v>10568</v>
      </c>
      <c r="BK181" s="288" t="s">
        <v>10568</v>
      </c>
      <c r="BL181" s="288" t="s">
        <v>10568</v>
      </c>
      <c r="BM181" s="288" t="s">
        <v>10568</v>
      </c>
      <c r="BN181" s="288" t="s">
        <v>10568</v>
      </c>
      <c r="BO181" s="288" t="s">
        <v>10568</v>
      </c>
      <c r="BP181" s="288" t="s">
        <v>10568</v>
      </c>
      <c r="BQ181" s="288" t="s">
        <v>10568</v>
      </c>
      <c r="BR181" s="288" t="s">
        <v>10568</v>
      </c>
      <c r="BS181" s="288" t="s">
        <v>10568</v>
      </c>
      <c r="BT181" s="288" t="s">
        <v>10568</v>
      </c>
      <c r="BU181" s="288" t="s">
        <v>10568</v>
      </c>
      <c r="BV181" s="288" t="s">
        <v>10568</v>
      </c>
      <c r="BW181" s="288" t="s">
        <v>10568</v>
      </c>
      <c r="BX181" s="288" t="str">
        <f>_xlfn.IFNA(VLOOKUP(C181,'INFORM Severity - hidden'!$C$5:$G$300,5,FALSE),"-")</f>
        <v>-</v>
      </c>
    </row>
    <row r="182" spans="1:76" x14ac:dyDescent="0.35">
      <c r="C182" t="s">
        <v>10660</v>
      </c>
      <c r="D182" s="288" t="str">
        <f t="shared" si="2"/>
        <v>-</v>
      </c>
      <c r="E182" s="288" t="s">
        <v>10568</v>
      </c>
      <c r="F182" s="288" t="s">
        <v>10568</v>
      </c>
      <c r="G182" s="288" t="s">
        <v>10568</v>
      </c>
      <c r="H182" s="288" t="s">
        <v>10568</v>
      </c>
      <c r="I182" s="288" t="s">
        <v>10568</v>
      </c>
      <c r="J182" s="288" t="s">
        <v>10568</v>
      </c>
      <c r="K182" s="288" t="s">
        <v>10568</v>
      </c>
      <c r="L182" s="288" t="s">
        <v>10568</v>
      </c>
      <c r="M182" s="288" t="s">
        <v>10568</v>
      </c>
      <c r="N182" s="288" t="s">
        <v>10568</v>
      </c>
      <c r="O182" s="288" t="s">
        <v>10568</v>
      </c>
      <c r="P182" s="288" t="s">
        <v>10568</v>
      </c>
      <c r="Q182" s="288" t="s">
        <v>10568</v>
      </c>
      <c r="R182" s="288" t="s">
        <v>10568</v>
      </c>
      <c r="S182" s="288" t="s">
        <v>10568</v>
      </c>
      <c r="T182" s="288" t="s">
        <v>10568</v>
      </c>
      <c r="U182" s="288" t="s">
        <v>10568</v>
      </c>
      <c r="V182" s="288" t="s">
        <v>10568</v>
      </c>
      <c r="W182" s="288" t="s">
        <v>10568</v>
      </c>
      <c r="X182" s="288" t="s">
        <v>10568</v>
      </c>
      <c r="Y182" s="288" t="s">
        <v>10568</v>
      </c>
      <c r="Z182" s="288" t="s">
        <v>10568</v>
      </c>
      <c r="AA182" s="288" t="s">
        <v>10568</v>
      </c>
      <c r="AB182" s="288" t="s">
        <v>10568</v>
      </c>
      <c r="AC182" s="288" t="s">
        <v>10568</v>
      </c>
      <c r="AD182" s="288" t="s">
        <v>10568</v>
      </c>
      <c r="AE182" s="288" t="s">
        <v>10568</v>
      </c>
      <c r="AF182" s="288" t="s">
        <v>10568</v>
      </c>
      <c r="AG182" s="288" t="s">
        <v>10568</v>
      </c>
      <c r="AH182" s="288" t="s">
        <v>10568</v>
      </c>
      <c r="AI182" s="288" t="s">
        <v>10568</v>
      </c>
      <c r="AJ182" s="288" t="s">
        <v>10568</v>
      </c>
      <c r="AK182" s="288" t="s">
        <v>10568</v>
      </c>
      <c r="AL182" s="288" t="s">
        <v>10568</v>
      </c>
      <c r="AM182" s="288" t="s">
        <v>10568</v>
      </c>
      <c r="AN182" s="288" t="s">
        <v>10568</v>
      </c>
      <c r="AO182" s="288" t="s">
        <v>10568</v>
      </c>
      <c r="AP182" s="288" t="s">
        <v>10568</v>
      </c>
      <c r="AQ182" s="288" t="s">
        <v>10568</v>
      </c>
      <c r="AR182" s="288" t="s">
        <v>10568</v>
      </c>
      <c r="AS182" s="288" t="s">
        <v>10568</v>
      </c>
      <c r="AT182" s="288" t="s">
        <v>10568</v>
      </c>
      <c r="AU182" s="288" t="s">
        <v>10568</v>
      </c>
      <c r="AV182" s="288" t="s">
        <v>10568</v>
      </c>
      <c r="AW182" s="288" t="s">
        <v>10568</v>
      </c>
      <c r="AX182" s="288" t="s">
        <v>10568</v>
      </c>
      <c r="AY182" s="288" t="s">
        <v>10568</v>
      </c>
      <c r="AZ182" s="288" t="s">
        <v>10568</v>
      </c>
      <c r="BA182" s="288" t="s">
        <v>10568</v>
      </c>
      <c r="BB182" s="288">
        <v>1.5</v>
      </c>
      <c r="BC182" s="288">
        <v>1.5</v>
      </c>
      <c r="BD182" s="288">
        <v>1.5</v>
      </c>
      <c r="BE182" s="288">
        <v>1.5</v>
      </c>
      <c r="BF182" s="288">
        <v>1.5</v>
      </c>
      <c r="BG182" s="288">
        <v>1.5</v>
      </c>
      <c r="BH182" s="288">
        <v>1.5</v>
      </c>
      <c r="BI182" s="288">
        <v>1.5</v>
      </c>
      <c r="BJ182" s="288">
        <v>1.5</v>
      </c>
      <c r="BK182" s="288" t="s">
        <v>10568</v>
      </c>
      <c r="BL182" s="288" t="s">
        <v>10568</v>
      </c>
      <c r="BM182" s="288" t="s">
        <v>10568</v>
      </c>
      <c r="BN182" s="288" t="s">
        <v>10568</v>
      </c>
      <c r="BO182" s="288" t="s">
        <v>10568</v>
      </c>
      <c r="BP182" s="288" t="s">
        <v>10568</v>
      </c>
      <c r="BQ182" s="288" t="s">
        <v>10568</v>
      </c>
      <c r="BR182" s="288" t="s">
        <v>10568</v>
      </c>
      <c r="BS182" s="288" t="s">
        <v>10568</v>
      </c>
      <c r="BT182" s="288" t="s">
        <v>10568</v>
      </c>
      <c r="BU182" s="288" t="s">
        <v>10568</v>
      </c>
      <c r="BV182" s="288" t="s">
        <v>10568</v>
      </c>
      <c r="BW182" s="288" t="s">
        <v>10568</v>
      </c>
      <c r="BX182" s="288" t="str">
        <f>_xlfn.IFNA(VLOOKUP(C182,'INFORM Severity - hidden'!$C$5:$G$300,5,FALSE),"-")</f>
        <v>-</v>
      </c>
    </row>
    <row r="183" spans="1:76" x14ac:dyDescent="0.35">
      <c r="C183" t="s">
        <v>10661</v>
      </c>
      <c r="D183" s="288" t="str">
        <f t="shared" si="2"/>
        <v>-</v>
      </c>
      <c r="E183" s="288" t="s">
        <v>10568</v>
      </c>
      <c r="F183" s="288" t="s">
        <v>10568</v>
      </c>
      <c r="G183" s="288" t="s">
        <v>10568</v>
      </c>
      <c r="H183" s="288" t="s">
        <v>10568</v>
      </c>
      <c r="I183" s="288" t="s">
        <v>10568</v>
      </c>
      <c r="J183" s="288" t="s">
        <v>10568</v>
      </c>
      <c r="K183" s="288" t="s">
        <v>10568</v>
      </c>
      <c r="L183" s="288" t="s">
        <v>10568</v>
      </c>
      <c r="M183" s="288" t="s">
        <v>10568</v>
      </c>
      <c r="N183" s="288" t="s">
        <v>10568</v>
      </c>
      <c r="O183" s="288" t="s">
        <v>10568</v>
      </c>
      <c r="P183" s="288" t="s">
        <v>10568</v>
      </c>
      <c r="Q183" s="288" t="s">
        <v>10568</v>
      </c>
      <c r="R183" s="288" t="s">
        <v>10568</v>
      </c>
      <c r="S183" s="288" t="s">
        <v>10568</v>
      </c>
      <c r="T183" s="288" t="s">
        <v>10568</v>
      </c>
      <c r="U183" s="288" t="s">
        <v>10568</v>
      </c>
      <c r="V183" s="288" t="s">
        <v>10568</v>
      </c>
      <c r="W183" s="288" t="s">
        <v>10568</v>
      </c>
      <c r="X183" s="288" t="s">
        <v>10568</v>
      </c>
      <c r="Y183" s="288" t="s">
        <v>10568</v>
      </c>
      <c r="Z183" s="288" t="s">
        <v>10568</v>
      </c>
      <c r="AA183" s="288" t="s">
        <v>10568</v>
      </c>
      <c r="AB183" s="288" t="s">
        <v>10568</v>
      </c>
      <c r="AC183" s="288" t="s">
        <v>10568</v>
      </c>
      <c r="AD183" s="288" t="s">
        <v>10568</v>
      </c>
      <c r="AE183" s="288" t="s">
        <v>10568</v>
      </c>
      <c r="AF183" s="288" t="s">
        <v>10568</v>
      </c>
      <c r="AG183" s="288" t="s">
        <v>10568</v>
      </c>
      <c r="AH183" s="288" t="s">
        <v>10568</v>
      </c>
      <c r="AI183" s="288" t="s">
        <v>10568</v>
      </c>
      <c r="AJ183" s="288" t="s">
        <v>10568</v>
      </c>
      <c r="AK183" s="288" t="s">
        <v>10568</v>
      </c>
      <c r="AL183" s="288" t="s">
        <v>10568</v>
      </c>
      <c r="AM183" s="288" t="s">
        <v>10568</v>
      </c>
      <c r="AN183" s="288" t="s">
        <v>10568</v>
      </c>
      <c r="AO183" s="288" t="s">
        <v>10568</v>
      </c>
      <c r="AP183" s="288" t="s">
        <v>10568</v>
      </c>
      <c r="AQ183" s="288" t="s">
        <v>10568</v>
      </c>
      <c r="AR183" s="288" t="s">
        <v>10568</v>
      </c>
      <c r="AS183" s="288" t="s">
        <v>10568</v>
      </c>
      <c r="AT183" s="288" t="s">
        <v>10568</v>
      </c>
      <c r="AU183" s="288" t="s">
        <v>10568</v>
      </c>
      <c r="AV183" s="288" t="s">
        <v>10568</v>
      </c>
      <c r="AW183" s="288" t="s">
        <v>10568</v>
      </c>
      <c r="AX183" s="288" t="s">
        <v>10568</v>
      </c>
      <c r="AY183" s="288" t="s">
        <v>10568</v>
      </c>
      <c r="AZ183" s="288" t="s">
        <v>10568</v>
      </c>
      <c r="BA183" s="288" t="s">
        <v>10568</v>
      </c>
      <c r="BB183" s="288" t="s">
        <v>10568</v>
      </c>
      <c r="BC183" s="288">
        <v>2.2000000000000002</v>
      </c>
      <c r="BD183" s="288">
        <v>2.2000000000000002</v>
      </c>
      <c r="BE183" s="288">
        <v>2.4</v>
      </c>
      <c r="BF183" s="288">
        <v>2.2999999999999998</v>
      </c>
      <c r="BG183" s="288">
        <v>2.2999999999999998</v>
      </c>
      <c r="BH183" s="288">
        <v>2.2999999999999998</v>
      </c>
      <c r="BI183" s="288">
        <v>2.2999999999999998</v>
      </c>
      <c r="BJ183" s="288">
        <v>2.2999999999999998</v>
      </c>
      <c r="BK183" s="288">
        <v>3.1</v>
      </c>
      <c r="BL183" s="288">
        <v>2.6</v>
      </c>
      <c r="BM183" s="288">
        <v>2.8</v>
      </c>
      <c r="BN183" s="288">
        <v>2.8</v>
      </c>
      <c r="BO183" s="288">
        <v>2.9</v>
      </c>
      <c r="BP183" s="288" t="s">
        <v>10568</v>
      </c>
      <c r="BQ183" s="288" t="s">
        <v>10568</v>
      </c>
      <c r="BR183" s="288" t="s">
        <v>10568</v>
      </c>
      <c r="BS183" s="288" t="s">
        <v>10568</v>
      </c>
      <c r="BT183" s="288" t="s">
        <v>10568</v>
      </c>
      <c r="BU183" s="288" t="s">
        <v>10568</v>
      </c>
      <c r="BV183" s="288" t="s">
        <v>10568</v>
      </c>
      <c r="BW183" s="288" t="s">
        <v>10568</v>
      </c>
      <c r="BX183" s="288" t="str">
        <f>_xlfn.IFNA(VLOOKUP(C183,'INFORM Severity - hidden'!$C$5:$G$300,5,FALSE),"-")</f>
        <v>-</v>
      </c>
    </row>
    <row r="184" spans="1:76" x14ac:dyDescent="0.35">
      <c r="A184" t="s">
        <v>1325</v>
      </c>
      <c r="B184" t="s">
        <v>1323</v>
      </c>
      <c r="C184" t="s">
        <v>1324</v>
      </c>
      <c r="D184" s="288" t="str">
        <f t="shared" si="2"/>
        <v>Decreasing</v>
      </c>
      <c r="E184" s="288" t="s">
        <v>10568</v>
      </c>
      <c r="F184" s="288" t="s">
        <v>10568</v>
      </c>
      <c r="G184" s="288" t="s">
        <v>10568</v>
      </c>
      <c r="H184" s="288" t="s">
        <v>10568</v>
      </c>
      <c r="I184" s="288" t="s">
        <v>10568</v>
      </c>
      <c r="J184" s="288" t="s">
        <v>10568</v>
      </c>
      <c r="K184" s="288" t="s">
        <v>10568</v>
      </c>
      <c r="L184" s="288" t="s">
        <v>10568</v>
      </c>
      <c r="M184" s="288" t="s">
        <v>10568</v>
      </c>
      <c r="N184" s="288" t="s">
        <v>10568</v>
      </c>
      <c r="O184" s="288" t="s">
        <v>10568</v>
      </c>
      <c r="P184" s="288" t="s">
        <v>10568</v>
      </c>
      <c r="Q184" s="288" t="s">
        <v>10568</v>
      </c>
      <c r="R184" s="288" t="s">
        <v>10568</v>
      </c>
      <c r="S184" s="288" t="s">
        <v>10568</v>
      </c>
      <c r="T184" s="288" t="s">
        <v>10568</v>
      </c>
      <c r="U184" s="288" t="s">
        <v>10568</v>
      </c>
      <c r="V184" s="288" t="s">
        <v>10568</v>
      </c>
      <c r="W184" s="288" t="s">
        <v>10568</v>
      </c>
      <c r="X184" s="288" t="s">
        <v>10568</v>
      </c>
      <c r="Y184" s="288" t="s">
        <v>10568</v>
      </c>
      <c r="Z184" s="288" t="s">
        <v>10568</v>
      </c>
      <c r="AA184" s="288" t="s">
        <v>10568</v>
      </c>
      <c r="AB184" s="288" t="s">
        <v>10568</v>
      </c>
      <c r="AC184" s="288" t="s">
        <v>10568</v>
      </c>
      <c r="AD184" s="288" t="s">
        <v>10568</v>
      </c>
      <c r="AE184" s="288" t="s">
        <v>10568</v>
      </c>
      <c r="AF184" s="288" t="s">
        <v>10568</v>
      </c>
      <c r="AG184" s="288" t="s">
        <v>10568</v>
      </c>
      <c r="AH184" s="288" t="s">
        <v>10568</v>
      </c>
      <c r="AI184" s="288" t="s">
        <v>10568</v>
      </c>
      <c r="AJ184" s="288" t="s">
        <v>10568</v>
      </c>
      <c r="AK184" s="288" t="s">
        <v>10568</v>
      </c>
      <c r="AL184" s="288" t="s">
        <v>10568</v>
      </c>
      <c r="AM184" s="288" t="s">
        <v>10568</v>
      </c>
      <c r="AN184" s="288" t="s">
        <v>10568</v>
      </c>
      <c r="AO184" s="288" t="s">
        <v>10568</v>
      </c>
      <c r="AP184" s="288" t="s">
        <v>10568</v>
      </c>
      <c r="AQ184" s="288" t="s">
        <v>10568</v>
      </c>
      <c r="AR184" s="288" t="s">
        <v>10568</v>
      </c>
      <c r="AS184" s="288" t="s">
        <v>10568</v>
      </c>
      <c r="AT184" s="288" t="s">
        <v>10568</v>
      </c>
      <c r="AU184" s="288" t="s">
        <v>10568</v>
      </c>
      <c r="AV184" s="288" t="s">
        <v>10568</v>
      </c>
      <c r="AW184" s="288" t="s">
        <v>10568</v>
      </c>
      <c r="AX184" s="288" t="s">
        <v>10568</v>
      </c>
      <c r="AY184" s="288" t="s">
        <v>10568</v>
      </c>
      <c r="AZ184" s="288" t="s">
        <v>10568</v>
      </c>
      <c r="BA184" s="288" t="s">
        <v>10568</v>
      </c>
      <c r="BB184" s="288" t="s">
        <v>10568</v>
      </c>
      <c r="BC184" s="288" t="s">
        <v>10568</v>
      </c>
      <c r="BD184" s="288" t="s">
        <v>10568</v>
      </c>
      <c r="BE184" s="288" t="s">
        <v>10568</v>
      </c>
      <c r="BF184" s="288" t="s">
        <v>10568</v>
      </c>
      <c r="BG184" s="288" t="s">
        <v>10568</v>
      </c>
      <c r="BH184" s="288" t="s">
        <v>10568</v>
      </c>
      <c r="BI184" s="288" t="s">
        <v>10568</v>
      </c>
      <c r="BJ184" s="288" t="s">
        <v>10568</v>
      </c>
      <c r="BK184" s="288" t="s">
        <v>10568</v>
      </c>
      <c r="BL184" s="288" t="s">
        <v>10568</v>
      </c>
      <c r="BM184" s="288" t="s">
        <v>10568</v>
      </c>
      <c r="BN184" s="288" t="s">
        <v>10568</v>
      </c>
      <c r="BO184" s="288" t="s">
        <v>10568</v>
      </c>
      <c r="BP184" s="288" t="s">
        <v>10568</v>
      </c>
      <c r="BQ184" s="288">
        <v>3.1</v>
      </c>
      <c r="BR184" s="288">
        <v>3.2</v>
      </c>
      <c r="BS184" s="288">
        <v>3.2</v>
      </c>
      <c r="BT184" s="288">
        <v>3.2</v>
      </c>
      <c r="BU184" s="288">
        <v>3.2</v>
      </c>
      <c r="BV184" s="288">
        <v>3.2</v>
      </c>
      <c r="BW184" s="288">
        <v>3.1</v>
      </c>
      <c r="BX184" s="288">
        <f>_xlfn.IFNA(VLOOKUP(C184,'INFORM Severity - hidden'!$C$5:$G$300,5,FALSE),"-")</f>
        <v>3.1</v>
      </c>
    </row>
    <row r="185" spans="1:76" x14ac:dyDescent="0.35">
      <c r="A185" t="s">
        <v>1325</v>
      </c>
      <c r="B185" t="s">
        <v>2082</v>
      </c>
      <c r="C185" t="s">
        <v>2083</v>
      </c>
      <c r="D185" s="288" t="str">
        <f t="shared" si="2"/>
        <v>Stable</v>
      </c>
      <c r="E185" s="288" t="s">
        <v>10568</v>
      </c>
      <c r="F185" s="288" t="s">
        <v>10568</v>
      </c>
      <c r="G185" s="288" t="s">
        <v>10568</v>
      </c>
      <c r="H185" s="288" t="s">
        <v>10568</v>
      </c>
      <c r="I185" s="288" t="s">
        <v>10568</v>
      </c>
      <c r="J185" s="288" t="s">
        <v>10568</v>
      </c>
      <c r="K185" s="288" t="s">
        <v>10568</v>
      </c>
      <c r="L185" s="288" t="s">
        <v>10568</v>
      </c>
      <c r="M185" s="288" t="s">
        <v>10568</v>
      </c>
      <c r="N185" s="288" t="s">
        <v>10568</v>
      </c>
      <c r="O185" s="288" t="s">
        <v>10568</v>
      </c>
      <c r="P185" s="288" t="s">
        <v>10568</v>
      </c>
      <c r="Q185" s="288" t="s">
        <v>10568</v>
      </c>
      <c r="R185" s="288" t="s">
        <v>10568</v>
      </c>
      <c r="S185" s="288" t="s">
        <v>10568</v>
      </c>
      <c r="T185" s="288" t="s">
        <v>10568</v>
      </c>
      <c r="U185" s="288" t="s">
        <v>10568</v>
      </c>
      <c r="V185" s="288" t="s">
        <v>10568</v>
      </c>
      <c r="W185" s="288" t="s">
        <v>10568</v>
      </c>
      <c r="X185" s="288" t="s">
        <v>10568</v>
      </c>
      <c r="Y185" s="288" t="s">
        <v>10568</v>
      </c>
      <c r="Z185" s="288" t="s">
        <v>10568</v>
      </c>
      <c r="AA185" s="288" t="s">
        <v>10568</v>
      </c>
      <c r="AB185" s="288" t="s">
        <v>10568</v>
      </c>
      <c r="AC185" s="288" t="s">
        <v>10568</v>
      </c>
      <c r="AD185" s="288" t="s">
        <v>10568</v>
      </c>
      <c r="AE185" s="288" t="s">
        <v>10568</v>
      </c>
      <c r="AF185" s="288" t="s">
        <v>10568</v>
      </c>
      <c r="AG185" s="288" t="s">
        <v>10568</v>
      </c>
      <c r="AH185" s="288" t="s">
        <v>10568</v>
      </c>
      <c r="AI185" s="288" t="s">
        <v>10568</v>
      </c>
      <c r="AJ185" s="288" t="s">
        <v>10568</v>
      </c>
      <c r="AK185" s="288" t="s">
        <v>10568</v>
      </c>
      <c r="AL185" s="288" t="s">
        <v>10568</v>
      </c>
      <c r="AM185" s="288" t="s">
        <v>10568</v>
      </c>
      <c r="AN185" s="288" t="s">
        <v>10568</v>
      </c>
      <c r="AO185" s="288" t="s">
        <v>10568</v>
      </c>
      <c r="AP185" s="288" t="s">
        <v>10568</v>
      </c>
      <c r="AQ185" s="288" t="s">
        <v>10568</v>
      </c>
      <c r="AR185" s="288" t="s">
        <v>10568</v>
      </c>
      <c r="AS185" s="288" t="s">
        <v>10568</v>
      </c>
      <c r="AT185" s="288" t="s">
        <v>10568</v>
      </c>
      <c r="AU185" s="288" t="s">
        <v>10568</v>
      </c>
      <c r="AV185" s="288" t="s">
        <v>10568</v>
      </c>
      <c r="AW185" s="288" t="s">
        <v>10568</v>
      </c>
      <c r="AX185" s="288" t="s">
        <v>10568</v>
      </c>
      <c r="AY185" s="288" t="s">
        <v>10568</v>
      </c>
      <c r="AZ185" s="288" t="s">
        <v>10568</v>
      </c>
      <c r="BA185" s="288" t="s">
        <v>10568</v>
      </c>
      <c r="BB185" s="288" t="s">
        <v>10568</v>
      </c>
      <c r="BC185" s="288" t="s">
        <v>10568</v>
      </c>
      <c r="BD185" s="288" t="s">
        <v>10568</v>
      </c>
      <c r="BE185" s="288" t="s">
        <v>10568</v>
      </c>
      <c r="BF185" s="288" t="s">
        <v>10568</v>
      </c>
      <c r="BG185" s="288" t="s">
        <v>10568</v>
      </c>
      <c r="BH185" s="288" t="s">
        <v>10568</v>
      </c>
      <c r="BI185" s="288" t="s">
        <v>10568</v>
      </c>
      <c r="BJ185" s="288" t="s">
        <v>10568</v>
      </c>
      <c r="BK185" s="288" t="s">
        <v>10568</v>
      </c>
      <c r="BL185" s="288" t="s">
        <v>10568</v>
      </c>
      <c r="BM185" s="288" t="s">
        <v>10568</v>
      </c>
      <c r="BN185" s="288" t="s">
        <v>10568</v>
      </c>
      <c r="BO185" s="288" t="s">
        <v>10568</v>
      </c>
      <c r="BP185" s="288" t="s">
        <v>10568</v>
      </c>
      <c r="BQ185" s="288" t="s">
        <v>10568</v>
      </c>
      <c r="BR185" s="288" t="s">
        <v>10568</v>
      </c>
      <c r="BS185" s="288">
        <v>3.3</v>
      </c>
      <c r="BT185" s="288">
        <v>3.4</v>
      </c>
      <c r="BU185" s="288">
        <v>3.4</v>
      </c>
      <c r="BV185" s="288">
        <v>3.4</v>
      </c>
      <c r="BW185" s="288">
        <v>3.4</v>
      </c>
      <c r="BX185" s="288">
        <f>_xlfn.IFNA(VLOOKUP(C185,'INFORM Severity - hidden'!$C$5:$G$300,5,FALSE),"-")</f>
        <v>3.3</v>
      </c>
    </row>
    <row r="186" spans="1:76" x14ac:dyDescent="0.35">
      <c r="C186" t="s">
        <v>10662</v>
      </c>
      <c r="D186" s="288" t="str">
        <f t="shared" si="2"/>
        <v>-</v>
      </c>
      <c r="E186" s="288" t="s">
        <v>10568</v>
      </c>
      <c r="F186" s="288">
        <v>2.9</v>
      </c>
      <c r="G186" s="288">
        <v>2.9</v>
      </c>
      <c r="H186" s="288" t="s">
        <v>10568</v>
      </c>
      <c r="I186" s="288" t="s">
        <v>10568</v>
      </c>
      <c r="J186" s="288" t="s">
        <v>10568</v>
      </c>
      <c r="K186" s="288" t="s">
        <v>10568</v>
      </c>
      <c r="L186" s="288" t="s">
        <v>10568</v>
      </c>
      <c r="M186" s="288" t="s">
        <v>10568</v>
      </c>
      <c r="N186" s="288" t="s">
        <v>10568</v>
      </c>
      <c r="O186" s="288" t="s">
        <v>10568</v>
      </c>
      <c r="P186" s="288" t="s">
        <v>10568</v>
      </c>
      <c r="Q186" s="288" t="s">
        <v>10568</v>
      </c>
      <c r="R186" s="288" t="s">
        <v>10568</v>
      </c>
      <c r="S186" s="288" t="s">
        <v>10568</v>
      </c>
      <c r="T186" s="288" t="s">
        <v>10568</v>
      </c>
      <c r="U186" s="288" t="s">
        <v>10568</v>
      </c>
      <c r="V186" s="288" t="s">
        <v>10568</v>
      </c>
      <c r="W186" s="288" t="s">
        <v>10568</v>
      </c>
      <c r="X186" s="288" t="s">
        <v>10568</v>
      </c>
      <c r="Y186" s="288" t="s">
        <v>10568</v>
      </c>
      <c r="Z186" s="288" t="s">
        <v>10568</v>
      </c>
      <c r="AA186" s="288" t="s">
        <v>10568</v>
      </c>
      <c r="AB186" s="288" t="s">
        <v>10568</v>
      </c>
      <c r="AC186" s="288" t="s">
        <v>10568</v>
      </c>
      <c r="AD186" s="288" t="s">
        <v>10568</v>
      </c>
      <c r="AE186" s="288" t="s">
        <v>10568</v>
      </c>
      <c r="AF186" s="288" t="s">
        <v>10568</v>
      </c>
      <c r="AG186" s="288" t="s">
        <v>10568</v>
      </c>
      <c r="AH186" s="288" t="s">
        <v>10568</v>
      </c>
      <c r="AI186" s="288" t="s">
        <v>10568</v>
      </c>
      <c r="AJ186" s="288" t="s">
        <v>10568</v>
      </c>
      <c r="AK186" s="288" t="s">
        <v>10568</v>
      </c>
      <c r="AL186" s="288" t="s">
        <v>10568</v>
      </c>
      <c r="AM186" s="288" t="s">
        <v>10568</v>
      </c>
      <c r="AN186" s="288" t="s">
        <v>10568</v>
      </c>
      <c r="AO186" s="288" t="s">
        <v>10568</v>
      </c>
      <c r="AP186" s="288" t="s">
        <v>10568</v>
      </c>
      <c r="AQ186" s="288" t="s">
        <v>10568</v>
      </c>
      <c r="AR186" s="288" t="s">
        <v>10568</v>
      </c>
      <c r="AS186" s="288" t="s">
        <v>10568</v>
      </c>
      <c r="AT186" s="288" t="s">
        <v>10568</v>
      </c>
      <c r="AU186" s="288" t="s">
        <v>10568</v>
      </c>
      <c r="AV186" s="288" t="s">
        <v>10568</v>
      </c>
      <c r="AW186" s="288" t="s">
        <v>10568</v>
      </c>
      <c r="AX186" s="288" t="s">
        <v>10568</v>
      </c>
      <c r="AY186" s="288" t="s">
        <v>10568</v>
      </c>
      <c r="AZ186" s="288" t="s">
        <v>10568</v>
      </c>
      <c r="BA186" s="288" t="s">
        <v>10568</v>
      </c>
      <c r="BB186" s="288" t="s">
        <v>10568</v>
      </c>
      <c r="BC186" s="288" t="s">
        <v>10568</v>
      </c>
      <c r="BD186" s="288" t="s">
        <v>10568</v>
      </c>
      <c r="BE186" s="288" t="s">
        <v>10568</v>
      </c>
      <c r="BF186" s="288" t="s">
        <v>10568</v>
      </c>
      <c r="BG186" s="288" t="s">
        <v>10568</v>
      </c>
      <c r="BH186" s="288" t="s">
        <v>10568</v>
      </c>
      <c r="BI186" s="288" t="s">
        <v>10568</v>
      </c>
      <c r="BJ186" s="288" t="s">
        <v>10568</v>
      </c>
      <c r="BK186" s="288" t="s">
        <v>10568</v>
      </c>
      <c r="BL186" s="288" t="s">
        <v>10568</v>
      </c>
      <c r="BM186" s="288" t="s">
        <v>10568</v>
      </c>
      <c r="BN186" s="288" t="s">
        <v>10568</v>
      </c>
      <c r="BO186" s="288" t="s">
        <v>10568</v>
      </c>
      <c r="BP186" s="288" t="s">
        <v>10568</v>
      </c>
      <c r="BQ186" s="288" t="s">
        <v>10568</v>
      </c>
      <c r="BR186" s="288" t="s">
        <v>10568</v>
      </c>
      <c r="BS186" s="288" t="s">
        <v>10568</v>
      </c>
      <c r="BT186" s="288" t="s">
        <v>10568</v>
      </c>
      <c r="BU186" s="288" t="s">
        <v>10568</v>
      </c>
      <c r="BV186" s="288" t="s">
        <v>10568</v>
      </c>
      <c r="BW186" s="288" t="s">
        <v>10568</v>
      </c>
      <c r="BX186" s="288" t="str">
        <f>_xlfn.IFNA(VLOOKUP(C186,'INFORM Severity - hidden'!$C$5:$G$300,5,FALSE),"-")</f>
        <v>-</v>
      </c>
    </row>
    <row r="187" spans="1:76" x14ac:dyDescent="0.35">
      <c r="A187" t="s">
        <v>167</v>
      </c>
      <c r="B187" t="s">
        <v>165</v>
      </c>
      <c r="C187" t="s">
        <v>166</v>
      </c>
      <c r="D187" s="288" t="str">
        <f t="shared" si="2"/>
        <v>Stable</v>
      </c>
      <c r="E187" s="288" t="s">
        <v>10568</v>
      </c>
      <c r="F187" s="288">
        <v>2.2999999999999998</v>
      </c>
      <c r="G187" s="288">
        <v>2.2999999999999998</v>
      </c>
      <c r="H187" s="288">
        <v>2.2999999999999998</v>
      </c>
      <c r="I187" s="288">
        <v>2.2000000000000002</v>
      </c>
      <c r="J187" s="288">
        <v>2.2000000000000002</v>
      </c>
      <c r="K187" s="288">
        <v>2.2000000000000002</v>
      </c>
      <c r="L187" s="288">
        <v>2.2000000000000002</v>
      </c>
      <c r="M187" s="288">
        <v>2.2000000000000002</v>
      </c>
      <c r="N187" s="288">
        <v>2.2000000000000002</v>
      </c>
      <c r="O187" s="288">
        <v>2.2000000000000002</v>
      </c>
      <c r="P187" s="288">
        <v>2.2000000000000002</v>
      </c>
      <c r="Q187" s="288">
        <v>2.2000000000000002</v>
      </c>
      <c r="R187" s="288">
        <v>2.2000000000000002</v>
      </c>
      <c r="S187" s="288">
        <v>2.2000000000000002</v>
      </c>
      <c r="T187" s="288">
        <v>2.2999999999999998</v>
      </c>
      <c r="U187" s="288">
        <v>2.2999999999999998</v>
      </c>
      <c r="V187" s="288">
        <v>2.2999999999999998</v>
      </c>
      <c r="W187" s="288">
        <v>2.2999999999999998</v>
      </c>
      <c r="X187" s="288">
        <v>2.2999999999999998</v>
      </c>
      <c r="Y187" s="288">
        <v>2.2999999999999998</v>
      </c>
      <c r="Z187" s="288">
        <v>2.2999999999999998</v>
      </c>
      <c r="AA187" s="288">
        <v>2.2000000000000002</v>
      </c>
      <c r="AB187" s="288">
        <v>2.2000000000000002</v>
      </c>
      <c r="AC187" s="288">
        <v>2.2000000000000002</v>
      </c>
      <c r="AD187" s="288">
        <v>2.2000000000000002</v>
      </c>
      <c r="AE187" s="288">
        <v>2.2000000000000002</v>
      </c>
      <c r="AF187" s="288">
        <v>2.2000000000000002</v>
      </c>
      <c r="AG187" s="288">
        <v>2.2000000000000002</v>
      </c>
      <c r="AH187" s="288">
        <v>2.2000000000000002</v>
      </c>
      <c r="AI187" s="288">
        <v>2.2000000000000002</v>
      </c>
      <c r="AJ187" s="288">
        <v>2.1</v>
      </c>
      <c r="AK187" s="288">
        <v>2.1</v>
      </c>
      <c r="AL187" s="288">
        <v>2.1</v>
      </c>
      <c r="AM187" s="288">
        <v>2.1</v>
      </c>
      <c r="AN187" s="288">
        <v>2.1</v>
      </c>
      <c r="AO187" s="288">
        <v>2.1</v>
      </c>
      <c r="AP187" s="288">
        <v>2.1</v>
      </c>
      <c r="AQ187" s="288">
        <v>2.1</v>
      </c>
      <c r="AR187" s="288">
        <v>2.1</v>
      </c>
      <c r="AS187" s="288">
        <v>2.1</v>
      </c>
      <c r="AT187" s="288">
        <v>2.1</v>
      </c>
      <c r="AU187" s="288">
        <v>2.2000000000000002</v>
      </c>
      <c r="AV187" s="288">
        <v>2.2000000000000002</v>
      </c>
      <c r="AW187" s="288">
        <v>2.2000000000000002</v>
      </c>
      <c r="AX187" s="288">
        <v>2.2000000000000002</v>
      </c>
      <c r="AY187" s="288">
        <v>2.2999999999999998</v>
      </c>
      <c r="AZ187" s="288">
        <v>2.2999999999999998</v>
      </c>
      <c r="BA187" s="288">
        <v>2.2999999999999998</v>
      </c>
      <c r="BB187" s="288">
        <v>2.2999999999999998</v>
      </c>
      <c r="BC187" s="288">
        <v>2.1</v>
      </c>
      <c r="BD187" s="288">
        <v>2.1</v>
      </c>
      <c r="BE187" s="288">
        <v>2.1</v>
      </c>
      <c r="BF187" s="288">
        <v>2.1</v>
      </c>
      <c r="BG187" s="288">
        <v>2.1</v>
      </c>
      <c r="BH187" s="288">
        <v>2.2000000000000002</v>
      </c>
      <c r="BI187" s="288">
        <v>2.2000000000000002</v>
      </c>
      <c r="BJ187" s="288">
        <v>2.2000000000000002</v>
      </c>
      <c r="BK187" s="288">
        <v>1.9</v>
      </c>
      <c r="BL187" s="288">
        <v>1.9</v>
      </c>
      <c r="BM187" s="288">
        <v>1.9</v>
      </c>
      <c r="BN187" s="288">
        <v>1.7</v>
      </c>
      <c r="BO187" s="288">
        <v>1.7</v>
      </c>
      <c r="BP187" s="288">
        <v>2.1</v>
      </c>
      <c r="BQ187" s="288">
        <v>2</v>
      </c>
      <c r="BR187" s="288">
        <v>2</v>
      </c>
      <c r="BS187" s="288">
        <v>2.2000000000000002</v>
      </c>
      <c r="BT187" s="288">
        <v>2.2000000000000002</v>
      </c>
      <c r="BU187" s="288">
        <v>2.2000000000000002</v>
      </c>
      <c r="BV187" s="288">
        <v>2.2000000000000002</v>
      </c>
      <c r="BW187" s="288">
        <v>2.2000000000000002</v>
      </c>
      <c r="BX187" s="288">
        <f>_xlfn.IFNA(VLOOKUP(C187,'INFORM Severity - hidden'!$C$5:$G$300,5,FALSE),"-")</f>
        <v>2.2000000000000002</v>
      </c>
    </row>
    <row r="188" spans="1:76" x14ac:dyDescent="0.35">
      <c r="A188" t="s">
        <v>167</v>
      </c>
      <c r="B188" t="s">
        <v>570</v>
      </c>
      <c r="C188" t="s">
        <v>571</v>
      </c>
      <c r="D188" s="288" t="str">
        <f t="shared" si="2"/>
        <v>Stable</v>
      </c>
      <c r="E188" s="288" t="s">
        <v>10568</v>
      </c>
      <c r="F188" s="288">
        <v>3</v>
      </c>
      <c r="G188" s="288">
        <v>3</v>
      </c>
      <c r="H188" s="288">
        <v>3</v>
      </c>
      <c r="I188" s="288">
        <v>2.7</v>
      </c>
      <c r="J188" s="288">
        <v>2.8</v>
      </c>
      <c r="K188" s="288">
        <v>2.9</v>
      </c>
      <c r="L188" s="288">
        <v>2.9</v>
      </c>
      <c r="M188" s="288">
        <v>2.9</v>
      </c>
      <c r="N188" s="288">
        <v>2.9</v>
      </c>
      <c r="O188" s="288">
        <v>2.8</v>
      </c>
      <c r="P188" s="288">
        <v>2.8</v>
      </c>
      <c r="Q188" s="288">
        <v>2.6</v>
      </c>
      <c r="R188" s="288">
        <v>2.6</v>
      </c>
      <c r="S188" s="288">
        <v>2.6</v>
      </c>
      <c r="T188" s="288">
        <v>2.6</v>
      </c>
      <c r="U188" s="288">
        <v>2.6</v>
      </c>
      <c r="V188" s="288">
        <v>2.7</v>
      </c>
      <c r="W188" s="288">
        <v>2.7</v>
      </c>
      <c r="X188" s="288">
        <v>3</v>
      </c>
      <c r="Y188" s="288">
        <v>2.9</v>
      </c>
      <c r="Z188" s="288">
        <v>2.9</v>
      </c>
      <c r="AA188" s="288">
        <v>2.8</v>
      </c>
      <c r="AB188" s="288">
        <v>2.8</v>
      </c>
      <c r="AC188" s="288">
        <v>2.8</v>
      </c>
      <c r="AD188" s="288">
        <v>2.8</v>
      </c>
      <c r="AE188" s="288">
        <v>2.8</v>
      </c>
      <c r="AF188" s="288">
        <v>2.8</v>
      </c>
      <c r="AG188" s="288">
        <v>2.8</v>
      </c>
      <c r="AH188" s="288">
        <v>2.8</v>
      </c>
      <c r="AI188" s="288">
        <v>2.8</v>
      </c>
      <c r="AJ188" s="288">
        <v>2.8</v>
      </c>
      <c r="AK188" s="288">
        <v>2.8</v>
      </c>
      <c r="AL188" s="288">
        <v>2.8</v>
      </c>
      <c r="AM188" s="288">
        <v>2.8</v>
      </c>
      <c r="AN188" s="288">
        <v>2.8</v>
      </c>
      <c r="AO188" s="288">
        <v>2.8</v>
      </c>
      <c r="AP188" s="288">
        <v>2.8</v>
      </c>
      <c r="AQ188" s="288">
        <v>2.8</v>
      </c>
      <c r="AR188" s="288">
        <v>2.8</v>
      </c>
      <c r="AS188" s="288">
        <v>2.8</v>
      </c>
      <c r="AT188" s="288">
        <v>2.8</v>
      </c>
      <c r="AU188" s="288">
        <v>2.8</v>
      </c>
      <c r="AV188" s="288">
        <v>2.7</v>
      </c>
      <c r="AW188" s="288">
        <v>2.7</v>
      </c>
      <c r="AX188" s="288">
        <v>2.7</v>
      </c>
      <c r="AY188" s="288">
        <v>2.7</v>
      </c>
      <c r="AZ188" s="288">
        <v>2.7</v>
      </c>
      <c r="BA188" s="288">
        <v>2.7</v>
      </c>
      <c r="BB188" s="288">
        <v>2.7</v>
      </c>
      <c r="BC188" s="288">
        <v>2.7</v>
      </c>
      <c r="BD188" s="288">
        <v>2.7</v>
      </c>
      <c r="BE188" s="288">
        <v>2.7</v>
      </c>
      <c r="BF188" s="288">
        <v>2.7</v>
      </c>
      <c r="BG188" s="288">
        <v>2.6</v>
      </c>
      <c r="BH188" s="288">
        <v>2.6</v>
      </c>
      <c r="BI188" s="288">
        <v>2.6</v>
      </c>
      <c r="BJ188" s="288">
        <v>2.6</v>
      </c>
      <c r="BK188" s="288">
        <v>2.6</v>
      </c>
      <c r="BL188" s="288">
        <v>2.6</v>
      </c>
      <c r="BM188" s="288">
        <v>2.6</v>
      </c>
      <c r="BN188" s="288">
        <v>2.7</v>
      </c>
      <c r="BO188" s="288">
        <v>2.6</v>
      </c>
      <c r="BP188" s="288">
        <v>2.5</v>
      </c>
      <c r="BQ188" s="288">
        <v>2.5</v>
      </c>
      <c r="BR188" s="288">
        <v>2.5</v>
      </c>
      <c r="BS188" s="288">
        <v>2.6</v>
      </c>
      <c r="BT188" s="288">
        <v>2.6</v>
      </c>
      <c r="BU188" s="288">
        <v>2.6</v>
      </c>
      <c r="BV188" s="288">
        <v>2.6</v>
      </c>
      <c r="BW188" s="288">
        <v>2.6</v>
      </c>
      <c r="BX188" s="288">
        <f>_xlfn.IFNA(VLOOKUP(C188,'INFORM Severity - hidden'!$C$5:$G$300,5,FALSE),"-")</f>
        <v>2.6</v>
      </c>
    </row>
    <row r="189" spans="1:76" x14ac:dyDescent="0.35">
      <c r="A189" t="s">
        <v>985</v>
      </c>
      <c r="B189" t="s">
        <v>983</v>
      </c>
      <c r="C189" t="s">
        <v>984</v>
      </c>
      <c r="D189" s="288" t="str">
        <f t="shared" si="2"/>
        <v>Decreasing</v>
      </c>
      <c r="E189" s="288" t="s">
        <v>10568</v>
      </c>
      <c r="F189" s="288" t="s">
        <v>10568</v>
      </c>
      <c r="G189" s="288">
        <v>2.9</v>
      </c>
      <c r="H189" s="288">
        <v>3</v>
      </c>
      <c r="I189" s="288">
        <v>3.1</v>
      </c>
      <c r="J189" s="288">
        <v>3.1</v>
      </c>
      <c r="K189" s="288">
        <v>3.1</v>
      </c>
      <c r="L189" s="288">
        <v>2.7</v>
      </c>
      <c r="M189" s="288">
        <v>2.7</v>
      </c>
      <c r="N189" s="288">
        <v>2.5</v>
      </c>
      <c r="O189" s="288">
        <v>2.5</v>
      </c>
      <c r="P189" s="288">
        <v>2.5</v>
      </c>
      <c r="Q189" s="288">
        <v>2.6</v>
      </c>
      <c r="R189" s="288">
        <v>2.6</v>
      </c>
      <c r="S189" s="288">
        <v>2.7</v>
      </c>
      <c r="T189" s="288">
        <v>2.7</v>
      </c>
      <c r="U189" s="288">
        <v>2.6</v>
      </c>
      <c r="V189" s="288">
        <v>2.7</v>
      </c>
      <c r="W189" s="288">
        <v>2.7</v>
      </c>
      <c r="X189" s="288">
        <v>2.6</v>
      </c>
      <c r="Y189" s="288">
        <v>2.6</v>
      </c>
      <c r="Z189" s="288">
        <v>2.7</v>
      </c>
      <c r="AA189" s="288">
        <v>2.8</v>
      </c>
      <c r="AB189" s="288">
        <v>2.8</v>
      </c>
      <c r="AC189" s="288">
        <v>2.8</v>
      </c>
      <c r="AD189" s="288">
        <v>2.8</v>
      </c>
      <c r="AE189" s="288">
        <v>2.8</v>
      </c>
      <c r="AF189" s="288">
        <v>2.8</v>
      </c>
      <c r="AG189" s="288">
        <v>2.9</v>
      </c>
      <c r="AH189" s="288">
        <v>2.9</v>
      </c>
      <c r="AI189" s="288">
        <v>3</v>
      </c>
      <c r="AJ189" s="288">
        <v>3</v>
      </c>
      <c r="AK189" s="288">
        <v>2.8</v>
      </c>
      <c r="AL189" s="288">
        <v>2.8</v>
      </c>
      <c r="AM189" s="288">
        <v>3</v>
      </c>
      <c r="AN189" s="288">
        <v>3</v>
      </c>
      <c r="AO189" s="288">
        <v>3</v>
      </c>
      <c r="AP189" s="288">
        <v>3</v>
      </c>
      <c r="AQ189" s="288">
        <v>2.5</v>
      </c>
      <c r="AR189" s="288">
        <v>2.5</v>
      </c>
      <c r="AS189" s="288">
        <v>2.4</v>
      </c>
      <c r="AT189" s="288">
        <v>3</v>
      </c>
      <c r="AU189" s="288">
        <v>3</v>
      </c>
      <c r="AV189" s="288">
        <v>3</v>
      </c>
      <c r="AW189" s="288">
        <v>3</v>
      </c>
      <c r="AX189" s="288">
        <v>3.2</v>
      </c>
      <c r="AY189" s="288">
        <v>3.2</v>
      </c>
      <c r="AZ189" s="288">
        <v>3.2</v>
      </c>
      <c r="BA189" s="288">
        <v>3.3</v>
      </c>
      <c r="BB189" s="288">
        <v>3.3</v>
      </c>
      <c r="BC189" s="288">
        <v>3.4</v>
      </c>
      <c r="BD189" s="288">
        <v>3.4</v>
      </c>
      <c r="BE189" s="288">
        <v>3.3</v>
      </c>
      <c r="BF189" s="288">
        <v>3.5</v>
      </c>
      <c r="BG189" s="288">
        <v>3.5</v>
      </c>
      <c r="BH189" s="288">
        <v>3.3</v>
      </c>
      <c r="BI189" s="288">
        <v>3.2</v>
      </c>
      <c r="BJ189" s="288">
        <v>3.4</v>
      </c>
      <c r="BK189" s="288">
        <v>3.4</v>
      </c>
      <c r="BL189" s="288">
        <v>3.4</v>
      </c>
      <c r="BM189" s="288">
        <v>3.4</v>
      </c>
      <c r="BN189" s="288">
        <v>3.4</v>
      </c>
      <c r="BO189" s="288">
        <v>3.4</v>
      </c>
      <c r="BP189" s="288">
        <v>3.4</v>
      </c>
      <c r="BQ189" s="288">
        <v>3.6</v>
      </c>
      <c r="BR189" s="288">
        <v>3.6</v>
      </c>
      <c r="BS189" s="288">
        <v>3.5</v>
      </c>
      <c r="BT189" s="288">
        <v>3.5</v>
      </c>
      <c r="BU189" s="288">
        <v>3.5</v>
      </c>
      <c r="BV189" s="288">
        <v>3.5</v>
      </c>
      <c r="BW189" s="288">
        <v>3.4</v>
      </c>
      <c r="BX189" s="288">
        <f>_xlfn.IFNA(VLOOKUP(C189,'INFORM Severity - hidden'!$C$5:$G$300,5,FALSE),"-")</f>
        <v>3.4</v>
      </c>
    </row>
    <row r="190" spans="1:76" x14ac:dyDescent="0.35">
      <c r="C190" t="s">
        <v>10663</v>
      </c>
      <c r="D190" s="288" t="str">
        <f t="shared" si="2"/>
        <v>-</v>
      </c>
      <c r="E190" s="288" t="s">
        <v>10568</v>
      </c>
      <c r="F190" s="288" t="s">
        <v>10568</v>
      </c>
      <c r="G190" s="288" t="s">
        <v>10568</v>
      </c>
      <c r="H190" s="288" t="s">
        <v>10568</v>
      </c>
      <c r="I190" s="288">
        <v>2.7</v>
      </c>
      <c r="J190" s="288">
        <v>2.6</v>
      </c>
      <c r="K190" s="288" t="s">
        <v>10568</v>
      </c>
      <c r="L190" s="288" t="s">
        <v>10568</v>
      </c>
      <c r="M190" s="288" t="s">
        <v>10568</v>
      </c>
      <c r="N190" s="288" t="s">
        <v>10568</v>
      </c>
      <c r="O190" s="288" t="s">
        <v>10568</v>
      </c>
      <c r="P190" s="288" t="s">
        <v>10568</v>
      </c>
      <c r="Q190" s="288" t="s">
        <v>10568</v>
      </c>
      <c r="R190" s="288" t="s">
        <v>10568</v>
      </c>
      <c r="S190" s="288" t="s">
        <v>10568</v>
      </c>
      <c r="T190" s="288" t="s">
        <v>10568</v>
      </c>
      <c r="U190" s="288" t="s">
        <v>10568</v>
      </c>
      <c r="V190" s="288" t="s">
        <v>10568</v>
      </c>
      <c r="W190" s="288" t="s">
        <v>10568</v>
      </c>
      <c r="X190" s="288" t="s">
        <v>10568</v>
      </c>
      <c r="Y190" s="288" t="s">
        <v>10568</v>
      </c>
      <c r="Z190" s="288" t="s">
        <v>10568</v>
      </c>
      <c r="AA190" s="288" t="s">
        <v>10568</v>
      </c>
      <c r="AB190" s="288" t="s">
        <v>10568</v>
      </c>
      <c r="AC190" s="288" t="s">
        <v>10568</v>
      </c>
      <c r="AD190" s="288" t="s">
        <v>10568</v>
      </c>
      <c r="AE190" s="288" t="s">
        <v>10568</v>
      </c>
      <c r="AF190" s="288" t="s">
        <v>10568</v>
      </c>
      <c r="AG190" s="288" t="s">
        <v>10568</v>
      </c>
      <c r="AH190" s="288" t="s">
        <v>10568</v>
      </c>
      <c r="AI190" s="288" t="s">
        <v>10568</v>
      </c>
      <c r="AJ190" s="288" t="s">
        <v>10568</v>
      </c>
      <c r="AK190" s="288" t="s">
        <v>10568</v>
      </c>
      <c r="AL190" s="288" t="s">
        <v>10568</v>
      </c>
      <c r="AM190" s="288" t="s">
        <v>10568</v>
      </c>
      <c r="AN190" s="288" t="s">
        <v>10568</v>
      </c>
      <c r="AO190" s="288" t="s">
        <v>10568</v>
      </c>
      <c r="AP190" s="288" t="s">
        <v>10568</v>
      </c>
      <c r="AQ190" s="288" t="s">
        <v>10568</v>
      </c>
      <c r="AR190" s="288" t="s">
        <v>10568</v>
      </c>
      <c r="AS190" s="288" t="s">
        <v>10568</v>
      </c>
      <c r="AT190" s="288" t="s">
        <v>10568</v>
      </c>
      <c r="AU190" s="288" t="s">
        <v>10568</v>
      </c>
      <c r="AV190" s="288" t="s">
        <v>10568</v>
      </c>
      <c r="AW190" s="288" t="s">
        <v>10568</v>
      </c>
      <c r="AX190" s="288" t="s">
        <v>10568</v>
      </c>
      <c r="AY190" s="288" t="s">
        <v>10568</v>
      </c>
      <c r="AZ190" s="288" t="s">
        <v>10568</v>
      </c>
      <c r="BA190" s="288" t="s">
        <v>10568</v>
      </c>
      <c r="BB190" s="288" t="s">
        <v>10568</v>
      </c>
      <c r="BC190" s="288" t="s">
        <v>10568</v>
      </c>
      <c r="BD190" s="288" t="s">
        <v>10568</v>
      </c>
      <c r="BE190" s="288" t="s">
        <v>10568</v>
      </c>
      <c r="BF190" s="288" t="s">
        <v>10568</v>
      </c>
      <c r="BG190" s="288" t="s">
        <v>10568</v>
      </c>
      <c r="BH190" s="288" t="s">
        <v>10568</v>
      </c>
      <c r="BI190" s="288" t="s">
        <v>10568</v>
      </c>
      <c r="BJ190" s="288" t="s">
        <v>10568</v>
      </c>
      <c r="BK190" s="288" t="s">
        <v>10568</v>
      </c>
      <c r="BL190" s="288" t="s">
        <v>10568</v>
      </c>
      <c r="BM190" s="288" t="s">
        <v>10568</v>
      </c>
      <c r="BN190" s="288" t="s">
        <v>10568</v>
      </c>
      <c r="BO190" s="288" t="s">
        <v>10568</v>
      </c>
      <c r="BP190" s="288" t="s">
        <v>10568</v>
      </c>
      <c r="BQ190" s="288" t="s">
        <v>10568</v>
      </c>
      <c r="BR190" s="288" t="s">
        <v>10568</v>
      </c>
      <c r="BS190" s="288" t="s">
        <v>10568</v>
      </c>
      <c r="BT190" s="288" t="s">
        <v>10568</v>
      </c>
      <c r="BU190" s="288" t="s">
        <v>10568</v>
      </c>
      <c r="BV190" s="288" t="s">
        <v>10568</v>
      </c>
      <c r="BW190" s="288" t="s">
        <v>10568</v>
      </c>
      <c r="BX190" s="288" t="str">
        <f>_xlfn.IFNA(VLOOKUP(C190,'INFORM Severity - hidden'!$C$5:$G$300,5,FALSE),"-")</f>
        <v>-</v>
      </c>
    </row>
    <row r="191" spans="1:76" x14ac:dyDescent="0.35">
      <c r="C191" t="s">
        <v>10664</v>
      </c>
      <c r="D191" s="288" t="str">
        <f t="shared" si="2"/>
        <v>-</v>
      </c>
      <c r="E191" s="288" t="s">
        <v>10568</v>
      </c>
      <c r="F191" s="288" t="s">
        <v>10568</v>
      </c>
      <c r="G191" s="288" t="s">
        <v>10568</v>
      </c>
      <c r="H191" s="288" t="s">
        <v>10568</v>
      </c>
      <c r="I191" s="288" t="s">
        <v>10568</v>
      </c>
      <c r="J191" s="288" t="s">
        <v>10568</v>
      </c>
      <c r="K191" s="288" t="s">
        <v>10568</v>
      </c>
      <c r="L191" s="288" t="s">
        <v>10568</v>
      </c>
      <c r="M191" s="288" t="s">
        <v>10568</v>
      </c>
      <c r="N191" s="288" t="s">
        <v>10568</v>
      </c>
      <c r="O191" s="288" t="s">
        <v>10568</v>
      </c>
      <c r="P191" s="288" t="s">
        <v>10568</v>
      </c>
      <c r="Q191" s="288" t="s">
        <v>10568</v>
      </c>
      <c r="R191" s="288" t="s">
        <v>10568</v>
      </c>
      <c r="S191" s="288" t="s">
        <v>10568</v>
      </c>
      <c r="T191" s="288" t="s">
        <v>10568</v>
      </c>
      <c r="U191" s="288" t="s">
        <v>10568</v>
      </c>
      <c r="V191" s="288" t="s">
        <v>10568</v>
      </c>
      <c r="W191" s="288" t="s">
        <v>10568</v>
      </c>
      <c r="X191" s="288" t="s">
        <v>10568</v>
      </c>
      <c r="Y191" s="288" t="s">
        <v>10568</v>
      </c>
      <c r="Z191" s="288" t="s">
        <v>10568</v>
      </c>
      <c r="AA191" s="288" t="s">
        <v>10568</v>
      </c>
      <c r="AB191" s="288" t="s">
        <v>10568</v>
      </c>
      <c r="AC191" s="288" t="s">
        <v>10568</v>
      </c>
      <c r="AD191" s="288" t="s">
        <v>10568</v>
      </c>
      <c r="AE191" s="288" t="s">
        <v>10568</v>
      </c>
      <c r="AF191" s="288" t="s">
        <v>10568</v>
      </c>
      <c r="AG191" s="288" t="s">
        <v>10568</v>
      </c>
      <c r="AH191" s="288" t="s">
        <v>10568</v>
      </c>
      <c r="AI191" s="288" t="s">
        <v>10568</v>
      </c>
      <c r="AJ191" s="288" t="s">
        <v>10568</v>
      </c>
      <c r="AK191" s="288" t="s">
        <v>10568</v>
      </c>
      <c r="AL191" s="288" t="s">
        <v>10568</v>
      </c>
      <c r="AM191" s="288" t="s">
        <v>10568</v>
      </c>
      <c r="AN191" s="288" t="s">
        <v>10568</v>
      </c>
      <c r="AO191" s="288">
        <v>2.1</v>
      </c>
      <c r="AP191" s="288">
        <v>2.1</v>
      </c>
      <c r="AQ191" s="288">
        <v>2.1</v>
      </c>
      <c r="AR191" s="288">
        <v>2.1</v>
      </c>
      <c r="AS191" s="288">
        <v>2</v>
      </c>
      <c r="AT191" s="288">
        <v>2.5</v>
      </c>
      <c r="AU191" s="288">
        <v>2.5</v>
      </c>
      <c r="AV191" s="288">
        <v>2.5</v>
      </c>
      <c r="AW191" s="288">
        <v>2.5</v>
      </c>
      <c r="AX191" s="288">
        <v>2.4</v>
      </c>
      <c r="AY191" s="288">
        <v>2.4</v>
      </c>
      <c r="AZ191" s="288">
        <v>2.4</v>
      </c>
      <c r="BA191" s="288" t="s">
        <v>10568</v>
      </c>
      <c r="BB191" s="288" t="s">
        <v>10568</v>
      </c>
      <c r="BC191" s="288" t="s">
        <v>10568</v>
      </c>
      <c r="BD191" s="288" t="s">
        <v>10568</v>
      </c>
      <c r="BE191" s="288" t="s">
        <v>10568</v>
      </c>
      <c r="BF191" s="288" t="s">
        <v>10568</v>
      </c>
      <c r="BG191" s="288" t="s">
        <v>10568</v>
      </c>
      <c r="BH191" s="288" t="s">
        <v>10568</v>
      </c>
      <c r="BI191" s="288" t="s">
        <v>10568</v>
      </c>
      <c r="BJ191" s="288" t="s">
        <v>10568</v>
      </c>
      <c r="BK191" s="288" t="s">
        <v>10568</v>
      </c>
      <c r="BL191" s="288" t="s">
        <v>10568</v>
      </c>
      <c r="BM191" s="288" t="s">
        <v>10568</v>
      </c>
      <c r="BN191" s="288" t="s">
        <v>10568</v>
      </c>
      <c r="BO191" s="288" t="s">
        <v>10568</v>
      </c>
      <c r="BP191" s="288" t="s">
        <v>10568</v>
      </c>
      <c r="BQ191" s="288" t="s">
        <v>10568</v>
      </c>
      <c r="BR191" s="288" t="s">
        <v>10568</v>
      </c>
      <c r="BS191" s="288" t="s">
        <v>10568</v>
      </c>
      <c r="BT191" s="288" t="s">
        <v>10568</v>
      </c>
      <c r="BU191" s="288" t="s">
        <v>10568</v>
      </c>
      <c r="BV191" s="288" t="s">
        <v>10568</v>
      </c>
      <c r="BW191" s="288" t="s">
        <v>10568</v>
      </c>
      <c r="BX191" s="288" t="str">
        <f>_xlfn.IFNA(VLOOKUP(C191,'INFORM Severity - hidden'!$C$5:$G$300,5,FALSE),"-")</f>
        <v>-</v>
      </c>
    </row>
    <row r="192" spans="1:76" x14ac:dyDescent="0.35">
      <c r="C192" t="s">
        <v>10665</v>
      </c>
      <c r="D192" s="288" t="str">
        <f t="shared" si="2"/>
        <v>-</v>
      </c>
      <c r="E192" s="288" t="s">
        <v>10568</v>
      </c>
      <c r="F192" s="288" t="s">
        <v>10568</v>
      </c>
      <c r="G192" s="288" t="s">
        <v>10568</v>
      </c>
      <c r="H192" s="288" t="s">
        <v>10568</v>
      </c>
      <c r="I192" s="288" t="s">
        <v>10568</v>
      </c>
      <c r="J192" s="288" t="s">
        <v>10568</v>
      </c>
      <c r="K192" s="288" t="s">
        <v>10568</v>
      </c>
      <c r="L192" s="288" t="s">
        <v>10568</v>
      </c>
      <c r="M192" s="288" t="s">
        <v>10568</v>
      </c>
      <c r="N192" s="288" t="s">
        <v>10568</v>
      </c>
      <c r="O192" s="288" t="s">
        <v>10568</v>
      </c>
      <c r="P192" s="288" t="s">
        <v>10568</v>
      </c>
      <c r="Q192" s="288" t="s">
        <v>10568</v>
      </c>
      <c r="R192" s="288" t="s">
        <v>10568</v>
      </c>
      <c r="S192" s="288" t="s">
        <v>10568</v>
      </c>
      <c r="T192" s="288" t="s">
        <v>10568</v>
      </c>
      <c r="U192" s="288" t="s">
        <v>10568</v>
      </c>
      <c r="V192" s="288" t="s">
        <v>10568</v>
      </c>
      <c r="W192" s="288" t="s">
        <v>10568</v>
      </c>
      <c r="X192" s="288" t="s">
        <v>10568</v>
      </c>
      <c r="Y192" s="288" t="s">
        <v>10568</v>
      </c>
      <c r="Z192" s="288" t="s">
        <v>10568</v>
      </c>
      <c r="AA192" s="288" t="s">
        <v>10568</v>
      </c>
      <c r="AB192" s="288" t="s">
        <v>10568</v>
      </c>
      <c r="AC192" s="288" t="s">
        <v>10568</v>
      </c>
      <c r="AD192" s="288" t="s">
        <v>10568</v>
      </c>
      <c r="AE192" s="288" t="s">
        <v>10568</v>
      </c>
      <c r="AF192" s="288" t="s">
        <v>10568</v>
      </c>
      <c r="AG192" s="288" t="s">
        <v>10568</v>
      </c>
      <c r="AH192" s="288" t="s">
        <v>10568</v>
      </c>
      <c r="AI192" s="288" t="s">
        <v>10568</v>
      </c>
      <c r="AJ192" s="288" t="s">
        <v>10568</v>
      </c>
      <c r="AK192" s="288" t="s">
        <v>10568</v>
      </c>
      <c r="AL192" s="288" t="s">
        <v>10568</v>
      </c>
      <c r="AM192" s="288" t="s">
        <v>10568</v>
      </c>
      <c r="AN192" s="288" t="s">
        <v>10568</v>
      </c>
      <c r="AO192" s="288" t="s">
        <v>10568</v>
      </c>
      <c r="AP192" s="288" t="s">
        <v>10568</v>
      </c>
      <c r="AQ192" s="288" t="s">
        <v>10568</v>
      </c>
      <c r="AR192" s="288" t="s">
        <v>10568</v>
      </c>
      <c r="AS192" s="288" t="s">
        <v>10568</v>
      </c>
      <c r="AT192" s="288" t="s">
        <v>10568</v>
      </c>
      <c r="AU192" s="288" t="s">
        <v>10568</v>
      </c>
      <c r="AV192" s="288" t="s">
        <v>10568</v>
      </c>
      <c r="AW192" s="288" t="s">
        <v>10568</v>
      </c>
      <c r="AX192" s="288" t="s">
        <v>10568</v>
      </c>
      <c r="AY192" s="288" t="s">
        <v>10568</v>
      </c>
      <c r="AZ192" s="288" t="s">
        <v>10568</v>
      </c>
      <c r="BA192" s="288" t="s">
        <v>10568</v>
      </c>
      <c r="BB192" s="288" t="s">
        <v>10568</v>
      </c>
      <c r="BC192" s="288">
        <v>2.7</v>
      </c>
      <c r="BD192" s="288">
        <v>2.8</v>
      </c>
      <c r="BE192" s="288">
        <v>2.9</v>
      </c>
      <c r="BF192" s="288">
        <v>2.9</v>
      </c>
      <c r="BG192" s="288">
        <v>2.9</v>
      </c>
      <c r="BH192" s="288">
        <v>2.9</v>
      </c>
      <c r="BI192" s="288">
        <v>2.9</v>
      </c>
      <c r="BJ192" s="288">
        <v>2.8</v>
      </c>
      <c r="BK192" s="288">
        <v>3</v>
      </c>
      <c r="BL192" s="288">
        <v>3</v>
      </c>
      <c r="BM192" s="288">
        <v>3</v>
      </c>
      <c r="BN192" s="288">
        <v>3</v>
      </c>
      <c r="BO192" s="288">
        <v>3</v>
      </c>
      <c r="BP192" s="288">
        <v>3</v>
      </c>
      <c r="BQ192" s="288" t="s">
        <v>10568</v>
      </c>
      <c r="BR192" s="288" t="s">
        <v>10568</v>
      </c>
      <c r="BS192" s="288" t="s">
        <v>10568</v>
      </c>
      <c r="BT192" s="288" t="s">
        <v>10568</v>
      </c>
      <c r="BU192" s="288" t="s">
        <v>10568</v>
      </c>
      <c r="BV192" s="288" t="s">
        <v>10568</v>
      </c>
      <c r="BW192" s="288" t="s">
        <v>10568</v>
      </c>
      <c r="BX192" s="288" t="str">
        <f>_xlfn.IFNA(VLOOKUP(C192,'INFORM Severity - hidden'!$C$5:$G$300,5,FALSE),"-")</f>
        <v>-</v>
      </c>
    </row>
    <row r="193" spans="1:76" x14ac:dyDescent="0.35">
      <c r="A193" t="s">
        <v>4567</v>
      </c>
      <c r="B193" t="s">
        <v>4565</v>
      </c>
      <c r="C193" t="s">
        <v>4566</v>
      </c>
      <c r="D193" s="288" t="str">
        <f t="shared" si="2"/>
        <v>Decreasing</v>
      </c>
      <c r="E193" s="288" t="s">
        <v>10568</v>
      </c>
      <c r="F193" s="288" t="s">
        <v>10568</v>
      </c>
      <c r="G193" s="288" t="s">
        <v>10568</v>
      </c>
      <c r="H193" s="288" t="s">
        <v>10568</v>
      </c>
      <c r="I193" s="288" t="s">
        <v>10568</v>
      </c>
      <c r="J193" s="288" t="s">
        <v>10568</v>
      </c>
      <c r="K193" s="288" t="s">
        <v>10568</v>
      </c>
      <c r="L193" s="288" t="s">
        <v>10568</v>
      </c>
      <c r="M193" s="288" t="s">
        <v>10568</v>
      </c>
      <c r="N193" s="288" t="s">
        <v>10568</v>
      </c>
      <c r="O193" s="288" t="s">
        <v>10568</v>
      </c>
      <c r="P193" s="288" t="s">
        <v>10568</v>
      </c>
      <c r="Q193" s="288" t="s">
        <v>10568</v>
      </c>
      <c r="R193" s="288" t="s">
        <v>10568</v>
      </c>
      <c r="S193" s="288" t="s">
        <v>10568</v>
      </c>
      <c r="T193" s="288" t="s">
        <v>10568</v>
      </c>
      <c r="U193" s="288" t="s">
        <v>10568</v>
      </c>
      <c r="V193" s="288" t="s">
        <v>10568</v>
      </c>
      <c r="W193" s="288" t="s">
        <v>10568</v>
      </c>
      <c r="X193" s="288" t="s">
        <v>10568</v>
      </c>
      <c r="Y193" s="288" t="s">
        <v>10568</v>
      </c>
      <c r="Z193" s="288" t="s">
        <v>10568</v>
      </c>
      <c r="AA193" s="288" t="s">
        <v>10568</v>
      </c>
      <c r="AB193" s="288" t="s">
        <v>10568</v>
      </c>
      <c r="AC193" s="288" t="s">
        <v>10568</v>
      </c>
      <c r="AD193" s="288" t="s">
        <v>10568</v>
      </c>
      <c r="AE193" s="288">
        <v>1.6</v>
      </c>
      <c r="AF193" s="288">
        <v>1.6</v>
      </c>
      <c r="AG193" s="288">
        <v>1.6</v>
      </c>
      <c r="AH193" s="288">
        <v>1.7</v>
      </c>
      <c r="AI193" s="288">
        <v>1.7</v>
      </c>
      <c r="AJ193" s="288">
        <v>1.7</v>
      </c>
      <c r="AK193" s="288">
        <v>1.7</v>
      </c>
      <c r="AL193" s="288">
        <v>1.7</v>
      </c>
      <c r="AM193" s="288">
        <v>1.7</v>
      </c>
      <c r="AN193" s="288">
        <v>1.6</v>
      </c>
      <c r="AO193" s="288">
        <v>1.6</v>
      </c>
      <c r="AP193" s="288">
        <v>1.7</v>
      </c>
      <c r="AQ193" s="288">
        <v>1.6</v>
      </c>
      <c r="AR193" s="288">
        <v>2.2000000000000002</v>
      </c>
      <c r="AS193" s="288">
        <v>2.2999999999999998</v>
      </c>
      <c r="AT193" s="288">
        <v>2.2999999999999998</v>
      </c>
      <c r="AU193" s="288">
        <v>2.2999999999999998</v>
      </c>
      <c r="AV193" s="288">
        <v>2.2999999999999998</v>
      </c>
      <c r="AW193" s="288">
        <v>2.2999999999999998</v>
      </c>
      <c r="AX193" s="288">
        <v>2.2999999999999998</v>
      </c>
      <c r="AY193" s="288">
        <v>2.2999999999999998</v>
      </c>
      <c r="AZ193" s="288">
        <v>2.2999999999999998</v>
      </c>
      <c r="BA193" s="288">
        <v>2.2999999999999998</v>
      </c>
      <c r="BB193" s="288">
        <v>2.2999999999999998</v>
      </c>
      <c r="BC193" s="288">
        <v>2.2999999999999998</v>
      </c>
      <c r="BD193" s="288">
        <v>2.2999999999999998</v>
      </c>
      <c r="BE193" s="288">
        <v>2.5</v>
      </c>
      <c r="BF193" s="288">
        <v>2.5</v>
      </c>
      <c r="BG193" s="288">
        <v>2.2999999999999998</v>
      </c>
      <c r="BH193" s="288">
        <v>2.2999999999999998</v>
      </c>
      <c r="BI193" s="288">
        <v>2.2999999999999998</v>
      </c>
      <c r="BJ193" s="288">
        <v>2.2999999999999998</v>
      </c>
      <c r="BK193" s="288">
        <v>2.2999999999999998</v>
      </c>
      <c r="BL193" s="288">
        <v>2.2999999999999998</v>
      </c>
      <c r="BM193" s="288">
        <v>2.2999999999999998</v>
      </c>
      <c r="BN193" s="288">
        <v>2.2999999999999998</v>
      </c>
      <c r="BO193" s="288">
        <v>2.2999999999999998</v>
      </c>
      <c r="BP193" s="288">
        <v>2.2000000000000002</v>
      </c>
      <c r="BQ193" s="288">
        <v>2.2000000000000002</v>
      </c>
      <c r="BR193" s="288">
        <v>2.2000000000000002</v>
      </c>
      <c r="BS193" s="288">
        <v>2.2000000000000002</v>
      </c>
      <c r="BT193" s="288">
        <v>2.2000000000000002</v>
      </c>
      <c r="BU193" s="288">
        <v>2.2000000000000002</v>
      </c>
      <c r="BV193" s="288">
        <v>2.2000000000000002</v>
      </c>
      <c r="BW193" s="288">
        <v>1.8</v>
      </c>
      <c r="BX193" s="288">
        <f>_xlfn.IFNA(VLOOKUP(C193,'INFORM Severity - hidden'!$C$5:$G$300,5,FALSE),"-")</f>
        <v>1.8</v>
      </c>
    </row>
    <row r="194" spans="1:76" x14ac:dyDescent="0.35">
      <c r="A194" t="s">
        <v>462</v>
      </c>
      <c r="B194" t="s">
        <v>460</v>
      </c>
      <c r="C194" t="s">
        <v>461</v>
      </c>
      <c r="D194" s="288" t="str">
        <f t="shared" si="2"/>
        <v>Stable</v>
      </c>
      <c r="E194" s="288" t="s">
        <v>10568</v>
      </c>
      <c r="F194" s="288" t="s">
        <v>10568</v>
      </c>
      <c r="G194" s="288" t="s">
        <v>10568</v>
      </c>
      <c r="H194" s="288" t="s">
        <v>10568</v>
      </c>
      <c r="I194" s="288" t="s">
        <v>10568</v>
      </c>
      <c r="J194" s="288" t="s">
        <v>10568</v>
      </c>
      <c r="K194" s="288" t="s">
        <v>10568</v>
      </c>
      <c r="L194" s="288" t="s">
        <v>10568</v>
      </c>
      <c r="M194" s="288" t="s">
        <v>10568</v>
      </c>
      <c r="N194" s="288" t="s">
        <v>10568</v>
      </c>
      <c r="O194" s="288" t="s">
        <v>10568</v>
      </c>
      <c r="P194" s="288" t="s">
        <v>10568</v>
      </c>
      <c r="Q194" s="288" t="s">
        <v>10568</v>
      </c>
      <c r="R194" s="288">
        <v>2.2000000000000002</v>
      </c>
      <c r="S194" s="288">
        <v>2.1</v>
      </c>
      <c r="T194" s="288">
        <v>2.1</v>
      </c>
      <c r="U194" s="288">
        <v>2.1</v>
      </c>
      <c r="V194" s="288">
        <v>2.1</v>
      </c>
      <c r="W194" s="288">
        <v>2.1</v>
      </c>
      <c r="X194" s="288">
        <v>2.1</v>
      </c>
      <c r="Y194" s="288">
        <v>2.1</v>
      </c>
      <c r="Z194" s="288">
        <v>2</v>
      </c>
      <c r="AA194" s="288">
        <v>2.1</v>
      </c>
      <c r="AB194" s="288">
        <v>2.1</v>
      </c>
      <c r="AC194" s="288">
        <v>2.1</v>
      </c>
      <c r="AD194" s="288">
        <v>2.1</v>
      </c>
      <c r="AE194" s="288">
        <v>2.1</v>
      </c>
      <c r="AF194" s="288">
        <v>2.1</v>
      </c>
      <c r="AG194" s="288">
        <v>2.1</v>
      </c>
      <c r="AH194" s="288">
        <v>2.1</v>
      </c>
      <c r="AI194" s="288">
        <v>2.2999999999999998</v>
      </c>
      <c r="AJ194" s="288">
        <v>2.2999999999999998</v>
      </c>
      <c r="AK194" s="288">
        <v>2.2999999999999998</v>
      </c>
      <c r="AL194" s="288">
        <v>2.2000000000000002</v>
      </c>
      <c r="AM194" s="288">
        <v>2.2000000000000002</v>
      </c>
      <c r="AN194" s="288">
        <v>2.4</v>
      </c>
      <c r="AO194" s="288">
        <v>2.4</v>
      </c>
      <c r="AP194" s="288">
        <v>2.4</v>
      </c>
      <c r="AQ194" s="288">
        <v>2.4</v>
      </c>
      <c r="AR194" s="288">
        <v>2.4</v>
      </c>
      <c r="AS194" s="288">
        <v>2.5</v>
      </c>
      <c r="AT194" s="288">
        <v>2.5</v>
      </c>
      <c r="AU194" s="288">
        <v>2.5</v>
      </c>
      <c r="AV194" s="288">
        <v>2.5</v>
      </c>
      <c r="AW194" s="288">
        <v>2.5</v>
      </c>
      <c r="AX194" s="288">
        <v>2.5</v>
      </c>
      <c r="AY194" s="288">
        <v>2.5</v>
      </c>
      <c r="AZ194" s="288">
        <v>2.5</v>
      </c>
      <c r="BA194" s="288">
        <v>2.5</v>
      </c>
      <c r="BB194" s="288">
        <v>2.5</v>
      </c>
      <c r="BC194" s="288">
        <v>2.4</v>
      </c>
      <c r="BD194" s="288">
        <v>2.2000000000000002</v>
      </c>
      <c r="BE194" s="288">
        <v>2.2999999999999998</v>
      </c>
      <c r="BF194" s="288">
        <v>2.2999999999999998</v>
      </c>
      <c r="BG194" s="288">
        <v>2.2999999999999998</v>
      </c>
      <c r="BH194" s="288">
        <v>2.2999999999999998</v>
      </c>
      <c r="BI194" s="288">
        <v>2.5</v>
      </c>
      <c r="BJ194" s="288">
        <v>2.2999999999999998</v>
      </c>
      <c r="BK194" s="288">
        <v>2.5</v>
      </c>
      <c r="BL194" s="288">
        <v>2.5</v>
      </c>
      <c r="BM194" s="288">
        <v>2.5</v>
      </c>
      <c r="BN194" s="288">
        <v>2.5</v>
      </c>
      <c r="BO194" s="288">
        <v>2.5</v>
      </c>
      <c r="BP194" s="288">
        <v>2.5</v>
      </c>
      <c r="BQ194" s="288">
        <v>2.5</v>
      </c>
      <c r="BR194" s="288">
        <v>2.5</v>
      </c>
      <c r="BS194" s="288">
        <v>2.6</v>
      </c>
      <c r="BT194" s="288">
        <v>2.6</v>
      </c>
      <c r="BU194" s="288">
        <v>2.6</v>
      </c>
      <c r="BV194" s="288">
        <v>2.6</v>
      </c>
      <c r="BW194" s="288">
        <v>2.6</v>
      </c>
      <c r="BX194" s="288">
        <f>_xlfn.IFNA(VLOOKUP(C194,'INFORM Severity - hidden'!$C$5:$G$300,5,FALSE),"-")</f>
        <v>2.6</v>
      </c>
    </row>
    <row r="195" spans="1:76" x14ac:dyDescent="0.35">
      <c r="C195" t="s">
        <v>10666</v>
      </c>
      <c r="D195" s="288" t="str">
        <f t="shared" ref="D195:D258" si="3">IF(BX195="-","-",IFERROR(IF(ROUND(AVERAGE(BV195:BX195),1)=ROUND(AVERAGE(BS195:BU195),1),"Stable",IF(ROUND(AVERAGE(BV195:BX195),1)&lt;ROUND(AVERAGE(BS195:BU195),1),"Decreasing",IF(ROUND(AVERAGE(BV195:BX195),1)&gt;ROUND(AVERAGE(BS195:BU195),1),"Increasing"))),"-"))</f>
        <v>-</v>
      </c>
      <c r="E195" s="288" t="s">
        <v>10568</v>
      </c>
      <c r="F195" s="288">
        <v>3.1</v>
      </c>
      <c r="G195" s="288">
        <v>3.2</v>
      </c>
      <c r="H195" s="288">
        <v>3.5</v>
      </c>
      <c r="I195" s="288">
        <v>3.5</v>
      </c>
      <c r="J195" s="288">
        <v>3.5</v>
      </c>
      <c r="K195" s="288">
        <v>3.5</v>
      </c>
      <c r="L195" s="288">
        <v>3.5</v>
      </c>
      <c r="M195" s="288">
        <v>3.5</v>
      </c>
      <c r="N195" s="288">
        <v>3.6</v>
      </c>
      <c r="O195" s="288">
        <v>3.6</v>
      </c>
      <c r="P195" s="288">
        <v>3.6</v>
      </c>
      <c r="Q195" s="288">
        <v>3.6</v>
      </c>
      <c r="R195" s="288">
        <v>3.6</v>
      </c>
      <c r="S195" s="288">
        <v>3.6</v>
      </c>
      <c r="T195" s="288">
        <v>3.6</v>
      </c>
      <c r="U195" s="288">
        <v>3.6</v>
      </c>
      <c r="V195" s="288">
        <v>3.6</v>
      </c>
      <c r="W195" s="288">
        <v>3.7</v>
      </c>
      <c r="X195" s="288">
        <v>3.7</v>
      </c>
      <c r="Y195" s="288">
        <v>3.7</v>
      </c>
      <c r="Z195" s="288">
        <v>3.8</v>
      </c>
      <c r="AA195" s="288">
        <v>3.7</v>
      </c>
      <c r="AB195" s="288">
        <v>3.7</v>
      </c>
      <c r="AC195" s="288">
        <v>3.7</v>
      </c>
      <c r="AD195" s="288">
        <v>3.7</v>
      </c>
      <c r="AE195" s="288">
        <v>3.7</v>
      </c>
      <c r="AF195" s="288">
        <v>3.7</v>
      </c>
      <c r="AG195" s="288">
        <v>3.7</v>
      </c>
      <c r="AH195" s="288">
        <v>3.8</v>
      </c>
      <c r="AI195" s="288">
        <v>3.8</v>
      </c>
      <c r="AJ195" s="288">
        <v>3.8</v>
      </c>
      <c r="AK195" s="288">
        <v>3.8</v>
      </c>
      <c r="AL195" s="288">
        <v>3.8</v>
      </c>
      <c r="AM195" s="288">
        <v>3.8</v>
      </c>
      <c r="AN195" s="288">
        <v>3.8</v>
      </c>
      <c r="AO195" s="288">
        <v>3.8</v>
      </c>
      <c r="AP195" s="288">
        <v>3.8</v>
      </c>
      <c r="AQ195" s="288">
        <v>3.8</v>
      </c>
      <c r="AR195" s="288">
        <v>3.7</v>
      </c>
      <c r="AS195" s="288">
        <v>3.7</v>
      </c>
      <c r="AT195" s="288">
        <v>3.5</v>
      </c>
      <c r="AU195" s="288">
        <v>3.5</v>
      </c>
      <c r="AV195" s="288">
        <v>3.6</v>
      </c>
      <c r="AW195" s="288">
        <v>3.6</v>
      </c>
      <c r="AX195" s="288">
        <v>3.7</v>
      </c>
      <c r="AY195" s="288">
        <v>3.5</v>
      </c>
      <c r="AZ195" s="288">
        <v>3.7</v>
      </c>
      <c r="BA195" s="288">
        <v>3.9</v>
      </c>
      <c r="BB195" s="288">
        <v>3.9</v>
      </c>
      <c r="BC195" s="288">
        <v>3.9</v>
      </c>
      <c r="BD195" s="288">
        <v>3.9</v>
      </c>
      <c r="BE195" s="288">
        <v>3.8</v>
      </c>
      <c r="BF195" s="288">
        <v>3.8</v>
      </c>
      <c r="BG195" s="288">
        <v>3.7</v>
      </c>
      <c r="BH195" s="288">
        <v>3.8</v>
      </c>
      <c r="BI195" s="288">
        <v>3.8</v>
      </c>
      <c r="BJ195" s="288">
        <v>3.8</v>
      </c>
      <c r="BK195" s="288">
        <v>3.7</v>
      </c>
      <c r="BL195" s="288">
        <v>3.7</v>
      </c>
      <c r="BM195" s="288">
        <v>3.8</v>
      </c>
      <c r="BN195" s="288">
        <v>3.7</v>
      </c>
      <c r="BO195" s="288">
        <v>3.7</v>
      </c>
      <c r="BP195" s="288">
        <v>3.5</v>
      </c>
      <c r="BQ195" s="288">
        <v>3.7</v>
      </c>
      <c r="BR195" s="288">
        <v>3.7</v>
      </c>
      <c r="BS195" s="288" t="s">
        <v>10568</v>
      </c>
      <c r="BT195" s="288" t="s">
        <v>10568</v>
      </c>
      <c r="BU195" s="288" t="s">
        <v>10568</v>
      </c>
      <c r="BV195" s="288" t="s">
        <v>10568</v>
      </c>
      <c r="BW195" s="288" t="s">
        <v>10568</v>
      </c>
      <c r="BX195" s="288" t="str">
        <f>_xlfn.IFNA(VLOOKUP(C195,'INFORM Severity - hidden'!$C$5:$G$300,5,FALSE),"-")</f>
        <v>-</v>
      </c>
    </row>
    <row r="196" spans="1:76" x14ac:dyDescent="0.35">
      <c r="A196" t="s">
        <v>107</v>
      </c>
      <c r="B196" t="s">
        <v>105</v>
      </c>
      <c r="C196" t="s">
        <v>106</v>
      </c>
      <c r="D196" s="288" t="str">
        <f t="shared" si="3"/>
        <v>Decreasing</v>
      </c>
      <c r="E196" s="288" t="s">
        <v>10568</v>
      </c>
      <c r="F196" s="288">
        <v>3.1</v>
      </c>
      <c r="G196" s="288">
        <v>3.2</v>
      </c>
      <c r="H196" s="288">
        <v>3.2</v>
      </c>
      <c r="I196" s="288">
        <v>3.2</v>
      </c>
      <c r="J196" s="288">
        <v>3.3</v>
      </c>
      <c r="K196" s="288">
        <v>3.3</v>
      </c>
      <c r="L196" s="288">
        <v>3.3</v>
      </c>
      <c r="M196" s="288">
        <v>3.3</v>
      </c>
      <c r="N196" s="288">
        <v>3.4</v>
      </c>
      <c r="O196" s="288">
        <v>3.4</v>
      </c>
      <c r="P196" s="288">
        <v>3.4</v>
      </c>
      <c r="Q196" s="288">
        <v>3.4</v>
      </c>
      <c r="R196" s="288">
        <v>3.4</v>
      </c>
      <c r="S196" s="288">
        <v>3.4</v>
      </c>
      <c r="T196" s="288">
        <v>3.4</v>
      </c>
      <c r="U196" s="288">
        <v>3.4</v>
      </c>
      <c r="V196" s="288">
        <v>3.4</v>
      </c>
      <c r="W196" s="288">
        <v>3.5</v>
      </c>
      <c r="X196" s="288">
        <v>3.5</v>
      </c>
      <c r="Y196" s="288">
        <v>3.4</v>
      </c>
      <c r="Z196" s="288">
        <v>3.4</v>
      </c>
      <c r="AA196" s="288">
        <v>3.4</v>
      </c>
      <c r="AB196" s="288">
        <v>3.4</v>
      </c>
      <c r="AC196" s="288">
        <v>2.9</v>
      </c>
      <c r="AD196" s="288">
        <v>2.9</v>
      </c>
      <c r="AE196" s="288">
        <v>2.9</v>
      </c>
      <c r="AF196" s="288">
        <v>2.9</v>
      </c>
      <c r="AG196" s="288">
        <v>2.9</v>
      </c>
      <c r="AH196" s="288">
        <v>3</v>
      </c>
      <c r="AI196" s="288">
        <v>3</v>
      </c>
      <c r="AJ196" s="288">
        <v>3</v>
      </c>
      <c r="AK196" s="288">
        <v>3</v>
      </c>
      <c r="AL196" s="288">
        <v>3</v>
      </c>
      <c r="AM196" s="288">
        <v>3</v>
      </c>
      <c r="AN196" s="288">
        <v>3</v>
      </c>
      <c r="AO196" s="288">
        <v>3</v>
      </c>
      <c r="AP196" s="288">
        <v>3</v>
      </c>
      <c r="AQ196" s="288">
        <v>3</v>
      </c>
      <c r="AR196" s="288">
        <v>2.9</v>
      </c>
      <c r="AS196" s="288">
        <v>2.9</v>
      </c>
      <c r="AT196" s="288">
        <v>2.9</v>
      </c>
      <c r="AU196" s="288">
        <v>2.9</v>
      </c>
      <c r="AV196" s="288">
        <v>3</v>
      </c>
      <c r="AW196" s="288">
        <v>3</v>
      </c>
      <c r="AX196" s="288">
        <v>3</v>
      </c>
      <c r="AY196" s="288">
        <v>3</v>
      </c>
      <c r="AZ196" s="288">
        <v>3</v>
      </c>
      <c r="BA196" s="288">
        <v>3</v>
      </c>
      <c r="BB196" s="288">
        <v>3</v>
      </c>
      <c r="BC196" s="288">
        <v>3.1</v>
      </c>
      <c r="BD196" s="288">
        <v>3.1</v>
      </c>
      <c r="BE196" s="288">
        <v>3.1</v>
      </c>
      <c r="BF196" s="288">
        <v>3.1</v>
      </c>
      <c r="BG196" s="288">
        <v>3.2</v>
      </c>
      <c r="BH196" s="288">
        <v>3.2</v>
      </c>
      <c r="BI196" s="288">
        <v>3.2</v>
      </c>
      <c r="BJ196" s="288">
        <v>3.2</v>
      </c>
      <c r="BK196" s="288">
        <v>3.2</v>
      </c>
      <c r="BL196" s="288">
        <v>3.1</v>
      </c>
      <c r="BM196" s="288">
        <v>3.3</v>
      </c>
      <c r="BN196" s="288">
        <v>3.2</v>
      </c>
      <c r="BO196" s="288">
        <v>3.2</v>
      </c>
      <c r="BP196" s="288">
        <v>3.2</v>
      </c>
      <c r="BQ196" s="288">
        <v>3.4</v>
      </c>
      <c r="BR196" s="288">
        <v>3.4</v>
      </c>
      <c r="BS196" s="288">
        <v>3.4</v>
      </c>
      <c r="BT196" s="288">
        <v>3.4</v>
      </c>
      <c r="BU196" s="288">
        <v>3.4</v>
      </c>
      <c r="BV196" s="288">
        <v>3.3</v>
      </c>
      <c r="BW196" s="288">
        <v>3.3</v>
      </c>
      <c r="BX196" s="288">
        <f>_xlfn.IFNA(VLOOKUP(C196,'INFORM Severity - hidden'!$C$5:$G$300,5,FALSE),"-")</f>
        <v>3.3</v>
      </c>
    </row>
    <row r="197" spans="1:76" x14ac:dyDescent="0.35">
      <c r="A197" t="s">
        <v>107</v>
      </c>
      <c r="B197" t="s">
        <v>112</v>
      </c>
      <c r="C197" t="s">
        <v>113</v>
      </c>
      <c r="D197" s="288" t="str">
        <f t="shared" si="3"/>
        <v>Stable</v>
      </c>
      <c r="E197" s="288" t="s">
        <v>10568</v>
      </c>
      <c r="F197" s="288">
        <v>2.4</v>
      </c>
      <c r="G197" s="288">
        <v>2.6</v>
      </c>
      <c r="H197" s="288">
        <v>3</v>
      </c>
      <c r="I197" s="288">
        <v>3</v>
      </c>
      <c r="J197" s="288">
        <v>3</v>
      </c>
      <c r="K197" s="288">
        <v>3</v>
      </c>
      <c r="L197" s="288">
        <v>3</v>
      </c>
      <c r="M197" s="288">
        <v>3</v>
      </c>
      <c r="N197" s="288">
        <v>3.1</v>
      </c>
      <c r="O197" s="288">
        <v>3.1</v>
      </c>
      <c r="P197" s="288">
        <v>3.1</v>
      </c>
      <c r="Q197" s="288">
        <v>3.1</v>
      </c>
      <c r="R197" s="288">
        <v>3.1</v>
      </c>
      <c r="S197" s="288">
        <v>3.2</v>
      </c>
      <c r="T197" s="288">
        <v>3.2</v>
      </c>
      <c r="U197" s="288">
        <v>3.2</v>
      </c>
      <c r="V197" s="288">
        <v>3.2</v>
      </c>
      <c r="W197" s="288">
        <v>3.3</v>
      </c>
      <c r="X197" s="288">
        <v>3.2</v>
      </c>
      <c r="Y197" s="288">
        <v>3.2</v>
      </c>
      <c r="Z197" s="288">
        <v>3.2</v>
      </c>
      <c r="AA197" s="288">
        <v>3.2</v>
      </c>
      <c r="AB197" s="288">
        <v>3.2</v>
      </c>
      <c r="AC197" s="288">
        <v>3.2</v>
      </c>
      <c r="AD197" s="288">
        <v>3.2</v>
      </c>
      <c r="AE197" s="288">
        <v>3.2</v>
      </c>
      <c r="AF197" s="288">
        <v>3.3</v>
      </c>
      <c r="AG197" s="288">
        <v>3.3</v>
      </c>
      <c r="AH197" s="288">
        <v>3.4</v>
      </c>
      <c r="AI197" s="288">
        <v>3.4</v>
      </c>
      <c r="AJ197" s="288">
        <v>3.4</v>
      </c>
      <c r="AK197" s="288">
        <v>3.4</v>
      </c>
      <c r="AL197" s="288">
        <v>3.3</v>
      </c>
      <c r="AM197" s="288">
        <v>3.3</v>
      </c>
      <c r="AN197" s="288">
        <v>3.3</v>
      </c>
      <c r="AO197" s="288">
        <v>3.3</v>
      </c>
      <c r="AP197" s="288">
        <v>3.3</v>
      </c>
      <c r="AQ197" s="288">
        <v>3.3</v>
      </c>
      <c r="AR197" s="288">
        <v>3.3</v>
      </c>
      <c r="AS197" s="288">
        <v>3.3</v>
      </c>
      <c r="AT197" s="288">
        <v>3.3</v>
      </c>
      <c r="AU197" s="288">
        <v>3.3</v>
      </c>
      <c r="AV197" s="288">
        <v>3.6</v>
      </c>
      <c r="AW197" s="288">
        <v>3.6</v>
      </c>
      <c r="AX197" s="288">
        <v>3.7</v>
      </c>
      <c r="AY197" s="288">
        <v>3.7</v>
      </c>
      <c r="AZ197" s="288">
        <v>3.6</v>
      </c>
      <c r="BA197" s="288">
        <v>3.6</v>
      </c>
      <c r="BB197" s="288">
        <v>3.6</v>
      </c>
      <c r="BC197" s="288">
        <v>3.6</v>
      </c>
      <c r="BD197" s="288">
        <v>3.6</v>
      </c>
      <c r="BE197" s="288">
        <v>3.5</v>
      </c>
      <c r="BF197" s="288">
        <v>3.5</v>
      </c>
      <c r="BG197" s="288">
        <v>3.5</v>
      </c>
      <c r="BH197" s="288">
        <v>3.4</v>
      </c>
      <c r="BI197" s="288">
        <v>3.5</v>
      </c>
      <c r="BJ197" s="288">
        <v>3.5</v>
      </c>
      <c r="BK197" s="288">
        <v>3.5</v>
      </c>
      <c r="BL197" s="288">
        <v>3.5</v>
      </c>
      <c r="BM197" s="288">
        <v>3.6</v>
      </c>
      <c r="BN197" s="288">
        <v>3.5</v>
      </c>
      <c r="BO197" s="288">
        <v>3.5</v>
      </c>
      <c r="BP197" s="288">
        <v>3.5</v>
      </c>
      <c r="BQ197" s="288">
        <v>3.5</v>
      </c>
      <c r="BR197" s="288">
        <v>3.5</v>
      </c>
      <c r="BS197" s="288">
        <v>3.5</v>
      </c>
      <c r="BT197" s="288">
        <v>3.5</v>
      </c>
      <c r="BU197" s="288">
        <v>3.5</v>
      </c>
      <c r="BV197" s="288">
        <v>3.5</v>
      </c>
      <c r="BW197" s="288">
        <v>3.5</v>
      </c>
      <c r="BX197" s="288">
        <f>_xlfn.IFNA(VLOOKUP(C197,'INFORM Severity - hidden'!$C$5:$G$300,5,FALSE),"-")</f>
        <v>3.5</v>
      </c>
    </row>
    <row r="198" spans="1:76" x14ac:dyDescent="0.35">
      <c r="A198" t="s">
        <v>107</v>
      </c>
      <c r="B198" t="s">
        <v>444</v>
      </c>
      <c r="C198" t="s">
        <v>445</v>
      </c>
      <c r="D198" s="288" t="str">
        <f t="shared" si="3"/>
        <v>Increasing</v>
      </c>
      <c r="E198" s="288" t="s">
        <v>10568</v>
      </c>
      <c r="F198" s="288" t="s">
        <v>10568</v>
      </c>
      <c r="G198" s="288" t="s">
        <v>10568</v>
      </c>
      <c r="H198" s="288" t="s">
        <v>10568</v>
      </c>
      <c r="I198" s="288" t="s">
        <v>10568</v>
      </c>
      <c r="J198" s="288" t="s">
        <v>10568</v>
      </c>
      <c r="K198" s="288" t="s">
        <v>10568</v>
      </c>
      <c r="L198" s="288" t="s">
        <v>10568</v>
      </c>
      <c r="M198" s="288" t="s">
        <v>10568</v>
      </c>
      <c r="N198" s="288" t="s">
        <v>10568</v>
      </c>
      <c r="O198" s="288" t="s">
        <v>10568</v>
      </c>
      <c r="P198" s="288">
        <v>2.5</v>
      </c>
      <c r="Q198" s="288">
        <v>2.5</v>
      </c>
      <c r="R198" s="288">
        <v>2.6</v>
      </c>
      <c r="S198" s="288">
        <v>2.5</v>
      </c>
      <c r="T198" s="288">
        <v>2.5</v>
      </c>
      <c r="U198" s="288">
        <v>2.5</v>
      </c>
      <c r="V198" s="288">
        <v>2.6</v>
      </c>
      <c r="W198" s="288">
        <v>2.5</v>
      </c>
      <c r="X198" s="288">
        <v>2.5</v>
      </c>
      <c r="Y198" s="288">
        <v>2.5</v>
      </c>
      <c r="Z198" s="288">
        <v>2.5</v>
      </c>
      <c r="AA198" s="288">
        <v>2.4</v>
      </c>
      <c r="AB198" s="288">
        <v>2.5</v>
      </c>
      <c r="AC198" s="288">
        <v>2.7</v>
      </c>
      <c r="AD198" s="288">
        <v>2.7</v>
      </c>
      <c r="AE198" s="288">
        <v>2.7</v>
      </c>
      <c r="AF198" s="288">
        <v>2.7</v>
      </c>
      <c r="AG198" s="288">
        <v>2.7</v>
      </c>
      <c r="AH198" s="288">
        <v>2.7</v>
      </c>
      <c r="AI198" s="288">
        <v>2.7</v>
      </c>
      <c r="AJ198" s="288">
        <v>2.7</v>
      </c>
      <c r="AK198" s="288">
        <v>2.7</v>
      </c>
      <c r="AL198" s="288">
        <v>2.7</v>
      </c>
      <c r="AM198" s="288">
        <v>2.7</v>
      </c>
      <c r="AN198" s="288">
        <v>2.7</v>
      </c>
      <c r="AO198" s="288">
        <v>2.7</v>
      </c>
      <c r="AP198" s="288">
        <v>2.7</v>
      </c>
      <c r="AQ198" s="288">
        <v>2.7</v>
      </c>
      <c r="AR198" s="288">
        <v>2.7</v>
      </c>
      <c r="AS198" s="288">
        <v>2.7</v>
      </c>
      <c r="AT198" s="288">
        <v>2.7</v>
      </c>
      <c r="AU198" s="288">
        <v>2.7</v>
      </c>
      <c r="AV198" s="288">
        <v>2.8</v>
      </c>
      <c r="AW198" s="288">
        <v>2.7</v>
      </c>
      <c r="AX198" s="288">
        <v>2.8</v>
      </c>
      <c r="AY198" s="288">
        <v>2.8</v>
      </c>
      <c r="AZ198" s="288">
        <v>2.6</v>
      </c>
      <c r="BA198" s="288">
        <v>2.6</v>
      </c>
      <c r="BB198" s="288">
        <v>2.6</v>
      </c>
      <c r="BC198" s="288">
        <v>2.6</v>
      </c>
      <c r="BD198" s="288">
        <v>2.6</v>
      </c>
      <c r="BE198" s="288">
        <v>2.5</v>
      </c>
      <c r="BF198" s="288">
        <v>2.5</v>
      </c>
      <c r="BG198" s="288">
        <v>2.6</v>
      </c>
      <c r="BH198" s="288">
        <v>2.6</v>
      </c>
      <c r="BI198" s="288">
        <v>2.6</v>
      </c>
      <c r="BJ198" s="288">
        <v>2.6</v>
      </c>
      <c r="BK198" s="288">
        <v>2.6</v>
      </c>
      <c r="BL198" s="288">
        <v>2.6</v>
      </c>
      <c r="BM198" s="288">
        <v>2.6</v>
      </c>
      <c r="BN198" s="288">
        <v>2.6</v>
      </c>
      <c r="BO198" s="288">
        <v>2.6</v>
      </c>
      <c r="BP198" s="288">
        <v>2.7</v>
      </c>
      <c r="BQ198" s="288">
        <v>2.9</v>
      </c>
      <c r="BR198" s="288">
        <v>2.9</v>
      </c>
      <c r="BS198" s="288">
        <v>2.9</v>
      </c>
      <c r="BT198" s="288">
        <v>3</v>
      </c>
      <c r="BU198" s="288">
        <v>3</v>
      </c>
      <c r="BV198" s="288">
        <v>3</v>
      </c>
      <c r="BW198" s="288">
        <v>3.1</v>
      </c>
      <c r="BX198" s="288">
        <f>_xlfn.IFNA(VLOOKUP(C198,'INFORM Severity - hidden'!$C$5:$G$300,5,FALSE),"-")</f>
        <v>3.1</v>
      </c>
    </row>
    <row r="199" spans="1:76" x14ac:dyDescent="0.35">
      <c r="C199" t="s">
        <v>10667</v>
      </c>
      <c r="D199" s="288" t="str">
        <f t="shared" si="3"/>
        <v>-</v>
      </c>
      <c r="E199" s="288" t="s">
        <v>10568</v>
      </c>
      <c r="F199" s="288" t="s">
        <v>10568</v>
      </c>
      <c r="G199" s="288" t="s">
        <v>10568</v>
      </c>
      <c r="H199" s="288" t="s">
        <v>10568</v>
      </c>
      <c r="I199" s="288" t="s">
        <v>10568</v>
      </c>
      <c r="J199" s="288" t="s">
        <v>10568</v>
      </c>
      <c r="K199" s="288" t="s">
        <v>10568</v>
      </c>
      <c r="L199" s="288" t="s">
        <v>10568</v>
      </c>
      <c r="M199" s="288" t="s">
        <v>10568</v>
      </c>
      <c r="N199" s="288" t="s">
        <v>10568</v>
      </c>
      <c r="O199" s="288" t="s">
        <v>10568</v>
      </c>
      <c r="P199" s="288" t="s">
        <v>10568</v>
      </c>
      <c r="Q199" s="288" t="s">
        <v>10568</v>
      </c>
      <c r="R199" s="288" t="s">
        <v>10568</v>
      </c>
      <c r="S199" s="288" t="s">
        <v>10568</v>
      </c>
      <c r="T199" s="288" t="s">
        <v>10568</v>
      </c>
      <c r="U199" s="288" t="s">
        <v>10568</v>
      </c>
      <c r="V199" s="288" t="s">
        <v>10568</v>
      </c>
      <c r="W199" s="288" t="s">
        <v>10568</v>
      </c>
      <c r="X199" s="288" t="s">
        <v>10568</v>
      </c>
      <c r="Y199" s="288" t="s">
        <v>10568</v>
      </c>
      <c r="Z199" s="288">
        <v>2.9</v>
      </c>
      <c r="AA199" s="288">
        <v>2.9</v>
      </c>
      <c r="AB199" s="288">
        <v>2.9</v>
      </c>
      <c r="AC199" s="288">
        <v>2.9</v>
      </c>
      <c r="AD199" s="288" t="s">
        <v>10568</v>
      </c>
      <c r="AE199" s="288" t="s">
        <v>10568</v>
      </c>
      <c r="AF199" s="288" t="s">
        <v>10568</v>
      </c>
      <c r="AG199" s="288" t="s">
        <v>10568</v>
      </c>
      <c r="AH199" s="288" t="s">
        <v>10568</v>
      </c>
      <c r="AI199" s="288" t="s">
        <v>10568</v>
      </c>
      <c r="AJ199" s="288" t="s">
        <v>10568</v>
      </c>
      <c r="AK199" s="288" t="s">
        <v>10568</v>
      </c>
      <c r="AL199" s="288" t="s">
        <v>10568</v>
      </c>
      <c r="AM199" s="288" t="s">
        <v>10568</v>
      </c>
      <c r="AN199" s="288" t="s">
        <v>10568</v>
      </c>
      <c r="AO199" s="288" t="s">
        <v>10568</v>
      </c>
      <c r="AP199" s="288" t="s">
        <v>10568</v>
      </c>
      <c r="AQ199" s="288" t="s">
        <v>10568</v>
      </c>
      <c r="AR199" s="288" t="s">
        <v>10568</v>
      </c>
      <c r="AS199" s="288" t="s">
        <v>10568</v>
      </c>
      <c r="AT199" s="288" t="s">
        <v>10568</v>
      </c>
      <c r="AU199" s="288" t="s">
        <v>10568</v>
      </c>
      <c r="AV199" s="288" t="s">
        <v>10568</v>
      </c>
      <c r="AW199" s="288" t="s">
        <v>10568</v>
      </c>
      <c r="AX199" s="288" t="s">
        <v>10568</v>
      </c>
      <c r="AY199" s="288" t="s">
        <v>10568</v>
      </c>
      <c r="AZ199" s="288" t="s">
        <v>10568</v>
      </c>
      <c r="BA199" s="288" t="s">
        <v>10568</v>
      </c>
      <c r="BB199" s="288" t="s">
        <v>10568</v>
      </c>
      <c r="BC199" s="288" t="s">
        <v>10568</v>
      </c>
      <c r="BD199" s="288" t="s">
        <v>10568</v>
      </c>
      <c r="BE199" s="288" t="s">
        <v>10568</v>
      </c>
      <c r="BF199" s="288" t="s">
        <v>10568</v>
      </c>
      <c r="BG199" s="288" t="s">
        <v>10568</v>
      </c>
      <c r="BH199" s="288" t="s">
        <v>10568</v>
      </c>
      <c r="BI199" s="288" t="s">
        <v>10568</v>
      </c>
      <c r="BJ199" s="288" t="s">
        <v>10568</v>
      </c>
      <c r="BK199" s="288" t="s">
        <v>10568</v>
      </c>
      <c r="BL199" s="288" t="s">
        <v>10568</v>
      </c>
      <c r="BM199" s="288" t="s">
        <v>10568</v>
      </c>
      <c r="BN199" s="288" t="s">
        <v>10568</v>
      </c>
      <c r="BO199" s="288" t="s">
        <v>10568</v>
      </c>
      <c r="BP199" s="288" t="s">
        <v>10568</v>
      </c>
      <c r="BQ199" s="288" t="s">
        <v>10568</v>
      </c>
      <c r="BR199" s="288" t="s">
        <v>10568</v>
      </c>
      <c r="BS199" s="288" t="s">
        <v>10568</v>
      </c>
      <c r="BT199" s="288" t="s">
        <v>10568</v>
      </c>
      <c r="BU199" s="288" t="s">
        <v>10568</v>
      </c>
      <c r="BV199" s="288" t="s">
        <v>10568</v>
      </c>
      <c r="BW199" s="288" t="s">
        <v>10568</v>
      </c>
      <c r="BX199" s="288" t="str">
        <f>_xlfn.IFNA(VLOOKUP(C199,'INFORM Severity - hidden'!$C$5:$G$300,5,FALSE),"-")</f>
        <v>-</v>
      </c>
    </row>
    <row r="200" spans="1:76" x14ac:dyDescent="0.35">
      <c r="A200" t="s">
        <v>107</v>
      </c>
      <c r="B200" t="s">
        <v>2041</v>
      </c>
      <c r="C200" t="s">
        <v>2042</v>
      </c>
      <c r="D200" s="288" t="str">
        <f t="shared" si="3"/>
        <v>Increasing</v>
      </c>
      <c r="E200" s="288" t="s">
        <v>10568</v>
      </c>
      <c r="F200" s="288" t="s">
        <v>10568</v>
      </c>
      <c r="G200" s="288" t="s">
        <v>10568</v>
      </c>
      <c r="H200" s="288" t="s">
        <v>10568</v>
      </c>
      <c r="I200" s="288" t="s">
        <v>10568</v>
      </c>
      <c r="J200" s="288" t="s">
        <v>10568</v>
      </c>
      <c r="K200" s="288" t="s">
        <v>10568</v>
      </c>
      <c r="L200" s="288" t="s">
        <v>10568</v>
      </c>
      <c r="M200" s="288" t="s">
        <v>10568</v>
      </c>
      <c r="N200" s="288" t="s">
        <v>10568</v>
      </c>
      <c r="O200" s="288" t="s">
        <v>10568</v>
      </c>
      <c r="P200" s="288" t="s">
        <v>10568</v>
      </c>
      <c r="Q200" s="288" t="s">
        <v>10568</v>
      </c>
      <c r="R200" s="288" t="s">
        <v>10568</v>
      </c>
      <c r="S200" s="288" t="s">
        <v>10568</v>
      </c>
      <c r="T200" s="288" t="s">
        <v>10568</v>
      </c>
      <c r="U200" s="288" t="s">
        <v>10568</v>
      </c>
      <c r="V200" s="288" t="s">
        <v>10568</v>
      </c>
      <c r="W200" s="288" t="s">
        <v>10568</v>
      </c>
      <c r="X200" s="288" t="s">
        <v>10568</v>
      </c>
      <c r="Y200" s="288" t="s">
        <v>10568</v>
      </c>
      <c r="Z200" s="288" t="s">
        <v>10568</v>
      </c>
      <c r="AA200" s="288" t="s">
        <v>10568</v>
      </c>
      <c r="AB200" s="288" t="s">
        <v>10568</v>
      </c>
      <c r="AC200" s="288" t="s">
        <v>10568</v>
      </c>
      <c r="AD200" s="288" t="s">
        <v>10568</v>
      </c>
      <c r="AE200" s="288" t="s">
        <v>10568</v>
      </c>
      <c r="AF200" s="288" t="s">
        <v>10568</v>
      </c>
      <c r="AG200" s="288" t="s">
        <v>10568</v>
      </c>
      <c r="AH200" s="288" t="s">
        <v>10568</v>
      </c>
      <c r="AI200" s="288" t="s">
        <v>10568</v>
      </c>
      <c r="AJ200" s="288" t="s">
        <v>10568</v>
      </c>
      <c r="AK200" s="288" t="s">
        <v>10568</v>
      </c>
      <c r="AL200" s="288" t="s">
        <v>10568</v>
      </c>
      <c r="AM200" s="288" t="s">
        <v>10568</v>
      </c>
      <c r="AN200" s="288" t="s">
        <v>10568</v>
      </c>
      <c r="AO200" s="288" t="s">
        <v>10568</v>
      </c>
      <c r="AP200" s="288" t="s">
        <v>10568</v>
      </c>
      <c r="AQ200" s="288" t="s">
        <v>10568</v>
      </c>
      <c r="AR200" s="288" t="s">
        <v>10568</v>
      </c>
      <c r="AS200" s="288" t="s">
        <v>10568</v>
      </c>
      <c r="AT200" s="288" t="s">
        <v>10568</v>
      </c>
      <c r="AU200" s="288" t="s">
        <v>10568</v>
      </c>
      <c r="AV200" s="288" t="s">
        <v>10568</v>
      </c>
      <c r="AW200" s="288" t="s">
        <v>10568</v>
      </c>
      <c r="AX200" s="288" t="s">
        <v>10568</v>
      </c>
      <c r="AY200" s="288" t="s">
        <v>10568</v>
      </c>
      <c r="AZ200" s="288" t="s">
        <v>10568</v>
      </c>
      <c r="BA200" s="288" t="s">
        <v>10568</v>
      </c>
      <c r="BB200" s="288" t="s">
        <v>10568</v>
      </c>
      <c r="BC200" s="288" t="s">
        <v>10568</v>
      </c>
      <c r="BD200" s="288" t="s">
        <v>10568</v>
      </c>
      <c r="BE200" s="288" t="s">
        <v>10568</v>
      </c>
      <c r="BF200" s="288" t="s">
        <v>10568</v>
      </c>
      <c r="BG200" s="288" t="s">
        <v>10568</v>
      </c>
      <c r="BH200" s="288" t="s">
        <v>10568</v>
      </c>
      <c r="BI200" s="288" t="s">
        <v>10568</v>
      </c>
      <c r="BJ200" s="288" t="s">
        <v>10568</v>
      </c>
      <c r="BK200" s="288" t="s">
        <v>10568</v>
      </c>
      <c r="BL200" s="288" t="s">
        <v>10568</v>
      </c>
      <c r="BM200" s="288" t="s">
        <v>10568</v>
      </c>
      <c r="BN200" s="288" t="s">
        <v>10568</v>
      </c>
      <c r="BO200" s="288" t="s">
        <v>10568</v>
      </c>
      <c r="BP200" s="288" t="s">
        <v>10568</v>
      </c>
      <c r="BQ200" s="288" t="s">
        <v>10568</v>
      </c>
      <c r="BR200" s="288" t="s">
        <v>10568</v>
      </c>
      <c r="BS200" s="288">
        <v>3.4</v>
      </c>
      <c r="BT200" s="288">
        <v>3.6</v>
      </c>
      <c r="BU200" s="288">
        <v>3.6</v>
      </c>
      <c r="BV200" s="288">
        <v>3.6</v>
      </c>
      <c r="BW200" s="288">
        <v>3.6</v>
      </c>
      <c r="BX200" s="288">
        <f>_xlfn.IFNA(VLOOKUP(C200,'INFORM Severity - hidden'!$C$5:$G$300,5,FALSE),"-")</f>
        <v>3.7</v>
      </c>
    </row>
    <row r="201" spans="1:76" x14ac:dyDescent="0.35">
      <c r="A201" t="s">
        <v>1451</v>
      </c>
      <c r="B201" t="s">
        <v>1449</v>
      </c>
      <c r="C201" t="s">
        <v>1450</v>
      </c>
      <c r="D201" s="288" t="str">
        <f t="shared" si="3"/>
        <v>Decreasing</v>
      </c>
      <c r="E201" s="288">
        <v>3.5</v>
      </c>
      <c r="F201" s="288">
        <v>3.5</v>
      </c>
      <c r="G201" s="288">
        <v>4</v>
      </c>
      <c r="H201" s="288">
        <v>4.0999999999999996</v>
      </c>
      <c r="I201" s="288">
        <v>3.8</v>
      </c>
      <c r="J201" s="288">
        <v>3.8</v>
      </c>
      <c r="K201" s="288">
        <v>4.0999999999999996</v>
      </c>
      <c r="L201" s="288">
        <v>4.0999999999999996</v>
      </c>
      <c r="M201" s="288">
        <v>4.0999999999999996</v>
      </c>
      <c r="N201" s="288">
        <v>4.0999999999999996</v>
      </c>
      <c r="O201" s="288">
        <v>4.0999999999999996</v>
      </c>
      <c r="P201" s="288">
        <v>4.0999999999999996</v>
      </c>
      <c r="Q201" s="288">
        <v>4</v>
      </c>
      <c r="R201" s="288">
        <v>4</v>
      </c>
      <c r="S201" s="288">
        <v>3.7</v>
      </c>
      <c r="T201" s="288">
        <v>4.2</v>
      </c>
      <c r="U201" s="288">
        <v>4.0999999999999996</v>
      </c>
      <c r="V201" s="288">
        <v>4.2</v>
      </c>
      <c r="W201" s="288">
        <v>4.2</v>
      </c>
      <c r="X201" s="288">
        <v>4.2</v>
      </c>
      <c r="Y201" s="288">
        <v>4.2</v>
      </c>
      <c r="Z201" s="288">
        <v>4.2</v>
      </c>
      <c r="AA201" s="288">
        <v>4</v>
      </c>
      <c r="AB201" s="288">
        <v>4</v>
      </c>
      <c r="AC201" s="288">
        <v>4</v>
      </c>
      <c r="AD201" s="288">
        <v>4.0999999999999996</v>
      </c>
      <c r="AE201" s="288">
        <v>4.0999999999999996</v>
      </c>
      <c r="AF201" s="288">
        <v>4.0999999999999996</v>
      </c>
      <c r="AG201" s="288">
        <v>4.0999999999999996</v>
      </c>
      <c r="AH201" s="288">
        <v>4.0999999999999996</v>
      </c>
      <c r="AI201" s="288">
        <v>4.0999999999999996</v>
      </c>
      <c r="AJ201" s="288">
        <v>4.2</v>
      </c>
      <c r="AK201" s="288">
        <v>4.2</v>
      </c>
      <c r="AL201" s="288">
        <v>4.2</v>
      </c>
      <c r="AM201" s="288">
        <v>4.2</v>
      </c>
      <c r="AN201" s="288">
        <v>4.2</v>
      </c>
      <c r="AO201" s="288">
        <v>4.2</v>
      </c>
      <c r="AP201" s="288">
        <v>4.2</v>
      </c>
      <c r="AQ201" s="288">
        <v>4.2</v>
      </c>
      <c r="AR201" s="288">
        <v>4.2</v>
      </c>
      <c r="AS201" s="288">
        <v>4.0999999999999996</v>
      </c>
      <c r="AT201" s="288">
        <v>3.5</v>
      </c>
      <c r="AU201" s="288">
        <v>4.0999999999999996</v>
      </c>
      <c r="AV201" s="288">
        <v>4.0999999999999996</v>
      </c>
      <c r="AW201" s="288">
        <v>4.0999999999999996</v>
      </c>
      <c r="AX201" s="288">
        <v>4.0999999999999996</v>
      </c>
      <c r="AY201" s="288">
        <v>4.0999999999999996</v>
      </c>
      <c r="AZ201" s="288">
        <v>4.0999999999999996</v>
      </c>
      <c r="BA201" s="288">
        <v>4.0999999999999996</v>
      </c>
      <c r="BB201" s="288">
        <v>4.0999999999999996</v>
      </c>
      <c r="BC201" s="288">
        <v>4.0999999999999996</v>
      </c>
      <c r="BD201" s="288">
        <v>4.0999999999999996</v>
      </c>
      <c r="BE201" s="288">
        <v>4.2</v>
      </c>
      <c r="BF201" s="288">
        <v>4.2</v>
      </c>
      <c r="BG201" s="288">
        <v>4.2</v>
      </c>
      <c r="BH201" s="288">
        <v>4.2</v>
      </c>
      <c r="BI201" s="288">
        <v>4.2</v>
      </c>
      <c r="BJ201" s="288">
        <v>4.0999999999999996</v>
      </c>
      <c r="BK201" s="288">
        <v>3.9</v>
      </c>
      <c r="BL201" s="288">
        <v>3.9</v>
      </c>
      <c r="BM201" s="288">
        <v>3.9</v>
      </c>
      <c r="BN201" s="288">
        <v>3.9</v>
      </c>
      <c r="BO201" s="288">
        <v>3.9</v>
      </c>
      <c r="BP201" s="288">
        <v>3.9</v>
      </c>
      <c r="BQ201" s="288">
        <v>3.9</v>
      </c>
      <c r="BR201" s="288">
        <v>4</v>
      </c>
      <c r="BS201" s="288">
        <v>4</v>
      </c>
      <c r="BT201" s="288">
        <v>4.0999999999999996</v>
      </c>
      <c r="BU201" s="288">
        <v>4.0999999999999996</v>
      </c>
      <c r="BV201" s="288">
        <v>4.0999999999999996</v>
      </c>
      <c r="BW201" s="288">
        <v>4</v>
      </c>
      <c r="BX201" s="288">
        <f>_xlfn.IFNA(VLOOKUP(C201,'INFORM Severity - hidden'!$C$5:$G$300,5,FALSE),"-")</f>
        <v>4</v>
      </c>
    </row>
    <row r="202" spans="1:76" x14ac:dyDescent="0.35">
      <c r="C202" t="s">
        <v>10668</v>
      </c>
      <c r="D202" s="288" t="str">
        <f t="shared" si="3"/>
        <v>-</v>
      </c>
      <c r="E202" s="288">
        <v>3.6</v>
      </c>
      <c r="F202" s="288">
        <v>3.6</v>
      </c>
      <c r="G202" s="288">
        <v>3.5</v>
      </c>
      <c r="H202" s="288">
        <v>3.6</v>
      </c>
      <c r="I202" s="288" t="s">
        <v>10568</v>
      </c>
      <c r="J202" s="288" t="s">
        <v>10568</v>
      </c>
      <c r="K202" s="288" t="s">
        <v>10568</v>
      </c>
      <c r="L202" s="288" t="s">
        <v>10568</v>
      </c>
      <c r="M202" s="288" t="s">
        <v>10568</v>
      </c>
      <c r="N202" s="288" t="s">
        <v>10568</v>
      </c>
      <c r="O202" s="288" t="s">
        <v>10568</v>
      </c>
      <c r="P202" s="288" t="s">
        <v>10568</v>
      </c>
      <c r="Q202" s="288" t="s">
        <v>10568</v>
      </c>
      <c r="R202" s="288" t="s">
        <v>10568</v>
      </c>
      <c r="S202" s="288" t="s">
        <v>10568</v>
      </c>
      <c r="T202" s="288" t="s">
        <v>10568</v>
      </c>
      <c r="U202" s="288" t="s">
        <v>10568</v>
      </c>
      <c r="V202" s="288" t="s">
        <v>10568</v>
      </c>
      <c r="W202" s="288" t="s">
        <v>10568</v>
      </c>
      <c r="X202" s="288" t="s">
        <v>10568</v>
      </c>
      <c r="Y202" s="288" t="s">
        <v>10568</v>
      </c>
      <c r="Z202" s="288" t="s">
        <v>10568</v>
      </c>
      <c r="AA202" s="288" t="s">
        <v>10568</v>
      </c>
      <c r="AB202" s="288" t="s">
        <v>10568</v>
      </c>
      <c r="AC202" s="288" t="s">
        <v>10568</v>
      </c>
      <c r="AD202" s="288" t="s">
        <v>10568</v>
      </c>
      <c r="AE202" s="288" t="s">
        <v>10568</v>
      </c>
      <c r="AF202" s="288" t="s">
        <v>10568</v>
      </c>
      <c r="AG202" s="288" t="s">
        <v>10568</v>
      </c>
      <c r="AH202" s="288" t="s">
        <v>10568</v>
      </c>
      <c r="AI202" s="288" t="s">
        <v>10568</v>
      </c>
      <c r="AJ202" s="288" t="s">
        <v>10568</v>
      </c>
      <c r="AK202" s="288" t="s">
        <v>10568</v>
      </c>
      <c r="AL202" s="288" t="s">
        <v>10568</v>
      </c>
      <c r="AM202" s="288" t="s">
        <v>10568</v>
      </c>
      <c r="AN202" s="288" t="s">
        <v>10568</v>
      </c>
      <c r="AO202" s="288" t="s">
        <v>10568</v>
      </c>
      <c r="AP202" s="288" t="s">
        <v>10568</v>
      </c>
      <c r="AQ202" s="288" t="s">
        <v>10568</v>
      </c>
      <c r="AR202" s="288" t="s">
        <v>10568</v>
      </c>
      <c r="AS202" s="288" t="s">
        <v>10568</v>
      </c>
      <c r="AT202" s="288" t="s">
        <v>10568</v>
      </c>
      <c r="AU202" s="288" t="s">
        <v>10568</v>
      </c>
      <c r="AV202" s="288" t="s">
        <v>10568</v>
      </c>
      <c r="AW202" s="288" t="s">
        <v>10568</v>
      </c>
      <c r="AX202" s="288" t="s">
        <v>10568</v>
      </c>
      <c r="AY202" s="288" t="s">
        <v>10568</v>
      </c>
      <c r="AZ202" s="288" t="s">
        <v>10568</v>
      </c>
      <c r="BA202" s="288" t="s">
        <v>10568</v>
      </c>
      <c r="BB202" s="288" t="s">
        <v>10568</v>
      </c>
      <c r="BC202" s="288" t="s">
        <v>10568</v>
      </c>
      <c r="BD202" s="288" t="s">
        <v>10568</v>
      </c>
      <c r="BE202" s="288" t="s">
        <v>10568</v>
      </c>
      <c r="BF202" s="288" t="s">
        <v>10568</v>
      </c>
      <c r="BG202" s="288" t="s">
        <v>10568</v>
      </c>
      <c r="BH202" s="288" t="s">
        <v>10568</v>
      </c>
      <c r="BI202" s="288" t="s">
        <v>10568</v>
      </c>
      <c r="BJ202" s="288" t="s">
        <v>10568</v>
      </c>
      <c r="BK202" s="288" t="s">
        <v>10568</v>
      </c>
      <c r="BL202" s="288" t="s">
        <v>10568</v>
      </c>
      <c r="BM202" s="288" t="s">
        <v>10568</v>
      </c>
      <c r="BN202" s="288" t="s">
        <v>10568</v>
      </c>
      <c r="BO202" s="288" t="s">
        <v>10568</v>
      </c>
      <c r="BP202" s="288" t="s">
        <v>10568</v>
      </c>
      <c r="BQ202" s="288" t="s">
        <v>10568</v>
      </c>
      <c r="BR202" s="288" t="s">
        <v>10568</v>
      </c>
      <c r="BS202" s="288" t="s">
        <v>10568</v>
      </c>
      <c r="BT202" s="288" t="s">
        <v>10568</v>
      </c>
      <c r="BU202" s="288" t="s">
        <v>10568</v>
      </c>
      <c r="BV202" s="288" t="s">
        <v>10568</v>
      </c>
      <c r="BW202" s="288" t="s">
        <v>10568</v>
      </c>
      <c r="BX202" s="288" t="str">
        <f>_xlfn.IFNA(VLOOKUP(C202,'INFORM Severity - hidden'!$C$5:$G$300,5,FALSE),"-")</f>
        <v>-</v>
      </c>
    </row>
    <row r="203" spans="1:76" x14ac:dyDescent="0.35">
      <c r="A203" t="s">
        <v>1451</v>
      </c>
      <c r="B203" t="s">
        <v>4119</v>
      </c>
      <c r="C203" t="s">
        <v>4120</v>
      </c>
      <c r="D203" s="288" t="str">
        <f t="shared" si="3"/>
        <v>Decreasing</v>
      </c>
      <c r="E203" s="288">
        <v>2.1</v>
      </c>
      <c r="F203" s="288">
        <v>2</v>
      </c>
      <c r="G203" s="288">
        <v>2.7</v>
      </c>
      <c r="H203" s="288">
        <v>2.8</v>
      </c>
      <c r="I203" s="288">
        <v>2.8</v>
      </c>
      <c r="J203" s="288">
        <v>2.8</v>
      </c>
      <c r="K203" s="288">
        <v>2.8</v>
      </c>
      <c r="L203" s="288">
        <v>2.8</v>
      </c>
      <c r="M203" s="288">
        <v>2.8</v>
      </c>
      <c r="N203" s="288">
        <v>2.8</v>
      </c>
      <c r="O203" s="288" t="s">
        <v>10568</v>
      </c>
      <c r="P203" s="288" t="s">
        <v>10568</v>
      </c>
      <c r="Q203" s="288" t="s">
        <v>10568</v>
      </c>
      <c r="R203" s="288" t="s">
        <v>10568</v>
      </c>
      <c r="S203" s="288" t="s">
        <v>10568</v>
      </c>
      <c r="T203" s="288" t="s">
        <v>10568</v>
      </c>
      <c r="U203" s="288" t="s">
        <v>10568</v>
      </c>
      <c r="V203" s="288" t="s">
        <v>10568</v>
      </c>
      <c r="W203" s="288" t="s">
        <v>10568</v>
      </c>
      <c r="X203" s="288" t="s">
        <v>10568</v>
      </c>
      <c r="Y203" s="288" t="s">
        <v>10568</v>
      </c>
      <c r="Z203" s="288" t="s">
        <v>10568</v>
      </c>
      <c r="AA203" s="288">
        <v>2.5</v>
      </c>
      <c r="AB203" s="288">
        <v>2.5</v>
      </c>
      <c r="AC203" s="288">
        <v>2.5</v>
      </c>
      <c r="AD203" s="288">
        <v>2.5</v>
      </c>
      <c r="AE203" s="288">
        <v>2.5</v>
      </c>
      <c r="AF203" s="288">
        <v>2.5</v>
      </c>
      <c r="AG203" s="288">
        <v>2.5</v>
      </c>
      <c r="AH203" s="288">
        <v>2.6</v>
      </c>
      <c r="AI203" s="288">
        <v>2.6</v>
      </c>
      <c r="AJ203" s="288">
        <v>3.4</v>
      </c>
      <c r="AK203" s="288">
        <v>3.4</v>
      </c>
      <c r="AL203" s="288">
        <v>3.4</v>
      </c>
      <c r="AM203" s="288">
        <v>3.2</v>
      </c>
      <c r="AN203" s="288">
        <v>3.2</v>
      </c>
      <c r="AO203" s="288">
        <v>3.2</v>
      </c>
      <c r="AP203" s="288">
        <v>3.2</v>
      </c>
      <c r="AQ203" s="288">
        <v>3.2</v>
      </c>
      <c r="AR203" s="288">
        <v>3.2</v>
      </c>
      <c r="AS203" s="288">
        <v>3.2</v>
      </c>
      <c r="AT203" s="288">
        <v>3.2</v>
      </c>
      <c r="AU203" s="288">
        <v>3.3</v>
      </c>
      <c r="AV203" s="288">
        <v>3.3</v>
      </c>
      <c r="AW203" s="288">
        <v>3.3</v>
      </c>
      <c r="AX203" s="288">
        <v>3.3</v>
      </c>
      <c r="AY203" s="288">
        <v>3.3</v>
      </c>
      <c r="AZ203" s="288">
        <v>3.3</v>
      </c>
      <c r="BA203" s="288">
        <v>3.3</v>
      </c>
      <c r="BB203" s="288">
        <v>3.4</v>
      </c>
      <c r="BC203" s="288">
        <v>3.4</v>
      </c>
      <c r="BD203" s="288">
        <v>3.4</v>
      </c>
      <c r="BE203" s="288">
        <v>3.4</v>
      </c>
      <c r="BF203" s="288">
        <v>3.4</v>
      </c>
      <c r="BG203" s="288">
        <v>3.4</v>
      </c>
      <c r="BH203" s="288">
        <v>3.4</v>
      </c>
      <c r="BI203" s="288">
        <v>3.4</v>
      </c>
      <c r="BJ203" s="288">
        <v>3.4</v>
      </c>
      <c r="BK203" s="288">
        <v>3.4</v>
      </c>
      <c r="BL203" s="288">
        <v>3.4</v>
      </c>
      <c r="BM203" s="288">
        <v>3.4</v>
      </c>
      <c r="BN203" s="288">
        <v>3.4</v>
      </c>
      <c r="BO203" s="288">
        <v>3.4</v>
      </c>
      <c r="BP203" s="288">
        <v>3.1</v>
      </c>
      <c r="BQ203" s="288">
        <v>3.2</v>
      </c>
      <c r="BR203" s="288">
        <v>3.2</v>
      </c>
      <c r="BS203" s="288">
        <v>3.2</v>
      </c>
      <c r="BT203" s="288">
        <v>3.2</v>
      </c>
      <c r="BU203" s="288">
        <v>3.2</v>
      </c>
      <c r="BV203" s="288">
        <v>3.2</v>
      </c>
      <c r="BW203" s="288">
        <v>3.1</v>
      </c>
      <c r="BX203" s="288">
        <f>_xlfn.IFNA(VLOOKUP(C203,'INFORM Severity - hidden'!$C$5:$G$300,5,FALSE),"-")</f>
        <v>3.1</v>
      </c>
    </row>
    <row r="204" spans="1:76" x14ac:dyDescent="0.35">
      <c r="A204" t="s">
        <v>1451</v>
      </c>
      <c r="B204" t="s">
        <v>4130</v>
      </c>
      <c r="C204" t="s">
        <v>4131</v>
      </c>
      <c r="D204" s="288" t="str">
        <f t="shared" si="3"/>
        <v>Stable</v>
      </c>
      <c r="E204" s="288">
        <v>4</v>
      </c>
      <c r="F204" s="288">
        <v>4</v>
      </c>
      <c r="G204" s="288">
        <v>4</v>
      </c>
      <c r="H204" s="288">
        <v>4.0999999999999996</v>
      </c>
      <c r="I204" s="288">
        <v>4.0999999999999996</v>
      </c>
      <c r="J204" s="288">
        <v>4.0999999999999996</v>
      </c>
      <c r="K204" s="288">
        <v>4.2</v>
      </c>
      <c r="L204" s="288">
        <v>4.0999999999999996</v>
      </c>
      <c r="M204" s="288">
        <v>4.0999999999999996</v>
      </c>
      <c r="N204" s="288">
        <v>4.0999999999999996</v>
      </c>
      <c r="O204" s="288">
        <v>4.0999999999999996</v>
      </c>
      <c r="P204" s="288">
        <v>4.0999999999999996</v>
      </c>
      <c r="Q204" s="288">
        <v>4</v>
      </c>
      <c r="R204" s="288">
        <v>4</v>
      </c>
      <c r="S204" s="288">
        <v>4</v>
      </c>
      <c r="T204" s="288">
        <v>4</v>
      </c>
      <c r="U204" s="288">
        <v>4</v>
      </c>
      <c r="V204" s="288">
        <v>4.0999999999999996</v>
      </c>
      <c r="W204" s="288">
        <v>4.0999999999999996</v>
      </c>
      <c r="X204" s="288">
        <v>4.0999999999999996</v>
      </c>
      <c r="Y204" s="288">
        <v>4.0999999999999996</v>
      </c>
      <c r="Z204" s="288">
        <v>4</v>
      </c>
      <c r="AA204" s="288">
        <v>4.0999999999999996</v>
      </c>
      <c r="AB204" s="288">
        <v>4.0999999999999996</v>
      </c>
      <c r="AC204" s="288">
        <v>4.0999999999999996</v>
      </c>
      <c r="AD204" s="288">
        <v>4</v>
      </c>
      <c r="AE204" s="288">
        <v>4.0999999999999996</v>
      </c>
      <c r="AF204" s="288">
        <v>4.0999999999999996</v>
      </c>
      <c r="AG204" s="288">
        <v>4.0999999999999996</v>
      </c>
      <c r="AH204" s="288">
        <v>4.0999999999999996</v>
      </c>
      <c r="AI204" s="288">
        <v>4.0999999999999996</v>
      </c>
      <c r="AJ204" s="288">
        <v>4.2</v>
      </c>
      <c r="AK204" s="288">
        <v>4.2</v>
      </c>
      <c r="AL204" s="288">
        <v>4.2</v>
      </c>
      <c r="AM204" s="288">
        <v>4.0999999999999996</v>
      </c>
      <c r="AN204" s="288">
        <v>4.0999999999999996</v>
      </c>
      <c r="AO204" s="288">
        <v>4.0999999999999996</v>
      </c>
      <c r="AP204" s="288">
        <v>4.2</v>
      </c>
      <c r="AQ204" s="288">
        <v>4.2</v>
      </c>
      <c r="AR204" s="288">
        <v>4.2</v>
      </c>
      <c r="AS204" s="288">
        <v>4.2</v>
      </c>
      <c r="AT204" s="288">
        <v>4.2</v>
      </c>
      <c r="AU204" s="288">
        <v>4.0999999999999996</v>
      </c>
      <c r="AV204" s="288">
        <v>4.0999999999999996</v>
      </c>
      <c r="AW204" s="288">
        <v>4.0999999999999996</v>
      </c>
      <c r="AX204" s="288">
        <v>4.2</v>
      </c>
      <c r="AY204" s="288">
        <v>4.0999999999999996</v>
      </c>
      <c r="AZ204" s="288">
        <v>4.0999999999999996</v>
      </c>
      <c r="BA204" s="288">
        <v>4.2</v>
      </c>
      <c r="BB204" s="288">
        <v>4.2</v>
      </c>
      <c r="BC204" s="288">
        <v>4.2</v>
      </c>
      <c r="BD204" s="288">
        <v>4.2</v>
      </c>
      <c r="BE204" s="288">
        <v>4.3</v>
      </c>
      <c r="BF204" s="288">
        <v>4.3</v>
      </c>
      <c r="BG204" s="288">
        <v>4.3</v>
      </c>
      <c r="BH204" s="288">
        <v>4.3</v>
      </c>
      <c r="BI204" s="288">
        <v>4.3</v>
      </c>
      <c r="BJ204" s="288">
        <v>4.2</v>
      </c>
      <c r="BK204" s="288">
        <v>4.0999999999999996</v>
      </c>
      <c r="BL204" s="288">
        <v>4.2</v>
      </c>
      <c r="BM204" s="288">
        <v>4.2</v>
      </c>
      <c r="BN204" s="288">
        <v>4.2</v>
      </c>
      <c r="BO204" s="288">
        <v>4.0999999999999996</v>
      </c>
      <c r="BP204" s="288">
        <v>4.0999999999999996</v>
      </c>
      <c r="BQ204" s="288">
        <v>4.0999999999999996</v>
      </c>
      <c r="BR204" s="288">
        <v>4.0999999999999996</v>
      </c>
      <c r="BS204" s="288">
        <v>4.0999999999999996</v>
      </c>
      <c r="BT204" s="288">
        <v>4.2</v>
      </c>
      <c r="BU204" s="288">
        <v>4.2</v>
      </c>
      <c r="BV204" s="288">
        <v>4.2</v>
      </c>
      <c r="BW204" s="288">
        <v>4.2</v>
      </c>
      <c r="BX204" s="288">
        <f>_xlfn.IFNA(VLOOKUP(C204,'INFORM Severity - hidden'!$C$5:$G$300,5,FALSE),"-")</f>
        <v>4.2</v>
      </c>
    </row>
    <row r="205" spans="1:76" x14ac:dyDescent="0.35">
      <c r="C205" t="s">
        <v>10669</v>
      </c>
      <c r="D205" s="288" t="str">
        <f t="shared" si="3"/>
        <v>-</v>
      </c>
      <c r="E205" s="288">
        <v>1.5</v>
      </c>
      <c r="F205" s="288">
        <v>1.5</v>
      </c>
      <c r="G205" s="288" t="s">
        <v>10568</v>
      </c>
      <c r="H205" s="288" t="s">
        <v>10568</v>
      </c>
      <c r="I205" s="288" t="s">
        <v>10568</v>
      </c>
      <c r="J205" s="288" t="s">
        <v>10568</v>
      </c>
      <c r="K205" s="288" t="s">
        <v>10568</v>
      </c>
      <c r="L205" s="288" t="s">
        <v>10568</v>
      </c>
      <c r="M205" s="288" t="s">
        <v>10568</v>
      </c>
      <c r="N205" s="288" t="s">
        <v>10568</v>
      </c>
      <c r="O205" s="288" t="s">
        <v>10568</v>
      </c>
      <c r="P205" s="288" t="s">
        <v>10568</v>
      </c>
      <c r="Q205" s="288" t="s">
        <v>10568</v>
      </c>
      <c r="R205" s="288" t="s">
        <v>10568</v>
      </c>
      <c r="S205" s="288" t="s">
        <v>10568</v>
      </c>
      <c r="T205" s="288" t="s">
        <v>10568</v>
      </c>
      <c r="U205" s="288" t="s">
        <v>10568</v>
      </c>
      <c r="V205" s="288" t="s">
        <v>10568</v>
      </c>
      <c r="W205" s="288" t="s">
        <v>10568</v>
      </c>
      <c r="X205" s="288" t="s">
        <v>10568</v>
      </c>
      <c r="Y205" s="288" t="s">
        <v>10568</v>
      </c>
      <c r="Z205" s="288" t="s">
        <v>10568</v>
      </c>
      <c r="AA205" s="288" t="s">
        <v>10568</v>
      </c>
      <c r="AB205" s="288" t="s">
        <v>10568</v>
      </c>
      <c r="AC205" s="288" t="s">
        <v>10568</v>
      </c>
      <c r="AD205" s="288" t="s">
        <v>10568</v>
      </c>
      <c r="AE205" s="288" t="s">
        <v>10568</v>
      </c>
      <c r="AF205" s="288" t="s">
        <v>10568</v>
      </c>
      <c r="AG205" s="288" t="s">
        <v>10568</v>
      </c>
      <c r="AH205" s="288" t="s">
        <v>10568</v>
      </c>
      <c r="AI205" s="288" t="s">
        <v>10568</v>
      </c>
      <c r="AJ205" s="288" t="s">
        <v>10568</v>
      </c>
      <c r="AK205" s="288" t="s">
        <v>10568</v>
      </c>
      <c r="AL205" s="288" t="s">
        <v>10568</v>
      </c>
      <c r="AM205" s="288" t="s">
        <v>10568</v>
      </c>
      <c r="AN205" s="288" t="s">
        <v>10568</v>
      </c>
      <c r="AO205" s="288" t="s">
        <v>10568</v>
      </c>
      <c r="AP205" s="288" t="s">
        <v>10568</v>
      </c>
      <c r="AQ205" s="288" t="s">
        <v>10568</v>
      </c>
      <c r="AR205" s="288" t="s">
        <v>10568</v>
      </c>
      <c r="AS205" s="288" t="s">
        <v>10568</v>
      </c>
      <c r="AT205" s="288" t="s">
        <v>10568</v>
      </c>
      <c r="AU205" s="288" t="s">
        <v>10568</v>
      </c>
      <c r="AV205" s="288" t="s">
        <v>10568</v>
      </c>
      <c r="AW205" s="288" t="s">
        <v>10568</v>
      </c>
      <c r="AX205" s="288" t="s">
        <v>10568</v>
      </c>
      <c r="AY205" s="288" t="s">
        <v>10568</v>
      </c>
      <c r="AZ205" s="288" t="s">
        <v>10568</v>
      </c>
      <c r="BA205" s="288" t="s">
        <v>10568</v>
      </c>
      <c r="BB205" s="288" t="s">
        <v>10568</v>
      </c>
      <c r="BC205" s="288" t="s">
        <v>10568</v>
      </c>
      <c r="BD205" s="288" t="s">
        <v>10568</v>
      </c>
      <c r="BE205" s="288" t="s">
        <v>10568</v>
      </c>
      <c r="BF205" s="288" t="s">
        <v>10568</v>
      </c>
      <c r="BG205" s="288" t="s">
        <v>10568</v>
      </c>
      <c r="BH205" s="288" t="s">
        <v>10568</v>
      </c>
      <c r="BI205" s="288" t="s">
        <v>10568</v>
      </c>
      <c r="BJ205" s="288" t="s">
        <v>10568</v>
      </c>
      <c r="BK205" s="288" t="s">
        <v>10568</v>
      </c>
      <c r="BL205" s="288" t="s">
        <v>10568</v>
      </c>
      <c r="BM205" s="288" t="s">
        <v>10568</v>
      </c>
      <c r="BN205" s="288" t="s">
        <v>10568</v>
      </c>
      <c r="BO205" s="288" t="s">
        <v>10568</v>
      </c>
      <c r="BP205" s="288" t="s">
        <v>10568</v>
      </c>
      <c r="BQ205" s="288" t="s">
        <v>10568</v>
      </c>
      <c r="BR205" s="288" t="s">
        <v>10568</v>
      </c>
      <c r="BS205" s="288" t="s">
        <v>10568</v>
      </c>
      <c r="BT205" s="288" t="s">
        <v>10568</v>
      </c>
      <c r="BU205" s="288" t="s">
        <v>10568</v>
      </c>
      <c r="BV205" s="288" t="s">
        <v>10568</v>
      </c>
      <c r="BW205" s="288" t="s">
        <v>10568</v>
      </c>
      <c r="BX205" s="288" t="str">
        <f>_xlfn.IFNA(VLOOKUP(C205,'INFORM Severity - hidden'!$C$5:$G$300,5,FALSE),"-")</f>
        <v>-</v>
      </c>
    </row>
    <row r="206" spans="1:76" x14ac:dyDescent="0.35">
      <c r="A206" t="s">
        <v>1451</v>
      </c>
      <c r="B206" t="s">
        <v>4141</v>
      </c>
      <c r="C206" t="s">
        <v>4142</v>
      </c>
      <c r="D206" s="288" t="str">
        <f t="shared" si="3"/>
        <v>Decreasing</v>
      </c>
      <c r="E206" s="288" t="s">
        <v>10568</v>
      </c>
      <c r="F206" s="288" t="s">
        <v>10568</v>
      </c>
      <c r="G206" s="288" t="s">
        <v>10568</v>
      </c>
      <c r="H206" s="288" t="s">
        <v>10568</v>
      </c>
      <c r="I206" s="288" t="s">
        <v>10568</v>
      </c>
      <c r="J206" s="288" t="s">
        <v>10568</v>
      </c>
      <c r="K206" s="288" t="s">
        <v>10568</v>
      </c>
      <c r="L206" s="288" t="s">
        <v>10568</v>
      </c>
      <c r="M206" s="288" t="s">
        <v>10568</v>
      </c>
      <c r="N206" s="288" t="s">
        <v>10568</v>
      </c>
      <c r="O206" s="288" t="s">
        <v>10568</v>
      </c>
      <c r="P206" s="288" t="s">
        <v>10568</v>
      </c>
      <c r="Q206" s="288" t="s">
        <v>10568</v>
      </c>
      <c r="R206" s="288" t="s">
        <v>10568</v>
      </c>
      <c r="S206" s="288">
        <v>2.5</v>
      </c>
      <c r="T206" s="288">
        <v>2.5</v>
      </c>
      <c r="U206" s="288">
        <v>2.6</v>
      </c>
      <c r="V206" s="288">
        <v>2.6</v>
      </c>
      <c r="W206" s="288">
        <v>2.6</v>
      </c>
      <c r="X206" s="288">
        <v>2.6</v>
      </c>
      <c r="Y206" s="288">
        <v>2.6</v>
      </c>
      <c r="Z206" s="288">
        <v>2.6</v>
      </c>
      <c r="AA206" s="288">
        <v>2.6</v>
      </c>
      <c r="AB206" s="288">
        <v>2.6</v>
      </c>
      <c r="AC206" s="288">
        <v>2.6</v>
      </c>
      <c r="AD206" s="288">
        <v>2.6</v>
      </c>
      <c r="AE206" s="288">
        <v>2.7</v>
      </c>
      <c r="AF206" s="288">
        <v>2.7</v>
      </c>
      <c r="AG206" s="288">
        <v>2.7</v>
      </c>
      <c r="AH206" s="288">
        <v>2.9</v>
      </c>
      <c r="AI206" s="288">
        <v>2.8</v>
      </c>
      <c r="AJ206" s="288">
        <v>3.7</v>
      </c>
      <c r="AK206" s="288">
        <v>3.7</v>
      </c>
      <c r="AL206" s="288">
        <v>3.6</v>
      </c>
      <c r="AM206" s="288">
        <v>3.6</v>
      </c>
      <c r="AN206" s="288">
        <v>3.6</v>
      </c>
      <c r="AO206" s="288">
        <v>3.6</v>
      </c>
      <c r="AP206" s="288">
        <v>3.6</v>
      </c>
      <c r="AQ206" s="288">
        <v>3.6</v>
      </c>
      <c r="AR206" s="288">
        <v>3.6</v>
      </c>
      <c r="AS206" s="288">
        <v>3.6</v>
      </c>
      <c r="AT206" s="288">
        <v>3.6</v>
      </c>
      <c r="AU206" s="288">
        <v>3.7</v>
      </c>
      <c r="AV206" s="288">
        <v>3.7</v>
      </c>
      <c r="AW206" s="288">
        <v>3.7</v>
      </c>
      <c r="AX206" s="288">
        <v>3.7</v>
      </c>
      <c r="AY206" s="288">
        <v>3.7</v>
      </c>
      <c r="AZ206" s="288">
        <v>3.7</v>
      </c>
      <c r="BA206" s="288">
        <v>3.7</v>
      </c>
      <c r="BB206" s="288">
        <v>3.6</v>
      </c>
      <c r="BC206" s="288">
        <v>3.7</v>
      </c>
      <c r="BD206" s="288">
        <v>3.7</v>
      </c>
      <c r="BE206" s="288">
        <v>3.7</v>
      </c>
      <c r="BF206" s="288">
        <v>3.7</v>
      </c>
      <c r="BG206" s="288">
        <v>3.7</v>
      </c>
      <c r="BH206" s="288">
        <v>3.7</v>
      </c>
      <c r="BI206" s="288">
        <v>3.7</v>
      </c>
      <c r="BJ206" s="288">
        <v>3.7</v>
      </c>
      <c r="BK206" s="288">
        <v>3.7</v>
      </c>
      <c r="BL206" s="288">
        <v>3.7</v>
      </c>
      <c r="BM206" s="288">
        <v>3.7</v>
      </c>
      <c r="BN206" s="288">
        <v>3.7</v>
      </c>
      <c r="BO206" s="288">
        <v>3.7</v>
      </c>
      <c r="BP206" s="288">
        <v>3.5</v>
      </c>
      <c r="BQ206" s="288">
        <v>3.5</v>
      </c>
      <c r="BR206" s="288">
        <v>3.6</v>
      </c>
      <c r="BS206" s="288">
        <v>3.6</v>
      </c>
      <c r="BT206" s="288">
        <v>3.6</v>
      </c>
      <c r="BU206" s="288">
        <v>3.6</v>
      </c>
      <c r="BV206" s="288">
        <v>3.6</v>
      </c>
      <c r="BW206" s="288">
        <v>3.5</v>
      </c>
      <c r="BX206" s="288">
        <f>_xlfn.IFNA(VLOOKUP(C206,'INFORM Severity - hidden'!$C$5:$G$300,5,FALSE),"-")</f>
        <v>3.5</v>
      </c>
    </row>
    <row r="207" spans="1:76" x14ac:dyDescent="0.35">
      <c r="A207" t="s">
        <v>1451</v>
      </c>
      <c r="B207" t="s">
        <v>4152</v>
      </c>
      <c r="C207" t="s">
        <v>4153</v>
      </c>
      <c r="D207" s="288" t="str">
        <f t="shared" si="3"/>
        <v>Stable</v>
      </c>
      <c r="E207" s="288" t="s">
        <v>10568</v>
      </c>
      <c r="F207" s="288" t="s">
        <v>10568</v>
      </c>
      <c r="G207" s="288" t="s">
        <v>10568</v>
      </c>
      <c r="H207" s="288" t="s">
        <v>10568</v>
      </c>
      <c r="I207" s="288" t="s">
        <v>10568</v>
      </c>
      <c r="J207" s="288" t="s">
        <v>10568</v>
      </c>
      <c r="K207" s="288" t="s">
        <v>10568</v>
      </c>
      <c r="L207" s="288" t="s">
        <v>10568</v>
      </c>
      <c r="M207" s="288" t="s">
        <v>10568</v>
      </c>
      <c r="N207" s="288" t="s">
        <v>10568</v>
      </c>
      <c r="O207" s="288" t="s">
        <v>10568</v>
      </c>
      <c r="P207" s="288" t="s">
        <v>10568</v>
      </c>
      <c r="Q207" s="288">
        <v>2</v>
      </c>
      <c r="R207" s="288">
        <v>2.4</v>
      </c>
      <c r="S207" s="288">
        <v>2.4</v>
      </c>
      <c r="T207" s="288">
        <v>2.5</v>
      </c>
      <c r="U207" s="288">
        <v>2.5</v>
      </c>
      <c r="V207" s="288">
        <v>2.1</v>
      </c>
      <c r="W207" s="288">
        <v>2.1</v>
      </c>
      <c r="X207" s="288">
        <v>2.1</v>
      </c>
      <c r="Y207" s="288">
        <v>2.1</v>
      </c>
      <c r="Z207" s="288">
        <v>2</v>
      </c>
      <c r="AA207" s="288">
        <v>2.1</v>
      </c>
      <c r="AB207" s="288">
        <v>2.1</v>
      </c>
      <c r="AC207" s="288">
        <v>2.1</v>
      </c>
      <c r="AD207" s="288">
        <v>2.1</v>
      </c>
      <c r="AE207" s="288">
        <v>2.1</v>
      </c>
      <c r="AF207" s="288">
        <v>2.1</v>
      </c>
      <c r="AG207" s="288">
        <v>2.1</v>
      </c>
      <c r="AH207" s="288">
        <v>2</v>
      </c>
      <c r="AI207" s="288">
        <v>2</v>
      </c>
      <c r="AJ207" s="288">
        <v>2</v>
      </c>
      <c r="AK207" s="288">
        <v>2</v>
      </c>
      <c r="AL207" s="288">
        <v>2</v>
      </c>
      <c r="AM207" s="288">
        <v>2</v>
      </c>
      <c r="AN207" s="288">
        <v>2</v>
      </c>
      <c r="AO207" s="288">
        <v>2</v>
      </c>
      <c r="AP207" s="288">
        <v>2</v>
      </c>
      <c r="AQ207" s="288">
        <v>2</v>
      </c>
      <c r="AR207" s="288">
        <v>2</v>
      </c>
      <c r="AS207" s="288">
        <v>2</v>
      </c>
      <c r="AT207" s="288">
        <v>1.7</v>
      </c>
      <c r="AU207" s="288">
        <v>2.2000000000000002</v>
      </c>
      <c r="AV207" s="288">
        <v>2.2000000000000002</v>
      </c>
      <c r="AW207" s="288">
        <v>2.2000000000000002</v>
      </c>
      <c r="AX207" s="288">
        <v>2.2000000000000002</v>
      </c>
      <c r="AY207" s="288">
        <v>2.2000000000000002</v>
      </c>
      <c r="AZ207" s="288">
        <v>2.2000000000000002</v>
      </c>
      <c r="BA207" s="288">
        <v>2.2000000000000002</v>
      </c>
      <c r="BB207" s="288">
        <v>2.2999999999999998</v>
      </c>
      <c r="BC207" s="288">
        <v>2.2999999999999998</v>
      </c>
      <c r="BD207" s="288">
        <v>2.2999999999999998</v>
      </c>
      <c r="BE207" s="288">
        <v>2.2999999999999998</v>
      </c>
      <c r="BF207" s="288">
        <v>2.2999999999999998</v>
      </c>
      <c r="BG207" s="288">
        <v>2.2999999999999998</v>
      </c>
      <c r="BH207" s="288">
        <v>2.2999999999999998</v>
      </c>
      <c r="BI207" s="288">
        <v>2.2999999999999998</v>
      </c>
      <c r="BJ207" s="288">
        <v>2.2999999999999998</v>
      </c>
      <c r="BK207" s="288">
        <v>2</v>
      </c>
      <c r="BL207" s="288">
        <v>2</v>
      </c>
      <c r="BM207" s="288">
        <v>2</v>
      </c>
      <c r="BN207" s="288">
        <v>2</v>
      </c>
      <c r="BO207" s="288">
        <v>2</v>
      </c>
      <c r="BP207" s="288">
        <v>2</v>
      </c>
      <c r="BQ207" s="288">
        <v>2</v>
      </c>
      <c r="BR207" s="288">
        <v>2</v>
      </c>
      <c r="BS207" s="288">
        <v>2</v>
      </c>
      <c r="BT207" s="288">
        <v>2</v>
      </c>
      <c r="BU207" s="288">
        <v>2</v>
      </c>
      <c r="BV207" s="288">
        <v>2</v>
      </c>
      <c r="BW207" s="288">
        <v>2</v>
      </c>
      <c r="BX207" s="288">
        <f>_xlfn.IFNA(VLOOKUP(C207,'INFORM Severity - hidden'!$C$5:$G$300,5,FALSE),"-")</f>
        <v>2</v>
      </c>
    </row>
    <row r="208" spans="1:76" x14ac:dyDescent="0.35">
      <c r="A208" t="s">
        <v>914</v>
      </c>
      <c r="B208" t="s">
        <v>912</v>
      </c>
      <c r="C208" t="s">
        <v>913</v>
      </c>
      <c r="D208" s="288" t="str">
        <f t="shared" si="3"/>
        <v>-</v>
      </c>
      <c r="E208" s="288">
        <v>2</v>
      </c>
      <c r="F208" s="288">
        <v>2</v>
      </c>
      <c r="G208" s="288">
        <v>2</v>
      </c>
      <c r="H208" s="288">
        <v>2.4</v>
      </c>
      <c r="I208" s="288">
        <v>2.4</v>
      </c>
      <c r="J208" s="288">
        <v>2.4</v>
      </c>
      <c r="K208" s="288">
        <v>2.4</v>
      </c>
      <c r="L208" s="288">
        <v>2.4</v>
      </c>
      <c r="M208" s="288">
        <v>2.4</v>
      </c>
      <c r="N208" s="288" t="s">
        <v>10568</v>
      </c>
      <c r="O208" s="288" t="s">
        <v>10568</v>
      </c>
      <c r="P208" s="288" t="s">
        <v>10568</v>
      </c>
      <c r="Q208" s="288" t="s">
        <v>10568</v>
      </c>
      <c r="R208" s="288" t="s">
        <v>10568</v>
      </c>
      <c r="S208" s="288" t="s">
        <v>10568</v>
      </c>
      <c r="T208" s="288" t="s">
        <v>10568</v>
      </c>
      <c r="U208" s="288" t="s">
        <v>10568</v>
      </c>
      <c r="V208" s="288" t="s">
        <v>10568</v>
      </c>
      <c r="W208" s="288" t="s">
        <v>10568</v>
      </c>
      <c r="X208" s="288" t="s">
        <v>10568</v>
      </c>
      <c r="Y208" s="288" t="s">
        <v>10568</v>
      </c>
      <c r="Z208" s="288" t="s">
        <v>10568</v>
      </c>
      <c r="AA208" s="288" t="s">
        <v>10568</v>
      </c>
      <c r="AB208" s="288" t="s">
        <v>10568</v>
      </c>
      <c r="AC208" s="288" t="s">
        <v>10568</v>
      </c>
      <c r="AD208" s="288" t="s">
        <v>10568</v>
      </c>
      <c r="AE208" s="288" t="s">
        <v>10568</v>
      </c>
      <c r="AF208" s="288" t="s">
        <v>10568</v>
      </c>
      <c r="AG208" s="288" t="s">
        <v>10568</v>
      </c>
      <c r="AH208" s="288" t="s">
        <v>10568</v>
      </c>
      <c r="AI208" s="288" t="s">
        <v>10568</v>
      </c>
      <c r="AJ208" s="288" t="s">
        <v>10568</v>
      </c>
      <c r="AK208" s="288" t="s">
        <v>10568</v>
      </c>
      <c r="AL208" s="288" t="s">
        <v>10568</v>
      </c>
      <c r="AM208" s="288" t="s">
        <v>10568</v>
      </c>
      <c r="AN208" s="288" t="s">
        <v>10568</v>
      </c>
      <c r="AO208" s="288" t="s">
        <v>10568</v>
      </c>
      <c r="AP208" s="288" t="s">
        <v>10568</v>
      </c>
      <c r="AQ208" s="288" t="s">
        <v>10568</v>
      </c>
      <c r="AR208" s="288">
        <v>1.9</v>
      </c>
      <c r="AS208" s="288">
        <v>1.9</v>
      </c>
      <c r="AT208" s="288" t="s">
        <v>10568</v>
      </c>
      <c r="AU208" s="288" t="s">
        <v>10568</v>
      </c>
      <c r="AV208" s="288">
        <v>2</v>
      </c>
      <c r="AW208" s="288" t="s">
        <v>10568</v>
      </c>
      <c r="AX208" s="288">
        <v>1.9</v>
      </c>
      <c r="AY208" s="288">
        <v>1.9</v>
      </c>
      <c r="AZ208" s="288" t="s">
        <v>10568</v>
      </c>
      <c r="BA208" s="288" t="s">
        <v>10568</v>
      </c>
      <c r="BB208" s="288" t="s">
        <v>10568</v>
      </c>
      <c r="BC208" s="288" t="s">
        <v>10568</v>
      </c>
      <c r="BD208" s="288" t="s">
        <v>10568</v>
      </c>
      <c r="BE208" s="288" t="s">
        <v>10568</v>
      </c>
      <c r="BF208" s="288" t="s">
        <v>10568</v>
      </c>
      <c r="BG208" s="288" t="s">
        <v>10568</v>
      </c>
      <c r="BH208" s="288" t="s">
        <v>10568</v>
      </c>
      <c r="BI208" s="288">
        <v>1.9</v>
      </c>
      <c r="BJ208" s="288">
        <v>1.9</v>
      </c>
      <c r="BK208" s="288">
        <v>1.7</v>
      </c>
      <c r="BL208" s="288">
        <v>1.7</v>
      </c>
      <c r="BM208" s="288">
        <v>1.7</v>
      </c>
      <c r="BN208" s="288" t="s">
        <v>10568</v>
      </c>
      <c r="BO208" s="288" t="s">
        <v>10568</v>
      </c>
      <c r="BP208" s="288" t="s">
        <v>10568</v>
      </c>
      <c r="BQ208" s="288" t="s">
        <v>10568</v>
      </c>
      <c r="BR208" s="288" t="s">
        <v>10568</v>
      </c>
      <c r="BS208" s="288" t="s">
        <v>10568</v>
      </c>
      <c r="BT208" s="288" t="s">
        <v>10568</v>
      </c>
      <c r="BU208" s="288" t="s">
        <v>10568</v>
      </c>
      <c r="BV208" s="288" t="s">
        <v>10568</v>
      </c>
      <c r="BW208" s="288" t="s">
        <v>10568</v>
      </c>
      <c r="BX208" s="288" t="str">
        <f>_xlfn.IFNA(VLOOKUP(C208,'INFORM Severity - hidden'!$C$5:$G$300,5,FALSE),"-")</f>
        <v>x</v>
      </c>
    </row>
    <row r="209" spans="1:76" x14ac:dyDescent="0.35">
      <c r="C209" t="s">
        <v>10670</v>
      </c>
      <c r="D209" s="288" t="str">
        <f t="shared" si="3"/>
        <v>-</v>
      </c>
      <c r="E209" s="288" t="s">
        <v>10568</v>
      </c>
      <c r="F209" s="288" t="s">
        <v>10568</v>
      </c>
      <c r="G209" s="288" t="s">
        <v>10568</v>
      </c>
      <c r="H209" s="288" t="s">
        <v>10568</v>
      </c>
      <c r="I209" s="288" t="s">
        <v>10568</v>
      </c>
      <c r="J209" s="288" t="s">
        <v>10568</v>
      </c>
      <c r="K209" s="288" t="s">
        <v>10568</v>
      </c>
      <c r="L209" s="288" t="s">
        <v>10568</v>
      </c>
      <c r="M209" s="288" t="s">
        <v>10568</v>
      </c>
      <c r="N209" s="288" t="s">
        <v>10568</v>
      </c>
      <c r="O209" s="288" t="s">
        <v>10568</v>
      </c>
      <c r="P209" s="288" t="s">
        <v>10568</v>
      </c>
      <c r="Q209" s="288" t="s">
        <v>10568</v>
      </c>
      <c r="R209" s="288" t="s">
        <v>10568</v>
      </c>
      <c r="S209" s="288" t="s">
        <v>10568</v>
      </c>
      <c r="T209" s="288" t="s">
        <v>10568</v>
      </c>
      <c r="U209" s="288" t="s">
        <v>10568</v>
      </c>
      <c r="V209" s="288" t="s">
        <v>10568</v>
      </c>
      <c r="W209" s="288" t="s">
        <v>10568</v>
      </c>
      <c r="X209" s="288" t="s">
        <v>10568</v>
      </c>
      <c r="Y209" s="288" t="s">
        <v>10568</v>
      </c>
      <c r="Z209" s="288" t="s">
        <v>10568</v>
      </c>
      <c r="AA209" s="288" t="s">
        <v>10568</v>
      </c>
      <c r="AB209" s="288">
        <v>2.2000000000000002</v>
      </c>
      <c r="AC209" s="288">
        <v>2.2000000000000002</v>
      </c>
      <c r="AD209" s="288">
        <v>2.2000000000000002</v>
      </c>
      <c r="AE209" s="288">
        <v>2.2000000000000002</v>
      </c>
      <c r="AF209" s="288">
        <v>2.2000000000000002</v>
      </c>
      <c r="AG209" s="288">
        <v>2.2000000000000002</v>
      </c>
      <c r="AH209" s="288">
        <v>2.2999999999999998</v>
      </c>
      <c r="AI209" s="288">
        <v>2.2999999999999998</v>
      </c>
      <c r="AJ209" s="288">
        <v>2.2999999999999998</v>
      </c>
      <c r="AK209" s="288">
        <v>2.2999999999999998</v>
      </c>
      <c r="AL209" s="288" t="s">
        <v>10568</v>
      </c>
      <c r="AM209" s="288" t="s">
        <v>10568</v>
      </c>
      <c r="AN209" s="288" t="s">
        <v>10568</v>
      </c>
      <c r="AO209" s="288" t="s">
        <v>10568</v>
      </c>
      <c r="AP209" s="288" t="s">
        <v>10568</v>
      </c>
      <c r="AQ209" s="288" t="s">
        <v>10568</v>
      </c>
      <c r="AR209" s="288" t="s">
        <v>10568</v>
      </c>
      <c r="AS209" s="288" t="s">
        <v>10568</v>
      </c>
      <c r="AT209" s="288" t="s">
        <v>10568</v>
      </c>
      <c r="AU209" s="288" t="s">
        <v>10568</v>
      </c>
      <c r="AV209" s="288" t="s">
        <v>10568</v>
      </c>
      <c r="AW209" s="288" t="s">
        <v>10568</v>
      </c>
      <c r="AX209" s="288" t="s">
        <v>10568</v>
      </c>
      <c r="AY209" s="288" t="s">
        <v>10568</v>
      </c>
      <c r="AZ209" s="288" t="s">
        <v>10568</v>
      </c>
      <c r="BA209" s="288" t="s">
        <v>10568</v>
      </c>
      <c r="BB209" s="288" t="s">
        <v>10568</v>
      </c>
      <c r="BC209" s="288" t="s">
        <v>10568</v>
      </c>
      <c r="BD209" s="288" t="s">
        <v>10568</v>
      </c>
      <c r="BE209" s="288" t="s">
        <v>10568</v>
      </c>
      <c r="BF209" s="288" t="s">
        <v>10568</v>
      </c>
      <c r="BG209" s="288" t="s">
        <v>10568</v>
      </c>
      <c r="BH209" s="288" t="s">
        <v>10568</v>
      </c>
      <c r="BI209" s="288" t="s">
        <v>10568</v>
      </c>
      <c r="BJ209" s="288" t="s">
        <v>10568</v>
      </c>
      <c r="BK209" s="288" t="s">
        <v>10568</v>
      </c>
      <c r="BL209" s="288" t="s">
        <v>10568</v>
      </c>
      <c r="BM209" s="288" t="s">
        <v>10568</v>
      </c>
      <c r="BN209" s="288" t="s">
        <v>10568</v>
      </c>
      <c r="BO209" s="288" t="s">
        <v>10568</v>
      </c>
      <c r="BP209" s="288" t="s">
        <v>10568</v>
      </c>
      <c r="BQ209" s="288" t="s">
        <v>10568</v>
      </c>
      <c r="BR209" s="288" t="s">
        <v>10568</v>
      </c>
      <c r="BS209" s="288" t="s">
        <v>10568</v>
      </c>
      <c r="BT209" s="288" t="s">
        <v>10568</v>
      </c>
      <c r="BU209" s="288" t="s">
        <v>10568</v>
      </c>
      <c r="BV209" s="288" t="s">
        <v>10568</v>
      </c>
      <c r="BW209" s="288" t="s">
        <v>10568</v>
      </c>
      <c r="BX209" s="288" t="str">
        <f>_xlfn.IFNA(VLOOKUP(C209,'INFORM Severity - hidden'!$C$5:$G$300,5,FALSE),"-")</f>
        <v>-</v>
      </c>
    </row>
    <row r="210" spans="1:76" x14ac:dyDescent="0.35">
      <c r="C210" t="s">
        <v>10671</v>
      </c>
      <c r="D210" s="288" t="str">
        <f t="shared" si="3"/>
        <v>-</v>
      </c>
      <c r="E210" s="288" t="s">
        <v>10568</v>
      </c>
      <c r="F210" s="288" t="s">
        <v>10568</v>
      </c>
      <c r="G210" s="288" t="s">
        <v>10568</v>
      </c>
      <c r="H210" s="288" t="s">
        <v>10568</v>
      </c>
      <c r="I210" s="288" t="s">
        <v>10568</v>
      </c>
      <c r="J210" s="288" t="s">
        <v>10568</v>
      </c>
      <c r="K210" s="288">
        <v>1.9</v>
      </c>
      <c r="L210" s="288">
        <v>1.9</v>
      </c>
      <c r="M210" s="288" t="s">
        <v>10568</v>
      </c>
      <c r="N210" s="288" t="s">
        <v>10568</v>
      </c>
      <c r="O210" s="288" t="s">
        <v>10568</v>
      </c>
      <c r="P210" s="288" t="s">
        <v>10568</v>
      </c>
      <c r="Q210" s="288" t="s">
        <v>10568</v>
      </c>
      <c r="R210" s="288" t="s">
        <v>10568</v>
      </c>
      <c r="S210" s="288" t="s">
        <v>10568</v>
      </c>
      <c r="T210" s="288" t="s">
        <v>10568</v>
      </c>
      <c r="U210" s="288" t="s">
        <v>10568</v>
      </c>
      <c r="V210" s="288" t="s">
        <v>10568</v>
      </c>
      <c r="W210" s="288" t="s">
        <v>10568</v>
      </c>
      <c r="X210" s="288" t="s">
        <v>10568</v>
      </c>
      <c r="Y210" s="288" t="s">
        <v>10568</v>
      </c>
      <c r="Z210" s="288" t="s">
        <v>10568</v>
      </c>
      <c r="AA210" s="288" t="s">
        <v>10568</v>
      </c>
      <c r="AB210" s="288" t="s">
        <v>10568</v>
      </c>
      <c r="AC210" s="288" t="s">
        <v>10568</v>
      </c>
      <c r="AD210" s="288" t="s">
        <v>10568</v>
      </c>
      <c r="AE210" s="288" t="s">
        <v>10568</v>
      </c>
      <c r="AF210" s="288" t="s">
        <v>10568</v>
      </c>
      <c r="AG210" s="288" t="s">
        <v>10568</v>
      </c>
      <c r="AH210" s="288" t="s">
        <v>10568</v>
      </c>
      <c r="AI210" s="288" t="s">
        <v>10568</v>
      </c>
      <c r="AJ210" s="288" t="s">
        <v>10568</v>
      </c>
      <c r="AK210" s="288" t="s">
        <v>10568</v>
      </c>
      <c r="AL210" s="288" t="s">
        <v>10568</v>
      </c>
      <c r="AM210" s="288" t="s">
        <v>10568</v>
      </c>
      <c r="AN210" s="288" t="s">
        <v>10568</v>
      </c>
      <c r="AO210" s="288" t="s">
        <v>10568</v>
      </c>
      <c r="AP210" s="288" t="s">
        <v>10568</v>
      </c>
      <c r="AQ210" s="288" t="s">
        <v>10568</v>
      </c>
      <c r="AR210" s="288" t="s">
        <v>10568</v>
      </c>
      <c r="AS210" s="288" t="s">
        <v>10568</v>
      </c>
      <c r="AT210" s="288" t="s">
        <v>10568</v>
      </c>
      <c r="AU210" s="288" t="s">
        <v>10568</v>
      </c>
      <c r="AV210" s="288" t="s">
        <v>10568</v>
      </c>
      <c r="AW210" s="288" t="s">
        <v>10568</v>
      </c>
      <c r="AX210" s="288" t="s">
        <v>10568</v>
      </c>
      <c r="AY210" s="288" t="s">
        <v>10568</v>
      </c>
      <c r="AZ210" s="288" t="s">
        <v>10568</v>
      </c>
      <c r="BA210" s="288" t="s">
        <v>10568</v>
      </c>
      <c r="BB210" s="288" t="s">
        <v>10568</v>
      </c>
      <c r="BC210" s="288" t="s">
        <v>10568</v>
      </c>
      <c r="BD210" s="288" t="s">
        <v>10568</v>
      </c>
      <c r="BE210" s="288" t="s">
        <v>10568</v>
      </c>
      <c r="BF210" s="288" t="s">
        <v>10568</v>
      </c>
      <c r="BG210" s="288" t="s">
        <v>10568</v>
      </c>
      <c r="BH210" s="288" t="s">
        <v>10568</v>
      </c>
      <c r="BI210" s="288" t="s">
        <v>10568</v>
      </c>
      <c r="BJ210" s="288" t="s">
        <v>10568</v>
      </c>
      <c r="BK210" s="288" t="s">
        <v>10568</v>
      </c>
      <c r="BL210" s="288" t="s">
        <v>10568</v>
      </c>
      <c r="BM210" s="288" t="s">
        <v>10568</v>
      </c>
      <c r="BN210" s="288" t="s">
        <v>10568</v>
      </c>
      <c r="BO210" s="288" t="s">
        <v>10568</v>
      </c>
      <c r="BP210" s="288" t="s">
        <v>10568</v>
      </c>
      <c r="BQ210" s="288" t="s">
        <v>10568</v>
      </c>
      <c r="BR210" s="288" t="s">
        <v>10568</v>
      </c>
      <c r="BS210" s="288" t="s">
        <v>10568</v>
      </c>
      <c r="BT210" s="288" t="s">
        <v>10568</v>
      </c>
      <c r="BU210" s="288" t="s">
        <v>10568</v>
      </c>
      <c r="BV210" s="288" t="s">
        <v>10568</v>
      </c>
      <c r="BW210" s="288" t="s">
        <v>10568</v>
      </c>
      <c r="BX210" s="288" t="str">
        <f>_xlfn.IFNA(VLOOKUP(C210,'INFORM Severity - hidden'!$C$5:$G$300,5,FALSE),"-")</f>
        <v>-</v>
      </c>
    </row>
    <row r="211" spans="1:76" x14ac:dyDescent="0.35">
      <c r="C211" t="s">
        <v>10672</v>
      </c>
      <c r="D211" s="288" t="str">
        <f t="shared" si="3"/>
        <v>-</v>
      </c>
      <c r="E211" s="288" t="s">
        <v>10568</v>
      </c>
      <c r="F211" s="288" t="s">
        <v>10568</v>
      </c>
      <c r="G211" s="288" t="s">
        <v>10568</v>
      </c>
      <c r="H211" s="288" t="s">
        <v>10568</v>
      </c>
      <c r="I211" s="288" t="s">
        <v>10568</v>
      </c>
      <c r="J211" s="288" t="s">
        <v>10568</v>
      </c>
      <c r="K211" s="288" t="s">
        <v>10568</v>
      </c>
      <c r="L211" s="288" t="s">
        <v>10568</v>
      </c>
      <c r="M211" s="288" t="s">
        <v>10568</v>
      </c>
      <c r="N211" s="288" t="s">
        <v>10568</v>
      </c>
      <c r="O211" s="288" t="s">
        <v>10568</v>
      </c>
      <c r="P211" s="288" t="s">
        <v>10568</v>
      </c>
      <c r="Q211" s="288" t="s">
        <v>10568</v>
      </c>
      <c r="R211" s="288" t="s">
        <v>10568</v>
      </c>
      <c r="S211" s="288" t="s">
        <v>10568</v>
      </c>
      <c r="T211" s="288" t="s">
        <v>10568</v>
      </c>
      <c r="U211" s="288" t="s">
        <v>10568</v>
      </c>
      <c r="V211" s="288" t="s">
        <v>10568</v>
      </c>
      <c r="W211" s="288" t="s">
        <v>10568</v>
      </c>
      <c r="X211" s="288" t="s">
        <v>10568</v>
      </c>
      <c r="Y211" s="288" t="s">
        <v>10568</v>
      </c>
      <c r="Z211" s="288" t="s">
        <v>10568</v>
      </c>
      <c r="AA211" s="288" t="s">
        <v>10568</v>
      </c>
      <c r="AB211" s="288" t="s">
        <v>10568</v>
      </c>
      <c r="AC211" s="288" t="s">
        <v>10568</v>
      </c>
      <c r="AD211" s="288" t="s">
        <v>10568</v>
      </c>
      <c r="AE211" s="288" t="s">
        <v>10568</v>
      </c>
      <c r="AF211" s="288" t="s">
        <v>10568</v>
      </c>
      <c r="AG211" s="288" t="s">
        <v>10568</v>
      </c>
      <c r="AH211" s="288" t="s">
        <v>10568</v>
      </c>
      <c r="AI211" s="288" t="s">
        <v>10568</v>
      </c>
      <c r="AJ211" s="288" t="s">
        <v>10568</v>
      </c>
      <c r="AK211" s="288" t="s">
        <v>10568</v>
      </c>
      <c r="AL211" s="288" t="s">
        <v>10568</v>
      </c>
      <c r="AM211" s="288" t="s">
        <v>10568</v>
      </c>
      <c r="AN211" s="288" t="s">
        <v>10568</v>
      </c>
      <c r="AO211" s="288" t="s">
        <v>10568</v>
      </c>
      <c r="AP211" s="288" t="s">
        <v>10568</v>
      </c>
      <c r="AQ211" s="288" t="s">
        <v>10568</v>
      </c>
      <c r="AR211" s="288" t="s">
        <v>10568</v>
      </c>
      <c r="AS211" s="288" t="s">
        <v>10568</v>
      </c>
      <c r="AT211" s="288" t="s">
        <v>10568</v>
      </c>
      <c r="AU211" s="288" t="s">
        <v>10568</v>
      </c>
      <c r="AV211" s="288" t="s">
        <v>10568</v>
      </c>
      <c r="AW211" s="288" t="s">
        <v>10568</v>
      </c>
      <c r="AX211" s="288" t="s">
        <v>10568</v>
      </c>
      <c r="AY211" s="288" t="s">
        <v>10568</v>
      </c>
      <c r="AZ211" s="288" t="s">
        <v>10568</v>
      </c>
      <c r="BA211" s="288" t="s">
        <v>10568</v>
      </c>
      <c r="BB211" s="288" t="s">
        <v>10568</v>
      </c>
      <c r="BC211" s="288" t="s">
        <v>10568</v>
      </c>
      <c r="BD211" s="288" t="s">
        <v>10568</v>
      </c>
      <c r="BE211" s="288" t="s">
        <v>10568</v>
      </c>
      <c r="BF211" s="288" t="s">
        <v>10568</v>
      </c>
      <c r="BG211" s="288" t="s">
        <v>10568</v>
      </c>
      <c r="BH211" s="288" t="s">
        <v>10568</v>
      </c>
      <c r="BI211" s="288" t="s">
        <v>10568</v>
      </c>
      <c r="BJ211" s="288" t="s">
        <v>10568</v>
      </c>
      <c r="BK211" s="288">
        <v>2.4</v>
      </c>
      <c r="BL211" s="288">
        <v>2.4</v>
      </c>
      <c r="BM211" s="288">
        <v>2.4</v>
      </c>
      <c r="BN211" s="288">
        <v>2.4</v>
      </c>
      <c r="BO211" s="288">
        <v>2.4</v>
      </c>
      <c r="BP211" s="288">
        <v>2.4</v>
      </c>
      <c r="BQ211" s="288">
        <v>2.4</v>
      </c>
      <c r="BR211" s="288">
        <v>2.2000000000000002</v>
      </c>
      <c r="BS211" s="288">
        <v>2.2000000000000002</v>
      </c>
      <c r="BT211" s="288">
        <v>2.1</v>
      </c>
      <c r="BU211" s="288" t="s">
        <v>10568</v>
      </c>
      <c r="BV211" s="288" t="s">
        <v>10568</v>
      </c>
      <c r="BW211" s="288" t="s">
        <v>10568</v>
      </c>
      <c r="BX211" s="288" t="str">
        <f>_xlfn.IFNA(VLOOKUP(C211,'INFORM Severity - hidden'!$C$5:$G$300,5,FALSE),"-")</f>
        <v>-</v>
      </c>
    </row>
    <row r="212" spans="1:76" x14ac:dyDescent="0.35">
      <c r="A212" t="s">
        <v>3702</v>
      </c>
      <c r="B212" t="s">
        <v>3700</v>
      </c>
      <c r="C212" t="s">
        <v>3701</v>
      </c>
      <c r="D212" s="288" t="str">
        <f t="shared" si="3"/>
        <v>-</v>
      </c>
      <c r="E212" s="288" t="s">
        <v>10568</v>
      </c>
      <c r="F212" s="288" t="s">
        <v>10568</v>
      </c>
      <c r="G212" s="288" t="s">
        <v>10568</v>
      </c>
      <c r="H212" s="288" t="s">
        <v>10568</v>
      </c>
      <c r="I212" s="288" t="s">
        <v>10568</v>
      </c>
      <c r="J212" s="288" t="s">
        <v>10568</v>
      </c>
      <c r="K212" s="288" t="s">
        <v>10568</v>
      </c>
      <c r="L212" s="288" t="s">
        <v>10568</v>
      </c>
      <c r="M212" s="288" t="s">
        <v>10568</v>
      </c>
      <c r="N212" s="288" t="s">
        <v>10568</v>
      </c>
      <c r="O212" s="288" t="s">
        <v>10568</v>
      </c>
      <c r="P212" s="288" t="s">
        <v>10568</v>
      </c>
      <c r="Q212" s="288" t="s">
        <v>10568</v>
      </c>
      <c r="R212" s="288" t="s">
        <v>10568</v>
      </c>
      <c r="S212" s="288" t="s">
        <v>10568</v>
      </c>
      <c r="T212" s="288" t="s">
        <v>10568</v>
      </c>
      <c r="U212" s="288" t="s">
        <v>10568</v>
      </c>
      <c r="V212" s="288" t="s">
        <v>10568</v>
      </c>
      <c r="W212" s="288" t="s">
        <v>10568</v>
      </c>
      <c r="X212" s="288" t="s">
        <v>10568</v>
      </c>
      <c r="Y212" s="288" t="s">
        <v>10568</v>
      </c>
      <c r="Z212" s="288" t="s">
        <v>10568</v>
      </c>
      <c r="AA212" s="288" t="s">
        <v>10568</v>
      </c>
      <c r="AB212" s="288" t="s">
        <v>10568</v>
      </c>
      <c r="AC212" s="288" t="s">
        <v>10568</v>
      </c>
      <c r="AD212" s="288" t="s">
        <v>10568</v>
      </c>
      <c r="AE212" s="288" t="s">
        <v>10568</v>
      </c>
      <c r="AF212" s="288" t="s">
        <v>10568</v>
      </c>
      <c r="AG212" s="288" t="s">
        <v>10568</v>
      </c>
      <c r="AH212" s="288" t="s">
        <v>10568</v>
      </c>
      <c r="AI212" s="288" t="s">
        <v>10568</v>
      </c>
      <c r="AJ212" s="288" t="s">
        <v>10568</v>
      </c>
      <c r="AK212" s="288" t="s">
        <v>10568</v>
      </c>
      <c r="AL212" s="288" t="s">
        <v>10568</v>
      </c>
      <c r="AM212" s="288" t="s">
        <v>10568</v>
      </c>
      <c r="AN212" s="288" t="s">
        <v>10568</v>
      </c>
      <c r="AO212" s="288" t="s">
        <v>10568</v>
      </c>
      <c r="AP212" s="288" t="s">
        <v>10568</v>
      </c>
      <c r="AQ212" s="288" t="s">
        <v>10568</v>
      </c>
      <c r="AR212" s="288" t="s">
        <v>10568</v>
      </c>
      <c r="AS212" s="288" t="s">
        <v>10568</v>
      </c>
      <c r="AT212" s="288" t="s">
        <v>10568</v>
      </c>
      <c r="AU212" s="288" t="s">
        <v>10568</v>
      </c>
      <c r="AV212" s="288" t="s">
        <v>10568</v>
      </c>
      <c r="AW212" s="288" t="s">
        <v>10568</v>
      </c>
      <c r="AX212" s="288" t="s">
        <v>10568</v>
      </c>
      <c r="AY212" s="288" t="s">
        <v>10568</v>
      </c>
      <c r="AZ212" s="288" t="s">
        <v>10568</v>
      </c>
      <c r="BA212" s="288" t="s">
        <v>10568</v>
      </c>
      <c r="BB212" s="288" t="s">
        <v>10568</v>
      </c>
      <c r="BC212" s="288" t="s">
        <v>10568</v>
      </c>
      <c r="BD212" s="288" t="s">
        <v>10568</v>
      </c>
      <c r="BE212" s="288" t="s">
        <v>10568</v>
      </c>
      <c r="BF212" s="288" t="s">
        <v>10568</v>
      </c>
      <c r="BG212" s="288" t="s">
        <v>10568</v>
      </c>
      <c r="BH212" s="288" t="s">
        <v>10568</v>
      </c>
      <c r="BI212" s="288" t="s">
        <v>10568</v>
      </c>
      <c r="BJ212" s="288" t="s">
        <v>10568</v>
      </c>
      <c r="BK212" s="288" t="s">
        <v>10568</v>
      </c>
      <c r="BL212" s="288" t="s">
        <v>10568</v>
      </c>
      <c r="BM212" s="288" t="s">
        <v>10568</v>
      </c>
      <c r="BN212" s="288" t="s">
        <v>10568</v>
      </c>
      <c r="BO212" s="288" t="s">
        <v>10568</v>
      </c>
      <c r="BP212" s="288" t="s">
        <v>10568</v>
      </c>
      <c r="BQ212" s="288" t="s">
        <v>10568</v>
      </c>
      <c r="BR212" s="288" t="s">
        <v>10568</v>
      </c>
      <c r="BS212" s="288" t="s">
        <v>10568</v>
      </c>
      <c r="BT212" s="288" t="s">
        <v>10568</v>
      </c>
      <c r="BU212" s="288" t="s">
        <v>10568</v>
      </c>
      <c r="BV212" s="288">
        <v>2.5</v>
      </c>
      <c r="BW212" s="288">
        <v>2.5</v>
      </c>
      <c r="BX212" s="288">
        <f>_xlfn.IFNA(VLOOKUP(C212,'INFORM Severity - hidden'!$C$5:$G$300,5,FALSE),"-")</f>
        <v>2.5</v>
      </c>
    </row>
    <row r="213" spans="1:76" x14ac:dyDescent="0.35">
      <c r="A213" t="s">
        <v>312</v>
      </c>
      <c r="B213" t="s">
        <v>4939</v>
      </c>
      <c r="C213" t="s">
        <v>4940</v>
      </c>
      <c r="D213" s="288" t="str">
        <f t="shared" si="3"/>
        <v>Increasing</v>
      </c>
      <c r="E213" s="288" t="s">
        <v>10568</v>
      </c>
      <c r="F213" s="288">
        <v>3.2</v>
      </c>
      <c r="G213" s="288">
        <v>3.2</v>
      </c>
      <c r="H213" s="288">
        <v>3.3</v>
      </c>
      <c r="I213" s="288">
        <v>3.3</v>
      </c>
      <c r="J213" s="288">
        <v>3.3</v>
      </c>
      <c r="K213" s="288">
        <v>3.3</v>
      </c>
      <c r="L213" s="288">
        <v>3.3</v>
      </c>
      <c r="M213" s="288">
        <v>3.3</v>
      </c>
      <c r="N213" s="288">
        <v>3.4</v>
      </c>
      <c r="O213" s="288">
        <v>3.4</v>
      </c>
      <c r="P213" s="288">
        <v>3.4</v>
      </c>
      <c r="Q213" s="288">
        <v>3.4</v>
      </c>
      <c r="R213" s="288">
        <v>3.4</v>
      </c>
      <c r="S213" s="288">
        <v>3.4</v>
      </c>
      <c r="T213" s="288">
        <v>3.4</v>
      </c>
      <c r="U213" s="288">
        <v>3.4</v>
      </c>
      <c r="V213" s="288">
        <v>3.4</v>
      </c>
      <c r="W213" s="288">
        <v>3.4</v>
      </c>
      <c r="X213" s="288">
        <v>3.4</v>
      </c>
      <c r="Y213" s="288">
        <v>3.4</v>
      </c>
      <c r="Z213" s="288">
        <v>3.4</v>
      </c>
      <c r="AA213" s="288">
        <v>3.4</v>
      </c>
      <c r="AB213" s="288">
        <v>3.4</v>
      </c>
      <c r="AC213" s="288">
        <v>3.4</v>
      </c>
      <c r="AD213" s="288">
        <v>3.4</v>
      </c>
      <c r="AE213" s="288">
        <v>3.4</v>
      </c>
      <c r="AF213" s="288">
        <v>3.4</v>
      </c>
      <c r="AG213" s="288">
        <v>3.8</v>
      </c>
      <c r="AH213" s="288">
        <v>3.8</v>
      </c>
      <c r="AI213" s="288">
        <v>3.8</v>
      </c>
      <c r="AJ213" s="288">
        <v>3.8</v>
      </c>
      <c r="AK213" s="288">
        <v>3.8</v>
      </c>
      <c r="AL213" s="288">
        <v>3.7</v>
      </c>
      <c r="AM213" s="288">
        <v>3.7</v>
      </c>
      <c r="AN213" s="288">
        <v>3.6</v>
      </c>
      <c r="AO213" s="288">
        <v>3.6</v>
      </c>
      <c r="AP213" s="288">
        <v>3.6</v>
      </c>
      <c r="AQ213" s="288">
        <v>3.6</v>
      </c>
      <c r="AR213" s="288">
        <v>3.6</v>
      </c>
      <c r="AS213" s="288">
        <v>3.7</v>
      </c>
      <c r="AT213" s="288">
        <v>3.7</v>
      </c>
      <c r="AU213" s="288">
        <v>3.6</v>
      </c>
      <c r="AV213" s="288">
        <v>3.6</v>
      </c>
      <c r="AW213" s="288">
        <v>3.9</v>
      </c>
      <c r="AX213" s="288">
        <v>3.8</v>
      </c>
      <c r="AY213" s="288">
        <v>3.9</v>
      </c>
      <c r="AZ213" s="288">
        <v>3.8</v>
      </c>
      <c r="BA213" s="288">
        <v>3.8</v>
      </c>
      <c r="BB213" s="288">
        <v>3.8</v>
      </c>
      <c r="BC213" s="288">
        <v>3.8</v>
      </c>
      <c r="BD213" s="288">
        <v>3.8</v>
      </c>
      <c r="BE213" s="288">
        <v>3.9</v>
      </c>
      <c r="BF213" s="288">
        <v>3.9</v>
      </c>
      <c r="BG213" s="288">
        <v>3.9</v>
      </c>
      <c r="BH213" s="288">
        <v>3.9</v>
      </c>
      <c r="BI213" s="288">
        <v>3.9</v>
      </c>
      <c r="BJ213" s="288">
        <v>3.9</v>
      </c>
      <c r="BK213" s="288">
        <v>4</v>
      </c>
      <c r="BL213" s="288">
        <v>3.9</v>
      </c>
      <c r="BM213" s="288">
        <v>4</v>
      </c>
      <c r="BN213" s="288">
        <v>4</v>
      </c>
      <c r="BO213" s="288">
        <v>4</v>
      </c>
      <c r="BP213" s="288">
        <v>3.9</v>
      </c>
      <c r="BQ213" s="288">
        <v>4</v>
      </c>
      <c r="BR213" s="288">
        <v>4</v>
      </c>
      <c r="BS213" s="288">
        <v>3.8</v>
      </c>
      <c r="BT213" s="288">
        <v>3.8</v>
      </c>
      <c r="BU213" s="288">
        <v>3.8</v>
      </c>
      <c r="BV213" s="288">
        <v>3.8</v>
      </c>
      <c r="BW213" s="288">
        <v>4</v>
      </c>
      <c r="BX213" s="288">
        <f>_xlfn.IFNA(VLOOKUP(C213,'INFORM Severity - hidden'!$C$5:$G$300,5,FALSE),"-")</f>
        <v>4</v>
      </c>
    </row>
    <row r="214" spans="1:76" x14ac:dyDescent="0.35">
      <c r="C214" t="s">
        <v>10673</v>
      </c>
      <c r="D214" s="288" t="str">
        <f t="shared" si="3"/>
        <v>-</v>
      </c>
      <c r="E214" s="288" t="s">
        <v>10568</v>
      </c>
      <c r="F214" s="288">
        <v>2.6</v>
      </c>
      <c r="G214" s="288" t="s">
        <v>10568</v>
      </c>
      <c r="H214" s="288" t="s">
        <v>10568</v>
      </c>
      <c r="I214" s="288" t="s">
        <v>10568</v>
      </c>
      <c r="J214" s="288" t="s">
        <v>10568</v>
      </c>
      <c r="K214" s="288" t="s">
        <v>10568</v>
      </c>
      <c r="L214" s="288" t="s">
        <v>10568</v>
      </c>
      <c r="M214" s="288" t="s">
        <v>10568</v>
      </c>
      <c r="N214" s="288" t="s">
        <v>10568</v>
      </c>
      <c r="O214" s="288" t="s">
        <v>10568</v>
      </c>
      <c r="P214" s="288" t="s">
        <v>10568</v>
      </c>
      <c r="Q214" s="288" t="s">
        <v>10568</v>
      </c>
      <c r="R214" s="288" t="s">
        <v>10568</v>
      </c>
      <c r="S214" s="288" t="s">
        <v>10568</v>
      </c>
      <c r="T214" s="288" t="s">
        <v>10568</v>
      </c>
      <c r="U214" s="288" t="s">
        <v>10568</v>
      </c>
      <c r="V214" s="288" t="s">
        <v>10568</v>
      </c>
      <c r="W214" s="288" t="s">
        <v>10568</v>
      </c>
      <c r="X214" s="288" t="s">
        <v>10568</v>
      </c>
      <c r="Y214" s="288" t="s">
        <v>10568</v>
      </c>
      <c r="Z214" s="288" t="s">
        <v>10568</v>
      </c>
      <c r="AA214" s="288" t="s">
        <v>10568</v>
      </c>
      <c r="AB214" s="288" t="s">
        <v>10568</v>
      </c>
      <c r="AC214" s="288" t="s">
        <v>10568</v>
      </c>
      <c r="AD214" s="288" t="s">
        <v>10568</v>
      </c>
      <c r="AE214" s="288" t="s">
        <v>10568</v>
      </c>
      <c r="AF214" s="288" t="s">
        <v>10568</v>
      </c>
      <c r="AG214" s="288" t="s">
        <v>10568</v>
      </c>
      <c r="AH214" s="288" t="s">
        <v>10568</v>
      </c>
      <c r="AI214" s="288" t="s">
        <v>10568</v>
      </c>
      <c r="AJ214" s="288" t="s">
        <v>10568</v>
      </c>
      <c r="AK214" s="288" t="s">
        <v>10568</v>
      </c>
      <c r="AL214" s="288" t="s">
        <v>10568</v>
      </c>
      <c r="AM214" s="288" t="s">
        <v>10568</v>
      </c>
      <c r="AN214" s="288" t="s">
        <v>10568</v>
      </c>
      <c r="AO214" s="288" t="s">
        <v>10568</v>
      </c>
      <c r="AP214" s="288" t="s">
        <v>10568</v>
      </c>
      <c r="AQ214" s="288" t="s">
        <v>10568</v>
      </c>
      <c r="AR214" s="288" t="s">
        <v>10568</v>
      </c>
      <c r="AS214" s="288" t="s">
        <v>10568</v>
      </c>
      <c r="AT214" s="288" t="s">
        <v>10568</v>
      </c>
      <c r="AU214" s="288" t="s">
        <v>10568</v>
      </c>
      <c r="AV214" s="288" t="s">
        <v>10568</v>
      </c>
      <c r="AW214" s="288" t="s">
        <v>10568</v>
      </c>
      <c r="AX214" s="288" t="s">
        <v>10568</v>
      </c>
      <c r="AY214" s="288" t="s">
        <v>10568</v>
      </c>
      <c r="AZ214" s="288" t="s">
        <v>10568</v>
      </c>
      <c r="BA214" s="288" t="s">
        <v>10568</v>
      </c>
      <c r="BB214" s="288" t="s">
        <v>10568</v>
      </c>
      <c r="BC214" s="288" t="s">
        <v>10568</v>
      </c>
      <c r="BD214" s="288" t="s">
        <v>10568</v>
      </c>
      <c r="BE214" s="288" t="s">
        <v>10568</v>
      </c>
      <c r="BF214" s="288" t="s">
        <v>10568</v>
      </c>
      <c r="BG214" s="288" t="s">
        <v>10568</v>
      </c>
      <c r="BH214" s="288" t="s">
        <v>10568</v>
      </c>
      <c r="BI214" s="288" t="s">
        <v>10568</v>
      </c>
      <c r="BJ214" s="288" t="s">
        <v>10568</v>
      </c>
      <c r="BK214" s="288" t="s">
        <v>10568</v>
      </c>
      <c r="BL214" s="288" t="s">
        <v>10568</v>
      </c>
      <c r="BM214" s="288" t="s">
        <v>10568</v>
      </c>
      <c r="BN214" s="288" t="s">
        <v>10568</v>
      </c>
      <c r="BO214" s="288" t="s">
        <v>10568</v>
      </c>
      <c r="BP214" s="288" t="s">
        <v>10568</v>
      </c>
      <c r="BQ214" s="288" t="s">
        <v>10568</v>
      </c>
      <c r="BR214" s="288" t="s">
        <v>10568</v>
      </c>
      <c r="BS214" s="288" t="s">
        <v>10568</v>
      </c>
      <c r="BT214" s="288" t="s">
        <v>10568</v>
      </c>
      <c r="BU214" s="288" t="s">
        <v>10568</v>
      </c>
      <c r="BV214" s="288" t="s">
        <v>10568</v>
      </c>
      <c r="BW214" s="288" t="s">
        <v>10568</v>
      </c>
      <c r="BX214" s="288" t="str">
        <f>_xlfn.IFNA(VLOOKUP(C214,'INFORM Severity - hidden'!$C$5:$G$300,5,FALSE),"-")</f>
        <v>-</v>
      </c>
    </row>
    <row r="215" spans="1:76" x14ac:dyDescent="0.35">
      <c r="C215" t="s">
        <v>10674</v>
      </c>
      <c r="D215" s="288" t="str">
        <f t="shared" si="3"/>
        <v>-</v>
      </c>
      <c r="E215" s="288" t="s">
        <v>10568</v>
      </c>
      <c r="F215" s="288">
        <v>3.2</v>
      </c>
      <c r="G215" s="288">
        <v>3.2</v>
      </c>
      <c r="H215" s="288" t="s">
        <v>10568</v>
      </c>
      <c r="I215" s="288" t="s">
        <v>10568</v>
      </c>
      <c r="J215" s="288" t="s">
        <v>10568</v>
      </c>
      <c r="K215" s="288" t="s">
        <v>10568</v>
      </c>
      <c r="L215" s="288" t="s">
        <v>10568</v>
      </c>
      <c r="M215" s="288" t="s">
        <v>10568</v>
      </c>
      <c r="N215" s="288" t="s">
        <v>10568</v>
      </c>
      <c r="O215" s="288" t="s">
        <v>10568</v>
      </c>
      <c r="P215" s="288" t="s">
        <v>10568</v>
      </c>
      <c r="Q215" s="288" t="s">
        <v>10568</v>
      </c>
      <c r="R215" s="288" t="s">
        <v>10568</v>
      </c>
      <c r="S215" s="288" t="s">
        <v>10568</v>
      </c>
      <c r="T215" s="288" t="s">
        <v>10568</v>
      </c>
      <c r="U215" s="288" t="s">
        <v>10568</v>
      </c>
      <c r="V215" s="288" t="s">
        <v>10568</v>
      </c>
      <c r="W215" s="288" t="s">
        <v>10568</v>
      </c>
      <c r="X215" s="288" t="s">
        <v>10568</v>
      </c>
      <c r="Y215" s="288" t="s">
        <v>10568</v>
      </c>
      <c r="Z215" s="288" t="s">
        <v>10568</v>
      </c>
      <c r="AA215" s="288" t="s">
        <v>10568</v>
      </c>
      <c r="AB215" s="288" t="s">
        <v>10568</v>
      </c>
      <c r="AC215" s="288" t="s">
        <v>10568</v>
      </c>
      <c r="AD215" s="288" t="s">
        <v>10568</v>
      </c>
      <c r="AE215" s="288" t="s">
        <v>10568</v>
      </c>
      <c r="AF215" s="288" t="s">
        <v>10568</v>
      </c>
      <c r="AG215" s="288" t="s">
        <v>10568</v>
      </c>
      <c r="AH215" s="288" t="s">
        <v>10568</v>
      </c>
      <c r="AI215" s="288" t="s">
        <v>10568</v>
      </c>
      <c r="AJ215" s="288" t="s">
        <v>10568</v>
      </c>
      <c r="AK215" s="288" t="s">
        <v>10568</v>
      </c>
      <c r="AL215" s="288" t="s">
        <v>10568</v>
      </c>
      <c r="AM215" s="288" t="s">
        <v>10568</v>
      </c>
      <c r="AN215" s="288" t="s">
        <v>10568</v>
      </c>
      <c r="AO215" s="288" t="s">
        <v>10568</v>
      </c>
      <c r="AP215" s="288" t="s">
        <v>10568</v>
      </c>
      <c r="AQ215" s="288" t="s">
        <v>10568</v>
      </c>
      <c r="AR215" s="288" t="s">
        <v>10568</v>
      </c>
      <c r="AS215" s="288" t="s">
        <v>10568</v>
      </c>
      <c r="AT215" s="288" t="s">
        <v>10568</v>
      </c>
      <c r="AU215" s="288" t="s">
        <v>10568</v>
      </c>
      <c r="AV215" s="288" t="s">
        <v>10568</v>
      </c>
      <c r="AW215" s="288" t="s">
        <v>10568</v>
      </c>
      <c r="AX215" s="288" t="s">
        <v>10568</v>
      </c>
      <c r="AY215" s="288" t="s">
        <v>10568</v>
      </c>
      <c r="AZ215" s="288" t="s">
        <v>10568</v>
      </c>
      <c r="BA215" s="288" t="s">
        <v>10568</v>
      </c>
      <c r="BB215" s="288" t="s">
        <v>10568</v>
      </c>
      <c r="BC215" s="288" t="s">
        <v>10568</v>
      </c>
      <c r="BD215" s="288" t="s">
        <v>10568</v>
      </c>
      <c r="BE215" s="288" t="s">
        <v>10568</v>
      </c>
      <c r="BF215" s="288" t="s">
        <v>10568</v>
      </c>
      <c r="BG215" s="288" t="s">
        <v>10568</v>
      </c>
      <c r="BH215" s="288" t="s">
        <v>10568</v>
      </c>
      <c r="BI215" s="288" t="s">
        <v>10568</v>
      </c>
      <c r="BJ215" s="288" t="s">
        <v>10568</v>
      </c>
      <c r="BK215" s="288" t="s">
        <v>10568</v>
      </c>
      <c r="BL215" s="288" t="s">
        <v>10568</v>
      </c>
      <c r="BM215" s="288" t="s">
        <v>10568</v>
      </c>
      <c r="BN215" s="288" t="s">
        <v>10568</v>
      </c>
      <c r="BO215" s="288" t="s">
        <v>10568</v>
      </c>
      <c r="BP215" s="288" t="s">
        <v>10568</v>
      </c>
      <c r="BQ215" s="288" t="s">
        <v>10568</v>
      </c>
      <c r="BR215" s="288" t="s">
        <v>10568</v>
      </c>
      <c r="BS215" s="288" t="s">
        <v>10568</v>
      </c>
      <c r="BT215" s="288" t="s">
        <v>10568</v>
      </c>
      <c r="BU215" s="288" t="s">
        <v>10568</v>
      </c>
      <c r="BV215" s="288" t="s">
        <v>10568</v>
      </c>
      <c r="BW215" s="288" t="s">
        <v>10568</v>
      </c>
      <c r="BX215" s="288" t="str">
        <f>_xlfn.IFNA(VLOOKUP(C215,'INFORM Severity - hidden'!$C$5:$G$300,5,FALSE),"-")</f>
        <v>-</v>
      </c>
    </row>
    <row r="216" spans="1:76" x14ac:dyDescent="0.35">
      <c r="A216" t="s">
        <v>312</v>
      </c>
      <c r="B216" t="s">
        <v>310</v>
      </c>
      <c r="C216" t="s">
        <v>311</v>
      </c>
      <c r="D216" s="288" t="str">
        <f t="shared" si="3"/>
        <v>-</v>
      </c>
      <c r="E216" s="288" t="s">
        <v>10568</v>
      </c>
      <c r="F216" s="288" t="s">
        <v>10568</v>
      </c>
      <c r="G216" s="288" t="s">
        <v>10568</v>
      </c>
      <c r="H216" s="288" t="s">
        <v>10568</v>
      </c>
      <c r="I216" s="288" t="s">
        <v>10568</v>
      </c>
      <c r="J216" s="288" t="s">
        <v>10568</v>
      </c>
      <c r="K216" s="288" t="s">
        <v>10568</v>
      </c>
      <c r="L216" s="288" t="s">
        <v>10568</v>
      </c>
      <c r="M216" s="288" t="s">
        <v>10568</v>
      </c>
      <c r="N216" s="288" t="s">
        <v>10568</v>
      </c>
      <c r="O216" s="288" t="s">
        <v>10568</v>
      </c>
      <c r="P216" s="288" t="s">
        <v>10568</v>
      </c>
      <c r="Q216" s="288" t="s">
        <v>10568</v>
      </c>
      <c r="R216" s="288" t="s">
        <v>10568</v>
      </c>
      <c r="S216" s="288" t="s">
        <v>10568</v>
      </c>
      <c r="T216" s="288" t="s">
        <v>10568</v>
      </c>
      <c r="U216" s="288" t="s">
        <v>10568</v>
      </c>
      <c r="V216" s="288" t="s">
        <v>10568</v>
      </c>
      <c r="W216" s="288" t="s">
        <v>10568</v>
      </c>
      <c r="X216" s="288" t="s">
        <v>10568</v>
      </c>
      <c r="Y216" s="288" t="s">
        <v>10568</v>
      </c>
      <c r="Z216" s="288" t="s">
        <v>10568</v>
      </c>
      <c r="AA216" s="288" t="s">
        <v>10568</v>
      </c>
      <c r="AB216" s="288" t="s">
        <v>10568</v>
      </c>
      <c r="AC216" s="288" t="s">
        <v>10568</v>
      </c>
      <c r="AD216" s="288" t="s">
        <v>10568</v>
      </c>
      <c r="AE216" s="288" t="s">
        <v>10568</v>
      </c>
      <c r="AF216" s="288" t="s">
        <v>10568</v>
      </c>
      <c r="AG216" s="288" t="s">
        <v>10568</v>
      </c>
      <c r="AH216" s="288" t="s">
        <v>10568</v>
      </c>
      <c r="AI216" s="288" t="s">
        <v>10568</v>
      </c>
      <c r="AJ216" s="288" t="s">
        <v>10568</v>
      </c>
      <c r="AK216" s="288" t="s">
        <v>10568</v>
      </c>
      <c r="AL216" s="288" t="s">
        <v>10568</v>
      </c>
      <c r="AM216" s="288" t="s">
        <v>10568</v>
      </c>
      <c r="AN216" s="288" t="s">
        <v>10568</v>
      </c>
      <c r="AO216" s="288" t="s">
        <v>10568</v>
      </c>
      <c r="AP216" s="288" t="s">
        <v>10568</v>
      </c>
      <c r="AQ216" s="288" t="s">
        <v>10568</v>
      </c>
      <c r="AR216" s="288" t="s">
        <v>10568</v>
      </c>
      <c r="AS216" s="288" t="s">
        <v>10568</v>
      </c>
      <c r="AT216" s="288" t="s">
        <v>10568</v>
      </c>
      <c r="AU216" s="288" t="s">
        <v>10568</v>
      </c>
      <c r="AV216" s="288" t="s">
        <v>10568</v>
      </c>
      <c r="AW216" s="288" t="s">
        <v>10568</v>
      </c>
      <c r="AX216" s="288" t="s">
        <v>10568</v>
      </c>
      <c r="AY216" s="288" t="s">
        <v>10568</v>
      </c>
      <c r="AZ216" s="288" t="s">
        <v>10568</v>
      </c>
      <c r="BA216" s="288" t="s">
        <v>10568</v>
      </c>
      <c r="BB216" s="288" t="s">
        <v>10568</v>
      </c>
      <c r="BC216" s="288" t="s">
        <v>10568</v>
      </c>
      <c r="BD216" s="288" t="s">
        <v>10568</v>
      </c>
      <c r="BE216" s="288" t="s">
        <v>10568</v>
      </c>
      <c r="BF216" s="288" t="s">
        <v>10568</v>
      </c>
      <c r="BG216" s="288" t="s">
        <v>10568</v>
      </c>
      <c r="BH216" s="288" t="s">
        <v>10568</v>
      </c>
      <c r="BI216" s="288" t="s">
        <v>10568</v>
      </c>
      <c r="BJ216" s="288" t="s">
        <v>10568</v>
      </c>
      <c r="BK216" s="288" t="s">
        <v>10568</v>
      </c>
      <c r="BL216" s="288" t="s">
        <v>10568</v>
      </c>
      <c r="BM216" s="288" t="s">
        <v>10568</v>
      </c>
      <c r="BN216" s="288" t="s">
        <v>10568</v>
      </c>
      <c r="BO216" s="288" t="s">
        <v>10568</v>
      </c>
      <c r="BP216" s="288" t="s">
        <v>10568</v>
      </c>
      <c r="BQ216" s="288" t="s">
        <v>10568</v>
      </c>
      <c r="BR216" s="288" t="s">
        <v>10568</v>
      </c>
      <c r="BS216" s="288" t="s">
        <v>10568</v>
      </c>
      <c r="BT216" s="288" t="s">
        <v>10568</v>
      </c>
      <c r="BU216" s="288" t="s">
        <v>10568</v>
      </c>
      <c r="BV216" s="288" t="s">
        <v>10568</v>
      </c>
      <c r="BW216" s="288" t="s">
        <v>10568</v>
      </c>
      <c r="BX216" s="288" t="str">
        <f>_xlfn.IFNA(VLOOKUP(C216,'INFORM Severity - hidden'!$C$5:$G$300,5,FALSE),"-")</f>
        <v>x</v>
      </c>
    </row>
    <row r="217" spans="1:76" x14ac:dyDescent="0.35">
      <c r="C217" t="s">
        <v>10675</v>
      </c>
      <c r="D217" s="288" t="str">
        <f t="shared" si="3"/>
        <v>-</v>
      </c>
      <c r="E217" s="288" t="s">
        <v>10568</v>
      </c>
      <c r="F217" s="288" t="s">
        <v>10568</v>
      </c>
      <c r="G217" s="288" t="s">
        <v>10568</v>
      </c>
      <c r="H217" s="288" t="s">
        <v>10568</v>
      </c>
      <c r="I217" s="288" t="s">
        <v>10568</v>
      </c>
      <c r="J217" s="288" t="s">
        <v>10568</v>
      </c>
      <c r="K217" s="288" t="s">
        <v>10568</v>
      </c>
      <c r="L217" s="288" t="s">
        <v>10568</v>
      </c>
      <c r="M217" s="288" t="s">
        <v>10568</v>
      </c>
      <c r="N217" s="288" t="s">
        <v>10568</v>
      </c>
      <c r="O217" s="288" t="s">
        <v>10568</v>
      </c>
      <c r="P217" s="288" t="s">
        <v>10568</v>
      </c>
      <c r="Q217" s="288" t="s">
        <v>10568</v>
      </c>
      <c r="R217" s="288" t="s">
        <v>10568</v>
      </c>
      <c r="S217" s="288" t="s">
        <v>10568</v>
      </c>
      <c r="T217" s="288" t="s">
        <v>10568</v>
      </c>
      <c r="U217" s="288" t="s">
        <v>10568</v>
      </c>
      <c r="V217" s="288" t="s">
        <v>10568</v>
      </c>
      <c r="W217" s="288" t="s">
        <v>10568</v>
      </c>
      <c r="X217" s="288" t="s">
        <v>10568</v>
      </c>
      <c r="Y217" s="288" t="s">
        <v>10568</v>
      </c>
      <c r="Z217" s="288" t="s">
        <v>10568</v>
      </c>
      <c r="AA217" s="288" t="s">
        <v>10568</v>
      </c>
      <c r="AB217" s="288" t="s">
        <v>10568</v>
      </c>
      <c r="AC217" s="288" t="s">
        <v>10568</v>
      </c>
      <c r="AD217" s="288" t="s">
        <v>10568</v>
      </c>
      <c r="AE217" s="288" t="s">
        <v>10568</v>
      </c>
      <c r="AF217" s="288" t="s">
        <v>10568</v>
      </c>
      <c r="AG217" s="288" t="s">
        <v>10568</v>
      </c>
      <c r="AH217" s="288" t="s">
        <v>10568</v>
      </c>
      <c r="AI217" s="288" t="s">
        <v>10568</v>
      </c>
      <c r="AJ217" s="288" t="s">
        <v>10568</v>
      </c>
      <c r="AK217" s="288" t="s">
        <v>10568</v>
      </c>
      <c r="AL217" s="288" t="s">
        <v>10568</v>
      </c>
      <c r="AM217" s="288" t="s">
        <v>10568</v>
      </c>
      <c r="AN217" s="288" t="s">
        <v>10568</v>
      </c>
      <c r="AO217" s="288" t="s">
        <v>10568</v>
      </c>
      <c r="AP217" s="288" t="s">
        <v>10568</v>
      </c>
      <c r="AQ217" s="288" t="s">
        <v>10568</v>
      </c>
      <c r="AR217" s="288" t="s">
        <v>10568</v>
      </c>
      <c r="AS217" s="288" t="s">
        <v>10568</v>
      </c>
      <c r="AT217" s="288" t="s">
        <v>10568</v>
      </c>
      <c r="AU217" s="288">
        <v>2</v>
      </c>
      <c r="AV217" s="288">
        <v>3.4</v>
      </c>
      <c r="AW217" s="288">
        <v>3.5</v>
      </c>
      <c r="AX217" s="288">
        <v>3.7</v>
      </c>
      <c r="AY217" s="288">
        <v>3.7</v>
      </c>
      <c r="AZ217" s="288">
        <v>3.6</v>
      </c>
      <c r="BA217" s="288">
        <v>3.6</v>
      </c>
      <c r="BB217" s="288">
        <v>3.6</v>
      </c>
      <c r="BC217" s="288">
        <v>3.6</v>
      </c>
      <c r="BD217" s="288">
        <v>3.6</v>
      </c>
      <c r="BE217" s="288">
        <v>3.6</v>
      </c>
      <c r="BF217" s="288">
        <v>3.6</v>
      </c>
      <c r="BG217" s="288">
        <v>3.6</v>
      </c>
      <c r="BH217" s="288">
        <v>3.6</v>
      </c>
      <c r="BI217" s="288">
        <v>3.6</v>
      </c>
      <c r="BJ217" s="288">
        <v>3.6</v>
      </c>
      <c r="BK217" s="288">
        <v>3.7</v>
      </c>
      <c r="BL217" s="288">
        <v>3.7</v>
      </c>
      <c r="BM217" s="288">
        <v>3.7</v>
      </c>
      <c r="BN217" s="288">
        <v>3.7</v>
      </c>
      <c r="BO217" s="288">
        <v>3.7</v>
      </c>
      <c r="BP217" s="288">
        <v>3.7</v>
      </c>
      <c r="BQ217" s="288">
        <v>3.7</v>
      </c>
      <c r="BR217" s="288">
        <v>3.5</v>
      </c>
      <c r="BS217" s="288">
        <v>3.6</v>
      </c>
      <c r="BT217" s="288">
        <v>3.6</v>
      </c>
      <c r="BU217" s="288">
        <v>3.6</v>
      </c>
      <c r="BV217" s="288">
        <v>3.6</v>
      </c>
      <c r="BW217" s="288" t="s">
        <v>10568</v>
      </c>
      <c r="BX217" s="288" t="str">
        <f>_xlfn.IFNA(VLOOKUP(C217,'INFORM Severity - hidden'!$C$5:$G$300,5,FALSE),"-")</f>
        <v>-</v>
      </c>
    </row>
    <row r="218" spans="1:76" x14ac:dyDescent="0.35">
      <c r="A218" t="s">
        <v>1013</v>
      </c>
      <c r="B218" t="s">
        <v>1011</v>
      </c>
      <c r="C218" t="s">
        <v>1012</v>
      </c>
      <c r="D218" s="288" t="str">
        <f t="shared" si="3"/>
        <v>Decreasing</v>
      </c>
      <c r="E218" s="288" t="s">
        <v>10568</v>
      </c>
      <c r="F218" s="288">
        <v>1.1000000000000001</v>
      </c>
      <c r="G218" s="288" t="s">
        <v>10568</v>
      </c>
      <c r="H218" s="288" t="s">
        <v>10568</v>
      </c>
      <c r="I218" s="288" t="s">
        <v>10568</v>
      </c>
      <c r="J218" s="288" t="s">
        <v>10568</v>
      </c>
      <c r="K218" s="288" t="s">
        <v>10568</v>
      </c>
      <c r="L218" s="288" t="s">
        <v>10568</v>
      </c>
      <c r="M218" s="288" t="s">
        <v>10568</v>
      </c>
      <c r="N218" s="288" t="s">
        <v>10568</v>
      </c>
      <c r="O218" s="288" t="s">
        <v>10568</v>
      </c>
      <c r="P218" s="288" t="s">
        <v>10568</v>
      </c>
      <c r="Q218" s="288" t="s">
        <v>10568</v>
      </c>
      <c r="R218" s="288" t="s">
        <v>10568</v>
      </c>
      <c r="S218" s="288" t="s">
        <v>10568</v>
      </c>
      <c r="T218" s="288" t="s">
        <v>10568</v>
      </c>
      <c r="U218" s="288" t="s">
        <v>10568</v>
      </c>
      <c r="V218" s="288" t="s">
        <v>10568</v>
      </c>
      <c r="W218" s="288" t="s">
        <v>10568</v>
      </c>
      <c r="X218" s="288" t="s">
        <v>10568</v>
      </c>
      <c r="Y218" s="288" t="s">
        <v>10568</v>
      </c>
      <c r="Z218" s="288" t="s">
        <v>10568</v>
      </c>
      <c r="AA218" s="288" t="s">
        <v>10568</v>
      </c>
      <c r="AB218" s="288" t="s">
        <v>10568</v>
      </c>
      <c r="AC218" s="288" t="s">
        <v>10568</v>
      </c>
      <c r="AD218" s="288" t="s">
        <v>10568</v>
      </c>
      <c r="AE218" s="288" t="s">
        <v>10568</v>
      </c>
      <c r="AF218" s="288" t="s">
        <v>10568</v>
      </c>
      <c r="AG218" s="288" t="s">
        <v>10568</v>
      </c>
      <c r="AH218" s="288" t="s">
        <v>10568</v>
      </c>
      <c r="AI218" s="288" t="s">
        <v>10568</v>
      </c>
      <c r="AJ218" s="288" t="s">
        <v>10568</v>
      </c>
      <c r="AK218" s="288" t="s">
        <v>10568</v>
      </c>
      <c r="AL218" s="288" t="s">
        <v>10568</v>
      </c>
      <c r="AM218" s="288" t="s">
        <v>10568</v>
      </c>
      <c r="AN218" s="288" t="s">
        <v>10568</v>
      </c>
      <c r="AO218" s="288" t="s">
        <v>10568</v>
      </c>
      <c r="AP218" s="288">
        <v>2.1</v>
      </c>
      <c r="AQ218" s="288">
        <v>2.1</v>
      </c>
      <c r="AR218" s="288">
        <v>2.1</v>
      </c>
      <c r="AS218" s="288">
        <v>2.1</v>
      </c>
      <c r="AT218" s="288">
        <v>2.2000000000000002</v>
      </c>
      <c r="AU218" s="288">
        <v>2.2000000000000002</v>
      </c>
      <c r="AV218" s="288">
        <v>2.2000000000000002</v>
      </c>
      <c r="AW218" s="288">
        <v>2.2000000000000002</v>
      </c>
      <c r="AX218" s="288">
        <v>2.2999999999999998</v>
      </c>
      <c r="AY218" s="288">
        <v>2.2999999999999998</v>
      </c>
      <c r="AZ218" s="288">
        <v>2.4</v>
      </c>
      <c r="BA218" s="288">
        <v>2.2999999999999998</v>
      </c>
      <c r="BB218" s="288">
        <v>2.2999999999999998</v>
      </c>
      <c r="BC218" s="288">
        <v>2.2999999999999998</v>
      </c>
      <c r="BD218" s="288">
        <v>2.2999999999999998</v>
      </c>
      <c r="BE218" s="288">
        <v>2.2999999999999998</v>
      </c>
      <c r="BF218" s="288">
        <v>2.2999999999999998</v>
      </c>
      <c r="BG218" s="288">
        <v>2.2999999999999998</v>
      </c>
      <c r="BH218" s="288">
        <v>2.2999999999999998</v>
      </c>
      <c r="BI218" s="288">
        <v>2</v>
      </c>
      <c r="BJ218" s="288">
        <v>2</v>
      </c>
      <c r="BK218" s="288">
        <v>2</v>
      </c>
      <c r="BL218" s="288">
        <v>2</v>
      </c>
      <c r="BM218" s="288">
        <v>2</v>
      </c>
      <c r="BN218" s="288">
        <v>2.1</v>
      </c>
      <c r="BO218" s="288">
        <v>2.1</v>
      </c>
      <c r="BP218" s="288">
        <v>2.1</v>
      </c>
      <c r="BQ218" s="288">
        <v>2</v>
      </c>
      <c r="BR218" s="288">
        <v>2</v>
      </c>
      <c r="BS218" s="288">
        <v>2</v>
      </c>
      <c r="BT218" s="288">
        <v>2.2000000000000002</v>
      </c>
      <c r="BU218" s="288">
        <v>2.2000000000000002</v>
      </c>
      <c r="BV218" s="288">
        <v>1.9</v>
      </c>
      <c r="BW218" s="288">
        <v>1.8</v>
      </c>
      <c r="BX218" s="288">
        <f>_xlfn.IFNA(VLOOKUP(C218,'INFORM Severity - hidden'!$C$5:$G$300,5,FALSE),"-")</f>
        <v>1.8</v>
      </c>
    </row>
    <row r="219" spans="1:76" x14ac:dyDescent="0.35">
      <c r="A219" t="s">
        <v>1142</v>
      </c>
      <c r="B219" t="s">
        <v>1140</v>
      </c>
      <c r="C219" t="s">
        <v>1141</v>
      </c>
      <c r="D219" s="288" t="str">
        <f t="shared" si="3"/>
        <v>Decreasing</v>
      </c>
      <c r="E219" s="288" t="s">
        <v>10568</v>
      </c>
      <c r="F219" s="288">
        <v>1.5</v>
      </c>
      <c r="G219" s="288">
        <v>1.5</v>
      </c>
      <c r="H219" s="288">
        <v>2.6</v>
      </c>
      <c r="I219" s="288">
        <v>2.6</v>
      </c>
      <c r="J219" s="288">
        <v>2.6</v>
      </c>
      <c r="K219" s="288">
        <v>2.6</v>
      </c>
      <c r="L219" s="288">
        <v>2.6</v>
      </c>
      <c r="M219" s="288">
        <v>2.6</v>
      </c>
      <c r="N219" s="288">
        <v>2.6</v>
      </c>
      <c r="O219" s="288">
        <v>2.2999999999999998</v>
      </c>
      <c r="P219" s="288">
        <v>2.2999999999999998</v>
      </c>
      <c r="Q219" s="288">
        <v>2.2999999999999998</v>
      </c>
      <c r="R219" s="288">
        <v>2.6</v>
      </c>
      <c r="S219" s="288">
        <v>2.6</v>
      </c>
      <c r="T219" s="288">
        <v>2.6</v>
      </c>
      <c r="U219" s="288">
        <v>2.6</v>
      </c>
      <c r="V219" s="288">
        <v>2.6</v>
      </c>
      <c r="W219" s="288">
        <v>2.6</v>
      </c>
      <c r="X219" s="288">
        <v>2.6</v>
      </c>
      <c r="Y219" s="288">
        <v>2.6</v>
      </c>
      <c r="Z219" s="288">
        <v>2.6</v>
      </c>
      <c r="AA219" s="288">
        <v>2.7</v>
      </c>
      <c r="AB219" s="288">
        <v>2.7</v>
      </c>
      <c r="AC219" s="288">
        <v>2.8</v>
      </c>
      <c r="AD219" s="288">
        <v>2.8</v>
      </c>
      <c r="AE219" s="288">
        <v>2.8</v>
      </c>
      <c r="AF219" s="288">
        <v>2.8</v>
      </c>
      <c r="AG219" s="288">
        <v>2.8</v>
      </c>
      <c r="AH219" s="288">
        <v>2.8</v>
      </c>
      <c r="AI219" s="288">
        <v>2.8</v>
      </c>
      <c r="AJ219" s="288">
        <v>2.8</v>
      </c>
      <c r="AK219" s="288">
        <v>2.8</v>
      </c>
      <c r="AL219" s="288">
        <v>2.7</v>
      </c>
      <c r="AM219" s="288">
        <v>2.8</v>
      </c>
      <c r="AN219" s="288">
        <v>2.8</v>
      </c>
      <c r="AO219" s="288">
        <v>2.8</v>
      </c>
      <c r="AP219" s="288">
        <v>3</v>
      </c>
      <c r="AQ219" s="288">
        <v>3</v>
      </c>
      <c r="AR219" s="288">
        <v>3</v>
      </c>
      <c r="AS219" s="288">
        <v>2.9</v>
      </c>
      <c r="AT219" s="288">
        <v>2.9</v>
      </c>
      <c r="AU219" s="288">
        <v>3.1</v>
      </c>
      <c r="AV219" s="288">
        <v>3.1</v>
      </c>
      <c r="AW219" s="288">
        <v>3.1</v>
      </c>
      <c r="AX219" s="288">
        <v>3.1</v>
      </c>
      <c r="AY219" s="288">
        <v>3.2</v>
      </c>
      <c r="AZ219" s="288">
        <v>3.2</v>
      </c>
      <c r="BA219" s="288">
        <v>3.2</v>
      </c>
      <c r="BB219" s="288">
        <v>3.2</v>
      </c>
      <c r="BC219" s="288">
        <v>3.2</v>
      </c>
      <c r="BD219" s="288">
        <v>3.2</v>
      </c>
      <c r="BE219" s="288">
        <v>3.1</v>
      </c>
      <c r="BF219" s="288">
        <v>3.1</v>
      </c>
      <c r="BG219" s="288">
        <v>3</v>
      </c>
      <c r="BH219" s="288">
        <v>3</v>
      </c>
      <c r="BI219" s="288">
        <v>2.8</v>
      </c>
      <c r="BJ219" s="288">
        <v>2.9</v>
      </c>
      <c r="BK219" s="288">
        <v>2.9</v>
      </c>
      <c r="BL219" s="288">
        <v>2.9</v>
      </c>
      <c r="BM219" s="288">
        <v>2.9</v>
      </c>
      <c r="BN219" s="288">
        <v>2.9</v>
      </c>
      <c r="BO219" s="288">
        <v>2.9</v>
      </c>
      <c r="BP219" s="288">
        <v>3.2</v>
      </c>
      <c r="BQ219" s="288">
        <v>3.2</v>
      </c>
      <c r="BR219" s="288">
        <v>3.2</v>
      </c>
      <c r="BS219" s="288">
        <v>3.2</v>
      </c>
      <c r="BT219" s="288">
        <v>2.8</v>
      </c>
      <c r="BU219" s="288">
        <v>2.8</v>
      </c>
      <c r="BV219" s="288">
        <v>2.8</v>
      </c>
      <c r="BW219" s="288">
        <v>2.8</v>
      </c>
      <c r="BX219" s="288">
        <f>_xlfn.IFNA(VLOOKUP(C219,'INFORM Severity - hidden'!$C$5:$G$300,5,FALSE),"-")</f>
        <v>2.8</v>
      </c>
    </row>
    <row r="220" spans="1:76" x14ac:dyDescent="0.35">
      <c r="A220" t="s">
        <v>2289</v>
      </c>
      <c r="B220" t="s">
        <v>6927</v>
      </c>
      <c r="C220" t="s">
        <v>6928</v>
      </c>
      <c r="D220" s="288" t="str">
        <f t="shared" si="3"/>
        <v>Increasing</v>
      </c>
      <c r="E220" s="288" t="s">
        <v>10568</v>
      </c>
      <c r="F220" s="288" t="s">
        <v>10568</v>
      </c>
      <c r="G220" s="288" t="s">
        <v>10568</v>
      </c>
      <c r="H220" s="288" t="s">
        <v>10568</v>
      </c>
      <c r="I220" s="288" t="s">
        <v>10568</v>
      </c>
      <c r="J220" s="288" t="s">
        <v>10568</v>
      </c>
      <c r="K220" s="288" t="s">
        <v>10568</v>
      </c>
      <c r="L220" s="288" t="s">
        <v>10568</v>
      </c>
      <c r="M220" s="288" t="s">
        <v>10568</v>
      </c>
      <c r="N220" s="288" t="s">
        <v>10568</v>
      </c>
      <c r="O220" s="288" t="s">
        <v>10568</v>
      </c>
      <c r="P220" s="288">
        <v>2.7</v>
      </c>
      <c r="Q220" s="288">
        <v>2.7</v>
      </c>
      <c r="R220" s="288">
        <v>3.4</v>
      </c>
      <c r="S220" s="288">
        <v>2.7</v>
      </c>
      <c r="T220" s="288">
        <v>2.4</v>
      </c>
      <c r="U220" s="288">
        <v>2.4</v>
      </c>
      <c r="V220" s="288">
        <v>2.5</v>
      </c>
      <c r="W220" s="288">
        <v>2.5</v>
      </c>
      <c r="X220" s="288">
        <v>2.5</v>
      </c>
      <c r="Y220" s="288">
        <v>2.5</v>
      </c>
      <c r="Z220" s="288">
        <v>2.4</v>
      </c>
      <c r="AA220" s="288">
        <v>3</v>
      </c>
      <c r="AB220" s="288">
        <v>3</v>
      </c>
      <c r="AC220" s="288">
        <v>3</v>
      </c>
      <c r="AD220" s="288">
        <v>3</v>
      </c>
      <c r="AE220" s="288">
        <v>3</v>
      </c>
      <c r="AF220" s="288">
        <v>3</v>
      </c>
      <c r="AG220" s="288" t="s">
        <v>10568</v>
      </c>
      <c r="AH220" s="288" t="s">
        <v>10568</v>
      </c>
      <c r="AI220" s="288" t="s">
        <v>10568</v>
      </c>
      <c r="AJ220" s="288" t="s">
        <v>10568</v>
      </c>
      <c r="AK220" s="288" t="s">
        <v>10568</v>
      </c>
      <c r="AL220" s="288" t="s">
        <v>10568</v>
      </c>
      <c r="AM220" s="288" t="s">
        <v>10568</v>
      </c>
      <c r="AN220" s="288">
        <v>3.3</v>
      </c>
      <c r="AO220" s="288">
        <v>3.2</v>
      </c>
      <c r="AP220" s="288">
        <v>3.3</v>
      </c>
      <c r="AQ220" s="288">
        <v>3.3</v>
      </c>
      <c r="AR220" s="288">
        <v>3.3</v>
      </c>
      <c r="AS220" s="288">
        <v>3.1</v>
      </c>
      <c r="AT220" s="288">
        <v>3.2</v>
      </c>
      <c r="AU220" s="288">
        <v>3.1</v>
      </c>
      <c r="AV220" s="288">
        <v>3.1</v>
      </c>
      <c r="AW220" s="288">
        <v>2.9</v>
      </c>
      <c r="AX220" s="288">
        <v>2.9</v>
      </c>
      <c r="AY220" s="288">
        <v>3</v>
      </c>
      <c r="AZ220" s="288">
        <v>3.1</v>
      </c>
      <c r="BA220" s="288">
        <v>2.7</v>
      </c>
      <c r="BB220" s="288">
        <v>2.6</v>
      </c>
      <c r="BC220" s="288">
        <v>2.6</v>
      </c>
      <c r="BD220" s="288">
        <v>2.6</v>
      </c>
      <c r="BE220" s="288">
        <v>2.6</v>
      </c>
      <c r="BF220" s="288">
        <v>2.5</v>
      </c>
      <c r="BG220" s="288">
        <v>2.5</v>
      </c>
      <c r="BH220" s="288">
        <v>2.6</v>
      </c>
      <c r="BI220" s="288">
        <v>2.6</v>
      </c>
      <c r="BJ220" s="288">
        <v>2.5</v>
      </c>
      <c r="BK220" s="288" t="s">
        <v>10568</v>
      </c>
      <c r="BL220" s="288" t="s">
        <v>10568</v>
      </c>
      <c r="BM220" s="288" t="s">
        <v>10568</v>
      </c>
      <c r="BN220" s="288" t="s">
        <v>10568</v>
      </c>
      <c r="BO220" s="288" t="s">
        <v>10568</v>
      </c>
      <c r="BP220" s="288" t="s">
        <v>10568</v>
      </c>
      <c r="BQ220" s="288" t="s">
        <v>10568</v>
      </c>
      <c r="BR220" s="288" t="s">
        <v>10568</v>
      </c>
      <c r="BS220" s="288" t="s">
        <v>10568</v>
      </c>
      <c r="BT220" s="288">
        <v>2.6</v>
      </c>
      <c r="BU220" s="288">
        <v>2.6</v>
      </c>
      <c r="BV220" s="288">
        <v>2.9</v>
      </c>
      <c r="BW220" s="288">
        <v>2.9</v>
      </c>
      <c r="BX220" s="288">
        <f>_xlfn.IFNA(VLOOKUP(C220,'INFORM Severity - hidden'!$C$5:$G$300,5,FALSE),"-")</f>
        <v>2.9</v>
      </c>
    </row>
    <row r="221" spans="1:76" x14ac:dyDescent="0.35">
      <c r="A221" t="s">
        <v>2289</v>
      </c>
      <c r="B221" t="s">
        <v>2287</v>
      </c>
      <c r="C221" t="s">
        <v>2288</v>
      </c>
      <c r="D221" s="288" t="str">
        <f t="shared" si="3"/>
        <v>Decreasing</v>
      </c>
      <c r="E221" s="288" t="s">
        <v>10568</v>
      </c>
      <c r="F221" s="288" t="s">
        <v>10568</v>
      </c>
      <c r="G221" s="288">
        <v>1.1000000000000001</v>
      </c>
      <c r="H221" s="288">
        <v>1.8</v>
      </c>
      <c r="I221" s="288">
        <v>2</v>
      </c>
      <c r="J221" s="288">
        <v>1.8</v>
      </c>
      <c r="K221" s="288">
        <v>2.2000000000000002</v>
      </c>
      <c r="L221" s="288">
        <v>2.2000000000000002</v>
      </c>
      <c r="M221" s="288">
        <v>2.2000000000000002</v>
      </c>
      <c r="N221" s="288">
        <v>2.1</v>
      </c>
      <c r="O221" s="288">
        <v>2.2000000000000002</v>
      </c>
      <c r="P221" s="288">
        <v>2.2000000000000002</v>
      </c>
      <c r="Q221" s="288">
        <v>2.2000000000000002</v>
      </c>
      <c r="R221" s="288">
        <v>2.4</v>
      </c>
      <c r="S221" s="288">
        <v>2.4</v>
      </c>
      <c r="T221" s="288">
        <v>2.2000000000000002</v>
      </c>
      <c r="U221" s="288">
        <v>2.2000000000000002</v>
      </c>
      <c r="V221" s="288">
        <v>2.2999999999999998</v>
      </c>
      <c r="W221" s="288">
        <v>2.2999999999999998</v>
      </c>
      <c r="X221" s="288">
        <v>2.2999999999999998</v>
      </c>
      <c r="Y221" s="288">
        <v>2.2999999999999998</v>
      </c>
      <c r="Z221" s="288">
        <v>2.2999999999999998</v>
      </c>
      <c r="AA221" s="288">
        <v>2.2999999999999998</v>
      </c>
      <c r="AB221" s="288">
        <v>2.2999999999999998</v>
      </c>
      <c r="AC221" s="288">
        <v>2.2999999999999998</v>
      </c>
      <c r="AD221" s="288">
        <v>2.2999999999999998</v>
      </c>
      <c r="AE221" s="288">
        <v>2.4</v>
      </c>
      <c r="AF221" s="288">
        <v>2.4</v>
      </c>
      <c r="AG221" s="288">
        <v>2.4</v>
      </c>
      <c r="AH221" s="288">
        <v>2.4</v>
      </c>
      <c r="AI221" s="288">
        <v>2.4</v>
      </c>
      <c r="AJ221" s="288">
        <v>2.4</v>
      </c>
      <c r="AK221" s="288">
        <v>2.2999999999999998</v>
      </c>
      <c r="AL221" s="288">
        <v>2.2000000000000002</v>
      </c>
      <c r="AM221" s="288">
        <v>2.2000000000000002</v>
      </c>
      <c r="AN221" s="288">
        <v>2.1</v>
      </c>
      <c r="AO221" s="288">
        <v>2.1</v>
      </c>
      <c r="AP221" s="288">
        <v>2.4</v>
      </c>
      <c r="AQ221" s="288">
        <v>2.2999999999999998</v>
      </c>
      <c r="AR221" s="288">
        <v>2.2999999999999998</v>
      </c>
      <c r="AS221" s="288">
        <v>2.2000000000000002</v>
      </c>
      <c r="AT221" s="288">
        <v>2.1</v>
      </c>
      <c r="AU221" s="288">
        <v>2.1</v>
      </c>
      <c r="AV221" s="288">
        <v>2.1</v>
      </c>
      <c r="AW221" s="288">
        <v>2.1</v>
      </c>
      <c r="AX221" s="288">
        <v>2.2000000000000002</v>
      </c>
      <c r="AY221" s="288">
        <v>2.2000000000000002</v>
      </c>
      <c r="AZ221" s="288">
        <v>2.2000000000000002</v>
      </c>
      <c r="BA221" s="288">
        <v>2.2000000000000002</v>
      </c>
      <c r="BB221" s="288">
        <v>2.2000000000000002</v>
      </c>
      <c r="BC221" s="288">
        <v>2.2000000000000002</v>
      </c>
      <c r="BD221" s="288">
        <v>2.2000000000000002</v>
      </c>
      <c r="BE221" s="288">
        <v>2.2000000000000002</v>
      </c>
      <c r="BF221" s="288">
        <v>2.1</v>
      </c>
      <c r="BG221" s="288">
        <v>2.1</v>
      </c>
      <c r="BH221" s="288">
        <v>2.1</v>
      </c>
      <c r="BI221" s="288">
        <v>2.1</v>
      </c>
      <c r="BJ221" s="288">
        <v>2.1</v>
      </c>
      <c r="BK221" s="288">
        <v>2.2000000000000002</v>
      </c>
      <c r="BL221" s="288">
        <v>2.2000000000000002</v>
      </c>
      <c r="BM221" s="288">
        <v>2.2000000000000002</v>
      </c>
      <c r="BN221" s="288">
        <v>2.2000000000000002</v>
      </c>
      <c r="BO221" s="288">
        <v>2.2000000000000002</v>
      </c>
      <c r="BP221" s="288">
        <v>2.2000000000000002</v>
      </c>
      <c r="BQ221" s="288">
        <v>2.2000000000000002</v>
      </c>
      <c r="BR221" s="288">
        <v>2.2000000000000002</v>
      </c>
      <c r="BS221" s="288">
        <v>2.2999999999999998</v>
      </c>
      <c r="BT221" s="288">
        <v>2.2000000000000002</v>
      </c>
      <c r="BU221" s="288">
        <v>2.1</v>
      </c>
      <c r="BV221" s="288">
        <v>2.1</v>
      </c>
      <c r="BW221" s="288">
        <v>2.1</v>
      </c>
      <c r="BX221" s="288">
        <f>_xlfn.IFNA(VLOOKUP(C221,'INFORM Severity - hidden'!$C$5:$G$300,5,FALSE),"-")</f>
        <v>2</v>
      </c>
    </row>
    <row r="222" spans="1:76" x14ac:dyDescent="0.35">
      <c r="C222" t="s">
        <v>10676</v>
      </c>
      <c r="D222" s="288" t="str">
        <f t="shared" si="3"/>
        <v>-</v>
      </c>
      <c r="E222" s="288" t="s">
        <v>10568</v>
      </c>
      <c r="F222" s="288" t="s">
        <v>10568</v>
      </c>
      <c r="G222" s="288" t="s">
        <v>10568</v>
      </c>
      <c r="H222" s="288" t="s">
        <v>10568</v>
      </c>
      <c r="I222" s="288" t="s">
        <v>10568</v>
      </c>
      <c r="J222" s="288" t="s">
        <v>10568</v>
      </c>
      <c r="K222" s="288" t="s">
        <v>10568</v>
      </c>
      <c r="L222" s="288" t="s">
        <v>10568</v>
      </c>
      <c r="M222" s="288" t="s">
        <v>10568</v>
      </c>
      <c r="N222" s="288" t="s">
        <v>10568</v>
      </c>
      <c r="O222" s="288" t="s">
        <v>10568</v>
      </c>
      <c r="P222" s="288">
        <v>2.1</v>
      </c>
      <c r="Q222" s="288">
        <v>2.1</v>
      </c>
      <c r="R222" s="288">
        <v>2.1</v>
      </c>
      <c r="S222" s="288">
        <v>2.1</v>
      </c>
      <c r="T222" s="288">
        <v>2.1</v>
      </c>
      <c r="U222" s="288">
        <v>2.1</v>
      </c>
      <c r="V222" s="288">
        <v>2.1</v>
      </c>
      <c r="W222" s="288">
        <v>2.1</v>
      </c>
      <c r="X222" s="288">
        <v>2</v>
      </c>
      <c r="Y222" s="288">
        <v>2</v>
      </c>
      <c r="Z222" s="288">
        <v>1.8</v>
      </c>
      <c r="AA222" s="288">
        <v>1.8</v>
      </c>
      <c r="AB222" s="288">
        <v>1.8</v>
      </c>
      <c r="AC222" s="288">
        <v>1.8</v>
      </c>
      <c r="AD222" s="288">
        <v>1.8</v>
      </c>
      <c r="AE222" s="288">
        <v>1.8</v>
      </c>
      <c r="AF222" s="288">
        <v>1.8</v>
      </c>
      <c r="AG222" s="288" t="s">
        <v>10568</v>
      </c>
      <c r="AH222" s="288" t="s">
        <v>10568</v>
      </c>
      <c r="AI222" s="288" t="s">
        <v>10568</v>
      </c>
      <c r="AJ222" s="288" t="s">
        <v>10568</v>
      </c>
      <c r="AK222" s="288" t="s">
        <v>10568</v>
      </c>
      <c r="AL222" s="288" t="s">
        <v>10568</v>
      </c>
      <c r="AM222" s="288" t="s">
        <v>10568</v>
      </c>
      <c r="AN222" s="288" t="s">
        <v>10568</v>
      </c>
      <c r="AO222" s="288" t="s">
        <v>10568</v>
      </c>
      <c r="AP222" s="288" t="s">
        <v>10568</v>
      </c>
      <c r="AQ222" s="288" t="s">
        <v>10568</v>
      </c>
      <c r="AR222" s="288" t="s">
        <v>10568</v>
      </c>
      <c r="AS222" s="288" t="s">
        <v>10568</v>
      </c>
      <c r="AT222" s="288" t="s">
        <v>10568</v>
      </c>
      <c r="AU222" s="288" t="s">
        <v>10568</v>
      </c>
      <c r="AV222" s="288" t="s">
        <v>10568</v>
      </c>
      <c r="AW222" s="288" t="s">
        <v>10568</v>
      </c>
      <c r="AX222" s="288" t="s">
        <v>10568</v>
      </c>
      <c r="AY222" s="288" t="s">
        <v>10568</v>
      </c>
      <c r="AZ222" s="288" t="s">
        <v>10568</v>
      </c>
      <c r="BA222" s="288" t="s">
        <v>10568</v>
      </c>
      <c r="BB222" s="288" t="s">
        <v>10568</v>
      </c>
      <c r="BC222" s="288" t="s">
        <v>10568</v>
      </c>
      <c r="BD222" s="288" t="s">
        <v>10568</v>
      </c>
      <c r="BE222" s="288" t="s">
        <v>10568</v>
      </c>
      <c r="BF222" s="288" t="s">
        <v>10568</v>
      </c>
      <c r="BG222" s="288" t="s">
        <v>10568</v>
      </c>
      <c r="BH222" s="288" t="s">
        <v>10568</v>
      </c>
      <c r="BI222" s="288" t="s">
        <v>10568</v>
      </c>
      <c r="BJ222" s="288" t="s">
        <v>10568</v>
      </c>
      <c r="BK222" s="288" t="s">
        <v>10568</v>
      </c>
      <c r="BL222" s="288" t="s">
        <v>10568</v>
      </c>
      <c r="BM222" s="288" t="s">
        <v>10568</v>
      </c>
      <c r="BN222" s="288" t="s">
        <v>10568</v>
      </c>
      <c r="BO222" s="288" t="s">
        <v>10568</v>
      </c>
      <c r="BP222" s="288" t="s">
        <v>10568</v>
      </c>
      <c r="BQ222" s="288" t="s">
        <v>10568</v>
      </c>
      <c r="BR222" s="288" t="s">
        <v>10568</v>
      </c>
      <c r="BS222" s="288" t="s">
        <v>10568</v>
      </c>
      <c r="BT222" s="288" t="s">
        <v>10568</v>
      </c>
      <c r="BU222" s="288" t="s">
        <v>10568</v>
      </c>
      <c r="BV222" s="288" t="s">
        <v>10568</v>
      </c>
      <c r="BW222" s="288" t="s">
        <v>10568</v>
      </c>
      <c r="BX222" s="288" t="str">
        <f>_xlfn.IFNA(VLOOKUP(C222,'INFORM Severity - hidden'!$C$5:$G$300,5,FALSE),"-")</f>
        <v>-</v>
      </c>
    </row>
    <row r="223" spans="1:76" x14ac:dyDescent="0.35">
      <c r="C223" t="s">
        <v>10677</v>
      </c>
      <c r="D223" s="288" t="str">
        <f t="shared" si="3"/>
        <v>-</v>
      </c>
      <c r="E223" s="288" t="s">
        <v>10568</v>
      </c>
      <c r="F223" s="288" t="s">
        <v>10568</v>
      </c>
      <c r="G223" s="288" t="s">
        <v>10568</v>
      </c>
      <c r="H223" s="288" t="s">
        <v>10568</v>
      </c>
      <c r="I223" s="288" t="s">
        <v>10568</v>
      </c>
      <c r="J223" s="288" t="s">
        <v>10568</v>
      </c>
      <c r="K223" s="288" t="s">
        <v>10568</v>
      </c>
      <c r="L223" s="288" t="s">
        <v>10568</v>
      </c>
      <c r="M223" s="288" t="s">
        <v>10568</v>
      </c>
      <c r="N223" s="288" t="s">
        <v>10568</v>
      </c>
      <c r="O223" s="288" t="s">
        <v>10568</v>
      </c>
      <c r="P223" s="288">
        <v>1.8</v>
      </c>
      <c r="Q223" s="288">
        <v>1.8</v>
      </c>
      <c r="R223" s="288" t="s">
        <v>10568</v>
      </c>
      <c r="S223" s="288" t="s">
        <v>10568</v>
      </c>
      <c r="T223" s="288" t="s">
        <v>10568</v>
      </c>
      <c r="U223" s="288" t="s">
        <v>10568</v>
      </c>
      <c r="V223" s="288" t="s">
        <v>10568</v>
      </c>
      <c r="W223" s="288" t="s">
        <v>10568</v>
      </c>
      <c r="X223" s="288" t="s">
        <v>10568</v>
      </c>
      <c r="Y223" s="288" t="s">
        <v>10568</v>
      </c>
      <c r="Z223" s="288" t="s">
        <v>10568</v>
      </c>
      <c r="AA223" s="288" t="s">
        <v>10568</v>
      </c>
      <c r="AB223" s="288" t="s">
        <v>10568</v>
      </c>
      <c r="AC223" s="288" t="s">
        <v>10568</v>
      </c>
      <c r="AD223" s="288" t="s">
        <v>10568</v>
      </c>
      <c r="AE223" s="288" t="s">
        <v>10568</v>
      </c>
      <c r="AF223" s="288" t="s">
        <v>10568</v>
      </c>
      <c r="AG223" s="288" t="s">
        <v>10568</v>
      </c>
      <c r="AH223" s="288" t="s">
        <v>10568</v>
      </c>
      <c r="AI223" s="288" t="s">
        <v>10568</v>
      </c>
      <c r="AJ223" s="288" t="s">
        <v>10568</v>
      </c>
      <c r="AK223" s="288" t="s">
        <v>10568</v>
      </c>
      <c r="AL223" s="288" t="s">
        <v>10568</v>
      </c>
      <c r="AM223" s="288" t="s">
        <v>10568</v>
      </c>
      <c r="AN223" s="288" t="s">
        <v>10568</v>
      </c>
      <c r="AO223" s="288" t="s">
        <v>10568</v>
      </c>
      <c r="AP223" s="288" t="s">
        <v>10568</v>
      </c>
      <c r="AQ223" s="288" t="s">
        <v>10568</v>
      </c>
      <c r="AR223" s="288" t="s">
        <v>10568</v>
      </c>
      <c r="AS223" s="288" t="s">
        <v>10568</v>
      </c>
      <c r="AT223" s="288" t="s">
        <v>10568</v>
      </c>
      <c r="AU223" s="288" t="s">
        <v>10568</v>
      </c>
      <c r="AV223" s="288" t="s">
        <v>10568</v>
      </c>
      <c r="AW223" s="288" t="s">
        <v>10568</v>
      </c>
      <c r="AX223" s="288" t="s">
        <v>10568</v>
      </c>
      <c r="AY223" s="288" t="s">
        <v>10568</v>
      </c>
      <c r="AZ223" s="288" t="s">
        <v>10568</v>
      </c>
      <c r="BA223" s="288" t="s">
        <v>10568</v>
      </c>
      <c r="BB223" s="288" t="s">
        <v>10568</v>
      </c>
      <c r="BC223" s="288" t="s">
        <v>10568</v>
      </c>
      <c r="BD223" s="288" t="s">
        <v>10568</v>
      </c>
      <c r="BE223" s="288" t="s">
        <v>10568</v>
      </c>
      <c r="BF223" s="288" t="s">
        <v>10568</v>
      </c>
      <c r="BG223" s="288" t="s">
        <v>10568</v>
      </c>
      <c r="BH223" s="288" t="s">
        <v>10568</v>
      </c>
      <c r="BI223" s="288" t="s">
        <v>10568</v>
      </c>
      <c r="BJ223" s="288" t="s">
        <v>10568</v>
      </c>
      <c r="BK223" s="288" t="s">
        <v>10568</v>
      </c>
      <c r="BL223" s="288" t="s">
        <v>10568</v>
      </c>
      <c r="BM223" s="288" t="s">
        <v>10568</v>
      </c>
      <c r="BN223" s="288" t="s">
        <v>10568</v>
      </c>
      <c r="BO223" s="288" t="s">
        <v>10568</v>
      </c>
      <c r="BP223" s="288" t="s">
        <v>10568</v>
      </c>
      <c r="BQ223" s="288" t="s">
        <v>10568</v>
      </c>
      <c r="BR223" s="288" t="s">
        <v>10568</v>
      </c>
      <c r="BS223" s="288" t="s">
        <v>10568</v>
      </c>
      <c r="BT223" s="288" t="s">
        <v>10568</v>
      </c>
      <c r="BU223" s="288" t="s">
        <v>10568</v>
      </c>
      <c r="BV223" s="288" t="s">
        <v>10568</v>
      </c>
      <c r="BW223" s="288" t="s">
        <v>10568</v>
      </c>
      <c r="BX223" s="288" t="str">
        <f>_xlfn.IFNA(VLOOKUP(C223,'INFORM Severity - hidden'!$C$5:$G$300,5,FALSE),"-")</f>
        <v>-</v>
      </c>
    </row>
    <row r="224" spans="1:76" x14ac:dyDescent="0.35">
      <c r="C224" t="s">
        <v>10678</v>
      </c>
      <c r="D224" s="288" t="str">
        <f t="shared" si="3"/>
        <v>-</v>
      </c>
      <c r="E224" s="288" t="s">
        <v>10568</v>
      </c>
      <c r="F224" s="288" t="s">
        <v>10568</v>
      </c>
      <c r="G224" s="288" t="s">
        <v>10568</v>
      </c>
      <c r="H224" s="288" t="s">
        <v>10568</v>
      </c>
      <c r="I224" s="288" t="s">
        <v>10568</v>
      </c>
      <c r="J224" s="288" t="s">
        <v>10568</v>
      </c>
      <c r="K224" s="288" t="s">
        <v>10568</v>
      </c>
      <c r="L224" s="288" t="s">
        <v>10568</v>
      </c>
      <c r="M224" s="288" t="s">
        <v>10568</v>
      </c>
      <c r="N224" s="288" t="s">
        <v>10568</v>
      </c>
      <c r="O224" s="288" t="s">
        <v>10568</v>
      </c>
      <c r="P224" s="288" t="s">
        <v>10568</v>
      </c>
      <c r="Q224" s="288">
        <v>3</v>
      </c>
      <c r="R224" s="288">
        <v>3.1</v>
      </c>
      <c r="S224" s="288" t="s">
        <v>10568</v>
      </c>
      <c r="T224" s="288" t="s">
        <v>10568</v>
      </c>
      <c r="U224" s="288" t="s">
        <v>10568</v>
      </c>
      <c r="V224" s="288" t="s">
        <v>10568</v>
      </c>
      <c r="W224" s="288" t="s">
        <v>10568</v>
      </c>
      <c r="X224" s="288" t="s">
        <v>10568</v>
      </c>
      <c r="Y224" s="288" t="s">
        <v>10568</v>
      </c>
      <c r="Z224" s="288" t="s">
        <v>10568</v>
      </c>
      <c r="AA224" s="288" t="s">
        <v>10568</v>
      </c>
      <c r="AB224" s="288" t="s">
        <v>10568</v>
      </c>
      <c r="AC224" s="288" t="s">
        <v>10568</v>
      </c>
      <c r="AD224" s="288" t="s">
        <v>10568</v>
      </c>
      <c r="AE224" s="288" t="s">
        <v>10568</v>
      </c>
      <c r="AF224" s="288" t="s">
        <v>10568</v>
      </c>
      <c r="AG224" s="288" t="s">
        <v>10568</v>
      </c>
      <c r="AH224" s="288" t="s">
        <v>10568</v>
      </c>
      <c r="AI224" s="288" t="s">
        <v>10568</v>
      </c>
      <c r="AJ224" s="288" t="s">
        <v>10568</v>
      </c>
      <c r="AK224" s="288" t="s">
        <v>10568</v>
      </c>
      <c r="AL224" s="288" t="s">
        <v>10568</v>
      </c>
      <c r="AM224" s="288" t="s">
        <v>10568</v>
      </c>
      <c r="AN224" s="288" t="s">
        <v>10568</v>
      </c>
      <c r="AO224" s="288" t="s">
        <v>10568</v>
      </c>
      <c r="AP224" s="288" t="s">
        <v>10568</v>
      </c>
      <c r="AQ224" s="288" t="s">
        <v>10568</v>
      </c>
      <c r="AR224" s="288" t="s">
        <v>10568</v>
      </c>
      <c r="AS224" s="288" t="s">
        <v>10568</v>
      </c>
      <c r="AT224" s="288" t="s">
        <v>10568</v>
      </c>
      <c r="AU224" s="288" t="s">
        <v>10568</v>
      </c>
      <c r="AV224" s="288" t="s">
        <v>10568</v>
      </c>
      <c r="AW224" s="288" t="s">
        <v>10568</v>
      </c>
      <c r="AX224" s="288" t="s">
        <v>10568</v>
      </c>
      <c r="AY224" s="288" t="s">
        <v>10568</v>
      </c>
      <c r="AZ224" s="288" t="s">
        <v>10568</v>
      </c>
      <c r="BA224" s="288" t="s">
        <v>10568</v>
      </c>
      <c r="BB224" s="288" t="s">
        <v>10568</v>
      </c>
      <c r="BC224" s="288" t="s">
        <v>10568</v>
      </c>
      <c r="BD224" s="288" t="s">
        <v>10568</v>
      </c>
      <c r="BE224" s="288" t="s">
        <v>10568</v>
      </c>
      <c r="BF224" s="288" t="s">
        <v>10568</v>
      </c>
      <c r="BG224" s="288" t="s">
        <v>10568</v>
      </c>
      <c r="BH224" s="288" t="s">
        <v>10568</v>
      </c>
      <c r="BI224" s="288" t="s">
        <v>10568</v>
      </c>
      <c r="BJ224" s="288" t="s">
        <v>10568</v>
      </c>
      <c r="BK224" s="288" t="s">
        <v>10568</v>
      </c>
      <c r="BL224" s="288" t="s">
        <v>10568</v>
      </c>
      <c r="BM224" s="288" t="s">
        <v>10568</v>
      </c>
      <c r="BN224" s="288" t="s">
        <v>10568</v>
      </c>
      <c r="BO224" s="288" t="s">
        <v>10568</v>
      </c>
      <c r="BP224" s="288" t="s">
        <v>10568</v>
      </c>
      <c r="BQ224" s="288" t="s">
        <v>10568</v>
      </c>
      <c r="BR224" s="288" t="s">
        <v>10568</v>
      </c>
      <c r="BS224" s="288" t="s">
        <v>10568</v>
      </c>
      <c r="BT224" s="288" t="s">
        <v>10568</v>
      </c>
      <c r="BU224" s="288" t="s">
        <v>10568</v>
      </c>
      <c r="BV224" s="288" t="s">
        <v>10568</v>
      </c>
      <c r="BW224" s="288" t="s">
        <v>10568</v>
      </c>
      <c r="BX224" s="288" t="str">
        <f>_xlfn.IFNA(VLOOKUP(C224,'INFORM Severity - hidden'!$C$5:$G$300,5,FALSE),"-")</f>
        <v>-</v>
      </c>
    </row>
    <row r="225" spans="1:76" x14ac:dyDescent="0.35">
      <c r="C225" t="s">
        <v>10679</v>
      </c>
      <c r="D225" s="288" t="str">
        <f t="shared" si="3"/>
        <v>-</v>
      </c>
      <c r="E225" s="288" t="s">
        <v>10568</v>
      </c>
      <c r="F225" s="288" t="s">
        <v>10568</v>
      </c>
      <c r="G225" s="288" t="s">
        <v>10568</v>
      </c>
      <c r="H225" s="288" t="s">
        <v>10568</v>
      </c>
      <c r="I225" s="288" t="s">
        <v>10568</v>
      </c>
      <c r="J225" s="288" t="s">
        <v>10568</v>
      </c>
      <c r="K225" s="288" t="s">
        <v>10568</v>
      </c>
      <c r="L225" s="288" t="s">
        <v>10568</v>
      </c>
      <c r="M225" s="288" t="s">
        <v>10568</v>
      </c>
      <c r="N225" s="288" t="s">
        <v>10568</v>
      </c>
      <c r="O225" s="288" t="s">
        <v>10568</v>
      </c>
      <c r="P225" s="288" t="s">
        <v>10568</v>
      </c>
      <c r="Q225" s="288" t="s">
        <v>10568</v>
      </c>
      <c r="R225" s="288">
        <v>2</v>
      </c>
      <c r="S225" s="288" t="s">
        <v>10568</v>
      </c>
      <c r="T225" s="288" t="s">
        <v>10568</v>
      </c>
      <c r="U225" s="288" t="s">
        <v>10568</v>
      </c>
      <c r="V225" s="288" t="s">
        <v>10568</v>
      </c>
      <c r="W225" s="288" t="s">
        <v>10568</v>
      </c>
      <c r="X225" s="288" t="s">
        <v>10568</v>
      </c>
      <c r="Y225" s="288" t="s">
        <v>10568</v>
      </c>
      <c r="Z225" s="288" t="s">
        <v>10568</v>
      </c>
      <c r="AA225" s="288" t="s">
        <v>10568</v>
      </c>
      <c r="AB225" s="288" t="s">
        <v>10568</v>
      </c>
      <c r="AC225" s="288" t="s">
        <v>10568</v>
      </c>
      <c r="AD225" s="288" t="s">
        <v>10568</v>
      </c>
      <c r="AE225" s="288" t="s">
        <v>10568</v>
      </c>
      <c r="AF225" s="288" t="s">
        <v>10568</v>
      </c>
      <c r="AG225" s="288" t="s">
        <v>10568</v>
      </c>
      <c r="AH225" s="288" t="s">
        <v>10568</v>
      </c>
      <c r="AI225" s="288" t="s">
        <v>10568</v>
      </c>
      <c r="AJ225" s="288" t="s">
        <v>10568</v>
      </c>
      <c r="AK225" s="288" t="s">
        <v>10568</v>
      </c>
      <c r="AL225" s="288" t="s">
        <v>10568</v>
      </c>
      <c r="AM225" s="288" t="s">
        <v>10568</v>
      </c>
      <c r="AN225" s="288" t="s">
        <v>10568</v>
      </c>
      <c r="AO225" s="288" t="s">
        <v>10568</v>
      </c>
      <c r="AP225" s="288" t="s">
        <v>10568</v>
      </c>
      <c r="AQ225" s="288" t="s">
        <v>10568</v>
      </c>
      <c r="AR225" s="288" t="s">
        <v>10568</v>
      </c>
      <c r="AS225" s="288" t="s">
        <v>10568</v>
      </c>
      <c r="AT225" s="288" t="s">
        <v>10568</v>
      </c>
      <c r="AU225" s="288" t="s">
        <v>10568</v>
      </c>
      <c r="AV225" s="288" t="s">
        <v>10568</v>
      </c>
      <c r="AW225" s="288" t="s">
        <v>10568</v>
      </c>
      <c r="AX225" s="288" t="s">
        <v>10568</v>
      </c>
      <c r="AY225" s="288" t="s">
        <v>10568</v>
      </c>
      <c r="AZ225" s="288" t="s">
        <v>10568</v>
      </c>
      <c r="BA225" s="288" t="s">
        <v>10568</v>
      </c>
      <c r="BB225" s="288" t="s">
        <v>10568</v>
      </c>
      <c r="BC225" s="288" t="s">
        <v>10568</v>
      </c>
      <c r="BD225" s="288" t="s">
        <v>10568</v>
      </c>
      <c r="BE225" s="288" t="s">
        <v>10568</v>
      </c>
      <c r="BF225" s="288" t="s">
        <v>10568</v>
      </c>
      <c r="BG225" s="288" t="s">
        <v>10568</v>
      </c>
      <c r="BH225" s="288" t="s">
        <v>10568</v>
      </c>
      <c r="BI225" s="288" t="s">
        <v>10568</v>
      </c>
      <c r="BJ225" s="288" t="s">
        <v>10568</v>
      </c>
      <c r="BK225" s="288" t="s">
        <v>10568</v>
      </c>
      <c r="BL225" s="288" t="s">
        <v>10568</v>
      </c>
      <c r="BM225" s="288" t="s">
        <v>10568</v>
      </c>
      <c r="BN225" s="288" t="s">
        <v>10568</v>
      </c>
      <c r="BO225" s="288" t="s">
        <v>10568</v>
      </c>
      <c r="BP225" s="288" t="s">
        <v>10568</v>
      </c>
      <c r="BQ225" s="288" t="s">
        <v>10568</v>
      </c>
      <c r="BR225" s="288" t="s">
        <v>10568</v>
      </c>
      <c r="BS225" s="288" t="s">
        <v>10568</v>
      </c>
      <c r="BT225" s="288" t="s">
        <v>10568</v>
      </c>
      <c r="BU225" s="288" t="s">
        <v>10568</v>
      </c>
      <c r="BV225" s="288" t="s">
        <v>10568</v>
      </c>
      <c r="BW225" s="288" t="s">
        <v>10568</v>
      </c>
      <c r="BX225" s="288" t="str">
        <f>_xlfn.IFNA(VLOOKUP(C225,'INFORM Severity - hidden'!$C$5:$G$300,5,FALSE),"-")</f>
        <v>-</v>
      </c>
    </row>
    <row r="226" spans="1:76" x14ac:dyDescent="0.35">
      <c r="C226" t="s">
        <v>10680</v>
      </c>
      <c r="D226" s="288" t="str">
        <f t="shared" si="3"/>
        <v>-</v>
      </c>
      <c r="E226" s="288" t="s">
        <v>10568</v>
      </c>
      <c r="F226" s="288" t="s">
        <v>10568</v>
      </c>
      <c r="G226" s="288" t="s">
        <v>10568</v>
      </c>
      <c r="H226" s="288" t="s">
        <v>10568</v>
      </c>
      <c r="I226" s="288" t="s">
        <v>10568</v>
      </c>
      <c r="J226" s="288" t="s">
        <v>10568</v>
      </c>
      <c r="K226" s="288" t="s">
        <v>10568</v>
      </c>
      <c r="L226" s="288" t="s">
        <v>10568</v>
      </c>
      <c r="M226" s="288" t="s">
        <v>10568</v>
      </c>
      <c r="N226" s="288" t="s">
        <v>10568</v>
      </c>
      <c r="O226" s="288" t="s">
        <v>10568</v>
      </c>
      <c r="P226" s="288" t="s">
        <v>10568</v>
      </c>
      <c r="Q226" s="288" t="s">
        <v>10568</v>
      </c>
      <c r="R226" s="288" t="s">
        <v>10568</v>
      </c>
      <c r="S226" s="288" t="s">
        <v>10568</v>
      </c>
      <c r="T226" s="288" t="s">
        <v>10568</v>
      </c>
      <c r="U226" s="288" t="s">
        <v>10568</v>
      </c>
      <c r="V226" s="288" t="s">
        <v>10568</v>
      </c>
      <c r="W226" s="288" t="s">
        <v>10568</v>
      </c>
      <c r="X226" s="288" t="s">
        <v>10568</v>
      </c>
      <c r="Y226" s="288" t="s">
        <v>10568</v>
      </c>
      <c r="Z226" s="288" t="s">
        <v>10568</v>
      </c>
      <c r="AA226" s="288" t="s">
        <v>10568</v>
      </c>
      <c r="AB226" s="288" t="s">
        <v>10568</v>
      </c>
      <c r="AC226" s="288" t="s">
        <v>10568</v>
      </c>
      <c r="AD226" s="288" t="s">
        <v>10568</v>
      </c>
      <c r="AE226" s="288" t="s">
        <v>10568</v>
      </c>
      <c r="AF226" s="288" t="s">
        <v>10568</v>
      </c>
      <c r="AG226" s="288" t="s">
        <v>10568</v>
      </c>
      <c r="AH226" s="288" t="s">
        <v>10568</v>
      </c>
      <c r="AI226" s="288" t="s">
        <v>10568</v>
      </c>
      <c r="AJ226" s="288" t="s">
        <v>10568</v>
      </c>
      <c r="AK226" s="288" t="s">
        <v>10568</v>
      </c>
      <c r="AL226" s="288" t="s">
        <v>10568</v>
      </c>
      <c r="AM226" s="288" t="s">
        <v>10568</v>
      </c>
      <c r="AN226" s="288" t="s">
        <v>10568</v>
      </c>
      <c r="AO226" s="288" t="s">
        <v>10568</v>
      </c>
      <c r="AP226" s="288" t="s">
        <v>10568</v>
      </c>
      <c r="AQ226" s="288" t="s">
        <v>10568</v>
      </c>
      <c r="AR226" s="288" t="s">
        <v>10568</v>
      </c>
      <c r="AS226" s="288" t="s">
        <v>10568</v>
      </c>
      <c r="AT226" s="288" t="s">
        <v>10568</v>
      </c>
      <c r="AU226" s="288" t="s">
        <v>10568</v>
      </c>
      <c r="AV226" s="288" t="s">
        <v>10568</v>
      </c>
      <c r="AW226" s="288" t="s">
        <v>10568</v>
      </c>
      <c r="AX226" s="288" t="s">
        <v>10568</v>
      </c>
      <c r="AY226" s="288" t="s">
        <v>10568</v>
      </c>
      <c r="AZ226" s="288" t="s">
        <v>10568</v>
      </c>
      <c r="BA226" s="288" t="s">
        <v>10568</v>
      </c>
      <c r="BB226" s="288" t="s">
        <v>10568</v>
      </c>
      <c r="BC226" s="288" t="s">
        <v>10568</v>
      </c>
      <c r="BD226" s="288" t="s">
        <v>10568</v>
      </c>
      <c r="BE226" s="288" t="s">
        <v>10568</v>
      </c>
      <c r="BF226" s="288" t="s">
        <v>10568</v>
      </c>
      <c r="BG226" s="288" t="s">
        <v>10568</v>
      </c>
      <c r="BH226" s="288" t="s">
        <v>10568</v>
      </c>
      <c r="BI226" s="288" t="s">
        <v>10568</v>
      </c>
      <c r="BJ226" s="288" t="s">
        <v>10568</v>
      </c>
      <c r="BK226" s="288" t="s">
        <v>10568</v>
      </c>
      <c r="BL226" s="288" t="s">
        <v>10568</v>
      </c>
      <c r="BM226" s="288" t="s">
        <v>10568</v>
      </c>
      <c r="BN226" s="288" t="s">
        <v>10568</v>
      </c>
      <c r="BO226" s="288" t="s">
        <v>10568</v>
      </c>
      <c r="BP226" s="288" t="s">
        <v>10568</v>
      </c>
      <c r="BQ226" s="288" t="s">
        <v>10568</v>
      </c>
      <c r="BR226" s="288" t="s">
        <v>10568</v>
      </c>
      <c r="BS226" s="288" t="s">
        <v>10568</v>
      </c>
      <c r="BT226" s="288" t="s">
        <v>10568</v>
      </c>
      <c r="BU226" s="288" t="s">
        <v>10568</v>
      </c>
      <c r="BV226" s="288" t="s">
        <v>10568</v>
      </c>
      <c r="BW226" s="288" t="s">
        <v>10568</v>
      </c>
      <c r="BX226" s="288" t="str">
        <f>_xlfn.IFNA(VLOOKUP(C226,'INFORM Severity - hidden'!$C$5:$G$300,5,FALSE),"-")</f>
        <v>-</v>
      </c>
    </row>
    <row r="227" spans="1:76" x14ac:dyDescent="0.35">
      <c r="C227" t="s">
        <v>10681</v>
      </c>
      <c r="D227" s="288" t="str">
        <f t="shared" si="3"/>
        <v>-</v>
      </c>
      <c r="E227" s="288" t="s">
        <v>10568</v>
      </c>
      <c r="F227" s="288" t="s">
        <v>10568</v>
      </c>
      <c r="G227" s="288" t="s">
        <v>10568</v>
      </c>
      <c r="H227" s="288" t="s">
        <v>10568</v>
      </c>
      <c r="I227" s="288" t="s">
        <v>10568</v>
      </c>
      <c r="J227" s="288" t="s">
        <v>10568</v>
      </c>
      <c r="K227" s="288" t="s">
        <v>10568</v>
      </c>
      <c r="L227" s="288" t="s">
        <v>10568</v>
      </c>
      <c r="M227" s="288" t="s">
        <v>10568</v>
      </c>
      <c r="N227" s="288" t="s">
        <v>10568</v>
      </c>
      <c r="O227" s="288" t="s">
        <v>10568</v>
      </c>
      <c r="P227" s="288" t="s">
        <v>10568</v>
      </c>
      <c r="Q227" s="288" t="s">
        <v>10568</v>
      </c>
      <c r="R227" s="288" t="s">
        <v>10568</v>
      </c>
      <c r="S227" s="288" t="s">
        <v>10568</v>
      </c>
      <c r="T227" s="288" t="s">
        <v>10568</v>
      </c>
      <c r="U227" s="288" t="s">
        <v>10568</v>
      </c>
      <c r="V227" s="288" t="s">
        <v>10568</v>
      </c>
      <c r="W227" s="288" t="s">
        <v>10568</v>
      </c>
      <c r="X227" s="288" t="s">
        <v>10568</v>
      </c>
      <c r="Y227" s="288" t="s">
        <v>10568</v>
      </c>
      <c r="Z227" s="288" t="s">
        <v>10568</v>
      </c>
      <c r="AA227" s="288" t="s">
        <v>10568</v>
      </c>
      <c r="AB227" s="288">
        <v>2.5</v>
      </c>
      <c r="AC227" s="288">
        <v>2.5</v>
      </c>
      <c r="AD227" s="288">
        <v>2.5</v>
      </c>
      <c r="AE227" s="288">
        <v>2.5</v>
      </c>
      <c r="AF227" s="288">
        <v>2.5</v>
      </c>
      <c r="AG227" s="288" t="s">
        <v>10568</v>
      </c>
      <c r="AH227" s="288" t="s">
        <v>10568</v>
      </c>
      <c r="AI227" s="288" t="s">
        <v>10568</v>
      </c>
      <c r="AJ227" s="288" t="s">
        <v>10568</v>
      </c>
      <c r="AK227" s="288" t="s">
        <v>10568</v>
      </c>
      <c r="AL227" s="288" t="s">
        <v>10568</v>
      </c>
      <c r="AM227" s="288" t="s">
        <v>10568</v>
      </c>
      <c r="AN227" s="288" t="s">
        <v>10568</v>
      </c>
      <c r="AO227" s="288" t="s">
        <v>10568</v>
      </c>
      <c r="AP227" s="288" t="s">
        <v>10568</v>
      </c>
      <c r="AQ227" s="288" t="s">
        <v>10568</v>
      </c>
      <c r="AR227" s="288" t="s">
        <v>10568</v>
      </c>
      <c r="AS227" s="288" t="s">
        <v>10568</v>
      </c>
      <c r="AT227" s="288" t="s">
        <v>10568</v>
      </c>
      <c r="AU227" s="288" t="s">
        <v>10568</v>
      </c>
      <c r="AV227" s="288" t="s">
        <v>10568</v>
      </c>
      <c r="AW227" s="288" t="s">
        <v>10568</v>
      </c>
      <c r="AX227" s="288" t="s">
        <v>10568</v>
      </c>
      <c r="AY227" s="288" t="s">
        <v>10568</v>
      </c>
      <c r="AZ227" s="288" t="s">
        <v>10568</v>
      </c>
      <c r="BA227" s="288" t="s">
        <v>10568</v>
      </c>
      <c r="BB227" s="288" t="s">
        <v>10568</v>
      </c>
      <c r="BC227" s="288" t="s">
        <v>10568</v>
      </c>
      <c r="BD227" s="288" t="s">
        <v>10568</v>
      </c>
      <c r="BE227" s="288" t="s">
        <v>10568</v>
      </c>
      <c r="BF227" s="288" t="s">
        <v>10568</v>
      </c>
      <c r="BG227" s="288" t="s">
        <v>10568</v>
      </c>
      <c r="BH227" s="288" t="s">
        <v>10568</v>
      </c>
      <c r="BI227" s="288" t="s">
        <v>10568</v>
      </c>
      <c r="BJ227" s="288" t="s">
        <v>10568</v>
      </c>
      <c r="BK227" s="288" t="s">
        <v>10568</v>
      </c>
      <c r="BL227" s="288" t="s">
        <v>10568</v>
      </c>
      <c r="BM227" s="288" t="s">
        <v>10568</v>
      </c>
      <c r="BN227" s="288" t="s">
        <v>10568</v>
      </c>
      <c r="BO227" s="288" t="s">
        <v>10568</v>
      </c>
      <c r="BP227" s="288" t="s">
        <v>10568</v>
      </c>
      <c r="BQ227" s="288" t="s">
        <v>10568</v>
      </c>
      <c r="BR227" s="288" t="s">
        <v>10568</v>
      </c>
      <c r="BS227" s="288" t="s">
        <v>10568</v>
      </c>
      <c r="BT227" s="288" t="s">
        <v>10568</v>
      </c>
      <c r="BU227" s="288" t="s">
        <v>10568</v>
      </c>
      <c r="BV227" s="288" t="s">
        <v>10568</v>
      </c>
      <c r="BW227" s="288" t="s">
        <v>10568</v>
      </c>
      <c r="BX227" s="288" t="str">
        <f>_xlfn.IFNA(VLOOKUP(C227,'INFORM Severity - hidden'!$C$5:$G$300,5,FALSE),"-")</f>
        <v>-</v>
      </c>
    </row>
    <row r="228" spans="1:76" x14ac:dyDescent="0.35">
      <c r="C228" t="s">
        <v>10682</v>
      </c>
      <c r="D228" s="288" t="str">
        <f t="shared" si="3"/>
        <v>-</v>
      </c>
      <c r="E228" s="288" t="s">
        <v>10568</v>
      </c>
      <c r="F228" s="288" t="s">
        <v>10568</v>
      </c>
      <c r="G228" s="288" t="s">
        <v>10568</v>
      </c>
      <c r="H228" s="288" t="s">
        <v>10568</v>
      </c>
      <c r="I228" s="288" t="s">
        <v>10568</v>
      </c>
      <c r="J228" s="288" t="s">
        <v>10568</v>
      </c>
      <c r="K228" s="288" t="s">
        <v>10568</v>
      </c>
      <c r="L228" s="288" t="s">
        <v>10568</v>
      </c>
      <c r="M228" s="288" t="s">
        <v>10568</v>
      </c>
      <c r="N228" s="288" t="s">
        <v>10568</v>
      </c>
      <c r="O228" s="288" t="s">
        <v>10568</v>
      </c>
      <c r="P228" s="288" t="s">
        <v>10568</v>
      </c>
      <c r="Q228" s="288" t="s">
        <v>10568</v>
      </c>
      <c r="R228" s="288" t="s">
        <v>10568</v>
      </c>
      <c r="S228" s="288" t="s">
        <v>10568</v>
      </c>
      <c r="T228" s="288" t="s">
        <v>10568</v>
      </c>
      <c r="U228" s="288" t="s">
        <v>10568</v>
      </c>
      <c r="V228" s="288" t="s">
        <v>10568</v>
      </c>
      <c r="W228" s="288" t="s">
        <v>10568</v>
      </c>
      <c r="X228" s="288" t="s">
        <v>10568</v>
      </c>
      <c r="Y228" s="288" t="s">
        <v>10568</v>
      </c>
      <c r="Z228" s="288" t="s">
        <v>10568</v>
      </c>
      <c r="AA228" s="288" t="s">
        <v>10568</v>
      </c>
      <c r="AB228" s="288" t="s">
        <v>10568</v>
      </c>
      <c r="AC228" s="288" t="s">
        <v>10568</v>
      </c>
      <c r="AD228" s="288" t="s">
        <v>10568</v>
      </c>
      <c r="AE228" s="288" t="s">
        <v>10568</v>
      </c>
      <c r="AF228" s="288" t="s">
        <v>10568</v>
      </c>
      <c r="AG228" s="288" t="s">
        <v>10568</v>
      </c>
      <c r="AH228" s="288" t="s">
        <v>10568</v>
      </c>
      <c r="AI228" s="288" t="s">
        <v>10568</v>
      </c>
      <c r="AJ228" s="288" t="s">
        <v>10568</v>
      </c>
      <c r="AK228" s="288" t="s">
        <v>10568</v>
      </c>
      <c r="AL228" s="288" t="s">
        <v>10568</v>
      </c>
      <c r="AM228" s="288" t="s">
        <v>10568</v>
      </c>
      <c r="AN228" s="288">
        <v>3.1</v>
      </c>
      <c r="AO228" s="288">
        <v>3.1</v>
      </c>
      <c r="AP228" s="288">
        <v>3.1</v>
      </c>
      <c r="AQ228" s="288">
        <v>3.1</v>
      </c>
      <c r="AR228" s="288">
        <v>3.1</v>
      </c>
      <c r="AS228" s="288">
        <v>3.1</v>
      </c>
      <c r="AT228" s="288">
        <v>3.1</v>
      </c>
      <c r="AU228" s="288">
        <v>3.1</v>
      </c>
      <c r="AV228" s="288">
        <v>3.1</v>
      </c>
      <c r="AW228" s="288">
        <v>3.1</v>
      </c>
      <c r="AX228" s="288">
        <v>3</v>
      </c>
      <c r="AY228" s="288">
        <v>3</v>
      </c>
      <c r="AZ228" s="288">
        <v>3</v>
      </c>
      <c r="BA228" s="288" t="s">
        <v>10568</v>
      </c>
      <c r="BB228" s="288" t="s">
        <v>10568</v>
      </c>
      <c r="BC228" s="288" t="s">
        <v>10568</v>
      </c>
      <c r="BD228" s="288" t="s">
        <v>10568</v>
      </c>
      <c r="BE228" s="288" t="s">
        <v>10568</v>
      </c>
      <c r="BF228" s="288" t="s">
        <v>10568</v>
      </c>
      <c r="BG228" s="288" t="s">
        <v>10568</v>
      </c>
      <c r="BH228" s="288" t="s">
        <v>10568</v>
      </c>
      <c r="BI228" s="288" t="s">
        <v>10568</v>
      </c>
      <c r="BJ228" s="288" t="s">
        <v>10568</v>
      </c>
      <c r="BK228" s="288" t="s">
        <v>10568</v>
      </c>
      <c r="BL228" s="288" t="s">
        <v>10568</v>
      </c>
      <c r="BM228" s="288" t="s">
        <v>10568</v>
      </c>
      <c r="BN228" s="288" t="s">
        <v>10568</v>
      </c>
      <c r="BO228" s="288" t="s">
        <v>10568</v>
      </c>
      <c r="BP228" s="288" t="s">
        <v>10568</v>
      </c>
      <c r="BQ228" s="288" t="s">
        <v>10568</v>
      </c>
      <c r="BR228" s="288" t="s">
        <v>10568</v>
      </c>
      <c r="BS228" s="288" t="s">
        <v>10568</v>
      </c>
      <c r="BT228" s="288" t="s">
        <v>10568</v>
      </c>
      <c r="BU228" s="288" t="s">
        <v>10568</v>
      </c>
      <c r="BV228" s="288" t="s">
        <v>10568</v>
      </c>
      <c r="BW228" s="288" t="s">
        <v>10568</v>
      </c>
      <c r="BX228" s="288" t="str">
        <f>_xlfn.IFNA(VLOOKUP(C228,'INFORM Severity - hidden'!$C$5:$G$300,5,FALSE),"-")</f>
        <v>-</v>
      </c>
    </row>
    <row r="229" spans="1:76" x14ac:dyDescent="0.35">
      <c r="C229" t="s">
        <v>10683</v>
      </c>
      <c r="D229" s="288" t="str">
        <f t="shared" si="3"/>
        <v>-</v>
      </c>
      <c r="E229" s="288" t="s">
        <v>10568</v>
      </c>
      <c r="F229" s="288" t="s">
        <v>10568</v>
      </c>
      <c r="G229" s="288" t="s">
        <v>10568</v>
      </c>
      <c r="H229" s="288" t="s">
        <v>10568</v>
      </c>
      <c r="I229" s="288" t="s">
        <v>10568</v>
      </c>
      <c r="J229" s="288" t="s">
        <v>10568</v>
      </c>
      <c r="K229" s="288" t="s">
        <v>10568</v>
      </c>
      <c r="L229" s="288" t="s">
        <v>10568</v>
      </c>
      <c r="M229" s="288" t="s">
        <v>10568</v>
      </c>
      <c r="N229" s="288" t="s">
        <v>10568</v>
      </c>
      <c r="O229" s="288" t="s">
        <v>10568</v>
      </c>
      <c r="P229" s="288" t="s">
        <v>10568</v>
      </c>
      <c r="Q229" s="288" t="s">
        <v>10568</v>
      </c>
      <c r="R229" s="288" t="s">
        <v>10568</v>
      </c>
      <c r="S229" s="288" t="s">
        <v>10568</v>
      </c>
      <c r="T229" s="288" t="s">
        <v>10568</v>
      </c>
      <c r="U229" s="288" t="s">
        <v>10568</v>
      </c>
      <c r="V229" s="288" t="s">
        <v>10568</v>
      </c>
      <c r="W229" s="288" t="s">
        <v>10568</v>
      </c>
      <c r="X229" s="288" t="s">
        <v>10568</v>
      </c>
      <c r="Y229" s="288" t="s">
        <v>10568</v>
      </c>
      <c r="Z229" s="288" t="s">
        <v>10568</v>
      </c>
      <c r="AA229" s="288" t="s">
        <v>10568</v>
      </c>
      <c r="AB229" s="288" t="s">
        <v>10568</v>
      </c>
      <c r="AC229" s="288" t="s">
        <v>10568</v>
      </c>
      <c r="AD229" s="288" t="s">
        <v>10568</v>
      </c>
      <c r="AE229" s="288" t="s">
        <v>10568</v>
      </c>
      <c r="AF229" s="288" t="s">
        <v>10568</v>
      </c>
      <c r="AG229" s="288" t="s">
        <v>10568</v>
      </c>
      <c r="AH229" s="288" t="s">
        <v>10568</v>
      </c>
      <c r="AI229" s="288" t="s">
        <v>10568</v>
      </c>
      <c r="AJ229" s="288" t="s">
        <v>10568</v>
      </c>
      <c r="AK229" s="288" t="s">
        <v>10568</v>
      </c>
      <c r="AL229" s="288" t="s">
        <v>10568</v>
      </c>
      <c r="AM229" s="288" t="s">
        <v>10568</v>
      </c>
      <c r="AN229" s="288" t="s">
        <v>10568</v>
      </c>
      <c r="AO229" s="288" t="s">
        <v>10568</v>
      </c>
      <c r="AP229" s="288" t="s">
        <v>10568</v>
      </c>
      <c r="AQ229" s="288" t="s">
        <v>10568</v>
      </c>
      <c r="AR229" s="288" t="s">
        <v>10568</v>
      </c>
      <c r="AS229" s="288" t="s">
        <v>10568</v>
      </c>
      <c r="AT229" s="288" t="s">
        <v>10568</v>
      </c>
      <c r="AU229" s="288" t="s">
        <v>10568</v>
      </c>
      <c r="AV229" s="288" t="s">
        <v>10568</v>
      </c>
      <c r="AW229" s="288">
        <v>1.9</v>
      </c>
      <c r="AX229" s="288">
        <v>1.9</v>
      </c>
      <c r="AY229" s="288">
        <v>1.9</v>
      </c>
      <c r="AZ229" s="288">
        <v>1.9</v>
      </c>
      <c r="BA229" s="288" t="s">
        <v>10568</v>
      </c>
      <c r="BB229" s="288" t="s">
        <v>10568</v>
      </c>
      <c r="BC229" s="288" t="s">
        <v>10568</v>
      </c>
      <c r="BD229" s="288" t="s">
        <v>10568</v>
      </c>
      <c r="BE229" s="288" t="s">
        <v>10568</v>
      </c>
      <c r="BF229" s="288" t="s">
        <v>10568</v>
      </c>
      <c r="BG229" s="288" t="s">
        <v>10568</v>
      </c>
      <c r="BH229" s="288" t="s">
        <v>10568</v>
      </c>
      <c r="BI229" s="288" t="s">
        <v>10568</v>
      </c>
      <c r="BJ229" s="288" t="s">
        <v>10568</v>
      </c>
      <c r="BK229" s="288" t="s">
        <v>10568</v>
      </c>
      <c r="BL229" s="288" t="s">
        <v>10568</v>
      </c>
      <c r="BM229" s="288" t="s">
        <v>10568</v>
      </c>
      <c r="BN229" s="288" t="s">
        <v>10568</v>
      </c>
      <c r="BO229" s="288" t="s">
        <v>10568</v>
      </c>
      <c r="BP229" s="288" t="s">
        <v>10568</v>
      </c>
      <c r="BQ229" s="288" t="s">
        <v>10568</v>
      </c>
      <c r="BR229" s="288" t="s">
        <v>10568</v>
      </c>
      <c r="BS229" s="288" t="s">
        <v>10568</v>
      </c>
      <c r="BT229" s="288" t="s">
        <v>10568</v>
      </c>
      <c r="BU229" s="288" t="s">
        <v>10568</v>
      </c>
      <c r="BV229" s="288" t="s">
        <v>10568</v>
      </c>
      <c r="BW229" s="288" t="s">
        <v>10568</v>
      </c>
      <c r="BX229" s="288" t="str">
        <f>_xlfn.IFNA(VLOOKUP(C229,'INFORM Severity - hidden'!$C$5:$G$300,5,FALSE),"-")</f>
        <v>-</v>
      </c>
    </row>
    <row r="230" spans="1:76" x14ac:dyDescent="0.35">
      <c r="C230" t="s">
        <v>10684</v>
      </c>
      <c r="D230" s="288" t="str">
        <f t="shared" si="3"/>
        <v>-</v>
      </c>
      <c r="E230" s="288" t="s">
        <v>10568</v>
      </c>
      <c r="F230" s="288" t="s">
        <v>10568</v>
      </c>
      <c r="G230" s="288" t="s">
        <v>10568</v>
      </c>
      <c r="H230" s="288" t="s">
        <v>10568</v>
      </c>
      <c r="I230" s="288" t="s">
        <v>10568</v>
      </c>
      <c r="J230" s="288" t="s">
        <v>10568</v>
      </c>
      <c r="K230" s="288" t="s">
        <v>10568</v>
      </c>
      <c r="L230" s="288" t="s">
        <v>10568</v>
      </c>
      <c r="M230" s="288" t="s">
        <v>10568</v>
      </c>
      <c r="N230" s="288" t="s">
        <v>10568</v>
      </c>
      <c r="O230" s="288" t="s">
        <v>10568</v>
      </c>
      <c r="P230" s="288" t="s">
        <v>10568</v>
      </c>
      <c r="Q230" s="288" t="s">
        <v>10568</v>
      </c>
      <c r="R230" s="288" t="s">
        <v>10568</v>
      </c>
      <c r="S230" s="288" t="s">
        <v>10568</v>
      </c>
      <c r="T230" s="288" t="s">
        <v>10568</v>
      </c>
      <c r="U230" s="288" t="s">
        <v>10568</v>
      </c>
      <c r="V230" s="288" t="s">
        <v>10568</v>
      </c>
      <c r="W230" s="288" t="s">
        <v>10568</v>
      </c>
      <c r="X230" s="288" t="s">
        <v>10568</v>
      </c>
      <c r="Y230" s="288" t="s">
        <v>10568</v>
      </c>
      <c r="Z230" s="288" t="s">
        <v>10568</v>
      </c>
      <c r="AA230" s="288" t="s">
        <v>10568</v>
      </c>
      <c r="AB230" s="288" t="s">
        <v>10568</v>
      </c>
      <c r="AC230" s="288" t="s">
        <v>10568</v>
      </c>
      <c r="AD230" s="288" t="s">
        <v>10568</v>
      </c>
      <c r="AE230" s="288" t="s">
        <v>10568</v>
      </c>
      <c r="AF230" s="288" t="s">
        <v>10568</v>
      </c>
      <c r="AG230" s="288" t="s">
        <v>10568</v>
      </c>
      <c r="AH230" s="288" t="s">
        <v>10568</v>
      </c>
      <c r="AI230" s="288" t="s">
        <v>10568</v>
      </c>
      <c r="AJ230" s="288" t="s">
        <v>10568</v>
      </c>
      <c r="AK230" s="288" t="s">
        <v>10568</v>
      </c>
      <c r="AL230" s="288" t="s">
        <v>10568</v>
      </c>
      <c r="AM230" s="288" t="s">
        <v>10568</v>
      </c>
      <c r="AN230" s="288" t="s">
        <v>10568</v>
      </c>
      <c r="AO230" s="288" t="s">
        <v>10568</v>
      </c>
      <c r="AP230" s="288" t="s">
        <v>10568</v>
      </c>
      <c r="AQ230" s="288" t="s">
        <v>10568</v>
      </c>
      <c r="AR230" s="288" t="s">
        <v>10568</v>
      </c>
      <c r="AS230" s="288" t="s">
        <v>10568</v>
      </c>
      <c r="AT230" s="288" t="s">
        <v>10568</v>
      </c>
      <c r="AU230" s="288" t="s">
        <v>10568</v>
      </c>
      <c r="AV230" s="288" t="s">
        <v>10568</v>
      </c>
      <c r="AW230" s="288" t="s">
        <v>10568</v>
      </c>
      <c r="AX230" s="288" t="s">
        <v>10568</v>
      </c>
      <c r="AY230" s="288">
        <v>2.2999999999999998</v>
      </c>
      <c r="AZ230" s="288">
        <v>2.2999999999999998</v>
      </c>
      <c r="BA230" s="288">
        <v>2.2999999999999998</v>
      </c>
      <c r="BB230" s="288">
        <v>2.2999999999999998</v>
      </c>
      <c r="BC230" s="288">
        <v>2.2999999999999998</v>
      </c>
      <c r="BD230" s="288">
        <v>2</v>
      </c>
      <c r="BE230" s="288">
        <v>2</v>
      </c>
      <c r="BF230" s="288">
        <v>1.9</v>
      </c>
      <c r="BG230" s="288">
        <v>1.9</v>
      </c>
      <c r="BH230" s="288">
        <v>1.7</v>
      </c>
      <c r="BI230" s="288">
        <v>1.7</v>
      </c>
      <c r="BJ230" s="288">
        <v>1.7</v>
      </c>
      <c r="BK230" s="288" t="s">
        <v>10568</v>
      </c>
      <c r="BL230" s="288" t="s">
        <v>10568</v>
      </c>
      <c r="BM230" s="288" t="s">
        <v>10568</v>
      </c>
      <c r="BN230" s="288" t="s">
        <v>10568</v>
      </c>
      <c r="BO230" s="288" t="s">
        <v>10568</v>
      </c>
      <c r="BP230" s="288" t="s">
        <v>10568</v>
      </c>
      <c r="BQ230" s="288" t="s">
        <v>10568</v>
      </c>
      <c r="BR230" s="288" t="s">
        <v>10568</v>
      </c>
      <c r="BS230" s="288" t="s">
        <v>10568</v>
      </c>
      <c r="BT230" s="288" t="s">
        <v>10568</v>
      </c>
      <c r="BU230" s="288" t="s">
        <v>10568</v>
      </c>
      <c r="BV230" s="288" t="s">
        <v>10568</v>
      </c>
      <c r="BW230" s="288" t="s">
        <v>10568</v>
      </c>
      <c r="BX230" s="288" t="str">
        <f>_xlfn.IFNA(VLOOKUP(C230,'INFORM Severity - hidden'!$C$5:$G$300,5,FALSE),"-")</f>
        <v>-</v>
      </c>
    </row>
    <row r="231" spans="1:76" x14ac:dyDescent="0.35">
      <c r="C231" t="s">
        <v>10685</v>
      </c>
      <c r="D231" s="288" t="str">
        <f t="shared" si="3"/>
        <v>-</v>
      </c>
      <c r="E231" s="288" t="s">
        <v>10568</v>
      </c>
      <c r="F231" s="288" t="s">
        <v>10568</v>
      </c>
      <c r="G231" s="288" t="s">
        <v>10568</v>
      </c>
      <c r="H231" s="288" t="s">
        <v>10568</v>
      </c>
      <c r="I231" s="288" t="s">
        <v>10568</v>
      </c>
      <c r="J231" s="288" t="s">
        <v>10568</v>
      </c>
      <c r="K231" s="288" t="s">
        <v>10568</v>
      </c>
      <c r="L231" s="288" t="s">
        <v>10568</v>
      </c>
      <c r="M231" s="288" t="s">
        <v>10568</v>
      </c>
      <c r="N231" s="288" t="s">
        <v>10568</v>
      </c>
      <c r="O231" s="288" t="s">
        <v>10568</v>
      </c>
      <c r="P231" s="288" t="s">
        <v>10568</v>
      </c>
      <c r="Q231" s="288" t="s">
        <v>10568</v>
      </c>
      <c r="R231" s="288" t="s">
        <v>10568</v>
      </c>
      <c r="S231" s="288" t="s">
        <v>10568</v>
      </c>
      <c r="T231" s="288" t="s">
        <v>10568</v>
      </c>
      <c r="U231" s="288" t="s">
        <v>10568</v>
      </c>
      <c r="V231" s="288" t="s">
        <v>10568</v>
      </c>
      <c r="W231" s="288" t="s">
        <v>10568</v>
      </c>
      <c r="X231" s="288" t="s">
        <v>10568</v>
      </c>
      <c r="Y231" s="288" t="s">
        <v>10568</v>
      </c>
      <c r="Z231" s="288" t="s">
        <v>10568</v>
      </c>
      <c r="AA231" s="288" t="s">
        <v>10568</v>
      </c>
      <c r="AB231" s="288" t="s">
        <v>10568</v>
      </c>
      <c r="AC231" s="288" t="s">
        <v>10568</v>
      </c>
      <c r="AD231" s="288" t="s">
        <v>10568</v>
      </c>
      <c r="AE231" s="288" t="s">
        <v>10568</v>
      </c>
      <c r="AF231" s="288" t="s">
        <v>10568</v>
      </c>
      <c r="AG231" s="288" t="s">
        <v>10568</v>
      </c>
      <c r="AH231" s="288" t="s">
        <v>10568</v>
      </c>
      <c r="AI231" s="288" t="s">
        <v>10568</v>
      </c>
      <c r="AJ231" s="288" t="s">
        <v>10568</v>
      </c>
      <c r="AK231" s="288" t="s">
        <v>10568</v>
      </c>
      <c r="AL231" s="288" t="s">
        <v>10568</v>
      </c>
      <c r="AM231" s="288" t="s">
        <v>10568</v>
      </c>
      <c r="AN231" s="288" t="s">
        <v>10568</v>
      </c>
      <c r="AO231" s="288" t="s">
        <v>10568</v>
      </c>
      <c r="AP231" s="288" t="s">
        <v>10568</v>
      </c>
      <c r="AQ231" s="288" t="s">
        <v>10568</v>
      </c>
      <c r="AR231" s="288" t="s">
        <v>10568</v>
      </c>
      <c r="AS231" s="288" t="s">
        <v>10568</v>
      </c>
      <c r="AT231" s="288" t="s">
        <v>10568</v>
      </c>
      <c r="AU231" s="288" t="s">
        <v>10568</v>
      </c>
      <c r="AV231" s="288" t="s">
        <v>10568</v>
      </c>
      <c r="AW231" s="288" t="s">
        <v>10568</v>
      </c>
      <c r="AX231" s="288" t="s">
        <v>10568</v>
      </c>
      <c r="AY231" s="288" t="s">
        <v>10568</v>
      </c>
      <c r="AZ231" s="288" t="s">
        <v>10568</v>
      </c>
      <c r="BA231" s="288">
        <v>2</v>
      </c>
      <c r="BB231" s="288">
        <v>1.6</v>
      </c>
      <c r="BC231" s="288">
        <v>1.6</v>
      </c>
      <c r="BD231" s="288">
        <v>1.6</v>
      </c>
      <c r="BE231" s="288" t="s">
        <v>10568</v>
      </c>
      <c r="BF231" s="288" t="s">
        <v>10568</v>
      </c>
      <c r="BG231" s="288" t="s">
        <v>10568</v>
      </c>
      <c r="BH231" s="288" t="s">
        <v>10568</v>
      </c>
      <c r="BI231" s="288" t="s">
        <v>10568</v>
      </c>
      <c r="BJ231" s="288" t="s">
        <v>10568</v>
      </c>
      <c r="BK231" s="288" t="s">
        <v>10568</v>
      </c>
      <c r="BL231" s="288" t="s">
        <v>10568</v>
      </c>
      <c r="BM231" s="288" t="s">
        <v>10568</v>
      </c>
      <c r="BN231" s="288" t="s">
        <v>10568</v>
      </c>
      <c r="BO231" s="288" t="s">
        <v>10568</v>
      </c>
      <c r="BP231" s="288" t="s">
        <v>10568</v>
      </c>
      <c r="BQ231" s="288" t="s">
        <v>10568</v>
      </c>
      <c r="BR231" s="288" t="s">
        <v>10568</v>
      </c>
      <c r="BS231" s="288" t="s">
        <v>10568</v>
      </c>
      <c r="BT231" s="288" t="s">
        <v>10568</v>
      </c>
      <c r="BU231" s="288" t="s">
        <v>10568</v>
      </c>
      <c r="BV231" s="288" t="s">
        <v>10568</v>
      </c>
      <c r="BW231" s="288" t="s">
        <v>10568</v>
      </c>
      <c r="BX231" s="288" t="str">
        <f>_xlfn.IFNA(VLOOKUP(C231,'INFORM Severity - hidden'!$C$5:$G$300,5,FALSE),"-")</f>
        <v>-</v>
      </c>
    </row>
    <row r="232" spans="1:76" x14ac:dyDescent="0.35">
      <c r="C232" t="s">
        <v>10686</v>
      </c>
      <c r="D232" s="288" t="str">
        <f t="shared" si="3"/>
        <v>-</v>
      </c>
      <c r="E232" s="288" t="s">
        <v>10568</v>
      </c>
      <c r="F232" s="288" t="s">
        <v>10568</v>
      </c>
      <c r="G232" s="288" t="s">
        <v>10568</v>
      </c>
      <c r="H232" s="288" t="s">
        <v>10568</v>
      </c>
      <c r="I232" s="288" t="s">
        <v>10568</v>
      </c>
      <c r="J232" s="288" t="s">
        <v>10568</v>
      </c>
      <c r="K232" s="288" t="s">
        <v>10568</v>
      </c>
      <c r="L232" s="288" t="s">
        <v>10568</v>
      </c>
      <c r="M232" s="288" t="s">
        <v>10568</v>
      </c>
      <c r="N232" s="288" t="s">
        <v>10568</v>
      </c>
      <c r="O232" s="288" t="s">
        <v>10568</v>
      </c>
      <c r="P232" s="288" t="s">
        <v>10568</v>
      </c>
      <c r="Q232" s="288" t="s">
        <v>10568</v>
      </c>
      <c r="R232" s="288" t="s">
        <v>10568</v>
      </c>
      <c r="S232" s="288" t="s">
        <v>10568</v>
      </c>
      <c r="T232" s="288" t="s">
        <v>10568</v>
      </c>
      <c r="U232" s="288" t="s">
        <v>10568</v>
      </c>
      <c r="V232" s="288" t="s">
        <v>10568</v>
      </c>
      <c r="W232" s="288" t="s">
        <v>10568</v>
      </c>
      <c r="X232" s="288" t="s">
        <v>10568</v>
      </c>
      <c r="Y232" s="288" t="s">
        <v>10568</v>
      </c>
      <c r="Z232" s="288" t="s">
        <v>10568</v>
      </c>
      <c r="AA232" s="288" t="s">
        <v>10568</v>
      </c>
      <c r="AB232" s="288" t="s">
        <v>10568</v>
      </c>
      <c r="AC232" s="288" t="s">
        <v>10568</v>
      </c>
      <c r="AD232" s="288" t="s">
        <v>10568</v>
      </c>
      <c r="AE232" s="288" t="s">
        <v>10568</v>
      </c>
      <c r="AF232" s="288" t="s">
        <v>10568</v>
      </c>
      <c r="AG232" s="288" t="s">
        <v>10568</v>
      </c>
      <c r="AH232" s="288" t="s">
        <v>10568</v>
      </c>
      <c r="AI232" s="288" t="s">
        <v>10568</v>
      </c>
      <c r="AJ232" s="288" t="s">
        <v>10568</v>
      </c>
      <c r="AK232" s="288" t="s">
        <v>10568</v>
      </c>
      <c r="AL232" s="288" t="s">
        <v>10568</v>
      </c>
      <c r="AM232" s="288" t="s">
        <v>10568</v>
      </c>
      <c r="AN232" s="288" t="s">
        <v>10568</v>
      </c>
      <c r="AO232" s="288" t="s">
        <v>10568</v>
      </c>
      <c r="AP232" s="288" t="s">
        <v>10568</v>
      </c>
      <c r="AQ232" s="288" t="s">
        <v>10568</v>
      </c>
      <c r="AR232" s="288" t="s">
        <v>10568</v>
      </c>
      <c r="AS232" s="288" t="s">
        <v>10568</v>
      </c>
      <c r="AT232" s="288" t="s">
        <v>10568</v>
      </c>
      <c r="AU232" s="288" t="s">
        <v>10568</v>
      </c>
      <c r="AV232" s="288" t="s">
        <v>10568</v>
      </c>
      <c r="AW232" s="288" t="s">
        <v>10568</v>
      </c>
      <c r="AX232" s="288" t="s">
        <v>10568</v>
      </c>
      <c r="AY232" s="288" t="s">
        <v>10568</v>
      </c>
      <c r="AZ232" s="288" t="s">
        <v>10568</v>
      </c>
      <c r="BA232" s="288" t="s">
        <v>10568</v>
      </c>
      <c r="BB232" s="288" t="s">
        <v>10568</v>
      </c>
      <c r="BC232" s="288" t="s">
        <v>10568</v>
      </c>
      <c r="BD232" s="288" t="s">
        <v>10568</v>
      </c>
      <c r="BE232" s="288" t="s">
        <v>10568</v>
      </c>
      <c r="BF232" s="288" t="s">
        <v>10568</v>
      </c>
      <c r="BG232" s="288" t="s">
        <v>10568</v>
      </c>
      <c r="BH232" s="288">
        <v>2.2999999999999998</v>
      </c>
      <c r="BI232" s="288">
        <v>2.2999999999999998</v>
      </c>
      <c r="BJ232" s="288">
        <v>1.8</v>
      </c>
      <c r="BK232" s="288" t="s">
        <v>10568</v>
      </c>
      <c r="BL232" s="288" t="s">
        <v>10568</v>
      </c>
      <c r="BM232" s="288" t="s">
        <v>10568</v>
      </c>
      <c r="BN232" s="288" t="s">
        <v>10568</v>
      </c>
      <c r="BO232" s="288" t="s">
        <v>10568</v>
      </c>
      <c r="BP232" s="288" t="s">
        <v>10568</v>
      </c>
      <c r="BQ232" s="288" t="s">
        <v>10568</v>
      </c>
      <c r="BR232" s="288" t="s">
        <v>10568</v>
      </c>
      <c r="BS232" s="288" t="s">
        <v>10568</v>
      </c>
      <c r="BT232" s="288" t="s">
        <v>10568</v>
      </c>
      <c r="BU232" s="288" t="s">
        <v>10568</v>
      </c>
      <c r="BV232" s="288" t="s">
        <v>10568</v>
      </c>
      <c r="BW232" s="288" t="s">
        <v>10568</v>
      </c>
      <c r="BX232" s="288" t="str">
        <f>_xlfn.IFNA(VLOOKUP(C232,'INFORM Severity - hidden'!$C$5:$G$300,5,FALSE),"-")</f>
        <v>-</v>
      </c>
    </row>
    <row r="233" spans="1:76" x14ac:dyDescent="0.35">
      <c r="C233" t="s">
        <v>10687</v>
      </c>
      <c r="D233" s="288" t="str">
        <f t="shared" si="3"/>
        <v>-</v>
      </c>
      <c r="E233" s="288" t="s">
        <v>10568</v>
      </c>
      <c r="F233" s="288" t="s">
        <v>10568</v>
      </c>
      <c r="G233" s="288" t="s">
        <v>10568</v>
      </c>
      <c r="H233" s="288" t="s">
        <v>10568</v>
      </c>
      <c r="I233" s="288" t="s">
        <v>10568</v>
      </c>
      <c r="J233" s="288" t="s">
        <v>10568</v>
      </c>
      <c r="K233" s="288" t="s">
        <v>10568</v>
      </c>
      <c r="L233" s="288" t="s">
        <v>10568</v>
      </c>
      <c r="M233" s="288" t="s">
        <v>10568</v>
      </c>
      <c r="N233" s="288" t="s">
        <v>10568</v>
      </c>
      <c r="O233" s="288" t="s">
        <v>10568</v>
      </c>
      <c r="P233" s="288" t="s">
        <v>10568</v>
      </c>
      <c r="Q233" s="288" t="s">
        <v>10568</v>
      </c>
      <c r="R233" s="288" t="s">
        <v>10568</v>
      </c>
      <c r="S233" s="288" t="s">
        <v>10568</v>
      </c>
      <c r="T233" s="288" t="s">
        <v>10568</v>
      </c>
      <c r="U233" s="288" t="s">
        <v>10568</v>
      </c>
      <c r="V233" s="288" t="s">
        <v>10568</v>
      </c>
      <c r="W233" s="288" t="s">
        <v>10568</v>
      </c>
      <c r="X233" s="288" t="s">
        <v>10568</v>
      </c>
      <c r="Y233" s="288" t="s">
        <v>10568</v>
      </c>
      <c r="Z233" s="288" t="s">
        <v>10568</v>
      </c>
      <c r="AA233" s="288" t="s">
        <v>10568</v>
      </c>
      <c r="AB233" s="288" t="s">
        <v>10568</v>
      </c>
      <c r="AC233" s="288" t="s">
        <v>10568</v>
      </c>
      <c r="AD233" s="288" t="s">
        <v>10568</v>
      </c>
      <c r="AE233" s="288" t="s">
        <v>10568</v>
      </c>
      <c r="AF233" s="288" t="s">
        <v>10568</v>
      </c>
      <c r="AG233" s="288" t="s">
        <v>10568</v>
      </c>
      <c r="AH233" s="288" t="s">
        <v>10568</v>
      </c>
      <c r="AI233" s="288" t="s">
        <v>10568</v>
      </c>
      <c r="AJ233" s="288" t="s">
        <v>10568</v>
      </c>
      <c r="AK233" s="288" t="s">
        <v>10568</v>
      </c>
      <c r="AL233" s="288" t="s">
        <v>10568</v>
      </c>
      <c r="AM233" s="288" t="s">
        <v>10568</v>
      </c>
      <c r="AN233" s="288" t="s">
        <v>10568</v>
      </c>
      <c r="AO233" s="288" t="s">
        <v>10568</v>
      </c>
      <c r="AP233" s="288" t="s">
        <v>10568</v>
      </c>
      <c r="AQ233" s="288" t="s">
        <v>10568</v>
      </c>
      <c r="AR233" s="288" t="s">
        <v>10568</v>
      </c>
      <c r="AS233" s="288" t="s">
        <v>10568</v>
      </c>
      <c r="AT233" s="288" t="s">
        <v>10568</v>
      </c>
      <c r="AU233" s="288" t="s">
        <v>10568</v>
      </c>
      <c r="AV233" s="288" t="s">
        <v>10568</v>
      </c>
      <c r="AW233" s="288" t="s">
        <v>10568</v>
      </c>
      <c r="AX233" s="288" t="s">
        <v>10568</v>
      </c>
      <c r="AY233" s="288" t="s">
        <v>10568</v>
      </c>
      <c r="AZ233" s="288" t="s">
        <v>10568</v>
      </c>
      <c r="BA233" s="288" t="s">
        <v>10568</v>
      </c>
      <c r="BB233" s="288" t="s">
        <v>10568</v>
      </c>
      <c r="BC233" s="288" t="s">
        <v>10568</v>
      </c>
      <c r="BD233" s="288" t="s">
        <v>10568</v>
      </c>
      <c r="BE233" s="288" t="s">
        <v>10568</v>
      </c>
      <c r="BF233" s="288" t="s">
        <v>10568</v>
      </c>
      <c r="BG233" s="288" t="s">
        <v>10568</v>
      </c>
      <c r="BH233" s="288" t="s">
        <v>10568</v>
      </c>
      <c r="BI233" s="288" t="s">
        <v>10568</v>
      </c>
      <c r="BJ233" s="288" t="s">
        <v>10568</v>
      </c>
      <c r="BK233" s="288" t="s">
        <v>10568</v>
      </c>
      <c r="BL233" s="288" t="s">
        <v>10568</v>
      </c>
      <c r="BM233" s="288" t="s">
        <v>10568</v>
      </c>
      <c r="BN233" s="288" t="s">
        <v>10568</v>
      </c>
      <c r="BO233" s="288" t="s">
        <v>10568</v>
      </c>
      <c r="BP233" s="288" t="s">
        <v>10568</v>
      </c>
      <c r="BQ233" s="288" t="s">
        <v>10568</v>
      </c>
      <c r="BR233" s="288" t="s">
        <v>10568</v>
      </c>
      <c r="BS233" s="288" t="s">
        <v>10568</v>
      </c>
      <c r="BT233" s="288">
        <v>2.1</v>
      </c>
      <c r="BU233" s="288">
        <v>2.4</v>
      </c>
      <c r="BV233" s="288">
        <v>2.2000000000000002</v>
      </c>
      <c r="BW233" s="288">
        <v>2.2000000000000002</v>
      </c>
      <c r="BX233" s="288" t="str">
        <f>_xlfn.IFNA(VLOOKUP(C233,'INFORM Severity - hidden'!$C$5:$G$300,5,FALSE),"-")</f>
        <v>-</v>
      </c>
    </row>
    <row r="234" spans="1:76" x14ac:dyDescent="0.35">
      <c r="A234" t="s">
        <v>2289</v>
      </c>
      <c r="B234" t="s">
        <v>3946</v>
      </c>
      <c r="C234" t="s">
        <v>3947</v>
      </c>
      <c r="D234" s="288" t="str">
        <f t="shared" si="3"/>
        <v>-</v>
      </c>
      <c r="E234" s="288" t="s">
        <v>10568</v>
      </c>
      <c r="F234" s="288" t="s">
        <v>10568</v>
      </c>
      <c r="G234" s="288" t="s">
        <v>10568</v>
      </c>
      <c r="H234" s="288" t="s">
        <v>10568</v>
      </c>
      <c r="I234" s="288" t="s">
        <v>10568</v>
      </c>
      <c r="J234" s="288" t="s">
        <v>10568</v>
      </c>
      <c r="K234" s="288" t="s">
        <v>10568</v>
      </c>
      <c r="L234" s="288" t="s">
        <v>10568</v>
      </c>
      <c r="M234" s="288" t="s">
        <v>10568</v>
      </c>
      <c r="N234" s="288" t="s">
        <v>10568</v>
      </c>
      <c r="O234" s="288" t="s">
        <v>10568</v>
      </c>
      <c r="P234" s="288" t="s">
        <v>10568</v>
      </c>
      <c r="Q234" s="288" t="s">
        <v>10568</v>
      </c>
      <c r="R234" s="288" t="s">
        <v>10568</v>
      </c>
      <c r="S234" s="288" t="s">
        <v>10568</v>
      </c>
      <c r="T234" s="288" t="s">
        <v>10568</v>
      </c>
      <c r="U234" s="288" t="s">
        <v>10568</v>
      </c>
      <c r="V234" s="288" t="s">
        <v>10568</v>
      </c>
      <c r="W234" s="288" t="s">
        <v>10568</v>
      </c>
      <c r="X234" s="288" t="s">
        <v>10568</v>
      </c>
      <c r="Y234" s="288" t="s">
        <v>10568</v>
      </c>
      <c r="Z234" s="288" t="s">
        <v>10568</v>
      </c>
      <c r="AA234" s="288" t="s">
        <v>10568</v>
      </c>
      <c r="AB234" s="288" t="s">
        <v>10568</v>
      </c>
      <c r="AC234" s="288" t="s">
        <v>10568</v>
      </c>
      <c r="AD234" s="288" t="s">
        <v>10568</v>
      </c>
      <c r="AE234" s="288" t="s">
        <v>10568</v>
      </c>
      <c r="AF234" s="288" t="s">
        <v>10568</v>
      </c>
      <c r="AG234" s="288" t="s">
        <v>10568</v>
      </c>
      <c r="AH234" s="288" t="s">
        <v>10568</v>
      </c>
      <c r="AI234" s="288" t="s">
        <v>10568</v>
      </c>
      <c r="AJ234" s="288" t="s">
        <v>10568</v>
      </c>
      <c r="AK234" s="288" t="s">
        <v>10568</v>
      </c>
      <c r="AL234" s="288" t="s">
        <v>10568</v>
      </c>
      <c r="AM234" s="288" t="s">
        <v>10568</v>
      </c>
      <c r="AN234" s="288" t="s">
        <v>10568</v>
      </c>
      <c r="AO234" s="288" t="s">
        <v>10568</v>
      </c>
      <c r="AP234" s="288" t="s">
        <v>10568</v>
      </c>
      <c r="AQ234" s="288" t="s">
        <v>10568</v>
      </c>
      <c r="AR234" s="288" t="s">
        <v>10568</v>
      </c>
      <c r="AS234" s="288" t="s">
        <v>10568</v>
      </c>
      <c r="AT234" s="288" t="s">
        <v>10568</v>
      </c>
      <c r="AU234" s="288" t="s">
        <v>10568</v>
      </c>
      <c r="AV234" s="288" t="s">
        <v>10568</v>
      </c>
      <c r="AW234" s="288" t="s">
        <v>10568</v>
      </c>
      <c r="AX234" s="288" t="s">
        <v>10568</v>
      </c>
      <c r="AY234" s="288" t="s">
        <v>10568</v>
      </c>
      <c r="AZ234" s="288" t="s">
        <v>10568</v>
      </c>
      <c r="BA234" s="288" t="s">
        <v>10568</v>
      </c>
      <c r="BB234" s="288" t="s">
        <v>10568</v>
      </c>
      <c r="BC234" s="288" t="s">
        <v>10568</v>
      </c>
      <c r="BD234" s="288" t="s">
        <v>10568</v>
      </c>
      <c r="BE234" s="288" t="s">
        <v>10568</v>
      </c>
      <c r="BF234" s="288" t="s">
        <v>10568</v>
      </c>
      <c r="BG234" s="288" t="s">
        <v>10568</v>
      </c>
      <c r="BH234" s="288" t="s">
        <v>10568</v>
      </c>
      <c r="BI234" s="288" t="s">
        <v>10568</v>
      </c>
      <c r="BJ234" s="288" t="s">
        <v>10568</v>
      </c>
      <c r="BK234" s="288" t="s">
        <v>10568</v>
      </c>
      <c r="BL234" s="288" t="s">
        <v>10568</v>
      </c>
      <c r="BM234" s="288" t="s">
        <v>10568</v>
      </c>
      <c r="BN234" s="288" t="s">
        <v>10568</v>
      </c>
      <c r="BO234" s="288" t="s">
        <v>10568</v>
      </c>
      <c r="BP234" s="288" t="s">
        <v>10568</v>
      </c>
      <c r="BQ234" s="288" t="s">
        <v>10568</v>
      </c>
      <c r="BR234" s="288" t="s">
        <v>10568</v>
      </c>
      <c r="BS234" s="288" t="s">
        <v>10568</v>
      </c>
      <c r="BT234" s="288" t="s">
        <v>10568</v>
      </c>
      <c r="BU234" s="288" t="s">
        <v>10568</v>
      </c>
      <c r="BV234" s="288">
        <v>2.7</v>
      </c>
      <c r="BW234" s="288">
        <v>2.7</v>
      </c>
      <c r="BX234" s="288">
        <f>_xlfn.IFNA(VLOOKUP(C234,'INFORM Severity - hidden'!$C$5:$G$300,5,FALSE),"-")</f>
        <v>2.7</v>
      </c>
    </row>
    <row r="235" spans="1:76" x14ac:dyDescent="0.35">
      <c r="A235" t="s">
        <v>2289</v>
      </c>
      <c r="B235" t="s">
        <v>6713</v>
      </c>
      <c r="C235" t="s">
        <v>6714</v>
      </c>
      <c r="D235" s="288" t="str">
        <f t="shared" si="3"/>
        <v>-</v>
      </c>
      <c r="E235" s="288" t="s">
        <v>10568</v>
      </c>
      <c r="F235" s="288" t="s">
        <v>10568</v>
      </c>
      <c r="G235" s="288" t="s">
        <v>10568</v>
      </c>
      <c r="H235" s="288" t="s">
        <v>10568</v>
      </c>
      <c r="I235" s="288" t="s">
        <v>10568</v>
      </c>
      <c r="J235" s="288" t="s">
        <v>10568</v>
      </c>
      <c r="K235" s="288" t="s">
        <v>10568</v>
      </c>
      <c r="L235" s="288" t="s">
        <v>10568</v>
      </c>
      <c r="M235" s="288" t="s">
        <v>10568</v>
      </c>
      <c r="N235" s="288" t="s">
        <v>10568</v>
      </c>
      <c r="O235" s="288" t="s">
        <v>10568</v>
      </c>
      <c r="P235" s="288" t="s">
        <v>10568</v>
      </c>
      <c r="Q235" s="288" t="s">
        <v>10568</v>
      </c>
      <c r="R235" s="288" t="s">
        <v>10568</v>
      </c>
      <c r="S235" s="288" t="s">
        <v>10568</v>
      </c>
      <c r="T235" s="288" t="s">
        <v>10568</v>
      </c>
      <c r="U235" s="288" t="s">
        <v>10568</v>
      </c>
      <c r="V235" s="288" t="s">
        <v>10568</v>
      </c>
      <c r="W235" s="288" t="s">
        <v>10568</v>
      </c>
      <c r="X235" s="288" t="s">
        <v>10568</v>
      </c>
      <c r="Y235" s="288" t="s">
        <v>10568</v>
      </c>
      <c r="Z235" s="288" t="s">
        <v>10568</v>
      </c>
      <c r="AA235" s="288" t="s">
        <v>10568</v>
      </c>
      <c r="AB235" s="288" t="s">
        <v>10568</v>
      </c>
      <c r="AC235" s="288" t="s">
        <v>10568</v>
      </c>
      <c r="AD235" s="288" t="s">
        <v>10568</v>
      </c>
      <c r="AE235" s="288" t="s">
        <v>10568</v>
      </c>
      <c r="AF235" s="288" t="s">
        <v>10568</v>
      </c>
      <c r="AG235" s="288" t="s">
        <v>10568</v>
      </c>
      <c r="AH235" s="288" t="s">
        <v>10568</v>
      </c>
      <c r="AI235" s="288" t="s">
        <v>10568</v>
      </c>
      <c r="AJ235" s="288" t="s">
        <v>10568</v>
      </c>
      <c r="AK235" s="288" t="s">
        <v>10568</v>
      </c>
      <c r="AL235" s="288" t="s">
        <v>10568</v>
      </c>
      <c r="AM235" s="288" t="s">
        <v>10568</v>
      </c>
      <c r="AN235" s="288" t="s">
        <v>10568</v>
      </c>
      <c r="AO235" s="288" t="s">
        <v>10568</v>
      </c>
      <c r="AP235" s="288" t="s">
        <v>10568</v>
      </c>
      <c r="AQ235" s="288" t="s">
        <v>10568</v>
      </c>
      <c r="AR235" s="288" t="s">
        <v>10568</v>
      </c>
      <c r="AS235" s="288" t="s">
        <v>10568</v>
      </c>
      <c r="AT235" s="288" t="s">
        <v>10568</v>
      </c>
      <c r="AU235" s="288" t="s">
        <v>10568</v>
      </c>
      <c r="AV235" s="288" t="s">
        <v>10568</v>
      </c>
      <c r="AW235" s="288" t="s">
        <v>10568</v>
      </c>
      <c r="AX235" s="288" t="s">
        <v>10568</v>
      </c>
      <c r="AY235" s="288" t="s">
        <v>10568</v>
      </c>
      <c r="AZ235" s="288" t="s">
        <v>10568</v>
      </c>
      <c r="BA235" s="288" t="s">
        <v>10568</v>
      </c>
      <c r="BB235" s="288" t="s">
        <v>10568</v>
      </c>
      <c r="BC235" s="288" t="s">
        <v>10568</v>
      </c>
      <c r="BD235" s="288" t="s">
        <v>10568</v>
      </c>
      <c r="BE235" s="288" t="s">
        <v>10568</v>
      </c>
      <c r="BF235" s="288" t="s">
        <v>10568</v>
      </c>
      <c r="BG235" s="288" t="s">
        <v>10568</v>
      </c>
      <c r="BH235" s="288" t="s">
        <v>10568</v>
      </c>
      <c r="BI235" s="288" t="s">
        <v>10568</v>
      </c>
      <c r="BJ235" s="288" t="s">
        <v>10568</v>
      </c>
      <c r="BK235" s="288" t="s">
        <v>10568</v>
      </c>
      <c r="BL235" s="288" t="s">
        <v>10568</v>
      </c>
      <c r="BM235" s="288" t="s">
        <v>10568</v>
      </c>
      <c r="BN235" s="288" t="s">
        <v>10568</v>
      </c>
      <c r="BO235" s="288" t="s">
        <v>10568</v>
      </c>
      <c r="BP235" s="288" t="s">
        <v>10568</v>
      </c>
      <c r="BQ235" s="288" t="s">
        <v>10568</v>
      </c>
      <c r="BR235" s="288" t="s">
        <v>10568</v>
      </c>
      <c r="BS235" s="288" t="s">
        <v>10568</v>
      </c>
      <c r="BT235" s="288" t="s">
        <v>10568</v>
      </c>
      <c r="BU235" s="288" t="s">
        <v>10568</v>
      </c>
      <c r="BV235" s="288" t="s">
        <v>10568</v>
      </c>
      <c r="BW235" s="288" t="s">
        <v>10568</v>
      </c>
      <c r="BX235" s="288">
        <f>_xlfn.IFNA(VLOOKUP(C235,'INFORM Severity - hidden'!$C$5:$G$300,5,FALSE),"-")</f>
        <v>2.8</v>
      </c>
    </row>
    <row r="236" spans="1:76" x14ac:dyDescent="0.35">
      <c r="C236" t="s">
        <v>10688</v>
      </c>
      <c r="D236" s="288" t="str">
        <f t="shared" si="3"/>
        <v>-</v>
      </c>
      <c r="E236" s="288" t="s">
        <v>10568</v>
      </c>
      <c r="F236" s="288" t="s">
        <v>10568</v>
      </c>
      <c r="G236" s="288" t="s">
        <v>10568</v>
      </c>
      <c r="H236" s="288" t="s">
        <v>10568</v>
      </c>
      <c r="I236" s="288" t="s">
        <v>10568</v>
      </c>
      <c r="J236" s="288" t="s">
        <v>10568</v>
      </c>
      <c r="K236" s="288" t="s">
        <v>10568</v>
      </c>
      <c r="L236" s="288" t="s">
        <v>10568</v>
      </c>
      <c r="M236" s="288" t="s">
        <v>10568</v>
      </c>
      <c r="N236" s="288" t="s">
        <v>10568</v>
      </c>
      <c r="O236" s="288" t="s">
        <v>10568</v>
      </c>
      <c r="P236" s="288" t="s">
        <v>10568</v>
      </c>
      <c r="Q236" s="288" t="s">
        <v>10568</v>
      </c>
      <c r="R236" s="288" t="s">
        <v>10568</v>
      </c>
      <c r="S236" s="288" t="s">
        <v>10568</v>
      </c>
      <c r="T236" s="288" t="s">
        <v>10568</v>
      </c>
      <c r="U236" s="288" t="s">
        <v>10568</v>
      </c>
      <c r="V236" s="288" t="s">
        <v>10568</v>
      </c>
      <c r="W236" s="288" t="s">
        <v>10568</v>
      </c>
      <c r="X236" s="288" t="s">
        <v>10568</v>
      </c>
      <c r="Y236" s="288" t="s">
        <v>10568</v>
      </c>
      <c r="Z236" s="288" t="s">
        <v>10568</v>
      </c>
      <c r="AA236" s="288" t="s">
        <v>10568</v>
      </c>
      <c r="AB236" s="288" t="s">
        <v>10568</v>
      </c>
      <c r="AC236" s="288" t="s">
        <v>10568</v>
      </c>
      <c r="AD236" s="288" t="s">
        <v>10568</v>
      </c>
      <c r="AE236" s="288" t="s">
        <v>10568</v>
      </c>
      <c r="AF236" s="288" t="s">
        <v>10568</v>
      </c>
      <c r="AG236" s="288" t="s">
        <v>10568</v>
      </c>
      <c r="AH236" s="288" t="s">
        <v>10568</v>
      </c>
      <c r="AI236" s="288" t="s">
        <v>10568</v>
      </c>
      <c r="AJ236" s="288" t="s">
        <v>10568</v>
      </c>
      <c r="AK236" s="288" t="s">
        <v>10568</v>
      </c>
      <c r="AL236" s="288" t="s">
        <v>10568</v>
      </c>
      <c r="AM236" s="288" t="s">
        <v>10568</v>
      </c>
      <c r="AN236" s="288" t="s">
        <v>10568</v>
      </c>
      <c r="AO236" s="288" t="s">
        <v>10568</v>
      </c>
      <c r="AP236" s="288" t="s">
        <v>10568</v>
      </c>
      <c r="AQ236" s="288" t="s">
        <v>10568</v>
      </c>
      <c r="AR236" s="288" t="s">
        <v>10568</v>
      </c>
      <c r="AS236" s="288" t="s">
        <v>10568</v>
      </c>
      <c r="AT236" s="288" t="s">
        <v>10568</v>
      </c>
      <c r="AU236" s="288" t="s">
        <v>10568</v>
      </c>
      <c r="AV236" s="288" t="s">
        <v>10568</v>
      </c>
      <c r="AW236" s="288" t="s">
        <v>10568</v>
      </c>
      <c r="AX236" s="288" t="s">
        <v>10568</v>
      </c>
      <c r="AY236" s="288" t="s">
        <v>10568</v>
      </c>
      <c r="AZ236" s="288" t="s">
        <v>10568</v>
      </c>
      <c r="BA236" s="288" t="s">
        <v>10568</v>
      </c>
      <c r="BB236" s="288" t="s">
        <v>10568</v>
      </c>
      <c r="BC236" s="288" t="s">
        <v>10568</v>
      </c>
      <c r="BD236" s="288" t="s">
        <v>10568</v>
      </c>
      <c r="BE236" s="288" t="s">
        <v>10568</v>
      </c>
      <c r="BF236" s="288" t="s">
        <v>10568</v>
      </c>
      <c r="BG236" s="288" t="s">
        <v>10568</v>
      </c>
      <c r="BH236" s="288" t="s">
        <v>10568</v>
      </c>
      <c r="BI236" s="288" t="s">
        <v>10568</v>
      </c>
      <c r="BJ236" s="288" t="s">
        <v>10568</v>
      </c>
      <c r="BK236" s="288" t="s">
        <v>10568</v>
      </c>
      <c r="BL236" s="288">
        <v>2.2999999999999998</v>
      </c>
      <c r="BM236" s="288">
        <v>2.1</v>
      </c>
      <c r="BN236" s="288">
        <v>2.1</v>
      </c>
      <c r="BO236" s="288" t="s">
        <v>10568</v>
      </c>
      <c r="BP236" s="288" t="s">
        <v>10568</v>
      </c>
      <c r="BQ236" s="288" t="s">
        <v>10568</v>
      </c>
      <c r="BR236" s="288" t="s">
        <v>10568</v>
      </c>
      <c r="BS236" s="288" t="s">
        <v>10568</v>
      </c>
      <c r="BT236" s="288">
        <v>2.2000000000000002</v>
      </c>
      <c r="BU236" s="288">
        <v>2.1</v>
      </c>
      <c r="BV236" s="288">
        <v>2.1</v>
      </c>
      <c r="BW236" s="288">
        <v>2.2000000000000002</v>
      </c>
      <c r="BX236" s="288" t="str">
        <f>_xlfn.IFNA(VLOOKUP(C236,'INFORM Severity - hidden'!$C$5:$G$300,5,FALSE),"-")</f>
        <v>-</v>
      </c>
    </row>
    <row r="237" spans="1:76" x14ac:dyDescent="0.35">
      <c r="C237" t="s">
        <v>10689</v>
      </c>
      <c r="D237" s="288" t="str">
        <f t="shared" si="3"/>
        <v>-</v>
      </c>
      <c r="E237" s="288" t="s">
        <v>10568</v>
      </c>
      <c r="F237" s="288" t="s">
        <v>10568</v>
      </c>
      <c r="G237" s="288" t="s">
        <v>10568</v>
      </c>
      <c r="H237" s="288" t="s">
        <v>10568</v>
      </c>
      <c r="I237" s="288" t="s">
        <v>10568</v>
      </c>
      <c r="J237" s="288" t="s">
        <v>10568</v>
      </c>
      <c r="K237" s="288" t="s">
        <v>10568</v>
      </c>
      <c r="L237" s="288" t="s">
        <v>10568</v>
      </c>
      <c r="M237" s="288" t="s">
        <v>10568</v>
      </c>
      <c r="N237" s="288" t="s">
        <v>10568</v>
      </c>
      <c r="O237" s="288" t="s">
        <v>10568</v>
      </c>
      <c r="P237" s="288" t="s">
        <v>10568</v>
      </c>
      <c r="Q237" s="288" t="s">
        <v>10568</v>
      </c>
      <c r="R237" s="288" t="s">
        <v>10568</v>
      </c>
      <c r="S237" s="288" t="s">
        <v>10568</v>
      </c>
      <c r="T237" s="288" t="s">
        <v>10568</v>
      </c>
      <c r="U237" s="288" t="s">
        <v>10568</v>
      </c>
      <c r="V237" s="288" t="s">
        <v>10568</v>
      </c>
      <c r="W237" s="288" t="s">
        <v>10568</v>
      </c>
      <c r="X237" s="288" t="s">
        <v>10568</v>
      </c>
      <c r="Y237" s="288" t="s">
        <v>10568</v>
      </c>
      <c r="Z237" s="288" t="s">
        <v>10568</v>
      </c>
      <c r="AA237" s="288" t="s">
        <v>10568</v>
      </c>
      <c r="AB237" s="288" t="s">
        <v>10568</v>
      </c>
      <c r="AC237" s="288" t="s">
        <v>10568</v>
      </c>
      <c r="AD237" s="288" t="s">
        <v>10568</v>
      </c>
      <c r="AE237" s="288" t="s">
        <v>10568</v>
      </c>
      <c r="AF237" s="288" t="s">
        <v>10568</v>
      </c>
      <c r="AG237" s="288" t="s">
        <v>10568</v>
      </c>
      <c r="AH237" s="288" t="s">
        <v>10568</v>
      </c>
      <c r="AI237" s="288" t="s">
        <v>10568</v>
      </c>
      <c r="AJ237" s="288" t="s">
        <v>10568</v>
      </c>
      <c r="AK237" s="288" t="s">
        <v>10568</v>
      </c>
      <c r="AL237" s="288" t="s">
        <v>10568</v>
      </c>
      <c r="AM237" s="288" t="s">
        <v>10568</v>
      </c>
      <c r="AN237" s="288" t="s">
        <v>10568</v>
      </c>
      <c r="AO237" s="288" t="s">
        <v>10568</v>
      </c>
      <c r="AP237" s="288" t="s">
        <v>10568</v>
      </c>
      <c r="AQ237" s="288" t="s">
        <v>10568</v>
      </c>
      <c r="AR237" s="288" t="s">
        <v>10568</v>
      </c>
      <c r="AS237" s="288" t="s">
        <v>10568</v>
      </c>
      <c r="AT237" s="288" t="s">
        <v>10568</v>
      </c>
      <c r="AU237" s="288" t="s">
        <v>10568</v>
      </c>
      <c r="AV237" s="288" t="s">
        <v>10568</v>
      </c>
      <c r="AW237" s="288" t="s">
        <v>10568</v>
      </c>
      <c r="AX237" s="288" t="s">
        <v>10568</v>
      </c>
      <c r="AY237" s="288" t="s">
        <v>10568</v>
      </c>
      <c r="AZ237" s="288" t="s">
        <v>10568</v>
      </c>
      <c r="BA237" s="288" t="s">
        <v>10568</v>
      </c>
      <c r="BB237" s="288" t="s">
        <v>10568</v>
      </c>
      <c r="BC237" s="288" t="s">
        <v>10568</v>
      </c>
      <c r="BD237" s="288" t="s">
        <v>10568</v>
      </c>
      <c r="BE237" s="288" t="s">
        <v>10568</v>
      </c>
      <c r="BF237" s="288" t="s">
        <v>10568</v>
      </c>
      <c r="BG237" s="288" t="s">
        <v>10568</v>
      </c>
      <c r="BH237" s="288" t="s">
        <v>10568</v>
      </c>
      <c r="BI237" s="288" t="s">
        <v>10568</v>
      </c>
      <c r="BJ237" s="288" t="s">
        <v>10568</v>
      </c>
      <c r="BK237" s="288" t="s">
        <v>10568</v>
      </c>
      <c r="BL237" s="288" t="s">
        <v>10568</v>
      </c>
      <c r="BM237" s="288" t="s">
        <v>10568</v>
      </c>
      <c r="BN237" s="288" t="s">
        <v>10568</v>
      </c>
      <c r="BO237" s="288" t="s">
        <v>10568</v>
      </c>
      <c r="BP237" s="288" t="s">
        <v>10568</v>
      </c>
      <c r="BQ237" s="288" t="s">
        <v>10568</v>
      </c>
      <c r="BR237" s="288" t="s">
        <v>10568</v>
      </c>
      <c r="BS237" s="288" t="s">
        <v>10568</v>
      </c>
      <c r="BT237" s="288" t="s">
        <v>10568</v>
      </c>
      <c r="BU237" s="288" t="s">
        <v>10568</v>
      </c>
      <c r="BV237" s="288" t="s">
        <v>10568</v>
      </c>
      <c r="BW237" s="288" t="s">
        <v>10568</v>
      </c>
      <c r="BX237" s="288" t="str">
        <f>_xlfn.IFNA(VLOOKUP(C237,'INFORM Severity - hidden'!$C$5:$G$300,5,FALSE),"-")</f>
        <v>-</v>
      </c>
    </row>
    <row r="238" spans="1:76" x14ac:dyDescent="0.35">
      <c r="A238" t="s">
        <v>2296</v>
      </c>
      <c r="B238" t="s">
        <v>2294</v>
      </c>
      <c r="C238" t="s">
        <v>2295</v>
      </c>
      <c r="D238" s="288" t="str">
        <f t="shared" si="3"/>
        <v>Increasing</v>
      </c>
      <c r="E238" s="288" t="s">
        <v>10568</v>
      </c>
      <c r="F238" s="288" t="s">
        <v>10568</v>
      </c>
      <c r="G238" s="288" t="s">
        <v>10568</v>
      </c>
      <c r="H238" s="288" t="s">
        <v>10568</v>
      </c>
      <c r="I238" s="288" t="s">
        <v>10568</v>
      </c>
      <c r="J238" s="288" t="s">
        <v>10568</v>
      </c>
      <c r="K238" s="288" t="s">
        <v>10568</v>
      </c>
      <c r="L238" s="288" t="s">
        <v>10568</v>
      </c>
      <c r="M238" s="288" t="s">
        <v>10568</v>
      </c>
      <c r="N238" s="288" t="s">
        <v>10568</v>
      </c>
      <c r="O238" s="288" t="s">
        <v>10568</v>
      </c>
      <c r="P238" s="288" t="s">
        <v>10568</v>
      </c>
      <c r="Q238" s="288" t="s">
        <v>10568</v>
      </c>
      <c r="R238" s="288" t="s">
        <v>10568</v>
      </c>
      <c r="S238" s="288" t="s">
        <v>10568</v>
      </c>
      <c r="T238" s="288" t="s">
        <v>10568</v>
      </c>
      <c r="U238" s="288" t="s">
        <v>10568</v>
      </c>
      <c r="V238" s="288" t="s">
        <v>10568</v>
      </c>
      <c r="W238" s="288" t="s">
        <v>10568</v>
      </c>
      <c r="X238" s="288" t="s">
        <v>10568</v>
      </c>
      <c r="Y238" s="288" t="s">
        <v>10568</v>
      </c>
      <c r="Z238" s="288" t="s">
        <v>10568</v>
      </c>
      <c r="AA238" s="288" t="s">
        <v>10568</v>
      </c>
      <c r="AB238" s="288" t="s">
        <v>10568</v>
      </c>
      <c r="AC238" s="288" t="s">
        <v>10568</v>
      </c>
      <c r="AD238" s="288" t="s">
        <v>10568</v>
      </c>
      <c r="AE238" s="288" t="s">
        <v>10568</v>
      </c>
      <c r="AF238" s="288" t="s">
        <v>10568</v>
      </c>
      <c r="AG238" s="288" t="s">
        <v>10568</v>
      </c>
      <c r="AH238" s="288" t="s">
        <v>10568</v>
      </c>
      <c r="AI238" s="288" t="s">
        <v>10568</v>
      </c>
      <c r="AJ238" s="288" t="s">
        <v>10568</v>
      </c>
      <c r="AK238" s="288" t="s">
        <v>10568</v>
      </c>
      <c r="AL238" s="288" t="s">
        <v>10568</v>
      </c>
      <c r="AM238" s="288" t="s">
        <v>10568</v>
      </c>
      <c r="AN238" s="288" t="s">
        <v>10568</v>
      </c>
      <c r="AO238" s="288" t="s">
        <v>10568</v>
      </c>
      <c r="AP238" s="288" t="s">
        <v>10568</v>
      </c>
      <c r="AQ238" s="288" t="s">
        <v>10568</v>
      </c>
      <c r="AR238" s="288" t="s">
        <v>10568</v>
      </c>
      <c r="AS238" s="288" t="s">
        <v>10568</v>
      </c>
      <c r="AT238" s="288" t="s">
        <v>10568</v>
      </c>
      <c r="AU238" s="288" t="s">
        <v>10568</v>
      </c>
      <c r="AV238" s="288" t="s">
        <v>10568</v>
      </c>
      <c r="AW238" s="288">
        <v>2.6</v>
      </c>
      <c r="AX238" s="288">
        <v>2.7</v>
      </c>
      <c r="AY238" s="288">
        <v>2.7</v>
      </c>
      <c r="AZ238" s="288">
        <v>2.6</v>
      </c>
      <c r="BA238" s="288">
        <v>2.6</v>
      </c>
      <c r="BB238" s="288">
        <v>2.6</v>
      </c>
      <c r="BC238" s="288">
        <v>2.6</v>
      </c>
      <c r="BD238" s="288">
        <v>2.6</v>
      </c>
      <c r="BE238" s="288">
        <v>2.5</v>
      </c>
      <c r="BF238" s="288">
        <v>2.5</v>
      </c>
      <c r="BG238" s="288">
        <v>2.5</v>
      </c>
      <c r="BH238" s="288">
        <v>2.5</v>
      </c>
      <c r="BI238" s="288">
        <v>2.6</v>
      </c>
      <c r="BJ238" s="288">
        <v>2.6</v>
      </c>
      <c r="BK238" s="288">
        <v>2.6</v>
      </c>
      <c r="BL238" s="288">
        <v>2.6</v>
      </c>
      <c r="BM238" s="288">
        <v>2</v>
      </c>
      <c r="BN238" s="288">
        <v>2</v>
      </c>
      <c r="BO238" s="288">
        <v>2</v>
      </c>
      <c r="BP238" s="288">
        <v>2</v>
      </c>
      <c r="BQ238" s="288">
        <v>2</v>
      </c>
      <c r="BR238" s="288">
        <v>2.1</v>
      </c>
      <c r="BS238" s="288">
        <v>2</v>
      </c>
      <c r="BT238" s="288">
        <v>2</v>
      </c>
      <c r="BU238" s="288">
        <v>1.9</v>
      </c>
      <c r="BV238" s="288">
        <v>2</v>
      </c>
      <c r="BW238" s="288">
        <v>2.1</v>
      </c>
      <c r="BX238" s="288">
        <f>_xlfn.IFNA(VLOOKUP(C238,'INFORM Severity - hidden'!$C$5:$G$300,5,FALSE),"-")</f>
        <v>2.1</v>
      </c>
    </row>
    <row r="239" spans="1:76" x14ac:dyDescent="0.35">
      <c r="C239" t="s">
        <v>10690</v>
      </c>
      <c r="D239" s="288" t="str">
        <f t="shared" si="3"/>
        <v>-</v>
      </c>
      <c r="E239" s="288" t="s">
        <v>10568</v>
      </c>
      <c r="F239" s="288" t="s">
        <v>10568</v>
      </c>
      <c r="G239" s="288" t="s">
        <v>10568</v>
      </c>
      <c r="H239" s="288" t="s">
        <v>10568</v>
      </c>
      <c r="I239" s="288" t="s">
        <v>10568</v>
      </c>
      <c r="J239" s="288" t="s">
        <v>10568</v>
      </c>
      <c r="K239" s="288" t="s">
        <v>10568</v>
      </c>
      <c r="L239" s="288" t="s">
        <v>10568</v>
      </c>
      <c r="M239" s="288" t="s">
        <v>10568</v>
      </c>
      <c r="N239" s="288" t="s">
        <v>10568</v>
      </c>
      <c r="O239" s="288" t="s">
        <v>10568</v>
      </c>
      <c r="P239" s="288" t="s">
        <v>10568</v>
      </c>
      <c r="Q239" s="288" t="s">
        <v>10568</v>
      </c>
      <c r="R239" s="288" t="s">
        <v>10568</v>
      </c>
      <c r="S239" s="288" t="s">
        <v>10568</v>
      </c>
      <c r="T239" s="288" t="s">
        <v>10568</v>
      </c>
      <c r="U239" s="288" t="s">
        <v>10568</v>
      </c>
      <c r="V239" s="288" t="s">
        <v>10568</v>
      </c>
      <c r="W239" s="288" t="s">
        <v>10568</v>
      </c>
      <c r="X239" s="288" t="s">
        <v>10568</v>
      </c>
      <c r="Y239" s="288" t="s">
        <v>10568</v>
      </c>
      <c r="Z239" s="288" t="s">
        <v>10568</v>
      </c>
      <c r="AA239" s="288" t="s">
        <v>10568</v>
      </c>
      <c r="AB239" s="288" t="s">
        <v>10568</v>
      </c>
      <c r="AC239" s="288" t="s">
        <v>10568</v>
      </c>
      <c r="AD239" s="288" t="s">
        <v>10568</v>
      </c>
      <c r="AE239" s="288" t="s">
        <v>10568</v>
      </c>
      <c r="AF239" s="288" t="s">
        <v>10568</v>
      </c>
      <c r="AG239" s="288" t="s">
        <v>10568</v>
      </c>
      <c r="AH239" s="288" t="s">
        <v>10568</v>
      </c>
      <c r="AI239" s="288" t="s">
        <v>10568</v>
      </c>
      <c r="AJ239" s="288" t="s">
        <v>10568</v>
      </c>
      <c r="AK239" s="288" t="s">
        <v>10568</v>
      </c>
      <c r="AL239" s="288" t="s">
        <v>10568</v>
      </c>
      <c r="AM239" s="288" t="s">
        <v>10568</v>
      </c>
      <c r="AN239" s="288" t="s">
        <v>10568</v>
      </c>
      <c r="AO239" s="288" t="s">
        <v>10568</v>
      </c>
      <c r="AP239" s="288" t="s">
        <v>10568</v>
      </c>
      <c r="AQ239" s="288" t="s">
        <v>10568</v>
      </c>
      <c r="AR239" s="288" t="s">
        <v>10568</v>
      </c>
      <c r="AS239" s="288" t="s">
        <v>10568</v>
      </c>
      <c r="AT239" s="288" t="s">
        <v>10568</v>
      </c>
      <c r="AU239" s="288" t="s">
        <v>10568</v>
      </c>
      <c r="AV239" s="288" t="s">
        <v>10568</v>
      </c>
      <c r="AW239" s="288" t="s">
        <v>10568</v>
      </c>
      <c r="AX239" s="288" t="s">
        <v>10568</v>
      </c>
      <c r="AY239" s="288" t="s">
        <v>10568</v>
      </c>
      <c r="AZ239" s="288" t="s">
        <v>10568</v>
      </c>
      <c r="BA239" s="288" t="s">
        <v>10568</v>
      </c>
      <c r="BB239" s="288" t="s">
        <v>10568</v>
      </c>
      <c r="BC239" s="288" t="s">
        <v>10568</v>
      </c>
      <c r="BD239" s="288" t="s">
        <v>10568</v>
      </c>
      <c r="BE239" s="288" t="s">
        <v>10568</v>
      </c>
      <c r="BF239" s="288" t="s">
        <v>10568</v>
      </c>
      <c r="BG239" s="288" t="s">
        <v>10568</v>
      </c>
      <c r="BH239" s="288" t="s">
        <v>10568</v>
      </c>
      <c r="BI239" s="288" t="s">
        <v>10568</v>
      </c>
      <c r="BJ239" s="288" t="s">
        <v>10568</v>
      </c>
      <c r="BK239" s="288" t="s">
        <v>10568</v>
      </c>
      <c r="BL239" s="288">
        <v>1.4</v>
      </c>
      <c r="BM239" s="288">
        <v>1.4</v>
      </c>
      <c r="BN239" s="288">
        <v>1.4</v>
      </c>
      <c r="BO239" s="288" t="s">
        <v>10568</v>
      </c>
      <c r="BP239" s="288" t="s">
        <v>10568</v>
      </c>
      <c r="BQ239" s="288" t="s">
        <v>10568</v>
      </c>
      <c r="BR239" s="288" t="s">
        <v>10568</v>
      </c>
      <c r="BS239" s="288" t="s">
        <v>10568</v>
      </c>
      <c r="BT239" s="288" t="s">
        <v>10568</v>
      </c>
      <c r="BU239" s="288" t="s">
        <v>10568</v>
      </c>
      <c r="BV239" s="288" t="s">
        <v>10568</v>
      </c>
      <c r="BW239" s="288" t="s">
        <v>10568</v>
      </c>
      <c r="BX239" s="288" t="str">
        <f>_xlfn.IFNA(VLOOKUP(C239,'INFORM Severity - hidden'!$C$5:$G$300,5,FALSE),"-")</f>
        <v>-</v>
      </c>
    </row>
    <row r="240" spans="1:76" x14ac:dyDescent="0.35">
      <c r="C240" t="s">
        <v>10691</v>
      </c>
      <c r="D240" s="288" t="str">
        <f t="shared" si="3"/>
        <v>-</v>
      </c>
      <c r="E240" s="288" t="s">
        <v>10568</v>
      </c>
      <c r="F240" s="288" t="s">
        <v>10568</v>
      </c>
      <c r="G240" s="288" t="s">
        <v>10568</v>
      </c>
      <c r="H240" s="288" t="s">
        <v>10568</v>
      </c>
      <c r="I240" s="288" t="s">
        <v>10568</v>
      </c>
      <c r="J240" s="288" t="s">
        <v>10568</v>
      </c>
      <c r="K240" s="288" t="s">
        <v>10568</v>
      </c>
      <c r="L240" s="288" t="s">
        <v>10568</v>
      </c>
      <c r="M240" s="288" t="s">
        <v>10568</v>
      </c>
      <c r="N240" s="288" t="s">
        <v>10568</v>
      </c>
      <c r="O240" s="288" t="s">
        <v>10568</v>
      </c>
      <c r="P240" s="288" t="s">
        <v>10568</v>
      </c>
      <c r="Q240" s="288" t="s">
        <v>10568</v>
      </c>
      <c r="R240" s="288" t="s">
        <v>10568</v>
      </c>
      <c r="S240" s="288" t="s">
        <v>10568</v>
      </c>
      <c r="T240" s="288" t="s">
        <v>10568</v>
      </c>
      <c r="U240" s="288" t="s">
        <v>10568</v>
      </c>
      <c r="V240" s="288" t="s">
        <v>10568</v>
      </c>
      <c r="W240" s="288" t="s">
        <v>10568</v>
      </c>
      <c r="X240" s="288" t="s">
        <v>10568</v>
      </c>
      <c r="Y240" s="288" t="s">
        <v>10568</v>
      </c>
      <c r="Z240" s="288" t="s">
        <v>10568</v>
      </c>
      <c r="AA240" s="288" t="s">
        <v>10568</v>
      </c>
      <c r="AB240" s="288" t="s">
        <v>10568</v>
      </c>
      <c r="AC240" s="288" t="s">
        <v>10568</v>
      </c>
      <c r="AD240" s="288" t="s">
        <v>10568</v>
      </c>
      <c r="AE240" s="288" t="s">
        <v>10568</v>
      </c>
      <c r="AF240" s="288" t="s">
        <v>10568</v>
      </c>
      <c r="AG240" s="288" t="s">
        <v>10568</v>
      </c>
      <c r="AH240" s="288" t="s">
        <v>10568</v>
      </c>
      <c r="AI240" s="288" t="s">
        <v>10568</v>
      </c>
      <c r="AJ240" s="288" t="s">
        <v>10568</v>
      </c>
      <c r="AK240" s="288" t="s">
        <v>10568</v>
      </c>
      <c r="AL240" s="288" t="s">
        <v>10568</v>
      </c>
      <c r="AM240" s="288" t="s">
        <v>10568</v>
      </c>
      <c r="AN240" s="288" t="s">
        <v>10568</v>
      </c>
      <c r="AO240" s="288" t="s">
        <v>10568</v>
      </c>
      <c r="AP240" s="288" t="s">
        <v>10568</v>
      </c>
      <c r="AQ240" s="288" t="s">
        <v>10568</v>
      </c>
      <c r="AR240" s="288" t="s">
        <v>10568</v>
      </c>
      <c r="AS240" s="288" t="s">
        <v>10568</v>
      </c>
      <c r="AT240" s="288" t="s">
        <v>10568</v>
      </c>
      <c r="AU240" s="288" t="s">
        <v>10568</v>
      </c>
      <c r="AV240" s="288" t="s">
        <v>10568</v>
      </c>
      <c r="AW240" s="288" t="s">
        <v>10568</v>
      </c>
      <c r="AX240" s="288" t="s">
        <v>10568</v>
      </c>
      <c r="AY240" s="288" t="s">
        <v>10568</v>
      </c>
      <c r="AZ240" s="288" t="s">
        <v>10568</v>
      </c>
      <c r="BA240" s="288" t="s">
        <v>10568</v>
      </c>
      <c r="BB240" s="288" t="s">
        <v>10568</v>
      </c>
      <c r="BC240" s="288" t="s">
        <v>10568</v>
      </c>
      <c r="BD240" s="288" t="s">
        <v>10568</v>
      </c>
      <c r="BE240" s="288" t="s">
        <v>10568</v>
      </c>
      <c r="BF240" s="288" t="s">
        <v>10568</v>
      </c>
      <c r="BG240" s="288" t="s">
        <v>10568</v>
      </c>
      <c r="BH240" s="288" t="s">
        <v>10568</v>
      </c>
      <c r="BI240" s="288" t="s">
        <v>10568</v>
      </c>
      <c r="BJ240" s="288" t="s">
        <v>10568</v>
      </c>
      <c r="BK240" s="288" t="s">
        <v>10568</v>
      </c>
      <c r="BL240" s="288" t="s">
        <v>10568</v>
      </c>
      <c r="BM240" s="288" t="s">
        <v>10568</v>
      </c>
      <c r="BN240" s="288" t="s">
        <v>10568</v>
      </c>
      <c r="BO240" s="288" t="s">
        <v>10568</v>
      </c>
      <c r="BP240" s="288" t="s">
        <v>10568</v>
      </c>
      <c r="BQ240" s="288" t="s">
        <v>10568</v>
      </c>
      <c r="BR240" s="288" t="s">
        <v>10568</v>
      </c>
      <c r="BS240" s="288" t="s">
        <v>10568</v>
      </c>
      <c r="BT240" s="288">
        <v>1.9</v>
      </c>
      <c r="BU240" s="288">
        <v>1.8</v>
      </c>
      <c r="BV240" s="288">
        <v>1.8</v>
      </c>
      <c r="BW240" s="288">
        <v>1.8</v>
      </c>
      <c r="BX240" s="288" t="str">
        <f>_xlfn.IFNA(VLOOKUP(C240,'INFORM Severity - hidden'!$C$5:$G$300,5,FALSE),"-")</f>
        <v>-</v>
      </c>
    </row>
    <row r="241" spans="1:76" x14ac:dyDescent="0.35">
      <c r="A241" t="s">
        <v>4614</v>
      </c>
      <c r="B241" t="s">
        <v>4612</v>
      </c>
      <c r="C241" t="s">
        <v>4613</v>
      </c>
      <c r="D241" s="288" t="str">
        <f t="shared" si="3"/>
        <v>Increasing</v>
      </c>
      <c r="E241" s="288" t="s">
        <v>10568</v>
      </c>
      <c r="F241" s="288" t="s">
        <v>10568</v>
      </c>
      <c r="G241" s="288" t="s">
        <v>10568</v>
      </c>
      <c r="H241" s="288" t="s">
        <v>10568</v>
      </c>
      <c r="I241" s="288" t="s">
        <v>10568</v>
      </c>
      <c r="J241" s="288" t="s">
        <v>10568</v>
      </c>
      <c r="K241" s="288" t="s">
        <v>10568</v>
      </c>
      <c r="L241" s="288" t="s">
        <v>10568</v>
      </c>
      <c r="M241" s="288" t="s">
        <v>10568</v>
      </c>
      <c r="N241" s="288" t="s">
        <v>10568</v>
      </c>
      <c r="O241" s="288" t="s">
        <v>10568</v>
      </c>
      <c r="P241" s="288" t="s">
        <v>10568</v>
      </c>
      <c r="Q241" s="288" t="s">
        <v>10568</v>
      </c>
      <c r="R241" s="288" t="s">
        <v>10568</v>
      </c>
      <c r="S241" s="288" t="s">
        <v>10568</v>
      </c>
      <c r="T241" s="288" t="s">
        <v>10568</v>
      </c>
      <c r="U241" s="288" t="s">
        <v>10568</v>
      </c>
      <c r="V241" s="288" t="s">
        <v>10568</v>
      </c>
      <c r="W241" s="288" t="s">
        <v>10568</v>
      </c>
      <c r="X241" s="288" t="s">
        <v>10568</v>
      </c>
      <c r="Y241" s="288" t="s">
        <v>10568</v>
      </c>
      <c r="Z241" s="288" t="s">
        <v>10568</v>
      </c>
      <c r="AA241" s="288" t="s">
        <v>10568</v>
      </c>
      <c r="AB241" s="288" t="s">
        <v>10568</v>
      </c>
      <c r="AC241" s="288" t="s">
        <v>10568</v>
      </c>
      <c r="AD241" s="288" t="s">
        <v>10568</v>
      </c>
      <c r="AE241" s="288" t="s">
        <v>10568</v>
      </c>
      <c r="AF241" s="288" t="s">
        <v>10568</v>
      </c>
      <c r="AG241" s="288" t="s">
        <v>10568</v>
      </c>
      <c r="AH241" s="288" t="s">
        <v>10568</v>
      </c>
      <c r="AI241" s="288" t="s">
        <v>10568</v>
      </c>
      <c r="AJ241" s="288" t="s">
        <v>10568</v>
      </c>
      <c r="AK241" s="288" t="s">
        <v>10568</v>
      </c>
      <c r="AL241" s="288" t="s">
        <v>10568</v>
      </c>
      <c r="AM241" s="288" t="s">
        <v>10568</v>
      </c>
      <c r="AN241" s="288" t="s">
        <v>10568</v>
      </c>
      <c r="AO241" s="288" t="s">
        <v>10568</v>
      </c>
      <c r="AP241" s="288">
        <v>1.2</v>
      </c>
      <c r="AQ241" s="288">
        <v>1.6</v>
      </c>
      <c r="AR241" s="288">
        <v>1.6</v>
      </c>
      <c r="AS241" s="288">
        <v>1.7</v>
      </c>
      <c r="AT241" s="288">
        <v>1.7</v>
      </c>
      <c r="AU241" s="288">
        <v>2.9</v>
      </c>
      <c r="AV241" s="288">
        <v>2.9</v>
      </c>
      <c r="AW241" s="288">
        <v>2.9</v>
      </c>
      <c r="AX241" s="288">
        <v>2.9</v>
      </c>
      <c r="AY241" s="288">
        <v>2.9</v>
      </c>
      <c r="AZ241" s="288">
        <v>2.5</v>
      </c>
      <c r="BA241" s="288">
        <v>2.5</v>
      </c>
      <c r="BB241" s="288">
        <v>2.5</v>
      </c>
      <c r="BC241" s="288">
        <v>2.5</v>
      </c>
      <c r="BD241" s="288">
        <v>2.5</v>
      </c>
      <c r="BE241" s="288">
        <v>2.6</v>
      </c>
      <c r="BF241" s="288">
        <v>2.4</v>
      </c>
      <c r="BG241" s="288">
        <v>2.4</v>
      </c>
      <c r="BH241" s="288">
        <v>2.4</v>
      </c>
      <c r="BI241" s="288">
        <v>2.4</v>
      </c>
      <c r="BJ241" s="288">
        <v>2.2000000000000002</v>
      </c>
      <c r="BK241" s="288">
        <v>2.1</v>
      </c>
      <c r="BL241" s="288">
        <v>2.1</v>
      </c>
      <c r="BM241" s="288">
        <v>2.1</v>
      </c>
      <c r="BN241" s="288">
        <v>2.1</v>
      </c>
      <c r="BO241" s="288">
        <v>2.1</v>
      </c>
      <c r="BP241" s="288">
        <v>2.1</v>
      </c>
      <c r="BQ241" s="288">
        <v>2.1</v>
      </c>
      <c r="BR241" s="288">
        <v>2.1</v>
      </c>
      <c r="BS241" s="288">
        <v>2.1</v>
      </c>
      <c r="BT241" s="288">
        <v>2.1</v>
      </c>
      <c r="BU241" s="288">
        <v>2.1</v>
      </c>
      <c r="BV241" s="288">
        <v>2.1</v>
      </c>
      <c r="BW241" s="288">
        <v>2.2000000000000002</v>
      </c>
      <c r="BX241" s="288">
        <f>_xlfn.IFNA(VLOOKUP(C241,'INFORM Severity - hidden'!$C$5:$G$300,5,FALSE),"-")</f>
        <v>2.2000000000000002</v>
      </c>
    </row>
    <row r="242" spans="1:76" x14ac:dyDescent="0.35">
      <c r="A242" t="s">
        <v>44</v>
      </c>
      <c r="B242" t="s">
        <v>42</v>
      </c>
      <c r="C242" t="s">
        <v>43</v>
      </c>
      <c r="D242" s="288" t="str">
        <f t="shared" si="3"/>
        <v>Increasing</v>
      </c>
      <c r="E242" s="288">
        <v>3.6</v>
      </c>
      <c r="F242" s="288">
        <v>3.6</v>
      </c>
      <c r="G242" s="288">
        <v>3.6</v>
      </c>
      <c r="H242" s="288">
        <v>3.9</v>
      </c>
      <c r="I242" s="288">
        <v>3.9</v>
      </c>
      <c r="J242" s="288">
        <v>3.9</v>
      </c>
      <c r="K242" s="288">
        <v>3.9</v>
      </c>
      <c r="L242" s="288">
        <v>3.9</v>
      </c>
      <c r="M242" s="288">
        <v>3.9</v>
      </c>
      <c r="N242" s="288">
        <v>3.9</v>
      </c>
      <c r="O242" s="288">
        <v>4.0999999999999996</v>
      </c>
      <c r="P242" s="288">
        <v>4.0999999999999996</v>
      </c>
      <c r="Q242" s="288">
        <v>4.0999999999999996</v>
      </c>
      <c r="R242" s="288">
        <v>4.0999999999999996</v>
      </c>
      <c r="S242" s="288">
        <v>4.0999999999999996</v>
      </c>
      <c r="T242" s="288">
        <v>4.0999999999999996</v>
      </c>
      <c r="U242" s="288">
        <v>4</v>
      </c>
      <c r="V242" s="288">
        <v>4</v>
      </c>
      <c r="W242" s="288">
        <v>4</v>
      </c>
      <c r="X242" s="288">
        <v>4</v>
      </c>
      <c r="Y242" s="288">
        <v>4</v>
      </c>
      <c r="Z242" s="288">
        <v>4</v>
      </c>
      <c r="AA242" s="288">
        <v>3.7</v>
      </c>
      <c r="AB242" s="288">
        <v>3.7</v>
      </c>
      <c r="AC242" s="288">
        <v>3.7</v>
      </c>
      <c r="AD242" s="288">
        <v>3.7</v>
      </c>
      <c r="AE242" s="288">
        <v>3.8</v>
      </c>
      <c r="AF242" s="288">
        <v>3.7</v>
      </c>
      <c r="AG242" s="288">
        <v>3.7</v>
      </c>
      <c r="AH242" s="288">
        <v>3.8</v>
      </c>
      <c r="AI242" s="288">
        <v>3.8</v>
      </c>
      <c r="AJ242" s="288">
        <v>3.8</v>
      </c>
      <c r="AK242" s="288">
        <v>3.8</v>
      </c>
      <c r="AL242" s="288">
        <v>3.8</v>
      </c>
      <c r="AM242" s="288">
        <v>3.8</v>
      </c>
      <c r="AN242" s="288">
        <v>3.8</v>
      </c>
      <c r="AO242" s="288">
        <v>3.8</v>
      </c>
      <c r="AP242" s="288">
        <v>3.8</v>
      </c>
      <c r="AQ242" s="288">
        <v>3.8</v>
      </c>
      <c r="AR242" s="288">
        <v>3.8</v>
      </c>
      <c r="AS242" s="288">
        <v>3.8</v>
      </c>
      <c r="AT242" s="288">
        <v>3.8</v>
      </c>
      <c r="AU242" s="288">
        <v>3.8</v>
      </c>
      <c r="AV242" s="288">
        <v>3.8</v>
      </c>
      <c r="AW242" s="288">
        <v>3.8</v>
      </c>
      <c r="AX242" s="288">
        <v>3.7</v>
      </c>
      <c r="AY242" s="288">
        <v>3.7</v>
      </c>
      <c r="AZ242" s="288">
        <v>3.7</v>
      </c>
      <c r="BA242" s="288">
        <v>3.7</v>
      </c>
      <c r="BB242" s="288">
        <v>3.7</v>
      </c>
      <c r="BC242" s="288">
        <v>3.7</v>
      </c>
      <c r="BD242" s="288">
        <v>3.7</v>
      </c>
      <c r="BE242" s="288">
        <v>3.7</v>
      </c>
      <c r="BF242" s="288">
        <v>3.7</v>
      </c>
      <c r="BG242" s="288">
        <v>3.7</v>
      </c>
      <c r="BH242" s="288">
        <v>3.8</v>
      </c>
      <c r="BI242" s="288">
        <v>3.8</v>
      </c>
      <c r="BJ242" s="288">
        <v>3.8</v>
      </c>
      <c r="BK242" s="288">
        <v>3.8</v>
      </c>
      <c r="BL242" s="288">
        <v>3.7</v>
      </c>
      <c r="BM242" s="288">
        <v>3.7</v>
      </c>
      <c r="BN242" s="288">
        <v>3.7</v>
      </c>
      <c r="BO242" s="288">
        <v>3.7</v>
      </c>
      <c r="BP242" s="288">
        <v>3.7</v>
      </c>
      <c r="BQ242" s="288">
        <v>3.7</v>
      </c>
      <c r="BR242" s="288">
        <v>3.7</v>
      </c>
      <c r="BS242" s="288">
        <v>3.7</v>
      </c>
      <c r="BT242" s="288">
        <v>3.8</v>
      </c>
      <c r="BU242" s="288">
        <v>3.8</v>
      </c>
      <c r="BV242" s="288">
        <v>3.8</v>
      </c>
      <c r="BW242" s="288">
        <v>4.0999999999999996</v>
      </c>
      <c r="BX242" s="288">
        <f>_xlfn.IFNA(VLOOKUP(C242,'INFORM Severity - hidden'!$C$5:$G$300,5,FALSE),"-")</f>
        <v>4.0999999999999996</v>
      </c>
    </row>
    <row r="243" spans="1:76" x14ac:dyDescent="0.35">
      <c r="A243" t="s">
        <v>1428</v>
      </c>
      <c r="B243" t="s">
        <v>1426</v>
      </c>
      <c r="C243" t="s">
        <v>1427</v>
      </c>
      <c r="D243" s="288" t="str">
        <f t="shared" si="3"/>
        <v>Decreasing</v>
      </c>
      <c r="E243" s="288" t="s">
        <v>10568</v>
      </c>
      <c r="F243" s="288">
        <v>3.6</v>
      </c>
      <c r="G243" s="288">
        <v>3.6</v>
      </c>
      <c r="H243" s="288">
        <v>3.8</v>
      </c>
      <c r="I243" s="288">
        <v>3.8</v>
      </c>
      <c r="J243" s="288">
        <v>3.8</v>
      </c>
      <c r="K243" s="288">
        <v>3.8</v>
      </c>
      <c r="L243" s="288">
        <v>3.8</v>
      </c>
      <c r="M243" s="288">
        <v>3.8</v>
      </c>
      <c r="N243" s="288">
        <v>3.8</v>
      </c>
      <c r="O243" s="288">
        <v>3.8</v>
      </c>
      <c r="P243" s="288">
        <v>3.8</v>
      </c>
      <c r="Q243" s="288">
        <v>3.8</v>
      </c>
      <c r="R243" s="288">
        <v>3.8</v>
      </c>
      <c r="S243" s="288">
        <v>3.8</v>
      </c>
      <c r="T243" s="288">
        <v>3.8</v>
      </c>
      <c r="U243" s="288">
        <v>3.9</v>
      </c>
      <c r="V243" s="288">
        <v>3.9</v>
      </c>
      <c r="W243" s="288">
        <v>3.9</v>
      </c>
      <c r="X243" s="288">
        <v>3.9</v>
      </c>
      <c r="Y243" s="288">
        <v>3.9</v>
      </c>
      <c r="Z243" s="288">
        <v>3.9</v>
      </c>
      <c r="AA243" s="288">
        <v>3.9</v>
      </c>
      <c r="AB243" s="288">
        <v>3.9</v>
      </c>
      <c r="AC243" s="288">
        <v>3.9</v>
      </c>
      <c r="AD243" s="288">
        <v>4</v>
      </c>
      <c r="AE243" s="288">
        <v>4</v>
      </c>
      <c r="AF243" s="288">
        <v>4</v>
      </c>
      <c r="AG243" s="288">
        <v>4</v>
      </c>
      <c r="AH243" s="288">
        <v>4.2</v>
      </c>
      <c r="AI243" s="288">
        <v>4.2</v>
      </c>
      <c r="AJ243" s="288">
        <v>4.2</v>
      </c>
      <c r="AK243" s="288">
        <v>4.2</v>
      </c>
      <c r="AL243" s="288">
        <v>4.2</v>
      </c>
      <c r="AM243" s="288">
        <v>3.9</v>
      </c>
      <c r="AN243" s="288">
        <v>3.8</v>
      </c>
      <c r="AO243" s="288">
        <v>3.8</v>
      </c>
      <c r="AP243" s="288">
        <v>3.8</v>
      </c>
      <c r="AQ243" s="288">
        <v>3.8</v>
      </c>
      <c r="AR243" s="288">
        <v>3.8</v>
      </c>
      <c r="AS243" s="288">
        <v>3.7</v>
      </c>
      <c r="AT243" s="288">
        <v>3.7</v>
      </c>
      <c r="AU243" s="288">
        <v>3.7</v>
      </c>
      <c r="AV243" s="288">
        <v>3.7</v>
      </c>
      <c r="AW243" s="288">
        <v>3.7</v>
      </c>
      <c r="AX243" s="288">
        <v>3.5</v>
      </c>
      <c r="AY243" s="288">
        <v>3.5</v>
      </c>
      <c r="AZ243" s="288">
        <v>3.5</v>
      </c>
      <c r="BA243" s="288">
        <v>3.5</v>
      </c>
      <c r="BB243" s="288">
        <v>3.5</v>
      </c>
      <c r="BC243" s="288">
        <v>3.5</v>
      </c>
      <c r="BD243" s="288">
        <v>3.8</v>
      </c>
      <c r="BE243" s="288">
        <v>3.8</v>
      </c>
      <c r="BF243" s="288">
        <v>3.7</v>
      </c>
      <c r="BG243" s="288">
        <v>3.7</v>
      </c>
      <c r="BH243" s="288">
        <v>3.7</v>
      </c>
      <c r="BI243" s="288">
        <v>3.7</v>
      </c>
      <c r="BJ243" s="288">
        <v>4.0999999999999996</v>
      </c>
      <c r="BK243" s="288">
        <v>4.0999999999999996</v>
      </c>
      <c r="BL243" s="288">
        <v>4.4000000000000004</v>
      </c>
      <c r="BM243" s="288">
        <v>4.4000000000000004</v>
      </c>
      <c r="BN243" s="288">
        <v>4.4000000000000004</v>
      </c>
      <c r="BO243" s="288">
        <v>4.4000000000000004</v>
      </c>
      <c r="BP243" s="288">
        <v>4.4000000000000004</v>
      </c>
      <c r="BQ243" s="288">
        <v>4.4000000000000004</v>
      </c>
      <c r="BR243" s="288">
        <v>4.4000000000000004</v>
      </c>
      <c r="BS243" s="288">
        <v>4.4000000000000004</v>
      </c>
      <c r="BT243" s="288">
        <v>4.4000000000000004</v>
      </c>
      <c r="BU243" s="288">
        <v>4.4000000000000004</v>
      </c>
      <c r="BV243" s="288">
        <v>4.0999999999999996</v>
      </c>
      <c r="BW243" s="288">
        <v>4.4000000000000004</v>
      </c>
      <c r="BX243" s="288">
        <f>_xlfn.IFNA(VLOOKUP(C243,'INFORM Severity - hidden'!$C$5:$G$300,5,FALSE),"-")</f>
        <v>4.4000000000000004</v>
      </c>
    </row>
    <row r="244" spans="1:76" x14ac:dyDescent="0.35">
      <c r="A244" t="s">
        <v>1428</v>
      </c>
      <c r="B244" t="s">
        <v>1435</v>
      </c>
      <c r="C244" t="s">
        <v>1436</v>
      </c>
      <c r="D244" s="288" t="str">
        <f t="shared" si="3"/>
        <v>Stable</v>
      </c>
      <c r="E244" s="288" t="s">
        <v>10568</v>
      </c>
      <c r="F244" s="288" t="s">
        <v>10568</v>
      </c>
      <c r="G244" s="288" t="s">
        <v>10568</v>
      </c>
      <c r="H244" s="288" t="s">
        <v>10568</v>
      </c>
      <c r="I244" s="288" t="s">
        <v>10568</v>
      </c>
      <c r="J244" s="288" t="s">
        <v>10568</v>
      </c>
      <c r="K244" s="288" t="s">
        <v>10568</v>
      </c>
      <c r="L244" s="288" t="s">
        <v>10568</v>
      </c>
      <c r="M244" s="288" t="s">
        <v>10568</v>
      </c>
      <c r="N244" s="288" t="s">
        <v>10568</v>
      </c>
      <c r="O244" s="288" t="s">
        <v>10568</v>
      </c>
      <c r="P244" s="288" t="s">
        <v>10568</v>
      </c>
      <c r="Q244" s="288" t="s">
        <v>10568</v>
      </c>
      <c r="R244" s="288" t="s">
        <v>10568</v>
      </c>
      <c r="S244" s="288" t="s">
        <v>10568</v>
      </c>
      <c r="T244" s="288" t="s">
        <v>10568</v>
      </c>
      <c r="U244" s="288" t="s">
        <v>10568</v>
      </c>
      <c r="V244" s="288" t="s">
        <v>10568</v>
      </c>
      <c r="W244" s="288" t="s">
        <v>10568</v>
      </c>
      <c r="X244" s="288" t="s">
        <v>10568</v>
      </c>
      <c r="Y244" s="288" t="s">
        <v>10568</v>
      </c>
      <c r="Z244" s="288" t="s">
        <v>10568</v>
      </c>
      <c r="AA244" s="288" t="s">
        <v>10568</v>
      </c>
      <c r="AB244" s="288" t="s">
        <v>10568</v>
      </c>
      <c r="AC244" s="288" t="s">
        <v>10568</v>
      </c>
      <c r="AD244" s="288" t="s">
        <v>10568</v>
      </c>
      <c r="AE244" s="288" t="s">
        <v>10568</v>
      </c>
      <c r="AF244" s="288" t="s">
        <v>10568</v>
      </c>
      <c r="AG244" s="288" t="s">
        <v>10568</v>
      </c>
      <c r="AH244" s="288" t="s">
        <v>10568</v>
      </c>
      <c r="AI244" s="288" t="s">
        <v>10568</v>
      </c>
      <c r="AJ244" s="288" t="s">
        <v>10568</v>
      </c>
      <c r="AK244" s="288" t="s">
        <v>10568</v>
      </c>
      <c r="AL244" s="288" t="s">
        <v>10568</v>
      </c>
      <c r="AM244" s="288" t="s">
        <v>10568</v>
      </c>
      <c r="AN244" s="288" t="s">
        <v>10568</v>
      </c>
      <c r="AO244" s="288" t="s">
        <v>10568</v>
      </c>
      <c r="AP244" s="288" t="s">
        <v>10568</v>
      </c>
      <c r="AQ244" s="288" t="s">
        <v>10568</v>
      </c>
      <c r="AR244" s="288" t="s">
        <v>10568</v>
      </c>
      <c r="AS244" s="288" t="s">
        <v>10568</v>
      </c>
      <c r="AT244" s="288" t="s">
        <v>10568</v>
      </c>
      <c r="AU244" s="288" t="s">
        <v>10568</v>
      </c>
      <c r="AV244" s="288" t="s">
        <v>10568</v>
      </c>
      <c r="AW244" s="288" t="s">
        <v>10568</v>
      </c>
      <c r="AX244" s="288" t="s">
        <v>10568</v>
      </c>
      <c r="AY244" s="288" t="s">
        <v>10568</v>
      </c>
      <c r="AZ244" s="288" t="s">
        <v>10568</v>
      </c>
      <c r="BA244" s="288" t="s">
        <v>10568</v>
      </c>
      <c r="BB244" s="288" t="s">
        <v>10568</v>
      </c>
      <c r="BC244" s="288" t="s">
        <v>10568</v>
      </c>
      <c r="BD244" s="288" t="s">
        <v>10568</v>
      </c>
      <c r="BE244" s="288" t="s">
        <v>10568</v>
      </c>
      <c r="BF244" s="288" t="s">
        <v>10568</v>
      </c>
      <c r="BG244" s="288" t="s">
        <v>10568</v>
      </c>
      <c r="BH244" s="288" t="s">
        <v>10568</v>
      </c>
      <c r="BI244" s="288" t="s">
        <v>10568</v>
      </c>
      <c r="BJ244" s="288">
        <v>3.4</v>
      </c>
      <c r="BK244" s="288">
        <v>3.5</v>
      </c>
      <c r="BL244" s="288">
        <v>3.5</v>
      </c>
      <c r="BM244" s="288">
        <v>3.5</v>
      </c>
      <c r="BN244" s="288">
        <v>3.5</v>
      </c>
      <c r="BO244" s="288">
        <v>3.5</v>
      </c>
      <c r="BP244" s="288">
        <v>3.5</v>
      </c>
      <c r="BQ244" s="288">
        <v>3.7</v>
      </c>
      <c r="BR244" s="288">
        <v>3.5</v>
      </c>
      <c r="BS244" s="288">
        <v>3.5</v>
      </c>
      <c r="BT244" s="288">
        <v>3.4</v>
      </c>
      <c r="BU244" s="288">
        <v>3.5</v>
      </c>
      <c r="BV244" s="288">
        <v>3.5</v>
      </c>
      <c r="BW244" s="288">
        <v>3.5</v>
      </c>
      <c r="BX244" s="288">
        <f>_xlfn.IFNA(VLOOKUP(C244,'INFORM Severity - hidden'!$C$5:$G$300,5,FALSE),"-")</f>
        <v>3.5</v>
      </c>
    </row>
    <row r="245" spans="1:76" x14ac:dyDescent="0.35">
      <c r="A245" t="s">
        <v>1428</v>
      </c>
      <c r="B245" t="s">
        <v>1442</v>
      </c>
      <c r="C245" t="s">
        <v>1443</v>
      </c>
      <c r="D245" s="288" t="str">
        <f t="shared" si="3"/>
        <v>Stable</v>
      </c>
      <c r="E245" s="288" t="s">
        <v>10568</v>
      </c>
      <c r="F245" s="288" t="s">
        <v>10568</v>
      </c>
      <c r="G245" s="288" t="s">
        <v>10568</v>
      </c>
      <c r="H245" s="288" t="s">
        <v>10568</v>
      </c>
      <c r="I245" s="288" t="s">
        <v>10568</v>
      </c>
      <c r="J245" s="288" t="s">
        <v>10568</v>
      </c>
      <c r="K245" s="288" t="s">
        <v>10568</v>
      </c>
      <c r="L245" s="288" t="s">
        <v>10568</v>
      </c>
      <c r="M245" s="288" t="s">
        <v>10568</v>
      </c>
      <c r="N245" s="288" t="s">
        <v>10568</v>
      </c>
      <c r="O245" s="288" t="s">
        <v>10568</v>
      </c>
      <c r="P245" s="288" t="s">
        <v>10568</v>
      </c>
      <c r="Q245" s="288" t="s">
        <v>10568</v>
      </c>
      <c r="R245" s="288" t="s">
        <v>10568</v>
      </c>
      <c r="S245" s="288" t="s">
        <v>10568</v>
      </c>
      <c r="T245" s="288" t="s">
        <v>10568</v>
      </c>
      <c r="U245" s="288" t="s">
        <v>10568</v>
      </c>
      <c r="V245" s="288" t="s">
        <v>10568</v>
      </c>
      <c r="W245" s="288" t="s">
        <v>10568</v>
      </c>
      <c r="X245" s="288" t="s">
        <v>10568</v>
      </c>
      <c r="Y245" s="288" t="s">
        <v>10568</v>
      </c>
      <c r="Z245" s="288" t="s">
        <v>10568</v>
      </c>
      <c r="AA245" s="288" t="s">
        <v>10568</v>
      </c>
      <c r="AB245" s="288" t="s">
        <v>10568</v>
      </c>
      <c r="AC245" s="288" t="s">
        <v>10568</v>
      </c>
      <c r="AD245" s="288" t="s">
        <v>10568</v>
      </c>
      <c r="AE245" s="288" t="s">
        <v>10568</v>
      </c>
      <c r="AF245" s="288" t="s">
        <v>10568</v>
      </c>
      <c r="AG245" s="288" t="s">
        <v>10568</v>
      </c>
      <c r="AH245" s="288" t="s">
        <v>10568</v>
      </c>
      <c r="AI245" s="288" t="s">
        <v>10568</v>
      </c>
      <c r="AJ245" s="288" t="s">
        <v>10568</v>
      </c>
      <c r="AK245" s="288" t="s">
        <v>10568</v>
      </c>
      <c r="AL245" s="288" t="s">
        <v>10568</v>
      </c>
      <c r="AM245" s="288" t="s">
        <v>10568</v>
      </c>
      <c r="AN245" s="288" t="s">
        <v>10568</v>
      </c>
      <c r="AO245" s="288" t="s">
        <v>10568</v>
      </c>
      <c r="AP245" s="288" t="s">
        <v>10568</v>
      </c>
      <c r="AQ245" s="288" t="s">
        <v>10568</v>
      </c>
      <c r="AR245" s="288" t="s">
        <v>10568</v>
      </c>
      <c r="AS245" s="288" t="s">
        <v>10568</v>
      </c>
      <c r="AT245" s="288" t="s">
        <v>10568</v>
      </c>
      <c r="AU245" s="288" t="s">
        <v>10568</v>
      </c>
      <c r="AV245" s="288" t="s">
        <v>10568</v>
      </c>
      <c r="AW245" s="288" t="s">
        <v>10568</v>
      </c>
      <c r="AX245" s="288" t="s">
        <v>10568</v>
      </c>
      <c r="AY245" s="288" t="s">
        <v>10568</v>
      </c>
      <c r="AZ245" s="288" t="s">
        <v>10568</v>
      </c>
      <c r="BA245" s="288" t="s">
        <v>10568</v>
      </c>
      <c r="BB245" s="288" t="s">
        <v>10568</v>
      </c>
      <c r="BC245" s="288" t="s">
        <v>10568</v>
      </c>
      <c r="BD245" s="288" t="s">
        <v>10568</v>
      </c>
      <c r="BE245" s="288" t="s">
        <v>10568</v>
      </c>
      <c r="BF245" s="288" t="s">
        <v>10568</v>
      </c>
      <c r="BG245" s="288" t="s">
        <v>10568</v>
      </c>
      <c r="BH245" s="288" t="s">
        <v>10568</v>
      </c>
      <c r="BI245" s="288" t="s">
        <v>10568</v>
      </c>
      <c r="BJ245" s="288">
        <v>3.9</v>
      </c>
      <c r="BK245" s="288">
        <v>4.2</v>
      </c>
      <c r="BL245" s="288">
        <v>4.2</v>
      </c>
      <c r="BM245" s="288">
        <v>4.2</v>
      </c>
      <c r="BN245" s="288">
        <v>4.2</v>
      </c>
      <c r="BO245" s="288">
        <v>4.2</v>
      </c>
      <c r="BP245" s="288">
        <v>4.2</v>
      </c>
      <c r="BQ245" s="288">
        <v>4.2</v>
      </c>
      <c r="BR245" s="288">
        <v>4.2</v>
      </c>
      <c r="BS245" s="288">
        <v>4.2</v>
      </c>
      <c r="BT245" s="288">
        <v>4.2</v>
      </c>
      <c r="BU245" s="288">
        <v>4.2</v>
      </c>
      <c r="BV245" s="288">
        <v>4.2</v>
      </c>
      <c r="BW245" s="288">
        <v>4.2</v>
      </c>
      <c r="BX245" s="288">
        <f>_xlfn.IFNA(VLOOKUP(C245,'INFORM Severity - hidden'!$C$5:$G$300,5,FALSE),"-")</f>
        <v>4.2</v>
      </c>
    </row>
    <row r="246" spans="1:76" x14ac:dyDescent="0.35">
      <c r="A246" t="s">
        <v>337</v>
      </c>
      <c r="B246" t="s">
        <v>335</v>
      </c>
      <c r="C246" t="s">
        <v>336</v>
      </c>
      <c r="D246" s="288" t="str">
        <f t="shared" si="3"/>
        <v>Decreasing</v>
      </c>
      <c r="E246" s="288" t="s">
        <v>10568</v>
      </c>
      <c r="F246" s="288" t="s">
        <v>10568</v>
      </c>
      <c r="G246" s="288">
        <v>4.2</v>
      </c>
      <c r="H246" s="288">
        <v>4.2</v>
      </c>
      <c r="I246" s="288">
        <v>4.2</v>
      </c>
      <c r="J246" s="288">
        <v>4.2</v>
      </c>
      <c r="K246" s="288">
        <v>4.2</v>
      </c>
      <c r="L246" s="288">
        <v>4.2</v>
      </c>
      <c r="M246" s="288">
        <v>4.2</v>
      </c>
      <c r="N246" s="288">
        <v>4.3</v>
      </c>
      <c r="O246" s="288">
        <v>4.3</v>
      </c>
      <c r="P246" s="288">
        <v>4.3</v>
      </c>
      <c r="Q246" s="288">
        <v>4.3</v>
      </c>
      <c r="R246" s="288">
        <v>4.3</v>
      </c>
      <c r="S246" s="288">
        <v>4.3</v>
      </c>
      <c r="T246" s="288">
        <v>4.3</v>
      </c>
      <c r="U246" s="288">
        <v>4.0999999999999996</v>
      </c>
      <c r="V246" s="288">
        <v>4</v>
      </c>
      <c r="W246" s="288">
        <v>4</v>
      </c>
      <c r="X246" s="288">
        <v>4</v>
      </c>
      <c r="Y246" s="288">
        <v>4</v>
      </c>
      <c r="Z246" s="288">
        <v>4</v>
      </c>
      <c r="AA246" s="288">
        <v>4.0999999999999996</v>
      </c>
      <c r="AB246" s="288">
        <v>4.0999999999999996</v>
      </c>
      <c r="AC246" s="288">
        <v>4.0999999999999996</v>
      </c>
      <c r="AD246" s="288">
        <v>4.0999999999999996</v>
      </c>
      <c r="AE246" s="288">
        <v>4.2</v>
      </c>
      <c r="AF246" s="288">
        <v>4.2</v>
      </c>
      <c r="AG246" s="288">
        <v>4.2</v>
      </c>
      <c r="AH246" s="288">
        <v>4.3</v>
      </c>
      <c r="AI246" s="288">
        <v>4.3</v>
      </c>
      <c r="AJ246" s="288">
        <v>4.3</v>
      </c>
      <c r="AK246" s="288">
        <v>4.3</v>
      </c>
      <c r="AL246" s="288">
        <v>4.2</v>
      </c>
      <c r="AM246" s="288">
        <v>4.2</v>
      </c>
      <c r="AN246" s="288">
        <v>4.2</v>
      </c>
      <c r="AO246" s="288">
        <v>4.2</v>
      </c>
      <c r="AP246" s="288">
        <v>4.2</v>
      </c>
      <c r="AQ246" s="288">
        <v>4.2</v>
      </c>
      <c r="AR246" s="288">
        <v>4.3</v>
      </c>
      <c r="AS246" s="288">
        <v>4.3</v>
      </c>
      <c r="AT246" s="288">
        <v>4.3</v>
      </c>
      <c r="AU246" s="288">
        <v>4.3</v>
      </c>
      <c r="AV246" s="288">
        <v>4.4000000000000004</v>
      </c>
      <c r="AW246" s="288">
        <v>4.4000000000000004</v>
      </c>
      <c r="AX246" s="288">
        <v>4.4000000000000004</v>
      </c>
      <c r="AY246" s="288">
        <v>4.4000000000000004</v>
      </c>
      <c r="AZ246" s="288">
        <v>4.4000000000000004</v>
      </c>
      <c r="BA246" s="288">
        <v>4.4000000000000004</v>
      </c>
      <c r="BB246" s="288">
        <v>4.4000000000000004</v>
      </c>
      <c r="BC246" s="288">
        <v>4.4000000000000004</v>
      </c>
      <c r="BD246" s="288">
        <v>4.4000000000000004</v>
      </c>
      <c r="BE246" s="288">
        <v>4.4000000000000004</v>
      </c>
      <c r="BF246" s="288">
        <v>4.4000000000000004</v>
      </c>
      <c r="BG246" s="288">
        <v>4.4000000000000004</v>
      </c>
      <c r="BH246" s="288">
        <v>4.4000000000000004</v>
      </c>
      <c r="BI246" s="288">
        <v>4.4000000000000004</v>
      </c>
      <c r="BJ246" s="288">
        <v>4.4000000000000004</v>
      </c>
      <c r="BK246" s="288">
        <v>4.2</v>
      </c>
      <c r="BL246" s="288">
        <v>4.2</v>
      </c>
      <c r="BM246" s="288">
        <v>4.2</v>
      </c>
      <c r="BN246" s="288">
        <v>4.2</v>
      </c>
      <c r="BO246" s="288">
        <v>4.2</v>
      </c>
      <c r="BP246" s="288">
        <v>4.2</v>
      </c>
      <c r="BQ246" s="288">
        <v>4.2</v>
      </c>
      <c r="BR246" s="288">
        <v>4.3</v>
      </c>
      <c r="BS246" s="288">
        <v>4.3</v>
      </c>
      <c r="BT246" s="288">
        <v>4.3</v>
      </c>
      <c r="BU246" s="288">
        <v>4.3</v>
      </c>
      <c r="BV246" s="288">
        <v>4.2</v>
      </c>
      <c r="BW246" s="288">
        <v>4.2</v>
      </c>
      <c r="BX246" s="288">
        <f>_xlfn.IFNA(VLOOKUP(C246,'INFORM Severity - hidden'!$C$5:$G$300,5,FALSE),"-")</f>
        <v>4.2</v>
      </c>
    </row>
    <row r="247" spans="1:76" x14ac:dyDescent="0.35">
      <c r="A247" t="s">
        <v>366</v>
      </c>
      <c r="B247" t="s">
        <v>364</v>
      </c>
      <c r="C247" t="s">
        <v>365</v>
      </c>
      <c r="D247" s="288" t="str">
        <f t="shared" si="3"/>
        <v>Stable</v>
      </c>
      <c r="E247" s="288" t="s">
        <v>10568</v>
      </c>
      <c r="F247" s="288" t="s">
        <v>10568</v>
      </c>
      <c r="G247" s="288" t="s">
        <v>10568</v>
      </c>
      <c r="H247" s="288">
        <v>3.6</v>
      </c>
      <c r="I247" s="288">
        <v>3.6</v>
      </c>
      <c r="J247" s="288">
        <v>3.6</v>
      </c>
      <c r="K247" s="288">
        <v>3.6</v>
      </c>
      <c r="L247" s="288">
        <v>3.6</v>
      </c>
      <c r="M247" s="288">
        <v>3.6</v>
      </c>
      <c r="N247" s="288">
        <v>3.6</v>
      </c>
      <c r="O247" s="288">
        <v>3.5</v>
      </c>
      <c r="P247" s="288">
        <v>3.6</v>
      </c>
      <c r="Q247" s="288">
        <v>3.6</v>
      </c>
      <c r="R247" s="288">
        <v>3.5</v>
      </c>
      <c r="S247" s="288">
        <v>3.6</v>
      </c>
      <c r="T247" s="288">
        <v>3.6</v>
      </c>
      <c r="U247" s="288">
        <v>3.6</v>
      </c>
      <c r="V247" s="288">
        <v>3.6</v>
      </c>
      <c r="W247" s="288">
        <v>3.6</v>
      </c>
      <c r="X247" s="288">
        <v>3.6</v>
      </c>
      <c r="Y247" s="288">
        <v>3.6</v>
      </c>
      <c r="Z247" s="288">
        <v>3.6</v>
      </c>
      <c r="AA247" s="288">
        <v>3.8</v>
      </c>
      <c r="AB247" s="288">
        <v>3.8</v>
      </c>
      <c r="AC247" s="288">
        <v>3.8</v>
      </c>
      <c r="AD247" s="288">
        <v>3.8</v>
      </c>
      <c r="AE247" s="288">
        <v>3.8</v>
      </c>
      <c r="AF247" s="288">
        <v>3.8</v>
      </c>
      <c r="AG247" s="288">
        <v>3.8</v>
      </c>
      <c r="AH247" s="288">
        <v>3.7</v>
      </c>
      <c r="AI247" s="288">
        <v>3.7</v>
      </c>
      <c r="AJ247" s="288">
        <v>3.7</v>
      </c>
      <c r="AK247" s="288">
        <v>3.7</v>
      </c>
      <c r="AL247" s="288">
        <v>3.9</v>
      </c>
      <c r="AM247" s="288">
        <v>3.9</v>
      </c>
      <c r="AN247" s="288">
        <v>3.9</v>
      </c>
      <c r="AO247" s="288">
        <v>3.9</v>
      </c>
      <c r="AP247" s="288">
        <v>3.9</v>
      </c>
      <c r="AQ247" s="288">
        <v>3.9</v>
      </c>
      <c r="AR247" s="288">
        <v>3.9</v>
      </c>
      <c r="AS247" s="288">
        <v>3.8</v>
      </c>
      <c r="AT247" s="288">
        <v>3.8</v>
      </c>
      <c r="AU247" s="288">
        <v>3.8</v>
      </c>
      <c r="AV247" s="288">
        <v>3.9</v>
      </c>
      <c r="AW247" s="288">
        <v>3.9</v>
      </c>
      <c r="AX247" s="288">
        <v>3.9</v>
      </c>
      <c r="AY247" s="288">
        <v>3.9</v>
      </c>
      <c r="AZ247" s="288">
        <v>3.9</v>
      </c>
      <c r="BA247" s="288">
        <v>3.9</v>
      </c>
      <c r="BB247" s="288">
        <v>3.9</v>
      </c>
      <c r="BC247" s="288">
        <v>3.9</v>
      </c>
      <c r="BD247" s="288">
        <v>3.9</v>
      </c>
      <c r="BE247" s="288">
        <v>3.9</v>
      </c>
      <c r="BF247" s="288">
        <v>3.9</v>
      </c>
      <c r="BG247" s="288">
        <v>3.9</v>
      </c>
      <c r="BH247" s="288">
        <v>3.9</v>
      </c>
      <c r="BI247" s="288">
        <v>3.9</v>
      </c>
      <c r="BJ247" s="288">
        <v>3.9</v>
      </c>
      <c r="BK247" s="288">
        <v>3.9</v>
      </c>
      <c r="BL247" s="288">
        <v>3.9</v>
      </c>
      <c r="BM247" s="288">
        <v>3.9</v>
      </c>
      <c r="BN247" s="288">
        <v>3.9</v>
      </c>
      <c r="BO247" s="288">
        <v>3.9</v>
      </c>
      <c r="BP247" s="288">
        <v>3.9</v>
      </c>
      <c r="BQ247" s="288">
        <v>3.9</v>
      </c>
      <c r="BR247" s="288">
        <v>3.7</v>
      </c>
      <c r="BS247" s="288">
        <v>3.7</v>
      </c>
      <c r="BT247" s="288">
        <v>3.7</v>
      </c>
      <c r="BU247" s="288">
        <v>3.7</v>
      </c>
      <c r="BV247" s="288">
        <v>3.7</v>
      </c>
      <c r="BW247" s="288">
        <v>3.7</v>
      </c>
      <c r="BX247" s="288">
        <f>_xlfn.IFNA(VLOOKUP(C247,'INFORM Severity - hidden'!$C$5:$G$300,5,FALSE),"-")</f>
        <v>3.7</v>
      </c>
    </row>
    <row r="248" spans="1:76" x14ac:dyDescent="0.35">
      <c r="C248" t="s">
        <v>10692</v>
      </c>
      <c r="D248" s="288" t="str">
        <f t="shared" si="3"/>
        <v>-</v>
      </c>
      <c r="E248" s="288" t="s">
        <v>10568</v>
      </c>
      <c r="F248" s="288" t="s">
        <v>10568</v>
      </c>
      <c r="G248" s="288" t="s">
        <v>10568</v>
      </c>
      <c r="H248" s="288" t="s">
        <v>10568</v>
      </c>
      <c r="I248" s="288" t="s">
        <v>10568</v>
      </c>
      <c r="J248" s="288" t="s">
        <v>10568</v>
      </c>
      <c r="K248" s="288" t="s">
        <v>10568</v>
      </c>
      <c r="L248" s="288" t="s">
        <v>10568</v>
      </c>
      <c r="M248" s="288" t="s">
        <v>10568</v>
      </c>
      <c r="N248" s="288" t="s">
        <v>10568</v>
      </c>
      <c r="O248" s="288" t="s">
        <v>10568</v>
      </c>
      <c r="P248" s="288" t="s">
        <v>10568</v>
      </c>
      <c r="Q248" s="288" t="s">
        <v>10568</v>
      </c>
      <c r="R248" s="288" t="s">
        <v>10568</v>
      </c>
      <c r="S248" s="288" t="s">
        <v>10568</v>
      </c>
      <c r="T248" s="288" t="s">
        <v>10568</v>
      </c>
      <c r="U248" s="288" t="s">
        <v>10568</v>
      </c>
      <c r="V248" s="288" t="s">
        <v>10568</v>
      </c>
      <c r="W248" s="288" t="s">
        <v>10568</v>
      </c>
      <c r="X248" s="288" t="s">
        <v>10568</v>
      </c>
      <c r="Y248" s="288" t="s">
        <v>10568</v>
      </c>
      <c r="Z248" s="288" t="s">
        <v>10568</v>
      </c>
      <c r="AA248" s="288" t="s">
        <v>10568</v>
      </c>
      <c r="AB248" s="288" t="s">
        <v>10568</v>
      </c>
      <c r="AC248" s="288" t="s">
        <v>10568</v>
      </c>
      <c r="AD248" s="288" t="s">
        <v>10568</v>
      </c>
      <c r="AE248" s="288" t="s">
        <v>10568</v>
      </c>
      <c r="AF248" s="288" t="s">
        <v>10568</v>
      </c>
      <c r="AG248" s="288" t="s">
        <v>10568</v>
      </c>
      <c r="AH248" s="288" t="s">
        <v>10568</v>
      </c>
      <c r="AI248" s="288" t="s">
        <v>10568</v>
      </c>
      <c r="AJ248" s="288" t="s">
        <v>10568</v>
      </c>
      <c r="AK248" s="288" t="s">
        <v>10568</v>
      </c>
      <c r="AL248" s="288" t="s">
        <v>10568</v>
      </c>
      <c r="AM248" s="288" t="s">
        <v>10568</v>
      </c>
      <c r="AN248" s="288" t="s">
        <v>10568</v>
      </c>
      <c r="AO248" s="288" t="s">
        <v>10568</v>
      </c>
      <c r="AP248" s="288" t="s">
        <v>10568</v>
      </c>
      <c r="AQ248" s="288" t="s">
        <v>10568</v>
      </c>
      <c r="AR248" s="288" t="s">
        <v>10568</v>
      </c>
      <c r="AS248" s="288" t="s">
        <v>10568</v>
      </c>
      <c r="AT248" s="288" t="s">
        <v>10568</v>
      </c>
      <c r="AU248" s="288" t="s">
        <v>10568</v>
      </c>
      <c r="AV248" s="288" t="s">
        <v>10568</v>
      </c>
      <c r="AW248" s="288" t="s">
        <v>10568</v>
      </c>
      <c r="AX248" s="288" t="s">
        <v>10568</v>
      </c>
      <c r="AY248" s="288" t="s">
        <v>10568</v>
      </c>
      <c r="AZ248" s="288" t="s">
        <v>10568</v>
      </c>
      <c r="BA248" s="288" t="s">
        <v>10568</v>
      </c>
      <c r="BB248" s="288" t="s">
        <v>10568</v>
      </c>
      <c r="BC248" s="288" t="s">
        <v>10568</v>
      </c>
      <c r="BD248" s="288" t="s">
        <v>10568</v>
      </c>
      <c r="BE248" s="288" t="s">
        <v>10568</v>
      </c>
      <c r="BF248" s="288" t="s">
        <v>10568</v>
      </c>
      <c r="BG248" s="288" t="s">
        <v>10568</v>
      </c>
      <c r="BH248" s="288" t="s">
        <v>10568</v>
      </c>
      <c r="BI248" s="288" t="s">
        <v>10568</v>
      </c>
      <c r="BJ248" s="288" t="s">
        <v>10568</v>
      </c>
      <c r="BK248" s="288" t="s">
        <v>10568</v>
      </c>
      <c r="BL248" s="288" t="s">
        <v>10568</v>
      </c>
      <c r="BM248" s="288" t="s">
        <v>10568</v>
      </c>
      <c r="BN248" s="288" t="s">
        <v>10568</v>
      </c>
      <c r="BO248" s="288" t="s">
        <v>10568</v>
      </c>
      <c r="BP248" s="288" t="s">
        <v>10568</v>
      </c>
      <c r="BQ248" s="288" t="s">
        <v>10568</v>
      </c>
      <c r="BR248" s="288" t="s">
        <v>10568</v>
      </c>
      <c r="BS248" s="288" t="s">
        <v>10568</v>
      </c>
      <c r="BT248" s="288" t="s">
        <v>10568</v>
      </c>
      <c r="BU248" s="288" t="s">
        <v>10568</v>
      </c>
      <c r="BV248" s="288" t="s">
        <v>10568</v>
      </c>
      <c r="BW248" s="288" t="s">
        <v>10568</v>
      </c>
      <c r="BX248" s="288" t="str">
        <f>_xlfn.IFNA(VLOOKUP(C248,'INFORM Severity - hidden'!$C$5:$G$300,5,FALSE),"-")</f>
        <v>-</v>
      </c>
    </row>
    <row r="249" spans="1:76" x14ac:dyDescent="0.35">
      <c r="A249" t="s">
        <v>387</v>
      </c>
      <c r="B249" t="s">
        <v>385</v>
      </c>
      <c r="C249" t="s">
        <v>386</v>
      </c>
      <c r="D249" s="288" t="str">
        <f t="shared" si="3"/>
        <v>Stable</v>
      </c>
      <c r="E249" s="288" t="s">
        <v>10568</v>
      </c>
      <c r="F249" s="288" t="s">
        <v>10568</v>
      </c>
      <c r="G249" s="288" t="s">
        <v>10568</v>
      </c>
      <c r="H249" s="288" t="s">
        <v>10568</v>
      </c>
      <c r="I249" s="288">
        <v>4.0999999999999996</v>
      </c>
      <c r="J249" s="288">
        <v>4.2</v>
      </c>
      <c r="K249" s="288">
        <v>4.2</v>
      </c>
      <c r="L249" s="288">
        <v>4.2</v>
      </c>
      <c r="M249" s="288">
        <v>4.2</v>
      </c>
      <c r="N249" s="288">
        <v>4.2</v>
      </c>
      <c r="O249" s="288">
        <v>4.2</v>
      </c>
      <c r="P249" s="288">
        <v>4.2</v>
      </c>
      <c r="Q249" s="288">
        <v>4.2</v>
      </c>
      <c r="R249" s="288">
        <v>4.2</v>
      </c>
      <c r="S249" s="288">
        <v>4.2</v>
      </c>
      <c r="T249" s="288">
        <v>4.2</v>
      </c>
      <c r="U249" s="288">
        <v>4.2</v>
      </c>
      <c r="V249" s="288">
        <v>4</v>
      </c>
      <c r="W249" s="288">
        <v>4</v>
      </c>
      <c r="X249" s="288">
        <v>4</v>
      </c>
      <c r="Y249" s="288">
        <v>4</v>
      </c>
      <c r="Z249" s="288">
        <v>4</v>
      </c>
      <c r="AA249" s="288">
        <v>4.3</v>
      </c>
      <c r="AB249" s="288">
        <v>4.3</v>
      </c>
      <c r="AC249" s="288">
        <v>4.3</v>
      </c>
      <c r="AD249" s="288">
        <v>4.5</v>
      </c>
      <c r="AE249" s="288">
        <v>4.5</v>
      </c>
      <c r="AF249" s="288">
        <v>4.5</v>
      </c>
      <c r="AG249" s="288">
        <v>4.5</v>
      </c>
      <c r="AH249" s="288">
        <v>4.5999999999999996</v>
      </c>
      <c r="AI249" s="288">
        <v>4.5999999999999996</v>
      </c>
      <c r="AJ249" s="288">
        <v>4.5999999999999996</v>
      </c>
      <c r="AK249" s="288">
        <v>4.5999999999999996</v>
      </c>
      <c r="AL249" s="288">
        <v>4.5999999999999996</v>
      </c>
      <c r="AM249" s="288">
        <v>4.5999999999999996</v>
      </c>
      <c r="AN249" s="288">
        <v>4.3</v>
      </c>
      <c r="AO249" s="288">
        <v>4.3</v>
      </c>
      <c r="AP249" s="288">
        <v>4.3</v>
      </c>
      <c r="AQ249" s="288">
        <v>4.3</v>
      </c>
      <c r="AR249" s="288">
        <v>4.3</v>
      </c>
      <c r="AS249" s="288">
        <v>4.2</v>
      </c>
      <c r="AT249" s="288">
        <v>4.2</v>
      </c>
      <c r="AU249" s="288">
        <v>4.2</v>
      </c>
      <c r="AV249" s="288">
        <v>4.2</v>
      </c>
      <c r="AW249" s="288">
        <v>4</v>
      </c>
      <c r="AX249" s="288">
        <v>4</v>
      </c>
      <c r="AY249" s="288">
        <v>4.2</v>
      </c>
      <c r="AZ249" s="288">
        <v>4.3</v>
      </c>
      <c r="BA249" s="288">
        <v>4.3</v>
      </c>
      <c r="BB249" s="288">
        <v>4.3</v>
      </c>
      <c r="BC249" s="288">
        <v>4.3</v>
      </c>
      <c r="BD249" s="288">
        <v>4.3</v>
      </c>
      <c r="BE249" s="288">
        <v>4.3</v>
      </c>
      <c r="BF249" s="288">
        <v>4.2</v>
      </c>
      <c r="BG249" s="288">
        <v>4.2</v>
      </c>
      <c r="BH249" s="288">
        <v>4.2</v>
      </c>
      <c r="BI249" s="288">
        <v>4.2</v>
      </c>
      <c r="BJ249" s="288">
        <v>4.2</v>
      </c>
      <c r="BK249" s="288">
        <v>4.2</v>
      </c>
      <c r="BL249" s="288">
        <v>4.2</v>
      </c>
      <c r="BM249" s="288">
        <v>4.2</v>
      </c>
      <c r="BN249" s="288">
        <v>4.2</v>
      </c>
      <c r="BO249" s="288">
        <v>4.2</v>
      </c>
      <c r="BP249" s="288">
        <v>4.2</v>
      </c>
      <c r="BQ249" s="288">
        <v>4</v>
      </c>
      <c r="BR249" s="288">
        <v>4</v>
      </c>
      <c r="BS249" s="288">
        <v>4</v>
      </c>
      <c r="BT249" s="288">
        <v>4</v>
      </c>
      <c r="BU249" s="288">
        <v>4</v>
      </c>
      <c r="BV249" s="288">
        <v>4</v>
      </c>
      <c r="BW249" s="288">
        <v>4</v>
      </c>
      <c r="BX249" s="288">
        <f>_xlfn.IFNA(VLOOKUP(C249,'INFORM Severity - hidden'!$C$5:$G$300,5,FALSE),"-")</f>
        <v>4</v>
      </c>
    </row>
    <row r="250" spans="1:76" x14ac:dyDescent="0.35">
      <c r="A250" t="s">
        <v>377</v>
      </c>
      <c r="B250" t="s">
        <v>375</v>
      </c>
      <c r="C250" t="s">
        <v>376</v>
      </c>
      <c r="D250" s="288" t="str">
        <f t="shared" si="3"/>
        <v>Stable</v>
      </c>
      <c r="E250" s="288" t="s">
        <v>10568</v>
      </c>
      <c r="F250" s="288" t="s">
        <v>10568</v>
      </c>
      <c r="G250" s="288" t="s">
        <v>10568</v>
      </c>
      <c r="H250" s="288" t="s">
        <v>10568</v>
      </c>
      <c r="I250" s="288" t="s">
        <v>10568</v>
      </c>
      <c r="J250" s="288" t="s">
        <v>10568</v>
      </c>
      <c r="K250" s="288" t="s">
        <v>10568</v>
      </c>
      <c r="L250" s="288" t="s">
        <v>10568</v>
      </c>
      <c r="M250" s="288" t="s">
        <v>10568</v>
      </c>
      <c r="N250" s="288" t="s">
        <v>10568</v>
      </c>
      <c r="O250" s="288" t="s">
        <v>10568</v>
      </c>
      <c r="P250" s="288" t="s">
        <v>10568</v>
      </c>
      <c r="Q250" s="288" t="s">
        <v>10568</v>
      </c>
      <c r="R250" s="288" t="s">
        <v>10568</v>
      </c>
      <c r="S250" s="288" t="s">
        <v>10568</v>
      </c>
      <c r="T250" s="288" t="s">
        <v>10568</v>
      </c>
      <c r="U250" s="288" t="s">
        <v>10568</v>
      </c>
      <c r="V250" s="288" t="s">
        <v>10568</v>
      </c>
      <c r="W250" s="288" t="s">
        <v>10568</v>
      </c>
      <c r="X250" s="288" t="s">
        <v>10568</v>
      </c>
      <c r="Y250" s="288" t="s">
        <v>10568</v>
      </c>
      <c r="Z250" s="288" t="s">
        <v>10568</v>
      </c>
      <c r="AA250" s="288" t="s">
        <v>10568</v>
      </c>
      <c r="AB250" s="288" t="s">
        <v>10568</v>
      </c>
      <c r="AC250" s="288" t="s">
        <v>10568</v>
      </c>
      <c r="AD250" s="288" t="s">
        <v>10568</v>
      </c>
      <c r="AE250" s="288" t="s">
        <v>10568</v>
      </c>
      <c r="AF250" s="288" t="s">
        <v>10568</v>
      </c>
      <c r="AG250" s="288" t="s">
        <v>10568</v>
      </c>
      <c r="AH250" s="288" t="s">
        <v>10568</v>
      </c>
      <c r="AI250" s="288" t="s">
        <v>10568</v>
      </c>
      <c r="AJ250" s="288" t="s">
        <v>10568</v>
      </c>
      <c r="AK250" s="288">
        <v>3.1</v>
      </c>
      <c r="AL250" s="288">
        <v>3.2</v>
      </c>
      <c r="AM250" s="288">
        <v>3.2</v>
      </c>
      <c r="AN250" s="288">
        <v>3.3</v>
      </c>
      <c r="AO250" s="288">
        <v>3.3</v>
      </c>
      <c r="AP250" s="288">
        <v>3.3</v>
      </c>
      <c r="AQ250" s="288">
        <v>3.2</v>
      </c>
      <c r="AR250" s="288">
        <v>3.2</v>
      </c>
      <c r="AS250" s="288">
        <v>3.2</v>
      </c>
      <c r="AT250" s="288">
        <v>3.2</v>
      </c>
      <c r="AU250" s="288">
        <v>3.2</v>
      </c>
      <c r="AV250" s="288">
        <v>3.2</v>
      </c>
      <c r="AW250" s="288">
        <v>3.2</v>
      </c>
      <c r="AX250" s="288">
        <v>3.1</v>
      </c>
      <c r="AY250" s="288">
        <v>2.2999999999999998</v>
      </c>
      <c r="AZ250" s="288">
        <v>2.2999999999999998</v>
      </c>
      <c r="BA250" s="288">
        <v>2.2999999999999998</v>
      </c>
      <c r="BB250" s="288">
        <v>2.4</v>
      </c>
      <c r="BC250" s="288">
        <v>2.4</v>
      </c>
      <c r="BD250" s="288">
        <v>2.4</v>
      </c>
      <c r="BE250" s="288">
        <v>2.4</v>
      </c>
      <c r="BF250" s="288">
        <v>2.5</v>
      </c>
      <c r="BG250" s="288">
        <v>2.2999999999999998</v>
      </c>
      <c r="BH250" s="288">
        <v>2.2000000000000002</v>
      </c>
      <c r="BI250" s="288">
        <v>2.2000000000000002</v>
      </c>
      <c r="BJ250" s="288">
        <v>2.2000000000000002</v>
      </c>
      <c r="BK250" s="288">
        <v>2.2999999999999998</v>
      </c>
      <c r="BL250" s="288">
        <v>2.2999999999999998</v>
      </c>
      <c r="BM250" s="288">
        <v>2.1</v>
      </c>
      <c r="BN250" s="288">
        <v>2.2000000000000002</v>
      </c>
      <c r="BO250" s="288">
        <v>2.4</v>
      </c>
      <c r="BP250" s="288">
        <v>2.4</v>
      </c>
      <c r="BQ250" s="288">
        <v>2.5</v>
      </c>
      <c r="BR250" s="288">
        <v>2.5</v>
      </c>
      <c r="BS250" s="288">
        <v>2.5</v>
      </c>
      <c r="BT250" s="288">
        <v>2.4</v>
      </c>
      <c r="BU250" s="288">
        <v>2.4</v>
      </c>
      <c r="BV250" s="288">
        <v>2.4</v>
      </c>
      <c r="BW250" s="288">
        <v>2.4</v>
      </c>
      <c r="BX250" s="288">
        <f>_xlfn.IFNA(VLOOKUP(C250,'INFORM Severity - hidden'!$C$5:$G$300,5,FALSE),"-")</f>
        <v>2.4</v>
      </c>
    </row>
    <row r="251" spans="1:76" x14ac:dyDescent="0.35">
      <c r="A251" t="s">
        <v>732</v>
      </c>
      <c r="B251" t="s">
        <v>730</v>
      </c>
      <c r="C251" t="s">
        <v>731</v>
      </c>
      <c r="D251" s="288" t="str">
        <f t="shared" si="3"/>
        <v>Stable</v>
      </c>
      <c r="E251" s="288" t="s">
        <v>10568</v>
      </c>
      <c r="F251" s="288" t="s">
        <v>10568</v>
      </c>
      <c r="G251" s="288" t="s">
        <v>10568</v>
      </c>
      <c r="H251" s="288" t="s">
        <v>10568</v>
      </c>
      <c r="I251" s="288" t="s">
        <v>10568</v>
      </c>
      <c r="J251" s="288" t="s">
        <v>10568</v>
      </c>
      <c r="K251" s="288" t="s">
        <v>10568</v>
      </c>
      <c r="L251" s="288" t="s">
        <v>10568</v>
      </c>
      <c r="M251" s="288" t="s">
        <v>10568</v>
      </c>
      <c r="N251" s="288" t="s">
        <v>10568</v>
      </c>
      <c r="O251" s="288" t="s">
        <v>10568</v>
      </c>
      <c r="P251" s="288" t="s">
        <v>10568</v>
      </c>
      <c r="Q251" s="288" t="s">
        <v>10568</v>
      </c>
      <c r="R251" s="288" t="s">
        <v>10568</v>
      </c>
      <c r="S251" s="288" t="s">
        <v>10568</v>
      </c>
      <c r="T251" s="288" t="s">
        <v>10568</v>
      </c>
      <c r="U251" s="288" t="s">
        <v>10568</v>
      </c>
      <c r="V251" s="288" t="s">
        <v>10568</v>
      </c>
      <c r="W251" s="288" t="s">
        <v>10568</v>
      </c>
      <c r="X251" s="288" t="s">
        <v>10568</v>
      </c>
      <c r="Y251" s="288" t="s">
        <v>10568</v>
      </c>
      <c r="Z251" s="288" t="s">
        <v>10568</v>
      </c>
      <c r="AA251" s="288" t="s">
        <v>10568</v>
      </c>
      <c r="AB251" s="288" t="s">
        <v>10568</v>
      </c>
      <c r="AC251" s="288" t="s">
        <v>10568</v>
      </c>
      <c r="AD251" s="288" t="s">
        <v>10568</v>
      </c>
      <c r="AE251" s="288" t="s">
        <v>10568</v>
      </c>
      <c r="AF251" s="288" t="s">
        <v>10568</v>
      </c>
      <c r="AG251" s="288" t="s">
        <v>10568</v>
      </c>
      <c r="AH251" s="288" t="s">
        <v>10568</v>
      </c>
      <c r="AI251" s="288" t="s">
        <v>10568</v>
      </c>
      <c r="AJ251" s="288" t="s">
        <v>10568</v>
      </c>
      <c r="AK251" s="288" t="s">
        <v>10568</v>
      </c>
      <c r="AL251" s="288" t="s">
        <v>10568</v>
      </c>
      <c r="AM251" s="288" t="s">
        <v>10568</v>
      </c>
      <c r="AN251" s="288" t="s">
        <v>10568</v>
      </c>
      <c r="AO251" s="288" t="s">
        <v>10568</v>
      </c>
      <c r="AP251" s="288" t="s">
        <v>10568</v>
      </c>
      <c r="AQ251" s="288" t="s">
        <v>10568</v>
      </c>
      <c r="AR251" s="288" t="s">
        <v>10568</v>
      </c>
      <c r="AS251" s="288" t="s">
        <v>10568</v>
      </c>
      <c r="AT251" s="288" t="s">
        <v>10568</v>
      </c>
      <c r="AU251" s="288" t="s">
        <v>10568</v>
      </c>
      <c r="AV251" s="288">
        <v>3</v>
      </c>
      <c r="AW251" s="288">
        <v>3</v>
      </c>
      <c r="AX251" s="288">
        <v>3</v>
      </c>
      <c r="AY251" s="288">
        <v>3</v>
      </c>
      <c r="AZ251" s="288">
        <v>3</v>
      </c>
      <c r="BA251" s="288">
        <v>3</v>
      </c>
      <c r="BB251" s="288">
        <v>3</v>
      </c>
      <c r="BC251" s="288">
        <v>3</v>
      </c>
      <c r="BD251" s="288">
        <v>3</v>
      </c>
      <c r="BE251" s="288">
        <v>2.9</v>
      </c>
      <c r="BF251" s="288">
        <v>2.9</v>
      </c>
      <c r="BG251" s="288">
        <v>2.9</v>
      </c>
      <c r="BH251" s="288">
        <v>2.8</v>
      </c>
      <c r="BI251" s="288">
        <v>2.8</v>
      </c>
      <c r="BJ251" s="288">
        <v>2.8</v>
      </c>
      <c r="BK251" s="288">
        <v>2.9</v>
      </c>
      <c r="BL251" s="288">
        <v>2.9</v>
      </c>
      <c r="BM251" s="288">
        <v>3.2</v>
      </c>
      <c r="BN251" s="288">
        <v>3</v>
      </c>
      <c r="BO251" s="288">
        <v>3</v>
      </c>
      <c r="BP251" s="288">
        <v>3.3</v>
      </c>
      <c r="BQ251" s="288">
        <v>3</v>
      </c>
      <c r="BR251" s="288">
        <v>3</v>
      </c>
      <c r="BS251" s="288">
        <v>3</v>
      </c>
      <c r="BT251" s="288">
        <v>3</v>
      </c>
      <c r="BU251" s="288">
        <v>3</v>
      </c>
      <c r="BV251" s="288">
        <v>3</v>
      </c>
      <c r="BW251" s="288">
        <v>3</v>
      </c>
      <c r="BX251" s="288">
        <f>_xlfn.IFNA(VLOOKUP(C251,'INFORM Severity - hidden'!$C$5:$G$300,5,FALSE),"-")</f>
        <v>3</v>
      </c>
    </row>
    <row r="252" spans="1:76" x14ac:dyDescent="0.35">
      <c r="A252" t="s">
        <v>747</v>
      </c>
      <c r="B252" t="s">
        <v>745</v>
      </c>
      <c r="C252" t="s">
        <v>746</v>
      </c>
      <c r="D252" s="288" t="str">
        <f t="shared" si="3"/>
        <v>Stable</v>
      </c>
      <c r="E252" s="288" t="s">
        <v>10568</v>
      </c>
      <c r="F252" s="288" t="s">
        <v>10568</v>
      </c>
      <c r="G252" s="288" t="s">
        <v>10568</v>
      </c>
      <c r="H252" s="288" t="s">
        <v>10568</v>
      </c>
      <c r="I252" s="288" t="s">
        <v>10568</v>
      </c>
      <c r="J252" s="288" t="s">
        <v>10568</v>
      </c>
      <c r="K252" s="288" t="s">
        <v>10568</v>
      </c>
      <c r="L252" s="288" t="s">
        <v>10568</v>
      </c>
      <c r="M252" s="288" t="s">
        <v>10568</v>
      </c>
      <c r="N252" s="288" t="s">
        <v>10568</v>
      </c>
      <c r="O252" s="288" t="s">
        <v>10568</v>
      </c>
      <c r="P252" s="288" t="s">
        <v>10568</v>
      </c>
      <c r="Q252" s="288" t="s">
        <v>10568</v>
      </c>
      <c r="R252" s="288" t="s">
        <v>10568</v>
      </c>
      <c r="S252" s="288" t="s">
        <v>10568</v>
      </c>
      <c r="T252" s="288" t="s">
        <v>10568</v>
      </c>
      <c r="U252" s="288" t="s">
        <v>10568</v>
      </c>
      <c r="V252" s="288" t="s">
        <v>10568</v>
      </c>
      <c r="W252" s="288" t="s">
        <v>10568</v>
      </c>
      <c r="X252" s="288" t="s">
        <v>10568</v>
      </c>
      <c r="Y252" s="288" t="s">
        <v>10568</v>
      </c>
      <c r="Z252" s="288" t="s">
        <v>10568</v>
      </c>
      <c r="AA252" s="288" t="s">
        <v>10568</v>
      </c>
      <c r="AB252" s="288" t="s">
        <v>10568</v>
      </c>
      <c r="AC252" s="288" t="s">
        <v>10568</v>
      </c>
      <c r="AD252" s="288" t="s">
        <v>10568</v>
      </c>
      <c r="AE252" s="288" t="s">
        <v>10568</v>
      </c>
      <c r="AF252" s="288" t="s">
        <v>10568</v>
      </c>
      <c r="AG252" s="288" t="s">
        <v>10568</v>
      </c>
      <c r="AH252" s="288" t="s">
        <v>10568</v>
      </c>
      <c r="AI252" s="288" t="s">
        <v>10568</v>
      </c>
      <c r="AJ252" s="288" t="s">
        <v>10568</v>
      </c>
      <c r="AK252" s="288" t="s">
        <v>10568</v>
      </c>
      <c r="AL252" s="288" t="s">
        <v>10568</v>
      </c>
      <c r="AM252" s="288" t="s">
        <v>10568</v>
      </c>
      <c r="AN252" s="288" t="s">
        <v>10568</v>
      </c>
      <c r="AO252" s="288" t="s">
        <v>10568</v>
      </c>
      <c r="AP252" s="288" t="s">
        <v>10568</v>
      </c>
      <c r="AQ252" s="288" t="s">
        <v>10568</v>
      </c>
      <c r="AR252" s="288" t="s">
        <v>10568</v>
      </c>
      <c r="AS252" s="288" t="s">
        <v>10568</v>
      </c>
      <c r="AT252" s="288" t="s">
        <v>10568</v>
      </c>
      <c r="AU252" s="288" t="s">
        <v>10568</v>
      </c>
      <c r="AV252" s="288">
        <v>2.6</v>
      </c>
      <c r="AW252" s="288">
        <v>2.6</v>
      </c>
      <c r="AX252" s="288">
        <v>2.7</v>
      </c>
      <c r="AY252" s="288">
        <v>2.7</v>
      </c>
      <c r="AZ252" s="288">
        <v>2.7</v>
      </c>
      <c r="BA252" s="288">
        <v>2.7</v>
      </c>
      <c r="BB252" s="288">
        <v>2.8</v>
      </c>
      <c r="BC252" s="288">
        <v>2.8</v>
      </c>
      <c r="BD252" s="288">
        <v>2.7</v>
      </c>
      <c r="BE252" s="288">
        <v>2.5</v>
      </c>
      <c r="BF252" s="288">
        <v>2.5</v>
      </c>
      <c r="BG252" s="288">
        <v>2.5</v>
      </c>
      <c r="BH252" s="288">
        <v>2.5</v>
      </c>
      <c r="BI252" s="288">
        <v>2.5</v>
      </c>
      <c r="BJ252" s="288">
        <v>2.5</v>
      </c>
      <c r="BK252" s="288">
        <v>2.6</v>
      </c>
      <c r="BL252" s="288">
        <v>2.6</v>
      </c>
      <c r="BM252" s="288">
        <v>2.7</v>
      </c>
      <c r="BN252" s="288">
        <v>2.6</v>
      </c>
      <c r="BO252" s="288">
        <v>2.6</v>
      </c>
      <c r="BP252" s="288">
        <v>2.6</v>
      </c>
      <c r="BQ252" s="288">
        <v>2.6</v>
      </c>
      <c r="BR252" s="288">
        <v>2.6</v>
      </c>
      <c r="BS252" s="288">
        <v>2.6</v>
      </c>
      <c r="BT252" s="288">
        <v>2.6</v>
      </c>
      <c r="BU252" s="288">
        <v>2.6</v>
      </c>
      <c r="BV252" s="288">
        <v>2.6</v>
      </c>
      <c r="BW252" s="288">
        <v>2.6</v>
      </c>
      <c r="BX252" s="288">
        <f>_xlfn.IFNA(VLOOKUP(C252,'INFORM Severity - hidden'!$C$5:$G$300,5,FALSE),"-")</f>
        <v>2.6</v>
      </c>
    </row>
    <row r="253" spans="1:76" x14ac:dyDescent="0.35">
      <c r="A253" t="s">
        <v>1226</v>
      </c>
      <c r="B253" t="s">
        <v>1224</v>
      </c>
      <c r="C253" t="s">
        <v>1225</v>
      </c>
      <c r="D253" s="288" t="str">
        <f t="shared" si="3"/>
        <v>Stable</v>
      </c>
      <c r="E253" s="288" t="s">
        <v>10568</v>
      </c>
      <c r="F253" s="288" t="s">
        <v>10568</v>
      </c>
      <c r="G253" s="288" t="s">
        <v>10568</v>
      </c>
      <c r="H253" s="288">
        <v>3.5</v>
      </c>
      <c r="I253" s="288">
        <v>3.5</v>
      </c>
      <c r="J253" s="288">
        <v>3.5</v>
      </c>
      <c r="K253" s="288">
        <v>3.5</v>
      </c>
      <c r="L253" s="288">
        <v>3.5</v>
      </c>
      <c r="M253" s="288">
        <v>3.5</v>
      </c>
      <c r="N253" s="288">
        <v>3.7</v>
      </c>
      <c r="O253" s="288">
        <v>3.7</v>
      </c>
      <c r="P253" s="288">
        <v>3.7</v>
      </c>
      <c r="Q253" s="288">
        <v>3.7</v>
      </c>
      <c r="R253" s="288">
        <v>3.7</v>
      </c>
      <c r="S253" s="288">
        <v>3.7</v>
      </c>
      <c r="T253" s="288">
        <v>3.7</v>
      </c>
      <c r="U253" s="288">
        <v>3.7</v>
      </c>
      <c r="V253" s="288">
        <v>3.4</v>
      </c>
      <c r="W253" s="288">
        <v>3.4</v>
      </c>
      <c r="X253" s="288">
        <v>3.4</v>
      </c>
      <c r="Y253" s="288">
        <v>3.4</v>
      </c>
      <c r="Z253" s="288">
        <v>3.3</v>
      </c>
      <c r="AA253" s="288">
        <v>3.6</v>
      </c>
      <c r="AB253" s="288">
        <v>3.6</v>
      </c>
      <c r="AC253" s="288">
        <v>3.6</v>
      </c>
      <c r="AD253" s="288">
        <v>3.6</v>
      </c>
      <c r="AE253" s="288">
        <v>3.6</v>
      </c>
      <c r="AF253" s="288">
        <v>3.6</v>
      </c>
      <c r="AG253" s="288">
        <v>3.6</v>
      </c>
      <c r="AH253" s="288">
        <v>3.7</v>
      </c>
      <c r="AI253" s="288">
        <v>3.7</v>
      </c>
      <c r="AJ253" s="288">
        <v>3.7</v>
      </c>
      <c r="AK253" s="288">
        <v>3.7</v>
      </c>
      <c r="AL253" s="288">
        <v>3.7</v>
      </c>
      <c r="AM253" s="288">
        <v>3.4</v>
      </c>
      <c r="AN253" s="288">
        <v>3.5</v>
      </c>
      <c r="AO253" s="288">
        <v>3.8</v>
      </c>
      <c r="AP253" s="288">
        <v>3.8</v>
      </c>
      <c r="AQ253" s="288">
        <v>3.9</v>
      </c>
      <c r="AR253" s="288">
        <v>3.9</v>
      </c>
      <c r="AS253" s="288">
        <v>3.9</v>
      </c>
      <c r="AT253" s="288">
        <v>3.8</v>
      </c>
      <c r="AU253" s="288">
        <v>3.8</v>
      </c>
      <c r="AV253" s="288">
        <v>3.8</v>
      </c>
      <c r="AW253" s="288">
        <v>3.8</v>
      </c>
      <c r="AX253" s="288">
        <v>3.8</v>
      </c>
      <c r="AY253" s="288">
        <v>3.8</v>
      </c>
      <c r="AZ253" s="288">
        <v>3.8</v>
      </c>
      <c r="BA253" s="288">
        <v>3.9</v>
      </c>
      <c r="BB253" s="288">
        <v>3.9</v>
      </c>
      <c r="BC253" s="288">
        <v>3.9</v>
      </c>
      <c r="BD253" s="288">
        <v>3.9</v>
      </c>
      <c r="BE253" s="288">
        <v>3.8</v>
      </c>
      <c r="BF253" s="288">
        <v>3.8</v>
      </c>
      <c r="BG253" s="288">
        <v>3.8</v>
      </c>
      <c r="BH253" s="288">
        <v>3.8</v>
      </c>
      <c r="BI253" s="288">
        <v>3.8</v>
      </c>
      <c r="BJ253" s="288">
        <v>3.8</v>
      </c>
      <c r="BK253" s="288">
        <v>3.9</v>
      </c>
      <c r="BL253" s="288">
        <v>4</v>
      </c>
      <c r="BM253" s="288">
        <v>4</v>
      </c>
      <c r="BN253" s="288">
        <v>4</v>
      </c>
      <c r="BO253" s="288">
        <v>4</v>
      </c>
      <c r="BP253" s="288">
        <v>4.0999999999999996</v>
      </c>
      <c r="BQ253" s="288">
        <v>4.0999999999999996</v>
      </c>
      <c r="BR253" s="288">
        <v>4.0999999999999996</v>
      </c>
      <c r="BS253" s="288">
        <v>4.0999999999999996</v>
      </c>
      <c r="BT253" s="288">
        <v>4.0999999999999996</v>
      </c>
      <c r="BU253" s="288">
        <v>4.0999999999999996</v>
      </c>
      <c r="BV253" s="288">
        <v>4.0999999999999996</v>
      </c>
      <c r="BW253" s="288">
        <v>4.0999999999999996</v>
      </c>
      <c r="BX253" s="288">
        <f>_xlfn.IFNA(VLOOKUP(C253,'INFORM Severity - hidden'!$C$5:$G$300,5,FALSE),"-")</f>
        <v>4.0999999999999996</v>
      </c>
    </row>
    <row r="254" spans="1:76" x14ac:dyDescent="0.35">
      <c r="A254" t="s">
        <v>939</v>
      </c>
      <c r="B254" t="s">
        <v>937</v>
      </c>
      <c r="C254" t="s">
        <v>938</v>
      </c>
      <c r="D254" s="288" t="str">
        <f t="shared" si="3"/>
        <v>Stable</v>
      </c>
      <c r="E254" s="288" t="s">
        <v>10568</v>
      </c>
      <c r="F254" s="288" t="s">
        <v>10568</v>
      </c>
      <c r="G254" s="288" t="s">
        <v>10568</v>
      </c>
      <c r="H254" s="288" t="s">
        <v>10568</v>
      </c>
      <c r="I254" s="288" t="s">
        <v>10568</v>
      </c>
      <c r="J254" s="288" t="s">
        <v>10568</v>
      </c>
      <c r="K254" s="288" t="s">
        <v>10568</v>
      </c>
      <c r="L254" s="288" t="s">
        <v>10568</v>
      </c>
      <c r="M254" s="288" t="s">
        <v>10568</v>
      </c>
      <c r="N254" s="288" t="s">
        <v>10568</v>
      </c>
      <c r="O254" s="288" t="s">
        <v>10568</v>
      </c>
      <c r="P254" s="288" t="s">
        <v>10568</v>
      </c>
      <c r="Q254" s="288" t="s">
        <v>10568</v>
      </c>
      <c r="R254" s="288">
        <v>3.5</v>
      </c>
      <c r="S254" s="288">
        <v>3.5</v>
      </c>
      <c r="T254" s="288">
        <v>3.5</v>
      </c>
      <c r="U254" s="288">
        <v>3.5</v>
      </c>
      <c r="V254" s="288">
        <v>3.5</v>
      </c>
      <c r="W254" s="288">
        <v>3.5</v>
      </c>
      <c r="X254" s="288">
        <v>3.5</v>
      </c>
      <c r="Y254" s="288">
        <v>3.5</v>
      </c>
      <c r="Z254" s="288">
        <v>3.5</v>
      </c>
      <c r="AA254" s="288">
        <v>3.5</v>
      </c>
      <c r="AB254" s="288">
        <v>3.5</v>
      </c>
      <c r="AC254" s="288">
        <v>3.5</v>
      </c>
      <c r="AD254" s="288">
        <v>3.5</v>
      </c>
      <c r="AE254" s="288">
        <v>3.6</v>
      </c>
      <c r="AF254" s="288">
        <v>3.6</v>
      </c>
      <c r="AG254" s="288">
        <v>3.6</v>
      </c>
      <c r="AH254" s="288">
        <v>3.9</v>
      </c>
      <c r="AI254" s="288">
        <v>3.6</v>
      </c>
      <c r="AJ254" s="288">
        <v>3.6</v>
      </c>
      <c r="AK254" s="288">
        <v>3.6</v>
      </c>
      <c r="AL254" s="288">
        <v>3.5</v>
      </c>
      <c r="AM254" s="288">
        <v>3.6</v>
      </c>
      <c r="AN254" s="288">
        <v>3.6</v>
      </c>
      <c r="AO254" s="288">
        <v>3.6</v>
      </c>
      <c r="AP254" s="288">
        <v>3.6</v>
      </c>
      <c r="AQ254" s="288">
        <v>3.5</v>
      </c>
      <c r="AR254" s="288">
        <v>3.5</v>
      </c>
      <c r="AS254" s="288">
        <v>3.4</v>
      </c>
      <c r="AT254" s="288">
        <v>3.4</v>
      </c>
      <c r="AU254" s="288">
        <v>3.4</v>
      </c>
      <c r="AV254" s="288">
        <v>3.4</v>
      </c>
      <c r="AW254" s="288">
        <v>3.4</v>
      </c>
      <c r="AX254" s="288">
        <v>3.5</v>
      </c>
      <c r="AY254" s="288">
        <v>3.6</v>
      </c>
      <c r="AZ254" s="288">
        <v>3.6</v>
      </c>
      <c r="BA254" s="288">
        <v>3.6</v>
      </c>
      <c r="BB254" s="288">
        <v>3.7</v>
      </c>
      <c r="BC254" s="288">
        <v>3.6</v>
      </c>
      <c r="BD254" s="288">
        <v>3.6</v>
      </c>
      <c r="BE254" s="288">
        <v>3.6</v>
      </c>
      <c r="BF254" s="288">
        <v>3.7</v>
      </c>
      <c r="BG254" s="288">
        <v>3.7</v>
      </c>
      <c r="BH254" s="288">
        <v>3.7</v>
      </c>
      <c r="BI254" s="288">
        <v>3.7</v>
      </c>
      <c r="BJ254" s="288">
        <v>3.6</v>
      </c>
      <c r="BK254" s="288">
        <v>3.9</v>
      </c>
      <c r="BL254" s="288">
        <v>3.9</v>
      </c>
      <c r="BM254" s="288">
        <v>3.9</v>
      </c>
      <c r="BN254" s="288">
        <v>3.9</v>
      </c>
      <c r="BO254" s="288">
        <v>3.9</v>
      </c>
      <c r="BP254" s="288">
        <v>3.9</v>
      </c>
      <c r="BQ254" s="288">
        <v>3.9</v>
      </c>
      <c r="BR254" s="288">
        <v>3.8</v>
      </c>
      <c r="BS254" s="288">
        <v>3.8</v>
      </c>
      <c r="BT254" s="288">
        <v>3.8</v>
      </c>
      <c r="BU254" s="288">
        <v>3.8</v>
      </c>
      <c r="BV254" s="288">
        <v>3.8</v>
      </c>
      <c r="BW254" s="288">
        <v>3.8</v>
      </c>
      <c r="BX254" s="288">
        <f>_xlfn.IFNA(VLOOKUP(C254,'INFORM Severity - hidden'!$C$5:$G$300,5,FALSE),"-")</f>
        <v>3.8</v>
      </c>
    </row>
    <row r="255" spans="1:76" x14ac:dyDescent="0.35">
      <c r="A255" t="s">
        <v>584</v>
      </c>
      <c r="B255" t="s">
        <v>582</v>
      </c>
      <c r="C255" t="s">
        <v>583</v>
      </c>
      <c r="D255" s="288" t="str">
        <f t="shared" si="3"/>
        <v>Stable</v>
      </c>
      <c r="E255" s="288" t="s">
        <v>10568</v>
      </c>
      <c r="F255" s="288" t="s">
        <v>10568</v>
      </c>
      <c r="G255" s="288" t="s">
        <v>10568</v>
      </c>
      <c r="H255" s="288" t="s">
        <v>10568</v>
      </c>
      <c r="I255" s="288" t="s">
        <v>10568</v>
      </c>
      <c r="J255" s="288" t="s">
        <v>10568</v>
      </c>
      <c r="K255" s="288" t="s">
        <v>10568</v>
      </c>
      <c r="L255" s="288" t="s">
        <v>10568</v>
      </c>
      <c r="M255" s="288" t="s">
        <v>10568</v>
      </c>
      <c r="N255" s="288" t="s">
        <v>10568</v>
      </c>
      <c r="O255" s="288" t="s">
        <v>10568</v>
      </c>
      <c r="P255" s="288" t="s">
        <v>10568</v>
      </c>
      <c r="Q255" s="288" t="s">
        <v>10568</v>
      </c>
      <c r="R255" s="288" t="s">
        <v>10568</v>
      </c>
      <c r="S255" s="288" t="s">
        <v>10568</v>
      </c>
      <c r="T255" s="288" t="s">
        <v>10568</v>
      </c>
      <c r="U255" s="288" t="s">
        <v>10568</v>
      </c>
      <c r="V255" s="288" t="s">
        <v>10568</v>
      </c>
      <c r="W255" s="288" t="s">
        <v>10568</v>
      </c>
      <c r="X255" s="288" t="s">
        <v>10568</v>
      </c>
      <c r="Y255" s="288" t="s">
        <v>10568</v>
      </c>
      <c r="Z255" s="288" t="s">
        <v>10568</v>
      </c>
      <c r="AA255" s="288" t="s">
        <v>10568</v>
      </c>
      <c r="AB255" s="288" t="s">
        <v>10568</v>
      </c>
      <c r="AC255" s="288" t="s">
        <v>10568</v>
      </c>
      <c r="AD255" s="288" t="s">
        <v>10568</v>
      </c>
      <c r="AE255" s="288" t="s">
        <v>10568</v>
      </c>
      <c r="AF255" s="288" t="s">
        <v>10568</v>
      </c>
      <c r="AG255" s="288" t="s">
        <v>10568</v>
      </c>
      <c r="AH255" s="288" t="s">
        <v>10568</v>
      </c>
      <c r="AI255" s="288" t="s">
        <v>10568</v>
      </c>
      <c r="AJ255" s="288" t="s">
        <v>10568</v>
      </c>
      <c r="AK255" s="288" t="s">
        <v>10568</v>
      </c>
      <c r="AL255" s="288" t="s">
        <v>10568</v>
      </c>
      <c r="AM255" s="288" t="s">
        <v>10568</v>
      </c>
      <c r="AN255" s="288" t="s">
        <v>10568</v>
      </c>
      <c r="AO255" s="288" t="s">
        <v>10568</v>
      </c>
      <c r="AP255" s="288" t="s">
        <v>10568</v>
      </c>
      <c r="AQ255" s="288" t="s">
        <v>10568</v>
      </c>
      <c r="AR255" s="288" t="s">
        <v>10568</v>
      </c>
      <c r="AS255" s="288" t="s">
        <v>10568</v>
      </c>
      <c r="AT255" s="288">
        <v>1.8</v>
      </c>
      <c r="AU255" s="288">
        <v>1.8</v>
      </c>
      <c r="AV255" s="288">
        <v>1.8</v>
      </c>
      <c r="AW255" s="288">
        <v>1.8</v>
      </c>
      <c r="AX255" s="288">
        <v>1.8</v>
      </c>
      <c r="AY255" s="288">
        <v>1.8</v>
      </c>
      <c r="AZ255" s="288">
        <v>1.8</v>
      </c>
      <c r="BA255" s="288">
        <v>1.8</v>
      </c>
      <c r="BB255" s="288">
        <v>1.8</v>
      </c>
      <c r="BC255" s="288">
        <v>1.8</v>
      </c>
      <c r="BD255" s="288">
        <v>1.8</v>
      </c>
      <c r="BE255" s="288">
        <v>2</v>
      </c>
      <c r="BF255" s="288">
        <v>2</v>
      </c>
      <c r="BG255" s="288">
        <v>2.4</v>
      </c>
      <c r="BH255" s="288">
        <v>2.4</v>
      </c>
      <c r="BI255" s="288">
        <v>2.5</v>
      </c>
      <c r="BJ255" s="288">
        <v>2.6</v>
      </c>
      <c r="BK255" s="288">
        <v>2.6</v>
      </c>
      <c r="BL255" s="288">
        <v>2.7</v>
      </c>
      <c r="BM255" s="288">
        <v>2.7</v>
      </c>
      <c r="BN255" s="288">
        <v>2.7</v>
      </c>
      <c r="BO255" s="288">
        <v>2.7</v>
      </c>
      <c r="BP255" s="288">
        <v>2.7</v>
      </c>
      <c r="BQ255" s="288">
        <v>2.7</v>
      </c>
      <c r="BR255" s="288">
        <v>2.2999999999999998</v>
      </c>
      <c r="BS255" s="288">
        <v>2.2999999999999998</v>
      </c>
      <c r="BT255" s="288">
        <v>2.2999999999999998</v>
      </c>
      <c r="BU255" s="288">
        <v>2.2999999999999998</v>
      </c>
      <c r="BV255" s="288">
        <v>2.2999999999999998</v>
      </c>
      <c r="BW255" s="288">
        <v>2.2999999999999998</v>
      </c>
      <c r="BX255" s="288">
        <f>_xlfn.IFNA(VLOOKUP(C255,'INFORM Severity - hidden'!$C$5:$G$300,5,FALSE),"-")</f>
        <v>2.2999999999999998</v>
      </c>
    </row>
    <row r="256" spans="1:76" x14ac:dyDescent="0.35">
      <c r="A256" t="s">
        <v>671</v>
      </c>
      <c r="B256" t="s">
        <v>669</v>
      </c>
      <c r="C256" t="s">
        <v>670</v>
      </c>
      <c r="D256" s="288" t="str">
        <f t="shared" si="3"/>
        <v>Stable</v>
      </c>
      <c r="E256" s="288" t="s">
        <v>10568</v>
      </c>
      <c r="F256" s="288" t="s">
        <v>10568</v>
      </c>
      <c r="G256" s="288" t="s">
        <v>10568</v>
      </c>
      <c r="H256" s="288" t="s">
        <v>10568</v>
      </c>
      <c r="I256" s="288" t="s">
        <v>10568</v>
      </c>
      <c r="J256" s="288" t="s">
        <v>10568</v>
      </c>
      <c r="K256" s="288" t="s">
        <v>10568</v>
      </c>
      <c r="L256" s="288" t="s">
        <v>10568</v>
      </c>
      <c r="M256" s="288" t="s">
        <v>10568</v>
      </c>
      <c r="N256" s="288" t="s">
        <v>10568</v>
      </c>
      <c r="O256" s="288" t="s">
        <v>10568</v>
      </c>
      <c r="P256" s="288" t="s">
        <v>10568</v>
      </c>
      <c r="Q256" s="288" t="s">
        <v>10568</v>
      </c>
      <c r="R256" s="288" t="s">
        <v>10568</v>
      </c>
      <c r="S256" s="288" t="s">
        <v>10568</v>
      </c>
      <c r="T256" s="288" t="s">
        <v>10568</v>
      </c>
      <c r="U256" s="288" t="s">
        <v>10568</v>
      </c>
      <c r="V256" s="288" t="s">
        <v>10568</v>
      </c>
      <c r="W256" s="288" t="s">
        <v>10568</v>
      </c>
      <c r="X256" s="288" t="s">
        <v>10568</v>
      </c>
      <c r="Y256" s="288" t="s">
        <v>10568</v>
      </c>
      <c r="Z256" s="288" t="s">
        <v>10568</v>
      </c>
      <c r="AA256" s="288" t="s">
        <v>10568</v>
      </c>
      <c r="AB256" s="288" t="s">
        <v>10568</v>
      </c>
      <c r="AC256" s="288" t="s">
        <v>10568</v>
      </c>
      <c r="AD256" s="288" t="s">
        <v>10568</v>
      </c>
      <c r="AE256" s="288" t="s">
        <v>10568</v>
      </c>
      <c r="AF256" s="288" t="s">
        <v>10568</v>
      </c>
      <c r="AG256" s="288" t="s">
        <v>10568</v>
      </c>
      <c r="AH256" s="288" t="s">
        <v>10568</v>
      </c>
      <c r="AI256" s="288" t="s">
        <v>10568</v>
      </c>
      <c r="AJ256" s="288" t="s">
        <v>10568</v>
      </c>
      <c r="AK256" s="288" t="s">
        <v>10568</v>
      </c>
      <c r="AL256" s="288" t="s">
        <v>10568</v>
      </c>
      <c r="AM256" s="288" t="s">
        <v>10568</v>
      </c>
      <c r="AN256" s="288" t="s">
        <v>10568</v>
      </c>
      <c r="AO256" s="288" t="s">
        <v>10568</v>
      </c>
      <c r="AP256" s="288" t="s">
        <v>10568</v>
      </c>
      <c r="AQ256" s="288">
        <v>3.9</v>
      </c>
      <c r="AR256" s="288">
        <v>3.9</v>
      </c>
      <c r="AS256" s="288">
        <v>3.8</v>
      </c>
      <c r="AT256" s="288">
        <v>3.8</v>
      </c>
      <c r="AU256" s="288">
        <v>3.8</v>
      </c>
      <c r="AV256" s="288">
        <v>3.8</v>
      </c>
      <c r="AW256" s="288">
        <v>4.0999999999999996</v>
      </c>
      <c r="AX256" s="288">
        <v>4.0999999999999996</v>
      </c>
      <c r="AY256" s="288">
        <v>4.2</v>
      </c>
      <c r="AZ256" s="288">
        <v>4.4000000000000004</v>
      </c>
      <c r="BA256" s="288">
        <v>4.4000000000000004</v>
      </c>
      <c r="BB256" s="288">
        <v>4.4000000000000004</v>
      </c>
      <c r="BC256" s="288">
        <v>4.4000000000000004</v>
      </c>
      <c r="BD256" s="288">
        <v>4.4000000000000004</v>
      </c>
      <c r="BE256" s="288">
        <v>4.4000000000000004</v>
      </c>
      <c r="BF256" s="288">
        <v>4.2</v>
      </c>
      <c r="BG256" s="288">
        <v>4.2</v>
      </c>
      <c r="BH256" s="288">
        <v>4.2</v>
      </c>
      <c r="BI256" s="288">
        <v>4.2</v>
      </c>
      <c r="BJ256" s="288">
        <v>4.2</v>
      </c>
      <c r="BK256" s="288">
        <v>4.2</v>
      </c>
      <c r="BL256" s="288">
        <v>4.2</v>
      </c>
      <c r="BM256" s="288">
        <v>4.0999999999999996</v>
      </c>
      <c r="BN256" s="288">
        <v>4.0999999999999996</v>
      </c>
      <c r="BO256" s="288">
        <v>4.0999999999999996</v>
      </c>
      <c r="BP256" s="288">
        <v>4.4000000000000004</v>
      </c>
      <c r="BQ256" s="288">
        <v>4.4000000000000004</v>
      </c>
      <c r="BR256" s="288">
        <v>4.4000000000000004</v>
      </c>
      <c r="BS256" s="288">
        <v>4.4000000000000004</v>
      </c>
      <c r="BT256" s="288">
        <v>4.4000000000000004</v>
      </c>
      <c r="BU256" s="288">
        <v>4.4000000000000004</v>
      </c>
      <c r="BV256" s="288">
        <v>4.4000000000000004</v>
      </c>
      <c r="BW256" s="288">
        <v>4.4000000000000004</v>
      </c>
      <c r="BX256" s="288">
        <f>_xlfn.IFNA(VLOOKUP(C256,'INFORM Severity - hidden'!$C$5:$G$300,5,FALSE),"-")</f>
        <v>4.4000000000000004</v>
      </c>
    </row>
    <row r="257" spans="1:76" x14ac:dyDescent="0.35">
      <c r="A257" t="s">
        <v>1028</v>
      </c>
      <c r="B257" t="s">
        <v>1026</v>
      </c>
      <c r="C257" t="s">
        <v>1027</v>
      </c>
      <c r="D257" s="288" t="str">
        <f t="shared" si="3"/>
        <v>Stable</v>
      </c>
      <c r="E257" s="288" t="s">
        <v>10568</v>
      </c>
      <c r="F257" s="288" t="s">
        <v>10568</v>
      </c>
      <c r="G257" s="288" t="s">
        <v>10568</v>
      </c>
      <c r="H257" s="288" t="s">
        <v>10568</v>
      </c>
      <c r="I257" s="288" t="s">
        <v>10568</v>
      </c>
      <c r="J257" s="288" t="s">
        <v>10568</v>
      </c>
      <c r="K257" s="288" t="s">
        <v>10568</v>
      </c>
      <c r="L257" s="288" t="s">
        <v>10568</v>
      </c>
      <c r="M257" s="288" t="s">
        <v>10568</v>
      </c>
      <c r="N257" s="288" t="s">
        <v>10568</v>
      </c>
      <c r="O257" s="288" t="s">
        <v>10568</v>
      </c>
      <c r="P257" s="288" t="s">
        <v>10568</v>
      </c>
      <c r="Q257" s="288" t="s">
        <v>10568</v>
      </c>
      <c r="R257" s="288" t="s">
        <v>10568</v>
      </c>
      <c r="S257" s="288" t="s">
        <v>10568</v>
      </c>
      <c r="T257" s="288" t="s">
        <v>10568</v>
      </c>
      <c r="U257" s="288" t="s">
        <v>10568</v>
      </c>
      <c r="V257" s="288" t="s">
        <v>10568</v>
      </c>
      <c r="W257" s="288" t="s">
        <v>10568</v>
      </c>
      <c r="X257" s="288" t="s">
        <v>10568</v>
      </c>
      <c r="Y257" s="288" t="s">
        <v>10568</v>
      </c>
      <c r="Z257" s="288" t="s">
        <v>10568</v>
      </c>
      <c r="AA257" s="288" t="s">
        <v>10568</v>
      </c>
      <c r="AB257" s="288" t="s">
        <v>10568</v>
      </c>
      <c r="AC257" s="288" t="s">
        <v>10568</v>
      </c>
      <c r="AD257" s="288" t="s">
        <v>10568</v>
      </c>
      <c r="AE257" s="288" t="s">
        <v>10568</v>
      </c>
      <c r="AF257" s="288" t="s">
        <v>10568</v>
      </c>
      <c r="AG257" s="288" t="s">
        <v>10568</v>
      </c>
      <c r="AH257" s="288" t="s">
        <v>10568</v>
      </c>
      <c r="AI257" s="288" t="s">
        <v>10568</v>
      </c>
      <c r="AJ257" s="288" t="s">
        <v>10568</v>
      </c>
      <c r="AK257" s="288" t="s">
        <v>10568</v>
      </c>
      <c r="AL257" s="288" t="s">
        <v>10568</v>
      </c>
      <c r="AM257" s="288" t="s">
        <v>10568</v>
      </c>
      <c r="AN257" s="288" t="s">
        <v>10568</v>
      </c>
      <c r="AO257" s="288" t="s">
        <v>10568</v>
      </c>
      <c r="AP257" s="288" t="s">
        <v>10568</v>
      </c>
      <c r="AQ257" s="288" t="s">
        <v>10568</v>
      </c>
      <c r="AR257" s="288" t="s">
        <v>10568</v>
      </c>
      <c r="AS257" s="288" t="s">
        <v>10568</v>
      </c>
      <c r="AT257" s="288" t="s">
        <v>10568</v>
      </c>
      <c r="AU257" s="288" t="s">
        <v>10568</v>
      </c>
      <c r="AV257" s="288" t="s">
        <v>10568</v>
      </c>
      <c r="AW257" s="288" t="s">
        <v>10568</v>
      </c>
      <c r="AX257" s="288" t="s">
        <v>10568</v>
      </c>
      <c r="AY257" s="288" t="s">
        <v>10568</v>
      </c>
      <c r="AZ257" s="288" t="s">
        <v>10568</v>
      </c>
      <c r="BA257" s="288" t="s">
        <v>10568</v>
      </c>
      <c r="BB257" s="288" t="s">
        <v>10568</v>
      </c>
      <c r="BC257" s="288">
        <v>3.7</v>
      </c>
      <c r="BD257" s="288">
        <v>3.7</v>
      </c>
      <c r="BE257" s="288">
        <v>3.8</v>
      </c>
      <c r="BF257" s="288">
        <v>4</v>
      </c>
      <c r="BG257" s="288">
        <v>4</v>
      </c>
      <c r="BH257" s="288">
        <v>4</v>
      </c>
      <c r="BI257" s="288">
        <v>4</v>
      </c>
      <c r="BJ257" s="288">
        <v>4</v>
      </c>
      <c r="BK257" s="288">
        <v>3.6</v>
      </c>
      <c r="BL257" s="288">
        <v>3.6</v>
      </c>
      <c r="BM257" s="288">
        <v>3.6</v>
      </c>
      <c r="BN257" s="288">
        <v>3.6</v>
      </c>
      <c r="BO257" s="288">
        <v>3.6</v>
      </c>
      <c r="BP257" s="288">
        <v>3.6</v>
      </c>
      <c r="BQ257" s="288">
        <v>3.6</v>
      </c>
      <c r="BR257" s="288">
        <v>3.6</v>
      </c>
      <c r="BS257" s="288">
        <v>3.6</v>
      </c>
      <c r="BT257" s="288">
        <v>3.6</v>
      </c>
      <c r="BU257" s="288">
        <v>3.6</v>
      </c>
      <c r="BV257" s="288">
        <v>3.6</v>
      </c>
      <c r="BW257" s="288">
        <v>3.6</v>
      </c>
      <c r="BX257" s="288">
        <f>_xlfn.IFNA(VLOOKUP(C257,'INFORM Severity - hidden'!$C$5:$G$300,5,FALSE),"-")</f>
        <v>3.6</v>
      </c>
    </row>
    <row r="258" spans="1:76" x14ac:dyDescent="0.35">
      <c r="A258" t="s">
        <v>4626</v>
      </c>
      <c r="B258" t="s">
        <v>4624</v>
      </c>
      <c r="C258" t="s">
        <v>4625</v>
      </c>
      <c r="D258" s="288" t="str">
        <f t="shared" si="3"/>
        <v>Increasing</v>
      </c>
      <c r="E258" s="288" t="s">
        <v>10568</v>
      </c>
      <c r="F258" s="288" t="s">
        <v>10568</v>
      </c>
      <c r="G258" s="288" t="s">
        <v>10568</v>
      </c>
      <c r="H258" s="288" t="s">
        <v>10568</v>
      </c>
      <c r="I258" s="288" t="s">
        <v>10568</v>
      </c>
      <c r="J258" s="288" t="s">
        <v>10568</v>
      </c>
      <c r="K258" s="288" t="s">
        <v>10568</v>
      </c>
      <c r="L258" s="288" t="s">
        <v>10568</v>
      </c>
      <c r="M258" s="288" t="s">
        <v>10568</v>
      </c>
      <c r="N258" s="288" t="s">
        <v>10568</v>
      </c>
      <c r="O258" s="288" t="s">
        <v>10568</v>
      </c>
      <c r="P258" s="288" t="s">
        <v>10568</v>
      </c>
      <c r="Q258" s="288" t="s">
        <v>10568</v>
      </c>
      <c r="R258" s="288" t="s">
        <v>10568</v>
      </c>
      <c r="S258" s="288" t="s">
        <v>10568</v>
      </c>
      <c r="T258" s="288" t="s">
        <v>10568</v>
      </c>
      <c r="U258" s="288" t="s">
        <v>10568</v>
      </c>
      <c r="V258" s="288" t="s">
        <v>10568</v>
      </c>
      <c r="W258" s="288" t="s">
        <v>10568</v>
      </c>
      <c r="X258" s="288" t="s">
        <v>10568</v>
      </c>
      <c r="Y258" s="288" t="s">
        <v>10568</v>
      </c>
      <c r="Z258" s="288" t="s">
        <v>10568</v>
      </c>
      <c r="AA258" s="288" t="s">
        <v>10568</v>
      </c>
      <c r="AB258" s="288" t="s">
        <v>10568</v>
      </c>
      <c r="AC258" s="288" t="s">
        <v>10568</v>
      </c>
      <c r="AD258" s="288" t="s">
        <v>10568</v>
      </c>
      <c r="AE258" s="288" t="s">
        <v>10568</v>
      </c>
      <c r="AF258" s="288" t="s">
        <v>10568</v>
      </c>
      <c r="AG258" s="288" t="s">
        <v>10568</v>
      </c>
      <c r="AH258" s="288" t="s">
        <v>10568</v>
      </c>
      <c r="AI258" s="288" t="s">
        <v>10568</v>
      </c>
      <c r="AJ258" s="288" t="s">
        <v>10568</v>
      </c>
      <c r="AK258" s="288" t="s">
        <v>10568</v>
      </c>
      <c r="AL258" s="288" t="s">
        <v>10568</v>
      </c>
      <c r="AM258" s="288" t="s">
        <v>10568</v>
      </c>
      <c r="AN258" s="288" t="s">
        <v>10568</v>
      </c>
      <c r="AO258" s="288" t="s">
        <v>10568</v>
      </c>
      <c r="AP258" s="288" t="s">
        <v>10568</v>
      </c>
      <c r="AQ258" s="288">
        <v>1</v>
      </c>
      <c r="AR258" s="288">
        <v>1</v>
      </c>
      <c r="AS258" s="288">
        <v>1</v>
      </c>
      <c r="AT258" s="288">
        <v>1</v>
      </c>
      <c r="AU258" s="288">
        <v>2.2999999999999998</v>
      </c>
      <c r="AV258" s="288">
        <v>2.4</v>
      </c>
      <c r="AW258" s="288">
        <v>2.5</v>
      </c>
      <c r="AX258" s="288">
        <v>2.5</v>
      </c>
      <c r="AY258" s="288">
        <v>2.5</v>
      </c>
      <c r="AZ258" s="288">
        <v>1.4</v>
      </c>
      <c r="BA258" s="288">
        <v>1.4</v>
      </c>
      <c r="BB258" s="288">
        <v>1.4</v>
      </c>
      <c r="BC258" s="288">
        <v>1.4</v>
      </c>
      <c r="BD258" s="288">
        <v>1.4</v>
      </c>
      <c r="BE258" s="288">
        <v>1.4</v>
      </c>
      <c r="BF258" s="288">
        <v>1.4</v>
      </c>
      <c r="BG258" s="288">
        <v>1.5</v>
      </c>
      <c r="BH258" s="288">
        <v>1.4</v>
      </c>
      <c r="BI258" s="288">
        <v>1.3</v>
      </c>
      <c r="BJ258" s="288">
        <v>1.7</v>
      </c>
      <c r="BK258" s="288">
        <v>1.7</v>
      </c>
      <c r="BL258" s="288">
        <v>1.7</v>
      </c>
      <c r="BM258" s="288">
        <v>1.8</v>
      </c>
      <c r="BN258" s="288">
        <v>1.7</v>
      </c>
      <c r="BO258" s="288">
        <v>1.7</v>
      </c>
      <c r="BP258" s="288">
        <v>1.7</v>
      </c>
      <c r="BQ258" s="288">
        <v>1.7</v>
      </c>
      <c r="BR258" s="288">
        <v>1.7</v>
      </c>
      <c r="BS258" s="288">
        <v>1.7</v>
      </c>
      <c r="BT258" s="288">
        <v>1.6</v>
      </c>
      <c r="BU258" s="288">
        <v>1.8</v>
      </c>
      <c r="BV258" s="288">
        <v>1.8</v>
      </c>
      <c r="BW258" s="288">
        <v>1.9</v>
      </c>
      <c r="BX258" s="288">
        <f>_xlfn.IFNA(VLOOKUP(C258,'INFORM Severity - hidden'!$C$5:$G$300,5,FALSE),"-")</f>
        <v>1.9</v>
      </c>
    </row>
    <row r="259" spans="1:76" x14ac:dyDescent="0.35">
      <c r="A259" t="s">
        <v>3125</v>
      </c>
      <c r="B259" t="s">
        <v>3123</v>
      </c>
      <c r="C259" t="s">
        <v>3124</v>
      </c>
      <c r="D259" s="288" t="str">
        <f t="shared" ref="D259:D322" si="4">IF(BX259="-","-",IFERROR(IF(ROUND(AVERAGE(BV259:BX259),1)=ROUND(AVERAGE(BS259:BU259),1),"Stable",IF(ROUND(AVERAGE(BV259:BX259),1)&lt;ROUND(AVERAGE(BS259:BU259),1),"Decreasing",IF(ROUND(AVERAGE(BV259:BX259),1)&gt;ROUND(AVERAGE(BS259:BU259),1),"Increasing"))),"-"))</f>
        <v>Stable</v>
      </c>
      <c r="E259" s="288" t="s">
        <v>10568</v>
      </c>
      <c r="F259" s="288" t="s">
        <v>10568</v>
      </c>
      <c r="G259" s="288" t="s">
        <v>10568</v>
      </c>
      <c r="H259" s="288" t="s">
        <v>10568</v>
      </c>
      <c r="I259" s="288" t="s">
        <v>10568</v>
      </c>
      <c r="J259" s="288" t="s">
        <v>10568</v>
      </c>
      <c r="K259" s="288" t="s">
        <v>10568</v>
      </c>
      <c r="L259" s="288" t="s">
        <v>10568</v>
      </c>
      <c r="M259" s="288" t="s">
        <v>10568</v>
      </c>
      <c r="N259" s="288" t="s">
        <v>10568</v>
      </c>
      <c r="O259" s="288" t="s">
        <v>10568</v>
      </c>
      <c r="P259" s="288" t="s">
        <v>10568</v>
      </c>
      <c r="Q259" s="288" t="s">
        <v>10568</v>
      </c>
      <c r="R259" s="288" t="s">
        <v>10568</v>
      </c>
      <c r="S259" s="288" t="s">
        <v>10568</v>
      </c>
      <c r="T259" s="288" t="s">
        <v>10568</v>
      </c>
      <c r="U259" s="288" t="s">
        <v>10568</v>
      </c>
      <c r="V259" s="288" t="s">
        <v>10568</v>
      </c>
      <c r="W259" s="288" t="s">
        <v>10568</v>
      </c>
      <c r="X259" s="288" t="s">
        <v>10568</v>
      </c>
      <c r="Y259" s="288" t="s">
        <v>10568</v>
      </c>
      <c r="Z259" s="288" t="s">
        <v>10568</v>
      </c>
      <c r="AA259" s="288" t="s">
        <v>10568</v>
      </c>
      <c r="AB259" s="288" t="s">
        <v>10568</v>
      </c>
      <c r="AC259" s="288" t="s">
        <v>10568</v>
      </c>
      <c r="AD259" s="288" t="s">
        <v>10568</v>
      </c>
      <c r="AE259" s="288" t="s">
        <v>10568</v>
      </c>
      <c r="AF259" s="288" t="s">
        <v>10568</v>
      </c>
      <c r="AG259" s="288" t="s">
        <v>10568</v>
      </c>
      <c r="AH259" s="288" t="s">
        <v>10568</v>
      </c>
      <c r="AI259" s="288" t="s">
        <v>10568</v>
      </c>
      <c r="AJ259" s="288" t="s">
        <v>10568</v>
      </c>
      <c r="AK259" s="288" t="s">
        <v>10568</v>
      </c>
      <c r="AL259" s="288" t="s">
        <v>10568</v>
      </c>
      <c r="AM259" s="288" t="s">
        <v>10568</v>
      </c>
      <c r="AN259" s="288" t="s">
        <v>10568</v>
      </c>
      <c r="AO259" s="288" t="s">
        <v>10568</v>
      </c>
      <c r="AP259" s="288" t="s">
        <v>10568</v>
      </c>
      <c r="AQ259" s="288" t="s">
        <v>10568</v>
      </c>
      <c r="AR259" s="288" t="s">
        <v>10568</v>
      </c>
      <c r="AS259" s="288" t="s">
        <v>10568</v>
      </c>
      <c r="AT259" s="288" t="s">
        <v>10568</v>
      </c>
      <c r="AU259" s="288" t="s">
        <v>10568</v>
      </c>
      <c r="AV259" s="288" t="s">
        <v>10568</v>
      </c>
      <c r="AW259" s="288" t="s">
        <v>10568</v>
      </c>
      <c r="AX259" s="288" t="s">
        <v>10568</v>
      </c>
      <c r="AY259" s="288" t="s">
        <v>10568</v>
      </c>
      <c r="AZ259" s="288" t="s">
        <v>10568</v>
      </c>
      <c r="BA259" s="288" t="s">
        <v>10568</v>
      </c>
      <c r="BB259" s="288" t="s">
        <v>10568</v>
      </c>
      <c r="BC259" s="288" t="s">
        <v>10568</v>
      </c>
      <c r="BD259" s="288" t="s">
        <v>10568</v>
      </c>
      <c r="BE259" s="288" t="s">
        <v>10568</v>
      </c>
      <c r="BF259" s="288" t="s">
        <v>10568</v>
      </c>
      <c r="BG259" s="288" t="s">
        <v>10568</v>
      </c>
      <c r="BH259" s="288">
        <v>2.7</v>
      </c>
      <c r="BI259" s="288">
        <v>2.7</v>
      </c>
      <c r="BJ259" s="288">
        <v>2.7</v>
      </c>
      <c r="BK259" s="288">
        <v>2.7</v>
      </c>
      <c r="BL259" s="288">
        <v>2.7</v>
      </c>
      <c r="BM259" s="288">
        <v>2.7</v>
      </c>
      <c r="BN259" s="288">
        <v>2.7</v>
      </c>
      <c r="BO259" s="288">
        <v>2.8</v>
      </c>
      <c r="BP259" s="288">
        <v>2.8</v>
      </c>
      <c r="BQ259" s="288">
        <v>2.8</v>
      </c>
      <c r="BR259" s="288">
        <v>2.8</v>
      </c>
      <c r="BS259" s="288">
        <v>2.8</v>
      </c>
      <c r="BT259" s="288">
        <v>2.8</v>
      </c>
      <c r="BU259" s="288">
        <v>2.8</v>
      </c>
      <c r="BV259" s="288">
        <v>2.8</v>
      </c>
      <c r="BW259" s="288">
        <v>2.8</v>
      </c>
      <c r="BX259" s="288">
        <f>_xlfn.IFNA(VLOOKUP(C259,'INFORM Severity - hidden'!$C$5:$G$300,5,FALSE),"-")</f>
        <v>2.8</v>
      </c>
    </row>
    <row r="260" spans="1:76" x14ac:dyDescent="0.35">
      <c r="A260" t="s">
        <v>209</v>
      </c>
      <c r="B260" t="s">
        <v>207</v>
      </c>
      <c r="C260" t="s">
        <v>208</v>
      </c>
      <c r="D260" s="288" t="str">
        <f t="shared" si="4"/>
        <v>Stable</v>
      </c>
      <c r="E260" s="288" t="s">
        <v>10568</v>
      </c>
      <c r="F260" s="288">
        <v>1.4</v>
      </c>
      <c r="G260" s="288">
        <v>1.4</v>
      </c>
      <c r="H260" s="288">
        <v>1.6</v>
      </c>
      <c r="I260" s="288">
        <v>1.6</v>
      </c>
      <c r="J260" s="288">
        <v>1.6</v>
      </c>
      <c r="K260" s="288">
        <v>1.6</v>
      </c>
      <c r="L260" s="288">
        <v>1.6</v>
      </c>
      <c r="M260" s="288">
        <v>1.6</v>
      </c>
      <c r="N260" s="288">
        <v>2.2999999999999998</v>
      </c>
      <c r="O260" s="288">
        <v>2.2999999999999998</v>
      </c>
      <c r="P260" s="288">
        <v>2.2999999999999998</v>
      </c>
      <c r="Q260" s="288">
        <v>2.2999999999999998</v>
      </c>
      <c r="R260" s="288">
        <v>2.2999999999999998</v>
      </c>
      <c r="S260" s="288">
        <v>2</v>
      </c>
      <c r="T260" s="288">
        <v>2</v>
      </c>
      <c r="U260" s="288">
        <v>1.8</v>
      </c>
      <c r="V260" s="288">
        <v>1.9</v>
      </c>
      <c r="W260" s="288">
        <v>1.9</v>
      </c>
      <c r="X260" s="288">
        <v>1.9</v>
      </c>
      <c r="Y260" s="288">
        <v>1.8</v>
      </c>
      <c r="Z260" s="288">
        <v>1.9</v>
      </c>
      <c r="AA260" s="288">
        <v>2</v>
      </c>
      <c r="AB260" s="288">
        <v>2</v>
      </c>
      <c r="AC260" s="288">
        <v>1.9</v>
      </c>
      <c r="AD260" s="288">
        <v>1.9</v>
      </c>
      <c r="AE260" s="288">
        <v>1.9</v>
      </c>
      <c r="AF260" s="288">
        <v>2</v>
      </c>
      <c r="AG260" s="288">
        <v>2</v>
      </c>
      <c r="AH260" s="288">
        <v>2</v>
      </c>
      <c r="AI260" s="288">
        <v>2</v>
      </c>
      <c r="AJ260" s="288">
        <v>2</v>
      </c>
      <c r="AK260" s="288">
        <v>2</v>
      </c>
      <c r="AL260" s="288">
        <v>2</v>
      </c>
      <c r="AM260" s="288">
        <v>2</v>
      </c>
      <c r="AN260" s="288">
        <v>2</v>
      </c>
      <c r="AO260" s="288">
        <v>2</v>
      </c>
      <c r="AP260" s="288">
        <v>2</v>
      </c>
      <c r="AQ260" s="288">
        <v>2.4</v>
      </c>
      <c r="AR260" s="288">
        <v>2.4</v>
      </c>
      <c r="AS260" s="288">
        <v>2.4</v>
      </c>
      <c r="AT260" s="288">
        <v>2.4</v>
      </c>
      <c r="AU260" s="288">
        <v>2.4</v>
      </c>
      <c r="AV260" s="288">
        <v>2.4</v>
      </c>
      <c r="AW260" s="288">
        <v>2.4</v>
      </c>
      <c r="AX260" s="288">
        <v>2.4</v>
      </c>
      <c r="AY260" s="288">
        <v>2.4</v>
      </c>
      <c r="AZ260" s="288">
        <v>2.4</v>
      </c>
      <c r="BA260" s="288">
        <v>2.4</v>
      </c>
      <c r="BB260" s="288">
        <v>2.4</v>
      </c>
      <c r="BC260" s="288">
        <v>2.4</v>
      </c>
      <c r="BD260" s="288">
        <v>2.4</v>
      </c>
      <c r="BE260" s="288">
        <v>2.4</v>
      </c>
      <c r="BF260" s="288">
        <v>2.4</v>
      </c>
      <c r="BG260" s="288">
        <v>2.4</v>
      </c>
      <c r="BH260" s="288">
        <v>2.4</v>
      </c>
      <c r="BI260" s="288">
        <v>2.4</v>
      </c>
      <c r="BJ260" s="288">
        <v>2.4</v>
      </c>
      <c r="BK260" s="288">
        <v>2.4</v>
      </c>
      <c r="BL260" s="288">
        <v>2.2000000000000002</v>
      </c>
      <c r="BM260" s="288">
        <v>2.2000000000000002</v>
      </c>
      <c r="BN260" s="288">
        <v>2.4</v>
      </c>
      <c r="BO260" s="288">
        <v>2.4</v>
      </c>
      <c r="BP260" s="288">
        <v>2.4</v>
      </c>
      <c r="BQ260" s="288">
        <v>2.4</v>
      </c>
      <c r="BR260" s="288">
        <v>2.4</v>
      </c>
      <c r="BS260" s="288">
        <v>2.4</v>
      </c>
      <c r="BT260" s="288">
        <v>2.4</v>
      </c>
      <c r="BU260" s="288">
        <v>2.4</v>
      </c>
      <c r="BV260" s="288">
        <v>2.4</v>
      </c>
      <c r="BW260" s="288">
        <v>2.4</v>
      </c>
      <c r="BX260" s="288">
        <f>_xlfn.IFNA(VLOOKUP(C260,'INFORM Severity - hidden'!$C$5:$G$300,5,FALSE),"-")</f>
        <v>2.4</v>
      </c>
    </row>
    <row r="261" spans="1:76" x14ac:dyDescent="0.35">
      <c r="A261" t="s">
        <v>224</v>
      </c>
      <c r="B261" t="s">
        <v>222</v>
      </c>
      <c r="C261" t="s">
        <v>223</v>
      </c>
      <c r="D261" s="288" t="str">
        <f t="shared" si="4"/>
        <v>Stable</v>
      </c>
      <c r="E261" s="288" t="s">
        <v>10568</v>
      </c>
      <c r="F261" s="288">
        <v>3.9</v>
      </c>
      <c r="G261" s="288">
        <v>3.9</v>
      </c>
      <c r="H261" s="288">
        <v>4</v>
      </c>
      <c r="I261" s="288">
        <v>3.9</v>
      </c>
      <c r="J261" s="288">
        <v>4</v>
      </c>
      <c r="K261" s="288">
        <v>4</v>
      </c>
      <c r="L261" s="288">
        <v>4</v>
      </c>
      <c r="M261" s="288">
        <v>4</v>
      </c>
      <c r="N261" s="288">
        <v>4.0999999999999996</v>
      </c>
      <c r="O261" s="288">
        <v>4.0999999999999996</v>
      </c>
      <c r="P261" s="288">
        <v>4.0999999999999996</v>
      </c>
      <c r="Q261" s="288">
        <v>4.0999999999999996</v>
      </c>
      <c r="R261" s="288">
        <v>4.5999999999999996</v>
      </c>
      <c r="S261" s="288">
        <v>4.5999999999999996</v>
      </c>
      <c r="T261" s="288">
        <v>4.5999999999999996</v>
      </c>
      <c r="U261" s="288">
        <v>4.5999999999999996</v>
      </c>
      <c r="V261" s="288">
        <v>4.5</v>
      </c>
      <c r="W261" s="288">
        <v>4.5</v>
      </c>
      <c r="X261" s="288">
        <v>4.5</v>
      </c>
      <c r="Y261" s="288">
        <v>4.5</v>
      </c>
      <c r="Z261" s="288">
        <v>4.5</v>
      </c>
      <c r="AA261" s="288">
        <v>4.5</v>
      </c>
      <c r="AB261" s="288">
        <v>4.5</v>
      </c>
      <c r="AC261" s="288">
        <v>4.5</v>
      </c>
      <c r="AD261" s="288">
        <v>4.3</v>
      </c>
      <c r="AE261" s="288">
        <v>4.3</v>
      </c>
      <c r="AF261" s="288">
        <v>4.2</v>
      </c>
      <c r="AG261" s="288">
        <v>4.2</v>
      </c>
      <c r="AH261" s="288">
        <v>4.4000000000000004</v>
      </c>
      <c r="AI261" s="288">
        <v>4.4000000000000004</v>
      </c>
      <c r="AJ261" s="288">
        <v>4.4000000000000004</v>
      </c>
      <c r="AK261" s="288">
        <v>4.4000000000000004</v>
      </c>
      <c r="AL261" s="288">
        <v>4.4000000000000004</v>
      </c>
      <c r="AM261" s="288">
        <v>4.3</v>
      </c>
      <c r="AN261" s="288">
        <v>4.4000000000000004</v>
      </c>
      <c r="AO261" s="288">
        <v>4.3</v>
      </c>
      <c r="AP261" s="288">
        <v>4.3</v>
      </c>
      <c r="AQ261" s="288">
        <v>4.4000000000000004</v>
      </c>
      <c r="AR261" s="288">
        <v>4.4000000000000004</v>
      </c>
      <c r="AS261" s="288">
        <v>4.4000000000000004</v>
      </c>
      <c r="AT261" s="288">
        <v>4.4000000000000004</v>
      </c>
      <c r="AU261" s="288">
        <v>4.4000000000000004</v>
      </c>
      <c r="AV261" s="288">
        <v>4.4000000000000004</v>
      </c>
      <c r="AW261" s="288">
        <v>4.4000000000000004</v>
      </c>
      <c r="AX261" s="288">
        <v>4.4000000000000004</v>
      </c>
      <c r="AY261" s="288">
        <v>4.4000000000000004</v>
      </c>
      <c r="AZ261" s="288">
        <v>4.4000000000000004</v>
      </c>
      <c r="BA261" s="288">
        <v>4.4000000000000004</v>
      </c>
      <c r="BB261" s="288">
        <v>4.4000000000000004</v>
      </c>
      <c r="BC261" s="288">
        <v>4.4000000000000004</v>
      </c>
      <c r="BD261" s="288">
        <v>4.4000000000000004</v>
      </c>
      <c r="BE261" s="288">
        <v>4.5</v>
      </c>
      <c r="BF261" s="288">
        <v>4.7</v>
      </c>
      <c r="BG261" s="288">
        <v>4.5999999999999996</v>
      </c>
      <c r="BH261" s="288">
        <v>4.9000000000000004</v>
      </c>
      <c r="BI261" s="288">
        <v>4.9000000000000004</v>
      </c>
      <c r="BJ261" s="288">
        <v>4.8</v>
      </c>
      <c r="BK261" s="288">
        <v>4.8</v>
      </c>
      <c r="BL261" s="288">
        <v>4.9000000000000004</v>
      </c>
      <c r="BM261" s="288">
        <v>4.9000000000000004</v>
      </c>
      <c r="BN261" s="288">
        <v>4.9000000000000004</v>
      </c>
      <c r="BO261" s="288">
        <v>4.9000000000000004</v>
      </c>
      <c r="BP261" s="288">
        <v>4.9000000000000004</v>
      </c>
      <c r="BQ261" s="288">
        <v>4.9000000000000004</v>
      </c>
      <c r="BR261" s="288">
        <v>4.9000000000000004</v>
      </c>
      <c r="BS261" s="288">
        <v>4.8</v>
      </c>
      <c r="BT261" s="288">
        <v>4.9000000000000004</v>
      </c>
      <c r="BU261" s="288">
        <v>4.9000000000000004</v>
      </c>
      <c r="BV261" s="288">
        <v>4.9000000000000004</v>
      </c>
      <c r="BW261" s="288">
        <v>4.9000000000000004</v>
      </c>
      <c r="BX261" s="288">
        <f>_xlfn.IFNA(VLOOKUP(C261,'INFORM Severity - hidden'!$C$5:$G$300,5,FALSE),"-")</f>
        <v>4.9000000000000004</v>
      </c>
    </row>
    <row r="262" spans="1:76" x14ac:dyDescent="0.35">
      <c r="C262" t="s">
        <v>10693</v>
      </c>
      <c r="D262" s="288" t="str">
        <f t="shared" si="4"/>
        <v>-</v>
      </c>
      <c r="E262" s="288" t="s">
        <v>10568</v>
      </c>
      <c r="F262" s="288">
        <v>3.9</v>
      </c>
      <c r="G262" s="288">
        <v>3.9</v>
      </c>
      <c r="H262" s="288" t="s">
        <v>10568</v>
      </c>
      <c r="I262" s="288" t="s">
        <v>10568</v>
      </c>
      <c r="J262" s="288" t="s">
        <v>10568</v>
      </c>
      <c r="K262" s="288" t="s">
        <v>10568</v>
      </c>
      <c r="L262" s="288" t="s">
        <v>10568</v>
      </c>
      <c r="M262" s="288" t="s">
        <v>10568</v>
      </c>
      <c r="N262" s="288" t="s">
        <v>10568</v>
      </c>
      <c r="O262" s="288" t="s">
        <v>10568</v>
      </c>
      <c r="P262" s="288" t="s">
        <v>10568</v>
      </c>
      <c r="Q262" s="288" t="s">
        <v>10568</v>
      </c>
      <c r="R262" s="288" t="s">
        <v>10568</v>
      </c>
      <c r="S262" s="288" t="s">
        <v>10568</v>
      </c>
      <c r="T262" s="288" t="s">
        <v>10568</v>
      </c>
      <c r="U262" s="288" t="s">
        <v>10568</v>
      </c>
      <c r="V262" s="288" t="s">
        <v>10568</v>
      </c>
      <c r="W262" s="288" t="s">
        <v>10568</v>
      </c>
      <c r="X262" s="288" t="s">
        <v>10568</v>
      </c>
      <c r="Y262" s="288" t="s">
        <v>10568</v>
      </c>
      <c r="Z262" s="288" t="s">
        <v>10568</v>
      </c>
      <c r="AA262" s="288" t="s">
        <v>10568</v>
      </c>
      <c r="AB262" s="288" t="s">
        <v>10568</v>
      </c>
      <c r="AC262" s="288" t="s">
        <v>10568</v>
      </c>
      <c r="AD262" s="288" t="s">
        <v>10568</v>
      </c>
      <c r="AE262" s="288" t="s">
        <v>10568</v>
      </c>
      <c r="AF262" s="288" t="s">
        <v>10568</v>
      </c>
      <c r="AG262" s="288" t="s">
        <v>10568</v>
      </c>
      <c r="AH262" s="288" t="s">
        <v>10568</v>
      </c>
      <c r="AI262" s="288" t="s">
        <v>10568</v>
      </c>
      <c r="AJ262" s="288" t="s">
        <v>10568</v>
      </c>
      <c r="AK262" s="288" t="s">
        <v>10568</v>
      </c>
      <c r="AL262" s="288" t="s">
        <v>10568</v>
      </c>
      <c r="AM262" s="288" t="s">
        <v>10568</v>
      </c>
      <c r="AN262" s="288" t="s">
        <v>10568</v>
      </c>
      <c r="AO262" s="288" t="s">
        <v>10568</v>
      </c>
      <c r="AP262" s="288" t="s">
        <v>10568</v>
      </c>
      <c r="AQ262" s="288" t="s">
        <v>10568</v>
      </c>
      <c r="AR262" s="288" t="s">
        <v>10568</v>
      </c>
      <c r="AS262" s="288" t="s">
        <v>10568</v>
      </c>
      <c r="AT262" s="288" t="s">
        <v>10568</v>
      </c>
      <c r="AU262" s="288" t="s">
        <v>10568</v>
      </c>
      <c r="AV262" s="288" t="s">
        <v>10568</v>
      </c>
      <c r="AW262" s="288" t="s">
        <v>10568</v>
      </c>
      <c r="AX262" s="288" t="s">
        <v>10568</v>
      </c>
      <c r="AY262" s="288" t="s">
        <v>10568</v>
      </c>
      <c r="AZ262" s="288" t="s">
        <v>10568</v>
      </c>
      <c r="BA262" s="288" t="s">
        <v>10568</v>
      </c>
      <c r="BB262" s="288" t="s">
        <v>10568</v>
      </c>
      <c r="BC262" s="288" t="s">
        <v>10568</v>
      </c>
      <c r="BD262" s="288" t="s">
        <v>10568</v>
      </c>
      <c r="BE262" s="288" t="s">
        <v>10568</v>
      </c>
      <c r="BF262" s="288" t="s">
        <v>10568</v>
      </c>
      <c r="BG262" s="288" t="s">
        <v>10568</v>
      </c>
      <c r="BH262" s="288" t="s">
        <v>10568</v>
      </c>
      <c r="BI262" s="288" t="s">
        <v>10568</v>
      </c>
      <c r="BJ262" s="288" t="s">
        <v>10568</v>
      </c>
      <c r="BK262" s="288" t="s">
        <v>10568</v>
      </c>
      <c r="BL262" s="288" t="s">
        <v>10568</v>
      </c>
      <c r="BM262" s="288" t="s">
        <v>10568</v>
      </c>
      <c r="BN262" s="288" t="s">
        <v>10568</v>
      </c>
      <c r="BO262" s="288" t="s">
        <v>10568</v>
      </c>
      <c r="BP262" s="288" t="s">
        <v>10568</v>
      </c>
      <c r="BQ262" s="288" t="s">
        <v>10568</v>
      </c>
      <c r="BR262" s="288" t="s">
        <v>10568</v>
      </c>
      <c r="BS262" s="288" t="s">
        <v>10568</v>
      </c>
      <c r="BT262" s="288" t="s">
        <v>10568</v>
      </c>
      <c r="BU262" s="288" t="s">
        <v>10568</v>
      </c>
      <c r="BV262" s="288" t="s">
        <v>10568</v>
      </c>
      <c r="BW262" s="288" t="s">
        <v>10568</v>
      </c>
      <c r="BX262" s="288" t="str">
        <f>_xlfn.IFNA(VLOOKUP(C262,'INFORM Severity - hidden'!$C$5:$G$300,5,FALSE),"-")</f>
        <v>-</v>
      </c>
    </row>
    <row r="263" spans="1:76" x14ac:dyDescent="0.35">
      <c r="C263" t="s">
        <v>10694</v>
      </c>
      <c r="D263" s="288" t="str">
        <f t="shared" si="4"/>
        <v>-</v>
      </c>
      <c r="E263" s="288" t="s">
        <v>10568</v>
      </c>
      <c r="F263" s="288">
        <v>2.1</v>
      </c>
      <c r="G263" s="288">
        <v>2.1</v>
      </c>
      <c r="H263" s="288">
        <v>2.7</v>
      </c>
      <c r="I263" s="288">
        <v>2.7</v>
      </c>
      <c r="J263" s="288">
        <v>2.7</v>
      </c>
      <c r="K263" s="288">
        <v>2.8</v>
      </c>
      <c r="L263" s="288">
        <v>2.7</v>
      </c>
      <c r="M263" s="288">
        <v>2.7</v>
      </c>
      <c r="N263" s="288">
        <v>2.7</v>
      </c>
      <c r="O263" s="288">
        <v>2.7</v>
      </c>
      <c r="P263" s="288" t="s">
        <v>10568</v>
      </c>
      <c r="Q263" s="288" t="s">
        <v>10568</v>
      </c>
      <c r="R263" s="288" t="s">
        <v>10568</v>
      </c>
      <c r="S263" s="288" t="s">
        <v>10568</v>
      </c>
      <c r="T263" s="288" t="s">
        <v>10568</v>
      </c>
      <c r="U263" s="288" t="s">
        <v>10568</v>
      </c>
      <c r="V263" s="288" t="s">
        <v>10568</v>
      </c>
      <c r="W263" s="288" t="s">
        <v>10568</v>
      </c>
      <c r="X263" s="288" t="s">
        <v>10568</v>
      </c>
      <c r="Y263" s="288" t="s">
        <v>10568</v>
      </c>
      <c r="Z263" s="288" t="s">
        <v>10568</v>
      </c>
      <c r="AA263" s="288" t="s">
        <v>10568</v>
      </c>
      <c r="AB263" s="288" t="s">
        <v>10568</v>
      </c>
      <c r="AC263" s="288" t="s">
        <v>10568</v>
      </c>
      <c r="AD263" s="288" t="s">
        <v>10568</v>
      </c>
      <c r="AE263" s="288" t="s">
        <v>10568</v>
      </c>
      <c r="AF263" s="288" t="s">
        <v>10568</v>
      </c>
      <c r="AG263" s="288" t="s">
        <v>10568</v>
      </c>
      <c r="AH263" s="288" t="s">
        <v>10568</v>
      </c>
      <c r="AI263" s="288" t="s">
        <v>10568</v>
      </c>
      <c r="AJ263" s="288" t="s">
        <v>10568</v>
      </c>
      <c r="AK263" s="288" t="s">
        <v>10568</v>
      </c>
      <c r="AL263" s="288" t="s">
        <v>10568</v>
      </c>
      <c r="AM263" s="288" t="s">
        <v>10568</v>
      </c>
      <c r="AN263" s="288" t="s">
        <v>10568</v>
      </c>
      <c r="AO263" s="288" t="s">
        <v>10568</v>
      </c>
      <c r="AP263" s="288" t="s">
        <v>10568</v>
      </c>
      <c r="AQ263" s="288" t="s">
        <v>10568</v>
      </c>
      <c r="AR263" s="288" t="s">
        <v>10568</v>
      </c>
      <c r="AS263" s="288" t="s">
        <v>10568</v>
      </c>
      <c r="AT263" s="288" t="s">
        <v>10568</v>
      </c>
      <c r="AU263" s="288" t="s">
        <v>10568</v>
      </c>
      <c r="AV263" s="288" t="s">
        <v>10568</v>
      </c>
      <c r="AW263" s="288" t="s">
        <v>10568</v>
      </c>
      <c r="AX263" s="288" t="s">
        <v>10568</v>
      </c>
      <c r="AY263" s="288" t="s">
        <v>10568</v>
      </c>
      <c r="AZ263" s="288" t="s">
        <v>10568</v>
      </c>
      <c r="BA263" s="288" t="s">
        <v>10568</v>
      </c>
      <c r="BB263" s="288" t="s">
        <v>10568</v>
      </c>
      <c r="BC263" s="288" t="s">
        <v>10568</v>
      </c>
      <c r="BD263" s="288" t="s">
        <v>10568</v>
      </c>
      <c r="BE263" s="288" t="s">
        <v>10568</v>
      </c>
      <c r="BF263" s="288" t="s">
        <v>10568</v>
      </c>
      <c r="BG263" s="288" t="s">
        <v>10568</v>
      </c>
      <c r="BH263" s="288" t="s">
        <v>10568</v>
      </c>
      <c r="BI263" s="288" t="s">
        <v>10568</v>
      </c>
      <c r="BJ263" s="288" t="s">
        <v>10568</v>
      </c>
      <c r="BK263" s="288" t="s">
        <v>10568</v>
      </c>
      <c r="BL263" s="288" t="s">
        <v>10568</v>
      </c>
      <c r="BM263" s="288" t="s">
        <v>10568</v>
      </c>
      <c r="BN263" s="288" t="s">
        <v>10568</v>
      </c>
      <c r="BO263" s="288" t="s">
        <v>10568</v>
      </c>
      <c r="BP263" s="288" t="s">
        <v>10568</v>
      </c>
      <c r="BQ263" s="288" t="s">
        <v>10568</v>
      </c>
      <c r="BR263" s="288" t="s">
        <v>10568</v>
      </c>
      <c r="BS263" s="288" t="s">
        <v>10568</v>
      </c>
      <c r="BT263" s="288" t="s">
        <v>10568</v>
      </c>
      <c r="BU263" s="288" t="s">
        <v>10568</v>
      </c>
      <c r="BV263" s="288" t="s">
        <v>10568</v>
      </c>
      <c r="BW263" s="288" t="s">
        <v>10568</v>
      </c>
      <c r="BX263" s="288" t="str">
        <f>_xlfn.IFNA(VLOOKUP(C263,'INFORM Severity - hidden'!$C$5:$G$300,5,FALSE),"-")</f>
        <v>-</v>
      </c>
    </row>
    <row r="264" spans="1:76" x14ac:dyDescent="0.35">
      <c r="C264" t="s">
        <v>10695</v>
      </c>
      <c r="D264" s="288" t="str">
        <f t="shared" si="4"/>
        <v>-</v>
      </c>
      <c r="E264" s="288" t="s">
        <v>10568</v>
      </c>
      <c r="F264" s="288">
        <v>2.6</v>
      </c>
      <c r="G264" s="288">
        <v>2.6</v>
      </c>
      <c r="H264" s="288">
        <v>3.5</v>
      </c>
      <c r="I264" s="288">
        <v>3.5</v>
      </c>
      <c r="J264" s="288">
        <v>3.5</v>
      </c>
      <c r="K264" s="288">
        <v>3.5</v>
      </c>
      <c r="L264" s="288">
        <v>3.4</v>
      </c>
      <c r="M264" s="288">
        <v>3.4</v>
      </c>
      <c r="N264" s="288">
        <v>3.4</v>
      </c>
      <c r="O264" s="288">
        <v>3.4</v>
      </c>
      <c r="P264" s="288" t="s">
        <v>10568</v>
      </c>
      <c r="Q264" s="288" t="s">
        <v>10568</v>
      </c>
      <c r="R264" s="288" t="s">
        <v>10568</v>
      </c>
      <c r="S264" s="288" t="s">
        <v>10568</v>
      </c>
      <c r="T264" s="288" t="s">
        <v>10568</v>
      </c>
      <c r="U264" s="288" t="s">
        <v>10568</v>
      </c>
      <c r="V264" s="288" t="s">
        <v>10568</v>
      </c>
      <c r="W264" s="288" t="s">
        <v>10568</v>
      </c>
      <c r="X264" s="288" t="s">
        <v>10568</v>
      </c>
      <c r="Y264" s="288" t="s">
        <v>10568</v>
      </c>
      <c r="Z264" s="288" t="s">
        <v>10568</v>
      </c>
      <c r="AA264" s="288" t="s">
        <v>10568</v>
      </c>
      <c r="AB264" s="288" t="s">
        <v>10568</v>
      </c>
      <c r="AC264" s="288" t="s">
        <v>10568</v>
      </c>
      <c r="AD264" s="288" t="s">
        <v>10568</v>
      </c>
      <c r="AE264" s="288" t="s">
        <v>10568</v>
      </c>
      <c r="AF264" s="288" t="s">
        <v>10568</v>
      </c>
      <c r="AG264" s="288" t="s">
        <v>10568</v>
      </c>
      <c r="AH264" s="288" t="s">
        <v>10568</v>
      </c>
      <c r="AI264" s="288" t="s">
        <v>10568</v>
      </c>
      <c r="AJ264" s="288" t="s">
        <v>10568</v>
      </c>
      <c r="AK264" s="288" t="s">
        <v>10568</v>
      </c>
      <c r="AL264" s="288" t="s">
        <v>10568</v>
      </c>
      <c r="AM264" s="288" t="s">
        <v>10568</v>
      </c>
      <c r="AN264" s="288" t="s">
        <v>10568</v>
      </c>
      <c r="AO264" s="288" t="s">
        <v>10568</v>
      </c>
      <c r="AP264" s="288" t="s">
        <v>10568</v>
      </c>
      <c r="AQ264" s="288" t="s">
        <v>10568</v>
      </c>
      <c r="AR264" s="288" t="s">
        <v>10568</v>
      </c>
      <c r="AS264" s="288" t="s">
        <v>10568</v>
      </c>
      <c r="AT264" s="288" t="s">
        <v>10568</v>
      </c>
      <c r="AU264" s="288" t="s">
        <v>10568</v>
      </c>
      <c r="AV264" s="288" t="s">
        <v>10568</v>
      </c>
      <c r="AW264" s="288" t="s">
        <v>10568</v>
      </c>
      <c r="AX264" s="288" t="s">
        <v>10568</v>
      </c>
      <c r="AY264" s="288" t="s">
        <v>10568</v>
      </c>
      <c r="AZ264" s="288" t="s">
        <v>10568</v>
      </c>
      <c r="BA264" s="288" t="s">
        <v>10568</v>
      </c>
      <c r="BB264" s="288" t="s">
        <v>10568</v>
      </c>
      <c r="BC264" s="288" t="s">
        <v>10568</v>
      </c>
      <c r="BD264" s="288" t="s">
        <v>10568</v>
      </c>
      <c r="BE264" s="288" t="s">
        <v>10568</v>
      </c>
      <c r="BF264" s="288" t="s">
        <v>10568</v>
      </c>
      <c r="BG264" s="288" t="s">
        <v>10568</v>
      </c>
      <c r="BH264" s="288" t="s">
        <v>10568</v>
      </c>
      <c r="BI264" s="288" t="s">
        <v>10568</v>
      </c>
      <c r="BJ264" s="288" t="s">
        <v>10568</v>
      </c>
      <c r="BK264" s="288" t="s">
        <v>10568</v>
      </c>
      <c r="BL264" s="288" t="s">
        <v>10568</v>
      </c>
      <c r="BM264" s="288" t="s">
        <v>10568</v>
      </c>
      <c r="BN264" s="288" t="s">
        <v>10568</v>
      </c>
      <c r="BO264" s="288" t="s">
        <v>10568</v>
      </c>
      <c r="BP264" s="288" t="s">
        <v>10568</v>
      </c>
      <c r="BQ264" s="288" t="s">
        <v>10568</v>
      </c>
      <c r="BR264" s="288" t="s">
        <v>10568</v>
      </c>
      <c r="BS264" s="288" t="s">
        <v>10568</v>
      </c>
      <c r="BT264" s="288" t="s">
        <v>10568</v>
      </c>
      <c r="BU264" s="288" t="s">
        <v>10568</v>
      </c>
      <c r="BV264" s="288" t="s">
        <v>10568</v>
      </c>
      <c r="BW264" s="288" t="s">
        <v>10568</v>
      </c>
      <c r="BX264" s="288" t="str">
        <f>_xlfn.IFNA(VLOOKUP(C264,'INFORM Severity - hidden'!$C$5:$G$300,5,FALSE),"-")</f>
        <v>-</v>
      </c>
    </row>
    <row r="265" spans="1:76" x14ac:dyDescent="0.35">
      <c r="A265" t="s">
        <v>224</v>
      </c>
      <c r="B265" t="s">
        <v>466</v>
      </c>
      <c r="C265" t="s">
        <v>467</v>
      </c>
      <c r="D265" s="288" t="str">
        <f t="shared" si="4"/>
        <v>Decreasing</v>
      </c>
      <c r="E265" s="288" t="s">
        <v>10568</v>
      </c>
      <c r="F265" s="288" t="s">
        <v>10568</v>
      </c>
      <c r="G265" s="288" t="s">
        <v>10568</v>
      </c>
      <c r="H265" s="288" t="s">
        <v>10568</v>
      </c>
      <c r="I265" s="288" t="s">
        <v>10568</v>
      </c>
      <c r="J265" s="288" t="s">
        <v>10568</v>
      </c>
      <c r="K265" s="288" t="s">
        <v>10568</v>
      </c>
      <c r="L265" s="288" t="s">
        <v>10568</v>
      </c>
      <c r="M265" s="288" t="s">
        <v>10568</v>
      </c>
      <c r="N265" s="288" t="s">
        <v>10568</v>
      </c>
      <c r="O265" s="288" t="s">
        <v>10568</v>
      </c>
      <c r="P265" s="288" t="s">
        <v>10568</v>
      </c>
      <c r="Q265" s="288" t="s">
        <v>10568</v>
      </c>
      <c r="R265" s="288">
        <v>3.7</v>
      </c>
      <c r="S265" s="288">
        <v>3.8</v>
      </c>
      <c r="T265" s="288">
        <v>3.8</v>
      </c>
      <c r="U265" s="288">
        <v>3.8</v>
      </c>
      <c r="V265" s="288">
        <v>3.8</v>
      </c>
      <c r="W265" s="288">
        <v>3.8</v>
      </c>
      <c r="X265" s="288">
        <v>3.8</v>
      </c>
      <c r="Y265" s="288">
        <v>3.8</v>
      </c>
      <c r="Z265" s="288">
        <v>3.8</v>
      </c>
      <c r="AA265" s="288">
        <v>4.0999999999999996</v>
      </c>
      <c r="AB265" s="288">
        <v>4.0999999999999996</v>
      </c>
      <c r="AC265" s="288">
        <v>4</v>
      </c>
      <c r="AD265" s="288">
        <v>3.9</v>
      </c>
      <c r="AE265" s="288">
        <v>3.9</v>
      </c>
      <c r="AF265" s="288">
        <v>3.8</v>
      </c>
      <c r="AG265" s="288">
        <v>3.8</v>
      </c>
      <c r="AH265" s="288">
        <v>3.5</v>
      </c>
      <c r="AI265" s="288">
        <v>3.2</v>
      </c>
      <c r="AJ265" s="288">
        <v>3.2</v>
      </c>
      <c r="AK265" s="288">
        <v>3.2</v>
      </c>
      <c r="AL265" s="288">
        <v>3.2</v>
      </c>
      <c r="AM265" s="288">
        <v>3.2</v>
      </c>
      <c r="AN265" s="288">
        <v>3.2</v>
      </c>
      <c r="AO265" s="288">
        <v>3.2</v>
      </c>
      <c r="AP265" s="288">
        <v>3.2</v>
      </c>
      <c r="AQ265" s="288">
        <v>3.3</v>
      </c>
      <c r="AR265" s="288">
        <v>3.3</v>
      </c>
      <c r="AS265" s="288">
        <v>3.3</v>
      </c>
      <c r="AT265" s="288">
        <v>3.3</v>
      </c>
      <c r="AU265" s="288">
        <v>3.3</v>
      </c>
      <c r="AV265" s="288">
        <v>3.3</v>
      </c>
      <c r="AW265" s="288">
        <v>3.3</v>
      </c>
      <c r="AX265" s="288">
        <v>3.3</v>
      </c>
      <c r="AY265" s="288">
        <v>3.3</v>
      </c>
      <c r="AZ265" s="288">
        <v>3.3</v>
      </c>
      <c r="BA265" s="288">
        <v>3.3</v>
      </c>
      <c r="BB265" s="288">
        <v>3.3</v>
      </c>
      <c r="BC265" s="288">
        <v>3.3</v>
      </c>
      <c r="BD265" s="288">
        <v>3.3</v>
      </c>
      <c r="BE265" s="288">
        <v>3.4</v>
      </c>
      <c r="BF265" s="288">
        <v>3.4</v>
      </c>
      <c r="BG265" s="288">
        <v>3.4</v>
      </c>
      <c r="BH265" s="288">
        <v>3.4</v>
      </c>
      <c r="BI265" s="288">
        <v>3.4</v>
      </c>
      <c r="BJ265" s="288">
        <v>3.3</v>
      </c>
      <c r="BK265" s="288">
        <v>3.3</v>
      </c>
      <c r="BL265" s="288">
        <v>3.4</v>
      </c>
      <c r="BM265" s="288">
        <v>3.4</v>
      </c>
      <c r="BN265" s="288">
        <v>3.4</v>
      </c>
      <c r="BO265" s="288">
        <v>3.4</v>
      </c>
      <c r="BP265" s="288">
        <v>3.2</v>
      </c>
      <c r="BQ265" s="288">
        <v>3.2</v>
      </c>
      <c r="BR265" s="288">
        <v>3.2</v>
      </c>
      <c r="BS265" s="288">
        <v>3.2</v>
      </c>
      <c r="BT265" s="288">
        <v>3.2</v>
      </c>
      <c r="BU265" s="288">
        <v>3.2</v>
      </c>
      <c r="BV265" s="288">
        <v>3.2</v>
      </c>
      <c r="BW265" s="288">
        <v>3.1</v>
      </c>
      <c r="BX265" s="288">
        <f>_xlfn.IFNA(VLOOKUP(C265,'INFORM Severity - hidden'!$C$5:$G$300,5,FALSE),"-")</f>
        <v>3.1</v>
      </c>
    </row>
    <row r="266" spans="1:76" x14ac:dyDescent="0.35">
      <c r="C266" t="s">
        <v>10696</v>
      </c>
      <c r="D266" s="288" t="str">
        <f t="shared" si="4"/>
        <v>-</v>
      </c>
      <c r="E266" s="288" t="s">
        <v>10568</v>
      </c>
      <c r="F266" s="288" t="s">
        <v>10568</v>
      </c>
      <c r="G266" s="288" t="s">
        <v>10568</v>
      </c>
      <c r="H266" s="288" t="s">
        <v>10568</v>
      </c>
      <c r="I266" s="288" t="s">
        <v>10568</v>
      </c>
      <c r="J266" s="288" t="s">
        <v>10568</v>
      </c>
      <c r="K266" s="288" t="s">
        <v>10568</v>
      </c>
      <c r="L266" s="288" t="s">
        <v>10568</v>
      </c>
      <c r="M266" s="288" t="s">
        <v>10568</v>
      </c>
      <c r="N266" s="288" t="s">
        <v>10568</v>
      </c>
      <c r="O266" s="288" t="s">
        <v>10568</v>
      </c>
      <c r="P266" s="288" t="s">
        <v>10568</v>
      </c>
      <c r="Q266" s="288" t="s">
        <v>10568</v>
      </c>
      <c r="R266" s="288" t="s">
        <v>10568</v>
      </c>
      <c r="S266" s="288" t="s">
        <v>10568</v>
      </c>
      <c r="T266" s="288" t="s">
        <v>10568</v>
      </c>
      <c r="U266" s="288" t="s">
        <v>10568</v>
      </c>
      <c r="V266" s="288" t="s">
        <v>10568</v>
      </c>
      <c r="W266" s="288" t="s">
        <v>10568</v>
      </c>
      <c r="X266" s="288">
        <v>2.5</v>
      </c>
      <c r="Y266" s="288">
        <v>2.5</v>
      </c>
      <c r="Z266" s="288">
        <v>2.6</v>
      </c>
      <c r="AA266" s="288">
        <v>2.6</v>
      </c>
      <c r="AB266" s="288">
        <v>2.6</v>
      </c>
      <c r="AC266" s="288">
        <v>2.6</v>
      </c>
      <c r="AD266" s="288">
        <v>2.6</v>
      </c>
      <c r="AE266" s="288">
        <v>2.6</v>
      </c>
      <c r="AF266" s="288">
        <v>2.5</v>
      </c>
      <c r="AG266" s="288">
        <v>2.5</v>
      </c>
      <c r="AH266" s="288">
        <v>2.5</v>
      </c>
      <c r="AI266" s="288">
        <v>2.5</v>
      </c>
      <c r="AJ266" s="288">
        <v>2.5</v>
      </c>
      <c r="AK266" s="288">
        <v>2.2999999999999998</v>
      </c>
      <c r="AL266" s="288">
        <v>2.4</v>
      </c>
      <c r="AM266" s="288">
        <v>2.6</v>
      </c>
      <c r="AN266" s="288">
        <v>2.6</v>
      </c>
      <c r="AO266" s="288" t="s">
        <v>10568</v>
      </c>
      <c r="AP266" s="288" t="s">
        <v>10568</v>
      </c>
      <c r="AQ266" s="288" t="s">
        <v>10568</v>
      </c>
      <c r="AR266" s="288" t="s">
        <v>10568</v>
      </c>
      <c r="AS266" s="288" t="s">
        <v>10568</v>
      </c>
      <c r="AT266" s="288" t="s">
        <v>10568</v>
      </c>
      <c r="AU266" s="288" t="s">
        <v>10568</v>
      </c>
      <c r="AV266" s="288">
        <v>2.9</v>
      </c>
      <c r="AW266" s="288">
        <v>2.9</v>
      </c>
      <c r="AX266" s="288">
        <v>2.8</v>
      </c>
      <c r="AY266" s="288">
        <v>2.8</v>
      </c>
      <c r="AZ266" s="288">
        <v>2.8</v>
      </c>
      <c r="BA266" s="288">
        <v>2.8</v>
      </c>
      <c r="BB266" s="288">
        <v>2.8</v>
      </c>
      <c r="BC266" s="288">
        <v>2.8</v>
      </c>
      <c r="BD266" s="288" t="s">
        <v>10568</v>
      </c>
      <c r="BE266" s="288" t="s">
        <v>10568</v>
      </c>
      <c r="BF266" s="288" t="s">
        <v>10568</v>
      </c>
      <c r="BG266" s="288" t="s">
        <v>10568</v>
      </c>
      <c r="BH266" s="288" t="s">
        <v>10568</v>
      </c>
      <c r="BI266" s="288" t="s">
        <v>10568</v>
      </c>
      <c r="BJ266" s="288" t="s">
        <v>10568</v>
      </c>
      <c r="BK266" s="288" t="s">
        <v>10568</v>
      </c>
      <c r="BL266" s="288" t="s">
        <v>10568</v>
      </c>
      <c r="BM266" s="288" t="s">
        <v>10568</v>
      </c>
      <c r="BN266" s="288" t="s">
        <v>10568</v>
      </c>
      <c r="BO266" s="288" t="s">
        <v>10568</v>
      </c>
      <c r="BP266" s="288" t="s">
        <v>10568</v>
      </c>
      <c r="BQ266" s="288" t="s">
        <v>10568</v>
      </c>
      <c r="BR266" s="288" t="s">
        <v>10568</v>
      </c>
      <c r="BS266" s="288" t="s">
        <v>10568</v>
      </c>
      <c r="BT266" s="288" t="s">
        <v>10568</v>
      </c>
      <c r="BU266" s="288" t="s">
        <v>10568</v>
      </c>
      <c r="BV266" s="288" t="s">
        <v>10568</v>
      </c>
      <c r="BW266" s="288" t="s">
        <v>10568</v>
      </c>
      <c r="BX266" s="288" t="str">
        <f>_xlfn.IFNA(VLOOKUP(C266,'INFORM Severity - hidden'!$C$5:$G$300,5,FALSE),"-")</f>
        <v>-</v>
      </c>
    </row>
    <row r="267" spans="1:76" x14ac:dyDescent="0.35">
      <c r="C267" t="s">
        <v>10697</v>
      </c>
      <c r="D267" s="288" t="str">
        <f t="shared" si="4"/>
        <v>-</v>
      </c>
      <c r="E267" s="288" t="s">
        <v>10568</v>
      </c>
      <c r="F267" s="288" t="s">
        <v>10568</v>
      </c>
      <c r="G267" s="288" t="s">
        <v>10568</v>
      </c>
      <c r="H267" s="288" t="s">
        <v>10568</v>
      </c>
      <c r="I267" s="288" t="s">
        <v>10568</v>
      </c>
      <c r="J267" s="288" t="s">
        <v>10568</v>
      </c>
      <c r="K267" s="288" t="s">
        <v>10568</v>
      </c>
      <c r="L267" s="288" t="s">
        <v>10568</v>
      </c>
      <c r="M267" s="288" t="s">
        <v>10568</v>
      </c>
      <c r="N267" s="288" t="s">
        <v>10568</v>
      </c>
      <c r="O267" s="288" t="s">
        <v>10568</v>
      </c>
      <c r="P267" s="288" t="s">
        <v>10568</v>
      </c>
      <c r="Q267" s="288" t="s">
        <v>10568</v>
      </c>
      <c r="R267" s="288" t="s">
        <v>10568</v>
      </c>
      <c r="S267" s="288" t="s">
        <v>10568</v>
      </c>
      <c r="T267" s="288" t="s">
        <v>10568</v>
      </c>
      <c r="U267" s="288" t="s">
        <v>10568</v>
      </c>
      <c r="V267" s="288" t="s">
        <v>10568</v>
      </c>
      <c r="W267" s="288" t="s">
        <v>10568</v>
      </c>
      <c r="X267" s="288" t="s">
        <v>10568</v>
      </c>
      <c r="Y267" s="288" t="s">
        <v>10568</v>
      </c>
      <c r="Z267" s="288" t="s">
        <v>10568</v>
      </c>
      <c r="AA267" s="288" t="s">
        <v>10568</v>
      </c>
      <c r="AB267" s="288" t="s">
        <v>10568</v>
      </c>
      <c r="AC267" s="288">
        <v>2.9</v>
      </c>
      <c r="AD267" s="288">
        <v>2.1</v>
      </c>
      <c r="AE267" s="288">
        <v>2.1</v>
      </c>
      <c r="AF267" s="288">
        <v>2.4</v>
      </c>
      <c r="AG267" s="288">
        <v>2.4</v>
      </c>
      <c r="AH267" s="288">
        <v>2.5</v>
      </c>
      <c r="AI267" s="288">
        <v>2.5</v>
      </c>
      <c r="AJ267" s="288">
        <v>2.5</v>
      </c>
      <c r="AK267" s="288">
        <v>2.5</v>
      </c>
      <c r="AL267" s="288">
        <v>2.5</v>
      </c>
      <c r="AM267" s="288">
        <v>2.5</v>
      </c>
      <c r="AN267" s="288">
        <v>2.5</v>
      </c>
      <c r="AO267" s="288">
        <v>2.5</v>
      </c>
      <c r="AP267" s="288">
        <v>2.5</v>
      </c>
      <c r="AQ267" s="288">
        <v>2.5</v>
      </c>
      <c r="AR267" s="288">
        <v>2.5</v>
      </c>
      <c r="AS267" s="288">
        <v>2.5</v>
      </c>
      <c r="AT267" s="288" t="s">
        <v>10568</v>
      </c>
      <c r="AU267" s="288" t="s">
        <v>10568</v>
      </c>
      <c r="AV267" s="288" t="s">
        <v>10568</v>
      </c>
      <c r="AW267" s="288" t="s">
        <v>10568</v>
      </c>
      <c r="AX267" s="288" t="s">
        <v>10568</v>
      </c>
      <c r="AY267" s="288" t="s">
        <v>10568</v>
      </c>
      <c r="AZ267" s="288" t="s">
        <v>10568</v>
      </c>
      <c r="BA267" s="288" t="s">
        <v>10568</v>
      </c>
      <c r="BB267" s="288" t="s">
        <v>10568</v>
      </c>
      <c r="BC267" s="288" t="s">
        <v>10568</v>
      </c>
      <c r="BD267" s="288" t="s">
        <v>10568</v>
      </c>
      <c r="BE267" s="288" t="s">
        <v>10568</v>
      </c>
      <c r="BF267" s="288" t="s">
        <v>10568</v>
      </c>
      <c r="BG267" s="288" t="s">
        <v>10568</v>
      </c>
      <c r="BH267" s="288" t="s">
        <v>10568</v>
      </c>
      <c r="BI267" s="288" t="s">
        <v>10568</v>
      </c>
      <c r="BJ267" s="288" t="s">
        <v>10568</v>
      </c>
      <c r="BK267" s="288" t="s">
        <v>10568</v>
      </c>
      <c r="BL267" s="288" t="s">
        <v>10568</v>
      </c>
      <c r="BM267" s="288" t="s">
        <v>10568</v>
      </c>
      <c r="BN267" s="288" t="s">
        <v>10568</v>
      </c>
      <c r="BO267" s="288" t="s">
        <v>10568</v>
      </c>
      <c r="BP267" s="288" t="s">
        <v>10568</v>
      </c>
      <c r="BQ267" s="288" t="s">
        <v>10568</v>
      </c>
      <c r="BR267" s="288" t="s">
        <v>10568</v>
      </c>
      <c r="BS267" s="288" t="s">
        <v>10568</v>
      </c>
      <c r="BT267" s="288" t="s">
        <v>10568</v>
      </c>
      <c r="BU267" s="288" t="s">
        <v>10568</v>
      </c>
      <c r="BV267" s="288" t="s">
        <v>10568</v>
      </c>
      <c r="BW267" s="288" t="s">
        <v>10568</v>
      </c>
      <c r="BX267" s="288" t="str">
        <f>_xlfn.IFNA(VLOOKUP(C267,'INFORM Severity - hidden'!$C$5:$G$300,5,FALSE),"-")</f>
        <v>-</v>
      </c>
    </row>
    <row r="268" spans="1:76" x14ac:dyDescent="0.35">
      <c r="C268" t="s">
        <v>10698</v>
      </c>
      <c r="D268" s="288" t="str">
        <f t="shared" si="4"/>
        <v>-</v>
      </c>
      <c r="E268" s="288" t="s">
        <v>10568</v>
      </c>
      <c r="F268" s="288" t="s">
        <v>10568</v>
      </c>
      <c r="G268" s="288" t="s">
        <v>10568</v>
      </c>
      <c r="H268" s="288" t="s">
        <v>10568</v>
      </c>
      <c r="I268" s="288" t="s">
        <v>10568</v>
      </c>
      <c r="J268" s="288" t="s">
        <v>10568</v>
      </c>
      <c r="K268" s="288" t="s">
        <v>10568</v>
      </c>
      <c r="L268" s="288" t="s">
        <v>10568</v>
      </c>
      <c r="M268" s="288" t="s">
        <v>10568</v>
      </c>
      <c r="N268" s="288" t="s">
        <v>10568</v>
      </c>
      <c r="O268" s="288" t="s">
        <v>10568</v>
      </c>
      <c r="P268" s="288" t="s">
        <v>10568</v>
      </c>
      <c r="Q268" s="288" t="s">
        <v>10568</v>
      </c>
      <c r="R268" s="288" t="s">
        <v>10568</v>
      </c>
      <c r="S268" s="288" t="s">
        <v>10568</v>
      </c>
      <c r="T268" s="288" t="s">
        <v>10568</v>
      </c>
      <c r="U268" s="288" t="s">
        <v>10568</v>
      </c>
      <c r="V268" s="288" t="s">
        <v>10568</v>
      </c>
      <c r="W268" s="288" t="s">
        <v>10568</v>
      </c>
      <c r="X268" s="288" t="s">
        <v>10568</v>
      </c>
      <c r="Y268" s="288" t="s">
        <v>10568</v>
      </c>
      <c r="Z268" s="288" t="s">
        <v>10568</v>
      </c>
      <c r="AA268" s="288" t="s">
        <v>10568</v>
      </c>
      <c r="AB268" s="288" t="s">
        <v>10568</v>
      </c>
      <c r="AC268" s="288" t="s">
        <v>10568</v>
      </c>
      <c r="AD268" s="288" t="s">
        <v>10568</v>
      </c>
      <c r="AE268" s="288" t="s">
        <v>10568</v>
      </c>
      <c r="AF268" s="288">
        <v>2.8</v>
      </c>
      <c r="AG268" s="288">
        <v>2.8</v>
      </c>
      <c r="AH268" s="288">
        <v>2.9</v>
      </c>
      <c r="AI268" s="288">
        <v>3.2</v>
      </c>
      <c r="AJ268" s="288">
        <v>3.2</v>
      </c>
      <c r="AK268" s="288">
        <v>3.2</v>
      </c>
      <c r="AL268" s="288">
        <v>3.2</v>
      </c>
      <c r="AM268" s="288">
        <v>3.1</v>
      </c>
      <c r="AN268" s="288">
        <v>3.4</v>
      </c>
      <c r="AO268" s="288">
        <v>3.5</v>
      </c>
      <c r="AP268" s="288">
        <v>3.5</v>
      </c>
      <c r="AQ268" s="288">
        <v>3.6</v>
      </c>
      <c r="AR268" s="288">
        <v>3.6</v>
      </c>
      <c r="AS268" s="288">
        <v>3.6</v>
      </c>
      <c r="AT268" s="288">
        <v>4.2</v>
      </c>
      <c r="AU268" s="288">
        <v>4.2</v>
      </c>
      <c r="AV268" s="288">
        <v>4.3</v>
      </c>
      <c r="AW268" s="288">
        <v>4.3</v>
      </c>
      <c r="AX268" s="288">
        <v>4.2</v>
      </c>
      <c r="AY268" s="288">
        <v>4</v>
      </c>
      <c r="AZ268" s="288">
        <v>4</v>
      </c>
      <c r="BA268" s="288">
        <v>4</v>
      </c>
      <c r="BB268" s="288">
        <v>4</v>
      </c>
      <c r="BC268" s="288">
        <v>4</v>
      </c>
      <c r="BD268" s="288">
        <v>4</v>
      </c>
      <c r="BE268" s="288">
        <v>4.0999999999999996</v>
      </c>
      <c r="BF268" s="288">
        <v>4</v>
      </c>
      <c r="BG268" s="288">
        <v>4</v>
      </c>
      <c r="BH268" s="288">
        <v>4.5</v>
      </c>
      <c r="BI268" s="288">
        <v>4.5</v>
      </c>
      <c r="BJ268" s="288">
        <v>4.4000000000000004</v>
      </c>
      <c r="BK268" s="288" t="s">
        <v>10568</v>
      </c>
      <c r="BL268" s="288" t="s">
        <v>10568</v>
      </c>
      <c r="BM268" s="288" t="s">
        <v>10568</v>
      </c>
      <c r="BN268" s="288" t="s">
        <v>10568</v>
      </c>
      <c r="BO268" s="288" t="s">
        <v>10568</v>
      </c>
      <c r="BP268" s="288" t="s">
        <v>10568</v>
      </c>
      <c r="BQ268" s="288" t="s">
        <v>10568</v>
      </c>
      <c r="BR268" s="288" t="s">
        <v>10568</v>
      </c>
      <c r="BS268" s="288" t="s">
        <v>10568</v>
      </c>
      <c r="BT268" s="288" t="s">
        <v>10568</v>
      </c>
      <c r="BU268" s="288" t="s">
        <v>10568</v>
      </c>
      <c r="BV268" s="288" t="s">
        <v>10568</v>
      </c>
      <c r="BW268" s="288" t="s">
        <v>10568</v>
      </c>
      <c r="BX268" s="288" t="str">
        <f>_xlfn.IFNA(VLOOKUP(C268,'INFORM Severity - hidden'!$C$5:$G$300,5,FALSE),"-")</f>
        <v>-</v>
      </c>
    </row>
    <row r="269" spans="1:76" x14ac:dyDescent="0.35">
      <c r="A269" t="s">
        <v>32</v>
      </c>
      <c r="B269" t="s">
        <v>30</v>
      </c>
      <c r="C269" t="s">
        <v>31</v>
      </c>
      <c r="D269" s="288" t="str">
        <f t="shared" si="4"/>
        <v>Stable</v>
      </c>
      <c r="E269" s="288">
        <v>2.5</v>
      </c>
      <c r="F269" s="288">
        <v>2.5</v>
      </c>
      <c r="G269" s="288">
        <v>2.5</v>
      </c>
      <c r="H269" s="288">
        <v>2.5</v>
      </c>
      <c r="I269" s="288">
        <v>2.5</v>
      </c>
      <c r="J269" s="288">
        <v>2.5</v>
      </c>
      <c r="K269" s="288">
        <v>2.5</v>
      </c>
      <c r="L269" s="288">
        <v>2.5</v>
      </c>
      <c r="M269" s="288">
        <v>2.5</v>
      </c>
      <c r="N269" s="288">
        <v>2.6</v>
      </c>
      <c r="O269" s="288">
        <v>2.6</v>
      </c>
      <c r="P269" s="288">
        <v>2.6</v>
      </c>
      <c r="Q269" s="288">
        <v>2.6</v>
      </c>
      <c r="R269" s="288">
        <v>2.6</v>
      </c>
      <c r="S269" s="288">
        <v>2.6</v>
      </c>
      <c r="T269" s="288">
        <v>2.6</v>
      </c>
      <c r="U269" s="288">
        <v>2.5</v>
      </c>
      <c r="V269" s="288">
        <v>2.7</v>
      </c>
      <c r="W269" s="288">
        <v>2.5</v>
      </c>
      <c r="X269" s="288">
        <v>2.5</v>
      </c>
      <c r="Y269" s="288">
        <v>2.4</v>
      </c>
      <c r="Z269" s="288">
        <v>2.4</v>
      </c>
      <c r="AA269" s="288">
        <v>2.4</v>
      </c>
      <c r="AB269" s="288">
        <v>2.4</v>
      </c>
      <c r="AC269" s="288">
        <v>2.4</v>
      </c>
      <c r="AD269" s="288">
        <v>2.4</v>
      </c>
      <c r="AE269" s="288">
        <v>2.4</v>
      </c>
      <c r="AF269" s="288">
        <v>2.4</v>
      </c>
      <c r="AG269" s="288">
        <v>2.4</v>
      </c>
      <c r="AH269" s="288">
        <v>2.4</v>
      </c>
      <c r="AI269" s="288">
        <v>2.4</v>
      </c>
      <c r="AJ269" s="288">
        <v>2.4</v>
      </c>
      <c r="AK269" s="288">
        <v>2.4</v>
      </c>
      <c r="AL269" s="288">
        <v>2.4</v>
      </c>
      <c r="AM269" s="288">
        <v>2.4</v>
      </c>
      <c r="AN269" s="288">
        <v>2.4</v>
      </c>
      <c r="AO269" s="288">
        <v>2.4</v>
      </c>
      <c r="AP269" s="288">
        <v>2.4</v>
      </c>
      <c r="AQ269" s="288">
        <v>2.4</v>
      </c>
      <c r="AR269" s="288">
        <v>2.4</v>
      </c>
      <c r="AS269" s="288">
        <v>2.4</v>
      </c>
      <c r="AT269" s="288">
        <v>2.4</v>
      </c>
      <c r="AU269" s="288">
        <v>2.4</v>
      </c>
      <c r="AV269" s="288">
        <v>2.4</v>
      </c>
      <c r="AW269" s="288">
        <v>2.4</v>
      </c>
      <c r="AX269" s="288">
        <v>2.4</v>
      </c>
      <c r="AY269" s="288">
        <v>2.2999999999999998</v>
      </c>
      <c r="AZ269" s="288">
        <v>2.4</v>
      </c>
      <c r="BA269" s="288">
        <v>2.4</v>
      </c>
      <c r="BB269" s="288">
        <v>2.4</v>
      </c>
      <c r="BC269" s="288">
        <v>2.4</v>
      </c>
      <c r="BD269" s="288">
        <v>2.2999999999999998</v>
      </c>
      <c r="BE269" s="288">
        <v>2.2999999999999998</v>
      </c>
      <c r="BF269" s="288">
        <v>2.7</v>
      </c>
      <c r="BG269" s="288">
        <v>2.7</v>
      </c>
      <c r="BH269" s="288">
        <v>2.7</v>
      </c>
      <c r="BI269" s="288">
        <v>2.7</v>
      </c>
      <c r="BJ269" s="288">
        <v>2.7</v>
      </c>
      <c r="BK269" s="288">
        <v>2.6</v>
      </c>
      <c r="BL269" s="288">
        <v>2.6</v>
      </c>
      <c r="BM269" s="288">
        <v>2.1</v>
      </c>
      <c r="BN269" s="288">
        <v>2.1</v>
      </c>
      <c r="BO269" s="288">
        <v>2.1</v>
      </c>
      <c r="BP269" s="288">
        <v>2.1</v>
      </c>
      <c r="BQ269" s="288">
        <v>2.1</v>
      </c>
      <c r="BR269" s="288">
        <v>2.2000000000000002</v>
      </c>
      <c r="BS269" s="288">
        <v>2.2999999999999998</v>
      </c>
      <c r="BT269" s="288">
        <v>2.2999999999999998</v>
      </c>
      <c r="BU269" s="288">
        <v>2.2999999999999998</v>
      </c>
      <c r="BV269" s="288">
        <v>2.2999999999999998</v>
      </c>
      <c r="BW269" s="288">
        <v>2.2999999999999998</v>
      </c>
      <c r="BX269" s="288">
        <f>_xlfn.IFNA(VLOOKUP(C269,'INFORM Severity - hidden'!$C$5:$G$300,5,FALSE),"-")</f>
        <v>2.2999999999999998</v>
      </c>
    </row>
    <row r="270" spans="1:76" x14ac:dyDescent="0.35">
      <c r="A270" t="s">
        <v>1008</v>
      </c>
      <c r="B270" t="s">
        <v>1006</v>
      </c>
      <c r="C270" t="s">
        <v>1007</v>
      </c>
      <c r="D270" s="288" t="str">
        <f t="shared" si="4"/>
        <v>Stable</v>
      </c>
      <c r="E270" s="288" t="s">
        <v>10568</v>
      </c>
      <c r="F270" s="288">
        <v>2.8</v>
      </c>
      <c r="G270" s="288">
        <v>2.8</v>
      </c>
      <c r="H270" s="288">
        <v>3</v>
      </c>
      <c r="I270" s="288">
        <v>3</v>
      </c>
      <c r="J270" s="288">
        <v>3</v>
      </c>
      <c r="K270" s="288">
        <v>3</v>
      </c>
      <c r="L270" s="288">
        <v>3</v>
      </c>
      <c r="M270" s="288">
        <v>2.6</v>
      </c>
      <c r="N270" s="288">
        <v>2.6</v>
      </c>
      <c r="O270" s="288">
        <v>2.7</v>
      </c>
      <c r="P270" s="288">
        <v>2.7</v>
      </c>
      <c r="Q270" s="288">
        <v>2.7</v>
      </c>
      <c r="R270" s="288">
        <v>2.7</v>
      </c>
      <c r="S270" s="288">
        <v>2.7</v>
      </c>
      <c r="T270" s="288">
        <v>2.7</v>
      </c>
      <c r="U270" s="288">
        <v>2.7</v>
      </c>
      <c r="V270" s="288">
        <v>2.7</v>
      </c>
      <c r="W270" s="288">
        <v>2.7</v>
      </c>
      <c r="X270" s="288">
        <v>2.7</v>
      </c>
      <c r="Y270" s="288">
        <v>2.7</v>
      </c>
      <c r="Z270" s="288">
        <v>3</v>
      </c>
      <c r="AA270" s="288">
        <v>3</v>
      </c>
      <c r="AB270" s="288">
        <v>3</v>
      </c>
      <c r="AC270" s="288">
        <v>3</v>
      </c>
      <c r="AD270" s="288">
        <v>3</v>
      </c>
      <c r="AE270" s="288">
        <v>3</v>
      </c>
      <c r="AF270" s="288">
        <v>3</v>
      </c>
      <c r="AG270" s="288">
        <v>3</v>
      </c>
      <c r="AH270" s="288">
        <v>3</v>
      </c>
      <c r="AI270" s="288">
        <v>3</v>
      </c>
      <c r="AJ270" s="288">
        <v>3</v>
      </c>
      <c r="AK270" s="288">
        <v>3</v>
      </c>
      <c r="AL270" s="288">
        <v>3</v>
      </c>
      <c r="AM270" s="288">
        <v>3.1</v>
      </c>
      <c r="AN270" s="288">
        <v>3.1</v>
      </c>
      <c r="AO270" s="288">
        <v>3.1</v>
      </c>
      <c r="AP270" s="288">
        <v>3.1</v>
      </c>
      <c r="AQ270" s="288">
        <v>3.1</v>
      </c>
      <c r="AR270" s="288">
        <v>3.1</v>
      </c>
      <c r="AS270" s="288">
        <v>3.2</v>
      </c>
      <c r="AT270" s="288">
        <v>3.2</v>
      </c>
      <c r="AU270" s="288">
        <v>3.2</v>
      </c>
      <c r="AV270" s="288">
        <v>3.2</v>
      </c>
      <c r="AW270" s="288">
        <v>3.2</v>
      </c>
      <c r="AX270" s="288">
        <v>3.2</v>
      </c>
      <c r="AY270" s="288">
        <v>3.2</v>
      </c>
      <c r="AZ270" s="288">
        <v>3.2</v>
      </c>
      <c r="BA270" s="288">
        <v>3.1</v>
      </c>
      <c r="BB270" s="288">
        <v>3.1</v>
      </c>
      <c r="BC270" s="288">
        <v>3.1</v>
      </c>
      <c r="BD270" s="288">
        <v>3.1</v>
      </c>
      <c r="BE270" s="288">
        <v>3.1</v>
      </c>
      <c r="BF270" s="288">
        <v>3.1</v>
      </c>
      <c r="BG270" s="288">
        <v>3.2</v>
      </c>
      <c r="BH270" s="288">
        <v>3.2</v>
      </c>
      <c r="BI270" s="288">
        <v>3.2</v>
      </c>
      <c r="BJ270" s="288">
        <v>3.2</v>
      </c>
      <c r="BK270" s="288">
        <v>3.1</v>
      </c>
      <c r="BL270" s="288">
        <v>3.1</v>
      </c>
      <c r="BM270" s="288">
        <v>3.1</v>
      </c>
      <c r="BN270" s="288">
        <v>3.1</v>
      </c>
      <c r="BO270" s="288">
        <v>3.1</v>
      </c>
      <c r="BP270" s="288">
        <v>3.2</v>
      </c>
      <c r="BQ270" s="288">
        <v>3.2</v>
      </c>
      <c r="BR270" s="288">
        <v>3.1</v>
      </c>
      <c r="BS270" s="288">
        <v>3.1</v>
      </c>
      <c r="BT270" s="288">
        <v>3.1</v>
      </c>
      <c r="BU270" s="288">
        <v>3.1</v>
      </c>
      <c r="BV270" s="288">
        <v>3.1</v>
      </c>
      <c r="BW270" s="288">
        <v>3.1</v>
      </c>
      <c r="BX270" s="288">
        <f>_xlfn.IFNA(VLOOKUP(C270,'INFORM Severity - hidden'!$C$5:$G$300,5,FALSE),"-")</f>
        <v>3.1</v>
      </c>
    </row>
    <row r="271" spans="1:76" x14ac:dyDescent="0.35">
      <c r="A271" t="s">
        <v>1367</v>
      </c>
      <c r="B271" t="s">
        <v>1365</v>
      </c>
      <c r="C271" t="s">
        <v>1366</v>
      </c>
      <c r="D271" s="288" t="str">
        <f t="shared" si="4"/>
        <v>Stable</v>
      </c>
      <c r="E271" s="288">
        <v>3.6</v>
      </c>
      <c r="F271" s="288">
        <v>3.6</v>
      </c>
      <c r="G271" s="288">
        <v>3.6</v>
      </c>
      <c r="H271" s="288">
        <v>4.0999999999999996</v>
      </c>
      <c r="I271" s="288">
        <v>4.3</v>
      </c>
      <c r="J271" s="288">
        <v>4.3</v>
      </c>
      <c r="K271" s="288">
        <v>4.3</v>
      </c>
      <c r="L271" s="288">
        <v>4.3</v>
      </c>
      <c r="M271" s="288">
        <v>4.3</v>
      </c>
      <c r="N271" s="288">
        <v>4.2</v>
      </c>
      <c r="O271" s="288">
        <v>4.2</v>
      </c>
      <c r="P271" s="288">
        <v>4.2</v>
      </c>
      <c r="Q271" s="288">
        <v>4.2</v>
      </c>
      <c r="R271" s="288">
        <v>4.7</v>
      </c>
      <c r="S271" s="288">
        <v>4.7</v>
      </c>
      <c r="T271" s="288">
        <v>4.7</v>
      </c>
      <c r="U271" s="288">
        <v>4.7</v>
      </c>
      <c r="V271" s="288">
        <v>4.7</v>
      </c>
      <c r="W271" s="288">
        <v>4.7</v>
      </c>
      <c r="X271" s="288">
        <v>4.7</v>
      </c>
      <c r="Y271" s="288">
        <v>4.5999999999999996</v>
      </c>
      <c r="Z271" s="288">
        <v>4.5999999999999996</v>
      </c>
      <c r="AA271" s="288">
        <v>4</v>
      </c>
      <c r="AB271" s="288">
        <v>4</v>
      </c>
      <c r="AC271" s="288">
        <v>4</v>
      </c>
      <c r="AD271" s="288">
        <v>4</v>
      </c>
      <c r="AE271" s="288">
        <v>4.4000000000000004</v>
      </c>
      <c r="AF271" s="288">
        <v>4.4000000000000004</v>
      </c>
      <c r="AG271" s="288">
        <v>4.4000000000000004</v>
      </c>
      <c r="AH271" s="288">
        <v>4.5</v>
      </c>
      <c r="AI271" s="288">
        <v>4.5</v>
      </c>
      <c r="AJ271" s="288">
        <v>4.5</v>
      </c>
      <c r="AK271" s="288">
        <v>4.5</v>
      </c>
      <c r="AL271" s="288">
        <v>4.4000000000000004</v>
      </c>
      <c r="AM271" s="288">
        <v>4.2</v>
      </c>
      <c r="AN271" s="288">
        <v>4.2</v>
      </c>
      <c r="AO271" s="288">
        <v>4.2</v>
      </c>
      <c r="AP271" s="288">
        <v>4.2</v>
      </c>
      <c r="AQ271" s="288">
        <v>4.2</v>
      </c>
      <c r="AR271" s="288">
        <v>4.2</v>
      </c>
      <c r="AS271" s="288">
        <v>4.4000000000000004</v>
      </c>
      <c r="AT271" s="288">
        <v>4.4000000000000004</v>
      </c>
      <c r="AU271" s="288">
        <v>4.4000000000000004</v>
      </c>
      <c r="AV271" s="288">
        <v>4.4000000000000004</v>
      </c>
      <c r="AW271" s="288">
        <v>4.4000000000000004</v>
      </c>
      <c r="AX271" s="288">
        <v>4.4000000000000004</v>
      </c>
      <c r="AY271" s="288">
        <v>4.4000000000000004</v>
      </c>
      <c r="AZ271" s="288">
        <v>4.4000000000000004</v>
      </c>
      <c r="BA271" s="288">
        <v>4.4000000000000004</v>
      </c>
      <c r="BB271" s="288">
        <v>4.7</v>
      </c>
      <c r="BC271" s="288">
        <v>4.7</v>
      </c>
      <c r="BD271" s="288">
        <v>4.7</v>
      </c>
      <c r="BE271" s="288">
        <v>4.7</v>
      </c>
      <c r="BF271" s="288">
        <v>4.7</v>
      </c>
      <c r="BG271" s="288">
        <v>4.7</v>
      </c>
      <c r="BH271" s="288">
        <v>4.7</v>
      </c>
      <c r="BI271" s="288">
        <v>4.7</v>
      </c>
      <c r="BJ271" s="288">
        <v>4.7</v>
      </c>
      <c r="BK271" s="288">
        <v>4.7</v>
      </c>
      <c r="BL271" s="288">
        <v>4.7</v>
      </c>
      <c r="BM271" s="288">
        <v>4.5999999999999996</v>
      </c>
      <c r="BN271" s="288">
        <v>4.5999999999999996</v>
      </c>
      <c r="BO271" s="288">
        <v>4.5999999999999996</v>
      </c>
      <c r="BP271" s="288">
        <v>4.5999999999999996</v>
      </c>
      <c r="BQ271" s="288">
        <v>4.5999999999999996</v>
      </c>
      <c r="BR271" s="288">
        <v>4.7</v>
      </c>
      <c r="BS271" s="288">
        <v>4.7</v>
      </c>
      <c r="BT271" s="288">
        <v>4.7</v>
      </c>
      <c r="BU271" s="288">
        <v>4.7</v>
      </c>
      <c r="BV271" s="288">
        <v>4.7</v>
      </c>
      <c r="BW271" s="288">
        <v>4.7</v>
      </c>
      <c r="BX271" s="288">
        <f>_xlfn.IFNA(VLOOKUP(C271,'INFORM Severity - hidden'!$C$5:$G$300,5,FALSE),"-")</f>
        <v>4.7</v>
      </c>
    </row>
    <row r="272" spans="1:76" x14ac:dyDescent="0.35">
      <c r="A272" t="s">
        <v>1367</v>
      </c>
      <c r="B272" t="s">
        <v>1372</v>
      </c>
      <c r="C272" t="s">
        <v>1373</v>
      </c>
      <c r="D272" s="288" t="str">
        <f t="shared" si="4"/>
        <v>Decreasing</v>
      </c>
      <c r="E272" s="288" t="s">
        <v>10568</v>
      </c>
      <c r="F272" s="288" t="s">
        <v>10568</v>
      </c>
      <c r="G272" s="288" t="s">
        <v>10568</v>
      </c>
      <c r="H272" s="288">
        <v>2.1</v>
      </c>
      <c r="I272" s="288">
        <v>2.1</v>
      </c>
      <c r="J272" s="288">
        <v>2.1</v>
      </c>
      <c r="K272" s="288">
        <v>2.1</v>
      </c>
      <c r="L272" s="288">
        <v>2.1</v>
      </c>
      <c r="M272" s="288">
        <v>2.1</v>
      </c>
      <c r="N272" s="288">
        <v>2</v>
      </c>
      <c r="O272" s="288">
        <v>2</v>
      </c>
      <c r="P272" s="288">
        <v>2</v>
      </c>
      <c r="Q272" s="288">
        <v>2</v>
      </c>
      <c r="R272" s="288">
        <v>2</v>
      </c>
      <c r="S272" s="288">
        <v>2</v>
      </c>
      <c r="T272" s="288">
        <v>2</v>
      </c>
      <c r="U272" s="288">
        <v>2</v>
      </c>
      <c r="V272" s="288">
        <v>2</v>
      </c>
      <c r="W272" s="288">
        <v>2</v>
      </c>
      <c r="X272" s="288">
        <v>2</v>
      </c>
      <c r="Y272" s="288">
        <v>1.9</v>
      </c>
      <c r="Z272" s="288">
        <v>1.9</v>
      </c>
      <c r="AA272" s="288">
        <v>1.9</v>
      </c>
      <c r="AB272" s="288">
        <v>1.9</v>
      </c>
      <c r="AC272" s="288">
        <v>1.9</v>
      </c>
      <c r="AD272" s="288">
        <v>1.9</v>
      </c>
      <c r="AE272" s="288">
        <v>1.9</v>
      </c>
      <c r="AF272" s="288">
        <v>1.9</v>
      </c>
      <c r="AG272" s="288">
        <v>1.8</v>
      </c>
      <c r="AH272" s="288">
        <v>1.9</v>
      </c>
      <c r="AI272" s="288">
        <v>1.9</v>
      </c>
      <c r="AJ272" s="288">
        <v>1.9</v>
      </c>
      <c r="AK272" s="288">
        <v>1.9</v>
      </c>
      <c r="AL272" s="288">
        <v>1.8</v>
      </c>
      <c r="AM272" s="288">
        <v>1.8</v>
      </c>
      <c r="AN272" s="288">
        <v>1.8</v>
      </c>
      <c r="AO272" s="288">
        <v>1.7</v>
      </c>
      <c r="AP272" s="288">
        <v>1.7</v>
      </c>
      <c r="AQ272" s="288">
        <v>1.7</v>
      </c>
      <c r="AR272" s="288">
        <v>1.7</v>
      </c>
      <c r="AS272" s="288">
        <v>1.7</v>
      </c>
      <c r="AT272" s="288">
        <v>1.7</v>
      </c>
      <c r="AU272" s="288">
        <v>1.7</v>
      </c>
      <c r="AV272" s="288">
        <v>1.8</v>
      </c>
      <c r="AW272" s="288">
        <v>1.8</v>
      </c>
      <c r="AX272" s="288">
        <v>1.9</v>
      </c>
      <c r="AY272" s="288">
        <v>1.9</v>
      </c>
      <c r="AZ272" s="288">
        <v>1.9</v>
      </c>
      <c r="BA272" s="288">
        <v>1.9</v>
      </c>
      <c r="BB272" s="288">
        <v>1.9</v>
      </c>
      <c r="BC272" s="288">
        <v>1.8</v>
      </c>
      <c r="BD272" s="288">
        <v>1.8</v>
      </c>
      <c r="BE272" s="288">
        <v>1.8</v>
      </c>
      <c r="BF272" s="288">
        <v>1.9</v>
      </c>
      <c r="BG272" s="288">
        <v>1.9</v>
      </c>
      <c r="BH272" s="288">
        <v>1.9</v>
      </c>
      <c r="BI272" s="288">
        <v>1.9</v>
      </c>
      <c r="BJ272" s="288">
        <v>1.9</v>
      </c>
      <c r="BK272" s="288">
        <v>2</v>
      </c>
      <c r="BL272" s="288">
        <v>2</v>
      </c>
      <c r="BM272" s="288">
        <v>1.9</v>
      </c>
      <c r="BN272" s="288">
        <v>1.9</v>
      </c>
      <c r="BO272" s="288">
        <v>1.9</v>
      </c>
      <c r="BP272" s="288">
        <v>2</v>
      </c>
      <c r="BQ272" s="288">
        <v>2</v>
      </c>
      <c r="BR272" s="288">
        <v>2.1</v>
      </c>
      <c r="BS272" s="288">
        <v>2.1</v>
      </c>
      <c r="BT272" s="288">
        <v>2.1</v>
      </c>
      <c r="BU272" s="288">
        <v>2.1</v>
      </c>
      <c r="BV272" s="288">
        <v>2.1</v>
      </c>
      <c r="BW272" s="288">
        <v>2</v>
      </c>
      <c r="BX272" s="288">
        <f>_xlfn.IFNA(VLOOKUP(C272,'INFORM Severity - hidden'!$C$5:$G$300,5,FALSE),"-")</f>
        <v>2</v>
      </c>
    </row>
    <row r="273" spans="1:76" x14ac:dyDescent="0.35">
      <c r="C273" t="s">
        <v>10699</v>
      </c>
      <c r="D273" s="288" t="str">
        <f t="shared" si="4"/>
        <v>-</v>
      </c>
      <c r="E273" s="288" t="s">
        <v>10568</v>
      </c>
      <c r="F273" s="288" t="s">
        <v>10568</v>
      </c>
      <c r="G273" s="288" t="s">
        <v>10568</v>
      </c>
      <c r="H273" s="288" t="s">
        <v>10568</v>
      </c>
      <c r="I273" s="288" t="s">
        <v>10568</v>
      </c>
      <c r="J273" s="288" t="s">
        <v>10568</v>
      </c>
      <c r="K273" s="288" t="s">
        <v>10568</v>
      </c>
      <c r="L273" s="288" t="s">
        <v>10568</v>
      </c>
      <c r="M273" s="288" t="s">
        <v>10568</v>
      </c>
      <c r="N273" s="288" t="s">
        <v>10568</v>
      </c>
      <c r="O273" s="288" t="s">
        <v>10568</v>
      </c>
      <c r="P273" s="288" t="s">
        <v>10568</v>
      </c>
      <c r="Q273" s="288" t="s">
        <v>10568</v>
      </c>
      <c r="R273" s="288" t="s">
        <v>10568</v>
      </c>
      <c r="S273" s="288" t="s">
        <v>10568</v>
      </c>
      <c r="T273" s="288">
        <v>2.4</v>
      </c>
      <c r="U273" s="288">
        <v>2.4</v>
      </c>
      <c r="V273" s="288">
        <v>2.4</v>
      </c>
      <c r="W273" s="288">
        <v>3.3</v>
      </c>
      <c r="X273" s="288">
        <v>3.3</v>
      </c>
      <c r="Y273" s="288">
        <v>3.2</v>
      </c>
      <c r="Z273" s="288">
        <v>3.2</v>
      </c>
      <c r="AA273" s="288">
        <v>3.2</v>
      </c>
      <c r="AB273" s="288">
        <v>3.2</v>
      </c>
      <c r="AC273" s="288">
        <v>3.2</v>
      </c>
      <c r="AD273" s="288">
        <v>3.2</v>
      </c>
      <c r="AE273" s="288">
        <v>3.2</v>
      </c>
      <c r="AF273" s="288">
        <v>3.2</v>
      </c>
      <c r="AG273" s="288">
        <v>2.8</v>
      </c>
      <c r="AH273" s="288">
        <v>3</v>
      </c>
      <c r="AI273" s="288">
        <v>2.9</v>
      </c>
      <c r="AJ273" s="288">
        <v>2.9</v>
      </c>
      <c r="AK273" s="288" t="s">
        <v>10568</v>
      </c>
      <c r="AL273" s="288" t="s">
        <v>10568</v>
      </c>
      <c r="AM273" s="288" t="s">
        <v>10568</v>
      </c>
      <c r="AN273" s="288" t="s">
        <v>10568</v>
      </c>
      <c r="AO273" s="288" t="s">
        <v>10568</v>
      </c>
      <c r="AP273" s="288" t="s">
        <v>10568</v>
      </c>
      <c r="AQ273" s="288" t="s">
        <v>10568</v>
      </c>
      <c r="AR273" s="288" t="s">
        <v>10568</v>
      </c>
      <c r="AS273" s="288" t="s">
        <v>10568</v>
      </c>
      <c r="AT273" s="288" t="s">
        <v>10568</v>
      </c>
      <c r="AU273" s="288" t="s">
        <v>10568</v>
      </c>
      <c r="AV273" s="288" t="s">
        <v>10568</v>
      </c>
      <c r="AW273" s="288" t="s">
        <v>10568</v>
      </c>
      <c r="AX273" s="288" t="s">
        <v>10568</v>
      </c>
      <c r="AY273" s="288" t="s">
        <v>10568</v>
      </c>
      <c r="AZ273" s="288" t="s">
        <v>10568</v>
      </c>
      <c r="BA273" s="288" t="s">
        <v>10568</v>
      </c>
      <c r="BB273" s="288" t="s">
        <v>10568</v>
      </c>
      <c r="BC273" s="288" t="s">
        <v>10568</v>
      </c>
      <c r="BD273" s="288" t="s">
        <v>10568</v>
      </c>
      <c r="BE273" s="288" t="s">
        <v>10568</v>
      </c>
      <c r="BF273" s="288" t="s">
        <v>10568</v>
      </c>
      <c r="BG273" s="288" t="s">
        <v>10568</v>
      </c>
      <c r="BH273" s="288" t="s">
        <v>10568</v>
      </c>
      <c r="BI273" s="288" t="s">
        <v>10568</v>
      </c>
      <c r="BJ273" s="288" t="s">
        <v>10568</v>
      </c>
      <c r="BK273" s="288" t="s">
        <v>10568</v>
      </c>
      <c r="BL273" s="288" t="s">
        <v>10568</v>
      </c>
      <c r="BM273" s="288" t="s">
        <v>10568</v>
      </c>
      <c r="BN273" s="288" t="s">
        <v>10568</v>
      </c>
      <c r="BO273" s="288" t="s">
        <v>10568</v>
      </c>
      <c r="BP273" s="288" t="s">
        <v>10568</v>
      </c>
      <c r="BQ273" s="288" t="s">
        <v>10568</v>
      </c>
      <c r="BR273" s="288" t="s">
        <v>10568</v>
      </c>
      <c r="BS273" s="288" t="s">
        <v>10568</v>
      </c>
      <c r="BT273" s="288" t="s">
        <v>10568</v>
      </c>
      <c r="BU273" s="288" t="s">
        <v>10568</v>
      </c>
      <c r="BV273" s="288" t="s">
        <v>10568</v>
      </c>
      <c r="BW273" s="288" t="s">
        <v>10568</v>
      </c>
      <c r="BX273" s="288" t="str">
        <f>_xlfn.IFNA(VLOOKUP(C273,'INFORM Severity - hidden'!$C$5:$G$300,5,FALSE),"-")</f>
        <v>-</v>
      </c>
    </row>
    <row r="274" spans="1:76" x14ac:dyDescent="0.35">
      <c r="A274" t="s">
        <v>4201</v>
      </c>
      <c r="B274" t="s">
        <v>4199</v>
      </c>
      <c r="C274" t="s">
        <v>4200</v>
      </c>
      <c r="D274" s="288" t="str">
        <f t="shared" si="4"/>
        <v>Increasing</v>
      </c>
      <c r="E274" s="288" t="s">
        <v>10568</v>
      </c>
      <c r="F274" s="288">
        <v>4.3</v>
      </c>
      <c r="G274" s="288">
        <v>4.3</v>
      </c>
      <c r="H274" s="288">
        <v>4.3</v>
      </c>
      <c r="I274" s="288">
        <v>4.3</v>
      </c>
      <c r="J274" s="288">
        <v>4.2</v>
      </c>
      <c r="K274" s="288">
        <v>4.3</v>
      </c>
      <c r="L274" s="288">
        <v>4.3</v>
      </c>
      <c r="M274" s="288">
        <v>4.3</v>
      </c>
      <c r="N274" s="288">
        <v>4.3</v>
      </c>
      <c r="O274" s="288">
        <v>4.3</v>
      </c>
      <c r="P274" s="288">
        <v>4.3</v>
      </c>
      <c r="Q274" s="288">
        <v>4.3</v>
      </c>
      <c r="R274" s="288">
        <v>4.3</v>
      </c>
      <c r="S274" s="288">
        <v>4.3</v>
      </c>
      <c r="T274" s="288">
        <v>4.3</v>
      </c>
      <c r="U274" s="288">
        <v>4.3</v>
      </c>
      <c r="V274" s="288">
        <v>4.3</v>
      </c>
      <c r="W274" s="288">
        <v>4.4000000000000004</v>
      </c>
      <c r="X274" s="288">
        <v>4.4000000000000004</v>
      </c>
      <c r="Y274" s="288">
        <v>4.4000000000000004</v>
      </c>
      <c r="Z274" s="288">
        <v>4.4000000000000004</v>
      </c>
      <c r="AA274" s="288">
        <v>4.2</v>
      </c>
      <c r="AB274" s="288">
        <v>4.3</v>
      </c>
      <c r="AC274" s="288">
        <v>4.3</v>
      </c>
      <c r="AD274" s="288">
        <v>4.3</v>
      </c>
      <c r="AE274" s="288">
        <v>4.3</v>
      </c>
      <c r="AF274" s="288">
        <v>4.4000000000000004</v>
      </c>
      <c r="AG274" s="288">
        <v>4.4000000000000004</v>
      </c>
      <c r="AH274" s="288">
        <v>4.4000000000000004</v>
      </c>
      <c r="AI274" s="288">
        <v>4.4000000000000004</v>
      </c>
      <c r="AJ274" s="288">
        <v>4.4000000000000004</v>
      </c>
      <c r="AK274" s="288">
        <v>4.4000000000000004</v>
      </c>
      <c r="AL274" s="288">
        <v>4.4000000000000004</v>
      </c>
      <c r="AM274" s="288">
        <v>4.4000000000000004</v>
      </c>
      <c r="AN274" s="288">
        <v>4.4000000000000004</v>
      </c>
      <c r="AO274" s="288">
        <v>4.4000000000000004</v>
      </c>
      <c r="AP274" s="288">
        <v>4.4000000000000004</v>
      </c>
      <c r="AQ274" s="288">
        <v>4.5999999999999996</v>
      </c>
      <c r="AR274" s="288">
        <v>4.5999999999999996</v>
      </c>
      <c r="AS274" s="288">
        <v>4.5999999999999996</v>
      </c>
      <c r="AT274" s="288">
        <v>4.5999999999999996</v>
      </c>
      <c r="AU274" s="288">
        <v>4.5999999999999996</v>
      </c>
      <c r="AV274" s="288">
        <v>4.5999999999999996</v>
      </c>
      <c r="AW274" s="288">
        <v>4.4000000000000004</v>
      </c>
      <c r="AX274" s="288">
        <v>4.4000000000000004</v>
      </c>
      <c r="AY274" s="288">
        <v>4.4000000000000004</v>
      </c>
      <c r="AZ274" s="288">
        <v>4.4000000000000004</v>
      </c>
      <c r="BA274" s="288">
        <v>4.4000000000000004</v>
      </c>
      <c r="BB274" s="288">
        <v>4.4000000000000004</v>
      </c>
      <c r="BC274" s="288">
        <v>4.4000000000000004</v>
      </c>
      <c r="BD274" s="288">
        <v>4.4000000000000004</v>
      </c>
      <c r="BE274" s="288">
        <v>4.4000000000000004</v>
      </c>
      <c r="BF274" s="288">
        <v>4.4000000000000004</v>
      </c>
      <c r="BG274" s="288">
        <v>4.4000000000000004</v>
      </c>
      <c r="BH274" s="288">
        <v>4.4000000000000004</v>
      </c>
      <c r="BI274" s="288">
        <v>4.4000000000000004</v>
      </c>
      <c r="BJ274" s="288">
        <v>4.4000000000000004</v>
      </c>
      <c r="BK274" s="288">
        <v>4.4000000000000004</v>
      </c>
      <c r="BL274" s="288">
        <v>4.0999999999999996</v>
      </c>
      <c r="BM274" s="288">
        <v>4.0999999999999996</v>
      </c>
      <c r="BN274" s="288">
        <v>4.0999999999999996</v>
      </c>
      <c r="BO274" s="288">
        <v>4.0999999999999996</v>
      </c>
      <c r="BP274" s="288">
        <v>4.4000000000000004</v>
      </c>
      <c r="BQ274" s="288">
        <v>4.4000000000000004</v>
      </c>
      <c r="BR274" s="288">
        <v>4.4000000000000004</v>
      </c>
      <c r="BS274" s="288">
        <v>4.4000000000000004</v>
      </c>
      <c r="BT274" s="288">
        <v>4.4000000000000004</v>
      </c>
      <c r="BU274" s="288">
        <v>4.4000000000000004</v>
      </c>
      <c r="BV274" s="288">
        <v>4.4000000000000004</v>
      </c>
      <c r="BW274" s="288">
        <v>4.5</v>
      </c>
      <c r="BX274" s="288">
        <f>_xlfn.IFNA(VLOOKUP(C274,'INFORM Severity - hidden'!$C$5:$G$300,5,FALSE),"-")</f>
        <v>4.5</v>
      </c>
    </row>
    <row r="275" spans="1:76" x14ac:dyDescent="0.35">
      <c r="C275" t="s">
        <v>10700</v>
      </c>
      <c r="D275" s="288" t="str">
        <f t="shared" si="4"/>
        <v>-</v>
      </c>
      <c r="E275" s="288" t="s">
        <v>10568</v>
      </c>
      <c r="F275" s="288" t="s">
        <v>10568</v>
      </c>
      <c r="G275" s="288" t="s">
        <v>10568</v>
      </c>
      <c r="H275" s="288" t="s">
        <v>10568</v>
      </c>
      <c r="I275" s="288" t="s">
        <v>10568</v>
      </c>
      <c r="J275" s="288" t="s">
        <v>10568</v>
      </c>
      <c r="K275" s="288" t="s">
        <v>10568</v>
      </c>
      <c r="L275" s="288" t="s">
        <v>10568</v>
      </c>
      <c r="M275" s="288" t="s">
        <v>10568</v>
      </c>
      <c r="N275" s="288" t="s">
        <v>10568</v>
      </c>
      <c r="O275" s="288">
        <v>3.1</v>
      </c>
      <c r="P275" s="288">
        <v>3.1</v>
      </c>
      <c r="Q275" s="288">
        <v>3.1</v>
      </c>
      <c r="R275" s="288">
        <v>3.1</v>
      </c>
      <c r="S275" s="288" t="s">
        <v>10568</v>
      </c>
      <c r="T275" s="288" t="s">
        <v>10568</v>
      </c>
      <c r="U275" s="288" t="s">
        <v>10568</v>
      </c>
      <c r="V275" s="288" t="s">
        <v>10568</v>
      </c>
      <c r="W275" s="288" t="s">
        <v>10568</v>
      </c>
      <c r="X275" s="288" t="s">
        <v>10568</v>
      </c>
      <c r="Y275" s="288" t="s">
        <v>10568</v>
      </c>
      <c r="Z275" s="288" t="s">
        <v>10568</v>
      </c>
      <c r="AA275" s="288" t="s">
        <v>10568</v>
      </c>
      <c r="AB275" s="288" t="s">
        <v>10568</v>
      </c>
      <c r="AC275" s="288" t="s">
        <v>10568</v>
      </c>
      <c r="AD275" s="288" t="s">
        <v>10568</v>
      </c>
      <c r="AE275" s="288" t="s">
        <v>10568</v>
      </c>
      <c r="AF275" s="288" t="s">
        <v>10568</v>
      </c>
      <c r="AG275" s="288" t="s">
        <v>10568</v>
      </c>
      <c r="AH275" s="288" t="s">
        <v>10568</v>
      </c>
      <c r="AI275" s="288" t="s">
        <v>10568</v>
      </c>
      <c r="AJ275" s="288" t="s">
        <v>10568</v>
      </c>
      <c r="AK275" s="288" t="s">
        <v>10568</v>
      </c>
      <c r="AL275" s="288" t="s">
        <v>10568</v>
      </c>
      <c r="AM275" s="288" t="s">
        <v>10568</v>
      </c>
      <c r="AN275" s="288" t="s">
        <v>10568</v>
      </c>
      <c r="AO275" s="288" t="s">
        <v>10568</v>
      </c>
      <c r="AP275" s="288" t="s">
        <v>10568</v>
      </c>
      <c r="AQ275" s="288" t="s">
        <v>10568</v>
      </c>
      <c r="AR275" s="288" t="s">
        <v>10568</v>
      </c>
      <c r="AS275" s="288" t="s">
        <v>10568</v>
      </c>
      <c r="AT275" s="288" t="s">
        <v>10568</v>
      </c>
      <c r="AU275" s="288" t="s">
        <v>10568</v>
      </c>
      <c r="AV275" s="288" t="s">
        <v>10568</v>
      </c>
      <c r="AW275" s="288" t="s">
        <v>10568</v>
      </c>
      <c r="AX275" s="288" t="s">
        <v>10568</v>
      </c>
      <c r="AY275" s="288" t="s">
        <v>10568</v>
      </c>
      <c r="AZ275" s="288" t="s">
        <v>10568</v>
      </c>
      <c r="BA275" s="288" t="s">
        <v>10568</v>
      </c>
      <c r="BB275" s="288" t="s">
        <v>10568</v>
      </c>
      <c r="BC275" s="288" t="s">
        <v>10568</v>
      </c>
      <c r="BD275" s="288" t="s">
        <v>10568</v>
      </c>
      <c r="BE275" s="288" t="s">
        <v>10568</v>
      </c>
      <c r="BF275" s="288" t="s">
        <v>10568</v>
      </c>
      <c r="BG275" s="288" t="s">
        <v>10568</v>
      </c>
      <c r="BH275" s="288" t="s">
        <v>10568</v>
      </c>
      <c r="BI275" s="288" t="s">
        <v>10568</v>
      </c>
      <c r="BJ275" s="288" t="s">
        <v>10568</v>
      </c>
      <c r="BK275" s="288" t="s">
        <v>10568</v>
      </c>
      <c r="BL275" s="288" t="s">
        <v>10568</v>
      </c>
      <c r="BM275" s="288" t="s">
        <v>10568</v>
      </c>
      <c r="BN275" s="288" t="s">
        <v>10568</v>
      </c>
      <c r="BO275" s="288" t="s">
        <v>10568</v>
      </c>
      <c r="BP275" s="288" t="s">
        <v>10568</v>
      </c>
      <c r="BQ275" s="288" t="s">
        <v>10568</v>
      </c>
      <c r="BR275" s="288" t="s">
        <v>10568</v>
      </c>
      <c r="BS275" s="288" t="s">
        <v>10568</v>
      </c>
      <c r="BT275" s="288" t="s">
        <v>10568</v>
      </c>
      <c r="BU275" s="288" t="s">
        <v>10568</v>
      </c>
      <c r="BV275" s="288" t="s">
        <v>10568</v>
      </c>
      <c r="BW275" s="288" t="s">
        <v>10568</v>
      </c>
      <c r="BX275" s="288" t="str">
        <f>_xlfn.IFNA(VLOOKUP(C275,'INFORM Severity - hidden'!$C$5:$G$300,5,FALSE),"-")</f>
        <v>-</v>
      </c>
    </row>
    <row r="276" spans="1:76" x14ac:dyDescent="0.35">
      <c r="C276" t="s">
        <v>10701</v>
      </c>
      <c r="D276" s="288" t="str">
        <f t="shared" si="4"/>
        <v>-</v>
      </c>
      <c r="E276" s="288" t="s">
        <v>10568</v>
      </c>
      <c r="F276" s="288" t="s">
        <v>10568</v>
      </c>
      <c r="G276" s="288" t="s">
        <v>10568</v>
      </c>
      <c r="H276" s="288" t="s">
        <v>10568</v>
      </c>
      <c r="I276" s="288" t="s">
        <v>10568</v>
      </c>
      <c r="J276" s="288" t="s">
        <v>10568</v>
      </c>
      <c r="K276" s="288" t="s">
        <v>10568</v>
      </c>
      <c r="L276" s="288" t="s">
        <v>10568</v>
      </c>
      <c r="M276" s="288" t="s">
        <v>10568</v>
      </c>
      <c r="N276" s="288" t="s">
        <v>10568</v>
      </c>
      <c r="O276" s="288" t="s">
        <v>10568</v>
      </c>
      <c r="P276" s="288" t="s">
        <v>10568</v>
      </c>
      <c r="Q276" s="288" t="s">
        <v>10568</v>
      </c>
      <c r="R276" s="288" t="s">
        <v>10568</v>
      </c>
      <c r="S276" s="288" t="s">
        <v>10568</v>
      </c>
      <c r="T276" s="288" t="s">
        <v>10568</v>
      </c>
      <c r="U276" s="288" t="s">
        <v>10568</v>
      </c>
      <c r="V276" s="288" t="s">
        <v>10568</v>
      </c>
      <c r="W276" s="288" t="s">
        <v>10568</v>
      </c>
      <c r="X276" s="288" t="s">
        <v>10568</v>
      </c>
      <c r="Y276" s="288" t="s">
        <v>10568</v>
      </c>
      <c r="Z276" s="288" t="s">
        <v>10568</v>
      </c>
      <c r="AA276" s="288" t="s">
        <v>10568</v>
      </c>
      <c r="AB276" s="288" t="s">
        <v>10568</v>
      </c>
      <c r="AC276" s="288" t="s">
        <v>10568</v>
      </c>
      <c r="AD276" s="288" t="s">
        <v>10568</v>
      </c>
      <c r="AE276" s="288" t="s">
        <v>10568</v>
      </c>
      <c r="AF276" s="288" t="s">
        <v>10568</v>
      </c>
      <c r="AG276" s="288" t="s">
        <v>10568</v>
      </c>
      <c r="AH276" s="288" t="s">
        <v>10568</v>
      </c>
      <c r="AI276" s="288" t="s">
        <v>10568</v>
      </c>
      <c r="AJ276" s="288" t="s">
        <v>10568</v>
      </c>
      <c r="AK276" s="288" t="s">
        <v>10568</v>
      </c>
      <c r="AL276" s="288" t="s">
        <v>10568</v>
      </c>
      <c r="AM276" s="288" t="s">
        <v>10568</v>
      </c>
      <c r="AN276" s="288" t="s">
        <v>10568</v>
      </c>
      <c r="AO276" s="288" t="s">
        <v>10568</v>
      </c>
      <c r="AP276" s="288" t="s">
        <v>10568</v>
      </c>
      <c r="AQ276" s="288" t="s">
        <v>10568</v>
      </c>
      <c r="AR276" s="288" t="s">
        <v>10568</v>
      </c>
      <c r="AS276" s="288" t="s">
        <v>10568</v>
      </c>
      <c r="AT276" s="288" t="s">
        <v>10568</v>
      </c>
      <c r="AU276" s="288" t="s">
        <v>10568</v>
      </c>
      <c r="AV276" s="288" t="s">
        <v>10568</v>
      </c>
      <c r="AW276" s="288" t="s">
        <v>10568</v>
      </c>
      <c r="AX276" s="288">
        <v>3.4</v>
      </c>
      <c r="AY276" s="288">
        <v>3.5</v>
      </c>
      <c r="AZ276" s="288">
        <v>3.5</v>
      </c>
      <c r="BA276" s="288">
        <v>3.5</v>
      </c>
      <c r="BB276" s="288">
        <v>3.5</v>
      </c>
      <c r="BC276" s="288" t="s">
        <v>10568</v>
      </c>
      <c r="BD276" s="288" t="s">
        <v>10568</v>
      </c>
      <c r="BE276" s="288" t="s">
        <v>10568</v>
      </c>
      <c r="BF276" s="288" t="s">
        <v>10568</v>
      </c>
      <c r="BG276" s="288" t="s">
        <v>10568</v>
      </c>
      <c r="BH276" s="288" t="s">
        <v>10568</v>
      </c>
      <c r="BI276" s="288" t="s">
        <v>10568</v>
      </c>
      <c r="BJ276" s="288" t="s">
        <v>10568</v>
      </c>
      <c r="BK276" s="288" t="s">
        <v>10568</v>
      </c>
      <c r="BL276" s="288" t="s">
        <v>10568</v>
      </c>
      <c r="BM276" s="288" t="s">
        <v>10568</v>
      </c>
      <c r="BN276" s="288" t="s">
        <v>10568</v>
      </c>
      <c r="BO276" s="288" t="s">
        <v>10568</v>
      </c>
      <c r="BP276" s="288" t="s">
        <v>10568</v>
      </c>
      <c r="BQ276" s="288" t="s">
        <v>10568</v>
      </c>
      <c r="BR276" s="288" t="s">
        <v>10568</v>
      </c>
      <c r="BS276" s="288" t="s">
        <v>10568</v>
      </c>
      <c r="BT276" s="288" t="s">
        <v>10568</v>
      </c>
      <c r="BU276" s="288" t="s">
        <v>10568</v>
      </c>
      <c r="BV276" s="288" t="s">
        <v>10568</v>
      </c>
      <c r="BW276" s="288" t="s">
        <v>10568</v>
      </c>
      <c r="BX276" s="288" t="str">
        <f>_xlfn.IFNA(VLOOKUP(C276,'INFORM Severity - hidden'!$C$5:$G$300,5,FALSE),"-")</f>
        <v>-</v>
      </c>
    </row>
    <row r="277" spans="1:76" x14ac:dyDescent="0.35">
      <c r="A277" t="s">
        <v>4165</v>
      </c>
      <c r="B277" t="s">
        <v>4163</v>
      </c>
      <c r="C277" t="s">
        <v>4164</v>
      </c>
      <c r="D277" s="288" t="str">
        <f t="shared" si="4"/>
        <v>Increasing</v>
      </c>
      <c r="E277" s="288" t="s">
        <v>10568</v>
      </c>
      <c r="F277" s="288" t="s">
        <v>10568</v>
      </c>
      <c r="G277" s="288" t="s">
        <v>10568</v>
      </c>
      <c r="H277" s="288" t="s">
        <v>10568</v>
      </c>
      <c r="I277" s="288" t="s">
        <v>10568</v>
      </c>
      <c r="J277" s="288" t="s">
        <v>10568</v>
      </c>
      <c r="K277" s="288" t="s">
        <v>10568</v>
      </c>
      <c r="L277" s="288" t="s">
        <v>10568</v>
      </c>
      <c r="M277" s="288" t="s">
        <v>10568</v>
      </c>
      <c r="N277" s="288" t="s">
        <v>10568</v>
      </c>
      <c r="O277" s="288" t="s">
        <v>10568</v>
      </c>
      <c r="P277" s="288" t="s">
        <v>10568</v>
      </c>
      <c r="Q277" s="288" t="s">
        <v>10568</v>
      </c>
      <c r="R277" s="288" t="s">
        <v>10568</v>
      </c>
      <c r="S277" s="288" t="s">
        <v>10568</v>
      </c>
      <c r="T277" s="288" t="s">
        <v>10568</v>
      </c>
      <c r="U277" s="288" t="s">
        <v>10568</v>
      </c>
      <c r="V277" s="288" t="s">
        <v>10568</v>
      </c>
      <c r="W277" s="288" t="s">
        <v>10568</v>
      </c>
      <c r="X277" s="288" t="s">
        <v>10568</v>
      </c>
      <c r="Y277" s="288" t="s">
        <v>10568</v>
      </c>
      <c r="Z277" s="288" t="s">
        <v>10568</v>
      </c>
      <c r="AA277" s="288" t="s">
        <v>10568</v>
      </c>
      <c r="AB277" s="288" t="s">
        <v>10568</v>
      </c>
      <c r="AC277" s="288" t="s">
        <v>10568</v>
      </c>
      <c r="AD277" s="288" t="s">
        <v>10568</v>
      </c>
      <c r="AE277" s="288" t="s">
        <v>10568</v>
      </c>
      <c r="AF277" s="288" t="s">
        <v>10568</v>
      </c>
      <c r="AG277" s="288" t="s">
        <v>10568</v>
      </c>
      <c r="AH277" s="288" t="s">
        <v>10568</v>
      </c>
      <c r="AI277" s="288" t="s">
        <v>10568</v>
      </c>
      <c r="AJ277" s="288" t="s">
        <v>10568</v>
      </c>
      <c r="AK277" s="288" t="s">
        <v>10568</v>
      </c>
      <c r="AL277" s="288" t="s">
        <v>10568</v>
      </c>
      <c r="AM277" s="288" t="s">
        <v>10568</v>
      </c>
      <c r="AN277" s="288" t="s">
        <v>10568</v>
      </c>
      <c r="AO277" s="288" t="s">
        <v>10568</v>
      </c>
      <c r="AP277" s="288" t="s">
        <v>10568</v>
      </c>
      <c r="AQ277" s="288">
        <v>1.2</v>
      </c>
      <c r="AR277" s="288">
        <v>1.2</v>
      </c>
      <c r="AS277" s="288">
        <v>1.2</v>
      </c>
      <c r="AT277" s="288">
        <v>1.2</v>
      </c>
      <c r="AU277" s="288">
        <v>2.2999999999999998</v>
      </c>
      <c r="AV277" s="288">
        <v>2.2999999999999998</v>
      </c>
      <c r="AW277" s="288">
        <v>2.2999999999999998</v>
      </c>
      <c r="AX277" s="288">
        <v>2.2999999999999998</v>
      </c>
      <c r="AY277" s="288">
        <v>2.4</v>
      </c>
      <c r="AZ277" s="288">
        <v>1.8</v>
      </c>
      <c r="BA277" s="288">
        <v>1.8</v>
      </c>
      <c r="BB277" s="288">
        <v>1.8</v>
      </c>
      <c r="BC277" s="288">
        <v>1.8</v>
      </c>
      <c r="BD277" s="288">
        <v>1.8</v>
      </c>
      <c r="BE277" s="288">
        <v>1.8</v>
      </c>
      <c r="BF277" s="288">
        <v>1.8</v>
      </c>
      <c r="BG277" s="288">
        <v>1.8</v>
      </c>
      <c r="BH277" s="288">
        <v>1.8</v>
      </c>
      <c r="BI277" s="288">
        <v>1.8</v>
      </c>
      <c r="BJ277" s="288">
        <v>1.6</v>
      </c>
      <c r="BK277" s="288">
        <v>1.6</v>
      </c>
      <c r="BL277" s="288">
        <v>1.6</v>
      </c>
      <c r="BM277" s="288">
        <v>1.6</v>
      </c>
      <c r="BN277" s="288">
        <v>1.6</v>
      </c>
      <c r="BO277" s="288">
        <v>1.6</v>
      </c>
      <c r="BP277" s="288">
        <v>1.6</v>
      </c>
      <c r="BQ277" s="288">
        <v>1.6</v>
      </c>
      <c r="BR277" s="288">
        <v>1.6</v>
      </c>
      <c r="BS277" s="288">
        <v>1.6</v>
      </c>
      <c r="BT277" s="288">
        <v>1.6</v>
      </c>
      <c r="BU277" s="288">
        <v>1.6</v>
      </c>
      <c r="BV277" s="288">
        <v>1.6</v>
      </c>
      <c r="BW277" s="288">
        <v>1.7</v>
      </c>
      <c r="BX277" s="288">
        <f>_xlfn.IFNA(VLOOKUP(C277,'INFORM Severity - hidden'!$C$5:$G$300,5,FALSE),"-")</f>
        <v>1.7</v>
      </c>
    </row>
    <row r="278" spans="1:76" x14ac:dyDescent="0.35">
      <c r="A278" t="s">
        <v>477</v>
      </c>
      <c r="B278" t="s">
        <v>475</v>
      </c>
      <c r="C278" t="s">
        <v>476</v>
      </c>
      <c r="D278" s="288" t="str">
        <f t="shared" si="4"/>
        <v>Decreasing</v>
      </c>
      <c r="E278" s="288" t="s">
        <v>10568</v>
      </c>
      <c r="F278" s="288" t="s">
        <v>10568</v>
      </c>
      <c r="G278" s="288" t="s">
        <v>10568</v>
      </c>
      <c r="H278" s="288" t="s">
        <v>10568</v>
      </c>
      <c r="I278" s="288" t="s">
        <v>10568</v>
      </c>
      <c r="J278" s="288" t="s">
        <v>10568</v>
      </c>
      <c r="K278" s="288" t="s">
        <v>10568</v>
      </c>
      <c r="L278" s="288" t="s">
        <v>10568</v>
      </c>
      <c r="M278" s="288" t="s">
        <v>10568</v>
      </c>
      <c r="N278" s="288" t="s">
        <v>10568</v>
      </c>
      <c r="O278" s="288" t="s">
        <v>10568</v>
      </c>
      <c r="P278" s="288" t="s">
        <v>10568</v>
      </c>
      <c r="Q278" s="288" t="s">
        <v>10568</v>
      </c>
      <c r="R278" s="288" t="s">
        <v>10568</v>
      </c>
      <c r="S278" s="288" t="s">
        <v>10568</v>
      </c>
      <c r="T278" s="288" t="s">
        <v>10568</v>
      </c>
      <c r="U278" s="288" t="s">
        <v>10568</v>
      </c>
      <c r="V278" s="288" t="s">
        <v>10568</v>
      </c>
      <c r="W278" s="288" t="s">
        <v>10568</v>
      </c>
      <c r="X278" s="288" t="s">
        <v>10568</v>
      </c>
      <c r="Y278" s="288" t="s">
        <v>10568</v>
      </c>
      <c r="Z278" s="288" t="s">
        <v>10568</v>
      </c>
      <c r="AA278" s="288">
        <v>2.7</v>
      </c>
      <c r="AB278" s="288">
        <v>2.7</v>
      </c>
      <c r="AC278" s="288">
        <v>2.7</v>
      </c>
      <c r="AD278" s="288">
        <v>2.7</v>
      </c>
      <c r="AE278" s="288">
        <v>2.7</v>
      </c>
      <c r="AF278" s="288">
        <v>2.7</v>
      </c>
      <c r="AG278" s="288">
        <v>2.7</v>
      </c>
      <c r="AH278" s="288">
        <v>2.7</v>
      </c>
      <c r="AI278" s="288">
        <v>2.2999999999999998</v>
      </c>
      <c r="AJ278" s="288">
        <v>2.2999999999999998</v>
      </c>
      <c r="AK278" s="288">
        <v>2.2999999999999998</v>
      </c>
      <c r="AL278" s="288">
        <v>2.2999999999999998</v>
      </c>
      <c r="AM278" s="288">
        <v>2.5</v>
      </c>
      <c r="AN278" s="288">
        <v>2.5</v>
      </c>
      <c r="AO278" s="288">
        <v>2.4</v>
      </c>
      <c r="AP278" s="288">
        <v>2.4</v>
      </c>
      <c r="AQ278" s="288">
        <v>2.4</v>
      </c>
      <c r="AR278" s="288">
        <v>2.4</v>
      </c>
      <c r="AS278" s="288">
        <v>2.2999999999999998</v>
      </c>
      <c r="AT278" s="288">
        <v>2.2999999999999998</v>
      </c>
      <c r="AU278" s="288">
        <v>2.2000000000000002</v>
      </c>
      <c r="AV278" s="288">
        <v>2.1</v>
      </c>
      <c r="AW278" s="288">
        <v>2.1</v>
      </c>
      <c r="AX278" s="288">
        <v>2.2999999999999998</v>
      </c>
      <c r="AY278" s="288">
        <v>2.2999999999999998</v>
      </c>
      <c r="AZ278" s="288">
        <v>2.2999999999999998</v>
      </c>
      <c r="BA278" s="288">
        <v>2.2999999999999998</v>
      </c>
      <c r="BB278" s="288">
        <v>2.2999999999999998</v>
      </c>
      <c r="BC278" s="288">
        <v>2.2999999999999998</v>
      </c>
      <c r="BD278" s="288">
        <v>2.2999999999999998</v>
      </c>
      <c r="BE278" s="288">
        <v>2.2999999999999998</v>
      </c>
      <c r="BF278" s="288">
        <v>2.2999999999999998</v>
      </c>
      <c r="BG278" s="288">
        <v>2.2999999999999998</v>
      </c>
      <c r="BH278" s="288">
        <v>2.6</v>
      </c>
      <c r="BI278" s="288">
        <v>2.2999999999999998</v>
      </c>
      <c r="BJ278" s="288">
        <v>2.2999999999999998</v>
      </c>
      <c r="BK278" s="288">
        <v>2.4</v>
      </c>
      <c r="BL278" s="288">
        <v>2.4</v>
      </c>
      <c r="BM278" s="288">
        <v>2.4</v>
      </c>
      <c r="BN278" s="288">
        <v>2.4</v>
      </c>
      <c r="BO278" s="288">
        <v>2.4</v>
      </c>
      <c r="BP278" s="288">
        <v>2.4</v>
      </c>
      <c r="BQ278" s="288">
        <v>2.4</v>
      </c>
      <c r="BR278" s="288">
        <v>2.2999999999999998</v>
      </c>
      <c r="BS278" s="288">
        <v>2.5</v>
      </c>
      <c r="BT278" s="288">
        <v>2.2999999999999998</v>
      </c>
      <c r="BU278" s="288">
        <v>2.2999999999999998</v>
      </c>
      <c r="BV278" s="288">
        <v>2.2999999999999998</v>
      </c>
      <c r="BW278" s="288">
        <v>2.2999999999999998</v>
      </c>
      <c r="BX278" s="288">
        <f>_xlfn.IFNA(VLOOKUP(C278,'INFORM Severity - hidden'!$C$5:$G$300,5,FALSE),"-")</f>
        <v>2.2999999999999998</v>
      </c>
    </row>
    <row r="279" spans="1:76" x14ac:dyDescent="0.35">
      <c r="C279" t="s">
        <v>10702</v>
      </c>
      <c r="D279" s="288" t="str">
        <f t="shared" si="4"/>
        <v>-</v>
      </c>
      <c r="E279" s="288">
        <v>4.9000000000000004</v>
      </c>
      <c r="F279" s="288">
        <v>4.9000000000000004</v>
      </c>
      <c r="G279" s="288">
        <v>4.8</v>
      </c>
      <c r="H279" s="288">
        <v>4.8</v>
      </c>
      <c r="I279" s="288">
        <v>4.8</v>
      </c>
      <c r="J279" s="288">
        <v>4.9000000000000004</v>
      </c>
      <c r="K279" s="288">
        <v>4.9000000000000004</v>
      </c>
      <c r="L279" s="288">
        <v>4.9000000000000004</v>
      </c>
      <c r="M279" s="288">
        <v>4.9000000000000004</v>
      </c>
      <c r="N279" s="288">
        <v>4.8</v>
      </c>
      <c r="O279" s="288">
        <v>4.9000000000000004</v>
      </c>
      <c r="P279" s="288">
        <v>4.9000000000000004</v>
      </c>
      <c r="Q279" s="288">
        <v>4.9000000000000004</v>
      </c>
      <c r="R279" s="288">
        <v>4.9000000000000004</v>
      </c>
      <c r="S279" s="288">
        <v>4.9000000000000004</v>
      </c>
      <c r="T279" s="288">
        <v>4.9000000000000004</v>
      </c>
      <c r="U279" s="288">
        <v>4.9000000000000004</v>
      </c>
      <c r="V279" s="288">
        <v>4.9000000000000004</v>
      </c>
      <c r="W279" s="288">
        <v>4.9000000000000004</v>
      </c>
      <c r="X279" s="288">
        <v>4.9000000000000004</v>
      </c>
      <c r="Y279" s="288">
        <v>4.9000000000000004</v>
      </c>
      <c r="Z279" s="288">
        <v>4.9000000000000004</v>
      </c>
      <c r="AA279" s="288">
        <v>4.9000000000000004</v>
      </c>
      <c r="AB279" s="288">
        <v>4.9000000000000004</v>
      </c>
      <c r="AC279" s="288">
        <v>4.7</v>
      </c>
      <c r="AD279" s="288">
        <v>4.9000000000000004</v>
      </c>
      <c r="AE279" s="288">
        <v>4.9000000000000004</v>
      </c>
      <c r="AF279" s="288">
        <v>4.9000000000000004</v>
      </c>
      <c r="AG279" s="288">
        <v>4.9000000000000004</v>
      </c>
      <c r="AH279" s="288">
        <v>4.9000000000000004</v>
      </c>
      <c r="AI279" s="288">
        <v>4.9000000000000004</v>
      </c>
      <c r="AJ279" s="288">
        <v>4.9000000000000004</v>
      </c>
      <c r="AK279" s="288">
        <v>4.9000000000000004</v>
      </c>
      <c r="AL279" s="288">
        <v>4.9000000000000004</v>
      </c>
      <c r="AM279" s="288">
        <v>4.9000000000000004</v>
      </c>
      <c r="AN279" s="288">
        <v>4.9000000000000004</v>
      </c>
      <c r="AO279" s="288">
        <v>4.9000000000000004</v>
      </c>
      <c r="AP279" s="288">
        <v>4.5999999999999996</v>
      </c>
      <c r="AQ279" s="288">
        <v>4.5999999999999996</v>
      </c>
      <c r="AR279" s="288">
        <v>4.5999999999999996</v>
      </c>
      <c r="AS279" s="288">
        <v>4.5999999999999996</v>
      </c>
      <c r="AT279" s="288">
        <v>4.5999999999999996</v>
      </c>
      <c r="AU279" s="288">
        <v>4.5999999999999996</v>
      </c>
      <c r="AV279" s="288">
        <v>4.5999999999999996</v>
      </c>
      <c r="AW279" s="288">
        <v>4.5999999999999996</v>
      </c>
      <c r="AX279" s="288">
        <v>4.5999999999999996</v>
      </c>
      <c r="AY279" s="288">
        <v>4.5</v>
      </c>
      <c r="AZ279" s="288">
        <v>4.5999999999999996</v>
      </c>
      <c r="BA279" s="288">
        <v>4.5999999999999996</v>
      </c>
      <c r="BB279" s="288">
        <v>4.5999999999999996</v>
      </c>
      <c r="BC279" s="288">
        <v>4.5999999999999996</v>
      </c>
      <c r="BD279" s="288">
        <v>4.5999999999999996</v>
      </c>
      <c r="BE279" s="288">
        <v>4.5999999999999996</v>
      </c>
      <c r="BF279" s="288">
        <v>4.5999999999999996</v>
      </c>
      <c r="BG279" s="288">
        <v>4.5999999999999996</v>
      </c>
      <c r="BH279" s="288">
        <v>4.5999999999999996</v>
      </c>
      <c r="BI279" s="288">
        <v>4.5999999999999996</v>
      </c>
      <c r="BJ279" s="288">
        <v>4.5999999999999996</v>
      </c>
      <c r="BK279" s="288">
        <v>4.5</v>
      </c>
      <c r="BL279" s="288">
        <v>4.5</v>
      </c>
      <c r="BM279" s="288">
        <v>4.5</v>
      </c>
      <c r="BN279" s="288">
        <v>4.5</v>
      </c>
      <c r="BO279" s="288">
        <v>4.5</v>
      </c>
      <c r="BP279" s="288">
        <v>4.5999999999999996</v>
      </c>
      <c r="BQ279" s="288">
        <v>4.5999999999999996</v>
      </c>
      <c r="BR279" s="288">
        <v>4.5999999999999996</v>
      </c>
      <c r="BS279" s="288">
        <v>4.5999999999999996</v>
      </c>
      <c r="BT279" s="288">
        <v>4.5999999999999996</v>
      </c>
      <c r="BU279" s="288">
        <v>4.5999999999999996</v>
      </c>
      <c r="BV279" s="288">
        <v>4.5999999999999996</v>
      </c>
      <c r="BW279" s="288" t="s">
        <v>10568</v>
      </c>
      <c r="BX279" s="288" t="str">
        <f>_xlfn.IFNA(VLOOKUP(C279,'INFORM Severity - hidden'!$C$5:$G$300,5,FALSE),"-")</f>
        <v>-</v>
      </c>
    </row>
    <row r="280" spans="1:76" x14ac:dyDescent="0.35">
      <c r="C280" t="s">
        <v>10703</v>
      </c>
      <c r="D280" s="288" t="str">
        <f t="shared" si="4"/>
        <v>-</v>
      </c>
      <c r="E280" s="288" t="s">
        <v>10568</v>
      </c>
      <c r="F280" s="288" t="s">
        <v>10568</v>
      </c>
      <c r="G280" s="288" t="s">
        <v>10568</v>
      </c>
      <c r="H280" s="288" t="s">
        <v>10568</v>
      </c>
      <c r="I280" s="288" t="s">
        <v>10568</v>
      </c>
      <c r="J280" s="288" t="s">
        <v>10568</v>
      </c>
      <c r="K280" s="288" t="s">
        <v>10568</v>
      </c>
      <c r="L280" s="288" t="s">
        <v>10568</v>
      </c>
      <c r="M280" s="288" t="s">
        <v>10568</v>
      </c>
      <c r="N280" s="288" t="s">
        <v>10568</v>
      </c>
      <c r="O280" s="288" t="s">
        <v>10568</v>
      </c>
      <c r="P280" s="288" t="s">
        <v>10568</v>
      </c>
      <c r="Q280" s="288" t="s">
        <v>10568</v>
      </c>
      <c r="R280" s="288" t="s">
        <v>10568</v>
      </c>
      <c r="S280" s="288" t="s">
        <v>10568</v>
      </c>
      <c r="T280" s="288" t="s">
        <v>10568</v>
      </c>
      <c r="U280" s="288" t="s">
        <v>10568</v>
      </c>
      <c r="V280" s="288" t="s">
        <v>10568</v>
      </c>
      <c r="W280" s="288" t="s">
        <v>10568</v>
      </c>
      <c r="X280" s="288" t="s">
        <v>10568</v>
      </c>
      <c r="Y280" s="288" t="s">
        <v>10568</v>
      </c>
      <c r="Z280" s="288" t="s">
        <v>10568</v>
      </c>
      <c r="AA280" s="288" t="s">
        <v>10568</v>
      </c>
      <c r="AB280" s="288" t="s">
        <v>10568</v>
      </c>
      <c r="AC280" s="288" t="s">
        <v>10568</v>
      </c>
      <c r="AD280" s="288" t="s">
        <v>10568</v>
      </c>
      <c r="AE280" s="288" t="s">
        <v>10568</v>
      </c>
      <c r="AF280" s="288" t="s">
        <v>10568</v>
      </c>
      <c r="AG280" s="288" t="s">
        <v>10568</v>
      </c>
      <c r="AH280" s="288" t="s">
        <v>10568</v>
      </c>
      <c r="AI280" s="288" t="s">
        <v>10568</v>
      </c>
      <c r="AJ280" s="288" t="s">
        <v>10568</v>
      </c>
      <c r="AK280" s="288" t="s">
        <v>10568</v>
      </c>
      <c r="AL280" s="288" t="s">
        <v>10568</v>
      </c>
      <c r="AM280" s="288" t="s">
        <v>10568</v>
      </c>
      <c r="AN280" s="288" t="s">
        <v>10568</v>
      </c>
      <c r="AO280" s="288" t="s">
        <v>10568</v>
      </c>
      <c r="AP280" s="288" t="s">
        <v>10568</v>
      </c>
      <c r="AQ280" s="288" t="s">
        <v>10568</v>
      </c>
      <c r="AR280" s="288" t="s">
        <v>10568</v>
      </c>
      <c r="AS280" s="288" t="s">
        <v>10568</v>
      </c>
      <c r="AT280" s="288" t="s">
        <v>10568</v>
      </c>
      <c r="AU280" s="288" t="s">
        <v>10568</v>
      </c>
      <c r="AV280" s="288" t="s">
        <v>10568</v>
      </c>
      <c r="AW280" s="288" t="s">
        <v>10568</v>
      </c>
      <c r="AX280" s="288" t="s">
        <v>10568</v>
      </c>
      <c r="AY280" s="288" t="s">
        <v>10568</v>
      </c>
      <c r="AZ280" s="288" t="s">
        <v>10568</v>
      </c>
      <c r="BA280" s="288" t="s">
        <v>10568</v>
      </c>
      <c r="BB280" s="288" t="s">
        <v>10568</v>
      </c>
      <c r="BC280" s="288">
        <v>3.4</v>
      </c>
      <c r="BD280" s="288">
        <v>3.4</v>
      </c>
      <c r="BE280" s="288">
        <v>3.4</v>
      </c>
      <c r="BF280" s="288">
        <v>3.4</v>
      </c>
      <c r="BG280" s="288">
        <v>3.4</v>
      </c>
      <c r="BH280" s="288">
        <v>3.4</v>
      </c>
      <c r="BI280" s="288">
        <v>4.2</v>
      </c>
      <c r="BJ280" s="288">
        <v>4.2</v>
      </c>
      <c r="BK280" s="288">
        <v>4.0999999999999996</v>
      </c>
      <c r="BL280" s="288">
        <v>4.0999999999999996</v>
      </c>
      <c r="BM280" s="288">
        <v>4.0999999999999996</v>
      </c>
      <c r="BN280" s="288">
        <v>4.0999999999999996</v>
      </c>
      <c r="BO280" s="288">
        <v>3.3</v>
      </c>
      <c r="BP280" s="288">
        <v>3.1</v>
      </c>
      <c r="BQ280" s="288">
        <v>3.1</v>
      </c>
      <c r="BR280" s="288">
        <v>3.1</v>
      </c>
      <c r="BS280" s="288">
        <v>3.1</v>
      </c>
      <c r="BT280" s="288">
        <v>3.1</v>
      </c>
      <c r="BU280" s="288">
        <v>3.1</v>
      </c>
      <c r="BV280" s="288">
        <v>3.1</v>
      </c>
      <c r="BW280" s="288" t="s">
        <v>10568</v>
      </c>
      <c r="BX280" s="288" t="str">
        <f>_xlfn.IFNA(VLOOKUP(C280,'INFORM Severity - hidden'!$C$5:$G$300,5,FALSE),"-")</f>
        <v>-</v>
      </c>
    </row>
    <row r="281" spans="1:76" x14ac:dyDescent="0.35">
      <c r="A281" t="s">
        <v>4213</v>
      </c>
      <c r="B281" t="s">
        <v>4211</v>
      </c>
      <c r="C281" t="s">
        <v>4212</v>
      </c>
      <c r="D281" s="288" t="str">
        <f t="shared" si="4"/>
        <v>-</v>
      </c>
      <c r="E281" s="288" t="s">
        <v>10568</v>
      </c>
      <c r="F281" s="288" t="s">
        <v>10568</v>
      </c>
      <c r="G281" s="288" t="s">
        <v>10568</v>
      </c>
      <c r="H281" s="288" t="s">
        <v>10568</v>
      </c>
      <c r="I281" s="288" t="s">
        <v>10568</v>
      </c>
      <c r="J281" s="288" t="s">
        <v>10568</v>
      </c>
      <c r="K281" s="288" t="s">
        <v>10568</v>
      </c>
      <c r="L281" s="288" t="s">
        <v>10568</v>
      </c>
      <c r="M281" s="288" t="s">
        <v>10568</v>
      </c>
      <c r="N281" s="288" t="s">
        <v>10568</v>
      </c>
      <c r="O281" s="288" t="s">
        <v>10568</v>
      </c>
      <c r="P281" s="288" t="s">
        <v>10568</v>
      </c>
      <c r="Q281" s="288" t="s">
        <v>10568</v>
      </c>
      <c r="R281" s="288" t="s">
        <v>10568</v>
      </c>
      <c r="S281" s="288" t="s">
        <v>10568</v>
      </c>
      <c r="T281" s="288" t="s">
        <v>10568</v>
      </c>
      <c r="U281" s="288" t="s">
        <v>10568</v>
      </c>
      <c r="V281" s="288" t="s">
        <v>10568</v>
      </c>
      <c r="W281" s="288" t="s">
        <v>10568</v>
      </c>
      <c r="X281" s="288" t="s">
        <v>10568</v>
      </c>
      <c r="Y281" s="288" t="s">
        <v>10568</v>
      </c>
      <c r="Z281" s="288" t="s">
        <v>10568</v>
      </c>
      <c r="AA281" s="288" t="s">
        <v>10568</v>
      </c>
      <c r="AB281" s="288" t="s">
        <v>10568</v>
      </c>
      <c r="AC281" s="288" t="s">
        <v>10568</v>
      </c>
      <c r="AD281" s="288" t="s">
        <v>10568</v>
      </c>
      <c r="AE281" s="288" t="s">
        <v>10568</v>
      </c>
      <c r="AF281" s="288" t="s">
        <v>10568</v>
      </c>
      <c r="AG281" s="288" t="s">
        <v>10568</v>
      </c>
      <c r="AH281" s="288" t="s">
        <v>10568</v>
      </c>
      <c r="AI281" s="288" t="s">
        <v>10568</v>
      </c>
      <c r="AJ281" s="288" t="s">
        <v>10568</v>
      </c>
      <c r="AK281" s="288" t="s">
        <v>10568</v>
      </c>
      <c r="AL281" s="288" t="s">
        <v>10568</v>
      </c>
      <c r="AM281" s="288" t="s">
        <v>10568</v>
      </c>
      <c r="AN281" s="288" t="s">
        <v>10568</v>
      </c>
      <c r="AO281" s="288" t="s">
        <v>10568</v>
      </c>
      <c r="AP281" s="288" t="s">
        <v>10568</v>
      </c>
      <c r="AQ281" s="288" t="s">
        <v>10568</v>
      </c>
      <c r="AR281" s="288" t="s">
        <v>10568</v>
      </c>
      <c r="AS281" s="288" t="s">
        <v>10568</v>
      </c>
      <c r="AT281" s="288" t="s">
        <v>10568</v>
      </c>
      <c r="AU281" s="288" t="s">
        <v>10568</v>
      </c>
      <c r="AV281" s="288" t="s">
        <v>10568</v>
      </c>
      <c r="AW281" s="288" t="s">
        <v>10568</v>
      </c>
      <c r="AX281" s="288" t="s">
        <v>10568</v>
      </c>
      <c r="AY281" s="288" t="s">
        <v>10568</v>
      </c>
      <c r="AZ281" s="288" t="s">
        <v>10568</v>
      </c>
      <c r="BA281" s="288" t="s">
        <v>10568</v>
      </c>
      <c r="BB281" s="288" t="s">
        <v>10568</v>
      </c>
      <c r="BC281" s="288" t="s">
        <v>10568</v>
      </c>
      <c r="BD281" s="288" t="s">
        <v>10568</v>
      </c>
      <c r="BE281" s="288" t="s">
        <v>10568</v>
      </c>
      <c r="BF281" s="288" t="s">
        <v>10568</v>
      </c>
      <c r="BG281" s="288" t="s">
        <v>10568</v>
      </c>
      <c r="BH281" s="288" t="s">
        <v>10568</v>
      </c>
      <c r="BI281" s="288" t="s">
        <v>10568</v>
      </c>
      <c r="BJ281" s="288" t="s">
        <v>10568</v>
      </c>
      <c r="BK281" s="288" t="s">
        <v>10568</v>
      </c>
      <c r="BL281" s="288" t="s">
        <v>10568</v>
      </c>
      <c r="BM281" s="288" t="s">
        <v>10568</v>
      </c>
      <c r="BN281" s="288" t="s">
        <v>10568</v>
      </c>
      <c r="BO281" s="288" t="s">
        <v>10568</v>
      </c>
      <c r="BP281" s="288" t="s">
        <v>10568</v>
      </c>
      <c r="BQ281" s="288" t="s">
        <v>10568</v>
      </c>
      <c r="BR281" s="288" t="s">
        <v>10568</v>
      </c>
      <c r="BS281" s="288" t="s">
        <v>10568</v>
      </c>
      <c r="BT281" s="288" t="s">
        <v>10568</v>
      </c>
      <c r="BU281" s="288" t="s">
        <v>10568</v>
      </c>
      <c r="BV281" s="288" t="s">
        <v>10568</v>
      </c>
      <c r="BW281" s="288">
        <v>4.5999999999999996</v>
      </c>
      <c r="BX281" s="288">
        <f>_xlfn.IFNA(VLOOKUP(C281,'INFORM Severity - hidden'!$C$5:$G$300,5,FALSE),"-")</f>
        <v>4.5999999999999996</v>
      </c>
    </row>
    <row r="282" spans="1:76" x14ac:dyDescent="0.35">
      <c r="A282" t="s">
        <v>229</v>
      </c>
      <c r="B282" t="s">
        <v>591</v>
      </c>
      <c r="C282" t="s">
        <v>592</v>
      </c>
      <c r="D282" s="288" t="str">
        <f t="shared" si="4"/>
        <v>Decreasing</v>
      </c>
      <c r="E282" s="288" t="s">
        <v>10568</v>
      </c>
      <c r="F282" s="288" t="s">
        <v>10568</v>
      </c>
      <c r="G282" s="288" t="s">
        <v>10568</v>
      </c>
      <c r="H282" s="288">
        <v>4</v>
      </c>
      <c r="I282" s="288">
        <v>4</v>
      </c>
      <c r="J282" s="288">
        <v>4</v>
      </c>
      <c r="K282" s="288">
        <v>4</v>
      </c>
      <c r="L282" s="288">
        <v>4</v>
      </c>
      <c r="M282" s="288">
        <v>4</v>
      </c>
      <c r="N282" s="288">
        <v>4.0999999999999996</v>
      </c>
      <c r="O282" s="288">
        <v>4.0999999999999996</v>
      </c>
      <c r="P282" s="288">
        <v>4.0999999999999996</v>
      </c>
      <c r="Q282" s="288">
        <v>4.0999999999999996</v>
      </c>
      <c r="R282" s="288">
        <v>4.0999999999999996</v>
      </c>
      <c r="S282" s="288">
        <v>4.0999999999999996</v>
      </c>
      <c r="T282" s="288">
        <v>4.0999999999999996</v>
      </c>
      <c r="U282" s="288">
        <v>4.0999999999999996</v>
      </c>
      <c r="V282" s="288">
        <v>4.0999999999999996</v>
      </c>
      <c r="W282" s="288">
        <v>4.0999999999999996</v>
      </c>
      <c r="X282" s="288">
        <v>4.0999999999999996</v>
      </c>
      <c r="Y282" s="288">
        <v>4.0999999999999996</v>
      </c>
      <c r="Z282" s="288">
        <v>4.2</v>
      </c>
      <c r="AA282" s="288">
        <v>4.0999999999999996</v>
      </c>
      <c r="AB282" s="288">
        <v>4.0999999999999996</v>
      </c>
      <c r="AC282" s="288">
        <v>4.0999999999999996</v>
      </c>
      <c r="AD282" s="288">
        <v>4.0999999999999996</v>
      </c>
      <c r="AE282" s="288">
        <v>4.0999999999999996</v>
      </c>
      <c r="AF282" s="288">
        <v>4.0999999999999996</v>
      </c>
      <c r="AG282" s="288">
        <v>4.0999999999999996</v>
      </c>
      <c r="AH282" s="288">
        <v>4.0999999999999996</v>
      </c>
      <c r="AI282" s="288">
        <v>4.0999999999999996</v>
      </c>
      <c r="AJ282" s="288">
        <v>4.0999999999999996</v>
      </c>
      <c r="AK282" s="288">
        <v>4.0999999999999996</v>
      </c>
      <c r="AL282" s="288">
        <v>4.0999999999999996</v>
      </c>
      <c r="AM282" s="288">
        <v>4.0999999999999996</v>
      </c>
      <c r="AN282" s="288">
        <v>4.0999999999999996</v>
      </c>
      <c r="AO282" s="288">
        <v>4.0999999999999996</v>
      </c>
      <c r="AP282" s="288">
        <v>4.0999999999999996</v>
      </c>
      <c r="AQ282" s="288">
        <v>4.0999999999999996</v>
      </c>
      <c r="AR282" s="288">
        <v>4.0999999999999996</v>
      </c>
      <c r="AS282" s="288">
        <v>4.2</v>
      </c>
      <c r="AT282" s="288">
        <v>4.2</v>
      </c>
      <c r="AU282" s="288">
        <v>4.4000000000000004</v>
      </c>
      <c r="AV282" s="288">
        <v>4.4000000000000004</v>
      </c>
      <c r="AW282" s="288">
        <v>4.4000000000000004</v>
      </c>
      <c r="AX282" s="288">
        <v>4.4000000000000004</v>
      </c>
      <c r="AY282" s="288">
        <v>4.4000000000000004</v>
      </c>
      <c r="AZ282" s="288">
        <v>4.4000000000000004</v>
      </c>
      <c r="BA282" s="288">
        <v>4.4000000000000004</v>
      </c>
      <c r="BB282" s="288">
        <v>4.4000000000000004</v>
      </c>
      <c r="BC282" s="288">
        <v>4.4000000000000004</v>
      </c>
      <c r="BD282" s="288">
        <v>4.5</v>
      </c>
      <c r="BE282" s="288">
        <v>4.4000000000000004</v>
      </c>
      <c r="BF282" s="288">
        <v>4.4000000000000004</v>
      </c>
      <c r="BG282" s="288">
        <v>4.4000000000000004</v>
      </c>
      <c r="BH282" s="288">
        <v>4.3</v>
      </c>
      <c r="BI282" s="288">
        <v>4.3</v>
      </c>
      <c r="BJ282" s="288">
        <v>4.3</v>
      </c>
      <c r="BK282" s="288">
        <v>4.2</v>
      </c>
      <c r="BL282" s="288">
        <v>4.2</v>
      </c>
      <c r="BM282" s="288">
        <v>4.3</v>
      </c>
      <c r="BN282" s="288">
        <v>4.2</v>
      </c>
      <c r="BO282" s="288">
        <v>4.2</v>
      </c>
      <c r="BP282" s="288">
        <v>4</v>
      </c>
      <c r="BQ282" s="288">
        <v>3.8</v>
      </c>
      <c r="BR282" s="288">
        <v>3.8</v>
      </c>
      <c r="BS282" s="288">
        <v>3.8</v>
      </c>
      <c r="BT282" s="288">
        <v>3.8</v>
      </c>
      <c r="BU282" s="288">
        <v>3.8</v>
      </c>
      <c r="BV282" s="288">
        <v>3.8</v>
      </c>
      <c r="BW282" s="288">
        <v>3.7</v>
      </c>
      <c r="BX282" s="288">
        <f>_xlfn.IFNA(VLOOKUP(C282,'INFORM Severity - hidden'!$C$5:$G$300,5,FALSE),"-")</f>
        <v>3.7</v>
      </c>
    </row>
    <row r="283" spans="1:76" x14ac:dyDescent="0.35">
      <c r="C283" t="s">
        <v>10704</v>
      </c>
      <c r="D283" s="288" t="str">
        <f t="shared" si="4"/>
        <v>-</v>
      </c>
      <c r="E283" s="288" t="s">
        <v>10568</v>
      </c>
      <c r="F283" s="288" t="s">
        <v>10568</v>
      </c>
      <c r="G283" s="288" t="s">
        <v>10568</v>
      </c>
      <c r="H283" s="288">
        <v>3</v>
      </c>
      <c r="I283" s="288" t="s">
        <v>10568</v>
      </c>
      <c r="J283" s="288" t="s">
        <v>10568</v>
      </c>
      <c r="K283" s="288" t="s">
        <v>10568</v>
      </c>
      <c r="L283" s="288" t="s">
        <v>10568</v>
      </c>
      <c r="M283" s="288" t="s">
        <v>10568</v>
      </c>
      <c r="N283" s="288" t="s">
        <v>10568</v>
      </c>
      <c r="O283" s="288" t="s">
        <v>10568</v>
      </c>
      <c r="P283" s="288" t="s">
        <v>10568</v>
      </c>
      <c r="Q283" s="288" t="s">
        <v>10568</v>
      </c>
      <c r="R283" s="288" t="s">
        <v>10568</v>
      </c>
      <c r="S283" s="288" t="s">
        <v>10568</v>
      </c>
      <c r="T283" s="288" t="s">
        <v>10568</v>
      </c>
      <c r="U283" s="288" t="s">
        <v>10568</v>
      </c>
      <c r="V283" s="288" t="s">
        <v>10568</v>
      </c>
      <c r="W283" s="288" t="s">
        <v>10568</v>
      </c>
      <c r="X283" s="288" t="s">
        <v>10568</v>
      </c>
      <c r="Y283" s="288" t="s">
        <v>10568</v>
      </c>
      <c r="Z283" s="288" t="s">
        <v>10568</v>
      </c>
      <c r="AA283" s="288" t="s">
        <v>10568</v>
      </c>
      <c r="AB283" s="288" t="s">
        <v>10568</v>
      </c>
      <c r="AC283" s="288" t="s">
        <v>10568</v>
      </c>
      <c r="AD283" s="288" t="s">
        <v>10568</v>
      </c>
      <c r="AE283" s="288" t="s">
        <v>10568</v>
      </c>
      <c r="AF283" s="288" t="s">
        <v>10568</v>
      </c>
      <c r="AG283" s="288" t="s">
        <v>10568</v>
      </c>
      <c r="AH283" s="288" t="s">
        <v>10568</v>
      </c>
      <c r="AI283" s="288" t="s">
        <v>10568</v>
      </c>
      <c r="AJ283" s="288" t="s">
        <v>10568</v>
      </c>
      <c r="AK283" s="288" t="s">
        <v>10568</v>
      </c>
      <c r="AL283" s="288" t="s">
        <v>10568</v>
      </c>
      <c r="AM283" s="288" t="s">
        <v>10568</v>
      </c>
      <c r="AN283" s="288" t="s">
        <v>10568</v>
      </c>
      <c r="AO283" s="288" t="s">
        <v>10568</v>
      </c>
      <c r="AP283" s="288" t="s">
        <v>10568</v>
      </c>
      <c r="AQ283" s="288" t="s">
        <v>10568</v>
      </c>
      <c r="AR283" s="288" t="s">
        <v>10568</v>
      </c>
      <c r="AS283" s="288" t="s">
        <v>10568</v>
      </c>
      <c r="AT283" s="288" t="s">
        <v>10568</v>
      </c>
      <c r="AU283" s="288" t="s">
        <v>10568</v>
      </c>
      <c r="AV283" s="288" t="s">
        <v>10568</v>
      </c>
      <c r="AW283" s="288" t="s">
        <v>10568</v>
      </c>
      <c r="AX283" s="288" t="s">
        <v>10568</v>
      </c>
      <c r="AY283" s="288" t="s">
        <v>10568</v>
      </c>
      <c r="AZ283" s="288" t="s">
        <v>10568</v>
      </c>
      <c r="BA283" s="288" t="s">
        <v>10568</v>
      </c>
      <c r="BB283" s="288" t="s">
        <v>10568</v>
      </c>
      <c r="BC283" s="288" t="s">
        <v>10568</v>
      </c>
      <c r="BD283" s="288" t="s">
        <v>10568</v>
      </c>
      <c r="BE283" s="288" t="s">
        <v>10568</v>
      </c>
      <c r="BF283" s="288" t="s">
        <v>10568</v>
      </c>
      <c r="BG283" s="288" t="s">
        <v>10568</v>
      </c>
      <c r="BH283" s="288" t="s">
        <v>10568</v>
      </c>
      <c r="BI283" s="288" t="s">
        <v>10568</v>
      </c>
      <c r="BJ283" s="288" t="s">
        <v>10568</v>
      </c>
      <c r="BK283" s="288" t="s">
        <v>10568</v>
      </c>
      <c r="BL283" s="288" t="s">
        <v>10568</v>
      </c>
      <c r="BM283" s="288" t="s">
        <v>10568</v>
      </c>
      <c r="BN283" s="288" t="s">
        <v>10568</v>
      </c>
      <c r="BO283" s="288" t="s">
        <v>10568</v>
      </c>
      <c r="BP283" s="288" t="s">
        <v>10568</v>
      </c>
      <c r="BQ283" s="288" t="s">
        <v>10568</v>
      </c>
      <c r="BR283" s="288" t="s">
        <v>10568</v>
      </c>
      <c r="BS283" s="288" t="s">
        <v>10568</v>
      </c>
      <c r="BT283" s="288" t="s">
        <v>10568</v>
      </c>
      <c r="BU283" s="288" t="s">
        <v>10568</v>
      </c>
      <c r="BV283" s="288" t="s">
        <v>10568</v>
      </c>
      <c r="BW283" s="288" t="s">
        <v>10568</v>
      </c>
      <c r="BX283" s="288" t="str">
        <f>_xlfn.IFNA(VLOOKUP(C283,'INFORM Severity - hidden'!$C$5:$G$300,5,FALSE),"-")</f>
        <v>-</v>
      </c>
    </row>
    <row r="284" spans="1:76" x14ac:dyDescent="0.35">
      <c r="A284" t="s">
        <v>229</v>
      </c>
      <c r="B284" t="s">
        <v>227</v>
      </c>
      <c r="C284" t="s">
        <v>228</v>
      </c>
      <c r="D284" s="288" t="str">
        <f t="shared" si="4"/>
        <v>Stable</v>
      </c>
      <c r="E284" s="288" t="s">
        <v>10568</v>
      </c>
      <c r="F284" s="288" t="s">
        <v>10568</v>
      </c>
      <c r="G284" s="288" t="s">
        <v>10568</v>
      </c>
      <c r="H284" s="288">
        <v>3.4</v>
      </c>
      <c r="I284" s="288">
        <v>3.4</v>
      </c>
      <c r="J284" s="288">
        <v>3.4</v>
      </c>
      <c r="K284" s="288">
        <v>3.4</v>
      </c>
      <c r="L284" s="288">
        <v>3.4</v>
      </c>
      <c r="M284" s="288">
        <v>3.4</v>
      </c>
      <c r="N284" s="288">
        <v>3.5</v>
      </c>
      <c r="O284" s="288">
        <v>3.5</v>
      </c>
      <c r="P284" s="288">
        <v>3.5</v>
      </c>
      <c r="Q284" s="288">
        <v>3.5</v>
      </c>
      <c r="R284" s="288">
        <v>3.5</v>
      </c>
      <c r="S284" s="288">
        <v>3.7</v>
      </c>
      <c r="T284" s="288">
        <v>3.7</v>
      </c>
      <c r="U284" s="288">
        <v>3.7</v>
      </c>
      <c r="V284" s="288">
        <v>3.7</v>
      </c>
      <c r="W284" s="288">
        <v>3.7</v>
      </c>
      <c r="X284" s="288">
        <v>3.7</v>
      </c>
      <c r="Y284" s="288">
        <v>3.7</v>
      </c>
      <c r="Z284" s="288">
        <v>3.7</v>
      </c>
      <c r="AA284" s="288">
        <v>3.6</v>
      </c>
      <c r="AB284" s="288">
        <v>3.6</v>
      </c>
      <c r="AC284" s="288">
        <v>3.6</v>
      </c>
      <c r="AD284" s="288">
        <v>3.6</v>
      </c>
      <c r="AE284" s="288">
        <v>3.6</v>
      </c>
      <c r="AF284" s="288">
        <v>3.7</v>
      </c>
      <c r="AG284" s="288">
        <v>3.7</v>
      </c>
      <c r="AH284" s="288">
        <v>3.7</v>
      </c>
      <c r="AI284" s="288">
        <v>3.7</v>
      </c>
      <c r="AJ284" s="288">
        <v>3.7</v>
      </c>
      <c r="AK284" s="288">
        <v>3.7</v>
      </c>
      <c r="AL284" s="288">
        <v>3.7</v>
      </c>
      <c r="AM284" s="288">
        <v>3.7</v>
      </c>
      <c r="AN284" s="288">
        <v>3.7</v>
      </c>
      <c r="AO284" s="288">
        <v>3.7</v>
      </c>
      <c r="AP284" s="288">
        <v>3.7</v>
      </c>
      <c r="AQ284" s="288">
        <v>3.7</v>
      </c>
      <c r="AR284" s="288">
        <v>3.7</v>
      </c>
      <c r="AS284" s="288">
        <v>3.7</v>
      </c>
      <c r="AT284" s="288">
        <v>3.7</v>
      </c>
      <c r="AU284" s="288">
        <v>3.8</v>
      </c>
      <c r="AV284" s="288">
        <v>3.8</v>
      </c>
      <c r="AW284" s="288">
        <v>3.8</v>
      </c>
      <c r="AX284" s="288">
        <v>3.9</v>
      </c>
      <c r="AY284" s="288">
        <v>3.9</v>
      </c>
      <c r="AZ284" s="288">
        <v>3.9</v>
      </c>
      <c r="BA284" s="288">
        <v>3.9</v>
      </c>
      <c r="BB284" s="288">
        <v>3.9</v>
      </c>
      <c r="BC284" s="288">
        <v>3.9</v>
      </c>
      <c r="BD284" s="288">
        <v>3.9</v>
      </c>
      <c r="BE284" s="288">
        <v>3.8</v>
      </c>
      <c r="BF284" s="288">
        <v>3.8</v>
      </c>
      <c r="BG284" s="288">
        <v>3.6</v>
      </c>
      <c r="BH284" s="288">
        <v>3.6</v>
      </c>
      <c r="BI284" s="288">
        <v>3.6</v>
      </c>
      <c r="BJ284" s="288">
        <v>3.6</v>
      </c>
      <c r="BK284" s="288">
        <v>3.6</v>
      </c>
      <c r="BL284" s="288">
        <v>3.6</v>
      </c>
      <c r="BM284" s="288">
        <v>3.6</v>
      </c>
      <c r="BN284" s="288">
        <v>3.5</v>
      </c>
      <c r="BO284" s="288">
        <v>3.6</v>
      </c>
      <c r="BP284" s="288">
        <v>3.6</v>
      </c>
      <c r="BQ284" s="288">
        <v>3.2</v>
      </c>
      <c r="BR284" s="288">
        <v>3.2</v>
      </c>
      <c r="BS284" s="288">
        <v>3.3</v>
      </c>
      <c r="BT284" s="288">
        <v>3.3</v>
      </c>
      <c r="BU284" s="288">
        <v>3.3</v>
      </c>
      <c r="BV284" s="288">
        <v>3.3</v>
      </c>
      <c r="BW284" s="288">
        <v>3.3</v>
      </c>
      <c r="BX284" s="288">
        <f>_xlfn.IFNA(VLOOKUP(C284,'INFORM Severity - hidden'!$C$5:$G$300,5,FALSE),"-")</f>
        <v>3.3</v>
      </c>
    </row>
    <row r="285" spans="1:76" x14ac:dyDescent="0.35">
      <c r="A285" t="s">
        <v>229</v>
      </c>
      <c r="B285" t="s">
        <v>237</v>
      </c>
      <c r="C285" t="s">
        <v>238</v>
      </c>
      <c r="D285" s="288" t="str">
        <f t="shared" si="4"/>
        <v>Stable</v>
      </c>
      <c r="E285" s="288" t="s">
        <v>10568</v>
      </c>
      <c r="F285" s="288" t="s">
        <v>10568</v>
      </c>
      <c r="G285" s="288" t="s">
        <v>10568</v>
      </c>
      <c r="H285" s="288">
        <v>3.1</v>
      </c>
      <c r="I285" s="288">
        <v>3.1</v>
      </c>
      <c r="J285" s="288">
        <v>3.1</v>
      </c>
      <c r="K285" s="288">
        <v>3.1</v>
      </c>
      <c r="L285" s="288">
        <v>3.1</v>
      </c>
      <c r="M285" s="288">
        <v>3.1</v>
      </c>
      <c r="N285" s="288">
        <v>3.1</v>
      </c>
      <c r="O285" s="288">
        <v>3.1</v>
      </c>
      <c r="P285" s="288">
        <v>3.1</v>
      </c>
      <c r="Q285" s="288">
        <v>3.1</v>
      </c>
      <c r="R285" s="288">
        <v>3.1</v>
      </c>
      <c r="S285" s="288">
        <v>3.3</v>
      </c>
      <c r="T285" s="288">
        <v>3.3</v>
      </c>
      <c r="U285" s="288">
        <v>3.4</v>
      </c>
      <c r="V285" s="288">
        <v>3.4</v>
      </c>
      <c r="W285" s="288">
        <v>3.4</v>
      </c>
      <c r="X285" s="288">
        <v>3.4</v>
      </c>
      <c r="Y285" s="288">
        <v>3.4</v>
      </c>
      <c r="Z285" s="288">
        <v>3.4</v>
      </c>
      <c r="AA285" s="288">
        <v>3.3</v>
      </c>
      <c r="AB285" s="288">
        <v>3.3</v>
      </c>
      <c r="AC285" s="288">
        <v>3.3</v>
      </c>
      <c r="AD285" s="288">
        <v>3.3</v>
      </c>
      <c r="AE285" s="288">
        <v>3.3</v>
      </c>
      <c r="AF285" s="288">
        <v>3.4</v>
      </c>
      <c r="AG285" s="288">
        <v>3.4</v>
      </c>
      <c r="AH285" s="288">
        <v>3.4</v>
      </c>
      <c r="AI285" s="288">
        <v>3.4</v>
      </c>
      <c r="AJ285" s="288">
        <v>3.4</v>
      </c>
      <c r="AK285" s="288">
        <v>3.4</v>
      </c>
      <c r="AL285" s="288">
        <v>3.3</v>
      </c>
      <c r="AM285" s="288">
        <v>3.3</v>
      </c>
      <c r="AN285" s="288">
        <v>3.3</v>
      </c>
      <c r="AO285" s="288">
        <v>3.3</v>
      </c>
      <c r="AP285" s="288">
        <v>3.3</v>
      </c>
      <c r="AQ285" s="288">
        <v>3.3</v>
      </c>
      <c r="AR285" s="288">
        <v>3.3</v>
      </c>
      <c r="AS285" s="288">
        <v>3.4</v>
      </c>
      <c r="AT285" s="288">
        <v>3.4</v>
      </c>
      <c r="AU285" s="288">
        <v>3.4</v>
      </c>
      <c r="AV285" s="288">
        <v>3.7</v>
      </c>
      <c r="AW285" s="288">
        <v>3.7</v>
      </c>
      <c r="AX285" s="288">
        <v>3.8</v>
      </c>
      <c r="AY285" s="288">
        <v>3.8</v>
      </c>
      <c r="AZ285" s="288">
        <v>3.7</v>
      </c>
      <c r="BA285" s="288">
        <v>3.7</v>
      </c>
      <c r="BB285" s="288">
        <v>3.7</v>
      </c>
      <c r="BC285" s="288">
        <v>3.7</v>
      </c>
      <c r="BD285" s="288">
        <v>3.7</v>
      </c>
      <c r="BE285" s="288">
        <v>3.6</v>
      </c>
      <c r="BF285" s="288">
        <v>3.6</v>
      </c>
      <c r="BG285" s="288">
        <v>3.7</v>
      </c>
      <c r="BH285" s="288">
        <v>3.7</v>
      </c>
      <c r="BI285" s="288">
        <v>3.6</v>
      </c>
      <c r="BJ285" s="288">
        <v>3.5</v>
      </c>
      <c r="BK285" s="288">
        <v>3.5</v>
      </c>
      <c r="BL285" s="288">
        <v>3.5</v>
      </c>
      <c r="BM285" s="288">
        <v>3.5</v>
      </c>
      <c r="BN285" s="288">
        <v>3.5</v>
      </c>
      <c r="BO285" s="288">
        <v>3.5</v>
      </c>
      <c r="BP285" s="288">
        <v>3.5</v>
      </c>
      <c r="BQ285" s="288">
        <v>3</v>
      </c>
      <c r="BR285" s="288">
        <v>3</v>
      </c>
      <c r="BS285" s="288">
        <v>3</v>
      </c>
      <c r="BT285" s="288">
        <v>3</v>
      </c>
      <c r="BU285" s="288">
        <v>3</v>
      </c>
      <c r="BV285" s="288">
        <v>3</v>
      </c>
      <c r="BW285" s="288">
        <v>3</v>
      </c>
      <c r="BX285" s="288">
        <f>_xlfn.IFNA(VLOOKUP(C285,'INFORM Severity - hidden'!$C$5:$G$300,5,FALSE),"-")</f>
        <v>3</v>
      </c>
    </row>
    <row r="286" spans="1:76" x14ac:dyDescent="0.35">
      <c r="A286" t="s">
        <v>229</v>
      </c>
      <c r="B286" t="s">
        <v>250</v>
      </c>
      <c r="C286" t="s">
        <v>251</v>
      </c>
      <c r="D286" s="288" t="str">
        <f t="shared" si="4"/>
        <v>Increasing</v>
      </c>
      <c r="E286" s="288" t="s">
        <v>10568</v>
      </c>
      <c r="F286" s="288" t="s">
        <v>10568</v>
      </c>
      <c r="G286" s="288" t="s">
        <v>10568</v>
      </c>
      <c r="H286" s="288">
        <v>3.3</v>
      </c>
      <c r="I286" s="288">
        <v>3.3</v>
      </c>
      <c r="J286" s="288">
        <v>3.3</v>
      </c>
      <c r="K286" s="288">
        <v>3.3</v>
      </c>
      <c r="L286" s="288">
        <v>3.3</v>
      </c>
      <c r="M286" s="288">
        <v>3.3</v>
      </c>
      <c r="N286" s="288">
        <v>3.3</v>
      </c>
      <c r="O286" s="288">
        <v>3.3</v>
      </c>
      <c r="P286" s="288">
        <v>3.3</v>
      </c>
      <c r="Q286" s="288">
        <v>3.3</v>
      </c>
      <c r="R286" s="288">
        <v>3.3</v>
      </c>
      <c r="S286" s="288">
        <v>3.3</v>
      </c>
      <c r="T286" s="288">
        <v>3.4</v>
      </c>
      <c r="U286" s="288">
        <v>3.4</v>
      </c>
      <c r="V286" s="288">
        <v>3.4</v>
      </c>
      <c r="W286" s="288">
        <v>3.3</v>
      </c>
      <c r="X286" s="288">
        <v>3.3</v>
      </c>
      <c r="Y286" s="288">
        <v>3.2</v>
      </c>
      <c r="Z286" s="288">
        <v>3.2</v>
      </c>
      <c r="AA286" s="288">
        <v>3.2</v>
      </c>
      <c r="AB286" s="288">
        <v>3.2</v>
      </c>
      <c r="AC286" s="288">
        <v>3.2</v>
      </c>
      <c r="AD286" s="288">
        <v>3.2</v>
      </c>
      <c r="AE286" s="288">
        <v>3.2</v>
      </c>
      <c r="AF286" s="288">
        <v>3.3</v>
      </c>
      <c r="AG286" s="288">
        <v>3.3</v>
      </c>
      <c r="AH286" s="288">
        <v>3.3</v>
      </c>
      <c r="AI286" s="288">
        <v>3.3</v>
      </c>
      <c r="AJ286" s="288">
        <v>3.3</v>
      </c>
      <c r="AK286" s="288">
        <v>3.3</v>
      </c>
      <c r="AL286" s="288">
        <v>3.2</v>
      </c>
      <c r="AM286" s="288">
        <v>3.2</v>
      </c>
      <c r="AN286" s="288">
        <v>3.2</v>
      </c>
      <c r="AO286" s="288">
        <v>3.2</v>
      </c>
      <c r="AP286" s="288">
        <v>3.2</v>
      </c>
      <c r="AQ286" s="288">
        <v>3.2</v>
      </c>
      <c r="AR286" s="288">
        <v>3.2</v>
      </c>
      <c r="AS286" s="288">
        <v>3.2</v>
      </c>
      <c r="AT286" s="288">
        <v>3.2</v>
      </c>
      <c r="AU286" s="288">
        <v>3.7</v>
      </c>
      <c r="AV286" s="288">
        <v>3.7</v>
      </c>
      <c r="AW286" s="288">
        <v>3.7</v>
      </c>
      <c r="AX286" s="288">
        <v>3.9</v>
      </c>
      <c r="AY286" s="288">
        <v>3.9</v>
      </c>
      <c r="AZ286" s="288">
        <v>3.8</v>
      </c>
      <c r="BA286" s="288">
        <v>3.8</v>
      </c>
      <c r="BB286" s="288">
        <v>3.8</v>
      </c>
      <c r="BC286" s="288">
        <v>3.8</v>
      </c>
      <c r="BD286" s="288">
        <v>3.8</v>
      </c>
      <c r="BE286" s="288">
        <v>3.7</v>
      </c>
      <c r="BF286" s="288">
        <v>3.7</v>
      </c>
      <c r="BG286" s="288">
        <v>3.7</v>
      </c>
      <c r="BH286" s="288">
        <v>3.7</v>
      </c>
      <c r="BI286" s="288">
        <v>3.7</v>
      </c>
      <c r="BJ286" s="288">
        <v>3.7</v>
      </c>
      <c r="BK286" s="288">
        <v>3.6</v>
      </c>
      <c r="BL286" s="288">
        <v>3.5</v>
      </c>
      <c r="BM286" s="288">
        <v>3.6</v>
      </c>
      <c r="BN286" s="288">
        <v>3.6</v>
      </c>
      <c r="BO286" s="288">
        <v>3.6</v>
      </c>
      <c r="BP286" s="288">
        <v>3.6</v>
      </c>
      <c r="BQ286" s="288">
        <v>3.2</v>
      </c>
      <c r="BR286" s="288">
        <v>3.2</v>
      </c>
      <c r="BS286" s="288">
        <v>3.2</v>
      </c>
      <c r="BT286" s="288">
        <v>3.2</v>
      </c>
      <c r="BU286" s="288">
        <v>3.2</v>
      </c>
      <c r="BV286" s="288">
        <v>3.3</v>
      </c>
      <c r="BW286" s="288">
        <v>3.3</v>
      </c>
      <c r="BX286" s="288">
        <f>_xlfn.IFNA(VLOOKUP(C286,'INFORM Severity - hidden'!$C$5:$G$300,5,FALSE),"-")</f>
        <v>3.3</v>
      </c>
    </row>
    <row r="287" spans="1:76" x14ac:dyDescent="0.35">
      <c r="C287" t="s">
        <v>10705</v>
      </c>
      <c r="D287" s="288" t="str">
        <f t="shared" si="4"/>
        <v>-</v>
      </c>
      <c r="E287" s="288" t="s">
        <v>10568</v>
      </c>
      <c r="F287" s="288" t="s">
        <v>10568</v>
      </c>
      <c r="G287" s="288" t="s">
        <v>10568</v>
      </c>
      <c r="H287" s="288" t="s">
        <v>10568</v>
      </c>
      <c r="I287" s="288" t="s">
        <v>10568</v>
      </c>
      <c r="J287" s="288" t="s">
        <v>10568</v>
      </c>
      <c r="K287" s="288" t="s">
        <v>10568</v>
      </c>
      <c r="L287" s="288" t="s">
        <v>10568</v>
      </c>
      <c r="M287" s="288" t="s">
        <v>10568</v>
      </c>
      <c r="N287" s="288" t="s">
        <v>10568</v>
      </c>
      <c r="O287" s="288" t="s">
        <v>10568</v>
      </c>
      <c r="P287" s="288" t="s">
        <v>10568</v>
      </c>
      <c r="Q287" s="288" t="s">
        <v>10568</v>
      </c>
      <c r="R287" s="288" t="s">
        <v>10568</v>
      </c>
      <c r="S287" s="288" t="s">
        <v>10568</v>
      </c>
      <c r="T287" s="288" t="s">
        <v>10568</v>
      </c>
      <c r="U287" s="288" t="s">
        <v>10568</v>
      </c>
      <c r="V287" s="288" t="s">
        <v>10568</v>
      </c>
      <c r="W287" s="288">
        <v>2.6</v>
      </c>
      <c r="X287" s="288">
        <v>2.6</v>
      </c>
      <c r="Y287" s="288">
        <v>2.6</v>
      </c>
      <c r="Z287" s="288">
        <v>2.5</v>
      </c>
      <c r="AA287" s="288">
        <v>2.5</v>
      </c>
      <c r="AB287" s="288">
        <v>2.5</v>
      </c>
      <c r="AC287" s="288">
        <v>2.5</v>
      </c>
      <c r="AD287" s="288">
        <v>2.5</v>
      </c>
      <c r="AE287" s="288">
        <v>2.5</v>
      </c>
      <c r="AF287" s="288">
        <v>2.5</v>
      </c>
      <c r="AG287" s="288">
        <v>2.5</v>
      </c>
      <c r="AH287" s="288">
        <v>2.6</v>
      </c>
      <c r="AI287" s="288">
        <v>2.6</v>
      </c>
      <c r="AJ287" s="288">
        <v>2.6</v>
      </c>
      <c r="AK287" s="288">
        <v>2.6</v>
      </c>
      <c r="AL287" s="288">
        <v>2.5</v>
      </c>
      <c r="AM287" s="288">
        <v>2.5</v>
      </c>
      <c r="AN287" s="288">
        <v>2.5</v>
      </c>
      <c r="AO287" s="288">
        <v>2.5</v>
      </c>
      <c r="AP287" s="288">
        <v>2.5</v>
      </c>
      <c r="AQ287" s="288">
        <v>2.5</v>
      </c>
      <c r="AR287" s="288">
        <v>2.5</v>
      </c>
      <c r="AS287" s="288">
        <v>2.5</v>
      </c>
      <c r="AT287" s="288">
        <v>2.5</v>
      </c>
      <c r="AU287" s="288">
        <v>2.7</v>
      </c>
      <c r="AV287" s="288">
        <v>2.7</v>
      </c>
      <c r="AW287" s="288">
        <v>2.7</v>
      </c>
      <c r="AX287" s="288">
        <v>2.7</v>
      </c>
      <c r="AY287" s="288">
        <v>2.7</v>
      </c>
      <c r="AZ287" s="288">
        <v>2.6</v>
      </c>
      <c r="BA287" s="288">
        <v>2.6</v>
      </c>
      <c r="BB287" s="288">
        <v>2.5</v>
      </c>
      <c r="BC287" s="288">
        <v>2.5</v>
      </c>
      <c r="BD287" s="288" t="s">
        <v>10568</v>
      </c>
      <c r="BE287" s="288" t="s">
        <v>10568</v>
      </c>
      <c r="BF287" s="288" t="s">
        <v>10568</v>
      </c>
      <c r="BG287" s="288" t="s">
        <v>10568</v>
      </c>
      <c r="BH287" s="288" t="s">
        <v>10568</v>
      </c>
      <c r="BI287" s="288" t="s">
        <v>10568</v>
      </c>
      <c r="BJ287" s="288" t="s">
        <v>10568</v>
      </c>
      <c r="BK287" s="288" t="s">
        <v>10568</v>
      </c>
      <c r="BL287" s="288" t="s">
        <v>10568</v>
      </c>
      <c r="BM287" s="288" t="s">
        <v>10568</v>
      </c>
      <c r="BN287" s="288" t="s">
        <v>10568</v>
      </c>
      <c r="BO287" s="288" t="s">
        <v>10568</v>
      </c>
      <c r="BP287" s="288" t="s">
        <v>10568</v>
      </c>
      <c r="BQ287" s="288" t="s">
        <v>10568</v>
      </c>
      <c r="BR287" s="288" t="s">
        <v>10568</v>
      </c>
      <c r="BS287" s="288" t="s">
        <v>10568</v>
      </c>
      <c r="BT287" s="288" t="s">
        <v>10568</v>
      </c>
      <c r="BU287" s="288" t="s">
        <v>10568</v>
      </c>
      <c r="BV287" s="288" t="s">
        <v>10568</v>
      </c>
      <c r="BW287" s="288" t="s">
        <v>10568</v>
      </c>
      <c r="BX287" s="288" t="str">
        <f>_xlfn.IFNA(VLOOKUP(C287,'INFORM Severity - hidden'!$C$5:$G$300,5,FALSE),"-")</f>
        <v>-</v>
      </c>
    </row>
    <row r="288" spans="1:76" x14ac:dyDescent="0.35">
      <c r="C288" t="s">
        <v>10706</v>
      </c>
      <c r="D288" s="288" t="str">
        <f t="shared" si="4"/>
        <v>-</v>
      </c>
      <c r="E288" s="288" t="s">
        <v>10568</v>
      </c>
      <c r="F288" s="288" t="s">
        <v>10568</v>
      </c>
      <c r="G288" s="288" t="s">
        <v>10568</v>
      </c>
      <c r="H288" s="288" t="s">
        <v>10568</v>
      </c>
      <c r="I288" s="288" t="s">
        <v>10568</v>
      </c>
      <c r="J288" s="288" t="s">
        <v>10568</v>
      </c>
      <c r="K288" s="288" t="s">
        <v>10568</v>
      </c>
      <c r="L288" s="288" t="s">
        <v>10568</v>
      </c>
      <c r="M288" s="288" t="s">
        <v>10568</v>
      </c>
      <c r="N288" s="288" t="s">
        <v>10568</v>
      </c>
      <c r="O288" s="288" t="s">
        <v>10568</v>
      </c>
      <c r="P288" s="288" t="s">
        <v>10568</v>
      </c>
      <c r="Q288" s="288" t="s">
        <v>10568</v>
      </c>
      <c r="R288" s="288" t="s">
        <v>10568</v>
      </c>
      <c r="S288" s="288" t="s">
        <v>10568</v>
      </c>
      <c r="T288" s="288" t="s">
        <v>10568</v>
      </c>
      <c r="U288" s="288" t="s">
        <v>10568</v>
      </c>
      <c r="V288" s="288" t="s">
        <v>10568</v>
      </c>
      <c r="W288" s="288" t="s">
        <v>10568</v>
      </c>
      <c r="X288" s="288" t="s">
        <v>10568</v>
      </c>
      <c r="Y288" s="288">
        <v>2.1</v>
      </c>
      <c r="Z288" s="288">
        <v>2.6</v>
      </c>
      <c r="AA288" s="288">
        <v>2.6</v>
      </c>
      <c r="AB288" s="288">
        <v>2.6</v>
      </c>
      <c r="AC288" s="288">
        <v>2.6</v>
      </c>
      <c r="AD288" s="288" t="s">
        <v>10568</v>
      </c>
      <c r="AE288" s="288" t="s">
        <v>10568</v>
      </c>
      <c r="AF288" s="288" t="s">
        <v>10568</v>
      </c>
      <c r="AG288" s="288" t="s">
        <v>10568</v>
      </c>
      <c r="AH288" s="288" t="s">
        <v>10568</v>
      </c>
      <c r="AI288" s="288" t="s">
        <v>10568</v>
      </c>
      <c r="AJ288" s="288" t="s">
        <v>10568</v>
      </c>
      <c r="AK288" s="288" t="s">
        <v>10568</v>
      </c>
      <c r="AL288" s="288" t="s">
        <v>10568</v>
      </c>
      <c r="AM288" s="288" t="s">
        <v>10568</v>
      </c>
      <c r="AN288" s="288" t="s">
        <v>10568</v>
      </c>
      <c r="AO288" s="288" t="s">
        <v>10568</v>
      </c>
      <c r="AP288" s="288" t="s">
        <v>10568</v>
      </c>
      <c r="AQ288" s="288" t="s">
        <v>10568</v>
      </c>
      <c r="AR288" s="288" t="s">
        <v>10568</v>
      </c>
      <c r="AS288" s="288" t="s">
        <v>10568</v>
      </c>
      <c r="AT288" s="288" t="s">
        <v>10568</v>
      </c>
      <c r="AU288" s="288" t="s">
        <v>10568</v>
      </c>
      <c r="AV288" s="288" t="s">
        <v>10568</v>
      </c>
      <c r="AW288" s="288" t="s">
        <v>10568</v>
      </c>
      <c r="AX288" s="288" t="s">
        <v>10568</v>
      </c>
      <c r="AY288" s="288" t="s">
        <v>10568</v>
      </c>
      <c r="AZ288" s="288" t="s">
        <v>10568</v>
      </c>
      <c r="BA288" s="288" t="s">
        <v>10568</v>
      </c>
      <c r="BB288" s="288" t="s">
        <v>10568</v>
      </c>
      <c r="BC288" s="288" t="s">
        <v>10568</v>
      </c>
      <c r="BD288" s="288" t="s">
        <v>10568</v>
      </c>
      <c r="BE288" s="288" t="s">
        <v>10568</v>
      </c>
      <c r="BF288" s="288" t="s">
        <v>10568</v>
      </c>
      <c r="BG288" s="288" t="s">
        <v>10568</v>
      </c>
      <c r="BH288" s="288" t="s">
        <v>10568</v>
      </c>
      <c r="BI288" s="288" t="s">
        <v>10568</v>
      </c>
      <c r="BJ288" s="288" t="s">
        <v>10568</v>
      </c>
      <c r="BK288" s="288" t="s">
        <v>10568</v>
      </c>
      <c r="BL288" s="288" t="s">
        <v>10568</v>
      </c>
      <c r="BM288" s="288" t="s">
        <v>10568</v>
      </c>
      <c r="BN288" s="288" t="s">
        <v>10568</v>
      </c>
      <c r="BO288" s="288" t="s">
        <v>10568</v>
      </c>
      <c r="BP288" s="288" t="s">
        <v>10568</v>
      </c>
      <c r="BQ288" s="288" t="s">
        <v>10568</v>
      </c>
      <c r="BR288" s="288" t="s">
        <v>10568</v>
      </c>
      <c r="BS288" s="288" t="s">
        <v>10568</v>
      </c>
      <c r="BT288" s="288" t="s">
        <v>10568</v>
      </c>
      <c r="BU288" s="288" t="s">
        <v>10568</v>
      </c>
      <c r="BV288" s="288" t="s">
        <v>10568</v>
      </c>
      <c r="BW288" s="288" t="s">
        <v>10568</v>
      </c>
      <c r="BX288" s="288" t="str">
        <f>_xlfn.IFNA(VLOOKUP(C288,'INFORM Severity - hidden'!$C$5:$G$300,5,FALSE),"-")</f>
        <v>-</v>
      </c>
    </row>
    <row r="289" spans="1:76" x14ac:dyDescent="0.35">
      <c r="A289" t="s">
        <v>1237</v>
      </c>
      <c r="B289" t="s">
        <v>1235</v>
      </c>
      <c r="C289" t="s">
        <v>1236</v>
      </c>
      <c r="D289" s="288" t="str">
        <f t="shared" si="4"/>
        <v>Stable</v>
      </c>
      <c r="E289" s="288" t="s">
        <v>10568</v>
      </c>
      <c r="F289" s="288" t="s">
        <v>10568</v>
      </c>
      <c r="G289" s="288" t="s">
        <v>10568</v>
      </c>
      <c r="H289" s="288" t="s">
        <v>10568</v>
      </c>
      <c r="I289" s="288" t="s">
        <v>10568</v>
      </c>
      <c r="J289" s="288" t="s">
        <v>10568</v>
      </c>
      <c r="K289" s="288" t="s">
        <v>10568</v>
      </c>
      <c r="L289" s="288" t="s">
        <v>10568</v>
      </c>
      <c r="M289" s="288" t="s">
        <v>10568</v>
      </c>
      <c r="N289" s="288" t="s">
        <v>10568</v>
      </c>
      <c r="O289" s="288" t="s">
        <v>10568</v>
      </c>
      <c r="P289" s="288" t="s">
        <v>10568</v>
      </c>
      <c r="Q289" s="288" t="s">
        <v>10568</v>
      </c>
      <c r="R289" s="288" t="s">
        <v>10568</v>
      </c>
      <c r="S289" s="288" t="s">
        <v>10568</v>
      </c>
      <c r="T289" s="288" t="s">
        <v>10568</v>
      </c>
      <c r="U289" s="288" t="s">
        <v>10568</v>
      </c>
      <c r="V289" s="288" t="s">
        <v>10568</v>
      </c>
      <c r="W289" s="288" t="s">
        <v>10568</v>
      </c>
      <c r="X289" s="288" t="s">
        <v>10568</v>
      </c>
      <c r="Y289" s="288" t="s">
        <v>10568</v>
      </c>
      <c r="Z289" s="288" t="s">
        <v>10568</v>
      </c>
      <c r="AA289" s="288" t="s">
        <v>10568</v>
      </c>
      <c r="AB289" s="288" t="s">
        <v>10568</v>
      </c>
      <c r="AC289" s="288" t="s">
        <v>10568</v>
      </c>
      <c r="AD289" s="288" t="s">
        <v>10568</v>
      </c>
      <c r="AE289" s="288" t="s">
        <v>10568</v>
      </c>
      <c r="AF289" s="288" t="s">
        <v>10568</v>
      </c>
      <c r="AG289" s="288" t="s">
        <v>10568</v>
      </c>
      <c r="AH289" s="288" t="s">
        <v>10568</v>
      </c>
      <c r="AI289" s="288" t="s">
        <v>10568</v>
      </c>
      <c r="AJ289" s="288" t="s">
        <v>10568</v>
      </c>
      <c r="AK289" s="288" t="s">
        <v>10568</v>
      </c>
      <c r="AL289" s="288" t="s">
        <v>10568</v>
      </c>
      <c r="AM289" s="288" t="s">
        <v>10568</v>
      </c>
      <c r="AN289" s="288" t="s">
        <v>10568</v>
      </c>
      <c r="AO289" s="288" t="s">
        <v>10568</v>
      </c>
      <c r="AP289" s="288" t="s">
        <v>10568</v>
      </c>
      <c r="AQ289" s="288" t="s">
        <v>10568</v>
      </c>
      <c r="AR289" s="288" t="s">
        <v>10568</v>
      </c>
      <c r="AS289" s="288" t="s">
        <v>10568</v>
      </c>
      <c r="AT289" s="288" t="s">
        <v>10568</v>
      </c>
      <c r="AU289" s="288" t="s">
        <v>10568</v>
      </c>
      <c r="AV289" s="288" t="s">
        <v>10568</v>
      </c>
      <c r="AW289" s="288" t="s">
        <v>10568</v>
      </c>
      <c r="AX289" s="288" t="s">
        <v>10568</v>
      </c>
      <c r="AY289" s="288" t="s">
        <v>10568</v>
      </c>
      <c r="AZ289" s="288" t="s">
        <v>10568</v>
      </c>
      <c r="BA289" s="288" t="s">
        <v>10568</v>
      </c>
      <c r="BB289" s="288" t="s">
        <v>10568</v>
      </c>
      <c r="BC289" s="288" t="s">
        <v>10568</v>
      </c>
      <c r="BD289" s="288" t="s">
        <v>10568</v>
      </c>
      <c r="BE289" s="288" t="s">
        <v>10568</v>
      </c>
      <c r="BF289" s="288" t="s">
        <v>10568</v>
      </c>
      <c r="BG289" s="288" t="s">
        <v>10568</v>
      </c>
      <c r="BH289" s="288" t="s">
        <v>10568</v>
      </c>
      <c r="BI289" s="288" t="s">
        <v>10568</v>
      </c>
      <c r="BJ289" s="288" t="s">
        <v>10568</v>
      </c>
      <c r="BK289" s="288" t="s">
        <v>10568</v>
      </c>
      <c r="BL289" s="288" t="s">
        <v>10568</v>
      </c>
      <c r="BM289" s="288" t="s">
        <v>10568</v>
      </c>
      <c r="BN289" s="288" t="s">
        <v>10568</v>
      </c>
      <c r="BO289" s="288" t="s">
        <v>10568</v>
      </c>
      <c r="BP289" s="288" t="s">
        <v>10568</v>
      </c>
      <c r="BQ289" s="288">
        <v>2.2000000000000002</v>
      </c>
      <c r="BR289" s="288">
        <v>2.2999999999999998</v>
      </c>
      <c r="BS289" s="288">
        <v>2.4</v>
      </c>
      <c r="BT289" s="288">
        <v>2.4</v>
      </c>
      <c r="BU289" s="288">
        <v>2.5</v>
      </c>
      <c r="BV289" s="288">
        <v>2.4</v>
      </c>
      <c r="BW289" s="288">
        <v>2.2999999999999998</v>
      </c>
      <c r="BX289" s="288">
        <f>_xlfn.IFNA(VLOOKUP(C289,'INFORM Severity - hidden'!$C$5:$G$300,5,FALSE),"-")</f>
        <v>2.4</v>
      </c>
    </row>
    <row r="290" spans="1:76" x14ac:dyDescent="0.35">
      <c r="A290" t="s">
        <v>3670</v>
      </c>
      <c r="B290" t="s">
        <v>3691</v>
      </c>
      <c r="C290" t="s">
        <v>3692</v>
      </c>
      <c r="D290" s="288" t="str">
        <f t="shared" si="4"/>
        <v>-</v>
      </c>
      <c r="E290" s="288" t="s">
        <v>10568</v>
      </c>
      <c r="F290" s="288" t="s">
        <v>10568</v>
      </c>
      <c r="G290" s="288" t="s">
        <v>10568</v>
      </c>
      <c r="H290" s="288" t="s">
        <v>10568</v>
      </c>
      <c r="I290" s="288" t="s">
        <v>10568</v>
      </c>
      <c r="J290" s="288" t="s">
        <v>10568</v>
      </c>
      <c r="K290" s="288" t="s">
        <v>10568</v>
      </c>
      <c r="L290" s="288" t="s">
        <v>10568</v>
      </c>
      <c r="M290" s="288" t="s">
        <v>10568</v>
      </c>
      <c r="N290" s="288" t="s">
        <v>10568</v>
      </c>
      <c r="O290" s="288" t="s">
        <v>10568</v>
      </c>
      <c r="P290" s="288" t="s">
        <v>10568</v>
      </c>
      <c r="Q290" s="288">
        <v>1.7</v>
      </c>
      <c r="R290" s="288">
        <v>1.7</v>
      </c>
      <c r="S290" s="288">
        <v>2.1</v>
      </c>
      <c r="T290" s="288">
        <v>2.1</v>
      </c>
      <c r="U290" s="288">
        <v>2.2000000000000002</v>
      </c>
      <c r="V290" s="288">
        <v>2.2000000000000002</v>
      </c>
      <c r="W290" s="288">
        <v>2.1</v>
      </c>
      <c r="X290" s="288">
        <v>2.1</v>
      </c>
      <c r="Y290" s="288">
        <v>2.1</v>
      </c>
      <c r="Z290" s="288">
        <v>2.1</v>
      </c>
      <c r="AA290" s="288">
        <v>2.1</v>
      </c>
      <c r="AB290" s="288">
        <v>2.1</v>
      </c>
      <c r="AC290" s="288">
        <v>1.9</v>
      </c>
      <c r="AD290" s="288">
        <v>2</v>
      </c>
      <c r="AE290" s="288">
        <v>2</v>
      </c>
      <c r="AF290" s="288">
        <v>2</v>
      </c>
      <c r="AG290" s="288">
        <v>2.1</v>
      </c>
      <c r="AH290" s="288">
        <v>2.1</v>
      </c>
      <c r="AI290" s="288">
        <v>2.1</v>
      </c>
      <c r="AJ290" s="288">
        <v>2</v>
      </c>
      <c r="AK290" s="288">
        <v>2</v>
      </c>
      <c r="AL290" s="288">
        <v>1.9</v>
      </c>
      <c r="AM290" s="288">
        <v>1.9</v>
      </c>
      <c r="AN290" s="288">
        <v>1.9</v>
      </c>
      <c r="AO290" s="288">
        <v>1.8</v>
      </c>
      <c r="AP290" s="288">
        <v>1.9</v>
      </c>
      <c r="AQ290" s="288">
        <v>1.8</v>
      </c>
      <c r="AR290" s="288">
        <v>1.8</v>
      </c>
      <c r="AS290" s="288">
        <v>1.8</v>
      </c>
      <c r="AT290" s="288">
        <v>1.8</v>
      </c>
      <c r="AU290" s="288">
        <v>1.8</v>
      </c>
      <c r="AV290" s="288">
        <v>1.8</v>
      </c>
      <c r="AW290" s="288">
        <v>1.8</v>
      </c>
      <c r="AX290" s="288">
        <v>1.8</v>
      </c>
      <c r="AY290" s="288">
        <v>1.8</v>
      </c>
      <c r="AZ290" s="288">
        <v>1.8</v>
      </c>
      <c r="BA290" s="288">
        <v>1.8</v>
      </c>
      <c r="BB290" s="288">
        <v>1.8</v>
      </c>
      <c r="BC290" s="288">
        <v>1.8</v>
      </c>
      <c r="BD290" s="288">
        <v>1.8</v>
      </c>
      <c r="BE290" s="288">
        <v>1.8</v>
      </c>
      <c r="BF290" s="288">
        <v>1.8</v>
      </c>
      <c r="BG290" s="288">
        <v>1.8</v>
      </c>
      <c r="BH290" s="288">
        <v>1.8</v>
      </c>
      <c r="BI290" s="288">
        <v>1.8</v>
      </c>
      <c r="BJ290" s="288">
        <v>1.8</v>
      </c>
      <c r="BK290" s="288">
        <v>1.8</v>
      </c>
      <c r="BL290" s="288">
        <v>1.8</v>
      </c>
      <c r="BM290" s="288">
        <v>1.8</v>
      </c>
      <c r="BN290" s="288">
        <v>1.8</v>
      </c>
      <c r="BO290" s="288" t="s">
        <v>10568</v>
      </c>
      <c r="BP290" s="288" t="s">
        <v>10568</v>
      </c>
      <c r="BQ290" s="288" t="s">
        <v>10568</v>
      </c>
      <c r="BR290" s="288" t="s">
        <v>10568</v>
      </c>
      <c r="BS290" s="288" t="s">
        <v>10568</v>
      </c>
      <c r="BT290" s="288" t="s">
        <v>10568</v>
      </c>
      <c r="BU290" s="288" t="s">
        <v>10568</v>
      </c>
      <c r="BV290" s="288">
        <v>2.5</v>
      </c>
      <c r="BW290" s="288">
        <v>2.4</v>
      </c>
      <c r="BX290" s="288">
        <f>_xlfn.IFNA(VLOOKUP(C290,'INFORM Severity - hidden'!$C$5:$G$300,5,FALSE),"-")</f>
        <v>2.5</v>
      </c>
    </row>
    <row r="291" spans="1:76" x14ac:dyDescent="0.35">
      <c r="C291" t="s">
        <v>10707</v>
      </c>
      <c r="D291" s="288" t="str">
        <f t="shared" si="4"/>
        <v>-</v>
      </c>
      <c r="E291" s="288" t="s">
        <v>10568</v>
      </c>
      <c r="F291" s="288" t="s">
        <v>10568</v>
      </c>
      <c r="G291" s="288" t="s">
        <v>10568</v>
      </c>
      <c r="H291" s="288" t="s">
        <v>10568</v>
      </c>
      <c r="I291" s="288" t="s">
        <v>10568</v>
      </c>
      <c r="J291" s="288" t="s">
        <v>10568</v>
      </c>
      <c r="K291" s="288" t="s">
        <v>10568</v>
      </c>
      <c r="L291" s="288" t="s">
        <v>10568</v>
      </c>
      <c r="M291" s="288" t="s">
        <v>10568</v>
      </c>
      <c r="N291" s="288" t="s">
        <v>10568</v>
      </c>
      <c r="O291" s="288" t="s">
        <v>10568</v>
      </c>
      <c r="P291" s="288" t="s">
        <v>10568</v>
      </c>
      <c r="Q291" s="288" t="s">
        <v>10568</v>
      </c>
      <c r="R291" s="288" t="s">
        <v>10568</v>
      </c>
      <c r="S291" s="288" t="s">
        <v>10568</v>
      </c>
      <c r="T291" s="288" t="s">
        <v>10568</v>
      </c>
      <c r="U291" s="288" t="s">
        <v>10568</v>
      </c>
      <c r="V291" s="288" t="s">
        <v>10568</v>
      </c>
      <c r="W291" s="288" t="s">
        <v>10568</v>
      </c>
      <c r="X291" s="288" t="s">
        <v>10568</v>
      </c>
      <c r="Y291" s="288" t="s">
        <v>10568</v>
      </c>
      <c r="Z291" s="288" t="s">
        <v>10568</v>
      </c>
      <c r="AA291" s="288" t="s">
        <v>10568</v>
      </c>
      <c r="AB291" s="288" t="s">
        <v>10568</v>
      </c>
      <c r="AC291" s="288" t="s">
        <v>10568</v>
      </c>
      <c r="AD291" s="288" t="s">
        <v>10568</v>
      </c>
      <c r="AE291" s="288" t="s">
        <v>10568</v>
      </c>
      <c r="AF291" s="288" t="s">
        <v>10568</v>
      </c>
      <c r="AG291" s="288" t="s">
        <v>10568</v>
      </c>
      <c r="AH291" s="288" t="s">
        <v>10568</v>
      </c>
      <c r="AI291" s="288" t="s">
        <v>10568</v>
      </c>
      <c r="AJ291" s="288" t="s">
        <v>10568</v>
      </c>
      <c r="AK291" s="288" t="s">
        <v>10568</v>
      </c>
      <c r="AL291" s="288" t="s">
        <v>10568</v>
      </c>
      <c r="AM291" s="288" t="s">
        <v>10568</v>
      </c>
      <c r="AN291" s="288" t="s">
        <v>10568</v>
      </c>
      <c r="AO291" s="288" t="s">
        <v>10568</v>
      </c>
      <c r="AP291" s="288" t="s">
        <v>10568</v>
      </c>
      <c r="AQ291" s="288" t="s">
        <v>10568</v>
      </c>
      <c r="AR291" s="288" t="s">
        <v>10568</v>
      </c>
      <c r="AS291" s="288" t="s">
        <v>10568</v>
      </c>
      <c r="AT291" s="288" t="s">
        <v>10568</v>
      </c>
      <c r="AU291" s="288" t="s">
        <v>10568</v>
      </c>
      <c r="AV291" s="288" t="s">
        <v>10568</v>
      </c>
      <c r="AW291" s="288" t="s">
        <v>10568</v>
      </c>
      <c r="AX291" s="288" t="s">
        <v>10568</v>
      </c>
      <c r="AY291" s="288" t="s">
        <v>10568</v>
      </c>
      <c r="AZ291" s="288" t="s">
        <v>10568</v>
      </c>
      <c r="BA291" s="288" t="s">
        <v>10568</v>
      </c>
      <c r="BB291" s="288" t="s">
        <v>10568</v>
      </c>
      <c r="BC291" s="288" t="s">
        <v>10568</v>
      </c>
      <c r="BD291" s="288" t="s">
        <v>10568</v>
      </c>
      <c r="BE291" s="288" t="s">
        <v>10568</v>
      </c>
      <c r="BF291" s="288" t="s">
        <v>10568</v>
      </c>
      <c r="BG291" s="288" t="s">
        <v>10568</v>
      </c>
      <c r="BH291" s="288" t="s">
        <v>10568</v>
      </c>
      <c r="BI291" s="288" t="s">
        <v>10568</v>
      </c>
      <c r="BJ291" s="288" t="s">
        <v>10568</v>
      </c>
      <c r="BK291" s="288" t="s">
        <v>10568</v>
      </c>
      <c r="BL291" s="288" t="s">
        <v>10568</v>
      </c>
      <c r="BM291" s="288" t="s">
        <v>10568</v>
      </c>
      <c r="BN291" s="288" t="s">
        <v>10568</v>
      </c>
      <c r="BO291" s="288" t="s">
        <v>10568</v>
      </c>
      <c r="BP291" s="288" t="s">
        <v>10568</v>
      </c>
      <c r="BQ291" s="288" t="s">
        <v>10568</v>
      </c>
      <c r="BR291" s="288" t="s">
        <v>10568</v>
      </c>
      <c r="BS291" s="288" t="s">
        <v>10568</v>
      </c>
      <c r="BT291" s="288" t="s">
        <v>10568</v>
      </c>
      <c r="BU291" s="288" t="s">
        <v>10568</v>
      </c>
      <c r="BV291" s="288" t="s">
        <v>10568</v>
      </c>
      <c r="BW291" s="288" t="s">
        <v>10568</v>
      </c>
      <c r="BX291" s="288" t="str">
        <f>_xlfn.IFNA(VLOOKUP(C291,'INFORM Severity - hidden'!$C$5:$G$300,5,FALSE),"-")</f>
        <v>-</v>
      </c>
    </row>
    <row r="292" spans="1:76" x14ac:dyDescent="0.35">
      <c r="A292" t="s">
        <v>3670</v>
      </c>
      <c r="B292" t="s">
        <v>3668</v>
      </c>
      <c r="C292" t="s">
        <v>3669</v>
      </c>
      <c r="D292" s="288" t="str">
        <f t="shared" si="4"/>
        <v>Increasing</v>
      </c>
      <c r="E292" s="288" t="s">
        <v>10568</v>
      </c>
      <c r="F292" s="288">
        <v>1.2</v>
      </c>
      <c r="G292" s="288">
        <v>1.2</v>
      </c>
      <c r="H292" s="288">
        <v>1.4</v>
      </c>
      <c r="I292" s="288">
        <v>1.4</v>
      </c>
      <c r="J292" s="288">
        <v>1.4</v>
      </c>
      <c r="K292" s="288">
        <v>1.4</v>
      </c>
      <c r="L292" s="288">
        <v>1.4</v>
      </c>
      <c r="M292" s="288">
        <v>1.4</v>
      </c>
      <c r="N292" s="288">
        <v>1.4</v>
      </c>
      <c r="O292" s="288">
        <v>2.1</v>
      </c>
      <c r="P292" s="288">
        <v>2.1</v>
      </c>
      <c r="Q292" s="288">
        <v>2.1</v>
      </c>
      <c r="R292" s="288">
        <v>2.1</v>
      </c>
      <c r="S292" s="288">
        <v>2.1</v>
      </c>
      <c r="T292" s="288">
        <v>2.1</v>
      </c>
      <c r="U292" s="288">
        <v>2.1</v>
      </c>
      <c r="V292" s="288">
        <v>2.1</v>
      </c>
      <c r="W292" s="288">
        <v>2.1</v>
      </c>
      <c r="X292" s="288">
        <v>2.1</v>
      </c>
      <c r="Y292" s="288">
        <v>2.1</v>
      </c>
      <c r="Z292" s="288">
        <v>2.2000000000000002</v>
      </c>
      <c r="AA292" s="288">
        <v>2.2999999999999998</v>
      </c>
      <c r="AB292" s="288">
        <v>2.2999999999999998</v>
      </c>
      <c r="AC292" s="288">
        <v>2.2999999999999998</v>
      </c>
      <c r="AD292" s="288">
        <v>2.2999999999999998</v>
      </c>
      <c r="AE292" s="288">
        <v>2.2999999999999998</v>
      </c>
      <c r="AF292" s="288">
        <v>2.2999999999999998</v>
      </c>
      <c r="AG292" s="288">
        <v>2.2999999999999998</v>
      </c>
      <c r="AH292" s="288">
        <v>2.2999999999999998</v>
      </c>
      <c r="AI292" s="288">
        <v>2.2999999999999998</v>
      </c>
      <c r="AJ292" s="288">
        <v>2.2999999999999998</v>
      </c>
      <c r="AK292" s="288">
        <v>2.2999999999999998</v>
      </c>
      <c r="AL292" s="288">
        <v>2.2999999999999998</v>
      </c>
      <c r="AM292" s="288">
        <v>2.2999999999999998</v>
      </c>
      <c r="AN292" s="288">
        <v>2.2999999999999998</v>
      </c>
      <c r="AO292" s="288">
        <v>2.2999999999999998</v>
      </c>
      <c r="AP292" s="288">
        <v>2.2999999999999998</v>
      </c>
      <c r="AQ292" s="288">
        <v>2.2999999999999998</v>
      </c>
      <c r="AR292" s="288">
        <v>2.2999999999999998</v>
      </c>
      <c r="AS292" s="288">
        <v>2.2000000000000002</v>
      </c>
      <c r="AT292" s="288">
        <v>2.2000000000000002</v>
      </c>
      <c r="AU292" s="288">
        <v>2.2000000000000002</v>
      </c>
      <c r="AV292" s="288">
        <v>2.2000000000000002</v>
      </c>
      <c r="AW292" s="288">
        <v>2.2000000000000002</v>
      </c>
      <c r="AX292" s="288">
        <v>2.2999999999999998</v>
      </c>
      <c r="AY292" s="288">
        <v>2.2999999999999998</v>
      </c>
      <c r="AZ292" s="288">
        <v>2.2999999999999998</v>
      </c>
      <c r="BA292" s="288">
        <v>2.2999999999999998</v>
      </c>
      <c r="BB292" s="288">
        <v>2.2999999999999998</v>
      </c>
      <c r="BC292" s="288">
        <v>2.1</v>
      </c>
      <c r="BD292" s="288">
        <v>2.1</v>
      </c>
      <c r="BE292" s="288">
        <v>2</v>
      </c>
      <c r="BF292" s="288">
        <v>2</v>
      </c>
      <c r="BG292" s="288">
        <v>2</v>
      </c>
      <c r="BH292" s="288">
        <v>2</v>
      </c>
      <c r="BI292" s="288">
        <v>2</v>
      </c>
      <c r="BJ292" s="288">
        <v>2</v>
      </c>
      <c r="BK292" s="288">
        <v>2</v>
      </c>
      <c r="BL292" s="288">
        <v>2</v>
      </c>
      <c r="BM292" s="288">
        <v>2</v>
      </c>
      <c r="BN292" s="288">
        <v>2</v>
      </c>
      <c r="BO292" s="288">
        <v>2</v>
      </c>
      <c r="BP292" s="288">
        <v>2</v>
      </c>
      <c r="BQ292" s="288">
        <v>2</v>
      </c>
      <c r="BR292" s="288">
        <v>2.1</v>
      </c>
      <c r="BS292" s="288">
        <v>2.1</v>
      </c>
      <c r="BT292" s="288">
        <v>2.1</v>
      </c>
      <c r="BU292" s="288">
        <v>2.1</v>
      </c>
      <c r="BV292" s="288">
        <v>2.2000000000000002</v>
      </c>
      <c r="BW292" s="288">
        <v>2.2999999999999998</v>
      </c>
      <c r="BX292" s="288">
        <f>_xlfn.IFNA(VLOOKUP(C292,'INFORM Severity - hidden'!$C$5:$G$300,5,FALSE),"-")</f>
        <v>2.2999999999999998</v>
      </c>
    </row>
    <row r="293" spans="1:76" x14ac:dyDescent="0.35">
      <c r="A293" t="s">
        <v>3670</v>
      </c>
      <c r="B293" t="s">
        <v>3679</v>
      </c>
      <c r="C293" t="s">
        <v>3680</v>
      </c>
      <c r="D293" s="288" t="str">
        <f t="shared" si="4"/>
        <v>-</v>
      </c>
      <c r="E293" s="288" t="s">
        <v>10568</v>
      </c>
      <c r="F293" s="288" t="s">
        <v>10568</v>
      </c>
      <c r="G293" s="288" t="s">
        <v>10568</v>
      </c>
      <c r="H293" s="288" t="s">
        <v>10568</v>
      </c>
      <c r="I293" s="288" t="s">
        <v>10568</v>
      </c>
      <c r="J293" s="288" t="s">
        <v>10568</v>
      </c>
      <c r="K293" s="288" t="s">
        <v>10568</v>
      </c>
      <c r="L293" s="288" t="s">
        <v>10568</v>
      </c>
      <c r="M293" s="288" t="s">
        <v>10568</v>
      </c>
      <c r="N293" s="288" t="s">
        <v>10568</v>
      </c>
      <c r="O293" s="288" t="s">
        <v>10568</v>
      </c>
      <c r="P293" s="288" t="s">
        <v>10568</v>
      </c>
      <c r="Q293" s="288" t="s">
        <v>10568</v>
      </c>
      <c r="R293" s="288" t="s">
        <v>10568</v>
      </c>
      <c r="S293" s="288" t="s">
        <v>10568</v>
      </c>
      <c r="T293" s="288" t="s">
        <v>10568</v>
      </c>
      <c r="U293" s="288" t="s">
        <v>10568</v>
      </c>
      <c r="V293" s="288" t="s">
        <v>10568</v>
      </c>
      <c r="W293" s="288" t="s">
        <v>10568</v>
      </c>
      <c r="X293" s="288" t="s">
        <v>10568</v>
      </c>
      <c r="Y293" s="288" t="s">
        <v>10568</v>
      </c>
      <c r="Z293" s="288" t="s">
        <v>10568</v>
      </c>
      <c r="AA293" s="288" t="s">
        <v>10568</v>
      </c>
      <c r="AB293" s="288" t="s">
        <v>10568</v>
      </c>
      <c r="AC293" s="288" t="s">
        <v>10568</v>
      </c>
      <c r="AD293" s="288" t="s">
        <v>10568</v>
      </c>
      <c r="AE293" s="288" t="s">
        <v>10568</v>
      </c>
      <c r="AF293" s="288" t="s">
        <v>10568</v>
      </c>
      <c r="AG293" s="288" t="s">
        <v>10568</v>
      </c>
      <c r="AH293" s="288" t="s">
        <v>10568</v>
      </c>
      <c r="AI293" s="288" t="s">
        <v>10568</v>
      </c>
      <c r="AJ293" s="288" t="s">
        <v>10568</v>
      </c>
      <c r="AK293" s="288" t="s">
        <v>10568</v>
      </c>
      <c r="AL293" s="288" t="s">
        <v>10568</v>
      </c>
      <c r="AM293" s="288" t="s">
        <v>10568</v>
      </c>
      <c r="AN293" s="288" t="s">
        <v>10568</v>
      </c>
      <c r="AO293" s="288" t="s">
        <v>10568</v>
      </c>
      <c r="AP293" s="288" t="s">
        <v>10568</v>
      </c>
      <c r="AQ293" s="288" t="s">
        <v>10568</v>
      </c>
      <c r="AR293" s="288" t="s">
        <v>10568</v>
      </c>
      <c r="AS293" s="288" t="s">
        <v>10568</v>
      </c>
      <c r="AT293" s="288" t="s">
        <v>10568</v>
      </c>
      <c r="AU293" s="288" t="s">
        <v>10568</v>
      </c>
      <c r="AV293" s="288" t="s">
        <v>10568</v>
      </c>
      <c r="AW293" s="288" t="s">
        <v>10568</v>
      </c>
      <c r="AX293" s="288" t="s">
        <v>10568</v>
      </c>
      <c r="AY293" s="288" t="s">
        <v>10568</v>
      </c>
      <c r="AZ293" s="288" t="s">
        <v>10568</v>
      </c>
      <c r="BA293" s="288" t="s">
        <v>10568</v>
      </c>
      <c r="BB293" s="288" t="s">
        <v>10568</v>
      </c>
      <c r="BC293" s="288" t="s">
        <v>10568</v>
      </c>
      <c r="BD293" s="288" t="s">
        <v>10568</v>
      </c>
      <c r="BE293" s="288" t="s">
        <v>10568</v>
      </c>
      <c r="BF293" s="288" t="s">
        <v>10568</v>
      </c>
      <c r="BG293" s="288" t="s">
        <v>10568</v>
      </c>
      <c r="BH293" s="288" t="s">
        <v>10568</v>
      </c>
      <c r="BI293" s="288" t="s">
        <v>10568</v>
      </c>
      <c r="BJ293" s="288" t="s">
        <v>10568</v>
      </c>
      <c r="BK293" s="288" t="s">
        <v>10568</v>
      </c>
      <c r="BL293" s="288" t="s">
        <v>10568</v>
      </c>
      <c r="BM293" s="288" t="s">
        <v>10568</v>
      </c>
      <c r="BN293" s="288" t="s">
        <v>10568</v>
      </c>
      <c r="BO293" s="288" t="s">
        <v>10568</v>
      </c>
      <c r="BP293" s="288" t="s">
        <v>10568</v>
      </c>
      <c r="BQ293" s="288" t="s">
        <v>10568</v>
      </c>
      <c r="BR293" s="288" t="s">
        <v>10568</v>
      </c>
      <c r="BS293" s="288" t="s">
        <v>10568</v>
      </c>
      <c r="BT293" s="288" t="s">
        <v>10568</v>
      </c>
      <c r="BU293" s="288" t="s">
        <v>10568</v>
      </c>
      <c r="BV293" s="288">
        <v>2.2000000000000002</v>
      </c>
      <c r="BW293" s="288">
        <v>2.2000000000000002</v>
      </c>
      <c r="BX293" s="288">
        <f>_xlfn.IFNA(VLOOKUP(C293,'INFORM Severity - hidden'!$C$5:$G$300,5,FALSE),"-")</f>
        <v>2.2000000000000002</v>
      </c>
    </row>
    <row r="294" spans="1:76" x14ac:dyDescent="0.35">
      <c r="C294" t="s">
        <v>10708</v>
      </c>
      <c r="D294" s="288" t="str">
        <f t="shared" si="4"/>
        <v>-</v>
      </c>
      <c r="E294" s="288" t="s">
        <v>10568</v>
      </c>
      <c r="F294" s="288" t="s">
        <v>10568</v>
      </c>
      <c r="G294" s="288" t="s">
        <v>10568</v>
      </c>
      <c r="H294" s="288" t="s">
        <v>10568</v>
      </c>
      <c r="I294" s="288" t="s">
        <v>10568</v>
      </c>
      <c r="J294" s="288" t="s">
        <v>10568</v>
      </c>
      <c r="K294" s="288" t="s">
        <v>10568</v>
      </c>
      <c r="L294" s="288" t="s">
        <v>10568</v>
      </c>
      <c r="M294" s="288" t="s">
        <v>10568</v>
      </c>
      <c r="N294" s="288" t="s">
        <v>10568</v>
      </c>
      <c r="O294" s="288" t="s">
        <v>10568</v>
      </c>
      <c r="P294" s="288" t="s">
        <v>10568</v>
      </c>
      <c r="Q294" s="288" t="s">
        <v>10568</v>
      </c>
      <c r="R294" s="288" t="s">
        <v>10568</v>
      </c>
      <c r="S294" s="288" t="s">
        <v>10568</v>
      </c>
      <c r="T294" s="288" t="s">
        <v>10568</v>
      </c>
      <c r="U294" s="288" t="s">
        <v>10568</v>
      </c>
      <c r="V294" s="288" t="s">
        <v>10568</v>
      </c>
      <c r="W294" s="288" t="s">
        <v>10568</v>
      </c>
      <c r="X294" s="288" t="s">
        <v>10568</v>
      </c>
      <c r="Y294" s="288" t="s">
        <v>10568</v>
      </c>
      <c r="Z294" s="288" t="s">
        <v>10568</v>
      </c>
      <c r="AA294" s="288" t="s">
        <v>10568</v>
      </c>
      <c r="AB294" s="288" t="s">
        <v>10568</v>
      </c>
      <c r="AC294" s="288" t="s">
        <v>10568</v>
      </c>
      <c r="AD294" s="288" t="s">
        <v>10568</v>
      </c>
      <c r="AE294" s="288" t="s">
        <v>10568</v>
      </c>
      <c r="AF294" s="288">
        <v>1.4</v>
      </c>
      <c r="AG294" s="288">
        <v>1.3</v>
      </c>
      <c r="AH294" s="288">
        <v>1.3</v>
      </c>
      <c r="AI294" s="288">
        <v>1.3</v>
      </c>
      <c r="AJ294" s="288">
        <v>1.3</v>
      </c>
      <c r="AK294" s="288" t="s">
        <v>10568</v>
      </c>
      <c r="AL294" s="288" t="s">
        <v>10568</v>
      </c>
      <c r="AM294" s="288" t="s">
        <v>10568</v>
      </c>
      <c r="AN294" s="288" t="s">
        <v>10568</v>
      </c>
      <c r="AO294" s="288" t="s">
        <v>10568</v>
      </c>
      <c r="AP294" s="288" t="s">
        <v>10568</v>
      </c>
      <c r="AQ294" s="288" t="s">
        <v>10568</v>
      </c>
      <c r="AR294" s="288" t="s">
        <v>10568</v>
      </c>
      <c r="AS294" s="288" t="s">
        <v>10568</v>
      </c>
      <c r="AT294" s="288" t="s">
        <v>10568</v>
      </c>
      <c r="AU294" s="288" t="s">
        <v>10568</v>
      </c>
      <c r="AV294" s="288" t="s">
        <v>10568</v>
      </c>
      <c r="AW294" s="288" t="s">
        <v>10568</v>
      </c>
      <c r="AX294" s="288" t="s">
        <v>10568</v>
      </c>
      <c r="AY294" s="288" t="s">
        <v>10568</v>
      </c>
      <c r="AZ294" s="288" t="s">
        <v>10568</v>
      </c>
      <c r="BA294" s="288" t="s">
        <v>10568</v>
      </c>
      <c r="BB294" s="288" t="s">
        <v>10568</v>
      </c>
      <c r="BC294" s="288" t="s">
        <v>10568</v>
      </c>
      <c r="BD294" s="288" t="s">
        <v>10568</v>
      </c>
      <c r="BE294" s="288" t="s">
        <v>10568</v>
      </c>
      <c r="BF294" s="288" t="s">
        <v>10568</v>
      </c>
      <c r="BG294" s="288" t="s">
        <v>10568</v>
      </c>
      <c r="BH294" s="288" t="s">
        <v>10568</v>
      </c>
      <c r="BI294" s="288" t="s">
        <v>10568</v>
      </c>
      <c r="BJ294" s="288" t="s">
        <v>10568</v>
      </c>
      <c r="BK294" s="288" t="s">
        <v>10568</v>
      </c>
      <c r="BL294" s="288" t="s">
        <v>10568</v>
      </c>
      <c r="BM294" s="288" t="s">
        <v>10568</v>
      </c>
      <c r="BN294" s="288" t="s">
        <v>10568</v>
      </c>
      <c r="BO294" s="288" t="s">
        <v>10568</v>
      </c>
      <c r="BP294" s="288" t="s">
        <v>10568</v>
      </c>
      <c r="BQ294" s="288" t="s">
        <v>10568</v>
      </c>
      <c r="BR294" s="288" t="s">
        <v>10568</v>
      </c>
      <c r="BS294" s="288" t="s">
        <v>10568</v>
      </c>
      <c r="BT294" s="288" t="s">
        <v>10568</v>
      </c>
      <c r="BU294" s="288" t="s">
        <v>10568</v>
      </c>
      <c r="BV294" s="288" t="s">
        <v>10568</v>
      </c>
      <c r="BW294" s="288" t="s">
        <v>10568</v>
      </c>
      <c r="BX294" s="288" t="str">
        <f>_xlfn.IFNA(VLOOKUP(C294,'INFORM Severity - hidden'!$C$5:$G$300,5,FALSE),"-")</f>
        <v>-</v>
      </c>
    </row>
    <row r="295" spans="1:76" x14ac:dyDescent="0.35">
      <c r="A295" t="s">
        <v>1152</v>
      </c>
      <c r="B295" t="s">
        <v>1150</v>
      </c>
      <c r="C295" t="s">
        <v>1151</v>
      </c>
      <c r="D295" s="288" t="str">
        <f t="shared" si="4"/>
        <v>Stable</v>
      </c>
      <c r="E295" s="288" t="s">
        <v>10568</v>
      </c>
      <c r="F295" s="288" t="s">
        <v>10568</v>
      </c>
      <c r="G295" s="288" t="s">
        <v>10568</v>
      </c>
      <c r="H295" s="288" t="s">
        <v>10568</v>
      </c>
      <c r="I295" s="288" t="s">
        <v>10568</v>
      </c>
      <c r="J295" s="288" t="s">
        <v>10568</v>
      </c>
      <c r="K295" s="288" t="s">
        <v>10568</v>
      </c>
      <c r="L295" s="288" t="s">
        <v>10568</v>
      </c>
      <c r="M295" s="288" t="s">
        <v>10568</v>
      </c>
      <c r="N295" s="288" t="s">
        <v>10568</v>
      </c>
      <c r="O295" s="288" t="s">
        <v>10568</v>
      </c>
      <c r="P295" s="288" t="s">
        <v>10568</v>
      </c>
      <c r="Q295" s="288" t="s">
        <v>10568</v>
      </c>
      <c r="R295" s="288" t="s">
        <v>10568</v>
      </c>
      <c r="S295" s="288" t="s">
        <v>10568</v>
      </c>
      <c r="T295" s="288" t="s">
        <v>10568</v>
      </c>
      <c r="U295" s="288" t="s">
        <v>10568</v>
      </c>
      <c r="V295" s="288" t="s">
        <v>10568</v>
      </c>
      <c r="W295" s="288" t="s">
        <v>10568</v>
      </c>
      <c r="X295" s="288" t="s">
        <v>10568</v>
      </c>
      <c r="Y295" s="288" t="s">
        <v>10568</v>
      </c>
      <c r="Z295" s="288" t="s">
        <v>10568</v>
      </c>
      <c r="AA295" s="288" t="s">
        <v>10568</v>
      </c>
      <c r="AB295" s="288" t="s">
        <v>10568</v>
      </c>
      <c r="AC295" s="288" t="s">
        <v>10568</v>
      </c>
      <c r="AD295" s="288" t="s">
        <v>10568</v>
      </c>
      <c r="AE295" s="288" t="s">
        <v>10568</v>
      </c>
      <c r="AF295" s="288" t="s">
        <v>10568</v>
      </c>
      <c r="AG295" s="288" t="s">
        <v>10568</v>
      </c>
      <c r="AH295" s="288" t="s">
        <v>10568</v>
      </c>
      <c r="AI295" s="288" t="s">
        <v>10568</v>
      </c>
      <c r="AJ295" s="288" t="s">
        <v>10568</v>
      </c>
      <c r="AK295" s="288" t="s">
        <v>10568</v>
      </c>
      <c r="AL295" s="288" t="s">
        <v>10568</v>
      </c>
      <c r="AM295" s="288" t="s">
        <v>10568</v>
      </c>
      <c r="AN295" s="288" t="s">
        <v>10568</v>
      </c>
      <c r="AO295" s="288" t="s">
        <v>10568</v>
      </c>
      <c r="AP295" s="288" t="s">
        <v>10568</v>
      </c>
      <c r="AQ295" s="288" t="s">
        <v>10568</v>
      </c>
      <c r="AR295" s="288" t="s">
        <v>10568</v>
      </c>
      <c r="AS295" s="288" t="s">
        <v>10568</v>
      </c>
      <c r="AT295" s="288" t="s">
        <v>10568</v>
      </c>
      <c r="AU295" s="288" t="s">
        <v>10568</v>
      </c>
      <c r="AV295" s="288" t="s">
        <v>10568</v>
      </c>
      <c r="AW295" s="288" t="s">
        <v>10568</v>
      </c>
      <c r="AX295" s="288" t="s">
        <v>10568</v>
      </c>
      <c r="AY295" s="288" t="s">
        <v>10568</v>
      </c>
      <c r="AZ295" s="288" t="s">
        <v>10568</v>
      </c>
      <c r="BA295" s="288" t="s">
        <v>10568</v>
      </c>
      <c r="BB295" s="288" t="s">
        <v>10568</v>
      </c>
      <c r="BC295" s="288" t="s">
        <v>10568</v>
      </c>
      <c r="BD295" s="288" t="s">
        <v>10568</v>
      </c>
      <c r="BE295" s="288" t="s">
        <v>10568</v>
      </c>
      <c r="BF295" s="288" t="s">
        <v>10568</v>
      </c>
      <c r="BG295" s="288" t="s">
        <v>10568</v>
      </c>
      <c r="BH295" s="288" t="s">
        <v>10568</v>
      </c>
      <c r="BI295" s="288" t="s">
        <v>10568</v>
      </c>
      <c r="BJ295" s="288">
        <v>2</v>
      </c>
      <c r="BK295" s="288">
        <v>2</v>
      </c>
      <c r="BL295" s="288">
        <v>2</v>
      </c>
      <c r="BM295" s="288">
        <v>2</v>
      </c>
      <c r="BN295" s="288">
        <v>2</v>
      </c>
      <c r="BO295" s="288">
        <v>2</v>
      </c>
      <c r="BP295" s="288">
        <v>2</v>
      </c>
      <c r="BQ295" s="288">
        <v>2</v>
      </c>
      <c r="BR295" s="288">
        <v>2</v>
      </c>
      <c r="BS295" s="288">
        <v>2</v>
      </c>
      <c r="BT295" s="288">
        <v>2</v>
      </c>
      <c r="BU295" s="288">
        <v>2</v>
      </c>
      <c r="BV295" s="288">
        <v>2</v>
      </c>
      <c r="BW295" s="288">
        <v>2</v>
      </c>
      <c r="BX295" s="288">
        <f>_xlfn.IFNA(VLOOKUP(C295,'INFORM Severity - hidden'!$C$5:$G$300,5,FALSE),"-")</f>
        <v>2</v>
      </c>
    </row>
    <row r="296" spans="1:76" x14ac:dyDescent="0.35">
      <c r="C296" t="s">
        <v>10709</v>
      </c>
      <c r="D296" s="288" t="str">
        <f t="shared" si="4"/>
        <v>-</v>
      </c>
      <c r="E296" s="288" t="s">
        <v>10568</v>
      </c>
      <c r="F296" s="288" t="s">
        <v>10568</v>
      </c>
      <c r="G296" s="288" t="s">
        <v>10568</v>
      </c>
      <c r="H296" s="288" t="s">
        <v>10568</v>
      </c>
      <c r="I296" s="288" t="s">
        <v>10568</v>
      </c>
      <c r="J296" s="288" t="s">
        <v>10568</v>
      </c>
      <c r="K296" s="288" t="s">
        <v>10568</v>
      </c>
      <c r="L296" s="288" t="s">
        <v>10568</v>
      </c>
      <c r="M296" s="288" t="s">
        <v>10568</v>
      </c>
      <c r="N296" s="288" t="s">
        <v>10568</v>
      </c>
      <c r="O296" s="288" t="s">
        <v>10568</v>
      </c>
      <c r="P296" s="288" t="s">
        <v>10568</v>
      </c>
      <c r="Q296" s="288" t="s">
        <v>10568</v>
      </c>
      <c r="R296" s="288" t="s">
        <v>10568</v>
      </c>
      <c r="S296" s="288" t="s">
        <v>10568</v>
      </c>
      <c r="T296" s="288" t="s">
        <v>10568</v>
      </c>
      <c r="U296" s="288" t="s">
        <v>10568</v>
      </c>
      <c r="V296" s="288" t="s">
        <v>10568</v>
      </c>
      <c r="W296" s="288" t="s">
        <v>10568</v>
      </c>
      <c r="X296" s="288" t="s">
        <v>10568</v>
      </c>
      <c r="Y296" s="288" t="s">
        <v>10568</v>
      </c>
      <c r="Z296" s="288" t="s">
        <v>10568</v>
      </c>
      <c r="AA296" s="288" t="s">
        <v>10568</v>
      </c>
      <c r="AB296" s="288" t="s">
        <v>10568</v>
      </c>
      <c r="AC296" s="288" t="s">
        <v>10568</v>
      </c>
      <c r="AD296" s="288" t="s">
        <v>10568</v>
      </c>
      <c r="AE296" s="288" t="s">
        <v>10568</v>
      </c>
      <c r="AF296" s="288" t="s">
        <v>10568</v>
      </c>
      <c r="AG296" s="288" t="s">
        <v>10568</v>
      </c>
      <c r="AH296" s="288" t="s">
        <v>10568</v>
      </c>
      <c r="AI296" s="288" t="s">
        <v>10568</v>
      </c>
      <c r="AJ296" s="288" t="s">
        <v>10568</v>
      </c>
      <c r="AK296" s="288" t="s">
        <v>10568</v>
      </c>
      <c r="AL296" s="288" t="s">
        <v>10568</v>
      </c>
      <c r="AM296" s="288" t="s">
        <v>10568</v>
      </c>
      <c r="AN296" s="288" t="s">
        <v>10568</v>
      </c>
      <c r="AO296" s="288">
        <v>1.3</v>
      </c>
      <c r="AP296" s="288">
        <v>1.3</v>
      </c>
      <c r="AQ296" s="288">
        <v>1.3</v>
      </c>
      <c r="AR296" s="288">
        <v>1.3</v>
      </c>
      <c r="AS296" s="288">
        <v>1.3</v>
      </c>
      <c r="AT296" s="288">
        <v>1.3</v>
      </c>
      <c r="AU296" s="288">
        <v>1.3</v>
      </c>
      <c r="AV296" s="288">
        <v>1.3</v>
      </c>
      <c r="AW296" s="288">
        <v>1.2</v>
      </c>
      <c r="AX296" s="288">
        <v>1.2</v>
      </c>
      <c r="AY296" s="288">
        <v>1.2</v>
      </c>
      <c r="AZ296" s="288">
        <v>1.2</v>
      </c>
      <c r="BA296" s="288" t="s">
        <v>10568</v>
      </c>
      <c r="BB296" s="288" t="s">
        <v>10568</v>
      </c>
      <c r="BC296" s="288" t="s">
        <v>10568</v>
      </c>
      <c r="BD296" s="288" t="s">
        <v>10568</v>
      </c>
      <c r="BE296" s="288" t="s">
        <v>10568</v>
      </c>
      <c r="BF296" s="288" t="s">
        <v>10568</v>
      </c>
      <c r="BG296" s="288" t="s">
        <v>10568</v>
      </c>
      <c r="BH296" s="288" t="s">
        <v>10568</v>
      </c>
      <c r="BI296" s="288" t="s">
        <v>10568</v>
      </c>
      <c r="BJ296" s="288" t="s">
        <v>10568</v>
      </c>
      <c r="BK296" s="288" t="s">
        <v>10568</v>
      </c>
      <c r="BL296" s="288" t="s">
        <v>10568</v>
      </c>
      <c r="BM296" s="288" t="s">
        <v>10568</v>
      </c>
      <c r="BN296" s="288" t="s">
        <v>10568</v>
      </c>
      <c r="BO296" s="288" t="s">
        <v>10568</v>
      </c>
      <c r="BP296" s="288" t="s">
        <v>10568</v>
      </c>
      <c r="BQ296" s="288" t="s">
        <v>10568</v>
      </c>
      <c r="BR296" s="288" t="s">
        <v>10568</v>
      </c>
      <c r="BS296" s="288" t="s">
        <v>10568</v>
      </c>
      <c r="BT296" s="288" t="s">
        <v>10568</v>
      </c>
      <c r="BU296" s="288" t="s">
        <v>10568</v>
      </c>
      <c r="BV296" s="288" t="s">
        <v>10568</v>
      </c>
      <c r="BW296" s="288" t="s">
        <v>10568</v>
      </c>
      <c r="BX296" s="288" t="str">
        <f>_xlfn.IFNA(VLOOKUP(C296,'INFORM Severity - hidden'!$C$5:$G$300,5,FALSE),"-")</f>
        <v>-</v>
      </c>
    </row>
    <row r="297" spans="1:76" x14ac:dyDescent="0.35">
      <c r="A297" t="s">
        <v>1147</v>
      </c>
      <c r="B297" t="s">
        <v>1145</v>
      </c>
      <c r="C297" t="s">
        <v>1146</v>
      </c>
      <c r="D297" s="288" t="str">
        <f t="shared" si="4"/>
        <v>Stable</v>
      </c>
      <c r="E297" s="288" t="s">
        <v>10568</v>
      </c>
      <c r="F297" s="288">
        <v>0.9</v>
      </c>
      <c r="G297" s="288">
        <v>0.9</v>
      </c>
      <c r="H297" s="288">
        <v>1.4</v>
      </c>
      <c r="I297" s="288">
        <v>1.4</v>
      </c>
      <c r="J297" s="288">
        <v>1.4</v>
      </c>
      <c r="K297" s="288">
        <v>1.4</v>
      </c>
      <c r="L297" s="288">
        <v>1.4</v>
      </c>
      <c r="M297" s="288">
        <v>1.4</v>
      </c>
      <c r="N297" s="288">
        <v>1.4</v>
      </c>
      <c r="O297" s="288">
        <v>1.7</v>
      </c>
      <c r="P297" s="288">
        <v>1.5</v>
      </c>
      <c r="Q297" s="288">
        <v>1.5</v>
      </c>
      <c r="R297" s="288">
        <v>1.5</v>
      </c>
      <c r="S297" s="288">
        <v>1.5</v>
      </c>
      <c r="T297" s="288">
        <v>1.5</v>
      </c>
      <c r="U297" s="288">
        <v>1.6</v>
      </c>
      <c r="V297" s="288">
        <v>1.5</v>
      </c>
      <c r="W297" s="288">
        <v>1.5</v>
      </c>
      <c r="X297" s="288">
        <v>1.5</v>
      </c>
      <c r="Y297" s="288">
        <v>1.5</v>
      </c>
      <c r="Z297" s="288">
        <v>1.5</v>
      </c>
      <c r="AA297" s="288">
        <v>1.8</v>
      </c>
      <c r="AB297" s="288">
        <v>1.7</v>
      </c>
      <c r="AC297" s="288">
        <v>1.7</v>
      </c>
      <c r="AD297" s="288">
        <v>1.7</v>
      </c>
      <c r="AE297" s="288">
        <v>1.7</v>
      </c>
      <c r="AF297" s="288">
        <v>1.7</v>
      </c>
      <c r="AG297" s="288">
        <v>1.7</v>
      </c>
      <c r="AH297" s="288">
        <v>1.7</v>
      </c>
      <c r="AI297" s="288">
        <v>1.7</v>
      </c>
      <c r="AJ297" s="288">
        <v>1.7</v>
      </c>
      <c r="AK297" s="288">
        <v>1.7</v>
      </c>
      <c r="AL297" s="288">
        <v>1.8</v>
      </c>
      <c r="AM297" s="288">
        <v>1.8</v>
      </c>
      <c r="AN297" s="288">
        <v>1.8</v>
      </c>
      <c r="AO297" s="288">
        <v>1.8</v>
      </c>
      <c r="AP297" s="288">
        <v>1.6</v>
      </c>
      <c r="AQ297" s="288">
        <v>1.6</v>
      </c>
      <c r="AR297" s="288">
        <v>1.6</v>
      </c>
      <c r="AS297" s="288">
        <v>1.6</v>
      </c>
      <c r="AT297" s="288">
        <v>1.6</v>
      </c>
      <c r="AU297" s="288">
        <v>1.9</v>
      </c>
      <c r="AV297" s="288">
        <v>1.9</v>
      </c>
      <c r="AW297" s="288">
        <v>1.9</v>
      </c>
      <c r="AX297" s="288">
        <v>1.9</v>
      </c>
      <c r="AY297" s="288">
        <v>2</v>
      </c>
      <c r="AZ297" s="288">
        <v>2</v>
      </c>
      <c r="BA297" s="288">
        <v>2</v>
      </c>
      <c r="BB297" s="288">
        <v>2</v>
      </c>
      <c r="BC297" s="288">
        <v>2</v>
      </c>
      <c r="BD297" s="288">
        <v>2</v>
      </c>
      <c r="BE297" s="288">
        <v>2.1</v>
      </c>
      <c r="BF297" s="288">
        <v>2.1</v>
      </c>
      <c r="BG297" s="288">
        <v>2.1</v>
      </c>
      <c r="BH297" s="288">
        <v>2.1</v>
      </c>
      <c r="BI297" s="288">
        <v>1.8</v>
      </c>
      <c r="BJ297" s="288">
        <v>1.8</v>
      </c>
      <c r="BK297" s="288">
        <v>1.8</v>
      </c>
      <c r="BL297" s="288">
        <v>1.8</v>
      </c>
      <c r="BM297" s="288">
        <v>1.8</v>
      </c>
      <c r="BN297" s="288">
        <v>1.7</v>
      </c>
      <c r="BO297" s="288">
        <v>1.7</v>
      </c>
      <c r="BP297" s="288">
        <v>1.7</v>
      </c>
      <c r="BQ297" s="288">
        <v>1.7</v>
      </c>
      <c r="BR297" s="288">
        <v>1.7</v>
      </c>
      <c r="BS297" s="288">
        <v>1.6</v>
      </c>
      <c r="BT297" s="288">
        <v>1.6</v>
      </c>
      <c r="BU297" s="288">
        <v>1.7</v>
      </c>
      <c r="BV297" s="288">
        <v>1.7</v>
      </c>
      <c r="BW297" s="288">
        <v>1.6</v>
      </c>
      <c r="BX297" s="288">
        <f>_xlfn.IFNA(VLOOKUP(C297,'INFORM Severity - hidden'!$C$5:$G$300,5,FALSE),"-")</f>
        <v>1.6</v>
      </c>
    </row>
    <row r="298" spans="1:76" x14ac:dyDescent="0.35">
      <c r="A298" t="s">
        <v>4013</v>
      </c>
      <c r="B298" t="s">
        <v>4011</v>
      </c>
      <c r="C298" t="s">
        <v>4012</v>
      </c>
      <c r="D298" s="288" t="str">
        <f t="shared" si="4"/>
        <v>Decreasing</v>
      </c>
      <c r="E298" s="288" t="s">
        <v>10568</v>
      </c>
      <c r="F298" s="288" t="s">
        <v>10568</v>
      </c>
      <c r="G298" s="288" t="s">
        <v>10568</v>
      </c>
      <c r="H298" s="288" t="s">
        <v>10568</v>
      </c>
      <c r="I298" s="288" t="s">
        <v>10568</v>
      </c>
      <c r="J298" s="288" t="s">
        <v>10568</v>
      </c>
      <c r="K298" s="288" t="s">
        <v>10568</v>
      </c>
      <c r="L298" s="288" t="s">
        <v>10568</v>
      </c>
      <c r="M298" s="288" t="s">
        <v>10568</v>
      </c>
      <c r="N298" s="288" t="s">
        <v>10568</v>
      </c>
      <c r="O298" s="288" t="s">
        <v>10568</v>
      </c>
      <c r="P298" s="288" t="s">
        <v>10568</v>
      </c>
      <c r="Q298" s="288" t="s">
        <v>10568</v>
      </c>
      <c r="R298" s="288" t="s">
        <v>10568</v>
      </c>
      <c r="S298" s="288" t="s">
        <v>10568</v>
      </c>
      <c r="T298" s="288" t="s">
        <v>10568</v>
      </c>
      <c r="U298" s="288" t="s">
        <v>10568</v>
      </c>
      <c r="V298" s="288" t="s">
        <v>10568</v>
      </c>
      <c r="W298" s="288" t="s">
        <v>10568</v>
      </c>
      <c r="X298" s="288" t="s">
        <v>10568</v>
      </c>
      <c r="Y298" s="288" t="s">
        <v>10568</v>
      </c>
      <c r="Z298" s="288" t="s">
        <v>10568</v>
      </c>
      <c r="AA298" s="288" t="s">
        <v>10568</v>
      </c>
      <c r="AB298" s="288" t="s">
        <v>10568</v>
      </c>
      <c r="AC298" s="288" t="s">
        <v>10568</v>
      </c>
      <c r="AD298" s="288" t="s">
        <v>10568</v>
      </c>
      <c r="AE298" s="288" t="s">
        <v>10568</v>
      </c>
      <c r="AF298" s="288" t="s">
        <v>10568</v>
      </c>
      <c r="AG298" s="288" t="s">
        <v>10568</v>
      </c>
      <c r="AH298" s="288" t="s">
        <v>10568</v>
      </c>
      <c r="AI298" s="288" t="s">
        <v>10568</v>
      </c>
      <c r="AJ298" s="288" t="s">
        <v>10568</v>
      </c>
      <c r="AK298" s="288" t="s">
        <v>10568</v>
      </c>
      <c r="AL298" s="288" t="s">
        <v>10568</v>
      </c>
      <c r="AM298" s="288" t="s">
        <v>10568</v>
      </c>
      <c r="AN298" s="288" t="s">
        <v>10568</v>
      </c>
      <c r="AO298" s="288" t="s">
        <v>10568</v>
      </c>
      <c r="AP298" s="288" t="s">
        <v>10568</v>
      </c>
      <c r="AQ298" s="288" t="s">
        <v>10568</v>
      </c>
      <c r="AR298" s="288" t="s">
        <v>10568</v>
      </c>
      <c r="AS298" s="288" t="s">
        <v>10568</v>
      </c>
      <c r="AT298" s="288" t="s">
        <v>10568</v>
      </c>
      <c r="AU298" s="288">
        <v>1.8</v>
      </c>
      <c r="AV298" s="288">
        <v>1.8</v>
      </c>
      <c r="AW298" s="288">
        <v>1.8</v>
      </c>
      <c r="AX298" s="288">
        <v>1.8</v>
      </c>
      <c r="AY298" s="288">
        <v>1.8</v>
      </c>
      <c r="AZ298" s="288">
        <v>1.8</v>
      </c>
      <c r="BA298" s="288">
        <v>1.8</v>
      </c>
      <c r="BB298" s="288">
        <v>1.8</v>
      </c>
      <c r="BC298" s="288">
        <v>1.8</v>
      </c>
      <c r="BD298" s="288">
        <v>1.8</v>
      </c>
      <c r="BE298" s="288">
        <v>1.9</v>
      </c>
      <c r="BF298" s="288">
        <v>1.9</v>
      </c>
      <c r="BG298" s="288">
        <v>2</v>
      </c>
      <c r="BH298" s="288">
        <v>2</v>
      </c>
      <c r="BI298" s="288">
        <v>2</v>
      </c>
      <c r="BJ298" s="288">
        <v>2</v>
      </c>
      <c r="BK298" s="288">
        <v>2</v>
      </c>
      <c r="BL298" s="288">
        <v>2</v>
      </c>
      <c r="BM298" s="288">
        <v>2.2999999999999998</v>
      </c>
      <c r="BN298" s="288">
        <v>2.2999999999999998</v>
      </c>
      <c r="BO298" s="288">
        <v>2.2999999999999998</v>
      </c>
      <c r="BP298" s="288">
        <v>2.2999999999999998</v>
      </c>
      <c r="BQ298" s="288">
        <v>2.4</v>
      </c>
      <c r="BR298" s="288">
        <v>2.4</v>
      </c>
      <c r="BS298" s="288">
        <v>2.2999999999999998</v>
      </c>
      <c r="BT298" s="288">
        <v>2.4</v>
      </c>
      <c r="BU298" s="288">
        <v>2.2999999999999998</v>
      </c>
      <c r="BV298" s="288">
        <v>2.2999999999999998</v>
      </c>
      <c r="BW298" s="288">
        <v>2.1</v>
      </c>
      <c r="BX298" s="288">
        <f>_xlfn.IFNA(VLOOKUP(C298,'INFORM Severity - hidden'!$C$5:$G$300,5,FALSE),"-")</f>
        <v>2.1</v>
      </c>
    </row>
    <row r="299" spans="1:76" x14ac:dyDescent="0.35">
      <c r="A299" t="s">
        <v>262</v>
      </c>
      <c r="B299" t="s">
        <v>260</v>
      </c>
      <c r="C299" t="s">
        <v>261</v>
      </c>
      <c r="D299" s="288" t="str">
        <f t="shared" si="4"/>
        <v>Stable</v>
      </c>
      <c r="E299" s="288" t="s">
        <v>10568</v>
      </c>
      <c r="F299" s="288" t="s">
        <v>10568</v>
      </c>
      <c r="G299" s="288" t="s">
        <v>10568</v>
      </c>
      <c r="H299" s="288">
        <v>3.6</v>
      </c>
      <c r="I299" s="288">
        <v>3.6</v>
      </c>
      <c r="J299" s="288">
        <v>3.6</v>
      </c>
      <c r="K299" s="288">
        <v>3.5</v>
      </c>
      <c r="L299" s="288">
        <v>3.5</v>
      </c>
      <c r="M299" s="288">
        <v>3.5</v>
      </c>
      <c r="N299" s="288">
        <v>3.5</v>
      </c>
      <c r="O299" s="288">
        <v>3.5</v>
      </c>
      <c r="P299" s="288">
        <v>3.5</v>
      </c>
      <c r="Q299" s="288">
        <v>3.2</v>
      </c>
      <c r="R299" s="288">
        <v>3.2</v>
      </c>
      <c r="S299" s="288">
        <v>3.2</v>
      </c>
      <c r="T299" s="288">
        <v>3.2</v>
      </c>
      <c r="U299" s="288">
        <v>3.3</v>
      </c>
      <c r="V299" s="288">
        <v>3.2</v>
      </c>
      <c r="W299" s="288">
        <v>3.2</v>
      </c>
      <c r="X299" s="288">
        <v>3.2</v>
      </c>
      <c r="Y299" s="288">
        <v>3.2</v>
      </c>
      <c r="Z299" s="288">
        <v>3.3</v>
      </c>
      <c r="AA299" s="288">
        <v>3.3</v>
      </c>
      <c r="AB299" s="288">
        <v>3.3</v>
      </c>
      <c r="AC299" s="288">
        <v>3.2</v>
      </c>
      <c r="AD299" s="288">
        <v>3.2</v>
      </c>
      <c r="AE299" s="288">
        <v>3.2</v>
      </c>
      <c r="AF299" s="288">
        <v>3.2</v>
      </c>
      <c r="AG299" s="288">
        <v>3.2</v>
      </c>
      <c r="AH299" s="288">
        <v>3.2</v>
      </c>
      <c r="AI299" s="288">
        <v>3.2</v>
      </c>
      <c r="AJ299" s="288">
        <v>3.2</v>
      </c>
      <c r="AK299" s="288">
        <v>3.2</v>
      </c>
      <c r="AL299" s="288">
        <v>3.2</v>
      </c>
      <c r="AM299" s="288">
        <v>3.2</v>
      </c>
      <c r="AN299" s="288">
        <v>3.2</v>
      </c>
      <c r="AO299" s="288">
        <v>3.2</v>
      </c>
      <c r="AP299" s="288">
        <v>3.2</v>
      </c>
      <c r="AQ299" s="288">
        <v>3.2</v>
      </c>
      <c r="AR299" s="288">
        <v>3.2</v>
      </c>
      <c r="AS299" s="288">
        <v>3.2</v>
      </c>
      <c r="AT299" s="288">
        <v>3.2</v>
      </c>
      <c r="AU299" s="288">
        <v>3.2</v>
      </c>
      <c r="AV299" s="288">
        <v>3.2</v>
      </c>
      <c r="AW299" s="288">
        <v>3.1</v>
      </c>
      <c r="AX299" s="288">
        <v>3</v>
      </c>
      <c r="AY299" s="288">
        <v>3</v>
      </c>
      <c r="AZ299" s="288">
        <v>3.2</v>
      </c>
      <c r="BA299" s="288">
        <v>3.2</v>
      </c>
      <c r="BB299" s="288">
        <v>3.4</v>
      </c>
      <c r="BC299" s="288">
        <v>3.4</v>
      </c>
      <c r="BD299" s="288">
        <v>3.4</v>
      </c>
      <c r="BE299" s="288">
        <v>3.5</v>
      </c>
      <c r="BF299" s="288">
        <v>3.6</v>
      </c>
      <c r="BG299" s="288">
        <v>3.6</v>
      </c>
      <c r="BH299" s="288">
        <v>3.8</v>
      </c>
      <c r="BI299" s="288">
        <v>3.6</v>
      </c>
      <c r="BJ299" s="288">
        <v>3.5</v>
      </c>
      <c r="BK299" s="288">
        <v>3.6</v>
      </c>
      <c r="BL299" s="288">
        <v>3.6</v>
      </c>
      <c r="BM299" s="288">
        <v>3.6</v>
      </c>
      <c r="BN299" s="288">
        <v>3.5</v>
      </c>
      <c r="BO299" s="288">
        <v>3.6</v>
      </c>
      <c r="BP299" s="288">
        <v>3.6</v>
      </c>
      <c r="BQ299" s="288">
        <v>3.6</v>
      </c>
      <c r="BR299" s="288">
        <v>3.5</v>
      </c>
      <c r="BS299" s="288">
        <v>3.5</v>
      </c>
      <c r="BT299" s="288">
        <v>3.5</v>
      </c>
      <c r="BU299" s="288">
        <v>3.5</v>
      </c>
      <c r="BV299" s="288">
        <v>3.5</v>
      </c>
      <c r="BW299" s="288">
        <v>3.5</v>
      </c>
      <c r="BX299" s="288">
        <f>_xlfn.IFNA(VLOOKUP(C299,'INFORM Severity - hidden'!$C$5:$G$300,5,FALSE),"-")</f>
        <v>3.5</v>
      </c>
    </row>
    <row r="300" spans="1:76" x14ac:dyDescent="0.35">
      <c r="A300" t="s">
        <v>262</v>
      </c>
      <c r="B300" t="s">
        <v>272</v>
      </c>
      <c r="C300" t="s">
        <v>273</v>
      </c>
      <c r="D300" s="288" t="str">
        <f t="shared" si="4"/>
        <v>Stable</v>
      </c>
      <c r="E300" s="288" t="s">
        <v>10568</v>
      </c>
      <c r="F300" s="288" t="s">
        <v>10568</v>
      </c>
      <c r="G300" s="288" t="s">
        <v>10568</v>
      </c>
      <c r="H300" s="288">
        <v>3.3</v>
      </c>
      <c r="I300" s="288">
        <v>3.3</v>
      </c>
      <c r="J300" s="288">
        <v>3.3</v>
      </c>
      <c r="K300" s="288">
        <v>3.3</v>
      </c>
      <c r="L300" s="288">
        <v>3.3</v>
      </c>
      <c r="M300" s="288">
        <v>3.3</v>
      </c>
      <c r="N300" s="288">
        <v>3.3</v>
      </c>
      <c r="O300" s="288">
        <v>3.3</v>
      </c>
      <c r="P300" s="288">
        <v>3.3</v>
      </c>
      <c r="Q300" s="288">
        <v>3.3</v>
      </c>
      <c r="R300" s="288">
        <v>3.3</v>
      </c>
      <c r="S300" s="288">
        <v>3.3</v>
      </c>
      <c r="T300" s="288">
        <v>3.3</v>
      </c>
      <c r="U300" s="288">
        <v>3.3</v>
      </c>
      <c r="V300" s="288">
        <v>3.3</v>
      </c>
      <c r="W300" s="288">
        <v>3.3</v>
      </c>
      <c r="X300" s="288">
        <v>3.3</v>
      </c>
      <c r="Y300" s="288">
        <v>3.3</v>
      </c>
      <c r="Z300" s="288">
        <v>3.3</v>
      </c>
      <c r="AA300" s="288">
        <v>3.3</v>
      </c>
      <c r="AB300" s="288">
        <v>3.3</v>
      </c>
      <c r="AC300" s="288">
        <v>3.3</v>
      </c>
      <c r="AD300" s="288">
        <v>3.3</v>
      </c>
      <c r="AE300" s="288">
        <v>3.3</v>
      </c>
      <c r="AF300" s="288">
        <v>3.3</v>
      </c>
      <c r="AG300" s="288">
        <v>3.3</v>
      </c>
      <c r="AH300" s="288">
        <v>3.3</v>
      </c>
      <c r="AI300" s="288">
        <v>3.3</v>
      </c>
      <c r="AJ300" s="288">
        <v>3.3</v>
      </c>
      <c r="AK300" s="288">
        <v>3.3</v>
      </c>
      <c r="AL300" s="288">
        <v>3.3</v>
      </c>
      <c r="AM300" s="288">
        <v>3.3</v>
      </c>
      <c r="AN300" s="288">
        <v>3.2</v>
      </c>
      <c r="AO300" s="288">
        <v>3.2</v>
      </c>
      <c r="AP300" s="288">
        <v>3.2</v>
      </c>
      <c r="AQ300" s="288">
        <v>3.2</v>
      </c>
      <c r="AR300" s="288">
        <v>3.3</v>
      </c>
      <c r="AS300" s="288">
        <v>3.3</v>
      </c>
      <c r="AT300" s="288">
        <v>3.3</v>
      </c>
      <c r="AU300" s="288">
        <v>3.3</v>
      </c>
      <c r="AV300" s="288">
        <v>3.3</v>
      </c>
      <c r="AW300" s="288">
        <v>3.4</v>
      </c>
      <c r="AX300" s="288">
        <v>3.3</v>
      </c>
      <c r="AY300" s="288">
        <v>3.3</v>
      </c>
      <c r="AZ300" s="288">
        <v>3.3</v>
      </c>
      <c r="BA300" s="288">
        <v>3.3</v>
      </c>
      <c r="BB300" s="288">
        <v>3.3</v>
      </c>
      <c r="BC300" s="288">
        <v>3.3</v>
      </c>
      <c r="BD300" s="288">
        <v>3.1</v>
      </c>
      <c r="BE300" s="288">
        <v>3.1</v>
      </c>
      <c r="BF300" s="288">
        <v>3.2</v>
      </c>
      <c r="BG300" s="288">
        <v>3.3</v>
      </c>
      <c r="BH300" s="288">
        <v>3.3</v>
      </c>
      <c r="BI300" s="288">
        <v>3.1</v>
      </c>
      <c r="BJ300" s="288">
        <v>3.1</v>
      </c>
      <c r="BK300" s="288">
        <v>3.1</v>
      </c>
      <c r="BL300" s="288">
        <v>3.1</v>
      </c>
      <c r="BM300" s="288">
        <v>3.1</v>
      </c>
      <c r="BN300" s="288">
        <v>3.1</v>
      </c>
      <c r="BO300" s="288">
        <v>3.1</v>
      </c>
      <c r="BP300" s="288">
        <v>3.1</v>
      </c>
      <c r="BQ300" s="288">
        <v>3.2</v>
      </c>
      <c r="BR300" s="288">
        <v>3.2</v>
      </c>
      <c r="BS300" s="288">
        <v>3.2</v>
      </c>
      <c r="BT300" s="288">
        <v>3.2</v>
      </c>
      <c r="BU300" s="288">
        <v>3.2</v>
      </c>
      <c r="BV300" s="288">
        <v>3.2</v>
      </c>
      <c r="BW300" s="288">
        <v>3.2</v>
      </c>
      <c r="BX300" s="288">
        <f>_xlfn.IFNA(VLOOKUP(C300,'INFORM Severity - hidden'!$C$5:$G$300,5,FALSE),"-")</f>
        <v>3.2</v>
      </c>
    </row>
    <row r="301" spans="1:76" x14ac:dyDescent="0.35">
      <c r="A301" t="s">
        <v>262</v>
      </c>
      <c r="B301" t="s">
        <v>287</v>
      </c>
      <c r="C301" t="s">
        <v>288</v>
      </c>
      <c r="D301" s="288" t="str">
        <f t="shared" si="4"/>
        <v>Increasing</v>
      </c>
      <c r="E301" s="288" t="s">
        <v>10568</v>
      </c>
      <c r="F301" s="288" t="s">
        <v>10568</v>
      </c>
      <c r="G301" s="288" t="s">
        <v>10568</v>
      </c>
      <c r="H301" s="288">
        <v>3.3</v>
      </c>
      <c r="I301" s="288">
        <v>3.3</v>
      </c>
      <c r="J301" s="288">
        <v>3.3</v>
      </c>
      <c r="K301" s="288">
        <v>3.2</v>
      </c>
      <c r="L301" s="288">
        <v>3.3</v>
      </c>
      <c r="M301" s="288">
        <v>3.3</v>
      </c>
      <c r="N301" s="288">
        <v>3.2</v>
      </c>
      <c r="O301" s="288">
        <v>3.2</v>
      </c>
      <c r="P301" s="288">
        <v>3.2</v>
      </c>
      <c r="Q301" s="288">
        <v>3.1</v>
      </c>
      <c r="R301" s="288">
        <v>3.1</v>
      </c>
      <c r="S301" s="288">
        <v>3.1</v>
      </c>
      <c r="T301" s="288">
        <v>3.1</v>
      </c>
      <c r="U301" s="288">
        <v>3.2</v>
      </c>
      <c r="V301" s="288">
        <v>3.2</v>
      </c>
      <c r="W301" s="288">
        <v>3.2</v>
      </c>
      <c r="X301" s="288">
        <v>3.2</v>
      </c>
      <c r="Y301" s="288">
        <v>3.2</v>
      </c>
      <c r="Z301" s="288">
        <v>3.2</v>
      </c>
      <c r="AA301" s="288">
        <v>3.2</v>
      </c>
      <c r="AB301" s="288">
        <v>3.2</v>
      </c>
      <c r="AC301" s="288">
        <v>3.2</v>
      </c>
      <c r="AD301" s="288">
        <v>3.2</v>
      </c>
      <c r="AE301" s="288">
        <v>3.2</v>
      </c>
      <c r="AF301" s="288">
        <v>3.2</v>
      </c>
      <c r="AG301" s="288">
        <v>3.2</v>
      </c>
      <c r="AH301" s="288">
        <v>3.2</v>
      </c>
      <c r="AI301" s="288">
        <v>3.2</v>
      </c>
      <c r="AJ301" s="288">
        <v>3.2</v>
      </c>
      <c r="AK301" s="288">
        <v>3.2</v>
      </c>
      <c r="AL301" s="288">
        <v>3.2</v>
      </c>
      <c r="AM301" s="288">
        <v>3.2</v>
      </c>
      <c r="AN301" s="288">
        <v>3.3</v>
      </c>
      <c r="AO301" s="288">
        <v>3.3</v>
      </c>
      <c r="AP301" s="288">
        <v>3.3</v>
      </c>
      <c r="AQ301" s="288">
        <v>3.2</v>
      </c>
      <c r="AR301" s="288">
        <v>3.2</v>
      </c>
      <c r="AS301" s="288">
        <v>3.2</v>
      </c>
      <c r="AT301" s="288">
        <v>3.2</v>
      </c>
      <c r="AU301" s="288">
        <v>3.2</v>
      </c>
      <c r="AV301" s="288">
        <v>3.2</v>
      </c>
      <c r="AW301" s="288">
        <v>3.3</v>
      </c>
      <c r="AX301" s="288">
        <v>2.2999999999999998</v>
      </c>
      <c r="AY301" s="288">
        <v>2.4</v>
      </c>
      <c r="AZ301" s="288">
        <v>2.4</v>
      </c>
      <c r="BA301" s="288">
        <v>2.4</v>
      </c>
      <c r="BB301" s="288">
        <v>2.4</v>
      </c>
      <c r="BC301" s="288">
        <v>2.4</v>
      </c>
      <c r="BD301" s="288">
        <v>2.4</v>
      </c>
      <c r="BE301" s="288">
        <v>2.4</v>
      </c>
      <c r="BF301" s="288">
        <v>2.2000000000000002</v>
      </c>
      <c r="BG301" s="288">
        <v>2.2999999999999998</v>
      </c>
      <c r="BH301" s="288">
        <v>2.2999999999999998</v>
      </c>
      <c r="BI301" s="288">
        <v>2.1</v>
      </c>
      <c r="BJ301" s="288">
        <v>2.1</v>
      </c>
      <c r="BK301" s="288">
        <v>2.1</v>
      </c>
      <c r="BL301" s="288">
        <v>2.1</v>
      </c>
      <c r="BM301" s="288">
        <v>2.1</v>
      </c>
      <c r="BN301" s="288">
        <v>2.1</v>
      </c>
      <c r="BO301" s="288">
        <v>2.1</v>
      </c>
      <c r="BP301" s="288">
        <v>2.1</v>
      </c>
      <c r="BQ301" s="288">
        <v>2.1</v>
      </c>
      <c r="BR301" s="288">
        <v>2.1</v>
      </c>
      <c r="BS301" s="288">
        <v>2.1</v>
      </c>
      <c r="BT301" s="288">
        <v>2.1</v>
      </c>
      <c r="BU301" s="288">
        <v>2.1</v>
      </c>
      <c r="BV301" s="288">
        <v>2.4</v>
      </c>
      <c r="BW301" s="288">
        <v>2.4</v>
      </c>
      <c r="BX301" s="288">
        <f>_xlfn.IFNA(VLOOKUP(C301,'INFORM Severity - hidden'!$C$5:$G$300,5,FALSE),"-")</f>
        <v>2.4</v>
      </c>
    </row>
    <row r="302" spans="1:76" x14ac:dyDescent="0.35">
      <c r="A302" t="s">
        <v>262</v>
      </c>
      <c r="B302" t="s">
        <v>298</v>
      </c>
      <c r="C302" t="s">
        <v>299</v>
      </c>
      <c r="D302" s="288" t="str">
        <f t="shared" si="4"/>
        <v>-</v>
      </c>
      <c r="E302" s="288" t="s">
        <v>10568</v>
      </c>
      <c r="F302" s="288" t="s">
        <v>10568</v>
      </c>
      <c r="G302" s="288" t="s">
        <v>10568</v>
      </c>
      <c r="H302" s="288" t="s">
        <v>10568</v>
      </c>
      <c r="I302" s="288" t="s">
        <v>10568</v>
      </c>
      <c r="J302" s="288" t="s">
        <v>10568</v>
      </c>
      <c r="K302" s="288" t="s">
        <v>10568</v>
      </c>
      <c r="L302" s="288" t="s">
        <v>10568</v>
      </c>
      <c r="M302" s="288" t="s">
        <v>10568</v>
      </c>
      <c r="N302" s="288" t="s">
        <v>10568</v>
      </c>
      <c r="O302" s="288" t="s">
        <v>10568</v>
      </c>
      <c r="P302" s="288" t="s">
        <v>10568</v>
      </c>
      <c r="Q302" s="288" t="s">
        <v>10568</v>
      </c>
      <c r="R302" s="288" t="s">
        <v>10568</v>
      </c>
      <c r="S302" s="288" t="s">
        <v>10568</v>
      </c>
      <c r="T302" s="288" t="s">
        <v>10568</v>
      </c>
      <c r="U302" s="288" t="s">
        <v>10568</v>
      </c>
      <c r="V302" s="288" t="s">
        <v>10568</v>
      </c>
      <c r="W302" s="288" t="s">
        <v>10568</v>
      </c>
      <c r="X302" s="288" t="s">
        <v>10568</v>
      </c>
      <c r="Y302" s="288" t="s">
        <v>10568</v>
      </c>
      <c r="Z302" s="288" t="s">
        <v>10568</v>
      </c>
      <c r="AA302" s="288" t="s">
        <v>10568</v>
      </c>
      <c r="AB302" s="288" t="s">
        <v>10568</v>
      </c>
      <c r="AC302" s="288" t="s">
        <v>10568</v>
      </c>
      <c r="AD302" s="288" t="s">
        <v>10568</v>
      </c>
      <c r="AE302" s="288" t="s">
        <v>10568</v>
      </c>
      <c r="AF302" s="288" t="s">
        <v>10568</v>
      </c>
      <c r="AG302" s="288" t="s">
        <v>10568</v>
      </c>
      <c r="AH302" s="288" t="s">
        <v>10568</v>
      </c>
      <c r="AI302" s="288" t="s">
        <v>10568</v>
      </c>
      <c r="AJ302" s="288" t="s">
        <v>10568</v>
      </c>
      <c r="AK302" s="288" t="s">
        <v>10568</v>
      </c>
      <c r="AL302" s="288" t="s">
        <v>10568</v>
      </c>
      <c r="AM302" s="288" t="s">
        <v>10568</v>
      </c>
      <c r="AN302" s="288" t="s">
        <v>10568</v>
      </c>
      <c r="AO302" s="288" t="s">
        <v>10568</v>
      </c>
      <c r="AP302" s="288" t="s">
        <v>10568</v>
      </c>
      <c r="AQ302" s="288" t="s">
        <v>10568</v>
      </c>
      <c r="AR302" s="288" t="s">
        <v>10568</v>
      </c>
      <c r="AS302" s="288" t="s">
        <v>10568</v>
      </c>
      <c r="AT302" s="288" t="s">
        <v>10568</v>
      </c>
      <c r="AU302" s="288" t="s">
        <v>10568</v>
      </c>
      <c r="AV302" s="288" t="s">
        <v>10568</v>
      </c>
      <c r="AW302" s="288" t="s">
        <v>10568</v>
      </c>
      <c r="AX302" s="288" t="s">
        <v>10568</v>
      </c>
      <c r="AY302" s="288" t="s">
        <v>10568</v>
      </c>
      <c r="AZ302" s="288" t="s">
        <v>10568</v>
      </c>
      <c r="BA302" s="288" t="s">
        <v>10568</v>
      </c>
      <c r="BB302" s="288" t="s">
        <v>10568</v>
      </c>
      <c r="BC302" s="288" t="s">
        <v>10568</v>
      </c>
      <c r="BD302" s="288" t="s">
        <v>10568</v>
      </c>
      <c r="BE302" s="288" t="s">
        <v>10568</v>
      </c>
      <c r="BF302" s="288" t="s">
        <v>10568</v>
      </c>
      <c r="BG302" s="288" t="s">
        <v>10568</v>
      </c>
      <c r="BH302" s="288" t="s">
        <v>10568</v>
      </c>
      <c r="BI302" s="288" t="s">
        <v>10568</v>
      </c>
      <c r="BJ302" s="288" t="s">
        <v>10568</v>
      </c>
      <c r="BK302" s="288" t="s">
        <v>10568</v>
      </c>
      <c r="BL302" s="288" t="s">
        <v>10568</v>
      </c>
      <c r="BM302" s="288" t="s">
        <v>10568</v>
      </c>
      <c r="BN302" s="288" t="s">
        <v>10568</v>
      </c>
      <c r="BO302" s="288" t="s">
        <v>10568</v>
      </c>
      <c r="BP302" s="288" t="s">
        <v>10568</v>
      </c>
      <c r="BQ302" s="288" t="s">
        <v>10568</v>
      </c>
      <c r="BR302" s="288" t="s">
        <v>10568</v>
      </c>
      <c r="BS302" s="288" t="s">
        <v>10568</v>
      </c>
      <c r="BT302" s="288" t="s">
        <v>10568</v>
      </c>
      <c r="BU302" s="288" t="s">
        <v>10568</v>
      </c>
      <c r="BV302" s="288" t="s">
        <v>10568</v>
      </c>
      <c r="BW302" s="288" t="s">
        <v>10568</v>
      </c>
      <c r="BX302" s="288" t="str">
        <f>_xlfn.IFNA(VLOOKUP(C302,'INFORM Severity - hidden'!$C$5:$G$300,5,FALSE),"-")</f>
        <v>x</v>
      </c>
    </row>
    <row r="303" spans="1:76" x14ac:dyDescent="0.35">
      <c r="A303" t="s">
        <v>262</v>
      </c>
      <c r="B303" t="s">
        <v>2373</v>
      </c>
      <c r="C303" t="s">
        <v>2374</v>
      </c>
      <c r="D303" s="288" t="str">
        <f t="shared" si="4"/>
        <v>Stable</v>
      </c>
      <c r="E303" s="288" t="s">
        <v>10568</v>
      </c>
      <c r="F303" s="288" t="s">
        <v>10568</v>
      </c>
      <c r="G303" s="288" t="s">
        <v>10568</v>
      </c>
      <c r="H303" s="288" t="s">
        <v>10568</v>
      </c>
      <c r="I303" s="288" t="s">
        <v>10568</v>
      </c>
      <c r="J303" s="288" t="s">
        <v>10568</v>
      </c>
      <c r="K303" s="288" t="s">
        <v>10568</v>
      </c>
      <c r="L303" s="288" t="s">
        <v>10568</v>
      </c>
      <c r="M303" s="288" t="s">
        <v>10568</v>
      </c>
      <c r="N303" s="288" t="s">
        <v>10568</v>
      </c>
      <c r="O303" s="288" t="s">
        <v>10568</v>
      </c>
      <c r="P303" s="288" t="s">
        <v>10568</v>
      </c>
      <c r="Q303" s="288" t="s">
        <v>10568</v>
      </c>
      <c r="R303" s="288" t="s">
        <v>10568</v>
      </c>
      <c r="S303" s="288" t="s">
        <v>10568</v>
      </c>
      <c r="T303" s="288" t="s">
        <v>10568</v>
      </c>
      <c r="U303" s="288" t="s">
        <v>10568</v>
      </c>
      <c r="V303" s="288" t="s">
        <v>10568</v>
      </c>
      <c r="W303" s="288" t="s">
        <v>10568</v>
      </c>
      <c r="X303" s="288" t="s">
        <v>10568</v>
      </c>
      <c r="Y303" s="288" t="s">
        <v>10568</v>
      </c>
      <c r="Z303" s="288" t="s">
        <v>10568</v>
      </c>
      <c r="AA303" s="288" t="s">
        <v>10568</v>
      </c>
      <c r="AB303" s="288" t="s">
        <v>10568</v>
      </c>
      <c r="AC303" s="288" t="s">
        <v>10568</v>
      </c>
      <c r="AD303" s="288" t="s">
        <v>10568</v>
      </c>
      <c r="AE303" s="288" t="s">
        <v>10568</v>
      </c>
      <c r="AF303" s="288" t="s">
        <v>10568</v>
      </c>
      <c r="AG303" s="288" t="s">
        <v>10568</v>
      </c>
      <c r="AH303" s="288" t="s">
        <v>10568</v>
      </c>
      <c r="AI303" s="288" t="s">
        <v>10568</v>
      </c>
      <c r="AJ303" s="288" t="s">
        <v>10568</v>
      </c>
      <c r="AK303" s="288" t="s">
        <v>10568</v>
      </c>
      <c r="AL303" s="288" t="s">
        <v>10568</v>
      </c>
      <c r="AM303" s="288" t="s">
        <v>10568</v>
      </c>
      <c r="AN303" s="288" t="s">
        <v>10568</v>
      </c>
      <c r="AO303" s="288" t="s">
        <v>10568</v>
      </c>
      <c r="AP303" s="288" t="s">
        <v>10568</v>
      </c>
      <c r="AQ303" s="288" t="s">
        <v>10568</v>
      </c>
      <c r="AR303" s="288" t="s">
        <v>10568</v>
      </c>
      <c r="AS303" s="288" t="s">
        <v>10568</v>
      </c>
      <c r="AT303" s="288" t="s">
        <v>10568</v>
      </c>
      <c r="AU303" s="288" t="s">
        <v>10568</v>
      </c>
      <c r="AV303" s="288" t="s">
        <v>10568</v>
      </c>
      <c r="AW303" s="288" t="s">
        <v>10568</v>
      </c>
      <c r="AX303" s="288" t="s">
        <v>10568</v>
      </c>
      <c r="AY303" s="288" t="s">
        <v>10568</v>
      </c>
      <c r="AZ303" s="288" t="s">
        <v>10568</v>
      </c>
      <c r="BA303" s="288" t="s">
        <v>10568</v>
      </c>
      <c r="BB303" s="288" t="s">
        <v>10568</v>
      </c>
      <c r="BC303" s="288">
        <v>3.3</v>
      </c>
      <c r="BD303" s="288">
        <v>3.3</v>
      </c>
      <c r="BE303" s="288">
        <v>3.3</v>
      </c>
      <c r="BF303" s="288">
        <v>3.5</v>
      </c>
      <c r="BG303" s="288">
        <v>3.5</v>
      </c>
      <c r="BH303" s="288">
        <v>3.5</v>
      </c>
      <c r="BI303" s="288">
        <v>3.3</v>
      </c>
      <c r="BJ303" s="288">
        <v>3.3</v>
      </c>
      <c r="BK303" s="288">
        <v>3.2</v>
      </c>
      <c r="BL303" s="288">
        <v>3.2</v>
      </c>
      <c r="BM303" s="288">
        <v>3.2</v>
      </c>
      <c r="BN303" s="288">
        <v>3.2</v>
      </c>
      <c r="BO303" s="288">
        <v>3.2</v>
      </c>
      <c r="BP303" s="288">
        <v>3.2</v>
      </c>
      <c r="BQ303" s="288">
        <v>3.2</v>
      </c>
      <c r="BR303" s="288">
        <v>3.1</v>
      </c>
      <c r="BS303" s="288">
        <v>3</v>
      </c>
      <c r="BT303" s="288">
        <v>3</v>
      </c>
      <c r="BU303" s="288">
        <v>3</v>
      </c>
      <c r="BV303" s="288">
        <v>3</v>
      </c>
      <c r="BW303" s="288">
        <v>3</v>
      </c>
      <c r="BX303" s="288">
        <f>_xlfn.IFNA(VLOOKUP(C303,'INFORM Severity - hidden'!$C$5:$G$300,5,FALSE),"-")</f>
        <v>3</v>
      </c>
    </row>
    <row r="304" spans="1:76" x14ac:dyDescent="0.35">
      <c r="A304" t="s">
        <v>61</v>
      </c>
      <c r="B304" t="s">
        <v>683</v>
      </c>
      <c r="C304" t="s">
        <v>684</v>
      </c>
      <c r="D304" s="288" t="str">
        <f t="shared" si="4"/>
        <v>Stable</v>
      </c>
      <c r="E304" s="288" t="s">
        <v>10568</v>
      </c>
      <c r="F304" s="288" t="s">
        <v>10568</v>
      </c>
      <c r="G304" s="288" t="s">
        <v>10568</v>
      </c>
      <c r="H304" s="288" t="s">
        <v>10568</v>
      </c>
      <c r="I304" s="288" t="s">
        <v>10568</v>
      </c>
      <c r="J304" s="288" t="s">
        <v>10568</v>
      </c>
      <c r="K304" s="288" t="s">
        <v>10568</v>
      </c>
      <c r="L304" s="288" t="s">
        <v>10568</v>
      </c>
      <c r="M304" s="288" t="s">
        <v>10568</v>
      </c>
      <c r="N304" s="288" t="s">
        <v>10568</v>
      </c>
      <c r="O304" s="288" t="s">
        <v>10568</v>
      </c>
      <c r="P304" s="288" t="s">
        <v>10568</v>
      </c>
      <c r="Q304" s="288" t="s">
        <v>10568</v>
      </c>
      <c r="R304" s="288" t="s">
        <v>10568</v>
      </c>
      <c r="S304" s="288" t="s">
        <v>10568</v>
      </c>
      <c r="T304" s="288" t="s">
        <v>10568</v>
      </c>
      <c r="U304" s="288" t="s">
        <v>10568</v>
      </c>
      <c r="V304" s="288" t="s">
        <v>10568</v>
      </c>
      <c r="W304" s="288" t="s">
        <v>10568</v>
      </c>
      <c r="X304" s="288" t="s">
        <v>10568</v>
      </c>
      <c r="Y304" s="288" t="s">
        <v>10568</v>
      </c>
      <c r="Z304" s="288" t="s">
        <v>10568</v>
      </c>
      <c r="AA304" s="288" t="s">
        <v>10568</v>
      </c>
      <c r="AB304" s="288" t="s">
        <v>10568</v>
      </c>
      <c r="AC304" s="288" t="s">
        <v>10568</v>
      </c>
      <c r="AD304" s="288" t="s">
        <v>10568</v>
      </c>
      <c r="AE304" s="288" t="s">
        <v>10568</v>
      </c>
      <c r="AF304" s="288" t="s">
        <v>10568</v>
      </c>
      <c r="AG304" s="288" t="s">
        <v>10568</v>
      </c>
      <c r="AH304" s="288" t="s">
        <v>10568</v>
      </c>
      <c r="AI304" s="288" t="s">
        <v>10568</v>
      </c>
      <c r="AJ304" s="288" t="s">
        <v>10568</v>
      </c>
      <c r="AK304" s="288" t="s">
        <v>10568</v>
      </c>
      <c r="AL304" s="288" t="s">
        <v>10568</v>
      </c>
      <c r="AM304" s="288" t="s">
        <v>10568</v>
      </c>
      <c r="AN304" s="288" t="s">
        <v>10568</v>
      </c>
      <c r="AO304" s="288" t="s">
        <v>10568</v>
      </c>
      <c r="AP304" s="288" t="s">
        <v>10568</v>
      </c>
      <c r="AQ304" s="288">
        <v>2.4</v>
      </c>
      <c r="AR304" s="288">
        <v>2.2999999999999998</v>
      </c>
      <c r="AS304" s="288">
        <v>2.6</v>
      </c>
      <c r="AT304" s="288">
        <v>2.6</v>
      </c>
      <c r="AU304" s="288">
        <v>2.6</v>
      </c>
      <c r="AV304" s="288">
        <v>2.7</v>
      </c>
      <c r="AW304" s="288">
        <v>2.7</v>
      </c>
      <c r="AX304" s="288">
        <v>2.7</v>
      </c>
      <c r="AY304" s="288">
        <v>2.7</v>
      </c>
      <c r="AZ304" s="288">
        <v>2.7</v>
      </c>
      <c r="BA304" s="288">
        <v>2.8</v>
      </c>
      <c r="BB304" s="288">
        <v>2.8</v>
      </c>
      <c r="BC304" s="288">
        <v>2.6</v>
      </c>
      <c r="BD304" s="288">
        <v>2.6</v>
      </c>
      <c r="BE304" s="288">
        <v>2.6</v>
      </c>
      <c r="BF304" s="288">
        <v>2.7</v>
      </c>
      <c r="BG304" s="288">
        <v>2.7</v>
      </c>
      <c r="BH304" s="288">
        <v>2.6</v>
      </c>
      <c r="BI304" s="288">
        <v>2.6</v>
      </c>
      <c r="BJ304" s="288">
        <v>2.6</v>
      </c>
      <c r="BK304" s="288">
        <v>2.7</v>
      </c>
      <c r="BL304" s="288">
        <v>2.7</v>
      </c>
      <c r="BM304" s="288">
        <v>2.9</v>
      </c>
      <c r="BN304" s="288">
        <v>2.8</v>
      </c>
      <c r="BO304" s="288">
        <v>2.8</v>
      </c>
      <c r="BP304" s="288">
        <v>2.8</v>
      </c>
      <c r="BQ304" s="288">
        <v>2.5</v>
      </c>
      <c r="BR304" s="288">
        <v>2.5</v>
      </c>
      <c r="BS304" s="288">
        <v>2.5</v>
      </c>
      <c r="BT304" s="288">
        <v>2.5</v>
      </c>
      <c r="BU304" s="288">
        <v>2.5</v>
      </c>
      <c r="BV304" s="288">
        <v>2.5</v>
      </c>
      <c r="BW304" s="288">
        <v>2.5</v>
      </c>
      <c r="BX304" s="288">
        <f>_xlfn.IFNA(VLOOKUP(C304,'INFORM Severity - hidden'!$C$5:$G$300,5,FALSE),"-")</f>
        <v>2.5</v>
      </c>
    </row>
    <row r="305" spans="1:76" x14ac:dyDescent="0.35">
      <c r="A305" t="s">
        <v>61</v>
      </c>
      <c r="B305" t="s">
        <v>59</v>
      </c>
      <c r="C305" t="s">
        <v>60</v>
      </c>
      <c r="D305" s="288" t="str">
        <f t="shared" si="4"/>
        <v>Stable</v>
      </c>
      <c r="E305" s="288">
        <v>1.5</v>
      </c>
      <c r="F305" s="288">
        <v>1.5</v>
      </c>
      <c r="G305" s="288">
        <v>1.5</v>
      </c>
      <c r="H305" s="288">
        <v>2.2000000000000002</v>
      </c>
      <c r="I305" s="288">
        <v>2.2000000000000002</v>
      </c>
      <c r="J305" s="288">
        <v>2.1</v>
      </c>
      <c r="K305" s="288">
        <v>1.8</v>
      </c>
      <c r="L305" s="288">
        <v>1.8</v>
      </c>
      <c r="M305" s="288">
        <v>1.9</v>
      </c>
      <c r="N305" s="288">
        <v>1.8</v>
      </c>
      <c r="O305" s="288">
        <v>1.8</v>
      </c>
      <c r="P305" s="288">
        <v>1.8</v>
      </c>
      <c r="Q305" s="288">
        <v>1.8</v>
      </c>
      <c r="R305" s="288">
        <v>1.8</v>
      </c>
      <c r="S305" s="288">
        <v>1.8</v>
      </c>
      <c r="T305" s="288">
        <v>1.8</v>
      </c>
      <c r="U305" s="288">
        <v>1.8</v>
      </c>
      <c r="V305" s="288">
        <v>1.8</v>
      </c>
      <c r="W305" s="288">
        <v>1.8</v>
      </c>
      <c r="X305" s="288">
        <v>2.5</v>
      </c>
      <c r="Y305" s="288">
        <v>2.4</v>
      </c>
      <c r="Z305" s="288">
        <v>1.7</v>
      </c>
      <c r="AA305" s="288">
        <v>1.7</v>
      </c>
      <c r="AB305" s="288">
        <v>1.7</v>
      </c>
      <c r="AC305" s="288">
        <v>1.7</v>
      </c>
      <c r="AD305" s="288">
        <v>1.7</v>
      </c>
      <c r="AE305" s="288">
        <v>1.7</v>
      </c>
      <c r="AF305" s="288">
        <v>1.8</v>
      </c>
      <c r="AG305" s="288">
        <v>1.8</v>
      </c>
      <c r="AH305" s="288">
        <v>1.8</v>
      </c>
      <c r="AI305" s="288">
        <v>2.4</v>
      </c>
      <c r="AJ305" s="288">
        <v>2.4</v>
      </c>
      <c r="AK305" s="288">
        <v>2.4</v>
      </c>
      <c r="AL305" s="288">
        <v>2.4</v>
      </c>
      <c r="AM305" s="288">
        <v>2.2999999999999998</v>
      </c>
      <c r="AN305" s="288">
        <v>2.4</v>
      </c>
      <c r="AO305" s="288">
        <v>2.4</v>
      </c>
      <c r="AP305" s="288">
        <v>2.4</v>
      </c>
      <c r="AQ305" s="288">
        <v>2.2999999999999998</v>
      </c>
      <c r="AR305" s="288">
        <v>2.2999999999999998</v>
      </c>
      <c r="AS305" s="288">
        <v>2.2999999999999998</v>
      </c>
      <c r="AT305" s="288">
        <v>2.2999999999999998</v>
      </c>
      <c r="AU305" s="288">
        <v>2.2999999999999998</v>
      </c>
      <c r="AV305" s="288">
        <v>2.2999999999999998</v>
      </c>
      <c r="AW305" s="288">
        <v>2.2999999999999998</v>
      </c>
      <c r="AX305" s="288">
        <v>2.2999999999999998</v>
      </c>
      <c r="AY305" s="288">
        <v>2.2999999999999998</v>
      </c>
      <c r="AZ305" s="288">
        <v>2.2999999999999998</v>
      </c>
      <c r="BA305" s="288">
        <v>2.2999999999999998</v>
      </c>
      <c r="BB305" s="288">
        <v>2.2999999999999998</v>
      </c>
      <c r="BC305" s="288">
        <v>2.2999999999999998</v>
      </c>
      <c r="BD305" s="288">
        <v>2.2999999999999998</v>
      </c>
      <c r="BE305" s="288">
        <v>2.4</v>
      </c>
      <c r="BF305" s="288">
        <v>2.4</v>
      </c>
      <c r="BG305" s="288">
        <v>2.4</v>
      </c>
      <c r="BH305" s="288">
        <v>2.4</v>
      </c>
      <c r="BI305" s="288">
        <v>2.4</v>
      </c>
      <c r="BJ305" s="288">
        <v>2.4</v>
      </c>
      <c r="BK305" s="288">
        <v>2.5</v>
      </c>
      <c r="BL305" s="288">
        <v>2.4</v>
      </c>
      <c r="BM305" s="288">
        <v>2.4</v>
      </c>
      <c r="BN305" s="288">
        <v>2.4</v>
      </c>
      <c r="BO305" s="288">
        <v>2.4</v>
      </c>
      <c r="BP305" s="288">
        <v>2.4</v>
      </c>
      <c r="BQ305" s="288">
        <v>2.4</v>
      </c>
      <c r="BR305" s="288">
        <v>2.4</v>
      </c>
      <c r="BS305" s="288">
        <v>2.4</v>
      </c>
      <c r="BT305" s="288">
        <v>2.4</v>
      </c>
      <c r="BU305" s="288">
        <v>2.4</v>
      </c>
      <c r="BV305" s="288">
        <v>2.4</v>
      </c>
      <c r="BW305" s="288">
        <v>2.4</v>
      </c>
      <c r="BX305" s="288">
        <f>_xlfn.IFNA(VLOOKUP(C305,'INFORM Severity - hidden'!$C$5:$G$300,5,FALSE),"-")</f>
        <v>2.4</v>
      </c>
    </row>
    <row r="306" spans="1:76" x14ac:dyDescent="0.35">
      <c r="A306" t="s">
        <v>61</v>
      </c>
      <c r="B306" t="s">
        <v>693</v>
      </c>
      <c r="C306" t="s">
        <v>694</v>
      </c>
      <c r="D306" s="288" t="str">
        <f t="shared" si="4"/>
        <v>Stable</v>
      </c>
      <c r="E306" s="288" t="s">
        <v>10568</v>
      </c>
      <c r="F306" s="288" t="s">
        <v>10568</v>
      </c>
      <c r="G306" s="288" t="s">
        <v>10568</v>
      </c>
      <c r="H306" s="288" t="s">
        <v>10568</v>
      </c>
      <c r="I306" s="288" t="s">
        <v>10568</v>
      </c>
      <c r="J306" s="288" t="s">
        <v>10568</v>
      </c>
      <c r="K306" s="288" t="s">
        <v>10568</v>
      </c>
      <c r="L306" s="288" t="s">
        <v>10568</v>
      </c>
      <c r="M306" s="288" t="s">
        <v>10568</v>
      </c>
      <c r="N306" s="288" t="s">
        <v>10568</v>
      </c>
      <c r="O306" s="288" t="s">
        <v>10568</v>
      </c>
      <c r="P306" s="288" t="s">
        <v>10568</v>
      </c>
      <c r="Q306" s="288" t="s">
        <v>10568</v>
      </c>
      <c r="R306" s="288" t="s">
        <v>10568</v>
      </c>
      <c r="S306" s="288" t="s">
        <v>10568</v>
      </c>
      <c r="T306" s="288" t="s">
        <v>10568</v>
      </c>
      <c r="U306" s="288" t="s">
        <v>10568</v>
      </c>
      <c r="V306" s="288" t="s">
        <v>10568</v>
      </c>
      <c r="W306" s="288" t="s">
        <v>10568</v>
      </c>
      <c r="X306" s="288" t="s">
        <v>10568</v>
      </c>
      <c r="Y306" s="288" t="s">
        <v>10568</v>
      </c>
      <c r="Z306" s="288" t="s">
        <v>10568</v>
      </c>
      <c r="AA306" s="288" t="s">
        <v>10568</v>
      </c>
      <c r="AB306" s="288" t="s">
        <v>10568</v>
      </c>
      <c r="AC306" s="288" t="s">
        <v>10568</v>
      </c>
      <c r="AD306" s="288" t="s">
        <v>10568</v>
      </c>
      <c r="AE306" s="288" t="s">
        <v>10568</v>
      </c>
      <c r="AF306" s="288" t="s">
        <v>10568</v>
      </c>
      <c r="AG306" s="288" t="s">
        <v>10568</v>
      </c>
      <c r="AH306" s="288" t="s">
        <v>10568</v>
      </c>
      <c r="AI306" s="288" t="s">
        <v>10568</v>
      </c>
      <c r="AJ306" s="288" t="s">
        <v>10568</v>
      </c>
      <c r="AK306" s="288" t="s">
        <v>10568</v>
      </c>
      <c r="AL306" s="288" t="s">
        <v>10568</v>
      </c>
      <c r="AM306" s="288" t="s">
        <v>10568</v>
      </c>
      <c r="AN306" s="288" t="s">
        <v>10568</v>
      </c>
      <c r="AO306" s="288" t="s">
        <v>10568</v>
      </c>
      <c r="AP306" s="288" t="s">
        <v>10568</v>
      </c>
      <c r="AQ306" s="288">
        <v>2.2000000000000002</v>
      </c>
      <c r="AR306" s="288">
        <v>2.2000000000000002</v>
      </c>
      <c r="AS306" s="288">
        <v>2.2999999999999998</v>
      </c>
      <c r="AT306" s="288">
        <v>2.2999999999999998</v>
      </c>
      <c r="AU306" s="288">
        <v>2.2999999999999998</v>
      </c>
      <c r="AV306" s="288">
        <v>2.2999999999999998</v>
      </c>
      <c r="AW306" s="288">
        <v>2.2999999999999998</v>
      </c>
      <c r="AX306" s="288">
        <v>2.2999999999999998</v>
      </c>
      <c r="AY306" s="288">
        <v>2.2999999999999998</v>
      </c>
      <c r="AZ306" s="288">
        <v>2.2999999999999998</v>
      </c>
      <c r="BA306" s="288">
        <v>2.5</v>
      </c>
      <c r="BB306" s="288">
        <v>2.5</v>
      </c>
      <c r="BC306" s="288">
        <v>2.4</v>
      </c>
      <c r="BD306" s="288">
        <v>2.4</v>
      </c>
      <c r="BE306" s="288">
        <v>2.6</v>
      </c>
      <c r="BF306" s="288">
        <v>2.6</v>
      </c>
      <c r="BG306" s="288">
        <v>2.6</v>
      </c>
      <c r="BH306" s="288">
        <v>2.6</v>
      </c>
      <c r="BI306" s="288">
        <v>2.6</v>
      </c>
      <c r="BJ306" s="288">
        <v>2.6</v>
      </c>
      <c r="BK306" s="288">
        <v>2.6</v>
      </c>
      <c r="BL306" s="288">
        <v>2.6</v>
      </c>
      <c r="BM306" s="288">
        <v>2.6</v>
      </c>
      <c r="BN306" s="288">
        <v>2.5</v>
      </c>
      <c r="BO306" s="288">
        <v>2.5</v>
      </c>
      <c r="BP306" s="288">
        <v>2.5</v>
      </c>
      <c r="BQ306" s="288">
        <v>2.2999999999999998</v>
      </c>
      <c r="BR306" s="288">
        <v>2.2999999999999998</v>
      </c>
      <c r="BS306" s="288">
        <v>2.2999999999999998</v>
      </c>
      <c r="BT306" s="288">
        <v>2.2999999999999998</v>
      </c>
      <c r="BU306" s="288">
        <v>2.2999999999999998</v>
      </c>
      <c r="BV306" s="288">
        <v>2.2999999999999998</v>
      </c>
      <c r="BW306" s="288">
        <v>2.2999999999999998</v>
      </c>
      <c r="BX306" s="288">
        <f>_xlfn.IFNA(VLOOKUP(C306,'INFORM Severity - hidden'!$C$5:$G$300,5,FALSE),"-")</f>
        <v>2.2999999999999998</v>
      </c>
    </row>
    <row r="307" spans="1:76" x14ac:dyDescent="0.35">
      <c r="C307" t="s">
        <v>10710</v>
      </c>
      <c r="D307" s="288" t="str">
        <f t="shared" si="4"/>
        <v>-</v>
      </c>
      <c r="E307" s="288" t="s">
        <v>10568</v>
      </c>
      <c r="F307" s="288">
        <v>2.9</v>
      </c>
      <c r="G307" s="288">
        <v>3</v>
      </c>
      <c r="H307" s="288">
        <v>3.1</v>
      </c>
      <c r="I307" s="288">
        <v>3.1</v>
      </c>
      <c r="J307" s="288">
        <v>3</v>
      </c>
      <c r="K307" s="288">
        <v>2.9</v>
      </c>
      <c r="L307" s="288">
        <v>2.9</v>
      </c>
      <c r="M307" s="288">
        <v>2.9</v>
      </c>
      <c r="N307" s="288">
        <v>2.9</v>
      </c>
      <c r="O307" s="288" t="s">
        <v>10568</v>
      </c>
      <c r="P307" s="288" t="s">
        <v>10568</v>
      </c>
      <c r="Q307" s="288" t="s">
        <v>10568</v>
      </c>
      <c r="R307" s="288" t="s">
        <v>10568</v>
      </c>
      <c r="S307" s="288" t="s">
        <v>10568</v>
      </c>
      <c r="T307" s="288" t="s">
        <v>10568</v>
      </c>
      <c r="U307" s="288">
        <v>2.9</v>
      </c>
      <c r="V307" s="288">
        <v>2.9</v>
      </c>
      <c r="W307" s="288">
        <v>2.9</v>
      </c>
      <c r="X307" s="288">
        <v>2.9</v>
      </c>
      <c r="Y307" s="288">
        <v>2.9</v>
      </c>
      <c r="Z307" s="288">
        <v>2.9</v>
      </c>
      <c r="AA307" s="288">
        <v>3.1</v>
      </c>
      <c r="AB307" s="288">
        <v>3.1</v>
      </c>
      <c r="AC307" s="288">
        <v>3.1</v>
      </c>
      <c r="AD307" s="288">
        <v>3.1</v>
      </c>
      <c r="AE307" s="288">
        <v>3.1</v>
      </c>
      <c r="AF307" s="288">
        <v>3.1</v>
      </c>
      <c r="AG307" s="288">
        <v>3.1</v>
      </c>
      <c r="AH307" s="288" t="s">
        <v>10568</v>
      </c>
      <c r="AI307" s="288" t="s">
        <v>10568</v>
      </c>
      <c r="AJ307" s="288" t="s">
        <v>10568</v>
      </c>
      <c r="AK307" s="288" t="s">
        <v>10568</v>
      </c>
      <c r="AL307" s="288" t="s">
        <v>10568</v>
      </c>
      <c r="AM307" s="288" t="s">
        <v>10568</v>
      </c>
      <c r="AN307" s="288" t="s">
        <v>10568</v>
      </c>
      <c r="AO307" s="288" t="s">
        <v>10568</v>
      </c>
      <c r="AP307" s="288" t="s">
        <v>10568</v>
      </c>
      <c r="AQ307" s="288" t="s">
        <v>10568</v>
      </c>
      <c r="AR307" s="288" t="s">
        <v>10568</v>
      </c>
      <c r="AS307" s="288" t="s">
        <v>10568</v>
      </c>
      <c r="AT307" s="288" t="s">
        <v>10568</v>
      </c>
      <c r="AU307" s="288">
        <v>3.3</v>
      </c>
      <c r="AV307" s="288">
        <v>3.3</v>
      </c>
      <c r="AW307" s="288">
        <v>3.3</v>
      </c>
      <c r="AX307" s="288">
        <v>3.3</v>
      </c>
      <c r="AY307" s="288">
        <v>3.2</v>
      </c>
      <c r="AZ307" s="288">
        <v>3.3</v>
      </c>
      <c r="BA307" s="288">
        <v>3.3</v>
      </c>
      <c r="BB307" s="288">
        <v>3.3</v>
      </c>
      <c r="BC307" s="288" t="s">
        <v>10568</v>
      </c>
      <c r="BD307" s="288" t="s">
        <v>10568</v>
      </c>
      <c r="BE307" s="288" t="s">
        <v>10568</v>
      </c>
      <c r="BF307" s="288" t="s">
        <v>10568</v>
      </c>
      <c r="BG307" s="288" t="s">
        <v>10568</v>
      </c>
      <c r="BH307" s="288" t="s">
        <v>10568</v>
      </c>
      <c r="BI307" s="288" t="s">
        <v>10568</v>
      </c>
      <c r="BJ307" s="288" t="s">
        <v>10568</v>
      </c>
      <c r="BK307" s="288" t="s">
        <v>10568</v>
      </c>
      <c r="BL307" s="288" t="s">
        <v>10568</v>
      </c>
      <c r="BM307" s="288" t="s">
        <v>10568</v>
      </c>
      <c r="BN307" s="288" t="s">
        <v>10568</v>
      </c>
      <c r="BO307" s="288" t="s">
        <v>10568</v>
      </c>
      <c r="BP307" s="288" t="s">
        <v>10568</v>
      </c>
      <c r="BQ307" s="288" t="s">
        <v>10568</v>
      </c>
      <c r="BR307" s="288" t="s">
        <v>10568</v>
      </c>
      <c r="BS307" s="288" t="s">
        <v>10568</v>
      </c>
      <c r="BT307" s="288" t="s">
        <v>10568</v>
      </c>
      <c r="BU307" s="288" t="s">
        <v>10568</v>
      </c>
      <c r="BV307" s="288" t="s">
        <v>10568</v>
      </c>
      <c r="BW307" s="288" t="s">
        <v>10568</v>
      </c>
      <c r="BX307" s="288" t="str">
        <f>_xlfn.IFNA(VLOOKUP(C307,'INFORM Severity - hidden'!$C$5:$G$300,5,FALSE),"-")</f>
        <v>-</v>
      </c>
    </row>
    <row r="308" spans="1:76" x14ac:dyDescent="0.35">
      <c r="C308" t="s">
        <v>10711</v>
      </c>
      <c r="D308" s="288" t="str">
        <f t="shared" si="4"/>
        <v>-</v>
      </c>
      <c r="E308" s="288" t="s">
        <v>10568</v>
      </c>
      <c r="F308" s="288">
        <v>2.8</v>
      </c>
      <c r="G308" s="288">
        <v>2.8</v>
      </c>
      <c r="H308" s="288">
        <v>2.6</v>
      </c>
      <c r="I308" s="288">
        <v>2.6</v>
      </c>
      <c r="J308" s="288">
        <v>2.5</v>
      </c>
      <c r="K308" s="288">
        <v>2.5</v>
      </c>
      <c r="L308" s="288">
        <v>2.5</v>
      </c>
      <c r="M308" s="288">
        <v>2.5</v>
      </c>
      <c r="N308" s="288" t="s">
        <v>10568</v>
      </c>
      <c r="O308" s="288" t="s">
        <v>10568</v>
      </c>
      <c r="P308" s="288" t="s">
        <v>10568</v>
      </c>
      <c r="Q308" s="288" t="s">
        <v>10568</v>
      </c>
      <c r="R308" s="288" t="s">
        <v>10568</v>
      </c>
      <c r="S308" s="288" t="s">
        <v>10568</v>
      </c>
      <c r="T308" s="288" t="s">
        <v>10568</v>
      </c>
      <c r="U308" s="288" t="s">
        <v>10568</v>
      </c>
      <c r="V308" s="288" t="s">
        <v>10568</v>
      </c>
      <c r="W308" s="288" t="s">
        <v>10568</v>
      </c>
      <c r="X308" s="288" t="s">
        <v>10568</v>
      </c>
      <c r="Y308" s="288" t="s">
        <v>10568</v>
      </c>
      <c r="Z308" s="288" t="s">
        <v>10568</v>
      </c>
      <c r="AA308" s="288" t="s">
        <v>10568</v>
      </c>
      <c r="AB308" s="288" t="s">
        <v>10568</v>
      </c>
      <c r="AC308" s="288" t="s">
        <v>10568</v>
      </c>
      <c r="AD308" s="288" t="s">
        <v>10568</v>
      </c>
      <c r="AE308" s="288" t="s">
        <v>10568</v>
      </c>
      <c r="AF308" s="288" t="s">
        <v>10568</v>
      </c>
      <c r="AG308" s="288" t="s">
        <v>10568</v>
      </c>
      <c r="AH308" s="288" t="s">
        <v>10568</v>
      </c>
      <c r="AI308" s="288" t="s">
        <v>10568</v>
      </c>
      <c r="AJ308" s="288" t="s">
        <v>10568</v>
      </c>
      <c r="AK308" s="288" t="s">
        <v>10568</v>
      </c>
      <c r="AL308" s="288" t="s">
        <v>10568</v>
      </c>
      <c r="AM308" s="288" t="s">
        <v>10568</v>
      </c>
      <c r="AN308" s="288" t="s">
        <v>10568</v>
      </c>
      <c r="AO308" s="288" t="s">
        <v>10568</v>
      </c>
      <c r="AP308" s="288" t="s">
        <v>10568</v>
      </c>
      <c r="AQ308" s="288" t="s">
        <v>10568</v>
      </c>
      <c r="AR308" s="288" t="s">
        <v>10568</v>
      </c>
      <c r="AS308" s="288" t="s">
        <v>10568</v>
      </c>
      <c r="AT308" s="288" t="s">
        <v>10568</v>
      </c>
      <c r="AU308" s="288" t="s">
        <v>10568</v>
      </c>
      <c r="AV308" s="288" t="s">
        <v>10568</v>
      </c>
      <c r="AW308" s="288" t="s">
        <v>10568</v>
      </c>
      <c r="AX308" s="288" t="s">
        <v>10568</v>
      </c>
      <c r="AY308" s="288" t="s">
        <v>10568</v>
      </c>
      <c r="AZ308" s="288" t="s">
        <v>10568</v>
      </c>
      <c r="BA308" s="288" t="s">
        <v>10568</v>
      </c>
      <c r="BB308" s="288" t="s">
        <v>10568</v>
      </c>
      <c r="BC308" s="288" t="s">
        <v>10568</v>
      </c>
      <c r="BD308" s="288" t="s">
        <v>10568</v>
      </c>
      <c r="BE308" s="288" t="s">
        <v>10568</v>
      </c>
      <c r="BF308" s="288" t="s">
        <v>10568</v>
      </c>
      <c r="BG308" s="288" t="s">
        <v>10568</v>
      </c>
      <c r="BH308" s="288" t="s">
        <v>10568</v>
      </c>
      <c r="BI308" s="288" t="s">
        <v>10568</v>
      </c>
      <c r="BJ308" s="288" t="s">
        <v>10568</v>
      </c>
      <c r="BK308" s="288" t="s">
        <v>10568</v>
      </c>
      <c r="BL308" s="288" t="s">
        <v>10568</v>
      </c>
      <c r="BM308" s="288" t="s">
        <v>10568</v>
      </c>
      <c r="BN308" s="288" t="s">
        <v>10568</v>
      </c>
      <c r="BO308" s="288" t="s">
        <v>10568</v>
      </c>
      <c r="BP308" s="288" t="s">
        <v>10568</v>
      </c>
      <c r="BQ308" s="288" t="s">
        <v>10568</v>
      </c>
      <c r="BR308" s="288" t="s">
        <v>10568</v>
      </c>
      <c r="BS308" s="288" t="s">
        <v>10568</v>
      </c>
      <c r="BT308" s="288" t="s">
        <v>10568</v>
      </c>
      <c r="BU308" s="288" t="s">
        <v>10568</v>
      </c>
      <c r="BV308" s="288" t="s">
        <v>10568</v>
      </c>
      <c r="BW308" s="288" t="s">
        <v>10568</v>
      </c>
      <c r="BX308" s="288" t="str">
        <f>_xlfn.IFNA(VLOOKUP(C308,'INFORM Severity - hidden'!$C$5:$G$300,5,FALSE),"-")</f>
        <v>-</v>
      </c>
    </row>
    <row r="309" spans="1:76" x14ac:dyDescent="0.35">
      <c r="C309" t="s">
        <v>10712</v>
      </c>
      <c r="D309" s="288" t="str">
        <f t="shared" si="4"/>
        <v>-</v>
      </c>
      <c r="E309" s="288" t="s">
        <v>10568</v>
      </c>
      <c r="F309" s="288">
        <v>1.9</v>
      </c>
      <c r="G309" s="288">
        <v>1.9</v>
      </c>
      <c r="H309" s="288">
        <v>2.4</v>
      </c>
      <c r="I309" s="288">
        <v>2.4</v>
      </c>
      <c r="J309" s="288">
        <v>2.2999999999999998</v>
      </c>
      <c r="K309" s="288">
        <v>2.2999999999999998</v>
      </c>
      <c r="L309" s="288">
        <v>2.2999999999999998</v>
      </c>
      <c r="M309" s="288">
        <v>1.6</v>
      </c>
      <c r="N309" s="288" t="s">
        <v>10568</v>
      </c>
      <c r="O309" s="288" t="s">
        <v>10568</v>
      </c>
      <c r="P309" s="288" t="s">
        <v>10568</v>
      </c>
      <c r="Q309" s="288" t="s">
        <v>10568</v>
      </c>
      <c r="R309" s="288" t="s">
        <v>10568</v>
      </c>
      <c r="S309" s="288" t="s">
        <v>10568</v>
      </c>
      <c r="T309" s="288" t="s">
        <v>10568</v>
      </c>
      <c r="U309" s="288" t="s">
        <v>10568</v>
      </c>
      <c r="V309" s="288" t="s">
        <v>10568</v>
      </c>
      <c r="W309" s="288" t="s">
        <v>10568</v>
      </c>
      <c r="X309" s="288" t="s">
        <v>10568</v>
      </c>
      <c r="Y309" s="288" t="s">
        <v>10568</v>
      </c>
      <c r="Z309" s="288" t="s">
        <v>10568</v>
      </c>
      <c r="AA309" s="288" t="s">
        <v>10568</v>
      </c>
      <c r="AB309" s="288" t="s">
        <v>10568</v>
      </c>
      <c r="AC309" s="288" t="s">
        <v>10568</v>
      </c>
      <c r="AD309" s="288" t="s">
        <v>10568</v>
      </c>
      <c r="AE309" s="288" t="s">
        <v>10568</v>
      </c>
      <c r="AF309" s="288" t="s">
        <v>10568</v>
      </c>
      <c r="AG309" s="288" t="s">
        <v>10568</v>
      </c>
      <c r="AH309" s="288" t="s">
        <v>10568</v>
      </c>
      <c r="AI309" s="288" t="s">
        <v>10568</v>
      </c>
      <c r="AJ309" s="288" t="s">
        <v>10568</v>
      </c>
      <c r="AK309" s="288" t="s">
        <v>10568</v>
      </c>
      <c r="AL309" s="288" t="s">
        <v>10568</v>
      </c>
      <c r="AM309" s="288" t="s">
        <v>10568</v>
      </c>
      <c r="AN309" s="288" t="s">
        <v>10568</v>
      </c>
      <c r="AO309" s="288" t="s">
        <v>10568</v>
      </c>
      <c r="AP309" s="288" t="s">
        <v>10568</v>
      </c>
      <c r="AQ309" s="288" t="s">
        <v>10568</v>
      </c>
      <c r="AR309" s="288" t="s">
        <v>10568</v>
      </c>
      <c r="AS309" s="288" t="s">
        <v>10568</v>
      </c>
      <c r="AT309" s="288" t="s">
        <v>10568</v>
      </c>
      <c r="AU309" s="288" t="s">
        <v>10568</v>
      </c>
      <c r="AV309" s="288" t="s">
        <v>10568</v>
      </c>
      <c r="AW309" s="288" t="s">
        <v>10568</v>
      </c>
      <c r="AX309" s="288" t="s">
        <v>10568</v>
      </c>
      <c r="AY309" s="288" t="s">
        <v>10568</v>
      </c>
      <c r="AZ309" s="288" t="s">
        <v>10568</v>
      </c>
      <c r="BA309" s="288" t="s">
        <v>10568</v>
      </c>
      <c r="BB309" s="288" t="s">
        <v>10568</v>
      </c>
      <c r="BC309" s="288" t="s">
        <v>10568</v>
      </c>
      <c r="BD309" s="288" t="s">
        <v>10568</v>
      </c>
      <c r="BE309" s="288" t="s">
        <v>10568</v>
      </c>
      <c r="BF309" s="288" t="s">
        <v>10568</v>
      </c>
      <c r="BG309" s="288" t="s">
        <v>10568</v>
      </c>
      <c r="BH309" s="288" t="s">
        <v>10568</v>
      </c>
      <c r="BI309" s="288" t="s">
        <v>10568</v>
      </c>
      <c r="BJ309" s="288" t="s">
        <v>10568</v>
      </c>
      <c r="BK309" s="288" t="s">
        <v>10568</v>
      </c>
      <c r="BL309" s="288" t="s">
        <v>10568</v>
      </c>
      <c r="BM309" s="288" t="s">
        <v>10568</v>
      </c>
      <c r="BN309" s="288" t="s">
        <v>10568</v>
      </c>
      <c r="BO309" s="288" t="s">
        <v>10568</v>
      </c>
      <c r="BP309" s="288" t="s">
        <v>10568</v>
      </c>
      <c r="BQ309" s="288" t="s">
        <v>10568</v>
      </c>
      <c r="BR309" s="288" t="s">
        <v>10568</v>
      </c>
      <c r="BS309" s="288" t="s">
        <v>10568</v>
      </c>
      <c r="BT309" s="288" t="s">
        <v>10568</v>
      </c>
      <c r="BU309" s="288" t="s">
        <v>10568</v>
      </c>
      <c r="BV309" s="288" t="s">
        <v>10568</v>
      </c>
      <c r="BW309" s="288" t="s">
        <v>10568</v>
      </c>
      <c r="BX309" s="288" t="str">
        <f>_xlfn.IFNA(VLOOKUP(C309,'INFORM Severity - hidden'!$C$5:$G$300,5,FALSE),"-")</f>
        <v>-</v>
      </c>
    </row>
    <row r="310" spans="1:76" x14ac:dyDescent="0.35">
      <c r="C310" t="s">
        <v>10713</v>
      </c>
      <c r="D310" s="288" t="str">
        <f t="shared" si="4"/>
        <v>-</v>
      </c>
      <c r="E310" s="288" t="s">
        <v>10568</v>
      </c>
      <c r="F310" s="288">
        <v>2</v>
      </c>
      <c r="G310" s="288">
        <v>2.2000000000000002</v>
      </c>
      <c r="H310" s="288">
        <v>2.4</v>
      </c>
      <c r="I310" s="288">
        <v>2.4</v>
      </c>
      <c r="J310" s="288">
        <v>2.2999999999999998</v>
      </c>
      <c r="K310" s="288">
        <v>2.2999999999999998</v>
      </c>
      <c r="L310" s="288">
        <v>2.2999999999999998</v>
      </c>
      <c r="M310" s="288">
        <v>2.2999999999999998</v>
      </c>
      <c r="N310" s="288" t="s">
        <v>10568</v>
      </c>
      <c r="O310" s="288" t="s">
        <v>10568</v>
      </c>
      <c r="P310" s="288" t="s">
        <v>10568</v>
      </c>
      <c r="Q310" s="288" t="s">
        <v>10568</v>
      </c>
      <c r="R310" s="288" t="s">
        <v>10568</v>
      </c>
      <c r="S310" s="288" t="s">
        <v>10568</v>
      </c>
      <c r="T310" s="288" t="s">
        <v>10568</v>
      </c>
      <c r="U310" s="288" t="s">
        <v>10568</v>
      </c>
      <c r="V310" s="288" t="s">
        <v>10568</v>
      </c>
      <c r="W310" s="288" t="s">
        <v>10568</v>
      </c>
      <c r="X310" s="288" t="s">
        <v>10568</v>
      </c>
      <c r="Y310" s="288" t="s">
        <v>10568</v>
      </c>
      <c r="Z310" s="288" t="s">
        <v>10568</v>
      </c>
      <c r="AA310" s="288" t="s">
        <v>10568</v>
      </c>
      <c r="AB310" s="288" t="s">
        <v>10568</v>
      </c>
      <c r="AC310" s="288" t="s">
        <v>10568</v>
      </c>
      <c r="AD310" s="288" t="s">
        <v>10568</v>
      </c>
      <c r="AE310" s="288" t="s">
        <v>10568</v>
      </c>
      <c r="AF310" s="288" t="s">
        <v>10568</v>
      </c>
      <c r="AG310" s="288" t="s">
        <v>10568</v>
      </c>
      <c r="AH310" s="288" t="s">
        <v>10568</v>
      </c>
      <c r="AI310" s="288" t="s">
        <v>10568</v>
      </c>
      <c r="AJ310" s="288" t="s">
        <v>10568</v>
      </c>
      <c r="AK310" s="288" t="s">
        <v>10568</v>
      </c>
      <c r="AL310" s="288" t="s">
        <v>10568</v>
      </c>
      <c r="AM310" s="288" t="s">
        <v>10568</v>
      </c>
      <c r="AN310" s="288" t="s">
        <v>10568</v>
      </c>
      <c r="AO310" s="288" t="s">
        <v>10568</v>
      </c>
      <c r="AP310" s="288" t="s">
        <v>10568</v>
      </c>
      <c r="AQ310" s="288" t="s">
        <v>10568</v>
      </c>
      <c r="AR310" s="288" t="s">
        <v>10568</v>
      </c>
      <c r="AS310" s="288" t="s">
        <v>10568</v>
      </c>
      <c r="AT310" s="288" t="s">
        <v>10568</v>
      </c>
      <c r="AU310" s="288" t="s">
        <v>10568</v>
      </c>
      <c r="AV310" s="288" t="s">
        <v>10568</v>
      </c>
      <c r="AW310" s="288" t="s">
        <v>10568</v>
      </c>
      <c r="AX310" s="288" t="s">
        <v>10568</v>
      </c>
      <c r="AY310" s="288" t="s">
        <v>10568</v>
      </c>
      <c r="AZ310" s="288" t="s">
        <v>10568</v>
      </c>
      <c r="BA310" s="288" t="s">
        <v>10568</v>
      </c>
      <c r="BB310" s="288" t="s">
        <v>10568</v>
      </c>
      <c r="BC310" s="288" t="s">
        <v>10568</v>
      </c>
      <c r="BD310" s="288" t="s">
        <v>10568</v>
      </c>
      <c r="BE310" s="288" t="s">
        <v>10568</v>
      </c>
      <c r="BF310" s="288" t="s">
        <v>10568</v>
      </c>
      <c r="BG310" s="288" t="s">
        <v>10568</v>
      </c>
      <c r="BH310" s="288" t="s">
        <v>10568</v>
      </c>
      <c r="BI310" s="288" t="s">
        <v>10568</v>
      </c>
      <c r="BJ310" s="288" t="s">
        <v>10568</v>
      </c>
      <c r="BK310" s="288" t="s">
        <v>10568</v>
      </c>
      <c r="BL310" s="288" t="s">
        <v>10568</v>
      </c>
      <c r="BM310" s="288" t="s">
        <v>10568</v>
      </c>
      <c r="BN310" s="288" t="s">
        <v>10568</v>
      </c>
      <c r="BO310" s="288" t="s">
        <v>10568</v>
      </c>
      <c r="BP310" s="288" t="s">
        <v>10568</v>
      </c>
      <c r="BQ310" s="288" t="s">
        <v>10568</v>
      </c>
      <c r="BR310" s="288" t="s">
        <v>10568</v>
      </c>
      <c r="BS310" s="288" t="s">
        <v>10568</v>
      </c>
      <c r="BT310" s="288" t="s">
        <v>10568</v>
      </c>
      <c r="BU310" s="288" t="s">
        <v>10568</v>
      </c>
      <c r="BV310" s="288" t="s">
        <v>10568</v>
      </c>
      <c r="BW310" s="288" t="s">
        <v>10568</v>
      </c>
      <c r="BX310" s="288" t="str">
        <f>_xlfn.IFNA(VLOOKUP(C310,'INFORM Severity - hidden'!$C$5:$G$300,5,FALSE),"-")</f>
        <v>-</v>
      </c>
    </row>
    <row r="311" spans="1:76" x14ac:dyDescent="0.35">
      <c r="A311" t="s">
        <v>4349</v>
      </c>
      <c r="B311" t="s">
        <v>4347</v>
      </c>
      <c r="C311" t="s">
        <v>4348</v>
      </c>
      <c r="D311" s="288" t="str">
        <f t="shared" si="4"/>
        <v>Stable</v>
      </c>
      <c r="E311" s="288" t="s">
        <v>10568</v>
      </c>
      <c r="F311" s="288" t="s">
        <v>10568</v>
      </c>
      <c r="G311" s="288" t="s">
        <v>10568</v>
      </c>
      <c r="H311" s="288" t="s">
        <v>10568</v>
      </c>
      <c r="I311" s="288" t="s">
        <v>10568</v>
      </c>
      <c r="J311" s="288" t="s">
        <v>10568</v>
      </c>
      <c r="K311" s="288" t="s">
        <v>10568</v>
      </c>
      <c r="L311" s="288" t="s">
        <v>10568</v>
      </c>
      <c r="M311" s="288" t="s">
        <v>10568</v>
      </c>
      <c r="N311" s="288" t="s">
        <v>10568</v>
      </c>
      <c r="O311" s="288">
        <v>3</v>
      </c>
      <c r="P311" s="288">
        <v>2.8</v>
      </c>
      <c r="Q311" s="288">
        <v>2.8</v>
      </c>
      <c r="R311" s="288">
        <v>3</v>
      </c>
      <c r="S311" s="288">
        <v>3</v>
      </c>
      <c r="T311" s="288">
        <v>3</v>
      </c>
      <c r="U311" s="288">
        <v>3</v>
      </c>
      <c r="V311" s="288">
        <v>3.1</v>
      </c>
      <c r="W311" s="288">
        <v>3.1</v>
      </c>
      <c r="X311" s="288">
        <v>3.1</v>
      </c>
      <c r="Y311" s="288">
        <v>3.1</v>
      </c>
      <c r="Z311" s="288">
        <v>3.1</v>
      </c>
      <c r="AA311" s="288">
        <v>3.2</v>
      </c>
      <c r="AB311" s="288">
        <v>3.1</v>
      </c>
      <c r="AC311" s="288">
        <v>3.1</v>
      </c>
      <c r="AD311" s="288">
        <v>3.1</v>
      </c>
      <c r="AE311" s="288">
        <v>3.1</v>
      </c>
      <c r="AF311" s="288">
        <v>3.1</v>
      </c>
      <c r="AG311" s="288">
        <v>3.1</v>
      </c>
      <c r="AH311" s="288">
        <v>3.1</v>
      </c>
      <c r="AI311" s="288">
        <v>3.1</v>
      </c>
      <c r="AJ311" s="288">
        <v>3.1</v>
      </c>
      <c r="AK311" s="288">
        <v>3.1</v>
      </c>
      <c r="AL311" s="288">
        <v>3.1</v>
      </c>
      <c r="AM311" s="288">
        <v>3.1</v>
      </c>
      <c r="AN311" s="288">
        <v>3.1</v>
      </c>
      <c r="AO311" s="288">
        <v>3.1</v>
      </c>
      <c r="AP311" s="288">
        <v>3.1</v>
      </c>
      <c r="AQ311" s="288">
        <v>3.1</v>
      </c>
      <c r="AR311" s="288">
        <v>3.1</v>
      </c>
      <c r="AS311" s="288">
        <v>3.1</v>
      </c>
      <c r="AT311" s="288">
        <v>3.1</v>
      </c>
      <c r="AU311" s="288">
        <v>3.2</v>
      </c>
      <c r="AV311" s="288">
        <v>3.2</v>
      </c>
      <c r="AW311" s="288">
        <v>3.2</v>
      </c>
      <c r="AX311" s="288">
        <v>3.2</v>
      </c>
      <c r="AY311" s="288">
        <v>3.2</v>
      </c>
      <c r="AZ311" s="288">
        <v>3.2</v>
      </c>
      <c r="BA311" s="288">
        <v>3.2</v>
      </c>
      <c r="BB311" s="288">
        <v>3.3</v>
      </c>
      <c r="BC311" s="288">
        <v>3.2</v>
      </c>
      <c r="BD311" s="288">
        <v>3.2</v>
      </c>
      <c r="BE311" s="288">
        <v>3.2</v>
      </c>
      <c r="BF311" s="288">
        <v>3.2</v>
      </c>
      <c r="BG311" s="288">
        <v>3.2</v>
      </c>
      <c r="BH311" s="288">
        <v>3.2</v>
      </c>
      <c r="BI311" s="288">
        <v>3.2</v>
      </c>
      <c r="BJ311" s="288">
        <v>3.2</v>
      </c>
      <c r="BK311" s="288">
        <v>3.2</v>
      </c>
      <c r="BL311" s="288">
        <v>3.2</v>
      </c>
      <c r="BM311" s="288">
        <v>3.2</v>
      </c>
      <c r="BN311" s="288">
        <v>3.2</v>
      </c>
      <c r="BO311" s="288">
        <v>3.2</v>
      </c>
      <c r="BP311" s="288">
        <v>3.2</v>
      </c>
      <c r="BQ311" s="288">
        <v>3.2</v>
      </c>
      <c r="BR311" s="288">
        <v>3.2</v>
      </c>
      <c r="BS311" s="288">
        <v>3.2</v>
      </c>
      <c r="BT311" s="288">
        <v>3.3</v>
      </c>
      <c r="BU311" s="288">
        <v>3.3</v>
      </c>
      <c r="BV311" s="288">
        <v>3.3</v>
      </c>
      <c r="BW311" s="288">
        <v>3.3</v>
      </c>
      <c r="BX311" s="288">
        <f>_xlfn.IFNA(VLOOKUP(C311,'INFORM Severity - hidden'!$C$5:$G$300,5,FALSE),"-")</f>
        <v>3.3</v>
      </c>
    </row>
    <row r="312" spans="1:76" x14ac:dyDescent="0.35">
      <c r="C312" t="s">
        <v>10714</v>
      </c>
      <c r="D312" s="288" t="str">
        <f t="shared" si="4"/>
        <v>-</v>
      </c>
      <c r="E312" s="288" t="s">
        <v>10568</v>
      </c>
      <c r="F312" s="288" t="s">
        <v>10568</v>
      </c>
      <c r="G312" s="288" t="s">
        <v>10568</v>
      </c>
      <c r="H312" s="288" t="s">
        <v>10568</v>
      </c>
      <c r="I312" s="288" t="s">
        <v>10568</v>
      </c>
      <c r="J312" s="288" t="s">
        <v>10568</v>
      </c>
      <c r="K312" s="288" t="s">
        <v>10568</v>
      </c>
      <c r="L312" s="288" t="s">
        <v>10568</v>
      </c>
      <c r="M312" s="288" t="s">
        <v>10568</v>
      </c>
      <c r="N312" s="288" t="s">
        <v>10568</v>
      </c>
      <c r="O312" s="288" t="s">
        <v>10568</v>
      </c>
      <c r="P312" s="288" t="s">
        <v>10568</v>
      </c>
      <c r="Q312" s="288" t="s">
        <v>10568</v>
      </c>
      <c r="R312" s="288" t="s">
        <v>10568</v>
      </c>
      <c r="S312" s="288" t="s">
        <v>10568</v>
      </c>
      <c r="T312" s="288" t="s">
        <v>10568</v>
      </c>
      <c r="U312" s="288" t="s">
        <v>10568</v>
      </c>
      <c r="V312" s="288" t="s">
        <v>10568</v>
      </c>
      <c r="W312" s="288" t="s">
        <v>10568</v>
      </c>
      <c r="X312" s="288" t="s">
        <v>10568</v>
      </c>
      <c r="Y312" s="288" t="s">
        <v>10568</v>
      </c>
      <c r="Z312" s="288" t="s">
        <v>10568</v>
      </c>
      <c r="AA312" s="288" t="s">
        <v>10568</v>
      </c>
      <c r="AB312" s="288" t="s">
        <v>10568</v>
      </c>
      <c r="AC312" s="288" t="s">
        <v>10568</v>
      </c>
      <c r="AD312" s="288" t="s">
        <v>10568</v>
      </c>
      <c r="AE312" s="288" t="s">
        <v>10568</v>
      </c>
      <c r="AF312" s="288" t="s">
        <v>10568</v>
      </c>
      <c r="AG312" s="288" t="s">
        <v>10568</v>
      </c>
      <c r="AH312" s="288" t="s">
        <v>10568</v>
      </c>
      <c r="AI312" s="288" t="s">
        <v>10568</v>
      </c>
      <c r="AJ312" s="288" t="s">
        <v>10568</v>
      </c>
      <c r="AK312" s="288" t="s">
        <v>10568</v>
      </c>
      <c r="AL312" s="288" t="s">
        <v>10568</v>
      </c>
      <c r="AM312" s="288" t="s">
        <v>10568</v>
      </c>
      <c r="AN312" s="288" t="s">
        <v>10568</v>
      </c>
      <c r="AO312" s="288" t="s">
        <v>10568</v>
      </c>
      <c r="AP312" s="288" t="s">
        <v>10568</v>
      </c>
      <c r="AQ312" s="288" t="s">
        <v>10568</v>
      </c>
      <c r="AR312" s="288" t="s">
        <v>10568</v>
      </c>
      <c r="AS312" s="288" t="s">
        <v>10568</v>
      </c>
      <c r="AT312" s="288" t="s">
        <v>10568</v>
      </c>
      <c r="AU312" s="288" t="s">
        <v>10568</v>
      </c>
      <c r="AV312" s="288" t="s">
        <v>10568</v>
      </c>
      <c r="AW312" s="288" t="s">
        <v>10568</v>
      </c>
      <c r="AX312" s="288" t="s">
        <v>10568</v>
      </c>
      <c r="AY312" s="288" t="s">
        <v>10568</v>
      </c>
      <c r="AZ312" s="288" t="s">
        <v>10568</v>
      </c>
      <c r="BA312" s="288" t="s">
        <v>10568</v>
      </c>
      <c r="BB312" s="288" t="s">
        <v>10568</v>
      </c>
      <c r="BC312" s="288" t="s">
        <v>10568</v>
      </c>
      <c r="BD312" s="288" t="s">
        <v>10568</v>
      </c>
      <c r="BE312" s="288" t="s">
        <v>10568</v>
      </c>
      <c r="BF312" s="288" t="s">
        <v>10568</v>
      </c>
      <c r="BG312" s="288" t="s">
        <v>10568</v>
      </c>
      <c r="BH312" s="288" t="s">
        <v>10568</v>
      </c>
      <c r="BI312" s="288" t="s">
        <v>10568</v>
      </c>
      <c r="BJ312" s="288" t="s">
        <v>10568</v>
      </c>
      <c r="BK312" s="288" t="s">
        <v>10568</v>
      </c>
      <c r="BL312" s="288" t="s">
        <v>10568</v>
      </c>
      <c r="BM312" s="288" t="s">
        <v>10568</v>
      </c>
      <c r="BN312" s="288" t="s">
        <v>10568</v>
      </c>
      <c r="BO312" s="288" t="s">
        <v>10568</v>
      </c>
      <c r="BP312" s="288" t="s">
        <v>10568</v>
      </c>
      <c r="BQ312" s="288" t="s">
        <v>10568</v>
      </c>
      <c r="BR312" s="288" t="s">
        <v>10568</v>
      </c>
      <c r="BS312" s="288" t="s">
        <v>10568</v>
      </c>
      <c r="BT312" s="288" t="s">
        <v>10568</v>
      </c>
      <c r="BU312" s="288" t="s">
        <v>10568</v>
      </c>
      <c r="BV312" s="288" t="s">
        <v>10568</v>
      </c>
      <c r="BW312" s="288" t="s">
        <v>10568</v>
      </c>
      <c r="BX312" s="288" t="str">
        <f>_xlfn.IFNA(VLOOKUP(C312,'INFORM Severity - hidden'!$C$5:$G$300,5,FALSE),"-")</f>
        <v>-</v>
      </c>
    </row>
    <row r="313" spans="1:76" x14ac:dyDescent="0.35">
      <c r="C313" t="s">
        <v>10715</v>
      </c>
      <c r="D313" s="288" t="str">
        <f t="shared" si="4"/>
        <v>-</v>
      </c>
      <c r="E313" s="288" t="s">
        <v>10568</v>
      </c>
      <c r="F313" s="288" t="s">
        <v>10568</v>
      </c>
      <c r="G313" s="288" t="s">
        <v>10568</v>
      </c>
      <c r="H313" s="288" t="s">
        <v>10568</v>
      </c>
      <c r="I313" s="288" t="s">
        <v>10568</v>
      </c>
      <c r="J313" s="288" t="s">
        <v>10568</v>
      </c>
      <c r="K313" s="288" t="s">
        <v>10568</v>
      </c>
      <c r="L313" s="288" t="s">
        <v>10568</v>
      </c>
      <c r="M313" s="288" t="s">
        <v>10568</v>
      </c>
      <c r="N313" s="288" t="s">
        <v>10568</v>
      </c>
      <c r="O313" s="288" t="s">
        <v>10568</v>
      </c>
      <c r="P313" s="288" t="s">
        <v>10568</v>
      </c>
      <c r="Q313" s="288" t="s">
        <v>10568</v>
      </c>
      <c r="R313" s="288" t="s">
        <v>10568</v>
      </c>
      <c r="S313" s="288" t="s">
        <v>10568</v>
      </c>
      <c r="T313" s="288" t="s">
        <v>10568</v>
      </c>
      <c r="U313" s="288" t="s">
        <v>10568</v>
      </c>
      <c r="V313" s="288" t="s">
        <v>10568</v>
      </c>
      <c r="W313" s="288" t="s">
        <v>10568</v>
      </c>
      <c r="X313" s="288" t="s">
        <v>10568</v>
      </c>
      <c r="Y313" s="288" t="s">
        <v>10568</v>
      </c>
      <c r="Z313" s="288" t="s">
        <v>10568</v>
      </c>
      <c r="AA313" s="288" t="s">
        <v>10568</v>
      </c>
      <c r="AB313" s="288" t="s">
        <v>10568</v>
      </c>
      <c r="AC313" s="288" t="s">
        <v>10568</v>
      </c>
      <c r="AD313" s="288" t="s">
        <v>10568</v>
      </c>
      <c r="AE313" s="288" t="s">
        <v>10568</v>
      </c>
      <c r="AF313" s="288" t="s">
        <v>10568</v>
      </c>
      <c r="AG313" s="288" t="s">
        <v>10568</v>
      </c>
      <c r="AH313" s="288" t="s">
        <v>10568</v>
      </c>
      <c r="AI313" s="288" t="s">
        <v>10568</v>
      </c>
      <c r="AJ313" s="288" t="s">
        <v>10568</v>
      </c>
      <c r="AK313" s="288" t="s">
        <v>10568</v>
      </c>
      <c r="AL313" s="288" t="s">
        <v>10568</v>
      </c>
      <c r="AM313" s="288" t="s">
        <v>10568</v>
      </c>
      <c r="AN313" s="288" t="s">
        <v>10568</v>
      </c>
      <c r="AO313" s="288" t="s">
        <v>10568</v>
      </c>
      <c r="AP313" s="288" t="s">
        <v>10568</v>
      </c>
      <c r="AQ313" s="288" t="s">
        <v>10568</v>
      </c>
      <c r="AR313" s="288" t="s">
        <v>10568</v>
      </c>
      <c r="AS313" s="288" t="s">
        <v>10568</v>
      </c>
      <c r="AT313" s="288" t="s">
        <v>10568</v>
      </c>
      <c r="AU313" s="288">
        <v>3.3</v>
      </c>
      <c r="AV313" s="288">
        <v>3</v>
      </c>
      <c r="AW313" s="288">
        <v>2.9</v>
      </c>
      <c r="AX313" s="288">
        <v>2.9</v>
      </c>
      <c r="AY313" s="288">
        <v>2.9</v>
      </c>
      <c r="AZ313" s="288">
        <v>2.9</v>
      </c>
      <c r="BA313" s="288">
        <v>2.9</v>
      </c>
      <c r="BB313" s="288">
        <v>2.9</v>
      </c>
      <c r="BC313" s="288" t="s">
        <v>10568</v>
      </c>
      <c r="BD313" s="288" t="s">
        <v>10568</v>
      </c>
      <c r="BE313" s="288" t="s">
        <v>10568</v>
      </c>
      <c r="BF313" s="288" t="s">
        <v>10568</v>
      </c>
      <c r="BG313" s="288" t="s">
        <v>10568</v>
      </c>
      <c r="BH313" s="288" t="s">
        <v>10568</v>
      </c>
      <c r="BI313" s="288" t="s">
        <v>10568</v>
      </c>
      <c r="BJ313" s="288" t="s">
        <v>10568</v>
      </c>
      <c r="BK313" s="288" t="s">
        <v>10568</v>
      </c>
      <c r="BL313" s="288" t="s">
        <v>10568</v>
      </c>
      <c r="BM313" s="288" t="s">
        <v>10568</v>
      </c>
      <c r="BN313" s="288" t="s">
        <v>10568</v>
      </c>
      <c r="BO313" s="288" t="s">
        <v>10568</v>
      </c>
      <c r="BP313" s="288" t="s">
        <v>10568</v>
      </c>
      <c r="BQ313" s="288" t="s">
        <v>10568</v>
      </c>
      <c r="BR313" s="288" t="s">
        <v>10568</v>
      </c>
      <c r="BS313" s="288" t="s">
        <v>10568</v>
      </c>
      <c r="BT313" s="288" t="s">
        <v>10568</v>
      </c>
      <c r="BU313" s="288" t="s">
        <v>10568</v>
      </c>
      <c r="BV313" s="288" t="s">
        <v>10568</v>
      </c>
      <c r="BW313" s="288" t="s">
        <v>10568</v>
      </c>
      <c r="BX313" s="288" t="str">
        <f>_xlfn.IFNA(VLOOKUP(C313,'INFORM Severity - hidden'!$C$5:$G$300,5,FALSE),"-")</f>
        <v>-</v>
      </c>
    </row>
    <row r="314" spans="1:76" x14ac:dyDescent="0.35">
      <c r="A314" t="s">
        <v>3113</v>
      </c>
      <c r="B314" t="s">
        <v>3111</v>
      </c>
      <c r="C314" t="s">
        <v>3112</v>
      </c>
      <c r="D314" s="288" t="str">
        <f t="shared" si="4"/>
        <v>Increasing</v>
      </c>
      <c r="E314" s="288" t="s">
        <v>10568</v>
      </c>
      <c r="F314" s="288">
        <v>3.3</v>
      </c>
      <c r="G314" s="288">
        <v>3.3</v>
      </c>
      <c r="H314" s="288">
        <v>3.6</v>
      </c>
      <c r="I314" s="288">
        <v>3.6</v>
      </c>
      <c r="J314" s="288">
        <v>3.6</v>
      </c>
      <c r="K314" s="288">
        <v>3.6</v>
      </c>
      <c r="L314" s="288">
        <v>3.6</v>
      </c>
      <c r="M314" s="288">
        <v>3.6</v>
      </c>
      <c r="N314" s="288">
        <v>3.5</v>
      </c>
      <c r="O314" s="288">
        <v>3.5</v>
      </c>
      <c r="P314" s="288">
        <v>3.5</v>
      </c>
      <c r="Q314" s="288">
        <v>3.5</v>
      </c>
      <c r="R314" s="288">
        <v>3.5</v>
      </c>
      <c r="S314" s="288">
        <v>3.5</v>
      </c>
      <c r="T314" s="288">
        <v>3.5</v>
      </c>
      <c r="U314" s="288">
        <v>3.5</v>
      </c>
      <c r="V314" s="288">
        <v>3.5</v>
      </c>
      <c r="W314" s="288">
        <v>3.5</v>
      </c>
      <c r="X314" s="288">
        <v>3.5</v>
      </c>
      <c r="Y314" s="288">
        <v>3.5</v>
      </c>
      <c r="Z314" s="288">
        <v>3.5</v>
      </c>
      <c r="AA314" s="288">
        <v>3.5</v>
      </c>
      <c r="AB314" s="288">
        <v>3.5</v>
      </c>
      <c r="AC314" s="288">
        <v>3.5</v>
      </c>
      <c r="AD314" s="288">
        <v>3.5</v>
      </c>
      <c r="AE314" s="288">
        <v>3.5</v>
      </c>
      <c r="AF314" s="288">
        <v>3.5</v>
      </c>
      <c r="AG314" s="288">
        <v>3.5</v>
      </c>
      <c r="AH314" s="288">
        <v>3.5</v>
      </c>
      <c r="AI314" s="288">
        <v>3.5</v>
      </c>
      <c r="AJ314" s="288">
        <v>3.5</v>
      </c>
      <c r="AK314" s="288">
        <v>3.5</v>
      </c>
      <c r="AL314" s="288">
        <v>3.6</v>
      </c>
      <c r="AM314" s="288">
        <v>3.6</v>
      </c>
      <c r="AN314" s="288">
        <v>3.6</v>
      </c>
      <c r="AO314" s="288">
        <v>3.6</v>
      </c>
      <c r="AP314" s="288">
        <v>3.9</v>
      </c>
      <c r="AQ314" s="288">
        <v>4.0999999999999996</v>
      </c>
      <c r="AR314" s="288">
        <v>4.3</v>
      </c>
      <c r="AS314" s="288">
        <v>4.4000000000000004</v>
      </c>
      <c r="AT314" s="288">
        <v>4.4000000000000004</v>
      </c>
      <c r="AU314" s="288">
        <v>4.2</v>
      </c>
      <c r="AV314" s="288">
        <v>4.2</v>
      </c>
      <c r="AW314" s="288">
        <v>4.2</v>
      </c>
      <c r="AX314" s="288">
        <v>4.0999999999999996</v>
      </c>
      <c r="AY314" s="288">
        <v>4.0999999999999996</v>
      </c>
      <c r="AZ314" s="288">
        <v>4.3</v>
      </c>
      <c r="BA314" s="288">
        <v>4.3</v>
      </c>
      <c r="BB314" s="288">
        <v>4.3</v>
      </c>
      <c r="BC314" s="288">
        <v>4.3</v>
      </c>
      <c r="BD314" s="288">
        <v>4.3</v>
      </c>
      <c r="BE314" s="288">
        <v>4.3</v>
      </c>
      <c r="BF314" s="288">
        <v>4.3</v>
      </c>
      <c r="BG314" s="288">
        <v>4.3</v>
      </c>
      <c r="BH314" s="288">
        <v>4.3</v>
      </c>
      <c r="BI314" s="288">
        <v>4.3</v>
      </c>
      <c r="BJ314" s="288">
        <v>4.3</v>
      </c>
      <c r="BK314" s="288">
        <v>4.3</v>
      </c>
      <c r="BL314" s="288">
        <v>4.3</v>
      </c>
      <c r="BM314" s="288">
        <v>4.3</v>
      </c>
      <c r="BN314" s="288">
        <v>4.3</v>
      </c>
      <c r="BO314" s="288">
        <v>4.3</v>
      </c>
      <c r="BP314" s="288">
        <v>4.5</v>
      </c>
      <c r="BQ314" s="288">
        <v>4.5</v>
      </c>
      <c r="BR314" s="288">
        <v>4.5</v>
      </c>
      <c r="BS314" s="288">
        <v>4.5</v>
      </c>
      <c r="BT314" s="288">
        <v>4.5</v>
      </c>
      <c r="BU314" s="288">
        <v>4.5</v>
      </c>
      <c r="BV314" s="288">
        <v>4.5</v>
      </c>
      <c r="BW314" s="288">
        <v>4.5999999999999996</v>
      </c>
      <c r="BX314" s="288">
        <f>_xlfn.IFNA(VLOOKUP(C314,'INFORM Severity - hidden'!$C$5:$G$300,5,FALSE),"-")</f>
        <v>4.5999999999999996</v>
      </c>
    </row>
    <row r="315" spans="1:76" x14ac:dyDescent="0.35">
      <c r="C315" t="s">
        <v>10716</v>
      </c>
      <c r="D315" s="288" t="str">
        <f t="shared" si="4"/>
        <v>-</v>
      </c>
      <c r="E315" s="288" t="s">
        <v>10568</v>
      </c>
      <c r="F315" s="288" t="s">
        <v>10568</v>
      </c>
      <c r="G315" s="288" t="s">
        <v>10568</v>
      </c>
      <c r="H315" s="288" t="s">
        <v>10568</v>
      </c>
      <c r="I315" s="288" t="s">
        <v>10568</v>
      </c>
      <c r="J315" s="288" t="s">
        <v>10568</v>
      </c>
      <c r="K315" s="288" t="s">
        <v>10568</v>
      </c>
      <c r="L315" s="288" t="s">
        <v>10568</v>
      </c>
      <c r="M315" s="288" t="s">
        <v>10568</v>
      </c>
      <c r="N315" s="288" t="s">
        <v>10568</v>
      </c>
      <c r="O315" s="288" t="s">
        <v>10568</v>
      </c>
      <c r="P315" s="288" t="s">
        <v>10568</v>
      </c>
      <c r="Q315" s="288" t="s">
        <v>10568</v>
      </c>
      <c r="R315" s="288" t="s">
        <v>10568</v>
      </c>
      <c r="S315" s="288" t="s">
        <v>10568</v>
      </c>
      <c r="T315" s="288" t="s">
        <v>10568</v>
      </c>
      <c r="U315" s="288" t="s">
        <v>10568</v>
      </c>
      <c r="V315" s="288" t="s">
        <v>10568</v>
      </c>
      <c r="W315" s="288" t="s">
        <v>10568</v>
      </c>
      <c r="X315" s="288" t="s">
        <v>10568</v>
      </c>
      <c r="Y315" s="288" t="s">
        <v>10568</v>
      </c>
      <c r="Z315" s="288" t="s">
        <v>10568</v>
      </c>
      <c r="AA315" s="288" t="s">
        <v>10568</v>
      </c>
      <c r="AB315" s="288" t="s">
        <v>10568</v>
      </c>
      <c r="AC315" s="288" t="s">
        <v>10568</v>
      </c>
      <c r="AD315" s="288" t="s">
        <v>10568</v>
      </c>
      <c r="AE315" s="288" t="s">
        <v>10568</v>
      </c>
      <c r="AF315" s="288">
        <v>1.5</v>
      </c>
      <c r="AG315" s="288">
        <v>1.5</v>
      </c>
      <c r="AH315" s="288">
        <v>1.6</v>
      </c>
      <c r="AI315" s="288">
        <v>1.6</v>
      </c>
      <c r="AJ315" s="288">
        <v>1.6</v>
      </c>
      <c r="AK315" s="288" t="s">
        <v>10568</v>
      </c>
      <c r="AL315" s="288" t="s">
        <v>10568</v>
      </c>
      <c r="AM315" s="288" t="s">
        <v>10568</v>
      </c>
      <c r="AN315" s="288" t="s">
        <v>10568</v>
      </c>
      <c r="AO315" s="288" t="s">
        <v>10568</v>
      </c>
      <c r="AP315" s="288" t="s">
        <v>10568</v>
      </c>
      <c r="AQ315" s="288" t="s">
        <v>10568</v>
      </c>
      <c r="AR315" s="288" t="s">
        <v>10568</v>
      </c>
      <c r="AS315" s="288" t="s">
        <v>10568</v>
      </c>
      <c r="AT315" s="288" t="s">
        <v>10568</v>
      </c>
      <c r="AU315" s="288" t="s">
        <v>10568</v>
      </c>
      <c r="AV315" s="288" t="s">
        <v>10568</v>
      </c>
      <c r="AW315" s="288" t="s">
        <v>10568</v>
      </c>
      <c r="AX315" s="288" t="s">
        <v>10568</v>
      </c>
      <c r="AY315" s="288" t="s">
        <v>10568</v>
      </c>
      <c r="AZ315" s="288" t="s">
        <v>10568</v>
      </c>
      <c r="BA315" s="288" t="s">
        <v>10568</v>
      </c>
      <c r="BB315" s="288" t="s">
        <v>10568</v>
      </c>
      <c r="BC315" s="288" t="s">
        <v>10568</v>
      </c>
      <c r="BD315" s="288" t="s">
        <v>10568</v>
      </c>
      <c r="BE315" s="288" t="s">
        <v>10568</v>
      </c>
      <c r="BF315" s="288" t="s">
        <v>10568</v>
      </c>
      <c r="BG315" s="288" t="s">
        <v>10568</v>
      </c>
      <c r="BH315" s="288" t="s">
        <v>10568</v>
      </c>
      <c r="BI315" s="288" t="s">
        <v>10568</v>
      </c>
      <c r="BJ315" s="288" t="s">
        <v>10568</v>
      </c>
      <c r="BK315" s="288" t="s">
        <v>10568</v>
      </c>
      <c r="BL315" s="288" t="s">
        <v>10568</v>
      </c>
      <c r="BM315" s="288" t="s">
        <v>10568</v>
      </c>
      <c r="BN315" s="288" t="s">
        <v>10568</v>
      </c>
      <c r="BO315" s="288" t="s">
        <v>10568</v>
      </c>
      <c r="BP315" s="288" t="s">
        <v>10568</v>
      </c>
      <c r="BQ315" s="288" t="s">
        <v>10568</v>
      </c>
      <c r="BR315" s="288" t="s">
        <v>10568</v>
      </c>
      <c r="BS315" s="288" t="s">
        <v>10568</v>
      </c>
      <c r="BT315" s="288" t="s">
        <v>10568</v>
      </c>
      <c r="BU315" s="288" t="s">
        <v>10568</v>
      </c>
      <c r="BV315" s="288" t="s">
        <v>10568</v>
      </c>
      <c r="BW315" s="288" t="s">
        <v>10568</v>
      </c>
      <c r="BX315" s="288" t="str">
        <f>_xlfn.IFNA(VLOOKUP(C315,'INFORM Severity - hidden'!$C$5:$G$300,5,FALSE),"-")</f>
        <v>-</v>
      </c>
    </row>
    <row r="316" spans="1:76" x14ac:dyDescent="0.35">
      <c r="A316" t="s">
        <v>1172</v>
      </c>
      <c r="B316" t="s">
        <v>1170</v>
      </c>
      <c r="C316" t="s">
        <v>1171</v>
      </c>
      <c r="D316" s="288" t="str">
        <f t="shared" si="4"/>
        <v>Stable</v>
      </c>
      <c r="E316" s="288">
        <v>4.2</v>
      </c>
      <c r="F316" s="288">
        <v>4.2</v>
      </c>
      <c r="G316" s="288">
        <v>4.2</v>
      </c>
      <c r="H316" s="288">
        <v>3.9</v>
      </c>
      <c r="I316" s="288">
        <v>3.9</v>
      </c>
      <c r="J316" s="288">
        <v>4</v>
      </c>
      <c r="K316" s="288">
        <v>4</v>
      </c>
      <c r="L316" s="288">
        <v>4</v>
      </c>
      <c r="M316" s="288">
        <v>4</v>
      </c>
      <c r="N316" s="288">
        <v>4</v>
      </c>
      <c r="O316" s="288">
        <v>4</v>
      </c>
      <c r="P316" s="288">
        <v>4</v>
      </c>
      <c r="Q316" s="288">
        <v>4</v>
      </c>
      <c r="R316" s="288">
        <v>4.0999999999999996</v>
      </c>
      <c r="S316" s="288">
        <v>4.0999999999999996</v>
      </c>
      <c r="T316" s="288">
        <v>4.0999999999999996</v>
      </c>
      <c r="U316" s="288">
        <v>4.0999999999999996</v>
      </c>
      <c r="V316" s="288">
        <v>4.0999999999999996</v>
      </c>
      <c r="W316" s="288">
        <v>4.0999999999999996</v>
      </c>
      <c r="X316" s="288">
        <v>4.0999999999999996</v>
      </c>
      <c r="Y316" s="288">
        <v>4.0999999999999996</v>
      </c>
      <c r="Z316" s="288">
        <v>4.0999999999999996</v>
      </c>
      <c r="AA316" s="288">
        <v>4</v>
      </c>
      <c r="AB316" s="288">
        <v>4</v>
      </c>
      <c r="AC316" s="288">
        <v>4</v>
      </c>
      <c r="AD316" s="288">
        <v>4</v>
      </c>
      <c r="AE316" s="288">
        <v>4</v>
      </c>
      <c r="AF316" s="288">
        <v>4</v>
      </c>
      <c r="AG316" s="288">
        <v>4</v>
      </c>
      <c r="AH316" s="288">
        <v>4.0999999999999996</v>
      </c>
      <c r="AI316" s="288">
        <v>4.0999999999999996</v>
      </c>
      <c r="AJ316" s="288">
        <v>4.0999999999999996</v>
      </c>
      <c r="AK316" s="288">
        <v>4.0999999999999996</v>
      </c>
      <c r="AL316" s="288">
        <v>4.2</v>
      </c>
      <c r="AM316" s="288">
        <v>4.2</v>
      </c>
      <c r="AN316" s="288">
        <v>4.2</v>
      </c>
      <c r="AO316" s="288">
        <v>4.2</v>
      </c>
      <c r="AP316" s="288">
        <v>4.2</v>
      </c>
      <c r="AQ316" s="288">
        <v>4.2</v>
      </c>
      <c r="AR316" s="288">
        <v>4.0999999999999996</v>
      </c>
      <c r="AS316" s="288">
        <v>4.0999999999999996</v>
      </c>
      <c r="AT316" s="288">
        <v>4.0999999999999996</v>
      </c>
      <c r="AU316" s="288">
        <v>4</v>
      </c>
      <c r="AV316" s="288">
        <v>4</v>
      </c>
      <c r="AW316" s="288">
        <v>4</v>
      </c>
      <c r="AX316" s="288">
        <v>3.9</v>
      </c>
      <c r="AY316" s="288">
        <v>4</v>
      </c>
      <c r="AZ316" s="288">
        <v>4</v>
      </c>
      <c r="BA316" s="288">
        <v>4</v>
      </c>
      <c r="BB316" s="288">
        <v>4</v>
      </c>
      <c r="BC316" s="288">
        <v>4</v>
      </c>
      <c r="BD316" s="288">
        <v>4</v>
      </c>
      <c r="BE316" s="288">
        <v>3.8</v>
      </c>
      <c r="BF316" s="288">
        <v>4.0999999999999996</v>
      </c>
      <c r="BG316" s="288">
        <v>4.0999999999999996</v>
      </c>
      <c r="BH316" s="288">
        <v>4.0999999999999996</v>
      </c>
      <c r="BI316" s="288">
        <v>4</v>
      </c>
      <c r="BJ316" s="288">
        <v>4.3</v>
      </c>
      <c r="BK316" s="288">
        <v>4.3</v>
      </c>
      <c r="BL316" s="288">
        <v>4.3</v>
      </c>
      <c r="BM316" s="288">
        <v>4.3</v>
      </c>
      <c r="BN316" s="288">
        <v>4.2</v>
      </c>
      <c r="BO316" s="288">
        <v>4.2</v>
      </c>
      <c r="BP316" s="288">
        <v>4</v>
      </c>
      <c r="BQ316" s="288">
        <v>4</v>
      </c>
      <c r="BR316" s="288">
        <v>4</v>
      </c>
      <c r="BS316" s="288">
        <v>4</v>
      </c>
      <c r="BT316" s="288">
        <v>4</v>
      </c>
      <c r="BU316" s="288">
        <v>4</v>
      </c>
      <c r="BV316" s="288">
        <v>4</v>
      </c>
      <c r="BW316" s="288">
        <v>4</v>
      </c>
      <c r="BX316" s="288">
        <f>_xlfn.IFNA(VLOOKUP(C316,'INFORM Severity - hidden'!$C$5:$G$300,5,FALSE),"-")</f>
        <v>4</v>
      </c>
    </row>
    <row r="317" spans="1:76" x14ac:dyDescent="0.35">
      <c r="C317" t="s">
        <v>10717</v>
      </c>
      <c r="D317" s="288" t="str">
        <f t="shared" si="4"/>
        <v>-</v>
      </c>
      <c r="E317" s="288" t="s">
        <v>10568</v>
      </c>
      <c r="F317" s="288" t="s">
        <v>10568</v>
      </c>
      <c r="G317" s="288" t="s">
        <v>10568</v>
      </c>
      <c r="H317" s="288" t="s">
        <v>10568</v>
      </c>
      <c r="I317" s="288" t="s">
        <v>10568</v>
      </c>
      <c r="J317" s="288" t="s">
        <v>10568</v>
      </c>
      <c r="K317" s="288" t="s">
        <v>10568</v>
      </c>
      <c r="L317" s="288" t="s">
        <v>10568</v>
      </c>
      <c r="M317" s="288" t="s">
        <v>10568</v>
      </c>
      <c r="N317" s="288" t="s">
        <v>10568</v>
      </c>
      <c r="O317" s="288" t="s">
        <v>10568</v>
      </c>
      <c r="P317" s="288" t="s">
        <v>10568</v>
      </c>
      <c r="Q317" s="288" t="s">
        <v>10568</v>
      </c>
      <c r="R317" s="288" t="s">
        <v>10568</v>
      </c>
      <c r="S317" s="288" t="s">
        <v>10568</v>
      </c>
      <c r="T317" s="288" t="s">
        <v>10568</v>
      </c>
      <c r="U317" s="288" t="s">
        <v>10568</v>
      </c>
      <c r="V317" s="288" t="s">
        <v>10568</v>
      </c>
      <c r="W317" s="288" t="s">
        <v>10568</v>
      </c>
      <c r="X317" s="288" t="s">
        <v>10568</v>
      </c>
      <c r="Y317" s="288" t="s">
        <v>10568</v>
      </c>
      <c r="Z317" s="288" t="s">
        <v>10568</v>
      </c>
      <c r="AA317" s="288">
        <v>2.4</v>
      </c>
      <c r="AB317" s="288">
        <v>2.4</v>
      </c>
      <c r="AC317" s="288">
        <v>2.4</v>
      </c>
      <c r="AD317" s="288">
        <v>2.9</v>
      </c>
      <c r="AE317" s="288">
        <v>2.9</v>
      </c>
      <c r="AF317" s="288">
        <v>2.8</v>
      </c>
      <c r="AG317" s="288" t="s">
        <v>10568</v>
      </c>
      <c r="AH317" s="288" t="s">
        <v>10568</v>
      </c>
      <c r="AI317" s="288" t="s">
        <v>10568</v>
      </c>
      <c r="AJ317" s="288" t="s">
        <v>10568</v>
      </c>
      <c r="AK317" s="288" t="s">
        <v>10568</v>
      </c>
      <c r="AL317" s="288" t="s">
        <v>10568</v>
      </c>
      <c r="AM317" s="288" t="s">
        <v>10568</v>
      </c>
      <c r="AN317" s="288" t="s">
        <v>10568</v>
      </c>
      <c r="AO317" s="288" t="s">
        <v>10568</v>
      </c>
      <c r="AP317" s="288" t="s">
        <v>10568</v>
      </c>
      <c r="AQ317" s="288" t="s">
        <v>10568</v>
      </c>
      <c r="AR317" s="288" t="s">
        <v>10568</v>
      </c>
      <c r="AS317" s="288" t="s">
        <v>10568</v>
      </c>
      <c r="AT317" s="288" t="s">
        <v>10568</v>
      </c>
      <c r="AU317" s="288" t="s">
        <v>10568</v>
      </c>
      <c r="AV317" s="288" t="s">
        <v>10568</v>
      </c>
      <c r="AW317" s="288" t="s">
        <v>10568</v>
      </c>
      <c r="AX317" s="288" t="s">
        <v>10568</v>
      </c>
      <c r="AY317" s="288" t="s">
        <v>10568</v>
      </c>
      <c r="AZ317" s="288" t="s">
        <v>10568</v>
      </c>
      <c r="BA317" s="288" t="s">
        <v>10568</v>
      </c>
      <c r="BB317" s="288" t="s">
        <v>10568</v>
      </c>
      <c r="BC317" s="288" t="s">
        <v>10568</v>
      </c>
      <c r="BD317" s="288" t="s">
        <v>10568</v>
      </c>
      <c r="BE317" s="288" t="s">
        <v>10568</v>
      </c>
      <c r="BF317" s="288" t="s">
        <v>10568</v>
      </c>
      <c r="BG317" s="288" t="s">
        <v>10568</v>
      </c>
      <c r="BH317" s="288" t="s">
        <v>10568</v>
      </c>
      <c r="BI317" s="288" t="s">
        <v>10568</v>
      </c>
      <c r="BJ317" s="288" t="s">
        <v>10568</v>
      </c>
      <c r="BK317" s="288" t="s">
        <v>10568</v>
      </c>
      <c r="BL317" s="288" t="s">
        <v>10568</v>
      </c>
      <c r="BM317" s="288" t="s">
        <v>10568</v>
      </c>
      <c r="BN317" s="288" t="s">
        <v>10568</v>
      </c>
      <c r="BO317" s="288" t="s">
        <v>10568</v>
      </c>
      <c r="BP317" s="288" t="s">
        <v>10568</v>
      </c>
      <c r="BQ317" s="288" t="s">
        <v>10568</v>
      </c>
      <c r="BR317" s="288" t="s">
        <v>10568</v>
      </c>
      <c r="BS317" s="288" t="s">
        <v>10568</v>
      </c>
      <c r="BT317" s="288" t="s">
        <v>10568</v>
      </c>
      <c r="BU317" s="288" t="s">
        <v>10568</v>
      </c>
      <c r="BV317" s="288" t="s">
        <v>10568</v>
      </c>
      <c r="BW317" s="288" t="s">
        <v>10568</v>
      </c>
      <c r="BX317" s="288" t="str">
        <f>_xlfn.IFNA(VLOOKUP(C317,'INFORM Severity - hidden'!$C$5:$G$300,5,FALSE),"-")</f>
        <v>-</v>
      </c>
    </row>
    <row r="318" spans="1:76" x14ac:dyDescent="0.35">
      <c r="A318" t="s">
        <v>2620</v>
      </c>
      <c r="B318" t="s">
        <v>2618</v>
      </c>
      <c r="C318" t="s">
        <v>2619</v>
      </c>
      <c r="D318" s="288" t="str">
        <f t="shared" si="4"/>
        <v>Decreasing</v>
      </c>
      <c r="E318" s="288" t="s">
        <v>10568</v>
      </c>
      <c r="F318" s="288" t="s">
        <v>10568</v>
      </c>
      <c r="G318" s="288" t="s">
        <v>10568</v>
      </c>
      <c r="H318" s="288" t="s">
        <v>10568</v>
      </c>
      <c r="I318" s="288" t="s">
        <v>10568</v>
      </c>
      <c r="J318" s="288" t="s">
        <v>10568</v>
      </c>
      <c r="K318" s="288" t="s">
        <v>10568</v>
      </c>
      <c r="L318" s="288" t="s">
        <v>10568</v>
      </c>
      <c r="M318" s="288" t="s">
        <v>10568</v>
      </c>
      <c r="N318" s="288" t="s">
        <v>10568</v>
      </c>
      <c r="O318" s="288" t="s">
        <v>10568</v>
      </c>
      <c r="P318" s="288" t="s">
        <v>10568</v>
      </c>
      <c r="Q318" s="288" t="s">
        <v>10568</v>
      </c>
      <c r="R318" s="288" t="s">
        <v>10568</v>
      </c>
      <c r="S318" s="288" t="s">
        <v>10568</v>
      </c>
      <c r="T318" s="288" t="s">
        <v>10568</v>
      </c>
      <c r="U318" s="288" t="s">
        <v>10568</v>
      </c>
      <c r="V318" s="288" t="s">
        <v>10568</v>
      </c>
      <c r="W318" s="288" t="s">
        <v>10568</v>
      </c>
      <c r="X318" s="288" t="s">
        <v>10568</v>
      </c>
      <c r="Y318" s="288" t="s">
        <v>10568</v>
      </c>
      <c r="Z318" s="288" t="s">
        <v>10568</v>
      </c>
      <c r="AA318" s="288" t="s">
        <v>10568</v>
      </c>
      <c r="AB318" s="288" t="s">
        <v>10568</v>
      </c>
      <c r="AC318" s="288" t="s">
        <v>10568</v>
      </c>
      <c r="AD318" s="288" t="s">
        <v>10568</v>
      </c>
      <c r="AE318" s="288" t="s">
        <v>10568</v>
      </c>
      <c r="AF318" s="288" t="s">
        <v>10568</v>
      </c>
      <c r="AG318" s="288" t="s">
        <v>10568</v>
      </c>
      <c r="AH318" s="288" t="s">
        <v>10568</v>
      </c>
      <c r="AI318" s="288" t="s">
        <v>10568</v>
      </c>
      <c r="AJ318" s="288" t="s">
        <v>10568</v>
      </c>
      <c r="AK318" s="288" t="s">
        <v>10568</v>
      </c>
      <c r="AL318" s="288" t="s">
        <v>10568</v>
      </c>
      <c r="AM318" s="288" t="s">
        <v>10568</v>
      </c>
      <c r="AN318" s="288" t="s">
        <v>10568</v>
      </c>
      <c r="AO318" s="288" t="s">
        <v>10568</v>
      </c>
      <c r="AP318" s="288" t="s">
        <v>10568</v>
      </c>
      <c r="AQ318" s="288" t="s">
        <v>10568</v>
      </c>
      <c r="AR318" s="288" t="s">
        <v>10568</v>
      </c>
      <c r="AS318" s="288" t="s">
        <v>10568</v>
      </c>
      <c r="AT318" s="288" t="s">
        <v>10568</v>
      </c>
      <c r="AU318" s="288" t="s">
        <v>10568</v>
      </c>
      <c r="AV318" s="288" t="s">
        <v>10568</v>
      </c>
      <c r="AW318" s="288" t="s">
        <v>10568</v>
      </c>
      <c r="AX318" s="288" t="s">
        <v>10568</v>
      </c>
      <c r="AY318" s="288" t="s">
        <v>10568</v>
      </c>
      <c r="AZ318" s="288" t="s">
        <v>10568</v>
      </c>
      <c r="BA318" s="288" t="s">
        <v>10568</v>
      </c>
      <c r="BB318" s="288" t="s">
        <v>10568</v>
      </c>
      <c r="BC318" s="288" t="s">
        <v>10568</v>
      </c>
      <c r="BD318" s="288" t="s">
        <v>10568</v>
      </c>
      <c r="BE318" s="288" t="s">
        <v>10568</v>
      </c>
      <c r="BF318" s="288" t="s">
        <v>10568</v>
      </c>
      <c r="BG318" s="288" t="s">
        <v>10568</v>
      </c>
      <c r="BH318" s="288" t="s">
        <v>10568</v>
      </c>
      <c r="BI318" s="288" t="s">
        <v>10568</v>
      </c>
      <c r="BJ318" s="288" t="s">
        <v>10568</v>
      </c>
      <c r="BK318" s="288" t="s">
        <v>10568</v>
      </c>
      <c r="BL318" s="288" t="s">
        <v>10568</v>
      </c>
      <c r="BM318" s="288" t="s">
        <v>10568</v>
      </c>
      <c r="BN318" s="288" t="s">
        <v>10568</v>
      </c>
      <c r="BO318" s="288" t="s">
        <v>10568</v>
      </c>
      <c r="BP318" s="288" t="s">
        <v>10568</v>
      </c>
      <c r="BQ318" s="288" t="s">
        <v>10568</v>
      </c>
      <c r="BR318" s="288" t="s">
        <v>10568</v>
      </c>
      <c r="BS318" s="288" t="s">
        <v>10568</v>
      </c>
      <c r="BT318" s="288" t="s">
        <v>10568</v>
      </c>
      <c r="BU318" s="288">
        <v>2.7</v>
      </c>
      <c r="BV318" s="288">
        <v>2.7</v>
      </c>
      <c r="BW318" s="288">
        <v>2.6</v>
      </c>
      <c r="BX318" s="288">
        <f>_xlfn.IFNA(VLOOKUP(C318,'INFORM Severity - hidden'!$C$5:$G$300,5,FALSE),"-")</f>
        <v>2.6</v>
      </c>
    </row>
    <row r="319" spans="1:76" x14ac:dyDescent="0.35">
      <c r="C319" t="s">
        <v>10718</v>
      </c>
      <c r="D319" s="288" t="str">
        <f t="shared" si="4"/>
        <v>-</v>
      </c>
      <c r="E319" s="288" t="s">
        <v>10568</v>
      </c>
      <c r="F319" s="288" t="s">
        <v>10568</v>
      </c>
      <c r="G319" s="288" t="s">
        <v>10568</v>
      </c>
      <c r="H319" s="288" t="s">
        <v>10568</v>
      </c>
      <c r="I319" s="288" t="s">
        <v>10568</v>
      </c>
      <c r="J319" s="288" t="s">
        <v>10568</v>
      </c>
      <c r="K319" s="288" t="s">
        <v>10568</v>
      </c>
      <c r="L319" s="288" t="s">
        <v>10568</v>
      </c>
      <c r="M319" s="288" t="s">
        <v>10568</v>
      </c>
      <c r="N319" s="288" t="s">
        <v>10568</v>
      </c>
      <c r="O319" s="288" t="s">
        <v>10568</v>
      </c>
      <c r="P319" s="288" t="s">
        <v>10568</v>
      </c>
      <c r="Q319" s="288" t="s">
        <v>10568</v>
      </c>
      <c r="R319" s="288" t="s">
        <v>10568</v>
      </c>
      <c r="S319" s="288" t="s">
        <v>10568</v>
      </c>
      <c r="T319" s="288">
        <v>1.9</v>
      </c>
      <c r="U319" s="288">
        <v>1.9</v>
      </c>
      <c r="V319" s="288">
        <v>2</v>
      </c>
      <c r="W319" s="288">
        <v>2</v>
      </c>
      <c r="X319" s="288">
        <v>2</v>
      </c>
      <c r="Y319" s="288">
        <v>2</v>
      </c>
      <c r="Z319" s="288">
        <v>2</v>
      </c>
      <c r="AA319" s="288">
        <v>2</v>
      </c>
      <c r="AB319" s="288">
        <v>2</v>
      </c>
      <c r="AC319" s="288">
        <v>2</v>
      </c>
      <c r="AD319" s="288">
        <v>2</v>
      </c>
      <c r="AE319" s="288">
        <v>2</v>
      </c>
      <c r="AF319" s="288">
        <v>2</v>
      </c>
      <c r="AG319" s="288" t="s">
        <v>10568</v>
      </c>
      <c r="AH319" s="288" t="s">
        <v>10568</v>
      </c>
      <c r="AI319" s="288" t="s">
        <v>10568</v>
      </c>
      <c r="AJ319" s="288" t="s">
        <v>10568</v>
      </c>
      <c r="AK319" s="288" t="s">
        <v>10568</v>
      </c>
      <c r="AL319" s="288" t="s">
        <v>10568</v>
      </c>
      <c r="AM319" s="288" t="s">
        <v>10568</v>
      </c>
      <c r="AN319" s="288" t="s">
        <v>10568</v>
      </c>
      <c r="AO319" s="288" t="s">
        <v>10568</v>
      </c>
      <c r="AP319" s="288" t="s">
        <v>10568</v>
      </c>
      <c r="AQ319" s="288" t="s">
        <v>10568</v>
      </c>
      <c r="AR319" s="288" t="s">
        <v>10568</v>
      </c>
      <c r="AS319" s="288" t="s">
        <v>10568</v>
      </c>
      <c r="AT319" s="288" t="s">
        <v>10568</v>
      </c>
      <c r="AU319" s="288" t="s">
        <v>10568</v>
      </c>
      <c r="AV319" s="288" t="s">
        <v>10568</v>
      </c>
      <c r="AW319" s="288" t="s">
        <v>10568</v>
      </c>
      <c r="AX319" s="288" t="s">
        <v>10568</v>
      </c>
      <c r="AY319" s="288" t="s">
        <v>10568</v>
      </c>
      <c r="AZ319" s="288" t="s">
        <v>10568</v>
      </c>
      <c r="BA319" s="288" t="s">
        <v>10568</v>
      </c>
      <c r="BB319" s="288" t="s">
        <v>10568</v>
      </c>
      <c r="BC319" s="288" t="s">
        <v>10568</v>
      </c>
      <c r="BD319" s="288" t="s">
        <v>10568</v>
      </c>
      <c r="BE319" s="288" t="s">
        <v>10568</v>
      </c>
      <c r="BF319" s="288" t="s">
        <v>10568</v>
      </c>
      <c r="BG319" s="288" t="s">
        <v>10568</v>
      </c>
      <c r="BH319" s="288" t="s">
        <v>10568</v>
      </c>
      <c r="BI319" s="288" t="s">
        <v>10568</v>
      </c>
      <c r="BJ319" s="288" t="s">
        <v>10568</v>
      </c>
      <c r="BK319" s="288" t="s">
        <v>10568</v>
      </c>
      <c r="BL319" s="288" t="s">
        <v>10568</v>
      </c>
      <c r="BM319" s="288" t="s">
        <v>10568</v>
      </c>
      <c r="BN319" s="288" t="s">
        <v>10568</v>
      </c>
      <c r="BO319" s="288" t="s">
        <v>10568</v>
      </c>
      <c r="BP319" s="288" t="s">
        <v>10568</v>
      </c>
      <c r="BQ319" s="288" t="s">
        <v>10568</v>
      </c>
      <c r="BR319" s="288" t="s">
        <v>10568</v>
      </c>
      <c r="BS319" s="288" t="s">
        <v>10568</v>
      </c>
      <c r="BT319" s="288" t="s">
        <v>10568</v>
      </c>
      <c r="BU319" s="288" t="s">
        <v>10568</v>
      </c>
      <c r="BV319" s="288" t="s">
        <v>10568</v>
      </c>
      <c r="BW319" s="288" t="s">
        <v>10568</v>
      </c>
      <c r="BX319" s="288" t="str">
        <f>_xlfn.IFNA(VLOOKUP(C319,'INFORM Severity - hidden'!$C$5:$G$300,5,FALSE),"-")</f>
        <v>-</v>
      </c>
    </row>
    <row r="320" spans="1:76" x14ac:dyDescent="0.35">
      <c r="C320" t="s">
        <v>10719</v>
      </c>
      <c r="D320" s="288" t="str">
        <f t="shared" si="4"/>
        <v>-</v>
      </c>
      <c r="E320" s="288" t="s">
        <v>10568</v>
      </c>
      <c r="F320" s="288" t="s">
        <v>10568</v>
      </c>
      <c r="G320" s="288" t="s">
        <v>10568</v>
      </c>
      <c r="H320" s="288" t="s">
        <v>10568</v>
      </c>
      <c r="I320" s="288" t="s">
        <v>10568</v>
      </c>
      <c r="J320" s="288" t="s">
        <v>10568</v>
      </c>
      <c r="K320" s="288" t="s">
        <v>10568</v>
      </c>
      <c r="L320" s="288" t="s">
        <v>10568</v>
      </c>
      <c r="M320" s="288" t="s">
        <v>10568</v>
      </c>
      <c r="N320" s="288" t="s">
        <v>10568</v>
      </c>
      <c r="O320" s="288" t="s">
        <v>10568</v>
      </c>
      <c r="P320" s="288" t="s">
        <v>10568</v>
      </c>
      <c r="Q320" s="288" t="s">
        <v>10568</v>
      </c>
      <c r="R320" s="288" t="s">
        <v>10568</v>
      </c>
      <c r="S320" s="288" t="s">
        <v>10568</v>
      </c>
      <c r="T320" s="288" t="s">
        <v>10568</v>
      </c>
      <c r="U320" s="288" t="s">
        <v>10568</v>
      </c>
      <c r="V320" s="288" t="s">
        <v>10568</v>
      </c>
      <c r="W320" s="288" t="s">
        <v>10568</v>
      </c>
      <c r="X320" s="288" t="s">
        <v>10568</v>
      </c>
      <c r="Y320" s="288" t="s">
        <v>10568</v>
      </c>
      <c r="Z320" s="288" t="s">
        <v>10568</v>
      </c>
      <c r="AA320" s="288" t="s">
        <v>10568</v>
      </c>
      <c r="AB320" s="288" t="s">
        <v>10568</v>
      </c>
      <c r="AC320" s="288" t="s">
        <v>10568</v>
      </c>
      <c r="AD320" s="288" t="s">
        <v>10568</v>
      </c>
      <c r="AE320" s="288" t="s">
        <v>10568</v>
      </c>
      <c r="AF320" s="288" t="s">
        <v>10568</v>
      </c>
      <c r="AG320" s="288" t="s">
        <v>10568</v>
      </c>
      <c r="AH320" s="288" t="s">
        <v>10568</v>
      </c>
      <c r="AI320" s="288" t="s">
        <v>10568</v>
      </c>
      <c r="AJ320" s="288" t="s">
        <v>10568</v>
      </c>
      <c r="AK320" s="288" t="s">
        <v>10568</v>
      </c>
      <c r="AL320" s="288" t="s">
        <v>10568</v>
      </c>
      <c r="AM320" s="288" t="s">
        <v>10568</v>
      </c>
      <c r="AN320" s="288" t="s">
        <v>10568</v>
      </c>
      <c r="AO320" s="288" t="s">
        <v>10568</v>
      </c>
      <c r="AP320" s="288" t="s">
        <v>10568</v>
      </c>
      <c r="AQ320" s="288" t="s">
        <v>10568</v>
      </c>
      <c r="AR320" s="288" t="s">
        <v>10568</v>
      </c>
      <c r="AS320" s="288" t="s">
        <v>10568</v>
      </c>
      <c r="AT320" s="288" t="s">
        <v>10568</v>
      </c>
      <c r="AU320" s="288" t="s">
        <v>10568</v>
      </c>
      <c r="AV320" s="288" t="s">
        <v>10568</v>
      </c>
      <c r="AW320" s="288" t="s">
        <v>10568</v>
      </c>
      <c r="AX320" s="288" t="s">
        <v>10568</v>
      </c>
      <c r="AY320" s="288" t="s">
        <v>10568</v>
      </c>
      <c r="AZ320" s="288" t="s">
        <v>10568</v>
      </c>
      <c r="BA320" s="288" t="s">
        <v>10568</v>
      </c>
      <c r="BB320" s="288" t="s">
        <v>10568</v>
      </c>
      <c r="BC320" s="288">
        <v>2.2000000000000002</v>
      </c>
      <c r="BD320" s="288">
        <v>2.2000000000000002</v>
      </c>
      <c r="BE320" s="288">
        <v>2.2999999999999998</v>
      </c>
      <c r="BF320" s="288">
        <v>2.2999999999999998</v>
      </c>
      <c r="BG320" s="288">
        <v>2.2999999999999998</v>
      </c>
      <c r="BH320" s="288">
        <v>2.2999999999999998</v>
      </c>
      <c r="BI320" s="288">
        <v>2.2999999999999998</v>
      </c>
      <c r="BJ320" s="288">
        <v>2.2999999999999998</v>
      </c>
      <c r="BK320" s="288" t="s">
        <v>10568</v>
      </c>
      <c r="BL320" s="288" t="s">
        <v>10568</v>
      </c>
      <c r="BM320" s="288" t="s">
        <v>10568</v>
      </c>
      <c r="BN320" s="288" t="s">
        <v>10568</v>
      </c>
      <c r="BO320" s="288" t="s">
        <v>10568</v>
      </c>
      <c r="BP320" s="288" t="s">
        <v>10568</v>
      </c>
      <c r="BQ320" s="288" t="s">
        <v>10568</v>
      </c>
      <c r="BR320" s="288" t="s">
        <v>10568</v>
      </c>
      <c r="BS320" s="288" t="s">
        <v>10568</v>
      </c>
      <c r="BT320" s="288" t="s">
        <v>10568</v>
      </c>
      <c r="BU320" s="288" t="s">
        <v>10568</v>
      </c>
      <c r="BV320" s="288" t="s">
        <v>10568</v>
      </c>
      <c r="BW320" s="288" t="s">
        <v>10568</v>
      </c>
      <c r="BX320" s="288" t="str">
        <f>_xlfn.IFNA(VLOOKUP(C320,'INFORM Severity - hidden'!$C$5:$G$300,5,FALSE),"-")</f>
        <v>-</v>
      </c>
    </row>
    <row r="321" spans="1:76" x14ac:dyDescent="0.35">
      <c r="C321" t="s">
        <v>10720</v>
      </c>
      <c r="D321" s="288" t="str">
        <f t="shared" si="4"/>
        <v>-</v>
      </c>
      <c r="E321" s="288" t="s">
        <v>10568</v>
      </c>
      <c r="F321" s="288">
        <v>1.5</v>
      </c>
      <c r="G321" s="288" t="s">
        <v>10568</v>
      </c>
      <c r="H321" s="288" t="s">
        <v>10568</v>
      </c>
      <c r="I321" s="288" t="s">
        <v>10568</v>
      </c>
      <c r="J321" s="288" t="s">
        <v>10568</v>
      </c>
      <c r="K321" s="288" t="s">
        <v>10568</v>
      </c>
      <c r="L321" s="288" t="s">
        <v>10568</v>
      </c>
      <c r="M321" s="288" t="s">
        <v>10568</v>
      </c>
      <c r="N321" s="288" t="s">
        <v>10568</v>
      </c>
      <c r="O321" s="288" t="s">
        <v>10568</v>
      </c>
      <c r="P321" s="288" t="s">
        <v>10568</v>
      </c>
      <c r="Q321" s="288" t="s">
        <v>10568</v>
      </c>
      <c r="R321" s="288" t="s">
        <v>10568</v>
      </c>
      <c r="S321" s="288" t="s">
        <v>10568</v>
      </c>
      <c r="T321" s="288" t="s">
        <v>10568</v>
      </c>
      <c r="U321" s="288" t="s">
        <v>10568</v>
      </c>
      <c r="V321" s="288" t="s">
        <v>10568</v>
      </c>
      <c r="W321" s="288" t="s">
        <v>10568</v>
      </c>
      <c r="X321" s="288" t="s">
        <v>10568</v>
      </c>
      <c r="Y321" s="288" t="s">
        <v>10568</v>
      </c>
      <c r="Z321" s="288" t="s">
        <v>10568</v>
      </c>
      <c r="AA321" s="288" t="s">
        <v>10568</v>
      </c>
      <c r="AB321" s="288" t="s">
        <v>10568</v>
      </c>
      <c r="AC321" s="288" t="s">
        <v>10568</v>
      </c>
      <c r="AD321" s="288" t="s">
        <v>10568</v>
      </c>
      <c r="AE321" s="288" t="s">
        <v>10568</v>
      </c>
      <c r="AF321" s="288" t="s">
        <v>10568</v>
      </c>
      <c r="AG321" s="288" t="s">
        <v>10568</v>
      </c>
      <c r="AH321" s="288" t="s">
        <v>10568</v>
      </c>
      <c r="AI321" s="288" t="s">
        <v>10568</v>
      </c>
      <c r="AJ321" s="288" t="s">
        <v>10568</v>
      </c>
      <c r="AK321" s="288" t="s">
        <v>10568</v>
      </c>
      <c r="AL321" s="288" t="s">
        <v>10568</v>
      </c>
      <c r="AM321" s="288" t="s">
        <v>10568</v>
      </c>
      <c r="AN321" s="288" t="s">
        <v>10568</v>
      </c>
      <c r="AO321" s="288" t="s">
        <v>10568</v>
      </c>
      <c r="AP321" s="288" t="s">
        <v>10568</v>
      </c>
      <c r="AQ321" s="288" t="s">
        <v>10568</v>
      </c>
      <c r="AR321" s="288" t="s">
        <v>10568</v>
      </c>
      <c r="AS321" s="288" t="s">
        <v>10568</v>
      </c>
      <c r="AT321" s="288" t="s">
        <v>10568</v>
      </c>
      <c r="AU321" s="288" t="s">
        <v>10568</v>
      </c>
      <c r="AV321" s="288" t="s">
        <v>10568</v>
      </c>
      <c r="AW321" s="288" t="s">
        <v>10568</v>
      </c>
      <c r="AX321" s="288" t="s">
        <v>10568</v>
      </c>
      <c r="AY321" s="288" t="s">
        <v>10568</v>
      </c>
      <c r="AZ321" s="288" t="s">
        <v>10568</v>
      </c>
      <c r="BA321" s="288" t="s">
        <v>10568</v>
      </c>
      <c r="BB321" s="288" t="s">
        <v>10568</v>
      </c>
      <c r="BC321" s="288" t="s">
        <v>10568</v>
      </c>
      <c r="BD321" s="288" t="s">
        <v>10568</v>
      </c>
      <c r="BE321" s="288" t="s">
        <v>10568</v>
      </c>
      <c r="BF321" s="288" t="s">
        <v>10568</v>
      </c>
      <c r="BG321" s="288" t="s">
        <v>10568</v>
      </c>
      <c r="BH321" s="288" t="s">
        <v>10568</v>
      </c>
      <c r="BI321" s="288" t="s">
        <v>10568</v>
      </c>
      <c r="BJ321" s="288" t="s">
        <v>10568</v>
      </c>
      <c r="BK321" s="288" t="s">
        <v>10568</v>
      </c>
      <c r="BL321" s="288" t="s">
        <v>10568</v>
      </c>
      <c r="BM321" s="288" t="s">
        <v>10568</v>
      </c>
      <c r="BN321" s="288" t="s">
        <v>10568</v>
      </c>
      <c r="BO321" s="288" t="s">
        <v>10568</v>
      </c>
      <c r="BP321" s="288" t="s">
        <v>10568</v>
      </c>
      <c r="BQ321" s="288" t="s">
        <v>10568</v>
      </c>
      <c r="BR321" s="288" t="s">
        <v>10568</v>
      </c>
      <c r="BS321" s="288" t="s">
        <v>10568</v>
      </c>
      <c r="BT321" s="288" t="s">
        <v>10568</v>
      </c>
      <c r="BU321" s="288" t="s">
        <v>10568</v>
      </c>
      <c r="BV321" s="288" t="s">
        <v>10568</v>
      </c>
      <c r="BW321" s="288" t="s">
        <v>10568</v>
      </c>
      <c r="BX321" s="288" t="str">
        <f>_xlfn.IFNA(VLOOKUP(C321,'INFORM Severity - hidden'!$C$5:$G$300,5,FALSE),"-")</f>
        <v>-</v>
      </c>
    </row>
    <row r="322" spans="1:76" x14ac:dyDescent="0.35">
      <c r="C322" t="s">
        <v>10721</v>
      </c>
      <c r="D322" s="288" t="str">
        <f t="shared" si="4"/>
        <v>-</v>
      </c>
      <c r="E322" s="288" t="s">
        <v>10568</v>
      </c>
      <c r="F322" s="288">
        <v>1.3</v>
      </c>
      <c r="G322" s="288" t="s">
        <v>10568</v>
      </c>
      <c r="H322" s="288" t="s">
        <v>10568</v>
      </c>
      <c r="I322" s="288" t="s">
        <v>10568</v>
      </c>
      <c r="J322" s="288" t="s">
        <v>10568</v>
      </c>
      <c r="K322" s="288" t="s">
        <v>10568</v>
      </c>
      <c r="L322" s="288" t="s">
        <v>10568</v>
      </c>
      <c r="M322" s="288" t="s">
        <v>10568</v>
      </c>
      <c r="N322" s="288" t="s">
        <v>10568</v>
      </c>
      <c r="O322" s="288" t="s">
        <v>10568</v>
      </c>
      <c r="P322" s="288" t="s">
        <v>10568</v>
      </c>
      <c r="Q322" s="288" t="s">
        <v>10568</v>
      </c>
      <c r="R322" s="288" t="s">
        <v>10568</v>
      </c>
      <c r="S322" s="288" t="s">
        <v>10568</v>
      </c>
      <c r="T322" s="288" t="s">
        <v>10568</v>
      </c>
      <c r="U322" s="288" t="s">
        <v>10568</v>
      </c>
      <c r="V322" s="288" t="s">
        <v>10568</v>
      </c>
      <c r="W322" s="288" t="s">
        <v>10568</v>
      </c>
      <c r="X322" s="288" t="s">
        <v>10568</v>
      </c>
      <c r="Y322" s="288" t="s">
        <v>10568</v>
      </c>
      <c r="Z322" s="288" t="s">
        <v>10568</v>
      </c>
      <c r="AA322" s="288" t="s">
        <v>10568</v>
      </c>
      <c r="AB322" s="288" t="s">
        <v>10568</v>
      </c>
      <c r="AC322" s="288" t="s">
        <v>10568</v>
      </c>
      <c r="AD322" s="288" t="s">
        <v>10568</v>
      </c>
      <c r="AE322" s="288" t="s">
        <v>10568</v>
      </c>
      <c r="AF322" s="288" t="s">
        <v>10568</v>
      </c>
      <c r="AG322" s="288" t="s">
        <v>10568</v>
      </c>
      <c r="AH322" s="288" t="s">
        <v>10568</v>
      </c>
      <c r="AI322" s="288" t="s">
        <v>10568</v>
      </c>
      <c r="AJ322" s="288" t="s">
        <v>10568</v>
      </c>
      <c r="AK322" s="288" t="s">
        <v>10568</v>
      </c>
      <c r="AL322" s="288" t="s">
        <v>10568</v>
      </c>
      <c r="AM322" s="288" t="s">
        <v>10568</v>
      </c>
      <c r="AN322" s="288" t="s">
        <v>10568</v>
      </c>
      <c r="AO322" s="288" t="s">
        <v>10568</v>
      </c>
      <c r="AP322" s="288" t="s">
        <v>10568</v>
      </c>
      <c r="AQ322" s="288" t="s">
        <v>10568</v>
      </c>
      <c r="AR322" s="288" t="s">
        <v>10568</v>
      </c>
      <c r="AS322" s="288" t="s">
        <v>10568</v>
      </c>
      <c r="AT322" s="288" t="s">
        <v>10568</v>
      </c>
      <c r="AU322" s="288" t="s">
        <v>10568</v>
      </c>
      <c r="AV322" s="288" t="s">
        <v>10568</v>
      </c>
      <c r="AW322" s="288" t="s">
        <v>10568</v>
      </c>
      <c r="AX322" s="288" t="s">
        <v>10568</v>
      </c>
      <c r="AY322" s="288" t="s">
        <v>10568</v>
      </c>
      <c r="AZ322" s="288" t="s">
        <v>10568</v>
      </c>
      <c r="BA322" s="288" t="s">
        <v>10568</v>
      </c>
      <c r="BB322" s="288" t="s">
        <v>10568</v>
      </c>
      <c r="BC322" s="288" t="s">
        <v>10568</v>
      </c>
      <c r="BD322" s="288" t="s">
        <v>10568</v>
      </c>
      <c r="BE322" s="288" t="s">
        <v>10568</v>
      </c>
      <c r="BF322" s="288" t="s">
        <v>10568</v>
      </c>
      <c r="BG322" s="288" t="s">
        <v>10568</v>
      </c>
      <c r="BH322" s="288" t="s">
        <v>10568</v>
      </c>
      <c r="BI322" s="288" t="s">
        <v>10568</v>
      </c>
      <c r="BJ322" s="288" t="s">
        <v>10568</v>
      </c>
      <c r="BK322" s="288" t="s">
        <v>10568</v>
      </c>
      <c r="BL322" s="288" t="s">
        <v>10568</v>
      </c>
      <c r="BM322" s="288" t="s">
        <v>10568</v>
      </c>
      <c r="BN322" s="288" t="s">
        <v>10568</v>
      </c>
      <c r="BO322" s="288" t="s">
        <v>10568</v>
      </c>
      <c r="BP322" s="288" t="s">
        <v>10568</v>
      </c>
      <c r="BQ322" s="288" t="s">
        <v>10568</v>
      </c>
      <c r="BR322" s="288" t="s">
        <v>10568</v>
      </c>
      <c r="BS322" s="288" t="s">
        <v>10568</v>
      </c>
      <c r="BT322" s="288" t="s">
        <v>10568</v>
      </c>
      <c r="BU322" s="288" t="s">
        <v>10568</v>
      </c>
      <c r="BV322" s="288" t="s">
        <v>10568</v>
      </c>
      <c r="BW322" s="288" t="s">
        <v>10568</v>
      </c>
      <c r="BX322" s="288" t="str">
        <f>_xlfn.IFNA(VLOOKUP(C322,'INFORM Severity - hidden'!$C$5:$G$300,5,FALSE),"-")</f>
        <v>-</v>
      </c>
    </row>
    <row r="323" spans="1:76" x14ac:dyDescent="0.35">
      <c r="A323" t="s">
        <v>53</v>
      </c>
      <c r="B323" t="s">
        <v>51</v>
      </c>
      <c r="C323" t="s">
        <v>52</v>
      </c>
      <c r="D323" s="288" t="str">
        <f t="shared" ref="D323:D328" si="5">IF(BX323="-","-",IFERROR(IF(ROUND(AVERAGE(BV323:BX323),1)=ROUND(AVERAGE(BS323:BU323),1),"Stable",IF(ROUND(AVERAGE(BV323:BX323),1)&lt;ROUND(AVERAGE(BS323:BU323),1),"Decreasing",IF(ROUND(AVERAGE(BV323:BX323),1)&gt;ROUND(AVERAGE(BS323:BU323),1),"Increasing"))),"-"))</f>
        <v>Increasing</v>
      </c>
      <c r="E323" s="288">
        <v>4.2</v>
      </c>
      <c r="F323" s="288">
        <v>4.3</v>
      </c>
      <c r="G323" s="288">
        <v>4.3</v>
      </c>
      <c r="H323" s="288">
        <v>4.7</v>
      </c>
      <c r="I323" s="288">
        <v>4.7</v>
      </c>
      <c r="J323" s="288">
        <v>4.7</v>
      </c>
      <c r="K323" s="288">
        <v>4.7</v>
      </c>
      <c r="L323" s="288">
        <v>4.7</v>
      </c>
      <c r="M323" s="288">
        <v>4.7</v>
      </c>
      <c r="N323" s="288">
        <v>4.7</v>
      </c>
      <c r="O323" s="288">
        <v>4.7</v>
      </c>
      <c r="P323" s="288">
        <v>4.7</v>
      </c>
      <c r="Q323" s="288">
        <v>4.7</v>
      </c>
      <c r="R323" s="288">
        <v>4.7</v>
      </c>
      <c r="S323" s="288">
        <v>4.7</v>
      </c>
      <c r="T323" s="288">
        <v>4.7</v>
      </c>
      <c r="U323" s="288">
        <v>4.7</v>
      </c>
      <c r="V323" s="288">
        <v>4.7</v>
      </c>
      <c r="W323" s="288">
        <v>4.7</v>
      </c>
      <c r="X323" s="288">
        <v>4.7</v>
      </c>
      <c r="Y323" s="288">
        <v>4.5999999999999996</v>
      </c>
      <c r="Z323" s="288">
        <v>4.5999999999999996</v>
      </c>
      <c r="AA323" s="288">
        <v>4.5999999999999996</v>
      </c>
      <c r="AB323" s="288">
        <v>4.5999999999999996</v>
      </c>
      <c r="AC323" s="288">
        <v>4.5999999999999996</v>
      </c>
      <c r="AD323" s="288">
        <v>4.5999999999999996</v>
      </c>
      <c r="AE323" s="288">
        <v>4.5999999999999996</v>
      </c>
      <c r="AF323" s="288">
        <v>4.5999999999999996</v>
      </c>
      <c r="AG323" s="288">
        <v>4.9000000000000004</v>
      </c>
      <c r="AH323" s="288">
        <v>4.9000000000000004</v>
      </c>
      <c r="AI323" s="288">
        <v>4.9000000000000004</v>
      </c>
      <c r="AJ323" s="288">
        <v>4.9000000000000004</v>
      </c>
      <c r="AK323" s="288">
        <v>4.8</v>
      </c>
      <c r="AL323" s="288">
        <v>4.7</v>
      </c>
      <c r="AM323" s="288">
        <v>4.7</v>
      </c>
      <c r="AN323" s="288">
        <v>4.7</v>
      </c>
      <c r="AO323" s="288">
        <v>4.7</v>
      </c>
      <c r="AP323" s="288">
        <v>4.7</v>
      </c>
      <c r="AQ323" s="288">
        <v>4.7</v>
      </c>
      <c r="AR323" s="288">
        <v>4.7</v>
      </c>
      <c r="AS323" s="288">
        <v>4.8</v>
      </c>
      <c r="AT323" s="288">
        <v>4.8</v>
      </c>
      <c r="AU323" s="288">
        <v>4.7</v>
      </c>
      <c r="AV323" s="288">
        <v>4.7</v>
      </c>
      <c r="AW323" s="288">
        <v>4.7</v>
      </c>
      <c r="AX323" s="288">
        <v>4.7</v>
      </c>
      <c r="AY323" s="288">
        <v>4.7</v>
      </c>
      <c r="AZ323" s="288">
        <v>4.5999999999999996</v>
      </c>
      <c r="BA323" s="288">
        <v>4.5999999999999996</v>
      </c>
      <c r="BB323" s="288">
        <v>4.7</v>
      </c>
      <c r="BC323" s="288">
        <v>4.7</v>
      </c>
      <c r="BD323" s="288">
        <v>4.7</v>
      </c>
      <c r="BE323" s="288">
        <v>4.7</v>
      </c>
      <c r="BF323" s="288">
        <v>4.7</v>
      </c>
      <c r="BG323" s="288">
        <v>4.7</v>
      </c>
      <c r="BH323" s="288">
        <v>4.7</v>
      </c>
      <c r="BI323" s="288">
        <v>4.7</v>
      </c>
      <c r="BJ323" s="288">
        <v>4.7</v>
      </c>
      <c r="BK323" s="288">
        <v>4.5999999999999996</v>
      </c>
      <c r="BL323" s="288">
        <v>4.5999999999999996</v>
      </c>
      <c r="BM323" s="288">
        <v>4.5999999999999996</v>
      </c>
      <c r="BN323" s="288">
        <v>4.5999999999999996</v>
      </c>
      <c r="BO323" s="288">
        <v>4.7</v>
      </c>
      <c r="BP323" s="288">
        <v>4.7</v>
      </c>
      <c r="BQ323" s="288">
        <v>4.7</v>
      </c>
      <c r="BR323" s="288">
        <v>4.7</v>
      </c>
      <c r="BS323" s="288">
        <v>4.7</v>
      </c>
      <c r="BT323" s="288">
        <v>4.7</v>
      </c>
      <c r="BU323" s="288">
        <v>4.7</v>
      </c>
      <c r="BV323" s="288">
        <v>4.7</v>
      </c>
      <c r="BW323" s="288">
        <v>4.8</v>
      </c>
      <c r="BX323" s="288">
        <f>_xlfn.IFNA(VLOOKUP(C323,'INFORM Severity - hidden'!$C$5:$G$300,5,FALSE),"-")</f>
        <v>4.8</v>
      </c>
    </row>
    <row r="324" spans="1:76" x14ac:dyDescent="0.35">
      <c r="A324" t="s">
        <v>53</v>
      </c>
      <c r="B324" t="s">
        <v>326</v>
      </c>
      <c r="C324" t="s">
        <v>327</v>
      </c>
      <c r="D324" s="288" t="str">
        <f t="shared" si="5"/>
        <v>Stable</v>
      </c>
      <c r="E324" s="288" t="s">
        <v>10568</v>
      </c>
      <c r="F324" s="288">
        <v>2.8</v>
      </c>
      <c r="G324" s="288">
        <v>2.8</v>
      </c>
      <c r="H324" s="288">
        <v>3</v>
      </c>
      <c r="I324" s="288">
        <v>3</v>
      </c>
      <c r="J324" s="288">
        <v>3</v>
      </c>
      <c r="K324" s="288">
        <v>3</v>
      </c>
      <c r="L324" s="288">
        <v>3</v>
      </c>
      <c r="M324" s="288">
        <v>2.9</v>
      </c>
      <c r="N324" s="288">
        <v>2.9</v>
      </c>
      <c r="O324" s="288">
        <v>3</v>
      </c>
      <c r="P324" s="288">
        <v>3</v>
      </c>
      <c r="Q324" s="288">
        <v>3</v>
      </c>
      <c r="R324" s="288">
        <v>2.9</v>
      </c>
      <c r="S324" s="288">
        <v>2.9</v>
      </c>
      <c r="T324" s="288">
        <v>2.9</v>
      </c>
      <c r="U324" s="288">
        <v>2.9</v>
      </c>
      <c r="V324" s="288">
        <v>2.6</v>
      </c>
      <c r="W324" s="288">
        <v>2.6</v>
      </c>
      <c r="X324" s="288">
        <v>2.6</v>
      </c>
      <c r="Y324" s="288">
        <v>2.6</v>
      </c>
      <c r="Z324" s="288">
        <v>2.6</v>
      </c>
      <c r="AA324" s="288">
        <v>2.9</v>
      </c>
      <c r="AB324" s="288">
        <v>2.9</v>
      </c>
      <c r="AC324" s="288">
        <v>2.9</v>
      </c>
      <c r="AD324" s="288">
        <v>2.9</v>
      </c>
      <c r="AE324" s="288">
        <v>2.9</v>
      </c>
      <c r="AF324" s="288">
        <v>3</v>
      </c>
      <c r="AG324" s="288">
        <v>2.6</v>
      </c>
      <c r="AH324" s="288">
        <v>2.5</v>
      </c>
      <c r="AI324" s="288">
        <v>2.5</v>
      </c>
      <c r="AJ324" s="288">
        <v>2.5</v>
      </c>
      <c r="AK324" s="288">
        <v>4.5</v>
      </c>
      <c r="AL324" s="288">
        <v>4.5</v>
      </c>
      <c r="AM324" s="288">
        <v>4.5</v>
      </c>
      <c r="AN324" s="288">
        <v>4.5</v>
      </c>
      <c r="AO324" s="288">
        <v>4.5</v>
      </c>
      <c r="AP324" s="288">
        <v>4.5</v>
      </c>
      <c r="AQ324" s="288">
        <v>4.5</v>
      </c>
      <c r="AR324" s="288">
        <v>4.5</v>
      </c>
      <c r="AS324" s="288">
        <v>4.5</v>
      </c>
      <c r="AT324" s="288">
        <v>4.5</v>
      </c>
      <c r="AU324" s="288">
        <v>3.1</v>
      </c>
      <c r="AV324" s="288">
        <v>3.1</v>
      </c>
      <c r="AW324" s="288">
        <v>2.8</v>
      </c>
      <c r="AX324" s="288">
        <v>2.8</v>
      </c>
      <c r="AY324" s="288">
        <v>2.8</v>
      </c>
      <c r="AZ324" s="288">
        <v>2.2999999999999998</v>
      </c>
      <c r="BA324" s="288">
        <v>2.2999999999999998</v>
      </c>
      <c r="BB324" s="288">
        <v>2.2999999999999998</v>
      </c>
      <c r="BC324" s="288">
        <v>2.2999999999999998</v>
      </c>
      <c r="BD324" s="288">
        <v>2.2999999999999998</v>
      </c>
      <c r="BE324" s="288">
        <v>3</v>
      </c>
      <c r="BF324" s="288">
        <v>3</v>
      </c>
      <c r="BG324" s="288">
        <v>2.5</v>
      </c>
      <c r="BH324" s="288">
        <v>2.5</v>
      </c>
      <c r="BI324" s="288">
        <v>2.5</v>
      </c>
      <c r="BJ324" s="288">
        <v>2.5</v>
      </c>
      <c r="BK324" s="288">
        <v>2.4</v>
      </c>
      <c r="BL324" s="288">
        <v>2.4</v>
      </c>
      <c r="BM324" s="288">
        <v>2.4</v>
      </c>
      <c r="BN324" s="288">
        <v>2.4</v>
      </c>
      <c r="BO324" s="288">
        <v>2.7</v>
      </c>
      <c r="BP324" s="288">
        <v>3.2</v>
      </c>
      <c r="BQ324" s="288">
        <v>3.3</v>
      </c>
      <c r="BR324" s="288">
        <v>3.2</v>
      </c>
      <c r="BS324" s="288">
        <v>3.2</v>
      </c>
      <c r="BT324" s="288">
        <v>3.2</v>
      </c>
      <c r="BU324" s="288">
        <v>3.2</v>
      </c>
      <c r="BV324" s="288">
        <v>3.2</v>
      </c>
      <c r="BW324" s="288">
        <v>3.2</v>
      </c>
      <c r="BX324" s="288">
        <f>_xlfn.IFNA(VLOOKUP(C324,'INFORM Severity - hidden'!$C$5:$G$300,5,FALSE),"-")</f>
        <v>3.2</v>
      </c>
    </row>
    <row r="325" spans="1:76" x14ac:dyDescent="0.35">
      <c r="A325" t="s">
        <v>161</v>
      </c>
      <c r="B325" t="s">
        <v>159</v>
      </c>
      <c r="C325" t="s">
        <v>160</v>
      </c>
      <c r="D325" s="288" t="str">
        <f t="shared" si="5"/>
        <v>Decreasing</v>
      </c>
      <c r="E325" s="288" t="s">
        <v>10568</v>
      </c>
      <c r="F325" s="288">
        <v>2.7</v>
      </c>
      <c r="G325" s="288">
        <v>2.7</v>
      </c>
      <c r="H325" s="288">
        <v>2.7</v>
      </c>
      <c r="I325" s="288">
        <v>2.7</v>
      </c>
      <c r="J325" s="288">
        <v>2.7</v>
      </c>
      <c r="K325" s="288">
        <v>2.7</v>
      </c>
      <c r="L325" s="288">
        <v>2.7</v>
      </c>
      <c r="M325" s="288">
        <v>2.7</v>
      </c>
      <c r="N325" s="288">
        <v>2.7</v>
      </c>
      <c r="O325" s="288">
        <v>2.7</v>
      </c>
      <c r="P325" s="288">
        <v>2.7</v>
      </c>
      <c r="Q325" s="288">
        <v>2.7</v>
      </c>
      <c r="R325" s="288">
        <v>2.7</v>
      </c>
      <c r="S325" s="288">
        <v>2.7</v>
      </c>
      <c r="T325" s="288">
        <v>2.7</v>
      </c>
      <c r="U325" s="288">
        <v>2.7</v>
      </c>
      <c r="V325" s="288">
        <v>2.8</v>
      </c>
      <c r="W325" s="288">
        <v>2.8</v>
      </c>
      <c r="X325" s="288">
        <v>2.8</v>
      </c>
      <c r="Y325" s="288">
        <v>2.8</v>
      </c>
      <c r="Z325" s="288">
        <v>2.7</v>
      </c>
      <c r="AA325" s="288">
        <v>2.7</v>
      </c>
      <c r="AB325" s="288">
        <v>2.7</v>
      </c>
      <c r="AC325" s="288">
        <v>2.7</v>
      </c>
      <c r="AD325" s="288">
        <v>2.7</v>
      </c>
      <c r="AE325" s="288">
        <v>2.7</v>
      </c>
      <c r="AF325" s="288">
        <v>2.7</v>
      </c>
      <c r="AG325" s="288">
        <v>2.7</v>
      </c>
      <c r="AH325" s="288">
        <v>2.8</v>
      </c>
      <c r="AI325" s="288">
        <v>2.9</v>
      </c>
      <c r="AJ325" s="288">
        <v>2.9</v>
      </c>
      <c r="AK325" s="288">
        <v>2.9</v>
      </c>
      <c r="AL325" s="288">
        <v>2.8</v>
      </c>
      <c r="AM325" s="288">
        <v>2.9</v>
      </c>
      <c r="AN325" s="288">
        <v>2.9</v>
      </c>
      <c r="AO325" s="288">
        <v>2.9</v>
      </c>
      <c r="AP325" s="288">
        <v>2.9</v>
      </c>
      <c r="AQ325" s="288">
        <v>2.9</v>
      </c>
      <c r="AR325" s="288">
        <v>2.9</v>
      </c>
      <c r="AS325" s="288">
        <v>2.9</v>
      </c>
      <c r="AT325" s="288">
        <v>2.8</v>
      </c>
      <c r="AU325" s="288">
        <v>2.8</v>
      </c>
      <c r="AV325" s="288">
        <v>2.8</v>
      </c>
      <c r="AW325" s="288">
        <v>2.8</v>
      </c>
      <c r="AX325" s="288">
        <v>2.9</v>
      </c>
      <c r="AY325" s="288">
        <v>2.9</v>
      </c>
      <c r="AZ325" s="288">
        <v>2.9</v>
      </c>
      <c r="BA325" s="288">
        <v>2.9</v>
      </c>
      <c r="BB325" s="288">
        <v>2.9</v>
      </c>
      <c r="BC325" s="288">
        <v>2.9</v>
      </c>
      <c r="BD325" s="288">
        <v>2.9</v>
      </c>
      <c r="BE325" s="288">
        <v>3</v>
      </c>
      <c r="BF325" s="288">
        <v>3</v>
      </c>
      <c r="BG325" s="288">
        <v>3</v>
      </c>
      <c r="BH325" s="288">
        <v>3</v>
      </c>
      <c r="BI325" s="288">
        <v>3</v>
      </c>
      <c r="BJ325" s="288">
        <v>3</v>
      </c>
      <c r="BK325" s="288">
        <v>3</v>
      </c>
      <c r="BL325" s="288">
        <v>2.9</v>
      </c>
      <c r="BM325" s="288">
        <v>3.2</v>
      </c>
      <c r="BN325" s="288">
        <v>3.3</v>
      </c>
      <c r="BO325" s="288">
        <v>3.3</v>
      </c>
      <c r="BP325" s="288">
        <v>3.3</v>
      </c>
      <c r="BQ325" s="288">
        <v>3.4</v>
      </c>
      <c r="BR325" s="288">
        <v>3.5</v>
      </c>
      <c r="BS325" s="288">
        <v>3.5</v>
      </c>
      <c r="BT325" s="288">
        <v>3.6</v>
      </c>
      <c r="BU325" s="288">
        <v>3.6</v>
      </c>
      <c r="BV325" s="288">
        <v>3.6</v>
      </c>
      <c r="BW325" s="288">
        <v>3.5</v>
      </c>
      <c r="BX325" s="288">
        <f>_xlfn.IFNA(VLOOKUP(C325,'INFORM Severity - hidden'!$C$5:$G$300,5,FALSE),"-")</f>
        <v>3.5</v>
      </c>
    </row>
    <row r="326" spans="1:76" x14ac:dyDescent="0.35">
      <c r="A326" t="s">
        <v>78</v>
      </c>
      <c r="B326" t="s">
        <v>76</v>
      </c>
      <c r="C326" t="s">
        <v>77</v>
      </c>
      <c r="D326" s="288" t="str">
        <f t="shared" si="5"/>
        <v>Decreasing</v>
      </c>
      <c r="E326" s="288" t="s">
        <v>10568</v>
      </c>
      <c r="F326" s="288">
        <v>3.6</v>
      </c>
      <c r="G326" s="288">
        <v>3.8</v>
      </c>
      <c r="H326" s="288">
        <v>3.9</v>
      </c>
      <c r="I326" s="288">
        <v>3.9</v>
      </c>
      <c r="J326" s="288">
        <v>3.9</v>
      </c>
      <c r="K326" s="288">
        <v>3.9</v>
      </c>
      <c r="L326" s="288">
        <v>3.9</v>
      </c>
      <c r="M326" s="288">
        <v>3.9</v>
      </c>
      <c r="N326" s="288">
        <v>3.7</v>
      </c>
      <c r="O326" s="288">
        <v>3.7</v>
      </c>
      <c r="P326" s="288">
        <v>3.7</v>
      </c>
      <c r="Q326" s="288">
        <v>3.8</v>
      </c>
      <c r="R326" s="288">
        <v>3.8</v>
      </c>
      <c r="S326" s="288">
        <v>3.8</v>
      </c>
      <c r="T326" s="288">
        <v>3.7</v>
      </c>
      <c r="U326" s="288">
        <v>3.7</v>
      </c>
      <c r="V326" s="288">
        <v>3.7</v>
      </c>
      <c r="W326" s="288">
        <v>3.7</v>
      </c>
      <c r="X326" s="288">
        <v>3.7</v>
      </c>
      <c r="Y326" s="288">
        <v>3.7</v>
      </c>
      <c r="Z326" s="288">
        <v>3.5</v>
      </c>
      <c r="AA326" s="288">
        <v>3.5</v>
      </c>
      <c r="AB326" s="288">
        <v>3.5</v>
      </c>
      <c r="AC326" s="288">
        <v>3.5</v>
      </c>
      <c r="AD326" s="288">
        <v>3.5</v>
      </c>
      <c r="AE326" s="288">
        <v>3.5</v>
      </c>
      <c r="AF326" s="288">
        <v>3.5</v>
      </c>
      <c r="AG326" s="288">
        <v>3.5</v>
      </c>
      <c r="AH326" s="288">
        <v>3.5</v>
      </c>
      <c r="AI326" s="288">
        <v>3.4</v>
      </c>
      <c r="AJ326" s="288">
        <v>3.4</v>
      </c>
      <c r="AK326" s="288">
        <v>3.4</v>
      </c>
      <c r="AL326" s="288">
        <v>3.4</v>
      </c>
      <c r="AM326" s="288">
        <v>3.4</v>
      </c>
      <c r="AN326" s="288">
        <v>3.7</v>
      </c>
      <c r="AO326" s="288">
        <v>3.8</v>
      </c>
      <c r="AP326" s="288">
        <v>3.8</v>
      </c>
      <c r="AQ326" s="288">
        <v>3.8</v>
      </c>
      <c r="AR326" s="288">
        <v>3.8</v>
      </c>
      <c r="AS326" s="288">
        <v>3.8</v>
      </c>
      <c r="AT326" s="288">
        <v>3.8</v>
      </c>
      <c r="AU326" s="288">
        <v>3.8</v>
      </c>
      <c r="AV326" s="288">
        <v>3.8</v>
      </c>
      <c r="AW326" s="288">
        <v>3.8</v>
      </c>
      <c r="AX326" s="288">
        <v>3.8</v>
      </c>
      <c r="AY326" s="288">
        <v>3.9</v>
      </c>
      <c r="AZ326" s="288">
        <v>3.9</v>
      </c>
      <c r="BA326" s="288">
        <v>3.9</v>
      </c>
      <c r="BB326" s="288">
        <v>3.6</v>
      </c>
      <c r="BC326" s="288">
        <v>3.5</v>
      </c>
      <c r="BD326" s="288">
        <v>3.5</v>
      </c>
      <c r="BE326" s="288">
        <v>3.5</v>
      </c>
      <c r="BF326" s="288">
        <v>3.5</v>
      </c>
      <c r="BG326" s="288">
        <v>3.5</v>
      </c>
      <c r="BH326" s="288">
        <v>3.5</v>
      </c>
      <c r="BI326" s="288">
        <v>3.5</v>
      </c>
      <c r="BJ326" s="288">
        <v>3.5</v>
      </c>
      <c r="BK326" s="288">
        <v>3.5</v>
      </c>
      <c r="BL326" s="288">
        <v>3.5</v>
      </c>
      <c r="BM326" s="288">
        <v>3.5</v>
      </c>
      <c r="BN326" s="288">
        <v>3.5</v>
      </c>
      <c r="BO326" s="288">
        <v>3.6</v>
      </c>
      <c r="BP326" s="288">
        <v>3.6</v>
      </c>
      <c r="BQ326" s="288">
        <v>3.7</v>
      </c>
      <c r="BR326" s="288">
        <v>3.8</v>
      </c>
      <c r="BS326" s="288">
        <v>3.8</v>
      </c>
      <c r="BT326" s="288">
        <v>3.8</v>
      </c>
      <c r="BU326" s="288">
        <v>3.8</v>
      </c>
      <c r="BV326" s="288">
        <v>3.8</v>
      </c>
      <c r="BW326" s="288">
        <v>3.7</v>
      </c>
      <c r="BX326" s="288">
        <f>_xlfn.IFNA(VLOOKUP(C326,'INFORM Severity - hidden'!$C$5:$G$300,5,FALSE),"-")</f>
        <v>3.7</v>
      </c>
    </row>
    <row r="327" spans="1:76" x14ac:dyDescent="0.35">
      <c r="C327" t="s">
        <v>10722</v>
      </c>
      <c r="D327" s="288" t="str">
        <f t="shared" si="5"/>
        <v>-</v>
      </c>
      <c r="E327" s="288" t="s">
        <v>10568</v>
      </c>
      <c r="F327" s="288" t="s">
        <v>10568</v>
      </c>
      <c r="G327" s="288">
        <v>2.2999999999999998</v>
      </c>
      <c r="H327" s="288">
        <v>3.2</v>
      </c>
      <c r="I327" s="288">
        <v>3.2</v>
      </c>
      <c r="J327" s="288" t="s">
        <v>10568</v>
      </c>
      <c r="K327" s="288" t="s">
        <v>10568</v>
      </c>
      <c r="L327" s="288" t="s">
        <v>10568</v>
      </c>
      <c r="M327" s="288" t="s">
        <v>10568</v>
      </c>
      <c r="N327" s="288" t="s">
        <v>10568</v>
      </c>
      <c r="O327" s="288" t="s">
        <v>10568</v>
      </c>
      <c r="P327" s="288" t="s">
        <v>10568</v>
      </c>
      <c r="Q327" s="288" t="s">
        <v>10568</v>
      </c>
      <c r="R327" s="288" t="s">
        <v>10568</v>
      </c>
      <c r="S327" s="288" t="s">
        <v>10568</v>
      </c>
      <c r="T327" s="288" t="s">
        <v>10568</v>
      </c>
      <c r="U327" s="288" t="s">
        <v>10568</v>
      </c>
      <c r="V327" s="288" t="s">
        <v>10568</v>
      </c>
      <c r="W327" s="288" t="s">
        <v>10568</v>
      </c>
      <c r="X327" s="288" t="s">
        <v>10568</v>
      </c>
      <c r="Y327" s="288" t="s">
        <v>10568</v>
      </c>
      <c r="Z327" s="288" t="s">
        <v>10568</v>
      </c>
      <c r="AA327" s="288" t="s">
        <v>10568</v>
      </c>
      <c r="AB327" s="288" t="s">
        <v>10568</v>
      </c>
      <c r="AC327" s="288" t="s">
        <v>10568</v>
      </c>
      <c r="AD327" s="288" t="s">
        <v>10568</v>
      </c>
      <c r="AE327" s="288" t="s">
        <v>10568</v>
      </c>
      <c r="AF327" s="288" t="s">
        <v>10568</v>
      </c>
      <c r="AG327" s="288" t="s">
        <v>10568</v>
      </c>
      <c r="AH327" s="288" t="s">
        <v>10568</v>
      </c>
      <c r="AI327" s="288" t="s">
        <v>10568</v>
      </c>
      <c r="AJ327" s="288" t="s">
        <v>10568</v>
      </c>
      <c r="AK327" s="288" t="s">
        <v>10568</v>
      </c>
      <c r="AL327" s="288" t="s">
        <v>10568</v>
      </c>
      <c r="AM327" s="288" t="s">
        <v>10568</v>
      </c>
      <c r="AN327" s="288" t="s">
        <v>10568</v>
      </c>
      <c r="AO327" s="288" t="s">
        <v>10568</v>
      </c>
      <c r="AP327" s="288" t="s">
        <v>10568</v>
      </c>
      <c r="AQ327" s="288" t="s">
        <v>10568</v>
      </c>
      <c r="AR327" s="288" t="s">
        <v>10568</v>
      </c>
      <c r="AS327" s="288" t="s">
        <v>10568</v>
      </c>
      <c r="AT327" s="288" t="s">
        <v>10568</v>
      </c>
      <c r="AU327" s="288" t="s">
        <v>10568</v>
      </c>
      <c r="AV327" s="288" t="s">
        <v>10568</v>
      </c>
      <c r="AW327" s="288" t="s">
        <v>10568</v>
      </c>
      <c r="AX327" s="288" t="s">
        <v>10568</v>
      </c>
      <c r="AY327" s="288" t="s">
        <v>10568</v>
      </c>
      <c r="AZ327" s="288" t="s">
        <v>10568</v>
      </c>
      <c r="BA327" s="288" t="s">
        <v>10568</v>
      </c>
      <c r="BB327" s="288" t="s">
        <v>10568</v>
      </c>
      <c r="BC327" s="288" t="s">
        <v>10568</v>
      </c>
      <c r="BD327" s="288" t="s">
        <v>10568</v>
      </c>
      <c r="BE327" s="288" t="s">
        <v>10568</v>
      </c>
      <c r="BF327" s="288" t="s">
        <v>10568</v>
      </c>
      <c r="BG327" s="288" t="s">
        <v>10568</v>
      </c>
      <c r="BH327" s="288" t="s">
        <v>10568</v>
      </c>
      <c r="BI327" s="288" t="s">
        <v>10568</v>
      </c>
      <c r="BJ327" s="288" t="s">
        <v>10568</v>
      </c>
      <c r="BK327" s="288" t="s">
        <v>10568</v>
      </c>
      <c r="BL327" s="288" t="s">
        <v>10568</v>
      </c>
      <c r="BM327" s="288" t="s">
        <v>10568</v>
      </c>
      <c r="BN327" s="288" t="s">
        <v>10568</v>
      </c>
      <c r="BO327" s="288" t="s">
        <v>10568</v>
      </c>
      <c r="BP327" s="288" t="s">
        <v>10568</v>
      </c>
      <c r="BQ327" s="288" t="s">
        <v>10568</v>
      </c>
      <c r="BR327" s="288" t="s">
        <v>10568</v>
      </c>
      <c r="BS327" s="288" t="s">
        <v>10568</v>
      </c>
      <c r="BT327" s="288" t="s">
        <v>10568</v>
      </c>
      <c r="BU327" s="288" t="s">
        <v>10568</v>
      </c>
      <c r="BV327" s="288" t="s">
        <v>10568</v>
      </c>
      <c r="BW327" s="288" t="s">
        <v>10568</v>
      </c>
      <c r="BX327" s="288" t="str">
        <f>_xlfn.IFNA(VLOOKUP(C327,'INFORM Severity - hidden'!$C$5:$G$300,5,FALSE),"-")</f>
        <v>-</v>
      </c>
    </row>
    <row r="328" spans="1:76" x14ac:dyDescent="0.35">
      <c r="C328" t="s">
        <v>10723</v>
      </c>
      <c r="D328" s="288" t="str">
        <f t="shared" si="5"/>
        <v>-</v>
      </c>
      <c r="E328" s="288" t="s">
        <v>10568</v>
      </c>
      <c r="F328" s="288" t="s">
        <v>10568</v>
      </c>
      <c r="G328" s="288" t="s">
        <v>10568</v>
      </c>
      <c r="H328" s="288" t="s">
        <v>10568</v>
      </c>
      <c r="I328" s="288" t="s">
        <v>10568</v>
      </c>
      <c r="J328" s="288" t="s">
        <v>10568</v>
      </c>
      <c r="K328" s="288" t="s">
        <v>10568</v>
      </c>
      <c r="L328" s="288" t="s">
        <v>10568</v>
      </c>
      <c r="M328" s="288" t="s">
        <v>10568</v>
      </c>
      <c r="N328" s="288" t="s">
        <v>10568</v>
      </c>
      <c r="O328" s="288" t="s">
        <v>10568</v>
      </c>
      <c r="P328" s="288" t="s">
        <v>10568</v>
      </c>
      <c r="Q328" s="288" t="s">
        <v>10568</v>
      </c>
      <c r="R328" s="288" t="s">
        <v>10568</v>
      </c>
      <c r="S328" s="288" t="s">
        <v>10568</v>
      </c>
      <c r="T328" s="288" t="s">
        <v>10568</v>
      </c>
      <c r="U328" s="288" t="s">
        <v>10568</v>
      </c>
      <c r="V328" s="288">
        <v>2.6</v>
      </c>
      <c r="W328" s="288">
        <v>2.6</v>
      </c>
      <c r="X328" s="288">
        <v>2.6</v>
      </c>
      <c r="Y328" s="288">
        <v>2.6</v>
      </c>
      <c r="Z328" s="288">
        <v>2.6</v>
      </c>
      <c r="AA328" s="288">
        <v>2.6</v>
      </c>
      <c r="AB328" s="288" t="s">
        <v>10568</v>
      </c>
      <c r="AC328" s="288" t="s">
        <v>10568</v>
      </c>
      <c r="AD328" s="288" t="s">
        <v>10568</v>
      </c>
      <c r="AE328" s="288" t="s">
        <v>10568</v>
      </c>
      <c r="AF328" s="288" t="s">
        <v>10568</v>
      </c>
      <c r="AG328" s="288" t="s">
        <v>10568</v>
      </c>
      <c r="AH328" s="288" t="s">
        <v>10568</v>
      </c>
      <c r="AI328" s="288" t="s">
        <v>10568</v>
      </c>
      <c r="AJ328" s="288" t="s">
        <v>10568</v>
      </c>
      <c r="AK328" s="288" t="s">
        <v>10568</v>
      </c>
      <c r="AL328" s="288" t="s">
        <v>10568</v>
      </c>
      <c r="AM328" s="288" t="s">
        <v>10568</v>
      </c>
      <c r="AN328" s="288" t="s">
        <v>10568</v>
      </c>
      <c r="AO328" s="288" t="s">
        <v>10568</v>
      </c>
      <c r="AP328" s="288" t="s">
        <v>10568</v>
      </c>
      <c r="AQ328" s="288" t="s">
        <v>10568</v>
      </c>
      <c r="AR328" s="288" t="s">
        <v>10568</v>
      </c>
      <c r="AS328" s="288" t="s">
        <v>10568</v>
      </c>
      <c r="AT328" s="288" t="s">
        <v>10568</v>
      </c>
      <c r="AU328" s="288" t="s">
        <v>10568</v>
      </c>
      <c r="AV328" s="288" t="s">
        <v>10568</v>
      </c>
      <c r="AW328" s="288" t="s">
        <v>10568</v>
      </c>
      <c r="AX328" s="288" t="s">
        <v>10568</v>
      </c>
      <c r="AY328" s="288" t="s">
        <v>10568</v>
      </c>
      <c r="AZ328" s="288" t="s">
        <v>10568</v>
      </c>
      <c r="BA328" s="288" t="s">
        <v>10568</v>
      </c>
      <c r="BB328" s="288" t="s">
        <v>10568</v>
      </c>
      <c r="BC328" s="288" t="s">
        <v>10568</v>
      </c>
      <c r="BD328" s="288" t="s">
        <v>10568</v>
      </c>
      <c r="BE328" s="288" t="s">
        <v>10568</v>
      </c>
      <c r="BF328" s="288" t="s">
        <v>10568</v>
      </c>
      <c r="BG328" s="288" t="s">
        <v>10568</v>
      </c>
      <c r="BH328" s="288" t="s">
        <v>10568</v>
      </c>
      <c r="BI328" s="288" t="s">
        <v>10568</v>
      </c>
      <c r="BJ328" s="288" t="s">
        <v>10568</v>
      </c>
      <c r="BK328" s="288" t="s">
        <v>10568</v>
      </c>
      <c r="BL328" s="288" t="s">
        <v>10568</v>
      </c>
      <c r="BM328" s="288" t="s">
        <v>10568</v>
      </c>
      <c r="BN328" s="288" t="s">
        <v>10568</v>
      </c>
      <c r="BO328" s="288" t="s">
        <v>10568</v>
      </c>
      <c r="BP328" s="288" t="s">
        <v>10568</v>
      </c>
      <c r="BQ328" s="288" t="s">
        <v>10568</v>
      </c>
      <c r="BR328" s="288" t="s">
        <v>10568</v>
      </c>
      <c r="BS328" s="288" t="s">
        <v>10568</v>
      </c>
      <c r="BT328" s="288" t="s">
        <v>10568</v>
      </c>
      <c r="BU328" s="288" t="s">
        <v>10568</v>
      </c>
      <c r="BV328" s="288" t="s">
        <v>10568</v>
      </c>
      <c r="BW328" s="288" t="s">
        <v>10568</v>
      </c>
      <c r="BX328" s="288" t="str">
        <f>_xlfn.IFNA(VLOOKUP(C328,'INFORM Severity - hidden'!$C$5:$G$300,5,FALSE),"-")</f>
        <v>-</v>
      </c>
    </row>
  </sheetData>
  <conditionalFormatting sqref="D3:D328">
    <cfRule type="cellIs" dxfId="8" priority="1" stopIfTrue="1" operator="equal">
      <formula>"Increasing"</formula>
    </cfRule>
    <cfRule type="cellIs" dxfId="7" priority="2" stopIfTrue="1" operator="equal">
      <formula>"Stable"</formula>
    </cfRule>
    <cfRule type="cellIs" dxfId="6" priority="3" stopIfTrue="1" operator="equal">
      <formula>"Decreasing"</formula>
    </cfRule>
  </conditionalFormatting>
  <conditionalFormatting sqref="E3:BX328">
    <cfRule type="cellIs" dxfId="5" priority="4" stopIfTrue="1" operator="equal">
      <formula>"-"</formula>
    </cfRule>
    <cfRule type="cellIs" dxfId="4" priority="5" stopIfTrue="1" operator="greaterThanOrEqual">
      <formula>4</formula>
    </cfRule>
    <cfRule type="cellIs" dxfId="3" priority="6" stopIfTrue="1" operator="between">
      <formula>3</formula>
      <formula>4</formula>
    </cfRule>
    <cfRule type="cellIs" dxfId="2" priority="7" stopIfTrue="1" operator="between">
      <formula>2</formula>
      <formula>3</formula>
    </cfRule>
    <cfRule type="cellIs" dxfId="1" priority="8" stopIfTrue="1" operator="between">
      <formula>1</formula>
      <formula>2</formula>
    </cfRule>
    <cfRule type="cellIs" dxfId="0" priority="9" stopIfTrue="1" operator="between">
      <formula>0.1</formula>
      <formula>1</formula>
    </cfRule>
  </conditionalFormatting>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Q171"/>
  <sheetViews>
    <sheetView workbookViewId="0"/>
  </sheetViews>
  <sheetFormatPr defaultRowHeight="14.5" x14ac:dyDescent="0.35"/>
  <cols>
    <col min="1" max="1" width="10" customWidth="1"/>
    <col min="2" max="3" width="20" hidden="1" customWidth="1"/>
    <col min="4" max="4" width="25" customWidth="1"/>
    <col min="5" max="5" width="40" customWidth="1"/>
    <col min="6" max="7" width="15" customWidth="1"/>
    <col min="8" max="9" width="25" customWidth="1"/>
    <col min="10" max="10" width="20" customWidth="1"/>
    <col min="11" max="11" width="60" customWidth="1"/>
    <col min="12" max="12" width="20" customWidth="1"/>
    <col min="13" max="14" width="15" customWidth="1"/>
    <col min="15" max="15" width="20" customWidth="1"/>
    <col min="16" max="17" width="25" customWidth="1"/>
  </cols>
  <sheetData>
    <row r="1" spans="1:17" x14ac:dyDescent="0.35">
      <c r="A1" s="289" t="s">
        <v>1</v>
      </c>
      <c r="B1" s="289" t="s">
        <v>10724</v>
      </c>
      <c r="C1" s="289" t="s">
        <v>10725</v>
      </c>
      <c r="D1" s="289" t="s">
        <v>2</v>
      </c>
      <c r="E1" s="289" t="s">
        <v>0</v>
      </c>
      <c r="F1" s="289" t="s">
        <v>10726</v>
      </c>
      <c r="G1" s="289" t="s">
        <v>10727</v>
      </c>
      <c r="H1" s="289" t="s">
        <v>10000</v>
      </c>
      <c r="I1" s="289" t="s">
        <v>10728</v>
      </c>
      <c r="J1" s="289" t="s">
        <v>9918</v>
      </c>
      <c r="K1" s="289" t="s">
        <v>10729</v>
      </c>
      <c r="L1" s="289" t="s">
        <v>10730</v>
      </c>
      <c r="M1" s="289" t="s">
        <v>10731</v>
      </c>
      <c r="N1" s="289" t="s">
        <v>10732</v>
      </c>
      <c r="O1" s="289" t="s">
        <v>10733</v>
      </c>
      <c r="P1" s="289" t="s">
        <v>10734</v>
      </c>
      <c r="Q1" s="289" t="s">
        <v>10735</v>
      </c>
    </row>
    <row r="2" spans="1:17" x14ac:dyDescent="0.35">
      <c r="A2" t="s">
        <v>5008</v>
      </c>
      <c r="D2" t="s">
        <v>5009</v>
      </c>
      <c r="E2" t="s">
        <v>5007</v>
      </c>
      <c r="F2" t="s">
        <v>10087</v>
      </c>
      <c r="G2" t="s">
        <v>10736</v>
      </c>
      <c r="H2" t="s">
        <v>10737</v>
      </c>
      <c r="I2" t="s">
        <v>5009</v>
      </c>
      <c r="J2" t="s">
        <v>10738</v>
      </c>
      <c r="K2" t="s">
        <v>10739</v>
      </c>
      <c r="L2" t="s">
        <v>10571</v>
      </c>
      <c r="M2" t="s">
        <v>10740</v>
      </c>
      <c r="N2" t="s">
        <v>10741</v>
      </c>
      <c r="O2" t="s">
        <v>10742</v>
      </c>
    </row>
    <row r="3" spans="1:17" x14ac:dyDescent="0.35">
      <c r="A3" t="s">
        <v>642</v>
      </c>
      <c r="D3" t="s">
        <v>643</v>
      </c>
      <c r="E3" t="s">
        <v>641</v>
      </c>
      <c r="F3" t="s">
        <v>10088</v>
      </c>
      <c r="G3" t="s">
        <v>10743</v>
      </c>
      <c r="H3" t="s">
        <v>10744</v>
      </c>
      <c r="I3" t="s">
        <v>643</v>
      </c>
      <c r="J3" t="s">
        <v>10745</v>
      </c>
      <c r="K3" t="s">
        <v>10746</v>
      </c>
      <c r="M3" t="s">
        <v>10747</v>
      </c>
      <c r="N3">
        <v>1113</v>
      </c>
      <c r="O3" t="s">
        <v>10748</v>
      </c>
      <c r="P3" t="s">
        <v>10749</v>
      </c>
      <c r="Q3" t="s">
        <v>10750</v>
      </c>
    </row>
    <row r="4" spans="1:17" x14ac:dyDescent="0.35">
      <c r="A4" t="s">
        <v>4369</v>
      </c>
      <c r="D4" t="s">
        <v>4370</v>
      </c>
      <c r="E4" t="s">
        <v>4368</v>
      </c>
      <c r="F4" t="s">
        <v>10099</v>
      </c>
      <c r="G4" t="s">
        <v>10751</v>
      </c>
      <c r="H4" t="s">
        <v>10752</v>
      </c>
      <c r="I4" t="s">
        <v>4370</v>
      </c>
      <c r="J4" t="s">
        <v>10753</v>
      </c>
      <c r="K4" t="s">
        <v>10754</v>
      </c>
      <c r="M4" t="s">
        <v>10755</v>
      </c>
      <c r="N4">
        <v>34</v>
      </c>
      <c r="O4" t="s">
        <v>10742</v>
      </c>
    </row>
    <row r="5" spans="1:17" x14ac:dyDescent="0.35">
      <c r="A5" t="s">
        <v>4216</v>
      </c>
      <c r="D5" t="s">
        <v>4217</v>
      </c>
      <c r="E5" t="s">
        <v>4215</v>
      </c>
      <c r="F5" t="s">
        <v>10110</v>
      </c>
      <c r="G5" t="s">
        <v>10743</v>
      </c>
      <c r="H5" t="s">
        <v>10756</v>
      </c>
      <c r="I5" t="s">
        <v>4217</v>
      </c>
      <c r="J5" t="s">
        <v>10757</v>
      </c>
      <c r="K5" t="s">
        <v>10758</v>
      </c>
      <c r="L5" t="s">
        <v>10759</v>
      </c>
      <c r="M5" t="s">
        <v>10740</v>
      </c>
      <c r="N5" t="s">
        <v>10741</v>
      </c>
      <c r="O5" t="s">
        <v>10742</v>
      </c>
    </row>
    <row r="6" spans="1:17" x14ac:dyDescent="0.35">
      <c r="A6" t="s">
        <v>1281</v>
      </c>
      <c r="D6" t="s">
        <v>1282</v>
      </c>
      <c r="E6" t="s">
        <v>1235</v>
      </c>
      <c r="F6" t="s">
        <v>10113</v>
      </c>
      <c r="G6" t="s">
        <v>10743</v>
      </c>
      <c r="H6" t="s">
        <v>10760</v>
      </c>
      <c r="I6" t="s">
        <v>1282</v>
      </c>
      <c r="J6" t="s">
        <v>10761</v>
      </c>
      <c r="K6" t="s">
        <v>10762</v>
      </c>
      <c r="M6" t="s">
        <v>10763</v>
      </c>
      <c r="N6">
        <v>214</v>
      </c>
      <c r="O6" t="s">
        <v>10748</v>
      </c>
      <c r="P6" t="s">
        <v>10764</v>
      </c>
      <c r="Q6" t="s">
        <v>10765</v>
      </c>
    </row>
    <row r="7" spans="1:17" x14ac:dyDescent="0.35">
      <c r="A7" t="s">
        <v>172</v>
      </c>
      <c r="D7" t="s">
        <v>173</v>
      </c>
      <c r="E7" t="s">
        <v>171</v>
      </c>
      <c r="F7" t="s">
        <v>10114</v>
      </c>
      <c r="G7" t="s">
        <v>10743</v>
      </c>
      <c r="H7" t="s">
        <v>10760</v>
      </c>
      <c r="I7" t="s">
        <v>173</v>
      </c>
      <c r="J7" t="s">
        <v>10766</v>
      </c>
      <c r="K7" t="s">
        <v>10767</v>
      </c>
      <c r="M7" t="s">
        <v>10740</v>
      </c>
      <c r="N7" t="s">
        <v>10741</v>
      </c>
      <c r="O7" t="s">
        <v>10742</v>
      </c>
    </row>
    <row r="8" spans="1:17" x14ac:dyDescent="0.35">
      <c r="A8" t="s">
        <v>3717</v>
      </c>
      <c r="D8" t="s">
        <v>2308</v>
      </c>
      <c r="E8" t="s">
        <v>3716</v>
      </c>
      <c r="F8" t="s">
        <v>10115</v>
      </c>
      <c r="G8" t="s">
        <v>10736</v>
      </c>
      <c r="H8" t="s">
        <v>10768</v>
      </c>
      <c r="I8" t="s">
        <v>2308</v>
      </c>
      <c r="J8" t="s">
        <v>10769</v>
      </c>
      <c r="K8" t="s">
        <v>10770</v>
      </c>
      <c r="L8" t="s">
        <v>10771</v>
      </c>
      <c r="M8" t="s">
        <v>10772</v>
      </c>
      <c r="N8">
        <v>1705</v>
      </c>
      <c r="O8" t="s">
        <v>10748</v>
      </c>
      <c r="P8" t="s">
        <v>10773</v>
      </c>
      <c r="Q8" t="s">
        <v>10774</v>
      </c>
    </row>
    <row r="9" spans="1:17" x14ac:dyDescent="0.35">
      <c r="A9" t="s">
        <v>2307</v>
      </c>
      <c r="D9" t="s">
        <v>2308</v>
      </c>
      <c r="E9" t="s">
        <v>2306</v>
      </c>
      <c r="F9" t="s">
        <v>10115</v>
      </c>
      <c r="G9" t="s">
        <v>10736</v>
      </c>
      <c r="H9" t="s">
        <v>10775</v>
      </c>
      <c r="I9" t="s">
        <v>2308</v>
      </c>
      <c r="J9" t="s">
        <v>10776</v>
      </c>
      <c r="K9" t="s">
        <v>10777</v>
      </c>
      <c r="L9" t="s">
        <v>10778</v>
      </c>
      <c r="M9" t="s">
        <v>10740</v>
      </c>
      <c r="N9" t="s">
        <v>10741</v>
      </c>
      <c r="O9" t="s">
        <v>10748</v>
      </c>
      <c r="P9" t="s">
        <v>10779</v>
      </c>
      <c r="Q9" t="s">
        <v>10780</v>
      </c>
    </row>
    <row r="10" spans="1:17" x14ac:dyDescent="0.35">
      <c r="A10" t="s">
        <v>2318</v>
      </c>
      <c r="D10" t="s">
        <v>2308</v>
      </c>
      <c r="E10" t="s">
        <v>2317</v>
      </c>
      <c r="F10" t="s">
        <v>10115</v>
      </c>
      <c r="G10" t="s">
        <v>10736</v>
      </c>
      <c r="H10" t="s">
        <v>10781</v>
      </c>
      <c r="I10" t="s">
        <v>2308</v>
      </c>
      <c r="J10" t="s">
        <v>2317</v>
      </c>
      <c r="K10" t="s">
        <v>10782</v>
      </c>
      <c r="M10" t="s">
        <v>10783</v>
      </c>
      <c r="N10">
        <v>251</v>
      </c>
      <c r="O10" t="s">
        <v>10742</v>
      </c>
    </row>
    <row r="11" spans="1:17" x14ac:dyDescent="0.35">
      <c r="A11" t="s">
        <v>3767</v>
      </c>
      <c r="D11" t="s">
        <v>2308</v>
      </c>
      <c r="E11" t="s">
        <v>3766</v>
      </c>
      <c r="F11" t="s">
        <v>10115</v>
      </c>
      <c r="G11" t="s">
        <v>10736</v>
      </c>
      <c r="H11" t="s">
        <v>10784</v>
      </c>
      <c r="I11" t="s">
        <v>2308</v>
      </c>
      <c r="J11" t="s">
        <v>10785</v>
      </c>
      <c r="K11" t="s">
        <v>10786</v>
      </c>
      <c r="M11" t="s">
        <v>10787</v>
      </c>
      <c r="N11">
        <v>194</v>
      </c>
      <c r="O11" t="s">
        <v>10748</v>
      </c>
      <c r="P11" t="s">
        <v>10788</v>
      </c>
      <c r="Q11" t="s">
        <v>10789</v>
      </c>
    </row>
    <row r="12" spans="1:17" x14ac:dyDescent="0.35">
      <c r="A12" t="s">
        <v>3816</v>
      </c>
      <c r="D12" t="s">
        <v>2308</v>
      </c>
      <c r="E12" t="s">
        <v>3815</v>
      </c>
      <c r="F12" t="s">
        <v>10115</v>
      </c>
      <c r="G12" t="s">
        <v>10736</v>
      </c>
      <c r="H12" t="s">
        <v>10790</v>
      </c>
      <c r="I12" t="s">
        <v>2308</v>
      </c>
      <c r="J12" t="s">
        <v>2272</v>
      </c>
      <c r="K12" t="s">
        <v>10791</v>
      </c>
      <c r="M12" t="s">
        <v>10792</v>
      </c>
      <c r="N12">
        <v>153</v>
      </c>
      <c r="O12" t="s">
        <v>10748</v>
      </c>
      <c r="P12" t="s">
        <v>10793</v>
      </c>
      <c r="Q12" t="s">
        <v>10794</v>
      </c>
    </row>
    <row r="13" spans="1:17" x14ac:dyDescent="0.35">
      <c r="A13" t="s">
        <v>4709</v>
      </c>
      <c r="D13" t="s">
        <v>4710</v>
      </c>
      <c r="E13" t="s">
        <v>4708</v>
      </c>
      <c r="F13" t="s">
        <v>10116</v>
      </c>
      <c r="G13" t="s">
        <v>10795</v>
      </c>
      <c r="H13" t="s">
        <v>10796</v>
      </c>
      <c r="I13" t="s">
        <v>4710</v>
      </c>
      <c r="J13" t="s">
        <v>10797</v>
      </c>
      <c r="K13" t="s">
        <v>10798</v>
      </c>
      <c r="L13" t="s">
        <v>10799</v>
      </c>
      <c r="M13" t="s">
        <v>10800</v>
      </c>
      <c r="N13">
        <v>403</v>
      </c>
      <c r="O13" t="s">
        <v>10748</v>
      </c>
      <c r="P13" t="s">
        <v>10801</v>
      </c>
      <c r="Q13" t="s">
        <v>10802</v>
      </c>
    </row>
    <row r="14" spans="1:17" x14ac:dyDescent="0.35">
      <c r="A14" t="s">
        <v>4024</v>
      </c>
      <c r="D14" t="s">
        <v>4025</v>
      </c>
      <c r="E14" t="s">
        <v>4023</v>
      </c>
      <c r="F14" t="s">
        <v>10123</v>
      </c>
      <c r="G14" t="s">
        <v>10795</v>
      </c>
      <c r="H14" t="s">
        <v>10803</v>
      </c>
      <c r="I14" t="s">
        <v>4025</v>
      </c>
      <c r="J14" t="s">
        <v>10797</v>
      </c>
      <c r="K14" t="s">
        <v>10804</v>
      </c>
      <c r="L14" t="s">
        <v>10805</v>
      </c>
      <c r="M14" t="s">
        <v>10800</v>
      </c>
      <c r="N14">
        <v>403</v>
      </c>
      <c r="O14" t="s">
        <v>10742</v>
      </c>
    </row>
    <row r="15" spans="1:17" x14ac:dyDescent="0.35">
      <c r="A15" t="s">
        <v>2404</v>
      </c>
      <c r="D15" t="s">
        <v>2405</v>
      </c>
      <c r="E15" t="s">
        <v>2403</v>
      </c>
      <c r="F15" t="s">
        <v>10130</v>
      </c>
      <c r="G15" t="s">
        <v>10806</v>
      </c>
      <c r="H15" t="s">
        <v>10807</v>
      </c>
      <c r="I15" t="s">
        <v>2405</v>
      </c>
      <c r="J15" t="s">
        <v>10808</v>
      </c>
      <c r="K15" t="s">
        <v>10809</v>
      </c>
      <c r="L15" t="s">
        <v>10810</v>
      </c>
      <c r="M15" t="s">
        <v>10811</v>
      </c>
      <c r="N15">
        <v>1092</v>
      </c>
      <c r="O15" t="s">
        <v>10742</v>
      </c>
    </row>
    <row r="16" spans="1:17" x14ac:dyDescent="0.35">
      <c r="A16" t="s">
        <v>2479</v>
      </c>
      <c r="D16" t="s">
        <v>2405</v>
      </c>
      <c r="E16" t="s">
        <v>2478</v>
      </c>
      <c r="F16" t="s">
        <v>10130</v>
      </c>
      <c r="G16" t="s">
        <v>10806</v>
      </c>
      <c r="H16" t="s">
        <v>10812</v>
      </c>
      <c r="I16" t="s">
        <v>2405</v>
      </c>
      <c r="J16" t="s">
        <v>10813</v>
      </c>
      <c r="K16" t="s">
        <v>10814</v>
      </c>
      <c r="L16" t="s">
        <v>1171</v>
      </c>
      <c r="M16" t="s">
        <v>10740</v>
      </c>
      <c r="N16" t="s">
        <v>10741</v>
      </c>
      <c r="O16" t="s">
        <v>10748</v>
      </c>
      <c r="P16" t="s">
        <v>10815</v>
      </c>
      <c r="Q16" t="s">
        <v>10816</v>
      </c>
    </row>
    <row r="17" spans="1:17" x14ac:dyDescent="0.35">
      <c r="A17" t="s">
        <v>2526</v>
      </c>
      <c r="D17" t="s">
        <v>2405</v>
      </c>
      <c r="E17" t="s">
        <v>2525</v>
      </c>
      <c r="F17" t="s">
        <v>10130</v>
      </c>
      <c r="G17" t="s">
        <v>10806</v>
      </c>
      <c r="H17" t="s">
        <v>10744</v>
      </c>
      <c r="I17" t="s">
        <v>2405</v>
      </c>
      <c r="J17" t="s">
        <v>2525</v>
      </c>
      <c r="K17" t="s">
        <v>10817</v>
      </c>
      <c r="M17" t="s">
        <v>10818</v>
      </c>
      <c r="N17">
        <v>399</v>
      </c>
      <c r="O17" t="s">
        <v>10748</v>
      </c>
      <c r="P17" t="s">
        <v>10819</v>
      </c>
      <c r="Q17" t="s">
        <v>10820</v>
      </c>
    </row>
    <row r="18" spans="1:17" x14ac:dyDescent="0.35">
      <c r="A18" t="s">
        <v>2570</v>
      </c>
      <c r="D18" t="s">
        <v>2405</v>
      </c>
      <c r="E18" t="s">
        <v>2569</v>
      </c>
      <c r="F18" t="s">
        <v>10130</v>
      </c>
      <c r="G18" t="s">
        <v>10806</v>
      </c>
      <c r="H18" t="s">
        <v>10790</v>
      </c>
      <c r="I18" t="s">
        <v>2405</v>
      </c>
      <c r="J18" t="s">
        <v>2569</v>
      </c>
      <c r="K18" t="s">
        <v>10821</v>
      </c>
      <c r="M18" t="s">
        <v>10822</v>
      </c>
      <c r="N18">
        <v>110</v>
      </c>
      <c r="O18" t="s">
        <v>10748</v>
      </c>
      <c r="P18" t="s">
        <v>10823</v>
      </c>
      <c r="Q18" t="s">
        <v>10824</v>
      </c>
    </row>
    <row r="19" spans="1:17" x14ac:dyDescent="0.35">
      <c r="A19" t="s">
        <v>97</v>
      </c>
      <c r="D19" t="s">
        <v>98</v>
      </c>
      <c r="E19" t="s">
        <v>96</v>
      </c>
      <c r="F19" t="s">
        <v>10139</v>
      </c>
      <c r="G19" t="s">
        <v>10743</v>
      </c>
      <c r="H19" t="s">
        <v>10796</v>
      </c>
      <c r="I19" t="s">
        <v>98</v>
      </c>
      <c r="J19" t="s">
        <v>10738</v>
      </c>
      <c r="K19" t="s">
        <v>10825</v>
      </c>
      <c r="M19" t="s">
        <v>10740</v>
      </c>
      <c r="N19" t="s">
        <v>10741</v>
      </c>
      <c r="O19" t="s">
        <v>10742</v>
      </c>
    </row>
    <row r="20" spans="1:17" x14ac:dyDescent="0.35">
      <c r="A20" t="s">
        <v>1131</v>
      </c>
      <c r="D20" t="s">
        <v>1132</v>
      </c>
      <c r="E20" t="s">
        <v>1130</v>
      </c>
      <c r="F20" t="s">
        <v>10144</v>
      </c>
      <c r="G20" t="s">
        <v>10806</v>
      </c>
      <c r="H20" t="s">
        <v>10812</v>
      </c>
      <c r="I20" t="s">
        <v>1132</v>
      </c>
      <c r="J20" t="s">
        <v>10813</v>
      </c>
      <c r="K20" t="s">
        <v>10826</v>
      </c>
      <c r="L20" t="s">
        <v>1171</v>
      </c>
      <c r="M20" t="s">
        <v>10827</v>
      </c>
      <c r="N20">
        <v>1054</v>
      </c>
      <c r="O20" t="s">
        <v>10742</v>
      </c>
    </row>
    <row r="21" spans="1:17" x14ac:dyDescent="0.35">
      <c r="A21" t="s">
        <v>122</v>
      </c>
      <c r="D21" t="s">
        <v>123</v>
      </c>
      <c r="E21" t="s">
        <v>121</v>
      </c>
      <c r="F21" t="s">
        <v>10149</v>
      </c>
      <c r="G21" t="s">
        <v>10743</v>
      </c>
      <c r="H21" t="s">
        <v>10796</v>
      </c>
      <c r="I21" t="s">
        <v>123</v>
      </c>
      <c r="J21" t="s">
        <v>10808</v>
      </c>
      <c r="K21" t="s">
        <v>10828</v>
      </c>
      <c r="M21" t="s">
        <v>10740</v>
      </c>
      <c r="N21" t="s">
        <v>10741</v>
      </c>
      <c r="O21" t="s">
        <v>10742</v>
      </c>
    </row>
    <row r="22" spans="1:17" x14ac:dyDescent="0.35">
      <c r="A22" t="s">
        <v>126</v>
      </c>
      <c r="D22" t="s">
        <v>123</v>
      </c>
      <c r="E22" t="s">
        <v>125</v>
      </c>
      <c r="F22" t="s">
        <v>10149</v>
      </c>
      <c r="G22" t="s">
        <v>10743</v>
      </c>
      <c r="H22" t="s">
        <v>10766</v>
      </c>
      <c r="I22" t="s">
        <v>123</v>
      </c>
      <c r="J22" t="s">
        <v>227</v>
      </c>
      <c r="K22" t="s">
        <v>10829</v>
      </c>
      <c r="M22" t="s">
        <v>10740</v>
      </c>
      <c r="N22" t="s">
        <v>10741</v>
      </c>
      <c r="O22" t="s">
        <v>10748</v>
      </c>
      <c r="P22" t="s">
        <v>10830</v>
      </c>
      <c r="Q22" t="s">
        <v>10831</v>
      </c>
    </row>
    <row r="23" spans="1:17" x14ac:dyDescent="0.35">
      <c r="A23" t="s">
        <v>136</v>
      </c>
      <c r="D23" t="s">
        <v>123</v>
      </c>
      <c r="E23" t="s">
        <v>135</v>
      </c>
      <c r="F23" t="s">
        <v>10149</v>
      </c>
      <c r="G23" t="s">
        <v>10743</v>
      </c>
      <c r="H23" t="s">
        <v>10766</v>
      </c>
      <c r="I23" t="s">
        <v>123</v>
      </c>
      <c r="J23" t="s">
        <v>10832</v>
      </c>
      <c r="K23" t="s">
        <v>10833</v>
      </c>
      <c r="M23" t="s">
        <v>10740</v>
      </c>
      <c r="N23" t="s">
        <v>10741</v>
      </c>
      <c r="O23" t="s">
        <v>10748</v>
      </c>
      <c r="P23" t="s">
        <v>10834</v>
      </c>
      <c r="Q23" t="s">
        <v>10835</v>
      </c>
    </row>
    <row r="24" spans="1:17" x14ac:dyDescent="0.35">
      <c r="A24" t="s">
        <v>143</v>
      </c>
      <c r="D24" t="s">
        <v>123</v>
      </c>
      <c r="E24" t="s">
        <v>142</v>
      </c>
      <c r="F24" t="s">
        <v>10149</v>
      </c>
      <c r="G24" t="s">
        <v>10743</v>
      </c>
      <c r="H24" t="s">
        <v>10796</v>
      </c>
      <c r="I24" t="s">
        <v>123</v>
      </c>
      <c r="J24" t="s">
        <v>10836</v>
      </c>
      <c r="K24" t="s">
        <v>10837</v>
      </c>
      <c r="M24" t="s">
        <v>10740</v>
      </c>
      <c r="N24" t="s">
        <v>10741</v>
      </c>
      <c r="O24" t="s">
        <v>10748</v>
      </c>
      <c r="P24" t="s">
        <v>10838</v>
      </c>
      <c r="Q24" t="s">
        <v>10839</v>
      </c>
    </row>
    <row r="25" spans="1:17" x14ac:dyDescent="0.35">
      <c r="A25" t="s">
        <v>151</v>
      </c>
      <c r="D25" t="s">
        <v>152</v>
      </c>
      <c r="E25" t="s">
        <v>150</v>
      </c>
      <c r="F25" t="s">
        <v>10150</v>
      </c>
      <c r="G25" t="s">
        <v>10743</v>
      </c>
      <c r="H25" t="s">
        <v>10840</v>
      </c>
      <c r="I25" t="s">
        <v>152</v>
      </c>
      <c r="J25" t="s">
        <v>10738</v>
      </c>
      <c r="K25" t="s">
        <v>10841</v>
      </c>
      <c r="M25" t="s">
        <v>10740</v>
      </c>
      <c r="N25" t="s">
        <v>10741</v>
      </c>
      <c r="O25" t="s">
        <v>10742</v>
      </c>
    </row>
    <row r="26" spans="1:17" x14ac:dyDescent="0.35">
      <c r="A26" t="s">
        <v>601</v>
      </c>
      <c r="D26" t="s">
        <v>602</v>
      </c>
      <c r="E26" t="s">
        <v>600</v>
      </c>
      <c r="F26" t="s">
        <v>10151</v>
      </c>
      <c r="G26" t="s">
        <v>10743</v>
      </c>
      <c r="H26" t="s">
        <v>10766</v>
      </c>
      <c r="I26" t="s">
        <v>602</v>
      </c>
      <c r="J26" t="s">
        <v>10738</v>
      </c>
      <c r="K26" t="s">
        <v>10842</v>
      </c>
      <c r="M26" t="s">
        <v>10843</v>
      </c>
      <c r="N26">
        <v>1857</v>
      </c>
      <c r="O26" t="s">
        <v>10742</v>
      </c>
    </row>
    <row r="27" spans="1:17" x14ac:dyDescent="0.35">
      <c r="A27" t="s">
        <v>1126</v>
      </c>
      <c r="D27" t="s">
        <v>889</v>
      </c>
      <c r="E27" t="s">
        <v>1125</v>
      </c>
      <c r="F27" t="s">
        <v>10154</v>
      </c>
      <c r="G27" t="s">
        <v>10806</v>
      </c>
      <c r="H27" t="s">
        <v>10844</v>
      </c>
      <c r="I27" t="s">
        <v>889</v>
      </c>
      <c r="J27" t="s">
        <v>10738</v>
      </c>
      <c r="K27" t="s">
        <v>10845</v>
      </c>
      <c r="M27" t="s">
        <v>10740</v>
      </c>
      <c r="N27" t="s">
        <v>10741</v>
      </c>
      <c r="O27" t="s">
        <v>10742</v>
      </c>
    </row>
    <row r="28" spans="1:17" x14ac:dyDescent="0.35">
      <c r="A28" t="s">
        <v>888</v>
      </c>
      <c r="D28" t="s">
        <v>889</v>
      </c>
      <c r="E28" t="s">
        <v>887</v>
      </c>
      <c r="F28" t="s">
        <v>10154</v>
      </c>
      <c r="G28" t="s">
        <v>10806</v>
      </c>
      <c r="H28" t="s">
        <v>10812</v>
      </c>
      <c r="I28" t="s">
        <v>889</v>
      </c>
      <c r="J28" t="s">
        <v>10846</v>
      </c>
      <c r="K28" t="s">
        <v>10847</v>
      </c>
      <c r="L28" t="s">
        <v>1171</v>
      </c>
      <c r="M28" t="s">
        <v>10740</v>
      </c>
      <c r="N28" t="s">
        <v>10741</v>
      </c>
      <c r="O28" t="s">
        <v>10742</v>
      </c>
    </row>
    <row r="29" spans="1:17" x14ac:dyDescent="0.35">
      <c r="A29" t="s">
        <v>906</v>
      </c>
      <c r="D29" t="s">
        <v>907</v>
      </c>
      <c r="E29" t="s">
        <v>905</v>
      </c>
      <c r="F29" t="s">
        <v>10159</v>
      </c>
      <c r="G29" t="s">
        <v>10806</v>
      </c>
      <c r="H29" t="s">
        <v>10812</v>
      </c>
      <c r="I29" t="s">
        <v>907</v>
      </c>
      <c r="J29" t="s">
        <v>10848</v>
      </c>
      <c r="K29" t="s">
        <v>10849</v>
      </c>
      <c r="L29" t="s">
        <v>913</v>
      </c>
      <c r="M29" t="s">
        <v>10850</v>
      </c>
      <c r="N29">
        <v>2101</v>
      </c>
      <c r="O29" t="s">
        <v>10742</v>
      </c>
    </row>
    <row r="30" spans="1:17" x14ac:dyDescent="0.35">
      <c r="A30" t="s">
        <v>4784</v>
      </c>
      <c r="D30" t="s">
        <v>4785</v>
      </c>
      <c r="E30" t="s">
        <v>4783</v>
      </c>
      <c r="F30" t="s">
        <v>10166</v>
      </c>
      <c r="G30" t="s">
        <v>10795</v>
      </c>
      <c r="H30" t="s">
        <v>10796</v>
      </c>
      <c r="I30" t="s">
        <v>4785</v>
      </c>
      <c r="J30" t="s">
        <v>10797</v>
      </c>
      <c r="K30" t="s">
        <v>10851</v>
      </c>
      <c r="L30" t="s">
        <v>10852</v>
      </c>
      <c r="M30" t="s">
        <v>10800</v>
      </c>
      <c r="N30">
        <v>403</v>
      </c>
      <c r="O30" t="s">
        <v>10742</v>
      </c>
    </row>
    <row r="31" spans="1:17" x14ac:dyDescent="0.35">
      <c r="A31" t="s">
        <v>877</v>
      </c>
      <c r="D31" t="s">
        <v>849</v>
      </c>
      <c r="E31" t="s">
        <v>876</v>
      </c>
      <c r="F31" t="s">
        <v>10169</v>
      </c>
      <c r="G31" t="s">
        <v>10743</v>
      </c>
      <c r="H31" t="s">
        <v>10853</v>
      </c>
      <c r="I31" t="s">
        <v>849</v>
      </c>
      <c r="J31" t="s">
        <v>10808</v>
      </c>
      <c r="K31" t="s">
        <v>10854</v>
      </c>
      <c r="M31" t="s">
        <v>10740</v>
      </c>
      <c r="N31" t="s">
        <v>10741</v>
      </c>
      <c r="O31" t="s">
        <v>10742</v>
      </c>
    </row>
    <row r="32" spans="1:17" x14ac:dyDescent="0.35">
      <c r="A32" t="s">
        <v>862</v>
      </c>
      <c r="D32" t="s">
        <v>849</v>
      </c>
      <c r="E32" t="s">
        <v>861</v>
      </c>
      <c r="F32" t="s">
        <v>10169</v>
      </c>
      <c r="G32" t="s">
        <v>10743</v>
      </c>
      <c r="H32" t="s">
        <v>10812</v>
      </c>
      <c r="I32" t="s">
        <v>849</v>
      </c>
      <c r="J32" t="s">
        <v>10855</v>
      </c>
      <c r="K32" t="s">
        <v>10856</v>
      </c>
      <c r="M32" t="s">
        <v>10740</v>
      </c>
      <c r="N32" t="s">
        <v>10741</v>
      </c>
      <c r="O32" t="s">
        <v>10742</v>
      </c>
    </row>
    <row r="33" spans="1:17" x14ac:dyDescent="0.35">
      <c r="A33" t="s">
        <v>848</v>
      </c>
      <c r="D33" t="s">
        <v>849</v>
      </c>
      <c r="E33" t="s">
        <v>847</v>
      </c>
      <c r="F33" t="s">
        <v>10169</v>
      </c>
      <c r="G33" t="s">
        <v>10743</v>
      </c>
      <c r="H33" t="s">
        <v>10744</v>
      </c>
      <c r="I33" t="s">
        <v>849</v>
      </c>
      <c r="J33" t="s">
        <v>10744</v>
      </c>
      <c r="K33" t="s">
        <v>10857</v>
      </c>
      <c r="M33" t="s">
        <v>10740</v>
      </c>
      <c r="N33" t="s">
        <v>10741</v>
      </c>
      <c r="O33" t="s">
        <v>10742</v>
      </c>
    </row>
    <row r="34" spans="1:17" x14ac:dyDescent="0.35">
      <c r="A34" t="s">
        <v>920</v>
      </c>
      <c r="D34" t="s">
        <v>921</v>
      </c>
      <c r="E34" t="s">
        <v>919</v>
      </c>
      <c r="F34" t="s">
        <v>10174</v>
      </c>
      <c r="G34" t="s">
        <v>10806</v>
      </c>
      <c r="H34" t="s">
        <v>10812</v>
      </c>
      <c r="I34" t="s">
        <v>921</v>
      </c>
      <c r="J34" t="s">
        <v>10846</v>
      </c>
      <c r="K34" t="s">
        <v>10858</v>
      </c>
      <c r="L34" t="s">
        <v>1171</v>
      </c>
      <c r="M34" t="s">
        <v>10827</v>
      </c>
      <c r="N34">
        <v>1054</v>
      </c>
      <c r="O34" t="s">
        <v>10742</v>
      </c>
    </row>
    <row r="35" spans="1:17" x14ac:dyDescent="0.35">
      <c r="A35" t="s">
        <v>179</v>
      </c>
      <c r="D35" t="s">
        <v>180</v>
      </c>
      <c r="E35" t="s">
        <v>178</v>
      </c>
      <c r="F35" t="s">
        <v>10175</v>
      </c>
      <c r="G35" t="s">
        <v>10743</v>
      </c>
      <c r="H35" t="s">
        <v>10812</v>
      </c>
      <c r="I35" t="s">
        <v>180</v>
      </c>
      <c r="J35" t="s">
        <v>10855</v>
      </c>
      <c r="K35" t="s">
        <v>10859</v>
      </c>
      <c r="L35" t="s">
        <v>10860</v>
      </c>
      <c r="M35" t="s">
        <v>10740</v>
      </c>
      <c r="N35" t="s">
        <v>10741</v>
      </c>
      <c r="O35" t="s">
        <v>10742</v>
      </c>
    </row>
    <row r="36" spans="1:17" x14ac:dyDescent="0.35">
      <c r="A36" t="s">
        <v>185</v>
      </c>
      <c r="D36" t="s">
        <v>180</v>
      </c>
      <c r="E36" t="s">
        <v>184</v>
      </c>
      <c r="F36" t="s">
        <v>10175</v>
      </c>
      <c r="G36" t="s">
        <v>10743</v>
      </c>
      <c r="H36" t="s">
        <v>10812</v>
      </c>
      <c r="I36" t="s">
        <v>180</v>
      </c>
      <c r="J36" t="s">
        <v>10861</v>
      </c>
      <c r="K36" t="s">
        <v>10862</v>
      </c>
      <c r="M36" t="s">
        <v>10740</v>
      </c>
      <c r="N36" t="s">
        <v>10741</v>
      </c>
      <c r="O36" t="s">
        <v>10748</v>
      </c>
      <c r="P36" t="s">
        <v>10863</v>
      </c>
      <c r="Q36" t="s">
        <v>10864</v>
      </c>
    </row>
    <row r="37" spans="1:17" x14ac:dyDescent="0.35">
      <c r="A37" t="s">
        <v>534</v>
      </c>
      <c r="D37" t="s">
        <v>180</v>
      </c>
      <c r="E37" t="s">
        <v>533</v>
      </c>
      <c r="F37" t="s">
        <v>10175</v>
      </c>
      <c r="G37" t="s">
        <v>10743</v>
      </c>
      <c r="H37" t="s">
        <v>10812</v>
      </c>
      <c r="I37" t="s">
        <v>180</v>
      </c>
      <c r="J37" t="s">
        <v>10808</v>
      </c>
      <c r="K37" t="s">
        <v>10865</v>
      </c>
      <c r="M37" t="s">
        <v>10866</v>
      </c>
      <c r="N37">
        <v>1652</v>
      </c>
      <c r="O37" t="s">
        <v>10742</v>
      </c>
    </row>
    <row r="38" spans="1:17" x14ac:dyDescent="0.35">
      <c r="A38" t="s">
        <v>1136</v>
      </c>
      <c r="D38" t="s">
        <v>1137</v>
      </c>
      <c r="E38" t="s">
        <v>1135</v>
      </c>
      <c r="F38" t="s">
        <v>10176</v>
      </c>
      <c r="G38" t="s">
        <v>10806</v>
      </c>
      <c r="H38" t="s">
        <v>10812</v>
      </c>
      <c r="I38" t="s">
        <v>1137</v>
      </c>
      <c r="J38" t="s">
        <v>10846</v>
      </c>
      <c r="K38" t="s">
        <v>10867</v>
      </c>
      <c r="L38" t="s">
        <v>1171</v>
      </c>
      <c r="M38" t="s">
        <v>10740</v>
      </c>
      <c r="N38" t="s">
        <v>10741</v>
      </c>
      <c r="O38" t="s">
        <v>10742</v>
      </c>
    </row>
    <row r="39" spans="1:17" x14ac:dyDescent="0.35">
      <c r="A39" t="s">
        <v>3982</v>
      </c>
      <c r="D39" t="s">
        <v>3983</v>
      </c>
      <c r="E39" t="s">
        <v>3981</v>
      </c>
      <c r="F39" t="s">
        <v>10177</v>
      </c>
      <c r="G39" t="s">
        <v>10743</v>
      </c>
      <c r="H39" t="s">
        <v>10803</v>
      </c>
      <c r="I39" t="s">
        <v>3983</v>
      </c>
      <c r="J39" t="s">
        <v>10868</v>
      </c>
      <c r="K39" t="s">
        <v>10869</v>
      </c>
      <c r="L39" t="s">
        <v>10870</v>
      </c>
      <c r="M39" t="s">
        <v>10871</v>
      </c>
      <c r="N39">
        <v>526</v>
      </c>
      <c r="O39" t="s">
        <v>10742</v>
      </c>
    </row>
    <row r="40" spans="1:17" x14ac:dyDescent="0.35">
      <c r="A40" t="s">
        <v>4960</v>
      </c>
      <c r="D40" t="s">
        <v>4961</v>
      </c>
      <c r="E40" t="s">
        <v>4959</v>
      </c>
      <c r="F40" t="s">
        <v>10178</v>
      </c>
      <c r="G40" t="s">
        <v>10743</v>
      </c>
      <c r="H40" t="s">
        <v>10872</v>
      </c>
      <c r="I40" t="s">
        <v>4961</v>
      </c>
      <c r="J40" t="s">
        <v>10738</v>
      </c>
      <c r="K40" t="s">
        <v>10873</v>
      </c>
      <c r="L40" t="s">
        <v>10874</v>
      </c>
      <c r="M40" t="s">
        <v>10740</v>
      </c>
      <c r="N40" t="s">
        <v>10741</v>
      </c>
      <c r="O40" t="s">
        <v>10742</v>
      </c>
    </row>
    <row r="41" spans="1:17" x14ac:dyDescent="0.35">
      <c r="A41" t="s">
        <v>4099</v>
      </c>
      <c r="D41" t="s">
        <v>4100</v>
      </c>
      <c r="E41" t="s">
        <v>4098</v>
      </c>
      <c r="F41" t="s">
        <v>10181</v>
      </c>
      <c r="G41" t="s">
        <v>10795</v>
      </c>
      <c r="H41" t="s">
        <v>10812</v>
      </c>
      <c r="I41" t="s">
        <v>4100</v>
      </c>
      <c r="J41" t="s">
        <v>10855</v>
      </c>
      <c r="K41" t="s">
        <v>10875</v>
      </c>
      <c r="L41" t="s">
        <v>10876</v>
      </c>
      <c r="M41" t="s">
        <v>10740</v>
      </c>
      <c r="N41" t="s">
        <v>10741</v>
      </c>
      <c r="O41" t="s">
        <v>10742</v>
      </c>
      <c r="P41" t="s">
        <v>10877</v>
      </c>
      <c r="Q41" t="s">
        <v>10878</v>
      </c>
    </row>
    <row r="42" spans="1:17" x14ac:dyDescent="0.35">
      <c r="A42" t="s">
        <v>4036</v>
      </c>
      <c r="D42" t="s">
        <v>4037</v>
      </c>
      <c r="E42" t="s">
        <v>4035</v>
      </c>
      <c r="F42" t="s">
        <v>10182</v>
      </c>
      <c r="G42" t="s">
        <v>10795</v>
      </c>
      <c r="H42" t="s">
        <v>10796</v>
      </c>
      <c r="I42" t="s">
        <v>4037</v>
      </c>
      <c r="J42" t="s">
        <v>10797</v>
      </c>
      <c r="K42" t="s">
        <v>10879</v>
      </c>
      <c r="L42" t="s">
        <v>10880</v>
      </c>
      <c r="M42" t="s">
        <v>10800</v>
      </c>
      <c r="N42">
        <v>403</v>
      </c>
      <c r="O42" t="s">
        <v>10742</v>
      </c>
    </row>
    <row r="43" spans="1:17" x14ac:dyDescent="0.35">
      <c r="A43" t="s">
        <v>713</v>
      </c>
      <c r="D43" t="s">
        <v>612</v>
      </c>
      <c r="E43" t="s">
        <v>712</v>
      </c>
      <c r="F43" t="s">
        <v>10183</v>
      </c>
      <c r="G43" t="s">
        <v>10743</v>
      </c>
      <c r="H43" t="s">
        <v>10881</v>
      </c>
      <c r="I43" t="s">
        <v>612</v>
      </c>
      <c r="J43" t="s">
        <v>10738</v>
      </c>
      <c r="K43" t="s">
        <v>10882</v>
      </c>
      <c r="L43" t="s">
        <v>4960</v>
      </c>
      <c r="M43" t="s">
        <v>10740</v>
      </c>
      <c r="N43" t="s">
        <v>10741</v>
      </c>
      <c r="O43" t="s">
        <v>10742</v>
      </c>
    </row>
    <row r="44" spans="1:17" x14ac:dyDescent="0.35">
      <c r="A44" t="s">
        <v>611</v>
      </c>
      <c r="D44" t="s">
        <v>612</v>
      </c>
      <c r="E44" t="s">
        <v>610</v>
      </c>
      <c r="F44" t="s">
        <v>10183</v>
      </c>
      <c r="G44" t="s">
        <v>10743</v>
      </c>
      <c r="H44" t="s">
        <v>10812</v>
      </c>
      <c r="I44" t="s">
        <v>612</v>
      </c>
      <c r="J44" t="s">
        <v>610</v>
      </c>
      <c r="K44" t="s">
        <v>10883</v>
      </c>
      <c r="M44" t="s">
        <v>10884</v>
      </c>
      <c r="N44">
        <v>1674</v>
      </c>
      <c r="O44" t="s">
        <v>10742</v>
      </c>
    </row>
    <row r="45" spans="1:17" x14ac:dyDescent="0.35">
      <c r="A45" t="s">
        <v>617</v>
      </c>
      <c r="D45" t="s">
        <v>612</v>
      </c>
      <c r="E45" t="s">
        <v>616</v>
      </c>
      <c r="F45" t="s">
        <v>10183</v>
      </c>
      <c r="G45" t="s">
        <v>10743</v>
      </c>
      <c r="H45" t="s">
        <v>10796</v>
      </c>
      <c r="I45" t="s">
        <v>612</v>
      </c>
      <c r="J45" t="s">
        <v>616</v>
      </c>
      <c r="K45" t="s">
        <v>10885</v>
      </c>
      <c r="L45" t="s">
        <v>4960</v>
      </c>
      <c r="M45" t="s">
        <v>10886</v>
      </c>
      <c r="N45">
        <v>1488</v>
      </c>
      <c r="O45" t="s">
        <v>10748</v>
      </c>
      <c r="P45" t="s">
        <v>10887</v>
      </c>
      <c r="Q45" t="s">
        <v>10888</v>
      </c>
    </row>
    <row r="46" spans="1:17" x14ac:dyDescent="0.35">
      <c r="A46" t="s">
        <v>663</v>
      </c>
      <c r="D46" t="s">
        <v>612</v>
      </c>
      <c r="E46" t="s">
        <v>662</v>
      </c>
      <c r="F46" t="s">
        <v>10183</v>
      </c>
      <c r="G46" t="s">
        <v>10743</v>
      </c>
      <c r="H46" t="s">
        <v>10744</v>
      </c>
      <c r="I46" t="s">
        <v>612</v>
      </c>
      <c r="J46" t="s">
        <v>10744</v>
      </c>
      <c r="K46" t="s">
        <v>10889</v>
      </c>
      <c r="L46" t="s">
        <v>713</v>
      </c>
      <c r="M46" t="s">
        <v>10890</v>
      </c>
      <c r="N46">
        <v>1057</v>
      </c>
      <c r="O46" t="s">
        <v>10748</v>
      </c>
      <c r="P46" t="s">
        <v>10891</v>
      </c>
      <c r="Q46" t="s">
        <v>10892</v>
      </c>
    </row>
    <row r="47" spans="1:17" x14ac:dyDescent="0.35">
      <c r="A47" t="s">
        <v>68</v>
      </c>
      <c r="D47" t="s">
        <v>69</v>
      </c>
      <c r="E47" t="s">
        <v>67</v>
      </c>
      <c r="F47" t="s">
        <v>10208</v>
      </c>
      <c r="G47" t="s">
        <v>10795</v>
      </c>
      <c r="H47" t="s">
        <v>10812</v>
      </c>
      <c r="I47" t="s">
        <v>69</v>
      </c>
      <c r="J47" t="s">
        <v>10855</v>
      </c>
      <c r="K47" t="s">
        <v>10893</v>
      </c>
      <c r="M47" t="s">
        <v>10740</v>
      </c>
      <c r="N47" t="s">
        <v>10741</v>
      </c>
      <c r="O47" t="s">
        <v>10748</v>
      </c>
      <c r="P47" t="s">
        <v>10894</v>
      </c>
      <c r="Q47" t="s">
        <v>10895</v>
      </c>
    </row>
    <row r="48" spans="1:17" x14ac:dyDescent="0.35">
      <c r="A48" t="s">
        <v>1017</v>
      </c>
      <c r="D48" t="s">
        <v>1018</v>
      </c>
      <c r="E48" t="s">
        <v>1016</v>
      </c>
      <c r="F48" t="s">
        <v>10213</v>
      </c>
      <c r="G48" t="s">
        <v>10806</v>
      </c>
      <c r="H48" t="s">
        <v>10896</v>
      </c>
      <c r="I48" t="s">
        <v>1018</v>
      </c>
      <c r="J48" t="s">
        <v>10738</v>
      </c>
      <c r="K48" t="s">
        <v>10897</v>
      </c>
      <c r="M48" t="s">
        <v>10740</v>
      </c>
      <c r="N48" t="s">
        <v>10741</v>
      </c>
      <c r="O48" t="s">
        <v>10742</v>
      </c>
    </row>
    <row r="49" spans="1:17" x14ac:dyDescent="0.35">
      <c r="A49" t="s">
        <v>1022</v>
      </c>
      <c r="D49" t="s">
        <v>1023</v>
      </c>
      <c r="E49" t="s">
        <v>1021</v>
      </c>
      <c r="F49" t="s">
        <v>10222</v>
      </c>
      <c r="G49" t="s">
        <v>10806</v>
      </c>
      <c r="H49" t="s">
        <v>10896</v>
      </c>
      <c r="I49" t="s">
        <v>1023</v>
      </c>
      <c r="J49" t="s">
        <v>10738</v>
      </c>
      <c r="K49" t="s">
        <v>10898</v>
      </c>
      <c r="M49" t="s">
        <v>10740</v>
      </c>
      <c r="N49" t="s">
        <v>10741</v>
      </c>
      <c r="O49" t="s">
        <v>10742</v>
      </c>
    </row>
    <row r="50" spans="1:17" x14ac:dyDescent="0.35">
      <c r="A50" t="s">
        <v>1002</v>
      </c>
      <c r="D50" t="s">
        <v>1003</v>
      </c>
      <c r="E50" t="s">
        <v>1001</v>
      </c>
      <c r="F50" t="s">
        <v>10225</v>
      </c>
      <c r="G50" t="s">
        <v>10806</v>
      </c>
      <c r="H50" t="s">
        <v>10899</v>
      </c>
      <c r="I50" t="s">
        <v>1003</v>
      </c>
      <c r="J50" t="s">
        <v>10738</v>
      </c>
      <c r="K50" t="s">
        <v>10900</v>
      </c>
      <c r="M50" t="s">
        <v>10740</v>
      </c>
      <c r="N50" t="s">
        <v>10741</v>
      </c>
      <c r="O50" t="s">
        <v>10742</v>
      </c>
    </row>
    <row r="51" spans="1:17" x14ac:dyDescent="0.35">
      <c r="A51" t="s">
        <v>4444</v>
      </c>
      <c r="D51" t="s">
        <v>4445</v>
      </c>
      <c r="E51" t="s">
        <v>4443</v>
      </c>
      <c r="F51" t="s">
        <v>10226</v>
      </c>
      <c r="G51" t="s">
        <v>10795</v>
      </c>
      <c r="H51" t="s">
        <v>10796</v>
      </c>
      <c r="I51" t="s">
        <v>4445</v>
      </c>
      <c r="J51" t="s">
        <v>10797</v>
      </c>
      <c r="K51" t="s">
        <v>10901</v>
      </c>
      <c r="L51" t="s">
        <v>10902</v>
      </c>
      <c r="M51" t="s">
        <v>10903</v>
      </c>
      <c r="N51">
        <v>1037</v>
      </c>
      <c r="O51" t="s">
        <v>10748</v>
      </c>
      <c r="P51" t="s">
        <v>10904</v>
      </c>
      <c r="Q51" t="s">
        <v>10905</v>
      </c>
    </row>
    <row r="52" spans="1:17" x14ac:dyDescent="0.35">
      <c r="A52" t="s">
        <v>410</v>
      </c>
      <c r="D52" t="s">
        <v>411</v>
      </c>
      <c r="E52" t="s">
        <v>409</v>
      </c>
      <c r="F52" t="s">
        <v>10227</v>
      </c>
      <c r="G52" t="s">
        <v>10736</v>
      </c>
      <c r="H52" t="s">
        <v>10906</v>
      </c>
      <c r="I52" t="s">
        <v>411</v>
      </c>
      <c r="J52" t="s">
        <v>409</v>
      </c>
      <c r="K52" t="s">
        <v>10907</v>
      </c>
      <c r="M52" t="s">
        <v>10908</v>
      </c>
      <c r="N52">
        <v>2010</v>
      </c>
      <c r="O52" t="s">
        <v>10748</v>
      </c>
      <c r="P52" t="s">
        <v>10909</v>
      </c>
      <c r="Q52" t="s">
        <v>10910</v>
      </c>
    </row>
    <row r="53" spans="1:17" x14ac:dyDescent="0.35">
      <c r="A53" t="s">
        <v>5685</v>
      </c>
      <c r="D53" t="s">
        <v>5686</v>
      </c>
      <c r="E53" t="s">
        <v>5684</v>
      </c>
      <c r="F53" t="s">
        <v>10228</v>
      </c>
      <c r="G53" t="s">
        <v>10736</v>
      </c>
      <c r="H53" t="s">
        <v>10790</v>
      </c>
      <c r="I53" t="s">
        <v>5686</v>
      </c>
      <c r="J53" t="s">
        <v>2272</v>
      </c>
      <c r="K53" t="s">
        <v>10911</v>
      </c>
      <c r="M53" t="s">
        <v>10912</v>
      </c>
      <c r="N53">
        <v>92</v>
      </c>
      <c r="O53" t="s">
        <v>10748</v>
      </c>
      <c r="P53" t="s">
        <v>10913</v>
      </c>
      <c r="Q53" t="s">
        <v>10914</v>
      </c>
    </row>
    <row r="54" spans="1:17" x14ac:dyDescent="0.35">
      <c r="A54" t="s">
        <v>481</v>
      </c>
      <c r="D54" t="s">
        <v>482</v>
      </c>
      <c r="E54" t="s">
        <v>480</v>
      </c>
      <c r="F54" t="s">
        <v>10231</v>
      </c>
      <c r="G54" t="s">
        <v>10751</v>
      </c>
      <c r="H54" t="s">
        <v>10812</v>
      </c>
      <c r="I54" t="s">
        <v>482</v>
      </c>
      <c r="J54" t="s">
        <v>10915</v>
      </c>
      <c r="K54" t="s">
        <v>10916</v>
      </c>
      <c r="M54" t="s">
        <v>10917</v>
      </c>
      <c r="N54">
        <v>1766</v>
      </c>
      <c r="O54" t="s">
        <v>10748</v>
      </c>
      <c r="P54" t="s">
        <v>10918</v>
      </c>
      <c r="Q54" t="s">
        <v>10919</v>
      </c>
    </row>
    <row r="55" spans="1:17" x14ac:dyDescent="0.35">
      <c r="A55" t="s">
        <v>491</v>
      </c>
      <c r="D55" t="s">
        <v>191</v>
      </c>
      <c r="E55" t="s">
        <v>490</v>
      </c>
      <c r="F55" t="s">
        <v>10232</v>
      </c>
      <c r="G55" t="s">
        <v>10751</v>
      </c>
      <c r="H55" t="s">
        <v>10920</v>
      </c>
      <c r="I55" t="s">
        <v>191</v>
      </c>
      <c r="J55" t="s">
        <v>10808</v>
      </c>
      <c r="K55" t="s">
        <v>10921</v>
      </c>
      <c r="M55" t="s">
        <v>10740</v>
      </c>
      <c r="N55" t="s">
        <v>10741</v>
      </c>
      <c r="O55" t="s">
        <v>10742</v>
      </c>
      <c r="P55" t="s">
        <v>10922</v>
      </c>
      <c r="Q55" t="s">
        <v>10923</v>
      </c>
    </row>
    <row r="56" spans="1:17" x14ac:dyDescent="0.35">
      <c r="A56" t="s">
        <v>190</v>
      </c>
      <c r="D56" t="s">
        <v>191</v>
      </c>
      <c r="E56" t="s">
        <v>189</v>
      </c>
      <c r="F56" t="s">
        <v>10232</v>
      </c>
      <c r="G56" t="s">
        <v>10751</v>
      </c>
      <c r="H56" t="s">
        <v>10924</v>
      </c>
      <c r="I56" t="s">
        <v>191</v>
      </c>
      <c r="J56" t="s">
        <v>10766</v>
      </c>
      <c r="K56" t="s">
        <v>10925</v>
      </c>
      <c r="M56" t="s">
        <v>10740</v>
      </c>
      <c r="N56" t="s">
        <v>10741</v>
      </c>
      <c r="O56" t="s">
        <v>10742</v>
      </c>
      <c r="P56" t="s">
        <v>10922</v>
      </c>
      <c r="Q56" t="s">
        <v>10923</v>
      </c>
    </row>
    <row r="57" spans="1:17" x14ac:dyDescent="0.35">
      <c r="A57" t="s">
        <v>196</v>
      </c>
      <c r="D57" t="s">
        <v>191</v>
      </c>
      <c r="E57" t="s">
        <v>195</v>
      </c>
      <c r="F57" t="s">
        <v>10232</v>
      </c>
      <c r="G57" t="s">
        <v>10751</v>
      </c>
      <c r="H57" t="s">
        <v>10812</v>
      </c>
      <c r="I57" t="s">
        <v>191</v>
      </c>
      <c r="J57" t="s">
        <v>10926</v>
      </c>
      <c r="K57" t="s">
        <v>10927</v>
      </c>
      <c r="M57" t="s">
        <v>10740</v>
      </c>
      <c r="N57" t="s">
        <v>10741</v>
      </c>
      <c r="O57" t="s">
        <v>10748</v>
      </c>
      <c r="P57" t="s">
        <v>10928</v>
      </c>
      <c r="Q57" t="s">
        <v>10929</v>
      </c>
    </row>
    <row r="58" spans="1:17" x14ac:dyDescent="0.35">
      <c r="A58" t="s">
        <v>4176</v>
      </c>
      <c r="D58" t="s">
        <v>4177</v>
      </c>
      <c r="E58" t="s">
        <v>4175</v>
      </c>
      <c r="F58" t="s">
        <v>10237</v>
      </c>
      <c r="G58" t="s">
        <v>10795</v>
      </c>
      <c r="H58" t="s">
        <v>10812</v>
      </c>
      <c r="I58" t="s">
        <v>4177</v>
      </c>
      <c r="J58" t="s">
        <v>10855</v>
      </c>
      <c r="K58" t="s">
        <v>10930</v>
      </c>
      <c r="L58" t="s">
        <v>10931</v>
      </c>
      <c r="M58" t="s">
        <v>10740</v>
      </c>
      <c r="N58" t="s">
        <v>10741</v>
      </c>
      <c r="O58" t="s">
        <v>10742</v>
      </c>
      <c r="P58" t="s">
        <v>10932</v>
      </c>
      <c r="Q58" t="s">
        <v>10933</v>
      </c>
    </row>
    <row r="59" spans="1:17" x14ac:dyDescent="0.35">
      <c r="A59" t="s">
        <v>83</v>
      </c>
      <c r="D59" t="s">
        <v>84</v>
      </c>
      <c r="E59" t="s">
        <v>82</v>
      </c>
      <c r="F59" t="s">
        <v>10242</v>
      </c>
      <c r="G59" t="s">
        <v>10751</v>
      </c>
      <c r="H59" t="s">
        <v>10812</v>
      </c>
      <c r="I59" t="s">
        <v>84</v>
      </c>
      <c r="J59" t="s">
        <v>10934</v>
      </c>
      <c r="K59" t="s">
        <v>10935</v>
      </c>
      <c r="M59" t="s">
        <v>10740</v>
      </c>
      <c r="N59" t="s">
        <v>10741</v>
      </c>
      <c r="O59" t="s">
        <v>10748</v>
      </c>
      <c r="P59" t="s">
        <v>10936</v>
      </c>
      <c r="Q59" t="s">
        <v>10937</v>
      </c>
    </row>
    <row r="60" spans="1:17" x14ac:dyDescent="0.35">
      <c r="A60" t="s">
        <v>627</v>
      </c>
      <c r="D60" t="s">
        <v>205</v>
      </c>
      <c r="E60" t="s">
        <v>626</v>
      </c>
      <c r="F60" t="s">
        <v>10247</v>
      </c>
      <c r="G60" t="s">
        <v>10743</v>
      </c>
      <c r="H60" t="s">
        <v>10938</v>
      </c>
      <c r="I60" t="s">
        <v>205</v>
      </c>
      <c r="J60" t="s">
        <v>10939</v>
      </c>
      <c r="K60" t="s">
        <v>10940</v>
      </c>
      <c r="M60" t="s">
        <v>10941</v>
      </c>
      <c r="N60">
        <v>2040</v>
      </c>
      <c r="O60" t="s">
        <v>10742</v>
      </c>
    </row>
    <row r="61" spans="1:17" x14ac:dyDescent="0.35">
      <c r="A61" t="s">
        <v>204</v>
      </c>
      <c r="D61" t="s">
        <v>205</v>
      </c>
      <c r="E61" t="s">
        <v>203</v>
      </c>
      <c r="F61" t="s">
        <v>10247</v>
      </c>
      <c r="G61" t="s">
        <v>10743</v>
      </c>
      <c r="H61" t="s">
        <v>10812</v>
      </c>
      <c r="I61" t="s">
        <v>205</v>
      </c>
      <c r="J61" t="s">
        <v>10942</v>
      </c>
      <c r="K61" t="s">
        <v>10943</v>
      </c>
      <c r="L61" t="s">
        <v>10944</v>
      </c>
      <c r="M61" t="s">
        <v>10740</v>
      </c>
      <c r="N61" t="s">
        <v>10741</v>
      </c>
      <c r="O61" t="s">
        <v>10748</v>
      </c>
      <c r="P61" t="s">
        <v>10945</v>
      </c>
      <c r="Q61" t="s">
        <v>10946</v>
      </c>
    </row>
    <row r="62" spans="1:17" x14ac:dyDescent="0.35">
      <c r="A62" t="s">
        <v>1220</v>
      </c>
      <c r="D62" t="s">
        <v>205</v>
      </c>
      <c r="E62" t="s">
        <v>1219</v>
      </c>
      <c r="F62" t="s">
        <v>10247</v>
      </c>
      <c r="G62" t="s">
        <v>10743</v>
      </c>
      <c r="H62" t="s">
        <v>10744</v>
      </c>
      <c r="I62" t="s">
        <v>205</v>
      </c>
      <c r="J62" t="s">
        <v>10744</v>
      </c>
      <c r="K62" t="s">
        <v>10947</v>
      </c>
      <c r="M62" t="s">
        <v>10941</v>
      </c>
      <c r="N62">
        <v>2040</v>
      </c>
      <c r="O62" t="s">
        <v>10748</v>
      </c>
      <c r="P62" t="s">
        <v>10948</v>
      </c>
      <c r="Q62" t="s">
        <v>10949</v>
      </c>
    </row>
    <row r="63" spans="1:17" x14ac:dyDescent="0.35">
      <c r="A63" t="s">
        <v>2634</v>
      </c>
      <c r="D63" t="s">
        <v>2635</v>
      </c>
      <c r="E63" t="s">
        <v>2633</v>
      </c>
      <c r="F63" t="s">
        <v>10260</v>
      </c>
      <c r="G63" t="s">
        <v>10736</v>
      </c>
      <c r="H63" t="s">
        <v>10784</v>
      </c>
      <c r="I63" t="s">
        <v>2635</v>
      </c>
      <c r="J63" t="s">
        <v>10950</v>
      </c>
      <c r="K63" t="s">
        <v>10951</v>
      </c>
      <c r="M63" t="s">
        <v>10952</v>
      </c>
      <c r="N63">
        <v>97</v>
      </c>
      <c r="O63" t="s">
        <v>10748</v>
      </c>
      <c r="P63" t="s">
        <v>10953</v>
      </c>
      <c r="Q63" t="s">
        <v>10954</v>
      </c>
    </row>
    <row r="64" spans="1:17" x14ac:dyDescent="0.35">
      <c r="A64" t="s">
        <v>515</v>
      </c>
      <c r="D64" t="s">
        <v>516</v>
      </c>
      <c r="E64" t="s">
        <v>514</v>
      </c>
      <c r="F64" t="s">
        <v>10261</v>
      </c>
      <c r="G64" t="s">
        <v>10751</v>
      </c>
      <c r="H64" t="s">
        <v>10812</v>
      </c>
      <c r="I64" t="s">
        <v>516</v>
      </c>
      <c r="J64" t="s">
        <v>10934</v>
      </c>
      <c r="K64" t="s">
        <v>10955</v>
      </c>
      <c r="M64" t="s">
        <v>10740</v>
      </c>
      <c r="N64" t="s">
        <v>10741</v>
      </c>
      <c r="O64" t="s">
        <v>10742</v>
      </c>
    </row>
    <row r="65" spans="1:17" x14ac:dyDescent="0.35">
      <c r="A65" t="s">
        <v>1709</v>
      </c>
      <c r="D65" t="s">
        <v>516</v>
      </c>
      <c r="E65" t="s">
        <v>1708</v>
      </c>
      <c r="F65" t="s">
        <v>10261</v>
      </c>
      <c r="G65" t="s">
        <v>10751</v>
      </c>
      <c r="H65" t="s">
        <v>10956</v>
      </c>
      <c r="I65" t="s">
        <v>516</v>
      </c>
      <c r="J65" t="s">
        <v>10738</v>
      </c>
      <c r="K65" t="s">
        <v>10957</v>
      </c>
      <c r="M65" t="s">
        <v>10763</v>
      </c>
      <c r="N65">
        <v>214</v>
      </c>
      <c r="O65" t="s">
        <v>10742</v>
      </c>
    </row>
    <row r="66" spans="1:17" x14ac:dyDescent="0.35">
      <c r="A66" t="s">
        <v>2360</v>
      </c>
      <c r="D66" t="s">
        <v>90</v>
      </c>
      <c r="E66" t="s">
        <v>2359</v>
      </c>
      <c r="F66" t="s">
        <v>10264</v>
      </c>
      <c r="G66" t="s">
        <v>10743</v>
      </c>
      <c r="H66" t="s">
        <v>10840</v>
      </c>
      <c r="I66" t="s">
        <v>90</v>
      </c>
      <c r="J66" t="s">
        <v>10738</v>
      </c>
      <c r="K66" t="s">
        <v>10958</v>
      </c>
      <c r="M66" t="s">
        <v>10740</v>
      </c>
      <c r="N66" t="s">
        <v>10741</v>
      </c>
      <c r="O66" t="s">
        <v>10742</v>
      </c>
    </row>
    <row r="67" spans="1:17" x14ac:dyDescent="0.35">
      <c r="A67" t="s">
        <v>89</v>
      </c>
      <c r="D67" t="s">
        <v>90</v>
      </c>
      <c r="E67" t="s">
        <v>88</v>
      </c>
      <c r="F67" t="s">
        <v>10264</v>
      </c>
      <c r="G67" t="s">
        <v>10743</v>
      </c>
      <c r="H67" t="s">
        <v>10812</v>
      </c>
      <c r="I67" t="s">
        <v>90</v>
      </c>
      <c r="J67" t="s">
        <v>10855</v>
      </c>
      <c r="K67" t="s">
        <v>10959</v>
      </c>
      <c r="L67" t="s">
        <v>10960</v>
      </c>
      <c r="M67" t="s">
        <v>10740</v>
      </c>
      <c r="N67" t="s">
        <v>10741</v>
      </c>
      <c r="O67" t="s">
        <v>10742</v>
      </c>
    </row>
    <row r="68" spans="1:17" x14ac:dyDescent="0.35">
      <c r="A68" t="s">
        <v>2345</v>
      </c>
      <c r="D68" t="s">
        <v>90</v>
      </c>
      <c r="E68" t="s">
        <v>2344</v>
      </c>
      <c r="F68" t="s">
        <v>10264</v>
      </c>
      <c r="G68" t="s">
        <v>10743</v>
      </c>
      <c r="H68" t="s">
        <v>10766</v>
      </c>
      <c r="I68" t="s">
        <v>90</v>
      </c>
      <c r="J68" t="s">
        <v>10961</v>
      </c>
      <c r="K68" t="s">
        <v>10962</v>
      </c>
      <c r="L68" t="s">
        <v>223</v>
      </c>
      <c r="M68" t="s">
        <v>10792</v>
      </c>
      <c r="N68">
        <v>153</v>
      </c>
      <c r="O68" t="s">
        <v>10748</v>
      </c>
      <c r="P68" t="s">
        <v>10963</v>
      </c>
      <c r="Q68" t="s">
        <v>10964</v>
      </c>
    </row>
    <row r="69" spans="1:17" x14ac:dyDescent="0.35">
      <c r="A69" t="s">
        <v>6899</v>
      </c>
      <c r="D69" t="s">
        <v>3972</v>
      </c>
      <c r="E69" t="s">
        <v>6898</v>
      </c>
      <c r="F69" t="s">
        <v>10269</v>
      </c>
      <c r="G69" t="s">
        <v>10736</v>
      </c>
      <c r="H69" t="s">
        <v>10965</v>
      </c>
      <c r="I69" t="s">
        <v>3972</v>
      </c>
      <c r="J69" t="s">
        <v>10966</v>
      </c>
      <c r="K69" t="s">
        <v>10967</v>
      </c>
      <c r="M69" t="s">
        <v>10968</v>
      </c>
      <c r="N69">
        <v>427</v>
      </c>
      <c r="O69" t="s">
        <v>10748</v>
      </c>
      <c r="P69" t="s">
        <v>10969</v>
      </c>
      <c r="Q69" t="s">
        <v>10970</v>
      </c>
    </row>
    <row r="70" spans="1:17" x14ac:dyDescent="0.35">
      <c r="A70" t="s">
        <v>3971</v>
      </c>
      <c r="D70" t="s">
        <v>3972</v>
      </c>
      <c r="E70" t="s">
        <v>3970</v>
      </c>
      <c r="F70" t="s">
        <v>10269</v>
      </c>
      <c r="G70" t="s">
        <v>10736</v>
      </c>
      <c r="H70" t="s">
        <v>10790</v>
      </c>
      <c r="I70" t="s">
        <v>3972</v>
      </c>
      <c r="J70" t="s">
        <v>10971</v>
      </c>
      <c r="K70" t="s">
        <v>10972</v>
      </c>
      <c r="M70" t="s">
        <v>10973</v>
      </c>
      <c r="N70">
        <v>61</v>
      </c>
      <c r="O70" t="s">
        <v>10748</v>
      </c>
      <c r="P70" t="s">
        <v>10974</v>
      </c>
      <c r="Q70" t="s">
        <v>10975</v>
      </c>
    </row>
    <row r="71" spans="1:17" x14ac:dyDescent="0.35">
      <c r="A71" t="s">
        <v>6851</v>
      </c>
      <c r="D71" t="s">
        <v>3972</v>
      </c>
      <c r="E71" t="s">
        <v>6850</v>
      </c>
      <c r="F71" t="s">
        <v>10269</v>
      </c>
      <c r="G71" t="s">
        <v>10736</v>
      </c>
      <c r="H71" t="s">
        <v>10976</v>
      </c>
      <c r="I71" t="s">
        <v>3972</v>
      </c>
      <c r="J71" t="s">
        <v>10977</v>
      </c>
      <c r="K71" t="s">
        <v>10978</v>
      </c>
      <c r="M71" t="s">
        <v>10979</v>
      </c>
      <c r="N71">
        <v>12</v>
      </c>
      <c r="O71" t="s">
        <v>10748</v>
      </c>
      <c r="P71" t="s">
        <v>10980</v>
      </c>
      <c r="Q71" t="s">
        <v>10981</v>
      </c>
    </row>
    <row r="72" spans="1:17" x14ac:dyDescent="0.35">
      <c r="A72" t="s">
        <v>4246</v>
      </c>
      <c r="D72" t="s">
        <v>4247</v>
      </c>
      <c r="E72" t="s">
        <v>4245</v>
      </c>
      <c r="F72" t="s">
        <v>10270</v>
      </c>
      <c r="G72" t="s">
        <v>10743</v>
      </c>
      <c r="H72" t="s">
        <v>10744</v>
      </c>
      <c r="I72" t="s">
        <v>4247</v>
      </c>
      <c r="J72" t="s">
        <v>10982</v>
      </c>
      <c r="K72" t="s">
        <v>10983</v>
      </c>
      <c r="M72" t="s">
        <v>10984</v>
      </c>
      <c r="N72">
        <v>126</v>
      </c>
      <c r="O72" t="s">
        <v>10742</v>
      </c>
      <c r="P72" t="s">
        <v>10985</v>
      </c>
      <c r="Q72" t="s">
        <v>10986</v>
      </c>
    </row>
    <row r="73" spans="1:17" x14ac:dyDescent="0.35">
      <c r="A73" t="s">
        <v>4048</v>
      </c>
      <c r="D73" t="s">
        <v>4049</v>
      </c>
      <c r="E73" t="s">
        <v>4047</v>
      </c>
      <c r="F73" t="s">
        <v>10271</v>
      </c>
      <c r="G73" t="s">
        <v>10795</v>
      </c>
      <c r="H73" t="s">
        <v>10796</v>
      </c>
      <c r="I73" t="s">
        <v>4049</v>
      </c>
      <c r="J73" t="s">
        <v>10797</v>
      </c>
      <c r="K73" t="s">
        <v>10987</v>
      </c>
      <c r="L73" t="s">
        <v>10988</v>
      </c>
      <c r="M73" t="s">
        <v>10800</v>
      </c>
      <c r="N73">
        <v>403</v>
      </c>
      <c r="O73" t="s">
        <v>10742</v>
      </c>
    </row>
    <row r="74" spans="1:17" x14ac:dyDescent="0.35">
      <c r="A74" t="s">
        <v>4060</v>
      </c>
      <c r="D74" t="s">
        <v>4061</v>
      </c>
      <c r="E74" t="s">
        <v>4059</v>
      </c>
      <c r="F74" t="s">
        <v>10274</v>
      </c>
      <c r="G74" t="s">
        <v>10795</v>
      </c>
      <c r="H74" t="s">
        <v>10796</v>
      </c>
      <c r="I74" t="s">
        <v>4061</v>
      </c>
      <c r="J74" t="s">
        <v>10797</v>
      </c>
      <c r="K74" t="s">
        <v>10989</v>
      </c>
      <c r="L74" t="s">
        <v>10990</v>
      </c>
      <c r="M74" t="s">
        <v>10800</v>
      </c>
      <c r="N74">
        <v>403</v>
      </c>
      <c r="O74" t="s">
        <v>10742</v>
      </c>
    </row>
    <row r="75" spans="1:17" x14ac:dyDescent="0.35">
      <c r="A75" t="s">
        <v>4188</v>
      </c>
      <c r="D75" t="s">
        <v>4189</v>
      </c>
      <c r="E75" t="s">
        <v>4187</v>
      </c>
      <c r="F75" t="s">
        <v>10277</v>
      </c>
      <c r="G75" t="s">
        <v>10743</v>
      </c>
      <c r="H75" t="s">
        <v>10812</v>
      </c>
      <c r="I75" t="s">
        <v>4189</v>
      </c>
      <c r="J75" t="s">
        <v>10855</v>
      </c>
      <c r="K75" t="s">
        <v>10991</v>
      </c>
      <c r="L75" t="s">
        <v>10860</v>
      </c>
      <c r="M75" t="s">
        <v>10740</v>
      </c>
      <c r="N75" t="s">
        <v>10741</v>
      </c>
      <c r="O75" t="s">
        <v>10742</v>
      </c>
    </row>
    <row r="76" spans="1:17" x14ac:dyDescent="0.35">
      <c r="A76" t="s">
        <v>4509</v>
      </c>
      <c r="D76" t="s">
        <v>4510</v>
      </c>
      <c r="E76" t="s">
        <v>4508</v>
      </c>
      <c r="F76" t="s">
        <v>10280</v>
      </c>
      <c r="G76" t="s">
        <v>10795</v>
      </c>
      <c r="H76" t="s">
        <v>10803</v>
      </c>
      <c r="I76" t="s">
        <v>4510</v>
      </c>
      <c r="J76" t="s">
        <v>10797</v>
      </c>
      <c r="K76" t="s">
        <v>10992</v>
      </c>
      <c r="L76" t="s">
        <v>10993</v>
      </c>
      <c r="M76" t="s">
        <v>10994</v>
      </c>
      <c r="N76">
        <v>1034</v>
      </c>
      <c r="O76" t="s">
        <v>10748</v>
      </c>
      <c r="P76" t="s">
        <v>10995</v>
      </c>
      <c r="Q76" t="s">
        <v>10996</v>
      </c>
    </row>
    <row r="77" spans="1:17" x14ac:dyDescent="0.35">
      <c r="A77" t="s">
        <v>1715</v>
      </c>
      <c r="D77" t="s">
        <v>1716</v>
      </c>
      <c r="E77" t="s">
        <v>1714</v>
      </c>
      <c r="F77" t="s">
        <v>10281</v>
      </c>
      <c r="G77" t="s">
        <v>10743</v>
      </c>
      <c r="H77" t="s">
        <v>10744</v>
      </c>
      <c r="I77" t="s">
        <v>1716</v>
      </c>
      <c r="J77" t="s">
        <v>10744</v>
      </c>
      <c r="K77" t="s">
        <v>10997</v>
      </c>
      <c r="L77" t="s">
        <v>10640</v>
      </c>
      <c r="M77" t="s">
        <v>10740</v>
      </c>
      <c r="N77" t="s">
        <v>10741</v>
      </c>
      <c r="O77" t="s">
        <v>10748</v>
      </c>
      <c r="P77" t="s">
        <v>10998</v>
      </c>
      <c r="Q77" t="s">
        <v>10999</v>
      </c>
    </row>
    <row r="78" spans="1:17" x14ac:dyDescent="0.35">
      <c r="A78" t="s">
        <v>958</v>
      </c>
      <c r="D78" t="s">
        <v>959</v>
      </c>
      <c r="E78" t="s">
        <v>957</v>
      </c>
      <c r="F78" t="s">
        <v>10284</v>
      </c>
      <c r="G78" t="s">
        <v>10806</v>
      </c>
      <c r="H78" t="s">
        <v>11000</v>
      </c>
      <c r="I78" t="s">
        <v>959</v>
      </c>
      <c r="J78" t="s">
        <v>10769</v>
      </c>
      <c r="K78" t="s">
        <v>11001</v>
      </c>
      <c r="M78" t="s">
        <v>11002</v>
      </c>
      <c r="N78">
        <v>1887</v>
      </c>
      <c r="O78" t="s">
        <v>10742</v>
      </c>
    </row>
    <row r="79" spans="1:17" x14ac:dyDescent="0.35">
      <c r="A79" t="s">
        <v>963</v>
      </c>
      <c r="D79" t="s">
        <v>959</v>
      </c>
      <c r="E79" t="s">
        <v>962</v>
      </c>
      <c r="F79" t="s">
        <v>10284</v>
      </c>
      <c r="G79" t="s">
        <v>10806</v>
      </c>
      <c r="H79" t="s">
        <v>11000</v>
      </c>
      <c r="I79" t="s">
        <v>959</v>
      </c>
      <c r="J79" t="s">
        <v>11003</v>
      </c>
      <c r="K79" t="s">
        <v>11004</v>
      </c>
      <c r="M79" t="s">
        <v>11002</v>
      </c>
      <c r="N79">
        <v>1887</v>
      </c>
      <c r="O79" t="s">
        <v>10742</v>
      </c>
    </row>
    <row r="80" spans="1:17" x14ac:dyDescent="0.35">
      <c r="A80" t="s">
        <v>967</v>
      </c>
      <c r="D80" t="s">
        <v>959</v>
      </c>
      <c r="E80" t="s">
        <v>966</v>
      </c>
      <c r="F80" t="s">
        <v>10284</v>
      </c>
      <c r="G80" t="s">
        <v>10806</v>
      </c>
      <c r="H80" t="s">
        <v>10812</v>
      </c>
      <c r="I80" t="s">
        <v>959</v>
      </c>
      <c r="J80" t="s">
        <v>10855</v>
      </c>
      <c r="K80" t="s">
        <v>11005</v>
      </c>
      <c r="L80" t="s">
        <v>11006</v>
      </c>
      <c r="M80" t="s">
        <v>11002</v>
      </c>
      <c r="N80">
        <v>1887</v>
      </c>
      <c r="O80" t="s">
        <v>10742</v>
      </c>
    </row>
    <row r="81" spans="1:17" x14ac:dyDescent="0.35">
      <c r="A81" t="s">
        <v>14</v>
      </c>
      <c r="D81" t="s">
        <v>15</v>
      </c>
      <c r="E81" t="s">
        <v>13</v>
      </c>
      <c r="F81" t="s">
        <v>10289</v>
      </c>
      <c r="G81" t="s">
        <v>10743</v>
      </c>
      <c r="H81" t="s">
        <v>10766</v>
      </c>
      <c r="I81" t="s">
        <v>15</v>
      </c>
      <c r="J81" t="s">
        <v>10738</v>
      </c>
      <c r="K81" t="s">
        <v>11007</v>
      </c>
      <c r="M81" t="s">
        <v>10740</v>
      </c>
      <c r="N81" t="s">
        <v>10741</v>
      </c>
      <c r="O81" t="s">
        <v>10742</v>
      </c>
    </row>
    <row r="82" spans="1:17" x14ac:dyDescent="0.35">
      <c r="A82" t="s">
        <v>2162</v>
      </c>
      <c r="D82" t="s">
        <v>2163</v>
      </c>
      <c r="E82" t="s">
        <v>2161</v>
      </c>
      <c r="F82" t="s">
        <v>10292</v>
      </c>
      <c r="G82" t="s">
        <v>10736</v>
      </c>
      <c r="H82" t="s">
        <v>11008</v>
      </c>
      <c r="I82" t="s">
        <v>2163</v>
      </c>
      <c r="J82" t="s">
        <v>10808</v>
      </c>
      <c r="K82" t="s">
        <v>11009</v>
      </c>
      <c r="M82" t="s">
        <v>10740</v>
      </c>
      <c r="N82" t="s">
        <v>10741</v>
      </c>
      <c r="O82" t="s">
        <v>10742</v>
      </c>
    </row>
    <row r="83" spans="1:17" x14ac:dyDescent="0.35">
      <c r="A83" t="s">
        <v>2181</v>
      </c>
      <c r="D83" t="s">
        <v>2163</v>
      </c>
      <c r="E83" t="s">
        <v>2180</v>
      </c>
      <c r="F83" t="s">
        <v>10292</v>
      </c>
      <c r="G83" t="s">
        <v>10736</v>
      </c>
      <c r="H83" t="s">
        <v>10766</v>
      </c>
      <c r="I83" t="s">
        <v>2163</v>
      </c>
      <c r="J83" t="s">
        <v>11010</v>
      </c>
      <c r="K83" t="s">
        <v>11011</v>
      </c>
      <c r="M83" t="s">
        <v>10740</v>
      </c>
      <c r="N83" t="s">
        <v>10741</v>
      </c>
      <c r="O83" t="s">
        <v>10748</v>
      </c>
      <c r="P83" t="s">
        <v>11012</v>
      </c>
      <c r="Q83" t="s">
        <v>11013</v>
      </c>
    </row>
    <row r="84" spans="1:17" x14ac:dyDescent="0.35">
      <c r="A84" t="s">
        <v>2217</v>
      </c>
      <c r="D84" t="s">
        <v>2163</v>
      </c>
      <c r="E84" t="s">
        <v>2216</v>
      </c>
      <c r="F84" t="s">
        <v>10292</v>
      </c>
      <c r="G84" t="s">
        <v>10736</v>
      </c>
      <c r="H84" t="s">
        <v>10766</v>
      </c>
      <c r="I84" t="s">
        <v>2163</v>
      </c>
      <c r="J84" t="s">
        <v>11014</v>
      </c>
      <c r="K84" t="s">
        <v>11015</v>
      </c>
      <c r="M84" t="s">
        <v>10740</v>
      </c>
      <c r="N84" t="s">
        <v>10741</v>
      </c>
      <c r="O84" t="s">
        <v>10748</v>
      </c>
      <c r="P84" t="s">
        <v>11016</v>
      </c>
      <c r="Q84" t="s">
        <v>11017</v>
      </c>
    </row>
    <row r="85" spans="1:17" x14ac:dyDescent="0.35">
      <c r="A85" t="s">
        <v>2243</v>
      </c>
      <c r="D85" t="s">
        <v>2163</v>
      </c>
      <c r="E85" t="s">
        <v>2242</v>
      </c>
      <c r="F85" t="s">
        <v>10292</v>
      </c>
      <c r="G85" t="s">
        <v>10736</v>
      </c>
      <c r="H85" t="s">
        <v>11018</v>
      </c>
      <c r="I85" t="s">
        <v>2163</v>
      </c>
      <c r="J85" t="s">
        <v>11019</v>
      </c>
      <c r="K85" t="s">
        <v>11020</v>
      </c>
      <c r="M85" t="s">
        <v>11021</v>
      </c>
      <c r="N85">
        <v>1293</v>
      </c>
      <c r="O85" t="s">
        <v>10742</v>
      </c>
    </row>
    <row r="86" spans="1:17" x14ac:dyDescent="0.35">
      <c r="A86" t="s">
        <v>2273</v>
      </c>
      <c r="D86" t="s">
        <v>2163</v>
      </c>
      <c r="E86" t="s">
        <v>2272</v>
      </c>
      <c r="F86" t="s">
        <v>10292</v>
      </c>
      <c r="G86" t="s">
        <v>10736</v>
      </c>
      <c r="H86" t="s">
        <v>10790</v>
      </c>
      <c r="I86" t="s">
        <v>2163</v>
      </c>
      <c r="J86" t="s">
        <v>2272</v>
      </c>
      <c r="K86" t="s">
        <v>11022</v>
      </c>
      <c r="M86" t="s">
        <v>11023</v>
      </c>
      <c r="N86">
        <v>131</v>
      </c>
      <c r="O86" t="s">
        <v>10748</v>
      </c>
      <c r="P86" t="s">
        <v>11024</v>
      </c>
      <c r="Q86" t="s">
        <v>11025</v>
      </c>
    </row>
    <row r="87" spans="1:17" x14ac:dyDescent="0.35">
      <c r="A87" t="s">
        <v>2145</v>
      </c>
      <c r="D87" t="s">
        <v>1325</v>
      </c>
      <c r="E87" t="s">
        <v>2144</v>
      </c>
      <c r="F87" t="s">
        <v>10297</v>
      </c>
      <c r="G87" t="s">
        <v>10743</v>
      </c>
      <c r="H87" t="s">
        <v>11026</v>
      </c>
      <c r="I87" t="s">
        <v>1325</v>
      </c>
      <c r="J87" t="s">
        <v>11027</v>
      </c>
      <c r="K87" t="s">
        <v>11028</v>
      </c>
      <c r="L87" t="s">
        <v>11029</v>
      </c>
      <c r="M87" t="s">
        <v>10850</v>
      </c>
      <c r="N87">
        <v>2101</v>
      </c>
      <c r="P87" t="s">
        <v>11030</v>
      </c>
      <c r="Q87" t="s">
        <v>11031</v>
      </c>
    </row>
    <row r="88" spans="1:17" x14ac:dyDescent="0.35">
      <c r="A88" t="s">
        <v>1350</v>
      </c>
      <c r="D88" t="s">
        <v>1325</v>
      </c>
      <c r="E88" t="s">
        <v>1349</v>
      </c>
      <c r="F88" t="s">
        <v>10297</v>
      </c>
      <c r="G88" t="s">
        <v>10743</v>
      </c>
      <c r="H88" t="s">
        <v>10796</v>
      </c>
      <c r="I88" t="s">
        <v>1325</v>
      </c>
      <c r="J88" t="s">
        <v>11032</v>
      </c>
      <c r="K88" t="s">
        <v>11033</v>
      </c>
      <c r="M88" t="s">
        <v>11034</v>
      </c>
      <c r="N88">
        <v>2132</v>
      </c>
      <c r="O88" t="s">
        <v>10748</v>
      </c>
      <c r="P88" t="s">
        <v>11035</v>
      </c>
      <c r="Q88" t="s">
        <v>11036</v>
      </c>
    </row>
    <row r="89" spans="1:17" x14ac:dyDescent="0.35">
      <c r="A89" t="s">
        <v>1324</v>
      </c>
      <c r="D89" t="s">
        <v>1325</v>
      </c>
      <c r="E89" t="s">
        <v>1323</v>
      </c>
      <c r="F89" t="s">
        <v>10297</v>
      </c>
      <c r="G89" t="s">
        <v>10743</v>
      </c>
      <c r="H89" t="s">
        <v>11037</v>
      </c>
      <c r="I89" t="s">
        <v>1325</v>
      </c>
      <c r="J89" t="s">
        <v>1323</v>
      </c>
      <c r="K89" t="s">
        <v>11038</v>
      </c>
      <c r="M89" t="s">
        <v>11039</v>
      </c>
      <c r="N89">
        <v>243</v>
      </c>
      <c r="O89" t="s">
        <v>10742</v>
      </c>
    </row>
    <row r="90" spans="1:17" x14ac:dyDescent="0.35">
      <c r="A90" t="s">
        <v>2083</v>
      </c>
      <c r="D90" t="s">
        <v>1325</v>
      </c>
      <c r="E90" t="s">
        <v>2082</v>
      </c>
      <c r="F90" t="s">
        <v>10297</v>
      </c>
      <c r="G90" t="s">
        <v>10743</v>
      </c>
      <c r="H90" t="s">
        <v>10744</v>
      </c>
      <c r="I90" t="s">
        <v>1325</v>
      </c>
      <c r="J90" t="s">
        <v>10744</v>
      </c>
      <c r="K90" t="s">
        <v>11040</v>
      </c>
      <c r="M90" t="s">
        <v>10792</v>
      </c>
      <c r="N90">
        <v>153</v>
      </c>
      <c r="O90" t="s">
        <v>10748</v>
      </c>
      <c r="P90" t="s">
        <v>11041</v>
      </c>
      <c r="Q90" t="s">
        <v>11042</v>
      </c>
    </row>
    <row r="91" spans="1:17" x14ac:dyDescent="0.35">
      <c r="A91" t="s">
        <v>166</v>
      </c>
      <c r="D91" t="s">
        <v>167</v>
      </c>
      <c r="E91" t="s">
        <v>165</v>
      </c>
      <c r="F91" t="s">
        <v>10298</v>
      </c>
      <c r="G91" t="s">
        <v>10743</v>
      </c>
      <c r="H91" t="s">
        <v>10812</v>
      </c>
      <c r="I91" t="s">
        <v>167</v>
      </c>
      <c r="J91" t="s">
        <v>11043</v>
      </c>
      <c r="K91" t="s">
        <v>11044</v>
      </c>
      <c r="L91" t="s">
        <v>14</v>
      </c>
      <c r="M91" t="s">
        <v>10740</v>
      </c>
      <c r="N91" t="s">
        <v>10741</v>
      </c>
      <c r="O91" t="s">
        <v>10748</v>
      </c>
      <c r="P91" t="s">
        <v>11045</v>
      </c>
      <c r="Q91" t="s">
        <v>11046</v>
      </c>
    </row>
    <row r="92" spans="1:17" x14ac:dyDescent="0.35">
      <c r="A92" t="s">
        <v>571</v>
      </c>
      <c r="D92" t="s">
        <v>167</v>
      </c>
      <c r="E92" t="s">
        <v>570</v>
      </c>
      <c r="F92" t="s">
        <v>10298</v>
      </c>
      <c r="G92" t="s">
        <v>10743</v>
      </c>
      <c r="H92" t="s">
        <v>11047</v>
      </c>
      <c r="I92" t="s">
        <v>167</v>
      </c>
      <c r="J92" t="s">
        <v>11048</v>
      </c>
      <c r="K92" t="s">
        <v>11049</v>
      </c>
      <c r="M92" t="s">
        <v>10740</v>
      </c>
      <c r="N92" t="s">
        <v>10741</v>
      </c>
      <c r="O92" t="s">
        <v>10742</v>
      </c>
    </row>
    <row r="93" spans="1:17" x14ac:dyDescent="0.35">
      <c r="A93" t="s">
        <v>984</v>
      </c>
      <c r="D93" t="s">
        <v>985</v>
      </c>
      <c r="E93" t="s">
        <v>983</v>
      </c>
      <c r="F93" t="s">
        <v>10303</v>
      </c>
      <c r="G93" t="s">
        <v>10743</v>
      </c>
      <c r="H93" t="s">
        <v>11050</v>
      </c>
      <c r="I93" t="s">
        <v>985</v>
      </c>
      <c r="J93" t="s">
        <v>11051</v>
      </c>
      <c r="K93" t="s">
        <v>11052</v>
      </c>
      <c r="L93" t="s">
        <v>10665</v>
      </c>
      <c r="M93" t="s">
        <v>10740</v>
      </c>
      <c r="N93" t="s">
        <v>10741</v>
      </c>
      <c r="O93" t="s">
        <v>10742</v>
      </c>
    </row>
    <row r="94" spans="1:17" x14ac:dyDescent="0.35">
      <c r="A94" t="s">
        <v>4566</v>
      </c>
      <c r="D94" t="s">
        <v>4567</v>
      </c>
      <c r="E94" t="s">
        <v>4565</v>
      </c>
      <c r="F94" t="s">
        <v>10304</v>
      </c>
      <c r="G94" t="s">
        <v>10736</v>
      </c>
      <c r="H94" t="s">
        <v>10812</v>
      </c>
      <c r="I94" t="s">
        <v>4567</v>
      </c>
      <c r="J94" t="s">
        <v>11053</v>
      </c>
      <c r="K94" t="s">
        <v>11054</v>
      </c>
      <c r="L94" t="s">
        <v>2181</v>
      </c>
      <c r="M94" t="s">
        <v>11055</v>
      </c>
      <c r="N94">
        <v>1376</v>
      </c>
      <c r="O94" t="s">
        <v>10742</v>
      </c>
    </row>
    <row r="95" spans="1:17" x14ac:dyDescent="0.35">
      <c r="A95" t="s">
        <v>461</v>
      </c>
      <c r="D95" t="s">
        <v>462</v>
      </c>
      <c r="E95" t="s">
        <v>460</v>
      </c>
      <c r="F95" t="s">
        <v>10305</v>
      </c>
      <c r="G95" t="s">
        <v>10743</v>
      </c>
      <c r="H95" t="s">
        <v>10744</v>
      </c>
      <c r="I95" t="s">
        <v>462</v>
      </c>
      <c r="J95" t="s">
        <v>11056</v>
      </c>
      <c r="K95" t="s">
        <v>11057</v>
      </c>
      <c r="M95" t="s">
        <v>11058</v>
      </c>
      <c r="N95">
        <v>1826</v>
      </c>
      <c r="O95" t="s">
        <v>10742</v>
      </c>
    </row>
    <row r="96" spans="1:17" x14ac:dyDescent="0.35">
      <c r="A96" t="s">
        <v>106</v>
      </c>
      <c r="D96" t="s">
        <v>107</v>
      </c>
      <c r="E96" t="s">
        <v>105</v>
      </c>
      <c r="F96" t="s">
        <v>10306</v>
      </c>
      <c r="G96" t="s">
        <v>10743</v>
      </c>
      <c r="H96" t="s">
        <v>10766</v>
      </c>
      <c r="I96" t="s">
        <v>107</v>
      </c>
      <c r="J96" t="s">
        <v>227</v>
      </c>
      <c r="K96" t="s">
        <v>11059</v>
      </c>
      <c r="M96" t="s">
        <v>10740</v>
      </c>
      <c r="N96" t="s">
        <v>10741</v>
      </c>
      <c r="O96" t="s">
        <v>10748</v>
      </c>
      <c r="P96" t="s">
        <v>11060</v>
      </c>
      <c r="Q96" t="s">
        <v>11061</v>
      </c>
    </row>
    <row r="97" spans="1:17" x14ac:dyDescent="0.35">
      <c r="A97" t="s">
        <v>113</v>
      </c>
      <c r="D97" t="s">
        <v>107</v>
      </c>
      <c r="E97" t="s">
        <v>112</v>
      </c>
      <c r="F97" t="s">
        <v>10306</v>
      </c>
      <c r="G97" t="s">
        <v>10743</v>
      </c>
      <c r="H97" t="s">
        <v>10766</v>
      </c>
      <c r="I97" t="s">
        <v>107</v>
      </c>
      <c r="J97" t="s">
        <v>11062</v>
      </c>
      <c r="K97" t="s">
        <v>11063</v>
      </c>
      <c r="M97" t="s">
        <v>10740</v>
      </c>
      <c r="N97" t="s">
        <v>10741</v>
      </c>
      <c r="O97" t="s">
        <v>10748</v>
      </c>
      <c r="P97" t="s">
        <v>11064</v>
      </c>
      <c r="Q97" t="s">
        <v>11065</v>
      </c>
    </row>
    <row r="98" spans="1:17" x14ac:dyDescent="0.35">
      <c r="A98" t="s">
        <v>445</v>
      </c>
      <c r="D98" t="s">
        <v>107</v>
      </c>
      <c r="E98" t="s">
        <v>444</v>
      </c>
      <c r="F98" t="s">
        <v>10306</v>
      </c>
      <c r="G98" t="s">
        <v>10743</v>
      </c>
      <c r="H98" t="s">
        <v>10812</v>
      </c>
      <c r="I98" t="s">
        <v>107</v>
      </c>
      <c r="J98" t="s">
        <v>444</v>
      </c>
      <c r="K98" t="s">
        <v>11066</v>
      </c>
      <c r="M98" t="s">
        <v>10843</v>
      </c>
      <c r="N98">
        <v>1857</v>
      </c>
      <c r="O98" t="s">
        <v>10748</v>
      </c>
      <c r="P98" t="s">
        <v>11067</v>
      </c>
      <c r="Q98" t="s">
        <v>11068</v>
      </c>
    </row>
    <row r="99" spans="1:17" x14ac:dyDescent="0.35">
      <c r="A99" t="s">
        <v>2042</v>
      </c>
      <c r="D99" t="s">
        <v>107</v>
      </c>
      <c r="E99" t="s">
        <v>2041</v>
      </c>
      <c r="F99" t="s">
        <v>10306</v>
      </c>
      <c r="G99" t="s">
        <v>10743</v>
      </c>
      <c r="H99" t="s">
        <v>11069</v>
      </c>
      <c r="I99" t="s">
        <v>107</v>
      </c>
      <c r="J99" t="s">
        <v>10738</v>
      </c>
      <c r="K99" t="s">
        <v>11070</v>
      </c>
      <c r="M99" t="s">
        <v>10792</v>
      </c>
      <c r="N99">
        <v>153</v>
      </c>
      <c r="O99" t="s">
        <v>10742</v>
      </c>
      <c r="P99" t="s">
        <v>11071</v>
      </c>
      <c r="Q99" t="s">
        <v>11072</v>
      </c>
    </row>
    <row r="100" spans="1:17" x14ac:dyDescent="0.35">
      <c r="A100" t="s">
        <v>1450</v>
      </c>
      <c r="D100" t="s">
        <v>1451</v>
      </c>
      <c r="E100" t="s">
        <v>1449</v>
      </c>
      <c r="F100" t="s">
        <v>10307</v>
      </c>
      <c r="G100" t="s">
        <v>10743</v>
      </c>
      <c r="H100" t="s">
        <v>11073</v>
      </c>
      <c r="I100" t="s">
        <v>1451</v>
      </c>
      <c r="J100" t="s">
        <v>10738</v>
      </c>
      <c r="K100" t="s">
        <v>11074</v>
      </c>
      <c r="L100" t="s">
        <v>11075</v>
      </c>
      <c r="M100" t="s">
        <v>10740</v>
      </c>
      <c r="N100" t="s">
        <v>10741</v>
      </c>
      <c r="O100" t="s">
        <v>10742</v>
      </c>
    </row>
    <row r="101" spans="1:17" x14ac:dyDescent="0.35">
      <c r="A101" t="s">
        <v>4120</v>
      </c>
      <c r="D101" t="s">
        <v>1451</v>
      </c>
      <c r="E101" t="s">
        <v>4119</v>
      </c>
      <c r="F101" t="s">
        <v>10307</v>
      </c>
      <c r="G101" t="s">
        <v>10743</v>
      </c>
      <c r="H101" t="s">
        <v>11076</v>
      </c>
      <c r="I101" t="s">
        <v>1451</v>
      </c>
      <c r="J101" t="s">
        <v>11077</v>
      </c>
      <c r="K101" t="s">
        <v>11078</v>
      </c>
      <c r="M101" t="s">
        <v>10740</v>
      </c>
      <c r="N101" t="s">
        <v>10741</v>
      </c>
      <c r="O101" t="s">
        <v>10748</v>
      </c>
      <c r="P101" t="s">
        <v>11079</v>
      </c>
      <c r="Q101" t="s">
        <v>11080</v>
      </c>
    </row>
    <row r="102" spans="1:17" x14ac:dyDescent="0.35">
      <c r="A102" t="s">
        <v>4131</v>
      </c>
      <c r="D102" t="s">
        <v>1451</v>
      </c>
      <c r="E102" t="s">
        <v>4130</v>
      </c>
      <c r="F102" t="s">
        <v>10307</v>
      </c>
      <c r="G102" t="s">
        <v>10743</v>
      </c>
      <c r="H102" t="s">
        <v>10796</v>
      </c>
      <c r="I102" t="s">
        <v>1451</v>
      </c>
      <c r="J102" t="s">
        <v>227</v>
      </c>
      <c r="K102" t="s">
        <v>11081</v>
      </c>
      <c r="L102" t="s">
        <v>445</v>
      </c>
      <c r="M102" t="s">
        <v>10740</v>
      </c>
      <c r="N102" t="s">
        <v>10741</v>
      </c>
      <c r="O102" t="s">
        <v>10748</v>
      </c>
      <c r="P102" t="s">
        <v>11082</v>
      </c>
      <c r="Q102" t="s">
        <v>11083</v>
      </c>
    </row>
    <row r="103" spans="1:17" x14ac:dyDescent="0.35">
      <c r="A103" t="s">
        <v>4142</v>
      </c>
      <c r="D103" t="s">
        <v>1451</v>
      </c>
      <c r="E103" t="s">
        <v>4141</v>
      </c>
      <c r="F103" t="s">
        <v>10307</v>
      </c>
      <c r="G103" t="s">
        <v>10743</v>
      </c>
      <c r="H103" t="s">
        <v>11000</v>
      </c>
      <c r="I103" t="s">
        <v>1451</v>
      </c>
      <c r="J103" t="s">
        <v>4141</v>
      </c>
      <c r="K103" t="s">
        <v>11084</v>
      </c>
      <c r="L103" t="s">
        <v>445</v>
      </c>
      <c r="M103" t="s">
        <v>10843</v>
      </c>
      <c r="N103">
        <v>1857</v>
      </c>
      <c r="O103" t="s">
        <v>10748</v>
      </c>
      <c r="P103" t="s">
        <v>11085</v>
      </c>
      <c r="Q103" t="s">
        <v>11086</v>
      </c>
    </row>
    <row r="104" spans="1:17" x14ac:dyDescent="0.35">
      <c r="A104" t="s">
        <v>4153</v>
      </c>
      <c r="D104" t="s">
        <v>1451</v>
      </c>
      <c r="E104" t="s">
        <v>4152</v>
      </c>
      <c r="F104" t="s">
        <v>10307</v>
      </c>
      <c r="G104" t="s">
        <v>10743</v>
      </c>
      <c r="H104" t="s">
        <v>10812</v>
      </c>
      <c r="I104" t="s">
        <v>1451</v>
      </c>
      <c r="J104" t="s">
        <v>11087</v>
      </c>
      <c r="K104" t="s">
        <v>11088</v>
      </c>
      <c r="L104" t="s">
        <v>136</v>
      </c>
      <c r="M104" t="s">
        <v>11058</v>
      </c>
      <c r="N104">
        <v>1826</v>
      </c>
      <c r="O104" t="s">
        <v>10748</v>
      </c>
      <c r="P104" t="s">
        <v>11089</v>
      </c>
      <c r="Q104" t="s">
        <v>11090</v>
      </c>
    </row>
    <row r="105" spans="1:17" x14ac:dyDescent="0.35">
      <c r="A105" t="s">
        <v>913</v>
      </c>
      <c r="D105" t="s">
        <v>914</v>
      </c>
      <c r="E105" t="s">
        <v>912</v>
      </c>
      <c r="F105" t="s">
        <v>10308</v>
      </c>
      <c r="G105" t="s">
        <v>10806</v>
      </c>
      <c r="H105" t="s">
        <v>11091</v>
      </c>
      <c r="I105" t="s">
        <v>914</v>
      </c>
      <c r="J105" t="s">
        <v>11092</v>
      </c>
      <c r="K105" t="s">
        <v>11093</v>
      </c>
      <c r="M105" t="s">
        <v>10740</v>
      </c>
      <c r="N105" t="s">
        <v>10741</v>
      </c>
      <c r="O105" t="s">
        <v>10742</v>
      </c>
    </row>
    <row r="106" spans="1:17" x14ac:dyDescent="0.35">
      <c r="A106" t="s">
        <v>3701</v>
      </c>
      <c r="D106" t="s">
        <v>3702</v>
      </c>
      <c r="E106" t="s">
        <v>3700</v>
      </c>
      <c r="F106" t="s">
        <v>10315</v>
      </c>
      <c r="G106" t="s">
        <v>10736</v>
      </c>
      <c r="H106" t="s">
        <v>10790</v>
      </c>
      <c r="I106" t="s">
        <v>3702</v>
      </c>
      <c r="J106" t="s">
        <v>2272</v>
      </c>
      <c r="K106" t="s">
        <v>11094</v>
      </c>
      <c r="M106" t="s">
        <v>11095</v>
      </c>
      <c r="N106">
        <v>71</v>
      </c>
      <c r="O106" t="s">
        <v>10748</v>
      </c>
      <c r="P106" t="s">
        <v>11096</v>
      </c>
      <c r="Q106" t="s">
        <v>11097</v>
      </c>
    </row>
    <row r="107" spans="1:17" x14ac:dyDescent="0.35">
      <c r="A107" t="s">
        <v>4940</v>
      </c>
      <c r="D107" t="s">
        <v>312</v>
      </c>
      <c r="E107" t="s">
        <v>4939</v>
      </c>
      <c r="F107" t="s">
        <v>10322</v>
      </c>
      <c r="G107" t="s">
        <v>10736</v>
      </c>
      <c r="H107" t="s">
        <v>10803</v>
      </c>
      <c r="I107" t="s">
        <v>312</v>
      </c>
      <c r="J107" t="s">
        <v>10738</v>
      </c>
      <c r="K107" t="s">
        <v>11098</v>
      </c>
      <c r="M107" t="s">
        <v>10740</v>
      </c>
      <c r="N107" t="s">
        <v>10741</v>
      </c>
      <c r="O107" t="s">
        <v>10742</v>
      </c>
    </row>
    <row r="108" spans="1:17" x14ac:dyDescent="0.35">
      <c r="A108" t="s">
        <v>311</v>
      </c>
      <c r="D108" t="s">
        <v>312</v>
      </c>
      <c r="E108" t="s">
        <v>310</v>
      </c>
      <c r="F108" t="s">
        <v>10322</v>
      </c>
      <c r="G108" t="s">
        <v>10736</v>
      </c>
      <c r="H108" t="s">
        <v>10766</v>
      </c>
      <c r="I108" t="s">
        <v>312</v>
      </c>
      <c r="J108" t="s">
        <v>11099</v>
      </c>
      <c r="K108" t="s">
        <v>11100</v>
      </c>
      <c r="M108" t="s">
        <v>11101</v>
      </c>
      <c r="N108">
        <v>2160</v>
      </c>
      <c r="O108" t="s">
        <v>10748</v>
      </c>
      <c r="P108" t="s">
        <v>11102</v>
      </c>
      <c r="Q108" t="s">
        <v>11103</v>
      </c>
    </row>
    <row r="109" spans="1:17" x14ac:dyDescent="0.35">
      <c r="A109" t="s">
        <v>1012</v>
      </c>
      <c r="D109" t="s">
        <v>1013</v>
      </c>
      <c r="E109" t="s">
        <v>1011</v>
      </c>
      <c r="F109" t="s">
        <v>10323</v>
      </c>
      <c r="G109" t="s">
        <v>10806</v>
      </c>
      <c r="H109" t="s">
        <v>10812</v>
      </c>
      <c r="I109" t="s">
        <v>1013</v>
      </c>
      <c r="J109" t="s">
        <v>10813</v>
      </c>
      <c r="K109" t="s">
        <v>11104</v>
      </c>
      <c r="L109" t="s">
        <v>1171</v>
      </c>
      <c r="M109" t="s">
        <v>10740</v>
      </c>
      <c r="N109" t="s">
        <v>10741</v>
      </c>
      <c r="O109" t="s">
        <v>10742</v>
      </c>
    </row>
    <row r="110" spans="1:17" x14ac:dyDescent="0.35">
      <c r="A110" t="s">
        <v>1141</v>
      </c>
      <c r="D110" t="s">
        <v>1142</v>
      </c>
      <c r="E110" t="s">
        <v>1140</v>
      </c>
      <c r="F110" t="s">
        <v>10324</v>
      </c>
      <c r="G110" t="s">
        <v>10806</v>
      </c>
      <c r="H110" t="s">
        <v>10812</v>
      </c>
      <c r="I110" t="s">
        <v>1142</v>
      </c>
      <c r="J110" t="s">
        <v>10813</v>
      </c>
      <c r="K110" t="s">
        <v>11105</v>
      </c>
      <c r="L110" t="s">
        <v>1171</v>
      </c>
      <c r="M110" t="s">
        <v>10740</v>
      </c>
      <c r="N110" t="s">
        <v>10741</v>
      </c>
      <c r="O110" t="s">
        <v>10742</v>
      </c>
    </row>
    <row r="111" spans="1:17" x14ac:dyDescent="0.35">
      <c r="A111" t="s">
        <v>6928</v>
      </c>
      <c r="D111" t="s">
        <v>2289</v>
      </c>
      <c r="E111" t="s">
        <v>6927</v>
      </c>
      <c r="F111" t="s">
        <v>10325</v>
      </c>
      <c r="G111" t="s">
        <v>10736</v>
      </c>
      <c r="H111" t="s">
        <v>11106</v>
      </c>
      <c r="I111" t="s">
        <v>2289</v>
      </c>
      <c r="J111" t="s">
        <v>10808</v>
      </c>
      <c r="K111" t="s">
        <v>11107</v>
      </c>
      <c r="M111" t="s">
        <v>10740</v>
      </c>
      <c r="N111" t="s">
        <v>10741</v>
      </c>
      <c r="O111" t="s">
        <v>10748</v>
      </c>
      <c r="P111" t="s">
        <v>11108</v>
      </c>
      <c r="Q111" t="s">
        <v>11109</v>
      </c>
    </row>
    <row r="112" spans="1:17" x14ac:dyDescent="0.35">
      <c r="A112" t="s">
        <v>2288</v>
      </c>
      <c r="D112" t="s">
        <v>2289</v>
      </c>
      <c r="E112" t="s">
        <v>2287</v>
      </c>
      <c r="F112" t="s">
        <v>10325</v>
      </c>
      <c r="G112" t="s">
        <v>10736</v>
      </c>
      <c r="H112" t="s">
        <v>11110</v>
      </c>
      <c r="I112" t="s">
        <v>2289</v>
      </c>
      <c r="J112" t="s">
        <v>11111</v>
      </c>
      <c r="K112" t="s">
        <v>11112</v>
      </c>
      <c r="M112" t="s">
        <v>10740</v>
      </c>
      <c r="N112" t="s">
        <v>10741</v>
      </c>
      <c r="O112" t="s">
        <v>10748</v>
      </c>
      <c r="P112" t="s">
        <v>11113</v>
      </c>
      <c r="Q112" t="s">
        <v>11114</v>
      </c>
    </row>
    <row r="113" spans="1:17" x14ac:dyDescent="0.35">
      <c r="A113" t="s">
        <v>3947</v>
      </c>
      <c r="D113" t="s">
        <v>2289</v>
      </c>
      <c r="E113" t="s">
        <v>3946</v>
      </c>
      <c r="F113" t="s">
        <v>10325</v>
      </c>
      <c r="G113" t="s">
        <v>10736</v>
      </c>
      <c r="H113" t="s">
        <v>10976</v>
      </c>
      <c r="I113" t="s">
        <v>2289</v>
      </c>
      <c r="J113" t="s">
        <v>11115</v>
      </c>
      <c r="K113" t="s">
        <v>11116</v>
      </c>
      <c r="M113" t="s">
        <v>11117</v>
      </c>
      <c r="N113">
        <v>62</v>
      </c>
      <c r="O113" t="s">
        <v>10748</v>
      </c>
      <c r="P113" t="s">
        <v>11118</v>
      </c>
      <c r="Q113" t="s">
        <v>11119</v>
      </c>
    </row>
    <row r="114" spans="1:17" x14ac:dyDescent="0.35">
      <c r="A114" t="s">
        <v>6714</v>
      </c>
      <c r="D114" t="s">
        <v>2289</v>
      </c>
      <c r="E114" t="s">
        <v>6713</v>
      </c>
      <c r="F114" t="s">
        <v>10325</v>
      </c>
      <c r="G114" t="s">
        <v>10736</v>
      </c>
      <c r="H114" t="s">
        <v>10790</v>
      </c>
      <c r="I114" t="s">
        <v>2289</v>
      </c>
      <c r="J114" t="s">
        <v>11120</v>
      </c>
      <c r="K114" t="s">
        <v>11121</v>
      </c>
      <c r="M114" t="s">
        <v>10979</v>
      </c>
      <c r="N114">
        <v>12</v>
      </c>
      <c r="O114" t="s">
        <v>10748</v>
      </c>
      <c r="P114" t="s">
        <v>11122</v>
      </c>
      <c r="Q114" t="s">
        <v>11123</v>
      </c>
    </row>
    <row r="115" spans="1:17" x14ac:dyDescent="0.35">
      <c r="A115" t="s">
        <v>2295</v>
      </c>
      <c r="D115" t="s">
        <v>2296</v>
      </c>
      <c r="E115" t="s">
        <v>2294</v>
      </c>
      <c r="F115" t="s">
        <v>10328</v>
      </c>
      <c r="G115" t="s">
        <v>11124</v>
      </c>
      <c r="H115" t="s">
        <v>11125</v>
      </c>
      <c r="I115" t="s">
        <v>2296</v>
      </c>
      <c r="J115" t="s">
        <v>2294</v>
      </c>
      <c r="K115" t="s">
        <v>11126</v>
      </c>
      <c r="M115" t="s">
        <v>11127</v>
      </c>
      <c r="N115">
        <v>841</v>
      </c>
      <c r="O115" t="s">
        <v>10748</v>
      </c>
      <c r="P115" t="s">
        <v>11128</v>
      </c>
      <c r="Q115" t="s">
        <v>11129</v>
      </c>
    </row>
    <row r="116" spans="1:17" x14ac:dyDescent="0.35">
      <c r="A116" t="s">
        <v>4613</v>
      </c>
      <c r="D116" t="s">
        <v>4614</v>
      </c>
      <c r="E116" t="s">
        <v>4612</v>
      </c>
      <c r="F116" t="s">
        <v>10329</v>
      </c>
      <c r="G116" t="s">
        <v>10795</v>
      </c>
      <c r="H116" t="s">
        <v>10803</v>
      </c>
      <c r="I116" t="s">
        <v>4614</v>
      </c>
      <c r="J116" t="s">
        <v>10797</v>
      </c>
      <c r="K116" t="s">
        <v>11130</v>
      </c>
      <c r="L116" t="s">
        <v>11131</v>
      </c>
      <c r="M116" t="s">
        <v>10903</v>
      </c>
      <c r="N116">
        <v>1037</v>
      </c>
      <c r="O116" t="s">
        <v>10748</v>
      </c>
      <c r="P116" t="s">
        <v>11132</v>
      </c>
      <c r="Q116" t="s">
        <v>11133</v>
      </c>
    </row>
    <row r="117" spans="1:17" x14ac:dyDescent="0.35">
      <c r="A117" t="s">
        <v>43</v>
      </c>
      <c r="D117" t="s">
        <v>44</v>
      </c>
      <c r="E117" t="s">
        <v>42</v>
      </c>
      <c r="F117" t="s">
        <v>10332</v>
      </c>
      <c r="G117" t="s">
        <v>10736</v>
      </c>
      <c r="H117" t="s">
        <v>11134</v>
      </c>
      <c r="I117" t="s">
        <v>44</v>
      </c>
      <c r="J117" t="s">
        <v>10738</v>
      </c>
      <c r="K117" t="s">
        <v>11135</v>
      </c>
      <c r="M117" t="s">
        <v>10740</v>
      </c>
      <c r="N117" t="s">
        <v>10741</v>
      </c>
      <c r="O117" t="s">
        <v>10742</v>
      </c>
    </row>
    <row r="118" spans="1:17" x14ac:dyDescent="0.35">
      <c r="A118" t="s">
        <v>1427</v>
      </c>
      <c r="D118" t="s">
        <v>1428</v>
      </c>
      <c r="E118" t="s">
        <v>1426</v>
      </c>
      <c r="F118" t="s">
        <v>10337</v>
      </c>
      <c r="G118" t="s">
        <v>10751</v>
      </c>
      <c r="H118" t="s">
        <v>10924</v>
      </c>
      <c r="I118" t="s">
        <v>1428</v>
      </c>
      <c r="J118" t="s">
        <v>10766</v>
      </c>
      <c r="K118" t="s">
        <v>11136</v>
      </c>
      <c r="L118" t="s">
        <v>11137</v>
      </c>
      <c r="M118" t="s">
        <v>10740</v>
      </c>
      <c r="N118" t="s">
        <v>10741</v>
      </c>
      <c r="O118" t="s">
        <v>10742</v>
      </c>
    </row>
    <row r="119" spans="1:17" x14ac:dyDescent="0.35">
      <c r="A119" t="s">
        <v>1436</v>
      </c>
      <c r="D119" t="s">
        <v>1428</v>
      </c>
      <c r="E119" t="s">
        <v>1435</v>
      </c>
      <c r="F119" t="s">
        <v>10337</v>
      </c>
      <c r="G119" t="s">
        <v>10751</v>
      </c>
      <c r="H119" t="s">
        <v>11138</v>
      </c>
      <c r="I119" t="s">
        <v>1428</v>
      </c>
      <c r="J119" t="s">
        <v>1435</v>
      </c>
      <c r="K119" t="s">
        <v>11139</v>
      </c>
      <c r="L119" t="s">
        <v>1427</v>
      </c>
      <c r="M119" t="s">
        <v>11140</v>
      </c>
      <c r="N119">
        <v>433</v>
      </c>
      <c r="O119" t="s">
        <v>10748</v>
      </c>
      <c r="P119" t="s">
        <v>11141</v>
      </c>
      <c r="Q119" t="s">
        <v>11142</v>
      </c>
    </row>
    <row r="120" spans="1:17" x14ac:dyDescent="0.35">
      <c r="A120" t="s">
        <v>1443</v>
      </c>
      <c r="D120" t="s">
        <v>1428</v>
      </c>
      <c r="E120" t="s">
        <v>1442</v>
      </c>
      <c r="F120" t="s">
        <v>10337</v>
      </c>
      <c r="G120" t="s">
        <v>10751</v>
      </c>
      <c r="H120" t="s">
        <v>11138</v>
      </c>
      <c r="I120" t="s">
        <v>1428</v>
      </c>
      <c r="J120" t="s">
        <v>1442</v>
      </c>
      <c r="K120" t="s">
        <v>11143</v>
      </c>
      <c r="L120" t="s">
        <v>1427</v>
      </c>
      <c r="M120" t="s">
        <v>11140</v>
      </c>
      <c r="N120">
        <v>433</v>
      </c>
      <c r="O120" t="s">
        <v>10748</v>
      </c>
      <c r="P120" t="s">
        <v>11144</v>
      </c>
      <c r="Q120" t="s">
        <v>11145</v>
      </c>
    </row>
    <row r="121" spans="1:17" x14ac:dyDescent="0.35">
      <c r="A121" t="s">
        <v>336</v>
      </c>
      <c r="D121" t="s">
        <v>337</v>
      </c>
      <c r="E121" t="s">
        <v>335</v>
      </c>
      <c r="F121" t="s">
        <v>11146</v>
      </c>
      <c r="G121" t="s">
        <v>11147</v>
      </c>
      <c r="I121" t="s">
        <v>1451</v>
      </c>
      <c r="J121" t="s">
        <v>335</v>
      </c>
      <c r="K121" t="s">
        <v>11148</v>
      </c>
      <c r="M121" t="s">
        <v>11034</v>
      </c>
      <c r="N121">
        <v>2132</v>
      </c>
      <c r="P121" t="s">
        <v>11149</v>
      </c>
      <c r="Q121" t="s">
        <v>11150</v>
      </c>
    </row>
    <row r="122" spans="1:17" x14ac:dyDescent="0.35">
      <c r="A122" t="s">
        <v>365</v>
      </c>
      <c r="D122" t="s">
        <v>366</v>
      </c>
      <c r="E122" t="s">
        <v>364</v>
      </c>
      <c r="F122" t="s">
        <v>11151</v>
      </c>
      <c r="G122" t="s">
        <v>11152</v>
      </c>
      <c r="I122" t="s">
        <v>1172</v>
      </c>
      <c r="J122" t="s">
        <v>364</v>
      </c>
      <c r="K122" t="s">
        <v>11153</v>
      </c>
      <c r="M122" t="s">
        <v>10850</v>
      </c>
      <c r="N122">
        <v>2101</v>
      </c>
      <c r="P122" t="s">
        <v>11154</v>
      </c>
      <c r="Q122" t="s">
        <v>11155</v>
      </c>
    </row>
    <row r="123" spans="1:17" x14ac:dyDescent="0.35">
      <c r="A123" t="s">
        <v>386</v>
      </c>
      <c r="D123" t="s">
        <v>387</v>
      </c>
      <c r="E123" t="s">
        <v>385</v>
      </c>
      <c r="F123" t="s">
        <v>11156</v>
      </c>
      <c r="G123" t="s">
        <v>11157</v>
      </c>
      <c r="I123" t="s">
        <v>4213</v>
      </c>
      <c r="J123" t="s">
        <v>385</v>
      </c>
      <c r="K123" t="s">
        <v>11158</v>
      </c>
      <c r="M123" t="s">
        <v>11159</v>
      </c>
      <c r="N123">
        <v>2071</v>
      </c>
      <c r="P123" t="s">
        <v>11160</v>
      </c>
      <c r="Q123" t="s">
        <v>11161</v>
      </c>
    </row>
    <row r="124" spans="1:17" x14ac:dyDescent="0.35">
      <c r="A124" t="s">
        <v>376</v>
      </c>
      <c r="D124" t="s">
        <v>377</v>
      </c>
      <c r="E124" t="s">
        <v>375</v>
      </c>
      <c r="F124" t="s">
        <v>11162</v>
      </c>
      <c r="G124" t="s">
        <v>11163</v>
      </c>
      <c r="I124" t="s">
        <v>262</v>
      </c>
      <c r="J124" t="s">
        <v>375</v>
      </c>
      <c r="K124" t="s">
        <v>11164</v>
      </c>
      <c r="M124" t="s">
        <v>11159</v>
      </c>
      <c r="N124">
        <v>2071</v>
      </c>
      <c r="P124" t="s">
        <v>11165</v>
      </c>
      <c r="Q124" t="s">
        <v>11166</v>
      </c>
    </row>
    <row r="125" spans="1:17" x14ac:dyDescent="0.35">
      <c r="A125" t="s">
        <v>731</v>
      </c>
      <c r="D125" t="s">
        <v>732</v>
      </c>
      <c r="E125" t="s">
        <v>730</v>
      </c>
      <c r="F125" t="s">
        <v>11167</v>
      </c>
      <c r="G125" t="s">
        <v>11168</v>
      </c>
      <c r="I125" t="s">
        <v>180</v>
      </c>
      <c r="J125" t="s">
        <v>730</v>
      </c>
      <c r="K125" t="s">
        <v>11169</v>
      </c>
      <c r="M125" t="s">
        <v>10850</v>
      </c>
      <c r="N125">
        <v>2101</v>
      </c>
    </row>
    <row r="126" spans="1:17" x14ac:dyDescent="0.35">
      <c r="A126" t="s">
        <v>746</v>
      </c>
      <c r="D126" t="s">
        <v>747</v>
      </c>
      <c r="E126" t="s">
        <v>745</v>
      </c>
      <c r="F126" t="s">
        <v>11170</v>
      </c>
      <c r="G126" t="s">
        <v>11171</v>
      </c>
      <c r="I126" t="s">
        <v>180</v>
      </c>
      <c r="J126" t="s">
        <v>745</v>
      </c>
      <c r="K126" t="s">
        <v>11172</v>
      </c>
      <c r="M126" t="s">
        <v>10850</v>
      </c>
      <c r="N126">
        <v>2101</v>
      </c>
    </row>
    <row r="127" spans="1:17" x14ac:dyDescent="0.35">
      <c r="A127" t="s">
        <v>1225</v>
      </c>
      <c r="D127" t="s">
        <v>1226</v>
      </c>
      <c r="E127" t="s">
        <v>1224</v>
      </c>
      <c r="F127" t="s">
        <v>11173</v>
      </c>
      <c r="G127" t="s">
        <v>11174</v>
      </c>
      <c r="I127" t="s">
        <v>2308</v>
      </c>
      <c r="J127" t="s">
        <v>1224</v>
      </c>
      <c r="K127" t="s">
        <v>11175</v>
      </c>
      <c r="M127" t="s">
        <v>10850</v>
      </c>
      <c r="N127">
        <v>2101</v>
      </c>
    </row>
    <row r="128" spans="1:17" x14ac:dyDescent="0.35">
      <c r="A128" t="s">
        <v>938</v>
      </c>
      <c r="D128" t="s">
        <v>939</v>
      </c>
      <c r="E128" t="s">
        <v>937</v>
      </c>
      <c r="F128" t="s">
        <v>11176</v>
      </c>
      <c r="G128" t="s">
        <v>11177</v>
      </c>
      <c r="I128" t="s">
        <v>1716</v>
      </c>
      <c r="J128" t="s">
        <v>937</v>
      </c>
      <c r="K128" t="s">
        <v>11178</v>
      </c>
      <c r="M128" t="s">
        <v>11179</v>
      </c>
      <c r="N128">
        <v>1795</v>
      </c>
      <c r="P128" t="s">
        <v>11180</v>
      </c>
      <c r="Q128" t="s">
        <v>11181</v>
      </c>
    </row>
    <row r="129" spans="1:17" x14ac:dyDescent="0.35">
      <c r="A129" t="s">
        <v>583</v>
      </c>
      <c r="D129" t="s">
        <v>584</v>
      </c>
      <c r="E129" t="s">
        <v>582</v>
      </c>
      <c r="F129" t="s">
        <v>11182</v>
      </c>
      <c r="G129" t="s">
        <v>11183</v>
      </c>
      <c r="I129" t="s">
        <v>4370</v>
      </c>
      <c r="J129" t="s">
        <v>11184</v>
      </c>
      <c r="K129" t="s">
        <v>11185</v>
      </c>
      <c r="M129" t="s">
        <v>11186</v>
      </c>
      <c r="N129">
        <v>1524</v>
      </c>
    </row>
    <row r="130" spans="1:17" x14ac:dyDescent="0.35">
      <c r="A130" t="s">
        <v>670</v>
      </c>
      <c r="D130" t="s">
        <v>671</v>
      </c>
      <c r="E130" t="s">
        <v>669</v>
      </c>
      <c r="F130" t="s">
        <v>11187</v>
      </c>
      <c r="G130" t="s">
        <v>11188</v>
      </c>
      <c r="H130" t="s">
        <v>10744</v>
      </c>
      <c r="I130" t="s">
        <v>612</v>
      </c>
      <c r="J130" t="s">
        <v>669</v>
      </c>
      <c r="K130" t="s">
        <v>11189</v>
      </c>
      <c r="L130" t="s">
        <v>11190</v>
      </c>
      <c r="M130" t="s">
        <v>11191</v>
      </c>
      <c r="N130">
        <v>1035</v>
      </c>
      <c r="P130" t="s">
        <v>11192</v>
      </c>
      <c r="Q130" t="s">
        <v>11193</v>
      </c>
    </row>
    <row r="131" spans="1:17" x14ac:dyDescent="0.35">
      <c r="A131" t="s">
        <v>1027</v>
      </c>
      <c r="D131" t="s">
        <v>1028</v>
      </c>
      <c r="E131" t="s">
        <v>1026</v>
      </c>
      <c r="F131" t="s">
        <v>11194</v>
      </c>
      <c r="G131" t="s">
        <v>11183</v>
      </c>
      <c r="H131" t="s">
        <v>11195</v>
      </c>
      <c r="I131" t="s">
        <v>262</v>
      </c>
      <c r="J131" t="s">
        <v>11196</v>
      </c>
      <c r="K131" t="s">
        <v>11197</v>
      </c>
      <c r="L131" t="s">
        <v>11198</v>
      </c>
      <c r="M131" t="s">
        <v>11199</v>
      </c>
      <c r="N131">
        <v>693</v>
      </c>
      <c r="O131" t="s">
        <v>10748</v>
      </c>
      <c r="P131" t="s">
        <v>11200</v>
      </c>
      <c r="Q131" t="s">
        <v>11201</v>
      </c>
    </row>
    <row r="132" spans="1:17" x14ac:dyDescent="0.35">
      <c r="A132" t="s">
        <v>4625</v>
      </c>
      <c r="D132" t="s">
        <v>4626</v>
      </c>
      <c r="E132" t="s">
        <v>4624</v>
      </c>
      <c r="F132" t="s">
        <v>10344</v>
      </c>
      <c r="G132" t="s">
        <v>10795</v>
      </c>
      <c r="H132" t="s">
        <v>10796</v>
      </c>
      <c r="I132" t="s">
        <v>4626</v>
      </c>
      <c r="J132" t="s">
        <v>10797</v>
      </c>
      <c r="K132" t="s">
        <v>11202</v>
      </c>
      <c r="L132" t="s">
        <v>11203</v>
      </c>
      <c r="M132" t="s">
        <v>11204</v>
      </c>
      <c r="N132">
        <v>1028</v>
      </c>
      <c r="O132" t="s">
        <v>10748</v>
      </c>
      <c r="P132" t="s">
        <v>11205</v>
      </c>
      <c r="Q132" t="s">
        <v>11206</v>
      </c>
    </row>
    <row r="133" spans="1:17" x14ac:dyDescent="0.35">
      <c r="A133" t="s">
        <v>3124</v>
      </c>
      <c r="D133" t="s">
        <v>3125</v>
      </c>
      <c r="E133" t="s">
        <v>3123</v>
      </c>
      <c r="F133" t="s">
        <v>10345</v>
      </c>
      <c r="G133" t="s">
        <v>10795</v>
      </c>
      <c r="H133" t="s">
        <v>10796</v>
      </c>
      <c r="I133" t="s">
        <v>3125</v>
      </c>
      <c r="J133" t="s">
        <v>10797</v>
      </c>
      <c r="K133" t="s">
        <v>11207</v>
      </c>
      <c r="L133" t="s">
        <v>11208</v>
      </c>
      <c r="M133" t="s">
        <v>11209</v>
      </c>
      <c r="N133">
        <v>498</v>
      </c>
      <c r="O133" t="s">
        <v>10742</v>
      </c>
    </row>
    <row r="134" spans="1:17" x14ac:dyDescent="0.35">
      <c r="A134" t="s">
        <v>208</v>
      </c>
      <c r="D134" t="s">
        <v>209</v>
      </c>
      <c r="E134" t="s">
        <v>207</v>
      </c>
      <c r="F134" t="s">
        <v>10346</v>
      </c>
      <c r="G134" t="s">
        <v>10743</v>
      </c>
      <c r="H134" t="s">
        <v>10812</v>
      </c>
      <c r="I134" t="s">
        <v>209</v>
      </c>
      <c r="J134" t="s">
        <v>11210</v>
      </c>
      <c r="K134" t="s">
        <v>11211</v>
      </c>
      <c r="L134" t="s">
        <v>11212</v>
      </c>
      <c r="M134" t="s">
        <v>10740</v>
      </c>
      <c r="N134" t="s">
        <v>10741</v>
      </c>
      <c r="O134" t="s">
        <v>10742</v>
      </c>
    </row>
    <row r="135" spans="1:17" x14ac:dyDescent="0.35">
      <c r="A135" t="s">
        <v>223</v>
      </c>
      <c r="D135" t="s">
        <v>224</v>
      </c>
      <c r="E135" t="s">
        <v>222</v>
      </c>
      <c r="F135" t="s">
        <v>10349</v>
      </c>
      <c r="G135" t="s">
        <v>10743</v>
      </c>
      <c r="H135" t="s">
        <v>11213</v>
      </c>
      <c r="I135" t="s">
        <v>224</v>
      </c>
      <c r="J135" t="s">
        <v>10738</v>
      </c>
      <c r="K135" t="s">
        <v>11214</v>
      </c>
      <c r="M135" t="s">
        <v>10740</v>
      </c>
      <c r="N135" t="s">
        <v>10741</v>
      </c>
      <c r="O135" t="s">
        <v>10742</v>
      </c>
    </row>
    <row r="136" spans="1:17" x14ac:dyDescent="0.35">
      <c r="A136" t="s">
        <v>467</v>
      </c>
      <c r="D136" t="s">
        <v>224</v>
      </c>
      <c r="E136" t="s">
        <v>466</v>
      </c>
      <c r="F136" t="s">
        <v>10349</v>
      </c>
      <c r="G136" t="s">
        <v>10743</v>
      </c>
      <c r="H136" t="s">
        <v>10812</v>
      </c>
      <c r="I136" t="s">
        <v>224</v>
      </c>
      <c r="J136" t="s">
        <v>11210</v>
      </c>
      <c r="K136" t="s">
        <v>11215</v>
      </c>
      <c r="L136" t="s">
        <v>11216</v>
      </c>
      <c r="M136" t="s">
        <v>11058</v>
      </c>
      <c r="N136">
        <v>1826</v>
      </c>
      <c r="O136" t="s">
        <v>10748</v>
      </c>
      <c r="P136" t="s">
        <v>11217</v>
      </c>
      <c r="Q136" t="s">
        <v>11218</v>
      </c>
    </row>
    <row r="137" spans="1:17" x14ac:dyDescent="0.35">
      <c r="A137" t="s">
        <v>31</v>
      </c>
      <c r="D137" t="s">
        <v>32</v>
      </c>
      <c r="E137" t="s">
        <v>30</v>
      </c>
      <c r="F137" t="s">
        <v>10350</v>
      </c>
      <c r="G137" t="s">
        <v>10743</v>
      </c>
      <c r="H137" t="s">
        <v>10744</v>
      </c>
      <c r="I137" t="s">
        <v>32</v>
      </c>
      <c r="J137" t="s">
        <v>10744</v>
      </c>
      <c r="K137" t="s">
        <v>11219</v>
      </c>
      <c r="M137" t="s">
        <v>10740</v>
      </c>
      <c r="N137" t="s">
        <v>10741</v>
      </c>
      <c r="O137" t="s">
        <v>10742</v>
      </c>
    </row>
    <row r="138" spans="1:17" x14ac:dyDescent="0.35">
      <c r="A138" t="s">
        <v>1007</v>
      </c>
      <c r="D138" t="s">
        <v>1008</v>
      </c>
      <c r="E138" t="s">
        <v>1006</v>
      </c>
      <c r="F138" t="s">
        <v>10357</v>
      </c>
      <c r="G138" t="s">
        <v>10806</v>
      </c>
      <c r="H138" t="s">
        <v>11220</v>
      </c>
      <c r="I138" t="s">
        <v>1008</v>
      </c>
      <c r="J138" t="s">
        <v>10738</v>
      </c>
      <c r="K138" t="s">
        <v>11221</v>
      </c>
      <c r="M138" t="s">
        <v>10740</v>
      </c>
      <c r="N138" t="s">
        <v>10741</v>
      </c>
      <c r="O138" t="s">
        <v>10742</v>
      </c>
    </row>
    <row r="139" spans="1:17" x14ac:dyDescent="0.35">
      <c r="A139" t="s">
        <v>1366</v>
      </c>
      <c r="D139" t="s">
        <v>1367</v>
      </c>
      <c r="E139" t="s">
        <v>1365</v>
      </c>
      <c r="F139" t="s">
        <v>10360</v>
      </c>
      <c r="G139" t="s">
        <v>10743</v>
      </c>
      <c r="H139" t="s">
        <v>11222</v>
      </c>
      <c r="I139" t="s">
        <v>1367</v>
      </c>
      <c r="J139" t="s">
        <v>10738</v>
      </c>
      <c r="K139" t="s">
        <v>11223</v>
      </c>
      <c r="L139" t="s">
        <v>11224</v>
      </c>
      <c r="M139" t="s">
        <v>10740</v>
      </c>
      <c r="N139" t="s">
        <v>10741</v>
      </c>
      <c r="O139" t="s">
        <v>10742</v>
      </c>
    </row>
    <row r="140" spans="1:17" x14ac:dyDescent="0.35">
      <c r="A140" t="s">
        <v>1373</v>
      </c>
      <c r="D140" t="s">
        <v>1367</v>
      </c>
      <c r="E140" t="s">
        <v>1372</v>
      </c>
      <c r="F140" t="s">
        <v>10360</v>
      </c>
      <c r="G140" t="s">
        <v>10743</v>
      </c>
      <c r="H140" t="s">
        <v>10812</v>
      </c>
      <c r="I140" t="s">
        <v>1367</v>
      </c>
      <c r="J140" t="s">
        <v>10855</v>
      </c>
      <c r="K140" t="s">
        <v>11225</v>
      </c>
      <c r="L140" t="s">
        <v>11226</v>
      </c>
      <c r="M140" t="s">
        <v>10850</v>
      </c>
      <c r="N140">
        <v>2101</v>
      </c>
      <c r="O140" t="s">
        <v>10748</v>
      </c>
      <c r="P140" t="s">
        <v>11227</v>
      </c>
      <c r="Q140" t="s">
        <v>11228</v>
      </c>
    </row>
    <row r="141" spans="1:17" x14ac:dyDescent="0.35">
      <c r="A141" t="s">
        <v>4200</v>
      </c>
      <c r="D141" t="s">
        <v>4201</v>
      </c>
      <c r="E141" t="s">
        <v>4199</v>
      </c>
      <c r="F141" t="s">
        <v>10363</v>
      </c>
      <c r="G141" t="s">
        <v>10743</v>
      </c>
      <c r="H141" t="s">
        <v>11229</v>
      </c>
      <c r="I141" t="s">
        <v>4201</v>
      </c>
      <c r="J141" t="s">
        <v>10738</v>
      </c>
      <c r="K141" t="s">
        <v>11230</v>
      </c>
      <c r="L141" t="s">
        <v>11231</v>
      </c>
      <c r="M141" t="s">
        <v>10740</v>
      </c>
      <c r="N141" t="s">
        <v>10741</v>
      </c>
      <c r="O141" t="s">
        <v>10742</v>
      </c>
    </row>
    <row r="142" spans="1:17" x14ac:dyDescent="0.35">
      <c r="A142" t="s">
        <v>4164</v>
      </c>
      <c r="D142" t="s">
        <v>4165</v>
      </c>
      <c r="E142" t="s">
        <v>4163</v>
      </c>
      <c r="F142" t="s">
        <v>10368</v>
      </c>
      <c r="G142" t="s">
        <v>10795</v>
      </c>
      <c r="H142" t="s">
        <v>10803</v>
      </c>
      <c r="I142" t="s">
        <v>4165</v>
      </c>
      <c r="J142" t="s">
        <v>10797</v>
      </c>
      <c r="K142" t="s">
        <v>11232</v>
      </c>
      <c r="L142" t="s">
        <v>11233</v>
      </c>
      <c r="M142" t="s">
        <v>11234</v>
      </c>
      <c r="N142">
        <v>1030</v>
      </c>
      <c r="O142" t="s">
        <v>10748</v>
      </c>
      <c r="P142" t="s">
        <v>11235</v>
      </c>
      <c r="Q142" t="s">
        <v>11236</v>
      </c>
    </row>
    <row r="143" spans="1:17" x14ac:dyDescent="0.35">
      <c r="A143" t="s">
        <v>476</v>
      </c>
      <c r="D143" t="s">
        <v>477</v>
      </c>
      <c r="E143" t="s">
        <v>475</v>
      </c>
      <c r="F143" t="s">
        <v>10373</v>
      </c>
      <c r="G143" t="s">
        <v>10743</v>
      </c>
      <c r="H143" t="s">
        <v>10744</v>
      </c>
      <c r="I143" t="s">
        <v>477</v>
      </c>
      <c r="J143" t="s">
        <v>11056</v>
      </c>
      <c r="K143" t="s">
        <v>11237</v>
      </c>
      <c r="M143" t="s">
        <v>11238</v>
      </c>
      <c r="N143">
        <v>1511</v>
      </c>
      <c r="O143" t="s">
        <v>10742</v>
      </c>
    </row>
    <row r="144" spans="1:17" x14ac:dyDescent="0.35">
      <c r="A144" t="s">
        <v>4212</v>
      </c>
      <c r="D144" t="s">
        <v>4213</v>
      </c>
      <c r="E144" t="s">
        <v>4211</v>
      </c>
      <c r="F144" t="s">
        <v>10376</v>
      </c>
      <c r="G144" t="s">
        <v>10751</v>
      </c>
      <c r="H144" t="s">
        <v>11138</v>
      </c>
      <c r="I144" t="s">
        <v>4213</v>
      </c>
      <c r="J144" t="s">
        <v>11239</v>
      </c>
      <c r="K144" t="s">
        <v>11240</v>
      </c>
      <c r="M144" t="s">
        <v>10755</v>
      </c>
      <c r="N144">
        <v>34</v>
      </c>
      <c r="O144" t="s">
        <v>10742</v>
      </c>
    </row>
    <row r="145" spans="1:17" x14ac:dyDescent="0.35">
      <c r="A145" t="s">
        <v>592</v>
      </c>
      <c r="D145" t="s">
        <v>229</v>
      </c>
      <c r="E145" t="s">
        <v>591</v>
      </c>
      <c r="F145" t="s">
        <v>10377</v>
      </c>
      <c r="G145" t="s">
        <v>10743</v>
      </c>
      <c r="H145" t="s">
        <v>10796</v>
      </c>
      <c r="I145" t="s">
        <v>229</v>
      </c>
      <c r="J145" t="s">
        <v>10738</v>
      </c>
      <c r="K145" t="s">
        <v>11241</v>
      </c>
      <c r="M145" t="s">
        <v>10740</v>
      </c>
      <c r="N145" t="s">
        <v>10741</v>
      </c>
      <c r="O145" t="s">
        <v>10742</v>
      </c>
    </row>
    <row r="146" spans="1:17" x14ac:dyDescent="0.35">
      <c r="A146" t="s">
        <v>228</v>
      </c>
      <c r="D146" t="s">
        <v>229</v>
      </c>
      <c r="E146" t="s">
        <v>227</v>
      </c>
      <c r="F146" t="s">
        <v>10377</v>
      </c>
      <c r="G146" t="s">
        <v>10743</v>
      </c>
      <c r="H146" t="s">
        <v>10766</v>
      </c>
      <c r="I146" t="s">
        <v>229</v>
      </c>
      <c r="J146" t="s">
        <v>227</v>
      </c>
      <c r="K146" t="s">
        <v>11242</v>
      </c>
      <c r="L146" t="s">
        <v>11243</v>
      </c>
      <c r="M146" t="s">
        <v>10740</v>
      </c>
      <c r="N146" t="s">
        <v>10741</v>
      </c>
      <c r="O146" t="s">
        <v>10748</v>
      </c>
      <c r="P146" t="s">
        <v>11244</v>
      </c>
      <c r="Q146" t="s">
        <v>11245</v>
      </c>
    </row>
    <row r="147" spans="1:17" x14ac:dyDescent="0.35">
      <c r="A147" t="s">
        <v>238</v>
      </c>
      <c r="D147" t="s">
        <v>229</v>
      </c>
      <c r="E147" t="s">
        <v>237</v>
      </c>
      <c r="F147" t="s">
        <v>10377</v>
      </c>
      <c r="G147" t="s">
        <v>10743</v>
      </c>
      <c r="H147" t="s">
        <v>10812</v>
      </c>
      <c r="I147" t="s">
        <v>229</v>
      </c>
      <c r="J147" t="s">
        <v>10836</v>
      </c>
      <c r="K147" t="s">
        <v>11246</v>
      </c>
      <c r="M147" t="s">
        <v>10740</v>
      </c>
      <c r="N147" t="s">
        <v>10741</v>
      </c>
      <c r="O147" t="s">
        <v>10748</v>
      </c>
      <c r="P147" t="s">
        <v>11247</v>
      </c>
      <c r="Q147" t="s">
        <v>11248</v>
      </c>
    </row>
    <row r="148" spans="1:17" x14ac:dyDescent="0.35">
      <c r="A148" t="s">
        <v>251</v>
      </c>
      <c r="D148" t="s">
        <v>229</v>
      </c>
      <c r="E148" t="s">
        <v>250</v>
      </c>
      <c r="F148" t="s">
        <v>10377</v>
      </c>
      <c r="G148" t="s">
        <v>10743</v>
      </c>
      <c r="H148" t="s">
        <v>10812</v>
      </c>
      <c r="I148" t="s">
        <v>229</v>
      </c>
      <c r="J148" t="s">
        <v>11249</v>
      </c>
      <c r="K148" t="s">
        <v>11250</v>
      </c>
      <c r="M148" t="s">
        <v>10740</v>
      </c>
      <c r="N148" t="s">
        <v>10741</v>
      </c>
      <c r="O148" t="s">
        <v>10748</v>
      </c>
      <c r="P148" t="s">
        <v>11251</v>
      </c>
      <c r="Q148" t="s">
        <v>11252</v>
      </c>
    </row>
    <row r="149" spans="1:17" x14ac:dyDescent="0.35">
      <c r="A149" t="s">
        <v>1236</v>
      </c>
      <c r="D149" t="s">
        <v>1237</v>
      </c>
      <c r="E149" t="s">
        <v>1235</v>
      </c>
      <c r="F149" t="s">
        <v>10378</v>
      </c>
      <c r="G149" t="s">
        <v>10743</v>
      </c>
      <c r="H149" t="s">
        <v>10760</v>
      </c>
      <c r="I149" t="s">
        <v>1237</v>
      </c>
      <c r="J149" t="s">
        <v>11253</v>
      </c>
      <c r="K149" t="s">
        <v>11254</v>
      </c>
      <c r="M149" t="s">
        <v>10763</v>
      </c>
      <c r="N149">
        <v>214</v>
      </c>
      <c r="O149" t="s">
        <v>10748</v>
      </c>
      <c r="P149" t="s">
        <v>11255</v>
      </c>
      <c r="Q149" t="s">
        <v>11256</v>
      </c>
    </row>
    <row r="150" spans="1:17" x14ac:dyDescent="0.35">
      <c r="A150" t="s">
        <v>3692</v>
      </c>
      <c r="D150" t="s">
        <v>3670</v>
      </c>
      <c r="E150" t="s">
        <v>3691</v>
      </c>
      <c r="F150" t="s">
        <v>10379</v>
      </c>
      <c r="G150" t="s">
        <v>10736</v>
      </c>
      <c r="H150" t="s">
        <v>10796</v>
      </c>
      <c r="I150" t="s">
        <v>3670</v>
      </c>
      <c r="J150" t="s">
        <v>10808</v>
      </c>
      <c r="K150" t="s">
        <v>11257</v>
      </c>
      <c r="M150" t="s">
        <v>10740</v>
      </c>
      <c r="N150" t="s">
        <v>10741</v>
      </c>
      <c r="O150" t="s">
        <v>10742</v>
      </c>
    </row>
    <row r="151" spans="1:17" x14ac:dyDescent="0.35">
      <c r="A151" t="s">
        <v>3669</v>
      </c>
      <c r="D151" t="s">
        <v>3670</v>
      </c>
      <c r="E151" t="s">
        <v>3668</v>
      </c>
      <c r="F151" t="s">
        <v>10379</v>
      </c>
      <c r="G151" t="s">
        <v>10736</v>
      </c>
      <c r="H151" t="s">
        <v>10766</v>
      </c>
      <c r="I151" t="s">
        <v>3670</v>
      </c>
      <c r="J151" t="s">
        <v>11210</v>
      </c>
      <c r="K151" t="s">
        <v>11258</v>
      </c>
      <c r="L151" t="s">
        <v>2181</v>
      </c>
      <c r="M151" t="s">
        <v>10740</v>
      </c>
      <c r="N151" t="s">
        <v>10741</v>
      </c>
      <c r="O151" t="s">
        <v>10748</v>
      </c>
      <c r="P151" t="s">
        <v>11259</v>
      </c>
      <c r="Q151" t="s">
        <v>11260</v>
      </c>
    </row>
    <row r="152" spans="1:17" x14ac:dyDescent="0.35">
      <c r="A152" t="s">
        <v>3680</v>
      </c>
      <c r="D152" t="s">
        <v>3670</v>
      </c>
      <c r="E152" t="s">
        <v>3679</v>
      </c>
      <c r="F152" t="s">
        <v>10379</v>
      </c>
      <c r="G152" t="s">
        <v>10736</v>
      </c>
      <c r="H152" t="s">
        <v>10790</v>
      </c>
      <c r="I152" t="s">
        <v>3670</v>
      </c>
      <c r="J152" t="s">
        <v>2272</v>
      </c>
      <c r="K152" t="s">
        <v>11261</v>
      </c>
      <c r="M152" t="s">
        <v>11095</v>
      </c>
      <c r="N152">
        <v>71</v>
      </c>
      <c r="O152" t="s">
        <v>10748</v>
      </c>
      <c r="P152" t="s">
        <v>11262</v>
      </c>
      <c r="Q152" t="s">
        <v>11263</v>
      </c>
    </row>
    <row r="153" spans="1:17" x14ac:dyDescent="0.35">
      <c r="A153" t="s">
        <v>1151</v>
      </c>
      <c r="D153" t="s">
        <v>1152</v>
      </c>
      <c r="E153" t="s">
        <v>1150</v>
      </c>
      <c r="F153" t="s">
        <v>10384</v>
      </c>
      <c r="G153" t="s">
        <v>10736</v>
      </c>
      <c r="H153" t="s">
        <v>11264</v>
      </c>
      <c r="I153" t="s">
        <v>1152</v>
      </c>
      <c r="J153" t="s">
        <v>11056</v>
      </c>
      <c r="K153" t="s">
        <v>11265</v>
      </c>
      <c r="M153" t="s">
        <v>10968</v>
      </c>
      <c r="N153">
        <v>427</v>
      </c>
      <c r="O153" t="s">
        <v>10742</v>
      </c>
    </row>
    <row r="154" spans="1:17" x14ac:dyDescent="0.35">
      <c r="A154" t="s">
        <v>1146</v>
      </c>
      <c r="D154" t="s">
        <v>1147</v>
      </c>
      <c r="E154" t="s">
        <v>1145</v>
      </c>
      <c r="F154" t="s">
        <v>10387</v>
      </c>
      <c r="G154" t="s">
        <v>10806</v>
      </c>
      <c r="H154" t="s">
        <v>10812</v>
      </c>
      <c r="I154" t="s">
        <v>1147</v>
      </c>
      <c r="J154" t="s">
        <v>10813</v>
      </c>
      <c r="K154" t="s">
        <v>11266</v>
      </c>
      <c r="L154" t="s">
        <v>1171</v>
      </c>
      <c r="M154" t="s">
        <v>11101</v>
      </c>
      <c r="N154">
        <v>2160</v>
      </c>
      <c r="O154" t="s">
        <v>10742</v>
      </c>
    </row>
    <row r="155" spans="1:17" x14ac:dyDescent="0.35">
      <c r="A155" t="s">
        <v>4012</v>
      </c>
      <c r="D155" t="s">
        <v>4013</v>
      </c>
      <c r="E155" t="s">
        <v>4011</v>
      </c>
      <c r="F155" t="s">
        <v>10388</v>
      </c>
      <c r="G155" t="s">
        <v>10743</v>
      </c>
      <c r="H155" t="s">
        <v>10812</v>
      </c>
      <c r="I155" t="s">
        <v>4013</v>
      </c>
      <c r="J155" t="s">
        <v>10855</v>
      </c>
      <c r="K155" t="s">
        <v>11267</v>
      </c>
      <c r="L155" t="s">
        <v>10860</v>
      </c>
      <c r="M155" t="s">
        <v>10740</v>
      </c>
      <c r="N155" t="s">
        <v>10741</v>
      </c>
      <c r="O155" t="s">
        <v>10742</v>
      </c>
    </row>
    <row r="156" spans="1:17" x14ac:dyDescent="0.35">
      <c r="A156" t="s">
        <v>261</v>
      </c>
      <c r="D156" t="s">
        <v>262</v>
      </c>
      <c r="E156" t="s">
        <v>260</v>
      </c>
      <c r="F156" t="s">
        <v>10389</v>
      </c>
      <c r="G156" t="s">
        <v>10751</v>
      </c>
      <c r="H156" t="s">
        <v>10803</v>
      </c>
      <c r="I156" t="s">
        <v>262</v>
      </c>
      <c r="J156" t="s">
        <v>10808</v>
      </c>
      <c r="K156" t="s">
        <v>11268</v>
      </c>
      <c r="M156" t="s">
        <v>10740</v>
      </c>
      <c r="N156" t="s">
        <v>10741</v>
      </c>
      <c r="O156" t="s">
        <v>10742</v>
      </c>
    </row>
    <row r="157" spans="1:17" x14ac:dyDescent="0.35">
      <c r="A157" t="s">
        <v>273</v>
      </c>
      <c r="D157" t="s">
        <v>262</v>
      </c>
      <c r="E157" t="s">
        <v>272</v>
      </c>
      <c r="F157" t="s">
        <v>10389</v>
      </c>
      <c r="G157" t="s">
        <v>10751</v>
      </c>
      <c r="H157" t="s">
        <v>10812</v>
      </c>
      <c r="I157" t="s">
        <v>262</v>
      </c>
      <c r="J157" t="s">
        <v>10934</v>
      </c>
      <c r="K157" t="s">
        <v>11269</v>
      </c>
      <c r="M157" t="s">
        <v>10740</v>
      </c>
      <c r="N157" t="s">
        <v>10741</v>
      </c>
      <c r="O157" t="s">
        <v>10748</v>
      </c>
      <c r="P157" t="s">
        <v>11270</v>
      </c>
      <c r="Q157" t="s">
        <v>11271</v>
      </c>
    </row>
    <row r="158" spans="1:17" x14ac:dyDescent="0.35">
      <c r="A158" t="s">
        <v>288</v>
      </c>
      <c r="D158" t="s">
        <v>262</v>
      </c>
      <c r="E158" t="s">
        <v>287</v>
      </c>
      <c r="F158" t="s">
        <v>10389</v>
      </c>
      <c r="G158" t="s">
        <v>10751</v>
      </c>
      <c r="H158" t="s">
        <v>10812</v>
      </c>
      <c r="I158" t="s">
        <v>262</v>
      </c>
      <c r="J158" t="s">
        <v>10855</v>
      </c>
      <c r="K158" t="s">
        <v>11272</v>
      </c>
      <c r="M158" t="s">
        <v>10740</v>
      </c>
      <c r="N158" t="s">
        <v>10741</v>
      </c>
      <c r="O158" t="s">
        <v>10748</v>
      </c>
      <c r="P158" t="s">
        <v>11273</v>
      </c>
      <c r="Q158" t="s">
        <v>11274</v>
      </c>
    </row>
    <row r="159" spans="1:17" x14ac:dyDescent="0.35">
      <c r="A159" t="s">
        <v>299</v>
      </c>
      <c r="D159" t="s">
        <v>262</v>
      </c>
      <c r="E159" t="s">
        <v>298</v>
      </c>
      <c r="F159" t="s">
        <v>10389</v>
      </c>
      <c r="G159" t="s">
        <v>10751</v>
      </c>
      <c r="H159" t="s">
        <v>10766</v>
      </c>
      <c r="I159" t="s">
        <v>262</v>
      </c>
      <c r="J159" t="s">
        <v>11275</v>
      </c>
      <c r="K159" t="s">
        <v>11276</v>
      </c>
      <c r="M159" t="s">
        <v>10740</v>
      </c>
      <c r="N159" t="s">
        <v>10741</v>
      </c>
      <c r="O159" t="s">
        <v>10748</v>
      </c>
      <c r="P159" t="s">
        <v>11277</v>
      </c>
      <c r="Q159" t="s">
        <v>11278</v>
      </c>
    </row>
    <row r="160" spans="1:17" x14ac:dyDescent="0.35">
      <c r="A160" t="s">
        <v>2374</v>
      </c>
      <c r="D160" t="s">
        <v>262</v>
      </c>
      <c r="E160" t="s">
        <v>2373</v>
      </c>
      <c r="F160" t="s">
        <v>10389</v>
      </c>
      <c r="G160" t="s">
        <v>10751</v>
      </c>
      <c r="H160" t="s">
        <v>11195</v>
      </c>
      <c r="I160" t="s">
        <v>262</v>
      </c>
      <c r="J160" t="s">
        <v>11279</v>
      </c>
      <c r="K160" t="s">
        <v>11280</v>
      </c>
      <c r="L160" t="s">
        <v>10703</v>
      </c>
      <c r="M160" t="s">
        <v>11199</v>
      </c>
      <c r="N160">
        <v>693</v>
      </c>
      <c r="O160" t="s">
        <v>10748</v>
      </c>
      <c r="P160" t="s">
        <v>11281</v>
      </c>
      <c r="Q160" t="s">
        <v>11282</v>
      </c>
    </row>
    <row r="161" spans="1:17" x14ac:dyDescent="0.35">
      <c r="A161" t="s">
        <v>684</v>
      </c>
      <c r="D161" t="s">
        <v>61</v>
      </c>
      <c r="E161" t="s">
        <v>683</v>
      </c>
      <c r="F161" t="s">
        <v>10394</v>
      </c>
      <c r="G161" t="s">
        <v>10743</v>
      </c>
      <c r="H161" t="s">
        <v>10853</v>
      </c>
      <c r="I161" t="s">
        <v>61</v>
      </c>
      <c r="J161" t="s">
        <v>10808</v>
      </c>
      <c r="K161" t="s">
        <v>11283</v>
      </c>
      <c r="M161" t="s">
        <v>11284</v>
      </c>
      <c r="N161">
        <v>1022</v>
      </c>
      <c r="O161" t="s">
        <v>10748</v>
      </c>
      <c r="P161" t="s">
        <v>11285</v>
      </c>
      <c r="Q161" t="s">
        <v>11286</v>
      </c>
    </row>
    <row r="162" spans="1:17" x14ac:dyDescent="0.35">
      <c r="A162" t="s">
        <v>60</v>
      </c>
      <c r="D162" t="s">
        <v>61</v>
      </c>
      <c r="E162" t="s">
        <v>59</v>
      </c>
      <c r="F162" t="s">
        <v>10394</v>
      </c>
      <c r="G162" t="s">
        <v>10743</v>
      </c>
      <c r="H162" t="s">
        <v>10812</v>
      </c>
      <c r="I162" t="s">
        <v>61</v>
      </c>
      <c r="J162" t="s">
        <v>11210</v>
      </c>
      <c r="K162" t="s">
        <v>11287</v>
      </c>
      <c r="L162" t="s">
        <v>11212</v>
      </c>
      <c r="M162" t="s">
        <v>10740</v>
      </c>
      <c r="N162" t="s">
        <v>10741</v>
      </c>
      <c r="O162" t="s">
        <v>10748</v>
      </c>
      <c r="P162" t="s">
        <v>11288</v>
      </c>
      <c r="Q162" t="s">
        <v>11289</v>
      </c>
    </row>
    <row r="163" spans="1:17" x14ac:dyDescent="0.35">
      <c r="A163" t="s">
        <v>694</v>
      </c>
      <c r="D163" t="s">
        <v>61</v>
      </c>
      <c r="E163" t="s">
        <v>693</v>
      </c>
      <c r="F163" t="s">
        <v>10394</v>
      </c>
      <c r="G163" t="s">
        <v>10743</v>
      </c>
      <c r="H163" t="s">
        <v>10744</v>
      </c>
      <c r="I163" t="s">
        <v>61</v>
      </c>
      <c r="J163" t="s">
        <v>11290</v>
      </c>
      <c r="K163" t="s">
        <v>11291</v>
      </c>
      <c r="M163" t="s">
        <v>11284</v>
      </c>
      <c r="N163">
        <v>1022</v>
      </c>
      <c r="O163" t="s">
        <v>10748</v>
      </c>
      <c r="P163" t="s">
        <v>11292</v>
      </c>
      <c r="Q163" t="s">
        <v>11293</v>
      </c>
    </row>
    <row r="164" spans="1:17" x14ac:dyDescent="0.35">
      <c r="A164" t="s">
        <v>4348</v>
      </c>
      <c r="D164" t="s">
        <v>4349</v>
      </c>
      <c r="E164" t="s">
        <v>4347</v>
      </c>
      <c r="F164" t="s">
        <v>10395</v>
      </c>
      <c r="G164" t="s">
        <v>10743</v>
      </c>
      <c r="H164" t="s">
        <v>10812</v>
      </c>
      <c r="I164" t="s">
        <v>4349</v>
      </c>
      <c r="J164" t="s">
        <v>11210</v>
      </c>
      <c r="K164" t="s">
        <v>11294</v>
      </c>
      <c r="L164" t="s">
        <v>11295</v>
      </c>
      <c r="M164" t="s">
        <v>11002</v>
      </c>
      <c r="N164">
        <v>1887</v>
      </c>
      <c r="O164" t="s">
        <v>10748</v>
      </c>
      <c r="P164" t="s">
        <v>11296</v>
      </c>
      <c r="Q164" t="s">
        <v>11297</v>
      </c>
    </row>
    <row r="165" spans="1:17" x14ac:dyDescent="0.35">
      <c r="A165" t="s">
        <v>3112</v>
      </c>
      <c r="D165" t="s">
        <v>3113</v>
      </c>
      <c r="E165" t="s">
        <v>3111</v>
      </c>
      <c r="F165" t="s">
        <v>10396</v>
      </c>
      <c r="G165" t="s">
        <v>10795</v>
      </c>
      <c r="H165" t="s">
        <v>10796</v>
      </c>
      <c r="I165" t="s">
        <v>3113</v>
      </c>
      <c r="J165" t="s">
        <v>3111</v>
      </c>
      <c r="K165" t="s">
        <v>11298</v>
      </c>
      <c r="L165" t="s">
        <v>11299</v>
      </c>
      <c r="M165" t="s">
        <v>10740</v>
      </c>
      <c r="N165" t="s">
        <v>10741</v>
      </c>
      <c r="O165" t="s">
        <v>10742</v>
      </c>
    </row>
    <row r="166" spans="1:17" x14ac:dyDescent="0.35">
      <c r="A166" t="s">
        <v>1171</v>
      </c>
      <c r="D166" t="s">
        <v>1172</v>
      </c>
      <c r="E166" t="s">
        <v>1170</v>
      </c>
      <c r="F166" t="s">
        <v>10405</v>
      </c>
      <c r="G166" t="s">
        <v>10806</v>
      </c>
      <c r="H166" t="s">
        <v>11300</v>
      </c>
      <c r="I166" t="s">
        <v>1172</v>
      </c>
      <c r="J166" t="s">
        <v>10738</v>
      </c>
      <c r="K166" t="s">
        <v>11301</v>
      </c>
      <c r="L166" t="s">
        <v>11302</v>
      </c>
      <c r="M166" t="s">
        <v>10740</v>
      </c>
      <c r="N166" t="s">
        <v>10741</v>
      </c>
      <c r="O166" t="s">
        <v>10742</v>
      </c>
    </row>
    <row r="167" spans="1:17" x14ac:dyDescent="0.35">
      <c r="A167" t="s">
        <v>2619</v>
      </c>
      <c r="D167" t="s">
        <v>2620</v>
      </c>
      <c r="E167" t="s">
        <v>2618</v>
      </c>
      <c r="F167" t="s">
        <v>10408</v>
      </c>
      <c r="G167" t="s">
        <v>10736</v>
      </c>
      <c r="H167" t="s">
        <v>10976</v>
      </c>
      <c r="I167" t="s">
        <v>2620</v>
      </c>
      <c r="J167" t="s">
        <v>10950</v>
      </c>
      <c r="K167" t="s">
        <v>11303</v>
      </c>
      <c r="M167" t="s">
        <v>11304</v>
      </c>
      <c r="N167">
        <v>99</v>
      </c>
      <c r="O167" t="s">
        <v>10748</v>
      </c>
      <c r="P167" t="s">
        <v>11305</v>
      </c>
      <c r="Q167" t="s">
        <v>11306</v>
      </c>
    </row>
    <row r="168" spans="1:17" x14ac:dyDescent="0.35">
      <c r="A168" t="s">
        <v>52</v>
      </c>
      <c r="D168" t="s">
        <v>53</v>
      </c>
      <c r="E168" t="s">
        <v>51</v>
      </c>
      <c r="F168" t="s">
        <v>10413</v>
      </c>
      <c r="G168" t="s">
        <v>10751</v>
      </c>
      <c r="H168" t="s">
        <v>10766</v>
      </c>
      <c r="I168" t="s">
        <v>53</v>
      </c>
      <c r="J168" t="s">
        <v>10738</v>
      </c>
      <c r="K168" t="s">
        <v>11307</v>
      </c>
      <c r="M168" t="s">
        <v>10740</v>
      </c>
      <c r="N168" t="s">
        <v>10741</v>
      </c>
      <c r="O168" t="s">
        <v>10742</v>
      </c>
    </row>
    <row r="169" spans="1:17" x14ac:dyDescent="0.35">
      <c r="A169" t="s">
        <v>327</v>
      </c>
      <c r="D169" t="s">
        <v>53</v>
      </c>
      <c r="E169" t="s">
        <v>326</v>
      </c>
      <c r="F169" t="s">
        <v>10413</v>
      </c>
      <c r="G169" t="s">
        <v>10751</v>
      </c>
      <c r="H169" t="s">
        <v>10812</v>
      </c>
      <c r="I169" t="s">
        <v>53</v>
      </c>
      <c r="J169" t="s">
        <v>10855</v>
      </c>
      <c r="K169" t="s">
        <v>11308</v>
      </c>
      <c r="M169" t="s">
        <v>11101</v>
      </c>
      <c r="N169">
        <v>2160</v>
      </c>
      <c r="O169" t="s">
        <v>10742</v>
      </c>
    </row>
    <row r="170" spans="1:17" x14ac:dyDescent="0.35">
      <c r="A170" t="s">
        <v>160</v>
      </c>
      <c r="D170" t="s">
        <v>161</v>
      </c>
      <c r="E170" t="s">
        <v>159</v>
      </c>
      <c r="F170" t="s">
        <v>10416</v>
      </c>
      <c r="G170" t="s">
        <v>10743</v>
      </c>
      <c r="H170" t="s">
        <v>11309</v>
      </c>
      <c r="I170" t="s">
        <v>161</v>
      </c>
      <c r="J170" t="s">
        <v>10744</v>
      </c>
      <c r="K170" t="s">
        <v>11310</v>
      </c>
      <c r="M170" t="s">
        <v>10740</v>
      </c>
      <c r="N170" t="s">
        <v>10741</v>
      </c>
      <c r="O170" t="s">
        <v>10742</v>
      </c>
    </row>
    <row r="171" spans="1:17" x14ac:dyDescent="0.35">
      <c r="A171" t="s">
        <v>77</v>
      </c>
      <c r="D171" t="s">
        <v>78</v>
      </c>
      <c r="E171" t="s">
        <v>76</v>
      </c>
      <c r="F171" t="s">
        <v>10417</v>
      </c>
      <c r="G171" t="s">
        <v>10743</v>
      </c>
      <c r="H171" t="s">
        <v>11311</v>
      </c>
      <c r="I171" t="s">
        <v>78</v>
      </c>
      <c r="J171" t="s">
        <v>10738</v>
      </c>
      <c r="K171" t="s">
        <v>11312</v>
      </c>
      <c r="M171" t="s">
        <v>10740</v>
      </c>
      <c r="N171" t="s">
        <v>10741</v>
      </c>
      <c r="O171" t="s">
        <v>10742</v>
      </c>
    </row>
  </sheetData>
  <autoFilter ref="A1:Q171" xr:uid="{00000000-0009-0000-0000-000011000000}"/>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L172"/>
  <sheetViews>
    <sheetView workbookViewId="0"/>
  </sheetViews>
  <sheetFormatPr defaultRowHeight="14.5" x14ac:dyDescent="0.35"/>
  <cols>
    <col min="1" max="1" width="25" customWidth="1"/>
    <col min="2" max="2" width="40" customWidth="1"/>
    <col min="3" max="4" width="10" customWidth="1"/>
    <col min="5" max="5" width="15" customWidth="1"/>
    <col min="6" max="6" width="25" customWidth="1"/>
    <col min="7" max="7" width="20" customWidth="1"/>
    <col min="8" max="8" width="15" customWidth="1"/>
    <col min="9" max="9" width="25" customWidth="1"/>
    <col min="10" max="10" width="80" customWidth="1"/>
    <col min="11" max="11" width="10" customWidth="1"/>
    <col min="12" max="12" width="25" customWidth="1"/>
  </cols>
  <sheetData>
    <row r="1" spans="1:12" x14ac:dyDescent="0.35">
      <c r="A1" s="290" t="s">
        <v>2</v>
      </c>
      <c r="B1" s="290" t="s">
        <v>0</v>
      </c>
      <c r="C1" s="290" t="s">
        <v>1</v>
      </c>
      <c r="D1" s="290" t="s">
        <v>10726</v>
      </c>
      <c r="E1" s="290" t="s">
        <v>10727</v>
      </c>
      <c r="F1" s="290" t="s">
        <v>10000</v>
      </c>
      <c r="G1" s="290" t="s">
        <v>9918</v>
      </c>
      <c r="H1" s="290" t="s">
        <v>10808</v>
      </c>
      <c r="I1" s="290" t="s">
        <v>11313</v>
      </c>
      <c r="J1" s="290" t="s">
        <v>3</v>
      </c>
      <c r="K1" s="290" t="s">
        <v>6</v>
      </c>
      <c r="L1" s="290" t="s">
        <v>12</v>
      </c>
    </row>
    <row r="2" spans="1:12" x14ac:dyDescent="0.35">
      <c r="A2" s="291"/>
      <c r="B2" s="291"/>
      <c r="C2" s="291"/>
      <c r="D2" s="291"/>
      <c r="E2" s="291"/>
      <c r="F2" s="291"/>
      <c r="G2" s="291"/>
      <c r="H2" s="291"/>
      <c r="I2" s="291"/>
      <c r="J2" s="291"/>
      <c r="K2" s="291"/>
      <c r="L2" s="291"/>
    </row>
    <row r="3" spans="1:12" x14ac:dyDescent="0.35">
      <c r="A3" s="292" t="s">
        <v>5009</v>
      </c>
      <c r="B3" s="292" t="s">
        <v>5007</v>
      </c>
      <c r="C3" s="292" t="s">
        <v>5008</v>
      </c>
      <c r="D3" s="292" t="s">
        <v>10087</v>
      </c>
      <c r="E3" s="292" t="s">
        <v>10736</v>
      </c>
      <c r="F3" s="292" t="s">
        <v>10737</v>
      </c>
      <c r="G3" s="292" t="s">
        <v>10738</v>
      </c>
      <c r="H3" s="292" t="s">
        <v>11314</v>
      </c>
      <c r="I3" s="292" t="s">
        <v>11315</v>
      </c>
      <c r="J3" s="292" t="s">
        <v>759</v>
      </c>
      <c r="K3" s="292" t="s">
        <v>17</v>
      </c>
      <c r="L3" s="292" t="s">
        <v>20</v>
      </c>
    </row>
    <row r="4" spans="1:12" x14ac:dyDescent="0.35">
      <c r="A4" s="292" t="s">
        <v>643</v>
      </c>
      <c r="B4" s="292" t="s">
        <v>641</v>
      </c>
      <c r="C4" s="292" t="s">
        <v>642</v>
      </c>
      <c r="D4" s="292" t="s">
        <v>10088</v>
      </c>
      <c r="E4" s="292" t="s">
        <v>10743</v>
      </c>
      <c r="F4" s="292" t="s">
        <v>10744</v>
      </c>
      <c r="G4" s="292" t="s">
        <v>10745</v>
      </c>
      <c r="H4" s="292" t="s">
        <v>11314</v>
      </c>
      <c r="I4" s="292" t="s">
        <v>11315</v>
      </c>
      <c r="J4" s="292" t="s">
        <v>764</v>
      </c>
      <c r="K4" s="292" t="s">
        <v>22</v>
      </c>
      <c r="L4" s="292" t="s">
        <v>352</v>
      </c>
    </row>
    <row r="5" spans="1:12" x14ac:dyDescent="0.35">
      <c r="A5" s="292" t="s">
        <v>4370</v>
      </c>
      <c r="B5" s="292" t="s">
        <v>4368</v>
      </c>
      <c r="C5" s="292" t="s">
        <v>4369</v>
      </c>
      <c r="D5" s="292" t="s">
        <v>10099</v>
      </c>
      <c r="E5" s="292" t="s">
        <v>10751</v>
      </c>
      <c r="F5" s="292" t="s">
        <v>10752</v>
      </c>
      <c r="G5" s="292" t="s">
        <v>10753</v>
      </c>
      <c r="H5" s="292" t="s">
        <v>11314</v>
      </c>
      <c r="I5" s="292" t="s">
        <v>11315</v>
      </c>
      <c r="J5" s="292" t="s">
        <v>769</v>
      </c>
      <c r="K5" s="292" t="s">
        <v>33</v>
      </c>
      <c r="L5" s="292"/>
    </row>
    <row r="6" spans="1:12" x14ac:dyDescent="0.35">
      <c r="A6" s="292" t="s">
        <v>4217</v>
      </c>
      <c r="B6" s="292" t="s">
        <v>4215</v>
      </c>
      <c r="C6" s="292" t="s">
        <v>4216</v>
      </c>
      <c r="D6" s="292" t="s">
        <v>10110</v>
      </c>
      <c r="E6" s="292" t="s">
        <v>10743</v>
      </c>
      <c r="F6" s="292" t="s">
        <v>10756</v>
      </c>
      <c r="G6" s="292" t="s">
        <v>10757</v>
      </c>
      <c r="H6" s="292" t="s">
        <v>11314</v>
      </c>
      <c r="I6" s="292" t="s">
        <v>11315</v>
      </c>
      <c r="J6" s="292" t="s">
        <v>774</v>
      </c>
      <c r="K6" s="292" t="s">
        <v>404</v>
      </c>
      <c r="L6" s="292"/>
    </row>
    <row r="7" spans="1:12" x14ac:dyDescent="0.35">
      <c r="A7" s="292" t="s">
        <v>1282</v>
      </c>
      <c r="B7" s="292" t="s">
        <v>1235</v>
      </c>
      <c r="C7" s="292" t="s">
        <v>1281</v>
      </c>
      <c r="D7" s="292" t="s">
        <v>10113</v>
      </c>
      <c r="E7" s="292" t="s">
        <v>10743</v>
      </c>
      <c r="F7" s="292" t="s">
        <v>10760</v>
      </c>
      <c r="G7" s="292" t="s">
        <v>10761</v>
      </c>
      <c r="H7" s="292" t="s">
        <v>11314</v>
      </c>
      <c r="I7" s="292" t="s">
        <v>11315</v>
      </c>
      <c r="J7" s="292" t="s">
        <v>463</v>
      </c>
      <c r="K7" s="292"/>
      <c r="L7" s="292"/>
    </row>
    <row r="8" spans="1:12" x14ac:dyDescent="0.35">
      <c r="A8" s="292" t="s">
        <v>173</v>
      </c>
      <c r="B8" s="292" t="s">
        <v>171</v>
      </c>
      <c r="C8" s="292" t="s">
        <v>172</v>
      </c>
      <c r="D8" s="292" t="s">
        <v>10114</v>
      </c>
      <c r="E8" s="292" t="s">
        <v>10743</v>
      </c>
      <c r="F8" s="292" t="s">
        <v>10760</v>
      </c>
      <c r="G8" s="292" t="s">
        <v>10766</v>
      </c>
      <c r="H8" s="292" t="s">
        <v>11314</v>
      </c>
      <c r="I8" s="292" t="s">
        <v>11315</v>
      </c>
      <c r="J8" s="292" t="s">
        <v>40</v>
      </c>
      <c r="K8" s="292"/>
      <c r="L8" s="292"/>
    </row>
    <row r="9" spans="1:12" x14ac:dyDescent="0.35">
      <c r="A9" s="292" t="s">
        <v>2308</v>
      </c>
      <c r="B9" s="292" t="s">
        <v>3716</v>
      </c>
      <c r="C9" s="292" t="s">
        <v>3717</v>
      </c>
      <c r="D9" s="292" t="s">
        <v>10115</v>
      </c>
      <c r="E9" s="292" t="s">
        <v>10736</v>
      </c>
      <c r="F9" s="292" t="s">
        <v>10768</v>
      </c>
      <c r="G9" s="292" t="s">
        <v>10769</v>
      </c>
      <c r="H9" s="292" t="s">
        <v>11314</v>
      </c>
      <c r="I9" s="292" t="s">
        <v>11316</v>
      </c>
      <c r="J9" s="292" t="s">
        <v>38</v>
      </c>
      <c r="K9" s="292"/>
      <c r="L9" s="292"/>
    </row>
    <row r="10" spans="1:12" x14ac:dyDescent="0.35">
      <c r="A10" s="292" t="s">
        <v>2308</v>
      </c>
      <c r="B10" s="292" t="s">
        <v>2306</v>
      </c>
      <c r="C10" s="292" t="s">
        <v>2307</v>
      </c>
      <c r="D10" s="292" t="s">
        <v>10115</v>
      </c>
      <c r="E10" s="292" t="s">
        <v>10736</v>
      </c>
      <c r="F10" s="292" t="s">
        <v>10775</v>
      </c>
      <c r="G10" s="292" t="s">
        <v>10776</v>
      </c>
      <c r="H10" s="292" t="s">
        <v>11317</v>
      </c>
      <c r="I10" s="292" t="s">
        <v>11315</v>
      </c>
      <c r="J10" s="292" t="s">
        <v>644</v>
      </c>
      <c r="K10" s="292"/>
      <c r="L10" s="292"/>
    </row>
    <row r="11" spans="1:12" x14ac:dyDescent="0.35">
      <c r="A11" s="292" t="s">
        <v>2308</v>
      </c>
      <c r="B11" s="292" t="s">
        <v>2317</v>
      </c>
      <c r="C11" s="292" t="s">
        <v>2318</v>
      </c>
      <c r="D11" s="292" t="s">
        <v>10115</v>
      </c>
      <c r="E11" s="292" t="s">
        <v>10736</v>
      </c>
      <c r="F11" s="292" t="s">
        <v>10781</v>
      </c>
      <c r="G11" s="292" t="s">
        <v>2317</v>
      </c>
      <c r="H11" s="292" t="s">
        <v>11317</v>
      </c>
      <c r="I11" s="292" t="s">
        <v>11315</v>
      </c>
      <c r="J11" s="292" t="s">
        <v>16</v>
      </c>
      <c r="K11" s="292"/>
      <c r="L11" s="292"/>
    </row>
    <row r="12" spans="1:12" x14ac:dyDescent="0.35">
      <c r="A12" s="292" t="s">
        <v>2308</v>
      </c>
      <c r="B12" s="292" t="s">
        <v>3766</v>
      </c>
      <c r="C12" s="292" t="s">
        <v>3767</v>
      </c>
      <c r="D12" s="292" t="s">
        <v>10115</v>
      </c>
      <c r="E12" s="292" t="s">
        <v>10736</v>
      </c>
      <c r="F12" s="292" t="s">
        <v>10784</v>
      </c>
      <c r="G12" s="292" t="s">
        <v>10785</v>
      </c>
      <c r="H12" s="292" t="s">
        <v>11317</v>
      </c>
      <c r="I12" s="292" t="s">
        <v>11315</v>
      </c>
      <c r="J12" s="292" t="s">
        <v>21</v>
      </c>
      <c r="K12" s="292"/>
      <c r="L12" s="292"/>
    </row>
    <row r="13" spans="1:12" x14ac:dyDescent="0.35">
      <c r="A13" s="292" t="s">
        <v>2308</v>
      </c>
      <c r="B13" s="292" t="s">
        <v>3815</v>
      </c>
      <c r="C13" s="292" t="s">
        <v>3816</v>
      </c>
      <c r="D13" s="292" t="s">
        <v>10115</v>
      </c>
      <c r="E13" s="292" t="s">
        <v>10736</v>
      </c>
      <c r="F13" s="292" t="s">
        <v>10790</v>
      </c>
      <c r="G13" s="292" t="s">
        <v>2272</v>
      </c>
      <c r="H13" s="292" t="s">
        <v>11317</v>
      </c>
      <c r="I13" s="292" t="s">
        <v>11315</v>
      </c>
      <c r="J13" s="292" t="s">
        <v>24</v>
      </c>
      <c r="K13" s="292"/>
      <c r="L13" s="292"/>
    </row>
    <row r="14" spans="1:12" x14ac:dyDescent="0.35">
      <c r="A14" s="292" t="s">
        <v>4710</v>
      </c>
      <c r="B14" s="292" t="s">
        <v>4708</v>
      </c>
      <c r="C14" s="292" t="s">
        <v>4709</v>
      </c>
      <c r="D14" s="292" t="s">
        <v>10116</v>
      </c>
      <c r="E14" s="292" t="s">
        <v>10795</v>
      </c>
      <c r="F14" s="292" t="s">
        <v>10796</v>
      </c>
      <c r="G14" s="292" t="s">
        <v>10797</v>
      </c>
      <c r="H14" s="292" t="s">
        <v>11314</v>
      </c>
      <c r="I14" s="292" t="s">
        <v>11315</v>
      </c>
      <c r="J14" s="292" t="s">
        <v>797</v>
      </c>
      <c r="K14" s="292"/>
      <c r="L14" s="292"/>
    </row>
    <row r="15" spans="1:12" x14ac:dyDescent="0.35">
      <c r="A15" s="292" t="s">
        <v>4025</v>
      </c>
      <c r="B15" s="292" t="s">
        <v>4023</v>
      </c>
      <c r="C15" s="292" t="s">
        <v>4024</v>
      </c>
      <c r="D15" s="292" t="s">
        <v>10123</v>
      </c>
      <c r="E15" s="292" t="s">
        <v>10795</v>
      </c>
      <c r="F15" s="292" t="s">
        <v>10803</v>
      </c>
      <c r="G15" s="292" t="s">
        <v>10797</v>
      </c>
      <c r="H15" s="292" t="s">
        <v>11314</v>
      </c>
      <c r="I15" s="292" t="s">
        <v>11315</v>
      </c>
      <c r="J15" s="292" t="s">
        <v>802</v>
      </c>
      <c r="K15" s="292"/>
      <c r="L15" s="292"/>
    </row>
    <row r="16" spans="1:12" x14ac:dyDescent="0.35">
      <c r="A16" s="292" t="s">
        <v>2405</v>
      </c>
      <c r="B16" s="292" t="s">
        <v>2403</v>
      </c>
      <c r="C16" s="292" t="s">
        <v>2404</v>
      </c>
      <c r="D16" s="292" t="s">
        <v>10130</v>
      </c>
      <c r="E16" s="292" t="s">
        <v>10806</v>
      </c>
      <c r="F16" s="292" t="s">
        <v>10807</v>
      </c>
      <c r="G16" s="292" t="s">
        <v>10808</v>
      </c>
      <c r="H16" s="292" t="s">
        <v>11314</v>
      </c>
      <c r="I16" s="292" t="s">
        <v>11316</v>
      </c>
      <c r="J16" s="292" t="s">
        <v>807</v>
      </c>
      <c r="K16" s="292"/>
      <c r="L16" s="292"/>
    </row>
    <row r="17" spans="1:12" x14ac:dyDescent="0.35">
      <c r="A17" s="292" t="s">
        <v>2405</v>
      </c>
      <c r="B17" s="292" t="s">
        <v>2478</v>
      </c>
      <c r="C17" s="292" t="s">
        <v>2479</v>
      </c>
      <c r="D17" s="292" t="s">
        <v>10130</v>
      </c>
      <c r="E17" s="292" t="s">
        <v>10806</v>
      </c>
      <c r="F17" s="292" t="s">
        <v>10812</v>
      </c>
      <c r="G17" s="292" t="s">
        <v>10813</v>
      </c>
      <c r="H17" s="292" t="s">
        <v>11317</v>
      </c>
      <c r="I17" s="292" t="s">
        <v>11315</v>
      </c>
      <c r="J17" s="292" t="s">
        <v>810</v>
      </c>
      <c r="K17" s="292"/>
      <c r="L17" s="292"/>
    </row>
    <row r="18" spans="1:12" x14ac:dyDescent="0.35">
      <c r="A18" s="292" t="s">
        <v>2405</v>
      </c>
      <c r="B18" s="292" t="s">
        <v>2525</v>
      </c>
      <c r="C18" s="292" t="s">
        <v>2526</v>
      </c>
      <c r="D18" s="292" t="s">
        <v>10130</v>
      </c>
      <c r="E18" s="292" t="s">
        <v>10806</v>
      </c>
      <c r="F18" s="292" t="s">
        <v>10744</v>
      </c>
      <c r="G18" s="292" t="s">
        <v>2525</v>
      </c>
      <c r="H18" s="292" t="s">
        <v>11317</v>
      </c>
      <c r="I18" s="292" t="s">
        <v>11315</v>
      </c>
      <c r="J18" s="292" t="s">
        <v>813</v>
      </c>
      <c r="K18" s="292"/>
      <c r="L18" s="292"/>
    </row>
    <row r="19" spans="1:12" x14ac:dyDescent="0.35">
      <c r="A19" s="292" t="s">
        <v>2405</v>
      </c>
      <c r="B19" s="292" t="s">
        <v>2569</v>
      </c>
      <c r="C19" s="292" t="s">
        <v>2570</v>
      </c>
      <c r="D19" s="292" t="s">
        <v>10130</v>
      </c>
      <c r="E19" s="292" t="s">
        <v>10806</v>
      </c>
      <c r="F19" s="292" t="s">
        <v>10790</v>
      </c>
      <c r="G19" s="292" t="s">
        <v>2569</v>
      </c>
      <c r="H19" s="292" t="s">
        <v>11317</v>
      </c>
      <c r="I19" s="292" t="s">
        <v>11315</v>
      </c>
      <c r="J19" s="292" t="s">
        <v>679</v>
      </c>
      <c r="K19" s="292"/>
      <c r="L19" s="292"/>
    </row>
    <row r="20" spans="1:12" x14ac:dyDescent="0.35">
      <c r="A20" s="292" t="s">
        <v>98</v>
      </c>
      <c r="B20" s="292" t="s">
        <v>96</v>
      </c>
      <c r="C20" s="292" t="s">
        <v>97</v>
      </c>
      <c r="D20" s="292" t="s">
        <v>10139</v>
      </c>
      <c r="E20" s="292" t="s">
        <v>10743</v>
      </c>
      <c r="F20" s="292" t="s">
        <v>10796</v>
      </c>
      <c r="G20" s="292" t="s">
        <v>10738</v>
      </c>
      <c r="H20" s="292" t="s">
        <v>11314</v>
      </c>
      <c r="I20" s="292" t="s">
        <v>11315</v>
      </c>
      <c r="J20" s="292" t="s">
        <v>649</v>
      </c>
      <c r="K20" s="292"/>
      <c r="L20" s="292"/>
    </row>
    <row r="21" spans="1:12" x14ac:dyDescent="0.35">
      <c r="A21" s="292" t="s">
        <v>1132</v>
      </c>
      <c r="B21" s="292" t="s">
        <v>1130</v>
      </c>
      <c r="C21" s="292" t="s">
        <v>1131</v>
      </c>
      <c r="D21" s="292" t="s">
        <v>10144</v>
      </c>
      <c r="E21" s="292" t="s">
        <v>10806</v>
      </c>
      <c r="F21" s="292" t="s">
        <v>10812</v>
      </c>
      <c r="G21" s="292" t="s">
        <v>10813</v>
      </c>
      <c r="H21" s="292" t="s">
        <v>11314</v>
      </c>
      <c r="I21" s="292" t="s">
        <v>11315</v>
      </c>
      <c r="J21" s="292" t="s">
        <v>317</v>
      </c>
      <c r="K21" s="292"/>
      <c r="L21" s="292"/>
    </row>
    <row r="22" spans="1:12" x14ac:dyDescent="0.35">
      <c r="A22" s="292" t="s">
        <v>123</v>
      </c>
      <c r="B22" s="292" t="s">
        <v>121</v>
      </c>
      <c r="C22" s="292" t="s">
        <v>122</v>
      </c>
      <c r="D22" s="292" t="s">
        <v>10149</v>
      </c>
      <c r="E22" s="292" t="s">
        <v>10743</v>
      </c>
      <c r="F22" s="292" t="s">
        <v>10796</v>
      </c>
      <c r="G22" s="292" t="s">
        <v>10808</v>
      </c>
      <c r="H22" s="292" t="s">
        <v>11314</v>
      </c>
      <c r="I22" s="292" t="s">
        <v>11316</v>
      </c>
      <c r="J22" s="292" t="s">
        <v>26</v>
      </c>
      <c r="K22" s="292"/>
      <c r="L22" s="292"/>
    </row>
    <row r="23" spans="1:12" x14ac:dyDescent="0.35">
      <c r="A23" s="292" t="s">
        <v>123</v>
      </c>
      <c r="B23" s="292" t="s">
        <v>125</v>
      </c>
      <c r="C23" s="292" t="s">
        <v>126</v>
      </c>
      <c r="D23" s="292" t="s">
        <v>10149</v>
      </c>
      <c r="E23" s="292" t="s">
        <v>10743</v>
      </c>
      <c r="F23" s="292" t="s">
        <v>10766</v>
      </c>
      <c r="G23" s="292" t="s">
        <v>227</v>
      </c>
      <c r="H23" s="292" t="s">
        <v>11317</v>
      </c>
      <c r="I23" s="292" t="s">
        <v>11315</v>
      </c>
      <c r="J23" s="292" t="s">
        <v>28</v>
      </c>
      <c r="K23" s="292"/>
      <c r="L23" s="292"/>
    </row>
    <row r="24" spans="1:12" x14ac:dyDescent="0.35">
      <c r="A24" s="292" t="s">
        <v>123</v>
      </c>
      <c r="B24" s="292" t="s">
        <v>135</v>
      </c>
      <c r="C24" s="292" t="s">
        <v>136</v>
      </c>
      <c r="D24" s="292" t="s">
        <v>10149</v>
      </c>
      <c r="E24" s="292" t="s">
        <v>10743</v>
      </c>
      <c r="F24" s="292" t="s">
        <v>10766</v>
      </c>
      <c r="G24" s="292" t="s">
        <v>10832</v>
      </c>
      <c r="H24" s="292" t="s">
        <v>11317</v>
      </c>
      <c r="I24" s="292" t="s">
        <v>11315</v>
      </c>
      <c r="J24" s="292" t="s">
        <v>1801</v>
      </c>
      <c r="K24" s="292"/>
      <c r="L24" s="292"/>
    </row>
    <row r="25" spans="1:12" x14ac:dyDescent="0.35">
      <c r="A25" s="292" t="s">
        <v>123</v>
      </c>
      <c r="B25" s="292" t="s">
        <v>142</v>
      </c>
      <c r="C25" s="292" t="s">
        <v>143</v>
      </c>
      <c r="D25" s="292" t="s">
        <v>10149</v>
      </c>
      <c r="E25" s="292" t="s">
        <v>10743</v>
      </c>
      <c r="F25" s="292" t="s">
        <v>10796</v>
      </c>
      <c r="G25" s="292" t="s">
        <v>10836</v>
      </c>
      <c r="H25" s="292" t="s">
        <v>11317</v>
      </c>
      <c r="I25" s="292" t="s">
        <v>11315</v>
      </c>
      <c r="J25" s="292" t="s">
        <v>1813</v>
      </c>
      <c r="K25" s="292"/>
      <c r="L25" s="292"/>
    </row>
    <row r="26" spans="1:12" x14ac:dyDescent="0.35">
      <c r="A26" s="292" t="s">
        <v>152</v>
      </c>
      <c r="B26" s="292" t="s">
        <v>150</v>
      </c>
      <c r="C26" s="292" t="s">
        <v>151</v>
      </c>
      <c r="D26" s="292" t="s">
        <v>10150</v>
      </c>
      <c r="E26" s="292" t="s">
        <v>10743</v>
      </c>
      <c r="F26" s="292" t="s">
        <v>10840</v>
      </c>
      <c r="G26" s="292" t="s">
        <v>10738</v>
      </c>
      <c r="H26" s="292" t="s">
        <v>11314</v>
      </c>
      <c r="I26" s="292" t="s">
        <v>11315</v>
      </c>
      <c r="J26" s="292" t="s">
        <v>1803</v>
      </c>
      <c r="K26" s="292"/>
      <c r="L26" s="292"/>
    </row>
    <row r="27" spans="1:12" x14ac:dyDescent="0.35">
      <c r="A27" s="292" t="s">
        <v>602</v>
      </c>
      <c r="B27" s="292" t="s">
        <v>600</v>
      </c>
      <c r="C27" s="292" t="s">
        <v>601</v>
      </c>
      <c r="D27" s="292" t="s">
        <v>10151</v>
      </c>
      <c r="E27" s="292" t="s">
        <v>10743</v>
      </c>
      <c r="F27" s="292" t="s">
        <v>10766</v>
      </c>
      <c r="G27" s="292" t="s">
        <v>10738</v>
      </c>
      <c r="H27" s="292" t="s">
        <v>11314</v>
      </c>
      <c r="I27" s="292" t="s">
        <v>11315</v>
      </c>
      <c r="J27" s="292" t="s">
        <v>1815</v>
      </c>
      <c r="K27" s="292"/>
      <c r="L27" s="292"/>
    </row>
    <row r="28" spans="1:12" x14ac:dyDescent="0.35">
      <c r="A28" s="292" t="s">
        <v>889</v>
      </c>
      <c r="B28" s="292" t="s">
        <v>1125</v>
      </c>
      <c r="C28" s="292" t="s">
        <v>1126</v>
      </c>
      <c r="D28" s="292" t="s">
        <v>10154</v>
      </c>
      <c r="E28" s="292" t="s">
        <v>10806</v>
      </c>
      <c r="F28" s="292" t="s">
        <v>10844</v>
      </c>
      <c r="G28" s="292" t="s">
        <v>10738</v>
      </c>
      <c r="H28" s="292" t="s">
        <v>11314</v>
      </c>
      <c r="I28" s="292" t="s">
        <v>11315</v>
      </c>
      <c r="J28" s="292" t="s">
        <v>1798</v>
      </c>
      <c r="K28" s="292"/>
      <c r="L28" s="292"/>
    </row>
    <row r="29" spans="1:12" x14ac:dyDescent="0.35">
      <c r="A29" s="292" t="s">
        <v>889</v>
      </c>
      <c r="B29" s="292" t="s">
        <v>887</v>
      </c>
      <c r="C29" s="292" t="s">
        <v>888</v>
      </c>
      <c r="D29" s="292" t="s">
        <v>10154</v>
      </c>
      <c r="E29" s="292" t="s">
        <v>10806</v>
      </c>
      <c r="F29" s="292" t="s">
        <v>10812</v>
      </c>
      <c r="G29" s="292" t="s">
        <v>10846</v>
      </c>
      <c r="H29" s="292" t="s">
        <v>11317</v>
      </c>
      <c r="I29" s="292" t="s">
        <v>11315</v>
      </c>
      <c r="J29" s="292" t="s">
        <v>1811</v>
      </c>
      <c r="K29" s="292"/>
      <c r="L29" s="292"/>
    </row>
    <row r="30" spans="1:12" x14ac:dyDescent="0.35">
      <c r="A30" s="292" t="s">
        <v>907</v>
      </c>
      <c r="B30" s="292" t="s">
        <v>905</v>
      </c>
      <c r="C30" s="292" t="s">
        <v>906</v>
      </c>
      <c r="D30" s="292" t="s">
        <v>10159</v>
      </c>
      <c r="E30" s="292" t="s">
        <v>10806</v>
      </c>
      <c r="F30" s="292" t="s">
        <v>10812</v>
      </c>
      <c r="G30" s="292" t="s">
        <v>10848</v>
      </c>
      <c r="H30" s="292" t="s">
        <v>11314</v>
      </c>
      <c r="I30" s="292" t="s">
        <v>11315</v>
      </c>
      <c r="J30" s="292" t="s">
        <v>1805</v>
      </c>
      <c r="K30" s="292"/>
      <c r="L30" s="292"/>
    </row>
    <row r="31" spans="1:12" x14ac:dyDescent="0.35">
      <c r="A31" s="292" t="s">
        <v>4785</v>
      </c>
      <c r="B31" s="292" t="s">
        <v>4783</v>
      </c>
      <c r="C31" s="292" t="s">
        <v>4784</v>
      </c>
      <c r="D31" s="292" t="s">
        <v>10166</v>
      </c>
      <c r="E31" s="292" t="s">
        <v>10795</v>
      </c>
      <c r="F31" s="292" t="s">
        <v>10796</v>
      </c>
      <c r="G31" s="292" t="s">
        <v>10797</v>
      </c>
      <c r="H31" s="292" t="s">
        <v>11314</v>
      </c>
      <c r="I31" s="292" t="s">
        <v>11315</v>
      </c>
      <c r="J31" s="292" t="s">
        <v>1809</v>
      </c>
      <c r="K31" s="292"/>
      <c r="L31" s="292"/>
    </row>
    <row r="32" spans="1:12" x14ac:dyDescent="0.35">
      <c r="A32" s="292" t="s">
        <v>849</v>
      </c>
      <c r="B32" s="292" t="s">
        <v>876</v>
      </c>
      <c r="C32" s="292" t="s">
        <v>877</v>
      </c>
      <c r="D32" s="292" t="s">
        <v>10169</v>
      </c>
      <c r="E32" s="292" t="s">
        <v>10743</v>
      </c>
      <c r="F32" s="292" t="s">
        <v>10853</v>
      </c>
      <c r="G32" s="292" t="s">
        <v>10808</v>
      </c>
      <c r="H32" s="292" t="s">
        <v>11314</v>
      </c>
      <c r="I32" s="292" t="s">
        <v>11316</v>
      </c>
      <c r="J32" s="292" t="s">
        <v>1807</v>
      </c>
      <c r="K32" s="292"/>
      <c r="L32" s="292"/>
    </row>
    <row r="33" spans="1:12" x14ac:dyDescent="0.35">
      <c r="A33" s="292" t="s">
        <v>849</v>
      </c>
      <c r="B33" s="292" t="s">
        <v>861</v>
      </c>
      <c r="C33" s="292" t="s">
        <v>862</v>
      </c>
      <c r="D33" s="292" t="s">
        <v>10169</v>
      </c>
      <c r="E33" s="292" t="s">
        <v>10743</v>
      </c>
      <c r="F33" s="292" t="s">
        <v>10812</v>
      </c>
      <c r="G33" s="292" t="s">
        <v>10855</v>
      </c>
      <c r="H33" s="292" t="s">
        <v>11317</v>
      </c>
      <c r="I33" s="292" t="s">
        <v>11315</v>
      </c>
      <c r="J33" s="292"/>
      <c r="K33" s="292"/>
      <c r="L33" s="292"/>
    </row>
    <row r="34" spans="1:12" x14ac:dyDescent="0.35">
      <c r="A34" s="292" t="s">
        <v>849</v>
      </c>
      <c r="B34" s="292" t="s">
        <v>847</v>
      </c>
      <c r="C34" s="292" t="s">
        <v>848</v>
      </c>
      <c r="D34" s="292" t="s">
        <v>10169</v>
      </c>
      <c r="E34" s="292" t="s">
        <v>10743</v>
      </c>
      <c r="F34" s="292" t="s">
        <v>10744</v>
      </c>
      <c r="G34" s="292" t="s">
        <v>10744</v>
      </c>
      <c r="H34" s="292" t="s">
        <v>11317</v>
      </c>
      <c r="I34" s="292" t="s">
        <v>11315</v>
      </c>
      <c r="J34" s="292"/>
      <c r="K34" s="292"/>
      <c r="L34" s="292"/>
    </row>
    <row r="35" spans="1:12" x14ac:dyDescent="0.35">
      <c r="A35" s="292" t="s">
        <v>921</v>
      </c>
      <c r="B35" s="292" t="s">
        <v>919</v>
      </c>
      <c r="C35" s="292" t="s">
        <v>920</v>
      </c>
      <c r="D35" s="292" t="s">
        <v>10174</v>
      </c>
      <c r="E35" s="292" t="s">
        <v>10806</v>
      </c>
      <c r="F35" s="292" t="s">
        <v>10812</v>
      </c>
      <c r="G35" s="292" t="s">
        <v>10846</v>
      </c>
      <c r="H35" s="292" t="s">
        <v>11314</v>
      </c>
      <c r="I35" s="292" t="s">
        <v>11315</v>
      </c>
      <c r="J35" s="292"/>
      <c r="K35" s="292"/>
      <c r="L35" s="292"/>
    </row>
    <row r="36" spans="1:12" x14ac:dyDescent="0.35">
      <c r="A36" s="292" t="s">
        <v>180</v>
      </c>
      <c r="B36" s="292" t="s">
        <v>178</v>
      </c>
      <c r="C36" s="292" t="s">
        <v>179</v>
      </c>
      <c r="D36" s="292" t="s">
        <v>10175</v>
      </c>
      <c r="E36" s="292" t="s">
        <v>10743</v>
      </c>
      <c r="F36" s="292" t="s">
        <v>10812</v>
      </c>
      <c r="G36" s="292" t="s">
        <v>10855</v>
      </c>
      <c r="H36" s="292" t="s">
        <v>11317</v>
      </c>
      <c r="I36" s="292" t="s">
        <v>11315</v>
      </c>
      <c r="J36" s="292"/>
      <c r="K36" s="292"/>
      <c r="L36" s="292"/>
    </row>
    <row r="37" spans="1:12" x14ac:dyDescent="0.35">
      <c r="A37" s="292" t="s">
        <v>180</v>
      </c>
      <c r="B37" s="292" t="s">
        <v>184</v>
      </c>
      <c r="C37" s="292" t="s">
        <v>185</v>
      </c>
      <c r="D37" s="292" t="s">
        <v>10175</v>
      </c>
      <c r="E37" s="292" t="s">
        <v>10743</v>
      </c>
      <c r="F37" s="292" t="s">
        <v>10812</v>
      </c>
      <c r="G37" s="292" t="s">
        <v>10861</v>
      </c>
      <c r="H37" s="292" t="s">
        <v>11317</v>
      </c>
      <c r="I37" s="292" t="s">
        <v>11315</v>
      </c>
      <c r="J37" s="292"/>
      <c r="K37" s="292"/>
      <c r="L37" s="292"/>
    </row>
    <row r="38" spans="1:12" x14ac:dyDescent="0.35">
      <c r="A38" s="292" t="s">
        <v>180</v>
      </c>
      <c r="B38" s="292" t="s">
        <v>533</v>
      </c>
      <c r="C38" s="292" t="s">
        <v>534</v>
      </c>
      <c r="D38" s="292" t="s">
        <v>10175</v>
      </c>
      <c r="E38" s="292" t="s">
        <v>10743</v>
      </c>
      <c r="F38" s="292" t="s">
        <v>10812</v>
      </c>
      <c r="G38" s="292" t="s">
        <v>10808</v>
      </c>
      <c r="H38" s="292" t="s">
        <v>11314</v>
      </c>
      <c r="I38" s="292" t="s">
        <v>11316</v>
      </c>
      <c r="J38" s="292"/>
      <c r="K38" s="292"/>
      <c r="L38" s="292"/>
    </row>
    <row r="39" spans="1:12" x14ac:dyDescent="0.35">
      <c r="A39" s="292" t="s">
        <v>1137</v>
      </c>
      <c r="B39" s="292" t="s">
        <v>1135</v>
      </c>
      <c r="C39" s="292" t="s">
        <v>1136</v>
      </c>
      <c r="D39" s="292" t="s">
        <v>10176</v>
      </c>
      <c r="E39" s="292" t="s">
        <v>10806</v>
      </c>
      <c r="F39" s="292" t="s">
        <v>10812</v>
      </c>
      <c r="G39" s="292" t="s">
        <v>10846</v>
      </c>
      <c r="H39" s="292" t="s">
        <v>11314</v>
      </c>
      <c r="I39" s="292" t="s">
        <v>11315</v>
      </c>
      <c r="J39" s="292"/>
      <c r="K39" s="292"/>
      <c r="L39" s="292"/>
    </row>
    <row r="40" spans="1:12" x14ac:dyDescent="0.35">
      <c r="A40" s="292" t="s">
        <v>3983</v>
      </c>
      <c r="B40" s="292" t="s">
        <v>3981</v>
      </c>
      <c r="C40" s="292" t="s">
        <v>3982</v>
      </c>
      <c r="D40" s="292" t="s">
        <v>10177</v>
      </c>
      <c r="E40" s="292" t="s">
        <v>10743</v>
      </c>
      <c r="F40" s="292" t="s">
        <v>10803</v>
      </c>
      <c r="G40" s="292" t="s">
        <v>10868</v>
      </c>
      <c r="H40" s="292" t="s">
        <v>11314</v>
      </c>
      <c r="I40" s="292" t="s">
        <v>11315</v>
      </c>
      <c r="J40" s="292"/>
      <c r="K40" s="292"/>
      <c r="L40" s="292"/>
    </row>
    <row r="41" spans="1:12" x14ac:dyDescent="0.35">
      <c r="A41" s="292" t="s">
        <v>4961</v>
      </c>
      <c r="B41" s="292" t="s">
        <v>4959</v>
      </c>
      <c r="C41" s="292" t="s">
        <v>4960</v>
      </c>
      <c r="D41" s="292" t="s">
        <v>10178</v>
      </c>
      <c r="E41" s="292" t="s">
        <v>10743</v>
      </c>
      <c r="F41" s="292" t="s">
        <v>10872</v>
      </c>
      <c r="G41" s="292" t="s">
        <v>10738</v>
      </c>
      <c r="H41" s="292" t="s">
        <v>11314</v>
      </c>
      <c r="I41" s="292" t="s">
        <v>11315</v>
      </c>
      <c r="J41" s="292"/>
      <c r="K41" s="292"/>
      <c r="L41" s="292"/>
    </row>
    <row r="42" spans="1:12" x14ac:dyDescent="0.35">
      <c r="A42" s="292" t="s">
        <v>4100</v>
      </c>
      <c r="B42" s="292" t="s">
        <v>4098</v>
      </c>
      <c r="C42" s="292" t="s">
        <v>4099</v>
      </c>
      <c r="D42" s="292" t="s">
        <v>10181</v>
      </c>
      <c r="E42" s="292" t="s">
        <v>10795</v>
      </c>
      <c r="F42" s="292" t="s">
        <v>10812</v>
      </c>
      <c r="G42" s="292" t="s">
        <v>10855</v>
      </c>
      <c r="H42" s="292" t="s">
        <v>11314</v>
      </c>
      <c r="I42" s="292" t="s">
        <v>11315</v>
      </c>
      <c r="J42" s="292"/>
      <c r="K42" s="292"/>
      <c r="L42" s="292"/>
    </row>
    <row r="43" spans="1:12" x14ac:dyDescent="0.35">
      <c r="A43" s="292" t="s">
        <v>4037</v>
      </c>
      <c r="B43" s="292" t="s">
        <v>4035</v>
      </c>
      <c r="C43" s="292" t="s">
        <v>4036</v>
      </c>
      <c r="D43" s="292" t="s">
        <v>10182</v>
      </c>
      <c r="E43" s="292" t="s">
        <v>10795</v>
      </c>
      <c r="F43" s="292" t="s">
        <v>10796</v>
      </c>
      <c r="G43" s="292" t="s">
        <v>10797</v>
      </c>
      <c r="H43" s="292" t="s">
        <v>11314</v>
      </c>
      <c r="I43" s="292" t="s">
        <v>11315</v>
      </c>
      <c r="J43" s="292"/>
      <c r="K43" s="292"/>
      <c r="L43" s="292"/>
    </row>
    <row r="44" spans="1:12" x14ac:dyDescent="0.35">
      <c r="A44" s="292" t="s">
        <v>612</v>
      </c>
      <c r="B44" s="292" t="s">
        <v>712</v>
      </c>
      <c r="C44" s="292" t="s">
        <v>713</v>
      </c>
      <c r="D44" s="292" t="s">
        <v>10183</v>
      </c>
      <c r="E44" s="292" t="s">
        <v>10743</v>
      </c>
      <c r="F44" s="292" t="s">
        <v>10881</v>
      </c>
      <c r="G44" s="292" t="s">
        <v>10738</v>
      </c>
      <c r="H44" s="292" t="s">
        <v>11314</v>
      </c>
      <c r="I44" s="292" t="s">
        <v>11315</v>
      </c>
      <c r="J44" s="292"/>
      <c r="K44" s="292"/>
      <c r="L44" s="292"/>
    </row>
    <row r="45" spans="1:12" x14ac:dyDescent="0.35">
      <c r="A45" s="292" t="s">
        <v>612</v>
      </c>
      <c r="B45" s="292" t="s">
        <v>610</v>
      </c>
      <c r="C45" s="292" t="s">
        <v>611</v>
      </c>
      <c r="D45" s="292" t="s">
        <v>10183</v>
      </c>
      <c r="E45" s="292" t="s">
        <v>10743</v>
      </c>
      <c r="F45" s="292" t="s">
        <v>10812</v>
      </c>
      <c r="G45" s="292" t="s">
        <v>610</v>
      </c>
      <c r="H45" s="292" t="s">
        <v>11317</v>
      </c>
      <c r="I45" s="292" t="s">
        <v>11315</v>
      </c>
      <c r="J45" s="292"/>
      <c r="K45" s="292"/>
      <c r="L45" s="292"/>
    </row>
    <row r="46" spans="1:12" x14ac:dyDescent="0.35">
      <c r="A46" s="292" t="s">
        <v>612</v>
      </c>
      <c r="B46" s="292" t="s">
        <v>616</v>
      </c>
      <c r="C46" s="292" t="s">
        <v>617</v>
      </c>
      <c r="D46" s="292" t="s">
        <v>10183</v>
      </c>
      <c r="E46" s="292" t="s">
        <v>10743</v>
      </c>
      <c r="F46" s="292" t="s">
        <v>10796</v>
      </c>
      <c r="G46" s="292" t="s">
        <v>616</v>
      </c>
      <c r="H46" s="292" t="s">
        <v>11317</v>
      </c>
      <c r="I46" s="292" t="s">
        <v>11315</v>
      </c>
      <c r="J46" s="292"/>
      <c r="K46" s="292"/>
      <c r="L46" s="292"/>
    </row>
    <row r="47" spans="1:12" x14ac:dyDescent="0.35">
      <c r="A47" s="292" t="s">
        <v>612</v>
      </c>
      <c r="B47" s="292" t="s">
        <v>662</v>
      </c>
      <c r="C47" s="292" t="s">
        <v>663</v>
      </c>
      <c r="D47" s="292" t="s">
        <v>10183</v>
      </c>
      <c r="E47" s="292" t="s">
        <v>10743</v>
      </c>
      <c r="F47" s="292" t="s">
        <v>10744</v>
      </c>
      <c r="G47" s="292" t="s">
        <v>10744</v>
      </c>
      <c r="H47" s="292" t="s">
        <v>11317</v>
      </c>
      <c r="I47" s="292" t="s">
        <v>11315</v>
      </c>
      <c r="J47" s="292"/>
      <c r="K47" s="292"/>
      <c r="L47" s="292"/>
    </row>
    <row r="48" spans="1:12" x14ac:dyDescent="0.35">
      <c r="A48" s="292" t="s">
        <v>69</v>
      </c>
      <c r="B48" s="292" t="s">
        <v>67</v>
      </c>
      <c r="C48" s="292" t="s">
        <v>68</v>
      </c>
      <c r="D48" s="292" t="s">
        <v>10208</v>
      </c>
      <c r="E48" s="292" t="s">
        <v>10795</v>
      </c>
      <c r="F48" s="292" t="s">
        <v>10812</v>
      </c>
      <c r="G48" s="292" t="s">
        <v>10855</v>
      </c>
      <c r="H48" s="292" t="s">
        <v>11314</v>
      </c>
      <c r="I48" s="292" t="s">
        <v>11315</v>
      </c>
      <c r="J48" s="292"/>
      <c r="K48" s="292"/>
      <c r="L48" s="292"/>
    </row>
    <row r="49" spans="1:12" x14ac:dyDescent="0.35">
      <c r="A49" s="292" t="s">
        <v>1018</v>
      </c>
      <c r="B49" s="292" t="s">
        <v>1016</v>
      </c>
      <c r="C49" s="292" t="s">
        <v>1017</v>
      </c>
      <c r="D49" s="292" t="s">
        <v>10213</v>
      </c>
      <c r="E49" s="292" t="s">
        <v>10806</v>
      </c>
      <c r="F49" s="292" t="s">
        <v>10896</v>
      </c>
      <c r="G49" s="292" t="s">
        <v>10738</v>
      </c>
      <c r="H49" s="292" t="s">
        <v>11314</v>
      </c>
      <c r="I49" s="292" t="s">
        <v>11315</v>
      </c>
      <c r="J49" s="292"/>
      <c r="K49" s="292"/>
      <c r="L49" s="292"/>
    </row>
    <row r="50" spans="1:12" x14ac:dyDescent="0.35">
      <c r="A50" s="292" t="s">
        <v>1023</v>
      </c>
      <c r="B50" s="292" t="s">
        <v>1021</v>
      </c>
      <c r="C50" s="292" t="s">
        <v>1022</v>
      </c>
      <c r="D50" s="292" t="s">
        <v>10222</v>
      </c>
      <c r="E50" s="292" t="s">
        <v>10806</v>
      </c>
      <c r="F50" s="292" t="s">
        <v>10896</v>
      </c>
      <c r="G50" s="292" t="s">
        <v>10738</v>
      </c>
      <c r="H50" s="292" t="s">
        <v>11314</v>
      </c>
      <c r="I50" s="292" t="s">
        <v>11315</v>
      </c>
      <c r="J50" s="292"/>
      <c r="K50" s="292"/>
      <c r="L50" s="292"/>
    </row>
    <row r="51" spans="1:12" x14ac:dyDescent="0.35">
      <c r="A51" s="292" t="s">
        <v>1003</v>
      </c>
      <c r="B51" s="292" t="s">
        <v>1001</v>
      </c>
      <c r="C51" s="292" t="s">
        <v>1002</v>
      </c>
      <c r="D51" s="292" t="s">
        <v>10225</v>
      </c>
      <c r="E51" s="292" t="s">
        <v>10806</v>
      </c>
      <c r="F51" s="292" t="s">
        <v>10899</v>
      </c>
      <c r="G51" s="292" t="s">
        <v>10738</v>
      </c>
      <c r="H51" s="292" t="s">
        <v>11314</v>
      </c>
      <c r="I51" s="292" t="s">
        <v>11315</v>
      </c>
      <c r="J51" s="292"/>
      <c r="K51" s="292"/>
      <c r="L51" s="292"/>
    </row>
    <row r="52" spans="1:12" x14ac:dyDescent="0.35">
      <c r="A52" s="292" t="s">
        <v>4445</v>
      </c>
      <c r="B52" s="292" t="s">
        <v>4443</v>
      </c>
      <c r="C52" s="292" t="s">
        <v>4444</v>
      </c>
      <c r="D52" s="292" t="s">
        <v>10226</v>
      </c>
      <c r="E52" s="292" t="s">
        <v>10795</v>
      </c>
      <c r="F52" s="292" t="s">
        <v>10796</v>
      </c>
      <c r="G52" s="292" t="s">
        <v>10797</v>
      </c>
      <c r="H52" s="292" t="s">
        <v>11314</v>
      </c>
      <c r="I52" s="292" t="s">
        <v>11315</v>
      </c>
      <c r="J52" s="292"/>
      <c r="K52" s="292"/>
      <c r="L52" s="292"/>
    </row>
    <row r="53" spans="1:12" x14ac:dyDescent="0.35">
      <c r="A53" s="292" t="s">
        <v>411</v>
      </c>
      <c r="B53" s="292" t="s">
        <v>409</v>
      </c>
      <c r="C53" s="292" t="s">
        <v>410</v>
      </c>
      <c r="D53" s="292" t="s">
        <v>10227</v>
      </c>
      <c r="E53" s="292" t="s">
        <v>10736</v>
      </c>
      <c r="F53" s="292" t="s">
        <v>10906</v>
      </c>
      <c r="G53" s="292" t="s">
        <v>409</v>
      </c>
      <c r="H53" s="292" t="s">
        <v>11314</v>
      </c>
      <c r="I53" s="292" t="s">
        <v>11315</v>
      </c>
      <c r="J53" s="292"/>
      <c r="K53" s="292"/>
      <c r="L53" s="292"/>
    </row>
    <row r="54" spans="1:12" x14ac:dyDescent="0.35">
      <c r="A54" s="292" t="s">
        <v>5686</v>
      </c>
      <c r="B54" s="292" t="s">
        <v>5684</v>
      </c>
      <c r="C54" s="292" t="s">
        <v>5685</v>
      </c>
      <c r="D54" s="292" t="s">
        <v>10228</v>
      </c>
      <c r="E54" s="292" t="s">
        <v>10736</v>
      </c>
      <c r="F54" s="292" t="s">
        <v>10790</v>
      </c>
      <c r="G54" s="292" t="s">
        <v>2272</v>
      </c>
      <c r="H54" s="292" t="s">
        <v>11314</v>
      </c>
      <c r="I54" s="292" t="s">
        <v>11315</v>
      </c>
      <c r="J54" s="292"/>
      <c r="K54" s="292"/>
      <c r="L54" s="292"/>
    </row>
    <row r="55" spans="1:12" x14ac:dyDescent="0.35">
      <c r="A55" s="292" t="s">
        <v>482</v>
      </c>
      <c r="B55" s="292" t="s">
        <v>480</v>
      </c>
      <c r="C55" s="292" t="s">
        <v>481</v>
      </c>
      <c r="D55" s="292" t="s">
        <v>10231</v>
      </c>
      <c r="E55" s="292" t="s">
        <v>10751</v>
      </c>
      <c r="F55" s="292" t="s">
        <v>10812</v>
      </c>
      <c r="G55" s="292" t="s">
        <v>10915</v>
      </c>
      <c r="H55" s="292" t="s">
        <v>11314</v>
      </c>
      <c r="I55" s="292" t="s">
        <v>11315</v>
      </c>
      <c r="J55" s="292"/>
      <c r="K55" s="292"/>
      <c r="L55" s="292"/>
    </row>
    <row r="56" spans="1:12" x14ac:dyDescent="0.35">
      <c r="A56" s="292" t="s">
        <v>191</v>
      </c>
      <c r="B56" s="292" t="s">
        <v>490</v>
      </c>
      <c r="C56" s="292" t="s">
        <v>491</v>
      </c>
      <c r="D56" s="292" t="s">
        <v>10232</v>
      </c>
      <c r="E56" s="292" t="s">
        <v>10751</v>
      </c>
      <c r="F56" s="292" t="s">
        <v>10920</v>
      </c>
      <c r="G56" s="292" t="s">
        <v>10808</v>
      </c>
      <c r="H56" s="292" t="s">
        <v>11314</v>
      </c>
      <c r="I56" s="292" t="s">
        <v>11316</v>
      </c>
      <c r="J56" s="292"/>
      <c r="K56" s="292"/>
      <c r="L56" s="292"/>
    </row>
    <row r="57" spans="1:12" x14ac:dyDescent="0.35">
      <c r="A57" s="292" t="s">
        <v>191</v>
      </c>
      <c r="B57" s="292" t="s">
        <v>189</v>
      </c>
      <c r="C57" s="292" t="s">
        <v>190</v>
      </c>
      <c r="D57" s="292" t="s">
        <v>10232</v>
      </c>
      <c r="E57" s="292" t="s">
        <v>10751</v>
      </c>
      <c r="F57" s="292" t="s">
        <v>10924</v>
      </c>
      <c r="G57" s="292" t="s">
        <v>10766</v>
      </c>
      <c r="H57" s="292" t="s">
        <v>11317</v>
      </c>
      <c r="I57" s="292" t="s">
        <v>11315</v>
      </c>
      <c r="J57" s="292"/>
      <c r="K57" s="292"/>
      <c r="L57" s="292"/>
    </row>
    <row r="58" spans="1:12" x14ac:dyDescent="0.35">
      <c r="A58" s="292" t="s">
        <v>191</v>
      </c>
      <c r="B58" s="292" t="s">
        <v>195</v>
      </c>
      <c r="C58" s="292" t="s">
        <v>196</v>
      </c>
      <c r="D58" s="292" t="s">
        <v>10232</v>
      </c>
      <c r="E58" s="292" t="s">
        <v>10751</v>
      </c>
      <c r="F58" s="292" t="s">
        <v>10812</v>
      </c>
      <c r="G58" s="292" t="s">
        <v>10926</v>
      </c>
      <c r="H58" s="292" t="s">
        <v>11317</v>
      </c>
      <c r="I58" s="292" t="s">
        <v>11315</v>
      </c>
      <c r="J58" s="292"/>
      <c r="K58" s="292"/>
      <c r="L58" s="292"/>
    </row>
    <row r="59" spans="1:12" x14ac:dyDescent="0.35">
      <c r="A59" s="292" t="s">
        <v>4177</v>
      </c>
      <c r="B59" s="292" t="s">
        <v>4175</v>
      </c>
      <c r="C59" s="292" t="s">
        <v>4176</v>
      </c>
      <c r="D59" s="292" t="s">
        <v>10237</v>
      </c>
      <c r="E59" s="292" t="s">
        <v>10795</v>
      </c>
      <c r="F59" s="292" t="s">
        <v>10812</v>
      </c>
      <c r="G59" s="292" t="s">
        <v>10855</v>
      </c>
      <c r="H59" s="292" t="s">
        <v>11314</v>
      </c>
      <c r="I59" s="292" t="s">
        <v>11315</v>
      </c>
      <c r="J59" s="292"/>
      <c r="K59" s="292"/>
      <c r="L59" s="292"/>
    </row>
    <row r="60" spans="1:12" x14ac:dyDescent="0.35">
      <c r="A60" s="292" t="s">
        <v>84</v>
      </c>
      <c r="B60" s="292" t="s">
        <v>82</v>
      </c>
      <c r="C60" s="292" t="s">
        <v>83</v>
      </c>
      <c r="D60" s="292" t="s">
        <v>10242</v>
      </c>
      <c r="E60" s="292" t="s">
        <v>10751</v>
      </c>
      <c r="F60" s="292" t="s">
        <v>10812</v>
      </c>
      <c r="G60" s="292" t="s">
        <v>10934</v>
      </c>
      <c r="H60" s="292" t="s">
        <v>11314</v>
      </c>
      <c r="I60" s="292" t="s">
        <v>11315</v>
      </c>
      <c r="J60" s="292"/>
      <c r="K60" s="292"/>
      <c r="L60" s="292"/>
    </row>
    <row r="61" spans="1:12" x14ac:dyDescent="0.35">
      <c r="A61" s="292" t="s">
        <v>205</v>
      </c>
      <c r="B61" s="292" t="s">
        <v>626</v>
      </c>
      <c r="C61" s="292" t="s">
        <v>627</v>
      </c>
      <c r="D61" s="292" t="s">
        <v>10247</v>
      </c>
      <c r="E61" s="292" t="s">
        <v>10743</v>
      </c>
      <c r="F61" s="292" t="s">
        <v>10938</v>
      </c>
      <c r="G61" s="292" t="s">
        <v>10939</v>
      </c>
      <c r="H61" s="292" t="s">
        <v>11314</v>
      </c>
      <c r="I61" s="292" t="s">
        <v>11316</v>
      </c>
      <c r="J61" s="292"/>
      <c r="K61" s="292"/>
      <c r="L61" s="292"/>
    </row>
    <row r="62" spans="1:12" x14ac:dyDescent="0.35">
      <c r="A62" s="292" t="s">
        <v>205</v>
      </c>
      <c r="B62" s="292" t="s">
        <v>203</v>
      </c>
      <c r="C62" s="292" t="s">
        <v>204</v>
      </c>
      <c r="D62" s="292" t="s">
        <v>10247</v>
      </c>
      <c r="E62" s="292" t="s">
        <v>10743</v>
      </c>
      <c r="F62" s="292" t="s">
        <v>10812</v>
      </c>
      <c r="G62" s="292" t="s">
        <v>10942</v>
      </c>
      <c r="H62" s="292" t="s">
        <v>11317</v>
      </c>
      <c r="I62" s="292" t="s">
        <v>11315</v>
      </c>
      <c r="J62" s="292"/>
      <c r="K62" s="292"/>
      <c r="L62" s="292"/>
    </row>
    <row r="63" spans="1:12" x14ac:dyDescent="0.35">
      <c r="A63" s="292" t="s">
        <v>205</v>
      </c>
      <c r="B63" s="292" t="s">
        <v>1219</v>
      </c>
      <c r="C63" s="292" t="s">
        <v>1220</v>
      </c>
      <c r="D63" s="292" t="s">
        <v>10247</v>
      </c>
      <c r="E63" s="292" t="s">
        <v>10743</v>
      </c>
      <c r="F63" s="292" t="s">
        <v>10744</v>
      </c>
      <c r="G63" s="292" t="s">
        <v>10744</v>
      </c>
      <c r="H63" s="292" t="s">
        <v>11317</v>
      </c>
      <c r="I63" s="292" t="s">
        <v>11315</v>
      </c>
      <c r="J63" s="292"/>
      <c r="K63" s="292"/>
      <c r="L63" s="292"/>
    </row>
    <row r="64" spans="1:12" x14ac:dyDescent="0.35">
      <c r="A64" s="292" t="s">
        <v>2635</v>
      </c>
      <c r="B64" s="292" t="s">
        <v>2633</v>
      </c>
      <c r="C64" s="292" t="s">
        <v>2634</v>
      </c>
      <c r="D64" s="292" t="s">
        <v>10260</v>
      </c>
      <c r="E64" s="292" t="s">
        <v>10736</v>
      </c>
      <c r="F64" s="292" t="s">
        <v>10784</v>
      </c>
      <c r="G64" s="292" t="s">
        <v>10950</v>
      </c>
      <c r="H64" s="292" t="s">
        <v>11314</v>
      </c>
      <c r="I64" s="292" t="s">
        <v>11315</v>
      </c>
      <c r="J64" s="292"/>
      <c r="K64" s="292"/>
      <c r="L64" s="292"/>
    </row>
    <row r="65" spans="1:12" x14ac:dyDescent="0.35">
      <c r="A65" s="292" t="s">
        <v>516</v>
      </c>
      <c r="B65" s="292" t="s">
        <v>514</v>
      </c>
      <c r="C65" s="292" t="s">
        <v>515</v>
      </c>
      <c r="D65" s="292" t="s">
        <v>10261</v>
      </c>
      <c r="E65" s="292" t="s">
        <v>10751</v>
      </c>
      <c r="F65" s="292" t="s">
        <v>10812</v>
      </c>
      <c r="G65" s="292" t="s">
        <v>10934</v>
      </c>
      <c r="H65" s="292" t="s">
        <v>11317</v>
      </c>
      <c r="I65" s="292" t="s">
        <v>11315</v>
      </c>
      <c r="J65" s="292"/>
      <c r="K65" s="292"/>
      <c r="L65" s="292"/>
    </row>
    <row r="66" spans="1:12" x14ac:dyDescent="0.35">
      <c r="A66" s="292" t="s">
        <v>516</v>
      </c>
      <c r="B66" s="292" t="s">
        <v>1708</v>
      </c>
      <c r="C66" s="292" t="s">
        <v>1709</v>
      </c>
      <c r="D66" s="292" t="s">
        <v>10261</v>
      </c>
      <c r="E66" s="292" t="s">
        <v>10751</v>
      </c>
      <c r="F66" s="292" t="s">
        <v>10956</v>
      </c>
      <c r="G66" s="292" t="s">
        <v>10738</v>
      </c>
      <c r="H66" s="292" t="s">
        <v>11314</v>
      </c>
      <c r="I66" s="292" t="s">
        <v>11315</v>
      </c>
      <c r="J66" s="292"/>
      <c r="K66" s="292"/>
      <c r="L66" s="292"/>
    </row>
    <row r="67" spans="1:12" x14ac:dyDescent="0.35">
      <c r="A67" s="292" t="s">
        <v>90</v>
      </c>
      <c r="B67" s="292" t="s">
        <v>2359</v>
      </c>
      <c r="C67" s="292" t="s">
        <v>2360</v>
      </c>
      <c r="D67" s="292" t="s">
        <v>10264</v>
      </c>
      <c r="E67" s="292" t="s">
        <v>10743</v>
      </c>
      <c r="F67" s="292" t="s">
        <v>10840</v>
      </c>
      <c r="G67" s="292" t="s">
        <v>10738</v>
      </c>
      <c r="H67" s="292" t="s">
        <v>11314</v>
      </c>
      <c r="I67" s="292" t="s">
        <v>11315</v>
      </c>
      <c r="J67" s="292"/>
      <c r="K67" s="292"/>
      <c r="L67" s="292"/>
    </row>
    <row r="68" spans="1:12" x14ac:dyDescent="0.35">
      <c r="A68" s="292" t="s">
        <v>90</v>
      </c>
      <c r="B68" s="292" t="s">
        <v>88</v>
      </c>
      <c r="C68" s="292" t="s">
        <v>89</v>
      </c>
      <c r="D68" s="292" t="s">
        <v>10264</v>
      </c>
      <c r="E68" s="292" t="s">
        <v>10743</v>
      </c>
      <c r="F68" s="292" t="s">
        <v>10812</v>
      </c>
      <c r="G68" s="292" t="s">
        <v>10855</v>
      </c>
      <c r="H68" s="292" t="s">
        <v>11317</v>
      </c>
      <c r="I68" s="292" t="s">
        <v>11315</v>
      </c>
      <c r="J68" s="292"/>
      <c r="K68" s="292"/>
      <c r="L68" s="292"/>
    </row>
    <row r="69" spans="1:12" x14ac:dyDescent="0.35">
      <c r="A69" s="292" t="s">
        <v>90</v>
      </c>
      <c r="B69" s="292" t="s">
        <v>2344</v>
      </c>
      <c r="C69" s="292" t="s">
        <v>2345</v>
      </c>
      <c r="D69" s="292" t="s">
        <v>10264</v>
      </c>
      <c r="E69" s="292" t="s">
        <v>10743</v>
      </c>
      <c r="F69" s="292" t="s">
        <v>10766</v>
      </c>
      <c r="G69" s="292" t="s">
        <v>10961</v>
      </c>
      <c r="H69" s="292" t="s">
        <v>11317</v>
      </c>
      <c r="I69" s="292" t="s">
        <v>11315</v>
      </c>
      <c r="J69" s="292"/>
      <c r="K69" s="292"/>
      <c r="L69" s="292"/>
    </row>
    <row r="70" spans="1:12" x14ac:dyDescent="0.35">
      <c r="A70" s="292" t="s">
        <v>3972</v>
      </c>
      <c r="B70" s="292" t="s">
        <v>6898</v>
      </c>
      <c r="C70" s="292" t="s">
        <v>6899</v>
      </c>
      <c r="D70" s="292" t="s">
        <v>10269</v>
      </c>
      <c r="E70" s="292" t="s">
        <v>10736</v>
      </c>
      <c r="F70" s="292" t="s">
        <v>10965</v>
      </c>
      <c r="G70" s="292" t="s">
        <v>10966</v>
      </c>
      <c r="H70" s="292" t="s">
        <v>11317</v>
      </c>
      <c r="I70" s="292" t="s">
        <v>11316</v>
      </c>
      <c r="J70" s="292"/>
      <c r="K70" s="292"/>
      <c r="L70" s="292"/>
    </row>
    <row r="71" spans="1:12" x14ac:dyDescent="0.35">
      <c r="A71" s="292" t="s">
        <v>3972</v>
      </c>
      <c r="B71" s="292" t="s">
        <v>3970</v>
      </c>
      <c r="C71" s="292" t="s">
        <v>3971</v>
      </c>
      <c r="D71" s="292" t="s">
        <v>10269</v>
      </c>
      <c r="E71" s="292" t="s">
        <v>10736</v>
      </c>
      <c r="F71" s="292" t="s">
        <v>10790</v>
      </c>
      <c r="G71" s="292" t="s">
        <v>10971</v>
      </c>
      <c r="H71" s="292" t="s">
        <v>11314</v>
      </c>
      <c r="I71" s="292" t="s">
        <v>11315</v>
      </c>
      <c r="J71" s="292"/>
      <c r="K71" s="292"/>
      <c r="L71" s="292"/>
    </row>
    <row r="72" spans="1:12" x14ac:dyDescent="0.35">
      <c r="A72" s="292" t="s">
        <v>3972</v>
      </c>
      <c r="B72" s="292" t="s">
        <v>6850</v>
      </c>
      <c r="C72" s="292" t="s">
        <v>6851</v>
      </c>
      <c r="D72" s="292" t="s">
        <v>10269</v>
      </c>
      <c r="E72" s="292" t="s">
        <v>10736</v>
      </c>
      <c r="F72" s="292" t="s">
        <v>10976</v>
      </c>
      <c r="G72" s="292" t="s">
        <v>10977</v>
      </c>
      <c r="H72" s="292" t="s">
        <v>11317</v>
      </c>
      <c r="I72" s="292" t="s">
        <v>11315</v>
      </c>
      <c r="J72" s="292"/>
      <c r="K72" s="292"/>
      <c r="L72" s="292"/>
    </row>
    <row r="73" spans="1:12" x14ac:dyDescent="0.35">
      <c r="A73" s="292" t="s">
        <v>4247</v>
      </c>
      <c r="B73" s="292" t="s">
        <v>4245</v>
      </c>
      <c r="C73" s="292" t="s">
        <v>4246</v>
      </c>
      <c r="D73" s="292" t="s">
        <v>10270</v>
      </c>
      <c r="E73" s="292" t="s">
        <v>10743</v>
      </c>
      <c r="F73" s="292" t="s">
        <v>10744</v>
      </c>
      <c r="G73" s="292" t="s">
        <v>10982</v>
      </c>
      <c r="H73" s="292" t="s">
        <v>11314</v>
      </c>
      <c r="I73" s="292" t="s">
        <v>11315</v>
      </c>
      <c r="J73" s="292"/>
      <c r="K73" s="292"/>
      <c r="L73" s="292"/>
    </row>
    <row r="74" spans="1:12" x14ac:dyDescent="0.35">
      <c r="A74" s="292" t="s">
        <v>4049</v>
      </c>
      <c r="B74" s="292" t="s">
        <v>4047</v>
      </c>
      <c r="C74" s="292" t="s">
        <v>4048</v>
      </c>
      <c r="D74" s="292" t="s">
        <v>10271</v>
      </c>
      <c r="E74" s="292" t="s">
        <v>10795</v>
      </c>
      <c r="F74" s="292" t="s">
        <v>10796</v>
      </c>
      <c r="G74" s="292" t="s">
        <v>10797</v>
      </c>
      <c r="H74" s="292" t="s">
        <v>11314</v>
      </c>
      <c r="I74" s="292" t="s">
        <v>11315</v>
      </c>
      <c r="J74" s="292"/>
      <c r="K74" s="292"/>
      <c r="L74" s="292"/>
    </row>
    <row r="75" spans="1:12" x14ac:dyDescent="0.35">
      <c r="A75" s="292" t="s">
        <v>4061</v>
      </c>
      <c r="B75" s="292" t="s">
        <v>4059</v>
      </c>
      <c r="C75" s="292" t="s">
        <v>4060</v>
      </c>
      <c r="D75" s="292" t="s">
        <v>10274</v>
      </c>
      <c r="E75" s="292" t="s">
        <v>10795</v>
      </c>
      <c r="F75" s="292" t="s">
        <v>10796</v>
      </c>
      <c r="G75" s="292" t="s">
        <v>10797</v>
      </c>
      <c r="H75" s="292" t="s">
        <v>11314</v>
      </c>
      <c r="I75" s="292" t="s">
        <v>11315</v>
      </c>
      <c r="J75" s="292"/>
      <c r="K75" s="292"/>
      <c r="L75" s="292"/>
    </row>
    <row r="76" spans="1:12" x14ac:dyDescent="0.35">
      <c r="A76" s="292" t="s">
        <v>4189</v>
      </c>
      <c r="B76" s="292" t="s">
        <v>4187</v>
      </c>
      <c r="C76" s="292" t="s">
        <v>4188</v>
      </c>
      <c r="D76" s="292" t="s">
        <v>10277</v>
      </c>
      <c r="E76" s="292" t="s">
        <v>10743</v>
      </c>
      <c r="F76" s="292" t="s">
        <v>10812</v>
      </c>
      <c r="G76" s="292" t="s">
        <v>10855</v>
      </c>
      <c r="H76" s="292" t="s">
        <v>11314</v>
      </c>
      <c r="I76" s="292" t="s">
        <v>11315</v>
      </c>
      <c r="J76" s="292"/>
      <c r="K76" s="292"/>
      <c r="L76" s="292"/>
    </row>
    <row r="77" spans="1:12" x14ac:dyDescent="0.35">
      <c r="A77" s="292" t="s">
        <v>4510</v>
      </c>
      <c r="B77" s="292" t="s">
        <v>4508</v>
      </c>
      <c r="C77" s="292" t="s">
        <v>4509</v>
      </c>
      <c r="D77" s="292" t="s">
        <v>10280</v>
      </c>
      <c r="E77" s="292" t="s">
        <v>10795</v>
      </c>
      <c r="F77" s="292" t="s">
        <v>10803</v>
      </c>
      <c r="G77" s="292" t="s">
        <v>10797</v>
      </c>
      <c r="H77" s="292" t="s">
        <v>11314</v>
      </c>
      <c r="I77" s="292" t="s">
        <v>11315</v>
      </c>
      <c r="J77" s="292"/>
      <c r="K77" s="292"/>
      <c r="L77" s="292"/>
    </row>
    <row r="78" spans="1:12" x14ac:dyDescent="0.35">
      <c r="A78" s="292" t="s">
        <v>1716</v>
      </c>
      <c r="B78" s="292" t="s">
        <v>1714</v>
      </c>
      <c r="C78" s="292" t="s">
        <v>1715</v>
      </c>
      <c r="D78" s="292" t="s">
        <v>10281</v>
      </c>
      <c r="E78" s="292" t="s">
        <v>10743</v>
      </c>
      <c r="F78" s="292" t="s">
        <v>10744</v>
      </c>
      <c r="G78" s="292" t="s">
        <v>10744</v>
      </c>
      <c r="H78" s="292" t="s">
        <v>11317</v>
      </c>
      <c r="I78" s="292" t="s">
        <v>11315</v>
      </c>
      <c r="J78" s="292"/>
      <c r="K78" s="292"/>
      <c r="L78" s="292"/>
    </row>
    <row r="79" spans="1:12" x14ac:dyDescent="0.35">
      <c r="A79" s="292" t="s">
        <v>959</v>
      </c>
      <c r="B79" s="292" t="s">
        <v>957</v>
      </c>
      <c r="C79" s="292" t="s">
        <v>958</v>
      </c>
      <c r="D79" s="292" t="s">
        <v>10284</v>
      </c>
      <c r="E79" s="292" t="s">
        <v>10806</v>
      </c>
      <c r="F79" s="292" t="s">
        <v>11000</v>
      </c>
      <c r="G79" s="292" t="s">
        <v>10769</v>
      </c>
      <c r="H79" s="292" t="s">
        <v>11314</v>
      </c>
      <c r="I79" s="292" t="s">
        <v>11316</v>
      </c>
      <c r="J79" s="292"/>
      <c r="K79" s="292"/>
      <c r="L79" s="292"/>
    </row>
    <row r="80" spans="1:12" x14ac:dyDescent="0.35">
      <c r="A80" s="292" t="s">
        <v>959</v>
      </c>
      <c r="B80" s="292" t="s">
        <v>962</v>
      </c>
      <c r="C80" s="292" t="s">
        <v>963</v>
      </c>
      <c r="D80" s="292" t="s">
        <v>10284</v>
      </c>
      <c r="E80" s="292" t="s">
        <v>10806</v>
      </c>
      <c r="F80" s="292" t="s">
        <v>11000</v>
      </c>
      <c r="G80" s="292" t="s">
        <v>11003</v>
      </c>
      <c r="H80" s="292" t="s">
        <v>11317</v>
      </c>
      <c r="I80" s="292" t="s">
        <v>11315</v>
      </c>
      <c r="J80" s="292"/>
      <c r="K80" s="292"/>
      <c r="L80" s="292"/>
    </row>
    <row r="81" spans="1:12" x14ac:dyDescent="0.35">
      <c r="A81" s="292" t="s">
        <v>959</v>
      </c>
      <c r="B81" s="292" t="s">
        <v>966</v>
      </c>
      <c r="C81" s="292" t="s">
        <v>967</v>
      </c>
      <c r="D81" s="292" t="s">
        <v>10284</v>
      </c>
      <c r="E81" s="292" t="s">
        <v>10806</v>
      </c>
      <c r="F81" s="292" t="s">
        <v>10812</v>
      </c>
      <c r="G81" s="292" t="s">
        <v>10855</v>
      </c>
      <c r="H81" s="292" t="s">
        <v>11317</v>
      </c>
      <c r="I81" s="292" t="s">
        <v>11315</v>
      </c>
      <c r="J81" s="292"/>
      <c r="K81" s="292"/>
      <c r="L81" s="292"/>
    </row>
    <row r="82" spans="1:12" x14ac:dyDescent="0.35">
      <c r="A82" s="292" t="s">
        <v>15</v>
      </c>
      <c r="B82" s="292" t="s">
        <v>13</v>
      </c>
      <c r="C82" s="292" t="s">
        <v>14</v>
      </c>
      <c r="D82" s="292" t="s">
        <v>10289</v>
      </c>
      <c r="E82" s="292" t="s">
        <v>10743</v>
      </c>
      <c r="F82" s="292" t="s">
        <v>10766</v>
      </c>
      <c r="G82" s="292" t="s">
        <v>10738</v>
      </c>
      <c r="H82" s="292" t="s">
        <v>11314</v>
      </c>
      <c r="I82" s="292" t="s">
        <v>11315</v>
      </c>
      <c r="J82" s="292"/>
      <c r="K82" s="292"/>
      <c r="L82" s="292"/>
    </row>
    <row r="83" spans="1:12" x14ac:dyDescent="0.35">
      <c r="A83" s="292" t="s">
        <v>2163</v>
      </c>
      <c r="B83" s="292" t="s">
        <v>2161</v>
      </c>
      <c r="C83" s="292" t="s">
        <v>2162</v>
      </c>
      <c r="D83" s="292" t="s">
        <v>10292</v>
      </c>
      <c r="E83" s="292" t="s">
        <v>10736</v>
      </c>
      <c r="F83" s="292" t="s">
        <v>11008</v>
      </c>
      <c r="G83" s="292" t="s">
        <v>10808</v>
      </c>
      <c r="H83" s="292" t="s">
        <v>11314</v>
      </c>
      <c r="I83" s="292" t="s">
        <v>11316</v>
      </c>
      <c r="J83" s="292"/>
      <c r="K83" s="292"/>
      <c r="L83" s="292"/>
    </row>
    <row r="84" spans="1:12" x14ac:dyDescent="0.35">
      <c r="A84" s="292" t="s">
        <v>2163</v>
      </c>
      <c r="B84" s="292" t="s">
        <v>2180</v>
      </c>
      <c r="C84" s="292" t="s">
        <v>2181</v>
      </c>
      <c r="D84" s="292" t="s">
        <v>10292</v>
      </c>
      <c r="E84" s="292" t="s">
        <v>10736</v>
      </c>
      <c r="F84" s="292" t="s">
        <v>10766</v>
      </c>
      <c r="G84" s="292" t="s">
        <v>11010</v>
      </c>
      <c r="H84" s="292" t="s">
        <v>11317</v>
      </c>
      <c r="I84" s="292" t="s">
        <v>11315</v>
      </c>
      <c r="J84" s="292"/>
      <c r="K84" s="292"/>
      <c r="L84" s="292"/>
    </row>
    <row r="85" spans="1:12" x14ac:dyDescent="0.35">
      <c r="A85" s="292" t="s">
        <v>2163</v>
      </c>
      <c r="B85" s="292" t="s">
        <v>2216</v>
      </c>
      <c r="C85" s="292" t="s">
        <v>2217</v>
      </c>
      <c r="D85" s="292" t="s">
        <v>10292</v>
      </c>
      <c r="E85" s="292" t="s">
        <v>10736</v>
      </c>
      <c r="F85" s="292" t="s">
        <v>10766</v>
      </c>
      <c r="G85" s="292" t="s">
        <v>11014</v>
      </c>
      <c r="H85" s="292" t="s">
        <v>11317</v>
      </c>
      <c r="I85" s="292" t="s">
        <v>11315</v>
      </c>
      <c r="J85" s="292"/>
      <c r="K85" s="292"/>
      <c r="L85" s="292"/>
    </row>
    <row r="86" spans="1:12" x14ac:dyDescent="0.35">
      <c r="A86" s="292" t="s">
        <v>2163</v>
      </c>
      <c r="B86" s="292" t="s">
        <v>2242</v>
      </c>
      <c r="C86" s="292" t="s">
        <v>2243</v>
      </c>
      <c r="D86" s="292" t="s">
        <v>10292</v>
      </c>
      <c r="E86" s="292" t="s">
        <v>10736</v>
      </c>
      <c r="F86" s="292" t="s">
        <v>11018</v>
      </c>
      <c r="G86" s="292" t="s">
        <v>11019</v>
      </c>
      <c r="H86" s="292" t="s">
        <v>11317</v>
      </c>
      <c r="I86" s="292" t="s">
        <v>11315</v>
      </c>
      <c r="J86" s="292"/>
      <c r="K86" s="292"/>
      <c r="L86" s="292"/>
    </row>
    <row r="87" spans="1:12" x14ac:dyDescent="0.35">
      <c r="A87" s="292" t="s">
        <v>2163</v>
      </c>
      <c r="B87" s="292" t="s">
        <v>2272</v>
      </c>
      <c r="C87" s="292" t="s">
        <v>2273</v>
      </c>
      <c r="D87" s="292" t="s">
        <v>10292</v>
      </c>
      <c r="E87" s="292" t="s">
        <v>10736</v>
      </c>
      <c r="F87" s="292" t="s">
        <v>10790</v>
      </c>
      <c r="G87" s="292" t="s">
        <v>2272</v>
      </c>
      <c r="H87" s="292" t="s">
        <v>11317</v>
      </c>
      <c r="I87" s="292" t="s">
        <v>11315</v>
      </c>
      <c r="J87" s="292"/>
      <c r="K87" s="292"/>
      <c r="L87" s="292"/>
    </row>
    <row r="88" spans="1:12" x14ac:dyDescent="0.35">
      <c r="A88" s="292" t="s">
        <v>1325</v>
      </c>
      <c r="B88" s="292" t="s">
        <v>2144</v>
      </c>
      <c r="C88" s="292" t="s">
        <v>2145</v>
      </c>
      <c r="D88" s="292" t="s">
        <v>10297</v>
      </c>
      <c r="E88" s="292" t="s">
        <v>10743</v>
      </c>
      <c r="F88" s="292" t="s">
        <v>11026</v>
      </c>
      <c r="G88" s="292" t="s">
        <v>11027</v>
      </c>
      <c r="H88" s="292" t="s">
        <v>11314</v>
      </c>
      <c r="I88" s="292" t="s">
        <v>11316</v>
      </c>
      <c r="J88" s="292"/>
      <c r="K88" s="292"/>
      <c r="L88" s="292"/>
    </row>
    <row r="89" spans="1:12" x14ac:dyDescent="0.35">
      <c r="A89" s="292" t="s">
        <v>1325</v>
      </c>
      <c r="B89" s="292" t="s">
        <v>1349</v>
      </c>
      <c r="C89" s="292" t="s">
        <v>1350</v>
      </c>
      <c r="D89" s="292" t="s">
        <v>10297</v>
      </c>
      <c r="E89" s="292" t="s">
        <v>10743</v>
      </c>
      <c r="F89" s="292" t="s">
        <v>10796</v>
      </c>
      <c r="G89" s="292" t="s">
        <v>11032</v>
      </c>
      <c r="H89" s="292" t="s">
        <v>11317</v>
      </c>
      <c r="I89" s="292" t="s">
        <v>11315</v>
      </c>
      <c r="J89" s="292"/>
      <c r="K89" s="292"/>
      <c r="L89" s="292"/>
    </row>
    <row r="90" spans="1:12" x14ac:dyDescent="0.35">
      <c r="A90" s="292" t="s">
        <v>1325</v>
      </c>
      <c r="B90" s="292" t="s">
        <v>1323</v>
      </c>
      <c r="C90" s="292" t="s">
        <v>1324</v>
      </c>
      <c r="D90" s="292" t="s">
        <v>10297</v>
      </c>
      <c r="E90" s="292" t="s">
        <v>10743</v>
      </c>
      <c r="F90" s="292" t="s">
        <v>11037</v>
      </c>
      <c r="G90" s="292" t="s">
        <v>1323</v>
      </c>
      <c r="H90" s="292" t="s">
        <v>11317</v>
      </c>
      <c r="I90" s="292" t="s">
        <v>11315</v>
      </c>
      <c r="J90" s="292"/>
      <c r="K90" s="292"/>
      <c r="L90" s="292"/>
    </row>
    <row r="91" spans="1:12" x14ac:dyDescent="0.35">
      <c r="A91" s="292" t="s">
        <v>1325</v>
      </c>
      <c r="B91" s="292" t="s">
        <v>2082</v>
      </c>
      <c r="C91" s="292" t="s">
        <v>2083</v>
      </c>
      <c r="D91" s="292" t="s">
        <v>10297</v>
      </c>
      <c r="E91" s="292" t="s">
        <v>10743</v>
      </c>
      <c r="F91" s="292" t="s">
        <v>10744</v>
      </c>
      <c r="G91" s="292" t="s">
        <v>10744</v>
      </c>
      <c r="H91" s="292" t="s">
        <v>11317</v>
      </c>
      <c r="I91" s="292" t="s">
        <v>11315</v>
      </c>
      <c r="J91" s="292"/>
      <c r="K91" s="292"/>
      <c r="L91" s="292"/>
    </row>
    <row r="92" spans="1:12" x14ac:dyDescent="0.35">
      <c r="A92" s="292" t="s">
        <v>167</v>
      </c>
      <c r="B92" s="292" t="s">
        <v>165</v>
      </c>
      <c r="C92" s="292" t="s">
        <v>166</v>
      </c>
      <c r="D92" s="292" t="s">
        <v>10298</v>
      </c>
      <c r="E92" s="292" t="s">
        <v>10743</v>
      </c>
      <c r="F92" s="292" t="s">
        <v>10812</v>
      </c>
      <c r="G92" s="292" t="s">
        <v>11043</v>
      </c>
      <c r="H92" s="292" t="s">
        <v>11317</v>
      </c>
      <c r="I92" s="292" t="s">
        <v>11315</v>
      </c>
      <c r="J92" s="292"/>
      <c r="K92" s="292"/>
      <c r="L92" s="292"/>
    </row>
    <row r="93" spans="1:12" x14ac:dyDescent="0.35">
      <c r="A93" s="292" t="s">
        <v>167</v>
      </c>
      <c r="B93" s="292" t="s">
        <v>570</v>
      </c>
      <c r="C93" s="292" t="s">
        <v>571</v>
      </c>
      <c r="D93" s="292" t="s">
        <v>10298</v>
      </c>
      <c r="E93" s="292" t="s">
        <v>10743</v>
      </c>
      <c r="F93" s="292" t="s">
        <v>11047</v>
      </c>
      <c r="G93" s="292" t="s">
        <v>11048</v>
      </c>
      <c r="H93" s="292" t="s">
        <v>11314</v>
      </c>
      <c r="I93" s="292" t="s">
        <v>11315</v>
      </c>
      <c r="J93" s="292"/>
      <c r="K93" s="292"/>
      <c r="L93" s="292"/>
    </row>
    <row r="94" spans="1:12" x14ac:dyDescent="0.35">
      <c r="A94" s="292" t="s">
        <v>985</v>
      </c>
      <c r="B94" s="292" t="s">
        <v>983</v>
      </c>
      <c r="C94" s="292" t="s">
        <v>984</v>
      </c>
      <c r="D94" s="292" t="s">
        <v>10303</v>
      </c>
      <c r="E94" s="292" t="s">
        <v>10743</v>
      </c>
      <c r="F94" s="292" t="s">
        <v>11050</v>
      </c>
      <c r="G94" s="292" t="s">
        <v>11051</v>
      </c>
      <c r="H94" s="292" t="s">
        <v>11314</v>
      </c>
      <c r="I94" s="292" t="s">
        <v>11315</v>
      </c>
      <c r="J94" s="292"/>
      <c r="K94" s="292"/>
      <c r="L94" s="292"/>
    </row>
    <row r="95" spans="1:12" x14ac:dyDescent="0.35">
      <c r="A95" s="292" t="s">
        <v>4567</v>
      </c>
      <c r="B95" s="292" t="s">
        <v>4565</v>
      </c>
      <c r="C95" s="292" t="s">
        <v>4566</v>
      </c>
      <c r="D95" s="292" t="s">
        <v>10304</v>
      </c>
      <c r="E95" s="292" t="s">
        <v>10736</v>
      </c>
      <c r="F95" s="292" t="s">
        <v>10812</v>
      </c>
      <c r="G95" s="292" t="s">
        <v>11053</v>
      </c>
      <c r="H95" s="292" t="s">
        <v>11314</v>
      </c>
      <c r="I95" s="292" t="s">
        <v>11315</v>
      </c>
      <c r="J95" s="292"/>
      <c r="K95" s="292"/>
      <c r="L95" s="292"/>
    </row>
    <row r="96" spans="1:12" x14ac:dyDescent="0.35">
      <c r="A96" s="292" t="s">
        <v>462</v>
      </c>
      <c r="B96" s="292" t="s">
        <v>460</v>
      </c>
      <c r="C96" s="292" t="s">
        <v>461</v>
      </c>
      <c r="D96" s="292" t="s">
        <v>10305</v>
      </c>
      <c r="E96" s="292" t="s">
        <v>10743</v>
      </c>
      <c r="F96" s="292" t="s">
        <v>10744</v>
      </c>
      <c r="G96" s="292" t="s">
        <v>11056</v>
      </c>
      <c r="H96" s="292" t="s">
        <v>11314</v>
      </c>
      <c r="I96" s="292" t="s">
        <v>11315</v>
      </c>
      <c r="J96" s="292"/>
      <c r="K96" s="292"/>
      <c r="L96" s="292"/>
    </row>
    <row r="97" spans="1:12" x14ac:dyDescent="0.35">
      <c r="A97" s="292" t="s">
        <v>107</v>
      </c>
      <c r="B97" s="292" t="s">
        <v>105</v>
      </c>
      <c r="C97" s="292" t="s">
        <v>106</v>
      </c>
      <c r="D97" s="292" t="s">
        <v>10306</v>
      </c>
      <c r="E97" s="292" t="s">
        <v>10743</v>
      </c>
      <c r="F97" s="292" t="s">
        <v>10766</v>
      </c>
      <c r="G97" s="292" t="s">
        <v>227</v>
      </c>
      <c r="H97" s="292" t="s">
        <v>11317</v>
      </c>
      <c r="I97" s="292" t="s">
        <v>11315</v>
      </c>
      <c r="J97" s="292"/>
      <c r="K97" s="292"/>
      <c r="L97" s="292"/>
    </row>
    <row r="98" spans="1:12" x14ac:dyDescent="0.35">
      <c r="A98" s="292" t="s">
        <v>107</v>
      </c>
      <c r="B98" s="292" t="s">
        <v>112</v>
      </c>
      <c r="C98" s="292" t="s">
        <v>113</v>
      </c>
      <c r="D98" s="292" t="s">
        <v>10306</v>
      </c>
      <c r="E98" s="292" t="s">
        <v>10743</v>
      </c>
      <c r="F98" s="292" t="s">
        <v>10766</v>
      </c>
      <c r="G98" s="292" t="s">
        <v>11062</v>
      </c>
      <c r="H98" s="292" t="s">
        <v>11317</v>
      </c>
      <c r="I98" s="292" t="s">
        <v>11315</v>
      </c>
      <c r="J98" s="292"/>
      <c r="K98" s="292"/>
      <c r="L98" s="292"/>
    </row>
    <row r="99" spans="1:12" x14ac:dyDescent="0.35">
      <c r="A99" s="292" t="s">
        <v>107</v>
      </c>
      <c r="B99" s="292" t="s">
        <v>444</v>
      </c>
      <c r="C99" s="292" t="s">
        <v>445</v>
      </c>
      <c r="D99" s="292" t="s">
        <v>10306</v>
      </c>
      <c r="E99" s="292" t="s">
        <v>10743</v>
      </c>
      <c r="F99" s="292" t="s">
        <v>10812</v>
      </c>
      <c r="G99" s="292" t="s">
        <v>444</v>
      </c>
      <c r="H99" s="292" t="s">
        <v>11317</v>
      </c>
      <c r="I99" s="292" t="s">
        <v>11315</v>
      </c>
      <c r="J99" s="292"/>
      <c r="K99" s="292"/>
      <c r="L99" s="292"/>
    </row>
    <row r="100" spans="1:12" x14ac:dyDescent="0.35">
      <c r="A100" s="292" t="s">
        <v>107</v>
      </c>
      <c r="B100" s="292" t="s">
        <v>2041</v>
      </c>
      <c r="C100" s="292" t="s">
        <v>2042</v>
      </c>
      <c r="D100" s="292" t="s">
        <v>10306</v>
      </c>
      <c r="E100" s="292" t="s">
        <v>10743</v>
      </c>
      <c r="F100" s="292" t="s">
        <v>11069</v>
      </c>
      <c r="G100" s="292" t="s">
        <v>10738</v>
      </c>
      <c r="H100" s="292" t="s">
        <v>11314</v>
      </c>
      <c r="I100" s="292" t="s">
        <v>11315</v>
      </c>
      <c r="J100" s="292"/>
      <c r="K100" s="292"/>
      <c r="L100" s="292"/>
    </row>
    <row r="101" spans="1:12" x14ac:dyDescent="0.35">
      <c r="A101" s="292" t="s">
        <v>1451</v>
      </c>
      <c r="B101" s="292" t="s">
        <v>1449</v>
      </c>
      <c r="C101" s="292" t="s">
        <v>1450</v>
      </c>
      <c r="D101" s="292" t="s">
        <v>10307</v>
      </c>
      <c r="E101" s="292" t="s">
        <v>10743</v>
      </c>
      <c r="F101" s="292" t="s">
        <v>11073</v>
      </c>
      <c r="G101" s="292" t="s">
        <v>10738</v>
      </c>
      <c r="H101" s="292" t="s">
        <v>11314</v>
      </c>
      <c r="I101" s="292" t="s">
        <v>11315</v>
      </c>
      <c r="J101" s="292"/>
      <c r="K101" s="292"/>
      <c r="L101" s="292"/>
    </row>
    <row r="102" spans="1:12" x14ac:dyDescent="0.35">
      <c r="A102" s="292" t="s">
        <v>1451</v>
      </c>
      <c r="B102" s="292" t="s">
        <v>4119</v>
      </c>
      <c r="C102" s="292" t="s">
        <v>4120</v>
      </c>
      <c r="D102" s="292" t="s">
        <v>10307</v>
      </c>
      <c r="E102" s="292" t="s">
        <v>10743</v>
      </c>
      <c r="F102" s="292" t="s">
        <v>11076</v>
      </c>
      <c r="G102" s="292" t="s">
        <v>11077</v>
      </c>
      <c r="H102" s="292" t="s">
        <v>11317</v>
      </c>
      <c r="I102" s="292" t="s">
        <v>11315</v>
      </c>
      <c r="J102" s="292"/>
      <c r="K102" s="292"/>
      <c r="L102" s="292"/>
    </row>
    <row r="103" spans="1:12" x14ac:dyDescent="0.35">
      <c r="A103" s="292" t="s">
        <v>1451</v>
      </c>
      <c r="B103" s="292" t="s">
        <v>4130</v>
      </c>
      <c r="C103" s="292" t="s">
        <v>4131</v>
      </c>
      <c r="D103" s="292" t="s">
        <v>10307</v>
      </c>
      <c r="E103" s="292" t="s">
        <v>10743</v>
      </c>
      <c r="F103" s="292" t="s">
        <v>10796</v>
      </c>
      <c r="G103" s="292" t="s">
        <v>227</v>
      </c>
      <c r="H103" s="292" t="s">
        <v>11317</v>
      </c>
      <c r="I103" s="292" t="s">
        <v>11315</v>
      </c>
      <c r="J103" s="292"/>
      <c r="K103" s="292"/>
      <c r="L103" s="292"/>
    </row>
    <row r="104" spans="1:12" x14ac:dyDescent="0.35">
      <c r="A104" s="292" t="s">
        <v>1451</v>
      </c>
      <c r="B104" s="292" t="s">
        <v>4141</v>
      </c>
      <c r="C104" s="292" t="s">
        <v>4142</v>
      </c>
      <c r="D104" s="292" t="s">
        <v>10307</v>
      </c>
      <c r="E104" s="292" t="s">
        <v>10743</v>
      </c>
      <c r="F104" s="292" t="s">
        <v>11000</v>
      </c>
      <c r="G104" s="292" t="s">
        <v>4141</v>
      </c>
      <c r="H104" s="292" t="s">
        <v>11317</v>
      </c>
      <c r="I104" s="292" t="s">
        <v>11315</v>
      </c>
      <c r="J104" s="292"/>
      <c r="K104" s="292"/>
      <c r="L104" s="292"/>
    </row>
    <row r="105" spans="1:12" x14ac:dyDescent="0.35">
      <c r="A105" s="292" t="s">
        <v>1451</v>
      </c>
      <c r="B105" s="292" t="s">
        <v>4152</v>
      </c>
      <c r="C105" s="292" t="s">
        <v>4153</v>
      </c>
      <c r="D105" s="292" t="s">
        <v>10307</v>
      </c>
      <c r="E105" s="292" t="s">
        <v>10743</v>
      </c>
      <c r="F105" s="292" t="s">
        <v>10812</v>
      </c>
      <c r="G105" s="292" t="s">
        <v>11087</v>
      </c>
      <c r="H105" s="292" t="s">
        <v>11317</v>
      </c>
      <c r="I105" s="292" t="s">
        <v>11315</v>
      </c>
      <c r="J105" s="292"/>
      <c r="K105" s="292"/>
      <c r="L105" s="292"/>
    </row>
    <row r="106" spans="1:12" x14ac:dyDescent="0.35">
      <c r="A106" s="292" t="s">
        <v>914</v>
      </c>
      <c r="B106" s="292" t="s">
        <v>912</v>
      </c>
      <c r="C106" s="292" t="s">
        <v>913</v>
      </c>
      <c r="D106" s="292" t="s">
        <v>10308</v>
      </c>
      <c r="E106" s="292" t="s">
        <v>10806</v>
      </c>
      <c r="F106" s="292" t="s">
        <v>11091</v>
      </c>
      <c r="G106" s="292" t="s">
        <v>11092</v>
      </c>
      <c r="H106" s="292" t="s">
        <v>11314</v>
      </c>
      <c r="I106" s="292" t="s">
        <v>11315</v>
      </c>
      <c r="J106" s="292"/>
      <c r="K106" s="292"/>
      <c r="L106" s="292"/>
    </row>
    <row r="107" spans="1:12" x14ac:dyDescent="0.35">
      <c r="A107" s="292" t="s">
        <v>3702</v>
      </c>
      <c r="B107" s="292" t="s">
        <v>3700</v>
      </c>
      <c r="C107" s="292" t="s">
        <v>3701</v>
      </c>
      <c r="D107" s="292" t="s">
        <v>10315</v>
      </c>
      <c r="E107" s="292" t="s">
        <v>10736</v>
      </c>
      <c r="F107" s="292" t="s">
        <v>10790</v>
      </c>
      <c r="G107" s="292" t="s">
        <v>2272</v>
      </c>
      <c r="H107" s="292" t="s">
        <v>11314</v>
      </c>
      <c r="I107" s="292" t="s">
        <v>11315</v>
      </c>
      <c r="J107" s="292"/>
      <c r="K107" s="292"/>
      <c r="L107" s="292"/>
    </row>
    <row r="108" spans="1:12" x14ac:dyDescent="0.35">
      <c r="A108" s="292" t="s">
        <v>312</v>
      </c>
      <c r="B108" s="292" t="s">
        <v>4939</v>
      </c>
      <c r="C108" s="292" t="s">
        <v>4940</v>
      </c>
      <c r="D108" s="292" t="s">
        <v>10322</v>
      </c>
      <c r="E108" s="292" t="s">
        <v>10736</v>
      </c>
      <c r="F108" s="292" t="s">
        <v>10803</v>
      </c>
      <c r="G108" s="292" t="s">
        <v>10738</v>
      </c>
      <c r="H108" s="292" t="s">
        <v>11314</v>
      </c>
      <c r="I108" s="292" t="s">
        <v>11315</v>
      </c>
      <c r="J108" s="292"/>
      <c r="K108" s="292"/>
      <c r="L108" s="292"/>
    </row>
    <row r="109" spans="1:12" x14ac:dyDescent="0.35">
      <c r="A109" s="292" t="s">
        <v>312</v>
      </c>
      <c r="B109" s="292" t="s">
        <v>310</v>
      </c>
      <c r="C109" s="292" t="s">
        <v>311</v>
      </c>
      <c r="D109" s="292" t="s">
        <v>10322</v>
      </c>
      <c r="E109" s="292" t="s">
        <v>10736</v>
      </c>
      <c r="F109" s="292" t="s">
        <v>10766</v>
      </c>
      <c r="G109" s="292" t="s">
        <v>11099</v>
      </c>
      <c r="H109" s="292" t="s">
        <v>11317</v>
      </c>
      <c r="I109" s="292" t="s">
        <v>11315</v>
      </c>
      <c r="J109" s="292"/>
      <c r="K109" s="292"/>
      <c r="L109" s="292"/>
    </row>
    <row r="110" spans="1:12" x14ac:dyDescent="0.35">
      <c r="A110" s="292" t="s">
        <v>1013</v>
      </c>
      <c r="B110" s="292" t="s">
        <v>1011</v>
      </c>
      <c r="C110" s="292" t="s">
        <v>1012</v>
      </c>
      <c r="D110" s="292" t="s">
        <v>10323</v>
      </c>
      <c r="E110" s="292" t="s">
        <v>10806</v>
      </c>
      <c r="F110" s="292" t="s">
        <v>10812</v>
      </c>
      <c r="G110" s="292" t="s">
        <v>10813</v>
      </c>
      <c r="H110" s="292" t="s">
        <v>11314</v>
      </c>
      <c r="I110" s="292" t="s">
        <v>11315</v>
      </c>
      <c r="J110" s="292"/>
      <c r="K110" s="292"/>
      <c r="L110" s="292"/>
    </row>
    <row r="111" spans="1:12" x14ac:dyDescent="0.35">
      <c r="A111" s="292" t="s">
        <v>1142</v>
      </c>
      <c r="B111" s="292" t="s">
        <v>1140</v>
      </c>
      <c r="C111" s="292" t="s">
        <v>1141</v>
      </c>
      <c r="D111" s="292" t="s">
        <v>10324</v>
      </c>
      <c r="E111" s="292" t="s">
        <v>10806</v>
      </c>
      <c r="F111" s="292" t="s">
        <v>10812</v>
      </c>
      <c r="G111" s="292" t="s">
        <v>10813</v>
      </c>
      <c r="H111" s="292" t="s">
        <v>11314</v>
      </c>
      <c r="I111" s="292" t="s">
        <v>11315</v>
      </c>
      <c r="J111" s="292"/>
      <c r="K111" s="292"/>
      <c r="L111" s="292"/>
    </row>
    <row r="112" spans="1:12" x14ac:dyDescent="0.35">
      <c r="A112" s="292" t="s">
        <v>2289</v>
      </c>
      <c r="B112" s="292" t="s">
        <v>6927</v>
      </c>
      <c r="C112" s="292" t="s">
        <v>6928</v>
      </c>
      <c r="D112" s="292" t="s">
        <v>10325</v>
      </c>
      <c r="E112" s="292" t="s">
        <v>10736</v>
      </c>
      <c r="F112" s="292" t="s">
        <v>11106</v>
      </c>
      <c r="G112" s="292" t="s">
        <v>10808</v>
      </c>
      <c r="H112" s="292" t="s">
        <v>11314</v>
      </c>
      <c r="I112" s="292" t="s">
        <v>11316</v>
      </c>
      <c r="J112" s="292"/>
      <c r="K112" s="292"/>
      <c r="L112" s="292"/>
    </row>
    <row r="113" spans="1:12" x14ac:dyDescent="0.35">
      <c r="A113" s="292" t="s">
        <v>2289</v>
      </c>
      <c r="B113" s="292" t="s">
        <v>2287</v>
      </c>
      <c r="C113" s="292" t="s">
        <v>2288</v>
      </c>
      <c r="D113" s="292" t="s">
        <v>10325</v>
      </c>
      <c r="E113" s="292" t="s">
        <v>10736</v>
      </c>
      <c r="F113" s="292" t="s">
        <v>11110</v>
      </c>
      <c r="G113" s="292" t="s">
        <v>11111</v>
      </c>
      <c r="H113" s="292" t="s">
        <v>11317</v>
      </c>
      <c r="I113" s="292" t="s">
        <v>11315</v>
      </c>
      <c r="J113" s="292"/>
      <c r="K113" s="292"/>
      <c r="L113" s="292"/>
    </row>
    <row r="114" spans="1:12" x14ac:dyDescent="0.35">
      <c r="A114" s="292" t="s">
        <v>2289</v>
      </c>
      <c r="B114" s="292" t="s">
        <v>3946</v>
      </c>
      <c r="C114" s="292" t="s">
        <v>3947</v>
      </c>
      <c r="D114" s="292" t="s">
        <v>10325</v>
      </c>
      <c r="E114" s="292" t="s">
        <v>10736</v>
      </c>
      <c r="F114" s="292" t="s">
        <v>10976</v>
      </c>
      <c r="G114" s="292" t="s">
        <v>11115</v>
      </c>
      <c r="H114" s="292" t="s">
        <v>11317</v>
      </c>
      <c r="I114" s="292" t="s">
        <v>11315</v>
      </c>
      <c r="J114" s="292"/>
      <c r="K114" s="292"/>
      <c r="L114" s="292"/>
    </row>
    <row r="115" spans="1:12" x14ac:dyDescent="0.35">
      <c r="A115" s="292" t="s">
        <v>2289</v>
      </c>
      <c r="B115" s="292" t="s">
        <v>6713</v>
      </c>
      <c r="C115" s="292" t="s">
        <v>6714</v>
      </c>
      <c r="D115" s="292" t="s">
        <v>10325</v>
      </c>
      <c r="E115" s="292" t="s">
        <v>10736</v>
      </c>
      <c r="F115" s="292" t="s">
        <v>10790</v>
      </c>
      <c r="G115" s="292" t="s">
        <v>11120</v>
      </c>
      <c r="H115" s="292" t="s">
        <v>11317</v>
      </c>
      <c r="I115" s="292" t="s">
        <v>11315</v>
      </c>
      <c r="J115" s="292"/>
      <c r="K115" s="292"/>
      <c r="L115" s="292"/>
    </row>
    <row r="116" spans="1:12" x14ac:dyDescent="0.35">
      <c r="A116" s="292" t="s">
        <v>2296</v>
      </c>
      <c r="B116" s="292" t="s">
        <v>2294</v>
      </c>
      <c r="C116" s="292" t="s">
        <v>2295</v>
      </c>
      <c r="D116" s="292" t="s">
        <v>10328</v>
      </c>
      <c r="E116" s="292" t="s">
        <v>11124</v>
      </c>
      <c r="F116" s="292" t="s">
        <v>11125</v>
      </c>
      <c r="G116" s="292" t="s">
        <v>2294</v>
      </c>
      <c r="H116" s="292" t="s">
        <v>11314</v>
      </c>
      <c r="I116" s="292" t="s">
        <v>11315</v>
      </c>
      <c r="J116" s="292"/>
      <c r="K116" s="292"/>
      <c r="L116" s="292"/>
    </row>
    <row r="117" spans="1:12" x14ac:dyDescent="0.35">
      <c r="A117" s="292" t="s">
        <v>4614</v>
      </c>
      <c r="B117" s="292" t="s">
        <v>4612</v>
      </c>
      <c r="C117" s="292" t="s">
        <v>4613</v>
      </c>
      <c r="D117" s="292" t="s">
        <v>10329</v>
      </c>
      <c r="E117" s="292" t="s">
        <v>10795</v>
      </c>
      <c r="F117" s="292" t="s">
        <v>10803</v>
      </c>
      <c r="G117" s="292" t="s">
        <v>10797</v>
      </c>
      <c r="H117" s="292" t="s">
        <v>11314</v>
      </c>
      <c r="I117" s="292" t="s">
        <v>11315</v>
      </c>
      <c r="J117" s="292"/>
      <c r="K117" s="292"/>
      <c r="L117" s="292"/>
    </row>
    <row r="118" spans="1:12" x14ac:dyDescent="0.35">
      <c r="A118" s="292" t="s">
        <v>44</v>
      </c>
      <c r="B118" s="292" t="s">
        <v>42</v>
      </c>
      <c r="C118" s="292" t="s">
        <v>43</v>
      </c>
      <c r="D118" s="292" t="s">
        <v>10332</v>
      </c>
      <c r="E118" s="292" t="s">
        <v>10736</v>
      </c>
      <c r="F118" s="292" t="s">
        <v>11134</v>
      </c>
      <c r="G118" s="292" t="s">
        <v>10738</v>
      </c>
      <c r="H118" s="292" t="s">
        <v>11314</v>
      </c>
      <c r="I118" s="292" t="s">
        <v>11315</v>
      </c>
      <c r="J118" s="292"/>
      <c r="K118" s="292"/>
      <c r="L118" s="292"/>
    </row>
    <row r="119" spans="1:12" x14ac:dyDescent="0.35">
      <c r="A119" s="292" t="s">
        <v>1428</v>
      </c>
      <c r="B119" s="292" t="s">
        <v>1426</v>
      </c>
      <c r="C119" s="292" t="s">
        <v>1427</v>
      </c>
      <c r="D119" s="292" t="s">
        <v>10337</v>
      </c>
      <c r="E119" s="292" t="s">
        <v>10751</v>
      </c>
      <c r="F119" s="292" t="s">
        <v>10924</v>
      </c>
      <c r="G119" s="292" t="s">
        <v>10766</v>
      </c>
      <c r="H119" s="292" t="s">
        <v>11314</v>
      </c>
      <c r="I119" s="292" t="s">
        <v>11316</v>
      </c>
      <c r="J119" s="292"/>
      <c r="K119" s="292"/>
      <c r="L119" s="292"/>
    </row>
    <row r="120" spans="1:12" x14ac:dyDescent="0.35">
      <c r="A120" s="292" t="s">
        <v>1428</v>
      </c>
      <c r="B120" s="292" t="s">
        <v>1435</v>
      </c>
      <c r="C120" s="292" t="s">
        <v>1436</v>
      </c>
      <c r="D120" s="292" t="s">
        <v>10337</v>
      </c>
      <c r="E120" s="292" t="s">
        <v>10751</v>
      </c>
      <c r="F120" s="292" t="s">
        <v>11138</v>
      </c>
      <c r="G120" s="292" t="s">
        <v>1435</v>
      </c>
      <c r="H120" s="292" t="s">
        <v>11317</v>
      </c>
      <c r="I120" s="292" t="s">
        <v>11315</v>
      </c>
      <c r="J120" s="292"/>
      <c r="K120" s="292"/>
      <c r="L120" s="292"/>
    </row>
    <row r="121" spans="1:12" x14ac:dyDescent="0.35">
      <c r="A121" s="292" t="s">
        <v>1428</v>
      </c>
      <c r="B121" s="292" t="s">
        <v>1442</v>
      </c>
      <c r="C121" s="292" t="s">
        <v>1443</v>
      </c>
      <c r="D121" s="292" t="s">
        <v>10337</v>
      </c>
      <c r="E121" s="292" t="s">
        <v>10751</v>
      </c>
      <c r="F121" s="292" t="s">
        <v>11138</v>
      </c>
      <c r="G121" s="292" t="s">
        <v>1442</v>
      </c>
      <c r="H121" s="292" t="s">
        <v>11317</v>
      </c>
      <c r="I121" s="292" t="s">
        <v>11315</v>
      </c>
      <c r="J121" s="292"/>
      <c r="K121" s="292"/>
      <c r="L121" s="292"/>
    </row>
    <row r="122" spans="1:12" x14ac:dyDescent="0.35">
      <c r="A122" s="292" t="s">
        <v>337</v>
      </c>
      <c r="B122" s="292" t="s">
        <v>335</v>
      </c>
      <c r="C122" s="292" t="s">
        <v>336</v>
      </c>
      <c r="D122" s="292" t="s">
        <v>11146</v>
      </c>
      <c r="E122" s="292" t="s">
        <v>11147</v>
      </c>
      <c r="F122" s="292"/>
      <c r="G122" s="292" t="s">
        <v>335</v>
      </c>
      <c r="H122" s="292" t="s">
        <v>11317</v>
      </c>
      <c r="I122" s="292" t="s">
        <v>11315</v>
      </c>
      <c r="J122" s="292"/>
      <c r="K122" s="292"/>
      <c r="L122" s="292"/>
    </row>
    <row r="123" spans="1:12" x14ac:dyDescent="0.35">
      <c r="A123" s="292" t="s">
        <v>366</v>
      </c>
      <c r="B123" s="292" t="s">
        <v>364</v>
      </c>
      <c r="C123" s="292" t="s">
        <v>365</v>
      </c>
      <c r="D123" s="292" t="s">
        <v>11151</v>
      </c>
      <c r="E123" s="292" t="s">
        <v>11152</v>
      </c>
      <c r="F123" s="292"/>
      <c r="G123" s="292" t="s">
        <v>364</v>
      </c>
      <c r="H123" s="292" t="s">
        <v>11317</v>
      </c>
      <c r="I123" s="292" t="s">
        <v>11315</v>
      </c>
      <c r="J123" s="292"/>
      <c r="K123" s="292"/>
      <c r="L123" s="292"/>
    </row>
    <row r="124" spans="1:12" x14ac:dyDescent="0.35">
      <c r="A124" s="292" t="s">
        <v>387</v>
      </c>
      <c r="B124" s="292" t="s">
        <v>385</v>
      </c>
      <c r="C124" s="292" t="s">
        <v>386</v>
      </c>
      <c r="D124" s="292" t="s">
        <v>11156</v>
      </c>
      <c r="E124" s="292" t="s">
        <v>11157</v>
      </c>
      <c r="F124" s="292"/>
      <c r="G124" s="292" t="s">
        <v>385</v>
      </c>
      <c r="H124" s="292" t="s">
        <v>11317</v>
      </c>
      <c r="I124" s="292" t="s">
        <v>11315</v>
      </c>
      <c r="J124" s="292"/>
      <c r="K124" s="292"/>
      <c r="L124" s="292"/>
    </row>
    <row r="125" spans="1:12" x14ac:dyDescent="0.35">
      <c r="A125" s="292" t="s">
        <v>377</v>
      </c>
      <c r="B125" s="292" t="s">
        <v>375</v>
      </c>
      <c r="C125" s="292" t="s">
        <v>376</v>
      </c>
      <c r="D125" s="292" t="s">
        <v>11162</v>
      </c>
      <c r="E125" s="292" t="s">
        <v>11163</v>
      </c>
      <c r="F125" s="292"/>
      <c r="G125" s="292" t="s">
        <v>375</v>
      </c>
      <c r="H125" s="292" t="s">
        <v>11317</v>
      </c>
      <c r="I125" s="292" t="s">
        <v>11315</v>
      </c>
      <c r="J125" s="292"/>
      <c r="K125" s="292"/>
      <c r="L125" s="292"/>
    </row>
    <row r="126" spans="1:12" x14ac:dyDescent="0.35">
      <c r="A126" s="292" t="s">
        <v>732</v>
      </c>
      <c r="B126" s="292" t="s">
        <v>730</v>
      </c>
      <c r="C126" s="292" t="s">
        <v>731</v>
      </c>
      <c r="D126" s="292" t="s">
        <v>11167</v>
      </c>
      <c r="E126" s="292" t="s">
        <v>11168</v>
      </c>
      <c r="F126" s="292"/>
      <c r="G126" s="292" t="s">
        <v>730</v>
      </c>
      <c r="H126" s="292" t="s">
        <v>11317</v>
      </c>
      <c r="I126" s="292" t="s">
        <v>11315</v>
      </c>
      <c r="J126" s="292"/>
      <c r="K126" s="292"/>
      <c r="L126" s="292"/>
    </row>
    <row r="127" spans="1:12" x14ac:dyDescent="0.35">
      <c r="A127" s="292" t="s">
        <v>747</v>
      </c>
      <c r="B127" s="292" t="s">
        <v>745</v>
      </c>
      <c r="C127" s="292" t="s">
        <v>746</v>
      </c>
      <c r="D127" s="292" t="s">
        <v>11170</v>
      </c>
      <c r="E127" s="292" t="s">
        <v>11171</v>
      </c>
      <c r="F127" s="292"/>
      <c r="G127" s="292" t="s">
        <v>745</v>
      </c>
      <c r="H127" s="292" t="s">
        <v>11317</v>
      </c>
      <c r="I127" s="292" t="s">
        <v>11315</v>
      </c>
      <c r="J127" s="292"/>
      <c r="K127" s="292"/>
      <c r="L127" s="292"/>
    </row>
    <row r="128" spans="1:12" x14ac:dyDescent="0.35">
      <c r="A128" s="292" t="s">
        <v>1226</v>
      </c>
      <c r="B128" s="292" t="s">
        <v>1224</v>
      </c>
      <c r="C128" s="292" t="s">
        <v>1225</v>
      </c>
      <c r="D128" s="292" t="s">
        <v>11173</v>
      </c>
      <c r="E128" s="292" t="s">
        <v>11174</v>
      </c>
      <c r="F128" s="292"/>
      <c r="G128" s="292" t="s">
        <v>1224</v>
      </c>
      <c r="H128" s="292" t="s">
        <v>11317</v>
      </c>
      <c r="I128" s="292" t="s">
        <v>11315</v>
      </c>
      <c r="J128" s="292"/>
      <c r="K128" s="292"/>
      <c r="L128" s="292"/>
    </row>
    <row r="129" spans="1:12" x14ac:dyDescent="0.35">
      <c r="A129" s="292" t="s">
        <v>939</v>
      </c>
      <c r="B129" s="292" t="s">
        <v>937</v>
      </c>
      <c r="C129" s="292" t="s">
        <v>938</v>
      </c>
      <c r="D129" s="292" t="s">
        <v>11176</v>
      </c>
      <c r="E129" s="292" t="s">
        <v>11177</v>
      </c>
      <c r="F129" s="292"/>
      <c r="G129" s="292" t="s">
        <v>937</v>
      </c>
      <c r="H129" s="292" t="s">
        <v>11317</v>
      </c>
      <c r="I129" s="292" t="s">
        <v>11315</v>
      </c>
      <c r="J129" s="292"/>
      <c r="K129" s="292"/>
      <c r="L129" s="292"/>
    </row>
    <row r="130" spans="1:12" x14ac:dyDescent="0.35">
      <c r="A130" s="292" t="s">
        <v>584</v>
      </c>
      <c r="B130" s="292" t="s">
        <v>582</v>
      </c>
      <c r="C130" s="292" t="s">
        <v>583</v>
      </c>
      <c r="D130" s="292" t="s">
        <v>11182</v>
      </c>
      <c r="E130" s="292" t="s">
        <v>11183</v>
      </c>
      <c r="F130" s="292"/>
      <c r="G130" s="292" t="s">
        <v>11184</v>
      </c>
      <c r="H130" s="292" t="s">
        <v>11317</v>
      </c>
      <c r="I130" s="292" t="s">
        <v>11315</v>
      </c>
      <c r="J130" s="292"/>
      <c r="K130" s="292"/>
      <c r="L130" s="292"/>
    </row>
    <row r="131" spans="1:12" x14ac:dyDescent="0.35">
      <c r="A131" s="292" t="s">
        <v>671</v>
      </c>
      <c r="B131" s="292" t="s">
        <v>669</v>
      </c>
      <c r="C131" s="292" t="s">
        <v>670</v>
      </c>
      <c r="D131" s="292" t="s">
        <v>11187</v>
      </c>
      <c r="E131" s="292" t="s">
        <v>11188</v>
      </c>
      <c r="F131" s="292" t="s">
        <v>10744</v>
      </c>
      <c r="G131" s="292" t="s">
        <v>669</v>
      </c>
      <c r="H131" s="292" t="s">
        <v>11317</v>
      </c>
      <c r="I131" s="292" t="s">
        <v>11315</v>
      </c>
      <c r="J131" s="292"/>
      <c r="K131" s="292"/>
      <c r="L131" s="292"/>
    </row>
    <row r="132" spans="1:12" x14ac:dyDescent="0.35">
      <c r="A132" s="292" t="s">
        <v>1028</v>
      </c>
      <c r="B132" s="292" t="s">
        <v>1026</v>
      </c>
      <c r="C132" s="292" t="s">
        <v>1027</v>
      </c>
      <c r="D132" s="292" t="s">
        <v>11194</v>
      </c>
      <c r="E132" s="292" t="s">
        <v>11183</v>
      </c>
      <c r="F132" s="292" t="s">
        <v>11195</v>
      </c>
      <c r="G132" s="292" t="s">
        <v>11196</v>
      </c>
      <c r="H132" s="292" t="s">
        <v>11317</v>
      </c>
      <c r="I132" s="292" t="s">
        <v>11315</v>
      </c>
      <c r="J132" s="292"/>
      <c r="K132" s="292"/>
      <c r="L132" s="292"/>
    </row>
    <row r="133" spans="1:12" x14ac:dyDescent="0.35">
      <c r="A133" s="292" t="s">
        <v>4626</v>
      </c>
      <c r="B133" s="292" t="s">
        <v>4624</v>
      </c>
      <c r="C133" s="292" t="s">
        <v>4625</v>
      </c>
      <c r="D133" s="292" t="s">
        <v>10344</v>
      </c>
      <c r="E133" s="292" t="s">
        <v>10795</v>
      </c>
      <c r="F133" s="292" t="s">
        <v>10796</v>
      </c>
      <c r="G133" s="292" t="s">
        <v>10797</v>
      </c>
      <c r="H133" s="292" t="s">
        <v>11314</v>
      </c>
      <c r="I133" s="292" t="s">
        <v>11315</v>
      </c>
      <c r="J133" s="292"/>
      <c r="K133" s="292"/>
      <c r="L133" s="292"/>
    </row>
    <row r="134" spans="1:12" x14ac:dyDescent="0.35">
      <c r="A134" s="292" t="s">
        <v>3125</v>
      </c>
      <c r="B134" s="292" t="s">
        <v>3123</v>
      </c>
      <c r="C134" s="292" t="s">
        <v>3124</v>
      </c>
      <c r="D134" s="292" t="s">
        <v>10345</v>
      </c>
      <c r="E134" s="292" t="s">
        <v>10795</v>
      </c>
      <c r="F134" s="292" t="s">
        <v>10796</v>
      </c>
      <c r="G134" s="292" t="s">
        <v>10797</v>
      </c>
      <c r="H134" s="292" t="s">
        <v>11314</v>
      </c>
      <c r="I134" s="292" t="s">
        <v>11315</v>
      </c>
      <c r="J134" s="292"/>
      <c r="K134" s="292"/>
      <c r="L134" s="292"/>
    </row>
    <row r="135" spans="1:12" x14ac:dyDescent="0.35">
      <c r="A135" s="292" t="s">
        <v>209</v>
      </c>
      <c r="B135" s="292" t="s">
        <v>207</v>
      </c>
      <c r="C135" s="292" t="s">
        <v>208</v>
      </c>
      <c r="D135" s="292" t="s">
        <v>10346</v>
      </c>
      <c r="E135" s="292" t="s">
        <v>10743</v>
      </c>
      <c r="F135" s="292" t="s">
        <v>10812</v>
      </c>
      <c r="G135" s="292" t="s">
        <v>11210</v>
      </c>
      <c r="H135" s="292" t="s">
        <v>11314</v>
      </c>
      <c r="I135" s="292" t="s">
        <v>11315</v>
      </c>
      <c r="J135" s="292"/>
      <c r="K135" s="292"/>
      <c r="L135" s="292"/>
    </row>
    <row r="136" spans="1:12" x14ac:dyDescent="0.35">
      <c r="A136" s="292" t="s">
        <v>224</v>
      </c>
      <c r="B136" s="292" t="s">
        <v>222</v>
      </c>
      <c r="C136" s="292" t="s">
        <v>223</v>
      </c>
      <c r="D136" s="292" t="s">
        <v>10349</v>
      </c>
      <c r="E136" s="292" t="s">
        <v>10743</v>
      </c>
      <c r="F136" s="292" t="s">
        <v>11213</v>
      </c>
      <c r="G136" s="292" t="s">
        <v>10738</v>
      </c>
      <c r="H136" s="292" t="s">
        <v>11314</v>
      </c>
      <c r="I136" s="292" t="s">
        <v>11315</v>
      </c>
      <c r="J136" s="292"/>
      <c r="K136" s="292"/>
      <c r="L136" s="292"/>
    </row>
    <row r="137" spans="1:12" x14ac:dyDescent="0.35">
      <c r="A137" s="292" t="s">
        <v>224</v>
      </c>
      <c r="B137" s="292" t="s">
        <v>466</v>
      </c>
      <c r="C137" s="292" t="s">
        <v>467</v>
      </c>
      <c r="D137" s="292" t="s">
        <v>10349</v>
      </c>
      <c r="E137" s="292" t="s">
        <v>10743</v>
      </c>
      <c r="F137" s="292" t="s">
        <v>10812</v>
      </c>
      <c r="G137" s="292" t="s">
        <v>11210</v>
      </c>
      <c r="H137" s="292" t="s">
        <v>11317</v>
      </c>
      <c r="I137" s="292" t="s">
        <v>11315</v>
      </c>
      <c r="J137" s="292"/>
      <c r="K137" s="292"/>
      <c r="L137" s="292"/>
    </row>
    <row r="138" spans="1:12" x14ac:dyDescent="0.35">
      <c r="A138" s="292" t="s">
        <v>32</v>
      </c>
      <c r="B138" s="292" t="s">
        <v>30</v>
      </c>
      <c r="C138" s="292" t="s">
        <v>31</v>
      </c>
      <c r="D138" s="292" t="s">
        <v>10350</v>
      </c>
      <c r="E138" s="292" t="s">
        <v>10743</v>
      </c>
      <c r="F138" s="292" t="s">
        <v>10744</v>
      </c>
      <c r="G138" s="292" t="s">
        <v>10744</v>
      </c>
      <c r="H138" s="292" t="s">
        <v>11314</v>
      </c>
      <c r="I138" s="292" t="s">
        <v>11315</v>
      </c>
      <c r="J138" s="292"/>
      <c r="K138" s="292"/>
      <c r="L138" s="292"/>
    </row>
    <row r="139" spans="1:12" x14ac:dyDescent="0.35">
      <c r="A139" s="292" t="s">
        <v>1008</v>
      </c>
      <c r="B139" s="292" t="s">
        <v>1006</v>
      </c>
      <c r="C139" s="292" t="s">
        <v>1007</v>
      </c>
      <c r="D139" s="292" t="s">
        <v>10357</v>
      </c>
      <c r="E139" s="292" t="s">
        <v>10806</v>
      </c>
      <c r="F139" s="292" t="s">
        <v>11220</v>
      </c>
      <c r="G139" s="292" t="s">
        <v>10738</v>
      </c>
      <c r="H139" s="292" t="s">
        <v>11314</v>
      </c>
      <c r="I139" s="292" t="s">
        <v>11315</v>
      </c>
      <c r="J139" s="292"/>
      <c r="K139" s="292"/>
      <c r="L139" s="292"/>
    </row>
    <row r="140" spans="1:12" x14ac:dyDescent="0.35">
      <c r="A140" s="292" t="s">
        <v>1367</v>
      </c>
      <c r="B140" s="292" t="s">
        <v>1365</v>
      </c>
      <c r="C140" s="292" t="s">
        <v>1366</v>
      </c>
      <c r="D140" s="292" t="s">
        <v>10360</v>
      </c>
      <c r="E140" s="292" t="s">
        <v>10743</v>
      </c>
      <c r="F140" s="292" t="s">
        <v>11222</v>
      </c>
      <c r="G140" s="292" t="s">
        <v>10738</v>
      </c>
      <c r="H140" s="292" t="s">
        <v>11314</v>
      </c>
      <c r="I140" s="292" t="s">
        <v>11315</v>
      </c>
      <c r="J140" s="292"/>
      <c r="K140" s="292"/>
      <c r="L140" s="292"/>
    </row>
    <row r="141" spans="1:12" x14ac:dyDescent="0.35">
      <c r="A141" s="292" t="s">
        <v>1367</v>
      </c>
      <c r="B141" s="292" t="s">
        <v>1372</v>
      </c>
      <c r="C141" s="292" t="s">
        <v>1373</v>
      </c>
      <c r="D141" s="292" t="s">
        <v>10360</v>
      </c>
      <c r="E141" s="292" t="s">
        <v>10743</v>
      </c>
      <c r="F141" s="292" t="s">
        <v>10812</v>
      </c>
      <c r="G141" s="292" t="s">
        <v>10855</v>
      </c>
      <c r="H141" s="292" t="s">
        <v>11317</v>
      </c>
      <c r="I141" s="292" t="s">
        <v>11315</v>
      </c>
      <c r="J141" s="292"/>
      <c r="K141" s="292"/>
      <c r="L141" s="292"/>
    </row>
    <row r="142" spans="1:12" x14ac:dyDescent="0.35">
      <c r="A142" s="292" t="s">
        <v>4201</v>
      </c>
      <c r="B142" s="292" t="s">
        <v>4199</v>
      </c>
      <c r="C142" s="292" t="s">
        <v>4200</v>
      </c>
      <c r="D142" s="292" t="s">
        <v>10363</v>
      </c>
      <c r="E142" s="292" t="s">
        <v>10743</v>
      </c>
      <c r="F142" s="292" t="s">
        <v>11229</v>
      </c>
      <c r="G142" s="292" t="s">
        <v>10738</v>
      </c>
      <c r="H142" s="292" t="s">
        <v>11314</v>
      </c>
      <c r="I142" s="292" t="s">
        <v>11315</v>
      </c>
      <c r="J142" s="292"/>
      <c r="K142" s="292"/>
      <c r="L142" s="292"/>
    </row>
    <row r="143" spans="1:12" x14ac:dyDescent="0.35">
      <c r="A143" s="292" t="s">
        <v>4165</v>
      </c>
      <c r="B143" s="292" t="s">
        <v>4163</v>
      </c>
      <c r="C143" s="292" t="s">
        <v>4164</v>
      </c>
      <c r="D143" s="292" t="s">
        <v>10368</v>
      </c>
      <c r="E143" s="292" t="s">
        <v>10795</v>
      </c>
      <c r="F143" s="292" t="s">
        <v>10803</v>
      </c>
      <c r="G143" s="292" t="s">
        <v>10797</v>
      </c>
      <c r="H143" s="292" t="s">
        <v>11314</v>
      </c>
      <c r="I143" s="292" t="s">
        <v>11315</v>
      </c>
      <c r="J143" s="292"/>
      <c r="K143" s="292"/>
      <c r="L143" s="292"/>
    </row>
    <row r="144" spans="1:12" x14ac:dyDescent="0.35">
      <c r="A144" s="292" t="s">
        <v>477</v>
      </c>
      <c r="B144" s="292" t="s">
        <v>475</v>
      </c>
      <c r="C144" s="292" t="s">
        <v>476</v>
      </c>
      <c r="D144" s="292" t="s">
        <v>10373</v>
      </c>
      <c r="E144" s="292" t="s">
        <v>10743</v>
      </c>
      <c r="F144" s="292" t="s">
        <v>10744</v>
      </c>
      <c r="G144" s="292" t="s">
        <v>11056</v>
      </c>
      <c r="H144" s="292" t="s">
        <v>11314</v>
      </c>
      <c r="I144" s="292" t="s">
        <v>11315</v>
      </c>
      <c r="J144" s="292"/>
      <c r="K144" s="292"/>
      <c r="L144" s="292"/>
    </row>
    <row r="145" spans="1:12" x14ac:dyDescent="0.35">
      <c r="A145" s="292" t="s">
        <v>4213</v>
      </c>
      <c r="B145" s="292" t="s">
        <v>4211</v>
      </c>
      <c r="C145" s="292" t="s">
        <v>4212</v>
      </c>
      <c r="D145" s="292" t="s">
        <v>10376</v>
      </c>
      <c r="E145" s="292" t="s">
        <v>10751</v>
      </c>
      <c r="F145" s="292" t="s">
        <v>11138</v>
      </c>
      <c r="G145" s="292" t="s">
        <v>11239</v>
      </c>
      <c r="H145" s="292" t="s">
        <v>11314</v>
      </c>
      <c r="I145" s="292" t="s">
        <v>11315</v>
      </c>
      <c r="J145" s="292"/>
      <c r="K145" s="292"/>
      <c r="L145" s="292"/>
    </row>
    <row r="146" spans="1:12" x14ac:dyDescent="0.35">
      <c r="A146" s="292" t="s">
        <v>229</v>
      </c>
      <c r="B146" s="292" t="s">
        <v>591</v>
      </c>
      <c r="C146" s="292" t="s">
        <v>592</v>
      </c>
      <c r="D146" s="292" t="s">
        <v>10377</v>
      </c>
      <c r="E146" s="292" t="s">
        <v>10743</v>
      </c>
      <c r="F146" s="292" t="s">
        <v>10796</v>
      </c>
      <c r="G146" s="292" t="s">
        <v>10738</v>
      </c>
      <c r="H146" s="292" t="s">
        <v>11314</v>
      </c>
      <c r="I146" s="292" t="s">
        <v>11315</v>
      </c>
      <c r="J146" s="292"/>
      <c r="K146" s="292"/>
      <c r="L146" s="292"/>
    </row>
    <row r="147" spans="1:12" x14ac:dyDescent="0.35">
      <c r="A147" s="292" t="s">
        <v>229</v>
      </c>
      <c r="B147" s="292" t="s">
        <v>227</v>
      </c>
      <c r="C147" s="292" t="s">
        <v>228</v>
      </c>
      <c r="D147" s="292" t="s">
        <v>10377</v>
      </c>
      <c r="E147" s="292" t="s">
        <v>10743</v>
      </c>
      <c r="F147" s="292" t="s">
        <v>10766</v>
      </c>
      <c r="G147" s="292" t="s">
        <v>227</v>
      </c>
      <c r="H147" s="292" t="s">
        <v>11317</v>
      </c>
      <c r="I147" s="292" t="s">
        <v>11315</v>
      </c>
      <c r="J147" s="292"/>
      <c r="K147" s="292"/>
      <c r="L147" s="292"/>
    </row>
    <row r="148" spans="1:12" x14ac:dyDescent="0.35">
      <c r="A148" s="292" t="s">
        <v>229</v>
      </c>
      <c r="B148" s="292" t="s">
        <v>237</v>
      </c>
      <c r="C148" s="292" t="s">
        <v>238</v>
      </c>
      <c r="D148" s="292" t="s">
        <v>10377</v>
      </c>
      <c r="E148" s="292" t="s">
        <v>10743</v>
      </c>
      <c r="F148" s="292" t="s">
        <v>10812</v>
      </c>
      <c r="G148" s="292" t="s">
        <v>10836</v>
      </c>
      <c r="H148" s="292" t="s">
        <v>11317</v>
      </c>
      <c r="I148" s="292" t="s">
        <v>11315</v>
      </c>
      <c r="J148" s="292"/>
      <c r="K148" s="292"/>
      <c r="L148" s="292"/>
    </row>
    <row r="149" spans="1:12" x14ac:dyDescent="0.35">
      <c r="A149" s="292" t="s">
        <v>229</v>
      </c>
      <c r="B149" s="292" t="s">
        <v>250</v>
      </c>
      <c r="C149" s="292" t="s">
        <v>251</v>
      </c>
      <c r="D149" s="292" t="s">
        <v>10377</v>
      </c>
      <c r="E149" s="292" t="s">
        <v>10743</v>
      </c>
      <c r="F149" s="292" t="s">
        <v>10812</v>
      </c>
      <c r="G149" s="292" t="s">
        <v>11249</v>
      </c>
      <c r="H149" s="292" t="s">
        <v>11317</v>
      </c>
      <c r="I149" s="292" t="s">
        <v>11315</v>
      </c>
      <c r="J149" s="292"/>
      <c r="K149" s="292"/>
      <c r="L149" s="292"/>
    </row>
    <row r="150" spans="1:12" x14ac:dyDescent="0.35">
      <c r="A150" s="292" t="s">
        <v>1237</v>
      </c>
      <c r="B150" s="292" t="s">
        <v>1235</v>
      </c>
      <c r="C150" s="292" t="s">
        <v>1236</v>
      </c>
      <c r="D150" s="292" t="s">
        <v>10378</v>
      </c>
      <c r="E150" s="292" t="s">
        <v>10743</v>
      </c>
      <c r="F150" s="292" t="s">
        <v>10760</v>
      </c>
      <c r="G150" s="292" t="s">
        <v>11253</v>
      </c>
      <c r="H150" s="292" t="s">
        <v>11314</v>
      </c>
      <c r="I150" s="292" t="s">
        <v>11315</v>
      </c>
      <c r="J150" s="292"/>
      <c r="K150" s="292"/>
      <c r="L150" s="292"/>
    </row>
    <row r="151" spans="1:12" x14ac:dyDescent="0.35">
      <c r="A151" s="292" t="s">
        <v>3670</v>
      </c>
      <c r="B151" s="292" t="s">
        <v>3691</v>
      </c>
      <c r="C151" s="292" t="s">
        <v>3692</v>
      </c>
      <c r="D151" s="292" t="s">
        <v>10379</v>
      </c>
      <c r="E151" s="292" t="s">
        <v>10736</v>
      </c>
      <c r="F151" s="292" t="s">
        <v>10796</v>
      </c>
      <c r="G151" s="292" t="s">
        <v>10808</v>
      </c>
      <c r="H151" s="292" t="s">
        <v>11317</v>
      </c>
      <c r="I151" s="292" t="s">
        <v>11316</v>
      </c>
      <c r="J151" s="292"/>
      <c r="K151" s="292"/>
      <c r="L151" s="292"/>
    </row>
    <row r="152" spans="1:12" x14ac:dyDescent="0.35">
      <c r="A152" s="292" t="s">
        <v>3670</v>
      </c>
      <c r="B152" s="292" t="s">
        <v>3668</v>
      </c>
      <c r="C152" s="292" t="s">
        <v>3669</v>
      </c>
      <c r="D152" s="292" t="s">
        <v>10379</v>
      </c>
      <c r="E152" s="292" t="s">
        <v>10736</v>
      </c>
      <c r="F152" s="292" t="s">
        <v>10766</v>
      </c>
      <c r="G152" s="292" t="s">
        <v>11210</v>
      </c>
      <c r="H152" s="292" t="s">
        <v>11314</v>
      </c>
      <c r="I152" s="292" t="s">
        <v>11315</v>
      </c>
      <c r="J152" s="292"/>
      <c r="K152" s="292"/>
      <c r="L152" s="292"/>
    </row>
    <row r="153" spans="1:12" x14ac:dyDescent="0.35">
      <c r="A153" s="292" t="s">
        <v>3670</v>
      </c>
      <c r="B153" s="292" t="s">
        <v>3679</v>
      </c>
      <c r="C153" s="292" t="s">
        <v>3680</v>
      </c>
      <c r="D153" s="292" t="s">
        <v>10379</v>
      </c>
      <c r="E153" s="292" t="s">
        <v>10736</v>
      </c>
      <c r="F153" s="292" t="s">
        <v>10790</v>
      </c>
      <c r="G153" s="292" t="s">
        <v>2272</v>
      </c>
      <c r="H153" s="292" t="s">
        <v>11317</v>
      </c>
      <c r="I153" s="292" t="s">
        <v>11315</v>
      </c>
      <c r="J153" s="292"/>
      <c r="K153" s="292"/>
      <c r="L153" s="292"/>
    </row>
    <row r="154" spans="1:12" x14ac:dyDescent="0.35">
      <c r="A154" s="292" t="s">
        <v>1152</v>
      </c>
      <c r="B154" s="292" t="s">
        <v>1150</v>
      </c>
      <c r="C154" s="292" t="s">
        <v>1151</v>
      </c>
      <c r="D154" s="292" t="s">
        <v>10384</v>
      </c>
      <c r="E154" s="292" t="s">
        <v>10736</v>
      </c>
      <c r="F154" s="292" t="s">
        <v>11264</v>
      </c>
      <c r="G154" s="292" t="s">
        <v>11056</v>
      </c>
      <c r="H154" s="292" t="s">
        <v>11314</v>
      </c>
      <c r="I154" s="292" t="s">
        <v>11315</v>
      </c>
      <c r="J154" s="292"/>
      <c r="K154" s="292"/>
      <c r="L154" s="292"/>
    </row>
    <row r="155" spans="1:12" x14ac:dyDescent="0.35">
      <c r="A155" s="292" t="s">
        <v>1147</v>
      </c>
      <c r="B155" s="292" t="s">
        <v>1145</v>
      </c>
      <c r="C155" s="292" t="s">
        <v>1146</v>
      </c>
      <c r="D155" s="292" t="s">
        <v>10387</v>
      </c>
      <c r="E155" s="292" t="s">
        <v>10806</v>
      </c>
      <c r="F155" s="292" t="s">
        <v>10812</v>
      </c>
      <c r="G155" s="292" t="s">
        <v>10813</v>
      </c>
      <c r="H155" s="292" t="s">
        <v>11314</v>
      </c>
      <c r="I155" s="292" t="s">
        <v>11315</v>
      </c>
      <c r="J155" s="292"/>
      <c r="K155" s="292"/>
      <c r="L155" s="292"/>
    </row>
    <row r="156" spans="1:12" x14ac:dyDescent="0.35">
      <c r="A156" s="292" t="s">
        <v>4013</v>
      </c>
      <c r="B156" s="292" t="s">
        <v>4011</v>
      </c>
      <c r="C156" s="292" t="s">
        <v>4012</v>
      </c>
      <c r="D156" s="292" t="s">
        <v>10388</v>
      </c>
      <c r="E156" s="292" t="s">
        <v>10743</v>
      </c>
      <c r="F156" s="292" t="s">
        <v>10812</v>
      </c>
      <c r="G156" s="292" t="s">
        <v>10855</v>
      </c>
      <c r="H156" s="292" t="s">
        <v>11314</v>
      </c>
      <c r="I156" s="292" t="s">
        <v>11315</v>
      </c>
      <c r="J156" s="292"/>
      <c r="K156" s="292"/>
      <c r="L156" s="292"/>
    </row>
    <row r="157" spans="1:12" x14ac:dyDescent="0.35">
      <c r="A157" s="292" t="s">
        <v>262</v>
      </c>
      <c r="B157" s="292" t="s">
        <v>260</v>
      </c>
      <c r="C157" s="292" t="s">
        <v>261</v>
      </c>
      <c r="D157" s="292" t="s">
        <v>10389</v>
      </c>
      <c r="E157" s="292" t="s">
        <v>10751</v>
      </c>
      <c r="F157" s="292" t="s">
        <v>10803</v>
      </c>
      <c r="G157" s="292" t="s">
        <v>10808</v>
      </c>
      <c r="H157" s="292" t="s">
        <v>11314</v>
      </c>
      <c r="I157" s="292" t="s">
        <v>11316</v>
      </c>
      <c r="J157" s="292"/>
      <c r="K157" s="292"/>
      <c r="L157" s="292"/>
    </row>
    <row r="158" spans="1:12" x14ac:dyDescent="0.35">
      <c r="A158" s="292" t="s">
        <v>262</v>
      </c>
      <c r="B158" s="292" t="s">
        <v>272</v>
      </c>
      <c r="C158" s="292" t="s">
        <v>273</v>
      </c>
      <c r="D158" s="292" t="s">
        <v>10389</v>
      </c>
      <c r="E158" s="292" t="s">
        <v>10751</v>
      </c>
      <c r="F158" s="292" t="s">
        <v>10812</v>
      </c>
      <c r="G158" s="292" t="s">
        <v>10934</v>
      </c>
      <c r="H158" s="292" t="s">
        <v>11317</v>
      </c>
      <c r="I158" s="292" t="s">
        <v>11315</v>
      </c>
      <c r="J158" s="292"/>
      <c r="K158" s="292"/>
      <c r="L158" s="292"/>
    </row>
    <row r="159" spans="1:12" x14ac:dyDescent="0.35">
      <c r="A159" s="292" t="s">
        <v>262</v>
      </c>
      <c r="B159" s="292" t="s">
        <v>287</v>
      </c>
      <c r="C159" s="292" t="s">
        <v>288</v>
      </c>
      <c r="D159" s="292" t="s">
        <v>10389</v>
      </c>
      <c r="E159" s="292" t="s">
        <v>10751</v>
      </c>
      <c r="F159" s="292" t="s">
        <v>10812</v>
      </c>
      <c r="G159" s="292" t="s">
        <v>10855</v>
      </c>
      <c r="H159" s="292" t="s">
        <v>11317</v>
      </c>
      <c r="I159" s="292" t="s">
        <v>11315</v>
      </c>
      <c r="J159" s="292"/>
      <c r="K159" s="292"/>
      <c r="L159" s="292"/>
    </row>
    <row r="160" spans="1:12" x14ac:dyDescent="0.35">
      <c r="A160" s="292" t="s">
        <v>262</v>
      </c>
      <c r="B160" s="292" t="s">
        <v>298</v>
      </c>
      <c r="C160" s="292" t="s">
        <v>299</v>
      </c>
      <c r="D160" s="292" t="s">
        <v>10389</v>
      </c>
      <c r="E160" s="292" t="s">
        <v>10751</v>
      </c>
      <c r="F160" s="292" t="s">
        <v>10766</v>
      </c>
      <c r="G160" s="292" t="s">
        <v>11275</v>
      </c>
      <c r="H160" s="292" t="s">
        <v>11317</v>
      </c>
      <c r="I160" s="292" t="s">
        <v>11315</v>
      </c>
      <c r="J160" s="292"/>
      <c r="K160" s="292"/>
      <c r="L160" s="292"/>
    </row>
    <row r="161" spans="1:12" x14ac:dyDescent="0.35">
      <c r="A161" s="292" t="s">
        <v>262</v>
      </c>
      <c r="B161" s="292" t="s">
        <v>2373</v>
      </c>
      <c r="C161" s="292" t="s">
        <v>2374</v>
      </c>
      <c r="D161" s="292" t="s">
        <v>10389</v>
      </c>
      <c r="E161" s="292" t="s">
        <v>10751</v>
      </c>
      <c r="F161" s="292" t="s">
        <v>11195</v>
      </c>
      <c r="G161" s="292" t="s">
        <v>11279</v>
      </c>
      <c r="H161" s="292" t="s">
        <v>11317</v>
      </c>
      <c r="I161" s="292" t="s">
        <v>11315</v>
      </c>
      <c r="J161" s="292"/>
      <c r="K161" s="292"/>
      <c r="L161" s="292"/>
    </row>
    <row r="162" spans="1:12" x14ac:dyDescent="0.35">
      <c r="A162" s="292" t="s">
        <v>61</v>
      </c>
      <c r="B162" s="292" t="s">
        <v>683</v>
      </c>
      <c r="C162" s="292" t="s">
        <v>684</v>
      </c>
      <c r="D162" s="292" t="s">
        <v>10394</v>
      </c>
      <c r="E162" s="292" t="s">
        <v>10743</v>
      </c>
      <c r="F162" s="292" t="s">
        <v>10853</v>
      </c>
      <c r="G162" s="292" t="s">
        <v>10808</v>
      </c>
      <c r="H162" s="292" t="s">
        <v>11314</v>
      </c>
      <c r="I162" s="292" t="s">
        <v>11316</v>
      </c>
      <c r="J162" s="292"/>
      <c r="K162" s="292"/>
      <c r="L162" s="292"/>
    </row>
    <row r="163" spans="1:12" x14ac:dyDescent="0.35">
      <c r="A163" s="292" t="s">
        <v>61</v>
      </c>
      <c r="B163" s="292" t="s">
        <v>59</v>
      </c>
      <c r="C163" s="292" t="s">
        <v>60</v>
      </c>
      <c r="D163" s="292" t="s">
        <v>10394</v>
      </c>
      <c r="E163" s="292" t="s">
        <v>10743</v>
      </c>
      <c r="F163" s="292" t="s">
        <v>10812</v>
      </c>
      <c r="G163" s="292" t="s">
        <v>11210</v>
      </c>
      <c r="H163" s="292" t="s">
        <v>11317</v>
      </c>
      <c r="I163" s="292" t="s">
        <v>11315</v>
      </c>
      <c r="J163" s="292"/>
      <c r="K163" s="292"/>
      <c r="L163" s="292"/>
    </row>
    <row r="164" spans="1:12" x14ac:dyDescent="0.35">
      <c r="A164" s="292" t="s">
        <v>61</v>
      </c>
      <c r="B164" s="292" t="s">
        <v>693</v>
      </c>
      <c r="C164" s="292" t="s">
        <v>694</v>
      </c>
      <c r="D164" s="292" t="s">
        <v>10394</v>
      </c>
      <c r="E164" s="292" t="s">
        <v>10743</v>
      </c>
      <c r="F164" s="292" t="s">
        <v>10744</v>
      </c>
      <c r="G164" s="292" t="s">
        <v>11290</v>
      </c>
      <c r="H164" s="292" t="s">
        <v>11317</v>
      </c>
      <c r="I164" s="292" t="s">
        <v>11315</v>
      </c>
      <c r="J164" s="292"/>
      <c r="K164" s="292"/>
      <c r="L164" s="292"/>
    </row>
    <row r="165" spans="1:12" x14ac:dyDescent="0.35">
      <c r="A165" s="292" t="s">
        <v>4349</v>
      </c>
      <c r="B165" s="292" t="s">
        <v>4347</v>
      </c>
      <c r="C165" s="292" t="s">
        <v>4348</v>
      </c>
      <c r="D165" s="292" t="s">
        <v>10395</v>
      </c>
      <c r="E165" s="292" t="s">
        <v>10743</v>
      </c>
      <c r="F165" s="292" t="s">
        <v>10812</v>
      </c>
      <c r="G165" s="292" t="s">
        <v>11210</v>
      </c>
      <c r="H165" s="292" t="s">
        <v>11314</v>
      </c>
      <c r="I165" s="292" t="s">
        <v>11315</v>
      </c>
      <c r="J165" s="292"/>
      <c r="K165" s="292"/>
      <c r="L165" s="292"/>
    </row>
    <row r="166" spans="1:12" x14ac:dyDescent="0.35">
      <c r="A166" s="292" t="s">
        <v>3113</v>
      </c>
      <c r="B166" s="292" t="s">
        <v>3111</v>
      </c>
      <c r="C166" s="292" t="s">
        <v>3112</v>
      </c>
      <c r="D166" s="292" t="s">
        <v>10396</v>
      </c>
      <c r="E166" s="292" t="s">
        <v>10795</v>
      </c>
      <c r="F166" s="292" t="s">
        <v>10796</v>
      </c>
      <c r="G166" s="292" t="s">
        <v>3111</v>
      </c>
      <c r="H166" s="292" t="s">
        <v>11314</v>
      </c>
      <c r="I166" s="292" t="s">
        <v>11315</v>
      </c>
      <c r="J166" s="292"/>
      <c r="K166" s="292"/>
      <c r="L166" s="292"/>
    </row>
    <row r="167" spans="1:12" x14ac:dyDescent="0.35">
      <c r="A167" s="292" t="s">
        <v>1172</v>
      </c>
      <c r="B167" s="292" t="s">
        <v>1170</v>
      </c>
      <c r="C167" s="292" t="s">
        <v>1171</v>
      </c>
      <c r="D167" s="292" t="s">
        <v>10405</v>
      </c>
      <c r="E167" s="292" t="s">
        <v>10806</v>
      </c>
      <c r="F167" s="292" t="s">
        <v>11300</v>
      </c>
      <c r="G167" s="292" t="s">
        <v>10738</v>
      </c>
      <c r="H167" s="292" t="s">
        <v>11314</v>
      </c>
      <c r="I167" s="292" t="s">
        <v>11315</v>
      </c>
      <c r="J167" s="292"/>
      <c r="K167" s="292"/>
      <c r="L167" s="292"/>
    </row>
    <row r="168" spans="1:12" x14ac:dyDescent="0.35">
      <c r="A168" s="292" t="s">
        <v>2620</v>
      </c>
      <c r="B168" s="292" t="s">
        <v>2618</v>
      </c>
      <c r="C168" s="292" t="s">
        <v>2619</v>
      </c>
      <c r="D168" s="292" t="s">
        <v>10408</v>
      </c>
      <c r="E168" s="292" t="s">
        <v>10736</v>
      </c>
      <c r="F168" s="292" t="s">
        <v>10976</v>
      </c>
      <c r="G168" s="292" t="s">
        <v>10950</v>
      </c>
      <c r="H168" s="292" t="s">
        <v>11317</v>
      </c>
      <c r="I168" s="292" t="s">
        <v>11315</v>
      </c>
      <c r="J168" s="292"/>
      <c r="K168" s="292"/>
      <c r="L168" s="292"/>
    </row>
    <row r="169" spans="1:12" x14ac:dyDescent="0.35">
      <c r="A169" s="292" t="s">
        <v>53</v>
      </c>
      <c r="B169" s="292" t="s">
        <v>51</v>
      </c>
      <c r="C169" s="292" t="s">
        <v>52</v>
      </c>
      <c r="D169" s="292" t="s">
        <v>10413</v>
      </c>
      <c r="E169" s="292" t="s">
        <v>10751</v>
      </c>
      <c r="F169" s="292" t="s">
        <v>10766</v>
      </c>
      <c r="G169" s="292" t="s">
        <v>10738</v>
      </c>
      <c r="H169" s="292" t="s">
        <v>11314</v>
      </c>
      <c r="I169" s="292" t="s">
        <v>11315</v>
      </c>
      <c r="J169" s="292"/>
      <c r="K169" s="292"/>
      <c r="L169" s="292"/>
    </row>
    <row r="170" spans="1:12" x14ac:dyDescent="0.35">
      <c r="A170" s="292" t="s">
        <v>53</v>
      </c>
      <c r="B170" s="292" t="s">
        <v>326</v>
      </c>
      <c r="C170" s="292" t="s">
        <v>327</v>
      </c>
      <c r="D170" s="292" t="s">
        <v>10413</v>
      </c>
      <c r="E170" s="292" t="s">
        <v>10751</v>
      </c>
      <c r="F170" s="292" t="s">
        <v>10812</v>
      </c>
      <c r="G170" s="292" t="s">
        <v>10855</v>
      </c>
      <c r="H170" s="292" t="s">
        <v>11317</v>
      </c>
      <c r="I170" s="292" t="s">
        <v>11315</v>
      </c>
      <c r="J170" s="292"/>
      <c r="K170" s="292"/>
      <c r="L170" s="292"/>
    </row>
    <row r="171" spans="1:12" x14ac:dyDescent="0.35">
      <c r="A171" s="292" t="s">
        <v>161</v>
      </c>
      <c r="B171" s="292" t="s">
        <v>159</v>
      </c>
      <c r="C171" s="292" t="s">
        <v>160</v>
      </c>
      <c r="D171" s="292" t="s">
        <v>10416</v>
      </c>
      <c r="E171" s="292" t="s">
        <v>10743</v>
      </c>
      <c r="F171" s="292" t="s">
        <v>11309</v>
      </c>
      <c r="G171" s="292" t="s">
        <v>10744</v>
      </c>
      <c r="H171" s="292" t="s">
        <v>11314</v>
      </c>
      <c r="I171" s="292" t="s">
        <v>11315</v>
      </c>
      <c r="J171" s="292"/>
      <c r="K171" s="292"/>
      <c r="L171" s="292"/>
    </row>
    <row r="172" spans="1:12" x14ac:dyDescent="0.35">
      <c r="A172" s="292" t="s">
        <v>78</v>
      </c>
      <c r="B172" s="292" t="s">
        <v>76</v>
      </c>
      <c r="C172" s="292" t="s">
        <v>77</v>
      </c>
      <c r="D172" s="292" t="s">
        <v>10417</v>
      </c>
      <c r="E172" s="292" t="s">
        <v>10743</v>
      </c>
      <c r="F172" s="292" t="s">
        <v>11311</v>
      </c>
      <c r="G172" s="292" t="s">
        <v>10738</v>
      </c>
      <c r="H172" s="292" t="s">
        <v>11314</v>
      </c>
      <c r="I172" s="292" t="s">
        <v>11315</v>
      </c>
      <c r="J172" s="292"/>
      <c r="K172" s="292"/>
      <c r="L172" s="292"/>
    </row>
  </sheetData>
  <autoFilter ref="A1:L172" xr:uid="{00000000-0009-0000-0000-000012000000}"/>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5184"/>
  <sheetViews>
    <sheetView tabSelected="1" workbookViewId="0"/>
  </sheetViews>
  <sheetFormatPr defaultRowHeight="14.5" x14ac:dyDescent="0.35"/>
  <cols>
    <col min="1" max="1" width="40" customWidth="1"/>
    <col min="2" max="2" width="10" customWidth="1"/>
    <col min="3" max="3" width="25" customWidth="1"/>
    <col min="4" max="4" width="50" customWidth="1"/>
    <col min="5" max="6" width="25" customWidth="1"/>
    <col min="7" max="7" width="20" customWidth="1"/>
    <col min="8" max="8" width="15" hidden="1" customWidth="1"/>
    <col min="9" max="9" width="40" customWidth="1"/>
    <col min="10" max="10" width="80" customWidth="1"/>
    <col min="11" max="11" width="30" hidden="1" customWidth="1"/>
    <col min="12" max="12" width="20" customWidth="1"/>
    <col min="13" max="13" width="30" customWidth="1"/>
  </cols>
  <sheetData>
    <row r="1" spans="1:13" x14ac:dyDescent="0.35">
      <c r="A1" s="258" t="s">
        <v>0</v>
      </c>
      <c r="B1" s="258" t="s">
        <v>1</v>
      </c>
      <c r="C1" s="258" t="s">
        <v>2</v>
      </c>
      <c r="D1" s="258" t="s">
        <v>3</v>
      </c>
      <c r="E1" s="258" t="s">
        <v>4</v>
      </c>
      <c r="F1" s="258" t="s">
        <v>5</v>
      </c>
      <c r="G1" s="258" t="s">
        <v>6</v>
      </c>
      <c r="H1" s="258" t="s">
        <v>7</v>
      </c>
      <c r="I1" s="258" t="s">
        <v>8</v>
      </c>
      <c r="J1" s="258" t="s">
        <v>9</v>
      </c>
      <c r="K1" s="258" t="s">
        <v>10</v>
      </c>
      <c r="L1" s="258" t="s">
        <v>11</v>
      </c>
      <c r="M1" s="258" t="s">
        <v>12</v>
      </c>
    </row>
    <row r="2" spans="1:13" x14ac:dyDescent="0.35">
      <c r="A2" s="259" t="s">
        <v>13</v>
      </c>
      <c r="B2" s="259" t="s">
        <v>14</v>
      </c>
      <c r="C2" s="259" t="s">
        <v>15</v>
      </c>
      <c r="D2" s="259" t="s">
        <v>16</v>
      </c>
      <c r="E2" s="259" t="s">
        <v>17</v>
      </c>
      <c r="F2" s="259"/>
      <c r="G2" s="259" t="s">
        <v>17</v>
      </c>
      <c r="H2" s="259" t="s">
        <v>17</v>
      </c>
      <c r="I2" s="259"/>
      <c r="J2" s="259" t="s">
        <v>18</v>
      </c>
      <c r="K2" s="259" t="s">
        <v>19</v>
      </c>
      <c r="L2" s="260">
        <v>43489</v>
      </c>
      <c r="M2" s="259" t="s">
        <v>20</v>
      </c>
    </row>
    <row r="3" spans="1:13" x14ac:dyDescent="0.35">
      <c r="A3" s="261" t="s">
        <v>13</v>
      </c>
      <c r="B3" s="261" t="s">
        <v>14</v>
      </c>
      <c r="C3" s="261" t="s">
        <v>15</v>
      </c>
      <c r="D3" s="261" t="s">
        <v>21</v>
      </c>
      <c r="E3" s="261">
        <v>1</v>
      </c>
      <c r="F3" s="261" t="s">
        <v>13</v>
      </c>
      <c r="G3" s="261" t="s">
        <v>22</v>
      </c>
      <c r="H3" s="261">
        <v>3</v>
      </c>
      <c r="I3" s="261" t="s">
        <v>14</v>
      </c>
      <c r="J3" s="261" t="s">
        <v>13</v>
      </c>
      <c r="K3" s="261" t="s">
        <v>23</v>
      </c>
      <c r="L3" s="262">
        <v>43489</v>
      </c>
      <c r="M3" s="261" t="s">
        <v>20</v>
      </c>
    </row>
    <row r="4" spans="1:13" x14ac:dyDescent="0.35">
      <c r="A4" s="259" t="s">
        <v>13</v>
      </c>
      <c r="B4" s="259" t="s">
        <v>14</v>
      </c>
      <c r="C4" s="259" t="s">
        <v>15</v>
      </c>
      <c r="D4" s="259" t="s">
        <v>24</v>
      </c>
      <c r="E4" s="259" t="s">
        <v>17</v>
      </c>
      <c r="F4" s="259"/>
      <c r="G4" s="259" t="s">
        <v>17</v>
      </c>
      <c r="H4" s="259" t="s">
        <v>17</v>
      </c>
      <c r="I4" s="259"/>
      <c r="J4" s="259" t="s">
        <v>18</v>
      </c>
      <c r="K4" s="259" t="s">
        <v>25</v>
      </c>
      <c r="L4" s="260">
        <v>43489</v>
      </c>
      <c r="M4" s="259" t="s">
        <v>20</v>
      </c>
    </row>
    <row r="5" spans="1:13" x14ac:dyDescent="0.35">
      <c r="A5" s="261" t="s">
        <v>13</v>
      </c>
      <c r="B5" s="261" t="s">
        <v>14</v>
      </c>
      <c r="C5" s="261" t="s">
        <v>15</v>
      </c>
      <c r="D5" s="261" t="s">
        <v>26</v>
      </c>
      <c r="E5" s="261" t="s">
        <v>17</v>
      </c>
      <c r="F5" s="261"/>
      <c r="G5" s="261" t="s">
        <v>17</v>
      </c>
      <c r="H5" s="261" t="s">
        <v>17</v>
      </c>
      <c r="I5" s="261"/>
      <c r="J5" s="261" t="s">
        <v>18</v>
      </c>
      <c r="K5" s="261" t="s">
        <v>27</v>
      </c>
      <c r="L5" s="262">
        <v>43489</v>
      </c>
      <c r="M5" s="261" t="s">
        <v>20</v>
      </c>
    </row>
    <row r="6" spans="1:13" x14ac:dyDescent="0.35">
      <c r="A6" s="259" t="s">
        <v>13</v>
      </c>
      <c r="B6" s="259" t="s">
        <v>14</v>
      </c>
      <c r="C6" s="259" t="s">
        <v>15</v>
      </c>
      <c r="D6" s="259" t="s">
        <v>28</v>
      </c>
      <c r="E6" s="259" t="s">
        <v>17</v>
      </c>
      <c r="F6" s="259"/>
      <c r="G6" s="259" t="s">
        <v>17</v>
      </c>
      <c r="H6" s="259" t="s">
        <v>17</v>
      </c>
      <c r="I6" s="259"/>
      <c r="J6" s="259" t="s">
        <v>18</v>
      </c>
      <c r="K6" s="259" t="s">
        <v>29</v>
      </c>
      <c r="L6" s="260">
        <v>43489</v>
      </c>
      <c r="M6" s="259" t="s">
        <v>20</v>
      </c>
    </row>
    <row r="7" spans="1:13" x14ac:dyDescent="0.35">
      <c r="A7" s="261" t="s">
        <v>30</v>
      </c>
      <c r="B7" s="261" t="s">
        <v>31</v>
      </c>
      <c r="C7" s="261" t="s">
        <v>32</v>
      </c>
      <c r="D7" s="261" t="s">
        <v>16</v>
      </c>
      <c r="E7" s="261">
        <v>0</v>
      </c>
      <c r="F7" s="261"/>
      <c r="G7" s="261" t="s">
        <v>33</v>
      </c>
      <c r="H7" s="261">
        <v>2</v>
      </c>
      <c r="I7" s="261"/>
      <c r="J7" s="261"/>
      <c r="K7" s="261" t="s">
        <v>34</v>
      </c>
      <c r="L7" s="262">
        <v>43489</v>
      </c>
      <c r="M7" s="261" t="s">
        <v>20</v>
      </c>
    </row>
    <row r="8" spans="1:13" x14ac:dyDescent="0.35">
      <c r="A8" s="259" t="s">
        <v>30</v>
      </c>
      <c r="B8" s="259" t="s">
        <v>31</v>
      </c>
      <c r="C8" s="259" t="s">
        <v>32</v>
      </c>
      <c r="D8" s="259" t="s">
        <v>21</v>
      </c>
      <c r="E8" s="259">
        <v>0</v>
      </c>
      <c r="F8" s="259"/>
      <c r="G8" s="259" t="s">
        <v>33</v>
      </c>
      <c r="H8" s="259">
        <v>2</v>
      </c>
      <c r="I8" s="259"/>
      <c r="J8" s="259"/>
      <c r="K8" s="259" t="s">
        <v>35</v>
      </c>
      <c r="L8" s="260">
        <v>43489</v>
      </c>
      <c r="M8" s="259" t="s">
        <v>20</v>
      </c>
    </row>
    <row r="9" spans="1:13" x14ac:dyDescent="0.35">
      <c r="A9" s="261" t="s">
        <v>30</v>
      </c>
      <c r="B9" s="261" t="s">
        <v>31</v>
      </c>
      <c r="C9" s="261" t="s">
        <v>32</v>
      </c>
      <c r="D9" s="261" t="s">
        <v>24</v>
      </c>
      <c r="E9" s="261" t="s">
        <v>17</v>
      </c>
      <c r="F9" s="261"/>
      <c r="G9" s="261" t="s">
        <v>22</v>
      </c>
      <c r="H9" s="261">
        <v>3</v>
      </c>
      <c r="I9" s="261"/>
      <c r="J9" s="261" t="s">
        <v>36</v>
      </c>
      <c r="K9" s="261" t="s">
        <v>37</v>
      </c>
      <c r="L9" s="262">
        <v>43489</v>
      </c>
      <c r="M9" s="261" t="s">
        <v>20</v>
      </c>
    </row>
    <row r="10" spans="1:13" x14ac:dyDescent="0.35">
      <c r="A10" s="259" t="s">
        <v>30</v>
      </c>
      <c r="B10" s="259" t="s">
        <v>31</v>
      </c>
      <c r="C10" s="259" t="s">
        <v>32</v>
      </c>
      <c r="D10" s="259" t="s">
        <v>38</v>
      </c>
      <c r="E10" s="259">
        <v>0</v>
      </c>
      <c r="F10" s="259"/>
      <c r="G10" s="259" t="s">
        <v>33</v>
      </c>
      <c r="H10" s="259">
        <v>2</v>
      </c>
      <c r="I10" s="259"/>
      <c r="J10" s="259"/>
      <c r="K10" s="259" t="s">
        <v>39</v>
      </c>
      <c r="L10" s="260">
        <v>43489</v>
      </c>
      <c r="M10" s="259" t="s">
        <v>20</v>
      </c>
    </row>
    <row r="11" spans="1:13" x14ac:dyDescent="0.35">
      <c r="A11" s="261" t="s">
        <v>30</v>
      </c>
      <c r="B11" s="261" t="s">
        <v>31</v>
      </c>
      <c r="C11" s="261" t="s">
        <v>32</v>
      </c>
      <c r="D11" s="261" t="s">
        <v>40</v>
      </c>
      <c r="E11" s="261">
        <v>0</v>
      </c>
      <c r="F11" s="261"/>
      <c r="G11" s="261" t="s">
        <v>33</v>
      </c>
      <c r="H11" s="261">
        <v>2</v>
      </c>
      <c r="I11" s="261"/>
      <c r="J11" s="261"/>
      <c r="K11" s="261" t="s">
        <v>41</v>
      </c>
      <c r="L11" s="262">
        <v>43489</v>
      </c>
      <c r="M11" s="261" t="s">
        <v>20</v>
      </c>
    </row>
    <row r="12" spans="1:13" x14ac:dyDescent="0.35">
      <c r="A12" s="259" t="s">
        <v>42</v>
      </c>
      <c r="B12" s="259" t="s">
        <v>43</v>
      </c>
      <c r="C12" s="259" t="s">
        <v>44</v>
      </c>
      <c r="D12" s="259" t="s">
        <v>16</v>
      </c>
      <c r="E12" s="259" t="s">
        <v>17</v>
      </c>
      <c r="F12" s="259"/>
      <c r="G12" s="259" t="s">
        <v>17</v>
      </c>
      <c r="H12" s="259" t="s">
        <v>17</v>
      </c>
      <c r="I12" s="259"/>
      <c r="J12" s="259"/>
      <c r="K12" s="259" t="s">
        <v>45</v>
      </c>
      <c r="L12" s="260">
        <v>43493</v>
      </c>
      <c r="M12" s="259" t="s">
        <v>20</v>
      </c>
    </row>
    <row r="13" spans="1:13" x14ac:dyDescent="0.35">
      <c r="A13" s="261" t="s">
        <v>42</v>
      </c>
      <c r="B13" s="261" t="s">
        <v>43</v>
      </c>
      <c r="C13" s="261" t="s">
        <v>44</v>
      </c>
      <c r="D13" s="261" t="s">
        <v>21</v>
      </c>
      <c r="E13" s="261" t="s">
        <v>17</v>
      </c>
      <c r="F13" s="261"/>
      <c r="G13" s="261" t="s">
        <v>17</v>
      </c>
      <c r="H13" s="261" t="s">
        <v>17</v>
      </c>
      <c r="I13" s="261"/>
      <c r="J13" s="261"/>
      <c r="K13" s="261" t="s">
        <v>46</v>
      </c>
      <c r="L13" s="262">
        <v>43493</v>
      </c>
      <c r="M13" s="261" t="s">
        <v>20</v>
      </c>
    </row>
    <row r="14" spans="1:13" x14ac:dyDescent="0.35">
      <c r="A14" s="259" t="s">
        <v>42</v>
      </c>
      <c r="B14" s="259" t="s">
        <v>43</v>
      </c>
      <c r="C14" s="259" t="s">
        <v>44</v>
      </c>
      <c r="D14" s="259" t="s">
        <v>24</v>
      </c>
      <c r="E14" s="259" t="s">
        <v>17</v>
      </c>
      <c r="F14" s="259"/>
      <c r="G14" s="259" t="s">
        <v>17</v>
      </c>
      <c r="H14" s="259" t="s">
        <v>17</v>
      </c>
      <c r="I14" s="259"/>
      <c r="J14" s="259"/>
      <c r="K14" s="259" t="s">
        <v>47</v>
      </c>
      <c r="L14" s="260">
        <v>43493</v>
      </c>
      <c r="M14" s="259" t="s">
        <v>20</v>
      </c>
    </row>
    <row r="15" spans="1:13" x14ac:dyDescent="0.35">
      <c r="A15" s="261" t="s">
        <v>42</v>
      </c>
      <c r="B15" s="261" t="s">
        <v>43</v>
      </c>
      <c r="C15" s="261" t="s">
        <v>44</v>
      </c>
      <c r="D15" s="261" t="s">
        <v>38</v>
      </c>
      <c r="E15" s="261" t="s">
        <v>17</v>
      </c>
      <c r="F15" s="261"/>
      <c r="G15" s="261" t="s">
        <v>17</v>
      </c>
      <c r="H15" s="261" t="s">
        <v>17</v>
      </c>
      <c r="I15" s="261"/>
      <c r="J15" s="261"/>
      <c r="K15" s="261" t="s">
        <v>48</v>
      </c>
      <c r="L15" s="262">
        <v>43493</v>
      </c>
      <c r="M15" s="261" t="s">
        <v>20</v>
      </c>
    </row>
    <row r="16" spans="1:13" x14ac:dyDescent="0.35">
      <c r="A16" s="259" t="s">
        <v>42</v>
      </c>
      <c r="B16" s="259" t="s">
        <v>43</v>
      </c>
      <c r="C16" s="259" t="s">
        <v>44</v>
      </c>
      <c r="D16" s="259" t="s">
        <v>26</v>
      </c>
      <c r="E16" s="259" t="s">
        <v>17</v>
      </c>
      <c r="F16" s="259"/>
      <c r="G16" s="259" t="s">
        <v>17</v>
      </c>
      <c r="H16" s="259" t="s">
        <v>17</v>
      </c>
      <c r="I16" s="259"/>
      <c r="J16" s="259"/>
      <c r="K16" s="259" t="s">
        <v>49</v>
      </c>
      <c r="L16" s="260">
        <v>43493</v>
      </c>
      <c r="M16" s="259" t="s">
        <v>20</v>
      </c>
    </row>
    <row r="17" spans="1:13" x14ac:dyDescent="0.35">
      <c r="A17" s="261" t="s">
        <v>42</v>
      </c>
      <c r="B17" s="261" t="s">
        <v>43</v>
      </c>
      <c r="C17" s="261" t="s">
        <v>44</v>
      </c>
      <c r="D17" s="261" t="s">
        <v>28</v>
      </c>
      <c r="E17" s="261" t="s">
        <v>17</v>
      </c>
      <c r="F17" s="261"/>
      <c r="G17" s="261" t="s">
        <v>17</v>
      </c>
      <c r="H17" s="261" t="s">
        <v>17</v>
      </c>
      <c r="I17" s="261"/>
      <c r="J17" s="261"/>
      <c r="K17" s="261" t="s">
        <v>50</v>
      </c>
      <c r="L17" s="262">
        <v>43493</v>
      </c>
      <c r="M17" s="261" t="s">
        <v>20</v>
      </c>
    </row>
    <row r="18" spans="1:13" x14ac:dyDescent="0.35">
      <c r="A18" s="259" t="s">
        <v>51</v>
      </c>
      <c r="B18" s="259" t="s">
        <v>52</v>
      </c>
      <c r="C18" s="259" t="s">
        <v>53</v>
      </c>
      <c r="D18" s="259" t="s">
        <v>16</v>
      </c>
      <c r="E18" s="259" t="s">
        <v>17</v>
      </c>
      <c r="F18" s="259"/>
      <c r="G18" s="259" t="s">
        <v>17</v>
      </c>
      <c r="H18" s="259" t="s">
        <v>17</v>
      </c>
      <c r="I18" s="259"/>
      <c r="J18" s="259"/>
      <c r="K18" s="259" t="s">
        <v>54</v>
      </c>
      <c r="L18" s="260">
        <v>43493</v>
      </c>
      <c r="M18" s="259" t="s">
        <v>20</v>
      </c>
    </row>
    <row r="19" spans="1:13" x14ac:dyDescent="0.35">
      <c r="A19" s="261" t="s">
        <v>51</v>
      </c>
      <c r="B19" s="261" t="s">
        <v>52</v>
      </c>
      <c r="C19" s="261" t="s">
        <v>53</v>
      </c>
      <c r="D19" s="261" t="s">
        <v>21</v>
      </c>
      <c r="E19" s="261" t="s">
        <v>17</v>
      </c>
      <c r="F19" s="261"/>
      <c r="G19" s="261" t="s">
        <v>17</v>
      </c>
      <c r="H19" s="261" t="s">
        <v>17</v>
      </c>
      <c r="I19" s="261"/>
      <c r="J19" s="261"/>
      <c r="K19" s="261" t="s">
        <v>55</v>
      </c>
      <c r="L19" s="262">
        <v>43493</v>
      </c>
      <c r="M19" s="261" t="s">
        <v>20</v>
      </c>
    </row>
    <row r="20" spans="1:13" x14ac:dyDescent="0.35">
      <c r="A20" s="259" t="s">
        <v>51</v>
      </c>
      <c r="B20" s="259" t="s">
        <v>52</v>
      </c>
      <c r="C20" s="259" t="s">
        <v>53</v>
      </c>
      <c r="D20" s="259" t="s">
        <v>24</v>
      </c>
      <c r="E20" s="259" t="s">
        <v>17</v>
      </c>
      <c r="F20" s="259"/>
      <c r="G20" s="259" t="s">
        <v>17</v>
      </c>
      <c r="H20" s="259" t="s">
        <v>17</v>
      </c>
      <c r="I20" s="259"/>
      <c r="J20" s="259"/>
      <c r="K20" s="259" t="s">
        <v>56</v>
      </c>
      <c r="L20" s="260">
        <v>43493</v>
      </c>
      <c r="M20" s="259" t="s">
        <v>20</v>
      </c>
    </row>
    <row r="21" spans="1:13" x14ac:dyDescent="0.35">
      <c r="A21" s="261" t="s">
        <v>51</v>
      </c>
      <c r="B21" s="261" t="s">
        <v>52</v>
      </c>
      <c r="C21" s="261" t="s">
        <v>53</v>
      </c>
      <c r="D21" s="261" t="s">
        <v>26</v>
      </c>
      <c r="E21" s="261" t="s">
        <v>17</v>
      </c>
      <c r="F21" s="261"/>
      <c r="G21" s="261" t="s">
        <v>17</v>
      </c>
      <c r="H21" s="261" t="s">
        <v>17</v>
      </c>
      <c r="I21" s="261"/>
      <c r="J21" s="261"/>
      <c r="K21" s="261" t="s">
        <v>57</v>
      </c>
      <c r="L21" s="262">
        <v>43493</v>
      </c>
      <c r="M21" s="261" t="s">
        <v>20</v>
      </c>
    </row>
    <row r="22" spans="1:13" x14ac:dyDescent="0.35">
      <c r="A22" s="259" t="s">
        <v>51</v>
      </c>
      <c r="B22" s="259" t="s">
        <v>52</v>
      </c>
      <c r="C22" s="259" t="s">
        <v>53</v>
      </c>
      <c r="D22" s="259" t="s">
        <v>28</v>
      </c>
      <c r="E22" s="259" t="s">
        <v>17</v>
      </c>
      <c r="F22" s="259"/>
      <c r="G22" s="259" t="s">
        <v>17</v>
      </c>
      <c r="H22" s="259" t="s">
        <v>17</v>
      </c>
      <c r="I22" s="259"/>
      <c r="J22" s="259"/>
      <c r="K22" s="259" t="s">
        <v>58</v>
      </c>
      <c r="L22" s="260">
        <v>43493</v>
      </c>
      <c r="M22" s="259" t="s">
        <v>20</v>
      </c>
    </row>
    <row r="23" spans="1:13" x14ac:dyDescent="0.35">
      <c r="A23" s="261" t="s">
        <v>59</v>
      </c>
      <c r="B23" s="261" t="s">
        <v>60</v>
      </c>
      <c r="C23" s="261" t="s">
        <v>61</v>
      </c>
      <c r="D23" s="261" t="s">
        <v>16</v>
      </c>
      <c r="E23" s="261" t="s">
        <v>17</v>
      </c>
      <c r="F23" s="261"/>
      <c r="G23" s="261" t="s">
        <v>17</v>
      </c>
      <c r="H23" s="261" t="s">
        <v>17</v>
      </c>
      <c r="I23" s="261"/>
      <c r="J23" s="261"/>
      <c r="K23" s="261" t="s">
        <v>62</v>
      </c>
      <c r="L23" s="262">
        <v>43495</v>
      </c>
      <c r="M23" s="261" t="s">
        <v>20</v>
      </c>
    </row>
    <row r="24" spans="1:13" x14ac:dyDescent="0.35">
      <c r="A24" s="259" t="s">
        <v>59</v>
      </c>
      <c r="B24" s="259" t="s">
        <v>60</v>
      </c>
      <c r="C24" s="259" t="s">
        <v>61</v>
      </c>
      <c r="D24" s="259" t="s">
        <v>24</v>
      </c>
      <c r="E24" s="259" t="s">
        <v>17</v>
      </c>
      <c r="F24" s="259"/>
      <c r="G24" s="259" t="s">
        <v>17</v>
      </c>
      <c r="H24" s="259" t="s">
        <v>17</v>
      </c>
      <c r="I24" s="259"/>
      <c r="J24" s="259"/>
      <c r="K24" s="259" t="s">
        <v>63</v>
      </c>
      <c r="L24" s="260">
        <v>43495</v>
      </c>
      <c r="M24" s="259" t="s">
        <v>20</v>
      </c>
    </row>
    <row r="25" spans="1:13" x14ac:dyDescent="0.35">
      <c r="A25" s="261" t="s">
        <v>59</v>
      </c>
      <c r="B25" s="261" t="s">
        <v>60</v>
      </c>
      <c r="C25" s="261" t="s">
        <v>61</v>
      </c>
      <c r="D25" s="261" t="s">
        <v>38</v>
      </c>
      <c r="E25" s="261" t="s">
        <v>17</v>
      </c>
      <c r="F25" s="261"/>
      <c r="G25" s="261" t="s">
        <v>17</v>
      </c>
      <c r="H25" s="261" t="s">
        <v>17</v>
      </c>
      <c r="I25" s="261"/>
      <c r="J25" s="261"/>
      <c r="K25" s="261" t="s">
        <v>64</v>
      </c>
      <c r="L25" s="262">
        <v>43495</v>
      </c>
      <c r="M25" s="261" t="s">
        <v>20</v>
      </c>
    </row>
    <row r="26" spans="1:13" x14ac:dyDescent="0.35">
      <c r="A26" s="259" t="s">
        <v>59</v>
      </c>
      <c r="B26" s="259" t="s">
        <v>60</v>
      </c>
      <c r="C26" s="259" t="s">
        <v>61</v>
      </c>
      <c r="D26" s="259" t="s">
        <v>26</v>
      </c>
      <c r="E26" s="259" t="s">
        <v>17</v>
      </c>
      <c r="F26" s="259"/>
      <c r="G26" s="259" t="s">
        <v>17</v>
      </c>
      <c r="H26" s="259" t="s">
        <v>17</v>
      </c>
      <c r="I26" s="259"/>
      <c r="J26" s="259"/>
      <c r="K26" s="259" t="s">
        <v>65</v>
      </c>
      <c r="L26" s="260">
        <v>43495</v>
      </c>
      <c r="M26" s="259" t="s">
        <v>20</v>
      </c>
    </row>
    <row r="27" spans="1:13" x14ac:dyDescent="0.35">
      <c r="A27" s="261" t="s">
        <v>59</v>
      </c>
      <c r="B27" s="261" t="s">
        <v>60</v>
      </c>
      <c r="C27" s="261" t="s">
        <v>61</v>
      </c>
      <c r="D27" s="261" t="s">
        <v>28</v>
      </c>
      <c r="E27" s="261" t="s">
        <v>17</v>
      </c>
      <c r="F27" s="261"/>
      <c r="G27" s="261" t="s">
        <v>17</v>
      </c>
      <c r="H27" s="261" t="s">
        <v>17</v>
      </c>
      <c r="I27" s="261"/>
      <c r="J27" s="261"/>
      <c r="K27" s="261" t="s">
        <v>66</v>
      </c>
      <c r="L27" s="262">
        <v>43495</v>
      </c>
      <c r="M27" s="261" t="s">
        <v>20</v>
      </c>
    </row>
    <row r="28" spans="1:13" x14ac:dyDescent="0.35">
      <c r="A28" s="259" t="s">
        <v>67</v>
      </c>
      <c r="B28" s="259" t="s">
        <v>68</v>
      </c>
      <c r="C28" s="259" t="s">
        <v>69</v>
      </c>
      <c r="D28" s="259" t="s">
        <v>16</v>
      </c>
      <c r="E28" s="259" t="s">
        <v>17</v>
      </c>
      <c r="F28" s="259"/>
      <c r="G28" s="259" t="s">
        <v>17</v>
      </c>
      <c r="H28" s="259" t="s">
        <v>17</v>
      </c>
      <c r="I28" s="259"/>
      <c r="J28" s="259"/>
      <c r="K28" s="259" t="s">
        <v>70</v>
      </c>
      <c r="L28" s="260">
        <v>43501</v>
      </c>
      <c r="M28" s="259" t="s">
        <v>20</v>
      </c>
    </row>
    <row r="29" spans="1:13" x14ac:dyDescent="0.35">
      <c r="A29" s="261" t="s">
        <v>67</v>
      </c>
      <c r="B29" s="261" t="s">
        <v>68</v>
      </c>
      <c r="C29" s="261" t="s">
        <v>69</v>
      </c>
      <c r="D29" s="261" t="s">
        <v>21</v>
      </c>
      <c r="E29" s="261" t="s">
        <v>17</v>
      </c>
      <c r="F29" s="261"/>
      <c r="G29" s="261" t="s">
        <v>17</v>
      </c>
      <c r="H29" s="261" t="s">
        <v>17</v>
      </c>
      <c r="I29" s="261"/>
      <c r="J29" s="261"/>
      <c r="K29" s="261" t="s">
        <v>71</v>
      </c>
      <c r="L29" s="262">
        <v>43501</v>
      </c>
      <c r="M29" s="261" t="s">
        <v>20</v>
      </c>
    </row>
    <row r="30" spans="1:13" x14ac:dyDescent="0.35">
      <c r="A30" s="259" t="s">
        <v>67</v>
      </c>
      <c r="B30" s="259" t="s">
        <v>68</v>
      </c>
      <c r="C30" s="259" t="s">
        <v>69</v>
      </c>
      <c r="D30" s="259" t="s">
        <v>24</v>
      </c>
      <c r="E30" s="259" t="s">
        <v>17</v>
      </c>
      <c r="F30" s="259"/>
      <c r="G30" s="259" t="s">
        <v>17</v>
      </c>
      <c r="H30" s="259" t="s">
        <v>17</v>
      </c>
      <c r="I30" s="259"/>
      <c r="J30" s="259"/>
      <c r="K30" s="259" t="s">
        <v>72</v>
      </c>
      <c r="L30" s="260">
        <v>43501</v>
      </c>
      <c r="M30" s="259" t="s">
        <v>20</v>
      </c>
    </row>
    <row r="31" spans="1:13" x14ac:dyDescent="0.35">
      <c r="A31" s="261" t="s">
        <v>67</v>
      </c>
      <c r="B31" s="261" t="s">
        <v>68</v>
      </c>
      <c r="C31" s="261" t="s">
        <v>69</v>
      </c>
      <c r="D31" s="261" t="s">
        <v>38</v>
      </c>
      <c r="E31" s="261" t="s">
        <v>17</v>
      </c>
      <c r="F31" s="261"/>
      <c r="G31" s="261" t="s">
        <v>17</v>
      </c>
      <c r="H31" s="261" t="s">
        <v>17</v>
      </c>
      <c r="I31" s="261"/>
      <c r="J31" s="261"/>
      <c r="K31" s="261" t="s">
        <v>73</v>
      </c>
      <c r="L31" s="262">
        <v>43501</v>
      </c>
      <c r="M31" s="261" t="s">
        <v>20</v>
      </c>
    </row>
    <row r="32" spans="1:13" x14ac:dyDescent="0.35">
      <c r="A32" s="259" t="s">
        <v>67</v>
      </c>
      <c r="B32" s="259" t="s">
        <v>68</v>
      </c>
      <c r="C32" s="259" t="s">
        <v>69</v>
      </c>
      <c r="D32" s="259" t="s">
        <v>26</v>
      </c>
      <c r="E32" s="259" t="s">
        <v>17</v>
      </c>
      <c r="F32" s="259"/>
      <c r="G32" s="259" t="s">
        <v>17</v>
      </c>
      <c r="H32" s="259" t="s">
        <v>17</v>
      </c>
      <c r="I32" s="259"/>
      <c r="J32" s="259"/>
      <c r="K32" s="259" t="s">
        <v>74</v>
      </c>
      <c r="L32" s="260">
        <v>43501</v>
      </c>
      <c r="M32" s="259" t="s">
        <v>20</v>
      </c>
    </row>
    <row r="33" spans="1:13" x14ac:dyDescent="0.35">
      <c r="A33" s="261" t="s">
        <v>67</v>
      </c>
      <c r="B33" s="261" t="s">
        <v>68</v>
      </c>
      <c r="C33" s="261" t="s">
        <v>69</v>
      </c>
      <c r="D33" s="261" t="s">
        <v>28</v>
      </c>
      <c r="E33" s="261" t="s">
        <v>17</v>
      </c>
      <c r="F33" s="261"/>
      <c r="G33" s="261" t="s">
        <v>17</v>
      </c>
      <c r="H33" s="261" t="s">
        <v>17</v>
      </c>
      <c r="I33" s="261"/>
      <c r="J33" s="261"/>
      <c r="K33" s="261" t="s">
        <v>75</v>
      </c>
      <c r="L33" s="262">
        <v>43501</v>
      </c>
      <c r="M33" s="261" t="s">
        <v>20</v>
      </c>
    </row>
    <row r="34" spans="1:13" x14ac:dyDescent="0.35">
      <c r="A34" s="259" t="s">
        <v>76</v>
      </c>
      <c r="B34" s="259" t="s">
        <v>77</v>
      </c>
      <c r="C34" s="259" t="s">
        <v>78</v>
      </c>
      <c r="D34" s="259" t="s">
        <v>24</v>
      </c>
      <c r="E34" s="259" t="s">
        <v>17</v>
      </c>
      <c r="F34" s="259"/>
      <c r="G34" s="259" t="s">
        <v>17</v>
      </c>
      <c r="H34" s="259" t="s">
        <v>17</v>
      </c>
      <c r="I34" s="259"/>
      <c r="J34" s="259"/>
      <c r="K34" s="259" t="s">
        <v>79</v>
      </c>
      <c r="L34" s="260">
        <v>43502</v>
      </c>
      <c r="M34" s="259" t="s">
        <v>20</v>
      </c>
    </row>
    <row r="35" spans="1:13" x14ac:dyDescent="0.35">
      <c r="A35" s="261" t="s">
        <v>76</v>
      </c>
      <c r="B35" s="261" t="s">
        <v>77</v>
      </c>
      <c r="C35" s="261" t="s">
        <v>78</v>
      </c>
      <c r="D35" s="261" t="s">
        <v>26</v>
      </c>
      <c r="E35" s="261" t="s">
        <v>17</v>
      </c>
      <c r="F35" s="261"/>
      <c r="G35" s="261" t="s">
        <v>17</v>
      </c>
      <c r="H35" s="261" t="s">
        <v>17</v>
      </c>
      <c r="I35" s="261"/>
      <c r="J35" s="261"/>
      <c r="K35" s="261" t="s">
        <v>80</v>
      </c>
      <c r="L35" s="262">
        <v>43502</v>
      </c>
      <c r="M35" s="261" t="s">
        <v>20</v>
      </c>
    </row>
    <row r="36" spans="1:13" x14ac:dyDescent="0.35">
      <c r="A36" s="259" t="s">
        <v>76</v>
      </c>
      <c r="B36" s="259" t="s">
        <v>77</v>
      </c>
      <c r="C36" s="259" t="s">
        <v>78</v>
      </c>
      <c r="D36" s="259" t="s">
        <v>28</v>
      </c>
      <c r="E36" s="259" t="s">
        <v>17</v>
      </c>
      <c r="F36" s="259"/>
      <c r="G36" s="259" t="s">
        <v>17</v>
      </c>
      <c r="H36" s="259" t="s">
        <v>17</v>
      </c>
      <c r="I36" s="259"/>
      <c r="J36" s="259"/>
      <c r="K36" s="259" t="s">
        <v>81</v>
      </c>
      <c r="L36" s="260">
        <v>43502</v>
      </c>
      <c r="M36" s="259" t="s">
        <v>20</v>
      </c>
    </row>
    <row r="37" spans="1:13" x14ac:dyDescent="0.35">
      <c r="A37" s="261" t="s">
        <v>82</v>
      </c>
      <c r="B37" s="261" t="s">
        <v>83</v>
      </c>
      <c r="C37" s="261" t="s">
        <v>84</v>
      </c>
      <c r="D37" s="261" t="s">
        <v>26</v>
      </c>
      <c r="E37" s="261" t="s">
        <v>17</v>
      </c>
      <c r="F37" s="261"/>
      <c r="G37" s="261" t="s">
        <v>17</v>
      </c>
      <c r="H37" s="261" t="s">
        <v>17</v>
      </c>
      <c r="I37" s="261"/>
      <c r="J37" s="261" t="s">
        <v>85</v>
      </c>
      <c r="K37" s="261" t="s">
        <v>86</v>
      </c>
      <c r="L37" s="262">
        <v>43503</v>
      </c>
      <c r="M37" s="261" t="s">
        <v>20</v>
      </c>
    </row>
    <row r="38" spans="1:13" x14ac:dyDescent="0.35">
      <c r="A38" s="259" t="s">
        <v>82</v>
      </c>
      <c r="B38" s="259" t="s">
        <v>83</v>
      </c>
      <c r="C38" s="259" t="s">
        <v>84</v>
      </c>
      <c r="D38" s="259" t="s">
        <v>28</v>
      </c>
      <c r="E38" s="259" t="s">
        <v>17</v>
      </c>
      <c r="F38" s="259"/>
      <c r="G38" s="259" t="s">
        <v>17</v>
      </c>
      <c r="H38" s="259" t="s">
        <v>17</v>
      </c>
      <c r="I38" s="259"/>
      <c r="J38" s="259" t="s">
        <v>85</v>
      </c>
      <c r="K38" s="259" t="s">
        <v>87</v>
      </c>
      <c r="L38" s="260">
        <v>43503</v>
      </c>
      <c r="M38" s="259" t="s">
        <v>20</v>
      </c>
    </row>
    <row r="39" spans="1:13" x14ac:dyDescent="0.35">
      <c r="A39" s="261" t="s">
        <v>88</v>
      </c>
      <c r="B39" s="261" t="s">
        <v>89</v>
      </c>
      <c r="C39" s="261" t="s">
        <v>90</v>
      </c>
      <c r="D39" s="261" t="s">
        <v>16</v>
      </c>
      <c r="E39" s="261" t="s">
        <v>17</v>
      </c>
      <c r="F39" s="261"/>
      <c r="G39" s="261" t="s">
        <v>17</v>
      </c>
      <c r="H39" s="261" t="s">
        <v>17</v>
      </c>
      <c r="I39" s="261"/>
      <c r="J39" s="261" t="s">
        <v>18</v>
      </c>
      <c r="K39" s="261" t="s">
        <v>91</v>
      </c>
      <c r="L39" s="262">
        <v>43503</v>
      </c>
      <c r="M39" s="261" t="s">
        <v>20</v>
      </c>
    </row>
    <row r="40" spans="1:13" x14ac:dyDescent="0.35">
      <c r="A40" s="259" t="s">
        <v>88</v>
      </c>
      <c r="B40" s="259" t="s">
        <v>89</v>
      </c>
      <c r="C40" s="259" t="s">
        <v>90</v>
      </c>
      <c r="D40" s="259" t="s">
        <v>21</v>
      </c>
      <c r="E40" s="259" t="s">
        <v>17</v>
      </c>
      <c r="F40" s="259"/>
      <c r="G40" s="259" t="s">
        <v>17</v>
      </c>
      <c r="H40" s="259" t="s">
        <v>17</v>
      </c>
      <c r="I40" s="259"/>
      <c r="J40" s="259" t="s">
        <v>18</v>
      </c>
      <c r="K40" s="259" t="s">
        <v>92</v>
      </c>
      <c r="L40" s="260">
        <v>43503</v>
      </c>
      <c r="M40" s="259" t="s">
        <v>20</v>
      </c>
    </row>
    <row r="41" spans="1:13" x14ac:dyDescent="0.35">
      <c r="A41" s="261" t="s">
        <v>88</v>
      </c>
      <c r="B41" s="261" t="s">
        <v>89</v>
      </c>
      <c r="C41" s="261" t="s">
        <v>90</v>
      </c>
      <c r="D41" s="261" t="s">
        <v>24</v>
      </c>
      <c r="E41" s="261" t="s">
        <v>17</v>
      </c>
      <c r="F41" s="261"/>
      <c r="G41" s="261" t="s">
        <v>17</v>
      </c>
      <c r="H41" s="261" t="s">
        <v>17</v>
      </c>
      <c r="I41" s="261"/>
      <c r="J41" s="261" t="s">
        <v>18</v>
      </c>
      <c r="K41" s="261" t="s">
        <v>93</v>
      </c>
      <c r="L41" s="262">
        <v>43503</v>
      </c>
      <c r="M41" s="261" t="s">
        <v>20</v>
      </c>
    </row>
    <row r="42" spans="1:13" x14ac:dyDescent="0.35">
      <c r="A42" s="259" t="s">
        <v>88</v>
      </c>
      <c r="B42" s="259" t="s">
        <v>89</v>
      </c>
      <c r="C42" s="259" t="s">
        <v>90</v>
      </c>
      <c r="D42" s="259" t="s">
        <v>38</v>
      </c>
      <c r="E42" s="259" t="s">
        <v>17</v>
      </c>
      <c r="F42" s="259"/>
      <c r="G42" s="259" t="s">
        <v>17</v>
      </c>
      <c r="H42" s="259" t="s">
        <v>17</v>
      </c>
      <c r="I42" s="259"/>
      <c r="J42" s="259" t="s">
        <v>18</v>
      </c>
      <c r="K42" s="259" t="s">
        <v>94</v>
      </c>
      <c r="L42" s="260">
        <v>43503</v>
      </c>
      <c r="M42" s="259" t="s">
        <v>20</v>
      </c>
    </row>
    <row r="43" spans="1:13" x14ac:dyDescent="0.35">
      <c r="A43" s="261" t="s">
        <v>88</v>
      </c>
      <c r="B43" s="261" t="s">
        <v>89</v>
      </c>
      <c r="C43" s="261" t="s">
        <v>90</v>
      </c>
      <c r="D43" s="261" t="s">
        <v>40</v>
      </c>
      <c r="E43" s="261" t="s">
        <v>17</v>
      </c>
      <c r="F43" s="261"/>
      <c r="G43" s="261" t="s">
        <v>17</v>
      </c>
      <c r="H43" s="261" t="s">
        <v>17</v>
      </c>
      <c r="I43" s="261"/>
      <c r="J43" s="261" t="s">
        <v>18</v>
      </c>
      <c r="K43" s="261" t="s">
        <v>95</v>
      </c>
      <c r="L43" s="262">
        <v>43503</v>
      </c>
      <c r="M43" s="261" t="s">
        <v>20</v>
      </c>
    </row>
    <row r="44" spans="1:13" x14ac:dyDescent="0.35">
      <c r="A44" s="259" t="s">
        <v>96</v>
      </c>
      <c r="B44" s="259" t="s">
        <v>97</v>
      </c>
      <c r="C44" s="259" t="s">
        <v>98</v>
      </c>
      <c r="D44" s="259" t="s">
        <v>16</v>
      </c>
      <c r="E44" s="259" t="s">
        <v>17</v>
      </c>
      <c r="F44" s="259"/>
      <c r="G44" s="259" t="s">
        <v>17</v>
      </c>
      <c r="H44" s="259" t="s">
        <v>17</v>
      </c>
      <c r="I44" s="259"/>
      <c r="J44" s="259" t="s">
        <v>99</v>
      </c>
      <c r="K44" s="259" t="s">
        <v>100</v>
      </c>
      <c r="L44" s="260">
        <v>43508</v>
      </c>
      <c r="M44" s="259" t="s">
        <v>20</v>
      </c>
    </row>
    <row r="45" spans="1:13" x14ac:dyDescent="0.35">
      <c r="A45" s="261" t="s">
        <v>96</v>
      </c>
      <c r="B45" s="261" t="s">
        <v>97</v>
      </c>
      <c r="C45" s="261" t="s">
        <v>98</v>
      </c>
      <c r="D45" s="261" t="s">
        <v>21</v>
      </c>
      <c r="E45" s="261" t="s">
        <v>17</v>
      </c>
      <c r="F45" s="261"/>
      <c r="G45" s="261" t="s">
        <v>17</v>
      </c>
      <c r="H45" s="261" t="s">
        <v>17</v>
      </c>
      <c r="I45" s="261"/>
      <c r="J45" s="261" t="s">
        <v>99</v>
      </c>
      <c r="K45" s="261" t="s">
        <v>101</v>
      </c>
      <c r="L45" s="262">
        <v>43508</v>
      </c>
      <c r="M45" s="261" t="s">
        <v>20</v>
      </c>
    </row>
    <row r="46" spans="1:13" x14ac:dyDescent="0.35">
      <c r="A46" s="259" t="s">
        <v>96</v>
      </c>
      <c r="B46" s="259" t="s">
        <v>97</v>
      </c>
      <c r="C46" s="259" t="s">
        <v>98</v>
      </c>
      <c r="D46" s="259" t="s">
        <v>24</v>
      </c>
      <c r="E46" s="259" t="s">
        <v>17</v>
      </c>
      <c r="F46" s="259"/>
      <c r="G46" s="259" t="s">
        <v>17</v>
      </c>
      <c r="H46" s="259" t="s">
        <v>17</v>
      </c>
      <c r="I46" s="259"/>
      <c r="J46" s="259" t="s">
        <v>99</v>
      </c>
      <c r="K46" s="259" t="s">
        <v>102</v>
      </c>
      <c r="L46" s="260">
        <v>43508</v>
      </c>
      <c r="M46" s="259" t="s">
        <v>20</v>
      </c>
    </row>
    <row r="47" spans="1:13" x14ac:dyDescent="0.35">
      <c r="A47" s="261" t="s">
        <v>96</v>
      </c>
      <c r="B47" s="261" t="s">
        <v>97</v>
      </c>
      <c r="C47" s="261" t="s">
        <v>98</v>
      </c>
      <c r="D47" s="261" t="s">
        <v>26</v>
      </c>
      <c r="E47" s="261" t="s">
        <v>17</v>
      </c>
      <c r="F47" s="261"/>
      <c r="G47" s="261" t="s">
        <v>17</v>
      </c>
      <c r="H47" s="261" t="s">
        <v>17</v>
      </c>
      <c r="I47" s="261"/>
      <c r="J47" s="261" t="s">
        <v>99</v>
      </c>
      <c r="K47" s="261" t="s">
        <v>103</v>
      </c>
      <c r="L47" s="262">
        <v>43508</v>
      </c>
      <c r="M47" s="261" t="s">
        <v>20</v>
      </c>
    </row>
    <row r="48" spans="1:13" x14ac:dyDescent="0.35">
      <c r="A48" s="259" t="s">
        <v>96</v>
      </c>
      <c r="B48" s="259" t="s">
        <v>97</v>
      </c>
      <c r="C48" s="259" t="s">
        <v>98</v>
      </c>
      <c r="D48" s="259" t="s">
        <v>28</v>
      </c>
      <c r="E48" s="259" t="s">
        <v>17</v>
      </c>
      <c r="F48" s="259"/>
      <c r="G48" s="259" t="s">
        <v>17</v>
      </c>
      <c r="H48" s="259" t="s">
        <v>17</v>
      </c>
      <c r="I48" s="259"/>
      <c r="J48" s="259" t="s">
        <v>99</v>
      </c>
      <c r="K48" s="259" t="s">
        <v>104</v>
      </c>
      <c r="L48" s="260">
        <v>43508</v>
      </c>
      <c r="M48" s="259" t="s">
        <v>20</v>
      </c>
    </row>
    <row r="49" spans="1:13" x14ac:dyDescent="0.35">
      <c r="A49" s="261" t="s">
        <v>105</v>
      </c>
      <c r="B49" s="261" t="s">
        <v>106</v>
      </c>
      <c r="C49" s="261" t="s">
        <v>107</v>
      </c>
      <c r="D49" s="261" t="s">
        <v>24</v>
      </c>
      <c r="E49" s="261" t="s">
        <v>17</v>
      </c>
      <c r="F49" s="261"/>
      <c r="G49" s="261" t="s">
        <v>17</v>
      </c>
      <c r="H49" s="261" t="s">
        <v>17</v>
      </c>
      <c r="I49" s="261"/>
      <c r="J49" s="261" t="s">
        <v>99</v>
      </c>
      <c r="K49" s="261" t="s">
        <v>108</v>
      </c>
      <c r="L49" s="262">
        <v>43508</v>
      </c>
      <c r="M49" s="261" t="s">
        <v>20</v>
      </c>
    </row>
    <row r="50" spans="1:13" x14ac:dyDescent="0.35">
      <c r="A50" s="259" t="s">
        <v>105</v>
      </c>
      <c r="B50" s="259" t="s">
        <v>106</v>
      </c>
      <c r="C50" s="259" t="s">
        <v>107</v>
      </c>
      <c r="D50" s="259" t="s">
        <v>38</v>
      </c>
      <c r="E50" s="259" t="s">
        <v>17</v>
      </c>
      <c r="F50" s="259"/>
      <c r="G50" s="259" t="s">
        <v>17</v>
      </c>
      <c r="H50" s="259" t="s">
        <v>17</v>
      </c>
      <c r="I50" s="259"/>
      <c r="J50" s="259" t="s">
        <v>99</v>
      </c>
      <c r="K50" s="259" t="s">
        <v>109</v>
      </c>
      <c r="L50" s="260">
        <v>43508</v>
      </c>
      <c r="M50" s="259" t="s">
        <v>20</v>
      </c>
    </row>
    <row r="51" spans="1:13" x14ac:dyDescent="0.35">
      <c r="A51" s="261" t="s">
        <v>105</v>
      </c>
      <c r="B51" s="261" t="s">
        <v>106</v>
      </c>
      <c r="C51" s="261" t="s">
        <v>107</v>
      </c>
      <c r="D51" s="261" t="s">
        <v>26</v>
      </c>
      <c r="E51" s="261" t="s">
        <v>17</v>
      </c>
      <c r="F51" s="261"/>
      <c r="G51" s="261" t="s">
        <v>17</v>
      </c>
      <c r="H51" s="261" t="s">
        <v>17</v>
      </c>
      <c r="I51" s="261"/>
      <c r="J51" s="261" t="s">
        <v>99</v>
      </c>
      <c r="K51" s="261" t="s">
        <v>110</v>
      </c>
      <c r="L51" s="262">
        <v>43508</v>
      </c>
      <c r="M51" s="261" t="s">
        <v>20</v>
      </c>
    </row>
    <row r="52" spans="1:13" x14ac:dyDescent="0.35">
      <c r="A52" s="259" t="s">
        <v>105</v>
      </c>
      <c r="B52" s="259" t="s">
        <v>106</v>
      </c>
      <c r="C52" s="259" t="s">
        <v>107</v>
      </c>
      <c r="D52" s="259" t="s">
        <v>28</v>
      </c>
      <c r="E52" s="259" t="s">
        <v>17</v>
      </c>
      <c r="F52" s="259"/>
      <c r="G52" s="259" t="s">
        <v>17</v>
      </c>
      <c r="H52" s="259" t="s">
        <v>17</v>
      </c>
      <c r="I52" s="259"/>
      <c r="J52" s="259" t="s">
        <v>99</v>
      </c>
      <c r="K52" s="259" t="s">
        <v>111</v>
      </c>
      <c r="L52" s="260">
        <v>43508</v>
      </c>
      <c r="M52" s="259" t="s">
        <v>20</v>
      </c>
    </row>
    <row r="53" spans="1:13" x14ac:dyDescent="0.35">
      <c r="A53" s="261" t="s">
        <v>112</v>
      </c>
      <c r="B53" s="261" t="s">
        <v>113</v>
      </c>
      <c r="C53" s="261" t="s">
        <v>107</v>
      </c>
      <c r="D53" s="261" t="s">
        <v>16</v>
      </c>
      <c r="E53" s="261" t="s">
        <v>17</v>
      </c>
      <c r="F53" s="261"/>
      <c r="G53" s="261" t="s">
        <v>33</v>
      </c>
      <c r="H53" s="261">
        <v>2</v>
      </c>
      <c r="I53" s="261"/>
      <c r="J53" s="261" t="s">
        <v>99</v>
      </c>
      <c r="K53" s="261" t="s">
        <v>114</v>
      </c>
      <c r="L53" s="262">
        <v>43508</v>
      </c>
      <c r="M53" s="261" t="s">
        <v>20</v>
      </c>
    </row>
    <row r="54" spans="1:13" x14ac:dyDescent="0.35">
      <c r="A54" s="259" t="s">
        <v>112</v>
      </c>
      <c r="B54" s="259" t="s">
        <v>113</v>
      </c>
      <c r="C54" s="259" t="s">
        <v>107</v>
      </c>
      <c r="D54" s="259" t="s">
        <v>21</v>
      </c>
      <c r="E54" s="259" t="s">
        <v>17</v>
      </c>
      <c r="F54" s="259"/>
      <c r="G54" s="259" t="s">
        <v>17</v>
      </c>
      <c r="H54" s="259" t="s">
        <v>17</v>
      </c>
      <c r="I54" s="259"/>
      <c r="J54" s="259" t="s">
        <v>99</v>
      </c>
      <c r="K54" s="259" t="s">
        <v>115</v>
      </c>
      <c r="L54" s="260">
        <v>43508</v>
      </c>
      <c r="M54" s="259" t="s">
        <v>20</v>
      </c>
    </row>
    <row r="55" spans="1:13" x14ac:dyDescent="0.35">
      <c r="A55" s="261" t="s">
        <v>112</v>
      </c>
      <c r="B55" s="261" t="s">
        <v>113</v>
      </c>
      <c r="C55" s="261" t="s">
        <v>107</v>
      </c>
      <c r="D55" s="261" t="s">
        <v>24</v>
      </c>
      <c r="E55" s="261" t="s">
        <v>17</v>
      </c>
      <c r="F55" s="261"/>
      <c r="G55" s="261" t="s">
        <v>33</v>
      </c>
      <c r="H55" s="261">
        <v>2</v>
      </c>
      <c r="I55" s="261"/>
      <c r="J55" s="261" t="s">
        <v>99</v>
      </c>
      <c r="K55" s="261" t="s">
        <v>116</v>
      </c>
      <c r="L55" s="262">
        <v>43508</v>
      </c>
      <c r="M55" s="261" t="s">
        <v>20</v>
      </c>
    </row>
    <row r="56" spans="1:13" x14ac:dyDescent="0.35">
      <c r="A56" s="259" t="s">
        <v>112</v>
      </c>
      <c r="B56" s="259" t="s">
        <v>113</v>
      </c>
      <c r="C56" s="259" t="s">
        <v>107</v>
      </c>
      <c r="D56" s="259" t="s">
        <v>38</v>
      </c>
      <c r="E56" s="259" t="s">
        <v>17</v>
      </c>
      <c r="F56" s="259"/>
      <c r="G56" s="259" t="s">
        <v>33</v>
      </c>
      <c r="H56" s="259">
        <v>2</v>
      </c>
      <c r="I56" s="259"/>
      <c r="J56" s="259" t="s">
        <v>99</v>
      </c>
      <c r="K56" s="259" t="s">
        <v>117</v>
      </c>
      <c r="L56" s="260">
        <v>43508</v>
      </c>
      <c r="M56" s="259" t="s">
        <v>20</v>
      </c>
    </row>
    <row r="57" spans="1:13" x14ac:dyDescent="0.35">
      <c r="A57" s="261" t="s">
        <v>112</v>
      </c>
      <c r="B57" s="261" t="s">
        <v>113</v>
      </c>
      <c r="C57" s="261" t="s">
        <v>107</v>
      </c>
      <c r="D57" s="261" t="s">
        <v>40</v>
      </c>
      <c r="E57" s="261" t="s">
        <v>17</v>
      </c>
      <c r="F57" s="261"/>
      <c r="G57" s="261" t="s">
        <v>33</v>
      </c>
      <c r="H57" s="261">
        <v>2</v>
      </c>
      <c r="I57" s="261"/>
      <c r="J57" s="261" t="s">
        <v>99</v>
      </c>
      <c r="K57" s="261" t="s">
        <v>118</v>
      </c>
      <c r="L57" s="262">
        <v>43508</v>
      </c>
      <c r="M57" s="261" t="s">
        <v>20</v>
      </c>
    </row>
    <row r="58" spans="1:13" x14ac:dyDescent="0.35">
      <c r="A58" s="259" t="s">
        <v>112</v>
      </c>
      <c r="B58" s="259" t="s">
        <v>113</v>
      </c>
      <c r="C58" s="259" t="s">
        <v>107</v>
      </c>
      <c r="D58" s="259" t="s">
        <v>26</v>
      </c>
      <c r="E58" s="259" t="s">
        <v>17</v>
      </c>
      <c r="F58" s="259"/>
      <c r="G58" s="259" t="s">
        <v>33</v>
      </c>
      <c r="H58" s="259">
        <v>2</v>
      </c>
      <c r="I58" s="259"/>
      <c r="J58" s="259" t="s">
        <v>99</v>
      </c>
      <c r="K58" s="259" t="s">
        <v>119</v>
      </c>
      <c r="L58" s="260">
        <v>43508</v>
      </c>
      <c r="M58" s="259" t="s">
        <v>20</v>
      </c>
    </row>
    <row r="59" spans="1:13" x14ac:dyDescent="0.35">
      <c r="A59" s="261" t="s">
        <v>112</v>
      </c>
      <c r="B59" s="261" t="s">
        <v>113</v>
      </c>
      <c r="C59" s="261" t="s">
        <v>107</v>
      </c>
      <c r="D59" s="261" t="s">
        <v>28</v>
      </c>
      <c r="E59" s="261" t="s">
        <v>17</v>
      </c>
      <c r="F59" s="261"/>
      <c r="G59" s="261" t="s">
        <v>33</v>
      </c>
      <c r="H59" s="261">
        <v>2</v>
      </c>
      <c r="I59" s="261"/>
      <c r="J59" s="261" t="s">
        <v>99</v>
      </c>
      <c r="K59" s="261" t="s">
        <v>120</v>
      </c>
      <c r="L59" s="262">
        <v>43508</v>
      </c>
      <c r="M59" s="261" t="s">
        <v>20</v>
      </c>
    </row>
    <row r="60" spans="1:13" x14ac:dyDescent="0.35">
      <c r="A60" s="259" t="s">
        <v>121</v>
      </c>
      <c r="B60" s="259" t="s">
        <v>122</v>
      </c>
      <c r="C60" s="259" t="s">
        <v>123</v>
      </c>
      <c r="D60" s="259" t="s">
        <v>26</v>
      </c>
      <c r="E60" s="259" t="s">
        <v>17</v>
      </c>
      <c r="F60" s="259"/>
      <c r="G60" s="259" t="s">
        <v>33</v>
      </c>
      <c r="H60" s="259">
        <v>2</v>
      </c>
      <c r="I60" s="259"/>
      <c r="J60" s="259"/>
      <c r="K60" s="259" t="s">
        <v>124</v>
      </c>
      <c r="L60" s="260">
        <v>43509</v>
      </c>
      <c r="M60" s="259" t="s">
        <v>20</v>
      </c>
    </row>
    <row r="61" spans="1:13" x14ac:dyDescent="0.35">
      <c r="A61" s="261" t="s">
        <v>125</v>
      </c>
      <c r="B61" s="261" t="s">
        <v>126</v>
      </c>
      <c r="C61" s="261" t="s">
        <v>123</v>
      </c>
      <c r="D61" s="261" t="s">
        <v>16</v>
      </c>
      <c r="E61" s="261" t="s">
        <v>17</v>
      </c>
      <c r="F61" s="261"/>
      <c r="G61" s="261" t="s">
        <v>33</v>
      </c>
      <c r="H61" s="261">
        <v>2</v>
      </c>
      <c r="I61" s="261"/>
      <c r="J61" s="261"/>
      <c r="K61" s="261" t="s">
        <v>127</v>
      </c>
      <c r="L61" s="262">
        <v>43509</v>
      </c>
      <c r="M61" s="261" t="s">
        <v>20</v>
      </c>
    </row>
    <row r="62" spans="1:13" x14ac:dyDescent="0.35">
      <c r="A62" s="259" t="s">
        <v>125</v>
      </c>
      <c r="B62" s="259" t="s">
        <v>126</v>
      </c>
      <c r="C62" s="259" t="s">
        <v>123</v>
      </c>
      <c r="D62" s="259" t="s">
        <v>21</v>
      </c>
      <c r="E62" s="259" t="s">
        <v>17</v>
      </c>
      <c r="F62" s="259"/>
      <c r="G62" s="259" t="s">
        <v>17</v>
      </c>
      <c r="H62" s="259" t="s">
        <v>17</v>
      </c>
      <c r="I62" s="259"/>
      <c r="J62" s="259"/>
      <c r="K62" s="259" t="s">
        <v>128</v>
      </c>
      <c r="L62" s="260">
        <v>43509</v>
      </c>
      <c r="M62" s="259" t="s">
        <v>20</v>
      </c>
    </row>
    <row r="63" spans="1:13" x14ac:dyDescent="0.35">
      <c r="A63" s="261" t="s">
        <v>125</v>
      </c>
      <c r="B63" s="261" t="s">
        <v>126</v>
      </c>
      <c r="C63" s="261" t="s">
        <v>123</v>
      </c>
      <c r="D63" s="261" t="s">
        <v>24</v>
      </c>
      <c r="E63" s="261">
        <v>5.2</v>
      </c>
      <c r="F63" s="261" t="s">
        <v>129</v>
      </c>
      <c r="G63" s="261" t="s">
        <v>33</v>
      </c>
      <c r="H63" s="261">
        <v>2</v>
      </c>
      <c r="I63" s="261" t="s">
        <v>130</v>
      </c>
      <c r="J63" s="261" t="s">
        <v>131</v>
      </c>
      <c r="K63" s="261" t="s">
        <v>132</v>
      </c>
      <c r="L63" s="262">
        <v>43509</v>
      </c>
      <c r="M63" s="261" t="s">
        <v>20</v>
      </c>
    </row>
    <row r="64" spans="1:13" x14ac:dyDescent="0.35">
      <c r="A64" s="259" t="s">
        <v>125</v>
      </c>
      <c r="B64" s="259" t="s">
        <v>126</v>
      </c>
      <c r="C64" s="259" t="s">
        <v>123</v>
      </c>
      <c r="D64" s="259" t="s">
        <v>26</v>
      </c>
      <c r="E64" s="259" t="s">
        <v>17</v>
      </c>
      <c r="F64" s="259"/>
      <c r="G64" s="259" t="s">
        <v>33</v>
      </c>
      <c r="H64" s="259">
        <v>2</v>
      </c>
      <c r="I64" s="259"/>
      <c r="J64" s="259"/>
      <c r="K64" s="259" t="s">
        <v>133</v>
      </c>
      <c r="L64" s="260">
        <v>43509</v>
      </c>
      <c r="M64" s="259" t="s">
        <v>20</v>
      </c>
    </row>
    <row r="65" spans="1:13" x14ac:dyDescent="0.35">
      <c r="A65" s="261" t="s">
        <v>125</v>
      </c>
      <c r="B65" s="261" t="s">
        <v>126</v>
      </c>
      <c r="C65" s="261" t="s">
        <v>123</v>
      </c>
      <c r="D65" s="261" t="s">
        <v>28</v>
      </c>
      <c r="E65" s="261" t="s">
        <v>17</v>
      </c>
      <c r="F65" s="261"/>
      <c r="G65" s="261" t="s">
        <v>33</v>
      </c>
      <c r="H65" s="261">
        <v>2</v>
      </c>
      <c r="I65" s="261"/>
      <c r="J65" s="261"/>
      <c r="K65" s="261" t="s">
        <v>134</v>
      </c>
      <c r="L65" s="262">
        <v>43509</v>
      </c>
      <c r="M65" s="261" t="s">
        <v>20</v>
      </c>
    </row>
    <row r="66" spans="1:13" x14ac:dyDescent="0.35">
      <c r="A66" s="259" t="s">
        <v>135</v>
      </c>
      <c r="B66" s="259" t="s">
        <v>136</v>
      </c>
      <c r="C66" s="259" t="s">
        <v>123</v>
      </c>
      <c r="D66" s="259" t="s">
        <v>26</v>
      </c>
      <c r="E66" s="259" t="s">
        <v>17</v>
      </c>
      <c r="F66" s="259"/>
      <c r="G66" s="259" t="s">
        <v>33</v>
      </c>
      <c r="H66" s="259">
        <v>2</v>
      </c>
      <c r="I66" s="259"/>
      <c r="J66" s="259"/>
      <c r="K66" s="259" t="s">
        <v>137</v>
      </c>
      <c r="L66" s="260">
        <v>43509</v>
      </c>
      <c r="M66" s="259" t="s">
        <v>20</v>
      </c>
    </row>
    <row r="67" spans="1:13" x14ac:dyDescent="0.35">
      <c r="A67" s="261" t="s">
        <v>135</v>
      </c>
      <c r="B67" s="261" t="s">
        <v>136</v>
      </c>
      <c r="C67" s="261" t="s">
        <v>123</v>
      </c>
      <c r="D67" s="261" t="s">
        <v>28</v>
      </c>
      <c r="E67" s="261">
        <v>377500</v>
      </c>
      <c r="F67" s="261" t="s">
        <v>138</v>
      </c>
      <c r="G67" s="261" t="s">
        <v>33</v>
      </c>
      <c r="H67" s="261">
        <v>2</v>
      </c>
      <c r="I67" s="261" t="s">
        <v>139</v>
      </c>
      <c r="J67" s="261" t="s">
        <v>140</v>
      </c>
      <c r="K67" s="261" t="s">
        <v>141</v>
      </c>
      <c r="L67" s="262">
        <v>43509</v>
      </c>
      <c r="M67" s="261" t="s">
        <v>20</v>
      </c>
    </row>
    <row r="68" spans="1:13" x14ac:dyDescent="0.35">
      <c r="A68" s="259" t="s">
        <v>142</v>
      </c>
      <c r="B68" s="259" t="s">
        <v>143</v>
      </c>
      <c r="C68" s="259" t="s">
        <v>123</v>
      </c>
      <c r="D68" s="259" t="s">
        <v>16</v>
      </c>
      <c r="E68" s="259">
        <v>0</v>
      </c>
      <c r="F68" s="259"/>
      <c r="G68" s="259" t="s">
        <v>33</v>
      </c>
      <c r="H68" s="259">
        <v>2</v>
      </c>
      <c r="I68" s="259"/>
      <c r="J68" s="259"/>
      <c r="K68" s="259" t="s">
        <v>144</v>
      </c>
      <c r="L68" s="260">
        <v>43509</v>
      </c>
      <c r="M68" s="259" t="s">
        <v>20</v>
      </c>
    </row>
    <row r="69" spans="1:13" x14ac:dyDescent="0.35">
      <c r="A69" s="261" t="s">
        <v>142</v>
      </c>
      <c r="B69" s="261" t="s">
        <v>143</v>
      </c>
      <c r="C69" s="261" t="s">
        <v>123</v>
      </c>
      <c r="D69" s="261" t="s">
        <v>21</v>
      </c>
      <c r="E69" s="261">
        <v>0</v>
      </c>
      <c r="F69" s="261"/>
      <c r="G69" s="261" t="s">
        <v>33</v>
      </c>
      <c r="H69" s="261">
        <v>2</v>
      </c>
      <c r="I69" s="261"/>
      <c r="J69" s="261"/>
      <c r="K69" s="261" t="s">
        <v>145</v>
      </c>
      <c r="L69" s="262">
        <v>43509</v>
      </c>
      <c r="M69" s="261" t="s">
        <v>20</v>
      </c>
    </row>
    <row r="70" spans="1:13" x14ac:dyDescent="0.35">
      <c r="A70" s="259" t="s">
        <v>142</v>
      </c>
      <c r="B70" s="259" t="s">
        <v>143</v>
      </c>
      <c r="C70" s="259" t="s">
        <v>123</v>
      </c>
      <c r="D70" s="259" t="s">
        <v>24</v>
      </c>
      <c r="E70" s="259" t="s">
        <v>17</v>
      </c>
      <c r="F70" s="259"/>
      <c r="G70" s="259" t="s">
        <v>33</v>
      </c>
      <c r="H70" s="259">
        <v>2</v>
      </c>
      <c r="I70" s="259"/>
      <c r="J70" s="259"/>
      <c r="K70" s="259" t="s">
        <v>146</v>
      </c>
      <c r="L70" s="260">
        <v>43509</v>
      </c>
      <c r="M70" s="259" t="s">
        <v>20</v>
      </c>
    </row>
    <row r="71" spans="1:13" x14ac:dyDescent="0.35">
      <c r="A71" s="261" t="s">
        <v>142</v>
      </c>
      <c r="B71" s="261" t="s">
        <v>143</v>
      </c>
      <c r="C71" s="261" t="s">
        <v>123</v>
      </c>
      <c r="D71" s="261" t="s">
        <v>40</v>
      </c>
      <c r="E71" s="261">
        <v>0</v>
      </c>
      <c r="F71" s="261"/>
      <c r="G71" s="261" t="s">
        <v>33</v>
      </c>
      <c r="H71" s="261">
        <v>2</v>
      </c>
      <c r="I71" s="261"/>
      <c r="J71" s="261"/>
      <c r="K71" s="261" t="s">
        <v>147</v>
      </c>
      <c r="L71" s="262">
        <v>43509</v>
      </c>
      <c r="M71" s="261" t="s">
        <v>20</v>
      </c>
    </row>
    <row r="72" spans="1:13" x14ac:dyDescent="0.35">
      <c r="A72" s="259" t="s">
        <v>142</v>
      </c>
      <c r="B72" s="259" t="s">
        <v>143</v>
      </c>
      <c r="C72" s="259" t="s">
        <v>123</v>
      </c>
      <c r="D72" s="259" t="s">
        <v>26</v>
      </c>
      <c r="E72" s="259" t="s">
        <v>17</v>
      </c>
      <c r="F72" s="259"/>
      <c r="G72" s="259" t="s">
        <v>33</v>
      </c>
      <c r="H72" s="259">
        <v>2</v>
      </c>
      <c r="I72" s="259"/>
      <c r="J72" s="259"/>
      <c r="K72" s="259" t="s">
        <v>148</v>
      </c>
      <c r="L72" s="260">
        <v>43509</v>
      </c>
      <c r="M72" s="259" t="s">
        <v>20</v>
      </c>
    </row>
    <row r="73" spans="1:13" x14ac:dyDescent="0.35">
      <c r="A73" s="261" t="s">
        <v>142</v>
      </c>
      <c r="B73" s="261" t="s">
        <v>143</v>
      </c>
      <c r="C73" s="261" t="s">
        <v>123</v>
      </c>
      <c r="D73" s="261" t="s">
        <v>28</v>
      </c>
      <c r="E73" s="261" t="s">
        <v>17</v>
      </c>
      <c r="F73" s="261"/>
      <c r="G73" s="261" t="s">
        <v>33</v>
      </c>
      <c r="H73" s="261">
        <v>2</v>
      </c>
      <c r="I73" s="261"/>
      <c r="J73" s="261"/>
      <c r="K73" s="261" t="s">
        <v>149</v>
      </c>
      <c r="L73" s="262">
        <v>43509</v>
      </c>
      <c r="M73" s="261" t="s">
        <v>20</v>
      </c>
    </row>
    <row r="74" spans="1:13" x14ac:dyDescent="0.35">
      <c r="A74" s="259" t="s">
        <v>150</v>
      </c>
      <c r="B74" s="259" t="s">
        <v>151</v>
      </c>
      <c r="C74" s="259" t="s">
        <v>152</v>
      </c>
      <c r="D74" s="259" t="s">
        <v>16</v>
      </c>
      <c r="E74" s="259" t="s">
        <v>17</v>
      </c>
      <c r="F74" s="259"/>
      <c r="G74" s="259" t="s">
        <v>33</v>
      </c>
      <c r="H74" s="259">
        <v>2</v>
      </c>
      <c r="I74" s="259"/>
      <c r="J74" s="259"/>
      <c r="K74" s="259" t="s">
        <v>153</v>
      </c>
      <c r="L74" s="260">
        <v>43509</v>
      </c>
      <c r="M74" s="259" t="s">
        <v>20</v>
      </c>
    </row>
    <row r="75" spans="1:13" x14ac:dyDescent="0.35">
      <c r="A75" s="261" t="s">
        <v>150</v>
      </c>
      <c r="B75" s="261" t="s">
        <v>151</v>
      </c>
      <c r="C75" s="261" t="s">
        <v>152</v>
      </c>
      <c r="D75" s="261" t="s">
        <v>21</v>
      </c>
      <c r="E75" s="261" t="s">
        <v>17</v>
      </c>
      <c r="F75" s="261"/>
      <c r="G75" s="261" t="s">
        <v>17</v>
      </c>
      <c r="H75" s="261" t="s">
        <v>17</v>
      </c>
      <c r="I75" s="261"/>
      <c r="J75" s="261"/>
      <c r="K75" s="261" t="s">
        <v>154</v>
      </c>
      <c r="L75" s="262">
        <v>43509</v>
      </c>
      <c r="M75" s="261" t="s">
        <v>20</v>
      </c>
    </row>
    <row r="76" spans="1:13" x14ac:dyDescent="0.35">
      <c r="A76" s="259" t="s">
        <v>150</v>
      </c>
      <c r="B76" s="259" t="s">
        <v>151</v>
      </c>
      <c r="C76" s="259" t="s">
        <v>152</v>
      </c>
      <c r="D76" s="259" t="s">
        <v>24</v>
      </c>
      <c r="E76" s="259">
        <v>1700</v>
      </c>
      <c r="F76" s="259" t="s">
        <v>155</v>
      </c>
      <c r="G76" s="259" t="s">
        <v>33</v>
      </c>
      <c r="H76" s="259">
        <v>2</v>
      </c>
      <c r="I76" s="259" t="s">
        <v>156</v>
      </c>
      <c r="J76" s="259" t="s">
        <v>157</v>
      </c>
      <c r="K76" s="259" t="s">
        <v>158</v>
      </c>
      <c r="L76" s="260">
        <v>43509</v>
      </c>
      <c r="M76" s="259" t="s">
        <v>20</v>
      </c>
    </row>
    <row r="77" spans="1:13" x14ac:dyDescent="0.35">
      <c r="A77" s="261" t="s">
        <v>159</v>
      </c>
      <c r="B77" s="261" t="s">
        <v>160</v>
      </c>
      <c r="C77" s="261" t="s">
        <v>161</v>
      </c>
      <c r="D77" s="261" t="s">
        <v>16</v>
      </c>
      <c r="E77" s="261">
        <v>0</v>
      </c>
      <c r="F77" s="261"/>
      <c r="G77" s="261" t="s">
        <v>33</v>
      </c>
      <c r="H77" s="261">
        <v>2</v>
      </c>
      <c r="I77" s="261"/>
      <c r="J77" s="261" t="s">
        <v>162</v>
      </c>
      <c r="K77" s="261" t="s">
        <v>163</v>
      </c>
      <c r="L77" s="262">
        <v>43509</v>
      </c>
      <c r="M77" s="261" t="s">
        <v>20</v>
      </c>
    </row>
    <row r="78" spans="1:13" x14ac:dyDescent="0.35">
      <c r="A78" s="259" t="s">
        <v>159</v>
      </c>
      <c r="B78" s="259" t="s">
        <v>160</v>
      </c>
      <c r="C78" s="259" t="s">
        <v>161</v>
      </c>
      <c r="D78" s="259" t="s">
        <v>21</v>
      </c>
      <c r="E78" s="259">
        <v>0</v>
      </c>
      <c r="F78" s="259"/>
      <c r="G78" s="259" t="s">
        <v>33</v>
      </c>
      <c r="H78" s="259">
        <v>2</v>
      </c>
      <c r="I78" s="259"/>
      <c r="J78" s="259" t="s">
        <v>162</v>
      </c>
      <c r="K78" s="259" t="s">
        <v>164</v>
      </c>
      <c r="L78" s="260">
        <v>43509</v>
      </c>
      <c r="M78" s="259" t="s">
        <v>20</v>
      </c>
    </row>
    <row r="79" spans="1:13" x14ac:dyDescent="0.35">
      <c r="A79" s="261" t="s">
        <v>165</v>
      </c>
      <c r="B79" s="261" t="s">
        <v>166</v>
      </c>
      <c r="C79" s="261" t="s">
        <v>167</v>
      </c>
      <c r="D79" s="261" t="s">
        <v>24</v>
      </c>
      <c r="E79" s="261" t="s">
        <v>17</v>
      </c>
      <c r="F79" s="261"/>
      <c r="G79" s="261" t="s">
        <v>33</v>
      </c>
      <c r="H79" s="261">
        <v>2</v>
      </c>
      <c r="I79" s="261"/>
      <c r="J79" s="261"/>
      <c r="K79" s="261" t="s">
        <v>168</v>
      </c>
      <c r="L79" s="262">
        <v>43510</v>
      </c>
      <c r="M79" s="261" t="s">
        <v>20</v>
      </c>
    </row>
    <row r="80" spans="1:13" x14ac:dyDescent="0.35">
      <c r="A80" s="259" t="s">
        <v>165</v>
      </c>
      <c r="B80" s="259" t="s">
        <v>166</v>
      </c>
      <c r="C80" s="259" t="s">
        <v>167</v>
      </c>
      <c r="D80" s="259" t="s">
        <v>26</v>
      </c>
      <c r="E80" s="259" t="s">
        <v>17</v>
      </c>
      <c r="F80" s="259"/>
      <c r="G80" s="259" t="s">
        <v>33</v>
      </c>
      <c r="H80" s="259">
        <v>2</v>
      </c>
      <c r="I80" s="259"/>
      <c r="J80" s="259"/>
      <c r="K80" s="259" t="s">
        <v>169</v>
      </c>
      <c r="L80" s="260">
        <v>43510</v>
      </c>
      <c r="M80" s="259" t="s">
        <v>20</v>
      </c>
    </row>
    <row r="81" spans="1:13" x14ac:dyDescent="0.35">
      <c r="A81" s="261" t="s">
        <v>165</v>
      </c>
      <c r="B81" s="261" t="s">
        <v>166</v>
      </c>
      <c r="C81" s="261" t="s">
        <v>167</v>
      </c>
      <c r="D81" s="261" t="s">
        <v>28</v>
      </c>
      <c r="E81" s="261" t="s">
        <v>17</v>
      </c>
      <c r="F81" s="261"/>
      <c r="G81" s="261" t="s">
        <v>33</v>
      </c>
      <c r="H81" s="261">
        <v>2</v>
      </c>
      <c r="I81" s="261"/>
      <c r="J81" s="261"/>
      <c r="K81" s="261" t="s">
        <v>170</v>
      </c>
      <c r="L81" s="262">
        <v>43510</v>
      </c>
      <c r="M81" s="261" t="s">
        <v>20</v>
      </c>
    </row>
    <row r="82" spans="1:13" x14ac:dyDescent="0.35">
      <c r="A82" s="259" t="s">
        <v>171</v>
      </c>
      <c r="B82" s="259" t="s">
        <v>172</v>
      </c>
      <c r="C82" s="259" t="s">
        <v>173</v>
      </c>
      <c r="D82" s="259" t="s">
        <v>16</v>
      </c>
      <c r="E82" s="259" t="s">
        <v>17</v>
      </c>
      <c r="F82" s="259"/>
      <c r="G82" s="259" t="s">
        <v>17</v>
      </c>
      <c r="H82" s="259" t="s">
        <v>17</v>
      </c>
      <c r="I82" s="259"/>
      <c r="J82" s="259"/>
      <c r="K82" s="259" t="s">
        <v>174</v>
      </c>
      <c r="L82" s="260">
        <v>43511</v>
      </c>
      <c r="M82" s="259" t="s">
        <v>20</v>
      </c>
    </row>
    <row r="83" spans="1:13" x14ac:dyDescent="0.35">
      <c r="A83" s="261" t="s">
        <v>171</v>
      </c>
      <c r="B83" s="261" t="s">
        <v>172</v>
      </c>
      <c r="C83" s="261" t="s">
        <v>173</v>
      </c>
      <c r="D83" s="261" t="s">
        <v>21</v>
      </c>
      <c r="E83" s="261" t="s">
        <v>17</v>
      </c>
      <c r="F83" s="261"/>
      <c r="G83" s="261" t="s">
        <v>17</v>
      </c>
      <c r="H83" s="261" t="s">
        <v>17</v>
      </c>
      <c r="I83" s="261"/>
      <c r="J83" s="261"/>
      <c r="K83" s="261" t="s">
        <v>175</v>
      </c>
      <c r="L83" s="262">
        <v>43511</v>
      </c>
      <c r="M83" s="261" t="s">
        <v>20</v>
      </c>
    </row>
    <row r="84" spans="1:13" x14ac:dyDescent="0.35">
      <c r="A84" s="259" t="s">
        <v>171</v>
      </c>
      <c r="B84" s="259" t="s">
        <v>172</v>
      </c>
      <c r="C84" s="259" t="s">
        <v>173</v>
      </c>
      <c r="D84" s="259" t="s">
        <v>24</v>
      </c>
      <c r="E84" s="259" t="s">
        <v>17</v>
      </c>
      <c r="F84" s="259"/>
      <c r="G84" s="259" t="s">
        <v>33</v>
      </c>
      <c r="H84" s="259">
        <v>2</v>
      </c>
      <c r="I84" s="259"/>
      <c r="J84" s="259"/>
      <c r="K84" s="259" t="s">
        <v>176</v>
      </c>
      <c r="L84" s="260">
        <v>43511</v>
      </c>
      <c r="M84" s="259" t="s">
        <v>20</v>
      </c>
    </row>
    <row r="85" spans="1:13" x14ac:dyDescent="0.35">
      <c r="A85" s="261" t="s">
        <v>171</v>
      </c>
      <c r="B85" s="261" t="s">
        <v>172</v>
      </c>
      <c r="C85" s="261" t="s">
        <v>173</v>
      </c>
      <c r="D85" s="261" t="s">
        <v>38</v>
      </c>
      <c r="E85" s="261" t="s">
        <v>17</v>
      </c>
      <c r="F85" s="261"/>
      <c r="G85" s="261" t="s">
        <v>17</v>
      </c>
      <c r="H85" s="261" t="s">
        <v>17</v>
      </c>
      <c r="I85" s="261"/>
      <c r="J85" s="261"/>
      <c r="K85" s="261" t="s">
        <v>177</v>
      </c>
      <c r="L85" s="262">
        <v>43511</v>
      </c>
      <c r="M85" s="261" t="s">
        <v>20</v>
      </c>
    </row>
    <row r="86" spans="1:13" x14ac:dyDescent="0.35">
      <c r="A86" s="259" t="s">
        <v>178</v>
      </c>
      <c r="B86" s="259" t="s">
        <v>179</v>
      </c>
      <c r="C86" s="259" t="s">
        <v>180</v>
      </c>
      <c r="D86" s="259" t="s">
        <v>26</v>
      </c>
      <c r="E86" s="259" t="s">
        <v>17</v>
      </c>
      <c r="F86" s="259"/>
      <c r="G86" s="259" t="s">
        <v>33</v>
      </c>
      <c r="H86" s="259">
        <v>2</v>
      </c>
      <c r="I86" s="259"/>
      <c r="J86" s="259" t="s">
        <v>181</v>
      </c>
      <c r="K86" s="259" t="s">
        <v>182</v>
      </c>
      <c r="L86" s="260">
        <v>43511</v>
      </c>
      <c r="M86" s="259" t="s">
        <v>20</v>
      </c>
    </row>
    <row r="87" spans="1:13" x14ac:dyDescent="0.35">
      <c r="A87" s="261" t="s">
        <v>178</v>
      </c>
      <c r="B87" s="261" t="s">
        <v>179</v>
      </c>
      <c r="C87" s="261" t="s">
        <v>180</v>
      </c>
      <c r="D87" s="261" t="s">
        <v>28</v>
      </c>
      <c r="E87" s="261" t="s">
        <v>17</v>
      </c>
      <c r="F87" s="261"/>
      <c r="G87" s="261" t="s">
        <v>33</v>
      </c>
      <c r="H87" s="261">
        <v>2</v>
      </c>
      <c r="I87" s="261"/>
      <c r="J87" s="261" t="s">
        <v>181</v>
      </c>
      <c r="K87" s="261" t="s">
        <v>183</v>
      </c>
      <c r="L87" s="262">
        <v>43511</v>
      </c>
      <c r="M87" s="261" t="s">
        <v>20</v>
      </c>
    </row>
    <row r="88" spans="1:13" x14ac:dyDescent="0.35">
      <c r="A88" s="259" t="s">
        <v>184</v>
      </c>
      <c r="B88" s="259" t="s">
        <v>185</v>
      </c>
      <c r="C88" s="259" t="s">
        <v>180</v>
      </c>
      <c r="D88" s="259" t="s">
        <v>26</v>
      </c>
      <c r="E88" s="259">
        <v>0</v>
      </c>
      <c r="F88" s="259"/>
      <c r="G88" s="259" t="s">
        <v>33</v>
      </c>
      <c r="H88" s="259">
        <v>2</v>
      </c>
      <c r="I88" s="259"/>
      <c r="J88" s="259" t="s">
        <v>186</v>
      </c>
      <c r="K88" s="259" t="s">
        <v>187</v>
      </c>
      <c r="L88" s="260">
        <v>43511</v>
      </c>
      <c r="M88" s="259" t="s">
        <v>20</v>
      </c>
    </row>
    <row r="89" spans="1:13" x14ac:dyDescent="0.35">
      <c r="A89" s="261" t="s">
        <v>184</v>
      </c>
      <c r="B89" s="261" t="s">
        <v>185</v>
      </c>
      <c r="C89" s="261" t="s">
        <v>180</v>
      </c>
      <c r="D89" s="261" t="s">
        <v>28</v>
      </c>
      <c r="E89" s="261">
        <v>0</v>
      </c>
      <c r="F89" s="261"/>
      <c r="G89" s="261" t="s">
        <v>33</v>
      </c>
      <c r="H89" s="261">
        <v>2</v>
      </c>
      <c r="I89" s="261"/>
      <c r="J89" s="261" t="s">
        <v>186</v>
      </c>
      <c r="K89" s="261" t="s">
        <v>188</v>
      </c>
      <c r="L89" s="262">
        <v>43511</v>
      </c>
      <c r="M89" s="261" t="s">
        <v>20</v>
      </c>
    </row>
    <row r="90" spans="1:13" x14ac:dyDescent="0.35">
      <c r="A90" s="259" t="s">
        <v>189</v>
      </c>
      <c r="B90" s="259" t="s">
        <v>190</v>
      </c>
      <c r="C90" s="259" t="s">
        <v>191</v>
      </c>
      <c r="D90" s="259" t="s">
        <v>16</v>
      </c>
      <c r="E90" s="259" t="s">
        <v>17</v>
      </c>
      <c r="F90" s="259"/>
      <c r="G90" s="259" t="s">
        <v>33</v>
      </c>
      <c r="H90" s="259">
        <v>2</v>
      </c>
      <c r="I90" s="259"/>
      <c r="J90" s="259"/>
      <c r="K90" s="259" t="s">
        <v>192</v>
      </c>
      <c r="L90" s="260">
        <v>43511</v>
      </c>
      <c r="M90" s="259" t="s">
        <v>20</v>
      </c>
    </row>
    <row r="91" spans="1:13" x14ac:dyDescent="0.35">
      <c r="A91" s="261" t="s">
        <v>189</v>
      </c>
      <c r="B91" s="261" t="s">
        <v>190</v>
      </c>
      <c r="C91" s="261" t="s">
        <v>191</v>
      </c>
      <c r="D91" s="261" t="s">
        <v>21</v>
      </c>
      <c r="E91" s="261" t="s">
        <v>17</v>
      </c>
      <c r="F91" s="261" t="s">
        <v>17</v>
      </c>
      <c r="G91" s="261" t="s">
        <v>17</v>
      </c>
      <c r="H91" s="261" t="s">
        <v>17</v>
      </c>
      <c r="I91" s="261" t="s">
        <v>17</v>
      </c>
      <c r="J91" s="261" t="s">
        <v>17</v>
      </c>
      <c r="K91" s="261" t="s">
        <v>193</v>
      </c>
      <c r="L91" s="262">
        <v>43511</v>
      </c>
      <c r="M91" s="261" t="s">
        <v>20</v>
      </c>
    </row>
    <row r="92" spans="1:13" x14ac:dyDescent="0.35">
      <c r="A92" s="259" t="s">
        <v>189</v>
      </c>
      <c r="B92" s="259" t="s">
        <v>190</v>
      </c>
      <c r="C92" s="259" t="s">
        <v>191</v>
      </c>
      <c r="D92" s="259" t="s">
        <v>38</v>
      </c>
      <c r="E92" s="259" t="s">
        <v>17</v>
      </c>
      <c r="F92" s="259"/>
      <c r="G92" s="259" t="s">
        <v>33</v>
      </c>
      <c r="H92" s="259">
        <v>2</v>
      </c>
      <c r="I92" s="259"/>
      <c r="J92" s="259"/>
      <c r="K92" s="259" t="s">
        <v>194</v>
      </c>
      <c r="L92" s="260">
        <v>43511</v>
      </c>
      <c r="M92" s="259" t="s">
        <v>20</v>
      </c>
    </row>
    <row r="93" spans="1:13" x14ac:dyDescent="0.35">
      <c r="A93" s="261" t="s">
        <v>195</v>
      </c>
      <c r="B93" s="261" t="s">
        <v>196</v>
      </c>
      <c r="C93" s="261" t="s">
        <v>191</v>
      </c>
      <c r="D93" s="261" t="s">
        <v>16</v>
      </c>
      <c r="E93" s="261" t="s">
        <v>17</v>
      </c>
      <c r="F93" s="261"/>
      <c r="G93" s="261" t="s">
        <v>33</v>
      </c>
      <c r="H93" s="261">
        <v>2</v>
      </c>
      <c r="I93" s="261"/>
      <c r="J93" s="261" t="s">
        <v>197</v>
      </c>
      <c r="K93" s="261" t="s">
        <v>198</v>
      </c>
      <c r="L93" s="262">
        <v>43511</v>
      </c>
      <c r="M93" s="261" t="s">
        <v>20</v>
      </c>
    </row>
    <row r="94" spans="1:13" x14ac:dyDescent="0.35">
      <c r="A94" s="259" t="s">
        <v>195</v>
      </c>
      <c r="B94" s="259" t="s">
        <v>196</v>
      </c>
      <c r="C94" s="259" t="s">
        <v>191</v>
      </c>
      <c r="D94" s="259" t="s">
        <v>21</v>
      </c>
      <c r="E94" s="259">
        <v>0</v>
      </c>
      <c r="F94" s="259" t="s">
        <v>17</v>
      </c>
      <c r="G94" s="259" t="s">
        <v>33</v>
      </c>
      <c r="H94" s="259">
        <v>2</v>
      </c>
      <c r="I94" s="259" t="s">
        <v>17</v>
      </c>
      <c r="J94" s="259" t="s">
        <v>17</v>
      </c>
      <c r="K94" s="259" t="s">
        <v>199</v>
      </c>
      <c r="L94" s="260">
        <v>43511</v>
      </c>
      <c r="M94" s="259" t="s">
        <v>20</v>
      </c>
    </row>
    <row r="95" spans="1:13" x14ac:dyDescent="0.35">
      <c r="A95" s="261" t="s">
        <v>195</v>
      </c>
      <c r="B95" s="261" t="s">
        <v>196</v>
      </c>
      <c r="C95" s="261" t="s">
        <v>191</v>
      </c>
      <c r="D95" s="261" t="s">
        <v>24</v>
      </c>
      <c r="E95" s="261" t="s">
        <v>17</v>
      </c>
      <c r="F95" s="261"/>
      <c r="G95" s="261" t="s">
        <v>33</v>
      </c>
      <c r="H95" s="261">
        <v>2</v>
      </c>
      <c r="I95" s="261"/>
      <c r="J95" s="261" t="s">
        <v>197</v>
      </c>
      <c r="K95" s="261" t="s">
        <v>200</v>
      </c>
      <c r="L95" s="262">
        <v>43511</v>
      </c>
      <c r="M95" s="261" t="s">
        <v>20</v>
      </c>
    </row>
    <row r="96" spans="1:13" x14ac:dyDescent="0.35">
      <c r="A96" s="259" t="s">
        <v>195</v>
      </c>
      <c r="B96" s="259" t="s">
        <v>196</v>
      </c>
      <c r="C96" s="259" t="s">
        <v>191</v>
      </c>
      <c r="D96" s="259" t="s">
        <v>38</v>
      </c>
      <c r="E96" s="259" t="s">
        <v>17</v>
      </c>
      <c r="F96" s="259"/>
      <c r="G96" s="259" t="s">
        <v>33</v>
      </c>
      <c r="H96" s="259">
        <v>2</v>
      </c>
      <c r="I96" s="259"/>
      <c r="J96" s="259"/>
      <c r="K96" s="259" t="s">
        <v>201</v>
      </c>
      <c r="L96" s="260">
        <v>43511</v>
      </c>
      <c r="M96" s="259" t="s">
        <v>20</v>
      </c>
    </row>
    <row r="97" spans="1:13" x14ac:dyDescent="0.35">
      <c r="A97" s="261" t="s">
        <v>195</v>
      </c>
      <c r="B97" s="261" t="s">
        <v>196</v>
      </c>
      <c r="C97" s="261" t="s">
        <v>191</v>
      </c>
      <c r="D97" s="261" t="s">
        <v>40</v>
      </c>
      <c r="E97" s="261" t="s">
        <v>17</v>
      </c>
      <c r="F97" s="261"/>
      <c r="G97" s="261" t="s">
        <v>33</v>
      </c>
      <c r="H97" s="261">
        <v>2</v>
      </c>
      <c r="I97" s="261"/>
      <c r="J97" s="261"/>
      <c r="K97" s="261" t="s">
        <v>202</v>
      </c>
      <c r="L97" s="262">
        <v>43511</v>
      </c>
      <c r="M97" s="261" t="s">
        <v>20</v>
      </c>
    </row>
    <row r="98" spans="1:13" x14ac:dyDescent="0.35">
      <c r="A98" s="259" t="s">
        <v>203</v>
      </c>
      <c r="B98" s="259" t="s">
        <v>204</v>
      </c>
      <c r="C98" s="259" t="s">
        <v>205</v>
      </c>
      <c r="D98" s="259" t="s">
        <v>28</v>
      </c>
      <c r="E98" s="259" t="s">
        <v>17</v>
      </c>
      <c r="F98" s="259"/>
      <c r="G98" s="259" t="s">
        <v>17</v>
      </c>
      <c r="H98" s="259" t="s">
        <v>17</v>
      </c>
      <c r="I98" s="259"/>
      <c r="J98" s="259" t="s">
        <v>18</v>
      </c>
      <c r="K98" s="259" t="s">
        <v>206</v>
      </c>
      <c r="L98" s="260">
        <v>43511</v>
      </c>
      <c r="M98" s="259" t="s">
        <v>20</v>
      </c>
    </row>
    <row r="99" spans="1:13" x14ac:dyDescent="0.35">
      <c r="A99" s="261" t="s">
        <v>207</v>
      </c>
      <c r="B99" s="261" t="s">
        <v>208</v>
      </c>
      <c r="C99" s="261" t="s">
        <v>209</v>
      </c>
      <c r="D99" s="261" t="s">
        <v>16</v>
      </c>
      <c r="E99" s="261">
        <v>0</v>
      </c>
      <c r="F99" s="261"/>
      <c r="G99" s="261" t="s">
        <v>33</v>
      </c>
      <c r="H99" s="261">
        <v>2</v>
      </c>
      <c r="I99" s="261"/>
      <c r="J99" s="261" t="s">
        <v>210</v>
      </c>
      <c r="K99" s="261" t="s">
        <v>211</v>
      </c>
      <c r="L99" s="262">
        <v>43511</v>
      </c>
      <c r="M99" s="261" t="s">
        <v>20</v>
      </c>
    </row>
    <row r="100" spans="1:13" x14ac:dyDescent="0.35">
      <c r="A100" s="259" t="s">
        <v>207</v>
      </c>
      <c r="B100" s="259" t="s">
        <v>208</v>
      </c>
      <c r="C100" s="259" t="s">
        <v>209</v>
      </c>
      <c r="D100" s="259" t="s">
        <v>21</v>
      </c>
      <c r="E100" s="259">
        <v>0</v>
      </c>
      <c r="F100" s="259"/>
      <c r="G100" s="259" t="s">
        <v>33</v>
      </c>
      <c r="H100" s="259">
        <v>2</v>
      </c>
      <c r="I100" s="259"/>
      <c r="J100" s="259" t="s">
        <v>210</v>
      </c>
      <c r="K100" s="259" t="s">
        <v>212</v>
      </c>
      <c r="L100" s="260">
        <v>43511</v>
      </c>
      <c r="M100" s="259" t="s">
        <v>20</v>
      </c>
    </row>
    <row r="101" spans="1:13" x14ac:dyDescent="0.35">
      <c r="A101" s="261" t="s">
        <v>207</v>
      </c>
      <c r="B101" s="261" t="s">
        <v>208</v>
      </c>
      <c r="C101" s="261" t="s">
        <v>209</v>
      </c>
      <c r="D101" s="261" t="s">
        <v>24</v>
      </c>
      <c r="E101" s="261">
        <v>0</v>
      </c>
      <c r="F101" s="261"/>
      <c r="G101" s="261" t="s">
        <v>33</v>
      </c>
      <c r="H101" s="261">
        <v>2</v>
      </c>
      <c r="I101" s="261"/>
      <c r="J101" s="261" t="s">
        <v>213</v>
      </c>
      <c r="K101" s="261" t="s">
        <v>214</v>
      </c>
      <c r="L101" s="262">
        <v>43511</v>
      </c>
      <c r="M101" s="261" t="s">
        <v>20</v>
      </c>
    </row>
    <row r="102" spans="1:13" x14ac:dyDescent="0.35">
      <c r="A102" s="259" t="s">
        <v>207</v>
      </c>
      <c r="B102" s="259" t="s">
        <v>208</v>
      </c>
      <c r="C102" s="259" t="s">
        <v>209</v>
      </c>
      <c r="D102" s="259" t="s">
        <v>40</v>
      </c>
      <c r="E102" s="259" t="s">
        <v>17</v>
      </c>
      <c r="F102" s="259" t="s">
        <v>215</v>
      </c>
      <c r="G102" s="259" t="s">
        <v>33</v>
      </c>
      <c r="H102" s="259">
        <v>2</v>
      </c>
      <c r="I102" s="259" t="s">
        <v>216</v>
      </c>
      <c r="J102" s="259" t="s">
        <v>217</v>
      </c>
      <c r="K102" s="259" t="s">
        <v>218</v>
      </c>
      <c r="L102" s="260">
        <v>43511</v>
      </c>
      <c r="M102" s="259" t="s">
        <v>20</v>
      </c>
    </row>
    <row r="103" spans="1:13" x14ac:dyDescent="0.35">
      <c r="A103" s="261" t="s">
        <v>207</v>
      </c>
      <c r="B103" s="261" t="s">
        <v>208</v>
      </c>
      <c r="C103" s="261" t="s">
        <v>209</v>
      </c>
      <c r="D103" s="261" t="s">
        <v>26</v>
      </c>
      <c r="E103" s="261">
        <v>0</v>
      </c>
      <c r="F103" s="261"/>
      <c r="G103" s="261" t="s">
        <v>33</v>
      </c>
      <c r="H103" s="261">
        <v>2</v>
      </c>
      <c r="I103" s="261"/>
      <c r="J103" s="261" t="s">
        <v>219</v>
      </c>
      <c r="K103" s="261" t="s">
        <v>220</v>
      </c>
      <c r="L103" s="262">
        <v>43511</v>
      </c>
      <c r="M103" s="261" t="s">
        <v>20</v>
      </c>
    </row>
    <row r="104" spans="1:13" x14ac:dyDescent="0.35">
      <c r="A104" s="259" t="s">
        <v>207</v>
      </c>
      <c r="B104" s="259" t="s">
        <v>208</v>
      </c>
      <c r="C104" s="259" t="s">
        <v>209</v>
      </c>
      <c r="D104" s="259" t="s">
        <v>28</v>
      </c>
      <c r="E104" s="259">
        <v>0</v>
      </c>
      <c r="F104" s="259"/>
      <c r="G104" s="259" t="s">
        <v>33</v>
      </c>
      <c r="H104" s="259">
        <v>2</v>
      </c>
      <c r="I104" s="259"/>
      <c r="J104" s="259"/>
      <c r="K104" s="259" t="s">
        <v>221</v>
      </c>
      <c r="L104" s="260">
        <v>43511</v>
      </c>
      <c r="M104" s="259" t="s">
        <v>20</v>
      </c>
    </row>
    <row r="105" spans="1:13" x14ac:dyDescent="0.35">
      <c r="A105" s="261" t="s">
        <v>222</v>
      </c>
      <c r="B105" s="261" t="s">
        <v>223</v>
      </c>
      <c r="C105" s="261" t="s">
        <v>224</v>
      </c>
      <c r="D105" s="261" t="s">
        <v>26</v>
      </c>
      <c r="E105" s="261" t="s">
        <v>17</v>
      </c>
      <c r="F105" s="261"/>
      <c r="G105" s="261" t="s">
        <v>33</v>
      </c>
      <c r="H105" s="261">
        <v>2</v>
      </c>
      <c r="I105" s="261"/>
      <c r="J105" s="261" t="s">
        <v>18</v>
      </c>
      <c r="K105" s="261" t="s">
        <v>225</v>
      </c>
      <c r="L105" s="262">
        <v>43511</v>
      </c>
      <c r="M105" s="261" t="s">
        <v>20</v>
      </c>
    </row>
    <row r="106" spans="1:13" x14ac:dyDescent="0.35">
      <c r="A106" s="259" t="s">
        <v>222</v>
      </c>
      <c r="B106" s="259" t="s">
        <v>223</v>
      </c>
      <c r="C106" s="259" t="s">
        <v>224</v>
      </c>
      <c r="D106" s="259" t="s">
        <v>28</v>
      </c>
      <c r="E106" s="259" t="s">
        <v>17</v>
      </c>
      <c r="F106" s="259"/>
      <c r="G106" s="259" t="s">
        <v>33</v>
      </c>
      <c r="H106" s="259">
        <v>2</v>
      </c>
      <c r="I106" s="259"/>
      <c r="J106" s="259" t="s">
        <v>18</v>
      </c>
      <c r="K106" s="259" t="s">
        <v>226</v>
      </c>
      <c r="L106" s="260">
        <v>43511</v>
      </c>
      <c r="M106" s="259" t="s">
        <v>20</v>
      </c>
    </row>
    <row r="107" spans="1:13" x14ac:dyDescent="0.35">
      <c r="A107" s="261" t="s">
        <v>227</v>
      </c>
      <c r="B107" s="261" t="s">
        <v>228</v>
      </c>
      <c r="C107" s="261" t="s">
        <v>229</v>
      </c>
      <c r="D107" s="261" t="s">
        <v>16</v>
      </c>
      <c r="E107" s="261" t="s">
        <v>17</v>
      </c>
      <c r="F107" s="261"/>
      <c r="G107" s="261" t="s">
        <v>33</v>
      </c>
      <c r="H107" s="261">
        <v>2</v>
      </c>
      <c r="I107" s="261"/>
      <c r="J107" s="261" t="s">
        <v>18</v>
      </c>
      <c r="K107" s="261" t="s">
        <v>230</v>
      </c>
      <c r="L107" s="262">
        <v>43511</v>
      </c>
      <c r="M107" s="261" t="s">
        <v>20</v>
      </c>
    </row>
    <row r="108" spans="1:13" x14ac:dyDescent="0.35">
      <c r="A108" s="259" t="s">
        <v>227</v>
      </c>
      <c r="B108" s="259" t="s">
        <v>228</v>
      </c>
      <c r="C108" s="259" t="s">
        <v>229</v>
      </c>
      <c r="D108" s="259" t="s">
        <v>21</v>
      </c>
      <c r="E108" s="259" t="s">
        <v>17</v>
      </c>
      <c r="F108" s="259"/>
      <c r="G108" s="259" t="s">
        <v>17</v>
      </c>
      <c r="H108" s="259" t="s">
        <v>17</v>
      </c>
      <c r="I108" s="259"/>
      <c r="J108" s="259" t="s">
        <v>18</v>
      </c>
      <c r="K108" s="259" t="s">
        <v>231</v>
      </c>
      <c r="L108" s="260">
        <v>43511</v>
      </c>
      <c r="M108" s="259" t="s">
        <v>20</v>
      </c>
    </row>
    <row r="109" spans="1:13" x14ac:dyDescent="0.35">
      <c r="A109" s="261" t="s">
        <v>227</v>
      </c>
      <c r="B109" s="261" t="s">
        <v>228</v>
      </c>
      <c r="C109" s="261" t="s">
        <v>229</v>
      </c>
      <c r="D109" s="261" t="s">
        <v>24</v>
      </c>
      <c r="E109" s="261" t="s">
        <v>17</v>
      </c>
      <c r="F109" s="261"/>
      <c r="G109" s="261" t="s">
        <v>33</v>
      </c>
      <c r="H109" s="261">
        <v>2</v>
      </c>
      <c r="I109" s="261"/>
      <c r="J109" s="261" t="s">
        <v>18</v>
      </c>
      <c r="K109" s="261" t="s">
        <v>232</v>
      </c>
      <c r="L109" s="262">
        <v>43511</v>
      </c>
      <c r="M109" s="261" t="s">
        <v>20</v>
      </c>
    </row>
    <row r="110" spans="1:13" x14ac:dyDescent="0.35">
      <c r="A110" s="259" t="s">
        <v>227</v>
      </c>
      <c r="B110" s="259" t="s">
        <v>228</v>
      </c>
      <c r="C110" s="259" t="s">
        <v>229</v>
      </c>
      <c r="D110" s="259" t="s">
        <v>38</v>
      </c>
      <c r="E110" s="259" t="s">
        <v>17</v>
      </c>
      <c r="F110" s="259"/>
      <c r="G110" s="259" t="s">
        <v>33</v>
      </c>
      <c r="H110" s="259">
        <v>2</v>
      </c>
      <c r="I110" s="259"/>
      <c r="J110" s="259" t="s">
        <v>18</v>
      </c>
      <c r="K110" s="259" t="s">
        <v>233</v>
      </c>
      <c r="L110" s="260">
        <v>43511</v>
      </c>
      <c r="M110" s="259" t="s">
        <v>20</v>
      </c>
    </row>
    <row r="111" spans="1:13" x14ac:dyDescent="0.35">
      <c r="A111" s="261" t="s">
        <v>227</v>
      </c>
      <c r="B111" s="261" t="s">
        <v>228</v>
      </c>
      <c r="C111" s="261" t="s">
        <v>229</v>
      </c>
      <c r="D111" s="261" t="s">
        <v>40</v>
      </c>
      <c r="E111" s="261" t="s">
        <v>17</v>
      </c>
      <c r="F111" s="261"/>
      <c r="G111" s="261" t="s">
        <v>33</v>
      </c>
      <c r="H111" s="261">
        <v>2</v>
      </c>
      <c r="I111" s="261"/>
      <c r="J111" s="261" t="s">
        <v>18</v>
      </c>
      <c r="K111" s="261" t="s">
        <v>234</v>
      </c>
      <c r="L111" s="262">
        <v>43511</v>
      </c>
      <c r="M111" s="261" t="s">
        <v>20</v>
      </c>
    </row>
    <row r="112" spans="1:13" x14ac:dyDescent="0.35">
      <c r="A112" s="259" t="s">
        <v>227</v>
      </c>
      <c r="B112" s="259" t="s">
        <v>228</v>
      </c>
      <c r="C112" s="259" t="s">
        <v>229</v>
      </c>
      <c r="D112" s="259" t="s">
        <v>26</v>
      </c>
      <c r="E112" s="259" t="s">
        <v>17</v>
      </c>
      <c r="F112" s="259"/>
      <c r="G112" s="259" t="s">
        <v>33</v>
      </c>
      <c r="H112" s="259">
        <v>2</v>
      </c>
      <c r="I112" s="259"/>
      <c r="J112" s="259"/>
      <c r="K112" s="259" t="s">
        <v>235</v>
      </c>
      <c r="L112" s="260">
        <v>43511</v>
      </c>
      <c r="M112" s="259" t="s">
        <v>20</v>
      </c>
    </row>
    <row r="113" spans="1:13" x14ac:dyDescent="0.35">
      <c r="A113" s="261" t="s">
        <v>227</v>
      </c>
      <c r="B113" s="261" t="s">
        <v>228</v>
      </c>
      <c r="C113" s="261" t="s">
        <v>229</v>
      </c>
      <c r="D113" s="261" t="s">
        <v>28</v>
      </c>
      <c r="E113" s="261" t="s">
        <v>17</v>
      </c>
      <c r="F113" s="261"/>
      <c r="G113" s="261" t="s">
        <v>33</v>
      </c>
      <c r="H113" s="261">
        <v>2</v>
      </c>
      <c r="I113" s="261"/>
      <c r="J113" s="261"/>
      <c r="K113" s="261" t="s">
        <v>236</v>
      </c>
      <c r="L113" s="262">
        <v>43511</v>
      </c>
      <c r="M113" s="261" t="s">
        <v>20</v>
      </c>
    </row>
    <row r="114" spans="1:13" x14ac:dyDescent="0.35">
      <c r="A114" s="259" t="s">
        <v>237</v>
      </c>
      <c r="B114" s="259" t="s">
        <v>238</v>
      </c>
      <c r="C114" s="259" t="s">
        <v>229</v>
      </c>
      <c r="D114" s="259" t="s">
        <v>16</v>
      </c>
      <c r="E114" s="259" t="s">
        <v>17</v>
      </c>
      <c r="F114" s="259"/>
      <c r="G114" s="259" t="s">
        <v>33</v>
      </c>
      <c r="H114" s="259">
        <v>2</v>
      </c>
      <c r="I114" s="259"/>
      <c r="J114" s="259" t="s">
        <v>239</v>
      </c>
      <c r="K114" s="259" t="s">
        <v>240</v>
      </c>
      <c r="L114" s="260">
        <v>43511</v>
      </c>
      <c r="M114" s="259" t="s">
        <v>20</v>
      </c>
    </row>
    <row r="115" spans="1:13" x14ac:dyDescent="0.35">
      <c r="A115" s="261" t="s">
        <v>237</v>
      </c>
      <c r="B115" s="261" t="s">
        <v>238</v>
      </c>
      <c r="C115" s="261" t="s">
        <v>229</v>
      </c>
      <c r="D115" s="261" t="s">
        <v>21</v>
      </c>
      <c r="E115" s="261">
        <v>0</v>
      </c>
      <c r="F115" s="261" t="s">
        <v>17</v>
      </c>
      <c r="G115" s="261" t="s">
        <v>33</v>
      </c>
      <c r="H115" s="261">
        <v>2</v>
      </c>
      <c r="I115" s="261" t="s">
        <v>241</v>
      </c>
      <c r="J115" s="261" t="s">
        <v>242</v>
      </c>
      <c r="K115" s="261" t="s">
        <v>243</v>
      </c>
      <c r="L115" s="262">
        <v>43511</v>
      </c>
      <c r="M115" s="261" t="s">
        <v>20</v>
      </c>
    </row>
    <row r="116" spans="1:13" x14ac:dyDescent="0.35">
      <c r="A116" s="259" t="s">
        <v>237</v>
      </c>
      <c r="B116" s="259" t="s">
        <v>238</v>
      </c>
      <c r="C116" s="259" t="s">
        <v>229</v>
      </c>
      <c r="D116" s="259" t="s">
        <v>24</v>
      </c>
      <c r="E116" s="259" t="s">
        <v>17</v>
      </c>
      <c r="F116" s="259"/>
      <c r="G116" s="259" t="s">
        <v>33</v>
      </c>
      <c r="H116" s="259">
        <v>2</v>
      </c>
      <c r="I116" s="259"/>
      <c r="J116" s="259" t="s">
        <v>239</v>
      </c>
      <c r="K116" s="259" t="s">
        <v>244</v>
      </c>
      <c r="L116" s="260">
        <v>43511</v>
      </c>
      <c r="M116" s="259" t="s">
        <v>20</v>
      </c>
    </row>
    <row r="117" spans="1:13" x14ac:dyDescent="0.35">
      <c r="A117" s="261" t="s">
        <v>237</v>
      </c>
      <c r="B117" s="261" t="s">
        <v>238</v>
      </c>
      <c r="C117" s="261" t="s">
        <v>229</v>
      </c>
      <c r="D117" s="261" t="s">
        <v>38</v>
      </c>
      <c r="E117" s="261" t="s">
        <v>17</v>
      </c>
      <c r="F117" s="261"/>
      <c r="G117" s="261" t="s">
        <v>33</v>
      </c>
      <c r="H117" s="261">
        <v>2</v>
      </c>
      <c r="I117" s="261" t="s">
        <v>245</v>
      </c>
      <c r="J117" s="261" t="s">
        <v>239</v>
      </c>
      <c r="K117" s="261" t="s">
        <v>246</v>
      </c>
      <c r="L117" s="262">
        <v>43511</v>
      </c>
      <c r="M117" s="261" t="s">
        <v>20</v>
      </c>
    </row>
    <row r="118" spans="1:13" x14ac:dyDescent="0.35">
      <c r="A118" s="259" t="s">
        <v>237</v>
      </c>
      <c r="B118" s="259" t="s">
        <v>238</v>
      </c>
      <c r="C118" s="259" t="s">
        <v>229</v>
      </c>
      <c r="D118" s="259" t="s">
        <v>40</v>
      </c>
      <c r="E118" s="259" t="s">
        <v>17</v>
      </c>
      <c r="F118" s="259"/>
      <c r="G118" s="259" t="s">
        <v>33</v>
      </c>
      <c r="H118" s="259">
        <v>2</v>
      </c>
      <c r="I118" s="259" t="s">
        <v>245</v>
      </c>
      <c r="J118" s="259" t="s">
        <v>239</v>
      </c>
      <c r="K118" s="259" t="s">
        <v>247</v>
      </c>
      <c r="L118" s="260">
        <v>43511</v>
      </c>
      <c r="M118" s="259" t="s">
        <v>20</v>
      </c>
    </row>
    <row r="119" spans="1:13" x14ac:dyDescent="0.35">
      <c r="A119" s="261" t="s">
        <v>237</v>
      </c>
      <c r="B119" s="261" t="s">
        <v>238</v>
      </c>
      <c r="C119" s="261" t="s">
        <v>229</v>
      </c>
      <c r="D119" s="261" t="s">
        <v>26</v>
      </c>
      <c r="E119" s="261" t="s">
        <v>17</v>
      </c>
      <c r="F119" s="261"/>
      <c r="G119" s="261" t="s">
        <v>33</v>
      </c>
      <c r="H119" s="261">
        <v>2</v>
      </c>
      <c r="I119" s="261" t="s">
        <v>245</v>
      </c>
      <c r="J119" s="261" t="s">
        <v>239</v>
      </c>
      <c r="K119" s="261" t="s">
        <v>248</v>
      </c>
      <c r="L119" s="262">
        <v>43511</v>
      </c>
      <c r="M119" s="261" t="s">
        <v>20</v>
      </c>
    </row>
    <row r="120" spans="1:13" x14ac:dyDescent="0.35">
      <c r="A120" s="259" t="s">
        <v>237</v>
      </c>
      <c r="B120" s="259" t="s">
        <v>238</v>
      </c>
      <c r="C120" s="259" t="s">
        <v>229</v>
      </c>
      <c r="D120" s="259" t="s">
        <v>28</v>
      </c>
      <c r="E120" s="259" t="s">
        <v>17</v>
      </c>
      <c r="F120" s="259"/>
      <c r="G120" s="259" t="s">
        <v>33</v>
      </c>
      <c r="H120" s="259">
        <v>2</v>
      </c>
      <c r="I120" s="259"/>
      <c r="J120" s="259" t="s">
        <v>239</v>
      </c>
      <c r="K120" s="259" t="s">
        <v>249</v>
      </c>
      <c r="L120" s="260">
        <v>43511</v>
      </c>
      <c r="M120" s="259" t="s">
        <v>20</v>
      </c>
    </row>
    <row r="121" spans="1:13" x14ac:dyDescent="0.35">
      <c r="A121" s="261" t="s">
        <v>250</v>
      </c>
      <c r="B121" s="261" t="s">
        <v>251</v>
      </c>
      <c r="C121" s="261" t="s">
        <v>229</v>
      </c>
      <c r="D121" s="261" t="s">
        <v>16</v>
      </c>
      <c r="E121" s="261" t="s">
        <v>17</v>
      </c>
      <c r="F121" s="261"/>
      <c r="G121" s="261" t="s">
        <v>33</v>
      </c>
      <c r="H121" s="261">
        <v>2</v>
      </c>
      <c r="I121" s="261"/>
      <c r="J121" s="261" t="s">
        <v>239</v>
      </c>
      <c r="K121" s="261" t="s">
        <v>252</v>
      </c>
      <c r="L121" s="262">
        <v>43511</v>
      </c>
      <c r="M121" s="261" t="s">
        <v>20</v>
      </c>
    </row>
    <row r="122" spans="1:13" x14ac:dyDescent="0.35">
      <c r="A122" s="259" t="s">
        <v>250</v>
      </c>
      <c r="B122" s="259" t="s">
        <v>251</v>
      </c>
      <c r="C122" s="259" t="s">
        <v>229</v>
      </c>
      <c r="D122" s="259" t="s">
        <v>21</v>
      </c>
      <c r="E122" s="259">
        <v>0</v>
      </c>
      <c r="F122" s="259" t="s">
        <v>17</v>
      </c>
      <c r="G122" s="259" t="s">
        <v>33</v>
      </c>
      <c r="H122" s="259">
        <v>2</v>
      </c>
      <c r="I122" s="259" t="s">
        <v>17</v>
      </c>
      <c r="J122" s="259" t="s">
        <v>253</v>
      </c>
      <c r="K122" s="259" t="s">
        <v>254</v>
      </c>
      <c r="L122" s="260">
        <v>43511</v>
      </c>
      <c r="M122" s="259" t="s">
        <v>20</v>
      </c>
    </row>
    <row r="123" spans="1:13" x14ac:dyDescent="0.35">
      <c r="A123" s="261" t="s">
        <v>250</v>
      </c>
      <c r="B123" s="261" t="s">
        <v>251</v>
      </c>
      <c r="C123" s="261" t="s">
        <v>229</v>
      </c>
      <c r="D123" s="261" t="s">
        <v>24</v>
      </c>
      <c r="E123" s="261" t="s">
        <v>17</v>
      </c>
      <c r="F123" s="261"/>
      <c r="G123" s="261" t="s">
        <v>33</v>
      </c>
      <c r="H123" s="261">
        <v>2</v>
      </c>
      <c r="I123" s="261"/>
      <c r="J123" s="261" t="s">
        <v>239</v>
      </c>
      <c r="K123" s="261" t="s">
        <v>255</v>
      </c>
      <c r="L123" s="262">
        <v>43511</v>
      </c>
      <c r="M123" s="261" t="s">
        <v>20</v>
      </c>
    </row>
    <row r="124" spans="1:13" x14ac:dyDescent="0.35">
      <c r="A124" s="259" t="s">
        <v>250</v>
      </c>
      <c r="B124" s="259" t="s">
        <v>251</v>
      </c>
      <c r="C124" s="259" t="s">
        <v>229</v>
      </c>
      <c r="D124" s="259" t="s">
        <v>38</v>
      </c>
      <c r="E124" s="259" t="s">
        <v>17</v>
      </c>
      <c r="F124" s="259"/>
      <c r="G124" s="259" t="s">
        <v>33</v>
      </c>
      <c r="H124" s="259">
        <v>2</v>
      </c>
      <c r="I124" s="259"/>
      <c r="J124" s="259" t="s">
        <v>239</v>
      </c>
      <c r="K124" s="259" t="s">
        <v>256</v>
      </c>
      <c r="L124" s="260">
        <v>43511</v>
      </c>
      <c r="M124" s="259" t="s">
        <v>20</v>
      </c>
    </row>
    <row r="125" spans="1:13" x14ac:dyDescent="0.35">
      <c r="A125" s="261" t="s">
        <v>250</v>
      </c>
      <c r="B125" s="261" t="s">
        <v>251</v>
      </c>
      <c r="C125" s="261" t="s">
        <v>229</v>
      </c>
      <c r="D125" s="261" t="s">
        <v>40</v>
      </c>
      <c r="E125" s="261" t="s">
        <v>17</v>
      </c>
      <c r="F125" s="261"/>
      <c r="G125" s="261" t="s">
        <v>33</v>
      </c>
      <c r="H125" s="261">
        <v>2</v>
      </c>
      <c r="I125" s="261"/>
      <c r="J125" s="261" t="s">
        <v>239</v>
      </c>
      <c r="K125" s="261" t="s">
        <v>257</v>
      </c>
      <c r="L125" s="262">
        <v>43511</v>
      </c>
      <c r="M125" s="261" t="s">
        <v>20</v>
      </c>
    </row>
    <row r="126" spans="1:13" x14ac:dyDescent="0.35">
      <c r="A126" s="259" t="s">
        <v>250</v>
      </c>
      <c r="B126" s="259" t="s">
        <v>251</v>
      </c>
      <c r="C126" s="259" t="s">
        <v>229</v>
      </c>
      <c r="D126" s="259" t="s">
        <v>26</v>
      </c>
      <c r="E126" s="259" t="s">
        <v>17</v>
      </c>
      <c r="F126" s="259"/>
      <c r="G126" s="259" t="s">
        <v>33</v>
      </c>
      <c r="H126" s="259">
        <v>2</v>
      </c>
      <c r="I126" s="259"/>
      <c r="J126" s="259" t="s">
        <v>239</v>
      </c>
      <c r="K126" s="259" t="s">
        <v>258</v>
      </c>
      <c r="L126" s="260">
        <v>43511</v>
      </c>
      <c r="M126" s="259" t="s">
        <v>20</v>
      </c>
    </row>
    <row r="127" spans="1:13" x14ac:dyDescent="0.35">
      <c r="A127" s="261" t="s">
        <v>250</v>
      </c>
      <c r="B127" s="261" t="s">
        <v>251</v>
      </c>
      <c r="C127" s="261" t="s">
        <v>229</v>
      </c>
      <c r="D127" s="261" t="s">
        <v>28</v>
      </c>
      <c r="E127" s="261" t="s">
        <v>17</v>
      </c>
      <c r="F127" s="261"/>
      <c r="G127" s="261" t="s">
        <v>33</v>
      </c>
      <c r="H127" s="261">
        <v>2</v>
      </c>
      <c r="I127" s="261"/>
      <c r="J127" s="261" t="s">
        <v>239</v>
      </c>
      <c r="K127" s="261" t="s">
        <v>259</v>
      </c>
      <c r="L127" s="262">
        <v>43511</v>
      </c>
      <c r="M127" s="261" t="s">
        <v>20</v>
      </c>
    </row>
    <row r="128" spans="1:13" x14ac:dyDescent="0.35">
      <c r="A128" s="259" t="s">
        <v>260</v>
      </c>
      <c r="B128" s="259" t="s">
        <v>261</v>
      </c>
      <c r="C128" s="259" t="s">
        <v>262</v>
      </c>
      <c r="D128" s="259" t="s">
        <v>16</v>
      </c>
      <c r="E128" s="259" t="s">
        <v>17</v>
      </c>
      <c r="F128" s="259"/>
      <c r="G128" s="259" t="s">
        <v>33</v>
      </c>
      <c r="H128" s="259">
        <v>2</v>
      </c>
      <c r="I128" s="259"/>
      <c r="J128" s="259" t="s">
        <v>263</v>
      </c>
      <c r="K128" s="259" t="s">
        <v>264</v>
      </c>
      <c r="L128" s="260">
        <v>43511</v>
      </c>
      <c r="M128" s="259" t="s">
        <v>20</v>
      </c>
    </row>
    <row r="129" spans="1:13" x14ac:dyDescent="0.35">
      <c r="A129" s="261" t="s">
        <v>260</v>
      </c>
      <c r="B129" s="261" t="s">
        <v>261</v>
      </c>
      <c r="C129" s="261" t="s">
        <v>262</v>
      </c>
      <c r="D129" s="261" t="s">
        <v>21</v>
      </c>
      <c r="E129" s="261" t="s">
        <v>17</v>
      </c>
      <c r="F129" s="261"/>
      <c r="G129" s="261" t="s">
        <v>17</v>
      </c>
      <c r="H129" s="261" t="s">
        <v>17</v>
      </c>
      <c r="I129" s="261"/>
      <c r="J129" s="261" t="s">
        <v>265</v>
      </c>
      <c r="K129" s="261" t="s">
        <v>266</v>
      </c>
      <c r="L129" s="262">
        <v>43511</v>
      </c>
      <c r="M129" s="261" t="s">
        <v>20</v>
      </c>
    </row>
    <row r="130" spans="1:13" x14ac:dyDescent="0.35">
      <c r="A130" s="259" t="s">
        <v>260</v>
      </c>
      <c r="B130" s="259" t="s">
        <v>261</v>
      </c>
      <c r="C130" s="259" t="s">
        <v>262</v>
      </c>
      <c r="D130" s="259" t="s">
        <v>24</v>
      </c>
      <c r="E130" s="259" t="s">
        <v>17</v>
      </c>
      <c r="F130" s="259"/>
      <c r="G130" s="259" t="s">
        <v>33</v>
      </c>
      <c r="H130" s="259">
        <v>2</v>
      </c>
      <c r="I130" s="259"/>
      <c r="J130" s="259" t="s">
        <v>265</v>
      </c>
      <c r="K130" s="259" t="s">
        <v>267</v>
      </c>
      <c r="L130" s="260">
        <v>43511</v>
      </c>
      <c r="M130" s="259" t="s">
        <v>20</v>
      </c>
    </row>
    <row r="131" spans="1:13" x14ac:dyDescent="0.35">
      <c r="A131" s="261" t="s">
        <v>260</v>
      </c>
      <c r="B131" s="261" t="s">
        <v>261</v>
      </c>
      <c r="C131" s="261" t="s">
        <v>262</v>
      </c>
      <c r="D131" s="261" t="s">
        <v>38</v>
      </c>
      <c r="E131" s="261" t="s">
        <v>17</v>
      </c>
      <c r="F131" s="261"/>
      <c r="G131" s="261" t="s">
        <v>33</v>
      </c>
      <c r="H131" s="261">
        <v>2</v>
      </c>
      <c r="I131" s="261"/>
      <c r="J131" s="261" t="s">
        <v>265</v>
      </c>
      <c r="K131" s="261" t="s">
        <v>268</v>
      </c>
      <c r="L131" s="262">
        <v>43511</v>
      </c>
      <c r="M131" s="261" t="s">
        <v>20</v>
      </c>
    </row>
    <row r="132" spans="1:13" x14ac:dyDescent="0.35">
      <c r="A132" s="259" t="s">
        <v>260</v>
      </c>
      <c r="B132" s="259" t="s">
        <v>261</v>
      </c>
      <c r="C132" s="259" t="s">
        <v>262</v>
      </c>
      <c r="D132" s="259" t="s">
        <v>40</v>
      </c>
      <c r="E132" s="259" t="s">
        <v>17</v>
      </c>
      <c r="F132" s="259"/>
      <c r="G132" s="259" t="s">
        <v>33</v>
      </c>
      <c r="H132" s="259">
        <v>2</v>
      </c>
      <c r="I132" s="259"/>
      <c r="J132" s="259" t="s">
        <v>265</v>
      </c>
      <c r="K132" s="259" t="s">
        <v>269</v>
      </c>
      <c r="L132" s="260">
        <v>43511</v>
      </c>
      <c r="M132" s="259" t="s">
        <v>20</v>
      </c>
    </row>
    <row r="133" spans="1:13" x14ac:dyDescent="0.35">
      <c r="A133" s="261" t="s">
        <v>260</v>
      </c>
      <c r="B133" s="261" t="s">
        <v>261</v>
      </c>
      <c r="C133" s="261" t="s">
        <v>262</v>
      </c>
      <c r="D133" s="261" t="s">
        <v>26</v>
      </c>
      <c r="E133" s="261" t="s">
        <v>17</v>
      </c>
      <c r="F133" s="261"/>
      <c r="G133" s="261" t="s">
        <v>33</v>
      </c>
      <c r="H133" s="261">
        <v>2</v>
      </c>
      <c r="I133" s="261"/>
      <c r="J133" s="261" t="s">
        <v>265</v>
      </c>
      <c r="K133" s="261" t="s">
        <v>270</v>
      </c>
      <c r="L133" s="262">
        <v>43511</v>
      </c>
      <c r="M133" s="261" t="s">
        <v>20</v>
      </c>
    </row>
    <row r="134" spans="1:13" x14ac:dyDescent="0.35">
      <c r="A134" s="259" t="s">
        <v>260</v>
      </c>
      <c r="B134" s="259" t="s">
        <v>261</v>
      </c>
      <c r="C134" s="259" t="s">
        <v>262</v>
      </c>
      <c r="D134" s="259" t="s">
        <v>28</v>
      </c>
      <c r="E134" s="259" t="s">
        <v>17</v>
      </c>
      <c r="F134" s="259"/>
      <c r="G134" s="259" t="s">
        <v>33</v>
      </c>
      <c r="H134" s="259">
        <v>2</v>
      </c>
      <c r="I134" s="259"/>
      <c r="J134" s="259" t="s">
        <v>265</v>
      </c>
      <c r="K134" s="259" t="s">
        <v>271</v>
      </c>
      <c r="L134" s="260">
        <v>43511</v>
      </c>
      <c r="M134" s="259" t="s">
        <v>20</v>
      </c>
    </row>
    <row r="135" spans="1:13" x14ac:dyDescent="0.35">
      <c r="A135" s="261" t="s">
        <v>272</v>
      </c>
      <c r="B135" s="261" t="s">
        <v>273</v>
      </c>
      <c r="C135" s="261" t="s">
        <v>262</v>
      </c>
      <c r="D135" s="261" t="s">
        <v>16</v>
      </c>
      <c r="E135" s="261">
        <v>0</v>
      </c>
      <c r="F135" s="261"/>
      <c r="G135" s="261" t="s">
        <v>33</v>
      </c>
      <c r="H135" s="261">
        <v>2</v>
      </c>
      <c r="I135" s="261"/>
      <c r="J135" s="261" t="s">
        <v>274</v>
      </c>
      <c r="K135" s="261" t="s">
        <v>275</v>
      </c>
      <c r="L135" s="262">
        <v>43511</v>
      </c>
      <c r="M135" s="261" t="s">
        <v>20</v>
      </c>
    </row>
    <row r="136" spans="1:13" x14ac:dyDescent="0.35">
      <c r="A136" s="259" t="s">
        <v>272</v>
      </c>
      <c r="B136" s="259" t="s">
        <v>273</v>
      </c>
      <c r="C136" s="259" t="s">
        <v>262</v>
      </c>
      <c r="D136" s="259" t="s">
        <v>21</v>
      </c>
      <c r="E136" s="259">
        <v>0</v>
      </c>
      <c r="F136" s="259"/>
      <c r="G136" s="259" t="s">
        <v>33</v>
      </c>
      <c r="H136" s="259">
        <v>2</v>
      </c>
      <c r="I136" s="259"/>
      <c r="J136" s="259" t="s">
        <v>276</v>
      </c>
      <c r="K136" s="259" t="s">
        <v>277</v>
      </c>
      <c r="L136" s="260">
        <v>43511</v>
      </c>
      <c r="M136" s="259" t="s">
        <v>20</v>
      </c>
    </row>
    <row r="137" spans="1:13" x14ac:dyDescent="0.35">
      <c r="A137" s="261" t="s">
        <v>272</v>
      </c>
      <c r="B137" s="261" t="s">
        <v>273</v>
      </c>
      <c r="C137" s="261" t="s">
        <v>262</v>
      </c>
      <c r="D137" s="261" t="s">
        <v>24</v>
      </c>
      <c r="E137" s="261" t="s">
        <v>17</v>
      </c>
      <c r="F137" s="261"/>
      <c r="G137" s="261" t="s">
        <v>33</v>
      </c>
      <c r="H137" s="261">
        <v>2</v>
      </c>
      <c r="I137" s="261"/>
      <c r="J137" s="261" t="s">
        <v>278</v>
      </c>
      <c r="K137" s="261" t="s">
        <v>279</v>
      </c>
      <c r="L137" s="262">
        <v>43511</v>
      </c>
      <c r="M137" s="261" t="s">
        <v>20</v>
      </c>
    </row>
    <row r="138" spans="1:13" x14ac:dyDescent="0.35">
      <c r="A138" s="259" t="s">
        <v>272</v>
      </c>
      <c r="B138" s="259" t="s">
        <v>273</v>
      </c>
      <c r="C138" s="259" t="s">
        <v>262</v>
      </c>
      <c r="D138" s="259" t="s">
        <v>38</v>
      </c>
      <c r="E138" s="259" t="s">
        <v>17</v>
      </c>
      <c r="F138" s="259"/>
      <c r="G138" s="259" t="s">
        <v>33</v>
      </c>
      <c r="H138" s="259">
        <v>2</v>
      </c>
      <c r="I138" s="259"/>
      <c r="J138" s="259" t="s">
        <v>280</v>
      </c>
      <c r="K138" s="259" t="s">
        <v>281</v>
      </c>
      <c r="L138" s="260">
        <v>43511</v>
      </c>
      <c r="M138" s="259" t="s">
        <v>20</v>
      </c>
    </row>
    <row r="139" spans="1:13" x14ac:dyDescent="0.35">
      <c r="A139" s="261" t="s">
        <v>272</v>
      </c>
      <c r="B139" s="261" t="s">
        <v>273</v>
      </c>
      <c r="C139" s="261" t="s">
        <v>262</v>
      </c>
      <c r="D139" s="261" t="s">
        <v>40</v>
      </c>
      <c r="E139" s="261" t="s">
        <v>17</v>
      </c>
      <c r="F139" s="261"/>
      <c r="G139" s="261" t="s">
        <v>33</v>
      </c>
      <c r="H139" s="261">
        <v>2</v>
      </c>
      <c r="I139" s="261"/>
      <c r="J139" s="261" t="s">
        <v>282</v>
      </c>
      <c r="K139" s="261" t="s">
        <v>283</v>
      </c>
      <c r="L139" s="262">
        <v>43511</v>
      </c>
      <c r="M139" s="261" t="s">
        <v>20</v>
      </c>
    </row>
    <row r="140" spans="1:13" x14ac:dyDescent="0.35">
      <c r="A140" s="259" t="s">
        <v>272</v>
      </c>
      <c r="B140" s="259" t="s">
        <v>273</v>
      </c>
      <c r="C140" s="259" t="s">
        <v>262</v>
      </c>
      <c r="D140" s="259" t="s">
        <v>26</v>
      </c>
      <c r="E140" s="259" t="s">
        <v>17</v>
      </c>
      <c r="F140" s="259"/>
      <c r="G140" s="259" t="s">
        <v>33</v>
      </c>
      <c r="H140" s="259">
        <v>2</v>
      </c>
      <c r="I140" s="259"/>
      <c r="J140" s="259" t="s">
        <v>284</v>
      </c>
      <c r="K140" s="259" t="s">
        <v>285</v>
      </c>
      <c r="L140" s="260">
        <v>43511</v>
      </c>
      <c r="M140" s="259" t="s">
        <v>20</v>
      </c>
    </row>
    <row r="141" spans="1:13" x14ac:dyDescent="0.35">
      <c r="A141" s="261" t="s">
        <v>272</v>
      </c>
      <c r="B141" s="261" t="s">
        <v>273</v>
      </c>
      <c r="C141" s="261" t="s">
        <v>262</v>
      </c>
      <c r="D141" s="261" t="s">
        <v>28</v>
      </c>
      <c r="E141" s="261" t="s">
        <v>17</v>
      </c>
      <c r="F141" s="261"/>
      <c r="G141" s="261" t="s">
        <v>33</v>
      </c>
      <c r="H141" s="261">
        <v>2</v>
      </c>
      <c r="I141" s="261"/>
      <c r="J141" s="261" t="s">
        <v>284</v>
      </c>
      <c r="K141" s="261" t="s">
        <v>286</v>
      </c>
      <c r="L141" s="262">
        <v>43511</v>
      </c>
      <c r="M141" s="261" t="s">
        <v>20</v>
      </c>
    </row>
    <row r="142" spans="1:13" x14ac:dyDescent="0.35">
      <c r="A142" s="259" t="s">
        <v>287</v>
      </c>
      <c r="B142" s="259" t="s">
        <v>288</v>
      </c>
      <c r="C142" s="259" t="s">
        <v>262</v>
      </c>
      <c r="D142" s="259" t="s">
        <v>16</v>
      </c>
      <c r="E142" s="259">
        <v>0</v>
      </c>
      <c r="F142" s="259"/>
      <c r="G142" s="259" t="s">
        <v>33</v>
      </c>
      <c r="H142" s="259">
        <v>2</v>
      </c>
      <c r="I142" s="259"/>
      <c r="J142" s="259"/>
      <c r="K142" s="259" t="s">
        <v>289</v>
      </c>
      <c r="L142" s="260">
        <v>43511</v>
      </c>
      <c r="M142" s="259" t="s">
        <v>20</v>
      </c>
    </row>
    <row r="143" spans="1:13" x14ac:dyDescent="0.35">
      <c r="A143" s="261" t="s">
        <v>287</v>
      </c>
      <c r="B143" s="261" t="s">
        <v>288</v>
      </c>
      <c r="C143" s="261" t="s">
        <v>262</v>
      </c>
      <c r="D143" s="261" t="s">
        <v>21</v>
      </c>
      <c r="E143" s="261">
        <v>0</v>
      </c>
      <c r="F143" s="261"/>
      <c r="G143" s="261" t="s">
        <v>33</v>
      </c>
      <c r="H143" s="261">
        <v>2</v>
      </c>
      <c r="I143" s="261"/>
      <c r="J143" s="261"/>
      <c r="K143" s="261" t="s">
        <v>290</v>
      </c>
      <c r="L143" s="262">
        <v>43511</v>
      </c>
      <c r="M143" s="261" t="s">
        <v>20</v>
      </c>
    </row>
    <row r="144" spans="1:13" x14ac:dyDescent="0.35">
      <c r="A144" s="259" t="s">
        <v>287</v>
      </c>
      <c r="B144" s="259" t="s">
        <v>288</v>
      </c>
      <c r="C144" s="259" t="s">
        <v>262</v>
      </c>
      <c r="D144" s="259" t="s">
        <v>24</v>
      </c>
      <c r="E144" s="259" t="s">
        <v>17</v>
      </c>
      <c r="F144" s="259"/>
      <c r="G144" s="259" t="s">
        <v>33</v>
      </c>
      <c r="H144" s="259">
        <v>2</v>
      </c>
      <c r="I144" s="259"/>
      <c r="J144" s="259"/>
      <c r="K144" s="259" t="s">
        <v>291</v>
      </c>
      <c r="L144" s="260">
        <v>43511</v>
      </c>
      <c r="M144" s="259" t="s">
        <v>20</v>
      </c>
    </row>
    <row r="145" spans="1:13" x14ac:dyDescent="0.35">
      <c r="A145" s="261" t="s">
        <v>287</v>
      </c>
      <c r="B145" s="261" t="s">
        <v>288</v>
      </c>
      <c r="C145" s="261" t="s">
        <v>262</v>
      </c>
      <c r="D145" s="261" t="s">
        <v>38</v>
      </c>
      <c r="E145" s="261" t="s">
        <v>17</v>
      </c>
      <c r="F145" s="261"/>
      <c r="G145" s="261" t="s">
        <v>33</v>
      </c>
      <c r="H145" s="261">
        <v>2</v>
      </c>
      <c r="I145" s="261"/>
      <c r="J145" s="261"/>
      <c r="K145" s="261" t="s">
        <v>292</v>
      </c>
      <c r="L145" s="262">
        <v>43511</v>
      </c>
      <c r="M145" s="261" t="s">
        <v>20</v>
      </c>
    </row>
    <row r="146" spans="1:13" x14ac:dyDescent="0.35">
      <c r="A146" s="259" t="s">
        <v>287</v>
      </c>
      <c r="B146" s="259" t="s">
        <v>288</v>
      </c>
      <c r="C146" s="259" t="s">
        <v>262</v>
      </c>
      <c r="D146" s="259" t="s">
        <v>40</v>
      </c>
      <c r="E146" s="259" t="s">
        <v>17</v>
      </c>
      <c r="F146" s="259"/>
      <c r="G146" s="259" t="s">
        <v>33</v>
      </c>
      <c r="H146" s="259">
        <v>2</v>
      </c>
      <c r="I146" s="259"/>
      <c r="J146" s="259"/>
      <c r="K146" s="259" t="s">
        <v>293</v>
      </c>
      <c r="L146" s="260">
        <v>43511</v>
      </c>
      <c r="M146" s="259" t="s">
        <v>20</v>
      </c>
    </row>
    <row r="147" spans="1:13" x14ac:dyDescent="0.35">
      <c r="A147" s="261" t="s">
        <v>287</v>
      </c>
      <c r="B147" s="261" t="s">
        <v>288</v>
      </c>
      <c r="C147" s="261" t="s">
        <v>262</v>
      </c>
      <c r="D147" s="261" t="s">
        <v>26</v>
      </c>
      <c r="E147" s="261" t="s">
        <v>17</v>
      </c>
      <c r="F147" s="261"/>
      <c r="G147" s="261" t="s">
        <v>33</v>
      </c>
      <c r="H147" s="261">
        <v>2</v>
      </c>
      <c r="I147" s="261"/>
      <c r="J147" s="261" t="s">
        <v>294</v>
      </c>
      <c r="K147" s="261" t="s">
        <v>295</v>
      </c>
      <c r="L147" s="262">
        <v>43511</v>
      </c>
      <c r="M147" s="261" t="s">
        <v>20</v>
      </c>
    </row>
    <row r="148" spans="1:13" x14ac:dyDescent="0.35">
      <c r="A148" s="259" t="s">
        <v>287</v>
      </c>
      <c r="B148" s="259" t="s">
        <v>288</v>
      </c>
      <c r="C148" s="259" t="s">
        <v>262</v>
      </c>
      <c r="D148" s="259" t="s">
        <v>28</v>
      </c>
      <c r="E148" s="259" t="s">
        <v>17</v>
      </c>
      <c r="F148" s="259"/>
      <c r="G148" s="259" t="s">
        <v>33</v>
      </c>
      <c r="H148" s="259">
        <v>2</v>
      </c>
      <c r="I148" s="259"/>
      <c r="J148" s="259" t="s">
        <v>296</v>
      </c>
      <c r="K148" s="259" t="s">
        <v>297</v>
      </c>
      <c r="L148" s="260">
        <v>43511</v>
      </c>
      <c r="M148" s="259" t="s">
        <v>20</v>
      </c>
    </row>
    <row r="149" spans="1:13" x14ac:dyDescent="0.35">
      <c r="A149" s="261" t="s">
        <v>298</v>
      </c>
      <c r="B149" s="261" t="s">
        <v>299</v>
      </c>
      <c r="C149" s="261" t="s">
        <v>262</v>
      </c>
      <c r="D149" s="261" t="s">
        <v>16</v>
      </c>
      <c r="E149" s="261" t="s">
        <v>17</v>
      </c>
      <c r="F149" s="261"/>
      <c r="G149" s="261" t="s">
        <v>33</v>
      </c>
      <c r="H149" s="261">
        <v>2</v>
      </c>
      <c r="I149" s="261"/>
      <c r="J149" s="261"/>
      <c r="K149" s="261" t="s">
        <v>300</v>
      </c>
      <c r="L149" s="262">
        <v>43511</v>
      </c>
      <c r="M149" s="261" t="s">
        <v>20</v>
      </c>
    </row>
    <row r="150" spans="1:13" x14ac:dyDescent="0.35">
      <c r="A150" s="259" t="s">
        <v>298</v>
      </c>
      <c r="B150" s="259" t="s">
        <v>299</v>
      </c>
      <c r="C150" s="259" t="s">
        <v>262</v>
      </c>
      <c r="D150" s="259" t="s">
        <v>21</v>
      </c>
      <c r="E150" s="259" t="s">
        <v>17</v>
      </c>
      <c r="F150" s="259" t="s">
        <v>17</v>
      </c>
      <c r="G150" s="259" t="s">
        <v>17</v>
      </c>
      <c r="H150" s="259" t="s">
        <v>17</v>
      </c>
      <c r="I150" s="259"/>
      <c r="J150" s="259"/>
      <c r="K150" s="259" t="s">
        <v>301</v>
      </c>
      <c r="L150" s="260">
        <v>43511</v>
      </c>
      <c r="M150" s="259" t="s">
        <v>20</v>
      </c>
    </row>
    <row r="151" spans="1:13" x14ac:dyDescent="0.35">
      <c r="A151" s="261" t="s">
        <v>298</v>
      </c>
      <c r="B151" s="261" t="s">
        <v>299</v>
      </c>
      <c r="C151" s="261" t="s">
        <v>262</v>
      </c>
      <c r="D151" s="261" t="s">
        <v>24</v>
      </c>
      <c r="E151" s="261" t="s">
        <v>17</v>
      </c>
      <c r="F151" s="261"/>
      <c r="G151" s="261" t="s">
        <v>33</v>
      </c>
      <c r="H151" s="261">
        <v>2</v>
      </c>
      <c r="I151" s="261"/>
      <c r="J151" s="261"/>
      <c r="K151" s="261" t="s">
        <v>302</v>
      </c>
      <c r="L151" s="262">
        <v>43511</v>
      </c>
      <c r="M151" s="261" t="s">
        <v>20</v>
      </c>
    </row>
    <row r="152" spans="1:13" x14ac:dyDescent="0.35">
      <c r="A152" s="259" t="s">
        <v>298</v>
      </c>
      <c r="B152" s="259" t="s">
        <v>299</v>
      </c>
      <c r="C152" s="259" t="s">
        <v>262</v>
      </c>
      <c r="D152" s="259" t="s">
        <v>38</v>
      </c>
      <c r="E152" s="259" t="s">
        <v>17</v>
      </c>
      <c r="F152" s="259"/>
      <c r="G152" s="259" t="s">
        <v>33</v>
      </c>
      <c r="H152" s="259">
        <v>2</v>
      </c>
      <c r="I152" s="259"/>
      <c r="J152" s="259"/>
      <c r="K152" s="259" t="s">
        <v>303</v>
      </c>
      <c r="L152" s="260">
        <v>43511</v>
      </c>
      <c r="M152" s="259" t="s">
        <v>20</v>
      </c>
    </row>
    <row r="153" spans="1:13" x14ac:dyDescent="0.35">
      <c r="A153" s="261" t="s">
        <v>298</v>
      </c>
      <c r="B153" s="261" t="s">
        <v>299</v>
      </c>
      <c r="C153" s="261" t="s">
        <v>262</v>
      </c>
      <c r="D153" s="261" t="s">
        <v>40</v>
      </c>
      <c r="E153" s="261" t="s">
        <v>17</v>
      </c>
      <c r="F153" s="261"/>
      <c r="G153" s="261" t="s">
        <v>33</v>
      </c>
      <c r="H153" s="261">
        <v>2</v>
      </c>
      <c r="I153" s="261"/>
      <c r="J153" s="261"/>
      <c r="K153" s="261" t="s">
        <v>304</v>
      </c>
      <c r="L153" s="262">
        <v>43511</v>
      </c>
      <c r="M153" s="261" t="s">
        <v>20</v>
      </c>
    </row>
    <row r="154" spans="1:13" x14ac:dyDescent="0.35">
      <c r="A154" s="259" t="s">
        <v>298</v>
      </c>
      <c r="B154" s="259" t="s">
        <v>299</v>
      </c>
      <c r="C154" s="259" t="s">
        <v>262</v>
      </c>
      <c r="D154" s="259" t="s">
        <v>26</v>
      </c>
      <c r="E154" s="259" t="s">
        <v>17</v>
      </c>
      <c r="F154" s="259"/>
      <c r="G154" s="259" t="s">
        <v>33</v>
      </c>
      <c r="H154" s="259">
        <v>2</v>
      </c>
      <c r="I154" s="259"/>
      <c r="J154" s="259" t="s">
        <v>305</v>
      </c>
      <c r="K154" s="259" t="s">
        <v>306</v>
      </c>
      <c r="L154" s="260">
        <v>43511</v>
      </c>
      <c r="M154" s="259" t="s">
        <v>20</v>
      </c>
    </row>
    <row r="155" spans="1:13" x14ac:dyDescent="0.35">
      <c r="A155" s="261" t="s">
        <v>298</v>
      </c>
      <c r="B155" s="261" t="s">
        <v>299</v>
      </c>
      <c r="C155" s="261" t="s">
        <v>262</v>
      </c>
      <c r="D155" s="261" t="s">
        <v>28</v>
      </c>
      <c r="E155" s="261" t="s">
        <v>17</v>
      </c>
      <c r="F155" s="261"/>
      <c r="G155" s="261" t="s">
        <v>33</v>
      </c>
      <c r="H155" s="261">
        <v>2</v>
      </c>
      <c r="I155" s="261"/>
      <c r="J155" s="261" t="s">
        <v>305</v>
      </c>
      <c r="K155" s="261" t="s">
        <v>307</v>
      </c>
      <c r="L155" s="262">
        <v>43511</v>
      </c>
      <c r="M155" s="261" t="s">
        <v>20</v>
      </c>
    </row>
    <row r="156" spans="1:13" x14ac:dyDescent="0.35">
      <c r="A156" s="259" t="s">
        <v>96</v>
      </c>
      <c r="B156" s="259" t="s">
        <v>97</v>
      </c>
      <c r="C156" s="259" t="s">
        <v>98</v>
      </c>
      <c r="D156" s="259" t="s">
        <v>38</v>
      </c>
      <c r="E156" s="259" t="s">
        <v>17</v>
      </c>
      <c r="F156" s="259"/>
      <c r="G156" s="259" t="s">
        <v>33</v>
      </c>
      <c r="H156" s="259">
        <v>2</v>
      </c>
      <c r="I156" s="259"/>
      <c r="J156" s="259" t="s">
        <v>308</v>
      </c>
      <c r="K156" s="259" t="s">
        <v>309</v>
      </c>
      <c r="L156" s="260">
        <v>43522</v>
      </c>
      <c r="M156" s="259" t="s">
        <v>20</v>
      </c>
    </row>
    <row r="157" spans="1:13" x14ac:dyDescent="0.35">
      <c r="A157" s="261" t="s">
        <v>310</v>
      </c>
      <c r="B157" s="261" t="s">
        <v>311</v>
      </c>
      <c r="C157" s="261" t="s">
        <v>312</v>
      </c>
      <c r="D157" s="261" t="s">
        <v>16</v>
      </c>
      <c r="E157" s="261" t="s">
        <v>17</v>
      </c>
      <c r="F157" s="261" t="s">
        <v>17</v>
      </c>
      <c r="G157" s="261" t="s">
        <v>33</v>
      </c>
      <c r="H157" s="261">
        <v>2</v>
      </c>
      <c r="I157" s="261" t="s">
        <v>17</v>
      </c>
      <c r="J157" s="261" t="s">
        <v>313</v>
      </c>
      <c r="K157" s="261" t="s">
        <v>314</v>
      </c>
      <c r="L157" s="262">
        <v>43523</v>
      </c>
      <c r="M157" s="261" t="s">
        <v>20</v>
      </c>
    </row>
    <row r="158" spans="1:13" x14ac:dyDescent="0.35">
      <c r="A158" s="259" t="s">
        <v>310</v>
      </c>
      <c r="B158" s="259" t="s">
        <v>311</v>
      </c>
      <c r="C158" s="259" t="s">
        <v>312</v>
      </c>
      <c r="D158" s="259" t="s">
        <v>21</v>
      </c>
      <c r="E158" s="259" t="s">
        <v>17</v>
      </c>
      <c r="F158" s="259" t="s">
        <v>17</v>
      </c>
      <c r="G158" s="259" t="s">
        <v>17</v>
      </c>
      <c r="H158" s="259" t="s">
        <v>17</v>
      </c>
      <c r="I158" s="259" t="s">
        <v>17</v>
      </c>
      <c r="J158" s="259" t="s">
        <v>315</v>
      </c>
      <c r="K158" s="259" t="s">
        <v>316</v>
      </c>
      <c r="L158" s="260">
        <v>43523</v>
      </c>
      <c r="M158" s="259" t="s">
        <v>20</v>
      </c>
    </row>
    <row r="159" spans="1:13" x14ac:dyDescent="0.35">
      <c r="A159" s="261" t="s">
        <v>310</v>
      </c>
      <c r="B159" s="261" t="s">
        <v>311</v>
      </c>
      <c r="C159" s="261" t="s">
        <v>312</v>
      </c>
      <c r="D159" s="261" t="s">
        <v>317</v>
      </c>
      <c r="E159" s="261">
        <v>3</v>
      </c>
      <c r="F159" s="261" t="s">
        <v>318</v>
      </c>
      <c r="G159" s="261" t="s">
        <v>33</v>
      </c>
      <c r="H159" s="261">
        <v>2</v>
      </c>
      <c r="I159" s="261" t="s">
        <v>319</v>
      </c>
      <c r="J159" s="261" t="s">
        <v>320</v>
      </c>
      <c r="K159" s="261" t="s">
        <v>321</v>
      </c>
      <c r="L159" s="262">
        <v>43523</v>
      </c>
      <c r="M159" s="261" t="s">
        <v>20</v>
      </c>
    </row>
    <row r="160" spans="1:13" x14ac:dyDescent="0.35">
      <c r="A160" s="259" t="s">
        <v>310</v>
      </c>
      <c r="B160" s="259" t="s">
        <v>311</v>
      </c>
      <c r="C160" s="259" t="s">
        <v>312</v>
      </c>
      <c r="D160" s="259" t="s">
        <v>24</v>
      </c>
      <c r="E160" s="259" t="s">
        <v>17</v>
      </c>
      <c r="F160" s="259" t="s">
        <v>17</v>
      </c>
      <c r="G160" s="259" t="s">
        <v>33</v>
      </c>
      <c r="H160" s="259">
        <v>2</v>
      </c>
      <c r="I160" s="259" t="s">
        <v>17</v>
      </c>
      <c r="J160" s="259" t="s">
        <v>322</v>
      </c>
      <c r="K160" s="259" t="s">
        <v>323</v>
      </c>
      <c r="L160" s="260">
        <v>43523</v>
      </c>
      <c r="M160" s="259" t="s">
        <v>20</v>
      </c>
    </row>
    <row r="161" spans="1:13" x14ac:dyDescent="0.35">
      <c r="A161" s="261" t="s">
        <v>310</v>
      </c>
      <c r="B161" s="261" t="s">
        <v>311</v>
      </c>
      <c r="C161" s="261" t="s">
        <v>312</v>
      </c>
      <c r="D161" s="261" t="s">
        <v>38</v>
      </c>
      <c r="E161" s="261" t="s">
        <v>17</v>
      </c>
      <c r="F161" s="261" t="s">
        <v>17</v>
      </c>
      <c r="G161" s="261" t="s">
        <v>33</v>
      </c>
      <c r="H161" s="261">
        <v>2</v>
      </c>
      <c r="I161" s="261" t="s">
        <v>17</v>
      </c>
      <c r="J161" s="261" t="s">
        <v>324</v>
      </c>
      <c r="K161" s="261" t="s">
        <v>325</v>
      </c>
      <c r="L161" s="262">
        <v>43523</v>
      </c>
      <c r="M161" s="261" t="s">
        <v>20</v>
      </c>
    </row>
    <row r="162" spans="1:13" x14ac:dyDescent="0.35">
      <c r="A162" s="259" t="s">
        <v>326</v>
      </c>
      <c r="B162" s="259" t="s">
        <v>327</v>
      </c>
      <c r="C162" s="259" t="s">
        <v>53</v>
      </c>
      <c r="D162" s="259" t="s">
        <v>26</v>
      </c>
      <c r="E162" s="259" t="s">
        <v>17</v>
      </c>
      <c r="F162" s="259"/>
      <c r="G162" s="259" t="s">
        <v>17</v>
      </c>
      <c r="H162" s="259" t="s">
        <v>17</v>
      </c>
      <c r="I162" s="259"/>
      <c r="J162" s="259"/>
      <c r="K162" s="259" t="s">
        <v>328</v>
      </c>
      <c r="L162" s="260">
        <v>43523</v>
      </c>
      <c r="M162" s="259" t="s">
        <v>20</v>
      </c>
    </row>
    <row r="163" spans="1:13" x14ac:dyDescent="0.35">
      <c r="A163" s="261" t="s">
        <v>326</v>
      </c>
      <c r="B163" s="261" t="s">
        <v>327</v>
      </c>
      <c r="C163" s="261" t="s">
        <v>53</v>
      </c>
      <c r="D163" s="261" t="s">
        <v>28</v>
      </c>
      <c r="E163" s="261" t="s">
        <v>17</v>
      </c>
      <c r="F163" s="261"/>
      <c r="G163" s="261" t="s">
        <v>17</v>
      </c>
      <c r="H163" s="261" t="s">
        <v>17</v>
      </c>
      <c r="I163" s="261"/>
      <c r="J163" s="261"/>
      <c r="K163" s="261" t="s">
        <v>329</v>
      </c>
      <c r="L163" s="262">
        <v>43523</v>
      </c>
      <c r="M163" s="261" t="s">
        <v>20</v>
      </c>
    </row>
    <row r="164" spans="1:13" x14ac:dyDescent="0.35">
      <c r="A164" s="259" t="s">
        <v>189</v>
      </c>
      <c r="B164" s="259" t="s">
        <v>190</v>
      </c>
      <c r="C164" s="259" t="s">
        <v>191</v>
      </c>
      <c r="D164" s="259" t="s">
        <v>40</v>
      </c>
      <c r="E164" s="259" t="s">
        <v>17</v>
      </c>
      <c r="F164" s="259" t="s">
        <v>17</v>
      </c>
      <c r="G164" s="259" t="s">
        <v>33</v>
      </c>
      <c r="H164" s="259">
        <v>2</v>
      </c>
      <c r="I164" s="259" t="s">
        <v>17</v>
      </c>
      <c r="J164" s="259" t="s">
        <v>330</v>
      </c>
      <c r="K164" s="259" t="s">
        <v>331</v>
      </c>
      <c r="L164" s="260">
        <v>43524</v>
      </c>
      <c r="M164" s="259" t="s">
        <v>20</v>
      </c>
    </row>
    <row r="165" spans="1:13" x14ac:dyDescent="0.35">
      <c r="A165" s="261" t="s">
        <v>326</v>
      </c>
      <c r="B165" s="261" t="s">
        <v>327</v>
      </c>
      <c r="C165" s="261" t="s">
        <v>53</v>
      </c>
      <c r="D165" s="261" t="s">
        <v>16</v>
      </c>
      <c r="E165" s="261" t="s">
        <v>17</v>
      </c>
      <c r="F165" s="261" t="s">
        <v>17</v>
      </c>
      <c r="G165" s="261" t="s">
        <v>17</v>
      </c>
      <c r="H165" s="261" t="s">
        <v>17</v>
      </c>
      <c r="I165" s="261" t="s">
        <v>17</v>
      </c>
      <c r="J165" s="261" t="s">
        <v>17</v>
      </c>
      <c r="K165" s="261" t="s">
        <v>332</v>
      </c>
      <c r="L165" s="262">
        <v>43532</v>
      </c>
      <c r="M165" s="261" t="s">
        <v>20</v>
      </c>
    </row>
    <row r="166" spans="1:13" x14ac:dyDescent="0.35">
      <c r="A166" s="259" t="s">
        <v>326</v>
      </c>
      <c r="B166" s="259" t="s">
        <v>327</v>
      </c>
      <c r="C166" s="259" t="s">
        <v>53</v>
      </c>
      <c r="D166" s="259" t="s">
        <v>21</v>
      </c>
      <c r="E166" s="259" t="s">
        <v>17</v>
      </c>
      <c r="F166" s="259" t="s">
        <v>17</v>
      </c>
      <c r="G166" s="259" t="s">
        <v>17</v>
      </c>
      <c r="H166" s="259" t="s">
        <v>17</v>
      </c>
      <c r="I166" s="259" t="s">
        <v>17</v>
      </c>
      <c r="J166" s="259" t="s">
        <v>17</v>
      </c>
      <c r="K166" s="259" t="s">
        <v>333</v>
      </c>
      <c r="L166" s="260">
        <v>43532</v>
      </c>
      <c r="M166" s="259" t="s">
        <v>20</v>
      </c>
    </row>
    <row r="167" spans="1:13" x14ac:dyDescent="0.35">
      <c r="A167" s="261" t="s">
        <v>326</v>
      </c>
      <c r="B167" s="261" t="s">
        <v>327</v>
      </c>
      <c r="C167" s="261" t="s">
        <v>53</v>
      </c>
      <c r="D167" s="261" t="s">
        <v>24</v>
      </c>
      <c r="E167" s="261" t="s">
        <v>17</v>
      </c>
      <c r="F167" s="261" t="s">
        <v>17</v>
      </c>
      <c r="G167" s="261" t="s">
        <v>17</v>
      </c>
      <c r="H167" s="261" t="s">
        <v>17</v>
      </c>
      <c r="I167" s="261" t="s">
        <v>17</v>
      </c>
      <c r="J167" s="261" t="s">
        <v>17</v>
      </c>
      <c r="K167" s="261" t="s">
        <v>334</v>
      </c>
      <c r="L167" s="262">
        <v>43532</v>
      </c>
      <c r="M167" s="261" t="s">
        <v>20</v>
      </c>
    </row>
    <row r="168" spans="1:13" x14ac:dyDescent="0.35">
      <c r="A168" s="259" t="s">
        <v>335</v>
      </c>
      <c r="B168" s="259" t="s">
        <v>336</v>
      </c>
      <c r="C168" s="259" t="s">
        <v>337</v>
      </c>
      <c r="D168" s="259" t="s">
        <v>16</v>
      </c>
      <c r="E168" s="259">
        <v>0</v>
      </c>
      <c r="F168" s="259"/>
      <c r="G168" s="259" t="s">
        <v>33</v>
      </c>
      <c r="H168" s="259">
        <v>2</v>
      </c>
      <c r="I168" s="259"/>
      <c r="J168" s="259"/>
      <c r="K168" s="259" t="s">
        <v>338</v>
      </c>
      <c r="L168" s="260">
        <v>43545</v>
      </c>
      <c r="M168" s="259" t="s">
        <v>20</v>
      </c>
    </row>
    <row r="169" spans="1:13" x14ac:dyDescent="0.35">
      <c r="A169" s="261" t="s">
        <v>335</v>
      </c>
      <c r="B169" s="261" t="s">
        <v>336</v>
      </c>
      <c r="C169" s="261" t="s">
        <v>337</v>
      </c>
      <c r="D169" s="261" t="s">
        <v>21</v>
      </c>
      <c r="E169" s="261">
        <v>4300</v>
      </c>
      <c r="F169" s="261" t="s">
        <v>339</v>
      </c>
      <c r="G169" s="261" t="s">
        <v>33</v>
      </c>
      <c r="H169" s="261">
        <v>2</v>
      </c>
      <c r="I169" s="261"/>
      <c r="J169" s="261" t="s">
        <v>340</v>
      </c>
      <c r="K169" s="261" t="s">
        <v>341</v>
      </c>
      <c r="L169" s="262">
        <v>43545</v>
      </c>
      <c r="M169" s="261" t="s">
        <v>20</v>
      </c>
    </row>
    <row r="170" spans="1:13" x14ac:dyDescent="0.35">
      <c r="A170" s="259" t="s">
        <v>335</v>
      </c>
      <c r="B170" s="259" t="s">
        <v>336</v>
      </c>
      <c r="C170" s="259" t="s">
        <v>337</v>
      </c>
      <c r="D170" s="259" t="s">
        <v>24</v>
      </c>
      <c r="E170" s="259">
        <v>5200000</v>
      </c>
      <c r="F170" s="259" t="s">
        <v>342</v>
      </c>
      <c r="G170" s="259" t="s">
        <v>33</v>
      </c>
      <c r="H170" s="259">
        <v>2</v>
      </c>
      <c r="I170" s="259"/>
      <c r="J170" s="259" t="s">
        <v>343</v>
      </c>
      <c r="K170" s="259" t="s">
        <v>344</v>
      </c>
      <c r="L170" s="260">
        <v>43545</v>
      </c>
      <c r="M170" s="259" t="s">
        <v>20</v>
      </c>
    </row>
    <row r="171" spans="1:13" x14ac:dyDescent="0.35">
      <c r="A171" s="261" t="s">
        <v>105</v>
      </c>
      <c r="B171" s="261" t="s">
        <v>106</v>
      </c>
      <c r="C171" s="261" t="s">
        <v>107</v>
      </c>
      <c r="D171" s="261" t="s">
        <v>16</v>
      </c>
      <c r="E171" s="261" t="s">
        <v>17</v>
      </c>
      <c r="F171" s="261"/>
      <c r="G171" s="261" t="s">
        <v>33</v>
      </c>
      <c r="H171" s="261">
        <v>2</v>
      </c>
      <c r="I171" s="261" t="s">
        <v>241</v>
      </c>
      <c r="J171" s="261" t="s">
        <v>345</v>
      </c>
      <c r="K171" s="261" t="s">
        <v>346</v>
      </c>
      <c r="L171" s="262">
        <v>43552</v>
      </c>
      <c r="M171" s="261" t="s">
        <v>20</v>
      </c>
    </row>
    <row r="172" spans="1:13" x14ac:dyDescent="0.35">
      <c r="A172" s="259" t="s">
        <v>105</v>
      </c>
      <c r="B172" s="259" t="s">
        <v>106</v>
      </c>
      <c r="C172" s="259" t="s">
        <v>107</v>
      </c>
      <c r="D172" s="259" t="s">
        <v>21</v>
      </c>
      <c r="E172" s="259" t="s">
        <v>17</v>
      </c>
      <c r="F172" s="259"/>
      <c r="G172" s="259" t="s">
        <v>33</v>
      </c>
      <c r="H172" s="259">
        <v>2</v>
      </c>
      <c r="I172" s="259" t="s">
        <v>241</v>
      </c>
      <c r="J172" s="259" t="s">
        <v>345</v>
      </c>
      <c r="K172" s="259" t="s">
        <v>347</v>
      </c>
      <c r="L172" s="260">
        <v>43552</v>
      </c>
      <c r="M172" s="259" t="s">
        <v>20</v>
      </c>
    </row>
    <row r="173" spans="1:13" x14ac:dyDescent="0.35">
      <c r="A173" s="261" t="s">
        <v>310</v>
      </c>
      <c r="B173" s="261" t="s">
        <v>311</v>
      </c>
      <c r="C173" s="261" t="s">
        <v>312</v>
      </c>
      <c r="D173" s="261" t="s">
        <v>26</v>
      </c>
      <c r="E173" s="261" t="s">
        <v>17</v>
      </c>
      <c r="F173" s="261" t="s">
        <v>348</v>
      </c>
      <c r="G173" s="261" t="s">
        <v>17</v>
      </c>
      <c r="H173" s="261" t="s">
        <v>17</v>
      </c>
      <c r="I173" s="261" t="s">
        <v>349</v>
      </c>
      <c r="J173" s="261" t="s">
        <v>350</v>
      </c>
      <c r="K173" s="261" t="s">
        <v>351</v>
      </c>
      <c r="L173" s="262">
        <v>43578</v>
      </c>
      <c r="M173" s="261" t="s">
        <v>352</v>
      </c>
    </row>
    <row r="174" spans="1:13" x14ac:dyDescent="0.35">
      <c r="A174" s="259" t="s">
        <v>310</v>
      </c>
      <c r="B174" s="259" t="s">
        <v>311</v>
      </c>
      <c r="C174" s="259" t="s">
        <v>312</v>
      </c>
      <c r="D174" s="259" t="s">
        <v>28</v>
      </c>
      <c r="E174" s="259" t="s">
        <v>17</v>
      </c>
      <c r="F174" s="259" t="s">
        <v>348</v>
      </c>
      <c r="G174" s="259" t="s">
        <v>17</v>
      </c>
      <c r="H174" s="259" t="s">
        <v>17</v>
      </c>
      <c r="I174" s="259" t="s">
        <v>349</v>
      </c>
      <c r="J174" s="259" t="s">
        <v>350</v>
      </c>
      <c r="K174" s="259" t="s">
        <v>353</v>
      </c>
      <c r="L174" s="260">
        <v>43578</v>
      </c>
      <c r="M174" s="259" t="s">
        <v>352</v>
      </c>
    </row>
    <row r="175" spans="1:13" x14ac:dyDescent="0.35">
      <c r="A175" s="261" t="s">
        <v>159</v>
      </c>
      <c r="B175" s="261" t="s">
        <v>160</v>
      </c>
      <c r="C175" s="261" t="s">
        <v>161</v>
      </c>
      <c r="D175" s="261" t="s">
        <v>26</v>
      </c>
      <c r="E175" s="261" t="s">
        <v>17</v>
      </c>
      <c r="F175" s="261" t="s">
        <v>348</v>
      </c>
      <c r="G175" s="261" t="s">
        <v>17</v>
      </c>
      <c r="H175" s="261" t="s">
        <v>17</v>
      </c>
      <c r="I175" s="261" t="s">
        <v>354</v>
      </c>
      <c r="J175" s="261" t="s">
        <v>350</v>
      </c>
      <c r="K175" s="261" t="s">
        <v>355</v>
      </c>
      <c r="L175" s="262">
        <v>43578</v>
      </c>
      <c r="M175" s="261" t="s">
        <v>352</v>
      </c>
    </row>
    <row r="176" spans="1:13" x14ac:dyDescent="0.35">
      <c r="A176" s="259" t="s">
        <v>159</v>
      </c>
      <c r="B176" s="259" t="s">
        <v>160</v>
      </c>
      <c r="C176" s="259" t="s">
        <v>161</v>
      </c>
      <c r="D176" s="259" t="s">
        <v>28</v>
      </c>
      <c r="E176" s="259" t="s">
        <v>17</v>
      </c>
      <c r="F176" s="259" t="s">
        <v>348</v>
      </c>
      <c r="G176" s="259" t="s">
        <v>17</v>
      </c>
      <c r="H176" s="259" t="s">
        <v>17</v>
      </c>
      <c r="I176" s="259" t="s">
        <v>354</v>
      </c>
      <c r="J176" s="259" t="s">
        <v>350</v>
      </c>
      <c r="K176" s="259" t="s">
        <v>356</v>
      </c>
      <c r="L176" s="260">
        <v>43578</v>
      </c>
      <c r="M176" s="259" t="s">
        <v>352</v>
      </c>
    </row>
    <row r="177" spans="1:13" x14ac:dyDescent="0.35">
      <c r="A177" s="261" t="s">
        <v>30</v>
      </c>
      <c r="B177" s="261" t="s">
        <v>31</v>
      </c>
      <c r="C177" s="261" t="s">
        <v>32</v>
      </c>
      <c r="D177" s="261" t="s">
        <v>26</v>
      </c>
      <c r="E177" s="261">
        <v>0</v>
      </c>
      <c r="F177" s="261"/>
      <c r="G177" s="261" t="s">
        <v>33</v>
      </c>
      <c r="H177" s="261">
        <v>2</v>
      </c>
      <c r="I177" s="261"/>
      <c r="J177" s="261"/>
      <c r="K177" s="261" t="s">
        <v>357</v>
      </c>
      <c r="L177" s="262">
        <v>43580</v>
      </c>
      <c r="M177" s="261" t="s">
        <v>20</v>
      </c>
    </row>
    <row r="178" spans="1:13" x14ac:dyDescent="0.35">
      <c r="A178" s="259" t="s">
        <v>30</v>
      </c>
      <c r="B178" s="259" t="s">
        <v>31</v>
      </c>
      <c r="C178" s="259" t="s">
        <v>32</v>
      </c>
      <c r="D178" s="259" t="s">
        <v>28</v>
      </c>
      <c r="E178" s="259">
        <v>0</v>
      </c>
      <c r="F178" s="259"/>
      <c r="G178" s="259" t="s">
        <v>33</v>
      </c>
      <c r="H178" s="259">
        <v>2</v>
      </c>
      <c r="I178" s="259"/>
      <c r="J178" s="259"/>
      <c r="K178" s="259" t="s">
        <v>358</v>
      </c>
      <c r="L178" s="260">
        <v>43580</v>
      </c>
      <c r="M178" s="259" t="s">
        <v>20</v>
      </c>
    </row>
    <row r="179" spans="1:13" x14ac:dyDescent="0.35">
      <c r="A179" s="261" t="s">
        <v>121</v>
      </c>
      <c r="B179" s="261" t="s">
        <v>122</v>
      </c>
      <c r="C179" s="261" t="s">
        <v>123</v>
      </c>
      <c r="D179" s="261" t="s">
        <v>40</v>
      </c>
      <c r="E179" s="261">
        <v>150</v>
      </c>
      <c r="F179" s="261" t="s">
        <v>359</v>
      </c>
      <c r="G179" s="261" t="s">
        <v>33</v>
      </c>
      <c r="H179" s="261">
        <v>2</v>
      </c>
      <c r="I179" s="261" t="s">
        <v>360</v>
      </c>
      <c r="J179" s="261" t="s">
        <v>361</v>
      </c>
      <c r="K179" s="261" t="s">
        <v>362</v>
      </c>
      <c r="L179" s="262">
        <v>43584</v>
      </c>
      <c r="M179" s="261" t="s">
        <v>352</v>
      </c>
    </row>
    <row r="180" spans="1:13" x14ac:dyDescent="0.35">
      <c r="A180" s="259" t="s">
        <v>67</v>
      </c>
      <c r="B180" s="259" t="s">
        <v>68</v>
      </c>
      <c r="C180" s="259" t="s">
        <v>69</v>
      </c>
      <c r="D180" s="259" t="s">
        <v>40</v>
      </c>
      <c r="E180" s="259">
        <v>0</v>
      </c>
      <c r="F180" s="259" t="s">
        <v>17</v>
      </c>
      <c r="G180" s="259" t="s">
        <v>17</v>
      </c>
      <c r="H180" s="259" t="s">
        <v>17</v>
      </c>
      <c r="I180" s="259" t="s">
        <v>17</v>
      </c>
      <c r="J180" s="259" t="s">
        <v>17</v>
      </c>
      <c r="K180" s="259" t="s">
        <v>363</v>
      </c>
      <c r="L180" s="260">
        <v>43585</v>
      </c>
      <c r="M180" s="259" t="s">
        <v>352</v>
      </c>
    </row>
    <row r="181" spans="1:13" x14ac:dyDescent="0.35">
      <c r="A181" s="261" t="s">
        <v>364</v>
      </c>
      <c r="B181" s="261" t="s">
        <v>365</v>
      </c>
      <c r="C181" s="261" t="s">
        <v>366</v>
      </c>
      <c r="D181" s="261" t="s">
        <v>26</v>
      </c>
      <c r="E181" s="261" t="s">
        <v>17</v>
      </c>
      <c r="F181" s="261"/>
      <c r="G181" s="261" t="s">
        <v>17</v>
      </c>
      <c r="H181" s="261" t="s">
        <v>17</v>
      </c>
      <c r="I181" s="261"/>
      <c r="J181" s="261" t="s">
        <v>367</v>
      </c>
      <c r="K181" s="261" t="s">
        <v>368</v>
      </c>
      <c r="L181" s="262">
        <v>43585</v>
      </c>
      <c r="M181" s="261" t="s">
        <v>352</v>
      </c>
    </row>
    <row r="182" spans="1:13" x14ac:dyDescent="0.35">
      <c r="A182" s="259" t="s">
        <v>364</v>
      </c>
      <c r="B182" s="259" t="s">
        <v>365</v>
      </c>
      <c r="C182" s="259" t="s">
        <v>366</v>
      </c>
      <c r="D182" s="259" t="s">
        <v>28</v>
      </c>
      <c r="E182" s="259" t="s">
        <v>17</v>
      </c>
      <c r="F182" s="259"/>
      <c r="G182" s="259" t="s">
        <v>17</v>
      </c>
      <c r="H182" s="259" t="s">
        <v>17</v>
      </c>
      <c r="I182" s="259"/>
      <c r="J182" s="259"/>
      <c r="K182" s="259" t="s">
        <v>369</v>
      </c>
      <c r="L182" s="260">
        <v>43585</v>
      </c>
      <c r="M182" s="259" t="s">
        <v>352</v>
      </c>
    </row>
    <row r="183" spans="1:13" x14ac:dyDescent="0.35">
      <c r="A183" s="261" t="s">
        <v>335</v>
      </c>
      <c r="B183" s="261" t="s">
        <v>336</v>
      </c>
      <c r="C183" s="261" t="s">
        <v>337</v>
      </c>
      <c r="D183" s="261" t="s">
        <v>26</v>
      </c>
      <c r="E183" s="261" t="s">
        <v>17</v>
      </c>
      <c r="F183" s="261" t="s">
        <v>370</v>
      </c>
      <c r="G183" s="261" t="s">
        <v>33</v>
      </c>
      <c r="H183" s="261">
        <v>2</v>
      </c>
      <c r="I183" s="261" t="s">
        <v>17</v>
      </c>
      <c r="J183" s="261" t="s">
        <v>17</v>
      </c>
      <c r="K183" s="261" t="s">
        <v>371</v>
      </c>
      <c r="L183" s="262">
        <v>43586</v>
      </c>
      <c r="M183" s="261" t="s">
        <v>352</v>
      </c>
    </row>
    <row r="184" spans="1:13" x14ac:dyDescent="0.35">
      <c r="A184" s="259" t="s">
        <v>335</v>
      </c>
      <c r="B184" s="259" t="s">
        <v>336</v>
      </c>
      <c r="C184" s="259" t="s">
        <v>337</v>
      </c>
      <c r="D184" s="259" t="s">
        <v>28</v>
      </c>
      <c r="E184" s="259">
        <v>800000</v>
      </c>
      <c r="F184" s="259" t="s">
        <v>370</v>
      </c>
      <c r="G184" s="259" t="s">
        <v>33</v>
      </c>
      <c r="H184" s="259">
        <v>2</v>
      </c>
      <c r="I184" s="259" t="s">
        <v>372</v>
      </c>
      <c r="J184" s="259" t="s">
        <v>373</v>
      </c>
      <c r="K184" s="259" t="s">
        <v>374</v>
      </c>
      <c r="L184" s="260">
        <v>43586</v>
      </c>
      <c r="M184" s="259" t="s">
        <v>352</v>
      </c>
    </row>
    <row r="185" spans="1:13" x14ac:dyDescent="0.35">
      <c r="A185" s="261" t="s">
        <v>375</v>
      </c>
      <c r="B185" s="261" t="s">
        <v>376</v>
      </c>
      <c r="C185" s="261" t="s">
        <v>377</v>
      </c>
      <c r="D185" s="261" t="s">
        <v>16</v>
      </c>
      <c r="E185" s="261" t="s">
        <v>17</v>
      </c>
      <c r="F185" s="261" t="s">
        <v>17</v>
      </c>
      <c r="G185" s="261" t="s">
        <v>17</v>
      </c>
      <c r="H185" s="261" t="s">
        <v>17</v>
      </c>
      <c r="I185" s="261" t="s">
        <v>17</v>
      </c>
      <c r="J185" s="261" t="s">
        <v>17</v>
      </c>
      <c r="K185" s="261" t="s">
        <v>378</v>
      </c>
      <c r="L185" s="262">
        <v>43603</v>
      </c>
      <c r="M185" s="261" t="s">
        <v>352</v>
      </c>
    </row>
    <row r="186" spans="1:13" x14ac:dyDescent="0.35">
      <c r="A186" s="259" t="s">
        <v>375</v>
      </c>
      <c r="B186" s="259" t="s">
        <v>376</v>
      </c>
      <c r="C186" s="259" t="s">
        <v>377</v>
      </c>
      <c r="D186" s="259" t="s">
        <v>21</v>
      </c>
      <c r="E186" s="259" t="s">
        <v>17</v>
      </c>
      <c r="F186" s="259" t="s">
        <v>17</v>
      </c>
      <c r="G186" s="259" t="s">
        <v>17</v>
      </c>
      <c r="H186" s="259" t="s">
        <v>17</v>
      </c>
      <c r="I186" s="259" t="s">
        <v>17</v>
      </c>
      <c r="J186" s="259" t="s">
        <v>17</v>
      </c>
      <c r="K186" s="259" t="s">
        <v>379</v>
      </c>
      <c r="L186" s="260">
        <v>43603</v>
      </c>
      <c r="M186" s="259" t="s">
        <v>352</v>
      </c>
    </row>
    <row r="187" spans="1:13" x14ac:dyDescent="0.35">
      <c r="A187" s="261" t="s">
        <v>375</v>
      </c>
      <c r="B187" s="261" t="s">
        <v>376</v>
      </c>
      <c r="C187" s="261" t="s">
        <v>377</v>
      </c>
      <c r="D187" s="261" t="s">
        <v>24</v>
      </c>
      <c r="E187" s="261" t="s">
        <v>17</v>
      </c>
      <c r="F187" s="261" t="s">
        <v>17</v>
      </c>
      <c r="G187" s="261" t="s">
        <v>17</v>
      </c>
      <c r="H187" s="261" t="s">
        <v>17</v>
      </c>
      <c r="I187" s="261" t="s">
        <v>17</v>
      </c>
      <c r="J187" s="261" t="s">
        <v>17</v>
      </c>
      <c r="K187" s="261" t="s">
        <v>380</v>
      </c>
      <c r="L187" s="262">
        <v>43603</v>
      </c>
      <c r="M187" s="261" t="s">
        <v>352</v>
      </c>
    </row>
    <row r="188" spans="1:13" x14ac:dyDescent="0.35">
      <c r="A188" s="259" t="s">
        <v>375</v>
      </c>
      <c r="B188" s="259" t="s">
        <v>376</v>
      </c>
      <c r="C188" s="259" t="s">
        <v>377</v>
      </c>
      <c r="D188" s="259" t="s">
        <v>38</v>
      </c>
      <c r="E188" s="259" t="s">
        <v>17</v>
      </c>
      <c r="F188" s="259" t="s">
        <v>17</v>
      </c>
      <c r="G188" s="259" t="s">
        <v>17</v>
      </c>
      <c r="H188" s="259" t="s">
        <v>17</v>
      </c>
      <c r="I188" s="259" t="s">
        <v>17</v>
      </c>
      <c r="J188" s="259" t="s">
        <v>17</v>
      </c>
      <c r="K188" s="259" t="s">
        <v>381</v>
      </c>
      <c r="L188" s="260">
        <v>43603</v>
      </c>
      <c r="M188" s="259" t="s">
        <v>352</v>
      </c>
    </row>
    <row r="189" spans="1:13" x14ac:dyDescent="0.35">
      <c r="A189" s="261" t="s">
        <v>375</v>
      </c>
      <c r="B189" s="261" t="s">
        <v>376</v>
      </c>
      <c r="C189" s="261" t="s">
        <v>377</v>
      </c>
      <c r="D189" s="261" t="s">
        <v>40</v>
      </c>
      <c r="E189" s="261" t="s">
        <v>17</v>
      </c>
      <c r="F189" s="261" t="s">
        <v>17</v>
      </c>
      <c r="G189" s="261" t="s">
        <v>17</v>
      </c>
      <c r="H189" s="261" t="s">
        <v>17</v>
      </c>
      <c r="I189" s="261" t="s">
        <v>17</v>
      </c>
      <c r="J189" s="261" t="s">
        <v>17</v>
      </c>
      <c r="K189" s="261" t="s">
        <v>382</v>
      </c>
      <c r="L189" s="262">
        <v>43603</v>
      </c>
      <c r="M189" s="261" t="s">
        <v>352</v>
      </c>
    </row>
    <row r="190" spans="1:13" x14ac:dyDescent="0.35">
      <c r="A190" s="259" t="s">
        <v>375</v>
      </c>
      <c r="B190" s="259" t="s">
        <v>376</v>
      </c>
      <c r="C190" s="259" t="s">
        <v>377</v>
      </c>
      <c r="D190" s="259" t="s">
        <v>26</v>
      </c>
      <c r="E190" s="259" t="s">
        <v>17</v>
      </c>
      <c r="F190" s="259" t="s">
        <v>17</v>
      </c>
      <c r="G190" s="259" t="s">
        <v>17</v>
      </c>
      <c r="H190" s="259" t="s">
        <v>17</v>
      </c>
      <c r="I190" s="259" t="s">
        <v>17</v>
      </c>
      <c r="J190" s="259" t="s">
        <v>17</v>
      </c>
      <c r="K190" s="259" t="s">
        <v>383</v>
      </c>
      <c r="L190" s="260">
        <v>43603</v>
      </c>
      <c r="M190" s="259" t="s">
        <v>352</v>
      </c>
    </row>
    <row r="191" spans="1:13" x14ac:dyDescent="0.35">
      <c r="A191" s="261" t="s">
        <v>375</v>
      </c>
      <c r="B191" s="261" t="s">
        <v>376</v>
      </c>
      <c r="C191" s="261" t="s">
        <v>377</v>
      </c>
      <c r="D191" s="261" t="s">
        <v>28</v>
      </c>
      <c r="E191" s="261" t="s">
        <v>17</v>
      </c>
      <c r="F191" s="261" t="s">
        <v>17</v>
      </c>
      <c r="G191" s="261" t="s">
        <v>17</v>
      </c>
      <c r="H191" s="261" t="s">
        <v>17</v>
      </c>
      <c r="I191" s="261" t="s">
        <v>17</v>
      </c>
      <c r="J191" s="261" t="s">
        <v>17</v>
      </c>
      <c r="K191" s="261" t="s">
        <v>384</v>
      </c>
      <c r="L191" s="262">
        <v>43603</v>
      </c>
      <c r="M191" s="261" t="s">
        <v>352</v>
      </c>
    </row>
    <row r="192" spans="1:13" x14ac:dyDescent="0.35">
      <c r="A192" s="259" t="s">
        <v>385</v>
      </c>
      <c r="B192" s="259" t="s">
        <v>386</v>
      </c>
      <c r="C192" s="259" t="s">
        <v>387</v>
      </c>
      <c r="D192" s="259" t="s">
        <v>16</v>
      </c>
      <c r="E192" s="259" t="s">
        <v>17</v>
      </c>
      <c r="F192" s="259" t="s">
        <v>388</v>
      </c>
      <c r="G192" s="259" t="s">
        <v>33</v>
      </c>
      <c r="H192" s="259">
        <v>2</v>
      </c>
      <c r="I192" s="259" t="s">
        <v>388</v>
      </c>
      <c r="J192" s="259" t="s">
        <v>389</v>
      </c>
      <c r="K192" s="259" t="s">
        <v>390</v>
      </c>
      <c r="L192" s="260">
        <v>43606</v>
      </c>
      <c r="M192" s="259" t="s">
        <v>20</v>
      </c>
    </row>
    <row r="193" spans="1:13" x14ac:dyDescent="0.35">
      <c r="A193" s="261" t="s">
        <v>385</v>
      </c>
      <c r="B193" s="261" t="s">
        <v>386</v>
      </c>
      <c r="C193" s="261" t="s">
        <v>387</v>
      </c>
      <c r="D193" s="261" t="s">
        <v>21</v>
      </c>
      <c r="E193" s="261" t="s">
        <v>17</v>
      </c>
      <c r="F193" s="261" t="s">
        <v>388</v>
      </c>
      <c r="G193" s="261" t="s">
        <v>33</v>
      </c>
      <c r="H193" s="261">
        <v>2</v>
      </c>
      <c r="I193" s="261" t="s">
        <v>388</v>
      </c>
      <c r="J193" s="261" t="s">
        <v>389</v>
      </c>
      <c r="K193" s="261" t="s">
        <v>391</v>
      </c>
      <c r="L193" s="262">
        <v>43606</v>
      </c>
      <c r="M193" s="261" t="s">
        <v>20</v>
      </c>
    </row>
    <row r="194" spans="1:13" x14ac:dyDescent="0.35">
      <c r="A194" s="259" t="s">
        <v>385</v>
      </c>
      <c r="B194" s="259" t="s">
        <v>386</v>
      </c>
      <c r="C194" s="259" t="s">
        <v>387</v>
      </c>
      <c r="D194" s="259" t="s">
        <v>317</v>
      </c>
      <c r="E194" s="259">
        <v>5</v>
      </c>
      <c r="F194" s="259" t="s">
        <v>388</v>
      </c>
      <c r="G194" s="259" t="s">
        <v>33</v>
      </c>
      <c r="H194" s="259">
        <v>2</v>
      </c>
      <c r="I194" s="259" t="s">
        <v>388</v>
      </c>
      <c r="J194" s="259" t="s">
        <v>392</v>
      </c>
      <c r="K194" s="259" t="s">
        <v>393</v>
      </c>
      <c r="L194" s="260">
        <v>43606</v>
      </c>
      <c r="M194" s="259" t="s">
        <v>20</v>
      </c>
    </row>
    <row r="195" spans="1:13" x14ac:dyDescent="0.35">
      <c r="A195" s="261" t="s">
        <v>385</v>
      </c>
      <c r="B195" s="261" t="s">
        <v>386</v>
      </c>
      <c r="C195" s="261" t="s">
        <v>387</v>
      </c>
      <c r="D195" s="261" t="s">
        <v>24</v>
      </c>
      <c r="E195" s="261" t="s">
        <v>17</v>
      </c>
      <c r="F195" s="261" t="s">
        <v>388</v>
      </c>
      <c r="G195" s="261" t="s">
        <v>33</v>
      </c>
      <c r="H195" s="261">
        <v>2</v>
      </c>
      <c r="I195" s="261" t="s">
        <v>388</v>
      </c>
      <c r="J195" s="261" t="s">
        <v>389</v>
      </c>
      <c r="K195" s="261" t="s">
        <v>394</v>
      </c>
      <c r="L195" s="262">
        <v>43606</v>
      </c>
      <c r="M195" s="261" t="s">
        <v>20</v>
      </c>
    </row>
    <row r="196" spans="1:13" x14ac:dyDescent="0.35">
      <c r="A196" s="259" t="s">
        <v>121</v>
      </c>
      <c r="B196" s="259" t="s">
        <v>122</v>
      </c>
      <c r="C196" s="259" t="s">
        <v>123</v>
      </c>
      <c r="D196" s="259" t="s">
        <v>38</v>
      </c>
      <c r="E196" s="259" t="s">
        <v>17</v>
      </c>
      <c r="F196" s="259" t="s">
        <v>395</v>
      </c>
      <c r="G196" s="259" t="s">
        <v>17</v>
      </c>
      <c r="H196" s="259" t="s">
        <v>17</v>
      </c>
      <c r="I196" s="259" t="s">
        <v>396</v>
      </c>
      <c r="J196" s="259" t="s">
        <v>397</v>
      </c>
      <c r="K196" s="259" t="s">
        <v>398</v>
      </c>
      <c r="L196" s="260">
        <v>43642</v>
      </c>
      <c r="M196" s="259" t="s">
        <v>352</v>
      </c>
    </row>
    <row r="197" spans="1:13" x14ac:dyDescent="0.35">
      <c r="A197" s="261" t="s">
        <v>135</v>
      </c>
      <c r="B197" s="261" t="s">
        <v>136</v>
      </c>
      <c r="C197" s="261" t="s">
        <v>123</v>
      </c>
      <c r="D197" s="261" t="s">
        <v>38</v>
      </c>
      <c r="E197" s="261" t="s">
        <v>17</v>
      </c>
      <c r="F197" s="261" t="s">
        <v>395</v>
      </c>
      <c r="G197" s="261" t="s">
        <v>17</v>
      </c>
      <c r="H197" s="261" t="s">
        <v>17</v>
      </c>
      <c r="I197" s="261" t="s">
        <v>396</v>
      </c>
      <c r="J197" s="261" t="s">
        <v>397</v>
      </c>
      <c r="K197" s="261" t="s">
        <v>399</v>
      </c>
      <c r="L197" s="262">
        <v>43642</v>
      </c>
      <c r="M197" s="261" t="s">
        <v>352</v>
      </c>
    </row>
    <row r="198" spans="1:13" x14ac:dyDescent="0.35">
      <c r="A198" s="259" t="s">
        <v>142</v>
      </c>
      <c r="B198" s="259" t="s">
        <v>143</v>
      </c>
      <c r="C198" s="259" t="s">
        <v>123</v>
      </c>
      <c r="D198" s="259" t="s">
        <v>38</v>
      </c>
      <c r="E198" s="259" t="s">
        <v>17</v>
      </c>
      <c r="F198" s="259" t="s">
        <v>395</v>
      </c>
      <c r="G198" s="259" t="s">
        <v>17</v>
      </c>
      <c r="H198" s="259" t="s">
        <v>17</v>
      </c>
      <c r="I198" s="259" t="s">
        <v>396</v>
      </c>
      <c r="J198" s="259" t="s">
        <v>397</v>
      </c>
      <c r="K198" s="259" t="s">
        <v>400</v>
      </c>
      <c r="L198" s="260">
        <v>43642</v>
      </c>
      <c r="M198" s="259" t="s">
        <v>352</v>
      </c>
    </row>
    <row r="199" spans="1:13" x14ac:dyDescent="0.35">
      <c r="A199" s="261" t="s">
        <v>13</v>
      </c>
      <c r="B199" s="261" t="s">
        <v>14</v>
      </c>
      <c r="C199" s="261" t="s">
        <v>15</v>
      </c>
      <c r="D199" s="261" t="s">
        <v>38</v>
      </c>
      <c r="E199" s="261">
        <v>44056</v>
      </c>
      <c r="F199" s="261" t="s">
        <v>401</v>
      </c>
      <c r="G199" s="261" t="s">
        <v>22</v>
      </c>
      <c r="H199" s="261">
        <v>3</v>
      </c>
      <c r="I199" s="261" t="s">
        <v>402</v>
      </c>
      <c r="J199" s="261"/>
      <c r="K199" s="261" t="s">
        <v>403</v>
      </c>
      <c r="L199" s="262">
        <v>43642</v>
      </c>
      <c r="M199" s="261" t="s">
        <v>352</v>
      </c>
    </row>
    <row r="200" spans="1:13" x14ac:dyDescent="0.35">
      <c r="A200" s="259" t="s">
        <v>165</v>
      </c>
      <c r="B200" s="259" t="s">
        <v>166</v>
      </c>
      <c r="C200" s="259" t="s">
        <v>167</v>
      </c>
      <c r="D200" s="259" t="s">
        <v>16</v>
      </c>
      <c r="E200" s="259">
        <v>0</v>
      </c>
      <c r="F200" s="259" t="s">
        <v>17</v>
      </c>
      <c r="G200" s="259" t="s">
        <v>404</v>
      </c>
      <c r="H200" s="259">
        <v>1</v>
      </c>
      <c r="I200" s="259" t="s">
        <v>17</v>
      </c>
      <c r="J200" s="259"/>
      <c r="K200" s="259" t="s">
        <v>405</v>
      </c>
      <c r="L200" s="260">
        <v>43644</v>
      </c>
      <c r="M200" s="259" t="s">
        <v>352</v>
      </c>
    </row>
    <row r="201" spans="1:13" x14ac:dyDescent="0.35">
      <c r="A201" s="261" t="s">
        <v>165</v>
      </c>
      <c r="B201" s="261" t="s">
        <v>166</v>
      </c>
      <c r="C201" s="261" t="s">
        <v>167</v>
      </c>
      <c r="D201" s="261" t="s">
        <v>21</v>
      </c>
      <c r="E201" s="261">
        <v>0</v>
      </c>
      <c r="F201" s="261" t="s">
        <v>17</v>
      </c>
      <c r="G201" s="261" t="s">
        <v>404</v>
      </c>
      <c r="H201" s="261">
        <v>1</v>
      </c>
      <c r="I201" s="261" t="s">
        <v>17</v>
      </c>
      <c r="J201" s="261"/>
      <c r="K201" s="261" t="s">
        <v>406</v>
      </c>
      <c r="L201" s="262">
        <v>43644</v>
      </c>
      <c r="M201" s="261" t="s">
        <v>352</v>
      </c>
    </row>
    <row r="202" spans="1:13" x14ac:dyDescent="0.35">
      <c r="A202" s="259" t="s">
        <v>165</v>
      </c>
      <c r="B202" s="259" t="s">
        <v>166</v>
      </c>
      <c r="C202" s="259" t="s">
        <v>167</v>
      </c>
      <c r="D202" s="259" t="s">
        <v>40</v>
      </c>
      <c r="E202" s="259">
        <v>0</v>
      </c>
      <c r="F202" s="259"/>
      <c r="G202" s="259" t="s">
        <v>404</v>
      </c>
      <c r="H202" s="259">
        <v>1</v>
      </c>
      <c r="I202" s="259" t="s">
        <v>17</v>
      </c>
      <c r="J202" s="259"/>
      <c r="K202" s="259" t="s">
        <v>407</v>
      </c>
      <c r="L202" s="260">
        <v>43644</v>
      </c>
      <c r="M202" s="259" t="s">
        <v>352</v>
      </c>
    </row>
    <row r="203" spans="1:13" x14ac:dyDescent="0.35">
      <c r="A203" s="261" t="s">
        <v>59</v>
      </c>
      <c r="B203" s="261" t="s">
        <v>60</v>
      </c>
      <c r="C203" s="261" t="s">
        <v>61</v>
      </c>
      <c r="D203" s="261" t="s">
        <v>40</v>
      </c>
      <c r="E203" s="261">
        <v>0</v>
      </c>
      <c r="F203" s="261" t="s">
        <v>17</v>
      </c>
      <c r="G203" s="261" t="s">
        <v>17</v>
      </c>
      <c r="H203" s="261" t="s">
        <v>17</v>
      </c>
      <c r="I203" s="261" t="s">
        <v>17</v>
      </c>
      <c r="J203" s="261" t="s">
        <v>17</v>
      </c>
      <c r="K203" s="261" t="s">
        <v>408</v>
      </c>
      <c r="L203" s="262">
        <v>43670</v>
      </c>
      <c r="M203" s="261" t="s">
        <v>20</v>
      </c>
    </row>
    <row r="204" spans="1:13" x14ac:dyDescent="0.35">
      <c r="A204" s="259" t="s">
        <v>409</v>
      </c>
      <c r="B204" s="259" t="s">
        <v>410</v>
      </c>
      <c r="C204" s="259" t="s">
        <v>411</v>
      </c>
      <c r="D204" s="259" t="s">
        <v>16</v>
      </c>
      <c r="E204" s="259" t="s">
        <v>17</v>
      </c>
      <c r="F204" s="259" t="s">
        <v>17</v>
      </c>
      <c r="G204" s="259" t="s">
        <v>17</v>
      </c>
      <c r="H204" s="259" t="s">
        <v>17</v>
      </c>
      <c r="I204" s="259" t="s">
        <v>17</v>
      </c>
      <c r="J204" s="259" t="s">
        <v>412</v>
      </c>
      <c r="K204" s="259" t="s">
        <v>413</v>
      </c>
      <c r="L204" s="260">
        <v>43676</v>
      </c>
      <c r="M204" s="259" t="s">
        <v>20</v>
      </c>
    </row>
    <row r="205" spans="1:13" x14ac:dyDescent="0.35">
      <c r="A205" s="261" t="s">
        <v>409</v>
      </c>
      <c r="B205" s="261" t="s">
        <v>410</v>
      </c>
      <c r="C205" s="261" t="s">
        <v>411</v>
      </c>
      <c r="D205" s="261" t="s">
        <v>21</v>
      </c>
      <c r="E205" s="261" t="s">
        <v>17</v>
      </c>
      <c r="F205" s="261" t="s">
        <v>17</v>
      </c>
      <c r="G205" s="261" t="s">
        <v>17</v>
      </c>
      <c r="H205" s="261" t="s">
        <v>17</v>
      </c>
      <c r="I205" s="261" t="s">
        <v>17</v>
      </c>
      <c r="J205" s="261" t="s">
        <v>412</v>
      </c>
      <c r="K205" s="261" t="s">
        <v>414</v>
      </c>
      <c r="L205" s="262">
        <v>43676</v>
      </c>
      <c r="M205" s="261" t="s">
        <v>20</v>
      </c>
    </row>
    <row r="206" spans="1:13" x14ac:dyDescent="0.35">
      <c r="A206" s="259" t="s">
        <v>409</v>
      </c>
      <c r="B206" s="259" t="s">
        <v>410</v>
      </c>
      <c r="C206" s="259" t="s">
        <v>411</v>
      </c>
      <c r="D206" s="259" t="s">
        <v>24</v>
      </c>
      <c r="E206" s="259" t="s">
        <v>17</v>
      </c>
      <c r="F206" s="259" t="s">
        <v>17</v>
      </c>
      <c r="G206" s="259" t="s">
        <v>17</v>
      </c>
      <c r="H206" s="259" t="s">
        <v>17</v>
      </c>
      <c r="I206" s="259" t="s">
        <v>17</v>
      </c>
      <c r="J206" s="259" t="s">
        <v>412</v>
      </c>
      <c r="K206" s="259" t="s">
        <v>415</v>
      </c>
      <c r="L206" s="260">
        <v>43676</v>
      </c>
      <c r="M206" s="259" t="s">
        <v>20</v>
      </c>
    </row>
    <row r="207" spans="1:13" x14ac:dyDescent="0.35">
      <c r="A207" s="261" t="s">
        <v>409</v>
      </c>
      <c r="B207" s="261" t="s">
        <v>410</v>
      </c>
      <c r="C207" s="261" t="s">
        <v>411</v>
      </c>
      <c r="D207" s="261" t="s">
        <v>38</v>
      </c>
      <c r="E207" s="261" t="s">
        <v>17</v>
      </c>
      <c r="F207" s="261" t="s">
        <v>17</v>
      </c>
      <c r="G207" s="261" t="s">
        <v>17</v>
      </c>
      <c r="H207" s="261" t="s">
        <v>17</v>
      </c>
      <c r="I207" s="261" t="s">
        <v>17</v>
      </c>
      <c r="J207" s="261" t="s">
        <v>412</v>
      </c>
      <c r="K207" s="261" t="s">
        <v>416</v>
      </c>
      <c r="L207" s="262">
        <v>43676</v>
      </c>
      <c r="M207" s="261" t="s">
        <v>20</v>
      </c>
    </row>
    <row r="208" spans="1:13" x14ac:dyDescent="0.35">
      <c r="A208" s="259" t="s">
        <v>409</v>
      </c>
      <c r="B208" s="259" t="s">
        <v>410</v>
      </c>
      <c r="C208" s="259" t="s">
        <v>411</v>
      </c>
      <c r="D208" s="259" t="s">
        <v>26</v>
      </c>
      <c r="E208" s="259" t="s">
        <v>17</v>
      </c>
      <c r="F208" s="259" t="s">
        <v>17</v>
      </c>
      <c r="G208" s="259" t="s">
        <v>17</v>
      </c>
      <c r="H208" s="259" t="s">
        <v>17</v>
      </c>
      <c r="I208" s="259" t="s">
        <v>17</v>
      </c>
      <c r="J208" s="259" t="s">
        <v>412</v>
      </c>
      <c r="K208" s="259" t="s">
        <v>417</v>
      </c>
      <c r="L208" s="260">
        <v>43676</v>
      </c>
      <c r="M208" s="259" t="s">
        <v>20</v>
      </c>
    </row>
    <row r="209" spans="1:13" x14ac:dyDescent="0.35">
      <c r="A209" s="261" t="s">
        <v>409</v>
      </c>
      <c r="B209" s="261" t="s">
        <v>410</v>
      </c>
      <c r="C209" s="261" t="s">
        <v>411</v>
      </c>
      <c r="D209" s="261" t="s">
        <v>28</v>
      </c>
      <c r="E209" s="261" t="s">
        <v>17</v>
      </c>
      <c r="F209" s="261" t="s">
        <v>17</v>
      </c>
      <c r="G209" s="261" t="s">
        <v>17</v>
      </c>
      <c r="H209" s="261" t="s">
        <v>17</v>
      </c>
      <c r="I209" s="261" t="s">
        <v>17</v>
      </c>
      <c r="J209" s="261" t="s">
        <v>412</v>
      </c>
      <c r="K209" s="261" t="s">
        <v>418</v>
      </c>
      <c r="L209" s="262">
        <v>43676</v>
      </c>
      <c r="M209" s="261" t="s">
        <v>20</v>
      </c>
    </row>
    <row r="210" spans="1:13" x14ac:dyDescent="0.35">
      <c r="A210" s="259" t="s">
        <v>121</v>
      </c>
      <c r="B210" s="259" t="s">
        <v>122</v>
      </c>
      <c r="C210" s="259" t="s">
        <v>123</v>
      </c>
      <c r="D210" s="259" t="s">
        <v>16</v>
      </c>
      <c r="E210" s="259" t="s">
        <v>17</v>
      </c>
      <c r="F210" s="259" t="s">
        <v>17</v>
      </c>
      <c r="G210" s="259" t="s">
        <v>17</v>
      </c>
      <c r="H210" s="259" t="s">
        <v>17</v>
      </c>
      <c r="I210" s="259" t="s">
        <v>17</v>
      </c>
      <c r="J210" s="259" t="s">
        <v>419</v>
      </c>
      <c r="K210" s="259" t="s">
        <v>420</v>
      </c>
      <c r="L210" s="260">
        <v>43697</v>
      </c>
      <c r="M210" s="259" t="s">
        <v>352</v>
      </c>
    </row>
    <row r="211" spans="1:13" x14ac:dyDescent="0.35">
      <c r="A211" s="261" t="s">
        <v>121</v>
      </c>
      <c r="B211" s="261" t="s">
        <v>122</v>
      </c>
      <c r="C211" s="261" t="s">
        <v>123</v>
      </c>
      <c r="D211" s="261" t="s">
        <v>21</v>
      </c>
      <c r="E211" s="261" t="s">
        <v>17</v>
      </c>
      <c r="F211" s="261" t="s">
        <v>17</v>
      </c>
      <c r="G211" s="261" t="s">
        <v>17</v>
      </c>
      <c r="H211" s="261" t="s">
        <v>17</v>
      </c>
      <c r="I211" s="261" t="s">
        <v>17</v>
      </c>
      <c r="J211" s="261" t="s">
        <v>419</v>
      </c>
      <c r="K211" s="261" t="s">
        <v>421</v>
      </c>
      <c r="L211" s="262">
        <v>43697</v>
      </c>
      <c r="M211" s="261" t="s">
        <v>352</v>
      </c>
    </row>
    <row r="212" spans="1:13" x14ac:dyDescent="0.35">
      <c r="A212" s="259" t="s">
        <v>121</v>
      </c>
      <c r="B212" s="259" t="s">
        <v>122</v>
      </c>
      <c r="C212" s="259" t="s">
        <v>123</v>
      </c>
      <c r="D212" s="259" t="s">
        <v>24</v>
      </c>
      <c r="E212" s="259" t="s">
        <v>17</v>
      </c>
      <c r="F212" s="259" t="s">
        <v>17</v>
      </c>
      <c r="G212" s="259" t="s">
        <v>17</v>
      </c>
      <c r="H212" s="259" t="s">
        <v>17</v>
      </c>
      <c r="I212" s="259" t="s">
        <v>17</v>
      </c>
      <c r="J212" s="259" t="s">
        <v>419</v>
      </c>
      <c r="K212" s="259" t="s">
        <v>422</v>
      </c>
      <c r="L212" s="260">
        <v>43697</v>
      </c>
      <c r="M212" s="259" t="s">
        <v>352</v>
      </c>
    </row>
    <row r="213" spans="1:13" x14ac:dyDescent="0.35">
      <c r="A213" s="261" t="s">
        <v>121</v>
      </c>
      <c r="B213" s="261" t="s">
        <v>122</v>
      </c>
      <c r="C213" s="261" t="s">
        <v>123</v>
      </c>
      <c r="D213" s="261" t="s">
        <v>28</v>
      </c>
      <c r="E213" s="261" t="s">
        <v>17</v>
      </c>
      <c r="F213" s="261" t="s">
        <v>17</v>
      </c>
      <c r="G213" s="261" t="s">
        <v>17</v>
      </c>
      <c r="H213" s="261" t="s">
        <v>17</v>
      </c>
      <c r="I213" s="261" t="s">
        <v>17</v>
      </c>
      <c r="J213" s="261" t="s">
        <v>419</v>
      </c>
      <c r="K213" s="261" t="s">
        <v>423</v>
      </c>
      <c r="L213" s="262">
        <v>43697</v>
      </c>
      <c r="M213" s="261" t="s">
        <v>352</v>
      </c>
    </row>
    <row r="214" spans="1:13" x14ac:dyDescent="0.35">
      <c r="A214" s="259" t="s">
        <v>125</v>
      </c>
      <c r="B214" s="259" t="s">
        <v>126</v>
      </c>
      <c r="C214" s="259" t="s">
        <v>123</v>
      </c>
      <c r="D214" s="259" t="s">
        <v>38</v>
      </c>
      <c r="E214" s="259" t="s">
        <v>17</v>
      </c>
      <c r="F214" s="259" t="s">
        <v>424</v>
      </c>
      <c r="G214" s="259" t="s">
        <v>17</v>
      </c>
      <c r="H214" s="259" t="s">
        <v>17</v>
      </c>
      <c r="I214" s="259" t="s">
        <v>424</v>
      </c>
      <c r="J214" s="259" t="s">
        <v>425</v>
      </c>
      <c r="K214" s="259" t="s">
        <v>426</v>
      </c>
      <c r="L214" s="260">
        <v>43697</v>
      </c>
      <c r="M214" s="259" t="s">
        <v>352</v>
      </c>
    </row>
    <row r="215" spans="1:13" x14ac:dyDescent="0.35">
      <c r="A215" s="261" t="s">
        <v>125</v>
      </c>
      <c r="B215" s="261" t="s">
        <v>126</v>
      </c>
      <c r="C215" s="261" t="s">
        <v>123</v>
      </c>
      <c r="D215" s="261" t="s">
        <v>40</v>
      </c>
      <c r="E215" s="261" t="s">
        <v>17</v>
      </c>
      <c r="F215" s="261" t="s">
        <v>424</v>
      </c>
      <c r="G215" s="261" t="s">
        <v>17</v>
      </c>
      <c r="H215" s="261" t="s">
        <v>17</v>
      </c>
      <c r="I215" s="261" t="s">
        <v>424</v>
      </c>
      <c r="J215" s="261" t="s">
        <v>427</v>
      </c>
      <c r="K215" s="261" t="s">
        <v>428</v>
      </c>
      <c r="L215" s="262">
        <v>43697</v>
      </c>
      <c r="M215" s="261" t="s">
        <v>352</v>
      </c>
    </row>
    <row r="216" spans="1:13" x14ac:dyDescent="0.35">
      <c r="A216" s="259" t="s">
        <v>135</v>
      </c>
      <c r="B216" s="259" t="s">
        <v>136</v>
      </c>
      <c r="C216" s="259" t="s">
        <v>123</v>
      </c>
      <c r="D216" s="259" t="s">
        <v>16</v>
      </c>
      <c r="E216" s="259" t="s">
        <v>17</v>
      </c>
      <c r="F216" s="259" t="s">
        <v>424</v>
      </c>
      <c r="G216" s="259" t="s">
        <v>17</v>
      </c>
      <c r="H216" s="259" t="s">
        <v>17</v>
      </c>
      <c r="I216" s="259" t="s">
        <v>424</v>
      </c>
      <c r="J216" s="259" t="s">
        <v>429</v>
      </c>
      <c r="K216" s="259" t="s">
        <v>430</v>
      </c>
      <c r="L216" s="260">
        <v>43697</v>
      </c>
      <c r="M216" s="259" t="s">
        <v>352</v>
      </c>
    </row>
    <row r="217" spans="1:13" x14ac:dyDescent="0.35">
      <c r="A217" s="261" t="s">
        <v>135</v>
      </c>
      <c r="B217" s="261" t="s">
        <v>136</v>
      </c>
      <c r="C217" s="261" t="s">
        <v>123</v>
      </c>
      <c r="D217" s="261" t="s">
        <v>21</v>
      </c>
      <c r="E217" s="261" t="s">
        <v>17</v>
      </c>
      <c r="F217" s="261" t="s">
        <v>424</v>
      </c>
      <c r="G217" s="261" t="s">
        <v>17</v>
      </c>
      <c r="H217" s="261" t="s">
        <v>17</v>
      </c>
      <c r="I217" s="261" t="s">
        <v>424</v>
      </c>
      <c r="J217" s="261" t="s">
        <v>429</v>
      </c>
      <c r="K217" s="261" t="s">
        <v>431</v>
      </c>
      <c r="L217" s="262">
        <v>43697</v>
      </c>
      <c r="M217" s="261" t="s">
        <v>352</v>
      </c>
    </row>
    <row r="218" spans="1:13" x14ac:dyDescent="0.35">
      <c r="A218" s="259" t="s">
        <v>135</v>
      </c>
      <c r="B218" s="259" t="s">
        <v>136</v>
      </c>
      <c r="C218" s="259" t="s">
        <v>123</v>
      </c>
      <c r="D218" s="259" t="s">
        <v>24</v>
      </c>
      <c r="E218" s="259" t="s">
        <v>17</v>
      </c>
      <c r="F218" s="259" t="s">
        <v>424</v>
      </c>
      <c r="G218" s="259" t="s">
        <v>17</v>
      </c>
      <c r="H218" s="259" t="s">
        <v>17</v>
      </c>
      <c r="I218" s="259" t="s">
        <v>424</v>
      </c>
      <c r="J218" s="259" t="s">
        <v>429</v>
      </c>
      <c r="K218" s="259" t="s">
        <v>432</v>
      </c>
      <c r="L218" s="260">
        <v>43697</v>
      </c>
      <c r="M218" s="259" t="s">
        <v>352</v>
      </c>
    </row>
    <row r="219" spans="1:13" x14ac:dyDescent="0.35">
      <c r="A219" s="261" t="s">
        <v>135</v>
      </c>
      <c r="B219" s="261" t="s">
        <v>136</v>
      </c>
      <c r="C219" s="261" t="s">
        <v>123</v>
      </c>
      <c r="D219" s="261" t="s">
        <v>40</v>
      </c>
      <c r="E219" s="261" t="s">
        <v>17</v>
      </c>
      <c r="F219" s="261" t="s">
        <v>424</v>
      </c>
      <c r="G219" s="261" t="s">
        <v>17</v>
      </c>
      <c r="H219" s="261" t="s">
        <v>17</v>
      </c>
      <c r="I219" s="261" t="s">
        <v>424</v>
      </c>
      <c r="J219" s="261" t="s">
        <v>427</v>
      </c>
      <c r="K219" s="261" t="s">
        <v>433</v>
      </c>
      <c r="L219" s="262">
        <v>43697</v>
      </c>
      <c r="M219" s="261" t="s">
        <v>352</v>
      </c>
    </row>
    <row r="220" spans="1:13" x14ac:dyDescent="0.35">
      <c r="A220" s="259" t="s">
        <v>150</v>
      </c>
      <c r="B220" s="259" t="s">
        <v>151</v>
      </c>
      <c r="C220" s="259" t="s">
        <v>152</v>
      </c>
      <c r="D220" s="259" t="s">
        <v>26</v>
      </c>
      <c r="E220" s="259" t="s">
        <v>17</v>
      </c>
      <c r="F220" s="259" t="s">
        <v>17</v>
      </c>
      <c r="G220" s="259" t="s">
        <v>17</v>
      </c>
      <c r="H220" s="259" t="s">
        <v>17</v>
      </c>
      <c r="I220" s="259" t="s">
        <v>17</v>
      </c>
      <c r="J220" s="259" t="s">
        <v>434</v>
      </c>
      <c r="K220" s="259" t="s">
        <v>435</v>
      </c>
      <c r="L220" s="260">
        <v>43698</v>
      </c>
      <c r="M220" s="259" t="s">
        <v>352</v>
      </c>
    </row>
    <row r="221" spans="1:13" x14ac:dyDescent="0.35">
      <c r="A221" s="261" t="s">
        <v>150</v>
      </c>
      <c r="B221" s="261" t="s">
        <v>151</v>
      </c>
      <c r="C221" s="261" t="s">
        <v>152</v>
      </c>
      <c r="D221" s="261" t="s">
        <v>28</v>
      </c>
      <c r="E221" s="261" t="s">
        <v>17</v>
      </c>
      <c r="F221" s="261" t="s">
        <v>17</v>
      </c>
      <c r="G221" s="261" t="s">
        <v>17</v>
      </c>
      <c r="H221" s="261" t="s">
        <v>17</v>
      </c>
      <c r="I221" s="261" t="s">
        <v>17</v>
      </c>
      <c r="J221" s="261" t="s">
        <v>434</v>
      </c>
      <c r="K221" s="261" t="s">
        <v>436</v>
      </c>
      <c r="L221" s="262">
        <v>43698</v>
      </c>
      <c r="M221" s="261" t="s">
        <v>352</v>
      </c>
    </row>
    <row r="222" spans="1:13" x14ac:dyDescent="0.35">
      <c r="A222" s="259" t="s">
        <v>76</v>
      </c>
      <c r="B222" s="259" t="s">
        <v>77</v>
      </c>
      <c r="C222" s="259" t="s">
        <v>78</v>
      </c>
      <c r="D222" s="259" t="s">
        <v>40</v>
      </c>
      <c r="E222" s="259">
        <v>0</v>
      </c>
      <c r="F222" s="259" t="s">
        <v>17</v>
      </c>
      <c r="G222" s="259" t="s">
        <v>17</v>
      </c>
      <c r="H222" s="259" t="s">
        <v>17</v>
      </c>
      <c r="I222" s="259" t="s">
        <v>17</v>
      </c>
      <c r="J222" s="259" t="s">
        <v>437</v>
      </c>
      <c r="K222" s="259" t="s">
        <v>438</v>
      </c>
      <c r="L222" s="260">
        <v>43742</v>
      </c>
      <c r="M222" s="259" t="s">
        <v>20</v>
      </c>
    </row>
    <row r="223" spans="1:13" x14ac:dyDescent="0.35">
      <c r="A223" s="261" t="s">
        <v>335</v>
      </c>
      <c r="B223" s="261" t="s">
        <v>336</v>
      </c>
      <c r="C223" s="261" t="s">
        <v>337</v>
      </c>
      <c r="D223" s="261" t="s">
        <v>38</v>
      </c>
      <c r="E223" s="261" t="s">
        <v>17</v>
      </c>
      <c r="F223" s="261"/>
      <c r="G223" s="261" t="s">
        <v>17</v>
      </c>
      <c r="H223" s="261" t="s">
        <v>17</v>
      </c>
      <c r="I223" s="261"/>
      <c r="J223" s="261"/>
      <c r="K223" s="261" t="s">
        <v>439</v>
      </c>
      <c r="L223" s="262">
        <v>43769</v>
      </c>
      <c r="M223" s="261" t="s">
        <v>20</v>
      </c>
    </row>
    <row r="224" spans="1:13" x14ac:dyDescent="0.35">
      <c r="A224" s="259" t="s">
        <v>159</v>
      </c>
      <c r="B224" s="259" t="s">
        <v>160</v>
      </c>
      <c r="C224" s="259" t="s">
        <v>161</v>
      </c>
      <c r="D224" s="259" t="s">
        <v>24</v>
      </c>
      <c r="E224" s="259" t="s">
        <v>17</v>
      </c>
      <c r="F224" s="259" t="s">
        <v>17</v>
      </c>
      <c r="G224" s="259" t="s">
        <v>17</v>
      </c>
      <c r="H224" s="259" t="s">
        <v>17</v>
      </c>
      <c r="I224" s="259" t="s">
        <v>17</v>
      </c>
      <c r="J224" s="259" t="s">
        <v>17</v>
      </c>
      <c r="K224" s="259" t="s">
        <v>440</v>
      </c>
      <c r="L224" s="260">
        <v>43784</v>
      </c>
      <c r="M224" s="259" t="s">
        <v>352</v>
      </c>
    </row>
    <row r="225" spans="1:13" x14ac:dyDescent="0.35">
      <c r="A225" s="261" t="s">
        <v>159</v>
      </c>
      <c r="B225" s="261" t="s">
        <v>160</v>
      </c>
      <c r="C225" s="261" t="s">
        <v>161</v>
      </c>
      <c r="D225" s="261" t="s">
        <v>40</v>
      </c>
      <c r="E225" s="261">
        <v>0</v>
      </c>
      <c r="F225" s="261" t="s">
        <v>17</v>
      </c>
      <c r="G225" s="261" t="s">
        <v>404</v>
      </c>
      <c r="H225" s="261">
        <v>1</v>
      </c>
      <c r="I225" s="261" t="s">
        <v>17</v>
      </c>
      <c r="J225" s="261" t="s">
        <v>17</v>
      </c>
      <c r="K225" s="261" t="s">
        <v>441</v>
      </c>
      <c r="L225" s="262">
        <v>43784</v>
      </c>
      <c r="M225" s="261" t="s">
        <v>352</v>
      </c>
    </row>
    <row r="226" spans="1:13" x14ac:dyDescent="0.35">
      <c r="A226" s="259" t="s">
        <v>76</v>
      </c>
      <c r="B226" s="259" t="s">
        <v>77</v>
      </c>
      <c r="C226" s="259" t="s">
        <v>78</v>
      </c>
      <c r="D226" s="259" t="s">
        <v>16</v>
      </c>
      <c r="E226" s="259" t="s">
        <v>17</v>
      </c>
      <c r="F226" s="259" t="s">
        <v>17</v>
      </c>
      <c r="G226" s="259" t="s">
        <v>17</v>
      </c>
      <c r="H226" s="259" t="s">
        <v>17</v>
      </c>
      <c r="I226" s="259" t="s">
        <v>17</v>
      </c>
      <c r="J226" s="259" t="s">
        <v>17</v>
      </c>
      <c r="K226" s="259" t="s">
        <v>442</v>
      </c>
      <c r="L226" s="260">
        <v>43787</v>
      </c>
      <c r="M226" s="259" t="s">
        <v>352</v>
      </c>
    </row>
    <row r="227" spans="1:13" x14ac:dyDescent="0.35">
      <c r="A227" s="261" t="s">
        <v>76</v>
      </c>
      <c r="B227" s="261" t="s">
        <v>77</v>
      </c>
      <c r="C227" s="261" t="s">
        <v>78</v>
      </c>
      <c r="D227" s="261" t="s">
        <v>21</v>
      </c>
      <c r="E227" s="261" t="s">
        <v>17</v>
      </c>
      <c r="F227" s="261" t="s">
        <v>17</v>
      </c>
      <c r="G227" s="261" t="s">
        <v>17</v>
      </c>
      <c r="H227" s="261" t="s">
        <v>17</v>
      </c>
      <c r="I227" s="261" t="s">
        <v>17</v>
      </c>
      <c r="J227" s="261" t="s">
        <v>17</v>
      </c>
      <c r="K227" s="261" t="s">
        <v>443</v>
      </c>
      <c r="L227" s="262">
        <v>43787</v>
      </c>
      <c r="M227" s="261" t="s">
        <v>352</v>
      </c>
    </row>
    <row r="228" spans="1:13" x14ac:dyDescent="0.35">
      <c r="A228" s="259" t="s">
        <v>444</v>
      </c>
      <c r="B228" s="259" t="s">
        <v>445</v>
      </c>
      <c r="C228" s="259" t="s">
        <v>107</v>
      </c>
      <c r="D228" s="259" t="s">
        <v>16</v>
      </c>
      <c r="E228" s="259">
        <v>0</v>
      </c>
      <c r="F228" s="259" t="s">
        <v>17</v>
      </c>
      <c r="G228" s="259" t="s">
        <v>404</v>
      </c>
      <c r="H228" s="259">
        <v>1</v>
      </c>
      <c r="I228" s="259" t="s">
        <v>17</v>
      </c>
      <c r="J228" s="259" t="s">
        <v>446</v>
      </c>
      <c r="K228" s="259" t="s">
        <v>447</v>
      </c>
      <c r="L228" s="260">
        <v>43815</v>
      </c>
      <c r="M228" s="259" t="s">
        <v>20</v>
      </c>
    </row>
    <row r="229" spans="1:13" x14ac:dyDescent="0.35">
      <c r="A229" s="261" t="s">
        <v>444</v>
      </c>
      <c r="B229" s="261" t="s">
        <v>445</v>
      </c>
      <c r="C229" s="261" t="s">
        <v>107</v>
      </c>
      <c r="D229" s="261" t="s">
        <v>21</v>
      </c>
      <c r="E229" s="261">
        <v>0</v>
      </c>
      <c r="F229" s="261" t="s">
        <v>17</v>
      </c>
      <c r="G229" s="261" t="s">
        <v>404</v>
      </c>
      <c r="H229" s="261">
        <v>1</v>
      </c>
      <c r="I229" s="261" t="s">
        <v>17</v>
      </c>
      <c r="J229" s="261" t="s">
        <v>446</v>
      </c>
      <c r="K229" s="261" t="s">
        <v>448</v>
      </c>
      <c r="L229" s="262">
        <v>43815</v>
      </c>
      <c r="M229" s="261" t="s">
        <v>20</v>
      </c>
    </row>
    <row r="230" spans="1:13" x14ac:dyDescent="0.35">
      <c r="A230" s="259" t="s">
        <v>444</v>
      </c>
      <c r="B230" s="259" t="s">
        <v>445</v>
      </c>
      <c r="C230" s="259" t="s">
        <v>107</v>
      </c>
      <c r="D230" s="259" t="s">
        <v>24</v>
      </c>
      <c r="E230" s="259">
        <v>0</v>
      </c>
      <c r="F230" s="259" t="s">
        <v>17</v>
      </c>
      <c r="G230" s="259" t="s">
        <v>404</v>
      </c>
      <c r="H230" s="259">
        <v>1</v>
      </c>
      <c r="I230" s="259" t="s">
        <v>17</v>
      </c>
      <c r="J230" s="259" t="s">
        <v>446</v>
      </c>
      <c r="K230" s="259" t="s">
        <v>449</v>
      </c>
      <c r="L230" s="260">
        <v>43815</v>
      </c>
      <c r="M230" s="259" t="s">
        <v>20</v>
      </c>
    </row>
    <row r="231" spans="1:13" x14ac:dyDescent="0.35">
      <c r="A231" s="261" t="s">
        <v>444</v>
      </c>
      <c r="B231" s="261" t="s">
        <v>445</v>
      </c>
      <c r="C231" s="261" t="s">
        <v>107</v>
      </c>
      <c r="D231" s="261" t="s">
        <v>38</v>
      </c>
      <c r="E231" s="261" t="s">
        <v>17</v>
      </c>
      <c r="F231" s="261" t="s">
        <v>17</v>
      </c>
      <c r="G231" s="261" t="s">
        <v>17</v>
      </c>
      <c r="H231" s="261" t="s">
        <v>17</v>
      </c>
      <c r="I231" s="261" t="s">
        <v>17</v>
      </c>
      <c r="J231" s="261" t="s">
        <v>18</v>
      </c>
      <c r="K231" s="261" t="s">
        <v>450</v>
      </c>
      <c r="L231" s="262">
        <v>43815</v>
      </c>
      <c r="M231" s="261" t="s">
        <v>20</v>
      </c>
    </row>
    <row r="232" spans="1:13" x14ac:dyDescent="0.35">
      <c r="A232" s="259" t="s">
        <v>444</v>
      </c>
      <c r="B232" s="259" t="s">
        <v>445</v>
      </c>
      <c r="C232" s="259" t="s">
        <v>107</v>
      </c>
      <c r="D232" s="259" t="s">
        <v>40</v>
      </c>
      <c r="E232" s="259" t="s">
        <v>17</v>
      </c>
      <c r="F232" s="259" t="s">
        <v>17</v>
      </c>
      <c r="G232" s="259" t="s">
        <v>17</v>
      </c>
      <c r="H232" s="259" t="s">
        <v>17</v>
      </c>
      <c r="I232" s="259" t="s">
        <v>17</v>
      </c>
      <c r="J232" s="259" t="s">
        <v>18</v>
      </c>
      <c r="K232" s="259" t="s">
        <v>451</v>
      </c>
      <c r="L232" s="260">
        <v>43815</v>
      </c>
      <c r="M232" s="259" t="s">
        <v>20</v>
      </c>
    </row>
    <row r="233" spans="1:13" x14ac:dyDescent="0.35">
      <c r="A233" s="261" t="s">
        <v>444</v>
      </c>
      <c r="B233" s="261" t="s">
        <v>445</v>
      </c>
      <c r="C233" s="261" t="s">
        <v>107</v>
      </c>
      <c r="D233" s="261" t="s">
        <v>26</v>
      </c>
      <c r="E233" s="261" t="s">
        <v>17</v>
      </c>
      <c r="F233" s="261" t="s">
        <v>17</v>
      </c>
      <c r="G233" s="261" t="s">
        <v>17</v>
      </c>
      <c r="H233" s="261" t="s">
        <v>17</v>
      </c>
      <c r="I233" s="261" t="s">
        <v>17</v>
      </c>
      <c r="J233" s="261" t="s">
        <v>18</v>
      </c>
      <c r="K233" s="261" t="s">
        <v>452</v>
      </c>
      <c r="L233" s="262">
        <v>43815</v>
      </c>
      <c r="M233" s="261" t="s">
        <v>20</v>
      </c>
    </row>
    <row r="234" spans="1:13" x14ac:dyDescent="0.35">
      <c r="A234" s="259" t="s">
        <v>444</v>
      </c>
      <c r="B234" s="259" t="s">
        <v>445</v>
      </c>
      <c r="C234" s="259" t="s">
        <v>107</v>
      </c>
      <c r="D234" s="259" t="s">
        <v>28</v>
      </c>
      <c r="E234" s="259" t="s">
        <v>17</v>
      </c>
      <c r="F234" s="259" t="s">
        <v>17</v>
      </c>
      <c r="G234" s="259" t="s">
        <v>17</v>
      </c>
      <c r="H234" s="259" t="s">
        <v>17</v>
      </c>
      <c r="I234" s="259" t="s">
        <v>17</v>
      </c>
      <c r="J234" s="259" t="s">
        <v>18</v>
      </c>
      <c r="K234" s="259" t="s">
        <v>453</v>
      </c>
      <c r="L234" s="260">
        <v>43815</v>
      </c>
      <c r="M234" s="259" t="s">
        <v>20</v>
      </c>
    </row>
    <row r="235" spans="1:13" x14ac:dyDescent="0.35">
      <c r="A235" s="261" t="s">
        <v>385</v>
      </c>
      <c r="B235" s="261" t="s">
        <v>386</v>
      </c>
      <c r="C235" s="261" t="s">
        <v>387</v>
      </c>
      <c r="D235" s="261" t="s">
        <v>38</v>
      </c>
      <c r="E235" s="261" t="s">
        <v>17</v>
      </c>
      <c r="F235" s="261" t="s">
        <v>388</v>
      </c>
      <c r="G235" s="261" t="s">
        <v>33</v>
      </c>
      <c r="H235" s="261">
        <v>2</v>
      </c>
      <c r="I235" s="261" t="s">
        <v>388</v>
      </c>
      <c r="J235" s="261" t="s">
        <v>454</v>
      </c>
      <c r="K235" s="261" t="s">
        <v>455</v>
      </c>
      <c r="L235" s="262">
        <v>43815</v>
      </c>
      <c r="M235" s="261" t="s">
        <v>20</v>
      </c>
    </row>
    <row r="236" spans="1:13" x14ac:dyDescent="0.35">
      <c r="A236" s="259" t="s">
        <v>385</v>
      </c>
      <c r="B236" s="259" t="s">
        <v>386</v>
      </c>
      <c r="C236" s="259" t="s">
        <v>387</v>
      </c>
      <c r="D236" s="259" t="s">
        <v>40</v>
      </c>
      <c r="E236" s="259" t="s">
        <v>17</v>
      </c>
      <c r="F236" s="259" t="s">
        <v>388</v>
      </c>
      <c r="G236" s="259" t="s">
        <v>33</v>
      </c>
      <c r="H236" s="259">
        <v>2</v>
      </c>
      <c r="I236" s="259" t="s">
        <v>388</v>
      </c>
      <c r="J236" s="259" t="s">
        <v>456</v>
      </c>
      <c r="K236" s="259" t="s">
        <v>457</v>
      </c>
      <c r="L236" s="260">
        <v>43815</v>
      </c>
      <c r="M236" s="259" t="s">
        <v>20</v>
      </c>
    </row>
    <row r="237" spans="1:13" x14ac:dyDescent="0.35">
      <c r="A237" s="261" t="s">
        <v>150</v>
      </c>
      <c r="B237" s="261" t="s">
        <v>151</v>
      </c>
      <c r="C237" s="261" t="s">
        <v>152</v>
      </c>
      <c r="D237" s="261" t="s">
        <v>38</v>
      </c>
      <c r="E237" s="261" t="s">
        <v>17</v>
      </c>
      <c r="F237" s="261" t="s">
        <v>17</v>
      </c>
      <c r="G237" s="261" t="s">
        <v>17</v>
      </c>
      <c r="H237" s="261" t="s">
        <v>17</v>
      </c>
      <c r="I237" s="261" t="s">
        <v>17</v>
      </c>
      <c r="J237" s="261" t="s">
        <v>458</v>
      </c>
      <c r="K237" s="261" t="s">
        <v>459</v>
      </c>
      <c r="L237" s="262">
        <v>43819</v>
      </c>
      <c r="M237" s="261" t="s">
        <v>20</v>
      </c>
    </row>
    <row r="238" spans="1:13" x14ac:dyDescent="0.35">
      <c r="A238" s="259" t="s">
        <v>460</v>
      </c>
      <c r="B238" s="259" t="s">
        <v>461</v>
      </c>
      <c r="C238" s="259" t="s">
        <v>462</v>
      </c>
      <c r="D238" s="259" t="s">
        <v>463</v>
      </c>
      <c r="E238" s="259">
        <v>0</v>
      </c>
      <c r="F238" s="259" t="s">
        <v>17</v>
      </c>
      <c r="G238" s="259" t="s">
        <v>17</v>
      </c>
      <c r="H238" s="259" t="s">
        <v>17</v>
      </c>
      <c r="I238" s="259" t="s">
        <v>17</v>
      </c>
      <c r="J238" s="259" t="s">
        <v>17</v>
      </c>
      <c r="K238" s="259" t="s">
        <v>464</v>
      </c>
      <c r="L238" s="260">
        <v>43868</v>
      </c>
      <c r="M238" s="259" t="s">
        <v>20</v>
      </c>
    </row>
    <row r="239" spans="1:13" x14ac:dyDescent="0.35">
      <c r="A239" s="261" t="s">
        <v>222</v>
      </c>
      <c r="B239" s="261" t="s">
        <v>223</v>
      </c>
      <c r="C239" s="261" t="s">
        <v>224</v>
      </c>
      <c r="D239" s="261" t="s">
        <v>38</v>
      </c>
      <c r="E239" s="261" t="s">
        <v>17</v>
      </c>
      <c r="F239" s="261" t="s">
        <v>17</v>
      </c>
      <c r="G239" s="261" t="s">
        <v>17</v>
      </c>
      <c r="H239" s="261" t="s">
        <v>17</v>
      </c>
      <c r="I239" s="261" t="s">
        <v>17</v>
      </c>
      <c r="J239" s="261" t="s">
        <v>412</v>
      </c>
      <c r="K239" s="261" t="s">
        <v>465</v>
      </c>
      <c r="L239" s="262">
        <v>43868</v>
      </c>
      <c r="M239" s="261" t="s">
        <v>20</v>
      </c>
    </row>
    <row r="240" spans="1:13" x14ac:dyDescent="0.35">
      <c r="A240" s="259" t="s">
        <v>466</v>
      </c>
      <c r="B240" s="259" t="s">
        <v>467</v>
      </c>
      <c r="C240" s="259" t="s">
        <v>224</v>
      </c>
      <c r="D240" s="259" t="s">
        <v>16</v>
      </c>
      <c r="E240" s="259" t="s">
        <v>17</v>
      </c>
      <c r="F240" s="259" t="s">
        <v>17</v>
      </c>
      <c r="G240" s="259" t="s">
        <v>17</v>
      </c>
      <c r="H240" s="259" t="s">
        <v>17</v>
      </c>
      <c r="I240" s="259" t="s">
        <v>17</v>
      </c>
      <c r="J240" s="259" t="s">
        <v>17</v>
      </c>
      <c r="K240" s="259" t="s">
        <v>468</v>
      </c>
      <c r="L240" s="260">
        <v>43868</v>
      </c>
      <c r="M240" s="259" t="s">
        <v>20</v>
      </c>
    </row>
    <row r="241" spans="1:13" x14ac:dyDescent="0.35">
      <c r="A241" s="261" t="s">
        <v>466</v>
      </c>
      <c r="B241" s="261" t="s">
        <v>467</v>
      </c>
      <c r="C241" s="261" t="s">
        <v>224</v>
      </c>
      <c r="D241" s="261" t="s">
        <v>21</v>
      </c>
      <c r="E241" s="261" t="s">
        <v>17</v>
      </c>
      <c r="F241" s="261" t="s">
        <v>17</v>
      </c>
      <c r="G241" s="261" t="s">
        <v>17</v>
      </c>
      <c r="H241" s="261" t="s">
        <v>17</v>
      </c>
      <c r="I241" s="261" t="s">
        <v>17</v>
      </c>
      <c r="J241" s="261" t="s">
        <v>17</v>
      </c>
      <c r="K241" s="261" t="s">
        <v>469</v>
      </c>
      <c r="L241" s="262">
        <v>43868</v>
      </c>
      <c r="M241" s="261" t="s">
        <v>20</v>
      </c>
    </row>
    <row r="242" spans="1:13" x14ac:dyDescent="0.35">
      <c r="A242" s="259" t="s">
        <v>466</v>
      </c>
      <c r="B242" s="259" t="s">
        <v>467</v>
      </c>
      <c r="C242" s="259" t="s">
        <v>224</v>
      </c>
      <c r="D242" s="259" t="s">
        <v>24</v>
      </c>
      <c r="E242" s="259" t="s">
        <v>17</v>
      </c>
      <c r="F242" s="259" t="s">
        <v>17</v>
      </c>
      <c r="G242" s="259" t="s">
        <v>17</v>
      </c>
      <c r="H242" s="259" t="s">
        <v>17</v>
      </c>
      <c r="I242" s="259" t="s">
        <v>17</v>
      </c>
      <c r="J242" s="259" t="s">
        <v>17</v>
      </c>
      <c r="K242" s="259" t="s">
        <v>470</v>
      </c>
      <c r="L242" s="260">
        <v>43868</v>
      </c>
      <c r="M242" s="259" t="s">
        <v>20</v>
      </c>
    </row>
    <row r="243" spans="1:13" x14ac:dyDescent="0.35">
      <c r="A243" s="261" t="s">
        <v>466</v>
      </c>
      <c r="B243" s="261" t="s">
        <v>467</v>
      </c>
      <c r="C243" s="261" t="s">
        <v>224</v>
      </c>
      <c r="D243" s="261" t="s">
        <v>38</v>
      </c>
      <c r="E243" s="261" t="s">
        <v>17</v>
      </c>
      <c r="F243" s="261" t="s">
        <v>17</v>
      </c>
      <c r="G243" s="261" t="s">
        <v>17</v>
      </c>
      <c r="H243" s="261" t="s">
        <v>17</v>
      </c>
      <c r="I243" s="261" t="s">
        <v>17</v>
      </c>
      <c r="J243" s="261" t="s">
        <v>17</v>
      </c>
      <c r="K243" s="261" t="s">
        <v>471</v>
      </c>
      <c r="L243" s="262">
        <v>43868</v>
      </c>
      <c r="M243" s="261" t="s">
        <v>20</v>
      </c>
    </row>
    <row r="244" spans="1:13" x14ac:dyDescent="0.35">
      <c r="A244" s="259" t="s">
        <v>466</v>
      </c>
      <c r="B244" s="259" t="s">
        <v>467</v>
      </c>
      <c r="C244" s="259" t="s">
        <v>224</v>
      </c>
      <c r="D244" s="259" t="s">
        <v>40</v>
      </c>
      <c r="E244" s="259" t="s">
        <v>17</v>
      </c>
      <c r="F244" s="259" t="s">
        <v>17</v>
      </c>
      <c r="G244" s="259" t="s">
        <v>17</v>
      </c>
      <c r="H244" s="259" t="s">
        <v>17</v>
      </c>
      <c r="I244" s="259" t="s">
        <v>17</v>
      </c>
      <c r="J244" s="259" t="s">
        <v>17</v>
      </c>
      <c r="K244" s="259" t="s">
        <v>472</v>
      </c>
      <c r="L244" s="260">
        <v>43868</v>
      </c>
      <c r="M244" s="259" t="s">
        <v>20</v>
      </c>
    </row>
    <row r="245" spans="1:13" x14ac:dyDescent="0.35">
      <c r="A245" s="261" t="s">
        <v>460</v>
      </c>
      <c r="B245" s="261" t="s">
        <v>461</v>
      </c>
      <c r="C245" s="261" t="s">
        <v>462</v>
      </c>
      <c r="D245" s="261" t="s">
        <v>38</v>
      </c>
      <c r="E245" s="261">
        <v>0</v>
      </c>
      <c r="F245" s="261" t="s">
        <v>17</v>
      </c>
      <c r="G245" s="261" t="s">
        <v>17</v>
      </c>
      <c r="H245" s="261" t="s">
        <v>17</v>
      </c>
      <c r="I245" s="261" t="s">
        <v>17</v>
      </c>
      <c r="J245" s="261" t="s">
        <v>17</v>
      </c>
      <c r="K245" s="261" t="s">
        <v>473</v>
      </c>
      <c r="L245" s="262">
        <v>43874</v>
      </c>
      <c r="M245" s="261" t="s">
        <v>20</v>
      </c>
    </row>
    <row r="246" spans="1:13" x14ac:dyDescent="0.35">
      <c r="A246" s="259" t="s">
        <v>460</v>
      </c>
      <c r="B246" s="259" t="s">
        <v>461</v>
      </c>
      <c r="C246" s="259" t="s">
        <v>462</v>
      </c>
      <c r="D246" s="259" t="s">
        <v>40</v>
      </c>
      <c r="E246" s="259">
        <v>0</v>
      </c>
      <c r="F246" s="259" t="s">
        <v>17</v>
      </c>
      <c r="G246" s="259" t="s">
        <v>17</v>
      </c>
      <c r="H246" s="259" t="s">
        <v>17</v>
      </c>
      <c r="I246" s="259" t="s">
        <v>17</v>
      </c>
      <c r="J246" s="259" t="s">
        <v>17</v>
      </c>
      <c r="K246" s="259" t="s">
        <v>474</v>
      </c>
      <c r="L246" s="260">
        <v>43874</v>
      </c>
      <c r="M246" s="259" t="s">
        <v>20</v>
      </c>
    </row>
    <row r="247" spans="1:13" x14ac:dyDescent="0.35">
      <c r="A247" s="261" t="s">
        <v>475</v>
      </c>
      <c r="B247" s="261" t="s">
        <v>476</v>
      </c>
      <c r="C247" s="261" t="s">
        <v>477</v>
      </c>
      <c r="D247" s="261" t="s">
        <v>38</v>
      </c>
      <c r="E247" s="261">
        <v>0</v>
      </c>
      <c r="F247" s="261" t="s">
        <v>17</v>
      </c>
      <c r="G247" s="261" t="s">
        <v>17</v>
      </c>
      <c r="H247" s="261" t="s">
        <v>17</v>
      </c>
      <c r="I247" s="261" t="s">
        <v>17</v>
      </c>
      <c r="J247" s="261" t="s">
        <v>17</v>
      </c>
      <c r="K247" s="261" t="s">
        <v>478</v>
      </c>
      <c r="L247" s="262">
        <v>43874</v>
      </c>
      <c r="M247" s="261" t="s">
        <v>20</v>
      </c>
    </row>
    <row r="248" spans="1:13" x14ac:dyDescent="0.35">
      <c r="A248" s="259" t="s">
        <v>475</v>
      </c>
      <c r="B248" s="259" t="s">
        <v>476</v>
      </c>
      <c r="C248" s="259" t="s">
        <v>477</v>
      </c>
      <c r="D248" s="259" t="s">
        <v>40</v>
      </c>
      <c r="E248" s="259">
        <v>0</v>
      </c>
      <c r="F248" s="259" t="s">
        <v>17</v>
      </c>
      <c r="G248" s="259" t="s">
        <v>17</v>
      </c>
      <c r="H248" s="259" t="s">
        <v>17</v>
      </c>
      <c r="I248" s="259" t="s">
        <v>17</v>
      </c>
      <c r="J248" s="259" t="s">
        <v>17</v>
      </c>
      <c r="K248" s="259" t="s">
        <v>479</v>
      </c>
      <c r="L248" s="260">
        <v>43874</v>
      </c>
      <c r="M248" s="259" t="s">
        <v>20</v>
      </c>
    </row>
    <row r="249" spans="1:13" x14ac:dyDescent="0.35">
      <c r="A249" s="261" t="s">
        <v>480</v>
      </c>
      <c r="B249" s="261" t="s">
        <v>481</v>
      </c>
      <c r="C249" s="261" t="s">
        <v>482</v>
      </c>
      <c r="D249" s="261" t="s">
        <v>16</v>
      </c>
      <c r="E249" s="261" t="s">
        <v>17</v>
      </c>
      <c r="F249" s="261" t="s">
        <v>17</v>
      </c>
      <c r="G249" s="261" t="s">
        <v>17</v>
      </c>
      <c r="H249" s="261" t="s">
        <v>17</v>
      </c>
      <c r="I249" s="261" t="s">
        <v>17</v>
      </c>
      <c r="J249" s="261" t="s">
        <v>17</v>
      </c>
      <c r="K249" s="261" t="s">
        <v>483</v>
      </c>
      <c r="L249" s="262">
        <v>43920</v>
      </c>
      <c r="M249" s="261" t="s">
        <v>20</v>
      </c>
    </row>
    <row r="250" spans="1:13" x14ac:dyDescent="0.35">
      <c r="A250" s="259" t="s">
        <v>480</v>
      </c>
      <c r="B250" s="259" t="s">
        <v>481</v>
      </c>
      <c r="C250" s="259" t="s">
        <v>482</v>
      </c>
      <c r="D250" s="259" t="s">
        <v>21</v>
      </c>
      <c r="E250" s="259" t="s">
        <v>17</v>
      </c>
      <c r="F250" s="259" t="s">
        <v>17</v>
      </c>
      <c r="G250" s="259" t="s">
        <v>17</v>
      </c>
      <c r="H250" s="259" t="s">
        <v>17</v>
      </c>
      <c r="I250" s="259" t="s">
        <v>17</v>
      </c>
      <c r="J250" s="259" t="s">
        <v>17</v>
      </c>
      <c r="K250" s="259" t="s">
        <v>484</v>
      </c>
      <c r="L250" s="260">
        <v>43920</v>
      </c>
      <c r="M250" s="259" t="s">
        <v>20</v>
      </c>
    </row>
    <row r="251" spans="1:13" x14ac:dyDescent="0.35">
      <c r="A251" s="261" t="s">
        <v>480</v>
      </c>
      <c r="B251" s="261" t="s">
        <v>481</v>
      </c>
      <c r="C251" s="261" t="s">
        <v>482</v>
      </c>
      <c r="D251" s="261" t="s">
        <v>24</v>
      </c>
      <c r="E251" s="261" t="s">
        <v>17</v>
      </c>
      <c r="F251" s="261" t="s">
        <v>17</v>
      </c>
      <c r="G251" s="261" t="s">
        <v>17</v>
      </c>
      <c r="H251" s="261" t="s">
        <v>17</v>
      </c>
      <c r="I251" s="261" t="s">
        <v>17</v>
      </c>
      <c r="J251" s="261" t="s">
        <v>17</v>
      </c>
      <c r="K251" s="261" t="s">
        <v>485</v>
      </c>
      <c r="L251" s="262">
        <v>43920</v>
      </c>
      <c r="M251" s="261" t="s">
        <v>20</v>
      </c>
    </row>
    <row r="252" spans="1:13" x14ac:dyDescent="0.35">
      <c r="A252" s="259" t="s">
        <v>480</v>
      </c>
      <c r="B252" s="259" t="s">
        <v>481</v>
      </c>
      <c r="C252" s="259" t="s">
        <v>482</v>
      </c>
      <c r="D252" s="259" t="s">
        <v>38</v>
      </c>
      <c r="E252" s="259" t="s">
        <v>17</v>
      </c>
      <c r="F252" s="259" t="s">
        <v>17</v>
      </c>
      <c r="G252" s="259" t="s">
        <v>17</v>
      </c>
      <c r="H252" s="259" t="s">
        <v>17</v>
      </c>
      <c r="I252" s="259" t="s">
        <v>17</v>
      </c>
      <c r="J252" s="259" t="s">
        <v>17</v>
      </c>
      <c r="K252" s="259" t="s">
        <v>486</v>
      </c>
      <c r="L252" s="260">
        <v>43920</v>
      </c>
      <c r="M252" s="259" t="s">
        <v>20</v>
      </c>
    </row>
    <row r="253" spans="1:13" x14ac:dyDescent="0.35">
      <c r="A253" s="261" t="s">
        <v>480</v>
      </c>
      <c r="B253" s="261" t="s">
        <v>481</v>
      </c>
      <c r="C253" s="261" t="s">
        <v>482</v>
      </c>
      <c r="D253" s="261" t="s">
        <v>40</v>
      </c>
      <c r="E253" s="261" t="s">
        <v>17</v>
      </c>
      <c r="F253" s="261" t="s">
        <v>17</v>
      </c>
      <c r="G253" s="261" t="s">
        <v>17</v>
      </c>
      <c r="H253" s="261" t="s">
        <v>17</v>
      </c>
      <c r="I253" s="261" t="s">
        <v>17</v>
      </c>
      <c r="J253" s="261" t="s">
        <v>17</v>
      </c>
      <c r="K253" s="261" t="s">
        <v>487</v>
      </c>
      <c r="L253" s="262">
        <v>43920</v>
      </c>
      <c r="M253" s="261" t="s">
        <v>20</v>
      </c>
    </row>
    <row r="254" spans="1:13" x14ac:dyDescent="0.35">
      <c r="A254" s="259" t="s">
        <v>480</v>
      </c>
      <c r="B254" s="259" t="s">
        <v>481</v>
      </c>
      <c r="C254" s="259" t="s">
        <v>482</v>
      </c>
      <c r="D254" s="259" t="s">
        <v>26</v>
      </c>
      <c r="E254" s="259" t="s">
        <v>17</v>
      </c>
      <c r="F254" s="259" t="s">
        <v>17</v>
      </c>
      <c r="G254" s="259" t="s">
        <v>17</v>
      </c>
      <c r="H254" s="259" t="s">
        <v>17</v>
      </c>
      <c r="I254" s="259" t="s">
        <v>17</v>
      </c>
      <c r="J254" s="259" t="s">
        <v>17</v>
      </c>
      <c r="K254" s="259" t="s">
        <v>488</v>
      </c>
      <c r="L254" s="260">
        <v>43920</v>
      </c>
      <c r="M254" s="259" t="s">
        <v>20</v>
      </c>
    </row>
    <row r="255" spans="1:13" x14ac:dyDescent="0.35">
      <c r="A255" s="261" t="s">
        <v>480</v>
      </c>
      <c r="B255" s="261" t="s">
        <v>481</v>
      </c>
      <c r="C255" s="261" t="s">
        <v>482</v>
      </c>
      <c r="D255" s="261" t="s">
        <v>28</v>
      </c>
      <c r="E255" s="261" t="s">
        <v>17</v>
      </c>
      <c r="F255" s="261" t="s">
        <v>17</v>
      </c>
      <c r="G255" s="261" t="s">
        <v>17</v>
      </c>
      <c r="H255" s="261" t="s">
        <v>17</v>
      </c>
      <c r="I255" s="261" t="s">
        <v>17</v>
      </c>
      <c r="J255" s="261" t="s">
        <v>17</v>
      </c>
      <c r="K255" s="261" t="s">
        <v>489</v>
      </c>
      <c r="L255" s="262">
        <v>43920</v>
      </c>
      <c r="M255" s="261" t="s">
        <v>20</v>
      </c>
    </row>
    <row r="256" spans="1:13" x14ac:dyDescent="0.35">
      <c r="A256" s="259" t="s">
        <v>490</v>
      </c>
      <c r="B256" s="259" t="s">
        <v>491</v>
      </c>
      <c r="C256" s="259" t="s">
        <v>191</v>
      </c>
      <c r="D256" s="259" t="s">
        <v>16</v>
      </c>
      <c r="E256" s="259" t="s">
        <v>17</v>
      </c>
      <c r="F256" s="259" t="s">
        <v>17</v>
      </c>
      <c r="G256" s="259" t="s">
        <v>17</v>
      </c>
      <c r="H256" s="259" t="s">
        <v>17</v>
      </c>
      <c r="I256" s="259" t="s">
        <v>17</v>
      </c>
      <c r="J256" s="259" t="s">
        <v>492</v>
      </c>
      <c r="K256" s="259" t="s">
        <v>493</v>
      </c>
      <c r="L256" s="260">
        <v>43950</v>
      </c>
      <c r="M256" s="259" t="s">
        <v>20</v>
      </c>
    </row>
    <row r="257" spans="1:13" x14ac:dyDescent="0.35">
      <c r="A257" s="261" t="s">
        <v>490</v>
      </c>
      <c r="B257" s="261" t="s">
        <v>491</v>
      </c>
      <c r="C257" s="261" t="s">
        <v>191</v>
      </c>
      <c r="D257" s="261" t="s">
        <v>21</v>
      </c>
      <c r="E257" s="261" t="s">
        <v>17</v>
      </c>
      <c r="F257" s="261" t="s">
        <v>17</v>
      </c>
      <c r="G257" s="261" t="s">
        <v>17</v>
      </c>
      <c r="H257" s="261" t="s">
        <v>17</v>
      </c>
      <c r="I257" s="261" t="s">
        <v>17</v>
      </c>
      <c r="J257" s="261" t="s">
        <v>492</v>
      </c>
      <c r="K257" s="261" t="s">
        <v>494</v>
      </c>
      <c r="L257" s="262">
        <v>43950</v>
      </c>
      <c r="M257" s="261" t="s">
        <v>20</v>
      </c>
    </row>
    <row r="258" spans="1:13" x14ac:dyDescent="0.35">
      <c r="A258" s="259" t="s">
        <v>490</v>
      </c>
      <c r="B258" s="259" t="s">
        <v>491</v>
      </c>
      <c r="C258" s="259" t="s">
        <v>191</v>
      </c>
      <c r="D258" s="259" t="s">
        <v>24</v>
      </c>
      <c r="E258" s="259">
        <v>133900</v>
      </c>
      <c r="F258" s="259" t="s">
        <v>495</v>
      </c>
      <c r="G258" s="259" t="s">
        <v>22</v>
      </c>
      <c r="H258" s="259">
        <v>3</v>
      </c>
      <c r="I258" s="259" t="s">
        <v>496</v>
      </c>
      <c r="J258" s="259" t="s">
        <v>497</v>
      </c>
      <c r="K258" s="259" t="s">
        <v>498</v>
      </c>
      <c r="L258" s="260">
        <v>43950</v>
      </c>
      <c r="M258" s="259" t="s">
        <v>20</v>
      </c>
    </row>
    <row r="259" spans="1:13" x14ac:dyDescent="0.35">
      <c r="A259" s="261" t="s">
        <v>490</v>
      </c>
      <c r="B259" s="261" t="s">
        <v>491</v>
      </c>
      <c r="C259" s="261" t="s">
        <v>191</v>
      </c>
      <c r="D259" s="261" t="s">
        <v>38</v>
      </c>
      <c r="E259" s="261" t="s">
        <v>17</v>
      </c>
      <c r="F259" s="261" t="s">
        <v>17</v>
      </c>
      <c r="G259" s="261" t="s">
        <v>17</v>
      </c>
      <c r="H259" s="261" t="s">
        <v>17</v>
      </c>
      <c r="I259" s="261" t="s">
        <v>17</v>
      </c>
      <c r="J259" s="261" t="s">
        <v>17</v>
      </c>
      <c r="K259" s="261" t="s">
        <v>499</v>
      </c>
      <c r="L259" s="262">
        <v>43950</v>
      </c>
      <c r="M259" s="261" t="s">
        <v>20</v>
      </c>
    </row>
    <row r="260" spans="1:13" x14ac:dyDescent="0.35">
      <c r="A260" s="259" t="s">
        <v>490</v>
      </c>
      <c r="B260" s="259" t="s">
        <v>491</v>
      </c>
      <c r="C260" s="259" t="s">
        <v>191</v>
      </c>
      <c r="D260" s="259" t="s">
        <v>40</v>
      </c>
      <c r="E260" s="259" t="s">
        <v>17</v>
      </c>
      <c r="F260" s="259" t="s">
        <v>17</v>
      </c>
      <c r="G260" s="259" t="s">
        <v>17</v>
      </c>
      <c r="H260" s="259" t="s">
        <v>17</v>
      </c>
      <c r="I260" s="259" t="s">
        <v>17</v>
      </c>
      <c r="J260" s="259" t="s">
        <v>500</v>
      </c>
      <c r="K260" s="259" t="s">
        <v>501</v>
      </c>
      <c r="L260" s="260">
        <v>43950</v>
      </c>
      <c r="M260" s="259" t="s">
        <v>20</v>
      </c>
    </row>
    <row r="261" spans="1:13" x14ac:dyDescent="0.35">
      <c r="A261" s="261" t="s">
        <v>189</v>
      </c>
      <c r="B261" s="261" t="s">
        <v>190</v>
      </c>
      <c r="C261" s="261" t="s">
        <v>191</v>
      </c>
      <c r="D261" s="261" t="s">
        <v>24</v>
      </c>
      <c r="E261" s="261">
        <v>133900</v>
      </c>
      <c r="F261" s="261" t="s">
        <v>502</v>
      </c>
      <c r="G261" s="261" t="s">
        <v>22</v>
      </c>
      <c r="H261" s="261">
        <v>3</v>
      </c>
      <c r="I261" s="261" t="s">
        <v>503</v>
      </c>
      <c r="J261" s="261" t="s">
        <v>497</v>
      </c>
      <c r="K261" s="261" t="s">
        <v>504</v>
      </c>
      <c r="L261" s="262">
        <v>43950</v>
      </c>
      <c r="M261" s="261" t="s">
        <v>20</v>
      </c>
    </row>
    <row r="262" spans="1:13" x14ac:dyDescent="0.35">
      <c r="A262" s="259" t="s">
        <v>82</v>
      </c>
      <c r="B262" s="259" t="s">
        <v>83</v>
      </c>
      <c r="C262" s="259" t="s">
        <v>84</v>
      </c>
      <c r="D262" s="259" t="s">
        <v>16</v>
      </c>
      <c r="E262" s="259" t="s">
        <v>17</v>
      </c>
      <c r="F262" s="259" t="s">
        <v>17</v>
      </c>
      <c r="G262" s="259" t="s">
        <v>17</v>
      </c>
      <c r="H262" s="259" t="s">
        <v>17</v>
      </c>
      <c r="I262" s="259" t="s">
        <v>17</v>
      </c>
      <c r="J262" s="259" t="s">
        <v>505</v>
      </c>
      <c r="K262" s="259" t="s">
        <v>506</v>
      </c>
      <c r="L262" s="260">
        <v>43950</v>
      </c>
      <c r="M262" s="259" t="s">
        <v>20</v>
      </c>
    </row>
    <row r="263" spans="1:13" x14ac:dyDescent="0.35">
      <c r="A263" s="261" t="s">
        <v>82</v>
      </c>
      <c r="B263" s="261" t="s">
        <v>83</v>
      </c>
      <c r="C263" s="261" t="s">
        <v>84</v>
      </c>
      <c r="D263" s="261" t="s">
        <v>21</v>
      </c>
      <c r="E263" s="261" t="s">
        <v>17</v>
      </c>
      <c r="F263" s="261" t="s">
        <v>17</v>
      </c>
      <c r="G263" s="261" t="s">
        <v>17</v>
      </c>
      <c r="H263" s="261" t="s">
        <v>17</v>
      </c>
      <c r="I263" s="261" t="s">
        <v>17</v>
      </c>
      <c r="J263" s="261" t="s">
        <v>507</v>
      </c>
      <c r="K263" s="261" t="s">
        <v>508</v>
      </c>
      <c r="L263" s="262">
        <v>43950</v>
      </c>
      <c r="M263" s="261" t="s">
        <v>20</v>
      </c>
    </row>
    <row r="264" spans="1:13" x14ac:dyDescent="0.35">
      <c r="A264" s="259" t="s">
        <v>82</v>
      </c>
      <c r="B264" s="259" t="s">
        <v>83</v>
      </c>
      <c r="C264" s="259" t="s">
        <v>84</v>
      </c>
      <c r="D264" s="259" t="s">
        <v>38</v>
      </c>
      <c r="E264" s="259" t="s">
        <v>17</v>
      </c>
      <c r="F264" s="259" t="s">
        <v>17</v>
      </c>
      <c r="G264" s="259" t="s">
        <v>17</v>
      </c>
      <c r="H264" s="259" t="s">
        <v>17</v>
      </c>
      <c r="I264" s="259" t="s">
        <v>17</v>
      </c>
      <c r="J264" s="259" t="s">
        <v>85</v>
      </c>
      <c r="K264" s="259" t="s">
        <v>509</v>
      </c>
      <c r="L264" s="260">
        <v>43950</v>
      </c>
      <c r="M264" s="259" t="s">
        <v>20</v>
      </c>
    </row>
    <row r="265" spans="1:13" x14ac:dyDescent="0.35">
      <c r="A265" s="261" t="s">
        <v>105</v>
      </c>
      <c r="B265" s="261" t="s">
        <v>106</v>
      </c>
      <c r="C265" s="261" t="s">
        <v>107</v>
      </c>
      <c r="D265" s="261" t="s">
        <v>40</v>
      </c>
      <c r="E265" s="261">
        <v>141012</v>
      </c>
      <c r="F265" s="261" t="s">
        <v>510</v>
      </c>
      <c r="G265" s="261" t="s">
        <v>33</v>
      </c>
      <c r="H265" s="261">
        <v>2</v>
      </c>
      <c r="I265" s="261" t="s">
        <v>511</v>
      </c>
      <c r="J265" s="261" t="s">
        <v>512</v>
      </c>
      <c r="K265" s="261" t="s">
        <v>513</v>
      </c>
      <c r="L265" s="262">
        <v>43951</v>
      </c>
      <c r="M265" s="261" t="s">
        <v>20</v>
      </c>
    </row>
    <row r="266" spans="1:13" x14ac:dyDescent="0.35">
      <c r="A266" s="259" t="s">
        <v>514</v>
      </c>
      <c r="B266" s="259" t="s">
        <v>515</v>
      </c>
      <c r="C266" s="259" t="s">
        <v>516</v>
      </c>
      <c r="D266" s="259" t="s">
        <v>16</v>
      </c>
      <c r="E266" s="259" t="s">
        <v>17</v>
      </c>
      <c r="F266" s="259" t="s">
        <v>517</v>
      </c>
      <c r="G266" s="259" t="s">
        <v>17</v>
      </c>
      <c r="H266" s="259" t="s">
        <v>17</v>
      </c>
      <c r="I266" s="259" t="s">
        <v>241</v>
      </c>
      <c r="J266" s="259" t="s">
        <v>518</v>
      </c>
      <c r="K266" s="259" t="s">
        <v>519</v>
      </c>
      <c r="L266" s="260">
        <v>43987</v>
      </c>
      <c r="M266" s="259" t="s">
        <v>20</v>
      </c>
    </row>
    <row r="267" spans="1:13" x14ac:dyDescent="0.35">
      <c r="A267" s="261" t="s">
        <v>514</v>
      </c>
      <c r="B267" s="261" t="s">
        <v>515</v>
      </c>
      <c r="C267" s="261" t="s">
        <v>516</v>
      </c>
      <c r="D267" s="261" t="s">
        <v>21</v>
      </c>
      <c r="E267" s="261" t="s">
        <v>17</v>
      </c>
      <c r="F267" s="261" t="s">
        <v>517</v>
      </c>
      <c r="G267" s="261" t="s">
        <v>17</v>
      </c>
      <c r="H267" s="261" t="s">
        <v>17</v>
      </c>
      <c r="I267" s="261" t="s">
        <v>241</v>
      </c>
      <c r="J267" s="261" t="s">
        <v>518</v>
      </c>
      <c r="K267" s="261" t="s">
        <v>520</v>
      </c>
      <c r="L267" s="262">
        <v>43987</v>
      </c>
      <c r="M267" s="261" t="s">
        <v>20</v>
      </c>
    </row>
    <row r="268" spans="1:13" x14ac:dyDescent="0.35">
      <c r="A268" s="259" t="s">
        <v>514</v>
      </c>
      <c r="B268" s="259" t="s">
        <v>515</v>
      </c>
      <c r="C268" s="259" t="s">
        <v>516</v>
      </c>
      <c r="D268" s="259" t="s">
        <v>24</v>
      </c>
      <c r="E268" s="259" t="s">
        <v>17</v>
      </c>
      <c r="F268" s="259" t="s">
        <v>521</v>
      </c>
      <c r="G268" s="259" t="s">
        <v>17</v>
      </c>
      <c r="H268" s="259" t="s">
        <v>17</v>
      </c>
      <c r="I268" s="259" t="s">
        <v>522</v>
      </c>
      <c r="J268" s="259" t="s">
        <v>523</v>
      </c>
      <c r="K268" s="259" t="s">
        <v>524</v>
      </c>
      <c r="L268" s="260">
        <v>43987</v>
      </c>
      <c r="M268" s="259" t="s">
        <v>20</v>
      </c>
    </row>
    <row r="269" spans="1:13" x14ac:dyDescent="0.35">
      <c r="A269" s="261" t="s">
        <v>514</v>
      </c>
      <c r="B269" s="261" t="s">
        <v>515</v>
      </c>
      <c r="C269" s="261" t="s">
        <v>516</v>
      </c>
      <c r="D269" s="261" t="s">
        <v>38</v>
      </c>
      <c r="E269" s="261">
        <v>0</v>
      </c>
      <c r="F269" s="261" t="s">
        <v>517</v>
      </c>
      <c r="G269" s="261" t="s">
        <v>22</v>
      </c>
      <c r="H269" s="261">
        <v>3</v>
      </c>
      <c r="I269" s="261" t="s">
        <v>241</v>
      </c>
      <c r="J269" s="261" t="s">
        <v>525</v>
      </c>
      <c r="K269" s="261" t="s">
        <v>526</v>
      </c>
      <c r="L269" s="262">
        <v>43987</v>
      </c>
      <c r="M269" s="261" t="s">
        <v>20</v>
      </c>
    </row>
    <row r="270" spans="1:13" x14ac:dyDescent="0.35">
      <c r="A270" s="259" t="s">
        <v>514</v>
      </c>
      <c r="B270" s="259" t="s">
        <v>515</v>
      </c>
      <c r="C270" s="259" t="s">
        <v>516</v>
      </c>
      <c r="D270" s="259" t="s">
        <v>26</v>
      </c>
      <c r="E270" s="259" t="s">
        <v>17</v>
      </c>
      <c r="F270" s="259" t="s">
        <v>17</v>
      </c>
      <c r="G270" s="259" t="s">
        <v>17</v>
      </c>
      <c r="H270" s="259" t="s">
        <v>17</v>
      </c>
      <c r="I270" s="259" t="s">
        <v>17</v>
      </c>
      <c r="J270" s="259" t="s">
        <v>527</v>
      </c>
      <c r="K270" s="259" t="s">
        <v>528</v>
      </c>
      <c r="L270" s="260">
        <v>43987</v>
      </c>
      <c r="M270" s="259" t="s">
        <v>20</v>
      </c>
    </row>
    <row r="271" spans="1:13" x14ac:dyDescent="0.35">
      <c r="A271" s="261" t="s">
        <v>514</v>
      </c>
      <c r="B271" s="261" t="s">
        <v>515</v>
      </c>
      <c r="C271" s="261" t="s">
        <v>516</v>
      </c>
      <c r="D271" s="261" t="s">
        <v>28</v>
      </c>
      <c r="E271" s="261" t="s">
        <v>17</v>
      </c>
      <c r="F271" s="261" t="s">
        <v>17</v>
      </c>
      <c r="G271" s="261" t="s">
        <v>17</v>
      </c>
      <c r="H271" s="261" t="s">
        <v>17</v>
      </c>
      <c r="I271" s="261" t="s">
        <v>17</v>
      </c>
      <c r="J271" s="261" t="s">
        <v>527</v>
      </c>
      <c r="K271" s="261" t="s">
        <v>529</v>
      </c>
      <c r="L271" s="262">
        <v>43987</v>
      </c>
      <c r="M271" s="261" t="s">
        <v>20</v>
      </c>
    </row>
    <row r="272" spans="1:13" x14ac:dyDescent="0.35">
      <c r="A272" s="259" t="s">
        <v>171</v>
      </c>
      <c r="B272" s="259" t="s">
        <v>172</v>
      </c>
      <c r="C272" s="259" t="s">
        <v>173</v>
      </c>
      <c r="D272" s="259" t="s">
        <v>26</v>
      </c>
      <c r="E272" s="259" t="s">
        <v>17</v>
      </c>
      <c r="F272" s="259" t="s">
        <v>17</v>
      </c>
      <c r="G272" s="259" t="s">
        <v>17</v>
      </c>
      <c r="H272" s="259" t="s">
        <v>17</v>
      </c>
      <c r="I272" s="259" t="s">
        <v>17</v>
      </c>
      <c r="J272" s="259" t="s">
        <v>530</v>
      </c>
      <c r="K272" s="259" t="s">
        <v>531</v>
      </c>
      <c r="L272" s="260">
        <v>44001</v>
      </c>
      <c r="M272" s="259" t="s">
        <v>352</v>
      </c>
    </row>
    <row r="273" spans="1:13" x14ac:dyDescent="0.35">
      <c r="A273" s="261" t="s">
        <v>171</v>
      </c>
      <c r="B273" s="261" t="s">
        <v>172</v>
      </c>
      <c r="C273" s="261" t="s">
        <v>173</v>
      </c>
      <c r="D273" s="261" t="s">
        <v>28</v>
      </c>
      <c r="E273" s="261" t="s">
        <v>17</v>
      </c>
      <c r="F273" s="261" t="s">
        <v>17</v>
      </c>
      <c r="G273" s="261" t="s">
        <v>17</v>
      </c>
      <c r="H273" s="261" t="s">
        <v>17</v>
      </c>
      <c r="I273" s="261" t="s">
        <v>17</v>
      </c>
      <c r="J273" s="261" t="s">
        <v>530</v>
      </c>
      <c r="K273" s="261" t="s">
        <v>532</v>
      </c>
      <c r="L273" s="262">
        <v>44001</v>
      </c>
      <c r="M273" s="261" t="s">
        <v>352</v>
      </c>
    </row>
    <row r="274" spans="1:13" x14ac:dyDescent="0.35">
      <c r="A274" s="259" t="s">
        <v>533</v>
      </c>
      <c r="B274" s="259" t="s">
        <v>534</v>
      </c>
      <c r="C274" s="259" t="s">
        <v>180</v>
      </c>
      <c r="D274" s="259" t="s">
        <v>16</v>
      </c>
      <c r="E274" s="259" t="s">
        <v>17</v>
      </c>
      <c r="F274" s="259" t="s">
        <v>17</v>
      </c>
      <c r="G274" s="259" t="s">
        <v>17</v>
      </c>
      <c r="H274" s="259" t="s">
        <v>17</v>
      </c>
      <c r="I274" s="259" t="s">
        <v>17</v>
      </c>
      <c r="J274" s="259" t="s">
        <v>535</v>
      </c>
      <c r="K274" s="259" t="s">
        <v>536</v>
      </c>
      <c r="L274" s="260">
        <v>44005</v>
      </c>
      <c r="M274" s="259" t="s">
        <v>20</v>
      </c>
    </row>
    <row r="275" spans="1:13" x14ac:dyDescent="0.35">
      <c r="A275" s="261" t="s">
        <v>533</v>
      </c>
      <c r="B275" s="261" t="s">
        <v>534</v>
      </c>
      <c r="C275" s="261" t="s">
        <v>180</v>
      </c>
      <c r="D275" s="261" t="s">
        <v>21</v>
      </c>
      <c r="E275" s="261" t="s">
        <v>17</v>
      </c>
      <c r="F275" s="261" t="s">
        <v>17</v>
      </c>
      <c r="G275" s="261" t="s">
        <v>17</v>
      </c>
      <c r="H275" s="261" t="s">
        <v>17</v>
      </c>
      <c r="I275" s="261" t="s">
        <v>17</v>
      </c>
      <c r="J275" s="261" t="s">
        <v>535</v>
      </c>
      <c r="K275" s="261" t="s">
        <v>537</v>
      </c>
      <c r="L275" s="262">
        <v>44005</v>
      </c>
      <c r="M275" s="261" t="s">
        <v>20</v>
      </c>
    </row>
    <row r="276" spans="1:13" x14ac:dyDescent="0.35">
      <c r="A276" s="259" t="s">
        <v>533</v>
      </c>
      <c r="B276" s="259" t="s">
        <v>534</v>
      </c>
      <c r="C276" s="259" t="s">
        <v>180</v>
      </c>
      <c r="D276" s="259" t="s">
        <v>24</v>
      </c>
      <c r="E276" s="259" t="s">
        <v>17</v>
      </c>
      <c r="F276" s="259" t="s">
        <v>17</v>
      </c>
      <c r="G276" s="259" t="s">
        <v>17</v>
      </c>
      <c r="H276" s="259" t="s">
        <v>17</v>
      </c>
      <c r="I276" s="259" t="s">
        <v>17</v>
      </c>
      <c r="J276" s="259" t="s">
        <v>18</v>
      </c>
      <c r="K276" s="259" t="s">
        <v>538</v>
      </c>
      <c r="L276" s="260">
        <v>44005</v>
      </c>
      <c r="M276" s="259" t="s">
        <v>20</v>
      </c>
    </row>
    <row r="277" spans="1:13" x14ac:dyDescent="0.35">
      <c r="A277" s="261" t="s">
        <v>533</v>
      </c>
      <c r="B277" s="261" t="s">
        <v>534</v>
      </c>
      <c r="C277" s="261" t="s">
        <v>180</v>
      </c>
      <c r="D277" s="261" t="s">
        <v>38</v>
      </c>
      <c r="E277" s="261" t="s">
        <v>17</v>
      </c>
      <c r="F277" s="261" t="s">
        <v>17</v>
      </c>
      <c r="G277" s="261" t="s">
        <v>17</v>
      </c>
      <c r="H277" s="261" t="s">
        <v>17</v>
      </c>
      <c r="I277" s="261" t="s">
        <v>17</v>
      </c>
      <c r="J277" s="261" t="s">
        <v>18</v>
      </c>
      <c r="K277" s="261" t="s">
        <v>539</v>
      </c>
      <c r="L277" s="262">
        <v>44005</v>
      </c>
      <c r="M277" s="261" t="s">
        <v>20</v>
      </c>
    </row>
    <row r="278" spans="1:13" x14ac:dyDescent="0.35">
      <c r="A278" s="259" t="s">
        <v>533</v>
      </c>
      <c r="B278" s="259" t="s">
        <v>534</v>
      </c>
      <c r="C278" s="259" t="s">
        <v>180</v>
      </c>
      <c r="D278" s="259" t="s">
        <v>40</v>
      </c>
      <c r="E278" s="259" t="s">
        <v>17</v>
      </c>
      <c r="F278" s="259" t="s">
        <v>17</v>
      </c>
      <c r="G278" s="259" t="s">
        <v>17</v>
      </c>
      <c r="H278" s="259" t="s">
        <v>17</v>
      </c>
      <c r="I278" s="259" t="s">
        <v>17</v>
      </c>
      <c r="J278" s="259" t="s">
        <v>540</v>
      </c>
      <c r="K278" s="259" t="s">
        <v>541</v>
      </c>
      <c r="L278" s="260">
        <v>44005</v>
      </c>
      <c r="M278" s="259" t="s">
        <v>20</v>
      </c>
    </row>
    <row r="279" spans="1:13" x14ac:dyDescent="0.35">
      <c r="A279" s="261" t="s">
        <v>533</v>
      </c>
      <c r="B279" s="261" t="s">
        <v>534</v>
      </c>
      <c r="C279" s="261" t="s">
        <v>180</v>
      </c>
      <c r="D279" s="261" t="s">
        <v>26</v>
      </c>
      <c r="E279" s="261" t="s">
        <v>17</v>
      </c>
      <c r="F279" s="261" t="s">
        <v>17</v>
      </c>
      <c r="G279" s="261" t="s">
        <v>17</v>
      </c>
      <c r="H279" s="261" t="s">
        <v>17</v>
      </c>
      <c r="I279" s="261" t="s">
        <v>17</v>
      </c>
      <c r="J279" s="261" t="s">
        <v>18</v>
      </c>
      <c r="K279" s="261" t="s">
        <v>542</v>
      </c>
      <c r="L279" s="262">
        <v>44005</v>
      </c>
      <c r="M279" s="261" t="s">
        <v>20</v>
      </c>
    </row>
    <row r="280" spans="1:13" x14ac:dyDescent="0.35">
      <c r="A280" s="259" t="s">
        <v>533</v>
      </c>
      <c r="B280" s="259" t="s">
        <v>534</v>
      </c>
      <c r="C280" s="259" t="s">
        <v>180</v>
      </c>
      <c r="D280" s="259" t="s">
        <v>28</v>
      </c>
      <c r="E280" s="259" t="s">
        <v>17</v>
      </c>
      <c r="F280" s="259" t="s">
        <v>17</v>
      </c>
      <c r="G280" s="259" t="s">
        <v>17</v>
      </c>
      <c r="H280" s="259" t="s">
        <v>17</v>
      </c>
      <c r="I280" s="259" t="s">
        <v>17</v>
      </c>
      <c r="J280" s="259" t="s">
        <v>18</v>
      </c>
      <c r="K280" s="259" t="s">
        <v>543</v>
      </c>
      <c r="L280" s="260">
        <v>44005</v>
      </c>
      <c r="M280" s="259" t="s">
        <v>20</v>
      </c>
    </row>
    <row r="281" spans="1:13" x14ac:dyDescent="0.35">
      <c r="A281" s="261" t="s">
        <v>490</v>
      </c>
      <c r="B281" s="261" t="s">
        <v>491</v>
      </c>
      <c r="C281" s="261" t="s">
        <v>191</v>
      </c>
      <c r="D281" s="261" t="s">
        <v>26</v>
      </c>
      <c r="E281" s="261">
        <v>1500000</v>
      </c>
      <c r="F281" s="261" t="s">
        <v>544</v>
      </c>
      <c r="G281" s="261" t="s">
        <v>22</v>
      </c>
      <c r="H281" s="261">
        <v>3</v>
      </c>
      <c r="I281" s="261" t="s">
        <v>545</v>
      </c>
      <c r="J281" s="261" t="s">
        <v>546</v>
      </c>
      <c r="K281" s="261" t="s">
        <v>547</v>
      </c>
      <c r="L281" s="262">
        <v>44015</v>
      </c>
      <c r="M281" s="261" t="s">
        <v>20</v>
      </c>
    </row>
    <row r="282" spans="1:13" x14ac:dyDescent="0.35">
      <c r="A282" s="259" t="s">
        <v>490</v>
      </c>
      <c r="B282" s="259" t="s">
        <v>491</v>
      </c>
      <c r="C282" s="259" t="s">
        <v>191</v>
      </c>
      <c r="D282" s="259" t="s">
        <v>28</v>
      </c>
      <c r="E282" s="259">
        <v>300000</v>
      </c>
      <c r="F282" s="259" t="s">
        <v>544</v>
      </c>
      <c r="G282" s="259" t="s">
        <v>22</v>
      </c>
      <c r="H282" s="259">
        <v>3</v>
      </c>
      <c r="I282" s="259" t="s">
        <v>545</v>
      </c>
      <c r="J282" s="259" t="s">
        <v>548</v>
      </c>
      <c r="K282" s="259" t="s">
        <v>549</v>
      </c>
      <c r="L282" s="260">
        <v>44015</v>
      </c>
      <c r="M282" s="259" t="s">
        <v>20</v>
      </c>
    </row>
    <row r="283" spans="1:13" x14ac:dyDescent="0.35">
      <c r="A283" s="261" t="s">
        <v>189</v>
      </c>
      <c r="B283" s="261" t="s">
        <v>190</v>
      </c>
      <c r="C283" s="261" t="s">
        <v>191</v>
      </c>
      <c r="D283" s="261" t="s">
        <v>26</v>
      </c>
      <c r="E283" s="261">
        <v>1500000</v>
      </c>
      <c r="F283" s="261" t="s">
        <v>544</v>
      </c>
      <c r="G283" s="261" t="s">
        <v>22</v>
      </c>
      <c r="H283" s="261">
        <v>3</v>
      </c>
      <c r="I283" s="261" t="s">
        <v>545</v>
      </c>
      <c r="J283" s="261" t="s">
        <v>550</v>
      </c>
      <c r="K283" s="261" t="s">
        <v>551</v>
      </c>
      <c r="L283" s="262">
        <v>44015</v>
      </c>
      <c r="M283" s="261" t="s">
        <v>20</v>
      </c>
    </row>
    <row r="284" spans="1:13" x14ac:dyDescent="0.35">
      <c r="A284" s="259" t="s">
        <v>189</v>
      </c>
      <c r="B284" s="259" t="s">
        <v>190</v>
      </c>
      <c r="C284" s="259" t="s">
        <v>191</v>
      </c>
      <c r="D284" s="259" t="s">
        <v>28</v>
      </c>
      <c r="E284" s="259">
        <v>300000</v>
      </c>
      <c r="F284" s="259" t="s">
        <v>544</v>
      </c>
      <c r="G284" s="259" t="s">
        <v>22</v>
      </c>
      <c r="H284" s="259">
        <v>3</v>
      </c>
      <c r="I284" s="259" t="s">
        <v>545</v>
      </c>
      <c r="J284" s="259" t="s">
        <v>552</v>
      </c>
      <c r="K284" s="259" t="s">
        <v>553</v>
      </c>
      <c r="L284" s="260">
        <v>44015</v>
      </c>
      <c r="M284" s="259" t="s">
        <v>20</v>
      </c>
    </row>
    <row r="285" spans="1:13" x14ac:dyDescent="0.35">
      <c r="A285" s="261" t="s">
        <v>195</v>
      </c>
      <c r="B285" s="261" t="s">
        <v>196</v>
      </c>
      <c r="C285" s="261" t="s">
        <v>191</v>
      </c>
      <c r="D285" s="261" t="s">
        <v>26</v>
      </c>
      <c r="E285" s="261" t="s">
        <v>17</v>
      </c>
      <c r="F285" s="261" t="s">
        <v>554</v>
      </c>
      <c r="G285" s="261" t="s">
        <v>17</v>
      </c>
      <c r="H285" s="261" t="s">
        <v>17</v>
      </c>
      <c r="I285" s="261" t="s">
        <v>555</v>
      </c>
      <c r="J285" s="261" t="s">
        <v>556</v>
      </c>
      <c r="K285" s="261" t="s">
        <v>557</v>
      </c>
      <c r="L285" s="262">
        <v>44015</v>
      </c>
      <c r="M285" s="261" t="s">
        <v>352</v>
      </c>
    </row>
    <row r="286" spans="1:13" x14ac:dyDescent="0.35">
      <c r="A286" s="259" t="s">
        <v>195</v>
      </c>
      <c r="B286" s="259" t="s">
        <v>196</v>
      </c>
      <c r="C286" s="259" t="s">
        <v>191</v>
      </c>
      <c r="D286" s="259" t="s">
        <v>28</v>
      </c>
      <c r="E286" s="259">
        <v>0</v>
      </c>
      <c r="F286" s="259" t="s">
        <v>554</v>
      </c>
      <c r="G286" s="259" t="s">
        <v>33</v>
      </c>
      <c r="H286" s="259">
        <v>2</v>
      </c>
      <c r="I286" s="259" t="s">
        <v>555</v>
      </c>
      <c r="J286" s="259" t="s">
        <v>558</v>
      </c>
      <c r="K286" s="259" t="s">
        <v>559</v>
      </c>
      <c r="L286" s="260">
        <v>44015</v>
      </c>
      <c r="M286" s="259" t="s">
        <v>20</v>
      </c>
    </row>
    <row r="287" spans="1:13" x14ac:dyDescent="0.35">
      <c r="A287" s="261" t="s">
        <v>82</v>
      </c>
      <c r="B287" s="261" t="s">
        <v>83</v>
      </c>
      <c r="C287" s="261" t="s">
        <v>84</v>
      </c>
      <c r="D287" s="261" t="s">
        <v>24</v>
      </c>
      <c r="E287" s="261" t="s">
        <v>17</v>
      </c>
      <c r="F287" s="261" t="s">
        <v>560</v>
      </c>
      <c r="G287" s="261" t="s">
        <v>17</v>
      </c>
      <c r="H287" s="261" t="s">
        <v>17</v>
      </c>
      <c r="I287" s="261" t="s">
        <v>561</v>
      </c>
      <c r="J287" s="261" t="s">
        <v>562</v>
      </c>
      <c r="K287" s="261" t="s">
        <v>563</v>
      </c>
      <c r="L287" s="262">
        <v>44015</v>
      </c>
      <c r="M287" s="261" t="s">
        <v>20</v>
      </c>
    </row>
    <row r="288" spans="1:13" x14ac:dyDescent="0.35">
      <c r="A288" s="259" t="s">
        <v>88</v>
      </c>
      <c r="B288" s="259" t="s">
        <v>89</v>
      </c>
      <c r="C288" s="259" t="s">
        <v>90</v>
      </c>
      <c r="D288" s="259" t="s">
        <v>26</v>
      </c>
      <c r="E288" s="259">
        <v>79000</v>
      </c>
      <c r="F288" s="259" t="s">
        <v>564</v>
      </c>
      <c r="G288" s="259" t="s">
        <v>22</v>
      </c>
      <c r="H288" s="259">
        <v>3</v>
      </c>
      <c r="I288" s="259" t="s">
        <v>565</v>
      </c>
      <c r="J288" s="259" t="s">
        <v>566</v>
      </c>
      <c r="K288" s="259" t="s">
        <v>567</v>
      </c>
      <c r="L288" s="260">
        <v>44015</v>
      </c>
      <c r="M288" s="259" t="s">
        <v>20</v>
      </c>
    </row>
    <row r="289" spans="1:13" x14ac:dyDescent="0.35">
      <c r="A289" s="261" t="s">
        <v>88</v>
      </c>
      <c r="B289" s="261" t="s">
        <v>89</v>
      </c>
      <c r="C289" s="261" t="s">
        <v>90</v>
      </c>
      <c r="D289" s="261" t="s">
        <v>28</v>
      </c>
      <c r="E289" s="261">
        <v>229000</v>
      </c>
      <c r="F289" s="261" t="s">
        <v>564</v>
      </c>
      <c r="G289" s="261" t="s">
        <v>22</v>
      </c>
      <c r="H289" s="261">
        <v>3</v>
      </c>
      <c r="I289" s="261" t="s">
        <v>565</v>
      </c>
      <c r="J289" s="261" t="s">
        <v>566</v>
      </c>
      <c r="K289" s="261" t="s">
        <v>568</v>
      </c>
      <c r="L289" s="262">
        <v>44015</v>
      </c>
      <c r="M289" s="261" t="s">
        <v>20</v>
      </c>
    </row>
    <row r="290" spans="1:13" x14ac:dyDescent="0.35">
      <c r="A290" s="259" t="s">
        <v>385</v>
      </c>
      <c r="B290" s="259" t="s">
        <v>386</v>
      </c>
      <c r="C290" s="259" t="s">
        <v>387</v>
      </c>
      <c r="D290" s="259" t="s">
        <v>28</v>
      </c>
      <c r="E290" s="259" t="s">
        <v>17</v>
      </c>
      <c r="F290" s="259" t="s">
        <v>17</v>
      </c>
      <c r="G290" s="259" t="s">
        <v>17</v>
      </c>
      <c r="H290" s="259" t="s">
        <v>17</v>
      </c>
      <c r="I290" s="259" t="s">
        <v>17</v>
      </c>
      <c r="J290" s="259" t="s">
        <v>17</v>
      </c>
      <c r="K290" s="259" t="s">
        <v>569</v>
      </c>
      <c r="L290" s="260">
        <v>44015</v>
      </c>
      <c r="M290" s="259" t="s">
        <v>352</v>
      </c>
    </row>
    <row r="291" spans="1:13" x14ac:dyDescent="0.35">
      <c r="A291" s="261" t="s">
        <v>570</v>
      </c>
      <c r="B291" s="261" t="s">
        <v>571</v>
      </c>
      <c r="C291" s="261" t="s">
        <v>167</v>
      </c>
      <c r="D291" s="261" t="s">
        <v>16</v>
      </c>
      <c r="E291" s="261" t="s">
        <v>17</v>
      </c>
      <c r="F291" s="261" t="s">
        <v>17</v>
      </c>
      <c r="G291" s="261" t="s">
        <v>17</v>
      </c>
      <c r="H291" s="261" t="s">
        <v>17</v>
      </c>
      <c r="I291" s="261" t="s">
        <v>17</v>
      </c>
      <c r="J291" s="261" t="s">
        <v>17</v>
      </c>
      <c r="K291" s="261" t="s">
        <v>572</v>
      </c>
      <c r="L291" s="262">
        <v>44069</v>
      </c>
      <c r="M291" s="261" t="s">
        <v>20</v>
      </c>
    </row>
    <row r="292" spans="1:13" x14ac:dyDescent="0.35">
      <c r="A292" s="259" t="s">
        <v>570</v>
      </c>
      <c r="B292" s="259" t="s">
        <v>571</v>
      </c>
      <c r="C292" s="259" t="s">
        <v>167</v>
      </c>
      <c r="D292" s="259" t="s">
        <v>21</v>
      </c>
      <c r="E292" s="259" t="s">
        <v>17</v>
      </c>
      <c r="F292" s="259" t="s">
        <v>17</v>
      </c>
      <c r="G292" s="259" t="s">
        <v>17</v>
      </c>
      <c r="H292" s="259" t="s">
        <v>17</v>
      </c>
      <c r="I292" s="259" t="s">
        <v>17</v>
      </c>
      <c r="J292" s="259" t="s">
        <v>17</v>
      </c>
      <c r="K292" s="259" t="s">
        <v>573</v>
      </c>
      <c r="L292" s="260">
        <v>44069</v>
      </c>
      <c r="M292" s="259" t="s">
        <v>20</v>
      </c>
    </row>
    <row r="293" spans="1:13" x14ac:dyDescent="0.35">
      <c r="A293" s="261" t="s">
        <v>570</v>
      </c>
      <c r="B293" s="261" t="s">
        <v>571</v>
      </c>
      <c r="C293" s="261" t="s">
        <v>167</v>
      </c>
      <c r="D293" s="261" t="s">
        <v>24</v>
      </c>
      <c r="E293" s="261" t="s">
        <v>17</v>
      </c>
      <c r="F293" s="261" t="s">
        <v>17</v>
      </c>
      <c r="G293" s="261" t="s">
        <v>17</v>
      </c>
      <c r="H293" s="261" t="s">
        <v>17</v>
      </c>
      <c r="I293" s="261" t="s">
        <v>17</v>
      </c>
      <c r="J293" s="261" t="s">
        <v>17</v>
      </c>
      <c r="K293" s="261" t="s">
        <v>574</v>
      </c>
      <c r="L293" s="262">
        <v>44069</v>
      </c>
      <c r="M293" s="261" t="s">
        <v>20</v>
      </c>
    </row>
    <row r="294" spans="1:13" x14ac:dyDescent="0.35">
      <c r="A294" s="259" t="s">
        <v>570</v>
      </c>
      <c r="B294" s="259" t="s">
        <v>571</v>
      </c>
      <c r="C294" s="259" t="s">
        <v>167</v>
      </c>
      <c r="D294" s="259" t="s">
        <v>40</v>
      </c>
      <c r="E294" s="259" t="s">
        <v>17</v>
      </c>
      <c r="F294" s="259" t="s">
        <v>17</v>
      </c>
      <c r="G294" s="259" t="s">
        <v>17</v>
      </c>
      <c r="H294" s="259" t="s">
        <v>17</v>
      </c>
      <c r="I294" s="259" t="s">
        <v>17</v>
      </c>
      <c r="J294" s="259" t="s">
        <v>17</v>
      </c>
      <c r="K294" s="259" t="s">
        <v>575</v>
      </c>
      <c r="L294" s="260">
        <v>44069</v>
      </c>
      <c r="M294" s="259" t="s">
        <v>20</v>
      </c>
    </row>
    <row r="295" spans="1:13" x14ac:dyDescent="0.35">
      <c r="A295" s="261" t="s">
        <v>570</v>
      </c>
      <c r="B295" s="261" t="s">
        <v>571</v>
      </c>
      <c r="C295" s="261" t="s">
        <v>167</v>
      </c>
      <c r="D295" s="261" t="s">
        <v>26</v>
      </c>
      <c r="E295" s="261" t="s">
        <v>17</v>
      </c>
      <c r="F295" s="261" t="s">
        <v>17</v>
      </c>
      <c r="G295" s="261" t="s">
        <v>17</v>
      </c>
      <c r="H295" s="261" t="s">
        <v>17</v>
      </c>
      <c r="I295" s="261" t="s">
        <v>17</v>
      </c>
      <c r="J295" s="261" t="s">
        <v>17</v>
      </c>
      <c r="K295" s="261" t="s">
        <v>576</v>
      </c>
      <c r="L295" s="262">
        <v>44069</v>
      </c>
      <c r="M295" s="261" t="s">
        <v>20</v>
      </c>
    </row>
    <row r="296" spans="1:13" x14ac:dyDescent="0.35">
      <c r="A296" s="259" t="s">
        <v>570</v>
      </c>
      <c r="B296" s="259" t="s">
        <v>571</v>
      </c>
      <c r="C296" s="259" t="s">
        <v>167</v>
      </c>
      <c r="D296" s="259" t="s">
        <v>28</v>
      </c>
      <c r="E296" s="259" t="s">
        <v>17</v>
      </c>
      <c r="F296" s="259" t="s">
        <v>17</v>
      </c>
      <c r="G296" s="259" t="s">
        <v>17</v>
      </c>
      <c r="H296" s="259" t="s">
        <v>17</v>
      </c>
      <c r="I296" s="259" t="s">
        <v>17</v>
      </c>
      <c r="J296" s="259" t="s">
        <v>17</v>
      </c>
      <c r="K296" s="259" t="s">
        <v>577</v>
      </c>
      <c r="L296" s="260">
        <v>44069</v>
      </c>
      <c r="M296" s="259" t="s">
        <v>20</v>
      </c>
    </row>
    <row r="297" spans="1:13" x14ac:dyDescent="0.35">
      <c r="A297" s="261" t="s">
        <v>82</v>
      </c>
      <c r="B297" s="261" t="s">
        <v>83</v>
      </c>
      <c r="C297" s="261" t="s">
        <v>84</v>
      </c>
      <c r="D297" s="261" t="s">
        <v>40</v>
      </c>
      <c r="E297" s="261" t="s">
        <v>17</v>
      </c>
      <c r="F297" s="261" t="s">
        <v>578</v>
      </c>
      <c r="G297" s="261" t="s">
        <v>17</v>
      </c>
      <c r="H297" s="261" t="s">
        <v>17</v>
      </c>
      <c r="I297" s="261" t="s">
        <v>579</v>
      </c>
      <c r="J297" s="261" t="s">
        <v>580</v>
      </c>
      <c r="K297" s="261" t="s">
        <v>581</v>
      </c>
      <c r="L297" s="262">
        <v>44102</v>
      </c>
      <c r="M297" s="261" t="s">
        <v>20</v>
      </c>
    </row>
    <row r="298" spans="1:13" x14ac:dyDescent="0.35">
      <c r="A298" s="259" t="s">
        <v>582</v>
      </c>
      <c r="B298" s="259" t="s">
        <v>583</v>
      </c>
      <c r="C298" s="259" t="s">
        <v>584</v>
      </c>
      <c r="D298" s="259" t="s">
        <v>16</v>
      </c>
      <c r="E298" s="259" t="s">
        <v>17</v>
      </c>
      <c r="F298" s="259" t="s">
        <v>17</v>
      </c>
      <c r="G298" s="259" t="s">
        <v>17</v>
      </c>
      <c r="H298" s="259" t="s">
        <v>17</v>
      </c>
      <c r="I298" s="259" t="s">
        <v>17</v>
      </c>
      <c r="J298" s="259" t="s">
        <v>17</v>
      </c>
      <c r="K298" s="259" t="s">
        <v>585</v>
      </c>
      <c r="L298" s="260">
        <v>44139</v>
      </c>
      <c r="M298" s="259" t="s">
        <v>20</v>
      </c>
    </row>
    <row r="299" spans="1:13" x14ac:dyDescent="0.35">
      <c r="A299" s="261" t="s">
        <v>582</v>
      </c>
      <c r="B299" s="261" t="s">
        <v>583</v>
      </c>
      <c r="C299" s="261" t="s">
        <v>584</v>
      </c>
      <c r="D299" s="261" t="s">
        <v>21</v>
      </c>
      <c r="E299" s="261" t="s">
        <v>17</v>
      </c>
      <c r="F299" s="261" t="s">
        <v>17</v>
      </c>
      <c r="G299" s="261" t="s">
        <v>17</v>
      </c>
      <c r="H299" s="261" t="s">
        <v>17</v>
      </c>
      <c r="I299" s="261" t="s">
        <v>17</v>
      </c>
      <c r="J299" s="261" t="s">
        <v>17</v>
      </c>
      <c r="K299" s="261" t="s">
        <v>586</v>
      </c>
      <c r="L299" s="262">
        <v>44139</v>
      </c>
      <c r="M299" s="261" t="s">
        <v>20</v>
      </c>
    </row>
    <row r="300" spans="1:13" x14ac:dyDescent="0.35">
      <c r="A300" s="259" t="s">
        <v>582</v>
      </c>
      <c r="B300" s="259" t="s">
        <v>583</v>
      </c>
      <c r="C300" s="259" t="s">
        <v>584</v>
      </c>
      <c r="D300" s="259" t="s">
        <v>24</v>
      </c>
      <c r="E300" s="259" t="s">
        <v>17</v>
      </c>
      <c r="F300" s="259" t="s">
        <v>17</v>
      </c>
      <c r="G300" s="259" t="s">
        <v>17</v>
      </c>
      <c r="H300" s="259" t="s">
        <v>17</v>
      </c>
      <c r="I300" s="259" t="s">
        <v>17</v>
      </c>
      <c r="J300" s="259" t="s">
        <v>17</v>
      </c>
      <c r="K300" s="259" t="s">
        <v>587</v>
      </c>
      <c r="L300" s="260">
        <v>44139</v>
      </c>
      <c r="M300" s="259" t="s">
        <v>20</v>
      </c>
    </row>
    <row r="301" spans="1:13" x14ac:dyDescent="0.35">
      <c r="A301" s="261" t="s">
        <v>582</v>
      </c>
      <c r="B301" s="261" t="s">
        <v>583</v>
      </c>
      <c r="C301" s="261" t="s">
        <v>584</v>
      </c>
      <c r="D301" s="261" t="s">
        <v>38</v>
      </c>
      <c r="E301" s="261" t="s">
        <v>17</v>
      </c>
      <c r="F301" s="261" t="s">
        <v>17</v>
      </c>
      <c r="G301" s="261" t="s">
        <v>17</v>
      </c>
      <c r="H301" s="261" t="s">
        <v>17</v>
      </c>
      <c r="I301" s="261" t="s">
        <v>17</v>
      </c>
      <c r="J301" s="261" t="s">
        <v>17</v>
      </c>
      <c r="K301" s="261" t="s">
        <v>588</v>
      </c>
      <c r="L301" s="262">
        <v>44139</v>
      </c>
      <c r="M301" s="261" t="s">
        <v>20</v>
      </c>
    </row>
    <row r="302" spans="1:13" x14ac:dyDescent="0.35">
      <c r="A302" s="259" t="s">
        <v>582</v>
      </c>
      <c r="B302" s="259" t="s">
        <v>583</v>
      </c>
      <c r="C302" s="259" t="s">
        <v>584</v>
      </c>
      <c r="D302" s="259" t="s">
        <v>26</v>
      </c>
      <c r="E302" s="259" t="s">
        <v>17</v>
      </c>
      <c r="F302" s="259" t="s">
        <v>17</v>
      </c>
      <c r="G302" s="259" t="s">
        <v>17</v>
      </c>
      <c r="H302" s="259" t="s">
        <v>17</v>
      </c>
      <c r="I302" s="259" t="s">
        <v>17</v>
      </c>
      <c r="J302" s="259" t="s">
        <v>17</v>
      </c>
      <c r="K302" s="259" t="s">
        <v>589</v>
      </c>
      <c r="L302" s="260">
        <v>44139</v>
      </c>
      <c r="M302" s="259" t="s">
        <v>20</v>
      </c>
    </row>
    <row r="303" spans="1:13" x14ac:dyDescent="0.35">
      <c r="A303" s="261" t="s">
        <v>582</v>
      </c>
      <c r="B303" s="261" t="s">
        <v>583</v>
      </c>
      <c r="C303" s="261" t="s">
        <v>584</v>
      </c>
      <c r="D303" s="261" t="s">
        <v>28</v>
      </c>
      <c r="E303" s="261" t="s">
        <v>17</v>
      </c>
      <c r="F303" s="261" t="s">
        <v>17</v>
      </c>
      <c r="G303" s="261" t="s">
        <v>17</v>
      </c>
      <c r="H303" s="261" t="s">
        <v>17</v>
      </c>
      <c r="I303" s="261" t="s">
        <v>17</v>
      </c>
      <c r="J303" s="261" t="s">
        <v>17</v>
      </c>
      <c r="K303" s="261" t="s">
        <v>590</v>
      </c>
      <c r="L303" s="262">
        <v>44139</v>
      </c>
      <c r="M303" s="261" t="s">
        <v>20</v>
      </c>
    </row>
    <row r="304" spans="1:13" x14ac:dyDescent="0.35">
      <c r="A304" s="259" t="s">
        <v>591</v>
      </c>
      <c r="B304" s="259" t="s">
        <v>592</v>
      </c>
      <c r="C304" s="259" t="s">
        <v>229</v>
      </c>
      <c r="D304" s="259" t="s">
        <v>16</v>
      </c>
      <c r="E304" s="259" t="s">
        <v>17</v>
      </c>
      <c r="F304" s="259" t="s">
        <v>17</v>
      </c>
      <c r="G304" s="259" t="s">
        <v>22</v>
      </c>
      <c r="H304" s="259">
        <v>3</v>
      </c>
      <c r="I304" s="259" t="s">
        <v>17</v>
      </c>
      <c r="J304" s="259" t="s">
        <v>17</v>
      </c>
      <c r="K304" s="259" t="s">
        <v>593</v>
      </c>
      <c r="L304" s="260">
        <v>44187</v>
      </c>
      <c r="M304" s="259" t="s">
        <v>352</v>
      </c>
    </row>
    <row r="305" spans="1:13" x14ac:dyDescent="0.35">
      <c r="A305" s="261" t="s">
        <v>591</v>
      </c>
      <c r="B305" s="261" t="s">
        <v>592</v>
      </c>
      <c r="C305" s="261" t="s">
        <v>229</v>
      </c>
      <c r="D305" s="261" t="s">
        <v>21</v>
      </c>
      <c r="E305" s="261" t="s">
        <v>17</v>
      </c>
      <c r="F305" s="261" t="s">
        <v>17</v>
      </c>
      <c r="G305" s="261" t="s">
        <v>22</v>
      </c>
      <c r="H305" s="261">
        <v>3</v>
      </c>
      <c r="I305" s="261" t="s">
        <v>17</v>
      </c>
      <c r="J305" s="261" t="s">
        <v>17</v>
      </c>
      <c r="K305" s="261" t="s">
        <v>594</v>
      </c>
      <c r="L305" s="262">
        <v>44187</v>
      </c>
      <c r="M305" s="261" t="s">
        <v>352</v>
      </c>
    </row>
    <row r="306" spans="1:13" x14ac:dyDescent="0.35">
      <c r="A306" s="259" t="s">
        <v>591</v>
      </c>
      <c r="B306" s="259" t="s">
        <v>592</v>
      </c>
      <c r="C306" s="259" t="s">
        <v>229</v>
      </c>
      <c r="D306" s="259" t="s">
        <v>24</v>
      </c>
      <c r="E306" s="259" t="s">
        <v>17</v>
      </c>
      <c r="F306" s="259" t="s">
        <v>17</v>
      </c>
      <c r="G306" s="259" t="s">
        <v>22</v>
      </c>
      <c r="H306" s="259">
        <v>3</v>
      </c>
      <c r="I306" s="259" t="s">
        <v>17</v>
      </c>
      <c r="J306" s="259" t="s">
        <v>17</v>
      </c>
      <c r="K306" s="259" t="s">
        <v>595</v>
      </c>
      <c r="L306" s="260">
        <v>44187</v>
      </c>
      <c r="M306" s="259" t="s">
        <v>352</v>
      </c>
    </row>
    <row r="307" spans="1:13" x14ac:dyDescent="0.35">
      <c r="A307" s="261" t="s">
        <v>591</v>
      </c>
      <c r="B307" s="261" t="s">
        <v>592</v>
      </c>
      <c r="C307" s="261" t="s">
        <v>229</v>
      </c>
      <c r="D307" s="261" t="s">
        <v>38</v>
      </c>
      <c r="E307" s="261" t="s">
        <v>17</v>
      </c>
      <c r="F307" s="261" t="s">
        <v>17</v>
      </c>
      <c r="G307" s="261" t="s">
        <v>22</v>
      </c>
      <c r="H307" s="261">
        <v>3</v>
      </c>
      <c r="I307" s="261" t="s">
        <v>17</v>
      </c>
      <c r="J307" s="261" t="s">
        <v>17</v>
      </c>
      <c r="K307" s="261" t="s">
        <v>596</v>
      </c>
      <c r="L307" s="262">
        <v>44187</v>
      </c>
      <c r="M307" s="261" t="s">
        <v>352</v>
      </c>
    </row>
    <row r="308" spans="1:13" x14ac:dyDescent="0.35">
      <c r="A308" s="259" t="s">
        <v>591</v>
      </c>
      <c r="B308" s="259" t="s">
        <v>592</v>
      </c>
      <c r="C308" s="259" t="s">
        <v>229</v>
      </c>
      <c r="D308" s="259" t="s">
        <v>40</v>
      </c>
      <c r="E308" s="259" t="s">
        <v>17</v>
      </c>
      <c r="F308" s="259" t="s">
        <v>17</v>
      </c>
      <c r="G308" s="259" t="s">
        <v>22</v>
      </c>
      <c r="H308" s="259">
        <v>3</v>
      </c>
      <c r="I308" s="259" t="s">
        <v>17</v>
      </c>
      <c r="J308" s="259" t="s">
        <v>17</v>
      </c>
      <c r="K308" s="259" t="s">
        <v>597</v>
      </c>
      <c r="L308" s="260">
        <v>44187</v>
      </c>
      <c r="M308" s="259" t="s">
        <v>352</v>
      </c>
    </row>
    <row r="309" spans="1:13" x14ac:dyDescent="0.35">
      <c r="A309" s="261" t="s">
        <v>591</v>
      </c>
      <c r="B309" s="261" t="s">
        <v>592</v>
      </c>
      <c r="C309" s="261" t="s">
        <v>229</v>
      </c>
      <c r="D309" s="261" t="s">
        <v>26</v>
      </c>
      <c r="E309" s="261" t="s">
        <v>17</v>
      </c>
      <c r="F309" s="261" t="s">
        <v>17</v>
      </c>
      <c r="G309" s="261" t="s">
        <v>22</v>
      </c>
      <c r="H309" s="261">
        <v>3</v>
      </c>
      <c r="I309" s="261" t="s">
        <v>17</v>
      </c>
      <c r="J309" s="261" t="s">
        <v>17</v>
      </c>
      <c r="K309" s="261" t="s">
        <v>598</v>
      </c>
      <c r="L309" s="262">
        <v>44187</v>
      </c>
      <c r="M309" s="261" t="s">
        <v>352</v>
      </c>
    </row>
    <row r="310" spans="1:13" x14ac:dyDescent="0.35">
      <c r="A310" s="259" t="s">
        <v>591</v>
      </c>
      <c r="B310" s="259" t="s">
        <v>592</v>
      </c>
      <c r="C310" s="259" t="s">
        <v>229</v>
      </c>
      <c r="D310" s="259" t="s">
        <v>28</v>
      </c>
      <c r="E310" s="259" t="s">
        <v>17</v>
      </c>
      <c r="F310" s="259" t="s">
        <v>17</v>
      </c>
      <c r="G310" s="259" t="s">
        <v>22</v>
      </c>
      <c r="H310" s="259">
        <v>3</v>
      </c>
      <c r="I310" s="259" t="s">
        <v>17</v>
      </c>
      <c r="J310" s="259" t="s">
        <v>17</v>
      </c>
      <c r="K310" s="259" t="s">
        <v>599</v>
      </c>
      <c r="L310" s="260">
        <v>44187</v>
      </c>
      <c r="M310" s="259" t="s">
        <v>352</v>
      </c>
    </row>
    <row r="311" spans="1:13" x14ac:dyDescent="0.35">
      <c r="A311" s="261" t="s">
        <v>600</v>
      </c>
      <c r="B311" s="261" t="s">
        <v>601</v>
      </c>
      <c r="C311" s="261" t="s">
        <v>602</v>
      </c>
      <c r="D311" s="261" t="s">
        <v>40</v>
      </c>
      <c r="E311" s="261" t="s">
        <v>17</v>
      </c>
      <c r="F311" s="261" t="s">
        <v>17</v>
      </c>
      <c r="G311" s="261" t="s">
        <v>17</v>
      </c>
      <c r="H311" s="261" t="s">
        <v>17</v>
      </c>
      <c r="I311" s="261" t="s">
        <v>17</v>
      </c>
      <c r="J311" s="261" t="s">
        <v>17</v>
      </c>
      <c r="K311" s="261" t="s">
        <v>603</v>
      </c>
      <c r="L311" s="262">
        <v>44203</v>
      </c>
      <c r="M311" s="261" t="s">
        <v>20</v>
      </c>
    </row>
    <row r="312" spans="1:13" x14ac:dyDescent="0.35">
      <c r="A312" s="259" t="s">
        <v>600</v>
      </c>
      <c r="B312" s="259" t="s">
        <v>601</v>
      </c>
      <c r="C312" s="259" t="s">
        <v>602</v>
      </c>
      <c r="D312" s="259" t="s">
        <v>38</v>
      </c>
      <c r="E312" s="259" t="s">
        <v>17</v>
      </c>
      <c r="F312" s="259" t="s">
        <v>17</v>
      </c>
      <c r="G312" s="259" t="s">
        <v>17</v>
      </c>
      <c r="H312" s="259" t="s">
        <v>17</v>
      </c>
      <c r="I312" s="259" t="s">
        <v>17</v>
      </c>
      <c r="J312" s="259" t="s">
        <v>17</v>
      </c>
      <c r="K312" s="259" t="s">
        <v>604</v>
      </c>
      <c r="L312" s="260">
        <v>44203</v>
      </c>
      <c r="M312" s="259" t="s">
        <v>20</v>
      </c>
    </row>
    <row r="313" spans="1:13" x14ac:dyDescent="0.35">
      <c r="A313" s="261" t="s">
        <v>600</v>
      </c>
      <c r="B313" s="261" t="s">
        <v>601</v>
      </c>
      <c r="C313" s="261" t="s">
        <v>602</v>
      </c>
      <c r="D313" s="261" t="s">
        <v>16</v>
      </c>
      <c r="E313" s="261" t="s">
        <v>17</v>
      </c>
      <c r="F313" s="261" t="s">
        <v>17</v>
      </c>
      <c r="G313" s="261" t="s">
        <v>17</v>
      </c>
      <c r="H313" s="261" t="s">
        <v>17</v>
      </c>
      <c r="I313" s="261" t="s">
        <v>17</v>
      </c>
      <c r="J313" s="261" t="s">
        <v>17</v>
      </c>
      <c r="K313" s="261" t="s">
        <v>605</v>
      </c>
      <c r="L313" s="262">
        <v>44203</v>
      </c>
      <c r="M313" s="261" t="s">
        <v>20</v>
      </c>
    </row>
    <row r="314" spans="1:13" x14ac:dyDescent="0.35">
      <c r="A314" s="259" t="s">
        <v>600</v>
      </c>
      <c r="B314" s="259" t="s">
        <v>601</v>
      </c>
      <c r="C314" s="259" t="s">
        <v>602</v>
      </c>
      <c r="D314" s="259" t="s">
        <v>21</v>
      </c>
      <c r="E314" s="259" t="s">
        <v>17</v>
      </c>
      <c r="F314" s="259" t="s">
        <v>17</v>
      </c>
      <c r="G314" s="259" t="s">
        <v>17</v>
      </c>
      <c r="H314" s="259" t="s">
        <v>17</v>
      </c>
      <c r="I314" s="259" t="s">
        <v>17</v>
      </c>
      <c r="J314" s="259" t="s">
        <v>17</v>
      </c>
      <c r="K314" s="259" t="s">
        <v>606</v>
      </c>
      <c r="L314" s="260">
        <v>44203</v>
      </c>
      <c r="M314" s="259" t="s">
        <v>20</v>
      </c>
    </row>
    <row r="315" spans="1:13" x14ac:dyDescent="0.35">
      <c r="A315" s="261" t="s">
        <v>600</v>
      </c>
      <c r="B315" s="261" t="s">
        <v>601</v>
      </c>
      <c r="C315" s="261" t="s">
        <v>602</v>
      </c>
      <c r="D315" s="261" t="s">
        <v>24</v>
      </c>
      <c r="E315" s="261" t="s">
        <v>17</v>
      </c>
      <c r="F315" s="261" t="s">
        <v>17</v>
      </c>
      <c r="G315" s="261" t="s">
        <v>17</v>
      </c>
      <c r="H315" s="261" t="s">
        <v>17</v>
      </c>
      <c r="I315" s="261" t="s">
        <v>17</v>
      </c>
      <c r="J315" s="261" t="s">
        <v>17</v>
      </c>
      <c r="K315" s="261" t="s">
        <v>607</v>
      </c>
      <c r="L315" s="262">
        <v>44203</v>
      </c>
      <c r="M315" s="261" t="s">
        <v>20</v>
      </c>
    </row>
    <row r="316" spans="1:13" x14ac:dyDescent="0.35">
      <c r="A316" s="259" t="s">
        <v>600</v>
      </c>
      <c r="B316" s="259" t="s">
        <v>601</v>
      </c>
      <c r="C316" s="259" t="s">
        <v>602</v>
      </c>
      <c r="D316" s="259" t="s">
        <v>26</v>
      </c>
      <c r="E316" s="259" t="s">
        <v>17</v>
      </c>
      <c r="F316" s="259" t="s">
        <v>17</v>
      </c>
      <c r="G316" s="259" t="s">
        <v>17</v>
      </c>
      <c r="H316" s="259" t="s">
        <v>17</v>
      </c>
      <c r="I316" s="259" t="s">
        <v>17</v>
      </c>
      <c r="J316" s="259" t="s">
        <v>17</v>
      </c>
      <c r="K316" s="259" t="s">
        <v>608</v>
      </c>
      <c r="L316" s="260">
        <v>44203</v>
      </c>
      <c r="M316" s="259" t="s">
        <v>20</v>
      </c>
    </row>
    <row r="317" spans="1:13" x14ac:dyDescent="0.35">
      <c r="A317" s="261" t="s">
        <v>600</v>
      </c>
      <c r="B317" s="261" t="s">
        <v>601</v>
      </c>
      <c r="C317" s="261" t="s">
        <v>602</v>
      </c>
      <c r="D317" s="261" t="s">
        <v>28</v>
      </c>
      <c r="E317" s="261" t="s">
        <v>17</v>
      </c>
      <c r="F317" s="261" t="s">
        <v>17</v>
      </c>
      <c r="G317" s="261" t="s">
        <v>17</v>
      </c>
      <c r="H317" s="261" t="s">
        <v>17</v>
      </c>
      <c r="I317" s="261" t="s">
        <v>17</v>
      </c>
      <c r="J317" s="261" t="s">
        <v>17</v>
      </c>
      <c r="K317" s="261" t="s">
        <v>609</v>
      </c>
      <c r="L317" s="262">
        <v>44203</v>
      </c>
      <c r="M317" s="261" t="s">
        <v>20</v>
      </c>
    </row>
    <row r="318" spans="1:13" x14ac:dyDescent="0.35">
      <c r="A318" s="259" t="s">
        <v>610</v>
      </c>
      <c r="B318" s="259" t="s">
        <v>611</v>
      </c>
      <c r="C318" s="259" t="s">
        <v>612</v>
      </c>
      <c r="D318" s="259" t="s">
        <v>26</v>
      </c>
      <c r="E318" s="259">
        <v>0</v>
      </c>
      <c r="F318" s="259" t="s">
        <v>17</v>
      </c>
      <c r="G318" s="259" t="s">
        <v>17</v>
      </c>
      <c r="H318" s="259" t="s">
        <v>17</v>
      </c>
      <c r="I318" s="259" t="s">
        <v>17</v>
      </c>
      <c r="J318" s="259" t="s">
        <v>613</v>
      </c>
      <c r="K318" s="259" t="s">
        <v>614</v>
      </c>
      <c r="L318" s="260">
        <v>44363</v>
      </c>
      <c r="M318" s="259" t="s">
        <v>20</v>
      </c>
    </row>
    <row r="319" spans="1:13" x14ac:dyDescent="0.35">
      <c r="A319" s="261" t="s">
        <v>610</v>
      </c>
      <c r="B319" s="261" t="s">
        <v>611</v>
      </c>
      <c r="C319" s="261" t="s">
        <v>612</v>
      </c>
      <c r="D319" s="261" t="s">
        <v>28</v>
      </c>
      <c r="E319" s="261">
        <v>0</v>
      </c>
      <c r="F319" s="261" t="s">
        <v>17</v>
      </c>
      <c r="G319" s="261" t="s">
        <v>17</v>
      </c>
      <c r="H319" s="261" t="s">
        <v>17</v>
      </c>
      <c r="I319" s="261" t="s">
        <v>17</v>
      </c>
      <c r="J319" s="261" t="s">
        <v>613</v>
      </c>
      <c r="K319" s="261" t="s">
        <v>615</v>
      </c>
      <c r="L319" s="262">
        <v>44363</v>
      </c>
      <c r="M319" s="261" t="s">
        <v>20</v>
      </c>
    </row>
    <row r="320" spans="1:13" x14ac:dyDescent="0.35">
      <c r="A320" s="259" t="s">
        <v>616</v>
      </c>
      <c r="B320" s="259" t="s">
        <v>617</v>
      </c>
      <c r="C320" s="259" t="s">
        <v>612</v>
      </c>
      <c r="D320" s="259" t="s">
        <v>26</v>
      </c>
      <c r="E320" s="259">
        <v>0</v>
      </c>
      <c r="F320" s="259" t="s">
        <v>17</v>
      </c>
      <c r="G320" s="259" t="s">
        <v>17</v>
      </c>
      <c r="H320" s="259" t="s">
        <v>17</v>
      </c>
      <c r="I320" s="259" t="s">
        <v>17</v>
      </c>
      <c r="J320" s="259" t="s">
        <v>618</v>
      </c>
      <c r="K320" s="259" t="s">
        <v>619</v>
      </c>
      <c r="L320" s="260">
        <v>44363</v>
      </c>
      <c r="M320" s="259" t="s">
        <v>20</v>
      </c>
    </row>
    <row r="321" spans="1:13" x14ac:dyDescent="0.35">
      <c r="A321" s="261" t="s">
        <v>460</v>
      </c>
      <c r="B321" s="261" t="s">
        <v>461</v>
      </c>
      <c r="C321" s="261" t="s">
        <v>462</v>
      </c>
      <c r="D321" s="261" t="s">
        <v>317</v>
      </c>
      <c r="E321" s="261">
        <v>1</v>
      </c>
      <c r="F321" s="261" t="s">
        <v>17</v>
      </c>
      <c r="G321" s="261" t="s">
        <v>404</v>
      </c>
      <c r="H321" s="261">
        <v>1</v>
      </c>
      <c r="I321" s="261" t="s">
        <v>17</v>
      </c>
      <c r="J321" s="261" t="s">
        <v>620</v>
      </c>
      <c r="K321" s="261" t="s">
        <v>621</v>
      </c>
      <c r="L321" s="262">
        <v>44388</v>
      </c>
      <c r="M321" s="261" t="s">
        <v>20</v>
      </c>
    </row>
    <row r="322" spans="1:13" x14ac:dyDescent="0.35">
      <c r="A322" s="259" t="s">
        <v>159</v>
      </c>
      <c r="B322" s="259" t="s">
        <v>160</v>
      </c>
      <c r="C322" s="259" t="s">
        <v>161</v>
      </c>
      <c r="D322" s="259" t="s">
        <v>317</v>
      </c>
      <c r="E322" s="259">
        <v>3</v>
      </c>
      <c r="F322" s="259" t="s">
        <v>622</v>
      </c>
      <c r="G322" s="259" t="s">
        <v>404</v>
      </c>
      <c r="H322" s="259">
        <v>1</v>
      </c>
      <c r="I322" s="259" t="s">
        <v>623</v>
      </c>
      <c r="J322" s="259" t="s">
        <v>624</v>
      </c>
      <c r="K322" s="259" t="s">
        <v>625</v>
      </c>
      <c r="L322" s="260">
        <v>44451</v>
      </c>
      <c r="M322" s="259" t="s">
        <v>20</v>
      </c>
    </row>
    <row r="323" spans="1:13" x14ac:dyDescent="0.35">
      <c r="A323" s="261" t="s">
        <v>626</v>
      </c>
      <c r="B323" s="261" t="s">
        <v>627</v>
      </c>
      <c r="C323" s="261" t="s">
        <v>205</v>
      </c>
      <c r="D323" s="261" t="s">
        <v>16</v>
      </c>
      <c r="E323" s="261">
        <v>0</v>
      </c>
      <c r="F323" s="261" t="s">
        <v>17</v>
      </c>
      <c r="G323" s="261" t="s">
        <v>17</v>
      </c>
      <c r="H323" s="261" t="s">
        <v>17</v>
      </c>
      <c r="I323" s="261" t="s">
        <v>17</v>
      </c>
      <c r="J323" s="261" t="s">
        <v>628</v>
      </c>
      <c r="K323" s="261" t="s">
        <v>629</v>
      </c>
      <c r="L323" s="262">
        <v>44456</v>
      </c>
      <c r="M323" s="261" t="s">
        <v>352</v>
      </c>
    </row>
    <row r="324" spans="1:13" x14ac:dyDescent="0.35">
      <c r="A324" s="259" t="s">
        <v>626</v>
      </c>
      <c r="B324" s="259" t="s">
        <v>627</v>
      </c>
      <c r="C324" s="259" t="s">
        <v>205</v>
      </c>
      <c r="D324" s="259" t="s">
        <v>21</v>
      </c>
      <c r="E324" s="259">
        <v>0</v>
      </c>
      <c r="F324" s="259" t="s">
        <v>17</v>
      </c>
      <c r="G324" s="259" t="s">
        <v>17</v>
      </c>
      <c r="H324" s="259" t="s">
        <v>17</v>
      </c>
      <c r="I324" s="259" t="s">
        <v>17</v>
      </c>
      <c r="J324" s="259" t="s">
        <v>628</v>
      </c>
      <c r="K324" s="259" t="s">
        <v>630</v>
      </c>
      <c r="L324" s="260">
        <v>44456</v>
      </c>
      <c r="M324" s="259" t="s">
        <v>352</v>
      </c>
    </row>
    <row r="325" spans="1:13" x14ac:dyDescent="0.35">
      <c r="A325" s="261" t="s">
        <v>626</v>
      </c>
      <c r="B325" s="261" t="s">
        <v>627</v>
      </c>
      <c r="C325" s="261" t="s">
        <v>205</v>
      </c>
      <c r="D325" s="261" t="s">
        <v>631</v>
      </c>
      <c r="E325" s="261">
        <v>0</v>
      </c>
      <c r="F325" s="261" t="s">
        <v>17</v>
      </c>
      <c r="G325" s="261" t="s">
        <v>17</v>
      </c>
      <c r="H325" s="261" t="s">
        <v>17</v>
      </c>
      <c r="I325" s="261" t="s">
        <v>17</v>
      </c>
      <c r="J325" s="261" t="s">
        <v>628</v>
      </c>
      <c r="K325" s="261" t="s">
        <v>632</v>
      </c>
      <c r="L325" s="262">
        <v>44456</v>
      </c>
      <c r="M325" s="261" t="s">
        <v>352</v>
      </c>
    </row>
    <row r="326" spans="1:13" x14ac:dyDescent="0.35">
      <c r="A326" s="259" t="s">
        <v>626</v>
      </c>
      <c r="B326" s="259" t="s">
        <v>627</v>
      </c>
      <c r="C326" s="259" t="s">
        <v>205</v>
      </c>
      <c r="D326" s="259" t="s">
        <v>24</v>
      </c>
      <c r="E326" s="259">
        <v>0</v>
      </c>
      <c r="F326" s="259" t="s">
        <v>17</v>
      </c>
      <c r="G326" s="259" t="s">
        <v>17</v>
      </c>
      <c r="H326" s="259" t="s">
        <v>17</v>
      </c>
      <c r="I326" s="259" t="s">
        <v>17</v>
      </c>
      <c r="J326" s="259" t="s">
        <v>628</v>
      </c>
      <c r="K326" s="259" t="s">
        <v>633</v>
      </c>
      <c r="L326" s="260">
        <v>44456</v>
      </c>
      <c r="M326" s="259" t="s">
        <v>352</v>
      </c>
    </row>
    <row r="327" spans="1:13" x14ac:dyDescent="0.35">
      <c r="A327" s="261" t="s">
        <v>626</v>
      </c>
      <c r="B327" s="261" t="s">
        <v>627</v>
      </c>
      <c r="C327" s="261" t="s">
        <v>205</v>
      </c>
      <c r="D327" s="261" t="s">
        <v>26</v>
      </c>
      <c r="E327" s="261">
        <v>0</v>
      </c>
      <c r="F327" s="261" t="s">
        <v>17</v>
      </c>
      <c r="G327" s="261" t="s">
        <v>17</v>
      </c>
      <c r="H327" s="261" t="s">
        <v>17</v>
      </c>
      <c r="I327" s="261" t="s">
        <v>17</v>
      </c>
      <c r="J327" s="261" t="s">
        <v>628</v>
      </c>
      <c r="K327" s="261" t="s">
        <v>634</v>
      </c>
      <c r="L327" s="262">
        <v>44456</v>
      </c>
      <c r="M327" s="261" t="s">
        <v>352</v>
      </c>
    </row>
    <row r="328" spans="1:13" x14ac:dyDescent="0.35">
      <c r="A328" s="259" t="s">
        <v>626</v>
      </c>
      <c r="B328" s="259" t="s">
        <v>627</v>
      </c>
      <c r="C328" s="259" t="s">
        <v>205</v>
      </c>
      <c r="D328" s="259" t="s">
        <v>28</v>
      </c>
      <c r="E328" s="259">
        <v>0</v>
      </c>
      <c r="F328" s="259" t="s">
        <v>17</v>
      </c>
      <c r="G328" s="259" t="s">
        <v>17</v>
      </c>
      <c r="H328" s="259" t="s">
        <v>17</v>
      </c>
      <c r="I328" s="259" t="s">
        <v>17</v>
      </c>
      <c r="J328" s="259" t="s">
        <v>628</v>
      </c>
      <c r="K328" s="259" t="s">
        <v>635</v>
      </c>
      <c r="L328" s="260">
        <v>44456</v>
      </c>
      <c r="M328" s="259" t="s">
        <v>352</v>
      </c>
    </row>
    <row r="329" spans="1:13" x14ac:dyDescent="0.35">
      <c r="A329" s="261" t="s">
        <v>203</v>
      </c>
      <c r="B329" s="261" t="s">
        <v>204</v>
      </c>
      <c r="C329" s="261" t="s">
        <v>205</v>
      </c>
      <c r="D329" s="261" t="s">
        <v>16</v>
      </c>
      <c r="E329" s="261">
        <v>0</v>
      </c>
      <c r="F329" s="261" t="s">
        <v>17</v>
      </c>
      <c r="G329" s="261" t="s">
        <v>17</v>
      </c>
      <c r="H329" s="261" t="s">
        <v>17</v>
      </c>
      <c r="I329" s="261" t="s">
        <v>17</v>
      </c>
      <c r="J329" s="261" t="s">
        <v>628</v>
      </c>
      <c r="K329" s="261" t="s">
        <v>636</v>
      </c>
      <c r="L329" s="262">
        <v>44456</v>
      </c>
      <c r="M329" s="261" t="s">
        <v>352</v>
      </c>
    </row>
    <row r="330" spans="1:13" x14ac:dyDescent="0.35">
      <c r="A330" s="259" t="s">
        <v>203</v>
      </c>
      <c r="B330" s="259" t="s">
        <v>204</v>
      </c>
      <c r="C330" s="259" t="s">
        <v>205</v>
      </c>
      <c r="D330" s="259" t="s">
        <v>21</v>
      </c>
      <c r="E330" s="259">
        <v>0</v>
      </c>
      <c r="F330" s="259" t="s">
        <v>17</v>
      </c>
      <c r="G330" s="259" t="s">
        <v>17</v>
      </c>
      <c r="H330" s="259" t="s">
        <v>17</v>
      </c>
      <c r="I330" s="259" t="s">
        <v>17</v>
      </c>
      <c r="J330" s="259" t="s">
        <v>628</v>
      </c>
      <c r="K330" s="259" t="s">
        <v>637</v>
      </c>
      <c r="L330" s="260">
        <v>44456</v>
      </c>
      <c r="M330" s="259" t="s">
        <v>352</v>
      </c>
    </row>
    <row r="331" spans="1:13" x14ac:dyDescent="0.35">
      <c r="A331" s="261" t="s">
        <v>203</v>
      </c>
      <c r="B331" s="261" t="s">
        <v>204</v>
      </c>
      <c r="C331" s="261" t="s">
        <v>205</v>
      </c>
      <c r="D331" s="261" t="s">
        <v>631</v>
      </c>
      <c r="E331" s="261">
        <v>0</v>
      </c>
      <c r="F331" s="261" t="s">
        <v>17</v>
      </c>
      <c r="G331" s="261" t="s">
        <v>17</v>
      </c>
      <c r="H331" s="261" t="s">
        <v>17</v>
      </c>
      <c r="I331" s="261" t="s">
        <v>17</v>
      </c>
      <c r="J331" s="261" t="s">
        <v>628</v>
      </c>
      <c r="K331" s="261" t="s">
        <v>638</v>
      </c>
      <c r="L331" s="262">
        <v>44456</v>
      </c>
      <c r="M331" s="261" t="s">
        <v>352</v>
      </c>
    </row>
    <row r="332" spans="1:13" x14ac:dyDescent="0.35">
      <c r="A332" s="259" t="s">
        <v>203</v>
      </c>
      <c r="B332" s="259" t="s">
        <v>204</v>
      </c>
      <c r="C332" s="259" t="s">
        <v>205</v>
      </c>
      <c r="D332" s="259" t="s">
        <v>24</v>
      </c>
      <c r="E332" s="259">
        <v>0</v>
      </c>
      <c r="F332" s="259" t="s">
        <v>17</v>
      </c>
      <c r="G332" s="259" t="s">
        <v>17</v>
      </c>
      <c r="H332" s="259" t="s">
        <v>17</v>
      </c>
      <c r="I332" s="259" t="s">
        <v>17</v>
      </c>
      <c r="J332" s="259" t="s">
        <v>628</v>
      </c>
      <c r="K332" s="259" t="s">
        <v>639</v>
      </c>
      <c r="L332" s="260">
        <v>44456</v>
      </c>
      <c r="M332" s="259" t="s">
        <v>352</v>
      </c>
    </row>
    <row r="333" spans="1:13" x14ac:dyDescent="0.35">
      <c r="A333" s="261" t="s">
        <v>203</v>
      </c>
      <c r="B333" s="261" t="s">
        <v>204</v>
      </c>
      <c r="C333" s="261" t="s">
        <v>205</v>
      </c>
      <c r="D333" s="261" t="s">
        <v>26</v>
      </c>
      <c r="E333" s="261">
        <v>0</v>
      </c>
      <c r="F333" s="261" t="s">
        <v>17</v>
      </c>
      <c r="G333" s="261" t="s">
        <v>17</v>
      </c>
      <c r="H333" s="261" t="s">
        <v>17</v>
      </c>
      <c r="I333" s="261" t="s">
        <v>17</v>
      </c>
      <c r="J333" s="261" t="s">
        <v>628</v>
      </c>
      <c r="K333" s="261" t="s">
        <v>640</v>
      </c>
      <c r="L333" s="262">
        <v>44456</v>
      </c>
      <c r="M333" s="261" t="s">
        <v>352</v>
      </c>
    </row>
    <row r="334" spans="1:13" x14ac:dyDescent="0.35">
      <c r="A334" s="259" t="s">
        <v>641</v>
      </c>
      <c r="B334" s="259" t="s">
        <v>642</v>
      </c>
      <c r="C334" s="259" t="s">
        <v>643</v>
      </c>
      <c r="D334" s="259" t="s">
        <v>644</v>
      </c>
      <c r="E334" s="259">
        <v>0</v>
      </c>
      <c r="F334" s="259" t="s">
        <v>645</v>
      </c>
      <c r="G334" s="259" t="s">
        <v>404</v>
      </c>
      <c r="H334" s="259">
        <v>1</v>
      </c>
      <c r="I334" s="259" t="s">
        <v>646</v>
      </c>
      <c r="J334" s="259" t="s">
        <v>647</v>
      </c>
      <c r="K334" s="259" t="s">
        <v>648</v>
      </c>
      <c r="L334" s="260">
        <v>44546</v>
      </c>
      <c r="M334" s="259" t="s">
        <v>352</v>
      </c>
    </row>
    <row r="335" spans="1:13" x14ac:dyDescent="0.35">
      <c r="A335" s="261" t="s">
        <v>641</v>
      </c>
      <c r="B335" s="261" t="s">
        <v>642</v>
      </c>
      <c r="C335" s="261" t="s">
        <v>643</v>
      </c>
      <c r="D335" s="261" t="s">
        <v>649</v>
      </c>
      <c r="E335" s="261">
        <v>4</v>
      </c>
      <c r="F335" s="261" t="s">
        <v>650</v>
      </c>
      <c r="G335" s="261" t="s">
        <v>404</v>
      </c>
      <c r="H335" s="261">
        <v>1</v>
      </c>
      <c r="I335" s="261" t="s">
        <v>646</v>
      </c>
      <c r="J335" s="261" t="s">
        <v>651</v>
      </c>
      <c r="K335" s="261" t="s">
        <v>652</v>
      </c>
      <c r="L335" s="262">
        <v>44550</v>
      </c>
      <c r="M335" s="261" t="s">
        <v>352</v>
      </c>
    </row>
    <row r="336" spans="1:13" x14ac:dyDescent="0.35">
      <c r="A336" s="259" t="s">
        <v>326</v>
      </c>
      <c r="B336" s="259" t="s">
        <v>327</v>
      </c>
      <c r="C336" s="259" t="s">
        <v>53</v>
      </c>
      <c r="D336" s="259" t="s">
        <v>38</v>
      </c>
      <c r="E336" s="259">
        <v>35674</v>
      </c>
      <c r="F336" s="259" t="s">
        <v>653</v>
      </c>
      <c r="G336" s="259" t="s">
        <v>33</v>
      </c>
      <c r="H336" s="259">
        <v>2</v>
      </c>
      <c r="I336" s="259" t="s">
        <v>654</v>
      </c>
      <c r="J336" s="259" t="s">
        <v>655</v>
      </c>
      <c r="K336" s="259" t="s">
        <v>656</v>
      </c>
      <c r="L336" s="260">
        <v>44585</v>
      </c>
      <c r="M336" s="259" t="s">
        <v>20</v>
      </c>
    </row>
    <row r="337" spans="1:13" x14ac:dyDescent="0.35">
      <c r="A337" s="261" t="s">
        <v>51</v>
      </c>
      <c r="B337" s="261" t="s">
        <v>52</v>
      </c>
      <c r="C337" s="261" t="s">
        <v>53</v>
      </c>
      <c r="D337" s="261" t="s">
        <v>38</v>
      </c>
      <c r="E337" s="261">
        <v>35674</v>
      </c>
      <c r="F337" s="261" t="s">
        <v>653</v>
      </c>
      <c r="G337" s="261" t="s">
        <v>33</v>
      </c>
      <c r="H337" s="261">
        <v>2</v>
      </c>
      <c r="I337" s="261" t="s">
        <v>654</v>
      </c>
      <c r="J337" s="261" t="s">
        <v>655</v>
      </c>
      <c r="K337" s="261" t="s">
        <v>657</v>
      </c>
      <c r="L337" s="262">
        <v>44585</v>
      </c>
      <c r="M337" s="261" t="s">
        <v>20</v>
      </c>
    </row>
    <row r="338" spans="1:13" x14ac:dyDescent="0.35">
      <c r="A338" s="259" t="s">
        <v>51</v>
      </c>
      <c r="B338" s="259" t="s">
        <v>52</v>
      </c>
      <c r="C338" s="259" t="s">
        <v>53</v>
      </c>
      <c r="D338" s="259" t="s">
        <v>40</v>
      </c>
      <c r="E338" s="259">
        <v>1037</v>
      </c>
      <c r="F338" s="259" t="s">
        <v>658</v>
      </c>
      <c r="G338" s="259" t="s">
        <v>33</v>
      </c>
      <c r="H338" s="259">
        <v>2</v>
      </c>
      <c r="I338" s="259" t="s">
        <v>659</v>
      </c>
      <c r="J338" s="259" t="s">
        <v>660</v>
      </c>
      <c r="K338" s="259" t="s">
        <v>661</v>
      </c>
      <c r="L338" s="260">
        <v>44585</v>
      </c>
      <c r="M338" s="259" t="s">
        <v>20</v>
      </c>
    </row>
    <row r="339" spans="1:13" x14ac:dyDescent="0.35">
      <c r="A339" s="261" t="s">
        <v>662</v>
      </c>
      <c r="B339" s="261" t="s">
        <v>663</v>
      </c>
      <c r="C339" s="261" t="s">
        <v>612</v>
      </c>
      <c r="D339" s="261" t="s">
        <v>16</v>
      </c>
      <c r="E339" s="261" t="s">
        <v>17</v>
      </c>
      <c r="F339" s="261" t="s">
        <v>17</v>
      </c>
      <c r="G339" s="261"/>
      <c r="H339" s="261">
        <v>0</v>
      </c>
      <c r="I339" s="261" t="s">
        <v>17</v>
      </c>
      <c r="J339" s="261" t="s">
        <v>17</v>
      </c>
      <c r="K339" s="261" t="s">
        <v>664</v>
      </c>
      <c r="L339" s="262">
        <v>44600</v>
      </c>
      <c r="M339" s="261" t="s">
        <v>20</v>
      </c>
    </row>
    <row r="340" spans="1:13" x14ac:dyDescent="0.35">
      <c r="A340" s="259" t="s">
        <v>662</v>
      </c>
      <c r="B340" s="259" t="s">
        <v>663</v>
      </c>
      <c r="C340" s="259" t="s">
        <v>612</v>
      </c>
      <c r="D340" s="259" t="s">
        <v>21</v>
      </c>
      <c r="E340" s="259" t="s">
        <v>17</v>
      </c>
      <c r="F340" s="259" t="s">
        <v>17</v>
      </c>
      <c r="G340" s="259"/>
      <c r="H340" s="259">
        <v>0</v>
      </c>
      <c r="I340" s="259" t="s">
        <v>17</v>
      </c>
      <c r="J340" s="259" t="s">
        <v>17</v>
      </c>
      <c r="K340" s="259" t="s">
        <v>665</v>
      </c>
      <c r="L340" s="260">
        <v>44600</v>
      </c>
      <c r="M340" s="259" t="s">
        <v>20</v>
      </c>
    </row>
    <row r="341" spans="1:13" x14ac:dyDescent="0.35">
      <c r="A341" s="261" t="s">
        <v>662</v>
      </c>
      <c r="B341" s="261" t="s">
        <v>663</v>
      </c>
      <c r="C341" s="261" t="s">
        <v>612</v>
      </c>
      <c r="D341" s="261" t="s">
        <v>631</v>
      </c>
      <c r="E341" s="261" t="s">
        <v>17</v>
      </c>
      <c r="F341" s="261" t="s">
        <v>17</v>
      </c>
      <c r="G341" s="261"/>
      <c r="H341" s="261">
        <v>0</v>
      </c>
      <c r="I341" s="261" t="s">
        <v>17</v>
      </c>
      <c r="J341" s="261" t="s">
        <v>17</v>
      </c>
      <c r="K341" s="261" t="s">
        <v>666</v>
      </c>
      <c r="L341" s="262">
        <v>44600</v>
      </c>
      <c r="M341" s="261" t="s">
        <v>20</v>
      </c>
    </row>
    <row r="342" spans="1:13" x14ac:dyDescent="0.35">
      <c r="A342" s="259" t="s">
        <v>662</v>
      </c>
      <c r="B342" s="259" t="s">
        <v>663</v>
      </c>
      <c r="C342" s="259" t="s">
        <v>612</v>
      </c>
      <c r="D342" s="259" t="s">
        <v>26</v>
      </c>
      <c r="E342" s="259" t="s">
        <v>17</v>
      </c>
      <c r="F342" s="259" t="s">
        <v>17</v>
      </c>
      <c r="G342" s="259"/>
      <c r="H342" s="259">
        <v>0</v>
      </c>
      <c r="I342" s="259" t="s">
        <v>17</v>
      </c>
      <c r="J342" s="259" t="s">
        <v>17</v>
      </c>
      <c r="K342" s="259" t="s">
        <v>667</v>
      </c>
      <c r="L342" s="260">
        <v>44600</v>
      </c>
      <c r="M342" s="259" t="s">
        <v>20</v>
      </c>
    </row>
    <row r="343" spans="1:13" x14ac:dyDescent="0.35">
      <c r="A343" s="261" t="s">
        <v>662</v>
      </c>
      <c r="B343" s="261" t="s">
        <v>663</v>
      </c>
      <c r="C343" s="261" t="s">
        <v>612</v>
      </c>
      <c r="D343" s="261" t="s">
        <v>28</v>
      </c>
      <c r="E343" s="261" t="s">
        <v>17</v>
      </c>
      <c r="F343" s="261" t="s">
        <v>17</v>
      </c>
      <c r="G343" s="261"/>
      <c r="H343" s="261">
        <v>0</v>
      </c>
      <c r="I343" s="261" t="s">
        <v>17</v>
      </c>
      <c r="J343" s="261" t="s">
        <v>17</v>
      </c>
      <c r="K343" s="261" t="s">
        <v>668</v>
      </c>
      <c r="L343" s="262">
        <v>44600</v>
      </c>
      <c r="M343" s="261" t="s">
        <v>20</v>
      </c>
    </row>
    <row r="344" spans="1:13" x14ac:dyDescent="0.35">
      <c r="A344" s="259" t="s">
        <v>669</v>
      </c>
      <c r="B344" s="259" t="s">
        <v>670</v>
      </c>
      <c r="C344" s="259" t="s">
        <v>671</v>
      </c>
      <c r="D344" s="259" t="s">
        <v>16</v>
      </c>
      <c r="E344" s="259" t="s">
        <v>17</v>
      </c>
      <c r="F344" s="259" t="s">
        <v>17</v>
      </c>
      <c r="G344" s="259" t="s">
        <v>22</v>
      </c>
      <c r="H344" s="259">
        <v>3</v>
      </c>
      <c r="I344" s="259" t="s">
        <v>17</v>
      </c>
      <c r="J344" s="259" t="s">
        <v>17</v>
      </c>
      <c r="K344" s="259" t="s">
        <v>672</v>
      </c>
      <c r="L344" s="260">
        <v>44622</v>
      </c>
      <c r="M344" s="259" t="s">
        <v>20</v>
      </c>
    </row>
    <row r="345" spans="1:13" x14ac:dyDescent="0.35">
      <c r="A345" s="261" t="s">
        <v>669</v>
      </c>
      <c r="B345" s="261" t="s">
        <v>670</v>
      </c>
      <c r="C345" s="261" t="s">
        <v>671</v>
      </c>
      <c r="D345" s="261" t="s">
        <v>21</v>
      </c>
      <c r="E345" s="261" t="s">
        <v>17</v>
      </c>
      <c r="F345" s="261" t="s">
        <v>17</v>
      </c>
      <c r="G345" s="261" t="s">
        <v>22</v>
      </c>
      <c r="H345" s="261">
        <v>3</v>
      </c>
      <c r="I345" s="261" t="s">
        <v>17</v>
      </c>
      <c r="J345" s="261" t="s">
        <v>17</v>
      </c>
      <c r="K345" s="261" t="s">
        <v>673</v>
      </c>
      <c r="L345" s="262">
        <v>44622</v>
      </c>
      <c r="M345" s="261" t="s">
        <v>20</v>
      </c>
    </row>
    <row r="346" spans="1:13" x14ac:dyDescent="0.35">
      <c r="A346" s="259" t="s">
        <v>669</v>
      </c>
      <c r="B346" s="259" t="s">
        <v>670</v>
      </c>
      <c r="C346" s="259" t="s">
        <v>671</v>
      </c>
      <c r="D346" s="259" t="s">
        <v>631</v>
      </c>
      <c r="E346" s="259" t="s">
        <v>17</v>
      </c>
      <c r="F346" s="259" t="s">
        <v>17</v>
      </c>
      <c r="G346" s="259" t="s">
        <v>22</v>
      </c>
      <c r="H346" s="259">
        <v>3</v>
      </c>
      <c r="I346" s="259" t="s">
        <v>17</v>
      </c>
      <c r="J346" s="259" t="s">
        <v>17</v>
      </c>
      <c r="K346" s="259" t="s">
        <v>674</v>
      </c>
      <c r="L346" s="260">
        <v>44622</v>
      </c>
      <c r="M346" s="259" t="s">
        <v>20</v>
      </c>
    </row>
    <row r="347" spans="1:13" x14ac:dyDescent="0.35">
      <c r="A347" s="261" t="s">
        <v>669</v>
      </c>
      <c r="B347" s="261" t="s">
        <v>670</v>
      </c>
      <c r="C347" s="261" t="s">
        <v>671</v>
      </c>
      <c r="D347" s="261" t="s">
        <v>317</v>
      </c>
      <c r="E347" s="261">
        <v>5</v>
      </c>
      <c r="F347" s="261" t="s">
        <v>17</v>
      </c>
      <c r="G347" s="261" t="s">
        <v>33</v>
      </c>
      <c r="H347" s="261">
        <v>2</v>
      </c>
      <c r="I347" s="261" t="s">
        <v>17</v>
      </c>
      <c r="J347" s="261" t="s">
        <v>675</v>
      </c>
      <c r="K347" s="261" t="s">
        <v>676</v>
      </c>
      <c r="L347" s="262">
        <v>44622</v>
      </c>
      <c r="M347" s="261" t="s">
        <v>20</v>
      </c>
    </row>
    <row r="348" spans="1:13" x14ac:dyDescent="0.35">
      <c r="A348" s="259" t="s">
        <v>669</v>
      </c>
      <c r="B348" s="259" t="s">
        <v>670</v>
      </c>
      <c r="C348" s="259" t="s">
        <v>671</v>
      </c>
      <c r="D348" s="259" t="s">
        <v>26</v>
      </c>
      <c r="E348" s="259" t="s">
        <v>17</v>
      </c>
      <c r="F348" s="259" t="s">
        <v>17</v>
      </c>
      <c r="G348" s="259" t="s">
        <v>22</v>
      </c>
      <c r="H348" s="259">
        <v>3</v>
      </c>
      <c r="I348" s="259" t="s">
        <v>17</v>
      </c>
      <c r="J348" s="259" t="s">
        <v>17</v>
      </c>
      <c r="K348" s="259" t="s">
        <v>677</v>
      </c>
      <c r="L348" s="260">
        <v>44622</v>
      </c>
      <c r="M348" s="259" t="s">
        <v>20</v>
      </c>
    </row>
    <row r="349" spans="1:13" x14ac:dyDescent="0.35">
      <c r="A349" s="261" t="s">
        <v>669</v>
      </c>
      <c r="B349" s="261" t="s">
        <v>670</v>
      </c>
      <c r="C349" s="261" t="s">
        <v>671</v>
      </c>
      <c r="D349" s="261" t="s">
        <v>28</v>
      </c>
      <c r="E349" s="261" t="s">
        <v>17</v>
      </c>
      <c r="F349" s="261" t="s">
        <v>17</v>
      </c>
      <c r="G349" s="261" t="s">
        <v>22</v>
      </c>
      <c r="H349" s="261">
        <v>3</v>
      </c>
      <c r="I349" s="261" t="s">
        <v>17</v>
      </c>
      <c r="J349" s="261" t="s">
        <v>17</v>
      </c>
      <c r="K349" s="261" t="s">
        <v>678</v>
      </c>
      <c r="L349" s="262">
        <v>44622</v>
      </c>
      <c r="M349" s="261" t="s">
        <v>20</v>
      </c>
    </row>
    <row r="350" spans="1:13" x14ac:dyDescent="0.35">
      <c r="A350" s="259" t="s">
        <v>364</v>
      </c>
      <c r="B350" s="259" t="s">
        <v>365</v>
      </c>
      <c r="C350" s="259" t="s">
        <v>366</v>
      </c>
      <c r="D350" s="259" t="s">
        <v>679</v>
      </c>
      <c r="E350" s="259">
        <v>0</v>
      </c>
      <c r="F350" s="259" t="s">
        <v>680</v>
      </c>
      <c r="G350" s="259" t="s">
        <v>22</v>
      </c>
      <c r="H350" s="259">
        <v>3</v>
      </c>
      <c r="I350" s="259" t="s">
        <v>17</v>
      </c>
      <c r="J350" s="259" t="s">
        <v>681</v>
      </c>
      <c r="K350" s="259" t="s">
        <v>682</v>
      </c>
      <c r="L350" s="260">
        <v>44634</v>
      </c>
      <c r="M350" s="259" t="s">
        <v>20</v>
      </c>
    </row>
    <row r="351" spans="1:13" x14ac:dyDescent="0.35">
      <c r="A351" s="261" t="s">
        <v>683</v>
      </c>
      <c r="B351" s="261" t="s">
        <v>684</v>
      </c>
      <c r="C351" s="261" t="s">
        <v>61</v>
      </c>
      <c r="D351" s="261" t="s">
        <v>38</v>
      </c>
      <c r="E351" s="261" t="s">
        <v>17</v>
      </c>
      <c r="F351" s="261" t="s">
        <v>17</v>
      </c>
      <c r="G351" s="261" t="s">
        <v>22</v>
      </c>
      <c r="H351" s="261">
        <v>3</v>
      </c>
      <c r="I351" s="261" t="s">
        <v>17</v>
      </c>
      <c r="J351" s="261" t="s">
        <v>17</v>
      </c>
      <c r="K351" s="261" t="s">
        <v>685</v>
      </c>
      <c r="L351" s="262">
        <v>44635</v>
      </c>
      <c r="M351" s="261" t="s">
        <v>20</v>
      </c>
    </row>
    <row r="352" spans="1:13" x14ac:dyDescent="0.35">
      <c r="A352" s="259" t="s">
        <v>683</v>
      </c>
      <c r="B352" s="259" t="s">
        <v>684</v>
      </c>
      <c r="C352" s="259" t="s">
        <v>61</v>
      </c>
      <c r="D352" s="259" t="s">
        <v>40</v>
      </c>
      <c r="E352" s="259" t="s">
        <v>17</v>
      </c>
      <c r="F352" s="259" t="s">
        <v>17</v>
      </c>
      <c r="G352" s="259" t="s">
        <v>22</v>
      </c>
      <c r="H352" s="259">
        <v>3</v>
      </c>
      <c r="I352" s="259" t="s">
        <v>17</v>
      </c>
      <c r="J352" s="259" t="s">
        <v>17</v>
      </c>
      <c r="K352" s="259" t="s">
        <v>686</v>
      </c>
      <c r="L352" s="260">
        <v>44635</v>
      </c>
      <c r="M352" s="259" t="s">
        <v>20</v>
      </c>
    </row>
    <row r="353" spans="1:13" x14ac:dyDescent="0.35">
      <c r="A353" s="261" t="s">
        <v>683</v>
      </c>
      <c r="B353" s="261" t="s">
        <v>684</v>
      </c>
      <c r="C353" s="261" t="s">
        <v>61</v>
      </c>
      <c r="D353" s="261" t="s">
        <v>16</v>
      </c>
      <c r="E353" s="261" t="s">
        <v>17</v>
      </c>
      <c r="F353" s="261" t="s">
        <v>17</v>
      </c>
      <c r="G353" s="261" t="s">
        <v>22</v>
      </c>
      <c r="H353" s="261">
        <v>3</v>
      </c>
      <c r="I353" s="261" t="s">
        <v>17</v>
      </c>
      <c r="J353" s="261" t="s">
        <v>17</v>
      </c>
      <c r="K353" s="261" t="s">
        <v>687</v>
      </c>
      <c r="L353" s="262">
        <v>44635</v>
      </c>
      <c r="M353" s="261" t="s">
        <v>20</v>
      </c>
    </row>
    <row r="354" spans="1:13" x14ac:dyDescent="0.35">
      <c r="A354" s="259" t="s">
        <v>683</v>
      </c>
      <c r="B354" s="259" t="s">
        <v>684</v>
      </c>
      <c r="C354" s="259" t="s">
        <v>61</v>
      </c>
      <c r="D354" s="259" t="s">
        <v>21</v>
      </c>
      <c r="E354" s="259" t="s">
        <v>17</v>
      </c>
      <c r="F354" s="259" t="s">
        <v>17</v>
      </c>
      <c r="G354" s="259" t="s">
        <v>22</v>
      </c>
      <c r="H354" s="259">
        <v>3</v>
      </c>
      <c r="I354" s="259" t="s">
        <v>17</v>
      </c>
      <c r="J354" s="259" t="s">
        <v>17</v>
      </c>
      <c r="K354" s="259" t="s">
        <v>688</v>
      </c>
      <c r="L354" s="260">
        <v>44635</v>
      </c>
      <c r="M354" s="259" t="s">
        <v>20</v>
      </c>
    </row>
    <row r="355" spans="1:13" x14ac:dyDescent="0.35">
      <c r="A355" s="261" t="s">
        <v>683</v>
      </c>
      <c r="B355" s="261" t="s">
        <v>684</v>
      </c>
      <c r="C355" s="261" t="s">
        <v>61</v>
      </c>
      <c r="D355" s="261" t="s">
        <v>631</v>
      </c>
      <c r="E355" s="261" t="s">
        <v>17</v>
      </c>
      <c r="F355" s="261" t="s">
        <v>17</v>
      </c>
      <c r="G355" s="261" t="s">
        <v>22</v>
      </c>
      <c r="H355" s="261">
        <v>3</v>
      </c>
      <c r="I355" s="261" t="s">
        <v>17</v>
      </c>
      <c r="J355" s="261" t="s">
        <v>17</v>
      </c>
      <c r="K355" s="261" t="s">
        <v>689</v>
      </c>
      <c r="L355" s="262">
        <v>44635</v>
      </c>
      <c r="M355" s="261" t="s">
        <v>20</v>
      </c>
    </row>
    <row r="356" spans="1:13" x14ac:dyDescent="0.35">
      <c r="A356" s="259" t="s">
        <v>683</v>
      </c>
      <c r="B356" s="259" t="s">
        <v>684</v>
      </c>
      <c r="C356" s="259" t="s">
        <v>61</v>
      </c>
      <c r="D356" s="259" t="s">
        <v>24</v>
      </c>
      <c r="E356" s="259" t="s">
        <v>17</v>
      </c>
      <c r="F356" s="259" t="s">
        <v>17</v>
      </c>
      <c r="G356" s="259" t="s">
        <v>22</v>
      </c>
      <c r="H356" s="259">
        <v>3</v>
      </c>
      <c r="I356" s="259" t="s">
        <v>17</v>
      </c>
      <c r="J356" s="259" t="s">
        <v>17</v>
      </c>
      <c r="K356" s="259" t="s">
        <v>690</v>
      </c>
      <c r="L356" s="260">
        <v>44635</v>
      </c>
      <c r="M356" s="259" t="s">
        <v>20</v>
      </c>
    </row>
    <row r="357" spans="1:13" x14ac:dyDescent="0.35">
      <c r="A357" s="261" t="s">
        <v>683</v>
      </c>
      <c r="B357" s="261" t="s">
        <v>684</v>
      </c>
      <c r="C357" s="261" t="s">
        <v>61</v>
      </c>
      <c r="D357" s="261" t="s">
        <v>26</v>
      </c>
      <c r="E357" s="261" t="s">
        <v>17</v>
      </c>
      <c r="F357" s="261" t="s">
        <v>17</v>
      </c>
      <c r="G357" s="261" t="s">
        <v>22</v>
      </c>
      <c r="H357" s="261">
        <v>3</v>
      </c>
      <c r="I357" s="261" t="s">
        <v>17</v>
      </c>
      <c r="J357" s="261" t="s">
        <v>17</v>
      </c>
      <c r="K357" s="261" t="s">
        <v>691</v>
      </c>
      <c r="L357" s="262">
        <v>44635</v>
      </c>
      <c r="M357" s="261" t="s">
        <v>20</v>
      </c>
    </row>
    <row r="358" spans="1:13" x14ac:dyDescent="0.35">
      <c r="A358" s="259" t="s">
        <v>683</v>
      </c>
      <c r="B358" s="259" t="s">
        <v>684</v>
      </c>
      <c r="C358" s="259" t="s">
        <v>61</v>
      </c>
      <c r="D358" s="259" t="s">
        <v>28</v>
      </c>
      <c r="E358" s="259" t="s">
        <v>17</v>
      </c>
      <c r="F358" s="259" t="s">
        <v>17</v>
      </c>
      <c r="G358" s="259" t="s">
        <v>22</v>
      </c>
      <c r="H358" s="259">
        <v>3</v>
      </c>
      <c r="I358" s="259" t="s">
        <v>17</v>
      </c>
      <c r="J358" s="259" t="s">
        <v>17</v>
      </c>
      <c r="K358" s="259" t="s">
        <v>692</v>
      </c>
      <c r="L358" s="260">
        <v>44635</v>
      </c>
      <c r="M358" s="259" t="s">
        <v>20</v>
      </c>
    </row>
    <row r="359" spans="1:13" x14ac:dyDescent="0.35">
      <c r="A359" s="261" t="s">
        <v>693</v>
      </c>
      <c r="B359" s="261" t="s">
        <v>694</v>
      </c>
      <c r="C359" s="261" t="s">
        <v>61</v>
      </c>
      <c r="D359" s="261" t="s">
        <v>463</v>
      </c>
      <c r="E359" s="261" t="s">
        <v>17</v>
      </c>
      <c r="F359" s="261" t="s">
        <v>17</v>
      </c>
      <c r="G359" s="261" t="s">
        <v>22</v>
      </c>
      <c r="H359" s="261">
        <v>3</v>
      </c>
      <c r="I359" s="261" t="s">
        <v>17</v>
      </c>
      <c r="J359" s="261" t="s">
        <v>17</v>
      </c>
      <c r="K359" s="261" t="s">
        <v>695</v>
      </c>
      <c r="L359" s="262">
        <v>44635</v>
      </c>
      <c r="M359" s="261" t="s">
        <v>20</v>
      </c>
    </row>
    <row r="360" spans="1:13" x14ac:dyDescent="0.35">
      <c r="A360" s="259" t="s">
        <v>693</v>
      </c>
      <c r="B360" s="259" t="s">
        <v>694</v>
      </c>
      <c r="C360" s="259" t="s">
        <v>61</v>
      </c>
      <c r="D360" s="259" t="s">
        <v>38</v>
      </c>
      <c r="E360" s="259" t="s">
        <v>17</v>
      </c>
      <c r="F360" s="259" t="s">
        <v>17</v>
      </c>
      <c r="G360" s="259" t="s">
        <v>22</v>
      </c>
      <c r="H360" s="259">
        <v>3</v>
      </c>
      <c r="I360" s="259" t="s">
        <v>17</v>
      </c>
      <c r="J360" s="259" t="s">
        <v>17</v>
      </c>
      <c r="K360" s="259" t="s">
        <v>696</v>
      </c>
      <c r="L360" s="260">
        <v>44635</v>
      </c>
      <c r="M360" s="259" t="s">
        <v>20</v>
      </c>
    </row>
    <row r="361" spans="1:13" x14ac:dyDescent="0.35">
      <c r="A361" s="261" t="s">
        <v>693</v>
      </c>
      <c r="B361" s="261" t="s">
        <v>694</v>
      </c>
      <c r="C361" s="261" t="s">
        <v>61</v>
      </c>
      <c r="D361" s="261" t="s">
        <v>40</v>
      </c>
      <c r="E361" s="261" t="s">
        <v>17</v>
      </c>
      <c r="F361" s="261" t="s">
        <v>17</v>
      </c>
      <c r="G361" s="261" t="s">
        <v>22</v>
      </c>
      <c r="H361" s="261">
        <v>3</v>
      </c>
      <c r="I361" s="261" t="s">
        <v>17</v>
      </c>
      <c r="J361" s="261" t="s">
        <v>17</v>
      </c>
      <c r="K361" s="261" t="s">
        <v>697</v>
      </c>
      <c r="L361" s="262">
        <v>44635</v>
      </c>
      <c r="M361" s="261" t="s">
        <v>20</v>
      </c>
    </row>
    <row r="362" spans="1:13" x14ac:dyDescent="0.35">
      <c r="A362" s="259" t="s">
        <v>693</v>
      </c>
      <c r="B362" s="259" t="s">
        <v>694</v>
      </c>
      <c r="C362" s="259" t="s">
        <v>61</v>
      </c>
      <c r="D362" s="259" t="s">
        <v>16</v>
      </c>
      <c r="E362" s="259" t="s">
        <v>17</v>
      </c>
      <c r="F362" s="259" t="s">
        <v>17</v>
      </c>
      <c r="G362" s="259" t="s">
        <v>22</v>
      </c>
      <c r="H362" s="259">
        <v>3</v>
      </c>
      <c r="I362" s="259" t="s">
        <v>17</v>
      </c>
      <c r="J362" s="259" t="s">
        <v>17</v>
      </c>
      <c r="K362" s="259" t="s">
        <v>698</v>
      </c>
      <c r="L362" s="260">
        <v>44635</v>
      </c>
      <c r="M362" s="259" t="s">
        <v>20</v>
      </c>
    </row>
    <row r="363" spans="1:13" x14ac:dyDescent="0.35">
      <c r="A363" s="261" t="s">
        <v>693</v>
      </c>
      <c r="B363" s="261" t="s">
        <v>694</v>
      </c>
      <c r="C363" s="261" t="s">
        <v>61</v>
      </c>
      <c r="D363" s="261" t="s">
        <v>21</v>
      </c>
      <c r="E363" s="261" t="s">
        <v>17</v>
      </c>
      <c r="F363" s="261" t="s">
        <v>17</v>
      </c>
      <c r="G363" s="261" t="s">
        <v>22</v>
      </c>
      <c r="H363" s="261">
        <v>3</v>
      </c>
      <c r="I363" s="261" t="s">
        <v>17</v>
      </c>
      <c r="J363" s="261" t="s">
        <v>17</v>
      </c>
      <c r="K363" s="261" t="s">
        <v>699</v>
      </c>
      <c r="L363" s="262">
        <v>44635</v>
      </c>
      <c r="M363" s="261" t="s">
        <v>20</v>
      </c>
    </row>
    <row r="364" spans="1:13" x14ac:dyDescent="0.35">
      <c r="A364" s="259" t="s">
        <v>693</v>
      </c>
      <c r="B364" s="259" t="s">
        <v>694</v>
      </c>
      <c r="C364" s="259" t="s">
        <v>61</v>
      </c>
      <c r="D364" s="259" t="s">
        <v>631</v>
      </c>
      <c r="E364" s="259" t="s">
        <v>17</v>
      </c>
      <c r="F364" s="259" t="s">
        <v>17</v>
      </c>
      <c r="G364" s="259" t="s">
        <v>22</v>
      </c>
      <c r="H364" s="259">
        <v>3</v>
      </c>
      <c r="I364" s="259" t="s">
        <v>17</v>
      </c>
      <c r="J364" s="259" t="s">
        <v>17</v>
      </c>
      <c r="K364" s="259" t="s">
        <v>700</v>
      </c>
      <c r="L364" s="260">
        <v>44635</v>
      </c>
      <c r="M364" s="259" t="s">
        <v>20</v>
      </c>
    </row>
    <row r="365" spans="1:13" x14ac:dyDescent="0.35">
      <c r="A365" s="261" t="s">
        <v>693</v>
      </c>
      <c r="B365" s="261" t="s">
        <v>694</v>
      </c>
      <c r="C365" s="261" t="s">
        <v>61</v>
      </c>
      <c r="D365" s="261" t="s">
        <v>24</v>
      </c>
      <c r="E365" s="261" t="s">
        <v>17</v>
      </c>
      <c r="F365" s="261" t="s">
        <v>17</v>
      </c>
      <c r="G365" s="261" t="s">
        <v>22</v>
      </c>
      <c r="H365" s="261">
        <v>3</v>
      </c>
      <c r="I365" s="261" t="s">
        <v>17</v>
      </c>
      <c r="J365" s="261" t="s">
        <v>17</v>
      </c>
      <c r="K365" s="261" t="s">
        <v>701</v>
      </c>
      <c r="L365" s="262">
        <v>44635</v>
      </c>
      <c r="M365" s="261" t="s">
        <v>20</v>
      </c>
    </row>
    <row r="366" spans="1:13" x14ac:dyDescent="0.35">
      <c r="A366" s="259" t="s">
        <v>693</v>
      </c>
      <c r="B366" s="259" t="s">
        <v>694</v>
      </c>
      <c r="C366" s="259" t="s">
        <v>61</v>
      </c>
      <c r="D366" s="259" t="s">
        <v>317</v>
      </c>
      <c r="E366" s="259">
        <v>2</v>
      </c>
      <c r="F366" s="259" t="s">
        <v>17</v>
      </c>
      <c r="G366" s="259" t="s">
        <v>22</v>
      </c>
      <c r="H366" s="259">
        <v>3</v>
      </c>
      <c r="I366" s="259" t="s">
        <v>17</v>
      </c>
      <c r="J366" s="259" t="s">
        <v>702</v>
      </c>
      <c r="K366" s="259" t="s">
        <v>703</v>
      </c>
      <c r="L366" s="260">
        <v>44635</v>
      </c>
      <c r="M366" s="259" t="s">
        <v>20</v>
      </c>
    </row>
    <row r="367" spans="1:13" x14ac:dyDescent="0.35">
      <c r="A367" s="261" t="s">
        <v>693</v>
      </c>
      <c r="B367" s="261" t="s">
        <v>694</v>
      </c>
      <c r="C367" s="261" t="s">
        <v>61</v>
      </c>
      <c r="D367" s="261" t="s">
        <v>26</v>
      </c>
      <c r="E367" s="261" t="s">
        <v>17</v>
      </c>
      <c r="F367" s="261" t="s">
        <v>17</v>
      </c>
      <c r="G367" s="261" t="s">
        <v>22</v>
      </c>
      <c r="H367" s="261">
        <v>3</v>
      </c>
      <c r="I367" s="261" t="s">
        <v>17</v>
      </c>
      <c r="J367" s="261" t="s">
        <v>17</v>
      </c>
      <c r="K367" s="261" t="s">
        <v>704</v>
      </c>
      <c r="L367" s="262">
        <v>44635</v>
      </c>
      <c r="M367" s="261" t="s">
        <v>20</v>
      </c>
    </row>
    <row r="368" spans="1:13" x14ac:dyDescent="0.35">
      <c r="A368" s="259" t="s">
        <v>693</v>
      </c>
      <c r="B368" s="259" t="s">
        <v>694</v>
      </c>
      <c r="C368" s="259" t="s">
        <v>61</v>
      </c>
      <c r="D368" s="259" t="s">
        <v>28</v>
      </c>
      <c r="E368" s="259" t="s">
        <v>17</v>
      </c>
      <c r="F368" s="259" t="s">
        <v>17</v>
      </c>
      <c r="G368" s="259" t="s">
        <v>22</v>
      </c>
      <c r="H368" s="259">
        <v>3</v>
      </c>
      <c r="I368" s="259" t="s">
        <v>17</v>
      </c>
      <c r="J368" s="259" t="s">
        <v>17</v>
      </c>
      <c r="K368" s="259" t="s">
        <v>705</v>
      </c>
      <c r="L368" s="260">
        <v>44635</v>
      </c>
      <c r="M368" s="259" t="s">
        <v>20</v>
      </c>
    </row>
    <row r="369" spans="1:13" x14ac:dyDescent="0.35">
      <c r="A369" s="261" t="s">
        <v>616</v>
      </c>
      <c r="B369" s="261" t="s">
        <v>617</v>
      </c>
      <c r="C369" s="261" t="s">
        <v>612</v>
      </c>
      <c r="D369" s="261" t="s">
        <v>28</v>
      </c>
      <c r="E369" s="261">
        <v>210000</v>
      </c>
      <c r="F369" s="261" t="s">
        <v>706</v>
      </c>
      <c r="G369" s="261" t="s">
        <v>22</v>
      </c>
      <c r="H369" s="261">
        <v>3</v>
      </c>
      <c r="I369" s="261" t="s">
        <v>707</v>
      </c>
      <c r="J369" s="261" t="s">
        <v>708</v>
      </c>
      <c r="K369" s="261" t="s">
        <v>709</v>
      </c>
      <c r="L369" s="262">
        <v>44648</v>
      </c>
      <c r="M369" s="261" t="s">
        <v>20</v>
      </c>
    </row>
    <row r="370" spans="1:13" x14ac:dyDescent="0.35">
      <c r="A370" s="259" t="s">
        <v>76</v>
      </c>
      <c r="B370" s="259" t="s">
        <v>77</v>
      </c>
      <c r="C370" s="259" t="s">
        <v>78</v>
      </c>
      <c r="D370" s="259" t="s">
        <v>317</v>
      </c>
      <c r="E370" s="259">
        <v>4</v>
      </c>
      <c r="F370" s="259" t="s">
        <v>17</v>
      </c>
      <c r="G370" s="259" t="s">
        <v>33</v>
      </c>
      <c r="H370" s="259">
        <v>2</v>
      </c>
      <c r="I370" s="259" t="s">
        <v>17</v>
      </c>
      <c r="J370" s="259" t="s">
        <v>710</v>
      </c>
      <c r="K370" s="259" t="s">
        <v>711</v>
      </c>
      <c r="L370" s="260">
        <v>44660</v>
      </c>
      <c r="M370" s="259" t="s">
        <v>20</v>
      </c>
    </row>
    <row r="371" spans="1:13" x14ac:dyDescent="0.35">
      <c r="A371" s="261" t="s">
        <v>712</v>
      </c>
      <c r="B371" s="261" t="s">
        <v>713</v>
      </c>
      <c r="C371" s="261" t="s">
        <v>612</v>
      </c>
      <c r="D371" s="261" t="s">
        <v>26</v>
      </c>
      <c r="E371" s="261" t="s">
        <v>17</v>
      </c>
      <c r="F371" s="261" t="s">
        <v>17</v>
      </c>
      <c r="G371" s="261" t="s">
        <v>17</v>
      </c>
      <c r="H371" s="261" t="s">
        <v>17</v>
      </c>
      <c r="I371" s="261" t="s">
        <v>17</v>
      </c>
      <c r="J371" s="261" t="s">
        <v>17</v>
      </c>
      <c r="K371" s="261" t="s">
        <v>714</v>
      </c>
      <c r="L371" s="262">
        <v>44736</v>
      </c>
      <c r="M371" s="261" t="s">
        <v>20</v>
      </c>
    </row>
    <row r="372" spans="1:13" x14ac:dyDescent="0.35">
      <c r="A372" s="259" t="s">
        <v>712</v>
      </c>
      <c r="B372" s="259" t="s">
        <v>713</v>
      </c>
      <c r="C372" s="259" t="s">
        <v>612</v>
      </c>
      <c r="D372" s="259" t="s">
        <v>28</v>
      </c>
      <c r="E372" s="259">
        <v>10000</v>
      </c>
      <c r="F372" s="259" t="s">
        <v>715</v>
      </c>
      <c r="G372" s="259" t="s">
        <v>22</v>
      </c>
      <c r="H372" s="259">
        <v>3</v>
      </c>
      <c r="I372" s="259" t="s">
        <v>716</v>
      </c>
      <c r="J372" s="259" t="s">
        <v>717</v>
      </c>
      <c r="K372" s="259" t="s">
        <v>718</v>
      </c>
      <c r="L372" s="260">
        <v>44736</v>
      </c>
      <c r="M372" s="259" t="s">
        <v>20</v>
      </c>
    </row>
    <row r="373" spans="1:13" x14ac:dyDescent="0.35">
      <c r="A373" s="261" t="s">
        <v>570</v>
      </c>
      <c r="B373" s="261" t="s">
        <v>571</v>
      </c>
      <c r="C373" s="261" t="s">
        <v>167</v>
      </c>
      <c r="D373" s="261" t="s">
        <v>38</v>
      </c>
      <c r="E373" s="261">
        <v>136000</v>
      </c>
      <c r="F373" s="261" t="s">
        <v>719</v>
      </c>
      <c r="G373" s="261" t="s">
        <v>33</v>
      </c>
      <c r="H373" s="261">
        <v>2</v>
      </c>
      <c r="I373" s="261" t="s">
        <v>720</v>
      </c>
      <c r="J373" s="261" t="s">
        <v>721</v>
      </c>
      <c r="K373" s="261" t="s">
        <v>722</v>
      </c>
      <c r="L373" s="262">
        <v>44768</v>
      </c>
      <c r="M373" s="261" t="s">
        <v>20</v>
      </c>
    </row>
    <row r="374" spans="1:13" x14ac:dyDescent="0.35">
      <c r="A374" s="259" t="s">
        <v>178</v>
      </c>
      <c r="B374" s="259" t="s">
        <v>179</v>
      </c>
      <c r="C374" s="259" t="s">
        <v>180</v>
      </c>
      <c r="D374" s="259" t="s">
        <v>317</v>
      </c>
      <c r="E374" s="259">
        <v>4</v>
      </c>
      <c r="F374" s="259" t="s">
        <v>17</v>
      </c>
      <c r="G374" s="259" t="s">
        <v>723</v>
      </c>
      <c r="H374" s="259">
        <v>2</v>
      </c>
      <c r="I374" s="259" t="s">
        <v>17</v>
      </c>
      <c r="J374" s="259" t="s">
        <v>724</v>
      </c>
      <c r="K374" s="259" t="s">
        <v>725</v>
      </c>
      <c r="L374" s="260">
        <v>44773</v>
      </c>
      <c r="M374" s="259" t="s">
        <v>352</v>
      </c>
    </row>
    <row r="375" spans="1:13" x14ac:dyDescent="0.35">
      <c r="A375" s="261" t="s">
        <v>88</v>
      </c>
      <c r="B375" s="261" t="s">
        <v>89</v>
      </c>
      <c r="C375" s="261" t="s">
        <v>90</v>
      </c>
      <c r="D375" s="261" t="s">
        <v>317</v>
      </c>
      <c r="E375" s="261">
        <v>4</v>
      </c>
      <c r="F375" s="261" t="s">
        <v>17</v>
      </c>
      <c r="G375" s="261" t="s">
        <v>404</v>
      </c>
      <c r="H375" s="261">
        <v>1</v>
      </c>
      <c r="I375" s="261" t="s">
        <v>17</v>
      </c>
      <c r="J375" s="261" t="s">
        <v>726</v>
      </c>
      <c r="K375" s="261" t="s">
        <v>727</v>
      </c>
      <c r="L375" s="262">
        <v>44773</v>
      </c>
      <c r="M375" s="261" t="s">
        <v>352</v>
      </c>
    </row>
    <row r="376" spans="1:13" x14ac:dyDescent="0.35">
      <c r="A376" s="259" t="s">
        <v>165</v>
      </c>
      <c r="B376" s="259" t="s">
        <v>166</v>
      </c>
      <c r="C376" s="259" t="s">
        <v>167</v>
      </c>
      <c r="D376" s="259" t="s">
        <v>38</v>
      </c>
      <c r="E376" s="259" t="s">
        <v>17</v>
      </c>
      <c r="F376" s="259" t="s">
        <v>17</v>
      </c>
      <c r="G376" s="259" t="s">
        <v>17</v>
      </c>
      <c r="H376" s="259" t="s">
        <v>17</v>
      </c>
      <c r="I376" s="259" t="s">
        <v>17</v>
      </c>
      <c r="J376" s="259" t="s">
        <v>424</v>
      </c>
      <c r="K376" s="259" t="s">
        <v>728</v>
      </c>
      <c r="L376" s="260">
        <v>44801</v>
      </c>
      <c r="M376" s="259" t="s">
        <v>20</v>
      </c>
    </row>
    <row r="377" spans="1:13" x14ac:dyDescent="0.35">
      <c r="A377" s="261" t="s">
        <v>59</v>
      </c>
      <c r="B377" s="261" t="s">
        <v>60</v>
      </c>
      <c r="C377" s="261" t="s">
        <v>61</v>
      </c>
      <c r="D377" s="261" t="s">
        <v>21</v>
      </c>
      <c r="E377" s="261" t="s">
        <v>17</v>
      </c>
      <c r="F377" s="261" t="s">
        <v>17</v>
      </c>
      <c r="G377" s="261" t="s">
        <v>17</v>
      </c>
      <c r="H377" s="261" t="s">
        <v>17</v>
      </c>
      <c r="I377" s="261" t="s">
        <v>17</v>
      </c>
      <c r="J377" s="261" t="s">
        <v>17</v>
      </c>
      <c r="K377" s="261" t="s">
        <v>729</v>
      </c>
      <c r="L377" s="262">
        <v>44801</v>
      </c>
      <c r="M377" s="261" t="s">
        <v>20</v>
      </c>
    </row>
    <row r="378" spans="1:13" x14ac:dyDescent="0.35">
      <c r="A378" s="259" t="s">
        <v>730</v>
      </c>
      <c r="B378" s="259" t="s">
        <v>731</v>
      </c>
      <c r="C378" s="259" t="s">
        <v>732</v>
      </c>
      <c r="D378" s="259" t="s">
        <v>38</v>
      </c>
      <c r="E378" s="259" t="s">
        <v>17</v>
      </c>
      <c r="F378" s="259" t="s">
        <v>733</v>
      </c>
      <c r="G378" s="259" t="s">
        <v>17</v>
      </c>
      <c r="H378" s="259" t="s">
        <v>17</v>
      </c>
      <c r="I378" s="259" t="s">
        <v>17</v>
      </c>
      <c r="J378" s="259" t="s">
        <v>17</v>
      </c>
      <c r="K378" s="259" t="s">
        <v>734</v>
      </c>
      <c r="L378" s="260">
        <v>44801</v>
      </c>
      <c r="M378" s="259" t="s">
        <v>352</v>
      </c>
    </row>
    <row r="379" spans="1:13" x14ac:dyDescent="0.35">
      <c r="A379" s="261" t="s">
        <v>730</v>
      </c>
      <c r="B379" s="261" t="s">
        <v>731</v>
      </c>
      <c r="C379" s="261" t="s">
        <v>732</v>
      </c>
      <c r="D379" s="261" t="s">
        <v>40</v>
      </c>
      <c r="E379" s="261" t="s">
        <v>17</v>
      </c>
      <c r="F379" s="261" t="s">
        <v>733</v>
      </c>
      <c r="G379" s="261" t="s">
        <v>17</v>
      </c>
      <c r="H379" s="261" t="s">
        <v>17</v>
      </c>
      <c r="I379" s="261" t="s">
        <v>17</v>
      </c>
      <c r="J379" s="261" t="s">
        <v>17</v>
      </c>
      <c r="K379" s="261" t="s">
        <v>735</v>
      </c>
      <c r="L379" s="262">
        <v>44801</v>
      </c>
      <c r="M379" s="261" t="s">
        <v>352</v>
      </c>
    </row>
    <row r="380" spans="1:13" x14ac:dyDescent="0.35">
      <c r="A380" s="259" t="s">
        <v>730</v>
      </c>
      <c r="B380" s="259" t="s">
        <v>731</v>
      </c>
      <c r="C380" s="259" t="s">
        <v>732</v>
      </c>
      <c r="D380" s="259" t="s">
        <v>16</v>
      </c>
      <c r="E380" s="259" t="s">
        <v>17</v>
      </c>
      <c r="F380" s="259" t="s">
        <v>17</v>
      </c>
      <c r="G380" s="259" t="s">
        <v>17</v>
      </c>
      <c r="H380" s="259" t="s">
        <v>17</v>
      </c>
      <c r="I380" s="259" t="s">
        <v>17</v>
      </c>
      <c r="J380" s="259" t="s">
        <v>17</v>
      </c>
      <c r="K380" s="259" t="s">
        <v>736</v>
      </c>
      <c r="L380" s="260">
        <v>44801</v>
      </c>
      <c r="M380" s="259" t="s">
        <v>352</v>
      </c>
    </row>
    <row r="381" spans="1:13" x14ac:dyDescent="0.35">
      <c r="A381" s="261" t="s">
        <v>730</v>
      </c>
      <c r="B381" s="261" t="s">
        <v>731</v>
      </c>
      <c r="C381" s="261" t="s">
        <v>732</v>
      </c>
      <c r="D381" s="261" t="s">
        <v>21</v>
      </c>
      <c r="E381" s="261" t="s">
        <v>17</v>
      </c>
      <c r="F381" s="261" t="s">
        <v>17</v>
      </c>
      <c r="G381" s="261" t="s">
        <v>17</v>
      </c>
      <c r="H381" s="261" t="s">
        <v>17</v>
      </c>
      <c r="I381" s="261" t="s">
        <v>17</v>
      </c>
      <c r="J381" s="261" t="s">
        <v>17</v>
      </c>
      <c r="K381" s="261" t="s">
        <v>737</v>
      </c>
      <c r="L381" s="262">
        <v>44801</v>
      </c>
      <c r="M381" s="261" t="s">
        <v>352</v>
      </c>
    </row>
    <row r="382" spans="1:13" x14ac:dyDescent="0.35">
      <c r="A382" s="259" t="s">
        <v>730</v>
      </c>
      <c r="B382" s="259" t="s">
        <v>731</v>
      </c>
      <c r="C382" s="259" t="s">
        <v>732</v>
      </c>
      <c r="D382" s="259" t="s">
        <v>631</v>
      </c>
      <c r="E382" s="259" t="s">
        <v>17</v>
      </c>
      <c r="F382" s="259" t="s">
        <v>17</v>
      </c>
      <c r="G382" s="259" t="s">
        <v>17</v>
      </c>
      <c r="H382" s="259" t="s">
        <v>17</v>
      </c>
      <c r="I382" s="259" t="s">
        <v>17</v>
      </c>
      <c r="J382" s="259" t="s">
        <v>17</v>
      </c>
      <c r="K382" s="259" t="s">
        <v>738</v>
      </c>
      <c r="L382" s="260">
        <v>44801</v>
      </c>
      <c r="M382" s="259" t="s">
        <v>352</v>
      </c>
    </row>
    <row r="383" spans="1:13" x14ac:dyDescent="0.35">
      <c r="A383" s="261" t="s">
        <v>730</v>
      </c>
      <c r="B383" s="261" t="s">
        <v>731</v>
      </c>
      <c r="C383" s="261" t="s">
        <v>732</v>
      </c>
      <c r="D383" s="261" t="s">
        <v>24</v>
      </c>
      <c r="E383" s="261" t="s">
        <v>17</v>
      </c>
      <c r="F383" s="261" t="s">
        <v>17</v>
      </c>
      <c r="G383" s="261" t="s">
        <v>17</v>
      </c>
      <c r="H383" s="261" t="s">
        <v>17</v>
      </c>
      <c r="I383" s="261" t="s">
        <v>17</v>
      </c>
      <c r="J383" s="261" t="s">
        <v>17</v>
      </c>
      <c r="K383" s="261" t="s">
        <v>739</v>
      </c>
      <c r="L383" s="262">
        <v>44801</v>
      </c>
      <c r="M383" s="261" t="s">
        <v>352</v>
      </c>
    </row>
    <row r="384" spans="1:13" x14ac:dyDescent="0.35">
      <c r="A384" s="259" t="s">
        <v>730</v>
      </c>
      <c r="B384" s="259" t="s">
        <v>731</v>
      </c>
      <c r="C384" s="259" t="s">
        <v>732</v>
      </c>
      <c r="D384" s="259" t="s">
        <v>317</v>
      </c>
      <c r="E384" s="259">
        <v>4</v>
      </c>
      <c r="F384" s="259" t="s">
        <v>740</v>
      </c>
      <c r="G384" s="259" t="s">
        <v>404</v>
      </c>
      <c r="H384" s="259">
        <v>1</v>
      </c>
      <c r="I384" s="259" t="s">
        <v>741</v>
      </c>
      <c r="J384" s="259" t="s">
        <v>724</v>
      </c>
      <c r="K384" s="259" t="s">
        <v>742</v>
      </c>
      <c r="L384" s="260">
        <v>44801</v>
      </c>
      <c r="M384" s="259" t="s">
        <v>352</v>
      </c>
    </row>
    <row r="385" spans="1:13" x14ac:dyDescent="0.35">
      <c r="A385" s="261" t="s">
        <v>730</v>
      </c>
      <c r="B385" s="261" t="s">
        <v>731</v>
      </c>
      <c r="C385" s="261" t="s">
        <v>732</v>
      </c>
      <c r="D385" s="261" t="s">
        <v>26</v>
      </c>
      <c r="E385" s="261" t="s">
        <v>17</v>
      </c>
      <c r="F385" s="261" t="s">
        <v>17</v>
      </c>
      <c r="G385" s="261" t="s">
        <v>17</v>
      </c>
      <c r="H385" s="261" t="s">
        <v>17</v>
      </c>
      <c r="I385" s="261" t="s">
        <v>17</v>
      </c>
      <c r="J385" s="261" t="s">
        <v>17</v>
      </c>
      <c r="K385" s="261" t="s">
        <v>743</v>
      </c>
      <c r="L385" s="262">
        <v>44801</v>
      </c>
      <c r="M385" s="261" t="s">
        <v>352</v>
      </c>
    </row>
    <row r="386" spans="1:13" x14ac:dyDescent="0.35">
      <c r="A386" s="259" t="s">
        <v>730</v>
      </c>
      <c r="B386" s="259" t="s">
        <v>731</v>
      </c>
      <c r="C386" s="259" t="s">
        <v>732</v>
      </c>
      <c r="D386" s="259" t="s">
        <v>28</v>
      </c>
      <c r="E386" s="259" t="s">
        <v>17</v>
      </c>
      <c r="F386" s="259" t="s">
        <v>17</v>
      </c>
      <c r="G386" s="259" t="s">
        <v>17</v>
      </c>
      <c r="H386" s="259" t="s">
        <v>17</v>
      </c>
      <c r="I386" s="259" t="s">
        <v>17</v>
      </c>
      <c r="J386" s="259" t="s">
        <v>17</v>
      </c>
      <c r="K386" s="259" t="s">
        <v>744</v>
      </c>
      <c r="L386" s="260">
        <v>44801</v>
      </c>
      <c r="M386" s="259" t="s">
        <v>352</v>
      </c>
    </row>
    <row r="387" spans="1:13" x14ac:dyDescent="0.35">
      <c r="A387" s="261" t="s">
        <v>745</v>
      </c>
      <c r="B387" s="261" t="s">
        <v>746</v>
      </c>
      <c r="C387" s="261" t="s">
        <v>747</v>
      </c>
      <c r="D387" s="261" t="s">
        <v>38</v>
      </c>
      <c r="E387" s="261" t="s">
        <v>17</v>
      </c>
      <c r="F387" s="261" t="s">
        <v>17</v>
      </c>
      <c r="G387" s="261" t="s">
        <v>17</v>
      </c>
      <c r="H387" s="261" t="s">
        <v>17</v>
      </c>
      <c r="I387" s="261" t="s">
        <v>17</v>
      </c>
      <c r="J387" s="261" t="s">
        <v>17</v>
      </c>
      <c r="K387" s="261" t="s">
        <v>748</v>
      </c>
      <c r="L387" s="262">
        <v>44801</v>
      </c>
      <c r="M387" s="261" t="s">
        <v>352</v>
      </c>
    </row>
    <row r="388" spans="1:13" x14ac:dyDescent="0.35">
      <c r="A388" s="259" t="s">
        <v>745</v>
      </c>
      <c r="B388" s="259" t="s">
        <v>746</v>
      </c>
      <c r="C388" s="259" t="s">
        <v>747</v>
      </c>
      <c r="D388" s="259" t="s">
        <v>40</v>
      </c>
      <c r="E388" s="259" t="s">
        <v>17</v>
      </c>
      <c r="F388" s="259" t="s">
        <v>17</v>
      </c>
      <c r="G388" s="259" t="s">
        <v>17</v>
      </c>
      <c r="H388" s="259" t="s">
        <v>17</v>
      </c>
      <c r="I388" s="259" t="s">
        <v>17</v>
      </c>
      <c r="J388" s="259" t="s">
        <v>17</v>
      </c>
      <c r="K388" s="259" t="s">
        <v>749</v>
      </c>
      <c r="L388" s="260">
        <v>44801</v>
      </c>
      <c r="M388" s="259" t="s">
        <v>352</v>
      </c>
    </row>
    <row r="389" spans="1:13" x14ac:dyDescent="0.35">
      <c r="A389" s="261" t="s">
        <v>745</v>
      </c>
      <c r="B389" s="261" t="s">
        <v>746</v>
      </c>
      <c r="C389" s="261" t="s">
        <v>747</v>
      </c>
      <c r="D389" s="261" t="s">
        <v>16</v>
      </c>
      <c r="E389" s="261" t="s">
        <v>17</v>
      </c>
      <c r="F389" s="261" t="s">
        <v>17</v>
      </c>
      <c r="G389" s="261" t="s">
        <v>17</v>
      </c>
      <c r="H389" s="261" t="s">
        <v>17</v>
      </c>
      <c r="I389" s="261" t="s">
        <v>17</v>
      </c>
      <c r="J389" s="261" t="s">
        <v>17</v>
      </c>
      <c r="K389" s="261" t="s">
        <v>750</v>
      </c>
      <c r="L389" s="262">
        <v>44801</v>
      </c>
      <c r="M389" s="261" t="s">
        <v>352</v>
      </c>
    </row>
    <row r="390" spans="1:13" x14ac:dyDescent="0.35">
      <c r="A390" s="259" t="s">
        <v>745</v>
      </c>
      <c r="B390" s="259" t="s">
        <v>746</v>
      </c>
      <c r="C390" s="259" t="s">
        <v>747</v>
      </c>
      <c r="D390" s="259" t="s">
        <v>21</v>
      </c>
      <c r="E390" s="259" t="s">
        <v>17</v>
      </c>
      <c r="F390" s="259" t="s">
        <v>17</v>
      </c>
      <c r="G390" s="259" t="s">
        <v>17</v>
      </c>
      <c r="H390" s="259" t="s">
        <v>17</v>
      </c>
      <c r="I390" s="259" t="s">
        <v>17</v>
      </c>
      <c r="J390" s="259" t="s">
        <v>17</v>
      </c>
      <c r="K390" s="259" t="s">
        <v>751</v>
      </c>
      <c r="L390" s="260">
        <v>44801</v>
      </c>
      <c r="M390" s="259" t="s">
        <v>352</v>
      </c>
    </row>
    <row r="391" spans="1:13" x14ac:dyDescent="0.35">
      <c r="A391" s="261" t="s">
        <v>745</v>
      </c>
      <c r="B391" s="261" t="s">
        <v>746</v>
      </c>
      <c r="C391" s="261" t="s">
        <v>747</v>
      </c>
      <c r="D391" s="261" t="s">
        <v>631</v>
      </c>
      <c r="E391" s="261" t="s">
        <v>17</v>
      </c>
      <c r="F391" s="261" t="s">
        <v>17</v>
      </c>
      <c r="G391" s="261" t="s">
        <v>17</v>
      </c>
      <c r="H391" s="261" t="s">
        <v>17</v>
      </c>
      <c r="I391" s="261" t="s">
        <v>17</v>
      </c>
      <c r="J391" s="261" t="s">
        <v>17</v>
      </c>
      <c r="K391" s="261" t="s">
        <v>752</v>
      </c>
      <c r="L391" s="262">
        <v>44801</v>
      </c>
      <c r="M391" s="261" t="s">
        <v>352</v>
      </c>
    </row>
    <row r="392" spans="1:13" x14ac:dyDescent="0.35">
      <c r="A392" s="259" t="s">
        <v>745</v>
      </c>
      <c r="B392" s="259" t="s">
        <v>746</v>
      </c>
      <c r="C392" s="259" t="s">
        <v>747</v>
      </c>
      <c r="D392" s="259" t="s">
        <v>24</v>
      </c>
      <c r="E392" s="259" t="s">
        <v>17</v>
      </c>
      <c r="F392" s="259" t="s">
        <v>17</v>
      </c>
      <c r="G392" s="259" t="s">
        <v>17</v>
      </c>
      <c r="H392" s="259" t="s">
        <v>17</v>
      </c>
      <c r="I392" s="259" t="s">
        <v>17</v>
      </c>
      <c r="J392" s="259" t="s">
        <v>17</v>
      </c>
      <c r="K392" s="259" t="s">
        <v>753</v>
      </c>
      <c r="L392" s="260">
        <v>44801</v>
      </c>
      <c r="M392" s="259" t="s">
        <v>352</v>
      </c>
    </row>
    <row r="393" spans="1:13" x14ac:dyDescent="0.35">
      <c r="A393" s="261" t="s">
        <v>745</v>
      </c>
      <c r="B393" s="261" t="s">
        <v>746</v>
      </c>
      <c r="C393" s="261" t="s">
        <v>747</v>
      </c>
      <c r="D393" s="261" t="s">
        <v>317</v>
      </c>
      <c r="E393" s="261">
        <v>4</v>
      </c>
      <c r="F393" s="261" t="s">
        <v>754</v>
      </c>
      <c r="G393" s="261" t="s">
        <v>404</v>
      </c>
      <c r="H393" s="261">
        <v>1</v>
      </c>
      <c r="I393" s="261" t="s">
        <v>755</v>
      </c>
      <c r="J393" s="261" t="s">
        <v>724</v>
      </c>
      <c r="K393" s="261" t="s">
        <v>756</v>
      </c>
      <c r="L393" s="262">
        <v>44801</v>
      </c>
      <c r="M393" s="261" t="s">
        <v>352</v>
      </c>
    </row>
    <row r="394" spans="1:13" x14ac:dyDescent="0.35">
      <c r="A394" s="259" t="s">
        <v>745</v>
      </c>
      <c r="B394" s="259" t="s">
        <v>746</v>
      </c>
      <c r="C394" s="259" t="s">
        <v>747</v>
      </c>
      <c r="D394" s="259" t="s">
        <v>26</v>
      </c>
      <c r="E394" s="259" t="s">
        <v>17</v>
      </c>
      <c r="F394" s="259" t="s">
        <v>17</v>
      </c>
      <c r="G394" s="259" t="s">
        <v>17</v>
      </c>
      <c r="H394" s="259" t="s">
        <v>17</v>
      </c>
      <c r="I394" s="259" t="s">
        <v>17</v>
      </c>
      <c r="J394" s="259" t="s">
        <v>17</v>
      </c>
      <c r="K394" s="259" t="s">
        <v>757</v>
      </c>
      <c r="L394" s="260">
        <v>44801</v>
      </c>
      <c r="M394" s="259" t="s">
        <v>352</v>
      </c>
    </row>
    <row r="395" spans="1:13" x14ac:dyDescent="0.35">
      <c r="A395" s="261" t="s">
        <v>745</v>
      </c>
      <c r="B395" s="261" t="s">
        <v>746</v>
      </c>
      <c r="C395" s="261" t="s">
        <v>747</v>
      </c>
      <c r="D395" s="261" t="s">
        <v>28</v>
      </c>
      <c r="E395" s="261" t="s">
        <v>17</v>
      </c>
      <c r="F395" s="261" t="s">
        <v>17</v>
      </c>
      <c r="G395" s="261" t="s">
        <v>17</v>
      </c>
      <c r="H395" s="261" t="s">
        <v>17</v>
      </c>
      <c r="I395" s="261" t="s">
        <v>17</v>
      </c>
      <c r="J395" s="261" t="s">
        <v>17</v>
      </c>
      <c r="K395" s="261" t="s">
        <v>758</v>
      </c>
      <c r="L395" s="262">
        <v>44801</v>
      </c>
      <c r="M395" s="261" t="s">
        <v>352</v>
      </c>
    </row>
    <row r="396" spans="1:13" x14ac:dyDescent="0.35">
      <c r="A396" s="259" t="s">
        <v>364</v>
      </c>
      <c r="B396" s="259" t="s">
        <v>365</v>
      </c>
      <c r="C396" s="259" t="s">
        <v>366</v>
      </c>
      <c r="D396" s="259" t="s">
        <v>759</v>
      </c>
      <c r="E396" s="259">
        <v>837127015</v>
      </c>
      <c r="F396" s="259" t="s">
        <v>760</v>
      </c>
      <c r="G396" s="259" t="s">
        <v>404</v>
      </c>
      <c r="H396" s="259">
        <v>1</v>
      </c>
      <c r="I396" s="259" t="s">
        <v>761</v>
      </c>
      <c r="J396" s="259" t="s">
        <v>762</v>
      </c>
      <c r="K396" s="259" t="s">
        <v>763</v>
      </c>
      <c r="L396" s="260">
        <v>44802</v>
      </c>
      <c r="M396" s="259" t="s">
        <v>20</v>
      </c>
    </row>
    <row r="397" spans="1:13" x14ac:dyDescent="0.35">
      <c r="A397" s="261" t="s">
        <v>364</v>
      </c>
      <c r="B397" s="261" t="s">
        <v>365</v>
      </c>
      <c r="C397" s="261" t="s">
        <v>366</v>
      </c>
      <c r="D397" s="261" t="s">
        <v>764</v>
      </c>
      <c r="E397" s="261">
        <v>5811256</v>
      </c>
      <c r="F397" s="261" t="s">
        <v>765</v>
      </c>
      <c r="G397" s="261" t="s">
        <v>33</v>
      </c>
      <c r="H397" s="261">
        <v>2</v>
      </c>
      <c r="I397" s="261" t="s">
        <v>766</v>
      </c>
      <c r="J397" s="261" t="s">
        <v>767</v>
      </c>
      <c r="K397" s="261" t="s">
        <v>768</v>
      </c>
      <c r="L397" s="262">
        <v>44802</v>
      </c>
      <c r="M397" s="261" t="s">
        <v>20</v>
      </c>
    </row>
    <row r="398" spans="1:13" x14ac:dyDescent="0.35">
      <c r="A398" s="259" t="s">
        <v>364</v>
      </c>
      <c r="B398" s="259" t="s">
        <v>365</v>
      </c>
      <c r="C398" s="259" t="s">
        <v>366</v>
      </c>
      <c r="D398" s="259" t="s">
        <v>769</v>
      </c>
      <c r="E398" s="259">
        <v>214402247</v>
      </c>
      <c r="F398" s="259" t="s">
        <v>770</v>
      </c>
      <c r="G398" s="259" t="s">
        <v>33</v>
      </c>
      <c r="H398" s="259">
        <v>2</v>
      </c>
      <c r="I398" s="259" t="s">
        <v>771</v>
      </c>
      <c r="J398" s="259" t="s">
        <v>772</v>
      </c>
      <c r="K398" s="259" t="s">
        <v>773</v>
      </c>
      <c r="L398" s="260">
        <v>44802</v>
      </c>
      <c r="M398" s="259" t="s">
        <v>20</v>
      </c>
    </row>
    <row r="399" spans="1:13" x14ac:dyDescent="0.35">
      <c r="A399" s="261" t="s">
        <v>364</v>
      </c>
      <c r="B399" s="261" t="s">
        <v>365</v>
      </c>
      <c r="C399" s="261" t="s">
        <v>366</v>
      </c>
      <c r="D399" s="261" t="s">
        <v>774</v>
      </c>
      <c r="E399" s="261">
        <v>64593140</v>
      </c>
      <c r="F399" s="261" t="s">
        <v>775</v>
      </c>
      <c r="G399" s="261" t="s">
        <v>33</v>
      </c>
      <c r="H399" s="261">
        <v>2</v>
      </c>
      <c r="I399" s="261" t="s">
        <v>776</v>
      </c>
      <c r="J399" s="261" t="s">
        <v>777</v>
      </c>
      <c r="K399" s="261" t="s">
        <v>778</v>
      </c>
      <c r="L399" s="262">
        <v>44802</v>
      </c>
      <c r="M399" s="261" t="s">
        <v>20</v>
      </c>
    </row>
    <row r="400" spans="1:13" x14ac:dyDescent="0.35">
      <c r="A400" s="259" t="s">
        <v>364</v>
      </c>
      <c r="B400" s="259" t="s">
        <v>365</v>
      </c>
      <c r="C400" s="259" t="s">
        <v>366</v>
      </c>
      <c r="D400" s="259" t="s">
        <v>463</v>
      </c>
      <c r="E400" s="259">
        <v>11995659</v>
      </c>
      <c r="F400" s="259" t="s">
        <v>779</v>
      </c>
      <c r="G400" s="259" t="s">
        <v>33</v>
      </c>
      <c r="H400" s="259">
        <v>2</v>
      </c>
      <c r="I400" s="259" t="s">
        <v>780</v>
      </c>
      <c r="J400" s="259" t="s">
        <v>781</v>
      </c>
      <c r="K400" s="259" t="s">
        <v>782</v>
      </c>
      <c r="L400" s="260">
        <v>44802</v>
      </c>
      <c r="M400" s="259" t="s">
        <v>20</v>
      </c>
    </row>
    <row r="401" spans="1:13" x14ac:dyDescent="0.35">
      <c r="A401" s="261" t="s">
        <v>364</v>
      </c>
      <c r="B401" s="261" t="s">
        <v>365</v>
      </c>
      <c r="C401" s="261" t="s">
        <v>366</v>
      </c>
      <c r="D401" s="261" t="s">
        <v>38</v>
      </c>
      <c r="E401" s="261" t="s">
        <v>17</v>
      </c>
      <c r="F401" s="261" t="s">
        <v>680</v>
      </c>
      <c r="G401" s="261" t="s">
        <v>17</v>
      </c>
      <c r="H401" s="261" t="s">
        <v>17</v>
      </c>
      <c r="I401" s="261" t="s">
        <v>17</v>
      </c>
      <c r="J401" s="261" t="s">
        <v>783</v>
      </c>
      <c r="K401" s="261" t="s">
        <v>784</v>
      </c>
      <c r="L401" s="262">
        <v>44802</v>
      </c>
      <c r="M401" s="261" t="s">
        <v>352</v>
      </c>
    </row>
    <row r="402" spans="1:13" x14ac:dyDescent="0.35">
      <c r="A402" s="259" t="s">
        <v>364</v>
      </c>
      <c r="B402" s="259" t="s">
        <v>365</v>
      </c>
      <c r="C402" s="259" t="s">
        <v>366</v>
      </c>
      <c r="D402" s="259" t="s">
        <v>40</v>
      </c>
      <c r="E402" s="259" t="s">
        <v>17</v>
      </c>
      <c r="F402" s="259" t="s">
        <v>680</v>
      </c>
      <c r="G402" s="259" t="s">
        <v>17</v>
      </c>
      <c r="H402" s="259" t="s">
        <v>17</v>
      </c>
      <c r="I402" s="259" t="s">
        <v>17</v>
      </c>
      <c r="J402" s="259" t="s">
        <v>783</v>
      </c>
      <c r="K402" s="259" t="s">
        <v>785</v>
      </c>
      <c r="L402" s="260">
        <v>44802</v>
      </c>
      <c r="M402" s="259" t="s">
        <v>352</v>
      </c>
    </row>
    <row r="403" spans="1:13" x14ac:dyDescent="0.35">
      <c r="A403" s="261" t="s">
        <v>364</v>
      </c>
      <c r="B403" s="261" t="s">
        <v>365</v>
      </c>
      <c r="C403" s="261" t="s">
        <v>366</v>
      </c>
      <c r="D403" s="261" t="s">
        <v>644</v>
      </c>
      <c r="E403" s="261">
        <v>512</v>
      </c>
      <c r="F403" s="261" t="s">
        <v>786</v>
      </c>
      <c r="G403" s="261" t="s">
        <v>33</v>
      </c>
      <c r="H403" s="261">
        <v>2</v>
      </c>
      <c r="I403" s="261" t="s">
        <v>787</v>
      </c>
      <c r="J403" s="261" t="s">
        <v>788</v>
      </c>
      <c r="K403" s="261" t="s">
        <v>789</v>
      </c>
      <c r="L403" s="262">
        <v>44802</v>
      </c>
      <c r="M403" s="261" t="s">
        <v>20</v>
      </c>
    </row>
    <row r="404" spans="1:13" x14ac:dyDescent="0.35">
      <c r="A404" s="259" t="s">
        <v>364</v>
      </c>
      <c r="B404" s="259" t="s">
        <v>365</v>
      </c>
      <c r="C404" s="259" t="s">
        <v>366</v>
      </c>
      <c r="D404" s="259" t="s">
        <v>649</v>
      </c>
      <c r="E404" s="259">
        <v>4004</v>
      </c>
      <c r="F404" s="259" t="s">
        <v>790</v>
      </c>
      <c r="G404" s="259" t="s">
        <v>33</v>
      </c>
      <c r="H404" s="259">
        <v>2</v>
      </c>
      <c r="I404" s="259" t="s">
        <v>791</v>
      </c>
      <c r="J404" s="259" t="s">
        <v>792</v>
      </c>
      <c r="K404" s="259" t="s">
        <v>793</v>
      </c>
      <c r="L404" s="260">
        <v>44802</v>
      </c>
      <c r="M404" s="259" t="s">
        <v>20</v>
      </c>
    </row>
    <row r="405" spans="1:13" x14ac:dyDescent="0.35">
      <c r="A405" s="261" t="s">
        <v>364</v>
      </c>
      <c r="B405" s="261" t="s">
        <v>365</v>
      </c>
      <c r="C405" s="261" t="s">
        <v>366</v>
      </c>
      <c r="D405" s="261" t="s">
        <v>16</v>
      </c>
      <c r="E405" s="261" t="s">
        <v>17</v>
      </c>
      <c r="F405" s="261" t="s">
        <v>680</v>
      </c>
      <c r="G405" s="261" t="s">
        <v>17</v>
      </c>
      <c r="H405" s="261" t="s">
        <v>17</v>
      </c>
      <c r="I405" s="261" t="s">
        <v>17</v>
      </c>
      <c r="J405" s="261" t="s">
        <v>18</v>
      </c>
      <c r="K405" s="261" t="s">
        <v>794</v>
      </c>
      <c r="L405" s="262">
        <v>44802</v>
      </c>
      <c r="M405" s="261" t="s">
        <v>352</v>
      </c>
    </row>
    <row r="406" spans="1:13" x14ac:dyDescent="0.35">
      <c r="A406" s="259" t="s">
        <v>364</v>
      </c>
      <c r="B406" s="259" t="s">
        <v>365</v>
      </c>
      <c r="C406" s="259" t="s">
        <v>366</v>
      </c>
      <c r="D406" s="259" t="s">
        <v>21</v>
      </c>
      <c r="E406" s="259" t="s">
        <v>17</v>
      </c>
      <c r="F406" s="259" t="s">
        <v>680</v>
      </c>
      <c r="G406" s="259" t="s">
        <v>17</v>
      </c>
      <c r="H406" s="259" t="s">
        <v>17</v>
      </c>
      <c r="I406" s="259" t="s">
        <v>17</v>
      </c>
      <c r="J406" s="259" t="s">
        <v>18</v>
      </c>
      <c r="K406" s="259" t="s">
        <v>795</v>
      </c>
      <c r="L406" s="260">
        <v>44802</v>
      </c>
      <c r="M406" s="259" t="s">
        <v>352</v>
      </c>
    </row>
    <row r="407" spans="1:13" x14ac:dyDescent="0.35">
      <c r="A407" s="261" t="s">
        <v>364</v>
      </c>
      <c r="B407" s="261" t="s">
        <v>365</v>
      </c>
      <c r="C407" s="261" t="s">
        <v>366</v>
      </c>
      <c r="D407" s="261" t="s">
        <v>24</v>
      </c>
      <c r="E407" s="261" t="s">
        <v>17</v>
      </c>
      <c r="F407" s="261" t="s">
        <v>680</v>
      </c>
      <c r="G407" s="261" t="s">
        <v>17</v>
      </c>
      <c r="H407" s="261" t="s">
        <v>17</v>
      </c>
      <c r="I407" s="261" t="s">
        <v>17</v>
      </c>
      <c r="J407" s="261" t="s">
        <v>18</v>
      </c>
      <c r="K407" s="261" t="s">
        <v>796</v>
      </c>
      <c r="L407" s="262">
        <v>44802</v>
      </c>
      <c r="M407" s="261" t="s">
        <v>352</v>
      </c>
    </row>
    <row r="408" spans="1:13" x14ac:dyDescent="0.35">
      <c r="A408" s="259" t="s">
        <v>364</v>
      </c>
      <c r="B408" s="259" t="s">
        <v>365</v>
      </c>
      <c r="C408" s="259" t="s">
        <v>366</v>
      </c>
      <c r="D408" s="259" t="s">
        <v>797</v>
      </c>
      <c r="E408" s="259">
        <v>26942629</v>
      </c>
      <c r="F408" s="259" t="s">
        <v>798</v>
      </c>
      <c r="G408" s="259" t="s">
        <v>33</v>
      </c>
      <c r="H408" s="259">
        <v>2</v>
      </c>
      <c r="I408" s="259" t="s">
        <v>799</v>
      </c>
      <c r="J408" s="259" t="s">
        <v>800</v>
      </c>
      <c r="K408" s="259" t="s">
        <v>801</v>
      </c>
      <c r="L408" s="260">
        <v>44802</v>
      </c>
      <c r="M408" s="259" t="s">
        <v>20</v>
      </c>
    </row>
    <row r="409" spans="1:13" x14ac:dyDescent="0.35">
      <c r="A409" s="261" t="s">
        <v>364</v>
      </c>
      <c r="B409" s="261" t="s">
        <v>365</v>
      </c>
      <c r="C409" s="261" t="s">
        <v>366</v>
      </c>
      <c r="D409" s="261" t="s">
        <v>802</v>
      </c>
      <c r="E409" s="261">
        <v>149809107</v>
      </c>
      <c r="F409" s="261" t="s">
        <v>803</v>
      </c>
      <c r="G409" s="261" t="s">
        <v>33</v>
      </c>
      <c r="H409" s="261">
        <v>2</v>
      </c>
      <c r="I409" s="261" t="s">
        <v>804</v>
      </c>
      <c r="J409" s="261" t="s">
        <v>805</v>
      </c>
      <c r="K409" s="261" t="s">
        <v>806</v>
      </c>
      <c r="L409" s="262">
        <v>44802</v>
      </c>
      <c r="M409" s="261" t="s">
        <v>20</v>
      </c>
    </row>
    <row r="410" spans="1:13" x14ac:dyDescent="0.35">
      <c r="A410" s="259" t="s">
        <v>364</v>
      </c>
      <c r="B410" s="259" t="s">
        <v>365</v>
      </c>
      <c r="C410" s="259" t="s">
        <v>366</v>
      </c>
      <c r="D410" s="259" t="s">
        <v>807</v>
      </c>
      <c r="E410" s="259">
        <v>37650511</v>
      </c>
      <c r="F410" s="259" t="s">
        <v>803</v>
      </c>
      <c r="G410" s="259" t="s">
        <v>33</v>
      </c>
      <c r="H410" s="259">
        <v>2</v>
      </c>
      <c r="I410" s="259" t="s">
        <v>804</v>
      </c>
      <c r="J410" s="259" t="s">
        <v>808</v>
      </c>
      <c r="K410" s="259" t="s">
        <v>809</v>
      </c>
      <c r="L410" s="260">
        <v>44802</v>
      </c>
      <c r="M410" s="259" t="s">
        <v>20</v>
      </c>
    </row>
    <row r="411" spans="1:13" x14ac:dyDescent="0.35">
      <c r="A411" s="261" t="s">
        <v>364</v>
      </c>
      <c r="B411" s="261" t="s">
        <v>365</v>
      </c>
      <c r="C411" s="261" t="s">
        <v>366</v>
      </c>
      <c r="D411" s="261" t="s">
        <v>810</v>
      </c>
      <c r="E411" s="261">
        <v>26942629</v>
      </c>
      <c r="F411" s="261" t="s">
        <v>798</v>
      </c>
      <c r="G411" s="261" t="s">
        <v>33</v>
      </c>
      <c r="H411" s="261">
        <v>2</v>
      </c>
      <c r="I411" s="261" t="s">
        <v>799</v>
      </c>
      <c r="J411" s="261" t="s">
        <v>811</v>
      </c>
      <c r="K411" s="261" t="s">
        <v>812</v>
      </c>
      <c r="L411" s="262">
        <v>44802</v>
      </c>
      <c r="M411" s="261" t="s">
        <v>20</v>
      </c>
    </row>
    <row r="412" spans="1:13" x14ac:dyDescent="0.35">
      <c r="A412" s="259" t="s">
        <v>364</v>
      </c>
      <c r="B412" s="259" t="s">
        <v>365</v>
      </c>
      <c r="C412" s="259" t="s">
        <v>366</v>
      </c>
      <c r="D412" s="259" t="s">
        <v>813</v>
      </c>
      <c r="E412" s="259">
        <v>0</v>
      </c>
      <c r="F412" s="259" t="s">
        <v>798</v>
      </c>
      <c r="G412" s="259" t="s">
        <v>22</v>
      </c>
      <c r="H412" s="259">
        <v>3</v>
      </c>
      <c r="I412" s="259" t="s">
        <v>799</v>
      </c>
      <c r="J412" s="259" t="s">
        <v>814</v>
      </c>
      <c r="K412" s="259" t="s">
        <v>815</v>
      </c>
      <c r="L412" s="260">
        <v>44802</v>
      </c>
      <c r="M412" s="259" t="s">
        <v>20</v>
      </c>
    </row>
    <row r="413" spans="1:13" x14ac:dyDescent="0.35">
      <c r="A413" s="261" t="s">
        <v>364</v>
      </c>
      <c r="B413" s="261" t="s">
        <v>365</v>
      </c>
      <c r="C413" s="261" t="s">
        <v>366</v>
      </c>
      <c r="D413" s="261" t="s">
        <v>317</v>
      </c>
      <c r="E413" s="261">
        <v>5</v>
      </c>
      <c r="F413" s="261" t="s">
        <v>816</v>
      </c>
      <c r="G413" s="261" t="s">
        <v>33</v>
      </c>
      <c r="H413" s="261">
        <v>2</v>
      </c>
      <c r="I413" s="261" t="s">
        <v>817</v>
      </c>
      <c r="J413" s="261" t="s">
        <v>818</v>
      </c>
      <c r="K413" s="261" t="s">
        <v>819</v>
      </c>
      <c r="L413" s="262">
        <v>44802</v>
      </c>
      <c r="M413" s="261" t="s">
        <v>20</v>
      </c>
    </row>
    <row r="414" spans="1:13" x14ac:dyDescent="0.35">
      <c r="A414" s="259" t="s">
        <v>178</v>
      </c>
      <c r="B414" s="259" t="s">
        <v>179</v>
      </c>
      <c r="C414" s="259" t="s">
        <v>180</v>
      </c>
      <c r="D414" s="259" t="s">
        <v>40</v>
      </c>
      <c r="E414" s="259" t="s">
        <v>17</v>
      </c>
      <c r="F414" s="259" t="s">
        <v>17</v>
      </c>
      <c r="G414" s="259" t="s">
        <v>17</v>
      </c>
      <c r="H414" s="259" t="s">
        <v>17</v>
      </c>
      <c r="I414" s="259" t="s">
        <v>17</v>
      </c>
      <c r="J414" s="259" t="s">
        <v>17</v>
      </c>
      <c r="K414" s="259" t="s">
        <v>820</v>
      </c>
      <c r="L414" s="260">
        <v>44803</v>
      </c>
      <c r="M414" s="259" t="s">
        <v>20</v>
      </c>
    </row>
    <row r="415" spans="1:13" x14ac:dyDescent="0.35">
      <c r="A415" s="261" t="s">
        <v>178</v>
      </c>
      <c r="B415" s="261" t="s">
        <v>179</v>
      </c>
      <c r="C415" s="261" t="s">
        <v>180</v>
      </c>
      <c r="D415" s="261" t="s">
        <v>16</v>
      </c>
      <c r="E415" s="261" t="s">
        <v>17</v>
      </c>
      <c r="F415" s="261" t="s">
        <v>17</v>
      </c>
      <c r="G415" s="261" t="s">
        <v>17</v>
      </c>
      <c r="H415" s="261" t="s">
        <v>17</v>
      </c>
      <c r="I415" s="261" t="s">
        <v>17</v>
      </c>
      <c r="J415" s="261" t="s">
        <v>17</v>
      </c>
      <c r="K415" s="261" t="s">
        <v>821</v>
      </c>
      <c r="L415" s="262">
        <v>44803</v>
      </c>
      <c r="M415" s="261" t="s">
        <v>20</v>
      </c>
    </row>
    <row r="416" spans="1:13" x14ac:dyDescent="0.35">
      <c r="A416" s="259" t="s">
        <v>178</v>
      </c>
      <c r="B416" s="259" t="s">
        <v>179</v>
      </c>
      <c r="C416" s="259" t="s">
        <v>180</v>
      </c>
      <c r="D416" s="259" t="s">
        <v>24</v>
      </c>
      <c r="E416" s="259" t="s">
        <v>17</v>
      </c>
      <c r="F416" s="259" t="s">
        <v>17</v>
      </c>
      <c r="G416" s="259" t="s">
        <v>17</v>
      </c>
      <c r="H416" s="259" t="s">
        <v>17</v>
      </c>
      <c r="I416" s="259" t="s">
        <v>17</v>
      </c>
      <c r="J416" s="259" t="s">
        <v>17</v>
      </c>
      <c r="K416" s="259" t="s">
        <v>822</v>
      </c>
      <c r="L416" s="260">
        <v>44803</v>
      </c>
      <c r="M416" s="259" t="s">
        <v>20</v>
      </c>
    </row>
    <row r="417" spans="1:13" x14ac:dyDescent="0.35">
      <c r="A417" s="261" t="s">
        <v>178</v>
      </c>
      <c r="B417" s="261" t="s">
        <v>179</v>
      </c>
      <c r="C417" s="261" t="s">
        <v>180</v>
      </c>
      <c r="D417" s="261" t="s">
        <v>21</v>
      </c>
      <c r="E417" s="261" t="s">
        <v>17</v>
      </c>
      <c r="F417" s="261" t="s">
        <v>17</v>
      </c>
      <c r="G417" s="261" t="s">
        <v>17</v>
      </c>
      <c r="H417" s="261" t="s">
        <v>17</v>
      </c>
      <c r="I417" s="261" t="s">
        <v>17</v>
      </c>
      <c r="J417" s="261" t="s">
        <v>17</v>
      </c>
      <c r="K417" s="261" t="s">
        <v>823</v>
      </c>
      <c r="L417" s="262">
        <v>44803</v>
      </c>
      <c r="M417" s="261" t="s">
        <v>20</v>
      </c>
    </row>
    <row r="418" spans="1:13" x14ac:dyDescent="0.35">
      <c r="A418" s="259" t="s">
        <v>178</v>
      </c>
      <c r="B418" s="259" t="s">
        <v>179</v>
      </c>
      <c r="C418" s="259" t="s">
        <v>180</v>
      </c>
      <c r="D418" s="259" t="s">
        <v>38</v>
      </c>
      <c r="E418" s="259" t="s">
        <v>17</v>
      </c>
      <c r="F418" s="259" t="s">
        <v>17</v>
      </c>
      <c r="G418" s="259" t="s">
        <v>17</v>
      </c>
      <c r="H418" s="259" t="s">
        <v>17</v>
      </c>
      <c r="I418" s="259" t="s">
        <v>17</v>
      </c>
      <c r="J418" s="259" t="s">
        <v>17</v>
      </c>
      <c r="K418" s="259" t="s">
        <v>824</v>
      </c>
      <c r="L418" s="260">
        <v>44803</v>
      </c>
      <c r="M418" s="259" t="s">
        <v>20</v>
      </c>
    </row>
    <row r="419" spans="1:13" x14ac:dyDescent="0.35">
      <c r="A419" s="261" t="s">
        <v>184</v>
      </c>
      <c r="B419" s="261" t="s">
        <v>185</v>
      </c>
      <c r="C419" s="261" t="s">
        <v>180</v>
      </c>
      <c r="D419" s="261" t="s">
        <v>40</v>
      </c>
      <c r="E419" s="261" t="s">
        <v>17</v>
      </c>
      <c r="F419" s="261" t="s">
        <v>17</v>
      </c>
      <c r="G419" s="261" t="s">
        <v>17</v>
      </c>
      <c r="H419" s="261" t="s">
        <v>17</v>
      </c>
      <c r="I419" s="261" t="s">
        <v>17</v>
      </c>
      <c r="J419" s="261" t="s">
        <v>17</v>
      </c>
      <c r="K419" s="261" t="s">
        <v>825</v>
      </c>
      <c r="L419" s="262">
        <v>44803</v>
      </c>
      <c r="M419" s="261" t="s">
        <v>20</v>
      </c>
    </row>
    <row r="420" spans="1:13" x14ac:dyDescent="0.35">
      <c r="A420" s="259" t="s">
        <v>184</v>
      </c>
      <c r="B420" s="259" t="s">
        <v>185</v>
      </c>
      <c r="C420" s="259" t="s">
        <v>180</v>
      </c>
      <c r="D420" s="259" t="s">
        <v>21</v>
      </c>
      <c r="E420" s="259" t="s">
        <v>17</v>
      </c>
      <c r="F420" s="259" t="s">
        <v>17</v>
      </c>
      <c r="G420" s="259" t="s">
        <v>17</v>
      </c>
      <c r="H420" s="259" t="s">
        <v>17</v>
      </c>
      <c r="I420" s="259" t="s">
        <v>17</v>
      </c>
      <c r="J420" s="259" t="s">
        <v>17</v>
      </c>
      <c r="K420" s="259" t="s">
        <v>826</v>
      </c>
      <c r="L420" s="260">
        <v>44803</v>
      </c>
      <c r="M420" s="259" t="s">
        <v>20</v>
      </c>
    </row>
    <row r="421" spans="1:13" x14ac:dyDescent="0.35">
      <c r="A421" s="261" t="s">
        <v>184</v>
      </c>
      <c r="B421" s="261" t="s">
        <v>185</v>
      </c>
      <c r="C421" s="261" t="s">
        <v>180</v>
      </c>
      <c r="D421" s="261" t="s">
        <v>16</v>
      </c>
      <c r="E421" s="261" t="s">
        <v>17</v>
      </c>
      <c r="F421" s="261" t="s">
        <v>17</v>
      </c>
      <c r="G421" s="261" t="s">
        <v>17</v>
      </c>
      <c r="H421" s="261" t="s">
        <v>17</v>
      </c>
      <c r="I421" s="261" t="s">
        <v>17</v>
      </c>
      <c r="J421" s="261" t="s">
        <v>17</v>
      </c>
      <c r="K421" s="261" t="s">
        <v>827</v>
      </c>
      <c r="L421" s="262">
        <v>44803</v>
      </c>
      <c r="M421" s="261" t="s">
        <v>20</v>
      </c>
    </row>
    <row r="422" spans="1:13" x14ac:dyDescent="0.35">
      <c r="A422" s="259" t="s">
        <v>184</v>
      </c>
      <c r="B422" s="259" t="s">
        <v>185</v>
      </c>
      <c r="C422" s="259" t="s">
        <v>180</v>
      </c>
      <c r="D422" s="259" t="s">
        <v>24</v>
      </c>
      <c r="E422" s="259" t="s">
        <v>17</v>
      </c>
      <c r="F422" s="259" t="s">
        <v>17</v>
      </c>
      <c r="G422" s="259" t="s">
        <v>17</v>
      </c>
      <c r="H422" s="259" t="s">
        <v>17</v>
      </c>
      <c r="I422" s="259" t="s">
        <v>17</v>
      </c>
      <c r="J422" s="259" t="s">
        <v>17</v>
      </c>
      <c r="K422" s="259" t="s">
        <v>828</v>
      </c>
      <c r="L422" s="260">
        <v>44803</v>
      </c>
      <c r="M422" s="259" t="s">
        <v>20</v>
      </c>
    </row>
    <row r="423" spans="1:13" x14ac:dyDescent="0.35">
      <c r="A423" s="261" t="s">
        <v>184</v>
      </c>
      <c r="B423" s="261" t="s">
        <v>185</v>
      </c>
      <c r="C423" s="261" t="s">
        <v>180</v>
      </c>
      <c r="D423" s="261" t="s">
        <v>38</v>
      </c>
      <c r="E423" s="261" t="s">
        <v>17</v>
      </c>
      <c r="F423" s="261" t="s">
        <v>17</v>
      </c>
      <c r="G423" s="261" t="s">
        <v>17</v>
      </c>
      <c r="H423" s="261" t="s">
        <v>17</v>
      </c>
      <c r="I423" s="261" t="s">
        <v>17</v>
      </c>
      <c r="J423" s="261" t="s">
        <v>17</v>
      </c>
      <c r="K423" s="261" t="s">
        <v>829</v>
      </c>
      <c r="L423" s="262">
        <v>44803</v>
      </c>
      <c r="M423" s="261" t="s">
        <v>20</v>
      </c>
    </row>
    <row r="424" spans="1:13" x14ac:dyDescent="0.35">
      <c r="A424" s="259" t="s">
        <v>30</v>
      </c>
      <c r="B424" s="259" t="s">
        <v>31</v>
      </c>
      <c r="C424" s="259" t="s">
        <v>32</v>
      </c>
      <c r="D424" s="259" t="s">
        <v>644</v>
      </c>
      <c r="E424" s="259">
        <v>15</v>
      </c>
      <c r="F424" s="259" t="s">
        <v>830</v>
      </c>
      <c r="G424" s="259" t="s">
        <v>404</v>
      </c>
      <c r="H424" s="259">
        <v>1</v>
      </c>
      <c r="I424" s="259" t="s">
        <v>646</v>
      </c>
      <c r="J424" s="259" t="s">
        <v>831</v>
      </c>
      <c r="K424" s="259" t="s">
        <v>832</v>
      </c>
      <c r="L424" s="260">
        <v>44804</v>
      </c>
      <c r="M424" s="259" t="s">
        <v>20</v>
      </c>
    </row>
    <row r="425" spans="1:13" x14ac:dyDescent="0.35">
      <c r="A425" s="261" t="s">
        <v>30</v>
      </c>
      <c r="B425" s="261" t="s">
        <v>31</v>
      </c>
      <c r="C425" s="261" t="s">
        <v>32</v>
      </c>
      <c r="D425" s="261" t="s">
        <v>649</v>
      </c>
      <c r="E425" s="261">
        <v>15</v>
      </c>
      <c r="F425" s="261" t="s">
        <v>830</v>
      </c>
      <c r="G425" s="261" t="s">
        <v>404</v>
      </c>
      <c r="H425" s="261">
        <v>1</v>
      </c>
      <c r="I425" s="261" t="s">
        <v>646</v>
      </c>
      <c r="J425" s="261" t="s">
        <v>833</v>
      </c>
      <c r="K425" s="261" t="s">
        <v>834</v>
      </c>
      <c r="L425" s="262">
        <v>44804</v>
      </c>
      <c r="M425" s="261" t="s">
        <v>20</v>
      </c>
    </row>
    <row r="426" spans="1:13" x14ac:dyDescent="0.35">
      <c r="A426" s="259" t="s">
        <v>662</v>
      </c>
      <c r="B426" s="259" t="s">
        <v>663</v>
      </c>
      <c r="C426" s="259" t="s">
        <v>612</v>
      </c>
      <c r="D426" s="259" t="s">
        <v>40</v>
      </c>
      <c r="E426" s="259" t="s">
        <v>17</v>
      </c>
      <c r="F426" s="259" t="s">
        <v>17</v>
      </c>
      <c r="G426" s="259" t="s">
        <v>17</v>
      </c>
      <c r="H426" s="259" t="s">
        <v>17</v>
      </c>
      <c r="I426" s="259" t="s">
        <v>17</v>
      </c>
      <c r="J426" s="259" t="s">
        <v>835</v>
      </c>
      <c r="K426" s="259" t="s">
        <v>836</v>
      </c>
      <c r="L426" s="260">
        <v>44805</v>
      </c>
      <c r="M426" s="259" t="s">
        <v>20</v>
      </c>
    </row>
    <row r="427" spans="1:13" x14ac:dyDescent="0.35">
      <c r="A427" s="261" t="s">
        <v>222</v>
      </c>
      <c r="B427" s="261" t="s">
        <v>223</v>
      </c>
      <c r="C427" s="261" t="s">
        <v>224</v>
      </c>
      <c r="D427" s="261" t="s">
        <v>24</v>
      </c>
      <c r="E427" s="261">
        <v>14851</v>
      </c>
      <c r="F427" s="261" t="s">
        <v>837</v>
      </c>
      <c r="G427" s="261" t="s">
        <v>723</v>
      </c>
      <c r="H427" s="261">
        <v>2</v>
      </c>
      <c r="I427" s="261" t="s">
        <v>838</v>
      </c>
      <c r="J427" s="261" t="s">
        <v>839</v>
      </c>
      <c r="K427" s="261" t="s">
        <v>840</v>
      </c>
      <c r="L427" s="262">
        <v>44851</v>
      </c>
      <c r="M427" s="261" t="s">
        <v>352</v>
      </c>
    </row>
    <row r="428" spans="1:13" x14ac:dyDescent="0.35">
      <c r="A428" s="259" t="s">
        <v>30</v>
      </c>
      <c r="B428" s="259" t="s">
        <v>31</v>
      </c>
      <c r="C428" s="259" t="s">
        <v>32</v>
      </c>
      <c r="D428" s="259" t="s">
        <v>463</v>
      </c>
      <c r="E428" s="259">
        <v>4363</v>
      </c>
      <c r="F428" s="259" t="s">
        <v>841</v>
      </c>
      <c r="G428" s="259" t="s">
        <v>404</v>
      </c>
      <c r="H428" s="259">
        <v>1</v>
      </c>
      <c r="I428" s="259" t="s">
        <v>842</v>
      </c>
      <c r="J428" s="259" t="s">
        <v>843</v>
      </c>
      <c r="K428" s="259" t="s">
        <v>844</v>
      </c>
      <c r="L428" s="260">
        <v>44869</v>
      </c>
      <c r="M428" s="259" t="s">
        <v>20</v>
      </c>
    </row>
    <row r="429" spans="1:13" x14ac:dyDescent="0.35">
      <c r="A429" s="261" t="s">
        <v>30</v>
      </c>
      <c r="B429" s="261" t="s">
        <v>31</v>
      </c>
      <c r="C429" s="261" t="s">
        <v>32</v>
      </c>
      <c r="D429" s="261" t="s">
        <v>317</v>
      </c>
      <c r="E429" s="261">
        <v>1</v>
      </c>
      <c r="F429" s="261" t="s">
        <v>841</v>
      </c>
      <c r="G429" s="261" t="s">
        <v>404</v>
      </c>
      <c r="H429" s="261">
        <v>1</v>
      </c>
      <c r="I429" s="261" t="s">
        <v>842</v>
      </c>
      <c r="J429" s="261" t="s">
        <v>845</v>
      </c>
      <c r="K429" s="261" t="s">
        <v>846</v>
      </c>
      <c r="L429" s="262">
        <v>44869</v>
      </c>
      <c r="M429" s="261" t="s">
        <v>20</v>
      </c>
    </row>
    <row r="430" spans="1:13" x14ac:dyDescent="0.35">
      <c r="A430" s="259" t="s">
        <v>847</v>
      </c>
      <c r="B430" s="259" t="s">
        <v>848</v>
      </c>
      <c r="C430" s="259" t="s">
        <v>849</v>
      </c>
      <c r="D430" s="259" t="s">
        <v>38</v>
      </c>
      <c r="E430" s="259" t="s">
        <v>17</v>
      </c>
      <c r="F430" s="259" t="s">
        <v>17</v>
      </c>
      <c r="G430" s="259" t="s">
        <v>17</v>
      </c>
      <c r="H430" s="259" t="s">
        <v>17</v>
      </c>
      <c r="I430" s="259" t="s">
        <v>17</v>
      </c>
      <c r="J430" s="259" t="s">
        <v>850</v>
      </c>
      <c r="K430" s="259" t="s">
        <v>851</v>
      </c>
      <c r="L430" s="260">
        <v>44893</v>
      </c>
      <c r="M430" s="259" t="s">
        <v>20</v>
      </c>
    </row>
    <row r="431" spans="1:13" x14ac:dyDescent="0.35">
      <c r="A431" s="261" t="s">
        <v>847</v>
      </c>
      <c r="B431" s="261" t="s">
        <v>848</v>
      </c>
      <c r="C431" s="261" t="s">
        <v>849</v>
      </c>
      <c r="D431" s="261" t="s">
        <v>40</v>
      </c>
      <c r="E431" s="261" t="s">
        <v>17</v>
      </c>
      <c r="F431" s="261" t="s">
        <v>17</v>
      </c>
      <c r="G431" s="261" t="s">
        <v>17</v>
      </c>
      <c r="H431" s="261" t="s">
        <v>17</v>
      </c>
      <c r="I431" s="261" t="s">
        <v>17</v>
      </c>
      <c r="J431" s="261" t="s">
        <v>850</v>
      </c>
      <c r="K431" s="261" t="s">
        <v>852</v>
      </c>
      <c r="L431" s="262">
        <v>44893</v>
      </c>
      <c r="M431" s="261" t="s">
        <v>20</v>
      </c>
    </row>
    <row r="432" spans="1:13" x14ac:dyDescent="0.35">
      <c r="A432" s="259" t="s">
        <v>847</v>
      </c>
      <c r="B432" s="259" t="s">
        <v>848</v>
      </c>
      <c r="C432" s="259" t="s">
        <v>849</v>
      </c>
      <c r="D432" s="259" t="s">
        <v>16</v>
      </c>
      <c r="E432" s="259" t="s">
        <v>17</v>
      </c>
      <c r="F432" s="259" t="s">
        <v>17</v>
      </c>
      <c r="G432" s="259" t="s">
        <v>17</v>
      </c>
      <c r="H432" s="259" t="s">
        <v>17</v>
      </c>
      <c r="I432" s="259" t="s">
        <v>17</v>
      </c>
      <c r="J432" s="259" t="s">
        <v>850</v>
      </c>
      <c r="K432" s="259" t="s">
        <v>853</v>
      </c>
      <c r="L432" s="260">
        <v>44893</v>
      </c>
      <c r="M432" s="259" t="s">
        <v>20</v>
      </c>
    </row>
    <row r="433" spans="1:13" x14ac:dyDescent="0.35">
      <c r="A433" s="261" t="s">
        <v>847</v>
      </c>
      <c r="B433" s="261" t="s">
        <v>848</v>
      </c>
      <c r="C433" s="261" t="s">
        <v>849</v>
      </c>
      <c r="D433" s="261" t="s">
        <v>21</v>
      </c>
      <c r="E433" s="261" t="s">
        <v>17</v>
      </c>
      <c r="F433" s="261" t="s">
        <v>17</v>
      </c>
      <c r="G433" s="261" t="s">
        <v>17</v>
      </c>
      <c r="H433" s="261" t="s">
        <v>17</v>
      </c>
      <c r="I433" s="261" t="s">
        <v>17</v>
      </c>
      <c r="J433" s="261" t="s">
        <v>850</v>
      </c>
      <c r="K433" s="261" t="s">
        <v>854</v>
      </c>
      <c r="L433" s="262">
        <v>44893</v>
      </c>
      <c r="M433" s="261" t="s">
        <v>20</v>
      </c>
    </row>
    <row r="434" spans="1:13" x14ac:dyDescent="0.35">
      <c r="A434" s="259" t="s">
        <v>847</v>
      </c>
      <c r="B434" s="259" t="s">
        <v>848</v>
      </c>
      <c r="C434" s="259" t="s">
        <v>849</v>
      </c>
      <c r="D434" s="259" t="s">
        <v>631</v>
      </c>
      <c r="E434" s="259" t="s">
        <v>17</v>
      </c>
      <c r="F434" s="259" t="s">
        <v>17</v>
      </c>
      <c r="G434" s="259" t="s">
        <v>17</v>
      </c>
      <c r="H434" s="259" t="s">
        <v>17</v>
      </c>
      <c r="I434" s="259" t="s">
        <v>17</v>
      </c>
      <c r="J434" s="259" t="s">
        <v>850</v>
      </c>
      <c r="K434" s="259" t="s">
        <v>855</v>
      </c>
      <c r="L434" s="260">
        <v>44893</v>
      </c>
      <c r="M434" s="259" t="s">
        <v>20</v>
      </c>
    </row>
    <row r="435" spans="1:13" x14ac:dyDescent="0.35">
      <c r="A435" s="261" t="s">
        <v>847</v>
      </c>
      <c r="B435" s="261" t="s">
        <v>848</v>
      </c>
      <c r="C435" s="261" t="s">
        <v>849</v>
      </c>
      <c r="D435" s="261" t="s">
        <v>24</v>
      </c>
      <c r="E435" s="261" t="s">
        <v>17</v>
      </c>
      <c r="F435" s="261" t="s">
        <v>17</v>
      </c>
      <c r="G435" s="261" t="s">
        <v>17</v>
      </c>
      <c r="H435" s="261" t="s">
        <v>17</v>
      </c>
      <c r="I435" s="261" t="s">
        <v>17</v>
      </c>
      <c r="J435" s="261" t="s">
        <v>850</v>
      </c>
      <c r="K435" s="261" t="s">
        <v>856</v>
      </c>
      <c r="L435" s="262">
        <v>44893</v>
      </c>
      <c r="M435" s="261" t="s">
        <v>20</v>
      </c>
    </row>
    <row r="436" spans="1:13" x14ac:dyDescent="0.35">
      <c r="A436" s="259" t="s">
        <v>847</v>
      </c>
      <c r="B436" s="259" t="s">
        <v>848</v>
      </c>
      <c r="C436" s="259" t="s">
        <v>849</v>
      </c>
      <c r="D436" s="259" t="s">
        <v>317</v>
      </c>
      <c r="E436" s="259">
        <v>5</v>
      </c>
      <c r="F436" s="259" t="s">
        <v>17</v>
      </c>
      <c r="G436" s="259" t="s">
        <v>723</v>
      </c>
      <c r="H436" s="259">
        <v>2</v>
      </c>
      <c r="I436" s="259" t="s">
        <v>17</v>
      </c>
      <c r="J436" s="259" t="s">
        <v>857</v>
      </c>
      <c r="K436" s="259" t="s">
        <v>858</v>
      </c>
      <c r="L436" s="260">
        <v>44893</v>
      </c>
      <c r="M436" s="259" t="s">
        <v>20</v>
      </c>
    </row>
    <row r="437" spans="1:13" x14ac:dyDescent="0.35">
      <c r="A437" s="261" t="s">
        <v>847</v>
      </c>
      <c r="B437" s="261" t="s">
        <v>848</v>
      </c>
      <c r="C437" s="261" t="s">
        <v>849</v>
      </c>
      <c r="D437" s="261" t="s">
        <v>26</v>
      </c>
      <c r="E437" s="261" t="s">
        <v>17</v>
      </c>
      <c r="F437" s="261" t="s">
        <v>17</v>
      </c>
      <c r="G437" s="261" t="s">
        <v>17</v>
      </c>
      <c r="H437" s="261" t="s">
        <v>17</v>
      </c>
      <c r="I437" s="261" t="s">
        <v>17</v>
      </c>
      <c r="J437" s="261" t="s">
        <v>850</v>
      </c>
      <c r="K437" s="261" t="s">
        <v>859</v>
      </c>
      <c r="L437" s="262">
        <v>44893</v>
      </c>
      <c r="M437" s="261" t="s">
        <v>20</v>
      </c>
    </row>
    <row r="438" spans="1:13" x14ac:dyDescent="0.35">
      <c r="A438" s="259" t="s">
        <v>847</v>
      </c>
      <c r="B438" s="259" t="s">
        <v>848</v>
      </c>
      <c r="C438" s="259" t="s">
        <v>849</v>
      </c>
      <c r="D438" s="259" t="s">
        <v>28</v>
      </c>
      <c r="E438" s="259" t="s">
        <v>17</v>
      </c>
      <c r="F438" s="259" t="s">
        <v>17</v>
      </c>
      <c r="G438" s="259" t="s">
        <v>17</v>
      </c>
      <c r="H438" s="259" t="s">
        <v>17</v>
      </c>
      <c r="I438" s="259" t="s">
        <v>17</v>
      </c>
      <c r="J438" s="259" t="s">
        <v>850</v>
      </c>
      <c r="K438" s="259" t="s">
        <v>860</v>
      </c>
      <c r="L438" s="260">
        <v>44893</v>
      </c>
      <c r="M438" s="259" t="s">
        <v>20</v>
      </c>
    </row>
    <row r="439" spans="1:13" x14ac:dyDescent="0.35">
      <c r="A439" s="261" t="s">
        <v>861</v>
      </c>
      <c r="B439" s="261" t="s">
        <v>862</v>
      </c>
      <c r="C439" s="261" t="s">
        <v>849</v>
      </c>
      <c r="D439" s="261" t="s">
        <v>38</v>
      </c>
      <c r="E439" s="261" t="s">
        <v>17</v>
      </c>
      <c r="F439" s="261" t="s">
        <v>424</v>
      </c>
      <c r="G439" s="261" t="s">
        <v>17</v>
      </c>
      <c r="H439" s="261" t="s">
        <v>17</v>
      </c>
      <c r="I439" s="261" t="s">
        <v>424</v>
      </c>
      <c r="J439" s="261" t="s">
        <v>863</v>
      </c>
      <c r="K439" s="261" t="s">
        <v>864</v>
      </c>
      <c r="L439" s="262">
        <v>44893</v>
      </c>
      <c r="M439" s="261" t="s">
        <v>20</v>
      </c>
    </row>
    <row r="440" spans="1:13" x14ac:dyDescent="0.35">
      <c r="A440" s="259" t="s">
        <v>861</v>
      </c>
      <c r="B440" s="259" t="s">
        <v>862</v>
      </c>
      <c r="C440" s="259" t="s">
        <v>849</v>
      </c>
      <c r="D440" s="259" t="s">
        <v>40</v>
      </c>
      <c r="E440" s="259" t="s">
        <v>17</v>
      </c>
      <c r="F440" s="259" t="s">
        <v>424</v>
      </c>
      <c r="G440" s="259" t="s">
        <v>17</v>
      </c>
      <c r="H440" s="259" t="s">
        <v>17</v>
      </c>
      <c r="I440" s="259" t="s">
        <v>424</v>
      </c>
      <c r="J440" s="259" t="s">
        <v>863</v>
      </c>
      <c r="K440" s="259" t="s">
        <v>865</v>
      </c>
      <c r="L440" s="260">
        <v>44893</v>
      </c>
      <c r="M440" s="259" t="s">
        <v>20</v>
      </c>
    </row>
    <row r="441" spans="1:13" x14ac:dyDescent="0.35">
      <c r="A441" s="261" t="s">
        <v>861</v>
      </c>
      <c r="B441" s="261" t="s">
        <v>862</v>
      </c>
      <c r="C441" s="261" t="s">
        <v>849</v>
      </c>
      <c r="D441" s="261" t="s">
        <v>16</v>
      </c>
      <c r="E441" s="261" t="s">
        <v>17</v>
      </c>
      <c r="F441" s="261" t="s">
        <v>424</v>
      </c>
      <c r="G441" s="261" t="s">
        <v>17</v>
      </c>
      <c r="H441" s="261" t="s">
        <v>17</v>
      </c>
      <c r="I441" s="261" t="s">
        <v>424</v>
      </c>
      <c r="J441" s="261" t="s">
        <v>863</v>
      </c>
      <c r="K441" s="261" t="s">
        <v>866</v>
      </c>
      <c r="L441" s="262">
        <v>44893</v>
      </c>
      <c r="M441" s="261" t="s">
        <v>20</v>
      </c>
    </row>
    <row r="442" spans="1:13" x14ac:dyDescent="0.35">
      <c r="A442" s="259" t="s">
        <v>861</v>
      </c>
      <c r="B442" s="259" t="s">
        <v>862</v>
      </c>
      <c r="C442" s="259" t="s">
        <v>849</v>
      </c>
      <c r="D442" s="259" t="s">
        <v>21</v>
      </c>
      <c r="E442" s="259" t="s">
        <v>17</v>
      </c>
      <c r="F442" s="259" t="s">
        <v>424</v>
      </c>
      <c r="G442" s="259" t="s">
        <v>17</v>
      </c>
      <c r="H442" s="259" t="s">
        <v>17</v>
      </c>
      <c r="I442" s="259" t="s">
        <v>424</v>
      </c>
      <c r="J442" s="259" t="s">
        <v>863</v>
      </c>
      <c r="K442" s="259" t="s">
        <v>867</v>
      </c>
      <c r="L442" s="260">
        <v>44893</v>
      </c>
      <c r="M442" s="259" t="s">
        <v>20</v>
      </c>
    </row>
    <row r="443" spans="1:13" x14ac:dyDescent="0.35">
      <c r="A443" s="261" t="s">
        <v>861</v>
      </c>
      <c r="B443" s="261" t="s">
        <v>862</v>
      </c>
      <c r="C443" s="261" t="s">
        <v>849</v>
      </c>
      <c r="D443" s="261" t="s">
        <v>631</v>
      </c>
      <c r="E443" s="261" t="s">
        <v>17</v>
      </c>
      <c r="F443" s="261" t="s">
        <v>424</v>
      </c>
      <c r="G443" s="261" t="s">
        <v>17</v>
      </c>
      <c r="H443" s="261" t="s">
        <v>17</v>
      </c>
      <c r="I443" s="261" t="s">
        <v>424</v>
      </c>
      <c r="J443" s="261" t="s">
        <v>863</v>
      </c>
      <c r="K443" s="261" t="s">
        <v>868</v>
      </c>
      <c r="L443" s="262">
        <v>44893</v>
      </c>
      <c r="M443" s="261" t="s">
        <v>20</v>
      </c>
    </row>
    <row r="444" spans="1:13" x14ac:dyDescent="0.35">
      <c r="A444" s="259" t="s">
        <v>861</v>
      </c>
      <c r="B444" s="259" t="s">
        <v>862</v>
      </c>
      <c r="C444" s="259" t="s">
        <v>849</v>
      </c>
      <c r="D444" s="259" t="s">
        <v>24</v>
      </c>
      <c r="E444" s="259" t="s">
        <v>17</v>
      </c>
      <c r="F444" s="259" t="s">
        <v>424</v>
      </c>
      <c r="G444" s="259" t="s">
        <v>17</v>
      </c>
      <c r="H444" s="259" t="s">
        <v>17</v>
      </c>
      <c r="I444" s="259" t="s">
        <v>424</v>
      </c>
      <c r="J444" s="259" t="s">
        <v>863</v>
      </c>
      <c r="K444" s="259" t="s">
        <v>869</v>
      </c>
      <c r="L444" s="260">
        <v>44893</v>
      </c>
      <c r="M444" s="259" t="s">
        <v>20</v>
      </c>
    </row>
    <row r="445" spans="1:13" x14ac:dyDescent="0.35">
      <c r="A445" s="261" t="s">
        <v>861</v>
      </c>
      <c r="B445" s="261" t="s">
        <v>862</v>
      </c>
      <c r="C445" s="261" t="s">
        <v>849</v>
      </c>
      <c r="D445" s="261" t="s">
        <v>317</v>
      </c>
      <c r="E445" s="261">
        <v>1</v>
      </c>
      <c r="F445" s="261" t="s">
        <v>870</v>
      </c>
      <c r="G445" s="261" t="s">
        <v>723</v>
      </c>
      <c r="H445" s="261">
        <v>2</v>
      </c>
      <c r="I445" s="261" t="s">
        <v>871</v>
      </c>
      <c r="J445" s="261" t="s">
        <v>872</v>
      </c>
      <c r="K445" s="261" t="s">
        <v>873</v>
      </c>
      <c r="L445" s="262">
        <v>44893</v>
      </c>
      <c r="M445" s="261" t="s">
        <v>20</v>
      </c>
    </row>
    <row r="446" spans="1:13" x14ac:dyDescent="0.35">
      <c r="A446" s="259" t="s">
        <v>861</v>
      </c>
      <c r="B446" s="259" t="s">
        <v>862</v>
      </c>
      <c r="C446" s="259" t="s">
        <v>849</v>
      </c>
      <c r="D446" s="259" t="s">
        <v>26</v>
      </c>
      <c r="E446" s="259" t="s">
        <v>17</v>
      </c>
      <c r="F446" s="259" t="s">
        <v>424</v>
      </c>
      <c r="G446" s="259" t="s">
        <v>17</v>
      </c>
      <c r="H446" s="259" t="s">
        <v>17</v>
      </c>
      <c r="I446" s="259" t="s">
        <v>424</v>
      </c>
      <c r="J446" s="259" t="s">
        <v>863</v>
      </c>
      <c r="K446" s="259" t="s">
        <v>874</v>
      </c>
      <c r="L446" s="260">
        <v>44893</v>
      </c>
      <c r="M446" s="259" t="s">
        <v>20</v>
      </c>
    </row>
    <row r="447" spans="1:13" x14ac:dyDescent="0.35">
      <c r="A447" s="261" t="s">
        <v>861</v>
      </c>
      <c r="B447" s="261" t="s">
        <v>862</v>
      </c>
      <c r="C447" s="261" t="s">
        <v>849</v>
      </c>
      <c r="D447" s="261" t="s">
        <v>28</v>
      </c>
      <c r="E447" s="261" t="s">
        <v>17</v>
      </c>
      <c r="F447" s="261" t="s">
        <v>424</v>
      </c>
      <c r="G447" s="261" t="s">
        <v>17</v>
      </c>
      <c r="H447" s="261" t="s">
        <v>17</v>
      </c>
      <c r="I447" s="261" t="s">
        <v>424</v>
      </c>
      <c r="J447" s="261" t="s">
        <v>863</v>
      </c>
      <c r="K447" s="261" t="s">
        <v>875</v>
      </c>
      <c r="L447" s="262">
        <v>44893</v>
      </c>
      <c r="M447" s="261" t="s">
        <v>20</v>
      </c>
    </row>
    <row r="448" spans="1:13" x14ac:dyDescent="0.35">
      <c r="A448" s="259" t="s">
        <v>876</v>
      </c>
      <c r="B448" s="259" t="s">
        <v>877</v>
      </c>
      <c r="C448" s="259" t="s">
        <v>849</v>
      </c>
      <c r="D448" s="259" t="s">
        <v>38</v>
      </c>
      <c r="E448" s="259" t="s">
        <v>17</v>
      </c>
      <c r="F448" s="259" t="s">
        <v>17</v>
      </c>
      <c r="G448" s="259" t="s">
        <v>17</v>
      </c>
      <c r="H448" s="259" t="s">
        <v>17</v>
      </c>
      <c r="I448" s="259" t="s">
        <v>17</v>
      </c>
      <c r="J448" s="259" t="s">
        <v>850</v>
      </c>
      <c r="K448" s="259" t="s">
        <v>878</v>
      </c>
      <c r="L448" s="260">
        <v>44893</v>
      </c>
      <c r="M448" s="259" t="s">
        <v>20</v>
      </c>
    </row>
    <row r="449" spans="1:13" x14ac:dyDescent="0.35">
      <c r="A449" s="261" t="s">
        <v>876</v>
      </c>
      <c r="B449" s="261" t="s">
        <v>877</v>
      </c>
      <c r="C449" s="261" t="s">
        <v>849</v>
      </c>
      <c r="D449" s="261" t="s">
        <v>40</v>
      </c>
      <c r="E449" s="261" t="s">
        <v>17</v>
      </c>
      <c r="F449" s="261" t="s">
        <v>17</v>
      </c>
      <c r="G449" s="261" t="s">
        <v>17</v>
      </c>
      <c r="H449" s="261" t="s">
        <v>17</v>
      </c>
      <c r="I449" s="261" t="s">
        <v>17</v>
      </c>
      <c r="J449" s="261" t="s">
        <v>850</v>
      </c>
      <c r="K449" s="261" t="s">
        <v>879</v>
      </c>
      <c r="L449" s="262">
        <v>44893</v>
      </c>
      <c r="M449" s="261" t="s">
        <v>20</v>
      </c>
    </row>
    <row r="450" spans="1:13" x14ac:dyDescent="0.35">
      <c r="A450" s="259" t="s">
        <v>876</v>
      </c>
      <c r="B450" s="259" t="s">
        <v>877</v>
      </c>
      <c r="C450" s="259" t="s">
        <v>849</v>
      </c>
      <c r="D450" s="259" t="s">
        <v>16</v>
      </c>
      <c r="E450" s="259" t="s">
        <v>17</v>
      </c>
      <c r="F450" s="259" t="s">
        <v>17</v>
      </c>
      <c r="G450" s="259" t="s">
        <v>17</v>
      </c>
      <c r="H450" s="259" t="s">
        <v>17</v>
      </c>
      <c r="I450" s="259" t="s">
        <v>17</v>
      </c>
      <c r="J450" s="259" t="s">
        <v>850</v>
      </c>
      <c r="K450" s="259" t="s">
        <v>880</v>
      </c>
      <c r="L450" s="260">
        <v>44893</v>
      </c>
      <c r="M450" s="259" t="s">
        <v>20</v>
      </c>
    </row>
    <row r="451" spans="1:13" x14ac:dyDescent="0.35">
      <c r="A451" s="261" t="s">
        <v>876</v>
      </c>
      <c r="B451" s="261" t="s">
        <v>877</v>
      </c>
      <c r="C451" s="261" t="s">
        <v>849</v>
      </c>
      <c r="D451" s="261" t="s">
        <v>21</v>
      </c>
      <c r="E451" s="261" t="s">
        <v>17</v>
      </c>
      <c r="F451" s="261" t="s">
        <v>17</v>
      </c>
      <c r="G451" s="261" t="s">
        <v>17</v>
      </c>
      <c r="H451" s="261" t="s">
        <v>17</v>
      </c>
      <c r="I451" s="261" t="s">
        <v>17</v>
      </c>
      <c r="J451" s="261" t="s">
        <v>850</v>
      </c>
      <c r="K451" s="261" t="s">
        <v>881</v>
      </c>
      <c r="L451" s="262">
        <v>44893</v>
      </c>
      <c r="M451" s="261" t="s">
        <v>20</v>
      </c>
    </row>
    <row r="452" spans="1:13" x14ac:dyDescent="0.35">
      <c r="A452" s="259" t="s">
        <v>876</v>
      </c>
      <c r="B452" s="259" t="s">
        <v>877</v>
      </c>
      <c r="C452" s="259" t="s">
        <v>849</v>
      </c>
      <c r="D452" s="259" t="s">
        <v>631</v>
      </c>
      <c r="E452" s="259" t="s">
        <v>17</v>
      </c>
      <c r="F452" s="259" t="s">
        <v>17</v>
      </c>
      <c r="G452" s="259" t="s">
        <v>17</v>
      </c>
      <c r="H452" s="259" t="s">
        <v>17</v>
      </c>
      <c r="I452" s="259" t="s">
        <v>17</v>
      </c>
      <c r="J452" s="259" t="s">
        <v>850</v>
      </c>
      <c r="K452" s="259" t="s">
        <v>882</v>
      </c>
      <c r="L452" s="260">
        <v>44893</v>
      </c>
      <c r="M452" s="259" t="s">
        <v>20</v>
      </c>
    </row>
    <row r="453" spans="1:13" x14ac:dyDescent="0.35">
      <c r="A453" s="261" t="s">
        <v>876</v>
      </c>
      <c r="B453" s="261" t="s">
        <v>877</v>
      </c>
      <c r="C453" s="261" t="s">
        <v>849</v>
      </c>
      <c r="D453" s="261" t="s">
        <v>24</v>
      </c>
      <c r="E453" s="261" t="s">
        <v>17</v>
      </c>
      <c r="F453" s="261" t="s">
        <v>17</v>
      </c>
      <c r="G453" s="261" t="s">
        <v>17</v>
      </c>
      <c r="H453" s="261" t="s">
        <v>17</v>
      </c>
      <c r="I453" s="261" t="s">
        <v>17</v>
      </c>
      <c r="J453" s="261" t="s">
        <v>850</v>
      </c>
      <c r="K453" s="261" t="s">
        <v>883</v>
      </c>
      <c r="L453" s="262">
        <v>44893</v>
      </c>
      <c r="M453" s="261" t="s">
        <v>20</v>
      </c>
    </row>
    <row r="454" spans="1:13" x14ac:dyDescent="0.35">
      <c r="A454" s="259" t="s">
        <v>876</v>
      </c>
      <c r="B454" s="259" t="s">
        <v>877</v>
      </c>
      <c r="C454" s="259" t="s">
        <v>849</v>
      </c>
      <c r="D454" s="259" t="s">
        <v>317</v>
      </c>
      <c r="E454" s="259">
        <v>5</v>
      </c>
      <c r="F454" s="259" t="s">
        <v>17</v>
      </c>
      <c r="G454" s="259" t="s">
        <v>723</v>
      </c>
      <c r="H454" s="259">
        <v>2</v>
      </c>
      <c r="I454" s="259" t="s">
        <v>17</v>
      </c>
      <c r="J454" s="259" t="s">
        <v>857</v>
      </c>
      <c r="K454" s="259" t="s">
        <v>884</v>
      </c>
      <c r="L454" s="260">
        <v>44893</v>
      </c>
      <c r="M454" s="259" t="s">
        <v>20</v>
      </c>
    </row>
    <row r="455" spans="1:13" x14ac:dyDescent="0.35">
      <c r="A455" s="261" t="s">
        <v>876</v>
      </c>
      <c r="B455" s="261" t="s">
        <v>877</v>
      </c>
      <c r="C455" s="261" t="s">
        <v>849</v>
      </c>
      <c r="D455" s="261" t="s">
        <v>26</v>
      </c>
      <c r="E455" s="261" t="s">
        <v>17</v>
      </c>
      <c r="F455" s="261" t="s">
        <v>17</v>
      </c>
      <c r="G455" s="261" t="s">
        <v>17</v>
      </c>
      <c r="H455" s="261" t="s">
        <v>17</v>
      </c>
      <c r="I455" s="261" t="s">
        <v>17</v>
      </c>
      <c r="J455" s="261" t="s">
        <v>850</v>
      </c>
      <c r="K455" s="261" t="s">
        <v>885</v>
      </c>
      <c r="L455" s="262">
        <v>44893</v>
      </c>
      <c r="M455" s="261" t="s">
        <v>20</v>
      </c>
    </row>
    <row r="456" spans="1:13" x14ac:dyDescent="0.35">
      <c r="A456" s="259" t="s">
        <v>876</v>
      </c>
      <c r="B456" s="259" t="s">
        <v>877</v>
      </c>
      <c r="C456" s="259" t="s">
        <v>849</v>
      </c>
      <c r="D456" s="259" t="s">
        <v>28</v>
      </c>
      <c r="E456" s="259" t="s">
        <v>17</v>
      </c>
      <c r="F456" s="259" t="s">
        <v>17</v>
      </c>
      <c r="G456" s="259" t="s">
        <v>17</v>
      </c>
      <c r="H456" s="259" t="s">
        <v>17</v>
      </c>
      <c r="I456" s="259" t="s">
        <v>17</v>
      </c>
      <c r="J456" s="259"/>
      <c r="K456" s="259" t="s">
        <v>886</v>
      </c>
      <c r="L456" s="260">
        <v>44893</v>
      </c>
      <c r="M456" s="259" t="s">
        <v>20</v>
      </c>
    </row>
    <row r="457" spans="1:13" x14ac:dyDescent="0.35">
      <c r="A457" s="261" t="s">
        <v>887</v>
      </c>
      <c r="B457" s="261" t="s">
        <v>888</v>
      </c>
      <c r="C457" s="261" t="s">
        <v>889</v>
      </c>
      <c r="D457" s="261" t="s">
        <v>26</v>
      </c>
      <c r="E457" s="261" t="s">
        <v>17</v>
      </c>
      <c r="F457" s="261" t="s">
        <v>680</v>
      </c>
      <c r="G457" s="261" t="s">
        <v>17</v>
      </c>
      <c r="H457" s="261" t="s">
        <v>17</v>
      </c>
      <c r="I457" s="261" t="s">
        <v>17</v>
      </c>
      <c r="J457" s="261" t="s">
        <v>197</v>
      </c>
      <c r="K457" s="261" t="s">
        <v>890</v>
      </c>
      <c r="L457" s="262">
        <v>44915</v>
      </c>
      <c r="M457" s="261" t="s">
        <v>20</v>
      </c>
    </row>
    <row r="458" spans="1:13" x14ac:dyDescent="0.35">
      <c r="A458" s="259" t="s">
        <v>887</v>
      </c>
      <c r="B458" s="259" t="s">
        <v>888</v>
      </c>
      <c r="C458" s="259" t="s">
        <v>889</v>
      </c>
      <c r="D458" s="259" t="s">
        <v>28</v>
      </c>
      <c r="E458" s="259" t="s">
        <v>17</v>
      </c>
      <c r="F458" s="259" t="s">
        <v>680</v>
      </c>
      <c r="G458" s="259" t="s">
        <v>17</v>
      </c>
      <c r="H458" s="259" t="s">
        <v>17</v>
      </c>
      <c r="I458" s="259" t="s">
        <v>17</v>
      </c>
      <c r="J458" s="259" t="s">
        <v>197</v>
      </c>
      <c r="K458" s="259" t="s">
        <v>891</v>
      </c>
      <c r="L458" s="260">
        <v>44915</v>
      </c>
      <c r="M458" s="259" t="s">
        <v>20</v>
      </c>
    </row>
    <row r="459" spans="1:13" x14ac:dyDescent="0.35">
      <c r="A459" s="261" t="s">
        <v>662</v>
      </c>
      <c r="B459" s="261" t="s">
        <v>663</v>
      </c>
      <c r="C459" s="261" t="s">
        <v>612</v>
      </c>
      <c r="D459" s="261" t="s">
        <v>644</v>
      </c>
      <c r="E459" s="261">
        <v>24</v>
      </c>
      <c r="F459" s="261" t="s">
        <v>892</v>
      </c>
      <c r="G459" s="261" t="s">
        <v>723</v>
      </c>
      <c r="H459" s="261">
        <v>2</v>
      </c>
      <c r="I459" s="261" t="s">
        <v>893</v>
      </c>
      <c r="J459" s="261" t="s">
        <v>894</v>
      </c>
      <c r="K459" s="261" t="s">
        <v>895</v>
      </c>
      <c r="L459" s="262">
        <v>44915</v>
      </c>
      <c r="M459" s="261" t="s">
        <v>20</v>
      </c>
    </row>
    <row r="460" spans="1:13" x14ac:dyDescent="0.35">
      <c r="A460" s="259" t="s">
        <v>610</v>
      </c>
      <c r="B460" s="259" t="s">
        <v>611</v>
      </c>
      <c r="C460" s="259" t="s">
        <v>612</v>
      </c>
      <c r="D460" s="259" t="s">
        <v>38</v>
      </c>
      <c r="E460" s="259" t="s">
        <v>17</v>
      </c>
      <c r="F460" s="259" t="s">
        <v>17</v>
      </c>
      <c r="G460" s="259" t="s">
        <v>17</v>
      </c>
      <c r="H460" s="259" t="s">
        <v>17</v>
      </c>
      <c r="I460" s="259" t="s">
        <v>17</v>
      </c>
      <c r="J460" s="259"/>
      <c r="K460" s="259" t="s">
        <v>896</v>
      </c>
      <c r="L460" s="260">
        <v>44915</v>
      </c>
      <c r="M460" s="259" t="s">
        <v>20</v>
      </c>
    </row>
    <row r="461" spans="1:13" x14ac:dyDescent="0.35">
      <c r="A461" s="261" t="s">
        <v>610</v>
      </c>
      <c r="B461" s="261" t="s">
        <v>611</v>
      </c>
      <c r="C461" s="261" t="s">
        <v>612</v>
      </c>
      <c r="D461" s="261" t="s">
        <v>40</v>
      </c>
      <c r="E461" s="261" t="s">
        <v>17</v>
      </c>
      <c r="F461" s="261" t="s">
        <v>17</v>
      </c>
      <c r="G461" s="261" t="s">
        <v>17</v>
      </c>
      <c r="H461" s="261" t="s">
        <v>17</v>
      </c>
      <c r="I461" s="261" t="s">
        <v>17</v>
      </c>
      <c r="J461" s="261" t="s">
        <v>897</v>
      </c>
      <c r="K461" s="261" t="s">
        <v>898</v>
      </c>
      <c r="L461" s="262">
        <v>44915</v>
      </c>
      <c r="M461" s="261" t="s">
        <v>20</v>
      </c>
    </row>
    <row r="462" spans="1:13" x14ac:dyDescent="0.35">
      <c r="A462" s="259" t="s">
        <v>610</v>
      </c>
      <c r="B462" s="259" t="s">
        <v>611</v>
      </c>
      <c r="C462" s="259" t="s">
        <v>612</v>
      </c>
      <c r="D462" s="259" t="s">
        <v>644</v>
      </c>
      <c r="E462" s="259" t="s">
        <v>17</v>
      </c>
      <c r="F462" s="259" t="s">
        <v>17</v>
      </c>
      <c r="G462" s="259" t="s">
        <v>17</v>
      </c>
      <c r="H462" s="259" t="s">
        <v>17</v>
      </c>
      <c r="I462" s="259" t="s">
        <v>17</v>
      </c>
      <c r="J462" s="259" t="s">
        <v>899</v>
      </c>
      <c r="K462" s="259" t="s">
        <v>900</v>
      </c>
      <c r="L462" s="260">
        <v>44915</v>
      </c>
      <c r="M462" s="259" t="s">
        <v>20</v>
      </c>
    </row>
    <row r="463" spans="1:13" x14ac:dyDescent="0.35">
      <c r="A463" s="261" t="s">
        <v>610</v>
      </c>
      <c r="B463" s="261" t="s">
        <v>611</v>
      </c>
      <c r="C463" s="261" t="s">
        <v>612</v>
      </c>
      <c r="D463" s="261" t="s">
        <v>16</v>
      </c>
      <c r="E463" s="261" t="s">
        <v>17</v>
      </c>
      <c r="F463" s="261" t="s">
        <v>17</v>
      </c>
      <c r="G463" s="261" t="s">
        <v>17</v>
      </c>
      <c r="H463" s="261" t="s">
        <v>17</v>
      </c>
      <c r="I463" s="261" t="s">
        <v>17</v>
      </c>
      <c r="J463" s="261" t="s">
        <v>897</v>
      </c>
      <c r="K463" s="261" t="s">
        <v>901</v>
      </c>
      <c r="L463" s="262">
        <v>44915</v>
      </c>
      <c r="M463" s="261" t="s">
        <v>20</v>
      </c>
    </row>
    <row r="464" spans="1:13" x14ac:dyDescent="0.35">
      <c r="A464" s="259" t="s">
        <v>610</v>
      </c>
      <c r="B464" s="259" t="s">
        <v>611</v>
      </c>
      <c r="C464" s="259" t="s">
        <v>612</v>
      </c>
      <c r="D464" s="259" t="s">
        <v>21</v>
      </c>
      <c r="E464" s="259" t="s">
        <v>17</v>
      </c>
      <c r="F464" s="259" t="s">
        <v>17</v>
      </c>
      <c r="G464" s="259" t="s">
        <v>17</v>
      </c>
      <c r="H464" s="259" t="s">
        <v>17</v>
      </c>
      <c r="I464" s="259" t="s">
        <v>17</v>
      </c>
      <c r="J464" s="259" t="s">
        <v>897</v>
      </c>
      <c r="K464" s="259" t="s">
        <v>902</v>
      </c>
      <c r="L464" s="260">
        <v>44915</v>
      </c>
      <c r="M464" s="259" t="s">
        <v>20</v>
      </c>
    </row>
    <row r="465" spans="1:13" x14ac:dyDescent="0.35">
      <c r="A465" s="261" t="s">
        <v>610</v>
      </c>
      <c r="B465" s="261" t="s">
        <v>611</v>
      </c>
      <c r="C465" s="261" t="s">
        <v>612</v>
      </c>
      <c r="D465" s="261" t="s">
        <v>631</v>
      </c>
      <c r="E465" s="261" t="s">
        <v>17</v>
      </c>
      <c r="F465" s="261" t="s">
        <v>17</v>
      </c>
      <c r="G465" s="261" t="s">
        <v>17</v>
      </c>
      <c r="H465" s="261" t="s">
        <v>17</v>
      </c>
      <c r="I465" s="261" t="s">
        <v>17</v>
      </c>
      <c r="J465" s="261" t="s">
        <v>897</v>
      </c>
      <c r="K465" s="261" t="s">
        <v>903</v>
      </c>
      <c r="L465" s="262">
        <v>44915</v>
      </c>
      <c r="M465" s="261" t="s">
        <v>20</v>
      </c>
    </row>
    <row r="466" spans="1:13" x14ac:dyDescent="0.35">
      <c r="A466" s="259" t="s">
        <v>610</v>
      </c>
      <c r="B466" s="259" t="s">
        <v>611</v>
      </c>
      <c r="C466" s="259" t="s">
        <v>612</v>
      </c>
      <c r="D466" s="259" t="s">
        <v>24</v>
      </c>
      <c r="E466" s="259" t="s">
        <v>17</v>
      </c>
      <c r="F466" s="259" t="s">
        <v>17</v>
      </c>
      <c r="G466" s="259" t="s">
        <v>17</v>
      </c>
      <c r="H466" s="259" t="s">
        <v>17</v>
      </c>
      <c r="I466" s="259" t="s">
        <v>17</v>
      </c>
      <c r="J466" s="259" t="s">
        <v>897</v>
      </c>
      <c r="K466" s="259" t="s">
        <v>904</v>
      </c>
      <c r="L466" s="260">
        <v>44915</v>
      </c>
      <c r="M466" s="259" t="s">
        <v>20</v>
      </c>
    </row>
    <row r="467" spans="1:13" x14ac:dyDescent="0.35">
      <c r="A467" s="261" t="s">
        <v>905</v>
      </c>
      <c r="B467" s="261" t="s">
        <v>906</v>
      </c>
      <c r="C467" s="261" t="s">
        <v>907</v>
      </c>
      <c r="D467" s="261" t="s">
        <v>26</v>
      </c>
      <c r="E467" s="261" t="s">
        <v>17</v>
      </c>
      <c r="F467" s="261" t="s">
        <v>17</v>
      </c>
      <c r="G467" s="261" t="s">
        <v>17</v>
      </c>
      <c r="H467" s="261" t="s">
        <v>17</v>
      </c>
      <c r="I467" s="261" t="s">
        <v>17</v>
      </c>
      <c r="J467" s="261" t="s">
        <v>908</v>
      </c>
      <c r="K467" s="261" t="s">
        <v>909</v>
      </c>
      <c r="L467" s="262">
        <v>44921</v>
      </c>
      <c r="M467" s="261" t="s">
        <v>20</v>
      </c>
    </row>
    <row r="468" spans="1:13" x14ac:dyDescent="0.35">
      <c r="A468" s="259" t="s">
        <v>905</v>
      </c>
      <c r="B468" s="259" t="s">
        <v>906</v>
      </c>
      <c r="C468" s="259" t="s">
        <v>907</v>
      </c>
      <c r="D468" s="259" t="s">
        <v>28</v>
      </c>
      <c r="E468" s="259" t="s">
        <v>17</v>
      </c>
      <c r="F468" s="259" t="s">
        <v>17</v>
      </c>
      <c r="G468" s="259" t="s">
        <v>17</v>
      </c>
      <c r="H468" s="259" t="s">
        <v>17</v>
      </c>
      <c r="I468" s="259" t="s">
        <v>17</v>
      </c>
      <c r="J468" s="259" t="s">
        <v>910</v>
      </c>
      <c r="K468" s="259" t="s">
        <v>911</v>
      </c>
      <c r="L468" s="260">
        <v>44921</v>
      </c>
      <c r="M468" s="259" t="s">
        <v>20</v>
      </c>
    </row>
    <row r="469" spans="1:13" x14ac:dyDescent="0.35">
      <c r="A469" s="261" t="s">
        <v>912</v>
      </c>
      <c r="B469" s="261" t="s">
        <v>913</v>
      </c>
      <c r="C469" s="261" t="s">
        <v>914</v>
      </c>
      <c r="D469" s="261" t="s">
        <v>26</v>
      </c>
      <c r="E469" s="261" t="s">
        <v>17</v>
      </c>
      <c r="F469" s="261" t="s">
        <v>17</v>
      </c>
      <c r="G469" s="261" t="s">
        <v>17</v>
      </c>
      <c r="H469" s="261" t="s">
        <v>17</v>
      </c>
      <c r="I469" s="261" t="s">
        <v>17</v>
      </c>
      <c r="J469" s="261" t="s">
        <v>915</v>
      </c>
      <c r="K469" s="261" t="s">
        <v>916</v>
      </c>
      <c r="L469" s="262">
        <v>44921</v>
      </c>
      <c r="M469" s="261" t="s">
        <v>20</v>
      </c>
    </row>
    <row r="470" spans="1:13" x14ac:dyDescent="0.35">
      <c r="A470" s="259" t="s">
        <v>912</v>
      </c>
      <c r="B470" s="259" t="s">
        <v>913</v>
      </c>
      <c r="C470" s="259" t="s">
        <v>914</v>
      </c>
      <c r="D470" s="259" t="s">
        <v>28</v>
      </c>
      <c r="E470" s="259" t="s">
        <v>17</v>
      </c>
      <c r="F470" s="259" t="s">
        <v>17</v>
      </c>
      <c r="G470" s="259" t="s">
        <v>17</v>
      </c>
      <c r="H470" s="259" t="s">
        <v>17</v>
      </c>
      <c r="I470" s="259" t="s">
        <v>17</v>
      </c>
      <c r="J470" s="259" t="s">
        <v>917</v>
      </c>
      <c r="K470" s="259" t="s">
        <v>918</v>
      </c>
      <c r="L470" s="260">
        <v>44921</v>
      </c>
      <c r="M470" s="259" t="s">
        <v>20</v>
      </c>
    </row>
    <row r="471" spans="1:13" x14ac:dyDescent="0.35">
      <c r="A471" s="261" t="s">
        <v>919</v>
      </c>
      <c r="B471" s="261" t="s">
        <v>920</v>
      </c>
      <c r="C471" s="261" t="s">
        <v>921</v>
      </c>
      <c r="D471" s="261" t="s">
        <v>26</v>
      </c>
      <c r="E471" s="261" t="s">
        <v>17</v>
      </c>
      <c r="F471" s="261" t="s">
        <v>17</v>
      </c>
      <c r="G471" s="261" t="s">
        <v>17</v>
      </c>
      <c r="H471" s="261" t="s">
        <v>17</v>
      </c>
      <c r="I471" s="261" t="s">
        <v>17</v>
      </c>
      <c r="J471" s="261" t="s">
        <v>915</v>
      </c>
      <c r="K471" s="261" t="s">
        <v>922</v>
      </c>
      <c r="L471" s="262">
        <v>44921</v>
      </c>
      <c r="M471" s="261" t="s">
        <v>20</v>
      </c>
    </row>
    <row r="472" spans="1:13" x14ac:dyDescent="0.35">
      <c r="A472" s="259" t="s">
        <v>919</v>
      </c>
      <c r="B472" s="259" t="s">
        <v>920</v>
      </c>
      <c r="C472" s="259" t="s">
        <v>921</v>
      </c>
      <c r="D472" s="259" t="s">
        <v>28</v>
      </c>
      <c r="E472" s="259" t="s">
        <v>17</v>
      </c>
      <c r="F472" s="259" t="s">
        <v>17</v>
      </c>
      <c r="G472" s="259" t="s">
        <v>17</v>
      </c>
      <c r="H472" s="259" t="s">
        <v>17</v>
      </c>
      <c r="I472" s="259" t="s">
        <v>17</v>
      </c>
      <c r="J472" s="259" t="s">
        <v>917</v>
      </c>
      <c r="K472" s="259" t="s">
        <v>923</v>
      </c>
      <c r="L472" s="260">
        <v>44921</v>
      </c>
      <c r="M472" s="259" t="s">
        <v>20</v>
      </c>
    </row>
    <row r="473" spans="1:13" x14ac:dyDescent="0.35">
      <c r="A473" s="261" t="s">
        <v>712</v>
      </c>
      <c r="B473" s="261" t="s">
        <v>713</v>
      </c>
      <c r="C473" s="261" t="s">
        <v>612</v>
      </c>
      <c r="D473" s="261" t="s">
        <v>40</v>
      </c>
      <c r="E473" s="261" t="s">
        <v>17</v>
      </c>
      <c r="F473" s="261" t="s">
        <v>424</v>
      </c>
      <c r="G473" s="261" t="s">
        <v>17</v>
      </c>
      <c r="H473" s="261" t="s">
        <v>17</v>
      </c>
      <c r="I473" s="261" t="s">
        <v>424</v>
      </c>
      <c r="J473" s="261" t="s">
        <v>924</v>
      </c>
      <c r="K473" s="261" t="s">
        <v>925</v>
      </c>
      <c r="L473" s="262">
        <v>44922</v>
      </c>
      <c r="M473" s="261" t="s">
        <v>20</v>
      </c>
    </row>
    <row r="474" spans="1:13" x14ac:dyDescent="0.35">
      <c r="A474" s="259" t="s">
        <v>712</v>
      </c>
      <c r="B474" s="259" t="s">
        <v>713</v>
      </c>
      <c r="C474" s="259" t="s">
        <v>612</v>
      </c>
      <c r="D474" s="259" t="s">
        <v>16</v>
      </c>
      <c r="E474" s="259" t="s">
        <v>17</v>
      </c>
      <c r="F474" s="259" t="s">
        <v>424</v>
      </c>
      <c r="G474" s="259" t="s">
        <v>17</v>
      </c>
      <c r="H474" s="259" t="s">
        <v>17</v>
      </c>
      <c r="I474" s="259" t="s">
        <v>424</v>
      </c>
      <c r="J474" s="259" t="s">
        <v>924</v>
      </c>
      <c r="K474" s="259" t="s">
        <v>926</v>
      </c>
      <c r="L474" s="260">
        <v>44922</v>
      </c>
      <c r="M474" s="259" t="s">
        <v>20</v>
      </c>
    </row>
    <row r="475" spans="1:13" x14ac:dyDescent="0.35">
      <c r="A475" s="261" t="s">
        <v>712</v>
      </c>
      <c r="B475" s="261" t="s">
        <v>713</v>
      </c>
      <c r="C475" s="261" t="s">
        <v>612</v>
      </c>
      <c r="D475" s="261" t="s">
        <v>21</v>
      </c>
      <c r="E475" s="261" t="s">
        <v>17</v>
      </c>
      <c r="F475" s="261" t="s">
        <v>424</v>
      </c>
      <c r="G475" s="261" t="s">
        <v>17</v>
      </c>
      <c r="H475" s="261" t="s">
        <v>17</v>
      </c>
      <c r="I475" s="261" t="s">
        <v>424</v>
      </c>
      <c r="J475" s="261" t="s">
        <v>924</v>
      </c>
      <c r="K475" s="261" t="s">
        <v>927</v>
      </c>
      <c r="L475" s="262">
        <v>44922</v>
      </c>
      <c r="M475" s="261" t="s">
        <v>20</v>
      </c>
    </row>
    <row r="476" spans="1:13" x14ac:dyDescent="0.35">
      <c r="A476" s="259" t="s">
        <v>712</v>
      </c>
      <c r="B476" s="259" t="s">
        <v>713</v>
      </c>
      <c r="C476" s="259" t="s">
        <v>612</v>
      </c>
      <c r="D476" s="259" t="s">
        <v>631</v>
      </c>
      <c r="E476" s="259" t="s">
        <v>17</v>
      </c>
      <c r="F476" s="259" t="s">
        <v>424</v>
      </c>
      <c r="G476" s="259" t="s">
        <v>17</v>
      </c>
      <c r="H476" s="259" t="s">
        <v>17</v>
      </c>
      <c r="I476" s="259" t="s">
        <v>424</v>
      </c>
      <c r="J476" s="259" t="s">
        <v>924</v>
      </c>
      <c r="K476" s="259" t="s">
        <v>928</v>
      </c>
      <c r="L476" s="260">
        <v>44922</v>
      </c>
      <c r="M476" s="259" t="s">
        <v>20</v>
      </c>
    </row>
    <row r="477" spans="1:13" x14ac:dyDescent="0.35">
      <c r="A477" s="261" t="s">
        <v>641</v>
      </c>
      <c r="B477" s="261" t="s">
        <v>642</v>
      </c>
      <c r="C477" s="261" t="s">
        <v>643</v>
      </c>
      <c r="D477" s="261" t="s">
        <v>759</v>
      </c>
      <c r="E477" s="261">
        <v>34500000</v>
      </c>
      <c r="F477" s="261" t="s">
        <v>929</v>
      </c>
      <c r="G477" s="261" t="s">
        <v>404</v>
      </c>
      <c r="H477" s="261">
        <v>1</v>
      </c>
      <c r="I477" s="261" t="s">
        <v>930</v>
      </c>
      <c r="J477" s="261" t="s">
        <v>931</v>
      </c>
      <c r="K477" s="261" t="s">
        <v>932</v>
      </c>
      <c r="L477" s="262">
        <v>44924</v>
      </c>
      <c r="M477" s="261" t="s">
        <v>20</v>
      </c>
    </row>
    <row r="478" spans="1:13" x14ac:dyDescent="0.35">
      <c r="A478" s="259" t="s">
        <v>712</v>
      </c>
      <c r="B478" s="259" t="s">
        <v>713</v>
      </c>
      <c r="C478" s="259" t="s">
        <v>612</v>
      </c>
      <c r="D478" s="259" t="s">
        <v>24</v>
      </c>
      <c r="E478" s="259">
        <v>4500000</v>
      </c>
      <c r="F478" s="259" t="s">
        <v>933</v>
      </c>
      <c r="G478" s="259" t="s">
        <v>723</v>
      </c>
      <c r="H478" s="259">
        <v>2</v>
      </c>
      <c r="I478" s="259" t="s">
        <v>934</v>
      </c>
      <c r="J478" s="259" t="s">
        <v>935</v>
      </c>
      <c r="K478" s="259" t="s">
        <v>936</v>
      </c>
      <c r="L478" s="260">
        <v>44953</v>
      </c>
      <c r="M478" s="259" t="s">
        <v>20</v>
      </c>
    </row>
    <row r="479" spans="1:13" x14ac:dyDescent="0.35">
      <c r="A479" s="261" t="s">
        <v>937</v>
      </c>
      <c r="B479" s="261" t="s">
        <v>938</v>
      </c>
      <c r="C479" s="261" t="s">
        <v>939</v>
      </c>
      <c r="D479" s="261" t="s">
        <v>24</v>
      </c>
      <c r="E479" s="261">
        <v>228</v>
      </c>
      <c r="F479" s="261" t="s">
        <v>940</v>
      </c>
      <c r="G479" s="261" t="s">
        <v>723</v>
      </c>
      <c r="H479" s="261">
        <v>2</v>
      </c>
      <c r="I479" s="261" t="s">
        <v>941</v>
      </c>
      <c r="J479" s="261" t="s">
        <v>942</v>
      </c>
      <c r="K479" s="261" t="s">
        <v>943</v>
      </c>
      <c r="L479" s="262">
        <v>44957</v>
      </c>
      <c r="M479" s="261" t="s">
        <v>20</v>
      </c>
    </row>
    <row r="480" spans="1:13" x14ac:dyDescent="0.35">
      <c r="A480" s="259" t="s">
        <v>669</v>
      </c>
      <c r="B480" s="259" t="s">
        <v>670</v>
      </c>
      <c r="C480" s="259" t="s">
        <v>671</v>
      </c>
      <c r="D480" s="259" t="s">
        <v>40</v>
      </c>
      <c r="E480" s="259">
        <v>4893</v>
      </c>
      <c r="F480" s="259" t="s">
        <v>944</v>
      </c>
      <c r="G480" s="259" t="s">
        <v>723</v>
      </c>
      <c r="H480" s="259">
        <v>2</v>
      </c>
      <c r="I480" s="259" t="s">
        <v>945</v>
      </c>
      <c r="J480" s="259" t="s">
        <v>946</v>
      </c>
      <c r="K480" s="259" t="s">
        <v>947</v>
      </c>
      <c r="L480" s="260">
        <v>44985</v>
      </c>
      <c r="M480" s="259" t="s">
        <v>20</v>
      </c>
    </row>
    <row r="481" spans="1:13" x14ac:dyDescent="0.35">
      <c r="A481" s="261" t="s">
        <v>669</v>
      </c>
      <c r="B481" s="261" t="s">
        <v>670</v>
      </c>
      <c r="C481" s="261" t="s">
        <v>671</v>
      </c>
      <c r="D481" s="261" t="s">
        <v>24</v>
      </c>
      <c r="E481" s="261">
        <v>7852053</v>
      </c>
      <c r="F481" s="261" t="s">
        <v>948</v>
      </c>
      <c r="G481" s="261" t="s">
        <v>404</v>
      </c>
      <c r="H481" s="261">
        <v>1</v>
      </c>
      <c r="I481" s="261" t="s">
        <v>949</v>
      </c>
      <c r="J481" s="261" t="s">
        <v>935</v>
      </c>
      <c r="K481" s="261" t="s">
        <v>950</v>
      </c>
      <c r="L481" s="262">
        <v>44985</v>
      </c>
      <c r="M481" s="261"/>
    </row>
    <row r="482" spans="1:13" x14ac:dyDescent="0.35">
      <c r="A482" s="259" t="s">
        <v>222</v>
      </c>
      <c r="B482" s="259" t="s">
        <v>223</v>
      </c>
      <c r="C482" s="259" t="s">
        <v>224</v>
      </c>
      <c r="D482" s="259" t="s">
        <v>16</v>
      </c>
      <c r="E482" s="259">
        <v>48200</v>
      </c>
      <c r="F482" s="259" t="s">
        <v>951</v>
      </c>
      <c r="G482" s="259" t="s">
        <v>723</v>
      </c>
      <c r="H482" s="259">
        <v>2</v>
      </c>
      <c r="I482" s="259" t="s">
        <v>952</v>
      </c>
      <c r="J482" s="259" t="s">
        <v>953</v>
      </c>
      <c r="K482" s="259" t="s">
        <v>954</v>
      </c>
      <c r="L482" s="260">
        <v>44999</v>
      </c>
      <c r="M482" s="259" t="s">
        <v>20</v>
      </c>
    </row>
    <row r="483" spans="1:13" x14ac:dyDescent="0.35">
      <c r="A483" s="261" t="s">
        <v>222</v>
      </c>
      <c r="B483" s="261" t="s">
        <v>223</v>
      </c>
      <c r="C483" s="261" t="s">
        <v>224</v>
      </c>
      <c r="D483" s="261" t="s">
        <v>21</v>
      </c>
      <c r="E483" s="261">
        <v>24800</v>
      </c>
      <c r="F483" s="261" t="s">
        <v>951</v>
      </c>
      <c r="G483" s="261" t="s">
        <v>723</v>
      </c>
      <c r="H483" s="261">
        <v>2</v>
      </c>
      <c r="I483" s="261" t="s">
        <v>952</v>
      </c>
      <c r="J483" s="261" t="s">
        <v>955</v>
      </c>
      <c r="K483" s="261" t="s">
        <v>956</v>
      </c>
      <c r="L483" s="262">
        <v>44999</v>
      </c>
      <c r="M483" s="261" t="s">
        <v>20</v>
      </c>
    </row>
    <row r="484" spans="1:13" x14ac:dyDescent="0.35">
      <c r="A484" s="259" t="s">
        <v>957</v>
      </c>
      <c r="B484" s="259" t="s">
        <v>958</v>
      </c>
      <c r="C484" s="259" t="s">
        <v>959</v>
      </c>
      <c r="D484" s="259" t="s">
        <v>26</v>
      </c>
      <c r="E484" s="259" t="s">
        <v>17</v>
      </c>
      <c r="F484" s="259" t="s">
        <v>17</v>
      </c>
      <c r="G484" s="259" t="s">
        <v>17</v>
      </c>
      <c r="H484" s="259" t="s">
        <v>17</v>
      </c>
      <c r="I484" s="259" t="s">
        <v>17</v>
      </c>
      <c r="J484" s="259" t="s">
        <v>908</v>
      </c>
      <c r="K484" s="259" t="s">
        <v>960</v>
      </c>
      <c r="L484" s="260">
        <v>45013</v>
      </c>
      <c r="M484" s="259" t="s">
        <v>20</v>
      </c>
    </row>
    <row r="485" spans="1:13" x14ac:dyDescent="0.35">
      <c r="A485" s="261" t="s">
        <v>957</v>
      </c>
      <c r="B485" s="261" t="s">
        <v>958</v>
      </c>
      <c r="C485" s="261" t="s">
        <v>959</v>
      </c>
      <c r="D485" s="261" t="s">
        <v>28</v>
      </c>
      <c r="E485" s="261" t="s">
        <v>17</v>
      </c>
      <c r="F485" s="261" t="s">
        <v>17</v>
      </c>
      <c r="G485" s="261" t="s">
        <v>17</v>
      </c>
      <c r="H485" s="261" t="s">
        <v>17</v>
      </c>
      <c r="I485" s="261" t="s">
        <v>17</v>
      </c>
      <c r="J485" s="261" t="s">
        <v>910</v>
      </c>
      <c r="K485" s="261" t="s">
        <v>961</v>
      </c>
      <c r="L485" s="262">
        <v>45013</v>
      </c>
      <c r="M485" s="261" t="s">
        <v>20</v>
      </c>
    </row>
    <row r="486" spans="1:13" x14ac:dyDescent="0.35">
      <c r="A486" s="259" t="s">
        <v>962</v>
      </c>
      <c r="B486" s="259" t="s">
        <v>963</v>
      </c>
      <c r="C486" s="259" t="s">
        <v>959</v>
      </c>
      <c r="D486" s="259" t="s">
        <v>26</v>
      </c>
      <c r="E486" s="259" t="s">
        <v>17</v>
      </c>
      <c r="F486" s="259" t="s">
        <v>17</v>
      </c>
      <c r="G486" s="259" t="s">
        <v>17</v>
      </c>
      <c r="H486" s="259" t="s">
        <v>17</v>
      </c>
      <c r="I486" s="259" t="s">
        <v>17</v>
      </c>
      <c r="J486" s="259" t="s">
        <v>915</v>
      </c>
      <c r="K486" s="259" t="s">
        <v>964</v>
      </c>
      <c r="L486" s="260">
        <v>45013</v>
      </c>
      <c r="M486" s="259" t="s">
        <v>20</v>
      </c>
    </row>
    <row r="487" spans="1:13" x14ac:dyDescent="0.35">
      <c r="A487" s="261" t="s">
        <v>962</v>
      </c>
      <c r="B487" s="261" t="s">
        <v>963</v>
      </c>
      <c r="C487" s="261" t="s">
        <v>959</v>
      </c>
      <c r="D487" s="261" t="s">
        <v>28</v>
      </c>
      <c r="E487" s="261" t="s">
        <v>17</v>
      </c>
      <c r="F487" s="261" t="s">
        <v>17</v>
      </c>
      <c r="G487" s="261" t="s">
        <v>17</v>
      </c>
      <c r="H487" s="261" t="s">
        <v>17</v>
      </c>
      <c r="I487" s="261" t="s">
        <v>17</v>
      </c>
      <c r="J487" s="261" t="s">
        <v>917</v>
      </c>
      <c r="K487" s="261" t="s">
        <v>965</v>
      </c>
      <c r="L487" s="262">
        <v>45013</v>
      </c>
      <c r="M487" s="261" t="s">
        <v>20</v>
      </c>
    </row>
    <row r="488" spans="1:13" x14ac:dyDescent="0.35">
      <c r="A488" s="259" t="s">
        <v>966</v>
      </c>
      <c r="B488" s="259" t="s">
        <v>967</v>
      </c>
      <c r="C488" s="259" t="s">
        <v>959</v>
      </c>
      <c r="D488" s="259" t="s">
        <v>26</v>
      </c>
      <c r="E488" s="259" t="s">
        <v>17</v>
      </c>
      <c r="F488" s="259" t="s">
        <v>680</v>
      </c>
      <c r="G488" s="259" t="s">
        <v>17</v>
      </c>
      <c r="H488" s="259" t="s">
        <v>17</v>
      </c>
      <c r="I488" s="259" t="s">
        <v>17</v>
      </c>
      <c r="J488" s="259" t="s">
        <v>908</v>
      </c>
      <c r="K488" s="259" t="s">
        <v>968</v>
      </c>
      <c r="L488" s="260">
        <v>45013</v>
      </c>
      <c r="M488" s="259" t="s">
        <v>20</v>
      </c>
    </row>
    <row r="489" spans="1:13" x14ac:dyDescent="0.35">
      <c r="A489" s="261" t="s">
        <v>966</v>
      </c>
      <c r="B489" s="261" t="s">
        <v>967</v>
      </c>
      <c r="C489" s="261" t="s">
        <v>959</v>
      </c>
      <c r="D489" s="261" t="s">
        <v>28</v>
      </c>
      <c r="E489" s="261" t="s">
        <v>17</v>
      </c>
      <c r="F489" s="261" t="s">
        <v>680</v>
      </c>
      <c r="G489" s="261" t="s">
        <v>17</v>
      </c>
      <c r="H489" s="261" t="s">
        <v>17</v>
      </c>
      <c r="I489" s="261" t="s">
        <v>17</v>
      </c>
      <c r="J489" s="261" t="s">
        <v>910</v>
      </c>
      <c r="K489" s="261" t="s">
        <v>969</v>
      </c>
      <c r="L489" s="262">
        <v>45013</v>
      </c>
      <c r="M489" s="261" t="s">
        <v>20</v>
      </c>
    </row>
    <row r="490" spans="1:13" x14ac:dyDescent="0.35">
      <c r="A490" s="259" t="s">
        <v>937</v>
      </c>
      <c r="B490" s="259" t="s">
        <v>938</v>
      </c>
      <c r="C490" s="259" t="s">
        <v>939</v>
      </c>
      <c r="D490" s="259" t="s">
        <v>16</v>
      </c>
      <c r="E490" s="259">
        <v>437</v>
      </c>
      <c r="F490" s="259" t="s">
        <v>970</v>
      </c>
      <c r="G490" s="259" t="s">
        <v>723</v>
      </c>
      <c r="H490" s="259">
        <v>2</v>
      </c>
      <c r="I490" s="259" t="s">
        <v>971</v>
      </c>
      <c r="J490" s="259" t="s">
        <v>972</v>
      </c>
      <c r="K490" s="259" t="s">
        <v>973</v>
      </c>
      <c r="L490" s="260">
        <v>45014</v>
      </c>
      <c r="M490" s="259" t="s">
        <v>20</v>
      </c>
    </row>
    <row r="491" spans="1:13" x14ac:dyDescent="0.35">
      <c r="A491" s="261" t="s">
        <v>937</v>
      </c>
      <c r="B491" s="261" t="s">
        <v>938</v>
      </c>
      <c r="C491" s="261" t="s">
        <v>939</v>
      </c>
      <c r="D491" s="261" t="s">
        <v>21</v>
      </c>
      <c r="E491" s="261">
        <v>437</v>
      </c>
      <c r="F491" s="261" t="s">
        <v>974</v>
      </c>
      <c r="G491" s="261" t="s">
        <v>723</v>
      </c>
      <c r="H491" s="261">
        <v>2</v>
      </c>
      <c r="I491" s="261" t="s">
        <v>971</v>
      </c>
      <c r="J491" s="261" t="s">
        <v>975</v>
      </c>
      <c r="K491" s="261" t="s">
        <v>976</v>
      </c>
      <c r="L491" s="262">
        <v>45014</v>
      </c>
      <c r="M491" s="261" t="s">
        <v>20</v>
      </c>
    </row>
    <row r="492" spans="1:13" x14ac:dyDescent="0.35">
      <c r="A492" s="259" t="s">
        <v>662</v>
      </c>
      <c r="B492" s="259" t="s">
        <v>663</v>
      </c>
      <c r="C492" s="259" t="s">
        <v>612</v>
      </c>
      <c r="D492" s="259" t="s">
        <v>24</v>
      </c>
      <c r="E492" s="259">
        <v>6850000</v>
      </c>
      <c r="F492" s="259" t="s">
        <v>977</v>
      </c>
      <c r="G492" s="259" t="s">
        <v>404</v>
      </c>
      <c r="H492" s="259">
        <v>1</v>
      </c>
      <c r="I492" s="259" t="s">
        <v>978</v>
      </c>
      <c r="J492" s="259" t="s">
        <v>979</v>
      </c>
      <c r="K492" s="259" t="s">
        <v>980</v>
      </c>
      <c r="L492" s="260">
        <v>45015</v>
      </c>
      <c r="M492" s="259" t="s">
        <v>20</v>
      </c>
    </row>
    <row r="493" spans="1:13" x14ac:dyDescent="0.35">
      <c r="A493" s="261" t="s">
        <v>616</v>
      </c>
      <c r="B493" s="261" t="s">
        <v>617</v>
      </c>
      <c r="C493" s="261" t="s">
        <v>612</v>
      </c>
      <c r="D493" s="261" t="s">
        <v>40</v>
      </c>
      <c r="E493" s="261" t="s">
        <v>17</v>
      </c>
      <c r="F493" s="261" t="s">
        <v>17</v>
      </c>
      <c r="G493" s="261"/>
      <c r="H493" s="261">
        <v>0</v>
      </c>
      <c r="I493" s="261" t="s">
        <v>17</v>
      </c>
      <c r="J493" s="261" t="s">
        <v>981</v>
      </c>
      <c r="K493" s="261" t="s">
        <v>982</v>
      </c>
      <c r="L493" s="262">
        <v>45015</v>
      </c>
      <c r="M493" s="261" t="s">
        <v>20</v>
      </c>
    </row>
    <row r="494" spans="1:13" x14ac:dyDescent="0.35">
      <c r="A494" s="259" t="s">
        <v>983</v>
      </c>
      <c r="B494" s="259" t="s">
        <v>984</v>
      </c>
      <c r="C494" s="259" t="s">
        <v>985</v>
      </c>
      <c r="D494" s="259" t="s">
        <v>631</v>
      </c>
      <c r="E494" s="259">
        <v>0</v>
      </c>
      <c r="F494" s="259" t="s">
        <v>17</v>
      </c>
      <c r="G494" s="259" t="s">
        <v>17</v>
      </c>
      <c r="H494" s="259" t="s">
        <v>17</v>
      </c>
      <c r="I494" s="259" t="s">
        <v>17</v>
      </c>
      <c r="J494" s="259" t="s">
        <v>986</v>
      </c>
      <c r="K494" s="259" t="s">
        <v>987</v>
      </c>
      <c r="L494" s="260">
        <v>45016</v>
      </c>
      <c r="M494" s="259" t="s">
        <v>20</v>
      </c>
    </row>
    <row r="495" spans="1:13" x14ac:dyDescent="0.35">
      <c r="A495" s="261" t="s">
        <v>983</v>
      </c>
      <c r="B495" s="261" t="s">
        <v>984</v>
      </c>
      <c r="C495" s="261" t="s">
        <v>985</v>
      </c>
      <c r="D495" s="261" t="s">
        <v>26</v>
      </c>
      <c r="E495" s="261">
        <v>0</v>
      </c>
      <c r="F495" s="261" t="s">
        <v>17</v>
      </c>
      <c r="G495" s="261" t="s">
        <v>22</v>
      </c>
      <c r="H495" s="261">
        <v>3</v>
      </c>
      <c r="I495" s="261" t="s">
        <v>17</v>
      </c>
      <c r="J495" s="261" t="s">
        <v>986</v>
      </c>
      <c r="K495" s="261" t="s">
        <v>988</v>
      </c>
      <c r="L495" s="262">
        <v>45016</v>
      </c>
      <c r="M495" s="261" t="s">
        <v>20</v>
      </c>
    </row>
    <row r="496" spans="1:13" x14ac:dyDescent="0.35">
      <c r="A496" s="259" t="s">
        <v>983</v>
      </c>
      <c r="B496" s="259" t="s">
        <v>984</v>
      </c>
      <c r="C496" s="259" t="s">
        <v>985</v>
      </c>
      <c r="D496" s="259" t="s">
        <v>28</v>
      </c>
      <c r="E496" s="259">
        <v>0</v>
      </c>
      <c r="F496" s="259" t="s">
        <v>17</v>
      </c>
      <c r="G496" s="259" t="s">
        <v>22</v>
      </c>
      <c r="H496" s="259">
        <v>3</v>
      </c>
      <c r="I496" s="259" t="s">
        <v>17</v>
      </c>
      <c r="J496" s="259" t="s">
        <v>986</v>
      </c>
      <c r="K496" s="259" t="s">
        <v>989</v>
      </c>
      <c r="L496" s="260">
        <v>45016</v>
      </c>
      <c r="M496" s="259" t="s">
        <v>20</v>
      </c>
    </row>
    <row r="497" spans="1:13" x14ac:dyDescent="0.35">
      <c r="A497" s="261" t="s">
        <v>983</v>
      </c>
      <c r="B497" s="261" t="s">
        <v>984</v>
      </c>
      <c r="C497" s="261" t="s">
        <v>985</v>
      </c>
      <c r="D497" s="261" t="s">
        <v>317</v>
      </c>
      <c r="E497" s="261">
        <v>3</v>
      </c>
      <c r="F497" s="261" t="s">
        <v>990</v>
      </c>
      <c r="G497" s="261" t="s">
        <v>723</v>
      </c>
      <c r="H497" s="261">
        <v>2</v>
      </c>
      <c r="I497" s="261" t="s">
        <v>991</v>
      </c>
      <c r="J497" s="261" t="s">
        <v>992</v>
      </c>
      <c r="K497" s="261" t="s">
        <v>993</v>
      </c>
      <c r="L497" s="262">
        <v>45044</v>
      </c>
      <c r="M497" s="261" t="s">
        <v>352</v>
      </c>
    </row>
    <row r="498" spans="1:13" x14ac:dyDescent="0.35">
      <c r="A498" s="259" t="s">
        <v>683</v>
      </c>
      <c r="B498" s="259" t="s">
        <v>684</v>
      </c>
      <c r="C498" s="259" t="s">
        <v>61</v>
      </c>
      <c r="D498" s="259" t="s">
        <v>317</v>
      </c>
      <c r="E498" s="259">
        <v>2</v>
      </c>
      <c r="F498" s="259" t="s">
        <v>994</v>
      </c>
      <c r="G498" s="259" t="s">
        <v>723</v>
      </c>
      <c r="H498" s="259">
        <v>2</v>
      </c>
      <c r="I498" s="259" t="s">
        <v>995</v>
      </c>
      <c r="J498" s="259" t="s">
        <v>996</v>
      </c>
      <c r="K498" s="259" t="s">
        <v>997</v>
      </c>
      <c r="L498" s="260">
        <v>45046</v>
      </c>
      <c r="M498" s="259" t="s">
        <v>20</v>
      </c>
    </row>
    <row r="499" spans="1:13" x14ac:dyDescent="0.35">
      <c r="A499" s="261" t="s">
        <v>59</v>
      </c>
      <c r="B499" s="261" t="s">
        <v>60</v>
      </c>
      <c r="C499" s="261" t="s">
        <v>61</v>
      </c>
      <c r="D499" s="261" t="s">
        <v>317</v>
      </c>
      <c r="E499" s="261">
        <v>2</v>
      </c>
      <c r="F499" s="261" t="s">
        <v>998</v>
      </c>
      <c r="G499" s="261" t="s">
        <v>723</v>
      </c>
      <c r="H499" s="261">
        <v>2</v>
      </c>
      <c r="I499" s="261" t="s">
        <v>999</v>
      </c>
      <c r="J499" s="261" t="s">
        <v>996</v>
      </c>
      <c r="K499" s="261" t="s">
        <v>1000</v>
      </c>
      <c r="L499" s="262">
        <v>45046</v>
      </c>
      <c r="M499" s="261" t="s">
        <v>20</v>
      </c>
    </row>
    <row r="500" spans="1:13" x14ac:dyDescent="0.35">
      <c r="A500" s="259" t="s">
        <v>1001</v>
      </c>
      <c r="B500" s="259" t="s">
        <v>1002</v>
      </c>
      <c r="C500" s="259" t="s">
        <v>1003</v>
      </c>
      <c r="D500" s="259" t="s">
        <v>26</v>
      </c>
      <c r="E500" s="259" t="s">
        <v>17</v>
      </c>
      <c r="F500" s="259" t="s">
        <v>424</v>
      </c>
      <c r="G500" s="259" t="s">
        <v>17</v>
      </c>
      <c r="H500" s="259" t="s">
        <v>17</v>
      </c>
      <c r="I500" s="259" t="s">
        <v>424</v>
      </c>
      <c r="J500" s="259" t="s">
        <v>18</v>
      </c>
      <c r="K500" s="259" t="s">
        <v>1004</v>
      </c>
      <c r="L500" s="260">
        <v>45049</v>
      </c>
      <c r="M500" s="259" t="s">
        <v>352</v>
      </c>
    </row>
    <row r="501" spans="1:13" x14ac:dyDescent="0.35">
      <c r="A501" s="261" t="s">
        <v>1001</v>
      </c>
      <c r="B501" s="261" t="s">
        <v>1002</v>
      </c>
      <c r="C501" s="261" t="s">
        <v>1003</v>
      </c>
      <c r="D501" s="261" t="s">
        <v>28</v>
      </c>
      <c r="E501" s="261" t="s">
        <v>17</v>
      </c>
      <c r="F501" s="261" t="s">
        <v>424</v>
      </c>
      <c r="G501" s="261" t="s">
        <v>17</v>
      </c>
      <c r="H501" s="261" t="s">
        <v>17</v>
      </c>
      <c r="I501" s="261" t="s">
        <v>424</v>
      </c>
      <c r="J501" s="261" t="s">
        <v>18</v>
      </c>
      <c r="K501" s="261" t="s">
        <v>1005</v>
      </c>
      <c r="L501" s="262">
        <v>45049</v>
      </c>
      <c r="M501" s="261" t="s">
        <v>352</v>
      </c>
    </row>
    <row r="502" spans="1:13" x14ac:dyDescent="0.35">
      <c r="A502" s="259" t="s">
        <v>1006</v>
      </c>
      <c r="B502" s="259" t="s">
        <v>1007</v>
      </c>
      <c r="C502" s="259" t="s">
        <v>1008</v>
      </c>
      <c r="D502" s="259" t="s">
        <v>26</v>
      </c>
      <c r="E502" s="259" t="s">
        <v>17</v>
      </c>
      <c r="F502" s="259" t="s">
        <v>17</v>
      </c>
      <c r="G502" s="259" t="s">
        <v>17</v>
      </c>
      <c r="H502" s="259" t="s">
        <v>17</v>
      </c>
      <c r="I502" s="259" t="s">
        <v>17</v>
      </c>
      <c r="J502" s="259" t="s">
        <v>18</v>
      </c>
      <c r="K502" s="259" t="s">
        <v>1009</v>
      </c>
      <c r="L502" s="260">
        <v>45076</v>
      </c>
      <c r="M502" s="259" t="s">
        <v>20</v>
      </c>
    </row>
    <row r="503" spans="1:13" x14ac:dyDescent="0.35">
      <c r="A503" s="261" t="s">
        <v>1006</v>
      </c>
      <c r="B503" s="261" t="s">
        <v>1007</v>
      </c>
      <c r="C503" s="261" t="s">
        <v>1008</v>
      </c>
      <c r="D503" s="261" t="s">
        <v>28</v>
      </c>
      <c r="E503" s="261" t="s">
        <v>17</v>
      </c>
      <c r="F503" s="261" t="s">
        <v>17</v>
      </c>
      <c r="G503" s="261" t="s">
        <v>17</v>
      </c>
      <c r="H503" s="261" t="s">
        <v>17</v>
      </c>
      <c r="I503" s="261" t="s">
        <v>17</v>
      </c>
      <c r="J503" s="261" t="s">
        <v>18</v>
      </c>
      <c r="K503" s="261" t="s">
        <v>1010</v>
      </c>
      <c r="L503" s="262">
        <v>45076</v>
      </c>
      <c r="M503" s="261" t="s">
        <v>20</v>
      </c>
    </row>
    <row r="504" spans="1:13" x14ac:dyDescent="0.35">
      <c r="A504" s="259" t="s">
        <v>1011</v>
      </c>
      <c r="B504" s="259" t="s">
        <v>1012</v>
      </c>
      <c r="C504" s="259" t="s">
        <v>1013</v>
      </c>
      <c r="D504" s="259" t="s">
        <v>26</v>
      </c>
      <c r="E504" s="259" t="s">
        <v>17</v>
      </c>
      <c r="F504" s="259" t="s">
        <v>424</v>
      </c>
      <c r="G504" s="259" t="s">
        <v>17</v>
      </c>
      <c r="H504" s="259" t="s">
        <v>17</v>
      </c>
      <c r="I504" s="259" t="s">
        <v>424</v>
      </c>
      <c r="J504" s="259" t="s">
        <v>18</v>
      </c>
      <c r="K504" s="259" t="s">
        <v>1014</v>
      </c>
      <c r="L504" s="260">
        <v>45076</v>
      </c>
      <c r="M504" s="259" t="s">
        <v>20</v>
      </c>
    </row>
    <row r="505" spans="1:13" x14ac:dyDescent="0.35">
      <c r="A505" s="261" t="s">
        <v>1011</v>
      </c>
      <c r="B505" s="261" t="s">
        <v>1012</v>
      </c>
      <c r="C505" s="261" t="s">
        <v>1013</v>
      </c>
      <c r="D505" s="261" t="s">
        <v>28</v>
      </c>
      <c r="E505" s="261" t="s">
        <v>17</v>
      </c>
      <c r="F505" s="261" t="s">
        <v>424</v>
      </c>
      <c r="G505" s="261" t="s">
        <v>17</v>
      </c>
      <c r="H505" s="261" t="s">
        <v>17</v>
      </c>
      <c r="I505" s="261" t="s">
        <v>424</v>
      </c>
      <c r="J505" s="261" t="s">
        <v>18</v>
      </c>
      <c r="K505" s="261" t="s">
        <v>1015</v>
      </c>
      <c r="L505" s="262">
        <v>45076</v>
      </c>
      <c r="M505" s="261" t="s">
        <v>20</v>
      </c>
    </row>
    <row r="506" spans="1:13" x14ac:dyDescent="0.35">
      <c r="A506" s="259" t="s">
        <v>1016</v>
      </c>
      <c r="B506" s="259" t="s">
        <v>1017</v>
      </c>
      <c r="C506" s="259" t="s">
        <v>1018</v>
      </c>
      <c r="D506" s="259" t="s">
        <v>26</v>
      </c>
      <c r="E506" s="259" t="s">
        <v>17</v>
      </c>
      <c r="F506" s="259" t="s">
        <v>680</v>
      </c>
      <c r="G506" s="259" t="s">
        <v>17</v>
      </c>
      <c r="H506" s="259" t="s">
        <v>17</v>
      </c>
      <c r="I506" s="259" t="s">
        <v>17</v>
      </c>
      <c r="J506" s="259" t="s">
        <v>908</v>
      </c>
      <c r="K506" s="259" t="s">
        <v>1019</v>
      </c>
      <c r="L506" s="260">
        <v>45077</v>
      </c>
      <c r="M506" s="259" t="s">
        <v>20</v>
      </c>
    </row>
    <row r="507" spans="1:13" x14ac:dyDescent="0.35">
      <c r="A507" s="261" t="s">
        <v>1016</v>
      </c>
      <c r="B507" s="261" t="s">
        <v>1017</v>
      </c>
      <c r="C507" s="261" t="s">
        <v>1018</v>
      </c>
      <c r="D507" s="261" t="s">
        <v>28</v>
      </c>
      <c r="E507" s="261" t="s">
        <v>17</v>
      </c>
      <c r="F507" s="261" t="s">
        <v>680</v>
      </c>
      <c r="G507" s="261" t="s">
        <v>17</v>
      </c>
      <c r="H507" s="261" t="s">
        <v>17</v>
      </c>
      <c r="I507" s="261" t="s">
        <v>17</v>
      </c>
      <c r="J507" s="261" t="s">
        <v>910</v>
      </c>
      <c r="K507" s="261" t="s">
        <v>1020</v>
      </c>
      <c r="L507" s="262">
        <v>45077</v>
      </c>
      <c r="M507" s="261" t="s">
        <v>20</v>
      </c>
    </row>
    <row r="508" spans="1:13" x14ac:dyDescent="0.35">
      <c r="A508" s="259" t="s">
        <v>1021</v>
      </c>
      <c r="B508" s="259" t="s">
        <v>1022</v>
      </c>
      <c r="C508" s="259" t="s">
        <v>1023</v>
      </c>
      <c r="D508" s="259" t="s">
        <v>26</v>
      </c>
      <c r="E508" s="259" t="s">
        <v>17</v>
      </c>
      <c r="F508" s="259" t="s">
        <v>17</v>
      </c>
      <c r="G508" s="259" t="s">
        <v>17</v>
      </c>
      <c r="H508" s="259" t="s">
        <v>17</v>
      </c>
      <c r="I508" s="259" t="s">
        <v>17</v>
      </c>
      <c r="J508" s="259" t="s">
        <v>18</v>
      </c>
      <c r="K508" s="259" t="s">
        <v>1024</v>
      </c>
      <c r="L508" s="260">
        <v>45077</v>
      </c>
      <c r="M508" s="259" t="s">
        <v>20</v>
      </c>
    </row>
    <row r="509" spans="1:13" x14ac:dyDescent="0.35">
      <c r="A509" s="261" t="s">
        <v>1021</v>
      </c>
      <c r="B509" s="261" t="s">
        <v>1022</v>
      </c>
      <c r="C509" s="261" t="s">
        <v>1023</v>
      </c>
      <c r="D509" s="261" t="s">
        <v>28</v>
      </c>
      <c r="E509" s="261" t="s">
        <v>17</v>
      </c>
      <c r="F509" s="261" t="s">
        <v>17</v>
      </c>
      <c r="G509" s="261" t="s">
        <v>17</v>
      </c>
      <c r="H509" s="261" t="s">
        <v>17</v>
      </c>
      <c r="I509" s="261" t="s">
        <v>17</v>
      </c>
      <c r="J509" s="261" t="s">
        <v>18</v>
      </c>
      <c r="K509" s="261" t="s">
        <v>1025</v>
      </c>
      <c r="L509" s="262">
        <v>45077</v>
      </c>
      <c r="M509" s="261" t="s">
        <v>20</v>
      </c>
    </row>
    <row r="510" spans="1:13" x14ac:dyDescent="0.35">
      <c r="A510" s="259" t="s">
        <v>1026</v>
      </c>
      <c r="B510" s="259" t="s">
        <v>1027</v>
      </c>
      <c r="C510" s="259" t="s">
        <v>1028</v>
      </c>
      <c r="D510" s="259" t="s">
        <v>759</v>
      </c>
      <c r="E510" s="259">
        <v>107142736</v>
      </c>
      <c r="F510" s="259" t="s">
        <v>1029</v>
      </c>
      <c r="G510" s="259" t="s">
        <v>404</v>
      </c>
      <c r="H510" s="259">
        <v>1</v>
      </c>
      <c r="I510" s="259" t="s">
        <v>1030</v>
      </c>
      <c r="J510" s="259" t="s">
        <v>1031</v>
      </c>
      <c r="K510" s="259" t="s">
        <v>1032</v>
      </c>
      <c r="L510" s="260">
        <v>45105</v>
      </c>
      <c r="M510" s="259" t="s">
        <v>20</v>
      </c>
    </row>
    <row r="511" spans="1:13" x14ac:dyDescent="0.35">
      <c r="A511" s="261" t="s">
        <v>1026</v>
      </c>
      <c r="B511" s="261" t="s">
        <v>1027</v>
      </c>
      <c r="C511" s="261" t="s">
        <v>1028</v>
      </c>
      <c r="D511" s="261" t="s">
        <v>764</v>
      </c>
      <c r="E511" s="261">
        <v>155377</v>
      </c>
      <c r="F511" s="261" t="s">
        <v>1033</v>
      </c>
      <c r="G511" s="261" t="s">
        <v>404</v>
      </c>
      <c r="H511" s="261">
        <v>1</v>
      </c>
      <c r="I511" s="261" t="s">
        <v>1034</v>
      </c>
      <c r="J511" s="261" t="s">
        <v>1035</v>
      </c>
      <c r="K511" s="261" t="s">
        <v>1036</v>
      </c>
      <c r="L511" s="262">
        <v>45105</v>
      </c>
      <c r="M511" s="261" t="s">
        <v>20</v>
      </c>
    </row>
    <row r="512" spans="1:13" x14ac:dyDescent="0.35">
      <c r="A512" s="259" t="s">
        <v>1026</v>
      </c>
      <c r="B512" s="259" t="s">
        <v>1027</v>
      </c>
      <c r="C512" s="259" t="s">
        <v>1028</v>
      </c>
      <c r="D512" s="259" t="s">
        <v>769</v>
      </c>
      <c r="E512" s="259">
        <v>27000077</v>
      </c>
      <c r="F512" s="259" t="s">
        <v>1037</v>
      </c>
      <c r="G512" s="259" t="s">
        <v>723</v>
      </c>
      <c r="H512" s="259">
        <v>2</v>
      </c>
      <c r="I512" s="259" t="s">
        <v>1038</v>
      </c>
      <c r="J512" s="259" t="s">
        <v>1039</v>
      </c>
      <c r="K512" s="259" t="s">
        <v>1040</v>
      </c>
      <c r="L512" s="260">
        <v>45105</v>
      </c>
      <c r="M512" s="259" t="s">
        <v>20</v>
      </c>
    </row>
    <row r="513" spans="1:13" x14ac:dyDescent="0.35">
      <c r="A513" s="261" t="s">
        <v>1026</v>
      </c>
      <c r="B513" s="261" t="s">
        <v>1027</v>
      </c>
      <c r="C513" s="261" t="s">
        <v>1028</v>
      </c>
      <c r="D513" s="261" t="s">
        <v>774</v>
      </c>
      <c r="E513" s="261">
        <v>17900000</v>
      </c>
      <c r="F513" s="261" t="s">
        <v>1041</v>
      </c>
      <c r="G513" s="261" t="s">
        <v>22</v>
      </c>
      <c r="H513" s="261">
        <v>3</v>
      </c>
      <c r="I513" s="261" t="s">
        <v>1042</v>
      </c>
      <c r="J513" s="261" t="s">
        <v>1043</v>
      </c>
      <c r="K513" s="261" t="s">
        <v>1044</v>
      </c>
      <c r="L513" s="262">
        <v>45105</v>
      </c>
      <c r="M513" s="261" t="s">
        <v>20</v>
      </c>
    </row>
    <row r="514" spans="1:13" x14ac:dyDescent="0.35">
      <c r="A514" s="259" t="s">
        <v>1026</v>
      </c>
      <c r="B514" s="259" t="s">
        <v>1027</v>
      </c>
      <c r="C514" s="259" t="s">
        <v>1028</v>
      </c>
      <c r="D514" s="259" t="s">
        <v>317</v>
      </c>
      <c r="E514" s="259">
        <v>5</v>
      </c>
      <c r="F514" s="259" t="s">
        <v>1045</v>
      </c>
      <c r="G514" s="259" t="s">
        <v>22</v>
      </c>
      <c r="H514" s="259">
        <v>3</v>
      </c>
      <c r="I514" s="259" t="s">
        <v>1046</v>
      </c>
      <c r="J514" s="259" t="s">
        <v>1047</v>
      </c>
      <c r="K514" s="259" t="s">
        <v>1048</v>
      </c>
      <c r="L514" s="260">
        <v>45105</v>
      </c>
      <c r="M514" s="259" t="s">
        <v>20</v>
      </c>
    </row>
    <row r="515" spans="1:13" x14ac:dyDescent="0.35">
      <c r="A515" s="261" t="s">
        <v>1026</v>
      </c>
      <c r="B515" s="261" t="s">
        <v>1027</v>
      </c>
      <c r="C515" s="261" t="s">
        <v>1028</v>
      </c>
      <c r="D515" s="261" t="s">
        <v>26</v>
      </c>
      <c r="E515" s="261" t="s">
        <v>17</v>
      </c>
      <c r="F515" s="261" t="s">
        <v>424</v>
      </c>
      <c r="G515" s="261" t="s">
        <v>22</v>
      </c>
      <c r="H515" s="261">
        <v>3</v>
      </c>
      <c r="I515" s="261" t="s">
        <v>424</v>
      </c>
      <c r="J515" s="261" t="s">
        <v>1049</v>
      </c>
      <c r="K515" s="261" t="s">
        <v>1050</v>
      </c>
      <c r="L515" s="262">
        <v>45105</v>
      </c>
      <c r="M515" s="261" t="s">
        <v>20</v>
      </c>
    </row>
    <row r="516" spans="1:13" x14ac:dyDescent="0.35">
      <c r="A516" s="259" t="s">
        <v>1026</v>
      </c>
      <c r="B516" s="259" t="s">
        <v>1027</v>
      </c>
      <c r="C516" s="259" t="s">
        <v>1028</v>
      </c>
      <c r="D516" s="259" t="s">
        <v>28</v>
      </c>
      <c r="E516" s="259" t="s">
        <v>17</v>
      </c>
      <c r="F516" s="259" t="s">
        <v>424</v>
      </c>
      <c r="G516" s="259" t="s">
        <v>22</v>
      </c>
      <c r="H516" s="259">
        <v>3</v>
      </c>
      <c r="I516" s="259" t="s">
        <v>424</v>
      </c>
      <c r="J516" s="259" t="s">
        <v>1049</v>
      </c>
      <c r="K516" s="259" t="s">
        <v>1051</v>
      </c>
      <c r="L516" s="260">
        <v>45105</v>
      </c>
      <c r="M516" s="259" t="s">
        <v>20</v>
      </c>
    </row>
    <row r="517" spans="1:13" x14ac:dyDescent="0.35">
      <c r="A517" s="261" t="s">
        <v>1026</v>
      </c>
      <c r="B517" s="261" t="s">
        <v>1027</v>
      </c>
      <c r="C517" s="261" t="s">
        <v>1028</v>
      </c>
      <c r="D517" s="261" t="s">
        <v>38</v>
      </c>
      <c r="E517" s="261" t="s">
        <v>17</v>
      </c>
      <c r="F517" s="261" t="s">
        <v>424</v>
      </c>
      <c r="G517" s="261" t="s">
        <v>22</v>
      </c>
      <c r="H517" s="261">
        <v>3</v>
      </c>
      <c r="I517" s="261" t="s">
        <v>424</v>
      </c>
      <c r="J517" s="261" t="s">
        <v>1049</v>
      </c>
      <c r="K517" s="261" t="s">
        <v>1052</v>
      </c>
      <c r="L517" s="262">
        <v>45105</v>
      </c>
      <c r="M517" s="261" t="s">
        <v>20</v>
      </c>
    </row>
    <row r="518" spans="1:13" x14ac:dyDescent="0.35">
      <c r="A518" s="259" t="s">
        <v>1026</v>
      </c>
      <c r="B518" s="259" t="s">
        <v>1027</v>
      </c>
      <c r="C518" s="259" t="s">
        <v>1028</v>
      </c>
      <c r="D518" s="259" t="s">
        <v>16</v>
      </c>
      <c r="E518" s="259">
        <v>308000</v>
      </c>
      <c r="F518" s="259" t="s">
        <v>1053</v>
      </c>
      <c r="G518" s="259" t="s">
        <v>22</v>
      </c>
      <c r="H518" s="259">
        <v>3</v>
      </c>
      <c r="I518" s="259" t="s">
        <v>1054</v>
      </c>
      <c r="J518" s="259" t="s">
        <v>1055</v>
      </c>
      <c r="K518" s="259" t="s">
        <v>1056</v>
      </c>
      <c r="L518" s="260">
        <v>45105</v>
      </c>
      <c r="M518" s="259" t="s">
        <v>20</v>
      </c>
    </row>
    <row r="519" spans="1:13" x14ac:dyDescent="0.35">
      <c r="A519" s="261" t="s">
        <v>1026</v>
      </c>
      <c r="B519" s="261" t="s">
        <v>1027</v>
      </c>
      <c r="C519" s="261" t="s">
        <v>1028</v>
      </c>
      <c r="D519" s="261" t="s">
        <v>21</v>
      </c>
      <c r="E519" s="261">
        <v>10600</v>
      </c>
      <c r="F519" s="261" t="s">
        <v>1057</v>
      </c>
      <c r="G519" s="261" t="s">
        <v>22</v>
      </c>
      <c r="H519" s="261">
        <v>3</v>
      </c>
      <c r="I519" s="261" t="s">
        <v>1058</v>
      </c>
      <c r="J519" s="261" t="s">
        <v>1049</v>
      </c>
      <c r="K519" s="261" t="s">
        <v>1059</v>
      </c>
      <c r="L519" s="262">
        <v>45105</v>
      </c>
      <c r="M519" s="261" t="s">
        <v>20</v>
      </c>
    </row>
    <row r="520" spans="1:13" x14ac:dyDescent="0.35">
      <c r="A520" s="259" t="s">
        <v>1026</v>
      </c>
      <c r="B520" s="259" t="s">
        <v>1027</v>
      </c>
      <c r="C520" s="259" t="s">
        <v>1028</v>
      </c>
      <c r="D520" s="259" t="s">
        <v>631</v>
      </c>
      <c r="E520" s="259" t="s">
        <v>17</v>
      </c>
      <c r="F520" s="259" t="s">
        <v>424</v>
      </c>
      <c r="G520" s="259" t="s">
        <v>22</v>
      </c>
      <c r="H520" s="259">
        <v>3</v>
      </c>
      <c r="I520" s="259" t="s">
        <v>424</v>
      </c>
      <c r="J520" s="259" t="s">
        <v>1049</v>
      </c>
      <c r="K520" s="259" t="s">
        <v>1060</v>
      </c>
      <c r="L520" s="260">
        <v>45105</v>
      </c>
      <c r="M520" s="259" t="s">
        <v>20</v>
      </c>
    </row>
    <row r="521" spans="1:13" x14ac:dyDescent="0.35">
      <c r="A521" s="261" t="s">
        <v>1026</v>
      </c>
      <c r="B521" s="261" t="s">
        <v>1027</v>
      </c>
      <c r="C521" s="261" t="s">
        <v>1028</v>
      </c>
      <c r="D521" s="261" t="s">
        <v>24</v>
      </c>
      <c r="E521" s="261" t="s">
        <v>17</v>
      </c>
      <c r="F521" s="261" t="s">
        <v>424</v>
      </c>
      <c r="G521" s="261" t="s">
        <v>22</v>
      </c>
      <c r="H521" s="261">
        <v>3</v>
      </c>
      <c r="I521" s="261" t="s">
        <v>424</v>
      </c>
      <c r="J521" s="261" t="s">
        <v>1049</v>
      </c>
      <c r="K521" s="261" t="s">
        <v>1061</v>
      </c>
      <c r="L521" s="262">
        <v>45105</v>
      </c>
      <c r="M521" s="261" t="s">
        <v>20</v>
      </c>
    </row>
    <row r="522" spans="1:13" x14ac:dyDescent="0.35">
      <c r="A522" s="259" t="s">
        <v>178</v>
      </c>
      <c r="B522" s="259" t="s">
        <v>179</v>
      </c>
      <c r="C522" s="259" t="s">
        <v>180</v>
      </c>
      <c r="D522" s="259" t="s">
        <v>764</v>
      </c>
      <c r="E522" s="259">
        <v>2381741</v>
      </c>
      <c r="F522" s="259" t="s">
        <v>1062</v>
      </c>
      <c r="G522" s="259" t="s">
        <v>723</v>
      </c>
      <c r="H522" s="259">
        <v>2</v>
      </c>
      <c r="I522" s="259" t="s">
        <v>1063</v>
      </c>
      <c r="J522" s="259" t="s">
        <v>1064</v>
      </c>
      <c r="K522" s="259" t="s">
        <v>1065</v>
      </c>
      <c r="L522" s="260">
        <v>45107</v>
      </c>
      <c r="M522" s="259" t="s">
        <v>20</v>
      </c>
    </row>
    <row r="523" spans="1:13" x14ac:dyDescent="0.35">
      <c r="A523" s="261" t="s">
        <v>227</v>
      </c>
      <c r="B523" s="261" t="s">
        <v>228</v>
      </c>
      <c r="C523" s="261" t="s">
        <v>229</v>
      </c>
      <c r="D523" s="261" t="s">
        <v>759</v>
      </c>
      <c r="E523" s="261">
        <v>907691</v>
      </c>
      <c r="F523" s="261" t="s">
        <v>1066</v>
      </c>
      <c r="G523" s="261" t="s">
        <v>404</v>
      </c>
      <c r="H523" s="261">
        <v>1</v>
      </c>
      <c r="I523" s="261" t="s">
        <v>1067</v>
      </c>
      <c r="J523" s="261" t="s">
        <v>1068</v>
      </c>
      <c r="K523" s="261" t="s">
        <v>1069</v>
      </c>
      <c r="L523" s="262">
        <v>45112</v>
      </c>
      <c r="M523" s="261" t="s">
        <v>352</v>
      </c>
    </row>
    <row r="524" spans="1:13" x14ac:dyDescent="0.35">
      <c r="A524" s="259" t="s">
        <v>227</v>
      </c>
      <c r="B524" s="259" t="s">
        <v>228</v>
      </c>
      <c r="C524" s="259" t="s">
        <v>229</v>
      </c>
      <c r="D524" s="259" t="s">
        <v>764</v>
      </c>
      <c r="E524" s="259">
        <v>22320</v>
      </c>
      <c r="F524" s="259" t="s">
        <v>1070</v>
      </c>
      <c r="G524" s="259" t="s">
        <v>33</v>
      </c>
      <c r="H524" s="259">
        <v>2</v>
      </c>
      <c r="I524" s="259" t="s">
        <v>1071</v>
      </c>
      <c r="J524" s="259" t="s">
        <v>1072</v>
      </c>
      <c r="K524" s="259" t="s">
        <v>1073</v>
      </c>
      <c r="L524" s="260">
        <v>45112</v>
      </c>
      <c r="M524" s="259" t="s">
        <v>352</v>
      </c>
    </row>
    <row r="525" spans="1:13" x14ac:dyDescent="0.35">
      <c r="A525" s="261" t="s">
        <v>237</v>
      </c>
      <c r="B525" s="261" t="s">
        <v>238</v>
      </c>
      <c r="C525" s="261" t="s">
        <v>229</v>
      </c>
      <c r="D525" s="261" t="s">
        <v>759</v>
      </c>
      <c r="E525" s="261">
        <v>3449050</v>
      </c>
      <c r="F525" s="261" t="s">
        <v>1066</v>
      </c>
      <c r="G525" s="261" t="s">
        <v>404</v>
      </c>
      <c r="H525" s="261">
        <v>1</v>
      </c>
      <c r="I525" s="261" t="s">
        <v>1067</v>
      </c>
      <c r="J525" s="261" t="s">
        <v>1074</v>
      </c>
      <c r="K525" s="261" t="s">
        <v>1075</v>
      </c>
      <c r="L525" s="262">
        <v>45112</v>
      </c>
      <c r="M525" s="261" t="s">
        <v>20</v>
      </c>
    </row>
    <row r="526" spans="1:13" x14ac:dyDescent="0.35">
      <c r="A526" s="259" t="s">
        <v>237</v>
      </c>
      <c r="B526" s="259" t="s">
        <v>238</v>
      </c>
      <c r="C526" s="259" t="s">
        <v>229</v>
      </c>
      <c r="D526" s="259" t="s">
        <v>764</v>
      </c>
      <c r="E526" s="259">
        <v>148765</v>
      </c>
      <c r="F526" s="259" t="s">
        <v>1076</v>
      </c>
      <c r="G526" s="259" t="s">
        <v>404</v>
      </c>
      <c r="H526" s="259">
        <v>1</v>
      </c>
      <c r="I526" s="259" t="s">
        <v>1077</v>
      </c>
      <c r="J526" s="259" t="s">
        <v>1078</v>
      </c>
      <c r="K526" s="259" t="s">
        <v>1079</v>
      </c>
      <c r="L526" s="260">
        <v>45112</v>
      </c>
      <c r="M526" s="259" t="s">
        <v>20</v>
      </c>
    </row>
    <row r="527" spans="1:13" x14ac:dyDescent="0.35">
      <c r="A527" s="261" t="s">
        <v>250</v>
      </c>
      <c r="B527" s="261" t="s">
        <v>251</v>
      </c>
      <c r="C527" s="261" t="s">
        <v>229</v>
      </c>
      <c r="D527" s="261" t="s">
        <v>759</v>
      </c>
      <c r="E527" s="261">
        <v>2509340</v>
      </c>
      <c r="F527" s="261" t="s">
        <v>1066</v>
      </c>
      <c r="G527" s="261" t="s">
        <v>404</v>
      </c>
      <c r="H527" s="261">
        <v>1</v>
      </c>
      <c r="I527" s="261" t="s">
        <v>1080</v>
      </c>
      <c r="J527" s="261" t="s">
        <v>1081</v>
      </c>
      <c r="K527" s="261" t="s">
        <v>1082</v>
      </c>
      <c r="L527" s="262">
        <v>45112</v>
      </c>
      <c r="M527" s="261" t="s">
        <v>352</v>
      </c>
    </row>
    <row r="528" spans="1:13" x14ac:dyDescent="0.35">
      <c r="A528" s="259" t="s">
        <v>250</v>
      </c>
      <c r="B528" s="259" t="s">
        <v>251</v>
      </c>
      <c r="C528" s="259" t="s">
        <v>229</v>
      </c>
      <c r="D528" s="259" t="s">
        <v>764</v>
      </c>
      <c r="E528" s="259">
        <v>374096</v>
      </c>
      <c r="F528" s="259" t="s">
        <v>1083</v>
      </c>
      <c r="G528" s="259" t="s">
        <v>404</v>
      </c>
      <c r="H528" s="259">
        <v>1</v>
      </c>
      <c r="I528" s="259" t="s">
        <v>1084</v>
      </c>
      <c r="J528" s="259" t="s">
        <v>1085</v>
      </c>
      <c r="K528" s="259" t="s">
        <v>1086</v>
      </c>
      <c r="L528" s="260">
        <v>45112</v>
      </c>
      <c r="M528" s="259" t="s">
        <v>352</v>
      </c>
    </row>
    <row r="529" spans="1:13" x14ac:dyDescent="0.35">
      <c r="A529" s="261" t="s">
        <v>335</v>
      </c>
      <c r="B529" s="261" t="s">
        <v>336</v>
      </c>
      <c r="C529" s="261" t="s">
        <v>337</v>
      </c>
      <c r="D529" s="261" t="s">
        <v>759</v>
      </c>
      <c r="E529" s="261">
        <v>21538175</v>
      </c>
      <c r="F529" s="261" t="s">
        <v>1087</v>
      </c>
      <c r="G529" s="261" t="s">
        <v>723</v>
      </c>
      <c r="H529" s="261">
        <v>2</v>
      </c>
      <c r="I529" s="261" t="s">
        <v>1088</v>
      </c>
      <c r="J529" s="261" t="s">
        <v>1089</v>
      </c>
      <c r="K529" s="261" t="s">
        <v>1090</v>
      </c>
      <c r="L529" s="262">
        <v>45113</v>
      </c>
      <c r="M529" s="261" t="s">
        <v>352</v>
      </c>
    </row>
    <row r="530" spans="1:13" x14ac:dyDescent="0.35">
      <c r="A530" s="259" t="s">
        <v>335</v>
      </c>
      <c r="B530" s="259" t="s">
        <v>336</v>
      </c>
      <c r="C530" s="259" t="s">
        <v>337</v>
      </c>
      <c r="D530" s="259" t="s">
        <v>764</v>
      </c>
      <c r="E530" s="259">
        <v>368971</v>
      </c>
      <c r="F530" s="259" t="s">
        <v>1091</v>
      </c>
      <c r="G530" s="259" t="s">
        <v>723</v>
      </c>
      <c r="H530" s="259">
        <v>2</v>
      </c>
      <c r="I530" s="259" t="s">
        <v>1092</v>
      </c>
      <c r="J530" s="259" t="s">
        <v>1093</v>
      </c>
      <c r="K530" s="259" t="s">
        <v>1094</v>
      </c>
      <c r="L530" s="260">
        <v>45113</v>
      </c>
      <c r="M530" s="259" t="s">
        <v>352</v>
      </c>
    </row>
    <row r="531" spans="1:13" x14ac:dyDescent="0.35">
      <c r="A531" s="261" t="s">
        <v>335</v>
      </c>
      <c r="B531" s="261" t="s">
        <v>336</v>
      </c>
      <c r="C531" s="261" t="s">
        <v>337</v>
      </c>
      <c r="D531" s="261" t="s">
        <v>769</v>
      </c>
      <c r="E531" s="261">
        <v>21538175</v>
      </c>
      <c r="F531" s="261" t="s">
        <v>1095</v>
      </c>
      <c r="G531" s="261" t="s">
        <v>404</v>
      </c>
      <c r="H531" s="261">
        <v>1</v>
      </c>
      <c r="I531" s="261" t="s">
        <v>1096</v>
      </c>
      <c r="J531" s="261" t="s">
        <v>1097</v>
      </c>
      <c r="K531" s="261" t="s">
        <v>1098</v>
      </c>
      <c r="L531" s="262">
        <v>45113</v>
      </c>
      <c r="M531" s="261" t="s">
        <v>20</v>
      </c>
    </row>
    <row r="532" spans="1:13" x14ac:dyDescent="0.35">
      <c r="A532" s="259" t="s">
        <v>335</v>
      </c>
      <c r="B532" s="259" t="s">
        <v>336</v>
      </c>
      <c r="C532" s="259" t="s">
        <v>337</v>
      </c>
      <c r="D532" s="259" t="s">
        <v>774</v>
      </c>
      <c r="E532" s="259">
        <v>11099151</v>
      </c>
      <c r="F532" s="259" t="s">
        <v>1095</v>
      </c>
      <c r="G532" s="259" t="s">
        <v>404</v>
      </c>
      <c r="H532" s="259">
        <v>1</v>
      </c>
      <c r="I532" s="259" t="s">
        <v>1096</v>
      </c>
      <c r="J532" s="259" t="s">
        <v>1099</v>
      </c>
      <c r="K532" s="259" t="s">
        <v>1100</v>
      </c>
      <c r="L532" s="260">
        <v>45113</v>
      </c>
      <c r="M532" s="259" t="s">
        <v>20</v>
      </c>
    </row>
    <row r="533" spans="1:13" x14ac:dyDescent="0.35">
      <c r="A533" s="261" t="s">
        <v>335</v>
      </c>
      <c r="B533" s="261" t="s">
        <v>336</v>
      </c>
      <c r="C533" s="261" t="s">
        <v>337</v>
      </c>
      <c r="D533" s="261" t="s">
        <v>797</v>
      </c>
      <c r="E533" s="261">
        <v>11099151</v>
      </c>
      <c r="F533" s="261" t="s">
        <v>1095</v>
      </c>
      <c r="G533" s="261" t="s">
        <v>404</v>
      </c>
      <c r="H533" s="261">
        <v>1</v>
      </c>
      <c r="I533" s="261" t="s">
        <v>1096</v>
      </c>
      <c r="J533" s="261" t="s">
        <v>1101</v>
      </c>
      <c r="K533" s="261" t="s">
        <v>1102</v>
      </c>
      <c r="L533" s="262">
        <v>45113</v>
      </c>
      <c r="M533" s="261" t="s">
        <v>20</v>
      </c>
    </row>
    <row r="534" spans="1:13" x14ac:dyDescent="0.35">
      <c r="A534" s="259" t="s">
        <v>335</v>
      </c>
      <c r="B534" s="259" t="s">
        <v>336</v>
      </c>
      <c r="C534" s="259" t="s">
        <v>337</v>
      </c>
      <c r="D534" s="259" t="s">
        <v>802</v>
      </c>
      <c r="E534" s="259">
        <v>10439024</v>
      </c>
      <c r="F534" s="259" t="s">
        <v>1095</v>
      </c>
      <c r="G534" s="259" t="s">
        <v>404</v>
      </c>
      <c r="H534" s="259">
        <v>1</v>
      </c>
      <c r="I534" s="259" t="s">
        <v>1096</v>
      </c>
      <c r="J534" s="259" t="s">
        <v>1103</v>
      </c>
      <c r="K534" s="259" t="s">
        <v>1104</v>
      </c>
      <c r="L534" s="260">
        <v>45113</v>
      </c>
      <c r="M534" s="259" t="s">
        <v>20</v>
      </c>
    </row>
    <row r="535" spans="1:13" x14ac:dyDescent="0.35">
      <c r="A535" s="261" t="s">
        <v>335</v>
      </c>
      <c r="B535" s="261" t="s">
        <v>336</v>
      </c>
      <c r="C535" s="261" t="s">
        <v>337</v>
      </c>
      <c r="D535" s="261" t="s">
        <v>807</v>
      </c>
      <c r="E535" s="261">
        <v>0</v>
      </c>
      <c r="F535" s="261" t="s">
        <v>1095</v>
      </c>
      <c r="G535" s="261" t="s">
        <v>404</v>
      </c>
      <c r="H535" s="261">
        <v>1</v>
      </c>
      <c r="I535" s="261" t="s">
        <v>1096</v>
      </c>
      <c r="J535" s="261" t="s">
        <v>1105</v>
      </c>
      <c r="K535" s="261" t="s">
        <v>1106</v>
      </c>
      <c r="L535" s="262">
        <v>45113</v>
      </c>
      <c r="M535" s="261" t="s">
        <v>20</v>
      </c>
    </row>
    <row r="536" spans="1:13" x14ac:dyDescent="0.35">
      <c r="A536" s="259" t="s">
        <v>335</v>
      </c>
      <c r="B536" s="259" t="s">
        <v>336</v>
      </c>
      <c r="C536" s="259" t="s">
        <v>337</v>
      </c>
      <c r="D536" s="259" t="s">
        <v>810</v>
      </c>
      <c r="E536" s="259">
        <v>5819235</v>
      </c>
      <c r="F536" s="259" t="s">
        <v>1095</v>
      </c>
      <c r="G536" s="259" t="s">
        <v>404</v>
      </c>
      <c r="H536" s="259">
        <v>1</v>
      </c>
      <c r="I536" s="259" t="s">
        <v>1096</v>
      </c>
      <c r="J536" s="259" t="s">
        <v>1107</v>
      </c>
      <c r="K536" s="259" t="s">
        <v>1108</v>
      </c>
      <c r="L536" s="260">
        <v>45113</v>
      </c>
      <c r="M536" s="259" t="s">
        <v>20</v>
      </c>
    </row>
    <row r="537" spans="1:13" x14ac:dyDescent="0.35">
      <c r="A537" s="261" t="s">
        <v>335</v>
      </c>
      <c r="B537" s="261" t="s">
        <v>336</v>
      </c>
      <c r="C537" s="261" t="s">
        <v>337</v>
      </c>
      <c r="D537" s="261" t="s">
        <v>813</v>
      </c>
      <c r="E537" s="261">
        <v>4405817</v>
      </c>
      <c r="F537" s="261" t="s">
        <v>1095</v>
      </c>
      <c r="G537" s="261" t="s">
        <v>404</v>
      </c>
      <c r="H537" s="261">
        <v>1</v>
      </c>
      <c r="I537" s="261" t="s">
        <v>1096</v>
      </c>
      <c r="J537" s="261" t="s">
        <v>1109</v>
      </c>
      <c r="K537" s="261" t="s">
        <v>1110</v>
      </c>
      <c r="L537" s="262">
        <v>45113</v>
      </c>
      <c r="M537" s="261" t="s">
        <v>20</v>
      </c>
    </row>
    <row r="538" spans="1:13" x14ac:dyDescent="0.35">
      <c r="A538" s="259" t="s">
        <v>335</v>
      </c>
      <c r="B538" s="259" t="s">
        <v>336</v>
      </c>
      <c r="C538" s="259" t="s">
        <v>337</v>
      </c>
      <c r="D538" s="259" t="s">
        <v>679</v>
      </c>
      <c r="E538" s="259">
        <v>874099</v>
      </c>
      <c r="F538" s="259" t="s">
        <v>1095</v>
      </c>
      <c r="G538" s="259" t="s">
        <v>404</v>
      </c>
      <c r="H538" s="259">
        <v>1</v>
      </c>
      <c r="I538" s="259" t="s">
        <v>1096</v>
      </c>
      <c r="J538" s="259" t="s">
        <v>1111</v>
      </c>
      <c r="K538" s="259" t="s">
        <v>1112</v>
      </c>
      <c r="L538" s="260">
        <v>45113</v>
      </c>
      <c r="M538" s="259" t="s">
        <v>20</v>
      </c>
    </row>
    <row r="539" spans="1:13" x14ac:dyDescent="0.35">
      <c r="A539" s="261" t="s">
        <v>335</v>
      </c>
      <c r="B539" s="261" t="s">
        <v>336</v>
      </c>
      <c r="C539" s="261" t="s">
        <v>337</v>
      </c>
      <c r="D539" s="261" t="s">
        <v>40</v>
      </c>
      <c r="E539" s="261">
        <v>1</v>
      </c>
      <c r="F539" s="261" t="s">
        <v>1113</v>
      </c>
      <c r="G539" s="261" t="s">
        <v>404</v>
      </c>
      <c r="H539" s="261">
        <v>1</v>
      </c>
      <c r="I539" s="261" t="s">
        <v>1114</v>
      </c>
      <c r="J539" s="261" t="s">
        <v>1115</v>
      </c>
      <c r="K539" s="261" t="s">
        <v>1116</v>
      </c>
      <c r="L539" s="262">
        <v>45133</v>
      </c>
      <c r="M539" s="261" t="s">
        <v>20</v>
      </c>
    </row>
    <row r="540" spans="1:13" x14ac:dyDescent="0.35">
      <c r="A540" s="259" t="s">
        <v>96</v>
      </c>
      <c r="B540" s="259" t="s">
        <v>97</v>
      </c>
      <c r="C540" s="259" t="s">
        <v>98</v>
      </c>
      <c r="D540" s="259" t="s">
        <v>40</v>
      </c>
      <c r="E540" s="259">
        <v>1</v>
      </c>
      <c r="F540" s="259" t="s">
        <v>1117</v>
      </c>
      <c r="G540" s="259" t="s">
        <v>404</v>
      </c>
      <c r="H540" s="259">
        <v>1</v>
      </c>
      <c r="I540" s="259" t="s">
        <v>1118</v>
      </c>
      <c r="J540" s="259" t="s">
        <v>1119</v>
      </c>
      <c r="K540" s="259" t="s">
        <v>1120</v>
      </c>
      <c r="L540" s="260">
        <v>45169</v>
      </c>
      <c r="M540" s="259" t="s">
        <v>20</v>
      </c>
    </row>
    <row r="541" spans="1:13" x14ac:dyDescent="0.35">
      <c r="A541" s="261" t="s">
        <v>203</v>
      </c>
      <c r="B541" s="261" t="s">
        <v>204</v>
      </c>
      <c r="C541" s="261" t="s">
        <v>205</v>
      </c>
      <c r="D541" s="261" t="s">
        <v>38</v>
      </c>
      <c r="E541" s="261">
        <v>940000</v>
      </c>
      <c r="F541" s="261" t="s">
        <v>1121</v>
      </c>
      <c r="G541" s="261" t="s">
        <v>723</v>
      </c>
      <c r="H541" s="261">
        <v>2</v>
      </c>
      <c r="I541" s="261" t="s">
        <v>1122</v>
      </c>
      <c r="J541" s="261" t="s">
        <v>1123</v>
      </c>
      <c r="K541" s="261" t="s">
        <v>1124</v>
      </c>
      <c r="L541" s="262">
        <v>45196</v>
      </c>
      <c r="M541" s="261" t="s">
        <v>20</v>
      </c>
    </row>
    <row r="542" spans="1:13" x14ac:dyDescent="0.35">
      <c r="A542" s="259" t="s">
        <v>1125</v>
      </c>
      <c r="B542" s="259" t="s">
        <v>1126</v>
      </c>
      <c r="C542" s="259" t="s">
        <v>889</v>
      </c>
      <c r="D542" s="259" t="s">
        <v>26</v>
      </c>
      <c r="E542" s="259" t="s">
        <v>17</v>
      </c>
      <c r="F542" s="259" t="s">
        <v>424</v>
      </c>
      <c r="G542" s="259" t="s">
        <v>17</v>
      </c>
      <c r="H542" s="259" t="s">
        <v>17</v>
      </c>
      <c r="I542" s="259" t="s">
        <v>424</v>
      </c>
      <c r="J542" s="259" t="s">
        <v>1127</v>
      </c>
      <c r="K542" s="259" t="s">
        <v>1128</v>
      </c>
      <c r="L542" s="260">
        <v>45199</v>
      </c>
      <c r="M542" s="259" t="s">
        <v>20</v>
      </c>
    </row>
    <row r="543" spans="1:13" x14ac:dyDescent="0.35">
      <c r="A543" s="261" t="s">
        <v>1125</v>
      </c>
      <c r="B543" s="261" t="s">
        <v>1126</v>
      </c>
      <c r="C543" s="261" t="s">
        <v>889</v>
      </c>
      <c r="D543" s="261" t="s">
        <v>28</v>
      </c>
      <c r="E543" s="261" t="s">
        <v>17</v>
      </c>
      <c r="F543" s="261" t="s">
        <v>424</v>
      </c>
      <c r="G543" s="261" t="s">
        <v>17</v>
      </c>
      <c r="H543" s="261" t="s">
        <v>17</v>
      </c>
      <c r="I543" s="261" t="s">
        <v>424</v>
      </c>
      <c r="J543" s="261" t="s">
        <v>1127</v>
      </c>
      <c r="K543" s="261" t="s">
        <v>1129</v>
      </c>
      <c r="L543" s="262">
        <v>45199</v>
      </c>
      <c r="M543" s="261" t="s">
        <v>20</v>
      </c>
    </row>
    <row r="544" spans="1:13" x14ac:dyDescent="0.35">
      <c r="A544" s="259" t="s">
        <v>1130</v>
      </c>
      <c r="B544" s="259" t="s">
        <v>1131</v>
      </c>
      <c r="C544" s="259" t="s">
        <v>1132</v>
      </c>
      <c r="D544" s="259" t="s">
        <v>26</v>
      </c>
      <c r="E544" s="259" t="s">
        <v>17</v>
      </c>
      <c r="F544" s="259" t="s">
        <v>17</v>
      </c>
      <c r="G544" s="259" t="s">
        <v>17</v>
      </c>
      <c r="H544" s="259" t="s">
        <v>17</v>
      </c>
      <c r="I544" s="259" t="s">
        <v>17</v>
      </c>
      <c r="J544" s="259" t="s">
        <v>1127</v>
      </c>
      <c r="K544" s="259" t="s">
        <v>1133</v>
      </c>
      <c r="L544" s="260">
        <v>45199</v>
      </c>
      <c r="M544" s="259" t="s">
        <v>20</v>
      </c>
    </row>
    <row r="545" spans="1:13" x14ac:dyDescent="0.35">
      <c r="A545" s="261" t="s">
        <v>1130</v>
      </c>
      <c r="B545" s="261" t="s">
        <v>1131</v>
      </c>
      <c r="C545" s="261" t="s">
        <v>1132</v>
      </c>
      <c r="D545" s="261" t="s">
        <v>28</v>
      </c>
      <c r="E545" s="261" t="s">
        <v>17</v>
      </c>
      <c r="F545" s="261" t="s">
        <v>17</v>
      </c>
      <c r="G545" s="261" t="s">
        <v>17</v>
      </c>
      <c r="H545" s="261" t="s">
        <v>17</v>
      </c>
      <c r="I545" s="261" t="s">
        <v>17</v>
      </c>
      <c r="J545" s="261" t="s">
        <v>1127</v>
      </c>
      <c r="K545" s="261" t="s">
        <v>1134</v>
      </c>
      <c r="L545" s="262">
        <v>45199</v>
      </c>
      <c r="M545" s="261" t="s">
        <v>20</v>
      </c>
    </row>
    <row r="546" spans="1:13" x14ac:dyDescent="0.35">
      <c r="A546" s="259" t="s">
        <v>1135</v>
      </c>
      <c r="B546" s="259" t="s">
        <v>1136</v>
      </c>
      <c r="C546" s="259" t="s">
        <v>1137</v>
      </c>
      <c r="D546" s="259" t="s">
        <v>26</v>
      </c>
      <c r="E546" s="259" t="s">
        <v>17</v>
      </c>
      <c r="F546" s="259" t="s">
        <v>17</v>
      </c>
      <c r="G546" s="259" t="s">
        <v>17</v>
      </c>
      <c r="H546" s="259" t="s">
        <v>17</v>
      </c>
      <c r="I546" s="259" t="s">
        <v>17</v>
      </c>
      <c r="J546" s="259" t="s">
        <v>1127</v>
      </c>
      <c r="K546" s="259" t="s">
        <v>1138</v>
      </c>
      <c r="L546" s="260">
        <v>45199</v>
      </c>
      <c r="M546" s="259" t="s">
        <v>20</v>
      </c>
    </row>
    <row r="547" spans="1:13" x14ac:dyDescent="0.35">
      <c r="A547" s="261" t="s">
        <v>1135</v>
      </c>
      <c r="B547" s="261" t="s">
        <v>1136</v>
      </c>
      <c r="C547" s="261" t="s">
        <v>1137</v>
      </c>
      <c r="D547" s="261" t="s">
        <v>28</v>
      </c>
      <c r="E547" s="261" t="s">
        <v>17</v>
      </c>
      <c r="F547" s="261" t="s">
        <v>17</v>
      </c>
      <c r="G547" s="261" t="s">
        <v>17</v>
      </c>
      <c r="H547" s="261" t="s">
        <v>17</v>
      </c>
      <c r="I547" s="261" t="s">
        <v>17</v>
      </c>
      <c r="J547" s="261" t="s">
        <v>1127</v>
      </c>
      <c r="K547" s="261" t="s">
        <v>1139</v>
      </c>
      <c r="L547" s="262">
        <v>45199</v>
      </c>
      <c r="M547" s="261" t="s">
        <v>20</v>
      </c>
    </row>
    <row r="548" spans="1:13" x14ac:dyDescent="0.35">
      <c r="A548" s="259" t="s">
        <v>1140</v>
      </c>
      <c r="B548" s="259" t="s">
        <v>1141</v>
      </c>
      <c r="C548" s="259" t="s">
        <v>1142</v>
      </c>
      <c r="D548" s="259" t="s">
        <v>26</v>
      </c>
      <c r="E548" s="259" t="s">
        <v>17</v>
      </c>
      <c r="F548" s="259" t="s">
        <v>17</v>
      </c>
      <c r="G548" s="259" t="s">
        <v>17</v>
      </c>
      <c r="H548" s="259" t="s">
        <v>17</v>
      </c>
      <c r="I548" s="259" t="s">
        <v>17</v>
      </c>
      <c r="J548" s="259" t="s">
        <v>1127</v>
      </c>
      <c r="K548" s="259" t="s">
        <v>1143</v>
      </c>
      <c r="L548" s="260">
        <v>45199</v>
      </c>
      <c r="M548" s="259" t="s">
        <v>20</v>
      </c>
    </row>
    <row r="549" spans="1:13" x14ac:dyDescent="0.35">
      <c r="A549" s="261" t="s">
        <v>1140</v>
      </c>
      <c r="B549" s="261" t="s">
        <v>1141</v>
      </c>
      <c r="C549" s="261" t="s">
        <v>1142</v>
      </c>
      <c r="D549" s="261" t="s">
        <v>28</v>
      </c>
      <c r="E549" s="261" t="s">
        <v>17</v>
      </c>
      <c r="F549" s="261" t="s">
        <v>17</v>
      </c>
      <c r="G549" s="261" t="s">
        <v>17</v>
      </c>
      <c r="H549" s="261" t="s">
        <v>17</v>
      </c>
      <c r="I549" s="261" t="s">
        <v>17</v>
      </c>
      <c r="J549" s="261" t="s">
        <v>1127</v>
      </c>
      <c r="K549" s="261" t="s">
        <v>1144</v>
      </c>
      <c r="L549" s="262">
        <v>45199</v>
      </c>
      <c r="M549" s="261" t="s">
        <v>20</v>
      </c>
    </row>
    <row r="550" spans="1:13" x14ac:dyDescent="0.35">
      <c r="A550" s="259" t="s">
        <v>1145</v>
      </c>
      <c r="B550" s="259" t="s">
        <v>1146</v>
      </c>
      <c r="C550" s="259" t="s">
        <v>1147</v>
      </c>
      <c r="D550" s="259" t="s">
        <v>26</v>
      </c>
      <c r="E550" s="259" t="s">
        <v>17</v>
      </c>
      <c r="F550" s="259" t="s">
        <v>17</v>
      </c>
      <c r="G550" s="259" t="s">
        <v>17</v>
      </c>
      <c r="H550" s="259" t="s">
        <v>17</v>
      </c>
      <c r="I550" s="259" t="s">
        <v>17</v>
      </c>
      <c r="J550" s="259" t="s">
        <v>1127</v>
      </c>
      <c r="K550" s="259" t="s">
        <v>1148</v>
      </c>
      <c r="L550" s="260">
        <v>45199</v>
      </c>
      <c r="M550" s="259" t="s">
        <v>20</v>
      </c>
    </row>
    <row r="551" spans="1:13" x14ac:dyDescent="0.35">
      <c r="A551" s="261" t="s">
        <v>1145</v>
      </c>
      <c r="B551" s="261" t="s">
        <v>1146</v>
      </c>
      <c r="C551" s="261" t="s">
        <v>1147</v>
      </c>
      <c r="D551" s="261" t="s">
        <v>28</v>
      </c>
      <c r="E551" s="261" t="s">
        <v>17</v>
      </c>
      <c r="F551" s="261" t="s">
        <v>17</v>
      </c>
      <c r="G551" s="261" t="s">
        <v>17</v>
      </c>
      <c r="H551" s="261" t="s">
        <v>17</v>
      </c>
      <c r="I551" s="261" t="s">
        <v>17</v>
      </c>
      <c r="J551" s="261" t="s">
        <v>1127</v>
      </c>
      <c r="K551" s="261" t="s">
        <v>1149</v>
      </c>
      <c r="L551" s="262">
        <v>45199</v>
      </c>
      <c r="M551" s="261" t="s">
        <v>20</v>
      </c>
    </row>
    <row r="552" spans="1:13" x14ac:dyDescent="0.35">
      <c r="A552" s="259" t="s">
        <v>1150</v>
      </c>
      <c r="B552" s="259" t="s">
        <v>1151</v>
      </c>
      <c r="C552" s="259" t="s">
        <v>1152</v>
      </c>
      <c r="D552" s="259" t="s">
        <v>26</v>
      </c>
      <c r="E552" s="259" t="s">
        <v>17</v>
      </c>
      <c r="F552" s="259" t="s">
        <v>17</v>
      </c>
      <c r="G552" s="259" t="s">
        <v>17</v>
      </c>
      <c r="H552" s="259" t="s">
        <v>17</v>
      </c>
      <c r="I552" s="259" t="s">
        <v>17</v>
      </c>
      <c r="J552" s="259" t="s">
        <v>1153</v>
      </c>
      <c r="K552" s="259" t="s">
        <v>1154</v>
      </c>
      <c r="L552" s="260">
        <v>45230</v>
      </c>
      <c r="M552" s="259" t="s">
        <v>20</v>
      </c>
    </row>
    <row r="553" spans="1:13" x14ac:dyDescent="0.35">
      <c r="A553" s="261" t="s">
        <v>1150</v>
      </c>
      <c r="B553" s="261" t="s">
        <v>1151</v>
      </c>
      <c r="C553" s="261" t="s">
        <v>1152</v>
      </c>
      <c r="D553" s="261" t="s">
        <v>28</v>
      </c>
      <c r="E553" s="261" t="s">
        <v>17</v>
      </c>
      <c r="F553" s="261" t="s">
        <v>17</v>
      </c>
      <c r="G553" s="261" t="s">
        <v>17</v>
      </c>
      <c r="H553" s="261" t="s">
        <v>17</v>
      </c>
      <c r="I553" s="261" t="s">
        <v>17</v>
      </c>
      <c r="J553" s="261" t="s">
        <v>1153</v>
      </c>
      <c r="K553" s="261" t="s">
        <v>1155</v>
      </c>
      <c r="L553" s="262">
        <v>45230</v>
      </c>
      <c r="M553" s="261" t="s">
        <v>20</v>
      </c>
    </row>
    <row r="554" spans="1:13" x14ac:dyDescent="0.35">
      <c r="A554" s="259" t="s">
        <v>1150</v>
      </c>
      <c r="B554" s="259" t="s">
        <v>1151</v>
      </c>
      <c r="C554" s="259" t="s">
        <v>1152</v>
      </c>
      <c r="D554" s="259" t="s">
        <v>38</v>
      </c>
      <c r="E554" s="259" t="s">
        <v>17</v>
      </c>
      <c r="F554" s="259" t="s">
        <v>17</v>
      </c>
      <c r="G554" s="259" t="s">
        <v>17</v>
      </c>
      <c r="H554" s="259" t="s">
        <v>17</v>
      </c>
      <c r="I554" s="259" t="s">
        <v>17</v>
      </c>
      <c r="J554" s="259" t="s">
        <v>1153</v>
      </c>
      <c r="K554" s="259" t="s">
        <v>1156</v>
      </c>
      <c r="L554" s="260">
        <v>45230</v>
      </c>
      <c r="M554" s="259" t="s">
        <v>20</v>
      </c>
    </row>
    <row r="555" spans="1:13" x14ac:dyDescent="0.35">
      <c r="A555" s="261" t="s">
        <v>1150</v>
      </c>
      <c r="B555" s="261" t="s">
        <v>1151</v>
      </c>
      <c r="C555" s="261" t="s">
        <v>1152</v>
      </c>
      <c r="D555" s="261" t="s">
        <v>16</v>
      </c>
      <c r="E555" s="261" t="s">
        <v>17</v>
      </c>
      <c r="F555" s="261" t="s">
        <v>17</v>
      </c>
      <c r="G555" s="261" t="s">
        <v>17</v>
      </c>
      <c r="H555" s="261" t="s">
        <v>17</v>
      </c>
      <c r="I555" s="261" t="s">
        <v>17</v>
      </c>
      <c r="J555" s="261" t="s">
        <v>1157</v>
      </c>
      <c r="K555" s="261" t="s">
        <v>1158</v>
      </c>
      <c r="L555" s="262">
        <v>45230</v>
      </c>
      <c r="M555" s="261" t="s">
        <v>20</v>
      </c>
    </row>
    <row r="556" spans="1:13" x14ac:dyDescent="0.35">
      <c r="A556" s="259" t="s">
        <v>1150</v>
      </c>
      <c r="B556" s="259" t="s">
        <v>1151</v>
      </c>
      <c r="C556" s="259" t="s">
        <v>1152</v>
      </c>
      <c r="D556" s="259" t="s">
        <v>21</v>
      </c>
      <c r="E556" s="259" t="s">
        <v>17</v>
      </c>
      <c r="F556" s="259" t="s">
        <v>17</v>
      </c>
      <c r="G556" s="259" t="s">
        <v>17</v>
      </c>
      <c r="H556" s="259" t="s">
        <v>17</v>
      </c>
      <c r="I556" s="259" t="s">
        <v>17</v>
      </c>
      <c r="J556" s="259" t="s">
        <v>1157</v>
      </c>
      <c r="K556" s="259" t="s">
        <v>1159</v>
      </c>
      <c r="L556" s="260">
        <v>45230</v>
      </c>
      <c r="M556" s="259" t="s">
        <v>20</v>
      </c>
    </row>
    <row r="557" spans="1:13" x14ac:dyDescent="0.35">
      <c r="A557" s="261" t="s">
        <v>1150</v>
      </c>
      <c r="B557" s="261" t="s">
        <v>1151</v>
      </c>
      <c r="C557" s="261" t="s">
        <v>1152</v>
      </c>
      <c r="D557" s="261" t="s">
        <v>631</v>
      </c>
      <c r="E557" s="261" t="s">
        <v>17</v>
      </c>
      <c r="F557" s="261" t="s">
        <v>17</v>
      </c>
      <c r="G557" s="261" t="s">
        <v>17</v>
      </c>
      <c r="H557" s="261" t="s">
        <v>17</v>
      </c>
      <c r="I557" s="261" t="s">
        <v>17</v>
      </c>
      <c r="J557" s="261" t="s">
        <v>1157</v>
      </c>
      <c r="K557" s="261" t="s">
        <v>1160</v>
      </c>
      <c r="L557" s="262">
        <v>45230</v>
      </c>
      <c r="M557" s="261" t="s">
        <v>20</v>
      </c>
    </row>
    <row r="558" spans="1:13" x14ac:dyDescent="0.35">
      <c r="A558" s="259" t="s">
        <v>1150</v>
      </c>
      <c r="B558" s="259" t="s">
        <v>1151</v>
      </c>
      <c r="C558" s="259" t="s">
        <v>1152</v>
      </c>
      <c r="D558" s="259" t="s">
        <v>24</v>
      </c>
      <c r="E558" s="259" t="s">
        <v>17</v>
      </c>
      <c r="F558" s="259" t="s">
        <v>17</v>
      </c>
      <c r="G558" s="259" t="s">
        <v>17</v>
      </c>
      <c r="H558" s="259" t="s">
        <v>17</v>
      </c>
      <c r="I558" s="259" t="s">
        <v>17</v>
      </c>
      <c r="J558" s="259" t="s">
        <v>1157</v>
      </c>
      <c r="K558" s="259" t="s">
        <v>1161</v>
      </c>
      <c r="L558" s="260">
        <v>45230</v>
      </c>
      <c r="M558" s="259" t="s">
        <v>20</v>
      </c>
    </row>
    <row r="559" spans="1:13" x14ac:dyDescent="0.35">
      <c r="A559" s="261" t="s">
        <v>326</v>
      </c>
      <c r="B559" s="261" t="s">
        <v>327</v>
      </c>
      <c r="C559" s="261" t="s">
        <v>53</v>
      </c>
      <c r="D559" s="261" t="s">
        <v>40</v>
      </c>
      <c r="E559" s="261">
        <v>234</v>
      </c>
      <c r="F559" s="261" t="s">
        <v>1162</v>
      </c>
      <c r="G559" s="261" t="s">
        <v>723</v>
      </c>
      <c r="H559" s="261">
        <v>2</v>
      </c>
      <c r="I559" s="261" t="s">
        <v>1163</v>
      </c>
      <c r="J559" s="261" t="s">
        <v>1164</v>
      </c>
      <c r="K559" s="261" t="s">
        <v>1165</v>
      </c>
      <c r="L559" s="262">
        <v>45230</v>
      </c>
      <c r="M559" s="261" t="s">
        <v>20</v>
      </c>
    </row>
    <row r="560" spans="1:13" x14ac:dyDescent="0.35">
      <c r="A560" s="259" t="s">
        <v>171</v>
      </c>
      <c r="B560" s="259" t="s">
        <v>172</v>
      </c>
      <c r="C560" s="259" t="s">
        <v>173</v>
      </c>
      <c r="D560" s="259" t="s">
        <v>40</v>
      </c>
      <c r="E560" s="259">
        <v>1</v>
      </c>
      <c r="F560" s="259" t="s">
        <v>1166</v>
      </c>
      <c r="G560" s="259" t="s">
        <v>404</v>
      </c>
      <c r="H560" s="259">
        <v>1</v>
      </c>
      <c r="I560" s="259" t="s">
        <v>1167</v>
      </c>
      <c r="J560" s="259" t="s">
        <v>1168</v>
      </c>
      <c r="K560" s="259" t="s">
        <v>1169</v>
      </c>
      <c r="L560" s="260">
        <v>45230</v>
      </c>
      <c r="M560" s="259" t="s">
        <v>20</v>
      </c>
    </row>
    <row r="561" spans="1:13" x14ac:dyDescent="0.35">
      <c r="A561" s="261" t="s">
        <v>1170</v>
      </c>
      <c r="B561" s="261" t="s">
        <v>1171</v>
      </c>
      <c r="C561" s="261" t="s">
        <v>1172</v>
      </c>
      <c r="D561" s="261" t="s">
        <v>26</v>
      </c>
      <c r="E561" s="261" t="s">
        <v>17</v>
      </c>
      <c r="F561" s="261" t="s">
        <v>17</v>
      </c>
      <c r="G561" s="261" t="s">
        <v>17</v>
      </c>
      <c r="H561" s="261" t="s">
        <v>17</v>
      </c>
      <c r="I561" s="261" t="s">
        <v>17</v>
      </c>
      <c r="J561" s="261" t="s">
        <v>1127</v>
      </c>
      <c r="K561" s="261" t="s">
        <v>1173</v>
      </c>
      <c r="L561" s="262">
        <v>45259</v>
      </c>
      <c r="M561" s="261" t="s">
        <v>20</v>
      </c>
    </row>
    <row r="562" spans="1:13" x14ac:dyDescent="0.35">
      <c r="A562" s="259" t="s">
        <v>1170</v>
      </c>
      <c r="B562" s="259" t="s">
        <v>1171</v>
      </c>
      <c r="C562" s="259" t="s">
        <v>1172</v>
      </c>
      <c r="D562" s="259" t="s">
        <v>28</v>
      </c>
      <c r="E562" s="259" t="s">
        <v>17</v>
      </c>
      <c r="F562" s="259" t="s">
        <v>17</v>
      </c>
      <c r="G562" s="259" t="s">
        <v>17</v>
      </c>
      <c r="H562" s="259" t="s">
        <v>17</v>
      </c>
      <c r="I562" s="259" t="s">
        <v>17</v>
      </c>
      <c r="J562" s="259" t="s">
        <v>1127</v>
      </c>
      <c r="K562" s="259" t="s">
        <v>1174</v>
      </c>
      <c r="L562" s="260">
        <v>45259</v>
      </c>
      <c r="M562" s="259" t="s">
        <v>20</v>
      </c>
    </row>
    <row r="563" spans="1:13" x14ac:dyDescent="0.35">
      <c r="A563" s="261" t="s">
        <v>150</v>
      </c>
      <c r="B563" s="261" t="s">
        <v>151</v>
      </c>
      <c r="C563" s="261" t="s">
        <v>152</v>
      </c>
      <c r="D563" s="261" t="s">
        <v>40</v>
      </c>
      <c r="E563" s="261">
        <v>1</v>
      </c>
      <c r="F563" s="261" t="s">
        <v>1175</v>
      </c>
      <c r="G563" s="261" t="s">
        <v>404</v>
      </c>
      <c r="H563" s="261">
        <v>1</v>
      </c>
      <c r="I563" s="261" t="s">
        <v>1176</v>
      </c>
      <c r="J563" s="261" t="s">
        <v>1177</v>
      </c>
      <c r="K563" s="261" t="s">
        <v>1178</v>
      </c>
      <c r="L563" s="262">
        <v>45260</v>
      </c>
      <c r="M563" s="261" t="s">
        <v>20</v>
      </c>
    </row>
    <row r="564" spans="1:13" x14ac:dyDescent="0.35">
      <c r="A564" s="259" t="s">
        <v>1026</v>
      </c>
      <c r="B564" s="259" t="s">
        <v>1027</v>
      </c>
      <c r="C564" s="259" t="s">
        <v>1028</v>
      </c>
      <c r="D564" s="259" t="s">
        <v>463</v>
      </c>
      <c r="E564" s="259">
        <v>3123000</v>
      </c>
      <c r="F564" s="259" t="s">
        <v>1179</v>
      </c>
      <c r="G564" s="259" t="s">
        <v>22</v>
      </c>
      <c r="H564" s="259">
        <v>3</v>
      </c>
      <c r="I564" s="259" t="s">
        <v>1180</v>
      </c>
      <c r="J564" s="259" t="s">
        <v>1181</v>
      </c>
      <c r="K564" s="259" t="s">
        <v>1182</v>
      </c>
      <c r="L564" s="260">
        <v>45260</v>
      </c>
      <c r="M564" s="259" t="s">
        <v>352</v>
      </c>
    </row>
    <row r="565" spans="1:13" x14ac:dyDescent="0.35">
      <c r="A565" s="261" t="s">
        <v>1026</v>
      </c>
      <c r="B565" s="261" t="s">
        <v>1027</v>
      </c>
      <c r="C565" s="261" t="s">
        <v>1028</v>
      </c>
      <c r="D565" s="261" t="s">
        <v>40</v>
      </c>
      <c r="E565" s="261">
        <v>0</v>
      </c>
      <c r="F565" s="261" t="s">
        <v>17</v>
      </c>
      <c r="G565" s="261" t="s">
        <v>22</v>
      </c>
      <c r="H565" s="261">
        <v>3</v>
      </c>
      <c r="I565" s="261" t="s">
        <v>17</v>
      </c>
      <c r="J565" s="261" t="s">
        <v>1183</v>
      </c>
      <c r="K565" s="261" t="s">
        <v>1184</v>
      </c>
      <c r="L565" s="262">
        <v>45260</v>
      </c>
      <c r="M565" s="261" t="s">
        <v>352</v>
      </c>
    </row>
    <row r="566" spans="1:13" x14ac:dyDescent="0.35">
      <c r="A566" s="259" t="s">
        <v>1026</v>
      </c>
      <c r="B566" s="259" t="s">
        <v>1027</v>
      </c>
      <c r="C566" s="259" t="s">
        <v>1028</v>
      </c>
      <c r="D566" s="259" t="s">
        <v>644</v>
      </c>
      <c r="E566" s="259">
        <v>0</v>
      </c>
      <c r="F566" s="259" t="s">
        <v>17</v>
      </c>
      <c r="G566" s="259" t="s">
        <v>22</v>
      </c>
      <c r="H566" s="259">
        <v>3</v>
      </c>
      <c r="I566" s="259" t="s">
        <v>17</v>
      </c>
      <c r="J566" s="259" t="s">
        <v>1183</v>
      </c>
      <c r="K566" s="259" t="s">
        <v>1185</v>
      </c>
      <c r="L566" s="260">
        <v>45260</v>
      </c>
      <c r="M566" s="259" t="s">
        <v>352</v>
      </c>
    </row>
    <row r="567" spans="1:13" x14ac:dyDescent="0.35">
      <c r="A567" s="261" t="s">
        <v>1026</v>
      </c>
      <c r="B567" s="261" t="s">
        <v>1027</v>
      </c>
      <c r="C567" s="261" t="s">
        <v>1028</v>
      </c>
      <c r="D567" s="261" t="s">
        <v>649</v>
      </c>
      <c r="E567" s="261">
        <v>0</v>
      </c>
      <c r="F567" s="261" t="s">
        <v>17</v>
      </c>
      <c r="G567" s="261" t="s">
        <v>22</v>
      </c>
      <c r="H567" s="261">
        <v>3</v>
      </c>
      <c r="I567" s="261" t="s">
        <v>17</v>
      </c>
      <c r="J567" s="261" t="s">
        <v>1183</v>
      </c>
      <c r="K567" s="261" t="s">
        <v>1186</v>
      </c>
      <c r="L567" s="262">
        <v>45260</v>
      </c>
      <c r="M567" s="261" t="s">
        <v>352</v>
      </c>
    </row>
    <row r="568" spans="1:13" x14ac:dyDescent="0.35">
      <c r="A568" s="259" t="s">
        <v>1026</v>
      </c>
      <c r="B568" s="259" t="s">
        <v>1027</v>
      </c>
      <c r="C568" s="259" t="s">
        <v>1028</v>
      </c>
      <c r="D568" s="259" t="s">
        <v>797</v>
      </c>
      <c r="E568" s="259">
        <v>3177004</v>
      </c>
      <c r="F568" s="259" t="s">
        <v>1187</v>
      </c>
      <c r="G568" s="259" t="s">
        <v>22</v>
      </c>
      <c r="H568" s="259">
        <v>3</v>
      </c>
      <c r="I568" s="259" t="s">
        <v>1188</v>
      </c>
      <c r="J568" s="259" t="s">
        <v>1189</v>
      </c>
      <c r="K568" s="259" t="s">
        <v>1190</v>
      </c>
      <c r="L568" s="260">
        <v>45260</v>
      </c>
      <c r="M568" s="259" t="s">
        <v>352</v>
      </c>
    </row>
    <row r="569" spans="1:13" x14ac:dyDescent="0.35">
      <c r="A569" s="261" t="s">
        <v>1026</v>
      </c>
      <c r="B569" s="261" t="s">
        <v>1027</v>
      </c>
      <c r="C569" s="261" t="s">
        <v>1028</v>
      </c>
      <c r="D569" s="261" t="s">
        <v>802</v>
      </c>
      <c r="E569" s="261">
        <v>9100077</v>
      </c>
      <c r="F569" s="261" t="s">
        <v>1191</v>
      </c>
      <c r="G569" s="261" t="s">
        <v>22</v>
      </c>
      <c r="H569" s="261">
        <v>3</v>
      </c>
      <c r="I569" s="261" t="s">
        <v>1192</v>
      </c>
      <c r="J569" s="261" t="s">
        <v>1193</v>
      </c>
      <c r="K569" s="261" t="s">
        <v>1194</v>
      </c>
      <c r="L569" s="262">
        <v>45260</v>
      </c>
      <c r="M569" s="261" t="s">
        <v>352</v>
      </c>
    </row>
    <row r="570" spans="1:13" x14ac:dyDescent="0.35">
      <c r="A570" s="259" t="s">
        <v>1026</v>
      </c>
      <c r="B570" s="259" t="s">
        <v>1027</v>
      </c>
      <c r="C570" s="259" t="s">
        <v>1028</v>
      </c>
      <c r="D570" s="259" t="s">
        <v>807</v>
      </c>
      <c r="E570" s="259">
        <v>14722996</v>
      </c>
      <c r="F570" s="259" t="s">
        <v>1195</v>
      </c>
      <c r="G570" s="259" t="s">
        <v>22</v>
      </c>
      <c r="H570" s="259">
        <v>3</v>
      </c>
      <c r="I570" s="259" t="s">
        <v>1196</v>
      </c>
      <c r="J570" s="259" t="s">
        <v>1197</v>
      </c>
      <c r="K570" s="259" t="s">
        <v>1198</v>
      </c>
      <c r="L570" s="260">
        <v>45260</v>
      </c>
      <c r="M570" s="259" t="s">
        <v>352</v>
      </c>
    </row>
    <row r="571" spans="1:13" x14ac:dyDescent="0.35">
      <c r="A571" s="261" t="s">
        <v>1026</v>
      </c>
      <c r="B571" s="261" t="s">
        <v>1027</v>
      </c>
      <c r="C571" s="261" t="s">
        <v>1028</v>
      </c>
      <c r="D571" s="261" t="s">
        <v>810</v>
      </c>
      <c r="E571" s="261">
        <v>3021213</v>
      </c>
      <c r="F571" s="261" t="s">
        <v>1199</v>
      </c>
      <c r="G571" s="261" t="s">
        <v>22</v>
      </c>
      <c r="H571" s="261">
        <v>3</v>
      </c>
      <c r="I571" s="261" t="s">
        <v>1200</v>
      </c>
      <c r="J571" s="261" t="s">
        <v>1201</v>
      </c>
      <c r="K571" s="261" t="s">
        <v>1202</v>
      </c>
      <c r="L571" s="262">
        <v>45260</v>
      </c>
      <c r="M571" s="261" t="s">
        <v>352</v>
      </c>
    </row>
    <row r="572" spans="1:13" x14ac:dyDescent="0.35">
      <c r="A572" s="259" t="s">
        <v>1026</v>
      </c>
      <c r="B572" s="259" t="s">
        <v>1027</v>
      </c>
      <c r="C572" s="259" t="s">
        <v>1028</v>
      </c>
      <c r="D572" s="259" t="s">
        <v>813</v>
      </c>
      <c r="E572" s="259">
        <v>150021</v>
      </c>
      <c r="F572" s="259" t="s">
        <v>1203</v>
      </c>
      <c r="G572" s="259" t="s">
        <v>22</v>
      </c>
      <c r="H572" s="259">
        <v>3</v>
      </c>
      <c r="I572" s="259" t="s">
        <v>1204</v>
      </c>
      <c r="J572" s="259" t="s">
        <v>1205</v>
      </c>
      <c r="K572" s="259" t="s">
        <v>1206</v>
      </c>
      <c r="L572" s="260">
        <v>45260</v>
      </c>
      <c r="M572" s="259" t="s">
        <v>352</v>
      </c>
    </row>
    <row r="573" spans="1:13" x14ac:dyDescent="0.35">
      <c r="A573" s="261" t="s">
        <v>1026</v>
      </c>
      <c r="B573" s="261" t="s">
        <v>1027</v>
      </c>
      <c r="C573" s="261" t="s">
        <v>1028</v>
      </c>
      <c r="D573" s="261" t="s">
        <v>679</v>
      </c>
      <c r="E573" s="261">
        <v>5770</v>
      </c>
      <c r="F573" s="261" t="s">
        <v>1207</v>
      </c>
      <c r="G573" s="261" t="s">
        <v>22</v>
      </c>
      <c r="H573" s="261">
        <v>3</v>
      </c>
      <c r="I573" s="261" t="s">
        <v>1204</v>
      </c>
      <c r="J573" s="261" t="s">
        <v>1205</v>
      </c>
      <c r="K573" s="261" t="s">
        <v>1208</v>
      </c>
      <c r="L573" s="262">
        <v>45260</v>
      </c>
      <c r="M573" s="261" t="s">
        <v>352</v>
      </c>
    </row>
    <row r="574" spans="1:13" x14ac:dyDescent="0.35">
      <c r="A574" s="259" t="s">
        <v>13</v>
      </c>
      <c r="B574" s="259" t="s">
        <v>14</v>
      </c>
      <c r="C574" s="259" t="s">
        <v>15</v>
      </c>
      <c r="D574" s="259" t="s">
        <v>40</v>
      </c>
      <c r="E574" s="259">
        <v>2</v>
      </c>
      <c r="F574" s="259" t="s">
        <v>1209</v>
      </c>
      <c r="G574" s="259" t="s">
        <v>404</v>
      </c>
      <c r="H574" s="259">
        <v>1</v>
      </c>
      <c r="I574" s="259" t="s">
        <v>1210</v>
      </c>
      <c r="J574" s="259" t="s">
        <v>1211</v>
      </c>
      <c r="K574" s="259" t="s">
        <v>1212</v>
      </c>
      <c r="L574" s="260">
        <v>45286</v>
      </c>
      <c r="M574" s="259" t="s">
        <v>20</v>
      </c>
    </row>
    <row r="575" spans="1:13" x14ac:dyDescent="0.35">
      <c r="A575" s="261" t="s">
        <v>626</v>
      </c>
      <c r="B575" s="261" t="s">
        <v>627</v>
      </c>
      <c r="C575" s="261" t="s">
        <v>205</v>
      </c>
      <c r="D575" s="261" t="s">
        <v>644</v>
      </c>
      <c r="E575" s="261">
        <v>664</v>
      </c>
      <c r="F575" s="261" t="s">
        <v>1213</v>
      </c>
      <c r="G575" s="261" t="s">
        <v>22</v>
      </c>
      <c r="H575" s="261">
        <v>3</v>
      </c>
      <c r="I575" s="261" t="s">
        <v>1214</v>
      </c>
      <c r="J575" s="261" t="s">
        <v>1215</v>
      </c>
      <c r="K575" s="261" t="s">
        <v>1216</v>
      </c>
      <c r="L575" s="262">
        <v>45321</v>
      </c>
      <c r="M575" s="261" t="s">
        <v>20</v>
      </c>
    </row>
    <row r="576" spans="1:13" x14ac:dyDescent="0.35">
      <c r="A576" s="259" t="s">
        <v>1125</v>
      </c>
      <c r="B576" s="259" t="s">
        <v>1126</v>
      </c>
      <c r="C576" s="259" t="s">
        <v>889</v>
      </c>
      <c r="D576" s="259" t="s">
        <v>24</v>
      </c>
      <c r="E576" s="259" t="s">
        <v>17</v>
      </c>
      <c r="F576" s="259" t="s">
        <v>17</v>
      </c>
      <c r="G576" s="259" t="s">
        <v>17</v>
      </c>
      <c r="H576" s="259" t="s">
        <v>17</v>
      </c>
      <c r="I576" s="259" t="s">
        <v>17</v>
      </c>
      <c r="J576" s="259" t="s">
        <v>1217</v>
      </c>
      <c r="K576" s="259" t="s">
        <v>1218</v>
      </c>
      <c r="L576" s="260">
        <v>45322</v>
      </c>
      <c r="M576" s="259" t="s">
        <v>20</v>
      </c>
    </row>
    <row r="577" spans="1:13" x14ac:dyDescent="0.35">
      <c r="A577" s="261" t="s">
        <v>1219</v>
      </c>
      <c r="B577" s="261" t="s">
        <v>1220</v>
      </c>
      <c r="C577" s="261" t="s">
        <v>205</v>
      </c>
      <c r="D577" s="261" t="s">
        <v>649</v>
      </c>
      <c r="E577" s="261">
        <v>552</v>
      </c>
      <c r="F577" s="261" t="s">
        <v>1221</v>
      </c>
      <c r="G577" s="261" t="s">
        <v>22</v>
      </c>
      <c r="H577" s="261">
        <v>3</v>
      </c>
      <c r="I577" s="261" t="s">
        <v>1214</v>
      </c>
      <c r="J577" s="261" t="s">
        <v>1222</v>
      </c>
      <c r="K577" s="261" t="s">
        <v>1223</v>
      </c>
      <c r="L577" s="262">
        <v>45379</v>
      </c>
      <c r="M577" s="261" t="s">
        <v>20</v>
      </c>
    </row>
    <row r="578" spans="1:13" x14ac:dyDescent="0.35">
      <c r="A578" s="259" t="s">
        <v>1224</v>
      </c>
      <c r="B578" s="259" t="s">
        <v>1225</v>
      </c>
      <c r="C578" s="259" t="s">
        <v>1226</v>
      </c>
      <c r="D578" s="259" t="s">
        <v>26</v>
      </c>
      <c r="E578" s="259" t="s">
        <v>17</v>
      </c>
      <c r="F578" s="259" t="s">
        <v>17</v>
      </c>
      <c r="G578" s="259" t="s">
        <v>17</v>
      </c>
      <c r="H578" s="259" t="s">
        <v>17</v>
      </c>
      <c r="I578" s="259" t="s">
        <v>17</v>
      </c>
      <c r="J578" s="259" t="s">
        <v>1227</v>
      </c>
      <c r="K578" s="259" t="s">
        <v>1228</v>
      </c>
      <c r="L578" s="260">
        <v>45381</v>
      </c>
      <c r="M578" s="259" t="s">
        <v>20</v>
      </c>
    </row>
    <row r="579" spans="1:13" x14ac:dyDescent="0.35">
      <c r="A579" s="261" t="s">
        <v>1224</v>
      </c>
      <c r="B579" s="261" t="s">
        <v>1225</v>
      </c>
      <c r="C579" s="261" t="s">
        <v>1226</v>
      </c>
      <c r="D579" s="261" t="s">
        <v>28</v>
      </c>
      <c r="E579" s="261" t="s">
        <v>17</v>
      </c>
      <c r="F579" s="261" t="s">
        <v>17</v>
      </c>
      <c r="G579" s="261" t="s">
        <v>17</v>
      </c>
      <c r="H579" s="261" t="s">
        <v>17</v>
      </c>
      <c r="I579" s="261" t="s">
        <v>17</v>
      </c>
      <c r="J579" s="261" t="s">
        <v>1227</v>
      </c>
      <c r="K579" s="261" t="s">
        <v>1229</v>
      </c>
      <c r="L579" s="262">
        <v>45381</v>
      </c>
      <c r="M579" s="261" t="s">
        <v>20</v>
      </c>
    </row>
    <row r="580" spans="1:13" x14ac:dyDescent="0.35">
      <c r="A580" s="259" t="s">
        <v>1224</v>
      </c>
      <c r="B580" s="259" t="s">
        <v>1225</v>
      </c>
      <c r="C580" s="259" t="s">
        <v>1226</v>
      </c>
      <c r="D580" s="259" t="s">
        <v>38</v>
      </c>
      <c r="E580" s="259" t="s">
        <v>17</v>
      </c>
      <c r="F580" s="259" t="s">
        <v>17</v>
      </c>
      <c r="G580" s="259" t="s">
        <v>17</v>
      </c>
      <c r="H580" s="259" t="s">
        <v>17</v>
      </c>
      <c r="I580" s="259" t="s">
        <v>17</v>
      </c>
      <c r="J580" s="259" t="s">
        <v>1227</v>
      </c>
      <c r="K580" s="259" t="s">
        <v>1230</v>
      </c>
      <c r="L580" s="260">
        <v>45381</v>
      </c>
      <c r="M580" s="259" t="s">
        <v>20</v>
      </c>
    </row>
    <row r="581" spans="1:13" x14ac:dyDescent="0.35">
      <c r="A581" s="261" t="s">
        <v>1224</v>
      </c>
      <c r="B581" s="261" t="s">
        <v>1225</v>
      </c>
      <c r="C581" s="261" t="s">
        <v>1226</v>
      </c>
      <c r="D581" s="261" t="s">
        <v>16</v>
      </c>
      <c r="E581" s="261" t="s">
        <v>17</v>
      </c>
      <c r="F581" s="261" t="s">
        <v>17</v>
      </c>
      <c r="G581" s="261" t="s">
        <v>17</v>
      </c>
      <c r="H581" s="261" t="s">
        <v>17</v>
      </c>
      <c r="I581" s="261" t="s">
        <v>17</v>
      </c>
      <c r="J581" s="261" t="s">
        <v>1227</v>
      </c>
      <c r="K581" s="261" t="s">
        <v>1231</v>
      </c>
      <c r="L581" s="262">
        <v>45381</v>
      </c>
      <c r="M581" s="261" t="s">
        <v>20</v>
      </c>
    </row>
    <row r="582" spans="1:13" x14ac:dyDescent="0.35">
      <c r="A582" s="259" t="s">
        <v>1224</v>
      </c>
      <c r="B582" s="259" t="s">
        <v>1225</v>
      </c>
      <c r="C582" s="259" t="s">
        <v>1226</v>
      </c>
      <c r="D582" s="259" t="s">
        <v>21</v>
      </c>
      <c r="E582" s="259" t="s">
        <v>17</v>
      </c>
      <c r="F582" s="259" t="s">
        <v>17</v>
      </c>
      <c r="G582" s="259" t="s">
        <v>17</v>
      </c>
      <c r="H582" s="259" t="s">
        <v>17</v>
      </c>
      <c r="I582" s="259" t="s">
        <v>17</v>
      </c>
      <c r="J582" s="259" t="s">
        <v>1227</v>
      </c>
      <c r="K582" s="259" t="s">
        <v>1232</v>
      </c>
      <c r="L582" s="260">
        <v>45381</v>
      </c>
      <c r="M582" s="259" t="s">
        <v>20</v>
      </c>
    </row>
    <row r="583" spans="1:13" x14ac:dyDescent="0.35">
      <c r="A583" s="261" t="s">
        <v>1224</v>
      </c>
      <c r="B583" s="261" t="s">
        <v>1225</v>
      </c>
      <c r="C583" s="261" t="s">
        <v>1226</v>
      </c>
      <c r="D583" s="261" t="s">
        <v>631</v>
      </c>
      <c r="E583" s="261" t="s">
        <v>17</v>
      </c>
      <c r="F583" s="261" t="s">
        <v>17</v>
      </c>
      <c r="G583" s="261" t="s">
        <v>17</v>
      </c>
      <c r="H583" s="261" t="s">
        <v>17</v>
      </c>
      <c r="I583" s="261" t="s">
        <v>17</v>
      </c>
      <c r="J583" s="261" t="s">
        <v>1227</v>
      </c>
      <c r="K583" s="261" t="s">
        <v>1233</v>
      </c>
      <c r="L583" s="262">
        <v>45381</v>
      </c>
      <c r="M583" s="261" t="s">
        <v>20</v>
      </c>
    </row>
    <row r="584" spans="1:13" x14ac:dyDescent="0.35">
      <c r="A584" s="259" t="s">
        <v>1224</v>
      </c>
      <c r="B584" s="259" t="s">
        <v>1225</v>
      </c>
      <c r="C584" s="259" t="s">
        <v>1226</v>
      </c>
      <c r="D584" s="259" t="s">
        <v>24</v>
      </c>
      <c r="E584" s="259" t="s">
        <v>17</v>
      </c>
      <c r="F584" s="259" t="s">
        <v>17</v>
      </c>
      <c r="G584" s="259" t="s">
        <v>17</v>
      </c>
      <c r="H584" s="259" t="s">
        <v>17</v>
      </c>
      <c r="I584" s="259" t="s">
        <v>17</v>
      </c>
      <c r="J584" s="259" t="s">
        <v>1227</v>
      </c>
      <c r="K584" s="259" t="s">
        <v>1234</v>
      </c>
      <c r="L584" s="260">
        <v>45381</v>
      </c>
      <c r="M584" s="259" t="s">
        <v>20</v>
      </c>
    </row>
    <row r="585" spans="1:13" x14ac:dyDescent="0.35">
      <c r="A585" s="261" t="s">
        <v>1235</v>
      </c>
      <c r="B585" s="261" t="s">
        <v>1236</v>
      </c>
      <c r="C585" s="261" t="s">
        <v>1237</v>
      </c>
      <c r="D585" s="261" t="s">
        <v>759</v>
      </c>
      <c r="E585" s="261">
        <v>8095498</v>
      </c>
      <c r="F585" s="261" t="s">
        <v>1238</v>
      </c>
      <c r="G585" s="261" t="s">
        <v>404</v>
      </c>
      <c r="H585" s="261">
        <v>1</v>
      </c>
      <c r="I585" s="261" t="s">
        <v>1239</v>
      </c>
      <c r="J585" s="261" t="s">
        <v>1240</v>
      </c>
      <c r="K585" s="261" t="s">
        <v>1241</v>
      </c>
      <c r="L585" s="262">
        <v>45390</v>
      </c>
      <c r="M585" s="261" t="s">
        <v>20</v>
      </c>
    </row>
    <row r="586" spans="1:13" x14ac:dyDescent="0.35">
      <c r="A586" s="259" t="s">
        <v>1235</v>
      </c>
      <c r="B586" s="259" t="s">
        <v>1236</v>
      </c>
      <c r="C586" s="259" t="s">
        <v>1237</v>
      </c>
      <c r="D586" s="259" t="s">
        <v>764</v>
      </c>
      <c r="E586" s="259">
        <v>8560</v>
      </c>
      <c r="F586" s="259" t="s">
        <v>1242</v>
      </c>
      <c r="G586" s="259" t="s">
        <v>33</v>
      </c>
      <c r="H586" s="259">
        <v>2</v>
      </c>
      <c r="I586" s="259" t="s">
        <v>1243</v>
      </c>
      <c r="J586" s="259" t="s">
        <v>1244</v>
      </c>
      <c r="K586" s="259" t="s">
        <v>1245</v>
      </c>
      <c r="L586" s="260">
        <v>45393</v>
      </c>
      <c r="M586" s="259" t="s">
        <v>20</v>
      </c>
    </row>
    <row r="587" spans="1:13" x14ac:dyDescent="0.35">
      <c r="A587" s="261" t="s">
        <v>1235</v>
      </c>
      <c r="B587" s="261" t="s">
        <v>1236</v>
      </c>
      <c r="C587" s="261" t="s">
        <v>1237</v>
      </c>
      <c r="D587" s="261" t="s">
        <v>769</v>
      </c>
      <c r="E587" s="261">
        <v>1195000</v>
      </c>
      <c r="F587" s="261" t="s">
        <v>1246</v>
      </c>
      <c r="G587" s="261" t="s">
        <v>404</v>
      </c>
      <c r="H587" s="261">
        <v>1</v>
      </c>
      <c r="I587" s="261" t="s">
        <v>1247</v>
      </c>
      <c r="J587" s="261" t="s">
        <v>1248</v>
      </c>
      <c r="K587" s="261" t="s">
        <v>1249</v>
      </c>
      <c r="L587" s="262">
        <v>45393</v>
      </c>
      <c r="M587" s="261" t="s">
        <v>20</v>
      </c>
    </row>
    <row r="588" spans="1:13" x14ac:dyDescent="0.35">
      <c r="A588" s="259" t="s">
        <v>1235</v>
      </c>
      <c r="B588" s="259" t="s">
        <v>1236</v>
      </c>
      <c r="C588" s="259" t="s">
        <v>1237</v>
      </c>
      <c r="D588" s="259" t="s">
        <v>774</v>
      </c>
      <c r="E588" s="259">
        <v>359000</v>
      </c>
      <c r="F588" s="259" t="s">
        <v>1246</v>
      </c>
      <c r="G588" s="259" t="s">
        <v>404</v>
      </c>
      <c r="H588" s="259">
        <v>1</v>
      </c>
      <c r="I588" s="259" t="s">
        <v>1247</v>
      </c>
      <c r="J588" s="259" t="s">
        <v>1250</v>
      </c>
      <c r="K588" s="259" t="s">
        <v>1251</v>
      </c>
      <c r="L588" s="260">
        <v>45393</v>
      </c>
      <c r="M588" s="259" t="s">
        <v>20</v>
      </c>
    </row>
    <row r="589" spans="1:13" x14ac:dyDescent="0.35">
      <c r="A589" s="261" t="s">
        <v>1235</v>
      </c>
      <c r="B589" s="261" t="s">
        <v>1236</v>
      </c>
      <c r="C589" s="261" t="s">
        <v>1237</v>
      </c>
      <c r="D589" s="261" t="s">
        <v>40</v>
      </c>
      <c r="E589" s="261" t="s">
        <v>17</v>
      </c>
      <c r="F589" s="261" t="s">
        <v>17</v>
      </c>
      <c r="G589" s="261" t="s">
        <v>17</v>
      </c>
      <c r="H589" s="261" t="s">
        <v>17</v>
      </c>
      <c r="I589" s="261" t="s">
        <v>17</v>
      </c>
      <c r="J589" s="261" t="s">
        <v>1252</v>
      </c>
      <c r="K589" s="261" t="s">
        <v>1253</v>
      </c>
      <c r="L589" s="262">
        <v>45394</v>
      </c>
      <c r="M589" s="261" t="s">
        <v>20</v>
      </c>
    </row>
    <row r="590" spans="1:13" x14ac:dyDescent="0.35">
      <c r="A590" s="259" t="s">
        <v>1235</v>
      </c>
      <c r="B590" s="259" t="s">
        <v>1236</v>
      </c>
      <c r="C590" s="259" t="s">
        <v>1237</v>
      </c>
      <c r="D590" s="259" t="s">
        <v>38</v>
      </c>
      <c r="E590" s="259" t="s">
        <v>17</v>
      </c>
      <c r="F590" s="259" t="s">
        <v>17</v>
      </c>
      <c r="G590" s="259" t="s">
        <v>17</v>
      </c>
      <c r="H590" s="259" t="s">
        <v>17</v>
      </c>
      <c r="I590" s="259" t="s">
        <v>17</v>
      </c>
      <c r="J590" s="259" t="s">
        <v>1254</v>
      </c>
      <c r="K590" s="259" t="s">
        <v>1255</v>
      </c>
      <c r="L590" s="260">
        <v>45394</v>
      </c>
      <c r="M590" s="259" t="s">
        <v>20</v>
      </c>
    </row>
    <row r="591" spans="1:13" x14ac:dyDescent="0.35">
      <c r="A591" s="261" t="s">
        <v>1235</v>
      </c>
      <c r="B591" s="261" t="s">
        <v>1236</v>
      </c>
      <c r="C591" s="261" t="s">
        <v>1237</v>
      </c>
      <c r="D591" s="261" t="s">
        <v>16</v>
      </c>
      <c r="E591" s="261" t="s">
        <v>17</v>
      </c>
      <c r="F591" s="261" t="s">
        <v>17</v>
      </c>
      <c r="G591" s="261" t="s">
        <v>17</v>
      </c>
      <c r="H591" s="261" t="s">
        <v>17</v>
      </c>
      <c r="I591" s="261" t="s">
        <v>17</v>
      </c>
      <c r="J591" s="261" t="s">
        <v>1256</v>
      </c>
      <c r="K591" s="261" t="s">
        <v>1257</v>
      </c>
      <c r="L591" s="262">
        <v>45394</v>
      </c>
      <c r="M591" s="261" t="s">
        <v>20</v>
      </c>
    </row>
    <row r="592" spans="1:13" x14ac:dyDescent="0.35">
      <c r="A592" s="259" t="s">
        <v>1235</v>
      </c>
      <c r="B592" s="259" t="s">
        <v>1236</v>
      </c>
      <c r="C592" s="259" t="s">
        <v>1237</v>
      </c>
      <c r="D592" s="259" t="s">
        <v>21</v>
      </c>
      <c r="E592" s="259" t="s">
        <v>17</v>
      </c>
      <c r="F592" s="259" t="s">
        <v>17</v>
      </c>
      <c r="G592" s="259" t="s">
        <v>17</v>
      </c>
      <c r="H592" s="259" t="s">
        <v>17</v>
      </c>
      <c r="I592" s="259" t="s">
        <v>17</v>
      </c>
      <c r="J592" s="259" t="s">
        <v>1258</v>
      </c>
      <c r="K592" s="259" t="s">
        <v>1259</v>
      </c>
      <c r="L592" s="260">
        <v>45394</v>
      </c>
      <c r="M592" s="259" t="s">
        <v>20</v>
      </c>
    </row>
    <row r="593" spans="1:13" x14ac:dyDescent="0.35">
      <c r="A593" s="261" t="s">
        <v>1235</v>
      </c>
      <c r="B593" s="261" t="s">
        <v>1236</v>
      </c>
      <c r="C593" s="261" t="s">
        <v>1237</v>
      </c>
      <c r="D593" s="261" t="s">
        <v>631</v>
      </c>
      <c r="E593" s="261" t="s">
        <v>17</v>
      </c>
      <c r="F593" s="261" t="s">
        <v>17</v>
      </c>
      <c r="G593" s="261" t="s">
        <v>17</v>
      </c>
      <c r="H593" s="261" t="s">
        <v>17</v>
      </c>
      <c r="I593" s="261" t="s">
        <v>17</v>
      </c>
      <c r="J593" s="261" t="s">
        <v>1260</v>
      </c>
      <c r="K593" s="261" t="s">
        <v>1261</v>
      </c>
      <c r="L593" s="262">
        <v>45394</v>
      </c>
      <c r="M593" s="261" t="s">
        <v>20</v>
      </c>
    </row>
    <row r="594" spans="1:13" x14ac:dyDescent="0.35">
      <c r="A594" s="259" t="s">
        <v>1235</v>
      </c>
      <c r="B594" s="259" t="s">
        <v>1236</v>
      </c>
      <c r="C594" s="259" t="s">
        <v>1237</v>
      </c>
      <c r="D594" s="259" t="s">
        <v>24</v>
      </c>
      <c r="E594" s="259" t="s">
        <v>17</v>
      </c>
      <c r="F594" s="259" t="s">
        <v>17</v>
      </c>
      <c r="G594" s="259" t="s">
        <v>17</v>
      </c>
      <c r="H594" s="259" t="s">
        <v>17</v>
      </c>
      <c r="I594" s="259" t="s">
        <v>17</v>
      </c>
      <c r="J594" s="259" t="s">
        <v>1262</v>
      </c>
      <c r="K594" s="259" t="s">
        <v>1263</v>
      </c>
      <c r="L594" s="260">
        <v>45394</v>
      </c>
      <c r="M594" s="259" t="s">
        <v>20</v>
      </c>
    </row>
    <row r="595" spans="1:13" x14ac:dyDescent="0.35">
      <c r="A595" s="261" t="s">
        <v>1235</v>
      </c>
      <c r="B595" s="261" t="s">
        <v>1236</v>
      </c>
      <c r="C595" s="261" t="s">
        <v>1237</v>
      </c>
      <c r="D595" s="261" t="s">
        <v>797</v>
      </c>
      <c r="E595" s="261">
        <v>120000</v>
      </c>
      <c r="F595" s="261" t="s">
        <v>1264</v>
      </c>
      <c r="G595" s="261" t="s">
        <v>404</v>
      </c>
      <c r="H595" s="261">
        <v>1</v>
      </c>
      <c r="I595" s="261" t="s">
        <v>1247</v>
      </c>
      <c r="J595" s="261" t="s">
        <v>1265</v>
      </c>
      <c r="K595" s="261" t="s">
        <v>1266</v>
      </c>
      <c r="L595" s="262">
        <v>45394</v>
      </c>
      <c r="M595" s="261" t="s">
        <v>20</v>
      </c>
    </row>
    <row r="596" spans="1:13" x14ac:dyDescent="0.35">
      <c r="A596" s="259" t="s">
        <v>1235</v>
      </c>
      <c r="B596" s="259" t="s">
        <v>1236</v>
      </c>
      <c r="C596" s="259" t="s">
        <v>1237</v>
      </c>
      <c r="D596" s="259" t="s">
        <v>802</v>
      </c>
      <c r="E596" s="259">
        <v>836000</v>
      </c>
      <c r="F596" s="259" t="s">
        <v>1264</v>
      </c>
      <c r="G596" s="259" t="s">
        <v>404</v>
      </c>
      <c r="H596" s="259">
        <v>1</v>
      </c>
      <c r="I596" s="259" t="s">
        <v>1247</v>
      </c>
      <c r="J596" s="259" t="s">
        <v>1267</v>
      </c>
      <c r="K596" s="259" t="s">
        <v>1268</v>
      </c>
      <c r="L596" s="260">
        <v>45394</v>
      </c>
      <c r="M596" s="259" t="s">
        <v>20</v>
      </c>
    </row>
    <row r="597" spans="1:13" x14ac:dyDescent="0.35">
      <c r="A597" s="261" t="s">
        <v>1235</v>
      </c>
      <c r="B597" s="261" t="s">
        <v>1236</v>
      </c>
      <c r="C597" s="261" t="s">
        <v>1237</v>
      </c>
      <c r="D597" s="261" t="s">
        <v>807</v>
      </c>
      <c r="E597" s="261">
        <v>239000</v>
      </c>
      <c r="F597" s="261" t="s">
        <v>1264</v>
      </c>
      <c r="G597" s="261" t="s">
        <v>404</v>
      </c>
      <c r="H597" s="261">
        <v>1</v>
      </c>
      <c r="I597" s="261" t="s">
        <v>1247</v>
      </c>
      <c r="J597" s="261" t="s">
        <v>1269</v>
      </c>
      <c r="K597" s="261" t="s">
        <v>1270</v>
      </c>
      <c r="L597" s="262">
        <v>45394</v>
      </c>
      <c r="M597" s="261" t="s">
        <v>20</v>
      </c>
    </row>
    <row r="598" spans="1:13" x14ac:dyDescent="0.35">
      <c r="A598" s="259" t="s">
        <v>1235</v>
      </c>
      <c r="B598" s="259" t="s">
        <v>1236</v>
      </c>
      <c r="C598" s="259" t="s">
        <v>1237</v>
      </c>
      <c r="D598" s="259" t="s">
        <v>810</v>
      </c>
      <c r="E598" s="259">
        <v>120000</v>
      </c>
      <c r="F598" s="259" t="s">
        <v>1264</v>
      </c>
      <c r="G598" s="259" t="s">
        <v>404</v>
      </c>
      <c r="H598" s="259">
        <v>1</v>
      </c>
      <c r="I598" s="259" t="s">
        <v>1247</v>
      </c>
      <c r="J598" s="259" t="s">
        <v>1271</v>
      </c>
      <c r="K598" s="259" t="s">
        <v>1272</v>
      </c>
      <c r="L598" s="260">
        <v>45394</v>
      </c>
      <c r="M598" s="259" t="s">
        <v>20</v>
      </c>
    </row>
    <row r="599" spans="1:13" x14ac:dyDescent="0.35">
      <c r="A599" s="261" t="s">
        <v>1235</v>
      </c>
      <c r="B599" s="261" t="s">
        <v>1236</v>
      </c>
      <c r="C599" s="261" t="s">
        <v>1237</v>
      </c>
      <c r="D599" s="261" t="s">
        <v>813</v>
      </c>
      <c r="E599" s="261">
        <v>0</v>
      </c>
      <c r="F599" s="261" t="s">
        <v>1264</v>
      </c>
      <c r="G599" s="261" t="s">
        <v>404</v>
      </c>
      <c r="H599" s="261">
        <v>1</v>
      </c>
      <c r="I599" s="261" t="s">
        <v>1247</v>
      </c>
      <c r="J599" s="261" t="s">
        <v>1273</v>
      </c>
      <c r="K599" s="261" t="s">
        <v>1274</v>
      </c>
      <c r="L599" s="262">
        <v>45394</v>
      </c>
      <c r="M599" s="261" t="s">
        <v>20</v>
      </c>
    </row>
    <row r="600" spans="1:13" x14ac:dyDescent="0.35">
      <c r="A600" s="259" t="s">
        <v>1235</v>
      </c>
      <c r="B600" s="259" t="s">
        <v>1236</v>
      </c>
      <c r="C600" s="259" t="s">
        <v>1237</v>
      </c>
      <c r="D600" s="259" t="s">
        <v>679</v>
      </c>
      <c r="E600" s="259">
        <v>0</v>
      </c>
      <c r="F600" s="259" t="s">
        <v>1264</v>
      </c>
      <c r="G600" s="259" t="s">
        <v>404</v>
      </c>
      <c r="H600" s="259">
        <v>1</v>
      </c>
      <c r="I600" s="259" t="s">
        <v>1247</v>
      </c>
      <c r="J600" s="259" t="s">
        <v>1275</v>
      </c>
      <c r="K600" s="259" t="s">
        <v>1276</v>
      </c>
      <c r="L600" s="260">
        <v>45394</v>
      </c>
      <c r="M600" s="259" t="s">
        <v>20</v>
      </c>
    </row>
    <row r="601" spans="1:13" x14ac:dyDescent="0.35">
      <c r="A601" s="261" t="s">
        <v>1235</v>
      </c>
      <c r="B601" s="261" t="s">
        <v>1236</v>
      </c>
      <c r="C601" s="261" t="s">
        <v>1237</v>
      </c>
      <c r="D601" s="261" t="s">
        <v>26</v>
      </c>
      <c r="E601" s="261" t="s">
        <v>17</v>
      </c>
      <c r="F601" s="261" t="s">
        <v>17</v>
      </c>
      <c r="G601" s="261" t="s">
        <v>17</v>
      </c>
      <c r="H601" s="261" t="s">
        <v>17</v>
      </c>
      <c r="I601" s="261" t="s">
        <v>17</v>
      </c>
      <c r="J601" s="261" t="s">
        <v>1277</v>
      </c>
      <c r="K601" s="261" t="s">
        <v>1278</v>
      </c>
      <c r="L601" s="262">
        <v>45394</v>
      </c>
      <c r="M601" s="261" t="s">
        <v>20</v>
      </c>
    </row>
    <row r="602" spans="1:13" x14ac:dyDescent="0.35">
      <c r="A602" s="259" t="s">
        <v>1235</v>
      </c>
      <c r="B602" s="259" t="s">
        <v>1236</v>
      </c>
      <c r="C602" s="259" t="s">
        <v>1237</v>
      </c>
      <c r="D602" s="259" t="s">
        <v>28</v>
      </c>
      <c r="E602" s="259" t="s">
        <v>17</v>
      </c>
      <c r="F602" s="259" t="s">
        <v>17</v>
      </c>
      <c r="G602" s="259" t="s">
        <v>17</v>
      </c>
      <c r="H602" s="259" t="s">
        <v>17</v>
      </c>
      <c r="I602" s="259" t="s">
        <v>17</v>
      </c>
      <c r="J602" s="259" t="s">
        <v>1279</v>
      </c>
      <c r="K602" s="259" t="s">
        <v>1280</v>
      </c>
      <c r="L602" s="260">
        <v>45394</v>
      </c>
      <c r="M602" s="259" t="s">
        <v>20</v>
      </c>
    </row>
    <row r="603" spans="1:13" x14ac:dyDescent="0.35">
      <c r="A603" s="261" t="s">
        <v>1235</v>
      </c>
      <c r="B603" s="261" t="s">
        <v>1281</v>
      </c>
      <c r="C603" s="261" t="s">
        <v>1282</v>
      </c>
      <c r="D603" s="261" t="s">
        <v>759</v>
      </c>
      <c r="E603" s="261">
        <v>13700000</v>
      </c>
      <c r="F603" s="261" t="s">
        <v>1283</v>
      </c>
      <c r="G603" s="261" t="s">
        <v>33</v>
      </c>
      <c r="H603" s="261">
        <v>2</v>
      </c>
      <c r="I603" s="261" t="s">
        <v>1284</v>
      </c>
      <c r="J603" s="261" t="s">
        <v>1285</v>
      </c>
      <c r="K603" s="261" t="s">
        <v>1286</v>
      </c>
      <c r="L603" s="262">
        <v>45394</v>
      </c>
      <c r="M603" s="261" t="s">
        <v>20</v>
      </c>
    </row>
    <row r="604" spans="1:13" x14ac:dyDescent="0.35">
      <c r="A604" s="259" t="s">
        <v>1235</v>
      </c>
      <c r="B604" s="259" t="s">
        <v>1281</v>
      </c>
      <c r="C604" s="259" t="s">
        <v>1282</v>
      </c>
      <c r="D604" s="259" t="s">
        <v>764</v>
      </c>
      <c r="E604" s="259">
        <v>47633</v>
      </c>
      <c r="F604" s="259" t="s">
        <v>1287</v>
      </c>
      <c r="G604" s="259" t="s">
        <v>33</v>
      </c>
      <c r="H604" s="259">
        <v>2</v>
      </c>
      <c r="I604" s="259" t="s">
        <v>1288</v>
      </c>
      <c r="J604" s="259" t="s">
        <v>1289</v>
      </c>
      <c r="K604" s="259" t="s">
        <v>1290</v>
      </c>
      <c r="L604" s="260">
        <v>45394</v>
      </c>
      <c r="M604" s="259" t="s">
        <v>20</v>
      </c>
    </row>
    <row r="605" spans="1:13" x14ac:dyDescent="0.35">
      <c r="A605" s="261" t="s">
        <v>1235</v>
      </c>
      <c r="B605" s="261" t="s">
        <v>1281</v>
      </c>
      <c r="C605" s="261" t="s">
        <v>1282</v>
      </c>
      <c r="D605" s="261" t="s">
        <v>769</v>
      </c>
      <c r="E605" s="261">
        <v>2114900</v>
      </c>
      <c r="F605" s="261" t="s">
        <v>1264</v>
      </c>
      <c r="G605" s="261" t="s">
        <v>404</v>
      </c>
      <c r="H605" s="261">
        <v>1</v>
      </c>
      <c r="I605" s="261" t="s">
        <v>1247</v>
      </c>
      <c r="J605" s="261" t="s">
        <v>1291</v>
      </c>
      <c r="K605" s="261" t="s">
        <v>1292</v>
      </c>
      <c r="L605" s="262">
        <v>45394</v>
      </c>
      <c r="M605" s="261" t="s">
        <v>20</v>
      </c>
    </row>
    <row r="606" spans="1:13" x14ac:dyDescent="0.35">
      <c r="A606" s="259" t="s">
        <v>1235</v>
      </c>
      <c r="B606" s="259" t="s">
        <v>1281</v>
      </c>
      <c r="C606" s="259" t="s">
        <v>1282</v>
      </c>
      <c r="D606" s="259" t="s">
        <v>774</v>
      </c>
      <c r="E606" s="259">
        <v>307900</v>
      </c>
      <c r="F606" s="259" t="s">
        <v>1264</v>
      </c>
      <c r="G606" s="259" t="s">
        <v>404</v>
      </c>
      <c r="H606" s="259">
        <v>1</v>
      </c>
      <c r="I606" s="259" t="s">
        <v>1247</v>
      </c>
      <c r="J606" s="259" t="s">
        <v>1293</v>
      </c>
      <c r="K606" s="259" t="s">
        <v>1294</v>
      </c>
      <c r="L606" s="260">
        <v>45394</v>
      </c>
      <c r="M606" s="259" t="s">
        <v>20</v>
      </c>
    </row>
    <row r="607" spans="1:13" x14ac:dyDescent="0.35">
      <c r="A607" s="261" t="s">
        <v>1235</v>
      </c>
      <c r="B607" s="261" t="s">
        <v>1281</v>
      </c>
      <c r="C607" s="261" t="s">
        <v>1282</v>
      </c>
      <c r="D607" s="261" t="s">
        <v>40</v>
      </c>
      <c r="E607" s="261" t="s">
        <v>17</v>
      </c>
      <c r="F607" s="261" t="s">
        <v>17</v>
      </c>
      <c r="G607" s="261" t="s">
        <v>17</v>
      </c>
      <c r="H607" s="261" t="s">
        <v>17</v>
      </c>
      <c r="I607" s="261" t="s">
        <v>17</v>
      </c>
      <c r="J607" s="261" t="s">
        <v>1295</v>
      </c>
      <c r="K607" s="261" t="s">
        <v>1296</v>
      </c>
      <c r="L607" s="262">
        <v>45394</v>
      </c>
      <c r="M607" s="261" t="s">
        <v>20</v>
      </c>
    </row>
    <row r="608" spans="1:13" x14ac:dyDescent="0.35">
      <c r="A608" s="259" t="s">
        <v>1235</v>
      </c>
      <c r="B608" s="259" t="s">
        <v>1281</v>
      </c>
      <c r="C608" s="259" t="s">
        <v>1282</v>
      </c>
      <c r="D608" s="259" t="s">
        <v>38</v>
      </c>
      <c r="E608" s="259" t="s">
        <v>17</v>
      </c>
      <c r="F608" s="259" t="s">
        <v>17</v>
      </c>
      <c r="G608" s="259" t="s">
        <v>17</v>
      </c>
      <c r="H608" s="259" t="s">
        <v>17</v>
      </c>
      <c r="I608" s="259" t="s">
        <v>17</v>
      </c>
      <c r="J608" s="259" t="s">
        <v>1297</v>
      </c>
      <c r="K608" s="259" t="s">
        <v>1298</v>
      </c>
      <c r="L608" s="260">
        <v>45394</v>
      </c>
      <c r="M608" s="259" t="s">
        <v>20</v>
      </c>
    </row>
    <row r="609" spans="1:13" x14ac:dyDescent="0.35">
      <c r="A609" s="261" t="s">
        <v>1235</v>
      </c>
      <c r="B609" s="261" t="s">
        <v>1281</v>
      </c>
      <c r="C609" s="261" t="s">
        <v>1282</v>
      </c>
      <c r="D609" s="261" t="s">
        <v>16</v>
      </c>
      <c r="E609" s="261" t="s">
        <v>17</v>
      </c>
      <c r="F609" s="261" t="s">
        <v>17</v>
      </c>
      <c r="G609" s="261" t="s">
        <v>17</v>
      </c>
      <c r="H609" s="261" t="s">
        <v>17</v>
      </c>
      <c r="I609" s="261" t="s">
        <v>17</v>
      </c>
      <c r="J609" s="261" t="s">
        <v>1299</v>
      </c>
      <c r="K609" s="261" t="s">
        <v>1300</v>
      </c>
      <c r="L609" s="262">
        <v>45394</v>
      </c>
      <c r="M609" s="261" t="s">
        <v>20</v>
      </c>
    </row>
    <row r="610" spans="1:13" x14ac:dyDescent="0.35">
      <c r="A610" s="259" t="s">
        <v>1235</v>
      </c>
      <c r="B610" s="259" t="s">
        <v>1281</v>
      </c>
      <c r="C610" s="259" t="s">
        <v>1282</v>
      </c>
      <c r="D610" s="259" t="s">
        <v>21</v>
      </c>
      <c r="E610" s="259" t="s">
        <v>17</v>
      </c>
      <c r="F610" s="259" t="s">
        <v>17</v>
      </c>
      <c r="G610" s="259" t="s">
        <v>17</v>
      </c>
      <c r="H610" s="259" t="s">
        <v>17</v>
      </c>
      <c r="I610" s="259" t="s">
        <v>17</v>
      </c>
      <c r="J610" s="259" t="s">
        <v>1301</v>
      </c>
      <c r="K610" s="259" t="s">
        <v>1302</v>
      </c>
      <c r="L610" s="260">
        <v>45394</v>
      </c>
      <c r="M610" s="259" t="s">
        <v>20</v>
      </c>
    </row>
    <row r="611" spans="1:13" x14ac:dyDescent="0.35">
      <c r="A611" s="261" t="s">
        <v>1235</v>
      </c>
      <c r="B611" s="261" t="s">
        <v>1281</v>
      </c>
      <c r="C611" s="261" t="s">
        <v>1282</v>
      </c>
      <c r="D611" s="261" t="s">
        <v>631</v>
      </c>
      <c r="E611" s="261" t="s">
        <v>17</v>
      </c>
      <c r="F611" s="261" t="s">
        <v>17</v>
      </c>
      <c r="G611" s="261" t="s">
        <v>17</v>
      </c>
      <c r="H611" s="261" t="s">
        <v>17</v>
      </c>
      <c r="I611" s="261" t="s">
        <v>17</v>
      </c>
      <c r="J611" s="261" t="s">
        <v>1303</v>
      </c>
      <c r="K611" s="261" t="s">
        <v>1304</v>
      </c>
      <c r="L611" s="262">
        <v>45394</v>
      </c>
      <c r="M611" s="261" t="s">
        <v>20</v>
      </c>
    </row>
    <row r="612" spans="1:13" x14ac:dyDescent="0.35">
      <c r="A612" s="259" t="s">
        <v>1235</v>
      </c>
      <c r="B612" s="259" t="s">
        <v>1281</v>
      </c>
      <c r="C612" s="259" t="s">
        <v>1282</v>
      </c>
      <c r="D612" s="259" t="s">
        <v>24</v>
      </c>
      <c r="E612" s="259" t="s">
        <v>17</v>
      </c>
      <c r="F612" s="259" t="s">
        <v>17</v>
      </c>
      <c r="G612" s="259" t="s">
        <v>17</v>
      </c>
      <c r="H612" s="259" t="s">
        <v>17</v>
      </c>
      <c r="I612" s="259" t="s">
        <v>17</v>
      </c>
      <c r="J612" s="259" t="s">
        <v>1305</v>
      </c>
      <c r="K612" s="259" t="s">
        <v>1306</v>
      </c>
      <c r="L612" s="260">
        <v>45394</v>
      </c>
      <c r="M612" s="259" t="s">
        <v>20</v>
      </c>
    </row>
    <row r="613" spans="1:13" x14ac:dyDescent="0.35">
      <c r="A613" s="261" t="s">
        <v>1235</v>
      </c>
      <c r="B613" s="261" t="s">
        <v>1281</v>
      </c>
      <c r="C613" s="261" t="s">
        <v>1282</v>
      </c>
      <c r="D613" s="261" t="s">
        <v>797</v>
      </c>
      <c r="E613" s="261">
        <v>59000</v>
      </c>
      <c r="F613" s="261" t="s">
        <v>1264</v>
      </c>
      <c r="G613" s="261" t="s">
        <v>404</v>
      </c>
      <c r="H613" s="261">
        <v>1</v>
      </c>
      <c r="I613" s="261" t="s">
        <v>1247</v>
      </c>
      <c r="J613" s="261" t="s">
        <v>1307</v>
      </c>
      <c r="K613" s="261" t="s">
        <v>1308</v>
      </c>
      <c r="L613" s="262">
        <v>45394</v>
      </c>
      <c r="M613" s="261" t="s">
        <v>20</v>
      </c>
    </row>
    <row r="614" spans="1:13" x14ac:dyDescent="0.35">
      <c r="A614" s="259" t="s">
        <v>1235</v>
      </c>
      <c r="B614" s="259" t="s">
        <v>1281</v>
      </c>
      <c r="C614" s="259" t="s">
        <v>1282</v>
      </c>
      <c r="D614" s="259" t="s">
        <v>802</v>
      </c>
      <c r="E614" s="259">
        <v>1807000</v>
      </c>
      <c r="F614" s="259" t="s">
        <v>1264</v>
      </c>
      <c r="G614" s="259" t="s">
        <v>404</v>
      </c>
      <c r="H614" s="259">
        <v>1</v>
      </c>
      <c r="I614" s="259" t="s">
        <v>1247</v>
      </c>
      <c r="J614" s="259" t="s">
        <v>1309</v>
      </c>
      <c r="K614" s="259" t="s">
        <v>1310</v>
      </c>
      <c r="L614" s="260">
        <v>45394</v>
      </c>
      <c r="M614" s="259" t="s">
        <v>20</v>
      </c>
    </row>
    <row r="615" spans="1:13" x14ac:dyDescent="0.35">
      <c r="A615" s="261" t="s">
        <v>1235</v>
      </c>
      <c r="B615" s="261" t="s">
        <v>1281</v>
      </c>
      <c r="C615" s="261" t="s">
        <v>1282</v>
      </c>
      <c r="D615" s="261" t="s">
        <v>807</v>
      </c>
      <c r="E615" s="261">
        <v>248900</v>
      </c>
      <c r="F615" s="261" t="s">
        <v>1264</v>
      </c>
      <c r="G615" s="261" t="s">
        <v>404</v>
      </c>
      <c r="H615" s="261">
        <v>1</v>
      </c>
      <c r="I615" s="261" t="s">
        <v>1247</v>
      </c>
      <c r="J615" s="261" t="s">
        <v>1311</v>
      </c>
      <c r="K615" s="261" t="s">
        <v>1312</v>
      </c>
      <c r="L615" s="262">
        <v>45394</v>
      </c>
      <c r="M615" s="261" t="s">
        <v>20</v>
      </c>
    </row>
    <row r="616" spans="1:13" x14ac:dyDescent="0.35">
      <c r="A616" s="259" t="s">
        <v>1235</v>
      </c>
      <c r="B616" s="259" t="s">
        <v>1281</v>
      </c>
      <c r="C616" s="259" t="s">
        <v>1282</v>
      </c>
      <c r="D616" s="259" t="s">
        <v>810</v>
      </c>
      <c r="E616" s="259">
        <v>59000</v>
      </c>
      <c r="F616" s="259" t="s">
        <v>1264</v>
      </c>
      <c r="G616" s="259" t="s">
        <v>404</v>
      </c>
      <c r="H616" s="259">
        <v>1</v>
      </c>
      <c r="I616" s="259" t="s">
        <v>1247</v>
      </c>
      <c r="J616" s="259" t="s">
        <v>1313</v>
      </c>
      <c r="K616" s="259" t="s">
        <v>1314</v>
      </c>
      <c r="L616" s="260">
        <v>45394</v>
      </c>
      <c r="M616" s="259" t="s">
        <v>20</v>
      </c>
    </row>
    <row r="617" spans="1:13" x14ac:dyDescent="0.35">
      <c r="A617" s="261" t="s">
        <v>1235</v>
      </c>
      <c r="B617" s="261" t="s">
        <v>1281</v>
      </c>
      <c r="C617" s="261" t="s">
        <v>1282</v>
      </c>
      <c r="D617" s="261" t="s">
        <v>813</v>
      </c>
      <c r="E617" s="261">
        <v>0</v>
      </c>
      <c r="F617" s="261" t="s">
        <v>1264</v>
      </c>
      <c r="G617" s="261" t="s">
        <v>404</v>
      </c>
      <c r="H617" s="261">
        <v>1</v>
      </c>
      <c r="I617" s="261" t="s">
        <v>1247</v>
      </c>
      <c r="J617" s="261" t="s">
        <v>1315</v>
      </c>
      <c r="K617" s="261" t="s">
        <v>1316</v>
      </c>
      <c r="L617" s="262">
        <v>45394</v>
      </c>
      <c r="M617" s="261" t="s">
        <v>20</v>
      </c>
    </row>
    <row r="618" spans="1:13" x14ac:dyDescent="0.35">
      <c r="A618" s="259" t="s">
        <v>1235</v>
      </c>
      <c r="B618" s="259" t="s">
        <v>1281</v>
      </c>
      <c r="C618" s="259" t="s">
        <v>1282</v>
      </c>
      <c r="D618" s="259" t="s">
        <v>679</v>
      </c>
      <c r="E618" s="259">
        <v>0</v>
      </c>
      <c r="F618" s="259" t="s">
        <v>1264</v>
      </c>
      <c r="G618" s="259" t="s">
        <v>404</v>
      </c>
      <c r="H618" s="259">
        <v>1</v>
      </c>
      <c r="I618" s="259" t="s">
        <v>1247</v>
      </c>
      <c r="J618" s="259" t="s">
        <v>1317</v>
      </c>
      <c r="K618" s="259" t="s">
        <v>1318</v>
      </c>
      <c r="L618" s="260">
        <v>45394</v>
      </c>
      <c r="M618" s="259" t="s">
        <v>20</v>
      </c>
    </row>
    <row r="619" spans="1:13" x14ac:dyDescent="0.35">
      <c r="A619" s="261" t="s">
        <v>1235</v>
      </c>
      <c r="B619" s="261" t="s">
        <v>1281</v>
      </c>
      <c r="C619" s="261" t="s">
        <v>1282</v>
      </c>
      <c r="D619" s="261" t="s">
        <v>26</v>
      </c>
      <c r="E619" s="261" t="s">
        <v>17</v>
      </c>
      <c r="F619" s="261" t="s">
        <v>17</v>
      </c>
      <c r="G619" s="261" t="s">
        <v>17</v>
      </c>
      <c r="H619" s="261" t="s">
        <v>17</v>
      </c>
      <c r="I619" s="261" t="s">
        <v>17</v>
      </c>
      <c r="J619" s="261" t="s">
        <v>1319</v>
      </c>
      <c r="K619" s="261" t="s">
        <v>1320</v>
      </c>
      <c r="L619" s="262">
        <v>45394</v>
      </c>
      <c r="M619" s="261" t="s">
        <v>20</v>
      </c>
    </row>
    <row r="620" spans="1:13" x14ac:dyDescent="0.35">
      <c r="A620" s="259" t="s">
        <v>1235</v>
      </c>
      <c r="B620" s="259" t="s">
        <v>1281</v>
      </c>
      <c r="C620" s="259" t="s">
        <v>1282</v>
      </c>
      <c r="D620" s="259" t="s">
        <v>28</v>
      </c>
      <c r="E620" s="259" t="s">
        <v>17</v>
      </c>
      <c r="F620" s="259" t="s">
        <v>17</v>
      </c>
      <c r="G620" s="259" t="s">
        <v>17</v>
      </c>
      <c r="H620" s="259" t="s">
        <v>17</v>
      </c>
      <c r="I620" s="259" t="s">
        <v>17</v>
      </c>
      <c r="J620" s="259" t="s">
        <v>1321</v>
      </c>
      <c r="K620" s="259" t="s">
        <v>1322</v>
      </c>
      <c r="L620" s="260">
        <v>45394</v>
      </c>
      <c r="M620" s="259" t="s">
        <v>20</v>
      </c>
    </row>
    <row r="621" spans="1:13" x14ac:dyDescent="0.35">
      <c r="A621" s="261" t="s">
        <v>1323</v>
      </c>
      <c r="B621" s="261" t="s">
        <v>1324</v>
      </c>
      <c r="C621" s="261" t="s">
        <v>1325</v>
      </c>
      <c r="D621" s="261" t="s">
        <v>764</v>
      </c>
      <c r="E621" s="261">
        <v>786380</v>
      </c>
      <c r="F621" s="261" t="s">
        <v>1326</v>
      </c>
      <c r="G621" s="261" t="s">
        <v>723</v>
      </c>
      <c r="H621" s="261">
        <v>2</v>
      </c>
      <c r="I621" s="261" t="s">
        <v>1327</v>
      </c>
      <c r="J621" s="261" t="s">
        <v>1328</v>
      </c>
      <c r="K621" s="261" t="s">
        <v>1329</v>
      </c>
      <c r="L621" s="262">
        <v>45399</v>
      </c>
      <c r="M621" s="261" t="s">
        <v>20</v>
      </c>
    </row>
    <row r="622" spans="1:13" x14ac:dyDescent="0.35">
      <c r="A622" s="259" t="s">
        <v>1323</v>
      </c>
      <c r="B622" s="259" t="s">
        <v>1324</v>
      </c>
      <c r="C622" s="259" t="s">
        <v>1325</v>
      </c>
      <c r="D622" s="259" t="s">
        <v>40</v>
      </c>
      <c r="E622" s="259">
        <v>202</v>
      </c>
      <c r="F622" s="259" t="s">
        <v>1242</v>
      </c>
      <c r="G622" s="259" t="s">
        <v>723</v>
      </c>
      <c r="H622" s="259">
        <v>2</v>
      </c>
      <c r="I622" s="259" t="s">
        <v>1330</v>
      </c>
      <c r="J622" s="259" t="s">
        <v>1331</v>
      </c>
      <c r="K622" s="259" t="s">
        <v>1332</v>
      </c>
      <c r="L622" s="260">
        <v>45399</v>
      </c>
      <c r="M622" s="259" t="s">
        <v>20</v>
      </c>
    </row>
    <row r="623" spans="1:13" x14ac:dyDescent="0.35">
      <c r="A623" s="261" t="s">
        <v>1323</v>
      </c>
      <c r="B623" s="261" t="s">
        <v>1324</v>
      </c>
      <c r="C623" s="261" t="s">
        <v>1325</v>
      </c>
      <c r="D623" s="261" t="s">
        <v>317</v>
      </c>
      <c r="E623" s="261">
        <v>3</v>
      </c>
      <c r="F623" s="261" t="s">
        <v>1333</v>
      </c>
      <c r="G623" s="261" t="s">
        <v>723</v>
      </c>
      <c r="H623" s="261">
        <v>2</v>
      </c>
      <c r="I623" s="261" t="s">
        <v>1334</v>
      </c>
      <c r="J623" s="261" t="s">
        <v>1335</v>
      </c>
      <c r="K623" s="261" t="s">
        <v>1336</v>
      </c>
      <c r="L623" s="262">
        <v>45399</v>
      </c>
      <c r="M623" s="261" t="s">
        <v>20</v>
      </c>
    </row>
    <row r="624" spans="1:13" x14ac:dyDescent="0.35">
      <c r="A624" s="259" t="s">
        <v>1323</v>
      </c>
      <c r="B624" s="259" t="s">
        <v>1324</v>
      </c>
      <c r="C624" s="259" t="s">
        <v>1325</v>
      </c>
      <c r="D624" s="259" t="s">
        <v>26</v>
      </c>
      <c r="E624" s="259" t="s">
        <v>17</v>
      </c>
      <c r="F624" s="259" t="s">
        <v>424</v>
      </c>
      <c r="G624" s="259" t="s">
        <v>17</v>
      </c>
      <c r="H624" s="259" t="s">
        <v>17</v>
      </c>
      <c r="I624" s="259" t="s">
        <v>424</v>
      </c>
      <c r="J624" s="259" t="s">
        <v>424</v>
      </c>
      <c r="K624" s="259" t="s">
        <v>1337</v>
      </c>
      <c r="L624" s="260">
        <v>45399</v>
      </c>
      <c r="M624" s="259" t="s">
        <v>20</v>
      </c>
    </row>
    <row r="625" spans="1:13" x14ac:dyDescent="0.35">
      <c r="A625" s="261" t="s">
        <v>1323</v>
      </c>
      <c r="B625" s="261" t="s">
        <v>1324</v>
      </c>
      <c r="C625" s="261" t="s">
        <v>1325</v>
      </c>
      <c r="D625" s="261" t="s">
        <v>28</v>
      </c>
      <c r="E625" s="261" t="s">
        <v>17</v>
      </c>
      <c r="F625" s="261" t="s">
        <v>424</v>
      </c>
      <c r="G625" s="261" t="s">
        <v>17</v>
      </c>
      <c r="H625" s="261" t="s">
        <v>17</v>
      </c>
      <c r="I625" s="261" t="s">
        <v>424</v>
      </c>
      <c r="J625" s="261" t="s">
        <v>424</v>
      </c>
      <c r="K625" s="261" t="s">
        <v>1338</v>
      </c>
      <c r="L625" s="262">
        <v>45399</v>
      </c>
      <c r="M625" s="261" t="s">
        <v>20</v>
      </c>
    </row>
    <row r="626" spans="1:13" x14ac:dyDescent="0.35">
      <c r="A626" s="259" t="s">
        <v>1323</v>
      </c>
      <c r="B626" s="259" t="s">
        <v>1324</v>
      </c>
      <c r="C626" s="259" t="s">
        <v>1325</v>
      </c>
      <c r="D626" s="259" t="s">
        <v>38</v>
      </c>
      <c r="E626" s="259" t="s">
        <v>17</v>
      </c>
      <c r="F626" s="259" t="s">
        <v>17</v>
      </c>
      <c r="G626" s="259" t="s">
        <v>723</v>
      </c>
      <c r="H626" s="259">
        <v>2</v>
      </c>
      <c r="I626" s="259" t="s">
        <v>17</v>
      </c>
      <c r="J626" s="259" t="s">
        <v>1339</v>
      </c>
      <c r="K626" s="259" t="s">
        <v>1340</v>
      </c>
      <c r="L626" s="260">
        <v>45399</v>
      </c>
      <c r="M626" s="259" t="s">
        <v>20</v>
      </c>
    </row>
    <row r="627" spans="1:13" x14ac:dyDescent="0.35">
      <c r="A627" s="261" t="s">
        <v>1323</v>
      </c>
      <c r="B627" s="261" t="s">
        <v>1324</v>
      </c>
      <c r="C627" s="261" t="s">
        <v>1325</v>
      </c>
      <c r="D627" s="261" t="s">
        <v>16</v>
      </c>
      <c r="E627" s="261">
        <v>6661</v>
      </c>
      <c r="F627" s="261" t="s">
        <v>1242</v>
      </c>
      <c r="G627" s="261" t="s">
        <v>723</v>
      </c>
      <c r="H627" s="261">
        <v>2</v>
      </c>
      <c r="I627" s="261" t="s">
        <v>1330</v>
      </c>
      <c r="J627" s="261" t="s">
        <v>1341</v>
      </c>
      <c r="K627" s="261" t="s">
        <v>1342</v>
      </c>
      <c r="L627" s="262">
        <v>45399</v>
      </c>
      <c r="M627" s="261" t="s">
        <v>20</v>
      </c>
    </row>
    <row r="628" spans="1:13" x14ac:dyDescent="0.35">
      <c r="A628" s="259" t="s">
        <v>1323</v>
      </c>
      <c r="B628" s="259" t="s">
        <v>1324</v>
      </c>
      <c r="C628" s="259" t="s">
        <v>1325</v>
      </c>
      <c r="D628" s="259" t="s">
        <v>21</v>
      </c>
      <c r="E628" s="259">
        <v>1773</v>
      </c>
      <c r="F628" s="259" t="s">
        <v>1343</v>
      </c>
      <c r="G628" s="259" t="s">
        <v>723</v>
      </c>
      <c r="H628" s="259">
        <v>2</v>
      </c>
      <c r="I628" s="259" t="s">
        <v>1344</v>
      </c>
      <c r="J628" s="259" t="s">
        <v>1345</v>
      </c>
      <c r="K628" s="259" t="s">
        <v>1346</v>
      </c>
      <c r="L628" s="260">
        <v>45399</v>
      </c>
      <c r="M628" s="259" t="s">
        <v>20</v>
      </c>
    </row>
    <row r="629" spans="1:13" x14ac:dyDescent="0.35">
      <c r="A629" s="261" t="s">
        <v>1323</v>
      </c>
      <c r="B629" s="261" t="s">
        <v>1324</v>
      </c>
      <c r="C629" s="261" t="s">
        <v>1325</v>
      </c>
      <c r="D629" s="261" t="s">
        <v>631</v>
      </c>
      <c r="E629" s="261" t="s">
        <v>17</v>
      </c>
      <c r="F629" s="261" t="s">
        <v>424</v>
      </c>
      <c r="G629" s="261" t="s">
        <v>17</v>
      </c>
      <c r="H629" s="261" t="s">
        <v>17</v>
      </c>
      <c r="I629" s="261" t="s">
        <v>424</v>
      </c>
      <c r="J629" s="261" t="s">
        <v>424</v>
      </c>
      <c r="K629" s="261" t="s">
        <v>1347</v>
      </c>
      <c r="L629" s="262">
        <v>45399</v>
      </c>
      <c r="M629" s="261" t="s">
        <v>20</v>
      </c>
    </row>
    <row r="630" spans="1:13" x14ac:dyDescent="0.35">
      <c r="A630" s="259" t="s">
        <v>1323</v>
      </c>
      <c r="B630" s="259" t="s">
        <v>1324</v>
      </c>
      <c r="C630" s="259" t="s">
        <v>1325</v>
      </c>
      <c r="D630" s="259" t="s">
        <v>24</v>
      </c>
      <c r="E630" s="259" t="s">
        <v>17</v>
      </c>
      <c r="F630" s="259" t="s">
        <v>424</v>
      </c>
      <c r="G630" s="259" t="s">
        <v>17</v>
      </c>
      <c r="H630" s="259" t="s">
        <v>17</v>
      </c>
      <c r="I630" s="259" t="s">
        <v>424</v>
      </c>
      <c r="J630" s="259" t="s">
        <v>424</v>
      </c>
      <c r="K630" s="259" t="s">
        <v>1348</v>
      </c>
      <c r="L630" s="260">
        <v>45399</v>
      </c>
      <c r="M630" s="259" t="s">
        <v>20</v>
      </c>
    </row>
    <row r="631" spans="1:13" x14ac:dyDescent="0.35">
      <c r="A631" s="261" t="s">
        <v>1349</v>
      </c>
      <c r="B631" s="261" t="s">
        <v>1350</v>
      </c>
      <c r="C631" s="261" t="s">
        <v>1325</v>
      </c>
      <c r="D631" s="261" t="s">
        <v>764</v>
      </c>
      <c r="E631" s="261">
        <v>280615</v>
      </c>
      <c r="F631" s="261" t="s">
        <v>1351</v>
      </c>
      <c r="G631" s="261" t="s">
        <v>723</v>
      </c>
      <c r="H631" s="261">
        <v>2</v>
      </c>
      <c r="I631" s="261" t="s">
        <v>1352</v>
      </c>
      <c r="J631" s="261" t="s">
        <v>1353</v>
      </c>
      <c r="K631" s="261" t="s">
        <v>1354</v>
      </c>
      <c r="L631" s="262">
        <v>45399</v>
      </c>
      <c r="M631" s="261" t="s">
        <v>20</v>
      </c>
    </row>
    <row r="632" spans="1:13" x14ac:dyDescent="0.35">
      <c r="A632" s="259" t="s">
        <v>1349</v>
      </c>
      <c r="B632" s="259" t="s">
        <v>1350</v>
      </c>
      <c r="C632" s="259" t="s">
        <v>1325</v>
      </c>
      <c r="D632" s="259" t="s">
        <v>40</v>
      </c>
      <c r="E632" s="259" t="s">
        <v>17</v>
      </c>
      <c r="F632" s="259" t="s">
        <v>424</v>
      </c>
      <c r="G632" s="259" t="s">
        <v>22</v>
      </c>
      <c r="H632" s="259">
        <v>3</v>
      </c>
      <c r="I632" s="259" t="s">
        <v>424</v>
      </c>
      <c r="J632" s="259" t="s">
        <v>1355</v>
      </c>
      <c r="K632" s="259" t="s">
        <v>1356</v>
      </c>
      <c r="L632" s="260">
        <v>45399</v>
      </c>
      <c r="M632" s="259" t="s">
        <v>20</v>
      </c>
    </row>
    <row r="633" spans="1:13" x14ac:dyDescent="0.35">
      <c r="A633" s="261" t="s">
        <v>1349</v>
      </c>
      <c r="B633" s="261" t="s">
        <v>1350</v>
      </c>
      <c r="C633" s="261" t="s">
        <v>1325</v>
      </c>
      <c r="D633" s="261" t="s">
        <v>317</v>
      </c>
      <c r="E633" s="261">
        <v>3</v>
      </c>
      <c r="F633" s="261" t="s">
        <v>1333</v>
      </c>
      <c r="G633" s="261" t="s">
        <v>723</v>
      </c>
      <c r="H633" s="261">
        <v>2</v>
      </c>
      <c r="I633" s="261" t="s">
        <v>1334</v>
      </c>
      <c r="J633" s="261" t="s">
        <v>1335</v>
      </c>
      <c r="K633" s="261" t="s">
        <v>1357</v>
      </c>
      <c r="L633" s="262">
        <v>45399</v>
      </c>
      <c r="M633" s="261" t="s">
        <v>20</v>
      </c>
    </row>
    <row r="634" spans="1:13" x14ac:dyDescent="0.35">
      <c r="A634" s="259" t="s">
        <v>1349</v>
      </c>
      <c r="B634" s="259" t="s">
        <v>1350</v>
      </c>
      <c r="C634" s="259" t="s">
        <v>1325</v>
      </c>
      <c r="D634" s="259" t="s">
        <v>26</v>
      </c>
      <c r="E634" s="259" t="s">
        <v>17</v>
      </c>
      <c r="F634" s="259" t="s">
        <v>424</v>
      </c>
      <c r="G634" s="259"/>
      <c r="H634" s="259">
        <v>0</v>
      </c>
      <c r="I634" s="259" t="s">
        <v>424</v>
      </c>
      <c r="J634" s="259" t="s">
        <v>424</v>
      </c>
      <c r="K634" s="259" t="s">
        <v>1358</v>
      </c>
      <c r="L634" s="260">
        <v>45399</v>
      </c>
      <c r="M634" s="259" t="s">
        <v>20</v>
      </c>
    </row>
    <row r="635" spans="1:13" x14ac:dyDescent="0.35">
      <c r="A635" s="261" t="s">
        <v>1349</v>
      </c>
      <c r="B635" s="261" t="s">
        <v>1350</v>
      </c>
      <c r="C635" s="261" t="s">
        <v>1325</v>
      </c>
      <c r="D635" s="261" t="s">
        <v>28</v>
      </c>
      <c r="E635" s="261" t="s">
        <v>17</v>
      </c>
      <c r="F635" s="261" t="s">
        <v>424</v>
      </c>
      <c r="G635" s="261"/>
      <c r="H635" s="261">
        <v>0</v>
      </c>
      <c r="I635" s="261" t="s">
        <v>424</v>
      </c>
      <c r="J635" s="261" t="s">
        <v>424</v>
      </c>
      <c r="K635" s="261" t="s">
        <v>1359</v>
      </c>
      <c r="L635" s="262">
        <v>45399</v>
      </c>
      <c r="M635" s="261" t="s">
        <v>20</v>
      </c>
    </row>
    <row r="636" spans="1:13" x14ac:dyDescent="0.35">
      <c r="A636" s="259" t="s">
        <v>1349</v>
      </c>
      <c r="B636" s="259" t="s">
        <v>1350</v>
      </c>
      <c r="C636" s="259" t="s">
        <v>1325</v>
      </c>
      <c r="D636" s="259" t="s">
        <v>38</v>
      </c>
      <c r="E636" s="259" t="s">
        <v>17</v>
      </c>
      <c r="F636" s="259" t="s">
        <v>424</v>
      </c>
      <c r="G636" s="259"/>
      <c r="H636" s="259">
        <v>0</v>
      </c>
      <c r="I636" s="259" t="s">
        <v>424</v>
      </c>
      <c r="J636" s="259" t="s">
        <v>424</v>
      </c>
      <c r="K636" s="259" t="s">
        <v>1360</v>
      </c>
      <c r="L636" s="260">
        <v>45399</v>
      </c>
      <c r="M636" s="259" t="s">
        <v>20</v>
      </c>
    </row>
    <row r="637" spans="1:13" x14ac:dyDescent="0.35">
      <c r="A637" s="261" t="s">
        <v>1349</v>
      </c>
      <c r="B637" s="261" t="s">
        <v>1350</v>
      </c>
      <c r="C637" s="261" t="s">
        <v>1325</v>
      </c>
      <c r="D637" s="261" t="s">
        <v>16</v>
      </c>
      <c r="E637" s="261" t="s">
        <v>17</v>
      </c>
      <c r="F637" s="261" t="s">
        <v>424</v>
      </c>
      <c r="G637" s="261"/>
      <c r="H637" s="261">
        <v>0</v>
      </c>
      <c r="I637" s="261" t="s">
        <v>424</v>
      </c>
      <c r="J637" s="261" t="s">
        <v>424</v>
      </c>
      <c r="K637" s="261" t="s">
        <v>1361</v>
      </c>
      <c r="L637" s="262">
        <v>45399</v>
      </c>
      <c r="M637" s="261" t="s">
        <v>20</v>
      </c>
    </row>
    <row r="638" spans="1:13" x14ac:dyDescent="0.35">
      <c r="A638" s="259" t="s">
        <v>1349</v>
      </c>
      <c r="B638" s="259" t="s">
        <v>1350</v>
      </c>
      <c r="C638" s="259" t="s">
        <v>1325</v>
      </c>
      <c r="D638" s="259" t="s">
        <v>21</v>
      </c>
      <c r="E638" s="259" t="s">
        <v>17</v>
      </c>
      <c r="F638" s="259" t="s">
        <v>424</v>
      </c>
      <c r="G638" s="259"/>
      <c r="H638" s="259">
        <v>0</v>
      </c>
      <c r="I638" s="259" t="s">
        <v>424</v>
      </c>
      <c r="J638" s="259" t="s">
        <v>424</v>
      </c>
      <c r="K638" s="259" t="s">
        <v>1362</v>
      </c>
      <c r="L638" s="260">
        <v>45399</v>
      </c>
      <c r="M638" s="259" t="s">
        <v>20</v>
      </c>
    </row>
    <row r="639" spans="1:13" x14ac:dyDescent="0.35">
      <c r="A639" s="261" t="s">
        <v>1349</v>
      </c>
      <c r="B639" s="261" t="s">
        <v>1350</v>
      </c>
      <c r="C639" s="261" t="s">
        <v>1325</v>
      </c>
      <c r="D639" s="261" t="s">
        <v>631</v>
      </c>
      <c r="E639" s="261" t="s">
        <v>17</v>
      </c>
      <c r="F639" s="261" t="s">
        <v>424</v>
      </c>
      <c r="G639" s="261"/>
      <c r="H639" s="261">
        <v>0</v>
      </c>
      <c r="I639" s="261" t="s">
        <v>424</v>
      </c>
      <c r="J639" s="261" t="s">
        <v>424</v>
      </c>
      <c r="K639" s="261" t="s">
        <v>1363</v>
      </c>
      <c r="L639" s="262">
        <v>45399</v>
      </c>
      <c r="M639" s="261" t="s">
        <v>20</v>
      </c>
    </row>
    <row r="640" spans="1:13" x14ac:dyDescent="0.35">
      <c r="A640" s="259" t="s">
        <v>1349</v>
      </c>
      <c r="B640" s="259" t="s">
        <v>1350</v>
      </c>
      <c r="C640" s="259" t="s">
        <v>1325</v>
      </c>
      <c r="D640" s="259" t="s">
        <v>24</v>
      </c>
      <c r="E640" s="259" t="s">
        <v>17</v>
      </c>
      <c r="F640" s="259" t="s">
        <v>424</v>
      </c>
      <c r="G640" s="259"/>
      <c r="H640" s="259">
        <v>0</v>
      </c>
      <c r="I640" s="259" t="s">
        <v>424</v>
      </c>
      <c r="J640" s="259" t="s">
        <v>424</v>
      </c>
      <c r="K640" s="259" t="s">
        <v>1364</v>
      </c>
      <c r="L640" s="260">
        <v>45399</v>
      </c>
      <c r="M640" s="259" t="s">
        <v>20</v>
      </c>
    </row>
    <row r="641" spans="1:13" x14ac:dyDescent="0.35">
      <c r="A641" s="261" t="s">
        <v>1365</v>
      </c>
      <c r="B641" s="261" t="s">
        <v>1366</v>
      </c>
      <c r="C641" s="261" t="s">
        <v>1367</v>
      </c>
      <c r="D641" s="261" t="s">
        <v>644</v>
      </c>
      <c r="E641" s="261">
        <v>2494</v>
      </c>
      <c r="F641" s="261" t="s">
        <v>1368</v>
      </c>
      <c r="G641" s="261" t="s">
        <v>723</v>
      </c>
      <c r="H641" s="261">
        <v>2</v>
      </c>
      <c r="I641" s="261" t="s">
        <v>1369</v>
      </c>
      <c r="J641" s="261" t="s">
        <v>1370</v>
      </c>
      <c r="K641" s="261" t="s">
        <v>1371</v>
      </c>
      <c r="L641" s="262">
        <v>45400</v>
      </c>
      <c r="M641" s="261" t="s">
        <v>352</v>
      </c>
    </row>
    <row r="642" spans="1:13" x14ac:dyDescent="0.35">
      <c r="A642" s="259" t="s">
        <v>1372</v>
      </c>
      <c r="B642" s="259" t="s">
        <v>1373</v>
      </c>
      <c r="C642" s="259" t="s">
        <v>1367</v>
      </c>
      <c r="D642" s="259" t="s">
        <v>26</v>
      </c>
      <c r="E642" s="259" t="s">
        <v>17</v>
      </c>
      <c r="F642" s="259" t="s">
        <v>17</v>
      </c>
      <c r="G642" s="259" t="s">
        <v>17</v>
      </c>
      <c r="H642" s="259" t="s">
        <v>17</v>
      </c>
      <c r="I642" s="259" t="s">
        <v>17</v>
      </c>
      <c r="J642" s="259" t="s">
        <v>1374</v>
      </c>
      <c r="K642" s="259" t="s">
        <v>1375</v>
      </c>
      <c r="L642" s="260">
        <v>45400</v>
      </c>
      <c r="M642" s="259" t="s">
        <v>20</v>
      </c>
    </row>
    <row r="643" spans="1:13" x14ac:dyDescent="0.35">
      <c r="A643" s="261" t="s">
        <v>1372</v>
      </c>
      <c r="B643" s="261" t="s">
        <v>1373</v>
      </c>
      <c r="C643" s="261" t="s">
        <v>1367</v>
      </c>
      <c r="D643" s="261" t="s">
        <v>28</v>
      </c>
      <c r="E643" s="261" t="s">
        <v>17</v>
      </c>
      <c r="F643" s="261" t="s">
        <v>17</v>
      </c>
      <c r="G643" s="261" t="s">
        <v>17</v>
      </c>
      <c r="H643" s="261" t="s">
        <v>17</v>
      </c>
      <c r="I643" s="261" t="s">
        <v>17</v>
      </c>
      <c r="J643" s="261" t="s">
        <v>1374</v>
      </c>
      <c r="K643" s="261" t="s">
        <v>1376</v>
      </c>
      <c r="L643" s="262">
        <v>45400</v>
      </c>
      <c r="M643" s="261" t="s">
        <v>20</v>
      </c>
    </row>
    <row r="644" spans="1:13" x14ac:dyDescent="0.35">
      <c r="A644" s="259" t="s">
        <v>1372</v>
      </c>
      <c r="B644" s="259" t="s">
        <v>1373</v>
      </c>
      <c r="C644" s="259" t="s">
        <v>1367</v>
      </c>
      <c r="D644" s="259" t="s">
        <v>38</v>
      </c>
      <c r="E644" s="259" t="s">
        <v>17</v>
      </c>
      <c r="F644" s="259" t="s">
        <v>17</v>
      </c>
      <c r="G644" s="259" t="s">
        <v>17</v>
      </c>
      <c r="H644" s="259" t="s">
        <v>17</v>
      </c>
      <c r="I644" s="259" t="s">
        <v>17</v>
      </c>
      <c r="J644" s="259" t="s">
        <v>1374</v>
      </c>
      <c r="K644" s="259" t="s">
        <v>1377</v>
      </c>
      <c r="L644" s="260">
        <v>45400</v>
      </c>
      <c r="M644" s="259" t="s">
        <v>20</v>
      </c>
    </row>
    <row r="645" spans="1:13" x14ac:dyDescent="0.35">
      <c r="A645" s="261" t="s">
        <v>1372</v>
      </c>
      <c r="B645" s="261" t="s">
        <v>1373</v>
      </c>
      <c r="C645" s="261" t="s">
        <v>1367</v>
      </c>
      <c r="D645" s="261" t="s">
        <v>16</v>
      </c>
      <c r="E645" s="261" t="s">
        <v>17</v>
      </c>
      <c r="F645" s="261" t="s">
        <v>17</v>
      </c>
      <c r="G645" s="261" t="s">
        <v>17</v>
      </c>
      <c r="H645" s="261" t="s">
        <v>17</v>
      </c>
      <c r="I645" s="261" t="s">
        <v>17</v>
      </c>
      <c r="J645" s="261" t="s">
        <v>1374</v>
      </c>
      <c r="K645" s="261" t="s">
        <v>1378</v>
      </c>
      <c r="L645" s="262">
        <v>45400</v>
      </c>
      <c r="M645" s="261" t="s">
        <v>20</v>
      </c>
    </row>
    <row r="646" spans="1:13" x14ac:dyDescent="0.35">
      <c r="A646" s="259" t="s">
        <v>1372</v>
      </c>
      <c r="B646" s="259" t="s">
        <v>1373</v>
      </c>
      <c r="C646" s="259" t="s">
        <v>1367</v>
      </c>
      <c r="D646" s="259" t="s">
        <v>21</v>
      </c>
      <c r="E646" s="259" t="s">
        <v>17</v>
      </c>
      <c r="F646" s="259" t="s">
        <v>17</v>
      </c>
      <c r="G646" s="259" t="s">
        <v>17</v>
      </c>
      <c r="H646" s="259" t="s">
        <v>17</v>
      </c>
      <c r="I646" s="259" t="s">
        <v>17</v>
      </c>
      <c r="J646" s="259" t="s">
        <v>1374</v>
      </c>
      <c r="K646" s="259" t="s">
        <v>1379</v>
      </c>
      <c r="L646" s="260">
        <v>45400</v>
      </c>
      <c r="M646" s="259" t="s">
        <v>20</v>
      </c>
    </row>
    <row r="647" spans="1:13" x14ac:dyDescent="0.35">
      <c r="A647" s="261" t="s">
        <v>1372</v>
      </c>
      <c r="B647" s="261" t="s">
        <v>1373</v>
      </c>
      <c r="C647" s="261" t="s">
        <v>1367</v>
      </c>
      <c r="D647" s="261" t="s">
        <v>631</v>
      </c>
      <c r="E647" s="261" t="s">
        <v>17</v>
      </c>
      <c r="F647" s="261" t="s">
        <v>17</v>
      </c>
      <c r="G647" s="261" t="s">
        <v>17</v>
      </c>
      <c r="H647" s="261" t="s">
        <v>17</v>
      </c>
      <c r="I647" s="261" t="s">
        <v>17</v>
      </c>
      <c r="J647" s="261" t="s">
        <v>1374</v>
      </c>
      <c r="K647" s="261" t="s">
        <v>1380</v>
      </c>
      <c r="L647" s="262">
        <v>45400</v>
      </c>
      <c r="M647" s="261" t="s">
        <v>20</v>
      </c>
    </row>
    <row r="648" spans="1:13" x14ac:dyDescent="0.35">
      <c r="A648" s="259" t="s">
        <v>1372</v>
      </c>
      <c r="B648" s="259" t="s">
        <v>1373</v>
      </c>
      <c r="C648" s="259" t="s">
        <v>1367</v>
      </c>
      <c r="D648" s="259" t="s">
        <v>24</v>
      </c>
      <c r="E648" s="259" t="s">
        <v>17</v>
      </c>
      <c r="F648" s="259" t="s">
        <v>17</v>
      </c>
      <c r="G648" s="259" t="s">
        <v>17</v>
      </c>
      <c r="H648" s="259" t="s">
        <v>17</v>
      </c>
      <c r="I648" s="259" t="s">
        <v>17</v>
      </c>
      <c r="J648" s="259" t="s">
        <v>1374</v>
      </c>
      <c r="K648" s="259" t="s">
        <v>1381</v>
      </c>
      <c r="L648" s="260">
        <v>45400</v>
      </c>
      <c r="M648" s="259" t="s">
        <v>20</v>
      </c>
    </row>
    <row r="649" spans="1:13" x14ac:dyDescent="0.35">
      <c r="A649" s="261" t="s">
        <v>171</v>
      </c>
      <c r="B649" s="261" t="s">
        <v>172</v>
      </c>
      <c r="C649" s="261" t="s">
        <v>173</v>
      </c>
      <c r="D649" s="261" t="s">
        <v>759</v>
      </c>
      <c r="E649" s="261">
        <v>23300000</v>
      </c>
      <c r="F649" s="261" t="s">
        <v>1382</v>
      </c>
      <c r="G649" s="261" t="s">
        <v>404</v>
      </c>
      <c r="H649" s="261">
        <v>1</v>
      </c>
      <c r="I649" s="261" t="s">
        <v>1383</v>
      </c>
      <c r="J649" s="261" t="s">
        <v>1384</v>
      </c>
      <c r="K649" s="261" t="s">
        <v>1385</v>
      </c>
      <c r="L649" s="262">
        <v>45400</v>
      </c>
      <c r="M649" s="261" t="s">
        <v>20</v>
      </c>
    </row>
    <row r="650" spans="1:13" x14ac:dyDescent="0.35">
      <c r="A650" s="259" t="s">
        <v>171</v>
      </c>
      <c r="B650" s="259" t="s">
        <v>172</v>
      </c>
      <c r="C650" s="259" t="s">
        <v>173</v>
      </c>
      <c r="D650" s="259" t="s">
        <v>764</v>
      </c>
      <c r="E650" s="259">
        <v>274220</v>
      </c>
      <c r="F650" s="259" t="s">
        <v>1386</v>
      </c>
      <c r="G650" s="259" t="s">
        <v>404</v>
      </c>
      <c r="H650" s="259">
        <v>1</v>
      </c>
      <c r="I650" s="259" t="s">
        <v>1387</v>
      </c>
      <c r="J650" s="259" t="s">
        <v>1388</v>
      </c>
      <c r="K650" s="259" t="s">
        <v>1389</v>
      </c>
      <c r="L650" s="260">
        <v>45400</v>
      </c>
      <c r="M650" s="259" t="s">
        <v>20</v>
      </c>
    </row>
    <row r="651" spans="1:13" x14ac:dyDescent="0.35">
      <c r="A651" s="261" t="s">
        <v>171</v>
      </c>
      <c r="B651" s="261" t="s">
        <v>172</v>
      </c>
      <c r="C651" s="261" t="s">
        <v>173</v>
      </c>
      <c r="D651" s="261" t="s">
        <v>769</v>
      </c>
      <c r="E651" s="261">
        <v>23300000</v>
      </c>
      <c r="F651" s="261" t="s">
        <v>1382</v>
      </c>
      <c r="G651" s="261" t="s">
        <v>404</v>
      </c>
      <c r="H651" s="261">
        <v>1</v>
      </c>
      <c r="I651" s="261" t="s">
        <v>1390</v>
      </c>
      <c r="J651" s="261" t="s">
        <v>1391</v>
      </c>
      <c r="K651" s="261" t="s">
        <v>1392</v>
      </c>
      <c r="L651" s="262">
        <v>45400</v>
      </c>
      <c r="M651" s="261" t="s">
        <v>20</v>
      </c>
    </row>
    <row r="652" spans="1:13" x14ac:dyDescent="0.35">
      <c r="A652" s="259" t="s">
        <v>171</v>
      </c>
      <c r="B652" s="259" t="s">
        <v>172</v>
      </c>
      <c r="C652" s="259" t="s">
        <v>173</v>
      </c>
      <c r="D652" s="259" t="s">
        <v>774</v>
      </c>
      <c r="E652" s="259">
        <v>6300000</v>
      </c>
      <c r="F652" s="259" t="s">
        <v>1393</v>
      </c>
      <c r="G652" s="259" t="s">
        <v>404</v>
      </c>
      <c r="H652" s="259">
        <v>1</v>
      </c>
      <c r="I652" s="259" t="s">
        <v>1394</v>
      </c>
      <c r="J652" s="259" t="s">
        <v>1395</v>
      </c>
      <c r="K652" s="259" t="s">
        <v>1396</v>
      </c>
      <c r="L652" s="260">
        <v>45400</v>
      </c>
      <c r="M652" s="259" t="s">
        <v>20</v>
      </c>
    </row>
    <row r="653" spans="1:13" x14ac:dyDescent="0.35">
      <c r="A653" s="261" t="s">
        <v>171</v>
      </c>
      <c r="B653" s="261" t="s">
        <v>172</v>
      </c>
      <c r="C653" s="261" t="s">
        <v>173</v>
      </c>
      <c r="D653" s="261" t="s">
        <v>797</v>
      </c>
      <c r="E653" s="261">
        <v>6300000</v>
      </c>
      <c r="F653" s="261" t="s">
        <v>1393</v>
      </c>
      <c r="G653" s="261" t="s">
        <v>404</v>
      </c>
      <c r="H653" s="261">
        <v>1</v>
      </c>
      <c r="I653" s="261" t="s">
        <v>1394</v>
      </c>
      <c r="J653" s="261" t="s">
        <v>1397</v>
      </c>
      <c r="K653" s="261" t="s">
        <v>1398</v>
      </c>
      <c r="L653" s="262">
        <v>45400</v>
      </c>
      <c r="M653" s="261" t="s">
        <v>20</v>
      </c>
    </row>
    <row r="654" spans="1:13" x14ac:dyDescent="0.35">
      <c r="A654" s="259" t="s">
        <v>171</v>
      </c>
      <c r="B654" s="259" t="s">
        <v>172</v>
      </c>
      <c r="C654" s="259" t="s">
        <v>173</v>
      </c>
      <c r="D654" s="259" t="s">
        <v>802</v>
      </c>
      <c r="E654" s="259">
        <v>17000000</v>
      </c>
      <c r="F654" s="259" t="s">
        <v>1393</v>
      </c>
      <c r="G654" s="259" t="s">
        <v>404</v>
      </c>
      <c r="H654" s="259">
        <v>1</v>
      </c>
      <c r="I654" s="259" t="s">
        <v>1394</v>
      </c>
      <c r="J654" s="259" t="s">
        <v>1399</v>
      </c>
      <c r="K654" s="259" t="s">
        <v>1400</v>
      </c>
      <c r="L654" s="260">
        <v>45400</v>
      </c>
      <c r="M654" s="259" t="s">
        <v>20</v>
      </c>
    </row>
    <row r="655" spans="1:13" x14ac:dyDescent="0.35">
      <c r="A655" s="261" t="s">
        <v>171</v>
      </c>
      <c r="B655" s="261" t="s">
        <v>172</v>
      </c>
      <c r="C655" s="261" t="s">
        <v>173</v>
      </c>
      <c r="D655" s="261" t="s">
        <v>807</v>
      </c>
      <c r="E655" s="261">
        <v>0</v>
      </c>
      <c r="F655" s="261" t="s">
        <v>1393</v>
      </c>
      <c r="G655" s="261" t="s">
        <v>404</v>
      </c>
      <c r="H655" s="261">
        <v>1</v>
      </c>
      <c r="I655" s="261" t="s">
        <v>1394</v>
      </c>
      <c r="J655" s="261" t="s">
        <v>1401</v>
      </c>
      <c r="K655" s="261" t="s">
        <v>1402</v>
      </c>
      <c r="L655" s="262">
        <v>45400</v>
      </c>
      <c r="M655" s="261" t="s">
        <v>20</v>
      </c>
    </row>
    <row r="656" spans="1:13" x14ac:dyDescent="0.35">
      <c r="A656" s="259" t="s">
        <v>171</v>
      </c>
      <c r="B656" s="259" t="s">
        <v>172</v>
      </c>
      <c r="C656" s="259" t="s">
        <v>173</v>
      </c>
      <c r="D656" s="259" t="s">
        <v>810</v>
      </c>
      <c r="E656" s="259">
        <v>3528000</v>
      </c>
      <c r="F656" s="259" t="s">
        <v>1393</v>
      </c>
      <c r="G656" s="259" t="s">
        <v>723</v>
      </c>
      <c r="H656" s="259">
        <v>2</v>
      </c>
      <c r="I656" s="259" t="s">
        <v>1394</v>
      </c>
      <c r="J656" s="259" t="s">
        <v>1403</v>
      </c>
      <c r="K656" s="259" t="s">
        <v>1404</v>
      </c>
      <c r="L656" s="260">
        <v>45400</v>
      </c>
      <c r="M656" s="259" t="s">
        <v>20</v>
      </c>
    </row>
    <row r="657" spans="1:13" x14ac:dyDescent="0.35">
      <c r="A657" s="261" t="s">
        <v>171</v>
      </c>
      <c r="B657" s="261" t="s">
        <v>172</v>
      </c>
      <c r="C657" s="261" t="s">
        <v>173</v>
      </c>
      <c r="D657" s="261" t="s">
        <v>813</v>
      </c>
      <c r="E657" s="261">
        <v>2646000</v>
      </c>
      <c r="F657" s="261" t="s">
        <v>1393</v>
      </c>
      <c r="G657" s="261" t="s">
        <v>723</v>
      </c>
      <c r="H657" s="261">
        <v>2</v>
      </c>
      <c r="I657" s="261" t="s">
        <v>1394</v>
      </c>
      <c r="J657" s="261" t="s">
        <v>1405</v>
      </c>
      <c r="K657" s="261" t="s">
        <v>1406</v>
      </c>
      <c r="L657" s="262">
        <v>45400</v>
      </c>
      <c r="M657" s="261" t="s">
        <v>20</v>
      </c>
    </row>
    <row r="658" spans="1:13" x14ac:dyDescent="0.35">
      <c r="A658" s="259" t="s">
        <v>171</v>
      </c>
      <c r="B658" s="259" t="s">
        <v>172</v>
      </c>
      <c r="C658" s="259" t="s">
        <v>173</v>
      </c>
      <c r="D658" s="259" t="s">
        <v>679</v>
      </c>
      <c r="E658" s="259">
        <v>126000</v>
      </c>
      <c r="F658" s="259" t="s">
        <v>1393</v>
      </c>
      <c r="G658" s="259" t="s">
        <v>723</v>
      </c>
      <c r="H658" s="259">
        <v>2</v>
      </c>
      <c r="I658" s="259" t="s">
        <v>1394</v>
      </c>
      <c r="J658" s="259" t="s">
        <v>1407</v>
      </c>
      <c r="K658" s="259" t="s">
        <v>1408</v>
      </c>
      <c r="L658" s="260">
        <v>45400</v>
      </c>
      <c r="M658" s="259" t="s">
        <v>20</v>
      </c>
    </row>
    <row r="659" spans="1:13" x14ac:dyDescent="0.35">
      <c r="A659" s="261" t="s">
        <v>150</v>
      </c>
      <c r="B659" s="261" t="s">
        <v>151</v>
      </c>
      <c r="C659" s="261" t="s">
        <v>152</v>
      </c>
      <c r="D659" s="261" t="s">
        <v>759</v>
      </c>
      <c r="E659" s="261">
        <v>113600000</v>
      </c>
      <c r="F659" s="261" t="s">
        <v>1409</v>
      </c>
      <c r="G659" s="261" t="s">
        <v>404</v>
      </c>
      <c r="H659" s="261">
        <v>1</v>
      </c>
      <c r="I659" s="261" t="s">
        <v>1410</v>
      </c>
      <c r="J659" s="261" t="s">
        <v>1411</v>
      </c>
      <c r="K659" s="261" t="s">
        <v>1412</v>
      </c>
      <c r="L659" s="262">
        <v>45400</v>
      </c>
      <c r="M659" s="261" t="s">
        <v>20</v>
      </c>
    </row>
    <row r="660" spans="1:13" x14ac:dyDescent="0.35">
      <c r="A660" s="259" t="s">
        <v>150</v>
      </c>
      <c r="B660" s="259" t="s">
        <v>151</v>
      </c>
      <c r="C660" s="259" t="s">
        <v>152</v>
      </c>
      <c r="D660" s="259" t="s">
        <v>764</v>
      </c>
      <c r="E660" s="259">
        <v>2344860</v>
      </c>
      <c r="F660" s="259" t="s">
        <v>1386</v>
      </c>
      <c r="G660" s="259" t="s">
        <v>404</v>
      </c>
      <c r="H660" s="259">
        <v>1</v>
      </c>
      <c r="I660" s="259" t="s">
        <v>1413</v>
      </c>
      <c r="J660" s="259" t="s">
        <v>1414</v>
      </c>
      <c r="K660" s="259" t="s">
        <v>1415</v>
      </c>
      <c r="L660" s="260">
        <v>45400</v>
      </c>
      <c r="M660" s="259" t="s">
        <v>20</v>
      </c>
    </row>
    <row r="661" spans="1:13" x14ac:dyDescent="0.35">
      <c r="A661" s="261" t="s">
        <v>591</v>
      </c>
      <c r="B661" s="261" t="s">
        <v>592</v>
      </c>
      <c r="C661" s="261" t="s">
        <v>229</v>
      </c>
      <c r="D661" s="261" t="s">
        <v>764</v>
      </c>
      <c r="E661" s="261">
        <v>1284000</v>
      </c>
      <c r="F661" s="261" t="s">
        <v>1386</v>
      </c>
      <c r="G661" s="261" t="s">
        <v>22</v>
      </c>
      <c r="H661" s="261">
        <v>3</v>
      </c>
      <c r="I661" s="261" t="s">
        <v>1416</v>
      </c>
      <c r="J661" s="261" t="s">
        <v>1417</v>
      </c>
      <c r="K661" s="261" t="s">
        <v>1418</v>
      </c>
      <c r="L661" s="262">
        <v>45400</v>
      </c>
      <c r="M661" s="261" t="s">
        <v>20</v>
      </c>
    </row>
    <row r="662" spans="1:13" x14ac:dyDescent="0.35">
      <c r="A662" s="259" t="s">
        <v>13</v>
      </c>
      <c r="B662" s="259" t="s">
        <v>14</v>
      </c>
      <c r="C662" s="259" t="s">
        <v>15</v>
      </c>
      <c r="D662" s="259" t="s">
        <v>759</v>
      </c>
      <c r="E662" s="259">
        <v>22593590</v>
      </c>
      <c r="F662" s="259" t="s">
        <v>1419</v>
      </c>
      <c r="G662" s="259" t="s">
        <v>404</v>
      </c>
      <c r="H662" s="259">
        <v>1</v>
      </c>
      <c r="I662" s="259" t="s">
        <v>1420</v>
      </c>
      <c r="J662" s="259" t="s">
        <v>1421</v>
      </c>
      <c r="K662" s="259" t="s">
        <v>1422</v>
      </c>
      <c r="L662" s="260">
        <v>45400</v>
      </c>
      <c r="M662" s="259" t="s">
        <v>20</v>
      </c>
    </row>
    <row r="663" spans="1:13" x14ac:dyDescent="0.35">
      <c r="A663" s="261" t="s">
        <v>13</v>
      </c>
      <c r="B663" s="261" t="s">
        <v>14</v>
      </c>
      <c r="C663" s="261" t="s">
        <v>15</v>
      </c>
      <c r="D663" s="261" t="s">
        <v>764</v>
      </c>
      <c r="E663" s="261">
        <v>1240190</v>
      </c>
      <c r="F663" s="261" t="s">
        <v>1386</v>
      </c>
      <c r="G663" s="261" t="s">
        <v>404</v>
      </c>
      <c r="H663" s="261">
        <v>1</v>
      </c>
      <c r="I663" s="261" t="s">
        <v>1423</v>
      </c>
      <c r="J663" s="261" t="s">
        <v>1424</v>
      </c>
      <c r="K663" s="261" t="s">
        <v>1425</v>
      </c>
      <c r="L663" s="262">
        <v>45400</v>
      </c>
      <c r="M663" s="261" t="s">
        <v>20</v>
      </c>
    </row>
    <row r="664" spans="1:13" x14ac:dyDescent="0.35">
      <c r="A664" s="259" t="s">
        <v>1426</v>
      </c>
      <c r="B664" s="259" t="s">
        <v>1427</v>
      </c>
      <c r="C664" s="259" t="s">
        <v>1428</v>
      </c>
      <c r="D664" s="259" t="s">
        <v>26</v>
      </c>
      <c r="E664" s="259" t="s">
        <v>17</v>
      </c>
      <c r="F664" s="259" t="s">
        <v>424</v>
      </c>
      <c r="G664" s="259" t="s">
        <v>17</v>
      </c>
      <c r="H664" s="259" t="s">
        <v>17</v>
      </c>
      <c r="I664" s="259" t="s">
        <v>424</v>
      </c>
      <c r="J664" s="259" t="s">
        <v>1429</v>
      </c>
      <c r="K664" s="259" t="s">
        <v>1430</v>
      </c>
      <c r="L664" s="260">
        <v>45401</v>
      </c>
      <c r="M664" s="259" t="s">
        <v>20</v>
      </c>
    </row>
    <row r="665" spans="1:13" x14ac:dyDescent="0.35">
      <c r="A665" s="261" t="s">
        <v>1426</v>
      </c>
      <c r="B665" s="261" t="s">
        <v>1427</v>
      </c>
      <c r="C665" s="261" t="s">
        <v>1428</v>
      </c>
      <c r="D665" s="261" t="s">
        <v>28</v>
      </c>
      <c r="E665" s="261" t="s">
        <v>17</v>
      </c>
      <c r="F665" s="261" t="s">
        <v>424</v>
      </c>
      <c r="G665" s="261" t="s">
        <v>17</v>
      </c>
      <c r="H665" s="261" t="s">
        <v>17</v>
      </c>
      <c r="I665" s="261" t="s">
        <v>424</v>
      </c>
      <c r="J665" s="261" t="s">
        <v>1429</v>
      </c>
      <c r="K665" s="261" t="s">
        <v>1431</v>
      </c>
      <c r="L665" s="262">
        <v>45401</v>
      </c>
      <c r="M665" s="261" t="s">
        <v>20</v>
      </c>
    </row>
    <row r="666" spans="1:13" x14ac:dyDescent="0.35">
      <c r="A666" s="259" t="s">
        <v>1426</v>
      </c>
      <c r="B666" s="259" t="s">
        <v>1427</v>
      </c>
      <c r="C666" s="259" t="s">
        <v>1428</v>
      </c>
      <c r="D666" s="259" t="s">
        <v>38</v>
      </c>
      <c r="E666" s="259" t="s">
        <v>17</v>
      </c>
      <c r="F666" s="259" t="s">
        <v>424</v>
      </c>
      <c r="G666" s="259" t="s">
        <v>17</v>
      </c>
      <c r="H666" s="259" t="s">
        <v>17</v>
      </c>
      <c r="I666" s="259" t="s">
        <v>424</v>
      </c>
      <c r="J666" s="259" t="s">
        <v>1429</v>
      </c>
      <c r="K666" s="259" t="s">
        <v>1432</v>
      </c>
      <c r="L666" s="260">
        <v>45401</v>
      </c>
      <c r="M666" s="259" t="s">
        <v>20</v>
      </c>
    </row>
    <row r="667" spans="1:13" x14ac:dyDescent="0.35">
      <c r="A667" s="261" t="s">
        <v>1426</v>
      </c>
      <c r="B667" s="261" t="s">
        <v>1427</v>
      </c>
      <c r="C667" s="261" t="s">
        <v>1428</v>
      </c>
      <c r="D667" s="261" t="s">
        <v>631</v>
      </c>
      <c r="E667" s="261" t="s">
        <v>17</v>
      </c>
      <c r="F667" s="261" t="s">
        <v>424</v>
      </c>
      <c r="G667" s="261" t="s">
        <v>17</v>
      </c>
      <c r="H667" s="261" t="s">
        <v>17</v>
      </c>
      <c r="I667" s="261" t="s">
        <v>424</v>
      </c>
      <c r="J667" s="261" t="s">
        <v>1429</v>
      </c>
      <c r="K667" s="261" t="s">
        <v>1433</v>
      </c>
      <c r="L667" s="262">
        <v>45401</v>
      </c>
      <c r="M667" s="261" t="s">
        <v>20</v>
      </c>
    </row>
    <row r="668" spans="1:13" x14ac:dyDescent="0.35">
      <c r="A668" s="259" t="s">
        <v>1426</v>
      </c>
      <c r="B668" s="259" t="s">
        <v>1427</v>
      </c>
      <c r="C668" s="259" t="s">
        <v>1428</v>
      </c>
      <c r="D668" s="259" t="s">
        <v>24</v>
      </c>
      <c r="E668" s="259" t="s">
        <v>17</v>
      </c>
      <c r="F668" s="259" t="s">
        <v>424</v>
      </c>
      <c r="G668" s="259" t="s">
        <v>17</v>
      </c>
      <c r="H668" s="259" t="s">
        <v>17</v>
      </c>
      <c r="I668" s="259" t="s">
        <v>424</v>
      </c>
      <c r="J668" s="259" t="s">
        <v>1429</v>
      </c>
      <c r="K668" s="259" t="s">
        <v>1434</v>
      </c>
      <c r="L668" s="260">
        <v>45401</v>
      </c>
      <c r="M668" s="259" t="s">
        <v>20</v>
      </c>
    </row>
    <row r="669" spans="1:13" x14ac:dyDescent="0.35">
      <c r="A669" s="261" t="s">
        <v>1435</v>
      </c>
      <c r="B669" s="261" t="s">
        <v>1436</v>
      </c>
      <c r="C669" s="261" t="s">
        <v>1428</v>
      </c>
      <c r="D669" s="261" t="s">
        <v>26</v>
      </c>
      <c r="E669" s="261" t="s">
        <v>17</v>
      </c>
      <c r="F669" s="261" t="s">
        <v>424</v>
      </c>
      <c r="G669" s="261" t="s">
        <v>17</v>
      </c>
      <c r="H669" s="261" t="s">
        <v>17</v>
      </c>
      <c r="I669" s="261" t="s">
        <v>424</v>
      </c>
      <c r="J669" s="261" t="s">
        <v>1429</v>
      </c>
      <c r="K669" s="261" t="s">
        <v>1437</v>
      </c>
      <c r="L669" s="262">
        <v>45401</v>
      </c>
      <c r="M669" s="261" t="s">
        <v>352</v>
      </c>
    </row>
    <row r="670" spans="1:13" x14ac:dyDescent="0.35">
      <c r="A670" s="259" t="s">
        <v>1435</v>
      </c>
      <c r="B670" s="259" t="s">
        <v>1436</v>
      </c>
      <c r="C670" s="259" t="s">
        <v>1428</v>
      </c>
      <c r="D670" s="259" t="s">
        <v>28</v>
      </c>
      <c r="E670" s="259" t="s">
        <v>17</v>
      </c>
      <c r="F670" s="259" t="s">
        <v>424</v>
      </c>
      <c r="G670" s="259" t="s">
        <v>17</v>
      </c>
      <c r="H670" s="259" t="s">
        <v>17</v>
      </c>
      <c r="I670" s="259" t="s">
        <v>424</v>
      </c>
      <c r="J670" s="259" t="s">
        <v>1429</v>
      </c>
      <c r="K670" s="259" t="s">
        <v>1438</v>
      </c>
      <c r="L670" s="260">
        <v>45401</v>
      </c>
      <c r="M670" s="259" t="s">
        <v>352</v>
      </c>
    </row>
    <row r="671" spans="1:13" x14ac:dyDescent="0.35">
      <c r="A671" s="261" t="s">
        <v>1435</v>
      </c>
      <c r="B671" s="261" t="s">
        <v>1436</v>
      </c>
      <c r="C671" s="261" t="s">
        <v>1428</v>
      </c>
      <c r="D671" s="261" t="s">
        <v>38</v>
      </c>
      <c r="E671" s="261" t="s">
        <v>17</v>
      </c>
      <c r="F671" s="261" t="s">
        <v>424</v>
      </c>
      <c r="G671" s="261" t="s">
        <v>17</v>
      </c>
      <c r="H671" s="261" t="s">
        <v>17</v>
      </c>
      <c r="I671" s="261" t="s">
        <v>424</v>
      </c>
      <c r="J671" s="261" t="s">
        <v>1429</v>
      </c>
      <c r="K671" s="261" t="s">
        <v>1439</v>
      </c>
      <c r="L671" s="262">
        <v>45401</v>
      </c>
      <c r="M671" s="261" t="s">
        <v>352</v>
      </c>
    </row>
    <row r="672" spans="1:13" x14ac:dyDescent="0.35">
      <c r="A672" s="259" t="s">
        <v>1435</v>
      </c>
      <c r="B672" s="259" t="s">
        <v>1436</v>
      </c>
      <c r="C672" s="259" t="s">
        <v>1428</v>
      </c>
      <c r="D672" s="259" t="s">
        <v>631</v>
      </c>
      <c r="E672" s="259" t="s">
        <v>17</v>
      </c>
      <c r="F672" s="259" t="s">
        <v>424</v>
      </c>
      <c r="G672" s="259" t="s">
        <v>17</v>
      </c>
      <c r="H672" s="259" t="s">
        <v>17</v>
      </c>
      <c r="I672" s="259" t="s">
        <v>424</v>
      </c>
      <c r="J672" s="259" t="s">
        <v>1429</v>
      </c>
      <c r="K672" s="259" t="s">
        <v>1440</v>
      </c>
      <c r="L672" s="260">
        <v>45401</v>
      </c>
      <c r="M672" s="259" t="s">
        <v>352</v>
      </c>
    </row>
    <row r="673" spans="1:13" x14ac:dyDescent="0.35">
      <c r="A673" s="261" t="s">
        <v>1435</v>
      </c>
      <c r="B673" s="261" t="s">
        <v>1436</v>
      </c>
      <c r="C673" s="261" t="s">
        <v>1428</v>
      </c>
      <c r="D673" s="261" t="s">
        <v>24</v>
      </c>
      <c r="E673" s="261" t="s">
        <v>17</v>
      </c>
      <c r="F673" s="261" t="s">
        <v>424</v>
      </c>
      <c r="G673" s="261" t="s">
        <v>17</v>
      </c>
      <c r="H673" s="261" t="s">
        <v>17</v>
      </c>
      <c r="I673" s="261" t="s">
        <v>424</v>
      </c>
      <c r="J673" s="261" t="s">
        <v>1429</v>
      </c>
      <c r="K673" s="261" t="s">
        <v>1441</v>
      </c>
      <c r="L673" s="262">
        <v>45401</v>
      </c>
      <c r="M673" s="261" t="s">
        <v>352</v>
      </c>
    </row>
    <row r="674" spans="1:13" x14ac:dyDescent="0.35">
      <c r="A674" s="259" t="s">
        <v>1442</v>
      </c>
      <c r="B674" s="259" t="s">
        <v>1443</v>
      </c>
      <c r="C674" s="259" t="s">
        <v>1428</v>
      </c>
      <c r="D674" s="259" t="s">
        <v>26</v>
      </c>
      <c r="E674" s="259" t="s">
        <v>17</v>
      </c>
      <c r="F674" s="259" t="s">
        <v>424</v>
      </c>
      <c r="G674" s="259" t="s">
        <v>17</v>
      </c>
      <c r="H674" s="259" t="s">
        <v>17</v>
      </c>
      <c r="I674" s="259" t="s">
        <v>424</v>
      </c>
      <c r="J674" s="259" t="s">
        <v>1429</v>
      </c>
      <c r="K674" s="259" t="s">
        <v>1444</v>
      </c>
      <c r="L674" s="260">
        <v>45401</v>
      </c>
      <c r="M674" s="259" t="s">
        <v>20</v>
      </c>
    </row>
    <row r="675" spans="1:13" x14ac:dyDescent="0.35">
      <c r="A675" s="261" t="s">
        <v>1442</v>
      </c>
      <c r="B675" s="261" t="s">
        <v>1443</v>
      </c>
      <c r="C675" s="261" t="s">
        <v>1428</v>
      </c>
      <c r="D675" s="261" t="s">
        <v>28</v>
      </c>
      <c r="E675" s="261" t="s">
        <v>17</v>
      </c>
      <c r="F675" s="261" t="s">
        <v>424</v>
      </c>
      <c r="G675" s="261" t="s">
        <v>17</v>
      </c>
      <c r="H675" s="261" t="s">
        <v>17</v>
      </c>
      <c r="I675" s="261" t="s">
        <v>424</v>
      </c>
      <c r="J675" s="261" t="s">
        <v>1429</v>
      </c>
      <c r="K675" s="261" t="s">
        <v>1445</v>
      </c>
      <c r="L675" s="262">
        <v>45401</v>
      </c>
      <c r="M675" s="261" t="s">
        <v>20</v>
      </c>
    </row>
    <row r="676" spans="1:13" x14ac:dyDescent="0.35">
      <c r="A676" s="259" t="s">
        <v>1442</v>
      </c>
      <c r="B676" s="259" t="s">
        <v>1443</v>
      </c>
      <c r="C676" s="259" t="s">
        <v>1428</v>
      </c>
      <c r="D676" s="259" t="s">
        <v>38</v>
      </c>
      <c r="E676" s="259" t="s">
        <v>17</v>
      </c>
      <c r="F676" s="259" t="s">
        <v>424</v>
      </c>
      <c r="G676" s="259" t="s">
        <v>17</v>
      </c>
      <c r="H676" s="259" t="s">
        <v>17</v>
      </c>
      <c r="I676" s="259" t="s">
        <v>424</v>
      </c>
      <c r="J676" s="259" t="s">
        <v>1429</v>
      </c>
      <c r="K676" s="259" t="s">
        <v>1446</v>
      </c>
      <c r="L676" s="260">
        <v>45401</v>
      </c>
      <c r="M676" s="259" t="s">
        <v>20</v>
      </c>
    </row>
    <row r="677" spans="1:13" x14ac:dyDescent="0.35">
      <c r="A677" s="261" t="s">
        <v>1442</v>
      </c>
      <c r="B677" s="261" t="s">
        <v>1443</v>
      </c>
      <c r="C677" s="261" t="s">
        <v>1428</v>
      </c>
      <c r="D677" s="261" t="s">
        <v>631</v>
      </c>
      <c r="E677" s="261" t="s">
        <v>17</v>
      </c>
      <c r="F677" s="261" t="s">
        <v>424</v>
      </c>
      <c r="G677" s="261" t="s">
        <v>17</v>
      </c>
      <c r="H677" s="261" t="s">
        <v>17</v>
      </c>
      <c r="I677" s="261" t="s">
        <v>424</v>
      </c>
      <c r="J677" s="261" t="s">
        <v>1429</v>
      </c>
      <c r="K677" s="261" t="s">
        <v>1447</v>
      </c>
      <c r="L677" s="262">
        <v>45401</v>
      </c>
      <c r="M677" s="261" t="s">
        <v>20</v>
      </c>
    </row>
    <row r="678" spans="1:13" x14ac:dyDescent="0.35">
      <c r="A678" s="259" t="s">
        <v>1442</v>
      </c>
      <c r="B678" s="259" t="s">
        <v>1443</v>
      </c>
      <c r="C678" s="259" t="s">
        <v>1428</v>
      </c>
      <c r="D678" s="259" t="s">
        <v>24</v>
      </c>
      <c r="E678" s="259" t="s">
        <v>17</v>
      </c>
      <c r="F678" s="259" t="s">
        <v>424</v>
      </c>
      <c r="G678" s="259" t="s">
        <v>17</v>
      </c>
      <c r="H678" s="259" t="s">
        <v>17</v>
      </c>
      <c r="I678" s="259" t="s">
        <v>424</v>
      </c>
      <c r="J678" s="259" t="s">
        <v>1429</v>
      </c>
      <c r="K678" s="259" t="s">
        <v>1448</v>
      </c>
      <c r="L678" s="260">
        <v>45401</v>
      </c>
      <c r="M678" s="259" t="s">
        <v>20</v>
      </c>
    </row>
    <row r="679" spans="1:13" x14ac:dyDescent="0.35">
      <c r="A679" s="261" t="s">
        <v>1449</v>
      </c>
      <c r="B679" s="261" t="s">
        <v>1450</v>
      </c>
      <c r="C679" s="261" t="s">
        <v>1451</v>
      </c>
      <c r="D679" s="261" t="s">
        <v>644</v>
      </c>
      <c r="E679" s="261">
        <v>4693</v>
      </c>
      <c r="F679" s="261" t="s">
        <v>1452</v>
      </c>
      <c r="G679" s="261" t="s">
        <v>723</v>
      </c>
      <c r="H679" s="261">
        <v>2</v>
      </c>
      <c r="I679" s="261" t="s">
        <v>646</v>
      </c>
      <c r="J679" s="261" t="s">
        <v>1453</v>
      </c>
      <c r="K679" s="261" t="s">
        <v>1454</v>
      </c>
      <c r="L679" s="262">
        <v>45401</v>
      </c>
      <c r="M679" s="261" t="s">
        <v>352</v>
      </c>
    </row>
    <row r="680" spans="1:13" x14ac:dyDescent="0.35">
      <c r="A680" s="259" t="s">
        <v>662</v>
      </c>
      <c r="B680" s="259" t="s">
        <v>663</v>
      </c>
      <c r="C680" s="259" t="s">
        <v>612</v>
      </c>
      <c r="D680" s="259" t="s">
        <v>317</v>
      </c>
      <c r="E680" s="259">
        <v>4</v>
      </c>
      <c r="F680" s="259" t="s">
        <v>1455</v>
      </c>
      <c r="G680" s="259" t="s">
        <v>723</v>
      </c>
      <c r="H680" s="259">
        <v>2</v>
      </c>
      <c r="I680" s="259" t="s">
        <v>1456</v>
      </c>
      <c r="J680" s="259" t="s">
        <v>1457</v>
      </c>
      <c r="K680" s="259" t="s">
        <v>1458</v>
      </c>
      <c r="L680" s="260">
        <v>45401</v>
      </c>
      <c r="M680" s="259" t="s">
        <v>20</v>
      </c>
    </row>
    <row r="681" spans="1:13" x14ac:dyDescent="0.35">
      <c r="A681" s="261" t="s">
        <v>616</v>
      </c>
      <c r="B681" s="261" t="s">
        <v>617</v>
      </c>
      <c r="C681" s="261" t="s">
        <v>612</v>
      </c>
      <c r="D681" s="261" t="s">
        <v>317</v>
      </c>
      <c r="E681" s="261">
        <v>4</v>
      </c>
      <c r="F681" s="261" t="s">
        <v>1455</v>
      </c>
      <c r="G681" s="261" t="s">
        <v>723</v>
      </c>
      <c r="H681" s="261">
        <v>2</v>
      </c>
      <c r="I681" s="261" t="s">
        <v>1456</v>
      </c>
      <c r="J681" s="261" t="s">
        <v>1459</v>
      </c>
      <c r="K681" s="261" t="s">
        <v>1460</v>
      </c>
      <c r="L681" s="262">
        <v>45401</v>
      </c>
      <c r="M681" s="261" t="s">
        <v>20</v>
      </c>
    </row>
    <row r="682" spans="1:13" x14ac:dyDescent="0.35">
      <c r="A682" s="259" t="s">
        <v>610</v>
      </c>
      <c r="B682" s="259" t="s">
        <v>611</v>
      </c>
      <c r="C682" s="259" t="s">
        <v>612</v>
      </c>
      <c r="D682" s="259" t="s">
        <v>317</v>
      </c>
      <c r="E682" s="259">
        <v>2</v>
      </c>
      <c r="F682" s="259" t="s">
        <v>1461</v>
      </c>
      <c r="G682" s="259" t="s">
        <v>723</v>
      </c>
      <c r="H682" s="259">
        <v>2</v>
      </c>
      <c r="I682" s="259" t="s">
        <v>1462</v>
      </c>
      <c r="J682" s="259" t="s">
        <v>1463</v>
      </c>
      <c r="K682" s="259" t="s">
        <v>1464</v>
      </c>
      <c r="L682" s="260">
        <v>45401</v>
      </c>
      <c r="M682" s="259" t="s">
        <v>20</v>
      </c>
    </row>
    <row r="683" spans="1:13" x14ac:dyDescent="0.35">
      <c r="A683" s="261" t="s">
        <v>712</v>
      </c>
      <c r="B683" s="261" t="s">
        <v>713</v>
      </c>
      <c r="C683" s="261" t="s">
        <v>612</v>
      </c>
      <c r="D683" s="261" t="s">
        <v>317</v>
      </c>
      <c r="E683" s="261">
        <v>4</v>
      </c>
      <c r="F683" s="261" t="s">
        <v>1465</v>
      </c>
      <c r="G683" s="261" t="s">
        <v>723</v>
      </c>
      <c r="H683" s="261">
        <v>2</v>
      </c>
      <c r="I683" s="261" t="s">
        <v>1466</v>
      </c>
      <c r="J683" s="261" t="s">
        <v>1467</v>
      </c>
      <c r="K683" s="261" t="s">
        <v>1468</v>
      </c>
      <c r="L683" s="262">
        <v>45401</v>
      </c>
      <c r="M683" s="261" t="s">
        <v>20</v>
      </c>
    </row>
    <row r="684" spans="1:13" x14ac:dyDescent="0.35">
      <c r="A684" s="259" t="s">
        <v>887</v>
      </c>
      <c r="B684" s="259" t="s">
        <v>888</v>
      </c>
      <c r="C684" s="259" t="s">
        <v>889</v>
      </c>
      <c r="D684" s="259" t="s">
        <v>24</v>
      </c>
      <c r="E684" s="259" t="s">
        <v>17</v>
      </c>
      <c r="F684" s="259" t="s">
        <v>17</v>
      </c>
      <c r="G684" s="259" t="s">
        <v>17</v>
      </c>
      <c r="H684" s="259" t="s">
        <v>17</v>
      </c>
      <c r="I684" s="259" t="s">
        <v>17</v>
      </c>
      <c r="J684" s="259" t="s">
        <v>1469</v>
      </c>
      <c r="K684" s="259" t="s">
        <v>1470</v>
      </c>
      <c r="L684" s="260">
        <v>45401</v>
      </c>
      <c r="M684" s="259" t="s">
        <v>20</v>
      </c>
    </row>
    <row r="685" spans="1:13" x14ac:dyDescent="0.35">
      <c r="A685" s="261" t="s">
        <v>983</v>
      </c>
      <c r="B685" s="261" t="s">
        <v>984</v>
      </c>
      <c r="C685" s="261" t="s">
        <v>985</v>
      </c>
      <c r="D685" s="261" t="s">
        <v>16</v>
      </c>
      <c r="E685" s="261">
        <v>260681</v>
      </c>
      <c r="F685" s="261" t="s">
        <v>1471</v>
      </c>
      <c r="G685" s="261" t="s">
        <v>723</v>
      </c>
      <c r="H685" s="261">
        <v>2</v>
      </c>
      <c r="I685" s="261" t="s">
        <v>1472</v>
      </c>
      <c r="J685" s="261" t="s">
        <v>1473</v>
      </c>
      <c r="K685" s="261" t="s">
        <v>1474</v>
      </c>
      <c r="L685" s="262">
        <v>45412</v>
      </c>
      <c r="M685" s="261" t="s">
        <v>20</v>
      </c>
    </row>
    <row r="686" spans="1:13" x14ac:dyDescent="0.35">
      <c r="A686" s="259" t="s">
        <v>983</v>
      </c>
      <c r="B686" s="259" t="s">
        <v>984</v>
      </c>
      <c r="C686" s="259" t="s">
        <v>985</v>
      </c>
      <c r="D686" s="259" t="s">
        <v>21</v>
      </c>
      <c r="E686" s="259">
        <v>120394</v>
      </c>
      <c r="F686" s="259" t="s">
        <v>1471</v>
      </c>
      <c r="G686" s="259" t="s">
        <v>723</v>
      </c>
      <c r="H686" s="259">
        <v>2</v>
      </c>
      <c r="I686" s="259" t="s">
        <v>1472</v>
      </c>
      <c r="J686" s="259" t="s">
        <v>1473</v>
      </c>
      <c r="K686" s="259" t="s">
        <v>1475</v>
      </c>
      <c r="L686" s="260">
        <v>45412</v>
      </c>
      <c r="M686" s="259" t="s">
        <v>20</v>
      </c>
    </row>
    <row r="687" spans="1:13" x14ac:dyDescent="0.35">
      <c r="A687" s="261" t="s">
        <v>983</v>
      </c>
      <c r="B687" s="261" t="s">
        <v>984</v>
      </c>
      <c r="C687" s="261" t="s">
        <v>985</v>
      </c>
      <c r="D687" s="261" t="s">
        <v>24</v>
      </c>
      <c r="E687" s="261">
        <v>507</v>
      </c>
      <c r="F687" s="261" t="s">
        <v>1476</v>
      </c>
      <c r="G687" s="261" t="s">
        <v>723</v>
      </c>
      <c r="H687" s="261">
        <v>2</v>
      </c>
      <c r="I687" s="261" t="s">
        <v>1477</v>
      </c>
      <c r="J687" s="261" t="s">
        <v>1478</v>
      </c>
      <c r="K687" s="261" t="s">
        <v>1479</v>
      </c>
      <c r="L687" s="262">
        <v>45412</v>
      </c>
      <c r="M687" s="261" t="s">
        <v>20</v>
      </c>
    </row>
    <row r="688" spans="1:13" x14ac:dyDescent="0.35">
      <c r="A688" s="259" t="s">
        <v>600</v>
      </c>
      <c r="B688" s="259" t="s">
        <v>601</v>
      </c>
      <c r="C688" s="259" t="s">
        <v>602</v>
      </c>
      <c r="D688" s="259" t="s">
        <v>759</v>
      </c>
      <c r="E688" s="259">
        <v>5970424</v>
      </c>
      <c r="F688" s="259" t="s">
        <v>1419</v>
      </c>
      <c r="G688" s="259" t="s">
        <v>723</v>
      </c>
      <c r="H688" s="259">
        <v>2</v>
      </c>
      <c r="I688" s="259" t="s">
        <v>1480</v>
      </c>
      <c r="J688" s="259" t="s">
        <v>1481</v>
      </c>
      <c r="K688" s="259" t="s">
        <v>1482</v>
      </c>
      <c r="L688" s="260">
        <v>45412</v>
      </c>
      <c r="M688" s="259" t="s">
        <v>20</v>
      </c>
    </row>
    <row r="689" spans="1:13" x14ac:dyDescent="0.35">
      <c r="A689" s="261" t="s">
        <v>600</v>
      </c>
      <c r="B689" s="261" t="s">
        <v>601</v>
      </c>
      <c r="C689" s="261" t="s">
        <v>602</v>
      </c>
      <c r="D689" s="261" t="s">
        <v>764</v>
      </c>
      <c r="E689" s="261">
        <v>342000</v>
      </c>
      <c r="F689" s="261" t="s">
        <v>1419</v>
      </c>
      <c r="G689" s="261" t="s">
        <v>723</v>
      </c>
      <c r="H689" s="261">
        <v>2</v>
      </c>
      <c r="I689" s="261" t="s">
        <v>1483</v>
      </c>
      <c r="J689" s="261" t="s">
        <v>1484</v>
      </c>
      <c r="K689" s="261" t="s">
        <v>1485</v>
      </c>
      <c r="L689" s="262">
        <v>45412</v>
      </c>
      <c r="M689" s="261" t="s">
        <v>20</v>
      </c>
    </row>
    <row r="690" spans="1:13" x14ac:dyDescent="0.35">
      <c r="A690" s="259" t="s">
        <v>600</v>
      </c>
      <c r="B690" s="259" t="s">
        <v>601</v>
      </c>
      <c r="C690" s="259" t="s">
        <v>602</v>
      </c>
      <c r="D690" s="259" t="s">
        <v>769</v>
      </c>
      <c r="E690" s="259">
        <v>5970424</v>
      </c>
      <c r="F690" s="259" t="s">
        <v>1486</v>
      </c>
      <c r="G690" s="259" t="s">
        <v>723</v>
      </c>
      <c r="H690" s="259">
        <v>2</v>
      </c>
      <c r="I690" s="259" t="s">
        <v>1487</v>
      </c>
      <c r="J690" s="259" t="s">
        <v>1488</v>
      </c>
      <c r="K690" s="259" t="s">
        <v>1489</v>
      </c>
      <c r="L690" s="260">
        <v>45412</v>
      </c>
      <c r="M690" s="259" t="s">
        <v>20</v>
      </c>
    </row>
    <row r="691" spans="1:13" x14ac:dyDescent="0.35">
      <c r="A691" s="261" t="s">
        <v>600</v>
      </c>
      <c r="B691" s="261" t="s">
        <v>601</v>
      </c>
      <c r="C691" s="261" t="s">
        <v>602</v>
      </c>
      <c r="D691" s="261" t="s">
        <v>774</v>
      </c>
      <c r="E691" s="261">
        <v>525456</v>
      </c>
      <c r="F691" s="261" t="s">
        <v>1486</v>
      </c>
      <c r="G691" s="261" t="s">
        <v>723</v>
      </c>
      <c r="H691" s="261">
        <v>2</v>
      </c>
      <c r="I691" s="261" t="s">
        <v>1487</v>
      </c>
      <c r="J691" s="261" t="s">
        <v>1490</v>
      </c>
      <c r="K691" s="261" t="s">
        <v>1491</v>
      </c>
      <c r="L691" s="262">
        <v>45412</v>
      </c>
      <c r="M691" s="261" t="s">
        <v>20</v>
      </c>
    </row>
    <row r="692" spans="1:13" x14ac:dyDescent="0.35">
      <c r="A692" s="259" t="s">
        <v>600</v>
      </c>
      <c r="B692" s="259" t="s">
        <v>601</v>
      </c>
      <c r="C692" s="259" t="s">
        <v>602</v>
      </c>
      <c r="D692" s="259" t="s">
        <v>797</v>
      </c>
      <c r="E692" s="259">
        <v>525456</v>
      </c>
      <c r="F692" s="259" t="s">
        <v>1486</v>
      </c>
      <c r="G692" s="259" t="s">
        <v>723</v>
      </c>
      <c r="H692" s="259">
        <v>2</v>
      </c>
      <c r="I692" s="259" t="s">
        <v>1487</v>
      </c>
      <c r="J692" s="259" t="s">
        <v>1492</v>
      </c>
      <c r="K692" s="259" t="s">
        <v>1493</v>
      </c>
      <c r="L692" s="260">
        <v>45412</v>
      </c>
      <c r="M692" s="259" t="s">
        <v>20</v>
      </c>
    </row>
    <row r="693" spans="1:13" x14ac:dyDescent="0.35">
      <c r="A693" s="261" t="s">
        <v>600</v>
      </c>
      <c r="B693" s="261" t="s">
        <v>601</v>
      </c>
      <c r="C693" s="261" t="s">
        <v>602</v>
      </c>
      <c r="D693" s="261" t="s">
        <v>802</v>
      </c>
      <c r="E693" s="261">
        <v>5444968</v>
      </c>
      <c r="F693" s="261" t="s">
        <v>1486</v>
      </c>
      <c r="G693" s="261" t="s">
        <v>723</v>
      </c>
      <c r="H693" s="261">
        <v>2</v>
      </c>
      <c r="I693" s="261" t="s">
        <v>1487</v>
      </c>
      <c r="J693" s="261" t="s">
        <v>1494</v>
      </c>
      <c r="K693" s="261" t="s">
        <v>1495</v>
      </c>
      <c r="L693" s="262">
        <v>45412</v>
      </c>
      <c r="M693" s="261" t="s">
        <v>20</v>
      </c>
    </row>
    <row r="694" spans="1:13" x14ac:dyDescent="0.35">
      <c r="A694" s="259" t="s">
        <v>600</v>
      </c>
      <c r="B694" s="259" t="s">
        <v>601</v>
      </c>
      <c r="C694" s="259" t="s">
        <v>602</v>
      </c>
      <c r="D694" s="259" t="s">
        <v>807</v>
      </c>
      <c r="E694" s="259">
        <v>0</v>
      </c>
      <c r="F694" s="259" t="s">
        <v>1486</v>
      </c>
      <c r="G694" s="259" t="s">
        <v>723</v>
      </c>
      <c r="H694" s="259">
        <v>2</v>
      </c>
      <c r="I694" s="259" t="s">
        <v>1487</v>
      </c>
      <c r="J694" s="259" t="s">
        <v>1496</v>
      </c>
      <c r="K694" s="259" t="s">
        <v>1497</v>
      </c>
      <c r="L694" s="260">
        <v>45412</v>
      </c>
      <c r="M694" s="259" t="s">
        <v>20</v>
      </c>
    </row>
    <row r="695" spans="1:13" x14ac:dyDescent="0.35">
      <c r="A695" s="261" t="s">
        <v>600</v>
      </c>
      <c r="B695" s="261" t="s">
        <v>601</v>
      </c>
      <c r="C695" s="261" t="s">
        <v>602</v>
      </c>
      <c r="D695" s="261" t="s">
        <v>810</v>
      </c>
      <c r="E695" s="261">
        <v>525456</v>
      </c>
      <c r="F695" s="261" t="s">
        <v>1486</v>
      </c>
      <c r="G695" s="261" t="s">
        <v>723</v>
      </c>
      <c r="H695" s="261">
        <v>2</v>
      </c>
      <c r="I695" s="261" t="s">
        <v>1487</v>
      </c>
      <c r="J695" s="261" t="s">
        <v>1492</v>
      </c>
      <c r="K695" s="261" t="s">
        <v>1498</v>
      </c>
      <c r="L695" s="262">
        <v>45412</v>
      </c>
      <c r="M695" s="261" t="s">
        <v>20</v>
      </c>
    </row>
    <row r="696" spans="1:13" x14ac:dyDescent="0.35">
      <c r="A696" s="259" t="s">
        <v>600</v>
      </c>
      <c r="B696" s="259" t="s">
        <v>601</v>
      </c>
      <c r="C696" s="259" t="s">
        <v>602</v>
      </c>
      <c r="D696" s="259" t="s">
        <v>813</v>
      </c>
      <c r="E696" s="259">
        <v>0</v>
      </c>
      <c r="F696" s="259" t="s">
        <v>1486</v>
      </c>
      <c r="G696" s="259" t="s">
        <v>723</v>
      </c>
      <c r="H696" s="259">
        <v>2</v>
      </c>
      <c r="I696" s="259" t="s">
        <v>1487</v>
      </c>
      <c r="J696" s="259" t="s">
        <v>1499</v>
      </c>
      <c r="K696" s="259" t="s">
        <v>1500</v>
      </c>
      <c r="L696" s="260">
        <v>45412</v>
      </c>
      <c r="M696" s="259" t="s">
        <v>20</v>
      </c>
    </row>
    <row r="697" spans="1:13" x14ac:dyDescent="0.35">
      <c r="A697" s="261" t="s">
        <v>600</v>
      </c>
      <c r="B697" s="261" t="s">
        <v>601</v>
      </c>
      <c r="C697" s="261" t="s">
        <v>602</v>
      </c>
      <c r="D697" s="261" t="s">
        <v>679</v>
      </c>
      <c r="E697" s="261">
        <v>0</v>
      </c>
      <c r="F697" s="261" t="s">
        <v>1486</v>
      </c>
      <c r="G697" s="261" t="s">
        <v>723</v>
      </c>
      <c r="H697" s="261">
        <v>2</v>
      </c>
      <c r="I697" s="261" t="s">
        <v>1487</v>
      </c>
      <c r="J697" s="261" t="s">
        <v>1499</v>
      </c>
      <c r="K697" s="261" t="s">
        <v>1501</v>
      </c>
      <c r="L697" s="262">
        <v>45412</v>
      </c>
      <c r="M697" s="261" t="s">
        <v>20</v>
      </c>
    </row>
    <row r="698" spans="1:13" x14ac:dyDescent="0.35">
      <c r="A698" s="259" t="s">
        <v>96</v>
      </c>
      <c r="B698" s="259" t="s">
        <v>97</v>
      </c>
      <c r="C698" s="259" t="s">
        <v>98</v>
      </c>
      <c r="D698" s="259" t="s">
        <v>759</v>
      </c>
      <c r="E698" s="259">
        <v>6100000</v>
      </c>
      <c r="F698" s="259" t="s">
        <v>1502</v>
      </c>
      <c r="G698" s="259" t="s">
        <v>723</v>
      </c>
      <c r="H698" s="259">
        <v>2</v>
      </c>
      <c r="I698" s="259" t="s">
        <v>1503</v>
      </c>
      <c r="J698" s="259" t="s">
        <v>1504</v>
      </c>
      <c r="K698" s="259" t="s">
        <v>1505</v>
      </c>
      <c r="L698" s="260">
        <v>45428</v>
      </c>
      <c r="M698" s="259" t="s">
        <v>20</v>
      </c>
    </row>
    <row r="699" spans="1:13" x14ac:dyDescent="0.35">
      <c r="A699" s="261" t="s">
        <v>96</v>
      </c>
      <c r="B699" s="261" t="s">
        <v>97</v>
      </c>
      <c r="C699" s="261" t="s">
        <v>98</v>
      </c>
      <c r="D699" s="261" t="s">
        <v>764</v>
      </c>
      <c r="E699" s="261">
        <v>622980</v>
      </c>
      <c r="F699" s="261" t="s">
        <v>1386</v>
      </c>
      <c r="G699" s="261" t="s">
        <v>723</v>
      </c>
      <c r="H699" s="261">
        <v>2</v>
      </c>
      <c r="I699" s="261" t="s">
        <v>1506</v>
      </c>
      <c r="J699" s="261" t="s">
        <v>1507</v>
      </c>
      <c r="K699" s="261" t="s">
        <v>1508</v>
      </c>
      <c r="L699" s="262">
        <v>45428</v>
      </c>
      <c r="M699" s="261" t="s">
        <v>20</v>
      </c>
    </row>
    <row r="700" spans="1:13" x14ac:dyDescent="0.35">
      <c r="A700" s="259" t="s">
        <v>96</v>
      </c>
      <c r="B700" s="259" t="s">
        <v>97</v>
      </c>
      <c r="C700" s="259" t="s">
        <v>98</v>
      </c>
      <c r="D700" s="259" t="s">
        <v>769</v>
      </c>
      <c r="E700" s="259">
        <v>6100000</v>
      </c>
      <c r="F700" s="259" t="s">
        <v>1509</v>
      </c>
      <c r="G700" s="259" t="s">
        <v>723</v>
      </c>
      <c r="H700" s="259">
        <v>2</v>
      </c>
      <c r="I700" s="259" t="s">
        <v>1510</v>
      </c>
      <c r="J700" s="259" t="s">
        <v>1511</v>
      </c>
      <c r="K700" s="259" t="s">
        <v>1512</v>
      </c>
      <c r="L700" s="260">
        <v>45428</v>
      </c>
      <c r="M700" s="259" t="s">
        <v>20</v>
      </c>
    </row>
    <row r="701" spans="1:13" x14ac:dyDescent="0.35">
      <c r="A701" s="261" t="s">
        <v>96</v>
      </c>
      <c r="B701" s="261" t="s">
        <v>97</v>
      </c>
      <c r="C701" s="261" t="s">
        <v>98</v>
      </c>
      <c r="D701" s="261" t="s">
        <v>774</v>
      </c>
      <c r="E701" s="261">
        <v>5118000</v>
      </c>
      <c r="F701" s="261" t="s">
        <v>1509</v>
      </c>
      <c r="G701" s="261" t="s">
        <v>723</v>
      </c>
      <c r="H701" s="261">
        <v>2</v>
      </c>
      <c r="I701" s="261" t="s">
        <v>1510</v>
      </c>
      <c r="J701" s="261" t="s">
        <v>1513</v>
      </c>
      <c r="K701" s="261" t="s">
        <v>1514</v>
      </c>
      <c r="L701" s="262">
        <v>45428</v>
      </c>
      <c r="M701" s="261" t="s">
        <v>352</v>
      </c>
    </row>
    <row r="702" spans="1:13" x14ac:dyDescent="0.35">
      <c r="A702" s="259" t="s">
        <v>96</v>
      </c>
      <c r="B702" s="259" t="s">
        <v>97</v>
      </c>
      <c r="C702" s="259" t="s">
        <v>98</v>
      </c>
      <c r="D702" s="259" t="s">
        <v>797</v>
      </c>
      <c r="E702" s="259">
        <v>2800000</v>
      </c>
      <c r="F702" s="259" t="s">
        <v>1509</v>
      </c>
      <c r="G702" s="259" t="s">
        <v>723</v>
      </c>
      <c r="H702" s="259">
        <v>2</v>
      </c>
      <c r="I702" s="259" t="s">
        <v>1510</v>
      </c>
      <c r="J702" s="259" t="s">
        <v>1515</v>
      </c>
      <c r="K702" s="259" t="s">
        <v>1516</v>
      </c>
      <c r="L702" s="260">
        <v>45428</v>
      </c>
      <c r="M702" s="259" t="s">
        <v>352</v>
      </c>
    </row>
    <row r="703" spans="1:13" x14ac:dyDescent="0.35">
      <c r="A703" s="261" t="s">
        <v>96</v>
      </c>
      <c r="B703" s="261" t="s">
        <v>97</v>
      </c>
      <c r="C703" s="261" t="s">
        <v>98</v>
      </c>
      <c r="D703" s="261" t="s">
        <v>802</v>
      </c>
      <c r="E703" s="261">
        <v>982000</v>
      </c>
      <c r="F703" s="261" t="s">
        <v>1509</v>
      </c>
      <c r="G703" s="261" t="s">
        <v>723</v>
      </c>
      <c r="H703" s="261">
        <v>2</v>
      </c>
      <c r="I703" s="261" t="s">
        <v>1510</v>
      </c>
      <c r="J703" s="261" t="s">
        <v>1517</v>
      </c>
      <c r="K703" s="261" t="s">
        <v>1518</v>
      </c>
      <c r="L703" s="262">
        <v>45428</v>
      </c>
      <c r="M703" s="261" t="s">
        <v>352</v>
      </c>
    </row>
    <row r="704" spans="1:13" x14ac:dyDescent="0.35">
      <c r="A704" s="259" t="s">
        <v>96</v>
      </c>
      <c r="B704" s="259" t="s">
        <v>97</v>
      </c>
      <c r="C704" s="259" t="s">
        <v>98</v>
      </c>
      <c r="D704" s="259" t="s">
        <v>807</v>
      </c>
      <c r="E704" s="259">
        <v>2318000</v>
      </c>
      <c r="F704" s="259" t="s">
        <v>1509</v>
      </c>
      <c r="G704" s="259" t="s">
        <v>723</v>
      </c>
      <c r="H704" s="259">
        <v>2</v>
      </c>
      <c r="I704" s="259" t="s">
        <v>1510</v>
      </c>
      <c r="J704" s="259" t="s">
        <v>1519</v>
      </c>
      <c r="K704" s="259" t="s">
        <v>1520</v>
      </c>
      <c r="L704" s="260">
        <v>45428</v>
      </c>
      <c r="M704" s="259" t="s">
        <v>352</v>
      </c>
    </row>
    <row r="705" spans="1:13" x14ac:dyDescent="0.35">
      <c r="A705" s="261" t="s">
        <v>96</v>
      </c>
      <c r="B705" s="261" t="s">
        <v>97</v>
      </c>
      <c r="C705" s="261" t="s">
        <v>98</v>
      </c>
      <c r="D705" s="261" t="s">
        <v>810</v>
      </c>
      <c r="E705" s="261">
        <v>2279332</v>
      </c>
      <c r="F705" s="261" t="s">
        <v>1509</v>
      </c>
      <c r="G705" s="261" t="s">
        <v>723</v>
      </c>
      <c r="H705" s="261">
        <v>2</v>
      </c>
      <c r="I705" s="261" t="s">
        <v>1510</v>
      </c>
      <c r="J705" s="261" t="s">
        <v>1521</v>
      </c>
      <c r="K705" s="261" t="s">
        <v>1522</v>
      </c>
      <c r="L705" s="262">
        <v>45428</v>
      </c>
      <c r="M705" s="261" t="s">
        <v>352</v>
      </c>
    </row>
    <row r="706" spans="1:13" x14ac:dyDescent="0.35">
      <c r="A706" s="259" t="s">
        <v>96</v>
      </c>
      <c r="B706" s="259" t="s">
        <v>97</v>
      </c>
      <c r="C706" s="259" t="s">
        <v>98</v>
      </c>
      <c r="D706" s="259" t="s">
        <v>813</v>
      </c>
      <c r="E706" s="259">
        <v>520668</v>
      </c>
      <c r="F706" s="259" t="s">
        <v>1509</v>
      </c>
      <c r="G706" s="259" t="s">
        <v>723</v>
      </c>
      <c r="H706" s="259">
        <v>2</v>
      </c>
      <c r="I706" s="259" t="s">
        <v>1510</v>
      </c>
      <c r="J706" s="259" t="s">
        <v>1521</v>
      </c>
      <c r="K706" s="259" t="s">
        <v>1523</v>
      </c>
      <c r="L706" s="260">
        <v>45428</v>
      </c>
      <c r="M706" s="259" t="s">
        <v>352</v>
      </c>
    </row>
    <row r="707" spans="1:13" x14ac:dyDescent="0.35">
      <c r="A707" s="261" t="s">
        <v>96</v>
      </c>
      <c r="B707" s="261" t="s">
        <v>97</v>
      </c>
      <c r="C707" s="261" t="s">
        <v>98</v>
      </c>
      <c r="D707" s="261" t="s">
        <v>679</v>
      </c>
      <c r="E707" s="261">
        <v>0</v>
      </c>
      <c r="F707" s="261" t="s">
        <v>1509</v>
      </c>
      <c r="G707" s="261" t="s">
        <v>723</v>
      </c>
      <c r="H707" s="261">
        <v>2</v>
      </c>
      <c r="I707" s="261" t="s">
        <v>1510</v>
      </c>
      <c r="J707" s="261" t="s">
        <v>1524</v>
      </c>
      <c r="K707" s="261" t="s">
        <v>1525</v>
      </c>
      <c r="L707" s="262">
        <v>45428</v>
      </c>
      <c r="M707" s="261" t="s">
        <v>352</v>
      </c>
    </row>
    <row r="708" spans="1:13" x14ac:dyDescent="0.35">
      <c r="A708" s="259" t="s">
        <v>150</v>
      </c>
      <c r="B708" s="259" t="s">
        <v>151</v>
      </c>
      <c r="C708" s="259" t="s">
        <v>152</v>
      </c>
      <c r="D708" s="259" t="s">
        <v>769</v>
      </c>
      <c r="E708" s="259">
        <v>113600000</v>
      </c>
      <c r="F708" s="259" t="s">
        <v>1526</v>
      </c>
      <c r="G708" s="259" t="s">
        <v>723</v>
      </c>
      <c r="H708" s="259">
        <v>2</v>
      </c>
      <c r="I708" s="259" t="s">
        <v>1527</v>
      </c>
      <c r="J708" s="259" t="s">
        <v>1528</v>
      </c>
      <c r="K708" s="259" t="s">
        <v>1529</v>
      </c>
      <c r="L708" s="260">
        <v>45428</v>
      </c>
      <c r="M708" s="259" t="s">
        <v>20</v>
      </c>
    </row>
    <row r="709" spans="1:13" x14ac:dyDescent="0.35">
      <c r="A709" s="261" t="s">
        <v>150</v>
      </c>
      <c r="B709" s="261" t="s">
        <v>151</v>
      </c>
      <c r="C709" s="261" t="s">
        <v>152</v>
      </c>
      <c r="D709" s="261" t="s">
        <v>774</v>
      </c>
      <c r="E709" s="261">
        <v>25400000</v>
      </c>
      <c r="F709" s="261" t="s">
        <v>1526</v>
      </c>
      <c r="G709" s="261" t="s">
        <v>723</v>
      </c>
      <c r="H709" s="261">
        <v>2</v>
      </c>
      <c r="I709" s="261" t="s">
        <v>1527</v>
      </c>
      <c r="J709" s="261" t="s">
        <v>1530</v>
      </c>
      <c r="K709" s="261" t="s">
        <v>1531</v>
      </c>
      <c r="L709" s="262">
        <v>45428</v>
      </c>
      <c r="M709" s="261" t="s">
        <v>352</v>
      </c>
    </row>
    <row r="710" spans="1:13" x14ac:dyDescent="0.35">
      <c r="A710" s="259" t="s">
        <v>150</v>
      </c>
      <c r="B710" s="259" t="s">
        <v>151</v>
      </c>
      <c r="C710" s="259" t="s">
        <v>152</v>
      </c>
      <c r="D710" s="259" t="s">
        <v>797</v>
      </c>
      <c r="E710" s="259">
        <v>25400000</v>
      </c>
      <c r="F710" s="259" t="s">
        <v>1532</v>
      </c>
      <c r="G710" s="259" t="s">
        <v>723</v>
      </c>
      <c r="H710" s="259">
        <v>2</v>
      </c>
      <c r="I710" s="259" t="s">
        <v>1527</v>
      </c>
      <c r="J710" s="259" t="s">
        <v>1533</v>
      </c>
      <c r="K710" s="259" t="s">
        <v>1534</v>
      </c>
      <c r="L710" s="260">
        <v>45428</v>
      </c>
      <c r="M710" s="259" t="s">
        <v>352</v>
      </c>
    </row>
    <row r="711" spans="1:13" x14ac:dyDescent="0.35">
      <c r="A711" s="261" t="s">
        <v>150</v>
      </c>
      <c r="B711" s="261" t="s">
        <v>151</v>
      </c>
      <c r="C711" s="261" t="s">
        <v>152</v>
      </c>
      <c r="D711" s="261" t="s">
        <v>802</v>
      </c>
      <c r="E711" s="261">
        <v>88200000</v>
      </c>
      <c r="F711" s="261" t="s">
        <v>1532</v>
      </c>
      <c r="G711" s="261" t="s">
        <v>723</v>
      </c>
      <c r="H711" s="261">
        <v>2</v>
      </c>
      <c r="I711" s="261" t="s">
        <v>1527</v>
      </c>
      <c r="J711" s="261" t="s">
        <v>1535</v>
      </c>
      <c r="K711" s="261" t="s">
        <v>1536</v>
      </c>
      <c r="L711" s="262">
        <v>45428</v>
      </c>
      <c r="M711" s="261" t="s">
        <v>352</v>
      </c>
    </row>
    <row r="712" spans="1:13" x14ac:dyDescent="0.35">
      <c r="A712" s="259" t="s">
        <v>150</v>
      </c>
      <c r="B712" s="259" t="s">
        <v>151</v>
      </c>
      <c r="C712" s="259" t="s">
        <v>152</v>
      </c>
      <c r="D712" s="259" t="s">
        <v>807</v>
      </c>
      <c r="E712" s="259">
        <v>0</v>
      </c>
      <c r="F712" s="259" t="s">
        <v>1532</v>
      </c>
      <c r="G712" s="259" t="s">
        <v>723</v>
      </c>
      <c r="H712" s="259">
        <v>2</v>
      </c>
      <c r="I712" s="259" t="s">
        <v>1527</v>
      </c>
      <c r="J712" s="259" t="s">
        <v>1496</v>
      </c>
      <c r="K712" s="259" t="s">
        <v>1537</v>
      </c>
      <c r="L712" s="260">
        <v>45428</v>
      </c>
      <c r="M712" s="259" t="s">
        <v>352</v>
      </c>
    </row>
    <row r="713" spans="1:13" x14ac:dyDescent="0.35">
      <c r="A713" s="261" t="s">
        <v>150</v>
      </c>
      <c r="B713" s="261" t="s">
        <v>151</v>
      </c>
      <c r="C713" s="261" t="s">
        <v>152</v>
      </c>
      <c r="D713" s="261" t="s">
        <v>810</v>
      </c>
      <c r="E713" s="261">
        <v>10414000</v>
      </c>
      <c r="F713" s="261" t="s">
        <v>1532</v>
      </c>
      <c r="G713" s="261" t="s">
        <v>723</v>
      </c>
      <c r="H713" s="261">
        <v>2</v>
      </c>
      <c r="I713" s="261" t="s">
        <v>1527</v>
      </c>
      <c r="J713" s="261" t="s">
        <v>1538</v>
      </c>
      <c r="K713" s="261" t="s">
        <v>1539</v>
      </c>
      <c r="L713" s="262">
        <v>45428</v>
      </c>
      <c r="M713" s="261" t="s">
        <v>352</v>
      </c>
    </row>
    <row r="714" spans="1:13" x14ac:dyDescent="0.35">
      <c r="A714" s="259" t="s">
        <v>150</v>
      </c>
      <c r="B714" s="259" t="s">
        <v>151</v>
      </c>
      <c r="C714" s="259" t="s">
        <v>152</v>
      </c>
      <c r="D714" s="259" t="s">
        <v>813</v>
      </c>
      <c r="E714" s="259">
        <v>10414000</v>
      </c>
      <c r="F714" s="259" t="s">
        <v>1532</v>
      </c>
      <c r="G714" s="259" t="s">
        <v>723</v>
      </c>
      <c r="H714" s="259">
        <v>2</v>
      </c>
      <c r="I714" s="259" t="s">
        <v>1527</v>
      </c>
      <c r="J714" s="259" t="s">
        <v>1540</v>
      </c>
      <c r="K714" s="259" t="s">
        <v>1541</v>
      </c>
      <c r="L714" s="260">
        <v>45428</v>
      </c>
      <c r="M714" s="259" t="s">
        <v>352</v>
      </c>
    </row>
    <row r="715" spans="1:13" x14ac:dyDescent="0.35">
      <c r="A715" s="261" t="s">
        <v>150</v>
      </c>
      <c r="B715" s="261" t="s">
        <v>151</v>
      </c>
      <c r="C715" s="261" t="s">
        <v>152</v>
      </c>
      <c r="D715" s="261" t="s">
        <v>679</v>
      </c>
      <c r="E715" s="261">
        <v>4572000</v>
      </c>
      <c r="F715" s="261" t="s">
        <v>1532</v>
      </c>
      <c r="G715" s="261" t="s">
        <v>723</v>
      </c>
      <c r="H715" s="261">
        <v>2</v>
      </c>
      <c r="I715" s="261" t="s">
        <v>1527</v>
      </c>
      <c r="J715" s="261" t="s">
        <v>1542</v>
      </c>
      <c r="K715" s="261" t="s">
        <v>1543</v>
      </c>
      <c r="L715" s="262">
        <v>45428</v>
      </c>
      <c r="M715" s="261" t="s">
        <v>352</v>
      </c>
    </row>
    <row r="716" spans="1:13" x14ac:dyDescent="0.35">
      <c r="A716" s="259" t="s">
        <v>591</v>
      </c>
      <c r="B716" s="259" t="s">
        <v>592</v>
      </c>
      <c r="C716" s="259" t="s">
        <v>229</v>
      </c>
      <c r="D716" s="259" t="s">
        <v>769</v>
      </c>
      <c r="E716" s="259">
        <v>18893631.7620157</v>
      </c>
      <c r="F716" s="259" t="s">
        <v>1544</v>
      </c>
      <c r="G716" s="259" t="s">
        <v>723</v>
      </c>
      <c r="H716" s="259">
        <v>2</v>
      </c>
      <c r="I716" s="259" t="s">
        <v>1545</v>
      </c>
      <c r="J716" s="259" t="s">
        <v>1546</v>
      </c>
      <c r="K716" s="259" t="s">
        <v>1547</v>
      </c>
      <c r="L716" s="260">
        <v>45429</v>
      </c>
      <c r="M716" s="259" t="s">
        <v>20</v>
      </c>
    </row>
    <row r="717" spans="1:13" x14ac:dyDescent="0.35">
      <c r="A717" s="261" t="s">
        <v>591</v>
      </c>
      <c r="B717" s="261" t="s">
        <v>592</v>
      </c>
      <c r="C717" s="261" t="s">
        <v>229</v>
      </c>
      <c r="D717" s="261" t="s">
        <v>774</v>
      </c>
      <c r="E717" s="261">
        <v>6009715.4871078404</v>
      </c>
      <c r="F717" s="261" t="s">
        <v>1548</v>
      </c>
      <c r="G717" s="261" t="s">
        <v>723</v>
      </c>
      <c r="H717" s="261">
        <v>2</v>
      </c>
      <c r="I717" s="261" t="s">
        <v>1549</v>
      </c>
      <c r="J717" s="261" t="s">
        <v>1550</v>
      </c>
      <c r="K717" s="261" t="s">
        <v>1551</v>
      </c>
      <c r="L717" s="262">
        <v>45429</v>
      </c>
      <c r="M717" s="261" t="s">
        <v>352</v>
      </c>
    </row>
    <row r="718" spans="1:13" x14ac:dyDescent="0.35">
      <c r="A718" s="259" t="s">
        <v>591</v>
      </c>
      <c r="B718" s="259" t="s">
        <v>592</v>
      </c>
      <c r="C718" s="259" t="s">
        <v>229</v>
      </c>
      <c r="D718" s="259" t="s">
        <v>797</v>
      </c>
      <c r="E718" s="259">
        <v>6009715</v>
      </c>
      <c r="F718" s="259" t="s">
        <v>1548</v>
      </c>
      <c r="G718" s="259" t="s">
        <v>723</v>
      </c>
      <c r="H718" s="259">
        <v>2</v>
      </c>
      <c r="I718" s="259" t="s">
        <v>1552</v>
      </c>
      <c r="J718" s="259" t="s">
        <v>1553</v>
      </c>
      <c r="K718" s="259" t="s">
        <v>1554</v>
      </c>
      <c r="L718" s="260">
        <v>45429</v>
      </c>
      <c r="M718" s="259" t="s">
        <v>352</v>
      </c>
    </row>
    <row r="719" spans="1:13" x14ac:dyDescent="0.35">
      <c r="A719" s="261" t="s">
        <v>591</v>
      </c>
      <c r="B719" s="261" t="s">
        <v>592</v>
      </c>
      <c r="C719" s="261" t="s">
        <v>229</v>
      </c>
      <c r="D719" s="261" t="s">
        <v>802</v>
      </c>
      <c r="E719" s="261">
        <v>12883917</v>
      </c>
      <c r="F719" s="261" t="s">
        <v>1544</v>
      </c>
      <c r="G719" s="261" t="s">
        <v>723</v>
      </c>
      <c r="H719" s="261">
        <v>2</v>
      </c>
      <c r="I719" s="261" t="s">
        <v>1555</v>
      </c>
      <c r="J719" s="261" t="s">
        <v>1556</v>
      </c>
      <c r="K719" s="261" t="s">
        <v>1557</v>
      </c>
      <c r="L719" s="262">
        <v>45429</v>
      </c>
      <c r="M719" s="261" t="s">
        <v>352</v>
      </c>
    </row>
    <row r="720" spans="1:13" x14ac:dyDescent="0.35">
      <c r="A720" s="259" t="s">
        <v>591</v>
      </c>
      <c r="B720" s="259" t="s">
        <v>592</v>
      </c>
      <c r="C720" s="259" t="s">
        <v>229</v>
      </c>
      <c r="D720" s="259" t="s">
        <v>807</v>
      </c>
      <c r="E720" s="259">
        <v>0</v>
      </c>
      <c r="F720" s="259" t="s">
        <v>1544</v>
      </c>
      <c r="G720" s="259" t="s">
        <v>723</v>
      </c>
      <c r="H720" s="259">
        <v>2</v>
      </c>
      <c r="I720" s="259" t="s">
        <v>1555</v>
      </c>
      <c r="J720" s="259" t="s">
        <v>1558</v>
      </c>
      <c r="K720" s="259" t="s">
        <v>1559</v>
      </c>
      <c r="L720" s="260">
        <v>45429</v>
      </c>
      <c r="M720" s="259" t="s">
        <v>352</v>
      </c>
    </row>
    <row r="721" spans="1:13" x14ac:dyDescent="0.35">
      <c r="A721" s="261" t="s">
        <v>591</v>
      </c>
      <c r="B721" s="261" t="s">
        <v>592</v>
      </c>
      <c r="C721" s="261" t="s">
        <v>229</v>
      </c>
      <c r="D721" s="261" t="s">
        <v>810</v>
      </c>
      <c r="E721" s="261">
        <v>5475275</v>
      </c>
      <c r="F721" s="261" t="s">
        <v>1548</v>
      </c>
      <c r="G721" s="261" t="s">
        <v>723</v>
      </c>
      <c r="H721" s="261">
        <v>2</v>
      </c>
      <c r="I721" s="261" t="s">
        <v>1555</v>
      </c>
      <c r="J721" s="261" t="s">
        <v>1560</v>
      </c>
      <c r="K721" s="261" t="s">
        <v>1561</v>
      </c>
      <c r="L721" s="262">
        <v>45429</v>
      </c>
      <c r="M721" s="261" t="s">
        <v>352</v>
      </c>
    </row>
    <row r="722" spans="1:13" x14ac:dyDescent="0.35">
      <c r="A722" s="259" t="s">
        <v>591</v>
      </c>
      <c r="B722" s="259" t="s">
        <v>592</v>
      </c>
      <c r="C722" s="259" t="s">
        <v>229</v>
      </c>
      <c r="D722" s="259" t="s">
        <v>813</v>
      </c>
      <c r="E722" s="259">
        <v>534440</v>
      </c>
      <c r="F722" s="259" t="s">
        <v>1548</v>
      </c>
      <c r="G722" s="259" t="s">
        <v>723</v>
      </c>
      <c r="H722" s="259">
        <v>2</v>
      </c>
      <c r="I722" s="259" t="s">
        <v>1555</v>
      </c>
      <c r="J722" s="259" t="s">
        <v>1562</v>
      </c>
      <c r="K722" s="259" t="s">
        <v>1563</v>
      </c>
      <c r="L722" s="260">
        <v>45429</v>
      </c>
      <c r="M722" s="259" t="s">
        <v>352</v>
      </c>
    </row>
    <row r="723" spans="1:13" x14ac:dyDescent="0.35">
      <c r="A723" s="261" t="s">
        <v>591</v>
      </c>
      <c r="B723" s="261" t="s">
        <v>592</v>
      </c>
      <c r="C723" s="261" t="s">
        <v>229</v>
      </c>
      <c r="D723" s="261" t="s">
        <v>679</v>
      </c>
      <c r="E723" s="261">
        <v>0</v>
      </c>
      <c r="F723" s="261" t="s">
        <v>1548</v>
      </c>
      <c r="G723" s="261" t="s">
        <v>723</v>
      </c>
      <c r="H723" s="261">
        <v>2</v>
      </c>
      <c r="I723" s="261" t="s">
        <v>1555</v>
      </c>
      <c r="J723" s="261" t="s">
        <v>1564</v>
      </c>
      <c r="K723" s="261" t="s">
        <v>1565</v>
      </c>
      <c r="L723" s="262">
        <v>45429</v>
      </c>
      <c r="M723" s="261" t="s">
        <v>352</v>
      </c>
    </row>
    <row r="724" spans="1:13" x14ac:dyDescent="0.35">
      <c r="A724" s="259" t="s">
        <v>227</v>
      </c>
      <c r="B724" s="259" t="s">
        <v>228</v>
      </c>
      <c r="C724" s="259" t="s">
        <v>229</v>
      </c>
      <c r="D724" s="259" t="s">
        <v>769</v>
      </c>
      <c r="E724" s="259">
        <v>729738</v>
      </c>
      <c r="F724" s="259" t="s">
        <v>1544</v>
      </c>
      <c r="G724" s="259" t="s">
        <v>723</v>
      </c>
      <c r="H724" s="259">
        <v>2</v>
      </c>
      <c r="I724" s="259" t="s">
        <v>1545</v>
      </c>
      <c r="J724" s="259" t="s">
        <v>1566</v>
      </c>
      <c r="K724" s="259" t="s">
        <v>1567</v>
      </c>
      <c r="L724" s="260">
        <v>45429</v>
      </c>
      <c r="M724" s="259" t="s">
        <v>20</v>
      </c>
    </row>
    <row r="725" spans="1:13" x14ac:dyDescent="0.35">
      <c r="A725" s="261" t="s">
        <v>227</v>
      </c>
      <c r="B725" s="261" t="s">
        <v>228</v>
      </c>
      <c r="C725" s="261" t="s">
        <v>229</v>
      </c>
      <c r="D725" s="261" t="s">
        <v>774</v>
      </c>
      <c r="E725" s="261">
        <v>511787</v>
      </c>
      <c r="F725" s="261" t="s">
        <v>1548</v>
      </c>
      <c r="G725" s="261" t="s">
        <v>723</v>
      </c>
      <c r="H725" s="261">
        <v>2</v>
      </c>
      <c r="I725" s="261" t="s">
        <v>1568</v>
      </c>
      <c r="J725" s="261" t="s">
        <v>1569</v>
      </c>
      <c r="K725" s="261" t="s">
        <v>1570</v>
      </c>
      <c r="L725" s="262">
        <v>45429</v>
      </c>
      <c r="M725" s="261" t="s">
        <v>352</v>
      </c>
    </row>
    <row r="726" spans="1:13" x14ac:dyDescent="0.35">
      <c r="A726" s="259" t="s">
        <v>227</v>
      </c>
      <c r="B726" s="259" t="s">
        <v>228</v>
      </c>
      <c r="C726" s="259" t="s">
        <v>229</v>
      </c>
      <c r="D726" s="259" t="s">
        <v>797</v>
      </c>
      <c r="E726" s="259">
        <v>511787</v>
      </c>
      <c r="F726" s="259" t="s">
        <v>1548</v>
      </c>
      <c r="G726" s="259" t="s">
        <v>723</v>
      </c>
      <c r="H726" s="259">
        <v>2</v>
      </c>
      <c r="I726" s="259" t="s">
        <v>1568</v>
      </c>
      <c r="J726" s="259" t="s">
        <v>1571</v>
      </c>
      <c r="K726" s="259" t="s">
        <v>1572</v>
      </c>
      <c r="L726" s="260">
        <v>45429</v>
      </c>
      <c r="M726" s="259" t="s">
        <v>352</v>
      </c>
    </row>
    <row r="727" spans="1:13" x14ac:dyDescent="0.35">
      <c r="A727" s="261" t="s">
        <v>227</v>
      </c>
      <c r="B727" s="261" t="s">
        <v>228</v>
      </c>
      <c r="C727" s="261" t="s">
        <v>229</v>
      </c>
      <c r="D727" s="261" t="s">
        <v>802</v>
      </c>
      <c r="E727" s="261">
        <v>217951</v>
      </c>
      <c r="F727" s="261" t="s">
        <v>1544</v>
      </c>
      <c r="G727" s="261" t="s">
        <v>723</v>
      </c>
      <c r="H727" s="261">
        <v>2</v>
      </c>
      <c r="I727" s="261" t="s">
        <v>1573</v>
      </c>
      <c r="J727" s="261" t="s">
        <v>1574</v>
      </c>
      <c r="K727" s="261" t="s">
        <v>1575</v>
      </c>
      <c r="L727" s="262">
        <v>45429</v>
      </c>
      <c r="M727" s="261" t="s">
        <v>352</v>
      </c>
    </row>
    <row r="728" spans="1:13" x14ac:dyDescent="0.35">
      <c r="A728" s="259" t="s">
        <v>227</v>
      </c>
      <c r="B728" s="259" t="s">
        <v>228</v>
      </c>
      <c r="C728" s="259" t="s">
        <v>229</v>
      </c>
      <c r="D728" s="259" t="s">
        <v>807</v>
      </c>
      <c r="E728" s="259">
        <v>0</v>
      </c>
      <c r="F728" s="259" t="s">
        <v>1576</v>
      </c>
      <c r="G728" s="259" t="s">
        <v>723</v>
      </c>
      <c r="H728" s="259">
        <v>2</v>
      </c>
      <c r="I728" s="259" t="s">
        <v>1577</v>
      </c>
      <c r="J728" s="259" t="s">
        <v>1578</v>
      </c>
      <c r="K728" s="259" t="s">
        <v>1579</v>
      </c>
      <c r="L728" s="260">
        <v>45429</v>
      </c>
      <c r="M728" s="259" t="s">
        <v>352</v>
      </c>
    </row>
    <row r="729" spans="1:13" x14ac:dyDescent="0.35">
      <c r="A729" s="261" t="s">
        <v>227</v>
      </c>
      <c r="B729" s="261" t="s">
        <v>228</v>
      </c>
      <c r="C729" s="261" t="s">
        <v>229</v>
      </c>
      <c r="D729" s="261" t="s">
        <v>810</v>
      </c>
      <c r="E729" s="261">
        <v>449825</v>
      </c>
      <c r="F729" s="261" t="s">
        <v>1548</v>
      </c>
      <c r="G729" s="261" t="s">
        <v>723</v>
      </c>
      <c r="H729" s="261">
        <v>2</v>
      </c>
      <c r="I729" s="261" t="s">
        <v>1549</v>
      </c>
      <c r="J729" s="261" t="s">
        <v>1580</v>
      </c>
      <c r="K729" s="261" t="s">
        <v>1581</v>
      </c>
      <c r="L729" s="262">
        <v>45429</v>
      </c>
      <c r="M729" s="261" t="s">
        <v>352</v>
      </c>
    </row>
    <row r="730" spans="1:13" x14ac:dyDescent="0.35">
      <c r="A730" s="259" t="s">
        <v>227</v>
      </c>
      <c r="B730" s="259" t="s">
        <v>228</v>
      </c>
      <c r="C730" s="259" t="s">
        <v>229</v>
      </c>
      <c r="D730" s="259" t="s">
        <v>813</v>
      </c>
      <c r="E730" s="259">
        <v>61962</v>
      </c>
      <c r="F730" s="259" t="s">
        <v>1548</v>
      </c>
      <c r="G730" s="259" t="s">
        <v>723</v>
      </c>
      <c r="H730" s="259">
        <v>2</v>
      </c>
      <c r="I730" s="259" t="s">
        <v>1549</v>
      </c>
      <c r="J730" s="259" t="s">
        <v>1582</v>
      </c>
      <c r="K730" s="259" t="s">
        <v>1583</v>
      </c>
      <c r="L730" s="260">
        <v>45429</v>
      </c>
      <c r="M730" s="259" t="s">
        <v>352</v>
      </c>
    </row>
    <row r="731" spans="1:13" x14ac:dyDescent="0.35">
      <c r="A731" s="261" t="s">
        <v>227</v>
      </c>
      <c r="B731" s="261" t="s">
        <v>228</v>
      </c>
      <c r="C731" s="261" t="s">
        <v>229</v>
      </c>
      <c r="D731" s="261" t="s">
        <v>679</v>
      </c>
      <c r="E731" s="261">
        <v>0</v>
      </c>
      <c r="F731" s="261" t="s">
        <v>1548</v>
      </c>
      <c r="G731" s="261" t="s">
        <v>723</v>
      </c>
      <c r="H731" s="261">
        <v>2</v>
      </c>
      <c r="I731" s="261" t="s">
        <v>1549</v>
      </c>
      <c r="J731" s="261" t="s">
        <v>1584</v>
      </c>
      <c r="K731" s="261" t="s">
        <v>1585</v>
      </c>
      <c r="L731" s="262">
        <v>45429</v>
      </c>
      <c r="M731" s="261" t="s">
        <v>352</v>
      </c>
    </row>
    <row r="732" spans="1:13" x14ac:dyDescent="0.35">
      <c r="A732" s="259" t="s">
        <v>237</v>
      </c>
      <c r="B732" s="259" t="s">
        <v>238</v>
      </c>
      <c r="C732" s="259" t="s">
        <v>229</v>
      </c>
      <c r="D732" s="259" t="s">
        <v>769</v>
      </c>
      <c r="E732" s="259">
        <v>3905020</v>
      </c>
      <c r="F732" s="259" t="s">
        <v>1576</v>
      </c>
      <c r="G732" s="259" t="s">
        <v>723</v>
      </c>
      <c r="H732" s="259">
        <v>2</v>
      </c>
      <c r="I732" s="259" t="s">
        <v>1573</v>
      </c>
      <c r="J732" s="259" t="s">
        <v>1586</v>
      </c>
      <c r="K732" s="259" t="s">
        <v>1587</v>
      </c>
      <c r="L732" s="260">
        <v>45429</v>
      </c>
      <c r="M732" s="259" t="s">
        <v>20</v>
      </c>
    </row>
    <row r="733" spans="1:13" x14ac:dyDescent="0.35">
      <c r="A733" s="261" t="s">
        <v>237</v>
      </c>
      <c r="B733" s="261" t="s">
        <v>238</v>
      </c>
      <c r="C733" s="261" t="s">
        <v>229</v>
      </c>
      <c r="D733" s="261" t="s">
        <v>774</v>
      </c>
      <c r="E733" s="261">
        <v>1096573</v>
      </c>
      <c r="F733" s="261" t="s">
        <v>1588</v>
      </c>
      <c r="G733" s="261" t="s">
        <v>723</v>
      </c>
      <c r="H733" s="261">
        <v>2</v>
      </c>
      <c r="I733" s="261" t="s">
        <v>1589</v>
      </c>
      <c r="J733" s="261" t="s">
        <v>1590</v>
      </c>
      <c r="K733" s="261" t="s">
        <v>1591</v>
      </c>
      <c r="L733" s="262">
        <v>45429</v>
      </c>
      <c r="M733" s="261" t="s">
        <v>352</v>
      </c>
    </row>
    <row r="734" spans="1:13" x14ac:dyDescent="0.35">
      <c r="A734" s="259" t="s">
        <v>237</v>
      </c>
      <c r="B734" s="259" t="s">
        <v>238</v>
      </c>
      <c r="C734" s="259" t="s">
        <v>229</v>
      </c>
      <c r="D734" s="259" t="s">
        <v>797</v>
      </c>
      <c r="E734" s="259">
        <v>1096573</v>
      </c>
      <c r="F734" s="259" t="s">
        <v>1548</v>
      </c>
      <c r="G734" s="259" t="s">
        <v>723</v>
      </c>
      <c r="H734" s="259">
        <v>2</v>
      </c>
      <c r="I734" s="259" t="s">
        <v>1549</v>
      </c>
      <c r="J734" s="259" t="s">
        <v>1592</v>
      </c>
      <c r="K734" s="259" t="s">
        <v>1593</v>
      </c>
      <c r="L734" s="260">
        <v>45429</v>
      </c>
      <c r="M734" s="259" t="s">
        <v>352</v>
      </c>
    </row>
    <row r="735" spans="1:13" x14ac:dyDescent="0.35">
      <c r="A735" s="261" t="s">
        <v>237</v>
      </c>
      <c r="B735" s="261" t="s">
        <v>238</v>
      </c>
      <c r="C735" s="261" t="s">
        <v>229</v>
      </c>
      <c r="D735" s="261" t="s">
        <v>802</v>
      </c>
      <c r="E735" s="261">
        <v>2808447</v>
      </c>
      <c r="F735" s="261" t="s">
        <v>1576</v>
      </c>
      <c r="G735" s="261" t="s">
        <v>723</v>
      </c>
      <c r="H735" s="261">
        <v>2</v>
      </c>
      <c r="I735" s="261" t="s">
        <v>1573</v>
      </c>
      <c r="J735" s="261" t="s">
        <v>1594</v>
      </c>
      <c r="K735" s="261" t="s">
        <v>1595</v>
      </c>
      <c r="L735" s="262">
        <v>45429</v>
      </c>
      <c r="M735" s="261" t="s">
        <v>352</v>
      </c>
    </row>
    <row r="736" spans="1:13" x14ac:dyDescent="0.35">
      <c r="A736" s="259" t="s">
        <v>237</v>
      </c>
      <c r="B736" s="259" t="s">
        <v>238</v>
      </c>
      <c r="C736" s="259" t="s">
        <v>229</v>
      </c>
      <c r="D736" s="259" t="s">
        <v>807</v>
      </c>
      <c r="E736" s="259">
        <v>0</v>
      </c>
      <c r="F736" s="259" t="s">
        <v>1576</v>
      </c>
      <c r="G736" s="259" t="s">
        <v>723</v>
      </c>
      <c r="H736" s="259">
        <v>2</v>
      </c>
      <c r="I736" s="259" t="s">
        <v>1573</v>
      </c>
      <c r="J736" s="259" t="s">
        <v>1596</v>
      </c>
      <c r="K736" s="259" t="s">
        <v>1597</v>
      </c>
      <c r="L736" s="260">
        <v>45429</v>
      </c>
      <c r="M736" s="259" t="s">
        <v>352</v>
      </c>
    </row>
    <row r="737" spans="1:13" x14ac:dyDescent="0.35">
      <c r="A737" s="261" t="s">
        <v>237</v>
      </c>
      <c r="B737" s="261" t="s">
        <v>238</v>
      </c>
      <c r="C737" s="261" t="s">
        <v>229</v>
      </c>
      <c r="D737" s="261" t="s">
        <v>810</v>
      </c>
      <c r="E737" s="261">
        <v>1094385</v>
      </c>
      <c r="F737" s="261" t="s">
        <v>1548</v>
      </c>
      <c r="G737" s="261" t="s">
        <v>723</v>
      </c>
      <c r="H737" s="261">
        <v>2</v>
      </c>
      <c r="I737" s="261" t="s">
        <v>1549</v>
      </c>
      <c r="J737" s="261" t="s">
        <v>1598</v>
      </c>
      <c r="K737" s="261" t="s">
        <v>1599</v>
      </c>
      <c r="L737" s="262">
        <v>45429</v>
      </c>
      <c r="M737" s="261" t="s">
        <v>352</v>
      </c>
    </row>
    <row r="738" spans="1:13" x14ac:dyDescent="0.35">
      <c r="A738" s="259" t="s">
        <v>237</v>
      </c>
      <c r="B738" s="259" t="s">
        <v>238</v>
      </c>
      <c r="C738" s="259" t="s">
        <v>229</v>
      </c>
      <c r="D738" s="259" t="s">
        <v>813</v>
      </c>
      <c r="E738" s="259">
        <v>2188</v>
      </c>
      <c r="F738" s="259" t="s">
        <v>1548</v>
      </c>
      <c r="G738" s="259" t="s">
        <v>723</v>
      </c>
      <c r="H738" s="259">
        <v>2</v>
      </c>
      <c r="I738" s="259" t="s">
        <v>1549</v>
      </c>
      <c r="J738" s="259" t="s">
        <v>1600</v>
      </c>
      <c r="K738" s="259" t="s">
        <v>1601</v>
      </c>
      <c r="L738" s="260">
        <v>45429</v>
      </c>
      <c r="M738" s="259" t="s">
        <v>352</v>
      </c>
    </row>
    <row r="739" spans="1:13" x14ac:dyDescent="0.35">
      <c r="A739" s="261" t="s">
        <v>237</v>
      </c>
      <c r="B739" s="261" t="s">
        <v>238</v>
      </c>
      <c r="C739" s="261" t="s">
        <v>229</v>
      </c>
      <c r="D739" s="261" t="s">
        <v>679</v>
      </c>
      <c r="E739" s="261">
        <v>0</v>
      </c>
      <c r="F739" s="261" t="s">
        <v>1588</v>
      </c>
      <c r="G739" s="261" t="s">
        <v>723</v>
      </c>
      <c r="H739" s="261">
        <v>2</v>
      </c>
      <c r="I739" s="261" t="s">
        <v>1589</v>
      </c>
      <c r="J739" s="261" t="s">
        <v>1602</v>
      </c>
      <c r="K739" s="261" t="s">
        <v>1603</v>
      </c>
      <c r="L739" s="262">
        <v>45429</v>
      </c>
      <c r="M739" s="261" t="s">
        <v>352</v>
      </c>
    </row>
    <row r="740" spans="1:13" x14ac:dyDescent="0.35">
      <c r="A740" s="259" t="s">
        <v>250</v>
      </c>
      <c r="B740" s="259" t="s">
        <v>251</v>
      </c>
      <c r="C740" s="259" t="s">
        <v>229</v>
      </c>
      <c r="D740" s="259" t="s">
        <v>769</v>
      </c>
      <c r="E740" s="259">
        <v>3126688</v>
      </c>
      <c r="F740" s="259" t="s">
        <v>1576</v>
      </c>
      <c r="G740" s="259" t="s">
        <v>723</v>
      </c>
      <c r="H740" s="259">
        <v>2</v>
      </c>
      <c r="I740" s="259" t="s">
        <v>1573</v>
      </c>
      <c r="J740" s="259" t="s">
        <v>1604</v>
      </c>
      <c r="K740" s="259" t="s">
        <v>1605</v>
      </c>
      <c r="L740" s="260">
        <v>45429</v>
      </c>
      <c r="M740" s="259" t="s">
        <v>20</v>
      </c>
    </row>
    <row r="741" spans="1:13" x14ac:dyDescent="0.35">
      <c r="A741" s="261" t="s">
        <v>250</v>
      </c>
      <c r="B741" s="261" t="s">
        <v>251</v>
      </c>
      <c r="C741" s="261" t="s">
        <v>229</v>
      </c>
      <c r="D741" s="261" t="s">
        <v>774</v>
      </c>
      <c r="E741" s="261">
        <v>2113655</v>
      </c>
      <c r="F741" s="261" t="s">
        <v>1548</v>
      </c>
      <c r="G741" s="261" t="s">
        <v>723</v>
      </c>
      <c r="H741" s="261">
        <v>2</v>
      </c>
      <c r="I741" s="261" t="s">
        <v>1549</v>
      </c>
      <c r="J741" s="261" t="s">
        <v>1606</v>
      </c>
      <c r="K741" s="261" t="s">
        <v>1607</v>
      </c>
      <c r="L741" s="262">
        <v>45429</v>
      </c>
      <c r="M741" s="261" t="s">
        <v>352</v>
      </c>
    </row>
    <row r="742" spans="1:13" x14ac:dyDescent="0.35">
      <c r="A742" s="259" t="s">
        <v>250</v>
      </c>
      <c r="B742" s="259" t="s">
        <v>251</v>
      </c>
      <c r="C742" s="259" t="s">
        <v>229</v>
      </c>
      <c r="D742" s="259" t="s">
        <v>797</v>
      </c>
      <c r="E742" s="259">
        <v>2113655</v>
      </c>
      <c r="F742" s="259" t="s">
        <v>1548</v>
      </c>
      <c r="G742" s="259" t="s">
        <v>723</v>
      </c>
      <c r="H742" s="259">
        <v>2</v>
      </c>
      <c r="I742" s="259" t="s">
        <v>1549</v>
      </c>
      <c r="J742" s="259" t="s">
        <v>1608</v>
      </c>
      <c r="K742" s="259" t="s">
        <v>1609</v>
      </c>
      <c r="L742" s="260">
        <v>45429</v>
      </c>
      <c r="M742" s="259" t="s">
        <v>352</v>
      </c>
    </row>
    <row r="743" spans="1:13" x14ac:dyDescent="0.35">
      <c r="A743" s="261" t="s">
        <v>250</v>
      </c>
      <c r="B743" s="261" t="s">
        <v>251</v>
      </c>
      <c r="C743" s="261" t="s">
        <v>229</v>
      </c>
      <c r="D743" s="261" t="s">
        <v>802</v>
      </c>
      <c r="E743" s="261">
        <v>1013033</v>
      </c>
      <c r="F743" s="261" t="s">
        <v>1576</v>
      </c>
      <c r="G743" s="261" t="s">
        <v>723</v>
      </c>
      <c r="H743" s="261">
        <v>2</v>
      </c>
      <c r="I743" s="261" t="s">
        <v>1573</v>
      </c>
      <c r="J743" s="261" t="s">
        <v>1610</v>
      </c>
      <c r="K743" s="261" t="s">
        <v>1611</v>
      </c>
      <c r="L743" s="262">
        <v>45429</v>
      </c>
      <c r="M743" s="261" t="s">
        <v>352</v>
      </c>
    </row>
    <row r="744" spans="1:13" x14ac:dyDescent="0.35">
      <c r="A744" s="259" t="s">
        <v>250</v>
      </c>
      <c r="B744" s="259" t="s">
        <v>251</v>
      </c>
      <c r="C744" s="259" t="s">
        <v>229</v>
      </c>
      <c r="D744" s="259" t="s">
        <v>807</v>
      </c>
      <c r="E744" s="259">
        <v>0</v>
      </c>
      <c r="F744" s="259" t="s">
        <v>1576</v>
      </c>
      <c r="G744" s="259" t="s">
        <v>723</v>
      </c>
      <c r="H744" s="259">
        <v>2</v>
      </c>
      <c r="I744" s="259" t="s">
        <v>1573</v>
      </c>
      <c r="J744" s="259" t="s">
        <v>1612</v>
      </c>
      <c r="K744" s="259" t="s">
        <v>1613</v>
      </c>
      <c r="L744" s="260">
        <v>45429</v>
      </c>
      <c r="M744" s="259" t="s">
        <v>352</v>
      </c>
    </row>
    <row r="745" spans="1:13" x14ac:dyDescent="0.35">
      <c r="A745" s="261" t="s">
        <v>250</v>
      </c>
      <c r="B745" s="261" t="s">
        <v>251</v>
      </c>
      <c r="C745" s="261" t="s">
        <v>229</v>
      </c>
      <c r="D745" s="261" t="s">
        <v>810</v>
      </c>
      <c r="E745" s="261">
        <v>2004884</v>
      </c>
      <c r="F745" s="261" t="s">
        <v>1548</v>
      </c>
      <c r="G745" s="261" t="s">
        <v>723</v>
      </c>
      <c r="H745" s="261">
        <v>2</v>
      </c>
      <c r="I745" s="261" t="s">
        <v>1549</v>
      </c>
      <c r="J745" s="261" t="s">
        <v>1614</v>
      </c>
      <c r="K745" s="261" t="s">
        <v>1615</v>
      </c>
      <c r="L745" s="262">
        <v>45429</v>
      </c>
      <c r="M745" s="261" t="s">
        <v>352</v>
      </c>
    </row>
    <row r="746" spans="1:13" x14ac:dyDescent="0.35">
      <c r="A746" s="259" t="s">
        <v>250</v>
      </c>
      <c r="B746" s="259" t="s">
        <v>251</v>
      </c>
      <c r="C746" s="259" t="s">
        <v>229</v>
      </c>
      <c r="D746" s="259" t="s">
        <v>813</v>
      </c>
      <c r="E746" s="259">
        <v>108771</v>
      </c>
      <c r="F746" s="259" t="s">
        <v>1548</v>
      </c>
      <c r="G746" s="259" t="s">
        <v>723</v>
      </c>
      <c r="H746" s="259">
        <v>2</v>
      </c>
      <c r="I746" s="259" t="s">
        <v>1549</v>
      </c>
      <c r="J746" s="259" t="s">
        <v>1616</v>
      </c>
      <c r="K746" s="259" t="s">
        <v>1617</v>
      </c>
      <c r="L746" s="260">
        <v>45429</v>
      </c>
      <c r="M746" s="259" t="s">
        <v>352</v>
      </c>
    </row>
    <row r="747" spans="1:13" x14ac:dyDescent="0.35">
      <c r="A747" s="261" t="s">
        <v>250</v>
      </c>
      <c r="B747" s="261" t="s">
        <v>251</v>
      </c>
      <c r="C747" s="261" t="s">
        <v>229</v>
      </c>
      <c r="D747" s="261" t="s">
        <v>679</v>
      </c>
      <c r="E747" s="261">
        <v>0</v>
      </c>
      <c r="F747" s="261" t="s">
        <v>1548</v>
      </c>
      <c r="G747" s="261" t="s">
        <v>723</v>
      </c>
      <c r="H747" s="261">
        <v>2</v>
      </c>
      <c r="I747" s="261" t="s">
        <v>1549</v>
      </c>
      <c r="J747" s="261" t="s">
        <v>1618</v>
      </c>
      <c r="K747" s="261" t="s">
        <v>1619</v>
      </c>
      <c r="L747" s="262">
        <v>45429</v>
      </c>
      <c r="M747" s="261" t="s">
        <v>352</v>
      </c>
    </row>
    <row r="748" spans="1:13" x14ac:dyDescent="0.35">
      <c r="A748" s="259" t="s">
        <v>105</v>
      </c>
      <c r="B748" s="259" t="s">
        <v>106</v>
      </c>
      <c r="C748" s="259" t="s">
        <v>107</v>
      </c>
      <c r="D748" s="259" t="s">
        <v>759</v>
      </c>
      <c r="E748" s="259">
        <v>26000000</v>
      </c>
      <c r="F748" s="259" t="s">
        <v>1620</v>
      </c>
      <c r="G748" s="259" t="s">
        <v>723</v>
      </c>
      <c r="H748" s="259">
        <v>2</v>
      </c>
      <c r="I748" s="259" t="s">
        <v>1621</v>
      </c>
      <c r="J748" s="259" t="s">
        <v>1622</v>
      </c>
      <c r="K748" s="259" t="s">
        <v>1623</v>
      </c>
      <c r="L748" s="260">
        <v>45436</v>
      </c>
      <c r="M748" s="259" t="s">
        <v>20</v>
      </c>
    </row>
    <row r="749" spans="1:13" x14ac:dyDescent="0.35">
      <c r="A749" s="261" t="s">
        <v>105</v>
      </c>
      <c r="B749" s="261" t="s">
        <v>106</v>
      </c>
      <c r="C749" s="261" t="s">
        <v>107</v>
      </c>
      <c r="D749" s="261" t="s">
        <v>764</v>
      </c>
      <c r="E749" s="261">
        <v>156906</v>
      </c>
      <c r="F749" s="261" t="s">
        <v>1624</v>
      </c>
      <c r="G749" s="261" t="s">
        <v>404</v>
      </c>
      <c r="H749" s="261">
        <v>1</v>
      </c>
      <c r="I749" s="261" t="s">
        <v>1625</v>
      </c>
      <c r="J749" s="261" t="s">
        <v>1626</v>
      </c>
      <c r="K749" s="261" t="s">
        <v>1627</v>
      </c>
      <c r="L749" s="262">
        <v>45436</v>
      </c>
      <c r="M749" s="261" t="s">
        <v>20</v>
      </c>
    </row>
    <row r="750" spans="1:13" x14ac:dyDescent="0.35">
      <c r="A750" s="259" t="s">
        <v>105</v>
      </c>
      <c r="B750" s="259" t="s">
        <v>106</v>
      </c>
      <c r="C750" s="259" t="s">
        <v>107</v>
      </c>
      <c r="D750" s="259" t="s">
        <v>769</v>
      </c>
      <c r="E750" s="259">
        <v>840370</v>
      </c>
      <c r="F750" s="259" t="s">
        <v>1624</v>
      </c>
      <c r="G750" s="259" t="s">
        <v>404</v>
      </c>
      <c r="H750" s="259">
        <v>1</v>
      </c>
      <c r="I750" s="259" t="s">
        <v>1625</v>
      </c>
      <c r="J750" s="259" t="s">
        <v>1628</v>
      </c>
      <c r="K750" s="259" t="s">
        <v>1629</v>
      </c>
      <c r="L750" s="260">
        <v>45436</v>
      </c>
      <c r="M750" s="259" t="s">
        <v>20</v>
      </c>
    </row>
    <row r="751" spans="1:13" x14ac:dyDescent="0.35">
      <c r="A751" s="261" t="s">
        <v>105</v>
      </c>
      <c r="B751" s="261" t="s">
        <v>106</v>
      </c>
      <c r="C751" s="261" t="s">
        <v>107</v>
      </c>
      <c r="D751" s="261" t="s">
        <v>774</v>
      </c>
      <c r="E751" s="261">
        <v>819948</v>
      </c>
      <c r="F751" s="261" t="s">
        <v>1630</v>
      </c>
      <c r="G751" s="261" t="s">
        <v>723</v>
      </c>
      <c r="H751" s="261">
        <v>2</v>
      </c>
      <c r="I751" s="261" t="s">
        <v>1631</v>
      </c>
      <c r="J751" s="261" t="s">
        <v>1632</v>
      </c>
      <c r="K751" s="261" t="s">
        <v>1633</v>
      </c>
      <c r="L751" s="262">
        <v>45436</v>
      </c>
      <c r="M751" s="261" t="s">
        <v>20</v>
      </c>
    </row>
    <row r="752" spans="1:13" x14ac:dyDescent="0.35">
      <c r="A752" s="259" t="s">
        <v>105</v>
      </c>
      <c r="B752" s="259" t="s">
        <v>106</v>
      </c>
      <c r="C752" s="259" t="s">
        <v>107</v>
      </c>
      <c r="D752" s="259" t="s">
        <v>797</v>
      </c>
      <c r="E752" s="259">
        <v>819948</v>
      </c>
      <c r="F752" s="259" t="s">
        <v>1630</v>
      </c>
      <c r="G752" s="259" t="s">
        <v>723</v>
      </c>
      <c r="H752" s="259">
        <v>2</v>
      </c>
      <c r="I752" s="259" t="s">
        <v>1631</v>
      </c>
      <c r="J752" s="259" t="s">
        <v>1632</v>
      </c>
      <c r="K752" s="259" t="s">
        <v>1634</v>
      </c>
      <c r="L752" s="260">
        <v>45436</v>
      </c>
      <c r="M752" s="259" t="s">
        <v>20</v>
      </c>
    </row>
    <row r="753" spans="1:13" x14ac:dyDescent="0.35">
      <c r="A753" s="261" t="s">
        <v>105</v>
      </c>
      <c r="B753" s="261" t="s">
        <v>106</v>
      </c>
      <c r="C753" s="261" t="s">
        <v>107</v>
      </c>
      <c r="D753" s="261" t="s">
        <v>802</v>
      </c>
      <c r="E753" s="261">
        <v>20422</v>
      </c>
      <c r="F753" s="261" t="s">
        <v>1630</v>
      </c>
      <c r="G753" s="261" t="s">
        <v>723</v>
      </c>
      <c r="H753" s="261">
        <v>2</v>
      </c>
      <c r="I753" s="261" t="s">
        <v>1631</v>
      </c>
      <c r="J753" s="261" t="s">
        <v>1635</v>
      </c>
      <c r="K753" s="261" t="s">
        <v>1636</v>
      </c>
      <c r="L753" s="262">
        <v>45436</v>
      </c>
      <c r="M753" s="261" t="s">
        <v>20</v>
      </c>
    </row>
    <row r="754" spans="1:13" x14ac:dyDescent="0.35">
      <c r="A754" s="259" t="s">
        <v>105</v>
      </c>
      <c r="B754" s="259" t="s">
        <v>106</v>
      </c>
      <c r="C754" s="259" t="s">
        <v>107</v>
      </c>
      <c r="D754" s="259" t="s">
        <v>807</v>
      </c>
      <c r="E754" s="259">
        <v>0</v>
      </c>
      <c r="F754" s="259" t="s">
        <v>1630</v>
      </c>
      <c r="G754" s="259" t="s">
        <v>723</v>
      </c>
      <c r="H754" s="259">
        <v>2</v>
      </c>
      <c r="I754" s="259" t="s">
        <v>1631</v>
      </c>
      <c r="J754" s="259" t="s">
        <v>1637</v>
      </c>
      <c r="K754" s="259" t="s">
        <v>1638</v>
      </c>
      <c r="L754" s="260">
        <v>45436</v>
      </c>
      <c r="M754" s="259" t="s">
        <v>20</v>
      </c>
    </row>
    <row r="755" spans="1:13" x14ac:dyDescent="0.35">
      <c r="A755" s="261" t="s">
        <v>105</v>
      </c>
      <c r="B755" s="261" t="s">
        <v>106</v>
      </c>
      <c r="C755" s="261" t="s">
        <v>107</v>
      </c>
      <c r="D755" s="261" t="s">
        <v>810</v>
      </c>
      <c r="E755" s="261">
        <v>531670</v>
      </c>
      <c r="F755" s="261" t="s">
        <v>1630</v>
      </c>
      <c r="G755" s="261" t="s">
        <v>723</v>
      </c>
      <c r="H755" s="261">
        <v>2</v>
      </c>
      <c r="I755" s="261" t="s">
        <v>1631</v>
      </c>
      <c r="J755" s="261" t="s">
        <v>1639</v>
      </c>
      <c r="K755" s="261" t="s">
        <v>1640</v>
      </c>
      <c r="L755" s="262">
        <v>45436</v>
      </c>
      <c r="M755" s="261" t="s">
        <v>20</v>
      </c>
    </row>
    <row r="756" spans="1:13" x14ac:dyDescent="0.35">
      <c r="A756" s="259" t="s">
        <v>105</v>
      </c>
      <c r="B756" s="259" t="s">
        <v>106</v>
      </c>
      <c r="C756" s="259" t="s">
        <v>107</v>
      </c>
      <c r="D756" s="259" t="s">
        <v>813</v>
      </c>
      <c r="E756" s="259">
        <v>288278</v>
      </c>
      <c r="F756" s="259" t="s">
        <v>1630</v>
      </c>
      <c r="G756" s="259" t="s">
        <v>723</v>
      </c>
      <c r="H756" s="259">
        <v>2</v>
      </c>
      <c r="I756" s="259" t="s">
        <v>1631</v>
      </c>
      <c r="J756" s="259" t="s">
        <v>1641</v>
      </c>
      <c r="K756" s="259" t="s">
        <v>1642</v>
      </c>
      <c r="L756" s="260">
        <v>45436</v>
      </c>
      <c r="M756" s="259" t="s">
        <v>20</v>
      </c>
    </row>
    <row r="757" spans="1:13" x14ac:dyDescent="0.35">
      <c r="A757" s="261" t="s">
        <v>105</v>
      </c>
      <c r="B757" s="261" t="s">
        <v>106</v>
      </c>
      <c r="C757" s="261" t="s">
        <v>107</v>
      </c>
      <c r="D757" s="261" t="s">
        <v>679</v>
      </c>
      <c r="E757" s="261">
        <v>0</v>
      </c>
      <c r="F757" s="261" t="s">
        <v>1630</v>
      </c>
      <c r="G757" s="261" t="s">
        <v>723</v>
      </c>
      <c r="H757" s="261">
        <v>2</v>
      </c>
      <c r="I757" s="261" t="s">
        <v>1631</v>
      </c>
      <c r="J757" s="261" t="s">
        <v>1643</v>
      </c>
      <c r="K757" s="261" t="s">
        <v>1644</v>
      </c>
      <c r="L757" s="262">
        <v>45436</v>
      </c>
      <c r="M757" s="261" t="s">
        <v>20</v>
      </c>
    </row>
    <row r="758" spans="1:13" x14ac:dyDescent="0.35">
      <c r="A758" s="259" t="s">
        <v>112</v>
      </c>
      <c r="B758" s="259" t="s">
        <v>113</v>
      </c>
      <c r="C758" s="259" t="s">
        <v>107</v>
      </c>
      <c r="D758" s="259" t="s">
        <v>759</v>
      </c>
      <c r="E758" s="259">
        <v>26000000</v>
      </c>
      <c r="F758" s="259" t="s">
        <v>1620</v>
      </c>
      <c r="G758" s="259" t="s">
        <v>723</v>
      </c>
      <c r="H758" s="259">
        <v>2</v>
      </c>
      <c r="I758" s="259" t="s">
        <v>1621</v>
      </c>
      <c r="J758" s="259" t="s">
        <v>1622</v>
      </c>
      <c r="K758" s="259" t="s">
        <v>1645</v>
      </c>
      <c r="L758" s="260">
        <v>45436</v>
      </c>
      <c r="M758" s="259" t="s">
        <v>20</v>
      </c>
    </row>
    <row r="759" spans="1:13" x14ac:dyDescent="0.35">
      <c r="A759" s="261" t="s">
        <v>112</v>
      </c>
      <c r="B759" s="261" t="s">
        <v>113</v>
      </c>
      <c r="C759" s="261" t="s">
        <v>107</v>
      </c>
      <c r="D759" s="261" t="s">
        <v>764</v>
      </c>
      <c r="E759" s="261">
        <v>210622</v>
      </c>
      <c r="F759" s="261" t="s">
        <v>1624</v>
      </c>
      <c r="G759" s="261" t="s">
        <v>404</v>
      </c>
      <c r="H759" s="261">
        <v>1</v>
      </c>
      <c r="I759" s="261" t="s">
        <v>1646</v>
      </c>
      <c r="J759" s="261" t="s">
        <v>1647</v>
      </c>
      <c r="K759" s="261" t="s">
        <v>1648</v>
      </c>
      <c r="L759" s="262">
        <v>45436</v>
      </c>
      <c r="M759" s="261" t="s">
        <v>20</v>
      </c>
    </row>
    <row r="760" spans="1:13" x14ac:dyDescent="0.35">
      <c r="A760" s="259" t="s">
        <v>112</v>
      </c>
      <c r="B760" s="259" t="s">
        <v>113</v>
      </c>
      <c r="C760" s="259" t="s">
        <v>107</v>
      </c>
      <c r="D760" s="259" t="s">
        <v>769</v>
      </c>
      <c r="E760" s="259">
        <v>9014182</v>
      </c>
      <c r="F760" s="259" t="s">
        <v>1624</v>
      </c>
      <c r="G760" s="259" t="s">
        <v>404</v>
      </c>
      <c r="H760" s="259">
        <v>1</v>
      </c>
      <c r="I760" s="259" t="s">
        <v>1646</v>
      </c>
      <c r="J760" s="259" t="s">
        <v>1649</v>
      </c>
      <c r="K760" s="259" t="s">
        <v>1650</v>
      </c>
      <c r="L760" s="260">
        <v>45436</v>
      </c>
      <c r="M760" s="259" t="s">
        <v>20</v>
      </c>
    </row>
    <row r="761" spans="1:13" x14ac:dyDescent="0.35">
      <c r="A761" s="261" t="s">
        <v>112</v>
      </c>
      <c r="B761" s="261" t="s">
        <v>113</v>
      </c>
      <c r="C761" s="261" t="s">
        <v>107</v>
      </c>
      <c r="D761" s="261" t="s">
        <v>774</v>
      </c>
      <c r="E761" s="261">
        <v>1902559</v>
      </c>
      <c r="F761" s="261" t="s">
        <v>1630</v>
      </c>
      <c r="G761" s="261" t="s">
        <v>723</v>
      </c>
      <c r="H761" s="261">
        <v>2</v>
      </c>
      <c r="I761" s="261" t="s">
        <v>1651</v>
      </c>
      <c r="J761" s="261" t="s">
        <v>1652</v>
      </c>
      <c r="K761" s="261" t="s">
        <v>1653</v>
      </c>
      <c r="L761" s="262">
        <v>45436</v>
      </c>
      <c r="M761" s="261" t="s">
        <v>20</v>
      </c>
    </row>
    <row r="762" spans="1:13" x14ac:dyDescent="0.35">
      <c r="A762" s="259" t="s">
        <v>112</v>
      </c>
      <c r="B762" s="259" t="s">
        <v>113</v>
      </c>
      <c r="C762" s="259" t="s">
        <v>107</v>
      </c>
      <c r="D762" s="259" t="s">
        <v>797</v>
      </c>
      <c r="E762" s="259">
        <v>1902559</v>
      </c>
      <c r="F762" s="259" t="s">
        <v>1630</v>
      </c>
      <c r="G762" s="259" t="s">
        <v>723</v>
      </c>
      <c r="H762" s="259">
        <v>2</v>
      </c>
      <c r="I762" s="259" t="s">
        <v>1651</v>
      </c>
      <c r="J762" s="259" t="s">
        <v>1654</v>
      </c>
      <c r="K762" s="259" t="s">
        <v>1655</v>
      </c>
      <c r="L762" s="260">
        <v>45436</v>
      </c>
      <c r="M762" s="259" t="s">
        <v>20</v>
      </c>
    </row>
    <row r="763" spans="1:13" x14ac:dyDescent="0.35">
      <c r="A763" s="261" t="s">
        <v>112</v>
      </c>
      <c r="B763" s="261" t="s">
        <v>113</v>
      </c>
      <c r="C763" s="261" t="s">
        <v>107</v>
      </c>
      <c r="D763" s="261" t="s">
        <v>802</v>
      </c>
      <c r="E763" s="261">
        <v>7111622</v>
      </c>
      <c r="F763" s="261" t="s">
        <v>1630</v>
      </c>
      <c r="G763" s="261" t="s">
        <v>723</v>
      </c>
      <c r="H763" s="261">
        <v>2</v>
      </c>
      <c r="I763" s="261" t="s">
        <v>1651</v>
      </c>
      <c r="J763" s="261" t="s">
        <v>1656</v>
      </c>
      <c r="K763" s="261" t="s">
        <v>1657</v>
      </c>
      <c r="L763" s="262">
        <v>45436</v>
      </c>
      <c r="M763" s="261" t="s">
        <v>20</v>
      </c>
    </row>
    <row r="764" spans="1:13" x14ac:dyDescent="0.35">
      <c r="A764" s="259" t="s">
        <v>112</v>
      </c>
      <c r="B764" s="259" t="s">
        <v>113</v>
      </c>
      <c r="C764" s="259" t="s">
        <v>107</v>
      </c>
      <c r="D764" s="259" t="s">
        <v>807</v>
      </c>
      <c r="E764" s="259">
        <v>0</v>
      </c>
      <c r="F764" s="259" t="s">
        <v>1630</v>
      </c>
      <c r="G764" s="259" t="s">
        <v>723</v>
      </c>
      <c r="H764" s="259">
        <v>2</v>
      </c>
      <c r="I764" s="259" t="s">
        <v>1651</v>
      </c>
      <c r="J764" s="259" t="s">
        <v>1637</v>
      </c>
      <c r="K764" s="259" t="s">
        <v>1658</v>
      </c>
      <c r="L764" s="260">
        <v>45436</v>
      </c>
      <c r="M764" s="259" t="s">
        <v>20</v>
      </c>
    </row>
    <row r="765" spans="1:13" x14ac:dyDescent="0.35">
      <c r="A765" s="261" t="s">
        <v>112</v>
      </c>
      <c r="B765" s="261" t="s">
        <v>113</v>
      </c>
      <c r="C765" s="261" t="s">
        <v>107</v>
      </c>
      <c r="D765" s="261" t="s">
        <v>810</v>
      </c>
      <c r="E765" s="261">
        <v>1177962</v>
      </c>
      <c r="F765" s="261" t="s">
        <v>1630</v>
      </c>
      <c r="G765" s="261" t="s">
        <v>723</v>
      </c>
      <c r="H765" s="261">
        <v>2</v>
      </c>
      <c r="I765" s="261" t="s">
        <v>1651</v>
      </c>
      <c r="J765" s="261" t="s">
        <v>1659</v>
      </c>
      <c r="K765" s="261" t="s">
        <v>1660</v>
      </c>
      <c r="L765" s="262">
        <v>45436</v>
      </c>
      <c r="M765" s="261" t="s">
        <v>20</v>
      </c>
    </row>
    <row r="766" spans="1:13" x14ac:dyDescent="0.35">
      <c r="A766" s="259" t="s">
        <v>112</v>
      </c>
      <c r="B766" s="259" t="s">
        <v>113</v>
      </c>
      <c r="C766" s="259" t="s">
        <v>107</v>
      </c>
      <c r="D766" s="259" t="s">
        <v>813</v>
      </c>
      <c r="E766" s="259">
        <v>724597</v>
      </c>
      <c r="F766" s="259" t="s">
        <v>1630</v>
      </c>
      <c r="G766" s="259" t="s">
        <v>723</v>
      </c>
      <c r="H766" s="259">
        <v>2</v>
      </c>
      <c r="I766" s="259" t="s">
        <v>1651</v>
      </c>
      <c r="J766" s="259" t="s">
        <v>1661</v>
      </c>
      <c r="K766" s="259" t="s">
        <v>1662</v>
      </c>
      <c r="L766" s="260">
        <v>45436</v>
      </c>
      <c r="M766" s="259" t="s">
        <v>20</v>
      </c>
    </row>
    <row r="767" spans="1:13" x14ac:dyDescent="0.35">
      <c r="A767" s="261" t="s">
        <v>112</v>
      </c>
      <c r="B767" s="261" t="s">
        <v>113</v>
      </c>
      <c r="C767" s="261" t="s">
        <v>107</v>
      </c>
      <c r="D767" s="261" t="s">
        <v>679</v>
      </c>
      <c r="E767" s="261">
        <v>0</v>
      </c>
      <c r="F767" s="261" t="s">
        <v>1630</v>
      </c>
      <c r="G767" s="261" t="s">
        <v>723</v>
      </c>
      <c r="H767" s="261">
        <v>2</v>
      </c>
      <c r="I767" s="261" t="s">
        <v>1651</v>
      </c>
      <c r="J767" s="261" t="s">
        <v>1643</v>
      </c>
      <c r="K767" s="261" t="s">
        <v>1663</v>
      </c>
      <c r="L767" s="262">
        <v>45436</v>
      </c>
      <c r="M767" s="261" t="s">
        <v>20</v>
      </c>
    </row>
    <row r="768" spans="1:13" x14ac:dyDescent="0.35">
      <c r="A768" s="259" t="s">
        <v>444</v>
      </c>
      <c r="B768" s="259" t="s">
        <v>445</v>
      </c>
      <c r="C768" s="259" t="s">
        <v>107</v>
      </c>
      <c r="D768" s="259" t="s">
        <v>759</v>
      </c>
      <c r="E768" s="259">
        <v>26000000</v>
      </c>
      <c r="F768" s="259" t="s">
        <v>1620</v>
      </c>
      <c r="G768" s="259" t="s">
        <v>723</v>
      </c>
      <c r="H768" s="259">
        <v>2</v>
      </c>
      <c r="I768" s="259" t="s">
        <v>1621</v>
      </c>
      <c r="J768" s="259" t="s">
        <v>1664</v>
      </c>
      <c r="K768" s="259" t="s">
        <v>1665</v>
      </c>
      <c r="L768" s="260">
        <v>45436</v>
      </c>
      <c r="M768" s="259" t="s">
        <v>20</v>
      </c>
    </row>
    <row r="769" spans="1:13" x14ac:dyDescent="0.35">
      <c r="A769" s="261" t="s">
        <v>444</v>
      </c>
      <c r="B769" s="261" t="s">
        <v>445</v>
      </c>
      <c r="C769" s="261" t="s">
        <v>107</v>
      </c>
      <c r="D769" s="261" t="s">
        <v>764</v>
      </c>
      <c r="E769" s="261">
        <v>41796</v>
      </c>
      <c r="F769" s="261" t="s">
        <v>1624</v>
      </c>
      <c r="G769" s="261" t="s">
        <v>404</v>
      </c>
      <c r="H769" s="261">
        <v>1</v>
      </c>
      <c r="I769" s="261" t="s">
        <v>1666</v>
      </c>
      <c r="J769" s="261" t="s">
        <v>1667</v>
      </c>
      <c r="K769" s="261" t="s">
        <v>1668</v>
      </c>
      <c r="L769" s="262">
        <v>45436</v>
      </c>
      <c r="M769" s="261" t="s">
        <v>20</v>
      </c>
    </row>
    <row r="770" spans="1:13" x14ac:dyDescent="0.35">
      <c r="A770" s="259" t="s">
        <v>444</v>
      </c>
      <c r="B770" s="259" t="s">
        <v>445</v>
      </c>
      <c r="C770" s="259" t="s">
        <v>107</v>
      </c>
      <c r="D770" s="259" t="s">
        <v>769</v>
      </c>
      <c r="E770" s="259">
        <v>5056538</v>
      </c>
      <c r="F770" s="259" t="s">
        <v>1624</v>
      </c>
      <c r="G770" s="259" t="s">
        <v>404</v>
      </c>
      <c r="H770" s="259">
        <v>1</v>
      </c>
      <c r="I770" s="259" t="s">
        <v>1666</v>
      </c>
      <c r="J770" s="259" t="s">
        <v>1669</v>
      </c>
      <c r="K770" s="259" t="s">
        <v>1670</v>
      </c>
      <c r="L770" s="260">
        <v>45436</v>
      </c>
      <c r="M770" s="259" t="s">
        <v>20</v>
      </c>
    </row>
    <row r="771" spans="1:13" x14ac:dyDescent="0.35">
      <c r="A771" s="261" t="s">
        <v>444</v>
      </c>
      <c r="B771" s="261" t="s">
        <v>445</v>
      </c>
      <c r="C771" s="261" t="s">
        <v>107</v>
      </c>
      <c r="D771" s="261" t="s">
        <v>774</v>
      </c>
      <c r="E771" s="261">
        <v>795731</v>
      </c>
      <c r="F771" s="261" t="s">
        <v>1630</v>
      </c>
      <c r="G771" s="261" t="s">
        <v>723</v>
      </c>
      <c r="H771" s="261">
        <v>2</v>
      </c>
      <c r="I771" s="261" t="s">
        <v>1671</v>
      </c>
      <c r="J771" s="261" t="s">
        <v>1672</v>
      </c>
      <c r="K771" s="261" t="s">
        <v>1673</v>
      </c>
      <c r="L771" s="262">
        <v>45436</v>
      </c>
      <c r="M771" s="261" t="s">
        <v>20</v>
      </c>
    </row>
    <row r="772" spans="1:13" x14ac:dyDescent="0.35">
      <c r="A772" s="259" t="s">
        <v>444</v>
      </c>
      <c r="B772" s="259" t="s">
        <v>445</v>
      </c>
      <c r="C772" s="259" t="s">
        <v>107</v>
      </c>
      <c r="D772" s="259" t="s">
        <v>797</v>
      </c>
      <c r="E772" s="259">
        <v>795731</v>
      </c>
      <c r="F772" s="259" t="s">
        <v>1630</v>
      </c>
      <c r="G772" s="259" t="s">
        <v>723</v>
      </c>
      <c r="H772" s="259">
        <v>2</v>
      </c>
      <c r="I772" s="259" t="s">
        <v>1671</v>
      </c>
      <c r="J772" s="259" t="s">
        <v>1674</v>
      </c>
      <c r="K772" s="259" t="s">
        <v>1675</v>
      </c>
      <c r="L772" s="260">
        <v>45436</v>
      </c>
      <c r="M772" s="259" t="s">
        <v>20</v>
      </c>
    </row>
    <row r="773" spans="1:13" x14ac:dyDescent="0.35">
      <c r="A773" s="261" t="s">
        <v>444</v>
      </c>
      <c r="B773" s="261" t="s">
        <v>445</v>
      </c>
      <c r="C773" s="261" t="s">
        <v>107</v>
      </c>
      <c r="D773" s="261" t="s">
        <v>802</v>
      </c>
      <c r="E773" s="261">
        <v>4260807</v>
      </c>
      <c r="F773" s="261" t="s">
        <v>1676</v>
      </c>
      <c r="G773" s="261" t="s">
        <v>723</v>
      </c>
      <c r="H773" s="261">
        <v>2</v>
      </c>
      <c r="I773" s="261" t="s">
        <v>1677</v>
      </c>
      <c r="J773" s="261" t="s">
        <v>1678</v>
      </c>
      <c r="K773" s="261" t="s">
        <v>1679</v>
      </c>
      <c r="L773" s="262">
        <v>45436</v>
      </c>
      <c r="M773" s="261" t="s">
        <v>20</v>
      </c>
    </row>
    <row r="774" spans="1:13" x14ac:dyDescent="0.35">
      <c r="A774" s="259" t="s">
        <v>444</v>
      </c>
      <c r="B774" s="259" t="s">
        <v>445</v>
      </c>
      <c r="C774" s="259" t="s">
        <v>107</v>
      </c>
      <c r="D774" s="259" t="s">
        <v>807</v>
      </c>
      <c r="E774" s="259">
        <v>0</v>
      </c>
      <c r="F774" s="259" t="s">
        <v>1630</v>
      </c>
      <c r="G774" s="259" t="s">
        <v>723</v>
      </c>
      <c r="H774" s="259">
        <v>2</v>
      </c>
      <c r="I774" s="259" t="s">
        <v>1671</v>
      </c>
      <c r="J774" s="259" t="s">
        <v>1637</v>
      </c>
      <c r="K774" s="259" t="s">
        <v>1680</v>
      </c>
      <c r="L774" s="260">
        <v>45436</v>
      </c>
      <c r="M774" s="259" t="s">
        <v>20</v>
      </c>
    </row>
    <row r="775" spans="1:13" x14ac:dyDescent="0.35">
      <c r="A775" s="261" t="s">
        <v>444</v>
      </c>
      <c r="B775" s="261" t="s">
        <v>445</v>
      </c>
      <c r="C775" s="261" t="s">
        <v>107</v>
      </c>
      <c r="D775" s="261" t="s">
        <v>810</v>
      </c>
      <c r="E775" s="261">
        <v>531670</v>
      </c>
      <c r="F775" s="261" t="s">
        <v>1630</v>
      </c>
      <c r="G775" s="261" t="s">
        <v>723</v>
      </c>
      <c r="H775" s="261">
        <v>2</v>
      </c>
      <c r="I775" s="261" t="s">
        <v>1671</v>
      </c>
      <c r="J775" s="261" t="s">
        <v>1681</v>
      </c>
      <c r="K775" s="261" t="s">
        <v>1682</v>
      </c>
      <c r="L775" s="262">
        <v>45436</v>
      </c>
      <c r="M775" s="261" t="s">
        <v>20</v>
      </c>
    </row>
    <row r="776" spans="1:13" x14ac:dyDescent="0.35">
      <c r="A776" s="259" t="s">
        <v>444</v>
      </c>
      <c r="B776" s="259" t="s">
        <v>445</v>
      </c>
      <c r="C776" s="259" t="s">
        <v>107</v>
      </c>
      <c r="D776" s="259" t="s">
        <v>813</v>
      </c>
      <c r="E776" s="259">
        <v>264061</v>
      </c>
      <c r="F776" s="259" t="s">
        <v>1630</v>
      </c>
      <c r="G776" s="259" t="s">
        <v>723</v>
      </c>
      <c r="H776" s="259">
        <v>2</v>
      </c>
      <c r="I776" s="259" t="s">
        <v>1671</v>
      </c>
      <c r="J776" s="259" t="s">
        <v>1683</v>
      </c>
      <c r="K776" s="259" t="s">
        <v>1684</v>
      </c>
      <c r="L776" s="260">
        <v>45436</v>
      </c>
      <c r="M776" s="259" t="s">
        <v>20</v>
      </c>
    </row>
    <row r="777" spans="1:13" x14ac:dyDescent="0.35">
      <c r="A777" s="261" t="s">
        <v>444</v>
      </c>
      <c r="B777" s="261" t="s">
        <v>445</v>
      </c>
      <c r="C777" s="261" t="s">
        <v>107</v>
      </c>
      <c r="D777" s="261" t="s">
        <v>679</v>
      </c>
      <c r="E777" s="261">
        <v>0</v>
      </c>
      <c r="F777" s="261" t="s">
        <v>1630</v>
      </c>
      <c r="G777" s="261" t="s">
        <v>723</v>
      </c>
      <c r="H777" s="261">
        <v>2</v>
      </c>
      <c r="I777" s="261" t="s">
        <v>1671</v>
      </c>
      <c r="J777" s="261" t="s">
        <v>1643</v>
      </c>
      <c r="K777" s="261" t="s">
        <v>1685</v>
      </c>
      <c r="L777" s="262">
        <v>45436</v>
      </c>
      <c r="M777" s="261" t="s">
        <v>20</v>
      </c>
    </row>
    <row r="778" spans="1:13" x14ac:dyDescent="0.35">
      <c r="A778" s="259" t="s">
        <v>13</v>
      </c>
      <c r="B778" s="259" t="s">
        <v>14</v>
      </c>
      <c r="C778" s="259" t="s">
        <v>15</v>
      </c>
      <c r="D778" s="259" t="s">
        <v>769</v>
      </c>
      <c r="E778" s="259">
        <v>22395485</v>
      </c>
      <c r="F778" s="259" t="s">
        <v>1686</v>
      </c>
      <c r="G778" s="259" t="s">
        <v>404</v>
      </c>
      <c r="H778" s="259">
        <v>1</v>
      </c>
      <c r="I778" s="259" t="s">
        <v>1687</v>
      </c>
      <c r="J778" s="259" t="s">
        <v>1688</v>
      </c>
      <c r="K778" s="259" t="s">
        <v>1689</v>
      </c>
      <c r="L778" s="260">
        <v>45439</v>
      </c>
      <c r="M778" s="259" t="s">
        <v>20</v>
      </c>
    </row>
    <row r="779" spans="1:13" x14ac:dyDescent="0.35">
      <c r="A779" s="261" t="s">
        <v>13</v>
      </c>
      <c r="B779" s="261" t="s">
        <v>14</v>
      </c>
      <c r="C779" s="261" t="s">
        <v>15</v>
      </c>
      <c r="D779" s="261" t="s">
        <v>774</v>
      </c>
      <c r="E779" s="261">
        <v>7100000</v>
      </c>
      <c r="F779" s="261" t="s">
        <v>1690</v>
      </c>
      <c r="G779" s="261" t="s">
        <v>404</v>
      </c>
      <c r="H779" s="261">
        <v>1</v>
      </c>
      <c r="I779" s="261" t="s">
        <v>1691</v>
      </c>
      <c r="J779" s="261" t="s">
        <v>1692</v>
      </c>
      <c r="K779" s="261" t="s">
        <v>1693</v>
      </c>
      <c r="L779" s="262">
        <v>45439</v>
      </c>
      <c r="M779" s="261" t="s">
        <v>20</v>
      </c>
    </row>
    <row r="780" spans="1:13" x14ac:dyDescent="0.35">
      <c r="A780" s="259" t="s">
        <v>13</v>
      </c>
      <c r="B780" s="259" t="s">
        <v>14</v>
      </c>
      <c r="C780" s="259" t="s">
        <v>15</v>
      </c>
      <c r="D780" s="259" t="s">
        <v>797</v>
      </c>
      <c r="E780" s="259">
        <v>7100000</v>
      </c>
      <c r="F780" s="259" t="s">
        <v>1690</v>
      </c>
      <c r="G780" s="259" t="s">
        <v>404</v>
      </c>
      <c r="H780" s="259">
        <v>1</v>
      </c>
      <c r="I780" s="259" t="s">
        <v>1694</v>
      </c>
      <c r="J780" s="259" t="s">
        <v>1695</v>
      </c>
      <c r="K780" s="259" t="s">
        <v>1696</v>
      </c>
      <c r="L780" s="260">
        <v>45439</v>
      </c>
      <c r="M780" s="259" t="s">
        <v>20</v>
      </c>
    </row>
    <row r="781" spans="1:13" x14ac:dyDescent="0.35">
      <c r="A781" s="261" t="s">
        <v>13</v>
      </c>
      <c r="B781" s="261" t="s">
        <v>14</v>
      </c>
      <c r="C781" s="261" t="s">
        <v>15</v>
      </c>
      <c r="D781" s="261" t="s">
        <v>802</v>
      </c>
      <c r="E781" s="261">
        <v>15295485</v>
      </c>
      <c r="F781" s="261" t="s">
        <v>1697</v>
      </c>
      <c r="G781" s="261" t="s">
        <v>404</v>
      </c>
      <c r="H781" s="261">
        <v>1</v>
      </c>
      <c r="I781" s="261" t="s">
        <v>1698</v>
      </c>
      <c r="J781" s="261" t="s">
        <v>1699</v>
      </c>
      <c r="K781" s="261" t="s">
        <v>1700</v>
      </c>
      <c r="L781" s="262">
        <v>45439</v>
      </c>
      <c r="M781" s="261" t="s">
        <v>20</v>
      </c>
    </row>
    <row r="782" spans="1:13" x14ac:dyDescent="0.35">
      <c r="A782" s="259" t="s">
        <v>13</v>
      </c>
      <c r="B782" s="259" t="s">
        <v>14</v>
      </c>
      <c r="C782" s="259" t="s">
        <v>15</v>
      </c>
      <c r="D782" s="259" t="s">
        <v>807</v>
      </c>
      <c r="E782" s="259">
        <v>0</v>
      </c>
      <c r="F782" s="259" t="s">
        <v>1697</v>
      </c>
      <c r="G782" s="259" t="s">
        <v>404</v>
      </c>
      <c r="H782" s="259">
        <v>1</v>
      </c>
      <c r="I782" s="259" t="s">
        <v>1698</v>
      </c>
      <c r="J782" s="259" t="s">
        <v>1496</v>
      </c>
      <c r="K782" s="259" t="s">
        <v>1701</v>
      </c>
      <c r="L782" s="260">
        <v>45439</v>
      </c>
      <c r="M782" s="259" t="s">
        <v>20</v>
      </c>
    </row>
    <row r="783" spans="1:13" x14ac:dyDescent="0.35">
      <c r="A783" s="261" t="s">
        <v>13</v>
      </c>
      <c r="B783" s="261" t="s">
        <v>14</v>
      </c>
      <c r="C783" s="261" t="s">
        <v>15</v>
      </c>
      <c r="D783" s="261" t="s">
        <v>810</v>
      </c>
      <c r="E783" s="261">
        <v>5467000</v>
      </c>
      <c r="F783" s="261" t="s">
        <v>1690</v>
      </c>
      <c r="G783" s="261" t="s">
        <v>404</v>
      </c>
      <c r="H783" s="261">
        <v>1</v>
      </c>
      <c r="I783" s="261" t="s">
        <v>1694</v>
      </c>
      <c r="J783" s="261" t="s">
        <v>1702</v>
      </c>
      <c r="K783" s="261" t="s">
        <v>1703</v>
      </c>
      <c r="L783" s="262">
        <v>45439</v>
      </c>
      <c r="M783" s="261" t="s">
        <v>20</v>
      </c>
    </row>
    <row r="784" spans="1:13" x14ac:dyDescent="0.35">
      <c r="A784" s="259" t="s">
        <v>13</v>
      </c>
      <c r="B784" s="259" t="s">
        <v>14</v>
      </c>
      <c r="C784" s="259" t="s">
        <v>15</v>
      </c>
      <c r="D784" s="259" t="s">
        <v>813</v>
      </c>
      <c r="E784" s="259">
        <v>1491000</v>
      </c>
      <c r="F784" s="259" t="s">
        <v>1690</v>
      </c>
      <c r="G784" s="259" t="s">
        <v>404</v>
      </c>
      <c r="H784" s="259">
        <v>1</v>
      </c>
      <c r="I784" s="259" t="s">
        <v>1694</v>
      </c>
      <c r="J784" s="259" t="s">
        <v>1704</v>
      </c>
      <c r="K784" s="259" t="s">
        <v>1705</v>
      </c>
      <c r="L784" s="260">
        <v>45439</v>
      </c>
      <c r="M784" s="259" t="s">
        <v>20</v>
      </c>
    </row>
    <row r="785" spans="1:13" x14ac:dyDescent="0.35">
      <c r="A785" s="261" t="s">
        <v>13</v>
      </c>
      <c r="B785" s="261" t="s">
        <v>14</v>
      </c>
      <c r="C785" s="261" t="s">
        <v>15</v>
      </c>
      <c r="D785" s="261" t="s">
        <v>679</v>
      </c>
      <c r="E785" s="261">
        <v>142000</v>
      </c>
      <c r="F785" s="261" t="s">
        <v>1690</v>
      </c>
      <c r="G785" s="261" t="s">
        <v>404</v>
      </c>
      <c r="H785" s="261">
        <v>1</v>
      </c>
      <c r="I785" s="261" t="s">
        <v>1694</v>
      </c>
      <c r="J785" s="261" t="s">
        <v>1706</v>
      </c>
      <c r="K785" s="261" t="s">
        <v>1707</v>
      </c>
      <c r="L785" s="262">
        <v>45439</v>
      </c>
      <c r="M785" s="261" t="s">
        <v>20</v>
      </c>
    </row>
    <row r="786" spans="1:13" x14ac:dyDescent="0.35">
      <c r="A786" s="259" t="s">
        <v>1708</v>
      </c>
      <c r="B786" s="259" t="s">
        <v>1709</v>
      </c>
      <c r="C786" s="259" t="s">
        <v>516</v>
      </c>
      <c r="D786" s="259" t="s">
        <v>38</v>
      </c>
      <c r="E786" s="259" t="s">
        <v>17</v>
      </c>
      <c r="F786" s="259" t="s">
        <v>17</v>
      </c>
      <c r="G786" s="259" t="s">
        <v>17</v>
      </c>
      <c r="H786" s="259" t="s">
        <v>17</v>
      </c>
      <c r="I786" s="259" t="s">
        <v>17</v>
      </c>
      <c r="J786" s="259" t="s">
        <v>17</v>
      </c>
      <c r="K786" s="259" t="s">
        <v>1710</v>
      </c>
      <c r="L786" s="260">
        <v>45442</v>
      </c>
      <c r="M786" s="259" t="s">
        <v>20</v>
      </c>
    </row>
    <row r="787" spans="1:13" x14ac:dyDescent="0.35">
      <c r="A787" s="261" t="s">
        <v>1708</v>
      </c>
      <c r="B787" s="261" t="s">
        <v>1709</v>
      </c>
      <c r="C787" s="261" t="s">
        <v>516</v>
      </c>
      <c r="D787" s="261" t="s">
        <v>631</v>
      </c>
      <c r="E787" s="261" t="s">
        <v>17</v>
      </c>
      <c r="F787" s="261" t="s">
        <v>17</v>
      </c>
      <c r="G787" s="261" t="s">
        <v>17</v>
      </c>
      <c r="H787" s="261" t="s">
        <v>17</v>
      </c>
      <c r="I787" s="261" t="s">
        <v>17</v>
      </c>
      <c r="J787" s="261" t="s">
        <v>17</v>
      </c>
      <c r="K787" s="261" t="s">
        <v>1711</v>
      </c>
      <c r="L787" s="262">
        <v>45442</v>
      </c>
      <c r="M787" s="261" t="s">
        <v>20</v>
      </c>
    </row>
    <row r="788" spans="1:13" x14ac:dyDescent="0.35">
      <c r="A788" s="259" t="s">
        <v>1708</v>
      </c>
      <c r="B788" s="259" t="s">
        <v>1709</v>
      </c>
      <c r="C788" s="259" t="s">
        <v>516</v>
      </c>
      <c r="D788" s="259" t="s">
        <v>28</v>
      </c>
      <c r="E788" s="259" t="s">
        <v>17</v>
      </c>
      <c r="F788" s="259" t="s">
        <v>17</v>
      </c>
      <c r="G788" s="259" t="s">
        <v>17</v>
      </c>
      <c r="H788" s="259" t="s">
        <v>17</v>
      </c>
      <c r="I788" s="259" t="s">
        <v>17</v>
      </c>
      <c r="J788" s="259" t="s">
        <v>17</v>
      </c>
      <c r="K788" s="259" t="s">
        <v>1712</v>
      </c>
      <c r="L788" s="260">
        <v>45442</v>
      </c>
      <c r="M788" s="259" t="s">
        <v>20</v>
      </c>
    </row>
    <row r="789" spans="1:13" x14ac:dyDescent="0.35">
      <c r="A789" s="261" t="s">
        <v>514</v>
      </c>
      <c r="B789" s="261" t="s">
        <v>515</v>
      </c>
      <c r="C789" s="261" t="s">
        <v>516</v>
      </c>
      <c r="D789" s="261" t="s">
        <v>40</v>
      </c>
      <c r="E789" s="261" t="s">
        <v>17</v>
      </c>
      <c r="F789" s="261" t="s">
        <v>17</v>
      </c>
      <c r="G789" s="261" t="s">
        <v>17</v>
      </c>
      <c r="H789" s="261" t="s">
        <v>17</v>
      </c>
      <c r="I789" s="261" t="s">
        <v>17</v>
      </c>
      <c r="J789" s="261" t="s">
        <v>17</v>
      </c>
      <c r="K789" s="261" t="s">
        <v>1713</v>
      </c>
      <c r="L789" s="262">
        <v>45442</v>
      </c>
      <c r="M789" s="261" t="s">
        <v>20</v>
      </c>
    </row>
    <row r="790" spans="1:13" x14ac:dyDescent="0.35">
      <c r="A790" s="259" t="s">
        <v>1714</v>
      </c>
      <c r="B790" s="259" t="s">
        <v>1715</v>
      </c>
      <c r="C790" s="259" t="s">
        <v>1716</v>
      </c>
      <c r="D790" s="259" t="s">
        <v>644</v>
      </c>
      <c r="E790" s="259" t="s">
        <v>17</v>
      </c>
      <c r="F790" s="259" t="s">
        <v>17</v>
      </c>
      <c r="G790" s="259" t="s">
        <v>723</v>
      </c>
      <c r="H790" s="259">
        <v>2</v>
      </c>
      <c r="I790" s="259" t="s">
        <v>17</v>
      </c>
      <c r="J790" s="259" t="s">
        <v>1717</v>
      </c>
      <c r="K790" s="259" t="s">
        <v>1718</v>
      </c>
      <c r="L790" s="260">
        <v>45443</v>
      </c>
      <c r="M790" s="259" t="s">
        <v>20</v>
      </c>
    </row>
    <row r="791" spans="1:13" x14ac:dyDescent="0.35">
      <c r="A791" s="261" t="s">
        <v>475</v>
      </c>
      <c r="B791" s="261" t="s">
        <v>476</v>
      </c>
      <c r="C791" s="261" t="s">
        <v>477</v>
      </c>
      <c r="D791" s="261" t="s">
        <v>317</v>
      </c>
      <c r="E791" s="261">
        <v>1</v>
      </c>
      <c r="F791" s="261" t="s">
        <v>1719</v>
      </c>
      <c r="G791" s="261" t="s">
        <v>723</v>
      </c>
      <c r="H791" s="261">
        <v>2</v>
      </c>
      <c r="I791" s="261" t="s">
        <v>1720</v>
      </c>
      <c r="J791" s="261" t="s">
        <v>1721</v>
      </c>
      <c r="K791" s="261" t="s">
        <v>1722</v>
      </c>
      <c r="L791" s="262">
        <v>45443</v>
      </c>
      <c r="M791" s="261" t="s">
        <v>20</v>
      </c>
    </row>
    <row r="792" spans="1:13" x14ac:dyDescent="0.35">
      <c r="A792" s="259" t="s">
        <v>983</v>
      </c>
      <c r="B792" s="259" t="s">
        <v>984</v>
      </c>
      <c r="C792" s="259" t="s">
        <v>985</v>
      </c>
      <c r="D792" s="259" t="s">
        <v>40</v>
      </c>
      <c r="E792" s="259" t="s">
        <v>17</v>
      </c>
      <c r="F792" s="259" t="s">
        <v>17</v>
      </c>
      <c r="G792" s="259" t="s">
        <v>723</v>
      </c>
      <c r="H792" s="259">
        <v>2</v>
      </c>
      <c r="I792" s="259" t="s">
        <v>17</v>
      </c>
      <c r="J792" s="259" t="s">
        <v>17</v>
      </c>
      <c r="K792" s="259" t="s">
        <v>1723</v>
      </c>
      <c r="L792" s="260">
        <v>45443</v>
      </c>
      <c r="M792" s="259" t="s">
        <v>20</v>
      </c>
    </row>
    <row r="793" spans="1:13" x14ac:dyDescent="0.35">
      <c r="A793" s="261" t="s">
        <v>1714</v>
      </c>
      <c r="B793" s="261" t="s">
        <v>1715</v>
      </c>
      <c r="C793" s="261" t="s">
        <v>1716</v>
      </c>
      <c r="D793" s="261" t="s">
        <v>317</v>
      </c>
      <c r="E793" s="261">
        <v>1</v>
      </c>
      <c r="F793" s="261" t="s">
        <v>1724</v>
      </c>
      <c r="G793" s="261" t="s">
        <v>33</v>
      </c>
      <c r="H793" s="261">
        <v>2</v>
      </c>
      <c r="I793" s="261" t="s">
        <v>1725</v>
      </c>
      <c r="J793" s="261" t="s">
        <v>1726</v>
      </c>
      <c r="K793" s="261" t="s">
        <v>1727</v>
      </c>
      <c r="L793" s="262">
        <v>45443</v>
      </c>
      <c r="M793" s="261" t="s">
        <v>20</v>
      </c>
    </row>
    <row r="794" spans="1:13" x14ac:dyDescent="0.35">
      <c r="A794" s="259" t="s">
        <v>1714</v>
      </c>
      <c r="B794" s="259" t="s">
        <v>1715</v>
      </c>
      <c r="C794" s="259" t="s">
        <v>1716</v>
      </c>
      <c r="D794" s="259" t="s">
        <v>26</v>
      </c>
      <c r="E794" s="259" t="s">
        <v>17</v>
      </c>
      <c r="F794" s="259" t="s">
        <v>17</v>
      </c>
      <c r="G794" s="259" t="s">
        <v>22</v>
      </c>
      <c r="H794" s="259">
        <v>3</v>
      </c>
      <c r="I794" s="259" t="s">
        <v>17</v>
      </c>
      <c r="J794" s="259" t="s">
        <v>1728</v>
      </c>
      <c r="K794" s="259" t="s">
        <v>1729</v>
      </c>
      <c r="L794" s="260">
        <v>45443</v>
      </c>
      <c r="M794" s="259" t="s">
        <v>20</v>
      </c>
    </row>
    <row r="795" spans="1:13" x14ac:dyDescent="0.35">
      <c r="A795" s="261" t="s">
        <v>1714</v>
      </c>
      <c r="B795" s="261" t="s">
        <v>1715</v>
      </c>
      <c r="C795" s="261" t="s">
        <v>1716</v>
      </c>
      <c r="D795" s="261" t="s">
        <v>28</v>
      </c>
      <c r="E795" s="261" t="s">
        <v>17</v>
      </c>
      <c r="F795" s="261" t="s">
        <v>17</v>
      </c>
      <c r="G795" s="261" t="s">
        <v>22</v>
      </c>
      <c r="H795" s="261">
        <v>3</v>
      </c>
      <c r="I795" s="261" t="s">
        <v>17</v>
      </c>
      <c r="J795" s="261" t="s">
        <v>1728</v>
      </c>
      <c r="K795" s="261" t="s">
        <v>1730</v>
      </c>
      <c r="L795" s="262">
        <v>45443</v>
      </c>
      <c r="M795" s="261" t="s">
        <v>20</v>
      </c>
    </row>
    <row r="796" spans="1:13" x14ac:dyDescent="0.35">
      <c r="A796" s="259" t="s">
        <v>1714</v>
      </c>
      <c r="B796" s="259" t="s">
        <v>1715</v>
      </c>
      <c r="C796" s="259" t="s">
        <v>1716</v>
      </c>
      <c r="D796" s="259" t="s">
        <v>40</v>
      </c>
      <c r="E796" s="259" t="s">
        <v>17</v>
      </c>
      <c r="F796" s="259" t="s">
        <v>17</v>
      </c>
      <c r="G796" s="259" t="s">
        <v>22</v>
      </c>
      <c r="H796" s="259">
        <v>3</v>
      </c>
      <c r="I796" s="259" t="s">
        <v>17</v>
      </c>
      <c r="J796" s="259" t="s">
        <v>1728</v>
      </c>
      <c r="K796" s="259" t="s">
        <v>1731</v>
      </c>
      <c r="L796" s="260">
        <v>45443</v>
      </c>
      <c r="M796" s="259" t="s">
        <v>20</v>
      </c>
    </row>
    <row r="797" spans="1:13" x14ac:dyDescent="0.35">
      <c r="A797" s="261" t="s">
        <v>1714</v>
      </c>
      <c r="B797" s="261" t="s">
        <v>1715</v>
      </c>
      <c r="C797" s="261" t="s">
        <v>1716</v>
      </c>
      <c r="D797" s="261" t="s">
        <v>16</v>
      </c>
      <c r="E797" s="261" t="s">
        <v>17</v>
      </c>
      <c r="F797" s="261" t="s">
        <v>17</v>
      </c>
      <c r="G797" s="261" t="s">
        <v>22</v>
      </c>
      <c r="H797" s="261">
        <v>3</v>
      </c>
      <c r="I797" s="261" t="s">
        <v>17</v>
      </c>
      <c r="J797" s="261" t="s">
        <v>1728</v>
      </c>
      <c r="K797" s="261" t="s">
        <v>1732</v>
      </c>
      <c r="L797" s="262">
        <v>45443</v>
      </c>
      <c r="M797" s="261" t="s">
        <v>20</v>
      </c>
    </row>
    <row r="798" spans="1:13" x14ac:dyDescent="0.35">
      <c r="A798" s="259" t="s">
        <v>1714</v>
      </c>
      <c r="B798" s="259" t="s">
        <v>1715</v>
      </c>
      <c r="C798" s="259" t="s">
        <v>1716</v>
      </c>
      <c r="D798" s="259" t="s">
        <v>631</v>
      </c>
      <c r="E798" s="259" t="s">
        <v>17</v>
      </c>
      <c r="F798" s="259" t="s">
        <v>17</v>
      </c>
      <c r="G798" s="259" t="s">
        <v>22</v>
      </c>
      <c r="H798" s="259">
        <v>3</v>
      </c>
      <c r="I798" s="259" t="s">
        <v>17</v>
      </c>
      <c r="J798" s="259" t="s">
        <v>1728</v>
      </c>
      <c r="K798" s="259" t="s">
        <v>1733</v>
      </c>
      <c r="L798" s="260">
        <v>45443</v>
      </c>
      <c r="M798" s="259" t="s">
        <v>20</v>
      </c>
    </row>
    <row r="799" spans="1:13" x14ac:dyDescent="0.35">
      <c r="A799" s="261" t="s">
        <v>1714</v>
      </c>
      <c r="B799" s="261" t="s">
        <v>1715</v>
      </c>
      <c r="C799" s="261" t="s">
        <v>1716</v>
      </c>
      <c r="D799" s="261" t="s">
        <v>21</v>
      </c>
      <c r="E799" s="261" t="s">
        <v>17</v>
      </c>
      <c r="F799" s="261" t="s">
        <v>17</v>
      </c>
      <c r="G799" s="261" t="s">
        <v>22</v>
      </c>
      <c r="H799" s="261">
        <v>3</v>
      </c>
      <c r="I799" s="261" t="s">
        <v>17</v>
      </c>
      <c r="J799" s="261" t="s">
        <v>1728</v>
      </c>
      <c r="K799" s="261" t="s">
        <v>1734</v>
      </c>
      <c r="L799" s="262">
        <v>45443</v>
      </c>
      <c r="M799" s="261" t="s">
        <v>20</v>
      </c>
    </row>
    <row r="800" spans="1:13" x14ac:dyDescent="0.35">
      <c r="A800" s="259" t="s">
        <v>1714</v>
      </c>
      <c r="B800" s="259" t="s">
        <v>1715</v>
      </c>
      <c r="C800" s="259" t="s">
        <v>1716</v>
      </c>
      <c r="D800" s="259" t="s">
        <v>24</v>
      </c>
      <c r="E800" s="259" t="s">
        <v>17</v>
      </c>
      <c r="F800" s="259" t="s">
        <v>17</v>
      </c>
      <c r="G800" s="259" t="s">
        <v>22</v>
      </c>
      <c r="H800" s="259">
        <v>3</v>
      </c>
      <c r="I800" s="259" t="s">
        <v>17</v>
      </c>
      <c r="J800" s="259" t="s">
        <v>1728</v>
      </c>
      <c r="K800" s="259" t="s">
        <v>1735</v>
      </c>
      <c r="L800" s="260">
        <v>45443</v>
      </c>
      <c r="M800" s="259" t="s">
        <v>20</v>
      </c>
    </row>
    <row r="801" spans="1:13" x14ac:dyDescent="0.35">
      <c r="A801" s="261" t="s">
        <v>591</v>
      </c>
      <c r="B801" s="261" t="s">
        <v>592</v>
      </c>
      <c r="C801" s="261" t="s">
        <v>229</v>
      </c>
      <c r="D801" s="261" t="s">
        <v>759</v>
      </c>
      <c r="E801" s="261">
        <v>18893632</v>
      </c>
      <c r="F801" s="261" t="s">
        <v>1576</v>
      </c>
      <c r="G801" s="261" t="s">
        <v>404</v>
      </c>
      <c r="H801" s="261">
        <v>1</v>
      </c>
      <c r="I801" s="261" t="s">
        <v>1736</v>
      </c>
      <c r="J801" s="261" t="s">
        <v>1737</v>
      </c>
      <c r="K801" s="261" t="s">
        <v>1738</v>
      </c>
      <c r="L801" s="262">
        <v>45443</v>
      </c>
      <c r="M801" s="261" t="s">
        <v>20</v>
      </c>
    </row>
    <row r="802" spans="1:13" x14ac:dyDescent="0.35">
      <c r="A802" s="259" t="s">
        <v>142</v>
      </c>
      <c r="B802" s="259" t="s">
        <v>143</v>
      </c>
      <c r="C802" s="259" t="s">
        <v>123</v>
      </c>
      <c r="D802" s="259" t="s">
        <v>769</v>
      </c>
      <c r="E802" s="259">
        <v>5282117</v>
      </c>
      <c r="F802" s="259" t="s">
        <v>1739</v>
      </c>
      <c r="G802" s="259" t="s">
        <v>723</v>
      </c>
      <c r="H802" s="259">
        <v>2</v>
      </c>
      <c r="I802" s="259" t="s">
        <v>1740</v>
      </c>
      <c r="J802" s="259" t="s">
        <v>1741</v>
      </c>
      <c r="K802" s="259" t="s">
        <v>1742</v>
      </c>
      <c r="L802" s="260">
        <v>45449</v>
      </c>
      <c r="M802" s="259" t="s">
        <v>352</v>
      </c>
    </row>
    <row r="803" spans="1:13" x14ac:dyDescent="0.35">
      <c r="A803" s="261" t="s">
        <v>142</v>
      </c>
      <c r="B803" s="261" t="s">
        <v>143</v>
      </c>
      <c r="C803" s="261" t="s">
        <v>123</v>
      </c>
      <c r="D803" s="261" t="s">
        <v>774</v>
      </c>
      <c r="E803" s="261">
        <v>375883</v>
      </c>
      <c r="F803" s="261" t="s">
        <v>1739</v>
      </c>
      <c r="G803" s="261" t="s">
        <v>723</v>
      </c>
      <c r="H803" s="261">
        <v>2</v>
      </c>
      <c r="I803" s="261" t="s">
        <v>1740</v>
      </c>
      <c r="J803" s="261" t="s">
        <v>1743</v>
      </c>
      <c r="K803" s="261" t="s">
        <v>1744</v>
      </c>
      <c r="L803" s="262">
        <v>45449</v>
      </c>
      <c r="M803" s="261" t="s">
        <v>352</v>
      </c>
    </row>
    <row r="804" spans="1:13" x14ac:dyDescent="0.35">
      <c r="A804" s="259" t="s">
        <v>142</v>
      </c>
      <c r="B804" s="259" t="s">
        <v>143</v>
      </c>
      <c r="C804" s="259" t="s">
        <v>123</v>
      </c>
      <c r="D804" s="259" t="s">
        <v>802</v>
      </c>
      <c r="E804" s="259">
        <v>4906234</v>
      </c>
      <c r="F804" s="259" t="s">
        <v>1739</v>
      </c>
      <c r="G804" s="259" t="s">
        <v>723</v>
      </c>
      <c r="H804" s="259">
        <v>2</v>
      </c>
      <c r="I804" s="259" t="s">
        <v>1740</v>
      </c>
      <c r="J804" s="259" t="s">
        <v>1745</v>
      </c>
      <c r="K804" s="259" t="s">
        <v>1746</v>
      </c>
      <c r="L804" s="260">
        <v>45449</v>
      </c>
      <c r="M804" s="259" t="s">
        <v>352</v>
      </c>
    </row>
    <row r="805" spans="1:13" x14ac:dyDescent="0.35">
      <c r="A805" s="261" t="s">
        <v>142</v>
      </c>
      <c r="B805" s="261" t="s">
        <v>143</v>
      </c>
      <c r="C805" s="261" t="s">
        <v>123</v>
      </c>
      <c r="D805" s="261" t="s">
        <v>807</v>
      </c>
      <c r="E805" s="261">
        <v>0</v>
      </c>
      <c r="F805" s="261" t="s">
        <v>1739</v>
      </c>
      <c r="G805" s="261" t="s">
        <v>723</v>
      </c>
      <c r="H805" s="261">
        <v>2</v>
      </c>
      <c r="I805" s="261" t="s">
        <v>1740</v>
      </c>
      <c r="J805" s="261" t="s">
        <v>1496</v>
      </c>
      <c r="K805" s="261" t="s">
        <v>1747</v>
      </c>
      <c r="L805" s="262">
        <v>45449</v>
      </c>
      <c r="M805" s="261" t="s">
        <v>352</v>
      </c>
    </row>
    <row r="806" spans="1:13" x14ac:dyDescent="0.35">
      <c r="A806" s="259" t="s">
        <v>142</v>
      </c>
      <c r="B806" s="259" t="s">
        <v>143</v>
      </c>
      <c r="C806" s="259" t="s">
        <v>123</v>
      </c>
      <c r="D806" s="259" t="s">
        <v>810</v>
      </c>
      <c r="E806" s="259">
        <v>375883</v>
      </c>
      <c r="F806" s="259" t="s">
        <v>1739</v>
      </c>
      <c r="G806" s="259" t="s">
        <v>723</v>
      </c>
      <c r="H806" s="259">
        <v>2</v>
      </c>
      <c r="I806" s="259" t="s">
        <v>1740</v>
      </c>
      <c r="J806" s="259" t="s">
        <v>1748</v>
      </c>
      <c r="K806" s="259" t="s">
        <v>1749</v>
      </c>
      <c r="L806" s="260">
        <v>45449</v>
      </c>
      <c r="M806" s="259" t="s">
        <v>352</v>
      </c>
    </row>
    <row r="807" spans="1:13" x14ac:dyDescent="0.35">
      <c r="A807" s="261" t="s">
        <v>142</v>
      </c>
      <c r="B807" s="261" t="s">
        <v>143</v>
      </c>
      <c r="C807" s="261" t="s">
        <v>123</v>
      </c>
      <c r="D807" s="261" t="s">
        <v>813</v>
      </c>
      <c r="E807" s="261">
        <v>0</v>
      </c>
      <c r="F807" s="261" t="s">
        <v>1739</v>
      </c>
      <c r="G807" s="261" t="s">
        <v>723</v>
      </c>
      <c r="H807" s="261">
        <v>2</v>
      </c>
      <c r="I807" s="261" t="s">
        <v>1740</v>
      </c>
      <c r="J807" s="261" t="s">
        <v>1750</v>
      </c>
      <c r="K807" s="261" t="s">
        <v>1751</v>
      </c>
      <c r="L807" s="262">
        <v>45449</v>
      </c>
      <c r="M807" s="261" t="s">
        <v>352</v>
      </c>
    </row>
    <row r="808" spans="1:13" x14ac:dyDescent="0.35">
      <c r="A808" s="259" t="s">
        <v>142</v>
      </c>
      <c r="B808" s="259" t="s">
        <v>143</v>
      </c>
      <c r="C808" s="259" t="s">
        <v>123</v>
      </c>
      <c r="D808" s="259" t="s">
        <v>679</v>
      </c>
      <c r="E808" s="259">
        <v>0</v>
      </c>
      <c r="F808" s="259" t="s">
        <v>1739</v>
      </c>
      <c r="G808" s="259" t="s">
        <v>723</v>
      </c>
      <c r="H808" s="259">
        <v>2</v>
      </c>
      <c r="I808" s="259" t="s">
        <v>1740</v>
      </c>
      <c r="J808" s="259" t="s">
        <v>1750</v>
      </c>
      <c r="K808" s="259" t="s">
        <v>1752</v>
      </c>
      <c r="L808" s="260">
        <v>45449</v>
      </c>
      <c r="M808" s="259" t="s">
        <v>352</v>
      </c>
    </row>
    <row r="809" spans="1:13" x14ac:dyDescent="0.35">
      <c r="A809" s="261" t="s">
        <v>142</v>
      </c>
      <c r="B809" s="261" t="s">
        <v>143</v>
      </c>
      <c r="C809" s="261" t="s">
        <v>123</v>
      </c>
      <c r="D809" s="261" t="s">
        <v>797</v>
      </c>
      <c r="E809" s="261">
        <v>375883</v>
      </c>
      <c r="F809" s="261" t="s">
        <v>1739</v>
      </c>
      <c r="G809" s="261" t="s">
        <v>723</v>
      </c>
      <c r="H809" s="261">
        <v>2</v>
      </c>
      <c r="I809" s="261" t="s">
        <v>1740</v>
      </c>
      <c r="J809" s="261" t="s">
        <v>1753</v>
      </c>
      <c r="K809" s="261" t="s">
        <v>1754</v>
      </c>
      <c r="L809" s="262">
        <v>45449</v>
      </c>
      <c r="M809" s="261" t="s">
        <v>352</v>
      </c>
    </row>
    <row r="810" spans="1:13" x14ac:dyDescent="0.35">
      <c r="A810" s="259" t="s">
        <v>135</v>
      </c>
      <c r="B810" s="259" t="s">
        <v>136</v>
      </c>
      <c r="C810" s="259" t="s">
        <v>123</v>
      </c>
      <c r="D810" s="259" t="s">
        <v>769</v>
      </c>
      <c r="E810" s="259">
        <v>12661863</v>
      </c>
      <c r="F810" s="259" t="s">
        <v>1739</v>
      </c>
      <c r="G810" s="259" t="s">
        <v>723</v>
      </c>
      <c r="H810" s="259">
        <v>2</v>
      </c>
      <c r="I810" s="259" t="s">
        <v>1740</v>
      </c>
      <c r="J810" s="259" t="s">
        <v>1755</v>
      </c>
      <c r="K810" s="259" t="s">
        <v>1756</v>
      </c>
      <c r="L810" s="260">
        <v>45449</v>
      </c>
      <c r="M810" s="259" t="s">
        <v>352</v>
      </c>
    </row>
    <row r="811" spans="1:13" x14ac:dyDescent="0.35">
      <c r="A811" s="261" t="s">
        <v>135</v>
      </c>
      <c r="B811" s="261" t="s">
        <v>136</v>
      </c>
      <c r="C811" s="261" t="s">
        <v>123</v>
      </c>
      <c r="D811" s="261" t="s">
        <v>774</v>
      </c>
      <c r="E811" s="261">
        <v>1819854</v>
      </c>
      <c r="F811" s="261" t="s">
        <v>1739</v>
      </c>
      <c r="G811" s="261" t="s">
        <v>723</v>
      </c>
      <c r="H811" s="261">
        <v>2</v>
      </c>
      <c r="I811" s="261" t="s">
        <v>1740</v>
      </c>
      <c r="J811" s="261" t="s">
        <v>1757</v>
      </c>
      <c r="K811" s="261" t="s">
        <v>1758</v>
      </c>
      <c r="L811" s="262">
        <v>45449</v>
      </c>
      <c r="M811" s="261" t="s">
        <v>352</v>
      </c>
    </row>
    <row r="812" spans="1:13" x14ac:dyDescent="0.35">
      <c r="A812" s="259" t="s">
        <v>135</v>
      </c>
      <c r="B812" s="259" t="s">
        <v>136</v>
      </c>
      <c r="C812" s="259" t="s">
        <v>123</v>
      </c>
      <c r="D812" s="259" t="s">
        <v>797</v>
      </c>
      <c r="E812" s="259">
        <v>1819854</v>
      </c>
      <c r="F812" s="259" t="s">
        <v>1739</v>
      </c>
      <c r="G812" s="259" t="s">
        <v>723</v>
      </c>
      <c r="H812" s="259">
        <v>2</v>
      </c>
      <c r="I812" s="259" t="s">
        <v>1740</v>
      </c>
      <c r="J812" s="259" t="s">
        <v>1759</v>
      </c>
      <c r="K812" s="259" t="s">
        <v>1760</v>
      </c>
      <c r="L812" s="260">
        <v>45449</v>
      </c>
      <c r="M812" s="259" t="s">
        <v>352</v>
      </c>
    </row>
    <row r="813" spans="1:13" x14ac:dyDescent="0.35">
      <c r="A813" s="261" t="s">
        <v>135</v>
      </c>
      <c r="B813" s="261" t="s">
        <v>136</v>
      </c>
      <c r="C813" s="261" t="s">
        <v>123</v>
      </c>
      <c r="D813" s="261" t="s">
        <v>802</v>
      </c>
      <c r="E813" s="261">
        <v>10842009</v>
      </c>
      <c r="F813" s="261" t="s">
        <v>1739</v>
      </c>
      <c r="G813" s="261" t="s">
        <v>723</v>
      </c>
      <c r="H813" s="261">
        <v>2</v>
      </c>
      <c r="I813" s="261" t="s">
        <v>1740</v>
      </c>
      <c r="J813" s="261" t="s">
        <v>1761</v>
      </c>
      <c r="K813" s="261" t="s">
        <v>1762</v>
      </c>
      <c r="L813" s="262">
        <v>45449</v>
      </c>
      <c r="M813" s="261" t="s">
        <v>352</v>
      </c>
    </row>
    <row r="814" spans="1:13" x14ac:dyDescent="0.35">
      <c r="A814" s="259" t="s">
        <v>135</v>
      </c>
      <c r="B814" s="259" t="s">
        <v>136</v>
      </c>
      <c r="C814" s="259" t="s">
        <v>123</v>
      </c>
      <c r="D814" s="259" t="s">
        <v>807</v>
      </c>
      <c r="E814" s="259">
        <v>0</v>
      </c>
      <c r="F814" s="259" t="s">
        <v>1739</v>
      </c>
      <c r="G814" s="259" t="s">
        <v>723</v>
      </c>
      <c r="H814" s="259">
        <v>2</v>
      </c>
      <c r="I814" s="259" t="s">
        <v>1740</v>
      </c>
      <c r="J814" s="259" t="s">
        <v>1496</v>
      </c>
      <c r="K814" s="259" t="s">
        <v>1763</v>
      </c>
      <c r="L814" s="260">
        <v>45449</v>
      </c>
      <c r="M814" s="259" t="s">
        <v>352</v>
      </c>
    </row>
    <row r="815" spans="1:13" x14ac:dyDescent="0.35">
      <c r="A815" s="261" t="s">
        <v>135</v>
      </c>
      <c r="B815" s="261" t="s">
        <v>136</v>
      </c>
      <c r="C815" s="261" t="s">
        <v>123</v>
      </c>
      <c r="D815" s="261" t="s">
        <v>810</v>
      </c>
      <c r="E815" s="261">
        <v>1492280</v>
      </c>
      <c r="F815" s="261" t="s">
        <v>1739</v>
      </c>
      <c r="G815" s="261" t="s">
        <v>723</v>
      </c>
      <c r="H815" s="261">
        <v>2</v>
      </c>
      <c r="I815" s="261" t="s">
        <v>1740</v>
      </c>
      <c r="J815" s="261" t="s">
        <v>1764</v>
      </c>
      <c r="K815" s="261" t="s">
        <v>1765</v>
      </c>
      <c r="L815" s="262">
        <v>45449</v>
      </c>
      <c r="M815" s="261" t="s">
        <v>352</v>
      </c>
    </row>
    <row r="816" spans="1:13" x14ac:dyDescent="0.35">
      <c r="A816" s="259" t="s">
        <v>135</v>
      </c>
      <c r="B816" s="259" t="s">
        <v>136</v>
      </c>
      <c r="C816" s="259" t="s">
        <v>123</v>
      </c>
      <c r="D816" s="259" t="s">
        <v>813</v>
      </c>
      <c r="E816" s="259">
        <v>327574</v>
      </c>
      <c r="F816" s="259" t="s">
        <v>1739</v>
      </c>
      <c r="G816" s="259" t="s">
        <v>723</v>
      </c>
      <c r="H816" s="259">
        <v>2</v>
      </c>
      <c r="I816" s="259" t="s">
        <v>1740</v>
      </c>
      <c r="J816" s="259" t="s">
        <v>1766</v>
      </c>
      <c r="K816" s="259" t="s">
        <v>1767</v>
      </c>
      <c r="L816" s="260">
        <v>45449</v>
      </c>
      <c r="M816" s="259" t="s">
        <v>352</v>
      </c>
    </row>
    <row r="817" spans="1:13" x14ac:dyDescent="0.35">
      <c r="A817" s="261" t="s">
        <v>135</v>
      </c>
      <c r="B817" s="261" t="s">
        <v>136</v>
      </c>
      <c r="C817" s="261" t="s">
        <v>123</v>
      </c>
      <c r="D817" s="261" t="s">
        <v>679</v>
      </c>
      <c r="E817" s="261">
        <v>0</v>
      </c>
      <c r="F817" s="261" t="s">
        <v>1739</v>
      </c>
      <c r="G817" s="261" t="s">
        <v>723</v>
      </c>
      <c r="H817" s="261">
        <v>2</v>
      </c>
      <c r="I817" s="261" t="s">
        <v>1740</v>
      </c>
      <c r="J817" s="261" t="s">
        <v>1768</v>
      </c>
      <c r="K817" s="261" t="s">
        <v>1769</v>
      </c>
      <c r="L817" s="262">
        <v>45449</v>
      </c>
      <c r="M817" s="261" t="s">
        <v>352</v>
      </c>
    </row>
    <row r="818" spans="1:13" x14ac:dyDescent="0.35">
      <c r="A818" s="259" t="s">
        <v>125</v>
      </c>
      <c r="B818" s="259" t="s">
        <v>126</v>
      </c>
      <c r="C818" s="259" t="s">
        <v>123</v>
      </c>
      <c r="D818" s="259" t="s">
        <v>769</v>
      </c>
      <c r="E818" s="259">
        <v>5178810</v>
      </c>
      <c r="F818" s="259" t="s">
        <v>1739</v>
      </c>
      <c r="G818" s="259" t="s">
        <v>33</v>
      </c>
      <c r="H818" s="259">
        <v>2</v>
      </c>
      <c r="I818" s="259" t="s">
        <v>1740</v>
      </c>
      <c r="J818" s="259" t="s">
        <v>1770</v>
      </c>
      <c r="K818" s="259" t="s">
        <v>1771</v>
      </c>
      <c r="L818" s="260">
        <v>45449</v>
      </c>
      <c r="M818" s="259" t="s">
        <v>352</v>
      </c>
    </row>
    <row r="819" spans="1:13" x14ac:dyDescent="0.35">
      <c r="A819" s="261" t="s">
        <v>125</v>
      </c>
      <c r="B819" s="261" t="s">
        <v>126</v>
      </c>
      <c r="C819" s="261" t="s">
        <v>123</v>
      </c>
      <c r="D819" s="261" t="s">
        <v>774</v>
      </c>
      <c r="E819" s="261">
        <v>1184516</v>
      </c>
      <c r="F819" s="261" t="s">
        <v>1739</v>
      </c>
      <c r="G819" s="261" t="s">
        <v>33</v>
      </c>
      <c r="H819" s="261">
        <v>2</v>
      </c>
      <c r="I819" s="261" t="s">
        <v>1740</v>
      </c>
      <c r="J819" s="261" t="s">
        <v>1772</v>
      </c>
      <c r="K819" s="261" t="s">
        <v>1773</v>
      </c>
      <c r="L819" s="262">
        <v>45449</v>
      </c>
      <c r="M819" s="261" t="s">
        <v>352</v>
      </c>
    </row>
    <row r="820" spans="1:13" x14ac:dyDescent="0.35">
      <c r="A820" s="259" t="s">
        <v>125</v>
      </c>
      <c r="B820" s="259" t="s">
        <v>126</v>
      </c>
      <c r="C820" s="259" t="s">
        <v>123</v>
      </c>
      <c r="D820" s="259" t="s">
        <v>797</v>
      </c>
      <c r="E820" s="259">
        <v>1184516</v>
      </c>
      <c r="F820" s="259" t="s">
        <v>1739</v>
      </c>
      <c r="G820" s="259" t="s">
        <v>33</v>
      </c>
      <c r="H820" s="259">
        <v>2</v>
      </c>
      <c r="I820" s="259" t="s">
        <v>1740</v>
      </c>
      <c r="J820" s="259" t="s">
        <v>1774</v>
      </c>
      <c r="K820" s="259" t="s">
        <v>1775</v>
      </c>
      <c r="L820" s="260">
        <v>45449</v>
      </c>
      <c r="M820" s="259" t="s">
        <v>352</v>
      </c>
    </row>
    <row r="821" spans="1:13" x14ac:dyDescent="0.35">
      <c r="A821" s="261" t="s">
        <v>125</v>
      </c>
      <c r="B821" s="261" t="s">
        <v>126</v>
      </c>
      <c r="C821" s="261" t="s">
        <v>123</v>
      </c>
      <c r="D821" s="261" t="s">
        <v>802</v>
      </c>
      <c r="E821" s="261">
        <v>3994294</v>
      </c>
      <c r="F821" s="261" t="s">
        <v>1739</v>
      </c>
      <c r="G821" s="261" t="s">
        <v>33</v>
      </c>
      <c r="H821" s="261">
        <v>2</v>
      </c>
      <c r="I821" s="261" t="s">
        <v>1740</v>
      </c>
      <c r="J821" s="261" t="s">
        <v>1776</v>
      </c>
      <c r="K821" s="261" t="s">
        <v>1777</v>
      </c>
      <c r="L821" s="262">
        <v>45449</v>
      </c>
      <c r="M821" s="261" t="s">
        <v>352</v>
      </c>
    </row>
    <row r="822" spans="1:13" x14ac:dyDescent="0.35">
      <c r="A822" s="259" t="s">
        <v>125</v>
      </c>
      <c r="B822" s="259" t="s">
        <v>126</v>
      </c>
      <c r="C822" s="259" t="s">
        <v>123</v>
      </c>
      <c r="D822" s="259" t="s">
        <v>807</v>
      </c>
      <c r="E822" s="259">
        <v>0</v>
      </c>
      <c r="F822" s="259" t="s">
        <v>1739</v>
      </c>
      <c r="G822" s="259" t="s">
        <v>33</v>
      </c>
      <c r="H822" s="259">
        <v>2</v>
      </c>
      <c r="I822" s="259" t="s">
        <v>1740</v>
      </c>
      <c r="J822" s="259" t="s">
        <v>1496</v>
      </c>
      <c r="K822" s="259" t="s">
        <v>1778</v>
      </c>
      <c r="L822" s="260">
        <v>45449</v>
      </c>
      <c r="M822" s="259" t="s">
        <v>352</v>
      </c>
    </row>
    <row r="823" spans="1:13" x14ac:dyDescent="0.35">
      <c r="A823" s="261" t="s">
        <v>125</v>
      </c>
      <c r="B823" s="261" t="s">
        <v>126</v>
      </c>
      <c r="C823" s="261" t="s">
        <v>123</v>
      </c>
      <c r="D823" s="261" t="s">
        <v>810</v>
      </c>
      <c r="E823" s="261">
        <v>379045</v>
      </c>
      <c r="F823" s="261" t="s">
        <v>1739</v>
      </c>
      <c r="G823" s="261" t="s">
        <v>33</v>
      </c>
      <c r="H823" s="261">
        <v>2</v>
      </c>
      <c r="I823" s="261" t="s">
        <v>1740</v>
      </c>
      <c r="J823" s="261" t="s">
        <v>1779</v>
      </c>
      <c r="K823" s="261" t="s">
        <v>1780</v>
      </c>
      <c r="L823" s="262">
        <v>45449</v>
      </c>
      <c r="M823" s="261" t="s">
        <v>352</v>
      </c>
    </row>
    <row r="824" spans="1:13" x14ac:dyDescent="0.35">
      <c r="A824" s="259" t="s">
        <v>125</v>
      </c>
      <c r="B824" s="259" t="s">
        <v>126</v>
      </c>
      <c r="C824" s="259" t="s">
        <v>123</v>
      </c>
      <c r="D824" s="259" t="s">
        <v>813</v>
      </c>
      <c r="E824" s="259">
        <v>805471</v>
      </c>
      <c r="F824" s="259" t="s">
        <v>1739</v>
      </c>
      <c r="G824" s="259" t="s">
        <v>33</v>
      </c>
      <c r="H824" s="259">
        <v>2</v>
      </c>
      <c r="I824" s="259" t="s">
        <v>1740</v>
      </c>
      <c r="J824" s="259" t="s">
        <v>1781</v>
      </c>
      <c r="K824" s="259" t="s">
        <v>1782</v>
      </c>
      <c r="L824" s="260">
        <v>45449</v>
      </c>
      <c r="M824" s="259" t="s">
        <v>352</v>
      </c>
    </row>
    <row r="825" spans="1:13" x14ac:dyDescent="0.35">
      <c r="A825" s="261" t="s">
        <v>125</v>
      </c>
      <c r="B825" s="261" t="s">
        <v>126</v>
      </c>
      <c r="C825" s="261" t="s">
        <v>123</v>
      </c>
      <c r="D825" s="261" t="s">
        <v>679</v>
      </c>
      <c r="E825" s="261">
        <v>0</v>
      </c>
      <c r="F825" s="261" t="s">
        <v>1739</v>
      </c>
      <c r="G825" s="261" t="s">
        <v>33</v>
      </c>
      <c r="H825" s="261">
        <v>2</v>
      </c>
      <c r="I825" s="261" t="s">
        <v>1740</v>
      </c>
      <c r="J825" s="261" t="s">
        <v>1768</v>
      </c>
      <c r="K825" s="261" t="s">
        <v>1783</v>
      </c>
      <c r="L825" s="262">
        <v>45449</v>
      </c>
      <c r="M825" s="261" t="s">
        <v>352</v>
      </c>
    </row>
    <row r="826" spans="1:13" x14ac:dyDescent="0.35">
      <c r="A826" s="259" t="s">
        <v>121</v>
      </c>
      <c r="B826" s="259" t="s">
        <v>122</v>
      </c>
      <c r="C826" s="259" t="s">
        <v>123</v>
      </c>
      <c r="D826" s="259" t="s">
        <v>769</v>
      </c>
      <c r="E826" s="259">
        <v>23122790</v>
      </c>
      <c r="F826" s="259" t="s">
        <v>1739</v>
      </c>
      <c r="G826" s="259" t="s">
        <v>33</v>
      </c>
      <c r="H826" s="259">
        <v>2</v>
      </c>
      <c r="I826" s="259" t="s">
        <v>1740</v>
      </c>
      <c r="J826" s="259" t="s">
        <v>1688</v>
      </c>
      <c r="K826" s="259" t="s">
        <v>1784</v>
      </c>
      <c r="L826" s="260">
        <v>45449</v>
      </c>
      <c r="M826" s="259" t="s">
        <v>352</v>
      </c>
    </row>
    <row r="827" spans="1:13" x14ac:dyDescent="0.35">
      <c r="A827" s="261" t="s">
        <v>121</v>
      </c>
      <c r="B827" s="261" t="s">
        <v>122</v>
      </c>
      <c r="C827" s="261" t="s">
        <v>123</v>
      </c>
      <c r="D827" s="261" t="s">
        <v>774</v>
      </c>
      <c r="E827" s="261">
        <v>3380253</v>
      </c>
      <c r="F827" s="261" t="s">
        <v>1739</v>
      </c>
      <c r="G827" s="261" t="s">
        <v>33</v>
      </c>
      <c r="H827" s="261">
        <v>2</v>
      </c>
      <c r="I827" s="261" t="s">
        <v>1740</v>
      </c>
      <c r="J827" s="261" t="s">
        <v>1785</v>
      </c>
      <c r="K827" s="261" t="s">
        <v>1786</v>
      </c>
      <c r="L827" s="262">
        <v>45449</v>
      </c>
      <c r="M827" s="261" t="s">
        <v>352</v>
      </c>
    </row>
    <row r="828" spans="1:13" x14ac:dyDescent="0.35">
      <c r="A828" s="259" t="s">
        <v>121</v>
      </c>
      <c r="B828" s="259" t="s">
        <v>122</v>
      </c>
      <c r="C828" s="259" t="s">
        <v>123</v>
      </c>
      <c r="D828" s="259" t="s">
        <v>797</v>
      </c>
      <c r="E828" s="259">
        <v>3380253</v>
      </c>
      <c r="F828" s="259" t="s">
        <v>1739</v>
      </c>
      <c r="G828" s="259" t="s">
        <v>33</v>
      </c>
      <c r="H828" s="259">
        <v>2</v>
      </c>
      <c r="I828" s="259" t="s">
        <v>1740</v>
      </c>
      <c r="J828" s="259" t="s">
        <v>1787</v>
      </c>
      <c r="K828" s="259" t="s">
        <v>1788</v>
      </c>
      <c r="L828" s="260">
        <v>45449</v>
      </c>
      <c r="M828" s="259" t="s">
        <v>352</v>
      </c>
    </row>
    <row r="829" spans="1:13" x14ac:dyDescent="0.35">
      <c r="A829" s="261" t="s">
        <v>121</v>
      </c>
      <c r="B829" s="261" t="s">
        <v>122</v>
      </c>
      <c r="C829" s="261" t="s">
        <v>123</v>
      </c>
      <c r="D829" s="261" t="s">
        <v>802</v>
      </c>
      <c r="E829" s="261">
        <v>19742537</v>
      </c>
      <c r="F829" s="261" t="s">
        <v>1739</v>
      </c>
      <c r="G829" s="261" t="s">
        <v>33</v>
      </c>
      <c r="H829" s="261">
        <v>2</v>
      </c>
      <c r="I829" s="261" t="s">
        <v>1740</v>
      </c>
      <c r="J829" s="261" t="s">
        <v>1789</v>
      </c>
      <c r="K829" s="261" t="s">
        <v>1790</v>
      </c>
      <c r="L829" s="262">
        <v>45449</v>
      </c>
      <c r="M829" s="261" t="s">
        <v>352</v>
      </c>
    </row>
    <row r="830" spans="1:13" x14ac:dyDescent="0.35">
      <c r="A830" s="259" t="s">
        <v>121</v>
      </c>
      <c r="B830" s="259" t="s">
        <v>122</v>
      </c>
      <c r="C830" s="259" t="s">
        <v>123</v>
      </c>
      <c r="D830" s="259" t="s">
        <v>807</v>
      </c>
      <c r="E830" s="259">
        <v>0</v>
      </c>
      <c r="F830" s="259" t="s">
        <v>1739</v>
      </c>
      <c r="G830" s="259" t="s">
        <v>33</v>
      </c>
      <c r="H830" s="259">
        <v>2</v>
      </c>
      <c r="I830" s="259" t="s">
        <v>1740</v>
      </c>
      <c r="J830" s="259" t="s">
        <v>1791</v>
      </c>
      <c r="K830" s="259" t="s">
        <v>1792</v>
      </c>
      <c r="L830" s="260">
        <v>45449</v>
      </c>
      <c r="M830" s="259" t="s">
        <v>352</v>
      </c>
    </row>
    <row r="831" spans="1:13" x14ac:dyDescent="0.35">
      <c r="A831" s="261" t="s">
        <v>121</v>
      </c>
      <c r="B831" s="261" t="s">
        <v>122</v>
      </c>
      <c r="C831" s="261" t="s">
        <v>123</v>
      </c>
      <c r="D831" s="261" t="s">
        <v>810</v>
      </c>
      <c r="E831" s="261">
        <v>2247208</v>
      </c>
      <c r="F831" s="261" t="s">
        <v>1739</v>
      </c>
      <c r="G831" s="261" t="s">
        <v>33</v>
      </c>
      <c r="H831" s="261">
        <v>2</v>
      </c>
      <c r="I831" s="261" t="s">
        <v>1740</v>
      </c>
      <c r="J831" s="261" t="s">
        <v>1793</v>
      </c>
      <c r="K831" s="261" t="s">
        <v>1794</v>
      </c>
      <c r="L831" s="262">
        <v>45449</v>
      </c>
      <c r="M831" s="261" t="s">
        <v>352</v>
      </c>
    </row>
    <row r="832" spans="1:13" x14ac:dyDescent="0.35">
      <c r="A832" s="259" t="s">
        <v>121</v>
      </c>
      <c r="B832" s="259" t="s">
        <v>122</v>
      </c>
      <c r="C832" s="259" t="s">
        <v>123</v>
      </c>
      <c r="D832" s="259" t="s">
        <v>813</v>
      </c>
      <c r="E832" s="259">
        <v>1133045</v>
      </c>
      <c r="F832" s="259" t="s">
        <v>1739</v>
      </c>
      <c r="G832" s="259" t="s">
        <v>33</v>
      </c>
      <c r="H832" s="259">
        <v>2</v>
      </c>
      <c r="I832" s="259" t="s">
        <v>1740</v>
      </c>
      <c r="J832" s="259" t="s">
        <v>1795</v>
      </c>
      <c r="K832" s="259" t="s">
        <v>1796</v>
      </c>
      <c r="L832" s="260">
        <v>45449</v>
      </c>
      <c r="M832" s="259" t="s">
        <v>352</v>
      </c>
    </row>
    <row r="833" spans="1:13" x14ac:dyDescent="0.35">
      <c r="A833" s="261" t="s">
        <v>121</v>
      </c>
      <c r="B833" s="261" t="s">
        <v>122</v>
      </c>
      <c r="C833" s="261" t="s">
        <v>123</v>
      </c>
      <c r="D833" s="261" t="s">
        <v>679</v>
      </c>
      <c r="E833" s="261">
        <v>0</v>
      </c>
      <c r="F833" s="261" t="s">
        <v>1739</v>
      </c>
      <c r="G833" s="261" t="s">
        <v>33</v>
      </c>
      <c r="H833" s="261">
        <v>2</v>
      </c>
      <c r="I833" s="261" t="s">
        <v>1740</v>
      </c>
      <c r="J833" s="261" t="s">
        <v>1768</v>
      </c>
      <c r="K833" s="261" t="s">
        <v>1797</v>
      </c>
      <c r="L833" s="262">
        <v>45449</v>
      </c>
      <c r="M833" s="261" t="s">
        <v>352</v>
      </c>
    </row>
    <row r="834" spans="1:13" x14ac:dyDescent="0.35">
      <c r="A834" s="259" t="s">
        <v>730</v>
      </c>
      <c r="B834" s="259" t="s">
        <v>731</v>
      </c>
      <c r="C834" s="259" t="s">
        <v>732</v>
      </c>
      <c r="D834" s="259" t="s">
        <v>1798</v>
      </c>
      <c r="E834" s="259">
        <v>2</v>
      </c>
      <c r="F834" s="259" t="s">
        <v>1799</v>
      </c>
      <c r="G834" s="259" t="s">
        <v>33</v>
      </c>
      <c r="H834" s="259">
        <v>2</v>
      </c>
      <c r="I834" s="259" t="s">
        <v>17</v>
      </c>
      <c r="J834" s="259" t="s">
        <v>17</v>
      </c>
      <c r="K834" s="259" t="s">
        <v>1800</v>
      </c>
      <c r="L834" s="260">
        <v>45460</v>
      </c>
      <c r="M834" s="259" t="s">
        <v>20</v>
      </c>
    </row>
    <row r="835" spans="1:13" x14ac:dyDescent="0.35">
      <c r="A835" s="261" t="s">
        <v>730</v>
      </c>
      <c r="B835" s="261" t="s">
        <v>731</v>
      </c>
      <c r="C835" s="261" t="s">
        <v>732</v>
      </c>
      <c r="D835" s="261" t="s">
        <v>1801</v>
      </c>
      <c r="E835" s="261">
        <v>0</v>
      </c>
      <c r="F835" s="261" t="s">
        <v>1799</v>
      </c>
      <c r="G835" s="261" t="s">
        <v>33</v>
      </c>
      <c r="H835" s="261">
        <v>2</v>
      </c>
      <c r="I835" s="261" t="s">
        <v>17</v>
      </c>
      <c r="J835" s="261" t="s">
        <v>17</v>
      </c>
      <c r="K835" s="261" t="s">
        <v>1802</v>
      </c>
      <c r="L835" s="262">
        <v>45460</v>
      </c>
      <c r="M835" s="261" t="s">
        <v>20</v>
      </c>
    </row>
    <row r="836" spans="1:13" x14ac:dyDescent="0.35">
      <c r="A836" s="259" t="s">
        <v>730</v>
      </c>
      <c r="B836" s="259" t="s">
        <v>731</v>
      </c>
      <c r="C836" s="259" t="s">
        <v>732</v>
      </c>
      <c r="D836" s="259" t="s">
        <v>1803</v>
      </c>
      <c r="E836" s="259">
        <v>1</v>
      </c>
      <c r="F836" s="259" t="s">
        <v>1799</v>
      </c>
      <c r="G836" s="259" t="s">
        <v>33</v>
      </c>
      <c r="H836" s="259">
        <v>2</v>
      </c>
      <c r="I836" s="259" t="s">
        <v>17</v>
      </c>
      <c r="J836" s="259" t="s">
        <v>17</v>
      </c>
      <c r="K836" s="259" t="s">
        <v>1804</v>
      </c>
      <c r="L836" s="260">
        <v>45460</v>
      </c>
      <c r="M836" s="259" t="s">
        <v>20</v>
      </c>
    </row>
    <row r="837" spans="1:13" x14ac:dyDescent="0.35">
      <c r="A837" s="261" t="s">
        <v>730</v>
      </c>
      <c r="B837" s="261" t="s">
        <v>731</v>
      </c>
      <c r="C837" s="261" t="s">
        <v>732</v>
      </c>
      <c r="D837" s="261" t="s">
        <v>1805</v>
      </c>
      <c r="E837" s="261">
        <v>0</v>
      </c>
      <c r="F837" s="261" t="s">
        <v>1799</v>
      </c>
      <c r="G837" s="261" t="s">
        <v>33</v>
      </c>
      <c r="H837" s="261">
        <v>2</v>
      </c>
      <c r="I837" s="261" t="s">
        <v>17</v>
      </c>
      <c r="J837" s="261" t="s">
        <v>17</v>
      </c>
      <c r="K837" s="261" t="s">
        <v>1806</v>
      </c>
      <c r="L837" s="262">
        <v>45460</v>
      </c>
      <c r="M837" s="261" t="s">
        <v>20</v>
      </c>
    </row>
    <row r="838" spans="1:13" x14ac:dyDescent="0.35">
      <c r="A838" s="259" t="s">
        <v>730</v>
      </c>
      <c r="B838" s="259" t="s">
        <v>731</v>
      </c>
      <c r="C838" s="259" t="s">
        <v>732</v>
      </c>
      <c r="D838" s="259" t="s">
        <v>1807</v>
      </c>
      <c r="E838" s="259">
        <v>1</v>
      </c>
      <c r="F838" s="259" t="s">
        <v>1799</v>
      </c>
      <c r="G838" s="259" t="s">
        <v>33</v>
      </c>
      <c r="H838" s="259">
        <v>2</v>
      </c>
      <c r="I838" s="259" t="s">
        <v>17</v>
      </c>
      <c r="J838" s="259" t="s">
        <v>17</v>
      </c>
      <c r="K838" s="259" t="s">
        <v>1808</v>
      </c>
      <c r="L838" s="260">
        <v>45460</v>
      </c>
      <c r="M838" s="259" t="s">
        <v>20</v>
      </c>
    </row>
    <row r="839" spans="1:13" x14ac:dyDescent="0.35">
      <c r="A839" s="261" t="s">
        <v>730</v>
      </c>
      <c r="B839" s="261" t="s">
        <v>731</v>
      </c>
      <c r="C839" s="261" t="s">
        <v>732</v>
      </c>
      <c r="D839" s="261" t="s">
        <v>1809</v>
      </c>
      <c r="E839" s="261">
        <v>1</v>
      </c>
      <c r="F839" s="261" t="s">
        <v>1799</v>
      </c>
      <c r="G839" s="261" t="s">
        <v>33</v>
      </c>
      <c r="H839" s="261">
        <v>2</v>
      </c>
      <c r="I839" s="261" t="s">
        <v>17</v>
      </c>
      <c r="J839" s="261" t="s">
        <v>17</v>
      </c>
      <c r="K839" s="261" t="s">
        <v>1810</v>
      </c>
      <c r="L839" s="262">
        <v>45460</v>
      </c>
      <c r="M839" s="261" t="s">
        <v>20</v>
      </c>
    </row>
    <row r="840" spans="1:13" x14ac:dyDescent="0.35">
      <c r="A840" s="259" t="s">
        <v>730</v>
      </c>
      <c r="B840" s="259" t="s">
        <v>731</v>
      </c>
      <c r="C840" s="259" t="s">
        <v>732</v>
      </c>
      <c r="D840" s="259" t="s">
        <v>1811</v>
      </c>
      <c r="E840" s="259">
        <v>2</v>
      </c>
      <c r="F840" s="259" t="s">
        <v>1799</v>
      </c>
      <c r="G840" s="259" t="s">
        <v>33</v>
      </c>
      <c r="H840" s="259">
        <v>2</v>
      </c>
      <c r="I840" s="259" t="s">
        <v>17</v>
      </c>
      <c r="J840" s="259" t="s">
        <v>17</v>
      </c>
      <c r="K840" s="259" t="s">
        <v>1812</v>
      </c>
      <c r="L840" s="260">
        <v>45460</v>
      </c>
      <c r="M840" s="259" t="s">
        <v>20</v>
      </c>
    </row>
    <row r="841" spans="1:13" x14ac:dyDescent="0.35">
      <c r="A841" s="261" t="s">
        <v>730</v>
      </c>
      <c r="B841" s="261" t="s">
        <v>731</v>
      </c>
      <c r="C841" s="261" t="s">
        <v>732</v>
      </c>
      <c r="D841" s="261" t="s">
        <v>1813</v>
      </c>
      <c r="E841" s="261">
        <v>1</v>
      </c>
      <c r="F841" s="261" t="s">
        <v>1799</v>
      </c>
      <c r="G841" s="261" t="s">
        <v>33</v>
      </c>
      <c r="H841" s="261">
        <v>2</v>
      </c>
      <c r="I841" s="261" t="s">
        <v>17</v>
      </c>
      <c r="J841" s="261" t="s">
        <v>17</v>
      </c>
      <c r="K841" s="261" t="s">
        <v>1814</v>
      </c>
      <c r="L841" s="262">
        <v>45460</v>
      </c>
      <c r="M841" s="261" t="s">
        <v>20</v>
      </c>
    </row>
    <row r="842" spans="1:13" x14ac:dyDescent="0.35">
      <c r="A842" s="259" t="s">
        <v>730</v>
      </c>
      <c r="B842" s="259" t="s">
        <v>731</v>
      </c>
      <c r="C842" s="259" t="s">
        <v>732</v>
      </c>
      <c r="D842" s="259" t="s">
        <v>1815</v>
      </c>
      <c r="E842" s="259">
        <v>2</v>
      </c>
      <c r="F842" s="259" t="s">
        <v>1799</v>
      </c>
      <c r="G842" s="259" t="s">
        <v>33</v>
      </c>
      <c r="H842" s="259">
        <v>2</v>
      </c>
      <c r="I842" s="259" t="s">
        <v>17</v>
      </c>
      <c r="J842" s="259" t="s">
        <v>17</v>
      </c>
      <c r="K842" s="259" t="s">
        <v>1816</v>
      </c>
      <c r="L842" s="260">
        <v>45460</v>
      </c>
      <c r="M842" s="259" t="s">
        <v>20</v>
      </c>
    </row>
    <row r="843" spans="1:13" x14ac:dyDescent="0.35">
      <c r="A843" s="261" t="s">
        <v>745</v>
      </c>
      <c r="B843" s="261" t="s">
        <v>746</v>
      </c>
      <c r="C843" s="261" t="s">
        <v>747</v>
      </c>
      <c r="D843" s="261" t="s">
        <v>1798</v>
      </c>
      <c r="E843" s="261">
        <v>0</v>
      </c>
      <c r="F843" s="261" t="s">
        <v>1799</v>
      </c>
      <c r="G843" s="261" t="s">
        <v>33</v>
      </c>
      <c r="H843" s="261">
        <v>2</v>
      </c>
      <c r="I843" s="261" t="s">
        <v>17</v>
      </c>
      <c r="J843" s="261" t="s">
        <v>17</v>
      </c>
      <c r="K843" s="261" t="s">
        <v>1817</v>
      </c>
      <c r="L843" s="262">
        <v>45460</v>
      </c>
      <c r="M843" s="261" t="s">
        <v>20</v>
      </c>
    </row>
    <row r="844" spans="1:13" x14ac:dyDescent="0.35">
      <c r="A844" s="259" t="s">
        <v>745</v>
      </c>
      <c r="B844" s="259" t="s">
        <v>746</v>
      </c>
      <c r="C844" s="259" t="s">
        <v>747</v>
      </c>
      <c r="D844" s="259" t="s">
        <v>1801</v>
      </c>
      <c r="E844" s="259">
        <v>0</v>
      </c>
      <c r="F844" s="259" t="s">
        <v>1799</v>
      </c>
      <c r="G844" s="259" t="s">
        <v>33</v>
      </c>
      <c r="H844" s="259">
        <v>2</v>
      </c>
      <c r="I844" s="259" t="s">
        <v>17</v>
      </c>
      <c r="J844" s="259" t="s">
        <v>17</v>
      </c>
      <c r="K844" s="259" t="s">
        <v>1818</v>
      </c>
      <c r="L844" s="260">
        <v>45460</v>
      </c>
      <c r="M844" s="259" t="s">
        <v>20</v>
      </c>
    </row>
    <row r="845" spans="1:13" x14ac:dyDescent="0.35">
      <c r="A845" s="261" t="s">
        <v>745</v>
      </c>
      <c r="B845" s="261" t="s">
        <v>746</v>
      </c>
      <c r="C845" s="261" t="s">
        <v>747</v>
      </c>
      <c r="D845" s="261" t="s">
        <v>1803</v>
      </c>
      <c r="E845" s="261">
        <v>0</v>
      </c>
      <c r="F845" s="261" t="s">
        <v>1799</v>
      </c>
      <c r="G845" s="261" t="s">
        <v>33</v>
      </c>
      <c r="H845" s="261">
        <v>2</v>
      </c>
      <c r="I845" s="261" t="s">
        <v>17</v>
      </c>
      <c r="J845" s="261" t="s">
        <v>17</v>
      </c>
      <c r="K845" s="261" t="s">
        <v>1819</v>
      </c>
      <c r="L845" s="262">
        <v>45460</v>
      </c>
      <c r="M845" s="261" t="s">
        <v>20</v>
      </c>
    </row>
    <row r="846" spans="1:13" x14ac:dyDescent="0.35">
      <c r="A846" s="259" t="s">
        <v>745</v>
      </c>
      <c r="B846" s="259" t="s">
        <v>746</v>
      </c>
      <c r="C846" s="259" t="s">
        <v>747</v>
      </c>
      <c r="D846" s="259" t="s">
        <v>1805</v>
      </c>
      <c r="E846" s="259">
        <v>0</v>
      </c>
      <c r="F846" s="259" t="s">
        <v>1799</v>
      </c>
      <c r="G846" s="259" t="s">
        <v>33</v>
      </c>
      <c r="H846" s="259">
        <v>2</v>
      </c>
      <c r="I846" s="259" t="s">
        <v>17</v>
      </c>
      <c r="J846" s="259" t="s">
        <v>17</v>
      </c>
      <c r="K846" s="259" t="s">
        <v>1820</v>
      </c>
      <c r="L846" s="260">
        <v>45460</v>
      </c>
      <c r="M846" s="259" t="s">
        <v>20</v>
      </c>
    </row>
    <row r="847" spans="1:13" x14ac:dyDescent="0.35">
      <c r="A847" s="261" t="s">
        <v>745</v>
      </c>
      <c r="B847" s="261" t="s">
        <v>746</v>
      </c>
      <c r="C847" s="261" t="s">
        <v>747</v>
      </c>
      <c r="D847" s="261" t="s">
        <v>1807</v>
      </c>
      <c r="E847" s="261">
        <v>1</v>
      </c>
      <c r="F847" s="261" t="s">
        <v>1799</v>
      </c>
      <c r="G847" s="261" t="s">
        <v>33</v>
      </c>
      <c r="H847" s="261">
        <v>2</v>
      </c>
      <c r="I847" s="261" t="s">
        <v>17</v>
      </c>
      <c r="J847" s="261" t="s">
        <v>17</v>
      </c>
      <c r="K847" s="261" t="s">
        <v>1821</v>
      </c>
      <c r="L847" s="262">
        <v>45460</v>
      </c>
      <c r="M847" s="261" t="s">
        <v>20</v>
      </c>
    </row>
    <row r="848" spans="1:13" x14ac:dyDescent="0.35">
      <c r="A848" s="259" t="s">
        <v>745</v>
      </c>
      <c r="B848" s="259" t="s">
        <v>746</v>
      </c>
      <c r="C848" s="259" t="s">
        <v>747</v>
      </c>
      <c r="D848" s="259" t="s">
        <v>1809</v>
      </c>
      <c r="E848" s="259">
        <v>1</v>
      </c>
      <c r="F848" s="259" t="s">
        <v>1799</v>
      </c>
      <c r="G848" s="259" t="s">
        <v>33</v>
      </c>
      <c r="H848" s="259">
        <v>2</v>
      </c>
      <c r="I848" s="259" t="s">
        <v>17</v>
      </c>
      <c r="J848" s="259" t="s">
        <v>17</v>
      </c>
      <c r="K848" s="259" t="s">
        <v>1822</v>
      </c>
      <c r="L848" s="260">
        <v>45460</v>
      </c>
      <c r="M848" s="259" t="s">
        <v>20</v>
      </c>
    </row>
    <row r="849" spans="1:13" x14ac:dyDescent="0.35">
      <c r="A849" s="261" t="s">
        <v>745</v>
      </c>
      <c r="B849" s="261" t="s">
        <v>746</v>
      </c>
      <c r="C849" s="261" t="s">
        <v>747</v>
      </c>
      <c r="D849" s="261" t="s">
        <v>1811</v>
      </c>
      <c r="E849" s="261">
        <v>0</v>
      </c>
      <c r="F849" s="261" t="s">
        <v>1799</v>
      </c>
      <c r="G849" s="261" t="s">
        <v>33</v>
      </c>
      <c r="H849" s="261">
        <v>2</v>
      </c>
      <c r="I849" s="261" t="s">
        <v>17</v>
      </c>
      <c r="J849" s="261" t="s">
        <v>17</v>
      </c>
      <c r="K849" s="261" t="s">
        <v>1823</v>
      </c>
      <c r="L849" s="262">
        <v>45460</v>
      </c>
      <c r="M849" s="261" t="s">
        <v>20</v>
      </c>
    </row>
    <row r="850" spans="1:13" x14ac:dyDescent="0.35">
      <c r="A850" s="259" t="s">
        <v>745</v>
      </c>
      <c r="B850" s="259" t="s">
        <v>746</v>
      </c>
      <c r="C850" s="259" t="s">
        <v>747</v>
      </c>
      <c r="D850" s="259" t="s">
        <v>1813</v>
      </c>
      <c r="E850" s="259">
        <v>0</v>
      </c>
      <c r="F850" s="259" t="s">
        <v>1799</v>
      </c>
      <c r="G850" s="259" t="s">
        <v>33</v>
      </c>
      <c r="H850" s="259">
        <v>2</v>
      </c>
      <c r="I850" s="259" t="s">
        <v>17</v>
      </c>
      <c r="J850" s="259" t="s">
        <v>17</v>
      </c>
      <c r="K850" s="259" t="s">
        <v>1824</v>
      </c>
      <c r="L850" s="260">
        <v>45460</v>
      </c>
      <c r="M850" s="259" t="s">
        <v>20</v>
      </c>
    </row>
    <row r="851" spans="1:13" x14ac:dyDescent="0.35">
      <c r="A851" s="261" t="s">
        <v>745</v>
      </c>
      <c r="B851" s="261" t="s">
        <v>746</v>
      </c>
      <c r="C851" s="261" t="s">
        <v>747</v>
      </c>
      <c r="D851" s="261" t="s">
        <v>1815</v>
      </c>
      <c r="E851" s="261">
        <v>0</v>
      </c>
      <c r="F851" s="261" t="s">
        <v>1799</v>
      </c>
      <c r="G851" s="261" t="s">
        <v>33</v>
      </c>
      <c r="H851" s="261">
        <v>2</v>
      </c>
      <c r="I851" s="261" t="s">
        <v>17</v>
      </c>
      <c r="J851" s="261" t="s">
        <v>17</v>
      </c>
      <c r="K851" s="261" t="s">
        <v>1825</v>
      </c>
      <c r="L851" s="262">
        <v>45460</v>
      </c>
      <c r="M851" s="261" t="s">
        <v>20</v>
      </c>
    </row>
    <row r="852" spans="1:13" x14ac:dyDescent="0.35">
      <c r="A852" s="259" t="s">
        <v>1224</v>
      </c>
      <c r="B852" s="259" t="s">
        <v>1225</v>
      </c>
      <c r="C852" s="259" t="s">
        <v>1226</v>
      </c>
      <c r="D852" s="259" t="s">
        <v>1798</v>
      </c>
      <c r="E852" s="259">
        <v>3</v>
      </c>
      <c r="F852" s="259" t="s">
        <v>1799</v>
      </c>
      <c r="G852" s="259" t="s">
        <v>33</v>
      </c>
      <c r="H852" s="259">
        <v>2</v>
      </c>
      <c r="I852" s="259" t="s">
        <v>17</v>
      </c>
      <c r="J852" s="259" t="s">
        <v>17</v>
      </c>
      <c r="K852" s="259" t="s">
        <v>1826</v>
      </c>
      <c r="L852" s="260">
        <v>45460</v>
      </c>
      <c r="M852" s="259" t="s">
        <v>20</v>
      </c>
    </row>
    <row r="853" spans="1:13" x14ac:dyDescent="0.35">
      <c r="A853" s="261" t="s">
        <v>1224</v>
      </c>
      <c r="B853" s="261" t="s">
        <v>1225</v>
      </c>
      <c r="C853" s="261" t="s">
        <v>1226</v>
      </c>
      <c r="D853" s="261" t="s">
        <v>1801</v>
      </c>
      <c r="E853" s="261">
        <v>2</v>
      </c>
      <c r="F853" s="261" t="s">
        <v>1799</v>
      </c>
      <c r="G853" s="261" t="s">
        <v>33</v>
      </c>
      <c r="H853" s="261">
        <v>2</v>
      </c>
      <c r="I853" s="261" t="s">
        <v>17</v>
      </c>
      <c r="J853" s="261" t="s">
        <v>17</v>
      </c>
      <c r="K853" s="261" t="s">
        <v>1827</v>
      </c>
      <c r="L853" s="262">
        <v>45460</v>
      </c>
      <c r="M853" s="261" t="s">
        <v>20</v>
      </c>
    </row>
    <row r="854" spans="1:13" x14ac:dyDescent="0.35">
      <c r="A854" s="259" t="s">
        <v>1224</v>
      </c>
      <c r="B854" s="259" t="s">
        <v>1225</v>
      </c>
      <c r="C854" s="259" t="s">
        <v>1226</v>
      </c>
      <c r="D854" s="259" t="s">
        <v>1803</v>
      </c>
      <c r="E854" s="259">
        <v>2</v>
      </c>
      <c r="F854" s="259" t="s">
        <v>1799</v>
      </c>
      <c r="G854" s="259" t="s">
        <v>33</v>
      </c>
      <c r="H854" s="259">
        <v>2</v>
      </c>
      <c r="I854" s="259" t="s">
        <v>17</v>
      </c>
      <c r="J854" s="259" t="s">
        <v>17</v>
      </c>
      <c r="K854" s="259" t="s">
        <v>1828</v>
      </c>
      <c r="L854" s="260">
        <v>45460</v>
      </c>
      <c r="M854" s="259" t="s">
        <v>20</v>
      </c>
    </row>
    <row r="855" spans="1:13" x14ac:dyDescent="0.35">
      <c r="A855" s="261" t="s">
        <v>1224</v>
      </c>
      <c r="B855" s="261" t="s">
        <v>1225</v>
      </c>
      <c r="C855" s="261" t="s">
        <v>1226</v>
      </c>
      <c r="D855" s="261" t="s">
        <v>1805</v>
      </c>
      <c r="E855" s="261">
        <v>3</v>
      </c>
      <c r="F855" s="261" t="s">
        <v>1799</v>
      </c>
      <c r="G855" s="261" t="s">
        <v>33</v>
      </c>
      <c r="H855" s="261">
        <v>2</v>
      </c>
      <c r="I855" s="261" t="s">
        <v>17</v>
      </c>
      <c r="J855" s="261" t="s">
        <v>17</v>
      </c>
      <c r="K855" s="261" t="s">
        <v>1829</v>
      </c>
      <c r="L855" s="262">
        <v>45460</v>
      </c>
      <c r="M855" s="261" t="s">
        <v>20</v>
      </c>
    </row>
    <row r="856" spans="1:13" x14ac:dyDescent="0.35">
      <c r="A856" s="259" t="s">
        <v>1224</v>
      </c>
      <c r="B856" s="259" t="s">
        <v>1225</v>
      </c>
      <c r="C856" s="259" t="s">
        <v>1226</v>
      </c>
      <c r="D856" s="259" t="s">
        <v>1807</v>
      </c>
      <c r="E856" s="259">
        <v>2</v>
      </c>
      <c r="F856" s="259" t="s">
        <v>1799</v>
      </c>
      <c r="G856" s="259" t="s">
        <v>33</v>
      </c>
      <c r="H856" s="259">
        <v>2</v>
      </c>
      <c r="I856" s="259" t="s">
        <v>17</v>
      </c>
      <c r="J856" s="259" t="s">
        <v>17</v>
      </c>
      <c r="K856" s="259" t="s">
        <v>1830</v>
      </c>
      <c r="L856" s="260">
        <v>45460</v>
      </c>
      <c r="M856" s="259" t="s">
        <v>20</v>
      </c>
    </row>
    <row r="857" spans="1:13" x14ac:dyDescent="0.35">
      <c r="A857" s="261" t="s">
        <v>1224</v>
      </c>
      <c r="B857" s="261" t="s">
        <v>1225</v>
      </c>
      <c r="C857" s="261" t="s">
        <v>1226</v>
      </c>
      <c r="D857" s="261" t="s">
        <v>1809</v>
      </c>
      <c r="E857" s="261">
        <v>2</v>
      </c>
      <c r="F857" s="261" t="s">
        <v>1799</v>
      </c>
      <c r="G857" s="261" t="s">
        <v>33</v>
      </c>
      <c r="H857" s="261">
        <v>2</v>
      </c>
      <c r="I857" s="261" t="s">
        <v>17</v>
      </c>
      <c r="J857" s="261" t="s">
        <v>17</v>
      </c>
      <c r="K857" s="261" t="s">
        <v>1831</v>
      </c>
      <c r="L857" s="262">
        <v>45460</v>
      </c>
      <c r="M857" s="261" t="s">
        <v>20</v>
      </c>
    </row>
    <row r="858" spans="1:13" x14ac:dyDescent="0.35">
      <c r="A858" s="259" t="s">
        <v>1224</v>
      </c>
      <c r="B858" s="259" t="s">
        <v>1225</v>
      </c>
      <c r="C858" s="259" t="s">
        <v>1226</v>
      </c>
      <c r="D858" s="259" t="s">
        <v>1811</v>
      </c>
      <c r="E858" s="259">
        <v>3</v>
      </c>
      <c r="F858" s="259" t="s">
        <v>1799</v>
      </c>
      <c r="G858" s="259" t="s">
        <v>33</v>
      </c>
      <c r="H858" s="259">
        <v>2</v>
      </c>
      <c r="I858" s="259" t="s">
        <v>17</v>
      </c>
      <c r="J858" s="259" t="s">
        <v>17</v>
      </c>
      <c r="K858" s="259" t="s">
        <v>1832</v>
      </c>
      <c r="L858" s="260">
        <v>45460</v>
      </c>
      <c r="M858" s="259" t="s">
        <v>20</v>
      </c>
    </row>
    <row r="859" spans="1:13" x14ac:dyDescent="0.35">
      <c r="A859" s="261" t="s">
        <v>1224</v>
      </c>
      <c r="B859" s="261" t="s">
        <v>1225</v>
      </c>
      <c r="C859" s="261" t="s">
        <v>1226</v>
      </c>
      <c r="D859" s="261" t="s">
        <v>1813</v>
      </c>
      <c r="E859" s="261">
        <v>3</v>
      </c>
      <c r="F859" s="261" t="s">
        <v>1799</v>
      </c>
      <c r="G859" s="261" t="s">
        <v>33</v>
      </c>
      <c r="H859" s="261">
        <v>2</v>
      </c>
      <c r="I859" s="261" t="s">
        <v>17</v>
      </c>
      <c r="J859" s="261" t="s">
        <v>17</v>
      </c>
      <c r="K859" s="261" t="s">
        <v>1833</v>
      </c>
      <c r="L859" s="262">
        <v>45460</v>
      </c>
      <c r="M859" s="261" t="s">
        <v>20</v>
      </c>
    </row>
    <row r="860" spans="1:13" x14ac:dyDescent="0.35">
      <c r="A860" s="259" t="s">
        <v>1224</v>
      </c>
      <c r="B860" s="259" t="s">
        <v>1225</v>
      </c>
      <c r="C860" s="259" t="s">
        <v>1226</v>
      </c>
      <c r="D860" s="259" t="s">
        <v>1815</v>
      </c>
      <c r="E860" s="259">
        <v>2</v>
      </c>
      <c r="F860" s="259" t="s">
        <v>1799</v>
      </c>
      <c r="G860" s="259" t="s">
        <v>33</v>
      </c>
      <c r="H860" s="259">
        <v>2</v>
      </c>
      <c r="I860" s="259" t="s">
        <v>17</v>
      </c>
      <c r="J860" s="259" t="s">
        <v>17</v>
      </c>
      <c r="K860" s="259" t="s">
        <v>1834</v>
      </c>
      <c r="L860" s="260">
        <v>45460</v>
      </c>
      <c r="M860" s="259" t="s">
        <v>20</v>
      </c>
    </row>
    <row r="861" spans="1:13" x14ac:dyDescent="0.35">
      <c r="A861" s="261" t="s">
        <v>610</v>
      </c>
      <c r="B861" s="261" t="s">
        <v>611</v>
      </c>
      <c r="C861" s="261" t="s">
        <v>612</v>
      </c>
      <c r="D861" s="261" t="s">
        <v>1815</v>
      </c>
      <c r="E861" s="261">
        <v>2</v>
      </c>
      <c r="F861" s="261" t="s">
        <v>1799</v>
      </c>
      <c r="G861" s="261" t="s">
        <v>33</v>
      </c>
      <c r="H861" s="261">
        <v>2</v>
      </c>
      <c r="I861" s="261" t="s">
        <v>17</v>
      </c>
      <c r="J861" s="261" t="s">
        <v>17</v>
      </c>
      <c r="K861" s="261" t="s">
        <v>1835</v>
      </c>
      <c r="L861" s="262">
        <v>45461</v>
      </c>
      <c r="M861" s="261" t="s">
        <v>20</v>
      </c>
    </row>
    <row r="862" spans="1:13" x14ac:dyDescent="0.35">
      <c r="A862" s="259" t="s">
        <v>364</v>
      </c>
      <c r="B862" s="259" t="s">
        <v>365</v>
      </c>
      <c r="C862" s="259" t="s">
        <v>366</v>
      </c>
      <c r="D862" s="259" t="s">
        <v>1798</v>
      </c>
      <c r="E862" s="259">
        <v>0</v>
      </c>
      <c r="F862" s="259" t="s">
        <v>1799</v>
      </c>
      <c r="G862" s="259" t="s">
        <v>33</v>
      </c>
      <c r="H862" s="259">
        <v>2</v>
      </c>
      <c r="I862" s="259" t="s">
        <v>17</v>
      </c>
      <c r="J862" s="259" t="s">
        <v>17</v>
      </c>
      <c r="K862" s="259" t="s">
        <v>1836</v>
      </c>
      <c r="L862" s="260">
        <v>45461</v>
      </c>
      <c r="M862" s="259" t="s">
        <v>20</v>
      </c>
    </row>
    <row r="863" spans="1:13" x14ac:dyDescent="0.35">
      <c r="A863" s="261" t="s">
        <v>364</v>
      </c>
      <c r="B863" s="261" t="s">
        <v>365</v>
      </c>
      <c r="C863" s="261" t="s">
        <v>366</v>
      </c>
      <c r="D863" s="261" t="s">
        <v>1801</v>
      </c>
      <c r="E863" s="261">
        <v>1</v>
      </c>
      <c r="F863" s="261" t="s">
        <v>1799</v>
      </c>
      <c r="G863" s="261" t="s">
        <v>33</v>
      </c>
      <c r="H863" s="261">
        <v>2</v>
      </c>
      <c r="I863" s="261" t="s">
        <v>17</v>
      </c>
      <c r="J863" s="261" t="s">
        <v>17</v>
      </c>
      <c r="K863" s="261" t="s">
        <v>1837</v>
      </c>
      <c r="L863" s="262">
        <v>45461</v>
      </c>
      <c r="M863" s="261" t="s">
        <v>20</v>
      </c>
    </row>
    <row r="864" spans="1:13" x14ac:dyDescent="0.35">
      <c r="A864" s="259" t="s">
        <v>364</v>
      </c>
      <c r="B864" s="259" t="s">
        <v>365</v>
      </c>
      <c r="C864" s="259" t="s">
        <v>366</v>
      </c>
      <c r="D864" s="259" t="s">
        <v>1803</v>
      </c>
      <c r="E864" s="259">
        <v>2</v>
      </c>
      <c r="F864" s="259" t="s">
        <v>1799</v>
      </c>
      <c r="G864" s="259" t="s">
        <v>33</v>
      </c>
      <c r="H864" s="259">
        <v>2</v>
      </c>
      <c r="I864" s="259" t="s">
        <v>17</v>
      </c>
      <c r="J864" s="259" t="s">
        <v>17</v>
      </c>
      <c r="K864" s="259" t="s">
        <v>1838</v>
      </c>
      <c r="L864" s="260">
        <v>45461</v>
      </c>
      <c r="M864" s="259" t="s">
        <v>20</v>
      </c>
    </row>
    <row r="865" spans="1:13" x14ac:dyDescent="0.35">
      <c r="A865" s="261" t="s">
        <v>364</v>
      </c>
      <c r="B865" s="261" t="s">
        <v>365</v>
      </c>
      <c r="C865" s="261" t="s">
        <v>366</v>
      </c>
      <c r="D865" s="261" t="s">
        <v>1805</v>
      </c>
      <c r="E865" s="261">
        <v>2</v>
      </c>
      <c r="F865" s="261" t="s">
        <v>1799</v>
      </c>
      <c r="G865" s="261" t="s">
        <v>33</v>
      </c>
      <c r="H865" s="261">
        <v>2</v>
      </c>
      <c r="I865" s="261" t="s">
        <v>17</v>
      </c>
      <c r="J865" s="261" t="s">
        <v>17</v>
      </c>
      <c r="K865" s="261" t="s">
        <v>1839</v>
      </c>
      <c r="L865" s="262">
        <v>45461</v>
      </c>
      <c r="M865" s="261" t="s">
        <v>20</v>
      </c>
    </row>
    <row r="866" spans="1:13" x14ac:dyDescent="0.35">
      <c r="A866" s="259" t="s">
        <v>364</v>
      </c>
      <c r="B866" s="259" t="s">
        <v>365</v>
      </c>
      <c r="C866" s="259" t="s">
        <v>366</v>
      </c>
      <c r="D866" s="259" t="s">
        <v>1807</v>
      </c>
      <c r="E866" s="259">
        <v>3</v>
      </c>
      <c r="F866" s="259" t="s">
        <v>1799</v>
      </c>
      <c r="G866" s="259" t="s">
        <v>33</v>
      </c>
      <c r="H866" s="259">
        <v>2</v>
      </c>
      <c r="I866" s="259" t="s">
        <v>17</v>
      </c>
      <c r="J866" s="259" t="s">
        <v>17</v>
      </c>
      <c r="K866" s="259" t="s">
        <v>1840</v>
      </c>
      <c r="L866" s="260">
        <v>45461</v>
      </c>
      <c r="M866" s="259" t="s">
        <v>20</v>
      </c>
    </row>
    <row r="867" spans="1:13" x14ac:dyDescent="0.35">
      <c r="A867" s="261" t="s">
        <v>364</v>
      </c>
      <c r="B867" s="261" t="s">
        <v>365</v>
      </c>
      <c r="C867" s="261" t="s">
        <v>366</v>
      </c>
      <c r="D867" s="261" t="s">
        <v>1809</v>
      </c>
      <c r="E867" s="261">
        <v>2</v>
      </c>
      <c r="F867" s="261" t="s">
        <v>1799</v>
      </c>
      <c r="G867" s="261" t="s">
        <v>33</v>
      </c>
      <c r="H867" s="261">
        <v>2</v>
      </c>
      <c r="I867" s="261" t="s">
        <v>17</v>
      </c>
      <c r="J867" s="261" t="s">
        <v>17</v>
      </c>
      <c r="K867" s="261" t="s">
        <v>1841</v>
      </c>
      <c r="L867" s="262">
        <v>45461</v>
      </c>
      <c r="M867" s="261" t="s">
        <v>20</v>
      </c>
    </row>
    <row r="868" spans="1:13" x14ac:dyDescent="0.35">
      <c r="A868" s="259" t="s">
        <v>364</v>
      </c>
      <c r="B868" s="259" t="s">
        <v>365</v>
      </c>
      <c r="C868" s="259" t="s">
        <v>366</v>
      </c>
      <c r="D868" s="259" t="s">
        <v>1811</v>
      </c>
      <c r="E868" s="259">
        <v>2</v>
      </c>
      <c r="F868" s="259" t="s">
        <v>1799</v>
      </c>
      <c r="G868" s="259" t="s">
        <v>33</v>
      </c>
      <c r="H868" s="259">
        <v>2</v>
      </c>
      <c r="I868" s="259" t="s">
        <v>17</v>
      </c>
      <c r="J868" s="259" t="s">
        <v>17</v>
      </c>
      <c r="K868" s="259" t="s">
        <v>1842</v>
      </c>
      <c r="L868" s="260">
        <v>45461</v>
      </c>
      <c r="M868" s="259" t="s">
        <v>20</v>
      </c>
    </row>
    <row r="869" spans="1:13" x14ac:dyDescent="0.35">
      <c r="A869" s="261" t="s">
        <v>364</v>
      </c>
      <c r="B869" s="261" t="s">
        <v>365</v>
      </c>
      <c r="C869" s="261" t="s">
        <v>366</v>
      </c>
      <c r="D869" s="261" t="s">
        <v>1813</v>
      </c>
      <c r="E869" s="261">
        <v>3</v>
      </c>
      <c r="F869" s="261" t="s">
        <v>1799</v>
      </c>
      <c r="G869" s="261" t="s">
        <v>33</v>
      </c>
      <c r="H869" s="261">
        <v>2</v>
      </c>
      <c r="I869" s="261" t="s">
        <v>17</v>
      </c>
      <c r="J869" s="261" t="s">
        <v>17</v>
      </c>
      <c r="K869" s="261" t="s">
        <v>1843</v>
      </c>
      <c r="L869" s="262">
        <v>45461</v>
      </c>
      <c r="M869" s="261" t="s">
        <v>20</v>
      </c>
    </row>
    <row r="870" spans="1:13" x14ac:dyDescent="0.35">
      <c r="A870" s="259" t="s">
        <v>364</v>
      </c>
      <c r="B870" s="259" t="s">
        <v>365</v>
      </c>
      <c r="C870" s="259" t="s">
        <v>366</v>
      </c>
      <c r="D870" s="259" t="s">
        <v>1815</v>
      </c>
      <c r="E870" s="259">
        <v>0</v>
      </c>
      <c r="F870" s="259" t="s">
        <v>1799</v>
      </c>
      <c r="G870" s="259" t="s">
        <v>33</v>
      </c>
      <c r="H870" s="259">
        <v>2</v>
      </c>
      <c r="I870" s="259" t="s">
        <v>17</v>
      </c>
      <c r="J870" s="259" t="s">
        <v>17</v>
      </c>
      <c r="K870" s="259" t="s">
        <v>1844</v>
      </c>
      <c r="L870" s="260">
        <v>45461</v>
      </c>
      <c r="M870" s="259" t="s">
        <v>20</v>
      </c>
    </row>
    <row r="871" spans="1:13" x14ac:dyDescent="0.35">
      <c r="A871" s="261" t="s">
        <v>669</v>
      </c>
      <c r="B871" s="261" t="s">
        <v>670</v>
      </c>
      <c r="C871" s="261" t="s">
        <v>671</v>
      </c>
      <c r="D871" s="261" t="s">
        <v>1798</v>
      </c>
      <c r="E871" s="261">
        <v>2</v>
      </c>
      <c r="F871" s="261" t="s">
        <v>1799</v>
      </c>
      <c r="G871" s="261" t="s">
        <v>33</v>
      </c>
      <c r="H871" s="261">
        <v>2</v>
      </c>
      <c r="I871" s="261" t="s">
        <v>17</v>
      </c>
      <c r="J871" s="261" t="s">
        <v>17</v>
      </c>
      <c r="K871" s="261" t="s">
        <v>1845</v>
      </c>
      <c r="L871" s="262">
        <v>45461</v>
      </c>
      <c r="M871" s="261" t="s">
        <v>20</v>
      </c>
    </row>
    <row r="872" spans="1:13" x14ac:dyDescent="0.35">
      <c r="A872" s="259" t="s">
        <v>669</v>
      </c>
      <c r="B872" s="259" t="s">
        <v>670</v>
      </c>
      <c r="C872" s="259" t="s">
        <v>671</v>
      </c>
      <c r="D872" s="259" t="s">
        <v>1801</v>
      </c>
      <c r="E872" s="259">
        <v>2</v>
      </c>
      <c r="F872" s="259" t="s">
        <v>1799</v>
      </c>
      <c r="G872" s="259" t="s">
        <v>33</v>
      </c>
      <c r="H872" s="259">
        <v>2</v>
      </c>
      <c r="I872" s="259" t="s">
        <v>17</v>
      </c>
      <c r="J872" s="259" t="s">
        <v>17</v>
      </c>
      <c r="K872" s="259" t="s">
        <v>1846</v>
      </c>
      <c r="L872" s="260">
        <v>45461</v>
      </c>
      <c r="M872" s="259" t="s">
        <v>20</v>
      </c>
    </row>
    <row r="873" spans="1:13" x14ac:dyDescent="0.35">
      <c r="A873" s="261" t="s">
        <v>669</v>
      </c>
      <c r="B873" s="261" t="s">
        <v>670</v>
      </c>
      <c r="C873" s="261" t="s">
        <v>671</v>
      </c>
      <c r="D873" s="261" t="s">
        <v>1803</v>
      </c>
      <c r="E873" s="261">
        <v>3</v>
      </c>
      <c r="F873" s="261" t="s">
        <v>1799</v>
      </c>
      <c r="G873" s="261" t="s">
        <v>33</v>
      </c>
      <c r="H873" s="261">
        <v>2</v>
      </c>
      <c r="I873" s="261" t="s">
        <v>17</v>
      </c>
      <c r="J873" s="261" t="s">
        <v>17</v>
      </c>
      <c r="K873" s="261" t="s">
        <v>1847</v>
      </c>
      <c r="L873" s="262">
        <v>45461</v>
      </c>
      <c r="M873" s="261" t="s">
        <v>20</v>
      </c>
    </row>
    <row r="874" spans="1:13" x14ac:dyDescent="0.35">
      <c r="A874" s="259" t="s">
        <v>669</v>
      </c>
      <c r="B874" s="259" t="s">
        <v>670</v>
      </c>
      <c r="C874" s="259" t="s">
        <v>671</v>
      </c>
      <c r="D874" s="259" t="s">
        <v>1805</v>
      </c>
      <c r="E874" s="259">
        <v>3</v>
      </c>
      <c r="F874" s="259" t="s">
        <v>1799</v>
      </c>
      <c r="G874" s="259" t="s">
        <v>33</v>
      </c>
      <c r="H874" s="259">
        <v>2</v>
      </c>
      <c r="I874" s="259" t="s">
        <v>17</v>
      </c>
      <c r="J874" s="259" t="s">
        <v>17</v>
      </c>
      <c r="K874" s="259" t="s">
        <v>1848</v>
      </c>
      <c r="L874" s="260">
        <v>45461</v>
      </c>
      <c r="M874" s="259" t="s">
        <v>20</v>
      </c>
    </row>
    <row r="875" spans="1:13" x14ac:dyDescent="0.35">
      <c r="A875" s="261" t="s">
        <v>669</v>
      </c>
      <c r="B875" s="261" t="s">
        <v>670</v>
      </c>
      <c r="C875" s="261" t="s">
        <v>671</v>
      </c>
      <c r="D875" s="261" t="s">
        <v>1807</v>
      </c>
      <c r="E875" s="261">
        <v>3</v>
      </c>
      <c r="F875" s="261" t="s">
        <v>1799</v>
      </c>
      <c r="G875" s="261" t="s">
        <v>33</v>
      </c>
      <c r="H875" s="261">
        <v>2</v>
      </c>
      <c r="I875" s="261" t="s">
        <v>17</v>
      </c>
      <c r="J875" s="261" t="s">
        <v>17</v>
      </c>
      <c r="K875" s="261" t="s">
        <v>1849</v>
      </c>
      <c r="L875" s="262">
        <v>45461</v>
      </c>
      <c r="M875" s="261" t="s">
        <v>20</v>
      </c>
    </row>
    <row r="876" spans="1:13" x14ac:dyDescent="0.35">
      <c r="A876" s="259" t="s">
        <v>669</v>
      </c>
      <c r="B876" s="259" t="s">
        <v>670</v>
      </c>
      <c r="C876" s="259" t="s">
        <v>671</v>
      </c>
      <c r="D876" s="259" t="s">
        <v>1809</v>
      </c>
      <c r="E876" s="259">
        <v>2</v>
      </c>
      <c r="F876" s="259" t="s">
        <v>1799</v>
      </c>
      <c r="G876" s="259" t="s">
        <v>33</v>
      </c>
      <c r="H876" s="259">
        <v>2</v>
      </c>
      <c r="I876" s="259" t="s">
        <v>17</v>
      </c>
      <c r="J876" s="259" t="s">
        <v>17</v>
      </c>
      <c r="K876" s="259" t="s">
        <v>1850</v>
      </c>
      <c r="L876" s="260">
        <v>45461</v>
      </c>
      <c r="M876" s="259" t="s">
        <v>20</v>
      </c>
    </row>
    <row r="877" spans="1:13" x14ac:dyDescent="0.35">
      <c r="A877" s="261" t="s">
        <v>669</v>
      </c>
      <c r="B877" s="261" t="s">
        <v>670</v>
      </c>
      <c r="C877" s="261" t="s">
        <v>671</v>
      </c>
      <c r="D877" s="261" t="s">
        <v>1811</v>
      </c>
      <c r="E877" s="261">
        <v>3</v>
      </c>
      <c r="F877" s="261" t="s">
        <v>1799</v>
      </c>
      <c r="G877" s="261" t="s">
        <v>33</v>
      </c>
      <c r="H877" s="261">
        <v>2</v>
      </c>
      <c r="I877" s="261" t="s">
        <v>17</v>
      </c>
      <c r="J877" s="261" t="s">
        <v>17</v>
      </c>
      <c r="K877" s="261" t="s">
        <v>1851</v>
      </c>
      <c r="L877" s="262">
        <v>45461</v>
      </c>
      <c r="M877" s="261" t="s">
        <v>20</v>
      </c>
    </row>
    <row r="878" spans="1:13" x14ac:dyDescent="0.35">
      <c r="A878" s="259" t="s">
        <v>669</v>
      </c>
      <c r="B878" s="259" t="s">
        <v>670</v>
      </c>
      <c r="C878" s="259" t="s">
        <v>671</v>
      </c>
      <c r="D878" s="259" t="s">
        <v>1813</v>
      </c>
      <c r="E878" s="259">
        <v>3</v>
      </c>
      <c r="F878" s="259" t="s">
        <v>1799</v>
      </c>
      <c r="G878" s="259" t="s">
        <v>33</v>
      </c>
      <c r="H878" s="259">
        <v>2</v>
      </c>
      <c r="I878" s="259" t="s">
        <v>17</v>
      </c>
      <c r="J878" s="259" t="s">
        <v>17</v>
      </c>
      <c r="K878" s="259" t="s">
        <v>1852</v>
      </c>
      <c r="L878" s="260">
        <v>45461</v>
      </c>
      <c r="M878" s="259" t="s">
        <v>20</v>
      </c>
    </row>
    <row r="879" spans="1:13" x14ac:dyDescent="0.35">
      <c r="A879" s="261" t="s">
        <v>669</v>
      </c>
      <c r="B879" s="261" t="s">
        <v>670</v>
      </c>
      <c r="C879" s="261" t="s">
        <v>671</v>
      </c>
      <c r="D879" s="261" t="s">
        <v>1815</v>
      </c>
      <c r="E879" s="261">
        <v>3</v>
      </c>
      <c r="F879" s="261" t="s">
        <v>1799</v>
      </c>
      <c r="G879" s="261" t="s">
        <v>33</v>
      </c>
      <c r="H879" s="261">
        <v>2</v>
      </c>
      <c r="I879" s="261" t="s">
        <v>17</v>
      </c>
      <c r="J879" s="261" t="s">
        <v>17</v>
      </c>
      <c r="K879" s="261" t="s">
        <v>1853</v>
      </c>
      <c r="L879" s="262">
        <v>45461</v>
      </c>
      <c r="M879" s="261" t="s">
        <v>20</v>
      </c>
    </row>
    <row r="880" spans="1:13" x14ac:dyDescent="0.35">
      <c r="A880" s="259" t="s">
        <v>385</v>
      </c>
      <c r="B880" s="259" t="s">
        <v>386</v>
      </c>
      <c r="C880" s="259" t="s">
        <v>387</v>
      </c>
      <c r="D880" s="259" t="s">
        <v>1798</v>
      </c>
      <c r="E880" s="259">
        <v>2</v>
      </c>
      <c r="F880" s="259" t="s">
        <v>1799</v>
      </c>
      <c r="G880" s="259" t="s">
        <v>33</v>
      </c>
      <c r="H880" s="259">
        <v>2</v>
      </c>
      <c r="I880" s="259" t="s">
        <v>17</v>
      </c>
      <c r="J880" s="259" t="s">
        <v>17</v>
      </c>
      <c r="K880" s="259" t="s">
        <v>1854</v>
      </c>
      <c r="L880" s="260">
        <v>45462</v>
      </c>
      <c r="M880" s="259" t="s">
        <v>20</v>
      </c>
    </row>
    <row r="881" spans="1:13" x14ac:dyDescent="0.35">
      <c r="A881" s="261" t="s">
        <v>385</v>
      </c>
      <c r="B881" s="261" t="s">
        <v>386</v>
      </c>
      <c r="C881" s="261" t="s">
        <v>387</v>
      </c>
      <c r="D881" s="261" t="s">
        <v>1801</v>
      </c>
      <c r="E881" s="261">
        <v>1</v>
      </c>
      <c r="F881" s="261" t="s">
        <v>1799</v>
      </c>
      <c r="G881" s="261" t="s">
        <v>33</v>
      </c>
      <c r="H881" s="261">
        <v>2</v>
      </c>
      <c r="I881" s="261" t="s">
        <v>17</v>
      </c>
      <c r="J881" s="261" t="s">
        <v>17</v>
      </c>
      <c r="K881" s="261" t="s">
        <v>1855</v>
      </c>
      <c r="L881" s="262">
        <v>45462</v>
      </c>
      <c r="M881" s="261" t="s">
        <v>20</v>
      </c>
    </row>
    <row r="882" spans="1:13" x14ac:dyDescent="0.35">
      <c r="A882" s="259" t="s">
        <v>385</v>
      </c>
      <c r="B882" s="259" t="s">
        <v>386</v>
      </c>
      <c r="C882" s="259" t="s">
        <v>387</v>
      </c>
      <c r="D882" s="259" t="s">
        <v>1803</v>
      </c>
      <c r="E882" s="259">
        <v>3</v>
      </c>
      <c r="F882" s="259" t="s">
        <v>1799</v>
      </c>
      <c r="G882" s="259" t="s">
        <v>33</v>
      </c>
      <c r="H882" s="259">
        <v>2</v>
      </c>
      <c r="I882" s="259" t="s">
        <v>17</v>
      </c>
      <c r="J882" s="259" t="s">
        <v>17</v>
      </c>
      <c r="K882" s="259" t="s">
        <v>1856</v>
      </c>
      <c r="L882" s="260">
        <v>45462</v>
      </c>
      <c r="M882" s="259" t="s">
        <v>20</v>
      </c>
    </row>
    <row r="883" spans="1:13" x14ac:dyDescent="0.35">
      <c r="A883" s="261" t="s">
        <v>385</v>
      </c>
      <c r="B883" s="261" t="s">
        <v>386</v>
      </c>
      <c r="C883" s="261" t="s">
        <v>387</v>
      </c>
      <c r="D883" s="261" t="s">
        <v>1805</v>
      </c>
      <c r="E883" s="261">
        <v>3</v>
      </c>
      <c r="F883" s="261" t="s">
        <v>1799</v>
      </c>
      <c r="G883" s="261" t="s">
        <v>33</v>
      </c>
      <c r="H883" s="261">
        <v>2</v>
      </c>
      <c r="I883" s="261" t="s">
        <v>17</v>
      </c>
      <c r="J883" s="261" t="s">
        <v>17</v>
      </c>
      <c r="K883" s="261" t="s">
        <v>1857</v>
      </c>
      <c r="L883" s="262">
        <v>45462</v>
      </c>
      <c r="M883" s="261" t="s">
        <v>20</v>
      </c>
    </row>
    <row r="884" spans="1:13" x14ac:dyDescent="0.35">
      <c r="A884" s="259" t="s">
        <v>385</v>
      </c>
      <c r="B884" s="259" t="s">
        <v>386</v>
      </c>
      <c r="C884" s="259" t="s">
        <v>387</v>
      </c>
      <c r="D884" s="259" t="s">
        <v>1807</v>
      </c>
      <c r="E884" s="259">
        <v>0</v>
      </c>
      <c r="F884" s="259" t="s">
        <v>1799</v>
      </c>
      <c r="G884" s="259" t="s">
        <v>33</v>
      </c>
      <c r="H884" s="259">
        <v>2</v>
      </c>
      <c r="I884" s="259" t="s">
        <v>17</v>
      </c>
      <c r="J884" s="259" t="s">
        <v>17</v>
      </c>
      <c r="K884" s="259" t="s">
        <v>1858</v>
      </c>
      <c r="L884" s="260">
        <v>45462</v>
      </c>
      <c r="M884" s="259" t="s">
        <v>20</v>
      </c>
    </row>
    <row r="885" spans="1:13" x14ac:dyDescent="0.35">
      <c r="A885" s="261" t="s">
        <v>385</v>
      </c>
      <c r="B885" s="261" t="s">
        <v>386</v>
      </c>
      <c r="C885" s="261" t="s">
        <v>387</v>
      </c>
      <c r="D885" s="261" t="s">
        <v>1809</v>
      </c>
      <c r="E885" s="261">
        <v>3</v>
      </c>
      <c r="F885" s="261" t="s">
        <v>1799</v>
      </c>
      <c r="G885" s="261" t="s">
        <v>33</v>
      </c>
      <c r="H885" s="261">
        <v>2</v>
      </c>
      <c r="I885" s="261" t="s">
        <v>17</v>
      </c>
      <c r="J885" s="261" t="s">
        <v>17</v>
      </c>
      <c r="K885" s="261" t="s">
        <v>1859</v>
      </c>
      <c r="L885" s="262">
        <v>45462</v>
      </c>
      <c r="M885" s="261" t="s">
        <v>20</v>
      </c>
    </row>
    <row r="886" spans="1:13" x14ac:dyDescent="0.35">
      <c r="A886" s="259" t="s">
        <v>385</v>
      </c>
      <c r="B886" s="259" t="s">
        <v>386</v>
      </c>
      <c r="C886" s="259" t="s">
        <v>387</v>
      </c>
      <c r="D886" s="259" t="s">
        <v>1811</v>
      </c>
      <c r="E886" s="259">
        <v>3</v>
      </c>
      <c r="F886" s="259" t="s">
        <v>1799</v>
      </c>
      <c r="G886" s="259" t="s">
        <v>33</v>
      </c>
      <c r="H886" s="259">
        <v>2</v>
      </c>
      <c r="I886" s="259" t="s">
        <v>17</v>
      </c>
      <c r="J886" s="259" t="s">
        <v>17</v>
      </c>
      <c r="K886" s="259" t="s">
        <v>1860</v>
      </c>
      <c r="L886" s="260">
        <v>45462</v>
      </c>
      <c r="M886" s="259" t="s">
        <v>20</v>
      </c>
    </row>
    <row r="887" spans="1:13" x14ac:dyDescent="0.35">
      <c r="A887" s="261" t="s">
        <v>385</v>
      </c>
      <c r="B887" s="261" t="s">
        <v>386</v>
      </c>
      <c r="C887" s="261" t="s">
        <v>387</v>
      </c>
      <c r="D887" s="261" t="s">
        <v>1813</v>
      </c>
      <c r="E887" s="261">
        <v>3</v>
      </c>
      <c r="F887" s="261" t="s">
        <v>1799</v>
      </c>
      <c r="G887" s="261" t="s">
        <v>33</v>
      </c>
      <c r="H887" s="261">
        <v>2</v>
      </c>
      <c r="I887" s="261" t="s">
        <v>17</v>
      </c>
      <c r="J887" s="261" t="s">
        <v>17</v>
      </c>
      <c r="K887" s="261" t="s">
        <v>1861</v>
      </c>
      <c r="L887" s="262">
        <v>45462</v>
      </c>
      <c r="M887" s="261" t="s">
        <v>20</v>
      </c>
    </row>
    <row r="888" spans="1:13" x14ac:dyDescent="0.35">
      <c r="A888" s="259" t="s">
        <v>385</v>
      </c>
      <c r="B888" s="259" t="s">
        <v>386</v>
      </c>
      <c r="C888" s="259" t="s">
        <v>387</v>
      </c>
      <c r="D888" s="259" t="s">
        <v>1815</v>
      </c>
      <c r="E888" s="259">
        <v>2</v>
      </c>
      <c r="F888" s="259" t="s">
        <v>1799</v>
      </c>
      <c r="G888" s="259" t="s">
        <v>33</v>
      </c>
      <c r="H888" s="259">
        <v>2</v>
      </c>
      <c r="I888" s="259" t="s">
        <v>17</v>
      </c>
      <c r="J888" s="259" t="s">
        <v>17</v>
      </c>
      <c r="K888" s="259" t="s">
        <v>1862</v>
      </c>
      <c r="L888" s="260">
        <v>45462</v>
      </c>
      <c r="M888" s="259" t="s">
        <v>20</v>
      </c>
    </row>
    <row r="889" spans="1:13" x14ac:dyDescent="0.35">
      <c r="A889" s="261" t="s">
        <v>375</v>
      </c>
      <c r="B889" s="261" t="s">
        <v>376</v>
      </c>
      <c r="C889" s="261" t="s">
        <v>377</v>
      </c>
      <c r="D889" s="261" t="s">
        <v>1798</v>
      </c>
      <c r="E889" s="261">
        <v>2</v>
      </c>
      <c r="F889" s="261" t="s">
        <v>1799</v>
      </c>
      <c r="G889" s="261" t="s">
        <v>33</v>
      </c>
      <c r="H889" s="261">
        <v>2</v>
      </c>
      <c r="I889" s="261" t="s">
        <v>17</v>
      </c>
      <c r="J889" s="261" t="s">
        <v>17</v>
      </c>
      <c r="K889" s="261" t="s">
        <v>1863</v>
      </c>
      <c r="L889" s="262">
        <v>45462</v>
      </c>
      <c r="M889" s="261" t="s">
        <v>20</v>
      </c>
    </row>
    <row r="890" spans="1:13" x14ac:dyDescent="0.35">
      <c r="A890" s="259" t="s">
        <v>375</v>
      </c>
      <c r="B890" s="259" t="s">
        <v>376</v>
      </c>
      <c r="C890" s="259" t="s">
        <v>377</v>
      </c>
      <c r="D890" s="259" t="s">
        <v>1801</v>
      </c>
      <c r="E890" s="259">
        <v>1</v>
      </c>
      <c r="F890" s="259" t="s">
        <v>1799</v>
      </c>
      <c r="G890" s="259" t="s">
        <v>33</v>
      </c>
      <c r="H890" s="259">
        <v>2</v>
      </c>
      <c r="I890" s="259" t="s">
        <v>17</v>
      </c>
      <c r="J890" s="259" t="s">
        <v>17</v>
      </c>
      <c r="K890" s="259" t="s">
        <v>1864</v>
      </c>
      <c r="L890" s="260">
        <v>45462</v>
      </c>
      <c r="M890" s="259" t="s">
        <v>20</v>
      </c>
    </row>
    <row r="891" spans="1:13" x14ac:dyDescent="0.35">
      <c r="A891" s="261" t="s">
        <v>375</v>
      </c>
      <c r="B891" s="261" t="s">
        <v>376</v>
      </c>
      <c r="C891" s="261" t="s">
        <v>377</v>
      </c>
      <c r="D891" s="261" t="s">
        <v>1803</v>
      </c>
      <c r="E891" s="261">
        <v>1</v>
      </c>
      <c r="F891" s="261" t="s">
        <v>1799</v>
      </c>
      <c r="G891" s="261" t="s">
        <v>33</v>
      </c>
      <c r="H891" s="261">
        <v>2</v>
      </c>
      <c r="I891" s="261" t="s">
        <v>17</v>
      </c>
      <c r="J891" s="261" t="s">
        <v>17</v>
      </c>
      <c r="K891" s="261" t="s">
        <v>1865</v>
      </c>
      <c r="L891" s="262">
        <v>45462</v>
      </c>
      <c r="M891" s="261" t="s">
        <v>20</v>
      </c>
    </row>
    <row r="892" spans="1:13" x14ac:dyDescent="0.35">
      <c r="A892" s="259" t="s">
        <v>375</v>
      </c>
      <c r="B892" s="259" t="s">
        <v>376</v>
      </c>
      <c r="C892" s="259" t="s">
        <v>377</v>
      </c>
      <c r="D892" s="259" t="s">
        <v>1805</v>
      </c>
      <c r="E892" s="259">
        <v>0</v>
      </c>
      <c r="F892" s="259" t="s">
        <v>1799</v>
      </c>
      <c r="G892" s="259" t="s">
        <v>33</v>
      </c>
      <c r="H892" s="259">
        <v>2</v>
      </c>
      <c r="I892" s="259" t="s">
        <v>17</v>
      </c>
      <c r="J892" s="259" t="s">
        <v>17</v>
      </c>
      <c r="K892" s="259" t="s">
        <v>1866</v>
      </c>
      <c r="L892" s="260">
        <v>45462</v>
      </c>
      <c r="M892" s="259" t="s">
        <v>20</v>
      </c>
    </row>
    <row r="893" spans="1:13" x14ac:dyDescent="0.35">
      <c r="A893" s="261" t="s">
        <v>375</v>
      </c>
      <c r="B893" s="261" t="s">
        <v>376</v>
      </c>
      <c r="C893" s="261" t="s">
        <v>377</v>
      </c>
      <c r="D893" s="261" t="s">
        <v>1807</v>
      </c>
      <c r="E893" s="261">
        <v>0</v>
      </c>
      <c r="F893" s="261" t="s">
        <v>1799</v>
      </c>
      <c r="G893" s="261" t="s">
        <v>33</v>
      </c>
      <c r="H893" s="261">
        <v>2</v>
      </c>
      <c r="I893" s="261" t="s">
        <v>17</v>
      </c>
      <c r="J893" s="261" t="s">
        <v>17</v>
      </c>
      <c r="K893" s="261" t="s">
        <v>1867</v>
      </c>
      <c r="L893" s="262">
        <v>45462</v>
      </c>
      <c r="M893" s="261" t="s">
        <v>20</v>
      </c>
    </row>
    <row r="894" spans="1:13" x14ac:dyDescent="0.35">
      <c r="A894" s="259" t="s">
        <v>375</v>
      </c>
      <c r="B894" s="259" t="s">
        <v>376</v>
      </c>
      <c r="C894" s="259" t="s">
        <v>377</v>
      </c>
      <c r="D894" s="259" t="s">
        <v>1809</v>
      </c>
      <c r="E894" s="259">
        <v>3</v>
      </c>
      <c r="F894" s="259" t="s">
        <v>1799</v>
      </c>
      <c r="G894" s="259" t="s">
        <v>33</v>
      </c>
      <c r="H894" s="259">
        <v>2</v>
      </c>
      <c r="I894" s="259" t="s">
        <v>17</v>
      </c>
      <c r="J894" s="259" t="s">
        <v>17</v>
      </c>
      <c r="K894" s="259" t="s">
        <v>1868</v>
      </c>
      <c r="L894" s="260">
        <v>45462</v>
      </c>
      <c r="M894" s="259" t="s">
        <v>20</v>
      </c>
    </row>
    <row r="895" spans="1:13" x14ac:dyDescent="0.35">
      <c r="A895" s="261" t="s">
        <v>375</v>
      </c>
      <c r="B895" s="261" t="s">
        <v>376</v>
      </c>
      <c r="C895" s="261" t="s">
        <v>377</v>
      </c>
      <c r="D895" s="261" t="s">
        <v>1811</v>
      </c>
      <c r="E895" s="261">
        <v>3</v>
      </c>
      <c r="F895" s="261" t="s">
        <v>1799</v>
      </c>
      <c r="G895" s="261" t="s">
        <v>33</v>
      </c>
      <c r="H895" s="261">
        <v>2</v>
      </c>
      <c r="I895" s="261" t="s">
        <v>17</v>
      </c>
      <c r="J895" s="261" t="s">
        <v>17</v>
      </c>
      <c r="K895" s="261" t="s">
        <v>1869</v>
      </c>
      <c r="L895" s="262">
        <v>45462</v>
      </c>
      <c r="M895" s="261" t="s">
        <v>20</v>
      </c>
    </row>
    <row r="896" spans="1:13" x14ac:dyDescent="0.35">
      <c r="A896" s="259" t="s">
        <v>375</v>
      </c>
      <c r="B896" s="259" t="s">
        <v>376</v>
      </c>
      <c r="C896" s="259" t="s">
        <v>377</v>
      </c>
      <c r="D896" s="259" t="s">
        <v>1813</v>
      </c>
      <c r="E896" s="259">
        <v>1</v>
      </c>
      <c r="F896" s="259" t="s">
        <v>1799</v>
      </c>
      <c r="G896" s="259" t="s">
        <v>33</v>
      </c>
      <c r="H896" s="259">
        <v>2</v>
      </c>
      <c r="I896" s="259" t="s">
        <v>17</v>
      </c>
      <c r="J896" s="259" t="s">
        <v>17</v>
      </c>
      <c r="K896" s="259" t="s">
        <v>1870</v>
      </c>
      <c r="L896" s="260">
        <v>45462</v>
      </c>
      <c r="M896" s="259" t="s">
        <v>20</v>
      </c>
    </row>
    <row r="897" spans="1:13" x14ac:dyDescent="0.35">
      <c r="A897" s="261" t="s">
        <v>375</v>
      </c>
      <c r="B897" s="261" t="s">
        <v>376</v>
      </c>
      <c r="C897" s="261" t="s">
        <v>377</v>
      </c>
      <c r="D897" s="261" t="s">
        <v>1815</v>
      </c>
      <c r="E897" s="261">
        <v>0</v>
      </c>
      <c r="F897" s="261" t="s">
        <v>1799</v>
      </c>
      <c r="G897" s="261" t="s">
        <v>33</v>
      </c>
      <c r="H897" s="261">
        <v>2</v>
      </c>
      <c r="I897" s="261" t="s">
        <v>17</v>
      </c>
      <c r="J897" s="261" t="s">
        <v>17</v>
      </c>
      <c r="K897" s="261" t="s">
        <v>1871</v>
      </c>
      <c r="L897" s="262">
        <v>45462</v>
      </c>
      <c r="M897" s="261" t="s">
        <v>20</v>
      </c>
    </row>
    <row r="898" spans="1:13" x14ac:dyDescent="0.35">
      <c r="A898" s="259" t="s">
        <v>937</v>
      </c>
      <c r="B898" s="259" t="s">
        <v>938</v>
      </c>
      <c r="C898" s="259" t="s">
        <v>939</v>
      </c>
      <c r="D898" s="259" t="s">
        <v>1798</v>
      </c>
      <c r="E898" s="259">
        <v>2</v>
      </c>
      <c r="F898" s="259" t="s">
        <v>1799</v>
      </c>
      <c r="G898" s="259" t="s">
        <v>33</v>
      </c>
      <c r="H898" s="259">
        <v>2</v>
      </c>
      <c r="I898" s="259" t="s">
        <v>17</v>
      </c>
      <c r="J898" s="259" t="s">
        <v>17</v>
      </c>
      <c r="K898" s="259" t="s">
        <v>1872</v>
      </c>
      <c r="L898" s="260">
        <v>45462</v>
      </c>
      <c r="M898" s="259" t="s">
        <v>20</v>
      </c>
    </row>
    <row r="899" spans="1:13" x14ac:dyDescent="0.35">
      <c r="A899" s="261" t="s">
        <v>937</v>
      </c>
      <c r="B899" s="261" t="s">
        <v>938</v>
      </c>
      <c r="C899" s="261" t="s">
        <v>939</v>
      </c>
      <c r="D899" s="261" t="s">
        <v>1801</v>
      </c>
      <c r="E899" s="261">
        <v>2</v>
      </c>
      <c r="F899" s="261" t="s">
        <v>1799</v>
      </c>
      <c r="G899" s="261" t="s">
        <v>33</v>
      </c>
      <c r="H899" s="261">
        <v>2</v>
      </c>
      <c r="I899" s="261" t="s">
        <v>17</v>
      </c>
      <c r="J899" s="261" t="s">
        <v>17</v>
      </c>
      <c r="K899" s="261" t="s">
        <v>1873</v>
      </c>
      <c r="L899" s="262">
        <v>45462</v>
      </c>
      <c r="M899" s="261" t="s">
        <v>20</v>
      </c>
    </row>
    <row r="900" spans="1:13" x14ac:dyDescent="0.35">
      <c r="A900" s="259" t="s">
        <v>937</v>
      </c>
      <c r="B900" s="259" t="s">
        <v>938</v>
      </c>
      <c r="C900" s="259" t="s">
        <v>939</v>
      </c>
      <c r="D900" s="259" t="s">
        <v>1803</v>
      </c>
      <c r="E900" s="259">
        <v>2</v>
      </c>
      <c r="F900" s="259" t="s">
        <v>1799</v>
      </c>
      <c r="G900" s="259" t="s">
        <v>33</v>
      </c>
      <c r="H900" s="259">
        <v>2</v>
      </c>
      <c r="I900" s="259" t="s">
        <v>17</v>
      </c>
      <c r="J900" s="259" t="s">
        <v>17</v>
      </c>
      <c r="K900" s="259" t="s">
        <v>1874</v>
      </c>
      <c r="L900" s="260">
        <v>45462</v>
      </c>
      <c r="M900" s="259" t="s">
        <v>20</v>
      </c>
    </row>
    <row r="901" spans="1:13" x14ac:dyDescent="0.35">
      <c r="A901" s="261" t="s">
        <v>937</v>
      </c>
      <c r="B901" s="261" t="s">
        <v>938</v>
      </c>
      <c r="C901" s="261" t="s">
        <v>939</v>
      </c>
      <c r="D901" s="261" t="s">
        <v>1805</v>
      </c>
      <c r="E901" s="261">
        <v>0</v>
      </c>
      <c r="F901" s="261" t="s">
        <v>1799</v>
      </c>
      <c r="G901" s="261" t="s">
        <v>33</v>
      </c>
      <c r="H901" s="261">
        <v>2</v>
      </c>
      <c r="I901" s="261" t="s">
        <v>17</v>
      </c>
      <c r="J901" s="261" t="s">
        <v>17</v>
      </c>
      <c r="K901" s="261" t="s">
        <v>1875</v>
      </c>
      <c r="L901" s="262">
        <v>45462</v>
      </c>
      <c r="M901" s="261" t="s">
        <v>20</v>
      </c>
    </row>
    <row r="902" spans="1:13" x14ac:dyDescent="0.35">
      <c r="A902" s="259" t="s">
        <v>937</v>
      </c>
      <c r="B902" s="259" t="s">
        <v>938</v>
      </c>
      <c r="C902" s="259" t="s">
        <v>939</v>
      </c>
      <c r="D902" s="259" t="s">
        <v>1807</v>
      </c>
      <c r="E902" s="259">
        <v>3</v>
      </c>
      <c r="F902" s="259" t="s">
        <v>1799</v>
      </c>
      <c r="G902" s="259" t="s">
        <v>33</v>
      </c>
      <c r="H902" s="259">
        <v>2</v>
      </c>
      <c r="I902" s="259" t="s">
        <v>17</v>
      </c>
      <c r="J902" s="259" t="s">
        <v>17</v>
      </c>
      <c r="K902" s="259" t="s">
        <v>1876</v>
      </c>
      <c r="L902" s="260">
        <v>45462</v>
      </c>
      <c r="M902" s="259" t="s">
        <v>20</v>
      </c>
    </row>
    <row r="903" spans="1:13" x14ac:dyDescent="0.35">
      <c r="A903" s="261" t="s">
        <v>937</v>
      </c>
      <c r="B903" s="261" t="s">
        <v>938</v>
      </c>
      <c r="C903" s="261" t="s">
        <v>939</v>
      </c>
      <c r="D903" s="261" t="s">
        <v>1809</v>
      </c>
      <c r="E903" s="261">
        <v>1</v>
      </c>
      <c r="F903" s="261" t="s">
        <v>1799</v>
      </c>
      <c r="G903" s="261" t="s">
        <v>33</v>
      </c>
      <c r="H903" s="261">
        <v>2</v>
      </c>
      <c r="I903" s="261" t="s">
        <v>17</v>
      </c>
      <c r="J903" s="261" t="s">
        <v>17</v>
      </c>
      <c r="K903" s="261" t="s">
        <v>1877</v>
      </c>
      <c r="L903" s="262">
        <v>45462</v>
      </c>
      <c r="M903" s="261" t="s">
        <v>20</v>
      </c>
    </row>
    <row r="904" spans="1:13" x14ac:dyDescent="0.35">
      <c r="A904" s="259" t="s">
        <v>937</v>
      </c>
      <c r="B904" s="259" t="s">
        <v>938</v>
      </c>
      <c r="C904" s="259" t="s">
        <v>939</v>
      </c>
      <c r="D904" s="259" t="s">
        <v>1811</v>
      </c>
      <c r="E904" s="259">
        <v>2</v>
      </c>
      <c r="F904" s="259" t="s">
        <v>1799</v>
      </c>
      <c r="G904" s="259" t="s">
        <v>33</v>
      </c>
      <c r="H904" s="259">
        <v>2</v>
      </c>
      <c r="I904" s="259" t="s">
        <v>17</v>
      </c>
      <c r="J904" s="259" t="s">
        <v>17</v>
      </c>
      <c r="K904" s="259" t="s">
        <v>1878</v>
      </c>
      <c r="L904" s="260">
        <v>45462</v>
      </c>
      <c r="M904" s="259" t="s">
        <v>20</v>
      </c>
    </row>
    <row r="905" spans="1:13" x14ac:dyDescent="0.35">
      <c r="A905" s="261" t="s">
        <v>937</v>
      </c>
      <c r="B905" s="261" t="s">
        <v>938</v>
      </c>
      <c r="C905" s="261" t="s">
        <v>939</v>
      </c>
      <c r="D905" s="261" t="s">
        <v>1813</v>
      </c>
      <c r="E905" s="261">
        <v>1</v>
      </c>
      <c r="F905" s="261" t="s">
        <v>1799</v>
      </c>
      <c r="G905" s="261" t="s">
        <v>33</v>
      </c>
      <c r="H905" s="261">
        <v>2</v>
      </c>
      <c r="I905" s="261" t="s">
        <v>17</v>
      </c>
      <c r="J905" s="261" t="s">
        <v>17</v>
      </c>
      <c r="K905" s="261" t="s">
        <v>1879</v>
      </c>
      <c r="L905" s="262">
        <v>45462</v>
      </c>
      <c r="M905" s="261" t="s">
        <v>20</v>
      </c>
    </row>
    <row r="906" spans="1:13" x14ac:dyDescent="0.35">
      <c r="A906" s="259" t="s">
        <v>937</v>
      </c>
      <c r="B906" s="259" t="s">
        <v>938</v>
      </c>
      <c r="C906" s="259" t="s">
        <v>939</v>
      </c>
      <c r="D906" s="259" t="s">
        <v>1815</v>
      </c>
      <c r="E906" s="259">
        <v>0</v>
      </c>
      <c r="F906" s="259" t="s">
        <v>1799</v>
      </c>
      <c r="G906" s="259" t="s">
        <v>33</v>
      </c>
      <c r="H906" s="259">
        <v>2</v>
      </c>
      <c r="I906" s="259" t="s">
        <v>17</v>
      </c>
      <c r="J906" s="259" t="s">
        <v>17</v>
      </c>
      <c r="K906" s="259" t="s">
        <v>1880</v>
      </c>
      <c r="L906" s="260">
        <v>45462</v>
      </c>
      <c r="M906" s="259" t="s">
        <v>20</v>
      </c>
    </row>
    <row r="907" spans="1:13" x14ac:dyDescent="0.35">
      <c r="A907" s="261" t="s">
        <v>582</v>
      </c>
      <c r="B907" s="261" t="s">
        <v>583</v>
      </c>
      <c r="C907" s="261" t="s">
        <v>584</v>
      </c>
      <c r="D907" s="261" t="s">
        <v>1798</v>
      </c>
      <c r="E907" s="261">
        <v>2</v>
      </c>
      <c r="F907" s="261" t="s">
        <v>1799</v>
      </c>
      <c r="G907" s="261" t="s">
        <v>33</v>
      </c>
      <c r="H907" s="261">
        <v>2</v>
      </c>
      <c r="I907" s="261" t="s">
        <v>17</v>
      </c>
      <c r="J907" s="261" t="s">
        <v>17</v>
      </c>
      <c r="K907" s="261" t="s">
        <v>1881</v>
      </c>
      <c r="L907" s="262">
        <v>45462</v>
      </c>
      <c r="M907" s="261" t="s">
        <v>20</v>
      </c>
    </row>
    <row r="908" spans="1:13" x14ac:dyDescent="0.35">
      <c r="A908" s="259" t="s">
        <v>582</v>
      </c>
      <c r="B908" s="259" t="s">
        <v>583</v>
      </c>
      <c r="C908" s="259" t="s">
        <v>584</v>
      </c>
      <c r="D908" s="259" t="s">
        <v>1801</v>
      </c>
      <c r="E908" s="259">
        <v>1</v>
      </c>
      <c r="F908" s="259" t="s">
        <v>1799</v>
      </c>
      <c r="G908" s="259" t="s">
        <v>33</v>
      </c>
      <c r="H908" s="259">
        <v>2</v>
      </c>
      <c r="I908" s="259" t="s">
        <v>17</v>
      </c>
      <c r="J908" s="259" t="s">
        <v>17</v>
      </c>
      <c r="K908" s="259" t="s">
        <v>1882</v>
      </c>
      <c r="L908" s="260">
        <v>45462</v>
      </c>
      <c r="M908" s="259" t="s">
        <v>20</v>
      </c>
    </row>
    <row r="909" spans="1:13" x14ac:dyDescent="0.35">
      <c r="A909" s="261" t="s">
        <v>582</v>
      </c>
      <c r="B909" s="261" t="s">
        <v>583</v>
      </c>
      <c r="C909" s="261" t="s">
        <v>584</v>
      </c>
      <c r="D909" s="261" t="s">
        <v>1803</v>
      </c>
      <c r="E909" s="261">
        <v>2</v>
      </c>
      <c r="F909" s="261" t="s">
        <v>1799</v>
      </c>
      <c r="G909" s="261" t="s">
        <v>33</v>
      </c>
      <c r="H909" s="261">
        <v>2</v>
      </c>
      <c r="I909" s="261" t="s">
        <v>17</v>
      </c>
      <c r="J909" s="261" t="s">
        <v>17</v>
      </c>
      <c r="K909" s="261" t="s">
        <v>1883</v>
      </c>
      <c r="L909" s="262">
        <v>45462</v>
      </c>
      <c r="M909" s="261" t="s">
        <v>20</v>
      </c>
    </row>
    <row r="910" spans="1:13" x14ac:dyDescent="0.35">
      <c r="A910" s="259" t="s">
        <v>582</v>
      </c>
      <c r="B910" s="259" t="s">
        <v>583</v>
      </c>
      <c r="C910" s="259" t="s">
        <v>584</v>
      </c>
      <c r="D910" s="259" t="s">
        <v>1805</v>
      </c>
      <c r="E910" s="259">
        <v>0</v>
      </c>
      <c r="F910" s="259" t="s">
        <v>1799</v>
      </c>
      <c r="G910" s="259" t="s">
        <v>33</v>
      </c>
      <c r="H910" s="259">
        <v>2</v>
      </c>
      <c r="I910" s="259" t="s">
        <v>17</v>
      </c>
      <c r="J910" s="259" t="s">
        <v>17</v>
      </c>
      <c r="K910" s="259" t="s">
        <v>1884</v>
      </c>
      <c r="L910" s="260">
        <v>45462</v>
      </c>
      <c r="M910" s="259" t="s">
        <v>20</v>
      </c>
    </row>
    <row r="911" spans="1:13" x14ac:dyDescent="0.35">
      <c r="A911" s="261" t="s">
        <v>582</v>
      </c>
      <c r="B911" s="261" t="s">
        <v>583</v>
      </c>
      <c r="C911" s="261" t="s">
        <v>584</v>
      </c>
      <c r="D911" s="261" t="s">
        <v>1807</v>
      </c>
      <c r="E911" s="261">
        <v>0</v>
      </c>
      <c r="F911" s="261" t="s">
        <v>1799</v>
      </c>
      <c r="G911" s="261" t="s">
        <v>33</v>
      </c>
      <c r="H911" s="261">
        <v>2</v>
      </c>
      <c r="I911" s="261" t="s">
        <v>17</v>
      </c>
      <c r="J911" s="261" t="s">
        <v>17</v>
      </c>
      <c r="K911" s="261" t="s">
        <v>1885</v>
      </c>
      <c r="L911" s="262">
        <v>45462</v>
      </c>
      <c r="M911" s="261" t="s">
        <v>20</v>
      </c>
    </row>
    <row r="912" spans="1:13" x14ac:dyDescent="0.35">
      <c r="A912" s="259" t="s">
        <v>582</v>
      </c>
      <c r="B912" s="259" t="s">
        <v>583</v>
      </c>
      <c r="C912" s="259" t="s">
        <v>584</v>
      </c>
      <c r="D912" s="259" t="s">
        <v>1809</v>
      </c>
      <c r="E912" s="259">
        <v>2</v>
      </c>
      <c r="F912" s="259" t="s">
        <v>1799</v>
      </c>
      <c r="G912" s="259" t="s">
        <v>33</v>
      </c>
      <c r="H912" s="259">
        <v>2</v>
      </c>
      <c r="I912" s="259" t="s">
        <v>17</v>
      </c>
      <c r="J912" s="259" t="s">
        <v>17</v>
      </c>
      <c r="K912" s="259" t="s">
        <v>1886</v>
      </c>
      <c r="L912" s="260">
        <v>45462</v>
      </c>
      <c r="M912" s="259" t="s">
        <v>20</v>
      </c>
    </row>
    <row r="913" spans="1:13" x14ac:dyDescent="0.35">
      <c r="A913" s="261" t="s">
        <v>582</v>
      </c>
      <c r="B913" s="261" t="s">
        <v>583</v>
      </c>
      <c r="C913" s="261" t="s">
        <v>584</v>
      </c>
      <c r="D913" s="261" t="s">
        <v>1811</v>
      </c>
      <c r="E913" s="261">
        <v>1</v>
      </c>
      <c r="F913" s="261" t="s">
        <v>1799</v>
      </c>
      <c r="G913" s="261" t="s">
        <v>33</v>
      </c>
      <c r="H913" s="261">
        <v>2</v>
      </c>
      <c r="I913" s="261" t="s">
        <v>17</v>
      </c>
      <c r="J913" s="261" t="s">
        <v>17</v>
      </c>
      <c r="K913" s="261" t="s">
        <v>1887</v>
      </c>
      <c r="L913" s="262">
        <v>45462</v>
      </c>
      <c r="M913" s="261" t="s">
        <v>20</v>
      </c>
    </row>
    <row r="914" spans="1:13" x14ac:dyDescent="0.35">
      <c r="A914" s="259" t="s">
        <v>582</v>
      </c>
      <c r="B914" s="259" t="s">
        <v>583</v>
      </c>
      <c r="C914" s="259" t="s">
        <v>584</v>
      </c>
      <c r="D914" s="259" t="s">
        <v>1813</v>
      </c>
      <c r="E914" s="259">
        <v>0</v>
      </c>
      <c r="F914" s="259" t="s">
        <v>1799</v>
      </c>
      <c r="G914" s="259" t="s">
        <v>33</v>
      </c>
      <c r="H914" s="259">
        <v>2</v>
      </c>
      <c r="I914" s="259" t="s">
        <v>17</v>
      </c>
      <c r="J914" s="259" t="s">
        <v>17</v>
      </c>
      <c r="K914" s="259" t="s">
        <v>1888</v>
      </c>
      <c r="L914" s="260">
        <v>45462</v>
      </c>
      <c r="M914" s="259" t="s">
        <v>20</v>
      </c>
    </row>
    <row r="915" spans="1:13" x14ac:dyDescent="0.35">
      <c r="A915" s="261" t="s">
        <v>582</v>
      </c>
      <c r="B915" s="261" t="s">
        <v>583</v>
      </c>
      <c r="C915" s="261" t="s">
        <v>584</v>
      </c>
      <c r="D915" s="261" t="s">
        <v>1815</v>
      </c>
      <c r="E915" s="261">
        <v>0</v>
      </c>
      <c r="F915" s="261" t="s">
        <v>1799</v>
      </c>
      <c r="G915" s="261" t="s">
        <v>33</v>
      </c>
      <c r="H915" s="261">
        <v>2</v>
      </c>
      <c r="I915" s="261" t="s">
        <v>17</v>
      </c>
      <c r="J915" s="261" t="s">
        <v>17</v>
      </c>
      <c r="K915" s="261" t="s">
        <v>1889</v>
      </c>
      <c r="L915" s="262">
        <v>45462</v>
      </c>
      <c r="M915" s="261" t="s">
        <v>20</v>
      </c>
    </row>
    <row r="916" spans="1:13" x14ac:dyDescent="0.35">
      <c r="A916" s="259" t="s">
        <v>1026</v>
      </c>
      <c r="B916" s="259" t="s">
        <v>1027</v>
      </c>
      <c r="C916" s="259" t="s">
        <v>1028</v>
      </c>
      <c r="D916" s="259" t="s">
        <v>1798</v>
      </c>
      <c r="E916" s="259">
        <v>2</v>
      </c>
      <c r="F916" s="259" t="s">
        <v>1799</v>
      </c>
      <c r="G916" s="259" t="s">
        <v>33</v>
      </c>
      <c r="H916" s="259">
        <v>2</v>
      </c>
      <c r="I916" s="259" t="s">
        <v>17</v>
      </c>
      <c r="J916" s="259" t="s">
        <v>17</v>
      </c>
      <c r="K916" s="259" t="s">
        <v>1890</v>
      </c>
      <c r="L916" s="260">
        <v>45462</v>
      </c>
      <c r="M916" s="259" t="s">
        <v>20</v>
      </c>
    </row>
    <row r="917" spans="1:13" x14ac:dyDescent="0.35">
      <c r="A917" s="261" t="s">
        <v>1026</v>
      </c>
      <c r="B917" s="261" t="s">
        <v>1027</v>
      </c>
      <c r="C917" s="261" t="s">
        <v>1028</v>
      </c>
      <c r="D917" s="261" t="s">
        <v>1801</v>
      </c>
      <c r="E917" s="261">
        <v>1</v>
      </c>
      <c r="F917" s="261" t="s">
        <v>1799</v>
      </c>
      <c r="G917" s="261" t="s">
        <v>33</v>
      </c>
      <c r="H917" s="261">
        <v>2</v>
      </c>
      <c r="I917" s="261" t="s">
        <v>17</v>
      </c>
      <c r="J917" s="261" t="s">
        <v>17</v>
      </c>
      <c r="K917" s="261" t="s">
        <v>1891</v>
      </c>
      <c r="L917" s="262">
        <v>45462</v>
      </c>
      <c r="M917" s="261" t="s">
        <v>20</v>
      </c>
    </row>
    <row r="918" spans="1:13" x14ac:dyDescent="0.35">
      <c r="A918" s="259" t="s">
        <v>1026</v>
      </c>
      <c r="B918" s="259" t="s">
        <v>1027</v>
      </c>
      <c r="C918" s="259" t="s">
        <v>1028</v>
      </c>
      <c r="D918" s="259" t="s">
        <v>1803</v>
      </c>
      <c r="E918" s="259">
        <v>3</v>
      </c>
      <c r="F918" s="259" t="s">
        <v>1799</v>
      </c>
      <c r="G918" s="259" t="s">
        <v>33</v>
      </c>
      <c r="H918" s="259">
        <v>2</v>
      </c>
      <c r="I918" s="259" t="s">
        <v>17</v>
      </c>
      <c r="J918" s="259" t="s">
        <v>17</v>
      </c>
      <c r="K918" s="259" t="s">
        <v>1892</v>
      </c>
      <c r="L918" s="260">
        <v>45462</v>
      </c>
      <c r="M918" s="259" t="s">
        <v>20</v>
      </c>
    </row>
    <row r="919" spans="1:13" x14ac:dyDescent="0.35">
      <c r="A919" s="261" t="s">
        <v>1026</v>
      </c>
      <c r="B919" s="261" t="s">
        <v>1027</v>
      </c>
      <c r="C919" s="261" t="s">
        <v>1028</v>
      </c>
      <c r="D919" s="261" t="s">
        <v>1805</v>
      </c>
      <c r="E919" s="261">
        <v>3</v>
      </c>
      <c r="F919" s="261" t="s">
        <v>1799</v>
      </c>
      <c r="G919" s="261" t="s">
        <v>33</v>
      </c>
      <c r="H919" s="261">
        <v>2</v>
      </c>
      <c r="I919" s="261" t="s">
        <v>17</v>
      </c>
      <c r="J919" s="261" t="s">
        <v>17</v>
      </c>
      <c r="K919" s="261" t="s">
        <v>1893</v>
      </c>
      <c r="L919" s="262">
        <v>45462</v>
      </c>
      <c r="M919" s="261" t="s">
        <v>20</v>
      </c>
    </row>
    <row r="920" spans="1:13" x14ac:dyDescent="0.35">
      <c r="A920" s="259" t="s">
        <v>1026</v>
      </c>
      <c r="B920" s="259" t="s">
        <v>1027</v>
      </c>
      <c r="C920" s="259" t="s">
        <v>1028</v>
      </c>
      <c r="D920" s="259" t="s">
        <v>1807</v>
      </c>
      <c r="E920" s="259">
        <v>0</v>
      </c>
      <c r="F920" s="259" t="s">
        <v>1799</v>
      </c>
      <c r="G920" s="259" t="s">
        <v>33</v>
      </c>
      <c r="H920" s="259">
        <v>2</v>
      </c>
      <c r="I920" s="259" t="s">
        <v>17</v>
      </c>
      <c r="J920" s="259" t="s">
        <v>17</v>
      </c>
      <c r="K920" s="259" t="s">
        <v>1894</v>
      </c>
      <c r="L920" s="260">
        <v>45462</v>
      </c>
      <c r="M920" s="259" t="s">
        <v>20</v>
      </c>
    </row>
    <row r="921" spans="1:13" x14ac:dyDescent="0.35">
      <c r="A921" s="261" t="s">
        <v>1026</v>
      </c>
      <c r="B921" s="261" t="s">
        <v>1027</v>
      </c>
      <c r="C921" s="261" t="s">
        <v>1028</v>
      </c>
      <c r="D921" s="261" t="s">
        <v>1809</v>
      </c>
      <c r="E921" s="261">
        <v>3</v>
      </c>
      <c r="F921" s="261" t="s">
        <v>1799</v>
      </c>
      <c r="G921" s="261" t="s">
        <v>33</v>
      </c>
      <c r="H921" s="261">
        <v>2</v>
      </c>
      <c r="I921" s="261" t="s">
        <v>17</v>
      </c>
      <c r="J921" s="261" t="s">
        <v>17</v>
      </c>
      <c r="K921" s="261" t="s">
        <v>1895</v>
      </c>
      <c r="L921" s="262">
        <v>45462</v>
      </c>
      <c r="M921" s="261" t="s">
        <v>20</v>
      </c>
    </row>
    <row r="922" spans="1:13" x14ac:dyDescent="0.35">
      <c r="A922" s="259" t="s">
        <v>1026</v>
      </c>
      <c r="B922" s="259" t="s">
        <v>1027</v>
      </c>
      <c r="C922" s="259" t="s">
        <v>1028</v>
      </c>
      <c r="D922" s="259" t="s">
        <v>1811</v>
      </c>
      <c r="E922" s="259">
        <v>3</v>
      </c>
      <c r="F922" s="259" t="s">
        <v>1799</v>
      </c>
      <c r="G922" s="259" t="s">
        <v>33</v>
      </c>
      <c r="H922" s="259">
        <v>2</v>
      </c>
      <c r="I922" s="259" t="s">
        <v>17</v>
      </c>
      <c r="J922" s="259" t="s">
        <v>17</v>
      </c>
      <c r="K922" s="259" t="s">
        <v>1896</v>
      </c>
      <c r="L922" s="260">
        <v>45462</v>
      </c>
      <c r="M922" s="259" t="s">
        <v>20</v>
      </c>
    </row>
    <row r="923" spans="1:13" x14ac:dyDescent="0.35">
      <c r="A923" s="261" t="s">
        <v>1026</v>
      </c>
      <c r="B923" s="261" t="s">
        <v>1027</v>
      </c>
      <c r="C923" s="261" t="s">
        <v>1028</v>
      </c>
      <c r="D923" s="261" t="s">
        <v>1813</v>
      </c>
      <c r="E923" s="261">
        <v>3</v>
      </c>
      <c r="F923" s="261" t="s">
        <v>1799</v>
      </c>
      <c r="G923" s="261" t="s">
        <v>33</v>
      </c>
      <c r="H923" s="261">
        <v>2</v>
      </c>
      <c r="I923" s="261" t="s">
        <v>17</v>
      </c>
      <c r="J923" s="261" t="s">
        <v>17</v>
      </c>
      <c r="K923" s="261" t="s">
        <v>1897</v>
      </c>
      <c r="L923" s="262">
        <v>45462</v>
      </c>
      <c r="M923" s="261" t="s">
        <v>20</v>
      </c>
    </row>
    <row r="924" spans="1:13" x14ac:dyDescent="0.35">
      <c r="A924" s="259" t="s">
        <v>1026</v>
      </c>
      <c r="B924" s="259" t="s">
        <v>1027</v>
      </c>
      <c r="C924" s="259" t="s">
        <v>1028</v>
      </c>
      <c r="D924" s="259" t="s">
        <v>1815</v>
      </c>
      <c r="E924" s="259">
        <v>2</v>
      </c>
      <c r="F924" s="259" t="s">
        <v>1799</v>
      </c>
      <c r="G924" s="259" t="s">
        <v>33</v>
      </c>
      <c r="H924" s="259">
        <v>2</v>
      </c>
      <c r="I924" s="259" t="s">
        <v>17</v>
      </c>
      <c r="J924" s="259" t="s">
        <v>17</v>
      </c>
      <c r="K924" s="259" t="s">
        <v>1898</v>
      </c>
      <c r="L924" s="260">
        <v>45462</v>
      </c>
      <c r="M924" s="259" t="s">
        <v>20</v>
      </c>
    </row>
    <row r="925" spans="1:13" x14ac:dyDescent="0.35">
      <c r="A925" s="261" t="s">
        <v>582</v>
      </c>
      <c r="B925" s="261" t="s">
        <v>583</v>
      </c>
      <c r="C925" s="261" t="s">
        <v>584</v>
      </c>
      <c r="D925" s="261" t="s">
        <v>759</v>
      </c>
      <c r="E925" s="261">
        <v>13105959</v>
      </c>
      <c r="F925" s="261" t="s">
        <v>1899</v>
      </c>
      <c r="G925" s="261" t="s">
        <v>723</v>
      </c>
      <c r="H925" s="261">
        <v>2</v>
      </c>
      <c r="I925" s="261" t="s">
        <v>1900</v>
      </c>
      <c r="J925" s="261" t="s">
        <v>1901</v>
      </c>
      <c r="K925" s="261" t="s">
        <v>1902</v>
      </c>
      <c r="L925" s="262">
        <v>45466</v>
      </c>
      <c r="M925" s="261" t="s">
        <v>352</v>
      </c>
    </row>
    <row r="926" spans="1:13" x14ac:dyDescent="0.35">
      <c r="A926" s="259" t="s">
        <v>582</v>
      </c>
      <c r="B926" s="259" t="s">
        <v>583</v>
      </c>
      <c r="C926" s="259" t="s">
        <v>584</v>
      </c>
      <c r="D926" s="259" t="s">
        <v>764</v>
      </c>
      <c r="E926" s="259">
        <v>33014</v>
      </c>
      <c r="F926" s="259" t="s">
        <v>1903</v>
      </c>
      <c r="G926" s="259" t="s">
        <v>723</v>
      </c>
      <c r="H926" s="259">
        <v>2</v>
      </c>
      <c r="I926" s="259" t="s">
        <v>1904</v>
      </c>
      <c r="J926" s="259" t="s">
        <v>1905</v>
      </c>
      <c r="K926" s="259" t="s">
        <v>1906</v>
      </c>
      <c r="L926" s="260">
        <v>45466</v>
      </c>
      <c r="M926" s="259" t="s">
        <v>352</v>
      </c>
    </row>
    <row r="927" spans="1:13" x14ac:dyDescent="0.35">
      <c r="A927" s="261" t="s">
        <v>582</v>
      </c>
      <c r="B927" s="261" t="s">
        <v>583</v>
      </c>
      <c r="C927" s="261" t="s">
        <v>584</v>
      </c>
      <c r="D927" s="261" t="s">
        <v>769</v>
      </c>
      <c r="E927" s="261">
        <v>3059874</v>
      </c>
      <c r="F927" s="261" t="s">
        <v>1907</v>
      </c>
      <c r="G927" s="261" t="s">
        <v>723</v>
      </c>
      <c r="H927" s="261">
        <v>2</v>
      </c>
      <c r="I927" s="261" t="s">
        <v>1908</v>
      </c>
      <c r="J927" s="261" t="s">
        <v>1909</v>
      </c>
      <c r="K927" s="261" t="s">
        <v>1910</v>
      </c>
      <c r="L927" s="262">
        <v>45466</v>
      </c>
      <c r="M927" s="261" t="s">
        <v>352</v>
      </c>
    </row>
    <row r="928" spans="1:13" x14ac:dyDescent="0.35">
      <c r="A928" s="259" t="s">
        <v>582</v>
      </c>
      <c r="B928" s="259" t="s">
        <v>583</v>
      </c>
      <c r="C928" s="259" t="s">
        <v>584</v>
      </c>
      <c r="D928" s="259" t="s">
        <v>774</v>
      </c>
      <c r="E928" s="259">
        <v>507682</v>
      </c>
      <c r="F928" s="259" t="s">
        <v>1911</v>
      </c>
      <c r="G928" s="259" t="s">
        <v>723</v>
      </c>
      <c r="H928" s="259">
        <v>2</v>
      </c>
      <c r="I928" s="259" t="s">
        <v>1912</v>
      </c>
      <c r="J928" s="259" t="s">
        <v>1913</v>
      </c>
      <c r="K928" s="259" t="s">
        <v>1914</v>
      </c>
      <c r="L928" s="260">
        <v>45466</v>
      </c>
      <c r="M928" s="259" t="s">
        <v>352</v>
      </c>
    </row>
    <row r="929" spans="1:13" x14ac:dyDescent="0.35">
      <c r="A929" s="261" t="s">
        <v>582</v>
      </c>
      <c r="B929" s="261" t="s">
        <v>583</v>
      </c>
      <c r="C929" s="261" t="s">
        <v>584</v>
      </c>
      <c r="D929" s="261" t="s">
        <v>463</v>
      </c>
      <c r="E929" s="261">
        <v>141908</v>
      </c>
      <c r="F929" s="261" t="s">
        <v>1915</v>
      </c>
      <c r="G929" s="261" t="s">
        <v>723</v>
      </c>
      <c r="H929" s="261">
        <v>2</v>
      </c>
      <c r="I929" s="261" t="s">
        <v>1916</v>
      </c>
      <c r="J929" s="261" t="s">
        <v>1917</v>
      </c>
      <c r="K929" s="261" t="s">
        <v>1918</v>
      </c>
      <c r="L929" s="262">
        <v>45466</v>
      </c>
      <c r="M929" s="261" t="s">
        <v>352</v>
      </c>
    </row>
    <row r="930" spans="1:13" x14ac:dyDescent="0.35">
      <c r="A930" s="259" t="s">
        <v>582</v>
      </c>
      <c r="B930" s="259" t="s">
        <v>583</v>
      </c>
      <c r="C930" s="259" t="s">
        <v>584</v>
      </c>
      <c r="D930" s="259" t="s">
        <v>40</v>
      </c>
      <c r="E930" s="259">
        <v>250</v>
      </c>
      <c r="F930" s="259" t="s">
        <v>1919</v>
      </c>
      <c r="G930" s="259" t="s">
        <v>723</v>
      </c>
      <c r="H930" s="259">
        <v>2</v>
      </c>
      <c r="I930" s="259" t="s">
        <v>1920</v>
      </c>
      <c r="J930" s="259" t="s">
        <v>1921</v>
      </c>
      <c r="K930" s="259" t="s">
        <v>1922</v>
      </c>
      <c r="L930" s="260">
        <v>45466</v>
      </c>
      <c r="M930" s="259" t="s">
        <v>352</v>
      </c>
    </row>
    <row r="931" spans="1:13" x14ac:dyDescent="0.35">
      <c r="A931" s="261" t="s">
        <v>335</v>
      </c>
      <c r="B931" s="261" t="s">
        <v>336</v>
      </c>
      <c r="C931" s="261" t="s">
        <v>337</v>
      </c>
      <c r="D931" s="261" t="s">
        <v>1798</v>
      </c>
      <c r="E931" s="261">
        <v>0</v>
      </c>
      <c r="F931" s="261" t="s">
        <v>1799</v>
      </c>
      <c r="G931" s="261" t="s">
        <v>33</v>
      </c>
      <c r="H931" s="261">
        <v>2</v>
      </c>
      <c r="I931" s="261" t="s">
        <v>17</v>
      </c>
      <c r="J931" s="261" t="s">
        <v>17</v>
      </c>
      <c r="K931" s="261" t="s">
        <v>1923</v>
      </c>
      <c r="L931" s="262">
        <v>45466</v>
      </c>
      <c r="M931" s="261" t="s">
        <v>20</v>
      </c>
    </row>
    <row r="932" spans="1:13" x14ac:dyDescent="0.35">
      <c r="A932" s="259" t="s">
        <v>335</v>
      </c>
      <c r="B932" s="259" t="s">
        <v>336</v>
      </c>
      <c r="C932" s="259" t="s">
        <v>337</v>
      </c>
      <c r="D932" s="259" t="s">
        <v>1801</v>
      </c>
      <c r="E932" s="259">
        <v>1</v>
      </c>
      <c r="F932" s="259" t="s">
        <v>1799</v>
      </c>
      <c r="G932" s="259" t="s">
        <v>33</v>
      </c>
      <c r="H932" s="259">
        <v>2</v>
      </c>
      <c r="I932" s="259" t="s">
        <v>17</v>
      </c>
      <c r="J932" s="259" t="s">
        <v>17</v>
      </c>
      <c r="K932" s="259" t="s">
        <v>1924</v>
      </c>
      <c r="L932" s="260">
        <v>45466</v>
      </c>
      <c r="M932" s="259" t="s">
        <v>20</v>
      </c>
    </row>
    <row r="933" spans="1:13" x14ac:dyDescent="0.35">
      <c r="A933" s="261" t="s">
        <v>335</v>
      </c>
      <c r="B933" s="261" t="s">
        <v>336</v>
      </c>
      <c r="C933" s="261" t="s">
        <v>337</v>
      </c>
      <c r="D933" s="261" t="s">
        <v>1803</v>
      </c>
      <c r="E933" s="261">
        <v>1</v>
      </c>
      <c r="F933" s="261" t="s">
        <v>1799</v>
      </c>
      <c r="G933" s="261" t="s">
        <v>33</v>
      </c>
      <c r="H933" s="261">
        <v>2</v>
      </c>
      <c r="I933" s="261" t="s">
        <v>17</v>
      </c>
      <c r="J933" s="261" t="s">
        <v>17</v>
      </c>
      <c r="K933" s="261" t="s">
        <v>1925</v>
      </c>
      <c r="L933" s="262">
        <v>45466</v>
      </c>
      <c r="M933" s="261" t="s">
        <v>20</v>
      </c>
    </row>
    <row r="934" spans="1:13" x14ac:dyDescent="0.35">
      <c r="A934" s="259" t="s">
        <v>335</v>
      </c>
      <c r="B934" s="259" t="s">
        <v>336</v>
      </c>
      <c r="C934" s="259" t="s">
        <v>337</v>
      </c>
      <c r="D934" s="259" t="s">
        <v>1805</v>
      </c>
      <c r="E934" s="259">
        <v>3</v>
      </c>
      <c r="F934" s="259" t="s">
        <v>1799</v>
      </c>
      <c r="G934" s="259" t="s">
        <v>33</v>
      </c>
      <c r="H934" s="259">
        <v>2</v>
      </c>
      <c r="I934" s="259" t="s">
        <v>17</v>
      </c>
      <c r="J934" s="259" t="s">
        <v>17</v>
      </c>
      <c r="K934" s="259" t="s">
        <v>1926</v>
      </c>
      <c r="L934" s="260">
        <v>45466</v>
      </c>
      <c r="M934" s="259" t="s">
        <v>20</v>
      </c>
    </row>
    <row r="935" spans="1:13" x14ac:dyDescent="0.35">
      <c r="A935" s="261" t="s">
        <v>335</v>
      </c>
      <c r="B935" s="261" t="s">
        <v>336</v>
      </c>
      <c r="C935" s="261" t="s">
        <v>337</v>
      </c>
      <c r="D935" s="261" t="s">
        <v>1807</v>
      </c>
      <c r="E935" s="261">
        <v>3</v>
      </c>
      <c r="F935" s="261" t="s">
        <v>1799</v>
      </c>
      <c r="G935" s="261" t="s">
        <v>33</v>
      </c>
      <c r="H935" s="261">
        <v>2</v>
      </c>
      <c r="I935" s="261" t="s">
        <v>17</v>
      </c>
      <c r="J935" s="261" t="s">
        <v>17</v>
      </c>
      <c r="K935" s="261" t="s">
        <v>1927</v>
      </c>
      <c r="L935" s="262">
        <v>45466</v>
      </c>
      <c r="M935" s="261" t="s">
        <v>20</v>
      </c>
    </row>
    <row r="936" spans="1:13" x14ac:dyDescent="0.35">
      <c r="A936" s="259" t="s">
        <v>335</v>
      </c>
      <c r="B936" s="259" t="s">
        <v>336</v>
      </c>
      <c r="C936" s="259" t="s">
        <v>337</v>
      </c>
      <c r="D936" s="259" t="s">
        <v>1809</v>
      </c>
      <c r="E936" s="259">
        <v>3</v>
      </c>
      <c r="F936" s="259" t="s">
        <v>1799</v>
      </c>
      <c r="G936" s="259" t="s">
        <v>33</v>
      </c>
      <c r="H936" s="259">
        <v>2</v>
      </c>
      <c r="I936" s="259" t="s">
        <v>17</v>
      </c>
      <c r="J936" s="259" t="s">
        <v>17</v>
      </c>
      <c r="K936" s="259" t="s">
        <v>1928</v>
      </c>
      <c r="L936" s="260">
        <v>45466</v>
      </c>
      <c r="M936" s="259" t="s">
        <v>20</v>
      </c>
    </row>
    <row r="937" spans="1:13" x14ac:dyDescent="0.35">
      <c r="A937" s="261" t="s">
        <v>335</v>
      </c>
      <c r="B937" s="261" t="s">
        <v>336</v>
      </c>
      <c r="C937" s="261" t="s">
        <v>337</v>
      </c>
      <c r="D937" s="261" t="s">
        <v>1811</v>
      </c>
      <c r="E937" s="261">
        <v>3</v>
      </c>
      <c r="F937" s="261" t="s">
        <v>1799</v>
      </c>
      <c r="G937" s="261" t="s">
        <v>33</v>
      </c>
      <c r="H937" s="261">
        <v>2</v>
      </c>
      <c r="I937" s="261" t="s">
        <v>17</v>
      </c>
      <c r="J937" s="261" t="s">
        <v>17</v>
      </c>
      <c r="K937" s="261" t="s">
        <v>1929</v>
      </c>
      <c r="L937" s="262">
        <v>45466</v>
      </c>
      <c r="M937" s="261" t="s">
        <v>20</v>
      </c>
    </row>
    <row r="938" spans="1:13" x14ac:dyDescent="0.35">
      <c r="A938" s="259" t="s">
        <v>335</v>
      </c>
      <c r="B938" s="259" t="s">
        <v>336</v>
      </c>
      <c r="C938" s="259" t="s">
        <v>337</v>
      </c>
      <c r="D938" s="259" t="s">
        <v>1813</v>
      </c>
      <c r="E938" s="259">
        <v>3</v>
      </c>
      <c r="F938" s="259" t="s">
        <v>1799</v>
      </c>
      <c r="G938" s="259" t="s">
        <v>33</v>
      </c>
      <c r="H938" s="259">
        <v>2</v>
      </c>
      <c r="I938" s="259" t="s">
        <v>17</v>
      </c>
      <c r="J938" s="259" t="s">
        <v>17</v>
      </c>
      <c r="K938" s="259" t="s">
        <v>1930</v>
      </c>
      <c r="L938" s="260">
        <v>45466</v>
      </c>
      <c r="M938" s="259" t="s">
        <v>20</v>
      </c>
    </row>
    <row r="939" spans="1:13" x14ac:dyDescent="0.35">
      <c r="A939" s="261" t="s">
        <v>335</v>
      </c>
      <c r="B939" s="261" t="s">
        <v>336</v>
      </c>
      <c r="C939" s="261" t="s">
        <v>337</v>
      </c>
      <c r="D939" s="261" t="s">
        <v>1815</v>
      </c>
      <c r="E939" s="261">
        <v>3</v>
      </c>
      <c r="F939" s="261" t="s">
        <v>1799</v>
      </c>
      <c r="G939" s="261" t="s">
        <v>33</v>
      </c>
      <c r="H939" s="261">
        <v>2</v>
      </c>
      <c r="I939" s="261" t="s">
        <v>17</v>
      </c>
      <c r="J939" s="261" t="s">
        <v>17</v>
      </c>
      <c r="K939" s="261" t="s">
        <v>1931</v>
      </c>
      <c r="L939" s="262">
        <v>45466</v>
      </c>
      <c r="M939" s="261" t="s">
        <v>20</v>
      </c>
    </row>
    <row r="940" spans="1:13" x14ac:dyDescent="0.35">
      <c r="A940" s="259" t="s">
        <v>480</v>
      </c>
      <c r="B940" s="259" t="s">
        <v>481</v>
      </c>
      <c r="C940" s="259" t="s">
        <v>482</v>
      </c>
      <c r="D940" s="259" t="s">
        <v>1815</v>
      </c>
      <c r="E940" s="259">
        <v>0</v>
      </c>
      <c r="F940" s="259" t="s">
        <v>1799</v>
      </c>
      <c r="G940" s="259" t="s">
        <v>33</v>
      </c>
      <c r="H940" s="259">
        <v>2</v>
      </c>
      <c r="I940" s="259" t="s">
        <v>17</v>
      </c>
      <c r="J940" s="259" t="s">
        <v>17</v>
      </c>
      <c r="K940" s="259" t="s">
        <v>1932</v>
      </c>
      <c r="L940" s="260">
        <v>45470</v>
      </c>
      <c r="M940" s="259" t="s">
        <v>20</v>
      </c>
    </row>
    <row r="941" spans="1:13" x14ac:dyDescent="0.35">
      <c r="A941" s="261" t="s">
        <v>582</v>
      </c>
      <c r="B941" s="261" t="s">
        <v>583</v>
      </c>
      <c r="C941" s="261" t="s">
        <v>584</v>
      </c>
      <c r="D941" s="261" t="s">
        <v>644</v>
      </c>
      <c r="E941" s="261">
        <v>6</v>
      </c>
      <c r="F941" s="261" t="s">
        <v>1933</v>
      </c>
      <c r="G941" s="261" t="s">
        <v>723</v>
      </c>
      <c r="H941" s="261">
        <v>2</v>
      </c>
      <c r="I941" s="261" t="s">
        <v>646</v>
      </c>
      <c r="J941" s="261" t="s">
        <v>1934</v>
      </c>
      <c r="K941" s="261" t="s">
        <v>1935</v>
      </c>
      <c r="L941" s="262">
        <v>45473</v>
      </c>
      <c r="M941" s="261" t="s">
        <v>352</v>
      </c>
    </row>
    <row r="942" spans="1:13" x14ac:dyDescent="0.35">
      <c r="A942" s="259" t="s">
        <v>582</v>
      </c>
      <c r="B942" s="259" t="s">
        <v>583</v>
      </c>
      <c r="C942" s="259" t="s">
        <v>584</v>
      </c>
      <c r="D942" s="259" t="s">
        <v>649</v>
      </c>
      <c r="E942" s="259">
        <v>6</v>
      </c>
      <c r="F942" s="259" t="s">
        <v>1933</v>
      </c>
      <c r="G942" s="259" t="s">
        <v>723</v>
      </c>
      <c r="H942" s="259">
        <v>2</v>
      </c>
      <c r="I942" s="259" t="s">
        <v>646</v>
      </c>
      <c r="J942" s="259" t="s">
        <v>1936</v>
      </c>
      <c r="K942" s="259" t="s">
        <v>1937</v>
      </c>
      <c r="L942" s="260">
        <v>45473</v>
      </c>
      <c r="M942" s="259" t="s">
        <v>352</v>
      </c>
    </row>
    <row r="943" spans="1:13" x14ac:dyDescent="0.35">
      <c r="A943" s="261" t="s">
        <v>582</v>
      </c>
      <c r="B943" s="261" t="s">
        <v>583</v>
      </c>
      <c r="C943" s="261" t="s">
        <v>584</v>
      </c>
      <c r="D943" s="261" t="s">
        <v>797</v>
      </c>
      <c r="E943" s="261">
        <v>154399</v>
      </c>
      <c r="F943" s="261" t="s">
        <v>1938</v>
      </c>
      <c r="G943" s="261" t="s">
        <v>723</v>
      </c>
      <c r="H943" s="261">
        <v>2</v>
      </c>
      <c r="I943" s="261" t="s">
        <v>1939</v>
      </c>
      <c r="J943" s="261" t="s">
        <v>1940</v>
      </c>
      <c r="K943" s="261" t="s">
        <v>1941</v>
      </c>
      <c r="L943" s="262">
        <v>45473</v>
      </c>
      <c r="M943" s="261" t="s">
        <v>352</v>
      </c>
    </row>
    <row r="944" spans="1:13" x14ac:dyDescent="0.35">
      <c r="A944" s="259" t="s">
        <v>582</v>
      </c>
      <c r="B944" s="259" t="s">
        <v>583</v>
      </c>
      <c r="C944" s="259" t="s">
        <v>584</v>
      </c>
      <c r="D944" s="259" t="s">
        <v>802</v>
      </c>
      <c r="E944" s="259">
        <v>2552192</v>
      </c>
      <c r="F944" s="259" t="s">
        <v>1942</v>
      </c>
      <c r="G944" s="259" t="s">
        <v>723</v>
      </c>
      <c r="H944" s="259">
        <v>2</v>
      </c>
      <c r="I944" s="259" t="s">
        <v>1943</v>
      </c>
      <c r="J944" s="259" t="s">
        <v>1944</v>
      </c>
      <c r="K944" s="259" t="s">
        <v>1945</v>
      </c>
      <c r="L944" s="260">
        <v>45473</v>
      </c>
      <c r="M944" s="259" t="s">
        <v>352</v>
      </c>
    </row>
    <row r="945" spans="1:13" x14ac:dyDescent="0.35">
      <c r="A945" s="261" t="s">
        <v>582</v>
      </c>
      <c r="B945" s="261" t="s">
        <v>583</v>
      </c>
      <c r="C945" s="261" t="s">
        <v>584</v>
      </c>
      <c r="D945" s="261" t="s">
        <v>807</v>
      </c>
      <c r="E945" s="261">
        <v>353283</v>
      </c>
      <c r="F945" s="261" t="s">
        <v>1946</v>
      </c>
      <c r="G945" s="261" t="s">
        <v>723</v>
      </c>
      <c r="H945" s="261">
        <v>2</v>
      </c>
      <c r="I945" s="261" t="s">
        <v>1947</v>
      </c>
      <c r="J945" s="261" t="s">
        <v>1948</v>
      </c>
      <c r="K945" s="261" t="s">
        <v>1949</v>
      </c>
      <c r="L945" s="262">
        <v>45473</v>
      </c>
      <c r="M945" s="261" t="s">
        <v>352</v>
      </c>
    </row>
    <row r="946" spans="1:13" x14ac:dyDescent="0.35">
      <c r="A946" s="259" t="s">
        <v>582</v>
      </c>
      <c r="B946" s="259" t="s">
        <v>583</v>
      </c>
      <c r="C946" s="259" t="s">
        <v>584</v>
      </c>
      <c r="D946" s="259" t="s">
        <v>810</v>
      </c>
      <c r="E946" s="259">
        <v>154399</v>
      </c>
      <c r="F946" s="259" t="s">
        <v>1938</v>
      </c>
      <c r="G946" s="259" t="s">
        <v>723</v>
      </c>
      <c r="H946" s="259">
        <v>2</v>
      </c>
      <c r="I946" s="259" t="s">
        <v>1939</v>
      </c>
      <c r="J946" s="259" t="s">
        <v>1950</v>
      </c>
      <c r="K946" s="259" t="s">
        <v>1951</v>
      </c>
      <c r="L946" s="260">
        <v>45473</v>
      </c>
      <c r="M946" s="259" t="s">
        <v>352</v>
      </c>
    </row>
    <row r="947" spans="1:13" x14ac:dyDescent="0.35">
      <c r="A947" s="261" t="s">
        <v>582</v>
      </c>
      <c r="B947" s="261" t="s">
        <v>583</v>
      </c>
      <c r="C947" s="261" t="s">
        <v>584</v>
      </c>
      <c r="D947" s="261" t="s">
        <v>813</v>
      </c>
      <c r="E947" s="261">
        <v>0</v>
      </c>
      <c r="F947" s="261" t="s">
        <v>1952</v>
      </c>
      <c r="G947" s="261" t="s">
        <v>723</v>
      </c>
      <c r="H947" s="261">
        <v>2</v>
      </c>
      <c r="I947" s="261" t="s">
        <v>1953</v>
      </c>
      <c r="J947" s="261" t="s">
        <v>1954</v>
      </c>
      <c r="K947" s="261" t="s">
        <v>1955</v>
      </c>
      <c r="L947" s="262">
        <v>45473</v>
      </c>
      <c r="M947" s="261" t="s">
        <v>352</v>
      </c>
    </row>
    <row r="948" spans="1:13" x14ac:dyDescent="0.35">
      <c r="A948" s="259" t="s">
        <v>582</v>
      </c>
      <c r="B948" s="259" t="s">
        <v>583</v>
      </c>
      <c r="C948" s="259" t="s">
        <v>584</v>
      </c>
      <c r="D948" s="259" t="s">
        <v>679</v>
      </c>
      <c r="E948" s="259">
        <v>0</v>
      </c>
      <c r="F948" s="259" t="s">
        <v>1956</v>
      </c>
      <c r="G948" s="259" t="s">
        <v>723</v>
      </c>
      <c r="H948" s="259">
        <v>2</v>
      </c>
      <c r="I948" s="259" t="s">
        <v>1957</v>
      </c>
      <c r="J948" s="259" t="s">
        <v>1958</v>
      </c>
      <c r="K948" s="259" t="s">
        <v>1959</v>
      </c>
      <c r="L948" s="260">
        <v>45473</v>
      </c>
      <c r="M948" s="259" t="s">
        <v>352</v>
      </c>
    </row>
    <row r="949" spans="1:13" x14ac:dyDescent="0.35">
      <c r="A949" s="261" t="s">
        <v>582</v>
      </c>
      <c r="B949" s="261" t="s">
        <v>583</v>
      </c>
      <c r="C949" s="261" t="s">
        <v>584</v>
      </c>
      <c r="D949" s="261" t="s">
        <v>317</v>
      </c>
      <c r="E949" s="261">
        <v>2</v>
      </c>
      <c r="F949" s="261" t="s">
        <v>1960</v>
      </c>
      <c r="G949" s="261" t="s">
        <v>22</v>
      </c>
      <c r="H949" s="261">
        <v>3</v>
      </c>
      <c r="I949" s="261" t="s">
        <v>1961</v>
      </c>
      <c r="J949" s="261" t="s">
        <v>1962</v>
      </c>
      <c r="K949" s="261" t="s">
        <v>1963</v>
      </c>
      <c r="L949" s="262">
        <v>45473</v>
      </c>
      <c r="M949" s="261" t="s">
        <v>352</v>
      </c>
    </row>
    <row r="950" spans="1:13" x14ac:dyDescent="0.35">
      <c r="A950" s="259" t="s">
        <v>222</v>
      </c>
      <c r="B950" s="259" t="s">
        <v>223</v>
      </c>
      <c r="C950" s="259" t="s">
        <v>224</v>
      </c>
      <c r="D950" s="259" t="s">
        <v>40</v>
      </c>
      <c r="E950" s="259">
        <v>6000</v>
      </c>
      <c r="F950" s="259" t="s">
        <v>1964</v>
      </c>
      <c r="G950" s="259" t="s">
        <v>723</v>
      </c>
      <c r="H950" s="259">
        <v>2</v>
      </c>
      <c r="I950" s="259" t="s">
        <v>1965</v>
      </c>
      <c r="J950" s="259" t="s">
        <v>1966</v>
      </c>
      <c r="K950" s="259" t="s">
        <v>1967</v>
      </c>
      <c r="L950" s="260">
        <v>45473</v>
      </c>
      <c r="M950" s="259" t="s">
        <v>20</v>
      </c>
    </row>
    <row r="951" spans="1:13" x14ac:dyDescent="0.35">
      <c r="A951" s="261" t="s">
        <v>385</v>
      </c>
      <c r="B951" s="261" t="s">
        <v>386</v>
      </c>
      <c r="C951" s="261" t="s">
        <v>387</v>
      </c>
      <c r="D951" s="261" t="s">
        <v>759</v>
      </c>
      <c r="E951" s="261">
        <v>284678946</v>
      </c>
      <c r="F951" s="261" t="s">
        <v>1968</v>
      </c>
      <c r="G951" s="261" t="s">
        <v>723</v>
      </c>
      <c r="H951" s="261">
        <v>2</v>
      </c>
      <c r="I951" s="261" t="s">
        <v>1968</v>
      </c>
      <c r="J951" s="261" t="s">
        <v>1969</v>
      </c>
      <c r="K951" s="261" t="s">
        <v>1970</v>
      </c>
      <c r="L951" s="262">
        <v>45473</v>
      </c>
      <c r="M951" s="261" t="s">
        <v>20</v>
      </c>
    </row>
    <row r="952" spans="1:13" x14ac:dyDescent="0.35">
      <c r="A952" s="259" t="s">
        <v>385</v>
      </c>
      <c r="B952" s="259" t="s">
        <v>386</v>
      </c>
      <c r="C952" s="259" t="s">
        <v>387</v>
      </c>
      <c r="D952" s="259" t="s">
        <v>764</v>
      </c>
      <c r="E952" s="259">
        <v>566255</v>
      </c>
      <c r="F952" s="259" t="s">
        <v>1968</v>
      </c>
      <c r="G952" s="259" t="s">
        <v>723</v>
      </c>
      <c r="H952" s="259">
        <v>2</v>
      </c>
      <c r="I952" s="259" t="s">
        <v>1968</v>
      </c>
      <c r="J952" s="259" t="s">
        <v>1971</v>
      </c>
      <c r="K952" s="259" t="s">
        <v>1972</v>
      </c>
      <c r="L952" s="260">
        <v>45473</v>
      </c>
      <c r="M952" s="259" t="s">
        <v>20</v>
      </c>
    </row>
    <row r="953" spans="1:13" x14ac:dyDescent="0.35">
      <c r="A953" s="261" t="s">
        <v>385</v>
      </c>
      <c r="B953" s="261" t="s">
        <v>386</v>
      </c>
      <c r="C953" s="261" t="s">
        <v>387</v>
      </c>
      <c r="D953" s="261" t="s">
        <v>769</v>
      </c>
      <c r="E953" s="261">
        <v>201623560</v>
      </c>
      <c r="F953" s="261" t="s">
        <v>1968</v>
      </c>
      <c r="G953" s="261" t="s">
        <v>723</v>
      </c>
      <c r="H953" s="261">
        <v>2</v>
      </c>
      <c r="I953" s="261" t="s">
        <v>1968</v>
      </c>
      <c r="J953" s="261" t="s">
        <v>1973</v>
      </c>
      <c r="K953" s="261" t="s">
        <v>1974</v>
      </c>
      <c r="L953" s="262">
        <v>45473</v>
      </c>
      <c r="M953" s="261" t="s">
        <v>20</v>
      </c>
    </row>
    <row r="954" spans="1:13" x14ac:dyDescent="0.35">
      <c r="A954" s="259" t="s">
        <v>385</v>
      </c>
      <c r="B954" s="259" t="s">
        <v>386</v>
      </c>
      <c r="C954" s="259" t="s">
        <v>387</v>
      </c>
      <c r="D954" s="259" t="s">
        <v>774</v>
      </c>
      <c r="E954" s="259">
        <v>39600186</v>
      </c>
      <c r="F954" s="259" t="s">
        <v>1968</v>
      </c>
      <c r="G954" s="259" t="s">
        <v>723</v>
      </c>
      <c r="H954" s="259">
        <v>2</v>
      </c>
      <c r="I954" s="259" t="s">
        <v>1968</v>
      </c>
      <c r="J954" s="259" t="s">
        <v>1975</v>
      </c>
      <c r="K954" s="259" t="s">
        <v>1976</v>
      </c>
      <c r="L954" s="260">
        <v>45473</v>
      </c>
      <c r="M954" s="259" t="s">
        <v>20</v>
      </c>
    </row>
    <row r="955" spans="1:13" x14ac:dyDescent="0.35">
      <c r="A955" s="261" t="s">
        <v>385</v>
      </c>
      <c r="B955" s="261" t="s">
        <v>386</v>
      </c>
      <c r="C955" s="261" t="s">
        <v>387</v>
      </c>
      <c r="D955" s="261" t="s">
        <v>463</v>
      </c>
      <c r="E955" s="261">
        <v>20199090</v>
      </c>
      <c r="F955" s="261" t="s">
        <v>1968</v>
      </c>
      <c r="G955" s="261" t="s">
        <v>22</v>
      </c>
      <c r="H955" s="261">
        <v>3</v>
      </c>
      <c r="I955" s="261" t="s">
        <v>1968</v>
      </c>
      <c r="J955" s="261" t="s">
        <v>1977</v>
      </c>
      <c r="K955" s="261" t="s">
        <v>1978</v>
      </c>
      <c r="L955" s="262">
        <v>45473</v>
      </c>
      <c r="M955" s="261" t="s">
        <v>20</v>
      </c>
    </row>
    <row r="956" spans="1:13" x14ac:dyDescent="0.35">
      <c r="A956" s="259" t="s">
        <v>385</v>
      </c>
      <c r="B956" s="259" t="s">
        <v>386</v>
      </c>
      <c r="C956" s="259" t="s">
        <v>387</v>
      </c>
      <c r="D956" s="259" t="s">
        <v>644</v>
      </c>
      <c r="E956" s="259">
        <v>3143</v>
      </c>
      <c r="F956" s="259" t="s">
        <v>1968</v>
      </c>
      <c r="G956" s="259" t="s">
        <v>22</v>
      </c>
      <c r="H956" s="259">
        <v>3</v>
      </c>
      <c r="I956" s="259" t="s">
        <v>1968</v>
      </c>
      <c r="J956" s="259" t="s">
        <v>1979</v>
      </c>
      <c r="K956" s="259" t="s">
        <v>1980</v>
      </c>
      <c r="L956" s="260">
        <v>45473</v>
      </c>
      <c r="M956" s="259" t="s">
        <v>20</v>
      </c>
    </row>
    <row r="957" spans="1:13" x14ac:dyDescent="0.35">
      <c r="A957" s="261" t="s">
        <v>385</v>
      </c>
      <c r="B957" s="261" t="s">
        <v>386</v>
      </c>
      <c r="C957" s="261" t="s">
        <v>387</v>
      </c>
      <c r="D957" s="261" t="s">
        <v>649</v>
      </c>
      <c r="E957" s="261">
        <v>3143</v>
      </c>
      <c r="F957" s="261" t="s">
        <v>1968</v>
      </c>
      <c r="G957" s="261" t="s">
        <v>22</v>
      </c>
      <c r="H957" s="261">
        <v>3</v>
      </c>
      <c r="I957" s="261" t="s">
        <v>1968</v>
      </c>
      <c r="J957" s="261" t="s">
        <v>1981</v>
      </c>
      <c r="K957" s="261" t="s">
        <v>1982</v>
      </c>
      <c r="L957" s="262">
        <v>45473</v>
      </c>
      <c r="M957" s="261" t="s">
        <v>20</v>
      </c>
    </row>
    <row r="958" spans="1:13" x14ac:dyDescent="0.35">
      <c r="A958" s="259" t="s">
        <v>385</v>
      </c>
      <c r="B958" s="259" t="s">
        <v>386</v>
      </c>
      <c r="C958" s="259" t="s">
        <v>387</v>
      </c>
      <c r="D958" s="259" t="s">
        <v>797</v>
      </c>
      <c r="E958" s="259">
        <v>22143830</v>
      </c>
      <c r="F958" s="259" t="s">
        <v>1968</v>
      </c>
      <c r="G958" s="259" t="s">
        <v>723</v>
      </c>
      <c r="H958" s="259">
        <v>2</v>
      </c>
      <c r="I958" s="259" t="s">
        <v>1968</v>
      </c>
      <c r="J958" s="259" t="s">
        <v>1983</v>
      </c>
      <c r="K958" s="259" t="s">
        <v>1984</v>
      </c>
      <c r="L958" s="260">
        <v>45473</v>
      </c>
      <c r="M958" s="259" t="s">
        <v>20</v>
      </c>
    </row>
    <row r="959" spans="1:13" x14ac:dyDescent="0.35">
      <c r="A959" s="261" t="s">
        <v>385</v>
      </c>
      <c r="B959" s="261" t="s">
        <v>386</v>
      </c>
      <c r="C959" s="261" t="s">
        <v>387</v>
      </c>
      <c r="D959" s="261" t="s">
        <v>802</v>
      </c>
      <c r="E959" s="261">
        <v>162023374</v>
      </c>
      <c r="F959" s="261" t="s">
        <v>1968</v>
      </c>
      <c r="G959" s="261" t="s">
        <v>723</v>
      </c>
      <c r="H959" s="261">
        <v>2</v>
      </c>
      <c r="I959" s="261" t="s">
        <v>1968</v>
      </c>
      <c r="J959" s="261" t="s">
        <v>1985</v>
      </c>
      <c r="K959" s="261" t="s">
        <v>1986</v>
      </c>
      <c r="L959" s="262">
        <v>45473</v>
      </c>
      <c r="M959" s="261" t="s">
        <v>20</v>
      </c>
    </row>
    <row r="960" spans="1:13" x14ac:dyDescent="0.35">
      <c r="A960" s="259" t="s">
        <v>385</v>
      </c>
      <c r="B960" s="259" t="s">
        <v>386</v>
      </c>
      <c r="C960" s="259" t="s">
        <v>387</v>
      </c>
      <c r="D960" s="259" t="s">
        <v>807</v>
      </c>
      <c r="E960" s="259">
        <v>17456356</v>
      </c>
      <c r="F960" s="259" t="s">
        <v>1968</v>
      </c>
      <c r="G960" s="259" t="s">
        <v>723</v>
      </c>
      <c r="H960" s="259">
        <v>2</v>
      </c>
      <c r="I960" s="259" t="s">
        <v>1968</v>
      </c>
      <c r="J960" s="259" t="s">
        <v>1985</v>
      </c>
      <c r="K960" s="259" t="s">
        <v>1987</v>
      </c>
      <c r="L960" s="260">
        <v>45473</v>
      </c>
      <c r="M960" s="259" t="s">
        <v>20</v>
      </c>
    </row>
    <row r="961" spans="1:13" x14ac:dyDescent="0.35">
      <c r="A961" s="261" t="s">
        <v>385</v>
      </c>
      <c r="B961" s="261" t="s">
        <v>386</v>
      </c>
      <c r="C961" s="261" t="s">
        <v>387</v>
      </c>
      <c r="D961" s="261" t="s">
        <v>810</v>
      </c>
      <c r="E961" s="261">
        <v>13400545</v>
      </c>
      <c r="F961" s="261" t="s">
        <v>1968</v>
      </c>
      <c r="G961" s="261" t="s">
        <v>723</v>
      </c>
      <c r="H961" s="261">
        <v>2</v>
      </c>
      <c r="I961" s="261" t="s">
        <v>1968</v>
      </c>
      <c r="J961" s="261" t="s">
        <v>1985</v>
      </c>
      <c r="K961" s="261" t="s">
        <v>1988</v>
      </c>
      <c r="L961" s="262">
        <v>45473</v>
      </c>
      <c r="M961" s="261" t="s">
        <v>20</v>
      </c>
    </row>
    <row r="962" spans="1:13" x14ac:dyDescent="0.35">
      <c r="A962" s="259" t="s">
        <v>385</v>
      </c>
      <c r="B962" s="259" t="s">
        <v>386</v>
      </c>
      <c r="C962" s="259" t="s">
        <v>387</v>
      </c>
      <c r="D962" s="259" t="s">
        <v>813</v>
      </c>
      <c r="E962" s="259">
        <v>8676627</v>
      </c>
      <c r="F962" s="259" t="s">
        <v>1968</v>
      </c>
      <c r="G962" s="259" t="s">
        <v>723</v>
      </c>
      <c r="H962" s="259">
        <v>2</v>
      </c>
      <c r="I962" s="259" t="s">
        <v>1968</v>
      </c>
      <c r="J962" s="259" t="s">
        <v>1985</v>
      </c>
      <c r="K962" s="259" t="s">
        <v>1989</v>
      </c>
      <c r="L962" s="260">
        <v>45473</v>
      </c>
      <c r="M962" s="259" t="s">
        <v>20</v>
      </c>
    </row>
    <row r="963" spans="1:13" x14ac:dyDescent="0.35">
      <c r="A963" s="261" t="s">
        <v>385</v>
      </c>
      <c r="B963" s="261" t="s">
        <v>386</v>
      </c>
      <c r="C963" s="261" t="s">
        <v>387</v>
      </c>
      <c r="D963" s="261" t="s">
        <v>679</v>
      </c>
      <c r="E963" s="261">
        <v>66658</v>
      </c>
      <c r="F963" s="261" t="s">
        <v>1968</v>
      </c>
      <c r="G963" s="261" t="s">
        <v>723</v>
      </c>
      <c r="H963" s="261">
        <v>2</v>
      </c>
      <c r="I963" s="261" t="s">
        <v>1968</v>
      </c>
      <c r="J963" s="261" t="s">
        <v>1985</v>
      </c>
      <c r="K963" s="261" t="s">
        <v>1990</v>
      </c>
      <c r="L963" s="262">
        <v>45473</v>
      </c>
      <c r="M963" s="261" t="s">
        <v>20</v>
      </c>
    </row>
    <row r="964" spans="1:13" x14ac:dyDescent="0.35">
      <c r="A964" s="259" t="s">
        <v>375</v>
      </c>
      <c r="B964" s="259" t="s">
        <v>376</v>
      </c>
      <c r="C964" s="259" t="s">
        <v>377</v>
      </c>
      <c r="D964" s="259" t="s">
        <v>759</v>
      </c>
      <c r="E964" s="259">
        <v>95406832</v>
      </c>
      <c r="F964" s="259" t="s">
        <v>1968</v>
      </c>
      <c r="G964" s="259" t="s">
        <v>723</v>
      </c>
      <c r="H964" s="259">
        <v>2</v>
      </c>
      <c r="I964" s="259" t="s">
        <v>1968</v>
      </c>
      <c r="J964" s="259" t="s">
        <v>1991</v>
      </c>
      <c r="K964" s="259" t="s">
        <v>1992</v>
      </c>
      <c r="L964" s="260">
        <v>45473</v>
      </c>
      <c r="M964" s="259" t="s">
        <v>20</v>
      </c>
    </row>
    <row r="965" spans="1:13" x14ac:dyDescent="0.35">
      <c r="A965" s="261" t="s">
        <v>375</v>
      </c>
      <c r="B965" s="261" t="s">
        <v>376</v>
      </c>
      <c r="C965" s="261" t="s">
        <v>377</v>
      </c>
      <c r="D965" s="261" t="s">
        <v>764</v>
      </c>
      <c r="E965" s="261">
        <v>150195</v>
      </c>
      <c r="F965" s="261" t="s">
        <v>1968</v>
      </c>
      <c r="G965" s="261" t="s">
        <v>723</v>
      </c>
      <c r="H965" s="261">
        <v>2</v>
      </c>
      <c r="I965" s="261" t="s">
        <v>1968</v>
      </c>
      <c r="J965" s="261" t="s">
        <v>1993</v>
      </c>
      <c r="K965" s="261" t="s">
        <v>1994</v>
      </c>
      <c r="L965" s="262">
        <v>45473</v>
      </c>
      <c r="M965" s="261" t="s">
        <v>20</v>
      </c>
    </row>
    <row r="966" spans="1:13" x14ac:dyDescent="0.35">
      <c r="A966" s="259" t="s">
        <v>375</v>
      </c>
      <c r="B966" s="259" t="s">
        <v>376</v>
      </c>
      <c r="C966" s="259" t="s">
        <v>377</v>
      </c>
      <c r="D966" s="259" t="s">
        <v>769</v>
      </c>
      <c r="E966" s="259">
        <v>16385841</v>
      </c>
      <c r="F966" s="259" t="s">
        <v>1968</v>
      </c>
      <c r="G966" s="259" t="s">
        <v>723</v>
      </c>
      <c r="H966" s="259">
        <v>2</v>
      </c>
      <c r="I966" s="259" t="s">
        <v>1968</v>
      </c>
      <c r="J966" s="259" t="s">
        <v>1995</v>
      </c>
      <c r="K966" s="259" t="s">
        <v>1996</v>
      </c>
      <c r="L966" s="260">
        <v>45473</v>
      </c>
      <c r="M966" s="259" t="s">
        <v>20</v>
      </c>
    </row>
    <row r="967" spans="1:13" x14ac:dyDescent="0.35">
      <c r="A967" s="261" t="s">
        <v>375</v>
      </c>
      <c r="B967" s="261" t="s">
        <v>376</v>
      </c>
      <c r="C967" s="261" t="s">
        <v>377</v>
      </c>
      <c r="D967" s="261" t="s">
        <v>774</v>
      </c>
      <c r="E967" s="261">
        <v>853555</v>
      </c>
      <c r="F967" s="261" t="s">
        <v>1968</v>
      </c>
      <c r="G967" s="261" t="s">
        <v>723</v>
      </c>
      <c r="H967" s="261">
        <v>2</v>
      </c>
      <c r="I967" s="261" t="s">
        <v>1968</v>
      </c>
      <c r="J967" s="261" t="s">
        <v>1997</v>
      </c>
      <c r="K967" s="261" t="s">
        <v>1998</v>
      </c>
      <c r="L967" s="262">
        <v>45473</v>
      </c>
      <c r="M967" s="261" t="s">
        <v>20</v>
      </c>
    </row>
    <row r="968" spans="1:13" x14ac:dyDescent="0.35">
      <c r="A968" s="259" t="s">
        <v>375</v>
      </c>
      <c r="B968" s="259" t="s">
        <v>376</v>
      </c>
      <c r="C968" s="259" t="s">
        <v>377</v>
      </c>
      <c r="D968" s="259" t="s">
        <v>463</v>
      </c>
      <c r="E968" s="259">
        <v>507178</v>
      </c>
      <c r="F968" s="259" t="s">
        <v>1968</v>
      </c>
      <c r="G968" s="259" t="s">
        <v>723</v>
      </c>
      <c r="H968" s="259">
        <v>2</v>
      </c>
      <c r="I968" s="259" t="s">
        <v>1968</v>
      </c>
      <c r="J968" s="259" t="s">
        <v>1999</v>
      </c>
      <c r="K968" s="259" t="s">
        <v>2000</v>
      </c>
      <c r="L968" s="260">
        <v>45473</v>
      </c>
      <c r="M968" s="259" t="s">
        <v>20</v>
      </c>
    </row>
    <row r="969" spans="1:13" x14ac:dyDescent="0.35">
      <c r="A969" s="261" t="s">
        <v>375</v>
      </c>
      <c r="B969" s="261" t="s">
        <v>376</v>
      </c>
      <c r="C969" s="261" t="s">
        <v>377</v>
      </c>
      <c r="D969" s="261" t="s">
        <v>644</v>
      </c>
      <c r="E969" s="261">
        <v>6</v>
      </c>
      <c r="F969" s="261" t="s">
        <v>1968</v>
      </c>
      <c r="G969" s="261" t="s">
        <v>22</v>
      </c>
      <c r="H969" s="261">
        <v>3</v>
      </c>
      <c r="I969" s="261" t="s">
        <v>1968</v>
      </c>
      <c r="J969" s="261" t="s">
        <v>2001</v>
      </c>
      <c r="K969" s="261" t="s">
        <v>2002</v>
      </c>
      <c r="L969" s="262">
        <v>45473</v>
      </c>
      <c r="M969" s="261" t="s">
        <v>20</v>
      </c>
    </row>
    <row r="970" spans="1:13" x14ac:dyDescent="0.35">
      <c r="A970" s="259" t="s">
        <v>375</v>
      </c>
      <c r="B970" s="259" t="s">
        <v>376</v>
      </c>
      <c r="C970" s="259" t="s">
        <v>377</v>
      </c>
      <c r="D970" s="259" t="s">
        <v>649</v>
      </c>
      <c r="E970" s="259">
        <v>6</v>
      </c>
      <c r="F970" s="259" t="s">
        <v>1968</v>
      </c>
      <c r="G970" s="259" t="s">
        <v>22</v>
      </c>
      <c r="H970" s="259">
        <v>3</v>
      </c>
      <c r="I970" s="259" t="s">
        <v>1968</v>
      </c>
      <c r="J970" s="259" t="s">
        <v>2001</v>
      </c>
      <c r="K970" s="259" t="s">
        <v>2003</v>
      </c>
      <c r="L970" s="260">
        <v>45473</v>
      </c>
      <c r="M970" s="259" t="s">
        <v>20</v>
      </c>
    </row>
    <row r="971" spans="1:13" x14ac:dyDescent="0.35">
      <c r="A971" s="261" t="s">
        <v>375</v>
      </c>
      <c r="B971" s="261" t="s">
        <v>376</v>
      </c>
      <c r="C971" s="261" t="s">
        <v>377</v>
      </c>
      <c r="D971" s="261" t="s">
        <v>797</v>
      </c>
      <c r="E971" s="261">
        <v>419457</v>
      </c>
      <c r="F971" s="261" t="s">
        <v>1968</v>
      </c>
      <c r="G971" s="261" t="s">
        <v>723</v>
      </c>
      <c r="H971" s="261">
        <v>2</v>
      </c>
      <c r="I971" s="261" t="s">
        <v>1968</v>
      </c>
      <c r="J971" s="261" t="s">
        <v>2004</v>
      </c>
      <c r="K971" s="261" t="s">
        <v>2005</v>
      </c>
      <c r="L971" s="262">
        <v>45473</v>
      </c>
      <c r="M971" s="261" t="s">
        <v>20</v>
      </c>
    </row>
    <row r="972" spans="1:13" x14ac:dyDescent="0.35">
      <c r="A972" s="259" t="s">
        <v>375</v>
      </c>
      <c r="B972" s="259" t="s">
        <v>376</v>
      </c>
      <c r="C972" s="259" t="s">
        <v>377</v>
      </c>
      <c r="D972" s="259" t="s">
        <v>802</v>
      </c>
      <c r="E972" s="259">
        <v>15532286</v>
      </c>
      <c r="F972" s="259" t="s">
        <v>1968</v>
      </c>
      <c r="G972" s="259" t="s">
        <v>723</v>
      </c>
      <c r="H972" s="259">
        <v>2</v>
      </c>
      <c r="I972" s="259" t="s">
        <v>1968</v>
      </c>
      <c r="J972" s="259" t="s">
        <v>2006</v>
      </c>
      <c r="K972" s="259" t="s">
        <v>2007</v>
      </c>
      <c r="L972" s="260">
        <v>45473</v>
      </c>
      <c r="M972" s="259" t="s">
        <v>20</v>
      </c>
    </row>
    <row r="973" spans="1:13" x14ac:dyDescent="0.35">
      <c r="A973" s="261" t="s">
        <v>375</v>
      </c>
      <c r="B973" s="261" t="s">
        <v>376</v>
      </c>
      <c r="C973" s="261" t="s">
        <v>377</v>
      </c>
      <c r="D973" s="261" t="s">
        <v>807</v>
      </c>
      <c r="E973" s="261">
        <v>434098</v>
      </c>
      <c r="F973" s="261" t="s">
        <v>1968</v>
      </c>
      <c r="G973" s="261" t="s">
        <v>723</v>
      </c>
      <c r="H973" s="261">
        <v>2</v>
      </c>
      <c r="I973" s="261" t="s">
        <v>1968</v>
      </c>
      <c r="J973" s="261" t="s">
        <v>2006</v>
      </c>
      <c r="K973" s="261" t="s">
        <v>2008</v>
      </c>
      <c r="L973" s="262">
        <v>45473</v>
      </c>
      <c r="M973" s="261" t="s">
        <v>20</v>
      </c>
    </row>
    <row r="974" spans="1:13" x14ac:dyDescent="0.35">
      <c r="A974" s="259" t="s">
        <v>375</v>
      </c>
      <c r="B974" s="259" t="s">
        <v>376</v>
      </c>
      <c r="C974" s="259" t="s">
        <v>377</v>
      </c>
      <c r="D974" s="259" t="s">
        <v>810</v>
      </c>
      <c r="E974" s="259">
        <v>361857</v>
      </c>
      <c r="F974" s="259" t="s">
        <v>1968</v>
      </c>
      <c r="G974" s="259" t="s">
        <v>723</v>
      </c>
      <c r="H974" s="259">
        <v>2</v>
      </c>
      <c r="I974" s="259" t="s">
        <v>1968</v>
      </c>
      <c r="J974" s="259" t="s">
        <v>2006</v>
      </c>
      <c r="K974" s="259" t="s">
        <v>2009</v>
      </c>
      <c r="L974" s="260">
        <v>45473</v>
      </c>
      <c r="M974" s="259" t="s">
        <v>20</v>
      </c>
    </row>
    <row r="975" spans="1:13" x14ac:dyDescent="0.35">
      <c r="A975" s="261" t="s">
        <v>375</v>
      </c>
      <c r="B975" s="261" t="s">
        <v>376</v>
      </c>
      <c r="C975" s="261" t="s">
        <v>377</v>
      </c>
      <c r="D975" s="261" t="s">
        <v>813</v>
      </c>
      <c r="E975" s="261">
        <v>51200</v>
      </c>
      <c r="F975" s="261" t="s">
        <v>1968</v>
      </c>
      <c r="G975" s="261" t="s">
        <v>22</v>
      </c>
      <c r="H975" s="261">
        <v>3</v>
      </c>
      <c r="I975" s="261" t="s">
        <v>1968</v>
      </c>
      <c r="J975" s="261" t="s">
        <v>2006</v>
      </c>
      <c r="K975" s="261" t="s">
        <v>2010</v>
      </c>
      <c r="L975" s="262">
        <v>45473</v>
      </c>
      <c r="M975" s="261" t="s">
        <v>20</v>
      </c>
    </row>
    <row r="976" spans="1:13" x14ac:dyDescent="0.35">
      <c r="A976" s="259" t="s">
        <v>375</v>
      </c>
      <c r="B976" s="259" t="s">
        <v>376</v>
      </c>
      <c r="C976" s="259" t="s">
        <v>377</v>
      </c>
      <c r="D976" s="259" t="s">
        <v>679</v>
      </c>
      <c r="E976" s="259">
        <v>6400</v>
      </c>
      <c r="F976" s="259" t="s">
        <v>1968</v>
      </c>
      <c r="G976" s="259" t="s">
        <v>22</v>
      </c>
      <c r="H976" s="259">
        <v>3</v>
      </c>
      <c r="I976" s="259" t="s">
        <v>1968</v>
      </c>
      <c r="J976" s="259" t="s">
        <v>2006</v>
      </c>
      <c r="K976" s="259" t="s">
        <v>2011</v>
      </c>
      <c r="L976" s="260">
        <v>45473</v>
      </c>
      <c r="M976" s="259" t="s">
        <v>20</v>
      </c>
    </row>
    <row r="977" spans="1:13" x14ac:dyDescent="0.35">
      <c r="A977" s="261" t="s">
        <v>375</v>
      </c>
      <c r="B977" s="261" t="s">
        <v>376</v>
      </c>
      <c r="C977" s="261" t="s">
        <v>377</v>
      </c>
      <c r="D977" s="261" t="s">
        <v>317</v>
      </c>
      <c r="E977" s="261">
        <v>3</v>
      </c>
      <c r="F977" s="261" t="s">
        <v>1968</v>
      </c>
      <c r="G977" s="261" t="s">
        <v>723</v>
      </c>
      <c r="H977" s="261">
        <v>2</v>
      </c>
      <c r="I977" s="261" t="s">
        <v>1968</v>
      </c>
      <c r="J977" s="261" t="s">
        <v>2012</v>
      </c>
      <c r="K977" s="261" t="s">
        <v>2013</v>
      </c>
      <c r="L977" s="262">
        <v>45473</v>
      </c>
      <c r="M977" s="261" t="s">
        <v>20</v>
      </c>
    </row>
    <row r="978" spans="1:13" x14ac:dyDescent="0.35">
      <c r="A978" s="259" t="s">
        <v>919</v>
      </c>
      <c r="B978" s="259" t="s">
        <v>920</v>
      </c>
      <c r="C978" s="259" t="s">
        <v>921</v>
      </c>
      <c r="D978" s="259" t="s">
        <v>24</v>
      </c>
      <c r="E978" s="259" t="s">
        <v>17</v>
      </c>
      <c r="F978" s="259" t="s">
        <v>17</v>
      </c>
      <c r="G978" s="259" t="s">
        <v>17</v>
      </c>
      <c r="H978" s="259" t="s">
        <v>17</v>
      </c>
      <c r="I978" s="259" t="s">
        <v>17</v>
      </c>
      <c r="J978" s="259" t="s">
        <v>2014</v>
      </c>
      <c r="K978" s="259" t="s">
        <v>2015</v>
      </c>
      <c r="L978" s="260">
        <v>45504</v>
      </c>
      <c r="M978" s="259" t="s">
        <v>20</v>
      </c>
    </row>
    <row r="979" spans="1:13" x14ac:dyDescent="0.35">
      <c r="A979" s="261" t="s">
        <v>641</v>
      </c>
      <c r="B979" s="261" t="s">
        <v>642</v>
      </c>
      <c r="C979" s="261" t="s">
        <v>643</v>
      </c>
      <c r="D979" s="261" t="s">
        <v>764</v>
      </c>
      <c r="E979" s="261">
        <v>639313</v>
      </c>
      <c r="F979" s="261" t="s">
        <v>2016</v>
      </c>
      <c r="G979" s="261" t="s">
        <v>22</v>
      </c>
      <c r="H979" s="261">
        <v>3</v>
      </c>
      <c r="I979" s="261" t="s">
        <v>2017</v>
      </c>
      <c r="J979" s="261" t="s">
        <v>2018</v>
      </c>
      <c r="K979" s="261" t="s">
        <v>2019</v>
      </c>
      <c r="L979" s="262">
        <v>45504</v>
      </c>
      <c r="M979" s="261" t="s">
        <v>20</v>
      </c>
    </row>
    <row r="980" spans="1:13" x14ac:dyDescent="0.35">
      <c r="A980" s="259" t="s">
        <v>641</v>
      </c>
      <c r="B980" s="259" t="s">
        <v>642</v>
      </c>
      <c r="C980" s="259" t="s">
        <v>643</v>
      </c>
      <c r="D980" s="259" t="s">
        <v>769</v>
      </c>
      <c r="E980" s="259">
        <v>7360827</v>
      </c>
      <c r="F980" s="259" t="s">
        <v>2020</v>
      </c>
      <c r="G980" s="259" t="s">
        <v>723</v>
      </c>
      <c r="H980" s="259">
        <v>2</v>
      </c>
      <c r="I980" s="259" t="s">
        <v>2021</v>
      </c>
      <c r="J980" s="259" t="s">
        <v>2022</v>
      </c>
      <c r="K980" s="259" t="s">
        <v>2023</v>
      </c>
      <c r="L980" s="260">
        <v>45504</v>
      </c>
      <c r="M980" s="259" t="s">
        <v>20</v>
      </c>
    </row>
    <row r="981" spans="1:13" x14ac:dyDescent="0.35">
      <c r="A981" s="261" t="s">
        <v>641</v>
      </c>
      <c r="B981" s="261" t="s">
        <v>642</v>
      </c>
      <c r="C981" s="261" t="s">
        <v>643</v>
      </c>
      <c r="D981" s="261" t="s">
        <v>774</v>
      </c>
      <c r="E981" s="261">
        <v>2800000</v>
      </c>
      <c r="F981" s="261" t="s">
        <v>2024</v>
      </c>
      <c r="G981" s="261" t="s">
        <v>404</v>
      </c>
      <c r="H981" s="261">
        <v>1</v>
      </c>
      <c r="I981" s="261" t="s">
        <v>2025</v>
      </c>
      <c r="J981" s="261" t="s">
        <v>2026</v>
      </c>
      <c r="K981" s="261" t="s">
        <v>2027</v>
      </c>
      <c r="L981" s="262">
        <v>45504</v>
      </c>
      <c r="M981" s="261" t="s">
        <v>20</v>
      </c>
    </row>
    <row r="982" spans="1:13" x14ac:dyDescent="0.35">
      <c r="A982" s="259" t="s">
        <v>641</v>
      </c>
      <c r="B982" s="259" t="s">
        <v>642</v>
      </c>
      <c r="C982" s="259" t="s">
        <v>643</v>
      </c>
      <c r="D982" s="259" t="s">
        <v>797</v>
      </c>
      <c r="E982" s="259">
        <v>2800000</v>
      </c>
      <c r="F982" s="259" t="s">
        <v>2024</v>
      </c>
      <c r="G982" s="259" t="s">
        <v>404</v>
      </c>
      <c r="H982" s="259">
        <v>1</v>
      </c>
      <c r="I982" s="259" t="s">
        <v>2025</v>
      </c>
      <c r="J982" s="259" t="s">
        <v>2028</v>
      </c>
      <c r="K982" s="259" t="s">
        <v>2029</v>
      </c>
      <c r="L982" s="260">
        <v>45504</v>
      </c>
      <c r="M982" s="259" t="s">
        <v>20</v>
      </c>
    </row>
    <row r="983" spans="1:13" x14ac:dyDescent="0.35">
      <c r="A983" s="261" t="s">
        <v>641</v>
      </c>
      <c r="B983" s="261" t="s">
        <v>642</v>
      </c>
      <c r="C983" s="261" t="s">
        <v>643</v>
      </c>
      <c r="D983" s="261" t="s">
        <v>802</v>
      </c>
      <c r="E983" s="261">
        <v>4560827</v>
      </c>
      <c r="F983" s="261" t="s">
        <v>2020</v>
      </c>
      <c r="G983" s="261" t="s">
        <v>723</v>
      </c>
      <c r="H983" s="261">
        <v>2</v>
      </c>
      <c r="I983" s="261" t="s">
        <v>2030</v>
      </c>
      <c r="J983" s="261" t="s">
        <v>2031</v>
      </c>
      <c r="K983" s="261" t="s">
        <v>2032</v>
      </c>
      <c r="L983" s="262">
        <v>45504</v>
      </c>
      <c r="M983" s="261" t="s">
        <v>20</v>
      </c>
    </row>
    <row r="984" spans="1:13" x14ac:dyDescent="0.35">
      <c r="A984" s="259" t="s">
        <v>641</v>
      </c>
      <c r="B984" s="259" t="s">
        <v>642</v>
      </c>
      <c r="C984" s="259" t="s">
        <v>643</v>
      </c>
      <c r="D984" s="259" t="s">
        <v>807</v>
      </c>
      <c r="E984" s="259">
        <v>0</v>
      </c>
      <c r="F984" s="259" t="s">
        <v>2024</v>
      </c>
      <c r="G984" s="259" t="s">
        <v>404</v>
      </c>
      <c r="H984" s="259">
        <v>1</v>
      </c>
      <c r="I984" s="259" t="s">
        <v>2025</v>
      </c>
      <c r="J984" s="259" t="s">
        <v>2033</v>
      </c>
      <c r="K984" s="259" t="s">
        <v>2034</v>
      </c>
      <c r="L984" s="260">
        <v>45504</v>
      </c>
      <c r="M984" s="259" t="s">
        <v>20</v>
      </c>
    </row>
    <row r="985" spans="1:13" x14ac:dyDescent="0.35">
      <c r="A985" s="261" t="s">
        <v>641</v>
      </c>
      <c r="B985" s="261" t="s">
        <v>642</v>
      </c>
      <c r="C985" s="261" t="s">
        <v>643</v>
      </c>
      <c r="D985" s="261" t="s">
        <v>810</v>
      </c>
      <c r="E985" s="261">
        <v>2800000</v>
      </c>
      <c r="F985" s="261" t="s">
        <v>2024</v>
      </c>
      <c r="G985" s="261" t="s">
        <v>404</v>
      </c>
      <c r="H985" s="261">
        <v>1</v>
      </c>
      <c r="I985" s="261" t="s">
        <v>2025</v>
      </c>
      <c r="J985" s="261" t="s">
        <v>2035</v>
      </c>
      <c r="K985" s="261" t="s">
        <v>2036</v>
      </c>
      <c r="L985" s="262">
        <v>45504</v>
      </c>
      <c r="M985" s="261" t="s">
        <v>20</v>
      </c>
    </row>
    <row r="986" spans="1:13" x14ac:dyDescent="0.35">
      <c r="A986" s="259" t="s">
        <v>641</v>
      </c>
      <c r="B986" s="259" t="s">
        <v>642</v>
      </c>
      <c r="C986" s="259" t="s">
        <v>643</v>
      </c>
      <c r="D986" s="259" t="s">
        <v>813</v>
      </c>
      <c r="E986" s="259">
        <v>0</v>
      </c>
      <c r="F986" s="259" t="s">
        <v>2024</v>
      </c>
      <c r="G986" s="259" t="s">
        <v>404</v>
      </c>
      <c r="H986" s="259">
        <v>1</v>
      </c>
      <c r="I986" s="259" t="s">
        <v>2025</v>
      </c>
      <c r="J986" s="259" t="s">
        <v>2037</v>
      </c>
      <c r="K986" s="259" t="s">
        <v>2038</v>
      </c>
      <c r="L986" s="260">
        <v>45504</v>
      </c>
      <c r="M986" s="259" t="s">
        <v>20</v>
      </c>
    </row>
    <row r="987" spans="1:13" x14ac:dyDescent="0.35">
      <c r="A987" s="261" t="s">
        <v>641</v>
      </c>
      <c r="B987" s="261" t="s">
        <v>642</v>
      </c>
      <c r="C987" s="261" t="s">
        <v>643</v>
      </c>
      <c r="D987" s="261" t="s">
        <v>679</v>
      </c>
      <c r="E987" s="261">
        <v>0</v>
      </c>
      <c r="F987" s="261" t="s">
        <v>2024</v>
      </c>
      <c r="G987" s="261" t="s">
        <v>404</v>
      </c>
      <c r="H987" s="261">
        <v>1</v>
      </c>
      <c r="I987" s="261" t="s">
        <v>2025</v>
      </c>
      <c r="J987" s="261" t="s">
        <v>2039</v>
      </c>
      <c r="K987" s="261" t="s">
        <v>2040</v>
      </c>
      <c r="L987" s="262">
        <v>45504</v>
      </c>
      <c r="M987" s="261" t="s">
        <v>20</v>
      </c>
    </row>
    <row r="988" spans="1:13" x14ac:dyDescent="0.35">
      <c r="A988" s="259" t="s">
        <v>2041</v>
      </c>
      <c r="B988" s="259" t="s">
        <v>2042</v>
      </c>
      <c r="C988" s="259" t="s">
        <v>107</v>
      </c>
      <c r="D988" s="259" t="s">
        <v>759</v>
      </c>
      <c r="E988" s="259">
        <v>27139000</v>
      </c>
      <c r="F988" s="259" t="s">
        <v>2043</v>
      </c>
      <c r="G988" s="259" t="s">
        <v>723</v>
      </c>
      <c r="H988" s="259">
        <v>2</v>
      </c>
      <c r="I988" s="259" t="s">
        <v>1621</v>
      </c>
      <c r="J988" s="259" t="s">
        <v>2044</v>
      </c>
      <c r="K988" s="259" t="s">
        <v>2045</v>
      </c>
      <c r="L988" s="260">
        <v>45504</v>
      </c>
      <c r="M988" s="259" t="s">
        <v>20</v>
      </c>
    </row>
    <row r="989" spans="1:13" x14ac:dyDescent="0.35">
      <c r="A989" s="261" t="s">
        <v>2041</v>
      </c>
      <c r="B989" s="261" t="s">
        <v>2042</v>
      </c>
      <c r="C989" s="261" t="s">
        <v>107</v>
      </c>
      <c r="D989" s="261" t="s">
        <v>764</v>
      </c>
      <c r="E989" s="261">
        <v>1186408</v>
      </c>
      <c r="F989" s="261" t="s">
        <v>2046</v>
      </c>
      <c r="G989" s="261" t="s">
        <v>404</v>
      </c>
      <c r="H989" s="261">
        <v>1</v>
      </c>
      <c r="I989" s="261" t="s">
        <v>2047</v>
      </c>
      <c r="J989" s="261" t="s">
        <v>2048</v>
      </c>
      <c r="K989" s="261" t="s">
        <v>2049</v>
      </c>
      <c r="L989" s="262">
        <v>45504</v>
      </c>
      <c r="M989" s="261" t="s">
        <v>20</v>
      </c>
    </row>
    <row r="990" spans="1:13" x14ac:dyDescent="0.35">
      <c r="A990" s="259" t="s">
        <v>2041</v>
      </c>
      <c r="B990" s="259" t="s">
        <v>2042</v>
      </c>
      <c r="C990" s="259" t="s">
        <v>107</v>
      </c>
      <c r="D990" s="259" t="s">
        <v>769</v>
      </c>
      <c r="E990" s="259">
        <v>27139000</v>
      </c>
      <c r="F990" s="259" t="s">
        <v>2043</v>
      </c>
      <c r="G990" s="259" t="s">
        <v>723</v>
      </c>
      <c r="H990" s="259">
        <v>2</v>
      </c>
      <c r="I990" s="259" t="s">
        <v>1621</v>
      </c>
      <c r="J990" s="259" t="s">
        <v>2050</v>
      </c>
      <c r="K990" s="259" t="s">
        <v>2051</v>
      </c>
      <c r="L990" s="260">
        <v>45504</v>
      </c>
      <c r="M990" s="259" t="s">
        <v>20</v>
      </c>
    </row>
    <row r="991" spans="1:13" x14ac:dyDescent="0.35">
      <c r="A991" s="261" t="s">
        <v>2041</v>
      </c>
      <c r="B991" s="261" t="s">
        <v>2042</v>
      </c>
      <c r="C991" s="261" t="s">
        <v>107</v>
      </c>
      <c r="D991" s="261" t="s">
        <v>774</v>
      </c>
      <c r="E991" s="261">
        <v>9900000</v>
      </c>
      <c r="F991" s="261" t="s">
        <v>2052</v>
      </c>
      <c r="G991" s="261" t="s">
        <v>723</v>
      </c>
      <c r="H991" s="261">
        <v>2</v>
      </c>
      <c r="I991" s="261" t="s">
        <v>2053</v>
      </c>
      <c r="J991" s="261" t="s">
        <v>2054</v>
      </c>
      <c r="K991" s="261" t="s">
        <v>2055</v>
      </c>
      <c r="L991" s="262">
        <v>45504</v>
      </c>
      <c r="M991" s="261" t="s">
        <v>20</v>
      </c>
    </row>
    <row r="992" spans="1:13" x14ac:dyDescent="0.35">
      <c r="A992" s="259" t="s">
        <v>2041</v>
      </c>
      <c r="B992" s="259" t="s">
        <v>2042</v>
      </c>
      <c r="C992" s="259" t="s">
        <v>107</v>
      </c>
      <c r="D992" s="259" t="s">
        <v>38</v>
      </c>
      <c r="E992" s="259" t="s">
        <v>17</v>
      </c>
      <c r="F992" s="259" t="s">
        <v>17</v>
      </c>
      <c r="G992" s="259" t="s">
        <v>17</v>
      </c>
      <c r="H992" s="259" t="s">
        <v>17</v>
      </c>
      <c r="I992" s="259" t="s">
        <v>17</v>
      </c>
      <c r="J992" s="259" t="s">
        <v>17</v>
      </c>
      <c r="K992" s="259" t="s">
        <v>2056</v>
      </c>
      <c r="L992" s="260">
        <v>45504</v>
      </c>
      <c r="M992" s="259" t="s">
        <v>20</v>
      </c>
    </row>
    <row r="993" spans="1:13" x14ac:dyDescent="0.35">
      <c r="A993" s="261" t="s">
        <v>2041</v>
      </c>
      <c r="B993" s="261" t="s">
        <v>2042</v>
      </c>
      <c r="C993" s="261" t="s">
        <v>107</v>
      </c>
      <c r="D993" s="261" t="s">
        <v>40</v>
      </c>
      <c r="E993" s="261" t="s">
        <v>17</v>
      </c>
      <c r="F993" s="261" t="s">
        <v>17</v>
      </c>
      <c r="G993" s="261" t="s">
        <v>17</v>
      </c>
      <c r="H993" s="261" t="s">
        <v>17</v>
      </c>
      <c r="I993" s="261" t="s">
        <v>17</v>
      </c>
      <c r="J993" s="261" t="s">
        <v>17</v>
      </c>
      <c r="K993" s="261" t="s">
        <v>2057</v>
      </c>
      <c r="L993" s="262">
        <v>45504</v>
      </c>
      <c r="M993" s="261" t="s">
        <v>20</v>
      </c>
    </row>
    <row r="994" spans="1:13" x14ac:dyDescent="0.35">
      <c r="A994" s="259" t="s">
        <v>2041</v>
      </c>
      <c r="B994" s="259" t="s">
        <v>2042</v>
      </c>
      <c r="C994" s="259" t="s">
        <v>107</v>
      </c>
      <c r="D994" s="259" t="s">
        <v>16</v>
      </c>
      <c r="E994" s="259" t="s">
        <v>17</v>
      </c>
      <c r="F994" s="259" t="s">
        <v>17</v>
      </c>
      <c r="G994" s="259" t="s">
        <v>17</v>
      </c>
      <c r="H994" s="259" t="s">
        <v>17</v>
      </c>
      <c r="I994" s="259" t="s">
        <v>17</v>
      </c>
      <c r="J994" s="259" t="s">
        <v>17</v>
      </c>
      <c r="K994" s="259" t="s">
        <v>2058</v>
      </c>
      <c r="L994" s="260">
        <v>45504</v>
      </c>
      <c r="M994" s="259" t="s">
        <v>20</v>
      </c>
    </row>
    <row r="995" spans="1:13" x14ac:dyDescent="0.35">
      <c r="A995" s="261" t="s">
        <v>2041</v>
      </c>
      <c r="B995" s="261" t="s">
        <v>2042</v>
      </c>
      <c r="C995" s="261" t="s">
        <v>107</v>
      </c>
      <c r="D995" s="261" t="s">
        <v>21</v>
      </c>
      <c r="E995" s="261" t="s">
        <v>17</v>
      </c>
      <c r="F995" s="261" t="s">
        <v>17</v>
      </c>
      <c r="G995" s="261" t="s">
        <v>17</v>
      </c>
      <c r="H995" s="261" t="s">
        <v>17</v>
      </c>
      <c r="I995" s="261" t="s">
        <v>17</v>
      </c>
      <c r="J995" s="261" t="s">
        <v>17</v>
      </c>
      <c r="K995" s="261" t="s">
        <v>2059</v>
      </c>
      <c r="L995" s="262">
        <v>45504</v>
      </c>
      <c r="M995" s="261" t="s">
        <v>20</v>
      </c>
    </row>
    <row r="996" spans="1:13" x14ac:dyDescent="0.35">
      <c r="A996" s="259" t="s">
        <v>2041</v>
      </c>
      <c r="B996" s="259" t="s">
        <v>2042</v>
      </c>
      <c r="C996" s="259" t="s">
        <v>107</v>
      </c>
      <c r="D996" s="259" t="s">
        <v>631</v>
      </c>
      <c r="E996" s="259" t="s">
        <v>17</v>
      </c>
      <c r="F996" s="259" t="s">
        <v>17</v>
      </c>
      <c r="G996" s="259" t="s">
        <v>17</v>
      </c>
      <c r="H996" s="259" t="s">
        <v>17</v>
      </c>
      <c r="I996" s="259" t="s">
        <v>17</v>
      </c>
      <c r="J996" s="259" t="s">
        <v>17</v>
      </c>
      <c r="K996" s="259" t="s">
        <v>2060</v>
      </c>
      <c r="L996" s="260">
        <v>45504</v>
      </c>
      <c r="M996" s="259" t="s">
        <v>20</v>
      </c>
    </row>
    <row r="997" spans="1:13" x14ac:dyDescent="0.35">
      <c r="A997" s="261" t="s">
        <v>2041</v>
      </c>
      <c r="B997" s="261" t="s">
        <v>2042</v>
      </c>
      <c r="C997" s="261" t="s">
        <v>107</v>
      </c>
      <c r="D997" s="261" t="s">
        <v>24</v>
      </c>
      <c r="E997" s="261" t="s">
        <v>17</v>
      </c>
      <c r="F997" s="261" t="s">
        <v>17</v>
      </c>
      <c r="G997" s="261" t="s">
        <v>17</v>
      </c>
      <c r="H997" s="261" t="s">
        <v>17</v>
      </c>
      <c r="I997" s="261" t="s">
        <v>17</v>
      </c>
      <c r="J997" s="261" t="s">
        <v>17</v>
      </c>
      <c r="K997" s="261" t="s">
        <v>2061</v>
      </c>
      <c r="L997" s="262">
        <v>45504</v>
      </c>
      <c r="M997" s="261" t="s">
        <v>20</v>
      </c>
    </row>
    <row r="998" spans="1:13" x14ac:dyDescent="0.35">
      <c r="A998" s="259" t="s">
        <v>2041</v>
      </c>
      <c r="B998" s="259" t="s">
        <v>2042</v>
      </c>
      <c r="C998" s="259" t="s">
        <v>107</v>
      </c>
      <c r="D998" s="259" t="s">
        <v>797</v>
      </c>
      <c r="E998" s="259">
        <v>4300000</v>
      </c>
      <c r="F998" s="259" t="s">
        <v>2062</v>
      </c>
      <c r="G998" s="259" t="s">
        <v>723</v>
      </c>
      <c r="H998" s="259">
        <v>2</v>
      </c>
      <c r="I998" s="259" t="s">
        <v>2063</v>
      </c>
      <c r="J998" s="259" t="s">
        <v>2064</v>
      </c>
      <c r="K998" s="259" t="s">
        <v>2065</v>
      </c>
      <c r="L998" s="260">
        <v>45504</v>
      </c>
      <c r="M998" s="259" t="s">
        <v>20</v>
      </c>
    </row>
    <row r="999" spans="1:13" x14ac:dyDescent="0.35">
      <c r="A999" s="261" t="s">
        <v>2041</v>
      </c>
      <c r="B999" s="261" t="s">
        <v>2042</v>
      </c>
      <c r="C999" s="261" t="s">
        <v>107</v>
      </c>
      <c r="D999" s="261" t="s">
        <v>802</v>
      </c>
      <c r="E999" s="261">
        <v>17239000</v>
      </c>
      <c r="F999" s="261" t="s">
        <v>2066</v>
      </c>
      <c r="G999" s="261" t="s">
        <v>723</v>
      </c>
      <c r="H999" s="261">
        <v>2</v>
      </c>
      <c r="I999" s="261" t="s">
        <v>2067</v>
      </c>
      <c r="J999" s="261" t="s">
        <v>2068</v>
      </c>
      <c r="K999" s="261" t="s">
        <v>2069</v>
      </c>
      <c r="L999" s="262">
        <v>45504</v>
      </c>
      <c r="M999" s="261" t="s">
        <v>20</v>
      </c>
    </row>
    <row r="1000" spans="1:13" x14ac:dyDescent="0.35">
      <c r="A1000" s="259" t="s">
        <v>2041</v>
      </c>
      <c r="B1000" s="259" t="s">
        <v>2042</v>
      </c>
      <c r="C1000" s="259" t="s">
        <v>107</v>
      </c>
      <c r="D1000" s="259" t="s">
        <v>807</v>
      </c>
      <c r="E1000" s="259">
        <v>5600000</v>
      </c>
      <c r="F1000" s="259" t="s">
        <v>2070</v>
      </c>
      <c r="G1000" s="259" t="s">
        <v>723</v>
      </c>
      <c r="H1000" s="259">
        <v>2</v>
      </c>
      <c r="I1000" s="259" t="s">
        <v>2071</v>
      </c>
      <c r="J1000" s="259" t="s">
        <v>2072</v>
      </c>
      <c r="K1000" s="259" t="s">
        <v>2073</v>
      </c>
      <c r="L1000" s="260">
        <v>45504</v>
      </c>
      <c r="M1000" s="259" t="s">
        <v>20</v>
      </c>
    </row>
    <row r="1001" spans="1:13" x14ac:dyDescent="0.35">
      <c r="A1001" s="261" t="s">
        <v>2041</v>
      </c>
      <c r="B1001" s="261" t="s">
        <v>2042</v>
      </c>
      <c r="C1001" s="261" t="s">
        <v>107</v>
      </c>
      <c r="D1001" s="261" t="s">
        <v>810</v>
      </c>
      <c r="E1001" s="261">
        <v>3023064</v>
      </c>
      <c r="F1001" s="261" t="s">
        <v>2062</v>
      </c>
      <c r="G1001" s="261" t="s">
        <v>723</v>
      </c>
      <c r="H1001" s="261">
        <v>2</v>
      </c>
      <c r="I1001" s="261" t="s">
        <v>2063</v>
      </c>
      <c r="J1001" s="261" t="s">
        <v>2074</v>
      </c>
      <c r="K1001" s="261" t="s">
        <v>2075</v>
      </c>
      <c r="L1001" s="262">
        <v>45504</v>
      </c>
      <c r="M1001" s="261" t="s">
        <v>20</v>
      </c>
    </row>
    <row r="1002" spans="1:13" x14ac:dyDescent="0.35">
      <c r="A1002" s="259" t="s">
        <v>2041</v>
      </c>
      <c r="B1002" s="259" t="s">
        <v>2042</v>
      </c>
      <c r="C1002" s="259" t="s">
        <v>107</v>
      </c>
      <c r="D1002" s="259" t="s">
        <v>813</v>
      </c>
      <c r="E1002" s="259">
        <v>1276936</v>
      </c>
      <c r="F1002" s="259" t="s">
        <v>2062</v>
      </c>
      <c r="G1002" s="259" t="s">
        <v>22</v>
      </c>
      <c r="H1002" s="259">
        <v>3</v>
      </c>
      <c r="I1002" s="259" t="s">
        <v>2063</v>
      </c>
      <c r="J1002" s="259" t="s">
        <v>2076</v>
      </c>
      <c r="K1002" s="259" t="s">
        <v>2077</v>
      </c>
      <c r="L1002" s="260">
        <v>45504</v>
      </c>
      <c r="M1002" s="259" t="s">
        <v>20</v>
      </c>
    </row>
    <row r="1003" spans="1:13" x14ac:dyDescent="0.35">
      <c r="A1003" s="261" t="s">
        <v>2041</v>
      </c>
      <c r="B1003" s="261" t="s">
        <v>2042</v>
      </c>
      <c r="C1003" s="261" t="s">
        <v>107</v>
      </c>
      <c r="D1003" s="261" t="s">
        <v>679</v>
      </c>
      <c r="E1003" s="261" t="s">
        <v>17</v>
      </c>
      <c r="F1003" s="261" t="s">
        <v>2062</v>
      </c>
      <c r="G1003" s="261" t="s">
        <v>22</v>
      </c>
      <c r="H1003" s="261">
        <v>3</v>
      </c>
      <c r="I1003" s="261" t="s">
        <v>2063</v>
      </c>
      <c r="J1003" s="261" t="s">
        <v>2078</v>
      </c>
      <c r="K1003" s="261" t="s">
        <v>2079</v>
      </c>
      <c r="L1003" s="262">
        <v>45504</v>
      </c>
      <c r="M1003" s="261" t="s">
        <v>20</v>
      </c>
    </row>
    <row r="1004" spans="1:13" x14ac:dyDescent="0.35">
      <c r="A1004" s="259" t="s">
        <v>2041</v>
      </c>
      <c r="B1004" s="259" t="s">
        <v>2042</v>
      </c>
      <c r="C1004" s="259" t="s">
        <v>107</v>
      </c>
      <c r="D1004" s="259" t="s">
        <v>26</v>
      </c>
      <c r="E1004" s="259" t="s">
        <v>17</v>
      </c>
      <c r="F1004" s="259" t="s">
        <v>17</v>
      </c>
      <c r="G1004" s="259" t="s">
        <v>17</v>
      </c>
      <c r="H1004" s="259" t="s">
        <v>17</v>
      </c>
      <c r="I1004" s="259" t="s">
        <v>17</v>
      </c>
      <c r="J1004" s="259" t="s">
        <v>17</v>
      </c>
      <c r="K1004" s="259" t="s">
        <v>2080</v>
      </c>
      <c r="L1004" s="260">
        <v>45504</v>
      </c>
      <c r="M1004" s="259" t="s">
        <v>20</v>
      </c>
    </row>
    <row r="1005" spans="1:13" x14ac:dyDescent="0.35">
      <c r="A1005" s="261" t="s">
        <v>2041</v>
      </c>
      <c r="B1005" s="261" t="s">
        <v>2042</v>
      </c>
      <c r="C1005" s="261" t="s">
        <v>107</v>
      </c>
      <c r="D1005" s="261" t="s">
        <v>28</v>
      </c>
      <c r="E1005" s="261" t="s">
        <v>17</v>
      </c>
      <c r="F1005" s="261" t="s">
        <v>17</v>
      </c>
      <c r="G1005" s="261" t="s">
        <v>17</v>
      </c>
      <c r="H1005" s="261" t="s">
        <v>17</v>
      </c>
      <c r="I1005" s="261" t="s">
        <v>17</v>
      </c>
      <c r="J1005" s="261" t="s">
        <v>17</v>
      </c>
      <c r="K1005" s="261" t="s">
        <v>2081</v>
      </c>
      <c r="L1005" s="262">
        <v>45504</v>
      </c>
      <c r="M1005" s="261" t="s">
        <v>20</v>
      </c>
    </row>
    <row r="1006" spans="1:13" x14ac:dyDescent="0.35">
      <c r="A1006" s="259" t="s">
        <v>2082</v>
      </c>
      <c r="B1006" s="259" t="s">
        <v>2083</v>
      </c>
      <c r="C1006" s="259" t="s">
        <v>1325</v>
      </c>
      <c r="D1006" s="259" t="s">
        <v>759</v>
      </c>
      <c r="E1006" s="259">
        <v>34943265</v>
      </c>
      <c r="F1006" s="259" t="s">
        <v>2084</v>
      </c>
      <c r="G1006" s="259" t="s">
        <v>723</v>
      </c>
      <c r="H1006" s="259">
        <v>2</v>
      </c>
      <c r="I1006" s="259" t="s">
        <v>2085</v>
      </c>
      <c r="J1006" s="259" t="s">
        <v>2086</v>
      </c>
      <c r="K1006" s="259" t="s">
        <v>2087</v>
      </c>
      <c r="L1006" s="260">
        <v>45504</v>
      </c>
      <c r="M1006" s="259" t="s">
        <v>20</v>
      </c>
    </row>
    <row r="1007" spans="1:13" x14ac:dyDescent="0.35">
      <c r="A1007" s="261" t="s">
        <v>2082</v>
      </c>
      <c r="B1007" s="261" t="s">
        <v>2083</v>
      </c>
      <c r="C1007" s="261" t="s">
        <v>1325</v>
      </c>
      <c r="D1007" s="261" t="s">
        <v>764</v>
      </c>
      <c r="E1007" s="261">
        <v>477989.66</v>
      </c>
      <c r="F1007" s="261" t="s">
        <v>2088</v>
      </c>
      <c r="G1007" s="261" t="s">
        <v>723</v>
      </c>
      <c r="H1007" s="261">
        <v>2</v>
      </c>
      <c r="I1007" s="261" t="s">
        <v>2089</v>
      </c>
      <c r="J1007" s="261" t="s">
        <v>2090</v>
      </c>
      <c r="K1007" s="261" t="s">
        <v>2091</v>
      </c>
      <c r="L1007" s="262">
        <v>45504</v>
      </c>
      <c r="M1007" s="261" t="s">
        <v>20</v>
      </c>
    </row>
    <row r="1008" spans="1:13" x14ac:dyDescent="0.35">
      <c r="A1008" s="259" t="s">
        <v>2082</v>
      </c>
      <c r="B1008" s="259" t="s">
        <v>2083</v>
      </c>
      <c r="C1008" s="259" t="s">
        <v>1325</v>
      </c>
      <c r="D1008" s="259" t="s">
        <v>769</v>
      </c>
      <c r="E1008" s="259">
        <v>17954461</v>
      </c>
      <c r="F1008" s="259" t="s">
        <v>2092</v>
      </c>
      <c r="G1008" s="259" t="s">
        <v>723</v>
      </c>
      <c r="H1008" s="259">
        <v>2</v>
      </c>
      <c r="I1008" s="259" t="s">
        <v>2093</v>
      </c>
      <c r="J1008" s="259" t="s">
        <v>2094</v>
      </c>
      <c r="K1008" s="259" t="s">
        <v>2095</v>
      </c>
      <c r="L1008" s="260">
        <v>45504</v>
      </c>
      <c r="M1008" s="259" t="s">
        <v>20</v>
      </c>
    </row>
    <row r="1009" spans="1:13" x14ac:dyDescent="0.35">
      <c r="A1009" s="261" t="s">
        <v>2082</v>
      </c>
      <c r="B1009" s="261" t="s">
        <v>2083</v>
      </c>
      <c r="C1009" s="261" t="s">
        <v>1325</v>
      </c>
      <c r="D1009" s="261" t="s">
        <v>774</v>
      </c>
      <c r="E1009" s="261">
        <v>17954461</v>
      </c>
      <c r="F1009" s="261" t="s">
        <v>2092</v>
      </c>
      <c r="G1009" s="261" t="s">
        <v>723</v>
      </c>
      <c r="H1009" s="261">
        <v>2</v>
      </c>
      <c r="I1009" s="261" t="s">
        <v>2093</v>
      </c>
      <c r="J1009" s="261" t="s">
        <v>2096</v>
      </c>
      <c r="K1009" s="261" t="s">
        <v>2097</v>
      </c>
      <c r="L1009" s="262">
        <v>45504</v>
      </c>
      <c r="M1009" s="261" t="s">
        <v>20</v>
      </c>
    </row>
    <row r="1010" spans="1:13" x14ac:dyDescent="0.35">
      <c r="A1010" s="259" t="s">
        <v>2082</v>
      </c>
      <c r="B1010" s="259" t="s">
        <v>2083</v>
      </c>
      <c r="C1010" s="259" t="s">
        <v>1325</v>
      </c>
      <c r="D1010" s="259" t="s">
        <v>463</v>
      </c>
      <c r="E1010" s="259">
        <v>342</v>
      </c>
      <c r="F1010" s="259" t="s">
        <v>2098</v>
      </c>
      <c r="G1010" s="259" t="s">
        <v>723</v>
      </c>
      <c r="H1010" s="259">
        <v>2</v>
      </c>
      <c r="I1010" s="259" t="s">
        <v>2099</v>
      </c>
      <c r="J1010" s="259" t="s">
        <v>2100</v>
      </c>
      <c r="K1010" s="259" t="s">
        <v>2101</v>
      </c>
      <c r="L1010" s="260">
        <v>45504</v>
      </c>
      <c r="M1010" s="259" t="s">
        <v>20</v>
      </c>
    </row>
    <row r="1011" spans="1:13" x14ac:dyDescent="0.35">
      <c r="A1011" s="261" t="s">
        <v>2082</v>
      </c>
      <c r="B1011" s="261" t="s">
        <v>2083</v>
      </c>
      <c r="C1011" s="261" t="s">
        <v>1325</v>
      </c>
      <c r="D1011" s="261" t="s">
        <v>40</v>
      </c>
      <c r="E1011" s="261" t="s">
        <v>17</v>
      </c>
      <c r="F1011" s="261" t="s">
        <v>17</v>
      </c>
      <c r="G1011" s="261" t="s">
        <v>22</v>
      </c>
      <c r="H1011" s="261">
        <v>3</v>
      </c>
      <c r="I1011" s="261" t="s">
        <v>17</v>
      </c>
      <c r="J1011" s="261" t="s">
        <v>2102</v>
      </c>
      <c r="K1011" s="261" t="s">
        <v>2103</v>
      </c>
      <c r="L1011" s="262">
        <v>45504</v>
      </c>
      <c r="M1011" s="261" t="s">
        <v>20</v>
      </c>
    </row>
    <row r="1012" spans="1:13" x14ac:dyDescent="0.35">
      <c r="A1012" s="259" t="s">
        <v>2082</v>
      </c>
      <c r="B1012" s="259" t="s">
        <v>2083</v>
      </c>
      <c r="C1012" s="259" t="s">
        <v>1325</v>
      </c>
      <c r="D1012" s="259" t="s">
        <v>644</v>
      </c>
      <c r="E1012" s="259" t="s">
        <v>17</v>
      </c>
      <c r="F1012" s="259" t="s">
        <v>17</v>
      </c>
      <c r="G1012" s="259" t="s">
        <v>22</v>
      </c>
      <c r="H1012" s="259">
        <v>3</v>
      </c>
      <c r="I1012" s="259" t="s">
        <v>17</v>
      </c>
      <c r="J1012" s="259" t="s">
        <v>2104</v>
      </c>
      <c r="K1012" s="259" t="s">
        <v>2105</v>
      </c>
      <c r="L1012" s="260">
        <v>45504</v>
      </c>
      <c r="M1012" s="259" t="s">
        <v>20</v>
      </c>
    </row>
    <row r="1013" spans="1:13" x14ac:dyDescent="0.35">
      <c r="A1013" s="261" t="s">
        <v>2082</v>
      </c>
      <c r="B1013" s="261" t="s">
        <v>2083</v>
      </c>
      <c r="C1013" s="261" t="s">
        <v>1325</v>
      </c>
      <c r="D1013" s="261" t="s">
        <v>649</v>
      </c>
      <c r="E1013" s="261" t="s">
        <v>17</v>
      </c>
      <c r="F1013" s="261" t="s">
        <v>17</v>
      </c>
      <c r="G1013" s="261" t="s">
        <v>22</v>
      </c>
      <c r="H1013" s="261">
        <v>3</v>
      </c>
      <c r="I1013" s="261" t="s">
        <v>17</v>
      </c>
      <c r="J1013" s="261" t="s">
        <v>2104</v>
      </c>
      <c r="K1013" s="261" t="s">
        <v>2106</v>
      </c>
      <c r="L1013" s="262">
        <v>45504</v>
      </c>
      <c r="M1013" s="261" t="s">
        <v>20</v>
      </c>
    </row>
    <row r="1014" spans="1:13" x14ac:dyDescent="0.35">
      <c r="A1014" s="259" t="s">
        <v>2082</v>
      </c>
      <c r="B1014" s="259" t="s">
        <v>2083</v>
      </c>
      <c r="C1014" s="259" t="s">
        <v>1325</v>
      </c>
      <c r="D1014" s="259" t="s">
        <v>797</v>
      </c>
      <c r="E1014" s="259">
        <v>3300000</v>
      </c>
      <c r="F1014" s="259" t="s">
        <v>2107</v>
      </c>
      <c r="G1014" s="259" t="s">
        <v>723</v>
      </c>
      <c r="H1014" s="259">
        <v>2</v>
      </c>
      <c r="I1014" s="259" t="s">
        <v>2108</v>
      </c>
      <c r="J1014" s="259" t="s">
        <v>2109</v>
      </c>
      <c r="K1014" s="259" t="s">
        <v>2110</v>
      </c>
      <c r="L1014" s="260">
        <v>45504</v>
      </c>
      <c r="M1014" s="259" t="s">
        <v>20</v>
      </c>
    </row>
    <row r="1015" spans="1:13" x14ac:dyDescent="0.35">
      <c r="A1015" s="261" t="s">
        <v>2082</v>
      </c>
      <c r="B1015" s="261" t="s">
        <v>2083</v>
      </c>
      <c r="C1015" s="261" t="s">
        <v>1325</v>
      </c>
      <c r="D1015" s="261" t="s">
        <v>802</v>
      </c>
      <c r="E1015" s="261">
        <v>0</v>
      </c>
      <c r="F1015" s="261" t="s">
        <v>2092</v>
      </c>
      <c r="G1015" s="261" t="s">
        <v>723</v>
      </c>
      <c r="H1015" s="261">
        <v>2</v>
      </c>
      <c r="I1015" s="261" t="s">
        <v>2093</v>
      </c>
      <c r="J1015" s="261" t="s">
        <v>2111</v>
      </c>
      <c r="K1015" s="261" t="s">
        <v>2112</v>
      </c>
      <c r="L1015" s="262">
        <v>45504</v>
      </c>
      <c r="M1015" s="261" t="s">
        <v>20</v>
      </c>
    </row>
    <row r="1016" spans="1:13" x14ac:dyDescent="0.35">
      <c r="A1016" s="259" t="s">
        <v>2082</v>
      </c>
      <c r="B1016" s="259" t="s">
        <v>2083</v>
      </c>
      <c r="C1016" s="259" t="s">
        <v>1325</v>
      </c>
      <c r="D1016" s="259" t="s">
        <v>807</v>
      </c>
      <c r="E1016" s="259">
        <v>14654461</v>
      </c>
      <c r="F1016" s="259" t="s">
        <v>2113</v>
      </c>
      <c r="G1016" s="259" t="s">
        <v>723</v>
      </c>
      <c r="H1016" s="259">
        <v>2</v>
      </c>
      <c r="I1016" s="259" t="s">
        <v>2114</v>
      </c>
      <c r="J1016" s="259" t="s">
        <v>2115</v>
      </c>
      <c r="K1016" s="259" t="s">
        <v>2116</v>
      </c>
      <c r="L1016" s="260">
        <v>45504</v>
      </c>
      <c r="M1016" s="259" t="s">
        <v>20</v>
      </c>
    </row>
    <row r="1017" spans="1:13" x14ac:dyDescent="0.35">
      <c r="A1017" s="261" t="s">
        <v>2082</v>
      </c>
      <c r="B1017" s="261" t="s">
        <v>2083</v>
      </c>
      <c r="C1017" s="261" t="s">
        <v>1325</v>
      </c>
      <c r="D1017" s="261" t="s">
        <v>810</v>
      </c>
      <c r="E1017" s="261">
        <v>2789849</v>
      </c>
      <c r="F1017" s="261" t="s">
        <v>2107</v>
      </c>
      <c r="G1017" s="261" t="s">
        <v>723</v>
      </c>
      <c r="H1017" s="261">
        <v>2</v>
      </c>
      <c r="I1017" s="261" t="s">
        <v>2108</v>
      </c>
      <c r="J1017" s="261" t="s">
        <v>2117</v>
      </c>
      <c r="K1017" s="261" t="s">
        <v>2118</v>
      </c>
      <c r="L1017" s="262">
        <v>45504</v>
      </c>
      <c r="M1017" s="261" t="s">
        <v>20</v>
      </c>
    </row>
    <row r="1018" spans="1:13" x14ac:dyDescent="0.35">
      <c r="A1018" s="259" t="s">
        <v>2082</v>
      </c>
      <c r="B1018" s="259" t="s">
        <v>2083</v>
      </c>
      <c r="C1018" s="259" t="s">
        <v>1325</v>
      </c>
      <c r="D1018" s="259" t="s">
        <v>813</v>
      </c>
      <c r="E1018" s="259">
        <v>510151</v>
      </c>
      <c r="F1018" s="259" t="s">
        <v>2119</v>
      </c>
      <c r="G1018" s="259" t="s">
        <v>723</v>
      </c>
      <c r="H1018" s="259">
        <v>2</v>
      </c>
      <c r="I1018" s="259" t="s">
        <v>2120</v>
      </c>
      <c r="J1018" s="259" t="s">
        <v>2121</v>
      </c>
      <c r="K1018" s="259" t="s">
        <v>2122</v>
      </c>
      <c r="L1018" s="260">
        <v>45504</v>
      </c>
      <c r="M1018" s="259" t="s">
        <v>20</v>
      </c>
    </row>
    <row r="1019" spans="1:13" x14ac:dyDescent="0.35">
      <c r="A1019" s="261" t="s">
        <v>2082</v>
      </c>
      <c r="B1019" s="261" t="s">
        <v>2083</v>
      </c>
      <c r="C1019" s="261" t="s">
        <v>1325</v>
      </c>
      <c r="D1019" s="261" t="s">
        <v>679</v>
      </c>
      <c r="E1019" s="261">
        <v>0</v>
      </c>
      <c r="F1019" s="261" t="s">
        <v>2119</v>
      </c>
      <c r="G1019" s="261" t="s">
        <v>22</v>
      </c>
      <c r="H1019" s="261">
        <v>3</v>
      </c>
      <c r="I1019" s="261" t="s">
        <v>2120</v>
      </c>
      <c r="J1019" s="261" t="s">
        <v>2123</v>
      </c>
      <c r="K1019" s="261" t="s">
        <v>2124</v>
      </c>
      <c r="L1019" s="262">
        <v>45504</v>
      </c>
      <c r="M1019" s="261" t="s">
        <v>20</v>
      </c>
    </row>
    <row r="1020" spans="1:13" x14ac:dyDescent="0.35">
      <c r="A1020" s="259" t="s">
        <v>2082</v>
      </c>
      <c r="B1020" s="259" t="s">
        <v>2083</v>
      </c>
      <c r="C1020" s="259" t="s">
        <v>1325</v>
      </c>
      <c r="D1020" s="259" t="s">
        <v>317</v>
      </c>
      <c r="E1020" s="259">
        <v>4</v>
      </c>
      <c r="F1020" s="259" t="s">
        <v>2119</v>
      </c>
      <c r="G1020" s="259" t="s">
        <v>723</v>
      </c>
      <c r="H1020" s="259">
        <v>2</v>
      </c>
      <c r="I1020" s="259" t="s">
        <v>2120</v>
      </c>
      <c r="J1020" s="259" t="s">
        <v>2125</v>
      </c>
      <c r="K1020" s="259" t="s">
        <v>2126</v>
      </c>
      <c r="L1020" s="260">
        <v>45504</v>
      </c>
      <c r="M1020" s="259" t="s">
        <v>20</v>
      </c>
    </row>
    <row r="1021" spans="1:13" x14ac:dyDescent="0.35">
      <c r="A1021" s="261" t="s">
        <v>2082</v>
      </c>
      <c r="B1021" s="261" t="s">
        <v>2083</v>
      </c>
      <c r="C1021" s="261" t="s">
        <v>1325</v>
      </c>
      <c r="D1021" s="261" t="s">
        <v>26</v>
      </c>
      <c r="E1021" s="261" t="s">
        <v>17</v>
      </c>
      <c r="F1021" s="261" t="s">
        <v>17</v>
      </c>
      <c r="G1021" s="261" t="s">
        <v>22</v>
      </c>
      <c r="H1021" s="261">
        <v>3</v>
      </c>
      <c r="I1021" s="261" t="s">
        <v>17</v>
      </c>
      <c r="J1021" s="261" t="s">
        <v>2127</v>
      </c>
      <c r="K1021" s="261" t="s">
        <v>2128</v>
      </c>
      <c r="L1021" s="262">
        <v>45504</v>
      </c>
      <c r="M1021" s="261" t="s">
        <v>20</v>
      </c>
    </row>
    <row r="1022" spans="1:13" x14ac:dyDescent="0.35">
      <c r="A1022" s="259" t="s">
        <v>2082</v>
      </c>
      <c r="B1022" s="259" t="s">
        <v>2083</v>
      </c>
      <c r="C1022" s="259" t="s">
        <v>1325</v>
      </c>
      <c r="D1022" s="259" t="s">
        <v>28</v>
      </c>
      <c r="E1022" s="259" t="s">
        <v>17</v>
      </c>
      <c r="F1022" s="259" t="s">
        <v>17</v>
      </c>
      <c r="G1022" s="259" t="s">
        <v>22</v>
      </c>
      <c r="H1022" s="259">
        <v>3</v>
      </c>
      <c r="I1022" s="259" t="s">
        <v>17</v>
      </c>
      <c r="J1022" s="259" t="s">
        <v>2129</v>
      </c>
      <c r="K1022" s="259" t="s">
        <v>2130</v>
      </c>
      <c r="L1022" s="260">
        <v>45504</v>
      </c>
      <c r="M1022" s="259" t="s">
        <v>20</v>
      </c>
    </row>
    <row r="1023" spans="1:13" x14ac:dyDescent="0.35">
      <c r="A1023" s="261" t="s">
        <v>2082</v>
      </c>
      <c r="B1023" s="261" t="s">
        <v>2083</v>
      </c>
      <c r="C1023" s="261" t="s">
        <v>1325</v>
      </c>
      <c r="D1023" s="261" t="s">
        <v>38</v>
      </c>
      <c r="E1023" s="261">
        <v>3342</v>
      </c>
      <c r="F1023" s="261" t="s">
        <v>2131</v>
      </c>
      <c r="G1023" s="261" t="s">
        <v>723</v>
      </c>
      <c r="H1023" s="261">
        <v>2</v>
      </c>
      <c r="I1023" s="261" t="s">
        <v>2132</v>
      </c>
      <c r="J1023" s="261" t="s">
        <v>2133</v>
      </c>
      <c r="K1023" s="261" t="s">
        <v>2134</v>
      </c>
      <c r="L1023" s="262">
        <v>45504</v>
      </c>
      <c r="M1023" s="261" t="s">
        <v>20</v>
      </c>
    </row>
    <row r="1024" spans="1:13" x14ac:dyDescent="0.35">
      <c r="A1024" s="259" t="s">
        <v>2082</v>
      </c>
      <c r="B1024" s="259" t="s">
        <v>2083</v>
      </c>
      <c r="C1024" s="259" t="s">
        <v>1325</v>
      </c>
      <c r="D1024" s="259" t="s">
        <v>16</v>
      </c>
      <c r="E1024" s="259" t="s">
        <v>17</v>
      </c>
      <c r="F1024" s="259" t="s">
        <v>17</v>
      </c>
      <c r="G1024" s="259" t="s">
        <v>22</v>
      </c>
      <c r="H1024" s="259">
        <v>3</v>
      </c>
      <c r="I1024" s="259" t="s">
        <v>17</v>
      </c>
      <c r="J1024" s="259" t="s">
        <v>2135</v>
      </c>
      <c r="K1024" s="259" t="s">
        <v>2136</v>
      </c>
      <c r="L1024" s="260">
        <v>45504</v>
      </c>
      <c r="M1024" s="259" t="s">
        <v>20</v>
      </c>
    </row>
    <row r="1025" spans="1:13" x14ac:dyDescent="0.35">
      <c r="A1025" s="261" t="s">
        <v>2082</v>
      </c>
      <c r="B1025" s="261" t="s">
        <v>2083</v>
      </c>
      <c r="C1025" s="261" t="s">
        <v>1325</v>
      </c>
      <c r="D1025" s="261" t="s">
        <v>21</v>
      </c>
      <c r="E1025" s="261" t="s">
        <v>17</v>
      </c>
      <c r="F1025" s="261" t="s">
        <v>17</v>
      </c>
      <c r="G1025" s="261" t="s">
        <v>22</v>
      </c>
      <c r="H1025" s="261">
        <v>3</v>
      </c>
      <c r="I1025" s="261" t="s">
        <v>17</v>
      </c>
      <c r="J1025" s="261" t="s">
        <v>2137</v>
      </c>
      <c r="K1025" s="261" t="s">
        <v>2138</v>
      </c>
      <c r="L1025" s="262">
        <v>45504</v>
      </c>
      <c r="M1025" s="261" t="s">
        <v>20</v>
      </c>
    </row>
    <row r="1026" spans="1:13" x14ac:dyDescent="0.35">
      <c r="A1026" s="259" t="s">
        <v>2082</v>
      </c>
      <c r="B1026" s="259" t="s">
        <v>2083</v>
      </c>
      <c r="C1026" s="259" t="s">
        <v>1325</v>
      </c>
      <c r="D1026" s="259" t="s">
        <v>631</v>
      </c>
      <c r="E1026" s="259">
        <v>34943265</v>
      </c>
      <c r="F1026" s="259" t="s">
        <v>2139</v>
      </c>
      <c r="G1026" s="259" t="s">
        <v>723</v>
      </c>
      <c r="H1026" s="259">
        <v>2</v>
      </c>
      <c r="I1026" s="259" t="s">
        <v>17</v>
      </c>
      <c r="J1026" s="259" t="s">
        <v>2140</v>
      </c>
      <c r="K1026" s="259" t="s">
        <v>2141</v>
      </c>
      <c r="L1026" s="260">
        <v>45504</v>
      </c>
      <c r="M1026" s="259" t="s">
        <v>20</v>
      </c>
    </row>
    <row r="1027" spans="1:13" x14ac:dyDescent="0.35">
      <c r="A1027" s="261" t="s">
        <v>2082</v>
      </c>
      <c r="B1027" s="261" t="s">
        <v>2083</v>
      </c>
      <c r="C1027" s="261" t="s">
        <v>1325</v>
      </c>
      <c r="D1027" s="261" t="s">
        <v>24</v>
      </c>
      <c r="E1027" s="261" t="s">
        <v>17</v>
      </c>
      <c r="F1027" s="261" t="s">
        <v>17</v>
      </c>
      <c r="G1027" s="261" t="s">
        <v>22</v>
      </c>
      <c r="H1027" s="261">
        <v>3</v>
      </c>
      <c r="I1027" s="261" t="s">
        <v>17</v>
      </c>
      <c r="J1027" s="261" t="s">
        <v>2142</v>
      </c>
      <c r="K1027" s="261" t="s">
        <v>2143</v>
      </c>
      <c r="L1027" s="262">
        <v>45504</v>
      </c>
      <c r="M1027" s="261" t="s">
        <v>20</v>
      </c>
    </row>
    <row r="1028" spans="1:13" x14ac:dyDescent="0.35">
      <c r="A1028" s="259" t="s">
        <v>2144</v>
      </c>
      <c r="B1028" s="259" t="s">
        <v>2145</v>
      </c>
      <c r="C1028" s="259" t="s">
        <v>1325</v>
      </c>
      <c r="D1028" s="259" t="s">
        <v>764</v>
      </c>
      <c r="E1028" s="259">
        <v>786380</v>
      </c>
      <c r="F1028" s="259" t="s">
        <v>1326</v>
      </c>
      <c r="G1028" s="259" t="s">
        <v>723</v>
      </c>
      <c r="H1028" s="259">
        <v>2</v>
      </c>
      <c r="I1028" s="259" t="s">
        <v>1327</v>
      </c>
      <c r="J1028" s="259" t="s">
        <v>2146</v>
      </c>
      <c r="K1028" s="259" t="s">
        <v>2147</v>
      </c>
      <c r="L1028" s="260">
        <v>45504</v>
      </c>
      <c r="M1028" s="259" t="s">
        <v>352</v>
      </c>
    </row>
    <row r="1029" spans="1:13" x14ac:dyDescent="0.35">
      <c r="A1029" s="261" t="s">
        <v>2144</v>
      </c>
      <c r="B1029" s="261" t="s">
        <v>2145</v>
      </c>
      <c r="C1029" s="261" t="s">
        <v>1325</v>
      </c>
      <c r="D1029" s="261" t="s">
        <v>40</v>
      </c>
      <c r="E1029" s="261">
        <v>202</v>
      </c>
      <c r="F1029" s="261" t="s">
        <v>1242</v>
      </c>
      <c r="G1029" s="261" t="s">
        <v>723</v>
      </c>
      <c r="H1029" s="261">
        <v>2</v>
      </c>
      <c r="I1029" s="261" t="s">
        <v>1330</v>
      </c>
      <c r="J1029" s="261" t="s">
        <v>1331</v>
      </c>
      <c r="K1029" s="261" t="s">
        <v>2148</v>
      </c>
      <c r="L1029" s="262">
        <v>45504</v>
      </c>
      <c r="M1029" s="261" t="s">
        <v>20</v>
      </c>
    </row>
    <row r="1030" spans="1:13" x14ac:dyDescent="0.35">
      <c r="A1030" s="259" t="s">
        <v>2144</v>
      </c>
      <c r="B1030" s="259" t="s">
        <v>2145</v>
      </c>
      <c r="C1030" s="259" t="s">
        <v>1325</v>
      </c>
      <c r="D1030" s="259" t="s">
        <v>317</v>
      </c>
      <c r="E1030" s="259">
        <v>4</v>
      </c>
      <c r="F1030" s="259" t="s">
        <v>2149</v>
      </c>
      <c r="G1030" s="259" t="s">
        <v>723</v>
      </c>
      <c r="H1030" s="259">
        <v>2</v>
      </c>
      <c r="I1030" s="259" t="s">
        <v>2150</v>
      </c>
      <c r="J1030" s="259" t="s">
        <v>2125</v>
      </c>
      <c r="K1030" s="259" t="s">
        <v>2151</v>
      </c>
      <c r="L1030" s="260">
        <v>45504</v>
      </c>
      <c r="M1030" s="259" t="s">
        <v>20</v>
      </c>
    </row>
    <row r="1031" spans="1:13" x14ac:dyDescent="0.35">
      <c r="A1031" s="261" t="s">
        <v>2144</v>
      </c>
      <c r="B1031" s="261" t="s">
        <v>2145</v>
      </c>
      <c r="C1031" s="261" t="s">
        <v>1325</v>
      </c>
      <c r="D1031" s="261" t="s">
        <v>26</v>
      </c>
      <c r="E1031" s="261" t="s">
        <v>17</v>
      </c>
      <c r="F1031" s="261" t="s">
        <v>17</v>
      </c>
      <c r="G1031" s="261" t="s">
        <v>17</v>
      </c>
      <c r="H1031" s="261" t="s">
        <v>17</v>
      </c>
      <c r="I1031" s="261" t="s">
        <v>17</v>
      </c>
      <c r="J1031" s="261" t="s">
        <v>1717</v>
      </c>
      <c r="K1031" s="261" t="s">
        <v>2152</v>
      </c>
      <c r="L1031" s="262">
        <v>45504</v>
      </c>
      <c r="M1031" s="261" t="s">
        <v>20</v>
      </c>
    </row>
    <row r="1032" spans="1:13" x14ac:dyDescent="0.35">
      <c r="A1032" s="259" t="s">
        <v>2144</v>
      </c>
      <c r="B1032" s="259" t="s">
        <v>2145</v>
      </c>
      <c r="C1032" s="259" t="s">
        <v>1325</v>
      </c>
      <c r="D1032" s="259" t="s">
        <v>28</v>
      </c>
      <c r="E1032" s="259" t="s">
        <v>17</v>
      </c>
      <c r="F1032" s="259" t="s">
        <v>17</v>
      </c>
      <c r="G1032" s="259" t="s">
        <v>17</v>
      </c>
      <c r="H1032" s="259" t="s">
        <v>17</v>
      </c>
      <c r="I1032" s="259" t="s">
        <v>17</v>
      </c>
      <c r="J1032" s="259" t="s">
        <v>1717</v>
      </c>
      <c r="K1032" s="259" t="s">
        <v>2153</v>
      </c>
      <c r="L1032" s="260">
        <v>45504</v>
      </c>
      <c r="M1032" s="259" t="s">
        <v>20</v>
      </c>
    </row>
    <row r="1033" spans="1:13" x14ac:dyDescent="0.35">
      <c r="A1033" s="261" t="s">
        <v>2144</v>
      </c>
      <c r="B1033" s="261" t="s">
        <v>2145</v>
      </c>
      <c r="C1033" s="261" t="s">
        <v>1325</v>
      </c>
      <c r="D1033" s="261" t="s">
        <v>38</v>
      </c>
      <c r="E1033" s="261">
        <v>3342</v>
      </c>
      <c r="F1033" s="261" t="s">
        <v>2131</v>
      </c>
      <c r="G1033" s="261" t="s">
        <v>723</v>
      </c>
      <c r="H1033" s="261">
        <v>2</v>
      </c>
      <c r="I1033" s="261" t="s">
        <v>2132</v>
      </c>
      <c r="J1033" s="261" t="s">
        <v>2133</v>
      </c>
      <c r="K1033" s="261" t="s">
        <v>2154</v>
      </c>
      <c r="L1033" s="262">
        <v>45504</v>
      </c>
      <c r="M1033" s="261" t="s">
        <v>20</v>
      </c>
    </row>
    <row r="1034" spans="1:13" x14ac:dyDescent="0.35">
      <c r="A1034" s="259" t="s">
        <v>2144</v>
      </c>
      <c r="B1034" s="259" t="s">
        <v>2145</v>
      </c>
      <c r="C1034" s="259" t="s">
        <v>1325</v>
      </c>
      <c r="D1034" s="259" t="s">
        <v>16</v>
      </c>
      <c r="E1034" s="259">
        <v>6661</v>
      </c>
      <c r="F1034" s="259" t="s">
        <v>1242</v>
      </c>
      <c r="G1034" s="259" t="s">
        <v>723</v>
      </c>
      <c r="H1034" s="259">
        <v>2</v>
      </c>
      <c r="I1034" s="259" t="s">
        <v>1330</v>
      </c>
      <c r="J1034" s="259" t="s">
        <v>1341</v>
      </c>
      <c r="K1034" s="259" t="s">
        <v>2155</v>
      </c>
      <c r="L1034" s="260">
        <v>45504</v>
      </c>
      <c r="M1034" s="259" t="s">
        <v>20</v>
      </c>
    </row>
    <row r="1035" spans="1:13" x14ac:dyDescent="0.35">
      <c r="A1035" s="261" t="s">
        <v>2144</v>
      </c>
      <c r="B1035" s="261" t="s">
        <v>2145</v>
      </c>
      <c r="C1035" s="261" t="s">
        <v>1325</v>
      </c>
      <c r="D1035" s="261" t="s">
        <v>21</v>
      </c>
      <c r="E1035" s="261">
        <v>1773</v>
      </c>
      <c r="F1035" s="261" t="s">
        <v>1343</v>
      </c>
      <c r="G1035" s="261" t="s">
        <v>723</v>
      </c>
      <c r="H1035" s="261">
        <v>2</v>
      </c>
      <c r="I1035" s="261" t="s">
        <v>1344</v>
      </c>
      <c r="J1035" s="261" t="s">
        <v>1345</v>
      </c>
      <c r="K1035" s="261" t="s">
        <v>2156</v>
      </c>
      <c r="L1035" s="262">
        <v>45504</v>
      </c>
      <c r="M1035" s="261" t="s">
        <v>20</v>
      </c>
    </row>
    <row r="1036" spans="1:13" x14ac:dyDescent="0.35">
      <c r="A1036" s="259" t="s">
        <v>2144</v>
      </c>
      <c r="B1036" s="259" t="s">
        <v>2145</v>
      </c>
      <c r="C1036" s="259" t="s">
        <v>1325</v>
      </c>
      <c r="D1036" s="259" t="s">
        <v>631</v>
      </c>
      <c r="E1036" s="259" t="s">
        <v>17</v>
      </c>
      <c r="F1036" s="259" t="s">
        <v>17</v>
      </c>
      <c r="G1036" s="259" t="s">
        <v>17</v>
      </c>
      <c r="H1036" s="259" t="s">
        <v>17</v>
      </c>
      <c r="I1036" s="259" t="s">
        <v>17</v>
      </c>
      <c r="J1036" s="259" t="s">
        <v>2157</v>
      </c>
      <c r="K1036" s="259" t="s">
        <v>2158</v>
      </c>
      <c r="L1036" s="260">
        <v>45504</v>
      </c>
      <c r="M1036" s="259" t="s">
        <v>20</v>
      </c>
    </row>
    <row r="1037" spans="1:13" x14ac:dyDescent="0.35">
      <c r="A1037" s="261" t="s">
        <v>2144</v>
      </c>
      <c r="B1037" s="261" t="s">
        <v>2145</v>
      </c>
      <c r="C1037" s="261" t="s">
        <v>1325</v>
      </c>
      <c r="D1037" s="261" t="s">
        <v>24</v>
      </c>
      <c r="E1037" s="261" t="s">
        <v>17</v>
      </c>
      <c r="F1037" s="261" t="s">
        <v>424</v>
      </c>
      <c r="G1037" s="261" t="s">
        <v>17</v>
      </c>
      <c r="H1037" s="261" t="s">
        <v>17</v>
      </c>
      <c r="I1037" s="261" t="s">
        <v>424</v>
      </c>
      <c r="J1037" s="261" t="s">
        <v>2159</v>
      </c>
      <c r="K1037" s="261" t="s">
        <v>2160</v>
      </c>
      <c r="L1037" s="262">
        <v>45504</v>
      </c>
      <c r="M1037" s="261" t="s">
        <v>20</v>
      </c>
    </row>
    <row r="1038" spans="1:13" x14ac:dyDescent="0.35">
      <c r="A1038" s="259" t="s">
        <v>2161</v>
      </c>
      <c r="B1038" s="259" t="s">
        <v>2162</v>
      </c>
      <c r="C1038" s="259" t="s">
        <v>2163</v>
      </c>
      <c r="D1038" s="259" t="s">
        <v>759</v>
      </c>
      <c r="E1038" s="259">
        <v>55959830</v>
      </c>
      <c r="F1038" s="259" t="s">
        <v>2164</v>
      </c>
      <c r="G1038" s="259" t="s">
        <v>723</v>
      </c>
      <c r="H1038" s="259">
        <v>2</v>
      </c>
      <c r="I1038" s="259" t="s">
        <v>2165</v>
      </c>
      <c r="J1038" s="259" t="s">
        <v>2166</v>
      </c>
      <c r="K1038" s="259" t="s">
        <v>2167</v>
      </c>
      <c r="L1038" s="260">
        <v>45525</v>
      </c>
      <c r="M1038" s="259" t="s">
        <v>20</v>
      </c>
    </row>
    <row r="1039" spans="1:13" x14ac:dyDescent="0.35">
      <c r="A1039" s="261" t="s">
        <v>2161</v>
      </c>
      <c r="B1039" s="261" t="s">
        <v>2162</v>
      </c>
      <c r="C1039" s="261" t="s">
        <v>2163</v>
      </c>
      <c r="D1039" s="261" t="s">
        <v>813</v>
      </c>
      <c r="E1039" s="261">
        <v>5113170</v>
      </c>
      <c r="F1039" s="261" t="s">
        <v>2168</v>
      </c>
      <c r="G1039" s="261" t="s">
        <v>723</v>
      </c>
      <c r="H1039" s="261">
        <v>2</v>
      </c>
      <c r="I1039" s="261" t="s">
        <v>2169</v>
      </c>
      <c r="J1039" s="261" t="s">
        <v>2170</v>
      </c>
      <c r="K1039" s="261" t="s">
        <v>2171</v>
      </c>
      <c r="L1039" s="262">
        <v>45525</v>
      </c>
      <c r="M1039" s="261" t="s">
        <v>20</v>
      </c>
    </row>
    <row r="1040" spans="1:13" x14ac:dyDescent="0.35">
      <c r="A1040" s="259" t="s">
        <v>2161</v>
      </c>
      <c r="B1040" s="259" t="s">
        <v>2162</v>
      </c>
      <c r="C1040" s="259" t="s">
        <v>2163</v>
      </c>
      <c r="D1040" s="259" t="s">
        <v>679</v>
      </c>
      <c r="E1040" s="259" t="s">
        <v>17</v>
      </c>
      <c r="F1040" s="259" t="s">
        <v>2168</v>
      </c>
      <c r="G1040" s="259" t="s">
        <v>723</v>
      </c>
      <c r="H1040" s="259">
        <v>2</v>
      </c>
      <c r="I1040" s="259" t="s">
        <v>2169</v>
      </c>
      <c r="J1040" s="259" t="s">
        <v>2170</v>
      </c>
      <c r="K1040" s="259" t="s">
        <v>2172</v>
      </c>
      <c r="L1040" s="260">
        <v>45525</v>
      </c>
      <c r="M1040" s="259" t="s">
        <v>20</v>
      </c>
    </row>
    <row r="1041" spans="1:13" x14ac:dyDescent="0.35">
      <c r="A1041" s="261" t="s">
        <v>2161</v>
      </c>
      <c r="B1041" s="261" t="s">
        <v>2162</v>
      </c>
      <c r="C1041" s="261" t="s">
        <v>2163</v>
      </c>
      <c r="D1041" s="261" t="s">
        <v>26</v>
      </c>
      <c r="E1041" s="261" t="s">
        <v>17</v>
      </c>
      <c r="F1041" s="261" t="s">
        <v>17</v>
      </c>
      <c r="G1041" s="261" t="s">
        <v>17</v>
      </c>
      <c r="H1041" s="261" t="s">
        <v>17</v>
      </c>
      <c r="I1041" s="261" t="s">
        <v>17</v>
      </c>
      <c r="J1041" s="261" t="s">
        <v>2173</v>
      </c>
      <c r="K1041" s="261" t="s">
        <v>2174</v>
      </c>
      <c r="L1041" s="262">
        <v>45525</v>
      </c>
      <c r="M1041" s="261" t="s">
        <v>20</v>
      </c>
    </row>
    <row r="1042" spans="1:13" x14ac:dyDescent="0.35">
      <c r="A1042" s="259" t="s">
        <v>2161</v>
      </c>
      <c r="B1042" s="259" t="s">
        <v>2162</v>
      </c>
      <c r="C1042" s="259" t="s">
        <v>2163</v>
      </c>
      <c r="D1042" s="259" t="s">
        <v>28</v>
      </c>
      <c r="E1042" s="259" t="s">
        <v>17</v>
      </c>
      <c r="F1042" s="259" t="s">
        <v>17</v>
      </c>
      <c r="G1042" s="259" t="s">
        <v>17</v>
      </c>
      <c r="H1042" s="259" t="s">
        <v>17</v>
      </c>
      <c r="I1042" s="259" t="s">
        <v>17</v>
      </c>
      <c r="J1042" s="259" t="s">
        <v>2173</v>
      </c>
      <c r="K1042" s="259" t="s">
        <v>2175</v>
      </c>
      <c r="L1042" s="260">
        <v>45525</v>
      </c>
      <c r="M1042" s="259" t="s">
        <v>20</v>
      </c>
    </row>
    <row r="1043" spans="1:13" x14ac:dyDescent="0.35">
      <c r="A1043" s="261" t="s">
        <v>2161</v>
      </c>
      <c r="B1043" s="261" t="s">
        <v>2162</v>
      </c>
      <c r="C1043" s="261" t="s">
        <v>2163</v>
      </c>
      <c r="D1043" s="261" t="s">
        <v>38</v>
      </c>
      <c r="E1043" s="261" t="s">
        <v>17</v>
      </c>
      <c r="F1043" s="261" t="s">
        <v>17</v>
      </c>
      <c r="G1043" s="261" t="s">
        <v>17</v>
      </c>
      <c r="H1043" s="261" t="s">
        <v>17</v>
      </c>
      <c r="I1043" s="261" t="s">
        <v>17</v>
      </c>
      <c r="J1043" s="261" t="s">
        <v>2173</v>
      </c>
      <c r="K1043" s="261" t="s">
        <v>2176</v>
      </c>
      <c r="L1043" s="262">
        <v>45525</v>
      </c>
      <c r="M1043" s="261" t="s">
        <v>20</v>
      </c>
    </row>
    <row r="1044" spans="1:13" x14ac:dyDescent="0.35">
      <c r="A1044" s="259" t="s">
        <v>2161</v>
      </c>
      <c r="B1044" s="259" t="s">
        <v>2162</v>
      </c>
      <c r="C1044" s="259" t="s">
        <v>2163</v>
      </c>
      <c r="D1044" s="259" t="s">
        <v>631</v>
      </c>
      <c r="E1044" s="259" t="s">
        <v>17</v>
      </c>
      <c r="F1044" s="259" t="s">
        <v>17</v>
      </c>
      <c r="G1044" s="259" t="s">
        <v>17</v>
      </c>
      <c r="H1044" s="259" t="s">
        <v>17</v>
      </c>
      <c r="I1044" s="259" t="s">
        <v>17</v>
      </c>
      <c r="J1044" s="259" t="s">
        <v>2173</v>
      </c>
      <c r="K1044" s="259" t="s">
        <v>2177</v>
      </c>
      <c r="L1044" s="260">
        <v>45525</v>
      </c>
      <c r="M1044" s="259" t="s">
        <v>20</v>
      </c>
    </row>
    <row r="1045" spans="1:13" x14ac:dyDescent="0.35">
      <c r="A1045" s="261" t="s">
        <v>2161</v>
      </c>
      <c r="B1045" s="261" t="s">
        <v>2162</v>
      </c>
      <c r="C1045" s="261" t="s">
        <v>2163</v>
      </c>
      <c r="D1045" s="261" t="s">
        <v>24</v>
      </c>
      <c r="E1045" s="261" t="s">
        <v>17</v>
      </c>
      <c r="F1045" s="261" t="s">
        <v>17</v>
      </c>
      <c r="G1045" s="261" t="s">
        <v>17</v>
      </c>
      <c r="H1045" s="261" t="s">
        <v>17</v>
      </c>
      <c r="I1045" s="261" t="s">
        <v>17</v>
      </c>
      <c r="J1045" s="261" t="s">
        <v>2178</v>
      </c>
      <c r="K1045" s="261" t="s">
        <v>2179</v>
      </c>
      <c r="L1045" s="262">
        <v>45525</v>
      </c>
      <c r="M1045" s="261" t="s">
        <v>20</v>
      </c>
    </row>
    <row r="1046" spans="1:13" x14ac:dyDescent="0.35">
      <c r="A1046" s="259" t="s">
        <v>2180</v>
      </c>
      <c r="B1046" s="259" t="s">
        <v>2181</v>
      </c>
      <c r="C1046" s="259" t="s">
        <v>2163</v>
      </c>
      <c r="D1046" s="259" t="s">
        <v>759</v>
      </c>
      <c r="E1046" s="259">
        <v>55959830</v>
      </c>
      <c r="F1046" s="259" t="s">
        <v>2164</v>
      </c>
      <c r="G1046" s="259" t="s">
        <v>723</v>
      </c>
      <c r="H1046" s="259">
        <v>2</v>
      </c>
      <c r="I1046" s="259" t="s">
        <v>2182</v>
      </c>
      <c r="J1046" s="259" t="s">
        <v>2166</v>
      </c>
      <c r="K1046" s="259" t="s">
        <v>2183</v>
      </c>
      <c r="L1046" s="260">
        <v>45525</v>
      </c>
      <c r="M1046" s="259" t="s">
        <v>20</v>
      </c>
    </row>
    <row r="1047" spans="1:13" x14ac:dyDescent="0.35">
      <c r="A1047" s="261" t="s">
        <v>2180</v>
      </c>
      <c r="B1047" s="261" t="s">
        <v>2181</v>
      </c>
      <c r="C1047" s="261" t="s">
        <v>2163</v>
      </c>
      <c r="D1047" s="261" t="s">
        <v>764</v>
      </c>
      <c r="E1047" s="261">
        <v>36778</v>
      </c>
      <c r="F1047" s="261" t="s">
        <v>2184</v>
      </c>
      <c r="G1047" s="261" t="s">
        <v>723</v>
      </c>
      <c r="H1047" s="261">
        <v>2</v>
      </c>
      <c r="I1047" s="261" t="s">
        <v>2185</v>
      </c>
      <c r="J1047" s="261" t="s">
        <v>2186</v>
      </c>
      <c r="K1047" s="261" t="s">
        <v>2187</v>
      </c>
      <c r="L1047" s="262">
        <v>45525</v>
      </c>
      <c r="M1047" s="261" t="s">
        <v>352</v>
      </c>
    </row>
    <row r="1048" spans="1:13" x14ac:dyDescent="0.35">
      <c r="A1048" s="259" t="s">
        <v>2180</v>
      </c>
      <c r="B1048" s="259" t="s">
        <v>2181</v>
      </c>
      <c r="C1048" s="259" t="s">
        <v>2163</v>
      </c>
      <c r="D1048" s="259" t="s">
        <v>769</v>
      </c>
      <c r="E1048" s="259">
        <v>3472000</v>
      </c>
      <c r="F1048" s="259" t="s">
        <v>2164</v>
      </c>
      <c r="G1048" s="259" t="s">
        <v>723</v>
      </c>
      <c r="H1048" s="259">
        <v>2</v>
      </c>
      <c r="I1048" s="259" t="s">
        <v>2165</v>
      </c>
      <c r="J1048" s="259" t="s">
        <v>2188</v>
      </c>
      <c r="K1048" s="259" t="s">
        <v>2189</v>
      </c>
      <c r="L1048" s="260">
        <v>45525</v>
      </c>
      <c r="M1048" s="259" t="s">
        <v>20</v>
      </c>
    </row>
    <row r="1049" spans="1:13" x14ac:dyDescent="0.35">
      <c r="A1049" s="261" t="s">
        <v>2180</v>
      </c>
      <c r="B1049" s="261" t="s">
        <v>2181</v>
      </c>
      <c r="C1049" s="261" t="s">
        <v>2163</v>
      </c>
      <c r="D1049" s="261" t="s">
        <v>774</v>
      </c>
      <c r="E1049" s="261">
        <v>3472000</v>
      </c>
      <c r="F1049" s="261" t="s">
        <v>2164</v>
      </c>
      <c r="G1049" s="261" t="s">
        <v>723</v>
      </c>
      <c r="H1049" s="261">
        <v>2</v>
      </c>
      <c r="I1049" s="261" t="s">
        <v>2165</v>
      </c>
      <c r="J1049" s="261" t="s">
        <v>2190</v>
      </c>
      <c r="K1049" s="261" t="s">
        <v>2191</v>
      </c>
      <c r="L1049" s="262">
        <v>45525</v>
      </c>
      <c r="M1049" s="261" t="s">
        <v>20</v>
      </c>
    </row>
    <row r="1050" spans="1:13" x14ac:dyDescent="0.35">
      <c r="A1050" s="259" t="s">
        <v>2180</v>
      </c>
      <c r="B1050" s="259" t="s">
        <v>2181</v>
      </c>
      <c r="C1050" s="259" t="s">
        <v>2163</v>
      </c>
      <c r="D1050" s="259" t="s">
        <v>40</v>
      </c>
      <c r="E1050" s="259" t="s">
        <v>17</v>
      </c>
      <c r="F1050" s="259" t="s">
        <v>17</v>
      </c>
      <c r="G1050" s="259" t="s">
        <v>17</v>
      </c>
      <c r="H1050" s="259" t="s">
        <v>17</v>
      </c>
      <c r="I1050" s="259" t="s">
        <v>17</v>
      </c>
      <c r="J1050" s="259" t="s">
        <v>2192</v>
      </c>
      <c r="K1050" s="259" t="s">
        <v>2193</v>
      </c>
      <c r="L1050" s="260">
        <v>45525</v>
      </c>
      <c r="M1050" s="259" t="s">
        <v>20</v>
      </c>
    </row>
    <row r="1051" spans="1:13" x14ac:dyDescent="0.35">
      <c r="A1051" s="261" t="s">
        <v>2180</v>
      </c>
      <c r="B1051" s="261" t="s">
        <v>2181</v>
      </c>
      <c r="C1051" s="261" t="s">
        <v>2163</v>
      </c>
      <c r="D1051" s="261" t="s">
        <v>797</v>
      </c>
      <c r="E1051" s="261">
        <v>1678000</v>
      </c>
      <c r="F1051" s="261" t="s">
        <v>2168</v>
      </c>
      <c r="G1051" s="261" t="s">
        <v>723</v>
      </c>
      <c r="H1051" s="261">
        <v>2</v>
      </c>
      <c r="I1051" s="261" t="s">
        <v>2169</v>
      </c>
      <c r="J1051" s="261" t="s">
        <v>2194</v>
      </c>
      <c r="K1051" s="261" t="s">
        <v>2195</v>
      </c>
      <c r="L1051" s="262">
        <v>45525</v>
      </c>
      <c r="M1051" s="261" t="s">
        <v>20</v>
      </c>
    </row>
    <row r="1052" spans="1:13" x14ac:dyDescent="0.35">
      <c r="A1052" s="259" t="s">
        <v>2180</v>
      </c>
      <c r="B1052" s="259" t="s">
        <v>2181</v>
      </c>
      <c r="C1052" s="259" t="s">
        <v>2163</v>
      </c>
      <c r="D1052" s="259" t="s">
        <v>802</v>
      </c>
      <c r="E1052" s="259">
        <v>0</v>
      </c>
      <c r="F1052" s="259" t="s">
        <v>2168</v>
      </c>
      <c r="G1052" s="259" t="s">
        <v>723</v>
      </c>
      <c r="H1052" s="259">
        <v>2</v>
      </c>
      <c r="I1052" s="259" t="s">
        <v>2169</v>
      </c>
      <c r="J1052" s="259" t="s">
        <v>2196</v>
      </c>
      <c r="K1052" s="259" t="s">
        <v>2197</v>
      </c>
      <c r="L1052" s="260">
        <v>45525</v>
      </c>
      <c r="M1052" s="259" t="s">
        <v>20</v>
      </c>
    </row>
    <row r="1053" spans="1:13" x14ac:dyDescent="0.35">
      <c r="A1053" s="261" t="s">
        <v>2180</v>
      </c>
      <c r="B1053" s="261" t="s">
        <v>2181</v>
      </c>
      <c r="C1053" s="261" t="s">
        <v>2163</v>
      </c>
      <c r="D1053" s="261" t="s">
        <v>807</v>
      </c>
      <c r="E1053" s="261">
        <v>1794000</v>
      </c>
      <c r="F1053" s="261" t="s">
        <v>2168</v>
      </c>
      <c r="G1053" s="261" t="s">
        <v>723</v>
      </c>
      <c r="H1053" s="261">
        <v>2</v>
      </c>
      <c r="I1053" s="261" t="s">
        <v>2169</v>
      </c>
      <c r="J1053" s="261" t="s">
        <v>2198</v>
      </c>
      <c r="K1053" s="261" t="s">
        <v>2199</v>
      </c>
      <c r="L1053" s="262">
        <v>45525</v>
      </c>
      <c r="M1053" s="261" t="s">
        <v>20</v>
      </c>
    </row>
    <row r="1054" spans="1:13" x14ac:dyDescent="0.35">
      <c r="A1054" s="259" t="s">
        <v>2180</v>
      </c>
      <c r="B1054" s="259" t="s">
        <v>2181</v>
      </c>
      <c r="C1054" s="259" t="s">
        <v>2163</v>
      </c>
      <c r="D1054" s="259" t="s">
        <v>810</v>
      </c>
      <c r="E1054" s="259">
        <v>435557</v>
      </c>
      <c r="F1054" s="259" t="s">
        <v>2168</v>
      </c>
      <c r="G1054" s="259" t="s">
        <v>723</v>
      </c>
      <c r="H1054" s="259">
        <v>2</v>
      </c>
      <c r="I1054" s="259" t="s">
        <v>2169</v>
      </c>
      <c r="J1054" s="259" t="s">
        <v>2200</v>
      </c>
      <c r="K1054" s="259" t="s">
        <v>2201</v>
      </c>
      <c r="L1054" s="260">
        <v>45525</v>
      </c>
      <c r="M1054" s="259" t="s">
        <v>20</v>
      </c>
    </row>
    <row r="1055" spans="1:13" x14ac:dyDescent="0.35">
      <c r="A1055" s="261" t="s">
        <v>2180</v>
      </c>
      <c r="B1055" s="261" t="s">
        <v>2181</v>
      </c>
      <c r="C1055" s="261" t="s">
        <v>2163</v>
      </c>
      <c r="D1055" s="261" t="s">
        <v>813</v>
      </c>
      <c r="E1055" s="261">
        <v>1242443</v>
      </c>
      <c r="F1055" s="261" t="s">
        <v>2168</v>
      </c>
      <c r="G1055" s="261" t="s">
        <v>723</v>
      </c>
      <c r="H1055" s="261">
        <v>2</v>
      </c>
      <c r="I1055" s="261" t="s">
        <v>2169</v>
      </c>
      <c r="J1055" s="261" t="s">
        <v>2200</v>
      </c>
      <c r="K1055" s="261" t="s">
        <v>2202</v>
      </c>
      <c r="L1055" s="262">
        <v>45525</v>
      </c>
      <c r="M1055" s="261" t="s">
        <v>20</v>
      </c>
    </row>
    <row r="1056" spans="1:13" x14ac:dyDescent="0.35">
      <c r="A1056" s="259" t="s">
        <v>2180</v>
      </c>
      <c r="B1056" s="259" t="s">
        <v>2181</v>
      </c>
      <c r="C1056" s="259" t="s">
        <v>2163</v>
      </c>
      <c r="D1056" s="259" t="s">
        <v>679</v>
      </c>
      <c r="E1056" s="259" t="s">
        <v>17</v>
      </c>
      <c r="F1056" s="259" t="s">
        <v>2168</v>
      </c>
      <c r="G1056" s="259" t="s">
        <v>723</v>
      </c>
      <c r="H1056" s="259">
        <v>2</v>
      </c>
      <c r="I1056" s="259" t="s">
        <v>2169</v>
      </c>
      <c r="J1056" s="259" t="s">
        <v>2203</v>
      </c>
      <c r="K1056" s="259" t="s">
        <v>2204</v>
      </c>
      <c r="L1056" s="260">
        <v>45525</v>
      </c>
      <c r="M1056" s="259" t="s">
        <v>20</v>
      </c>
    </row>
    <row r="1057" spans="1:13" x14ac:dyDescent="0.35">
      <c r="A1057" s="261" t="s">
        <v>2180</v>
      </c>
      <c r="B1057" s="261" t="s">
        <v>2181</v>
      </c>
      <c r="C1057" s="261" t="s">
        <v>2163</v>
      </c>
      <c r="D1057" s="261" t="s">
        <v>317</v>
      </c>
      <c r="E1057" s="261">
        <v>5</v>
      </c>
      <c r="F1057" s="261" t="s">
        <v>2205</v>
      </c>
      <c r="G1057" s="261" t="s">
        <v>404</v>
      </c>
      <c r="H1057" s="261">
        <v>1</v>
      </c>
      <c r="I1057" s="261" t="s">
        <v>2206</v>
      </c>
      <c r="J1057" s="261" t="s">
        <v>2207</v>
      </c>
      <c r="K1057" s="261" t="s">
        <v>2208</v>
      </c>
      <c r="L1057" s="262">
        <v>45525</v>
      </c>
      <c r="M1057" s="261" t="s">
        <v>20</v>
      </c>
    </row>
    <row r="1058" spans="1:13" x14ac:dyDescent="0.35">
      <c r="A1058" s="259" t="s">
        <v>2180</v>
      </c>
      <c r="B1058" s="259" t="s">
        <v>2181</v>
      </c>
      <c r="C1058" s="259" t="s">
        <v>2163</v>
      </c>
      <c r="D1058" s="259" t="s">
        <v>26</v>
      </c>
      <c r="E1058" s="259" t="s">
        <v>17</v>
      </c>
      <c r="F1058" s="259" t="s">
        <v>17</v>
      </c>
      <c r="G1058" s="259" t="s">
        <v>17</v>
      </c>
      <c r="H1058" s="259" t="s">
        <v>17</v>
      </c>
      <c r="I1058" s="259" t="s">
        <v>17</v>
      </c>
      <c r="J1058" s="259" t="s">
        <v>2192</v>
      </c>
      <c r="K1058" s="259" t="s">
        <v>2209</v>
      </c>
      <c r="L1058" s="260">
        <v>45525</v>
      </c>
      <c r="M1058" s="259" t="s">
        <v>20</v>
      </c>
    </row>
    <row r="1059" spans="1:13" x14ac:dyDescent="0.35">
      <c r="A1059" s="261" t="s">
        <v>2180</v>
      </c>
      <c r="B1059" s="261" t="s">
        <v>2181</v>
      </c>
      <c r="C1059" s="261" t="s">
        <v>2163</v>
      </c>
      <c r="D1059" s="261" t="s">
        <v>28</v>
      </c>
      <c r="E1059" s="261" t="s">
        <v>17</v>
      </c>
      <c r="F1059" s="261" t="s">
        <v>17</v>
      </c>
      <c r="G1059" s="261" t="s">
        <v>17</v>
      </c>
      <c r="H1059" s="261" t="s">
        <v>17</v>
      </c>
      <c r="I1059" s="261" t="s">
        <v>17</v>
      </c>
      <c r="J1059" s="261" t="s">
        <v>2192</v>
      </c>
      <c r="K1059" s="261" t="s">
        <v>2210</v>
      </c>
      <c r="L1059" s="262">
        <v>45525</v>
      </c>
      <c r="M1059" s="261" t="s">
        <v>20</v>
      </c>
    </row>
    <row r="1060" spans="1:13" x14ac:dyDescent="0.35">
      <c r="A1060" s="259" t="s">
        <v>2180</v>
      </c>
      <c r="B1060" s="259" t="s">
        <v>2181</v>
      </c>
      <c r="C1060" s="259" t="s">
        <v>2163</v>
      </c>
      <c r="D1060" s="259" t="s">
        <v>38</v>
      </c>
      <c r="E1060" s="259" t="s">
        <v>17</v>
      </c>
      <c r="F1060" s="259" t="s">
        <v>17</v>
      </c>
      <c r="G1060" s="259" t="s">
        <v>17</v>
      </c>
      <c r="H1060" s="259" t="s">
        <v>17</v>
      </c>
      <c r="I1060" s="259" t="s">
        <v>17</v>
      </c>
      <c r="J1060" s="259" t="s">
        <v>2192</v>
      </c>
      <c r="K1060" s="259" t="s">
        <v>2211</v>
      </c>
      <c r="L1060" s="260">
        <v>45525</v>
      </c>
      <c r="M1060" s="259" t="s">
        <v>20</v>
      </c>
    </row>
    <row r="1061" spans="1:13" x14ac:dyDescent="0.35">
      <c r="A1061" s="261" t="s">
        <v>2180</v>
      </c>
      <c r="B1061" s="261" t="s">
        <v>2181</v>
      </c>
      <c r="C1061" s="261" t="s">
        <v>2163</v>
      </c>
      <c r="D1061" s="261" t="s">
        <v>16</v>
      </c>
      <c r="E1061" s="261" t="s">
        <v>17</v>
      </c>
      <c r="F1061" s="261" t="s">
        <v>17</v>
      </c>
      <c r="G1061" s="261" t="s">
        <v>17</v>
      </c>
      <c r="H1061" s="261" t="s">
        <v>17</v>
      </c>
      <c r="I1061" s="261" t="s">
        <v>17</v>
      </c>
      <c r="J1061" s="261" t="s">
        <v>2192</v>
      </c>
      <c r="K1061" s="261" t="s">
        <v>2212</v>
      </c>
      <c r="L1061" s="262">
        <v>45525</v>
      </c>
      <c r="M1061" s="261" t="s">
        <v>20</v>
      </c>
    </row>
    <row r="1062" spans="1:13" x14ac:dyDescent="0.35">
      <c r="A1062" s="259" t="s">
        <v>2180</v>
      </c>
      <c r="B1062" s="259" t="s">
        <v>2181</v>
      </c>
      <c r="C1062" s="259" t="s">
        <v>2163</v>
      </c>
      <c r="D1062" s="259" t="s">
        <v>21</v>
      </c>
      <c r="E1062" s="259" t="s">
        <v>17</v>
      </c>
      <c r="F1062" s="259" t="s">
        <v>17</v>
      </c>
      <c r="G1062" s="259" t="s">
        <v>17</v>
      </c>
      <c r="H1062" s="259" t="s">
        <v>17</v>
      </c>
      <c r="I1062" s="259" t="s">
        <v>17</v>
      </c>
      <c r="J1062" s="259" t="s">
        <v>2192</v>
      </c>
      <c r="K1062" s="259" t="s">
        <v>2213</v>
      </c>
      <c r="L1062" s="260">
        <v>45525</v>
      </c>
      <c r="M1062" s="259" t="s">
        <v>20</v>
      </c>
    </row>
    <row r="1063" spans="1:13" x14ac:dyDescent="0.35">
      <c r="A1063" s="261" t="s">
        <v>2180</v>
      </c>
      <c r="B1063" s="261" t="s">
        <v>2181</v>
      </c>
      <c r="C1063" s="261" t="s">
        <v>2163</v>
      </c>
      <c r="D1063" s="261" t="s">
        <v>631</v>
      </c>
      <c r="E1063" s="261" t="s">
        <v>17</v>
      </c>
      <c r="F1063" s="261" t="s">
        <v>17</v>
      </c>
      <c r="G1063" s="261" t="s">
        <v>17</v>
      </c>
      <c r="H1063" s="261" t="s">
        <v>17</v>
      </c>
      <c r="I1063" s="261" t="s">
        <v>17</v>
      </c>
      <c r="J1063" s="261" t="s">
        <v>2192</v>
      </c>
      <c r="K1063" s="261" t="s">
        <v>2214</v>
      </c>
      <c r="L1063" s="262">
        <v>45525</v>
      </c>
      <c r="M1063" s="261" t="s">
        <v>20</v>
      </c>
    </row>
    <row r="1064" spans="1:13" x14ac:dyDescent="0.35">
      <c r="A1064" s="259" t="s">
        <v>2180</v>
      </c>
      <c r="B1064" s="259" t="s">
        <v>2181</v>
      </c>
      <c r="C1064" s="259" t="s">
        <v>2163</v>
      </c>
      <c r="D1064" s="259" t="s">
        <v>24</v>
      </c>
      <c r="E1064" s="259" t="s">
        <v>17</v>
      </c>
      <c r="F1064" s="259" t="s">
        <v>17</v>
      </c>
      <c r="G1064" s="259" t="s">
        <v>17</v>
      </c>
      <c r="H1064" s="259" t="s">
        <v>17</v>
      </c>
      <c r="I1064" s="259" t="s">
        <v>17</v>
      </c>
      <c r="J1064" s="259" t="s">
        <v>2192</v>
      </c>
      <c r="K1064" s="259" t="s">
        <v>2215</v>
      </c>
      <c r="L1064" s="260">
        <v>45525</v>
      </c>
      <c r="M1064" s="259" t="s">
        <v>20</v>
      </c>
    </row>
    <row r="1065" spans="1:13" x14ac:dyDescent="0.35">
      <c r="A1065" s="261" t="s">
        <v>2216</v>
      </c>
      <c r="B1065" s="261" t="s">
        <v>2217</v>
      </c>
      <c r="C1065" s="261" t="s">
        <v>2163</v>
      </c>
      <c r="D1065" s="261" t="s">
        <v>759</v>
      </c>
      <c r="E1065" s="261">
        <v>55959830</v>
      </c>
      <c r="F1065" s="261" t="s">
        <v>2164</v>
      </c>
      <c r="G1065" s="261" t="s">
        <v>723</v>
      </c>
      <c r="H1065" s="261">
        <v>2</v>
      </c>
      <c r="I1065" s="261" t="s">
        <v>2165</v>
      </c>
      <c r="J1065" s="261" t="s">
        <v>2166</v>
      </c>
      <c r="K1065" s="261" t="s">
        <v>2218</v>
      </c>
      <c r="L1065" s="262">
        <v>45525</v>
      </c>
      <c r="M1065" s="261" t="s">
        <v>20</v>
      </c>
    </row>
    <row r="1066" spans="1:13" x14ac:dyDescent="0.35">
      <c r="A1066" s="259" t="s">
        <v>2216</v>
      </c>
      <c r="B1066" s="259" t="s">
        <v>2217</v>
      </c>
      <c r="C1066" s="259" t="s">
        <v>2163</v>
      </c>
      <c r="D1066" s="259" t="s">
        <v>769</v>
      </c>
      <c r="E1066" s="259">
        <v>4873000</v>
      </c>
      <c r="F1066" s="259" t="s">
        <v>2164</v>
      </c>
      <c r="G1066" s="259" t="s">
        <v>723</v>
      </c>
      <c r="H1066" s="259">
        <v>2</v>
      </c>
      <c r="I1066" s="259" t="s">
        <v>2165</v>
      </c>
      <c r="J1066" s="259" t="s">
        <v>2219</v>
      </c>
      <c r="K1066" s="259" t="s">
        <v>2220</v>
      </c>
      <c r="L1066" s="260">
        <v>45525</v>
      </c>
      <c r="M1066" s="259" t="s">
        <v>20</v>
      </c>
    </row>
    <row r="1067" spans="1:13" x14ac:dyDescent="0.35">
      <c r="A1067" s="261" t="s">
        <v>2216</v>
      </c>
      <c r="B1067" s="261" t="s">
        <v>2217</v>
      </c>
      <c r="C1067" s="261" t="s">
        <v>2163</v>
      </c>
      <c r="D1067" s="261" t="s">
        <v>774</v>
      </c>
      <c r="E1067" s="261">
        <v>4873000</v>
      </c>
      <c r="F1067" s="261" t="s">
        <v>2164</v>
      </c>
      <c r="G1067" s="261" t="s">
        <v>723</v>
      </c>
      <c r="H1067" s="261">
        <v>2</v>
      </c>
      <c r="I1067" s="261" t="s">
        <v>2165</v>
      </c>
      <c r="J1067" s="261" t="s">
        <v>2221</v>
      </c>
      <c r="K1067" s="261" t="s">
        <v>2222</v>
      </c>
      <c r="L1067" s="262">
        <v>45525</v>
      </c>
      <c r="M1067" s="261" t="s">
        <v>20</v>
      </c>
    </row>
    <row r="1068" spans="1:13" x14ac:dyDescent="0.35">
      <c r="A1068" s="259" t="s">
        <v>2216</v>
      </c>
      <c r="B1068" s="259" t="s">
        <v>2217</v>
      </c>
      <c r="C1068" s="259" t="s">
        <v>2163</v>
      </c>
      <c r="D1068" s="259" t="s">
        <v>40</v>
      </c>
      <c r="E1068" s="259" t="s">
        <v>17</v>
      </c>
      <c r="F1068" s="259" t="s">
        <v>17</v>
      </c>
      <c r="G1068" s="259" t="s">
        <v>17</v>
      </c>
      <c r="H1068" s="259" t="s">
        <v>17</v>
      </c>
      <c r="I1068" s="259" t="s">
        <v>17</v>
      </c>
      <c r="J1068" s="259" t="s">
        <v>2192</v>
      </c>
      <c r="K1068" s="259" t="s">
        <v>2223</v>
      </c>
      <c r="L1068" s="260">
        <v>45525</v>
      </c>
      <c r="M1068" s="259" t="s">
        <v>20</v>
      </c>
    </row>
    <row r="1069" spans="1:13" x14ac:dyDescent="0.35">
      <c r="A1069" s="261" t="s">
        <v>2216</v>
      </c>
      <c r="B1069" s="261" t="s">
        <v>2217</v>
      </c>
      <c r="C1069" s="261" t="s">
        <v>2163</v>
      </c>
      <c r="D1069" s="261" t="s">
        <v>797</v>
      </c>
      <c r="E1069" s="261">
        <v>1808000</v>
      </c>
      <c r="F1069" s="261" t="s">
        <v>2168</v>
      </c>
      <c r="G1069" s="261" t="s">
        <v>723</v>
      </c>
      <c r="H1069" s="261">
        <v>2</v>
      </c>
      <c r="I1069" s="261" t="s">
        <v>2169</v>
      </c>
      <c r="J1069" s="261" t="s">
        <v>2224</v>
      </c>
      <c r="K1069" s="261" t="s">
        <v>2225</v>
      </c>
      <c r="L1069" s="262">
        <v>45525</v>
      </c>
      <c r="M1069" s="261" t="s">
        <v>20</v>
      </c>
    </row>
    <row r="1070" spans="1:13" x14ac:dyDescent="0.35">
      <c r="A1070" s="259" t="s">
        <v>2216</v>
      </c>
      <c r="B1070" s="259" t="s">
        <v>2217</v>
      </c>
      <c r="C1070" s="259" t="s">
        <v>2163</v>
      </c>
      <c r="D1070" s="259" t="s">
        <v>802</v>
      </c>
      <c r="E1070" s="259">
        <v>0</v>
      </c>
      <c r="F1070" s="259" t="s">
        <v>2168</v>
      </c>
      <c r="G1070" s="259" t="s">
        <v>723</v>
      </c>
      <c r="H1070" s="259">
        <v>2</v>
      </c>
      <c r="I1070" s="259" t="s">
        <v>2169</v>
      </c>
      <c r="J1070" s="259" t="s">
        <v>2226</v>
      </c>
      <c r="K1070" s="259" t="s">
        <v>2227</v>
      </c>
      <c r="L1070" s="260">
        <v>45525</v>
      </c>
      <c r="M1070" s="259" t="s">
        <v>20</v>
      </c>
    </row>
    <row r="1071" spans="1:13" x14ac:dyDescent="0.35">
      <c r="A1071" s="261" t="s">
        <v>2216</v>
      </c>
      <c r="B1071" s="261" t="s">
        <v>2217</v>
      </c>
      <c r="C1071" s="261" t="s">
        <v>2163</v>
      </c>
      <c r="D1071" s="261" t="s">
        <v>807</v>
      </c>
      <c r="E1071" s="261">
        <v>3065000</v>
      </c>
      <c r="F1071" s="261" t="s">
        <v>2168</v>
      </c>
      <c r="G1071" s="261" t="s">
        <v>723</v>
      </c>
      <c r="H1071" s="261">
        <v>2</v>
      </c>
      <c r="I1071" s="261" t="s">
        <v>2169</v>
      </c>
      <c r="J1071" s="261" t="s">
        <v>2228</v>
      </c>
      <c r="K1071" s="261" t="s">
        <v>2229</v>
      </c>
      <c r="L1071" s="262">
        <v>45525</v>
      </c>
      <c r="M1071" s="261" t="s">
        <v>20</v>
      </c>
    </row>
    <row r="1072" spans="1:13" x14ac:dyDescent="0.35">
      <c r="A1072" s="259" t="s">
        <v>2216</v>
      </c>
      <c r="B1072" s="259" t="s">
        <v>2217</v>
      </c>
      <c r="C1072" s="259" t="s">
        <v>2163</v>
      </c>
      <c r="D1072" s="259" t="s">
        <v>810</v>
      </c>
      <c r="E1072" s="259">
        <v>1428987</v>
      </c>
      <c r="F1072" s="259" t="s">
        <v>2168</v>
      </c>
      <c r="G1072" s="259" t="s">
        <v>723</v>
      </c>
      <c r="H1072" s="259">
        <v>2</v>
      </c>
      <c r="I1072" s="259" t="s">
        <v>2169</v>
      </c>
      <c r="J1072" s="259" t="s">
        <v>2224</v>
      </c>
      <c r="K1072" s="259" t="s">
        <v>2230</v>
      </c>
      <c r="L1072" s="260">
        <v>45525</v>
      </c>
      <c r="M1072" s="259" t="s">
        <v>20</v>
      </c>
    </row>
    <row r="1073" spans="1:13" x14ac:dyDescent="0.35">
      <c r="A1073" s="261" t="s">
        <v>2216</v>
      </c>
      <c r="B1073" s="261" t="s">
        <v>2217</v>
      </c>
      <c r="C1073" s="261" t="s">
        <v>2163</v>
      </c>
      <c r="D1073" s="261" t="s">
        <v>813</v>
      </c>
      <c r="E1073" s="261">
        <v>379013</v>
      </c>
      <c r="F1073" s="261" t="s">
        <v>2168</v>
      </c>
      <c r="G1073" s="261" t="s">
        <v>723</v>
      </c>
      <c r="H1073" s="261">
        <v>2</v>
      </c>
      <c r="I1073" s="261" t="s">
        <v>2169</v>
      </c>
      <c r="J1073" s="261" t="s">
        <v>2224</v>
      </c>
      <c r="K1073" s="261" t="s">
        <v>2231</v>
      </c>
      <c r="L1073" s="262">
        <v>45525</v>
      </c>
      <c r="M1073" s="261" t="s">
        <v>20</v>
      </c>
    </row>
    <row r="1074" spans="1:13" x14ac:dyDescent="0.35">
      <c r="A1074" s="259" t="s">
        <v>2216</v>
      </c>
      <c r="B1074" s="259" t="s">
        <v>2217</v>
      </c>
      <c r="C1074" s="259" t="s">
        <v>2163</v>
      </c>
      <c r="D1074" s="259" t="s">
        <v>679</v>
      </c>
      <c r="E1074" s="259" t="s">
        <v>17</v>
      </c>
      <c r="F1074" s="259" t="s">
        <v>2168</v>
      </c>
      <c r="G1074" s="259" t="s">
        <v>723</v>
      </c>
      <c r="H1074" s="259">
        <v>2</v>
      </c>
      <c r="I1074" s="259" t="s">
        <v>2169</v>
      </c>
      <c r="J1074" s="259" t="s">
        <v>2224</v>
      </c>
      <c r="K1074" s="259" t="s">
        <v>2232</v>
      </c>
      <c r="L1074" s="260">
        <v>45525</v>
      </c>
      <c r="M1074" s="259" t="s">
        <v>20</v>
      </c>
    </row>
    <row r="1075" spans="1:13" x14ac:dyDescent="0.35">
      <c r="A1075" s="261" t="s">
        <v>2216</v>
      </c>
      <c r="B1075" s="261" t="s">
        <v>2217</v>
      </c>
      <c r="C1075" s="261" t="s">
        <v>2163</v>
      </c>
      <c r="D1075" s="261" t="s">
        <v>317</v>
      </c>
      <c r="E1075" s="261">
        <v>4</v>
      </c>
      <c r="F1075" s="261" t="s">
        <v>2205</v>
      </c>
      <c r="G1075" s="261" t="s">
        <v>404</v>
      </c>
      <c r="H1075" s="261">
        <v>1</v>
      </c>
      <c r="I1075" s="261" t="s">
        <v>2206</v>
      </c>
      <c r="J1075" s="261" t="s">
        <v>2233</v>
      </c>
      <c r="K1075" s="261" t="s">
        <v>2234</v>
      </c>
      <c r="L1075" s="262">
        <v>45525</v>
      </c>
      <c r="M1075" s="261" t="s">
        <v>20</v>
      </c>
    </row>
    <row r="1076" spans="1:13" x14ac:dyDescent="0.35">
      <c r="A1076" s="259" t="s">
        <v>2216</v>
      </c>
      <c r="B1076" s="259" t="s">
        <v>2217</v>
      </c>
      <c r="C1076" s="259" t="s">
        <v>2163</v>
      </c>
      <c r="D1076" s="259" t="s">
        <v>26</v>
      </c>
      <c r="E1076" s="259" t="s">
        <v>17</v>
      </c>
      <c r="F1076" s="259" t="s">
        <v>17</v>
      </c>
      <c r="G1076" s="259" t="s">
        <v>17</v>
      </c>
      <c r="H1076" s="259" t="s">
        <v>17</v>
      </c>
      <c r="I1076" s="259" t="s">
        <v>17</v>
      </c>
      <c r="J1076" s="259" t="s">
        <v>1429</v>
      </c>
      <c r="K1076" s="259" t="s">
        <v>2235</v>
      </c>
      <c r="L1076" s="260">
        <v>45525</v>
      </c>
      <c r="M1076" s="259" t="s">
        <v>20</v>
      </c>
    </row>
    <row r="1077" spans="1:13" x14ac:dyDescent="0.35">
      <c r="A1077" s="261" t="s">
        <v>2216</v>
      </c>
      <c r="B1077" s="261" t="s">
        <v>2217</v>
      </c>
      <c r="C1077" s="261" t="s">
        <v>2163</v>
      </c>
      <c r="D1077" s="261" t="s">
        <v>28</v>
      </c>
      <c r="E1077" s="261" t="s">
        <v>17</v>
      </c>
      <c r="F1077" s="261" t="s">
        <v>17</v>
      </c>
      <c r="G1077" s="261" t="s">
        <v>17</v>
      </c>
      <c r="H1077" s="261" t="s">
        <v>17</v>
      </c>
      <c r="I1077" s="261" t="s">
        <v>17</v>
      </c>
      <c r="J1077" s="261" t="s">
        <v>1429</v>
      </c>
      <c r="K1077" s="261" t="s">
        <v>2236</v>
      </c>
      <c r="L1077" s="262">
        <v>45525</v>
      </c>
      <c r="M1077" s="261" t="s">
        <v>20</v>
      </c>
    </row>
    <row r="1078" spans="1:13" x14ac:dyDescent="0.35">
      <c r="A1078" s="259" t="s">
        <v>2216</v>
      </c>
      <c r="B1078" s="259" t="s">
        <v>2217</v>
      </c>
      <c r="C1078" s="259" t="s">
        <v>2163</v>
      </c>
      <c r="D1078" s="259" t="s">
        <v>38</v>
      </c>
      <c r="E1078" s="259" t="s">
        <v>17</v>
      </c>
      <c r="F1078" s="259" t="s">
        <v>17</v>
      </c>
      <c r="G1078" s="259" t="s">
        <v>17</v>
      </c>
      <c r="H1078" s="259" t="s">
        <v>17</v>
      </c>
      <c r="I1078" s="259" t="s">
        <v>17</v>
      </c>
      <c r="J1078" s="259" t="s">
        <v>1429</v>
      </c>
      <c r="K1078" s="259" t="s">
        <v>2237</v>
      </c>
      <c r="L1078" s="260">
        <v>45525</v>
      </c>
      <c r="M1078" s="259" t="s">
        <v>20</v>
      </c>
    </row>
    <row r="1079" spans="1:13" x14ac:dyDescent="0.35">
      <c r="A1079" s="261" t="s">
        <v>2216</v>
      </c>
      <c r="B1079" s="261" t="s">
        <v>2217</v>
      </c>
      <c r="C1079" s="261" t="s">
        <v>2163</v>
      </c>
      <c r="D1079" s="261" t="s">
        <v>16</v>
      </c>
      <c r="E1079" s="261" t="s">
        <v>17</v>
      </c>
      <c r="F1079" s="261" t="s">
        <v>17</v>
      </c>
      <c r="G1079" s="261" t="s">
        <v>17</v>
      </c>
      <c r="H1079" s="261" t="s">
        <v>17</v>
      </c>
      <c r="I1079" s="261" t="s">
        <v>17</v>
      </c>
      <c r="J1079" s="261" t="s">
        <v>1429</v>
      </c>
      <c r="K1079" s="261" t="s">
        <v>2238</v>
      </c>
      <c r="L1079" s="262">
        <v>45525</v>
      </c>
      <c r="M1079" s="261" t="s">
        <v>20</v>
      </c>
    </row>
    <row r="1080" spans="1:13" x14ac:dyDescent="0.35">
      <c r="A1080" s="259" t="s">
        <v>2216</v>
      </c>
      <c r="B1080" s="259" t="s">
        <v>2217</v>
      </c>
      <c r="C1080" s="259" t="s">
        <v>2163</v>
      </c>
      <c r="D1080" s="259" t="s">
        <v>21</v>
      </c>
      <c r="E1080" s="259" t="s">
        <v>17</v>
      </c>
      <c r="F1080" s="259" t="s">
        <v>17</v>
      </c>
      <c r="G1080" s="259" t="s">
        <v>17</v>
      </c>
      <c r="H1080" s="259" t="s">
        <v>17</v>
      </c>
      <c r="I1080" s="259" t="s">
        <v>17</v>
      </c>
      <c r="J1080" s="259" t="s">
        <v>1429</v>
      </c>
      <c r="K1080" s="259" t="s">
        <v>2239</v>
      </c>
      <c r="L1080" s="260">
        <v>45525</v>
      </c>
      <c r="M1080" s="259" t="s">
        <v>20</v>
      </c>
    </row>
    <row r="1081" spans="1:13" x14ac:dyDescent="0.35">
      <c r="A1081" s="261" t="s">
        <v>2216</v>
      </c>
      <c r="B1081" s="261" t="s">
        <v>2217</v>
      </c>
      <c r="C1081" s="261" t="s">
        <v>2163</v>
      </c>
      <c r="D1081" s="261" t="s">
        <v>631</v>
      </c>
      <c r="E1081" s="261" t="s">
        <v>17</v>
      </c>
      <c r="F1081" s="261" t="s">
        <v>17</v>
      </c>
      <c r="G1081" s="261" t="s">
        <v>17</v>
      </c>
      <c r="H1081" s="261" t="s">
        <v>17</v>
      </c>
      <c r="I1081" s="261" t="s">
        <v>17</v>
      </c>
      <c r="J1081" s="261" t="s">
        <v>1429</v>
      </c>
      <c r="K1081" s="261" t="s">
        <v>2240</v>
      </c>
      <c r="L1081" s="262">
        <v>45525</v>
      </c>
      <c r="M1081" s="261" t="s">
        <v>20</v>
      </c>
    </row>
    <row r="1082" spans="1:13" x14ac:dyDescent="0.35">
      <c r="A1082" s="259" t="s">
        <v>2216</v>
      </c>
      <c r="B1082" s="259" t="s">
        <v>2217</v>
      </c>
      <c r="C1082" s="259" t="s">
        <v>2163</v>
      </c>
      <c r="D1082" s="259" t="s">
        <v>24</v>
      </c>
      <c r="E1082" s="259" t="s">
        <v>17</v>
      </c>
      <c r="F1082" s="259" t="s">
        <v>17</v>
      </c>
      <c r="G1082" s="259" t="s">
        <v>17</v>
      </c>
      <c r="H1082" s="259" t="s">
        <v>17</v>
      </c>
      <c r="I1082" s="259" t="s">
        <v>17</v>
      </c>
      <c r="J1082" s="259" t="s">
        <v>1429</v>
      </c>
      <c r="K1082" s="259" t="s">
        <v>2241</v>
      </c>
      <c r="L1082" s="260">
        <v>45525</v>
      </c>
      <c r="M1082" s="259" t="s">
        <v>20</v>
      </c>
    </row>
    <row r="1083" spans="1:13" x14ac:dyDescent="0.35">
      <c r="A1083" s="261" t="s">
        <v>2242</v>
      </c>
      <c r="B1083" s="261" t="s">
        <v>2243</v>
      </c>
      <c r="C1083" s="261" t="s">
        <v>2163</v>
      </c>
      <c r="D1083" s="261" t="s">
        <v>759</v>
      </c>
      <c r="E1083" s="261">
        <v>55959830</v>
      </c>
      <c r="F1083" s="261" t="s">
        <v>2164</v>
      </c>
      <c r="G1083" s="261" t="s">
        <v>723</v>
      </c>
      <c r="H1083" s="261">
        <v>2</v>
      </c>
      <c r="I1083" s="261" t="s">
        <v>2165</v>
      </c>
      <c r="J1083" s="261" t="s">
        <v>2166</v>
      </c>
      <c r="K1083" s="261" t="s">
        <v>2244</v>
      </c>
      <c r="L1083" s="262">
        <v>45525</v>
      </c>
      <c r="M1083" s="261" t="s">
        <v>20</v>
      </c>
    </row>
    <row r="1084" spans="1:13" x14ac:dyDescent="0.35">
      <c r="A1084" s="259" t="s">
        <v>2242</v>
      </c>
      <c r="B1084" s="259" t="s">
        <v>2243</v>
      </c>
      <c r="C1084" s="259" t="s">
        <v>2163</v>
      </c>
      <c r="D1084" s="259" t="s">
        <v>764</v>
      </c>
      <c r="E1084" s="259">
        <v>676577</v>
      </c>
      <c r="F1084" s="259" t="s">
        <v>2245</v>
      </c>
      <c r="G1084" s="259" t="s">
        <v>404</v>
      </c>
      <c r="H1084" s="259">
        <v>1</v>
      </c>
      <c r="I1084" s="259" t="s">
        <v>2246</v>
      </c>
      <c r="J1084" s="259" t="s">
        <v>2247</v>
      </c>
      <c r="K1084" s="259" t="s">
        <v>2248</v>
      </c>
      <c r="L1084" s="260">
        <v>45525</v>
      </c>
      <c r="M1084" s="259" t="s">
        <v>352</v>
      </c>
    </row>
    <row r="1085" spans="1:13" x14ac:dyDescent="0.35">
      <c r="A1085" s="261" t="s">
        <v>2242</v>
      </c>
      <c r="B1085" s="261" t="s">
        <v>2243</v>
      </c>
      <c r="C1085" s="261" t="s">
        <v>2163</v>
      </c>
      <c r="D1085" s="261" t="s">
        <v>769</v>
      </c>
      <c r="E1085" s="261">
        <v>55959830</v>
      </c>
      <c r="F1085" s="261" t="s">
        <v>2164</v>
      </c>
      <c r="G1085" s="261" t="s">
        <v>723</v>
      </c>
      <c r="H1085" s="261">
        <v>2</v>
      </c>
      <c r="I1085" s="261" t="s">
        <v>2165</v>
      </c>
      <c r="J1085" s="261" t="s">
        <v>2249</v>
      </c>
      <c r="K1085" s="261" t="s">
        <v>2250</v>
      </c>
      <c r="L1085" s="262">
        <v>45525</v>
      </c>
      <c r="M1085" s="261" t="s">
        <v>20</v>
      </c>
    </row>
    <row r="1086" spans="1:13" x14ac:dyDescent="0.35">
      <c r="A1086" s="259" t="s">
        <v>2242</v>
      </c>
      <c r="B1086" s="259" t="s">
        <v>2243</v>
      </c>
      <c r="C1086" s="259" t="s">
        <v>2163</v>
      </c>
      <c r="D1086" s="259" t="s">
        <v>774</v>
      </c>
      <c r="E1086" s="259">
        <v>55959830</v>
      </c>
      <c r="F1086" s="259" t="s">
        <v>2164</v>
      </c>
      <c r="G1086" s="259" t="s">
        <v>723</v>
      </c>
      <c r="H1086" s="259">
        <v>2</v>
      </c>
      <c r="I1086" s="259" t="s">
        <v>2165</v>
      </c>
      <c r="J1086" s="259" t="s">
        <v>2251</v>
      </c>
      <c r="K1086" s="259" t="s">
        <v>2252</v>
      </c>
      <c r="L1086" s="260">
        <v>45525</v>
      </c>
      <c r="M1086" s="259" t="s">
        <v>20</v>
      </c>
    </row>
    <row r="1087" spans="1:13" x14ac:dyDescent="0.35">
      <c r="A1087" s="261" t="s">
        <v>2242</v>
      </c>
      <c r="B1087" s="261" t="s">
        <v>2243</v>
      </c>
      <c r="C1087" s="261" t="s">
        <v>2163</v>
      </c>
      <c r="D1087" s="261" t="s">
        <v>40</v>
      </c>
      <c r="E1087" s="261" t="s">
        <v>17</v>
      </c>
      <c r="F1087" s="261" t="s">
        <v>17</v>
      </c>
      <c r="G1087" s="261" t="s">
        <v>17</v>
      </c>
      <c r="H1087" s="261" t="s">
        <v>17</v>
      </c>
      <c r="I1087" s="261" t="s">
        <v>17</v>
      </c>
      <c r="J1087" s="261" t="s">
        <v>429</v>
      </c>
      <c r="K1087" s="261" t="s">
        <v>2253</v>
      </c>
      <c r="L1087" s="262">
        <v>45525</v>
      </c>
      <c r="M1087" s="261" t="s">
        <v>20</v>
      </c>
    </row>
    <row r="1088" spans="1:13" x14ac:dyDescent="0.35">
      <c r="A1088" s="259" t="s">
        <v>2242</v>
      </c>
      <c r="B1088" s="259" t="s">
        <v>2243</v>
      </c>
      <c r="C1088" s="259" t="s">
        <v>2163</v>
      </c>
      <c r="D1088" s="259" t="s">
        <v>797</v>
      </c>
      <c r="E1088" s="259">
        <v>15105000</v>
      </c>
      <c r="F1088" s="259" t="s">
        <v>2168</v>
      </c>
      <c r="G1088" s="259" t="s">
        <v>723</v>
      </c>
      <c r="H1088" s="259">
        <v>2</v>
      </c>
      <c r="I1088" s="259" t="s">
        <v>2169</v>
      </c>
      <c r="J1088" s="259" t="s">
        <v>2254</v>
      </c>
      <c r="K1088" s="259" t="s">
        <v>2255</v>
      </c>
      <c r="L1088" s="260">
        <v>45525</v>
      </c>
      <c r="M1088" s="259" t="s">
        <v>20</v>
      </c>
    </row>
    <row r="1089" spans="1:13" x14ac:dyDescent="0.35">
      <c r="A1089" s="261" t="s">
        <v>2242</v>
      </c>
      <c r="B1089" s="261" t="s">
        <v>2243</v>
      </c>
      <c r="C1089" s="261" t="s">
        <v>2163</v>
      </c>
      <c r="D1089" s="261" t="s">
        <v>802</v>
      </c>
      <c r="E1089" s="261">
        <v>0</v>
      </c>
      <c r="F1089" s="261" t="s">
        <v>2168</v>
      </c>
      <c r="G1089" s="261" t="s">
        <v>723</v>
      </c>
      <c r="H1089" s="261">
        <v>2</v>
      </c>
      <c r="I1089" s="261" t="s">
        <v>2169</v>
      </c>
      <c r="J1089" s="261" t="s">
        <v>2256</v>
      </c>
      <c r="K1089" s="261" t="s">
        <v>2257</v>
      </c>
      <c r="L1089" s="262">
        <v>45525</v>
      </c>
      <c r="M1089" s="261" t="s">
        <v>20</v>
      </c>
    </row>
    <row r="1090" spans="1:13" x14ac:dyDescent="0.35">
      <c r="A1090" s="259" t="s">
        <v>2242</v>
      </c>
      <c r="B1090" s="259" t="s">
        <v>2243</v>
      </c>
      <c r="C1090" s="259" t="s">
        <v>2163</v>
      </c>
      <c r="D1090" s="259" t="s">
        <v>807</v>
      </c>
      <c r="E1090" s="259">
        <v>40854830</v>
      </c>
      <c r="F1090" s="259" t="s">
        <v>2168</v>
      </c>
      <c r="G1090" s="259" t="s">
        <v>723</v>
      </c>
      <c r="H1090" s="259">
        <v>2</v>
      </c>
      <c r="I1090" s="259" t="s">
        <v>2169</v>
      </c>
      <c r="J1090" s="259" t="s">
        <v>2258</v>
      </c>
      <c r="K1090" s="259" t="s">
        <v>2259</v>
      </c>
      <c r="L1090" s="260">
        <v>45525</v>
      </c>
      <c r="M1090" s="259" t="s">
        <v>20</v>
      </c>
    </row>
    <row r="1091" spans="1:13" x14ac:dyDescent="0.35">
      <c r="A1091" s="261" t="s">
        <v>2242</v>
      </c>
      <c r="B1091" s="261" t="s">
        <v>2243</v>
      </c>
      <c r="C1091" s="261" t="s">
        <v>2163</v>
      </c>
      <c r="D1091" s="261" t="s">
        <v>810</v>
      </c>
      <c r="E1091" s="261">
        <v>11613286</v>
      </c>
      <c r="F1091" s="261" t="s">
        <v>2168</v>
      </c>
      <c r="G1091" s="261" t="s">
        <v>723</v>
      </c>
      <c r="H1091" s="261">
        <v>2</v>
      </c>
      <c r="I1091" s="261" t="s">
        <v>2169</v>
      </c>
      <c r="J1091" s="261" t="s">
        <v>2254</v>
      </c>
      <c r="K1091" s="261" t="s">
        <v>2260</v>
      </c>
      <c r="L1091" s="262">
        <v>45525</v>
      </c>
      <c r="M1091" s="261" t="s">
        <v>20</v>
      </c>
    </row>
    <row r="1092" spans="1:13" x14ac:dyDescent="0.35">
      <c r="A1092" s="259" t="s">
        <v>2242</v>
      </c>
      <c r="B1092" s="259" t="s">
        <v>2243</v>
      </c>
      <c r="C1092" s="259" t="s">
        <v>2163</v>
      </c>
      <c r="D1092" s="259" t="s">
        <v>813</v>
      </c>
      <c r="E1092" s="259">
        <v>3491714</v>
      </c>
      <c r="F1092" s="259" t="s">
        <v>2168</v>
      </c>
      <c r="G1092" s="259" t="s">
        <v>723</v>
      </c>
      <c r="H1092" s="259">
        <v>2</v>
      </c>
      <c r="I1092" s="259" t="s">
        <v>2169</v>
      </c>
      <c r="J1092" s="259" t="s">
        <v>2254</v>
      </c>
      <c r="K1092" s="259" t="s">
        <v>2261</v>
      </c>
      <c r="L1092" s="260">
        <v>45525</v>
      </c>
      <c r="M1092" s="259" t="s">
        <v>20</v>
      </c>
    </row>
    <row r="1093" spans="1:13" x14ac:dyDescent="0.35">
      <c r="A1093" s="261" t="s">
        <v>2242</v>
      </c>
      <c r="B1093" s="261" t="s">
        <v>2243</v>
      </c>
      <c r="C1093" s="261" t="s">
        <v>2163</v>
      </c>
      <c r="D1093" s="261" t="s">
        <v>679</v>
      </c>
      <c r="E1093" s="261" t="s">
        <v>17</v>
      </c>
      <c r="F1093" s="261" t="s">
        <v>2168</v>
      </c>
      <c r="G1093" s="261" t="s">
        <v>723</v>
      </c>
      <c r="H1093" s="261">
        <v>2</v>
      </c>
      <c r="I1093" s="261" t="s">
        <v>2169</v>
      </c>
      <c r="J1093" s="261" t="s">
        <v>2254</v>
      </c>
      <c r="K1093" s="261" t="s">
        <v>2262</v>
      </c>
      <c r="L1093" s="262">
        <v>45525</v>
      </c>
      <c r="M1093" s="261" t="s">
        <v>20</v>
      </c>
    </row>
    <row r="1094" spans="1:13" x14ac:dyDescent="0.35">
      <c r="A1094" s="259" t="s">
        <v>2242</v>
      </c>
      <c r="B1094" s="259" t="s">
        <v>2243</v>
      </c>
      <c r="C1094" s="259" t="s">
        <v>2163</v>
      </c>
      <c r="D1094" s="259" t="s">
        <v>317</v>
      </c>
      <c r="E1094" s="259">
        <v>5</v>
      </c>
      <c r="F1094" s="259" t="s">
        <v>2205</v>
      </c>
      <c r="G1094" s="259" t="s">
        <v>404</v>
      </c>
      <c r="H1094" s="259">
        <v>1</v>
      </c>
      <c r="I1094" s="259" t="s">
        <v>2206</v>
      </c>
      <c r="J1094" s="259" t="s">
        <v>2263</v>
      </c>
      <c r="K1094" s="259" t="s">
        <v>2264</v>
      </c>
      <c r="L1094" s="260">
        <v>45525</v>
      </c>
      <c r="M1094" s="259" t="s">
        <v>20</v>
      </c>
    </row>
    <row r="1095" spans="1:13" x14ac:dyDescent="0.35">
      <c r="A1095" s="261" t="s">
        <v>2242</v>
      </c>
      <c r="B1095" s="261" t="s">
        <v>2243</v>
      </c>
      <c r="C1095" s="261" t="s">
        <v>2163</v>
      </c>
      <c r="D1095" s="261" t="s">
        <v>26</v>
      </c>
      <c r="E1095" s="261" t="s">
        <v>17</v>
      </c>
      <c r="F1095" s="261" t="s">
        <v>17</v>
      </c>
      <c r="G1095" s="261" t="s">
        <v>17</v>
      </c>
      <c r="H1095" s="261" t="s">
        <v>17</v>
      </c>
      <c r="I1095" s="261" t="s">
        <v>17</v>
      </c>
      <c r="J1095" s="261" t="s">
        <v>1429</v>
      </c>
      <c r="K1095" s="261" t="s">
        <v>2265</v>
      </c>
      <c r="L1095" s="262">
        <v>45525</v>
      </c>
      <c r="M1095" s="261" t="s">
        <v>20</v>
      </c>
    </row>
    <row r="1096" spans="1:13" x14ac:dyDescent="0.35">
      <c r="A1096" s="259" t="s">
        <v>2242</v>
      </c>
      <c r="B1096" s="259" t="s">
        <v>2243</v>
      </c>
      <c r="C1096" s="259" t="s">
        <v>2163</v>
      </c>
      <c r="D1096" s="259" t="s">
        <v>28</v>
      </c>
      <c r="E1096" s="259" t="s">
        <v>17</v>
      </c>
      <c r="F1096" s="259" t="s">
        <v>17</v>
      </c>
      <c r="G1096" s="259" t="s">
        <v>17</v>
      </c>
      <c r="H1096" s="259" t="s">
        <v>17</v>
      </c>
      <c r="I1096" s="259" t="s">
        <v>17</v>
      </c>
      <c r="J1096" s="259" t="s">
        <v>1429</v>
      </c>
      <c r="K1096" s="259" t="s">
        <v>2266</v>
      </c>
      <c r="L1096" s="260">
        <v>45525</v>
      </c>
      <c r="M1096" s="259" t="s">
        <v>20</v>
      </c>
    </row>
    <row r="1097" spans="1:13" x14ac:dyDescent="0.35">
      <c r="A1097" s="261" t="s">
        <v>2242</v>
      </c>
      <c r="B1097" s="261" t="s">
        <v>2243</v>
      </c>
      <c r="C1097" s="261" t="s">
        <v>2163</v>
      </c>
      <c r="D1097" s="261" t="s">
        <v>38</v>
      </c>
      <c r="E1097" s="261" t="s">
        <v>17</v>
      </c>
      <c r="F1097" s="261" t="s">
        <v>17</v>
      </c>
      <c r="G1097" s="261" t="s">
        <v>17</v>
      </c>
      <c r="H1097" s="261" t="s">
        <v>17</v>
      </c>
      <c r="I1097" s="261" t="s">
        <v>17</v>
      </c>
      <c r="J1097" s="261" t="s">
        <v>1429</v>
      </c>
      <c r="K1097" s="261" t="s">
        <v>2267</v>
      </c>
      <c r="L1097" s="262">
        <v>45525</v>
      </c>
      <c r="M1097" s="261" t="s">
        <v>20</v>
      </c>
    </row>
    <row r="1098" spans="1:13" x14ac:dyDescent="0.35">
      <c r="A1098" s="259" t="s">
        <v>2242</v>
      </c>
      <c r="B1098" s="259" t="s">
        <v>2243</v>
      </c>
      <c r="C1098" s="259" t="s">
        <v>2163</v>
      </c>
      <c r="D1098" s="259" t="s">
        <v>16</v>
      </c>
      <c r="E1098" s="259" t="s">
        <v>17</v>
      </c>
      <c r="F1098" s="259" t="s">
        <v>17</v>
      </c>
      <c r="G1098" s="259" t="s">
        <v>17</v>
      </c>
      <c r="H1098" s="259" t="s">
        <v>17</v>
      </c>
      <c r="I1098" s="259" t="s">
        <v>17</v>
      </c>
      <c r="J1098" s="259" t="s">
        <v>1429</v>
      </c>
      <c r="K1098" s="259" t="s">
        <v>2268</v>
      </c>
      <c r="L1098" s="260">
        <v>45525</v>
      </c>
      <c r="M1098" s="259" t="s">
        <v>20</v>
      </c>
    </row>
    <row r="1099" spans="1:13" x14ac:dyDescent="0.35">
      <c r="A1099" s="261" t="s">
        <v>2242</v>
      </c>
      <c r="B1099" s="261" t="s">
        <v>2243</v>
      </c>
      <c r="C1099" s="261" t="s">
        <v>2163</v>
      </c>
      <c r="D1099" s="261" t="s">
        <v>21</v>
      </c>
      <c r="E1099" s="261" t="s">
        <v>17</v>
      </c>
      <c r="F1099" s="261" t="s">
        <v>17</v>
      </c>
      <c r="G1099" s="261" t="s">
        <v>17</v>
      </c>
      <c r="H1099" s="261" t="s">
        <v>17</v>
      </c>
      <c r="I1099" s="261" t="s">
        <v>17</v>
      </c>
      <c r="J1099" s="261" t="s">
        <v>1429</v>
      </c>
      <c r="K1099" s="261" t="s">
        <v>2269</v>
      </c>
      <c r="L1099" s="262">
        <v>45525</v>
      </c>
      <c r="M1099" s="261" t="s">
        <v>20</v>
      </c>
    </row>
    <row r="1100" spans="1:13" x14ac:dyDescent="0.35">
      <c r="A1100" s="259" t="s">
        <v>2242</v>
      </c>
      <c r="B1100" s="259" t="s">
        <v>2243</v>
      </c>
      <c r="C1100" s="259" t="s">
        <v>2163</v>
      </c>
      <c r="D1100" s="259" t="s">
        <v>631</v>
      </c>
      <c r="E1100" s="259" t="s">
        <v>17</v>
      </c>
      <c r="F1100" s="259" t="s">
        <v>17</v>
      </c>
      <c r="G1100" s="259" t="s">
        <v>17</v>
      </c>
      <c r="H1100" s="259" t="s">
        <v>17</v>
      </c>
      <c r="I1100" s="259" t="s">
        <v>17</v>
      </c>
      <c r="J1100" s="259" t="s">
        <v>1429</v>
      </c>
      <c r="K1100" s="259" t="s">
        <v>2270</v>
      </c>
      <c r="L1100" s="260">
        <v>45525</v>
      </c>
      <c r="M1100" s="259" t="s">
        <v>20</v>
      </c>
    </row>
    <row r="1101" spans="1:13" x14ac:dyDescent="0.35">
      <c r="A1101" s="261" t="s">
        <v>2242</v>
      </c>
      <c r="B1101" s="261" t="s">
        <v>2243</v>
      </c>
      <c r="C1101" s="261" t="s">
        <v>2163</v>
      </c>
      <c r="D1101" s="261" t="s">
        <v>24</v>
      </c>
      <c r="E1101" s="261" t="s">
        <v>17</v>
      </c>
      <c r="F1101" s="261" t="s">
        <v>17</v>
      </c>
      <c r="G1101" s="261" t="s">
        <v>17</v>
      </c>
      <c r="H1101" s="261" t="s">
        <v>17</v>
      </c>
      <c r="I1101" s="261" t="s">
        <v>17</v>
      </c>
      <c r="J1101" s="261" t="s">
        <v>1429</v>
      </c>
      <c r="K1101" s="261" t="s">
        <v>2271</v>
      </c>
      <c r="L1101" s="262">
        <v>45525</v>
      </c>
      <c r="M1101" s="261" t="s">
        <v>20</v>
      </c>
    </row>
    <row r="1102" spans="1:13" x14ac:dyDescent="0.35">
      <c r="A1102" s="259" t="s">
        <v>2272</v>
      </c>
      <c r="B1102" s="259" t="s">
        <v>2273</v>
      </c>
      <c r="C1102" s="259" t="s">
        <v>2163</v>
      </c>
      <c r="D1102" s="259" t="s">
        <v>759</v>
      </c>
      <c r="E1102" s="259">
        <v>55743830</v>
      </c>
      <c r="F1102" s="259" t="s">
        <v>2274</v>
      </c>
      <c r="G1102" s="259" t="s">
        <v>723</v>
      </c>
      <c r="H1102" s="259">
        <v>2</v>
      </c>
      <c r="I1102" s="259" t="s">
        <v>2275</v>
      </c>
      <c r="J1102" s="259" t="s">
        <v>2276</v>
      </c>
      <c r="K1102" s="259" t="s">
        <v>2277</v>
      </c>
      <c r="L1102" s="260">
        <v>45525</v>
      </c>
      <c r="M1102" s="259" t="s">
        <v>20</v>
      </c>
    </row>
    <row r="1103" spans="1:13" x14ac:dyDescent="0.35">
      <c r="A1103" s="261" t="s">
        <v>2272</v>
      </c>
      <c r="B1103" s="261" t="s">
        <v>2273</v>
      </c>
      <c r="C1103" s="261" t="s">
        <v>2163</v>
      </c>
      <c r="D1103" s="261" t="s">
        <v>813</v>
      </c>
      <c r="E1103" s="261" t="s">
        <v>17</v>
      </c>
      <c r="F1103" s="261" t="s">
        <v>17</v>
      </c>
      <c r="G1103" s="261" t="s">
        <v>723</v>
      </c>
      <c r="H1103" s="261">
        <v>2</v>
      </c>
      <c r="I1103" s="261" t="s">
        <v>17</v>
      </c>
      <c r="J1103" s="261" t="s">
        <v>2278</v>
      </c>
      <c r="K1103" s="261" t="s">
        <v>2279</v>
      </c>
      <c r="L1103" s="262">
        <v>45525</v>
      </c>
      <c r="M1103" s="261" t="s">
        <v>20</v>
      </c>
    </row>
    <row r="1104" spans="1:13" x14ac:dyDescent="0.35">
      <c r="A1104" s="259" t="s">
        <v>2272</v>
      </c>
      <c r="B1104" s="259" t="s">
        <v>2273</v>
      </c>
      <c r="C1104" s="259" t="s">
        <v>2163</v>
      </c>
      <c r="D1104" s="259" t="s">
        <v>679</v>
      </c>
      <c r="E1104" s="259" t="s">
        <v>17</v>
      </c>
      <c r="F1104" s="259" t="s">
        <v>17</v>
      </c>
      <c r="G1104" s="259" t="s">
        <v>723</v>
      </c>
      <c r="H1104" s="259">
        <v>2</v>
      </c>
      <c r="I1104" s="259" t="s">
        <v>17</v>
      </c>
      <c r="J1104" s="259" t="s">
        <v>2280</v>
      </c>
      <c r="K1104" s="259" t="s">
        <v>2281</v>
      </c>
      <c r="L1104" s="260">
        <v>45525</v>
      </c>
      <c r="M1104" s="259" t="s">
        <v>20</v>
      </c>
    </row>
    <row r="1105" spans="1:13" x14ac:dyDescent="0.35">
      <c r="A1105" s="261" t="s">
        <v>2272</v>
      </c>
      <c r="B1105" s="261" t="s">
        <v>2273</v>
      </c>
      <c r="C1105" s="261" t="s">
        <v>2163</v>
      </c>
      <c r="D1105" s="261" t="s">
        <v>26</v>
      </c>
      <c r="E1105" s="261" t="s">
        <v>17</v>
      </c>
      <c r="F1105" s="261" t="s">
        <v>17</v>
      </c>
      <c r="G1105" s="261" t="s">
        <v>17</v>
      </c>
      <c r="H1105" s="261" t="s">
        <v>17</v>
      </c>
      <c r="I1105" s="261" t="s">
        <v>17</v>
      </c>
      <c r="J1105" s="261" t="s">
        <v>429</v>
      </c>
      <c r="K1105" s="261" t="s">
        <v>2282</v>
      </c>
      <c r="L1105" s="262">
        <v>45525</v>
      </c>
      <c r="M1105" s="261" t="s">
        <v>20</v>
      </c>
    </row>
    <row r="1106" spans="1:13" x14ac:dyDescent="0.35">
      <c r="A1106" s="259" t="s">
        <v>2272</v>
      </c>
      <c r="B1106" s="259" t="s">
        <v>2273</v>
      </c>
      <c r="C1106" s="259" t="s">
        <v>2163</v>
      </c>
      <c r="D1106" s="259" t="s">
        <v>28</v>
      </c>
      <c r="E1106" s="259" t="s">
        <v>17</v>
      </c>
      <c r="F1106" s="259" t="s">
        <v>17</v>
      </c>
      <c r="G1106" s="259" t="s">
        <v>17</v>
      </c>
      <c r="H1106" s="259" t="s">
        <v>17</v>
      </c>
      <c r="I1106" s="259" t="s">
        <v>17</v>
      </c>
      <c r="J1106" s="259" t="s">
        <v>429</v>
      </c>
      <c r="K1106" s="259" t="s">
        <v>2283</v>
      </c>
      <c r="L1106" s="260">
        <v>45525</v>
      </c>
      <c r="M1106" s="259" t="s">
        <v>20</v>
      </c>
    </row>
    <row r="1107" spans="1:13" x14ac:dyDescent="0.35">
      <c r="A1107" s="261" t="s">
        <v>2272</v>
      </c>
      <c r="B1107" s="261" t="s">
        <v>2273</v>
      </c>
      <c r="C1107" s="261" t="s">
        <v>2163</v>
      </c>
      <c r="D1107" s="261" t="s">
        <v>38</v>
      </c>
      <c r="E1107" s="261" t="s">
        <v>17</v>
      </c>
      <c r="F1107" s="261" t="s">
        <v>17</v>
      </c>
      <c r="G1107" s="261" t="s">
        <v>17</v>
      </c>
      <c r="H1107" s="261" t="s">
        <v>17</v>
      </c>
      <c r="I1107" s="261" t="s">
        <v>17</v>
      </c>
      <c r="J1107" s="261" t="s">
        <v>429</v>
      </c>
      <c r="K1107" s="261" t="s">
        <v>2284</v>
      </c>
      <c r="L1107" s="262">
        <v>45525</v>
      </c>
      <c r="M1107" s="261" t="s">
        <v>20</v>
      </c>
    </row>
    <row r="1108" spans="1:13" x14ac:dyDescent="0.35">
      <c r="A1108" s="259" t="s">
        <v>2272</v>
      </c>
      <c r="B1108" s="259" t="s">
        <v>2273</v>
      </c>
      <c r="C1108" s="259" t="s">
        <v>2163</v>
      </c>
      <c r="D1108" s="259" t="s">
        <v>631</v>
      </c>
      <c r="E1108" s="259" t="s">
        <v>17</v>
      </c>
      <c r="F1108" s="259" t="s">
        <v>17</v>
      </c>
      <c r="G1108" s="259" t="s">
        <v>17</v>
      </c>
      <c r="H1108" s="259" t="s">
        <v>17</v>
      </c>
      <c r="I1108" s="259" t="s">
        <v>17</v>
      </c>
      <c r="J1108" s="259" t="s">
        <v>429</v>
      </c>
      <c r="K1108" s="259" t="s">
        <v>2285</v>
      </c>
      <c r="L1108" s="260">
        <v>45525</v>
      </c>
      <c r="M1108" s="259" t="s">
        <v>20</v>
      </c>
    </row>
    <row r="1109" spans="1:13" x14ac:dyDescent="0.35">
      <c r="A1109" s="261" t="s">
        <v>2272</v>
      </c>
      <c r="B1109" s="261" t="s">
        <v>2273</v>
      </c>
      <c r="C1109" s="261" t="s">
        <v>2163</v>
      </c>
      <c r="D1109" s="261" t="s">
        <v>24</v>
      </c>
      <c r="E1109" s="261" t="s">
        <v>17</v>
      </c>
      <c r="F1109" s="261" t="s">
        <v>17</v>
      </c>
      <c r="G1109" s="261" t="s">
        <v>17</v>
      </c>
      <c r="H1109" s="261" t="s">
        <v>17</v>
      </c>
      <c r="I1109" s="261" t="s">
        <v>17</v>
      </c>
      <c r="J1109" s="261" t="s">
        <v>429</v>
      </c>
      <c r="K1109" s="261" t="s">
        <v>2286</v>
      </c>
      <c r="L1109" s="262">
        <v>45525</v>
      </c>
      <c r="M1109" s="261" t="s">
        <v>20</v>
      </c>
    </row>
    <row r="1110" spans="1:13" x14ac:dyDescent="0.35">
      <c r="A1110" s="259" t="s">
        <v>2287</v>
      </c>
      <c r="B1110" s="259" t="s">
        <v>2288</v>
      </c>
      <c r="C1110" s="259" t="s">
        <v>2289</v>
      </c>
      <c r="D1110" s="259" t="s">
        <v>764</v>
      </c>
      <c r="E1110" s="259">
        <v>99949</v>
      </c>
      <c r="F1110" s="259" t="s">
        <v>2290</v>
      </c>
      <c r="G1110" s="259" t="s">
        <v>723</v>
      </c>
      <c r="H1110" s="259">
        <v>2</v>
      </c>
      <c r="I1110" s="259" t="s">
        <v>2291</v>
      </c>
      <c r="J1110" s="259" t="s">
        <v>2292</v>
      </c>
      <c r="K1110" s="259" t="s">
        <v>2293</v>
      </c>
      <c r="L1110" s="260">
        <v>45525</v>
      </c>
      <c r="M1110" s="259" t="s">
        <v>352</v>
      </c>
    </row>
    <row r="1111" spans="1:13" x14ac:dyDescent="0.35">
      <c r="A1111" s="261" t="s">
        <v>2294</v>
      </c>
      <c r="B1111" s="261" t="s">
        <v>2295</v>
      </c>
      <c r="C1111" s="261" t="s">
        <v>2296</v>
      </c>
      <c r="D1111" s="261" t="s">
        <v>26</v>
      </c>
      <c r="E1111" s="261" t="s">
        <v>17</v>
      </c>
      <c r="F1111" s="261" t="s">
        <v>17</v>
      </c>
      <c r="G1111" s="261" t="s">
        <v>17</v>
      </c>
      <c r="H1111" s="261" t="s">
        <v>17</v>
      </c>
      <c r="I1111" s="261" t="s">
        <v>17</v>
      </c>
      <c r="J1111" s="261" t="s">
        <v>2297</v>
      </c>
      <c r="K1111" s="261" t="s">
        <v>2298</v>
      </c>
      <c r="L1111" s="262">
        <v>45525</v>
      </c>
      <c r="M1111" s="261" t="s">
        <v>20</v>
      </c>
    </row>
    <row r="1112" spans="1:13" x14ac:dyDescent="0.35">
      <c r="A1112" s="259" t="s">
        <v>2294</v>
      </c>
      <c r="B1112" s="259" t="s">
        <v>2295</v>
      </c>
      <c r="C1112" s="259" t="s">
        <v>2296</v>
      </c>
      <c r="D1112" s="259" t="s">
        <v>28</v>
      </c>
      <c r="E1112" s="259" t="s">
        <v>17</v>
      </c>
      <c r="F1112" s="259" t="s">
        <v>17</v>
      </c>
      <c r="G1112" s="259" t="s">
        <v>17</v>
      </c>
      <c r="H1112" s="259" t="s">
        <v>17</v>
      </c>
      <c r="I1112" s="259" t="s">
        <v>17</v>
      </c>
      <c r="J1112" s="259" t="s">
        <v>2297</v>
      </c>
      <c r="K1112" s="259" t="s">
        <v>2299</v>
      </c>
      <c r="L1112" s="260">
        <v>45525</v>
      </c>
      <c r="M1112" s="259" t="s">
        <v>20</v>
      </c>
    </row>
    <row r="1113" spans="1:13" x14ac:dyDescent="0.35">
      <c r="A1113" s="261" t="s">
        <v>2294</v>
      </c>
      <c r="B1113" s="261" t="s">
        <v>2295</v>
      </c>
      <c r="C1113" s="261" t="s">
        <v>2296</v>
      </c>
      <c r="D1113" s="261" t="s">
        <v>38</v>
      </c>
      <c r="E1113" s="261" t="s">
        <v>17</v>
      </c>
      <c r="F1113" s="261" t="s">
        <v>17</v>
      </c>
      <c r="G1113" s="261" t="s">
        <v>17</v>
      </c>
      <c r="H1113" s="261" t="s">
        <v>17</v>
      </c>
      <c r="I1113" s="261" t="s">
        <v>17</v>
      </c>
      <c r="J1113" s="261" t="s">
        <v>2300</v>
      </c>
      <c r="K1113" s="261" t="s">
        <v>2301</v>
      </c>
      <c r="L1113" s="262">
        <v>45525</v>
      </c>
      <c r="M1113" s="261" t="s">
        <v>20</v>
      </c>
    </row>
    <row r="1114" spans="1:13" x14ac:dyDescent="0.35">
      <c r="A1114" s="259" t="s">
        <v>2294</v>
      </c>
      <c r="B1114" s="259" t="s">
        <v>2295</v>
      </c>
      <c r="C1114" s="259" t="s">
        <v>2296</v>
      </c>
      <c r="D1114" s="259" t="s">
        <v>16</v>
      </c>
      <c r="E1114" s="259" t="s">
        <v>17</v>
      </c>
      <c r="F1114" s="259" t="s">
        <v>17</v>
      </c>
      <c r="G1114" s="259" t="s">
        <v>17</v>
      </c>
      <c r="H1114" s="259" t="s">
        <v>17</v>
      </c>
      <c r="I1114" s="259" t="s">
        <v>17</v>
      </c>
      <c r="J1114" s="259" t="s">
        <v>2300</v>
      </c>
      <c r="K1114" s="259" t="s">
        <v>2302</v>
      </c>
      <c r="L1114" s="260">
        <v>45525</v>
      </c>
      <c r="M1114" s="259" t="s">
        <v>20</v>
      </c>
    </row>
    <row r="1115" spans="1:13" x14ac:dyDescent="0.35">
      <c r="A1115" s="261" t="s">
        <v>2294</v>
      </c>
      <c r="B1115" s="261" t="s">
        <v>2295</v>
      </c>
      <c r="C1115" s="261" t="s">
        <v>2296</v>
      </c>
      <c r="D1115" s="261" t="s">
        <v>21</v>
      </c>
      <c r="E1115" s="261" t="s">
        <v>17</v>
      </c>
      <c r="F1115" s="261" t="s">
        <v>17</v>
      </c>
      <c r="G1115" s="261" t="s">
        <v>17</v>
      </c>
      <c r="H1115" s="261" t="s">
        <v>17</v>
      </c>
      <c r="I1115" s="261" t="s">
        <v>17</v>
      </c>
      <c r="J1115" s="261" t="s">
        <v>2300</v>
      </c>
      <c r="K1115" s="261" t="s">
        <v>2303</v>
      </c>
      <c r="L1115" s="262">
        <v>45525</v>
      </c>
      <c r="M1115" s="261" t="s">
        <v>20</v>
      </c>
    </row>
    <row r="1116" spans="1:13" x14ac:dyDescent="0.35">
      <c r="A1116" s="259" t="s">
        <v>2294</v>
      </c>
      <c r="B1116" s="259" t="s">
        <v>2295</v>
      </c>
      <c r="C1116" s="259" t="s">
        <v>2296</v>
      </c>
      <c r="D1116" s="259" t="s">
        <v>631</v>
      </c>
      <c r="E1116" s="259" t="s">
        <v>17</v>
      </c>
      <c r="F1116" s="259" t="s">
        <v>17</v>
      </c>
      <c r="G1116" s="259" t="s">
        <v>17</v>
      </c>
      <c r="H1116" s="259" t="s">
        <v>17</v>
      </c>
      <c r="I1116" s="259" t="s">
        <v>17</v>
      </c>
      <c r="J1116" s="259" t="s">
        <v>2300</v>
      </c>
      <c r="K1116" s="259" t="s">
        <v>2304</v>
      </c>
      <c r="L1116" s="260">
        <v>45525</v>
      </c>
      <c r="M1116" s="259" t="s">
        <v>20</v>
      </c>
    </row>
    <row r="1117" spans="1:13" x14ac:dyDescent="0.35">
      <c r="A1117" s="261" t="s">
        <v>2294</v>
      </c>
      <c r="B1117" s="261" t="s">
        <v>2295</v>
      </c>
      <c r="C1117" s="261" t="s">
        <v>2296</v>
      </c>
      <c r="D1117" s="261" t="s">
        <v>24</v>
      </c>
      <c r="E1117" s="261" t="s">
        <v>17</v>
      </c>
      <c r="F1117" s="261" t="s">
        <v>17</v>
      </c>
      <c r="G1117" s="261" t="s">
        <v>17</v>
      </c>
      <c r="H1117" s="261" t="s">
        <v>17</v>
      </c>
      <c r="I1117" s="261" t="s">
        <v>17</v>
      </c>
      <c r="J1117" s="261" t="s">
        <v>2300</v>
      </c>
      <c r="K1117" s="261" t="s">
        <v>2305</v>
      </c>
      <c r="L1117" s="262">
        <v>45525</v>
      </c>
      <c r="M1117" s="261" t="s">
        <v>20</v>
      </c>
    </row>
    <row r="1118" spans="1:13" x14ac:dyDescent="0.35">
      <c r="A1118" s="259" t="s">
        <v>2306</v>
      </c>
      <c r="B1118" s="259" t="s">
        <v>2307</v>
      </c>
      <c r="C1118" s="259" t="s">
        <v>2308</v>
      </c>
      <c r="D1118" s="259" t="s">
        <v>26</v>
      </c>
      <c r="E1118" s="259" t="s">
        <v>17</v>
      </c>
      <c r="F1118" s="259" t="s">
        <v>17</v>
      </c>
      <c r="G1118" s="259" t="s">
        <v>17</v>
      </c>
      <c r="H1118" s="259" t="s">
        <v>17</v>
      </c>
      <c r="I1118" s="259" t="s">
        <v>17</v>
      </c>
      <c r="J1118" s="259" t="s">
        <v>2309</v>
      </c>
      <c r="K1118" s="259" t="s">
        <v>2310</v>
      </c>
      <c r="L1118" s="260">
        <v>45529</v>
      </c>
      <c r="M1118" s="259" t="s">
        <v>20</v>
      </c>
    </row>
    <row r="1119" spans="1:13" x14ac:dyDescent="0.35">
      <c r="A1119" s="261" t="s">
        <v>2306</v>
      </c>
      <c r="B1119" s="261" t="s">
        <v>2307</v>
      </c>
      <c r="C1119" s="261" t="s">
        <v>2308</v>
      </c>
      <c r="D1119" s="261" t="s">
        <v>28</v>
      </c>
      <c r="E1119" s="261" t="s">
        <v>17</v>
      </c>
      <c r="F1119" s="261" t="s">
        <v>17</v>
      </c>
      <c r="G1119" s="261" t="s">
        <v>17</v>
      </c>
      <c r="H1119" s="261" t="s">
        <v>17</v>
      </c>
      <c r="I1119" s="261" t="s">
        <v>17</v>
      </c>
      <c r="J1119" s="261" t="s">
        <v>2309</v>
      </c>
      <c r="K1119" s="261" t="s">
        <v>2311</v>
      </c>
      <c r="L1119" s="262">
        <v>45529</v>
      </c>
      <c r="M1119" s="261" t="s">
        <v>20</v>
      </c>
    </row>
    <row r="1120" spans="1:13" x14ac:dyDescent="0.35">
      <c r="A1120" s="259" t="s">
        <v>2306</v>
      </c>
      <c r="B1120" s="259" t="s">
        <v>2307</v>
      </c>
      <c r="C1120" s="259" t="s">
        <v>2308</v>
      </c>
      <c r="D1120" s="259" t="s">
        <v>38</v>
      </c>
      <c r="E1120" s="259" t="s">
        <v>17</v>
      </c>
      <c r="F1120" s="259" t="s">
        <v>17</v>
      </c>
      <c r="G1120" s="259" t="s">
        <v>17</v>
      </c>
      <c r="H1120" s="259" t="s">
        <v>17</v>
      </c>
      <c r="I1120" s="259" t="s">
        <v>17</v>
      </c>
      <c r="J1120" s="259" t="s">
        <v>2309</v>
      </c>
      <c r="K1120" s="259" t="s">
        <v>2312</v>
      </c>
      <c r="L1120" s="260">
        <v>45529</v>
      </c>
      <c r="M1120" s="259" t="s">
        <v>20</v>
      </c>
    </row>
    <row r="1121" spans="1:13" x14ac:dyDescent="0.35">
      <c r="A1121" s="261" t="s">
        <v>2306</v>
      </c>
      <c r="B1121" s="261" t="s">
        <v>2307</v>
      </c>
      <c r="C1121" s="261" t="s">
        <v>2308</v>
      </c>
      <c r="D1121" s="261" t="s">
        <v>16</v>
      </c>
      <c r="E1121" s="261" t="s">
        <v>17</v>
      </c>
      <c r="F1121" s="261" t="s">
        <v>17</v>
      </c>
      <c r="G1121" s="261" t="s">
        <v>17</v>
      </c>
      <c r="H1121" s="261" t="s">
        <v>17</v>
      </c>
      <c r="I1121" s="261" t="s">
        <v>17</v>
      </c>
      <c r="J1121" s="261" t="s">
        <v>2309</v>
      </c>
      <c r="K1121" s="261" t="s">
        <v>2313</v>
      </c>
      <c r="L1121" s="262">
        <v>45529</v>
      </c>
      <c r="M1121" s="261" t="s">
        <v>20</v>
      </c>
    </row>
    <row r="1122" spans="1:13" x14ac:dyDescent="0.35">
      <c r="A1122" s="259" t="s">
        <v>2306</v>
      </c>
      <c r="B1122" s="259" t="s">
        <v>2307</v>
      </c>
      <c r="C1122" s="259" t="s">
        <v>2308</v>
      </c>
      <c r="D1122" s="259" t="s">
        <v>21</v>
      </c>
      <c r="E1122" s="259" t="s">
        <v>17</v>
      </c>
      <c r="F1122" s="259" t="s">
        <v>17</v>
      </c>
      <c r="G1122" s="259" t="s">
        <v>17</v>
      </c>
      <c r="H1122" s="259" t="s">
        <v>17</v>
      </c>
      <c r="I1122" s="259" t="s">
        <v>17</v>
      </c>
      <c r="J1122" s="259" t="s">
        <v>2309</v>
      </c>
      <c r="K1122" s="259" t="s">
        <v>2314</v>
      </c>
      <c r="L1122" s="260">
        <v>45529</v>
      </c>
      <c r="M1122" s="259" t="s">
        <v>20</v>
      </c>
    </row>
    <row r="1123" spans="1:13" x14ac:dyDescent="0.35">
      <c r="A1123" s="261" t="s">
        <v>2306</v>
      </c>
      <c r="B1123" s="261" t="s">
        <v>2307</v>
      </c>
      <c r="C1123" s="261" t="s">
        <v>2308</v>
      </c>
      <c r="D1123" s="261" t="s">
        <v>631</v>
      </c>
      <c r="E1123" s="261" t="s">
        <v>17</v>
      </c>
      <c r="F1123" s="261" t="s">
        <v>17</v>
      </c>
      <c r="G1123" s="261" t="s">
        <v>17</v>
      </c>
      <c r="H1123" s="261" t="s">
        <v>17</v>
      </c>
      <c r="I1123" s="261" t="s">
        <v>17</v>
      </c>
      <c r="J1123" s="261" t="s">
        <v>2309</v>
      </c>
      <c r="K1123" s="261" t="s">
        <v>2315</v>
      </c>
      <c r="L1123" s="262">
        <v>45529</v>
      </c>
      <c r="M1123" s="261" t="s">
        <v>20</v>
      </c>
    </row>
    <row r="1124" spans="1:13" x14ac:dyDescent="0.35">
      <c r="A1124" s="259" t="s">
        <v>2306</v>
      </c>
      <c r="B1124" s="259" t="s">
        <v>2307</v>
      </c>
      <c r="C1124" s="259" t="s">
        <v>2308</v>
      </c>
      <c r="D1124" s="259" t="s">
        <v>24</v>
      </c>
      <c r="E1124" s="259" t="s">
        <v>17</v>
      </c>
      <c r="F1124" s="259" t="s">
        <v>17</v>
      </c>
      <c r="G1124" s="259" t="s">
        <v>17</v>
      </c>
      <c r="H1124" s="259" t="s">
        <v>17</v>
      </c>
      <c r="I1124" s="259" t="s">
        <v>17</v>
      </c>
      <c r="J1124" s="259" t="s">
        <v>2309</v>
      </c>
      <c r="K1124" s="259" t="s">
        <v>2316</v>
      </c>
      <c r="L1124" s="260">
        <v>45529</v>
      </c>
      <c r="M1124" s="259" t="s">
        <v>20</v>
      </c>
    </row>
    <row r="1125" spans="1:13" x14ac:dyDescent="0.35">
      <c r="A1125" s="261" t="s">
        <v>2317</v>
      </c>
      <c r="B1125" s="261" t="s">
        <v>2318</v>
      </c>
      <c r="C1125" s="261" t="s">
        <v>2308</v>
      </c>
      <c r="D1125" s="261" t="s">
        <v>26</v>
      </c>
      <c r="E1125" s="261" t="s">
        <v>17</v>
      </c>
      <c r="F1125" s="261" t="s">
        <v>17</v>
      </c>
      <c r="G1125" s="261" t="s">
        <v>17</v>
      </c>
      <c r="H1125" s="261" t="s">
        <v>17</v>
      </c>
      <c r="I1125" s="261" t="s">
        <v>17</v>
      </c>
      <c r="J1125" s="261" t="s">
        <v>2309</v>
      </c>
      <c r="K1125" s="261" t="s">
        <v>2319</v>
      </c>
      <c r="L1125" s="262">
        <v>45529</v>
      </c>
      <c r="M1125" s="261" t="s">
        <v>20</v>
      </c>
    </row>
    <row r="1126" spans="1:13" x14ac:dyDescent="0.35">
      <c r="A1126" s="259" t="s">
        <v>2317</v>
      </c>
      <c r="B1126" s="259" t="s">
        <v>2318</v>
      </c>
      <c r="C1126" s="259" t="s">
        <v>2308</v>
      </c>
      <c r="D1126" s="259" t="s">
        <v>28</v>
      </c>
      <c r="E1126" s="259" t="s">
        <v>17</v>
      </c>
      <c r="F1126" s="259" t="s">
        <v>17</v>
      </c>
      <c r="G1126" s="259" t="s">
        <v>17</v>
      </c>
      <c r="H1126" s="259" t="s">
        <v>17</v>
      </c>
      <c r="I1126" s="259" t="s">
        <v>17</v>
      </c>
      <c r="J1126" s="259" t="s">
        <v>2309</v>
      </c>
      <c r="K1126" s="259" t="s">
        <v>2320</v>
      </c>
      <c r="L1126" s="260">
        <v>45529</v>
      </c>
      <c r="M1126" s="259" t="s">
        <v>20</v>
      </c>
    </row>
    <row r="1127" spans="1:13" x14ac:dyDescent="0.35">
      <c r="A1127" s="261" t="s">
        <v>2317</v>
      </c>
      <c r="B1127" s="261" t="s">
        <v>2318</v>
      </c>
      <c r="C1127" s="261" t="s">
        <v>2308</v>
      </c>
      <c r="D1127" s="261" t="s">
        <v>38</v>
      </c>
      <c r="E1127" s="261" t="s">
        <v>17</v>
      </c>
      <c r="F1127" s="261" t="s">
        <v>17</v>
      </c>
      <c r="G1127" s="261" t="s">
        <v>17</v>
      </c>
      <c r="H1127" s="261" t="s">
        <v>17</v>
      </c>
      <c r="I1127" s="261" t="s">
        <v>17</v>
      </c>
      <c r="J1127" s="261" t="s">
        <v>2309</v>
      </c>
      <c r="K1127" s="261" t="s">
        <v>2321</v>
      </c>
      <c r="L1127" s="262">
        <v>45529</v>
      </c>
      <c r="M1127" s="261" t="s">
        <v>20</v>
      </c>
    </row>
    <row r="1128" spans="1:13" x14ac:dyDescent="0.35">
      <c r="A1128" s="259" t="s">
        <v>2317</v>
      </c>
      <c r="B1128" s="259" t="s">
        <v>2318</v>
      </c>
      <c r="C1128" s="259" t="s">
        <v>2308</v>
      </c>
      <c r="D1128" s="259" t="s">
        <v>16</v>
      </c>
      <c r="E1128" s="259" t="s">
        <v>17</v>
      </c>
      <c r="F1128" s="259" t="s">
        <v>17</v>
      </c>
      <c r="G1128" s="259" t="s">
        <v>17</v>
      </c>
      <c r="H1128" s="259" t="s">
        <v>17</v>
      </c>
      <c r="I1128" s="259" t="s">
        <v>17</v>
      </c>
      <c r="J1128" s="259" t="s">
        <v>2322</v>
      </c>
      <c r="K1128" s="259" t="s">
        <v>2323</v>
      </c>
      <c r="L1128" s="260">
        <v>45529</v>
      </c>
      <c r="M1128" s="259" t="s">
        <v>20</v>
      </c>
    </row>
    <row r="1129" spans="1:13" x14ac:dyDescent="0.35">
      <c r="A1129" s="261" t="s">
        <v>2317</v>
      </c>
      <c r="B1129" s="261" t="s">
        <v>2318</v>
      </c>
      <c r="C1129" s="261" t="s">
        <v>2308</v>
      </c>
      <c r="D1129" s="261" t="s">
        <v>21</v>
      </c>
      <c r="E1129" s="261" t="s">
        <v>17</v>
      </c>
      <c r="F1129" s="261" t="s">
        <v>17</v>
      </c>
      <c r="G1129" s="261" t="s">
        <v>17</v>
      </c>
      <c r="H1129" s="261" t="s">
        <v>17</v>
      </c>
      <c r="I1129" s="261" t="s">
        <v>17</v>
      </c>
      <c r="J1129" s="261" t="s">
        <v>2322</v>
      </c>
      <c r="K1129" s="261" t="s">
        <v>2324</v>
      </c>
      <c r="L1129" s="262">
        <v>45529</v>
      </c>
      <c r="M1129" s="261" t="s">
        <v>20</v>
      </c>
    </row>
    <row r="1130" spans="1:13" x14ac:dyDescent="0.35">
      <c r="A1130" s="259" t="s">
        <v>2317</v>
      </c>
      <c r="B1130" s="259" t="s">
        <v>2318</v>
      </c>
      <c r="C1130" s="259" t="s">
        <v>2308</v>
      </c>
      <c r="D1130" s="259" t="s">
        <v>631</v>
      </c>
      <c r="E1130" s="259" t="s">
        <v>17</v>
      </c>
      <c r="F1130" s="259" t="s">
        <v>17</v>
      </c>
      <c r="G1130" s="259" t="s">
        <v>17</v>
      </c>
      <c r="H1130" s="259" t="s">
        <v>17</v>
      </c>
      <c r="I1130" s="259" t="s">
        <v>17</v>
      </c>
      <c r="J1130" s="259" t="s">
        <v>2322</v>
      </c>
      <c r="K1130" s="259" t="s">
        <v>2325</v>
      </c>
      <c r="L1130" s="260">
        <v>45529</v>
      </c>
      <c r="M1130" s="259" t="s">
        <v>20</v>
      </c>
    </row>
    <row r="1131" spans="1:13" x14ac:dyDescent="0.35">
      <c r="A1131" s="261" t="s">
        <v>2317</v>
      </c>
      <c r="B1131" s="261" t="s">
        <v>2318</v>
      </c>
      <c r="C1131" s="261" t="s">
        <v>2308</v>
      </c>
      <c r="D1131" s="261" t="s">
        <v>24</v>
      </c>
      <c r="E1131" s="261" t="s">
        <v>17</v>
      </c>
      <c r="F1131" s="261" t="s">
        <v>17</v>
      </c>
      <c r="G1131" s="261" t="s">
        <v>17</v>
      </c>
      <c r="H1131" s="261" t="s">
        <v>17</v>
      </c>
      <c r="I1131" s="261" t="s">
        <v>17</v>
      </c>
      <c r="J1131" s="261" t="s">
        <v>2322</v>
      </c>
      <c r="K1131" s="261" t="s">
        <v>2326</v>
      </c>
      <c r="L1131" s="262">
        <v>45529</v>
      </c>
      <c r="M1131" s="261" t="s">
        <v>20</v>
      </c>
    </row>
    <row r="1132" spans="1:13" x14ac:dyDescent="0.35">
      <c r="A1132" s="259" t="s">
        <v>1224</v>
      </c>
      <c r="B1132" s="259" t="s">
        <v>1225</v>
      </c>
      <c r="C1132" s="259" t="s">
        <v>1226</v>
      </c>
      <c r="D1132" s="259" t="s">
        <v>764</v>
      </c>
      <c r="E1132" s="259">
        <v>37488</v>
      </c>
      <c r="F1132" s="259" t="s">
        <v>2327</v>
      </c>
      <c r="G1132" s="259" t="s">
        <v>404</v>
      </c>
      <c r="H1132" s="259">
        <v>1</v>
      </c>
      <c r="I1132" s="259" t="s">
        <v>2328</v>
      </c>
      <c r="J1132" s="259" t="s">
        <v>2329</v>
      </c>
      <c r="K1132" s="259" t="s">
        <v>2330</v>
      </c>
      <c r="L1132" s="260">
        <v>45529</v>
      </c>
      <c r="M1132" s="259" t="s">
        <v>20</v>
      </c>
    </row>
    <row r="1133" spans="1:13" x14ac:dyDescent="0.35">
      <c r="A1133" s="261" t="s">
        <v>1224</v>
      </c>
      <c r="B1133" s="261" t="s">
        <v>1225</v>
      </c>
      <c r="C1133" s="261" t="s">
        <v>1226</v>
      </c>
      <c r="D1133" s="261" t="s">
        <v>40</v>
      </c>
      <c r="E1133" s="261" t="s">
        <v>17</v>
      </c>
      <c r="F1133" s="261" t="s">
        <v>17</v>
      </c>
      <c r="G1133" s="261" t="s">
        <v>17</v>
      </c>
      <c r="H1133" s="261" t="s">
        <v>17</v>
      </c>
      <c r="I1133" s="261" t="s">
        <v>17</v>
      </c>
      <c r="J1133" s="261" t="s">
        <v>1429</v>
      </c>
      <c r="K1133" s="261" t="s">
        <v>2331</v>
      </c>
      <c r="L1133" s="262">
        <v>45529</v>
      </c>
      <c r="M1133" s="261" t="s">
        <v>20</v>
      </c>
    </row>
    <row r="1134" spans="1:13" x14ac:dyDescent="0.35">
      <c r="A1134" s="259" t="s">
        <v>1224</v>
      </c>
      <c r="B1134" s="259" t="s">
        <v>1225</v>
      </c>
      <c r="C1134" s="259" t="s">
        <v>1226</v>
      </c>
      <c r="D1134" s="259" t="s">
        <v>802</v>
      </c>
      <c r="E1134" s="259">
        <v>0</v>
      </c>
      <c r="F1134" s="259" t="s">
        <v>2332</v>
      </c>
      <c r="G1134" s="259" t="s">
        <v>723</v>
      </c>
      <c r="H1134" s="259">
        <v>2</v>
      </c>
      <c r="I1134" s="259" t="s">
        <v>2333</v>
      </c>
      <c r="J1134" s="259" t="s">
        <v>2334</v>
      </c>
      <c r="K1134" s="259" t="s">
        <v>2335</v>
      </c>
      <c r="L1134" s="260">
        <v>45529</v>
      </c>
      <c r="M1134" s="259" t="s">
        <v>352</v>
      </c>
    </row>
    <row r="1135" spans="1:13" x14ac:dyDescent="0.35">
      <c r="A1135" s="261" t="s">
        <v>1224</v>
      </c>
      <c r="B1135" s="261" t="s">
        <v>1225</v>
      </c>
      <c r="C1135" s="261" t="s">
        <v>1226</v>
      </c>
      <c r="D1135" s="261" t="s">
        <v>807</v>
      </c>
      <c r="E1135" s="261">
        <v>1794000</v>
      </c>
      <c r="F1135" s="261" t="s">
        <v>2332</v>
      </c>
      <c r="G1135" s="261" t="s">
        <v>723</v>
      </c>
      <c r="H1135" s="261">
        <v>2</v>
      </c>
      <c r="I1135" s="261" t="s">
        <v>2333</v>
      </c>
      <c r="J1135" s="261" t="s">
        <v>2334</v>
      </c>
      <c r="K1135" s="261" t="s">
        <v>2336</v>
      </c>
      <c r="L1135" s="262">
        <v>45529</v>
      </c>
      <c r="M1135" s="261" t="s">
        <v>352</v>
      </c>
    </row>
    <row r="1136" spans="1:13" x14ac:dyDescent="0.35">
      <c r="A1136" s="259" t="s">
        <v>1224</v>
      </c>
      <c r="B1136" s="259" t="s">
        <v>1225</v>
      </c>
      <c r="C1136" s="259" t="s">
        <v>1226</v>
      </c>
      <c r="D1136" s="259" t="s">
        <v>813</v>
      </c>
      <c r="E1136" s="259">
        <v>1464180</v>
      </c>
      <c r="F1136" s="259" t="s">
        <v>2337</v>
      </c>
      <c r="G1136" s="259" t="s">
        <v>723</v>
      </c>
      <c r="H1136" s="259">
        <v>2</v>
      </c>
      <c r="I1136" s="259" t="s">
        <v>2338</v>
      </c>
      <c r="J1136" s="259" t="s">
        <v>2334</v>
      </c>
      <c r="K1136" s="259" t="s">
        <v>2339</v>
      </c>
      <c r="L1136" s="260">
        <v>45529</v>
      </c>
      <c r="M1136" s="259" t="s">
        <v>352</v>
      </c>
    </row>
    <row r="1137" spans="1:13" x14ac:dyDescent="0.35">
      <c r="A1137" s="261" t="s">
        <v>1224</v>
      </c>
      <c r="B1137" s="261" t="s">
        <v>1225</v>
      </c>
      <c r="C1137" s="261" t="s">
        <v>1226</v>
      </c>
      <c r="D1137" s="261" t="s">
        <v>679</v>
      </c>
      <c r="E1137" s="261" t="s">
        <v>17</v>
      </c>
      <c r="F1137" s="261" t="s">
        <v>2340</v>
      </c>
      <c r="G1137" s="261" t="s">
        <v>723</v>
      </c>
      <c r="H1137" s="261">
        <v>2</v>
      </c>
      <c r="I1137" s="261" t="s">
        <v>2341</v>
      </c>
      <c r="J1137" s="261" t="s">
        <v>2342</v>
      </c>
      <c r="K1137" s="261" t="s">
        <v>2343</v>
      </c>
      <c r="L1137" s="262">
        <v>45529</v>
      </c>
      <c r="M1137" s="261" t="s">
        <v>352</v>
      </c>
    </row>
    <row r="1138" spans="1:13" x14ac:dyDescent="0.35">
      <c r="A1138" s="259" t="s">
        <v>2344</v>
      </c>
      <c r="B1138" s="259" t="s">
        <v>2345</v>
      </c>
      <c r="C1138" s="259" t="s">
        <v>90</v>
      </c>
      <c r="D1138" s="259" t="s">
        <v>40</v>
      </c>
      <c r="E1138" s="259" t="s">
        <v>17</v>
      </c>
      <c r="F1138" s="259" t="s">
        <v>17</v>
      </c>
      <c r="G1138" s="259" t="s">
        <v>17</v>
      </c>
      <c r="H1138" s="259" t="s">
        <v>17</v>
      </c>
      <c r="I1138" s="259" t="s">
        <v>17</v>
      </c>
      <c r="J1138" s="259" t="s">
        <v>2346</v>
      </c>
      <c r="K1138" s="259" t="s">
        <v>2347</v>
      </c>
      <c r="L1138" s="260">
        <v>45529</v>
      </c>
      <c r="M1138" s="259" t="s">
        <v>20</v>
      </c>
    </row>
    <row r="1139" spans="1:13" x14ac:dyDescent="0.35">
      <c r="A1139" s="261" t="s">
        <v>2344</v>
      </c>
      <c r="B1139" s="261" t="s">
        <v>2345</v>
      </c>
      <c r="C1139" s="261" t="s">
        <v>90</v>
      </c>
      <c r="D1139" s="261" t="s">
        <v>16</v>
      </c>
      <c r="E1139" s="261" t="s">
        <v>17</v>
      </c>
      <c r="F1139" s="261" t="s">
        <v>17</v>
      </c>
      <c r="G1139" s="261" t="s">
        <v>17</v>
      </c>
      <c r="H1139" s="261" t="s">
        <v>17</v>
      </c>
      <c r="I1139" s="261" t="s">
        <v>17</v>
      </c>
      <c r="J1139" s="261" t="s">
        <v>2346</v>
      </c>
      <c r="K1139" s="261" t="s">
        <v>2348</v>
      </c>
      <c r="L1139" s="262">
        <v>45529</v>
      </c>
      <c r="M1139" s="261" t="s">
        <v>20</v>
      </c>
    </row>
    <row r="1140" spans="1:13" x14ac:dyDescent="0.35">
      <c r="A1140" s="259" t="s">
        <v>2344</v>
      </c>
      <c r="B1140" s="259" t="s">
        <v>2345</v>
      </c>
      <c r="C1140" s="259" t="s">
        <v>90</v>
      </c>
      <c r="D1140" s="259" t="s">
        <v>21</v>
      </c>
      <c r="E1140" s="259" t="s">
        <v>17</v>
      </c>
      <c r="F1140" s="259" t="s">
        <v>17</v>
      </c>
      <c r="G1140" s="259" t="s">
        <v>17</v>
      </c>
      <c r="H1140" s="259" t="s">
        <v>17</v>
      </c>
      <c r="I1140" s="259" t="s">
        <v>17</v>
      </c>
      <c r="J1140" s="259" t="s">
        <v>2346</v>
      </c>
      <c r="K1140" s="259" t="s">
        <v>2349</v>
      </c>
      <c r="L1140" s="260">
        <v>45529</v>
      </c>
      <c r="M1140" s="259" t="s">
        <v>20</v>
      </c>
    </row>
    <row r="1141" spans="1:13" x14ac:dyDescent="0.35">
      <c r="A1141" s="261" t="s">
        <v>2344</v>
      </c>
      <c r="B1141" s="261" t="s">
        <v>2345</v>
      </c>
      <c r="C1141" s="261" t="s">
        <v>90</v>
      </c>
      <c r="D1141" s="261" t="s">
        <v>631</v>
      </c>
      <c r="E1141" s="261" t="s">
        <v>17</v>
      </c>
      <c r="F1141" s="261" t="s">
        <v>17</v>
      </c>
      <c r="G1141" s="261" t="s">
        <v>17</v>
      </c>
      <c r="H1141" s="261" t="s">
        <v>17</v>
      </c>
      <c r="I1141" s="261" t="s">
        <v>17</v>
      </c>
      <c r="J1141" s="261" t="s">
        <v>2346</v>
      </c>
      <c r="K1141" s="261" t="s">
        <v>2350</v>
      </c>
      <c r="L1141" s="262">
        <v>45529</v>
      </c>
      <c r="M1141" s="261" t="s">
        <v>20</v>
      </c>
    </row>
    <row r="1142" spans="1:13" x14ac:dyDescent="0.35">
      <c r="A1142" s="259" t="s">
        <v>2344</v>
      </c>
      <c r="B1142" s="259" t="s">
        <v>2345</v>
      </c>
      <c r="C1142" s="259" t="s">
        <v>90</v>
      </c>
      <c r="D1142" s="259" t="s">
        <v>24</v>
      </c>
      <c r="E1142" s="259" t="s">
        <v>17</v>
      </c>
      <c r="F1142" s="259" t="s">
        <v>17</v>
      </c>
      <c r="G1142" s="259" t="s">
        <v>17</v>
      </c>
      <c r="H1142" s="259" t="s">
        <v>17</v>
      </c>
      <c r="I1142" s="259" t="s">
        <v>17</v>
      </c>
      <c r="J1142" s="259" t="s">
        <v>2346</v>
      </c>
      <c r="K1142" s="259" t="s">
        <v>2351</v>
      </c>
      <c r="L1142" s="260">
        <v>45529</v>
      </c>
      <c r="M1142" s="259" t="s">
        <v>20</v>
      </c>
    </row>
    <row r="1143" spans="1:13" x14ac:dyDescent="0.35">
      <c r="A1143" s="261" t="s">
        <v>2344</v>
      </c>
      <c r="B1143" s="261" t="s">
        <v>2345</v>
      </c>
      <c r="C1143" s="261" t="s">
        <v>90</v>
      </c>
      <c r="D1143" s="261" t="s">
        <v>317</v>
      </c>
      <c r="E1143" s="261">
        <v>2</v>
      </c>
      <c r="F1143" s="261" t="s">
        <v>2352</v>
      </c>
      <c r="G1143" s="261" t="s">
        <v>404</v>
      </c>
      <c r="H1143" s="261">
        <v>1</v>
      </c>
      <c r="I1143" s="261" t="s">
        <v>2353</v>
      </c>
      <c r="J1143" s="261" t="s">
        <v>2354</v>
      </c>
      <c r="K1143" s="261" t="s">
        <v>2355</v>
      </c>
      <c r="L1143" s="262">
        <v>45529</v>
      </c>
      <c r="M1143" s="261" t="s">
        <v>20</v>
      </c>
    </row>
    <row r="1144" spans="1:13" x14ac:dyDescent="0.35">
      <c r="A1144" s="259" t="s">
        <v>2344</v>
      </c>
      <c r="B1144" s="259" t="s">
        <v>2345</v>
      </c>
      <c r="C1144" s="259" t="s">
        <v>90</v>
      </c>
      <c r="D1144" s="259" t="s">
        <v>26</v>
      </c>
      <c r="E1144" s="259" t="s">
        <v>17</v>
      </c>
      <c r="F1144" s="259" t="s">
        <v>17</v>
      </c>
      <c r="G1144" s="259" t="s">
        <v>17</v>
      </c>
      <c r="H1144" s="259" t="s">
        <v>17</v>
      </c>
      <c r="I1144" s="259" t="s">
        <v>17</v>
      </c>
      <c r="J1144" s="259" t="s">
        <v>2346</v>
      </c>
      <c r="K1144" s="259" t="s">
        <v>2356</v>
      </c>
      <c r="L1144" s="260">
        <v>45529</v>
      </c>
      <c r="M1144" s="259" t="s">
        <v>20</v>
      </c>
    </row>
    <row r="1145" spans="1:13" x14ac:dyDescent="0.35">
      <c r="A1145" s="261" t="s">
        <v>2344</v>
      </c>
      <c r="B1145" s="261" t="s">
        <v>2345</v>
      </c>
      <c r="C1145" s="261" t="s">
        <v>90</v>
      </c>
      <c r="D1145" s="261" t="s">
        <v>28</v>
      </c>
      <c r="E1145" s="261" t="s">
        <v>17</v>
      </c>
      <c r="F1145" s="261" t="s">
        <v>17</v>
      </c>
      <c r="G1145" s="261" t="s">
        <v>17</v>
      </c>
      <c r="H1145" s="261" t="s">
        <v>17</v>
      </c>
      <c r="I1145" s="261" t="s">
        <v>17</v>
      </c>
      <c r="J1145" s="261" t="s">
        <v>2346</v>
      </c>
      <c r="K1145" s="261" t="s">
        <v>2357</v>
      </c>
      <c r="L1145" s="262">
        <v>45529</v>
      </c>
      <c r="M1145" s="261" t="s">
        <v>20</v>
      </c>
    </row>
    <row r="1146" spans="1:13" x14ac:dyDescent="0.35">
      <c r="A1146" s="259" t="s">
        <v>2344</v>
      </c>
      <c r="B1146" s="259" t="s">
        <v>2345</v>
      </c>
      <c r="C1146" s="259" t="s">
        <v>90</v>
      </c>
      <c r="D1146" s="259" t="s">
        <v>38</v>
      </c>
      <c r="E1146" s="259" t="s">
        <v>17</v>
      </c>
      <c r="F1146" s="259" t="s">
        <v>17</v>
      </c>
      <c r="G1146" s="259" t="s">
        <v>17</v>
      </c>
      <c r="H1146" s="259" t="s">
        <v>17</v>
      </c>
      <c r="I1146" s="259" t="s">
        <v>17</v>
      </c>
      <c r="J1146" s="259" t="s">
        <v>2346</v>
      </c>
      <c r="K1146" s="259" t="s">
        <v>2358</v>
      </c>
      <c r="L1146" s="260">
        <v>45529</v>
      </c>
      <c r="M1146" s="259" t="s">
        <v>20</v>
      </c>
    </row>
    <row r="1147" spans="1:13" x14ac:dyDescent="0.35">
      <c r="A1147" s="261" t="s">
        <v>2359</v>
      </c>
      <c r="B1147" s="261" t="s">
        <v>2360</v>
      </c>
      <c r="C1147" s="261" t="s">
        <v>90</v>
      </c>
      <c r="D1147" s="261" t="s">
        <v>40</v>
      </c>
      <c r="E1147" s="261" t="s">
        <v>17</v>
      </c>
      <c r="F1147" s="261" t="s">
        <v>17</v>
      </c>
      <c r="G1147" s="261" t="s">
        <v>17</v>
      </c>
      <c r="H1147" s="261" t="s">
        <v>17</v>
      </c>
      <c r="I1147" s="261" t="s">
        <v>17</v>
      </c>
      <c r="J1147" s="261" t="s">
        <v>2346</v>
      </c>
      <c r="K1147" s="261" t="s">
        <v>2361</v>
      </c>
      <c r="L1147" s="262">
        <v>45529</v>
      </c>
      <c r="M1147" s="261" t="s">
        <v>20</v>
      </c>
    </row>
    <row r="1148" spans="1:13" x14ac:dyDescent="0.35">
      <c r="A1148" s="259" t="s">
        <v>2359</v>
      </c>
      <c r="B1148" s="259" t="s">
        <v>2360</v>
      </c>
      <c r="C1148" s="259" t="s">
        <v>90</v>
      </c>
      <c r="D1148" s="259" t="s">
        <v>16</v>
      </c>
      <c r="E1148" s="259" t="s">
        <v>17</v>
      </c>
      <c r="F1148" s="259" t="s">
        <v>17</v>
      </c>
      <c r="G1148" s="259" t="s">
        <v>17</v>
      </c>
      <c r="H1148" s="259" t="s">
        <v>17</v>
      </c>
      <c r="I1148" s="259" t="s">
        <v>17</v>
      </c>
      <c r="J1148" s="259" t="s">
        <v>2346</v>
      </c>
      <c r="K1148" s="259" t="s">
        <v>2362</v>
      </c>
      <c r="L1148" s="260">
        <v>45529</v>
      </c>
      <c r="M1148" s="259" t="s">
        <v>20</v>
      </c>
    </row>
    <row r="1149" spans="1:13" x14ac:dyDescent="0.35">
      <c r="A1149" s="261" t="s">
        <v>2359</v>
      </c>
      <c r="B1149" s="261" t="s">
        <v>2360</v>
      </c>
      <c r="C1149" s="261" t="s">
        <v>90</v>
      </c>
      <c r="D1149" s="261" t="s">
        <v>21</v>
      </c>
      <c r="E1149" s="261" t="s">
        <v>17</v>
      </c>
      <c r="F1149" s="261" t="s">
        <v>17</v>
      </c>
      <c r="G1149" s="261" t="s">
        <v>17</v>
      </c>
      <c r="H1149" s="261" t="s">
        <v>17</v>
      </c>
      <c r="I1149" s="261" t="s">
        <v>17</v>
      </c>
      <c r="J1149" s="261" t="s">
        <v>2346</v>
      </c>
      <c r="K1149" s="261" t="s">
        <v>2363</v>
      </c>
      <c r="L1149" s="262">
        <v>45529</v>
      </c>
      <c r="M1149" s="261" t="s">
        <v>20</v>
      </c>
    </row>
    <row r="1150" spans="1:13" x14ac:dyDescent="0.35">
      <c r="A1150" s="259" t="s">
        <v>2359</v>
      </c>
      <c r="B1150" s="259" t="s">
        <v>2360</v>
      </c>
      <c r="C1150" s="259" t="s">
        <v>90</v>
      </c>
      <c r="D1150" s="259" t="s">
        <v>631</v>
      </c>
      <c r="E1150" s="259" t="s">
        <v>17</v>
      </c>
      <c r="F1150" s="259" t="s">
        <v>17</v>
      </c>
      <c r="G1150" s="259" t="s">
        <v>17</v>
      </c>
      <c r="H1150" s="259" t="s">
        <v>17</v>
      </c>
      <c r="I1150" s="259" t="s">
        <v>17</v>
      </c>
      <c r="J1150" s="259" t="s">
        <v>2346</v>
      </c>
      <c r="K1150" s="259" t="s">
        <v>2364</v>
      </c>
      <c r="L1150" s="260">
        <v>45529</v>
      </c>
      <c r="M1150" s="259" t="s">
        <v>20</v>
      </c>
    </row>
    <row r="1151" spans="1:13" x14ac:dyDescent="0.35">
      <c r="A1151" s="261" t="s">
        <v>2359</v>
      </c>
      <c r="B1151" s="261" t="s">
        <v>2360</v>
      </c>
      <c r="C1151" s="261" t="s">
        <v>90</v>
      </c>
      <c r="D1151" s="261" t="s">
        <v>24</v>
      </c>
      <c r="E1151" s="261" t="s">
        <v>17</v>
      </c>
      <c r="F1151" s="261" t="s">
        <v>17</v>
      </c>
      <c r="G1151" s="261" t="s">
        <v>17</v>
      </c>
      <c r="H1151" s="261" t="s">
        <v>17</v>
      </c>
      <c r="I1151" s="261" t="s">
        <v>17</v>
      </c>
      <c r="J1151" s="261" t="s">
        <v>2346</v>
      </c>
      <c r="K1151" s="261" t="s">
        <v>2365</v>
      </c>
      <c r="L1151" s="262">
        <v>45529</v>
      </c>
      <c r="M1151" s="261" t="s">
        <v>20</v>
      </c>
    </row>
    <row r="1152" spans="1:13" x14ac:dyDescent="0.35">
      <c r="A1152" s="259" t="s">
        <v>2359</v>
      </c>
      <c r="B1152" s="259" t="s">
        <v>2360</v>
      </c>
      <c r="C1152" s="259" t="s">
        <v>90</v>
      </c>
      <c r="D1152" s="259" t="s">
        <v>317</v>
      </c>
      <c r="E1152" s="259">
        <v>5</v>
      </c>
      <c r="F1152" s="259" t="s">
        <v>2366</v>
      </c>
      <c r="G1152" s="259" t="s">
        <v>33</v>
      </c>
      <c r="H1152" s="259">
        <v>2</v>
      </c>
      <c r="I1152" s="259" t="s">
        <v>2367</v>
      </c>
      <c r="J1152" s="259" t="s">
        <v>2368</v>
      </c>
      <c r="K1152" s="259" t="s">
        <v>2369</v>
      </c>
      <c r="L1152" s="260">
        <v>45529</v>
      </c>
      <c r="M1152" s="259" t="s">
        <v>20</v>
      </c>
    </row>
    <row r="1153" spans="1:13" x14ac:dyDescent="0.35">
      <c r="A1153" s="261" t="s">
        <v>2359</v>
      </c>
      <c r="B1153" s="261" t="s">
        <v>2360</v>
      </c>
      <c r="C1153" s="261" t="s">
        <v>90</v>
      </c>
      <c r="D1153" s="261" t="s">
        <v>26</v>
      </c>
      <c r="E1153" s="261" t="s">
        <v>17</v>
      </c>
      <c r="F1153" s="261" t="s">
        <v>17</v>
      </c>
      <c r="G1153" s="261" t="s">
        <v>17</v>
      </c>
      <c r="H1153" s="261" t="s">
        <v>17</v>
      </c>
      <c r="I1153" s="261" t="s">
        <v>17</v>
      </c>
      <c r="J1153" s="261" t="s">
        <v>2346</v>
      </c>
      <c r="K1153" s="261" t="s">
        <v>2370</v>
      </c>
      <c r="L1153" s="262">
        <v>45529</v>
      </c>
      <c r="M1153" s="261" t="s">
        <v>20</v>
      </c>
    </row>
    <row r="1154" spans="1:13" x14ac:dyDescent="0.35">
      <c r="A1154" s="259" t="s">
        <v>2359</v>
      </c>
      <c r="B1154" s="259" t="s">
        <v>2360</v>
      </c>
      <c r="C1154" s="259" t="s">
        <v>90</v>
      </c>
      <c r="D1154" s="259" t="s">
        <v>28</v>
      </c>
      <c r="E1154" s="259" t="s">
        <v>17</v>
      </c>
      <c r="F1154" s="259" t="s">
        <v>17</v>
      </c>
      <c r="G1154" s="259" t="s">
        <v>17</v>
      </c>
      <c r="H1154" s="259" t="s">
        <v>17</v>
      </c>
      <c r="I1154" s="259" t="s">
        <v>17</v>
      </c>
      <c r="J1154" s="259" t="s">
        <v>2346</v>
      </c>
      <c r="K1154" s="259" t="s">
        <v>2371</v>
      </c>
      <c r="L1154" s="260">
        <v>45529</v>
      </c>
      <c r="M1154" s="259" t="s">
        <v>20</v>
      </c>
    </row>
    <row r="1155" spans="1:13" x14ac:dyDescent="0.35">
      <c r="A1155" s="261" t="s">
        <v>2359</v>
      </c>
      <c r="B1155" s="261" t="s">
        <v>2360</v>
      </c>
      <c r="C1155" s="261" t="s">
        <v>90</v>
      </c>
      <c r="D1155" s="261" t="s">
        <v>38</v>
      </c>
      <c r="E1155" s="261" t="s">
        <v>17</v>
      </c>
      <c r="F1155" s="261" t="s">
        <v>17</v>
      </c>
      <c r="G1155" s="261" t="s">
        <v>17</v>
      </c>
      <c r="H1155" s="261" t="s">
        <v>17</v>
      </c>
      <c r="I1155" s="261" t="s">
        <v>17</v>
      </c>
      <c r="J1155" s="261" t="s">
        <v>2346</v>
      </c>
      <c r="K1155" s="261" t="s">
        <v>2372</v>
      </c>
      <c r="L1155" s="262">
        <v>45529</v>
      </c>
      <c r="M1155" s="261" t="s">
        <v>20</v>
      </c>
    </row>
    <row r="1156" spans="1:13" x14ac:dyDescent="0.35">
      <c r="A1156" s="259" t="s">
        <v>2373</v>
      </c>
      <c r="B1156" s="259" t="s">
        <v>2374</v>
      </c>
      <c r="C1156" s="259" t="s">
        <v>262</v>
      </c>
      <c r="D1156" s="259" t="s">
        <v>26</v>
      </c>
      <c r="E1156" s="259" t="s">
        <v>17</v>
      </c>
      <c r="F1156" s="259" t="s">
        <v>424</v>
      </c>
      <c r="G1156" s="259" t="s">
        <v>22</v>
      </c>
      <c r="H1156" s="259">
        <v>3</v>
      </c>
      <c r="I1156" s="259" t="s">
        <v>17</v>
      </c>
      <c r="J1156" s="259" t="s">
        <v>2375</v>
      </c>
      <c r="K1156" s="259" t="s">
        <v>2376</v>
      </c>
      <c r="L1156" s="260">
        <v>45531</v>
      </c>
      <c r="M1156" s="259" t="s">
        <v>20</v>
      </c>
    </row>
    <row r="1157" spans="1:13" x14ac:dyDescent="0.35">
      <c r="A1157" s="261" t="s">
        <v>2373</v>
      </c>
      <c r="B1157" s="261" t="s">
        <v>2374</v>
      </c>
      <c r="C1157" s="261" t="s">
        <v>262</v>
      </c>
      <c r="D1157" s="261" t="s">
        <v>28</v>
      </c>
      <c r="E1157" s="261" t="s">
        <v>17</v>
      </c>
      <c r="F1157" s="261" t="s">
        <v>424</v>
      </c>
      <c r="G1157" s="261" t="s">
        <v>22</v>
      </c>
      <c r="H1157" s="261">
        <v>3</v>
      </c>
      <c r="I1157" s="261" t="s">
        <v>17</v>
      </c>
      <c r="J1157" s="261" t="s">
        <v>2375</v>
      </c>
      <c r="K1157" s="261" t="s">
        <v>2377</v>
      </c>
      <c r="L1157" s="262">
        <v>45531</v>
      </c>
      <c r="M1157" s="261" t="s">
        <v>20</v>
      </c>
    </row>
    <row r="1158" spans="1:13" x14ac:dyDescent="0.35">
      <c r="A1158" s="259" t="s">
        <v>2373</v>
      </c>
      <c r="B1158" s="259" t="s">
        <v>2374</v>
      </c>
      <c r="C1158" s="259" t="s">
        <v>262</v>
      </c>
      <c r="D1158" s="259" t="s">
        <v>38</v>
      </c>
      <c r="E1158" s="259" t="s">
        <v>17</v>
      </c>
      <c r="F1158" s="259" t="s">
        <v>424</v>
      </c>
      <c r="G1158" s="259" t="s">
        <v>22</v>
      </c>
      <c r="H1158" s="259">
        <v>3</v>
      </c>
      <c r="I1158" s="259" t="s">
        <v>17</v>
      </c>
      <c r="J1158" s="259" t="s">
        <v>2375</v>
      </c>
      <c r="K1158" s="259" t="s">
        <v>2378</v>
      </c>
      <c r="L1158" s="260">
        <v>45531</v>
      </c>
      <c r="M1158" s="259" t="s">
        <v>20</v>
      </c>
    </row>
    <row r="1159" spans="1:13" x14ac:dyDescent="0.35">
      <c r="A1159" s="261" t="s">
        <v>2373</v>
      </c>
      <c r="B1159" s="261" t="s">
        <v>2374</v>
      </c>
      <c r="C1159" s="261" t="s">
        <v>262</v>
      </c>
      <c r="D1159" s="261" t="s">
        <v>16</v>
      </c>
      <c r="E1159" s="261">
        <v>3273605</v>
      </c>
      <c r="F1159" s="261" t="s">
        <v>2379</v>
      </c>
      <c r="G1159" s="261" t="s">
        <v>22</v>
      </c>
      <c r="H1159" s="261">
        <v>3</v>
      </c>
      <c r="I1159" s="261" t="s">
        <v>2380</v>
      </c>
      <c r="J1159" s="261" t="s">
        <v>2381</v>
      </c>
      <c r="K1159" s="261" t="s">
        <v>2382</v>
      </c>
      <c r="L1159" s="262">
        <v>45531</v>
      </c>
      <c r="M1159" s="261" t="s">
        <v>20</v>
      </c>
    </row>
    <row r="1160" spans="1:13" x14ac:dyDescent="0.35">
      <c r="A1160" s="259" t="s">
        <v>2373</v>
      </c>
      <c r="B1160" s="259" t="s">
        <v>2374</v>
      </c>
      <c r="C1160" s="259" t="s">
        <v>262</v>
      </c>
      <c r="D1160" s="259" t="s">
        <v>21</v>
      </c>
      <c r="E1160" s="259">
        <v>298000</v>
      </c>
      <c r="F1160" s="259" t="s">
        <v>2383</v>
      </c>
      <c r="G1160" s="259" t="s">
        <v>22</v>
      </c>
      <c r="H1160" s="259">
        <v>3</v>
      </c>
      <c r="I1160" s="259" t="s">
        <v>2384</v>
      </c>
      <c r="J1160" s="259" t="s">
        <v>2385</v>
      </c>
      <c r="K1160" s="259" t="s">
        <v>2386</v>
      </c>
      <c r="L1160" s="260">
        <v>45531</v>
      </c>
      <c r="M1160" s="259" t="s">
        <v>20</v>
      </c>
    </row>
    <row r="1161" spans="1:13" x14ac:dyDescent="0.35">
      <c r="A1161" s="261" t="s">
        <v>2373</v>
      </c>
      <c r="B1161" s="261" t="s">
        <v>2374</v>
      </c>
      <c r="C1161" s="261" t="s">
        <v>262</v>
      </c>
      <c r="D1161" s="261" t="s">
        <v>631</v>
      </c>
      <c r="E1161" s="261" t="s">
        <v>17</v>
      </c>
      <c r="F1161" s="261" t="s">
        <v>424</v>
      </c>
      <c r="G1161" s="261" t="s">
        <v>22</v>
      </c>
      <c r="H1161" s="261">
        <v>3</v>
      </c>
      <c r="I1161" s="261" t="s">
        <v>17</v>
      </c>
      <c r="J1161" s="261" t="s">
        <v>2375</v>
      </c>
      <c r="K1161" s="261" t="s">
        <v>2387</v>
      </c>
      <c r="L1161" s="262">
        <v>45531</v>
      </c>
      <c r="M1161" s="261" t="s">
        <v>20</v>
      </c>
    </row>
    <row r="1162" spans="1:13" x14ac:dyDescent="0.35">
      <c r="A1162" s="259" t="s">
        <v>2373</v>
      </c>
      <c r="B1162" s="259" t="s">
        <v>2374</v>
      </c>
      <c r="C1162" s="259" t="s">
        <v>262</v>
      </c>
      <c r="D1162" s="259" t="s">
        <v>24</v>
      </c>
      <c r="E1162" s="259">
        <v>34000000000</v>
      </c>
      <c r="F1162" s="259" t="s">
        <v>2388</v>
      </c>
      <c r="G1162" s="259" t="s">
        <v>22</v>
      </c>
      <c r="H1162" s="259">
        <v>3</v>
      </c>
      <c r="I1162" s="259" t="s">
        <v>2389</v>
      </c>
      <c r="J1162" s="259" t="s">
        <v>2390</v>
      </c>
      <c r="K1162" s="259" t="s">
        <v>2391</v>
      </c>
      <c r="L1162" s="260">
        <v>45531</v>
      </c>
      <c r="M1162" s="259" t="s">
        <v>20</v>
      </c>
    </row>
    <row r="1163" spans="1:13" x14ac:dyDescent="0.35">
      <c r="A1163" s="261" t="s">
        <v>2041</v>
      </c>
      <c r="B1163" s="261" t="s">
        <v>2042</v>
      </c>
      <c r="C1163" s="261" t="s">
        <v>107</v>
      </c>
      <c r="D1163" s="261" t="s">
        <v>463</v>
      </c>
      <c r="E1163" s="261">
        <v>943781</v>
      </c>
      <c r="F1163" s="261" t="s">
        <v>2392</v>
      </c>
      <c r="G1163" s="261" t="s">
        <v>404</v>
      </c>
      <c r="H1163" s="261">
        <v>1</v>
      </c>
      <c r="I1163" s="261" t="s">
        <v>2393</v>
      </c>
      <c r="J1163" s="261" t="s">
        <v>2394</v>
      </c>
      <c r="K1163" s="261" t="s">
        <v>2395</v>
      </c>
      <c r="L1163" s="262">
        <v>45531</v>
      </c>
      <c r="M1163" s="261" t="s">
        <v>20</v>
      </c>
    </row>
    <row r="1164" spans="1:13" x14ac:dyDescent="0.35">
      <c r="A1164" s="259" t="s">
        <v>2041</v>
      </c>
      <c r="B1164" s="259" t="s">
        <v>2042</v>
      </c>
      <c r="C1164" s="259" t="s">
        <v>107</v>
      </c>
      <c r="D1164" s="259" t="s">
        <v>644</v>
      </c>
      <c r="E1164" s="259">
        <v>792</v>
      </c>
      <c r="F1164" s="259" t="s">
        <v>2396</v>
      </c>
      <c r="G1164" s="259" t="s">
        <v>404</v>
      </c>
      <c r="H1164" s="259">
        <v>1</v>
      </c>
      <c r="I1164" s="259" t="s">
        <v>579</v>
      </c>
      <c r="J1164" s="259" t="s">
        <v>2397</v>
      </c>
      <c r="K1164" s="259" t="s">
        <v>2398</v>
      </c>
      <c r="L1164" s="260">
        <v>45531</v>
      </c>
      <c r="M1164" s="259" t="s">
        <v>20</v>
      </c>
    </row>
    <row r="1165" spans="1:13" x14ac:dyDescent="0.35">
      <c r="A1165" s="261" t="s">
        <v>2041</v>
      </c>
      <c r="B1165" s="261" t="s">
        <v>2042</v>
      </c>
      <c r="C1165" s="261" t="s">
        <v>107</v>
      </c>
      <c r="D1165" s="261" t="s">
        <v>649</v>
      </c>
      <c r="E1165" s="261">
        <v>792</v>
      </c>
      <c r="F1165" s="261" t="s">
        <v>2396</v>
      </c>
      <c r="G1165" s="261" t="s">
        <v>404</v>
      </c>
      <c r="H1165" s="261">
        <v>1</v>
      </c>
      <c r="I1165" s="261" t="s">
        <v>579</v>
      </c>
      <c r="J1165" s="261" t="s">
        <v>2399</v>
      </c>
      <c r="K1165" s="261" t="s">
        <v>2400</v>
      </c>
      <c r="L1165" s="262">
        <v>45531</v>
      </c>
      <c r="M1165" s="261" t="s">
        <v>20</v>
      </c>
    </row>
    <row r="1166" spans="1:13" x14ac:dyDescent="0.35">
      <c r="A1166" s="259" t="s">
        <v>2041</v>
      </c>
      <c r="B1166" s="259" t="s">
        <v>2042</v>
      </c>
      <c r="C1166" s="259" t="s">
        <v>107</v>
      </c>
      <c r="D1166" s="259" t="s">
        <v>317</v>
      </c>
      <c r="E1166" s="259">
        <v>4</v>
      </c>
      <c r="F1166" s="259" t="s">
        <v>2392</v>
      </c>
      <c r="G1166" s="259" t="s">
        <v>404</v>
      </c>
      <c r="H1166" s="259">
        <v>1</v>
      </c>
      <c r="I1166" s="259" t="s">
        <v>2393</v>
      </c>
      <c r="J1166" s="259" t="s">
        <v>2401</v>
      </c>
      <c r="K1166" s="259" t="s">
        <v>2402</v>
      </c>
      <c r="L1166" s="260">
        <v>45531</v>
      </c>
      <c r="M1166" s="259" t="s">
        <v>20</v>
      </c>
    </row>
    <row r="1167" spans="1:13" x14ac:dyDescent="0.35">
      <c r="A1167" s="261" t="s">
        <v>2403</v>
      </c>
      <c r="B1167" s="261" t="s">
        <v>2404</v>
      </c>
      <c r="C1167" s="261" t="s">
        <v>2405</v>
      </c>
      <c r="D1167" s="261" t="s">
        <v>759</v>
      </c>
      <c r="E1167" s="261">
        <v>216422446</v>
      </c>
      <c r="F1167" s="261" t="s">
        <v>2406</v>
      </c>
      <c r="G1167" s="261" t="s">
        <v>33</v>
      </c>
      <c r="H1167" s="261">
        <v>2</v>
      </c>
      <c r="I1167" s="261" t="s">
        <v>2407</v>
      </c>
      <c r="J1167" s="261" t="s">
        <v>2408</v>
      </c>
      <c r="K1167" s="261" t="s">
        <v>2409</v>
      </c>
      <c r="L1167" s="262">
        <v>45549</v>
      </c>
      <c r="M1167" s="261" t="s">
        <v>352</v>
      </c>
    </row>
    <row r="1168" spans="1:13" x14ac:dyDescent="0.35">
      <c r="A1168" s="259" t="s">
        <v>2403</v>
      </c>
      <c r="B1168" s="259" t="s">
        <v>2404</v>
      </c>
      <c r="C1168" s="259" t="s">
        <v>2405</v>
      </c>
      <c r="D1168" s="259" t="s">
        <v>764</v>
      </c>
      <c r="E1168" s="259">
        <v>6335679</v>
      </c>
      <c r="F1168" s="259" t="s">
        <v>2410</v>
      </c>
      <c r="G1168" s="259" t="s">
        <v>723</v>
      </c>
      <c r="H1168" s="259">
        <v>2</v>
      </c>
      <c r="I1168" s="259" t="s">
        <v>2411</v>
      </c>
      <c r="J1168" s="259" t="s">
        <v>2412</v>
      </c>
      <c r="K1168" s="259" t="s">
        <v>2413</v>
      </c>
      <c r="L1168" s="260">
        <v>45549</v>
      </c>
      <c r="M1168" s="259" t="s">
        <v>20</v>
      </c>
    </row>
    <row r="1169" spans="1:13" x14ac:dyDescent="0.35">
      <c r="A1169" s="261" t="s">
        <v>2403</v>
      </c>
      <c r="B1169" s="261" t="s">
        <v>2404</v>
      </c>
      <c r="C1169" s="261" t="s">
        <v>2405</v>
      </c>
      <c r="D1169" s="261" t="s">
        <v>769</v>
      </c>
      <c r="E1169" s="261">
        <v>120707384</v>
      </c>
      <c r="F1169" s="261" t="s">
        <v>2414</v>
      </c>
      <c r="G1169" s="261" t="s">
        <v>723</v>
      </c>
      <c r="H1169" s="261">
        <v>2</v>
      </c>
      <c r="I1169" s="261" t="s">
        <v>2415</v>
      </c>
      <c r="J1169" s="261" t="s">
        <v>2416</v>
      </c>
      <c r="K1169" s="261" t="s">
        <v>2417</v>
      </c>
      <c r="L1169" s="262">
        <v>45549</v>
      </c>
      <c r="M1169" s="261" t="s">
        <v>20</v>
      </c>
    </row>
    <row r="1170" spans="1:13" x14ac:dyDescent="0.35">
      <c r="A1170" s="259" t="s">
        <v>2403</v>
      </c>
      <c r="B1170" s="259" t="s">
        <v>2404</v>
      </c>
      <c r="C1170" s="259" t="s">
        <v>2405</v>
      </c>
      <c r="D1170" s="259" t="s">
        <v>774</v>
      </c>
      <c r="E1170" s="259">
        <v>3581255</v>
      </c>
      <c r="F1170" s="259" t="s">
        <v>2418</v>
      </c>
      <c r="G1170" s="259" t="s">
        <v>723</v>
      </c>
      <c r="H1170" s="259">
        <v>2</v>
      </c>
      <c r="I1170" s="259" t="s">
        <v>2419</v>
      </c>
      <c r="J1170" s="259" t="s">
        <v>2420</v>
      </c>
      <c r="K1170" s="259" t="s">
        <v>2421</v>
      </c>
      <c r="L1170" s="260">
        <v>45549</v>
      </c>
      <c r="M1170" s="259" t="s">
        <v>20</v>
      </c>
    </row>
    <row r="1171" spans="1:13" x14ac:dyDescent="0.35">
      <c r="A1171" s="261" t="s">
        <v>2403</v>
      </c>
      <c r="B1171" s="261" t="s">
        <v>2404</v>
      </c>
      <c r="C1171" s="261" t="s">
        <v>2405</v>
      </c>
      <c r="D1171" s="261" t="s">
        <v>463</v>
      </c>
      <c r="E1171" s="261">
        <v>990811</v>
      </c>
      <c r="F1171" s="261" t="s">
        <v>2422</v>
      </c>
      <c r="G1171" s="261" t="s">
        <v>22</v>
      </c>
      <c r="H1171" s="261">
        <v>3</v>
      </c>
      <c r="I1171" s="261" t="s">
        <v>2423</v>
      </c>
      <c r="J1171" s="261" t="s">
        <v>2424</v>
      </c>
      <c r="K1171" s="261" t="s">
        <v>2425</v>
      </c>
      <c r="L1171" s="262">
        <v>45549</v>
      </c>
      <c r="M1171" s="261" t="s">
        <v>20</v>
      </c>
    </row>
    <row r="1172" spans="1:13" x14ac:dyDescent="0.35">
      <c r="A1172" s="259" t="s">
        <v>2403</v>
      </c>
      <c r="B1172" s="259" t="s">
        <v>2404</v>
      </c>
      <c r="C1172" s="259" t="s">
        <v>2405</v>
      </c>
      <c r="D1172" s="259" t="s">
        <v>40</v>
      </c>
      <c r="E1172" s="259">
        <v>836</v>
      </c>
      <c r="F1172" s="259" t="s">
        <v>2426</v>
      </c>
      <c r="G1172" s="259" t="s">
        <v>22</v>
      </c>
      <c r="H1172" s="259">
        <v>3</v>
      </c>
      <c r="I1172" s="259" t="s">
        <v>2427</v>
      </c>
      <c r="J1172" s="259" t="s">
        <v>2428</v>
      </c>
      <c r="K1172" s="259" t="s">
        <v>2429</v>
      </c>
      <c r="L1172" s="260">
        <v>45549</v>
      </c>
      <c r="M1172" s="259" t="s">
        <v>20</v>
      </c>
    </row>
    <row r="1173" spans="1:13" x14ac:dyDescent="0.35">
      <c r="A1173" s="261" t="s">
        <v>2403</v>
      </c>
      <c r="B1173" s="261" t="s">
        <v>2404</v>
      </c>
      <c r="C1173" s="261" t="s">
        <v>2405</v>
      </c>
      <c r="D1173" s="261" t="s">
        <v>644</v>
      </c>
      <c r="E1173" s="261">
        <v>186</v>
      </c>
      <c r="F1173" s="261" t="s">
        <v>2430</v>
      </c>
      <c r="G1173" s="261" t="s">
        <v>22</v>
      </c>
      <c r="H1173" s="261">
        <v>3</v>
      </c>
      <c r="I1173" s="261" t="s">
        <v>2431</v>
      </c>
      <c r="J1173" s="261" t="s">
        <v>2432</v>
      </c>
      <c r="K1173" s="261" t="s">
        <v>2433</v>
      </c>
      <c r="L1173" s="262">
        <v>45549</v>
      </c>
      <c r="M1173" s="261" t="s">
        <v>20</v>
      </c>
    </row>
    <row r="1174" spans="1:13" x14ac:dyDescent="0.35">
      <c r="A1174" s="259" t="s">
        <v>2403</v>
      </c>
      <c r="B1174" s="259" t="s">
        <v>2404</v>
      </c>
      <c r="C1174" s="259" t="s">
        <v>2405</v>
      </c>
      <c r="D1174" s="259" t="s">
        <v>649</v>
      </c>
      <c r="E1174" s="259">
        <v>186</v>
      </c>
      <c r="F1174" s="259" t="s">
        <v>2434</v>
      </c>
      <c r="G1174" s="259" t="s">
        <v>22</v>
      </c>
      <c r="H1174" s="259">
        <v>3</v>
      </c>
      <c r="I1174" s="259" t="s">
        <v>2435</v>
      </c>
      <c r="J1174" s="259" t="s">
        <v>2436</v>
      </c>
      <c r="K1174" s="259" t="s">
        <v>2437</v>
      </c>
      <c r="L1174" s="260">
        <v>45549</v>
      </c>
      <c r="M1174" s="259" t="s">
        <v>20</v>
      </c>
    </row>
    <row r="1175" spans="1:13" x14ac:dyDescent="0.35">
      <c r="A1175" s="261" t="s">
        <v>2403</v>
      </c>
      <c r="B1175" s="261" t="s">
        <v>2404</v>
      </c>
      <c r="C1175" s="261" t="s">
        <v>2405</v>
      </c>
      <c r="D1175" s="261" t="s">
        <v>797</v>
      </c>
      <c r="E1175" s="261">
        <v>1594653</v>
      </c>
      <c r="F1175" s="261" t="s">
        <v>2438</v>
      </c>
      <c r="G1175" s="261" t="s">
        <v>723</v>
      </c>
      <c r="H1175" s="261">
        <v>2</v>
      </c>
      <c r="I1175" s="261" t="s">
        <v>2439</v>
      </c>
      <c r="J1175" s="261" t="s">
        <v>2440</v>
      </c>
      <c r="K1175" s="261" t="s">
        <v>2441</v>
      </c>
      <c r="L1175" s="262">
        <v>45549</v>
      </c>
      <c r="M1175" s="261" t="s">
        <v>20</v>
      </c>
    </row>
    <row r="1176" spans="1:13" x14ac:dyDescent="0.35">
      <c r="A1176" s="259" t="s">
        <v>2403</v>
      </c>
      <c r="B1176" s="259" t="s">
        <v>2404</v>
      </c>
      <c r="C1176" s="259" t="s">
        <v>2405</v>
      </c>
      <c r="D1176" s="259" t="s">
        <v>802</v>
      </c>
      <c r="E1176" s="259">
        <v>117126129</v>
      </c>
      <c r="F1176" s="259" t="s">
        <v>2442</v>
      </c>
      <c r="G1176" s="259" t="s">
        <v>22</v>
      </c>
      <c r="H1176" s="259">
        <v>3</v>
      </c>
      <c r="I1176" s="259" t="s">
        <v>2443</v>
      </c>
      <c r="J1176" s="259" t="s">
        <v>2444</v>
      </c>
      <c r="K1176" s="259" t="s">
        <v>2445</v>
      </c>
      <c r="L1176" s="260">
        <v>45549</v>
      </c>
      <c r="M1176" s="259" t="s">
        <v>20</v>
      </c>
    </row>
    <row r="1177" spans="1:13" x14ac:dyDescent="0.35">
      <c r="A1177" s="261" t="s">
        <v>2403</v>
      </c>
      <c r="B1177" s="261" t="s">
        <v>2404</v>
      </c>
      <c r="C1177" s="261" t="s">
        <v>2405</v>
      </c>
      <c r="D1177" s="261" t="s">
        <v>807</v>
      </c>
      <c r="E1177" s="261">
        <v>1986602</v>
      </c>
      <c r="F1177" s="261" t="s">
        <v>2446</v>
      </c>
      <c r="G1177" s="261" t="s">
        <v>22</v>
      </c>
      <c r="H1177" s="261">
        <v>3</v>
      </c>
      <c r="I1177" s="261" t="s">
        <v>2447</v>
      </c>
      <c r="J1177" s="261" t="s">
        <v>2448</v>
      </c>
      <c r="K1177" s="261" t="s">
        <v>2449</v>
      </c>
      <c r="L1177" s="262">
        <v>45549</v>
      </c>
      <c r="M1177" s="261" t="s">
        <v>20</v>
      </c>
    </row>
    <row r="1178" spans="1:13" x14ac:dyDescent="0.35">
      <c r="A1178" s="259" t="s">
        <v>2403</v>
      </c>
      <c r="B1178" s="259" t="s">
        <v>2404</v>
      </c>
      <c r="C1178" s="259" t="s">
        <v>2405</v>
      </c>
      <c r="D1178" s="259" t="s">
        <v>810</v>
      </c>
      <c r="E1178" s="259">
        <v>1594653</v>
      </c>
      <c r="F1178" s="259" t="s">
        <v>2438</v>
      </c>
      <c r="G1178" s="259" t="s">
        <v>22</v>
      </c>
      <c r="H1178" s="259">
        <v>3</v>
      </c>
      <c r="I1178" s="259" t="s">
        <v>2439</v>
      </c>
      <c r="J1178" s="259" t="s">
        <v>2450</v>
      </c>
      <c r="K1178" s="259" t="s">
        <v>2451</v>
      </c>
      <c r="L1178" s="260">
        <v>45549</v>
      </c>
      <c r="M1178" s="259" t="s">
        <v>20</v>
      </c>
    </row>
    <row r="1179" spans="1:13" x14ac:dyDescent="0.35">
      <c r="A1179" s="261" t="s">
        <v>2403</v>
      </c>
      <c r="B1179" s="261" t="s">
        <v>2404</v>
      </c>
      <c r="C1179" s="261" t="s">
        <v>2405</v>
      </c>
      <c r="D1179" s="261" t="s">
        <v>813</v>
      </c>
      <c r="E1179" s="261" t="s">
        <v>17</v>
      </c>
      <c r="F1179" s="261" t="s">
        <v>17</v>
      </c>
      <c r="G1179" s="261" t="s">
        <v>17</v>
      </c>
      <c r="H1179" s="261" t="s">
        <v>17</v>
      </c>
      <c r="I1179" s="261" t="s">
        <v>17</v>
      </c>
      <c r="J1179" s="261" t="s">
        <v>2452</v>
      </c>
      <c r="K1179" s="261" t="s">
        <v>2453</v>
      </c>
      <c r="L1179" s="262">
        <v>45549</v>
      </c>
      <c r="M1179" s="261" t="s">
        <v>20</v>
      </c>
    </row>
    <row r="1180" spans="1:13" x14ac:dyDescent="0.35">
      <c r="A1180" s="259" t="s">
        <v>2403</v>
      </c>
      <c r="B1180" s="259" t="s">
        <v>2404</v>
      </c>
      <c r="C1180" s="259" t="s">
        <v>2405</v>
      </c>
      <c r="D1180" s="259" t="s">
        <v>679</v>
      </c>
      <c r="E1180" s="259" t="s">
        <v>17</v>
      </c>
      <c r="F1180" s="259" t="s">
        <v>17</v>
      </c>
      <c r="G1180" s="259" t="s">
        <v>17</v>
      </c>
      <c r="H1180" s="259" t="s">
        <v>17</v>
      </c>
      <c r="I1180" s="259" t="s">
        <v>17</v>
      </c>
      <c r="J1180" s="259" t="s">
        <v>2452</v>
      </c>
      <c r="K1180" s="259" t="s">
        <v>2454</v>
      </c>
      <c r="L1180" s="260">
        <v>45549</v>
      </c>
      <c r="M1180" s="259" t="s">
        <v>20</v>
      </c>
    </row>
    <row r="1181" spans="1:13" x14ac:dyDescent="0.35">
      <c r="A1181" s="261" t="s">
        <v>2403</v>
      </c>
      <c r="B1181" s="261" t="s">
        <v>2404</v>
      </c>
      <c r="C1181" s="261" t="s">
        <v>2405</v>
      </c>
      <c r="D1181" s="261" t="s">
        <v>317</v>
      </c>
      <c r="E1181" s="261" t="s">
        <v>17</v>
      </c>
      <c r="F1181" s="261" t="s">
        <v>2455</v>
      </c>
      <c r="G1181" s="261" t="s">
        <v>22</v>
      </c>
      <c r="H1181" s="261">
        <v>3</v>
      </c>
      <c r="I1181" s="261" t="s">
        <v>2447</v>
      </c>
      <c r="J1181" s="261" t="s">
        <v>2456</v>
      </c>
      <c r="K1181" s="261" t="s">
        <v>2457</v>
      </c>
      <c r="L1181" s="262">
        <v>45549</v>
      </c>
      <c r="M1181" s="261" t="s">
        <v>20</v>
      </c>
    </row>
    <row r="1182" spans="1:13" x14ac:dyDescent="0.35">
      <c r="A1182" s="259" t="s">
        <v>2403</v>
      </c>
      <c r="B1182" s="259" t="s">
        <v>2404</v>
      </c>
      <c r="C1182" s="259" t="s">
        <v>2405</v>
      </c>
      <c r="D1182" s="259" t="s">
        <v>26</v>
      </c>
      <c r="E1182" s="259" t="s">
        <v>17</v>
      </c>
      <c r="F1182" s="259" t="s">
        <v>2458</v>
      </c>
      <c r="G1182" s="259" t="s">
        <v>17</v>
      </c>
      <c r="H1182" s="259" t="s">
        <v>17</v>
      </c>
      <c r="I1182" s="259" t="s">
        <v>2459</v>
      </c>
      <c r="J1182" s="259" t="s">
        <v>2460</v>
      </c>
      <c r="K1182" s="259" t="s">
        <v>2461</v>
      </c>
      <c r="L1182" s="260">
        <v>45549</v>
      </c>
      <c r="M1182" s="259" t="s">
        <v>20</v>
      </c>
    </row>
    <row r="1183" spans="1:13" x14ac:dyDescent="0.35">
      <c r="A1183" s="261" t="s">
        <v>2403</v>
      </c>
      <c r="B1183" s="261" t="s">
        <v>2404</v>
      </c>
      <c r="C1183" s="261" t="s">
        <v>2405</v>
      </c>
      <c r="D1183" s="261" t="s">
        <v>28</v>
      </c>
      <c r="E1183" s="261" t="s">
        <v>17</v>
      </c>
      <c r="F1183" s="261" t="s">
        <v>2458</v>
      </c>
      <c r="G1183" s="261" t="s">
        <v>17</v>
      </c>
      <c r="H1183" s="261" t="s">
        <v>17</v>
      </c>
      <c r="I1183" s="261" t="s">
        <v>2459</v>
      </c>
      <c r="J1183" s="261" t="s">
        <v>2460</v>
      </c>
      <c r="K1183" s="261" t="s">
        <v>2462</v>
      </c>
      <c r="L1183" s="262">
        <v>45549</v>
      </c>
      <c r="M1183" s="261" t="s">
        <v>20</v>
      </c>
    </row>
    <row r="1184" spans="1:13" x14ac:dyDescent="0.35">
      <c r="A1184" s="259" t="s">
        <v>2403</v>
      </c>
      <c r="B1184" s="259" t="s">
        <v>2404</v>
      </c>
      <c r="C1184" s="259" t="s">
        <v>2405</v>
      </c>
      <c r="D1184" s="259" t="s">
        <v>38</v>
      </c>
      <c r="E1184" s="259" t="s">
        <v>17</v>
      </c>
      <c r="F1184" s="259" t="s">
        <v>424</v>
      </c>
      <c r="G1184" s="259" t="s">
        <v>17</v>
      </c>
      <c r="H1184" s="259" t="s">
        <v>17</v>
      </c>
      <c r="I1184" s="259" t="s">
        <v>424</v>
      </c>
      <c r="J1184" s="259" t="s">
        <v>2463</v>
      </c>
      <c r="K1184" s="259" t="s">
        <v>2464</v>
      </c>
      <c r="L1184" s="260">
        <v>45549</v>
      </c>
      <c r="M1184" s="259" t="s">
        <v>20</v>
      </c>
    </row>
    <row r="1185" spans="1:13" x14ac:dyDescent="0.35">
      <c r="A1185" s="261" t="s">
        <v>2403</v>
      </c>
      <c r="B1185" s="261" t="s">
        <v>2404</v>
      </c>
      <c r="C1185" s="261" t="s">
        <v>2405</v>
      </c>
      <c r="D1185" s="261" t="s">
        <v>16</v>
      </c>
      <c r="E1185" s="261">
        <v>301738</v>
      </c>
      <c r="F1185" s="261" t="s">
        <v>2465</v>
      </c>
      <c r="G1185" s="261" t="s">
        <v>17</v>
      </c>
      <c r="H1185" s="261" t="s">
        <v>17</v>
      </c>
      <c r="I1185" s="261" t="s">
        <v>2466</v>
      </c>
      <c r="J1185" s="261" t="s">
        <v>2467</v>
      </c>
      <c r="K1185" s="261" t="s">
        <v>2468</v>
      </c>
      <c r="L1185" s="262">
        <v>45549</v>
      </c>
      <c r="M1185" s="261" t="s">
        <v>20</v>
      </c>
    </row>
    <row r="1186" spans="1:13" x14ac:dyDescent="0.35">
      <c r="A1186" s="259" t="s">
        <v>2403</v>
      </c>
      <c r="B1186" s="259" t="s">
        <v>2404</v>
      </c>
      <c r="C1186" s="259" t="s">
        <v>2405</v>
      </c>
      <c r="D1186" s="259" t="s">
        <v>21</v>
      </c>
      <c r="E1186" s="259">
        <v>7542</v>
      </c>
      <c r="F1186" s="259" t="s">
        <v>2469</v>
      </c>
      <c r="G1186" s="259" t="s">
        <v>17</v>
      </c>
      <c r="H1186" s="259" t="s">
        <v>17</v>
      </c>
      <c r="I1186" s="259" t="s">
        <v>2470</v>
      </c>
      <c r="J1186" s="259" t="s">
        <v>2471</v>
      </c>
      <c r="K1186" s="259" t="s">
        <v>2472</v>
      </c>
      <c r="L1186" s="260">
        <v>45549</v>
      </c>
      <c r="M1186" s="259" t="s">
        <v>20</v>
      </c>
    </row>
    <row r="1187" spans="1:13" x14ac:dyDescent="0.35">
      <c r="A1187" s="261" t="s">
        <v>2403</v>
      </c>
      <c r="B1187" s="261" t="s">
        <v>2404</v>
      </c>
      <c r="C1187" s="261" t="s">
        <v>2405</v>
      </c>
      <c r="D1187" s="261" t="s">
        <v>631</v>
      </c>
      <c r="E1187" s="261" t="s">
        <v>17</v>
      </c>
      <c r="F1187" s="261" t="s">
        <v>424</v>
      </c>
      <c r="G1187" s="261" t="s">
        <v>17</v>
      </c>
      <c r="H1187" s="261" t="s">
        <v>17</v>
      </c>
      <c r="I1187" s="261" t="s">
        <v>424</v>
      </c>
      <c r="J1187" s="261" t="s">
        <v>2463</v>
      </c>
      <c r="K1187" s="261" t="s">
        <v>2473</v>
      </c>
      <c r="L1187" s="262">
        <v>45549</v>
      </c>
      <c r="M1187" s="261" t="s">
        <v>20</v>
      </c>
    </row>
    <row r="1188" spans="1:13" x14ac:dyDescent="0.35">
      <c r="A1188" s="259" t="s">
        <v>2403</v>
      </c>
      <c r="B1188" s="259" t="s">
        <v>2404</v>
      </c>
      <c r="C1188" s="259" t="s">
        <v>2405</v>
      </c>
      <c r="D1188" s="259" t="s">
        <v>24</v>
      </c>
      <c r="E1188" s="259">
        <v>1900000000</v>
      </c>
      <c r="F1188" s="259" t="s">
        <v>2474</v>
      </c>
      <c r="G1188" s="259" t="s">
        <v>17</v>
      </c>
      <c r="H1188" s="259" t="s">
        <v>17</v>
      </c>
      <c r="I1188" s="259" t="s">
        <v>2475</v>
      </c>
      <c r="J1188" s="259" t="s">
        <v>2476</v>
      </c>
      <c r="K1188" s="259" t="s">
        <v>2477</v>
      </c>
      <c r="L1188" s="260">
        <v>45549</v>
      </c>
      <c r="M1188" s="259" t="s">
        <v>20</v>
      </c>
    </row>
    <row r="1189" spans="1:13" x14ac:dyDescent="0.35">
      <c r="A1189" s="261" t="s">
        <v>2478</v>
      </c>
      <c r="B1189" s="261" t="s">
        <v>2479</v>
      </c>
      <c r="C1189" s="261" t="s">
        <v>2405</v>
      </c>
      <c r="D1189" s="261" t="s">
        <v>759</v>
      </c>
      <c r="E1189" s="261">
        <v>216422446</v>
      </c>
      <c r="F1189" s="261" t="s">
        <v>2406</v>
      </c>
      <c r="G1189" s="261" t="s">
        <v>723</v>
      </c>
      <c r="H1189" s="261">
        <v>2</v>
      </c>
      <c r="I1189" s="261" t="s">
        <v>2480</v>
      </c>
      <c r="J1189" s="261" t="s">
        <v>2408</v>
      </c>
      <c r="K1189" s="261" t="s">
        <v>2481</v>
      </c>
      <c r="L1189" s="262">
        <v>45549</v>
      </c>
      <c r="M1189" s="261" t="s">
        <v>352</v>
      </c>
    </row>
    <row r="1190" spans="1:13" x14ac:dyDescent="0.35">
      <c r="A1190" s="259" t="s">
        <v>2478</v>
      </c>
      <c r="B1190" s="259" t="s">
        <v>2479</v>
      </c>
      <c r="C1190" s="259" t="s">
        <v>2405</v>
      </c>
      <c r="D1190" s="259" t="s">
        <v>764</v>
      </c>
      <c r="E1190" s="259">
        <v>4494716</v>
      </c>
      <c r="F1190" s="259" t="s">
        <v>2482</v>
      </c>
      <c r="G1190" s="259" t="s">
        <v>723</v>
      </c>
      <c r="H1190" s="259">
        <v>2</v>
      </c>
      <c r="I1190" s="259" t="s">
        <v>2483</v>
      </c>
      <c r="J1190" s="259" t="s">
        <v>2484</v>
      </c>
      <c r="K1190" s="259" t="s">
        <v>2485</v>
      </c>
      <c r="L1190" s="260">
        <v>45549</v>
      </c>
      <c r="M1190" s="259" t="s">
        <v>352</v>
      </c>
    </row>
    <row r="1191" spans="1:13" x14ac:dyDescent="0.35">
      <c r="A1191" s="261" t="s">
        <v>2478</v>
      </c>
      <c r="B1191" s="261" t="s">
        <v>2479</v>
      </c>
      <c r="C1191" s="261" t="s">
        <v>2405</v>
      </c>
      <c r="D1191" s="261" t="s">
        <v>769</v>
      </c>
      <c r="E1191" s="261">
        <v>105883244</v>
      </c>
      <c r="F1191" s="261" t="s">
        <v>2482</v>
      </c>
      <c r="G1191" s="261" t="s">
        <v>723</v>
      </c>
      <c r="H1191" s="261">
        <v>2</v>
      </c>
      <c r="I1191" s="261" t="s">
        <v>2483</v>
      </c>
      <c r="J1191" s="261" t="s">
        <v>2484</v>
      </c>
      <c r="K1191" s="261" t="s">
        <v>2486</v>
      </c>
      <c r="L1191" s="262">
        <v>45549</v>
      </c>
      <c r="M1191" s="261" t="s">
        <v>352</v>
      </c>
    </row>
    <row r="1192" spans="1:13" x14ac:dyDescent="0.35">
      <c r="A1192" s="259" t="s">
        <v>2478</v>
      </c>
      <c r="B1192" s="259" t="s">
        <v>2479</v>
      </c>
      <c r="C1192" s="259" t="s">
        <v>2405</v>
      </c>
      <c r="D1192" s="259" t="s">
        <v>774</v>
      </c>
      <c r="E1192" s="259">
        <v>583000</v>
      </c>
      <c r="F1192" s="259" t="s">
        <v>2487</v>
      </c>
      <c r="G1192" s="259" t="s">
        <v>723</v>
      </c>
      <c r="H1192" s="259">
        <v>2</v>
      </c>
      <c r="I1192" s="259" t="s">
        <v>2488</v>
      </c>
      <c r="J1192" s="259" t="s">
        <v>2489</v>
      </c>
      <c r="K1192" s="259" t="s">
        <v>2490</v>
      </c>
      <c r="L1192" s="260">
        <v>45549</v>
      </c>
      <c r="M1192" s="259" t="s">
        <v>352</v>
      </c>
    </row>
    <row r="1193" spans="1:13" x14ac:dyDescent="0.35">
      <c r="A1193" s="261" t="s">
        <v>2478</v>
      </c>
      <c r="B1193" s="261" t="s">
        <v>2479</v>
      </c>
      <c r="C1193" s="261" t="s">
        <v>2405</v>
      </c>
      <c r="D1193" s="261" t="s">
        <v>463</v>
      </c>
      <c r="E1193" s="261">
        <v>568058</v>
      </c>
      <c r="F1193" s="261" t="s">
        <v>2491</v>
      </c>
      <c r="G1193" s="261" t="s">
        <v>723</v>
      </c>
      <c r="H1193" s="261">
        <v>2</v>
      </c>
      <c r="I1193" s="261" t="s">
        <v>2492</v>
      </c>
      <c r="J1193" s="261" t="s">
        <v>2493</v>
      </c>
      <c r="K1193" s="261" t="s">
        <v>2494</v>
      </c>
      <c r="L1193" s="262">
        <v>45549</v>
      </c>
      <c r="M1193" s="261" t="s">
        <v>352</v>
      </c>
    </row>
    <row r="1194" spans="1:13" x14ac:dyDescent="0.35">
      <c r="A1194" s="259" t="s">
        <v>2478</v>
      </c>
      <c r="B1194" s="259" t="s">
        <v>2479</v>
      </c>
      <c r="C1194" s="259" t="s">
        <v>2405</v>
      </c>
      <c r="D1194" s="259" t="s">
        <v>40</v>
      </c>
      <c r="E1194" s="259">
        <v>30</v>
      </c>
      <c r="F1194" s="259" t="s">
        <v>2495</v>
      </c>
      <c r="G1194" s="259" t="s">
        <v>17</v>
      </c>
      <c r="H1194" s="259" t="s">
        <v>17</v>
      </c>
      <c r="I1194" s="259" t="s">
        <v>17</v>
      </c>
      <c r="J1194" s="259" t="s">
        <v>2496</v>
      </c>
      <c r="K1194" s="259" t="s">
        <v>2497</v>
      </c>
      <c r="L1194" s="260">
        <v>45549</v>
      </c>
      <c r="M1194" s="259" t="s">
        <v>352</v>
      </c>
    </row>
    <row r="1195" spans="1:13" x14ac:dyDescent="0.35">
      <c r="A1195" s="261" t="s">
        <v>2478</v>
      </c>
      <c r="B1195" s="261" t="s">
        <v>2479</v>
      </c>
      <c r="C1195" s="261" t="s">
        <v>2405</v>
      </c>
      <c r="D1195" s="261" t="s">
        <v>644</v>
      </c>
      <c r="E1195" s="261">
        <v>3</v>
      </c>
      <c r="F1195" s="261" t="s">
        <v>2495</v>
      </c>
      <c r="G1195" s="261" t="s">
        <v>22</v>
      </c>
      <c r="H1195" s="261">
        <v>3</v>
      </c>
      <c r="I1195" s="261" t="s">
        <v>2498</v>
      </c>
      <c r="J1195" s="261" t="s">
        <v>2499</v>
      </c>
      <c r="K1195" s="261" t="s">
        <v>2500</v>
      </c>
      <c r="L1195" s="262">
        <v>45549</v>
      </c>
      <c r="M1195" s="261" t="s">
        <v>352</v>
      </c>
    </row>
    <row r="1196" spans="1:13" x14ac:dyDescent="0.35">
      <c r="A1196" s="259" t="s">
        <v>2478</v>
      </c>
      <c r="B1196" s="259" t="s">
        <v>2479</v>
      </c>
      <c r="C1196" s="259" t="s">
        <v>2405</v>
      </c>
      <c r="D1196" s="259" t="s">
        <v>649</v>
      </c>
      <c r="E1196" s="259">
        <v>186</v>
      </c>
      <c r="F1196" s="259" t="s">
        <v>2434</v>
      </c>
      <c r="G1196" s="259" t="s">
        <v>22</v>
      </c>
      <c r="H1196" s="259">
        <v>3</v>
      </c>
      <c r="I1196" s="259" t="s">
        <v>2435</v>
      </c>
      <c r="J1196" s="259" t="s">
        <v>2436</v>
      </c>
      <c r="K1196" s="259" t="s">
        <v>2501</v>
      </c>
      <c r="L1196" s="260">
        <v>45549</v>
      </c>
      <c r="M1196" s="259" t="s">
        <v>352</v>
      </c>
    </row>
    <row r="1197" spans="1:13" x14ac:dyDescent="0.35">
      <c r="A1197" s="261" t="s">
        <v>2478</v>
      </c>
      <c r="B1197" s="261" t="s">
        <v>2479</v>
      </c>
      <c r="C1197" s="261" t="s">
        <v>2405</v>
      </c>
      <c r="D1197" s="261" t="s">
        <v>797</v>
      </c>
      <c r="E1197" s="261">
        <v>571900</v>
      </c>
      <c r="F1197" s="261" t="s">
        <v>2502</v>
      </c>
      <c r="G1197" s="261" t="s">
        <v>723</v>
      </c>
      <c r="H1197" s="261">
        <v>2</v>
      </c>
      <c r="I1197" s="261" t="s">
        <v>2488</v>
      </c>
      <c r="J1197" s="261" t="s">
        <v>2503</v>
      </c>
      <c r="K1197" s="261" t="s">
        <v>2504</v>
      </c>
      <c r="L1197" s="262">
        <v>45549</v>
      </c>
      <c r="M1197" s="261" t="s">
        <v>352</v>
      </c>
    </row>
    <row r="1198" spans="1:13" x14ac:dyDescent="0.35">
      <c r="A1198" s="259" t="s">
        <v>2478</v>
      </c>
      <c r="B1198" s="259" t="s">
        <v>2479</v>
      </c>
      <c r="C1198" s="259" t="s">
        <v>2405</v>
      </c>
      <c r="D1198" s="259" t="s">
        <v>802</v>
      </c>
      <c r="E1198" s="259">
        <v>105300244</v>
      </c>
      <c r="F1198" s="259" t="s">
        <v>2505</v>
      </c>
      <c r="G1198" s="259" t="s">
        <v>723</v>
      </c>
      <c r="H1198" s="259">
        <v>2</v>
      </c>
      <c r="I1198" s="259" t="s">
        <v>2483</v>
      </c>
      <c r="J1198" s="259" t="s">
        <v>2506</v>
      </c>
      <c r="K1198" s="259" t="s">
        <v>2507</v>
      </c>
      <c r="L1198" s="260">
        <v>45549</v>
      </c>
      <c r="M1198" s="259" t="s">
        <v>352</v>
      </c>
    </row>
    <row r="1199" spans="1:13" x14ac:dyDescent="0.35">
      <c r="A1199" s="261" t="s">
        <v>2478</v>
      </c>
      <c r="B1199" s="261" t="s">
        <v>2479</v>
      </c>
      <c r="C1199" s="261" t="s">
        <v>2405</v>
      </c>
      <c r="D1199" s="261" t="s">
        <v>807</v>
      </c>
      <c r="E1199" s="261">
        <v>11100</v>
      </c>
      <c r="F1199" s="261" t="s">
        <v>2505</v>
      </c>
      <c r="G1199" s="261" t="s">
        <v>723</v>
      </c>
      <c r="H1199" s="261">
        <v>2</v>
      </c>
      <c r="I1199" s="261" t="s">
        <v>2483</v>
      </c>
      <c r="J1199" s="261" t="s">
        <v>2508</v>
      </c>
      <c r="K1199" s="261" t="s">
        <v>2509</v>
      </c>
      <c r="L1199" s="262">
        <v>45549</v>
      </c>
      <c r="M1199" s="261" t="s">
        <v>352</v>
      </c>
    </row>
    <row r="1200" spans="1:13" x14ac:dyDescent="0.35">
      <c r="A1200" s="259" t="s">
        <v>2478</v>
      </c>
      <c r="B1200" s="259" t="s">
        <v>2479</v>
      </c>
      <c r="C1200" s="259" t="s">
        <v>2405</v>
      </c>
      <c r="D1200" s="259" t="s">
        <v>810</v>
      </c>
      <c r="E1200" s="259">
        <v>571900</v>
      </c>
      <c r="F1200" s="259" t="s">
        <v>2502</v>
      </c>
      <c r="G1200" s="259" t="s">
        <v>723</v>
      </c>
      <c r="H1200" s="259">
        <v>2</v>
      </c>
      <c r="I1200" s="259" t="s">
        <v>2488</v>
      </c>
      <c r="J1200" s="259" t="s">
        <v>2510</v>
      </c>
      <c r="K1200" s="259" t="s">
        <v>2511</v>
      </c>
      <c r="L1200" s="260">
        <v>45549</v>
      </c>
      <c r="M1200" s="259" t="s">
        <v>352</v>
      </c>
    </row>
    <row r="1201" spans="1:13" x14ac:dyDescent="0.35">
      <c r="A1201" s="261" t="s">
        <v>2478</v>
      </c>
      <c r="B1201" s="261" t="s">
        <v>2479</v>
      </c>
      <c r="C1201" s="261" t="s">
        <v>2405</v>
      </c>
      <c r="D1201" s="261" t="s">
        <v>813</v>
      </c>
      <c r="E1201" s="261">
        <v>0</v>
      </c>
      <c r="F1201" s="261" t="s">
        <v>17</v>
      </c>
      <c r="G1201" s="261" t="s">
        <v>17</v>
      </c>
      <c r="H1201" s="261" t="s">
        <v>17</v>
      </c>
      <c r="I1201" s="261" t="s">
        <v>17</v>
      </c>
      <c r="J1201" s="261" t="s">
        <v>2512</v>
      </c>
      <c r="K1201" s="261" t="s">
        <v>2513</v>
      </c>
      <c r="L1201" s="262">
        <v>45549</v>
      </c>
      <c r="M1201" s="261" t="s">
        <v>352</v>
      </c>
    </row>
    <row r="1202" spans="1:13" x14ac:dyDescent="0.35">
      <c r="A1202" s="259" t="s">
        <v>2478</v>
      </c>
      <c r="B1202" s="259" t="s">
        <v>2479</v>
      </c>
      <c r="C1202" s="259" t="s">
        <v>2405</v>
      </c>
      <c r="D1202" s="259" t="s">
        <v>679</v>
      </c>
      <c r="E1202" s="259">
        <v>0</v>
      </c>
      <c r="F1202" s="259" t="s">
        <v>680</v>
      </c>
      <c r="G1202" s="259" t="s">
        <v>17</v>
      </c>
      <c r="H1202" s="259" t="s">
        <v>17</v>
      </c>
      <c r="I1202" s="259" t="s">
        <v>17</v>
      </c>
      <c r="J1202" s="259" t="s">
        <v>2512</v>
      </c>
      <c r="K1202" s="259" t="s">
        <v>2514</v>
      </c>
      <c r="L1202" s="260">
        <v>45549</v>
      </c>
      <c r="M1202" s="259" t="s">
        <v>352</v>
      </c>
    </row>
    <row r="1203" spans="1:13" x14ac:dyDescent="0.35">
      <c r="A1203" s="261" t="s">
        <v>2478</v>
      </c>
      <c r="B1203" s="261" t="s">
        <v>2479</v>
      </c>
      <c r="C1203" s="261" t="s">
        <v>2405</v>
      </c>
      <c r="D1203" s="261" t="s">
        <v>317</v>
      </c>
      <c r="E1203" s="261">
        <v>3</v>
      </c>
      <c r="F1203" s="261" t="s">
        <v>2482</v>
      </c>
      <c r="G1203" s="261" t="s">
        <v>723</v>
      </c>
      <c r="H1203" s="261">
        <v>2</v>
      </c>
      <c r="I1203" s="261" t="s">
        <v>2483</v>
      </c>
      <c r="J1203" s="261" t="s">
        <v>2515</v>
      </c>
      <c r="K1203" s="261" t="s">
        <v>2516</v>
      </c>
      <c r="L1203" s="262">
        <v>45549</v>
      </c>
      <c r="M1203" s="261" t="s">
        <v>352</v>
      </c>
    </row>
    <row r="1204" spans="1:13" x14ac:dyDescent="0.35">
      <c r="A1204" s="259" t="s">
        <v>2478</v>
      </c>
      <c r="B1204" s="259" t="s">
        <v>2479</v>
      </c>
      <c r="C1204" s="259" t="s">
        <v>2405</v>
      </c>
      <c r="D1204" s="259" t="s">
        <v>26</v>
      </c>
      <c r="E1204" s="259" t="s">
        <v>17</v>
      </c>
      <c r="F1204" s="259" t="s">
        <v>17</v>
      </c>
      <c r="G1204" s="259" t="s">
        <v>17</v>
      </c>
      <c r="H1204" s="259" t="s">
        <v>17</v>
      </c>
      <c r="I1204" s="259" t="s">
        <v>17</v>
      </c>
      <c r="J1204" s="259" t="s">
        <v>2517</v>
      </c>
      <c r="K1204" s="259" t="s">
        <v>2518</v>
      </c>
      <c r="L1204" s="260">
        <v>45549</v>
      </c>
      <c r="M1204" s="259" t="s">
        <v>352</v>
      </c>
    </row>
    <row r="1205" spans="1:13" x14ac:dyDescent="0.35">
      <c r="A1205" s="261" t="s">
        <v>2478</v>
      </c>
      <c r="B1205" s="261" t="s">
        <v>2479</v>
      </c>
      <c r="C1205" s="261" t="s">
        <v>2405</v>
      </c>
      <c r="D1205" s="261" t="s">
        <v>28</v>
      </c>
      <c r="E1205" s="261" t="s">
        <v>17</v>
      </c>
      <c r="F1205" s="261" t="s">
        <v>17</v>
      </c>
      <c r="G1205" s="261" t="s">
        <v>17</v>
      </c>
      <c r="H1205" s="261" t="s">
        <v>17</v>
      </c>
      <c r="I1205" s="261" t="s">
        <v>17</v>
      </c>
      <c r="J1205" s="261" t="s">
        <v>2517</v>
      </c>
      <c r="K1205" s="261" t="s">
        <v>2519</v>
      </c>
      <c r="L1205" s="262">
        <v>45549</v>
      </c>
      <c r="M1205" s="261" t="s">
        <v>352</v>
      </c>
    </row>
    <row r="1206" spans="1:13" x14ac:dyDescent="0.35">
      <c r="A1206" s="259" t="s">
        <v>2478</v>
      </c>
      <c r="B1206" s="259" t="s">
        <v>2479</v>
      </c>
      <c r="C1206" s="259" t="s">
        <v>2405</v>
      </c>
      <c r="D1206" s="259" t="s">
        <v>38</v>
      </c>
      <c r="E1206" s="259" t="s">
        <v>17</v>
      </c>
      <c r="F1206" s="259" t="s">
        <v>17</v>
      </c>
      <c r="G1206" s="259" t="s">
        <v>17</v>
      </c>
      <c r="H1206" s="259" t="s">
        <v>17</v>
      </c>
      <c r="I1206" s="259" t="s">
        <v>17</v>
      </c>
      <c r="J1206" s="259" t="s">
        <v>2517</v>
      </c>
      <c r="K1206" s="259" t="s">
        <v>2520</v>
      </c>
      <c r="L1206" s="260">
        <v>45549</v>
      </c>
      <c r="M1206" s="259" t="s">
        <v>352</v>
      </c>
    </row>
    <row r="1207" spans="1:13" x14ac:dyDescent="0.35">
      <c r="A1207" s="261" t="s">
        <v>2478</v>
      </c>
      <c r="B1207" s="261" t="s">
        <v>2479</v>
      </c>
      <c r="C1207" s="261" t="s">
        <v>2405</v>
      </c>
      <c r="D1207" s="261" t="s">
        <v>16</v>
      </c>
      <c r="E1207" s="261" t="s">
        <v>17</v>
      </c>
      <c r="F1207" s="261" t="s">
        <v>17</v>
      </c>
      <c r="G1207" s="261" t="s">
        <v>17</v>
      </c>
      <c r="H1207" s="261" t="s">
        <v>17</v>
      </c>
      <c r="I1207" s="261" t="s">
        <v>17</v>
      </c>
      <c r="J1207" s="261" t="s">
        <v>2517</v>
      </c>
      <c r="K1207" s="261" t="s">
        <v>2521</v>
      </c>
      <c r="L1207" s="262">
        <v>45549</v>
      </c>
      <c r="M1207" s="261" t="s">
        <v>352</v>
      </c>
    </row>
    <row r="1208" spans="1:13" x14ac:dyDescent="0.35">
      <c r="A1208" s="259" t="s">
        <v>2478</v>
      </c>
      <c r="B1208" s="259" t="s">
        <v>2479</v>
      </c>
      <c r="C1208" s="259" t="s">
        <v>2405</v>
      </c>
      <c r="D1208" s="259" t="s">
        <v>21</v>
      </c>
      <c r="E1208" s="259" t="s">
        <v>17</v>
      </c>
      <c r="F1208" s="259" t="s">
        <v>17</v>
      </c>
      <c r="G1208" s="259" t="s">
        <v>17</v>
      </c>
      <c r="H1208" s="259" t="s">
        <v>17</v>
      </c>
      <c r="I1208" s="259" t="s">
        <v>17</v>
      </c>
      <c r="J1208" s="259" t="s">
        <v>2517</v>
      </c>
      <c r="K1208" s="259" t="s">
        <v>2522</v>
      </c>
      <c r="L1208" s="260">
        <v>45549</v>
      </c>
      <c r="M1208" s="259" t="s">
        <v>352</v>
      </c>
    </row>
    <row r="1209" spans="1:13" x14ac:dyDescent="0.35">
      <c r="A1209" s="261" t="s">
        <v>2478</v>
      </c>
      <c r="B1209" s="261" t="s">
        <v>2479</v>
      </c>
      <c r="C1209" s="261" t="s">
        <v>2405</v>
      </c>
      <c r="D1209" s="261" t="s">
        <v>631</v>
      </c>
      <c r="E1209" s="261" t="s">
        <v>17</v>
      </c>
      <c r="F1209" s="261" t="s">
        <v>17</v>
      </c>
      <c r="G1209" s="261" t="s">
        <v>17</v>
      </c>
      <c r="H1209" s="261" t="s">
        <v>17</v>
      </c>
      <c r="I1209" s="261" t="s">
        <v>17</v>
      </c>
      <c r="J1209" s="261" t="s">
        <v>2517</v>
      </c>
      <c r="K1209" s="261" t="s">
        <v>2523</v>
      </c>
      <c r="L1209" s="262">
        <v>45549</v>
      </c>
      <c r="M1209" s="261" t="s">
        <v>352</v>
      </c>
    </row>
    <row r="1210" spans="1:13" x14ac:dyDescent="0.35">
      <c r="A1210" s="259" t="s">
        <v>2478</v>
      </c>
      <c r="B1210" s="259" t="s">
        <v>2479</v>
      </c>
      <c r="C1210" s="259" t="s">
        <v>2405</v>
      </c>
      <c r="D1210" s="259" t="s">
        <v>24</v>
      </c>
      <c r="E1210" s="259" t="s">
        <v>17</v>
      </c>
      <c r="F1210" s="259" t="s">
        <v>17</v>
      </c>
      <c r="G1210" s="259" t="s">
        <v>17</v>
      </c>
      <c r="H1210" s="259" t="s">
        <v>17</v>
      </c>
      <c r="I1210" s="259" t="s">
        <v>17</v>
      </c>
      <c r="J1210" s="259" t="s">
        <v>2517</v>
      </c>
      <c r="K1210" s="259" t="s">
        <v>2524</v>
      </c>
      <c r="L1210" s="260">
        <v>45549</v>
      </c>
      <c r="M1210" s="259" t="s">
        <v>352</v>
      </c>
    </row>
    <row r="1211" spans="1:13" x14ac:dyDescent="0.35">
      <c r="A1211" s="261" t="s">
        <v>2525</v>
      </c>
      <c r="B1211" s="261" t="s">
        <v>2526</v>
      </c>
      <c r="C1211" s="261" t="s">
        <v>2405</v>
      </c>
      <c r="D1211" s="261" t="s">
        <v>759</v>
      </c>
      <c r="E1211" s="261">
        <v>216422446</v>
      </c>
      <c r="F1211" s="261" t="s">
        <v>2406</v>
      </c>
      <c r="G1211" s="261" t="s">
        <v>723</v>
      </c>
      <c r="H1211" s="261">
        <v>2</v>
      </c>
      <c r="I1211" s="261" t="s">
        <v>2527</v>
      </c>
      <c r="J1211" s="261" t="s">
        <v>2408</v>
      </c>
      <c r="K1211" s="261" t="s">
        <v>2528</v>
      </c>
      <c r="L1211" s="262">
        <v>45549</v>
      </c>
      <c r="M1211" s="261" t="s">
        <v>352</v>
      </c>
    </row>
    <row r="1212" spans="1:13" x14ac:dyDescent="0.35">
      <c r="A1212" s="259" t="s">
        <v>2525</v>
      </c>
      <c r="B1212" s="259" t="s">
        <v>2526</v>
      </c>
      <c r="C1212" s="259" t="s">
        <v>2405</v>
      </c>
      <c r="D1212" s="259" t="s">
        <v>764</v>
      </c>
      <c r="E1212" s="259">
        <v>1559256</v>
      </c>
      <c r="F1212" s="259" t="s">
        <v>2529</v>
      </c>
      <c r="G1212" s="259" t="s">
        <v>723</v>
      </c>
      <c r="H1212" s="259">
        <v>2</v>
      </c>
      <c r="I1212" s="259" t="s">
        <v>2530</v>
      </c>
      <c r="J1212" s="259" t="s">
        <v>2531</v>
      </c>
      <c r="K1212" s="259" t="s">
        <v>2532</v>
      </c>
      <c r="L1212" s="260">
        <v>45549</v>
      </c>
      <c r="M1212" s="259" t="s">
        <v>352</v>
      </c>
    </row>
    <row r="1213" spans="1:13" x14ac:dyDescent="0.35">
      <c r="A1213" s="261" t="s">
        <v>2525</v>
      </c>
      <c r="B1213" s="261" t="s">
        <v>2526</v>
      </c>
      <c r="C1213" s="261" t="s">
        <v>2405</v>
      </c>
      <c r="D1213" s="261" t="s">
        <v>769</v>
      </c>
      <c r="E1213" s="261">
        <v>3941175</v>
      </c>
      <c r="F1213" s="261" t="s">
        <v>2533</v>
      </c>
      <c r="G1213" s="261" t="s">
        <v>723</v>
      </c>
      <c r="H1213" s="261">
        <v>2</v>
      </c>
      <c r="I1213" s="261" t="s">
        <v>2530</v>
      </c>
      <c r="J1213" s="261" t="s">
        <v>2534</v>
      </c>
      <c r="K1213" s="261" t="s">
        <v>2535</v>
      </c>
      <c r="L1213" s="262">
        <v>45549</v>
      </c>
      <c r="M1213" s="261" t="s">
        <v>352</v>
      </c>
    </row>
    <row r="1214" spans="1:13" x14ac:dyDescent="0.35">
      <c r="A1214" s="259" t="s">
        <v>2525</v>
      </c>
      <c r="B1214" s="259" t="s">
        <v>2526</v>
      </c>
      <c r="C1214" s="259" t="s">
        <v>2405</v>
      </c>
      <c r="D1214" s="259" t="s">
        <v>774</v>
      </c>
      <c r="E1214" s="259">
        <v>600000</v>
      </c>
      <c r="F1214" s="259" t="s">
        <v>2536</v>
      </c>
      <c r="G1214" s="259" t="s">
        <v>723</v>
      </c>
      <c r="H1214" s="259">
        <v>2</v>
      </c>
      <c r="I1214" s="259" t="s">
        <v>2537</v>
      </c>
      <c r="J1214" s="259" t="s">
        <v>2538</v>
      </c>
      <c r="K1214" s="259" t="s">
        <v>2539</v>
      </c>
      <c r="L1214" s="260">
        <v>45549</v>
      </c>
      <c r="M1214" s="259" t="s">
        <v>352</v>
      </c>
    </row>
    <row r="1215" spans="1:13" x14ac:dyDescent="0.35">
      <c r="A1215" s="261" t="s">
        <v>2525</v>
      </c>
      <c r="B1215" s="261" t="s">
        <v>2526</v>
      </c>
      <c r="C1215" s="261" t="s">
        <v>2405</v>
      </c>
      <c r="D1215" s="261" t="s">
        <v>463</v>
      </c>
      <c r="E1215" s="261" t="s">
        <v>17</v>
      </c>
      <c r="F1215" s="261" t="s">
        <v>17</v>
      </c>
      <c r="G1215" s="261" t="s">
        <v>17</v>
      </c>
      <c r="H1215" s="261" t="s">
        <v>17</v>
      </c>
      <c r="I1215" s="261" t="s">
        <v>17</v>
      </c>
      <c r="J1215" s="261" t="s">
        <v>2540</v>
      </c>
      <c r="K1215" s="261" t="s">
        <v>2541</v>
      </c>
      <c r="L1215" s="262">
        <v>45549</v>
      </c>
      <c r="M1215" s="261" t="s">
        <v>352</v>
      </c>
    </row>
    <row r="1216" spans="1:13" x14ac:dyDescent="0.35">
      <c r="A1216" s="259" t="s">
        <v>2525</v>
      </c>
      <c r="B1216" s="259" t="s">
        <v>2526</v>
      </c>
      <c r="C1216" s="259" t="s">
        <v>2405</v>
      </c>
      <c r="D1216" s="259" t="s">
        <v>40</v>
      </c>
      <c r="E1216" s="259" t="s">
        <v>17</v>
      </c>
      <c r="F1216" s="259" t="s">
        <v>17</v>
      </c>
      <c r="G1216" s="259" t="s">
        <v>17</v>
      </c>
      <c r="H1216" s="259" t="s">
        <v>17</v>
      </c>
      <c r="I1216" s="259" t="s">
        <v>17</v>
      </c>
      <c r="J1216" s="259" t="s">
        <v>2512</v>
      </c>
      <c r="K1216" s="259" t="s">
        <v>2542</v>
      </c>
      <c r="L1216" s="260">
        <v>45549</v>
      </c>
      <c r="M1216" s="259" t="s">
        <v>352</v>
      </c>
    </row>
    <row r="1217" spans="1:13" x14ac:dyDescent="0.35">
      <c r="A1217" s="261" t="s">
        <v>2525</v>
      </c>
      <c r="B1217" s="261" t="s">
        <v>2526</v>
      </c>
      <c r="C1217" s="261" t="s">
        <v>2405</v>
      </c>
      <c r="D1217" s="261" t="s">
        <v>644</v>
      </c>
      <c r="E1217" s="261" t="s">
        <v>17</v>
      </c>
      <c r="F1217" s="261" t="s">
        <v>17</v>
      </c>
      <c r="G1217" s="261" t="s">
        <v>17</v>
      </c>
      <c r="H1217" s="261" t="s">
        <v>17</v>
      </c>
      <c r="I1217" s="261" t="s">
        <v>17</v>
      </c>
      <c r="J1217" s="261" t="s">
        <v>2512</v>
      </c>
      <c r="K1217" s="261" t="s">
        <v>2543</v>
      </c>
      <c r="L1217" s="262">
        <v>45549</v>
      </c>
      <c r="M1217" s="261" t="s">
        <v>352</v>
      </c>
    </row>
    <row r="1218" spans="1:13" x14ac:dyDescent="0.35">
      <c r="A1218" s="259" t="s">
        <v>2525</v>
      </c>
      <c r="B1218" s="259" t="s">
        <v>2526</v>
      </c>
      <c r="C1218" s="259" t="s">
        <v>2405</v>
      </c>
      <c r="D1218" s="259" t="s">
        <v>649</v>
      </c>
      <c r="E1218" s="259">
        <v>186</v>
      </c>
      <c r="F1218" s="259" t="s">
        <v>2434</v>
      </c>
      <c r="G1218" s="259" t="s">
        <v>22</v>
      </c>
      <c r="H1218" s="259">
        <v>3</v>
      </c>
      <c r="I1218" s="259" t="s">
        <v>2435</v>
      </c>
      <c r="J1218" s="259" t="s">
        <v>2436</v>
      </c>
      <c r="K1218" s="259" t="s">
        <v>2544</v>
      </c>
      <c r="L1218" s="260">
        <v>45549</v>
      </c>
      <c r="M1218" s="259" t="s">
        <v>352</v>
      </c>
    </row>
    <row r="1219" spans="1:13" x14ac:dyDescent="0.35">
      <c r="A1219" s="261" t="s">
        <v>2525</v>
      </c>
      <c r="B1219" s="261" t="s">
        <v>2526</v>
      </c>
      <c r="C1219" s="261" t="s">
        <v>2405</v>
      </c>
      <c r="D1219" s="261" t="s">
        <v>797</v>
      </c>
      <c r="E1219" s="261">
        <v>600000</v>
      </c>
      <c r="F1219" s="261" t="s">
        <v>2545</v>
      </c>
      <c r="G1219" s="261" t="s">
        <v>404</v>
      </c>
      <c r="H1219" s="261">
        <v>1</v>
      </c>
      <c r="I1219" s="261" t="s">
        <v>2546</v>
      </c>
      <c r="J1219" s="261" t="s">
        <v>2547</v>
      </c>
      <c r="K1219" s="261" t="s">
        <v>2548</v>
      </c>
      <c r="L1219" s="262">
        <v>45549</v>
      </c>
      <c r="M1219" s="261" t="s">
        <v>352</v>
      </c>
    </row>
    <row r="1220" spans="1:13" x14ac:dyDescent="0.35">
      <c r="A1220" s="259" t="s">
        <v>2525</v>
      </c>
      <c r="B1220" s="259" t="s">
        <v>2526</v>
      </c>
      <c r="C1220" s="259" t="s">
        <v>2405</v>
      </c>
      <c r="D1220" s="259" t="s">
        <v>802</v>
      </c>
      <c r="E1220" s="259">
        <v>3341175</v>
      </c>
      <c r="F1220" s="259" t="s">
        <v>2549</v>
      </c>
      <c r="G1220" s="259" t="s">
        <v>22</v>
      </c>
      <c r="H1220" s="259">
        <v>3</v>
      </c>
      <c r="I1220" s="259" t="s">
        <v>2550</v>
      </c>
      <c r="J1220" s="259" t="s">
        <v>2551</v>
      </c>
      <c r="K1220" s="259" t="s">
        <v>2552</v>
      </c>
      <c r="L1220" s="260">
        <v>45549</v>
      </c>
      <c r="M1220" s="259" t="s">
        <v>352</v>
      </c>
    </row>
    <row r="1221" spans="1:13" x14ac:dyDescent="0.35">
      <c r="A1221" s="261" t="s">
        <v>2525</v>
      </c>
      <c r="B1221" s="261" t="s">
        <v>2526</v>
      </c>
      <c r="C1221" s="261" t="s">
        <v>2405</v>
      </c>
      <c r="D1221" s="261" t="s">
        <v>807</v>
      </c>
      <c r="E1221" s="261">
        <v>0</v>
      </c>
      <c r="F1221" s="261" t="s">
        <v>2545</v>
      </c>
      <c r="G1221" s="261" t="s">
        <v>22</v>
      </c>
      <c r="H1221" s="261">
        <v>3</v>
      </c>
      <c r="I1221" s="261" t="s">
        <v>2546</v>
      </c>
      <c r="J1221" s="261" t="s">
        <v>2553</v>
      </c>
      <c r="K1221" s="261" t="s">
        <v>2554</v>
      </c>
      <c r="L1221" s="262">
        <v>45549</v>
      </c>
      <c r="M1221" s="261" t="s">
        <v>352</v>
      </c>
    </row>
    <row r="1222" spans="1:13" x14ac:dyDescent="0.35">
      <c r="A1222" s="259" t="s">
        <v>2525</v>
      </c>
      <c r="B1222" s="259" t="s">
        <v>2526</v>
      </c>
      <c r="C1222" s="259" t="s">
        <v>2405</v>
      </c>
      <c r="D1222" s="259" t="s">
        <v>810</v>
      </c>
      <c r="E1222" s="259">
        <v>600000</v>
      </c>
      <c r="F1222" s="259" t="s">
        <v>2545</v>
      </c>
      <c r="G1222" s="259" t="s">
        <v>22</v>
      </c>
      <c r="H1222" s="259">
        <v>3</v>
      </c>
      <c r="I1222" s="259" t="s">
        <v>2546</v>
      </c>
      <c r="J1222" s="259" t="s">
        <v>2555</v>
      </c>
      <c r="K1222" s="259" t="s">
        <v>2556</v>
      </c>
      <c r="L1222" s="260">
        <v>45549</v>
      </c>
      <c r="M1222" s="259" t="s">
        <v>352</v>
      </c>
    </row>
    <row r="1223" spans="1:13" x14ac:dyDescent="0.35">
      <c r="A1223" s="261" t="s">
        <v>2525</v>
      </c>
      <c r="B1223" s="261" t="s">
        <v>2526</v>
      </c>
      <c r="C1223" s="261" t="s">
        <v>2405</v>
      </c>
      <c r="D1223" s="261" t="s">
        <v>813</v>
      </c>
      <c r="E1223" s="261" t="s">
        <v>17</v>
      </c>
      <c r="F1223" s="261" t="s">
        <v>17</v>
      </c>
      <c r="G1223" s="261" t="s">
        <v>17</v>
      </c>
      <c r="H1223" s="261" t="s">
        <v>17</v>
      </c>
      <c r="I1223" s="261" t="s">
        <v>17</v>
      </c>
      <c r="J1223" s="261" t="s">
        <v>2512</v>
      </c>
      <c r="K1223" s="261" t="s">
        <v>2557</v>
      </c>
      <c r="L1223" s="262">
        <v>45549</v>
      </c>
      <c r="M1223" s="261" t="s">
        <v>352</v>
      </c>
    </row>
    <row r="1224" spans="1:13" x14ac:dyDescent="0.35">
      <c r="A1224" s="259" t="s">
        <v>2525</v>
      </c>
      <c r="B1224" s="259" t="s">
        <v>2526</v>
      </c>
      <c r="C1224" s="259" t="s">
        <v>2405</v>
      </c>
      <c r="D1224" s="259" t="s">
        <v>679</v>
      </c>
      <c r="E1224" s="259" t="s">
        <v>17</v>
      </c>
      <c r="F1224" s="259" t="s">
        <v>17</v>
      </c>
      <c r="G1224" s="259" t="s">
        <v>17</v>
      </c>
      <c r="H1224" s="259" t="s">
        <v>17</v>
      </c>
      <c r="I1224" s="259" t="s">
        <v>17</v>
      </c>
      <c r="J1224" s="259" t="s">
        <v>2512</v>
      </c>
      <c r="K1224" s="259" t="s">
        <v>2558</v>
      </c>
      <c r="L1224" s="260">
        <v>45549</v>
      </c>
      <c r="M1224" s="259" t="s">
        <v>352</v>
      </c>
    </row>
    <row r="1225" spans="1:13" x14ac:dyDescent="0.35">
      <c r="A1225" s="261" t="s">
        <v>2525</v>
      </c>
      <c r="B1225" s="261" t="s">
        <v>2526</v>
      </c>
      <c r="C1225" s="261" t="s">
        <v>2405</v>
      </c>
      <c r="D1225" s="261" t="s">
        <v>317</v>
      </c>
      <c r="E1225" s="261">
        <v>3</v>
      </c>
      <c r="F1225" s="261" t="s">
        <v>2559</v>
      </c>
      <c r="G1225" s="261" t="s">
        <v>22</v>
      </c>
      <c r="H1225" s="261">
        <v>3</v>
      </c>
      <c r="I1225" s="261" t="s">
        <v>2546</v>
      </c>
      <c r="J1225" s="261" t="s">
        <v>2515</v>
      </c>
      <c r="K1225" s="261" t="s">
        <v>2560</v>
      </c>
      <c r="L1225" s="262">
        <v>45549</v>
      </c>
      <c r="M1225" s="261" t="s">
        <v>352</v>
      </c>
    </row>
    <row r="1226" spans="1:13" x14ac:dyDescent="0.35">
      <c r="A1226" s="259" t="s">
        <v>2525</v>
      </c>
      <c r="B1226" s="259" t="s">
        <v>2526</v>
      </c>
      <c r="C1226" s="259" t="s">
        <v>2405</v>
      </c>
      <c r="D1226" s="259" t="s">
        <v>26</v>
      </c>
      <c r="E1226" s="259" t="s">
        <v>17</v>
      </c>
      <c r="F1226" s="259" t="s">
        <v>17</v>
      </c>
      <c r="G1226" s="259" t="s">
        <v>17</v>
      </c>
      <c r="H1226" s="259" t="s">
        <v>17</v>
      </c>
      <c r="I1226" s="259" t="s">
        <v>17</v>
      </c>
      <c r="J1226" s="259" t="s">
        <v>2561</v>
      </c>
      <c r="K1226" s="259" t="s">
        <v>2562</v>
      </c>
      <c r="L1226" s="260">
        <v>45549</v>
      </c>
      <c r="M1226" s="259" t="s">
        <v>352</v>
      </c>
    </row>
    <row r="1227" spans="1:13" x14ac:dyDescent="0.35">
      <c r="A1227" s="261" t="s">
        <v>2525</v>
      </c>
      <c r="B1227" s="261" t="s">
        <v>2526</v>
      </c>
      <c r="C1227" s="261" t="s">
        <v>2405</v>
      </c>
      <c r="D1227" s="261" t="s">
        <v>28</v>
      </c>
      <c r="E1227" s="261" t="s">
        <v>17</v>
      </c>
      <c r="F1227" s="261" t="s">
        <v>17</v>
      </c>
      <c r="G1227" s="261" t="s">
        <v>17</v>
      </c>
      <c r="H1227" s="261" t="s">
        <v>17</v>
      </c>
      <c r="I1227" s="261" t="s">
        <v>17</v>
      </c>
      <c r="J1227" s="261" t="s">
        <v>2561</v>
      </c>
      <c r="K1227" s="261" t="s">
        <v>2563</v>
      </c>
      <c r="L1227" s="262">
        <v>45549</v>
      </c>
      <c r="M1227" s="261" t="s">
        <v>352</v>
      </c>
    </row>
    <row r="1228" spans="1:13" x14ac:dyDescent="0.35">
      <c r="A1228" s="259" t="s">
        <v>2525</v>
      </c>
      <c r="B1228" s="259" t="s">
        <v>2526</v>
      </c>
      <c r="C1228" s="259" t="s">
        <v>2405</v>
      </c>
      <c r="D1228" s="259" t="s">
        <v>38</v>
      </c>
      <c r="E1228" s="259" t="s">
        <v>17</v>
      </c>
      <c r="F1228" s="259" t="s">
        <v>17</v>
      </c>
      <c r="G1228" s="259" t="s">
        <v>17</v>
      </c>
      <c r="H1228" s="259" t="s">
        <v>17</v>
      </c>
      <c r="I1228" s="259" t="s">
        <v>17</v>
      </c>
      <c r="J1228" s="259" t="s">
        <v>2512</v>
      </c>
      <c r="K1228" s="259" t="s">
        <v>2564</v>
      </c>
      <c r="L1228" s="260">
        <v>45549</v>
      </c>
      <c r="M1228" s="259" t="s">
        <v>352</v>
      </c>
    </row>
    <row r="1229" spans="1:13" x14ac:dyDescent="0.35">
      <c r="A1229" s="261" t="s">
        <v>2525</v>
      </c>
      <c r="B1229" s="261" t="s">
        <v>2526</v>
      </c>
      <c r="C1229" s="261" t="s">
        <v>2405</v>
      </c>
      <c r="D1229" s="261" t="s">
        <v>16</v>
      </c>
      <c r="E1229" s="261" t="s">
        <v>17</v>
      </c>
      <c r="F1229" s="261" t="s">
        <v>17</v>
      </c>
      <c r="G1229" s="261" t="s">
        <v>17</v>
      </c>
      <c r="H1229" s="261" t="s">
        <v>17</v>
      </c>
      <c r="I1229" s="261" t="s">
        <v>17</v>
      </c>
      <c r="J1229" s="261" t="s">
        <v>2512</v>
      </c>
      <c r="K1229" s="261" t="s">
        <v>2565</v>
      </c>
      <c r="L1229" s="262">
        <v>45549</v>
      </c>
      <c r="M1229" s="261" t="s">
        <v>352</v>
      </c>
    </row>
    <row r="1230" spans="1:13" x14ac:dyDescent="0.35">
      <c r="A1230" s="259" t="s">
        <v>2525</v>
      </c>
      <c r="B1230" s="259" t="s">
        <v>2526</v>
      </c>
      <c r="C1230" s="259" t="s">
        <v>2405</v>
      </c>
      <c r="D1230" s="259" t="s">
        <v>21</v>
      </c>
      <c r="E1230" s="259" t="s">
        <v>17</v>
      </c>
      <c r="F1230" s="259" t="s">
        <v>17</v>
      </c>
      <c r="G1230" s="259" t="s">
        <v>17</v>
      </c>
      <c r="H1230" s="259" t="s">
        <v>17</v>
      </c>
      <c r="I1230" s="259" t="s">
        <v>17</v>
      </c>
      <c r="J1230" s="259" t="s">
        <v>2512</v>
      </c>
      <c r="K1230" s="259" t="s">
        <v>2566</v>
      </c>
      <c r="L1230" s="260">
        <v>45549</v>
      </c>
      <c r="M1230" s="259" t="s">
        <v>352</v>
      </c>
    </row>
    <row r="1231" spans="1:13" x14ac:dyDescent="0.35">
      <c r="A1231" s="261" t="s">
        <v>2525</v>
      </c>
      <c r="B1231" s="261" t="s">
        <v>2526</v>
      </c>
      <c r="C1231" s="261" t="s">
        <v>2405</v>
      </c>
      <c r="D1231" s="261" t="s">
        <v>631</v>
      </c>
      <c r="E1231" s="261" t="s">
        <v>17</v>
      </c>
      <c r="F1231" s="261" t="s">
        <v>17</v>
      </c>
      <c r="G1231" s="261" t="s">
        <v>17</v>
      </c>
      <c r="H1231" s="261" t="s">
        <v>17</v>
      </c>
      <c r="I1231" s="261" t="s">
        <v>17</v>
      </c>
      <c r="J1231" s="261" t="s">
        <v>2512</v>
      </c>
      <c r="K1231" s="261" t="s">
        <v>2567</v>
      </c>
      <c r="L1231" s="262">
        <v>45549</v>
      </c>
      <c r="M1231" s="261" t="s">
        <v>352</v>
      </c>
    </row>
    <row r="1232" spans="1:13" x14ac:dyDescent="0.35">
      <c r="A1232" s="259" t="s">
        <v>2525</v>
      </c>
      <c r="B1232" s="259" t="s">
        <v>2526</v>
      </c>
      <c r="C1232" s="259" t="s">
        <v>2405</v>
      </c>
      <c r="D1232" s="259" t="s">
        <v>24</v>
      </c>
      <c r="E1232" s="259" t="s">
        <v>17</v>
      </c>
      <c r="F1232" s="259" t="s">
        <v>17</v>
      </c>
      <c r="G1232" s="259" t="s">
        <v>17</v>
      </c>
      <c r="H1232" s="259" t="s">
        <v>17</v>
      </c>
      <c r="I1232" s="259" t="s">
        <v>17</v>
      </c>
      <c r="J1232" s="259" t="s">
        <v>2561</v>
      </c>
      <c r="K1232" s="259" t="s">
        <v>2568</v>
      </c>
      <c r="L1232" s="260">
        <v>45549</v>
      </c>
      <c r="M1232" s="259" t="s">
        <v>352</v>
      </c>
    </row>
    <row r="1233" spans="1:13" x14ac:dyDescent="0.35">
      <c r="A1233" s="261" t="s">
        <v>2569</v>
      </c>
      <c r="B1233" s="261" t="s">
        <v>2570</v>
      </c>
      <c r="C1233" s="261" t="s">
        <v>2405</v>
      </c>
      <c r="D1233" s="261" t="s">
        <v>759</v>
      </c>
      <c r="E1233" s="261">
        <v>216422446</v>
      </c>
      <c r="F1233" s="261" t="s">
        <v>2406</v>
      </c>
      <c r="G1233" s="261" t="s">
        <v>723</v>
      </c>
      <c r="H1233" s="261">
        <v>2</v>
      </c>
      <c r="I1233" s="261" t="s">
        <v>2407</v>
      </c>
      <c r="J1233" s="261" t="s">
        <v>2408</v>
      </c>
      <c r="K1233" s="261" t="s">
        <v>2571</v>
      </c>
      <c r="L1233" s="262">
        <v>45549</v>
      </c>
      <c r="M1233" s="261" t="s">
        <v>20</v>
      </c>
    </row>
    <row r="1234" spans="1:13" x14ac:dyDescent="0.35">
      <c r="A1234" s="259" t="s">
        <v>2569</v>
      </c>
      <c r="B1234" s="259" t="s">
        <v>2570</v>
      </c>
      <c r="C1234" s="259" t="s">
        <v>2405</v>
      </c>
      <c r="D1234" s="259" t="s">
        <v>764</v>
      </c>
      <c r="E1234" s="259">
        <v>281707</v>
      </c>
      <c r="F1234" s="259" t="s">
        <v>2572</v>
      </c>
      <c r="G1234" s="259" t="s">
        <v>723</v>
      </c>
      <c r="H1234" s="259">
        <v>2</v>
      </c>
      <c r="I1234" s="259" t="s">
        <v>2573</v>
      </c>
      <c r="J1234" s="259" t="s">
        <v>2574</v>
      </c>
      <c r="K1234" s="259" t="s">
        <v>2575</v>
      </c>
      <c r="L1234" s="260">
        <v>45549</v>
      </c>
      <c r="M1234" s="259" t="s">
        <v>20</v>
      </c>
    </row>
    <row r="1235" spans="1:13" x14ac:dyDescent="0.35">
      <c r="A1235" s="261" t="s">
        <v>2569</v>
      </c>
      <c r="B1235" s="261" t="s">
        <v>2570</v>
      </c>
      <c r="C1235" s="261" t="s">
        <v>2405</v>
      </c>
      <c r="D1235" s="261" t="s">
        <v>769</v>
      </c>
      <c r="E1235" s="261">
        <v>10882965</v>
      </c>
      <c r="F1235" s="261" t="s">
        <v>2576</v>
      </c>
      <c r="G1235" s="261" t="s">
        <v>723</v>
      </c>
      <c r="H1235" s="261">
        <v>2</v>
      </c>
      <c r="I1235" s="261" t="s">
        <v>2577</v>
      </c>
      <c r="J1235" s="261" t="s">
        <v>2578</v>
      </c>
      <c r="K1235" s="261" t="s">
        <v>2579</v>
      </c>
      <c r="L1235" s="262">
        <v>45549</v>
      </c>
      <c r="M1235" s="261" t="s">
        <v>20</v>
      </c>
    </row>
    <row r="1236" spans="1:13" x14ac:dyDescent="0.35">
      <c r="A1236" s="259" t="s">
        <v>2569</v>
      </c>
      <c r="B1236" s="259" t="s">
        <v>2570</v>
      </c>
      <c r="C1236" s="259" t="s">
        <v>2405</v>
      </c>
      <c r="D1236" s="259" t="s">
        <v>774</v>
      </c>
      <c r="E1236" s="259">
        <v>2398255</v>
      </c>
      <c r="F1236" s="259" t="s">
        <v>2580</v>
      </c>
      <c r="G1236" s="259" t="s">
        <v>404</v>
      </c>
      <c r="H1236" s="259">
        <v>1</v>
      </c>
      <c r="I1236" s="259" t="s">
        <v>2581</v>
      </c>
      <c r="J1236" s="259" t="s">
        <v>2582</v>
      </c>
      <c r="K1236" s="259" t="s">
        <v>2583</v>
      </c>
      <c r="L1236" s="260">
        <v>45549</v>
      </c>
      <c r="M1236" s="259" t="s">
        <v>20</v>
      </c>
    </row>
    <row r="1237" spans="1:13" x14ac:dyDescent="0.35">
      <c r="A1237" s="261" t="s">
        <v>2569</v>
      </c>
      <c r="B1237" s="261" t="s">
        <v>2570</v>
      </c>
      <c r="C1237" s="261" t="s">
        <v>2405</v>
      </c>
      <c r="D1237" s="261" t="s">
        <v>463</v>
      </c>
      <c r="E1237" s="261">
        <v>422753</v>
      </c>
      <c r="F1237" s="261" t="s">
        <v>2580</v>
      </c>
      <c r="G1237" s="261" t="s">
        <v>404</v>
      </c>
      <c r="H1237" s="261">
        <v>1</v>
      </c>
      <c r="I1237" s="261" t="s">
        <v>2581</v>
      </c>
      <c r="J1237" s="261" t="s">
        <v>2584</v>
      </c>
      <c r="K1237" s="261" t="s">
        <v>2585</v>
      </c>
      <c r="L1237" s="262">
        <v>45549</v>
      </c>
      <c r="M1237" s="261" t="s">
        <v>20</v>
      </c>
    </row>
    <row r="1238" spans="1:13" x14ac:dyDescent="0.35">
      <c r="A1238" s="259" t="s">
        <v>2569</v>
      </c>
      <c r="B1238" s="259" t="s">
        <v>2570</v>
      </c>
      <c r="C1238" s="259" t="s">
        <v>2405</v>
      </c>
      <c r="D1238" s="259" t="s">
        <v>40</v>
      </c>
      <c r="E1238" s="259">
        <v>806</v>
      </c>
      <c r="F1238" s="259" t="s">
        <v>2586</v>
      </c>
      <c r="G1238" s="259" t="s">
        <v>723</v>
      </c>
      <c r="H1238" s="259">
        <v>2</v>
      </c>
      <c r="I1238" s="259" t="s">
        <v>2427</v>
      </c>
      <c r="J1238" s="259" t="s">
        <v>2587</v>
      </c>
      <c r="K1238" s="259" t="s">
        <v>2588</v>
      </c>
      <c r="L1238" s="260">
        <v>45549</v>
      </c>
      <c r="M1238" s="259" t="s">
        <v>20</v>
      </c>
    </row>
    <row r="1239" spans="1:13" x14ac:dyDescent="0.35">
      <c r="A1239" s="261" t="s">
        <v>2569</v>
      </c>
      <c r="B1239" s="261" t="s">
        <v>2570</v>
      </c>
      <c r="C1239" s="261" t="s">
        <v>2405</v>
      </c>
      <c r="D1239" s="261" t="s">
        <v>644</v>
      </c>
      <c r="E1239" s="261">
        <v>183</v>
      </c>
      <c r="F1239" s="261" t="s">
        <v>2589</v>
      </c>
      <c r="G1239" s="261" t="s">
        <v>723</v>
      </c>
      <c r="H1239" s="261">
        <v>2</v>
      </c>
      <c r="I1239" s="261" t="s">
        <v>2590</v>
      </c>
      <c r="J1239" s="261" t="s">
        <v>2591</v>
      </c>
      <c r="K1239" s="261" t="s">
        <v>2592</v>
      </c>
      <c r="L1239" s="262">
        <v>45549</v>
      </c>
      <c r="M1239" s="261" t="s">
        <v>20</v>
      </c>
    </row>
    <row r="1240" spans="1:13" x14ac:dyDescent="0.35">
      <c r="A1240" s="259" t="s">
        <v>2569</v>
      </c>
      <c r="B1240" s="259" t="s">
        <v>2570</v>
      </c>
      <c r="C1240" s="259" t="s">
        <v>2405</v>
      </c>
      <c r="D1240" s="259" t="s">
        <v>649</v>
      </c>
      <c r="E1240" s="259">
        <v>186</v>
      </c>
      <c r="F1240" s="259" t="s">
        <v>2434</v>
      </c>
      <c r="G1240" s="259" t="s">
        <v>22</v>
      </c>
      <c r="H1240" s="259">
        <v>3</v>
      </c>
      <c r="I1240" s="259" t="s">
        <v>2435</v>
      </c>
      <c r="J1240" s="259" t="s">
        <v>2436</v>
      </c>
      <c r="K1240" s="259" t="s">
        <v>2593</v>
      </c>
      <c r="L1240" s="260">
        <v>45549</v>
      </c>
      <c r="M1240" s="259" t="s">
        <v>20</v>
      </c>
    </row>
    <row r="1241" spans="1:13" x14ac:dyDescent="0.35">
      <c r="A1241" s="261" t="s">
        <v>2569</v>
      </c>
      <c r="B1241" s="261" t="s">
        <v>2570</v>
      </c>
      <c r="C1241" s="261" t="s">
        <v>2405</v>
      </c>
      <c r="D1241" s="261" t="s">
        <v>797</v>
      </c>
      <c r="E1241" s="261">
        <v>422753</v>
      </c>
      <c r="F1241" s="261" t="s">
        <v>2580</v>
      </c>
      <c r="G1241" s="261" t="s">
        <v>723</v>
      </c>
      <c r="H1241" s="261">
        <v>2</v>
      </c>
      <c r="I1241" s="261" t="s">
        <v>2581</v>
      </c>
      <c r="J1241" s="261" t="s">
        <v>2594</v>
      </c>
      <c r="K1241" s="261" t="s">
        <v>2595</v>
      </c>
      <c r="L1241" s="262">
        <v>45549</v>
      </c>
      <c r="M1241" s="261" t="s">
        <v>20</v>
      </c>
    </row>
    <row r="1242" spans="1:13" x14ac:dyDescent="0.35">
      <c r="A1242" s="259" t="s">
        <v>2569</v>
      </c>
      <c r="B1242" s="259" t="s">
        <v>2570</v>
      </c>
      <c r="C1242" s="259" t="s">
        <v>2405</v>
      </c>
      <c r="D1242" s="259" t="s">
        <v>802</v>
      </c>
      <c r="E1242" s="259">
        <v>8484710</v>
      </c>
      <c r="F1242" s="259" t="s">
        <v>2596</v>
      </c>
      <c r="G1242" s="259" t="s">
        <v>723</v>
      </c>
      <c r="H1242" s="259">
        <v>2</v>
      </c>
      <c r="I1242" s="259" t="s">
        <v>2597</v>
      </c>
      <c r="J1242" s="259" t="s">
        <v>2551</v>
      </c>
      <c r="K1242" s="259" t="s">
        <v>2598</v>
      </c>
      <c r="L1242" s="260">
        <v>45549</v>
      </c>
      <c r="M1242" s="259" t="s">
        <v>20</v>
      </c>
    </row>
    <row r="1243" spans="1:13" x14ac:dyDescent="0.35">
      <c r="A1243" s="261" t="s">
        <v>2569</v>
      </c>
      <c r="B1243" s="261" t="s">
        <v>2570</v>
      </c>
      <c r="C1243" s="261" t="s">
        <v>2405</v>
      </c>
      <c r="D1243" s="261" t="s">
        <v>807</v>
      </c>
      <c r="E1243" s="261">
        <v>1975502</v>
      </c>
      <c r="F1243" s="261" t="s">
        <v>2580</v>
      </c>
      <c r="G1243" s="261" t="s">
        <v>723</v>
      </c>
      <c r="H1243" s="261">
        <v>2</v>
      </c>
      <c r="I1243" s="261" t="s">
        <v>2581</v>
      </c>
      <c r="J1243" s="261" t="s">
        <v>2553</v>
      </c>
      <c r="K1243" s="261" t="s">
        <v>2599</v>
      </c>
      <c r="L1243" s="262">
        <v>45549</v>
      </c>
      <c r="M1243" s="261" t="s">
        <v>20</v>
      </c>
    </row>
    <row r="1244" spans="1:13" x14ac:dyDescent="0.35">
      <c r="A1244" s="259" t="s">
        <v>2569</v>
      </c>
      <c r="B1244" s="259" t="s">
        <v>2570</v>
      </c>
      <c r="C1244" s="259" t="s">
        <v>2405</v>
      </c>
      <c r="D1244" s="259" t="s">
        <v>810</v>
      </c>
      <c r="E1244" s="259">
        <v>422753</v>
      </c>
      <c r="F1244" s="259" t="s">
        <v>2580</v>
      </c>
      <c r="G1244" s="259" t="s">
        <v>723</v>
      </c>
      <c r="H1244" s="259">
        <v>2</v>
      </c>
      <c r="I1244" s="259" t="s">
        <v>2581</v>
      </c>
      <c r="J1244" s="259" t="s">
        <v>2600</v>
      </c>
      <c r="K1244" s="259" t="s">
        <v>2601</v>
      </c>
      <c r="L1244" s="260">
        <v>45549</v>
      </c>
      <c r="M1244" s="259" t="s">
        <v>20</v>
      </c>
    </row>
    <row r="1245" spans="1:13" x14ac:dyDescent="0.35">
      <c r="A1245" s="261" t="s">
        <v>2569</v>
      </c>
      <c r="B1245" s="261" t="s">
        <v>2570</v>
      </c>
      <c r="C1245" s="261" t="s">
        <v>2405</v>
      </c>
      <c r="D1245" s="261" t="s">
        <v>813</v>
      </c>
      <c r="E1245" s="261" t="s">
        <v>17</v>
      </c>
      <c r="F1245" s="261" t="s">
        <v>680</v>
      </c>
      <c r="G1245" s="261" t="s">
        <v>17</v>
      </c>
      <c r="H1245" s="261" t="s">
        <v>17</v>
      </c>
      <c r="I1245" s="261" t="s">
        <v>17</v>
      </c>
      <c r="J1245" s="261" t="s">
        <v>2602</v>
      </c>
      <c r="K1245" s="261" t="s">
        <v>2603</v>
      </c>
      <c r="L1245" s="262">
        <v>45549</v>
      </c>
      <c r="M1245" s="261" t="s">
        <v>20</v>
      </c>
    </row>
    <row r="1246" spans="1:13" x14ac:dyDescent="0.35">
      <c r="A1246" s="259" t="s">
        <v>2569</v>
      </c>
      <c r="B1246" s="259" t="s">
        <v>2570</v>
      </c>
      <c r="C1246" s="259" t="s">
        <v>2405</v>
      </c>
      <c r="D1246" s="259" t="s">
        <v>679</v>
      </c>
      <c r="E1246" s="259" t="s">
        <v>17</v>
      </c>
      <c r="F1246" s="259" t="s">
        <v>680</v>
      </c>
      <c r="G1246" s="259" t="s">
        <v>17</v>
      </c>
      <c r="H1246" s="259" t="s">
        <v>17</v>
      </c>
      <c r="I1246" s="259" t="s">
        <v>17</v>
      </c>
      <c r="J1246" s="259" t="s">
        <v>2602</v>
      </c>
      <c r="K1246" s="259" t="s">
        <v>2604</v>
      </c>
      <c r="L1246" s="260">
        <v>45549</v>
      </c>
      <c r="M1246" s="259" t="s">
        <v>20</v>
      </c>
    </row>
    <row r="1247" spans="1:13" x14ac:dyDescent="0.35">
      <c r="A1247" s="261" t="s">
        <v>2569</v>
      </c>
      <c r="B1247" s="261" t="s">
        <v>2570</v>
      </c>
      <c r="C1247" s="261" t="s">
        <v>2405</v>
      </c>
      <c r="D1247" s="261" t="s">
        <v>317</v>
      </c>
      <c r="E1247" s="261">
        <v>3</v>
      </c>
      <c r="F1247" s="261" t="s">
        <v>2580</v>
      </c>
      <c r="G1247" s="261" t="s">
        <v>723</v>
      </c>
      <c r="H1247" s="261">
        <v>2</v>
      </c>
      <c r="I1247" s="261" t="s">
        <v>2581</v>
      </c>
      <c r="J1247" s="261" t="s">
        <v>2605</v>
      </c>
      <c r="K1247" s="261" t="s">
        <v>2606</v>
      </c>
      <c r="L1247" s="262">
        <v>45549</v>
      </c>
      <c r="M1247" s="261" t="s">
        <v>20</v>
      </c>
    </row>
    <row r="1248" spans="1:13" x14ac:dyDescent="0.35">
      <c r="A1248" s="259" t="s">
        <v>2569</v>
      </c>
      <c r="B1248" s="259" t="s">
        <v>2570</v>
      </c>
      <c r="C1248" s="259" t="s">
        <v>2405</v>
      </c>
      <c r="D1248" s="259" t="s">
        <v>26</v>
      </c>
      <c r="E1248" s="259" t="s">
        <v>17</v>
      </c>
      <c r="F1248" s="259" t="s">
        <v>2458</v>
      </c>
      <c r="G1248" s="259" t="s">
        <v>404</v>
      </c>
      <c r="H1248" s="259">
        <v>1</v>
      </c>
      <c r="I1248" s="259" t="s">
        <v>2459</v>
      </c>
      <c r="J1248" s="259" t="s">
        <v>2607</v>
      </c>
      <c r="K1248" s="259" t="s">
        <v>2608</v>
      </c>
      <c r="L1248" s="260">
        <v>45549</v>
      </c>
      <c r="M1248" s="259" t="s">
        <v>20</v>
      </c>
    </row>
    <row r="1249" spans="1:13" x14ac:dyDescent="0.35">
      <c r="A1249" s="261" t="s">
        <v>2569</v>
      </c>
      <c r="B1249" s="261" t="s">
        <v>2570</v>
      </c>
      <c r="C1249" s="261" t="s">
        <v>2405</v>
      </c>
      <c r="D1249" s="261" t="s">
        <v>28</v>
      </c>
      <c r="E1249" s="261" t="s">
        <v>17</v>
      </c>
      <c r="F1249" s="261" t="s">
        <v>2458</v>
      </c>
      <c r="G1249" s="261" t="s">
        <v>404</v>
      </c>
      <c r="H1249" s="261">
        <v>1</v>
      </c>
      <c r="I1249" s="261" t="s">
        <v>2459</v>
      </c>
      <c r="J1249" s="261" t="s">
        <v>2607</v>
      </c>
      <c r="K1249" s="261" t="s">
        <v>2609</v>
      </c>
      <c r="L1249" s="262">
        <v>45549</v>
      </c>
      <c r="M1249" s="261" t="s">
        <v>20</v>
      </c>
    </row>
    <row r="1250" spans="1:13" x14ac:dyDescent="0.35">
      <c r="A1250" s="259" t="s">
        <v>2569</v>
      </c>
      <c r="B1250" s="259" t="s">
        <v>2570</v>
      </c>
      <c r="C1250" s="259" t="s">
        <v>2405</v>
      </c>
      <c r="D1250" s="259" t="s">
        <v>38</v>
      </c>
      <c r="E1250" s="259" t="s">
        <v>17</v>
      </c>
      <c r="F1250" s="259" t="s">
        <v>17</v>
      </c>
      <c r="G1250" s="259" t="s">
        <v>17</v>
      </c>
      <c r="H1250" s="259" t="s">
        <v>17</v>
      </c>
      <c r="I1250" s="259" t="s">
        <v>17</v>
      </c>
      <c r="J1250" s="259" t="s">
        <v>18</v>
      </c>
      <c r="K1250" s="259" t="s">
        <v>2610</v>
      </c>
      <c r="L1250" s="260">
        <v>45549</v>
      </c>
      <c r="M1250" s="259" t="s">
        <v>20</v>
      </c>
    </row>
    <row r="1251" spans="1:13" x14ac:dyDescent="0.35">
      <c r="A1251" s="261" t="s">
        <v>2569</v>
      </c>
      <c r="B1251" s="261" t="s">
        <v>2570</v>
      </c>
      <c r="C1251" s="261" t="s">
        <v>2405</v>
      </c>
      <c r="D1251" s="261" t="s">
        <v>16</v>
      </c>
      <c r="E1251" s="261">
        <v>301738</v>
      </c>
      <c r="F1251" s="261" t="s">
        <v>2465</v>
      </c>
      <c r="G1251" s="261" t="s">
        <v>723</v>
      </c>
      <c r="H1251" s="261">
        <v>2</v>
      </c>
      <c r="I1251" s="261" t="s">
        <v>2466</v>
      </c>
      <c r="J1251" s="261" t="s">
        <v>2611</v>
      </c>
      <c r="K1251" s="261" t="s">
        <v>2612</v>
      </c>
      <c r="L1251" s="262">
        <v>45549</v>
      </c>
      <c r="M1251" s="261" t="s">
        <v>20</v>
      </c>
    </row>
    <row r="1252" spans="1:13" x14ac:dyDescent="0.35">
      <c r="A1252" s="259" t="s">
        <v>2569</v>
      </c>
      <c r="B1252" s="259" t="s">
        <v>2570</v>
      </c>
      <c r="C1252" s="259" t="s">
        <v>2405</v>
      </c>
      <c r="D1252" s="259" t="s">
        <v>21</v>
      </c>
      <c r="E1252" s="259">
        <v>7542</v>
      </c>
      <c r="F1252" s="259" t="s">
        <v>2469</v>
      </c>
      <c r="G1252" s="259" t="s">
        <v>723</v>
      </c>
      <c r="H1252" s="259">
        <v>2</v>
      </c>
      <c r="I1252" s="259" t="s">
        <v>2470</v>
      </c>
      <c r="J1252" s="259" t="s">
        <v>2613</v>
      </c>
      <c r="K1252" s="259" t="s">
        <v>2614</v>
      </c>
      <c r="L1252" s="260">
        <v>45549</v>
      </c>
      <c r="M1252" s="259" t="s">
        <v>20</v>
      </c>
    </row>
    <row r="1253" spans="1:13" x14ac:dyDescent="0.35">
      <c r="A1253" s="261" t="s">
        <v>2569</v>
      </c>
      <c r="B1253" s="261" t="s">
        <v>2570</v>
      </c>
      <c r="C1253" s="261" t="s">
        <v>2405</v>
      </c>
      <c r="D1253" s="261" t="s">
        <v>631</v>
      </c>
      <c r="E1253" s="261" t="s">
        <v>17</v>
      </c>
      <c r="F1253" s="261" t="s">
        <v>17</v>
      </c>
      <c r="G1253" s="261" t="s">
        <v>17</v>
      </c>
      <c r="H1253" s="261" t="s">
        <v>17</v>
      </c>
      <c r="I1253" s="261" t="s">
        <v>17</v>
      </c>
      <c r="J1253" s="261" t="s">
        <v>18</v>
      </c>
      <c r="K1253" s="261" t="s">
        <v>2615</v>
      </c>
      <c r="L1253" s="262">
        <v>45549</v>
      </c>
      <c r="M1253" s="261" t="s">
        <v>20</v>
      </c>
    </row>
    <row r="1254" spans="1:13" x14ac:dyDescent="0.35">
      <c r="A1254" s="259" t="s">
        <v>2569</v>
      </c>
      <c r="B1254" s="259" t="s">
        <v>2570</v>
      </c>
      <c r="C1254" s="259" t="s">
        <v>2405</v>
      </c>
      <c r="D1254" s="259" t="s">
        <v>24</v>
      </c>
      <c r="E1254" s="259">
        <v>1900000000</v>
      </c>
      <c r="F1254" s="259" t="s">
        <v>2474</v>
      </c>
      <c r="G1254" s="259" t="s">
        <v>22</v>
      </c>
      <c r="H1254" s="259">
        <v>3</v>
      </c>
      <c r="I1254" s="259" t="s">
        <v>2475</v>
      </c>
      <c r="J1254" s="259" t="s">
        <v>2616</v>
      </c>
      <c r="K1254" s="259" t="s">
        <v>2617</v>
      </c>
      <c r="L1254" s="260">
        <v>45549</v>
      </c>
      <c r="M1254" s="259" t="s">
        <v>20</v>
      </c>
    </row>
    <row r="1255" spans="1:13" x14ac:dyDescent="0.35">
      <c r="A1255" s="261" t="s">
        <v>2618</v>
      </c>
      <c r="B1255" s="261" t="s">
        <v>2619</v>
      </c>
      <c r="C1255" s="261" t="s">
        <v>2620</v>
      </c>
      <c r="D1255" s="261" t="s">
        <v>759</v>
      </c>
      <c r="E1255" s="261">
        <v>100309210</v>
      </c>
      <c r="F1255" s="261" t="s">
        <v>2621</v>
      </c>
      <c r="G1255" s="261" t="s">
        <v>404</v>
      </c>
      <c r="H1255" s="261">
        <v>1</v>
      </c>
      <c r="I1255" s="261" t="s">
        <v>2622</v>
      </c>
      <c r="J1255" s="261" t="s">
        <v>2623</v>
      </c>
      <c r="K1255" s="261" t="s">
        <v>2624</v>
      </c>
      <c r="L1255" s="262">
        <v>45558</v>
      </c>
      <c r="M1255" s="261" t="s">
        <v>20</v>
      </c>
    </row>
    <row r="1256" spans="1:13" x14ac:dyDescent="0.35">
      <c r="A1256" s="259" t="s">
        <v>2618</v>
      </c>
      <c r="B1256" s="259" t="s">
        <v>2619</v>
      </c>
      <c r="C1256" s="259" t="s">
        <v>2620</v>
      </c>
      <c r="D1256" s="259" t="s">
        <v>764</v>
      </c>
      <c r="E1256" s="259">
        <v>150058</v>
      </c>
      <c r="F1256" s="259" t="s">
        <v>2625</v>
      </c>
      <c r="G1256" s="259" t="s">
        <v>723</v>
      </c>
      <c r="H1256" s="259">
        <v>2</v>
      </c>
      <c r="I1256" s="259" t="s">
        <v>2626</v>
      </c>
      <c r="J1256" s="259" t="s">
        <v>2627</v>
      </c>
      <c r="K1256" s="259" t="s">
        <v>2628</v>
      </c>
      <c r="L1256" s="260">
        <v>45558</v>
      </c>
      <c r="M1256" s="259" t="s">
        <v>20</v>
      </c>
    </row>
    <row r="1257" spans="1:13" x14ac:dyDescent="0.35">
      <c r="A1257" s="261" t="s">
        <v>2618</v>
      </c>
      <c r="B1257" s="261" t="s">
        <v>2619</v>
      </c>
      <c r="C1257" s="261" t="s">
        <v>2620</v>
      </c>
      <c r="D1257" s="261" t="s">
        <v>26</v>
      </c>
      <c r="E1257" s="261" t="s">
        <v>17</v>
      </c>
      <c r="F1257" s="261" t="s">
        <v>17</v>
      </c>
      <c r="G1257" s="261" t="s">
        <v>17</v>
      </c>
      <c r="H1257" s="261" t="s">
        <v>17</v>
      </c>
      <c r="I1257" s="261" t="s">
        <v>17</v>
      </c>
      <c r="J1257" s="261" t="s">
        <v>1153</v>
      </c>
      <c r="K1257" s="261" t="s">
        <v>2629</v>
      </c>
      <c r="L1257" s="262">
        <v>45558</v>
      </c>
      <c r="M1257" s="261" t="s">
        <v>20</v>
      </c>
    </row>
    <row r="1258" spans="1:13" x14ac:dyDescent="0.35">
      <c r="A1258" s="259" t="s">
        <v>2618</v>
      </c>
      <c r="B1258" s="259" t="s">
        <v>2619</v>
      </c>
      <c r="C1258" s="259" t="s">
        <v>2620</v>
      </c>
      <c r="D1258" s="259" t="s">
        <v>28</v>
      </c>
      <c r="E1258" s="259" t="s">
        <v>17</v>
      </c>
      <c r="F1258" s="259" t="s">
        <v>17</v>
      </c>
      <c r="G1258" s="259" t="s">
        <v>17</v>
      </c>
      <c r="H1258" s="259" t="s">
        <v>17</v>
      </c>
      <c r="I1258" s="259" t="s">
        <v>17</v>
      </c>
      <c r="J1258" s="259" t="s">
        <v>1153</v>
      </c>
      <c r="K1258" s="259" t="s">
        <v>2630</v>
      </c>
      <c r="L1258" s="260">
        <v>45558</v>
      </c>
      <c r="M1258" s="259" t="s">
        <v>20</v>
      </c>
    </row>
    <row r="1259" spans="1:13" x14ac:dyDescent="0.35">
      <c r="A1259" s="261" t="s">
        <v>2618</v>
      </c>
      <c r="B1259" s="261" t="s">
        <v>2619</v>
      </c>
      <c r="C1259" s="261" t="s">
        <v>2620</v>
      </c>
      <c r="D1259" s="261" t="s">
        <v>38</v>
      </c>
      <c r="E1259" s="261" t="s">
        <v>17</v>
      </c>
      <c r="F1259" s="261" t="s">
        <v>17</v>
      </c>
      <c r="G1259" s="261" t="s">
        <v>17</v>
      </c>
      <c r="H1259" s="261" t="s">
        <v>17</v>
      </c>
      <c r="I1259" s="261" t="s">
        <v>17</v>
      </c>
      <c r="J1259" s="261" t="s">
        <v>1153</v>
      </c>
      <c r="K1259" s="261" t="s">
        <v>2631</v>
      </c>
      <c r="L1259" s="262">
        <v>45558</v>
      </c>
      <c r="M1259" s="261" t="s">
        <v>20</v>
      </c>
    </row>
    <row r="1260" spans="1:13" x14ac:dyDescent="0.35">
      <c r="A1260" s="259" t="s">
        <v>2618</v>
      </c>
      <c r="B1260" s="259" t="s">
        <v>2619</v>
      </c>
      <c r="C1260" s="259" t="s">
        <v>2620</v>
      </c>
      <c r="D1260" s="259" t="s">
        <v>631</v>
      </c>
      <c r="E1260" s="259" t="s">
        <v>17</v>
      </c>
      <c r="F1260" s="259" t="s">
        <v>17</v>
      </c>
      <c r="G1260" s="259" t="s">
        <v>17</v>
      </c>
      <c r="H1260" s="259" t="s">
        <v>17</v>
      </c>
      <c r="I1260" s="259" t="s">
        <v>17</v>
      </c>
      <c r="J1260" s="259" t="s">
        <v>1153</v>
      </c>
      <c r="K1260" s="259" t="s">
        <v>2632</v>
      </c>
      <c r="L1260" s="260">
        <v>45558</v>
      </c>
      <c r="M1260" s="259" t="s">
        <v>20</v>
      </c>
    </row>
    <row r="1261" spans="1:13" x14ac:dyDescent="0.35">
      <c r="A1261" s="261" t="s">
        <v>2633</v>
      </c>
      <c r="B1261" s="261" t="s">
        <v>2634</v>
      </c>
      <c r="C1261" s="261" t="s">
        <v>2635</v>
      </c>
      <c r="D1261" s="261" t="s">
        <v>759</v>
      </c>
      <c r="E1261" s="261">
        <v>7545800</v>
      </c>
      <c r="F1261" s="261" t="s">
        <v>2636</v>
      </c>
      <c r="G1261" s="261" t="s">
        <v>404</v>
      </c>
      <c r="H1261" s="261">
        <v>1</v>
      </c>
      <c r="I1261" s="261" t="s">
        <v>2637</v>
      </c>
      <c r="J1261" s="261" t="s">
        <v>2623</v>
      </c>
      <c r="K1261" s="261" t="s">
        <v>2638</v>
      </c>
      <c r="L1261" s="262">
        <v>45559</v>
      </c>
      <c r="M1261" s="261" t="s">
        <v>20</v>
      </c>
    </row>
    <row r="1262" spans="1:13" x14ac:dyDescent="0.35">
      <c r="A1262" s="259" t="s">
        <v>2633</v>
      </c>
      <c r="B1262" s="259" t="s">
        <v>2634</v>
      </c>
      <c r="C1262" s="259" t="s">
        <v>2635</v>
      </c>
      <c r="D1262" s="259" t="s">
        <v>764</v>
      </c>
      <c r="E1262" s="259">
        <v>99096</v>
      </c>
      <c r="F1262" s="259" t="s">
        <v>2639</v>
      </c>
      <c r="G1262" s="259" t="s">
        <v>723</v>
      </c>
      <c r="H1262" s="259">
        <v>2</v>
      </c>
      <c r="I1262" s="259" t="s">
        <v>2640</v>
      </c>
      <c r="J1262" s="259" t="s">
        <v>2641</v>
      </c>
      <c r="K1262" s="259" t="s">
        <v>2642</v>
      </c>
      <c r="L1262" s="260">
        <v>45559</v>
      </c>
      <c r="M1262" s="259" t="s">
        <v>20</v>
      </c>
    </row>
    <row r="1263" spans="1:13" x14ac:dyDescent="0.35">
      <c r="A1263" s="261" t="s">
        <v>2633</v>
      </c>
      <c r="B1263" s="261" t="s">
        <v>2634</v>
      </c>
      <c r="C1263" s="261" t="s">
        <v>2635</v>
      </c>
      <c r="D1263" s="261" t="s">
        <v>26</v>
      </c>
      <c r="E1263" s="261" t="s">
        <v>17</v>
      </c>
      <c r="F1263" s="261" t="s">
        <v>17</v>
      </c>
      <c r="G1263" s="261" t="s">
        <v>17</v>
      </c>
      <c r="H1263" s="261" t="s">
        <v>17</v>
      </c>
      <c r="I1263" s="261" t="s">
        <v>17</v>
      </c>
      <c r="J1263" s="261" t="s">
        <v>1153</v>
      </c>
      <c r="K1263" s="261" t="s">
        <v>2643</v>
      </c>
      <c r="L1263" s="262">
        <v>45559</v>
      </c>
      <c r="M1263" s="261" t="s">
        <v>20</v>
      </c>
    </row>
    <row r="1264" spans="1:13" x14ac:dyDescent="0.35">
      <c r="A1264" s="259" t="s">
        <v>2633</v>
      </c>
      <c r="B1264" s="259" t="s">
        <v>2634</v>
      </c>
      <c r="C1264" s="259" t="s">
        <v>2635</v>
      </c>
      <c r="D1264" s="259" t="s">
        <v>28</v>
      </c>
      <c r="E1264" s="259" t="s">
        <v>17</v>
      </c>
      <c r="F1264" s="259" t="s">
        <v>17</v>
      </c>
      <c r="G1264" s="259" t="s">
        <v>17</v>
      </c>
      <c r="H1264" s="259" t="s">
        <v>17</v>
      </c>
      <c r="I1264" s="259" t="s">
        <v>17</v>
      </c>
      <c r="J1264" s="259" t="s">
        <v>1153</v>
      </c>
      <c r="K1264" s="259" t="s">
        <v>2644</v>
      </c>
      <c r="L1264" s="260">
        <v>45559</v>
      </c>
      <c r="M1264" s="259" t="s">
        <v>20</v>
      </c>
    </row>
    <row r="1265" spans="1:13" x14ac:dyDescent="0.35">
      <c r="A1265" s="261" t="s">
        <v>2633</v>
      </c>
      <c r="B1265" s="261" t="s">
        <v>2634</v>
      </c>
      <c r="C1265" s="261" t="s">
        <v>2635</v>
      </c>
      <c r="D1265" s="261" t="s">
        <v>38</v>
      </c>
      <c r="E1265" s="261" t="s">
        <v>17</v>
      </c>
      <c r="F1265" s="261" t="s">
        <v>17</v>
      </c>
      <c r="G1265" s="261" t="s">
        <v>17</v>
      </c>
      <c r="H1265" s="261" t="s">
        <v>17</v>
      </c>
      <c r="I1265" s="261" t="s">
        <v>17</v>
      </c>
      <c r="J1265" s="261" t="s">
        <v>1153</v>
      </c>
      <c r="K1265" s="261" t="s">
        <v>2645</v>
      </c>
      <c r="L1265" s="262">
        <v>45559</v>
      </c>
      <c r="M1265" s="261" t="s">
        <v>20</v>
      </c>
    </row>
    <row r="1266" spans="1:13" x14ac:dyDescent="0.35">
      <c r="A1266" s="259" t="s">
        <v>2633</v>
      </c>
      <c r="B1266" s="259" t="s">
        <v>2634</v>
      </c>
      <c r="C1266" s="259" t="s">
        <v>2635</v>
      </c>
      <c r="D1266" s="259" t="s">
        <v>631</v>
      </c>
      <c r="E1266" s="259" t="s">
        <v>17</v>
      </c>
      <c r="F1266" s="259" t="s">
        <v>17</v>
      </c>
      <c r="G1266" s="259" t="s">
        <v>17</v>
      </c>
      <c r="H1266" s="259" t="s">
        <v>17</v>
      </c>
      <c r="I1266" s="259" t="s">
        <v>17</v>
      </c>
      <c r="J1266" s="259" t="s">
        <v>1153</v>
      </c>
      <c r="K1266" s="259" t="s">
        <v>2646</v>
      </c>
      <c r="L1266" s="260">
        <v>45559</v>
      </c>
      <c r="M1266" s="259" t="s">
        <v>20</v>
      </c>
    </row>
    <row r="1267" spans="1:13" x14ac:dyDescent="0.35">
      <c r="A1267" s="261" t="s">
        <v>1001</v>
      </c>
      <c r="B1267" s="261" t="s">
        <v>1002</v>
      </c>
      <c r="C1267" s="261" t="s">
        <v>1003</v>
      </c>
      <c r="D1267" s="261" t="s">
        <v>759</v>
      </c>
      <c r="E1267" s="261">
        <v>11700000</v>
      </c>
      <c r="F1267" s="261" t="s">
        <v>2647</v>
      </c>
      <c r="G1267" s="261" t="s">
        <v>404</v>
      </c>
      <c r="H1267" s="261">
        <v>1</v>
      </c>
      <c r="I1267" s="261" t="s">
        <v>2648</v>
      </c>
      <c r="J1267" s="261" t="s">
        <v>2649</v>
      </c>
      <c r="K1267" s="261" t="s">
        <v>2650</v>
      </c>
      <c r="L1267" s="262">
        <v>45560</v>
      </c>
      <c r="M1267" s="261" t="s">
        <v>20</v>
      </c>
    </row>
    <row r="1268" spans="1:13" x14ac:dyDescent="0.35">
      <c r="A1268" s="259" t="s">
        <v>1001</v>
      </c>
      <c r="B1268" s="259" t="s">
        <v>1002</v>
      </c>
      <c r="C1268" s="259" t="s">
        <v>1003</v>
      </c>
      <c r="D1268" s="259" t="s">
        <v>764</v>
      </c>
      <c r="E1268" s="259">
        <v>27560</v>
      </c>
      <c r="F1268" s="259" t="s">
        <v>2651</v>
      </c>
      <c r="G1268" s="259" t="s">
        <v>723</v>
      </c>
      <c r="H1268" s="259">
        <v>2</v>
      </c>
      <c r="I1268" s="259" t="s">
        <v>2652</v>
      </c>
      <c r="J1268" s="259" t="s">
        <v>2653</v>
      </c>
      <c r="K1268" s="259" t="s">
        <v>2654</v>
      </c>
      <c r="L1268" s="260">
        <v>45560</v>
      </c>
      <c r="M1268" s="259" t="s">
        <v>20</v>
      </c>
    </row>
    <row r="1269" spans="1:13" x14ac:dyDescent="0.35">
      <c r="A1269" s="261" t="s">
        <v>1001</v>
      </c>
      <c r="B1269" s="261" t="s">
        <v>1002</v>
      </c>
      <c r="C1269" s="261" t="s">
        <v>1003</v>
      </c>
      <c r="D1269" s="261" t="s">
        <v>769</v>
      </c>
      <c r="E1269" s="261">
        <v>11700000</v>
      </c>
      <c r="F1269" s="261" t="s">
        <v>2647</v>
      </c>
      <c r="G1269" s="261" t="s">
        <v>404</v>
      </c>
      <c r="H1269" s="261">
        <v>1</v>
      </c>
      <c r="I1269" s="261" t="s">
        <v>2655</v>
      </c>
      <c r="J1269" s="261" t="s">
        <v>2656</v>
      </c>
      <c r="K1269" s="261" t="s">
        <v>2657</v>
      </c>
      <c r="L1269" s="262">
        <v>45560</v>
      </c>
      <c r="M1269" s="261" t="s">
        <v>20</v>
      </c>
    </row>
    <row r="1270" spans="1:13" x14ac:dyDescent="0.35">
      <c r="A1270" s="259" t="s">
        <v>1001</v>
      </c>
      <c r="B1270" s="259" t="s">
        <v>1002</v>
      </c>
      <c r="C1270" s="259" t="s">
        <v>1003</v>
      </c>
      <c r="D1270" s="259" t="s">
        <v>774</v>
      </c>
      <c r="E1270" s="259">
        <v>8658000</v>
      </c>
      <c r="F1270" s="259" t="s">
        <v>2658</v>
      </c>
      <c r="G1270" s="259" t="s">
        <v>404</v>
      </c>
      <c r="H1270" s="259">
        <v>1</v>
      </c>
      <c r="I1270" s="259" t="s">
        <v>2659</v>
      </c>
      <c r="J1270" s="259" t="s">
        <v>2660</v>
      </c>
      <c r="K1270" s="259" t="s">
        <v>2661</v>
      </c>
      <c r="L1270" s="260">
        <v>45560</v>
      </c>
      <c r="M1270" s="259" t="s">
        <v>352</v>
      </c>
    </row>
    <row r="1271" spans="1:13" x14ac:dyDescent="0.35">
      <c r="A1271" s="261" t="s">
        <v>1001</v>
      </c>
      <c r="B1271" s="261" t="s">
        <v>1002</v>
      </c>
      <c r="C1271" s="261" t="s">
        <v>1003</v>
      </c>
      <c r="D1271" s="261" t="s">
        <v>463</v>
      </c>
      <c r="E1271" s="261">
        <v>578074</v>
      </c>
      <c r="F1271" s="261" t="s">
        <v>2662</v>
      </c>
      <c r="G1271" s="261" t="s">
        <v>404</v>
      </c>
      <c r="H1271" s="261">
        <v>1</v>
      </c>
      <c r="I1271" s="261" t="s">
        <v>2663</v>
      </c>
      <c r="J1271" s="261" t="s">
        <v>2664</v>
      </c>
      <c r="K1271" s="261" t="s">
        <v>2665</v>
      </c>
      <c r="L1271" s="262">
        <v>45560</v>
      </c>
      <c r="M1271" s="261" t="s">
        <v>352</v>
      </c>
    </row>
    <row r="1272" spans="1:13" x14ac:dyDescent="0.35">
      <c r="A1272" s="259" t="s">
        <v>1001</v>
      </c>
      <c r="B1272" s="259" t="s">
        <v>1002</v>
      </c>
      <c r="C1272" s="259" t="s">
        <v>1003</v>
      </c>
      <c r="D1272" s="259" t="s">
        <v>40</v>
      </c>
      <c r="E1272" s="259" t="s">
        <v>17</v>
      </c>
      <c r="F1272" s="259" t="s">
        <v>17</v>
      </c>
      <c r="G1272" s="259" t="s">
        <v>17</v>
      </c>
      <c r="H1272" s="259" t="s">
        <v>17</v>
      </c>
      <c r="I1272" s="259" t="s">
        <v>17</v>
      </c>
      <c r="J1272" s="259" t="s">
        <v>2512</v>
      </c>
      <c r="K1272" s="259" t="s">
        <v>2666</v>
      </c>
      <c r="L1272" s="260">
        <v>45560</v>
      </c>
      <c r="M1272" s="259" t="s">
        <v>352</v>
      </c>
    </row>
    <row r="1273" spans="1:13" x14ac:dyDescent="0.35">
      <c r="A1273" s="261" t="s">
        <v>1001</v>
      </c>
      <c r="B1273" s="261" t="s">
        <v>1002</v>
      </c>
      <c r="C1273" s="261" t="s">
        <v>1003</v>
      </c>
      <c r="D1273" s="261" t="s">
        <v>644</v>
      </c>
      <c r="E1273" s="261">
        <v>531</v>
      </c>
      <c r="F1273" s="261" t="s">
        <v>2667</v>
      </c>
      <c r="G1273" s="261" t="s">
        <v>22</v>
      </c>
      <c r="H1273" s="261">
        <v>3</v>
      </c>
      <c r="I1273" s="261" t="s">
        <v>646</v>
      </c>
      <c r="J1273" s="261" t="s">
        <v>2668</v>
      </c>
      <c r="K1273" s="261" t="s">
        <v>2669</v>
      </c>
      <c r="L1273" s="262">
        <v>45560</v>
      </c>
      <c r="M1273" s="261" t="s">
        <v>20</v>
      </c>
    </row>
    <row r="1274" spans="1:13" x14ac:dyDescent="0.35">
      <c r="A1274" s="259" t="s">
        <v>1001</v>
      </c>
      <c r="B1274" s="259" t="s">
        <v>1002</v>
      </c>
      <c r="C1274" s="259" t="s">
        <v>1003</v>
      </c>
      <c r="D1274" s="259" t="s">
        <v>649</v>
      </c>
      <c r="E1274" s="259">
        <v>531</v>
      </c>
      <c r="F1274" s="259" t="s">
        <v>2667</v>
      </c>
      <c r="G1274" s="259" t="s">
        <v>22</v>
      </c>
      <c r="H1274" s="259">
        <v>3</v>
      </c>
      <c r="I1274" s="259" t="s">
        <v>646</v>
      </c>
      <c r="J1274" s="259" t="s">
        <v>2668</v>
      </c>
      <c r="K1274" s="259" t="s">
        <v>2670</v>
      </c>
      <c r="L1274" s="260">
        <v>45560</v>
      </c>
      <c r="M1274" s="259" t="s">
        <v>20</v>
      </c>
    </row>
    <row r="1275" spans="1:13" x14ac:dyDescent="0.35">
      <c r="A1275" s="261" t="s">
        <v>1001</v>
      </c>
      <c r="B1275" s="261" t="s">
        <v>1002</v>
      </c>
      <c r="C1275" s="261" t="s">
        <v>1003</v>
      </c>
      <c r="D1275" s="261" t="s">
        <v>797</v>
      </c>
      <c r="E1275" s="261">
        <v>5500000</v>
      </c>
      <c r="F1275" s="261" t="s">
        <v>2671</v>
      </c>
      <c r="G1275" s="261" t="s">
        <v>404</v>
      </c>
      <c r="H1275" s="261">
        <v>1</v>
      </c>
      <c r="I1275" s="261" t="s">
        <v>2672</v>
      </c>
      <c r="J1275" s="261" t="s">
        <v>2673</v>
      </c>
      <c r="K1275" s="261" t="s">
        <v>2674</v>
      </c>
      <c r="L1275" s="262">
        <v>45560</v>
      </c>
      <c r="M1275" s="261" t="s">
        <v>352</v>
      </c>
    </row>
    <row r="1276" spans="1:13" x14ac:dyDescent="0.35">
      <c r="A1276" s="259" t="s">
        <v>1001</v>
      </c>
      <c r="B1276" s="259" t="s">
        <v>1002</v>
      </c>
      <c r="C1276" s="259" t="s">
        <v>1003</v>
      </c>
      <c r="D1276" s="259" t="s">
        <v>802</v>
      </c>
      <c r="E1276" s="259">
        <v>3042000</v>
      </c>
      <c r="F1276" s="259" t="s">
        <v>2658</v>
      </c>
      <c r="G1276" s="259" t="s">
        <v>22</v>
      </c>
      <c r="H1276" s="259">
        <v>3</v>
      </c>
      <c r="I1276" s="259" t="s">
        <v>2659</v>
      </c>
      <c r="J1276" s="259" t="s">
        <v>2675</v>
      </c>
      <c r="K1276" s="259" t="s">
        <v>2676</v>
      </c>
      <c r="L1276" s="260">
        <v>45560</v>
      </c>
      <c r="M1276" s="259" t="s">
        <v>352</v>
      </c>
    </row>
    <row r="1277" spans="1:13" x14ac:dyDescent="0.35">
      <c r="A1277" s="261" t="s">
        <v>1001</v>
      </c>
      <c r="B1277" s="261" t="s">
        <v>1002</v>
      </c>
      <c r="C1277" s="261" t="s">
        <v>1003</v>
      </c>
      <c r="D1277" s="261" t="s">
        <v>807</v>
      </c>
      <c r="E1277" s="261">
        <v>3158000</v>
      </c>
      <c r="F1277" s="261" t="s">
        <v>2658</v>
      </c>
      <c r="G1277" s="261" t="s">
        <v>22</v>
      </c>
      <c r="H1277" s="261">
        <v>3</v>
      </c>
      <c r="I1277" s="261" t="s">
        <v>2659</v>
      </c>
      <c r="J1277" s="261" t="s">
        <v>2677</v>
      </c>
      <c r="K1277" s="261" t="s">
        <v>2678</v>
      </c>
      <c r="L1277" s="262">
        <v>45560</v>
      </c>
      <c r="M1277" s="261" t="s">
        <v>352</v>
      </c>
    </row>
    <row r="1278" spans="1:13" x14ac:dyDescent="0.35">
      <c r="A1278" s="259" t="s">
        <v>1001</v>
      </c>
      <c r="B1278" s="259" t="s">
        <v>1002</v>
      </c>
      <c r="C1278" s="259" t="s">
        <v>1003</v>
      </c>
      <c r="D1278" s="259" t="s">
        <v>810</v>
      </c>
      <c r="E1278" s="259">
        <v>3855019</v>
      </c>
      <c r="F1278" s="259" t="s">
        <v>2658</v>
      </c>
      <c r="G1278" s="259" t="s">
        <v>22</v>
      </c>
      <c r="H1278" s="259">
        <v>3</v>
      </c>
      <c r="I1278" s="259" t="s">
        <v>2659</v>
      </c>
      <c r="J1278" s="259" t="s">
        <v>2679</v>
      </c>
      <c r="K1278" s="259" t="s">
        <v>2680</v>
      </c>
      <c r="L1278" s="260">
        <v>45560</v>
      </c>
      <c r="M1278" s="259" t="s">
        <v>352</v>
      </c>
    </row>
    <row r="1279" spans="1:13" x14ac:dyDescent="0.35">
      <c r="A1279" s="261" t="s">
        <v>1001</v>
      </c>
      <c r="B1279" s="261" t="s">
        <v>1002</v>
      </c>
      <c r="C1279" s="261" t="s">
        <v>1003</v>
      </c>
      <c r="D1279" s="261" t="s">
        <v>813</v>
      </c>
      <c r="E1279" s="261">
        <v>1644981</v>
      </c>
      <c r="F1279" s="261" t="s">
        <v>2658</v>
      </c>
      <c r="G1279" s="261" t="s">
        <v>22</v>
      </c>
      <c r="H1279" s="261">
        <v>3</v>
      </c>
      <c r="I1279" s="261" t="s">
        <v>2659</v>
      </c>
      <c r="J1279" s="261" t="s">
        <v>2681</v>
      </c>
      <c r="K1279" s="261" t="s">
        <v>2682</v>
      </c>
      <c r="L1279" s="262">
        <v>45560</v>
      </c>
      <c r="M1279" s="261" t="s">
        <v>352</v>
      </c>
    </row>
    <row r="1280" spans="1:13" x14ac:dyDescent="0.35">
      <c r="A1280" s="259" t="s">
        <v>1001</v>
      </c>
      <c r="B1280" s="259" t="s">
        <v>1002</v>
      </c>
      <c r="C1280" s="259" t="s">
        <v>1003</v>
      </c>
      <c r="D1280" s="259" t="s">
        <v>679</v>
      </c>
      <c r="E1280" s="259">
        <v>0</v>
      </c>
      <c r="F1280" s="259" t="s">
        <v>2658</v>
      </c>
      <c r="G1280" s="259" t="s">
        <v>22</v>
      </c>
      <c r="H1280" s="259">
        <v>3</v>
      </c>
      <c r="I1280" s="259" t="s">
        <v>2659</v>
      </c>
      <c r="J1280" s="259" t="s">
        <v>2683</v>
      </c>
      <c r="K1280" s="259" t="s">
        <v>2684</v>
      </c>
      <c r="L1280" s="260">
        <v>45560</v>
      </c>
      <c r="M1280" s="259" t="s">
        <v>352</v>
      </c>
    </row>
    <row r="1281" spans="1:13" x14ac:dyDescent="0.35">
      <c r="A1281" s="261" t="s">
        <v>1001</v>
      </c>
      <c r="B1281" s="261" t="s">
        <v>1002</v>
      </c>
      <c r="C1281" s="261" t="s">
        <v>1003</v>
      </c>
      <c r="D1281" s="261" t="s">
        <v>317</v>
      </c>
      <c r="E1281" s="261">
        <v>5</v>
      </c>
      <c r="F1281" s="261" t="s">
        <v>2647</v>
      </c>
      <c r="G1281" s="261" t="s">
        <v>404</v>
      </c>
      <c r="H1281" s="261">
        <v>1</v>
      </c>
      <c r="I1281" s="261" t="s">
        <v>2685</v>
      </c>
      <c r="J1281" s="261" t="s">
        <v>2686</v>
      </c>
      <c r="K1281" s="261" t="s">
        <v>2687</v>
      </c>
      <c r="L1281" s="262">
        <v>45560</v>
      </c>
      <c r="M1281" s="261" t="s">
        <v>20</v>
      </c>
    </row>
    <row r="1282" spans="1:13" x14ac:dyDescent="0.35">
      <c r="A1282" s="259" t="s">
        <v>1001</v>
      </c>
      <c r="B1282" s="259" t="s">
        <v>1002</v>
      </c>
      <c r="C1282" s="259" t="s">
        <v>1003</v>
      </c>
      <c r="D1282" s="259" t="s">
        <v>38</v>
      </c>
      <c r="E1282" s="259" t="s">
        <v>17</v>
      </c>
      <c r="F1282" s="259" t="s">
        <v>680</v>
      </c>
      <c r="G1282" s="259" t="s">
        <v>17</v>
      </c>
      <c r="H1282" s="259" t="s">
        <v>17</v>
      </c>
      <c r="I1282" s="259" t="s">
        <v>17</v>
      </c>
      <c r="J1282" s="259" t="s">
        <v>2512</v>
      </c>
      <c r="K1282" s="259" t="s">
        <v>2688</v>
      </c>
      <c r="L1282" s="260">
        <v>45560</v>
      </c>
      <c r="M1282" s="259" t="s">
        <v>20</v>
      </c>
    </row>
    <row r="1283" spans="1:13" x14ac:dyDescent="0.35">
      <c r="A1283" s="261" t="s">
        <v>1001</v>
      </c>
      <c r="B1283" s="261" t="s">
        <v>1002</v>
      </c>
      <c r="C1283" s="261" t="s">
        <v>1003</v>
      </c>
      <c r="D1283" s="261" t="s">
        <v>16</v>
      </c>
      <c r="E1283" s="261" t="s">
        <v>17</v>
      </c>
      <c r="F1283" s="261" t="s">
        <v>424</v>
      </c>
      <c r="G1283" s="261" t="s">
        <v>17</v>
      </c>
      <c r="H1283" s="261" t="s">
        <v>17</v>
      </c>
      <c r="I1283" s="261" t="s">
        <v>424</v>
      </c>
      <c r="J1283" s="261" t="s">
        <v>2512</v>
      </c>
      <c r="K1283" s="261" t="s">
        <v>2689</v>
      </c>
      <c r="L1283" s="262">
        <v>45560</v>
      </c>
      <c r="M1283" s="261" t="s">
        <v>20</v>
      </c>
    </row>
    <row r="1284" spans="1:13" x14ac:dyDescent="0.35">
      <c r="A1284" s="259" t="s">
        <v>1001</v>
      </c>
      <c r="B1284" s="259" t="s">
        <v>1002</v>
      </c>
      <c r="C1284" s="259" t="s">
        <v>1003</v>
      </c>
      <c r="D1284" s="259" t="s">
        <v>21</v>
      </c>
      <c r="E1284" s="259" t="s">
        <v>17</v>
      </c>
      <c r="F1284" s="259" t="s">
        <v>424</v>
      </c>
      <c r="G1284" s="259" t="s">
        <v>17</v>
      </c>
      <c r="H1284" s="259" t="s">
        <v>17</v>
      </c>
      <c r="I1284" s="259" t="s">
        <v>424</v>
      </c>
      <c r="J1284" s="259" t="s">
        <v>2512</v>
      </c>
      <c r="K1284" s="259" t="s">
        <v>2690</v>
      </c>
      <c r="L1284" s="260">
        <v>45560</v>
      </c>
      <c r="M1284" s="259" t="s">
        <v>20</v>
      </c>
    </row>
    <row r="1285" spans="1:13" x14ac:dyDescent="0.35">
      <c r="A1285" s="261" t="s">
        <v>1001</v>
      </c>
      <c r="B1285" s="261" t="s">
        <v>1002</v>
      </c>
      <c r="C1285" s="261" t="s">
        <v>1003</v>
      </c>
      <c r="D1285" s="261" t="s">
        <v>631</v>
      </c>
      <c r="E1285" s="261" t="s">
        <v>17</v>
      </c>
      <c r="F1285" s="261" t="s">
        <v>424</v>
      </c>
      <c r="G1285" s="261" t="s">
        <v>17</v>
      </c>
      <c r="H1285" s="261" t="s">
        <v>17</v>
      </c>
      <c r="I1285" s="261" t="s">
        <v>424</v>
      </c>
      <c r="J1285" s="261" t="s">
        <v>2512</v>
      </c>
      <c r="K1285" s="261" t="s">
        <v>2691</v>
      </c>
      <c r="L1285" s="262">
        <v>45560</v>
      </c>
      <c r="M1285" s="261" t="s">
        <v>20</v>
      </c>
    </row>
    <row r="1286" spans="1:13" x14ac:dyDescent="0.35">
      <c r="A1286" s="259" t="s">
        <v>1001</v>
      </c>
      <c r="B1286" s="259" t="s">
        <v>1002</v>
      </c>
      <c r="C1286" s="259" t="s">
        <v>1003</v>
      </c>
      <c r="D1286" s="259" t="s">
        <v>24</v>
      </c>
      <c r="E1286" s="259" t="s">
        <v>17</v>
      </c>
      <c r="F1286" s="259" t="s">
        <v>424</v>
      </c>
      <c r="G1286" s="259" t="s">
        <v>17</v>
      </c>
      <c r="H1286" s="259" t="s">
        <v>17</v>
      </c>
      <c r="I1286" s="259" t="s">
        <v>424</v>
      </c>
      <c r="J1286" s="259" t="s">
        <v>2512</v>
      </c>
      <c r="K1286" s="259" t="s">
        <v>2692</v>
      </c>
      <c r="L1286" s="260">
        <v>45560</v>
      </c>
      <c r="M1286" s="259" t="s">
        <v>20</v>
      </c>
    </row>
    <row r="1287" spans="1:13" x14ac:dyDescent="0.35">
      <c r="A1287" s="261" t="s">
        <v>1170</v>
      </c>
      <c r="B1287" s="261" t="s">
        <v>1171</v>
      </c>
      <c r="C1287" s="261" t="s">
        <v>1172</v>
      </c>
      <c r="D1287" s="261" t="s">
        <v>759</v>
      </c>
      <c r="E1287" s="261">
        <v>28838499</v>
      </c>
      <c r="F1287" s="261" t="s">
        <v>2693</v>
      </c>
      <c r="G1287" s="261" t="s">
        <v>33</v>
      </c>
      <c r="H1287" s="261">
        <v>2</v>
      </c>
      <c r="I1287" s="261" t="s">
        <v>2694</v>
      </c>
      <c r="J1287" s="261" t="s">
        <v>2695</v>
      </c>
      <c r="K1287" s="261" t="s">
        <v>2696</v>
      </c>
      <c r="L1287" s="262">
        <v>45560</v>
      </c>
      <c r="M1287" s="261" t="s">
        <v>20</v>
      </c>
    </row>
    <row r="1288" spans="1:13" x14ac:dyDescent="0.35">
      <c r="A1288" s="259" t="s">
        <v>1170</v>
      </c>
      <c r="B1288" s="259" t="s">
        <v>1171</v>
      </c>
      <c r="C1288" s="259" t="s">
        <v>1172</v>
      </c>
      <c r="D1288" s="259" t="s">
        <v>764</v>
      </c>
      <c r="E1288" s="259">
        <v>882050</v>
      </c>
      <c r="F1288" s="259" t="s">
        <v>2697</v>
      </c>
      <c r="G1288" s="259" t="s">
        <v>723</v>
      </c>
      <c r="H1288" s="259">
        <v>2</v>
      </c>
      <c r="I1288" s="259" t="s">
        <v>2698</v>
      </c>
      <c r="J1288" s="259" t="s">
        <v>2699</v>
      </c>
      <c r="K1288" s="259" t="s">
        <v>2700</v>
      </c>
      <c r="L1288" s="260">
        <v>45560</v>
      </c>
      <c r="M1288" s="259" t="s">
        <v>20</v>
      </c>
    </row>
    <row r="1289" spans="1:13" x14ac:dyDescent="0.35">
      <c r="A1289" s="261" t="s">
        <v>1170</v>
      </c>
      <c r="B1289" s="261" t="s">
        <v>1171</v>
      </c>
      <c r="C1289" s="261" t="s">
        <v>1172</v>
      </c>
      <c r="D1289" s="261" t="s">
        <v>769</v>
      </c>
      <c r="E1289" s="261">
        <v>28838499</v>
      </c>
      <c r="F1289" s="261" t="s">
        <v>2693</v>
      </c>
      <c r="G1289" s="261" t="s">
        <v>33</v>
      </c>
      <c r="H1289" s="261">
        <v>2</v>
      </c>
      <c r="I1289" s="261" t="s">
        <v>2694</v>
      </c>
      <c r="J1289" s="261" t="s">
        <v>2701</v>
      </c>
      <c r="K1289" s="261" t="s">
        <v>2702</v>
      </c>
      <c r="L1289" s="262">
        <v>45560</v>
      </c>
      <c r="M1289" s="261" t="s">
        <v>20</v>
      </c>
    </row>
    <row r="1290" spans="1:13" x14ac:dyDescent="0.35">
      <c r="A1290" s="259" t="s">
        <v>1170</v>
      </c>
      <c r="B1290" s="259" t="s">
        <v>1171</v>
      </c>
      <c r="C1290" s="259" t="s">
        <v>1172</v>
      </c>
      <c r="D1290" s="259" t="s">
        <v>774</v>
      </c>
      <c r="E1290" s="259">
        <v>19898564</v>
      </c>
      <c r="F1290" s="259" t="s">
        <v>2703</v>
      </c>
      <c r="G1290" s="259" t="s">
        <v>33</v>
      </c>
      <c r="H1290" s="259">
        <v>2</v>
      </c>
      <c r="I1290" s="259" t="s">
        <v>2704</v>
      </c>
      <c r="J1290" s="259" t="s">
        <v>2705</v>
      </c>
      <c r="K1290" s="259" t="s">
        <v>2706</v>
      </c>
      <c r="L1290" s="260">
        <v>45560</v>
      </c>
      <c r="M1290" s="259" t="s">
        <v>20</v>
      </c>
    </row>
    <row r="1291" spans="1:13" x14ac:dyDescent="0.35">
      <c r="A1291" s="261" t="s">
        <v>1170</v>
      </c>
      <c r="B1291" s="261" t="s">
        <v>1171</v>
      </c>
      <c r="C1291" s="261" t="s">
        <v>1172</v>
      </c>
      <c r="D1291" s="261" t="s">
        <v>463</v>
      </c>
      <c r="E1291" s="261">
        <v>7700000</v>
      </c>
      <c r="F1291" s="261" t="s">
        <v>2707</v>
      </c>
      <c r="G1291" s="261" t="s">
        <v>22</v>
      </c>
      <c r="H1291" s="261">
        <v>3</v>
      </c>
      <c r="I1291" s="261" t="s">
        <v>2708</v>
      </c>
      <c r="J1291" s="261" t="s">
        <v>2709</v>
      </c>
      <c r="K1291" s="261" t="s">
        <v>2710</v>
      </c>
      <c r="L1291" s="262">
        <v>45560</v>
      </c>
      <c r="M1291" s="261" t="s">
        <v>352</v>
      </c>
    </row>
    <row r="1292" spans="1:13" x14ac:dyDescent="0.35">
      <c r="A1292" s="259" t="s">
        <v>1170</v>
      </c>
      <c r="B1292" s="259" t="s">
        <v>1171</v>
      </c>
      <c r="C1292" s="259" t="s">
        <v>1172</v>
      </c>
      <c r="D1292" s="259" t="s">
        <v>40</v>
      </c>
      <c r="E1292" s="259" t="s">
        <v>17</v>
      </c>
      <c r="F1292" s="259" t="s">
        <v>17</v>
      </c>
      <c r="G1292" s="259" t="s">
        <v>17</v>
      </c>
      <c r="H1292" s="259" t="s">
        <v>17</v>
      </c>
      <c r="I1292" s="259" t="s">
        <v>17</v>
      </c>
      <c r="J1292" s="259" t="s">
        <v>2512</v>
      </c>
      <c r="K1292" s="259" t="s">
        <v>2711</v>
      </c>
      <c r="L1292" s="260">
        <v>45560</v>
      </c>
      <c r="M1292" s="259" t="s">
        <v>20</v>
      </c>
    </row>
    <row r="1293" spans="1:13" x14ac:dyDescent="0.35">
      <c r="A1293" s="261" t="s">
        <v>1170</v>
      </c>
      <c r="B1293" s="261" t="s">
        <v>1171</v>
      </c>
      <c r="C1293" s="261" t="s">
        <v>1172</v>
      </c>
      <c r="D1293" s="261" t="s">
        <v>644</v>
      </c>
      <c r="E1293" s="261">
        <v>236</v>
      </c>
      <c r="F1293" s="261" t="s">
        <v>2712</v>
      </c>
      <c r="G1293" s="261" t="s">
        <v>22</v>
      </c>
      <c r="H1293" s="261">
        <v>3</v>
      </c>
      <c r="I1293" s="261" t="s">
        <v>646</v>
      </c>
      <c r="J1293" s="261" t="s">
        <v>2713</v>
      </c>
      <c r="K1293" s="261" t="s">
        <v>2714</v>
      </c>
      <c r="L1293" s="262">
        <v>45560</v>
      </c>
      <c r="M1293" s="261" t="s">
        <v>20</v>
      </c>
    </row>
    <row r="1294" spans="1:13" x14ac:dyDescent="0.35">
      <c r="A1294" s="259" t="s">
        <v>1170</v>
      </c>
      <c r="B1294" s="259" t="s">
        <v>1171</v>
      </c>
      <c r="C1294" s="259" t="s">
        <v>1172</v>
      </c>
      <c r="D1294" s="259" t="s">
        <v>649</v>
      </c>
      <c r="E1294" s="259">
        <v>236</v>
      </c>
      <c r="F1294" s="259" t="s">
        <v>2712</v>
      </c>
      <c r="G1294" s="259" t="s">
        <v>22</v>
      </c>
      <c r="H1294" s="259">
        <v>3</v>
      </c>
      <c r="I1294" s="259" t="s">
        <v>646</v>
      </c>
      <c r="J1294" s="259" t="s">
        <v>2713</v>
      </c>
      <c r="K1294" s="259" t="s">
        <v>2715</v>
      </c>
      <c r="L1294" s="260">
        <v>45560</v>
      </c>
      <c r="M1294" s="259" t="s">
        <v>20</v>
      </c>
    </row>
    <row r="1295" spans="1:13" x14ac:dyDescent="0.35">
      <c r="A1295" s="261" t="s">
        <v>1170</v>
      </c>
      <c r="B1295" s="261" t="s">
        <v>1171</v>
      </c>
      <c r="C1295" s="261" t="s">
        <v>1172</v>
      </c>
      <c r="D1295" s="261" t="s">
        <v>797</v>
      </c>
      <c r="E1295" s="261">
        <v>7600000</v>
      </c>
      <c r="F1295" s="261" t="s">
        <v>2716</v>
      </c>
      <c r="G1295" s="261" t="s">
        <v>22</v>
      </c>
      <c r="H1295" s="261">
        <v>3</v>
      </c>
      <c r="I1295" s="261" t="s">
        <v>2717</v>
      </c>
      <c r="J1295" s="261" t="s">
        <v>2718</v>
      </c>
      <c r="K1295" s="261" t="s">
        <v>2719</v>
      </c>
      <c r="L1295" s="262">
        <v>45560</v>
      </c>
      <c r="M1295" s="261" t="s">
        <v>20</v>
      </c>
    </row>
    <row r="1296" spans="1:13" x14ac:dyDescent="0.35">
      <c r="A1296" s="259" t="s">
        <v>1170</v>
      </c>
      <c r="B1296" s="259" t="s">
        <v>1171</v>
      </c>
      <c r="C1296" s="259" t="s">
        <v>1172</v>
      </c>
      <c r="D1296" s="259" t="s">
        <v>802</v>
      </c>
      <c r="E1296" s="259">
        <v>8939935</v>
      </c>
      <c r="F1296" s="259" t="s">
        <v>2703</v>
      </c>
      <c r="G1296" s="259" t="s">
        <v>33</v>
      </c>
      <c r="H1296" s="259">
        <v>2</v>
      </c>
      <c r="I1296" s="259" t="s">
        <v>2704</v>
      </c>
      <c r="J1296" s="259" t="s">
        <v>2720</v>
      </c>
      <c r="K1296" s="259" t="s">
        <v>2721</v>
      </c>
      <c r="L1296" s="260">
        <v>45560</v>
      </c>
      <c r="M1296" s="259" t="s">
        <v>20</v>
      </c>
    </row>
    <row r="1297" spans="1:13" x14ac:dyDescent="0.35">
      <c r="A1297" s="261" t="s">
        <v>1170</v>
      </c>
      <c r="B1297" s="261" t="s">
        <v>1171</v>
      </c>
      <c r="C1297" s="261" t="s">
        <v>1172</v>
      </c>
      <c r="D1297" s="261" t="s">
        <v>807</v>
      </c>
      <c r="E1297" s="261">
        <v>12298564</v>
      </c>
      <c r="F1297" s="261" t="s">
        <v>2703</v>
      </c>
      <c r="G1297" s="261" t="s">
        <v>33</v>
      </c>
      <c r="H1297" s="261">
        <v>2</v>
      </c>
      <c r="I1297" s="261" t="s">
        <v>2704</v>
      </c>
      <c r="J1297" s="261" t="s">
        <v>2722</v>
      </c>
      <c r="K1297" s="261" t="s">
        <v>2723</v>
      </c>
      <c r="L1297" s="262">
        <v>45560</v>
      </c>
      <c r="M1297" s="261" t="s">
        <v>352</v>
      </c>
    </row>
    <row r="1298" spans="1:13" x14ac:dyDescent="0.35">
      <c r="A1298" s="259" t="s">
        <v>1170</v>
      </c>
      <c r="B1298" s="259" t="s">
        <v>1171</v>
      </c>
      <c r="C1298" s="259" t="s">
        <v>1172</v>
      </c>
      <c r="D1298" s="259" t="s">
        <v>810</v>
      </c>
      <c r="E1298" s="259">
        <v>7600000</v>
      </c>
      <c r="F1298" s="259" t="s">
        <v>2724</v>
      </c>
      <c r="G1298" s="259" t="s">
        <v>22</v>
      </c>
      <c r="H1298" s="259">
        <v>3</v>
      </c>
      <c r="I1298" s="259" t="s">
        <v>2725</v>
      </c>
      <c r="J1298" s="259" t="s">
        <v>2726</v>
      </c>
      <c r="K1298" s="259" t="s">
        <v>2727</v>
      </c>
      <c r="L1298" s="260">
        <v>45560</v>
      </c>
      <c r="M1298" s="259" t="s">
        <v>352</v>
      </c>
    </row>
    <row r="1299" spans="1:13" x14ac:dyDescent="0.35">
      <c r="A1299" s="261" t="s">
        <v>1170</v>
      </c>
      <c r="B1299" s="261" t="s">
        <v>1171</v>
      </c>
      <c r="C1299" s="261" t="s">
        <v>1172</v>
      </c>
      <c r="D1299" s="261" t="s">
        <v>813</v>
      </c>
      <c r="E1299" s="261">
        <v>0</v>
      </c>
      <c r="F1299" s="261" t="s">
        <v>2728</v>
      </c>
      <c r="G1299" s="261" t="s">
        <v>22</v>
      </c>
      <c r="H1299" s="261">
        <v>3</v>
      </c>
      <c r="I1299" s="261" t="s">
        <v>17</v>
      </c>
      <c r="J1299" s="261" t="s">
        <v>2512</v>
      </c>
      <c r="K1299" s="261" t="s">
        <v>2729</v>
      </c>
      <c r="L1299" s="262">
        <v>45560</v>
      </c>
      <c r="M1299" s="261" t="s">
        <v>20</v>
      </c>
    </row>
    <row r="1300" spans="1:13" x14ac:dyDescent="0.35">
      <c r="A1300" s="259" t="s">
        <v>1170</v>
      </c>
      <c r="B1300" s="259" t="s">
        <v>1171</v>
      </c>
      <c r="C1300" s="259" t="s">
        <v>1172</v>
      </c>
      <c r="D1300" s="259" t="s">
        <v>679</v>
      </c>
      <c r="E1300" s="259">
        <v>0</v>
      </c>
      <c r="F1300" s="259" t="s">
        <v>17</v>
      </c>
      <c r="G1300" s="259" t="s">
        <v>22</v>
      </c>
      <c r="H1300" s="259">
        <v>3</v>
      </c>
      <c r="I1300" s="259" t="s">
        <v>17</v>
      </c>
      <c r="J1300" s="259" t="s">
        <v>2512</v>
      </c>
      <c r="K1300" s="259" t="s">
        <v>2730</v>
      </c>
      <c r="L1300" s="260">
        <v>45560</v>
      </c>
      <c r="M1300" s="259" t="s">
        <v>20</v>
      </c>
    </row>
    <row r="1301" spans="1:13" x14ac:dyDescent="0.35">
      <c r="A1301" s="261" t="s">
        <v>1170</v>
      </c>
      <c r="B1301" s="261" t="s">
        <v>1171</v>
      </c>
      <c r="C1301" s="261" t="s">
        <v>1172</v>
      </c>
      <c r="D1301" s="261" t="s">
        <v>317</v>
      </c>
      <c r="E1301" s="261">
        <v>5</v>
      </c>
      <c r="F1301" s="261" t="s">
        <v>2731</v>
      </c>
      <c r="G1301" s="261" t="s">
        <v>22</v>
      </c>
      <c r="H1301" s="261">
        <v>3</v>
      </c>
      <c r="I1301" s="261" t="s">
        <v>2732</v>
      </c>
      <c r="J1301" s="261" t="s">
        <v>2733</v>
      </c>
      <c r="K1301" s="261" t="s">
        <v>2734</v>
      </c>
      <c r="L1301" s="262">
        <v>45560</v>
      </c>
      <c r="M1301" s="261" t="s">
        <v>20</v>
      </c>
    </row>
    <row r="1302" spans="1:13" x14ac:dyDescent="0.35">
      <c r="A1302" s="259" t="s">
        <v>1170</v>
      </c>
      <c r="B1302" s="259" t="s">
        <v>1171</v>
      </c>
      <c r="C1302" s="259" t="s">
        <v>1172</v>
      </c>
      <c r="D1302" s="259" t="s">
        <v>38</v>
      </c>
      <c r="E1302" s="259" t="s">
        <v>17</v>
      </c>
      <c r="F1302" s="259" t="s">
        <v>680</v>
      </c>
      <c r="G1302" s="259" t="s">
        <v>22</v>
      </c>
      <c r="H1302" s="259">
        <v>3</v>
      </c>
      <c r="I1302" s="259" t="s">
        <v>17</v>
      </c>
      <c r="J1302" s="259" t="s">
        <v>2512</v>
      </c>
      <c r="K1302" s="259" t="s">
        <v>2735</v>
      </c>
      <c r="L1302" s="260">
        <v>45560</v>
      </c>
      <c r="M1302" s="259" t="s">
        <v>20</v>
      </c>
    </row>
    <row r="1303" spans="1:13" x14ac:dyDescent="0.35">
      <c r="A1303" s="261" t="s">
        <v>1170</v>
      </c>
      <c r="B1303" s="261" t="s">
        <v>1171</v>
      </c>
      <c r="C1303" s="261" t="s">
        <v>1172</v>
      </c>
      <c r="D1303" s="261" t="s">
        <v>16</v>
      </c>
      <c r="E1303" s="261" t="s">
        <v>17</v>
      </c>
      <c r="F1303" s="261" t="s">
        <v>680</v>
      </c>
      <c r="G1303" s="261" t="s">
        <v>22</v>
      </c>
      <c r="H1303" s="261">
        <v>3</v>
      </c>
      <c r="I1303" s="261" t="s">
        <v>17</v>
      </c>
      <c r="J1303" s="261" t="s">
        <v>2512</v>
      </c>
      <c r="K1303" s="261" t="s">
        <v>2736</v>
      </c>
      <c r="L1303" s="262">
        <v>45560</v>
      </c>
      <c r="M1303" s="261" t="s">
        <v>20</v>
      </c>
    </row>
    <row r="1304" spans="1:13" x14ac:dyDescent="0.35">
      <c r="A1304" s="259" t="s">
        <v>1170</v>
      </c>
      <c r="B1304" s="259" t="s">
        <v>1171</v>
      </c>
      <c r="C1304" s="259" t="s">
        <v>1172</v>
      </c>
      <c r="D1304" s="259" t="s">
        <v>21</v>
      </c>
      <c r="E1304" s="259" t="s">
        <v>17</v>
      </c>
      <c r="F1304" s="259" t="s">
        <v>680</v>
      </c>
      <c r="G1304" s="259" t="s">
        <v>22</v>
      </c>
      <c r="H1304" s="259">
        <v>3</v>
      </c>
      <c r="I1304" s="259" t="s">
        <v>17</v>
      </c>
      <c r="J1304" s="259" t="s">
        <v>2512</v>
      </c>
      <c r="K1304" s="259" t="s">
        <v>2737</v>
      </c>
      <c r="L1304" s="260">
        <v>45560</v>
      </c>
      <c r="M1304" s="259" t="s">
        <v>20</v>
      </c>
    </row>
    <row r="1305" spans="1:13" x14ac:dyDescent="0.35">
      <c r="A1305" s="261" t="s">
        <v>1170</v>
      </c>
      <c r="B1305" s="261" t="s">
        <v>1171</v>
      </c>
      <c r="C1305" s="261" t="s">
        <v>1172</v>
      </c>
      <c r="D1305" s="261" t="s">
        <v>631</v>
      </c>
      <c r="E1305" s="261" t="s">
        <v>17</v>
      </c>
      <c r="F1305" s="261" t="s">
        <v>680</v>
      </c>
      <c r="G1305" s="261" t="s">
        <v>22</v>
      </c>
      <c r="H1305" s="261">
        <v>3</v>
      </c>
      <c r="I1305" s="261" t="s">
        <v>17</v>
      </c>
      <c r="J1305" s="261" t="s">
        <v>2512</v>
      </c>
      <c r="K1305" s="261" t="s">
        <v>2738</v>
      </c>
      <c r="L1305" s="262">
        <v>45560</v>
      </c>
      <c r="M1305" s="261" t="s">
        <v>20</v>
      </c>
    </row>
    <row r="1306" spans="1:13" x14ac:dyDescent="0.35">
      <c r="A1306" s="259" t="s">
        <v>1170</v>
      </c>
      <c r="B1306" s="259" t="s">
        <v>1171</v>
      </c>
      <c r="C1306" s="259" t="s">
        <v>1172</v>
      </c>
      <c r="D1306" s="259" t="s">
        <v>24</v>
      </c>
      <c r="E1306" s="259" t="s">
        <v>17</v>
      </c>
      <c r="F1306" s="259" t="s">
        <v>680</v>
      </c>
      <c r="G1306" s="259" t="s">
        <v>22</v>
      </c>
      <c r="H1306" s="259">
        <v>3</v>
      </c>
      <c r="I1306" s="259" t="s">
        <v>17</v>
      </c>
      <c r="J1306" s="259" t="s">
        <v>2512</v>
      </c>
      <c r="K1306" s="259" t="s">
        <v>2739</v>
      </c>
      <c r="L1306" s="260">
        <v>45560</v>
      </c>
      <c r="M1306" s="259" t="s">
        <v>20</v>
      </c>
    </row>
    <row r="1307" spans="1:13" x14ac:dyDescent="0.35">
      <c r="A1307" s="261" t="s">
        <v>1130</v>
      </c>
      <c r="B1307" s="261" t="s">
        <v>1131</v>
      </c>
      <c r="C1307" s="261" t="s">
        <v>1132</v>
      </c>
      <c r="D1307" s="261" t="s">
        <v>759</v>
      </c>
      <c r="E1307" s="261">
        <v>19629590</v>
      </c>
      <c r="F1307" s="261" t="s">
        <v>2740</v>
      </c>
      <c r="G1307" s="261" t="s">
        <v>723</v>
      </c>
      <c r="H1307" s="261">
        <v>2</v>
      </c>
      <c r="I1307" s="261" t="s">
        <v>2741</v>
      </c>
      <c r="J1307" s="261" t="s">
        <v>2742</v>
      </c>
      <c r="K1307" s="261" t="s">
        <v>2743</v>
      </c>
      <c r="L1307" s="262">
        <v>45560</v>
      </c>
      <c r="M1307" s="261" t="s">
        <v>20</v>
      </c>
    </row>
    <row r="1308" spans="1:13" x14ac:dyDescent="0.35">
      <c r="A1308" s="259" t="s">
        <v>1130</v>
      </c>
      <c r="B1308" s="259" t="s">
        <v>1131</v>
      </c>
      <c r="C1308" s="259" t="s">
        <v>1132</v>
      </c>
      <c r="D1308" s="259" t="s">
        <v>764</v>
      </c>
      <c r="E1308" s="259">
        <v>743532</v>
      </c>
      <c r="F1308" s="259" t="s">
        <v>2744</v>
      </c>
      <c r="G1308" s="259" t="s">
        <v>404</v>
      </c>
      <c r="H1308" s="259">
        <v>1</v>
      </c>
      <c r="I1308" s="259" t="s">
        <v>2741</v>
      </c>
      <c r="J1308" s="259" t="s">
        <v>2745</v>
      </c>
      <c r="K1308" s="259" t="s">
        <v>2746</v>
      </c>
      <c r="L1308" s="260">
        <v>45560</v>
      </c>
      <c r="M1308" s="259" t="s">
        <v>20</v>
      </c>
    </row>
    <row r="1309" spans="1:13" x14ac:dyDescent="0.35">
      <c r="A1309" s="261" t="s">
        <v>1130</v>
      </c>
      <c r="B1309" s="261" t="s">
        <v>1131</v>
      </c>
      <c r="C1309" s="261" t="s">
        <v>1132</v>
      </c>
      <c r="D1309" s="261" t="s">
        <v>769</v>
      </c>
      <c r="E1309" s="261">
        <v>19629590</v>
      </c>
      <c r="F1309" s="261" t="s">
        <v>2740</v>
      </c>
      <c r="G1309" s="261" t="s">
        <v>723</v>
      </c>
      <c r="H1309" s="261">
        <v>2</v>
      </c>
      <c r="I1309" s="261" t="s">
        <v>2747</v>
      </c>
      <c r="J1309" s="261" t="s">
        <v>2748</v>
      </c>
      <c r="K1309" s="261" t="s">
        <v>2749</v>
      </c>
      <c r="L1309" s="262">
        <v>45560</v>
      </c>
      <c r="M1309" s="261" t="s">
        <v>20</v>
      </c>
    </row>
    <row r="1310" spans="1:13" x14ac:dyDescent="0.35">
      <c r="A1310" s="259" t="s">
        <v>1130</v>
      </c>
      <c r="B1310" s="259" t="s">
        <v>1131</v>
      </c>
      <c r="C1310" s="259" t="s">
        <v>1132</v>
      </c>
      <c r="D1310" s="259" t="s">
        <v>774</v>
      </c>
      <c r="E1310" s="259">
        <v>13131293</v>
      </c>
      <c r="F1310" s="259" t="s">
        <v>2750</v>
      </c>
      <c r="G1310" s="259" t="s">
        <v>723</v>
      </c>
      <c r="H1310" s="259">
        <v>2</v>
      </c>
      <c r="I1310" s="259" t="s">
        <v>2751</v>
      </c>
      <c r="J1310" s="259" t="s">
        <v>2752</v>
      </c>
      <c r="K1310" s="259" t="s">
        <v>2753</v>
      </c>
      <c r="L1310" s="260">
        <v>45560</v>
      </c>
      <c r="M1310" s="259" t="s">
        <v>20</v>
      </c>
    </row>
    <row r="1311" spans="1:13" x14ac:dyDescent="0.35">
      <c r="A1311" s="261" t="s">
        <v>1130</v>
      </c>
      <c r="B1311" s="261" t="s">
        <v>1131</v>
      </c>
      <c r="C1311" s="261" t="s">
        <v>1132</v>
      </c>
      <c r="D1311" s="261" t="s">
        <v>463</v>
      </c>
      <c r="E1311" s="261">
        <v>498200</v>
      </c>
      <c r="F1311" s="261" t="s">
        <v>2487</v>
      </c>
      <c r="G1311" s="261" t="s">
        <v>33</v>
      </c>
      <c r="H1311" s="261">
        <v>2</v>
      </c>
      <c r="I1311" s="261" t="s">
        <v>2488</v>
      </c>
      <c r="J1311" s="261" t="s">
        <v>2754</v>
      </c>
      <c r="K1311" s="261" t="s">
        <v>2755</v>
      </c>
      <c r="L1311" s="262">
        <v>45560</v>
      </c>
      <c r="M1311" s="261" t="s">
        <v>20</v>
      </c>
    </row>
    <row r="1312" spans="1:13" x14ac:dyDescent="0.35">
      <c r="A1312" s="259" t="s">
        <v>1130</v>
      </c>
      <c r="B1312" s="259" t="s">
        <v>1131</v>
      </c>
      <c r="C1312" s="259" t="s">
        <v>1132</v>
      </c>
      <c r="D1312" s="259" t="s">
        <v>40</v>
      </c>
      <c r="E1312" s="259" t="s">
        <v>17</v>
      </c>
      <c r="F1312" s="259" t="s">
        <v>17</v>
      </c>
      <c r="G1312" s="259" t="s">
        <v>17</v>
      </c>
      <c r="H1312" s="259" t="s">
        <v>17</v>
      </c>
      <c r="I1312" s="259" t="s">
        <v>17</v>
      </c>
      <c r="J1312" s="259" t="s">
        <v>2512</v>
      </c>
      <c r="K1312" s="259" t="s">
        <v>2756</v>
      </c>
      <c r="L1312" s="260">
        <v>45560</v>
      </c>
      <c r="M1312" s="259" t="s">
        <v>20</v>
      </c>
    </row>
    <row r="1313" spans="1:13" x14ac:dyDescent="0.35">
      <c r="A1313" s="261" t="s">
        <v>1130</v>
      </c>
      <c r="B1313" s="261" t="s">
        <v>1131</v>
      </c>
      <c r="C1313" s="261" t="s">
        <v>1132</v>
      </c>
      <c r="D1313" s="261" t="s">
        <v>644</v>
      </c>
      <c r="E1313" s="261">
        <v>2</v>
      </c>
      <c r="F1313" s="261" t="s">
        <v>2757</v>
      </c>
      <c r="G1313" s="261" t="s">
        <v>723</v>
      </c>
      <c r="H1313" s="261">
        <v>2</v>
      </c>
      <c r="I1313" s="261" t="s">
        <v>2758</v>
      </c>
      <c r="J1313" s="261" t="s">
        <v>2759</v>
      </c>
      <c r="K1313" s="261" t="s">
        <v>2760</v>
      </c>
      <c r="L1313" s="262">
        <v>45560</v>
      </c>
      <c r="M1313" s="261" t="s">
        <v>20</v>
      </c>
    </row>
    <row r="1314" spans="1:13" x14ac:dyDescent="0.35">
      <c r="A1314" s="259" t="s">
        <v>1130</v>
      </c>
      <c r="B1314" s="259" t="s">
        <v>1131</v>
      </c>
      <c r="C1314" s="259" t="s">
        <v>1132</v>
      </c>
      <c r="D1314" s="259" t="s">
        <v>649</v>
      </c>
      <c r="E1314" s="259">
        <v>2</v>
      </c>
      <c r="F1314" s="259" t="s">
        <v>2757</v>
      </c>
      <c r="G1314" s="259" t="s">
        <v>723</v>
      </c>
      <c r="H1314" s="259">
        <v>2</v>
      </c>
      <c r="I1314" s="259" t="s">
        <v>2758</v>
      </c>
      <c r="J1314" s="259" t="s">
        <v>2759</v>
      </c>
      <c r="K1314" s="259" t="s">
        <v>2761</v>
      </c>
      <c r="L1314" s="260">
        <v>45560</v>
      </c>
      <c r="M1314" s="259" t="s">
        <v>20</v>
      </c>
    </row>
    <row r="1315" spans="1:13" x14ac:dyDescent="0.35">
      <c r="A1315" s="261" t="s">
        <v>1130</v>
      </c>
      <c r="B1315" s="261" t="s">
        <v>1131</v>
      </c>
      <c r="C1315" s="261" t="s">
        <v>1132</v>
      </c>
      <c r="D1315" s="261" t="s">
        <v>797</v>
      </c>
      <c r="E1315" s="261">
        <v>278200</v>
      </c>
      <c r="F1315" s="261" t="s">
        <v>2762</v>
      </c>
      <c r="G1315" s="261" t="s">
        <v>723</v>
      </c>
      <c r="H1315" s="261">
        <v>2</v>
      </c>
      <c r="I1315" s="261" t="s">
        <v>2763</v>
      </c>
      <c r="J1315" s="261" t="s">
        <v>2754</v>
      </c>
      <c r="K1315" s="261" t="s">
        <v>2764</v>
      </c>
      <c r="L1315" s="262">
        <v>45560</v>
      </c>
      <c r="M1315" s="261" t="s">
        <v>20</v>
      </c>
    </row>
    <row r="1316" spans="1:13" x14ac:dyDescent="0.35">
      <c r="A1316" s="259" t="s">
        <v>1130</v>
      </c>
      <c r="B1316" s="259" t="s">
        <v>1131</v>
      </c>
      <c r="C1316" s="259" t="s">
        <v>1132</v>
      </c>
      <c r="D1316" s="259" t="s">
        <v>802</v>
      </c>
      <c r="E1316" s="259">
        <v>6498297</v>
      </c>
      <c r="F1316" s="259" t="s">
        <v>2762</v>
      </c>
      <c r="G1316" s="259" t="s">
        <v>723</v>
      </c>
      <c r="H1316" s="259">
        <v>2</v>
      </c>
      <c r="I1316" s="259" t="s">
        <v>2763</v>
      </c>
      <c r="J1316" s="259" t="s">
        <v>2765</v>
      </c>
      <c r="K1316" s="259" t="s">
        <v>2766</v>
      </c>
      <c r="L1316" s="260">
        <v>45560</v>
      </c>
      <c r="M1316" s="259" t="s">
        <v>20</v>
      </c>
    </row>
    <row r="1317" spans="1:13" x14ac:dyDescent="0.35">
      <c r="A1317" s="261" t="s">
        <v>1130</v>
      </c>
      <c r="B1317" s="261" t="s">
        <v>1131</v>
      </c>
      <c r="C1317" s="261" t="s">
        <v>1132</v>
      </c>
      <c r="D1317" s="261" t="s">
        <v>807</v>
      </c>
      <c r="E1317" s="261">
        <v>12853093</v>
      </c>
      <c r="F1317" s="261" t="s">
        <v>2762</v>
      </c>
      <c r="G1317" s="261" t="s">
        <v>723</v>
      </c>
      <c r="H1317" s="261">
        <v>2</v>
      </c>
      <c r="I1317" s="261" t="s">
        <v>2763</v>
      </c>
      <c r="J1317" s="261" t="s">
        <v>2767</v>
      </c>
      <c r="K1317" s="261" t="s">
        <v>2768</v>
      </c>
      <c r="L1317" s="262">
        <v>45560</v>
      </c>
      <c r="M1317" s="261" t="s">
        <v>20</v>
      </c>
    </row>
    <row r="1318" spans="1:13" x14ac:dyDescent="0.35">
      <c r="A1318" s="259" t="s">
        <v>1130</v>
      </c>
      <c r="B1318" s="259" t="s">
        <v>1131</v>
      </c>
      <c r="C1318" s="259" t="s">
        <v>1132</v>
      </c>
      <c r="D1318" s="259" t="s">
        <v>810</v>
      </c>
      <c r="E1318" s="259">
        <v>278200</v>
      </c>
      <c r="F1318" s="259" t="s">
        <v>2762</v>
      </c>
      <c r="G1318" s="259" t="s">
        <v>723</v>
      </c>
      <c r="H1318" s="259">
        <v>2</v>
      </c>
      <c r="I1318" s="259" t="s">
        <v>2763</v>
      </c>
      <c r="J1318" s="259" t="s">
        <v>2754</v>
      </c>
      <c r="K1318" s="259" t="s">
        <v>2769</v>
      </c>
      <c r="L1318" s="260">
        <v>45560</v>
      </c>
      <c r="M1318" s="259" t="s">
        <v>20</v>
      </c>
    </row>
    <row r="1319" spans="1:13" x14ac:dyDescent="0.35">
      <c r="A1319" s="261" t="s">
        <v>1130</v>
      </c>
      <c r="B1319" s="261" t="s">
        <v>1131</v>
      </c>
      <c r="C1319" s="261" t="s">
        <v>1132</v>
      </c>
      <c r="D1319" s="261" t="s">
        <v>813</v>
      </c>
      <c r="E1319" s="261">
        <v>0</v>
      </c>
      <c r="F1319" s="261" t="s">
        <v>680</v>
      </c>
      <c r="G1319" s="261" t="s">
        <v>17</v>
      </c>
      <c r="H1319" s="261" t="s">
        <v>17</v>
      </c>
      <c r="I1319" s="261" t="s">
        <v>680</v>
      </c>
      <c r="J1319" s="261" t="s">
        <v>2512</v>
      </c>
      <c r="K1319" s="261" t="s">
        <v>2770</v>
      </c>
      <c r="L1319" s="262">
        <v>45560</v>
      </c>
      <c r="M1319" s="261" t="s">
        <v>20</v>
      </c>
    </row>
    <row r="1320" spans="1:13" x14ac:dyDescent="0.35">
      <c r="A1320" s="259" t="s">
        <v>1130</v>
      </c>
      <c r="B1320" s="259" t="s">
        <v>1131</v>
      </c>
      <c r="C1320" s="259" t="s">
        <v>1132</v>
      </c>
      <c r="D1320" s="259" t="s">
        <v>679</v>
      </c>
      <c r="E1320" s="259">
        <v>0</v>
      </c>
      <c r="F1320" s="259" t="s">
        <v>17</v>
      </c>
      <c r="G1320" s="259" t="s">
        <v>17</v>
      </c>
      <c r="H1320" s="259" t="s">
        <v>17</v>
      </c>
      <c r="I1320" s="259" t="s">
        <v>17</v>
      </c>
      <c r="J1320" s="259" t="s">
        <v>2512</v>
      </c>
      <c r="K1320" s="259" t="s">
        <v>2771</v>
      </c>
      <c r="L1320" s="260">
        <v>45560</v>
      </c>
      <c r="M1320" s="259" t="s">
        <v>20</v>
      </c>
    </row>
    <row r="1321" spans="1:13" x14ac:dyDescent="0.35">
      <c r="A1321" s="261" t="s">
        <v>1130</v>
      </c>
      <c r="B1321" s="261" t="s">
        <v>1131</v>
      </c>
      <c r="C1321" s="261" t="s">
        <v>1132</v>
      </c>
      <c r="D1321" s="261" t="s">
        <v>317</v>
      </c>
      <c r="E1321" s="261">
        <v>3</v>
      </c>
      <c r="F1321" s="261" t="s">
        <v>2487</v>
      </c>
      <c r="G1321" s="261" t="s">
        <v>404</v>
      </c>
      <c r="H1321" s="261">
        <v>1</v>
      </c>
      <c r="I1321" s="261" t="s">
        <v>2772</v>
      </c>
      <c r="J1321" s="261" t="s">
        <v>2773</v>
      </c>
      <c r="K1321" s="261" t="s">
        <v>2774</v>
      </c>
      <c r="L1321" s="262">
        <v>45560</v>
      </c>
      <c r="M1321" s="261" t="s">
        <v>20</v>
      </c>
    </row>
    <row r="1322" spans="1:13" x14ac:dyDescent="0.35">
      <c r="A1322" s="259" t="s">
        <v>1130</v>
      </c>
      <c r="B1322" s="259" t="s">
        <v>1131</v>
      </c>
      <c r="C1322" s="259" t="s">
        <v>1132</v>
      </c>
      <c r="D1322" s="259" t="s">
        <v>38</v>
      </c>
      <c r="E1322" s="259" t="s">
        <v>17</v>
      </c>
      <c r="F1322" s="259" t="s">
        <v>680</v>
      </c>
      <c r="G1322" s="259" t="s">
        <v>17</v>
      </c>
      <c r="H1322" s="259" t="s">
        <v>17</v>
      </c>
      <c r="I1322" s="259" t="s">
        <v>17</v>
      </c>
      <c r="J1322" s="259" t="s">
        <v>2512</v>
      </c>
      <c r="K1322" s="259" t="s">
        <v>2775</v>
      </c>
      <c r="L1322" s="260">
        <v>45560</v>
      </c>
      <c r="M1322" s="259" t="s">
        <v>352</v>
      </c>
    </row>
    <row r="1323" spans="1:13" x14ac:dyDescent="0.35">
      <c r="A1323" s="261" t="s">
        <v>1130</v>
      </c>
      <c r="B1323" s="261" t="s">
        <v>1131</v>
      </c>
      <c r="C1323" s="261" t="s">
        <v>1132</v>
      </c>
      <c r="D1323" s="261" t="s">
        <v>16</v>
      </c>
      <c r="E1323" s="261" t="s">
        <v>17</v>
      </c>
      <c r="F1323" s="261" t="s">
        <v>680</v>
      </c>
      <c r="G1323" s="261" t="s">
        <v>17</v>
      </c>
      <c r="H1323" s="261" t="s">
        <v>17</v>
      </c>
      <c r="I1323" s="261" t="s">
        <v>17</v>
      </c>
      <c r="J1323" s="261" t="s">
        <v>2512</v>
      </c>
      <c r="K1323" s="261" t="s">
        <v>2776</v>
      </c>
      <c r="L1323" s="262">
        <v>45560</v>
      </c>
      <c r="M1323" s="261" t="s">
        <v>352</v>
      </c>
    </row>
    <row r="1324" spans="1:13" x14ac:dyDescent="0.35">
      <c r="A1324" s="259" t="s">
        <v>1130</v>
      </c>
      <c r="B1324" s="259" t="s">
        <v>1131</v>
      </c>
      <c r="C1324" s="259" t="s">
        <v>1132</v>
      </c>
      <c r="D1324" s="259" t="s">
        <v>21</v>
      </c>
      <c r="E1324" s="259" t="s">
        <v>17</v>
      </c>
      <c r="F1324" s="259" t="s">
        <v>680</v>
      </c>
      <c r="G1324" s="259" t="s">
        <v>17</v>
      </c>
      <c r="H1324" s="259" t="s">
        <v>17</v>
      </c>
      <c r="I1324" s="259" t="s">
        <v>17</v>
      </c>
      <c r="J1324" s="259" t="s">
        <v>2512</v>
      </c>
      <c r="K1324" s="259" t="s">
        <v>2777</v>
      </c>
      <c r="L1324" s="260">
        <v>45560</v>
      </c>
      <c r="M1324" s="259" t="s">
        <v>352</v>
      </c>
    </row>
    <row r="1325" spans="1:13" x14ac:dyDescent="0.35">
      <c r="A1325" s="261" t="s">
        <v>1130</v>
      </c>
      <c r="B1325" s="261" t="s">
        <v>1131</v>
      </c>
      <c r="C1325" s="261" t="s">
        <v>1132</v>
      </c>
      <c r="D1325" s="261" t="s">
        <v>631</v>
      </c>
      <c r="E1325" s="261" t="s">
        <v>17</v>
      </c>
      <c r="F1325" s="261" t="s">
        <v>680</v>
      </c>
      <c r="G1325" s="261" t="s">
        <v>17</v>
      </c>
      <c r="H1325" s="261" t="s">
        <v>17</v>
      </c>
      <c r="I1325" s="261" t="s">
        <v>17</v>
      </c>
      <c r="J1325" s="261" t="s">
        <v>2512</v>
      </c>
      <c r="K1325" s="261" t="s">
        <v>2778</v>
      </c>
      <c r="L1325" s="262">
        <v>45560</v>
      </c>
      <c r="M1325" s="261" t="s">
        <v>352</v>
      </c>
    </row>
    <row r="1326" spans="1:13" x14ac:dyDescent="0.35">
      <c r="A1326" s="259" t="s">
        <v>1130</v>
      </c>
      <c r="B1326" s="259" t="s">
        <v>1131</v>
      </c>
      <c r="C1326" s="259" t="s">
        <v>1132</v>
      </c>
      <c r="D1326" s="259" t="s">
        <v>24</v>
      </c>
      <c r="E1326" s="259" t="s">
        <v>17</v>
      </c>
      <c r="F1326" s="259" t="s">
        <v>680</v>
      </c>
      <c r="G1326" s="259" t="s">
        <v>17</v>
      </c>
      <c r="H1326" s="259" t="s">
        <v>17</v>
      </c>
      <c r="I1326" s="259" t="s">
        <v>17</v>
      </c>
      <c r="J1326" s="259" t="s">
        <v>2512</v>
      </c>
      <c r="K1326" s="259" t="s">
        <v>2779</v>
      </c>
      <c r="L1326" s="260">
        <v>45560</v>
      </c>
      <c r="M1326" s="259" t="s">
        <v>352</v>
      </c>
    </row>
    <row r="1327" spans="1:13" x14ac:dyDescent="0.35">
      <c r="A1327" s="261" t="s">
        <v>1135</v>
      </c>
      <c r="B1327" s="261" t="s">
        <v>1136</v>
      </c>
      <c r="C1327" s="261" t="s">
        <v>1137</v>
      </c>
      <c r="D1327" s="261" t="s">
        <v>759</v>
      </c>
      <c r="E1327" s="261">
        <v>18190484</v>
      </c>
      <c r="F1327" s="261" t="s">
        <v>2780</v>
      </c>
      <c r="G1327" s="261" t="s">
        <v>33</v>
      </c>
      <c r="H1327" s="261">
        <v>2</v>
      </c>
      <c r="I1327" s="261" t="s">
        <v>2781</v>
      </c>
      <c r="J1327" s="261" t="s">
        <v>2782</v>
      </c>
      <c r="K1327" s="261" t="s">
        <v>2783</v>
      </c>
      <c r="L1327" s="262">
        <v>45560</v>
      </c>
      <c r="M1327" s="261" t="s">
        <v>20</v>
      </c>
    </row>
    <row r="1328" spans="1:13" x14ac:dyDescent="0.35">
      <c r="A1328" s="259" t="s">
        <v>1135</v>
      </c>
      <c r="B1328" s="259" t="s">
        <v>1136</v>
      </c>
      <c r="C1328" s="259" t="s">
        <v>1137</v>
      </c>
      <c r="D1328" s="259" t="s">
        <v>764</v>
      </c>
      <c r="E1328" s="259">
        <v>248360</v>
      </c>
      <c r="F1328" s="259" t="s">
        <v>2784</v>
      </c>
      <c r="G1328" s="259" t="s">
        <v>33</v>
      </c>
      <c r="H1328" s="259">
        <v>2</v>
      </c>
      <c r="I1328" s="259" t="s">
        <v>2781</v>
      </c>
      <c r="J1328" s="259" t="s">
        <v>2785</v>
      </c>
      <c r="K1328" s="259" t="s">
        <v>2786</v>
      </c>
      <c r="L1328" s="260">
        <v>45560</v>
      </c>
      <c r="M1328" s="259" t="s">
        <v>20</v>
      </c>
    </row>
    <row r="1329" spans="1:13" x14ac:dyDescent="0.35">
      <c r="A1329" s="261" t="s">
        <v>1135</v>
      </c>
      <c r="B1329" s="261" t="s">
        <v>1136</v>
      </c>
      <c r="C1329" s="261" t="s">
        <v>1137</v>
      </c>
      <c r="D1329" s="261" t="s">
        <v>769</v>
      </c>
      <c r="E1329" s="261">
        <v>18190484</v>
      </c>
      <c r="F1329" s="261" t="s">
        <v>2780</v>
      </c>
      <c r="G1329" s="261" t="s">
        <v>33</v>
      </c>
      <c r="H1329" s="261">
        <v>2</v>
      </c>
      <c r="I1329" s="261" t="s">
        <v>2781</v>
      </c>
      <c r="J1329" s="261" t="s">
        <v>2787</v>
      </c>
      <c r="K1329" s="261" t="s">
        <v>2788</v>
      </c>
      <c r="L1329" s="262">
        <v>45560</v>
      </c>
      <c r="M1329" s="261" t="s">
        <v>20</v>
      </c>
    </row>
    <row r="1330" spans="1:13" x14ac:dyDescent="0.35">
      <c r="A1330" s="259" t="s">
        <v>1135</v>
      </c>
      <c r="B1330" s="259" t="s">
        <v>1136</v>
      </c>
      <c r="C1330" s="259" t="s">
        <v>1137</v>
      </c>
      <c r="D1330" s="259" t="s">
        <v>774</v>
      </c>
      <c r="E1330" s="259">
        <v>7591550</v>
      </c>
      <c r="F1330" s="259" t="s">
        <v>2789</v>
      </c>
      <c r="G1330" s="259" t="s">
        <v>33</v>
      </c>
      <c r="H1330" s="259">
        <v>2</v>
      </c>
      <c r="I1330" s="259" t="s">
        <v>2790</v>
      </c>
      <c r="J1330" s="259" t="s">
        <v>2791</v>
      </c>
      <c r="K1330" s="259" t="s">
        <v>2792</v>
      </c>
      <c r="L1330" s="260">
        <v>45560</v>
      </c>
      <c r="M1330" s="259" t="s">
        <v>20</v>
      </c>
    </row>
    <row r="1331" spans="1:13" x14ac:dyDescent="0.35">
      <c r="A1331" s="261" t="s">
        <v>1135</v>
      </c>
      <c r="B1331" s="261" t="s">
        <v>1136</v>
      </c>
      <c r="C1331" s="261" t="s">
        <v>1137</v>
      </c>
      <c r="D1331" s="261" t="s">
        <v>463</v>
      </c>
      <c r="E1331" s="261">
        <v>444778</v>
      </c>
      <c r="F1331" s="261" t="s">
        <v>2793</v>
      </c>
      <c r="G1331" s="261" t="s">
        <v>33</v>
      </c>
      <c r="H1331" s="261">
        <v>2</v>
      </c>
      <c r="I1331" s="261" t="s">
        <v>2794</v>
      </c>
      <c r="J1331" s="261" t="s">
        <v>2795</v>
      </c>
      <c r="K1331" s="261" t="s">
        <v>2796</v>
      </c>
      <c r="L1331" s="262">
        <v>45560</v>
      </c>
      <c r="M1331" s="261" t="s">
        <v>20</v>
      </c>
    </row>
    <row r="1332" spans="1:13" x14ac:dyDescent="0.35">
      <c r="A1332" s="259" t="s">
        <v>1135</v>
      </c>
      <c r="B1332" s="259" t="s">
        <v>1136</v>
      </c>
      <c r="C1332" s="259" t="s">
        <v>1137</v>
      </c>
      <c r="D1332" s="259" t="s">
        <v>40</v>
      </c>
      <c r="E1332" s="259" t="s">
        <v>17</v>
      </c>
      <c r="F1332" s="259" t="s">
        <v>424</v>
      </c>
      <c r="G1332" s="259" t="s">
        <v>17</v>
      </c>
      <c r="H1332" s="259" t="s">
        <v>17</v>
      </c>
      <c r="I1332" s="259" t="s">
        <v>424</v>
      </c>
      <c r="J1332" s="259" t="s">
        <v>2512</v>
      </c>
      <c r="K1332" s="259" t="s">
        <v>2797</v>
      </c>
      <c r="L1332" s="260">
        <v>45560</v>
      </c>
      <c r="M1332" s="259" t="s">
        <v>20</v>
      </c>
    </row>
    <row r="1333" spans="1:13" x14ac:dyDescent="0.35">
      <c r="A1333" s="261" t="s">
        <v>1135</v>
      </c>
      <c r="B1333" s="261" t="s">
        <v>1136</v>
      </c>
      <c r="C1333" s="261" t="s">
        <v>1137</v>
      </c>
      <c r="D1333" s="261" t="s">
        <v>644</v>
      </c>
      <c r="E1333" s="261">
        <v>0</v>
      </c>
      <c r="F1333" s="261" t="s">
        <v>2798</v>
      </c>
      <c r="G1333" s="261" t="s">
        <v>33</v>
      </c>
      <c r="H1333" s="261">
        <v>2</v>
      </c>
      <c r="I1333" s="261" t="s">
        <v>2799</v>
      </c>
      <c r="J1333" s="261" t="s">
        <v>2759</v>
      </c>
      <c r="K1333" s="261" t="s">
        <v>2800</v>
      </c>
      <c r="L1333" s="262">
        <v>45560</v>
      </c>
      <c r="M1333" s="261" t="s">
        <v>20</v>
      </c>
    </row>
    <row r="1334" spans="1:13" x14ac:dyDescent="0.35">
      <c r="A1334" s="259" t="s">
        <v>1135</v>
      </c>
      <c r="B1334" s="259" t="s">
        <v>1136</v>
      </c>
      <c r="C1334" s="259" t="s">
        <v>1137</v>
      </c>
      <c r="D1334" s="259" t="s">
        <v>649</v>
      </c>
      <c r="E1334" s="259">
        <v>0</v>
      </c>
      <c r="F1334" s="259" t="s">
        <v>2798</v>
      </c>
      <c r="G1334" s="259" t="s">
        <v>33</v>
      </c>
      <c r="H1334" s="259">
        <v>2</v>
      </c>
      <c r="I1334" s="259" t="s">
        <v>2799</v>
      </c>
      <c r="J1334" s="259" t="s">
        <v>2759</v>
      </c>
      <c r="K1334" s="259" t="s">
        <v>2801</v>
      </c>
      <c r="L1334" s="260">
        <v>45560</v>
      </c>
      <c r="M1334" s="259" t="s">
        <v>20</v>
      </c>
    </row>
    <row r="1335" spans="1:13" x14ac:dyDescent="0.35">
      <c r="A1335" s="261" t="s">
        <v>1135</v>
      </c>
      <c r="B1335" s="261" t="s">
        <v>1136</v>
      </c>
      <c r="C1335" s="261" t="s">
        <v>1137</v>
      </c>
      <c r="D1335" s="261" t="s">
        <v>797</v>
      </c>
      <c r="E1335" s="261">
        <v>729800</v>
      </c>
      <c r="F1335" s="261" t="s">
        <v>2802</v>
      </c>
      <c r="G1335" s="261" t="s">
        <v>33</v>
      </c>
      <c r="H1335" s="261">
        <v>2</v>
      </c>
      <c r="I1335" s="261" t="s">
        <v>2794</v>
      </c>
      <c r="J1335" s="261" t="s">
        <v>2803</v>
      </c>
      <c r="K1335" s="261" t="s">
        <v>2804</v>
      </c>
      <c r="L1335" s="262">
        <v>45560</v>
      </c>
      <c r="M1335" s="261" t="s">
        <v>20</v>
      </c>
    </row>
    <row r="1336" spans="1:13" x14ac:dyDescent="0.35">
      <c r="A1336" s="259" t="s">
        <v>1135</v>
      </c>
      <c r="B1336" s="259" t="s">
        <v>1136</v>
      </c>
      <c r="C1336" s="259" t="s">
        <v>1137</v>
      </c>
      <c r="D1336" s="259" t="s">
        <v>802</v>
      </c>
      <c r="E1336" s="259">
        <v>10598934</v>
      </c>
      <c r="F1336" s="259" t="s">
        <v>2802</v>
      </c>
      <c r="G1336" s="259" t="s">
        <v>33</v>
      </c>
      <c r="H1336" s="259">
        <v>2</v>
      </c>
      <c r="I1336" s="259" t="s">
        <v>2794</v>
      </c>
      <c r="J1336" s="259" t="s">
        <v>2765</v>
      </c>
      <c r="K1336" s="259" t="s">
        <v>2805</v>
      </c>
      <c r="L1336" s="260">
        <v>45560</v>
      </c>
      <c r="M1336" s="259" t="s">
        <v>20</v>
      </c>
    </row>
    <row r="1337" spans="1:13" x14ac:dyDescent="0.35">
      <c r="A1337" s="261" t="s">
        <v>1135</v>
      </c>
      <c r="B1337" s="261" t="s">
        <v>1136</v>
      </c>
      <c r="C1337" s="261" t="s">
        <v>1137</v>
      </c>
      <c r="D1337" s="261" t="s">
        <v>807</v>
      </c>
      <c r="E1337" s="261">
        <v>6861750</v>
      </c>
      <c r="F1337" s="261" t="s">
        <v>2802</v>
      </c>
      <c r="G1337" s="261" t="s">
        <v>33</v>
      </c>
      <c r="H1337" s="261">
        <v>2</v>
      </c>
      <c r="I1337" s="261" t="s">
        <v>2794</v>
      </c>
      <c r="J1337" s="261" t="s">
        <v>2806</v>
      </c>
      <c r="K1337" s="261" t="s">
        <v>2807</v>
      </c>
      <c r="L1337" s="262">
        <v>45560</v>
      </c>
      <c r="M1337" s="261" t="s">
        <v>20</v>
      </c>
    </row>
    <row r="1338" spans="1:13" x14ac:dyDescent="0.35">
      <c r="A1338" s="259" t="s">
        <v>1135</v>
      </c>
      <c r="B1338" s="259" t="s">
        <v>1136</v>
      </c>
      <c r="C1338" s="259" t="s">
        <v>1137</v>
      </c>
      <c r="D1338" s="259" t="s">
        <v>810</v>
      </c>
      <c r="E1338" s="259">
        <v>729800</v>
      </c>
      <c r="F1338" s="259" t="s">
        <v>2802</v>
      </c>
      <c r="G1338" s="259" t="s">
        <v>33</v>
      </c>
      <c r="H1338" s="259">
        <v>2</v>
      </c>
      <c r="I1338" s="259" t="s">
        <v>2794</v>
      </c>
      <c r="J1338" s="259" t="s">
        <v>2803</v>
      </c>
      <c r="K1338" s="259" t="s">
        <v>2808</v>
      </c>
      <c r="L1338" s="260">
        <v>45560</v>
      </c>
      <c r="M1338" s="259" t="s">
        <v>20</v>
      </c>
    </row>
    <row r="1339" spans="1:13" x14ac:dyDescent="0.35">
      <c r="A1339" s="261" t="s">
        <v>1135</v>
      </c>
      <c r="B1339" s="261" t="s">
        <v>1136</v>
      </c>
      <c r="C1339" s="261" t="s">
        <v>1137</v>
      </c>
      <c r="D1339" s="261" t="s">
        <v>813</v>
      </c>
      <c r="E1339" s="261" t="s">
        <v>17</v>
      </c>
      <c r="F1339" s="261" t="s">
        <v>17</v>
      </c>
      <c r="G1339" s="261" t="s">
        <v>17</v>
      </c>
      <c r="H1339" s="261" t="s">
        <v>17</v>
      </c>
      <c r="I1339" s="261" t="s">
        <v>17</v>
      </c>
      <c r="J1339" s="261" t="s">
        <v>2512</v>
      </c>
      <c r="K1339" s="261" t="s">
        <v>2809</v>
      </c>
      <c r="L1339" s="262">
        <v>45560</v>
      </c>
      <c r="M1339" s="261" t="s">
        <v>20</v>
      </c>
    </row>
    <row r="1340" spans="1:13" x14ac:dyDescent="0.35">
      <c r="A1340" s="259" t="s">
        <v>1135</v>
      </c>
      <c r="B1340" s="259" t="s">
        <v>1136</v>
      </c>
      <c r="C1340" s="259" t="s">
        <v>1137</v>
      </c>
      <c r="D1340" s="259" t="s">
        <v>679</v>
      </c>
      <c r="E1340" s="259" t="s">
        <v>17</v>
      </c>
      <c r="F1340" s="259" t="s">
        <v>17</v>
      </c>
      <c r="G1340" s="259" t="s">
        <v>17</v>
      </c>
      <c r="H1340" s="259" t="s">
        <v>17</v>
      </c>
      <c r="I1340" s="259" t="s">
        <v>17</v>
      </c>
      <c r="J1340" s="259" t="s">
        <v>2512</v>
      </c>
      <c r="K1340" s="259" t="s">
        <v>2810</v>
      </c>
      <c r="L1340" s="260">
        <v>45560</v>
      </c>
      <c r="M1340" s="259" t="s">
        <v>20</v>
      </c>
    </row>
    <row r="1341" spans="1:13" x14ac:dyDescent="0.35">
      <c r="A1341" s="261" t="s">
        <v>1135</v>
      </c>
      <c r="B1341" s="261" t="s">
        <v>1136</v>
      </c>
      <c r="C1341" s="261" t="s">
        <v>1137</v>
      </c>
      <c r="D1341" s="261" t="s">
        <v>317</v>
      </c>
      <c r="E1341" s="261">
        <v>3</v>
      </c>
      <c r="F1341" s="261" t="s">
        <v>2789</v>
      </c>
      <c r="G1341" s="261" t="s">
        <v>33</v>
      </c>
      <c r="H1341" s="261">
        <v>2</v>
      </c>
      <c r="I1341" s="261" t="s">
        <v>2790</v>
      </c>
      <c r="J1341" s="261" t="s">
        <v>2773</v>
      </c>
      <c r="K1341" s="261" t="s">
        <v>2811</v>
      </c>
      <c r="L1341" s="262">
        <v>45560</v>
      </c>
      <c r="M1341" s="261" t="s">
        <v>20</v>
      </c>
    </row>
    <row r="1342" spans="1:13" x14ac:dyDescent="0.35">
      <c r="A1342" s="259" t="s">
        <v>1135</v>
      </c>
      <c r="B1342" s="259" t="s">
        <v>1136</v>
      </c>
      <c r="C1342" s="259" t="s">
        <v>1137</v>
      </c>
      <c r="D1342" s="259" t="s">
        <v>38</v>
      </c>
      <c r="E1342" s="259" t="s">
        <v>17</v>
      </c>
      <c r="F1342" s="259" t="s">
        <v>17</v>
      </c>
      <c r="G1342" s="259" t="s">
        <v>17</v>
      </c>
      <c r="H1342" s="259" t="s">
        <v>17</v>
      </c>
      <c r="I1342" s="259" t="s">
        <v>17</v>
      </c>
      <c r="J1342" s="259" t="s">
        <v>2512</v>
      </c>
      <c r="K1342" s="259" t="s">
        <v>2812</v>
      </c>
      <c r="L1342" s="260">
        <v>45560</v>
      </c>
      <c r="M1342" s="259" t="s">
        <v>352</v>
      </c>
    </row>
    <row r="1343" spans="1:13" x14ac:dyDescent="0.35">
      <c r="A1343" s="261" t="s">
        <v>1135</v>
      </c>
      <c r="B1343" s="261" t="s">
        <v>1136</v>
      </c>
      <c r="C1343" s="261" t="s">
        <v>1137</v>
      </c>
      <c r="D1343" s="261" t="s">
        <v>16</v>
      </c>
      <c r="E1343" s="261" t="s">
        <v>17</v>
      </c>
      <c r="F1343" s="261" t="s">
        <v>17</v>
      </c>
      <c r="G1343" s="261" t="s">
        <v>17</v>
      </c>
      <c r="H1343" s="261" t="s">
        <v>17</v>
      </c>
      <c r="I1343" s="261" t="s">
        <v>17</v>
      </c>
      <c r="J1343" s="261" t="s">
        <v>2512</v>
      </c>
      <c r="K1343" s="261" t="s">
        <v>2813</v>
      </c>
      <c r="L1343" s="262">
        <v>45560</v>
      </c>
      <c r="M1343" s="261" t="s">
        <v>352</v>
      </c>
    </row>
    <row r="1344" spans="1:13" x14ac:dyDescent="0.35">
      <c r="A1344" s="259" t="s">
        <v>1135</v>
      </c>
      <c r="B1344" s="259" t="s">
        <v>1136</v>
      </c>
      <c r="C1344" s="259" t="s">
        <v>1137</v>
      </c>
      <c r="D1344" s="259" t="s">
        <v>21</v>
      </c>
      <c r="E1344" s="259" t="s">
        <v>17</v>
      </c>
      <c r="F1344" s="259" t="s">
        <v>17</v>
      </c>
      <c r="G1344" s="259" t="s">
        <v>17</v>
      </c>
      <c r="H1344" s="259" t="s">
        <v>17</v>
      </c>
      <c r="I1344" s="259" t="s">
        <v>17</v>
      </c>
      <c r="J1344" s="259" t="s">
        <v>2512</v>
      </c>
      <c r="K1344" s="259" t="s">
        <v>2814</v>
      </c>
      <c r="L1344" s="260">
        <v>45560</v>
      </c>
      <c r="M1344" s="259" t="s">
        <v>352</v>
      </c>
    </row>
    <row r="1345" spans="1:13" x14ac:dyDescent="0.35">
      <c r="A1345" s="261" t="s">
        <v>1135</v>
      </c>
      <c r="B1345" s="261" t="s">
        <v>1136</v>
      </c>
      <c r="C1345" s="261" t="s">
        <v>1137</v>
      </c>
      <c r="D1345" s="261" t="s">
        <v>631</v>
      </c>
      <c r="E1345" s="261" t="s">
        <v>17</v>
      </c>
      <c r="F1345" s="261" t="s">
        <v>17</v>
      </c>
      <c r="G1345" s="261" t="s">
        <v>17</v>
      </c>
      <c r="H1345" s="261" t="s">
        <v>17</v>
      </c>
      <c r="I1345" s="261" t="s">
        <v>17</v>
      </c>
      <c r="J1345" s="261" t="s">
        <v>2512</v>
      </c>
      <c r="K1345" s="261" t="s">
        <v>2815</v>
      </c>
      <c r="L1345" s="262">
        <v>45560</v>
      </c>
      <c r="M1345" s="261" t="s">
        <v>352</v>
      </c>
    </row>
    <row r="1346" spans="1:13" x14ac:dyDescent="0.35">
      <c r="A1346" s="259" t="s">
        <v>1135</v>
      </c>
      <c r="B1346" s="259" t="s">
        <v>1136</v>
      </c>
      <c r="C1346" s="259" t="s">
        <v>1137</v>
      </c>
      <c r="D1346" s="259" t="s">
        <v>24</v>
      </c>
      <c r="E1346" s="259" t="s">
        <v>17</v>
      </c>
      <c r="F1346" s="259" t="s">
        <v>17</v>
      </c>
      <c r="G1346" s="259" t="s">
        <v>17</v>
      </c>
      <c r="H1346" s="259" t="s">
        <v>17</v>
      </c>
      <c r="I1346" s="259" t="s">
        <v>17</v>
      </c>
      <c r="J1346" s="259" t="s">
        <v>2512</v>
      </c>
      <c r="K1346" s="259" t="s">
        <v>2816</v>
      </c>
      <c r="L1346" s="260">
        <v>45560</v>
      </c>
      <c r="M1346" s="259" t="s">
        <v>352</v>
      </c>
    </row>
    <row r="1347" spans="1:13" x14ac:dyDescent="0.35">
      <c r="A1347" s="261" t="s">
        <v>1140</v>
      </c>
      <c r="B1347" s="261" t="s">
        <v>1141</v>
      </c>
      <c r="C1347" s="261" t="s">
        <v>1142</v>
      </c>
      <c r="D1347" s="261" t="s">
        <v>759</v>
      </c>
      <c r="E1347" s="261">
        <v>34352719</v>
      </c>
      <c r="F1347" s="261" t="s">
        <v>2817</v>
      </c>
      <c r="G1347" s="261" t="s">
        <v>33</v>
      </c>
      <c r="H1347" s="261">
        <v>2</v>
      </c>
      <c r="I1347" s="261" t="s">
        <v>2818</v>
      </c>
      <c r="J1347" s="261" t="s">
        <v>2782</v>
      </c>
      <c r="K1347" s="261" t="s">
        <v>2819</v>
      </c>
      <c r="L1347" s="262">
        <v>45560</v>
      </c>
      <c r="M1347" s="261" t="s">
        <v>20</v>
      </c>
    </row>
    <row r="1348" spans="1:13" x14ac:dyDescent="0.35">
      <c r="A1348" s="259" t="s">
        <v>1140</v>
      </c>
      <c r="B1348" s="259" t="s">
        <v>1141</v>
      </c>
      <c r="C1348" s="259" t="s">
        <v>1142</v>
      </c>
      <c r="D1348" s="259" t="s">
        <v>764</v>
      </c>
      <c r="E1348" s="259">
        <v>189315</v>
      </c>
      <c r="F1348" s="259" t="s">
        <v>2820</v>
      </c>
      <c r="G1348" s="259" t="s">
        <v>33</v>
      </c>
      <c r="H1348" s="259">
        <v>2</v>
      </c>
      <c r="I1348" s="259" t="s">
        <v>2821</v>
      </c>
      <c r="J1348" s="259" t="s">
        <v>2822</v>
      </c>
      <c r="K1348" s="259" t="s">
        <v>2823</v>
      </c>
      <c r="L1348" s="260">
        <v>45560</v>
      </c>
      <c r="M1348" s="259" t="s">
        <v>20</v>
      </c>
    </row>
    <row r="1349" spans="1:13" x14ac:dyDescent="0.35">
      <c r="A1349" s="261" t="s">
        <v>1140</v>
      </c>
      <c r="B1349" s="261" t="s">
        <v>1141</v>
      </c>
      <c r="C1349" s="261" t="s">
        <v>1142</v>
      </c>
      <c r="D1349" s="261" t="s">
        <v>769</v>
      </c>
      <c r="E1349" s="261">
        <v>34352719</v>
      </c>
      <c r="F1349" s="261" t="s">
        <v>2817</v>
      </c>
      <c r="G1349" s="261" t="s">
        <v>33</v>
      </c>
      <c r="H1349" s="261">
        <v>2</v>
      </c>
      <c r="I1349" s="261" t="s">
        <v>2818</v>
      </c>
      <c r="J1349" s="261" t="s">
        <v>2782</v>
      </c>
      <c r="K1349" s="261" t="s">
        <v>2824</v>
      </c>
      <c r="L1349" s="262">
        <v>45560</v>
      </c>
      <c r="M1349" s="261" t="s">
        <v>20</v>
      </c>
    </row>
    <row r="1350" spans="1:13" x14ac:dyDescent="0.35">
      <c r="A1350" s="259" t="s">
        <v>1140</v>
      </c>
      <c r="B1350" s="259" t="s">
        <v>1141</v>
      </c>
      <c r="C1350" s="259" t="s">
        <v>1142</v>
      </c>
      <c r="D1350" s="259" t="s">
        <v>774</v>
      </c>
      <c r="E1350" s="259">
        <v>14620812</v>
      </c>
      <c r="F1350" s="259" t="s">
        <v>2825</v>
      </c>
      <c r="G1350" s="259" t="s">
        <v>33</v>
      </c>
      <c r="H1350" s="259">
        <v>2</v>
      </c>
      <c r="I1350" s="259" t="s">
        <v>2826</v>
      </c>
      <c r="J1350" s="259" t="s">
        <v>2827</v>
      </c>
      <c r="K1350" s="259" t="s">
        <v>2828</v>
      </c>
      <c r="L1350" s="260">
        <v>45560</v>
      </c>
      <c r="M1350" s="259" t="s">
        <v>20</v>
      </c>
    </row>
    <row r="1351" spans="1:13" x14ac:dyDescent="0.35">
      <c r="A1351" s="261" t="s">
        <v>1140</v>
      </c>
      <c r="B1351" s="261" t="s">
        <v>1141</v>
      </c>
      <c r="C1351" s="261" t="s">
        <v>1142</v>
      </c>
      <c r="D1351" s="261" t="s">
        <v>463</v>
      </c>
      <c r="E1351" s="261">
        <v>1610000</v>
      </c>
      <c r="F1351" s="261" t="s">
        <v>2829</v>
      </c>
      <c r="G1351" s="261" t="s">
        <v>33</v>
      </c>
      <c r="H1351" s="261">
        <v>2</v>
      </c>
      <c r="I1351" s="261" t="s">
        <v>2830</v>
      </c>
      <c r="J1351" s="261" t="s">
        <v>2831</v>
      </c>
      <c r="K1351" s="261" t="s">
        <v>2832</v>
      </c>
      <c r="L1351" s="262">
        <v>45560</v>
      </c>
      <c r="M1351" s="261" t="s">
        <v>20</v>
      </c>
    </row>
    <row r="1352" spans="1:13" x14ac:dyDescent="0.35">
      <c r="A1352" s="259" t="s">
        <v>1140</v>
      </c>
      <c r="B1352" s="259" t="s">
        <v>1141</v>
      </c>
      <c r="C1352" s="259" t="s">
        <v>1142</v>
      </c>
      <c r="D1352" s="259" t="s">
        <v>40</v>
      </c>
      <c r="E1352" s="259" t="s">
        <v>17</v>
      </c>
      <c r="F1352" s="259" t="s">
        <v>17</v>
      </c>
      <c r="G1352" s="259" t="s">
        <v>17</v>
      </c>
      <c r="H1352" s="259" t="s">
        <v>17</v>
      </c>
      <c r="I1352" s="259" t="s">
        <v>17</v>
      </c>
      <c r="J1352" s="259" t="s">
        <v>2512</v>
      </c>
      <c r="K1352" s="259" t="s">
        <v>2833</v>
      </c>
      <c r="L1352" s="260">
        <v>45560</v>
      </c>
      <c r="M1352" s="259" t="s">
        <v>20</v>
      </c>
    </row>
    <row r="1353" spans="1:13" x14ac:dyDescent="0.35">
      <c r="A1353" s="261" t="s">
        <v>1140</v>
      </c>
      <c r="B1353" s="261" t="s">
        <v>1141</v>
      </c>
      <c r="C1353" s="261" t="s">
        <v>1142</v>
      </c>
      <c r="D1353" s="261" t="s">
        <v>644</v>
      </c>
      <c r="E1353" s="261">
        <v>0</v>
      </c>
      <c r="F1353" s="261" t="s">
        <v>2798</v>
      </c>
      <c r="G1353" s="261" t="s">
        <v>33</v>
      </c>
      <c r="H1353" s="261">
        <v>2</v>
      </c>
      <c r="I1353" s="261" t="s">
        <v>2758</v>
      </c>
      <c r="J1353" s="261" t="s">
        <v>2759</v>
      </c>
      <c r="K1353" s="261" t="s">
        <v>2834</v>
      </c>
      <c r="L1353" s="262">
        <v>45560</v>
      </c>
      <c r="M1353" s="261" t="s">
        <v>20</v>
      </c>
    </row>
    <row r="1354" spans="1:13" x14ac:dyDescent="0.35">
      <c r="A1354" s="259" t="s">
        <v>1140</v>
      </c>
      <c r="B1354" s="259" t="s">
        <v>1141</v>
      </c>
      <c r="C1354" s="259" t="s">
        <v>1142</v>
      </c>
      <c r="D1354" s="259" t="s">
        <v>649</v>
      </c>
      <c r="E1354" s="259">
        <v>0</v>
      </c>
      <c r="F1354" s="259" t="s">
        <v>2798</v>
      </c>
      <c r="G1354" s="259" t="s">
        <v>33</v>
      </c>
      <c r="H1354" s="259">
        <v>2</v>
      </c>
      <c r="I1354" s="259" t="s">
        <v>2758</v>
      </c>
      <c r="J1354" s="259" t="s">
        <v>2759</v>
      </c>
      <c r="K1354" s="259" t="s">
        <v>2835</v>
      </c>
      <c r="L1354" s="260">
        <v>45560</v>
      </c>
      <c r="M1354" s="259" t="s">
        <v>20</v>
      </c>
    </row>
    <row r="1355" spans="1:13" x14ac:dyDescent="0.35">
      <c r="A1355" s="261" t="s">
        <v>1140</v>
      </c>
      <c r="B1355" s="261" t="s">
        <v>1141</v>
      </c>
      <c r="C1355" s="261" t="s">
        <v>1142</v>
      </c>
      <c r="D1355" s="261" t="s">
        <v>797</v>
      </c>
      <c r="E1355" s="261">
        <v>1060400</v>
      </c>
      <c r="F1355" s="261" t="s">
        <v>2836</v>
      </c>
      <c r="G1355" s="261" t="s">
        <v>33</v>
      </c>
      <c r="H1355" s="261">
        <v>2</v>
      </c>
      <c r="I1355" s="261" t="s">
        <v>2837</v>
      </c>
      <c r="J1355" s="261" t="s">
        <v>2838</v>
      </c>
      <c r="K1355" s="261" t="s">
        <v>2839</v>
      </c>
      <c r="L1355" s="262">
        <v>45560</v>
      </c>
      <c r="M1355" s="261" t="s">
        <v>20</v>
      </c>
    </row>
    <row r="1356" spans="1:13" x14ac:dyDescent="0.35">
      <c r="A1356" s="259" t="s">
        <v>1140</v>
      </c>
      <c r="B1356" s="259" t="s">
        <v>1141</v>
      </c>
      <c r="C1356" s="259" t="s">
        <v>1142</v>
      </c>
      <c r="D1356" s="259" t="s">
        <v>802</v>
      </c>
      <c r="E1356" s="259">
        <v>19731907</v>
      </c>
      <c r="F1356" s="259" t="s">
        <v>2836</v>
      </c>
      <c r="G1356" s="259" t="s">
        <v>33</v>
      </c>
      <c r="H1356" s="259">
        <v>2</v>
      </c>
      <c r="I1356" s="259" t="s">
        <v>2837</v>
      </c>
      <c r="J1356" s="259" t="s">
        <v>2765</v>
      </c>
      <c r="K1356" s="259" t="s">
        <v>2840</v>
      </c>
      <c r="L1356" s="260">
        <v>45560</v>
      </c>
      <c r="M1356" s="259" t="s">
        <v>20</v>
      </c>
    </row>
    <row r="1357" spans="1:13" x14ac:dyDescent="0.35">
      <c r="A1357" s="261" t="s">
        <v>1140</v>
      </c>
      <c r="B1357" s="261" t="s">
        <v>1141</v>
      </c>
      <c r="C1357" s="261" t="s">
        <v>1142</v>
      </c>
      <c r="D1357" s="261" t="s">
        <v>807</v>
      </c>
      <c r="E1357" s="261">
        <v>13560412</v>
      </c>
      <c r="F1357" s="261" t="s">
        <v>2836</v>
      </c>
      <c r="G1357" s="261" t="s">
        <v>33</v>
      </c>
      <c r="H1357" s="261">
        <v>2</v>
      </c>
      <c r="I1357" s="261" t="s">
        <v>2837</v>
      </c>
      <c r="J1357" s="261" t="s">
        <v>2841</v>
      </c>
      <c r="K1357" s="261" t="s">
        <v>2842</v>
      </c>
      <c r="L1357" s="262">
        <v>45560</v>
      </c>
      <c r="M1357" s="261" t="s">
        <v>20</v>
      </c>
    </row>
    <row r="1358" spans="1:13" x14ac:dyDescent="0.35">
      <c r="A1358" s="259" t="s">
        <v>1140</v>
      </c>
      <c r="B1358" s="259" t="s">
        <v>1141</v>
      </c>
      <c r="C1358" s="259" t="s">
        <v>1142</v>
      </c>
      <c r="D1358" s="259" t="s">
        <v>810</v>
      </c>
      <c r="E1358" s="259">
        <v>1060400</v>
      </c>
      <c r="F1358" s="259" t="s">
        <v>2836</v>
      </c>
      <c r="G1358" s="259" t="s">
        <v>33</v>
      </c>
      <c r="H1358" s="259">
        <v>2</v>
      </c>
      <c r="I1358" s="259" t="s">
        <v>2837</v>
      </c>
      <c r="J1358" s="259" t="s">
        <v>2838</v>
      </c>
      <c r="K1358" s="259" t="s">
        <v>2843</v>
      </c>
      <c r="L1358" s="260">
        <v>45560</v>
      </c>
      <c r="M1358" s="259" t="s">
        <v>20</v>
      </c>
    </row>
    <row r="1359" spans="1:13" x14ac:dyDescent="0.35">
      <c r="A1359" s="261" t="s">
        <v>1140</v>
      </c>
      <c r="B1359" s="261" t="s">
        <v>1141</v>
      </c>
      <c r="C1359" s="261" t="s">
        <v>1142</v>
      </c>
      <c r="D1359" s="261" t="s">
        <v>813</v>
      </c>
      <c r="E1359" s="261">
        <v>0</v>
      </c>
      <c r="F1359" s="261" t="s">
        <v>17</v>
      </c>
      <c r="G1359" s="261" t="s">
        <v>17</v>
      </c>
      <c r="H1359" s="261" t="s">
        <v>17</v>
      </c>
      <c r="I1359" s="261" t="s">
        <v>17</v>
      </c>
      <c r="J1359" s="261" t="s">
        <v>2512</v>
      </c>
      <c r="K1359" s="261" t="s">
        <v>2844</v>
      </c>
      <c r="L1359" s="262">
        <v>45560</v>
      </c>
      <c r="M1359" s="261" t="s">
        <v>20</v>
      </c>
    </row>
    <row r="1360" spans="1:13" x14ac:dyDescent="0.35">
      <c r="A1360" s="259" t="s">
        <v>1140</v>
      </c>
      <c r="B1360" s="259" t="s">
        <v>1141</v>
      </c>
      <c r="C1360" s="259" t="s">
        <v>1142</v>
      </c>
      <c r="D1360" s="259" t="s">
        <v>679</v>
      </c>
      <c r="E1360" s="259">
        <v>0</v>
      </c>
      <c r="F1360" s="259" t="s">
        <v>17</v>
      </c>
      <c r="G1360" s="259" t="s">
        <v>17</v>
      </c>
      <c r="H1360" s="259" t="s">
        <v>17</v>
      </c>
      <c r="I1360" s="259" t="s">
        <v>17</v>
      </c>
      <c r="J1360" s="259" t="s">
        <v>2512</v>
      </c>
      <c r="K1360" s="259" t="s">
        <v>2845</v>
      </c>
      <c r="L1360" s="260">
        <v>45560</v>
      </c>
      <c r="M1360" s="259" t="s">
        <v>20</v>
      </c>
    </row>
    <row r="1361" spans="1:13" x14ac:dyDescent="0.35">
      <c r="A1361" s="261" t="s">
        <v>1140</v>
      </c>
      <c r="B1361" s="261" t="s">
        <v>1141</v>
      </c>
      <c r="C1361" s="261" t="s">
        <v>1142</v>
      </c>
      <c r="D1361" s="261" t="s">
        <v>317</v>
      </c>
      <c r="E1361" s="261">
        <v>3</v>
      </c>
      <c r="F1361" s="261" t="s">
        <v>2846</v>
      </c>
      <c r="G1361" s="261" t="s">
        <v>33</v>
      </c>
      <c r="H1361" s="261">
        <v>2</v>
      </c>
      <c r="I1361" s="261" t="s">
        <v>2772</v>
      </c>
      <c r="J1361" s="261" t="s">
        <v>2773</v>
      </c>
      <c r="K1361" s="261" t="s">
        <v>2847</v>
      </c>
      <c r="L1361" s="262">
        <v>45560</v>
      </c>
      <c r="M1361" s="261" t="s">
        <v>20</v>
      </c>
    </row>
    <row r="1362" spans="1:13" x14ac:dyDescent="0.35">
      <c r="A1362" s="259" t="s">
        <v>1140</v>
      </c>
      <c r="B1362" s="259" t="s">
        <v>1141</v>
      </c>
      <c r="C1362" s="259" t="s">
        <v>1142</v>
      </c>
      <c r="D1362" s="259" t="s">
        <v>38</v>
      </c>
      <c r="E1362" s="259" t="s">
        <v>17</v>
      </c>
      <c r="F1362" s="259" t="s">
        <v>17</v>
      </c>
      <c r="G1362" s="259" t="s">
        <v>17</v>
      </c>
      <c r="H1362" s="259" t="s">
        <v>17</v>
      </c>
      <c r="I1362" s="259" t="s">
        <v>17</v>
      </c>
      <c r="J1362" s="259" t="s">
        <v>2512</v>
      </c>
      <c r="K1362" s="259" t="s">
        <v>2848</v>
      </c>
      <c r="L1362" s="260">
        <v>45560</v>
      </c>
      <c r="M1362" s="259" t="s">
        <v>352</v>
      </c>
    </row>
    <row r="1363" spans="1:13" x14ac:dyDescent="0.35">
      <c r="A1363" s="261" t="s">
        <v>1140</v>
      </c>
      <c r="B1363" s="261" t="s">
        <v>1141</v>
      </c>
      <c r="C1363" s="261" t="s">
        <v>1142</v>
      </c>
      <c r="D1363" s="261" t="s">
        <v>16</v>
      </c>
      <c r="E1363" s="261" t="s">
        <v>17</v>
      </c>
      <c r="F1363" s="261" t="s">
        <v>17</v>
      </c>
      <c r="G1363" s="261" t="s">
        <v>17</v>
      </c>
      <c r="H1363" s="261" t="s">
        <v>17</v>
      </c>
      <c r="I1363" s="261" t="s">
        <v>17</v>
      </c>
      <c r="J1363" s="261" t="s">
        <v>2512</v>
      </c>
      <c r="K1363" s="261" t="s">
        <v>2849</v>
      </c>
      <c r="L1363" s="262">
        <v>45560</v>
      </c>
      <c r="M1363" s="261" t="s">
        <v>352</v>
      </c>
    </row>
    <row r="1364" spans="1:13" x14ac:dyDescent="0.35">
      <c r="A1364" s="259" t="s">
        <v>1140</v>
      </c>
      <c r="B1364" s="259" t="s">
        <v>1141</v>
      </c>
      <c r="C1364" s="259" t="s">
        <v>1142</v>
      </c>
      <c r="D1364" s="259" t="s">
        <v>21</v>
      </c>
      <c r="E1364" s="259" t="s">
        <v>17</v>
      </c>
      <c r="F1364" s="259" t="s">
        <v>17</v>
      </c>
      <c r="G1364" s="259" t="s">
        <v>17</v>
      </c>
      <c r="H1364" s="259" t="s">
        <v>17</v>
      </c>
      <c r="I1364" s="259" t="s">
        <v>17</v>
      </c>
      <c r="J1364" s="259" t="s">
        <v>2512</v>
      </c>
      <c r="K1364" s="259" t="s">
        <v>2850</v>
      </c>
      <c r="L1364" s="260">
        <v>45560</v>
      </c>
      <c r="M1364" s="259" t="s">
        <v>352</v>
      </c>
    </row>
    <row r="1365" spans="1:13" x14ac:dyDescent="0.35">
      <c r="A1365" s="261" t="s">
        <v>1140</v>
      </c>
      <c r="B1365" s="261" t="s">
        <v>1141</v>
      </c>
      <c r="C1365" s="261" t="s">
        <v>1142</v>
      </c>
      <c r="D1365" s="261" t="s">
        <v>631</v>
      </c>
      <c r="E1365" s="261" t="s">
        <v>17</v>
      </c>
      <c r="F1365" s="261" t="s">
        <v>17</v>
      </c>
      <c r="G1365" s="261" t="s">
        <v>17</v>
      </c>
      <c r="H1365" s="261" t="s">
        <v>17</v>
      </c>
      <c r="I1365" s="261" t="s">
        <v>17</v>
      </c>
      <c r="J1365" s="261" t="s">
        <v>2512</v>
      </c>
      <c r="K1365" s="261" t="s">
        <v>2851</v>
      </c>
      <c r="L1365" s="262">
        <v>45560</v>
      </c>
      <c r="M1365" s="261" t="s">
        <v>352</v>
      </c>
    </row>
    <row r="1366" spans="1:13" x14ac:dyDescent="0.35">
      <c r="A1366" s="259" t="s">
        <v>1140</v>
      </c>
      <c r="B1366" s="259" t="s">
        <v>1141</v>
      </c>
      <c r="C1366" s="259" t="s">
        <v>1142</v>
      </c>
      <c r="D1366" s="259" t="s">
        <v>24</v>
      </c>
      <c r="E1366" s="259" t="s">
        <v>17</v>
      </c>
      <c r="F1366" s="259" t="s">
        <v>17</v>
      </c>
      <c r="G1366" s="259" t="s">
        <v>17</v>
      </c>
      <c r="H1366" s="259" t="s">
        <v>17</v>
      </c>
      <c r="I1366" s="259" t="s">
        <v>17</v>
      </c>
      <c r="J1366" s="259" t="s">
        <v>2512</v>
      </c>
      <c r="K1366" s="259" t="s">
        <v>2852</v>
      </c>
      <c r="L1366" s="260">
        <v>45560</v>
      </c>
      <c r="M1366" s="259" t="s">
        <v>352</v>
      </c>
    </row>
    <row r="1367" spans="1:13" x14ac:dyDescent="0.35">
      <c r="A1367" s="261" t="s">
        <v>2161</v>
      </c>
      <c r="B1367" s="261" t="s">
        <v>2162</v>
      </c>
      <c r="C1367" s="261" t="s">
        <v>2163</v>
      </c>
      <c r="D1367" s="261" t="s">
        <v>764</v>
      </c>
      <c r="E1367" s="261">
        <v>676577</v>
      </c>
      <c r="F1367" s="261" t="s">
        <v>2245</v>
      </c>
      <c r="G1367" s="261" t="s">
        <v>404</v>
      </c>
      <c r="H1367" s="261">
        <v>1</v>
      </c>
      <c r="I1367" s="261" t="s">
        <v>2246</v>
      </c>
      <c r="J1367" s="261" t="s">
        <v>2853</v>
      </c>
      <c r="K1367" s="261" t="s">
        <v>2854</v>
      </c>
      <c r="L1367" s="262">
        <v>45560</v>
      </c>
      <c r="M1367" s="261" t="s">
        <v>352</v>
      </c>
    </row>
    <row r="1368" spans="1:13" x14ac:dyDescent="0.35">
      <c r="A1368" s="259" t="s">
        <v>2161</v>
      </c>
      <c r="B1368" s="259" t="s">
        <v>2162</v>
      </c>
      <c r="C1368" s="259" t="s">
        <v>2163</v>
      </c>
      <c r="D1368" s="259" t="s">
        <v>769</v>
      </c>
      <c r="E1368" s="259">
        <v>55959830</v>
      </c>
      <c r="F1368" s="259" t="s">
        <v>2164</v>
      </c>
      <c r="G1368" s="259" t="s">
        <v>723</v>
      </c>
      <c r="H1368" s="259">
        <v>2</v>
      </c>
      <c r="I1368" s="259" t="s">
        <v>2165</v>
      </c>
      <c r="J1368" s="259" t="s">
        <v>2855</v>
      </c>
      <c r="K1368" s="259" t="s">
        <v>2856</v>
      </c>
      <c r="L1368" s="260">
        <v>45560</v>
      </c>
      <c r="M1368" s="259" t="s">
        <v>352</v>
      </c>
    </row>
    <row r="1369" spans="1:13" x14ac:dyDescent="0.35">
      <c r="A1369" s="261" t="s">
        <v>2161</v>
      </c>
      <c r="B1369" s="261" t="s">
        <v>2162</v>
      </c>
      <c r="C1369" s="261" t="s">
        <v>2163</v>
      </c>
      <c r="D1369" s="261" t="s">
        <v>774</v>
      </c>
      <c r="E1369" s="261">
        <v>55959830</v>
      </c>
      <c r="F1369" s="261" t="s">
        <v>2164</v>
      </c>
      <c r="G1369" s="261" t="s">
        <v>723</v>
      </c>
      <c r="H1369" s="261">
        <v>2</v>
      </c>
      <c r="I1369" s="261" t="s">
        <v>2165</v>
      </c>
      <c r="J1369" s="261" t="s">
        <v>2857</v>
      </c>
      <c r="K1369" s="261" t="s">
        <v>2858</v>
      </c>
      <c r="L1369" s="262">
        <v>45560</v>
      </c>
      <c r="M1369" s="261" t="s">
        <v>352</v>
      </c>
    </row>
    <row r="1370" spans="1:13" x14ac:dyDescent="0.35">
      <c r="A1370" s="259" t="s">
        <v>2161</v>
      </c>
      <c r="B1370" s="259" t="s">
        <v>2162</v>
      </c>
      <c r="C1370" s="259" t="s">
        <v>2163</v>
      </c>
      <c r="D1370" s="259" t="s">
        <v>797</v>
      </c>
      <c r="E1370" s="259">
        <v>18666000</v>
      </c>
      <c r="F1370" s="259" t="s">
        <v>2859</v>
      </c>
      <c r="G1370" s="259" t="s">
        <v>723</v>
      </c>
      <c r="H1370" s="259">
        <v>2</v>
      </c>
      <c r="I1370" s="259" t="s">
        <v>2860</v>
      </c>
      <c r="J1370" s="259" t="s">
        <v>2861</v>
      </c>
      <c r="K1370" s="259" t="s">
        <v>2862</v>
      </c>
      <c r="L1370" s="260">
        <v>45560</v>
      </c>
      <c r="M1370" s="259" t="s">
        <v>352</v>
      </c>
    </row>
    <row r="1371" spans="1:13" x14ac:dyDescent="0.35">
      <c r="A1371" s="261" t="s">
        <v>2161</v>
      </c>
      <c r="B1371" s="261" t="s">
        <v>2162</v>
      </c>
      <c r="C1371" s="261" t="s">
        <v>2163</v>
      </c>
      <c r="D1371" s="261" t="s">
        <v>802</v>
      </c>
      <c r="E1371" s="261">
        <v>0</v>
      </c>
      <c r="F1371" s="261" t="s">
        <v>2168</v>
      </c>
      <c r="G1371" s="261" t="s">
        <v>723</v>
      </c>
      <c r="H1371" s="261">
        <v>2</v>
      </c>
      <c r="I1371" s="261" t="s">
        <v>2169</v>
      </c>
      <c r="J1371" s="261" t="s">
        <v>2863</v>
      </c>
      <c r="K1371" s="261" t="s">
        <v>2864</v>
      </c>
      <c r="L1371" s="262">
        <v>45560</v>
      </c>
      <c r="M1371" s="261" t="s">
        <v>352</v>
      </c>
    </row>
    <row r="1372" spans="1:13" x14ac:dyDescent="0.35">
      <c r="A1372" s="259" t="s">
        <v>2161</v>
      </c>
      <c r="B1372" s="259" t="s">
        <v>2162</v>
      </c>
      <c r="C1372" s="259" t="s">
        <v>2163</v>
      </c>
      <c r="D1372" s="259" t="s">
        <v>807</v>
      </c>
      <c r="E1372" s="259">
        <v>37293830</v>
      </c>
      <c r="F1372" s="259" t="s">
        <v>2865</v>
      </c>
      <c r="G1372" s="259" t="s">
        <v>723</v>
      </c>
      <c r="H1372" s="259">
        <v>2</v>
      </c>
      <c r="I1372" s="259" t="s">
        <v>2860</v>
      </c>
      <c r="J1372" s="259" t="s">
        <v>2866</v>
      </c>
      <c r="K1372" s="259" t="s">
        <v>2867</v>
      </c>
      <c r="L1372" s="260">
        <v>45560</v>
      </c>
      <c r="M1372" s="259" t="s">
        <v>352</v>
      </c>
    </row>
    <row r="1373" spans="1:13" x14ac:dyDescent="0.35">
      <c r="A1373" s="261" t="s">
        <v>2161</v>
      </c>
      <c r="B1373" s="261" t="s">
        <v>2162</v>
      </c>
      <c r="C1373" s="261" t="s">
        <v>2163</v>
      </c>
      <c r="D1373" s="261" t="s">
        <v>810</v>
      </c>
      <c r="E1373" s="261">
        <v>13552830</v>
      </c>
      <c r="F1373" s="261" t="s">
        <v>2859</v>
      </c>
      <c r="G1373" s="261" t="s">
        <v>723</v>
      </c>
      <c r="H1373" s="261">
        <v>2</v>
      </c>
      <c r="I1373" s="261" t="s">
        <v>2868</v>
      </c>
      <c r="J1373" s="261" t="s">
        <v>2869</v>
      </c>
      <c r="K1373" s="261" t="s">
        <v>2870</v>
      </c>
      <c r="L1373" s="262">
        <v>45560</v>
      </c>
      <c r="M1373" s="261" t="s">
        <v>352</v>
      </c>
    </row>
    <row r="1374" spans="1:13" x14ac:dyDescent="0.35">
      <c r="A1374" s="259" t="s">
        <v>2161</v>
      </c>
      <c r="B1374" s="259" t="s">
        <v>2162</v>
      </c>
      <c r="C1374" s="259" t="s">
        <v>2163</v>
      </c>
      <c r="D1374" s="259" t="s">
        <v>317</v>
      </c>
      <c r="E1374" s="259">
        <v>5</v>
      </c>
      <c r="F1374" s="259" t="s">
        <v>2871</v>
      </c>
      <c r="G1374" s="259" t="s">
        <v>404</v>
      </c>
      <c r="H1374" s="259">
        <v>1</v>
      </c>
      <c r="I1374" s="259" t="s">
        <v>2872</v>
      </c>
      <c r="J1374" s="259" t="s">
        <v>2873</v>
      </c>
      <c r="K1374" s="259" t="s">
        <v>2874</v>
      </c>
      <c r="L1374" s="260">
        <v>45560</v>
      </c>
      <c r="M1374" s="259" t="s">
        <v>352</v>
      </c>
    </row>
    <row r="1375" spans="1:13" x14ac:dyDescent="0.35">
      <c r="A1375" s="261" t="s">
        <v>2216</v>
      </c>
      <c r="B1375" s="261" t="s">
        <v>2217</v>
      </c>
      <c r="C1375" s="261" t="s">
        <v>2163</v>
      </c>
      <c r="D1375" s="261" t="s">
        <v>764</v>
      </c>
      <c r="E1375" s="261">
        <v>149601</v>
      </c>
      <c r="F1375" s="261" t="s">
        <v>2875</v>
      </c>
      <c r="G1375" s="261" t="s">
        <v>404</v>
      </c>
      <c r="H1375" s="261">
        <v>1</v>
      </c>
      <c r="I1375" s="261" t="s">
        <v>2876</v>
      </c>
      <c r="J1375" s="261" t="s">
        <v>2877</v>
      </c>
      <c r="K1375" s="261" t="s">
        <v>2878</v>
      </c>
      <c r="L1375" s="262">
        <v>45560</v>
      </c>
      <c r="M1375" s="261" t="s">
        <v>352</v>
      </c>
    </row>
    <row r="1376" spans="1:13" x14ac:dyDescent="0.35">
      <c r="A1376" s="259" t="s">
        <v>2272</v>
      </c>
      <c r="B1376" s="259" t="s">
        <v>2273</v>
      </c>
      <c r="C1376" s="259" t="s">
        <v>2163</v>
      </c>
      <c r="D1376" s="259" t="s">
        <v>764</v>
      </c>
      <c r="E1376" s="259">
        <v>640558</v>
      </c>
      <c r="F1376" s="259" t="s">
        <v>2879</v>
      </c>
      <c r="G1376" s="259" t="s">
        <v>22</v>
      </c>
      <c r="H1376" s="259">
        <v>3</v>
      </c>
      <c r="I1376" s="259" t="s">
        <v>2880</v>
      </c>
      <c r="J1376" s="259" t="s">
        <v>2881</v>
      </c>
      <c r="K1376" s="259" t="s">
        <v>2882</v>
      </c>
      <c r="L1376" s="260">
        <v>45560</v>
      </c>
      <c r="M1376" s="259" t="s">
        <v>352</v>
      </c>
    </row>
    <row r="1377" spans="1:13" x14ac:dyDescent="0.35">
      <c r="A1377" s="261" t="s">
        <v>2272</v>
      </c>
      <c r="B1377" s="261" t="s">
        <v>2273</v>
      </c>
      <c r="C1377" s="261" t="s">
        <v>2163</v>
      </c>
      <c r="D1377" s="261" t="s">
        <v>769</v>
      </c>
      <c r="E1377" s="261">
        <v>7100000</v>
      </c>
      <c r="F1377" s="261" t="s">
        <v>2883</v>
      </c>
      <c r="G1377" s="261" t="s">
        <v>723</v>
      </c>
      <c r="H1377" s="261">
        <v>2</v>
      </c>
      <c r="I1377" s="261" t="s">
        <v>2884</v>
      </c>
      <c r="J1377" s="261" t="s">
        <v>2885</v>
      </c>
      <c r="K1377" s="261" t="s">
        <v>2886</v>
      </c>
      <c r="L1377" s="262">
        <v>45560</v>
      </c>
      <c r="M1377" s="261" t="s">
        <v>352</v>
      </c>
    </row>
    <row r="1378" spans="1:13" x14ac:dyDescent="0.35">
      <c r="A1378" s="259" t="s">
        <v>2272</v>
      </c>
      <c r="B1378" s="259" t="s">
        <v>2273</v>
      </c>
      <c r="C1378" s="259" t="s">
        <v>2163</v>
      </c>
      <c r="D1378" s="259" t="s">
        <v>774</v>
      </c>
      <c r="E1378" s="259">
        <v>1280000</v>
      </c>
      <c r="F1378" s="259" t="s">
        <v>2887</v>
      </c>
      <c r="G1378" s="259" t="s">
        <v>723</v>
      </c>
      <c r="H1378" s="259">
        <v>2</v>
      </c>
      <c r="I1378" s="259" t="s">
        <v>2888</v>
      </c>
      <c r="J1378" s="259" t="s">
        <v>2889</v>
      </c>
      <c r="K1378" s="259" t="s">
        <v>2890</v>
      </c>
      <c r="L1378" s="260">
        <v>45560</v>
      </c>
      <c r="M1378" s="259" t="s">
        <v>352</v>
      </c>
    </row>
    <row r="1379" spans="1:13" x14ac:dyDescent="0.35">
      <c r="A1379" s="261" t="s">
        <v>2272</v>
      </c>
      <c r="B1379" s="261" t="s">
        <v>2273</v>
      </c>
      <c r="C1379" s="261" t="s">
        <v>2163</v>
      </c>
      <c r="D1379" s="261" t="s">
        <v>797</v>
      </c>
      <c r="E1379" s="261">
        <v>75000</v>
      </c>
      <c r="F1379" s="261" t="s">
        <v>2891</v>
      </c>
      <c r="G1379" s="261" t="s">
        <v>723</v>
      </c>
      <c r="H1379" s="261">
        <v>2</v>
      </c>
      <c r="I1379" s="261" t="s">
        <v>2892</v>
      </c>
      <c r="J1379" s="261" t="s">
        <v>2893</v>
      </c>
      <c r="K1379" s="261" t="s">
        <v>2894</v>
      </c>
      <c r="L1379" s="262">
        <v>45560</v>
      </c>
      <c r="M1379" s="261" t="s">
        <v>352</v>
      </c>
    </row>
    <row r="1380" spans="1:13" x14ac:dyDescent="0.35">
      <c r="A1380" s="259" t="s">
        <v>2272</v>
      </c>
      <c r="B1380" s="259" t="s">
        <v>2273</v>
      </c>
      <c r="C1380" s="259" t="s">
        <v>2163</v>
      </c>
      <c r="D1380" s="259" t="s">
        <v>802</v>
      </c>
      <c r="E1380" s="259">
        <v>5820000</v>
      </c>
      <c r="F1380" s="259" t="s">
        <v>2883</v>
      </c>
      <c r="G1380" s="259" t="s">
        <v>22</v>
      </c>
      <c r="H1380" s="259">
        <v>3</v>
      </c>
      <c r="I1380" s="259" t="s">
        <v>2895</v>
      </c>
      <c r="J1380" s="259" t="s">
        <v>2896</v>
      </c>
      <c r="K1380" s="259" t="s">
        <v>2897</v>
      </c>
      <c r="L1380" s="260">
        <v>45560</v>
      </c>
      <c r="M1380" s="259" t="s">
        <v>352</v>
      </c>
    </row>
    <row r="1381" spans="1:13" x14ac:dyDescent="0.35">
      <c r="A1381" s="261" t="s">
        <v>2272</v>
      </c>
      <c r="B1381" s="261" t="s">
        <v>2273</v>
      </c>
      <c r="C1381" s="261" t="s">
        <v>2163</v>
      </c>
      <c r="D1381" s="261" t="s">
        <v>807</v>
      </c>
      <c r="E1381" s="261">
        <v>1205000</v>
      </c>
      <c r="F1381" s="261" t="s">
        <v>2887</v>
      </c>
      <c r="G1381" s="261" t="s">
        <v>723</v>
      </c>
      <c r="H1381" s="261">
        <v>2</v>
      </c>
      <c r="I1381" s="261" t="s">
        <v>2898</v>
      </c>
      <c r="J1381" s="261" t="s">
        <v>2899</v>
      </c>
      <c r="K1381" s="261" t="s">
        <v>2900</v>
      </c>
      <c r="L1381" s="262">
        <v>45560</v>
      </c>
      <c r="M1381" s="261" t="s">
        <v>352</v>
      </c>
    </row>
    <row r="1382" spans="1:13" x14ac:dyDescent="0.35">
      <c r="A1382" s="259" t="s">
        <v>2272</v>
      </c>
      <c r="B1382" s="259" t="s">
        <v>2273</v>
      </c>
      <c r="C1382" s="259" t="s">
        <v>2163</v>
      </c>
      <c r="D1382" s="259" t="s">
        <v>810</v>
      </c>
      <c r="E1382" s="259">
        <v>75000</v>
      </c>
      <c r="F1382" s="259" t="s">
        <v>2891</v>
      </c>
      <c r="G1382" s="259" t="s">
        <v>723</v>
      </c>
      <c r="H1382" s="259">
        <v>2</v>
      </c>
      <c r="I1382" s="259" t="s">
        <v>2892</v>
      </c>
      <c r="J1382" s="259" t="s">
        <v>2901</v>
      </c>
      <c r="K1382" s="259" t="s">
        <v>2902</v>
      </c>
      <c r="L1382" s="260">
        <v>45560</v>
      </c>
      <c r="M1382" s="259" t="s">
        <v>352</v>
      </c>
    </row>
    <row r="1383" spans="1:13" x14ac:dyDescent="0.35">
      <c r="A1383" s="261" t="s">
        <v>2272</v>
      </c>
      <c r="B1383" s="261" t="s">
        <v>2273</v>
      </c>
      <c r="C1383" s="261" t="s">
        <v>2163</v>
      </c>
      <c r="D1383" s="261" t="s">
        <v>317</v>
      </c>
      <c r="E1383" s="261">
        <v>4</v>
      </c>
      <c r="F1383" s="261" t="s">
        <v>2903</v>
      </c>
      <c r="G1383" s="261" t="s">
        <v>723</v>
      </c>
      <c r="H1383" s="261">
        <v>2</v>
      </c>
      <c r="I1383" s="261" t="s">
        <v>2904</v>
      </c>
      <c r="J1383" s="261" t="s">
        <v>2905</v>
      </c>
      <c r="K1383" s="261" t="s">
        <v>2906</v>
      </c>
      <c r="L1383" s="262">
        <v>45560</v>
      </c>
      <c r="M1383" s="261" t="s">
        <v>352</v>
      </c>
    </row>
    <row r="1384" spans="1:13" x14ac:dyDescent="0.35">
      <c r="A1384" s="259" t="s">
        <v>1224</v>
      </c>
      <c r="B1384" s="259" t="s">
        <v>1225</v>
      </c>
      <c r="C1384" s="259" t="s">
        <v>1226</v>
      </c>
      <c r="D1384" s="259" t="s">
        <v>759</v>
      </c>
      <c r="E1384" s="259">
        <v>226782865</v>
      </c>
      <c r="F1384" s="259" t="s">
        <v>2907</v>
      </c>
      <c r="G1384" s="259" t="s">
        <v>723</v>
      </c>
      <c r="H1384" s="259">
        <v>2</v>
      </c>
      <c r="I1384" s="259" t="s">
        <v>2908</v>
      </c>
      <c r="J1384" s="259" t="s">
        <v>2909</v>
      </c>
      <c r="K1384" s="259" t="s">
        <v>2910</v>
      </c>
      <c r="L1384" s="260">
        <v>45560</v>
      </c>
      <c r="M1384" s="259" t="s">
        <v>352</v>
      </c>
    </row>
    <row r="1385" spans="1:13" x14ac:dyDescent="0.35">
      <c r="A1385" s="261" t="s">
        <v>1224</v>
      </c>
      <c r="B1385" s="261" t="s">
        <v>1225</v>
      </c>
      <c r="C1385" s="261" t="s">
        <v>1226</v>
      </c>
      <c r="D1385" s="261" t="s">
        <v>769</v>
      </c>
      <c r="E1385" s="261">
        <v>5010124</v>
      </c>
      <c r="F1385" s="261" t="s">
        <v>2911</v>
      </c>
      <c r="G1385" s="261" t="s">
        <v>723</v>
      </c>
      <c r="H1385" s="261">
        <v>2</v>
      </c>
      <c r="I1385" s="261" t="s">
        <v>2912</v>
      </c>
      <c r="J1385" s="261" t="s">
        <v>2913</v>
      </c>
      <c r="K1385" s="261" t="s">
        <v>2914</v>
      </c>
      <c r="L1385" s="262">
        <v>45560</v>
      </c>
      <c r="M1385" s="261" t="s">
        <v>352</v>
      </c>
    </row>
    <row r="1386" spans="1:13" x14ac:dyDescent="0.35">
      <c r="A1386" s="259" t="s">
        <v>1224</v>
      </c>
      <c r="B1386" s="259" t="s">
        <v>1225</v>
      </c>
      <c r="C1386" s="259" t="s">
        <v>1226</v>
      </c>
      <c r="D1386" s="259" t="s">
        <v>774</v>
      </c>
      <c r="E1386" s="259">
        <v>5010124</v>
      </c>
      <c r="F1386" s="259" t="s">
        <v>2911</v>
      </c>
      <c r="G1386" s="259" t="s">
        <v>723</v>
      </c>
      <c r="H1386" s="259">
        <v>2</v>
      </c>
      <c r="I1386" s="259" t="s">
        <v>2912</v>
      </c>
      <c r="J1386" s="259" t="s">
        <v>2915</v>
      </c>
      <c r="K1386" s="259" t="s">
        <v>2916</v>
      </c>
      <c r="L1386" s="260">
        <v>45560</v>
      </c>
      <c r="M1386" s="259" t="s">
        <v>352</v>
      </c>
    </row>
    <row r="1387" spans="1:13" x14ac:dyDescent="0.35">
      <c r="A1387" s="261" t="s">
        <v>1224</v>
      </c>
      <c r="B1387" s="261" t="s">
        <v>1225</v>
      </c>
      <c r="C1387" s="261" t="s">
        <v>1226</v>
      </c>
      <c r="D1387" s="261" t="s">
        <v>463</v>
      </c>
      <c r="E1387" s="261">
        <v>1307048</v>
      </c>
      <c r="F1387" s="261" t="s">
        <v>2917</v>
      </c>
      <c r="G1387" s="261" t="s">
        <v>723</v>
      </c>
      <c r="H1387" s="261">
        <v>2</v>
      </c>
      <c r="I1387" s="261" t="s">
        <v>2918</v>
      </c>
      <c r="J1387" s="261" t="s">
        <v>2919</v>
      </c>
      <c r="K1387" s="261" t="s">
        <v>2920</v>
      </c>
      <c r="L1387" s="262">
        <v>45560</v>
      </c>
      <c r="M1387" s="261" t="s">
        <v>352</v>
      </c>
    </row>
    <row r="1388" spans="1:13" x14ac:dyDescent="0.35">
      <c r="A1388" s="259" t="s">
        <v>1224</v>
      </c>
      <c r="B1388" s="259" t="s">
        <v>1225</v>
      </c>
      <c r="C1388" s="259" t="s">
        <v>1226</v>
      </c>
      <c r="D1388" s="259" t="s">
        <v>644</v>
      </c>
      <c r="E1388" s="259">
        <v>2844</v>
      </c>
      <c r="F1388" s="259" t="s">
        <v>2921</v>
      </c>
      <c r="G1388" s="259" t="s">
        <v>723</v>
      </c>
      <c r="H1388" s="259">
        <v>2</v>
      </c>
      <c r="I1388" s="259" t="s">
        <v>579</v>
      </c>
      <c r="J1388" s="259" t="s">
        <v>2922</v>
      </c>
      <c r="K1388" s="259" t="s">
        <v>2923</v>
      </c>
      <c r="L1388" s="260">
        <v>45560</v>
      </c>
      <c r="M1388" s="259" t="s">
        <v>352</v>
      </c>
    </row>
    <row r="1389" spans="1:13" x14ac:dyDescent="0.35">
      <c r="A1389" s="261" t="s">
        <v>1224</v>
      </c>
      <c r="B1389" s="261" t="s">
        <v>1225</v>
      </c>
      <c r="C1389" s="261" t="s">
        <v>1226</v>
      </c>
      <c r="D1389" s="261" t="s">
        <v>649</v>
      </c>
      <c r="E1389" s="261">
        <v>9702</v>
      </c>
      <c r="F1389" s="261" t="s">
        <v>2924</v>
      </c>
      <c r="G1389" s="261" t="s">
        <v>723</v>
      </c>
      <c r="H1389" s="261">
        <v>2</v>
      </c>
      <c r="I1389" s="261" t="s">
        <v>2925</v>
      </c>
      <c r="J1389" s="261" t="s">
        <v>2926</v>
      </c>
      <c r="K1389" s="261" t="s">
        <v>2927</v>
      </c>
      <c r="L1389" s="262">
        <v>45560</v>
      </c>
      <c r="M1389" s="261" t="s">
        <v>352</v>
      </c>
    </row>
    <row r="1390" spans="1:13" x14ac:dyDescent="0.35">
      <c r="A1390" s="259" t="s">
        <v>1224</v>
      </c>
      <c r="B1390" s="259" t="s">
        <v>1225</v>
      </c>
      <c r="C1390" s="259" t="s">
        <v>1226</v>
      </c>
      <c r="D1390" s="259" t="s">
        <v>797</v>
      </c>
      <c r="E1390" s="259">
        <v>3216124</v>
      </c>
      <c r="F1390" s="259" t="s">
        <v>2928</v>
      </c>
      <c r="G1390" s="259" t="s">
        <v>723</v>
      </c>
      <c r="H1390" s="259">
        <v>2</v>
      </c>
      <c r="I1390" s="259" t="s">
        <v>2929</v>
      </c>
      <c r="J1390" s="259" t="s">
        <v>2930</v>
      </c>
      <c r="K1390" s="259" t="s">
        <v>2931</v>
      </c>
      <c r="L1390" s="260">
        <v>45560</v>
      </c>
      <c r="M1390" s="259" t="s">
        <v>352</v>
      </c>
    </row>
    <row r="1391" spans="1:13" x14ac:dyDescent="0.35">
      <c r="A1391" s="261" t="s">
        <v>1224</v>
      </c>
      <c r="B1391" s="261" t="s">
        <v>1225</v>
      </c>
      <c r="C1391" s="261" t="s">
        <v>1226</v>
      </c>
      <c r="D1391" s="261" t="s">
        <v>810</v>
      </c>
      <c r="E1391" s="261">
        <v>1751944</v>
      </c>
      <c r="F1391" s="261" t="s">
        <v>2932</v>
      </c>
      <c r="G1391" s="261" t="s">
        <v>723</v>
      </c>
      <c r="H1391" s="261">
        <v>2</v>
      </c>
      <c r="I1391" s="261" t="s">
        <v>2933</v>
      </c>
      <c r="J1391" s="261" t="s">
        <v>2334</v>
      </c>
      <c r="K1391" s="261" t="s">
        <v>2934</v>
      </c>
      <c r="L1391" s="262">
        <v>45560</v>
      </c>
      <c r="M1391" s="261" t="s">
        <v>352</v>
      </c>
    </row>
    <row r="1392" spans="1:13" x14ac:dyDescent="0.35">
      <c r="A1392" s="259" t="s">
        <v>1224</v>
      </c>
      <c r="B1392" s="259" t="s">
        <v>1225</v>
      </c>
      <c r="C1392" s="259" t="s">
        <v>1226</v>
      </c>
      <c r="D1392" s="259" t="s">
        <v>317</v>
      </c>
      <c r="E1392" s="259">
        <v>5</v>
      </c>
      <c r="F1392" s="259" t="s">
        <v>2935</v>
      </c>
      <c r="G1392" s="259" t="s">
        <v>404</v>
      </c>
      <c r="H1392" s="259">
        <v>1</v>
      </c>
      <c r="I1392" s="259" t="s">
        <v>2936</v>
      </c>
      <c r="J1392" s="259" t="s">
        <v>2263</v>
      </c>
      <c r="K1392" s="259" t="s">
        <v>2937</v>
      </c>
      <c r="L1392" s="260">
        <v>45560</v>
      </c>
      <c r="M1392" s="259" t="s">
        <v>352</v>
      </c>
    </row>
    <row r="1393" spans="1:13" x14ac:dyDescent="0.35">
      <c r="A1393" s="261" t="s">
        <v>1708</v>
      </c>
      <c r="B1393" s="261" t="s">
        <v>1709</v>
      </c>
      <c r="C1393" s="261" t="s">
        <v>516</v>
      </c>
      <c r="D1393" s="261" t="s">
        <v>21</v>
      </c>
      <c r="E1393" s="261">
        <v>4000</v>
      </c>
      <c r="F1393" s="261" t="s">
        <v>2938</v>
      </c>
      <c r="G1393" s="261" t="s">
        <v>404</v>
      </c>
      <c r="H1393" s="261">
        <v>1</v>
      </c>
      <c r="I1393" s="261" t="s">
        <v>2939</v>
      </c>
      <c r="J1393" s="261" t="s">
        <v>2940</v>
      </c>
      <c r="K1393" s="261" t="s">
        <v>2941</v>
      </c>
      <c r="L1393" s="262">
        <v>45560</v>
      </c>
      <c r="M1393" s="261" t="s">
        <v>20</v>
      </c>
    </row>
    <row r="1394" spans="1:13" x14ac:dyDescent="0.35">
      <c r="A1394" s="259" t="s">
        <v>1708</v>
      </c>
      <c r="B1394" s="259" t="s">
        <v>1709</v>
      </c>
      <c r="C1394" s="259" t="s">
        <v>516</v>
      </c>
      <c r="D1394" s="259" t="s">
        <v>26</v>
      </c>
      <c r="E1394" s="259">
        <v>150000</v>
      </c>
      <c r="F1394" s="259" t="s">
        <v>2942</v>
      </c>
      <c r="G1394" s="259" t="s">
        <v>723</v>
      </c>
      <c r="H1394" s="259">
        <v>2</v>
      </c>
      <c r="I1394" s="259" t="s">
        <v>2943</v>
      </c>
      <c r="J1394" s="259" t="s">
        <v>2944</v>
      </c>
      <c r="K1394" s="259" t="s">
        <v>2945</v>
      </c>
      <c r="L1394" s="260">
        <v>45560</v>
      </c>
      <c r="M1394" s="259" t="s">
        <v>20</v>
      </c>
    </row>
    <row r="1395" spans="1:13" x14ac:dyDescent="0.35">
      <c r="A1395" s="261" t="s">
        <v>957</v>
      </c>
      <c r="B1395" s="261" t="s">
        <v>958</v>
      </c>
      <c r="C1395" s="261" t="s">
        <v>959</v>
      </c>
      <c r="D1395" s="261" t="s">
        <v>759</v>
      </c>
      <c r="E1395" s="261">
        <v>128455567</v>
      </c>
      <c r="F1395" s="261" t="s">
        <v>2740</v>
      </c>
      <c r="G1395" s="261" t="s">
        <v>723</v>
      </c>
      <c r="H1395" s="261">
        <v>2</v>
      </c>
      <c r="I1395" s="261" t="s">
        <v>2946</v>
      </c>
      <c r="J1395" s="261" t="s">
        <v>2947</v>
      </c>
      <c r="K1395" s="261" t="s">
        <v>2948</v>
      </c>
      <c r="L1395" s="262">
        <v>45562</v>
      </c>
      <c r="M1395" s="261" t="s">
        <v>20</v>
      </c>
    </row>
    <row r="1396" spans="1:13" x14ac:dyDescent="0.35">
      <c r="A1396" s="259" t="s">
        <v>957</v>
      </c>
      <c r="B1396" s="259" t="s">
        <v>958</v>
      </c>
      <c r="C1396" s="259" t="s">
        <v>959</v>
      </c>
      <c r="D1396" s="259" t="s">
        <v>764</v>
      </c>
      <c r="E1396" s="259">
        <v>1943950</v>
      </c>
      <c r="F1396" s="259" t="s">
        <v>2949</v>
      </c>
      <c r="G1396" s="259" t="s">
        <v>723</v>
      </c>
      <c r="H1396" s="259">
        <v>2</v>
      </c>
      <c r="I1396" s="259" t="s">
        <v>2950</v>
      </c>
      <c r="J1396" s="259" t="s">
        <v>2951</v>
      </c>
      <c r="K1396" s="259" t="s">
        <v>2952</v>
      </c>
      <c r="L1396" s="260">
        <v>45562</v>
      </c>
      <c r="M1396" s="259" t="s">
        <v>20</v>
      </c>
    </row>
    <row r="1397" spans="1:13" x14ac:dyDescent="0.35">
      <c r="A1397" s="261" t="s">
        <v>957</v>
      </c>
      <c r="B1397" s="261" t="s">
        <v>958</v>
      </c>
      <c r="C1397" s="261" t="s">
        <v>959</v>
      </c>
      <c r="D1397" s="261" t="s">
        <v>769</v>
      </c>
      <c r="E1397" s="261">
        <v>128455567</v>
      </c>
      <c r="F1397" s="261" t="s">
        <v>2740</v>
      </c>
      <c r="G1397" s="261" t="s">
        <v>22</v>
      </c>
      <c r="H1397" s="261">
        <v>3</v>
      </c>
      <c r="I1397" s="261" t="s">
        <v>2946</v>
      </c>
      <c r="J1397" s="261" t="s">
        <v>2953</v>
      </c>
      <c r="K1397" s="261" t="s">
        <v>2954</v>
      </c>
      <c r="L1397" s="262">
        <v>45562</v>
      </c>
      <c r="M1397" s="261" t="s">
        <v>20</v>
      </c>
    </row>
    <row r="1398" spans="1:13" x14ac:dyDescent="0.35">
      <c r="A1398" s="259" t="s">
        <v>957</v>
      </c>
      <c r="B1398" s="259" t="s">
        <v>958</v>
      </c>
      <c r="C1398" s="259" t="s">
        <v>959</v>
      </c>
      <c r="D1398" s="259" t="s">
        <v>774</v>
      </c>
      <c r="E1398" s="259">
        <v>614397</v>
      </c>
      <c r="F1398" s="259" t="s">
        <v>2955</v>
      </c>
      <c r="G1398" s="259" t="s">
        <v>22</v>
      </c>
      <c r="H1398" s="259">
        <v>3</v>
      </c>
      <c r="I1398" s="259" t="s">
        <v>2956</v>
      </c>
      <c r="J1398" s="259" t="s">
        <v>2957</v>
      </c>
      <c r="K1398" s="259" t="s">
        <v>2958</v>
      </c>
      <c r="L1398" s="260">
        <v>45562</v>
      </c>
      <c r="M1398" s="259" t="s">
        <v>20</v>
      </c>
    </row>
    <row r="1399" spans="1:13" x14ac:dyDescent="0.35">
      <c r="A1399" s="261" t="s">
        <v>957</v>
      </c>
      <c r="B1399" s="261" t="s">
        <v>958</v>
      </c>
      <c r="C1399" s="261" t="s">
        <v>959</v>
      </c>
      <c r="D1399" s="261" t="s">
        <v>463</v>
      </c>
      <c r="E1399" s="261">
        <v>530834</v>
      </c>
      <c r="F1399" s="261" t="s">
        <v>2959</v>
      </c>
      <c r="G1399" s="261" t="s">
        <v>22</v>
      </c>
      <c r="H1399" s="261">
        <v>3</v>
      </c>
      <c r="I1399" s="261" t="s">
        <v>2960</v>
      </c>
      <c r="J1399" s="261" t="s">
        <v>2961</v>
      </c>
      <c r="K1399" s="261" t="s">
        <v>2962</v>
      </c>
      <c r="L1399" s="262">
        <v>45562</v>
      </c>
      <c r="M1399" s="261" t="s">
        <v>20</v>
      </c>
    </row>
    <row r="1400" spans="1:13" x14ac:dyDescent="0.35">
      <c r="A1400" s="259" t="s">
        <v>957</v>
      </c>
      <c r="B1400" s="259" t="s">
        <v>958</v>
      </c>
      <c r="C1400" s="259" t="s">
        <v>959</v>
      </c>
      <c r="D1400" s="259" t="s">
        <v>40</v>
      </c>
      <c r="E1400" s="259" t="s">
        <v>17</v>
      </c>
      <c r="F1400" s="259" t="s">
        <v>680</v>
      </c>
      <c r="G1400" s="259" t="s">
        <v>17</v>
      </c>
      <c r="H1400" s="259" t="s">
        <v>17</v>
      </c>
      <c r="I1400" s="259" t="s">
        <v>17</v>
      </c>
      <c r="J1400" s="259" t="s">
        <v>2963</v>
      </c>
      <c r="K1400" s="259" t="s">
        <v>2964</v>
      </c>
      <c r="L1400" s="260">
        <v>45562</v>
      </c>
      <c r="M1400" s="259" t="s">
        <v>20</v>
      </c>
    </row>
    <row r="1401" spans="1:13" x14ac:dyDescent="0.35">
      <c r="A1401" s="261" t="s">
        <v>957</v>
      </c>
      <c r="B1401" s="261" t="s">
        <v>958</v>
      </c>
      <c r="C1401" s="261" t="s">
        <v>959</v>
      </c>
      <c r="D1401" s="261" t="s">
        <v>644</v>
      </c>
      <c r="E1401" s="261">
        <v>3864</v>
      </c>
      <c r="F1401" s="261" t="s">
        <v>2965</v>
      </c>
      <c r="G1401" s="261" t="s">
        <v>723</v>
      </c>
      <c r="H1401" s="261">
        <v>2</v>
      </c>
      <c r="I1401" s="261" t="s">
        <v>2966</v>
      </c>
      <c r="J1401" s="261" t="s">
        <v>2967</v>
      </c>
      <c r="K1401" s="261" t="s">
        <v>2968</v>
      </c>
      <c r="L1401" s="262">
        <v>45562</v>
      </c>
      <c r="M1401" s="261" t="s">
        <v>20</v>
      </c>
    </row>
    <row r="1402" spans="1:13" x14ac:dyDescent="0.35">
      <c r="A1402" s="259" t="s">
        <v>957</v>
      </c>
      <c r="B1402" s="259" t="s">
        <v>958</v>
      </c>
      <c r="C1402" s="259" t="s">
        <v>959</v>
      </c>
      <c r="D1402" s="259" t="s">
        <v>649</v>
      </c>
      <c r="E1402" s="259">
        <v>3864</v>
      </c>
      <c r="F1402" s="259" t="s">
        <v>2965</v>
      </c>
      <c r="G1402" s="259" t="s">
        <v>723</v>
      </c>
      <c r="H1402" s="259">
        <v>2</v>
      </c>
      <c r="I1402" s="259" t="s">
        <v>2966</v>
      </c>
      <c r="J1402" s="259" t="s">
        <v>2967</v>
      </c>
      <c r="K1402" s="259" t="s">
        <v>2969</v>
      </c>
      <c r="L1402" s="260">
        <v>45562</v>
      </c>
      <c r="M1402" s="259" t="s">
        <v>20</v>
      </c>
    </row>
    <row r="1403" spans="1:13" x14ac:dyDescent="0.35">
      <c r="A1403" s="261" t="s">
        <v>957</v>
      </c>
      <c r="B1403" s="261" t="s">
        <v>958</v>
      </c>
      <c r="C1403" s="261" t="s">
        <v>959</v>
      </c>
      <c r="D1403" s="261" t="s">
        <v>797</v>
      </c>
      <c r="E1403" s="261">
        <v>142379</v>
      </c>
      <c r="F1403" s="261" t="s">
        <v>2970</v>
      </c>
      <c r="G1403" s="261" t="s">
        <v>22</v>
      </c>
      <c r="H1403" s="261">
        <v>3</v>
      </c>
      <c r="I1403" s="261" t="s">
        <v>2971</v>
      </c>
      <c r="J1403" s="261" t="s">
        <v>2972</v>
      </c>
      <c r="K1403" s="261" t="s">
        <v>2973</v>
      </c>
      <c r="L1403" s="262">
        <v>45562</v>
      </c>
      <c r="M1403" s="261" t="s">
        <v>352</v>
      </c>
    </row>
    <row r="1404" spans="1:13" x14ac:dyDescent="0.35">
      <c r="A1404" s="259" t="s">
        <v>957</v>
      </c>
      <c r="B1404" s="259" t="s">
        <v>958</v>
      </c>
      <c r="C1404" s="259" t="s">
        <v>959</v>
      </c>
      <c r="D1404" s="259" t="s">
        <v>802</v>
      </c>
      <c r="E1404" s="259">
        <v>127841170</v>
      </c>
      <c r="F1404" s="259" t="s">
        <v>2974</v>
      </c>
      <c r="G1404" s="259" t="s">
        <v>22</v>
      </c>
      <c r="H1404" s="259">
        <v>3</v>
      </c>
      <c r="I1404" s="259" t="s">
        <v>2975</v>
      </c>
      <c r="J1404" s="259" t="s">
        <v>2976</v>
      </c>
      <c r="K1404" s="259" t="s">
        <v>2977</v>
      </c>
      <c r="L1404" s="260">
        <v>45562</v>
      </c>
      <c r="M1404" s="259" t="s">
        <v>20</v>
      </c>
    </row>
    <row r="1405" spans="1:13" x14ac:dyDescent="0.35">
      <c r="A1405" s="261" t="s">
        <v>957</v>
      </c>
      <c r="B1405" s="261" t="s">
        <v>958</v>
      </c>
      <c r="C1405" s="261" t="s">
        <v>959</v>
      </c>
      <c r="D1405" s="261" t="s">
        <v>807</v>
      </c>
      <c r="E1405" s="261">
        <v>472018</v>
      </c>
      <c r="F1405" s="261" t="s">
        <v>2978</v>
      </c>
      <c r="G1405" s="261" t="s">
        <v>22</v>
      </c>
      <c r="H1405" s="261">
        <v>3</v>
      </c>
      <c r="I1405" s="261" t="s">
        <v>2956</v>
      </c>
      <c r="J1405" s="261" t="s">
        <v>2979</v>
      </c>
      <c r="K1405" s="261" t="s">
        <v>2980</v>
      </c>
      <c r="L1405" s="262">
        <v>45562</v>
      </c>
      <c r="M1405" s="261" t="s">
        <v>20</v>
      </c>
    </row>
    <row r="1406" spans="1:13" x14ac:dyDescent="0.35">
      <c r="A1406" s="259" t="s">
        <v>957</v>
      </c>
      <c r="B1406" s="259" t="s">
        <v>958</v>
      </c>
      <c r="C1406" s="259" t="s">
        <v>959</v>
      </c>
      <c r="D1406" s="259" t="s">
        <v>810</v>
      </c>
      <c r="E1406" s="259">
        <v>142379</v>
      </c>
      <c r="F1406" s="259" t="s">
        <v>2970</v>
      </c>
      <c r="G1406" s="259" t="s">
        <v>22</v>
      </c>
      <c r="H1406" s="259">
        <v>3</v>
      </c>
      <c r="I1406" s="259" t="s">
        <v>2971</v>
      </c>
      <c r="J1406" s="259" t="s">
        <v>2981</v>
      </c>
      <c r="K1406" s="259" t="s">
        <v>2982</v>
      </c>
      <c r="L1406" s="260">
        <v>45562</v>
      </c>
      <c r="M1406" s="259" t="s">
        <v>20</v>
      </c>
    </row>
    <row r="1407" spans="1:13" x14ac:dyDescent="0.35">
      <c r="A1407" s="261" t="s">
        <v>957</v>
      </c>
      <c r="B1407" s="261" t="s">
        <v>958</v>
      </c>
      <c r="C1407" s="261" t="s">
        <v>959</v>
      </c>
      <c r="D1407" s="261" t="s">
        <v>813</v>
      </c>
      <c r="E1407" s="261" t="s">
        <v>17</v>
      </c>
      <c r="F1407" s="261" t="s">
        <v>17</v>
      </c>
      <c r="G1407" s="261" t="s">
        <v>17</v>
      </c>
      <c r="H1407" s="261" t="s">
        <v>17</v>
      </c>
      <c r="I1407" s="261" t="s">
        <v>17</v>
      </c>
      <c r="J1407" s="261" t="s">
        <v>2983</v>
      </c>
      <c r="K1407" s="261" t="s">
        <v>2984</v>
      </c>
      <c r="L1407" s="262">
        <v>45562</v>
      </c>
      <c r="M1407" s="261" t="s">
        <v>20</v>
      </c>
    </row>
    <row r="1408" spans="1:13" x14ac:dyDescent="0.35">
      <c r="A1408" s="259" t="s">
        <v>957</v>
      </c>
      <c r="B1408" s="259" t="s">
        <v>958</v>
      </c>
      <c r="C1408" s="259" t="s">
        <v>959</v>
      </c>
      <c r="D1408" s="259" t="s">
        <v>679</v>
      </c>
      <c r="E1408" s="259" t="s">
        <v>17</v>
      </c>
      <c r="F1408" s="259" t="s">
        <v>17</v>
      </c>
      <c r="G1408" s="259" t="s">
        <v>17</v>
      </c>
      <c r="H1408" s="259" t="s">
        <v>17</v>
      </c>
      <c r="I1408" s="259" t="s">
        <v>17</v>
      </c>
      <c r="J1408" s="259" t="s">
        <v>2983</v>
      </c>
      <c r="K1408" s="259" t="s">
        <v>2985</v>
      </c>
      <c r="L1408" s="260">
        <v>45562</v>
      </c>
      <c r="M1408" s="259" t="s">
        <v>20</v>
      </c>
    </row>
    <row r="1409" spans="1:13" x14ac:dyDescent="0.35">
      <c r="A1409" s="261" t="s">
        <v>957</v>
      </c>
      <c r="B1409" s="261" t="s">
        <v>958</v>
      </c>
      <c r="C1409" s="261" t="s">
        <v>959</v>
      </c>
      <c r="D1409" s="261" t="s">
        <v>317</v>
      </c>
      <c r="E1409" s="261">
        <v>5</v>
      </c>
      <c r="F1409" s="261" t="s">
        <v>2974</v>
      </c>
      <c r="G1409" s="261" t="s">
        <v>22</v>
      </c>
      <c r="H1409" s="261">
        <v>3</v>
      </c>
      <c r="I1409" s="261" t="s">
        <v>2986</v>
      </c>
      <c r="J1409" s="261" t="s">
        <v>818</v>
      </c>
      <c r="K1409" s="261" t="s">
        <v>2987</v>
      </c>
      <c r="L1409" s="262">
        <v>45562</v>
      </c>
      <c r="M1409" s="261" t="s">
        <v>20</v>
      </c>
    </row>
    <row r="1410" spans="1:13" x14ac:dyDescent="0.35">
      <c r="A1410" s="259" t="s">
        <v>957</v>
      </c>
      <c r="B1410" s="259" t="s">
        <v>958</v>
      </c>
      <c r="C1410" s="259" t="s">
        <v>959</v>
      </c>
      <c r="D1410" s="259" t="s">
        <v>38</v>
      </c>
      <c r="E1410" s="259" t="s">
        <v>17</v>
      </c>
      <c r="F1410" s="259" t="s">
        <v>680</v>
      </c>
      <c r="G1410" s="259" t="s">
        <v>17</v>
      </c>
      <c r="H1410" s="259" t="s">
        <v>17</v>
      </c>
      <c r="I1410" s="259" t="s">
        <v>17</v>
      </c>
      <c r="J1410" s="259" t="s">
        <v>915</v>
      </c>
      <c r="K1410" s="259" t="s">
        <v>2988</v>
      </c>
      <c r="L1410" s="260">
        <v>45562</v>
      </c>
      <c r="M1410" s="259" t="s">
        <v>20</v>
      </c>
    </row>
    <row r="1411" spans="1:13" x14ac:dyDescent="0.35">
      <c r="A1411" s="261" t="s">
        <v>957</v>
      </c>
      <c r="B1411" s="261" t="s">
        <v>958</v>
      </c>
      <c r="C1411" s="261" t="s">
        <v>959</v>
      </c>
      <c r="D1411" s="261" t="s">
        <v>16</v>
      </c>
      <c r="E1411" s="261" t="s">
        <v>17</v>
      </c>
      <c r="F1411" s="261" t="s">
        <v>680</v>
      </c>
      <c r="G1411" s="261" t="s">
        <v>17</v>
      </c>
      <c r="H1411" s="261" t="s">
        <v>17</v>
      </c>
      <c r="I1411" s="261" t="s">
        <v>17</v>
      </c>
      <c r="J1411" s="261" t="s">
        <v>915</v>
      </c>
      <c r="K1411" s="261" t="s">
        <v>2989</v>
      </c>
      <c r="L1411" s="262">
        <v>45562</v>
      </c>
      <c r="M1411" s="261" t="s">
        <v>20</v>
      </c>
    </row>
    <row r="1412" spans="1:13" x14ac:dyDescent="0.35">
      <c r="A1412" s="259" t="s">
        <v>957</v>
      </c>
      <c r="B1412" s="259" t="s">
        <v>958</v>
      </c>
      <c r="C1412" s="259" t="s">
        <v>959</v>
      </c>
      <c r="D1412" s="259" t="s">
        <v>21</v>
      </c>
      <c r="E1412" s="259" t="s">
        <v>17</v>
      </c>
      <c r="F1412" s="259" t="s">
        <v>680</v>
      </c>
      <c r="G1412" s="259" t="s">
        <v>17</v>
      </c>
      <c r="H1412" s="259" t="s">
        <v>17</v>
      </c>
      <c r="I1412" s="259" t="s">
        <v>17</v>
      </c>
      <c r="J1412" s="259" t="s">
        <v>915</v>
      </c>
      <c r="K1412" s="259" t="s">
        <v>2990</v>
      </c>
      <c r="L1412" s="260">
        <v>45562</v>
      </c>
      <c r="M1412" s="259" t="s">
        <v>20</v>
      </c>
    </row>
    <row r="1413" spans="1:13" x14ac:dyDescent="0.35">
      <c r="A1413" s="261" t="s">
        <v>957</v>
      </c>
      <c r="B1413" s="261" t="s">
        <v>958</v>
      </c>
      <c r="C1413" s="261" t="s">
        <v>959</v>
      </c>
      <c r="D1413" s="261" t="s">
        <v>631</v>
      </c>
      <c r="E1413" s="261" t="s">
        <v>17</v>
      </c>
      <c r="F1413" s="261" t="s">
        <v>680</v>
      </c>
      <c r="G1413" s="261" t="s">
        <v>17</v>
      </c>
      <c r="H1413" s="261" t="s">
        <v>17</v>
      </c>
      <c r="I1413" s="261" t="s">
        <v>17</v>
      </c>
      <c r="J1413" s="261" t="s">
        <v>915</v>
      </c>
      <c r="K1413" s="261" t="s">
        <v>2991</v>
      </c>
      <c r="L1413" s="262">
        <v>45562</v>
      </c>
      <c r="M1413" s="261" t="s">
        <v>20</v>
      </c>
    </row>
    <row r="1414" spans="1:13" x14ac:dyDescent="0.35">
      <c r="A1414" s="259" t="s">
        <v>957</v>
      </c>
      <c r="B1414" s="259" t="s">
        <v>958</v>
      </c>
      <c r="C1414" s="259" t="s">
        <v>959</v>
      </c>
      <c r="D1414" s="259" t="s">
        <v>24</v>
      </c>
      <c r="E1414" s="259" t="s">
        <v>17</v>
      </c>
      <c r="F1414" s="259" t="s">
        <v>680</v>
      </c>
      <c r="G1414" s="259" t="s">
        <v>17</v>
      </c>
      <c r="H1414" s="259" t="s">
        <v>17</v>
      </c>
      <c r="I1414" s="259" t="s">
        <v>17</v>
      </c>
      <c r="J1414" s="259" t="s">
        <v>915</v>
      </c>
      <c r="K1414" s="259" t="s">
        <v>2992</v>
      </c>
      <c r="L1414" s="260">
        <v>45562</v>
      </c>
      <c r="M1414" s="259" t="s">
        <v>20</v>
      </c>
    </row>
    <row r="1415" spans="1:13" x14ac:dyDescent="0.35">
      <c r="A1415" s="261" t="s">
        <v>962</v>
      </c>
      <c r="B1415" s="261" t="s">
        <v>963</v>
      </c>
      <c r="C1415" s="261" t="s">
        <v>959</v>
      </c>
      <c r="D1415" s="261" t="s">
        <v>759</v>
      </c>
      <c r="E1415" s="261">
        <v>128455567</v>
      </c>
      <c r="F1415" s="261" t="s">
        <v>2740</v>
      </c>
      <c r="G1415" s="261" t="s">
        <v>723</v>
      </c>
      <c r="H1415" s="261">
        <v>2</v>
      </c>
      <c r="I1415" s="261" t="s">
        <v>2946</v>
      </c>
      <c r="J1415" s="261" t="s">
        <v>2947</v>
      </c>
      <c r="K1415" s="261" t="s">
        <v>2993</v>
      </c>
      <c r="L1415" s="262">
        <v>45562</v>
      </c>
      <c r="M1415" s="261" t="s">
        <v>20</v>
      </c>
    </row>
    <row r="1416" spans="1:13" x14ac:dyDescent="0.35">
      <c r="A1416" s="259" t="s">
        <v>962</v>
      </c>
      <c r="B1416" s="259" t="s">
        <v>963</v>
      </c>
      <c r="C1416" s="259" t="s">
        <v>959</v>
      </c>
      <c r="D1416" s="259" t="s">
        <v>764</v>
      </c>
      <c r="E1416" s="259">
        <v>1943950</v>
      </c>
      <c r="F1416" s="259" t="s">
        <v>2949</v>
      </c>
      <c r="G1416" s="259" t="s">
        <v>33</v>
      </c>
      <c r="H1416" s="259">
        <v>2</v>
      </c>
      <c r="I1416" s="259" t="s">
        <v>2994</v>
      </c>
      <c r="J1416" s="259" t="s">
        <v>2995</v>
      </c>
      <c r="K1416" s="259" t="s">
        <v>2996</v>
      </c>
      <c r="L1416" s="260">
        <v>45562</v>
      </c>
      <c r="M1416" s="259" t="s">
        <v>20</v>
      </c>
    </row>
    <row r="1417" spans="1:13" x14ac:dyDescent="0.35">
      <c r="A1417" s="261" t="s">
        <v>962</v>
      </c>
      <c r="B1417" s="261" t="s">
        <v>963</v>
      </c>
      <c r="C1417" s="261" t="s">
        <v>959</v>
      </c>
      <c r="D1417" s="261" t="s">
        <v>769</v>
      </c>
      <c r="E1417" s="261">
        <v>70531005</v>
      </c>
      <c r="F1417" s="261" t="s">
        <v>2740</v>
      </c>
      <c r="G1417" s="261" t="s">
        <v>33</v>
      </c>
      <c r="H1417" s="261">
        <v>2</v>
      </c>
      <c r="I1417" s="261" t="s">
        <v>2946</v>
      </c>
      <c r="J1417" s="261" t="s">
        <v>2997</v>
      </c>
      <c r="K1417" s="261" t="s">
        <v>2998</v>
      </c>
      <c r="L1417" s="262">
        <v>45562</v>
      </c>
      <c r="M1417" s="261" t="s">
        <v>352</v>
      </c>
    </row>
    <row r="1418" spans="1:13" x14ac:dyDescent="0.35">
      <c r="A1418" s="259" t="s">
        <v>962</v>
      </c>
      <c r="B1418" s="259" t="s">
        <v>963</v>
      </c>
      <c r="C1418" s="259" t="s">
        <v>959</v>
      </c>
      <c r="D1418" s="259" t="s">
        <v>774</v>
      </c>
      <c r="E1418" s="259">
        <v>386000</v>
      </c>
      <c r="F1418" s="259" t="s">
        <v>2999</v>
      </c>
      <c r="G1418" s="259" t="s">
        <v>22</v>
      </c>
      <c r="H1418" s="259">
        <v>3</v>
      </c>
      <c r="I1418" s="259" t="s">
        <v>3000</v>
      </c>
      <c r="J1418" s="259" t="s">
        <v>3001</v>
      </c>
      <c r="K1418" s="259" t="s">
        <v>3002</v>
      </c>
      <c r="L1418" s="260">
        <v>45562</v>
      </c>
      <c r="M1418" s="259" t="s">
        <v>352</v>
      </c>
    </row>
    <row r="1419" spans="1:13" x14ac:dyDescent="0.35">
      <c r="A1419" s="261" t="s">
        <v>962</v>
      </c>
      <c r="B1419" s="261" t="s">
        <v>963</v>
      </c>
      <c r="C1419" s="261" t="s">
        <v>959</v>
      </c>
      <c r="D1419" s="261" t="s">
        <v>463</v>
      </c>
      <c r="E1419" s="261">
        <v>392000</v>
      </c>
      <c r="F1419" s="261" t="s">
        <v>2959</v>
      </c>
      <c r="G1419" s="261" t="s">
        <v>723</v>
      </c>
      <c r="H1419" s="261">
        <v>2</v>
      </c>
      <c r="I1419" s="261" t="s">
        <v>2960</v>
      </c>
      <c r="J1419" s="261" t="s">
        <v>3003</v>
      </c>
      <c r="K1419" s="261" t="s">
        <v>3004</v>
      </c>
      <c r="L1419" s="262">
        <v>45562</v>
      </c>
      <c r="M1419" s="261" t="s">
        <v>20</v>
      </c>
    </row>
    <row r="1420" spans="1:13" x14ac:dyDescent="0.35">
      <c r="A1420" s="259" t="s">
        <v>962</v>
      </c>
      <c r="B1420" s="259" t="s">
        <v>963</v>
      </c>
      <c r="C1420" s="259" t="s">
        <v>959</v>
      </c>
      <c r="D1420" s="259" t="s">
        <v>40</v>
      </c>
      <c r="E1420" s="259" t="s">
        <v>17</v>
      </c>
      <c r="F1420" s="259" t="s">
        <v>680</v>
      </c>
      <c r="G1420" s="259" t="s">
        <v>17</v>
      </c>
      <c r="H1420" s="259" t="s">
        <v>17</v>
      </c>
      <c r="I1420" s="259" t="s">
        <v>17</v>
      </c>
      <c r="J1420" s="259" t="s">
        <v>2963</v>
      </c>
      <c r="K1420" s="259" t="s">
        <v>3005</v>
      </c>
      <c r="L1420" s="260">
        <v>45562</v>
      </c>
      <c r="M1420" s="259" t="s">
        <v>20</v>
      </c>
    </row>
    <row r="1421" spans="1:13" x14ac:dyDescent="0.35">
      <c r="A1421" s="261" t="s">
        <v>962</v>
      </c>
      <c r="B1421" s="261" t="s">
        <v>963</v>
      </c>
      <c r="C1421" s="261" t="s">
        <v>959</v>
      </c>
      <c r="D1421" s="261" t="s">
        <v>644</v>
      </c>
      <c r="E1421" s="261">
        <v>3774</v>
      </c>
      <c r="F1421" s="261" t="s">
        <v>2965</v>
      </c>
      <c r="G1421" s="261" t="s">
        <v>723</v>
      </c>
      <c r="H1421" s="261">
        <v>2</v>
      </c>
      <c r="I1421" s="261" t="s">
        <v>2966</v>
      </c>
      <c r="J1421" s="261" t="s">
        <v>3006</v>
      </c>
      <c r="K1421" s="261" t="s">
        <v>3007</v>
      </c>
      <c r="L1421" s="262">
        <v>45562</v>
      </c>
      <c r="M1421" s="261" t="s">
        <v>20</v>
      </c>
    </row>
    <row r="1422" spans="1:13" x14ac:dyDescent="0.35">
      <c r="A1422" s="259" t="s">
        <v>962</v>
      </c>
      <c r="B1422" s="259" t="s">
        <v>963</v>
      </c>
      <c r="C1422" s="259" t="s">
        <v>959</v>
      </c>
      <c r="D1422" s="259" t="s">
        <v>649</v>
      </c>
      <c r="E1422" s="259">
        <v>3864</v>
      </c>
      <c r="F1422" s="259" t="s">
        <v>2965</v>
      </c>
      <c r="G1422" s="259" t="s">
        <v>723</v>
      </c>
      <c r="H1422" s="259">
        <v>2</v>
      </c>
      <c r="I1422" s="259" t="s">
        <v>2966</v>
      </c>
      <c r="J1422" s="259" t="s">
        <v>2967</v>
      </c>
      <c r="K1422" s="259" t="s">
        <v>3008</v>
      </c>
      <c r="L1422" s="260">
        <v>45562</v>
      </c>
      <c r="M1422" s="259" t="s">
        <v>20</v>
      </c>
    </row>
    <row r="1423" spans="1:13" x14ac:dyDescent="0.35">
      <c r="A1423" s="261" t="s">
        <v>962</v>
      </c>
      <c r="B1423" s="261" t="s">
        <v>963</v>
      </c>
      <c r="C1423" s="261" t="s">
        <v>959</v>
      </c>
      <c r="D1423" s="261" t="s">
        <v>797</v>
      </c>
      <c r="E1423" s="261" t="s">
        <v>17</v>
      </c>
      <c r="F1423" s="261" t="s">
        <v>17</v>
      </c>
      <c r="G1423" s="261" t="s">
        <v>17</v>
      </c>
      <c r="H1423" s="261" t="s">
        <v>17</v>
      </c>
      <c r="I1423" s="261" t="s">
        <v>17</v>
      </c>
      <c r="J1423" s="261" t="s">
        <v>3009</v>
      </c>
      <c r="K1423" s="261" t="s">
        <v>3010</v>
      </c>
      <c r="L1423" s="262">
        <v>45562</v>
      </c>
      <c r="M1423" s="261" t="s">
        <v>20</v>
      </c>
    </row>
    <row r="1424" spans="1:13" x14ac:dyDescent="0.35">
      <c r="A1424" s="259" t="s">
        <v>962</v>
      </c>
      <c r="B1424" s="259" t="s">
        <v>963</v>
      </c>
      <c r="C1424" s="259" t="s">
        <v>959</v>
      </c>
      <c r="D1424" s="259" t="s">
        <v>802</v>
      </c>
      <c r="E1424" s="259">
        <v>70145005</v>
      </c>
      <c r="F1424" s="259" t="s">
        <v>2999</v>
      </c>
      <c r="G1424" s="259" t="s">
        <v>22</v>
      </c>
      <c r="H1424" s="259">
        <v>3</v>
      </c>
      <c r="I1424" s="259" t="s">
        <v>3000</v>
      </c>
      <c r="J1424" s="259" t="s">
        <v>2976</v>
      </c>
      <c r="K1424" s="259" t="s">
        <v>3011</v>
      </c>
      <c r="L1424" s="260">
        <v>45562</v>
      </c>
      <c r="M1424" s="259" t="s">
        <v>352</v>
      </c>
    </row>
    <row r="1425" spans="1:13" x14ac:dyDescent="0.35">
      <c r="A1425" s="261" t="s">
        <v>962</v>
      </c>
      <c r="B1425" s="261" t="s">
        <v>963</v>
      </c>
      <c r="C1425" s="261" t="s">
        <v>959</v>
      </c>
      <c r="D1425" s="261" t="s">
        <v>807</v>
      </c>
      <c r="E1425" s="261">
        <v>386000</v>
      </c>
      <c r="F1425" s="261" t="s">
        <v>2999</v>
      </c>
      <c r="G1425" s="261" t="s">
        <v>22</v>
      </c>
      <c r="H1425" s="261">
        <v>3</v>
      </c>
      <c r="I1425" s="261" t="s">
        <v>3000</v>
      </c>
      <c r="J1425" s="261" t="s">
        <v>3012</v>
      </c>
      <c r="K1425" s="261" t="s">
        <v>3013</v>
      </c>
      <c r="L1425" s="262">
        <v>45562</v>
      </c>
      <c r="M1425" s="261" t="s">
        <v>352</v>
      </c>
    </row>
    <row r="1426" spans="1:13" x14ac:dyDescent="0.35">
      <c r="A1426" s="259" t="s">
        <v>962</v>
      </c>
      <c r="B1426" s="259" t="s">
        <v>963</v>
      </c>
      <c r="C1426" s="259" t="s">
        <v>959</v>
      </c>
      <c r="D1426" s="259" t="s">
        <v>810</v>
      </c>
      <c r="E1426" s="259" t="s">
        <v>17</v>
      </c>
      <c r="F1426" s="259" t="s">
        <v>17</v>
      </c>
      <c r="G1426" s="259" t="s">
        <v>17</v>
      </c>
      <c r="H1426" s="259" t="s">
        <v>17</v>
      </c>
      <c r="I1426" s="259" t="s">
        <v>17</v>
      </c>
      <c r="J1426" s="259" t="s">
        <v>3014</v>
      </c>
      <c r="K1426" s="259" t="s">
        <v>3015</v>
      </c>
      <c r="L1426" s="260">
        <v>45562</v>
      </c>
      <c r="M1426" s="259" t="s">
        <v>352</v>
      </c>
    </row>
    <row r="1427" spans="1:13" x14ac:dyDescent="0.35">
      <c r="A1427" s="261" t="s">
        <v>962</v>
      </c>
      <c r="B1427" s="261" t="s">
        <v>963</v>
      </c>
      <c r="C1427" s="261" t="s">
        <v>959</v>
      </c>
      <c r="D1427" s="261" t="s">
        <v>813</v>
      </c>
      <c r="E1427" s="261" t="s">
        <v>17</v>
      </c>
      <c r="F1427" s="261" t="s">
        <v>17</v>
      </c>
      <c r="G1427" s="261" t="s">
        <v>17</v>
      </c>
      <c r="H1427" s="261" t="s">
        <v>17</v>
      </c>
      <c r="I1427" s="261" t="s">
        <v>17</v>
      </c>
      <c r="J1427" s="261" t="s">
        <v>2983</v>
      </c>
      <c r="K1427" s="261" t="s">
        <v>3016</v>
      </c>
      <c r="L1427" s="262">
        <v>45562</v>
      </c>
      <c r="M1427" s="261" t="s">
        <v>20</v>
      </c>
    </row>
    <row r="1428" spans="1:13" x14ac:dyDescent="0.35">
      <c r="A1428" s="259" t="s">
        <v>962</v>
      </c>
      <c r="B1428" s="259" t="s">
        <v>963</v>
      </c>
      <c r="C1428" s="259" t="s">
        <v>959</v>
      </c>
      <c r="D1428" s="259" t="s">
        <v>679</v>
      </c>
      <c r="E1428" s="259" t="s">
        <v>17</v>
      </c>
      <c r="F1428" s="259" t="s">
        <v>17</v>
      </c>
      <c r="G1428" s="259" t="s">
        <v>17</v>
      </c>
      <c r="H1428" s="259" t="s">
        <v>17</v>
      </c>
      <c r="I1428" s="259" t="s">
        <v>17</v>
      </c>
      <c r="J1428" s="259" t="s">
        <v>3017</v>
      </c>
      <c r="K1428" s="259" t="s">
        <v>3018</v>
      </c>
      <c r="L1428" s="260">
        <v>45562</v>
      </c>
      <c r="M1428" s="259" t="s">
        <v>20</v>
      </c>
    </row>
    <row r="1429" spans="1:13" x14ac:dyDescent="0.35">
      <c r="A1429" s="261" t="s">
        <v>962</v>
      </c>
      <c r="B1429" s="261" t="s">
        <v>963</v>
      </c>
      <c r="C1429" s="261" t="s">
        <v>959</v>
      </c>
      <c r="D1429" s="261" t="s">
        <v>317</v>
      </c>
      <c r="E1429" s="261">
        <v>5</v>
      </c>
      <c r="F1429" s="261" t="s">
        <v>3019</v>
      </c>
      <c r="G1429" s="261" t="s">
        <v>723</v>
      </c>
      <c r="H1429" s="261">
        <v>2</v>
      </c>
      <c r="I1429" s="261" t="s">
        <v>3020</v>
      </c>
      <c r="J1429" s="261" t="s">
        <v>818</v>
      </c>
      <c r="K1429" s="261" t="s">
        <v>3021</v>
      </c>
      <c r="L1429" s="262">
        <v>45562</v>
      </c>
      <c r="M1429" s="261" t="s">
        <v>20</v>
      </c>
    </row>
    <row r="1430" spans="1:13" x14ac:dyDescent="0.35">
      <c r="A1430" s="259" t="s">
        <v>962</v>
      </c>
      <c r="B1430" s="259" t="s">
        <v>963</v>
      </c>
      <c r="C1430" s="259" t="s">
        <v>959</v>
      </c>
      <c r="D1430" s="259" t="s">
        <v>38</v>
      </c>
      <c r="E1430" s="259" t="s">
        <v>17</v>
      </c>
      <c r="F1430" s="259" t="s">
        <v>680</v>
      </c>
      <c r="G1430" s="259" t="s">
        <v>17</v>
      </c>
      <c r="H1430" s="259" t="s">
        <v>17</v>
      </c>
      <c r="I1430" s="259" t="s">
        <v>17</v>
      </c>
      <c r="J1430" s="259" t="s">
        <v>2512</v>
      </c>
      <c r="K1430" s="259" t="s">
        <v>3022</v>
      </c>
      <c r="L1430" s="260">
        <v>45562</v>
      </c>
      <c r="M1430" s="259" t="s">
        <v>20</v>
      </c>
    </row>
    <row r="1431" spans="1:13" x14ac:dyDescent="0.35">
      <c r="A1431" s="261" t="s">
        <v>962</v>
      </c>
      <c r="B1431" s="261" t="s">
        <v>963</v>
      </c>
      <c r="C1431" s="261" t="s">
        <v>959</v>
      </c>
      <c r="D1431" s="261" t="s">
        <v>16</v>
      </c>
      <c r="E1431" s="261" t="s">
        <v>17</v>
      </c>
      <c r="F1431" s="261" t="s">
        <v>680</v>
      </c>
      <c r="G1431" s="261" t="s">
        <v>17</v>
      </c>
      <c r="H1431" s="261" t="s">
        <v>17</v>
      </c>
      <c r="I1431" s="261" t="s">
        <v>17</v>
      </c>
      <c r="J1431" s="261" t="s">
        <v>2512</v>
      </c>
      <c r="K1431" s="261" t="s">
        <v>3023</v>
      </c>
      <c r="L1431" s="262">
        <v>45562</v>
      </c>
      <c r="M1431" s="261" t="s">
        <v>20</v>
      </c>
    </row>
    <row r="1432" spans="1:13" x14ac:dyDescent="0.35">
      <c r="A1432" s="259" t="s">
        <v>962</v>
      </c>
      <c r="B1432" s="259" t="s">
        <v>963</v>
      </c>
      <c r="C1432" s="259" t="s">
        <v>959</v>
      </c>
      <c r="D1432" s="259" t="s">
        <v>21</v>
      </c>
      <c r="E1432" s="259" t="s">
        <v>17</v>
      </c>
      <c r="F1432" s="259" t="s">
        <v>680</v>
      </c>
      <c r="G1432" s="259" t="s">
        <v>17</v>
      </c>
      <c r="H1432" s="259" t="s">
        <v>17</v>
      </c>
      <c r="I1432" s="259" t="s">
        <v>17</v>
      </c>
      <c r="J1432" s="259" t="s">
        <v>2512</v>
      </c>
      <c r="K1432" s="259" t="s">
        <v>3024</v>
      </c>
      <c r="L1432" s="260">
        <v>45562</v>
      </c>
      <c r="M1432" s="259" t="s">
        <v>20</v>
      </c>
    </row>
    <row r="1433" spans="1:13" x14ac:dyDescent="0.35">
      <c r="A1433" s="261" t="s">
        <v>962</v>
      </c>
      <c r="B1433" s="261" t="s">
        <v>963</v>
      </c>
      <c r="C1433" s="261" t="s">
        <v>959</v>
      </c>
      <c r="D1433" s="261" t="s">
        <v>631</v>
      </c>
      <c r="E1433" s="261" t="s">
        <v>17</v>
      </c>
      <c r="F1433" s="261" t="s">
        <v>680</v>
      </c>
      <c r="G1433" s="261" t="s">
        <v>17</v>
      </c>
      <c r="H1433" s="261" t="s">
        <v>17</v>
      </c>
      <c r="I1433" s="261" t="s">
        <v>17</v>
      </c>
      <c r="J1433" s="261" t="s">
        <v>2512</v>
      </c>
      <c r="K1433" s="261" t="s">
        <v>3025</v>
      </c>
      <c r="L1433" s="262">
        <v>45562</v>
      </c>
      <c r="M1433" s="261" t="s">
        <v>20</v>
      </c>
    </row>
    <row r="1434" spans="1:13" x14ac:dyDescent="0.35">
      <c r="A1434" s="259" t="s">
        <v>962</v>
      </c>
      <c r="B1434" s="259" t="s">
        <v>963</v>
      </c>
      <c r="C1434" s="259" t="s">
        <v>959</v>
      </c>
      <c r="D1434" s="259" t="s">
        <v>24</v>
      </c>
      <c r="E1434" s="259" t="s">
        <v>17</v>
      </c>
      <c r="F1434" s="259" t="s">
        <v>680</v>
      </c>
      <c r="G1434" s="259" t="s">
        <v>17</v>
      </c>
      <c r="H1434" s="259" t="s">
        <v>17</v>
      </c>
      <c r="I1434" s="259" t="s">
        <v>17</v>
      </c>
      <c r="J1434" s="259" t="s">
        <v>2512</v>
      </c>
      <c r="K1434" s="259" t="s">
        <v>3026</v>
      </c>
      <c r="L1434" s="260">
        <v>45562</v>
      </c>
      <c r="M1434" s="259" t="s">
        <v>20</v>
      </c>
    </row>
    <row r="1435" spans="1:13" x14ac:dyDescent="0.35">
      <c r="A1435" s="261" t="s">
        <v>966</v>
      </c>
      <c r="B1435" s="261" t="s">
        <v>967</v>
      </c>
      <c r="C1435" s="261" t="s">
        <v>959</v>
      </c>
      <c r="D1435" s="261" t="s">
        <v>759</v>
      </c>
      <c r="E1435" s="261">
        <v>128455567</v>
      </c>
      <c r="F1435" s="261" t="s">
        <v>2740</v>
      </c>
      <c r="G1435" s="261" t="s">
        <v>723</v>
      </c>
      <c r="H1435" s="261">
        <v>2</v>
      </c>
      <c r="I1435" s="261" t="s">
        <v>2946</v>
      </c>
      <c r="J1435" s="261" t="s">
        <v>3027</v>
      </c>
      <c r="K1435" s="261" t="s">
        <v>3028</v>
      </c>
      <c r="L1435" s="262">
        <v>45562</v>
      </c>
      <c r="M1435" s="261" t="s">
        <v>20</v>
      </c>
    </row>
    <row r="1436" spans="1:13" x14ac:dyDescent="0.35">
      <c r="A1436" s="259" t="s">
        <v>966</v>
      </c>
      <c r="B1436" s="259" t="s">
        <v>967</v>
      </c>
      <c r="C1436" s="259" t="s">
        <v>959</v>
      </c>
      <c r="D1436" s="259" t="s">
        <v>764</v>
      </c>
      <c r="E1436" s="259">
        <v>1159951</v>
      </c>
      <c r="F1436" s="259" t="s">
        <v>3029</v>
      </c>
      <c r="G1436" s="259" t="s">
        <v>33</v>
      </c>
      <c r="H1436" s="259">
        <v>2</v>
      </c>
      <c r="I1436" s="259" t="s">
        <v>3030</v>
      </c>
      <c r="J1436" s="259" t="s">
        <v>3031</v>
      </c>
      <c r="K1436" s="259" t="s">
        <v>3032</v>
      </c>
      <c r="L1436" s="260">
        <v>45562</v>
      </c>
      <c r="M1436" s="259" t="s">
        <v>20</v>
      </c>
    </row>
    <row r="1437" spans="1:13" x14ac:dyDescent="0.35">
      <c r="A1437" s="261" t="s">
        <v>966</v>
      </c>
      <c r="B1437" s="261" t="s">
        <v>967</v>
      </c>
      <c r="C1437" s="261" t="s">
        <v>959</v>
      </c>
      <c r="D1437" s="261" t="s">
        <v>769</v>
      </c>
      <c r="E1437" s="261">
        <v>57924562</v>
      </c>
      <c r="F1437" s="261" t="s">
        <v>3033</v>
      </c>
      <c r="G1437" s="261" t="s">
        <v>723</v>
      </c>
      <c r="H1437" s="261">
        <v>2</v>
      </c>
      <c r="I1437" s="261" t="s">
        <v>3034</v>
      </c>
      <c r="J1437" s="261" t="s">
        <v>3035</v>
      </c>
      <c r="K1437" s="261" t="s">
        <v>3036</v>
      </c>
      <c r="L1437" s="262">
        <v>45562</v>
      </c>
      <c r="M1437" s="261" t="s">
        <v>20</v>
      </c>
    </row>
    <row r="1438" spans="1:13" x14ac:dyDescent="0.35">
      <c r="A1438" s="259" t="s">
        <v>966</v>
      </c>
      <c r="B1438" s="259" t="s">
        <v>967</v>
      </c>
      <c r="C1438" s="259" t="s">
        <v>959</v>
      </c>
      <c r="D1438" s="259" t="s">
        <v>774</v>
      </c>
      <c r="E1438" s="259">
        <v>228397</v>
      </c>
      <c r="F1438" s="259" t="s">
        <v>3037</v>
      </c>
      <c r="G1438" s="259" t="s">
        <v>22</v>
      </c>
      <c r="H1438" s="259">
        <v>3</v>
      </c>
      <c r="I1438" s="259" t="s">
        <v>3038</v>
      </c>
      <c r="J1438" s="259" t="s">
        <v>3039</v>
      </c>
      <c r="K1438" s="259" t="s">
        <v>3040</v>
      </c>
      <c r="L1438" s="260">
        <v>45562</v>
      </c>
      <c r="M1438" s="259" t="s">
        <v>20</v>
      </c>
    </row>
    <row r="1439" spans="1:13" x14ac:dyDescent="0.35">
      <c r="A1439" s="261" t="s">
        <v>966</v>
      </c>
      <c r="B1439" s="261" t="s">
        <v>967</v>
      </c>
      <c r="C1439" s="261" t="s">
        <v>959</v>
      </c>
      <c r="D1439" s="261" t="s">
        <v>463</v>
      </c>
      <c r="E1439" s="261">
        <v>138834</v>
      </c>
      <c r="F1439" s="261" t="s">
        <v>3041</v>
      </c>
      <c r="G1439" s="261" t="s">
        <v>22</v>
      </c>
      <c r="H1439" s="261">
        <v>3</v>
      </c>
      <c r="I1439" s="261" t="s">
        <v>3042</v>
      </c>
      <c r="J1439" s="261" t="s">
        <v>3043</v>
      </c>
      <c r="K1439" s="261" t="s">
        <v>3044</v>
      </c>
      <c r="L1439" s="262">
        <v>45562</v>
      </c>
      <c r="M1439" s="261" t="s">
        <v>20</v>
      </c>
    </row>
    <row r="1440" spans="1:13" x14ac:dyDescent="0.35">
      <c r="A1440" s="259" t="s">
        <v>966</v>
      </c>
      <c r="B1440" s="259" t="s">
        <v>967</v>
      </c>
      <c r="C1440" s="259" t="s">
        <v>959</v>
      </c>
      <c r="D1440" s="259" t="s">
        <v>40</v>
      </c>
      <c r="E1440" s="259" t="s">
        <v>17</v>
      </c>
      <c r="F1440" s="259" t="s">
        <v>17</v>
      </c>
      <c r="G1440" s="259" t="s">
        <v>17</v>
      </c>
      <c r="H1440" s="259" t="s">
        <v>17</v>
      </c>
      <c r="I1440" s="259" t="s">
        <v>17</v>
      </c>
      <c r="J1440" s="259" t="s">
        <v>2963</v>
      </c>
      <c r="K1440" s="259" t="s">
        <v>3045</v>
      </c>
      <c r="L1440" s="260">
        <v>45562</v>
      </c>
      <c r="M1440" s="259" t="s">
        <v>20</v>
      </c>
    </row>
    <row r="1441" spans="1:13" x14ac:dyDescent="0.35">
      <c r="A1441" s="261" t="s">
        <v>966</v>
      </c>
      <c r="B1441" s="261" t="s">
        <v>967</v>
      </c>
      <c r="C1441" s="261" t="s">
        <v>959</v>
      </c>
      <c r="D1441" s="261" t="s">
        <v>644</v>
      </c>
      <c r="E1441" s="261">
        <v>90</v>
      </c>
      <c r="F1441" s="261" t="s">
        <v>3046</v>
      </c>
      <c r="G1441" s="261" t="s">
        <v>723</v>
      </c>
      <c r="H1441" s="261">
        <v>2</v>
      </c>
      <c r="I1441" s="261" t="s">
        <v>3047</v>
      </c>
      <c r="J1441" s="261" t="s">
        <v>3048</v>
      </c>
      <c r="K1441" s="261" t="s">
        <v>3049</v>
      </c>
      <c r="L1441" s="262">
        <v>45562</v>
      </c>
      <c r="M1441" s="261" t="s">
        <v>20</v>
      </c>
    </row>
    <row r="1442" spans="1:13" x14ac:dyDescent="0.35">
      <c r="A1442" s="259" t="s">
        <v>966</v>
      </c>
      <c r="B1442" s="259" t="s">
        <v>967</v>
      </c>
      <c r="C1442" s="259" t="s">
        <v>959</v>
      </c>
      <c r="D1442" s="259" t="s">
        <v>649</v>
      </c>
      <c r="E1442" s="259">
        <v>3864</v>
      </c>
      <c r="F1442" s="259" t="s">
        <v>2965</v>
      </c>
      <c r="G1442" s="259" t="s">
        <v>723</v>
      </c>
      <c r="H1442" s="259">
        <v>2</v>
      </c>
      <c r="I1442" s="259" t="s">
        <v>2966</v>
      </c>
      <c r="J1442" s="259" t="s">
        <v>2967</v>
      </c>
      <c r="K1442" s="259" t="s">
        <v>3050</v>
      </c>
      <c r="L1442" s="260">
        <v>45562</v>
      </c>
      <c r="M1442" s="259" t="s">
        <v>20</v>
      </c>
    </row>
    <row r="1443" spans="1:13" x14ac:dyDescent="0.35">
      <c r="A1443" s="261" t="s">
        <v>966</v>
      </c>
      <c r="B1443" s="261" t="s">
        <v>967</v>
      </c>
      <c r="C1443" s="261" t="s">
        <v>959</v>
      </c>
      <c r="D1443" s="261" t="s">
        <v>797</v>
      </c>
      <c r="E1443" s="261">
        <v>142379</v>
      </c>
      <c r="F1443" s="261" t="s">
        <v>2970</v>
      </c>
      <c r="G1443" s="261" t="s">
        <v>22</v>
      </c>
      <c r="H1443" s="261">
        <v>3</v>
      </c>
      <c r="I1443" s="261" t="s">
        <v>2971</v>
      </c>
      <c r="J1443" s="261" t="s">
        <v>2981</v>
      </c>
      <c r="K1443" s="261" t="s">
        <v>3051</v>
      </c>
      <c r="L1443" s="262">
        <v>45562</v>
      </c>
      <c r="M1443" s="261" t="s">
        <v>20</v>
      </c>
    </row>
    <row r="1444" spans="1:13" x14ac:dyDescent="0.35">
      <c r="A1444" s="259" t="s">
        <v>966</v>
      </c>
      <c r="B1444" s="259" t="s">
        <v>967</v>
      </c>
      <c r="C1444" s="259" t="s">
        <v>959</v>
      </c>
      <c r="D1444" s="259" t="s">
        <v>802</v>
      </c>
      <c r="E1444" s="259">
        <v>57696165</v>
      </c>
      <c r="F1444" s="259" t="s">
        <v>3052</v>
      </c>
      <c r="G1444" s="259" t="s">
        <v>22</v>
      </c>
      <c r="H1444" s="259">
        <v>3</v>
      </c>
      <c r="I1444" s="259" t="s">
        <v>3053</v>
      </c>
      <c r="J1444" s="259" t="s">
        <v>3054</v>
      </c>
      <c r="K1444" s="259" t="s">
        <v>3055</v>
      </c>
      <c r="L1444" s="260">
        <v>45562</v>
      </c>
      <c r="M1444" s="259" t="s">
        <v>20</v>
      </c>
    </row>
    <row r="1445" spans="1:13" x14ac:dyDescent="0.35">
      <c r="A1445" s="261" t="s">
        <v>966</v>
      </c>
      <c r="B1445" s="261" t="s">
        <v>967</v>
      </c>
      <c r="C1445" s="261" t="s">
        <v>959</v>
      </c>
      <c r="D1445" s="261" t="s">
        <v>807</v>
      </c>
      <c r="E1445" s="261">
        <v>93047</v>
      </c>
      <c r="F1445" s="261" t="s">
        <v>3052</v>
      </c>
      <c r="G1445" s="261" t="s">
        <v>22</v>
      </c>
      <c r="H1445" s="261">
        <v>3</v>
      </c>
      <c r="I1445" s="261" t="s">
        <v>3056</v>
      </c>
      <c r="J1445" s="261" t="s">
        <v>3057</v>
      </c>
      <c r="K1445" s="261" t="s">
        <v>3058</v>
      </c>
      <c r="L1445" s="262">
        <v>45562</v>
      </c>
      <c r="M1445" s="261" t="s">
        <v>20</v>
      </c>
    </row>
    <row r="1446" spans="1:13" x14ac:dyDescent="0.35">
      <c r="A1446" s="259" t="s">
        <v>966</v>
      </c>
      <c r="B1446" s="259" t="s">
        <v>967</v>
      </c>
      <c r="C1446" s="259" t="s">
        <v>959</v>
      </c>
      <c r="D1446" s="259" t="s">
        <v>810</v>
      </c>
      <c r="E1446" s="259">
        <v>142379</v>
      </c>
      <c r="F1446" s="259" t="s">
        <v>2970</v>
      </c>
      <c r="G1446" s="259" t="s">
        <v>22</v>
      </c>
      <c r="H1446" s="259">
        <v>3</v>
      </c>
      <c r="I1446" s="259" t="s">
        <v>2971</v>
      </c>
      <c r="J1446" s="259" t="s">
        <v>2981</v>
      </c>
      <c r="K1446" s="259" t="s">
        <v>3059</v>
      </c>
      <c r="L1446" s="260">
        <v>45562</v>
      </c>
      <c r="M1446" s="259" t="s">
        <v>20</v>
      </c>
    </row>
    <row r="1447" spans="1:13" x14ac:dyDescent="0.35">
      <c r="A1447" s="261" t="s">
        <v>966</v>
      </c>
      <c r="B1447" s="261" t="s">
        <v>967</v>
      </c>
      <c r="C1447" s="261" t="s">
        <v>959</v>
      </c>
      <c r="D1447" s="261" t="s">
        <v>813</v>
      </c>
      <c r="E1447" s="261" t="s">
        <v>17</v>
      </c>
      <c r="F1447" s="261" t="s">
        <v>680</v>
      </c>
      <c r="G1447" s="261" t="s">
        <v>17</v>
      </c>
      <c r="H1447" s="261" t="s">
        <v>17</v>
      </c>
      <c r="I1447" s="261" t="s">
        <v>17</v>
      </c>
      <c r="J1447" s="261" t="s">
        <v>2983</v>
      </c>
      <c r="K1447" s="261" t="s">
        <v>3060</v>
      </c>
      <c r="L1447" s="262">
        <v>45562</v>
      </c>
      <c r="M1447" s="261" t="s">
        <v>20</v>
      </c>
    </row>
    <row r="1448" spans="1:13" x14ac:dyDescent="0.35">
      <c r="A1448" s="259" t="s">
        <v>966</v>
      </c>
      <c r="B1448" s="259" t="s">
        <v>967</v>
      </c>
      <c r="C1448" s="259" t="s">
        <v>959</v>
      </c>
      <c r="D1448" s="259" t="s">
        <v>679</v>
      </c>
      <c r="E1448" s="259" t="s">
        <v>17</v>
      </c>
      <c r="F1448" s="259" t="s">
        <v>17</v>
      </c>
      <c r="G1448" s="259" t="s">
        <v>17</v>
      </c>
      <c r="H1448" s="259" t="s">
        <v>17</v>
      </c>
      <c r="I1448" s="259" t="s">
        <v>17</v>
      </c>
      <c r="J1448" s="259" t="s">
        <v>3017</v>
      </c>
      <c r="K1448" s="259" t="s">
        <v>3061</v>
      </c>
      <c r="L1448" s="260">
        <v>45562</v>
      </c>
      <c r="M1448" s="259" t="s">
        <v>20</v>
      </c>
    </row>
    <row r="1449" spans="1:13" x14ac:dyDescent="0.35">
      <c r="A1449" s="261" t="s">
        <v>966</v>
      </c>
      <c r="B1449" s="261" t="s">
        <v>967</v>
      </c>
      <c r="C1449" s="261" t="s">
        <v>959</v>
      </c>
      <c r="D1449" s="261" t="s">
        <v>317</v>
      </c>
      <c r="E1449" s="261">
        <v>3</v>
      </c>
      <c r="F1449" s="261" t="s">
        <v>3062</v>
      </c>
      <c r="G1449" s="261" t="s">
        <v>723</v>
      </c>
      <c r="H1449" s="261">
        <v>2</v>
      </c>
      <c r="I1449" s="261" t="s">
        <v>3056</v>
      </c>
      <c r="J1449" s="261" t="s">
        <v>3063</v>
      </c>
      <c r="K1449" s="261" t="s">
        <v>3064</v>
      </c>
      <c r="L1449" s="262">
        <v>45562</v>
      </c>
      <c r="M1449" s="261" t="s">
        <v>20</v>
      </c>
    </row>
    <row r="1450" spans="1:13" x14ac:dyDescent="0.35">
      <c r="A1450" s="259" t="s">
        <v>966</v>
      </c>
      <c r="B1450" s="259" t="s">
        <v>967</v>
      </c>
      <c r="C1450" s="259" t="s">
        <v>959</v>
      </c>
      <c r="D1450" s="259" t="s">
        <v>38</v>
      </c>
      <c r="E1450" s="259" t="s">
        <v>17</v>
      </c>
      <c r="F1450" s="259" t="s">
        <v>17</v>
      </c>
      <c r="G1450" s="259" t="s">
        <v>17</v>
      </c>
      <c r="H1450" s="259" t="s">
        <v>17</v>
      </c>
      <c r="I1450" s="259" t="s">
        <v>17</v>
      </c>
      <c r="J1450" s="259" t="s">
        <v>2512</v>
      </c>
      <c r="K1450" s="259" t="s">
        <v>3065</v>
      </c>
      <c r="L1450" s="260">
        <v>45562</v>
      </c>
      <c r="M1450" s="259" t="s">
        <v>352</v>
      </c>
    </row>
    <row r="1451" spans="1:13" x14ac:dyDescent="0.35">
      <c r="A1451" s="261" t="s">
        <v>966</v>
      </c>
      <c r="B1451" s="261" t="s">
        <v>967</v>
      </c>
      <c r="C1451" s="261" t="s">
        <v>959</v>
      </c>
      <c r="D1451" s="261" t="s">
        <v>16</v>
      </c>
      <c r="E1451" s="261" t="s">
        <v>17</v>
      </c>
      <c r="F1451" s="261" t="s">
        <v>17</v>
      </c>
      <c r="G1451" s="261" t="s">
        <v>17</v>
      </c>
      <c r="H1451" s="261" t="s">
        <v>17</v>
      </c>
      <c r="I1451" s="261" t="s">
        <v>17</v>
      </c>
      <c r="J1451" s="261" t="s">
        <v>2512</v>
      </c>
      <c r="K1451" s="261" t="s">
        <v>3066</v>
      </c>
      <c r="L1451" s="262">
        <v>45562</v>
      </c>
      <c r="M1451" s="261" t="s">
        <v>352</v>
      </c>
    </row>
    <row r="1452" spans="1:13" x14ac:dyDescent="0.35">
      <c r="A1452" s="259" t="s">
        <v>966</v>
      </c>
      <c r="B1452" s="259" t="s">
        <v>967</v>
      </c>
      <c r="C1452" s="259" t="s">
        <v>959</v>
      </c>
      <c r="D1452" s="259" t="s">
        <v>21</v>
      </c>
      <c r="E1452" s="259" t="s">
        <v>17</v>
      </c>
      <c r="F1452" s="259" t="s">
        <v>17</v>
      </c>
      <c r="G1452" s="259" t="s">
        <v>17</v>
      </c>
      <c r="H1452" s="259" t="s">
        <v>17</v>
      </c>
      <c r="I1452" s="259" t="s">
        <v>17</v>
      </c>
      <c r="J1452" s="259" t="s">
        <v>2512</v>
      </c>
      <c r="K1452" s="259" t="s">
        <v>3067</v>
      </c>
      <c r="L1452" s="260">
        <v>45562</v>
      </c>
      <c r="M1452" s="259" t="s">
        <v>352</v>
      </c>
    </row>
    <row r="1453" spans="1:13" x14ac:dyDescent="0.35">
      <c r="A1453" s="261" t="s">
        <v>966</v>
      </c>
      <c r="B1453" s="261" t="s">
        <v>967</v>
      </c>
      <c r="C1453" s="261" t="s">
        <v>959</v>
      </c>
      <c r="D1453" s="261" t="s">
        <v>631</v>
      </c>
      <c r="E1453" s="261" t="s">
        <v>17</v>
      </c>
      <c r="F1453" s="261" t="s">
        <v>17</v>
      </c>
      <c r="G1453" s="261" t="s">
        <v>17</v>
      </c>
      <c r="H1453" s="261" t="s">
        <v>17</v>
      </c>
      <c r="I1453" s="261" t="s">
        <v>17</v>
      </c>
      <c r="J1453" s="261" t="s">
        <v>2512</v>
      </c>
      <c r="K1453" s="261" t="s">
        <v>3068</v>
      </c>
      <c r="L1453" s="262">
        <v>45562</v>
      </c>
      <c r="M1453" s="261" t="s">
        <v>352</v>
      </c>
    </row>
    <row r="1454" spans="1:13" x14ac:dyDescent="0.35">
      <c r="A1454" s="259" t="s">
        <v>966</v>
      </c>
      <c r="B1454" s="259" t="s">
        <v>967</v>
      </c>
      <c r="C1454" s="259" t="s">
        <v>959</v>
      </c>
      <c r="D1454" s="259" t="s">
        <v>24</v>
      </c>
      <c r="E1454" s="259" t="s">
        <v>17</v>
      </c>
      <c r="F1454" s="259" t="s">
        <v>17</v>
      </c>
      <c r="G1454" s="259" t="s">
        <v>17</v>
      </c>
      <c r="H1454" s="259" t="s">
        <v>17</v>
      </c>
      <c r="I1454" s="259" t="s">
        <v>17</v>
      </c>
      <c r="J1454" s="259" t="s">
        <v>2512</v>
      </c>
      <c r="K1454" s="259" t="s">
        <v>3069</v>
      </c>
      <c r="L1454" s="260">
        <v>45562</v>
      </c>
      <c r="M1454" s="259" t="s">
        <v>352</v>
      </c>
    </row>
    <row r="1455" spans="1:13" x14ac:dyDescent="0.35">
      <c r="A1455" s="261" t="s">
        <v>1145</v>
      </c>
      <c r="B1455" s="261" t="s">
        <v>1146</v>
      </c>
      <c r="C1455" s="261" t="s">
        <v>1147</v>
      </c>
      <c r="D1455" s="261" t="s">
        <v>759</v>
      </c>
      <c r="E1455" s="261">
        <v>1534937</v>
      </c>
      <c r="F1455" s="261" t="s">
        <v>3070</v>
      </c>
      <c r="G1455" s="261" t="s">
        <v>723</v>
      </c>
      <c r="H1455" s="261">
        <v>2</v>
      </c>
      <c r="I1455" s="261" t="s">
        <v>3071</v>
      </c>
      <c r="J1455" s="261" t="s">
        <v>3072</v>
      </c>
      <c r="K1455" s="261" t="s">
        <v>3073</v>
      </c>
      <c r="L1455" s="262">
        <v>45562</v>
      </c>
      <c r="M1455" s="261" t="s">
        <v>20</v>
      </c>
    </row>
    <row r="1456" spans="1:13" x14ac:dyDescent="0.35">
      <c r="A1456" s="259" t="s">
        <v>1145</v>
      </c>
      <c r="B1456" s="259" t="s">
        <v>1146</v>
      </c>
      <c r="C1456" s="259" t="s">
        <v>1147</v>
      </c>
      <c r="D1456" s="259" t="s">
        <v>764</v>
      </c>
      <c r="E1456" s="259">
        <v>5130</v>
      </c>
      <c r="F1456" s="259" t="s">
        <v>3074</v>
      </c>
      <c r="G1456" s="259" t="s">
        <v>404</v>
      </c>
      <c r="H1456" s="259">
        <v>1</v>
      </c>
      <c r="I1456" s="259" t="s">
        <v>3075</v>
      </c>
      <c r="J1456" s="259" t="s">
        <v>2785</v>
      </c>
      <c r="K1456" s="259" t="s">
        <v>3076</v>
      </c>
      <c r="L1456" s="260">
        <v>45562</v>
      </c>
      <c r="M1456" s="259" t="s">
        <v>20</v>
      </c>
    </row>
    <row r="1457" spans="1:13" x14ac:dyDescent="0.35">
      <c r="A1457" s="261" t="s">
        <v>1145</v>
      </c>
      <c r="B1457" s="261" t="s">
        <v>1146</v>
      </c>
      <c r="C1457" s="261" t="s">
        <v>1147</v>
      </c>
      <c r="D1457" s="261" t="s">
        <v>769</v>
      </c>
      <c r="E1457" s="261">
        <v>1534937</v>
      </c>
      <c r="F1457" s="261" t="s">
        <v>3070</v>
      </c>
      <c r="G1457" s="261" t="s">
        <v>723</v>
      </c>
      <c r="H1457" s="261">
        <v>2</v>
      </c>
      <c r="I1457" s="261" t="s">
        <v>3071</v>
      </c>
      <c r="J1457" s="261" t="s">
        <v>3077</v>
      </c>
      <c r="K1457" s="261" t="s">
        <v>3078</v>
      </c>
      <c r="L1457" s="262">
        <v>45562</v>
      </c>
      <c r="M1457" s="261" t="s">
        <v>20</v>
      </c>
    </row>
    <row r="1458" spans="1:13" x14ac:dyDescent="0.35">
      <c r="A1458" s="259" t="s">
        <v>1145</v>
      </c>
      <c r="B1458" s="259" t="s">
        <v>1146</v>
      </c>
      <c r="C1458" s="259" t="s">
        <v>1147</v>
      </c>
      <c r="D1458" s="259" t="s">
        <v>774</v>
      </c>
      <c r="E1458" s="259">
        <v>212016</v>
      </c>
      <c r="F1458" s="259" t="s">
        <v>3079</v>
      </c>
      <c r="G1458" s="259" t="s">
        <v>723</v>
      </c>
      <c r="H1458" s="259">
        <v>2</v>
      </c>
      <c r="I1458" s="259" t="s">
        <v>3080</v>
      </c>
      <c r="J1458" s="259" t="s">
        <v>3081</v>
      </c>
      <c r="K1458" s="259" t="s">
        <v>3082</v>
      </c>
      <c r="L1458" s="260">
        <v>45562</v>
      </c>
      <c r="M1458" s="259" t="s">
        <v>20</v>
      </c>
    </row>
    <row r="1459" spans="1:13" x14ac:dyDescent="0.35">
      <c r="A1459" s="261" t="s">
        <v>1145</v>
      </c>
      <c r="B1459" s="261" t="s">
        <v>1146</v>
      </c>
      <c r="C1459" s="261" t="s">
        <v>1147</v>
      </c>
      <c r="D1459" s="261" t="s">
        <v>463</v>
      </c>
      <c r="E1459" s="261">
        <v>36200</v>
      </c>
      <c r="F1459" s="261" t="s">
        <v>3083</v>
      </c>
      <c r="G1459" s="261" t="s">
        <v>723</v>
      </c>
      <c r="H1459" s="261">
        <v>2</v>
      </c>
      <c r="I1459" s="261" t="s">
        <v>3084</v>
      </c>
      <c r="J1459" s="261" t="s">
        <v>2795</v>
      </c>
      <c r="K1459" s="261" t="s">
        <v>3085</v>
      </c>
      <c r="L1459" s="262">
        <v>45562</v>
      </c>
      <c r="M1459" s="261" t="s">
        <v>20</v>
      </c>
    </row>
    <row r="1460" spans="1:13" x14ac:dyDescent="0.35">
      <c r="A1460" s="259" t="s">
        <v>1145</v>
      </c>
      <c r="B1460" s="259" t="s">
        <v>1146</v>
      </c>
      <c r="C1460" s="259" t="s">
        <v>1147</v>
      </c>
      <c r="D1460" s="259" t="s">
        <v>40</v>
      </c>
      <c r="E1460" s="259" t="s">
        <v>17</v>
      </c>
      <c r="F1460" s="259" t="s">
        <v>17</v>
      </c>
      <c r="G1460" s="259" t="s">
        <v>17</v>
      </c>
      <c r="H1460" s="259" t="s">
        <v>17</v>
      </c>
      <c r="I1460" s="259" t="s">
        <v>17</v>
      </c>
      <c r="J1460" s="259" t="s">
        <v>2517</v>
      </c>
      <c r="K1460" s="259" t="s">
        <v>3086</v>
      </c>
      <c r="L1460" s="260">
        <v>45562</v>
      </c>
      <c r="M1460" s="259" t="s">
        <v>20</v>
      </c>
    </row>
    <row r="1461" spans="1:13" x14ac:dyDescent="0.35">
      <c r="A1461" s="261" t="s">
        <v>1145</v>
      </c>
      <c r="B1461" s="261" t="s">
        <v>1146</v>
      </c>
      <c r="C1461" s="261" t="s">
        <v>1147</v>
      </c>
      <c r="D1461" s="261" t="s">
        <v>644</v>
      </c>
      <c r="E1461" s="261">
        <v>0</v>
      </c>
      <c r="F1461" s="261" t="s">
        <v>3087</v>
      </c>
      <c r="G1461" s="261" t="s">
        <v>33</v>
      </c>
      <c r="H1461" s="261">
        <v>2</v>
      </c>
      <c r="I1461" s="261" t="s">
        <v>2799</v>
      </c>
      <c r="J1461" s="261" t="s">
        <v>3088</v>
      </c>
      <c r="K1461" s="261" t="s">
        <v>3089</v>
      </c>
      <c r="L1461" s="262">
        <v>45562</v>
      </c>
      <c r="M1461" s="261" t="s">
        <v>20</v>
      </c>
    </row>
    <row r="1462" spans="1:13" x14ac:dyDescent="0.35">
      <c r="A1462" s="259" t="s">
        <v>1145</v>
      </c>
      <c r="B1462" s="259" t="s">
        <v>1146</v>
      </c>
      <c r="C1462" s="259" t="s">
        <v>1147</v>
      </c>
      <c r="D1462" s="259" t="s">
        <v>649</v>
      </c>
      <c r="E1462" s="259">
        <v>0</v>
      </c>
      <c r="F1462" s="259" t="s">
        <v>3087</v>
      </c>
      <c r="G1462" s="259" t="s">
        <v>33</v>
      </c>
      <c r="H1462" s="259">
        <v>2</v>
      </c>
      <c r="I1462" s="259" t="s">
        <v>2799</v>
      </c>
      <c r="J1462" s="259" t="s">
        <v>3088</v>
      </c>
      <c r="K1462" s="259" t="s">
        <v>3090</v>
      </c>
      <c r="L1462" s="260">
        <v>45562</v>
      </c>
      <c r="M1462" s="259" t="s">
        <v>20</v>
      </c>
    </row>
    <row r="1463" spans="1:13" x14ac:dyDescent="0.35">
      <c r="A1463" s="261" t="s">
        <v>1145</v>
      </c>
      <c r="B1463" s="261" t="s">
        <v>1146</v>
      </c>
      <c r="C1463" s="261" t="s">
        <v>1147</v>
      </c>
      <c r="D1463" s="261" t="s">
        <v>797</v>
      </c>
      <c r="E1463" s="261">
        <v>38500</v>
      </c>
      <c r="F1463" s="261" t="s">
        <v>3091</v>
      </c>
      <c r="G1463" s="261" t="s">
        <v>723</v>
      </c>
      <c r="H1463" s="261">
        <v>2</v>
      </c>
      <c r="I1463" s="261" t="s">
        <v>3092</v>
      </c>
      <c r="J1463" s="261" t="s">
        <v>2754</v>
      </c>
      <c r="K1463" s="261" t="s">
        <v>3093</v>
      </c>
      <c r="L1463" s="262">
        <v>45562</v>
      </c>
      <c r="M1463" s="261" t="s">
        <v>20</v>
      </c>
    </row>
    <row r="1464" spans="1:13" x14ac:dyDescent="0.35">
      <c r="A1464" s="259" t="s">
        <v>1145</v>
      </c>
      <c r="B1464" s="259" t="s">
        <v>1146</v>
      </c>
      <c r="C1464" s="259" t="s">
        <v>1147</v>
      </c>
      <c r="D1464" s="259" t="s">
        <v>802</v>
      </c>
      <c r="E1464" s="259">
        <v>1322921</v>
      </c>
      <c r="F1464" s="259" t="s">
        <v>3094</v>
      </c>
      <c r="G1464" s="259" t="s">
        <v>723</v>
      </c>
      <c r="H1464" s="259">
        <v>2</v>
      </c>
      <c r="I1464" s="259" t="s">
        <v>3095</v>
      </c>
      <c r="J1464" s="259" t="s">
        <v>3096</v>
      </c>
      <c r="K1464" s="259" t="s">
        <v>3097</v>
      </c>
      <c r="L1464" s="260">
        <v>45562</v>
      </c>
      <c r="M1464" s="259" t="s">
        <v>20</v>
      </c>
    </row>
    <row r="1465" spans="1:13" x14ac:dyDescent="0.35">
      <c r="A1465" s="261" t="s">
        <v>1145</v>
      </c>
      <c r="B1465" s="261" t="s">
        <v>1146</v>
      </c>
      <c r="C1465" s="261" t="s">
        <v>1147</v>
      </c>
      <c r="D1465" s="261" t="s">
        <v>807</v>
      </c>
      <c r="E1465" s="261">
        <v>173516</v>
      </c>
      <c r="F1465" s="261" t="s">
        <v>2846</v>
      </c>
      <c r="G1465" s="261" t="s">
        <v>723</v>
      </c>
      <c r="H1465" s="261">
        <v>2</v>
      </c>
      <c r="I1465" s="261" t="s">
        <v>3095</v>
      </c>
      <c r="J1465" s="261" t="s">
        <v>3098</v>
      </c>
      <c r="K1465" s="261" t="s">
        <v>3099</v>
      </c>
      <c r="L1465" s="262">
        <v>45562</v>
      </c>
      <c r="M1465" s="261" t="s">
        <v>20</v>
      </c>
    </row>
    <row r="1466" spans="1:13" x14ac:dyDescent="0.35">
      <c r="A1466" s="259" t="s">
        <v>1145</v>
      </c>
      <c r="B1466" s="259" t="s">
        <v>1146</v>
      </c>
      <c r="C1466" s="259" t="s">
        <v>1147</v>
      </c>
      <c r="D1466" s="259" t="s">
        <v>810</v>
      </c>
      <c r="E1466" s="259">
        <v>38500</v>
      </c>
      <c r="F1466" s="259" t="s">
        <v>3091</v>
      </c>
      <c r="G1466" s="259" t="s">
        <v>723</v>
      </c>
      <c r="H1466" s="259">
        <v>2</v>
      </c>
      <c r="I1466" s="259" t="s">
        <v>3095</v>
      </c>
      <c r="J1466" s="259" t="s">
        <v>3100</v>
      </c>
      <c r="K1466" s="259" t="s">
        <v>3101</v>
      </c>
      <c r="L1466" s="260">
        <v>45562</v>
      </c>
      <c r="M1466" s="259" t="s">
        <v>20</v>
      </c>
    </row>
    <row r="1467" spans="1:13" x14ac:dyDescent="0.35">
      <c r="A1467" s="261" t="s">
        <v>1145</v>
      </c>
      <c r="B1467" s="261" t="s">
        <v>1146</v>
      </c>
      <c r="C1467" s="261" t="s">
        <v>1147</v>
      </c>
      <c r="D1467" s="261" t="s">
        <v>813</v>
      </c>
      <c r="E1467" s="261">
        <v>0</v>
      </c>
      <c r="F1467" s="261" t="s">
        <v>17</v>
      </c>
      <c r="G1467" s="261" t="s">
        <v>17</v>
      </c>
      <c r="H1467" s="261" t="s">
        <v>17</v>
      </c>
      <c r="I1467" s="261" t="s">
        <v>3095</v>
      </c>
      <c r="J1467" s="261" t="s">
        <v>239</v>
      </c>
      <c r="K1467" s="261" t="s">
        <v>3102</v>
      </c>
      <c r="L1467" s="262">
        <v>45562</v>
      </c>
      <c r="M1467" s="261" t="s">
        <v>20</v>
      </c>
    </row>
    <row r="1468" spans="1:13" x14ac:dyDescent="0.35">
      <c r="A1468" s="259" t="s">
        <v>1145</v>
      </c>
      <c r="B1468" s="259" t="s">
        <v>1146</v>
      </c>
      <c r="C1468" s="259" t="s">
        <v>1147</v>
      </c>
      <c r="D1468" s="259" t="s">
        <v>679</v>
      </c>
      <c r="E1468" s="259">
        <v>0</v>
      </c>
      <c r="F1468" s="259" t="s">
        <v>17</v>
      </c>
      <c r="G1468" s="259" t="s">
        <v>17</v>
      </c>
      <c r="H1468" s="259" t="s">
        <v>17</v>
      </c>
      <c r="I1468" s="259" t="s">
        <v>3095</v>
      </c>
      <c r="J1468" s="259" t="s">
        <v>239</v>
      </c>
      <c r="K1468" s="259" t="s">
        <v>3103</v>
      </c>
      <c r="L1468" s="260">
        <v>45562</v>
      </c>
      <c r="M1468" s="259" t="s">
        <v>20</v>
      </c>
    </row>
    <row r="1469" spans="1:13" x14ac:dyDescent="0.35">
      <c r="A1469" s="261" t="s">
        <v>1145</v>
      </c>
      <c r="B1469" s="261" t="s">
        <v>1146</v>
      </c>
      <c r="C1469" s="261" t="s">
        <v>1147</v>
      </c>
      <c r="D1469" s="261" t="s">
        <v>317</v>
      </c>
      <c r="E1469" s="261">
        <v>3</v>
      </c>
      <c r="F1469" s="261" t="s">
        <v>3104</v>
      </c>
      <c r="G1469" s="261" t="s">
        <v>33</v>
      </c>
      <c r="H1469" s="261">
        <v>2</v>
      </c>
      <c r="I1469" s="261" t="s">
        <v>2488</v>
      </c>
      <c r="J1469" s="261" t="s">
        <v>2773</v>
      </c>
      <c r="K1469" s="261" t="s">
        <v>3105</v>
      </c>
      <c r="L1469" s="262">
        <v>45562</v>
      </c>
      <c r="M1469" s="261" t="s">
        <v>20</v>
      </c>
    </row>
    <row r="1470" spans="1:13" x14ac:dyDescent="0.35">
      <c r="A1470" s="259" t="s">
        <v>1145</v>
      </c>
      <c r="B1470" s="259" t="s">
        <v>1146</v>
      </c>
      <c r="C1470" s="259" t="s">
        <v>1147</v>
      </c>
      <c r="D1470" s="259" t="s">
        <v>38</v>
      </c>
      <c r="E1470" s="259" t="s">
        <v>17</v>
      </c>
      <c r="F1470" s="259" t="s">
        <v>17</v>
      </c>
      <c r="G1470" s="259" t="s">
        <v>17</v>
      </c>
      <c r="H1470" s="259" t="s">
        <v>17</v>
      </c>
      <c r="I1470" s="259" t="s">
        <v>17</v>
      </c>
      <c r="J1470" s="259" t="s">
        <v>239</v>
      </c>
      <c r="K1470" s="259" t="s">
        <v>3106</v>
      </c>
      <c r="L1470" s="260">
        <v>45562</v>
      </c>
      <c r="M1470" s="259" t="s">
        <v>20</v>
      </c>
    </row>
    <row r="1471" spans="1:13" x14ac:dyDescent="0.35">
      <c r="A1471" s="261" t="s">
        <v>1145</v>
      </c>
      <c r="B1471" s="261" t="s">
        <v>1146</v>
      </c>
      <c r="C1471" s="261" t="s">
        <v>1147</v>
      </c>
      <c r="D1471" s="261" t="s">
        <v>16</v>
      </c>
      <c r="E1471" s="261" t="s">
        <v>17</v>
      </c>
      <c r="F1471" s="261" t="s">
        <v>17</v>
      </c>
      <c r="G1471" s="261" t="s">
        <v>17</v>
      </c>
      <c r="H1471" s="261" t="s">
        <v>17</v>
      </c>
      <c r="I1471" s="261" t="s">
        <v>17</v>
      </c>
      <c r="J1471" s="261" t="s">
        <v>239</v>
      </c>
      <c r="K1471" s="261" t="s">
        <v>3107</v>
      </c>
      <c r="L1471" s="262">
        <v>45562</v>
      </c>
      <c r="M1471" s="261" t="s">
        <v>20</v>
      </c>
    </row>
    <row r="1472" spans="1:13" x14ac:dyDescent="0.35">
      <c r="A1472" s="259" t="s">
        <v>1145</v>
      </c>
      <c r="B1472" s="259" t="s">
        <v>1146</v>
      </c>
      <c r="C1472" s="259" t="s">
        <v>1147</v>
      </c>
      <c r="D1472" s="259" t="s">
        <v>21</v>
      </c>
      <c r="E1472" s="259" t="s">
        <v>17</v>
      </c>
      <c r="F1472" s="259" t="s">
        <v>17</v>
      </c>
      <c r="G1472" s="259" t="s">
        <v>17</v>
      </c>
      <c r="H1472" s="259" t="s">
        <v>17</v>
      </c>
      <c r="I1472" s="259" t="s">
        <v>17</v>
      </c>
      <c r="J1472" s="259" t="s">
        <v>239</v>
      </c>
      <c r="K1472" s="259" t="s">
        <v>3108</v>
      </c>
      <c r="L1472" s="260">
        <v>45562</v>
      </c>
      <c r="M1472" s="259" t="s">
        <v>20</v>
      </c>
    </row>
    <row r="1473" spans="1:13" x14ac:dyDescent="0.35">
      <c r="A1473" s="261" t="s">
        <v>1145</v>
      </c>
      <c r="B1473" s="261" t="s">
        <v>1146</v>
      </c>
      <c r="C1473" s="261" t="s">
        <v>1147</v>
      </c>
      <c r="D1473" s="261" t="s">
        <v>631</v>
      </c>
      <c r="E1473" s="261" t="s">
        <v>17</v>
      </c>
      <c r="F1473" s="261" t="s">
        <v>17</v>
      </c>
      <c r="G1473" s="261" t="s">
        <v>17</v>
      </c>
      <c r="H1473" s="261" t="s">
        <v>17</v>
      </c>
      <c r="I1473" s="261" t="s">
        <v>17</v>
      </c>
      <c r="J1473" s="261" t="s">
        <v>239</v>
      </c>
      <c r="K1473" s="261" t="s">
        <v>3109</v>
      </c>
      <c r="L1473" s="262">
        <v>45562</v>
      </c>
      <c r="M1473" s="261" t="s">
        <v>20</v>
      </c>
    </row>
    <row r="1474" spans="1:13" x14ac:dyDescent="0.35">
      <c r="A1474" s="259" t="s">
        <v>1145</v>
      </c>
      <c r="B1474" s="259" t="s">
        <v>1146</v>
      </c>
      <c r="C1474" s="259" t="s">
        <v>1147</v>
      </c>
      <c r="D1474" s="259" t="s">
        <v>24</v>
      </c>
      <c r="E1474" s="259" t="s">
        <v>17</v>
      </c>
      <c r="F1474" s="259" t="s">
        <v>17</v>
      </c>
      <c r="G1474" s="259" t="s">
        <v>17</v>
      </c>
      <c r="H1474" s="259" t="s">
        <v>17</v>
      </c>
      <c r="I1474" s="259" t="s">
        <v>17</v>
      </c>
      <c r="J1474" s="259" t="s">
        <v>239</v>
      </c>
      <c r="K1474" s="259" t="s">
        <v>3110</v>
      </c>
      <c r="L1474" s="260">
        <v>45562</v>
      </c>
      <c r="M1474" s="259" t="s">
        <v>20</v>
      </c>
    </row>
    <row r="1475" spans="1:13" x14ac:dyDescent="0.35">
      <c r="A1475" s="261" t="s">
        <v>3111</v>
      </c>
      <c r="B1475" s="261" t="s">
        <v>3112</v>
      </c>
      <c r="C1475" s="261" t="s">
        <v>3113</v>
      </c>
      <c r="D1475" s="261" t="s">
        <v>38</v>
      </c>
      <c r="E1475" s="261" t="s">
        <v>17</v>
      </c>
      <c r="F1475" s="261" t="s">
        <v>17</v>
      </c>
      <c r="G1475" s="261" t="s">
        <v>17</v>
      </c>
      <c r="H1475" s="261" t="s">
        <v>17</v>
      </c>
      <c r="I1475" s="261" t="s">
        <v>17</v>
      </c>
      <c r="J1475" s="261" t="s">
        <v>3114</v>
      </c>
      <c r="K1475" s="261" t="s">
        <v>3115</v>
      </c>
      <c r="L1475" s="262">
        <v>45563</v>
      </c>
      <c r="M1475" s="261" t="s">
        <v>20</v>
      </c>
    </row>
    <row r="1476" spans="1:13" x14ac:dyDescent="0.35">
      <c r="A1476" s="259" t="s">
        <v>3111</v>
      </c>
      <c r="B1476" s="259" t="s">
        <v>3112</v>
      </c>
      <c r="C1476" s="259" t="s">
        <v>3113</v>
      </c>
      <c r="D1476" s="259" t="s">
        <v>631</v>
      </c>
      <c r="E1476" s="259" t="s">
        <v>17</v>
      </c>
      <c r="F1476" s="259" t="s">
        <v>17</v>
      </c>
      <c r="G1476" s="259" t="s">
        <v>17</v>
      </c>
      <c r="H1476" s="259" t="s">
        <v>17</v>
      </c>
      <c r="I1476" s="259" t="s">
        <v>17</v>
      </c>
      <c r="J1476" s="259" t="s">
        <v>3114</v>
      </c>
      <c r="K1476" s="259" t="s">
        <v>3116</v>
      </c>
      <c r="L1476" s="260">
        <v>45563</v>
      </c>
      <c r="M1476" s="259" t="s">
        <v>20</v>
      </c>
    </row>
    <row r="1477" spans="1:13" x14ac:dyDescent="0.35">
      <c r="A1477" s="261" t="s">
        <v>3111</v>
      </c>
      <c r="B1477" s="261" t="s">
        <v>3112</v>
      </c>
      <c r="C1477" s="261" t="s">
        <v>3113</v>
      </c>
      <c r="D1477" s="261" t="s">
        <v>24</v>
      </c>
      <c r="E1477" s="261">
        <v>486000000000</v>
      </c>
      <c r="F1477" s="261" t="s">
        <v>3117</v>
      </c>
      <c r="G1477" s="261" t="s">
        <v>723</v>
      </c>
      <c r="H1477" s="261">
        <v>2</v>
      </c>
      <c r="I1477" s="261" t="s">
        <v>3118</v>
      </c>
      <c r="J1477" s="261" t="s">
        <v>3119</v>
      </c>
      <c r="K1477" s="261" t="s">
        <v>3120</v>
      </c>
      <c r="L1477" s="262">
        <v>45563</v>
      </c>
      <c r="M1477" s="261" t="s">
        <v>20</v>
      </c>
    </row>
    <row r="1478" spans="1:13" x14ac:dyDescent="0.35">
      <c r="A1478" s="259" t="s">
        <v>3111</v>
      </c>
      <c r="B1478" s="259" t="s">
        <v>3112</v>
      </c>
      <c r="C1478" s="259" t="s">
        <v>3113</v>
      </c>
      <c r="D1478" s="259" t="s">
        <v>26</v>
      </c>
      <c r="E1478" s="259" t="s">
        <v>17</v>
      </c>
      <c r="F1478" s="259" t="s">
        <v>17</v>
      </c>
      <c r="G1478" s="259" t="s">
        <v>17</v>
      </c>
      <c r="H1478" s="259" t="s">
        <v>17</v>
      </c>
      <c r="I1478" s="259" t="s">
        <v>17</v>
      </c>
      <c r="J1478" s="259" t="s">
        <v>3114</v>
      </c>
      <c r="K1478" s="259" t="s">
        <v>3121</v>
      </c>
      <c r="L1478" s="260">
        <v>45563</v>
      </c>
      <c r="M1478" s="259" t="s">
        <v>20</v>
      </c>
    </row>
    <row r="1479" spans="1:13" x14ac:dyDescent="0.35">
      <c r="A1479" s="261" t="s">
        <v>3111</v>
      </c>
      <c r="B1479" s="261" t="s">
        <v>3112</v>
      </c>
      <c r="C1479" s="261" t="s">
        <v>3113</v>
      </c>
      <c r="D1479" s="261" t="s">
        <v>28</v>
      </c>
      <c r="E1479" s="261" t="s">
        <v>17</v>
      </c>
      <c r="F1479" s="261" t="s">
        <v>17</v>
      </c>
      <c r="G1479" s="261" t="s">
        <v>17</v>
      </c>
      <c r="H1479" s="261" t="s">
        <v>17</v>
      </c>
      <c r="I1479" s="261" t="s">
        <v>17</v>
      </c>
      <c r="J1479" s="261" t="s">
        <v>3114</v>
      </c>
      <c r="K1479" s="261" t="s">
        <v>3122</v>
      </c>
      <c r="L1479" s="262">
        <v>45563</v>
      </c>
      <c r="M1479" s="261" t="s">
        <v>20</v>
      </c>
    </row>
    <row r="1480" spans="1:13" x14ac:dyDescent="0.35">
      <c r="A1480" s="259" t="s">
        <v>3123</v>
      </c>
      <c r="B1480" s="259" t="s">
        <v>3124</v>
      </c>
      <c r="C1480" s="259" t="s">
        <v>3125</v>
      </c>
      <c r="D1480" s="259" t="s">
        <v>38</v>
      </c>
      <c r="E1480" s="259" t="s">
        <v>17</v>
      </c>
      <c r="F1480" s="259" t="s">
        <v>17</v>
      </c>
      <c r="G1480" s="259" t="s">
        <v>17</v>
      </c>
      <c r="H1480" s="259" t="s">
        <v>17</v>
      </c>
      <c r="I1480" s="259" t="s">
        <v>17</v>
      </c>
      <c r="J1480" s="259" t="s">
        <v>3114</v>
      </c>
      <c r="K1480" s="259" t="s">
        <v>3126</v>
      </c>
      <c r="L1480" s="260">
        <v>45563</v>
      </c>
      <c r="M1480" s="259" t="s">
        <v>20</v>
      </c>
    </row>
    <row r="1481" spans="1:13" x14ac:dyDescent="0.35">
      <c r="A1481" s="261" t="s">
        <v>3123</v>
      </c>
      <c r="B1481" s="261" t="s">
        <v>3124</v>
      </c>
      <c r="C1481" s="261" t="s">
        <v>3125</v>
      </c>
      <c r="D1481" s="261" t="s">
        <v>40</v>
      </c>
      <c r="E1481" s="261" t="s">
        <v>17</v>
      </c>
      <c r="F1481" s="261" t="s">
        <v>17</v>
      </c>
      <c r="G1481" s="261" t="s">
        <v>17</v>
      </c>
      <c r="H1481" s="261" t="s">
        <v>17</v>
      </c>
      <c r="I1481" s="261" t="s">
        <v>17</v>
      </c>
      <c r="J1481" s="261" t="s">
        <v>3114</v>
      </c>
      <c r="K1481" s="261" t="s">
        <v>3127</v>
      </c>
      <c r="L1481" s="262">
        <v>45563</v>
      </c>
      <c r="M1481" s="261" t="s">
        <v>20</v>
      </c>
    </row>
    <row r="1482" spans="1:13" x14ac:dyDescent="0.35">
      <c r="A1482" s="259" t="s">
        <v>3123</v>
      </c>
      <c r="B1482" s="259" t="s">
        <v>3124</v>
      </c>
      <c r="C1482" s="259" t="s">
        <v>3125</v>
      </c>
      <c r="D1482" s="259" t="s">
        <v>16</v>
      </c>
      <c r="E1482" s="259" t="s">
        <v>17</v>
      </c>
      <c r="F1482" s="259" t="s">
        <v>17</v>
      </c>
      <c r="G1482" s="259" t="s">
        <v>17</v>
      </c>
      <c r="H1482" s="259" t="s">
        <v>17</v>
      </c>
      <c r="I1482" s="259" t="s">
        <v>17</v>
      </c>
      <c r="J1482" s="259" t="s">
        <v>3128</v>
      </c>
      <c r="K1482" s="259" t="s">
        <v>3129</v>
      </c>
      <c r="L1482" s="260">
        <v>45563</v>
      </c>
      <c r="M1482" s="259" t="s">
        <v>20</v>
      </c>
    </row>
    <row r="1483" spans="1:13" x14ac:dyDescent="0.35">
      <c r="A1483" s="261" t="s">
        <v>3123</v>
      </c>
      <c r="B1483" s="261" t="s">
        <v>3124</v>
      </c>
      <c r="C1483" s="261" t="s">
        <v>3125</v>
      </c>
      <c r="D1483" s="261" t="s">
        <v>21</v>
      </c>
      <c r="E1483" s="261" t="s">
        <v>17</v>
      </c>
      <c r="F1483" s="261" t="s">
        <v>17</v>
      </c>
      <c r="G1483" s="261" t="s">
        <v>17</v>
      </c>
      <c r="H1483" s="261" t="s">
        <v>17</v>
      </c>
      <c r="I1483" s="261" t="s">
        <v>17</v>
      </c>
      <c r="J1483" s="261" t="s">
        <v>3128</v>
      </c>
      <c r="K1483" s="261" t="s">
        <v>3130</v>
      </c>
      <c r="L1483" s="262">
        <v>45563</v>
      </c>
      <c r="M1483" s="261" t="s">
        <v>20</v>
      </c>
    </row>
    <row r="1484" spans="1:13" x14ac:dyDescent="0.35">
      <c r="A1484" s="259" t="s">
        <v>3123</v>
      </c>
      <c r="B1484" s="259" t="s">
        <v>3124</v>
      </c>
      <c r="C1484" s="259" t="s">
        <v>3125</v>
      </c>
      <c r="D1484" s="259" t="s">
        <v>631</v>
      </c>
      <c r="E1484" s="259" t="s">
        <v>17</v>
      </c>
      <c r="F1484" s="259" t="s">
        <v>17</v>
      </c>
      <c r="G1484" s="259" t="s">
        <v>17</v>
      </c>
      <c r="H1484" s="259" t="s">
        <v>17</v>
      </c>
      <c r="I1484" s="259" t="s">
        <v>17</v>
      </c>
      <c r="J1484" s="259" t="s">
        <v>3128</v>
      </c>
      <c r="K1484" s="259" t="s">
        <v>3131</v>
      </c>
      <c r="L1484" s="260">
        <v>45563</v>
      </c>
      <c r="M1484" s="259" t="s">
        <v>20</v>
      </c>
    </row>
    <row r="1485" spans="1:13" x14ac:dyDescent="0.35">
      <c r="A1485" s="261" t="s">
        <v>3123</v>
      </c>
      <c r="B1485" s="261" t="s">
        <v>3124</v>
      </c>
      <c r="C1485" s="261" t="s">
        <v>3125</v>
      </c>
      <c r="D1485" s="261" t="s">
        <v>24</v>
      </c>
      <c r="E1485" s="261" t="s">
        <v>17</v>
      </c>
      <c r="F1485" s="261" t="s">
        <v>17</v>
      </c>
      <c r="G1485" s="261" t="s">
        <v>17</v>
      </c>
      <c r="H1485" s="261" t="s">
        <v>17</v>
      </c>
      <c r="I1485" s="261" t="s">
        <v>17</v>
      </c>
      <c r="J1485" s="261" t="s">
        <v>3128</v>
      </c>
      <c r="K1485" s="261" t="s">
        <v>3132</v>
      </c>
      <c r="L1485" s="262">
        <v>45563</v>
      </c>
      <c r="M1485" s="261" t="s">
        <v>20</v>
      </c>
    </row>
    <row r="1486" spans="1:13" x14ac:dyDescent="0.35">
      <c r="A1486" s="259" t="s">
        <v>3123</v>
      </c>
      <c r="B1486" s="259" t="s">
        <v>3124</v>
      </c>
      <c r="C1486" s="259" t="s">
        <v>3125</v>
      </c>
      <c r="D1486" s="259" t="s">
        <v>26</v>
      </c>
      <c r="E1486" s="259" t="s">
        <v>17</v>
      </c>
      <c r="F1486" s="259" t="s">
        <v>17</v>
      </c>
      <c r="G1486" s="259" t="s">
        <v>17</v>
      </c>
      <c r="H1486" s="259" t="s">
        <v>17</v>
      </c>
      <c r="I1486" s="259" t="s">
        <v>17</v>
      </c>
      <c r="J1486" s="259" t="s">
        <v>3114</v>
      </c>
      <c r="K1486" s="259" t="s">
        <v>3133</v>
      </c>
      <c r="L1486" s="260">
        <v>45563</v>
      </c>
      <c r="M1486" s="259" t="s">
        <v>20</v>
      </c>
    </row>
    <row r="1487" spans="1:13" x14ac:dyDescent="0.35">
      <c r="A1487" s="261" t="s">
        <v>3123</v>
      </c>
      <c r="B1487" s="261" t="s">
        <v>3124</v>
      </c>
      <c r="C1487" s="261" t="s">
        <v>3125</v>
      </c>
      <c r="D1487" s="261" t="s">
        <v>28</v>
      </c>
      <c r="E1487" s="261" t="s">
        <v>17</v>
      </c>
      <c r="F1487" s="261" t="s">
        <v>17</v>
      </c>
      <c r="G1487" s="261" t="s">
        <v>17</v>
      </c>
      <c r="H1487" s="261" t="s">
        <v>17</v>
      </c>
      <c r="I1487" s="261" t="s">
        <v>17</v>
      </c>
      <c r="J1487" s="261" t="s">
        <v>3114</v>
      </c>
      <c r="K1487" s="261" t="s">
        <v>3134</v>
      </c>
      <c r="L1487" s="262">
        <v>45563</v>
      </c>
      <c r="M1487" s="261" t="s">
        <v>20</v>
      </c>
    </row>
    <row r="1488" spans="1:13" x14ac:dyDescent="0.35">
      <c r="A1488" s="259" t="s">
        <v>730</v>
      </c>
      <c r="B1488" s="259" t="s">
        <v>731</v>
      </c>
      <c r="C1488" s="259" t="s">
        <v>732</v>
      </c>
      <c r="D1488" s="259" t="s">
        <v>759</v>
      </c>
      <c r="E1488" s="259">
        <v>125934000</v>
      </c>
      <c r="F1488" s="259" t="s">
        <v>3135</v>
      </c>
      <c r="G1488" s="259" t="s">
        <v>723</v>
      </c>
      <c r="H1488" s="259">
        <v>2</v>
      </c>
      <c r="I1488" s="259" t="s">
        <v>3136</v>
      </c>
      <c r="J1488" s="259" t="s">
        <v>3137</v>
      </c>
      <c r="K1488" s="259" t="s">
        <v>3138</v>
      </c>
      <c r="L1488" s="260">
        <v>45564</v>
      </c>
      <c r="M1488" s="259" t="s">
        <v>20</v>
      </c>
    </row>
    <row r="1489" spans="1:13" x14ac:dyDescent="0.35">
      <c r="A1489" s="261" t="s">
        <v>730</v>
      </c>
      <c r="B1489" s="261" t="s">
        <v>731</v>
      </c>
      <c r="C1489" s="261" t="s">
        <v>732</v>
      </c>
      <c r="D1489" s="261" t="s">
        <v>764</v>
      </c>
      <c r="E1489" s="261">
        <v>4600608</v>
      </c>
      <c r="F1489" s="261" t="s">
        <v>3139</v>
      </c>
      <c r="G1489" s="261" t="s">
        <v>723</v>
      </c>
      <c r="H1489" s="261">
        <v>2</v>
      </c>
      <c r="I1489" s="261" t="s">
        <v>3140</v>
      </c>
      <c r="J1489" s="261" t="s">
        <v>3141</v>
      </c>
      <c r="K1489" s="261" t="s">
        <v>3142</v>
      </c>
      <c r="L1489" s="262">
        <v>45564</v>
      </c>
      <c r="M1489" s="261" t="s">
        <v>20</v>
      </c>
    </row>
    <row r="1490" spans="1:13" x14ac:dyDescent="0.35">
      <c r="A1490" s="259" t="s">
        <v>730</v>
      </c>
      <c r="B1490" s="259" t="s">
        <v>731</v>
      </c>
      <c r="C1490" s="259" t="s">
        <v>732</v>
      </c>
      <c r="D1490" s="259" t="s">
        <v>769</v>
      </c>
      <c r="E1490" s="259">
        <v>125934000</v>
      </c>
      <c r="F1490" s="259" t="s">
        <v>3135</v>
      </c>
      <c r="G1490" s="259" t="s">
        <v>723</v>
      </c>
      <c r="H1490" s="259">
        <v>2</v>
      </c>
      <c r="I1490" s="259" t="s">
        <v>3143</v>
      </c>
      <c r="J1490" s="259" t="s">
        <v>3144</v>
      </c>
      <c r="K1490" s="259" t="s">
        <v>3145</v>
      </c>
      <c r="L1490" s="260">
        <v>45564</v>
      </c>
      <c r="M1490" s="259" t="s">
        <v>20</v>
      </c>
    </row>
    <row r="1491" spans="1:13" x14ac:dyDescent="0.35">
      <c r="A1491" s="261" t="s">
        <v>730</v>
      </c>
      <c r="B1491" s="261" t="s">
        <v>731</v>
      </c>
      <c r="C1491" s="261" t="s">
        <v>732</v>
      </c>
      <c r="D1491" s="261" t="s">
        <v>774</v>
      </c>
      <c r="E1491" s="261">
        <v>1378374</v>
      </c>
      <c r="F1491" s="261" t="s">
        <v>3146</v>
      </c>
      <c r="G1491" s="261" t="s">
        <v>723</v>
      </c>
      <c r="H1491" s="261">
        <v>2</v>
      </c>
      <c r="I1491" s="261" t="s">
        <v>3147</v>
      </c>
      <c r="J1491" s="261" t="s">
        <v>3148</v>
      </c>
      <c r="K1491" s="261" t="s">
        <v>3149</v>
      </c>
      <c r="L1491" s="262">
        <v>45564</v>
      </c>
      <c r="M1491" s="261" t="s">
        <v>20</v>
      </c>
    </row>
    <row r="1492" spans="1:13" x14ac:dyDescent="0.35">
      <c r="A1492" s="259" t="s">
        <v>730</v>
      </c>
      <c r="B1492" s="259" t="s">
        <v>731</v>
      </c>
      <c r="C1492" s="259" t="s">
        <v>732</v>
      </c>
      <c r="D1492" s="259" t="s">
        <v>463</v>
      </c>
      <c r="E1492" s="259">
        <v>1378374</v>
      </c>
      <c r="F1492" s="259" t="s">
        <v>3146</v>
      </c>
      <c r="G1492" s="259" t="s">
        <v>723</v>
      </c>
      <c r="H1492" s="259">
        <v>2</v>
      </c>
      <c r="I1492" s="259" t="s">
        <v>3147</v>
      </c>
      <c r="J1492" s="259" t="s">
        <v>3150</v>
      </c>
      <c r="K1492" s="259" t="s">
        <v>3151</v>
      </c>
      <c r="L1492" s="260">
        <v>45564</v>
      </c>
      <c r="M1492" s="259" t="s">
        <v>20</v>
      </c>
    </row>
    <row r="1493" spans="1:13" x14ac:dyDescent="0.35">
      <c r="A1493" s="261" t="s">
        <v>730</v>
      </c>
      <c r="B1493" s="261" t="s">
        <v>731</v>
      </c>
      <c r="C1493" s="261" t="s">
        <v>732</v>
      </c>
      <c r="D1493" s="261" t="s">
        <v>644</v>
      </c>
      <c r="E1493" s="261">
        <v>839</v>
      </c>
      <c r="F1493" s="261" t="s">
        <v>3152</v>
      </c>
      <c r="G1493" s="261" t="s">
        <v>22</v>
      </c>
      <c r="H1493" s="261">
        <v>3</v>
      </c>
      <c r="I1493" s="261" t="s">
        <v>3153</v>
      </c>
      <c r="J1493" s="261" t="s">
        <v>3154</v>
      </c>
      <c r="K1493" s="261" t="s">
        <v>3155</v>
      </c>
      <c r="L1493" s="262">
        <v>45564</v>
      </c>
      <c r="M1493" s="261" t="s">
        <v>20</v>
      </c>
    </row>
    <row r="1494" spans="1:13" x14ac:dyDescent="0.35">
      <c r="A1494" s="259" t="s">
        <v>730</v>
      </c>
      <c r="B1494" s="259" t="s">
        <v>731</v>
      </c>
      <c r="C1494" s="259" t="s">
        <v>732</v>
      </c>
      <c r="D1494" s="259" t="s">
        <v>649</v>
      </c>
      <c r="E1494" s="259">
        <v>839</v>
      </c>
      <c r="F1494" s="259" t="s">
        <v>3152</v>
      </c>
      <c r="G1494" s="259" t="s">
        <v>22</v>
      </c>
      <c r="H1494" s="259">
        <v>3</v>
      </c>
      <c r="I1494" s="259" t="s">
        <v>3156</v>
      </c>
      <c r="J1494" s="259" t="s">
        <v>3154</v>
      </c>
      <c r="K1494" s="259" t="s">
        <v>3157</v>
      </c>
      <c r="L1494" s="260">
        <v>45564</v>
      </c>
      <c r="M1494" s="259" t="s">
        <v>20</v>
      </c>
    </row>
    <row r="1495" spans="1:13" x14ac:dyDescent="0.35">
      <c r="A1495" s="261" t="s">
        <v>730</v>
      </c>
      <c r="B1495" s="261" t="s">
        <v>731</v>
      </c>
      <c r="C1495" s="261" t="s">
        <v>732</v>
      </c>
      <c r="D1495" s="261" t="s">
        <v>797</v>
      </c>
      <c r="E1495" s="261">
        <v>1378374</v>
      </c>
      <c r="F1495" s="261" t="s">
        <v>3146</v>
      </c>
      <c r="G1495" s="261" t="s">
        <v>723</v>
      </c>
      <c r="H1495" s="261">
        <v>2</v>
      </c>
      <c r="I1495" s="261" t="s">
        <v>3147</v>
      </c>
      <c r="J1495" s="261" t="s">
        <v>3158</v>
      </c>
      <c r="K1495" s="261" t="s">
        <v>3159</v>
      </c>
      <c r="L1495" s="262">
        <v>45564</v>
      </c>
      <c r="M1495" s="261" t="s">
        <v>20</v>
      </c>
    </row>
    <row r="1496" spans="1:13" x14ac:dyDescent="0.35">
      <c r="A1496" s="259" t="s">
        <v>730</v>
      </c>
      <c r="B1496" s="259" t="s">
        <v>731</v>
      </c>
      <c r="C1496" s="259" t="s">
        <v>732</v>
      </c>
      <c r="D1496" s="259" t="s">
        <v>802</v>
      </c>
      <c r="E1496" s="259">
        <v>124555626</v>
      </c>
      <c r="F1496" s="259" t="s">
        <v>3160</v>
      </c>
      <c r="G1496" s="259" t="s">
        <v>723</v>
      </c>
      <c r="H1496" s="259">
        <v>2</v>
      </c>
      <c r="I1496" s="259" t="s">
        <v>3161</v>
      </c>
      <c r="J1496" s="259" t="s">
        <v>3162</v>
      </c>
      <c r="K1496" s="259" t="s">
        <v>3163</v>
      </c>
      <c r="L1496" s="260">
        <v>45564</v>
      </c>
      <c r="M1496" s="259" t="s">
        <v>20</v>
      </c>
    </row>
    <row r="1497" spans="1:13" x14ac:dyDescent="0.35">
      <c r="A1497" s="261" t="s">
        <v>730</v>
      </c>
      <c r="B1497" s="261" t="s">
        <v>731</v>
      </c>
      <c r="C1497" s="261" t="s">
        <v>732</v>
      </c>
      <c r="D1497" s="261" t="s">
        <v>807</v>
      </c>
      <c r="E1497" s="261">
        <v>0</v>
      </c>
      <c r="F1497" s="261" t="s">
        <v>3146</v>
      </c>
      <c r="G1497" s="261" t="s">
        <v>723</v>
      </c>
      <c r="H1497" s="261">
        <v>2</v>
      </c>
      <c r="I1497" s="261" t="s">
        <v>3147</v>
      </c>
      <c r="J1497" s="261" t="s">
        <v>3164</v>
      </c>
      <c r="K1497" s="261" t="s">
        <v>3165</v>
      </c>
      <c r="L1497" s="262">
        <v>45564</v>
      </c>
      <c r="M1497" s="261" t="s">
        <v>20</v>
      </c>
    </row>
    <row r="1498" spans="1:13" x14ac:dyDescent="0.35">
      <c r="A1498" s="259" t="s">
        <v>730</v>
      </c>
      <c r="B1498" s="259" t="s">
        <v>731</v>
      </c>
      <c r="C1498" s="259" t="s">
        <v>732</v>
      </c>
      <c r="D1498" s="259" t="s">
        <v>810</v>
      </c>
      <c r="E1498" s="259">
        <v>1378374</v>
      </c>
      <c r="F1498" s="259" t="s">
        <v>3146</v>
      </c>
      <c r="G1498" s="259" t="s">
        <v>723</v>
      </c>
      <c r="H1498" s="259">
        <v>2</v>
      </c>
      <c r="I1498" s="259" t="s">
        <v>3147</v>
      </c>
      <c r="J1498" s="259" t="s">
        <v>3166</v>
      </c>
      <c r="K1498" s="259" t="s">
        <v>3167</v>
      </c>
      <c r="L1498" s="260">
        <v>45564</v>
      </c>
      <c r="M1498" s="259" t="s">
        <v>20</v>
      </c>
    </row>
    <row r="1499" spans="1:13" x14ac:dyDescent="0.35">
      <c r="A1499" s="261" t="s">
        <v>730</v>
      </c>
      <c r="B1499" s="261" t="s">
        <v>731</v>
      </c>
      <c r="C1499" s="261" t="s">
        <v>732</v>
      </c>
      <c r="D1499" s="261" t="s">
        <v>813</v>
      </c>
      <c r="E1499" s="261" t="s">
        <v>17</v>
      </c>
      <c r="F1499" s="261" t="s">
        <v>3146</v>
      </c>
      <c r="G1499" s="261" t="s">
        <v>723</v>
      </c>
      <c r="H1499" s="261">
        <v>2</v>
      </c>
      <c r="I1499" s="261" t="s">
        <v>3147</v>
      </c>
      <c r="J1499" s="261" t="s">
        <v>3168</v>
      </c>
      <c r="K1499" s="261" t="s">
        <v>3169</v>
      </c>
      <c r="L1499" s="262">
        <v>45564</v>
      </c>
      <c r="M1499" s="261" t="s">
        <v>20</v>
      </c>
    </row>
    <row r="1500" spans="1:13" x14ac:dyDescent="0.35">
      <c r="A1500" s="259" t="s">
        <v>730</v>
      </c>
      <c r="B1500" s="259" t="s">
        <v>731</v>
      </c>
      <c r="C1500" s="259" t="s">
        <v>732</v>
      </c>
      <c r="D1500" s="259" t="s">
        <v>679</v>
      </c>
      <c r="E1500" s="259" t="s">
        <v>17</v>
      </c>
      <c r="F1500" s="259" t="s">
        <v>3146</v>
      </c>
      <c r="G1500" s="259" t="s">
        <v>723</v>
      </c>
      <c r="H1500" s="259">
        <v>2</v>
      </c>
      <c r="I1500" s="259" t="s">
        <v>3147</v>
      </c>
      <c r="J1500" s="259" t="s">
        <v>3170</v>
      </c>
      <c r="K1500" s="259" t="s">
        <v>3171</v>
      </c>
      <c r="L1500" s="260">
        <v>45564</v>
      </c>
      <c r="M1500" s="259" t="s">
        <v>20</v>
      </c>
    </row>
    <row r="1501" spans="1:13" x14ac:dyDescent="0.35">
      <c r="A1501" s="261" t="s">
        <v>745</v>
      </c>
      <c r="B1501" s="261" t="s">
        <v>746</v>
      </c>
      <c r="C1501" s="261" t="s">
        <v>747</v>
      </c>
      <c r="D1501" s="261" t="s">
        <v>759</v>
      </c>
      <c r="E1501" s="261">
        <v>133006000</v>
      </c>
      <c r="F1501" s="261" t="s">
        <v>3172</v>
      </c>
      <c r="G1501" s="261" t="s">
        <v>723</v>
      </c>
      <c r="H1501" s="261">
        <v>2</v>
      </c>
      <c r="I1501" s="261" t="s">
        <v>3173</v>
      </c>
      <c r="J1501" s="261" t="s">
        <v>3174</v>
      </c>
      <c r="K1501" s="261" t="s">
        <v>3175</v>
      </c>
      <c r="L1501" s="262">
        <v>45564</v>
      </c>
      <c r="M1501" s="261" t="s">
        <v>20</v>
      </c>
    </row>
    <row r="1502" spans="1:13" x14ac:dyDescent="0.35">
      <c r="A1502" s="259" t="s">
        <v>745</v>
      </c>
      <c r="B1502" s="259" t="s">
        <v>746</v>
      </c>
      <c r="C1502" s="259" t="s">
        <v>747</v>
      </c>
      <c r="D1502" s="259" t="s">
        <v>764</v>
      </c>
      <c r="E1502" s="259">
        <v>3327774</v>
      </c>
      <c r="F1502" s="259" t="s">
        <v>3176</v>
      </c>
      <c r="G1502" s="259" t="s">
        <v>723</v>
      </c>
      <c r="H1502" s="259">
        <v>2</v>
      </c>
      <c r="I1502" s="259" t="s">
        <v>3177</v>
      </c>
      <c r="J1502" s="259" t="s">
        <v>3178</v>
      </c>
      <c r="K1502" s="259" t="s">
        <v>3179</v>
      </c>
      <c r="L1502" s="260">
        <v>45564</v>
      </c>
      <c r="M1502" s="259" t="s">
        <v>20</v>
      </c>
    </row>
    <row r="1503" spans="1:13" x14ac:dyDescent="0.35">
      <c r="A1503" s="261" t="s">
        <v>745</v>
      </c>
      <c r="B1503" s="261" t="s">
        <v>746</v>
      </c>
      <c r="C1503" s="261" t="s">
        <v>747</v>
      </c>
      <c r="D1503" s="261" t="s">
        <v>769</v>
      </c>
      <c r="E1503" s="261">
        <v>133006000</v>
      </c>
      <c r="F1503" s="261" t="s">
        <v>3172</v>
      </c>
      <c r="G1503" s="261" t="s">
        <v>723</v>
      </c>
      <c r="H1503" s="261">
        <v>2</v>
      </c>
      <c r="I1503" s="261" t="s">
        <v>3173</v>
      </c>
      <c r="J1503" s="261" t="s">
        <v>3144</v>
      </c>
      <c r="K1503" s="261" t="s">
        <v>3180</v>
      </c>
      <c r="L1503" s="262">
        <v>45564</v>
      </c>
      <c r="M1503" s="261" t="s">
        <v>20</v>
      </c>
    </row>
    <row r="1504" spans="1:13" x14ac:dyDescent="0.35">
      <c r="A1504" s="259" t="s">
        <v>745</v>
      </c>
      <c r="B1504" s="259" t="s">
        <v>746</v>
      </c>
      <c r="C1504" s="259" t="s">
        <v>747</v>
      </c>
      <c r="D1504" s="259" t="s">
        <v>774</v>
      </c>
      <c r="E1504" s="259">
        <v>377541</v>
      </c>
      <c r="F1504" s="259" t="s">
        <v>3181</v>
      </c>
      <c r="G1504" s="259" t="s">
        <v>723</v>
      </c>
      <c r="H1504" s="259">
        <v>2</v>
      </c>
      <c r="I1504" s="259" t="s">
        <v>3182</v>
      </c>
      <c r="J1504" s="259" t="s">
        <v>3148</v>
      </c>
      <c r="K1504" s="259" t="s">
        <v>3183</v>
      </c>
      <c r="L1504" s="260">
        <v>45564</v>
      </c>
      <c r="M1504" s="259" t="s">
        <v>20</v>
      </c>
    </row>
    <row r="1505" spans="1:13" x14ac:dyDescent="0.35">
      <c r="A1505" s="261" t="s">
        <v>745</v>
      </c>
      <c r="B1505" s="261" t="s">
        <v>746</v>
      </c>
      <c r="C1505" s="261" t="s">
        <v>747</v>
      </c>
      <c r="D1505" s="261" t="s">
        <v>463</v>
      </c>
      <c r="E1505" s="261">
        <v>377541</v>
      </c>
      <c r="F1505" s="261" t="s">
        <v>3181</v>
      </c>
      <c r="G1505" s="261" t="s">
        <v>723</v>
      </c>
      <c r="H1505" s="261">
        <v>2</v>
      </c>
      <c r="I1505" s="261" t="s">
        <v>3182</v>
      </c>
      <c r="J1505" s="261" t="s">
        <v>3184</v>
      </c>
      <c r="K1505" s="261" t="s">
        <v>3185</v>
      </c>
      <c r="L1505" s="262">
        <v>45564</v>
      </c>
      <c r="M1505" s="261" t="s">
        <v>20</v>
      </c>
    </row>
    <row r="1506" spans="1:13" x14ac:dyDescent="0.35">
      <c r="A1506" s="259" t="s">
        <v>745</v>
      </c>
      <c r="B1506" s="259" t="s">
        <v>746</v>
      </c>
      <c r="C1506" s="259" t="s">
        <v>747</v>
      </c>
      <c r="D1506" s="259" t="s">
        <v>644</v>
      </c>
      <c r="E1506" s="259">
        <v>75</v>
      </c>
      <c r="F1506" s="259" t="s">
        <v>3152</v>
      </c>
      <c r="G1506" s="259" t="s">
        <v>22</v>
      </c>
      <c r="H1506" s="259">
        <v>3</v>
      </c>
      <c r="I1506" s="259" t="s">
        <v>3186</v>
      </c>
      <c r="J1506" s="259" t="s">
        <v>3187</v>
      </c>
      <c r="K1506" s="259" t="s">
        <v>3188</v>
      </c>
      <c r="L1506" s="260">
        <v>45564</v>
      </c>
      <c r="M1506" s="259" t="s">
        <v>20</v>
      </c>
    </row>
    <row r="1507" spans="1:13" x14ac:dyDescent="0.35">
      <c r="A1507" s="261" t="s">
        <v>745</v>
      </c>
      <c r="B1507" s="261" t="s">
        <v>746</v>
      </c>
      <c r="C1507" s="261" t="s">
        <v>747</v>
      </c>
      <c r="D1507" s="261" t="s">
        <v>649</v>
      </c>
      <c r="E1507" s="261">
        <v>75</v>
      </c>
      <c r="F1507" s="261" t="s">
        <v>3152</v>
      </c>
      <c r="G1507" s="261" t="s">
        <v>22</v>
      </c>
      <c r="H1507" s="261">
        <v>3</v>
      </c>
      <c r="I1507" s="261" t="s">
        <v>3189</v>
      </c>
      <c r="J1507" s="261" t="s">
        <v>3187</v>
      </c>
      <c r="K1507" s="261" t="s">
        <v>3190</v>
      </c>
      <c r="L1507" s="262">
        <v>45564</v>
      </c>
      <c r="M1507" s="261" t="s">
        <v>20</v>
      </c>
    </row>
    <row r="1508" spans="1:13" x14ac:dyDescent="0.35">
      <c r="A1508" s="259" t="s">
        <v>745</v>
      </c>
      <c r="B1508" s="259" t="s">
        <v>746</v>
      </c>
      <c r="C1508" s="259" t="s">
        <v>747</v>
      </c>
      <c r="D1508" s="259" t="s">
        <v>797</v>
      </c>
      <c r="E1508" s="259">
        <v>377541</v>
      </c>
      <c r="F1508" s="259" t="s">
        <v>3181</v>
      </c>
      <c r="G1508" s="259" t="s">
        <v>723</v>
      </c>
      <c r="H1508" s="259">
        <v>2</v>
      </c>
      <c r="I1508" s="259" t="s">
        <v>3182</v>
      </c>
      <c r="J1508" s="259" t="s">
        <v>3158</v>
      </c>
      <c r="K1508" s="259" t="s">
        <v>3191</v>
      </c>
      <c r="L1508" s="260">
        <v>45564</v>
      </c>
      <c r="M1508" s="259" t="s">
        <v>20</v>
      </c>
    </row>
    <row r="1509" spans="1:13" x14ac:dyDescent="0.35">
      <c r="A1509" s="261" t="s">
        <v>745</v>
      </c>
      <c r="B1509" s="261" t="s">
        <v>746</v>
      </c>
      <c r="C1509" s="261" t="s">
        <v>747</v>
      </c>
      <c r="D1509" s="261" t="s">
        <v>802</v>
      </c>
      <c r="E1509" s="261">
        <v>132628459</v>
      </c>
      <c r="F1509" s="261" t="s">
        <v>3192</v>
      </c>
      <c r="G1509" s="261" t="s">
        <v>723</v>
      </c>
      <c r="H1509" s="261">
        <v>2</v>
      </c>
      <c r="I1509" s="261" t="s">
        <v>3193</v>
      </c>
      <c r="J1509" s="261" t="s">
        <v>3194</v>
      </c>
      <c r="K1509" s="261" t="s">
        <v>3195</v>
      </c>
      <c r="L1509" s="262">
        <v>45564</v>
      </c>
      <c r="M1509" s="261" t="s">
        <v>20</v>
      </c>
    </row>
    <row r="1510" spans="1:13" x14ac:dyDescent="0.35">
      <c r="A1510" s="259" t="s">
        <v>745</v>
      </c>
      <c r="B1510" s="259" t="s">
        <v>746</v>
      </c>
      <c r="C1510" s="259" t="s">
        <v>747</v>
      </c>
      <c r="D1510" s="259" t="s">
        <v>807</v>
      </c>
      <c r="E1510" s="259">
        <v>0</v>
      </c>
      <c r="F1510" s="259" t="s">
        <v>3181</v>
      </c>
      <c r="G1510" s="259" t="s">
        <v>723</v>
      </c>
      <c r="H1510" s="259">
        <v>2</v>
      </c>
      <c r="I1510" s="259" t="s">
        <v>3182</v>
      </c>
      <c r="J1510" s="259" t="s">
        <v>3196</v>
      </c>
      <c r="K1510" s="259" t="s">
        <v>3197</v>
      </c>
      <c r="L1510" s="260">
        <v>45564</v>
      </c>
      <c r="M1510" s="259" t="s">
        <v>20</v>
      </c>
    </row>
    <row r="1511" spans="1:13" x14ac:dyDescent="0.35">
      <c r="A1511" s="261" t="s">
        <v>745</v>
      </c>
      <c r="B1511" s="261" t="s">
        <v>746</v>
      </c>
      <c r="C1511" s="261" t="s">
        <v>747</v>
      </c>
      <c r="D1511" s="261" t="s">
        <v>810</v>
      </c>
      <c r="E1511" s="261">
        <v>377541</v>
      </c>
      <c r="F1511" s="261" t="s">
        <v>3181</v>
      </c>
      <c r="G1511" s="261" t="s">
        <v>723</v>
      </c>
      <c r="H1511" s="261">
        <v>2</v>
      </c>
      <c r="I1511" s="261" t="s">
        <v>3182</v>
      </c>
      <c r="J1511" s="261" t="s">
        <v>3198</v>
      </c>
      <c r="K1511" s="261" t="s">
        <v>3199</v>
      </c>
      <c r="L1511" s="262">
        <v>45564</v>
      </c>
      <c r="M1511" s="261" t="s">
        <v>20</v>
      </c>
    </row>
    <row r="1512" spans="1:13" x14ac:dyDescent="0.35">
      <c r="A1512" s="259" t="s">
        <v>745</v>
      </c>
      <c r="B1512" s="259" t="s">
        <v>746</v>
      </c>
      <c r="C1512" s="259" t="s">
        <v>747</v>
      </c>
      <c r="D1512" s="259" t="s">
        <v>813</v>
      </c>
      <c r="E1512" s="259" t="s">
        <v>17</v>
      </c>
      <c r="F1512" s="259" t="s">
        <v>3181</v>
      </c>
      <c r="G1512" s="259" t="s">
        <v>723</v>
      </c>
      <c r="H1512" s="259">
        <v>2</v>
      </c>
      <c r="I1512" s="259" t="s">
        <v>3182</v>
      </c>
      <c r="J1512" s="259" t="s">
        <v>3200</v>
      </c>
      <c r="K1512" s="259" t="s">
        <v>3201</v>
      </c>
      <c r="L1512" s="260">
        <v>45564</v>
      </c>
      <c r="M1512" s="259" t="s">
        <v>20</v>
      </c>
    </row>
    <row r="1513" spans="1:13" x14ac:dyDescent="0.35">
      <c r="A1513" s="261" t="s">
        <v>745</v>
      </c>
      <c r="B1513" s="261" t="s">
        <v>746</v>
      </c>
      <c r="C1513" s="261" t="s">
        <v>747</v>
      </c>
      <c r="D1513" s="261" t="s">
        <v>679</v>
      </c>
      <c r="E1513" s="261" t="s">
        <v>17</v>
      </c>
      <c r="F1513" s="261" t="s">
        <v>3181</v>
      </c>
      <c r="G1513" s="261" t="s">
        <v>723</v>
      </c>
      <c r="H1513" s="261">
        <v>2</v>
      </c>
      <c r="I1513" s="261" t="s">
        <v>3182</v>
      </c>
      <c r="J1513" s="261" t="s">
        <v>3202</v>
      </c>
      <c r="K1513" s="261" t="s">
        <v>3203</v>
      </c>
      <c r="L1513" s="262">
        <v>45564</v>
      </c>
      <c r="M1513" s="261" t="s">
        <v>20</v>
      </c>
    </row>
    <row r="1514" spans="1:13" x14ac:dyDescent="0.35">
      <c r="A1514" s="259" t="s">
        <v>937</v>
      </c>
      <c r="B1514" s="259" t="s">
        <v>938</v>
      </c>
      <c r="C1514" s="259" t="s">
        <v>939</v>
      </c>
      <c r="D1514" s="259" t="s">
        <v>759</v>
      </c>
      <c r="E1514" s="259">
        <v>165238171</v>
      </c>
      <c r="F1514" s="259" t="s">
        <v>3204</v>
      </c>
      <c r="G1514" s="259" t="s">
        <v>723</v>
      </c>
      <c r="H1514" s="259">
        <v>2</v>
      </c>
      <c r="I1514" s="259" t="s">
        <v>3205</v>
      </c>
      <c r="J1514" s="259" t="s">
        <v>3206</v>
      </c>
      <c r="K1514" s="259" t="s">
        <v>3207</v>
      </c>
      <c r="L1514" s="260">
        <v>45565</v>
      </c>
      <c r="M1514" s="259" t="s">
        <v>352</v>
      </c>
    </row>
    <row r="1515" spans="1:13" x14ac:dyDescent="0.35">
      <c r="A1515" s="261" t="s">
        <v>937</v>
      </c>
      <c r="B1515" s="261" t="s">
        <v>938</v>
      </c>
      <c r="C1515" s="261" t="s">
        <v>939</v>
      </c>
      <c r="D1515" s="261" t="s">
        <v>764</v>
      </c>
      <c r="E1515" s="261">
        <v>2753873</v>
      </c>
      <c r="F1515" s="261" t="s">
        <v>3208</v>
      </c>
      <c r="G1515" s="261" t="s">
        <v>723</v>
      </c>
      <c r="H1515" s="261">
        <v>2</v>
      </c>
      <c r="I1515" s="261" t="s">
        <v>3209</v>
      </c>
      <c r="J1515" s="261" t="s">
        <v>3210</v>
      </c>
      <c r="K1515" s="261" t="s">
        <v>3211</v>
      </c>
      <c r="L1515" s="262">
        <v>45565</v>
      </c>
      <c r="M1515" s="261" t="s">
        <v>352</v>
      </c>
    </row>
    <row r="1516" spans="1:13" x14ac:dyDescent="0.35">
      <c r="A1516" s="259" t="s">
        <v>937</v>
      </c>
      <c r="B1516" s="259" t="s">
        <v>938</v>
      </c>
      <c r="C1516" s="259" t="s">
        <v>939</v>
      </c>
      <c r="D1516" s="259" t="s">
        <v>769</v>
      </c>
      <c r="E1516" s="259">
        <v>101168956</v>
      </c>
      <c r="F1516" s="259" t="s">
        <v>3212</v>
      </c>
      <c r="G1516" s="259" t="s">
        <v>723</v>
      </c>
      <c r="H1516" s="259">
        <v>2</v>
      </c>
      <c r="I1516" s="259" t="s">
        <v>3213</v>
      </c>
      <c r="J1516" s="259" t="s">
        <v>3214</v>
      </c>
      <c r="K1516" s="259" t="s">
        <v>3215</v>
      </c>
      <c r="L1516" s="260">
        <v>45565</v>
      </c>
      <c r="M1516" s="259" t="s">
        <v>20</v>
      </c>
    </row>
    <row r="1517" spans="1:13" x14ac:dyDescent="0.35">
      <c r="A1517" s="261" t="s">
        <v>937</v>
      </c>
      <c r="B1517" s="261" t="s">
        <v>938</v>
      </c>
      <c r="C1517" s="261" t="s">
        <v>939</v>
      </c>
      <c r="D1517" s="261" t="s">
        <v>774</v>
      </c>
      <c r="E1517" s="261">
        <v>67634380</v>
      </c>
      <c r="F1517" s="261" t="s">
        <v>3216</v>
      </c>
      <c r="G1517" s="261" t="s">
        <v>723</v>
      </c>
      <c r="H1517" s="261">
        <v>2</v>
      </c>
      <c r="I1517" s="261" t="s">
        <v>3217</v>
      </c>
      <c r="J1517" s="261" t="s">
        <v>3218</v>
      </c>
      <c r="K1517" s="261" t="s">
        <v>3219</v>
      </c>
      <c r="L1517" s="262">
        <v>45565</v>
      </c>
      <c r="M1517" s="261" t="s">
        <v>20</v>
      </c>
    </row>
    <row r="1518" spans="1:13" x14ac:dyDescent="0.35">
      <c r="A1518" s="259" t="s">
        <v>937</v>
      </c>
      <c r="B1518" s="259" t="s">
        <v>938</v>
      </c>
      <c r="C1518" s="259" t="s">
        <v>939</v>
      </c>
      <c r="D1518" s="259" t="s">
        <v>463</v>
      </c>
      <c r="E1518" s="259">
        <v>508385</v>
      </c>
      <c r="F1518" s="259" t="s">
        <v>3220</v>
      </c>
      <c r="G1518" s="259" t="s">
        <v>723</v>
      </c>
      <c r="H1518" s="259">
        <v>2</v>
      </c>
      <c r="I1518" s="259" t="s">
        <v>3221</v>
      </c>
      <c r="J1518" s="259" t="s">
        <v>3222</v>
      </c>
      <c r="K1518" s="259" t="s">
        <v>3223</v>
      </c>
      <c r="L1518" s="260">
        <v>45565</v>
      </c>
      <c r="M1518" s="259" t="s">
        <v>20</v>
      </c>
    </row>
    <row r="1519" spans="1:13" x14ac:dyDescent="0.35">
      <c r="A1519" s="261" t="s">
        <v>937</v>
      </c>
      <c r="B1519" s="261" t="s">
        <v>938</v>
      </c>
      <c r="C1519" s="261" t="s">
        <v>939</v>
      </c>
      <c r="D1519" s="261" t="s">
        <v>38</v>
      </c>
      <c r="E1519" s="261">
        <v>284825</v>
      </c>
      <c r="F1519" s="261" t="s">
        <v>3224</v>
      </c>
      <c r="G1519" s="261" t="s">
        <v>723</v>
      </c>
      <c r="H1519" s="261">
        <v>2</v>
      </c>
      <c r="I1519" s="261" t="s">
        <v>3225</v>
      </c>
      <c r="J1519" s="261" t="s">
        <v>3226</v>
      </c>
      <c r="K1519" s="261" t="s">
        <v>3227</v>
      </c>
      <c r="L1519" s="262">
        <v>45565</v>
      </c>
      <c r="M1519" s="261" t="s">
        <v>20</v>
      </c>
    </row>
    <row r="1520" spans="1:13" x14ac:dyDescent="0.35">
      <c r="A1520" s="259" t="s">
        <v>937</v>
      </c>
      <c r="B1520" s="259" t="s">
        <v>938</v>
      </c>
      <c r="C1520" s="259" t="s">
        <v>939</v>
      </c>
      <c r="D1520" s="259" t="s">
        <v>40</v>
      </c>
      <c r="E1520" s="259">
        <v>4</v>
      </c>
      <c r="F1520" s="259" t="s">
        <v>3228</v>
      </c>
      <c r="G1520" s="259" t="s">
        <v>723</v>
      </c>
      <c r="H1520" s="259">
        <v>2</v>
      </c>
      <c r="I1520" s="259" t="s">
        <v>3229</v>
      </c>
      <c r="J1520" s="259" t="s">
        <v>3230</v>
      </c>
      <c r="K1520" s="259" t="s">
        <v>3231</v>
      </c>
      <c r="L1520" s="260">
        <v>45565</v>
      </c>
      <c r="M1520" s="259" t="s">
        <v>20</v>
      </c>
    </row>
    <row r="1521" spans="1:13" x14ac:dyDescent="0.35">
      <c r="A1521" s="261" t="s">
        <v>937</v>
      </c>
      <c r="B1521" s="261" t="s">
        <v>938</v>
      </c>
      <c r="C1521" s="261" t="s">
        <v>939</v>
      </c>
      <c r="D1521" s="261" t="s">
        <v>644</v>
      </c>
      <c r="E1521" s="261">
        <v>3252</v>
      </c>
      <c r="F1521" s="261" t="s">
        <v>3232</v>
      </c>
      <c r="G1521" s="261" t="s">
        <v>723</v>
      </c>
      <c r="H1521" s="261">
        <v>2</v>
      </c>
      <c r="I1521" s="261" t="s">
        <v>3233</v>
      </c>
      <c r="J1521" s="261" t="s">
        <v>3234</v>
      </c>
      <c r="K1521" s="261" t="s">
        <v>3235</v>
      </c>
      <c r="L1521" s="262">
        <v>45565</v>
      </c>
      <c r="M1521" s="261" t="s">
        <v>20</v>
      </c>
    </row>
    <row r="1522" spans="1:13" x14ac:dyDescent="0.35">
      <c r="A1522" s="259" t="s">
        <v>937</v>
      </c>
      <c r="B1522" s="259" t="s">
        <v>938</v>
      </c>
      <c r="C1522" s="259" t="s">
        <v>939</v>
      </c>
      <c r="D1522" s="259" t="s">
        <v>649</v>
      </c>
      <c r="E1522" s="259">
        <v>3252</v>
      </c>
      <c r="F1522" s="259" t="s">
        <v>3236</v>
      </c>
      <c r="G1522" s="259" t="s">
        <v>723</v>
      </c>
      <c r="H1522" s="259">
        <v>2</v>
      </c>
      <c r="I1522" s="259" t="s">
        <v>3233</v>
      </c>
      <c r="J1522" s="259" t="s">
        <v>3237</v>
      </c>
      <c r="K1522" s="259" t="s">
        <v>3238</v>
      </c>
      <c r="L1522" s="260">
        <v>45565</v>
      </c>
      <c r="M1522" s="259" t="s">
        <v>20</v>
      </c>
    </row>
    <row r="1523" spans="1:13" x14ac:dyDescent="0.35">
      <c r="A1523" s="261" t="s">
        <v>937</v>
      </c>
      <c r="B1523" s="261" t="s">
        <v>938</v>
      </c>
      <c r="C1523" s="261" t="s">
        <v>939</v>
      </c>
      <c r="D1523" s="261" t="s">
        <v>797</v>
      </c>
      <c r="E1523" s="261">
        <v>29789626</v>
      </c>
      <c r="F1523" s="261" t="s">
        <v>3239</v>
      </c>
      <c r="G1523" s="261" t="s">
        <v>723</v>
      </c>
      <c r="H1523" s="261">
        <v>2</v>
      </c>
      <c r="I1523" s="261" t="s">
        <v>3240</v>
      </c>
      <c r="J1523" s="261" t="s">
        <v>3241</v>
      </c>
      <c r="K1523" s="261" t="s">
        <v>3242</v>
      </c>
      <c r="L1523" s="262">
        <v>45565</v>
      </c>
      <c r="M1523" s="261" t="s">
        <v>20</v>
      </c>
    </row>
    <row r="1524" spans="1:13" x14ac:dyDescent="0.35">
      <c r="A1524" s="259" t="s">
        <v>937</v>
      </c>
      <c r="B1524" s="259" t="s">
        <v>938</v>
      </c>
      <c r="C1524" s="259" t="s">
        <v>939</v>
      </c>
      <c r="D1524" s="259" t="s">
        <v>802</v>
      </c>
      <c r="E1524" s="259">
        <v>33534576</v>
      </c>
      <c r="F1524" s="259" t="s">
        <v>3243</v>
      </c>
      <c r="G1524" s="259" t="s">
        <v>723</v>
      </c>
      <c r="H1524" s="259">
        <v>2</v>
      </c>
      <c r="I1524" s="259" t="s">
        <v>3244</v>
      </c>
      <c r="J1524" s="259" t="s">
        <v>3245</v>
      </c>
      <c r="K1524" s="259" t="s">
        <v>3246</v>
      </c>
      <c r="L1524" s="260">
        <v>45565</v>
      </c>
      <c r="M1524" s="259" t="s">
        <v>20</v>
      </c>
    </row>
    <row r="1525" spans="1:13" x14ac:dyDescent="0.35">
      <c r="A1525" s="261" t="s">
        <v>937</v>
      </c>
      <c r="B1525" s="261" t="s">
        <v>938</v>
      </c>
      <c r="C1525" s="261" t="s">
        <v>939</v>
      </c>
      <c r="D1525" s="261" t="s">
        <v>807</v>
      </c>
      <c r="E1525" s="261">
        <v>37844754</v>
      </c>
      <c r="F1525" s="261" t="s">
        <v>3247</v>
      </c>
      <c r="G1525" s="261" t="s">
        <v>723</v>
      </c>
      <c r="H1525" s="261">
        <v>2</v>
      </c>
      <c r="I1525" s="261" t="s">
        <v>3248</v>
      </c>
      <c r="J1525" s="261" t="s">
        <v>3249</v>
      </c>
      <c r="K1525" s="261" t="s">
        <v>3250</v>
      </c>
      <c r="L1525" s="262">
        <v>45565</v>
      </c>
      <c r="M1525" s="261" t="s">
        <v>20</v>
      </c>
    </row>
    <row r="1526" spans="1:13" x14ac:dyDescent="0.35">
      <c r="A1526" s="259" t="s">
        <v>937</v>
      </c>
      <c r="B1526" s="259" t="s">
        <v>938</v>
      </c>
      <c r="C1526" s="259" t="s">
        <v>939</v>
      </c>
      <c r="D1526" s="259" t="s">
        <v>810</v>
      </c>
      <c r="E1526" s="259">
        <v>29606927</v>
      </c>
      <c r="F1526" s="259" t="s">
        <v>3251</v>
      </c>
      <c r="G1526" s="259" t="s">
        <v>723</v>
      </c>
      <c r="H1526" s="259">
        <v>2</v>
      </c>
      <c r="I1526" s="259" t="s">
        <v>3252</v>
      </c>
      <c r="J1526" s="259" t="s">
        <v>3253</v>
      </c>
      <c r="K1526" s="259" t="s">
        <v>3254</v>
      </c>
      <c r="L1526" s="260">
        <v>45565</v>
      </c>
      <c r="M1526" s="259" t="s">
        <v>20</v>
      </c>
    </row>
    <row r="1527" spans="1:13" x14ac:dyDescent="0.35">
      <c r="A1527" s="261" t="s">
        <v>937</v>
      </c>
      <c r="B1527" s="261" t="s">
        <v>938</v>
      </c>
      <c r="C1527" s="261" t="s">
        <v>939</v>
      </c>
      <c r="D1527" s="261" t="s">
        <v>813</v>
      </c>
      <c r="E1527" s="261">
        <v>182699</v>
      </c>
      <c r="F1527" s="261" t="s">
        <v>3255</v>
      </c>
      <c r="G1527" s="261" t="s">
        <v>404</v>
      </c>
      <c r="H1527" s="261">
        <v>1</v>
      </c>
      <c r="I1527" s="261" t="s">
        <v>3256</v>
      </c>
      <c r="J1527" s="261" t="s">
        <v>3257</v>
      </c>
      <c r="K1527" s="261" t="s">
        <v>3258</v>
      </c>
      <c r="L1527" s="262">
        <v>45565</v>
      </c>
      <c r="M1527" s="261" t="s">
        <v>20</v>
      </c>
    </row>
    <row r="1528" spans="1:13" x14ac:dyDescent="0.35">
      <c r="A1528" s="259" t="s">
        <v>937</v>
      </c>
      <c r="B1528" s="259" t="s">
        <v>938</v>
      </c>
      <c r="C1528" s="259" t="s">
        <v>939</v>
      </c>
      <c r="D1528" s="259" t="s">
        <v>679</v>
      </c>
      <c r="E1528" s="259">
        <v>0</v>
      </c>
      <c r="F1528" s="259" t="s">
        <v>3259</v>
      </c>
      <c r="G1528" s="259" t="s">
        <v>404</v>
      </c>
      <c r="H1528" s="259">
        <v>1</v>
      </c>
      <c r="I1528" s="259" t="s">
        <v>3260</v>
      </c>
      <c r="J1528" s="259" t="s">
        <v>3261</v>
      </c>
      <c r="K1528" s="259" t="s">
        <v>3262</v>
      </c>
      <c r="L1528" s="260">
        <v>45565</v>
      </c>
      <c r="M1528" s="259" t="s">
        <v>20</v>
      </c>
    </row>
    <row r="1529" spans="1:13" x14ac:dyDescent="0.35">
      <c r="A1529" s="261" t="s">
        <v>937</v>
      </c>
      <c r="B1529" s="261" t="s">
        <v>938</v>
      </c>
      <c r="C1529" s="261" t="s">
        <v>939</v>
      </c>
      <c r="D1529" s="261" t="s">
        <v>317</v>
      </c>
      <c r="E1529" s="261">
        <v>5</v>
      </c>
      <c r="F1529" s="261" t="s">
        <v>3263</v>
      </c>
      <c r="G1529" s="261" t="s">
        <v>404</v>
      </c>
      <c r="H1529" s="261">
        <v>1</v>
      </c>
      <c r="I1529" s="261" t="s">
        <v>3264</v>
      </c>
      <c r="J1529" s="261" t="s">
        <v>3265</v>
      </c>
      <c r="K1529" s="261" t="s">
        <v>3266</v>
      </c>
      <c r="L1529" s="262">
        <v>45565</v>
      </c>
      <c r="M1529" s="261" t="s">
        <v>20</v>
      </c>
    </row>
    <row r="1530" spans="1:13" x14ac:dyDescent="0.35">
      <c r="A1530" s="259" t="s">
        <v>912</v>
      </c>
      <c r="B1530" s="259" t="s">
        <v>913</v>
      </c>
      <c r="C1530" s="259" t="s">
        <v>914</v>
      </c>
      <c r="D1530" s="259" t="s">
        <v>759</v>
      </c>
      <c r="E1530" s="259">
        <v>6796310</v>
      </c>
      <c r="F1530" s="259" t="s">
        <v>3267</v>
      </c>
      <c r="G1530" s="259" t="s">
        <v>723</v>
      </c>
      <c r="H1530" s="259">
        <v>2</v>
      </c>
      <c r="I1530" s="259" t="s">
        <v>3268</v>
      </c>
      <c r="J1530" s="259" t="s">
        <v>3269</v>
      </c>
      <c r="K1530" s="259" t="s">
        <v>3270</v>
      </c>
      <c r="L1530" s="260">
        <v>45572</v>
      </c>
      <c r="M1530" s="259" t="s">
        <v>20</v>
      </c>
    </row>
    <row r="1531" spans="1:13" x14ac:dyDescent="0.35">
      <c r="A1531" s="261" t="s">
        <v>912</v>
      </c>
      <c r="B1531" s="261" t="s">
        <v>913</v>
      </c>
      <c r="C1531" s="261" t="s">
        <v>914</v>
      </c>
      <c r="D1531" s="261" t="s">
        <v>764</v>
      </c>
      <c r="E1531" s="261">
        <v>120340</v>
      </c>
      <c r="F1531" s="261" t="s">
        <v>3271</v>
      </c>
      <c r="G1531" s="261" t="s">
        <v>723</v>
      </c>
      <c r="H1531" s="261">
        <v>2</v>
      </c>
      <c r="I1531" s="261" t="s">
        <v>3272</v>
      </c>
      <c r="J1531" s="261" t="s">
        <v>3273</v>
      </c>
      <c r="K1531" s="261" t="s">
        <v>3274</v>
      </c>
      <c r="L1531" s="262">
        <v>45572</v>
      </c>
      <c r="M1531" s="261" t="s">
        <v>20</v>
      </c>
    </row>
    <row r="1532" spans="1:13" x14ac:dyDescent="0.35">
      <c r="A1532" s="259" t="s">
        <v>912</v>
      </c>
      <c r="B1532" s="259" t="s">
        <v>913</v>
      </c>
      <c r="C1532" s="259" t="s">
        <v>914</v>
      </c>
      <c r="D1532" s="259" t="s">
        <v>769</v>
      </c>
      <c r="E1532" s="259">
        <v>6796310</v>
      </c>
      <c r="F1532" s="259" t="s">
        <v>3275</v>
      </c>
      <c r="G1532" s="259" t="s">
        <v>723</v>
      </c>
      <c r="H1532" s="259">
        <v>2</v>
      </c>
      <c r="I1532" s="259" t="s">
        <v>3268</v>
      </c>
      <c r="J1532" s="259" t="s">
        <v>3269</v>
      </c>
      <c r="K1532" s="259" t="s">
        <v>3276</v>
      </c>
      <c r="L1532" s="260">
        <v>45572</v>
      </c>
      <c r="M1532" s="259" t="s">
        <v>20</v>
      </c>
    </row>
    <row r="1533" spans="1:13" x14ac:dyDescent="0.35">
      <c r="A1533" s="261" t="s">
        <v>912</v>
      </c>
      <c r="B1533" s="261" t="s">
        <v>913</v>
      </c>
      <c r="C1533" s="261" t="s">
        <v>914</v>
      </c>
      <c r="D1533" s="261" t="s">
        <v>774</v>
      </c>
      <c r="E1533" s="261">
        <v>1773425</v>
      </c>
      <c r="F1533" s="261" t="s">
        <v>3277</v>
      </c>
      <c r="G1533" s="261" t="s">
        <v>22</v>
      </c>
      <c r="H1533" s="261">
        <v>3</v>
      </c>
      <c r="I1533" s="261" t="s">
        <v>3278</v>
      </c>
      <c r="J1533" s="261" t="s">
        <v>3279</v>
      </c>
      <c r="K1533" s="261" t="s">
        <v>3280</v>
      </c>
      <c r="L1533" s="262">
        <v>45572</v>
      </c>
      <c r="M1533" s="261" t="s">
        <v>352</v>
      </c>
    </row>
    <row r="1534" spans="1:13" x14ac:dyDescent="0.35">
      <c r="A1534" s="259" t="s">
        <v>912</v>
      </c>
      <c r="B1534" s="259" t="s">
        <v>913</v>
      </c>
      <c r="C1534" s="259" t="s">
        <v>914</v>
      </c>
      <c r="D1534" s="259" t="s">
        <v>463</v>
      </c>
      <c r="E1534" s="259">
        <v>250000</v>
      </c>
      <c r="F1534" s="259" t="s">
        <v>3281</v>
      </c>
      <c r="G1534" s="259" t="s">
        <v>33</v>
      </c>
      <c r="H1534" s="259">
        <v>2</v>
      </c>
      <c r="I1534" s="259" t="s">
        <v>3282</v>
      </c>
      <c r="J1534" s="259" t="s">
        <v>3283</v>
      </c>
      <c r="K1534" s="259" t="s">
        <v>3284</v>
      </c>
      <c r="L1534" s="260">
        <v>45572</v>
      </c>
      <c r="M1534" s="259" t="s">
        <v>20</v>
      </c>
    </row>
    <row r="1535" spans="1:13" x14ac:dyDescent="0.35">
      <c r="A1535" s="261" t="s">
        <v>912</v>
      </c>
      <c r="B1535" s="261" t="s">
        <v>913</v>
      </c>
      <c r="C1535" s="261" t="s">
        <v>914</v>
      </c>
      <c r="D1535" s="261" t="s">
        <v>40</v>
      </c>
      <c r="E1535" s="261" t="s">
        <v>17</v>
      </c>
      <c r="F1535" s="261" t="s">
        <v>17</v>
      </c>
      <c r="G1535" s="261" t="s">
        <v>17</v>
      </c>
      <c r="H1535" s="261" t="s">
        <v>17</v>
      </c>
      <c r="I1535" s="261" t="s">
        <v>17</v>
      </c>
      <c r="J1535" s="261" t="s">
        <v>3285</v>
      </c>
      <c r="K1535" s="261" t="s">
        <v>3286</v>
      </c>
      <c r="L1535" s="262">
        <v>45572</v>
      </c>
      <c r="M1535" s="261" t="s">
        <v>20</v>
      </c>
    </row>
    <row r="1536" spans="1:13" x14ac:dyDescent="0.35">
      <c r="A1536" s="259" t="s">
        <v>912</v>
      </c>
      <c r="B1536" s="259" t="s">
        <v>913</v>
      </c>
      <c r="C1536" s="259" t="s">
        <v>914</v>
      </c>
      <c r="D1536" s="259" t="s">
        <v>644</v>
      </c>
      <c r="E1536" s="259">
        <v>5</v>
      </c>
      <c r="F1536" s="259" t="s">
        <v>3287</v>
      </c>
      <c r="G1536" s="259" t="s">
        <v>33</v>
      </c>
      <c r="H1536" s="259">
        <v>2</v>
      </c>
      <c r="I1536" s="259" t="s">
        <v>579</v>
      </c>
      <c r="J1536" s="259" t="s">
        <v>3288</v>
      </c>
      <c r="K1536" s="259" t="s">
        <v>3289</v>
      </c>
      <c r="L1536" s="260">
        <v>45572</v>
      </c>
      <c r="M1536" s="259" t="s">
        <v>20</v>
      </c>
    </row>
    <row r="1537" spans="1:13" x14ac:dyDescent="0.35">
      <c r="A1537" s="261" t="s">
        <v>912</v>
      </c>
      <c r="B1537" s="261" t="s">
        <v>913</v>
      </c>
      <c r="C1537" s="261" t="s">
        <v>914</v>
      </c>
      <c r="D1537" s="261" t="s">
        <v>649</v>
      </c>
      <c r="E1537" s="261">
        <v>5</v>
      </c>
      <c r="F1537" s="261" t="s">
        <v>3287</v>
      </c>
      <c r="G1537" s="261" t="s">
        <v>33</v>
      </c>
      <c r="H1537" s="261">
        <v>2</v>
      </c>
      <c r="I1537" s="261" t="s">
        <v>579</v>
      </c>
      <c r="J1537" s="261" t="s">
        <v>3288</v>
      </c>
      <c r="K1537" s="261" t="s">
        <v>3290</v>
      </c>
      <c r="L1537" s="262">
        <v>45572</v>
      </c>
      <c r="M1537" s="261" t="s">
        <v>20</v>
      </c>
    </row>
    <row r="1538" spans="1:13" x14ac:dyDescent="0.35">
      <c r="A1538" s="259" t="s">
        <v>912</v>
      </c>
      <c r="B1538" s="259" t="s">
        <v>913</v>
      </c>
      <c r="C1538" s="259" t="s">
        <v>914</v>
      </c>
      <c r="D1538" s="259" t="s">
        <v>797</v>
      </c>
      <c r="E1538" s="259" t="s">
        <v>17</v>
      </c>
      <c r="F1538" s="259" t="s">
        <v>17</v>
      </c>
      <c r="G1538" s="259" t="s">
        <v>17</v>
      </c>
      <c r="H1538" s="259" t="s">
        <v>17</v>
      </c>
      <c r="I1538" s="259" t="s">
        <v>17</v>
      </c>
      <c r="J1538" s="259" t="s">
        <v>3291</v>
      </c>
      <c r="K1538" s="259" t="s">
        <v>3292</v>
      </c>
      <c r="L1538" s="260">
        <v>45572</v>
      </c>
      <c r="M1538" s="259" t="s">
        <v>20</v>
      </c>
    </row>
    <row r="1539" spans="1:13" x14ac:dyDescent="0.35">
      <c r="A1539" s="261" t="s">
        <v>912</v>
      </c>
      <c r="B1539" s="261" t="s">
        <v>913</v>
      </c>
      <c r="C1539" s="261" t="s">
        <v>914</v>
      </c>
      <c r="D1539" s="261" t="s">
        <v>802</v>
      </c>
      <c r="E1539" s="261">
        <v>5022885</v>
      </c>
      <c r="F1539" s="261" t="s">
        <v>3293</v>
      </c>
      <c r="G1539" s="261" t="s">
        <v>723</v>
      </c>
      <c r="H1539" s="261">
        <v>2</v>
      </c>
      <c r="I1539" s="261" t="s">
        <v>3294</v>
      </c>
      <c r="J1539" s="261" t="s">
        <v>2976</v>
      </c>
      <c r="K1539" s="261" t="s">
        <v>3295</v>
      </c>
      <c r="L1539" s="262">
        <v>45572</v>
      </c>
      <c r="M1539" s="261" t="s">
        <v>352</v>
      </c>
    </row>
    <row r="1540" spans="1:13" x14ac:dyDescent="0.35">
      <c r="A1540" s="259" t="s">
        <v>912</v>
      </c>
      <c r="B1540" s="259" t="s">
        <v>913</v>
      </c>
      <c r="C1540" s="259" t="s">
        <v>914</v>
      </c>
      <c r="D1540" s="259" t="s">
        <v>807</v>
      </c>
      <c r="E1540" s="259">
        <v>1773425</v>
      </c>
      <c r="F1540" s="259" t="s">
        <v>3293</v>
      </c>
      <c r="G1540" s="259" t="s">
        <v>723</v>
      </c>
      <c r="H1540" s="259">
        <v>2</v>
      </c>
      <c r="I1540" s="259" t="s">
        <v>3294</v>
      </c>
      <c r="J1540" s="259" t="s">
        <v>3012</v>
      </c>
      <c r="K1540" s="259" t="s">
        <v>3296</v>
      </c>
      <c r="L1540" s="260">
        <v>45572</v>
      </c>
      <c r="M1540" s="259" t="s">
        <v>352</v>
      </c>
    </row>
    <row r="1541" spans="1:13" x14ac:dyDescent="0.35">
      <c r="A1541" s="261" t="s">
        <v>912</v>
      </c>
      <c r="B1541" s="261" t="s">
        <v>913</v>
      </c>
      <c r="C1541" s="261" t="s">
        <v>914</v>
      </c>
      <c r="D1541" s="261" t="s">
        <v>810</v>
      </c>
      <c r="E1541" s="261" t="s">
        <v>17</v>
      </c>
      <c r="F1541" s="261" t="s">
        <v>680</v>
      </c>
      <c r="G1541" s="261" t="s">
        <v>17</v>
      </c>
      <c r="H1541" s="261" t="s">
        <v>17</v>
      </c>
      <c r="I1541" s="261" t="s">
        <v>17</v>
      </c>
      <c r="J1541" s="261" t="s">
        <v>3285</v>
      </c>
      <c r="K1541" s="261" t="s">
        <v>3297</v>
      </c>
      <c r="L1541" s="262">
        <v>45572</v>
      </c>
      <c r="M1541" s="261" t="s">
        <v>352</v>
      </c>
    </row>
    <row r="1542" spans="1:13" x14ac:dyDescent="0.35">
      <c r="A1542" s="259" t="s">
        <v>912</v>
      </c>
      <c r="B1542" s="259" t="s">
        <v>913</v>
      </c>
      <c r="C1542" s="259" t="s">
        <v>914</v>
      </c>
      <c r="D1542" s="259" t="s">
        <v>813</v>
      </c>
      <c r="E1542" s="259" t="s">
        <v>17</v>
      </c>
      <c r="F1542" s="259" t="s">
        <v>680</v>
      </c>
      <c r="G1542" s="259" t="s">
        <v>17</v>
      </c>
      <c r="H1542" s="259" t="s">
        <v>17</v>
      </c>
      <c r="I1542" s="259" t="s">
        <v>17</v>
      </c>
      <c r="J1542" s="259" t="s">
        <v>3285</v>
      </c>
      <c r="K1542" s="259" t="s">
        <v>3298</v>
      </c>
      <c r="L1542" s="260">
        <v>45572</v>
      </c>
      <c r="M1542" s="259" t="s">
        <v>20</v>
      </c>
    </row>
    <row r="1543" spans="1:13" x14ac:dyDescent="0.35">
      <c r="A1543" s="261" t="s">
        <v>912</v>
      </c>
      <c r="B1543" s="261" t="s">
        <v>913</v>
      </c>
      <c r="C1543" s="261" t="s">
        <v>914</v>
      </c>
      <c r="D1543" s="261" t="s">
        <v>679</v>
      </c>
      <c r="E1543" s="261" t="s">
        <v>17</v>
      </c>
      <c r="F1543" s="261" t="s">
        <v>680</v>
      </c>
      <c r="G1543" s="261" t="s">
        <v>17</v>
      </c>
      <c r="H1543" s="261" t="s">
        <v>17</v>
      </c>
      <c r="I1543" s="261" t="s">
        <v>17</v>
      </c>
      <c r="J1543" s="261" t="s">
        <v>3285</v>
      </c>
      <c r="K1543" s="261" t="s">
        <v>3299</v>
      </c>
      <c r="L1543" s="262">
        <v>45572</v>
      </c>
      <c r="M1543" s="261" t="s">
        <v>20</v>
      </c>
    </row>
    <row r="1544" spans="1:13" x14ac:dyDescent="0.35">
      <c r="A1544" s="259" t="s">
        <v>912</v>
      </c>
      <c r="B1544" s="259" t="s">
        <v>913</v>
      </c>
      <c r="C1544" s="259" t="s">
        <v>914</v>
      </c>
      <c r="D1544" s="259" t="s">
        <v>317</v>
      </c>
      <c r="E1544" s="259" t="s">
        <v>17</v>
      </c>
      <c r="F1544" s="259" t="s">
        <v>680</v>
      </c>
      <c r="G1544" s="259" t="s">
        <v>17</v>
      </c>
      <c r="H1544" s="259" t="s">
        <v>17</v>
      </c>
      <c r="I1544" s="259" t="s">
        <v>17</v>
      </c>
      <c r="J1544" s="259" t="s">
        <v>3285</v>
      </c>
      <c r="K1544" s="259" t="s">
        <v>3300</v>
      </c>
      <c r="L1544" s="260">
        <v>45572</v>
      </c>
      <c r="M1544" s="259" t="s">
        <v>20</v>
      </c>
    </row>
    <row r="1545" spans="1:13" x14ac:dyDescent="0.35">
      <c r="A1545" s="261" t="s">
        <v>912</v>
      </c>
      <c r="B1545" s="261" t="s">
        <v>913</v>
      </c>
      <c r="C1545" s="261" t="s">
        <v>914</v>
      </c>
      <c r="D1545" s="261" t="s">
        <v>38</v>
      </c>
      <c r="E1545" s="261" t="s">
        <v>17</v>
      </c>
      <c r="F1545" s="261" t="s">
        <v>680</v>
      </c>
      <c r="G1545" s="261" t="s">
        <v>17</v>
      </c>
      <c r="H1545" s="261" t="s">
        <v>17</v>
      </c>
      <c r="I1545" s="261" t="s">
        <v>17</v>
      </c>
      <c r="J1545" s="261" t="s">
        <v>3285</v>
      </c>
      <c r="K1545" s="261" t="s">
        <v>3301</v>
      </c>
      <c r="L1545" s="262">
        <v>45572</v>
      </c>
      <c r="M1545" s="261" t="s">
        <v>20</v>
      </c>
    </row>
    <row r="1546" spans="1:13" x14ac:dyDescent="0.35">
      <c r="A1546" s="259" t="s">
        <v>912</v>
      </c>
      <c r="B1546" s="259" t="s">
        <v>913</v>
      </c>
      <c r="C1546" s="259" t="s">
        <v>914</v>
      </c>
      <c r="D1546" s="259" t="s">
        <v>16</v>
      </c>
      <c r="E1546" s="259" t="s">
        <v>17</v>
      </c>
      <c r="F1546" s="259" t="s">
        <v>680</v>
      </c>
      <c r="G1546" s="259" t="s">
        <v>17</v>
      </c>
      <c r="H1546" s="259" t="s">
        <v>17</v>
      </c>
      <c r="I1546" s="259" t="s">
        <v>17</v>
      </c>
      <c r="J1546" s="259" t="s">
        <v>3285</v>
      </c>
      <c r="K1546" s="259" t="s">
        <v>3302</v>
      </c>
      <c r="L1546" s="260">
        <v>45572</v>
      </c>
      <c r="M1546" s="259" t="s">
        <v>20</v>
      </c>
    </row>
    <row r="1547" spans="1:13" x14ac:dyDescent="0.35">
      <c r="A1547" s="261" t="s">
        <v>912</v>
      </c>
      <c r="B1547" s="261" t="s">
        <v>913</v>
      </c>
      <c r="C1547" s="261" t="s">
        <v>914</v>
      </c>
      <c r="D1547" s="261" t="s">
        <v>21</v>
      </c>
      <c r="E1547" s="261" t="s">
        <v>17</v>
      </c>
      <c r="F1547" s="261" t="s">
        <v>680</v>
      </c>
      <c r="G1547" s="261" t="s">
        <v>17</v>
      </c>
      <c r="H1547" s="261" t="s">
        <v>17</v>
      </c>
      <c r="I1547" s="261" t="s">
        <v>17</v>
      </c>
      <c r="J1547" s="261" t="s">
        <v>3285</v>
      </c>
      <c r="K1547" s="261" t="s">
        <v>3303</v>
      </c>
      <c r="L1547" s="262">
        <v>45572</v>
      </c>
      <c r="M1547" s="261" t="s">
        <v>20</v>
      </c>
    </row>
    <row r="1548" spans="1:13" x14ac:dyDescent="0.35">
      <c r="A1548" s="259" t="s">
        <v>912</v>
      </c>
      <c r="B1548" s="259" t="s">
        <v>913</v>
      </c>
      <c r="C1548" s="259" t="s">
        <v>914</v>
      </c>
      <c r="D1548" s="259" t="s">
        <v>631</v>
      </c>
      <c r="E1548" s="259" t="s">
        <v>17</v>
      </c>
      <c r="F1548" s="259" t="s">
        <v>680</v>
      </c>
      <c r="G1548" s="259" t="s">
        <v>17</v>
      </c>
      <c r="H1548" s="259" t="s">
        <v>17</v>
      </c>
      <c r="I1548" s="259" t="s">
        <v>17</v>
      </c>
      <c r="J1548" s="259" t="s">
        <v>3285</v>
      </c>
      <c r="K1548" s="259" t="s">
        <v>3304</v>
      </c>
      <c r="L1548" s="260">
        <v>45572</v>
      </c>
      <c r="M1548" s="259" t="s">
        <v>20</v>
      </c>
    </row>
    <row r="1549" spans="1:13" x14ac:dyDescent="0.35">
      <c r="A1549" s="261" t="s">
        <v>912</v>
      </c>
      <c r="B1549" s="261" t="s">
        <v>913</v>
      </c>
      <c r="C1549" s="261" t="s">
        <v>914</v>
      </c>
      <c r="D1549" s="261" t="s">
        <v>24</v>
      </c>
      <c r="E1549" s="261" t="s">
        <v>17</v>
      </c>
      <c r="F1549" s="261" t="s">
        <v>680</v>
      </c>
      <c r="G1549" s="261" t="s">
        <v>17</v>
      </c>
      <c r="H1549" s="261" t="s">
        <v>17</v>
      </c>
      <c r="I1549" s="261" t="s">
        <v>17</v>
      </c>
      <c r="J1549" s="261" t="s">
        <v>3285</v>
      </c>
      <c r="K1549" s="261" t="s">
        <v>3305</v>
      </c>
      <c r="L1549" s="262">
        <v>45572</v>
      </c>
      <c r="M1549" s="261" t="s">
        <v>20</v>
      </c>
    </row>
    <row r="1550" spans="1:13" x14ac:dyDescent="0.35">
      <c r="A1550" s="259" t="s">
        <v>1011</v>
      </c>
      <c r="B1550" s="259" t="s">
        <v>1012</v>
      </c>
      <c r="C1550" s="259" t="s">
        <v>1013</v>
      </c>
      <c r="D1550" s="259" t="s">
        <v>759</v>
      </c>
      <c r="E1550" s="259">
        <v>4346767</v>
      </c>
      <c r="F1550" s="259" t="s">
        <v>3306</v>
      </c>
      <c r="G1550" s="259" t="s">
        <v>723</v>
      </c>
      <c r="H1550" s="259">
        <v>2</v>
      </c>
      <c r="I1550" s="259" t="s">
        <v>3307</v>
      </c>
      <c r="J1550" s="259" t="s">
        <v>3308</v>
      </c>
      <c r="K1550" s="259" t="s">
        <v>3309</v>
      </c>
      <c r="L1550" s="260">
        <v>45572</v>
      </c>
      <c r="M1550" s="259" t="s">
        <v>20</v>
      </c>
    </row>
    <row r="1551" spans="1:13" x14ac:dyDescent="0.35">
      <c r="A1551" s="261" t="s">
        <v>1011</v>
      </c>
      <c r="B1551" s="261" t="s">
        <v>1012</v>
      </c>
      <c r="C1551" s="261" t="s">
        <v>1013</v>
      </c>
      <c r="D1551" s="261" t="s">
        <v>764</v>
      </c>
      <c r="E1551" s="261">
        <v>74180</v>
      </c>
      <c r="F1551" s="261" t="s">
        <v>3310</v>
      </c>
      <c r="G1551" s="261" t="s">
        <v>33</v>
      </c>
      <c r="H1551" s="261">
        <v>2</v>
      </c>
      <c r="I1551" s="261" t="s">
        <v>3311</v>
      </c>
      <c r="J1551" s="261" t="s">
        <v>3312</v>
      </c>
      <c r="K1551" s="261" t="s">
        <v>3313</v>
      </c>
      <c r="L1551" s="262">
        <v>45572</v>
      </c>
      <c r="M1551" s="261" t="s">
        <v>352</v>
      </c>
    </row>
    <row r="1552" spans="1:13" x14ac:dyDescent="0.35">
      <c r="A1552" s="259" t="s">
        <v>1011</v>
      </c>
      <c r="B1552" s="259" t="s">
        <v>1012</v>
      </c>
      <c r="C1552" s="259" t="s">
        <v>1013</v>
      </c>
      <c r="D1552" s="259" t="s">
        <v>769</v>
      </c>
      <c r="E1552" s="259">
        <v>520874</v>
      </c>
      <c r="F1552" s="259" t="s">
        <v>3314</v>
      </c>
      <c r="G1552" s="259" t="s">
        <v>723</v>
      </c>
      <c r="H1552" s="259">
        <v>2</v>
      </c>
      <c r="I1552" s="259" t="s">
        <v>3315</v>
      </c>
      <c r="J1552" s="259" t="s">
        <v>3316</v>
      </c>
      <c r="K1552" s="259" t="s">
        <v>3317</v>
      </c>
      <c r="L1552" s="260">
        <v>45572</v>
      </c>
      <c r="M1552" s="259" t="s">
        <v>20</v>
      </c>
    </row>
    <row r="1553" spans="1:13" x14ac:dyDescent="0.35">
      <c r="A1553" s="261" t="s">
        <v>1011</v>
      </c>
      <c r="B1553" s="261" t="s">
        <v>1012</v>
      </c>
      <c r="C1553" s="261" t="s">
        <v>1013</v>
      </c>
      <c r="D1553" s="261" t="s">
        <v>774</v>
      </c>
      <c r="E1553" s="261">
        <v>58200</v>
      </c>
      <c r="F1553" s="261" t="s">
        <v>3318</v>
      </c>
      <c r="G1553" s="261" t="s">
        <v>723</v>
      </c>
      <c r="H1553" s="261">
        <v>2</v>
      </c>
      <c r="I1553" s="261" t="s">
        <v>3319</v>
      </c>
      <c r="J1553" s="261" t="s">
        <v>3320</v>
      </c>
      <c r="K1553" s="261" t="s">
        <v>3321</v>
      </c>
      <c r="L1553" s="262">
        <v>45572</v>
      </c>
      <c r="M1553" s="261" t="s">
        <v>20</v>
      </c>
    </row>
    <row r="1554" spans="1:13" x14ac:dyDescent="0.35">
      <c r="A1554" s="259" t="s">
        <v>1011</v>
      </c>
      <c r="B1554" s="259" t="s">
        <v>1012</v>
      </c>
      <c r="C1554" s="259" t="s">
        <v>1013</v>
      </c>
      <c r="D1554" s="259" t="s">
        <v>463</v>
      </c>
      <c r="E1554" s="259">
        <v>58200</v>
      </c>
      <c r="F1554" s="259" t="s">
        <v>3322</v>
      </c>
      <c r="G1554" s="259" t="s">
        <v>723</v>
      </c>
      <c r="H1554" s="259">
        <v>2</v>
      </c>
      <c r="I1554" s="259" t="s">
        <v>3323</v>
      </c>
      <c r="J1554" s="259" t="s">
        <v>3324</v>
      </c>
      <c r="K1554" s="259" t="s">
        <v>3325</v>
      </c>
      <c r="L1554" s="260">
        <v>45572</v>
      </c>
      <c r="M1554" s="259" t="s">
        <v>352</v>
      </c>
    </row>
    <row r="1555" spans="1:13" x14ac:dyDescent="0.35">
      <c r="A1555" s="261" t="s">
        <v>1011</v>
      </c>
      <c r="B1555" s="261" t="s">
        <v>1012</v>
      </c>
      <c r="C1555" s="261" t="s">
        <v>1013</v>
      </c>
      <c r="D1555" s="261" t="s">
        <v>40</v>
      </c>
      <c r="E1555" s="261" t="s">
        <v>17</v>
      </c>
      <c r="F1555" s="261" t="s">
        <v>680</v>
      </c>
      <c r="G1555" s="261" t="s">
        <v>17</v>
      </c>
      <c r="H1555" s="261" t="s">
        <v>17</v>
      </c>
      <c r="I1555" s="261" t="s">
        <v>17</v>
      </c>
      <c r="J1555" s="261" t="s">
        <v>2963</v>
      </c>
      <c r="K1555" s="261" t="s">
        <v>3326</v>
      </c>
      <c r="L1555" s="262">
        <v>45572</v>
      </c>
      <c r="M1555" s="261" t="s">
        <v>20</v>
      </c>
    </row>
    <row r="1556" spans="1:13" x14ac:dyDescent="0.35">
      <c r="A1556" s="259" t="s">
        <v>1011</v>
      </c>
      <c r="B1556" s="259" t="s">
        <v>1012</v>
      </c>
      <c r="C1556" s="259" t="s">
        <v>1013</v>
      </c>
      <c r="D1556" s="259" t="s">
        <v>644</v>
      </c>
      <c r="E1556" s="259">
        <v>2</v>
      </c>
      <c r="F1556" s="259" t="s">
        <v>3327</v>
      </c>
      <c r="G1556" s="259" t="s">
        <v>22</v>
      </c>
      <c r="H1556" s="259">
        <v>3</v>
      </c>
      <c r="I1556" s="259" t="s">
        <v>3328</v>
      </c>
      <c r="J1556" s="259" t="s">
        <v>3288</v>
      </c>
      <c r="K1556" s="259" t="s">
        <v>3329</v>
      </c>
      <c r="L1556" s="260">
        <v>45572</v>
      </c>
      <c r="M1556" s="259" t="s">
        <v>20</v>
      </c>
    </row>
    <row r="1557" spans="1:13" x14ac:dyDescent="0.35">
      <c r="A1557" s="261" t="s">
        <v>1011</v>
      </c>
      <c r="B1557" s="261" t="s">
        <v>1012</v>
      </c>
      <c r="C1557" s="261" t="s">
        <v>1013</v>
      </c>
      <c r="D1557" s="261" t="s">
        <v>649</v>
      </c>
      <c r="E1557" s="261">
        <v>2</v>
      </c>
      <c r="F1557" s="261" t="s">
        <v>3327</v>
      </c>
      <c r="G1557" s="261" t="s">
        <v>22</v>
      </c>
      <c r="H1557" s="261">
        <v>3</v>
      </c>
      <c r="I1557" s="261" t="s">
        <v>3328</v>
      </c>
      <c r="J1557" s="261" t="s">
        <v>3288</v>
      </c>
      <c r="K1557" s="261" t="s">
        <v>3330</v>
      </c>
      <c r="L1557" s="262">
        <v>45572</v>
      </c>
      <c r="M1557" s="261" t="s">
        <v>20</v>
      </c>
    </row>
    <row r="1558" spans="1:13" x14ac:dyDescent="0.35">
      <c r="A1558" s="259" t="s">
        <v>1011</v>
      </c>
      <c r="B1558" s="259" t="s">
        <v>1012</v>
      </c>
      <c r="C1558" s="259" t="s">
        <v>1013</v>
      </c>
      <c r="D1558" s="259" t="s">
        <v>797</v>
      </c>
      <c r="E1558" s="259">
        <v>35676</v>
      </c>
      <c r="F1558" s="259" t="s">
        <v>3331</v>
      </c>
      <c r="G1558" s="259" t="s">
        <v>33</v>
      </c>
      <c r="H1558" s="259">
        <v>2</v>
      </c>
      <c r="I1558" s="259" t="s">
        <v>3332</v>
      </c>
      <c r="J1558" s="259" t="s">
        <v>3333</v>
      </c>
      <c r="K1558" s="259" t="s">
        <v>3334</v>
      </c>
      <c r="L1558" s="260">
        <v>45572</v>
      </c>
      <c r="M1558" s="259" t="s">
        <v>352</v>
      </c>
    </row>
    <row r="1559" spans="1:13" x14ac:dyDescent="0.35">
      <c r="A1559" s="261" t="s">
        <v>1011</v>
      </c>
      <c r="B1559" s="261" t="s">
        <v>1012</v>
      </c>
      <c r="C1559" s="261" t="s">
        <v>1013</v>
      </c>
      <c r="D1559" s="261" t="s">
        <v>802</v>
      </c>
      <c r="E1559" s="261">
        <v>462674</v>
      </c>
      <c r="F1559" s="261" t="s">
        <v>3331</v>
      </c>
      <c r="G1559" s="261" t="s">
        <v>33</v>
      </c>
      <c r="H1559" s="261">
        <v>2</v>
      </c>
      <c r="I1559" s="261" t="s">
        <v>3332</v>
      </c>
      <c r="J1559" s="261" t="s">
        <v>3335</v>
      </c>
      <c r="K1559" s="261" t="s">
        <v>3336</v>
      </c>
      <c r="L1559" s="262">
        <v>45572</v>
      </c>
      <c r="M1559" s="261" t="s">
        <v>20</v>
      </c>
    </row>
    <row r="1560" spans="1:13" x14ac:dyDescent="0.35">
      <c r="A1560" s="259" t="s">
        <v>1011</v>
      </c>
      <c r="B1560" s="259" t="s">
        <v>1012</v>
      </c>
      <c r="C1560" s="259" t="s">
        <v>1013</v>
      </c>
      <c r="D1560" s="259" t="s">
        <v>807</v>
      </c>
      <c r="E1560" s="259">
        <v>22524</v>
      </c>
      <c r="F1560" s="259" t="s">
        <v>3331</v>
      </c>
      <c r="G1560" s="259" t="s">
        <v>33</v>
      </c>
      <c r="H1560" s="259">
        <v>2</v>
      </c>
      <c r="I1560" s="259" t="s">
        <v>3332</v>
      </c>
      <c r="J1560" s="259" t="s">
        <v>3337</v>
      </c>
      <c r="K1560" s="259" t="s">
        <v>3338</v>
      </c>
      <c r="L1560" s="260">
        <v>45572</v>
      </c>
      <c r="M1560" s="259" t="s">
        <v>20</v>
      </c>
    </row>
    <row r="1561" spans="1:13" x14ac:dyDescent="0.35">
      <c r="A1561" s="261" t="s">
        <v>1011</v>
      </c>
      <c r="B1561" s="261" t="s">
        <v>1012</v>
      </c>
      <c r="C1561" s="261" t="s">
        <v>1013</v>
      </c>
      <c r="D1561" s="261" t="s">
        <v>810</v>
      </c>
      <c r="E1561" s="261">
        <v>35676</v>
      </c>
      <c r="F1561" s="261" t="s">
        <v>3331</v>
      </c>
      <c r="G1561" s="261" t="s">
        <v>33</v>
      </c>
      <c r="H1561" s="261">
        <v>2</v>
      </c>
      <c r="I1561" s="261" t="s">
        <v>3332</v>
      </c>
      <c r="J1561" s="261" t="s">
        <v>3339</v>
      </c>
      <c r="K1561" s="261" t="s">
        <v>3340</v>
      </c>
      <c r="L1561" s="262">
        <v>45572</v>
      </c>
      <c r="M1561" s="261" t="s">
        <v>20</v>
      </c>
    </row>
    <row r="1562" spans="1:13" x14ac:dyDescent="0.35">
      <c r="A1562" s="259" t="s">
        <v>1011</v>
      </c>
      <c r="B1562" s="259" t="s">
        <v>1012</v>
      </c>
      <c r="C1562" s="259" t="s">
        <v>1013</v>
      </c>
      <c r="D1562" s="259" t="s">
        <v>813</v>
      </c>
      <c r="E1562" s="259">
        <v>0</v>
      </c>
      <c r="F1562" s="259" t="s">
        <v>3341</v>
      </c>
      <c r="G1562" s="259" t="s">
        <v>33</v>
      </c>
      <c r="H1562" s="259">
        <v>2</v>
      </c>
      <c r="I1562" s="259" t="s">
        <v>3342</v>
      </c>
      <c r="J1562" s="259" t="s">
        <v>3339</v>
      </c>
      <c r="K1562" s="259" t="s">
        <v>3343</v>
      </c>
      <c r="L1562" s="260">
        <v>45572</v>
      </c>
      <c r="M1562" s="259" t="s">
        <v>20</v>
      </c>
    </row>
    <row r="1563" spans="1:13" x14ac:dyDescent="0.35">
      <c r="A1563" s="261" t="s">
        <v>1011</v>
      </c>
      <c r="B1563" s="261" t="s">
        <v>1012</v>
      </c>
      <c r="C1563" s="261" t="s">
        <v>1013</v>
      </c>
      <c r="D1563" s="261" t="s">
        <v>679</v>
      </c>
      <c r="E1563" s="261">
        <v>0</v>
      </c>
      <c r="F1563" s="261" t="s">
        <v>3341</v>
      </c>
      <c r="G1563" s="261" t="s">
        <v>33</v>
      </c>
      <c r="H1563" s="261">
        <v>2</v>
      </c>
      <c r="I1563" s="261" t="s">
        <v>3342</v>
      </c>
      <c r="J1563" s="261" t="s">
        <v>3339</v>
      </c>
      <c r="K1563" s="261" t="s">
        <v>3344</v>
      </c>
      <c r="L1563" s="262">
        <v>45572</v>
      </c>
      <c r="M1563" s="261" t="s">
        <v>20</v>
      </c>
    </row>
    <row r="1564" spans="1:13" x14ac:dyDescent="0.35">
      <c r="A1564" s="259" t="s">
        <v>1011</v>
      </c>
      <c r="B1564" s="259" t="s">
        <v>1012</v>
      </c>
      <c r="C1564" s="259" t="s">
        <v>1013</v>
      </c>
      <c r="D1564" s="259" t="s">
        <v>317</v>
      </c>
      <c r="E1564" s="259">
        <v>2</v>
      </c>
      <c r="F1564" s="259" t="s">
        <v>816</v>
      </c>
      <c r="G1564" s="259" t="s">
        <v>33</v>
      </c>
      <c r="H1564" s="259">
        <v>2</v>
      </c>
      <c r="I1564" s="259" t="s">
        <v>3345</v>
      </c>
      <c r="J1564" s="259" t="s">
        <v>3346</v>
      </c>
      <c r="K1564" s="259" t="s">
        <v>3347</v>
      </c>
      <c r="L1564" s="260">
        <v>45572</v>
      </c>
      <c r="M1564" s="259" t="s">
        <v>20</v>
      </c>
    </row>
    <row r="1565" spans="1:13" x14ac:dyDescent="0.35">
      <c r="A1565" s="261" t="s">
        <v>1011</v>
      </c>
      <c r="B1565" s="261" t="s">
        <v>1012</v>
      </c>
      <c r="C1565" s="261" t="s">
        <v>1013</v>
      </c>
      <c r="D1565" s="261" t="s">
        <v>38</v>
      </c>
      <c r="E1565" s="261" t="s">
        <v>17</v>
      </c>
      <c r="F1565" s="261" t="s">
        <v>680</v>
      </c>
      <c r="G1565" s="261" t="s">
        <v>17</v>
      </c>
      <c r="H1565" s="261" t="s">
        <v>17</v>
      </c>
      <c r="I1565" s="261" t="s">
        <v>17</v>
      </c>
      <c r="J1565" s="261" t="s">
        <v>3285</v>
      </c>
      <c r="K1565" s="261" t="s">
        <v>3348</v>
      </c>
      <c r="L1565" s="262">
        <v>45572</v>
      </c>
      <c r="M1565" s="261" t="s">
        <v>20</v>
      </c>
    </row>
    <row r="1566" spans="1:13" x14ac:dyDescent="0.35">
      <c r="A1566" s="259" t="s">
        <v>1011</v>
      </c>
      <c r="B1566" s="259" t="s">
        <v>1012</v>
      </c>
      <c r="C1566" s="259" t="s">
        <v>1013</v>
      </c>
      <c r="D1566" s="259" t="s">
        <v>16</v>
      </c>
      <c r="E1566" s="259" t="s">
        <v>17</v>
      </c>
      <c r="F1566" s="259" t="s">
        <v>680</v>
      </c>
      <c r="G1566" s="259" t="s">
        <v>17</v>
      </c>
      <c r="H1566" s="259" t="s">
        <v>17</v>
      </c>
      <c r="I1566" s="259" t="s">
        <v>17</v>
      </c>
      <c r="J1566" s="259" t="s">
        <v>3285</v>
      </c>
      <c r="K1566" s="259" t="s">
        <v>3349</v>
      </c>
      <c r="L1566" s="260">
        <v>45572</v>
      </c>
      <c r="M1566" s="259" t="s">
        <v>20</v>
      </c>
    </row>
    <row r="1567" spans="1:13" x14ac:dyDescent="0.35">
      <c r="A1567" s="261" t="s">
        <v>1011</v>
      </c>
      <c r="B1567" s="261" t="s">
        <v>1012</v>
      </c>
      <c r="C1567" s="261" t="s">
        <v>1013</v>
      </c>
      <c r="D1567" s="261" t="s">
        <v>21</v>
      </c>
      <c r="E1567" s="261" t="s">
        <v>17</v>
      </c>
      <c r="F1567" s="261" t="s">
        <v>680</v>
      </c>
      <c r="G1567" s="261" t="s">
        <v>17</v>
      </c>
      <c r="H1567" s="261" t="s">
        <v>17</v>
      </c>
      <c r="I1567" s="261" t="s">
        <v>17</v>
      </c>
      <c r="J1567" s="261" t="s">
        <v>3285</v>
      </c>
      <c r="K1567" s="261" t="s">
        <v>3350</v>
      </c>
      <c r="L1567" s="262">
        <v>45572</v>
      </c>
      <c r="M1567" s="261" t="s">
        <v>20</v>
      </c>
    </row>
    <row r="1568" spans="1:13" x14ac:dyDescent="0.35">
      <c r="A1568" s="259" t="s">
        <v>1011</v>
      </c>
      <c r="B1568" s="259" t="s">
        <v>1012</v>
      </c>
      <c r="C1568" s="259" t="s">
        <v>1013</v>
      </c>
      <c r="D1568" s="259" t="s">
        <v>631</v>
      </c>
      <c r="E1568" s="259" t="s">
        <v>17</v>
      </c>
      <c r="F1568" s="259" t="s">
        <v>680</v>
      </c>
      <c r="G1568" s="259" t="s">
        <v>17</v>
      </c>
      <c r="H1568" s="259" t="s">
        <v>17</v>
      </c>
      <c r="I1568" s="259" t="s">
        <v>17</v>
      </c>
      <c r="J1568" s="259" t="s">
        <v>3285</v>
      </c>
      <c r="K1568" s="259" t="s">
        <v>3351</v>
      </c>
      <c r="L1568" s="260">
        <v>45572</v>
      </c>
      <c r="M1568" s="259" t="s">
        <v>20</v>
      </c>
    </row>
    <row r="1569" spans="1:13" x14ac:dyDescent="0.35">
      <c r="A1569" s="261" t="s">
        <v>1011</v>
      </c>
      <c r="B1569" s="261" t="s">
        <v>1012</v>
      </c>
      <c r="C1569" s="261" t="s">
        <v>1013</v>
      </c>
      <c r="D1569" s="261" t="s">
        <v>24</v>
      </c>
      <c r="E1569" s="261" t="s">
        <v>17</v>
      </c>
      <c r="F1569" s="261" t="s">
        <v>680</v>
      </c>
      <c r="G1569" s="261" t="s">
        <v>17</v>
      </c>
      <c r="H1569" s="261" t="s">
        <v>17</v>
      </c>
      <c r="I1569" s="261" t="s">
        <v>17</v>
      </c>
      <c r="J1569" s="261" t="s">
        <v>3285</v>
      </c>
      <c r="K1569" s="261" t="s">
        <v>3352</v>
      </c>
      <c r="L1569" s="262">
        <v>45572</v>
      </c>
      <c r="M1569" s="261" t="s">
        <v>20</v>
      </c>
    </row>
    <row r="1570" spans="1:13" x14ac:dyDescent="0.35">
      <c r="A1570" s="259" t="s">
        <v>905</v>
      </c>
      <c r="B1570" s="259" t="s">
        <v>906</v>
      </c>
      <c r="C1570" s="259" t="s">
        <v>907</v>
      </c>
      <c r="D1570" s="259" t="s">
        <v>759</v>
      </c>
      <c r="E1570" s="259">
        <v>5212173</v>
      </c>
      <c r="F1570" s="259" t="s">
        <v>3353</v>
      </c>
      <c r="G1570" s="259" t="s">
        <v>723</v>
      </c>
      <c r="H1570" s="259">
        <v>2</v>
      </c>
      <c r="I1570" s="259" t="s">
        <v>3354</v>
      </c>
      <c r="J1570" s="259" t="s">
        <v>3355</v>
      </c>
      <c r="K1570" s="259" t="s">
        <v>3356</v>
      </c>
      <c r="L1570" s="260">
        <v>45572</v>
      </c>
      <c r="M1570" s="259" t="s">
        <v>20</v>
      </c>
    </row>
    <row r="1571" spans="1:13" x14ac:dyDescent="0.35">
      <c r="A1571" s="261" t="s">
        <v>905</v>
      </c>
      <c r="B1571" s="261" t="s">
        <v>906</v>
      </c>
      <c r="C1571" s="261" t="s">
        <v>907</v>
      </c>
      <c r="D1571" s="261" t="s">
        <v>764</v>
      </c>
      <c r="E1571" s="261">
        <v>1003</v>
      </c>
      <c r="F1571" s="261" t="s">
        <v>3357</v>
      </c>
      <c r="G1571" s="261" t="s">
        <v>33</v>
      </c>
      <c r="H1571" s="261">
        <v>2</v>
      </c>
      <c r="I1571" s="261" t="s">
        <v>3358</v>
      </c>
      <c r="J1571" s="261" t="s">
        <v>3359</v>
      </c>
      <c r="K1571" s="261" t="s">
        <v>3360</v>
      </c>
      <c r="L1571" s="262">
        <v>45572</v>
      </c>
      <c r="M1571" s="261" t="s">
        <v>20</v>
      </c>
    </row>
    <row r="1572" spans="1:13" x14ac:dyDescent="0.35">
      <c r="A1572" s="259" t="s">
        <v>905</v>
      </c>
      <c r="B1572" s="259" t="s">
        <v>906</v>
      </c>
      <c r="C1572" s="259" t="s">
        <v>907</v>
      </c>
      <c r="D1572" s="259" t="s">
        <v>769</v>
      </c>
      <c r="E1572" s="259">
        <v>2450600</v>
      </c>
      <c r="F1572" s="259" t="s">
        <v>3361</v>
      </c>
      <c r="G1572" s="259" t="s">
        <v>723</v>
      </c>
      <c r="H1572" s="259">
        <v>2</v>
      </c>
      <c r="I1572" s="259" t="s">
        <v>3362</v>
      </c>
      <c r="J1572" s="259" t="s">
        <v>3363</v>
      </c>
      <c r="K1572" s="259" t="s">
        <v>3364</v>
      </c>
      <c r="L1572" s="260">
        <v>45572</v>
      </c>
      <c r="M1572" s="259" t="s">
        <v>20</v>
      </c>
    </row>
    <row r="1573" spans="1:13" x14ac:dyDescent="0.35">
      <c r="A1573" s="261" t="s">
        <v>905</v>
      </c>
      <c r="B1573" s="261" t="s">
        <v>906</v>
      </c>
      <c r="C1573" s="261" t="s">
        <v>907</v>
      </c>
      <c r="D1573" s="261" t="s">
        <v>774</v>
      </c>
      <c r="E1573" s="261">
        <v>235422</v>
      </c>
      <c r="F1573" s="261" t="s">
        <v>3365</v>
      </c>
      <c r="G1573" s="261" t="s">
        <v>33</v>
      </c>
      <c r="H1573" s="261">
        <v>2</v>
      </c>
      <c r="I1573" s="261" t="s">
        <v>3366</v>
      </c>
      <c r="J1573" s="261" t="s">
        <v>3367</v>
      </c>
      <c r="K1573" s="261" t="s">
        <v>3368</v>
      </c>
      <c r="L1573" s="262">
        <v>45572</v>
      </c>
      <c r="M1573" s="261" t="s">
        <v>20</v>
      </c>
    </row>
    <row r="1574" spans="1:13" x14ac:dyDescent="0.35">
      <c r="A1574" s="259" t="s">
        <v>905</v>
      </c>
      <c r="B1574" s="259" t="s">
        <v>906</v>
      </c>
      <c r="C1574" s="259" t="s">
        <v>907</v>
      </c>
      <c r="D1574" s="259" t="s">
        <v>463</v>
      </c>
      <c r="E1574" s="259">
        <v>235422</v>
      </c>
      <c r="F1574" s="259" t="s">
        <v>3365</v>
      </c>
      <c r="G1574" s="259" t="s">
        <v>33</v>
      </c>
      <c r="H1574" s="259">
        <v>2</v>
      </c>
      <c r="I1574" s="259" t="s">
        <v>3366</v>
      </c>
      <c r="J1574" s="259" t="s">
        <v>3367</v>
      </c>
      <c r="K1574" s="259" t="s">
        <v>3369</v>
      </c>
      <c r="L1574" s="260">
        <v>45572</v>
      </c>
      <c r="M1574" s="259" t="s">
        <v>20</v>
      </c>
    </row>
    <row r="1575" spans="1:13" x14ac:dyDescent="0.35">
      <c r="A1575" s="261" t="s">
        <v>905</v>
      </c>
      <c r="B1575" s="261" t="s">
        <v>906</v>
      </c>
      <c r="C1575" s="261" t="s">
        <v>907</v>
      </c>
      <c r="D1575" s="261" t="s">
        <v>40</v>
      </c>
      <c r="E1575" s="261" t="s">
        <v>17</v>
      </c>
      <c r="F1575" s="261" t="s">
        <v>17</v>
      </c>
      <c r="G1575" s="261" t="s">
        <v>17</v>
      </c>
      <c r="H1575" s="261" t="s">
        <v>17</v>
      </c>
      <c r="I1575" s="261" t="s">
        <v>17</v>
      </c>
      <c r="J1575" s="261" t="s">
        <v>3285</v>
      </c>
      <c r="K1575" s="261" t="s">
        <v>3370</v>
      </c>
      <c r="L1575" s="262">
        <v>45572</v>
      </c>
      <c r="M1575" s="261" t="s">
        <v>20</v>
      </c>
    </row>
    <row r="1576" spans="1:13" x14ac:dyDescent="0.35">
      <c r="A1576" s="259" t="s">
        <v>905</v>
      </c>
      <c r="B1576" s="259" t="s">
        <v>906</v>
      </c>
      <c r="C1576" s="259" t="s">
        <v>907</v>
      </c>
      <c r="D1576" s="259" t="s">
        <v>644</v>
      </c>
      <c r="E1576" s="259">
        <v>100</v>
      </c>
      <c r="F1576" s="259" t="s">
        <v>3371</v>
      </c>
      <c r="G1576" s="259" t="s">
        <v>22</v>
      </c>
      <c r="H1576" s="259">
        <v>3</v>
      </c>
      <c r="I1576" s="259" t="s">
        <v>3372</v>
      </c>
      <c r="J1576" s="259" t="s">
        <v>3373</v>
      </c>
      <c r="K1576" s="259" t="s">
        <v>3374</v>
      </c>
      <c r="L1576" s="260">
        <v>45572</v>
      </c>
      <c r="M1576" s="259" t="s">
        <v>20</v>
      </c>
    </row>
    <row r="1577" spans="1:13" x14ac:dyDescent="0.35">
      <c r="A1577" s="261" t="s">
        <v>905</v>
      </c>
      <c r="B1577" s="261" t="s">
        <v>906</v>
      </c>
      <c r="C1577" s="261" t="s">
        <v>907</v>
      </c>
      <c r="D1577" s="261" t="s">
        <v>649</v>
      </c>
      <c r="E1577" s="261">
        <v>100</v>
      </c>
      <c r="F1577" s="261" t="s">
        <v>3371</v>
      </c>
      <c r="G1577" s="261" t="s">
        <v>22</v>
      </c>
      <c r="H1577" s="261">
        <v>3</v>
      </c>
      <c r="I1577" s="261" t="s">
        <v>3372</v>
      </c>
      <c r="J1577" s="261" t="s">
        <v>3373</v>
      </c>
      <c r="K1577" s="261" t="s">
        <v>3375</v>
      </c>
      <c r="L1577" s="262">
        <v>45572</v>
      </c>
      <c r="M1577" s="261" t="s">
        <v>20</v>
      </c>
    </row>
    <row r="1578" spans="1:13" x14ac:dyDescent="0.35">
      <c r="A1578" s="259" t="s">
        <v>905</v>
      </c>
      <c r="B1578" s="259" t="s">
        <v>906</v>
      </c>
      <c r="C1578" s="259" t="s">
        <v>907</v>
      </c>
      <c r="D1578" s="259" t="s">
        <v>797</v>
      </c>
      <c r="E1578" s="259">
        <v>235422</v>
      </c>
      <c r="F1578" s="259" t="s">
        <v>3376</v>
      </c>
      <c r="G1578" s="259" t="s">
        <v>22</v>
      </c>
      <c r="H1578" s="259">
        <v>3</v>
      </c>
      <c r="I1578" s="259" t="s">
        <v>3377</v>
      </c>
      <c r="J1578" s="259" t="s">
        <v>3378</v>
      </c>
      <c r="K1578" s="259" t="s">
        <v>3379</v>
      </c>
      <c r="L1578" s="260">
        <v>45572</v>
      </c>
      <c r="M1578" s="259" t="s">
        <v>20</v>
      </c>
    </row>
    <row r="1579" spans="1:13" x14ac:dyDescent="0.35">
      <c r="A1579" s="261" t="s">
        <v>905</v>
      </c>
      <c r="B1579" s="261" t="s">
        <v>906</v>
      </c>
      <c r="C1579" s="261" t="s">
        <v>907</v>
      </c>
      <c r="D1579" s="261" t="s">
        <v>802</v>
      </c>
      <c r="E1579" s="261">
        <v>2215178</v>
      </c>
      <c r="F1579" s="261" t="s">
        <v>3380</v>
      </c>
      <c r="G1579" s="261" t="s">
        <v>22</v>
      </c>
      <c r="H1579" s="261">
        <v>3</v>
      </c>
      <c r="I1579" s="261" t="s">
        <v>3381</v>
      </c>
      <c r="J1579" s="261" t="s">
        <v>3382</v>
      </c>
      <c r="K1579" s="261" t="s">
        <v>3383</v>
      </c>
      <c r="L1579" s="262">
        <v>45572</v>
      </c>
      <c r="M1579" s="261" t="s">
        <v>20</v>
      </c>
    </row>
    <row r="1580" spans="1:13" x14ac:dyDescent="0.35">
      <c r="A1580" s="259" t="s">
        <v>905</v>
      </c>
      <c r="B1580" s="259" t="s">
        <v>906</v>
      </c>
      <c r="C1580" s="259" t="s">
        <v>907</v>
      </c>
      <c r="D1580" s="259" t="s">
        <v>807</v>
      </c>
      <c r="E1580" s="259" t="s">
        <v>17</v>
      </c>
      <c r="F1580" s="259" t="s">
        <v>17</v>
      </c>
      <c r="G1580" s="259" t="s">
        <v>17</v>
      </c>
      <c r="H1580" s="259" t="s">
        <v>17</v>
      </c>
      <c r="I1580" s="259" t="s">
        <v>17</v>
      </c>
      <c r="J1580" s="259" t="s">
        <v>3384</v>
      </c>
      <c r="K1580" s="259" t="s">
        <v>3385</v>
      </c>
      <c r="L1580" s="260">
        <v>45572</v>
      </c>
      <c r="M1580" s="259" t="s">
        <v>20</v>
      </c>
    </row>
    <row r="1581" spans="1:13" x14ac:dyDescent="0.35">
      <c r="A1581" s="261" t="s">
        <v>905</v>
      </c>
      <c r="B1581" s="261" t="s">
        <v>906</v>
      </c>
      <c r="C1581" s="261" t="s">
        <v>907</v>
      </c>
      <c r="D1581" s="261" t="s">
        <v>810</v>
      </c>
      <c r="E1581" s="261">
        <v>235422</v>
      </c>
      <c r="F1581" s="261" t="s">
        <v>3376</v>
      </c>
      <c r="G1581" s="261" t="s">
        <v>22</v>
      </c>
      <c r="H1581" s="261">
        <v>3</v>
      </c>
      <c r="I1581" s="261" t="s">
        <v>3377</v>
      </c>
      <c r="J1581" s="261" t="s">
        <v>3386</v>
      </c>
      <c r="K1581" s="261" t="s">
        <v>3387</v>
      </c>
      <c r="L1581" s="262">
        <v>45572</v>
      </c>
      <c r="M1581" s="261" t="s">
        <v>20</v>
      </c>
    </row>
    <row r="1582" spans="1:13" x14ac:dyDescent="0.35">
      <c r="A1582" s="259" t="s">
        <v>905</v>
      </c>
      <c r="B1582" s="259" t="s">
        <v>906</v>
      </c>
      <c r="C1582" s="259" t="s">
        <v>907</v>
      </c>
      <c r="D1582" s="259" t="s">
        <v>813</v>
      </c>
      <c r="E1582" s="259" t="s">
        <v>17</v>
      </c>
      <c r="F1582" s="259" t="s">
        <v>17</v>
      </c>
      <c r="G1582" s="259" t="s">
        <v>17</v>
      </c>
      <c r="H1582" s="259" t="s">
        <v>17</v>
      </c>
      <c r="I1582" s="259" t="s">
        <v>17</v>
      </c>
      <c r="J1582" s="259" t="s">
        <v>3388</v>
      </c>
      <c r="K1582" s="259" t="s">
        <v>3389</v>
      </c>
      <c r="L1582" s="260">
        <v>45572</v>
      </c>
      <c r="M1582" s="259" t="s">
        <v>20</v>
      </c>
    </row>
    <row r="1583" spans="1:13" x14ac:dyDescent="0.35">
      <c r="A1583" s="261" t="s">
        <v>905</v>
      </c>
      <c r="B1583" s="261" t="s">
        <v>906</v>
      </c>
      <c r="C1583" s="261" t="s">
        <v>907</v>
      </c>
      <c r="D1583" s="261" t="s">
        <v>679</v>
      </c>
      <c r="E1583" s="261" t="s">
        <v>17</v>
      </c>
      <c r="F1583" s="261" t="s">
        <v>680</v>
      </c>
      <c r="G1583" s="261" t="s">
        <v>17</v>
      </c>
      <c r="H1583" s="261" t="s">
        <v>17</v>
      </c>
      <c r="I1583" s="261" t="s">
        <v>17</v>
      </c>
      <c r="J1583" s="261" t="s">
        <v>3390</v>
      </c>
      <c r="K1583" s="261" t="s">
        <v>3391</v>
      </c>
      <c r="L1583" s="262">
        <v>45572</v>
      </c>
      <c r="M1583" s="261" t="s">
        <v>20</v>
      </c>
    </row>
    <row r="1584" spans="1:13" x14ac:dyDescent="0.35">
      <c r="A1584" s="259" t="s">
        <v>905</v>
      </c>
      <c r="B1584" s="259" t="s">
        <v>906</v>
      </c>
      <c r="C1584" s="259" t="s">
        <v>907</v>
      </c>
      <c r="D1584" s="259" t="s">
        <v>317</v>
      </c>
      <c r="E1584" s="259">
        <v>3</v>
      </c>
      <c r="F1584" s="259" t="s">
        <v>3392</v>
      </c>
      <c r="G1584" s="259" t="s">
        <v>723</v>
      </c>
      <c r="H1584" s="259">
        <v>2</v>
      </c>
      <c r="I1584" s="259" t="s">
        <v>3393</v>
      </c>
      <c r="J1584" s="259" t="s">
        <v>3394</v>
      </c>
      <c r="K1584" s="259" t="s">
        <v>3395</v>
      </c>
      <c r="L1584" s="260">
        <v>45572</v>
      </c>
      <c r="M1584" s="259" t="s">
        <v>20</v>
      </c>
    </row>
    <row r="1585" spans="1:13" x14ac:dyDescent="0.35">
      <c r="A1585" s="261" t="s">
        <v>905</v>
      </c>
      <c r="B1585" s="261" t="s">
        <v>906</v>
      </c>
      <c r="C1585" s="261" t="s">
        <v>907</v>
      </c>
      <c r="D1585" s="261" t="s">
        <v>38</v>
      </c>
      <c r="E1585" s="261" t="s">
        <v>17</v>
      </c>
      <c r="F1585" s="261" t="s">
        <v>17</v>
      </c>
      <c r="G1585" s="261" t="s">
        <v>17</v>
      </c>
      <c r="H1585" s="261" t="s">
        <v>17</v>
      </c>
      <c r="I1585" s="261" t="s">
        <v>17</v>
      </c>
      <c r="J1585" s="261" t="s">
        <v>3285</v>
      </c>
      <c r="K1585" s="261" t="s">
        <v>3396</v>
      </c>
      <c r="L1585" s="262">
        <v>45572</v>
      </c>
      <c r="M1585" s="261" t="s">
        <v>20</v>
      </c>
    </row>
    <row r="1586" spans="1:13" x14ac:dyDescent="0.35">
      <c r="A1586" s="259" t="s">
        <v>905</v>
      </c>
      <c r="B1586" s="259" t="s">
        <v>906</v>
      </c>
      <c r="C1586" s="259" t="s">
        <v>907</v>
      </c>
      <c r="D1586" s="259" t="s">
        <v>16</v>
      </c>
      <c r="E1586" s="259" t="s">
        <v>17</v>
      </c>
      <c r="F1586" s="259" t="s">
        <v>17</v>
      </c>
      <c r="G1586" s="259" t="s">
        <v>17</v>
      </c>
      <c r="H1586" s="259" t="s">
        <v>17</v>
      </c>
      <c r="I1586" s="259" t="s">
        <v>17</v>
      </c>
      <c r="J1586" s="259" t="s">
        <v>3285</v>
      </c>
      <c r="K1586" s="259" t="s">
        <v>3397</v>
      </c>
      <c r="L1586" s="260">
        <v>45572</v>
      </c>
      <c r="M1586" s="259" t="s">
        <v>20</v>
      </c>
    </row>
    <row r="1587" spans="1:13" x14ac:dyDescent="0.35">
      <c r="A1587" s="261" t="s">
        <v>905</v>
      </c>
      <c r="B1587" s="261" t="s">
        <v>906</v>
      </c>
      <c r="C1587" s="261" t="s">
        <v>907</v>
      </c>
      <c r="D1587" s="261" t="s">
        <v>21</v>
      </c>
      <c r="E1587" s="261" t="s">
        <v>17</v>
      </c>
      <c r="F1587" s="261" t="s">
        <v>17</v>
      </c>
      <c r="G1587" s="261" t="s">
        <v>17</v>
      </c>
      <c r="H1587" s="261" t="s">
        <v>17</v>
      </c>
      <c r="I1587" s="261" t="s">
        <v>17</v>
      </c>
      <c r="J1587" s="261" t="s">
        <v>3285</v>
      </c>
      <c r="K1587" s="261" t="s">
        <v>3398</v>
      </c>
      <c r="L1587" s="262">
        <v>45572</v>
      </c>
      <c r="M1587" s="261" t="s">
        <v>20</v>
      </c>
    </row>
    <row r="1588" spans="1:13" x14ac:dyDescent="0.35">
      <c r="A1588" s="259" t="s">
        <v>905</v>
      </c>
      <c r="B1588" s="259" t="s">
        <v>906</v>
      </c>
      <c r="C1588" s="259" t="s">
        <v>907</v>
      </c>
      <c r="D1588" s="259" t="s">
        <v>631</v>
      </c>
      <c r="E1588" s="259" t="s">
        <v>17</v>
      </c>
      <c r="F1588" s="259" t="s">
        <v>17</v>
      </c>
      <c r="G1588" s="259" t="s">
        <v>17</v>
      </c>
      <c r="H1588" s="259" t="s">
        <v>17</v>
      </c>
      <c r="I1588" s="259" t="s">
        <v>17</v>
      </c>
      <c r="J1588" s="259" t="s">
        <v>3285</v>
      </c>
      <c r="K1588" s="259" t="s">
        <v>3399</v>
      </c>
      <c r="L1588" s="260">
        <v>45572</v>
      </c>
      <c r="M1588" s="259" t="s">
        <v>20</v>
      </c>
    </row>
    <row r="1589" spans="1:13" x14ac:dyDescent="0.35">
      <c r="A1589" s="261" t="s">
        <v>905</v>
      </c>
      <c r="B1589" s="261" t="s">
        <v>906</v>
      </c>
      <c r="C1589" s="261" t="s">
        <v>907</v>
      </c>
      <c r="D1589" s="261" t="s">
        <v>24</v>
      </c>
      <c r="E1589" s="261" t="s">
        <v>17</v>
      </c>
      <c r="F1589" s="261" t="s">
        <v>17</v>
      </c>
      <c r="G1589" s="261" t="s">
        <v>17</v>
      </c>
      <c r="H1589" s="261" t="s">
        <v>17</v>
      </c>
      <c r="I1589" s="261" t="s">
        <v>17</v>
      </c>
      <c r="J1589" s="261" t="s">
        <v>3285</v>
      </c>
      <c r="K1589" s="261" t="s">
        <v>3400</v>
      </c>
      <c r="L1589" s="262">
        <v>45572</v>
      </c>
      <c r="M1589" s="261" t="s">
        <v>20</v>
      </c>
    </row>
    <row r="1590" spans="1:13" x14ac:dyDescent="0.35">
      <c r="A1590" s="259" t="s">
        <v>919</v>
      </c>
      <c r="B1590" s="259" t="s">
        <v>920</v>
      </c>
      <c r="C1590" s="259" t="s">
        <v>921</v>
      </c>
      <c r="D1590" s="259" t="s">
        <v>759</v>
      </c>
      <c r="E1590" s="259">
        <v>11332972</v>
      </c>
      <c r="F1590" s="259" t="s">
        <v>3401</v>
      </c>
      <c r="G1590" s="259" t="s">
        <v>33</v>
      </c>
      <c r="H1590" s="259">
        <v>2</v>
      </c>
      <c r="I1590" s="259" t="s">
        <v>3402</v>
      </c>
      <c r="J1590" s="259" t="s">
        <v>3355</v>
      </c>
      <c r="K1590" s="259" t="s">
        <v>3403</v>
      </c>
      <c r="L1590" s="260">
        <v>45572</v>
      </c>
      <c r="M1590" s="259" t="s">
        <v>20</v>
      </c>
    </row>
    <row r="1591" spans="1:13" x14ac:dyDescent="0.35">
      <c r="A1591" s="261" t="s">
        <v>919</v>
      </c>
      <c r="B1591" s="261" t="s">
        <v>920</v>
      </c>
      <c r="C1591" s="261" t="s">
        <v>921</v>
      </c>
      <c r="D1591" s="261" t="s">
        <v>764</v>
      </c>
      <c r="E1591" s="261">
        <v>47531</v>
      </c>
      <c r="F1591" s="261" t="s">
        <v>3401</v>
      </c>
      <c r="G1591" s="261" t="s">
        <v>723</v>
      </c>
      <c r="H1591" s="261">
        <v>2</v>
      </c>
      <c r="I1591" s="261" t="s">
        <v>3404</v>
      </c>
      <c r="J1591" s="261" t="s">
        <v>3405</v>
      </c>
      <c r="K1591" s="261" t="s">
        <v>3406</v>
      </c>
      <c r="L1591" s="262">
        <v>45572</v>
      </c>
      <c r="M1591" s="261" t="s">
        <v>20</v>
      </c>
    </row>
    <row r="1592" spans="1:13" x14ac:dyDescent="0.35">
      <c r="A1592" s="259" t="s">
        <v>919</v>
      </c>
      <c r="B1592" s="259" t="s">
        <v>920</v>
      </c>
      <c r="C1592" s="259" t="s">
        <v>921</v>
      </c>
      <c r="D1592" s="259" t="s">
        <v>769</v>
      </c>
      <c r="E1592" s="259">
        <v>11332972</v>
      </c>
      <c r="F1592" s="259" t="s">
        <v>3401</v>
      </c>
      <c r="G1592" s="259" t="s">
        <v>723</v>
      </c>
      <c r="H1592" s="259">
        <v>2</v>
      </c>
      <c r="I1592" s="259" t="s">
        <v>3402</v>
      </c>
      <c r="J1592" s="259" t="s">
        <v>3407</v>
      </c>
      <c r="K1592" s="259" t="s">
        <v>3408</v>
      </c>
      <c r="L1592" s="260">
        <v>45572</v>
      </c>
      <c r="M1592" s="259" t="s">
        <v>20</v>
      </c>
    </row>
    <row r="1593" spans="1:13" x14ac:dyDescent="0.35">
      <c r="A1593" s="261" t="s">
        <v>919</v>
      </c>
      <c r="B1593" s="261" t="s">
        <v>920</v>
      </c>
      <c r="C1593" s="261" t="s">
        <v>921</v>
      </c>
      <c r="D1593" s="261" t="s">
        <v>774</v>
      </c>
      <c r="E1593" s="261">
        <v>139800</v>
      </c>
      <c r="F1593" s="261" t="s">
        <v>3409</v>
      </c>
      <c r="G1593" s="261" t="s">
        <v>33</v>
      </c>
      <c r="H1593" s="261">
        <v>2</v>
      </c>
      <c r="I1593" s="261" t="s">
        <v>3410</v>
      </c>
      <c r="J1593" s="261" t="s">
        <v>3411</v>
      </c>
      <c r="K1593" s="261" t="s">
        <v>3412</v>
      </c>
      <c r="L1593" s="262">
        <v>45572</v>
      </c>
      <c r="M1593" s="261" t="s">
        <v>20</v>
      </c>
    </row>
    <row r="1594" spans="1:13" x14ac:dyDescent="0.35">
      <c r="A1594" s="259" t="s">
        <v>919</v>
      </c>
      <c r="B1594" s="259" t="s">
        <v>920</v>
      </c>
      <c r="C1594" s="259" t="s">
        <v>921</v>
      </c>
      <c r="D1594" s="259" t="s">
        <v>463</v>
      </c>
      <c r="E1594" s="259">
        <v>139800</v>
      </c>
      <c r="F1594" s="259" t="s">
        <v>3409</v>
      </c>
      <c r="G1594" s="259" t="s">
        <v>33</v>
      </c>
      <c r="H1594" s="259">
        <v>2</v>
      </c>
      <c r="I1594" s="259" t="s">
        <v>3410</v>
      </c>
      <c r="J1594" s="259" t="s">
        <v>3411</v>
      </c>
      <c r="K1594" s="259" t="s">
        <v>3413</v>
      </c>
      <c r="L1594" s="260">
        <v>45572</v>
      </c>
      <c r="M1594" s="259" t="s">
        <v>20</v>
      </c>
    </row>
    <row r="1595" spans="1:13" x14ac:dyDescent="0.35">
      <c r="A1595" s="261" t="s">
        <v>919</v>
      </c>
      <c r="B1595" s="261" t="s">
        <v>920</v>
      </c>
      <c r="C1595" s="261" t="s">
        <v>921</v>
      </c>
      <c r="D1595" s="261" t="s">
        <v>40</v>
      </c>
      <c r="E1595" s="261" t="s">
        <v>17</v>
      </c>
      <c r="F1595" s="261" t="s">
        <v>17</v>
      </c>
      <c r="G1595" s="261" t="s">
        <v>17</v>
      </c>
      <c r="H1595" s="261" t="s">
        <v>17</v>
      </c>
      <c r="I1595" s="261" t="s">
        <v>17</v>
      </c>
      <c r="J1595" s="261" t="s">
        <v>2963</v>
      </c>
      <c r="K1595" s="261" t="s">
        <v>3414</v>
      </c>
      <c r="L1595" s="262">
        <v>45572</v>
      </c>
      <c r="M1595" s="261" t="s">
        <v>20</v>
      </c>
    </row>
    <row r="1596" spans="1:13" x14ac:dyDescent="0.35">
      <c r="A1596" s="259" t="s">
        <v>919</v>
      </c>
      <c r="B1596" s="259" t="s">
        <v>920</v>
      </c>
      <c r="C1596" s="259" t="s">
        <v>921</v>
      </c>
      <c r="D1596" s="259" t="s">
        <v>644</v>
      </c>
      <c r="E1596" s="259" t="s">
        <v>17</v>
      </c>
      <c r="F1596" s="259" t="s">
        <v>17</v>
      </c>
      <c r="G1596" s="259" t="s">
        <v>17</v>
      </c>
      <c r="H1596" s="259" t="s">
        <v>17</v>
      </c>
      <c r="I1596" s="259" t="s">
        <v>17</v>
      </c>
      <c r="J1596" s="259" t="s">
        <v>2963</v>
      </c>
      <c r="K1596" s="259" t="s">
        <v>3415</v>
      </c>
      <c r="L1596" s="260">
        <v>45572</v>
      </c>
      <c r="M1596" s="259" t="s">
        <v>20</v>
      </c>
    </row>
    <row r="1597" spans="1:13" x14ac:dyDescent="0.35">
      <c r="A1597" s="261" t="s">
        <v>919</v>
      </c>
      <c r="B1597" s="261" t="s">
        <v>920</v>
      </c>
      <c r="C1597" s="261" t="s">
        <v>921</v>
      </c>
      <c r="D1597" s="261" t="s">
        <v>649</v>
      </c>
      <c r="E1597" s="261" t="s">
        <v>17</v>
      </c>
      <c r="F1597" s="261" t="s">
        <v>17</v>
      </c>
      <c r="G1597" s="261" t="s">
        <v>17</v>
      </c>
      <c r="H1597" s="261" t="s">
        <v>17</v>
      </c>
      <c r="I1597" s="261" t="s">
        <v>17</v>
      </c>
      <c r="J1597" s="261" t="s">
        <v>2963</v>
      </c>
      <c r="K1597" s="261" t="s">
        <v>3416</v>
      </c>
      <c r="L1597" s="262">
        <v>45572</v>
      </c>
      <c r="M1597" s="261" t="s">
        <v>20</v>
      </c>
    </row>
    <row r="1598" spans="1:13" x14ac:dyDescent="0.35">
      <c r="A1598" s="259" t="s">
        <v>919</v>
      </c>
      <c r="B1598" s="259" t="s">
        <v>920</v>
      </c>
      <c r="C1598" s="259" t="s">
        <v>921</v>
      </c>
      <c r="D1598" s="259" t="s">
        <v>797</v>
      </c>
      <c r="E1598" s="259">
        <v>117200</v>
      </c>
      <c r="F1598" s="259" t="s">
        <v>3409</v>
      </c>
      <c r="G1598" s="259" t="s">
        <v>33</v>
      </c>
      <c r="H1598" s="259">
        <v>2</v>
      </c>
      <c r="I1598" s="259" t="s">
        <v>3092</v>
      </c>
      <c r="J1598" s="259" t="s">
        <v>3417</v>
      </c>
      <c r="K1598" s="259" t="s">
        <v>3418</v>
      </c>
      <c r="L1598" s="260">
        <v>45572</v>
      </c>
      <c r="M1598" s="259" t="s">
        <v>20</v>
      </c>
    </row>
    <row r="1599" spans="1:13" x14ac:dyDescent="0.35">
      <c r="A1599" s="261" t="s">
        <v>919</v>
      </c>
      <c r="B1599" s="261" t="s">
        <v>920</v>
      </c>
      <c r="C1599" s="261" t="s">
        <v>921</v>
      </c>
      <c r="D1599" s="261" t="s">
        <v>802</v>
      </c>
      <c r="E1599" s="261">
        <v>11192172</v>
      </c>
      <c r="F1599" s="261" t="s">
        <v>3419</v>
      </c>
      <c r="G1599" s="261" t="s">
        <v>33</v>
      </c>
      <c r="H1599" s="261">
        <v>2</v>
      </c>
      <c r="I1599" s="261" t="s">
        <v>3420</v>
      </c>
      <c r="J1599" s="261" t="s">
        <v>3421</v>
      </c>
      <c r="K1599" s="261" t="s">
        <v>3422</v>
      </c>
      <c r="L1599" s="262">
        <v>45572</v>
      </c>
      <c r="M1599" s="261" t="s">
        <v>20</v>
      </c>
    </row>
    <row r="1600" spans="1:13" x14ac:dyDescent="0.35">
      <c r="A1600" s="259" t="s">
        <v>919</v>
      </c>
      <c r="B1600" s="259" t="s">
        <v>920</v>
      </c>
      <c r="C1600" s="259" t="s">
        <v>921</v>
      </c>
      <c r="D1600" s="259" t="s">
        <v>807</v>
      </c>
      <c r="E1600" s="259">
        <v>22600</v>
      </c>
      <c r="F1600" s="259" t="s">
        <v>3419</v>
      </c>
      <c r="G1600" s="259" t="s">
        <v>33</v>
      </c>
      <c r="H1600" s="259">
        <v>2</v>
      </c>
      <c r="I1600" s="259" t="s">
        <v>3423</v>
      </c>
      <c r="J1600" s="259" t="s">
        <v>3424</v>
      </c>
      <c r="K1600" s="259" t="s">
        <v>3425</v>
      </c>
      <c r="L1600" s="260">
        <v>45572</v>
      </c>
      <c r="M1600" s="259" t="s">
        <v>20</v>
      </c>
    </row>
    <row r="1601" spans="1:13" x14ac:dyDescent="0.35">
      <c r="A1601" s="261" t="s">
        <v>919</v>
      </c>
      <c r="B1601" s="261" t="s">
        <v>920</v>
      </c>
      <c r="C1601" s="261" t="s">
        <v>921</v>
      </c>
      <c r="D1601" s="261" t="s">
        <v>810</v>
      </c>
      <c r="E1601" s="261">
        <v>117200</v>
      </c>
      <c r="F1601" s="261" t="s">
        <v>3409</v>
      </c>
      <c r="G1601" s="261" t="s">
        <v>33</v>
      </c>
      <c r="H1601" s="261">
        <v>2</v>
      </c>
      <c r="I1601" s="261" t="s">
        <v>3092</v>
      </c>
      <c r="J1601" s="261" t="s">
        <v>3417</v>
      </c>
      <c r="K1601" s="261" t="s">
        <v>3426</v>
      </c>
      <c r="L1601" s="262">
        <v>45572</v>
      </c>
      <c r="M1601" s="261" t="s">
        <v>20</v>
      </c>
    </row>
    <row r="1602" spans="1:13" x14ac:dyDescent="0.35">
      <c r="A1602" s="259" t="s">
        <v>919</v>
      </c>
      <c r="B1602" s="259" t="s">
        <v>920</v>
      </c>
      <c r="C1602" s="259" t="s">
        <v>921</v>
      </c>
      <c r="D1602" s="259" t="s">
        <v>813</v>
      </c>
      <c r="E1602" s="259">
        <v>0</v>
      </c>
      <c r="F1602" s="259" t="s">
        <v>680</v>
      </c>
      <c r="G1602" s="259" t="s">
        <v>17</v>
      </c>
      <c r="H1602" s="259" t="s">
        <v>17</v>
      </c>
      <c r="I1602" s="259" t="s">
        <v>17</v>
      </c>
      <c r="J1602" s="259" t="s">
        <v>2983</v>
      </c>
      <c r="K1602" s="259" t="s">
        <v>3427</v>
      </c>
      <c r="L1602" s="260">
        <v>45572</v>
      </c>
      <c r="M1602" s="259" t="s">
        <v>20</v>
      </c>
    </row>
    <row r="1603" spans="1:13" x14ac:dyDescent="0.35">
      <c r="A1603" s="261" t="s">
        <v>919</v>
      </c>
      <c r="B1603" s="261" t="s">
        <v>920</v>
      </c>
      <c r="C1603" s="261" t="s">
        <v>921</v>
      </c>
      <c r="D1603" s="261" t="s">
        <v>679</v>
      </c>
      <c r="E1603" s="261">
        <v>0</v>
      </c>
      <c r="F1603" s="261" t="s">
        <v>17</v>
      </c>
      <c r="G1603" s="261" t="s">
        <v>17</v>
      </c>
      <c r="H1603" s="261" t="s">
        <v>17</v>
      </c>
      <c r="I1603" s="261" t="s">
        <v>17</v>
      </c>
      <c r="J1603" s="261" t="s">
        <v>3017</v>
      </c>
      <c r="K1603" s="261" t="s">
        <v>3428</v>
      </c>
      <c r="L1603" s="262">
        <v>45572</v>
      </c>
      <c r="M1603" s="261" t="s">
        <v>20</v>
      </c>
    </row>
    <row r="1604" spans="1:13" x14ac:dyDescent="0.35">
      <c r="A1604" s="259" t="s">
        <v>919</v>
      </c>
      <c r="B1604" s="259" t="s">
        <v>920</v>
      </c>
      <c r="C1604" s="259" t="s">
        <v>921</v>
      </c>
      <c r="D1604" s="259" t="s">
        <v>317</v>
      </c>
      <c r="E1604" s="259">
        <v>2</v>
      </c>
      <c r="F1604" s="259" t="s">
        <v>3429</v>
      </c>
      <c r="G1604" s="259" t="s">
        <v>723</v>
      </c>
      <c r="H1604" s="259">
        <v>2</v>
      </c>
      <c r="I1604" s="259" t="s">
        <v>3092</v>
      </c>
      <c r="J1604" s="259" t="s">
        <v>3346</v>
      </c>
      <c r="K1604" s="259" t="s">
        <v>3430</v>
      </c>
      <c r="L1604" s="260">
        <v>45572</v>
      </c>
      <c r="M1604" s="259" t="s">
        <v>20</v>
      </c>
    </row>
    <row r="1605" spans="1:13" x14ac:dyDescent="0.35">
      <c r="A1605" s="261" t="s">
        <v>919</v>
      </c>
      <c r="B1605" s="261" t="s">
        <v>920</v>
      </c>
      <c r="C1605" s="261" t="s">
        <v>921</v>
      </c>
      <c r="D1605" s="261" t="s">
        <v>38</v>
      </c>
      <c r="E1605" s="261" t="s">
        <v>17</v>
      </c>
      <c r="F1605" s="261" t="s">
        <v>17</v>
      </c>
      <c r="G1605" s="261" t="s">
        <v>17</v>
      </c>
      <c r="H1605" s="261" t="s">
        <v>17</v>
      </c>
      <c r="I1605" s="261" t="s">
        <v>17</v>
      </c>
      <c r="J1605" s="261" t="s">
        <v>3431</v>
      </c>
      <c r="K1605" s="261" t="s">
        <v>3432</v>
      </c>
      <c r="L1605" s="262">
        <v>45572</v>
      </c>
      <c r="M1605" s="261" t="s">
        <v>20</v>
      </c>
    </row>
    <row r="1606" spans="1:13" x14ac:dyDescent="0.35">
      <c r="A1606" s="259" t="s">
        <v>919</v>
      </c>
      <c r="B1606" s="259" t="s">
        <v>920</v>
      </c>
      <c r="C1606" s="259" t="s">
        <v>921</v>
      </c>
      <c r="D1606" s="259" t="s">
        <v>16</v>
      </c>
      <c r="E1606" s="259" t="s">
        <v>17</v>
      </c>
      <c r="F1606" s="259" t="s">
        <v>17</v>
      </c>
      <c r="G1606" s="259" t="s">
        <v>17</v>
      </c>
      <c r="H1606" s="259" t="s">
        <v>17</v>
      </c>
      <c r="I1606" s="259" t="s">
        <v>17</v>
      </c>
      <c r="J1606" s="259" t="s">
        <v>3433</v>
      </c>
      <c r="K1606" s="259" t="s">
        <v>3434</v>
      </c>
      <c r="L1606" s="260">
        <v>45572</v>
      </c>
      <c r="M1606" s="259" t="s">
        <v>20</v>
      </c>
    </row>
    <row r="1607" spans="1:13" x14ac:dyDescent="0.35">
      <c r="A1607" s="261" t="s">
        <v>919</v>
      </c>
      <c r="B1607" s="261" t="s">
        <v>920</v>
      </c>
      <c r="C1607" s="261" t="s">
        <v>921</v>
      </c>
      <c r="D1607" s="261" t="s">
        <v>21</v>
      </c>
      <c r="E1607" s="261" t="s">
        <v>17</v>
      </c>
      <c r="F1607" s="261" t="s">
        <v>17</v>
      </c>
      <c r="G1607" s="261" t="s">
        <v>17</v>
      </c>
      <c r="H1607" s="261" t="s">
        <v>17</v>
      </c>
      <c r="I1607" s="261" t="s">
        <v>17</v>
      </c>
      <c r="J1607" s="261" t="s">
        <v>3435</v>
      </c>
      <c r="K1607" s="261" t="s">
        <v>3436</v>
      </c>
      <c r="L1607" s="262">
        <v>45572</v>
      </c>
      <c r="M1607" s="261" t="s">
        <v>20</v>
      </c>
    </row>
    <row r="1608" spans="1:13" x14ac:dyDescent="0.35">
      <c r="A1608" s="259" t="s">
        <v>919</v>
      </c>
      <c r="B1608" s="259" t="s">
        <v>920</v>
      </c>
      <c r="C1608" s="259" t="s">
        <v>921</v>
      </c>
      <c r="D1608" s="259" t="s">
        <v>631</v>
      </c>
      <c r="E1608" s="259" t="s">
        <v>17</v>
      </c>
      <c r="F1608" s="259" t="s">
        <v>17</v>
      </c>
      <c r="G1608" s="259" t="s">
        <v>17</v>
      </c>
      <c r="H1608" s="259" t="s">
        <v>17</v>
      </c>
      <c r="I1608" s="259" t="s">
        <v>17</v>
      </c>
      <c r="J1608" s="259" t="s">
        <v>3437</v>
      </c>
      <c r="K1608" s="259" t="s">
        <v>3438</v>
      </c>
      <c r="L1608" s="260">
        <v>45572</v>
      </c>
      <c r="M1608" s="259" t="s">
        <v>20</v>
      </c>
    </row>
    <row r="1609" spans="1:13" x14ac:dyDescent="0.35">
      <c r="A1609" s="261" t="s">
        <v>1125</v>
      </c>
      <c r="B1609" s="261" t="s">
        <v>1126</v>
      </c>
      <c r="C1609" s="261" t="s">
        <v>889</v>
      </c>
      <c r="D1609" s="261" t="s">
        <v>759</v>
      </c>
      <c r="E1609" s="261">
        <v>52700000</v>
      </c>
      <c r="F1609" s="261" t="s">
        <v>3439</v>
      </c>
      <c r="G1609" s="261" t="s">
        <v>404</v>
      </c>
      <c r="H1609" s="261">
        <v>1</v>
      </c>
      <c r="I1609" s="261" t="s">
        <v>3440</v>
      </c>
      <c r="J1609" s="261" t="s">
        <v>3441</v>
      </c>
      <c r="K1609" s="261" t="s">
        <v>3442</v>
      </c>
      <c r="L1609" s="262">
        <v>45572</v>
      </c>
      <c r="M1609" s="261" t="s">
        <v>352</v>
      </c>
    </row>
    <row r="1610" spans="1:13" x14ac:dyDescent="0.35">
      <c r="A1610" s="259" t="s">
        <v>1125</v>
      </c>
      <c r="B1610" s="259" t="s">
        <v>1126</v>
      </c>
      <c r="C1610" s="259" t="s">
        <v>889</v>
      </c>
      <c r="D1610" s="259" t="s">
        <v>764</v>
      </c>
      <c r="E1610" s="259">
        <v>1109500</v>
      </c>
      <c r="F1610" s="259" t="s">
        <v>3443</v>
      </c>
      <c r="G1610" s="259" t="s">
        <v>404</v>
      </c>
      <c r="H1610" s="259">
        <v>1</v>
      </c>
      <c r="I1610" s="259" t="s">
        <v>3444</v>
      </c>
      <c r="J1610" s="259" t="s">
        <v>3445</v>
      </c>
      <c r="K1610" s="259" t="s">
        <v>3446</v>
      </c>
      <c r="L1610" s="260">
        <v>45572</v>
      </c>
      <c r="M1610" s="259" t="s">
        <v>352</v>
      </c>
    </row>
    <row r="1611" spans="1:13" x14ac:dyDescent="0.35">
      <c r="A1611" s="261" t="s">
        <v>1125</v>
      </c>
      <c r="B1611" s="261" t="s">
        <v>1126</v>
      </c>
      <c r="C1611" s="261" t="s">
        <v>889</v>
      </c>
      <c r="D1611" s="261" t="s">
        <v>769</v>
      </c>
      <c r="E1611" s="261">
        <v>52700000</v>
      </c>
      <c r="F1611" s="261" t="s">
        <v>3439</v>
      </c>
      <c r="G1611" s="261" t="s">
        <v>404</v>
      </c>
      <c r="H1611" s="261">
        <v>1</v>
      </c>
      <c r="I1611" s="261" t="s">
        <v>3440</v>
      </c>
      <c r="J1611" s="261" t="s">
        <v>3447</v>
      </c>
      <c r="K1611" s="261" t="s">
        <v>3448</v>
      </c>
      <c r="L1611" s="262">
        <v>45572</v>
      </c>
      <c r="M1611" s="261" t="s">
        <v>352</v>
      </c>
    </row>
    <row r="1612" spans="1:13" x14ac:dyDescent="0.35">
      <c r="A1612" s="259" t="s">
        <v>1125</v>
      </c>
      <c r="B1612" s="259" t="s">
        <v>1126</v>
      </c>
      <c r="C1612" s="259" t="s">
        <v>889</v>
      </c>
      <c r="D1612" s="259" t="s">
        <v>774</v>
      </c>
      <c r="E1612" s="259">
        <v>20176404</v>
      </c>
      <c r="F1612" s="259" t="s">
        <v>3449</v>
      </c>
      <c r="G1612" s="259" t="s">
        <v>33</v>
      </c>
      <c r="H1612" s="259">
        <v>2</v>
      </c>
      <c r="I1612" s="259" t="s">
        <v>3450</v>
      </c>
      <c r="J1612" s="259" t="s">
        <v>3451</v>
      </c>
      <c r="K1612" s="259" t="s">
        <v>3452</v>
      </c>
      <c r="L1612" s="260">
        <v>45572</v>
      </c>
      <c r="M1612" s="259" t="s">
        <v>352</v>
      </c>
    </row>
    <row r="1613" spans="1:13" x14ac:dyDescent="0.35">
      <c r="A1613" s="261" t="s">
        <v>1125</v>
      </c>
      <c r="B1613" s="261" t="s">
        <v>1126</v>
      </c>
      <c r="C1613" s="261" t="s">
        <v>889</v>
      </c>
      <c r="D1613" s="261" t="s">
        <v>463</v>
      </c>
      <c r="E1613" s="261">
        <v>6921800</v>
      </c>
      <c r="F1613" s="261" t="s">
        <v>3453</v>
      </c>
      <c r="G1613" s="261" t="s">
        <v>33</v>
      </c>
      <c r="H1613" s="261">
        <v>2</v>
      </c>
      <c r="I1613" s="261" t="s">
        <v>3454</v>
      </c>
      <c r="J1613" s="261" t="s">
        <v>3455</v>
      </c>
      <c r="K1613" s="261" t="s">
        <v>3456</v>
      </c>
      <c r="L1613" s="262">
        <v>45572</v>
      </c>
      <c r="M1613" s="261" t="s">
        <v>352</v>
      </c>
    </row>
    <row r="1614" spans="1:13" x14ac:dyDescent="0.35">
      <c r="A1614" s="259" t="s">
        <v>1125</v>
      </c>
      <c r="B1614" s="259" t="s">
        <v>1126</v>
      </c>
      <c r="C1614" s="259" t="s">
        <v>889</v>
      </c>
      <c r="D1614" s="259" t="s">
        <v>40</v>
      </c>
      <c r="E1614" s="259" t="s">
        <v>17</v>
      </c>
      <c r="F1614" s="259" t="s">
        <v>424</v>
      </c>
      <c r="G1614" s="259" t="s">
        <v>17</v>
      </c>
      <c r="H1614" s="259" t="s">
        <v>17</v>
      </c>
      <c r="I1614" s="259" t="s">
        <v>424</v>
      </c>
      <c r="J1614" s="259" t="s">
        <v>3285</v>
      </c>
      <c r="K1614" s="259" t="s">
        <v>3457</v>
      </c>
      <c r="L1614" s="260">
        <v>45572</v>
      </c>
      <c r="M1614" s="259" t="s">
        <v>352</v>
      </c>
    </row>
    <row r="1615" spans="1:13" x14ac:dyDescent="0.35">
      <c r="A1615" s="261" t="s">
        <v>1125</v>
      </c>
      <c r="B1615" s="261" t="s">
        <v>1126</v>
      </c>
      <c r="C1615" s="261" t="s">
        <v>889</v>
      </c>
      <c r="D1615" s="261" t="s">
        <v>644</v>
      </c>
      <c r="E1615" s="261">
        <v>743</v>
      </c>
      <c r="F1615" s="261" t="s">
        <v>3458</v>
      </c>
      <c r="G1615" s="261" t="s">
        <v>33</v>
      </c>
      <c r="H1615" s="261">
        <v>2</v>
      </c>
      <c r="I1615" s="261" t="s">
        <v>3459</v>
      </c>
      <c r="J1615" s="261" t="s">
        <v>3460</v>
      </c>
      <c r="K1615" s="261" t="s">
        <v>3461</v>
      </c>
      <c r="L1615" s="262">
        <v>45572</v>
      </c>
      <c r="M1615" s="261" t="s">
        <v>352</v>
      </c>
    </row>
    <row r="1616" spans="1:13" x14ac:dyDescent="0.35">
      <c r="A1616" s="259" t="s">
        <v>1125</v>
      </c>
      <c r="B1616" s="259" t="s">
        <v>1126</v>
      </c>
      <c r="C1616" s="259" t="s">
        <v>889</v>
      </c>
      <c r="D1616" s="259" t="s">
        <v>649</v>
      </c>
      <c r="E1616" s="259">
        <v>746</v>
      </c>
      <c r="F1616" s="259" t="s">
        <v>3458</v>
      </c>
      <c r="G1616" s="259" t="s">
        <v>33</v>
      </c>
      <c r="H1616" s="259">
        <v>2</v>
      </c>
      <c r="I1616" s="259" t="s">
        <v>3459</v>
      </c>
      <c r="J1616" s="259" t="s">
        <v>3462</v>
      </c>
      <c r="K1616" s="259" t="s">
        <v>3463</v>
      </c>
      <c r="L1616" s="260">
        <v>45572</v>
      </c>
      <c r="M1616" s="259" t="s">
        <v>352</v>
      </c>
    </row>
    <row r="1617" spans="1:13" x14ac:dyDescent="0.35">
      <c r="A1617" s="261" t="s">
        <v>1125</v>
      </c>
      <c r="B1617" s="261" t="s">
        <v>1126</v>
      </c>
      <c r="C1617" s="261" t="s">
        <v>889</v>
      </c>
      <c r="D1617" s="261" t="s">
        <v>797</v>
      </c>
      <c r="E1617" s="261">
        <v>10400000</v>
      </c>
      <c r="F1617" s="261" t="s">
        <v>3464</v>
      </c>
      <c r="G1617" s="261" t="s">
        <v>33</v>
      </c>
      <c r="H1617" s="261">
        <v>2</v>
      </c>
      <c r="I1617" s="261" t="s">
        <v>3465</v>
      </c>
      <c r="J1617" s="261" t="s">
        <v>3466</v>
      </c>
      <c r="K1617" s="261" t="s">
        <v>3467</v>
      </c>
      <c r="L1617" s="262">
        <v>45572</v>
      </c>
      <c r="M1617" s="261" t="s">
        <v>352</v>
      </c>
    </row>
    <row r="1618" spans="1:13" x14ac:dyDescent="0.35">
      <c r="A1618" s="259" t="s">
        <v>1125</v>
      </c>
      <c r="B1618" s="259" t="s">
        <v>1126</v>
      </c>
      <c r="C1618" s="259" t="s">
        <v>889</v>
      </c>
      <c r="D1618" s="259" t="s">
        <v>802</v>
      </c>
      <c r="E1618" s="259">
        <v>32523596</v>
      </c>
      <c r="F1618" s="259" t="s">
        <v>3464</v>
      </c>
      <c r="G1618" s="259" t="s">
        <v>33</v>
      </c>
      <c r="H1618" s="259">
        <v>2</v>
      </c>
      <c r="I1618" s="259" t="s">
        <v>3468</v>
      </c>
      <c r="J1618" s="259" t="s">
        <v>3469</v>
      </c>
      <c r="K1618" s="259" t="s">
        <v>3470</v>
      </c>
      <c r="L1618" s="260">
        <v>45572</v>
      </c>
      <c r="M1618" s="259" t="s">
        <v>352</v>
      </c>
    </row>
    <row r="1619" spans="1:13" x14ac:dyDescent="0.35">
      <c r="A1619" s="261" t="s">
        <v>1125</v>
      </c>
      <c r="B1619" s="261" t="s">
        <v>1126</v>
      </c>
      <c r="C1619" s="261" t="s">
        <v>889</v>
      </c>
      <c r="D1619" s="261" t="s">
        <v>807</v>
      </c>
      <c r="E1619" s="261">
        <v>9776404</v>
      </c>
      <c r="F1619" s="261" t="s">
        <v>3471</v>
      </c>
      <c r="G1619" s="261" t="s">
        <v>723</v>
      </c>
      <c r="H1619" s="261">
        <v>2</v>
      </c>
      <c r="I1619" s="261" t="s">
        <v>3472</v>
      </c>
      <c r="J1619" s="261" t="s">
        <v>3473</v>
      </c>
      <c r="K1619" s="261" t="s">
        <v>3474</v>
      </c>
      <c r="L1619" s="262">
        <v>45572</v>
      </c>
      <c r="M1619" s="261" t="s">
        <v>352</v>
      </c>
    </row>
    <row r="1620" spans="1:13" x14ac:dyDescent="0.35">
      <c r="A1620" s="259" t="s">
        <v>1125</v>
      </c>
      <c r="B1620" s="259" t="s">
        <v>1126</v>
      </c>
      <c r="C1620" s="259" t="s">
        <v>889</v>
      </c>
      <c r="D1620" s="259" t="s">
        <v>810</v>
      </c>
      <c r="E1620" s="259">
        <v>6080000</v>
      </c>
      <c r="F1620" s="259" t="s">
        <v>3464</v>
      </c>
      <c r="G1620" s="259" t="s">
        <v>33</v>
      </c>
      <c r="H1620" s="259">
        <v>2</v>
      </c>
      <c r="I1620" s="259" t="s">
        <v>3468</v>
      </c>
      <c r="J1620" s="259" t="s">
        <v>3475</v>
      </c>
      <c r="K1620" s="259" t="s">
        <v>3476</v>
      </c>
      <c r="L1620" s="260">
        <v>45572</v>
      </c>
      <c r="M1620" s="259" t="s">
        <v>352</v>
      </c>
    </row>
    <row r="1621" spans="1:13" x14ac:dyDescent="0.35">
      <c r="A1621" s="261" t="s">
        <v>1125</v>
      </c>
      <c r="B1621" s="261" t="s">
        <v>1126</v>
      </c>
      <c r="C1621" s="261" t="s">
        <v>889</v>
      </c>
      <c r="D1621" s="261" t="s">
        <v>813</v>
      </c>
      <c r="E1621" s="261">
        <v>3800000</v>
      </c>
      <c r="F1621" s="261" t="s">
        <v>3464</v>
      </c>
      <c r="G1621" s="261" t="s">
        <v>17</v>
      </c>
      <c r="H1621" s="261" t="s">
        <v>17</v>
      </c>
      <c r="I1621" s="261" t="s">
        <v>3468</v>
      </c>
      <c r="J1621" s="261" t="s">
        <v>3477</v>
      </c>
      <c r="K1621" s="261" t="s">
        <v>3478</v>
      </c>
      <c r="L1621" s="262">
        <v>45572</v>
      </c>
      <c r="M1621" s="261" t="s">
        <v>352</v>
      </c>
    </row>
    <row r="1622" spans="1:13" x14ac:dyDescent="0.35">
      <c r="A1622" s="259" t="s">
        <v>1125</v>
      </c>
      <c r="B1622" s="259" t="s">
        <v>1126</v>
      </c>
      <c r="C1622" s="259" t="s">
        <v>889</v>
      </c>
      <c r="D1622" s="259" t="s">
        <v>679</v>
      </c>
      <c r="E1622" s="259">
        <v>520000</v>
      </c>
      <c r="F1622" s="259" t="s">
        <v>3464</v>
      </c>
      <c r="G1622" s="259" t="s">
        <v>17</v>
      </c>
      <c r="H1622" s="259" t="s">
        <v>17</v>
      </c>
      <c r="I1622" s="259" t="s">
        <v>3468</v>
      </c>
      <c r="J1622" s="259" t="s">
        <v>3479</v>
      </c>
      <c r="K1622" s="259" t="s">
        <v>3480</v>
      </c>
      <c r="L1622" s="260">
        <v>45572</v>
      </c>
      <c r="M1622" s="259" t="s">
        <v>352</v>
      </c>
    </row>
    <row r="1623" spans="1:13" x14ac:dyDescent="0.35">
      <c r="A1623" s="261" t="s">
        <v>1125</v>
      </c>
      <c r="B1623" s="261" t="s">
        <v>1126</v>
      </c>
      <c r="C1623" s="261" t="s">
        <v>889</v>
      </c>
      <c r="D1623" s="261" t="s">
        <v>317</v>
      </c>
      <c r="E1623" s="261">
        <v>4</v>
      </c>
      <c r="F1623" s="261" t="s">
        <v>3481</v>
      </c>
      <c r="G1623" s="261" t="s">
        <v>33</v>
      </c>
      <c r="H1623" s="261">
        <v>2</v>
      </c>
      <c r="I1623" s="261" t="s">
        <v>3482</v>
      </c>
      <c r="J1623" s="261" t="s">
        <v>3483</v>
      </c>
      <c r="K1623" s="261" t="s">
        <v>3484</v>
      </c>
      <c r="L1623" s="262">
        <v>45572</v>
      </c>
      <c r="M1623" s="261" t="s">
        <v>352</v>
      </c>
    </row>
    <row r="1624" spans="1:13" x14ac:dyDescent="0.35">
      <c r="A1624" s="259" t="s">
        <v>1125</v>
      </c>
      <c r="B1624" s="259" t="s">
        <v>1126</v>
      </c>
      <c r="C1624" s="259" t="s">
        <v>889</v>
      </c>
      <c r="D1624" s="259" t="s">
        <v>38</v>
      </c>
      <c r="E1624" s="259" t="s">
        <v>17</v>
      </c>
      <c r="F1624" s="259" t="s">
        <v>17</v>
      </c>
      <c r="G1624" s="259" t="s">
        <v>17</v>
      </c>
      <c r="H1624" s="259" t="s">
        <v>17</v>
      </c>
      <c r="I1624" s="259" t="s">
        <v>424</v>
      </c>
      <c r="J1624" s="259" t="s">
        <v>3285</v>
      </c>
      <c r="K1624" s="259" t="s">
        <v>3485</v>
      </c>
      <c r="L1624" s="260">
        <v>45572</v>
      </c>
      <c r="M1624" s="259" t="s">
        <v>352</v>
      </c>
    </row>
    <row r="1625" spans="1:13" x14ac:dyDescent="0.35">
      <c r="A1625" s="261" t="s">
        <v>1125</v>
      </c>
      <c r="B1625" s="261" t="s">
        <v>1126</v>
      </c>
      <c r="C1625" s="261" t="s">
        <v>889</v>
      </c>
      <c r="D1625" s="261" t="s">
        <v>16</v>
      </c>
      <c r="E1625" s="261" t="s">
        <v>17</v>
      </c>
      <c r="F1625" s="261" t="s">
        <v>17</v>
      </c>
      <c r="G1625" s="261" t="s">
        <v>17</v>
      </c>
      <c r="H1625" s="261" t="s">
        <v>17</v>
      </c>
      <c r="I1625" s="261" t="s">
        <v>424</v>
      </c>
      <c r="J1625" s="261" t="s">
        <v>3285</v>
      </c>
      <c r="K1625" s="261" t="s">
        <v>3486</v>
      </c>
      <c r="L1625" s="262">
        <v>45572</v>
      </c>
      <c r="M1625" s="261" t="s">
        <v>352</v>
      </c>
    </row>
    <row r="1626" spans="1:13" x14ac:dyDescent="0.35">
      <c r="A1626" s="259" t="s">
        <v>1125</v>
      </c>
      <c r="B1626" s="259" t="s">
        <v>1126</v>
      </c>
      <c r="C1626" s="259" t="s">
        <v>889</v>
      </c>
      <c r="D1626" s="259" t="s">
        <v>21</v>
      </c>
      <c r="E1626" s="259" t="s">
        <v>17</v>
      </c>
      <c r="F1626" s="259" t="s">
        <v>17</v>
      </c>
      <c r="G1626" s="259" t="s">
        <v>17</v>
      </c>
      <c r="H1626" s="259" t="s">
        <v>17</v>
      </c>
      <c r="I1626" s="259" t="s">
        <v>424</v>
      </c>
      <c r="J1626" s="259" t="s">
        <v>3285</v>
      </c>
      <c r="K1626" s="259" t="s">
        <v>3487</v>
      </c>
      <c r="L1626" s="260">
        <v>45572</v>
      </c>
      <c r="M1626" s="259" t="s">
        <v>352</v>
      </c>
    </row>
    <row r="1627" spans="1:13" x14ac:dyDescent="0.35">
      <c r="A1627" s="261" t="s">
        <v>1125</v>
      </c>
      <c r="B1627" s="261" t="s">
        <v>1126</v>
      </c>
      <c r="C1627" s="261" t="s">
        <v>889</v>
      </c>
      <c r="D1627" s="261" t="s">
        <v>631</v>
      </c>
      <c r="E1627" s="261" t="s">
        <v>17</v>
      </c>
      <c r="F1627" s="261" t="s">
        <v>17</v>
      </c>
      <c r="G1627" s="261" t="s">
        <v>17</v>
      </c>
      <c r="H1627" s="261" t="s">
        <v>17</v>
      </c>
      <c r="I1627" s="261" t="s">
        <v>424</v>
      </c>
      <c r="J1627" s="261" t="s">
        <v>3285</v>
      </c>
      <c r="K1627" s="261" t="s">
        <v>3488</v>
      </c>
      <c r="L1627" s="262">
        <v>45572</v>
      </c>
      <c r="M1627" s="261" t="s">
        <v>352</v>
      </c>
    </row>
    <row r="1628" spans="1:13" x14ac:dyDescent="0.35">
      <c r="A1628" s="259" t="s">
        <v>887</v>
      </c>
      <c r="B1628" s="259" t="s">
        <v>888</v>
      </c>
      <c r="C1628" s="259" t="s">
        <v>889</v>
      </c>
      <c r="D1628" s="259" t="s">
        <v>759</v>
      </c>
      <c r="E1628" s="259">
        <v>52700000</v>
      </c>
      <c r="F1628" s="259" t="s">
        <v>3439</v>
      </c>
      <c r="G1628" s="259" t="s">
        <v>723</v>
      </c>
      <c r="H1628" s="259">
        <v>2</v>
      </c>
      <c r="I1628" s="259" t="s">
        <v>3440</v>
      </c>
      <c r="J1628" s="259" t="s">
        <v>3489</v>
      </c>
      <c r="K1628" s="259" t="s">
        <v>3490</v>
      </c>
      <c r="L1628" s="260">
        <v>45572</v>
      </c>
      <c r="M1628" s="259" t="s">
        <v>352</v>
      </c>
    </row>
    <row r="1629" spans="1:13" x14ac:dyDescent="0.35">
      <c r="A1629" s="261" t="s">
        <v>887</v>
      </c>
      <c r="B1629" s="261" t="s">
        <v>888</v>
      </c>
      <c r="C1629" s="261" t="s">
        <v>889</v>
      </c>
      <c r="D1629" s="261" t="s">
        <v>764</v>
      </c>
      <c r="E1629" s="261">
        <v>34507</v>
      </c>
      <c r="F1629" s="261" t="s">
        <v>3491</v>
      </c>
      <c r="G1629" s="261" t="s">
        <v>723</v>
      </c>
      <c r="H1629" s="261">
        <v>2</v>
      </c>
      <c r="I1629" s="261" t="s">
        <v>3492</v>
      </c>
      <c r="J1629" s="261" t="s">
        <v>3493</v>
      </c>
      <c r="K1629" s="261" t="s">
        <v>3494</v>
      </c>
      <c r="L1629" s="262">
        <v>45572</v>
      </c>
      <c r="M1629" s="261" t="s">
        <v>352</v>
      </c>
    </row>
    <row r="1630" spans="1:13" x14ac:dyDescent="0.35">
      <c r="A1630" s="259" t="s">
        <v>887</v>
      </c>
      <c r="B1630" s="259" t="s">
        <v>888</v>
      </c>
      <c r="C1630" s="259" t="s">
        <v>889</v>
      </c>
      <c r="D1630" s="259" t="s">
        <v>769</v>
      </c>
      <c r="E1630" s="259">
        <v>31004602</v>
      </c>
      <c r="F1630" s="259" t="s">
        <v>3495</v>
      </c>
      <c r="G1630" s="259" t="s">
        <v>723</v>
      </c>
      <c r="H1630" s="259">
        <v>2</v>
      </c>
      <c r="I1630" s="259" t="s">
        <v>3496</v>
      </c>
      <c r="J1630" s="259" t="s">
        <v>3497</v>
      </c>
      <c r="K1630" s="259" t="s">
        <v>3498</v>
      </c>
      <c r="L1630" s="260">
        <v>45572</v>
      </c>
      <c r="M1630" s="259" t="s">
        <v>352</v>
      </c>
    </row>
    <row r="1631" spans="1:13" x14ac:dyDescent="0.35">
      <c r="A1631" s="261" t="s">
        <v>887</v>
      </c>
      <c r="B1631" s="261" t="s">
        <v>888</v>
      </c>
      <c r="C1631" s="261" t="s">
        <v>889</v>
      </c>
      <c r="D1631" s="261" t="s">
        <v>774</v>
      </c>
      <c r="E1631" s="261">
        <v>14976405</v>
      </c>
      <c r="F1631" s="261" t="s">
        <v>3499</v>
      </c>
      <c r="G1631" s="261" t="s">
        <v>723</v>
      </c>
      <c r="H1631" s="261">
        <v>2</v>
      </c>
      <c r="I1631" s="261" t="s">
        <v>3500</v>
      </c>
      <c r="J1631" s="261" t="s">
        <v>3501</v>
      </c>
      <c r="K1631" s="261" t="s">
        <v>3502</v>
      </c>
      <c r="L1631" s="262">
        <v>45572</v>
      </c>
      <c r="M1631" s="261" t="s">
        <v>352</v>
      </c>
    </row>
    <row r="1632" spans="1:13" x14ac:dyDescent="0.35">
      <c r="A1632" s="259" t="s">
        <v>887</v>
      </c>
      <c r="B1632" s="259" t="s">
        <v>888</v>
      </c>
      <c r="C1632" s="259" t="s">
        <v>889</v>
      </c>
      <c r="D1632" s="259" t="s">
        <v>463</v>
      </c>
      <c r="E1632" s="259">
        <v>3850000</v>
      </c>
      <c r="F1632" s="259" t="s">
        <v>3503</v>
      </c>
      <c r="G1632" s="259" t="s">
        <v>723</v>
      </c>
      <c r="H1632" s="259">
        <v>2</v>
      </c>
      <c r="I1632" s="259" t="s">
        <v>3504</v>
      </c>
      <c r="J1632" s="259" t="s">
        <v>3505</v>
      </c>
      <c r="K1632" s="259" t="s">
        <v>3506</v>
      </c>
      <c r="L1632" s="260">
        <v>45572</v>
      </c>
      <c r="M1632" s="259" t="s">
        <v>352</v>
      </c>
    </row>
    <row r="1633" spans="1:13" x14ac:dyDescent="0.35">
      <c r="A1633" s="261" t="s">
        <v>887</v>
      </c>
      <c r="B1633" s="261" t="s">
        <v>888</v>
      </c>
      <c r="C1633" s="261" t="s">
        <v>889</v>
      </c>
      <c r="D1633" s="261" t="s">
        <v>40</v>
      </c>
      <c r="E1633" s="261" t="s">
        <v>17</v>
      </c>
      <c r="F1633" s="261" t="s">
        <v>17</v>
      </c>
      <c r="G1633" s="261" t="s">
        <v>17</v>
      </c>
      <c r="H1633" s="261" t="s">
        <v>17</v>
      </c>
      <c r="I1633" s="261" t="s">
        <v>17</v>
      </c>
      <c r="J1633" s="261" t="s">
        <v>3285</v>
      </c>
      <c r="K1633" s="261" t="s">
        <v>3507</v>
      </c>
      <c r="L1633" s="262">
        <v>45572</v>
      </c>
      <c r="M1633" s="261" t="s">
        <v>352</v>
      </c>
    </row>
    <row r="1634" spans="1:13" x14ac:dyDescent="0.35">
      <c r="A1634" s="259" t="s">
        <v>887</v>
      </c>
      <c r="B1634" s="259" t="s">
        <v>888</v>
      </c>
      <c r="C1634" s="259" t="s">
        <v>889</v>
      </c>
      <c r="D1634" s="259" t="s">
        <v>644</v>
      </c>
      <c r="E1634" s="259">
        <v>3</v>
      </c>
      <c r="F1634" s="259" t="s">
        <v>3508</v>
      </c>
      <c r="G1634" s="259" t="s">
        <v>22</v>
      </c>
      <c r="H1634" s="259">
        <v>3</v>
      </c>
      <c r="I1634" s="259" t="s">
        <v>3509</v>
      </c>
      <c r="J1634" s="259" t="s">
        <v>3510</v>
      </c>
      <c r="K1634" s="259" t="s">
        <v>3511</v>
      </c>
      <c r="L1634" s="260">
        <v>45572</v>
      </c>
      <c r="M1634" s="259" t="s">
        <v>352</v>
      </c>
    </row>
    <row r="1635" spans="1:13" x14ac:dyDescent="0.35">
      <c r="A1635" s="261" t="s">
        <v>887</v>
      </c>
      <c r="B1635" s="261" t="s">
        <v>888</v>
      </c>
      <c r="C1635" s="261" t="s">
        <v>889</v>
      </c>
      <c r="D1635" s="261" t="s">
        <v>649</v>
      </c>
      <c r="E1635" s="261">
        <v>746</v>
      </c>
      <c r="F1635" s="261" t="s">
        <v>3512</v>
      </c>
      <c r="G1635" s="261" t="s">
        <v>22</v>
      </c>
      <c r="H1635" s="261">
        <v>3</v>
      </c>
      <c r="I1635" s="261" t="s">
        <v>3513</v>
      </c>
      <c r="J1635" s="261" t="s">
        <v>3514</v>
      </c>
      <c r="K1635" s="261" t="s">
        <v>3515</v>
      </c>
      <c r="L1635" s="262">
        <v>45572</v>
      </c>
      <c r="M1635" s="261" t="s">
        <v>352</v>
      </c>
    </row>
    <row r="1636" spans="1:13" x14ac:dyDescent="0.35">
      <c r="A1636" s="259" t="s">
        <v>887</v>
      </c>
      <c r="B1636" s="259" t="s">
        <v>888</v>
      </c>
      <c r="C1636" s="259" t="s">
        <v>889</v>
      </c>
      <c r="D1636" s="259" t="s">
        <v>797</v>
      </c>
      <c r="E1636" s="259">
        <v>2100000</v>
      </c>
      <c r="F1636" s="259" t="s">
        <v>3516</v>
      </c>
      <c r="G1636" s="259" t="s">
        <v>723</v>
      </c>
      <c r="H1636" s="259">
        <v>2</v>
      </c>
      <c r="I1636" s="259" t="s">
        <v>3517</v>
      </c>
      <c r="J1636" s="259" t="s">
        <v>3518</v>
      </c>
      <c r="K1636" s="259" t="s">
        <v>3519</v>
      </c>
      <c r="L1636" s="260">
        <v>45572</v>
      </c>
      <c r="M1636" s="259" t="s">
        <v>352</v>
      </c>
    </row>
    <row r="1637" spans="1:13" x14ac:dyDescent="0.35">
      <c r="A1637" s="261" t="s">
        <v>887</v>
      </c>
      <c r="B1637" s="261" t="s">
        <v>888</v>
      </c>
      <c r="C1637" s="261" t="s">
        <v>889</v>
      </c>
      <c r="D1637" s="261" t="s">
        <v>802</v>
      </c>
      <c r="E1637" s="261">
        <v>16028197</v>
      </c>
      <c r="F1637" s="261" t="s">
        <v>3520</v>
      </c>
      <c r="G1637" s="261" t="s">
        <v>723</v>
      </c>
      <c r="H1637" s="261">
        <v>2</v>
      </c>
      <c r="I1637" s="261" t="s">
        <v>3521</v>
      </c>
      <c r="J1637" s="261" t="s">
        <v>3522</v>
      </c>
      <c r="K1637" s="261" t="s">
        <v>3523</v>
      </c>
      <c r="L1637" s="262">
        <v>45572</v>
      </c>
      <c r="M1637" s="261" t="s">
        <v>352</v>
      </c>
    </row>
    <row r="1638" spans="1:13" x14ac:dyDescent="0.35">
      <c r="A1638" s="259" t="s">
        <v>887</v>
      </c>
      <c r="B1638" s="259" t="s">
        <v>888</v>
      </c>
      <c r="C1638" s="259" t="s">
        <v>889</v>
      </c>
      <c r="D1638" s="259" t="s">
        <v>807</v>
      </c>
      <c r="E1638" s="259">
        <v>12876405</v>
      </c>
      <c r="F1638" s="259" t="s">
        <v>3471</v>
      </c>
      <c r="G1638" s="259" t="s">
        <v>723</v>
      </c>
      <c r="H1638" s="259">
        <v>2</v>
      </c>
      <c r="I1638" s="259" t="s">
        <v>3472</v>
      </c>
      <c r="J1638" s="259" t="s">
        <v>3524</v>
      </c>
      <c r="K1638" s="259" t="s">
        <v>3525</v>
      </c>
      <c r="L1638" s="260">
        <v>45572</v>
      </c>
      <c r="M1638" s="259" t="s">
        <v>352</v>
      </c>
    </row>
    <row r="1639" spans="1:13" x14ac:dyDescent="0.35">
      <c r="A1639" s="261" t="s">
        <v>887</v>
      </c>
      <c r="B1639" s="261" t="s">
        <v>888</v>
      </c>
      <c r="C1639" s="261" t="s">
        <v>889</v>
      </c>
      <c r="D1639" s="261" t="s">
        <v>810</v>
      </c>
      <c r="E1639" s="261">
        <v>1155000</v>
      </c>
      <c r="F1639" s="261" t="s">
        <v>3516</v>
      </c>
      <c r="G1639" s="261" t="s">
        <v>723</v>
      </c>
      <c r="H1639" s="261">
        <v>2</v>
      </c>
      <c r="I1639" s="261" t="s">
        <v>3526</v>
      </c>
      <c r="J1639" s="261" t="s">
        <v>3527</v>
      </c>
      <c r="K1639" s="261" t="s">
        <v>3528</v>
      </c>
      <c r="L1639" s="262">
        <v>45572</v>
      </c>
      <c r="M1639" s="261" t="s">
        <v>352</v>
      </c>
    </row>
    <row r="1640" spans="1:13" x14ac:dyDescent="0.35">
      <c r="A1640" s="259" t="s">
        <v>887</v>
      </c>
      <c r="B1640" s="259" t="s">
        <v>888</v>
      </c>
      <c r="C1640" s="259" t="s">
        <v>889</v>
      </c>
      <c r="D1640" s="259" t="s">
        <v>813</v>
      </c>
      <c r="E1640" s="259">
        <v>840000</v>
      </c>
      <c r="F1640" s="259" t="s">
        <v>3516</v>
      </c>
      <c r="G1640" s="259" t="s">
        <v>723</v>
      </c>
      <c r="H1640" s="259">
        <v>2</v>
      </c>
      <c r="I1640" s="259" t="s">
        <v>3526</v>
      </c>
      <c r="J1640" s="259" t="s">
        <v>3477</v>
      </c>
      <c r="K1640" s="259" t="s">
        <v>3529</v>
      </c>
      <c r="L1640" s="260">
        <v>45572</v>
      </c>
      <c r="M1640" s="259" t="s">
        <v>352</v>
      </c>
    </row>
    <row r="1641" spans="1:13" x14ac:dyDescent="0.35">
      <c r="A1641" s="261" t="s">
        <v>887</v>
      </c>
      <c r="B1641" s="261" t="s">
        <v>888</v>
      </c>
      <c r="C1641" s="261" t="s">
        <v>889</v>
      </c>
      <c r="D1641" s="261" t="s">
        <v>679</v>
      </c>
      <c r="E1641" s="261">
        <v>105000</v>
      </c>
      <c r="F1641" s="261" t="s">
        <v>3516</v>
      </c>
      <c r="G1641" s="261" t="s">
        <v>723</v>
      </c>
      <c r="H1641" s="261">
        <v>2</v>
      </c>
      <c r="I1641" s="261" t="s">
        <v>3526</v>
      </c>
      <c r="J1641" s="261" t="s">
        <v>3479</v>
      </c>
      <c r="K1641" s="261" t="s">
        <v>3530</v>
      </c>
      <c r="L1641" s="262">
        <v>45572</v>
      </c>
      <c r="M1641" s="261" t="s">
        <v>352</v>
      </c>
    </row>
    <row r="1642" spans="1:13" x14ac:dyDescent="0.35">
      <c r="A1642" s="259" t="s">
        <v>887</v>
      </c>
      <c r="B1642" s="259" t="s">
        <v>888</v>
      </c>
      <c r="C1642" s="259" t="s">
        <v>889</v>
      </c>
      <c r="D1642" s="259" t="s">
        <v>317</v>
      </c>
      <c r="E1642" s="259">
        <v>3</v>
      </c>
      <c r="F1642" s="259" t="s">
        <v>3481</v>
      </c>
      <c r="G1642" s="259" t="s">
        <v>723</v>
      </c>
      <c r="H1642" s="259">
        <v>2</v>
      </c>
      <c r="I1642" s="259" t="s">
        <v>3468</v>
      </c>
      <c r="J1642" s="259" t="s">
        <v>3531</v>
      </c>
      <c r="K1642" s="259" t="s">
        <v>3532</v>
      </c>
      <c r="L1642" s="260">
        <v>45572</v>
      </c>
      <c r="M1642" s="259" t="s">
        <v>352</v>
      </c>
    </row>
    <row r="1643" spans="1:13" x14ac:dyDescent="0.35">
      <c r="A1643" s="261" t="s">
        <v>887</v>
      </c>
      <c r="B1643" s="261" t="s">
        <v>888</v>
      </c>
      <c r="C1643" s="261" t="s">
        <v>889</v>
      </c>
      <c r="D1643" s="261" t="s">
        <v>38</v>
      </c>
      <c r="E1643" s="261" t="s">
        <v>17</v>
      </c>
      <c r="F1643" s="261" t="s">
        <v>17</v>
      </c>
      <c r="G1643" s="261" t="s">
        <v>17</v>
      </c>
      <c r="H1643" s="261" t="s">
        <v>17</v>
      </c>
      <c r="I1643" s="261" t="s">
        <v>17</v>
      </c>
      <c r="J1643" s="261" t="s">
        <v>3285</v>
      </c>
      <c r="K1643" s="261" t="s">
        <v>3533</v>
      </c>
      <c r="L1643" s="262">
        <v>45572</v>
      </c>
      <c r="M1643" s="261" t="s">
        <v>352</v>
      </c>
    </row>
    <row r="1644" spans="1:13" x14ac:dyDescent="0.35">
      <c r="A1644" s="259" t="s">
        <v>887</v>
      </c>
      <c r="B1644" s="259" t="s">
        <v>888</v>
      </c>
      <c r="C1644" s="259" t="s">
        <v>889</v>
      </c>
      <c r="D1644" s="259" t="s">
        <v>16</v>
      </c>
      <c r="E1644" s="259" t="s">
        <v>17</v>
      </c>
      <c r="F1644" s="259" t="s">
        <v>17</v>
      </c>
      <c r="G1644" s="259" t="s">
        <v>17</v>
      </c>
      <c r="H1644" s="259" t="s">
        <v>17</v>
      </c>
      <c r="I1644" s="259" t="s">
        <v>17</v>
      </c>
      <c r="J1644" s="259" t="s">
        <v>3285</v>
      </c>
      <c r="K1644" s="259" t="s">
        <v>3534</v>
      </c>
      <c r="L1644" s="260">
        <v>45572</v>
      </c>
      <c r="M1644" s="259" t="s">
        <v>352</v>
      </c>
    </row>
    <row r="1645" spans="1:13" x14ac:dyDescent="0.35">
      <c r="A1645" s="261" t="s">
        <v>887</v>
      </c>
      <c r="B1645" s="261" t="s">
        <v>888</v>
      </c>
      <c r="C1645" s="261" t="s">
        <v>889</v>
      </c>
      <c r="D1645" s="261" t="s">
        <v>21</v>
      </c>
      <c r="E1645" s="261" t="s">
        <v>17</v>
      </c>
      <c r="F1645" s="261" t="s">
        <v>17</v>
      </c>
      <c r="G1645" s="261" t="s">
        <v>17</v>
      </c>
      <c r="H1645" s="261" t="s">
        <v>17</v>
      </c>
      <c r="I1645" s="261" t="s">
        <v>17</v>
      </c>
      <c r="J1645" s="261" t="s">
        <v>3285</v>
      </c>
      <c r="K1645" s="261" t="s">
        <v>3535</v>
      </c>
      <c r="L1645" s="262">
        <v>45572</v>
      </c>
      <c r="M1645" s="261" t="s">
        <v>352</v>
      </c>
    </row>
    <row r="1646" spans="1:13" x14ac:dyDescent="0.35">
      <c r="A1646" s="259" t="s">
        <v>887</v>
      </c>
      <c r="B1646" s="259" t="s">
        <v>888</v>
      </c>
      <c r="C1646" s="259" t="s">
        <v>889</v>
      </c>
      <c r="D1646" s="259" t="s">
        <v>631</v>
      </c>
      <c r="E1646" s="259" t="s">
        <v>17</v>
      </c>
      <c r="F1646" s="259" t="s">
        <v>17</v>
      </c>
      <c r="G1646" s="259" t="s">
        <v>17</v>
      </c>
      <c r="H1646" s="259" t="s">
        <v>17</v>
      </c>
      <c r="I1646" s="259" t="s">
        <v>17</v>
      </c>
      <c r="J1646" s="259" t="s">
        <v>3285</v>
      </c>
      <c r="K1646" s="259" t="s">
        <v>3536</v>
      </c>
      <c r="L1646" s="260">
        <v>45572</v>
      </c>
      <c r="M1646" s="259" t="s">
        <v>352</v>
      </c>
    </row>
    <row r="1647" spans="1:13" x14ac:dyDescent="0.35">
      <c r="A1647" s="261" t="s">
        <v>1021</v>
      </c>
      <c r="B1647" s="261" t="s">
        <v>1022</v>
      </c>
      <c r="C1647" s="261" t="s">
        <v>1023</v>
      </c>
      <c r="D1647" s="261" t="s">
        <v>759</v>
      </c>
      <c r="E1647" s="261">
        <v>9745126</v>
      </c>
      <c r="F1647" s="261" t="s">
        <v>3537</v>
      </c>
      <c r="G1647" s="261" t="s">
        <v>404</v>
      </c>
      <c r="H1647" s="261">
        <v>1</v>
      </c>
      <c r="I1647" s="261" t="s">
        <v>3538</v>
      </c>
      <c r="J1647" s="261" t="s">
        <v>3539</v>
      </c>
      <c r="K1647" s="261" t="s">
        <v>3540</v>
      </c>
      <c r="L1647" s="262">
        <v>45572</v>
      </c>
      <c r="M1647" s="261" t="s">
        <v>352</v>
      </c>
    </row>
    <row r="1648" spans="1:13" x14ac:dyDescent="0.35">
      <c r="A1648" s="259" t="s">
        <v>1021</v>
      </c>
      <c r="B1648" s="259" t="s">
        <v>1022</v>
      </c>
      <c r="C1648" s="259" t="s">
        <v>1023</v>
      </c>
      <c r="D1648" s="259" t="s">
        <v>764</v>
      </c>
      <c r="E1648" s="259">
        <v>111890</v>
      </c>
      <c r="F1648" s="259" t="s">
        <v>3541</v>
      </c>
      <c r="G1648" s="259" t="s">
        <v>404</v>
      </c>
      <c r="H1648" s="259">
        <v>1</v>
      </c>
      <c r="I1648" s="259" t="s">
        <v>3542</v>
      </c>
      <c r="J1648" s="259" t="s">
        <v>3543</v>
      </c>
      <c r="K1648" s="259" t="s">
        <v>3544</v>
      </c>
      <c r="L1648" s="260">
        <v>45572</v>
      </c>
      <c r="M1648" s="259" t="s">
        <v>352</v>
      </c>
    </row>
    <row r="1649" spans="1:13" x14ac:dyDescent="0.35">
      <c r="A1649" s="261" t="s">
        <v>1021</v>
      </c>
      <c r="B1649" s="261" t="s">
        <v>1022</v>
      </c>
      <c r="C1649" s="261" t="s">
        <v>1023</v>
      </c>
      <c r="D1649" s="261" t="s">
        <v>769</v>
      </c>
      <c r="E1649" s="261">
        <v>9745126</v>
      </c>
      <c r="F1649" s="261" t="s">
        <v>3545</v>
      </c>
      <c r="G1649" s="261" t="s">
        <v>22</v>
      </c>
      <c r="H1649" s="261">
        <v>3</v>
      </c>
      <c r="I1649" s="261" t="s">
        <v>3546</v>
      </c>
      <c r="J1649" s="261" t="s">
        <v>3547</v>
      </c>
      <c r="K1649" s="261" t="s">
        <v>3548</v>
      </c>
      <c r="L1649" s="262">
        <v>45572</v>
      </c>
      <c r="M1649" s="261" t="s">
        <v>352</v>
      </c>
    </row>
    <row r="1650" spans="1:13" x14ac:dyDescent="0.35">
      <c r="A1650" s="259" t="s">
        <v>1021</v>
      </c>
      <c r="B1650" s="259" t="s">
        <v>1022</v>
      </c>
      <c r="C1650" s="259" t="s">
        <v>1023</v>
      </c>
      <c r="D1650" s="259" t="s">
        <v>774</v>
      </c>
      <c r="E1650" s="259">
        <v>5532681</v>
      </c>
      <c r="F1650" s="259" t="s">
        <v>3545</v>
      </c>
      <c r="G1650" s="259" t="s">
        <v>22</v>
      </c>
      <c r="H1650" s="259">
        <v>3</v>
      </c>
      <c r="I1650" s="259" t="s">
        <v>3546</v>
      </c>
      <c r="J1650" s="259" t="s">
        <v>3549</v>
      </c>
      <c r="K1650" s="259" t="s">
        <v>3550</v>
      </c>
      <c r="L1650" s="260">
        <v>45572</v>
      </c>
      <c r="M1650" s="259" t="s">
        <v>352</v>
      </c>
    </row>
    <row r="1651" spans="1:13" x14ac:dyDescent="0.35">
      <c r="A1651" s="261" t="s">
        <v>1021</v>
      </c>
      <c r="B1651" s="261" t="s">
        <v>1022</v>
      </c>
      <c r="C1651" s="261" t="s">
        <v>1023</v>
      </c>
      <c r="D1651" s="261" t="s">
        <v>463</v>
      </c>
      <c r="E1651" s="261">
        <v>10100</v>
      </c>
      <c r="F1651" s="261" t="s">
        <v>2959</v>
      </c>
      <c r="G1651" s="261" t="s">
        <v>22</v>
      </c>
      <c r="H1651" s="261">
        <v>3</v>
      </c>
      <c r="I1651" s="261" t="s">
        <v>2960</v>
      </c>
      <c r="J1651" s="261" t="s">
        <v>3551</v>
      </c>
      <c r="K1651" s="261" t="s">
        <v>3552</v>
      </c>
      <c r="L1651" s="262">
        <v>45572</v>
      </c>
      <c r="M1651" s="261" t="s">
        <v>352</v>
      </c>
    </row>
    <row r="1652" spans="1:13" x14ac:dyDescent="0.35">
      <c r="A1652" s="259" t="s">
        <v>1021</v>
      </c>
      <c r="B1652" s="259" t="s">
        <v>1022</v>
      </c>
      <c r="C1652" s="259" t="s">
        <v>1023</v>
      </c>
      <c r="D1652" s="259" t="s">
        <v>40</v>
      </c>
      <c r="E1652" s="259" t="s">
        <v>17</v>
      </c>
      <c r="F1652" s="259" t="s">
        <v>17</v>
      </c>
      <c r="G1652" s="259" t="s">
        <v>17</v>
      </c>
      <c r="H1652" s="259" t="s">
        <v>17</v>
      </c>
      <c r="I1652" s="259" t="s">
        <v>17</v>
      </c>
      <c r="J1652" s="259" t="s">
        <v>3553</v>
      </c>
      <c r="K1652" s="259" t="s">
        <v>3554</v>
      </c>
      <c r="L1652" s="260">
        <v>45572</v>
      </c>
      <c r="M1652" s="259" t="s">
        <v>352</v>
      </c>
    </row>
    <row r="1653" spans="1:13" x14ac:dyDescent="0.35">
      <c r="A1653" s="261" t="s">
        <v>1021</v>
      </c>
      <c r="B1653" s="261" t="s">
        <v>1022</v>
      </c>
      <c r="C1653" s="261" t="s">
        <v>1023</v>
      </c>
      <c r="D1653" s="261" t="s">
        <v>644</v>
      </c>
      <c r="E1653" s="261">
        <v>247</v>
      </c>
      <c r="F1653" s="261" t="s">
        <v>3555</v>
      </c>
      <c r="G1653" s="261" t="s">
        <v>22</v>
      </c>
      <c r="H1653" s="261">
        <v>3</v>
      </c>
      <c r="I1653" s="261" t="s">
        <v>646</v>
      </c>
      <c r="J1653" s="261" t="s">
        <v>3556</v>
      </c>
      <c r="K1653" s="261" t="s">
        <v>3557</v>
      </c>
      <c r="L1653" s="262">
        <v>45572</v>
      </c>
      <c r="M1653" s="261" t="s">
        <v>352</v>
      </c>
    </row>
    <row r="1654" spans="1:13" x14ac:dyDescent="0.35">
      <c r="A1654" s="259" t="s">
        <v>1021</v>
      </c>
      <c r="B1654" s="259" t="s">
        <v>1022</v>
      </c>
      <c r="C1654" s="259" t="s">
        <v>1023</v>
      </c>
      <c r="D1654" s="259" t="s">
        <v>649</v>
      </c>
      <c r="E1654" s="259">
        <v>247</v>
      </c>
      <c r="F1654" s="259" t="s">
        <v>3555</v>
      </c>
      <c r="G1654" s="259" t="s">
        <v>22</v>
      </c>
      <c r="H1654" s="259">
        <v>3</v>
      </c>
      <c r="I1654" s="259" t="s">
        <v>646</v>
      </c>
      <c r="J1654" s="259" t="s">
        <v>3556</v>
      </c>
      <c r="K1654" s="259" t="s">
        <v>3558</v>
      </c>
      <c r="L1654" s="260">
        <v>45572</v>
      </c>
      <c r="M1654" s="259" t="s">
        <v>352</v>
      </c>
    </row>
    <row r="1655" spans="1:13" x14ac:dyDescent="0.35">
      <c r="A1655" s="261" t="s">
        <v>1021</v>
      </c>
      <c r="B1655" s="261" t="s">
        <v>1022</v>
      </c>
      <c r="C1655" s="261" t="s">
        <v>1023</v>
      </c>
      <c r="D1655" s="261" t="s">
        <v>797</v>
      </c>
      <c r="E1655" s="261">
        <v>2800000</v>
      </c>
      <c r="F1655" s="261" t="s">
        <v>3559</v>
      </c>
      <c r="G1655" s="261" t="s">
        <v>404</v>
      </c>
      <c r="H1655" s="261">
        <v>1</v>
      </c>
      <c r="I1655" s="261" t="s">
        <v>3560</v>
      </c>
      <c r="J1655" s="261" t="s">
        <v>3561</v>
      </c>
      <c r="K1655" s="261" t="s">
        <v>3562</v>
      </c>
      <c r="L1655" s="262">
        <v>45572</v>
      </c>
      <c r="M1655" s="261" t="s">
        <v>352</v>
      </c>
    </row>
    <row r="1656" spans="1:13" x14ac:dyDescent="0.35">
      <c r="A1656" s="259" t="s">
        <v>1021</v>
      </c>
      <c r="B1656" s="259" t="s">
        <v>1022</v>
      </c>
      <c r="C1656" s="259" t="s">
        <v>1023</v>
      </c>
      <c r="D1656" s="259" t="s">
        <v>802</v>
      </c>
      <c r="E1656" s="259">
        <v>4212445</v>
      </c>
      <c r="F1656" s="259" t="s">
        <v>3545</v>
      </c>
      <c r="G1656" s="259" t="s">
        <v>22</v>
      </c>
      <c r="H1656" s="259">
        <v>3</v>
      </c>
      <c r="I1656" s="259" t="s">
        <v>3563</v>
      </c>
      <c r="J1656" s="259" t="s">
        <v>3564</v>
      </c>
      <c r="K1656" s="259" t="s">
        <v>3565</v>
      </c>
      <c r="L1656" s="260">
        <v>45572</v>
      </c>
      <c r="M1656" s="259" t="s">
        <v>352</v>
      </c>
    </row>
    <row r="1657" spans="1:13" x14ac:dyDescent="0.35">
      <c r="A1657" s="261" t="s">
        <v>1021</v>
      </c>
      <c r="B1657" s="261" t="s">
        <v>1022</v>
      </c>
      <c r="C1657" s="261" t="s">
        <v>1023</v>
      </c>
      <c r="D1657" s="261" t="s">
        <v>807</v>
      </c>
      <c r="E1657" s="261">
        <v>2732681</v>
      </c>
      <c r="F1657" s="261" t="s">
        <v>3545</v>
      </c>
      <c r="G1657" s="261" t="s">
        <v>22</v>
      </c>
      <c r="H1657" s="261">
        <v>3</v>
      </c>
      <c r="I1657" s="261" t="s">
        <v>3566</v>
      </c>
      <c r="J1657" s="261" t="s">
        <v>3567</v>
      </c>
      <c r="K1657" s="261" t="s">
        <v>3568</v>
      </c>
      <c r="L1657" s="262">
        <v>45572</v>
      </c>
      <c r="M1657" s="261" t="s">
        <v>352</v>
      </c>
    </row>
    <row r="1658" spans="1:13" x14ac:dyDescent="0.35">
      <c r="A1658" s="259" t="s">
        <v>1021</v>
      </c>
      <c r="B1658" s="259" t="s">
        <v>1022</v>
      </c>
      <c r="C1658" s="259" t="s">
        <v>1023</v>
      </c>
      <c r="D1658" s="259" t="s">
        <v>810</v>
      </c>
      <c r="E1658" s="259">
        <v>1428000</v>
      </c>
      <c r="F1658" s="259" t="s">
        <v>3569</v>
      </c>
      <c r="G1658" s="259" t="s">
        <v>22</v>
      </c>
      <c r="H1658" s="259">
        <v>3</v>
      </c>
      <c r="I1658" s="259" t="s">
        <v>3570</v>
      </c>
      <c r="J1658" s="259" t="s">
        <v>3571</v>
      </c>
      <c r="K1658" s="259" t="s">
        <v>3572</v>
      </c>
      <c r="L1658" s="260">
        <v>45572</v>
      </c>
      <c r="M1658" s="259" t="s">
        <v>352</v>
      </c>
    </row>
    <row r="1659" spans="1:13" x14ac:dyDescent="0.35">
      <c r="A1659" s="261" t="s">
        <v>1021</v>
      </c>
      <c r="B1659" s="261" t="s">
        <v>1022</v>
      </c>
      <c r="C1659" s="261" t="s">
        <v>1023</v>
      </c>
      <c r="D1659" s="261" t="s">
        <v>813</v>
      </c>
      <c r="E1659" s="261">
        <v>1372000</v>
      </c>
      <c r="F1659" s="261" t="s">
        <v>3573</v>
      </c>
      <c r="G1659" s="261" t="s">
        <v>22</v>
      </c>
      <c r="H1659" s="261">
        <v>3</v>
      </c>
      <c r="I1659" s="261" t="s">
        <v>3570</v>
      </c>
      <c r="J1659" s="261" t="s">
        <v>3574</v>
      </c>
      <c r="K1659" s="261" t="s">
        <v>3575</v>
      </c>
      <c r="L1659" s="262">
        <v>45572</v>
      </c>
      <c r="M1659" s="261" t="s">
        <v>352</v>
      </c>
    </row>
    <row r="1660" spans="1:13" x14ac:dyDescent="0.35">
      <c r="A1660" s="259" t="s">
        <v>1021</v>
      </c>
      <c r="B1660" s="259" t="s">
        <v>1022</v>
      </c>
      <c r="C1660" s="259" t="s">
        <v>1023</v>
      </c>
      <c r="D1660" s="259" t="s">
        <v>679</v>
      </c>
      <c r="E1660" s="259">
        <v>0</v>
      </c>
      <c r="F1660" s="259" t="s">
        <v>3573</v>
      </c>
      <c r="G1660" s="259" t="s">
        <v>22</v>
      </c>
      <c r="H1660" s="259">
        <v>3</v>
      </c>
      <c r="I1660" s="259" t="s">
        <v>3570</v>
      </c>
      <c r="J1660" s="259" t="s">
        <v>3576</v>
      </c>
      <c r="K1660" s="259" t="s">
        <v>3577</v>
      </c>
      <c r="L1660" s="260">
        <v>45572</v>
      </c>
      <c r="M1660" s="259" t="s">
        <v>352</v>
      </c>
    </row>
    <row r="1661" spans="1:13" x14ac:dyDescent="0.35">
      <c r="A1661" s="261" t="s">
        <v>1021</v>
      </c>
      <c r="B1661" s="261" t="s">
        <v>1022</v>
      </c>
      <c r="C1661" s="261" t="s">
        <v>1023</v>
      </c>
      <c r="D1661" s="261" t="s">
        <v>317</v>
      </c>
      <c r="E1661" s="261">
        <v>2</v>
      </c>
      <c r="F1661" s="261" t="s">
        <v>3573</v>
      </c>
      <c r="G1661" s="261" t="s">
        <v>723</v>
      </c>
      <c r="H1661" s="261">
        <v>2</v>
      </c>
      <c r="I1661" s="261" t="s">
        <v>3538</v>
      </c>
      <c r="J1661" s="261" t="s">
        <v>3578</v>
      </c>
      <c r="K1661" s="261" t="s">
        <v>3579</v>
      </c>
      <c r="L1661" s="262">
        <v>45572</v>
      </c>
      <c r="M1661" s="261" t="s">
        <v>352</v>
      </c>
    </row>
    <row r="1662" spans="1:13" x14ac:dyDescent="0.35">
      <c r="A1662" s="259" t="s">
        <v>1021</v>
      </c>
      <c r="B1662" s="259" t="s">
        <v>1022</v>
      </c>
      <c r="C1662" s="259" t="s">
        <v>1023</v>
      </c>
      <c r="D1662" s="259" t="s">
        <v>38</v>
      </c>
      <c r="E1662" s="259" t="s">
        <v>17</v>
      </c>
      <c r="F1662" s="259" t="s">
        <v>680</v>
      </c>
      <c r="G1662" s="259" t="s">
        <v>17</v>
      </c>
      <c r="H1662" s="259" t="s">
        <v>17</v>
      </c>
      <c r="I1662" s="259" t="s">
        <v>17</v>
      </c>
      <c r="J1662" s="259" t="s">
        <v>3580</v>
      </c>
      <c r="K1662" s="259" t="s">
        <v>3581</v>
      </c>
      <c r="L1662" s="260">
        <v>45572</v>
      </c>
      <c r="M1662" s="259" t="s">
        <v>352</v>
      </c>
    </row>
    <row r="1663" spans="1:13" x14ac:dyDescent="0.35">
      <c r="A1663" s="261" t="s">
        <v>1021</v>
      </c>
      <c r="B1663" s="261" t="s">
        <v>1022</v>
      </c>
      <c r="C1663" s="261" t="s">
        <v>1023</v>
      </c>
      <c r="D1663" s="261" t="s">
        <v>16</v>
      </c>
      <c r="E1663" s="261" t="s">
        <v>17</v>
      </c>
      <c r="F1663" s="261" t="s">
        <v>680</v>
      </c>
      <c r="G1663" s="261" t="s">
        <v>17</v>
      </c>
      <c r="H1663" s="261" t="s">
        <v>17</v>
      </c>
      <c r="I1663" s="261" t="s">
        <v>17</v>
      </c>
      <c r="J1663" s="261" t="s">
        <v>3580</v>
      </c>
      <c r="K1663" s="261" t="s">
        <v>3582</v>
      </c>
      <c r="L1663" s="262">
        <v>45572</v>
      </c>
      <c r="M1663" s="261" t="s">
        <v>352</v>
      </c>
    </row>
    <row r="1664" spans="1:13" x14ac:dyDescent="0.35">
      <c r="A1664" s="259" t="s">
        <v>1021</v>
      </c>
      <c r="B1664" s="259" t="s">
        <v>1022</v>
      </c>
      <c r="C1664" s="259" t="s">
        <v>1023</v>
      </c>
      <c r="D1664" s="259" t="s">
        <v>21</v>
      </c>
      <c r="E1664" s="259" t="s">
        <v>17</v>
      </c>
      <c r="F1664" s="259" t="s">
        <v>680</v>
      </c>
      <c r="G1664" s="259" t="s">
        <v>17</v>
      </c>
      <c r="H1664" s="259" t="s">
        <v>17</v>
      </c>
      <c r="I1664" s="259" t="s">
        <v>17</v>
      </c>
      <c r="J1664" s="259" t="s">
        <v>3580</v>
      </c>
      <c r="K1664" s="259" t="s">
        <v>3583</v>
      </c>
      <c r="L1664" s="260">
        <v>45572</v>
      </c>
      <c r="M1664" s="259" t="s">
        <v>352</v>
      </c>
    </row>
    <row r="1665" spans="1:13" x14ac:dyDescent="0.35">
      <c r="A1665" s="261" t="s">
        <v>1021</v>
      </c>
      <c r="B1665" s="261" t="s">
        <v>1022</v>
      </c>
      <c r="C1665" s="261" t="s">
        <v>1023</v>
      </c>
      <c r="D1665" s="261" t="s">
        <v>631</v>
      </c>
      <c r="E1665" s="261" t="s">
        <v>17</v>
      </c>
      <c r="F1665" s="261" t="s">
        <v>680</v>
      </c>
      <c r="G1665" s="261" t="s">
        <v>17</v>
      </c>
      <c r="H1665" s="261" t="s">
        <v>17</v>
      </c>
      <c r="I1665" s="261" t="s">
        <v>17</v>
      </c>
      <c r="J1665" s="261" t="s">
        <v>3580</v>
      </c>
      <c r="K1665" s="261" t="s">
        <v>3584</v>
      </c>
      <c r="L1665" s="262">
        <v>45572</v>
      </c>
      <c r="M1665" s="261" t="s">
        <v>352</v>
      </c>
    </row>
    <row r="1666" spans="1:13" x14ac:dyDescent="0.35">
      <c r="A1666" s="259" t="s">
        <v>1021</v>
      </c>
      <c r="B1666" s="259" t="s">
        <v>1022</v>
      </c>
      <c r="C1666" s="259" t="s">
        <v>1023</v>
      </c>
      <c r="D1666" s="259" t="s">
        <v>24</v>
      </c>
      <c r="E1666" s="259" t="s">
        <v>17</v>
      </c>
      <c r="F1666" s="259" t="s">
        <v>680</v>
      </c>
      <c r="G1666" s="259" t="s">
        <v>17</v>
      </c>
      <c r="H1666" s="259" t="s">
        <v>17</v>
      </c>
      <c r="I1666" s="259" t="s">
        <v>17</v>
      </c>
      <c r="J1666" s="259" t="s">
        <v>3580</v>
      </c>
      <c r="K1666" s="259" t="s">
        <v>3585</v>
      </c>
      <c r="L1666" s="260">
        <v>45572</v>
      </c>
      <c r="M1666" s="259" t="s">
        <v>352</v>
      </c>
    </row>
    <row r="1667" spans="1:13" x14ac:dyDescent="0.35">
      <c r="A1667" s="261" t="s">
        <v>1006</v>
      </c>
      <c r="B1667" s="261" t="s">
        <v>1007</v>
      </c>
      <c r="C1667" s="261" t="s">
        <v>1008</v>
      </c>
      <c r="D1667" s="261" t="s">
        <v>759</v>
      </c>
      <c r="E1667" s="261">
        <v>6300000</v>
      </c>
      <c r="F1667" s="261" t="s">
        <v>3586</v>
      </c>
      <c r="G1667" s="261" t="s">
        <v>723</v>
      </c>
      <c r="H1667" s="261">
        <v>2</v>
      </c>
      <c r="I1667" s="261" t="s">
        <v>3587</v>
      </c>
      <c r="J1667" s="261" t="s">
        <v>3588</v>
      </c>
      <c r="K1667" s="261" t="s">
        <v>3589</v>
      </c>
      <c r="L1667" s="262">
        <v>45572</v>
      </c>
      <c r="M1667" s="261" t="s">
        <v>20</v>
      </c>
    </row>
    <row r="1668" spans="1:13" x14ac:dyDescent="0.35">
      <c r="A1668" s="259" t="s">
        <v>1006</v>
      </c>
      <c r="B1668" s="259" t="s">
        <v>1007</v>
      </c>
      <c r="C1668" s="259" t="s">
        <v>1008</v>
      </c>
      <c r="D1668" s="259" t="s">
        <v>764</v>
      </c>
      <c r="E1668" s="259">
        <v>20720</v>
      </c>
      <c r="F1668" s="259" t="s">
        <v>3590</v>
      </c>
      <c r="G1668" s="259" t="s">
        <v>723</v>
      </c>
      <c r="H1668" s="259">
        <v>2</v>
      </c>
      <c r="I1668" s="259" t="s">
        <v>3591</v>
      </c>
      <c r="J1668" s="259" t="s">
        <v>3592</v>
      </c>
      <c r="K1668" s="259" t="s">
        <v>3593</v>
      </c>
      <c r="L1668" s="260">
        <v>45572</v>
      </c>
      <c r="M1668" s="259" t="s">
        <v>20</v>
      </c>
    </row>
    <row r="1669" spans="1:13" x14ac:dyDescent="0.35">
      <c r="A1669" s="261" t="s">
        <v>1006</v>
      </c>
      <c r="B1669" s="261" t="s">
        <v>1007</v>
      </c>
      <c r="C1669" s="261" t="s">
        <v>1008</v>
      </c>
      <c r="D1669" s="261" t="s">
        <v>769</v>
      </c>
      <c r="E1669" s="261">
        <v>6300000</v>
      </c>
      <c r="F1669" s="261" t="s">
        <v>3586</v>
      </c>
      <c r="G1669" s="261" t="s">
        <v>723</v>
      </c>
      <c r="H1669" s="261">
        <v>2</v>
      </c>
      <c r="I1669" s="261" t="s">
        <v>3594</v>
      </c>
      <c r="J1669" s="261" t="s">
        <v>3595</v>
      </c>
      <c r="K1669" s="261" t="s">
        <v>3596</v>
      </c>
      <c r="L1669" s="262">
        <v>45572</v>
      </c>
      <c r="M1669" s="261" t="s">
        <v>20</v>
      </c>
    </row>
    <row r="1670" spans="1:13" x14ac:dyDescent="0.35">
      <c r="A1670" s="259" t="s">
        <v>1006</v>
      </c>
      <c r="B1670" s="259" t="s">
        <v>1007</v>
      </c>
      <c r="C1670" s="259" t="s">
        <v>1008</v>
      </c>
      <c r="D1670" s="259" t="s">
        <v>774</v>
      </c>
      <c r="E1670" s="259">
        <v>4077962</v>
      </c>
      <c r="F1670" s="259" t="s">
        <v>3597</v>
      </c>
      <c r="G1670" s="259" t="s">
        <v>723</v>
      </c>
      <c r="H1670" s="259">
        <v>2</v>
      </c>
      <c r="I1670" s="259" t="s">
        <v>3598</v>
      </c>
      <c r="J1670" s="259" t="s">
        <v>3599</v>
      </c>
      <c r="K1670" s="259" t="s">
        <v>3600</v>
      </c>
      <c r="L1670" s="260">
        <v>45572</v>
      </c>
      <c r="M1670" s="259" t="s">
        <v>20</v>
      </c>
    </row>
    <row r="1671" spans="1:13" x14ac:dyDescent="0.35">
      <c r="A1671" s="261" t="s">
        <v>1006</v>
      </c>
      <c r="B1671" s="261" t="s">
        <v>1007</v>
      </c>
      <c r="C1671" s="261" t="s">
        <v>1008</v>
      </c>
      <c r="D1671" s="261" t="s">
        <v>463</v>
      </c>
      <c r="E1671" s="261">
        <v>49000</v>
      </c>
      <c r="F1671" s="261" t="s">
        <v>3601</v>
      </c>
      <c r="G1671" s="261" t="s">
        <v>22</v>
      </c>
      <c r="H1671" s="261">
        <v>3</v>
      </c>
      <c r="I1671" s="261" t="s">
        <v>2960</v>
      </c>
      <c r="J1671" s="261" t="s">
        <v>3602</v>
      </c>
      <c r="K1671" s="261" t="s">
        <v>3603</v>
      </c>
      <c r="L1671" s="262">
        <v>45572</v>
      </c>
      <c r="M1671" s="261" t="s">
        <v>20</v>
      </c>
    </row>
    <row r="1672" spans="1:13" x14ac:dyDescent="0.35">
      <c r="A1672" s="259" t="s">
        <v>1006</v>
      </c>
      <c r="B1672" s="259" t="s">
        <v>1007</v>
      </c>
      <c r="C1672" s="259" t="s">
        <v>1008</v>
      </c>
      <c r="D1672" s="259" t="s">
        <v>40</v>
      </c>
      <c r="E1672" s="259" t="s">
        <v>17</v>
      </c>
      <c r="F1672" s="259" t="s">
        <v>17</v>
      </c>
      <c r="G1672" s="259" t="s">
        <v>17</v>
      </c>
      <c r="H1672" s="259" t="s">
        <v>17</v>
      </c>
      <c r="I1672" s="259" t="s">
        <v>17</v>
      </c>
      <c r="J1672" s="259" t="s">
        <v>3285</v>
      </c>
      <c r="K1672" s="259" t="s">
        <v>3604</v>
      </c>
      <c r="L1672" s="260">
        <v>45572</v>
      </c>
      <c r="M1672" s="259" t="s">
        <v>20</v>
      </c>
    </row>
    <row r="1673" spans="1:13" x14ac:dyDescent="0.35">
      <c r="A1673" s="261" t="s">
        <v>1006</v>
      </c>
      <c r="B1673" s="261" t="s">
        <v>1007</v>
      </c>
      <c r="C1673" s="261" t="s">
        <v>1008</v>
      </c>
      <c r="D1673" s="261" t="s">
        <v>644</v>
      </c>
      <c r="E1673" s="261">
        <v>10</v>
      </c>
      <c r="F1673" s="261" t="s">
        <v>3555</v>
      </c>
      <c r="G1673" s="261" t="s">
        <v>22</v>
      </c>
      <c r="H1673" s="261">
        <v>3</v>
      </c>
      <c r="I1673" s="261" t="s">
        <v>646</v>
      </c>
      <c r="J1673" s="261" t="s">
        <v>3556</v>
      </c>
      <c r="K1673" s="261" t="s">
        <v>3605</v>
      </c>
      <c r="L1673" s="262">
        <v>45572</v>
      </c>
      <c r="M1673" s="261" t="s">
        <v>20</v>
      </c>
    </row>
    <row r="1674" spans="1:13" x14ac:dyDescent="0.35">
      <c r="A1674" s="259" t="s">
        <v>1006</v>
      </c>
      <c r="B1674" s="259" t="s">
        <v>1007</v>
      </c>
      <c r="C1674" s="259" t="s">
        <v>1008</v>
      </c>
      <c r="D1674" s="259" t="s">
        <v>649</v>
      </c>
      <c r="E1674" s="259">
        <v>10</v>
      </c>
      <c r="F1674" s="259" t="s">
        <v>3555</v>
      </c>
      <c r="G1674" s="259" t="s">
        <v>22</v>
      </c>
      <c r="H1674" s="259">
        <v>3</v>
      </c>
      <c r="I1674" s="259" t="s">
        <v>646</v>
      </c>
      <c r="J1674" s="259" t="s">
        <v>3556</v>
      </c>
      <c r="K1674" s="259" t="s">
        <v>3606</v>
      </c>
      <c r="L1674" s="260">
        <v>45572</v>
      </c>
      <c r="M1674" s="259" t="s">
        <v>20</v>
      </c>
    </row>
    <row r="1675" spans="1:13" x14ac:dyDescent="0.35">
      <c r="A1675" s="261" t="s">
        <v>1006</v>
      </c>
      <c r="B1675" s="261" t="s">
        <v>1007</v>
      </c>
      <c r="C1675" s="261" t="s">
        <v>1008</v>
      </c>
      <c r="D1675" s="261" t="s">
        <v>797</v>
      </c>
      <c r="E1675" s="261">
        <v>1115100</v>
      </c>
      <c r="F1675" s="261" t="s">
        <v>3607</v>
      </c>
      <c r="G1675" s="261" t="s">
        <v>723</v>
      </c>
      <c r="H1675" s="261">
        <v>2</v>
      </c>
      <c r="I1675" s="261" t="s">
        <v>3608</v>
      </c>
      <c r="J1675" s="261" t="s">
        <v>3609</v>
      </c>
      <c r="K1675" s="261" t="s">
        <v>3610</v>
      </c>
      <c r="L1675" s="262">
        <v>45572</v>
      </c>
      <c r="M1675" s="261" t="s">
        <v>352</v>
      </c>
    </row>
    <row r="1676" spans="1:13" x14ac:dyDescent="0.35">
      <c r="A1676" s="259" t="s">
        <v>1006</v>
      </c>
      <c r="B1676" s="259" t="s">
        <v>1007</v>
      </c>
      <c r="C1676" s="259" t="s">
        <v>1008</v>
      </c>
      <c r="D1676" s="259" t="s">
        <v>802</v>
      </c>
      <c r="E1676" s="259">
        <v>2222038</v>
      </c>
      <c r="F1676" s="259" t="s">
        <v>3597</v>
      </c>
      <c r="G1676" s="259" t="s">
        <v>723</v>
      </c>
      <c r="H1676" s="259">
        <v>2</v>
      </c>
      <c r="I1676" s="259" t="s">
        <v>3598</v>
      </c>
      <c r="J1676" s="259" t="s">
        <v>3611</v>
      </c>
      <c r="K1676" s="259" t="s">
        <v>3612</v>
      </c>
      <c r="L1676" s="260">
        <v>45572</v>
      </c>
      <c r="M1676" s="259" t="s">
        <v>352</v>
      </c>
    </row>
    <row r="1677" spans="1:13" x14ac:dyDescent="0.35">
      <c r="A1677" s="261" t="s">
        <v>1006</v>
      </c>
      <c r="B1677" s="261" t="s">
        <v>1007</v>
      </c>
      <c r="C1677" s="261" t="s">
        <v>1008</v>
      </c>
      <c r="D1677" s="261" t="s">
        <v>807</v>
      </c>
      <c r="E1677" s="261">
        <v>2962862</v>
      </c>
      <c r="F1677" s="261" t="s">
        <v>3597</v>
      </c>
      <c r="G1677" s="261" t="s">
        <v>723</v>
      </c>
      <c r="H1677" s="261">
        <v>2</v>
      </c>
      <c r="I1677" s="261" t="s">
        <v>3598</v>
      </c>
      <c r="J1677" s="261" t="s">
        <v>3613</v>
      </c>
      <c r="K1677" s="261" t="s">
        <v>3614</v>
      </c>
      <c r="L1677" s="262">
        <v>45572</v>
      </c>
      <c r="M1677" s="261" t="s">
        <v>352</v>
      </c>
    </row>
    <row r="1678" spans="1:13" x14ac:dyDescent="0.35">
      <c r="A1678" s="259" t="s">
        <v>1006</v>
      </c>
      <c r="B1678" s="259" t="s">
        <v>1007</v>
      </c>
      <c r="C1678" s="259" t="s">
        <v>1008</v>
      </c>
      <c r="D1678" s="259" t="s">
        <v>810</v>
      </c>
      <c r="E1678" s="259">
        <v>446000</v>
      </c>
      <c r="F1678" s="259" t="s">
        <v>3615</v>
      </c>
      <c r="G1678" s="259" t="s">
        <v>723</v>
      </c>
      <c r="H1678" s="259">
        <v>2</v>
      </c>
      <c r="I1678" s="259" t="s">
        <v>3608</v>
      </c>
      <c r="J1678" s="259" t="s">
        <v>3616</v>
      </c>
      <c r="K1678" s="259" t="s">
        <v>3617</v>
      </c>
      <c r="L1678" s="260">
        <v>45572</v>
      </c>
      <c r="M1678" s="259" t="s">
        <v>352</v>
      </c>
    </row>
    <row r="1679" spans="1:13" x14ac:dyDescent="0.35">
      <c r="A1679" s="261" t="s">
        <v>1006</v>
      </c>
      <c r="B1679" s="261" t="s">
        <v>1007</v>
      </c>
      <c r="C1679" s="261" t="s">
        <v>1008</v>
      </c>
      <c r="D1679" s="261" t="s">
        <v>813</v>
      </c>
      <c r="E1679" s="261">
        <v>669100</v>
      </c>
      <c r="F1679" s="261" t="s">
        <v>3615</v>
      </c>
      <c r="G1679" s="261" t="s">
        <v>723</v>
      </c>
      <c r="H1679" s="261">
        <v>2</v>
      </c>
      <c r="I1679" s="261" t="s">
        <v>3608</v>
      </c>
      <c r="J1679" s="261" t="s">
        <v>3618</v>
      </c>
      <c r="K1679" s="261" t="s">
        <v>3619</v>
      </c>
      <c r="L1679" s="262">
        <v>45572</v>
      </c>
      <c r="M1679" s="261" t="s">
        <v>352</v>
      </c>
    </row>
    <row r="1680" spans="1:13" x14ac:dyDescent="0.35">
      <c r="A1680" s="259" t="s">
        <v>1006</v>
      </c>
      <c r="B1680" s="259" t="s">
        <v>1007</v>
      </c>
      <c r="C1680" s="259" t="s">
        <v>1008</v>
      </c>
      <c r="D1680" s="259" t="s">
        <v>679</v>
      </c>
      <c r="E1680" s="259">
        <v>0</v>
      </c>
      <c r="F1680" s="259" t="s">
        <v>3615</v>
      </c>
      <c r="G1680" s="259" t="s">
        <v>723</v>
      </c>
      <c r="H1680" s="259">
        <v>2</v>
      </c>
      <c r="I1680" s="259" t="s">
        <v>3608</v>
      </c>
      <c r="J1680" s="259" t="s">
        <v>3620</v>
      </c>
      <c r="K1680" s="259" t="s">
        <v>3621</v>
      </c>
      <c r="L1680" s="260">
        <v>45572</v>
      </c>
      <c r="M1680" s="259" t="s">
        <v>20</v>
      </c>
    </row>
    <row r="1681" spans="1:13" x14ac:dyDescent="0.35">
      <c r="A1681" s="261" t="s">
        <v>1006</v>
      </c>
      <c r="B1681" s="261" t="s">
        <v>1007</v>
      </c>
      <c r="C1681" s="261" t="s">
        <v>1008</v>
      </c>
      <c r="D1681" s="261" t="s">
        <v>317</v>
      </c>
      <c r="E1681" s="261">
        <v>3</v>
      </c>
      <c r="F1681" s="261" t="s">
        <v>3615</v>
      </c>
      <c r="G1681" s="261" t="s">
        <v>723</v>
      </c>
      <c r="H1681" s="261">
        <v>2</v>
      </c>
      <c r="I1681" s="261" t="s">
        <v>3608</v>
      </c>
      <c r="J1681" s="261" t="s">
        <v>3394</v>
      </c>
      <c r="K1681" s="261" t="s">
        <v>3622</v>
      </c>
      <c r="L1681" s="262">
        <v>45572</v>
      </c>
      <c r="M1681" s="261" t="s">
        <v>20</v>
      </c>
    </row>
    <row r="1682" spans="1:13" x14ac:dyDescent="0.35">
      <c r="A1682" s="259" t="s">
        <v>1006</v>
      </c>
      <c r="B1682" s="259" t="s">
        <v>1007</v>
      </c>
      <c r="C1682" s="259" t="s">
        <v>1008</v>
      </c>
      <c r="D1682" s="259" t="s">
        <v>38</v>
      </c>
      <c r="E1682" s="259" t="s">
        <v>17</v>
      </c>
      <c r="F1682" s="259" t="s">
        <v>17</v>
      </c>
      <c r="G1682" s="259" t="s">
        <v>17</v>
      </c>
      <c r="H1682" s="259" t="s">
        <v>17</v>
      </c>
      <c r="I1682" s="259" t="s">
        <v>17</v>
      </c>
      <c r="J1682" s="259" t="s">
        <v>3285</v>
      </c>
      <c r="K1682" s="259" t="s">
        <v>3623</v>
      </c>
      <c r="L1682" s="260">
        <v>45572</v>
      </c>
      <c r="M1682" s="259" t="s">
        <v>20</v>
      </c>
    </row>
    <row r="1683" spans="1:13" x14ac:dyDescent="0.35">
      <c r="A1683" s="261" t="s">
        <v>1006</v>
      </c>
      <c r="B1683" s="261" t="s">
        <v>1007</v>
      </c>
      <c r="C1683" s="261" t="s">
        <v>1008</v>
      </c>
      <c r="D1683" s="261" t="s">
        <v>16</v>
      </c>
      <c r="E1683" s="261" t="s">
        <v>17</v>
      </c>
      <c r="F1683" s="261" t="s">
        <v>17</v>
      </c>
      <c r="G1683" s="261" t="s">
        <v>17</v>
      </c>
      <c r="H1683" s="261" t="s">
        <v>17</v>
      </c>
      <c r="I1683" s="261" t="s">
        <v>17</v>
      </c>
      <c r="J1683" s="261" t="s">
        <v>3285</v>
      </c>
      <c r="K1683" s="261" t="s">
        <v>3624</v>
      </c>
      <c r="L1683" s="262">
        <v>45572</v>
      </c>
      <c r="M1683" s="261" t="s">
        <v>20</v>
      </c>
    </row>
    <row r="1684" spans="1:13" x14ac:dyDescent="0.35">
      <c r="A1684" s="259" t="s">
        <v>1006</v>
      </c>
      <c r="B1684" s="259" t="s">
        <v>1007</v>
      </c>
      <c r="C1684" s="259" t="s">
        <v>1008</v>
      </c>
      <c r="D1684" s="259" t="s">
        <v>21</v>
      </c>
      <c r="E1684" s="259" t="s">
        <v>17</v>
      </c>
      <c r="F1684" s="259" t="s">
        <v>17</v>
      </c>
      <c r="G1684" s="259" t="s">
        <v>17</v>
      </c>
      <c r="H1684" s="259" t="s">
        <v>17</v>
      </c>
      <c r="I1684" s="259" t="s">
        <v>17</v>
      </c>
      <c r="J1684" s="259" t="s">
        <v>3285</v>
      </c>
      <c r="K1684" s="259" t="s">
        <v>3625</v>
      </c>
      <c r="L1684" s="260">
        <v>45572</v>
      </c>
      <c r="M1684" s="259" t="s">
        <v>20</v>
      </c>
    </row>
    <row r="1685" spans="1:13" x14ac:dyDescent="0.35">
      <c r="A1685" s="261" t="s">
        <v>1006</v>
      </c>
      <c r="B1685" s="261" t="s">
        <v>1007</v>
      </c>
      <c r="C1685" s="261" t="s">
        <v>1008</v>
      </c>
      <c r="D1685" s="261" t="s">
        <v>631</v>
      </c>
      <c r="E1685" s="261" t="s">
        <v>17</v>
      </c>
      <c r="F1685" s="261" t="s">
        <v>17</v>
      </c>
      <c r="G1685" s="261" t="s">
        <v>17</v>
      </c>
      <c r="H1685" s="261" t="s">
        <v>17</v>
      </c>
      <c r="I1685" s="261" t="s">
        <v>17</v>
      </c>
      <c r="J1685" s="261" t="s">
        <v>3285</v>
      </c>
      <c r="K1685" s="261" t="s">
        <v>3626</v>
      </c>
      <c r="L1685" s="262">
        <v>45572</v>
      </c>
      <c r="M1685" s="261" t="s">
        <v>20</v>
      </c>
    </row>
    <row r="1686" spans="1:13" x14ac:dyDescent="0.35">
      <c r="A1686" s="259" t="s">
        <v>1006</v>
      </c>
      <c r="B1686" s="259" t="s">
        <v>1007</v>
      </c>
      <c r="C1686" s="259" t="s">
        <v>1008</v>
      </c>
      <c r="D1686" s="259" t="s">
        <v>24</v>
      </c>
      <c r="E1686" s="259" t="s">
        <v>17</v>
      </c>
      <c r="F1686" s="259" t="s">
        <v>17</v>
      </c>
      <c r="G1686" s="259" t="s">
        <v>17</v>
      </c>
      <c r="H1686" s="259" t="s">
        <v>17</v>
      </c>
      <c r="I1686" s="259" t="s">
        <v>17</v>
      </c>
      <c r="J1686" s="259" t="s">
        <v>3285</v>
      </c>
      <c r="K1686" s="259" t="s">
        <v>3627</v>
      </c>
      <c r="L1686" s="260">
        <v>45572</v>
      </c>
      <c r="M1686" s="259" t="s">
        <v>20</v>
      </c>
    </row>
    <row r="1687" spans="1:13" x14ac:dyDescent="0.35">
      <c r="A1687" s="261" t="s">
        <v>1016</v>
      </c>
      <c r="B1687" s="261" t="s">
        <v>1017</v>
      </c>
      <c r="C1687" s="261" t="s">
        <v>1018</v>
      </c>
      <c r="D1687" s="261" t="s">
        <v>759</v>
      </c>
      <c r="E1687" s="261">
        <v>17600000</v>
      </c>
      <c r="F1687" s="261" t="s">
        <v>3628</v>
      </c>
      <c r="G1687" s="261" t="s">
        <v>404</v>
      </c>
      <c r="H1687" s="261">
        <v>1</v>
      </c>
      <c r="I1687" s="261" t="s">
        <v>3629</v>
      </c>
      <c r="J1687" s="261" t="s">
        <v>3630</v>
      </c>
      <c r="K1687" s="261" t="s">
        <v>3631</v>
      </c>
      <c r="L1687" s="262">
        <v>45572</v>
      </c>
      <c r="M1687" s="261" t="s">
        <v>20</v>
      </c>
    </row>
    <row r="1688" spans="1:13" x14ac:dyDescent="0.35">
      <c r="A1688" s="259" t="s">
        <v>1016</v>
      </c>
      <c r="B1688" s="259" t="s">
        <v>1017</v>
      </c>
      <c r="C1688" s="259" t="s">
        <v>1018</v>
      </c>
      <c r="D1688" s="259" t="s">
        <v>764</v>
      </c>
      <c r="E1688" s="259">
        <v>107160</v>
      </c>
      <c r="F1688" s="259" t="s">
        <v>3632</v>
      </c>
      <c r="G1688" s="259" t="s">
        <v>723</v>
      </c>
      <c r="H1688" s="259">
        <v>2</v>
      </c>
      <c r="I1688" s="259" t="s">
        <v>3633</v>
      </c>
      <c r="J1688" s="259" t="s">
        <v>3634</v>
      </c>
      <c r="K1688" s="259" t="s">
        <v>3635</v>
      </c>
      <c r="L1688" s="260">
        <v>45572</v>
      </c>
      <c r="M1688" s="259" t="s">
        <v>20</v>
      </c>
    </row>
    <row r="1689" spans="1:13" x14ac:dyDescent="0.35">
      <c r="A1689" s="261" t="s">
        <v>1016</v>
      </c>
      <c r="B1689" s="261" t="s">
        <v>1017</v>
      </c>
      <c r="C1689" s="261" t="s">
        <v>1018</v>
      </c>
      <c r="D1689" s="261" t="s">
        <v>769</v>
      </c>
      <c r="E1689" s="261">
        <v>17600000</v>
      </c>
      <c r="F1689" s="261" t="s">
        <v>3628</v>
      </c>
      <c r="G1689" s="261" t="s">
        <v>22</v>
      </c>
      <c r="H1689" s="261">
        <v>3</v>
      </c>
      <c r="I1689" s="261" t="s">
        <v>3629</v>
      </c>
      <c r="J1689" s="261" t="s">
        <v>3636</v>
      </c>
      <c r="K1689" s="261" t="s">
        <v>3637</v>
      </c>
      <c r="L1689" s="262">
        <v>45572</v>
      </c>
      <c r="M1689" s="261" t="s">
        <v>20</v>
      </c>
    </row>
    <row r="1690" spans="1:13" x14ac:dyDescent="0.35">
      <c r="A1690" s="259" t="s">
        <v>1016</v>
      </c>
      <c r="B1690" s="259" t="s">
        <v>1017</v>
      </c>
      <c r="C1690" s="259" t="s">
        <v>1018</v>
      </c>
      <c r="D1690" s="259" t="s">
        <v>774</v>
      </c>
      <c r="E1690" s="259">
        <v>9856000</v>
      </c>
      <c r="F1690" s="259" t="s">
        <v>3638</v>
      </c>
      <c r="G1690" s="259" t="s">
        <v>22</v>
      </c>
      <c r="H1690" s="259">
        <v>3</v>
      </c>
      <c r="I1690" s="259" t="s">
        <v>3639</v>
      </c>
      <c r="J1690" s="259" t="s">
        <v>3640</v>
      </c>
      <c r="K1690" s="259" t="s">
        <v>3641</v>
      </c>
      <c r="L1690" s="260">
        <v>45572</v>
      </c>
      <c r="M1690" s="259" t="s">
        <v>20</v>
      </c>
    </row>
    <row r="1691" spans="1:13" x14ac:dyDescent="0.35">
      <c r="A1691" s="261" t="s">
        <v>1016</v>
      </c>
      <c r="B1691" s="261" t="s">
        <v>1017</v>
      </c>
      <c r="C1691" s="261" t="s">
        <v>1018</v>
      </c>
      <c r="D1691" s="261" t="s">
        <v>463</v>
      </c>
      <c r="E1691" s="261">
        <v>242000</v>
      </c>
      <c r="F1691" s="261" t="s">
        <v>2959</v>
      </c>
      <c r="G1691" s="261" t="s">
        <v>33</v>
      </c>
      <c r="H1691" s="261">
        <v>2</v>
      </c>
      <c r="I1691" s="261" t="s">
        <v>2960</v>
      </c>
      <c r="J1691" s="261" t="s">
        <v>3642</v>
      </c>
      <c r="K1691" s="261" t="s">
        <v>3643</v>
      </c>
      <c r="L1691" s="262">
        <v>45572</v>
      </c>
      <c r="M1691" s="261" t="s">
        <v>20</v>
      </c>
    </row>
    <row r="1692" spans="1:13" x14ac:dyDescent="0.35">
      <c r="A1692" s="259" t="s">
        <v>1016</v>
      </c>
      <c r="B1692" s="259" t="s">
        <v>1017</v>
      </c>
      <c r="C1692" s="259" t="s">
        <v>1018</v>
      </c>
      <c r="D1692" s="259" t="s">
        <v>40</v>
      </c>
      <c r="E1692" s="259" t="s">
        <v>17</v>
      </c>
      <c r="F1692" s="259" t="s">
        <v>17</v>
      </c>
      <c r="G1692" s="259" t="s">
        <v>17</v>
      </c>
      <c r="H1692" s="259" t="s">
        <v>17</v>
      </c>
      <c r="I1692" s="259" t="s">
        <v>17</v>
      </c>
      <c r="J1692" s="259" t="s">
        <v>3285</v>
      </c>
      <c r="K1692" s="259" t="s">
        <v>3644</v>
      </c>
      <c r="L1692" s="260">
        <v>45572</v>
      </c>
      <c r="M1692" s="259" t="s">
        <v>20</v>
      </c>
    </row>
    <row r="1693" spans="1:13" x14ac:dyDescent="0.35">
      <c r="A1693" s="261" t="s">
        <v>1016</v>
      </c>
      <c r="B1693" s="261" t="s">
        <v>1017</v>
      </c>
      <c r="C1693" s="261" t="s">
        <v>1018</v>
      </c>
      <c r="D1693" s="261" t="s">
        <v>644</v>
      </c>
      <c r="E1693" s="261">
        <v>130</v>
      </c>
      <c r="F1693" s="261" t="s">
        <v>3555</v>
      </c>
      <c r="G1693" s="261" t="s">
        <v>22</v>
      </c>
      <c r="H1693" s="261">
        <v>3</v>
      </c>
      <c r="I1693" s="261" t="s">
        <v>646</v>
      </c>
      <c r="J1693" s="261" t="s">
        <v>3556</v>
      </c>
      <c r="K1693" s="261" t="s">
        <v>3645</v>
      </c>
      <c r="L1693" s="262">
        <v>45572</v>
      </c>
      <c r="M1693" s="261" t="s">
        <v>20</v>
      </c>
    </row>
    <row r="1694" spans="1:13" x14ac:dyDescent="0.35">
      <c r="A1694" s="259" t="s">
        <v>1016</v>
      </c>
      <c r="B1694" s="259" t="s">
        <v>1017</v>
      </c>
      <c r="C1694" s="259" t="s">
        <v>1018</v>
      </c>
      <c r="D1694" s="259" t="s">
        <v>649</v>
      </c>
      <c r="E1694" s="259">
        <v>130</v>
      </c>
      <c r="F1694" s="259" t="s">
        <v>3555</v>
      </c>
      <c r="G1694" s="259" t="s">
        <v>22</v>
      </c>
      <c r="H1694" s="259">
        <v>3</v>
      </c>
      <c r="I1694" s="259" t="s">
        <v>646</v>
      </c>
      <c r="J1694" s="259" t="s">
        <v>3556</v>
      </c>
      <c r="K1694" s="259" t="s">
        <v>3646</v>
      </c>
      <c r="L1694" s="260">
        <v>45572</v>
      </c>
      <c r="M1694" s="259" t="s">
        <v>20</v>
      </c>
    </row>
    <row r="1695" spans="1:13" x14ac:dyDescent="0.35">
      <c r="A1695" s="261" t="s">
        <v>1016</v>
      </c>
      <c r="B1695" s="261" t="s">
        <v>1017</v>
      </c>
      <c r="C1695" s="261" t="s">
        <v>1018</v>
      </c>
      <c r="D1695" s="261" t="s">
        <v>797</v>
      </c>
      <c r="E1695" s="261">
        <v>5300000</v>
      </c>
      <c r="F1695" s="261" t="s">
        <v>3628</v>
      </c>
      <c r="G1695" s="261" t="s">
        <v>723</v>
      </c>
      <c r="H1695" s="261">
        <v>2</v>
      </c>
      <c r="I1695" s="261" t="s">
        <v>3629</v>
      </c>
      <c r="J1695" s="261" t="s">
        <v>3647</v>
      </c>
      <c r="K1695" s="261" t="s">
        <v>3648</v>
      </c>
      <c r="L1695" s="262">
        <v>45572</v>
      </c>
      <c r="M1695" s="261" t="s">
        <v>352</v>
      </c>
    </row>
    <row r="1696" spans="1:13" x14ac:dyDescent="0.35">
      <c r="A1696" s="259" t="s">
        <v>1016</v>
      </c>
      <c r="B1696" s="259" t="s">
        <v>1017</v>
      </c>
      <c r="C1696" s="259" t="s">
        <v>1018</v>
      </c>
      <c r="D1696" s="259" t="s">
        <v>802</v>
      </c>
      <c r="E1696" s="259">
        <v>7744000</v>
      </c>
      <c r="F1696" s="259" t="s">
        <v>3638</v>
      </c>
      <c r="G1696" s="259" t="s">
        <v>33</v>
      </c>
      <c r="H1696" s="259">
        <v>2</v>
      </c>
      <c r="I1696" s="259" t="s">
        <v>3639</v>
      </c>
      <c r="J1696" s="259" t="s">
        <v>3649</v>
      </c>
      <c r="K1696" s="259" t="s">
        <v>3650</v>
      </c>
      <c r="L1696" s="260">
        <v>45572</v>
      </c>
      <c r="M1696" s="259" t="s">
        <v>352</v>
      </c>
    </row>
    <row r="1697" spans="1:13" x14ac:dyDescent="0.35">
      <c r="A1697" s="261" t="s">
        <v>1016</v>
      </c>
      <c r="B1697" s="261" t="s">
        <v>1017</v>
      </c>
      <c r="C1697" s="261" t="s">
        <v>1018</v>
      </c>
      <c r="D1697" s="261" t="s">
        <v>807</v>
      </c>
      <c r="E1697" s="261">
        <v>4556000</v>
      </c>
      <c r="F1697" s="261" t="s">
        <v>3638</v>
      </c>
      <c r="G1697" s="261" t="s">
        <v>723</v>
      </c>
      <c r="H1697" s="261">
        <v>2</v>
      </c>
      <c r="I1697" s="261" t="s">
        <v>3639</v>
      </c>
      <c r="J1697" s="261" t="s">
        <v>3651</v>
      </c>
      <c r="K1697" s="261" t="s">
        <v>3652</v>
      </c>
      <c r="L1697" s="262">
        <v>45572</v>
      </c>
      <c r="M1697" s="261" t="s">
        <v>352</v>
      </c>
    </row>
    <row r="1698" spans="1:13" x14ac:dyDescent="0.35">
      <c r="A1698" s="259" t="s">
        <v>1016</v>
      </c>
      <c r="B1698" s="259" t="s">
        <v>1017</v>
      </c>
      <c r="C1698" s="259" t="s">
        <v>1018</v>
      </c>
      <c r="D1698" s="259" t="s">
        <v>810</v>
      </c>
      <c r="E1698" s="259">
        <v>4948000</v>
      </c>
      <c r="F1698" s="259" t="s">
        <v>3638</v>
      </c>
      <c r="G1698" s="259" t="s">
        <v>33</v>
      </c>
      <c r="H1698" s="259">
        <v>2</v>
      </c>
      <c r="I1698" s="259" t="s">
        <v>3639</v>
      </c>
      <c r="J1698" s="259" t="s">
        <v>3653</v>
      </c>
      <c r="K1698" s="259" t="s">
        <v>3654</v>
      </c>
      <c r="L1698" s="260">
        <v>45572</v>
      </c>
      <c r="M1698" s="259" t="s">
        <v>352</v>
      </c>
    </row>
    <row r="1699" spans="1:13" x14ac:dyDescent="0.35">
      <c r="A1699" s="261" t="s">
        <v>1016</v>
      </c>
      <c r="B1699" s="261" t="s">
        <v>1017</v>
      </c>
      <c r="C1699" s="261" t="s">
        <v>1018</v>
      </c>
      <c r="D1699" s="261" t="s">
        <v>813</v>
      </c>
      <c r="E1699" s="261">
        <v>352000</v>
      </c>
      <c r="F1699" s="261" t="s">
        <v>3638</v>
      </c>
      <c r="G1699" s="261" t="s">
        <v>723</v>
      </c>
      <c r="H1699" s="261">
        <v>2</v>
      </c>
      <c r="I1699" s="261" t="s">
        <v>3629</v>
      </c>
      <c r="J1699" s="261" t="s">
        <v>3655</v>
      </c>
      <c r="K1699" s="261" t="s">
        <v>3656</v>
      </c>
      <c r="L1699" s="262">
        <v>45572</v>
      </c>
      <c r="M1699" s="261" t="s">
        <v>352</v>
      </c>
    </row>
    <row r="1700" spans="1:13" x14ac:dyDescent="0.35">
      <c r="A1700" s="259" t="s">
        <v>1016</v>
      </c>
      <c r="B1700" s="259" t="s">
        <v>1017</v>
      </c>
      <c r="C1700" s="259" t="s">
        <v>1018</v>
      </c>
      <c r="D1700" s="259" t="s">
        <v>679</v>
      </c>
      <c r="E1700" s="259">
        <v>0</v>
      </c>
      <c r="F1700" s="259" t="s">
        <v>3628</v>
      </c>
      <c r="G1700" s="259" t="s">
        <v>723</v>
      </c>
      <c r="H1700" s="259">
        <v>2</v>
      </c>
      <c r="I1700" s="259" t="s">
        <v>3657</v>
      </c>
      <c r="J1700" s="259" t="s">
        <v>3658</v>
      </c>
      <c r="K1700" s="259" t="s">
        <v>3659</v>
      </c>
      <c r="L1700" s="260">
        <v>45572</v>
      </c>
      <c r="M1700" s="259" t="s">
        <v>352</v>
      </c>
    </row>
    <row r="1701" spans="1:13" x14ac:dyDescent="0.35">
      <c r="A1701" s="261" t="s">
        <v>1016</v>
      </c>
      <c r="B1701" s="261" t="s">
        <v>1017</v>
      </c>
      <c r="C1701" s="261" t="s">
        <v>1018</v>
      </c>
      <c r="D1701" s="261" t="s">
        <v>317</v>
      </c>
      <c r="E1701" s="261">
        <v>5</v>
      </c>
      <c r="F1701" s="261" t="s">
        <v>3628</v>
      </c>
      <c r="G1701" s="261" t="s">
        <v>723</v>
      </c>
      <c r="H1701" s="261">
        <v>2</v>
      </c>
      <c r="I1701" s="261" t="s">
        <v>3629</v>
      </c>
      <c r="J1701" s="261" t="s">
        <v>3660</v>
      </c>
      <c r="K1701" s="261" t="s">
        <v>3661</v>
      </c>
      <c r="L1701" s="262">
        <v>45572</v>
      </c>
      <c r="M1701" s="261" t="s">
        <v>352</v>
      </c>
    </row>
    <row r="1702" spans="1:13" x14ac:dyDescent="0.35">
      <c r="A1702" s="259" t="s">
        <v>1016</v>
      </c>
      <c r="B1702" s="259" t="s">
        <v>1017</v>
      </c>
      <c r="C1702" s="259" t="s">
        <v>1018</v>
      </c>
      <c r="D1702" s="259" t="s">
        <v>38</v>
      </c>
      <c r="E1702" s="259">
        <v>14299</v>
      </c>
      <c r="F1702" s="259" t="s">
        <v>3628</v>
      </c>
      <c r="G1702" s="259" t="s">
        <v>33</v>
      </c>
      <c r="H1702" s="259">
        <v>2</v>
      </c>
      <c r="I1702" s="259" t="s">
        <v>3629</v>
      </c>
      <c r="J1702" s="259" t="s">
        <v>3662</v>
      </c>
      <c r="K1702" s="259" t="s">
        <v>3663</v>
      </c>
      <c r="L1702" s="260">
        <v>45572</v>
      </c>
      <c r="M1702" s="259" t="s">
        <v>352</v>
      </c>
    </row>
    <row r="1703" spans="1:13" x14ac:dyDescent="0.35">
      <c r="A1703" s="261" t="s">
        <v>1016</v>
      </c>
      <c r="B1703" s="261" t="s">
        <v>1017</v>
      </c>
      <c r="C1703" s="261" t="s">
        <v>1018</v>
      </c>
      <c r="D1703" s="261" t="s">
        <v>16</v>
      </c>
      <c r="E1703" s="261" t="s">
        <v>17</v>
      </c>
      <c r="F1703" s="261" t="s">
        <v>17</v>
      </c>
      <c r="G1703" s="261" t="s">
        <v>17</v>
      </c>
      <c r="H1703" s="261" t="s">
        <v>17</v>
      </c>
      <c r="I1703" s="261" t="s">
        <v>17</v>
      </c>
      <c r="J1703" s="261" t="s">
        <v>3285</v>
      </c>
      <c r="K1703" s="261" t="s">
        <v>3664</v>
      </c>
      <c r="L1703" s="262">
        <v>45572</v>
      </c>
      <c r="M1703" s="261" t="s">
        <v>20</v>
      </c>
    </row>
    <row r="1704" spans="1:13" x14ac:dyDescent="0.35">
      <c r="A1704" s="259" t="s">
        <v>1016</v>
      </c>
      <c r="B1704" s="259" t="s">
        <v>1017</v>
      </c>
      <c r="C1704" s="259" t="s">
        <v>1018</v>
      </c>
      <c r="D1704" s="259" t="s">
        <v>21</v>
      </c>
      <c r="E1704" s="259" t="s">
        <v>17</v>
      </c>
      <c r="F1704" s="259" t="s">
        <v>17</v>
      </c>
      <c r="G1704" s="259" t="s">
        <v>17</v>
      </c>
      <c r="H1704" s="259" t="s">
        <v>17</v>
      </c>
      <c r="I1704" s="259" t="s">
        <v>17</v>
      </c>
      <c r="J1704" s="259" t="s">
        <v>3285</v>
      </c>
      <c r="K1704" s="259" t="s">
        <v>3665</v>
      </c>
      <c r="L1704" s="260">
        <v>45572</v>
      </c>
      <c r="M1704" s="259" t="s">
        <v>20</v>
      </c>
    </row>
    <row r="1705" spans="1:13" x14ac:dyDescent="0.35">
      <c r="A1705" s="261" t="s">
        <v>1016</v>
      </c>
      <c r="B1705" s="261" t="s">
        <v>1017</v>
      </c>
      <c r="C1705" s="261" t="s">
        <v>1018</v>
      </c>
      <c r="D1705" s="261" t="s">
        <v>631</v>
      </c>
      <c r="E1705" s="261" t="s">
        <v>17</v>
      </c>
      <c r="F1705" s="261" t="s">
        <v>17</v>
      </c>
      <c r="G1705" s="261" t="s">
        <v>17</v>
      </c>
      <c r="H1705" s="261" t="s">
        <v>17</v>
      </c>
      <c r="I1705" s="261" t="s">
        <v>17</v>
      </c>
      <c r="J1705" s="261" t="s">
        <v>3285</v>
      </c>
      <c r="K1705" s="261" t="s">
        <v>3666</v>
      </c>
      <c r="L1705" s="262">
        <v>45572</v>
      </c>
      <c r="M1705" s="261" t="s">
        <v>20</v>
      </c>
    </row>
    <row r="1706" spans="1:13" x14ac:dyDescent="0.35">
      <c r="A1706" s="259" t="s">
        <v>1016</v>
      </c>
      <c r="B1706" s="259" t="s">
        <v>1017</v>
      </c>
      <c r="C1706" s="259" t="s">
        <v>1018</v>
      </c>
      <c r="D1706" s="259" t="s">
        <v>24</v>
      </c>
      <c r="E1706" s="259" t="s">
        <v>17</v>
      </c>
      <c r="F1706" s="259" t="s">
        <v>17</v>
      </c>
      <c r="G1706" s="259" t="s">
        <v>17</v>
      </c>
      <c r="H1706" s="259" t="s">
        <v>17</v>
      </c>
      <c r="I1706" s="259" t="s">
        <v>17</v>
      </c>
      <c r="J1706" s="259" t="s">
        <v>3285</v>
      </c>
      <c r="K1706" s="259" t="s">
        <v>3667</v>
      </c>
      <c r="L1706" s="260">
        <v>45572</v>
      </c>
      <c r="M1706" s="259" t="s">
        <v>20</v>
      </c>
    </row>
    <row r="1707" spans="1:13" x14ac:dyDescent="0.35">
      <c r="A1707" s="261" t="s">
        <v>3668</v>
      </c>
      <c r="B1707" s="261" t="s">
        <v>3669</v>
      </c>
      <c r="C1707" s="261" t="s">
        <v>3670</v>
      </c>
      <c r="D1707" s="261" t="s">
        <v>40</v>
      </c>
      <c r="E1707" s="261" t="s">
        <v>17</v>
      </c>
      <c r="F1707" s="261" t="s">
        <v>17</v>
      </c>
      <c r="G1707" s="261" t="s">
        <v>17</v>
      </c>
      <c r="H1707" s="261" t="s">
        <v>17</v>
      </c>
      <c r="I1707" s="261" t="s">
        <v>17</v>
      </c>
      <c r="J1707" s="261" t="s">
        <v>18</v>
      </c>
      <c r="K1707" s="261" t="s">
        <v>3671</v>
      </c>
      <c r="L1707" s="262">
        <v>45586</v>
      </c>
      <c r="M1707" s="261" t="s">
        <v>20</v>
      </c>
    </row>
    <row r="1708" spans="1:13" x14ac:dyDescent="0.35">
      <c r="A1708" s="259" t="s">
        <v>3668</v>
      </c>
      <c r="B1708" s="259" t="s">
        <v>3669</v>
      </c>
      <c r="C1708" s="259" t="s">
        <v>3670</v>
      </c>
      <c r="D1708" s="259" t="s">
        <v>26</v>
      </c>
      <c r="E1708" s="259" t="s">
        <v>17</v>
      </c>
      <c r="F1708" s="259" t="s">
        <v>17</v>
      </c>
      <c r="G1708" s="259" t="s">
        <v>17</v>
      </c>
      <c r="H1708" s="259" t="s">
        <v>17</v>
      </c>
      <c r="I1708" s="259" t="s">
        <v>17</v>
      </c>
      <c r="J1708" s="259" t="s">
        <v>1153</v>
      </c>
      <c r="K1708" s="259" t="s">
        <v>3672</v>
      </c>
      <c r="L1708" s="260">
        <v>45586</v>
      </c>
      <c r="M1708" s="259" t="s">
        <v>20</v>
      </c>
    </row>
    <row r="1709" spans="1:13" x14ac:dyDescent="0.35">
      <c r="A1709" s="261" t="s">
        <v>3668</v>
      </c>
      <c r="B1709" s="261" t="s">
        <v>3669</v>
      </c>
      <c r="C1709" s="261" t="s">
        <v>3670</v>
      </c>
      <c r="D1709" s="261" t="s">
        <v>28</v>
      </c>
      <c r="E1709" s="261" t="s">
        <v>17</v>
      </c>
      <c r="F1709" s="261" t="s">
        <v>17</v>
      </c>
      <c r="G1709" s="261" t="s">
        <v>17</v>
      </c>
      <c r="H1709" s="261" t="s">
        <v>17</v>
      </c>
      <c r="I1709" s="261" t="s">
        <v>17</v>
      </c>
      <c r="J1709" s="261" t="s">
        <v>1153</v>
      </c>
      <c r="K1709" s="261" t="s">
        <v>3673</v>
      </c>
      <c r="L1709" s="262">
        <v>45586</v>
      </c>
      <c r="M1709" s="261" t="s">
        <v>20</v>
      </c>
    </row>
    <row r="1710" spans="1:13" x14ac:dyDescent="0.35">
      <c r="A1710" s="259" t="s">
        <v>3668</v>
      </c>
      <c r="B1710" s="259" t="s">
        <v>3669</v>
      </c>
      <c r="C1710" s="259" t="s">
        <v>3670</v>
      </c>
      <c r="D1710" s="259" t="s">
        <v>38</v>
      </c>
      <c r="E1710" s="259" t="s">
        <v>17</v>
      </c>
      <c r="F1710" s="259" t="s">
        <v>17</v>
      </c>
      <c r="G1710" s="259" t="s">
        <v>17</v>
      </c>
      <c r="H1710" s="259" t="s">
        <v>17</v>
      </c>
      <c r="I1710" s="259" t="s">
        <v>17</v>
      </c>
      <c r="J1710" s="259" t="s">
        <v>1153</v>
      </c>
      <c r="K1710" s="259" t="s">
        <v>3674</v>
      </c>
      <c r="L1710" s="260">
        <v>45586</v>
      </c>
      <c r="M1710" s="259" t="s">
        <v>20</v>
      </c>
    </row>
    <row r="1711" spans="1:13" x14ac:dyDescent="0.35">
      <c r="A1711" s="261" t="s">
        <v>3668</v>
      </c>
      <c r="B1711" s="261" t="s">
        <v>3669</v>
      </c>
      <c r="C1711" s="261" t="s">
        <v>3670</v>
      </c>
      <c r="D1711" s="261" t="s">
        <v>16</v>
      </c>
      <c r="E1711" s="261" t="s">
        <v>17</v>
      </c>
      <c r="F1711" s="261" t="s">
        <v>17</v>
      </c>
      <c r="G1711" s="261" t="s">
        <v>17</v>
      </c>
      <c r="H1711" s="261" t="s">
        <v>17</v>
      </c>
      <c r="I1711" s="261" t="s">
        <v>17</v>
      </c>
      <c r="J1711" s="261" t="s">
        <v>1153</v>
      </c>
      <c r="K1711" s="261" t="s">
        <v>3675</v>
      </c>
      <c r="L1711" s="262">
        <v>45586</v>
      </c>
      <c r="M1711" s="261" t="s">
        <v>20</v>
      </c>
    </row>
    <row r="1712" spans="1:13" x14ac:dyDescent="0.35">
      <c r="A1712" s="259" t="s">
        <v>3668</v>
      </c>
      <c r="B1712" s="259" t="s">
        <v>3669</v>
      </c>
      <c r="C1712" s="259" t="s">
        <v>3670</v>
      </c>
      <c r="D1712" s="259" t="s">
        <v>21</v>
      </c>
      <c r="E1712" s="259" t="s">
        <v>17</v>
      </c>
      <c r="F1712" s="259" t="s">
        <v>17</v>
      </c>
      <c r="G1712" s="259" t="s">
        <v>17</v>
      </c>
      <c r="H1712" s="259" t="s">
        <v>17</v>
      </c>
      <c r="I1712" s="259" t="s">
        <v>17</v>
      </c>
      <c r="J1712" s="259" t="s">
        <v>1153</v>
      </c>
      <c r="K1712" s="259" t="s">
        <v>3676</v>
      </c>
      <c r="L1712" s="260">
        <v>45586</v>
      </c>
      <c r="M1712" s="259" t="s">
        <v>20</v>
      </c>
    </row>
    <row r="1713" spans="1:13" x14ac:dyDescent="0.35">
      <c r="A1713" s="261" t="s">
        <v>3668</v>
      </c>
      <c r="B1713" s="261" t="s">
        <v>3669</v>
      </c>
      <c r="C1713" s="261" t="s">
        <v>3670</v>
      </c>
      <c r="D1713" s="261" t="s">
        <v>631</v>
      </c>
      <c r="E1713" s="261" t="s">
        <v>17</v>
      </c>
      <c r="F1713" s="261" t="s">
        <v>17</v>
      </c>
      <c r="G1713" s="261" t="s">
        <v>17</v>
      </c>
      <c r="H1713" s="261" t="s">
        <v>17</v>
      </c>
      <c r="I1713" s="261" t="s">
        <v>17</v>
      </c>
      <c r="J1713" s="261" t="s">
        <v>1153</v>
      </c>
      <c r="K1713" s="261" t="s">
        <v>3677</v>
      </c>
      <c r="L1713" s="262">
        <v>45586</v>
      </c>
      <c r="M1713" s="261" t="s">
        <v>20</v>
      </c>
    </row>
    <row r="1714" spans="1:13" x14ac:dyDescent="0.35">
      <c r="A1714" s="259" t="s">
        <v>3668</v>
      </c>
      <c r="B1714" s="259" t="s">
        <v>3669</v>
      </c>
      <c r="C1714" s="259" t="s">
        <v>3670</v>
      </c>
      <c r="D1714" s="259" t="s">
        <v>24</v>
      </c>
      <c r="E1714" s="259" t="s">
        <v>17</v>
      </c>
      <c r="F1714" s="259" t="s">
        <v>17</v>
      </c>
      <c r="G1714" s="259" t="s">
        <v>17</v>
      </c>
      <c r="H1714" s="259" t="s">
        <v>17</v>
      </c>
      <c r="I1714" s="259" t="s">
        <v>17</v>
      </c>
      <c r="J1714" s="259" t="s">
        <v>1153</v>
      </c>
      <c r="K1714" s="259" t="s">
        <v>3678</v>
      </c>
      <c r="L1714" s="260">
        <v>45586</v>
      </c>
      <c r="M1714" s="259" t="s">
        <v>20</v>
      </c>
    </row>
    <row r="1715" spans="1:13" x14ac:dyDescent="0.35">
      <c r="A1715" s="261" t="s">
        <v>3679</v>
      </c>
      <c r="B1715" s="261" t="s">
        <v>3680</v>
      </c>
      <c r="C1715" s="261" t="s">
        <v>3670</v>
      </c>
      <c r="D1715" s="261" t="s">
        <v>26</v>
      </c>
      <c r="E1715" s="261" t="s">
        <v>17</v>
      </c>
      <c r="F1715" s="261" t="s">
        <v>17</v>
      </c>
      <c r="G1715" s="261" t="s">
        <v>17</v>
      </c>
      <c r="H1715" s="261" t="s">
        <v>17</v>
      </c>
      <c r="I1715" s="261" t="s">
        <v>17</v>
      </c>
      <c r="J1715" s="261" t="s">
        <v>1153</v>
      </c>
      <c r="K1715" s="261" t="s">
        <v>3681</v>
      </c>
      <c r="L1715" s="262">
        <v>45586</v>
      </c>
      <c r="M1715" s="261" t="s">
        <v>20</v>
      </c>
    </row>
    <row r="1716" spans="1:13" x14ac:dyDescent="0.35">
      <c r="A1716" s="259" t="s">
        <v>3679</v>
      </c>
      <c r="B1716" s="259" t="s">
        <v>3680</v>
      </c>
      <c r="C1716" s="259" t="s">
        <v>3670</v>
      </c>
      <c r="D1716" s="259" t="s">
        <v>28</v>
      </c>
      <c r="E1716" s="259" t="s">
        <v>17</v>
      </c>
      <c r="F1716" s="259" t="s">
        <v>17</v>
      </c>
      <c r="G1716" s="259" t="s">
        <v>17</v>
      </c>
      <c r="H1716" s="259" t="s">
        <v>17</v>
      </c>
      <c r="I1716" s="259" t="s">
        <v>17</v>
      </c>
      <c r="J1716" s="259" t="s">
        <v>1153</v>
      </c>
      <c r="K1716" s="259" t="s">
        <v>3682</v>
      </c>
      <c r="L1716" s="260">
        <v>45586</v>
      </c>
      <c r="M1716" s="259" t="s">
        <v>20</v>
      </c>
    </row>
    <row r="1717" spans="1:13" x14ac:dyDescent="0.35">
      <c r="A1717" s="261" t="s">
        <v>3679</v>
      </c>
      <c r="B1717" s="261" t="s">
        <v>3680</v>
      </c>
      <c r="C1717" s="261" t="s">
        <v>3670</v>
      </c>
      <c r="D1717" s="261" t="s">
        <v>38</v>
      </c>
      <c r="E1717" s="261" t="s">
        <v>17</v>
      </c>
      <c r="F1717" s="261" t="s">
        <v>17</v>
      </c>
      <c r="G1717" s="261" t="s">
        <v>17</v>
      </c>
      <c r="H1717" s="261" t="s">
        <v>17</v>
      </c>
      <c r="I1717" s="261" t="s">
        <v>17</v>
      </c>
      <c r="J1717" s="261" t="s">
        <v>1153</v>
      </c>
      <c r="K1717" s="261" t="s">
        <v>3683</v>
      </c>
      <c r="L1717" s="262">
        <v>45586</v>
      </c>
      <c r="M1717" s="261" t="s">
        <v>20</v>
      </c>
    </row>
    <row r="1718" spans="1:13" x14ac:dyDescent="0.35">
      <c r="A1718" s="259" t="s">
        <v>3679</v>
      </c>
      <c r="B1718" s="259" t="s">
        <v>3680</v>
      </c>
      <c r="C1718" s="259" t="s">
        <v>3670</v>
      </c>
      <c r="D1718" s="259" t="s">
        <v>16</v>
      </c>
      <c r="E1718" s="259" t="s">
        <v>17</v>
      </c>
      <c r="F1718" s="259" t="s">
        <v>17</v>
      </c>
      <c r="G1718" s="259" t="s">
        <v>17</v>
      </c>
      <c r="H1718" s="259" t="s">
        <v>17</v>
      </c>
      <c r="I1718" s="259" t="s">
        <v>17</v>
      </c>
      <c r="J1718" s="259" t="s">
        <v>1153</v>
      </c>
      <c r="K1718" s="259" t="s">
        <v>3684</v>
      </c>
      <c r="L1718" s="260">
        <v>45586</v>
      </c>
      <c r="M1718" s="259" t="s">
        <v>20</v>
      </c>
    </row>
    <row r="1719" spans="1:13" x14ac:dyDescent="0.35">
      <c r="A1719" s="261" t="s">
        <v>3679</v>
      </c>
      <c r="B1719" s="261" t="s">
        <v>3680</v>
      </c>
      <c r="C1719" s="261" t="s">
        <v>3670</v>
      </c>
      <c r="D1719" s="261" t="s">
        <v>21</v>
      </c>
      <c r="E1719" s="261" t="s">
        <v>17</v>
      </c>
      <c r="F1719" s="261" t="s">
        <v>17</v>
      </c>
      <c r="G1719" s="261" t="s">
        <v>17</v>
      </c>
      <c r="H1719" s="261" t="s">
        <v>17</v>
      </c>
      <c r="I1719" s="261" t="s">
        <v>17</v>
      </c>
      <c r="J1719" s="261" t="s">
        <v>1153</v>
      </c>
      <c r="K1719" s="261" t="s">
        <v>3685</v>
      </c>
      <c r="L1719" s="262">
        <v>45586</v>
      </c>
      <c r="M1719" s="261" t="s">
        <v>20</v>
      </c>
    </row>
    <row r="1720" spans="1:13" x14ac:dyDescent="0.35">
      <c r="A1720" s="259" t="s">
        <v>3679</v>
      </c>
      <c r="B1720" s="259" t="s">
        <v>3680</v>
      </c>
      <c r="C1720" s="259" t="s">
        <v>3670</v>
      </c>
      <c r="D1720" s="259" t="s">
        <v>631</v>
      </c>
      <c r="E1720" s="259" t="s">
        <v>17</v>
      </c>
      <c r="F1720" s="259" t="s">
        <v>17</v>
      </c>
      <c r="G1720" s="259" t="s">
        <v>17</v>
      </c>
      <c r="H1720" s="259" t="s">
        <v>17</v>
      </c>
      <c r="I1720" s="259" t="s">
        <v>17</v>
      </c>
      <c r="J1720" s="259" t="s">
        <v>1153</v>
      </c>
      <c r="K1720" s="259" t="s">
        <v>3686</v>
      </c>
      <c r="L1720" s="260">
        <v>45586</v>
      </c>
      <c r="M1720" s="259" t="s">
        <v>20</v>
      </c>
    </row>
    <row r="1721" spans="1:13" x14ac:dyDescent="0.35">
      <c r="A1721" s="261" t="s">
        <v>3679</v>
      </c>
      <c r="B1721" s="261" t="s">
        <v>3680</v>
      </c>
      <c r="C1721" s="261" t="s">
        <v>3670</v>
      </c>
      <c r="D1721" s="261" t="s">
        <v>24</v>
      </c>
      <c r="E1721" s="261">
        <v>800000000</v>
      </c>
      <c r="F1721" s="261" t="s">
        <v>3687</v>
      </c>
      <c r="G1721" s="261" t="s">
        <v>723</v>
      </c>
      <c r="H1721" s="261">
        <v>2</v>
      </c>
      <c r="I1721" s="261" t="s">
        <v>3688</v>
      </c>
      <c r="J1721" s="261" t="s">
        <v>3689</v>
      </c>
      <c r="K1721" s="261" t="s">
        <v>3690</v>
      </c>
      <c r="L1721" s="262">
        <v>45586</v>
      </c>
      <c r="M1721" s="261" t="s">
        <v>20</v>
      </c>
    </row>
    <row r="1722" spans="1:13" x14ac:dyDescent="0.35">
      <c r="A1722" s="259" t="s">
        <v>3691</v>
      </c>
      <c r="B1722" s="259" t="s">
        <v>3692</v>
      </c>
      <c r="C1722" s="259" t="s">
        <v>3670</v>
      </c>
      <c r="D1722" s="259" t="s">
        <v>26</v>
      </c>
      <c r="E1722" s="259" t="s">
        <v>17</v>
      </c>
      <c r="F1722" s="259" t="s">
        <v>17</v>
      </c>
      <c r="G1722" s="259" t="s">
        <v>17</v>
      </c>
      <c r="H1722" s="259" t="s">
        <v>17</v>
      </c>
      <c r="I1722" s="259" t="s">
        <v>17</v>
      </c>
      <c r="J1722" s="259" t="s">
        <v>1153</v>
      </c>
      <c r="K1722" s="259" t="s">
        <v>3693</v>
      </c>
      <c r="L1722" s="260">
        <v>45586</v>
      </c>
      <c r="M1722" s="259" t="s">
        <v>20</v>
      </c>
    </row>
    <row r="1723" spans="1:13" x14ac:dyDescent="0.35">
      <c r="A1723" s="261" t="s">
        <v>3691</v>
      </c>
      <c r="B1723" s="261" t="s">
        <v>3692</v>
      </c>
      <c r="C1723" s="261" t="s">
        <v>3670</v>
      </c>
      <c r="D1723" s="261" t="s">
        <v>28</v>
      </c>
      <c r="E1723" s="261" t="s">
        <v>17</v>
      </c>
      <c r="F1723" s="261" t="s">
        <v>17</v>
      </c>
      <c r="G1723" s="261" t="s">
        <v>17</v>
      </c>
      <c r="H1723" s="261" t="s">
        <v>17</v>
      </c>
      <c r="I1723" s="261" t="s">
        <v>17</v>
      </c>
      <c r="J1723" s="261" t="s">
        <v>1153</v>
      </c>
      <c r="K1723" s="261" t="s">
        <v>3694</v>
      </c>
      <c r="L1723" s="262">
        <v>45586</v>
      </c>
      <c r="M1723" s="261" t="s">
        <v>20</v>
      </c>
    </row>
    <row r="1724" spans="1:13" x14ac:dyDescent="0.35">
      <c r="A1724" s="259" t="s">
        <v>3691</v>
      </c>
      <c r="B1724" s="259" t="s">
        <v>3692</v>
      </c>
      <c r="C1724" s="259" t="s">
        <v>3670</v>
      </c>
      <c r="D1724" s="259" t="s">
        <v>38</v>
      </c>
      <c r="E1724" s="259" t="s">
        <v>17</v>
      </c>
      <c r="F1724" s="259" t="s">
        <v>17</v>
      </c>
      <c r="G1724" s="259" t="s">
        <v>17</v>
      </c>
      <c r="H1724" s="259" t="s">
        <v>17</v>
      </c>
      <c r="I1724" s="259" t="s">
        <v>17</v>
      </c>
      <c r="J1724" s="259" t="s">
        <v>1153</v>
      </c>
      <c r="K1724" s="259" t="s">
        <v>3695</v>
      </c>
      <c r="L1724" s="260">
        <v>45586</v>
      </c>
      <c r="M1724" s="259" t="s">
        <v>20</v>
      </c>
    </row>
    <row r="1725" spans="1:13" x14ac:dyDescent="0.35">
      <c r="A1725" s="261" t="s">
        <v>3691</v>
      </c>
      <c r="B1725" s="261" t="s">
        <v>3692</v>
      </c>
      <c r="C1725" s="261" t="s">
        <v>3670</v>
      </c>
      <c r="D1725" s="261" t="s">
        <v>16</v>
      </c>
      <c r="E1725" s="261" t="s">
        <v>17</v>
      </c>
      <c r="F1725" s="261" t="s">
        <v>17</v>
      </c>
      <c r="G1725" s="261" t="s">
        <v>17</v>
      </c>
      <c r="H1725" s="261" t="s">
        <v>17</v>
      </c>
      <c r="I1725" s="261" t="s">
        <v>17</v>
      </c>
      <c r="J1725" s="261" t="s">
        <v>1153</v>
      </c>
      <c r="K1725" s="261" t="s">
        <v>3696</v>
      </c>
      <c r="L1725" s="262">
        <v>45586</v>
      </c>
      <c r="M1725" s="261" t="s">
        <v>20</v>
      </c>
    </row>
    <row r="1726" spans="1:13" x14ac:dyDescent="0.35">
      <c r="A1726" s="259" t="s">
        <v>3691</v>
      </c>
      <c r="B1726" s="259" t="s">
        <v>3692</v>
      </c>
      <c r="C1726" s="259" t="s">
        <v>3670</v>
      </c>
      <c r="D1726" s="259" t="s">
        <v>21</v>
      </c>
      <c r="E1726" s="259" t="s">
        <v>17</v>
      </c>
      <c r="F1726" s="259" t="s">
        <v>17</v>
      </c>
      <c r="G1726" s="259" t="s">
        <v>17</v>
      </c>
      <c r="H1726" s="259" t="s">
        <v>17</v>
      </c>
      <c r="I1726" s="259" t="s">
        <v>17</v>
      </c>
      <c r="J1726" s="259" t="s">
        <v>1153</v>
      </c>
      <c r="K1726" s="259" t="s">
        <v>3697</v>
      </c>
      <c r="L1726" s="260">
        <v>45586</v>
      </c>
      <c r="M1726" s="259" t="s">
        <v>20</v>
      </c>
    </row>
    <row r="1727" spans="1:13" x14ac:dyDescent="0.35">
      <c r="A1727" s="261" t="s">
        <v>3691</v>
      </c>
      <c r="B1727" s="261" t="s">
        <v>3692</v>
      </c>
      <c r="C1727" s="261" t="s">
        <v>3670</v>
      </c>
      <c r="D1727" s="261" t="s">
        <v>631</v>
      </c>
      <c r="E1727" s="261" t="s">
        <v>17</v>
      </c>
      <c r="F1727" s="261" t="s">
        <v>17</v>
      </c>
      <c r="G1727" s="261" t="s">
        <v>17</v>
      </c>
      <c r="H1727" s="261" t="s">
        <v>17</v>
      </c>
      <c r="I1727" s="261" t="s">
        <v>17</v>
      </c>
      <c r="J1727" s="261" t="s">
        <v>1153</v>
      </c>
      <c r="K1727" s="261" t="s">
        <v>3698</v>
      </c>
      <c r="L1727" s="262">
        <v>45586</v>
      </c>
      <c r="M1727" s="261" t="s">
        <v>20</v>
      </c>
    </row>
    <row r="1728" spans="1:13" x14ac:dyDescent="0.35">
      <c r="A1728" s="259" t="s">
        <v>3691</v>
      </c>
      <c r="B1728" s="259" t="s">
        <v>3692</v>
      </c>
      <c r="C1728" s="259" t="s">
        <v>3670</v>
      </c>
      <c r="D1728" s="259" t="s">
        <v>24</v>
      </c>
      <c r="E1728" s="259">
        <v>800000000</v>
      </c>
      <c r="F1728" s="259" t="s">
        <v>3687</v>
      </c>
      <c r="G1728" s="259" t="s">
        <v>723</v>
      </c>
      <c r="H1728" s="259">
        <v>2</v>
      </c>
      <c r="I1728" s="259" t="s">
        <v>3688</v>
      </c>
      <c r="J1728" s="259" t="s">
        <v>3689</v>
      </c>
      <c r="K1728" s="259" t="s">
        <v>3699</v>
      </c>
      <c r="L1728" s="260">
        <v>45586</v>
      </c>
      <c r="M1728" s="259" t="s">
        <v>20</v>
      </c>
    </row>
    <row r="1729" spans="1:13" x14ac:dyDescent="0.35">
      <c r="A1729" s="261" t="s">
        <v>3700</v>
      </c>
      <c r="B1729" s="261" t="s">
        <v>3701</v>
      </c>
      <c r="C1729" s="261" t="s">
        <v>3702</v>
      </c>
      <c r="D1729" s="261" t="s">
        <v>759</v>
      </c>
      <c r="E1729" s="261">
        <v>29164578</v>
      </c>
      <c r="F1729" s="261" t="s">
        <v>3703</v>
      </c>
      <c r="G1729" s="261" t="s">
        <v>404</v>
      </c>
      <c r="H1729" s="261">
        <v>1</v>
      </c>
      <c r="I1729" s="261" t="s">
        <v>3704</v>
      </c>
      <c r="J1729" s="261" t="s">
        <v>3705</v>
      </c>
      <c r="K1729" s="261" t="s">
        <v>3706</v>
      </c>
      <c r="L1729" s="262">
        <v>45586</v>
      </c>
      <c r="M1729" s="261" t="s">
        <v>20</v>
      </c>
    </row>
    <row r="1730" spans="1:13" x14ac:dyDescent="0.35">
      <c r="A1730" s="259" t="s">
        <v>3700</v>
      </c>
      <c r="B1730" s="259" t="s">
        <v>3701</v>
      </c>
      <c r="C1730" s="259" t="s">
        <v>3702</v>
      </c>
      <c r="D1730" s="259" t="s">
        <v>764</v>
      </c>
      <c r="E1730" s="259">
        <v>88628</v>
      </c>
      <c r="F1730" s="259" t="s">
        <v>3707</v>
      </c>
      <c r="G1730" s="259" t="s">
        <v>723</v>
      </c>
      <c r="H1730" s="259">
        <v>2</v>
      </c>
      <c r="I1730" s="259" t="s">
        <v>3708</v>
      </c>
      <c r="J1730" s="259" t="s">
        <v>3709</v>
      </c>
      <c r="K1730" s="259" t="s">
        <v>3710</v>
      </c>
      <c r="L1730" s="260">
        <v>45586</v>
      </c>
      <c r="M1730" s="259" t="s">
        <v>20</v>
      </c>
    </row>
    <row r="1731" spans="1:13" x14ac:dyDescent="0.35">
      <c r="A1731" s="261" t="s">
        <v>3700</v>
      </c>
      <c r="B1731" s="261" t="s">
        <v>3701</v>
      </c>
      <c r="C1731" s="261" t="s">
        <v>3702</v>
      </c>
      <c r="D1731" s="261" t="s">
        <v>26</v>
      </c>
      <c r="E1731" s="261" t="s">
        <v>17</v>
      </c>
      <c r="F1731" s="261" t="s">
        <v>17</v>
      </c>
      <c r="G1731" s="261" t="s">
        <v>17</v>
      </c>
      <c r="H1731" s="261" t="s">
        <v>17</v>
      </c>
      <c r="I1731" s="261" t="s">
        <v>17</v>
      </c>
      <c r="J1731" s="261" t="s">
        <v>1153</v>
      </c>
      <c r="K1731" s="261" t="s">
        <v>3711</v>
      </c>
      <c r="L1731" s="262">
        <v>45586</v>
      </c>
      <c r="M1731" s="261" t="s">
        <v>20</v>
      </c>
    </row>
    <row r="1732" spans="1:13" x14ac:dyDescent="0.35">
      <c r="A1732" s="259" t="s">
        <v>3700</v>
      </c>
      <c r="B1732" s="259" t="s">
        <v>3701</v>
      </c>
      <c r="C1732" s="259" t="s">
        <v>3702</v>
      </c>
      <c r="D1732" s="259" t="s">
        <v>28</v>
      </c>
      <c r="E1732" s="259" t="s">
        <v>17</v>
      </c>
      <c r="F1732" s="259" t="s">
        <v>17</v>
      </c>
      <c r="G1732" s="259" t="s">
        <v>17</v>
      </c>
      <c r="H1732" s="259" t="s">
        <v>17</v>
      </c>
      <c r="I1732" s="259" t="s">
        <v>17</v>
      </c>
      <c r="J1732" s="259" t="s">
        <v>1153</v>
      </c>
      <c r="K1732" s="259" t="s">
        <v>3712</v>
      </c>
      <c r="L1732" s="260">
        <v>45586</v>
      </c>
      <c r="M1732" s="259" t="s">
        <v>20</v>
      </c>
    </row>
    <row r="1733" spans="1:13" x14ac:dyDescent="0.35">
      <c r="A1733" s="261" t="s">
        <v>3700</v>
      </c>
      <c r="B1733" s="261" t="s">
        <v>3701</v>
      </c>
      <c r="C1733" s="261" t="s">
        <v>3702</v>
      </c>
      <c r="D1733" s="261" t="s">
        <v>38</v>
      </c>
      <c r="E1733" s="261" t="s">
        <v>17</v>
      </c>
      <c r="F1733" s="261" t="s">
        <v>17</v>
      </c>
      <c r="G1733" s="261" t="s">
        <v>17</v>
      </c>
      <c r="H1733" s="261" t="s">
        <v>17</v>
      </c>
      <c r="I1733" s="261" t="s">
        <v>17</v>
      </c>
      <c r="J1733" s="261" t="s">
        <v>1153</v>
      </c>
      <c r="K1733" s="261" t="s">
        <v>3713</v>
      </c>
      <c r="L1733" s="262">
        <v>45586</v>
      </c>
      <c r="M1733" s="261" t="s">
        <v>20</v>
      </c>
    </row>
    <row r="1734" spans="1:13" x14ac:dyDescent="0.35">
      <c r="A1734" s="259" t="s">
        <v>3700</v>
      </c>
      <c r="B1734" s="259" t="s">
        <v>3701</v>
      </c>
      <c r="C1734" s="259" t="s">
        <v>3702</v>
      </c>
      <c r="D1734" s="259" t="s">
        <v>631</v>
      </c>
      <c r="E1734" s="259" t="s">
        <v>17</v>
      </c>
      <c r="F1734" s="259" t="s">
        <v>17</v>
      </c>
      <c r="G1734" s="259" t="s">
        <v>17</v>
      </c>
      <c r="H1734" s="259" t="s">
        <v>17</v>
      </c>
      <c r="I1734" s="259" t="s">
        <v>17</v>
      </c>
      <c r="J1734" s="259" t="s">
        <v>1153</v>
      </c>
      <c r="K1734" s="259" t="s">
        <v>3714</v>
      </c>
      <c r="L1734" s="260">
        <v>45586</v>
      </c>
      <c r="M1734" s="259" t="s">
        <v>20</v>
      </c>
    </row>
    <row r="1735" spans="1:13" x14ac:dyDescent="0.35">
      <c r="A1735" s="261" t="s">
        <v>2294</v>
      </c>
      <c r="B1735" s="261" t="s">
        <v>2295</v>
      </c>
      <c r="C1735" s="261" t="s">
        <v>2296</v>
      </c>
      <c r="D1735" s="261" t="s">
        <v>40</v>
      </c>
      <c r="E1735" s="261" t="s">
        <v>17</v>
      </c>
      <c r="F1735" s="261" t="s">
        <v>17</v>
      </c>
      <c r="G1735" s="261" t="s">
        <v>17</v>
      </c>
      <c r="H1735" s="261" t="s">
        <v>17</v>
      </c>
      <c r="I1735" s="261" t="s">
        <v>17</v>
      </c>
      <c r="J1735" s="261" t="s">
        <v>2300</v>
      </c>
      <c r="K1735" s="261" t="s">
        <v>3715</v>
      </c>
      <c r="L1735" s="262">
        <v>45587</v>
      </c>
      <c r="M1735" s="261" t="s">
        <v>352</v>
      </c>
    </row>
    <row r="1736" spans="1:13" x14ac:dyDescent="0.35">
      <c r="A1736" s="259" t="s">
        <v>3716</v>
      </c>
      <c r="B1736" s="259" t="s">
        <v>3717</v>
      </c>
      <c r="C1736" s="259" t="s">
        <v>2308</v>
      </c>
      <c r="D1736" s="259" t="s">
        <v>764</v>
      </c>
      <c r="E1736" s="259">
        <v>147570</v>
      </c>
      <c r="F1736" s="259" t="s">
        <v>3718</v>
      </c>
      <c r="G1736" s="259" t="s">
        <v>404</v>
      </c>
      <c r="H1736" s="259">
        <v>1</v>
      </c>
      <c r="I1736" s="259" t="s">
        <v>3719</v>
      </c>
      <c r="J1736" s="259" t="s">
        <v>3720</v>
      </c>
      <c r="K1736" s="259" t="s">
        <v>3721</v>
      </c>
      <c r="L1736" s="260">
        <v>45587</v>
      </c>
      <c r="M1736" s="259" t="s">
        <v>20</v>
      </c>
    </row>
    <row r="1737" spans="1:13" x14ac:dyDescent="0.35">
      <c r="A1737" s="261" t="s">
        <v>3716</v>
      </c>
      <c r="B1737" s="261" t="s">
        <v>3717</v>
      </c>
      <c r="C1737" s="261" t="s">
        <v>2308</v>
      </c>
      <c r="D1737" s="261" t="s">
        <v>40</v>
      </c>
      <c r="E1737" s="261" t="s">
        <v>17</v>
      </c>
      <c r="F1737" s="261" t="s">
        <v>17</v>
      </c>
      <c r="G1737" s="261" t="s">
        <v>17</v>
      </c>
      <c r="H1737" s="261" t="s">
        <v>17</v>
      </c>
      <c r="I1737" s="261" t="s">
        <v>17</v>
      </c>
      <c r="J1737" s="261" t="s">
        <v>429</v>
      </c>
      <c r="K1737" s="261" t="s">
        <v>3722</v>
      </c>
      <c r="L1737" s="262">
        <v>45587</v>
      </c>
      <c r="M1737" s="261" t="s">
        <v>20</v>
      </c>
    </row>
    <row r="1738" spans="1:13" x14ac:dyDescent="0.35">
      <c r="A1738" s="259" t="s">
        <v>3716</v>
      </c>
      <c r="B1738" s="259" t="s">
        <v>3717</v>
      </c>
      <c r="C1738" s="259" t="s">
        <v>2308</v>
      </c>
      <c r="D1738" s="259" t="s">
        <v>317</v>
      </c>
      <c r="E1738" s="259">
        <v>5</v>
      </c>
      <c r="F1738" s="259" t="s">
        <v>3723</v>
      </c>
      <c r="G1738" s="259" t="s">
        <v>404</v>
      </c>
      <c r="H1738" s="259">
        <v>1</v>
      </c>
      <c r="I1738" s="259" t="s">
        <v>3724</v>
      </c>
      <c r="J1738" s="259" t="s">
        <v>3725</v>
      </c>
      <c r="K1738" s="259" t="s">
        <v>3726</v>
      </c>
      <c r="L1738" s="260">
        <v>45587</v>
      </c>
      <c r="M1738" s="259" t="s">
        <v>20</v>
      </c>
    </row>
    <row r="1739" spans="1:13" x14ac:dyDescent="0.35">
      <c r="A1739" s="261" t="s">
        <v>3716</v>
      </c>
      <c r="B1739" s="261" t="s">
        <v>3717</v>
      </c>
      <c r="C1739" s="261" t="s">
        <v>2308</v>
      </c>
      <c r="D1739" s="261" t="s">
        <v>26</v>
      </c>
      <c r="E1739" s="261" t="s">
        <v>17</v>
      </c>
      <c r="F1739" s="261" t="s">
        <v>17</v>
      </c>
      <c r="G1739" s="261" t="s">
        <v>17</v>
      </c>
      <c r="H1739" s="261" t="s">
        <v>17</v>
      </c>
      <c r="I1739" s="261" t="s">
        <v>17</v>
      </c>
      <c r="J1739" s="261" t="s">
        <v>2309</v>
      </c>
      <c r="K1739" s="261" t="s">
        <v>3727</v>
      </c>
      <c r="L1739" s="262">
        <v>45587</v>
      </c>
      <c r="M1739" s="261" t="s">
        <v>20</v>
      </c>
    </row>
    <row r="1740" spans="1:13" x14ac:dyDescent="0.35">
      <c r="A1740" s="259" t="s">
        <v>3716</v>
      </c>
      <c r="B1740" s="259" t="s">
        <v>3717</v>
      </c>
      <c r="C1740" s="259" t="s">
        <v>2308</v>
      </c>
      <c r="D1740" s="259" t="s">
        <v>28</v>
      </c>
      <c r="E1740" s="259" t="s">
        <v>17</v>
      </c>
      <c r="F1740" s="259" t="s">
        <v>17</v>
      </c>
      <c r="G1740" s="259" t="s">
        <v>17</v>
      </c>
      <c r="H1740" s="259" t="s">
        <v>17</v>
      </c>
      <c r="I1740" s="259" t="s">
        <v>17</v>
      </c>
      <c r="J1740" s="259" t="s">
        <v>2309</v>
      </c>
      <c r="K1740" s="259" t="s">
        <v>3728</v>
      </c>
      <c r="L1740" s="260">
        <v>45587</v>
      </c>
      <c r="M1740" s="259" t="s">
        <v>20</v>
      </c>
    </row>
    <row r="1741" spans="1:13" x14ac:dyDescent="0.35">
      <c r="A1741" s="261" t="s">
        <v>3716</v>
      </c>
      <c r="B1741" s="261" t="s">
        <v>3717</v>
      </c>
      <c r="C1741" s="261" t="s">
        <v>2308</v>
      </c>
      <c r="D1741" s="261" t="s">
        <v>38</v>
      </c>
      <c r="E1741" s="261" t="s">
        <v>17</v>
      </c>
      <c r="F1741" s="261" t="s">
        <v>17</v>
      </c>
      <c r="G1741" s="261" t="s">
        <v>17</v>
      </c>
      <c r="H1741" s="261" t="s">
        <v>17</v>
      </c>
      <c r="I1741" s="261" t="s">
        <v>17</v>
      </c>
      <c r="J1741" s="261" t="s">
        <v>2309</v>
      </c>
      <c r="K1741" s="261" t="s">
        <v>3729</v>
      </c>
      <c r="L1741" s="262">
        <v>45587</v>
      </c>
      <c r="M1741" s="261" t="s">
        <v>20</v>
      </c>
    </row>
    <row r="1742" spans="1:13" x14ac:dyDescent="0.35">
      <c r="A1742" s="259" t="s">
        <v>3716</v>
      </c>
      <c r="B1742" s="259" t="s">
        <v>3717</v>
      </c>
      <c r="C1742" s="259" t="s">
        <v>2308</v>
      </c>
      <c r="D1742" s="259" t="s">
        <v>16</v>
      </c>
      <c r="E1742" s="259">
        <v>504778</v>
      </c>
      <c r="F1742" s="259" t="s">
        <v>3730</v>
      </c>
      <c r="G1742" s="259" t="s">
        <v>723</v>
      </c>
      <c r="H1742" s="259">
        <v>2</v>
      </c>
      <c r="I1742" s="259" t="s">
        <v>3731</v>
      </c>
      <c r="J1742" s="259" t="s">
        <v>3732</v>
      </c>
      <c r="K1742" s="259" t="s">
        <v>3733</v>
      </c>
      <c r="L1742" s="260">
        <v>45587</v>
      </c>
      <c r="M1742" s="259" t="s">
        <v>20</v>
      </c>
    </row>
    <row r="1743" spans="1:13" x14ac:dyDescent="0.35">
      <c r="A1743" s="261" t="s">
        <v>3716</v>
      </c>
      <c r="B1743" s="261" t="s">
        <v>3717</v>
      </c>
      <c r="C1743" s="261" t="s">
        <v>2308</v>
      </c>
      <c r="D1743" s="261" t="s">
        <v>21</v>
      </c>
      <c r="E1743" s="261">
        <v>67329</v>
      </c>
      <c r="F1743" s="261" t="s">
        <v>3734</v>
      </c>
      <c r="G1743" s="261" t="s">
        <v>723</v>
      </c>
      <c r="H1743" s="261">
        <v>2</v>
      </c>
      <c r="I1743" s="261" t="s">
        <v>3735</v>
      </c>
      <c r="J1743" s="261" t="s">
        <v>3736</v>
      </c>
      <c r="K1743" s="261" t="s">
        <v>3737</v>
      </c>
      <c r="L1743" s="262">
        <v>45587</v>
      </c>
      <c r="M1743" s="261" t="s">
        <v>20</v>
      </c>
    </row>
    <row r="1744" spans="1:13" x14ac:dyDescent="0.35">
      <c r="A1744" s="259" t="s">
        <v>3716</v>
      </c>
      <c r="B1744" s="259" t="s">
        <v>3717</v>
      </c>
      <c r="C1744" s="259" t="s">
        <v>2308</v>
      </c>
      <c r="D1744" s="259" t="s">
        <v>631</v>
      </c>
      <c r="E1744" s="259" t="s">
        <v>17</v>
      </c>
      <c r="F1744" s="259" t="s">
        <v>17</v>
      </c>
      <c r="G1744" s="259" t="s">
        <v>17</v>
      </c>
      <c r="H1744" s="259" t="s">
        <v>17</v>
      </c>
      <c r="I1744" s="259" t="s">
        <v>17</v>
      </c>
      <c r="J1744" s="259" t="s">
        <v>2309</v>
      </c>
      <c r="K1744" s="259" t="s">
        <v>3738</v>
      </c>
      <c r="L1744" s="260">
        <v>45587</v>
      </c>
      <c r="M1744" s="259" t="s">
        <v>20</v>
      </c>
    </row>
    <row r="1745" spans="1:13" x14ac:dyDescent="0.35">
      <c r="A1745" s="261" t="s">
        <v>3716</v>
      </c>
      <c r="B1745" s="261" t="s">
        <v>3717</v>
      </c>
      <c r="C1745" s="261" t="s">
        <v>2308</v>
      </c>
      <c r="D1745" s="261" t="s">
        <v>24</v>
      </c>
      <c r="E1745" s="261">
        <v>748000000</v>
      </c>
      <c r="F1745" s="261" t="s">
        <v>3739</v>
      </c>
      <c r="G1745" s="261" t="s">
        <v>723</v>
      </c>
      <c r="H1745" s="261">
        <v>2</v>
      </c>
      <c r="I1745" s="261" t="s">
        <v>3740</v>
      </c>
      <c r="J1745" s="261" t="s">
        <v>3741</v>
      </c>
      <c r="K1745" s="261" t="s">
        <v>3742</v>
      </c>
      <c r="L1745" s="262">
        <v>45587</v>
      </c>
      <c r="M1745" s="261" t="s">
        <v>20</v>
      </c>
    </row>
    <row r="1746" spans="1:13" x14ac:dyDescent="0.35">
      <c r="A1746" s="259" t="s">
        <v>2306</v>
      </c>
      <c r="B1746" s="259" t="s">
        <v>2307</v>
      </c>
      <c r="C1746" s="259" t="s">
        <v>2308</v>
      </c>
      <c r="D1746" s="259" t="s">
        <v>764</v>
      </c>
      <c r="E1746" s="259">
        <v>710.46</v>
      </c>
      <c r="F1746" s="259" t="s">
        <v>3743</v>
      </c>
      <c r="G1746" s="259" t="s">
        <v>404</v>
      </c>
      <c r="H1746" s="259">
        <v>1</v>
      </c>
      <c r="I1746" s="259" t="s">
        <v>3744</v>
      </c>
      <c r="J1746" s="259" t="s">
        <v>3745</v>
      </c>
      <c r="K1746" s="259" t="s">
        <v>3746</v>
      </c>
      <c r="L1746" s="260">
        <v>45587</v>
      </c>
      <c r="M1746" s="259" t="s">
        <v>20</v>
      </c>
    </row>
    <row r="1747" spans="1:13" x14ac:dyDescent="0.35">
      <c r="A1747" s="261" t="s">
        <v>2306</v>
      </c>
      <c r="B1747" s="261" t="s">
        <v>2307</v>
      </c>
      <c r="C1747" s="261" t="s">
        <v>2308</v>
      </c>
      <c r="D1747" s="261" t="s">
        <v>40</v>
      </c>
      <c r="E1747" s="261" t="s">
        <v>17</v>
      </c>
      <c r="F1747" s="261" t="s">
        <v>17</v>
      </c>
      <c r="G1747" s="261" t="s">
        <v>17</v>
      </c>
      <c r="H1747" s="261" t="s">
        <v>17</v>
      </c>
      <c r="I1747" s="261" t="s">
        <v>17</v>
      </c>
      <c r="J1747" s="261" t="s">
        <v>18</v>
      </c>
      <c r="K1747" s="261" t="s">
        <v>3747</v>
      </c>
      <c r="L1747" s="262">
        <v>45587</v>
      </c>
      <c r="M1747" s="261" t="s">
        <v>20</v>
      </c>
    </row>
    <row r="1748" spans="1:13" x14ac:dyDescent="0.35">
      <c r="A1748" s="259" t="s">
        <v>2306</v>
      </c>
      <c r="B1748" s="259" t="s">
        <v>2307</v>
      </c>
      <c r="C1748" s="259" t="s">
        <v>2308</v>
      </c>
      <c r="D1748" s="259" t="s">
        <v>802</v>
      </c>
      <c r="E1748" s="259">
        <v>0</v>
      </c>
      <c r="F1748" s="259" t="s">
        <v>3748</v>
      </c>
      <c r="G1748" s="259" t="s">
        <v>404</v>
      </c>
      <c r="H1748" s="259">
        <v>1</v>
      </c>
      <c r="I1748" s="259" t="s">
        <v>3749</v>
      </c>
      <c r="J1748" s="259" t="s">
        <v>3750</v>
      </c>
      <c r="K1748" s="259" t="s">
        <v>3751</v>
      </c>
      <c r="L1748" s="260">
        <v>45587</v>
      </c>
      <c r="M1748" s="259" t="s">
        <v>20</v>
      </c>
    </row>
    <row r="1749" spans="1:13" x14ac:dyDescent="0.35">
      <c r="A1749" s="261" t="s">
        <v>2306</v>
      </c>
      <c r="B1749" s="261" t="s">
        <v>2307</v>
      </c>
      <c r="C1749" s="261" t="s">
        <v>2308</v>
      </c>
      <c r="D1749" s="261" t="s">
        <v>807</v>
      </c>
      <c r="E1749" s="261">
        <v>0</v>
      </c>
      <c r="F1749" s="261" t="s">
        <v>3748</v>
      </c>
      <c r="G1749" s="261" t="s">
        <v>404</v>
      </c>
      <c r="H1749" s="261">
        <v>1</v>
      </c>
      <c r="I1749" s="261" t="s">
        <v>3749</v>
      </c>
      <c r="J1749" s="261" t="s">
        <v>3750</v>
      </c>
      <c r="K1749" s="261" t="s">
        <v>3752</v>
      </c>
      <c r="L1749" s="262">
        <v>45587</v>
      </c>
      <c r="M1749" s="261" t="s">
        <v>20</v>
      </c>
    </row>
    <row r="1750" spans="1:13" x14ac:dyDescent="0.35">
      <c r="A1750" s="259" t="s">
        <v>2306</v>
      </c>
      <c r="B1750" s="259" t="s">
        <v>2307</v>
      </c>
      <c r="C1750" s="259" t="s">
        <v>2308</v>
      </c>
      <c r="D1750" s="259" t="s">
        <v>679</v>
      </c>
      <c r="E1750" s="259" t="s">
        <v>17</v>
      </c>
      <c r="F1750" s="259" t="s">
        <v>3753</v>
      </c>
      <c r="G1750" s="259" t="s">
        <v>723</v>
      </c>
      <c r="H1750" s="259">
        <v>2</v>
      </c>
      <c r="I1750" s="259" t="s">
        <v>3754</v>
      </c>
      <c r="J1750" s="259" t="s">
        <v>3755</v>
      </c>
      <c r="K1750" s="259" t="s">
        <v>3756</v>
      </c>
      <c r="L1750" s="260">
        <v>45587</v>
      </c>
      <c r="M1750" s="259" t="s">
        <v>20</v>
      </c>
    </row>
    <row r="1751" spans="1:13" x14ac:dyDescent="0.35">
      <c r="A1751" s="261" t="s">
        <v>2306</v>
      </c>
      <c r="B1751" s="261" t="s">
        <v>2307</v>
      </c>
      <c r="C1751" s="261" t="s">
        <v>2308</v>
      </c>
      <c r="D1751" s="261" t="s">
        <v>317</v>
      </c>
      <c r="E1751" s="261">
        <v>3</v>
      </c>
      <c r="F1751" s="261" t="s">
        <v>3748</v>
      </c>
      <c r="G1751" s="261" t="s">
        <v>404</v>
      </c>
      <c r="H1751" s="261">
        <v>1</v>
      </c>
      <c r="I1751" s="261" t="s">
        <v>3749</v>
      </c>
      <c r="J1751" s="261" t="s">
        <v>3757</v>
      </c>
      <c r="K1751" s="261" t="s">
        <v>3758</v>
      </c>
      <c r="L1751" s="262">
        <v>45587</v>
      </c>
      <c r="M1751" s="261" t="s">
        <v>20</v>
      </c>
    </row>
    <row r="1752" spans="1:13" x14ac:dyDescent="0.35">
      <c r="A1752" s="259" t="s">
        <v>2317</v>
      </c>
      <c r="B1752" s="259" t="s">
        <v>2318</v>
      </c>
      <c r="C1752" s="259" t="s">
        <v>2308</v>
      </c>
      <c r="D1752" s="259" t="s">
        <v>764</v>
      </c>
      <c r="E1752" s="259">
        <v>147570</v>
      </c>
      <c r="F1752" s="259" t="s">
        <v>3718</v>
      </c>
      <c r="G1752" s="259" t="s">
        <v>404</v>
      </c>
      <c r="H1752" s="259">
        <v>1</v>
      </c>
      <c r="I1752" s="259" t="s">
        <v>3719</v>
      </c>
      <c r="J1752" s="259" t="s">
        <v>3759</v>
      </c>
      <c r="K1752" s="259" t="s">
        <v>3760</v>
      </c>
      <c r="L1752" s="260">
        <v>45587</v>
      </c>
      <c r="M1752" s="259" t="s">
        <v>20</v>
      </c>
    </row>
    <row r="1753" spans="1:13" x14ac:dyDescent="0.35">
      <c r="A1753" s="261" t="s">
        <v>2317</v>
      </c>
      <c r="B1753" s="261" t="s">
        <v>2318</v>
      </c>
      <c r="C1753" s="261" t="s">
        <v>2308</v>
      </c>
      <c r="D1753" s="261" t="s">
        <v>463</v>
      </c>
      <c r="E1753" s="261" t="s">
        <v>17</v>
      </c>
      <c r="F1753" s="261" t="s">
        <v>17</v>
      </c>
      <c r="G1753" s="261" t="s">
        <v>404</v>
      </c>
      <c r="H1753" s="261">
        <v>1</v>
      </c>
      <c r="I1753" s="261" t="s">
        <v>17</v>
      </c>
      <c r="J1753" s="261" t="s">
        <v>3761</v>
      </c>
      <c r="K1753" s="261" t="s">
        <v>3762</v>
      </c>
      <c r="L1753" s="262">
        <v>45587</v>
      </c>
      <c r="M1753" s="261" t="s">
        <v>352</v>
      </c>
    </row>
    <row r="1754" spans="1:13" x14ac:dyDescent="0.35">
      <c r="A1754" s="259" t="s">
        <v>2317</v>
      </c>
      <c r="B1754" s="259" t="s">
        <v>2318</v>
      </c>
      <c r="C1754" s="259" t="s">
        <v>2308</v>
      </c>
      <c r="D1754" s="259" t="s">
        <v>40</v>
      </c>
      <c r="E1754" s="259" t="s">
        <v>17</v>
      </c>
      <c r="F1754" s="259" t="s">
        <v>17</v>
      </c>
      <c r="G1754" s="259" t="s">
        <v>404</v>
      </c>
      <c r="H1754" s="259">
        <v>1</v>
      </c>
      <c r="I1754" s="259" t="s">
        <v>17</v>
      </c>
      <c r="J1754" s="259" t="s">
        <v>3761</v>
      </c>
      <c r="K1754" s="259" t="s">
        <v>3763</v>
      </c>
      <c r="L1754" s="260">
        <v>45587</v>
      </c>
      <c r="M1754" s="259" t="s">
        <v>352</v>
      </c>
    </row>
    <row r="1755" spans="1:13" x14ac:dyDescent="0.35">
      <c r="A1755" s="261" t="s">
        <v>2317</v>
      </c>
      <c r="B1755" s="261" t="s">
        <v>2318</v>
      </c>
      <c r="C1755" s="261" t="s">
        <v>2308</v>
      </c>
      <c r="D1755" s="261" t="s">
        <v>644</v>
      </c>
      <c r="E1755" s="261" t="s">
        <v>17</v>
      </c>
      <c r="F1755" s="261" t="s">
        <v>17</v>
      </c>
      <c r="G1755" s="261" t="s">
        <v>404</v>
      </c>
      <c r="H1755" s="261">
        <v>1</v>
      </c>
      <c r="I1755" s="261" t="s">
        <v>17</v>
      </c>
      <c r="J1755" s="261" t="s">
        <v>3764</v>
      </c>
      <c r="K1755" s="261" t="s">
        <v>3765</v>
      </c>
      <c r="L1755" s="262">
        <v>45587</v>
      </c>
      <c r="M1755" s="261" t="s">
        <v>352</v>
      </c>
    </row>
    <row r="1756" spans="1:13" x14ac:dyDescent="0.35">
      <c r="A1756" s="259" t="s">
        <v>3766</v>
      </c>
      <c r="B1756" s="259" t="s">
        <v>3767</v>
      </c>
      <c r="C1756" s="259" t="s">
        <v>2308</v>
      </c>
      <c r="D1756" s="259" t="s">
        <v>764</v>
      </c>
      <c r="E1756" s="259">
        <v>43363.76</v>
      </c>
      <c r="F1756" s="259" t="s">
        <v>3768</v>
      </c>
      <c r="G1756" s="259" t="s">
        <v>404</v>
      </c>
      <c r="H1756" s="259">
        <v>1</v>
      </c>
      <c r="I1756" s="259" t="s">
        <v>3769</v>
      </c>
      <c r="J1756" s="259" t="s">
        <v>3770</v>
      </c>
      <c r="K1756" s="259" t="s">
        <v>3771</v>
      </c>
      <c r="L1756" s="260">
        <v>45587</v>
      </c>
      <c r="M1756" s="259" t="s">
        <v>20</v>
      </c>
    </row>
    <row r="1757" spans="1:13" x14ac:dyDescent="0.35">
      <c r="A1757" s="261" t="s">
        <v>3766</v>
      </c>
      <c r="B1757" s="261" t="s">
        <v>3767</v>
      </c>
      <c r="C1757" s="261" t="s">
        <v>2308</v>
      </c>
      <c r="D1757" s="261" t="s">
        <v>769</v>
      </c>
      <c r="E1757" s="261">
        <v>43814405</v>
      </c>
      <c r="F1757" s="261" t="s">
        <v>3772</v>
      </c>
      <c r="G1757" s="261" t="s">
        <v>404</v>
      </c>
      <c r="H1757" s="261">
        <v>1</v>
      </c>
      <c r="I1757" s="261" t="s">
        <v>3773</v>
      </c>
      <c r="J1757" s="261" t="s">
        <v>3774</v>
      </c>
      <c r="K1757" s="261" t="s">
        <v>3775</v>
      </c>
      <c r="L1757" s="262">
        <v>45587</v>
      </c>
      <c r="M1757" s="261" t="s">
        <v>20</v>
      </c>
    </row>
    <row r="1758" spans="1:13" x14ac:dyDescent="0.35">
      <c r="A1758" s="259" t="s">
        <v>3766</v>
      </c>
      <c r="B1758" s="259" t="s">
        <v>3767</v>
      </c>
      <c r="C1758" s="259" t="s">
        <v>2308</v>
      </c>
      <c r="D1758" s="259" t="s">
        <v>774</v>
      </c>
      <c r="E1758" s="259">
        <v>4600000</v>
      </c>
      <c r="F1758" s="259" t="s">
        <v>3776</v>
      </c>
      <c r="G1758" s="259" t="s">
        <v>723</v>
      </c>
      <c r="H1758" s="259">
        <v>2</v>
      </c>
      <c r="I1758" s="259" t="s">
        <v>3777</v>
      </c>
      <c r="J1758" s="259" t="s">
        <v>3778</v>
      </c>
      <c r="K1758" s="259" t="s">
        <v>3779</v>
      </c>
      <c r="L1758" s="260">
        <v>45587</v>
      </c>
      <c r="M1758" s="259" t="s">
        <v>20</v>
      </c>
    </row>
    <row r="1759" spans="1:13" x14ac:dyDescent="0.35">
      <c r="A1759" s="261" t="s">
        <v>3766</v>
      </c>
      <c r="B1759" s="261" t="s">
        <v>3767</v>
      </c>
      <c r="C1759" s="261" t="s">
        <v>2308</v>
      </c>
      <c r="D1759" s="261" t="s">
        <v>463</v>
      </c>
      <c r="E1759" s="261">
        <v>278125</v>
      </c>
      <c r="F1759" s="261" t="s">
        <v>3780</v>
      </c>
      <c r="G1759" s="261" t="s">
        <v>723</v>
      </c>
      <c r="H1759" s="261">
        <v>2</v>
      </c>
      <c r="I1759" s="261" t="s">
        <v>3781</v>
      </c>
      <c r="J1759" s="261" t="s">
        <v>3782</v>
      </c>
      <c r="K1759" s="261" t="s">
        <v>3783</v>
      </c>
      <c r="L1759" s="262">
        <v>45587</v>
      </c>
      <c r="M1759" s="261" t="s">
        <v>20</v>
      </c>
    </row>
    <row r="1760" spans="1:13" x14ac:dyDescent="0.35">
      <c r="A1760" s="259" t="s">
        <v>3766</v>
      </c>
      <c r="B1760" s="259" t="s">
        <v>3767</v>
      </c>
      <c r="C1760" s="259" t="s">
        <v>2308</v>
      </c>
      <c r="D1760" s="259" t="s">
        <v>40</v>
      </c>
      <c r="E1760" s="259" t="s">
        <v>17</v>
      </c>
      <c r="F1760" s="259" t="s">
        <v>17</v>
      </c>
      <c r="G1760" s="259" t="s">
        <v>22</v>
      </c>
      <c r="H1760" s="259">
        <v>3</v>
      </c>
      <c r="I1760" s="259" t="s">
        <v>17</v>
      </c>
      <c r="J1760" s="259" t="s">
        <v>18</v>
      </c>
      <c r="K1760" s="259" t="s">
        <v>3784</v>
      </c>
      <c r="L1760" s="260">
        <v>45587</v>
      </c>
      <c r="M1760" s="259" t="s">
        <v>20</v>
      </c>
    </row>
    <row r="1761" spans="1:13" x14ac:dyDescent="0.35">
      <c r="A1761" s="261" t="s">
        <v>3766</v>
      </c>
      <c r="B1761" s="261" t="s">
        <v>3767</v>
      </c>
      <c r="C1761" s="261" t="s">
        <v>2308</v>
      </c>
      <c r="D1761" s="261" t="s">
        <v>644</v>
      </c>
      <c r="E1761" s="261">
        <v>16</v>
      </c>
      <c r="F1761" s="261" t="s">
        <v>3776</v>
      </c>
      <c r="G1761" s="261" t="s">
        <v>404</v>
      </c>
      <c r="H1761" s="261">
        <v>1</v>
      </c>
      <c r="I1761" s="261" t="s">
        <v>3777</v>
      </c>
      <c r="J1761" s="261" t="s">
        <v>3785</v>
      </c>
      <c r="K1761" s="261" t="s">
        <v>3786</v>
      </c>
      <c r="L1761" s="262">
        <v>45587</v>
      </c>
      <c r="M1761" s="261" t="s">
        <v>20</v>
      </c>
    </row>
    <row r="1762" spans="1:13" x14ac:dyDescent="0.35">
      <c r="A1762" s="259" t="s">
        <v>3766</v>
      </c>
      <c r="B1762" s="259" t="s">
        <v>3767</v>
      </c>
      <c r="C1762" s="259" t="s">
        <v>2308</v>
      </c>
      <c r="D1762" s="259" t="s">
        <v>797</v>
      </c>
      <c r="E1762" s="259">
        <v>1302504</v>
      </c>
      <c r="F1762" s="259" t="s">
        <v>3787</v>
      </c>
      <c r="G1762" s="259" t="s">
        <v>723</v>
      </c>
      <c r="H1762" s="259">
        <v>2</v>
      </c>
      <c r="I1762" s="259" t="s">
        <v>3781</v>
      </c>
      <c r="J1762" s="259" t="s">
        <v>3788</v>
      </c>
      <c r="K1762" s="259" t="s">
        <v>3789</v>
      </c>
      <c r="L1762" s="260">
        <v>45587</v>
      </c>
      <c r="M1762" s="259" t="s">
        <v>20</v>
      </c>
    </row>
    <row r="1763" spans="1:13" x14ac:dyDescent="0.35">
      <c r="A1763" s="261" t="s">
        <v>3766</v>
      </c>
      <c r="B1763" s="261" t="s">
        <v>3767</v>
      </c>
      <c r="C1763" s="261" t="s">
        <v>2308</v>
      </c>
      <c r="D1763" s="261" t="s">
        <v>802</v>
      </c>
      <c r="E1763" s="261">
        <v>39214405</v>
      </c>
      <c r="F1763" s="261" t="s">
        <v>3772</v>
      </c>
      <c r="G1763" s="261" t="s">
        <v>723</v>
      </c>
      <c r="H1763" s="261">
        <v>2</v>
      </c>
      <c r="I1763" s="261" t="s">
        <v>3773</v>
      </c>
      <c r="J1763" s="261" t="s">
        <v>3790</v>
      </c>
      <c r="K1763" s="261" t="s">
        <v>3791</v>
      </c>
      <c r="L1763" s="262">
        <v>45587</v>
      </c>
      <c r="M1763" s="261" t="s">
        <v>20</v>
      </c>
    </row>
    <row r="1764" spans="1:13" x14ac:dyDescent="0.35">
      <c r="A1764" s="259" t="s">
        <v>3766</v>
      </c>
      <c r="B1764" s="259" t="s">
        <v>3767</v>
      </c>
      <c r="C1764" s="259" t="s">
        <v>2308</v>
      </c>
      <c r="D1764" s="259" t="s">
        <v>807</v>
      </c>
      <c r="E1764" s="259">
        <v>3297496</v>
      </c>
      <c r="F1764" s="259" t="s">
        <v>3792</v>
      </c>
      <c r="G1764" s="259" t="s">
        <v>723</v>
      </c>
      <c r="H1764" s="259">
        <v>2</v>
      </c>
      <c r="I1764" s="259" t="s">
        <v>3793</v>
      </c>
      <c r="J1764" s="259" t="s">
        <v>3794</v>
      </c>
      <c r="K1764" s="259" t="s">
        <v>3795</v>
      </c>
      <c r="L1764" s="260">
        <v>45587</v>
      </c>
      <c r="M1764" s="259" t="s">
        <v>20</v>
      </c>
    </row>
    <row r="1765" spans="1:13" x14ac:dyDescent="0.35">
      <c r="A1765" s="261" t="s">
        <v>3766</v>
      </c>
      <c r="B1765" s="261" t="s">
        <v>3767</v>
      </c>
      <c r="C1765" s="261" t="s">
        <v>2308</v>
      </c>
      <c r="D1765" s="261" t="s">
        <v>810</v>
      </c>
      <c r="E1765" s="261">
        <v>1302504</v>
      </c>
      <c r="F1765" s="261" t="s">
        <v>3780</v>
      </c>
      <c r="G1765" s="261" t="s">
        <v>723</v>
      </c>
      <c r="H1765" s="261">
        <v>2</v>
      </c>
      <c r="I1765" s="261" t="s">
        <v>3781</v>
      </c>
      <c r="J1765" s="261" t="s">
        <v>3796</v>
      </c>
      <c r="K1765" s="261" t="s">
        <v>3797</v>
      </c>
      <c r="L1765" s="262">
        <v>45587</v>
      </c>
      <c r="M1765" s="261" t="s">
        <v>20</v>
      </c>
    </row>
    <row r="1766" spans="1:13" x14ac:dyDescent="0.35">
      <c r="A1766" s="259" t="s">
        <v>3766</v>
      </c>
      <c r="B1766" s="259" t="s">
        <v>3767</v>
      </c>
      <c r="C1766" s="259" t="s">
        <v>2308</v>
      </c>
      <c r="D1766" s="259" t="s">
        <v>813</v>
      </c>
      <c r="E1766" s="259" t="s">
        <v>17</v>
      </c>
      <c r="F1766" s="259" t="s">
        <v>3780</v>
      </c>
      <c r="G1766" s="259" t="s">
        <v>723</v>
      </c>
      <c r="H1766" s="259">
        <v>2</v>
      </c>
      <c r="I1766" s="259" t="s">
        <v>3781</v>
      </c>
      <c r="J1766" s="259" t="s">
        <v>3796</v>
      </c>
      <c r="K1766" s="259" t="s">
        <v>3798</v>
      </c>
      <c r="L1766" s="260">
        <v>45587</v>
      </c>
      <c r="M1766" s="259" t="s">
        <v>20</v>
      </c>
    </row>
    <row r="1767" spans="1:13" x14ac:dyDescent="0.35">
      <c r="A1767" s="261" t="s">
        <v>3766</v>
      </c>
      <c r="B1767" s="261" t="s">
        <v>3767</v>
      </c>
      <c r="C1767" s="261" t="s">
        <v>2308</v>
      </c>
      <c r="D1767" s="261" t="s">
        <v>679</v>
      </c>
      <c r="E1767" s="261" t="s">
        <v>17</v>
      </c>
      <c r="F1767" s="261" t="s">
        <v>3780</v>
      </c>
      <c r="G1767" s="261" t="s">
        <v>723</v>
      </c>
      <c r="H1767" s="261">
        <v>2</v>
      </c>
      <c r="I1767" s="261" t="s">
        <v>3781</v>
      </c>
      <c r="J1767" s="261" t="s">
        <v>3796</v>
      </c>
      <c r="K1767" s="261" t="s">
        <v>3799</v>
      </c>
      <c r="L1767" s="262">
        <v>45587</v>
      </c>
      <c r="M1767" s="261" t="s">
        <v>20</v>
      </c>
    </row>
    <row r="1768" spans="1:13" x14ac:dyDescent="0.35">
      <c r="A1768" s="259" t="s">
        <v>3766</v>
      </c>
      <c r="B1768" s="259" t="s">
        <v>3767</v>
      </c>
      <c r="C1768" s="259" t="s">
        <v>2308</v>
      </c>
      <c r="D1768" s="259" t="s">
        <v>317</v>
      </c>
      <c r="E1768" s="259">
        <v>4</v>
      </c>
      <c r="F1768" s="259" t="s">
        <v>3800</v>
      </c>
      <c r="G1768" s="259" t="s">
        <v>404</v>
      </c>
      <c r="H1768" s="259">
        <v>1</v>
      </c>
      <c r="I1768" s="259" t="s">
        <v>3801</v>
      </c>
      <c r="J1768" s="259" t="s">
        <v>3802</v>
      </c>
      <c r="K1768" s="259" t="s">
        <v>3803</v>
      </c>
      <c r="L1768" s="260">
        <v>45587</v>
      </c>
      <c r="M1768" s="259" t="s">
        <v>20</v>
      </c>
    </row>
    <row r="1769" spans="1:13" x14ac:dyDescent="0.35">
      <c r="A1769" s="261" t="s">
        <v>3766</v>
      </c>
      <c r="B1769" s="261" t="s">
        <v>3767</v>
      </c>
      <c r="C1769" s="261" t="s">
        <v>2308</v>
      </c>
      <c r="D1769" s="261" t="s">
        <v>26</v>
      </c>
      <c r="E1769" s="261" t="s">
        <v>17</v>
      </c>
      <c r="F1769" s="261" t="s">
        <v>17</v>
      </c>
      <c r="G1769" s="261" t="s">
        <v>17</v>
      </c>
      <c r="H1769" s="261" t="s">
        <v>17</v>
      </c>
      <c r="I1769" s="261" t="s">
        <v>17</v>
      </c>
      <c r="J1769" s="261" t="s">
        <v>2309</v>
      </c>
      <c r="K1769" s="261" t="s">
        <v>3804</v>
      </c>
      <c r="L1769" s="262">
        <v>45587</v>
      </c>
      <c r="M1769" s="261" t="s">
        <v>20</v>
      </c>
    </row>
    <row r="1770" spans="1:13" x14ac:dyDescent="0.35">
      <c r="A1770" s="259" t="s">
        <v>3766</v>
      </c>
      <c r="B1770" s="259" t="s">
        <v>3767</v>
      </c>
      <c r="C1770" s="259" t="s">
        <v>2308</v>
      </c>
      <c r="D1770" s="259" t="s">
        <v>28</v>
      </c>
      <c r="E1770" s="259" t="s">
        <v>17</v>
      </c>
      <c r="F1770" s="259" t="s">
        <v>17</v>
      </c>
      <c r="G1770" s="259" t="s">
        <v>17</v>
      </c>
      <c r="H1770" s="259" t="s">
        <v>17</v>
      </c>
      <c r="I1770" s="259" t="s">
        <v>17</v>
      </c>
      <c r="J1770" s="259" t="s">
        <v>2309</v>
      </c>
      <c r="K1770" s="259" t="s">
        <v>3805</v>
      </c>
      <c r="L1770" s="260">
        <v>45587</v>
      </c>
      <c r="M1770" s="259" t="s">
        <v>20</v>
      </c>
    </row>
    <row r="1771" spans="1:13" x14ac:dyDescent="0.35">
      <c r="A1771" s="261" t="s">
        <v>3766</v>
      </c>
      <c r="B1771" s="261" t="s">
        <v>3767</v>
      </c>
      <c r="C1771" s="261" t="s">
        <v>2308</v>
      </c>
      <c r="D1771" s="261" t="s">
        <v>38</v>
      </c>
      <c r="E1771" s="261" t="s">
        <v>17</v>
      </c>
      <c r="F1771" s="261" t="s">
        <v>17</v>
      </c>
      <c r="G1771" s="261" t="s">
        <v>17</v>
      </c>
      <c r="H1771" s="261" t="s">
        <v>17</v>
      </c>
      <c r="I1771" s="261" t="s">
        <v>17</v>
      </c>
      <c r="J1771" s="261" t="s">
        <v>2309</v>
      </c>
      <c r="K1771" s="261" t="s">
        <v>3806</v>
      </c>
      <c r="L1771" s="262">
        <v>45587</v>
      </c>
      <c r="M1771" s="261" t="s">
        <v>20</v>
      </c>
    </row>
    <row r="1772" spans="1:13" x14ac:dyDescent="0.35">
      <c r="A1772" s="259" t="s">
        <v>3766</v>
      </c>
      <c r="B1772" s="259" t="s">
        <v>3767</v>
      </c>
      <c r="C1772" s="259" t="s">
        <v>2308</v>
      </c>
      <c r="D1772" s="259" t="s">
        <v>16</v>
      </c>
      <c r="E1772" s="259">
        <v>133528</v>
      </c>
      <c r="F1772" s="259" t="s">
        <v>3776</v>
      </c>
      <c r="G1772" s="259" t="s">
        <v>404</v>
      </c>
      <c r="H1772" s="259">
        <v>1</v>
      </c>
      <c r="I1772" s="259" t="s">
        <v>3777</v>
      </c>
      <c r="J1772" s="259" t="s">
        <v>3736</v>
      </c>
      <c r="K1772" s="259" t="s">
        <v>3807</v>
      </c>
      <c r="L1772" s="260">
        <v>45587</v>
      </c>
      <c r="M1772" s="259" t="s">
        <v>20</v>
      </c>
    </row>
    <row r="1773" spans="1:13" x14ac:dyDescent="0.35">
      <c r="A1773" s="261" t="s">
        <v>3766</v>
      </c>
      <c r="B1773" s="261" t="s">
        <v>3767</v>
      </c>
      <c r="C1773" s="261" t="s">
        <v>2308</v>
      </c>
      <c r="D1773" s="261" t="s">
        <v>21</v>
      </c>
      <c r="E1773" s="261">
        <v>40338</v>
      </c>
      <c r="F1773" s="261" t="s">
        <v>3776</v>
      </c>
      <c r="G1773" s="261" t="s">
        <v>404</v>
      </c>
      <c r="H1773" s="261">
        <v>1</v>
      </c>
      <c r="I1773" s="261" t="s">
        <v>3777</v>
      </c>
      <c r="J1773" s="261" t="s">
        <v>3808</v>
      </c>
      <c r="K1773" s="261" t="s">
        <v>3809</v>
      </c>
      <c r="L1773" s="262">
        <v>45587</v>
      </c>
      <c r="M1773" s="261" t="s">
        <v>20</v>
      </c>
    </row>
    <row r="1774" spans="1:13" x14ac:dyDescent="0.35">
      <c r="A1774" s="259" t="s">
        <v>3766</v>
      </c>
      <c r="B1774" s="259" t="s">
        <v>3767</v>
      </c>
      <c r="C1774" s="259" t="s">
        <v>2308</v>
      </c>
      <c r="D1774" s="259" t="s">
        <v>631</v>
      </c>
      <c r="E1774" s="259" t="s">
        <v>17</v>
      </c>
      <c r="F1774" s="259" t="s">
        <v>17</v>
      </c>
      <c r="G1774" s="259" t="s">
        <v>17</v>
      </c>
      <c r="H1774" s="259" t="s">
        <v>17</v>
      </c>
      <c r="I1774" s="259" t="s">
        <v>17</v>
      </c>
      <c r="J1774" s="259" t="s">
        <v>2309</v>
      </c>
      <c r="K1774" s="259" t="s">
        <v>3810</v>
      </c>
      <c r="L1774" s="260">
        <v>45587</v>
      </c>
      <c r="M1774" s="259" t="s">
        <v>20</v>
      </c>
    </row>
    <row r="1775" spans="1:13" x14ac:dyDescent="0.35">
      <c r="A1775" s="261" t="s">
        <v>3766</v>
      </c>
      <c r="B1775" s="261" t="s">
        <v>3767</v>
      </c>
      <c r="C1775" s="261" t="s">
        <v>2308</v>
      </c>
      <c r="D1775" s="261" t="s">
        <v>24</v>
      </c>
      <c r="E1775" s="261">
        <v>592000000</v>
      </c>
      <c r="F1775" s="261" t="s">
        <v>3811</v>
      </c>
      <c r="G1775" s="261" t="s">
        <v>723</v>
      </c>
      <c r="H1775" s="261">
        <v>2</v>
      </c>
      <c r="I1775" s="261" t="s">
        <v>3812</v>
      </c>
      <c r="J1775" s="261" t="s">
        <v>3813</v>
      </c>
      <c r="K1775" s="261" t="s">
        <v>3814</v>
      </c>
      <c r="L1775" s="262">
        <v>45587</v>
      </c>
      <c r="M1775" s="261" t="s">
        <v>20</v>
      </c>
    </row>
    <row r="1776" spans="1:13" x14ac:dyDescent="0.35">
      <c r="A1776" s="259" t="s">
        <v>3815</v>
      </c>
      <c r="B1776" s="259" t="s">
        <v>3816</v>
      </c>
      <c r="C1776" s="259" t="s">
        <v>2308</v>
      </c>
      <c r="D1776" s="259" t="s">
        <v>764</v>
      </c>
      <c r="E1776" s="259">
        <v>60568</v>
      </c>
      <c r="F1776" s="259" t="s">
        <v>3817</v>
      </c>
      <c r="G1776" s="259" t="s">
        <v>723</v>
      </c>
      <c r="H1776" s="259">
        <v>2</v>
      </c>
      <c r="I1776" s="259" t="s">
        <v>3818</v>
      </c>
      <c r="J1776" s="259" t="s">
        <v>3819</v>
      </c>
      <c r="K1776" s="259" t="s">
        <v>3820</v>
      </c>
      <c r="L1776" s="260">
        <v>45587</v>
      </c>
      <c r="M1776" s="259" t="s">
        <v>20</v>
      </c>
    </row>
    <row r="1777" spans="1:13" x14ac:dyDescent="0.35">
      <c r="A1777" s="261" t="s">
        <v>3815</v>
      </c>
      <c r="B1777" s="261" t="s">
        <v>3816</v>
      </c>
      <c r="C1777" s="261" t="s">
        <v>2308</v>
      </c>
      <c r="D1777" s="261" t="s">
        <v>769</v>
      </c>
      <c r="E1777" s="261">
        <v>67171128</v>
      </c>
      <c r="F1777" s="261" t="s">
        <v>3821</v>
      </c>
      <c r="G1777" s="261" t="s">
        <v>723</v>
      </c>
      <c r="H1777" s="261">
        <v>2</v>
      </c>
      <c r="I1777" s="261" t="s">
        <v>3818</v>
      </c>
      <c r="J1777" s="261" t="s">
        <v>3822</v>
      </c>
      <c r="K1777" s="261" t="s">
        <v>3823</v>
      </c>
      <c r="L1777" s="262">
        <v>45587</v>
      </c>
      <c r="M1777" s="261" t="s">
        <v>20</v>
      </c>
    </row>
    <row r="1778" spans="1:13" x14ac:dyDescent="0.35">
      <c r="A1778" s="259" t="s">
        <v>3815</v>
      </c>
      <c r="B1778" s="259" t="s">
        <v>3816</v>
      </c>
      <c r="C1778" s="259" t="s">
        <v>2308</v>
      </c>
      <c r="D1778" s="259" t="s">
        <v>774</v>
      </c>
      <c r="E1778" s="259">
        <v>14600000</v>
      </c>
      <c r="F1778" s="259" t="s">
        <v>3824</v>
      </c>
      <c r="G1778" s="259" t="s">
        <v>723</v>
      </c>
      <c r="H1778" s="259">
        <v>2</v>
      </c>
      <c r="I1778" s="259" t="s">
        <v>3825</v>
      </c>
      <c r="J1778" s="259" t="s">
        <v>3826</v>
      </c>
      <c r="K1778" s="259" t="s">
        <v>3827</v>
      </c>
      <c r="L1778" s="260">
        <v>45587</v>
      </c>
      <c r="M1778" s="259" t="s">
        <v>352</v>
      </c>
    </row>
    <row r="1779" spans="1:13" x14ac:dyDescent="0.35">
      <c r="A1779" s="261" t="s">
        <v>3815</v>
      </c>
      <c r="B1779" s="261" t="s">
        <v>3816</v>
      </c>
      <c r="C1779" s="261" t="s">
        <v>2308</v>
      </c>
      <c r="D1779" s="261" t="s">
        <v>463</v>
      </c>
      <c r="E1779" s="261">
        <v>762501</v>
      </c>
      <c r="F1779" s="261" t="s">
        <v>3828</v>
      </c>
      <c r="G1779" s="261" t="s">
        <v>22</v>
      </c>
      <c r="H1779" s="261">
        <v>3</v>
      </c>
      <c r="I1779" s="261" t="s">
        <v>3829</v>
      </c>
      <c r="J1779" s="261" t="s">
        <v>3830</v>
      </c>
      <c r="K1779" s="261" t="s">
        <v>3831</v>
      </c>
      <c r="L1779" s="262">
        <v>45587</v>
      </c>
      <c r="M1779" s="261" t="s">
        <v>20</v>
      </c>
    </row>
    <row r="1780" spans="1:13" x14ac:dyDescent="0.35">
      <c r="A1780" s="259" t="s">
        <v>3815</v>
      </c>
      <c r="B1780" s="259" t="s">
        <v>3816</v>
      </c>
      <c r="C1780" s="259" t="s">
        <v>2308</v>
      </c>
      <c r="D1780" s="259" t="s">
        <v>40</v>
      </c>
      <c r="E1780" s="259" t="s">
        <v>17</v>
      </c>
      <c r="F1780" s="259" t="s">
        <v>17</v>
      </c>
      <c r="G1780" s="259" t="s">
        <v>17</v>
      </c>
      <c r="H1780" s="259" t="s">
        <v>17</v>
      </c>
      <c r="I1780" s="259" t="s">
        <v>17</v>
      </c>
      <c r="J1780" s="259" t="s">
        <v>3832</v>
      </c>
      <c r="K1780" s="259" t="s">
        <v>3833</v>
      </c>
      <c r="L1780" s="260">
        <v>45587</v>
      </c>
      <c r="M1780" s="259" t="s">
        <v>20</v>
      </c>
    </row>
    <row r="1781" spans="1:13" x14ac:dyDescent="0.35">
      <c r="A1781" s="261" t="s">
        <v>3815</v>
      </c>
      <c r="B1781" s="261" t="s">
        <v>3816</v>
      </c>
      <c r="C1781" s="261" t="s">
        <v>2308</v>
      </c>
      <c r="D1781" s="261" t="s">
        <v>644</v>
      </c>
      <c r="E1781" s="261">
        <v>71</v>
      </c>
      <c r="F1781" s="261" t="s">
        <v>3824</v>
      </c>
      <c r="G1781" s="261" t="s">
        <v>723</v>
      </c>
      <c r="H1781" s="261">
        <v>2</v>
      </c>
      <c r="I1781" s="261" t="s">
        <v>3825</v>
      </c>
      <c r="J1781" s="261" t="s">
        <v>3834</v>
      </c>
      <c r="K1781" s="261" t="s">
        <v>3835</v>
      </c>
      <c r="L1781" s="262">
        <v>45587</v>
      </c>
      <c r="M1781" s="261" t="s">
        <v>352</v>
      </c>
    </row>
    <row r="1782" spans="1:13" x14ac:dyDescent="0.35">
      <c r="A1782" s="259" t="s">
        <v>3815</v>
      </c>
      <c r="B1782" s="259" t="s">
        <v>3816</v>
      </c>
      <c r="C1782" s="259" t="s">
        <v>2308</v>
      </c>
      <c r="D1782" s="259" t="s">
        <v>797</v>
      </c>
      <c r="E1782" s="259">
        <v>5000000</v>
      </c>
      <c r="F1782" s="259" t="s">
        <v>3836</v>
      </c>
      <c r="G1782" s="259" t="s">
        <v>723</v>
      </c>
      <c r="H1782" s="259">
        <v>2</v>
      </c>
      <c r="I1782" s="259" t="s">
        <v>3837</v>
      </c>
      <c r="J1782" s="259" t="s">
        <v>3838</v>
      </c>
      <c r="K1782" s="259" t="s">
        <v>3839</v>
      </c>
      <c r="L1782" s="260">
        <v>45587</v>
      </c>
      <c r="M1782" s="259" t="s">
        <v>20</v>
      </c>
    </row>
    <row r="1783" spans="1:13" x14ac:dyDescent="0.35">
      <c r="A1783" s="261" t="s">
        <v>3815</v>
      </c>
      <c r="B1783" s="261" t="s">
        <v>3816</v>
      </c>
      <c r="C1783" s="261" t="s">
        <v>2308</v>
      </c>
      <c r="D1783" s="261" t="s">
        <v>802</v>
      </c>
      <c r="E1783" s="261">
        <v>52571128</v>
      </c>
      <c r="F1783" s="261" t="s">
        <v>3840</v>
      </c>
      <c r="G1783" s="261" t="s">
        <v>723</v>
      </c>
      <c r="H1783" s="261">
        <v>2</v>
      </c>
      <c r="I1783" s="261" t="s">
        <v>3841</v>
      </c>
      <c r="J1783" s="261" t="s">
        <v>3842</v>
      </c>
      <c r="K1783" s="261" t="s">
        <v>3843</v>
      </c>
      <c r="L1783" s="262">
        <v>45587</v>
      </c>
      <c r="M1783" s="261" t="s">
        <v>352</v>
      </c>
    </row>
    <row r="1784" spans="1:13" x14ac:dyDescent="0.35">
      <c r="A1784" s="259" t="s">
        <v>3815</v>
      </c>
      <c r="B1784" s="259" t="s">
        <v>3816</v>
      </c>
      <c r="C1784" s="259" t="s">
        <v>2308</v>
      </c>
      <c r="D1784" s="259" t="s">
        <v>807</v>
      </c>
      <c r="E1784" s="259">
        <v>9600000</v>
      </c>
      <c r="F1784" s="259" t="s">
        <v>3844</v>
      </c>
      <c r="G1784" s="259" t="s">
        <v>723</v>
      </c>
      <c r="H1784" s="259">
        <v>2</v>
      </c>
      <c r="I1784" s="259" t="s">
        <v>3845</v>
      </c>
      <c r="J1784" s="259" t="s">
        <v>3846</v>
      </c>
      <c r="K1784" s="259" t="s">
        <v>3847</v>
      </c>
      <c r="L1784" s="260">
        <v>45587</v>
      </c>
      <c r="M1784" s="259" t="s">
        <v>352</v>
      </c>
    </row>
    <row r="1785" spans="1:13" x14ac:dyDescent="0.35">
      <c r="A1785" s="261" t="s">
        <v>3815</v>
      </c>
      <c r="B1785" s="261" t="s">
        <v>3816</v>
      </c>
      <c r="C1785" s="261" t="s">
        <v>2308</v>
      </c>
      <c r="D1785" s="261" t="s">
        <v>810</v>
      </c>
      <c r="E1785" s="261">
        <v>5000000</v>
      </c>
      <c r="F1785" s="261" t="s">
        <v>3836</v>
      </c>
      <c r="G1785" s="261" t="s">
        <v>723</v>
      </c>
      <c r="H1785" s="261">
        <v>2</v>
      </c>
      <c r="I1785" s="261" t="s">
        <v>3837</v>
      </c>
      <c r="J1785" s="261" t="s">
        <v>3848</v>
      </c>
      <c r="K1785" s="261" t="s">
        <v>3849</v>
      </c>
      <c r="L1785" s="262">
        <v>45587</v>
      </c>
      <c r="M1785" s="261" t="s">
        <v>20</v>
      </c>
    </row>
    <row r="1786" spans="1:13" x14ac:dyDescent="0.35">
      <c r="A1786" s="259" t="s">
        <v>3815</v>
      </c>
      <c r="B1786" s="259" t="s">
        <v>3816</v>
      </c>
      <c r="C1786" s="259" t="s">
        <v>2308</v>
      </c>
      <c r="D1786" s="259" t="s">
        <v>813</v>
      </c>
      <c r="E1786" s="259" t="s">
        <v>17</v>
      </c>
      <c r="F1786" s="259" t="s">
        <v>3836</v>
      </c>
      <c r="G1786" s="259" t="s">
        <v>723</v>
      </c>
      <c r="H1786" s="259">
        <v>2</v>
      </c>
      <c r="I1786" s="259" t="s">
        <v>3837</v>
      </c>
      <c r="J1786" s="259" t="s">
        <v>3848</v>
      </c>
      <c r="K1786" s="259" t="s">
        <v>3850</v>
      </c>
      <c r="L1786" s="260">
        <v>45587</v>
      </c>
      <c r="M1786" s="259" t="s">
        <v>20</v>
      </c>
    </row>
    <row r="1787" spans="1:13" x14ac:dyDescent="0.35">
      <c r="A1787" s="261" t="s">
        <v>3815</v>
      </c>
      <c r="B1787" s="261" t="s">
        <v>3816</v>
      </c>
      <c r="C1787" s="261" t="s">
        <v>2308</v>
      </c>
      <c r="D1787" s="261" t="s">
        <v>679</v>
      </c>
      <c r="E1787" s="261" t="s">
        <v>17</v>
      </c>
      <c r="F1787" s="261" t="s">
        <v>3836</v>
      </c>
      <c r="G1787" s="261" t="s">
        <v>723</v>
      </c>
      <c r="H1787" s="261">
        <v>2</v>
      </c>
      <c r="I1787" s="261" t="s">
        <v>3837</v>
      </c>
      <c r="J1787" s="261" t="s">
        <v>3848</v>
      </c>
      <c r="K1787" s="261" t="s">
        <v>3851</v>
      </c>
      <c r="L1787" s="262">
        <v>45587</v>
      </c>
      <c r="M1787" s="261" t="s">
        <v>20</v>
      </c>
    </row>
    <row r="1788" spans="1:13" x14ac:dyDescent="0.35">
      <c r="A1788" s="259" t="s">
        <v>3815</v>
      </c>
      <c r="B1788" s="259" t="s">
        <v>3816</v>
      </c>
      <c r="C1788" s="259" t="s">
        <v>2308</v>
      </c>
      <c r="D1788" s="259" t="s">
        <v>317</v>
      </c>
      <c r="E1788" s="259">
        <v>4</v>
      </c>
      <c r="F1788" s="259" t="s">
        <v>3836</v>
      </c>
      <c r="G1788" s="259" t="s">
        <v>404</v>
      </c>
      <c r="H1788" s="259">
        <v>1</v>
      </c>
      <c r="I1788" s="259" t="s">
        <v>3837</v>
      </c>
      <c r="J1788" s="259" t="s">
        <v>3852</v>
      </c>
      <c r="K1788" s="259" t="s">
        <v>3853</v>
      </c>
      <c r="L1788" s="260">
        <v>45587</v>
      </c>
      <c r="M1788" s="259" t="s">
        <v>20</v>
      </c>
    </row>
    <row r="1789" spans="1:13" x14ac:dyDescent="0.35">
      <c r="A1789" s="261" t="s">
        <v>3815</v>
      </c>
      <c r="B1789" s="261" t="s">
        <v>3816</v>
      </c>
      <c r="C1789" s="261" t="s">
        <v>2308</v>
      </c>
      <c r="D1789" s="261" t="s">
        <v>26</v>
      </c>
      <c r="E1789" s="261" t="s">
        <v>17</v>
      </c>
      <c r="F1789" s="261" t="s">
        <v>17</v>
      </c>
      <c r="G1789" s="261" t="s">
        <v>17</v>
      </c>
      <c r="H1789" s="261" t="s">
        <v>17</v>
      </c>
      <c r="I1789" s="261" t="s">
        <v>17</v>
      </c>
      <c r="J1789" s="261" t="s">
        <v>2309</v>
      </c>
      <c r="K1789" s="261" t="s">
        <v>3854</v>
      </c>
      <c r="L1789" s="262">
        <v>45587</v>
      </c>
      <c r="M1789" s="261" t="s">
        <v>20</v>
      </c>
    </row>
    <row r="1790" spans="1:13" x14ac:dyDescent="0.35">
      <c r="A1790" s="259" t="s">
        <v>3815</v>
      </c>
      <c r="B1790" s="259" t="s">
        <v>3816</v>
      </c>
      <c r="C1790" s="259" t="s">
        <v>2308</v>
      </c>
      <c r="D1790" s="259" t="s">
        <v>28</v>
      </c>
      <c r="E1790" s="259" t="s">
        <v>17</v>
      </c>
      <c r="F1790" s="259" t="s">
        <v>17</v>
      </c>
      <c r="G1790" s="259" t="s">
        <v>17</v>
      </c>
      <c r="H1790" s="259" t="s">
        <v>17</v>
      </c>
      <c r="I1790" s="259" t="s">
        <v>17</v>
      </c>
      <c r="J1790" s="259" t="s">
        <v>2309</v>
      </c>
      <c r="K1790" s="259" t="s">
        <v>3855</v>
      </c>
      <c r="L1790" s="260">
        <v>45587</v>
      </c>
      <c r="M1790" s="259" t="s">
        <v>20</v>
      </c>
    </row>
    <row r="1791" spans="1:13" x14ac:dyDescent="0.35">
      <c r="A1791" s="261" t="s">
        <v>3815</v>
      </c>
      <c r="B1791" s="261" t="s">
        <v>3816</v>
      </c>
      <c r="C1791" s="261" t="s">
        <v>2308</v>
      </c>
      <c r="D1791" s="261" t="s">
        <v>38</v>
      </c>
      <c r="E1791" s="261" t="s">
        <v>17</v>
      </c>
      <c r="F1791" s="261" t="s">
        <v>17</v>
      </c>
      <c r="G1791" s="261" t="s">
        <v>17</v>
      </c>
      <c r="H1791" s="261" t="s">
        <v>17</v>
      </c>
      <c r="I1791" s="261" t="s">
        <v>17</v>
      </c>
      <c r="J1791" s="261" t="s">
        <v>2309</v>
      </c>
      <c r="K1791" s="261" t="s">
        <v>3856</v>
      </c>
      <c r="L1791" s="262">
        <v>45587</v>
      </c>
      <c r="M1791" s="261" t="s">
        <v>20</v>
      </c>
    </row>
    <row r="1792" spans="1:13" x14ac:dyDescent="0.35">
      <c r="A1792" s="259" t="s">
        <v>3815</v>
      </c>
      <c r="B1792" s="259" t="s">
        <v>3816</v>
      </c>
      <c r="C1792" s="259" t="s">
        <v>2308</v>
      </c>
      <c r="D1792" s="259" t="s">
        <v>16</v>
      </c>
      <c r="E1792" s="259">
        <v>371250</v>
      </c>
      <c r="F1792" s="259" t="s">
        <v>3828</v>
      </c>
      <c r="G1792" s="259" t="s">
        <v>723</v>
      </c>
      <c r="H1792" s="259">
        <v>2</v>
      </c>
      <c r="I1792" s="259" t="s">
        <v>3857</v>
      </c>
      <c r="J1792" s="259" t="s">
        <v>3858</v>
      </c>
      <c r="K1792" s="259" t="s">
        <v>3859</v>
      </c>
      <c r="L1792" s="260">
        <v>45587</v>
      </c>
      <c r="M1792" s="259" t="s">
        <v>20</v>
      </c>
    </row>
    <row r="1793" spans="1:13" x14ac:dyDescent="0.35">
      <c r="A1793" s="261" t="s">
        <v>3815</v>
      </c>
      <c r="B1793" s="261" t="s">
        <v>3816</v>
      </c>
      <c r="C1793" s="261" t="s">
        <v>2308</v>
      </c>
      <c r="D1793" s="261" t="s">
        <v>21</v>
      </c>
      <c r="E1793" s="261">
        <v>26991</v>
      </c>
      <c r="F1793" s="261" t="s">
        <v>3860</v>
      </c>
      <c r="G1793" s="261" t="s">
        <v>723</v>
      </c>
      <c r="H1793" s="261">
        <v>2</v>
      </c>
      <c r="I1793" s="261" t="s">
        <v>3861</v>
      </c>
      <c r="J1793" s="261" t="s">
        <v>3862</v>
      </c>
      <c r="K1793" s="261" t="s">
        <v>3863</v>
      </c>
      <c r="L1793" s="262">
        <v>45587</v>
      </c>
      <c r="M1793" s="261" t="s">
        <v>20</v>
      </c>
    </row>
    <row r="1794" spans="1:13" x14ac:dyDescent="0.35">
      <c r="A1794" s="259" t="s">
        <v>3815</v>
      </c>
      <c r="B1794" s="259" t="s">
        <v>3816</v>
      </c>
      <c r="C1794" s="259" t="s">
        <v>2308</v>
      </c>
      <c r="D1794" s="259" t="s">
        <v>631</v>
      </c>
      <c r="E1794" s="259" t="s">
        <v>17</v>
      </c>
      <c r="F1794" s="259" t="s">
        <v>17</v>
      </c>
      <c r="G1794" s="259" t="s">
        <v>17</v>
      </c>
      <c r="H1794" s="259" t="s">
        <v>17</v>
      </c>
      <c r="I1794" s="259" t="s">
        <v>17</v>
      </c>
      <c r="J1794" s="259" t="s">
        <v>2309</v>
      </c>
      <c r="K1794" s="259" t="s">
        <v>3864</v>
      </c>
      <c r="L1794" s="260">
        <v>45587</v>
      </c>
      <c r="M1794" s="259" t="s">
        <v>20</v>
      </c>
    </row>
    <row r="1795" spans="1:13" x14ac:dyDescent="0.35">
      <c r="A1795" s="261" t="s">
        <v>3815</v>
      </c>
      <c r="B1795" s="261" t="s">
        <v>3816</v>
      </c>
      <c r="C1795" s="261" t="s">
        <v>2308</v>
      </c>
      <c r="D1795" s="261" t="s">
        <v>24</v>
      </c>
      <c r="E1795" s="261">
        <v>156000000</v>
      </c>
      <c r="F1795" s="261" t="s">
        <v>3865</v>
      </c>
      <c r="G1795" s="261" t="s">
        <v>723</v>
      </c>
      <c r="H1795" s="261">
        <v>2</v>
      </c>
      <c r="I1795" s="261" t="s">
        <v>3866</v>
      </c>
      <c r="J1795" s="261" t="s">
        <v>3867</v>
      </c>
      <c r="K1795" s="261" t="s">
        <v>3868</v>
      </c>
      <c r="L1795" s="262">
        <v>45587</v>
      </c>
      <c r="M1795" s="261" t="s">
        <v>20</v>
      </c>
    </row>
    <row r="1796" spans="1:13" x14ac:dyDescent="0.35">
      <c r="A1796" s="259" t="s">
        <v>2161</v>
      </c>
      <c r="B1796" s="259" t="s">
        <v>2162</v>
      </c>
      <c r="C1796" s="259" t="s">
        <v>2163</v>
      </c>
      <c r="D1796" s="259" t="s">
        <v>40</v>
      </c>
      <c r="E1796" s="259">
        <v>360</v>
      </c>
      <c r="F1796" s="259" t="s">
        <v>3869</v>
      </c>
      <c r="G1796" s="259" t="s">
        <v>22</v>
      </c>
      <c r="H1796" s="259">
        <v>3</v>
      </c>
      <c r="I1796" s="259" t="s">
        <v>3870</v>
      </c>
      <c r="J1796" s="259" t="s">
        <v>3871</v>
      </c>
      <c r="K1796" s="259" t="s">
        <v>3872</v>
      </c>
      <c r="L1796" s="260">
        <v>45587</v>
      </c>
      <c r="M1796" s="259" t="s">
        <v>352</v>
      </c>
    </row>
    <row r="1797" spans="1:13" x14ac:dyDescent="0.35">
      <c r="A1797" s="261" t="s">
        <v>2272</v>
      </c>
      <c r="B1797" s="261" t="s">
        <v>2273</v>
      </c>
      <c r="C1797" s="261" t="s">
        <v>2163</v>
      </c>
      <c r="D1797" s="261" t="s">
        <v>40</v>
      </c>
      <c r="E1797" s="261">
        <v>360</v>
      </c>
      <c r="F1797" s="261" t="s">
        <v>3869</v>
      </c>
      <c r="G1797" s="261" t="s">
        <v>22</v>
      </c>
      <c r="H1797" s="261">
        <v>3</v>
      </c>
      <c r="I1797" s="261" t="s">
        <v>3870</v>
      </c>
      <c r="J1797" s="261" t="s">
        <v>3871</v>
      </c>
      <c r="K1797" s="261" t="s">
        <v>3873</v>
      </c>
      <c r="L1797" s="262">
        <v>45587</v>
      </c>
      <c r="M1797" s="261" t="s">
        <v>352</v>
      </c>
    </row>
    <row r="1798" spans="1:13" x14ac:dyDescent="0.35">
      <c r="A1798" s="259" t="s">
        <v>2272</v>
      </c>
      <c r="B1798" s="259" t="s">
        <v>2273</v>
      </c>
      <c r="C1798" s="259" t="s">
        <v>2163</v>
      </c>
      <c r="D1798" s="259" t="s">
        <v>644</v>
      </c>
      <c r="E1798" s="259">
        <v>360</v>
      </c>
      <c r="F1798" s="259" t="s">
        <v>3869</v>
      </c>
      <c r="G1798" s="259" t="s">
        <v>723</v>
      </c>
      <c r="H1798" s="259">
        <v>2</v>
      </c>
      <c r="I1798" s="259" t="s">
        <v>3870</v>
      </c>
      <c r="J1798" s="259" t="s">
        <v>3874</v>
      </c>
      <c r="K1798" s="259" t="s">
        <v>3875</v>
      </c>
      <c r="L1798" s="260">
        <v>45587</v>
      </c>
      <c r="M1798" s="259" t="s">
        <v>352</v>
      </c>
    </row>
    <row r="1799" spans="1:13" x14ac:dyDescent="0.35">
      <c r="A1799" s="261" t="s">
        <v>669</v>
      </c>
      <c r="B1799" s="261" t="s">
        <v>670</v>
      </c>
      <c r="C1799" s="261" t="s">
        <v>671</v>
      </c>
      <c r="D1799" s="261" t="s">
        <v>759</v>
      </c>
      <c r="E1799" s="261">
        <v>209312140</v>
      </c>
      <c r="F1799" s="261" t="s">
        <v>3876</v>
      </c>
      <c r="G1799" s="261" t="s">
        <v>723</v>
      </c>
      <c r="H1799" s="261">
        <v>2</v>
      </c>
      <c r="I1799" s="261" t="s">
        <v>3877</v>
      </c>
      <c r="J1799" s="261" t="s">
        <v>3878</v>
      </c>
      <c r="K1799" s="261" t="s">
        <v>3879</v>
      </c>
      <c r="L1799" s="262">
        <v>45593</v>
      </c>
      <c r="M1799" s="261" t="s">
        <v>352</v>
      </c>
    </row>
    <row r="1800" spans="1:13" x14ac:dyDescent="0.35">
      <c r="A1800" s="259" t="s">
        <v>669</v>
      </c>
      <c r="B1800" s="259" t="s">
        <v>670</v>
      </c>
      <c r="C1800" s="259" t="s">
        <v>671</v>
      </c>
      <c r="D1800" s="259" t="s">
        <v>764</v>
      </c>
      <c r="E1800" s="259">
        <v>2171646</v>
      </c>
      <c r="F1800" s="259" t="s">
        <v>3880</v>
      </c>
      <c r="G1800" s="259" t="s">
        <v>723</v>
      </c>
      <c r="H1800" s="259">
        <v>2</v>
      </c>
      <c r="I1800" s="259" t="s">
        <v>3881</v>
      </c>
      <c r="J1800" s="259" t="s">
        <v>3882</v>
      </c>
      <c r="K1800" s="259" t="s">
        <v>3883</v>
      </c>
      <c r="L1800" s="260">
        <v>45593</v>
      </c>
      <c r="M1800" s="259" t="s">
        <v>352</v>
      </c>
    </row>
    <row r="1801" spans="1:13" x14ac:dyDescent="0.35">
      <c r="A1801" s="261" t="s">
        <v>669</v>
      </c>
      <c r="B1801" s="261" t="s">
        <v>670</v>
      </c>
      <c r="C1801" s="261" t="s">
        <v>671</v>
      </c>
      <c r="D1801" s="261" t="s">
        <v>769</v>
      </c>
      <c r="E1801" s="261">
        <v>142117474</v>
      </c>
      <c r="F1801" s="261" t="s">
        <v>3884</v>
      </c>
      <c r="G1801" s="261" t="s">
        <v>723</v>
      </c>
      <c r="H1801" s="261">
        <v>2</v>
      </c>
      <c r="I1801" s="261" t="s">
        <v>3885</v>
      </c>
      <c r="J1801" s="261" t="s">
        <v>3886</v>
      </c>
      <c r="K1801" s="261" t="s">
        <v>3887</v>
      </c>
      <c r="L1801" s="262">
        <v>45593</v>
      </c>
      <c r="M1801" s="261" t="s">
        <v>20</v>
      </c>
    </row>
    <row r="1802" spans="1:13" x14ac:dyDescent="0.35">
      <c r="A1802" s="259" t="s">
        <v>669</v>
      </c>
      <c r="B1802" s="259" t="s">
        <v>670</v>
      </c>
      <c r="C1802" s="259" t="s">
        <v>671</v>
      </c>
      <c r="D1802" s="259" t="s">
        <v>774</v>
      </c>
      <c r="E1802" s="259">
        <v>134332624</v>
      </c>
      <c r="F1802" s="259" t="s">
        <v>3888</v>
      </c>
      <c r="G1802" s="259" t="s">
        <v>33</v>
      </c>
      <c r="H1802" s="259">
        <v>2</v>
      </c>
      <c r="I1802" s="259" t="s">
        <v>3889</v>
      </c>
      <c r="J1802" s="259" t="s">
        <v>3890</v>
      </c>
      <c r="K1802" s="259" t="s">
        <v>3891</v>
      </c>
      <c r="L1802" s="260">
        <v>45593</v>
      </c>
      <c r="M1802" s="259" t="s">
        <v>20</v>
      </c>
    </row>
    <row r="1803" spans="1:13" x14ac:dyDescent="0.35">
      <c r="A1803" s="261" t="s">
        <v>669</v>
      </c>
      <c r="B1803" s="261" t="s">
        <v>670</v>
      </c>
      <c r="C1803" s="261" t="s">
        <v>671</v>
      </c>
      <c r="D1803" s="261" t="s">
        <v>463</v>
      </c>
      <c r="E1803" s="261">
        <v>2700479</v>
      </c>
      <c r="F1803" s="261" t="s">
        <v>3892</v>
      </c>
      <c r="G1803" s="261" t="s">
        <v>723</v>
      </c>
      <c r="H1803" s="261">
        <v>2</v>
      </c>
      <c r="I1803" s="261" t="s">
        <v>3893</v>
      </c>
      <c r="J1803" s="261" t="s">
        <v>3894</v>
      </c>
      <c r="K1803" s="261" t="s">
        <v>3895</v>
      </c>
      <c r="L1803" s="262">
        <v>45593</v>
      </c>
      <c r="M1803" s="261" t="s">
        <v>20</v>
      </c>
    </row>
    <row r="1804" spans="1:13" x14ac:dyDescent="0.35">
      <c r="A1804" s="259" t="s">
        <v>669</v>
      </c>
      <c r="B1804" s="259" t="s">
        <v>670</v>
      </c>
      <c r="C1804" s="259" t="s">
        <v>671</v>
      </c>
      <c r="D1804" s="259" t="s">
        <v>38</v>
      </c>
      <c r="E1804" s="259">
        <v>895980</v>
      </c>
      <c r="F1804" s="259" t="s">
        <v>3896</v>
      </c>
      <c r="G1804" s="259" t="s">
        <v>723</v>
      </c>
      <c r="H1804" s="259">
        <v>2</v>
      </c>
      <c r="I1804" s="259" t="s">
        <v>3897</v>
      </c>
      <c r="J1804" s="259" t="s">
        <v>3898</v>
      </c>
      <c r="K1804" s="259" t="s">
        <v>3899</v>
      </c>
      <c r="L1804" s="260">
        <v>45593</v>
      </c>
      <c r="M1804" s="259" t="s">
        <v>352</v>
      </c>
    </row>
    <row r="1805" spans="1:13" x14ac:dyDescent="0.35">
      <c r="A1805" s="261" t="s">
        <v>669</v>
      </c>
      <c r="B1805" s="261" t="s">
        <v>670</v>
      </c>
      <c r="C1805" s="261" t="s">
        <v>671</v>
      </c>
      <c r="D1805" s="261" t="s">
        <v>644</v>
      </c>
      <c r="E1805" s="261">
        <v>315</v>
      </c>
      <c r="F1805" s="261" t="s">
        <v>3900</v>
      </c>
      <c r="G1805" s="261" t="s">
        <v>723</v>
      </c>
      <c r="H1805" s="261">
        <v>2</v>
      </c>
      <c r="I1805" s="261" t="s">
        <v>3901</v>
      </c>
      <c r="J1805" s="261" t="s">
        <v>3902</v>
      </c>
      <c r="K1805" s="261" t="s">
        <v>3903</v>
      </c>
      <c r="L1805" s="262">
        <v>45593</v>
      </c>
      <c r="M1805" s="261" t="s">
        <v>352</v>
      </c>
    </row>
    <row r="1806" spans="1:13" x14ac:dyDescent="0.35">
      <c r="A1806" s="259" t="s">
        <v>669</v>
      </c>
      <c r="B1806" s="259" t="s">
        <v>670</v>
      </c>
      <c r="C1806" s="259" t="s">
        <v>671</v>
      </c>
      <c r="D1806" s="259" t="s">
        <v>649</v>
      </c>
      <c r="E1806" s="259">
        <v>9523</v>
      </c>
      <c r="F1806" s="259" t="s">
        <v>3904</v>
      </c>
      <c r="G1806" s="259" t="s">
        <v>723</v>
      </c>
      <c r="H1806" s="259">
        <v>2</v>
      </c>
      <c r="I1806" s="259" t="s">
        <v>3905</v>
      </c>
      <c r="J1806" s="259" t="s">
        <v>3906</v>
      </c>
      <c r="K1806" s="259" t="s">
        <v>3907</v>
      </c>
      <c r="L1806" s="260">
        <v>45593</v>
      </c>
      <c r="M1806" s="259" t="s">
        <v>20</v>
      </c>
    </row>
    <row r="1807" spans="1:13" x14ac:dyDescent="0.35">
      <c r="A1807" s="261" t="s">
        <v>669</v>
      </c>
      <c r="B1807" s="261" t="s">
        <v>670</v>
      </c>
      <c r="C1807" s="261" t="s">
        <v>671</v>
      </c>
      <c r="D1807" s="261" t="s">
        <v>797</v>
      </c>
      <c r="E1807" s="261">
        <v>25627403</v>
      </c>
      <c r="F1807" s="261" t="s">
        <v>3908</v>
      </c>
      <c r="G1807" s="261" t="s">
        <v>723</v>
      </c>
      <c r="H1807" s="261">
        <v>2</v>
      </c>
      <c r="I1807" s="261" t="s">
        <v>3909</v>
      </c>
      <c r="J1807" s="261" t="s">
        <v>3910</v>
      </c>
      <c r="K1807" s="261" t="s">
        <v>3911</v>
      </c>
      <c r="L1807" s="262">
        <v>45593</v>
      </c>
      <c r="M1807" s="261" t="s">
        <v>20</v>
      </c>
    </row>
    <row r="1808" spans="1:13" x14ac:dyDescent="0.35">
      <c r="A1808" s="259" t="s">
        <v>669</v>
      </c>
      <c r="B1808" s="259" t="s">
        <v>670</v>
      </c>
      <c r="C1808" s="259" t="s">
        <v>671</v>
      </c>
      <c r="D1808" s="259" t="s">
        <v>802</v>
      </c>
      <c r="E1808" s="259">
        <v>7784850</v>
      </c>
      <c r="F1808" s="259" t="s">
        <v>3912</v>
      </c>
      <c r="G1808" s="259" t="s">
        <v>723</v>
      </c>
      <c r="H1808" s="259">
        <v>2</v>
      </c>
      <c r="I1808" s="259" t="s">
        <v>3889</v>
      </c>
      <c r="J1808" s="259" t="s">
        <v>3913</v>
      </c>
      <c r="K1808" s="259" t="s">
        <v>3914</v>
      </c>
      <c r="L1808" s="260">
        <v>45593</v>
      </c>
      <c r="M1808" s="259" t="s">
        <v>20</v>
      </c>
    </row>
    <row r="1809" spans="1:13" x14ac:dyDescent="0.35">
      <c r="A1809" s="261" t="s">
        <v>669</v>
      </c>
      <c r="B1809" s="261" t="s">
        <v>670</v>
      </c>
      <c r="C1809" s="261" t="s">
        <v>671</v>
      </c>
      <c r="D1809" s="261" t="s">
        <v>807</v>
      </c>
      <c r="E1809" s="261">
        <v>108705221</v>
      </c>
      <c r="F1809" s="261" t="s">
        <v>3915</v>
      </c>
      <c r="G1809" s="261" t="s">
        <v>723</v>
      </c>
      <c r="H1809" s="261">
        <v>2</v>
      </c>
      <c r="I1809" s="261" t="s">
        <v>3916</v>
      </c>
      <c r="J1809" s="261" t="s">
        <v>3917</v>
      </c>
      <c r="K1809" s="261" t="s">
        <v>3918</v>
      </c>
      <c r="L1809" s="262">
        <v>45593</v>
      </c>
      <c r="M1809" s="261" t="s">
        <v>20</v>
      </c>
    </row>
    <row r="1810" spans="1:13" x14ac:dyDescent="0.35">
      <c r="A1810" s="259" t="s">
        <v>669</v>
      </c>
      <c r="B1810" s="259" t="s">
        <v>670</v>
      </c>
      <c r="C1810" s="259" t="s">
        <v>671</v>
      </c>
      <c r="D1810" s="259" t="s">
        <v>810</v>
      </c>
      <c r="E1810" s="259">
        <v>13124252</v>
      </c>
      <c r="F1810" s="259" t="s">
        <v>3908</v>
      </c>
      <c r="G1810" s="259" t="s">
        <v>33</v>
      </c>
      <c r="H1810" s="259">
        <v>2</v>
      </c>
      <c r="I1810" s="259" t="s">
        <v>3919</v>
      </c>
      <c r="J1810" s="259" t="s">
        <v>3920</v>
      </c>
      <c r="K1810" s="259" t="s">
        <v>3921</v>
      </c>
      <c r="L1810" s="260">
        <v>45593</v>
      </c>
      <c r="M1810" s="259" t="s">
        <v>20</v>
      </c>
    </row>
    <row r="1811" spans="1:13" x14ac:dyDescent="0.35">
      <c r="A1811" s="261" t="s">
        <v>669</v>
      </c>
      <c r="B1811" s="261" t="s">
        <v>670</v>
      </c>
      <c r="C1811" s="261" t="s">
        <v>671</v>
      </c>
      <c r="D1811" s="261" t="s">
        <v>813</v>
      </c>
      <c r="E1811" s="261">
        <v>12503151</v>
      </c>
      <c r="F1811" s="261" t="s">
        <v>3922</v>
      </c>
      <c r="G1811" s="261" t="s">
        <v>723</v>
      </c>
      <c r="H1811" s="261">
        <v>2</v>
      </c>
      <c r="I1811" s="261" t="s">
        <v>3923</v>
      </c>
      <c r="J1811" s="261" t="s">
        <v>3924</v>
      </c>
      <c r="K1811" s="261" t="s">
        <v>3925</v>
      </c>
      <c r="L1811" s="262">
        <v>45593</v>
      </c>
      <c r="M1811" s="261" t="s">
        <v>20</v>
      </c>
    </row>
    <row r="1812" spans="1:13" x14ac:dyDescent="0.35">
      <c r="A1812" s="259" t="s">
        <v>669</v>
      </c>
      <c r="B1812" s="259" t="s">
        <v>670</v>
      </c>
      <c r="C1812" s="259" t="s">
        <v>671</v>
      </c>
      <c r="D1812" s="259" t="s">
        <v>679</v>
      </c>
      <c r="E1812" s="259">
        <v>0</v>
      </c>
      <c r="F1812" s="259" t="s">
        <v>3922</v>
      </c>
      <c r="G1812" s="259" t="s">
        <v>723</v>
      </c>
      <c r="H1812" s="259">
        <v>2</v>
      </c>
      <c r="I1812" s="259" t="s">
        <v>3923</v>
      </c>
      <c r="J1812" s="259" t="s">
        <v>3926</v>
      </c>
      <c r="K1812" s="259" t="s">
        <v>3927</v>
      </c>
      <c r="L1812" s="260">
        <v>45593</v>
      </c>
      <c r="M1812" s="259" t="s">
        <v>20</v>
      </c>
    </row>
    <row r="1813" spans="1:13" x14ac:dyDescent="0.35">
      <c r="A1813" s="261" t="s">
        <v>1426</v>
      </c>
      <c r="B1813" s="261" t="s">
        <v>1427</v>
      </c>
      <c r="C1813" s="261" t="s">
        <v>1428</v>
      </c>
      <c r="D1813" s="261" t="s">
        <v>16</v>
      </c>
      <c r="E1813" s="261">
        <v>75623</v>
      </c>
      <c r="F1813" s="261" t="s">
        <v>3928</v>
      </c>
      <c r="G1813" s="261" t="s">
        <v>22</v>
      </c>
      <c r="H1813" s="261">
        <v>3</v>
      </c>
      <c r="I1813" s="261" t="s">
        <v>3929</v>
      </c>
      <c r="J1813" s="261" t="s">
        <v>3930</v>
      </c>
      <c r="K1813" s="261" t="s">
        <v>3931</v>
      </c>
      <c r="L1813" s="262">
        <v>45595</v>
      </c>
      <c r="M1813" s="261" t="s">
        <v>20</v>
      </c>
    </row>
    <row r="1814" spans="1:13" x14ac:dyDescent="0.35">
      <c r="A1814" s="259" t="s">
        <v>1435</v>
      </c>
      <c r="B1814" s="259" t="s">
        <v>1436</v>
      </c>
      <c r="C1814" s="259" t="s">
        <v>1428</v>
      </c>
      <c r="D1814" s="259" t="s">
        <v>16</v>
      </c>
      <c r="E1814" s="259" t="s">
        <v>17</v>
      </c>
      <c r="F1814" s="259" t="s">
        <v>424</v>
      </c>
      <c r="G1814" s="259" t="s">
        <v>17</v>
      </c>
      <c r="H1814" s="259" t="s">
        <v>17</v>
      </c>
      <c r="I1814" s="259" t="s">
        <v>424</v>
      </c>
      <c r="J1814" s="259" t="s">
        <v>3932</v>
      </c>
      <c r="K1814" s="259" t="s">
        <v>3933</v>
      </c>
      <c r="L1814" s="260">
        <v>45595</v>
      </c>
      <c r="M1814" s="259" t="s">
        <v>20</v>
      </c>
    </row>
    <row r="1815" spans="1:13" x14ac:dyDescent="0.35">
      <c r="A1815" s="261" t="s">
        <v>1442</v>
      </c>
      <c r="B1815" s="261" t="s">
        <v>1443</v>
      </c>
      <c r="C1815" s="261" t="s">
        <v>1428</v>
      </c>
      <c r="D1815" s="261" t="s">
        <v>16</v>
      </c>
      <c r="E1815" s="261">
        <v>75623</v>
      </c>
      <c r="F1815" s="261" t="s">
        <v>3934</v>
      </c>
      <c r="G1815" s="261" t="s">
        <v>22</v>
      </c>
      <c r="H1815" s="261">
        <v>3</v>
      </c>
      <c r="I1815" s="261" t="s">
        <v>3935</v>
      </c>
      <c r="J1815" s="261" t="s">
        <v>3936</v>
      </c>
      <c r="K1815" s="261" t="s">
        <v>3937</v>
      </c>
      <c r="L1815" s="262">
        <v>45595</v>
      </c>
      <c r="M1815" s="261" t="s">
        <v>20</v>
      </c>
    </row>
    <row r="1816" spans="1:13" x14ac:dyDescent="0.35">
      <c r="A1816" s="259" t="s">
        <v>2287</v>
      </c>
      <c r="B1816" s="259" t="s">
        <v>2288</v>
      </c>
      <c r="C1816" s="259" t="s">
        <v>2289</v>
      </c>
      <c r="D1816" s="259" t="s">
        <v>40</v>
      </c>
      <c r="E1816" s="259" t="s">
        <v>17</v>
      </c>
      <c r="F1816" s="259" t="s">
        <v>17</v>
      </c>
      <c r="G1816" s="259" t="s">
        <v>17</v>
      </c>
      <c r="H1816" s="259" t="s">
        <v>17</v>
      </c>
      <c r="I1816" s="259" t="s">
        <v>17</v>
      </c>
      <c r="J1816" s="259" t="s">
        <v>2300</v>
      </c>
      <c r="K1816" s="259" t="s">
        <v>3938</v>
      </c>
      <c r="L1816" s="260">
        <v>45595</v>
      </c>
      <c r="M1816" s="259" t="s">
        <v>352</v>
      </c>
    </row>
    <row r="1817" spans="1:13" x14ac:dyDescent="0.35">
      <c r="A1817" s="261" t="s">
        <v>2287</v>
      </c>
      <c r="B1817" s="261" t="s">
        <v>2288</v>
      </c>
      <c r="C1817" s="261" t="s">
        <v>2289</v>
      </c>
      <c r="D1817" s="261" t="s">
        <v>26</v>
      </c>
      <c r="E1817" s="261" t="s">
        <v>17</v>
      </c>
      <c r="F1817" s="261" t="s">
        <v>17</v>
      </c>
      <c r="G1817" s="261" t="s">
        <v>17</v>
      </c>
      <c r="H1817" s="261" t="s">
        <v>17</v>
      </c>
      <c r="I1817" s="261" t="s">
        <v>17</v>
      </c>
      <c r="J1817" s="261" t="s">
        <v>2297</v>
      </c>
      <c r="K1817" s="261" t="s">
        <v>3939</v>
      </c>
      <c r="L1817" s="262">
        <v>45595</v>
      </c>
      <c r="M1817" s="261" t="s">
        <v>352</v>
      </c>
    </row>
    <row r="1818" spans="1:13" x14ac:dyDescent="0.35">
      <c r="A1818" s="259" t="s">
        <v>2287</v>
      </c>
      <c r="B1818" s="259" t="s">
        <v>2288</v>
      </c>
      <c r="C1818" s="259" t="s">
        <v>2289</v>
      </c>
      <c r="D1818" s="259" t="s">
        <v>28</v>
      </c>
      <c r="E1818" s="259" t="s">
        <v>17</v>
      </c>
      <c r="F1818" s="259" t="s">
        <v>17</v>
      </c>
      <c r="G1818" s="259" t="s">
        <v>17</v>
      </c>
      <c r="H1818" s="259" t="s">
        <v>17</v>
      </c>
      <c r="I1818" s="259" t="s">
        <v>17</v>
      </c>
      <c r="J1818" s="259" t="s">
        <v>2297</v>
      </c>
      <c r="K1818" s="259" t="s">
        <v>3940</v>
      </c>
      <c r="L1818" s="260">
        <v>45595</v>
      </c>
      <c r="M1818" s="259" t="s">
        <v>352</v>
      </c>
    </row>
    <row r="1819" spans="1:13" x14ac:dyDescent="0.35">
      <c r="A1819" s="261" t="s">
        <v>2287</v>
      </c>
      <c r="B1819" s="261" t="s">
        <v>2288</v>
      </c>
      <c r="C1819" s="261" t="s">
        <v>2289</v>
      </c>
      <c r="D1819" s="261" t="s">
        <v>38</v>
      </c>
      <c r="E1819" s="261" t="s">
        <v>17</v>
      </c>
      <c r="F1819" s="261" t="s">
        <v>17</v>
      </c>
      <c r="G1819" s="261" t="s">
        <v>17</v>
      </c>
      <c r="H1819" s="261" t="s">
        <v>17</v>
      </c>
      <c r="I1819" s="261" t="s">
        <v>17</v>
      </c>
      <c r="J1819" s="261" t="s">
        <v>2300</v>
      </c>
      <c r="K1819" s="261" t="s">
        <v>3941</v>
      </c>
      <c r="L1819" s="262">
        <v>45595</v>
      </c>
      <c r="M1819" s="261" t="s">
        <v>352</v>
      </c>
    </row>
    <row r="1820" spans="1:13" x14ac:dyDescent="0.35">
      <c r="A1820" s="259" t="s">
        <v>2287</v>
      </c>
      <c r="B1820" s="259" t="s">
        <v>2288</v>
      </c>
      <c r="C1820" s="259" t="s">
        <v>2289</v>
      </c>
      <c r="D1820" s="259" t="s">
        <v>16</v>
      </c>
      <c r="E1820" s="259" t="s">
        <v>17</v>
      </c>
      <c r="F1820" s="259" t="s">
        <v>17</v>
      </c>
      <c r="G1820" s="259" t="s">
        <v>17</v>
      </c>
      <c r="H1820" s="259" t="s">
        <v>17</v>
      </c>
      <c r="I1820" s="259" t="s">
        <v>17</v>
      </c>
      <c r="J1820" s="259" t="s">
        <v>2300</v>
      </c>
      <c r="K1820" s="259" t="s">
        <v>3942</v>
      </c>
      <c r="L1820" s="260">
        <v>45595</v>
      </c>
      <c r="M1820" s="259" t="s">
        <v>352</v>
      </c>
    </row>
    <row r="1821" spans="1:13" x14ac:dyDescent="0.35">
      <c r="A1821" s="261" t="s">
        <v>2287</v>
      </c>
      <c r="B1821" s="261" t="s">
        <v>2288</v>
      </c>
      <c r="C1821" s="261" t="s">
        <v>2289</v>
      </c>
      <c r="D1821" s="261" t="s">
        <v>21</v>
      </c>
      <c r="E1821" s="261" t="s">
        <v>17</v>
      </c>
      <c r="F1821" s="261" t="s">
        <v>17</v>
      </c>
      <c r="G1821" s="261" t="s">
        <v>17</v>
      </c>
      <c r="H1821" s="261" t="s">
        <v>17</v>
      </c>
      <c r="I1821" s="261" t="s">
        <v>17</v>
      </c>
      <c r="J1821" s="261" t="s">
        <v>2300</v>
      </c>
      <c r="K1821" s="261" t="s">
        <v>3943</v>
      </c>
      <c r="L1821" s="262">
        <v>45595</v>
      </c>
      <c r="M1821" s="261" t="s">
        <v>352</v>
      </c>
    </row>
    <row r="1822" spans="1:13" x14ac:dyDescent="0.35">
      <c r="A1822" s="259" t="s">
        <v>2287</v>
      </c>
      <c r="B1822" s="259" t="s">
        <v>2288</v>
      </c>
      <c r="C1822" s="259" t="s">
        <v>2289</v>
      </c>
      <c r="D1822" s="259" t="s">
        <v>631</v>
      </c>
      <c r="E1822" s="259" t="s">
        <v>17</v>
      </c>
      <c r="F1822" s="259" t="s">
        <v>17</v>
      </c>
      <c r="G1822" s="259" t="s">
        <v>17</v>
      </c>
      <c r="H1822" s="259" t="s">
        <v>17</v>
      </c>
      <c r="I1822" s="259" t="s">
        <v>17</v>
      </c>
      <c r="J1822" s="259" t="s">
        <v>2300</v>
      </c>
      <c r="K1822" s="259" t="s">
        <v>3944</v>
      </c>
      <c r="L1822" s="260">
        <v>45595</v>
      </c>
      <c r="M1822" s="259" t="s">
        <v>352</v>
      </c>
    </row>
    <row r="1823" spans="1:13" x14ac:dyDescent="0.35">
      <c r="A1823" s="261" t="s">
        <v>2287</v>
      </c>
      <c r="B1823" s="261" t="s">
        <v>2288</v>
      </c>
      <c r="C1823" s="261" t="s">
        <v>2289</v>
      </c>
      <c r="D1823" s="261" t="s">
        <v>24</v>
      </c>
      <c r="E1823" s="261" t="s">
        <v>17</v>
      </c>
      <c r="F1823" s="261" t="s">
        <v>17</v>
      </c>
      <c r="G1823" s="261" t="s">
        <v>17</v>
      </c>
      <c r="H1823" s="261" t="s">
        <v>17</v>
      </c>
      <c r="I1823" s="261" t="s">
        <v>17</v>
      </c>
      <c r="J1823" s="261" t="s">
        <v>2300</v>
      </c>
      <c r="K1823" s="261" t="s">
        <v>3945</v>
      </c>
      <c r="L1823" s="262">
        <v>45595</v>
      </c>
      <c r="M1823" s="261" t="s">
        <v>352</v>
      </c>
    </row>
    <row r="1824" spans="1:13" x14ac:dyDescent="0.35">
      <c r="A1824" s="259" t="s">
        <v>3946</v>
      </c>
      <c r="B1824" s="259" t="s">
        <v>3947</v>
      </c>
      <c r="C1824" s="259" t="s">
        <v>2289</v>
      </c>
      <c r="D1824" s="259" t="s">
        <v>813</v>
      </c>
      <c r="E1824" s="259" t="s">
        <v>17</v>
      </c>
      <c r="F1824" s="259" t="s">
        <v>17</v>
      </c>
      <c r="G1824" s="259" t="s">
        <v>17</v>
      </c>
      <c r="H1824" s="259" t="s">
        <v>17</v>
      </c>
      <c r="I1824" s="259" t="s">
        <v>17</v>
      </c>
      <c r="J1824" s="259" t="s">
        <v>3948</v>
      </c>
      <c r="K1824" s="259" t="s">
        <v>3949</v>
      </c>
      <c r="L1824" s="260">
        <v>45595</v>
      </c>
      <c r="M1824" s="259" t="s">
        <v>20</v>
      </c>
    </row>
    <row r="1825" spans="1:13" x14ac:dyDescent="0.35">
      <c r="A1825" s="261" t="s">
        <v>3946</v>
      </c>
      <c r="B1825" s="261" t="s">
        <v>3947</v>
      </c>
      <c r="C1825" s="261" t="s">
        <v>2289</v>
      </c>
      <c r="D1825" s="261" t="s">
        <v>679</v>
      </c>
      <c r="E1825" s="261" t="s">
        <v>17</v>
      </c>
      <c r="F1825" s="261" t="s">
        <v>17</v>
      </c>
      <c r="G1825" s="261" t="s">
        <v>17</v>
      </c>
      <c r="H1825" s="261" t="s">
        <v>17</v>
      </c>
      <c r="I1825" s="261" t="s">
        <v>17</v>
      </c>
      <c r="J1825" s="261" t="s">
        <v>3948</v>
      </c>
      <c r="K1825" s="261" t="s">
        <v>3950</v>
      </c>
      <c r="L1825" s="262">
        <v>45595</v>
      </c>
      <c r="M1825" s="261" t="s">
        <v>20</v>
      </c>
    </row>
    <row r="1826" spans="1:13" x14ac:dyDescent="0.35">
      <c r="A1826" s="259" t="s">
        <v>3946</v>
      </c>
      <c r="B1826" s="259" t="s">
        <v>3947</v>
      </c>
      <c r="C1826" s="259" t="s">
        <v>2289</v>
      </c>
      <c r="D1826" s="259" t="s">
        <v>26</v>
      </c>
      <c r="E1826" s="259" t="s">
        <v>17</v>
      </c>
      <c r="F1826" s="259" t="s">
        <v>17</v>
      </c>
      <c r="G1826" s="259" t="s">
        <v>17</v>
      </c>
      <c r="H1826" s="259" t="s">
        <v>17</v>
      </c>
      <c r="I1826" s="259" t="s">
        <v>17</v>
      </c>
      <c r="J1826" s="259" t="s">
        <v>2297</v>
      </c>
      <c r="K1826" s="259" t="s">
        <v>3951</v>
      </c>
      <c r="L1826" s="260">
        <v>45595</v>
      </c>
      <c r="M1826" s="259" t="s">
        <v>20</v>
      </c>
    </row>
    <row r="1827" spans="1:13" x14ac:dyDescent="0.35">
      <c r="A1827" s="261" t="s">
        <v>3946</v>
      </c>
      <c r="B1827" s="261" t="s">
        <v>3947</v>
      </c>
      <c r="C1827" s="261" t="s">
        <v>2289</v>
      </c>
      <c r="D1827" s="261" t="s">
        <v>28</v>
      </c>
      <c r="E1827" s="261" t="s">
        <v>17</v>
      </c>
      <c r="F1827" s="261" t="s">
        <v>17</v>
      </c>
      <c r="G1827" s="261" t="s">
        <v>17</v>
      </c>
      <c r="H1827" s="261" t="s">
        <v>17</v>
      </c>
      <c r="I1827" s="261" t="s">
        <v>17</v>
      </c>
      <c r="J1827" s="261" t="s">
        <v>2297</v>
      </c>
      <c r="K1827" s="261" t="s">
        <v>3952</v>
      </c>
      <c r="L1827" s="262">
        <v>45595</v>
      </c>
      <c r="M1827" s="261" t="s">
        <v>20</v>
      </c>
    </row>
    <row r="1828" spans="1:13" x14ac:dyDescent="0.35">
      <c r="A1828" s="259" t="s">
        <v>3946</v>
      </c>
      <c r="B1828" s="259" t="s">
        <v>3947</v>
      </c>
      <c r="C1828" s="259" t="s">
        <v>2289</v>
      </c>
      <c r="D1828" s="259" t="s">
        <v>38</v>
      </c>
      <c r="E1828" s="259" t="s">
        <v>17</v>
      </c>
      <c r="F1828" s="259" t="s">
        <v>17</v>
      </c>
      <c r="G1828" s="259" t="s">
        <v>17</v>
      </c>
      <c r="H1828" s="259" t="s">
        <v>17</v>
      </c>
      <c r="I1828" s="259" t="s">
        <v>17</v>
      </c>
      <c r="J1828" s="259" t="s">
        <v>3953</v>
      </c>
      <c r="K1828" s="259" t="s">
        <v>3954</v>
      </c>
      <c r="L1828" s="260">
        <v>45595</v>
      </c>
      <c r="M1828" s="259" t="s">
        <v>20</v>
      </c>
    </row>
    <row r="1829" spans="1:13" x14ac:dyDescent="0.35">
      <c r="A1829" s="261" t="s">
        <v>3700</v>
      </c>
      <c r="B1829" s="261" t="s">
        <v>3701</v>
      </c>
      <c r="C1829" s="261" t="s">
        <v>3702</v>
      </c>
      <c r="D1829" s="261" t="s">
        <v>24</v>
      </c>
      <c r="E1829" s="261">
        <v>340000000</v>
      </c>
      <c r="F1829" s="261" t="s">
        <v>3955</v>
      </c>
      <c r="G1829" s="261" t="s">
        <v>723</v>
      </c>
      <c r="H1829" s="261">
        <v>2</v>
      </c>
      <c r="I1829" s="261" t="s">
        <v>3956</v>
      </c>
      <c r="J1829" s="261" t="s">
        <v>3957</v>
      </c>
      <c r="K1829" s="261" t="s">
        <v>3958</v>
      </c>
      <c r="L1829" s="262">
        <v>45595</v>
      </c>
      <c r="M1829" s="261" t="s">
        <v>20</v>
      </c>
    </row>
    <row r="1830" spans="1:13" x14ac:dyDescent="0.35">
      <c r="A1830" s="259" t="s">
        <v>335</v>
      </c>
      <c r="B1830" s="259" t="s">
        <v>336</v>
      </c>
      <c r="C1830" s="259" t="s">
        <v>337</v>
      </c>
      <c r="D1830" s="259" t="s">
        <v>463</v>
      </c>
      <c r="E1830" s="259">
        <v>5444744</v>
      </c>
      <c r="F1830" s="259" t="s">
        <v>3959</v>
      </c>
      <c r="G1830" s="259" t="s">
        <v>404</v>
      </c>
      <c r="H1830" s="259">
        <v>1</v>
      </c>
      <c r="I1830" s="259" t="s">
        <v>3960</v>
      </c>
      <c r="J1830" s="259" t="s">
        <v>3961</v>
      </c>
      <c r="K1830" s="259" t="s">
        <v>3962</v>
      </c>
      <c r="L1830" s="260">
        <v>45595</v>
      </c>
      <c r="M1830" s="259" t="s">
        <v>20</v>
      </c>
    </row>
    <row r="1831" spans="1:13" x14ac:dyDescent="0.35">
      <c r="A1831" s="261" t="s">
        <v>335</v>
      </c>
      <c r="B1831" s="261" t="s">
        <v>336</v>
      </c>
      <c r="C1831" s="261" t="s">
        <v>337</v>
      </c>
      <c r="D1831" s="261" t="s">
        <v>644</v>
      </c>
      <c r="E1831" s="261">
        <v>1919</v>
      </c>
      <c r="F1831" s="261" t="s">
        <v>3963</v>
      </c>
      <c r="G1831" s="261" t="s">
        <v>404</v>
      </c>
      <c r="H1831" s="261">
        <v>1</v>
      </c>
      <c r="I1831" s="261" t="s">
        <v>3964</v>
      </c>
      <c r="J1831" s="261" t="s">
        <v>3965</v>
      </c>
      <c r="K1831" s="261" t="s">
        <v>3966</v>
      </c>
      <c r="L1831" s="262">
        <v>45595</v>
      </c>
      <c r="M1831" s="261" t="s">
        <v>20</v>
      </c>
    </row>
    <row r="1832" spans="1:13" x14ac:dyDescent="0.35">
      <c r="A1832" s="259" t="s">
        <v>335</v>
      </c>
      <c r="B1832" s="259" t="s">
        <v>336</v>
      </c>
      <c r="C1832" s="259" t="s">
        <v>337</v>
      </c>
      <c r="D1832" s="259" t="s">
        <v>649</v>
      </c>
      <c r="E1832" s="259">
        <v>1919</v>
      </c>
      <c r="F1832" s="259" t="s">
        <v>3963</v>
      </c>
      <c r="G1832" s="259" t="s">
        <v>404</v>
      </c>
      <c r="H1832" s="259">
        <v>1</v>
      </c>
      <c r="I1832" s="259" t="s">
        <v>579</v>
      </c>
      <c r="J1832" s="259" t="s">
        <v>3965</v>
      </c>
      <c r="K1832" s="259" t="s">
        <v>3967</v>
      </c>
      <c r="L1832" s="260">
        <v>45595</v>
      </c>
      <c r="M1832" s="259" t="s">
        <v>20</v>
      </c>
    </row>
    <row r="1833" spans="1:13" x14ac:dyDescent="0.35">
      <c r="A1833" s="261" t="s">
        <v>335</v>
      </c>
      <c r="B1833" s="261" t="s">
        <v>336</v>
      </c>
      <c r="C1833" s="261" t="s">
        <v>337</v>
      </c>
      <c r="D1833" s="261" t="s">
        <v>317</v>
      </c>
      <c r="E1833" s="261">
        <v>4</v>
      </c>
      <c r="F1833" s="261" t="s">
        <v>3959</v>
      </c>
      <c r="G1833" s="261" t="s">
        <v>404</v>
      </c>
      <c r="H1833" s="261">
        <v>1</v>
      </c>
      <c r="I1833" s="261" t="s">
        <v>3960</v>
      </c>
      <c r="J1833" s="261" t="s">
        <v>3968</v>
      </c>
      <c r="K1833" s="261" t="s">
        <v>3969</v>
      </c>
      <c r="L1833" s="262">
        <v>45595</v>
      </c>
      <c r="M1833" s="261" t="s">
        <v>20</v>
      </c>
    </row>
    <row r="1834" spans="1:13" x14ac:dyDescent="0.35">
      <c r="A1834" s="259" t="s">
        <v>3970</v>
      </c>
      <c r="B1834" s="259" t="s">
        <v>3971</v>
      </c>
      <c r="C1834" s="259" t="s">
        <v>3972</v>
      </c>
      <c r="D1834" s="259" t="s">
        <v>813</v>
      </c>
      <c r="E1834" s="259" t="s">
        <v>17</v>
      </c>
      <c r="F1834" s="259" t="s">
        <v>17</v>
      </c>
      <c r="G1834" s="259" t="s">
        <v>17</v>
      </c>
      <c r="H1834" s="259" t="s">
        <v>17</v>
      </c>
      <c r="I1834" s="259" t="s">
        <v>17</v>
      </c>
      <c r="J1834" s="259" t="s">
        <v>3973</v>
      </c>
      <c r="K1834" s="259" t="s">
        <v>3974</v>
      </c>
      <c r="L1834" s="260">
        <v>45596</v>
      </c>
      <c r="M1834" s="259" t="s">
        <v>20</v>
      </c>
    </row>
    <row r="1835" spans="1:13" x14ac:dyDescent="0.35">
      <c r="A1835" s="261" t="s">
        <v>3970</v>
      </c>
      <c r="B1835" s="261" t="s">
        <v>3971</v>
      </c>
      <c r="C1835" s="261" t="s">
        <v>3972</v>
      </c>
      <c r="D1835" s="261" t="s">
        <v>679</v>
      </c>
      <c r="E1835" s="261" t="s">
        <v>17</v>
      </c>
      <c r="F1835" s="261" t="s">
        <v>17</v>
      </c>
      <c r="G1835" s="261" t="s">
        <v>17</v>
      </c>
      <c r="H1835" s="261" t="s">
        <v>17</v>
      </c>
      <c r="I1835" s="261" t="s">
        <v>17</v>
      </c>
      <c r="J1835" s="261" t="s">
        <v>3973</v>
      </c>
      <c r="K1835" s="261" t="s">
        <v>3975</v>
      </c>
      <c r="L1835" s="262">
        <v>45596</v>
      </c>
      <c r="M1835" s="261" t="s">
        <v>20</v>
      </c>
    </row>
    <row r="1836" spans="1:13" x14ac:dyDescent="0.35">
      <c r="A1836" s="259" t="s">
        <v>3970</v>
      </c>
      <c r="B1836" s="259" t="s">
        <v>3971</v>
      </c>
      <c r="C1836" s="259" t="s">
        <v>3972</v>
      </c>
      <c r="D1836" s="259" t="s">
        <v>26</v>
      </c>
      <c r="E1836" s="259" t="s">
        <v>17</v>
      </c>
      <c r="F1836" s="259" t="s">
        <v>17</v>
      </c>
      <c r="G1836" s="259" t="s">
        <v>17</v>
      </c>
      <c r="H1836" s="259" t="s">
        <v>17</v>
      </c>
      <c r="I1836" s="259" t="s">
        <v>17</v>
      </c>
      <c r="J1836" s="259" t="s">
        <v>1153</v>
      </c>
      <c r="K1836" s="259" t="s">
        <v>3976</v>
      </c>
      <c r="L1836" s="260">
        <v>45596</v>
      </c>
      <c r="M1836" s="259" t="s">
        <v>20</v>
      </c>
    </row>
    <row r="1837" spans="1:13" x14ac:dyDescent="0.35">
      <c r="A1837" s="261" t="s">
        <v>3970</v>
      </c>
      <c r="B1837" s="261" t="s">
        <v>3971</v>
      </c>
      <c r="C1837" s="261" t="s">
        <v>3972</v>
      </c>
      <c r="D1837" s="261" t="s">
        <v>28</v>
      </c>
      <c r="E1837" s="261" t="s">
        <v>17</v>
      </c>
      <c r="F1837" s="261" t="s">
        <v>17</v>
      </c>
      <c r="G1837" s="261" t="s">
        <v>17</v>
      </c>
      <c r="H1837" s="261" t="s">
        <v>17</v>
      </c>
      <c r="I1837" s="261" t="s">
        <v>17</v>
      </c>
      <c r="J1837" s="261" t="s">
        <v>1153</v>
      </c>
      <c r="K1837" s="261" t="s">
        <v>3977</v>
      </c>
      <c r="L1837" s="262">
        <v>45596</v>
      </c>
      <c r="M1837" s="261" t="s">
        <v>20</v>
      </c>
    </row>
    <row r="1838" spans="1:13" x14ac:dyDescent="0.35">
      <c r="A1838" s="259" t="s">
        <v>3970</v>
      </c>
      <c r="B1838" s="259" t="s">
        <v>3971</v>
      </c>
      <c r="C1838" s="259" t="s">
        <v>3972</v>
      </c>
      <c r="D1838" s="259" t="s">
        <v>38</v>
      </c>
      <c r="E1838" s="259" t="s">
        <v>17</v>
      </c>
      <c r="F1838" s="259" t="s">
        <v>17</v>
      </c>
      <c r="G1838" s="259" t="s">
        <v>17</v>
      </c>
      <c r="H1838" s="259" t="s">
        <v>17</v>
      </c>
      <c r="I1838" s="259" t="s">
        <v>17</v>
      </c>
      <c r="J1838" s="259" t="s">
        <v>1153</v>
      </c>
      <c r="K1838" s="259" t="s">
        <v>3978</v>
      </c>
      <c r="L1838" s="260">
        <v>45596</v>
      </c>
      <c r="M1838" s="259" t="s">
        <v>20</v>
      </c>
    </row>
    <row r="1839" spans="1:13" x14ac:dyDescent="0.35">
      <c r="A1839" s="261" t="s">
        <v>3970</v>
      </c>
      <c r="B1839" s="261" t="s">
        <v>3971</v>
      </c>
      <c r="C1839" s="261" t="s">
        <v>3972</v>
      </c>
      <c r="D1839" s="261" t="s">
        <v>631</v>
      </c>
      <c r="E1839" s="261" t="s">
        <v>17</v>
      </c>
      <c r="F1839" s="261" t="s">
        <v>17</v>
      </c>
      <c r="G1839" s="261" t="s">
        <v>17</v>
      </c>
      <c r="H1839" s="261" t="s">
        <v>17</v>
      </c>
      <c r="I1839" s="261" t="s">
        <v>17</v>
      </c>
      <c r="J1839" s="261" t="s">
        <v>1153</v>
      </c>
      <c r="K1839" s="261" t="s">
        <v>3979</v>
      </c>
      <c r="L1839" s="262">
        <v>45596</v>
      </c>
      <c r="M1839" s="261" t="s">
        <v>20</v>
      </c>
    </row>
    <row r="1840" spans="1:13" x14ac:dyDescent="0.35">
      <c r="A1840" s="259" t="s">
        <v>3970</v>
      </c>
      <c r="B1840" s="259" t="s">
        <v>3971</v>
      </c>
      <c r="C1840" s="259" t="s">
        <v>3972</v>
      </c>
      <c r="D1840" s="259" t="s">
        <v>24</v>
      </c>
      <c r="E1840" s="259" t="s">
        <v>17</v>
      </c>
      <c r="F1840" s="259" t="s">
        <v>17</v>
      </c>
      <c r="G1840" s="259" t="s">
        <v>17</v>
      </c>
      <c r="H1840" s="259" t="s">
        <v>17</v>
      </c>
      <c r="I1840" s="259" t="s">
        <v>17</v>
      </c>
      <c r="J1840" s="259" t="s">
        <v>1153</v>
      </c>
      <c r="K1840" s="259" t="s">
        <v>3980</v>
      </c>
      <c r="L1840" s="260">
        <v>45596</v>
      </c>
      <c r="M1840" s="259" t="s">
        <v>20</v>
      </c>
    </row>
    <row r="1841" spans="1:13" x14ac:dyDescent="0.35">
      <c r="A1841" s="261" t="s">
        <v>3981</v>
      </c>
      <c r="B1841" s="261" t="s">
        <v>3982</v>
      </c>
      <c r="C1841" s="261" t="s">
        <v>3983</v>
      </c>
      <c r="D1841" s="261" t="s">
        <v>1798</v>
      </c>
      <c r="E1841" s="261">
        <v>0</v>
      </c>
      <c r="F1841" s="261" t="s">
        <v>1799</v>
      </c>
      <c r="G1841" s="261" t="s">
        <v>33</v>
      </c>
      <c r="H1841" s="261">
        <v>2</v>
      </c>
      <c r="I1841" s="261" t="s">
        <v>17</v>
      </c>
      <c r="J1841" s="261" t="s">
        <v>17</v>
      </c>
      <c r="K1841" s="261" t="s">
        <v>3984</v>
      </c>
      <c r="L1841" s="262">
        <v>45602</v>
      </c>
      <c r="M1841" s="261" t="s">
        <v>20</v>
      </c>
    </row>
    <row r="1842" spans="1:13" x14ac:dyDescent="0.35">
      <c r="A1842" s="259" t="s">
        <v>3981</v>
      </c>
      <c r="B1842" s="259" t="s">
        <v>3982</v>
      </c>
      <c r="C1842" s="259" t="s">
        <v>3983</v>
      </c>
      <c r="D1842" s="259" t="s">
        <v>1801</v>
      </c>
      <c r="E1842" s="259">
        <v>1</v>
      </c>
      <c r="F1842" s="259" t="s">
        <v>1799</v>
      </c>
      <c r="G1842" s="259" t="s">
        <v>33</v>
      </c>
      <c r="H1842" s="259">
        <v>2</v>
      </c>
      <c r="I1842" s="259" t="s">
        <v>17</v>
      </c>
      <c r="J1842" s="259" t="s">
        <v>17</v>
      </c>
      <c r="K1842" s="259" t="s">
        <v>3985</v>
      </c>
      <c r="L1842" s="260">
        <v>45602</v>
      </c>
      <c r="M1842" s="259" t="s">
        <v>20</v>
      </c>
    </row>
    <row r="1843" spans="1:13" x14ac:dyDescent="0.35">
      <c r="A1843" s="261" t="s">
        <v>3981</v>
      </c>
      <c r="B1843" s="261" t="s">
        <v>3982</v>
      </c>
      <c r="C1843" s="261" t="s">
        <v>3983</v>
      </c>
      <c r="D1843" s="261" t="s">
        <v>1803</v>
      </c>
      <c r="E1843" s="261">
        <v>0</v>
      </c>
      <c r="F1843" s="261" t="s">
        <v>1799</v>
      </c>
      <c r="G1843" s="261" t="s">
        <v>33</v>
      </c>
      <c r="H1843" s="261">
        <v>2</v>
      </c>
      <c r="I1843" s="261" t="s">
        <v>17</v>
      </c>
      <c r="J1843" s="261" t="s">
        <v>17</v>
      </c>
      <c r="K1843" s="261" t="s">
        <v>3986</v>
      </c>
      <c r="L1843" s="262">
        <v>45602</v>
      </c>
      <c r="M1843" s="261" t="s">
        <v>20</v>
      </c>
    </row>
    <row r="1844" spans="1:13" x14ac:dyDescent="0.35">
      <c r="A1844" s="259" t="s">
        <v>3981</v>
      </c>
      <c r="B1844" s="259" t="s">
        <v>3982</v>
      </c>
      <c r="C1844" s="259" t="s">
        <v>3983</v>
      </c>
      <c r="D1844" s="259" t="s">
        <v>1805</v>
      </c>
      <c r="E1844" s="259">
        <v>0</v>
      </c>
      <c r="F1844" s="259" t="s">
        <v>1799</v>
      </c>
      <c r="G1844" s="259" t="s">
        <v>33</v>
      </c>
      <c r="H1844" s="259">
        <v>2</v>
      </c>
      <c r="I1844" s="259" t="s">
        <v>17</v>
      </c>
      <c r="J1844" s="259" t="s">
        <v>17</v>
      </c>
      <c r="K1844" s="259" t="s">
        <v>3987</v>
      </c>
      <c r="L1844" s="260">
        <v>45602</v>
      </c>
      <c r="M1844" s="259" t="s">
        <v>20</v>
      </c>
    </row>
    <row r="1845" spans="1:13" x14ac:dyDescent="0.35">
      <c r="A1845" s="261" t="s">
        <v>3981</v>
      </c>
      <c r="B1845" s="261" t="s">
        <v>3982</v>
      </c>
      <c r="C1845" s="261" t="s">
        <v>3983</v>
      </c>
      <c r="D1845" s="261" t="s">
        <v>1807</v>
      </c>
      <c r="E1845" s="261">
        <v>0</v>
      </c>
      <c r="F1845" s="261" t="s">
        <v>1799</v>
      </c>
      <c r="G1845" s="261" t="s">
        <v>33</v>
      </c>
      <c r="H1845" s="261">
        <v>2</v>
      </c>
      <c r="I1845" s="261" t="s">
        <v>17</v>
      </c>
      <c r="J1845" s="261" t="s">
        <v>17</v>
      </c>
      <c r="K1845" s="261" t="s">
        <v>3988</v>
      </c>
      <c r="L1845" s="262">
        <v>45602</v>
      </c>
      <c r="M1845" s="261" t="s">
        <v>20</v>
      </c>
    </row>
    <row r="1846" spans="1:13" x14ac:dyDescent="0.35">
      <c r="A1846" s="259" t="s">
        <v>3981</v>
      </c>
      <c r="B1846" s="259" t="s">
        <v>3982</v>
      </c>
      <c r="C1846" s="259" t="s">
        <v>3983</v>
      </c>
      <c r="D1846" s="259" t="s">
        <v>1809</v>
      </c>
      <c r="E1846" s="259">
        <v>3</v>
      </c>
      <c r="F1846" s="259" t="s">
        <v>1799</v>
      </c>
      <c r="G1846" s="259" t="s">
        <v>33</v>
      </c>
      <c r="H1846" s="259">
        <v>2</v>
      </c>
      <c r="I1846" s="259" t="s">
        <v>17</v>
      </c>
      <c r="J1846" s="259" t="s">
        <v>17</v>
      </c>
      <c r="K1846" s="259" t="s">
        <v>3989</v>
      </c>
      <c r="L1846" s="260">
        <v>45602</v>
      </c>
      <c r="M1846" s="259" t="s">
        <v>20</v>
      </c>
    </row>
    <row r="1847" spans="1:13" x14ac:dyDescent="0.35">
      <c r="A1847" s="261" t="s">
        <v>3981</v>
      </c>
      <c r="B1847" s="261" t="s">
        <v>3982</v>
      </c>
      <c r="C1847" s="261" t="s">
        <v>3983</v>
      </c>
      <c r="D1847" s="261" t="s">
        <v>1811</v>
      </c>
      <c r="E1847" s="261">
        <v>3</v>
      </c>
      <c r="F1847" s="261" t="s">
        <v>1799</v>
      </c>
      <c r="G1847" s="261" t="s">
        <v>33</v>
      </c>
      <c r="H1847" s="261">
        <v>2</v>
      </c>
      <c r="I1847" s="261" t="s">
        <v>17</v>
      </c>
      <c r="J1847" s="261" t="s">
        <v>17</v>
      </c>
      <c r="K1847" s="261" t="s">
        <v>3990</v>
      </c>
      <c r="L1847" s="262">
        <v>45602</v>
      </c>
      <c r="M1847" s="261" t="s">
        <v>20</v>
      </c>
    </row>
    <row r="1848" spans="1:13" x14ac:dyDescent="0.35">
      <c r="A1848" s="259" t="s">
        <v>3981</v>
      </c>
      <c r="B1848" s="259" t="s">
        <v>3982</v>
      </c>
      <c r="C1848" s="259" t="s">
        <v>3983</v>
      </c>
      <c r="D1848" s="259" t="s">
        <v>1813</v>
      </c>
      <c r="E1848" s="259">
        <v>0</v>
      </c>
      <c r="F1848" s="259" t="s">
        <v>1799</v>
      </c>
      <c r="G1848" s="259" t="s">
        <v>33</v>
      </c>
      <c r="H1848" s="259">
        <v>2</v>
      </c>
      <c r="I1848" s="259" t="s">
        <v>17</v>
      </c>
      <c r="J1848" s="259" t="s">
        <v>17</v>
      </c>
      <c r="K1848" s="259" t="s">
        <v>3991</v>
      </c>
      <c r="L1848" s="260">
        <v>45602</v>
      </c>
      <c r="M1848" s="259" t="s">
        <v>20</v>
      </c>
    </row>
    <row r="1849" spans="1:13" x14ac:dyDescent="0.35">
      <c r="A1849" s="261" t="s">
        <v>3981</v>
      </c>
      <c r="B1849" s="261" t="s">
        <v>3982</v>
      </c>
      <c r="C1849" s="261" t="s">
        <v>3983</v>
      </c>
      <c r="D1849" s="261" t="s">
        <v>1815</v>
      </c>
      <c r="E1849" s="261">
        <v>0</v>
      </c>
      <c r="F1849" s="261" t="s">
        <v>1799</v>
      </c>
      <c r="G1849" s="261" t="s">
        <v>33</v>
      </c>
      <c r="H1849" s="261">
        <v>2</v>
      </c>
      <c r="I1849" s="261" t="s">
        <v>17</v>
      </c>
      <c r="J1849" s="261" t="s">
        <v>17</v>
      </c>
      <c r="K1849" s="261" t="s">
        <v>3992</v>
      </c>
      <c r="L1849" s="262">
        <v>45602</v>
      </c>
      <c r="M1849" s="261" t="s">
        <v>20</v>
      </c>
    </row>
    <row r="1850" spans="1:13" x14ac:dyDescent="0.35">
      <c r="A1850" s="259" t="s">
        <v>165</v>
      </c>
      <c r="B1850" s="259" t="s">
        <v>166</v>
      </c>
      <c r="C1850" s="259" t="s">
        <v>167</v>
      </c>
      <c r="D1850" s="259" t="s">
        <v>1798</v>
      </c>
      <c r="E1850" s="259">
        <v>0</v>
      </c>
      <c r="F1850" s="259" t="s">
        <v>1799</v>
      </c>
      <c r="G1850" s="259" t="s">
        <v>33</v>
      </c>
      <c r="H1850" s="259">
        <v>2</v>
      </c>
      <c r="I1850" s="259" t="s">
        <v>17</v>
      </c>
      <c r="J1850" s="259" t="s">
        <v>17</v>
      </c>
      <c r="K1850" s="259" t="s">
        <v>3993</v>
      </c>
      <c r="L1850" s="260">
        <v>45602</v>
      </c>
      <c r="M1850" s="259" t="s">
        <v>20</v>
      </c>
    </row>
    <row r="1851" spans="1:13" x14ac:dyDescent="0.35">
      <c r="A1851" s="261" t="s">
        <v>165</v>
      </c>
      <c r="B1851" s="261" t="s">
        <v>166</v>
      </c>
      <c r="C1851" s="261" t="s">
        <v>167</v>
      </c>
      <c r="D1851" s="261" t="s">
        <v>1801</v>
      </c>
      <c r="E1851" s="261">
        <v>0</v>
      </c>
      <c r="F1851" s="261" t="s">
        <v>1799</v>
      </c>
      <c r="G1851" s="261" t="s">
        <v>33</v>
      </c>
      <c r="H1851" s="261">
        <v>2</v>
      </c>
      <c r="I1851" s="261" t="s">
        <v>17</v>
      </c>
      <c r="J1851" s="261" t="s">
        <v>17</v>
      </c>
      <c r="K1851" s="261" t="s">
        <v>3994</v>
      </c>
      <c r="L1851" s="262">
        <v>45602</v>
      </c>
      <c r="M1851" s="261" t="s">
        <v>20</v>
      </c>
    </row>
    <row r="1852" spans="1:13" x14ac:dyDescent="0.35">
      <c r="A1852" s="259" t="s">
        <v>165</v>
      </c>
      <c r="B1852" s="259" t="s">
        <v>166</v>
      </c>
      <c r="C1852" s="259" t="s">
        <v>167</v>
      </c>
      <c r="D1852" s="259" t="s">
        <v>1803</v>
      </c>
      <c r="E1852" s="259">
        <v>0</v>
      </c>
      <c r="F1852" s="259" t="s">
        <v>1799</v>
      </c>
      <c r="G1852" s="259" t="s">
        <v>33</v>
      </c>
      <c r="H1852" s="259">
        <v>2</v>
      </c>
      <c r="I1852" s="259" t="s">
        <v>17</v>
      </c>
      <c r="J1852" s="259" t="s">
        <v>17</v>
      </c>
      <c r="K1852" s="259" t="s">
        <v>3995</v>
      </c>
      <c r="L1852" s="260">
        <v>45602</v>
      </c>
      <c r="M1852" s="259" t="s">
        <v>20</v>
      </c>
    </row>
    <row r="1853" spans="1:13" x14ac:dyDescent="0.35">
      <c r="A1853" s="261" t="s">
        <v>165</v>
      </c>
      <c r="B1853" s="261" t="s">
        <v>166</v>
      </c>
      <c r="C1853" s="261" t="s">
        <v>167</v>
      </c>
      <c r="D1853" s="261" t="s">
        <v>1805</v>
      </c>
      <c r="E1853" s="261">
        <v>0</v>
      </c>
      <c r="F1853" s="261" t="s">
        <v>1799</v>
      </c>
      <c r="G1853" s="261" t="s">
        <v>33</v>
      </c>
      <c r="H1853" s="261">
        <v>2</v>
      </c>
      <c r="I1853" s="261" t="s">
        <v>17</v>
      </c>
      <c r="J1853" s="261" t="s">
        <v>17</v>
      </c>
      <c r="K1853" s="261" t="s">
        <v>3996</v>
      </c>
      <c r="L1853" s="262">
        <v>45602</v>
      </c>
      <c r="M1853" s="261" t="s">
        <v>20</v>
      </c>
    </row>
    <row r="1854" spans="1:13" x14ac:dyDescent="0.35">
      <c r="A1854" s="259" t="s">
        <v>165</v>
      </c>
      <c r="B1854" s="259" t="s">
        <v>166</v>
      </c>
      <c r="C1854" s="259" t="s">
        <v>167</v>
      </c>
      <c r="D1854" s="259" t="s">
        <v>1807</v>
      </c>
      <c r="E1854" s="259">
        <v>0</v>
      </c>
      <c r="F1854" s="259" t="s">
        <v>1799</v>
      </c>
      <c r="G1854" s="259" t="s">
        <v>33</v>
      </c>
      <c r="H1854" s="259">
        <v>2</v>
      </c>
      <c r="I1854" s="259" t="s">
        <v>17</v>
      </c>
      <c r="J1854" s="259" t="s">
        <v>17</v>
      </c>
      <c r="K1854" s="259" t="s">
        <v>3997</v>
      </c>
      <c r="L1854" s="260">
        <v>45602</v>
      </c>
      <c r="M1854" s="259" t="s">
        <v>20</v>
      </c>
    </row>
    <row r="1855" spans="1:13" x14ac:dyDescent="0.35">
      <c r="A1855" s="261" t="s">
        <v>165</v>
      </c>
      <c r="B1855" s="261" t="s">
        <v>166</v>
      </c>
      <c r="C1855" s="261" t="s">
        <v>167</v>
      </c>
      <c r="D1855" s="261" t="s">
        <v>1809</v>
      </c>
      <c r="E1855" s="261">
        <v>2</v>
      </c>
      <c r="F1855" s="261" t="s">
        <v>1799</v>
      </c>
      <c r="G1855" s="261" t="s">
        <v>33</v>
      </c>
      <c r="H1855" s="261">
        <v>2</v>
      </c>
      <c r="I1855" s="261" t="s">
        <v>17</v>
      </c>
      <c r="J1855" s="261" t="s">
        <v>17</v>
      </c>
      <c r="K1855" s="261" t="s">
        <v>3998</v>
      </c>
      <c r="L1855" s="262">
        <v>45602</v>
      </c>
      <c r="M1855" s="261" t="s">
        <v>20</v>
      </c>
    </row>
    <row r="1856" spans="1:13" x14ac:dyDescent="0.35">
      <c r="A1856" s="259" t="s">
        <v>165</v>
      </c>
      <c r="B1856" s="259" t="s">
        <v>166</v>
      </c>
      <c r="C1856" s="259" t="s">
        <v>167</v>
      </c>
      <c r="D1856" s="259" t="s">
        <v>1811</v>
      </c>
      <c r="E1856" s="259">
        <v>0</v>
      </c>
      <c r="F1856" s="259" t="s">
        <v>1799</v>
      </c>
      <c r="G1856" s="259" t="s">
        <v>33</v>
      </c>
      <c r="H1856" s="259">
        <v>2</v>
      </c>
      <c r="I1856" s="259" t="s">
        <v>17</v>
      </c>
      <c r="J1856" s="259" t="s">
        <v>17</v>
      </c>
      <c r="K1856" s="259" t="s">
        <v>3999</v>
      </c>
      <c r="L1856" s="260">
        <v>45602</v>
      </c>
      <c r="M1856" s="259" t="s">
        <v>20</v>
      </c>
    </row>
    <row r="1857" spans="1:13" x14ac:dyDescent="0.35">
      <c r="A1857" s="261" t="s">
        <v>165</v>
      </c>
      <c r="B1857" s="261" t="s">
        <v>166</v>
      </c>
      <c r="C1857" s="261" t="s">
        <v>167</v>
      </c>
      <c r="D1857" s="261" t="s">
        <v>1813</v>
      </c>
      <c r="E1857" s="261">
        <v>0</v>
      </c>
      <c r="F1857" s="261" t="s">
        <v>1799</v>
      </c>
      <c r="G1857" s="261" t="s">
        <v>33</v>
      </c>
      <c r="H1857" s="261">
        <v>2</v>
      </c>
      <c r="I1857" s="261" t="s">
        <v>17</v>
      </c>
      <c r="J1857" s="261" t="s">
        <v>17</v>
      </c>
      <c r="K1857" s="261" t="s">
        <v>4000</v>
      </c>
      <c r="L1857" s="262">
        <v>45602</v>
      </c>
      <c r="M1857" s="261" t="s">
        <v>20</v>
      </c>
    </row>
    <row r="1858" spans="1:13" x14ac:dyDescent="0.35">
      <c r="A1858" s="259" t="s">
        <v>165</v>
      </c>
      <c r="B1858" s="259" t="s">
        <v>166</v>
      </c>
      <c r="C1858" s="259" t="s">
        <v>167</v>
      </c>
      <c r="D1858" s="259" t="s">
        <v>1815</v>
      </c>
      <c r="E1858" s="259">
        <v>0</v>
      </c>
      <c r="F1858" s="259" t="s">
        <v>1799</v>
      </c>
      <c r="G1858" s="259" t="s">
        <v>33</v>
      </c>
      <c r="H1858" s="259">
        <v>2</v>
      </c>
      <c r="I1858" s="259" t="s">
        <v>17</v>
      </c>
      <c r="J1858" s="259" t="s">
        <v>17</v>
      </c>
      <c r="K1858" s="259" t="s">
        <v>4001</v>
      </c>
      <c r="L1858" s="260">
        <v>45602</v>
      </c>
      <c r="M1858" s="259" t="s">
        <v>20</v>
      </c>
    </row>
    <row r="1859" spans="1:13" x14ac:dyDescent="0.35">
      <c r="A1859" s="261" t="s">
        <v>570</v>
      </c>
      <c r="B1859" s="261" t="s">
        <v>571</v>
      </c>
      <c r="C1859" s="261" t="s">
        <v>167</v>
      </c>
      <c r="D1859" s="261" t="s">
        <v>1798</v>
      </c>
      <c r="E1859" s="261">
        <v>0</v>
      </c>
      <c r="F1859" s="261" t="s">
        <v>1799</v>
      </c>
      <c r="G1859" s="261" t="s">
        <v>33</v>
      </c>
      <c r="H1859" s="261">
        <v>2</v>
      </c>
      <c r="I1859" s="261" t="s">
        <v>17</v>
      </c>
      <c r="J1859" s="261" t="s">
        <v>17</v>
      </c>
      <c r="K1859" s="261" t="s">
        <v>4002</v>
      </c>
      <c r="L1859" s="262">
        <v>45602</v>
      </c>
      <c r="M1859" s="261" t="s">
        <v>20</v>
      </c>
    </row>
    <row r="1860" spans="1:13" x14ac:dyDescent="0.35">
      <c r="A1860" s="259" t="s">
        <v>570</v>
      </c>
      <c r="B1860" s="259" t="s">
        <v>571</v>
      </c>
      <c r="C1860" s="259" t="s">
        <v>167</v>
      </c>
      <c r="D1860" s="259" t="s">
        <v>1801</v>
      </c>
      <c r="E1860" s="259">
        <v>0</v>
      </c>
      <c r="F1860" s="259" t="s">
        <v>1799</v>
      </c>
      <c r="G1860" s="259" t="s">
        <v>33</v>
      </c>
      <c r="H1860" s="259">
        <v>2</v>
      </c>
      <c r="I1860" s="259" t="s">
        <v>17</v>
      </c>
      <c r="J1860" s="259" t="s">
        <v>17</v>
      </c>
      <c r="K1860" s="259" t="s">
        <v>4003</v>
      </c>
      <c r="L1860" s="260">
        <v>45602</v>
      </c>
      <c r="M1860" s="259" t="s">
        <v>20</v>
      </c>
    </row>
    <row r="1861" spans="1:13" x14ac:dyDescent="0.35">
      <c r="A1861" s="261" t="s">
        <v>570</v>
      </c>
      <c r="B1861" s="261" t="s">
        <v>571</v>
      </c>
      <c r="C1861" s="261" t="s">
        <v>167</v>
      </c>
      <c r="D1861" s="261" t="s">
        <v>1803</v>
      </c>
      <c r="E1861" s="261">
        <v>0</v>
      </c>
      <c r="F1861" s="261" t="s">
        <v>1799</v>
      </c>
      <c r="G1861" s="261" t="s">
        <v>33</v>
      </c>
      <c r="H1861" s="261">
        <v>2</v>
      </c>
      <c r="I1861" s="261" t="s">
        <v>17</v>
      </c>
      <c r="J1861" s="261" t="s">
        <v>17</v>
      </c>
      <c r="K1861" s="261" t="s">
        <v>4004</v>
      </c>
      <c r="L1861" s="262">
        <v>45602</v>
      </c>
      <c r="M1861" s="261" t="s">
        <v>20</v>
      </c>
    </row>
    <row r="1862" spans="1:13" x14ac:dyDescent="0.35">
      <c r="A1862" s="259" t="s">
        <v>570</v>
      </c>
      <c r="B1862" s="259" t="s">
        <v>571</v>
      </c>
      <c r="C1862" s="259" t="s">
        <v>167</v>
      </c>
      <c r="D1862" s="259" t="s">
        <v>1805</v>
      </c>
      <c r="E1862" s="259">
        <v>0</v>
      </c>
      <c r="F1862" s="259" t="s">
        <v>1799</v>
      </c>
      <c r="G1862" s="259" t="s">
        <v>33</v>
      </c>
      <c r="H1862" s="259">
        <v>2</v>
      </c>
      <c r="I1862" s="259" t="s">
        <v>17</v>
      </c>
      <c r="J1862" s="259" t="s">
        <v>17</v>
      </c>
      <c r="K1862" s="259" t="s">
        <v>4005</v>
      </c>
      <c r="L1862" s="260">
        <v>45602</v>
      </c>
      <c r="M1862" s="259" t="s">
        <v>20</v>
      </c>
    </row>
    <row r="1863" spans="1:13" x14ac:dyDescent="0.35">
      <c r="A1863" s="261" t="s">
        <v>570</v>
      </c>
      <c r="B1863" s="261" t="s">
        <v>571</v>
      </c>
      <c r="C1863" s="261" t="s">
        <v>167</v>
      </c>
      <c r="D1863" s="261" t="s">
        <v>1807</v>
      </c>
      <c r="E1863" s="261">
        <v>0</v>
      </c>
      <c r="F1863" s="261" t="s">
        <v>1799</v>
      </c>
      <c r="G1863" s="261" t="s">
        <v>33</v>
      </c>
      <c r="H1863" s="261">
        <v>2</v>
      </c>
      <c r="I1863" s="261" t="s">
        <v>17</v>
      </c>
      <c r="J1863" s="261" t="s">
        <v>17</v>
      </c>
      <c r="K1863" s="261" t="s">
        <v>4006</v>
      </c>
      <c r="L1863" s="262">
        <v>45602</v>
      </c>
      <c r="M1863" s="261" t="s">
        <v>20</v>
      </c>
    </row>
    <row r="1864" spans="1:13" x14ac:dyDescent="0.35">
      <c r="A1864" s="259" t="s">
        <v>570</v>
      </c>
      <c r="B1864" s="259" t="s">
        <v>571</v>
      </c>
      <c r="C1864" s="259" t="s">
        <v>167</v>
      </c>
      <c r="D1864" s="259" t="s">
        <v>1809</v>
      </c>
      <c r="E1864" s="259">
        <v>2</v>
      </c>
      <c r="F1864" s="259" t="s">
        <v>1799</v>
      </c>
      <c r="G1864" s="259" t="s">
        <v>33</v>
      </c>
      <c r="H1864" s="259">
        <v>2</v>
      </c>
      <c r="I1864" s="259" t="s">
        <v>17</v>
      </c>
      <c r="J1864" s="259" t="s">
        <v>17</v>
      </c>
      <c r="K1864" s="259" t="s">
        <v>4007</v>
      </c>
      <c r="L1864" s="260">
        <v>45602</v>
      </c>
      <c r="M1864" s="259" t="s">
        <v>20</v>
      </c>
    </row>
    <row r="1865" spans="1:13" x14ac:dyDescent="0.35">
      <c r="A1865" s="261" t="s">
        <v>570</v>
      </c>
      <c r="B1865" s="261" t="s">
        <v>571</v>
      </c>
      <c r="C1865" s="261" t="s">
        <v>167</v>
      </c>
      <c r="D1865" s="261" t="s">
        <v>1811</v>
      </c>
      <c r="E1865" s="261">
        <v>0</v>
      </c>
      <c r="F1865" s="261" t="s">
        <v>1799</v>
      </c>
      <c r="G1865" s="261" t="s">
        <v>33</v>
      </c>
      <c r="H1865" s="261">
        <v>2</v>
      </c>
      <c r="I1865" s="261" t="s">
        <v>17</v>
      </c>
      <c r="J1865" s="261" t="s">
        <v>17</v>
      </c>
      <c r="K1865" s="261" t="s">
        <v>4008</v>
      </c>
      <c r="L1865" s="262">
        <v>45602</v>
      </c>
      <c r="M1865" s="261" t="s">
        <v>20</v>
      </c>
    </row>
    <row r="1866" spans="1:13" x14ac:dyDescent="0.35">
      <c r="A1866" s="259" t="s">
        <v>570</v>
      </c>
      <c r="B1866" s="259" t="s">
        <v>571</v>
      </c>
      <c r="C1866" s="259" t="s">
        <v>167</v>
      </c>
      <c r="D1866" s="259" t="s">
        <v>1813</v>
      </c>
      <c r="E1866" s="259">
        <v>0</v>
      </c>
      <c r="F1866" s="259" t="s">
        <v>1799</v>
      </c>
      <c r="G1866" s="259" t="s">
        <v>33</v>
      </c>
      <c r="H1866" s="259">
        <v>2</v>
      </c>
      <c r="I1866" s="259" t="s">
        <v>17</v>
      </c>
      <c r="J1866" s="259" t="s">
        <v>17</v>
      </c>
      <c r="K1866" s="259" t="s">
        <v>4009</v>
      </c>
      <c r="L1866" s="260">
        <v>45602</v>
      </c>
      <c r="M1866" s="259" t="s">
        <v>20</v>
      </c>
    </row>
    <row r="1867" spans="1:13" x14ac:dyDescent="0.35">
      <c r="A1867" s="261" t="s">
        <v>570</v>
      </c>
      <c r="B1867" s="261" t="s">
        <v>571</v>
      </c>
      <c r="C1867" s="261" t="s">
        <v>167</v>
      </c>
      <c r="D1867" s="261" t="s">
        <v>1815</v>
      </c>
      <c r="E1867" s="261">
        <v>0</v>
      </c>
      <c r="F1867" s="261" t="s">
        <v>1799</v>
      </c>
      <c r="G1867" s="261" t="s">
        <v>33</v>
      </c>
      <c r="H1867" s="261">
        <v>2</v>
      </c>
      <c r="I1867" s="261" t="s">
        <v>17</v>
      </c>
      <c r="J1867" s="261" t="s">
        <v>17</v>
      </c>
      <c r="K1867" s="261" t="s">
        <v>4010</v>
      </c>
      <c r="L1867" s="262">
        <v>45602</v>
      </c>
      <c r="M1867" s="261" t="s">
        <v>20</v>
      </c>
    </row>
    <row r="1868" spans="1:13" x14ac:dyDescent="0.35">
      <c r="A1868" s="259" t="s">
        <v>4011</v>
      </c>
      <c r="B1868" s="259" t="s">
        <v>4012</v>
      </c>
      <c r="C1868" s="259" t="s">
        <v>4013</v>
      </c>
      <c r="D1868" s="259" t="s">
        <v>1798</v>
      </c>
      <c r="E1868" s="259">
        <v>2</v>
      </c>
      <c r="F1868" s="259" t="s">
        <v>1799</v>
      </c>
      <c r="G1868" s="259" t="s">
        <v>33</v>
      </c>
      <c r="H1868" s="259">
        <v>2</v>
      </c>
      <c r="I1868" s="259" t="s">
        <v>17</v>
      </c>
      <c r="J1868" s="259" t="s">
        <v>17</v>
      </c>
      <c r="K1868" s="259" t="s">
        <v>4014</v>
      </c>
      <c r="L1868" s="260">
        <v>45602</v>
      </c>
      <c r="M1868" s="259" t="s">
        <v>20</v>
      </c>
    </row>
    <row r="1869" spans="1:13" x14ac:dyDescent="0.35">
      <c r="A1869" s="261" t="s">
        <v>4011</v>
      </c>
      <c r="B1869" s="261" t="s">
        <v>4012</v>
      </c>
      <c r="C1869" s="261" t="s">
        <v>4013</v>
      </c>
      <c r="D1869" s="261" t="s">
        <v>1801</v>
      </c>
      <c r="E1869" s="261">
        <v>0</v>
      </c>
      <c r="F1869" s="261" t="s">
        <v>1799</v>
      </c>
      <c r="G1869" s="261" t="s">
        <v>33</v>
      </c>
      <c r="H1869" s="261">
        <v>2</v>
      </c>
      <c r="I1869" s="261" t="s">
        <v>17</v>
      </c>
      <c r="J1869" s="261" t="s">
        <v>17</v>
      </c>
      <c r="K1869" s="261" t="s">
        <v>4015</v>
      </c>
      <c r="L1869" s="262">
        <v>45602</v>
      </c>
      <c r="M1869" s="261" t="s">
        <v>20</v>
      </c>
    </row>
    <row r="1870" spans="1:13" x14ac:dyDescent="0.35">
      <c r="A1870" s="259" t="s">
        <v>4011</v>
      </c>
      <c r="B1870" s="259" t="s">
        <v>4012</v>
      </c>
      <c r="C1870" s="259" t="s">
        <v>4013</v>
      </c>
      <c r="D1870" s="259" t="s">
        <v>1803</v>
      </c>
      <c r="E1870" s="259">
        <v>2</v>
      </c>
      <c r="F1870" s="259" t="s">
        <v>1799</v>
      </c>
      <c r="G1870" s="259" t="s">
        <v>33</v>
      </c>
      <c r="H1870" s="259">
        <v>2</v>
      </c>
      <c r="I1870" s="259" t="s">
        <v>17</v>
      </c>
      <c r="J1870" s="259" t="s">
        <v>17</v>
      </c>
      <c r="K1870" s="259" t="s">
        <v>4016</v>
      </c>
      <c r="L1870" s="260">
        <v>45602</v>
      </c>
      <c r="M1870" s="259" t="s">
        <v>20</v>
      </c>
    </row>
    <row r="1871" spans="1:13" x14ac:dyDescent="0.35">
      <c r="A1871" s="261" t="s">
        <v>4011</v>
      </c>
      <c r="B1871" s="261" t="s">
        <v>4012</v>
      </c>
      <c r="C1871" s="261" t="s">
        <v>4013</v>
      </c>
      <c r="D1871" s="261" t="s">
        <v>1805</v>
      </c>
      <c r="E1871" s="261">
        <v>0</v>
      </c>
      <c r="F1871" s="261" t="s">
        <v>1799</v>
      </c>
      <c r="G1871" s="261" t="s">
        <v>33</v>
      </c>
      <c r="H1871" s="261">
        <v>2</v>
      </c>
      <c r="I1871" s="261" t="s">
        <v>17</v>
      </c>
      <c r="J1871" s="261" t="s">
        <v>17</v>
      </c>
      <c r="K1871" s="261" t="s">
        <v>4017</v>
      </c>
      <c r="L1871" s="262">
        <v>45602</v>
      </c>
      <c r="M1871" s="261" t="s">
        <v>20</v>
      </c>
    </row>
    <row r="1872" spans="1:13" x14ac:dyDescent="0.35">
      <c r="A1872" s="259" t="s">
        <v>4011</v>
      </c>
      <c r="B1872" s="259" t="s">
        <v>4012</v>
      </c>
      <c r="C1872" s="259" t="s">
        <v>4013</v>
      </c>
      <c r="D1872" s="259" t="s">
        <v>1807</v>
      </c>
      <c r="E1872" s="259">
        <v>1</v>
      </c>
      <c r="F1872" s="259" t="s">
        <v>1799</v>
      </c>
      <c r="G1872" s="259" t="s">
        <v>33</v>
      </c>
      <c r="H1872" s="259">
        <v>2</v>
      </c>
      <c r="I1872" s="259" t="s">
        <v>17</v>
      </c>
      <c r="J1872" s="259" t="s">
        <v>17</v>
      </c>
      <c r="K1872" s="259" t="s">
        <v>4018</v>
      </c>
      <c r="L1872" s="260">
        <v>45602</v>
      </c>
      <c r="M1872" s="259" t="s">
        <v>20</v>
      </c>
    </row>
    <row r="1873" spans="1:13" x14ac:dyDescent="0.35">
      <c r="A1873" s="261" t="s">
        <v>4011</v>
      </c>
      <c r="B1873" s="261" t="s">
        <v>4012</v>
      </c>
      <c r="C1873" s="261" t="s">
        <v>4013</v>
      </c>
      <c r="D1873" s="261" t="s">
        <v>1809</v>
      </c>
      <c r="E1873" s="261">
        <v>0</v>
      </c>
      <c r="F1873" s="261" t="s">
        <v>1799</v>
      </c>
      <c r="G1873" s="261" t="s">
        <v>33</v>
      </c>
      <c r="H1873" s="261">
        <v>2</v>
      </c>
      <c r="I1873" s="261" t="s">
        <v>17</v>
      </c>
      <c r="J1873" s="261" t="s">
        <v>17</v>
      </c>
      <c r="K1873" s="261" t="s">
        <v>4019</v>
      </c>
      <c r="L1873" s="262">
        <v>45602</v>
      </c>
      <c r="M1873" s="261" t="s">
        <v>20</v>
      </c>
    </row>
    <row r="1874" spans="1:13" x14ac:dyDescent="0.35">
      <c r="A1874" s="259" t="s">
        <v>4011</v>
      </c>
      <c r="B1874" s="259" t="s">
        <v>4012</v>
      </c>
      <c r="C1874" s="259" t="s">
        <v>4013</v>
      </c>
      <c r="D1874" s="259" t="s">
        <v>1811</v>
      </c>
      <c r="E1874" s="259">
        <v>3</v>
      </c>
      <c r="F1874" s="259" t="s">
        <v>1799</v>
      </c>
      <c r="G1874" s="259" t="s">
        <v>33</v>
      </c>
      <c r="H1874" s="259">
        <v>2</v>
      </c>
      <c r="I1874" s="259" t="s">
        <v>17</v>
      </c>
      <c r="J1874" s="259" t="s">
        <v>17</v>
      </c>
      <c r="K1874" s="259" t="s">
        <v>4020</v>
      </c>
      <c r="L1874" s="260">
        <v>45602</v>
      </c>
      <c r="M1874" s="259" t="s">
        <v>20</v>
      </c>
    </row>
    <row r="1875" spans="1:13" x14ac:dyDescent="0.35">
      <c r="A1875" s="261" t="s">
        <v>4011</v>
      </c>
      <c r="B1875" s="261" t="s">
        <v>4012</v>
      </c>
      <c r="C1875" s="261" t="s">
        <v>4013</v>
      </c>
      <c r="D1875" s="261" t="s">
        <v>1813</v>
      </c>
      <c r="E1875" s="261">
        <v>1</v>
      </c>
      <c r="F1875" s="261" t="s">
        <v>1799</v>
      </c>
      <c r="G1875" s="261" t="s">
        <v>33</v>
      </c>
      <c r="H1875" s="261">
        <v>2</v>
      </c>
      <c r="I1875" s="261" t="s">
        <v>17</v>
      </c>
      <c r="J1875" s="261" t="s">
        <v>17</v>
      </c>
      <c r="K1875" s="261" t="s">
        <v>4021</v>
      </c>
      <c r="L1875" s="262">
        <v>45602</v>
      </c>
      <c r="M1875" s="261" t="s">
        <v>20</v>
      </c>
    </row>
    <row r="1876" spans="1:13" x14ac:dyDescent="0.35">
      <c r="A1876" s="259" t="s">
        <v>4011</v>
      </c>
      <c r="B1876" s="259" t="s">
        <v>4012</v>
      </c>
      <c r="C1876" s="259" t="s">
        <v>4013</v>
      </c>
      <c r="D1876" s="259" t="s">
        <v>1815</v>
      </c>
      <c r="E1876" s="259">
        <v>0</v>
      </c>
      <c r="F1876" s="259" t="s">
        <v>1799</v>
      </c>
      <c r="G1876" s="259" t="s">
        <v>33</v>
      </c>
      <c r="H1876" s="259">
        <v>2</v>
      </c>
      <c r="I1876" s="259" t="s">
        <v>17</v>
      </c>
      <c r="J1876" s="259" t="s">
        <v>17</v>
      </c>
      <c r="K1876" s="259" t="s">
        <v>4022</v>
      </c>
      <c r="L1876" s="260">
        <v>45602</v>
      </c>
      <c r="M1876" s="259" t="s">
        <v>20</v>
      </c>
    </row>
    <row r="1877" spans="1:13" x14ac:dyDescent="0.35">
      <c r="A1877" s="261" t="s">
        <v>4023</v>
      </c>
      <c r="B1877" s="261" t="s">
        <v>4024</v>
      </c>
      <c r="C1877" s="261" t="s">
        <v>4025</v>
      </c>
      <c r="D1877" s="261" t="s">
        <v>1798</v>
      </c>
      <c r="E1877" s="261">
        <v>3</v>
      </c>
      <c r="F1877" s="261" t="s">
        <v>1799</v>
      </c>
      <c r="G1877" s="261" t="s">
        <v>33</v>
      </c>
      <c r="H1877" s="261">
        <v>2</v>
      </c>
      <c r="I1877" s="261" t="s">
        <v>17</v>
      </c>
      <c r="J1877" s="261" t="s">
        <v>17</v>
      </c>
      <c r="K1877" s="261" t="s">
        <v>4026</v>
      </c>
      <c r="L1877" s="262">
        <v>45603</v>
      </c>
      <c r="M1877" s="261" t="s">
        <v>20</v>
      </c>
    </row>
    <row r="1878" spans="1:13" x14ac:dyDescent="0.35">
      <c r="A1878" s="259" t="s">
        <v>4023</v>
      </c>
      <c r="B1878" s="259" t="s">
        <v>4024</v>
      </c>
      <c r="C1878" s="259" t="s">
        <v>4025</v>
      </c>
      <c r="D1878" s="259" t="s">
        <v>1801</v>
      </c>
      <c r="E1878" s="259">
        <v>2</v>
      </c>
      <c r="F1878" s="259" t="s">
        <v>1799</v>
      </c>
      <c r="G1878" s="259" t="s">
        <v>33</v>
      </c>
      <c r="H1878" s="259">
        <v>2</v>
      </c>
      <c r="I1878" s="259" t="s">
        <v>17</v>
      </c>
      <c r="J1878" s="259" t="s">
        <v>17</v>
      </c>
      <c r="K1878" s="259" t="s">
        <v>4027</v>
      </c>
      <c r="L1878" s="260">
        <v>45603</v>
      </c>
      <c r="M1878" s="259" t="s">
        <v>20</v>
      </c>
    </row>
    <row r="1879" spans="1:13" x14ac:dyDescent="0.35">
      <c r="A1879" s="261" t="s">
        <v>4023</v>
      </c>
      <c r="B1879" s="261" t="s">
        <v>4024</v>
      </c>
      <c r="C1879" s="261" t="s">
        <v>4025</v>
      </c>
      <c r="D1879" s="261" t="s">
        <v>1803</v>
      </c>
      <c r="E1879" s="261">
        <v>1</v>
      </c>
      <c r="F1879" s="261" t="s">
        <v>1799</v>
      </c>
      <c r="G1879" s="261" t="s">
        <v>33</v>
      </c>
      <c r="H1879" s="261">
        <v>2</v>
      </c>
      <c r="I1879" s="261" t="s">
        <v>17</v>
      </c>
      <c r="J1879" s="261" t="s">
        <v>17</v>
      </c>
      <c r="K1879" s="261" t="s">
        <v>4028</v>
      </c>
      <c r="L1879" s="262">
        <v>45603</v>
      </c>
      <c r="M1879" s="261" t="s">
        <v>20</v>
      </c>
    </row>
    <row r="1880" spans="1:13" x14ac:dyDescent="0.35">
      <c r="A1880" s="259" t="s">
        <v>4023</v>
      </c>
      <c r="B1880" s="259" t="s">
        <v>4024</v>
      </c>
      <c r="C1880" s="259" t="s">
        <v>4025</v>
      </c>
      <c r="D1880" s="259" t="s">
        <v>1805</v>
      </c>
      <c r="E1880" s="259">
        <v>0</v>
      </c>
      <c r="F1880" s="259" t="s">
        <v>1799</v>
      </c>
      <c r="G1880" s="259" t="s">
        <v>33</v>
      </c>
      <c r="H1880" s="259">
        <v>2</v>
      </c>
      <c r="I1880" s="259" t="s">
        <v>17</v>
      </c>
      <c r="J1880" s="259" t="s">
        <v>17</v>
      </c>
      <c r="K1880" s="259" t="s">
        <v>4029</v>
      </c>
      <c r="L1880" s="260">
        <v>45603</v>
      </c>
      <c r="M1880" s="259" t="s">
        <v>20</v>
      </c>
    </row>
    <row r="1881" spans="1:13" x14ac:dyDescent="0.35">
      <c r="A1881" s="261" t="s">
        <v>4023</v>
      </c>
      <c r="B1881" s="261" t="s">
        <v>4024</v>
      </c>
      <c r="C1881" s="261" t="s">
        <v>4025</v>
      </c>
      <c r="D1881" s="261" t="s">
        <v>1807</v>
      </c>
      <c r="E1881" s="261">
        <v>0</v>
      </c>
      <c r="F1881" s="261" t="s">
        <v>1799</v>
      </c>
      <c r="G1881" s="261" t="s">
        <v>33</v>
      </c>
      <c r="H1881" s="261">
        <v>2</v>
      </c>
      <c r="I1881" s="261" t="s">
        <v>17</v>
      </c>
      <c r="J1881" s="261" t="s">
        <v>17</v>
      </c>
      <c r="K1881" s="261" t="s">
        <v>4030</v>
      </c>
      <c r="L1881" s="262">
        <v>45603</v>
      </c>
      <c r="M1881" s="261" t="s">
        <v>20</v>
      </c>
    </row>
    <row r="1882" spans="1:13" x14ac:dyDescent="0.35">
      <c r="A1882" s="259" t="s">
        <v>4023</v>
      </c>
      <c r="B1882" s="259" t="s">
        <v>4024</v>
      </c>
      <c r="C1882" s="259" t="s">
        <v>4025</v>
      </c>
      <c r="D1882" s="259" t="s">
        <v>1809</v>
      </c>
      <c r="E1882" s="259">
        <v>3</v>
      </c>
      <c r="F1882" s="259" t="s">
        <v>1799</v>
      </c>
      <c r="G1882" s="259" t="s">
        <v>33</v>
      </c>
      <c r="H1882" s="259">
        <v>2</v>
      </c>
      <c r="I1882" s="259" t="s">
        <v>17</v>
      </c>
      <c r="J1882" s="259" t="s">
        <v>17</v>
      </c>
      <c r="K1882" s="259" t="s">
        <v>4031</v>
      </c>
      <c r="L1882" s="260">
        <v>45603</v>
      </c>
      <c r="M1882" s="259" t="s">
        <v>20</v>
      </c>
    </row>
    <row r="1883" spans="1:13" x14ac:dyDescent="0.35">
      <c r="A1883" s="261" t="s">
        <v>4023</v>
      </c>
      <c r="B1883" s="261" t="s">
        <v>4024</v>
      </c>
      <c r="C1883" s="261" t="s">
        <v>4025</v>
      </c>
      <c r="D1883" s="261" t="s">
        <v>1811</v>
      </c>
      <c r="E1883" s="261">
        <v>0</v>
      </c>
      <c r="F1883" s="261" t="s">
        <v>1799</v>
      </c>
      <c r="G1883" s="261" t="s">
        <v>33</v>
      </c>
      <c r="H1883" s="261">
        <v>2</v>
      </c>
      <c r="I1883" s="261" t="s">
        <v>17</v>
      </c>
      <c r="J1883" s="261" t="s">
        <v>17</v>
      </c>
      <c r="K1883" s="261" t="s">
        <v>4032</v>
      </c>
      <c r="L1883" s="262">
        <v>45603</v>
      </c>
      <c r="M1883" s="261" t="s">
        <v>20</v>
      </c>
    </row>
    <row r="1884" spans="1:13" x14ac:dyDescent="0.35">
      <c r="A1884" s="259" t="s">
        <v>4023</v>
      </c>
      <c r="B1884" s="259" t="s">
        <v>4024</v>
      </c>
      <c r="C1884" s="259" t="s">
        <v>4025</v>
      </c>
      <c r="D1884" s="259" t="s">
        <v>1813</v>
      </c>
      <c r="E1884" s="259">
        <v>0</v>
      </c>
      <c r="F1884" s="259" t="s">
        <v>1799</v>
      </c>
      <c r="G1884" s="259" t="s">
        <v>33</v>
      </c>
      <c r="H1884" s="259">
        <v>2</v>
      </c>
      <c r="I1884" s="259" t="s">
        <v>17</v>
      </c>
      <c r="J1884" s="259" t="s">
        <v>17</v>
      </c>
      <c r="K1884" s="259" t="s">
        <v>4033</v>
      </c>
      <c r="L1884" s="260">
        <v>45603</v>
      </c>
      <c r="M1884" s="259" t="s">
        <v>20</v>
      </c>
    </row>
    <row r="1885" spans="1:13" x14ac:dyDescent="0.35">
      <c r="A1885" s="261" t="s">
        <v>4023</v>
      </c>
      <c r="B1885" s="261" t="s">
        <v>4024</v>
      </c>
      <c r="C1885" s="261" t="s">
        <v>4025</v>
      </c>
      <c r="D1885" s="261" t="s">
        <v>1815</v>
      </c>
      <c r="E1885" s="261">
        <v>0</v>
      </c>
      <c r="F1885" s="261" t="s">
        <v>1799</v>
      </c>
      <c r="G1885" s="261" t="s">
        <v>33</v>
      </c>
      <c r="H1885" s="261">
        <v>2</v>
      </c>
      <c r="I1885" s="261" t="s">
        <v>17</v>
      </c>
      <c r="J1885" s="261" t="s">
        <v>17</v>
      </c>
      <c r="K1885" s="261" t="s">
        <v>4034</v>
      </c>
      <c r="L1885" s="262">
        <v>45603</v>
      </c>
      <c r="M1885" s="261" t="s">
        <v>20</v>
      </c>
    </row>
    <row r="1886" spans="1:13" x14ac:dyDescent="0.35">
      <c r="A1886" s="259" t="s">
        <v>4035</v>
      </c>
      <c r="B1886" s="259" t="s">
        <v>4036</v>
      </c>
      <c r="C1886" s="259" t="s">
        <v>4037</v>
      </c>
      <c r="D1886" s="259" t="s">
        <v>1798</v>
      </c>
      <c r="E1886" s="259">
        <v>0</v>
      </c>
      <c r="F1886" s="259" t="s">
        <v>1799</v>
      </c>
      <c r="G1886" s="259" t="s">
        <v>33</v>
      </c>
      <c r="H1886" s="259">
        <v>2</v>
      </c>
      <c r="I1886" s="259" t="s">
        <v>17</v>
      </c>
      <c r="J1886" s="259" t="s">
        <v>17</v>
      </c>
      <c r="K1886" s="259" t="s">
        <v>4038</v>
      </c>
      <c r="L1886" s="260">
        <v>45603</v>
      </c>
      <c r="M1886" s="259" t="s">
        <v>20</v>
      </c>
    </row>
    <row r="1887" spans="1:13" x14ac:dyDescent="0.35">
      <c r="A1887" s="261" t="s">
        <v>4035</v>
      </c>
      <c r="B1887" s="261" t="s">
        <v>4036</v>
      </c>
      <c r="C1887" s="261" t="s">
        <v>4037</v>
      </c>
      <c r="D1887" s="261" t="s">
        <v>1801</v>
      </c>
      <c r="E1887" s="261">
        <v>0</v>
      </c>
      <c r="F1887" s="261" t="s">
        <v>1799</v>
      </c>
      <c r="G1887" s="261" t="s">
        <v>33</v>
      </c>
      <c r="H1887" s="261">
        <v>2</v>
      </c>
      <c r="I1887" s="261" t="s">
        <v>17</v>
      </c>
      <c r="J1887" s="261" t="s">
        <v>17</v>
      </c>
      <c r="K1887" s="261" t="s">
        <v>4039</v>
      </c>
      <c r="L1887" s="262">
        <v>45603</v>
      </c>
      <c r="M1887" s="261" t="s">
        <v>20</v>
      </c>
    </row>
    <row r="1888" spans="1:13" x14ac:dyDescent="0.35">
      <c r="A1888" s="259" t="s">
        <v>4035</v>
      </c>
      <c r="B1888" s="259" t="s">
        <v>4036</v>
      </c>
      <c r="C1888" s="259" t="s">
        <v>4037</v>
      </c>
      <c r="D1888" s="259" t="s">
        <v>1803</v>
      </c>
      <c r="E1888" s="259">
        <v>0</v>
      </c>
      <c r="F1888" s="259" t="s">
        <v>1799</v>
      </c>
      <c r="G1888" s="259" t="s">
        <v>33</v>
      </c>
      <c r="H1888" s="259">
        <v>2</v>
      </c>
      <c r="I1888" s="259" t="s">
        <v>17</v>
      </c>
      <c r="J1888" s="259" t="s">
        <v>17</v>
      </c>
      <c r="K1888" s="259" t="s">
        <v>4040</v>
      </c>
      <c r="L1888" s="260">
        <v>45603</v>
      </c>
      <c r="M1888" s="259" t="s">
        <v>20</v>
      </c>
    </row>
    <row r="1889" spans="1:13" x14ac:dyDescent="0.35">
      <c r="A1889" s="261" t="s">
        <v>4035</v>
      </c>
      <c r="B1889" s="261" t="s">
        <v>4036</v>
      </c>
      <c r="C1889" s="261" t="s">
        <v>4037</v>
      </c>
      <c r="D1889" s="261" t="s">
        <v>1805</v>
      </c>
      <c r="E1889" s="261">
        <v>0</v>
      </c>
      <c r="F1889" s="261" t="s">
        <v>1799</v>
      </c>
      <c r="G1889" s="261" t="s">
        <v>33</v>
      </c>
      <c r="H1889" s="261">
        <v>2</v>
      </c>
      <c r="I1889" s="261" t="s">
        <v>17</v>
      </c>
      <c r="J1889" s="261" t="s">
        <v>17</v>
      </c>
      <c r="K1889" s="261" t="s">
        <v>4041</v>
      </c>
      <c r="L1889" s="262">
        <v>45603</v>
      </c>
      <c r="M1889" s="261" t="s">
        <v>20</v>
      </c>
    </row>
    <row r="1890" spans="1:13" x14ac:dyDescent="0.35">
      <c r="A1890" s="259" t="s">
        <v>4035</v>
      </c>
      <c r="B1890" s="259" t="s">
        <v>4036</v>
      </c>
      <c r="C1890" s="259" t="s">
        <v>4037</v>
      </c>
      <c r="D1890" s="259" t="s">
        <v>1807</v>
      </c>
      <c r="E1890" s="259">
        <v>0</v>
      </c>
      <c r="F1890" s="259" t="s">
        <v>1799</v>
      </c>
      <c r="G1890" s="259" t="s">
        <v>33</v>
      </c>
      <c r="H1890" s="259">
        <v>2</v>
      </c>
      <c r="I1890" s="259" t="s">
        <v>17</v>
      </c>
      <c r="J1890" s="259" t="s">
        <v>17</v>
      </c>
      <c r="K1890" s="259" t="s">
        <v>4042</v>
      </c>
      <c r="L1890" s="260">
        <v>45603</v>
      </c>
      <c r="M1890" s="259" t="s">
        <v>20</v>
      </c>
    </row>
    <row r="1891" spans="1:13" x14ac:dyDescent="0.35">
      <c r="A1891" s="261" t="s">
        <v>4035</v>
      </c>
      <c r="B1891" s="261" t="s">
        <v>4036</v>
      </c>
      <c r="C1891" s="261" t="s">
        <v>4037</v>
      </c>
      <c r="D1891" s="261" t="s">
        <v>1809</v>
      </c>
      <c r="E1891" s="261">
        <v>0</v>
      </c>
      <c r="F1891" s="261" t="s">
        <v>1799</v>
      </c>
      <c r="G1891" s="261" t="s">
        <v>33</v>
      </c>
      <c r="H1891" s="261">
        <v>2</v>
      </c>
      <c r="I1891" s="261" t="s">
        <v>17</v>
      </c>
      <c r="J1891" s="261" t="s">
        <v>17</v>
      </c>
      <c r="K1891" s="261" t="s">
        <v>4043</v>
      </c>
      <c r="L1891" s="262">
        <v>45603</v>
      </c>
      <c r="M1891" s="261" t="s">
        <v>20</v>
      </c>
    </row>
    <row r="1892" spans="1:13" x14ac:dyDescent="0.35">
      <c r="A1892" s="259" t="s">
        <v>4035</v>
      </c>
      <c r="B1892" s="259" t="s">
        <v>4036</v>
      </c>
      <c r="C1892" s="259" t="s">
        <v>4037</v>
      </c>
      <c r="D1892" s="259" t="s">
        <v>1811</v>
      </c>
      <c r="E1892" s="259">
        <v>1</v>
      </c>
      <c r="F1892" s="259" t="s">
        <v>1799</v>
      </c>
      <c r="G1892" s="259" t="s">
        <v>33</v>
      </c>
      <c r="H1892" s="259">
        <v>2</v>
      </c>
      <c r="I1892" s="259" t="s">
        <v>17</v>
      </c>
      <c r="J1892" s="259" t="s">
        <v>17</v>
      </c>
      <c r="K1892" s="259" t="s">
        <v>4044</v>
      </c>
      <c r="L1892" s="260">
        <v>45603</v>
      </c>
      <c r="M1892" s="259" t="s">
        <v>20</v>
      </c>
    </row>
    <row r="1893" spans="1:13" x14ac:dyDescent="0.35">
      <c r="A1893" s="261" t="s">
        <v>4035</v>
      </c>
      <c r="B1893" s="261" t="s">
        <v>4036</v>
      </c>
      <c r="C1893" s="261" t="s">
        <v>4037</v>
      </c>
      <c r="D1893" s="261" t="s">
        <v>1813</v>
      </c>
      <c r="E1893" s="261">
        <v>0</v>
      </c>
      <c r="F1893" s="261" t="s">
        <v>1799</v>
      </c>
      <c r="G1893" s="261" t="s">
        <v>33</v>
      </c>
      <c r="H1893" s="261">
        <v>2</v>
      </c>
      <c r="I1893" s="261" t="s">
        <v>17</v>
      </c>
      <c r="J1893" s="261" t="s">
        <v>17</v>
      </c>
      <c r="K1893" s="261" t="s">
        <v>4045</v>
      </c>
      <c r="L1893" s="262">
        <v>45603</v>
      </c>
      <c r="M1893" s="261" t="s">
        <v>20</v>
      </c>
    </row>
    <row r="1894" spans="1:13" x14ac:dyDescent="0.35">
      <c r="A1894" s="259" t="s">
        <v>4035</v>
      </c>
      <c r="B1894" s="259" t="s">
        <v>4036</v>
      </c>
      <c r="C1894" s="259" t="s">
        <v>4037</v>
      </c>
      <c r="D1894" s="259" t="s">
        <v>1815</v>
      </c>
      <c r="E1894" s="259">
        <v>0</v>
      </c>
      <c r="F1894" s="259" t="s">
        <v>1799</v>
      </c>
      <c r="G1894" s="259" t="s">
        <v>33</v>
      </c>
      <c r="H1894" s="259">
        <v>2</v>
      </c>
      <c r="I1894" s="259" t="s">
        <v>17</v>
      </c>
      <c r="J1894" s="259" t="s">
        <v>17</v>
      </c>
      <c r="K1894" s="259" t="s">
        <v>4046</v>
      </c>
      <c r="L1894" s="260">
        <v>45603</v>
      </c>
      <c r="M1894" s="259" t="s">
        <v>20</v>
      </c>
    </row>
    <row r="1895" spans="1:13" x14ac:dyDescent="0.35">
      <c r="A1895" s="261" t="s">
        <v>4047</v>
      </c>
      <c r="B1895" s="261" t="s">
        <v>4048</v>
      </c>
      <c r="C1895" s="261" t="s">
        <v>4049</v>
      </c>
      <c r="D1895" s="261" t="s">
        <v>1798</v>
      </c>
      <c r="E1895" s="261">
        <v>0</v>
      </c>
      <c r="F1895" s="261" t="s">
        <v>1799</v>
      </c>
      <c r="G1895" s="261" t="s">
        <v>33</v>
      </c>
      <c r="H1895" s="261">
        <v>2</v>
      </c>
      <c r="I1895" s="261" t="s">
        <v>17</v>
      </c>
      <c r="J1895" s="261" t="s">
        <v>17</v>
      </c>
      <c r="K1895" s="261" t="s">
        <v>4050</v>
      </c>
      <c r="L1895" s="262">
        <v>45603</v>
      </c>
      <c r="M1895" s="261" t="s">
        <v>20</v>
      </c>
    </row>
    <row r="1896" spans="1:13" x14ac:dyDescent="0.35">
      <c r="A1896" s="259" t="s">
        <v>4047</v>
      </c>
      <c r="B1896" s="259" t="s">
        <v>4048</v>
      </c>
      <c r="C1896" s="259" t="s">
        <v>4049</v>
      </c>
      <c r="D1896" s="259" t="s">
        <v>1801</v>
      </c>
      <c r="E1896" s="259">
        <v>0</v>
      </c>
      <c r="F1896" s="259" t="s">
        <v>1799</v>
      </c>
      <c r="G1896" s="259" t="s">
        <v>33</v>
      </c>
      <c r="H1896" s="259">
        <v>2</v>
      </c>
      <c r="I1896" s="259" t="s">
        <v>17</v>
      </c>
      <c r="J1896" s="259" t="s">
        <v>17</v>
      </c>
      <c r="K1896" s="259" t="s">
        <v>4051</v>
      </c>
      <c r="L1896" s="260">
        <v>45603</v>
      </c>
      <c r="M1896" s="259" t="s">
        <v>20</v>
      </c>
    </row>
    <row r="1897" spans="1:13" x14ac:dyDescent="0.35">
      <c r="A1897" s="261" t="s">
        <v>4047</v>
      </c>
      <c r="B1897" s="261" t="s">
        <v>4048</v>
      </c>
      <c r="C1897" s="261" t="s">
        <v>4049</v>
      </c>
      <c r="D1897" s="261" t="s">
        <v>1803</v>
      </c>
      <c r="E1897" s="261">
        <v>0</v>
      </c>
      <c r="F1897" s="261" t="s">
        <v>1799</v>
      </c>
      <c r="G1897" s="261" t="s">
        <v>33</v>
      </c>
      <c r="H1897" s="261">
        <v>2</v>
      </c>
      <c r="I1897" s="261" t="s">
        <v>17</v>
      </c>
      <c r="J1897" s="261" t="s">
        <v>17</v>
      </c>
      <c r="K1897" s="261" t="s">
        <v>4052</v>
      </c>
      <c r="L1897" s="262">
        <v>45603</v>
      </c>
      <c r="M1897" s="261" t="s">
        <v>20</v>
      </c>
    </row>
    <row r="1898" spans="1:13" x14ac:dyDescent="0.35">
      <c r="A1898" s="259" t="s">
        <v>4047</v>
      </c>
      <c r="B1898" s="259" t="s">
        <v>4048</v>
      </c>
      <c r="C1898" s="259" t="s">
        <v>4049</v>
      </c>
      <c r="D1898" s="259" t="s">
        <v>1805</v>
      </c>
      <c r="E1898" s="259">
        <v>0</v>
      </c>
      <c r="F1898" s="259" t="s">
        <v>1799</v>
      </c>
      <c r="G1898" s="259" t="s">
        <v>33</v>
      </c>
      <c r="H1898" s="259">
        <v>2</v>
      </c>
      <c r="I1898" s="259" t="s">
        <v>17</v>
      </c>
      <c r="J1898" s="259" t="s">
        <v>17</v>
      </c>
      <c r="K1898" s="259" t="s">
        <v>4053</v>
      </c>
      <c r="L1898" s="260">
        <v>45603</v>
      </c>
      <c r="M1898" s="259" t="s">
        <v>20</v>
      </c>
    </row>
    <row r="1899" spans="1:13" x14ac:dyDescent="0.35">
      <c r="A1899" s="261" t="s">
        <v>4047</v>
      </c>
      <c r="B1899" s="261" t="s">
        <v>4048</v>
      </c>
      <c r="C1899" s="261" t="s">
        <v>4049</v>
      </c>
      <c r="D1899" s="261" t="s">
        <v>1807</v>
      </c>
      <c r="E1899" s="261">
        <v>0</v>
      </c>
      <c r="F1899" s="261" t="s">
        <v>1799</v>
      </c>
      <c r="G1899" s="261" t="s">
        <v>33</v>
      </c>
      <c r="H1899" s="261">
        <v>2</v>
      </c>
      <c r="I1899" s="261" t="s">
        <v>17</v>
      </c>
      <c r="J1899" s="261" t="s">
        <v>17</v>
      </c>
      <c r="K1899" s="261" t="s">
        <v>4054</v>
      </c>
      <c r="L1899" s="262">
        <v>45603</v>
      </c>
      <c r="M1899" s="261" t="s">
        <v>20</v>
      </c>
    </row>
    <row r="1900" spans="1:13" x14ac:dyDescent="0.35">
      <c r="A1900" s="259" t="s">
        <v>4047</v>
      </c>
      <c r="B1900" s="259" t="s">
        <v>4048</v>
      </c>
      <c r="C1900" s="259" t="s">
        <v>4049</v>
      </c>
      <c r="D1900" s="259" t="s">
        <v>1809</v>
      </c>
      <c r="E1900" s="259">
        <v>0</v>
      </c>
      <c r="F1900" s="259" t="s">
        <v>1799</v>
      </c>
      <c r="G1900" s="259" t="s">
        <v>33</v>
      </c>
      <c r="H1900" s="259">
        <v>2</v>
      </c>
      <c r="I1900" s="259" t="s">
        <v>17</v>
      </c>
      <c r="J1900" s="259" t="s">
        <v>17</v>
      </c>
      <c r="K1900" s="259" t="s">
        <v>4055</v>
      </c>
      <c r="L1900" s="260">
        <v>45603</v>
      </c>
      <c r="M1900" s="259" t="s">
        <v>20</v>
      </c>
    </row>
    <row r="1901" spans="1:13" x14ac:dyDescent="0.35">
      <c r="A1901" s="261" t="s">
        <v>4047</v>
      </c>
      <c r="B1901" s="261" t="s">
        <v>4048</v>
      </c>
      <c r="C1901" s="261" t="s">
        <v>4049</v>
      </c>
      <c r="D1901" s="261" t="s">
        <v>1811</v>
      </c>
      <c r="E1901" s="261">
        <v>0</v>
      </c>
      <c r="F1901" s="261" t="s">
        <v>1799</v>
      </c>
      <c r="G1901" s="261" t="s">
        <v>33</v>
      </c>
      <c r="H1901" s="261">
        <v>2</v>
      </c>
      <c r="I1901" s="261" t="s">
        <v>17</v>
      </c>
      <c r="J1901" s="261" t="s">
        <v>17</v>
      </c>
      <c r="K1901" s="261" t="s">
        <v>4056</v>
      </c>
      <c r="L1901" s="262">
        <v>45603</v>
      </c>
      <c r="M1901" s="261" t="s">
        <v>20</v>
      </c>
    </row>
    <row r="1902" spans="1:13" x14ac:dyDescent="0.35">
      <c r="A1902" s="259" t="s">
        <v>4047</v>
      </c>
      <c r="B1902" s="259" t="s">
        <v>4048</v>
      </c>
      <c r="C1902" s="259" t="s">
        <v>4049</v>
      </c>
      <c r="D1902" s="259" t="s">
        <v>1813</v>
      </c>
      <c r="E1902" s="259">
        <v>0</v>
      </c>
      <c r="F1902" s="259" t="s">
        <v>1799</v>
      </c>
      <c r="G1902" s="259" t="s">
        <v>33</v>
      </c>
      <c r="H1902" s="259">
        <v>2</v>
      </c>
      <c r="I1902" s="259" t="s">
        <v>17</v>
      </c>
      <c r="J1902" s="259" t="s">
        <v>17</v>
      </c>
      <c r="K1902" s="259" t="s">
        <v>4057</v>
      </c>
      <c r="L1902" s="260">
        <v>45603</v>
      </c>
      <c r="M1902" s="259" t="s">
        <v>20</v>
      </c>
    </row>
    <row r="1903" spans="1:13" x14ac:dyDescent="0.35">
      <c r="A1903" s="261" t="s">
        <v>4047</v>
      </c>
      <c r="B1903" s="261" t="s">
        <v>4048</v>
      </c>
      <c r="C1903" s="261" t="s">
        <v>4049</v>
      </c>
      <c r="D1903" s="261" t="s">
        <v>1815</v>
      </c>
      <c r="E1903" s="261">
        <v>0</v>
      </c>
      <c r="F1903" s="261" t="s">
        <v>1799</v>
      </c>
      <c r="G1903" s="261" t="s">
        <v>33</v>
      </c>
      <c r="H1903" s="261">
        <v>2</v>
      </c>
      <c r="I1903" s="261" t="s">
        <v>17</v>
      </c>
      <c r="J1903" s="261" t="s">
        <v>17</v>
      </c>
      <c r="K1903" s="261" t="s">
        <v>4058</v>
      </c>
      <c r="L1903" s="262">
        <v>45603</v>
      </c>
      <c r="M1903" s="261" t="s">
        <v>20</v>
      </c>
    </row>
    <row r="1904" spans="1:13" x14ac:dyDescent="0.35">
      <c r="A1904" s="259" t="s">
        <v>4059</v>
      </c>
      <c r="B1904" s="259" t="s">
        <v>4060</v>
      </c>
      <c r="C1904" s="259" t="s">
        <v>4061</v>
      </c>
      <c r="D1904" s="259" t="s">
        <v>1798</v>
      </c>
      <c r="E1904" s="259">
        <v>0</v>
      </c>
      <c r="F1904" s="259" t="s">
        <v>1799</v>
      </c>
      <c r="G1904" s="259" t="s">
        <v>33</v>
      </c>
      <c r="H1904" s="259">
        <v>2</v>
      </c>
      <c r="I1904" s="259" t="s">
        <v>17</v>
      </c>
      <c r="J1904" s="259" t="s">
        <v>17</v>
      </c>
      <c r="K1904" s="259" t="s">
        <v>4062</v>
      </c>
      <c r="L1904" s="260">
        <v>45603</v>
      </c>
      <c r="M1904" s="259" t="s">
        <v>20</v>
      </c>
    </row>
    <row r="1905" spans="1:13" x14ac:dyDescent="0.35">
      <c r="A1905" s="261" t="s">
        <v>4059</v>
      </c>
      <c r="B1905" s="261" t="s">
        <v>4060</v>
      </c>
      <c r="C1905" s="261" t="s">
        <v>4061</v>
      </c>
      <c r="D1905" s="261" t="s">
        <v>1801</v>
      </c>
      <c r="E1905" s="261">
        <v>0</v>
      </c>
      <c r="F1905" s="261" t="s">
        <v>1799</v>
      </c>
      <c r="G1905" s="261" t="s">
        <v>33</v>
      </c>
      <c r="H1905" s="261">
        <v>2</v>
      </c>
      <c r="I1905" s="261" t="s">
        <v>17</v>
      </c>
      <c r="J1905" s="261" t="s">
        <v>17</v>
      </c>
      <c r="K1905" s="261" t="s">
        <v>4063</v>
      </c>
      <c r="L1905" s="262">
        <v>45603</v>
      </c>
      <c r="M1905" s="261" t="s">
        <v>20</v>
      </c>
    </row>
    <row r="1906" spans="1:13" x14ac:dyDescent="0.35">
      <c r="A1906" s="259" t="s">
        <v>4059</v>
      </c>
      <c r="B1906" s="259" t="s">
        <v>4060</v>
      </c>
      <c r="C1906" s="259" t="s">
        <v>4061</v>
      </c>
      <c r="D1906" s="259" t="s">
        <v>1803</v>
      </c>
      <c r="E1906" s="259">
        <v>0</v>
      </c>
      <c r="F1906" s="259" t="s">
        <v>1799</v>
      </c>
      <c r="G1906" s="259" t="s">
        <v>33</v>
      </c>
      <c r="H1906" s="259">
        <v>2</v>
      </c>
      <c r="I1906" s="259" t="s">
        <v>17</v>
      </c>
      <c r="J1906" s="259" t="s">
        <v>17</v>
      </c>
      <c r="K1906" s="259" t="s">
        <v>4064</v>
      </c>
      <c r="L1906" s="260">
        <v>45603</v>
      </c>
      <c r="M1906" s="259" t="s">
        <v>20</v>
      </c>
    </row>
    <row r="1907" spans="1:13" x14ac:dyDescent="0.35">
      <c r="A1907" s="261" t="s">
        <v>4059</v>
      </c>
      <c r="B1907" s="261" t="s">
        <v>4060</v>
      </c>
      <c r="C1907" s="261" t="s">
        <v>4061</v>
      </c>
      <c r="D1907" s="261" t="s">
        <v>1805</v>
      </c>
      <c r="E1907" s="261">
        <v>0</v>
      </c>
      <c r="F1907" s="261" t="s">
        <v>1799</v>
      </c>
      <c r="G1907" s="261" t="s">
        <v>33</v>
      </c>
      <c r="H1907" s="261">
        <v>2</v>
      </c>
      <c r="I1907" s="261" t="s">
        <v>17</v>
      </c>
      <c r="J1907" s="261" t="s">
        <v>17</v>
      </c>
      <c r="K1907" s="261" t="s">
        <v>4065</v>
      </c>
      <c r="L1907" s="262">
        <v>45603</v>
      </c>
      <c r="M1907" s="261" t="s">
        <v>20</v>
      </c>
    </row>
    <row r="1908" spans="1:13" x14ac:dyDescent="0.35">
      <c r="A1908" s="259" t="s">
        <v>4059</v>
      </c>
      <c r="B1908" s="259" t="s">
        <v>4060</v>
      </c>
      <c r="C1908" s="259" t="s">
        <v>4061</v>
      </c>
      <c r="D1908" s="259" t="s">
        <v>1807</v>
      </c>
      <c r="E1908" s="259">
        <v>0</v>
      </c>
      <c r="F1908" s="259" t="s">
        <v>1799</v>
      </c>
      <c r="G1908" s="259" t="s">
        <v>33</v>
      </c>
      <c r="H1908" s="259">
        <v>2</v>
      </c>
      <c r="I1908" s="259" t="s">
        <v>17</v>
      </c>
      <c r="J1908" s="259" t="s">
        <v>17</v>
      </c>
      <c r="K1908" s="259" t="s">
        <v>4066</v>
      </c>
      <c r="L1908" s="260">
        <v>45603</v>
      </c>
      <c r="M1908" s="259" t="s">
        <v>20</v>
      </c>
    </row>
    <row r="1909" spans="1:13" x14ac:dyDescent="0.35">
      <c r="A1909" s="261" t="s">
        <v>4059</v>
      </c>
      <c r="B1909" s="261" t="s">
        <v>4060</v>
      </c>
      <c r="C1909" s="261" t="s">
        <v>4061</v>
      </c>
      <c r="D1909" s="261" t="s">
        <v>1809</v>
      </c>
      <c r="E1909" s="261">
        <v>0</v>
      </c>
      <c r="F1909" s="261" t="s">
        <v>1799</v>
      </c>
      <c r="G1909" s="261" t="s">
        <v>33</v>
      </c>
      <c r="H1909" s="261">
        <v>2</v>
      </c>
      <c r="I1909" s="261" t="s">
        <v>17</v>
      </c>
      <c r="J1909" s="261" t="s">
        <v>17</v>
      </c>
      <c r="K1909" s="261" t="s">
        <v>4067</v>
      </c>
      <c r="L1909" s="262">
        <v>45603</v>
      </c>
      <c r="M1909" s="261" t="s">
        <v>20</v>
      </c>
    </row>
    <row r="1910" spans="1:13" x14ac:dyDescent="0.35">
      <c r="A1910" s="259" t="s">
        <v>4059</v>
      </c>
      <c r="B1910" s="259" t="s">
        <v>4060</v>
      </c>
      <c r="C1910" s="259" t="s">
        <v>4061</v>
      </c>
      <c r="D1910" s="259" t="s">
        <v>1811</v>
      </c>
      <c r="E1910" s="259">
        <v>1</v>
      </c>
      <c r="F1910" s="259" t="s">
        <v>1799</v>
      </c>
      <c r="G1910" s="259" t="s">
        <v>33</v>
      </c>
      <c r="H1910" s="259">
        <v>2</v>
      </c>
      <c r="I1910" s="259" t="s">
        <v>17</v>
      </c>
      <c r="J1910" s="259" t="s">
        <v>17</v>
      </c>
      <c r="K1910" s="259" t="s">
        <v>4068</v>
      </c>
      <c r="L1910" s="260">
        <v>45603</v>
      </c>
      <c r="M1910" s="259" t="s">
        <v>20</v>
      </c>
    </row>
    <row r="1911" spans="1:13" x14ac:dyDescent="0.35">
      <c r="A1911" s="261" t="s">
        <v>4059</v>
      </c>
      <c r="B1911" s="261" t="s">
        <v>4060</v>
      </c>
      <c r="C1911" s="261" t="s">
        <v>4061</v>
      </c>
      <c r="D1911" s="261" t="s">
        <v>1813</v>
      </c>
      <c r="E1911" s="261">
        <v>0</v>
      </c>
      <c r="F1911" s="261" t="s">
        <v>1799</v>
      </c>
      <c r="G1911" s="261" t="s">
        <v>33</v>
      </c>
      <c r="H1911" s="261">
        <v>2</v>
      </c>
      <c r="I1911" s="261" t="s">
        <v>17</v>
      </c>
      <c r="J1911" s="261" t="s">
        <v>17</v>
      </c>
      <c r="K1911" s="261" t="s">
        <v>4069</v>
      </c>
      <c r="L1911" s="262">
        <v>45603</v>
      </c>
      <c r="M1911" s="261" t="s">
        <v>20</v>
      </c>
    </row>
    <row r="1912" spans="1:13" x14ac:dyDescent="0.35">
      <c r="A1912" s="259" t="s">
        <v>4059</v>
      </c>
      <c r="B1912" s="259" t="s">
        <v>4060</v>
      </c>
      <c r="C1912" s="259" t="s">
        <v>4061</v>
      </c>
      <c r="D1912" s="259" t="s">
        <v>1815</v>
      </c>
      <c r="E1912" s="259">
        <v>0</v>
      </c>
      <c r="F1912" s="259" t="s">
        <v>1799</v>
      </c>
      <c r="G1912" s="259" t="s">
        <v>33</v>
      </c>
      <c r="H1912" s="259">
        <v>2</v>
      </c>
      <c r="I1912" s="259" t="s">
        <v>17</v>
      </c>
      <c r="J1912" s="259" t="s">
        <v>17</v>
      </c>
      <c r="K1912" s="259" t="s">
        <v>4070</v>
      </c>
      <c r="L1912" s="260">
        <v>45603</v>
      </c>
      <c r="M1912" s="259" t="s">
        <v>20</v>
      </c>
    </row>
    <row r="1913" spans="1:13" x14ac:dyDescent="0.35">
      <c r="A1913" s="261" t="s">
        <v>460</v>
      </c>
      <c r="B1913" s="261" t="s">
        <v>461</v>
      </c>
      <c r="C1913" s="261" t="s">
        <v>462</v>
      </c>
      <c r="D1913" s="261" t="s">
        <v>1798</v>
      </c>
      <c r="E1913" s="261">
        <v>0</v>
      </c>
      <c r="F1913" s="261" t="s">
        <v>1799</v>
      </c>
      <c r="G1913" s="261" t="s">
        <v>33</v>
      </c>
      <c r="H1913" s="261">
        <v>2</v>
      </c>
      <c r="I1913" s="261" t="s">
        <v>17</v>
      </c>
      <c r="J1913" s="261" t="s">
        <v>17</v>
      </c>
      <c r="K1913" s="261" t="s">
        <v>4071</v>
      </c>
      <c r="L1913" s="262">
        <v>45603</v>
      </c>
      <c r="M1913" s="261" t="s">
        <v>20</v>
      </c>
    </row>
    <row r="1914" spans="1:13" x14ac:dyDescent="0.35">
      <c r="A1914" s="259" t="s">
        <v>460</v>
      </c>
      <c r="B1914" s="259" t="s">
        <v>461</v>
      </c>
      <c r="C1914" s="259" t="s">
        <v>462</v>
      </c>
      <c r="D1914" s="259" t="s">
        <v>1801</v>
      </c>
      <c r="E1914" s="259">
        <v>1</v>
      </c>
      <c r="F1914" s="259" t="s">
        <v>1799</v>
      </c>
      <c r="G1914" s="259" t="s">
        <v>33</v>
      </c>
      <c r="H1914" s="259">
        <v>2</v>
      </c>
      <c r="I1914" s="259" t="s">
        <v>17</v>
      </c>
      <c r="J1914" s="259" t="s">
        <v>17</v>
      </c>
      <c r="K1914" s="259" t="s">
        <v>4072</v>
      </c>
      <c r="L1914" s="260">
        <v>45603</v>
      </c>
      <c r="M1914" s="259" t="s">
        <v>20</v>
      </c>
    </row>
    <row r="1915" spans="1:13" x14ac:dyDescent="0.35">
      <c r="A1915" s="261" t="s">
        <v>460</v>
      </c>
      <c r="B1915" s="261" t="s">
        <v>461</v>
      </c>
      <c r="C1915" s="261" t="s">
        <v>462</v>
      </c>
      <c r="D1915" s="261" t="s">
        <v>1803</v>
      </c>
      <c r="E1915" s="261">
        <v>0</v>
      </c>
      <c r="F1915" s="261" t="s">
        <v>1799</v>
      </c>
      <c r="G1915" s="261" t="s">
        <v>33</v>
      </c>
      <c r="H1915" s="261">
        <v>2</v>
      </c>
      <c r="I1915" s="261" t="s">
        <v>17</v>
      </c>
      <c r="J1915" s="261" t="s">
        <v>17</v>
      </c>
      <c r="K1915" s="261" t="s">
        <v>4073</v>
      </c>
      <c r="L1915" s="262">
        <v>45603</v>
      </c>
      <c r="M1915" s="261" t="s">
        <v>20</v>
      </c>
    </row>
    <row r="1916" spans="1:13" x14ac:dyDescent="0.35">
      <c r="A1916" s="259" t="s">
        <v>460</v>
      </c>
      <c r="B1916" s="259" t="s">
        <v>461</v>
      </c>
      <c r="C1916" s="259" t="s">
        <v>462</v>
      </c>
      <c r="D1916" s="259" t="s">
        <v>1805</v>
      </c>
      <c r="E1916" s="259">
        <v>0</v>
      </c>
      <c r="F1916" s="259" t="s">
        <v>1799</v>
      </c>
      <c r="G1916" s="259" t="s">
        <v>33</v>
      </c>
      <c r="H1916" s="259">
        <v>2</v>
      </c>
      <c r="I1916" s="259" t="s">
        <v>17</v>
      </c>
      <c r="J1916" s="259" t="s">
        <v>17</v>
      </c>
      <c r="K1916" s="259" t="s">
        <v>4074</v>
      </c>
      <c r="L1916" s="260">
        <v>45603</v>
      </c>
      <c r="M1916" s="259" t="s">
        <v>20</v>
      </c>
    </row>
    <row r="1917" spans="1:13" x14ac:dyDescent="0.35">
      <c r="A1917" s="261" t="s">
        <v>460</v>
      </c>
      <c r="B1917" s="261" t="s">
        <v>461</v>
      </c>
      <c r="C1917" s="261" t="s">
        <v>462</v>
      </c>
      <c r="D1917" s="261" t="s">
        <v>1807</v>
      </c>
      <c r="E1917" s="261">
        <v>1</v>
      </c>
      <c r="F1917" s="261" t="s">
        <v>1799</v>
      </c>
      <c r="G1917" s="261" t="s">
        <v>33</v>
      </c>
      <c r="H1917" s="261">
        <v>2</v>
      </c>
      <c r="I1917" s="261" t="s">
        <v>17</v>
      </c>
      <c r="J1917" s="261" t="s">
        <v>17</v>
      </c>
      <c r="K1917" s="261" t="s">
        <v>4075</v>
      </c>
      <c r="L1917" s="262">
        <v>45603</v>
      </c>
      <c r="M1917" s="261" t="s">
        <v>20</v>
      </c>
    </row>
    <row r="1918" spans="1:13" x14ac:dyDescent="0.35">
      <c r="A1918" s="259" t="s">
        <v>460</v>
      </c>
      <c r="B1918" s="259" t="s">
        <v>461</v>
      </c>
      <c r="C1918" s="259" t="s">
        <v>462</v>
      </c>
      <c r="D1918" s="259" t="s">
        <v>1809</v>
      </c>
      <c r="E1918" s="259">
        <v>0</v>
      </c>
      <c r="F1918" s="259" t="s">
        <v>1799</v>
      </c>
      <c r="G1918" s="259" t="s">
        <v>33</v>
      </c>
      <c r="H1918" s="259">
        <v>2</v>
      </c>
      <c r="I1918" s="259" t="s">
        <v>17</v>
      </c>
      <c r="J1918" s="259" t="s">
        <v>17</v>
      </c>
      <c r="K1918" s="259" t="s">
        <v>4076</v>
      </c>
      <c r="L1918" s="260">
        <v>45603</v>
      </c>
      <c r="M1918" s="259" t="s">
        <v>20</v>
      </c>
    </row>
    <row r="1919" spans="1:13" x14ac:dyDescent="0.35">
      <c r="A1919" s="261" t="s">
        <v>460</v>
      </c>
      <c r="B1919" s="261" t="s">
        <v>461</v>
      </c>
      <c r="C1919" s="261" t="s">
        <v>462</v>
      </c>
      <c r="D1919" s="261" t="s">
        <v>1811</v>
      </c>
      <c r="E1919" s="261">
        <v>0</v>
      </c>
      <c r="F1919" s="261" t="s">
        <v>1799</v>
      </c>
      <c r="G1919" s="261" t="s">
        <v>33</v>
      </c>
      <c r="H1919" s="261">
        <v>2</v>
      </c>
      <c r="I1919" s="261" t="s">
        <v>17</v>
      </c>
      <c r="J1919" s="261" t="s">
        <v>17</v>
      </c>
      <c r="K1919" s="261" t="s">
        <v>4077</v>
      </c>
      <c r="L1919" s="262">
        <v>45603</v>
      </c>
      <c r="M1919" s="261" t="s">
        <v>20</v>
      </c>
    </row>
    <row r="1920" spans="1:13" x14ac:dyDescent="0.35">
      <c r="A1920" s="259" t="s">
        <v>460</v>
      </c>
      <c r="B1920" s="259" t="s">
        <v>461</v>
      </c>
      <c r="C1920" s="259" t="s">
        <v>462</v>
      </c>
      <c r="D1920" s="259" t="s">
        <v>1813</v>
      </c>
      <c r="E1920" s="259">
        <v>0</v>
      </c>
      <c r="F1920" s="259" t="s">
        <v>1799</v>
      </c>
      <c r="G1920" s="259" t="s">
        <v>33</v>
      </c>
      <c r="H1920" s="259">
        <v>2</v>
      </c>
      <c r="I1920" s="259" t="s">
        <v>17</v>
      </c>
      <c r="J1920" s="259" t="s">
        <v>17</v>
      </c>
      <c r="K1920" s="259" t="s">
        <v>4078</v>
      </c>
      <c r="L1920" s="260">
        <v>45603</v>
      </c>
      <c r="M1920" s="259" t="s">
        <v>20</v>
      </c>
    </row>
    <row r="1921" spans="1:13" x14ac:dyDescent="0.35">
      <c r="A1921" s="261" t="s">
        <v>460</v>
      </c>
      <c r="B1921" s="261" t="s">
        <v>461</v>
      </c>
      <c r="C1921" s="261" t="s">
        <v>462</v>
      </c>
      <c r="D1921" s="261" t="s">
        <v>1815</v>
      </c>
      <c r="E1921" s="261">
        <v>0</v>
      </c>
      <c r="F1921" s="261" t="s">
        <v>1799</v>
      </c>
      <c r="G1921" s="261" t="s">
        <v>33</v>
      </c>
      <c r="H1921" s="261">
        <v>2</v>
      </c>
      <c r="I1921" s="261" t="s">
        <v>17</v>
      </c>
      <c r="J1921" s="261" t="s">
        <v>17</v>
      </c>
      <c r="K1921" s="261" t="s">
        <v>4079</v>
      </c>
      <c r="L1921" s="262">
        <v>45603</v>
      </c>
      <c r="M1921" s="261" t="s">
        <v>20</v>
      </c>
    </row>
    <row r="1922" spans="1:13" x14ac:dyDescent="0.35">
      <c r="A1922" s="259" t="s">
        <v>475</v>
      </c>
      <c r="B1922" s="259" t="s">
        <v>476</v>
      </c>
      <c r="C1922" s="259" t="s">
        <v>477</v>
      </c>
      <c r="D1922" s="259" t="s">
        <v>1798</v>
      </c>
      <c r="E1922" s="259">
        <v>0</v>
      </c>
      <c r="F1922" s="259" t="s">
        <v>1799</v>
      </c>
      <c r="G1922" s="259" t="s">
        <v>33</v>
      </c>
      <c r="H1922" s="259">
        <v>2</v>
      </c>
      <c r="I1922" s="259" t="s">
        <v>17</v>
      </c>
      <c r="J1922" s="259" t="s">
        <v>17</v>
      </c>
      <c r="K1922" s="259" t="s">
        <v>4080</v>
      </c>
      <c r="L1922" s="260">
        <v>45603</v>
      </c>
      <c r="M1922" s="259" t="s">
        <v>20</v>
      </c>
    </row>
    <row r="1923" spans="1:13" x14ac:dyDescent="0.35">
      <c r="A1923" s="261" t="s">
        <v>475</v>
      </c>
      <c r="B1923" s="261" t="s">
        <v>476</v>
      </c>
      <c r="C1923" s="261" t="s">
        <v>477</v>
      </c>
      <c r="D1923" s="261" t="s">
        <v>1801</v>
      </c>
      <c r="E1923" s="261">
        <v>0</v>
      </c>
      <c r="F1923" s="261" t="s">
        <v>1799</v>
      </c>
      <c r="G1923" s="261" t="s">
        <v>33</v>
      </c>
      <c r="H1923" s="261">
        <v>2</v>
      </c>
      <c r="I1923" s="261" t="s">
        <v>17</v>
      </c>
      <c r="J1923" s="261" t="s">
        <v>17</v>
      </c>
      <c r="K1923" s="261" t="s">
        <v>4081</v>
      </c>
      <c r="L1923" s="262">
        <v>45603</v>
      </c>
      <c r="M1923" s="261" t="s">
        <v>20</v>
      </c>
    </row>
    <row r="1924" spans="1:13" x14ac:dyDescent="0.35">
      <c r="A1924" s="259" t="s">
        <v>475</v>
      </c>
      <c r="B1924" s="259" t="s">
        <v>476</v>
      </c>
      <c r="C1924" s="259" t="s">
        <v>477</v>
      </c>
      <c r="D1924" s="259" t="s">
        <v>1803</v>
      </c>
      <c r="E1924" s="259">
        <v>0</v>
      </c>
      <c r="F1924" s="259" t="s">
        <v>1799</v>
      </c>
      <c r="G1924" s="259" t="s">
        <v>33</v>
      </c>
      <c r="H1924" s="259">
        <v>2</v>
      </c>
      <c r="I1924" s="259" t="s">
        <v>17</v>
      </c>
      <c r="J1924" s="259" t="s">
        <v>17</v>
      </c>
      <c r="K1924" s="259" t="s">
        <v>4082</v>
      </c>
      <c r="L1924" s="260">
        <v>45603</v>
      </c>
      <c r="M1924" s="259" t="s">
        <v>20</v>
      </c>
    </row>
    <row r="1925" spans="1:13" x14ac:dyDescent="0.35">
      <c r="A1925" s="261" t="s">
        <v>475</v>
      </c>
      <c r="B1925" s="261" t="s">
        <v>476</v>
      </c>
      <c r="C1925" s="261" t="s">
        <v>477</v>
      </c>
      <c r="D1925" s="261" t="s">
        <v>1805</v>
      </c>
      <c r="E1925" s="261">
        <v>0</v>
      </c>
      <c r="F1925" s="261" t="s">
        <v>1799</v>
      </c>
      <c r="G1925" s="261" t="s">
        <v>33</v>
      </c>
      <c r="H1925" s="261">
        <v>2</v>
      </c>
      <c r="I1925" s="261" t="s">
        <v>17</v>
      </c>
      <c r="J1925" s="261" t="s">
        <v>17</v>
      </c>
      <c r="K1925" s="261" t="s">
        <v>4083</v>
      </c>
      <c r="L1925" s="262">
        <v>45603</v>
      </c>
      <c r="M1925" s="261" t="s">
        <v>20</v>
      </c>
    </row>
    <row r="1926" spans="1:13" x14ac:dyDescent="0.35">
      <c r="A1926" s="259" t="s">
        <v>475</v>
      </c>
      <c r="B1926" s="259" t="s">
        <v>476</v>
      </c>
      <c r="C1926" s="259" t="s">
        <v>477</v>
      </c>
      <c r="D1926" s="259" t="s">
        <v>1807</v>
      </c>
      <c r="E1926" s="259">
        <v>2</v>
      </c>
      <c r="F1926" s="259" t="s">
        <v>1799</v>
      </c>
      <c r="G1926" s="259" t="s">
        <v>33</v>
      </c>
      <c r="H1926" s="259">
        <v>2</v>
      </c>
      <c r="I1926" s="259" t="s">
        <v>17</v>
      </c>
      <c r="J1926" s="259" t="s">
        <v>17</v>
      </c>
      <c r="K1926" s="259" t="s">
        <v>4084</v>
      </c>
      <c r="L1926" s="260">
        <v>45603</v>
      </c>
      <c r="M1926" s="259" t="s">
        <v>20</v>
      </c>
    </row>
    <row r="1927" spans="1:13" x14ac:dyDescent="0.35">
      <c r="A1927" s="261" t="s">
        <v>475</v>
      </c>
      <c r="B1927" s="261" t="s">
        <v>476</v>
      </c>
      <c r="C1927" s="261" t="s">
        <v>477</v>
      </c>
      <c r="D1927" s="261" t="s">
        <v>1809</v>
      </c>
      <c r="E1927" s="261">
        <v>0</v>
      </c>
      <c r="F1927" s="261" t="s">
        <v>1799</v>
      </c>
      <c r="G1927" s="261" t="s">
        <v>33</v>
      </c>
      <c r="H1927" s="261">
        <v>2</v>
      </c>
      <c r="I1927" s="261" t="s">
        <v>17</v>
      </c>
      <c r="J1927" s="261" t="s">
        <v>17</v>
      </c>
      <c r="K1927" s="261" t="s">
        <v>4085</v>
      </c>
      <c r="L1927" s="262">
        <v>45603</v>
      </c>
      <c r="M1927" s="261" t="s">
        <v>20</v>
      </c>
    </row>
    <row r="1928" spans="1:13" x14ac:dyDescent="0.35">
      <c r="A1928" s="259" t="s">
        <v>475</v>
      </c>
      <c r="B1928" s="259" t="s">
        <v>476</v>
      </c>
      <c r="C1928" s="259" t="s">
        <v>477</v>
      </c>
      <c r="D1928" s="259" t="s">
        <v>1811</v>
      </c>
      <c r="E1928" s="259">
        <v>0</v>
      </c>
      <c r="F1928" s="259" t="s">
        <v>1799</v>
      </c>
      <c r="G1928" s="259" t="s">
        <v>33</v>
      </c>
      <c r="H1928" s="259">
        <v>2</v>
      </c>
      <c r="I1928" s="259" t="s">
        <v>17</v>
      </c>
      <c r="J1928" s="259" t="s">
        <v>17</v>
      </c>
      <c r="K1928" s="259" t="s">
        <v>4086</v>
      </c>
      <c r="L1928" s="260">
        <v>45603</v>
      </c>
      <c r="M1928" s="259" t="s">
        <v>20</v>
      </c>
    </row>
    <row r="1929" spans="1:13" x14ac:dyDescent="0.35">
      <c r="A1929" s="261" t="s">
        <v>475</v>
      </c>
      <c r="B1929" s="261" t="s">
        <v>476</v>
      </c>
      <c r="C1929" s="261" t="s">
        <v>477</v>
      </c>
      <c r="D1929" s="261" t="s">
        <v>1813</v>
      </c>
      <c r="E1929" s="261">
        <v>0</v>
      </c>
      <c r="F1929" s="261" t="s">
        <v>1799</v>
      </c>
      <c r="G1929" s="261" t="s">
        <v>33</v>
      </c>
      <c r="H1929" s="261">
        <v>2</v>
      </c>
      <c r="I1929" s="261" t="s">
        <v>17</v>
      </c>
      <c r="J1929" s="261" t="s">
        <v>17</v>
      </c>
      <c r="K1929" s="261" t="s">
        <v>4087</v>
      </c>
      <c r="L1929" s="262">
        <v>45603</v>
      </c>
      <c r="M1929" s="261" t="s">
        <v>20</v>
      </c>
    </row>
    <row r="1930" spans="1:13" x14ac:dyDescent="0.35">
      <c r="A1930" s="259" t="s">
        <v>475</v>
      </c>
      <c r="B1930" s="259" t="s">
        <v>476</v>
      </c>
      <c r="C1930" s="259" t="s">
        <v>477</v>
      </c>
      <c r="D1930" s="259" t="s">
        <v>1815</v>
      </c>
      <c r="E1930" s="259">
        <v>0</v>
      </c>
      <c r="F1930" s="259" t="s">
        <v>1799</v>
      </c>
      <c r="G1930" s="259" t="s">
        <v>33</v>
      </c>
      <c r="H1930" s="259">
        <v>2</v>
      </c>
      <c r="I1930" s="259" t="s">
        <v>17</v>
      </c>
      <c r="J1930" s="259" t="s">
        <v>17</v>
      </c>
      <c r="K1930" s="259" t="s">
        <v>4088</v>
      </c>
      <c r="L1930" s="260">
        <v>45603</v>
      </c>
      <c r="M1930" s="259" t="s">
        <v>20</v>
      </c>
    </row>
    <row r="1931" spans="1:13" x14ac:dyDescent="0.35">
      <c r="A1931" s="261" t="s">
        <v>159</v>
      </c>
      <c r="B1931" s="261" t="s">
        <v>160</v>
      </c>
      <c r="C1931" s="261" t="s">
        <v>161</v>
      </c>
      <c r="D1931" s="261" t="s">
        <v>1798</v>
      </c>
      <c r="E1931" s="261">
        <v>0</v>
      </c>
      <c r="F1931" s="261" t="s">
        <v>1799</v>
      </c>
      <c r="G1931" s="261" t="s">
        <v>33</v>
      </c>
      <c r="H1931" s="261">
        <v>2</v>
      </c>
      <c r="I1931" s="261" t="s">
        <v>17</v>
      </c>
      <c r="J1931" s="261" t="s">
        <v>17</v>
      </c>
      <c r="K1931" s="261" t="s">
        <v>4089</v>
      </c>
      <c r="L1931" s="262">
        <v>45603</v>
      </c>
      <c r="M1931" s="261" t="s">
        <v>20</v>
      </c>
    </row>
    <row r="1932" spans="1:13" x14ac:dyDescent="0.35">
      <c r="A1932" s="259" t="s">
        <v>159</v>
      </c>
      <c r="B1932" s="259" t="s">
        <v>160</v>
      </c>
      <c r="C1932" s="259" t="s">
        <v>161</v>
      </c>
      <c r="D1932" s="259" t="s">
        <v>1801</v>
      </c>
      <c r="E1932" s="259">
        <v>1</v>
      </c>
      <c r="F1932" s="259" t="s">
        <v>1799</v>
      </c>
      <c r="G1932" s="259" t="s">
        <v>33</v>
      </c>
      <c r="H1932" s="259">
        <v>2</v>
      </c>
      <c r="I1932" s="259" t="s">
        <v>17</v>
      </c>
      <c r="J1932" s="259" t="s">
        <v>17</v>
      </c>
      <c r="K1932" s="259" t="s">
        <v>4090</v>
      </c>
      <c r="L1932" s="260">
        <v>45603</v>
      </c>
      <c r="M1932" s="259" t="s">
        <v>20</v>
      </c>
    </row>
    <row r="1933" spans="1:13" x14ac:dyDescent="0.35">
      <c r="A1933" s="261" t="s">
        <v>159</v>
      </c>
      <c r="B1933" s="261" t="s">
        <v>160</v>
      </c>
      <c r="C1933" s="261" t="s">
        <v>161</v>
      </c>
      <c r="D1933" s="261" t="s">
        <v>1803</v>
      </c>
      <c r="E1933" s="261">
        <v>1</v>
      </c>
      <c r="F1933" s="261" t="s">
        <v>1799</v>
      </c>
      <c r="G1933" s="261" t="s">
        <v>33</v>
      </c>
      <c r="H1933" s="261">
        <v>2</v>
      </c>
      <c r="I1933" s="261" t="s">
        <v>17</v>
      </c>
      <c r="J1933" s="261" t="s">
        <v>17</v>
      </c>
      <c r="K1933" s="261" t="s">
        <v>4091</v>
      </c>
      <c r="L1933" s="262">
        <v>45603</v>
      </c>
      <c r="M1933" s="261" t="s">
        <v>20</v>
      </c>
    </row>
    <row r="1934" spans="1:13" x14ac:dyDescent="0.35">
      <c r="A1934" s="259" t="s">
        <v>159</v>
      </c>
      <c r="B1934" s="259" t="s">
        <v>160</v>
      </c>
      <c r="C1934" s="259" t="s">
        <v>161</v>
      </c>
      <c r="D1934" s="259" t="s">
        <v>1805</v>
      </c>
      <c r="E1934" s="259">
        <v>0</v>
      </c>
      <c r="F1934" s="259" t="s">
        <v>1799</v>
      </c>
      <c r="G1934" s="259" t="s">
        <v>33</v>
      </c>
      <c r="H1934" s="259">
        <v>2</v>
      </c>
      <c r="I1934" s="259" t="s">
        <v>17</v>
      </c>
      <c r="J1934" s="259" t="s">
        <v>17</v>
      </c>
      <c r="K1934" s="259" t="s">
        <v>4092</v>
      </c>
      <c r="L1934" s="260">
        <v>45603</v>
      </c>
      <c r="M1934" s="259" t="s">
        <v>20</v>
      </c>
    </row>
    <row r="1935" spans="1:13" x14ac:dyDescent="0.35">
      <c r="A1935" s="261" t="s">
        <v>159</v>
      </c>
      <c r="B1935" s="261" t="s">
        <v>160</v>
      </c>
      <c r="C1935" s="261" t="s">
        <v>161</v>
      </c>
      <c r="D1935" s="261" t="s">
        <v>1807</v>
      </c>
      <c r="E1935" s="261">
        <v>2</v>
      </c>
      <c r="F1935" s="261" t="s">
        <v>1799</v>
      </c>
      <c r="G1935" s="261" t="s">
        <v>33</v>
      </c>
      <c r="H1935" s="261">
        <v>2</v>
      </c>
      <c r="I1935" s="261" t="s">
        <v>17</v>
      </c>
      <c r="J1935" s="261" t="s">
        <v>17</v>
      </c>
      <c r="K1935" s="261" t="s">
        <v>4093</v>
      </c>
      <c r="L1935" s="262">
        <v>45603</v>
      </c>
      <c r="M1935" s="261" t="s">
        <v>20</v>
      </c>
    </row>
    <row r="1936" spans="1:13" x14ac:dyDescent="0.35">
      <c r="A1936" s="259" t="s">
        <v>159</v>
      </c>
      <c r="B1936" s="259" t="s">
        <v>160</v>
      </c>
      <c r="C1936" s="259" t="s">
        <v>161</v>
      </c>
      <c r="D1936" s="259" t="s">
        <v>1809</v>
      </c>
      <c r="E1936" s="259">
        <v>0</v>
      </c>
      <c r="F1936" s="259" t="s">
        <v>1799</v>
      </c>
      <c r="G1936" s="259" t="s">
        <v>33</v>
      </c>
      <c r="H1936" s="259">
        <v>2</v>
      </c>
      <c r="I1936" s="259" t="s">
        <v>17</v>
      </c>
      <c r="J1936" s="259" t="s">
        <v>17</v>
      </c>
      <c r="K1936" s="259" t="s">
        <v>4094</v>
      </c>
      <c r="L1936" s="260">
        <v>45603</v>
      </c>
      <c r="M1936" s="259" t="s">
        <v>20</v>
      </c>
    </row>
    <row r="1937" spans="1:13" x14ac:dyDescent="0.35">
      <c r="A1937" s="261" t="s">
        <v>159</v>
      </c>
      <c r="B1937" s="261" t="s">
        <v>160</v>
      </c>
      <c r="C1937" s="261" t="s">
        <v>161</v>
      </c>
      <c r="D1937" s="261" t="s">
        <v>1811</v>
      </c>
      <c r="E1937" s="261">
        <v>0</v>
      </c>
      <c r="F1937" s="261" t="s">
        <v>1799</v>
      </c>
      <c r="G1937" s="261" t="s">
        <v>33</v>
      </c>
      <c r="H1937" s="261">
        <v>2</v>
      </c>
      <c r="I1937" s="261" t="s">
        <v>17</v>
      </c>
      <c r="J1937" s="261" t="s">
        <v>17</v>
      </c>
      <c r="K1937" s="261" t="s">
        <v>4095</v>
      </c>
      <c r="L1937" s="262">
        <v>45603</v>
      </c>
      <c r="M1937" s="261" t="s">
        <v>20</v>
      </c>
    </row>
    <row r="1938" spans="1:13" x14ac:dyDescent="0.35">
      <c r="A1938" s="259" t="s">
        <v>159</v>
      </c>
      <c r="B1938" s="259" t="s">
        <v>160</v>
      </c>
      <c r="C1938" s="259" t="s">
        <v>161</v>
      </c>
      <c r="D1938" s="259" t="s">
        <v>1813</v>
      </c>
      <c r="E1938" s="259">
        <v>0</v>
      </c>
      <c r="F1938" s="259" t="s">
        <v>1799</v>
      </c>
      <c r="G1938" s="259" t="s">
        <v>33</v>
      </c>
      <c r="H1938" s="259">
        <v>2</v>
      </c>
      <c r="I1938" s="259" t="s">
        <v>17</v>
      </c>
      <c r="J1938" s="259" t="s">
        <v>17</v>
      </c>
      <c r="K1938" s="259" t="s">
        <v>4096</v>
      </c>
      <c r="L1938" s="260">
        <v>45603</v>
      </c>
      <c r="M1938" s="259" t="s">
        <v>20</v>
      </c>
    </row>
    <row r="1939" spans="1:13" x14ac:dyDescent="0.35">
      <c r="A1939" s="261" t="s">
        <v>159</v>
      </c>
      <c r="B1939" s="261" t="s">
        <v>160</v>
      </c>
      <c r="C1939" s="261" t="s">
        <v>161</v>
      </c>
      <c r="D1939" s="261" t="s">
        <v>1815</v>
      </c>
      <c r="E1939" s="261">
        <v>0</v>
      </c>
      <c r="F1939" s="261" t="s">
        <v>1799</v>
      </c>
      <c r="G1939" s="261" t="s">
        <v>33</v>
      </c>
      <c r="H1939" s="261">
        <v>2</v>
      </c>
      <c r="I1939" s="261" t="s">
        <v>17</v>
      </c>
      <c r="J1939" s="261" t="s">
        <v>17</v>
      </c>
      <c r="K1939" s="261" t="s">
        <v>4097</v>
      </c>
      <c r="L1939" s="262">
        <v>45603</v>
      </c>
      <c r="M1939" s="261" t="s">
        <v>20</v>
      </c>
    </row>
    <row r="1940" spans="1:13" x14ac:dyDescent="0.35">
      <c r="A1940" s="259" t="s">
        <v>4098</v>
      </c>
      <c r="B1940" s="259" t="s">
        <v>4099</v>
      </c>
      <c r="C1940" s="259" t="s">
        <v>4100</v>
      </c>
      <c r="D1940" s="259" t="s">
        <v>1798</v>
      </c>
      <c r="E1940" s="259">
        <v>0</v>
      </c>
      <c r="F1940" s="259" t="s">
        <v>1799</v>
      </c>
      <c r="G1940" s="259" t="s">
        <v>33</v>
      </c>
      <c r="H1940" s="259">
        <v>2</v>
      </c>
      <c r="I1940" s="259" t="s">
        <v>17</v>
      </c>
      <c r="J1940" s="259" t="s">
        <v>17</v>
      </c>
      <c r="K1940" s="259" t="s">
        <v>4101</v>
      </c>
      <c r="L1940" s="260">
        <v>45604</v>
      </c>
      <c r="M1940" s="259" t="s">
        <v>20</v>
      </c>
    </row>
    <row r="1941" spans="1:13" x14ac:dyDescent="0.35">
      <c r="A1941" s="261" t="s">
        <v>4098</v>
      </c>
      <c r="B1941" s="261" t="s">
        <v>4099</v>
      </c>
      <c r="C1941" s="261" t="s">
        <v>4100</v>
      </c>
      <c r="D1941" s="261" t="s">
        <v>1801</v>
      </c>
      <c r="E1941" s="261">
        <v>0</v>
      </c>
      <c r="F1941" s="261" t="s">
        <v>1799</v>
      </c>
      <c r="G1941" s="261" t="s">
        <v>33</v>
      </c>
      <c r="H1941" s="261">
        <v>2</v>
      </c>
      <c r="I1941" s="261" t="s">
        <v>17</v>
      </c>
      <c r="J1941" s="261" t="s">
        <v>17</v>
      </c>
      <c r="K1941" s="261" t="s">
        <v>4102</v>
      </c>
      <c r="L1941" s="262">
        <v>45604</v>
      </c>
      <c r="M1941" s="261" t="s">
        <v>20</v>
      </c>
    </row>
    <row r="1942" spans="1:13" x14ac:dyDescent="0.35">
      <c r="A1942" s="259" t="s">
        <v>4098</v>
      </c>
      <c r="B1942" s="259" t="s">
        <v>4099</v>
      </c>
      <c r="C1942" s="259" t="s">
        <v>4100</v>
      </c>
      <c r="D1942" s="259" t="s">
        <v>1803</v>
      </c>
      <c r="E1942" s="259">
        <v>0</v>
      </c>
      <c r="F1942" s="259" t="s">
        <v>1799</v>
      </c>
      <c r="G1942" s="259" t="s">
        <v>33</v>
      </c>
      <c r="H1942" s="259">
        <v>2</v>
      </c>
      <c r="I1942" s="259" t="s">
        <v>17</v>
      </c>
      <c r="J1942" s="259" t="s">
        <v>17</v>
      </c>
      <c r="K1942" s="259" t="s">
        <v>4103</v>
      </c>
      <c r="L1942" s="260">
        <v>45604</v>
      </c>
      <c r="M1942" s="259" t="s">
        <v>20</v>
      </c>
    </row>
    <row r="1943" spans="1:13" x14ac:dyDescent="0.35">
      <c r="A1943" s="261" t="s">
        <v>4098</v>
      </c>
      <c r="B1943" s="261" t="s">
        <v>4099</v>
      </c>
      <c r="C1943" s="261" t="s">
        <v>4100</v>
      </c>
      <c r="D1943" s="261" t="s">
        <v>1805</v>
      </c>
      <c r="E1943" s="261">
        <v>0</v>
      </c>
      <c r="F1943" s="261" t="s">
        <v>1799</v>
      </c>
      <c r="G1943" s="261" t="s">
        <v>33</v>
      </c>
      <c r="H1943" s="261">
        <v>2</v>
      </c>
      <c r="I1943" s="261" t="s">
        <v>17</v>
      </c>
      <c r="J1943" s="261" t="s">
        <v>17</v>
      </c>
      <c r="K1943" s="261" t="s">
        <v>4104</v>
      </c>
      <c r="L1943" s="262">
        <v>45604</v>
      </c>
      <c r="M1943" s="261" t="s">
        <v>20</v>
      </c>
    </row>
    <row r="1944" spans="1:13" x14ac:dyDescent="0.35">
      <c r="A1944" s="259" t="s">
        <v>4098</v>
      </c>
      <c r="B1944" s="259" t="s">
        <v>4099</v>
      </c>
      <c r="C1944" s="259" t="s">
        <v>4100</v>
      </c>
      <c r="D1944" s="259" t="s">
        <v>1807</v>
      </c>
      <c r="E1944" s="259">
        <v>1</v>
      </c>
      <c r="F1944" s="259" t="s">
        <v>1799</v>
      </c>
      <c r="G1944" s="259" t="s">
        <v>33</v>
      </c>
      <c r="H1944" s="259">
        <v>2</v>
      </c>
      <c r="I1944" s="259" t="s">
        <v>17</v>
      </c>
      <c r="J1944" s="259" t="s">
        <v>17</v>
      </c>
      <c r="K1944" s="259" t="s">
        <v>4105</v>
      </c>
      <c r="L1944" s="260">
        <v>45604</v>
      </c>
      <c r="M1944" s="259" t="s">
        <v>20</v>
      </c>
    </row>
    <row r="1945" spans="1:13" x14ac:dyDescent="0.35">
      <c r="A1945" s="261" t="s">
        <v>4098</v>
      </c>
      <c r="B1945" s="261" t="s">
        <v>4099</v>
      </c>
      <c r="C1945" s="261" t="s">
        <v>4100</v>
      </c>
      <c r="D1945" s="261" t="s">
        <v>1809</v>
      </c>
      <c r="E1945" s="261">
        <v>0</v>
      </c>
      <c r="F1945" s="261" t="s">
        <v>1799</v>
      </c>
      <c r="G1945" s="261" t="s">
        <v>33</v>
      </c>
      <c r="H1945" s="261">
        <v>2</v>
      </c>
      <c r="I1945" s="261" t="s">
        <v>17</v>
      </c>
      <c r="J1945" s="261" t="s">
        <v>17</v>
      </c>
      <c r="K1945" s="261" t="s">
        <v>4106</v>
      </c>
      <c r="L1945" s="262">
        <v>45604</v>
      </c>
      <c r="M1945" s="261" t="s">
        <v>20</v>
      </c>
    </row>
    <row r="1946" spans="1:13" x14ac:dyDescent="0.35">
      <c r="A1946" s="259" t="s">
        <v>4098</v>
      </c>
      <c r="B1946" s="259" t="s">
        <v>4099</v>
      </c>
      <c r="C1946" s="259" t="s">
        <v>4100</v>
      </c>
      <c r="D1946" s="259" t="s">
        <v>1811</v>
      </c>
      <c r="E1946" s="259">
        <v>0</v>
      </c>
      <c r="F1946" s="259" t="s">
        <v>1799</v>
      </c>
      <c r="G1946" s="259" t="s">
        <v>33</v>
      </c>
      <c r="H1946" s="259">
        <v>2</v>
      </c>
      <c r="I1946" s="259" t="s">
        <v>17</v>
      </c>
      <c r="J1946" s="259" t="s">
        <v>17</v>
      </c>
      <c r="K1946" s="259" t="s">
        <v>4107</v>
      </c>
      <c r="L1946" s="260">
        <v>45604</v>
      </c>
      <c r="M1946" s="259" t="s">
        <v>20</v>
      </c>
    </row>
    <row r="1947" spans="1:13" x14ac:dyDescent="0.35">
      <c r="A1947" s="261" t="s">
        <v>4098</v>
      </c>
      <c r="B1947" s="261" t="s">
        <v>4099</v>
      </c>
      <c r="C1947" s="261" t="s">
        <v>4100</v>
      </c>
      <c r="D1947" s="261" t="s">
        <v>1813</v>
      </c>
      <c r="E1947" s="261">
        <v>0</v>
      </c>
      <c r="F1947" s="261" t="s">
        <v>1799</v>
      </c>
      <c r="G1947" s="261" t="s">
        <v>33</v>
      </c>
      <c r="H1947" s="261">
        <v>2</v>
      </c>
      <c r="I1947" s="261" t="s">
        <v>17</v>
      </c>
      <c r="J1947" s="261" t="s">
        <v>17</v>
      </c>
      <c r="K1947" s="261" t="s">
        <v>4108</v>
      </c>
      <c r="L1947" s="262">
        <v>45604</v>
      </c>
      <c r="M1947" s="261" t="s">
        <v>20</v>
      </c>
    </row>
    <row r="1948" spans="1:13" x14ac:dyDescent="0.35">
      <c r="A1948" s="259" t="s">
        <v>4098</v>
      </c>
      <c r="B1948" s="259" t="s">
        <v>4099</v>
      </c>
      <c r="C1948" s="259" t="s">
        <v>4100</v>
      </c>
      <c r="D1948" s="259" t="s">
        <v>1815</v>
      </c>
      <c r="E1948" s="259">
        <v>0</v>
      </c>
      <c r="F1948" s="259" t="s">
        <v>1799</v>
      </c>
      <c r="G1948" s="259" t="s">
        <v>33</v>
      </c>
      <c r="H1948" s="259">
        <v>2</v>
      </c>
      <c r="I1948" s="259" t="s">
        <v>17</v>
      </c>
      <c r="J1948" s="259" t="s">
        <v>17</v>
      </c>
      <c r="K1948" s="259" t="s">
        <v>4109</v>
      </c>
      <c r="L1948" s="260">
        <v>45604</v>
      </c>
      <c r="M1948" s="259" t="s">
        <v>20</v>
      </c>
    </row>
    <row r="1949" spans="1:13" x14ac:dyDescent="0.35">
      <c r="A1949" s="261" t="s">
        <v>1449</v>
      </c>
      <c r="B1949" s="261" t="s">
        <v>1450</v>
      </c>
      <c r="C1949" s="261" t="s">
        <v>1451</v>
      </c>
      <c r="D1949" s="261" t="s">
        <v>1798</v>
      </c>
      <c r="E1949" s="261">
        <v>2</v>
      </c>
      <c r="F1949" s="261" t="s">
        <v>1799</v>
      </c>
      <c r="G1949" s="261" t="s">
        <v>33</v>
      </c>
      <c r="H1949" s="261">
        <v>2</v>
      </c>
      <c r="I1949" s="261" t="s">
        <v>17</v>
      </c>
      <c r="J1949" s="261" t="s">
        <v>17</v>
      </c>
      <c r="K1949" s="261" t="s">
        <v>4110</v>
      </c>
      <c r="L1949" s="262">
        <v>45604</v>
      </c>
      <c r="M1949" s="261" t="s">
        <v>20</v>
      </c>
    </row>
    <row r="1950" spans="1:13" x14ac:dyDescent="0.35">
      <c r="A1950" s="259" t="s">
        <v>1449</v>
      </c>
      <c r="B1950" s="259" t="s">
        <v>1450</v>
      </c>
      <c r="C1950" s="259" t="s">
        <v>1451</v>
      </c>
      <c r="D1950" s="259" t="s">
        <v>1801</v>
      </c>
      <c r="E1950" s="259">
        <v>1</v>
      </c>
      <c r="F1950" s="259" t="s">
        <v>1799</v>
      </c>
      <c r="G1950" s="259" t="s">
        <v>33</v>
      </c>
      <c r="H1950" s="259">
        <v>2</v>
      </c>
      <c r="I1950" s="259" t="s">
        <v>17</v>
      </c>
      <c r="J1950" s="259" t="s">
        <v>17</v>
      </c>
      <c r="K1950" s="259" t="s">
        <v>4111</v>
      </c>
      <c r="L1950" s="260">
        <v>45604</v>
      </c>
      <c r="M1950" s="259" t="s">
        <v>20</v>
      </c>
    </row>
    <row r="1951" spans="1:13" x14ac:dyDescent="0.35">
      <c r="A1951" s="261" t="s">
        <v>1449</v>
      </c>
      <c r="B1951" s="261" t="s">
        <v>1450</v>
      </c>
      <c r="C1951" s="261" t="s">
        <v>1451</v>
      </c>
      <c r="D1951" s="261" t="s">
        <v>1803</v>
      </c>
      <c r="E1951" s="261">
        <v>2</v>
      </c>
      <c r="F1951" s="261" t="s">
        <v>1799</v>
      </c>
      <c r="G1951" s="261" t="s">
        <v>33</v>
      </c>
      <c r="H1951" s="261">
        <v>2</v>
      </c>
      <c r="I1951" s="261" t="s">
        <v>17</v>
      </c>
      <c r="J1951" s="261" t="s">
        <v>17</v>
      </c>
      <c r="K1951" s="261" t="s">
        <v>4112</v>
      </c>
      <c r="L1951" s="262">
        <v>45604</v>
      </c>
      <c r="M1951" s="261" t="s">
        <v>20</v>
      </c>
    </row>
    <row r="1952" spans="1:13" x14ac:dyDescent="0.35">
      <c r="A1952" s="259" t="s">
        <v>1449</v>
      </c>
      <c r="B1952" s="259" t="s">
        <v>1450</v>
      </c>
      <c r="C1952" s="259" t="s">
        <v>1451</v>
      </c>
      <c r="D1952" s="259" t="s">
        <v>1805</v>
      </c>
      <c r="E1952" s="259">
        <v>2</v>
      </c>
      <c r="F1952" s="259" t="s">
        <v>1799</v>
      </c>
      <c r="G1952" s="259" t="s">
        <v>33</v>
      </c>
      <c r="H1952" s="259">
        <v>2</v>
      </c>
      <c r="I1952" s="259" t="s">
        <v>17</v>
      </c>
      <c r="J1952" s="259" t="s">
        <v>17</v>
      </c>
      <c r="K1952" s="259" t="s">
        <v>4113</v>
      </c>
      <c r="L1952" s="260">
        <v>45604</v>
      </c>
      <c r="M1952" s="259" t="s">
        <v>20</v>
      </c>
    </row>
    <row r="1953" spans="1:13" x14ac:dyDescent="0.35">
      <c r="A1953" s="261" t="s">
        <v>1449</v>
      </c>
      <c r="B1953" s="261" t="s">
        <v>1450</v>
      </c>
      <c r="C1953" s="261" t="s">
        <v>1451</v>
      </c>
      <c r="D1953" s="261" t="s">
        <v>1807</v>
      </c>
      <c r="E1953" s="261">
        <v>3</v>
      </c>
      <c r="F1953" s="261" t="s">
        <v>1799</v>
      </c>
      <c r="G1953" s="261" t="s">
        <v>33</v>
      </c>
      <c r="H1953" s="261">
        <v>2</v>
      </c>
      <c r="I1953" s="261" t="s">
        <v>17</v>
      </c>
      <c r="J1953" s="261" t="s">
        <v>17</v>
      </c>
      <c r="K1953" s="261" t="s">
        <v>4114</v>
      </c>
      <c r="L1953" s="262">
        <v>45604</v>
      </c>
      <c r="M1953" s="261" t="s">
        <v>20</v>
      </c>
    </row>
    <row r="1954" spans="1:13" x14ac:dyDescent="0.35">
      <c r="A1954" s="259" t="s">
        <v>1449</v>
      </c>
      <c r="B1954" s="259" t="s">
        <v>1450</v>
      </c>
      <c r="C1954" s="259" t="s">
        <v>1451</v>
      </c>
      <c r="D1954" s="259" t="s">
        <v>1809</v>
      </c>
      <c r="E1954" s="259">
        <v>1</v>
      </c>
      <c r="F1954" s="259" t="s">
        <v>1799</v>
      </c>
      <c r="G1954" s="259" t="s">
        <v>33</v>
      </c>
      <c r="H1954" s="259">
        <v>2</v>
      </c>
      <c r="I1954" s="259" t="s">
        <v>17</v>
      </c>
      <c r="J1954" s="259" t="s">
        <v>17</v>
      </c>
      <c r="K1954" s="259" t="s">
        <v>4115</v>
      </c>
      <c r="L1954" s="260">
        <v>45604</v>
      </c>
      <c r="M1954" s="259" t="s">
        <v>20</v>
      </c>
    </row>
    <row r="1955" spans="1:13" x14ac:dyDescent="0.35">
      <c r="A1955" s="261" t="s">
        <v>1449</v>
      </c>
      <c r="B1955" s="261" t="s">
        <v>1450</v>
      </c>
      <c r="C1955" s="261" t="s">
        <v>1451</v>
      </c>
      <c r="D1955" s="261" t="s">
        <v>1811</v>
      </c>
      <c r="E1955" s="261">
        <v>3</v>
      </c>
      <c r="F1955" s="261" t="s">
        <v>1799</v>
      </c>
      <c r="G1955" s="261" t="s">
        <v>33</v>
      </c>
      <c r="H1955" s="261">
        <v>2</v>
      </c>
      <c r="I1955" s="261" t="s">
        <v>17</v>
      </c>
      <c r="J1955" s="261" t="s">
        <v>17</v>
      </c>
      <c r="K1955" s="261" t="s">
        <v>4116</v>
      </c>
      <c r="L1955" s="262">
        <v>45604</v>
      </c>
      <c r="M1955" s="261" t="s">
        <v>20</v>
      </c>
    </row>
    <row r="1956" spans="1:13" x14ac:dyDescent="0.35">
      <c r="A1956" s="259" t="s">
        <v>1449</v>
      </c>
      <c r="B1956" s="259" t="s">
        <v>1450</v>
      </c>
      <c r="C1956" s="259" t="s">
        <v>1451</v>
      </c>
      <c r="D1956" s="259" t="s">
        <v>1813</v>
      </c>
      <c r="E1956" s="259">
        <v>2</v>
      </c>
      <c r="F1956" s="259" t="s">
        <v>1799</v>
      </c>
      <c r="G1956" s="259" t="s">
        <v>33</v>
      </c>
      <c r="H1956" s="259">
        <v>2</v>
      </c>
      <c r="I1956" s="259" t="s">
        <v>17</v>
      </c>
      <c r="J1956" s="259" t="s">
        <v>17</v>
      </c>
      <c r="K1956" s="259" t="s">
        <v>4117</v>
      </c>
      <c r="L1956" s="260">
        <v>45604</v>
      </c>
      <c r="M1956" s="259" t="s">
        <v>20</v>
      </c>
    </row>
    <row r="1957" spans="1:13" x14ac:dyDescent="0.35">
      <c r="A1957" s="261" t="s">
        <v>1449</v>
      </c>
      <c r="B1957" s="261" t="s">
        <v>1450</v>
      </c>
      <c r="C1957" s="261" t="s">
        <v>1451</v>
      </c>
      <c r="D1957" s="261" t="s">
        <v>1815</v>
      </c>
      <c r="E1957" s="261">
        <v>3</v>
      </c>
      <c r="F1957" s="261" t="s">
        <v>1799</v>
      </c>
      <c r="G1957" s="261" t="s">
        <v>33</v>
      </c>
      <c r="H1957" s="261">
        <v>2</v>
      </c>
      <c r="I1957" s="261" t="s">
        <v>17</v>
      </c>
      <c r="J1957" s="261" t="s">
        <v>17</v>
      </c>
      <c r="K1957" s="261" t="s">
        <v>4118</v>
      </c>
      <c r="L1957" s="262">
        <v>45604</v>
      </c>
      <c r="M1957" s="261" t="s">
        <v>20</v>
      </c>
    </row>
    <row r="1958" spans="1:13" x14ac:dyDescent="0.35">
      <c r="A1958" s="259" t="s">
        <v>4119</v>
      </c>
      <c r="B1958" s="259" t="s">
        <v>4120</v>
      </c>
      <c r="C1958" s="259" t="s">
        <v>1451</v>
      </c>
      <c r="D1958" s="259" t="s">
        <v>1798</v>
      </c>
      <c r="E1958" s="259">
        <v>0</v>
      </c>
      <c r="F1958" s="259" t="s">
        <v>1799</v>
      </c>
      <c r="G1958" s="259" t="s">
        <v>33</v>
      </c>
      <c r="H1958" s="259">
        <v>2</v>
      </c>
      <c r="I1958" s="259" t="s">
        <v>17</v>
      </c>
      <c r="J1958" s="259" t="s">
        <v>17</v>
      </c>
      <c r="K1958" s="259" t="s">
        <v>4121</v>
      </c>
      <c r="L1958" s="260">
        <v>45604</v>
      </c>
      <c r="M1958" s="259" t="s">
        <v>20</v>
      </c>
    </row>
    <row r="1959" spans="1:13" x14ac:dyDescent="0.35">
      <c r="A1959" s="261" t="s">
        <v>4119</v>
      </c>
      <c r="B1959" s="261" t="s">
        <v>4120</v>
      </c>
      <c r="C1959" s="261" t="s">
        <v>1451</v>
      </c>
      <c r="D1959" s="261" t="s">
        <v>1801</v>
      </c>
      <c r="E1959" s="261">
        <v>1</v>
      </c>
      <c r="F1959" s="261" t="s">
        <v>1799</v>
      </c>
      <c r="G1959" s="261" t="s">
        <v>33</v>
      </c>
      <c r="H1959" s="261">
        <v>2</v>
      </c>
      <c r="I1959" s="261" t="s">
        <v>17</v>
      </c>
      <c r="J1959" s="261" t="s">
        <v>17</v>
      </c>
      <c r="K1959" s="261" t="s">
        <v>4122</v>
      </c>
      <c r="L1959" s="262">
        <v>45604</v>
      </c>
      <c r="M1959" s="261" t="s">
        <v>20</v>
      </c>
    </row>
    <row r="1960" spans="1:13" x14ac:dyDescent="0.35">
      <c r="A1960" s="259" t="s">
        <v>4119</v>
      </c>
      <c r="B1960" s="259" t="s">
        <v>4120</v>
      </c>
      <c r="C1960" s="259" t="s">
        <v>1451</v>
      </c>
      <c r="D1960" s="259" t="s">
        <v>1803</v>
      </c>
      <c r="E1960" s="259">
        <v>0</v>
      </c>
      <c r="F1960" s="259" t="s">
        <v>1799</v>
      </c>
      <c r="G1960" s="259" t="s">
        <v>33</v>
      </c>
      <c r="H1960" s="259">
        <v>2</v>
      </c>
      <c r="I1960" s="259" t="s">
        <v>17</v>
      </c>
      <c r="J1960" s="259" t="s">
        <v>17</v>
      </c>
      <c r="K1960" s="259" t="s">
        <v>4123</v>
      </c>
      <c r="L1960" s="260">
        <v>45604</v>
      </c>
      <c r="M1960" s="259" t="s">
        <v>20</v>
      </c>
    </row>
    <row r="1961" spans="1:13" x14ac:dyDescent="0.35">
      <c r="A1961" s="261" t="s">
        <v>4119</v>
      </c>
      <c r="B1961" s="261" t="s">
        <v>4120</v>
      </c>
      <c r="C1961" s="261" t="s">
        <v>1451</v>
      </c>
      <c r="D1961" s="261" t="s">
        <v>1805</v>
      </c>
      <c r="E1961" s="261">
        <v>2</v>
      </c>
      <c r="F1961" s="261" t="s">
        <v>1799</v>
      </c>
      <c r="G1961" s="261" t="s">
        <v>33</v>
      </c>
      <c r="H1961" s="261">
        <v>2</v>
      </c>
      <c r="I1961" s="261" t="s">
        <v>17</v>
      </c>
      <c r="J1961" s="261" t="s">
        <v>17</v>
      </c>
      <c r="K1961" s="261" t="s">
        <v>4124</v>
      </c>
      <c r="L1961" s="262">
        <v>45604</v>
      </c>
      <c r="M1961" s="261" t="s">
        <v>20</v>
      </c>
    </row>
    <row r="1962" spans="1:13" x14ac:dyDescent="0.35">
      <c r="A1962" s="259" t="s">
        <v>4119</v>
      </c>
      <c r="B1962" s="259" t="s">
        <v>4120</v>
      </c>
      <c r="C1962" s="259" t="s">
        <v>1451</v>
      </c>
      <c r="D1962" s="259" t="s">
        <v>1807</v>
      </c>
      <c r="E1962" s="259">
        <v>3</v>
      </c>
      <c r="F1962" s="259" t="s">
        <v>1799</v>
      </c>
      <c r="G1962" s="259" t="s">
        <v>33</v>
      </c>
      <c r="H1962" s="259">
        <v>2</v>
      </c>
      <c r="I1962" s="259" t="s">
        <v>17</v>
      </c>
      <c r="J1962" s="259" t="s">
        <v>17</v>
      </c>
      <c r="K1962" s="259" t="s">
        <v>4125</v>
      </c>
      <c r="L1962" s="260">
        <v>45604</v>
      </c>
      <c r="M1962" s="259" t="s">
        <v>20</v>
      </c>
    </row>
    <row r="1963" spans="1:13" x14ac:dyDescent="0.35">
      <c r="A1963" s="261" t="s">
        <v>4119</v>
      </c>
      <c r="B1963" s="261" t="s">
        <v>4120</v>
      </c>
      <c r="C1963" s="261" t="s">
        <v>1451</v>
      </c>
      <c r="D1963" s="261" t="s">
        <v>1809</v>
      </c>
      <c r="E1963" s="261">
        <v>1</v>
      </c>
      <c r="F1963" s="261" t="s">
        <v>1799</v>
      </c>
      <c r="G1963" s="261" t="s">
        <v>33</v>
      </c>
      <c r="H1963" s="261">
        <v>2</v>
      </c>
      <c r="I1963" s="261" t="s">
        <v>17</v>
      </c>
      <c r="J1963" s="261" t="s">
        <v>17</v>
      </c>
      <c r="K1963" s="261" t="s">
        <v>4126</v>
      </c>
      <c r="L1963" s="262">
        <v>45604</v>
      </c>
      <c r="M1963" s="261" t="s">
        <v>20</v>
      </c>
    </row>
    <row r="1964" spans="1:13" x14ac:dyDescent="0.35">
      <c r="A1964" s="259" t="s">
        <v>4119</v>
      </c>
      <c r="B1964" s="259" t="s">
        <v>4120</v>
      </c>
      <c r="C1964" s="259" t="s">
        <v>1451</v>
      </c>
      <c r="D1964" s="259" t="s">
        <v>1811</v>
      </c>
      <c r="E1964" s="259">
        <v>0</v>
      </c>
      <c r="F1964" s="259" t="s">
        <v>1799</v>
      </c>
      <c r="G1964" s="259" t="s">
        <v>33</v>
      </c>
      <c r="H1964" s="259">
        <v>2</v>
      </c>
      <c r="I1964" s="259" t="s">
        <v>17</v>
      </c>
      <c r="J1964" s="259" t="s">
        <v>17</v>
      </c>
      <c r="K1964" s="259" t="s">
        <v>4127</v>
      </c>
      <c r="L1964" s="260">
        <v>45604</v>
      </c>
      <c r="M1964" s="259" t="s">
        <v>20</v>
      </c>
    </row>
    <row r="1965" spans="1:13" x14ac:dyDescent="0.35">
      <c r="A1965" s="261" t="s">
        <v>4119</v>
      </c>
      <c r="B1965" s="261" t="s">
        <v>4120</v>
      </c>
      <c r="C1965" s="261" t="s">
        <v>1451</v>
      </c>
      <c r="D1965" s="261" t="s">
        <v>1813</v>
      </c>
      <c r="E1965" s="261">
        <v>2</v>
      </c>
      <c r="F1965" s="261" t="s">
        <v>1799</v>
      </c>
      <c r="G1965" s="261" t="s">
        <v>33</v>
      </c>
      <c r="H1965" s="261">
        <v>2</v>
      </c>
      <c r="I1965" s="261" t="s">
        <v>17</v>
      </c>
      <c r="J1965" s="261" t="s">
        <v>17</v>
      </c>
      <c r="K1965" s="261" t="s">
        <v>4128</v>
      </c>
      <c r="L1965" s="262">
        <v>45604</v>
      </c>
      <c r="M1965" s="261" t="s">
        <v>20</v>
      </c>
    </row>
    <row r="1966" spans="1:13" x14ac:dyDescent="0.35">
      <c r="A1966" s="259" t="s">
        <v>4119</v>
      </c>
      <c r="B1966" s="259" t="s">
        <v>4120</v>
      </c>
      <c r="C1966" s="259" t="s">
        <v>1451</v>
      </c>
      <c r="D1966" s="259" t="s">
        <v>1815</v>
      </c>
      <c r="E1966" s="259">
        <v>0</v>
      </c>
      <c r="F1966" s="259" t="s">
        <v>1799</v>
      </c>
      <c r="G1966" s="259" t="s">
        <v>33</v>
      </c>
      <c r="H1966" s="259">
        <v>2</v>
      </c>
      <c r="I1966" s="259" t="s">
        <v>17</v>
      </c>
      <c r="J1966" s="259" t="s">
        <v>17</v>
      </c>
      <c r="K1966" s="259" t="s">
        <v>4129</v>
      </c>
      <c r="L1966" s="260">
        <v>45604</v>
      </c>
      <c r="M1966" s="259" t="s">
        <v>20</v>
      </c>
    </row>
    <row r="1967" spans="1:13" x14ac:dyDescent="0.35">
      <c r="A1967" s="261" t="s">
        <v>4130</v>
      </c>
      <c r="B1967" s="261" t="s">
        <v>4131</v>
      </c>
      <c r="C1967" s="261" t="s">
        <v>1451</v>
      </c>
      <c r="D1967" s="261" t="s">
        <v>1798</v>
      </c>
      <c r="E1967" s="261">
        <v>2</v>
      </c>
      <c r="F1967" s="261" t="s">
        <v>1799</v>
      </c>
      <c r="G1967" s="261" t="s">
        <v>33</v>
      </c>
      <c r="H1967" s="261">
        <v>2</v>
      </c>
      <c r="I1967" s="261" t="s">
        <v>17</v>
      </c>
      <c r="J1967" s="261" t="s">
        <v>17</v>
      </c>
      <c r="K1967" s="261" t="s">
        <v>4132</v>
      </c>
      <c r="L1967" s="262">
        <v>45604</v>
      </c>
      <c r="M1967" s="261" t="s">
        <v>20</v>
      </c>
    </row>
    <row r="1968" spans="1:13" x14ac:dyDescent="0.35">
      <c r="A1968" s="259" t="s">
        <v>4130</v>
      </c>
      <c r="B1968" s="259" t="s">
        <v>4131</v>
      </c>
      <c r="C1968" s="259" t="s">
        <v>1451</v>
      </c>
      <c r="D1968" s="259" t="s">
        <v>1801</v>
      </c>
      <c r="E1968" s="259">
        <v>1</v>
      </c>
      <c r="F1968" s="259" t="s">
        <v>1799</v>
      </c>
      <c r="G1968" s="259" t="s">
        <v>33</v>
      </c>
      <c r="H1968" s="259">
        <v>2</v>
      </c>
      <c r="I1968" s="259" t="s">
        <v>17</v>
      </c>
      <c r="J1968" s="259" t="s">
        <v>17</v>
      </c>
      <c r="K1968" s="259" t="s">
        <v>4133</v>
      </c>
      <c r="L1968" s="260">
        <v>45604</v>
      </c>
      <c r="M1968" s="259" t="s">
        <v>20</v>
      </c>
    </row>
    <row r="1969" spans="1:13" x14ac:dyDescent="0.35">
      <c r="A1969" s="261" t="s">
        <v>4130</v>
      </c>
      <c r="B1969" s="261" t="s">
        <v>4131</v>
      </c>
      <c r="C1969" s="261" t="s">
        <v>1451</v>
      </c>
      <c r="D1969" s="261" t="s">
        <v>1803</v>
      </c>
      <c r="E1969" s="261">
        <v>2</v>
      </c>
      <c r="F1969" s="261" t="s">
        <v>1799</v>
      </c>
      <c r="G1969" s="261" t="s">
        <v>33</v>
      </c>
      <c r="H1969" s="261">
        <v>2</v>
      </c>
      <c r="I1969" s="261" t="s">
        <v>17</v>
      </c>
      <c r="J1969" s="261" t="s">
        <v>17</v>
      </c>
      <c r="K1969" s="261" t="s">
        <v>4134</v>
      </c>
      <c r="L1969" s="262">
        <v>45604</v>
      </c>
      <c r="M1969" s="261" t="s">
        <v>20</v>
      </c>
    </row>
    <row r="1970" spans="1:13" x14ac:dyDescent="0.35">
      <c r="A1970" s="259" t="s">
        <v>4130</v>
      </c>
      <c r="B1970" s="259" t="s">
        <v>4131</v>
      </c>
      <c r="C1970" s="259" t="s">
        <v>1451</v>
      </c>
      <c r="D1970" s="259" t="s">
        <v>1805</v>
      </c>
      <c r="E1970" s="259">
        <v>3</v>
      </c>
      <c r="F1970" s="259" t="s">
        <v>1799</v>
      </c>
      <c r="G1970" s="259" t="s">
        <v>33</v>
      </c>
      <c r="H1970" s="259">
        <v>2</v>
      </c>
      <c r="I1970" s="259" t="s">
        <v>17</v>
      </c>
      <c r="J1970" s="259" t="s">
        <v>17</v>
      </c>
      <c r="K1970" s="259" t="s">
        <v>4135</v>
      </c>
      <c r="L1970" s="260">
        <v>45604</v>
      </c>
      <c r="M1970" s="259" t="s">
        <v>20</v>
      </c>
    </row>
    <row r="1971" spans="1:13" x14ac:dyDescent="0.35">
      <c r="A1971" s="261" t="s">
        <v>4130</v>
      </c>
      <c r="B1971" s="261" t="s">
        <v>4131</v>
      </c>
      <c r="C1971" s="261" t="s">
        <v>1451</v>
      </c>
      <c r="D1971" s="261" t="s">
        <v>1807</v>
      </c>
      <c r="E1971" s="261">
        <v>3</v>
      </c>
      <c r="F1971" s="261" t="s">
        <v>1799</v>
      </c>
      <c r="G1971" s="261" t="s">
        <v>33</v>
      </c>
      <c r="H1971" s="261">
        <v>2</v>
      </c>
      <c r="I1971" s="261" t="s">
        <v>17</v>
      </c>
      <c r="J1971" s="261" t="s">
        <v>17</v>
      </c>
      <c r="K1971" s="261" t="s">
        <v>4136</v>
      </c>
      <c r="L1971" s="262">
        <v>45604</v>
      </c>
      <c r="M1971" s="261" t="s">
        <v>20</v>
      </c>
    </row>
    <row r="1972" spans="1:13" x14ac:dyDescent="0.35">
      <c r="A1972" s="259" t="s">
        <v>4130</v>
      </c>
      <c r="B1972" s="259" t="s">
        <v>4131</v>
      </c>
      <c r="C1972" s="259" t="s">
        <v>1451</v>
      </c>
      <c r="D1972" s="259" t="s">
        <v>1809</v>
      </c>
      <c r="E1972" s="259">
        <v>1</v>
      </c>
      <c r="F1972" s="259" t="s">
        <v>1799</v>
      </c>
      <c r="G1972" s="259" t="s">
        <v>33</v>
      </c>
      <c r="H1972" s="259">
        <v>2</v>
      </c>
      <c r="I1972" s="259" t="s">
        <v>17</v>
      </c>
      <c r="J1972" s="259" t="s">
        <v>17</v>
      </c>
      <c r="K1972" s="259" t="s">
        <v>4137</v>
      </c>
      <c r="L1972" s="260">
        <v>45604</v>
      </c>
      <c r="M1972" s="259" t="s">
        <v>20</v>
      </c>
    </row>
    <row r="1973" spans="1:13" x14ac:dyDescent="0.35">
      <c r="A1973" s="261" t="s">
        <v>4130</v>
      </c>
      <c r="B1973" s="261" t="s">
        <v>4131</v>
      </c>
      <c r="C1973" s="261" t="s">
        <v>1451</v>
      </c>
      <c r="D1973" s="261" t="s">
        <v>1811</v>
      </c>
      <c r="E1973" s="261">
        <v>3</v>
      </c>
      <c r="F1973" s="261" t="s">
        <v>1799</v>
      </c>
      <c r="G1973" s="261" t="s">
        <v>33</v>
      </c>
      <c r="H1973" s="261">
        <v>2</v>
      </c>
      <c r="I1973" s="261" t="s">
        <v>17</v>
      </c>
      <c r="J1973" s="261" t="s">
        <v>17</v>
      </c>
      <c r="K1973" s="261" t="s">
        <v>4138</v>
      </c>
      <c r="L1973" s="262">
        <v>45604</v>
      </c>
      <c r="M1973" s="261" t="s">
        <v>20</v>
      </c>
    </row>
    <row r="1974" spans="1:13" x14ac:dyDescent="0.35">
      <c r="A1974" s="259" t="s">
        <v>4130</v>
      </c>
      <c r="B1974" s="259" t="s">
        <v>4131</v>
      </c>
      <c r="C1974" s="259" t="s">
        <v>1451</v>
      </c>
      <c r="D1974" s="259" t="s">
        <v>1813</v>
      </c>
      <c r="E1974" s="259">
        <v>3</v>
      </c>
      <c r="F1974" s="259" t="s">
        <v>1799</v>
      </c>
      <c r="G1974" s="259" t="s">
        <v>33</v>
      </c>
      <c r="H1974" s="259">
        <v>2</v>
      </c>
      <c r="I1974" s="259" t="s">
        <v>17</v>
      </c>
      <c r="J1974" s="259" t="s">
        <v>17</v>
      </c>
      <c r="K1974" s="259" t="s">
        <v>4139</v>
      </c>
      <c r="L1974" s="260">
        <v>45604</v>
      </c>
      <c r="M1974" s="259" t="s">
        <v>20</v>
      </c>
    </row>
    <row r="1975" spans="1:13" x14ac:dyDescent="0.35">
      <c r="A1975" s="261" t="s">
        <v>4130</v>
      </c>
      <c r="B1975" s="261" t="s">
        <v>4131</v>
      </c>
      <c r="C1975" s="261" t="s">
        <v>1451</v>
      </c>
      <c r="D1975" s="261" t="s">
        <v>1815</v>
      </c>
      <c r="E1975" s="261">
        <v>3</v>
      </c>
      <c r="F1975" s="261" t="s">
        <v>1799</v>
      </c>
      <c r="G1975" s="261" t="s">
        <v>33</v>
      </c>
      <c r="H1975" s="261">
        <v>2</v>
      </c>
      <c r="I1975" s="261" t="s">
        <v>17</v>
      </c>
      <c r="J1975" s="261" t="s">
        <v>17</v>
      </c>
      <c r="K1975" s="261" t="s">
        <v>4140</v>
      </c>
      <c r="L1975" s="262">
        <v>45604</v>
      </c>
      <c r="M1975" s="261" t="s">
        <v>20</v>
      </c>
    </row>
    <row r="1976" spans="1:13" x14ac:dyDescent="0.35">
      <c r="A1976" s="259" t="s">
        <v>4141</v>
      </c>
      <c r="B1976" s="259" t="s">
        <v>4142</v>
      </c>
      <c r="C1976" s="259" t="s">
        <v>1451</v>
      </c>
      <c r="D1976" s="259" t="s">
        <v>1798</v>
      </c>
      <c r="E1976" s="259">
        <v>0</v>
      </c>
      <c r="F1976" s="259" t="s">
        <v>1799</v>
      </c>
      <c r="G1976" s="259" t="s">
        <v>33</v>
      </c>
      <c r="H1976" s="259">
        <v>2</v>
      </c>
      <c r="I1976" s="259" t="s">
        <v>17</v>
      </c>
      <c r="J1976" s="259" t="s">
        <v>17</v>
      </c>
      <c r="K1976" s="259" t="s">
        <v>4143</v>
      </c>
      <c r="L1976" s="260">
        <v>45604</v>
      </c>
      <c r="M1976" s="259" t="s">
        <v>20</v>
      </c>
    </row>
    <row r="1977" spans="1:13" x14ac:dyDescent="0.35">
      <c r="A1977" s="261" t="s">
        <v>4141</v>
      </c>
      <c r="B1977" s="261" t="s">
        <v>4142</v>
      </c>
      <c r="C1977" s="261" t="s">
        <v>1451</v>
      </c>
      <c r="D1977" s="261" t="s">
        <v>1801</v>
      </c>
      <c r="E1977" s="261">
        <v>1</v>
      </c>
      <c r="F1977" s="261" t="s">
        <v>1799</v>
      </c>
      <c r="G1977" s="261" t="s">
        <v>33</v>
      </c>
      <c r="H1977" s="261">
        <v>2</v>
      </c>
      <c r="I1977" s="261" t="s">
        <v>17</v>
      </c>
      <c r="J1977" s="261" t="s">
        <v>17</v>
      </c>
      <c r="K1977" s="261" t="s">
        <v>4144</v>
      </c>
      <c r="L1977" s="262">
        <v>45604</v>
      </c>
      <c r="M1977" s="261" t="s">
        <v>20</v>
      </c>
    </row>
    <row r="1978" spans="1:13" x14ac:dyDescent="0.35">
      <c r="A1978" s="259" t="s">
        <v>4141</v>
      </c>
      <c r="B1978" s="259" t="s">
        <v>4142</v>
      </c>
      <c r="C1978" s="259" t="s">
        <v>1451</v>
      </c>
      <c r="D1978" s="259" t="s">
        <v>1803</v>
      </c>
      <c r="E1978" s="259">
        <v>0</v>
      </c>
      <c r="F1978" s="259" t="s">
        <v>1799</v>
      </c>
      <c r="G1978" s="259" t="s">
        <v>33</v>
      </c>
      <c r="H1978" s="259">
        <v>2</v>
      </c>
      <c r="I1978" s="259" t="s">
        <v>17</v>
      </c>
      <c r="J1978" s="259" t="s">
        <v>17</v>
      </c>
      <c r="K1978" s="259" t="s">
        <v>4145</v>
      </c>
      <c r="L1978" s="260">
        <v>45604</v>
      </c>
      <c r="M1978" s="259" t="s">
        <v>20</v>
      </c>
    </row>
    <row r="1979" spans="1:13" x14ac:dyDescent="0.35">
      <c r="A1979" s="261" t="s">
        <v>4141</v>
      </c>
      <c r="B1979" s="261" t="s">
        <v>4142</v>
      </c>
      <c r="C1979" s="261" t="s">
        <v>1451</v>
      </c>
      <c r="D1979" s="261" t="s">
        <v>1805</v>
      </c>
      <c r="E1979" s="261">
        <v>2</v>
      </c>
      <c r="F1979" s="261" t="s">
        <v>1799</v>
      </c>
      <c r="G1979" s="261" t="s">
        <v>33</v>
      </c>
      <c r="H1979" s="261">
        <v>2</v>
      </c>
      <c r="I1979" s="261" t="s">
        <v>17</v>
      </c>
      <c r="J1979" s="261" t="s">
        <v>17</v>
      </c>
      <c r="K1979" s="261" t="s">
        <v>4146</v>
      </c>
      <c r="L1979" s="262">
        <v>45604</v>
      </c>
      <c r="M1979" s="261" t="s">
        <v>20</v>
      </c>
    </row>
    <row r="1980" spans="1:13" x14ac:dyDescent="0.35">
      <c r="A1980" s="259" t="s">
        <v>4141</v>
      </c>
      <c r="B1980" s="259" t="s">
        <v>4142</v>
      </c>
      <c r="C1980" s="259" t="s">
        <v>1451</v>
      </c>
      <c r="D1980" s="259" t="s">
        <v>1807</v>
      </c>
      <c r="E1980" s="259">
        <v>3</v>
      </c>
      <c r="F1980" s="259" t="s">
        <v>1799</v>
      </c>
      <c r="G1980" s="259" t="s">
        <v>33</v>
      </c>
      <c r="H1980" s="259">
        <v>2</v>
      </c>
      <c r="I1980" s="259" t="s">
        <v>17</v>
      </c>
      <c r="J1980" s="259" t="s">
        <v>17</v>
      </c>
      <c r="K1980" s="259" t="s">
        <v>4147</v>
      </c>
      <c r="L1980" s="260">
        <v>45604</v>
      </c>
      <c r="M1980" s="259" t="s">
        <v>20</v>
      </c>
    </row>
    <row r="1981" spans="1:13" x14ac:dyDescent="0.35">
      <c r="A1981" s="261" t="s">
        <v>4141</v>
      </c>
      <c r="B1981" s="261" t="s">
        <v>4142</v>
      </c>
      <c r="C1981" s="261" t="s">
        <v>1451</v>
      </c>
      <c r="D1981" s="261" t="s">
        <v>1809</v>
      </c>
      <c r="E1981" s="261">
        <v>1</v>
      </c>
      <c r="F1981" s="261" t="s">
        <v>1799</v>
      </c>
      <c r="G1981" s="261" t="s">
        <v>33</v>
      </c>
      <c r="H1981" s="261">
        <v>2</v>
      </c>
      <c r="I1981" s="261" t="s">
        <v>17</v>
      </c>
      <c r="J1981" s="261" t="s">
        <v>17</v>
      </c>
      <c r="K1981" s="261" t="s">
        <v>4148</v>
      </c>
      <c r="L1981" s="262">
        <v>45604</v>
      </c>
      <c r="M1981" s="261" t="s">
        <v>20</v>
      </c>
    </row>
    <row r="1982" spans="1:13" x14ac:dyDescent="0.35">
      <c r="A1982" s="259" t="s">
        <v>4141</v>
      </c>
      <c r="B1982" s="259" t="s">
        <v>4142</v>
      </c>
      <c r="C1982" s="259" t="s">
        <v>1451</v>
      </c>
      <c r="D1982" s="259" t="s">
        <v>1811</v>
      </c>
      <c r="E1982" s="259">
        <v>2</v>
      </c>
      <c r="F1982" s="259" t="s">
        <v>1799</v>
      </c>
      <c r="G1982" s="259" t="s">
        <v>33</v>
      </c>
      <c r="H1982" s="259">
        <v>2</v>
      </c>
      <c r="I1982" s="259" t="s">
        <v>17</v>
      </c>
      <c r="J1982" s="259" t="s">
        <v>17</v>
      </c>
      <c r="K1982" s="259" t="s">
        <v>4149</v>
      </c>
      <c r="L1982" s="260">
        <v>45604</v>
      </c>
      <c r="M1982" s="259" t="s">
        <v>20</v>
      </c>
    </row>
    <row r="1983" spans="1:13" x14ac:dyDescent="0.35">
      <c r="A1983" s="261" t="s">
        <v>4141</v>
      </c>
      <c r="B1983" s="261" t="s">
        <v>4142</v>
      </c>
      <c r="C1983" s="261" t="s">
        <v>1451</v>
      </c>
      <c r="D1983" s="261" t="s">
        <v>1813</v>
      </c>
      <c r="E1983" s="261">
        <v>2</v>
      </c>
      <c r="F1983" s="261" t="s">
        <v>1799</v>
      </c>
      <c r="G1983" s="261" t="s">
        <v>33</v>
      </c>
      <c r="H1983" s="261">
        <v>2</v>
      </c>
      <c r="I1983" s="261" t="s">
        <v>17</v>
      </c>
      <c r="J1983" s="261" t="s">
        <v>17</v>
      </c>
      <c r="K1983" s="261" t="s">
        <v>4150</v>
      </c>
      <c r="L1983" s="262">
        <v>45604</v>
      </c>
      <c r="M1983" s="261" t="s">
        <v>20</v>
      </c>
    </row>
    <row r="1984" spans="1:13" x14ac:dyDescent="0.35">
      <c r="A1984" s="259" t="s">
        <v>4141</v>
      </c>
      <c r="B1984" s="259" t="s">
        <v>4142</v>
      </c>
      <c r="C1984" s="259" t="s">
        <v>1451</v>
      </c>
      <c r="D1984" s="259" t="s">
        <v>1815</v>
      </c>
      <c r="E1984" s="259">
        <v>0</v>
      </c>
      <c r="F1984" s="259" t="s">
        <v>1799</v>
      </c>
      <c r="G1984" s="259" t="s">
        <v>33</v>
      </c>
      <c r="H1984" s="259">
        <v>2</v>
      </c>
      <c r="I1984" s="259" t="s">
        <v>17</v>
      </c>
      <c r="J1984" s="259" t="s">
        <v>17</v>
      </c>
      <c r="K1984" s="259" t="s">
        <v>4151</v>
      </c>
      <c r="L1984" s="260">
        <v>45604</v>
      </c>
      <c r="M1984" s="259" t="s">
        <v>20</v>
      </c>
    </row>
    <row r="1985" spans="1:13" x14ac:dyDescent="0.35">
      <c r="A1985" s="261" t="s">
        <v>4152</v>
      </c>
      <c r="B1985" s="261" t="s">
        <v>4153</v>
      </c>
      <c r="C1985" s="261" t="s">
        <v>1451</v>
      </c>
      <c r="D1985" s="261" t="s">
        <v>1798</v>
      </c>
      <c r="E1985" s="261">
        <v>0</v>
      </c>
      <c r="F1985" s="261" t="s">
        <v>1799</v>
      </c>
      <c r="G1985" s="261" t="s">
        <v>33</v>
      </c>
      <c r="H1985" s="261">
        <v>2</v>
      </c>
      <c r="I1985" s="261" t="s">
        <v>17</v>
      </c>
      <c r="J1985" s="261" t="s">
        <v>17</v>
      </c>
      <c r="K1985" s="261" t="s">
        <v>4154</v>
      </c>
      <c r="L1985" s="262">
        <v>45604</v>
      </c>
      <c r="M1985" s="261" t="s">
        <v>20</v>
      </c>
    </row>
    <row r="1986" spans="1:13" x14ac:dyDescent="0.35">
      <c r="A1986" s="259" t="s">
        <v>4152</v>
      </c>
      <c r="B1986" s="259" t="s">
        <v>4153</v>
      </c>
      <c r="C1986" s="259" t="s">
        <v>1451</v>
      </c>
      <c r="D1986" s="259" t="s">
        <v>1801</v>
      </c>
      <c r="E1986" s="259">
        <v>1</v>
      </c>
      <c r="F1986" s="259" t="s">
        <v>1799</v>
      </c>
      <c r="G1986" s="259" t="s">
        <v>33</v>
      </c>
      <c r="H1986" s="259">
        <v>2</v>
      </c>
      <c r="I1986" s="259" t="s">
        <v>17</v>
      </c>
      <c r="J1986" s="259" t="s">
        <v>17</v>
      </c>
      <c r="K1986" s="259" t="s">
        <v>4155</v>
      </c>
      <c r="L1986" s="260">
        <v>45604</v>
      </c>
      <c r="M1986" s="259" t="s">
        <v>20</v>
      </c>
    </row>
    <row r="1987" spans="1:13" x14ac:dyDescent="0.35">
      <c r="A1987" s="261" t="s">
        <v>4152</v>
      </c>
      <c r="B1987" s="261" t="s">
        <v>4153</v>
      </c>
      <c r="C1987" s="261" t="s">
        <v>1451</v>
      </c>
      <c r="D1987" s="261" t="s">
        <v>1803</v>
      </c>
      <c r="E1987" s="261">
        <v>0</v>
      </c>
      <c r="F1987" s="261" t="s">
        <v>1799</v>
      </c>
      <c r="G1987" s="261" t="s">
        <v>33</v>
      </c>
      <c r="H1987" s="261">
        <v>2</v>
      </c>
      <c r="I1987" s="261" t="s">
        <v>17</v>
      </c>
      <c r="J1987" s="261" t="s">
        <v>17</v>
      </c>
      <c r="K1987" s="261" t="s">
        <v>4156</v>
      </c>
      <c r="L1987" s="262">
        <v>45604</v>
      </c>
      <c r="M1987" s="261" t="s">
        <v>20</v>
      </c>
    </row>
    <row r="1988" spans="1:13" x14ac:dyDescent="0.35">
      <c r="A1988" s="259" t="s">
        <v>4152</v>
      </c>
      <c r="B1988" s="259" t="s">
        <v>4153</v>
      </c>
      <c r="C1988" s="259" t="s">
        <v>1451</v>
      </c>
      <c r="D1988" s="259" t="s">
        <v>1805</v>
      </c>
      <c r="E1988" s="259">
        <v>0</v>
      </c>
      <c r="F1988" s="259" t="s">
        <v>1799</v>
      </c>
      <c r="G1988" s="259" t="s">
        <v>33</v>
      </c>
      <c r="H1988" s="259">
        <v>2</v>
      </c>
      <c r="I1988" s="259" t="s">
        <v>17</v>
      </c>
      <c r="J1988" s="259" t="s">
        <v>17</v>
      </c>
      <c r="K1988" s="259" t="s">
        <v>4157</v>
      </c>
      <c r="L1988" s="260">
        <v>45604</v>
      </c>
      <c r="M1988" s="259" t="s">
        <v>20</v>
      </c>
    </row>
    <row r="1989" spans="1:13" x14ac:dyDescent="0.35">
      <c r="A1989" s="261" t="s">
        <v>4152</v>
      </c>
      <c r="B1989" s="261" t="s">
        <v>4153</v>
      </c>
      <c r="C1989" s="261" t="s">
        <v>1451</v>
      </c>
      <c r="D1989" s="261" t="s">
        <v>1807</v>
      </c>
      <c r="E1989" s="261">
        <v>3</v>
      </c>
      <c r="F1989" s="261" t="s">
        <v>1799</v>
      </c>
      <c r="G1989" s="261" t="s">
        <v>33</v>
      </c>
      <c r="H1989" s="261">
        <v>2</v>
      </c>
      <c r="I1989" s="261" t="s">
        <v>17</v>
      </c>
      <c r="J1989" s="261" t="s">
        <v>17</v>
      </c>
      <c r="K1989" s="261" t="s">
        <v>4158</v>
      </c>
      <c r="L1989" s="262">
        <v>45604</v>
      </c>
      <c r="M1989" s="261" t="s">
        <v>20</v>
      </c>
    </row>
    <row r="1990" spans="1:13" x14ac:dyDescent="0.35">
      <c r="A1990" s="259" t="s">
        <v>4152</v>
      </c>
      <c r="B1990" s="259" t="s">
        <v>4153</v>
      </c>
      <c r="C1990" s="259" t="s">
        <v>1451</v>
      </c>
      <c r="D1990" s="259" t="s">
        <v>1809</v>
      </c>
      <c r="E1990" s="259">
        <v>1</v>
      </c>
      <c r="F1990" s="259" t="s">
        <v>1799</v>
      </c>
      <c r="G1990" s="259" t="s">
        <v>33</v>
      </c>
      <c r="H1990" s="259">
        <v>2</v>
      </c>
      <c r="I1990" s="259" t="s">
        <v>17</v>
      </c>
      <c r="J1990" s="259" t="s">
        <v>17</v>
      </c>
      <c r="K1990" s="259" t="s">
        <v>4159</v>
      </c>
      <c r="L1990" s="260">
        <v>45604</v>
      </c>
      <c r="M1990" s="259" t="s">
        <v>20</v>
      </c>
    </row>
    <row r="1991" spans="1:13" x14ac:dyDescent="0.35">
      <c r="A1991" s="261" t="s">
        <v>4152</v>
      </c>
      <c r="B1991" s="261" t="s">
        <v>4153</v>
      </c>
      <c r="C1991" s="261" t="s">
        <v>1451</v>
      </c>
      <c r="D1991" s="261" t="s">
        <v>1811</v>
      </c>
      <c r="E1991" s="261">
        <v>1</v>
      </c>
      <c r="F1991" s="261" t="s">
        <v>1799</v>
      </c>
      <c r="G1991" s="261" t="s">
        <v>33</v>
      </c>
      <c r="H1991" s="261">
        <v>2</v>
      </c>
      <c r="I1991" s="261" t="s">
        <v>17</v>
      </c>
      <c r="J1991" s="261" t="s">
        <v>17</v>
      </c>
      <c r="K1991" s="261" t="s">
        <v>4160</v>
      </c>
      <c r="L1991" s="262">
        <v>45604</v>
      </c>
      <c r="M1991" s="261" t="s">
        <v>20</v>
      </c>
    </row>
    <row r="1992" spans="1:13" x14ac:dyDescent="0.35">
      <c r="A1992" s="259" t="s">
        <v>4152</v>
      </c>
      <c r="B1992" s="259" t="s">
        <v>4153</v>
      </c>
      <c r="C1992" s="259" t="s">
        <v>1451</v>
      </c>
      <c r="D1992" s="259" t="s">
        <v>1813</v>
      </c>
      <c r="E1992" s="259">
        <v>3</v>
      </c>
      <c r="F1992" s="259" t="s">
        <v>1799</v>
      </c>
      <c r="G1992" s="259" t="s">
        <v>33</v>
      </c>
      <c r="H1992" s="259">
        <v>2</v>
      </c>
      <c r="I1992" s="259" t="s">
        <v>17</v>
      </c>
      <c r="J1992" s="259" t="s">
        <v>17</v>
      </c>
      <c r="K1992" s="259" t="s">
        <v>4161</v>
      </c>
      <c r="L1992" s="260">
        <v>45604</v>
      </c>
      <c r="M1992" s="259" t="s">
        <v>20</v>
      </c>
    </row>
    <row r="1993" spans="1:13" x14ac:dyDescent="0.35">
      <c r="A1993" s="261" t="s">
        <v>4152</v>
      </c>
      <c r="B1993" s="261" t="s">
        <v>4153</v>
      </c>
      <c r="C1993" s="261" t="s">
        <v>1451</v>
      </c>
      <c r="D1993" s="261" t="s">
        <v>1815</v>
      </c>
      <c r="E1993" s="261">
        <v>0</v>
      </c>
      <c r="F1993" s="261" t="s">
        <v>1799</v>
      </c>
      <c r="G1993" s="261" t="s">
        <v>33</v>
      </c>
      <c r="H1993" s="261">
        <v>2</v>
      </c>
      <c r="I1993" s="261" t="s">
        <v>17</v>
      </c>
      <c r="J1993" s="261" t="s">
        <v>17</v>
      </c>
      <c r="K1993" s="261" t="s">
        <v>4162</v>
      </c>
      <c r="L1993" s="262">
        <v>45604</v>
      </c>
      <c r="M1993" s="261" t="s">
        <v>20</v>
      </c>
    </row>
    <row r="1994" spans="1:13" x14ac:dyDescent="0.35">
      <c r="A1994" s="259" t="s">
        <v>4163</v>
      </c>
      <c r="B1994" s="259" t="s">
        <v>4164</v>
      </c>
      <c r="C1994" s="259" t="s">
        <v>4165</v>
      </c>
      <c r="D1994" s="259" t="s">
        <v>1798</v>
      </c>
      <c r="E1994" s="259">
        <v>0</v>
      </c>
      <c r="F1994" s="259" t="s">
        <v>1799</v>
      </c>
      <c r="G1994" s="259" t="s">
        <v>33</v>
      </c>
      <c r="H1994" s="259">
        <v>2</v>
      </c>
      <c r="I1994" s="259" t="s">
        <v>17</v>
      </c>
      <c r="J1994" s="259" t="s">
        <v>17</v>
      </c>
      <c r="K1994" s="259" t="s">
        <v>4166</v>
      </c>
      <c r="L1994" s="260">
        <v>45604</v>
      </c>
      <c r="M1994" s="259" t="s">
        <v>20</v>
      </c>
    </row>
    <row r="1995" spans="1:13" x14ac:dyDescent="0.35">
      <c r="A1995" s="261" t="s">
        <v>4163</v>
      </c>
      <c r="B1995" s="261" t="s">
        <v>4164</v>
      </c>
      <c r="C1995" s="261" t="s">
        <v>4165</v>
      </c>
      <c r="D1995" s="261" t="s">
        <v>1801</v>
      </c>
      <c r="E1995" s="261">
        <v>0</v>
      </c>
      <c r="F1995" s="261" t="s">
        <v>1799</v>
      </c>
      <c r="G1995" s="261" t="s">
        <v>33</v>
      </c>
      <c r="H1995" s="261">
        <v>2</v>
      </c>
      <c r="I1995" s="261" t="s">
        <v>17</v>
      </c>
      <c r="J1995" s="261" t="s">
        <v>17</v>
      </c>
      <c r="K1995" s="261" t="s">
        <v>4167</v>
      </c>
      <c r="L1995" s="262">
        <v>45604</v>
      </c>
      <c r="M1995" s="261" t="s">
        <v>20</v>
      </c>
    </row>
    <row r="1996" spans="1:13" x14ac:dyDescent="0.35">
      <c r="A1996" s="259" t="s">
        <v>4163</v>
      </c>
      <c r="B1996" s="259" t="s">
        <v>4164</v>
      </c>
      <c r="C1996" s="259" t="s">
        <v>4165</v>
      </c>
      <c r="D1996" s="259" t="s">
        <v>1803</v>
      </c>
      <c r="E1996" s="259">
        <v>0</v>
      </c>
      <c r="F1996" s="259" t="s">
        <v>1799</v>
      </c>
      <c r="G1996" s="259" t="s">
        <v>33</v>
      </c>
      <c r="H1996" s="259">
        <v>2</v>
      </c>
      <c r="I1996" s="259" t="s">
        <v>17</v>
      </c>
      <c r="J1996" s="259" t="s">
        <v>17</v>
      </c>
      <c r="K1996" s="259" t="s">
        <v>4168</v>
      </c>
      <c r="L1996" s="260">
        <v>45604</v>
      </c>
      <c r="M1996" s="259" t="s">
        <v>20</v>
      </c>
    </row>
    <row r="1997" spans="1:13" x14ac:dyDescent="0.35">
      <c r="A1997" s="261" t="s">
        <v>4163</v>
      </c>
      <c r="B1997" s="261" t="s">
        <v>4164</v>
      </c>
      <c r="C1997" s="261" t="s">
        <v>4165</v>
      </c>
      <c r="D1997" s="261" t="s">
        <v>1805</v>
      </c>
      <c r="E1997" s="261">
        <v>0</v>
      </c>
      <c r="F1997" s="261" t="s">
        <v>1799</v>
      </c>
      <c r="G1997" s="261" t="s">
        <v>33</v>
      </c>
      <c r="H1997" s="261">
        <v>2</v>
      </c>
      <c r="I1997" s="261" t="s">
        <v>17</v>
      </c>
      <c r="J1997" s="261" t="s">
        <v>17</v>
      </c>
      <c r="K1997" s="261" t="s">
        <v>4169</v>
      </c>
      <c r="L1997" s="262">
        <v>45604</v>
      </c>
      <c r="M1997" s="261" t="s">
        <v>20</v>
      </c>
    </row>
    <row r="1998" spans="1:13" x14ac:dyDescent="0.35">
      <c r="A1998" s="259" t="s">
        <v>4163</v>
      </c>
      <c r="B1998" s="259" t="s">
        <v>4164</v>
      </c>
      <c r="C1998" s="259" t="s">
        <v>4165</v>
      </c>
      <c r="D1998" s="259" t="s">
        <v>1807</v>
      </c>
      <c r="E1998" s="259">
        <v>3</v>
      </c>
      <c r="F1998" s="259" t="s">
        <v>1799</v>
      </c>
      <c r="G1998" s="259" t="s">
        <v>33</v>
      </c>
      <c r="H1998" s="259">
        <v>2</v>
      </c>
      <c r="I1998" s="259" t="s">
        <v>17</v>
      </c>
      <c r="J1998" s="259" t="s">
        <v>17</v>
      </c>
      <c r="K1998" s="259" t="s">
        <v>4170</v>
      </c>
      <c r="L1998" s="260">
        <v>45604</v>
      </c>
      <c r="M1998" s="259" t="s">
        <v>20</v>
      </c>
    </row>
    <row r="1999" spans="1:13" x14ac:dyDescent="0.35">
      <c r="A1999" s="261" t="s">
        <v>4163</v>
      </c>
      <c r="B1999" s="261" t="s">
        <v>4164</v>
      </c>
      <c r="C1999" s="261" t="s">
        <v>4165</v>
      </c>
      <c r="D1999" s="261" t="s">
        <v>1809</v>
      </c>
      <c r="E1999" s="261">
        <v>0</v>
      </c>
      <c r="F1999" s="261" t="s">
        <v>1799</v>
      </c>
      <c r="G1999" s="261" t="s">
        <v>33</v>
      </c>
      <c r="H1999" s="261">
        <v>2</v>
      </c>
      <c r="I1999" s="261" t="s">
        <v>17</v>
      </c>
      <c r="J1999" s="261" t="s">
        <v>17</v>
      </c>
      <c r="K1999" s="261" t="s">
        <v>4171</v>
      </c>
      <c r="L1999" s="262">
        <v>45604</v>
      </c>
      <c r="M1999" s="261" t="s">
        <v>20</v>
      </c>
    </row>
    <row r="2000" spans="1:13" x14ac:dyDescent="0.35">
      <c r="A2000" s="259" t="s">
        <v>4163</v>
      </c>
      <c r="B2000" s="259" t="s">
        <v>4164</v>
      </c>
      <c r="C2000" s="259" t="s">
        <v>4165</v>
      </c>
      <c r="D2000" s="259" t="s">
        <v>1811</v>
      </c>
      <c r="E2000" s="259">
        <v>0</v>
      </c>
      <c r="F2000" s="259" t="s">
        <v>1799</v>
      </c>
      <c r="G2000" s="259" t="s">
        <v>33</v>
      </c>
      <c r="H2000" s="259">
        <v>2</v>
      </c>
      <c r="I2000" s="259" t="s">
        <v>17</v>
      </c>
      <c r="J2000" s="259" t="s">
        <v>17</v>
      </c>
      <c r="K2000" s="259" t="s">
        <v>4172</v>
      </c>
      <c r="L2000" s="260">
        <v>45604</v>
      </c>
      <c r="M2000" s="259" t="s">
        <v>20</v>
      </c>
    </row>
    <row r="2001" spans="1:13" x14ac:dyDescent="0.35">
      <c r="A2001" s="261" t="s">
        <v>4163</v>
      </c>
      <c r="B2001" s="261" t="s">
        <v>4164</v>
      </c>
      <c r="C2001" s="261" t="s">
        <v>4165</v>
      </c>
      <c r="D2001" s="261" t="s">
        <v>1813</v>
      </c>
      <c r="E2001" s="261">
        <v>0</v>
      </c>
      <c r="F2001" s="261" t="s">
        <v>1799</v>
      </c>
      <c r="G2001" s="261" t="s">
        <v>33</v>
      </c>
      <c r="H2001" s="261">
        <v>2</v>
      </c>
      <c r="I2001" s="261" t="s">
        <v>17</v>
      </c>
      <c r="J2001" s="261" t="s">
        <v>17</v>
      </c>
      <c r="K2001" s="261" t="s">
        <v>4173</v>
      </c>
      <c r="L2001" s="262">
        <v>45604</v>
      </c>
      <c r="M2001" s="261" t="s">
        <v>20</v>
      </c>
    </row>
    <row r="2002" spans="1:13" x14ac:dyDescent="0.35">
      <c r="A2002" s="259" t="s">
        <v>4163</v>
      </c>
      <c r="B2002" s="259" t="s">
        <v>4164</v>
      </c>
      <c r="C2002" s="259" t="s">
        <v>4165</v>
      </c>
      <c r="D2002" s="259" t="s">
        <v>1815</v>
      </c>
      <c r="E2002" s="259">
        <v>0</v>
      </c>
      <c r="F2002" s="259" t="s">
        <v>1799</v>
      </c>
      <c r="G2002" s="259" t="s">
        <v>33</v>
      </c>
      <c r="H2002" s="259">
        <v>2</v>
      </c>
      <c r="I2002" s="259" t="s">
        <v>17</v>
      </c>
      <c r="J2002" s="259" t="s">
        <v>17</v>
      </c>
      <c r="K2002" s="259" t="s">
        <v>4174</v>
      </c>
      <c r="L2002" s="260">
        <v>45604</v>
      </c>
      <c r="M2002" s="259" t="s">
        <v>20</v>
      </c>
    </row>
    <row r="2003" spans="1:13" x14ac:dyDescent="0.35">
      <c r="A2003" s="261" t="s">
        <v>4175</v>
      </c>
      <c r="B2003" s="261" t="s">
        <v>4176</v>
      </c>
      <c r="C2003" s="261" t="s">
        <v>4177</v>
      </c>
      <c r="D2003" s="261" t="s">
        <v>1798</v>
      </c>
      <c r="E2003" s="261">
        <v>0</v>
      </c>
      <c r="F2003" s="261" t="s">
        <v>1799</v>
      </c>
      <c r="G2003" s="261" t="s">
        <v>33</v>
      </c>
      <c r="H2003" s="261">
        <v>2</v>
      </c>
      <c r="I2003" s="261" t="s">
        <v>17</v>
      </c>
      <c r="J2003" s="261" t="s">
        <v>17</v>
      </c>
      <c r="K2003" s="261" t="s">
        <v>4178</v>
      </c>
      <c r="L2003" s="262">
        <v>45607</v>
      </c>
      <c r="M2003" s="261" t="s">
        <v>20</v>
      </c>
    </row>
    <row r="2004" spans="1:13" x14ac:dyDescent="0.35">
      <c r="A2004" s="259" t="s">
        <v>4175</v>
      </c>
      <c r="B2004" s="259" t="s">
        <v>4176</v>
      </c>
      <c r="C2004" s="259" t="s">
        <v>4177</v>
      </c>
      <c r="D2004" s="259" t="s">
        <v>1801</v>
      </c>
      <c r="E2004" s="259">
        <v>0</v>
      </c>
      <c r="F2004" s="259" t="s">
        <v>1799</v>
      </c>
      <c r="G2004" s="259" t="s">
        <v>33</v>
      </c>
      <c r="H2004" s="259">
        <v>2</v>
      </c>
      <c r="I2004" s="259" t="s">
        <v>17</v>
      </c>
      <c r="J2004" s="259" t="s">
        <v>17</v>
      </c>
      <c r="K2004" s="259" t="s">
        <v>4179</v>
      </c>
      <c r="L2004" s="260">
        <v>45607</v>
      </c>
      <c r="M2004" s="259" t="s">
        <v>20</v>
      </c>
    </row>
    <row r="2005" spans="1:13" x14ac:dyDescent="0.35">
      <c r="A2005" s="261" t="s">
        <v>4175</v>
      </c>
      <c r="B2005" s="261" t="s">
        <v>4176</v>
      </c>
      <c r="C2005" s="261" t="s">
        <v>4177</v>
      </c>
      <c r="D2005" s="261" t="s">
        <v>1803</v>
      </c>
      <c r="E2005" s="261">
        <v>1</v>
      </c>
      <c r="F2005" s="261" t="s">
        <v>1799</v>
      </c>
      <c r="G2005" s="261" t="s">
        <v>33</v>
      </c>
      <c r="H2005" s="261">
        <v>2</v>
      </c>
      <c r="I2005" s="261" t="s">
        <v>17</v>
      </c>
      <c r="J2005" s="261" t="s">
        <v>17</v>
      </c>
      <c r="K2005" s="261" t="s">
        <v>4180</v>
      </c>
      <c r="L2005" s="262">
        <v>45607</v>
      </c>
      <c r="M2005" s="261" t="s">
        <v>20</v>
      </c>
    </row>
    <row r="2006" spans="1:13" x14ac:dyDescent="0.35">
      <c r="A2006" s="259" t="s">
        <v>4175</v>
      </c>
      <c r="B2006" s="259" t="s">
        <v>4176</v>
      </c>
      <c r="C2006" s="259" t="s">
        <v>4177</v>
      </c>
      <c r="D2006" s="259" t="s">
        <v>1805</v>
      </c>
      <c r="E2006" s="259">
        <v>0</v>
      </c>
      <c r="F2006" s="259" t="s">
        <v>1799</v>
      </c>
      <c r="G2006" s="259" t="s">
        <v>33</v>
      </c>
      <c r="H2006" s="259">
        <v>2</v>
      </c>
      <c r="I2006" s="259" t="s">
        <v>17</v>
      </c>
      <c r="J2006" s="259" t="s">
        <v>17</v>
      </c>
      <c r="K2006" s="259" t="s">
        <v>4181</v>
      </c>
      <c r="L2006" s="260">
        <v>45607</v>
      </c>
      <c r="M2006" s="259" t="s">
        <v>20</v>
      </c>
    </row>
    <row r="2007" spans="1:13" x14ac:dyDescent="0.35">
      <c r="A2007" s="261" t="s">
        <v>4175</v>
      </c>
      <c r="B2007" s="261" t="s">
        <v>4176</v>
      </c>
      <c r="C2007" s="261" t="s">
        <v>4177</v>
      </c>
      <c r="D2007" s="261" t="s">
        <v>1807</v>
      </c>
      <c r="E2007" s="261">
        <v>1</v>
      </c>
      <c r="F2007" s="261" t="s">
        <v>1799</v>
      </c>
      <c r="G2007" s="261" t="s">
        <v>33</v>
      </c>
      <c r="H2007" s="261">
        <v>2</v>
      </c>
      <c r="I2007" s="261" t="s">
        <v>17</v>
      </c>
      <c r="J2007" s="261" t="s">
        <v>17</v>
      </c>
      <c r="K2007" s="261" t="s">
        <v>4182</v>
      </c>
      <c r="L2007" s="262">
        <v>45607</v>
      </c>
      <c r="M2007" s="261" t="s">
        <v>20</v>
      </c>
    </row>
    <row r="2008" spans="1:13" x14ac:dyDescent="0.35">
      <c r="A2008" s="259" t="s">
        <v>4175</v>
      </c>
      <c r="B2008" s="259" t="s">
        <v>4176</v>
      </c>
      <c r="C2008" s="259" t="s">
        <v>4177</v>
      </c>
      <c r="D2008" s="259" t="s">
        <v>1809</v>
      </c>
      <c r="E2008" s="259">
        <v>0</v>
      </c>
      <c r="F2008" s="259" t="s">
        <v>1799</v>
      </c>
      <c r="G2008" s="259" t="s">
        <v>33</v>
      </c>
      <c r="H2008" s="259">
        <v>2</v>
      </c>
      <c r="I2008" s="259" t="s">
        <v>17</v>
      </c>
      <c r="J2008" s="259" t="s">
        <v>17</v>
      </c>
      <c r="K2008" s="259" t="s">
        <v>4183</v>
      </c>
      <c r="L2008" s="260">
        <v>45607</v>
      </c>
      <c r="M2008" s="259" t="s">
        <v>20</v>
      </c>
    </row>
    <row r="2009" spans="1:13" x14ac:dyDescent="0.35">
      <c r="A2009" s="261" t="s">
        <v>4175</v>
      </c>
      <c r="B2009" s="261" t="s">
        <v>4176</v>
      </c>
      <c r="C2009" s="261" t="s">
        <v>4177</v>
      </c>
      <c r="D2009" s="261" t="s">
        <v>1811</v>
      </c>
      <c r="E2009" s="261">
        <v>1</v>
      </c>
      <c r="F2009" s="261" t="s">
        <v>1799</v>
      </c>
      <c r="G2009" s="261" t="s">
        <v>33</v>
      </c>
      <c r="H2009" s="261">
        <v>2</v>
      </c>
      <c r="I2009" s="261" t="s">
        <v>17</v>
      </c>
      <c r="J2009" s="261" t="s">
        <v>17</v>
      </c>
      <c r="K2009" s="261" t="s">
        <v>4184</v>
      </c>
      <c r="L2009" s="262">
        <v>45607</v>
      </c>
      <c r="M2009" s="261" t="s">
        <v>20</v>
      </c>
    </row>
    <row r="2010" spans="1:13" x14ac:dyDescent="0.35">
      <c r="A2010" s="259" t="s">
        <v>4175</v>
      </c>
      <c r="B2010" s="259" t="s">
        <v>4176</v>
      </c>
      <c r="C2010" s="259" t="s">
        <v>4177</v>
      </c>
      <c r="D2010" s="259" t="s">
        <v>1813</v>
      </c>
      <c r="E2010" s="259">
        <v>1</v>
      </c>
      <c r="F2010" s="259" t="s">
        <v>1799</v>
      </c>
      <c r="G2010" s="259" t="s">
        <v>33</v>
      </c>
      <c r="H2010" s="259">
        <v>2</v>
      </c>
      <c r="I2010" s="259" t="s">
        <v>17</v>
      </c>
      <c r="J2010" s="259" t="s">
        <v>17</v>
      </c>
      <c r="K2010" s="259" t="s">
        <v>4185</v>
      </c>
      <c r="L2010" s="260">
        <v>45607</v>
      </c>
      <c r="M2010" s="259" t="s">
        <v>20</v>
      </c>
    </row>
    <row r="2011" spans="1:13" x14ac:dyDescent="0.35">
      <c r="A2011" s="261" t="s">
        <v>4175</v>
      </c>
      <c r="B2011" s="261" t="s">
        <v>4176</v>
      </c>
      <c r="C2011" s="261" t="s">
        <v>4177</v>
      </c>
      <c r="D2011" s="261" t="s">
        <v>1815</v>
      </c>
      <c r="E2011" s="261">
        <v>0</v>
      </c>
      <c r="F2011" s="261" t="s">
        <v>1799</v>
      </c>
      <c r="G2011" s="261" t="s">
        <v>33</v>
      </c>
      <c r="H2011" s="261">
        <v>2</v>
      </c>
      <c r="I2011" s="261" t="s">
        <v>17</v>
      </c>
      <c r="J2011" s="261" t="s">
        <v>17</v>
      </c>
      <c r="K2011" s="261" t="s">
        <v>4186</v>
      </c>
      <c r="L2011" s="262">
        <v>45607</v>
      </c>
      <c r="M2011" s="261" t="s">
        <v>20</v>
      </c>
    </row>
    <row r="2012" spans="1:13" x14ac:dyDescent="0.35">
      <c r="A2012" s="259" t="s">
        <v>4187</v>
      </c>
      <c r="B2012" s="259" t="s">
        <v>4188</v>
      </c>
      <c r="C2012" s="259" t="s">
        <v>4189</v>
      </c>
      <c r="D2012" s="259" t="s">
        <v>1798</v>
      </c>
      <c r="E2012" s="259">
        <v>0</v>
      </c>
      <c r="F2012" s="259" t="s">
        <v>1799</v>
      </c>
      <c r="G2012" s="259" t="s">
        <v>33</v>
      </c>
      <c r="H2012" s="259">
        <v>2</v>
      </c>
      <c r="I2012" s="259" t="s">
        <v>17</v>
      </c>
      <c r="J2012" s="259" t="s">
        <v>17</v>
      </c>
      <c r="K2012" s="259" t="s">
        <v>4190</v>
      </c>
      <c r="L2012" s="260">
        <v>45607</v>
      </c>
      <c r="M2012" s="259" t="s">
        <v>20</v>
      </c>
    </row>
    <row r="2013" spans="1:13" x14ac:dyDescent="0.35">
      <c r="A2013" s="261" t="s">
        <v>4187</v>
      </c>
      <c r="B2013" s="261" t="s">
        <v>4188</v>
      </c>
      <c r="C2013" s="261" t="s">
        <v>4189</v>
      </c>
      <c r="D2013" s="261" t="s">
        <v>1801</v>
      </c>
      <c r="E2013" s="261">
        <v>2</v>
      </c>
      <c r="F2013" s="261" t="s">
        <v>1799</v>
      </c>
      <c r="G2013" s="261" t="s">
        <v>33</v>
      </c>
      <c r="H2013" s="261">
        <v>2</v>
      </c>
      <c r="I2013" s="261" t="s">
        <v>17</v>
      </c>
      <c r="J2013" s="261" t="s">
        <v>17</v>
      </c>
      <c r="K2013" s="261" t="s">
        <v>4191</v>
      </c>
      <c r="L2013" s="262">
        <v>45607</v>
      </c>
      <c r="M2013" s="261" t="s">
        <v>20</v>
      </c>
    </row>
    <row r="2014" spans="1:13" x14ac:dyDescent="0.35">
      <c r="A2014" s="259" t="s">
        <v>4187</v>
      </c>
      <c r="B2014" s="259" t="s">
        <v>4188</v>
      </c>
      <c r="C2014" s="259" t="s">
        <v>4189</v>
      </c>
      <c r="D2014" s="259" t="s">
        <v>1803</v>
      </c>
      <c r="E2014" s="259">
        <v>0</v>
      </c>
      <c r="F2014" s="259" t="s">
        <v>1799</v>
      </c>
      <c r="G2014" s="259" t="s">
        <v>33</v>
      </c>
      <c r="H2014" s="259">
        <v>2</v>
      </c>
      <c r="I2014" s="259" t="s">
        <v>17</v>
      </c>
      <c r="J2014" s="259" t="s">
        <v>17</v>
      </c>
      <c r="K2014" s="259" t="s">
        <v>4192</v>
      </c>
      <c r="L2014" s="260">
        <v>45607</v>
      </c>
      <c r="M2014" s="259" t="s">
        <v>20</v>
      </c>
    </row>
    <row r="2015" spans="1:13" x14ac:dyDescent="0.35">
      <c r="A2015" s="261" t="s">
        <v>4187</v>
      </c>
      <c r="B2015" s="261" t="s">
        <v>4188</v>
      </c>
      <c r="C2015" s="261" t="s">
        <v>4189</v>
      </c>
      <c r="D2015" s="261" t="s">
        <v>1805</v>
      </c>
      <c r="E2015" s="261">
        <v>0</v>
      </c>
      <c r="F2015" s="261" t="s">
        <v>1799</v>
      </c>
      <c r="G2015" s="261" t="s">
        <v>33</v>
      </c>
      <c r="H2015" s="261">
        <v>2</v>
      </c>
      <c r="I2015" s="261" t="s">
        <v>17</v>
      </c>
      <c r="J2015" s="261" t="s">
        <v>17</v>
      </c>
      <c r="K2015" s="261" t="s">
        <v>4193</v>
      </c>
      <c r="L2015" s="262">
        <v>45607</v>
      </c>
      <c r="M2015" s="261" t="s">
        <v>20</v>
      </c>
    </row>
    <row r="2016" spans="1:13" x14ac:dyDescent="0.35">
      <c r="A2016" s="259" t="s">
        <v>4187</v>
      </c>
      <c r="B2016" s="259" t="s">
        <v>4188</v>
      </c>
      <c r="C2016" s="259" t="s">
        <v>4189</v>
      </c>
      <c r="D2016" s="259" t="s">
        <v>1807</v>
      </c>
      <c r="E2016" s="259">
        <v>2</v>
      </c>
      <c r="F2016" s="259" t="s">
        <v>1799</v>
      </c>
      <c r="G2016" s="259" t="s">
        <v>33</v>
      </c>
      <c r="H2016" s="259">
        <v>2</v>
      </c>
      <c r="I2016" s="259" t="s">
        <v>17</v>
      </c>
      <c r="J2016" s="259" t="s">
        <v>17</v>
      </c>
      <c r="K2016" s="259" t="s">
        <v>4194</v>
      </c>
      <c r="L2016" s="260">
        <v>45607</v>
      </c>
      <c r="M2016" s="259" t="s">
        <v>20</v>
      </c>
    </row>
    <row r="2017" spans="1:13" x14ac:dyDescent="0.35">
      <c r="A2017" s="261" t="s">
        <v>4187</v>
      </c>
      <c r="B2017" s="261" t="s">
        <v>4188</v>
      </c>
      <c r="C2017" s="261" t="s">
        <v>4189</v>
      </c>
      <c r="D2017" s="261" t="s">
        <v>1809</v>
      </c>
      <c r="E2017" s="261">
        <v>0</v>
      </c>
      <c r="F2017" s="261" t="s">
        <v>1799</v>
      </c>
      <c r="G2017" s="261" t="s">
        <v>33</v>
      </c>
      <c r="H2017" s="261">
        <v>2</v>
      </c>
      <c r="I2017" s="261" t="s">
        <v>17</v>
      </c>
      <c r="J2017" s="261" t="s">
        <v>17</v>
      </c>
      <c r="K2017" s="261" t="s">
        <v>4195</v>
      </c>
      <c r="L2017" s="262">
        <v>45607</v>
      </c>
      <c r="M2017" s="261" t="s">
        <v>20</v>
      </c>
    </row>
    <row r="2018" spans="1:13" x14ac:dyDescent="0.35">
      <c r="A2018" s="259" t="s">
        <v>4187</v>
      </c>
      <c r="B2018" s="259" t="s">
        <v>4188</v>
      </c>
      <c r="C2018" s="259" t="s">
        <v>4189</v>
      </c>
      <c r="D2018" s="259" t="s">
        <v>1811</v>
      </c>
      <c r="E2018" s="259">
        <v>1</v>
      </c>
      <c r="F2018" s="259" t="s">
        <v>1799</v>
      </c>
      <c r="G2018" s="259" t="s">
        <v>33</v>
      </c>
      <c r="H2018" s="259">
        <v>2</v>
      </c>
      <c r="I2018" s="259" t="s">
        <v>17</v>
      </c>
      <c r="J2018" s="259" t="s">
        <v>17</v>
      </c>
      <c r="K2018" s="259" t="s">
        <v>4196</v>
      </c>
      <c r="L2018" s="260">
        <v>45607</v>
      </c>
      <c r="M2018" s="259" t="s">
        <v>20</v>
      </c>
    </row>
    <row r="2019" spans="1:13" x14ac:dyDescent="0.35">
      <c r="A2019" s="261" t="s">
        <v>4187</v>
      </c>
      <c r="B2019" s="261" t="s">
        <v>4188</v>
      </c>
      <c r="C2019" s="261" t="s">
        <v>4189</v>
      </c>
      <c r="D2019" s="261" t="s">
        <v>1813</v>
      </c>
      <c r="E2019" s="261">
        <v>0</v>
      </c>
      <c r="F2019" s="261" t="s">
        <v>1799</v>
      </c>
      <c r="G2019" s="261" t="s">
        <v>33</v>
      </c>
      <c r="H2019" s="261">
        <v>2</v>
      </c>
      <c r="I2019" s="261" t="s">
        <v>17</v>
      </c>
      <c r="J2019" s="261" t="s">
        <v>17</v>
      </c>
      <c r="K2019" s="261" t="s">
        <v>4197</v>
      </c>
      <c r="L2019" s="262">
        <v>45607</v>
      </c>
      <c r="M2019" s="261" t="s">
        <v>20</v>
      </c>
    </row>
    <row r="2020" spans="1:13" x14ac:dyDescent="0.35">
      <c r="A2020" s="259" t="s">
        <v>4187</v>
      </c>
      <c r="B2020" s="259" t="s">
        <v>4188</v>
      </c>
      <c r="C2020" s="259" t="s">
        <v>4189</v>
      </c>
      <c r="D2020" s="259" t="s">
        <v>1815</v>
      </c>
      <c r="E2020" s="259">
        <v>0</v>
      </c>
      <c r="F2020" s="259" t="s">
        <v>1799</v>
      </c>
      <c r="G2020" s="259" t="s">
        <v>33</v>
      </c>
      <c r="H2020" s="259">
        <v>2</v>
      </c>
      <c r="I2020" s="259" t="s">
        <v>17</v>
      </c>
      <c r="J2020" s="259" t="s">
        <v>17</v>
      </c>
      <c r="K2020" s="259" t="s">
        <v>4198</v>
      </c>
      <c r="L2020" s="260">
        <v>45607</v>
      </c>
      <c r="M2020" s="259" t="s">
        <v>20</v>
      </c>
    </row>
    <row r="2021" spans="1:13" x14ac:dyDescent="0.35">
      <c r="A2021" s="261" t="s">
        <v>4199</v>
      </c>
      <c r="B2021" s="261" t="s">
        <v>4200</v>
      </c>
      <c r="C2021" s="261" t="s">
        <v>4201</v>
      </c>
      <c r="D2021" s="261" t="s">
        <v>1798</v>
      </c>
      <c r="E2021" s="261">
        <v>2</v>
      </c>
      <c r="F2021" s="261" t="s">
        <v>1799</v>
      </c>
      <c r="G2021" s="261" t="s">
        <v>33</v>
      </c>
      <c r="H2021" s="261">
        <v>2</v>
      </c>
      <c r="I2021" s="261" t="s">
        <v>17</v>
      </c>
      <c r="J2021" s="261" t="s">
        <v>17</v>
      </c>
      <c r="K2021" s="261" t="s">
        <v>4202</v>
      </c>
      <c r="L2021" s="262">
        <v>45607</v>
      </c>
      <c r="M2021" s="261" t="s">
        <v>20</v>
      </c>
    </row>
    <row r="2022" spans="1:13" x14ac:dyDescent="0.35">
      <c r="A2022" s="259" t="s">
        <v>4199</v>
      </c>
      <c r="B2022" s="259" t="s">
        <v>4200</v>
      </c>
      <c r="C2022" s="259" t="s">
        <v>4201</v>
      </c>
      <c r="D2022" s="259" t="s">
        <v>1801</v>
      </c>
      <c r="E2022" s="259">
        <v>1</v>
      </c>
      <c r="F2022" s="259" t="s">
        <v>1799</v>
      </c>
      <c r="G2022" s="259" t="s">
        <v>33</v>
      </c>
      <c r="H2022" s="259">
        <v>2</v>
      </c>
      <c r="I2022" s="259" t="s">
        <v>17</v>
      </c>
      <c r="J2022" s="259" t="s">
        <v>17</v>
      </c>
      <c r="K2022" s="259" t="s">
        <v>4203</v>
      </c>
      <c r="L2022" s="260">
        <v>45607</v>
      </c>
      <c r="M2022" s="259" t="s">
        <v>20</v>
      </c>
    </row>
    <row r="2023" spans="1:13" x14ac:dyDescent="0.35">
      <c r="A2023" s="261" t="s">
        <v>4199</v>
      </c>
      <c r="B2023" s="261" t="s">
        <v>4200</v>
      </c>
      <c r="C2023" s="261" t="s">
        <v>4201</v>
      </c>
      <c r="D2023" s="261" t="s">
        <v>1803</v>
      </c>
      <c r="E2023" s="261">
        <v>2</v>
      </c>
      <c r="F2023" s="261" t="s">
        <v>1799</v>
      </c>
      <c r="G2023" s="261" t="s">
        <v>33</v>
      </c>
      <c r="H2023" s="261">
        <v>2</v>
      </c>
      <c r="I2023" s="261" t="s">
        <v>17</v>
      </c>
      <c r="J2023" s="261" t="s">
        <v>17</v>
      </c>
      <c r="K2023" s="261" t="s">
        <v>4204</v>
      </c>
      <c r="L2023" s="262">
        <v>45607</v>
      </c>
      <c r="M2023" s="261" t="s">
        <v>20</v>
      </c>
    </row>
    <row r="2024" spans="1:13" x14ac:dyDescent="0.35">
      <c r="A2024" s="259" t="s">
        <v>4199</v>
      </c>
      <c r="B2024" s="259" t="s">
        <v>4200</v>
      </c>
      <c r="C2024" s="259" t="s">
        <v>4201</v>
      </c>
      <c r="D2024" s="259" t="s">
        <v>1805</v>
      </c>
      <c r="E2024" s="259">
        <v>3</v>
      </c>
      <c r="F2024" s="259" t="s">
        <v>1799</v>
      </c>
      <c r="G2024" s="259" t="s">
        <v>33</v>
      </c>
      <c r="H2024" s="259">
        <v>2</v>
      </c>
      <c r="I2024" s="259" t="s">
        <v>17</v>
      </c>
      <c r="J2024" s="259" t="s">
        <v>17</v>
      </c>
      <c r="K2024" s="259" t="s">
        <v>4205</v>
      </c>
      <c r="L2024" s="260">
        <v>45607</v>
      </c>
      <c r="M2024" s="259" t="s">
        <v>20</v>
      </c>
    </row>
    <row r="2025" spans="1:13" x14ac:dyDescent="0.35">
      <c r="A2025" s="261" t="s">
        <v>4199</v>
      </c>
      <c r="B2025" s="261" t="s">
        <v>4200</v>
      </c>
      <c r="C2025" s="261" t="s">
        <v>4201</v>
      </c>
      <c r="D2025" s="261" t="s">
        <v>1807</v>
      </c>
      <c r="E2025" s="261">
        <v>3</v>
      </c>
      <c r="F2025" s="261" t="s">
        <v>1799</v>
      </c>
      <c r="G2025" s="261" t="s">
        <v>33</v>
      </c>
      <c r="H2025" s="261">
        <v>2</v>
      </c>
      <c r="I2025" s="261" t="s">
        <v>17</v>
      </c>
      <c r="J2025" s="261" t="s">
        <v>17</v>
      </c>
      <c r="K2025" s="261" t="s">
        <v>4206</v>
      </c>
      <c r="L2025" s="262">
        <v>45607</v>
      </c>
      <c r="M2025" s="261" t="s">
        <v>20</v>
      </c>
    </row>
    <row r="2026" spans="1:13" x14ac:dyDescent="0.35">
      <c r="A2026" s="259" t="s">
        <v>4199</v>
      </c>
      <c r="B2026" s="259" t="s">
        <v>4200</v>
      </c>
      <c r="C2026" s="259" t="s">
        <v>4201</v>
      </c>
      <c r="D2026" s="259" t="s">
        <v>1809</v>
      </c>
      <c r="E2026" s="259">
        <v>3</v>
      </c>
      <c r="F2026" s="259" t="s">
        <v>1799</v>
      </c>
      <c r="G2026" s="259" t="s">
        <v>33</v>
      </c>
      <c r="H2026" s="259">
        <v>2</v>
      </c>
      <c r="I2026" s="259" t="s">
        <v>17</v>
      </c>
      <c r="J2026" s="259" t="s">
        <v>17</v>
      </c>
      <c r="K2026" s="259" t="s">
        <v>4207</v>
      </c>
      <c r="L2026" s="260">
        <v>45607</v>
      </c>
      <c r="M2026" s="259" t="s">
        <v>20</v>
      </c>
    </row>
    <row r="2027" spans="1:13" x14ac:dyDescent="0.35">
      <c r="A2027" s="261" t="s">
        <v>4199</v>
      </c>
      <c r="B2027" s="261" t="s">
        <v>4200</v>
      </c>
      <c r="C2027" s="261" t="s">
        <v>4201</v>
      </c>
      <c r="D2027" s="261" t="s">
        <v>1811</v>
      </c>
      <c r="E2027" s="261">
        <v>3</v>
      </c>
      <c r="F2027" s="261" t="s">
        <v>1799</v>
      </c>
      <c r="G2027" s="261" t="s">
        <v>33</v>
      </c>
      <c r="H2027" s="261">
        <v>2</v>
      </c>
      <c r="I2027" s="261" t="s">
        <v>17</v>
      </c>
      <c r="J2027" s="261" t="s">
        <v>17</v>
      </c>
      <c r="K2027" s="261" t="s">
        <v>4208</v>
      </c>
      <c r="L2027" s="262">
        <v>45607</v>
      </c>
      <c r="M2027" s="261" t="s">
        <v>20</v>
      </c>
    </row>
    <row r="2028" spans="1:13" x14ac:dyDescent="0.35">
      <c r="A2028" s="259" t="s">
        <v>4199</v>
      </c>
      <c r="B2028" s="259" t="s">
        <v>4200</v>
      </c>
      <c r="C2028" s="259" t="s">
        <v>4201</v>
      </c>
      <c r="D2028" s="259" t="s">
        <v>1813</v>
      </c>
      <c r="E2028" s="259">
        <v>2</v>
      </c>
      <c r="F2028" s="259" t="s">
        <v>1799</v>
      </c>
      <c r="G2028" s="259" t="s">
        <v>33</v>
      </c>
      <c r="H2028" s="259">
        <v>2</v>
      </c>
      <c r="I2028" s="259" t="s">
        <v>17</v>
      </c>
      <c r="J2028" s="259" t="s">
        <v>17</v>
      </c>
      <c r="K2028" s="259" t="s">
        <v>4209</v>
      </c>
      <c r="L2028" s="260">
        <v>45607</v>
      </c>
      <c r="M2028" s="259" t="s">
        <v>20</v>
      </c>
    </row>
    <row r="2029" spans="1:13" x14ac:dyDescent="0.35">
      <c r="A2029" s="261" t="s">
        <v>4199</v>
      </c>
      <c r="B2029" s="261" t="s">
        <v>4200</v>
      </c>
      <c r="C2029" s="261" t="s">
        <v>4201</v>
      </c>
      <c r="D2029" s="261" t="s">
        <v>1815</v>
      </c>
      <c r="E2029" s="261">
        <v>3</v>
      </c>
      <c r="F2029" s="261" t="s">
        <v>1799</v>
      </c>
      <c r="G2029" s="261" t="s">
        <v>33</v>
      </c>
      <c r="H2029" s="261">
        <v>2</v>
      </c>
      <c r="I2029" s="261" t="s">
        <v>17</v>
      </c>
      <c r="J2029" s="261" t="s">
        <v>17</v>
      </c>
      <c r="K2029" s="261" t="s">
        <v>4210</v>
      </c>
      <c r="L2029" s="262">
        <v>45607</v>
      </c>
      <c r="M2029" s="261" t="s">
        <v>20</v>
      </c>
    </row>
    <row r="2030" spans="1:13" x14ac:dyDescent="0.35">
      <c r="A2030" s="259" t="s">
        <v>4211</v>
      </c>
      <c r="B2030" s="259" t="s">
        <v>4212</v>
      </c>
      <c r="C2030" s="259" t="s">
        <v>4213</v>
      </c>
      <c r="D2030" s="259" t="s">
        <v>40</v>
      </c>
      <c r="E2030" s="259" t="s">
        <v>17</v>
      </c>
      <c r="F2030" s="259" t="s">
        <v>424</v>
      </c>
      <c r="G2030" s="259" t="s">
        <v>17</v>
      </c>
      <c r="H2030" s="259" t="s">
        <v>17</v>
      </c>
      <c r="I2030" s="259" t="s">
        <v>424</v>
      </c>
      <c r="J2030" s="259" t="s">
        <v>1429</v>
      </c>
      <c r="K2030" s="259" t="s">
        <v>4214</v>
      </c>
      <c r="L2030" s="260">
        <v>45608</v>
      </c>
      <c r="M2030" s="259" t="s">
        <v>20</v>
      </c>
    </row>
    <row r="2031" spans="1:13" x14ac:dyDescent="0.35">
      <c r="A2031" s="261" t="s">
        <v>4215</v>
      </c>
      <c r="B2031" s="261" t="s">
        <v>4216</v>
      </c>
      <c r="C2031" s="261" t="s">
        <v>4217</v>
      </c>
      <c r="D2031" s="261" t="s">
        <v>1798</v>
      </c>
      <c r="E2031" s="261">
        <v>0</v>
      </c>
      <c r="F2031" s="261" t="s">
        <v>1799</v>
      </c>
      <c r="G2031" s="261" t="s">
        <v>33</v>
      </c>
      <c r="H2031" s="261">
        <v>2</v>
      </c>
      <c r="I2031" s="261" t="s">
        <v>17</v>
      </c>
      <c r="J2031" s="261" t="s">
        <v>17</v>
      </c>
      <c r="K2031" s="261" t="s">
        <v>4218</v>
      </c>
      <c r="L2031" s="262">
        <v>45608</v>
      </c>
      <c r="M2031" s="261" t="s">
        <v>20</v>
      </c>
    </row>
    <row r="2032" spans="1:13" x14ac:dyDescent="0.35">
      <c r="A2032" s="259" t="s">
        <v>4215</v>
      </c>
      <c r="B2032" s="259" t="s">
        <v>4216</v>
      </c>
      <c r="C2032" s="259" t="s">
        <v>4217</v>
      </c>
      <c r="D2032" s="259" t="s">
        <v>1801</v>
      </c>
      <c r="E2032" s="259">
        <v>1</v>
      </c>
      <c r="F2032" s="259" t="s">
        <v>1799</v>
      </c>
      <c r="G2032" s="259" t="s">
        <v>33</v>
      </c>
      <c r="H2032" s="259">
        <v>2</v>
      </c>
      <c r="I2032" s="259" t="s">
        <v>17</v>
      </c>
      <c r="J2032" s="259" t="s">
        <v>17</v>
      </c>
      <c r="K2032" s="259" t="s">
        <v>4219</v>
      </c>
      <c r="L2032" s="260">
        <v>45608</v>
      </c>
      <c r="M2032" s="259" t="s">
        <v>20</v>
      </c>
    </row>
    <row r="2033" spans="1:13" x14ac:dyDescent="0.35">
      <c r="A2033" s="261" t="s">
        <v>4215</v>
      </c>
      <c r="B2033" s="261" t="s">
        <v>4216</v>
      </c>
      <c r="C2033" s="261" t="s">
        <v>4217</v>
      </c>
      <c r="D2033" s="261" t="s">
        <v>1803</v>
      </c>
      <c r="E2033" s="261">
        <v>1</v>
      </c>
      <c r="F2033" s="261" t="s">
        <v>1799</v>
      </c>
      <c r="G2033" s="261" t="s">
        <v>33</v>
      </c>
      <c r="H2033" s="261">
        <v>2</v>
      </c>
      <c r="I2033" s="261" t="s">
        <v>17</v>
      </c>
      <c r="J2033" s="261" t="s">
        <v>17</v>
      </c>
      <c r="K2033" s="261" t="s">
        <v>4220</v>
      </c>
      <c r="L2033" s="262">
        <v>45608</v>
      </c>
      <c r="M2033" s="261" t="s">
        <v>20</v>
      </c>
    </row>
    <row r="2034" spans="1:13" x14ac:dyDescent="0.35">
      <c r="A2034" s="259" t="s">
        <v>4215</v>
      </c>
      <c r="B2034" s="259" t="s">
        <v>4216</v>
      </c>
      <c r="C2034" s="259" t="s">
        <v>4217</v>
      </c>
      <c r="D2034" s="259" t="s">
        <v>1805</v>
      </c>
      <c r="E2034" s="259">
        <v>0</v>
      </c>
      <c r="F2034" s="259" t="s">
        <v>1799</v>
      </c>
      <c r="G2034" s="259" t="s">
        <v>33</v>
      </c>
      <c r="H2034" s="259">
        <v>2</v>
      </c>
      <c r="I2034" s="259" t="s">
        <v>17</v>
      </c>
      <c r="J2034" s="259" t="s">
        <v>17</v>
      </c>
      <c r="K2034" s="259" t="s">
        <v>4221</v>
      </c>
      <c r="L2034" s="260">
        <v>45608</v>
      </c>
      <c r="M2034" s="259" t="s">
        <v>20</v>
      </c>
    </row>
    <row r="2035" spans="1:13" x14ac:dyDescent="0.35">
      <c r="A2035" s="261" t="s">
        <v>4215</v>
      </c>
      <c r="B2035" s="261" t="s">
        <v>4216</v>
      </c>
      <c r="C2035" s="261" t="s">
        <v>4217</v>
      </c>
      <c r="D2035" s="261" t="s">
        <v>1807</v>
      </c>
      <c r="E2035" s="261">
        <v>3</v>
      </c>
      <c r="F2035" s="261" t="s">
        <v>1799</v>
      </c>
      <c r="G2035" s="261" t="s">
        <v>33</v>
      </c>
      <c r="H2035" s="261">
        <v>2</v>
      </c>
      <c r="I2035" s="261" t="s">
        <v>17</v>
      </c>
      <c r="J2035" s="261" t="s">
        <v>17</v>
      </c>
      <c r="K2035" s="261" t="s">
        <v>4222</v>
      </c>
      <c r="L2035" s="262">
        <v>45608</v>
      </c>
      <c r="M2035" s="261" t="s">
        <v>20</v>
      </c>
    </row>
    <row r="2036" spans="1:13" x14ac:dyDescent="0.35">
      <c r="A2036" s="259" t="s">
        <v>4215</v>
      </c>
      <c r="B2036" s="259" t="s">
        <v>4216</v>
      </c>
      <c r="C2036" s="259" t="s">
        <v>4217</v>
      </c>
      <c r="D2036" s="259" t="s">
        <v>1809</v>
      </c>
      <c r="E2036" s="259">
        <v>0</v>
      </c>
      <c r="F2036" s="259" t="s">
        <v>1799</v>
      </c>
      <c r="G2036" s="259" t="s">
        <v>33</v>
      </c>
      <c r="H2036" s="259">
        <v>2</v>
      </c>
      <c r="I2036" s="259" t="s">
        <v>17</v>
      </c>
      <c r="J2036" s="259" t="s">
        <v>17</v>
      </c>
      <c r="K2036" s="259" t="s">
        <v>4223</v>
      </c>
      <c r="L2036" s="260">
        <v>45608</v>
      </c>
      <c r="M2036" s="259" t="s">
        <v>20</v>
      </c>
    </row>
    <row r="2037" spans="1:13" x14ac:dyDescent="0.35">
      <c r="A2037" s="261" t="s">
        <v>4215</v>
      </c>
      <c r="B2037" s="261" t="s">
        <v>4216</v>
      </c>
      <c r="C2037" s="261" t="s">
        <v>4217</v>
      </c>
      <c r="D2037" s="261" t="s">
        <v>1811</v>
      </c>
      <c r="E2037" s="261">
        <v>0</v>
      </c>
      <c r="F2037" s="261" t="s">
        <v>1799</v>
      </c>
      <c r="G2037" s="261" t="s">
        <v>33</v>
      </c>
      <c r="H2037" s="261">
        <v>2</v>
      </c>
      <c r="I2037" s="261" t="s">
        <v>17</v>
      </c>
      <c r="J2037" s="261" t="s">
        <v>17</v>
      </c>
      <c r="K2037" s="261" t="s">
        <v>4224</v>
      </c>
      <c r="L2037" s="262">
        <v>45608</v>
      </c>
      <c r="M2037" s="261" t="s">
        <v>20</v>
      </c>
    </row>
    <row r="2038" spans="1:13" x14ac:dyDescent="0.35">
      <c r="A2038" s="259" t="s">
        <v>4215</v>
      </c>
      <c r="B2038" s="259" t="s">
        <v>4216</v>
      </c>
      <c r="C2038" s="259" t="s">
        <v>4217</v>
      </c>
      <c r="D2038" s="259" t="s">
        <v>1813</v>
      </c>
      <c r="E2038" s="259">
        <v>0</v>
      </c>
      <c r="F2038" s="259" t="s">
        <v>1799</v>
      </c>
      <c r="G2038" s="259" t="s">
        <v>33</v>
      </c>
      <c r="H2038" s="259">
        <v>2</v>
      </c>
      <c r="I2038" s="259" t="s">
        <v>17</v>
      </c>
      <c r="J2038" s="259" t="s">
        <v>17</v>
      </c>
      <c r="K2038" s="259" t="s">
        <v>4225</v>
      </c>
      <c r="L2038" s="260">
        <v>45608</v>
      </c>
      <c r="M2038" s="259" t="s">
        <v>20</v>
      </c>
    </row>
    <row r="2039" spans="1:13" x14ac:dyDescent="0.35">
      <c r="A2039" s="261" t="s">
        <v>4215</v>
      </c>
      <c r="B2039" s="261" t="s">
        <v>4216</v>
      </c>
      <c r="C2039" s="261" t="s">
        <v>4217</v>
      </c>
      <c r="D2039" s="261" t="s">
        <v>1815</v>
      </c>
      <c r="E2039" s="261">
        <v>0</v>
      </c>
      <c r="F2039" s="261" t="s">
        <v>1799</v>
      </c>
      <c r="G2039" s="261" t="s">
        <v>33</v>
      </c>
      <c r="H2039" s="261">
        <v>2</v>
      </c>
      <c r="I2039" s="261" t="s">
        <v>17</v>
      </c>
      <c r="J2039" s="261" t="s">
        <v>17</v>
      </c>
      <c r="K2039" s="261" t="s">
        <v>4226</v>
      </c>
      <c r="L2039" s="262">
        <v>45608</v>
      </c>
      <c r="M2039" s="261" t="s">
        <v>20</v>
      </c>
    </row>
    <row r="2040" spans="1:13" x14ac:dyDescent="0.35">
      <c r="A2040" s="259" t="s">
        <v>67</v>
      </c>
      <c r="B2040" s="259" t="s">
        <v>68</v>
      </c>
      <c r="C2040" s="259" t="s">
        <v>69</v>
      </c>
      <c r="D2040" s="259" t="s">
        <v>1798</v>
      </c>
      <c r="E2040" s="259">
        <v>2</v>
      </c>
      <c r="F2040" s="259" t="s">
        <v>1799</v>
      </c>
      <c r="G2040" s="259" t="s">
        <v>33</v>
      </c>
      <c r="H2040" s="259">
        <v>2</v>
      </c>
      <c r="I2040" s="259" t="s">
        <v>17</v>
      </c>
      <c r="J2040" s="259" t="s">
        <v>17</v>
      </c>
      <c r="K2040" s="259" t="s">
        <v>4227</v>
      </c>
      <c r="L2040" s="260">
        <v>45608</v>
      </c>
      <c r="M2040" s="259" t="s">
        <v>20</v>
      </c>
    </row>
    <row r="2041" spans="1:13" x14ac:dyDescent="0.35">
      <c r="A2041" s="261" t="s">
        <v>67</v>
      </c>
      <c r="B2041" s="261" t="s">
        <v>68</v>
      </c>
      <c r="C2041" s="261" t="s">
        <v>69</v>
      </c>
      <c r="D2041" s="261" t="s">
        <v>1801</v>
      </c>
      <c r="E2041" s="261">
        <v>1</v>
      </c>
      <c r="F2041" s="261" t="s">
        <v>1799</v>
      </c>
      <c r="G2041" s="261" t="s">
        <v>33</v>
      </c>
      <c r="H2041" s="261">
        <v>2</v>
      </c>
      <c r="I2041" s="261" t="s">
        <v>17</v>
      </c>
      <c r="J2041" s="261" t="s">
        <v>17</v>
      </c>
      <c r="K2041" s="261" t="s">
        <v>4228</v>
      </c>
      <c r="L2041" s="262">
        <v>45608</v>
      </c>
      <c r="M2041" s="261" t="s">
        <v>20</v>
      </c>
    </row>
    <row r="2042" spans="1:13" x14ac:dyDescent="0.35">
      <c r="A2042" s="259" t="s">
        <v>67</v>
      </c>
      <c r="B2042" s="259" t="s">
        <v>68</v>
      </c>
      <c r="C2042" s="259" t="s">
        <v>69</v>
      </c>
      <c r="D2042" s="259" t="s">
        <v>1803</v>
      </c>
      <c r="E2042" s="259">
        <v>1</v>
      </c>
      <c r="F2042" s="259" t="s">
        <v>1799</v>
      </c>
      <c r="G2042" s="259" t="s">
        <v>33</v>
      </c>
      <c r="H2042" s="259">
        <v>2</v>
      </c>
      <c r="I2042" s="259" t="s">
        <v>17</v>
      </c>
      <c r="J2042" s="259" t="s">
        <v>17</v>
      </c>
      <c r="K2042" s="259" t="s">
        <v>4229</v>
      </c>
      <c r="L2042" s="260">
        <v>45608</v>
      </c>
      <c r="M2042" s="259" t="s">
        <v>20</v>
      </c>
    </row>
    <row r="2043" spans="1:13" x14ac:dyDescent="0.35">
      <c r="A2043" s="261" t="s">
        <v>67</v>
      </c>
      <c r="B2043" s="261" t="s">
        <v>68</v>
      </c>
      <c r="C2043" s="261" t="s">
        <v>69</v>
      </c>
      <c r="D2043" s="261" t="s">
        <v>1805</v>
      </c>
      <c r="E2043" s="261">
        <v>0</v>
      </c>
      <c r="F2043" s="261" t="s">
        <v>1799</v>
      </c>
      <c r="G2043" s="261" t="s">
        <v>33</v>
      </c>
      <c r="H2043" s="261">
        <v>2</v>
      </c>
      <c r="I2043" s="261" t="s">
        <v>17</v>
      </c>
      <c r="J2043" s="261" t="s">
        <v>17</v>
      </c>
      <c r="K2043" s="261" t="s">
        <v>4230</v>
      </c>
      <c r="L2043" s="262">
        <v>45608</v>
      </c>
      <c r="M2043" s="261" t="s">
        <v>20</v>
      </c>
    </row>
    <row r="2044" spans="1:13" x14ac:dyDescent="0.35">
      <c r="A2044" s="259" t="s">
        <v>67</v>
      </c>
      <c r="B2044" s="259" t="s">
        <v>68</v>
      </c>
      <c r="C2044" s="259" t="s">
        <v>69</v>
      </c>
      <c r="D2044" s="259" t="s">
        <v>1807</v>
      </c>
      <c r="E2044" s="259">
        <v>0</v>
      </c>
      <c r="F2044" s="259" t="s">
        <v>1799</v>
      </c>
      <c r="G2044" s="259" t="s">
        <v>33</v>
      </c>
      <c r="H2044" s="259">
        <v>2</v>
      </c>
      <c r="I2044" s="259" t="s">
        <v>17</v>
      </c>
      <c r="J2044" s="259" t="s">
        <v>17</v>
      </c>
      <c r="K2044" s="259" t="s">
        <v>4231</v>
      </c>
      <c r="L2044" s="260">
        <v>45608</v>
      </c>
      <c r="M2044" s="259" t="s">
        <v>20</v>
      </c>
    </row>
    <row r="2045" spans="1:13" x14ac:dyDescent="0.35">
      <c r="A2045" s="261" t="s">
        <v>67</v>
      </c>
      <c r="B2045" s="261" t="s">
        <v>68</v>
      </c>
      <c r="C2045" s="261" t="s">
        <v>69</v>
      </c>
      <c r="D2045" s="261" t="s">
        <v>1809</v>
      </c>
      <c r="E2045" s="261">
        <v>0</v>
      </c>
      <c r="F2045" s="261" t="s">
        <v>1799</v>
      </c>
      <c r="G2045" s="261" t="s">
        <v>33</v>
      </c>
      <c r="H2045" s="261">
        <v>2</v>
      </c>
      <c r="I2045" s="261" t="s">
        <v>17</v>
      </c>
      <c r="J2045" s="261" t="s">
        <v>17</v>
      </c>
      <c r="K2045" s="261" t="s">
        <v>4232</v>
      </c>
      <c r="L2045" s="262">
        <v>45608</v>
      </c>
      <c r="M2045" s="261" t="s">
        <v>20</v>
      </c>
    </row>
    <row r="2046" spans="1:13" x14ac:dyDescent="0.35">
      <c r="A2046" s="259" t="s">
        <v>67</v>
      </c>
      <c r="B2046" s="259" t="s">
        <v>68</v>
      </c>
      <c r="C2046" s="259" t="s">
        <v>69</v>
      </c>
      <c r="D2046" s="259" t="s">
        <v>1811</v>
      </c>
      <c r="E2046" s="259">
        <v>2</v>
      </c>
      <c r="F2046" s="259" t="s">
        <v>1799</v>
      </c>
      <c r="G2046" s="259" t="s">
        <v>33</v>
      </c>
      <c r="H2046" s="259">
        <v>2</v>
      </c>
      <c r="I2046" s="259" t="s">
        <v>17</v>
      </c>
      <c r="J2046" s="259" t="s">
        <v>17</v>
      </c>
      <c r="K2046" s="259" t="s">
        <v>4233</v>
      </c>
      <c r="L2046" s="260">
        <v>45608</v>
      </c>
      <c r="M2046" s="259" t="s">
        <v>20</v>
      </c>
    </row>
    <row r="2047" spans="1:13" x14ac:dyDescent="0.35">
      <c r="A2047" s="261" t="s">
        <v>67</v>
      </c>
      <c r="B2047" s="261" t="s">
        <v>68</v>
      </c>
      <c r="C2047" s="261" t="s">
        <v>69</v>
      </c>
      <c r="D2047" s="261" t="s">
        <v>1813</v>
      </c>
      <c r="E2047" s="261">
        <v>1</v>
      </c>
      <c r="F2047" s="261" t="s">
        <v>1799</v>
      </c>
      <c r="G2047" s="261" t="s">
        <v>33</v>
      </c>
      <c r="H2047" s="261">
        <v>2</v>
      </c>
      <c r="I2047" s="261" t="s">
        <v>17</v>
      </c>
      <c r="J2047" s="261" t="s">
        <v>17</v>
      </c>
      <c r="K2047" s="261" t="s">
        <v>4234</v>
      </c>
      <c r="L2047" s="262">
        <v>45608</v>
      </c>
      <c r="M2047" s="261" t="s">
        <v>20</v>
      </c>
    </row>
    <row r="2048" spans="1:13" x14ac:dyDescent="0.35">
      <c r="A2048" s="259" t="s">
        <v>67</v>
      </c>
      <c r="B2048" s="259" t="s">
        <v>68</v>
      </c>
      <c r="C2048" s="259" t="s">
        <v>69</v>
      </c>
      <c r="D2048" s="259" t="s">
        <v>1815</v>
      </c>
      <c r="E2048" s="259">
        <v>0</v>
      </c>
      <c r="F2048" s="259" t="s">
        <v>1799</v>
      </c>
      <c r="G2048" s="259" t="s">
        <v>33</v>
      </c>
      <c r="H2048" s="259">
        <v>2</v>
      </c>
      <c r="I2048" s="259" t="s">
        <v>17</v>
      </c>
      <c r="J2048" s="259" t="s">
        <v>17</v>
      </c>
      <c r="K2048" s="259" t="s">
        <v>4235</v>
      </c>
      <c r="L2048" s="260">
        <v>45608</v>
      </c>
      <c r="M2048" s="259" t="s">
        <v>20</v>
      </c>
    </row>
    <row r="2049" spans="1:13" x14ac:dyDescent="0.35">
      <c r="A2049" s="261" t="s">
        <v>82</v>
      </c>
      <c r="B2049" s="261" t="s">
        <v>83</v>
      </c>
      <c r="C2049" s="261" t="s">
        <v>84</v>
      </c>
      <c r="D2049" s="261" t="s">
        <v>1798</v>
      </c>
      <c r="E2049" s="261">
        <v>0</v>
      </c>
      <c r="F2049" s="261" t="s">
        <v>1799</v>
      </c>
      <c r="G2049" s="261" t="s">
        <v>33</v>
      </c>
      <c r="H2049" s="261">
        <v>2</v>
      </c>
      <c r="I2049" s="261" t="s">
        <v>17</v>
      </c>
      <c r="J2049" s="261" t="s">
        <v>17</v>
      </c>
      <c r="K2049" s="261" t="s">
        <v>4236</v>
      </c>
      <c r="L2049" s="262">
        <v>45608</v>
      </c>
      <c r="M2049" s="261" t="s">
        <v>20</v>
      </c>
    </row>
    <row r="2050" spans="1:13" x14ac:dyDescent="0.35">
      <c r="A2050" s="259" t="s">
        <v>82</v>
      </c>
      <c r="B2050" s="259" t="s">
        <v>83</v>
      </c>
      <c r="C2050" s="259" t="s">
        <v>84</v>
      </c>
      <c r="D2050" s="259" t="s">
        <v>1801</v>
      </c>
      <c r="E2050" s="259">
        <v>0</v>
      </c>
      <c r="F2050" s="259" t="s">
        <v>1799</v>
      </c>
      <c r="G2050" s="259" t="s">
        <v>33</v>
      </c>
      <c r="H2050" s="259">
        <v>2</v>
      </c>
      <c r="I2050" s="259" t="s">
        <v>17</v>
      </c>
      <c r="J2050" s="259" t="s">
        <v>17</v>
      </c>
      <c r="K2050" s="259" t="s">
        <v>4237</v>
      </c>
      <c r="L2050" s="260">
        <v>45608</v>
      </c>
      <c r="M2050" s="259" t="s">
        <v>20</v>
      </c>
    </row>
    <row r="2051" spans="1:13" x14ac:dyDescent="0.35">
      <c r="A2051" s="261" t="s">
        <v>82</v>
      </c>
      <c r="B2051" s="261" t="s">
        <v>83</v>
      </c>
      <c r="C2051" s="261" t="s">
        <v>84</v>
      </c>
      <c r="D2051" s="261" t="s">
        <v>1803</v>
      </c>
      <c r="E2051" s="261">
        <v>0</v>
      </c>
      <c r="F2051" s="261" t="s">
        <v>1799</v>
      </c>
      <c r="G2051" s="261" t="s">
        <v>33</v>
      </c>
      <c r="H2051" s="261">
        <v>2</v>
      </c>
      <c r="I2051" s="261" t="s">
        <v>17</v>
      </c>
      <c r="J2051" s="261" t="s">
        <v>17</v>
      </c>
      <c r="K2051" s="261" t="s">
        <v>4238</v>
      </c>
      <c r="L2051" s="262">
        <v>45608</v>
      </c>
      <c r="M2051" s="261" t="s">
        <v>20</v>
      </c>
    </row>
    <row r="2052" spans="1:13" x14ac:dyDescent="0.35">
      <c r="A2052" s="259" t="s">
        <v>82</v>
      </c>
      <c r="B2052" s="259" t="s">
        <v>83</v>
      </c>
      <c r="C2052" s="259" t="s">
        <v>84</v>
      </c>
      <c r="D2052" s="259" t="s">
        <v>1805</v>
      </c>
      <c r="E2052" s="259">
        <v>0</v>
      </c>
      <c r="F2052" s="259" t="s">
        <v>1799</v>
      </c>
      <c r="G2052" s="259" t="s">
        <v>33</v>
      </c>
      <c r="H2052" s="259">
        <v>2</v>
      </c>
      <c r="I2052" s="259" t="s">
        <v>17</v>
      </c>
      <c r="J2052" s="259" t="s">
        <v>17</v>
      </c>
      <c r="K2052" s="259" t="s">
        <v>4239</v>
      </c>
      <c r="L2052" s="260">
        <v>45608</v>
      </c>
      <c r="M2052" s="259" t="s">
        <v>20</v>
      </c>
    </row>
    <row r="2053" spans="1:13" x14ac:dyDescent="0.35">
      <c r="A2053" s="261" t="s">
        <v>82</v>
      </c>
      <c r="B2053" s="261" t="s">
        <v>83</v>
      </c>
      <c r="C2053" s="261" t="s">
        <v>84</v>
      </c>
      <c r="D2053" s="261" t="s">
        <v>1807</v>
      </c>
      <c r="E2053" s="261">
        <v>0</v>
      </c>
      <c r="F2053" s="261" t="s">
        <v>1799</v>
      </c>
      <c r="G2053" s="261" t="s">
        <v>33</v>
      </c>
      <c r="H2053" s="261">
        <v>2</v>
      </c>
      <c r="I2053" s="261" t="s">
        <v>17</v>
      </c>
      <c r="J2053" s="261" t="s">
        <v>17</v>
      </c>
      <c r="K2053" s="261" t="s">
        <v>4240</v>
      </c>
      <c r="L2053" s="262">
        <v>45608</v>
      </c>
      <c r="M2053" s="261" t="s">
        <v>20</v>
      </c>
    </row>
    <row r="2054" spans="1:13" x14ac:dyDescent="0.35">
      <c r="A2054" s="259" t="s">
        <v>82</v>
      </c>
      <c r="B2054" s="259" t="s">
        <v>83</v>
      </c>
      <c r="C2054" s="259" t="s">
        <v>84</v>
      </c>
      <c r="D2054" s="259" t="s">
        <v>1809</v>
      </c>
      <c r="E2054" s="259">
        <v>2</v>
      </c>
      <c r="F2054" s="259" t="s">
        <v>1799</v>
      </c>
      <c r="G2054" s="259" t="s">
        <v>33</v>
      </c>
      <c r="H2054" s="259">
        <v>2</v>
      </c>
      <c r="I2054" s="259" t="s">
        <v>17</v>
      </c>
      <c r="J2054" s="259" t="s">
        <v>17</v>
      </c>
      <c r="K2054" s="259" t="s">
        <v>4241</v>
      </c>
      <c r="L2054" s="260">
        <v>45608</v>
      </c>
      <c r="M2054" s="259" t="s">
        <v>20</v>
      </c>
    </row>
    <row r="2055" spans="1:13" x14ac:dyDescent="0.35">
      <c r="A2055" s="261" t="s">
        <v>82</v>
      </c>
      <c r="B2055" s="261" t="s">
        <v>83</v>
      </c>
      <c r="C2055" s="261" t="s">
        <v>84</v>
      </c>
      <c r="D2055" s="261" t="s">
        <v>1811</v>
      </c>
      <c r="E2055" s="261">
        <v>2</v>
      </c>
      <c r="F2055" s="261" t="s">
        <v>1799</v>
      </c>
      <c r="G2055" s="261" t="s">
        <v>33</v>
      </c>
      <c r="H2055" s="261">
        <v>2</v>
      </c>
      <c r="I2055" s="261" t="s">
        <v>17</v>
      </c>
      <c r="J2055" s="261" t="s">
        <v>17</v>
      </c>
      <c r="K2055" s="261" t="s">
        <v>4242</v>
      </c>
      <c r="L2055" s="262">
        <v>45608</v>
      </c>
      <c r="M2055" s="261" t="s">
        <v>20</v>
      </c>
    </row>
    <row r="2056" spans="1:13" x14ac:dyDescent="0.35">
      <c r="A2056" s="259" t="s">
        <v>82</v>
      </c>
      <c r="B2056" s="259" t="s">
        <v>83</v>
      </c>
      <c r="C2056" s="259" t="s">
        <v>84</v>
      </c>
      <c r="D2056" s="259" t="s">
        <v>1813</v>
      </c>
      <c r="E2056" s="259">
        <v>0</v>
      </c>
      <c r="F2056" s="259" t="s">
        <v>1799</v>
      </c>
      <c r="G2056" s="259" t="s">
        <v>33</v>
      </c>
      <c r="H2056" s="259">
        <v>2</v>
      </c>
      <c r="I2056" s="259" t="s">
        <v>17</v>
      </c>
      <c r="J2056" s="259" t="s">
        <v>17</v>
      </c>
      <c r="K2056" s="259" t="s">
        <v>4243</v>
      </c>
      <c r="L2056" s="260">
        <v>45608</v>
      </c>
      <c r="M2056" s="259" t="s">
        <v>20</v>
      </c>
    </row>
    <row r="2057" spans="1:13" x14ac:dyDescent="0.35">
      <c r="A2057" s="261" t="s">
        <v>82</v>
      </c>
      <c r="B2057" s="261" t="s">
        <v>83</v>
      </c>
      <c r="C2057" s="261" t="s">
        <v>84</v>
      </c>
      <c r="D2057" s="261" t="s">
        <v>1815</v>
      </c>
      <c r="E2057" s="261">
        <v>0</v>
      </c>
      <c r="F2057" s="261" t="s">
        <v>1799</v>
      </c>
      <c r="G2057" s="261" t="s">
        <v>33</v>
      </c>
      <c r="H2057" s="261">
        <v>2</v>
      </c>
      <c r="I2057" s="261" t="s">
        <v>17</v>
      </c>
      <c r="J2057" s="261" t="s">
        <v>17</v>
      </c>
      <c r="K2057" s="261" t="s">
        <v>4244</v>
      </c>
      <c r="L2057" s="262">
        <v>45608</v>
      </c>
      <c r="M2057" s="261" t="s">
        <v>20</v>
      </c>
    </row>
    <row r="2058" spans="1:13" x14ac:dyDescent="0.35">
      <c r="A2058" s="259" t="s">
        <v>4245</v>
      </c>
      <c r="B2058" s="259" t="s">
        <v>4246</v>
      </c>
      <c r="C2058" s="259" t="s">
        <v>4247</v>
      </c>
      <c r="D2058" s="259" t="s">
        <v>1798</v>
      </c>
      <c r="E2058" s="259">
        <v>0</v>
      </c>
      <c r="F2058" s="259" t="s">
        <v>1799</v>
      </c>
      <c r="G2058" s="259" t="s">
        <v>33</v>
      </c>
      <c r="H2058" s="259">
        <v>2</v>
      </c>
      <c r="I2058" s="259" t="s">
        <v>17</v>
      </c>
      <c r="J2058" s="259" t="s">
        <v>17</v>
      </c>
      <c r="K2058" s="259" t="s">
        <v>4248</v>
      </c>
      <c r="L2058" s="260">
        <v>45608</v>
      </c>
      <c r="M2058" s="259" t="s">
        <v>20</v>
      </c>
    </row>
    <row r="2059" spans="1:13" x14ac:dyDescent="0.35">
      <c r="A2059" s="261" t="s">
        <v>4245</v>
      </c>
      <c r="B2059" s="261" t="s">
        <v>4246</v>
      </c>
      <c r="C2059" s="261" t="s">
        <v>4247</v>
      </c>
      <c r="D2059" s="261" t="s">
        <v>1801</v>
      </c>
      <c r="E2059" s="261">
        <v>0</v>
      </c>
      <c r="F2059" s="261" t="s">
        <v>1799</v>
      </c>
      <c r="G2059" s="261" t="s">
        <v>33</v>
      </c>
      <c r="H2059" s="261">
        <v>2</v>
      </c>
      <c r="I2059" s="261" t="s">
        <v>17</v>
      </c>
      <c r="J2059" s="261" t="s">
        <v>17</v>
      </c>
      <c r="K2059" s="261" t="s">
        <v>4249</v>
      </c>
      <c r="L2059" s="262">
        <v>45608</v>
      </c>
      <c r="M2059" s="261" t="s">
        <v>20</v>
      </c>
    </row>
    <row r="2060" spans="1:13" x14ac:dyDescent="0.35">
      <c r="A2060" s="259" t="s">
        <v>4245</v>
      </c>
      <c r="B2060" s="259" t="s">
        <v>4246</v>
      </c>
      <c r="C2060" s="259" t="s">
        <v>4247</v>
      </c>
      <c r="D2060" s="259" t="s">
        <v>1803</v>
      </c>
      <c r="E2060" s="259">
        <v>0</v>
      </c>
      <c r="F2060" s="259" t="s">
        <v>1799</v>
      </c>
      <c r="G2060" s="259" t="s">
        <v>33</v>
      </c>
      <c r="H2060" s="259">
        <v>2</v>
      </c>
      <c r="I2060" s="259" t="s">
        <v>17</v>
      </c>
      <c r="J2060" s="259" t="s">
        <v>17</v>
      </c>
      <c r="K2060" s="259" t="s">
        <v>4250</v>
      </c>
      <c r="L2060" s="260">
        <v>45608</v>
      </c>
      <c r="M2060" s="259" t="s">
        <v>20</v>
      </c>
    </row>
    <row r="2061" spans="1:13" x14ac:dyDescent="0.35">
      <c r="A2061" s="261" t="s">
        <v>4245</v>
      </c>
      <c r="B2061" s="261" t="s">
        <v>4246</v>
      </c>
      <c r="C2061" s="261" t="s">
        <v>4247</v>
      </c>
      <c r="D2061" s="261" t="s">
        <v>1805</v>
      </c>
      <c r="E2061" s="261">
        <v>0</v>
      </c>
      <c r="F2061" s="261" t="s">
        <v>1799</v>
      </c>
      <c r="G2061" s="261" t="s">
        <v>33</v>
      </c>
      <c r="H2061" s="261">
        <v>2</v>
      </c>
      <c r="I2061" s="261" t="s">
        <v>17</v>
      </c>
      <c r="J2061" s="261" t="s">
        <v>17</v>
      </c>
      <c r="K2061" s="261" t="s">
        <v>4251</v>
      </c>
      <c r="L2061" s="262">
        <v>45608</v>
      </c>
      <c r="M2061" s="261" t="s">
        <v>20</v>
      </c>
    </row>
    <row r="2062" spans="1:13" x14ac:dyDescent="0.35">
      <c r="A2062" s="259" t="s">
        <v>4245</v>
      </c>
      <c r="B2062" s="259" t="s">
        <v>4246</v>
      </c>
      <c r="C2062" s="259" t="s">
        <v>4247</v>
      </c>
      <c r="D2062" s="259" t="s">
        <v>1807</v>
      </c>
      <c r="E2062" s="259">
        <v>0</v>
      </c>
      <c r="F2062" s="259" t="s">
        <v>1799</v>
      </c>
      <c r="G2062" s="259" t="s">
        <v>33</v>
      </c>
      <c r="H2062" s="259">
        <v>2</v>
      </c>
      <c r="I2062" s="259" t="s">
        <v>17</v>
      </c>
      <c r="J2062" s="259" t="s">
        <v>17</v>
      </c>
      <c r="K2062" s="259" t="s">
        <v>4252</v>
      </c>
      <c r="L2062" s="260">
        <v>45608</v>
      </c>
      <c r="M2062" s="259" t="s">
        <v>20</v>
      </c>
    </row>
    <row r="2063" spans="1:13" x14ac:dyDescent="0.35">
      <c r="A2063" s="261" t="s">
        <v>4245</v>
      </c>
      <c r="B2063" s="261" t="s">
        <v>4246</v>
      </c>
      <c r="C2063" s="261" t="s">
        <v>4247</v>
      </c>
      <c r="D2063" s="261" t="s">
        <v>1809</v>
      </c>
      <c r="E2063" s="261">
        <v>0</v>
      </c>
      <c r="F2063" s="261" t="s">
        <v>1799</v>
      </c>
      <c r="G2063" s="261" t="s">
        <v>33</v>
      </c>
      <c r="H2063" s="261">
        <v>2</v>
      </c>
      <c r="I2063" s="261" t="s">
        <v>17</v>
      </c>
      <c r="J2063" s="261" t="s">
        <v>17</v>
      </c>
      <c r="K2063" s="261" t="s">
        <v>4253</v>
      </c>
      <c r="L2063" s="262">
        <v>45608</v>
      </c>
      <c r="M2063" s="261" t="s">
        <v>20</v>
      </c>
    </row>
    <row r="2064" spans="1:13" x14ac:dyDescent="0.35">
      <c r="A2064" s="259" t="s">
        <v>4245</v>
      </c>
      <c r="B2064" s="259" t="s">
        <v>4246</v>
      </c>
      <c r="C2064" s="259" t="s">
        <v>4247</v>
      </c>
      <c r="D2064" s="259" t="s">
        <v>1811</v>
      </c>
      <c r="E2064" s="259">
        <v>0</v>
      </c>
      <c r="F2064" s="259" t="s">
        <v>1799</v>
      </c>
      <c r="G2064" s="259" t="s">
        <v>33</v>
      </c>
      <c r="H2064" s="259">
        <v>2</v>
      </c>
      <c r="I2064" s="259" t="s">
        <v>17</v>
      </c>
      <c r="J2064" s="259" t="s">
        <v>17</v>
      </c>
      <c r="K2064" s="259" t="s">
        <v>4254</v>
      </c>
      <c r="L2064" s="260">
        <v>45608</v>
      </c>
      <c r="M2064" s="259" t="s">
        <v>20</v>
      </c>
    </row>
    <row r="2065" spans="1:13" x14ac:dyDescent="0.35">
      <c r="A2065" s="261" t="s">
        <v>4245</v>
      </c>
      <c r="B2065" s="261" t="s">
        <v>4246</v>
      </c>
      <c r="C2065" s="261" t="s">
        <v>4247</v>
      </c>
      <c r="D2065" s="261" t="s">
        <v>1813</v>
      </c>
      <c r="E2065" s="261">
        <v>0</v>
      </c>
      <c r="F2065" s="261" t="s">
        <v>1799</v>
      </c>
      <c r="G2065" s="261" t="s">
        <v>33</v>
      </c>
      <c r="H2065" s="261">
        <v>2</v>
      </c>
      <c r="I2065" s="261" t="s">
        <v>17</v>
      </c>
      <c r="J2065" s="261" t="s">
        <v>17</v>
      </c>
      <c r="K2065" s="261" t="s">
        <v>4255</v>
      </c>
      <c r="L2065" s="262">
        <v>45608</v>
      </c>
      <c r="M2065" s="261" t="s">
        <v>20</v>
      </c>
    </row>
    <row r="2066" spans="1:13" x14ac:dyDescent="0.35">
      <c r="A2066" s="259" t="s">
        <v>4245</v>
      </c>
      <c r="B2066" s="259" t="s">
        <v>4246</v>
      </c>
      <c r="C2066" s="259" t="s">
        <v>4247</v>
      </c>
      <c r="D2066" s="259" t="s">
        <v>1815</v>
      </c>
      <c r="E2066" s="259">
        <v>0</v>
      </c>
      <c r="F2066" s="259" t="s">
        <v>1799</v>
      </c>
      <c r="G2066" s="259" t="s">
        <v>33</v>
      </c>
      <c r="H2066" s="259">
        <v>2</v>
      </c>
      <c r="I2066" s="259" t="s">
        <v>17</v>
      </c>
      <c r="J2066" s="259" t="s">
        <v>17</v>
      </c>
      <c r="K2066" s="259" t="s">
        <v>4256</v>
      </c>
      <c r="L2066" s="260">
        <v>45608</v>
      </c>
      <c r="M2066" s="259" t="s">
        <v>20</v>
      </c>
    </row>
    <row r="2067" spans="1:13" x14ac:dyDescent="0.35">
      <c r="A2067" s="261" t="s">
        <v>983</v>
      </c>
      <c r="B2067" s="261" t="s">
        <v>984</v>
      </c>
      <c r="C2067" s="261" t="s">
        <v>985</v>
      </c>
      <c r="D2067" s="261" t="s">
        <v>1798</v>
      </c>
      <c r="E2067" s="261">
        <v>0</v>
      </c>
      <c r="F2067" s="261" t="s">
        <v>1799</v>
      </c>
      <c r="G2067" s="261" t="s">
        <v>33</v>
      </c>
      <c r="H2067" s="261">
        <v>2</v>
      </c>
      <c r="I2067" s="261" t="s">
        <v>17</v>
      </c>
      <c r="J2067" s="261" t="s">
        <v>17</v>
      </c>
      <c r="K2067" s="261" t="s">
        <v>4257</v>
      </c>
      <c r="L2067" s="262">
        <v>45608</v>
      </c>
      <c r="M2067" s="261" t="s">
        <v>20</v>
      </c>
    </row>
    <row r="2068" spans="1:13" x14ac:dyDescent="0.35">
      <c r="A2068" s="259" t="s">
        <v>983</v>
      </c>
      <c r="B2068" s="259" t="s">
        <v>984</v>
      </c>
      <c r="C2068" s="259" t="s">
        <v>985</v>
      </c>
      <c r="D2068" s="259" t="s">
        <v>1801</v>
      </c>
      <c r="E2068" s="259">
        <v>1</v>
      </c>
      <c r="F2068" s="259" t="s">
        <v>1799</v>
      </c>
      <c r="G2068" s="259" t="s">
        <v>33</v>
      </c>
      <c r="H2068" s="259">
        <v>2</v>
      </c>
      <c r="I2068" s="259" t="s">
        <v>17</v>
      </c>
      <c r="J2068" s="259" t="s">
        <v>17</v>
      </c>
      <c r="K2068" s="259" t="s">
        <v>4258</v>
      </c>
      <c r="L2068" s="260">
        <v>45608</v>
      </c>
      <c r="M2068" s="259" t="s">
        <v>20</v>
      </c>
    </row>
    <row r="2069" spans="1:13" x14ac:dyDescent="0.35">
      <c r="A2069" s="261" t="s">
        <v>983</v>
      </c>
      <c r="B2069" s="261" t="s">
        <v>984</v>
      </c>
      <c r="C2069" s="261" t="s">
        <v>985</v>
      </c>
      <c r="D2069" s="261" t="s">
        <v>1803</v>
      </c>
      <c r="E2069" s="261">
        <v>0</v>
      </c>
      <c r="F2069" s="261" t="s">
        <v>1799</v>
      </c>
      <c r="G2069" s="261" t="s">
        <v>33</v>
      </c>
      <c r="H2069" s="261">
        <v>2</v>
      </c>
      <c r="I2069" s="261" t="s">
        <v>17</v>
      </c>
      <c r="J2069" s="261" t="s">
        <v>17</v>
      </c>
      <c r="K2069" s="261" t="s">
        <v>4259</v>
      </c>
      <c r="L2069" s="262">
        <v>45608</v>
      </c>
      <c r="M2069" s="261" t="s">
        <v>20</v>
      </c>
    </row>
    <row r="2070" spans="1:13" x14ac:dyDescent="0.35">
      <c r="A2070" s="259" t="s">
        <v>983</v>
      </c>
      <c r="B2070" s="259" t="s">
        <v>984</v>
      </c>
      <c r="C2070" s="259" t="s">
        <v>985</v>
      </c>
      <c r="D2070" s="259" t="s">
        <v>1805</v>
      </c>
      <c r="E2070" s="259">
        <v>0</v>
      </c>
      <c r="F2070" s="259" t="s">
        <v>1799</v>
      </c>
      <c r="G2070" s="259" t="s">
        <v>33</v>
      </c>
      <c r="H2070" s="259">
        <v>2</v>
      </c>
      <c r="I2070" s="259" t="s">
        <v>17</v>
      </c>
      <c r="J2070" s="259" t="s">
        <v>17</v>
      </c>
      <c r="K2070" s="259" t="s">
        <v>4260</v>
      </c>
      <c r="L2070" s="260">
        <v>45608</v>
      </c>
      <c r="M2070" s="259" t="s">
        <v>20</v>
      </c>
    </row>
    <row r="2071" spans="1:13" x14ac:dyDescent="0.35">
      <c r="A2071" s="261" t="s">
        <v>983</v>
      </c>
      <c r="B2071" s="261" t="s">
        <v>984</v>
      </c>
      <c r="C2071" s="261" t="s">
        <v>985</v>
      </c>
      <c r="D2071" s="261" t="s">
        <v>1807</v>
      </c>
      <c r="E2071" s="261">
        <v>2</v>
      </c>
      <c r="F2071" s="261" t="s">
        <v>1799</v>
      </c>
      <c r="G2071" s="261" t="s">
        <v>33</v>
      </c>
      <c r="H2071" s="261">
        <v>2</v>
      </c>
      <c r="I2071" s="261" t="s">
        <v>17</v>
      </c>
      <c r="J2071" s="261" t="s">
        <v>17</v>
      </c>
      <c r="K2071" s="261" t="s">
        <v>4261</v>
      </c>
      <c r="L2071" s="262">
        <v>45608</v>
      </c>
      <c r="M2071" s="261" t="s">
        <v>20</v>
      </c>
    </row>
    <row r="2072" spans="1:13" x14ac:dyDescent="0.35">
      <c r="A2072" s="259" t="s">
        <v>983</v>
      </c>
      <c r="B2072" s="259" t="s">
        <v>984</v>
      </c>
      <c r="C2072" s="259" t="s">
        <v>985</v>
      </c>
      <c r="D2072" s="259" t="s">
        <v>1809</v>
      </c>
      <c r="E2072" s="259">
        <v>0</v>
      </c>
      <c r="F2072" s="259" t="s">
        <v>1799</v>
      </c>
      <c r="G2072" s="259" t="s">
        <v>33</v>
      </c>
      <c r="H2072" s="259">
        <v>2</v>
      </c>
      <c r="I2072" s="259" t="s">
        <v>17</v>
      </c>
      <c r="J2072" s="259" t="s">
        <v>17</v>
      </c>
      <c r="K2072" s="259" t="s">
        <v>4262</v>
      </c>
      <c r="L2072" s="260">
        <v>45608</v>
      </c>
      <c r="M2072" s="259" t="s">
        <v>20</v>
      </c>
    </row>
    <row r="2073" spans="1:13" x14ac:dyDescent="0.35">
      <c r="A2073" s="261" t="s">
        <v>983</v>
      </c>
      <c r="B2073" s="261" t="s">
        <v>984</v>
      </c>
      <c r="C2073" s="261" t="s">
        <v>985</v>
      </c>
      <c r="D2073" s="261" t="s">
        <v>1811</v>
      </c>
      <c r="E2073" s="261">
        <v>0</v>
      </c>
      <c r="F2073" s="261" t="s">
        <v>1799</v>
      </c>
      <c r="G2073" s="261" t="s">
        <v>33</v>
      </c>
      <c r="H2073" s="261">
        <v>2</v>
      </c>
      <c r="I2073" s="261" t="s">
        <v>17</v>
      </c>
      <c r="J2073" s="261" t="s">
        <v>17</v>
      </c>
      <c r="K2073" s="261" t="s">
        <v>4263</v>
      </c>
      <c r="L2073" s="262">
        <v>45608</v>
      </c>
      <c r="M2073" s="261" t="s">
        <v>20</v>
      </c>
    </row>
    <row r="2074" spans="1:13" x14ac:dyDescent="0.35">
      <c r="A2074" s="259" t="s">
        <v>983</v>
      </c>
      <c r="B2074" s="259" t="s">
        <v>984</v>
      </c>
      <c r="C2074" s="259" t="s">
        <v>985</v>
      </c>
      <c r="D2074" s="259" t="s">
        <v>1813</v>
      </c>
      <c r="E2074" s="259">
        <v>0</v>
      </c>
      <c r="F2074" s="259" t="s">
        <v>1799</v>
      </c>
      <c r="G2074" s="259" t="s">
        <v>33</v>
      </c>
      <c r="H2074" s="259">
        <v>2</v>
      </c>
      <c r="I2074" s="259" t="s">
        <v>17</v>
      </c>
      <c r="J2074" s="259" t="s">
        <v>17</v>
      </c>
      <c r="K2074" s="259" t="s">
        <v>4264</v>
      </c>
      <c r="L2074" s="260">
        <v>45608</v>
      </c>
      <c r="M2074" s="259" t="s">
        <v>20</v>
      </c>
    </row>
    <row r="2075" spans="1:13" x14ac:dyDescent="0.35">
      <c r="A2075" s="261" t="s">
        <v>983</v>
      </c>
      <c r="B2075" s="261" t="s">
        <v>984</v>
      </c>
      <c r="C2075" s="261" t="s">
        <v>985</v>
      </c>
      <c r="D2075" s="261" t="s">
        <v>1815</v>
      </c>
      <c r="E2075" s="261">
        <v>0</v>
      </c>
      <c r="F2075" s="261" t="s">
        <v>1799</v>
      </c>
      <c r="G2075" s="261" t="s">
        <v>33</v>
      </c>
      <c r="H2075" s="261">
        <v>2</v>
      </c>
      <c r="I2075" s="261" t="s">
        <v>17</v>
      </c>
      <c r="J2075" s="261" t="s">
        <v>17</v>
      </c>
      <c r="K2075" s="261" t="s">
        <v>4265</v>
      </c>
      <c r="L2075" s="262">
        <v>45608</v>
      </c>
      <c r="M2075" s="261" t="s">
        <v>20</v>
      </c>
    </row>
    <row r="2076" spans="1:13" x14ac:dyDescent="0.35">
      <c r="A2076" s="259" t="s">
        <v>1426</v>
      </c>
      <c r="B2076" s="259" t="s">
        <v>1427</v>
      </c>
      <c r="C2076" s="259" t="s">
        <v>1428</v>
      </c>
      <c r="D2076" s="259" t="s">
        <v>1798</v>
      </c>
      <c r="E2076" s="259">
        <v>3</v>
      </c>
      <c r="F2076" s="259" t="s">
        <v>1799</v>
      </c>
      <c r="G2076" s="259" t="s">
        <v>33</v>
      </c>
      <c r="H2076" s="259">
        <v>2</v>
      </c>
      <c r="I2076" s="259" t="s">
        <v>17</v>
      </c>
      <c r="J2076" s="259" t="s">
        <v>17</v>
      </c>
      <c r="K2076" s="259" t="s">
        <v>4266</v>
      </c>
      <c r="L2076" s="260">
        <v>45608</v>
      </c>
      <c r="M2076" s="259" t="s">
        <v>20</v>
      </c>
    </row>
    <row r="2077" spans="1:13" x14ac:dyDescent="0.35">
      <c r="A2077" s="261" t="s">
        <v>1426</v>
      </c>
      <c r="B2077" s="261" t="s">
        <v>1427</v>
      </c>
      <c r="C2077" s="261" t="s">
        <v>1428</v>
      </c>
      <c r="D2077" s="261" t="s">
        <v>1801</v>
      </c>
      <c r="E2077" s="261">
        <v>1</v>
      </c>
      <c r="F2077" s="261" t="s">
        <v>1799</v>
      </c>
      <c r="G2077" s="261" t="s">
        <v>33</v>
      </c>
      <c r="H2077" s="261">
        <v>2</v>
      </c>
      <c r="I2077" s="261" t="s">
        <v>17</v>
      </c>
      <c r="J2077" s="261" t="s">
        <v>17</v>
      </c>
      <c r="K2077" s="261" t="s">
        <v>4267</v>
      </c>
      <c r="L2077" s="262">
        <v>45608</v>
      </c>
      <c r="M2077" s="261" t="s">
        <v>20</v>
      </c>
    </row>
    <row r="2078" spans="1:13" x14ac:dyDescent="0.35">
      <c r="A2078" s="259" t="s">
        <v>1426</v>
      </c>
      <c r="B2078" s="259" t="s">
        <v>1427</v>
      </c>
      <c r="C2078" s="259" t="s">
        <v>1428</v>
      </c>
      <c r="D2078" s="259" t="s">
        <v>1803</v>
      </c>
      <c r="E2078" s="259">
        <v>2</v>
      </c>
      <c r="F2078" s="259" t="s">
        <v>1799</v>
      </c>
      <c r="G2078" s="259" t="s">
        <v>33</v>
      </c>
      <c r="H2078" s="259">
        <v>2</v>
      </c>
      <c r="I2078" s="259" t="s">
        <v>17</v>
      </c>
      <c r="J2078" s="259" t="s">
        <v>17</v>
      </c>
      <c r="K2078" s="259" t="s">
        <v>4268</v>
      </c>
      <c r="L2078" s="260">
        <v>45608</v>
      </c>
      <c r="M2078" s="259" t="s">
        <v>20</v>
      </c>
    </row>
    <row r="2079" spans="1:13" x14ac:dyDescent="0.35">
      <c r="A2079" s="261" t="s">
        <v>1426</v>
      </c>
      <c r="B2079" s="261" t="s">
        <v>1427</v>
      </c>
      <c r="C2079" s="261" t="s">
        <v>1428</v>
      </c>
      <c r="D2079" s="261" t="s">
        <v>1805</v>
      </c>
      <c r="E2079" s="261">
        <v>3</v>
      </c>
      <c r="F2079" s="261" t="s">
        <v>1799</v>
      </c>
      <c r="G2079" s="261" t="s">
        <v>33</v>
      </c>
      <c r="H2079" s="261">
        <v>2</v>
      </c>
      <c r="I2079" s="261" t="s">
        <v>17</v>
      </c>
      <c r="J2079" s="261" t="s">
        <v>17</v>
      </c>
      <c r="K2079" s="261" t="s">
        <v>4269</v>
      </c>
      <c r="L2079" s="262">
        <v>45608</v>
      </c>
      <c r="M2079" s="261" t="s">
        <v>20</v>
      </c>
    </row>
    <row r="2080" spans="1:13" x14ac:dyDescent="0.35">
      <c r="A2080" s="259" t="s">
        <v>1426</v>
      </c>
      <c r="B2080" s="259" t="s">
        <v>1427</v>
      </c>
      <c r="C2080" s="259" t="s">
        <v>1428</v>
      </c>
      <c r="D2080" s="259" t="s">
        <v>1807</v>
      </c>
      <c r="E2080" s="259">
        <v>3</v>
      </c>
      <c r="F2080" s="259" t="s">
        <v>1799</v>
      </c>
      <c r="G2080" s="259" t="s">
        <v>33</v>
      </c>
      <c r="H2080" s="259">
        <v>2</v>
      </c>
      <c r="I2080" s="259" t="s">
        <v>17</v>
      </c>
      <c r="J2080" s="259" t="s">
        <v>17</v>
      </c>
      <c r="K2080" s="259" t="s">
        <v>4270</v>
      </c>
      <c r="L2080" s="260">
        <v>45608</v>
      </c>
      <c r="M2080" s="259" t="s">
        <v>20</v>
      </c>
    </row>
    <row r="2081" spans="1:13" x14ac:dyDescent="0.35">
      <c r="A2081" s="261" t="s">
        <v>1426</v>
      </c>
      <c r="B2081" s="261" t="s">
        <v>1427</v>
      </c>
      <c r="C2081" s="261" t="s">
        <v>1428</v>
      </c>
      <c r="D2081" s="261" t="s">
        <v>1809</v>
      </c>
      <c r="E2081" s="261">
        <v>2</v>
      </c>
      <c r="F2081" s="261" t="s">
        <v>1799</v>
      </c>
      <c r="G2081" s="261" t="s">
        <v>33</v>
      </c>
      <c r="H2081" s="261">
        <v>2</v>
      </c>
      <c r="I2081" s="261" t="s">
        <v>17</v>
      </c>
      <c r="J2081" s="261" t="s">
        <v>17</v>
      </c>
      <c r="K2081" s="261" t="s">
        <v>4271</v>
      </c>
      <c r="L2081" s="262">
        <v>45608</v>
      </c>
      <c r="M2081" s="261" t="s">
        <v>20</v>
      </c>
    </row>
    <row r="2082" spans="1:13" x14ac:dyDescent="0.35">
      <c r="A2082" s="259" t="s">
        <v>1426</v>
      </c>
      <c r="B2082" s="259" t="s">
        <v>1427</v>
      </c>
      <c r="C2082" s="259" t="s">
        <v>1428</v>
      </c>
      <c r="D2082" s="259" t="s">
        <v>1811</v>
      </c>
      <c r="E2082" s="259">
        <v>3</v>
      </c>
      <c r="F2082" s="259" t="s">
        <v>1799</v>
      </c>
      <c r="G2082" s="259" t="s">
        <v>33</v>
      </c>
      <c r="H2082" s="259">
        <v>2</v>
      </c>
      <c r="I2082" s="259" t="s">
        <v>17</v>
      </c>
      <c r="J2082" s="259" t="s">
        <v>17</v>
      </c>
      <c r="K2082" s="259" t="s">
        <v>4272</v>
      </c>
      <c r="L2082" s="260">
        <v>45608</v>
      </c>
      <c r="M2082" s="259" t="s">
        <v>20</v>
      </c>
    </row>
    <row r="2083" spans="1:13" x14ac:dyDescent="0.35">
      <c r="A2083" s="261" t="s">
        <v>1426</v>
      </c>
      <c r="B2083" s="261" t="s">
        <v>1427</v>
      </c>
      <c r="C2083" s="261" t="s">
        <v>1428</v>
      </c>
      <c r="D2083" s="261" t="s">
        <v>1813</v>
      </c>
      <c r="E2083" s="261">
        <v>3</v>
      </c>
      <c r="F2083" s="261" t="s">
        <v>1799</v>
      </c>
      <c r="G2083" s="261" t="s">
        <v>33</v>
      </c>
      <c r="H2083" s="261">
        <v>2</v>
      </c>
      <c r="I2083" s="261" t="s">
        <v>17</v>
      </c>
      <c r="J2083" s="261" t="s">
        <v>17</v>
      </c>
      <c r="K2083" s="261" t="s">
        <v>4273</v>
      </c>
      <c r="L2083" s="262">
        <v>45608</v>
      </c>
      <c r="M2083" s="261" t="s">
        <v>20</v>
      </c>
    </row>
    <row r="2084" spans="1:13" x14ac:dyDescent="0.35">
      <c r="A2084" s="259" t="s">
        <v>1426</v>
      </c>
      <c r="B2084" s="259" t="s">
        <v>1427</v>
      </c>
      <c r="C2084" s="259" t="s">
        <v>1428</v>
      </c>
      <c r="D2084" s="259" t="s">
        <v>1815</v>
      </c>
      <c r="E2084" s="259">
        <v>3</v>
      </c>
      <c r="F2084" s="259" t="s">
        <v>1799</v>
      </c>
      <c r="G2084" s="259" t="s">
        <v>33</v>
      </c>
      <c r="H2084" s="259">
        <v>2</v>
      </c>
      <c r="I2084" s="259" t="s">
        <v>17</v>
      </c>
      <c r="J2084" s="259" t="s">
        <v>17</v>
      </c>
      <c r="K2084" s="259" t="s">
        <v>4274</v>
      </c>
      <c r="L2084" s="260">
        <v>45608</v>
      </c>
      <c r="M2084" s="259" t="s">
        <v>20</v>
      </c>
    </row>
    <row r="2085" spans="1:13" x14ac:dyDescent="0.35">
      <c r="A2085" s="261" t="s">
        <v>1435</v>
      </c>
      <c r="B2085" s="261" t="s">
        <v>1436</v>
      </c>
      <c r="C2085" s="261" t="s">
        <v>1428</v>
      </c>
      <c r="D2085" s="261" t="s">
        <v>1798</v>
      </c>
      <c r="E2085" s="261">
        <v>2</v>
      </c>
      <c r="F2085" s="261" t="s">
        <v>1799</v>
      </c>
      <c r="G2085" s="261" t="s">
        <v>33</v>
      </c>
      <c r="H2085" s="261">
        <v>2</v>
      </c>
      <c r="I2085" s="261" t="s">
        <v>17</v>
      </c>
      <c r="J2085" s="261" t="s">
        <v>17</v>
      </c>
      <c r="K2085" s="261" t="s">
        <v>4275</v>
      </c>
      <c r="L2085" s="262">
        <v>45608</v>
      </c>
      <c r="M2085" s="261" t="s">
        <v>20</v>
      </c>
    </row>
    <row r="2086" spans="1:13" x14ac:dyDescent="0.35">
      <c r="A2086" s="259" t="s">
        <v>1435</v>
      </c>
      <c r="B2086" s="259" t="s">
        <v>1436</v>
      </c>
      <c r="C2086" s="259" t="s">
        <v>1428</v>
      </c>
      <c r="D2086" s="259" t="s">
        <v>1801</v>
      </c>
      <c r="E2086" s="259">
        <v>1</v>
      </c>
      <c r="F2086" s="259" t="s">
        <v>1799</v>
      </c>
      <c r="G2086" s="259" t="s">
        <v>33</v>
      </c>
      <c r="H2086" s="259">
        <v>2</v>
      </c>
      <c r="I2086" s="259" t="s">
        <v>17</v>
      </c>
      <c r="J2086" s="259" t="s">
        <v>17</v>
      </c>
      <c r="K2086" s="259" t="s">
        <v>4276</v>
      </c>
      <c r="L2086" s="260">
        <v>45608</v>
      </c>
      <c r="M2086" s="259" t="s">
        <v>20</v>
      </c>
    </row>
    <row r="2087" spans="1:13" x14ac:dyDescent="0.35">
      <c r="A2087" s="261" t="s">
        <v>1435</v>
      </c>
      <c r="B2087" s="261" t="s">
        <v>1436</v>
      </c>
      <c r="C2087" s="261" t="s">
        <v>1428</v>
      </c>
      <c r="D2087" s="261" t="s">
        <v>1803</v>
      </c>
      <c r="E2087" s="261">
        <v>2</v>
      </c>
      <c r="F2087" s="261" t="s">
        <v>1799</v>
      </c>
      <c r="G2087" s="261" t="s">
        <v>33</v>
      </c>
      <c r="H2087" s="261">
        <v>2</v>
      </c>
      <c r="I2087" s="261" t="s">
        <v>17</v>
      </c>
      <c r="J2087" s="261" t="s">
        <v>17</v>
      </c>
      <c r="K2087" s="261" t="s">
        <v>4277</v>
      </c>
      <c r="L2087" s="262">
        <v>45608</v>
      </c>
      <c r="M2087" s="261" t="s">
        <v>20</v>
      </c>
    </row>
    <row r="2088" spans="1:13" x14ac:dyDescent="0.35">
      <c r="A2088" s="259" t="s">
        <v>1435</v>
      </c>
      <c r="B2088" s="259" t="s">
        <v>1436</v>
      </c>
      <c r="C2088" s="259" t="s">
        <v>1428</v>
      </c>
      <c r="D2088" s="259" t="s">
        <v>1805</v>
      </c>
      <c r="E2088" s="259">
        <v>2</v>
      </c>
      <c r="F2088" s="259" t="s">
        <v>1799</v>
      </c>
      <c r="G2088" s="259" t="s">
        <v>33</v>
      </c>
      <c r="H2088" s="259">
        <v>2</v>
      </c>
      <c r="I2088" s="259" t="s">
        <v>17</v>
      </c>
      <c r="J2088" s="259" t="s">
        <v>17</v>
      </c>
      <c r="K2088" s="259" t="s">
        <v>4278</v>
      </c>
      <c r="L2088" s="260">
        <v>45608</v>
      </c>
      <c r="M2088" s="259" t="s">
        <v>20</v>
      </c>
    </row>
    <row r="2089" spans="1:13" x14ac:dyDescent="0.35">
      <c r="A2089" s="261" t="s">
        <v>1435</v>
      </c>
      <c r="B2089" s="261" t="s">
        <v>1436</v>
      </c>
      <c r="C2089" s="261" t="s">
        <v>1428</v>
      </c>
      <c r="D2089" s="261" t="s">
        <v>1807</v>
      </c>
      <c r="E2089" s="261">
        <v>0</v>
      </c>
      <c r="F2089" s="261" t="s">
        <v>1799</v>
      </c>
      <c r="G2089" s="261" t="s">
        <v>33</v>
      </c>
      <c r="H2089" s="261">
        <v>2</v>
      </c>
      <c r="I2089" s="261" t="s">
        <v>17</v>
      </c>
      <c r="J2089" s="261" t="s">
        <v>17</v>
      </c>
      <c r="K2089" s="261" t="s">
        <v>4279</v>
      </c>
      <c r="L2089" s="262">
        <v>45608</v>
      </c>
      <c r="M2089" s="261" t="s">
        <v>20</v>
      </c>
    </row>
    <row r="2090" spans="1:13" x14ac:dyDescent="0.35">
      <c r="A2090" s="259" t="s">
        <v>1435</v>
      </c>
      <c r="B2090" s="259" t="s">
        <v>1436</v>
      </c>
      <c r="C2090" s="259" t="s">
        <v>1428</v>
      </c>
      <c r="D2090" s="259" t="s">
        <v>1809</v>
      </c>
      <c r="E2090" s="259">
        <v>2</v>
      </c>
      <c r="F2090" s="259" t="s">
        <v>1799</v>
      </c>
      <c r="G2090" s="259" t="s">
        <v>33</v>
      </c>
      <c r="H2090" s="259">
        <v>2</v>
      </c>
      <c r="I2090" s="259" t="s">
        <v>17</v>
      </c>
      <c r="J2090" s="259" t="s">
        <v>17</v>
      </c>
      <c r="K2090" s="259" t="s">
        <v>4280</v>
      </c>
      <c r="L2090" s="260">
        <v>45608</v>
      </c>
      <c r="M2090" s="259" t="s">
        <v>20</v>
      </c>
    </row>
    <row r="2091" spans="1:13" x14ac:dyDescent="0.35">
      <c r="A2091" s="261" t="s">
        <v>1435</v>
      </c>
      <c r="B2091" s="261" t="s">
        <v>1436</v>
      </c>
      <c r="C2091" s="261" t="s">
        <v>1428</v>
      </c>
      <c r="D2091" s="261" t="s">
        <v>1811</v>
      </c>
      <c r="E2091" s="261">
        <v>3</v>
      </c>
      <c r="F2091" s="261" t="s">
        <v>1799</v>
      </c>
      <c r="G2091" s="261" t="s">
        <v>33</v>
      </c>
      <c r="H2091" s="261">
        <v>2</v>
      </c>
      <c r="I2091" s="261" t="s">
        <v>17</v>
      </c>
      <c r="J2091" s="261" t="s">
        <v>17</v>
      </c>
      <c r="K2091" s="261" t="s">
        <v>4281</v>
      </c>
      <c r="L2091" s="262">
        <v>45608</v>
      </c>
      <c r="M2091" s="261" t="s">
        <v>20</v>
      </c>
    </row>
    <row r="2092" spans="1:13" x14ac:dyDescent="0.35">
      <c r="A2092" s="259" t="s">
        <v>1435</v>
      </c>
      <c r="B2092" s="259" t="s">
        <v>1436</v>
      </c>
      <c r="C2092" s="259" t="s">
        <v>1428</v>
      </c>
      <c r="D2092" s="259" t="s">
        <v>1813</v>
      </c>
      <c r="E2092" s="259">
        <v>3</v>
      </c>
      <c r="F2092" s="259" t="s">
        <v>1799</v>
      </c>
      <c r="G2092" s="259" t="s">
        <v>33</v>
      </c>
      <c r="H2092" s="259">
        <v>2</v>
      </c>
      <c r="I2092" s="259" t="s">
        <v>17</v>
      </c>
      <c r="J2092" s="259" t="s">
        <v>17</v>
      </c>
      <c r="K2092" s="259" t="s">
        <v>4282</v>
      </c>
      <c r="L2092" s="260">
        <v>45608</v>
      </c>
      <c r="M2092" s="259" t="s">
        <v>20</v>
      </c>
    </row>
    <row r="2093" spans="1:13" x14ac:dyDescent="0.35">
      <c r="A2093" s="261" t="s">
        <v>1435</v>
      </c>
      <c r="B2093" s="261" t="s">
        <v>1436</v>
      </c>
      <c r="C2093" s="261" t="s">
        <v>1428</v>
      </c>
      <c r="D2093" s="261" t="s">
        <v>1815</v>
      </c>
      <c r="E2093" s="261">
        <v>3</v>
      </c>
      <c r="F2093" s="261" t="s">
        <v>1799</v>
      </c>
      <c r="G2093" s="261" t="s">
        <v>33</v>
      </c>
      <c r="H2093" s="261">
        <v>2</v>
      </c>
      <c r="I2093" s="261" t="s">
        <v>17</v>
      </c>
      <c r="J2093" s="261" t="s">
        <v>17</v>
      </c>
      <c r="K2093" s="261" t="s">
        <v>4283</v>
      </c>
      <c r="L2093" s="262">
        <v>45608</v>
      </c>
      <c r="M2093" s="261" t="s">
        <v>20</v>
      </c>
    </row>
    <row r="2094" spans="1:13" x14ac:dyDescent="0.35">
      <c r="A2094" s="259" t="s">
        <v>1442</v>
      </c>
      <c r="B2094" s="259" t="s">
        <v>1443</v>
      </c>
      <c r="C2094" s="259" t="s">
        <v>1428</v>
      </c>
      <c r="D2094" s="259" t="s">
        <v>1798</v>
      </c>
      <c r="E2094" s="259">
        <v>3</v>
      </c>
      <c r="F2094" s="259" t="s">
        <v>1799</v>
      </c>
      <c r="G2094" s="259" t="s">
        <v>33</v>
      </c>
      <c r="H2094" s="259">
        <v>2</v>
      </c>
      <c r="I2094" s="259" t="s">
        <v>17</v>
      </c>
      <c r="J2094" s="259" t="s">
        <v>17</v>
      </c>
      <c r="K2094" s="259" t="s">
        <v>4284</v>
      </c>
      <c r="L2094" s="260">
        <v>45608</v>
      </c>
      <c r="M2094" s="259" t="s">
        <v>20</v>
      </c>
    </row>
    <row r="2095" spans="1:13" x14ac:dyDescent="0.35">
      <c r="A2095" s="261" t="s">
        <v>1442</v>
      </c>
      <c r="B2095" s="261" t="s">
        <v>1443</v>
      </c>
      <c r="C2095" s="261" t="s">
        <v>1428</v>
      </c>
      <c r="D2095" s="261" t="s">
        <v>1801</v>
      </c>
      <c r="E2095" s="261">
        <v>1</v>
      </c>
      <c r="F2095" s="261" t="s">
        <v>1799</v>
      </c>
      <c r="G2095" s="261" t="s">
        <v>33</v>
      </c>
      <c r="H2095" s="261">
        <v>2</v>
      </c>
      <c r="I2095" s="261" t="s">
        <v>17</v>
      </c>
      <c r="J2095" s="261" t="s">
        <v>17</v>
      </c>
      <c r="K2095" s="261" t="s">
        <v>4285</v>
      </c>
      <c r="L2095" s="262">
        <v>45608</v>
      </c>
      <c r="M2095" s="261" t="s">
        <v>20</v>
      </c>
    </row>
    <row r="2096" spans="1:13" x14ac:dyDescent="0.35">
      <c r="A2096" s="259" t="s">
        <v>1442</v>
      </c>
      <c r="B2096" s="259" t="s">
        <v>1443</v>
      </c>
      <c r="C2096" s="259" t="s">
        <v>1428</v>
      </c>
      <c r="D2096" s="259" t="s">
        <v>1803</v>
      </c>
      <c r="E2096" s="259">
        <v>2</v>
      </c>
      <c r="F2096" s="259" t="s">
        <v>1799</v>
      </c>
      <c r="G2096" s="259" t="s">
        <v>33</v>
      </c>
      <c r="H2096" s="259">
        <v>2</v>
      </c>
      <c r="I2096" s="259" t="s">
        <v>17</v>
      </c>
      <c r="J2096" s="259" t="s">
        <v>17</v>
      </c>
      <c r="K2096" s="259" t="s">
        <v>4286</v>
      </c>
      <c r="L2096" s="260">
        <v>45608</v>
      </c>
      <c r="M2096" s="259" t="s">
        <v>20</v>
      </c>
    </row>
    <row r="2097" spans="1:13" x14ac:dyDescent="0.35">
      <c r="A2097" s="261" t="s">
        <v>1442</v>
      </c>
      <c r="B2097" s="261" t="s">
        <v>1443</v>
      </c>
      <c r="C2097" s="261" t="s">
        <v>1428</v>
      </c>
      <c r="D2097" s="261" t="s">
        <v>1805</v>
      </c>
      <c r="E2097" s="261">
        <v>3</v>
      </c>
      <c r="F2097" s="261" t="s">
        <v>1799</v>
      </c>
      <c r="G2097" s="261" t="s">
        <v>33</v>
      </c>
      <c r="H2097" s="261">
        <v>2</v>
      </c>
      <c r="I2097" s="261" t="s">
        <v>17</v>
      </c>
      <c r="J2097" s="261" t="s">
        <v>17</v>
      </c>
      <c r="K2097" s="261" t="s">
        <v>4287</v>
      </c>
      <c r="L2097" s="262">
        <v>45608</v>
      </c>
      <c r="M2097" s="261" t="s">
        <v>20</v>
      </c>
    </row>
    <row r="2098" spans="1:13" x14ac:dyDescent="0.35">
      <c r="A2098" s="259" t="s">
        <v>1442</v>
      </c>
      <c r="B2098" s="259" t="s">
        <v>1443</v>
      </c>
      <c r="C2098" s="259" t="s">
        <v>1428</v>
      </c>
      <c r="D2098" s="259" t="s">
        <v>1807</v>
      </c>
      <c r="E2098" s="259">
        <v>2</v>
      </c>
      <c r="F2098" s="259" t="s">
        <v>1799</v>
      </c>
      <c r="G2098" s="259" t="s">
        <v>33</v>
      </c>
      <c r="H2098" s="259">
        <v>2</v>
      </c>
      <c r="I2098" s="259" t="s">
        <v>17</v>
      </c>
      <c r="J2098" s="259" t="s">
        <v>17</v>
      </c>
      <c r="K2098" s="259" t="s">
        <v>4288</v>
      </c>
      <c r="L2098" s="260">
        <v>45608</v>
      </c>
      <c r="M2098" s="259" t="s">
        <v>20</v>
      </c>
    </row>
    <row r="2099" spans="1:13" x14ac:dyDescent="0.35">
      <c r="A2099" s="261" t="s">
        <v>1442</v>
      </c>
      <c r="B2099" s="261" t="s">
        <v>1443</v>
      </c>
      <c r="C2099" s="261" t="s">
        <v>1428</v>
      </c>
      <c r="D2099" s="261" t="s">
        <v>1809</v>
      </c>
      <c r="E2099" s="261">
        <v>2</v>
      </c>
      <c r="F2099" s="261" t="s">
        <v>1799</v>
      </c>
      <c r="G2099" s="261" t="s">
        <v>33</v>
      </c>
      <c r="H2099" s="261">
        <v>2</v>
      </c>
      <c r="I2099" s="261" t="s">
        <v>17</v>
      </c>
      <c r="J2099" s="261" t="s">
        <v>17</v>
      </c>
      <c r="K2099" s="261" t="s">
        <v>4289</v>
      </c>
      <c r="L2099" s="262">
        <v>45608</v>
      </c>
      <c r="M2099" s="261" t="s">
        <v>20</v>
      </c>
    </row>
    <row r="2100" spans="1:13" x14ac:dyDescent="0.35">
      <c r="A2100" s="259" t="s">
        <v>1442</v>
      </c>
      <c r="B2100" s="259" t="s">
        <v>1443</v>
      </c>
      <c r="C2100" s="259" t="s">
        <v>1428</v>
      </c>
      <c r="D2100" s="259" t="s">
        <v>1811</v>
      </c>
      <c r="E2100" s="259">
        <v>3</v>
      </c>
      <c r="F2100" s="259" t="s">
        <v>1799</v>
      </c>
      <c r="G2100" s="259" t="s">
        <v>33</v>
      </c>
      <c r="H2100" s="259">
        <v>2</v>
      </c>
      <c r="I2100" s="259" t="s">
        <v>17</v>
      </c>
      <c r="J2100" s="259" t="s">
        <v>17</v>
      </c>
      <c r="K2100" s="259" t="s">
        <v>4290</v>
      </c>
      <c r="L2100" s="260">
        <v>45608</v>
      </c>
      <c r="M2100" s="259" t="s">
        <v>20</v>
      </c>
    </row>
    <row r="2101" spans="1:13" x14ac:dyDescent="0.35">
      <c r="A2101" s="261" t="s">
        <v>1442</v>
      </c>
      <c r="B2101" s="261" t="s">
        <v>1443</v>
      </c>
      <c r="C2101" s="261" t="s">
        <v>1428</v>
      </c>
      <c r="D2101" s="261" t="s">
        <v>1813</v>
      </c>
      <c r="E2101" s="261">
        <v>3</v>
      </c>
      <c r="F2101" s="261" t="s">
        <v>1799</v>
      </c>
      <c r="G2101" s="261" t="s">
        <v>33</v>
      </c>
      <c r="H2101" s="261">
        <v>2</v>
      </c>
      <c r="I2101" s="261" t="s">
        <v>17</v>
      </c>
      <c r="J2101" s="261" t="s">
        <v>17</v>
      </c>
      <c r="K2101" s="261" t="s">
        <v>4291</v>
      </c>
      <c r="L2101" s="262">
        <v>45608</v>
      </c>
      <c r="M2101" s="261" t="s">
        <v>20</v>
      </c>
    </row>
    <row r="2102" spans="1:13" x14ac:dyDescent="0.35">
      <c r="A2102" s="259" t="s">
        <v>1442</v>
      </c>
      <c r="B2102" s="259" t="s">
        <v>1443</v>
      </c>
      <c r="C2102" s="259" t="s">
        <v>1428</v>
      </c>
      <c r="D2102" s="259" t="s">
        <v>1815</v>
      </c>
      <c r="E2102" s="259">
        <v>3</v>
      </c>
      <c r="F2102" s="259" t="s">
        <v>1799</v>
      </c>
      <c r="G2102" s="259" t="s">
        <v>33</v>
      </c>
      <c r="H2102" s="259">
        <v>2</v>
      </c>
      <c r="I2102" s="259" t="s">
        <v>17</v>
      </c>
      <c r="J2102" s="259" t="s">
        <v>17</v>
      </c>
      <c r="K2102" s="259" t="s">
        <v>4292</v>
      </c>
      <c r="L2102" s="260">
        <v>45608</v>
      </c>
      <c r="M2102" s="259" t="s">
        <v>20</v>
      </c>
    </row>
    <row r="2103" spans="1:13" x14ac:dyDescent="0.35">
      <c r="A2103" s="261" t="s">
        <v>4211</v>
      </c>
      <c r="B2103" s="261" t="s">
        <v>4212</v>
      </c>
      <c r="C2103" s="261" t="s">
        <v>4213</v>
      </c>
      <c r="D2103" s="261" t="s">
        <v>1798</v>
      </c>
      <c r="E2103" s="261">
        <v>2</v>
      </c>
      <c r="F2103" s="261" t="s">
        <v>1799</v>
      </c>
      <c r="G2103" s="261" t="s">
        <v>33</v>
      </c>
      <c r="H2103" s="261">
        <v>2</v>
      </c>
      <c r="I2103" s="261" t="s">
        <v>17</v>
      </c>
      <c r="J2103" s="261" t="s">
        <v>17</v>
      </c>
      <c r="K2103" s="261" t="s">
        <v>4293</v>
      </c>
      <c r="L2103" s="262">
        <v>45608</v>
      </c>
      <c r="M2103" s="261" t="s">
        <v>20</v>
      </c>
    </row>
    <row r="2104" spans="1:13" x14ac:dyDescent="0.35">
      <c r="A2104" s="259" t="s">
        <v>4211</v>
      </c>
      <c r="B2104" s="259" t="s">
        <v>4212</v>
      </c>
      <c r="C2104" s="259" t="s">
        <v>4213</v>
      </c>
      <c r="D2104" s="259" t="s">
        <v>1801</v>
      </c>
      <c r="E2104" s="259">
        <v>1</v>
      </c>
      <c r="F2104" s="259" t="s">
        <v>1799</v>
      </c>
      <c r="G2104" s="259" t="s">
        <v>33</v>
      </c>
      <c r="H2104" s="259">
        <v>2</v>
      </c>
      <c r="I2104" s="259" t="s">
        <v>17</v>
      </c>
      <c r="J2104" s="259" t="s">
        <v>17</v>
      </c>
      <c r="K2104" s="259" t="s">
        <v>4294</v>
      </c>
      <c r="L2104" s="260">
        <v>45608</v>
      </c>
      <c r="M2104" s="259" t="s">
        <v>20</v>
      </c>
    </row>
    <row r="2105" spans="1:13" x14ac:dyDescent="0.35">
      <c r="A2105" s="261" t="s">
        <v>4211</v>
      </c>
      <c r="B2105" s="261" t="s">
        <v>4212</v>
      </c>
      <c r="C2105" s="261" t="s">
        <v>4213</v>
      </c>
      <c r="D2105" s="261" t="s">
        <v>1803</v>
      </c>
      <c r="E2105" s="261">
        <v>3</v>
      </c>
      <c r="F2105" s="261" t="s">
        <v>1799</v>
      </c>
      <c r="G2105" s="261" t="s">
        <v>33</v>
      </c>
      <c r="H2105" s="261">
        <v>2</v>
      </c>
      <c r="I2105" s="261" t="s">
        <v>17</v>
      </c>
      <c r="J2105" s="261" t="s">
        <v>17</v>
      </c>
      <c r="K2105" s="261" t="s">
        <v>4295</v>
      </c>
      <c r="L2105" s="262">
        <v>45608</v>
      </c>
      <c r="M2105" s="261" t="s">
        <v>20</v>
      </c>
    </row>
    <row r="2106" spans="1:13" x14ac:dyDescent="0.35">
      <c r="A2106" s="259" t="s">
        <v>4211</v>
      </c>
      <c r="B2106" s="259" t="s">
        <v>4212</v>
      </c>
      <c r="C2106" s="259" t="s">
        <v>4213</v>
      </c>
      <c r="D2106" s="259" t="s">
        <v>1805</v>
      </c>
      <c r="E2106" s="259">
        <v>2</v>
      </c>
      <c r="F2106" s="259" t="s">
        <v>1799</v>
      </c>
      <c r="G2106" s="259" t="s">
        <v>33</v>
      </c>
      <c r="H2106" s="259">
        <v>2</v>
      </c>
      <c r="I2106" s="259" t="s">
        <v>17</v>
      </c>
      <c r="J2106" s="259" t="s">
        <v>17</v>
      </c>
      <c r="K2106" s="259" t="s">
        <v>4296</v>
      </c>
      <c r="L2106" s="260">
        <v>45608</v>
      </c>
      <c r="M2106" s="259" t="s">
        <v>20</v>
      </c>
    </row>
    <row r="2107" spans="1:13" x14ac:dyDescent="0.35">
      <c r="A2107" s="261" t="s">
        <v>4211</v>
      </c>
      <c r="B2107" s="261" t="s">
        <v>4212</v>
      </c>
      <c r="C2107" s="261" t="s">
        <v>4213</v>
      </c>
      <c r="D2107" s="261" t="s">
        <v>1807</v>
      </c>
      <c r="E2107" s="261">
        <v>0</v>
      </c>
      <c r="F2107" s="261" t="s">
        <v>1799</v>
      </c>
      <c r="G2107" s="261" t="s">
        <v>33</v>
      </c>
      <c r="H2107" s="261">
        <v>2</v>
      </c>
      <c r="I2107" s="261" t="s">
        <v>17</v>
      </c>
      <c r="J2107" s="261" t="s">
        <v>17</v>
      </c>
      <c r="K2107" s="261" t="s">
        <v>4297</v>
      </c>
      <c r="L2107" s="262">
        <v>45608</v>
      </c>
      <c r="M2107" s="261" t="s">
        <v>20</v>
      </c>
    </row>
    <row r="2108" spans="1:13" x14ac:dyDescent="0.35">
      <c r="A2108" s="259" t="s">
        <v>4211</v>
      </c>
      <c r="B2108" s="259" t="s">
        <v>4212</v>
      </c>
      <c r="C2108" s="259" t="s">
        <v>4213</v>
      </c>
      <c r="D2108" s="259" t="s">
        <v>1809</v>
      </c>
      <c r="E2108" s="259">
        <v>2</v>
      </c>
      <c r="F2108" s="259" t="s">
        <v>1799</v>
      </c>
      <c r="G2108" s="259" t="s">
        <v>33</v>
      </c>
      <c r="H2108" s="259">
        <v>2</v>
      </c>
      <c r="I2108" s="259" t="s">
        <v>17</v>
      </c>
      <c r="J2108" s="259" t="s">
        <v>17</v>
      </c>
      <c r="K2108" s="259" t="s">
        <v>4298</v>
      </c>
      <c r="L2108" s="260">
        <v>45608</v>
      </c>
      <c r="M2108" s="259" t="s">
        <v>20</v>
      </c>
    </row>
    <row r="2109" spans="1:13" x14ac:dyDescent="0.35">
      <c r="A2109" s="261" t="s">
        <v>4211</v>
      </c>
      <c r="B2109" s="261" t="s">
        <v>4212</v>
      </c>
      <c r="C2109" s="261" t="s">
        <v>4213</v>
      </c>
      <c r="D2109" s="261" t="s">
        <v>1811</v>
      </c>
      <c r="E2109" s="261">
        <v>3</v>
      </c>
      <c r="F2109" s="261" t="s">
        <v>1799</v>
      </c>
      <c r="G2109" s="261" t="s">
        <v>33</v>
      </c>
      <c r="H2109" s="261">
        <v>2</v>
      </c>
      <c r="I2109" s="261" t="s">
        <v>17</v>
      </c>
      <c r="J2109" s="261" t="s">
        <v>17</v>
      </c>
      <c r="K2109" s="261" t="s">
        <v>4299</v>
      </c>
      <c r="L2109" s="262">
        <v>45608</v>
      </c>
      <c r="M2109" s="261" t="s">
        <v>20</v>
      </c>
    </row>
    <row r="2110" spans="1:13" x14ac:dyDescent="0.35">
      <c r="A2110" s="259" t="s">
        <v>4211</v>
      </c>
      <c r="B2110" s="259" t="s">
        <v>4212</v>
      </c>
      <c r="C2110" s="259" t="s">
        <v>4213</v>
      </c>
      <c r="D2110" s="259" t="s">
        <v>1813</v>
      </c>
      <c r="E2110" s="259">
        <v>3</v>
      </c>
      <c r="F2110" s="259" t="s">
        <v>1799</v>
      </c>
      <c r="G2110" s="259" t="s">
        <v>33</v>
      </c>
      <c r="H2110" s="259">
        <v>2</v>
      </c>
      <c r="I2110" s="259" t="s">
        <v>17</v>
      </c>
      <c r="J2110" s="259" t="s">
        <v>17</v>
      </c>
      <c r="K2110" s="259" t="s">
        <v>4300</v>
      </c>
      <c r="L2110" s="260">
        <v>45608</v>
      </c>
      <c r="M2110" s="259" t="s">
        <v>20</v>
      </c>
    </row>
    <row r="2111" spans="1:13" x14ac:dyDescent="0.35">
      <c r="A2111" s="261" t="s">
        <v>4211</v>
      </c>
      <c r="B2111" s="261" t="s">
        <v>4212</v>
      </c>
      <c r="C2111" s="261" t="s">
        <v>4213</v>
      </c>
      <c r="D2111" s="261" t="s">
        <v>1815</v>
      </c>
      <c r="E2111" s="261">
        <v>0</v>
      </c>
      <c r="F2111" s="261" t="s">
        <v>1799</v>
      </c>
      <c r="G2111" s="261" t="s">
        <v>33</v>
      </c>
      <c r="H2111" s="261">
        <v>2</v>
      </c>
      <c r="I2111" s="261" t="s">
        <v>17</v>
      </c>
      <c r="J2111" s="261" t="s">
        <v>17</v>
      </c>
      <c r="K2111" s="261" t="s">
        <v>4301</v>
      </c>
      <c r="L2111" s="262">
        <v>45608</v>
      </c>
      <c r="M2111" s="261" t="s">
        <v>20</v>
      </c>
    </row>
    <row r="2112" spans="1:13" x14ac:dyDescent="0.35">
      <c r="A2112" s="259" t="s">
        <v>260</v>
      </c>
      <c r="B2112" s="259" t="s">
        <v>261</v>
      </c>
      <c r="C2112" s="259" t="s">
        <v>262</v>
      </c>
      <c r="D2112" s="259" t="s">
        <v>1798</v>
      </c>
      <c r="E2112" s="259">
        <v>0</v>
      </c>
      <c r="F2112" s="259" t="s">
        <v>1799</v>
      </c>
      <c r="G2112" s="259" t="s">
        <v>33</v>
      </c>
      <c r="H2112" s="259">
        <v>2</v>
      </c>
      <c r="I2112" s="259" t="s">
        <v>17</v>
      </c>
      <c r="J2112" s="259" t="s">
        <v>17</v>
      </c>
      <c r="K2112" s="259" t="s">
        <v>4302</v>
      </c>
      <c r="L2112" s="260">
        <v>45608</v>
      </c>
      <c r="M2112" s="259" t="s">
        <v>20</v>
      </c>
    </row>
    <row r="2113" spans="1:13" x14ac:dyDescent="0.35">
      <c r="A2113" s="261" t="s">
        <v>260</v>
      </c>
      <c r="B2113" s="261" t="s">
        <v>261</v>
      </c>
      <c r="C2113" s="261" t="s">
        <v>262</v>
      </c>
      <c r="D2113" s="261" t="s">
        <v>1801</v>
      </c>
      <c r="E2113" s="261">
        <v>1</v>
      </c>
      <c r="F2113" s="261" t="s">
        <v>1799</v>
      </c>
      <c r="G2113" s="261" t="s">
        <v>33</v>
      </c>
      <c r="H2113" s="261">
        <v>2</v>
      </c>
      <c r="I2113" s="261" t="s">
        <v>17</v>
      </c>
      <c r="J2113" s="261" t="s">
        <v>17</v>
      </c>
      <c r="K2113" s="261" t="s">
        <v>4303</v>
      </c>
      <c r="L2113" s="262">
        <v>45608</v>
      </c>
      <c r="M2113" s="261" t="s">
        <v>20</v>
      </c>
    </row>
    <row r="2114" spans="1:13" x14ac:dyDescent="0.35">
      <c r="A2114" s="259" t="s">
        <v>260</v>
      </c>
      <c r="B2114" s="259" t="s">
        <v>261</v>
      </c>
      <c r="C2114" s="259" t="s">
        <v>262</v>
      </c>
      <c r="D2114" s="259" t="s">
        <v>1803</v>
      </c>
      <c r="E2114" s="259">
        <v>1</v>
      </c>
      <c r="F2114" s="259" t="s">
        <v>1799</v>
      </c>
      <c r="G2114" s="259" t="s">
        <v>33</v>
      </c>
      <c r="H2114" s="259">
        <v>2</v>
      </c>
      <c r="I2114" s="259" t="s">
        <v>17</v>
      </c>
      <c r="J2114" s="259" t="s">
        <v>17</v>
      </c>
      <c r="K2114" s="259" t="s">
        <v>4304</v>
      </c>
      <c r="L2114" s="260">
        <v>45608</v>
      </c>
      <c r="M2114" s="259" t="s">
        <v>20</v>
      </c>
    </row>
    <row r="2115" spans="1:13" x14ac:dyDescent="0.35">
      <c r="A2115" s="261" t="s">
        <v>260</v>
      </c>
      <c r="B2115" s="261" t="s">
        <v>261</v>
      </c>
      <c r="C2115" s="261" t="s">
        <v>262</v>
      </c>
      <c r="D2115" s="261" t="s">
        <v>1805</v>
      </c>
      <c r="E2115" s="261">
        <v>0</v>
      </c>
      <c r="F2115" s="261" t="s">
        <v>1799</v>
      </c>
      <c r="G2115" s="261" t="s">
        <v>33</v>
      </c>
      <c r="H2115" s="261">
        <v>2</v>
      </c>
      <c r="I2115" s="261" t="s">
        <v>17</v>
      </c>
      <c r="J2115" s="261" t="s">
        <v>17</v>
      </c>
      <c r="K2115" s="261" t="s">
        <v>4305</v>
      </c>
      <c r="L2115" s="262">
        <v>45608</v>
      </c>
      <c r="M2115" s="261" t="s">
        <v>20</v>
      </c>
    </row>
    <row r="2116" spans="1:13" x14ac:dyDescent="0.35">
      <c r="A2116" s="259" t="s">
        <v>260</v>
      </c>
      <c r="B2116" s="259" t="s">
        <v>261</v>
      </c>
      <c r="C2116" s="259" t="s">
        <v>262</v>
      </c>
      <c r="D2116" s="259" t="s">
        <v>1807</v>
      </c>
      <c r="E2116" s="259">
        <v>0</v>
      </c>
      <c r="F2116" s="259" t="s">
        <v>1799</v>
      </c>
      <c r="G2116" s="259" t="s">
        <v>33</v>
      </c>
      <c r="H2116" s="259">
        <v>2</v>
      </c>
      <c r="I2116" s="259" t="s">
        <v>17</v>
      </c>
      <c r="J2116" s="259" t="s">
        <v>17</v>
      </c>
      <c r="K2116" s="259" t="s">
        <v>4306</v>
      </c>
      <c r="L2116" s="260">
        <v>45608</v>
      </c>
      <c r="M2116" s="259" t="s">
        <v>20</v>
      </c>
    </row>
    <row r="2117" spans="1:13" x14ac:dyDescent="0.35">
      <c r="A2117" s="261" t="s">
        <v>260</v>
      </c>
      <c r="B2117" s="261" t="s">
        <v>261</v>
      </c>
      <c r="C2117" s="261" t="s">
        <v>262</v>
      </c>
      <c r="D2117" s="261" t="s">
        <v>1809</v>
      </c>
      <c r="E2117" s="261">
        <v>3</v>
      </c>
      <c r="F2117" s="261" t="s">
        <v>1799</v>
      </c>
      <c r="G2117" s="261" t="s">
        <v>33</v>
      </c>
      <c r="H2117" s="261">
        <v>2</v>
      </c>
      <c r="I2117" s="261" t="s">
        <v>17</v>
      </c>
      <c r="J2117" s="261" t="s">
        <v>17</v>
      </c>
      <c r="K2117" s="261" t="s">
        <v>4307</v>
      </c>
      <c r="L2117" s="262">
        <v>45608</v>
      </c>
      <c r="M2117" s="261" t="s">
        <v>20</v>
      </c>
    </row>
    <row r="2118" spans="1:13" x14ac:dyDescent="0.35">
      <c r="A2118" s="259" t="s">
        <v>260</v>
      </c>
      <c r="B2118" s="259" t="s">
        <v>261</v>
      </c>
      <c r="C2118" s="259" t="s">
        <v>262</v>
      </c>
      <c r="D2118" s="259" t="s">
        <v>1811</v>
      </c>
      <c r="E2118" s="259">
        <v>2</v>
      </c>
      <c r="F2118" s="259" t="s">
        <v>1799</v>
      </c>
      <c r="G2118" s="259" t="s">
        <v>33</v>
      </c>
      <c r="H2118" s="259">
        <v>2</v>
      </c>
      <c r="I2118" s="259" t="s">
        <v>17</v>
      </c>
      <c r="J2118" s="259" t="s">
        <v>17</v>
      </c>
      <c r="K2118" s="259" t="s">
        <v>4308</v>
      </c>
      <c r="L2118" s="260">
        <v>45608</v>
      </c>
      <c r="M2118" s="259" t="s">
        <v>20</v>
      </c>
    </row>
    <row r="2119" spans="1:13" x14ac:dyDescent="0.35">
      <c r="A2119" s="261" t="s">
        <v>260</v>
      </c>
      <c r="B2119" s="261" t="s">
        <v>261</v>
      </c>
      <c r="C2119" s="261" t="s">
        <v>262</v>
      </c>
      <c r="D2119" s="261" t="s">
        <v>1813</v>
      </c>
      <c r="E2119" s="261">
        <v>0</v>
      </c>
      <c r="F2119" s="261" t="s">
        <v>1799</v>
      </c>
      <c r="G2119" s="261" t="s">
        <v>33</v>
      </c>
      <c r="H2119" s="261">
        <v>2</v>
      </c>
      <c r="I2119" s="261" t="s">
        <v>17</v>
      </c>
      <c r="J2119" s="261" t="s">
        <v>17</v>
      </c>
      <c r="K2119" s="261" t="s">
        <v>4309</v>
      </c>
      <c r="L2119" s="262">
        <v>45608</v>
      </c>
      <c r="M2119" s="261" t="s">
        <v>20</v>
      </c>
    </row>
    <row r="2120" spans="1:13" x14ac:dyDescent="0.35">
      <c r="A2120" s="259" t="s">
        <v>260</v>
      </c>
      <c r="B2120" s="259" t="s">
        <v>261</v>
      </c>
      <c r="C2120" s="259" t="s">
        <v>262</v>
      </c>
      <c r="D2120" s="259" t="s">
        <v>1815</v>
      </c>
      <c r="E2120" s="259">
        <v>0</v>
      </c>
      <c r="F2120" s="259" t="s">
        <v>1799</v>
      </c>
      <c r="G2120" s="259" t="s">
        <v>33</v>
      </c>
      <c r="H2120" s="259">
        <v>2</v>
      </c>
      <c r="I2120" s="259" t="s">
        <v>17</v>
      </c>
      <c r="J2120" s="259" t="s">
        <v>17</v>
      </c>
      <c r="K2120" s="259" t="s">
        <v>4310</v>
      </c>
      <c r="L2120" s="260">
        <v>45608</v>
      </c>
      <c r="M2120" s="259" t="s">
        <v>20</v>
      </c>
    </row>
    <row r="2121" spans="1:13" x14ac:dyDescent="0.35">
      <c r="A2121" s="261" t="s">
        <v>272</v>
      </c>
      <c r="B2121" s="261" t="s">
        <v>273</v>
      </c>
      <c r="C2121" s="261" t="s">
        <v>262</v>
      </c>
      <c r="D2121" s="261" t="s">
        <v>1798</v>
      </c>
      <c r="E2121" s="261">
        <v>0</v>
      </c>
      <c r="F2121" s="261" t="s">
        <v>1799</v>
      </c>
      <c r="G2121" s="261" t="s">
        <v>33</v>
      </c>
      <c r="H2121" s="261">
        <v>2</v>
      </c>
      <c r="I2121" s="261" t="s">
        <v>17</v>
      </c>
      <c r="J2121" s="261" t="s">
        <v>17</v>
      </c>
      <c r="K2121" s="261" t="s">
        <v>4311</v>
      </c>
      <c r="L2121" s="262">
        <v>45608</v>
      </c>
      <c r="M2121" s="261" t="s">
        <v>20</v>
      </c>
    </row>
    <row r="2122" spans="1:13" x14ac:dyDescent="0.35">
      <c r="A2122" s="259" t="s">
        <v>272</v>
      </c>
      <c r="B2122" s="259" t="s">
        <v>273</v>
      </c>
      <c r="C2122" s="259" t="s">
        <v>262</v>
      </c>
      <c r="D2122" s="259" t="s">
        <v>1801</v>
      </c>
      <c r="E2122" s="259">
        <v>1</v>
      </c>
      <c r="F2122" s="259" t="s">
        <v>1799</v>
      </c>
      <c r="G2122" s="259" t="s">
        <v>33</v>
      </c>
      <c r="H2122" s="259">
        <v>2</v>
      </c>
      <c r="I2122" s="259" t="s">
        <v>17</v>
      </c>
      <c r="J2122" s="259" t="s">
        <v>17</v>
      </c>
      <c r="K2122" s="259" t="s">
        <v>4312</v>
      </c>
      <c r="L2122" s="260">
        <v>45608</v>
      </c>
      <c r="M2122" s="259" t="s">
        <v>20</v>
      </c>
    </row>
    <row r="2123" spans="1:13" x14ac:dyDescent="0.35">
      <c r="A2123" s="261" t="s">
        <v>272</v>
      </c>
      <c r="B2123" s="261" t="s">
        <v>273</v>
      </c>
      <c r="C2123" s="261" t="s">
        <v>262</v>
      </c>
      <c r="D2123" s="261" t="s">
        <v>1803</v>
      </c>
      <c r="E2123" s="261">
        <v>0</v>
      </c>
      <c r="F2123" s="261" t="s">
        <v>1799</v>
      </c>
      <c r="G2123" s="261" t="s">
        <v>33</v>
      </c>
      <c r="H2123" s="261">
        <v>2</v>
      </c>
      <c r="I2123" s="261" t="s">
        <v>17</v>
      </c>
      <c r="J2123" s="261" t="s">
        <v>17</v>
      </c>
      <c r="K2123" s="261" t="s">
        <v>4313</v>
      </c>
      <c r="L2123" s="262">
        <v>45608</v>
      </c>
      <c r="M2123" s="261" t="s">
        <v>20</v>
      </c>
    </row>
    <row r="2124" spans="1:13" x14ac:dyDescent="0.35">
      <c r="A2124" s="259" t="s">
        <v>272</v>
      </c>
      <c r="B2124" s="259" t="s">
        <v>273</v>
      </c>
      <c r="C2124" s="259" t="s">
        <v>262</v>
      </c>
      <c r="D2124" s="259" t="s">
        <v>1805</v>
      </c>
      <c r="E2124" s="259">
        <v>0</v>
      </c>
      <c r="F2124" s="259" t="s">
        <v>1799</v>
      </c>
      <c r="G2124" s="259" t="s">
        <v>33</v>
      </c>
      <c r="H2124" s="259">
        <v>2</v>
      </c>
      <c r="I2124" s="259" t="s">
        <v>17</v>
      </c>
      <c r="J2124" s="259" t="s">
        <v>17</v>
      </c>
      <c r="K2124" s="259" t="s">
        <v>4314</v>
      </c>
      <c r="L2124" s="260">
        <v>45608</v>
      </c>
      <c r="M2124" s="259" t="s">
        <v>20</v>
      </c>
    </row>
    <row r="2125" spans="1:13" x14ac:dyDescent="0.35">
      <c r="A2125" s="261" t="s">
        <v>272</v>
      </c>
      <c r="B2125" s="261" t="s">
        <v>273</v>
      </c>
      <c r="C2125" s="261" t="s">
        <v>262</v>
      </c>
      <c r="D2125" s="261" t="s">
        <v>1807</v>
      </c>
      <c r="E2125" s="261">
        <v>0</v>
      </c>
      <c r="F2125" s="261" t="s">
        <v>1799</v>
      </c>
      <c r="G2125" s="261" t="s">
        <v>33</v>
      </c>
      <c r="H2125" s="261">
        <v>2</v>
      </c>
      <c r="I2125" s="261" t="s">
        <v>17</v>
      </c>
      <c r="J2125" s="261" t="s">
        <v>17</v>
      </c>
      <c r="K2125" s="261" t="s">
        <v>4315</v>
      </c>
      <c r="L2125" s="262">
        <v>45608</v>
      </c>
      <c r="M2125" s="261" t="s">
        <v>20</v>
      </c>
    </row>
    <row r="2126" spans="1:13" x14ac:dyDescent="0.35">
      <c r="A2126" s="259" t="s">
        <v>272</v>
      </c>
      <c r="B2126" s="259" t="s">
        <v>273</v>
      </c>
      <c r="C2126" s="259" t="s">
        <v>262</v>
      </c>
      <c r="D2126" s="259" t="s">
        <v>1809</v>
      </c>
      <c r="E2126" s="259">
        <v>3</v>
      </c>
      <c r="F2126" s="259" t="s">
        <v>1799</v>
      </c>
      <c r="G2126" s="259" t="s">
        <v>33</v>
      </c>
      <c r="H2126" s="259">
        <v>2</v>
      </c>
      <c r="I2126" s="259" t="s">
        <v>17</v>
      </c>
      <c r="J2126" s="259" t="s">
        <v>17</v>
      </c>
      <c r="K2126" s="259" t="s">
        <v>4316</v>
      </c>
      <c r="L2126" s="260">
        <v>45608</v>
      </c>
      <c r="M2126" s="259" t="s">
        <v>20</v>
      </c>
    </row>
    <row r="2127" spans="1:13" x14ac:dyDescent="0.35">
      <c r="A2127" s="261" t="s">
        <v>272</v>
      </c>
      <c r="B2127" s="261" t="s">
        <v>273</v>
      </c>
      <c r="C2127" s="261" t="s">
        <v>262</v>
      </c>
      <c r="D2127" s="261" t="s">
        <v>1811</v>
      </c>
      <c r="E2127" s="261">
        <v>2</v>
      </c>
      <c r="F2127" s="261" t="s">
        <v>1799</v>
      </c>
      <c r="G2127" s="261" t="s">
        <v>33</v>
      </c>
      <c r="H2127" s="261">
        <v>2</v>
      </c>
      <c r="I2127" s="261" t="s">
        <v>17</v>
      </c>
      <c r="J2127" s="261" t="s">
        <v>17</v>
      </c>
      <c r="K2127" s="261" t="s">
        <v>4317</v>
      </c>
      <c r="L2127" s="262">
        <v>45608</v>
      </c>
      <c r="M2127" s="261" t="s">
        <v>20</v>
      </c>
    </row>
    <row r="2128" spans="1:13" x14ac:dyDescent="0.35">
      <c r="A2128" s="259" t="s">
        <v>272</v>
      </c>
      <c r="B2128" s="259" t="s">
        <v>273</v>
      </c>
      <c r="C2128" s="259" t="s">
        <v>262</v>
      </c>
      <c r="D2128" s="259" t="s">
        <v>1813</v>
      </c>
      <c r="E2128" s="259">
        <v>0</v>
      </c>
      <c r="F2128" s="259" t="s">
        <v>1799</v>
      </c>
      <c r="G2128" s="259" t="s">
        <v>33</v>
      </c>
      <c r="H2128" s="259">
        <v>2</v>
      </c>
      <c r="I2128" s="259" t="s">
        <v>17</v>
      </c>
      <c r="J2128" s="259" t="s">
        <v>17</v>
      </c>
      <c r="K2128" s="259" t="s">
        <v>4318</v>
      </c>
      <c r="L2128" s="260">
        <v>45608</v>
      </c>
      <c r="M2128" s="259" t="s">
        <v>20</v>
      </c>
    </row>
    <row r="2129" spans="1:13" x14ac:dyDescent="0.35">
      <c r="A2129" s="261" t="s">
        <v>272</v>
      </c>
      <c r="B2129" s="261" t="s">
        <v>273</v>
      </c>
      <c r="C2129" s="261" t="s">
        <v>262</v>
      </c>
      <c r="D2129" s="261" t="s">
        <v>1815</v>
      </c>
      <c r="E2129" s="261">
        <v>0</v>
      </c>
      <c r="F2129" s="261" t="s">
        <v>1799</v>
      </c>
      <c r="G2129" s="261" t="s">
        <v>33</v>
      </c>
      <c r="H2129" s="261">
        <v>2</v>
      </c>
      <c r="I2129" s="261" t="s">
        <v>17</v>
      </c>
      <c r="J2129" s="261" t="s">
        <v>17</v>
      </c>
      <c r="K2129" s="261" t="s">
        <v>4319</v>
      </c>
      <c r="L2129" s="262">
        <v>45608</v>
      </c>
      <c r="M2129" s="261" t="s">
        <v>20</v>
      </c>
    </row>
    <row r="2130" spans="1:13" x14ac:dyDescent="0.35">
      <c r="A2130" s="259" t="s">
        <v>287</v>
      </c>
      <c r="B2130" s="259" t="s">
        <v>288</v>
      </c>
      <c r="C2130" s="259" t="s">
        <v>262</v>
      </c>
      <c r="D2130" s="259" t="s">
        <v>1798</v>
      </c>
      <c r="E2130" s="259">
        <v>0</v>
      </c>
      <c r="F2130" s="259" t="s">
        <v>1799</v>
      </c>
      <c r="G2130" s="259" t="s">
        <v>33</v>
      </c>
      <c r="H2130" s="259">
        <v>2</v>
      </c>
      <c r="I2130" s="259" t="s">
        <v>17</v>
      </c>
      <c r="J2130" s="259" t="s">
        <v>17</v>
      </c>
      <c r="K2130" s="259" t="s">
        <v>4320</v>
      </c>
      <c r="L2130" s="260">
        <v>45608</v>
      </c>
      <c r="M2130" s="259" t="s">
        <v>20</v>
      </c>
    </row>
    <row r="2131" spans="1:13" x14ac:dyDescent="0.35">
      <c r="A2131" s="261" t="s">
        <v>287</v>
      </c>
      <c r="B2131" s="261" t="s">
        <v>288</v>
      </c>
      <c r="C2131" s="261" t="s">
        <v>262</v>
      </c>
      <c r="D2131" s="261" t="s">
        <v>1801</v>
      </c>
      <c r="E2131" s="261">
        <v>1</v>
      </c>
      <c r="F2131" s="261" t="s">
        <v>1799</v>
      </c>
      <c r="G2131" s="261" t="s">
        <v>33</v>
      </c>
      <c r="H2131" s="261">
        <v>2</v>
      </c>
      <c r="I2131" s="261" t="s">
        <v>17</v>
      </c>
      <c r="J2131" s="261" t="s">
        <v>17</v>
      </c>
      <c r="K2131" s="261" t="s">
        <v>4321</v>
      </c>
      <c r="L2131" s="262">
        <v>45608</v>
      </c>
      <c r="M2131" s="261" t="s">
        <v>20</v>
      </c>
    </row>
    <row r="2132" spans="1:13" x14ac:dyDescent="0.35">
      <c r="A2132" s="259" t="s">
        <v>287</v>
      </c>
      <c r="B2132" s="259" t="s">
        <v>288</v>
      </c>
      <c r="C2132" s="259" t="s">
        <v>262</v>
      </c>
      <c r="D2132" s="259" t="s">
        <v>1803</v>
      </c>
      <c r="E2132" s="259">
        <v>0</v>
      </c>
      <c r="F2132" s="259" t="s">
        <v>1799</v>
      </c>
      <c r="G2132" s="259" t="s">
        <v>33</v>
      </c>
      <c r="H2132" s="259">
        <v>2</v>
      </c>
      <c r="I2132" s="259" t="s">
        <v>17</v>
      </c>
      <c r="J2132" s="259" t="s">
        <v>17</v>
      </c>
      <c r="K2132" s="259" t="s">
        <v>4322</v>
      </c>
      <c r="L2132" s="260">
        <v>45608</v>
      </c>
      <c r="M2132" s="259" t="s">
        <v>20</v>
      </c>
    </row>
    <row r="2133" spans="1:13" x14ac:dyDescent="0.35">
      <c r="A2133" s="261" t="s">
        <v>287</v>
      </c>
      <c r="B2133" s="261" t="s">
        <v>288</v>
      </c>
      <c r="C2133" s="261" t="s">
        <v>262</v>
      </c>
      <c r="D2133" s="261" t="s">
        <v>1805</v>
      </c>
      <c r="E2133" s="261">
        <v>0</v>
      </c>
      <c r="F2133" s="261" t="s">
        <v>1799</v>
      </c>
      <c r="G2133" s="261" t="s">
        <v>33</v>
      </c>
      <c r="H2133" s="261">
        <v>2</v>
      </c>
      <c r="I2133" s="261" t="s">
        <v>17</v>
      </c>
      <c r="J2133" s="261" t="s">
        <v>17</v>
      </c>
      <c r="K2133" s="261" t="s">
        <v>4323</v>
      </c>
      <c r="L2133" s="262">
        <v>45608</v>
      </c>
      <c r="M2133" s="261" t="s">
        <v>20</v>
      </c>
    </row>
    <row r="2134" spans="1:13" x14ac:dyDescent="0.35">
      <c r="A2134" s="259" t="s">
        <v>287</v>
      </c>
      <c r="B2134" s="259" t="s">
        <v>288</v>
      </c>
      <c r="C2134" s="259" t="s">
        <v>262</v>
      </c>
      <c r="D2134" s="259" t="s">
        <v>1807</v>
      </c>
      <c r="E2134" s="259">
        <v>0</v>
      </c>
      <c r="F2134" s="259" t="s">
        <v>1799</v>
      </c>
      <c r="G2134" s="259" t="s">
        <v>33</v>
      </c>
      <c r="H2134" s="259">
        <v>2</v>
      </c>
      <c r="I2134" s="259" t="s">
        <v>17</v>
      </c>
      <c r="J2134" s="259" t="s">
        <v>17</v>
      </c>
      <c r="K2134" s="259" t="s">
        <v>4324</v>
      </c>
      <c r="L2134" s="260">
        <v>45608</v>
      </c>
      <c r="M2134" s="259" t="s">
        <v>20</v>
      </c>
    </row>
    <row r="2135" spans="1:13" x14ac:dyDescent="0.35">
      <c r="A2135" s="261" t="s">
        <v>287</v>
      </c>
      <c r="B2135" s="261" t="s">
        <v>288</v>
      </c>
      <c r="C2135" s="261" t="s">
        <v>262</v>
      </c>
      <c r="D2135" s="261" t="s">
        <v>1809</v>
      </c>
      <c r="E2135" s="261">
        <v>3</v>
      </c>
      <c r="F2135" s="261" t="s">
        <v>1799</v>
      </c>
      <c r="G2135" s="261" t="s">
        <v>33</v>
      </c>
      <c r="H2135" s="261">
        <v>2</v>
      </c>
      <c r="I2135" s="261" t="s">
        <v>17</v>
      </c>
      <c r="J2135" s="261" t="s">
        <v>17</v>
      </c>
      <c r="K2135" s="261" t="s">
        <v>4325</v>
      </c>
      <c r="L2135" s="262">
        <v>45608</v>
      </c>
      <c r="M2135" s="261" t="s">
        <v>20</v>
      </c>
    </row>
    <row r="2136" spans="1:13" x14ac:dyDescent="0.35">
      <c r="A2136" s="259" t="s">
        <v>287</v>
      </c>
      <c r="B2136" s="259" t="s">
        <v>288</v>
      </c>
      <c r="C2136" s="259" t="s">
        <v>262</v>
      </c>
      <c r="D2136" s="259" t="s">
        <v>1811</v>
      </c>
      <c r="E2136" s="259">
        <v>2</v>
      </c>
      <c r="F2136" s="259" t="s">
        <v>1799</v>
      </c>
      <c r="G2136" s="259" t="s">
        <v>33</v>
      </c>
      <c r="H2136" s="259">
        <v>2</v>
      </c>
      <c r="I2136" s="259" t="s">
        <v>17</v>
      </c>
      <c r="J2136" s="259" t="s">
        <v>17</v>
      </c>
      <c r="K2136" s="259" t="s">
        <v>4326</v>
      </c>
      <c r="L2136" s="260">
        <v>45608</v>
      </c>
      <c r="M2136" s="259" t="s">
        <v>20</v>
      </c>
    </row>
    <row r="2137" spans="1:13" x14ac:dyDescent="0.35">
      <c r="A2137" s="261" t="s">
        <v>287</v>
      </c>
      <c r="B2137" s="261" t="s">
        <v>288</v>
      </c>
      <c r="C2137" s="261" t="s">
        <v>262</v>
      </c>
      <c r="D2137" s="261" t="s">
        <v>1813</v>
      </c>
      <c r="E2137" s="261">
        <v>0</v>
      </c>
      <c r="F2137" s="261" t="s">
        <v>1799</v>
      </c>
      <c r="G2137" s="261" t="s">
        <v>33</v>
      </c>
      <c r="H2137" s="261">
        <v>2</v>
      </c>
      <c r="I2137" s="261" t="s">
        <v>17</v>
      </c>
      <c r="J2137" s="261" t="s">
        <v>17</v>
      </c>
      <c r="K2137" s="261" t="s">
        <v>4327</v>
      </c>
      <c r="L2137" s="262">
        <v>45608</v>
      </c>
      <c r="M2137" s="261" t="s">
        <v>20</v>
      </c>
    </row>
    <row r="2138" spans="1:13" x14ac:dyDescent="0.35">
      <c r="A2138" s="259" t="s">
        <v>287</v>
      </c>
      <c r="B2138" s="259" t="s">
        <v>288</v>
      </c>
      <c r="C2138" s="259" t="s">
        <v>262</v>
      </c>
      <c r="D2138" s="259" t="s">
        <v>1815</v>
      </c>
      <c r="E2138" s="259">
        <v>0</v>
      </c>
      <c r="F2138" s="259" t="s">
        <v>1799</v>
      </c>
      <c r="G2138" s="259" t="s">
        <v>33</v>
      </c>
      <c r="H2138" s="259">
        <v>2</v>
      </c>
      <c r="I2138" s="259" t="s">
        <v>17</v>
      </c>
      <c r="J2138" s="259" t="s">
        <v>17</v>
      </c>
      <c r="K2138" s="259" t="s">
        <v>4328</v>
      </c>
      <c r="L2138" s="260">
        <v>45608</v>
      </c>
      <c r="M2138" s="259" t="s">
        <v>20</v>
      </c>
    </row>
    <row r="2139" spans="1:13" x14ac:dyDescent="0.35">
      <c r="A2139" s="261" t="s">
        <v>298</v>
      </c>
      <c r="B2139" s="261" t="s">
        <v>299</v>
      </c>
      <c r="C2139" s="261" t="s">
        <v>262</v>
      </c>
      <c r="D2139" s="261" t="s">
        <v>1798</v>
      </c>
      <c r="E2139" s="261">
        <v>0</v>
      </c>
      <c r="F2139" s="261" t="s">
        <v>1799</v>
      </c>
      <c r="G2139" s="261" t="s">
        <v>33</v>
      </c>
      <c r="H2139" s="261">
        <v>2</v>
      </c>
      <c r="I2139" s="261" t="s">
        <v>17</v>
      </c>
      <c r="J2139" s="261" t="s">
        <v>17</v>
      </c>
      <c r="K2139" s="261" t="s">
        <v>4329</v>
      </c>
      <c r="L2139" s="262">
        <v>45608</v>
      </c>
      <c r="M2139" s="261" t="s">
        <v>20</v>
      </c>
    </row>
    <row r="2140" spans="1:13" x14ac:dyDescent="0.35">
      <c r="A2140" s="259" t="s">
        <v>298</v>
      </c>
      <c r="B2140" s="259" t="s">
        <v>299</v>
      </c>
      <c r="C2140" s="259" t="s">
        <v>262</v>
      </c>
      <c r="D2140" s="259" t="s">
        <v>1801</v>
      </c>
      <c r="E2140" s="259">
        <v>1</v>
      </c>
      <c r="F2140" s="259" t="s">
        <v>1799</v>
      </c>
      <c r="G2140" s="259" t="s">
        <v>33</v>
      </c>
      <c r="H2140" s="259">
        <v>2</v>
      </c>
      <c r="I2140" s="259" t="s">
        <v>17</v>
      </c>
      <c r="J2140" s="259" t="s">
        <v>17</v>
      </c>
      <c r="K2140" s="259" t="s">
        <v>4330</v>
      </c>
      <c r="L2140" s="260">
        <v>45608</v>
      </c>
      <c r="M2140" s="259" t="s">
        <v>20</v>
      </c>
    </row>
    <row r="2141" spans="1:13" x14ac:dyDescent="0.35">
      <c r="A2141" s="261" t="s">
        <v>298</v>
      </c>
      <c r="B2141" s="261" t="s">
        <v>299</v>
      </c>
      <c r="C2141" s="261" t="s">
        <v>262</v>
      </c>
      <c r="D2141" s="261" t="s">
        <v>1803</v>
      </c>
      <c r="E2141" s="261">
        <v>1</v>
      </c>
      <c r="F2141" s="261" t="s">
        <v>1799</v>
      </c>
      <c r="G2141" s="261" t="s">
        <v>33</v>
      </c>
      <c r="H2141" s="261">
        <v>2</v>
      </c>
      <c r="I2141" s="261" t="s">
        <v>17</v>
      </c>
      <c r="J2141" s="261" t="s">
        <v>17</v>
      </c>
      <c r="K2141" s="261" t="s">
        <v>4331</v>
      </c>
      <c r="L2141" s="262">
        <v>45608</v>
      </c>
      <c r="M2141" s="261" t="s">
        <v>20</v>
      </c>
    </row>
    <row r="2142" spans="1:13" x14ac:dyDescent="0.35">
      <c r="A2142" s="259" t="s">
        <v>298</v>
      </c>
      <c r="B2142" s="259" t="s">
        <v>299</v>
      </c>
      <c r="C2142" s="259" t="s">
        <v>262</v>
      </c>
      <c r="D2142" s="259" t="s">
        <v>1805</v>
      </c>
      <c r="E2142" s="259">
        <v>0</v>
      </c>
      <c r="F2142" s="259" t="s">
        <v>1799</v>
      </c>
      <c r="G2142" s="259" t="s">
        <v>33</v>
      </c>
      <c r="H2142" s="259">
        <v>2</v>
      </c>
      <c r="I2142" s="259" t="s">
        <v>17</v>
      </c>
      <c r="J2142" s="259" t="s">
        <v>17</v>
      </c>
      <c r="K2142" s="259" t="s">
        <v>4332</v>
      </c>
      <c r="L2142" s="260">
        <v>45608</v>
      </c>
      <c r="M2142" s="259" t="s">
        <v>20</v>
      </c>
    </row>
    <row r="2143" spans="1:13" x14ac:dyDescent="0.35">
      <c r="A2143" s="261" t="s">
        <v>298</v>
      </c>
      <c r="B2143" s="261" t="s">
        <v>299</v>
      </c>
      <c r="C2143" s="261" t="s">
        <v>262</v>
      </c>
      <c r="D2143" s="261" t="s">
        <v>1807</v>
      </c>
      <c r="E2143" s="261">
        <v>0</v>
      </c>
      <c r="F2143" s="261" t="s">
        <v>1799</v>
      </c>
      <c r="G2143" s="261" t="s">
        <v>33</v>
      </c>
      <c r="H2143" s="261">
        <v>2</v>
      </c>
      <c r="I2143" s="261" t="s">
        <v>17</v>
      </c>
      <c r="J2143" s="261" t="s">
        <v>17</v>
      </c>
      <c r="K2143" s="261" t="s">
        <v>4333</v>
      </c>
      <c r="L2143" s="262">
        <v>45608</v>
      </c>
      <c r="M2143" s="261" t="s">
        <v>20</v>
      </c>
    </row>
    <row r="2144" spans="1:13" x14ac:dyDescent="0.35">
      <c r="A2144" s="259" t="s">
        <v>298</v>
      </c>
      <c r="B2144" s="259" t="s">
        <v>299</v>
      </c>
      <c r="C2144" s="259" t="s">
        <v>262</v>
      </c>
      <c r="D2144" s="259" t="s">
        <v>1809</v>
      </c>
      <c r="E2144" s="259">
        <v>3</v>
      </c>
      <c r="F2144" s="259" t="s">
        <v>1799</v>
      </c>
      <c r="G2144" s="259" t="s">
        <v>33</v>
      </c>
      <c r="H2144" s="259">
        <v>2</v>
      </c>
      <c r="I2144" s="259" t="s">
        <v>17</v>
      </c>
      <c r="J2144" s="259" t="s">
        <v>17</v>
      </c>
      <c r="K2144" s="259" t="s">
        <v>4334</v>
      </c>
      <c r="L2144" s="260">
        <v>45608</v>
      </c>
      <c r="M2144" s="259" t="s">
        <v>20</v>
      </c>
    </row>
    <row r="2145" spans="1:13" x14ac:dyDescent="0.35">
      <c r="A2145" s="261" t="s">
        <v>298</v>
      </c>
      <c r="B2145" s="261" t="s">
        <v>299</v>
      </c>
      <c r="C2145" s="261" t="s">
        <v>262</v>
      </c>
      <c r="D2145" s="261" t="s">
        <v>1811</v>
      </c>
      <c r="E2145" s="261">
        <v>0</v>
      </c>
      <c r="F2145" s="261" t="s">
        <v>1799</v>
      </c>
      <c r="G2145" s="261" t="s">
        <v>33</v>
      </c>
      <c r="H2145" s="261">
        <v>2</v>
      </c>
      <c r="I2145" s="261" t="s">
        <v>17</v>
      </c>
      <c r="J2145" s="261" t="s">
        <v>17</v>
      </c>
      <c r="K2145" s="261" t="s">
        <v>4335</v>
      </c>
      <c r="L2145" s="262">
        <v>45608</v>
      </c>
      <c r="M2145" s="261" t="s">
        <v>20</v>
      </c>
    </row>
    <row r="2146" spans="1:13" x14ac:dyDescent="0.35">
      <c r="A2146" s="259" t="s">
        <v>298</v>
      </c>
      <c r="B2146" s="259" t="s">
        <v>299</v>
      </c>
      <c r="C2146" s="259" t="s">
        <v>262</v>
      </c>
      <c r="D2146" s="259" t="s">
        <v>1813</v>
      </c>
      <c r="E2146" s="259">
        <v>0</v>
      </c>
      <c r="F2146" s="259" t="s">
        <v>1799</v>
      </c>
      <c r="G2146" s="259" t="s">
        <v>33</v>
      </c>
      <c r="H2146" s="259">
        <v>2</v>
      </c>
      <c r="I2146" s="259" t="s">
        <v>17</v>
      </c>
      <c r="J2146" s="259" t="s">
        <v>17</v>
      </c>
      <c r="K2146" s="259" t="s">
        <v>4336</v>
      </c>
      <c r="L2146" s="260">
        <v>45608</v>
      </c>
      <c r="M2146" s="259" t="s">
        <v>20</v>
      </c>
    </row>
    <row r="2147" spans="1:13" x14ac:dyDescent="0.35">
      <c r="A2147" s="261" t="s">
        <v>298</v>
      </c>
      <c r="B2147" s="261" t="s">
        <v>299</v>
      </c>
      <c r="C2147" s="261" t="s">
        <v>262</v>
      </c>
      <c r="D2147" s="261" t="s">
        <v>1815</v>
      </c>
      <c r="E2147" s="261">
        <v>0</v>
      </c>
      <c r="F2147" s="261" t="s">
        <v>1799</v>
      </c>
      <c r="G2147" s="261" t="s">
        <v>33</v>
      </c>
      <c r="H2147" s="261">
        <v>2</v>
      </c>
      <c r="I2147" s="261" t="s">
        <v>17</v>
      </c>
      <c r="J2147" s="261" t="s">
        <v>17</v>
      </c>
      <c r="K2147" s="261" t="s">
        <v>4337</v>
      </c>
      <c r="L2147" s="262">
        <v>45608</v>
      </c>
      <c r="M2147" s="261" t="s">
        <v>20</v>
      </c>
    </row>
    <row r="2148" spans="1:13" x14ac:dyDescent="0.35">
      <c r="A2148" s="259" t="s">
        <v>2373</v>
      </c>
      <c r="B2148" s="259" t="s">
        <v>2374</v>
      </c>
      <c r="C2148" s="259" t="s">
        <v>262</v>
      </c>
      <c r="D2148" s="259" t="s">
        <v>1798</v>
      </c>
      <c r="E2148" s="259">
        <v>0</v>
      </c>
      <c r="F2148" s="259" t="s">
        <v>1799</v>
      </c>
      <c r="G2148" s="259" t="s">
        <v>33</v>
      </c>
      <c r="H2148" s="259">
        <v>2</v>
      </c>
      <c r="I2148" s="259" t="s">
        <v>17</v>
      </c>
      <c r="J2148" s="259" t="s">
        <v>17</v>
      </c>
      <c r="K2148" s="259" t="s">
        <v>4338</v>
      </c>
      <c r="L2148" s="260">
        <v>45608</v>
      </c>
      <c r="M2148" s="259" t="s">
        <v>20</v>
      </c>
    </row>
    <row r="2149" spans="1:13" x14ac:dyDescent="0.35">
      <c r="A2149" s="261" t="s">
        <v>2373</v>
      </c>
      <c r="B2149" s="261" t="s">
        <v>2374</v>
      </c>
      <c r="C2149" s="261" t="s">
        <v>262</v>
      </c>
      <c r="D2149" s="261" t="s">
        <v>1801</v>
      </c>
      <c r="E2149" s="261">
        <v>1</v>
      </c>
      <c r="F2149" s="261" t="s">
        <v>1799</v>
      </c>
      <c r="G2149" s="261" t="s">
        <v>33</v>
      </c>
      <c r="H2149" s="261">
        <v>2</v>
      </c>
      <c r="I2149" s="261" t="s">
        <v>17</v>
      </c>
      <c r="J2149" s="261" t="s">
        <v>17</v>
      </c>
      <c r="K2149" s="261" t="s">
        <v>4339</v>
      </c>
      <c r="L2149" s="262">
        <v>45608</v>
      </c>
      <c r="M2149" s="261" t="s">
        <v>20</v>
      </c>
    </row>
    <row r="2150" spans="1:13" x14ac:dyDescent="0.35">
      <c r="A2150" s="259" t="s">
        <v>2373</v>
      </c>
      <c r="B2150" s="259" t="s">
        <v>2374</v>
      </c>
      <c r="C2150" s="259" t="s">
        <v>262</v>
      </c>
      <c r="D2150" s="259" t="s">
        <v>1803</v>
      </c>
      <c r="E2150" s="259">
        <v>0</v>
      </c>
      <c r="F2150" s="259" t="s">
        <v>1799</v>
      </c>
      <c r="G2150" s="259" t="s">
        <v>33</v>
      </c>
      <c r="H2150" s="259">
        <v>2</v>
      </c>
      <c r="I2150" s="259" t="s">
        <v>17</v>
      </c>
      <c r="J2150" s="259" t="s">
        <v>17</v>
      </c>
      <c r="K2150" s="259" t="s">
        <v>4340</v>
      </c>
      <c r="L2150" s="260">
        <v>45608</v>
      </c>
      <c r="M2150" s="259" t="s">
        <v>20</v>
      </c>
    </row>
    <row r="2151" spans="1:13" x14ac:dyDescent="0.35">
      <c r="A2151" s="261" t="s">
        <v>2373</v>
      </c>
      <c r="B2151" s="261" t="s">
        <v>2374</v>
      </c>
      <c r="C2151" s="261" t="s">
        <v>262</v>
      </c>
      <c r="D2151" s="261" t="s">
        <v>1805</v>
      </c>
      <c r="E2151" s="261">
        <v>0</v>
      </c>
      <c r="F2151" s="261" t="s">
        <v>1799</v>
      </c>
      <c r="G2151" s="261" t="s">
        <v>33</v>
      </c>
      <c r="H2151" s="261">
        <v>2</v>
      </c>
      <c r="I2151" s="261" t="s">
        <v>17</v>
      </c>
      <c r="J2151" s="261" t="s">
        <v>17</v>
      </c>
      <c r="K2151" s="261" t="s">
        <v>4341</v>
      </c>
      <c r="L2151" s="262">
        <v>45608</v>
      </c>
      <c r="M2151" s="261" t="s">
        <v>20</v>
      </c>
    </row>
    <row r="2152" spans="1:13" x14ac:dyDescent="0.35">
      <c r="A2152" s="259" t="s">
        <v>2373</v>
      </c>
      <c r="B2152" s="259" t="s">
        <v>2374</v>
      </c>
      <c r="C2152" s="259" t="s">
        <v>262</v>
      </c>
      <c r="D2152" s="259" t="s">
        <v>1807</v>
      </c>
      <c r="E2152" s="259">
        <v>0</v>
      </c>
      <c r="F2152" s="259" t="s">
        <v>1799</v>
      </c>
      <c r="G2152" s="259" t="s">
        <v>33</v>
      </c>
      <c r="H2152" s="259">
        <v>2</v>
      </c>
      <c r="I2152" s="259" t="s">
        <v>17</v>
      </c>
      <c r="J2152" s="259" t="s">
        <v>17</v>
      </c>
      <c r="K2152" s="259" t="s">
        <v>4342</v>
      </c>
      <c r="L2152" s="260">
        <v>45608</v>
      </c>
      <c r="M2152" s="259" t="s">
        <v>20</v>
      </c>
    </row>
    <row r="2153" spans="1:13" x14ac:dyDescent="0.35">
      <c r="A2153" s="261" t="s">
        <v>2373</v>
      </c>
      <c r="B2153" s="261" t="s">
        <v>2374</v>
      </c>
      <c r="C2153" s="261" t="s">
        <v>262</v>
      </c>
      <c r="D2153" s="261" t="s">
        <v>1809</v>
      </c>
      <c r="E2153" s="261">
        <v>3</v>
      </c>
      <c r="F2153" s="261" t="s">
        <v>1799</v>
      </c>
      <c r="G2153" s="261" t="s">
        <v>33</v>
      </c>
      <c r="H2153" s="261">
        <v>2</v>
      </c>
      <c r="I2153" s="261" t="s">
        <v>17</v>
      </c>
      <c r="J2153" s="261" t="s">
        <v>17</v>
      </c>
      <c r="K2153" s="261" t="s">
        <v>4343</v>
      </c>
      <c r="L2153" s="262">
        <v>45608</v>
      </c>
      <c r="M2153" s="261" t="s">
        <v>20</v>
      </c>
    </row>
    <row r="2154" spans="1:13" x14ac:dyDescent="0.35">
      <c r="A2154" s="259" t="s">
        <v>2373</v>
      </c>
      <c r="B2154" s="259" t="s">
        <v>2374</v>
      </c>
      <c r="C2154" s="259" t="s">
        <v>262</v>
      </c>
      <c r="D2154" s="259" t="s">
        <v>1811</v>
      </c>
      <c r="E2154" s="259">
        <v>0</v>
      </c>
      <c r="F2154" s="259" t="s">
        <v>1799</v>
      </c>
      <c r="G2154" s="259" t="s">
        <v>33</v>
      </c>
      <c r="H2154" s="259">
        <v>2</v>
      </c>
      <c r="I2154" s="259" t="s">
        <v>17</v>
      </c>
      <c r="J2154" s="259" t="s">
        <v>17</v>
      </c>
      <c r="K2154" s="259" t="s">
        <v>4344</v>
      </c>
      <c r="L2154" s="260">
        <v>45608</v>
      </c>
      <c r="M2154" s="259" t="s">
        <v>20</v>
      </c>
    </row>
    <row r="2155" spans="1:13" x14ac:dyDescent="0.35">
      <c r="A2155" s="261" t="s">
        <v>2373</v>
      </c>
      <c r="B2155" s="261" t="s">
        <v>2374</v>
      </c>
      <c r="C2155" s="261" t="s">
        <v>262</v>
      </c>
      <c r="D2155" s="261" t="s">
        <v>1813</v>
      </c>
      <c r="E2155" s="261">
        <v>0</v>
      </c>
      <c r="F2155" s="261" t="s">
        <v>1799</v>
      </c>
      <c r="G2155" s="261" t="s">
        <v>33</v>
      </c>
      <c r="H2155" s="261">
        <v>2</v>
      </c>
      <c r="I2155" s="261" t="s">
        <v>17</v>
      </c>
      <c r="J2155" s="261" t="s">
        <v>17</v>
      </c>
      <c r="K2155" s="261" t="s">
        <v>4345</v>
      </c>
      <c r="L2155" s="262">
        <v>45608</v>
      </c>
      <c r="M2155" s="261" t="s">
        <v>20</v>
      </c>
    </row>
    <row r="2156" spans="1:13" x14ac:dyDescent="0.35">
      <c r="A2156" s="259" t="s">
        <v>2373</v>
      </c>
      <c r="B2156" s="259" t="s">
        <v>2374</v>
      </c>
      <c r="C2156" s="259" t="s">
        <v>262</v>
      </c>
      <c r="D2156" s="259" t="s">
        <v>1815</v>
      </c>
      <c r="E2156" s="259">
        <v>0</v>
      </c>
      <c r="F2156" s="259" t="s">
        <v>1799</v>
      </c>
      <c r="G2156" s="259" t="s">
        <v>33</v>
      </c>
      <c r="H2156" s="259">
        <v>2</v>
      </c>
      <c r="I2156" s="259" t="s">
        <v>17</v>
      </c>
      <c r="J2156" s="259" t="s">
        <v>17</v>
      </c>
      <c r="K2156" s="259" t="s">
        <v>4346</v>
      </c>
      <c r="L2156" s="260">
        <v>45608</v>
      </c>
      <c r="M2156" s="259" t="s">
        <v>20</v>
      </c>
    </row>
    <row r="2157" spans="1:13" x14ac:dyDescent="0.35">
      <c r="A2157" s="261" t="s">
        <v>4347</v>
      </c>
      <c r="B2157" s="261" t="s">
        <v>4348</v>
      </c>
      <c r="C2157" s="261" t="s">
        <v>4349</v>
      </c>
      <c r="D2157" s="261" t="s">
        <v>1798</v>
      </c>
      <c r="E2157" s="261">
        <v>2</v>
      </c>
      <c r="F2157" s="261" t="s">
        <v>1799</v>
      </c>
      <c r="G2157" s="261" t="s">
        <v>33</v>
      </c>
      <c r="H2157" s="261">
        <v>2</v>
      </c>
      <c r="I2157" s="261" t="s">
        <v>17</v>
      </c>
      <c r="J2157" s="261" t="s">
        <v>17</v>
      </c>
      <c r="K2157" s="261" t="s">
        <v>4350</v>
      </c>
      <c r="L2157" s="262">
        <v>45608</v>
      </c>
      <c r="M2157" s="261" t="s">
        <v>20</v>
      </c>
    </row>
    <row r="2158" spans="1:13" x14ac:dyDescent="0.35">
      <c r="A2158" s="259" t="s">
        <v>4347</v>
      </c>
      <c r="B2158" s="259" t="s">
        <v>4348</v>
      </c>
      <c r="C2158" s="259" t="s">
        <v>4349</v>
      </c>
      <c r="D2158" s="259" t="s">
        <v>1801</v>
      </c>
      <c r="E2158" s="259">
        <v>1</v>
      </c>
      <c r="F2158" s="259" t="s">
        <v>1799</v>
      </c>
      <c r="G2158" s="259" t="s">
        <v>33</v>
      </c>
      <c r="H2158" s="259">
        <v>2</v>
      </c>
      <c r="I2158" s="259" t="s">
        <v>17</v>
      </c>
      <c r="J2158" s="259" t="s">
        <v>17</v>
      </c>
      <c r="K2158" s="259" t="s">
        <v>4351</v>
      </c>
      <c r="L2158" s="260">
        <v>45608</v>
      </c>
      <c r="M2158" s="259" t="s">
        <v>20</v>
      </c>
    </row>
    <row r="2159" spans="1:13" x14ac:dyDescent="0.35">
      <c r="A2159" s="261" t="s">
        <v>4347</v>
      </c>
      <c r="B2159" s="261" t="s">
        <v>4348</v>
      </c>
      <c r="C2159" s="261" t="s">
        <v>4349</v>
      </c>
      <c r="D2159" s="261" t="s">
        <v>1803</v>
      </c>
      <c r="E2159" s="261">
        <v>0</v>
      </c>
      <c r="F2159" s="261" t="s">
        <v>1799</v>
      </c>
      <c r="G2159" s="261" t="s">
        <v>33</v>
      </c>
      <c r="H2159" s="261">
        <v>2</v>
      </c>
      <c r="I2159" s="261" t="s">
        <v>17</v>
      </c>
      <c r="J2159" s="261" t="s">
        <v>17</v>
      </c>
      <c r="K2159" s="261" t="s">
        <v>4352</v>
      </c>
      <c r="L2159" s="262">
        <v>45608</v>
      </c>
      <c r="M2159" s="261" t="s">
        <v>20</v>
      </c>
    </row>
    <row r="2160" spans="1:13" x14ac:dyDescent="0.35">
      <c r="A2160" s="259" t="s">
        <v>4347</v>
      </c>
      <c r="B2160" s="259" t="s">
        <v>4348</v>
      </c>
      <c r="C2160" s="259" t="s">
        <v>4349</v>
      </c>
      <c r="D2160" s="259" t="s">
        <v>1805</v>
      </c>
      <c r="E2160" s="259">
        <v>0</v>
      </c>
      <c r="F2160" s="259" t="s">
        <v>1799</v>
      </c>
      <c r="G2160" s="259" t="s">
        <v>33</v>
      </c>
      <c r="H2160" s="259">
        <v>2</v>
      </c>
      <c r="I2160" s="259" t="s">
        <v>17</v>
      </c>
      <c r="J2160" s="259" t="s">
        <v>17</v>
      </c>
      <c r="K2160" s="259" t="s">
        <v>4353</v>
      </c>
      <c r="L2160" s="260">
        <v>45608</v>
      </c>
      <c r="M2160" s="259" t="s">
        <v>20</v>
      </c>
    </row>
    <row r="2161" spans="1:13" x14ac:dyDescent="0.35">
      <c r="A2161" s="261" t="s">
        <v>4347</v>
      </c>
      <c r="B2161" s="261" t="s">
        <v>4348</v>
      </c>
      <c r="C2161" s="261" t="s">
        <v>4349</v>
      </c>
      <c r="D2161" s="261" t="s">
        <v>1807</v>
      </c>
      <c r="E2161" s="261">
        <v>3</v>
      </c>
      <c r="F2161" s="261" t="s">
        <v>1799</v>
      </c>
      <c r="G2161" s="261" t="s">
        <v>33</v>
      </c>
      <c r="H2161" s="261">
        <v>2</v>
      </c>
      <c r="I2161" s="261" t="s">
        <v>17</v>
      </c>
      <c r="J2161" s="261" t="s">
        <v>17</v>
      </c>
      <c r="K2161" s="261" t="s">
        <v>4354</v>
      </c>
      <c r="L2161" s="262">
        <v>45608</v>
      </c>
      <c r="M2161" s="261" t="s">
        <v>20</v>
      </c>
    </row>
    <row r="2162" spans="1:13" x14ac:dyDescent="0.35">
      <c r="A2162" s="259" t="s">
        <v>4347</v>
      </c>
      <c r="B2162" s="259" t="s">
        <v>4348</v>
      </c>
      <c r="C2162" s="259" t="s">
        <v>4349</v>
      </c>
      <c r="D2162" s="259" t="s">
        <v>1809</v>
      </c>
      <c r="E2162" s="259">
        <v>1</v>
      </c>
      <c r="F2162" s="259" t="s">
        <v>1799</v>
      </c>
      <c r="G2162" s="259" t="s">
        <v>33</v>
      </c>
      <c r="H2162" s="259">
        <v>2</v>
      </c>
      <c r="I2162" s="259" t="s">
        <v>17</v>
      </c>
      <c r="J2162" s="259" t="s">
        <v>17</v>
      </c>
      <c r="K2162" s="259" t="s">
        <v>4355</v>
      </c>
      <c r="L2162" s="260">
        <v>45608</v>
      </c>
      <c r="M2162" s="259" t="s">
        <v>20</v>
      </c>
    </row>
    <row r="2163" spans="1:13" x14ac:dyDescent="0.35">
      <c r="A2163" s="261" t="s">
        <v>4347</v>
      </c>
      <c r="B2163" s="261" t="s">
        <v>4348</v>
      </c>
      <c r="C2163" s="261" t="s">
        <v>4349</v>
      </c>
      <c r="D2163" s="261" t="s">
        <v>1811</v>
      </c>
      <c r="E2163" s="261">
        <v>2</v>
      </c>
      <c r="F2163" s="261" t="s">
        <v>1799</v>
      </c>
      <c r="G2163" s="261" t="s">
        <v>33</v>
      </c>
      <c r="H2163" s="261">
        <v>2</v>
      </c>
      <c r="I2163" s="261" t="s">
        <v>17</v>
      </c>
      <c r="J2163" s="261" t="s">
        <v>17</v>
      </c>
      <c r="K2163" s="261" t="s">
        <v>4356</v>
      </c>
      <c r="L2163" s="262">
        <v>45608</v>
      </c>
      <c r="M2163" s="261" t="s">
        <v>20</v>
      </c>
    </row>
    <row r="2164" spans="1:13" x14ac:dyDescent="0.35">
      <c r="A2164" s="259" t="s">
        <v>4347</v>
      </c>
      <c r="B2164" s="259" t="s">
        <v>4348</v>
      </c>
      <c r="C2164" s="259" t="s">
        <v>4349</v>
      </c>
      <c r="D2164" s="259" t="s">
        <v>1813</v>
      </c>
      <c r="E2164" s="259">
        <v>0</v>
      </c>
      <c r="F2164" s="259" t="s">
        <v>1799</v>
      </c>
      <c r="G2164" s="259" t="s">
        <v>33</v>
      </c>
      <c r="H2164" s="259">
        <v>2</v>
      </c>
      <c r="I2164" s="259" t="s">
        <v>17</v>
      </c>
      <c r="J2164" s="259" t="s">
        <v>17</v>
      </c>
      <c r="K2164" s="259" t="s">
        <v>4357</v>
      </c>
      <c r="L2164" s="260">
        <v>45608</v>
      </c>
      <c r="M2164" s="259" t="s">
        <v>20</v>
      </c>
    </row>
    <row r="2165" spans="1:13" x14ac:dyDescent="0.35">
      <c r="A2165" s="261" t="s">
        <v>4347</v>
      </c>
      <c r="B2165" s="261" t="s">
        <v>4348</v>
      </c>
      <c r="C2165" s="261" t="s">
        <v>4349</v>
      </c>
      <c r="D2165" s="261" t="s">
        <v>1815</v>
      </c>
      <c r="E2165" s="261">
        <v>0</v>
      </c>
      <c r="F2165" s="261" t="s">
        <v>1799</v>
      </c>
      <c r="G2165" s="261" t="s">
        <v>33</v>
      </c>
      <c r="H2165" s="261">
        <v>2</v>
      </c>
      <c r="I2165" s="261" t="s">
        <v>17</v>
      </c>
      <c r="J2165" s="261" t="s">
        <v>17</v>
      </c>
      <c r="K2165" s="261" t="s">
        <v>4358</v>
      </c>
      <c r="L2165" s="262">
        <v>45608</v>
      </c>
      <c r="M2165" s="261" t="s">
        <v>20</v>
      </c>
    </row>
    <row r="2166" spans="1:13" x14ac:dyDescent="0.35">
      <c r="A2166" s="259" t="s">
        <v>76</v>
      </c>
      <c r="B2166" s="259" t="s">
        <v>77</v>
      </c>
      <c r="C2166" s="259" t="s">
        <v>78</v>
      </c>
      <c r="D2166" s="259" t="s">
        <v>1798</v>
      </c>
      <c r="E2166" s="259">
        <v>2</v>
      </c>
      <c r="F2166" s="259" t="s">
        <v>1799</v>
      </c>
      <c r="G2166" s="259" t="s">
        <v>33</v>
      </c>
      <c r="H2166" s="259">
        <v>2</v>
      </c>
      <c r="I2166" s="259" t="s">
        <v>17</v>
      </c>
      <c r="J2166" s="259" t="s">
        <v>17</v>
      </c>
      <c r="K2166" s="259" t="s">
        <v>4359</v>
      </c>
      <c r="L2166" s="260">
        <v>45608</v>
      </c>
      <c r="M2166" s="259" t="s">
        <v>20</v>
      </c>
    </row>
    <row r="2167" spans="1:13" x14ac:dyDescent="0.35">
      <c r="A2167" s="261" t="s">
        <v>76</v>
      </c>
      <c r="B2167" s="261" t="s">
        <v>77</v>
      </c>
      <c r="C2167" s="261" t="s">
        <v>78</v>
      </c>
      <c r="D2167" s="261" t="s">
        <v>1801</v>
      </c>
      <c r="E2167" s="261">
        <v>2</v>
      </c>
      <c r="F2167" s="261" t="s">
        <v>1799</v>
      </c>
      <c r="G2167" s="261" t="s">
        <v>33</v>
      </c>
      <c r="H2167" s="261">
        <v>2</v>
      </c>
      <c r="I2167" s="261" t="s">
        <v>17</v>
      </c>
      <c r="J2167" s="261" t="s">
        <v>17</v>
      </c>
      <c r="K2167" s="261" t="s">
        <v>4360</v>
      </c>
      <c r="L2167" s="262">
        <v>45608</v>
      </c>
      <c r="M2167" s="261" t="s">
        <v>20</v>
      </c>
    </row>
    <row r="2168" spans="1:13" x14ac:dyDescent="0.35">
      <c r="A2168" s="259" t="s">
        <v>76</v>
      </c>
      <c r="B2168" s="259" t="s">
        <v>77</v>
      </c>
      <c r="C2168" s="259" t="s">
        <v>78</v>
      </c>
      <c r="D2168" s="259" t="s">
        <v>1803</v>
      </c>
      <c r="E2168" s="259">
        <v>2</v>
      </c>
      <c r="F2168" s="259" t="s">
        <v>1799</v>
      </c>
      <c r="G2168" s="259" t="s">
        <v>33</v>
      </c>
      <c r="H2168" s="259">
        <v>2</v>
      </c>
      <c r="I2168" s="259" t="s">
        <v>17</v>
      </c>
      <c r="J2168" s="259" t="s">
        <v>17</v>
      </c>
      <c r="K2168" s="259" t="s">
        <v>4361</v>
      </c>
      <c r="L2168" s="260">
        <v>45608</v>
      </c>
      <c r="M2168" s="259" t="s">
        <v>20</v>
      </c>
    </row>
    <row r="2169" spans="1:13" x14ac:dyDescent="0.35">
      <c r="A2169" s="261" t="s">
        <v>76</v>
      </c>
      <c r="B2169" s="261" t="s">
        <v>77</v>
      </c>
      <c r="C2169" s="261" t="s">
        <v>78</v>
      </c>
      <c r="D2169" s="261" t="s">
        <v>1805</v>
      </c>
      <c r="E2169" s="261">
        <v>0</v>
      </c>
      <c r="F2169" s="261" t="s">
        <v>1799</v>
      </c>
      <c r="G2169" s="261" t="s">
        <v>33</v>
      </c>
      <c r="H2169" s="261">
        <v>2</v>
      </c>
      <c r="I2169" s="261" t="s">
        <v>17</v>
      </c>
      <c r="J2169" s="261" t="s">
        <v>17</v>
      </c>
      <c r="K2169" s="261" t="s">
        <v>4362</v>
      </c>
      <c r="L2169" s="262">
        <v>45608</v>
      </c>
      <c r="M2169" s="261" t="s">
        <v>20</v>
      </c>
    </row>
    <row r="2170" spans="1:13" x14ac:dyDescent="0.35">
      <c r="A2170" s="259" t="s">
        <v>76</v>
      </c>
      <c r="B2170" s="259" t="s">
        <v>77</v>
      </c>
      <c r="C2170" s="259" t="s">
        <v>78</v>
      </c>
      <c r="D2170" s="259" t="s">
        <v>1807</v>
      </c>
      <c r="E2170" s="259">
        <v>2</v>
      </c>
      <c r="F2170" s="259" t="s">
        <v>1799</v>
      </c>
      <c r="G2170" s="259" t="s">
        <v>33</v>
      </c>
      <c r="H2170" s="259">
        <v>2</v>
      </c>
      <c r="I2170" s="259" t="s">
        <v>17</v>
      </c>
      <c r="J2170" s="259" t="s">
        <v>17</v>
      </c>
      <c r="K2170" s="259" t="s">
        <v>4363</v>
      </c>
      <c r="L2170" s="260">
        <v>45608</v>
      </c>
      <c r="M2170" s="259" t="s">
        <v>20</v>
      </c>
    </row>
    <row r="2171" spans="1:13" x14ac:dyDescent="0.35">
      <c r="A2171" s="261" t="s">
        <v>76</v>
      </c>
      <c r="B2171" s="261" t="s">
        <v>77</v>
      </c>
      <c r="C2171" s="261" t="s">
        <v>78</v>
      </c>
      <c r="D2171" s="261" t="s">
        <v>1809</v>
      </c>
      <c r="E2171" s="261">
        <v>2</v>
      </c>
      <c r="F2171" s="261" t="s">
        <v>1799</v>
      </c>
      <c r="G2171" s="261" t="s">
        <v>33</v>
      </c>
      <c r="H2171" s="261">
        <v>2</v>
      </c>
      <c r="I2171" s="261" t="s">
        <v>17</v>
      </c>
      <c r="J2171" s="261" t="s">
        <v>17</v>
      </c>
      <c r="K2171" s="261" t="s">
        <v>4364</v>
      </c>
      <c r="L2171" s="262">
        <v>45608</v>
      </c>
      <c r="M2171" s="261" t="s">
        <v>20</v>
      </c>
    </row>
    <row r="2172" spans="1:13" x14ac:dyDescent="0.35">
      <c r="A2172" s="259" t="s">
        <v>76</v>
      </c>
      <c r="B2172" s="259" t="s">
        <v>77</v>
      </c>
      <c r="C2172" s="259" t="s">
        <v>78</v>
      </c>
      <c r="D2172" s="259" t="s">
        <v>1811</v>
      </c>
      <c r="E2172" s="259">
        <v>0</v>
      </c>
      <c r="F2172" s="259" t="s">
        <v>1799</v>
      </c>
      <c r="G2172" s="259" t="s">
        <v>33</v>
      </c>
      <c r="H2172" s="259">
        <v>2</v>
      </c>
      <c r="I2172" s="259" t="s">
        <v>17</v>
      </c>
      <c r="J2172" s="259" t="s">
        <v>17</v>
      </c>
      <c r="K2172" s="259" t="s">
        <v>4365</v>
      </c>
      <c r="L2172" s="260">
        <v>45608</v>
      </c>
      <c r="M2172" s="259" t="s">
        <v>20</v>
      </c>
    </row>
    <row r="2173" spans="1:13" x14ac:dyDescent="0.35">
      <c r="A2173" s="261" t="s">
        <v>76</v>
      </c>
      <c r="B2173" s="261" t="s">
        <v>77</v>
      </c>
      <c r="C2173" s="261" t="s">
        <v>78</v>
      </c>
      <c r="D2173" s="261" t="s">
        <v>1813</v>
      </c>
      <c r="E2173" s="261">
        <v>0</v>
      </c>
      <c r="F2173" s="261" t="s">
        <v>1799</v>
      </c>
      <c r="G2173" s="261" t="s">
        <v>33</v>
      </c>
      <c r="H2173" s="261">
        <v>2</v>
      </c>
      <c r="I2173" s="261" t="s">
        <v>17</v>
      </c>
      <c r="J2173" s="261" t="s">
        <v>17</v>
      </c>
      <c r="K2173" s="261" t="s">
        <v>4366</v>
      </c>
      <c r="L2173" s="262">
        <v>45608</v>
      </c>
      <c r="M2173" s="261" t="s">
        <v>20</v>
      </c>
    </row>
    <row r="2174" spans="1:13" x14ac:dyDescent="0.35">
      <c r="A2174" s="259" t="s">
        <v>76</v>
      </c>
      <c r="B2174" s="259" t="s">
        <v>77</v>
      </c>
      <c r="C2174" s="259" t="s">
        <v>78</v>
      </c>
      <c r="D2174" s="259" t="s">
        <v>1815</v>
      </c>
      <c r="E2174" s="259">
        <v>0</v>
      </c>
      <c r="F2174" s="259" t="s">
        <v>1799</v>
      </c>
      <c r="G2174" s="259" t="s">
        <v>33</v>
      </c>
      <c r="H2174" s="259">
        <v>2</v>
      </c>
      <c r="I2174" s="259" t="s">
        <v>17</v>
      </c>
      <c r="J2174" s="259" t="s">
        <v>17</v>
      </c>
      <c r="K2174" s="259" t="s">
        <v>4367</v>
      </c>
      <c r="L2174" s="260">
        <v>45608</v>
      </c>
      <c r="M2174" s="259" t="s">
        <v>20</v>
      </c>
    </row>
    <row r="2175" spans="1:13" x14ac:dyDescent="0.35">
      <c r="A2175" s="261" t="s">
        <v>4368</v>
      </c>
      <c r="B2175" s="261" t="s">
        <v>4369</v>
      </c>
      <c r="C2175" s="261" t="s">
        <v>4370</v>
      </c>
      <c r="D2175" s="261" t="s">
        <v>40</v>
      </c>
      <c r="E2175" s="261">
        <v>2</v>
      </c>
      <c r="F2175" s="261" t="s">
        <v>4371</v>
      </c>
      <c r="G2175" s="261" t="s">
        <v>723</v>
      </c>
      <c r="H2175" s="261">
        <v>2</v>
      </c>
      <c r="I2175" s="261" t="s">
        <v>4372</v>
      </c>
      <c r="J2175" s="261" t="s">
        <v>4373</v>
      </c>
      <c r="K2175" s="261" t="s">
        <v>4374</v>
      </c>
      <c r="L2175" s="262">
        <v>45609</v>
      </c>
      <c r="M2175" s="261" t="s">
        <v>20</v>
      </c>
    </row>
    <row r="2176" spans="1:13" x14ac:dyDescent="0.35">
      <c r="A2176" s="259" t="s">
        <v>4368</v>
      </c>
      <c r="B2176" s="259" t="s">
        <v>4369</v>
      </c>
      <c r="C2176" s="259" t="s">
        <v>4370</v>
      </c>
      <c r="D2176" s="259" t="s">
        <v>26</v>
      </c>
      <c r="E2176" s="259" t="s">
        <v>17</v>
      </c>
      <c r="F2176" s="259" t="s">
        <v>424</v>
      </c>
      <c r="G2176" s="259" t="s">
        <v>17</v>
      </c>
      <c r="H2176" s="259" t="s">
        <v>17</v>
      </c>
      <c r="I2176" s="259" t="s">
        <v>424</v>
      </c>
      <c r="J2176" s="259" t="s">
        <v>1429</v>
      </c>
      <c r="K2176" s="259" t="s">
        <v>4375</v>
      </c>
      <c r="L2176" s="260">
        <v>45609</v>
      </c>
      <c r="M2176" s="259" t="s">
        <v>20</v>
      </c>
    </row>
    <row r="2177" spans="1:13" x14ac:dyDescent="0.35">
      <c r="A2177" s="261" t="s">
        <v>4368</v>
      </c>
      <c r="B2177" s="261" t="s">
        <v>4369</v>
      </c>
      <c r="C2177" s="261" t="s">
        <v>4370</v>
      </c>
      <c r="D2177" s="261" t="s">
        <v>28</v>
      </c>
      <c r="E2177" s="261" t="s">
        <v>17</v>
      </c>
      <c r="F2177" s="261" t="s">
        <v>424</v>
      </c>
      <c r="G2177" s="261" t="s">
        <v>17</v>
      </c>
      <c r="H2177" s="261" t="s">
        <v>17</v>
      </c>
      <c r="I2177" s="261" t="s">
        <v>424</v>
      </c>
      <c r="J2177" s="261" t="s">
        <v>1429</v>
      </c>
      <c r="K2177" s="261" t="s">
        <v>4376</v>
      </c>
      <c r="L2177" s="262">
        <v>45609</v>
      </c>
      <c r="M2177" s="261" t="s">
        <v>20</v>
      </c>
    </row>
    <row r="2178" spans="1:13" x14ac:dyDescent="0.35">
      <c r="A2178" s="259" t="s">
        <v>4368</v>
      </c>
      <c r="B2178" s="259" t="s">
        <v>4369</v>
      </c>
      <c r="C2178" s="259" t="s">
        <v>4370</v>
      </c>
      <c r="D2178" s="259" t="s">
        <v>38</v>
      </c>
      <c r="E2178" s="259" t="s">
        <v>17</v>
      </c>
      <c r="F2178" s="259" t="s">
        <v>424</v>
      </c>
      <c r="G2178" s="259" t="s">
        <v>17</v>
      </c>
      <c r="H2178" s="259" t="s">
        <v>17</v>
      </c>
      <c r="I2178" s="259" t="s">
        <v>424</v>
      </c>
      <c r="J2178" s="259" t="s">
        <v>1429</v>
      </c>
      <c r="K2178" s="259" t="s">
        <v>4377</v>
      </c>
      <c r="L2178" s="260">
        <v>45609</v>
      </c>
      <c r="M2178" s="259" t="s">
        <v>20</v>
      </c>
    </row>
    <row r="2179" spans="1:13" x14ac:dyDescent="0.35">
      <c r="A2179" s="261" t="s">
        <v>4368</v>
      </c>
      <c r="B2179" s="261" t="s">
        <v>4369</v>
      </c>
      <c r="C2179" s="261" t="s">
        <v>4370</v>
      </c>
      <c r="D2179" s="261" t="s">
        <v>16</v>
      </c>
      <c r="E2179" s="261" t="s">
        <v>17</v>
      </c>
      <c r="F2179" s="261" t="s">
        <v>424</v>
      </c>
      <c r="G2179" s="261" t="s">
        <v>17</v>
      </c>
      <c r="H2179" s="261" t="s">
        <v>17</v>
      </c>
      <c r="I2179" s="261" t="s">
        <v>424</v>
      </c>
      <c r="J2179" s="261" t="s">
        <v>1429</v>
      </c>
      <c r="K2179" s="261" t="s">
        <v>4378</v>
      </c>
      <c r="L2179" s="262">
        <v>45609</v>
      </c>
      <c r="M2179" s="261" t="s">
        <v>20</v>
      </c>
    </row>
    <row r="2180" spans="1:13" x14ac:dyDescent="0.35">
      <c r="A2180" s="259" t="s">
        <v>4368</v>
      </c>
      <c r="B2180" s="259" t="s">
        <v>4369</v>
      </c>
      <c r="C2180" s="259" t="s">
        <v>4370</v>
      </c>
      <c r="D2180" s="259" t="s">
        <v>21</v>
      </c>
      <c r="E2180" s="259" t="s">
        <v>17</v>
      </c>
      <c r="F2180" s="259" t="s">
        <v>424</v>
      </c>
      <c r="G2180" s="259" t="s">
        <v>17</v>
      </c>
      <c r="H2180" s="259" t="s">
        <v>17</v>
      </c>
      <c r="I2180" s="259" t="s">
        <v>424</v>
      </c>
      <c r="J2180" s="259" t="s">
        <v>1429</v>
      </c>
      <c r="K2180" s="259" t="s">
        <v>4379</v>
      </c>
      <c r="L2180" s="260">
        <v>45609</v>
      </c>
      <c r="M2180" s="259" t="s">
        <v>20</v>
      </c>
    </row>
    <row r="2181" spans="1:13" x14ac:dyDescent="0.35">
      <c r="A2181" s="261" t="s">
        <v>4368</v>
      </c>
      <c r="B2181" s="261" t="s">
        <v>4369</v>
      </c>
      <c r="C2181" s="261" t="s">
        <v>4370</v>
      </c>
      <c r="D2181" s="261" t="s">
        <v>631</v>
      </c>
      <c r="E2181" s="261" t="s">
        <v>17</v>
      </c>
      <c r="F2181" s="261" t="s">
        <v>424</v>
      </c>
      <c r="G2181" s="261" t="s">
        <v>17</v>
      </c>
      <c r="H2181" s="261" t="s">
        <v>17</v>
      </c>
      <c r="I2181" s="261" t="s">
        <v>424</v>
      </c>
      <c r="J2181" s="261" t="s">
        <v>1429</v>
      </c>
      <c r="K2181" s="261" t="s">
        <v>4380</v>
      </c>
      <c r="L2181" s="262">
        <v>45609</v>
      </c>
      <c r="M2181" s="261" t="s">
        <v>20</v>
      </c>
    </row>
    <row r="2182" spans="1:13" x14ac:dyDescent="0.35">
      <c r="A2182" s="259" t="s">
        <v>4368</v>
      </c>
      <c r="B2182" s="259" t="s">
        <v>4369</v>
      </c>
      <c r="C2182" s="259" t="s">
        <v>4370</v>
      </c>
      <c r="D2182" s="259" t="s">
        <v>24</v>
      </c>
      <c r="E2182" s="259" t="s">
        <v>17</v>
      </c>
      <c r="F2182" s="259" t="s">
        <v>424</v>
      </c>
      <c r="G2182" s="259" t="s">
        <v>17</v>
      </c>
      <c r="H2182" s="259" t="s">
        <v>17</v>
      </c>
      <c r="I2182" s="259" t="s">
        <v>424</v>
      </c>
      <c r="J2182" s="259" t="s">
        <v>1429</v>
      </c>
      <c r="K2182" s="259" t="s">
        <v>4381</v>
      </c>
      <c r="L2182" s="260">
        <v>45609</v>
      </c>
      <c r="M2182" s="259" t="s">
        <v>20</v>
      </c>
    </row>
    <row r="2183" spans="1:13" x14ac:dyDescent="0.35">
      <c r="A2183" s="261" t="s">
        <v>4211</v>
      </c>
      <c r="B2183" s="261" t="s">
        <v>4212</v>
      </c>
      <c r="C2183" s="261" t="s">
        <v>4213</v>
      </c>
      <c r="D2183" s="261" t="s">
        <v>26</v>
      </c>
      <c r="E2183" s="261" t="s">
        <v>17</v>
      </c>
      <c r="F2183" s="261" t="s">
        <v>424</v>
      </c>
      <c r="G2183" s="261" t="s">
        <v>17</v>
      </c>
      <c r="H2183" s="261" t="s">
        <v>17</v>
      </c>
      <c r="I2183" s="261" t="s">
        <v>424</v>
      </c>
      <c r="J2183" s="261" t="s">
        <v>1429</v>
      </c>
      <c r="K2183" s="261" t="s">
        <v>4382</v>
      </c>
      <c r="L2183" s="262">
        <v>45609</v>
      </c>
      <c r="M2183" s="261" t="s">
        <v>20</v>
      </c>
    </row>
    <row r="2184" spans="1:13" x14ac:dyDescent="0.35">
      <c r="A2184" s="259" t="s">
        <v>4211</v>
      </c>
      <c r="B2184" s="259" t="s">
        <v>4212</v>
      </c>
      <c r="C2184" s="259" t="s">
        <v>4213</v>
      </c>
      <c r="D2184" s="259" t="s">
        <v>28</v>
      </c>
      <c r="E2184" s="259" t="s">
        <v>17</v>
      </c>
      <c r="F2184" s="259" t="s">
        <v>424</v>
      </c>
      <c r="G2184" s="259" t="s">
        <v>17</v>
      </c>
      <c r="H2184" s="259" t="s">
        <v>17</v>
      </c>
      <c r="I2184" s="259" t="s">
        <v>424</v>
      </c>
      <c r="J2184" s="259" t="s">
        <v>1429</v>
      </c>
      <c r="K2184" s="259" t="s">
        <v>4383</v>
      </c>
      <c r="L2184" s="260">
        <v>45609</v>
      </c>
      <c r="M2184" s="259" t="s">
        <v>20</v>
      </c>
    </row>
    <row r="2185" spans="1:13" x14ac:dyDescent="0.35">
      <c r="A2185" s="261" t="s">
        <v>4211</v>
      </c>
      <c r="B2185" s="261" t="s">
        <v>4212</v>
      </c>
      <c r="C2185" s="261" t="s">
        <v>4213</v>
      </c>
      <c r="D2185" s="261" t="s">
        <v>38</v>
      </c>
      <c r="E2185" s="261" t="s">
        <v>17</v>
      </c>
      <c r="F2185" s="261" t="s">
        <v>424</v>
      </c>
      <c r="G2185" s="261" t="s">
        <v>17</v>
      </c>
      <c r="H2185" s="261" t="s">
        <v>17</v>
      </c>
      <c r="I2185" s="261" t="s">
        <v>424</v>
      </c>
      <c r="J2185" s="261" t="s">
        <v>1429</v>
      </c>
      <c r="K2185" s="261" t="s">
        <v>4384</v>
      </c>
      <c r="L2185" s="262">
        <v>45609</v>
      </c>
      <c r="M2185" s="261" t="s">
        <v>20</v>
      </c>
    </row>
    <row r="2186" spans="1:13" x14ac:dyDescent="0.35">
      <c r="A2186" s="259" t="s">
        <v>4211</v>
      </c>
      <c r="B2186" s="259" t="s">
        <v>4212</v>
      </c>
      <c r="C2186" s="259" t="s">
        <v>4213</v>
      </c>
      <c r="D2186" s="259" t="s">
        <v>16</v>
      </c>
      <c r="E2186" s="259" t="s">
        <v>17</v>
      </c>
      <c r="F2186" s="259" t="s">
        <v>424</v>
      </c>
      <c r="G2186" s="259" t="s">
        <v>17</v>
      </c>
      <c r="H2186" s="259" t="s">
        <v>17</v>
      </c>
      <c r="I2186" s="259" t="s">
        <v>424</v>
      </c>
      <c r="J2186" s="259" t="s">
        <v>1429</v>
      </c>
      <c r="K2186" s="259" t="s">
        <v>4385</v>
      </c>
      <c r="L2186" s="260">
        <v>45609</v>
      </c>
      <c r="M2186" s="259" t="s">
        <v>20</v>
      </c>
    </row>
    <row r="2187" spans="1:13" x14ac:dyDescent="0.35">
      <c r="A2187" s="261" t="s">
        <v>4211</v>
      </c>
      <c r="B2187" s="261" t="s">
        <v>4212</v>
      </c>
      <c r="C2187" s="261" t="s">
        <v>4213</v>
      </c>
      <c r="D2187" s="261" t="s">
        <v>21</v>
      </c>
      <c r="E2187" s="261" t="s">
        <v>17</v>
      </c>
      <c r="F2187" s="261" t="s">
        <v>424</v>
      </c>
      <c r="G2187" s="261" t="s">
        <v>17</v>
      </c>
      <c r="H2187" s="261" t="s">
        <v>17</v>
      </c>
      <c r="I2187" s="261" t="s">
        <v>424</v>
      </c>
      <c r="J2187" s="261" t="s">
        <v>1429</v>
      </c>
      <c r="K2187" s="261" t="s">
        <v>4386</v>
      </c>
      <c r="L2187" s="262">
        <v>45609</v>
      </c>
      <c r="M2187" s="261" t="s">
        <v>20</v>
      </c>
    </row>
    <row r="2188" spans="1:13" x14ac:dyDescent="0.35">
      <c r="A2188" s="259" t="s">
        <v>4211</v>
      </c>
      <c r="B2188" s="259" t="s">
        <v>4212</v>
      </c>
      <c r="C2188" s="259" t="s">
        <v>4213</v>
      </c>
      <c r="D2188" s="259" t="s">
        <v>631</v>
      </c>
      <c r="E2188" s="259" t="s">
        <v>17</v>
      </c>
      <c r="F2188" s="259" t="s">
        <v>424</v>
      </c>
      <c r="G2188" s="259" t="s">
        <v>17</v>
      </c>
      <c r="H2188" s="259" t="s">
        <v>17</v>
      </c>
      <c r="I2188" s="259" t="s">
        <v>424</v>
      </c>
      <c r="J2188" s="259" t="s">
        <v>1429</v>
      </c>
      <c r="K2188" s="259" t="s">
        <v>4387</v>
      </c>
      <c r="L2188" s="260">
        <v>45609</v>
      </c>
      <c r="M2188" s="259" t="s">
        <v>20</v>
      </c>
    </row>
    <row r="2189" spans="1:13" x14ac:dyDescent="0.35">
      <c r="A2189" s="261" t="s">
        <v>4211</v>
      </c>
      <c r="B2189" s="261" t="s">
        <v>4212</v>
      </c>
      <c r="C2189" s="261" t="s">
        <v>4213</v>
      </c>
      <c r="D2189" s="261" t="s">
        <v>24</v>
      </c>
      <c r="E2189" s="261" t="s">
        <v>17</v>
      </c>
      <c r="F2189" s="261" t="s">
        <v>424</v>
      </c>
      <c r="G2189" s="261" t="s">
        <v>17</v>
      </c>
      <c r="H2189" s="261" t="s">
        <v>17</v>
      </c>
      <c r="I2189" s="261" t="s">
        <v>424</v>
      </c>
      <c r="J2189" s="261" t="s">
        <v>1429</v>
      </c>
      <c r="K2189" s="261" t="s">
        <v>4388</v>
      </c>
      <c r="L2189" s="262">
        <v>45609</v>
      </c>
      <c r="M2189" s="261" t="s">
        <v>20</v>
      </c>
    </row>
    <row r="2190" spans="1:13" x14ac:dyDescent="0.35">
      <c r="A2190" s="259" t="s">
        <v>4368</v>
      </c>
      <c r="B2190" s="259" t="s">
        <v>4369</v>
      </c>
      <c r="C2190" s="259" t="s">
        <v>4370</v>
      </c>
      <c r="D2190" s="259" t="s">
        <v>1798</v>
      </c>
      <c r="E2190" s="259">
        <v>0</v>
      </c>
      <c r="F2190" s="259" t="s">
        <v>1799</v>
      </c>
      <c r="G2190" s="259" t="s">
        <v>33</v>
      </c>
      <c r="H2190" s="259">
        <v>2</v>
      </c>
      <c r="I2190" s="259" t="s">
        <v>17</v>
      </c>
      <c r="J2190" s="259" t="s">
        <v>17</v>
      </c>
      <c r="K2190" s="259" t="s">
        <v>4389</v>
      </c>
      <c r="L2190" s="260">
        <v>45609</v>
      </c>
      <c r="M2190" s="259" t="s">
        <v>20</v>
      </c>
    </row>
    <row r="2191" spans="1:13" x14ac:dyDescent="0.35">
      <c r="A2191" s="261" t="s">
        <v>4368</v>
      </c>
      <c r="B2191" s="261" t="s">
        <v>4369</v>
      </c>
      <c r="C2191" s="261" t="s">
        <v>4370</v>
      </c>
      <c r="D2191" s="261" t="s">
        <v>1801</v>
      </c>
      <c r="E2191" s="261">
        <v>0</v>
      </c>
      <c r="F2191" s="261" t="s">
        <v>1799</v>
      </c>
      <c r="G2191" s="261" t="s">
        <v>33</v>
      </c>
      <c r="H2191" s="261">
        <v>2</v>
      </c>
      <c r="I2191" s="261" t="s">
        <v>17</v>
      </c>
      <c r="J2191" s="261" t="s">
        <v>17</v>
      </c>
      <c r="K2191" s="261" t="s">
        <v>4390</v>
      </c>
      <c r="L2191" s="262">
        <v>45609</v>
      </c>
      <c r="M2191" s="261" t="s">
        <v>20</v>
      </c>
    </row>
    <row r="2192" spans="1:13" x14ac:dyDescent="0.35">
      <c r="A2192" s="259" t="s">
        <v>4368</v>
      </c>
      <c r="B2192" s="259" t="s">
        <v>4369</v>
      </c>
      <c r="C2192" s="259" t="s">
        <v>4370</v>
      </c>
      <c r="D2192" s="259" t="s">
        <v>1803</v>
      </c>
      <c r="E2192" s="259">
        <v>0</v>
      </c>
      <c r="F2192" s="259" t="s">
        <v>1799</v>
      </c>
      <c r="G2192" s="259" t="s">
        <v>33</v>
      </c>
      <c r="H2192" s="259">
        <v>2</v>
      </c>
      <c r="I2192" s="259" t="s">
        <v>17</v>
      </c>
      <c r="J2192" s="259" t="s">
        <v>17</v>
      </c>
      <c r="K2192" s="259" t="s">
        <v>4391</v>
      </c>
      <c r="L2192" s="260">
        <v>45609</v>
      </c>
      <c r="M2192" s="259" t="s">
        <v>20</v>
      </c>
    </row>
    <row r="2193" spans="1:13" x14ac:dyDescent="0.35">
      <c r="A2193" s="261" t="s">
        <v>4368</v>
      </c>
      <c r="B2193" s="261" t="s">
        <v>4369</v>
      </c>
      <c r="C2193" s="261" t="s">
        <v>4370</v>
      </c>
      <c r="D2193" s="261" t="s">
        <v>1805</v>
      </c>
      <c r="E2193" s="261">
        <v>0</v>
      </c>
      <c r="F2193" s="261" t="s">
        <v>1799</v>
      </c>
      <c r="G2193" s="261" t="s">
        <v>33</v>
      </c>
      <c r="H2193" s="261">
        <v>2</v>
      </c>
      <c r="I2193" s="261" t="s">
        <v>17</v>
      </c>
      <c r="J2193" s="261" t="s">
        <v>17</v>
      </c>
      <c r="K2193" s="261" t="s">
        <v>4392</v>
      </c>
      <c r="L2193" s="262">
        <v>45609</v>
      </c>
      <c r="M2193" s="261" t="s">
        <v>20</v>
      </c>
    </row>
    <row r="2194" spans="1:13" x14ac:dyDescent="0.35">
      <c r="A2194" s="259" t="s">
        <v>4368</v>
      </c>
      <c r="B2194" s="259" t="s">
        <v>4369</v>
      </c>
      <c r="C2194" s="259" t="s">
        <v>4370</v>
      </c>
      <c r="D2194" s="259" t="s">
        <v>1807</v>
      </c>
      <c r="E2194" s="259">
        <v>0</v>
      </c>
      <c r="F2194" s="259" t="s">
        <v>1799</v>
      </c>
      <c r="G2194" s="259" t="s">
        <v>33</v>
      </c>
      <c r="H2194" s="259">
        <v>2</v>
      </c>
      <c r="I2194" s="259" t="s">
        <v>17</v>
      </c>
      <c r="J2194" s="259" t="s">
        <v>17</v>
      </c>
      <c r="K2194" s="259" t="s">
        <v>4393</v>
      </c>
      <c r="L2194" s="260">
        <v>45609</v>
      </c>
      <c r="M2194" s="259" t="s">
        <v>20</v>
      </c>
    </row>
    <row r="2195" spans="1:13" x14ac:dyDescent="0.35">
      <c r="A2195" s="261" t="s">
        <v>4368</v>
      </c>
      <c r="B2195" s="261" t="s">
        <v>4369</v>
      </c>
      <c r="C2195" s="261" t="s">
        <v>4370</v>
      </c>
      <c r="D2195" s="261" t="s">
        <v>1809</v>
      </c>
      <c r="E2195" s="261">
        <v>1</v>
      </c>
      <c r="F2195" s="261" t="s">
        <v>1799</v>
      </c>
      <c r="G2195" s="261" t="s">
        <v>33</v>
      </c>
      <c r="H2195" s="261">
        <v>2</v>
      </c>
      <c r="I2195" s="261" t="s">
        <v>17</v>
      </c>
      <c r="J2195" s="261" t="s">
        <v>17</v>
      </c>
      <c r="K2195" s="261" t="s">
        <v>4394</v>
      </c>
      <c r="L2195" s="262">
        <v>45609</v>
      </c>
      <c r="M2195" s="261" t="s">
        <v>20</v>
      </c>
    </row>
    <row r="2196" spans="1:13" x14ac:dyDescent="0.35">
      <c r="A2196" s="259" t="s">
        <v>4368</v>
      </c>
      <c r="B2196" s="259" t="s">
        <v>4369</v>
      </c>
      <c r="C2196" s="259" t="s">
        <v>4370</v>
      </c>
      <c r="D2196" s="259" t="s">
        <v>1811</v>
      </c>
      <c r="E2196" s="259">
        <v>0</v>
      </c>
      <c r="F2196" s="259" t="s">
        <v>1799</v>
      </c>
      <c r="G2196" s="259" t="s">
        <v>33</v>
      </c>
      <c r="H2196" s="259">
        <v>2</v>
      </c>
      <c r="I2196" s="259" t="s">
        <v>17</v>
      </c>
      <c r="J2196" s="259" t="s">
        <v>17</v>
      </c>
      <c r="K2196" s="259" t="s">
        <v>4395</v>
      </c>
      <c r="L2196" s="260">
        <v>45609</v>
      </c>
      <c r="M2196" s="259" t="s">
        <v>20</v>
      </c>
    </row>
    <row r="2197" spans="1:13" x14ac:dyDescent="0.35">
      <c r="A2197" s="261" t="s">
        <v>4368</v>
      </c>
      <c r="B2197" s="261" t="s">
        <v>4369</v>
      </c>
      <c r="C2197" s="261" t="s">
        <v>4370</v>
      </c>
      <c r="D2197" s="261" t="s">
        <v>1813</v>
      </c>
      <c r="E2197" s="261">
        <v>0</v>
      </c>
      <c r="F2197" s="261" t="s">
        <v>1799</v>
      </c>
      <c r="G2197" s="261" t="s">
        <v>33</v>
      </c>
      <c r="H2197" s="261">
        <v>2</v>
      </c>
      <c r="I2197" s="261" t="s">
        <v>17</v>
      </c>
      <c r="J2197" s="261" t="s">
        <v>17</v>
      </c>
      <c r="K2197" s="261" t="s">
        <v>4396</v>
      </c>
      <c r="L2197" s="262">
        <v>45609</v>
      </c>
      <c r="M2197" s="261" t="s">
        <v>20</v>
      </c>
    </row>
    <row r="2198" spans="1:13" x14ac:dyDescent="0.35">
      <c r="A2198" s="259" t="s">
        <v>4368</v>
      </c>
      <c r="B2198" s="259" t="s">
        <v>4369</v>
      </c>
      <c r="C2198" s="259" t="s">
        <v>4370</v>
      </c>
      <c r="D2198" s="259" t="s">
        <v>1815</v>
      </c>
      <c r="E2198" s="259">
        <v>0</v>
      </c>
      <c r="F2198" s="259" t="s">
        <v>1799</v>
      </c>
      <c r="G2198" s="259" t="s">
        <v>33</v>
      </c>
      <c r="H2198" s="259">
        <v>2</v>
      </c>
      <c r="I2198" s="259" t="s">
        <v>17</v>
      </c>
      <c r="J2198" s="259" t="s">
        <v>17</v>
      </c>
      <c r="K2198" s="259" t="s">
        <v>4397</v>
      </c>
      <c r="L2198" s="260">
        <v>45609</v>
      </c>
      <c r="M2198" s="259" t="s">
        <v>20</v>
      </c>
    </row>
    <row r="2199" spans="1:13" x14ac:dyDescent="0.35">
      <c r="A2199" s="261" t="s">
        <v>3716</v>
      </c>
      <c r="B2199" s="261" t="s">
        <v>3717</v>
      </c>
      <c r="C2199" s="261" t="s">
        <v>2308</v>
      </c>
      <c r="D2199" s="261" t="s">
        <v>1798</v>
      </c>
      <c r="E2199" s="261">
        <v>0</v>
      </c>
      <c r="F2199" s="261" t="s">
        <v>1799</v>
      </c>
      <c r="G2199" s="261" t="s">
        <v>33</v>
      </c>
      <c r="H2199" s="261">
        <v>2</v>
      </c>
      <c r="I2199" s="261" t="s">
        <v>17</v>
      </c>
      <c r="J2199" s="261" t="s">
        <v>17</v>
      </c>
      <c r="K2199" s="261" t="s">
        <v>4398</v>
      </c>
      <c r="L2199" s="262">
        <v>45609</v>
      </c>
      <c r="M2199" s="261" t="s">
        <v>20</v>
      </c>
    </row>
    <row r="2200" spans="1:13" x14ac:dyDescent="0.35">
      <c r="A2200" s="259" t="s">
        <v>3716</v>
      </c>
      <c r="B2200" s="259" t="s">
        <v>3717</v>
      </c>
      <c r="C2200" s="259" t="s">
        <v>2308</v>
      </c>
      <c r="D2200" s="259" t="s">
        <v>1801</v>
      </c>
      <c r="E2200" s="259">
        <v>1</v>
      </c>
      <c r="F2200" s="259" t="s">
        <v>1799</v>
      </c>
      <c r="G2200" s="259" t="s">
        <v>33</v>
      </c>
      <c r="H2200" s="259">
        <v>2</v>
      </c>
      <c r="I2200" s="259" t="s">
        <v>17</v>
      </c>
      <c r="J2200" s="259" t="s">
        <v>17</v>
      </c>
      <c r="K2200" s="259" t="s">
        <v>4399</v>
      </c>
      <c r="L2200" s="260">
        <v>45609</v>
      </c>
      <c r="M2200" s="259" t="s">
        <v>20</v>
      </c>
    </row>
    <row r="2201" spans="1:13" x14ac:dyDescent="0.35">
      <c r="A2201" s="261" t="s">
        <v>3716</v>
      </c>
      <c r="B2201" s="261" t="s">
        <v>3717</v>
      </c>
      <c r="C2201" s="261" t="s">
        <v>2308</v>
      </c>
      <c r="D2201" s="261" t="s">
        <v>1803</v>
      </c>
      <c r="E2201" s="261">
        <v>2</v>
      </c>
      <c r="F2201" s="261" t="s">
        <v>1799</v>
      </c>
      <c r="G2201" s="261" t="s">
        <v>33</v>
      </c>
      <c r="H2201" s="261">
        <v>2</v>
      </c>
      <c r="I2201" s="261" t="s">
        <v>17</v>
      </c>
      <c r="J2201" s="261" t="s">
        <v>17</v>
      </c>
      <c r="K2201" s="261" t="s">
        <v>4400</v>
      </c>
      <c r="L2201" s="262">
        <v>45609</v>
      </c>
      <c r="M2201" s="261" t="s">
        <v>20</v>
      </c>
    </row>
    <row r="2202" spans="1:13" x14ac:dyDescent="0.35">
      <c r="A2202" s="259" t="s">
        <v>3716</v>
      </c>
      <c r="B2202" s="259" t="s">
        <v>3717</v>
      </c>
      <c r="C2202" s="259" t="s">
        <v>2308</v>
      </c>
      <c r="D2202" s="259" t="s">
        <v>1805</v>
      </c>
      <c r="E2202" s="259">
        <v>3</v>
      </c>
      <c r="F2202" s="259" t="s">
        <v>1799</v>
      </c>
      <c r="G2202" s="259" t="s">
        <v>33</v>
      </c>
      <c r="H2202" s="259">
        <v>2</v>
      </c>
      <c r="I2202" s="259" t="s">
        <v>17</v>
      </c>
      <c r="J2202" s="259" t="s">
        <v>17</v>
      </c>
      <c r="K2202" s="259" t="s">
        <v>4401</v>
      </c>
      <c r="L2202" s="260">
        <v>45609</v>
      </c>
      <c r="M2202" s="259" t="s">
        <v>20</v>
      </c>
    </row>
    <row r="2203" spans="1:13" x14ac:dyDescent="0.35">
      <c r="A2203" s="261" t="s">
        <v>3716</v>
      </c>
      <c r="B2203" s="261" t="s">
        <v>3717</v>
      </c>
      <c r="C2203" s="261" t="s">
        <v>2308</v>
      </c>
      <c r="D2203" s="261" t="s">
        <v>1807</v>
      </c>
      <c r="E2203" s="261">
        <v>3</v>
      </c>
      <c r="F2203" s="261" t="s">
        <v>1799</v>
      </c>
      <c r="G2203" s="261" t="s">
        <v>33</v>
      </c>
      <c r="H2203" s="261">
        <v>2</v>
      </c>
      <c r="I2203" s="261" t="s">
        <v>17</v>
      </c>
      <c r="J2203" s="261" t="s">
        <v>17</v>
      </c>
      <c r="K2203" s="261" t="s">
        <v>4402</v>
      </c>
      <c r="L2203" s="262">
        <v>45609</v>
      </c>
      <c r="M2203" s="261" t="s">
        <v>20</v>
      </c>
    </row>
    <row r="2204" spans="1:13" x14ac:dyDescent="0.35">
      <c r="A2204" s="259" t="s">
        <v>3716</v>
      </c>
      <c r="B2204" s="259" t="s">
        <v>3717</v>
      </c>
      <c r="C2204" s="259" t="s">
        <v>2308</v>
      </c>
      <c r="D2204" s="259" t="s">
        <v>1809</v>
      </c>
      <c r="E2204" s="259">
        <v>1</v>
      </c>
      <c r="F2204" s="259" t="s">
        <v>1799</v>
      </c>
      <c r="G2204" s="259" t="s">
        <v>33</v>
      </c>
      <c r="H2204" s="259">
        <v>2</v>
      </c>
      <c r="I2204" s="259" t="s">
        <v>17</v>
      </c>
      <c r="J2204" s="259" t="s">
        <v>17</v>
      </c>
      <c r="K2204" s="259" t="s">
        <v>4403</v>
      </c>
      <c r="L2204" s="260">
        <v>45609</v>
      </c>
      <c r="M2204" s="259" t="s">
        <v>20</v>
      </c>
    </row>
    <row r="2205" spans="1:13" x14ac:dyDescent="0.35">
      <c r="A2205" s="261" t="s">
        <v>3716</v>
      </c>
      <c r="B2205" s="261" t="s">
        <v>3717</v>
      </c>
      <c r="C2205" s="261" t="s">
        <v>2308</v>
      </c>
      <c r="D2205" s="261" t="s">
        <v>1811</v>
      </c>
      <c r="E2205" s="261">
        <v>2</v>
      </c>
      <c r="F2205" s="261" t="s">
        <v>1799</v>
      </c>
      <c r="G2205" s="261" t="s">
        <v>33</v>
      </c>
      <c r="H2205" s="261">
        <v>2</v>
      </c>
      <c r="I2205" s="261" t="s">
        <v>17</v>
      </c>
      <c r="J2205" s="261" t="s">
        <v>17</v>
      </c>
      <c r="K2205" s="261" t="s">
        <v>4404</v>
      </c>
      <c r="L2205" s="262">
        <v>45609</v>
      </c>
      <c r="M2205" s="261" t="s">
        <v>20</v>
      </c>
    </row>
    <row r="2206" spans="1:13" x14ac:dyDescent="0.35">
      <c r="A2206" s="259" t="s">
        <v>3716</v>
      </c>
      <c r="B2206" s="259" t="s">
        <v>3717</v>
      </c>
      <c r="C2206" s="259" t="s">
        <v>2308</v>
      </c>
      <c r="D2206" s="259" t="s">
        <v>1813</v>
      </c>
      <c r="E2206" s="259">
        <v>3</v>
      </c>
      <c r="F2206" s="259" t="s">
        <v>1799</v>
      </c>
      <c r="G2206" s="259" t="s">
        <v>33</v>
      </c>
      <c r="H2206" s="259">
        <v>2</v>
      </c>
      <c r="I2206" s="259" t="s">
        <v>17</v>
      </c>
      <c r="J2206" s="259" t="s">
        <v>17</v>
      </c>
      <c r="K2206" s="259" t="s">
        <v>4405</v>
      </c>
      <c r="L2206" s="260">
        <v>45609</v>
      </c>
      <c r="M2206" s="259" t="s">
        <v>20</v>
      </c>
    </row>
    <row r="2207" spans="1:13" x14ac:dyDescent="0.35">
      <c r="A2207" s="261" t="s">
        <v>3716</v>
      </c>
      <c r="B2207" s="261" t="s">
        <v>3717</v>
      </c>
      <c r="C2207" s="261" t="s">
        <v>2308</v>
      </c>
      <c r="D2207" s="261" t="s">
        <v>1815</v>
      </c>
      <c r="E2207" s="261">
        <v>1</v>
      </c>
      <c r="F2207" s="261" t="s">
        <v>1799</v>
      </c>
      <c r="G2207" s="261" t="s">
        <v>33</v>
      </c>
      <c r="H2207" s="261">
        <v>2</v>
      </c>
      <c r="I2207" s="261" t="s">
        <v>17</v>
      </c>
      <c r="J2207" s="261" t="s">
        <v>17</v>
      </c>
      <c r="K2207" s="261" t="s">
        <v>4406</v>
      </c>
      <c r="L2207" s="262">
        <v>45609</v>
      </c>
      <c r="M2207" s="261" t="s">
        <v>20</v>
      </c>
    </row>
    <row r="2208" spans="1:13" x14ac:dyDescent="0.35">
      <c r="A2208" s="259" t="s">
        <v>2306</v>
      </c>
      <c r="B2208" s="259" t="s">
        <v>2307</v>
      </c>
      <c r="C2208" s="259" t="s">
        <v>2308</v>
      </c>
      <c r="D2208" s="259" t="s">
        <v>1798</v>
      </c>
      <c r="E2208" s="259">
        <v>0</v>
      </c>
      <c r="F2208" s="259" t="s">
        <v>1799</v>
      </c>
      <c r="G2208" s="259" t="s">
        <v>33</v>
      </c>
      <c r="H2208" s="259">
        <v>2</v>
      </c>
      <c r="I2208" s="259" t="s">
        <v>17</v>
      </c>
      <c r="J2208" s="259" t="s">
        <v>17</v>
      </c>
      <c r="K2208" s="259" t="s">
        <v>4407</v>
      </c>
      <c r="L2208" s="260">
        <v>45609</v>
      </c>
      <c r="M2208" s="259" t="s">
        <v>20</v>
      </c>
    </row>
    <row r="2209" spans="1:13" x14ac:dyDescent="0.35">
      <c r="A2209" s="261" t="s">
        <v>2306</v>
      </c>
      <c r="B2209" s="261" t="s">
        <v>2307</v>
      </c>
      <c r="C2209" s="261" t="s">
        <v>2308</v>
      </c>
      <c r="D2209" s="261" t="s">
        <v>1801</v>
      </c>
      <c r="E2209" s="261">
        <v>1</v>
      </c>
      <c r="F2209" s="261" t="s">
        <v>1799</v>
      </c>
      <c r="G2209" s="261" t="s">
        <v>33</v>
      </c>
      <c r="H2209" s="261">
        <v>2</v>
      </c>
      <c r="I2209" s="261" t="s">
        <v>17</v>
      </c>
      <c r="J2209" s="261" t="s">
        <v>17</v>
      </c>
      <c r="K2209" s="261" t="s">
        <v>4408</v>
      </c>
      <c r="L2209" s="262">
        <v>45609</v>
      </c>
      <c r="M2209" s="261" t="s">
        <v>20</v>
      </c>
    </row>
    <row r="2210" spans="1:13" x14ac:dyDescent="0.35">
      <c r="A2210" s="259" t="s">
        <v>2306</v>
      </c>
      <c r="B2210" s="259" t="s">
        <v>2307</v>
      </c>
      <c r="C2210" s="259" t="s">
        <v>2308</v>
      </c>
      <c r="D2210" s="259" t="s">
        <v>1803</v>
      </c>
      <c r="E2210" s="259">
        <v>2</v>
      </c>
      <c r="F2210" s="259" t="s">
        <v>1799</v>
      </c>
      <c r="G2210" s="259" t="s">
        <v>33</v>
      </c>
      <c r="H2210" s="259">
        <v>2</v>
      </c>
      <c r="I2210" s="259" t="s">
        <v>17</v>
      </c>
      <c r="J2210" s="259" t="s">
        <v>17</v>
      </c>
      <c r="K2210" s="259" t="s">
        <v>4409</v>
      </c>
      <c r="L2210" s="260">
        <v>45609</v>
      </c>
      <c r="M2210" s="259" t="s">
        <v>20</v>
      </c>
    </row>
    <row r="2211" spans="1:13" x14ac:dyDescent="0.35">
      <c r="A2211" s="261" t="s">
        <v>2306</v>
      </c>
      <c r="B2211" s="261" t="s">
        <v>2307</v>
      </c>
      <c r="C2211" s="261" t="s">
        <v>2308</v>
      </c>
      <c r="D2211" s="261" t="s">
        <v>1805</v>
      </c>
      <c r="E2211" s="261">
        <v>3</v>
      </c>
      <c r="F2211" s="261" t="s">
        <v>1799</v>
      </c>
      <c r="G2211" s="261" t="s">
        <v>33</v>
      </c>
      <c r="H2211" s="261">
        <v>2</v>
      </c>
      <c r="I2211" s="261" t="s">
        <v>17</v>
      </c>
      <c r="J2211" s="261" t="s">
        <v>17</v>
      </c>
      <c r="K2211" s="261" t="s">
        <v>4410</v>
      </c>
      <c r="L2211" s="262">
        <v>45609</v>
      </c>
      <c r="M2211" s="261" t="s">
        <v>20</v>
      </c>
    </row>
    <row r="2212" spans="1:13" x14ac:dyDescent="0.35">
      <c r="A2212" s="259" t="s">
        <v>2306</v>
      </c>
      <c r="B2212" s="259" t="s">
        <v>2307</v>
      </c>
      <c r="C2212" s="259" t="s">
        <v>2308</v>
      </c>
      <c r="D2212" s="259" t="s">
        <v>1807</v>
      </c>
      <c r="E2212" s="259">
        <v>3</v>
      </c>
      <c r="F2212" s="259" t="s">
        <v>1799</v>
      </c>
      <c r="G2212" s="259" t="s">
        <v>33</v>
      </c>
      <c r="H2212" s="259">
        <v>2</v>
      </c>
      <c r="I2212" s="259" t="s">
        <v>17</v>
      </c>
      <c r="J2212" s="259" t="s">
        <v>17</v>
      </c>
      <c r="K2212" s="259" t="s">
        <v>4411</v>
      </c>
      <c r="L2212" s="260">
        <v>45609</v>
      </c>
      <c r="M2212" s="259" t="s">
        <v>20</v>
      </c>
    </row>
    <row r="2213" spans="1:13" x14ac:dyDescent="0.35">
      <c r="A2213" s="261" t="s">
        <v>2306</v>
      </c>
      <c r="B2213" s="261" t="s">
        <v>2307</v>
      </c>
      <c r="C2213" s="261" t="s">
        <v>2308</v>
      </c>
      <c r="D2213" s="261" t="s">
        <v>1809</v>
      </c>
      <c r="E2213" s="261">
        <v>1</v>
      </c>
      <c r="F2213" s="261" t="s">
        <v>1799</v>
      </c>
      <c r="G2213" s="261" t="s">
        <v>33</v>
      </c>
      <c r="H2213" s="261">
        <v>2</v>
      </c>
      <c r="I2213" s="261" t="s">
        <v>17</v>
      </c>
      <c r="J2213" s="261" t="s">
        <v>17</v>
      </c>
      <c r="K2213" s="261" t="s">
        <v>4412</v>
      </c>
      <c r="L2213" s="262">
        <v>45609</v>
      </c>
      <c r="M2213" s="261" t="s">
        <v>20</v>
      </c>
    </row>
    <row r="2214" spans="1:13" x14ac:dyDescent="0.35">
      <c r="A2214" s="259" t="s">
        <v>2306</v>
      </c>
      <c r="B2214" s="259" t="s">
        <v>2307</v>
      </c>
      <c r="C2214" s="259" t="s">
        <v>2308</v>
      </c>
      <c r="D2214" s="259" t="s">
        <v>1811</v>
      </c>
      <c r="E2214" s="259">
        <v>2</v>
      </c>
      <c r="F2214" s="259" t="s">
        <v>1799</v>
      </c>
      <c r="G2214" s="259" t="s">
        <v>33</v>
      </c>
      <c r="H2214" s="259">
        <v>2</v>
      </c>
      <c r="I2214" s="259" t="s">
        <v>17</v>
      </c>
      <c r="J2214" s="259" t="s">
        <v>17</v>
      </c>
      <c r="K2214" s="259" t="s">
        <v>4413</v>
      </c>
      <c r="L2214" s="260">
        <v>45609</v>
      </c>
      <c r="M2214" s="259" t="s">
        <v>20</v>
      </c>
    </row>
    <row r="2215" spans="1:13" x14ac:dyDescent="0.35">
      <c r="A2215" s="261" t="s">
        <v>2306</v>
      </c>
      <c r="B2215" s="261" t="s">
        <v>2307</v>
      </c>
      <c r="C2215" s="261" t="s">
        <v>2308</v>
      </c>
      <c r="D2215" s="261" t="s">
        <v>1813</v>
      </c>
      <c r="E2215" s="261">
        <v>3</v>
      </c>
      <c r="F2215" s="261" t="s">
        <v>1799</v>
      </c>
      <c r="G2215" s="261" t="s">
        <v>33</v>
      </c>
      <c r="H2215" s="261">
        <v>2</v>
      </c>
      <c r="I2215" s="261" t="s">
        <v>17</v>
      </c>
      <c r="J2215" s="261" t="s">
        <v>17</v>
      </c>
      <c r="K2215" s="261" t="s">
        <v>4414</v>
      </c>
      <c r="L2215" s="262">
        <v>45609</v>
      </c>
      <c r="M2215" s="261" t="s">
        <v>20</v>
      </c>
    </row>
    <row r="2216" spans="1:13" x14ac:dyDescent="0.35">
      <c r="A2216" s="259" t="s">
        <v>2306</v>
      </c>
      <c r="B2216" s="259" t="s">
        <v>2307</v>
      </c>
      <c r="C2216" s="259" t="s">
        <v>2308</v>
      </c>
      <c r="D2216" s="259" t="s">
        <v>1815</v>
      </c>
      <c r="E2216" s="259">
        <v>1</v>
      </c>
      <c r="F2216" s="259" t="s">
        <v>1799</v>
      </c>
      <c r="G2216" s="259" t="s">
        <v>33</v>
      </c>
      <c r="H2216" s="259">
        <v>2</v>
      </c>
      <c r="I2216" s="259" t="s">
        <v>17</v>
      </c>
      <c r="J2216" s="259" t="s">
        <v>17</v>
      </c>
      <c r="K2216" s="259" t="s">
        <v>4415</v>
      </c>
      <c r="L2216" s="260">
        <v>45609</v>
      </c>
      <c r="M2216" s="259" t="s">
        <v>20</v>
      </c>
    </row>
    <row r="2217" spans="1:13" x14ac:dyDescent="0.35">
      <c r="A2217" s="261" t="s">
        <v>2317</v>
      </c>
      <c r="B2217" s="261" t="s">
        <v>2318</v>
      </c>
      <c r="C2217" s="261" t="s">
        <v>2308</v>
      </c>
      <c r="D2217" s="261" t="s">
        <v>1798</v>
      </c>
      <c r="E2217" s="261">
        <v>0</v>
      </c>
      <c r="F2217" s="261" t="s">
        <v>1799</v>
      </c>
      <c r="G2217" s="261" t="s">
        <v>33</v>
      </c>
      <c r="H2217" s="261">
        <v>2</v>
      </c>
      <c r="I2217" s="261" t="s">
        <v>17</v>
      </c>
      <c r="J2217" s="261" t="s">
        <v>17</v>
      </c>
      <c r="K2217" s="261" t="s">
        <v>4416</v>
      </c>
      <c r="L2217" s="262">
        <v>45609</v>
      </c>
      <c r="M2217" s="261" t="s">
        <v>20</v>
      </c>
    </row>
    <row r="2218" spans="1:13" x14ac:dyDescent="0.35">
      <c r="A2218" s="259" t="s">
        <v>2317</v>
      </c>
      <c r="B2218" s="259" t="s">
        <v>2318</v>
      </c>
      <c r="C2218" s="259" t="s">
        <v>2308</v>
      </c>
      <c r="D2218" s="259" t="s">
        <v>1801</v>
      </c>
      <c r="E2218" s="259">
        <v>1</v>
      </c>
      <c r="F2218" s="259" t="s">
        <v>1799</v>
      </c>
      <c r="G2218" s="259" t="s">
        <v>33</v>
      </c>
      <c r="H2218" s="259">
        <v>2</v>
      </c>
      <c r="I2218" s="259" t="s">
        <v>17</v>
      </c>
      <c r="J2218" s="259" t="s">
        <v>17</v>
      </c>
      <c r="K2218" s="259" t="s">
        <v>4417</v>
      </c>
      <c r="L2218" s="260">
        <v>45609</v>
      </c>
      <c r="M2218" s="259" t="s">
        <v>20</v>
      </c>
    </row>
    <row r="2219" spans="1:13" x14ac:dyDescent="0.35">
      <c r="A2219" s="261" t="s">
        <v>2317</v>
      </c>
      <c r="B2219" s="261" t="s">
        <v>2318</v>
      </c>
      <c r="C2219" s="261" t="s">
        <v>2308</v>
      </c>
      <c r="D2219" s="261" t="s">
        <v>1803</v>
      </c>
      <c r="E2219" s="261">
        <v>0</v>
      </c>
      <c r="F2219" s="261" t="s">
        <v>1799</v>
      </c>
      <c r="G2219" s="261" t="s">
        <v>33</v>
      </c>
      <c r="H2219" s="261">
        <v>2</v>
      </c>
      <c r="I2219" s="261" t="s">
        <v>17</v>
      </c>
      <c r="J2219" s="261" t="s">
        <v>17</v>
      </c>
      <c r="K2219" s="261" t="s">
        <v>4418</v>
      </c>
      <c r="L2219" s="262">
        <v>45609</v>
      </c>
      <c r="M2219" s="261" t="s">
        <v>20</v>
      </c>
    </row>
    <row r="2220" spans="1:13" x14ac:dyDescent="0.35">
      <c r="A2220" s="259" t="s">
        <v>2317</v>
      </c>
      <c r="B2220" s="259" t="s">
        <v>2318</v>
      </c>
      <c r="C2220" s="259" t="s">
        <v>2308</v>
      </c>
      <c r="D2220" s="259" t="s">
        <v>1805</v>
      </c>
      <c r="E2220" s="259">
        <v>3</v>
      </c>
      <c r="F2220" s="259" t="s">
        <v>1799</v>
      </c>
      <c r="G2220" s="259" t="s">
        <v>33</v>
      </c>
      <c r="H2220" s="259">
        <v>2</v>
      </c>
      <c r="I2220" s="259" t="s">
        <v>17</v>
      </c>
      <c r="J2220" s="259" t="s">
        <v>17</v>
      </c>
      <c r="K2220" s="259" t="s">
        <v>4419</v>
      </c>
      <c r="L2220" s="260">
        <v>45609</v>
      </c>
      <c r="M2220" s="259" t="s">
        <v>20</v>
      </c>
    </row>
    <row r="2221" spans="1:13" x14ac:dyDescent="0.35">
      <c r="A2221" s="261" t="s">
        <v>2317</v>
      </c>
      <c r="B2221" s="261" t="s">
        <v>2318</v>
      </c>
      <c r="C2221" s="261" t="s">
        <v>2308</v>
      </c>
      <c r="D2221" s="261" t="s">
        <v>1807</v>
      </c>
      <c r="E2221" s="261">
        <v>3</v>
      </c>
      <c r="F2221" s="261" t="s">
        <v>1799</v>
      </c>
      <c r="G2221" s="261" t="s">
        <v>33</v>
      </c>
      <c r="H2221" s="261">
        <v>2</v>
      </c>
      <c r="I2221" s="261" t="s">
        <v>17</v>
      </c>
      <c r="J2221" s="261" t="s">
        <v>17</v>
      </c>
      <c r="K2221" s="261" t="s">
        <v>4420</v>
      </c>
      <c r="L2221" s="262">
        <v>45609</v>
      </c>
      <c r="M2221" s="261" t="s">
        <v>20</v>
      </c>
    </row>
    <row r="2222" spans="1:13" x14ac:dyDescent="0.35">
      <c r="A2222" s="259" t="s">
        <v>2317</v>
      </c>
      <c r="B2222" s="259" t="s">
        <v>2318</v>
      </c>
      <c r="C2222" s="259" t="s">
        <v>2308</v>
      </c>
      <c r="D2222" s="259" t="s">
        <v>1809</v>
      </c>
      <c r="E2222" s="259">
        <v>1</v>
      </c>
      <c r="F2222" s="259" t="s">
        <v>1799</v>
      </c>
      <c r="G2222" s="259" t="s">
        <v>33</v>
      </c>
      <c r="H2222" s="259">
        <v>2</v>
      </c>
      <c r="I2222" s="259" t="s">
        <v>17</v>
      </c>
      <c r="J2222" s="259" t="s">
        <v>17</v>
      </c>
      <c r="K2222" s="259" t="s">
        <v>4421</v>
      </c>
      <c r="L2222" s="260">
        <v>45609</v>
      </c>
      <c r="M2222" s="259" t="s">
        <v>20</v>
      </c>
    </row>
    <row r="2223" spans="1:13" x14ac:dyDescent="0.35">
      <c r="A2223" s="261" t="s">
        <v>2317</v>
      </c>
      <c r="B2223" s="261" t="s">
        <v>2318</v>
      </c>
      <c r="C2223" s="261" t="s">
        <v>2308</v>
      </c>
      <c r="D2223" s="261" t="s">
        <v>1811</v>
      </c>
      <c r="E2223" s="261">
        <v>0</v>
      </c>
      <c r="F2223" s="261" t="s">
        <v>1799</v>
      </c>
      <c r="G2223" s="261" t="s">
        <v>33</v>
      </c>
      <c r="H2223" s="261">
        <v>2</v>
      </c>
      <c r="I2223" s="261" t="s">
        <v>17</v>
      </c>
      <c r="J2223" s="261" t="s">
        <v>17</v>
      </c>
      <c r="K2223" s="261" t="s">
        <v>4422</v>
      </c>
      <c r="L2223" s="262">
        <v>45609</v>
      </c>
      <c r="M2223" s="261" t="s">
        <v>20</v>
      </c>
    </row>
    <row r="2224" spans="1:13" x14ac:dyDescent="0.35">
      <c r="A2224" s="259" t="s">
        <v>2317</v>
      </c>
      <c r="B2224" s="259" t="s">
        <v>2318</v>
      </c>
      <c r="C2224" s="259" t="s">
        <v>2308</v>
      </c>
      <c r="D2224" s="259" t="s">
        <v>1813</v>
      </c>
      <c r="E2224" s="259">
        <v>2</v>
      </c>
      <c r="F2224" s="259" t="s">
        <v>1799</v>
      </c>
      <c r="G2224" s="259" t="s">
        <v>33</v>
      </c>
      <c r="H2224" s="259">
        <v>2</v>
      </c>
      <c r="I2224" s="259" t="s">
        <v>17</v>
      </c>
      <c r="J2224" s="259" t="s">
        <v>17</v>
      </c>
      <c r="K2224" s="259" t="s">
        <v>4423</v>
      </c>
      <c r="L2224" s="260">
        <v>45609</v>
      </c>
      <c r="M2224" s="259" t="s">
        <v>20</v>
      </c>
    </row>
    <row r="2225" spans="1:13" x14ac:dyDescent="0.35">
      <c r="A2225" s="261" t="s">
        <v>2317</v>
      </c>
      <c r="B2225" s="261" t="s">
        <v>2318</v>
      </c>
      <c r="C2225" s="261" t="s">
        <v>2308</v>
      </c>
      <c r="D2225" s="261" t="s">
        <v>1815</v>
      </c>
      <c r="E2225" s="261">
        <v>0</v>
      </c>
      <c r="F2225" s="261" t="s">
        <v>1799</v>
      </c>
      <c r="G2225" s="261" t="s">
        <v>33</v>
      </c>
      <c r="H2225" s="261">
        <v>2</v>
      </c>
      <c r="I2225" s="261" t="s">
        <v>17</v>
      </c>
      <c r="J2225" s="261" t="s">
        <v>17</v>
      </c>
      <c r="K2225" s="261" t="s">
        <v>4424</v>
      </c>
      <c r="L2225" s="262">
        <v>45609</v>
      </c>
      <c r="M2225" s="261" t="s">
        <v>20</v>
      </c>
    </row>
    <row r="2226" spans="1:13" x14ac:dyDescent="0.35">
      <c r="A2226" s="259" t="s">
        <v>3766</v>
      </c>
      <c r="B2226" s="259" t="s">
        <v>3767</v>
      </c>
      <c r="C2226" s="259" t="s">
        <v>2308</v>
      </c>
      <c r="D2226" s="259" t="s">
        <v>1798</v>
      </c>
      <c r="E2226" s="259">
        <v>0</v>
      </c>
      <c r="F2226" s="259" t="s">
        <v>1799</v>
      </c>
      <c r="G2226" s="259" t="s">
        <v>33</v>
      </c>
      <c r="H2226" s="259">
        <v>2</v>
      </c>
      <c r="I2226" s="259" t="s">
        <v>17</v>
      </c>
      <c r="J2226" s="259" t="s">
        <v>17</v>
      </c>
      <c r="K2226" s="259" t="s">
        <v>4425</v>
      </c>
      <c r="L2226" s="260">
        <v>45609</v>
      </c>
      <c r="M2226" s="259" t="s">
        <v>20</v>
      </c>
    </row>
    <row r="2227" spans="1:13" x14ac:dyDescent="0.35">
      <c r="A2227" s="261" t="s">
        <v>3766</v>
      </c>
      <c r="B2227" s="261" t="s">
        <v>3767</v>
      </c>
      <c r="C2227" s="261" t="s">
        <v>2308</v>
      </c>
      <c r="D2227" s="261" t="s">
        <v>1801</v>
      </c>
      <c r="E2227" s="261">
        <v>1</v>
      </c>
      <c r="F2227" s="261" t="s">
        <v>1799</v>
      </c>
      <c r="G2227" s="261" t="s">
        <v>33</v>
      </c>
      <c r="H2227" s="261">
        <v>2</v>
      </c>
      <c r="I2227" s="261" t="s">
        <v>17</v>
      </c>
      <c r="J2227" s="261" t="s">
        <v>17</v>
      </c>
      <c r="K2227" s="261" t="s">
        <v>4426</v>
      </c>
      <c r="L2227" s="262">
        <v>45609</v>
      </c>
      <c r="M2227" s="261" t="s">
        <v>20</v>
      </c>
    </row>
    <row r="2228" spans="1:13" x14ac:dyDescent="0.35">
      <c r="A2228" s="259" t="s">
        <v>3766</v>
      </c>
      <c r="B2228" s="259" t="s">
        <v>3767</v>
      </c>
      <c r="C2228" s="259" t="s">
        <v>2308</v>
      </c>
      <c r="D2228" s="259" t="s">
        <v>1803</v>
      </c>
      <c r="E2228" s="259">
        <v>0</v>
      </c>
      <c r="F2228" s="259" t="s">
        <v>1799</v>
      </c>
      <c r="G2228" s="259" t="s">
        <v>33</v>
      </c>
      <c r="H2228" s="259">
        <v>2</v>
      </c>
      <c r="I2228" s="259" t="s">
        <v>17</v>
      </c>
      <c r="J2228" s="259" t="s">
        <v>17</v>
      </c>
      <c r="K2228" s="259" t="s">
        <v>4427</v>
      </c>
      <c r="L2228" s="260">
        <v>45609</v>
      </c>
      <c r="M2228" s="259" t="s">
        <v>20</v>
      </c>
    </row>
    <row r="2229" spans="1:13" x14ac:dyDescent="0.35">
      <c r="A2229" s="261" t="s">
        <v>3766</v>
      </c>
      <c r="B2229" s="261" t="s">
        <v>3767</v>
      </c>
      <c r="C2229" s="261" t="s">
        <v>2308</v>
      </c>
      <c r="D2229" s="261" t="s">
        <v>1805</v>
      </c>
      <c r="E2229" s="261">
        <v>3</v>
      </c>
      <c r="F2229" s="261" t="s">
        <v>1799</v>
      </c>
      <c r="G2229" s="261" t="s">
        <v>33</v>
      </c>
      <c r="H2229" s="261">
        <v>2</v>
      </c>
      <c r="I2229" s="261" t="s">
        <v>17</v>
      </c>
      <c r="J2229" s="261" t="s">
        <v>17</v>
      </c>
      <c r="K2229" s="261" t="s">
        <v>4428</v>
      </c>
      <c r="L2229" s="262">
        <v>45609</v>
      </c>
      <c r="M2229" s="261" t="s">
        <v>20</v>
      </c>
    </row>
    <row r="2230" spans="1:13" x14ac:dyDescent="0.35">
      <c r="A2230" s="259" t="s">
        <v>3766</v>
      </c>
      <c r="B2230" s="259" t="s">
        <v>3767</v>
      </c>
      <c r="C2230" s="259" t="s">
        <v>2308</v>
      </c>
      <c r="D2230" s="259" t="s">
        <v>1807</v>
      </c>
      <c r="E2230" s="259">
        <v>3</v>
      </c>
      <c r="F2230" s="259" t="s">
        <v>1799</v>
      </c>
      <c r="G2230" s="259" t="s">
        <v>33</v>
      </c>
      <c r="H2230" s="259">
        <v>2</v>
      </c>
      <c r="I2230" s="259" t="s">
        <v>17</v>
      </c>
      <c r="J2230" s="259" t="s">
        <v>17</v>
      </c>
      <c r="K2230" s="259" t="s">
        <v>4429</v>
      </c>
      <c r="L2230" s="260">
        <v>45609</v>
      </c>
      <c r="M2230" s="259" t="s">
        <v>20</v>
      </c>
    </row>
    <row r="2231" spans="1:13" x14ac:dyDescent="0.35">
      <c r="A2231" s="261" t="s">
        <v>3766</v>
      </c>
      <c r="B2231" s="261" t="s">
        <v>3767</v>
      </c>
      <c r="C2231" s="261" t="s">
        <v>2308</v>
      </c>
      <c r="D2231" s="261" t="s">
        <v>1809</v>
      </c>
      <c r="E2231" s="261">
        <v>1</v>
      </c>
      <c r="F2231" s="261" t="s">
        <v>1799</v>
      </c>
      <c r="G2231" s="261" t="s">
        <v>33</v>
      </c>
      <c r="H2231" s="261">
        <v>2</v>
      </c>
      <c r="I2231" s="261" t="s">
        <v>17</v>
      </c>
      <c r="J2231" s="261" t="s">
        <v>17</v>
      </c>
      <c r="K2231" s="261" t="s">
        <v>4430</v>
      </c>
      <c r="L2231" s="262">
        <v>45609</v>
      </c>
      <c r="M2231" s="261" t="s">
        <v>20</v>
      </c>
    </row>
    <row r="2232" spans="1:13" x14ac:dyDescent="0.35">
      <c r="A2232" s="259" t="s">
        <v>3766</v>
      </c>
      <c r="B2232" s="259" t="s">
        <v>3767</v>
      </c>
      <c r="C2232" s="259" t="s">
        <v>2308</v>
      </c>
      <c r="D2232" s="259" t="s">
        <v>1811</v>
      </c>
      <c r="E2232" s="259">
        <v>0</v>
      </c>
      <c r="F2232" s="259" t="s">
        <v>1799</v>
      </c>
      <c r="G2232" s="259" t="s">
        <v>33</v>
      </c>
      <c r="H2232" s="259">
        <v>2</v>
      </c>
      <c r="I2232" s="259" t="s">
        <v>17</v>
      </c>
      <c r="J2232" s="259" t="s">
        <v>17</v>
      </c>
      <c r="K2232" s="259" t="s">
        <v>4431</v>
      </c>
      <c r="L2232" s="260">
        <v>45609</v>
      </c>
      <c r="M2232" s="259" t="s">
        <v>20</v>
      </c>
    </row>
    <row r="2233" spans="1:13" x14ac:dyDescent="0.35">
      <c r="A2233" s="261" t="s">
        <v>3766</v>
      </c>
      <c r="B2233" s="261" t="s">
        <v>3767</v>
      </c>
      <c r="C2233" s="261" t="s">
        <v>2308</v>
      </c>
      <c r="D2233" s="261" t="s">
        <v>1813</v>
      </c>
      <c r="E2233" s="261">
        <v>2</v>
      </c>
      <c r="F2233" s="261" t="s">
        <v>1799</v>
      </c>
      <c r="G2233" s="261" t="s">
        <v>33</v>
      </c>
      <c r="H2233" s="261">
        <v>2</v>
      </c>
      <c r="I2233" s="261" t="s">
        <v>17</v>
      </c>
      <c r="J2233" s="261" t="s">
        <v>17</v>
      </c>
      <c r="K2233" s="261" t="s">
        <v>4432</v>
      </c>
      <c r="L2233" s="262">
        <v>45609</v>
      </c>
      <c r="M2233" s="261" t="s">
        <v>20</v>
      </c>
    </row>
    <row r="2234" spans="1:13" x14ac:dyDescent="0.35">
      <c r="A2234" s="259" t="s">
        <v>3766</v>
      </c>
      <c r="B2234" s="259" t="s">
        <v>3767</v>
      </c>
      <c r="C2234" s="259" t="s">
        <v>2308</v>
      </c>
      <c r="D2234" s="259" t="s">
        <v>1815</v>
      </c>
      <c r="E2234" s="259">
        <v>0</v>
      </c>
      <c r="F2234" s="259" t="s">
        <v>1799</v>
      </c>
      <c r="G2234" s="259" t="s">
        <v>33</v>
      </c>
      <c r="H2234" s="259">
        <v>2</v>
      </c>
      <c r="I2234" s="259" t="s">
        <v>17</v>
      </c>
      <c r="J2234" s="259" t="s">
        <v>17</v>
      </c>
      <c r="K2234" s="259" t="s">
        <v>4433</v>
      </c>
      <c r="L2234" s="260">
        <v>45609</v>
      </c>
      <c r="M2234" s="259" t="s">
        <v>20</v>
      </c>
    </row>
    <row r="2235" spans="1:13" x14ac:dyDescent="0.35">
      <c r="A2235" s="261" t="s">
        <v>3815</v>
      </c>
      <c r="B2235" s="261" t="s">
        <v>3816</v>
      </c>
      <c r="C2235" s="261" t="s">
        <v>2308</v>
      </c>
      <c r="D2235" s="261" t="s">
        <v>1798</v>
      </c>
      <c r="E2235" s="261">
        <v>0</v>
      </c>
      <c r="F2235" s="261" t="s">
        <v>1799</v>
      </c>
      <c r="G2235" s="261" t="s">
        <v>33</v>
      </c>
      <c r="H2235" s="261">
        <v>2</v>
      </c>
      <c r="I2235" s="261" t="s">
        <v>17</v>
      </c>
      <c r="J2235" s="261" t="s">
        <v>17</v>
      </c>
      <c r="K2235" s="261" t="s">
        <v>4434</v>
      </c>
      <c r="L2235" s="262">
        <v>45609</v>
      </c>
      <c r="M2235" s="261" t="s">
        <v>20</v>
      </c>
    </row>
    <row r="2236" spans="1:13" x14ac:dyDescent="0.35">
      <c r="A2236" s="259" t="s">
        <v>3815</v>
      </c>
      <c r="B2236" s="259" t="s">
        <v>3816</v>
      </c>
      <c r="C2236" s="259" t="s">
        <v>2308</v>
      </c>
      <c r="D2236" s="259" t="s">
        <v>1801</v>
      </c>
      <c r="E2236" s="259">
        <v>1</v>
      </c>
      <c r="F2236" s="259" t="s">
        <v>1799</v>
      </c>
      <c r="G2236" s="259" t="s">
        <v>33</v>
      </c>
      <c r="H2236" s="259">
        <v>2</v>
      </c>
      <c r="I2236" s="259" t="s">
        <v>17</v>
      </c>
      <c r="J2236" s="259" t="s">
        <v>17</v>
      </c>
      <c r="K2236" s="259" t="s">
        <v>4435</v>
      </c>
      <c r="L2236" s="260">
        <v>45609</v>
      </c>
      <c r="M2236" s="259" t="s">
        <v>20</v>
      </c>
    </row>
    <row r="2237" spans="1:13" x14ac:dyDescent="0.35">
      <c r="A2237" s="261" t="s">
        <v>3815</v>
      </c>
      <c r="B2237" s="261" t="s">
        <v>3816</v>
      </c>
      <c r="C2237" s="261" t="s">
        <v>2308</v>
      </c>
      <c r="D2237" s="261" t="s">
        <v>1803</v>
      </c>
      <c r="E2237" s="261">
        <v>0</v>
      </c>
      <c r="F2237" s="261" t="s">
        <v>1799</v>
      </c>
      <c r="G2237" s="261" t="s">
        <v>33</v>
      </c>
      <c r="H2237" s="261">
        <v>2</v>
      </c>
      <c r="I2237" s="261" t="s">
        <v>17</v>
      </c>
      <c r="J2237" s="261" t="s">
        <v>17</v>
      </c>
      <c r="K2237" s="261" t="s">
        <v>4436</v>
      </c>
      <c r="L2237" s="262">
        <v>45609</v>
      </c>
      <c r="M2237" s="261" t="s">
        <v>20</v>
      </c>
    </row>
    <row r="2238" spans="1:13" x14ac:dyDescent="0.35">
      <c r="A2238" s="259" t="s">
        <v>3815</v>
      </c>
      <c r="B2238" s="259" t="s">
        <v>3816</v>
      </c>
      <c r="C2238" s="259" t="s">
        <v>2308</v>
      </c>
      <c r="D2238" s="259" t="s">
        <v>1805</v>
      </c>
      <c r="E2238" s="259">
        <v>3</v>
      </c>
      <c r="F2238" s="259" t="s">
        <v>1799</v>
      </c>
      <c r="G2238" s="259" t="s">
        <v>33</v>
      </c>
      <c r="H2238" s="259">
        <v>2</v>
      </c>
      <c r="I2238" s="259" t="s">
        <v>17</v>
      </c>
      <c r="J2238" s="259" t="s">
        <v>17</v>
      </c>
      <c r="K2238" s="259" t="s">
        <v>4437</v>
      </c>
      <c r="L2238" s="260">
        <v>45609</v>
      </c>
      <c r="M2238" s="259" t="s">
        <v>20</v>
      </c>
    </row>
    <row r="2239" spans="1:13" x14ac:dyDescent="0.35">
      <c r="A2239" s="261" t="s">
        <v>3815</v>
      </c>
      <c r="B2239" s="261" t="s">
        <v>3816</v>
      </c>
      <c r="C2239" s="261" t="s">
        <v>2308</v>
      </c>
      <c r="D2239" s="261" t="s">
        <v>1807</v>
      </c>
      <c r="E2239" s="261">
        <v>3</v>
      </c>
      <c r="F2239" s="261" t="s">
        <v>1799</v>
      </c>
      <c r="G2239" s="261" t="s">
        <v>33</v>
      </c>
      <c r="H2239" s="261">
        <v>2</v>
      </c>
      <c r="I2239" s="261" t="s">
        <v>17</v>
      </c>
      <c r="J2239" s="261" t="s">
        <v>17</v>
      </c>
      <c r="K2239" s="261" t="s">
        <v>4438</v>
      </c>
      <c r="L2239" s="262">
        <v>45609</v>
      </c>
      <c r="M2239" s="261" t="s">
        <v>20</v>
      </c>
    </row>
    <row r="2240" spans="1:13" x14ac:dyDescent="0.35">
      <c r="A2240" s="259" t="s">
        <v>3815</v>
      </c>
      <c r="B2240" s="259" t="s">
        <v>3816</v>
      </c>
      <c r="C2240" s="259" t="s">
        <v>2308</v>
      </c>
      <c r="D2240" s="259" t="s">
        <v>1809</v>
      </c>
      <c r="E2240" s="259">
        <v>1</v>
      </c>
      <c r="F2240" s="259" t="s">
        <v>1799</v>
      </c>
      <c r="G2240" s="259" t="s">
        <v>33</v>
      </c>
      <c r="H2240" s="259">
        <v>2</v>
      </c>
      <c r="I2240" s="259" t="s">
        <v>17</v>
      </c>
      <c r="J2240" s="259" t="s">
        <v>17</v>
      </c>
      <c r="K2240" s="259" t="s">
        <v>4439</v>
      </c>
      <c r="L2240" s="260">
        <v>45609</v>
      </c>
      <c r="M2240" s="259" t="s">
        <v>20</v>
      </c>
    </row>
    <row r="2241" spans="1:13" x14ac:dyDescent="0.35">
      <c r="A2241" s="261" t="s">
        <v>3815</v>
      </c>
      <c r="B2241" s="261" t="s">
        <v>3816</v>
      </c>
      <c r="C2241" s="261" t="s">
        <v>2308</v>
      </c>
      <c r="D2241" s="261" t="s">
        <v>1811</v>
      </c>
      <c r="E2241" s="261">
        <v>0</v>
      </c>
      <c r="F2241" s="261" t="s">
        <v>1799</v>
      </c>
      <c r="G2241" s="261" t="s">
        <v>33</v>
      </c>
      <c r="H2241" s="261">
        <v>2</v>
      </c>
      <c r="I2241" s="261" t="s">
        <v>17</v>
      </c>
      <c r="J2241" s="261" t="s">
        <v>17</v>
      </c>
      <c r="K2241" s="261" t="s">
        <v>4440</v>
      </c>
      <c r="L2241" s="262">
        <v>45609</v>
      </c>
      <c r="M2241" s="261" t="s">
        <v>20</v>
      </c>
    </row>
    <row r="2242" spans="1:13" x14ac:dyDescent="0.35">
      <c r="A2242" s="259" t="s">
        <v>3815</v>
      </c>
      <c r="B2242" s="259" t="s">
        <v>3816</v>
      </c>
      <c r="C2242" s="259" t="s">
        <v>2308</v>
      </c>
      <c r="D2242" s="259" t="s">
        <v>1813</v>
      </c>
      <c r="E2242" s="259">
        <v>2</v>
      </c>
      <c r="F2242" s="259" t="s">
        <v>1799</v>
      </c>
      <c r="G2242" s="259" t="s">
        <v>33</v>
      </c>
      <c r="H2242" s="259">
        <v>2</v>
      </c>
      <c r="I2242" s="259" t="s">
        <v>17</v>
      </c>
      <c r="J2242" s="259" t="s">
        <v>17</v>
      </c>
      <c r="K2242" s="259" t="s">
        <v>4441</v>
      </c>
      <c r="L2242" s="260">
        <v>45609</v>
      </c>
      <c r="M2242" s="259" t="s">
        <v>20</v>
      </c>
    </row>
    <row r="2243" spans="1:13" x14ac:dyDescent="0.35">
      <c r="A2243" s="261" t="s">
        <v>3815</v>
      </c>
      <c r="B2243" s="261" t="s">
        <v>3816</v>
      </c>
      <c r="C2243" s="261" t="s">
        <v>2308</v>
      </c>
      <c r="D2243" s="261" t="s">
        <v>1815</v>
      </c>
      <c r="E2243" s="261">
        <v>0</v>
      </c>
      <c r="F2243" s="261" t="s">
        <v>1799</v>
      </c>
      <c r="G2243" s="261" t="s">
        <v>33</v>
      </c>
      <c r="H2243" s="261">
        <v>2</v>
      </c>
      <c r="I2243" s="261" t="s">
        <v>17</v>
      </c>
      <c r="J2243" s="261" t="s">
        <v>17</v>
      </c>
      <c r="K2243" s="261" t="s">
        <v>4442</v>
      </c>
      <c r="L2243" s="262">
        <v>45609</v>
      </c>
      <c r="M2243" s="261" t="s">
        <v>20</v>
      </c>
    </row>
    <row r="2244" spans="1:13" x14ac:dyDescent="0.35">
      <c r="A2244" s="259" t="s">
        <v>4443</v>
      </c>
      <c r="B2244" s="259" t="s">
        <v>4444</v>
      </c>
      <c r="C2244" s="259" t="s">
        <v>4445</v>
      </c>
      <c r="D2244" s="259" t="s">
        <v>1798</v>
      </c>
      <c r="E2244" s="259">
        <v>0</v>
      </c>
      <c r="F2244" s="259" t="s">
        <v>1799</v>
      </c>
      <c r="G2244" s="259" t="s">
        <v>33</v>
      </c>
      <c r="H2244" s="259">
        <v>2</v>
      </c>
      <c r="I2244" s="259" t="s">
        <v>17</v>
      </c>
      <c r="J2244" s="259" t="s">
        <v>17</v>
      </c>
      <c r="K2244" s="259" t="s">
        <v>4446</v>
      </c>
      <c r="L2244" s="260">
        <v>45609</v>
      </c>
      <c r="M2244" s="259" t="s">
        <v>20</v>
      </c>
    </row>
    <row r="2245" spans="1:13" x14ac:dyDescent="0.35">
      <c r="A2245" s="261" t="s">
        <v>4443</v>
      </c>
      <c r="B2245" s="261" t="s">
        <v>4444</v>
      </c>
      <c r="C2245" s="261" t="s">
        <v>4445</v>
      </c>
      <c r="D2245" s="261" t="s">
        <v>1801</v>
      </c>
      <c r="E2245" s="261">
        <v>0</v>
      </c>
      <c r="F2245" s="261" t="s">
        <v>1799</v>
      </c>
      <c r="G2245" s="261" t="s">
        <v>33</v>
      </c>
      <c r="H2245" s="261">
        <v>2</v>
      </c>
      <c r="I2245" s="261" t="s">
        <v>17</v>
      </c>
      <c r="J2245" s="261" t="s">
        <v>17</v>
      </c>
      <c r="K2245" s="261" t="s">
        <v>4447</v>
      </c>
      <c r="L2245" s="262">
        <v>45609</v>
      </c>
      <c r="M2245" s="261" t="s">
        <v>20</v>
      </c>
    </row>
    <row r="2246" spans="1:13" x14ac:dyDescent="0.35">
      <c r="A2246" s="259" t="s">
        <v>4443</v>
      </c>
      <c r="B2246" s="259" t="s">
        <v>4444</v>
      </c>
      <c r="C2246" s="259" t="s">
        <v>4445</v>
      </c>
      <c r="D2246" s="259" t="s">
        <v>1803</v>
      </c>
      <c r="E2246" s="259">
        <v>0</v>
      </c>
      <c r="F2246" s="259" t="s">
        <v>1799</v>
      </c>
      <c r="G2246" s="259" t="s">
        <v>33</v>
      </c>
      <c r="H2246" s="259">
        <v>2</v>
      </c>
      <c r="I2246" s="259" t="s">
        <v>17</v>
      </c>
      <c r="J2246" s="259" t="s">
        <v>17</v>
      </c>
      <c r="K2246" s="259" t="s">
        <v>4448</v>
      </c>
      <c r="L2246" s="260">
        <v>45609</v>
      </c>
      <c r="M2246" s="259" t="s">
        <v>20</v>
      </c>
    </row>
    <row r="2247" spans="1:13" x14ac:dyDescent="0.35">
      <c r="A2247" s="261" t="s">
        <v>4443</v>
      </c>
      <c r="B2247" s="261" t="s">
        <v>4444</v>
      </c>
      <c r="C2247" s="261" t="s">
        <v>4445</v>
      </c>
      <c r="D2247" s="261" t="s">
        <v>1805</v>
      </c>
      <c r="E2247" s="261">
        <v>0</v>
      </c>
      <c r="F2247" s="261" t="s">
        <v>1799</v>
      </c>
      <c r="G2247" s="261" t="s">
        <v>33</v>
      </c>
      <c r="H2247" s="261">
        <v>2</v>
      </c>
      <c r="I2247" s="261" t="s">
        <v>17</v>
      </c>
      <c r="J2247" s="261" t="s">
        <v>17</v>
      </c>
      <c r="K2247" s="261" t="s">
        <v>4449</v>
      </c>
      <c r="L2247" s="262">
        <v>45609</v>
      </c>
      <c r="M2247" s="261" t="s">
        <v>20</v>
      </c>
    </row>
    <row r="2248" spans="1:13" x14ac:dyDescent="0.35">
      <c r="A2248" s="259" t="s">
        <v>4443</v>
      </c>
      <c r="B2248" s="259" t="s">
        <v>4444</v>
      </c>
      <c r="C2248" s="259" t="s">
        <v>4445</v>
      </c>
      <c r="D2248" s="259" t="s">
        <v>1807</v>
      </c>
      <c r="E2248" s="259">
        <v>0</v>
      </c>
      <c r="F2248" s="259" t="s">
        <v>1799</v>
      </c>
      <c r="G2248" s="259" t="s">
        <v>33</v>
      </c>
      <c r="H2248" s="259">
        <v>2</v>
      </c>
      <c r="I2248" s="259" t="s">
        <v>17</v>
      </c>
      <c r="J2248" s="259" t="s">
        <v>17</v>
      </c>
      <c r="K2248" s="259" t="s">
        <v>4450</v>
      </c>
      <c r="L2248" s="260">
        <v>45609</v>
      </c>
      <c r="M2248" s="259" t="s">
        <v>20</v>
      </c>
    </row>
    <row r="2249" spans="1:13" x14ac:dyDescent="0.35">
      <c r="A2249" s="261" t="s">
        <v>4443</v>
      </c>
      <c r="B2249" s="261" t="s">
        <v>4444</v>
      </c>
      <c r="C2249" s="261" t="s">
        <v>4445</v>
      </c>
      <c r="D2249" s="261" t="s">
        <v>1809</v>
      </c>
      <c r="E2249" s="261">
        <v>0</v>
      </c>
      <c r="F2249" s="261" t="s">
        <v>1799</v>
      </c>
      <c r="G2249" s="261" t="s">
        <v>33</v>
      </c>
      <c r="H2249" s="261">
        <v>2</v>
      </c>
      <c r="I2249" s="261" t="s">
        <v>17</v>
      </c>
      <c r="J2249" s="261" t="s">
        <v>17</v>
      </c>
      <c r="K2249" s="261" t="s">
        <v>4451</v>
      </c>
      <c r="L2249" s="262">
        <v>45609</v>
      </c>
      <c r="M2249" s="261" t="s">
        <v>20</v>
      </c>
    </row>
    <row r="2250" spans="1:13" x14ac:dyDescent="0.35">
      <c r="A2250" s="259" t="s">
        <v>4443</v>
      </c>
      <c r="B2250" s="259" t="s">
        <v>4444</v>
      </c>
      <c r="C2250" s="259" t="s">
        <v>4445</v>
      </c>
      <c r="D2250" s="259" t="s">
        <v>1811</v>
      </c>
      <c r="E2250" s="259">
        <v>1</v>
      </c>
      <c r="F2250" s="259" t="s">
        <v>1799</v>
      </c>
      <c r="G2250" s="259" t="s">
        <v>33</v>
      </c>
      <c r="H2250" s="259">
        <v>2</v>
      </c>
      <c r="I2250" s="259" t="s">
        <v>17</v>
      </c>
      <c r="J2250" s="259" t="s">
        <v>17</v>
      </c>
      <c r="K2250" s="259" t="s">
        <v>4452</v>
      </c>
      <c r="L2250" s="260">
        <v>45609</v>
      </c>
      <c r="M2250" s="259" t="s">
        <v>20</v>
      </c>
    </row>
    <row r="2251" spans="1:13" x14ac:dyDescent="0.35">
      <c r="A2251" s="261" t="s">
        <v>4443</v>
      </c>
      <c r="B2251" s="261" t="s">
        <v>4444</v>
      </c>
      <c r="C2251" s="261" t="s">
        <v>4445</v>
      </c>
      <c r="D2251" s="261" t="s">
        <v>1813</v>
      </c>
      <c r="E2251" s="261">
        <v>0</v>
      </c>
      <c r="F2251" s="261" t="s">
        <v>1799</v>
      </c>
      <c r="G2251" s="261" t="s">
        <v>33</v>
      </c>
      <c r="H2251" s="261">
        <v>2</v>
      </c>
      <c r="I2251" s="261" t="s">
        <v>17</v>
      </c>
      <c r="J2251" s="261" t="s">
        <v>17</v>
      </c>
      <c r="K2251" s="261" t="s">
        <v>4453</v>
      </c>
      <c r="L2251" s="262">
        <v>45609</v>
      </c>
      <c r="M2251" s="261" t="s">
        <v>20</v>
      </c>
    </row>
    <row r="2252" spans="1:13" x14ac:dyDescent="0.35">
      <c r="A2252" s="259" t="s">
        <v>4443</v>
      </c>
      <c r="B2252" s="259" t="s">
        <v>4444</v>
      </c>
      <c r="C2252" s="259" t="s">
        <v>4445</v>
      </c>
      <c r="D2252" s="259" t="s">
        <v>1815</v>
      </c>
      <c r="E2252" s="259">
        <v>0</v>
      </c>
      <c r="F2252" s="259" t="s">
        <v>1799</v>
      </c>
      <c r="G2252" s="259" t="s">
        <v>33</v>
      </c>
      <c r="H2252" s="259">
        <v>2</v>
      </c>
      <c r="I2252" s="259" t="s">
        <v>17</v>
      </c>
      <c r="J2252" s="259" t="s">
        <v>17</v>
      </c>
      <c r="K2252" s="259" t="s">
        <v>4454</v>
      </c>
      <c r="L2252" s="260">
        <v>45609</v>
      </c>
      <c r="M2252" s="259" t="s">
        <v>20</v>
      </c>
    </row>
    <row r="2253" spans="1:13" x14ac:dyDescent="0.35">
      <c r="A2253" s="261" t="s">
        <v>409</v>
      </c>
      <c r="B2253" s="261" t="s">
        <v>410</v>
      </c>
      <c r="C2253" s="261" t="s">
        <v>411</v>
      </c>
      <c r="D2253" s="261" t="s">
        <v>1798</v>
      </c>
      <c r="E2253" s="261">
        <v>2</v>
      </c>
      <c r="F2253" s="261" t="s">
        <v>1799</v>
      </c>
      <c r="G2253" s="261" t="s">
        <v>33</v>
      </c>
      <c r="H2253" s="261">
        <v>2</v>
      </c>
      <c r="I2253" s="261" t="s">
        <v>17</v>
      </c>
      <c r="J2253" s="261" t="s">
        <v>17</v>
      </c>
      <c r="K2253" s="261" t="s">
        <v>4455</v>
      </c>
      <c r="L2253" s="262">
        <v>45609</v>
      </c>
      <c r="M2253" s="261" t="s">
        <v>20</v>
      </c>
    </row>
    <row r="2254" spans="1:13" x14ac:dyDescent="0.35">
      <c r="A2254" s="259" t="s">
        <v>409</v>
      </c>
      <c r="B2254" s="259" t="s">
        <v>410</v>
      </c>
      <c r="C2254" s="259" t="s">
        <v>411</v>
      </c>
      <c r="D2254" s="259" t="s">
        <v>1801</v>
      </c>
      <c r="E2254" s="259">
        <v>1</v>
      </c>
      <c r="F2254" s="259" t="s">
        <v>1799</v>
      </c>
      <c r="G2254" s="259" t="s">
        <v>33</v>
      </c>
      <c r="H2254" s="259">
        <v>2</v>
      </c>
      <c r="I2254" s="259" t="s">
        <v>17</v>
      </c>
      <c r="J2254" s="259" t="s">
        <v>17</v>
      </c>
      <c r="K2254" s="259" t="s">
        <v>4456</v>
      </c>
      <c r="L2254" s="260">
        <v>45609</v>
      </c>
      <c r="M2254" s="259" t="s">
        <v>20</v>
      </c>
    </row>
    <row r="2255" spans="1:13" x14ac:dyDescent="0.35">
      <c r="A2255" s="261" t="s">
        <v>409</v>
      </c>
      <c r="B2255" s="261" t="s">
        <v>410</v>
      </c>
      <c r="C2255" s="261" t="s">
        <v>411</v>
      </c>
      <c r="D2255" s="261" t="s">
        <v>1803</v>
      </c>
      <c r="E2255" s="261">
        <v>1</v>
      </c>
      <c r="F2255" s="261" t="s">
        <v>1799</v>
      </c>
      <c r="G2255" s="261" t="s">
        <v>33</v>
      </c>
      <c r="H2255" s="261">
        <v>2</v>
      </c>
      <c r="I2255" s="261" t="s">
        <v>17</v>
      </c>
      <c r="J2255" s="261" t="s">
        <v>17</v>
      </c>
      <c r="K2255" s="261" t="s">
        <v>4457</v>
      </c>
      <c r="L2255" s="262">
        <v>45609</v>
      </c>
      <c r="M2255" s="261" t="s">
        <v>20</v>
      </c>
    </row>
    <row r="2256" spans="1:13" x14ac:dyDescent="0.35">
      <c r="A2256" s="259" t="s">
        <v>409</v>
      </c>
      <c r="B2256" s="259" t="s">
        <v>410</v>
      </c>
      <c r="C2256" s="259" t="s">
        <v>411</v>
      </c>
      <c r="D2256" s="259" t="s">
        <v>1805</v>
      </c>
      <c r="E2256" s="259">
        <v>2</v>
      </c>
      <c r="F2256" s="259" t="s">
        <v>1799</v>
      </c>
      <c r="G2256" s="259" t="s">
        <v>33</v>
      </c>
      <c r="H2256" s="259">
        <v>2</v>
      </c>
      <c r="I2256" s="259" t="s">
        <v>17</v>
      </c>
      <c r="J2256" s="259" t="s">
        <v>17</v>
      </c>
      <c r="K2256" s="259" t="s">
        <v>4458</v>
      </c>
      <c r="L2256" s="260">
        <v>45609</v>
      </c>
      <c r="M2256" s="259" t="s">
        <v>20</v>
      </c>
    </row>
    <row r="2257" spans="1:13" x14ac:dyDescent="0.35">
      <c r="A2257" s="261" t="s">
        <v>409</v>
      </c>
      <c r="B2257" s="261" t="s">
        <v>410</v>
      </c>
      <c r="C2257" s="261" t="s">
        <v>411</v>
      </c>
      <c r="D2257" s="261" t="s">
        <v>1807</v>
      </c>
      <c r="E2257" s="261">
        <v>2</v>
      </c>
      <c r="F2257" s="261" t="s">
        <v>1799</v>
      </c>
      <c r="G2257" s="261" t="s">
        <v>33</v>
      </c>
      <c r="H2257" s="261">
        <v>2</v>
      </c>
      <c r="I2257" s="261" t="s">
        <v>17</v>
      </c>
      <c r="J2257" s="261" t="s">
        <v>17</v>
      </c>
      <c r="K2257" s="261" t="s">
        <v>4459</v>
      </c>
      <c r="L2257" s="262">
        <v>45609</v>
      </c>
      <c r="M2257" s="261" t="s">
        <v>20</v>
      </c>
    </row>
    <row r="2258" spans="1:13" x14ac:dyDescent="0.35">
      <c r="A2258" s="259" t="s">
        <v>409</v>
      </c>
      <c r="B2258" s="259" t="s">
        <v>410</v>
      </c>
      <c r="C2258" s="259" t="s">
        <v>411</v>
      </c>
      <c r="D2258" s="259" t="s">
        <v>1809</v>
      </c>
      <c r="E2258" s="259">
        <v>0</v>
      </c>
      <c r="F2258" s="259" t="s">
        <v>1799</v>
      </c>
      <c r="G2258" s="259" t="s">
        <v>33</v>
      </c>
      <c r="H2258" s="259">
        <v>2</v>
      </c>
      <c r="I2258" s="259" t="s">
        <v>17</v>
      </c>
      <c r="J2258" s="259" t="s">
        <v>17</v>
      </c>
      <c r="K2258" s="259" t="s">
        <v>4460</v>
      </c>
      <c r="L2258" s="260">
        <v>45609</v>
      </c>
      <c r="M2258" s="259" t="s">
        <v>20</v>
      </c>
    </row>
    <row r="2259" spans="1:13" x14ac:dyDescent="0.35">
      <c r="A2259" s="261" t="s">
        <v>409</v>
      </c>
      <c r="B2259" s="261" t="s">
        <v>410</v>
      </c>
      <c r="C2259" s="261" t="s">
        <v>411</v>
      </c>
      <c r="D2259" s="261" t="s">
        <v>1811</v>
      </c>
      <c r="E2259" s="261">
        <v>3</v>
      </c>
      <c r="F2259" s="261" t="s">
        <v>1799</v>
      </c>
      <c r="G2259" s="261" t="s">
        <v>33</v>
      </c>
      <c r="H2259" s="261">
        <v>2</v>
      </c>
      <c r="I2259" s="261" t="s">
        <v>17</v>
      </c>
      <c r="J2259" s="261" t="s">
        <v>17</v>
      </c>
      <c r="K2259" s="261" t="s">
        <v>4461</v>
      </c>
      <c r="L2259" s="262">
        <v>45609</v>
      </c>
      <c r="M2259" s="261" t="s">
        <v>20</v>
      </c>
    </row>
    <row r="2260" spans="1:13" x14ac:dyDescent="0.35">
      <c r="A2260" s="259" t="s">
        <v>409</v>
      </c>
      <c r="B2260" s="259" t="s">
        <v>410</v>
      </c>
      <c r="C2260" s="259" t="s">
        <v>411</v>
      </c>
      <c r="D2260" s="259" t="s">
        <v>1813</v>
      </c>
      <c r="E2260" s="259">
        <v>2</v>
      </c>
      <c r="F2260" s="259" t="s">
        <v>1799</v>
      </c>
      <c r="G2260" s="259" t="s">
        <v>33</v>
      </c>
      <c r="H2260" s="259">
        <v>2</v>
      </c>
      <c r="I2260" s="259" t="s">
        <v>17</v>
      </c>
      <c r="J2260" s="259" t="s">
        <v>17</v>
      </c>
      <c r="K2260" s="259" t="s">
        <v>4462</v>
      </c>
      <c r="L2260" s="260">
        <v>45609</v>
      </c>
      <c r="M2260" s="259" t="s">
        <v>20</v>
      </c>
    </row>
    <row r="2261" spans="1:13" x14ac:dyDescent="0.35">
      <c r="A2261" s="261" t="s">
        <v>409</v>
      </c>
      <c r="B2261" s="261" t="s">
        <v>410</v>
      </c>
      <c r="C2261" s="261" t="s">
        <v>411</v>
      </c>
      <c r="D2261" s="261" t="s">
        <v>1815</v>
      </c>
      <c r="E2261" s="261">
        <v>0</v>
      </c>
      <c r="F2261" s="261" t="s">
        <v>1799</v>
      </c>
      <c r="G2261" s="261" t="s">
        <v>33</v>
      </c>
      <c r="H2261" s="261">
        <v>2</v>
      </c>
      <c r="I2261" s="261" t="s">
        <v>17</v>
      </c>
      <c r="J2261" s="261" t="s">
        <v>17</v>
      </c>
      <c r="K2261" s="261" t="s">
        <v>4463</v>
      </c>
      <c r="L2261" s="262">
        <v>45609</v>
      </c>
      <c r="M2261" s="261" t="s">
        <v>20</v>
      </c>
    </row>
    <row r="2262" spans="1:13" x14ac:dyDescent="0.35">
      <c r="A2262" s="259" t="s">
        <v>480</v>
      </c>
      <c r="B2262" s="259" t="s">
        <v>481</v>
      </c>
      <c r="C2262" s="259" t="s">
        <v>482</v>
      </c>
      <c r="D2262" s="259" t="s">
        <v>1798</v>
      </c>
      <c r="E2262" s="259">
        <v>2</v>
      </c>
      <c r="F2262" s="259" t="s">
        <v>1799</v>
      </c>
      <c r="G2262" s="259" t="s">
        <v>33</v>
      </c>
      <c r="H2262" s="259">
        <v>2</v>
      </c>
      <c r="I2262" s="259" t="s">
        <v>17</v>
      </c>
      <c r="J2262" s="259" t="s">
        <v>17</v>
      </c>
      <c r="K2262" s="259" t="s">
        <v>4464</v>
      </c>
      <c r="L2262" s="260">
        <v>45609</v>
      </c>
      <c r="M2262" s="259" t="s">
        <v>20</v>
      </c>
    </row>
    <row r="2263" spans="1:13" x14ac:dyDescent="0.35">
      <c r="A2263" s="261" t="s">
        <v>480</v>
      </c>
      <c r="B2263" s="261" t="s">
        <v>481</v>
      </c>
      <c r="C2263" s="261" t="s">
        <v>482</v>
      </c>
      <c r="D2263" s="261" t="s">
        <v>1801</v>
      </c>
      <c r="E2263" s="261">
        <v>1</v>
      </c>
      <c r="F2263" s="261" t="s">
        <v>1799</v>
      </c>
      <c r="G2263" s="261" t="s">
        <v>33</v>
      </c>
      <c r="H2263" s="261">
        <v>2</v>
      </c>
      <c r="I2263" s="261" t="s">
        <v>17</v>
      </c>
      <c r="J2263" s="261" t="s">
        <v>17</v>
      </c>
      <c r="K2263" s="261" t="s">
        <v>4465</v>
      </c>
      <c r="L2263" s="262">
        <v>45609</v>
      </c>
      <c r="M2263" s="261" t="s">
        <v>20</v>
      </c>
    </row>
    <row r="2264" spans="1:13" x14ac:dyDescent="0.35">
      <c r="A2264" s="259" t="s">
        <v>480</v>
      </c>
      <c r="B2264" s="259" t="s">
        <v>481</v>
      </c>
      <c r="C2264" s="259" t="s">
        <v>482</v>
      </c>
      <c r="D2264" s="259" t="s">
        <v>1803</v>
      </c>
      <c r="E2264" s="259">
        <v>1</v>
      </c>
      <c r="F2264" s="259" t="s">
        <v>1799</v>
      </c>
      <c r="G2264" s="259" t="s">
        <v>33</v>
      </c>
      <c r="H2264" s="259">
        <v>2</v>
      </c>
      <c r="I2264" s="259" t="s">
        <v>17</v>
      </c>
      <c r="J2264" s="259" t="s">
        <v>17</v>
      </c>
      <c r="K2264" s="259" t="s">
        <v>4466</v>
      </c>
      <c r="L2264" s="260">
        <v>45609</v>
      </c>
      <c r="M2264" s="259" t="s">
        <v>20</v>
      </c>
    </row>
    <row r="2265" spans="1:13" x14ac:dyDescent="0.35">
      <c r="A2265" s="261" t="s">
        <v>480</v>
      </c>
      <c r="B2265" s="261" t="s">
        <v>481</v>
      </c>
      <c r="C2265" s="261" t="s">
        <v>482</v>
      </c>
      <c r="D2265" s="261" t="s">
        <v>1805</v>
      </c>
      <c r="E2265" s="261">
        <v>1</v>
      </c>
      <c r="F2265" s="261" t="s">
        <v>1799</v>
      </c>
      <c r="G2265" s="261" t="s">
        <v>33</v>
      </c>
      <c r="H2265" s="261">
        <v>2</v>
      </c>
      <c r="I2265" s="261" t="s">
        <v>17</v>
      </c>
      <c r="J2265" s="261" t="s">
        <v>17</v>
      </c>
      <c r="K2265" s="261" t="s">
        <v>4467</v>
      </c>
      <c r="L2265" s="262">
        <v>45609</v>
      </c>
      <c r="M2265" s="261" t="s">
        <v>20</v>
      </c>
    </row>
    <row r="2266" spans="1:13" x14ac:dyDescent="0.35">
      <c r="A2266" s="259" t="s">
        <v>480</v>
      </c>
      <c r="B2266" s="259" t="s">
        <v>481</v>
      </c>
      <c r="C2266" s="259" t="s">
        <v>482</v>
      </c>
      <c r="D2266" s="259" t="s">
        <v>1807</v>
      </c>
      <c r="E2266" s="259">
        <v>2</v>
      </c>
      <c r="F2266" s="259" t="s">
        <v>1799</v>
      </c>
      <c r="G2266" s="259" t="s">
        <v>33</v>
      </c>
      <c r="H2266" s="259">
        <v>2</v>
      </c>
      <c r="I2266" s="259" t="s">
        <v>17</v>
      </c>
      <c r="J2266" s="259" t="s">
        <v>17</v>
      </c>
      <c r="K2266" s="259" t="s">
        <v>4468</v>
      </c>
      <c r="L2266" s="260">
        <v>45609</v>
      </c>
      <c r="M2266" s="259" t="s">
        <v>20</v>
      </c>
    </row>
    <row r="2267" spans="1:13" x14ac:dyDescent="0.35">
      <c r="A2267" s="261" t="s">
        <v>480</v>
      </c>
      <c r="B2267" s="261" t="s">
        <v>481</v>
      </c>
      <c r="C2267" s="261" t="s">
        <v>482</v>
      </c>
      <c r="D2267" s="261" t="s">
        <v>1809</v>
      </c>
      <c r="E2267" s="261">
        <v>1</v>
      </c>
      <c r="F2267" s="261" t="s">
        <v>1799</v>
      </c>
      <c r="G2267" s="261" t="s">
        <v>33</v>
      </c>
      <c r="H2267" s="261">
        <v>2</v>
      </c>
      <c r="I2267" s="261" t="s">
        <v>17</v>
      </c>
      <c r="J2267" s="261" t="s">
        <v>17</v>
      </c>
      <c r="K2267" s="261" t="s">
        <v>4469</v>
      </c>
      <c r="L2267" s="262">
        <v>45609</v>
      </c>
      <c r="M2267" s="261" t="s">
        <v>20</v>
      </c>
    </row>
    <row r="2268" spans="1:13" x14ac:dyDescent="0.35">
      <c r="A2268" s="259" t="s">
        <v>480</v>
      </c>
      <c r="B2268" s="259" t="s">
        <v>481</v>
      </c>
      <c r="C2268" s="259" t="s">
        <v>482</v>
      </c>
      <c r="D2268" s="259" t="s">
        <v>1811</v>
      </c>
      <c r="E2268" s="259">
        <v>1</v>
      </c>
      <c r="F2268" s="259" t="s">
        <v>1799</v>
      </c>
      <c r="G2268" s="259" t="s">
        <v>33</v>
      </c>
      <c r="H2268" s="259">
        <v>2</v>
      </c>
      <c r="I2268" s="259" t="s">
        <v>17</v>
      </c>
      <c r="J2268" s="259" t="s">
        <v>17</v>
      </c>
      <c r="K2268" s="259" t="s">
        <v>4470</v>
      </c>
      <c r="L2268" s="260">
        <v>45609</v>
      </c>
      <c r="M2268" s="259" t="s">
        <v>20</v>
      </c>
    </row>
    <row r="2269" spans="1:13" x14ac:dyDescent="0.35">
      <c r="A2269" s="261" t="s">
        <v>480</v>
      </c>
      <c r="B2269" s="261" t="s">
        <v>481</v>
      </c>
      <c r="C2269" s="261" t="s">
        <v>482</v>
      </c>
      <c r="D2269" s="261" t="s">
        <v>1813</v>
      </c>
      <c r="E2269" s="261">
        <v>0</v>
      </c>
      <c r="F2269" s="261" t="s">
        <v>1799</v>
      </c>
      <c r="G2269" s="261" t="s">
        <v>33</v>
      </c>
      <c r="H2269" s="261">
        <v>2</v>
      </c>
      <c r="I2269" s="261" t="s">
        <v>17</v>
      </c>
      <c r="J2269" s="261" t="s">
        <v>17</v>
      </c>
      <c r="K2269" s="261" t="s">
        <v>4471</v>
      </c>
      <c r="L2269" s="262">
        <v>45609</v>
      </c>
      <c r="M2269" s="261" t="s">
        <v>20</v>
      </c>
    </row>
    <row r="2270" spans="1:13" x14ac:dyDescent="0.35">
      <c r="A2270" s="259" t="s">
        <v>490</v>
      </c>
      <c r="B2270" s="259" t="s">
        <v>491</v>
      </c>
      <c r="C2270" s="259" t="s">
        <v>191</v>
      </c>
      <c r="D2270" s="259" t="s">
        <v>1798</v>
      </c>
      <c r="E2270" s="259">
        <v>2</v>
      </c>
      <c r="F2270" s="259" t="s">
        <v>1799</v>
      </c>
      <c r="G2270" s="259" t="s">
        <v>33</v>
      </c>
      <c r="H2270" s="259">
        <v>2</v>
      </c>
      <c r="I2270" s="259" t="s">
        <v>17</v>
      </c>
      <c r="J2270" s="259" t="s">
        <v>17</v>
      </c>
      <c r="K2270" s="259" t="s">
        <v>4472</v>
      </c>
      <c r="L2270" s="260">
        <v>45609</v>
      </c>
      <c r="M2270" s="259" t="s">
        <v>20</v>
      </c>
    </row>
    <row r="2271" spans="1:13" x14ac:dyDescent="0.35">
      <c r="A2271" s="261" t="s">
        <v>490</v>
      </c>
      <c r="B2271" s="261" t="s">
        <v>491</v>
      </c>
      <c r="C2271" s="261" t="s">
        <v>191</v>
      </c>
      <c r="D2271" s="261" t="s">
        <v>1801</v>
      </c>
      <c r="E2271" s="261">
        <v>1</v>
      </c>
      <c r="F2271" s="261" t="s">
        <v>1799</v>
      </c>
      <c r="G2271" s="261" t="s">
        <v>33</v>
      </c>
      <c r="H2271" s="261">
        <v>2</v>
      </c>
      <c r="I2271" s="261" t="s">
        <v>17</v>
      </c>
      <c r="J2271" s="261" t="s">
        <v>17</v>
      </c>
      <c r="K2271" s="261" t="s">
        <v>4473</v>
      </c>
      <c r="L2271" s="262">
        <v>45609</v>
      </c>
      <c r="M2271" s="261" t="s">
        <v>20</v>
      </c>
    </row>
    <row r="2272" spans="1:13" x14ac:dyDescent="0.35">
      <c r="A2272" s="259" t="s">
        <v>490</v>
      </c>
      <c r="B2272" s="259" t="s">
        <v>491</v>
      </c>
      <c r="C2272" s="259" t="s">
        <v>191</v>
      </c>
      <c r="D2272" s="259" t="s">
        <v>1803</v>
      </c>
      <c r="E2272" s="259">
        <v>2</v>
      </c>
      <c r="F2272" s="259" t="s">
        <v>1799</v>
      </c>
      <c r="G2272" s="259" t="s">
        <v>33</v>
      </c>
      <c r="H2272" s="259">
        <v>2</v>
      </c>
      <c r="I2272" s="259" t="s">
        <v>17</v>
      </c>
      <c r="J2272" s="259" t="s">
        <v>17</v>
      </c>
      <c r="K2272" s="259" t="s">
        <v>4474</v>
      </c>
      <c r="L2272" s="260">
        <v>45609</v>
      </c>
      <c r="M2272" s="259" t="s">
        <v>20</v>
      </c>
    </row>
    <row r="2273" spans="1:13" x14ac:dyDescent="0.35">
      <c r="A2273" s="261" t="s">
        <v>490</v>
      </c>
      <c r="B2273" s="261" t="s">
        <v>491</v>
      </c>
      <c r="C2273" s="261" t="s">
        <v>191</v>
      </c>
      <c r="D2273" s="261" t="s">
        <v>1805</v>
      </c>
      <c r="E2273" s="261">
        <v>1</v>
      </c>
      <c r="F2273" s="261" t="s">
        <v>1799</v>
      </c>
      <c r="G2273" s="261" t="s">
        <v>33</v>
      </c>
      <c r="H2273" s="261">
        <v>2</v>
      </c>
      <c r="I2273" s="261" t="s">
        <v>17</v>
      </c>
      <c r="J2273" s="261" t="s">
        <v>17</v>
      </c>
      <c r="K2273" s="261" t="s">
        <v>4475</v>
      </c>
      <c r="L2273" s="262">
        <v>45609</v>
      </c>
      <c r="M2273" s="261" t="s">
        <v>20</v>
      </c>
    </row>
    <row r="2274" spans="1:13" x14ac:dyDescent="0.35">
      <c r="A2274" s="259" t="s">
        <v>490</v>
      </c>
      <c r="B2274" s="259" t="s">
        <v>491</v>
      </c>
      <c r="C2274" s="259" t="s">
        <v>191</v>
      </c>
      <c r="D2274" s="259" t="s">
        <v>1807</v>
      </c>
      <c r="E2274" s="259">
        <v>0</v>
      </c>
      <c r="F2274" s="259" t="s">
        <v>1799</v>
      </c>
      <c r="G2274" s="259" t="s">
        <v>33</v>
      </c>
      <c r="H2274" s="259">
        <v>2</v>
      </c>
      <c r="I2274" s="259" t="s">
        <v>17</v>
      </c>
      <c r="J2274" s="259" t="s">
        <v>17</v>
      </c>
      <c r="K2274" s="259" t="s">
        <v>4476</v>
      </c>
      <c r="L2274" s="260">
        <v>45609</v>
      </c>
      <c r="M2274" s="259" t="s">
        <v>20</v>
      </c>
    </row>
    <row r="2275" spans="1:13" x14ac:dyDescent="0.35">
      <c r="A2275" s="261" t="s">
        <v>490</v>
      </c>
      <c r="B2275" s="261" t="s">
        <v>491</v>
      </c>
      <c r="C2275" s="261" t="s">
        <v>191</v>
      </c>
      <c r="D2275" s="261" t="s">
        <v>1809</v>
      </c>
      <c r="E2275" s="261">
        <v>3</v>
      </c>
      <c r="F2275" s="261" t="s">
        <v>1799</v>
      </c>
      <c r="G2275" s="261" t="s">
        <v>33</v>
      </c>
      <c r="H2275" s="261">
        <v>2</v>
      </c>
      <c r="I2275" s="261" t="s">
        <v>17</v>
      </c>
      <c r="J2275" s="261" t="s">
        <v>17</v>
      </c>
      <c r="K2275" s="261" t="s">
        <v>4477</v>
      </c>
      <c r="L2275" s="262">
        <v>45609</v>
      </c>
      <c r="M2275" s="261" t="s">
        <v>20</v>
      </c>
    </row>
    <row r="2276" spans="1:13" x14ac:dyDescent="0.35">
      <c r="A2276" s="259" t="s">
        <v>490</v>
      </c>
      <c r="B2276" s="259" t="s">
        <v>491</v>
      </c>
      <c r="C2276" s="259" t="s">
        <v>191</v>
      </c>
      <c r="D2276" s="259" t="s">
        <v>1811</v>
      </c>
      <c r="E2276" s="259">
        <v>2</v>
      </c>
      <c r="F2276" s="259" t="s">
        <v>1799</v>
      </c>
      <c r="G2276" s="259" t="s">
        <v>33</v>
      </c>
      <c r="H2276" s="259">
        <v>2</v>
      </c>
      <c r="I2276" s="259" t="s">
        <v>17</v>
      </c>
      <c r="J2276" s="259" t="s">
        <v>17</v>
      </c>
      <c r="K2276" s="259" t="s">
        <v>4478</v>
      </c>
      <c r="L2276" s="260">
        <v>45609</v>
      </c>
      <c r="M2276" s="259" t="s">
        <v>20</v>
      </c>
    </row>
    <row r="2277" spans="1:13" x14ac:dyDescent="0.35">
      <c r="A2277" s="261" t="s">
        <v>490</v>
      </c>
      <c r="B2277" s="261" t="s">
        <v>491</v>
      </c>
      <c r="C2277" s="261" t="s">
        <v>191</v>
      </c>
      <c r="D2277" s="261" t="s">
        <v>1813</v>
      </c>
      <c r="E2277" s="261">
        <v>2</v>
      </c>
      <c r="F2277" s="261" t="s">
        <v>1799</v>
      </c>
      <c r="G2277" s="261" t="s">
        <v>33</v>
      </c>
      <c r="H2277" s="261">
        <v>2</v>
      </c>
      <c r="I2277" s="261" t="s">
        <v>17</v>
      </c>
      <c r="J2277" s="261" t="s">
        <v>17</v>
      </c>
      <c r="K2277" s="261" t="s">
        <v>4479</v>
      </c>
      <c r="L2277" s="262">
        <v>45609</v>
      </c>
      <c r="M2277" s="261" t="s">
        <v>20</v>
      </c>
    </row>
    <row r="2278" spans="1:13" x14ac:dyDescent="0.35">
      <c r="A2278" s="259" t="s">
        <v>490</v>
      </c>
      <c r="B2278" s="259" t="s">
        <v>491</v>
      </c>
      <c r="C2278" s="259" t="s">
        <v>191</v>
      </c>
      <c r="D2278" s="259" t="s">
        <v>1815</v>
      </c>
      <c r="E2278" s="259">
        <v>0</v>
      </c>
      <c r="F2278" s="259" t="s">
        <v>1799</v>
      </c>
      <c r="G2278" s="259" t="s">
        <v>33</v>
      </c>
      <c r="H2278" s="259">
        <v>2</v>
      </c>
      <c r="I2278" s="259" t="s">
        <v>17</v>
      </c>
      <c r="J2278" s="259" t="s">
        <v>17</v>
      </c>
      <c r="K2278" s="259" t="s">
        <v>4480</v>
      </c>
      <c r="L2278" s="260">
        <v>45609</v>
      </c>
      <c r="M2278" s="259" t="s">
        <v>20</v>
      </c>
    </row>
    <row r="2279" spans="1:13" x14ac:dyDescent="0.35">
      <c r="A2279" s="261" t="s">
        <v>189</v>
      </c>
      <c r="B2279" s="261" t="s">
        <v>190</v>
      </c>
      <c r="C2279" s="261" t="s">
        <v>191</v>
      </c>
      <c r="D2279" s="261" t="s">
        <v>1798</v>
      </c>
      <c r="E2279" s="261">
        <v>2</v>
      </c>
      <c r="F2279" s="261" t="s">
        <v>1799</v>
      </c>
      <c r="G2279" s="261" t="s">
        <v>33</v>
      </c>
      <c r="H2279" s="261">
        <v>2</v>
      </c>
      <c r="I2279" s="261" t="s">
        <v>17</v>
      </c>
      <c r="J2279" s="261" t="s">
        <v>17</v>
      </c>
      <c r="K2279" s="261" t="s">
        <v>4481</v>
      </c>
      <c r="L2279" s="262">
        <v>45609</v>
      </c>
      <c r="M2279" s="261" t="s">
        <v>20</v>
      </c>
    </row>
    <row r="2280" spans="1:13" x14ac:dyDescent="0.35">
      <c r="A2280" s="259" t="s">
        <v>189</v>
      </c>
      <c r="B2280" s="259" t="s">
        <v>190</v>
      </c>
      <c r="C2280" s="259" t="s">
        <v>191</v>
      </c>
      <c r="D2280" s="259" t="s">
        <v>1801</v>
      </c>
      <c r="E2280" s="259">
        <v>1</v>
      </c>
      <c r="F2280" s="259" t="s">
        <v>1799</v>
      </c>
      <c r="G2280" s="259" t="s">
        <v>33</v>
      </c>
      <c r="H2280" s="259">
        <v>2</v>
      </c>
      <c r="I2280" s="259" t="s">
        <v>17</v>
      </c>
      <c r="J2280" s="259" t="s">
        <v>17</v>
      </c>
      <c r="K2280" s="259" t="s">
        <v>4482</v>
      </c>
      <c r="L2280" s="260">
        <v>45609</v>
      </c>
      <c r="M2280" s="259" t="s">
        <v>20</v>
      </c>
    </row>
    <row r="2281" spans="1:13" x14ac:dyDescent="0.35">
      <c r="A2281" s="261" t="s">
        <v>189</v>
      </c>
      <c r="B2281" s="261" t="s">
        <v>190</v>
      </c>
      <c r="C2281" s="261" t="s">
        <v>191</v>
      </c>
      <c r="D2281" s="261" t="s">
        <v>1803</v>
      </c>
      <c r="E2281" s="261">
        <v>2</v>
      </c>
      <c r="F2281" s="261" t="s">
        <v>1799</v>
      </c>
      <c r="G2281" s="261" t="s">
        <v>33</v>
      </c>
      <c r="H2281" s="261">
        <v>2</v>
      </c>
      <c r="I2281" s="261" t="s">
        <v>17</v>
      </c>
      <c r="J2281" s="261" t="s">
        <v>17</v>
      </c>
      <c r="K2281" s="261" t="s">
        <v>4483</v>
      </c>
      <c r="L2281" s="262">
        <v>45609</v>
      </c>
      <c r="M2281" s="261" t="s">
        <v>20</v>
      </c>
    </row>
    <row r="2282" spans="1:13" x14ac:dyDescent="0.35">
      <c r="A2282" s="259" t="s">
        <v>189</v>
      </c>
      <c r="B2282" s="259" t="s">
        <v>190</v>
      </c>
      <c r="C2282" s="259" t="s">
        <v>191</v>
      </c>
      <c r="D2282" s="259" t="s">
        <v>1805</v>
      </c>
      <c r="E2282" s="259">
        <v>1</v>
      </c>
      <c r="F2282" s="259" t="s">
        <v>1799</v>
      </c>
      <c r="G2282" s="259" t="s">
        <v>33</v>
      </c>
      <c r="H2282" s="259">
        <v>2</v>
      </c>
      <c r="I2282" s="259" t="s">
        <v>17</v>
      </c>
      <c r="J2282" s="259" t="s">
        <v>17</v>
      </c>
      <c r="K2282" s="259" t="s">
        <v>4484</v>
      </c>
      <c r="L2282" s="260">
        <v>45609</v>
      </c>
      <c r="M2282" s="259" t="s">
        <v>20</v>
      </c>
    </row>
    <row r="2283" spans="1:13" x14ac:dyDescent="0.35">
      <c r="A2283" s="261" t="s">
        <v>189</v>
      </c>
      <c r="B2283" s="261" t="s">
        <v>190</v>
      </c>
      <c r="C2283" s="261" t="s">
        <v>191</v>
      </c>
      <c r="D2283" s="261" t="s">
        <v>1807</v>
      </c>
      <c r="E2283" s="261">
        <v>0</v>
      </c>
      <c r="F2283" s="261" t="s">
        <v>1799</v>
      </c>
      <c r="G2283" s="261" t="s">
        <v>33</v>
      </c>
      <c r="H2283" s="261">
        <v>2</v>
      </c>
      <c r="I2283" s="261" t="s">
        <v>17</v>
      </c>
      <c r="J2283" s="261" t="s">
        <v>17</v>
      </c>
      <c r="K2283" s="261" t="s">
        <v>4485</v>
      </c>
      <c r="L2283" s="262">
        <v>45609</v>
      </c>
      <c r="M2283" s="261" t="s">
        <v>20</v>
      </c>
    </row>
    <row r="2284" spans="1:13" x14ac:dyDescent="0.35">
      <c r="A2284" s="259" t="s">
        <v>189</v>
      </c>
      <c r="B2284" s="259" t="s">
        <v>190</v>
      </c>
      <c r="C2284" s="259" t="s">
        <v>191</v>
      </c>
      <c r="D2284" s="259" t="s">
        <v>1809</v>
      </c>
      <c r="E2284" s="259">
        <v>3</v>
      </c>
      <c r="F2284" s="259" t="s">
        <v>1799</v>
      </c>
      <c r="G2284" s="259" t="s">
        <v>33</v>
      </c>
      <c r="H2284" s="259">
        <v>2</v>
      </c>
      <c r="I2284" s="259" t="s">
        <v>17</v>
      </c>
      <c r="J2284" s="259" t="s">
        <v>17</v>
      </c>
      <c r="K2284" s="259" t="s">
        <v>4486</v>
      </c>
      <c r="L2284" s="260">
        <v>45609</v>
      </c>
      <c r="M2284" s="259" t="s">
        <v>20</v>
      </c>
    </row>
    <row r="2285" spans="1:13" x14ac:dyDescent="0.35">
      <c r="A2285" s="261" t="s">
        <v>189</v>
      </c>
      <c r="B2285" s="261" t="s">
        <v>190</v>
      </c>
      <c r="C2285" s="261" t="s">
        <v>191</v>
      </c>
      <c r="D2285" s="261" t="s">
        <v>1811</v>
      </c>
      <c r="E2285" s="261">
        <v>2</v>
      </c>
      <c r="F2285" s="261" t="s">
        <v>1799</v>
      </c>
      <c r="G2285" s="261" t="s">
        <v>33</v>
      </c>
      <c r="H2285" s="261">
        <v>2</v>
      </c>
      <c r="I2285" s="261" t="s">
        <v>17</v>
      </c>
      <c r="J2285" s="261" t="s">
        <v>17</v>
      </c>
      <c r="K2285" s="261" t="s">
        <v>4487</v>
      </c>
      <c r="L2285" s="262">
        <v>45609</v>
      </c>
      <c r="M2285" s="261" t="s">
        <v>20</v>
      </c>
    </row>
    <row r="2286" spans="1:13" x14ac:dyDescent="0.35">
      <c r="A2286" s="259" t="s">
        <v>189</v>
      </c>
      <c r="B2286" s="259" t="s">
        <v>190</v>
      </c>
      <c r="C2286" s="259" t="s">
        <v>191</v>
      </c>
      <c r="D2286" s="259" t="s">
        <v>1813</v>
      </c>
      <c r="E2286" s="259">
        <v>1</v>
      </c>
      <c r="F2286" s="259" t="s">
        <v>1799</v>
      </c>
      <c r="G2286" s="259" t="s">
        <v>33</v>
      </c>
      <c r="H2286" s="259">
        <v>2</v>
      </c>
      <c r="I2286" s="259" t="s">
        <v>17</v>
      </c>
      <c r="J2286" s="259" t="s">
        <v>17</v>
      </c>
      <c r="K2286" s="259" t="s">
        <v>4488</v>
      </c>
      <c r="L2286" s="260">
        <v>45609</v>
      </c>
      <c r="M2286" s="259" t="s">
        <v>20</v>
      </c>
    </row>
    <row r="2287" spans="1:13" x14ac:dyDescent="0.35">
      <c r="A2287" s="261" t="s">
        <v>189</v>
      </c>
      <c r="B2287" s="261" t="s">
        <v>190</v>
      </c>
      <c r="C2287" s="261" t="s">
        <v>191</v>
      </c>
      <c r="D2287" s="261" t="s">
        <v>1815</v>
      </c>
      <c r="E2287" s="261">
        <v>0</v>
      </c>
      <c r="F2287" s="261" t="s">
        <v>1799</v>
      </c>
      <c r="G2287" s="261" t="s">
        <v>33</v>
      </c>
      <c r="H2287" s="261">
        <v>2</v>
      </c>
      <c r="I2287" s="261" t="s">
        <v>17</v>
      </c>
      <c r="J2287" s="261" t="s">
        <v>17</v>
      </c>
      <c r="K2287" s="261" t="s">
        <v>4489</v>
      </c>
      <c r="L2287" s="262">
        <v>45609</v>
      </c>
      <c r="M2287" s="261" t="s">
        <v>20</v>
      </c>
    </row>
    <row r="2288" spans="1:13" x14ac:dyDescent="0.35">
      <c r="A2288" s="259" t="s">
        <v>195</v>
      </c>
      <c r="B2288" s="259" t="s">
        <v>196</v>
      </c>
      <c r="C2288" s="259" t="s">
        <v>191</v>
      </c>
      <c r="D2288" s="259" t="s">
        <v>1798</v>
      </c>
      <c r="E2288" s="259">
        <v>0</v>
      </c>
      <c r="F2288" s="259" t="s">
        <v>1799</v>
      </c>
      <c r="G2288" s="259" t="s">
        <v>33</v>
      </c>
      <c r="H2288" s="259">
        <v>2</v>
      </c>
      <c r="I2288" s="259" t="s">
        <v>17</v>
      </c>
      <c r="J2288" s="259" t="s">
        <v>17</v>
      </c>
      <c r="K2288" s="259" t="s">
        <v>4490</v>
      </c>
      <c r="L2288" s="260">
        <v>45609</v>
      </c>
      <c r="M2288" s="259" t="s">
        <v>20</v>
      </c>
    </row>
    <row r="2289" spans="1:13" x14ac:dyDescent="0.35">
      <c r="A2289" s="261" t="s">
        <v>195</v>
      </c>
      <c r="B2289" s="261" t="s">
        <v>196</v>
      </c>
      <c r="C2289" s="261" t="s">
        <v>191</v>
      </c>
      <c r="D2289" s="261" t="s">
        <v>1801</v>
      </c>
      <c r="E2289" s="261">
        <v>1</v>
      </c>
      <c r="F2289" s="261" t="s">
        <v>1799</v>
      </c>
      <c r="G2289" s="261" t="s">
        <v>33</v>
      </c>
      <c r="H2289" s="261">
        <v>2</v>
      </c>
      <c r="I2289" s="261" t="s">
        <v>17</v>
      </c>
      <c r="J2289" s="261" t="s">
        <v>17</v>
      </c>
      <c r="K2289" s="261" t="s">
        <v>4491</v>
      </c>
      <c r="L2289" s="262">
        <v>45609</v>
      </c>
      <c r="M2289" s="261" t="s">
        <v>20</v>
      </c>
    </row>
    <row r="2290" spans="1:13" x14ac:dyDescent="0.35">
      <c r="A2290" s="259" t="s">
        <v>195</v>
      </c>
      <c r="B2290" s="259" t="s">
        <v>196</v>
      </c>
      <c r="C2290" s="259" t="s">
        <v>191</v>
      </c>
      <c r="D2290" s="259" t="s">
        <v>1803</v>
      </c>
      <c r="E2290" s="259">
        <v>2</v>
      </c>
      <c r="F2290" s="259" t="s">
        <v>1799</v>
      </c>
      <c r="G2290" s="259" t="s">
        <v>33</v>
      </c>
      <c r="H2290" s="259">
        <v>2</v>
      </c>
      <c r="I2290" s="259" t="s">
        <v>17</v>
      </c>
      <c r="J2290" s="259" t="s">
        <v>17</v>
      </c>
      <c r="K2290" s="259" t="s">
        <v>4492</v>
      </c>
      <c r="L2290" s="260">
        <v>45609</v>
      </c>
      <c r="M2290" s="259" t="s">
        <v>20</v>
      </c>
    </row>
    <row r="2291" spans="1:13" x14ac:dyDescent="0.35">
      <c r="A2291" s="261" t="s">
        <v>195</v>
      </c>
      <c r="B2291" s="261" t="s">
        <v>196</v>
      </c>
      <c r="C2291" s="261" t="s">
        <v>191</v>
      </c>
      <c r="D2291" s="261" t="s">
        <v>1805</v>
      </c>
      <c r="E2291" s="261">
        <v>0</v>
      </c>
      <c r="F2291" s="261" t="s">
        <v>1799</v>
      </c>
      <c r="G2291" s="261" t="s">
        <v>33</v>
      </c>
      <c r="H2291" s="261">
        <v>2</v>
      </c>
      <c r="I2291" s="261" t="s">
        <v>17</v>
      </c>
      <c r="J2291" s="261" t="s">
        <v>17</v>
      </c>
      <c r="K2291" s="261" t="s">
        <v>4493</v>
      </c>
      <c r="L2291" s="262">
        <v>45609</v>
      </c>
      <c r="M2291" s="261" t="s">
        <v>20</v>
      </c>
    </row>
    <row r="2292" spans="1:13" x14ac:dyDescent="0.35">
      <c r="A2292" s="259" t="s">
        <v>195</v>
      </c>
      <c r="B2292" s="259" t="s">
        <v>196</v>
      </c>
      <c r="C2292" s="259" t="s">
        <v>191</v>
      </c>
      <c r="D2292" s="259" t="s">
        <v>1807</v>
      </c>
      <c r="E2292" s="259">
        <v>0</v>
      </c>
      <c r="F2292" s="259" t="s">
        <v>1799</v>
      </c>
      <c r="G2292" s="259" t="s">
        <v>33</v>
      </c>
      <c r="H2292" s="259">
        <v>2</v>
      </c>
      <c r="I2292" s="259" t="s">
        <v>17</v>
      </c>
      <c r="J2292" s="259" t="s">
        <v>17</v>
      </c>
      <c r="K2292" s="259" t="s">
        <v>4494</v>
      </c>
      <c r="L2292" s="260">
        <v>45609</v>
      </c>
      <c r="M2292" s="259" t="s">
        <v>20</v>
      </c>
    </row>
    <row r="2293" spans="1:13" x14ac:dyDescent="0.35">
      <c r="A2293" s="261" t="s">
        <v>195</v>
      </c>
      <c r="B2293" s="261" t="s">
        <v>196</v>
      </c>
      <c r="C2293" s="261" t="s">
        <v>191</v>
      </c>
      <c r="D2293" s="261" t="s">
        <v>1809</v>
      </c>
      <c r="E2293" s="261">
        <v>3</v>
      </c>
      <c r="F2293" s="261" t="s">
        <v>1799</v>
      </c>
      <c r="G2293" s="261" t="s">
        <v>33</v>
      </c>
      <c r="H2293" s="261">
        <v>2</v>
      </c>
      <c r="I2293" s="261" t="s">
        <v>17</v>
      </c>
      <c r="J2293" s="261" t="s">
        <v>17</v>
      </c>
      <c r="K2293" s="261" t="s">
        <v>4495</v>
      </c>
      <c r="L2293" s="262">
        <v>45609</v>
      </c>
      <c r="M2293" s="261" t="s">
        <v>20</v>
      </c>
    </row>
    <row r="2294" spans="1:13" x14ac:dyDescent="0.35">
      <c r="A2294" s="259" t="s">
        <v>195</v>
      </c>
      <c r="B2294" s="259" t="s">
        <v>196</v>
      </c>
      <c r="C2294" s="259" t="s">
        <v>191</v>
      </c>
      <c r="D2294" s="259" t="s">
        <v>1811</v>
      </c>
      <c r="E2294" s="259">
        <v>1</v>
      </c>
      <c r="F2294" s="259" t="s">
        <v>1799</v>
      </c>
      <c r="G2294" s="259" t="s">
        <v>33</v>
      </c>
      <c r="H2294" s="259">
        <v>2</v>
      </c>
      <c r="I2294" s="259" t="s">
        <v>17</v>
      </c>
      <c r="J2294" s="259" t="s">
        <v>17</v>
      </c>
      <c r="K2294" s="259" t="s">
        <v>4496</v>
      </c>
      <c r="L2294" s="260">
        <v>45609</v>
      </c>
      <c r="M2294" s="259" t="s">
        <v>20</v>
      </c>
    </row>
    <row r="2295" spans="1:13" x14ac:dyDescent="0.35">
      <c r="A2295" s="261" t="s">
        <v>195</v>
      </c>
      <c r="B2295" s="261" t="s">
        <v>196</v>
      </c>
      <c r="C2295" s="261" t="s">
        <v>191</v>
      </c>
      <c r="D2295" s="261" t="s">
        <v>1813</v>
      </c>
      <c r="E2295" s="261">
        <v>2</v>
      </c>
      <c r="F2295" s="261" t="s">
        <v>1799</v>
      </c>
      <c r="G2295" s="261" t="s">
        <v>33</v>
      </c>
      <c r="H2295" s="261">
        <v>2</v>
      </c>
      <c r="I2295" s="261" t="s">
        <v>17</v>
      </c>
      <c r="J2295" s="261" t="s">
        <v>17</v>
      </c>
      <c r="K2295" s="261" t="s">
        <v>4497</v>
      </c>
      <c r="L2295" s="262">
        <v>45609</v>
      </c>
      <c r="M2295" s="261" t="s">
        <v>20</v>
      </c>
    </row>
    <row r="2296" spans="1:13" x14ac:dyDescent="0.35">
      <c r="A2296" s="259" t="s">
        <v>195</v>
      </c>
      <c r="B2296" s="259" t="s">
        <v>196</v>
      </c>
      <c r="C2296" s="259" t="s">
        <v>191</v>
      </c>
      <c r="D2296" s="259" t="s">
        <v>1815</v>
      </c>
      <c r="E2296" s="259">
        <v>0</v>
      </c>
      <c r="F2296" s="259" t="s">
        <v>1799</v>
      </c>
      <c r="G2296" s="259" t="s">
        <v>33</v>
      </c>
      <c r="H2296" s="259">
        <v>2</v>
      </c>
      <c r="I2296" s="259" t="s">
        <v>17</v>
      </c>
      <c r="J2296" s="259" t="s">
        <v>17</v>
      </c>
      <c r="K2296" s="259" t="s">
        <v>4498</v>
      </c>
      <c r="L2296" s="260">
        <v>45609</v>
      </c>
      <c r="M2296" s="259" t="s">
        <v>20</v>
      </c>
    </row>
    <row r="2297" spans="1:13" x14ac:dyDescent="0.35">
      <c r="A2297" s="261" t="s">
        <v>2633</v>
      </c>
      <c r="B2297" s="261" t="s">
        <v>2634</v>
      </c>
      <c r="C2297" s="261" t="s">
        <v>2635</v>
      </c>
      <c r="D2297" s="261" t="s">
        <v>1798</v>
      </c>
      <c r="E2297" s="261">
        <v>0</v>
      </c>
      <c r="F2297" s="261" t="s">
        <v>1799</v>
      </c>
      <c r="G2297" s="261" t="s">
        <v>33</v>
      </c>
      <c r="H2297" s="261">
        <v>2</v>
      </c>
      <c r="I2297" s="261" t="s">
        <v>17</v>
      </c>
      <c r="J2297" s="261" t="s">
        <v>17</v>
      </c>
      <c r="K2297" s="261" t="s">
        <v>4499</v>
      </c>
      <c r="L2297" s="262">
        <v>45609</v>
      </c>
      <c r="M2297" s="261" t="s">
        <v>20</v>
      </c>
    </row>
    <row r="2298" spans="1:13" x14ac:dyDescent="0.35">
      <c r="A2298" s="259" t="s">
        <v>2633</v>
      </c>
      <c r="B2298" s="259" t="s">
        <v>2634</v>
      </c>
      <c r="C2298" s="259" t="s">
        <v>2635</v>
      </c>
      <c r="D2298" s="259" t="s">
        <v>1801</v>
      </c>
      <c r="E2298" s="259">
        <v>1</v>
      </c>
      <c r="F2298" s="259" t="s">
        <v>1799</v>
      </c>
      <c r="G2298" s="259" t="s">
        <v>33</v>
      </c>
      <c r="H2298" s="259">
        <v>2</v>
      </c>
      <c r="I2298" s="259" t="s">
        <v>17</v>
      </c>
      <c r="J2298" s="259" t="s">
        <v>17</v>
      </c>
      <c r="K2298" s="259" t="s">
        <v>4500</v>
      </c>
      <c r="L2298" s="260">
        <v>45609</v>
      </c>
      <c r="M2298" s="259" t="s">
        <v>20</v>
      </c>
    </row>
    <row r="2299" spans="1:13" x14ac:dyDescent="0.35">
      <c r="A2299" s="261" t="s">
        <v>2633</v>
      </c>
      <c r="B2299" s="261" t="s">
        <v>2634</v>
      </c>
      <c r="C2299" s="261" t="s">
        <v>2635</v>
      </c>
      <c r="D2299" s="261" t="s">
        <v>1803</v>
      </c>
      <c r="E2299" s="261">
        <v>0</v>
      </c>
      <c r="F2299" s="261" t="s">
        <v>1799</v>
      </c>
      <c r="G2299" s="261" t="s">
        <v>33</v>
      </c>
      <c r="H2299" s="261">
        <v>2</v>
      </c>
      <c r="I2299" s="261" t="s">
        <v>17</v>
      </c>
      <c r="J2299" s="261" t="s">
        <v>17</v>
      </c>
      <c r="K2299" s="261" t="s">
        <v>4501</v>
      </c>
      <c r="L2299" s="262">
        <v>45609</v>
      </c>
      <c r="M2299" s="261" t="s">
        <v>20</v>
      </c>
    </row>
    <row r="2300" spans="1:13" x14ac:dyDescent="0.35">
      <c r="A2300" s="259" t="s">
        <v>2633</v>
      </c>
      <c r="B2300" s="259" t="s">
        <v>2634</v>
      </c>
      <c r="C2300" s="259" t="s">
        <v>2635</v>
      </c>
      <c r="D2300" s="259" t="s">
        <v>1805</v>
      </c>
      <c r="E2300" s="259">
        <v>0</v>
      </c>
      <c r="F2300" s="259" t="s">
        <v>1799</v>
      </c>
      <c r="G2300" s="259" t="s">
        <v>33</v>
      </c>
      <c r="H2300" s="259">
        <v>2</v>
      </c>
      <c r="I2300" s="259" t="s">
        <v>17</v>
      </c>
      <c r="J2300" s="259" t="s">
        <v>17</v>
      </c>
      <c r="K2300" s="259" t="s">
        <v>4502</v>
      </c>
      <c r="L2300" s="260">
        <v>45609</v>
      </c>
      <c r="M2300" s="259" t="s">
        <v>20</v>
      </c>
    </row>
    <row r="2301" spans="1:13" x14ac:dyDescent="0.35">
      <c r="A2301" s="261" t="s">
        <v>2633</v>
      </c>
      <c r="B2301" s="261" t="s">
        <v>2634</v>
      </c>
      <c r="C2301" s="261" t="s">
        <v>2635</v>
      </c>
      <c r="D2301" s="261" t="s">
        <v>1807</v>
      </c>
      <c r="E2301" s="261">
        <v>3</v>
      </c>
      <c r="F2301" s="261" t="s">
        <v>1799</v>
      </c>
      <c r="G2301" s="261" t="s">
        <v>33</v>
      </c>
      <c r="H2301" s="261">
        <v>2</v>
      </c>
      <c r="I2301" s="261" t="s">
        <v>17</v>
      </c>
      <c r="J2301" s="261" t="s">
        <v>17</v>
      </c>
      <c r="K2301" s="261" t="s">
        <v>4503</v>
      </c>
      <c r="L2301" s="262">
        <v>45609</v>
      </c>
      <c r="M2301" s="261" t="s">
        <v>20</v>
      </c>
    </row>
    <row r="2302" spans="1:13" x14ac:dyDescent="0.35">
      <c r="A2302" s="259" t="s">
        <v>2633</v>
      </c>
      <c r="B2302" s="259" t="s">
        <v>2634</v>
      </c>
      <c r="C2302" s="259" t="s">
        <v>2635</v>
      </c>
      <c r="D2302" s="259" t="s">
        <v>1809</v>
      </c>
      <c r="E2302" s="259">
        <v>3</v>
      </c>
      <c r="F2302" s="259" t="s">
        <v>1799</v>
      </c>
      <c r="G2302" s="259" t="s">
        <v>33</v>
      </c>
      <c r="H2302" s="259">
        <v>2</v>
      </c>
      <c r="I2302" s="259" t="s">
        <v>17</v>
      </c>
      <c r="J2302" s="259" t="s">
        <v>17</v>
      </c>
      <c r="K2302" s="259" t="s">
        <v>4504</v>
      </c>
      <c r="L2302" s="260">
        <v>45609</v>
      </c>
      <c r="M2302" s="259" t="s">
        <v>20</v>
      </c>
    </row>
    <row r="2303" spans="1:13" x14ac:dyDescent="0.35">
      <c r="A2303" s="261" t="s">
        <v>2633</v>
      </c>
      <c r="B2303" s="261" t="s">
        <v>2634</v>
      </c>
      <c r="C2303" s="261" t="s">
        <v>2635</v>
      </c>
      <c r="D2303" s="261" t="s">
        <v>1811</v>
      </c>
      <c r="E2303" s="261">
        <v>0</v>
      </c>
      <c r="F2303" s="261" t="s">
        <v>1799</v>
      </c>
      <c r="G2303" s="261" t="s">
        <v>33</v>
      </c>
      <c r="H2303" s="261">
        <v>2</v>
      </c>
      <c r="I2303" s="261" t="s">
        <v>17</v>
      </c>
      <c r="J2303" s="261" t="s">
        <v>17</v>
      </c>
      <c r="K2303" s="261" t="s">
        <v>4505</v>
      </c>
      <c r="L2303" s="262">
        <v>45609</v>
      </c>
      <c r="M2303" s="261" t="s">
        <v>20</v>
      </c>
    </row>
    <row r="2304" spans="1:13" x14ac:dyDescent="0.35">
      <c r="A2304" s="259" t="s">
        <v>2633</v>
      </c>
      <c r="B2304" s="259" t="s">
        <v>2634</v>
      </c>
      <c r="C2304" s="259" t="s">
        <v>2635</v>
      </c>
      <c r="D2304" s="259" t="s">
        <v>1813</v>
      </c>
      <c r="E2304" s="259">
        <v>0</v>
      </c>
      <c r="F2304" s="259" t="s">
        <v>1799</v>
      </c>
      <c r="G2304" s="259" t="s">
        <v>33</v>
      </c>
      <c r="H2304" s="259">
        <v>2</v>
      </c>
      <c r="I2304" s="259" t="s">
        <v>17</v>
      </c>
      <c r="J2304" s="259" t="s">
        <v>17</v>
      </c>
      <c r="K2304" s="259" t="s">
        <v>4506</v>
      </c>
      <c r="L2304" s="260">
        <v>45609</v>
      </c>
      <c r="M2304" s="259" t="s">
        <v>20</v>
      </c>
    </row>
    <row r="2305" spans="1:13" x14ac:dyDescent="0.35">
      <c r="A2305" s="261" t="s">
        <v>2633</v>
      </c>
      <c r="B2305" s="261" t="s">
        <v>2634</v>
      </c>
      <c r="C2305" s="261" t="s">
        <v>2635</v>
      </c>
      <c r="D2305" s="261" t="s">
        <v>1815</v>
      </c>
      <c r="E2305" s="261">
        <v>0</v>
      </c>
      <c r="F2305" s="261" t="s">
        <v>1799</v>
      </c>
      <c r="G2305" s="261" t="s">
        <v>33</v>
      </c>
      <c r="H2305" s="261">
        <v>2</v>
      </c>
      <c r="I2305" s="261" t="s">
        <v>17</v>
      </c>
      <c r="J2305" s="261" t="s">
        <v>17</v>
      </c>
      <c r="K2305" s="261" t="s">
        <v>4507</v>
      </c>
      <c r="L2305" s="262">
        <v>45609</v>
      </c>
      <c r="M2305" s="261" t="s">
        <v>20</v>
      </c>
    </row>
    <row r="2306" spans="1:13" x14ac:dyDescent="0.35">
      <c r="A2306" s="259" t="s">
        <v>4508</v>
      </c>
      <c r="B2306" s="259" t="s">
        <v>4509</v>
      </c>
      <c r="C2306" s="259" t="s">
        <v>4510</v>
      </c>
      <c r="D2306" s="259" t="s">
        <v>1798</v>
      </c>
      <c r="E2306" s="259">
        <v>0</v>
      </c>
      <c r="F2306" s="259" t="s">
        <v>1799</v>
      </c>
      <c r="G2306" s="259" t="s">
        <v>33</v>
      </c>
      <c r="H2306" s="259">
        <v>2</v>
      </c>
      <c r="I2306" s="259" t="s">
        <v>17</v>
      </c>
      <c r="J2306" s="259" t="s">
        <v>17</v>
      </c>
      <c r="K2306" s="259" t="s">
        <v>4511</v>
      </c>
      <c r="L2306" s="260">
        <v>45609</v>
      </c>
      <c r="M2306" s="259" t="s">
        <v>20</v>
      </c>
    </row>
    <row r="2307" spans="1:13" x14ac:dyDescent="0.35">
      <c r="A2307" s="261" t="s">
        <v>4508</v>
      </c>
      <c r="B2307" s="261" t="s">
        <v>4509</v>
      </c>
      <c r="C2307" s="261" t="s">
        <v>4510</v>
      </c>
      <c r="D2307" s="261" t="s">
        <v>1801</v>
      </c>
      <c r="E2307" s="261">
        <v>0</v>
      </c>
      <c r="F2307" s="261" t="s">
        <v>1799</v>
      </c>
      <c r="G2307" s="261" t="s">
        <v>33</v>
      </c>
      <c r="H2307" s="261">
        <v>2</v>
      </c>
      <c r="I2307" s="261" t="s">
        <v>17</v>
      </c>
      <c r="J2307" s="261" t="s">
        <v>17</v>
      </c>
      <c r="K2307" s="261" t="s">
        <v>4512</v>
      </c>
      <c r="L2307" s="262">
        <v>45609</v>
      </c>
      <c r="M2307" s="261" t="s">
        <v>20</v>
      </c>
    </row>
    <row r="2308" spans="1:13" x14ac:dyDescent="0.35">
      <c r="A2308" s="259" t="s">
        <v>4508</v>
      </c>
      <c r="B2308" s="259" t="s">
        <v>4509</v>
      </c>
      <c r="C2308" s="259" t="s">
        <v>4510</v>
      </c>
      <c r="D2308" s="259" t="s">
        <v>1803</v>
      </c>
      <c r="E2308" s="259">
        <v>0</v>
      </c>
      <c r="F2308" s="259" t="s">
        <v>1799</v>
      </c>
      <c r="G2308" s="259" t="s">
        <v>33</v>
      </c>
      <c r="H2308" s="259">
        <v>2</v>
      </c>
      <c r="I2308" s="259" t="s">
        <v>17</v>
      </c>
      <c r="J2308" s="259" t="s">
        <v>17</v>
      </c>
      <c r="K2308" s="259" t="s">
        <v>4513</v>
      </c>
      <c r="L2308" s="260">
        <v>45609</v>
      </c>
      <c r="M2308" s="259" t="s">
        <v>20</v>
      </c>
    </row>
    <row r="2309" spans="1:13" x14ac:dyDescent="0.35">
      <c r="A2309" s="261" t="s">
        <v>4508</v>
      </c>
      <c r="B2309" s="261" t="s">
        <v>4509</v>
      </c>
      <c r="C2309" s="261" t="s">
        <v>4510</v>
      </c>
      <c r="D2309" s="261" t="s">
        <v>1805</v>
      </c>
      <c r="E2309" s="261">
        <v>0</v>
      </c>
      <c r="F2309" s="261" t="s">
        <v>1799</v>
      </c>
      <c r="G2309" s="261" t="s">
        <v>33</v>
      </c>
      <c r="H2309" s="261">
        <v>2</v>
      </c>
      <c r="I2309" s="261" t="s">
        <v>17</v>
      </c>
      <c r="J2309" s="261" t="s">
        <v>17</v>
      </c>
      <c r="K2309" s="261" t="s">
        <v>4514</v>
      </c>
      <c r="L2309" s="262">
        <v>45609</v>
      </c>
      <c r="M2309" s="261" t="s">
        <v>20</v>
      </c>
    </row>
    <row r="2310" spans="1:13" x14ac:dyDescent="0.35">
      <c r="A2310" s="259" t="s">
        <v>4508</v>
      </c>
      <c r="B2310" s="259" t="s">
        <v>4509</v>
      </c>
      <c r="C2310" s="259" t="s">
        <v>4510</v>
      </c>
      <c r="D2310" s="259" t="s">
        <v>1807</v>
      </c>
      <c r="E2310" s="259">
        <v>1</v>
      </c>
      <c r="F2310" s="259" t="s">
        <v>1799</v>
      </c>
      <c r="G2310" s="259" t="s">
        <v>33</v>
      </c>
      <c r="H2310" s="259">
        <v>2</v>
      </c>
      <c r="I2310" s="259" t="s">
        <v>17</v>
      </c>
      <c r="J2310" s="259" t="s">
        <v>17</v>
      </c>
      <c r="K2310" s="259" t="s">
        <v>4515</v>
      </c>
      <c r="L2310" s="260">
        <v>45609</v>
      </c>
      <c r="M2310" s="259" t="s">
        <v>20</v>
      </c>
    </row>
    <row r="2311" spans="1:13" x14ac:dyDescent="0.35">
      <c r="A2311" s="261" t="s">
        <v>4508</v>
      </c>
      <c r="B2311" s="261" t="s">
        <v>4509</v>
      </c>
      <c r="C2311" s="261" t="s">
        <v>4510</v>
      </c>
      <c r="D2311" s="261" t="s">
        <v>1809</v>
      </c>
      <c r="E2311" s="261">
        <v>0</v>
      </c>
      <c r="F2311" s="261" t="s">
        <v>1799</v>
      </c>
      <c r="G2311" s="261" t="s">
        <v>33</v>
      </c>
      <c r="H2311" s="261">
        <v>2</v>
      </c>
      <c r="I2311" s="261" t="s">
        <v>17</v>
      </c>
      <c r="J2311" s="261" t="s">
        <v>17</v>
      </c>
      <c r="K2311" s="261" t="s">
        <v>4516</v>
      </c>
      <c r="L2311" s="262">
        <v>45609</v>
      </c>
      <c r="M2311" s="261" t="s">
        <v>20</v>
      </c>
    </row>
    <row r="2312" spans="1:13" x14ac:dyDescent="0.35">
      <c r="A2312" s="259" t="s">
        <v>4508</v>
      </c>
      <c r="B2312" s="259" t="s">
        <v>4509</v>
      </c>
      <c r="C2312" s="259" t="s">
        <v>4510</v>
      </c>
      <c r="D2312" s="259" t="s">
        <v>1811</v>
      </c>
      <c r="E2312" s="259">
        <v>0</v>
      </c>
      <c r="F2312" s="259" t="s">
        <v>1799</v>
      </c>
      <c r="G2312" s="259" t="s">
        <v>33</v>
      </c>
      <c r="H2312" s="259">
        <v>2</v>
      </c>
      <c r="I2312" s="259" t="s">
        <v>17</v>
      </c>
      <c r="J2312" s="259" t="s">
        <v>17</v>
      </c>
      <c r="K2312" s="259" t="s">
        <v>4517</v>
      </c>
      <c r="L2312" s="260">
        <v>45609</v>
      </c>
      <c r="M2312" s="259" t="s">
        <v>20</v>
      </c>
    </row>
    <row r="2313" spans="1:13" x14ac:dyDescent="0.35">
      <c r="A2313" s="261" t="s">
        <v>4508</v>
      </c>
      <c r="B2313" s="261" t="s">
        <v>4509</v>
      </c>
      <c r="C2313" s="261" t="s">
        <v>4510</v>
      </c>
      <c r="D2313" s="261" t="s">
        <v>1813</v>
      </c>
      <c r="E2313" s="261">
        <v>0</v>
      </c>
      <c r="F2313" s="261" t="s">
        <v>1799</v>
      </c>
      <c r="G2313" s="261" t="s">
        <v>33</v>
      </c>
      <c r="H2313" s="261">
        <v>2</v>
      </c>
      <c r="I2313" s="261" t="s">
        <v>17</v>
      </c>
      <c r="J2313" s="261" t="s">
        <v>17</v>
      </c>
      <c r="K2313" s="261" t="s">
        <v>4518</v>
      </c>
      <c r="L2313" s="262">
        <v>45609</v>
      </c>
      <c r="M2313" s="261" t="s">
        <v>20</v>
      </c>
    </row>
    <row r="2314" spans="1:13" x14ac:dyDescent="0.35">
      <c r="A2314" s="259" t="s">
        <v>4508</v>
      </c>
      <c r="B2314" s="259" t="s">
        <v>4509</v>
      </c>
      <c r="C2314" s="259" t="s">
        <v>4510</v>
      </c>
      <c r="D2314" s="259" t="s">
        <v>1815</v>
      </c>
      <c r="E2314" s="259">
        <v>0</v>
      </c>
      <c r="F2314" s="259" t="s">
        <v>1799</v>
      </c>
      <c r="G2314" s="259" t="s">
        <v>33</v>
      </c>
      <c r="H2314" s="259">
        <v>2</v>
      </c>
      <c r="I2314" s="259" t="s">
        <v>17</v>
      </c>
      <c r="J2314" s="259" t="s">
        <v>17</v>
      </c>
      <c r="K2314" s="259" t="s">
        <v>4519</v>
      </c>
      <c r="L2314" s="260">
        <v>45609</v>
      </c>
      <c r="M2314" s="259" t="s">
        <v>20</v>
      </c>
    </row>
    <row r="2315" spans="1:13" x14ac:dyDescent="0.35">
      <c r="A2315" s="261" t="s">
        <v>2161</v>
      </c>
      <c r="B2315" s="261" t="s">
        <v>2162</v>
      </c>
      <c r="C2315" s="261" t="s">
        <v>2163</v>
      </c>
      <c r="D2315" s="261" t="s">
        <v>1798</v>
      </c>
      <c r="E2315" s="261">
        <v>3</v>
      </c>
      <c r="F2315" s="261" t="s">
        <v>1799</v>
      </c>
      <c r="G2315" s="261" t="s">
        <v>33</v>
      </c>
      <c r="H2315" s="261">
        <v>2</v>
      </c>
      <c r="I2315" s="261" t="s">
        <v>17</v>
      </c>
      <c r="J2315" s="261" t="s">
        <v>17</v>
      </c>
      <c r="K2315" s="261" t="s">
        <v>4520</v>
      </c>
      <c r="L2315" s="262">
        <v>45609</v>
      </c>
      <c r="M2315" s="261" t="s">
        <v>20</v>
      </c>
    </row>
    <row r="2316" spans="1:13" x14ac:dyDescent="0.35">
      <c r="A2316" s="259" t="s">
        <v>2161</v>
      </c>
      <c r="B2316" s="259" t="s">
        <v>2162</v>
      </c>
      <c r="C2316" s="259" t="s">
        <v>2163</v>
      </c>
      <c r="D2316" s="259" t="s">
        <v>1801</v>
      </c>
      <c r="E2316" s="259">
        <v>1</v>
      </c>
      <c r="F2316" s="259" t="s">
        <v>1799</v>
      </c>
      <c r="G2316" s="259" t="s">
        <v>33</v>
      </c>
      <c r="H2316" s="259">
        <v>2</v>
      </c>
      <c r="I2316" s="259" t="s">
        <v>17</v>
      </c>
      <c r="J2316" s="259" t="s">
        <v>17</v>
      </c>
      <c r="K2316" s="259" t="s">
        <v>4521</v>
      </c>
      <c r="L2316" s="260">
        <v>45609</v>
      </c>
      <c r="M2316" s="259" t="s">
        <v>20</v>
      </c>
    </row>
    <row r="2317" spans="1:13" x14ac:dyDescent="0.35">
      <c r="A2317" s="261" t="s">
        <v>2161</v>
      </c>
      <c r="B2317" s="261" t="s">
        <v>2162</v>
      </c>
      <c r="C2317" s="261" t="s">
        <v>2163</v>
      </c>
      <c r="D2317" s="261" t="s">
        <v>1803</v>
      </c>
      <c r="E2317" s="261">
        <v>3</v>
      </c>
      <c r="F2317" s="261" t="s">
        <v>1799</v>
      </c>
      <c r="G2317" s="261" t="s">
        <v>33</v>
      </c>
      <c r="H2317" s="261">
        <v>2</v>
      </c>
      <c r="I2317" s="261" t="s">
        <v>17</v>
      </c>
      <c r="J2317" s="261" t="s">
        <v>17</v>
      </c>
      <c r="K2317" s="261" t="s">
        <v>4522</v>
      </c>
      <c r="L2317" s="262">
        <v>45609</v>
      </c>
      <c r="M2317" s="261" t="s">
        <v>20</v>
      </c>
    </row>
    <row r="2318" spans="1:13" x14ac:dyDescent="0.35">
      <c r="A2318" s="259" t="s">
        <v>2161</v>
      </c>
      <c r="B2318" s="259" t="s">
        <v>2162</v>
      </c>
      <c r="C2318" s="259" t="s">
        <v>2163</v>
      </c>
      <c r="D2318" s="259" t="s">
        <v>1805</v>
      </c>
      <c r="E2318" s="259">
        <v>3</v>
      </c>
      <c r="F2318" s="259" t="s">
        <v>1799</v>
      </c>
      <c r="G2318" s="259" t="s">
        <v>33</v>
      </c>
      <c r="H2318" s="259">
        <v>2</v>
      </c>
      <c r="I2318" s="259" t="s">
        <v>17</v>
      </c>
      <c r="J2318" s="259" t="s">
        <v>17</v>
      </c>
      <c r="K2318" s="259" t="s">
        <v>4523</v>
      </c>
      <c r="L2318" s="260">
        <v>45609</v>
      </c>
      <c r="M2318" s="259" t="s">
        <v>20</v>
      </c>
    </row>
    <row r="2319" spans="1:13" x14ac:dyDescent="0.35">
      <c r="A2319" s="261" t="s">
        <v>2161</v>
      </c>
      <c r="B2319" s="261" t="s">
        <v>2162</v>
      </c>
      <c r="C2319" s="261" t="s">
        <v>2163</v>
      </c>
      <c r="D2319" s="261" t="s">
        <v>1807</v>
      </c>
      <c r="E2319" s="261">
        <v>3</v>
      </c>
      <c r="F2319" s="261" t="s">
        <v>1799</v>
      </c>
      <c r="G2319" s="261" t="s">
        <v>33</v>
      </c>
      <c r="H2319" s="261">
        <v>2</v>
      </c>
      <c r="I2319" s="261" t="s">
        <v>17</v>
      </c>
      <c r="J2319" s="261" t="s">
        <v>17</v>
      </c>
      <c r="K2319" s="261" t="s">
        <v>4524</v>
      </c>
      <c r="L2319" s="262">
        <v>45609</v>
      </c>
      <c r="M2319" s="261" t="s">
        <v>20</v>
      </c>
    </row>
    <row r="2320" spans="1:13" x14ac:dyDescent="0.35">
      <c r="A2320" s="259" t="s">
        <v>2161</v>
      </c>
      <c r="B2320" s="259" t="s">
        <v>2162</v>
      </c>
      <c r="C2320" s="259" t="s">
        <v>2163</v>
      </c>
      <c r="D2320" s="259" t="s">
        <v>1809</v>
      </c>
      <c r="E2320" s="259">
        <v>2</v>
      </c>
      <c r="F2320" s="259" t="s">
        <v>1799</v>
      </c>
      <c r="G2320" s="259" t="s">
        <v>33</v>
      </c>
      <c r="H2320" s="259">
        <v>2</v>
      </c>
      <c r="I2320" s="259" t="s">
        <v>17</v>
      </c>
      <c r="J2320" s="259" t="s">
        <v>17</v>
      </c>
      <c r="K2320" s="259" t="s">
        <v>4525</v>
      </c>
      <c r="L2320" s="260">
        <v>45609</v>
      </c>
      <c r="M2320" s="259" t="s">
        <v>20</v>
      </c>
    </row>
    <row r="2321" spans="1:13" x14ac:dyDescent="0.35">
      <c r="A2321" s="261" t="s">
        <v>2161</v>
      </c>
      <c r="B2321" s="261" t="s">
        <v>2162</v>
      </c>
      <c r="C2321" s="261" t="s">
        <v>2163</v>
      </c>
      <c r="D2321" s="261" t="s">
        <v>1811</v>
      </c>
      <c r="E2321" s="261">
        <v>3</v>
      </c>
      <c r="F2321" s="261" t="s">
        <v>1799</v>
      </c>
      <c r="G2321" s="261" t="s">
        <v>33</v>
      </c>
      <c r="H2321" s="261">
        <v>2</v>
      </c>
      <c r="I2321" s="261" t="s">
        <v>17</v>
      </c>
      <c r="J2321" s="261" t="s">
        <v>17</v>
      </c>
      <c r="K2321" s="261" t="s">
        <v>4526</v>
      </c>
      <c r="L2321" s="262">
        <v>45609</v>
      </c>
      <c r="M2321" s="261" t="s">
        <v>20</v>
      </c>
    </row>
    <row r="2322" spans="1:13" x14ac:dyDescent="0.35">
      <c r="A2322" s="259" t="s">
        <v>2161</v>
      </c>
      <c r="B2322" s="259" t="s">
        <v>2162</v>
      </c>
      <c r="C2322" s="259" t="s">
        <v>2163</v>
      </c>
      <c r="D2322" s="259" t="s">
        <v>1813</v>
      </c>
      <c r="E2322" s="259">
        <v>3</v>
      </c>
      <c r="F2322" s="259" t="s">
        <v>1799</v>
      </c>
      <c r="G2322" s="259" t="s">
        <v>33</v>
      </c>
      <c r="H2322" s="259">
        <v>2</v>
      </c>
      <c r="I2322" s="259" t="s">
        <v>17</v>
      </c>
      <c r="J2322" s="259" t="s">
        <v>17</v>
      </c>
      <c r="K2322" s="259" t="s">
        <v>4527</v>
      </c>
      <c r="L2322" s="260">
        <v>45609</v>
      </c>
      <c r="M2322" s="259" t="s">
        <v>20</v>
      </c>
    </row>
    <row r="2323" spans="1:13" x14ac:dyDescent="0.35">
      <c r="A2323" s="261" t="s">
        <v>2161</v>
      </c>
      <c r="B2323" s="261" t="s">
        <v>2162</v>
      </c>
      <c r="C2323" s="261" t="s">
        <v>2163</v>
      </c>
      <c r="D2323" s="261" t="s">
        <v>1815</v>
      </c>
      <c r="E2323" s="261">
        <v>3</v>
      </c>
      <c r="F2323" s="261" t="s">
        <v>1799</v>
      </c>
      <c r="G2323" s="261" t="s">
        <v>33</v>
      </c>
      <c r="H2323" s="261">
        <v>2</v>
      </c>
      <c r="I2323" s="261" t="s">
        <v>17</v>
      </c>
      <c r="J2323" s="261" t="s">
        <v>17</v>
      </c>
      <c r="K2323" s="261" t="s">
        <v>4528</v>
      </c>
      <c r="L2323" s="262">
        <v>45609</v>
      </c>
      <c r="M2323" s="261" t="s">
        <v>20</v>
      </c>
    </row>
    <row r="2324" spans="1:13" x14ac:dyDescent="0.35">
      <c r="A2324" s="259" t="s">
        <v>2180</v>
      </c>
      <c r="B2324" s="259" t="s">
        <v>2181</v>
      </c>
      <c r="C2324" s="259" t="s">
        <v>2163</v>
      </c>
      <c r="D2324" s="259" t="s">
        <v>1798</v>
      </c>
      <c r="E2324" s="259">
        <v>3</v>
      </c>
      <c r="F2324" s="259" t="s">
        <v>1799</v>
      </c>
      <c r="G2324" s="259" t="s">
        <v>33</v>
      </c>
      <c r="H2324" s="259">
        <v>2</v>
      </c>
      <c r="I2324" s="259" t="s">
        <v>17</v>
      </c>
      <c r="J2324" s="259" t="s">
        <v>17</v>
      </c>
      <c r="K2324" s="259" t="s">
        <v>4529</v>
      </c>
      <c r="L2324" s="260">
        <v>45609</v>
      </c>
      <c r="M2324" s="259" t="s">
        <v>20</v>
      </c>
    </row>
    <row r="2325" spans="1:13" x14ac:dyDescent="0.35">
      <c r="A2325" s="261" t="s">
        <v>2180</v>
      </c>
      <c r="B2325" s="261" t="s">
        <v>2181</v>
      </c>
      <c r="C2325" s="261" t="s">
        <v>2163</v>
      </c>
      <c r="D2325" s="261" t="s">
        <v>1801</v>
      </c>
      <c r="E2325" s="261">
        <v>1</v>
      </c>
      <c r="F2325" s="261" t="s">
        <v>1799</v>
      </c>
      <c r="G2325" s="261" t="s">
        <v>33</v>
      </c>
      <c r="H2325" s="261">
        <v>2</v>
      </c>
      <c r="I2325" s="261" t="s">
        <v>17</v>
      </c>
      <c r="J2325" s="261" t="s">
        <v>17</v>
      </c>
      <c r="K2325" s="261" t="s">
        <v>4530</v>
      </c>
      <c r="L2325" s="262">
        <v>45609</v>
      </c>
      <c r="M2325" s="261" t="s">
        <v>20</v>
      </c>
    </row>
    <row r="2326" spans="1:13" x14ac:dyDescent="0.35">
      <c r="A2326" s="259" t="s">
        <v>2180</v>
      </c>
      <c r="B2326" s="259" t="s">
        <v>2181</v>
      </c>
      <c r="C2326" s="259" t="s">
        <v>2163</v>
      </c>
      <c r="D2326" s="259" t="s">
        <v>1803</v>
      </c>
      <c r="E2326" s="259">
        <v>3</v>
      </c>
      <c r="F2326" s="259" t="s">
        <v>1799</v>
      </c>
      <c r="G2326" s="259" t="s">
        <v>33</v>
      </c>
      <c r="H2326" s="259">
        <v>2</v>
      </c>
      <c r="I2326" s="259" t="s">
        <v>17</v>
      </c>
      <c r="J2326" s="259" t="s">
        <v>17</v>
      </c>
      <c r="K2326" s="259" t="s">
        <v>4531</v>
      </c>
      <c r="L2326" s="260">
        <v>45609</v>
      </c>
      <c r="M2326" s="259" t="s">
        <v>20</v>
      </c>
    </row>
    <row r="2327" spans="1:13" x14ac:dyDescent="0.35">
      <c r="A2327" s="261" t="s">
        <v>2180</v>
      </c>
      <c r="B2327" s="261" t="s">
        <v>2181</v>
      </c>
      <c r="C2327" s="261" t="s">
        <v>2163</v>
      </c>
      <c r="D2327" s="261" t="s">
        <v>1805</v>
      </c>
      <c r="E2327" s="261">
        <v>3</v>
      </c>
      <c r="F2327" s="261" t="s">
        <v>1799</v>
      </c>
      <c r="G2327" s="261" t="s">
        <v>33</v>
      </c>
      <c r="H2327" s="261">
        <v>2</v>
      </c>
      <c r="I2327" s="261" t="s">
        <v>17</v>
      </c>
      <c r="J2327" s="261" t="s">
        <v>17</v>
      </c>
      <c r="K2327" s="261" t="s">
        <v>4532</v>
      </c>
      <c r="L2327" s="262">
        <v>45609</v>
      </c>
      <c r="M2327" s="261" t="s">
        <v>20</v>
      </c>
    </row>
    <row r="2328" spans="1:13" x14ac:dyDescent="0.35">
      <c r="A2328" s="259" t="s">
        <v>2180</v>
      </c>
      <c r="B2328" s="259" t="s">
        <v>2181</v>
      </c>
      <c r="C2328" s="259" t="s">
        <v>2163</v>
      </c>
      <c r="D2328" s="259" t="s">
        <v>1807</v>
      </c>
      <c r="E2328" s="259">
        <v>3</v>
      </c>
      <c r="F2328" s="259" t="s">
        <v>1799</v>
      </c>
      <c r="G2328" s="259" t="s">
        <v>33</v>
      </c>
      <c r="H2328" s="259">
        <v>2</v>
      </c>
      <c r="I2328" s="259" t="s">
        <v>17</v>
      </c>
      <c r="J2328" s="259" t="s">
        <v>17</v>
      </c>
      <c r="K2328" s="259" t="s">
        <v>4533</v>
      </c>
      <c r="L2328" s="260">
        <v>45609</v>
      </c>
      <c r="M2328" s="259" t="s">
        <v>20</v>
      </c>
    </row>
    <row r="2329" spans="1:13" x14ac:dyDescent="0.35">
      <c r="A2329" s="261" t="s">
        <v>2180</v>
      </c>
      <c r="B2329" s="261" t="s">
        <v>2181</v>
      </c>
      <c r="C2329" s="261" t="s">
        <v>2163</v>
      </c>
      <c r="D2329" s="261" t="s">
        <v>1809</v>
      </c>
      <c r="E2329" s="261">
        <v>2</v>
      </c>
      <c r="F2329" s="261" t="s">
        <v>1799</v>
      </c>
      <c r="G2329" s="261" t="s">
        <v>33</v>
      </c>
      <c r="H2329" s="261">
        <v>2</v>
      </c>
      <c r="I2329" s="261" t="s">
        <v>17</v>
      </c>
      <c r="J2329" s="261" t="s">
        <v>17</v>
      </c>
      <c r="K2329" s="261" t="s">
        <v>4534</v>
      </c>
      <c r="L2329" s="262">
        <v>45609</v>
      </c>
      <c r="M2329" s="261" t="s">
        <v>20</v>
      </c>
    </row>
    <row r="2330" spans="1:13" x14ac:dyDescent="0.35">
      <c r="A2330" s="259" t="s">
        <v>2180</v>
      </c>
      <c r="B2330" s="259" t="s">
        <v>2181</v>
      </c>
      <c r="C2330" s="259" t="s">
        <v>2163</v>
      </c>
      <c r="D2330" s="259" t="s">
        <v>1811</v>
      </c>
      <c r="E2330" s="259">
        <v>3</v>
      </c>
      <c r="F2330" s="259" t="s">
        <v>1799</v>
      </c>
      <c r="G2330" s="259" t="s">
        <v>33</v>
      </c>
      <c r="H2330" s="259">
        <v>2</v>
      </c>
      <c r="I2330" s="259" t="s">
        <v>17</v>
      </c>
      <c r="J2330" s="259" t="s">
        <v>17</v>
      </c>
      <c r="K2330" s="259" t="s">
        <v>4535</v>
      </c>
      <c r="L2330" s="260">
        <v>45609</v>
      </c>
      <c r="M2330" s="259" t="s">
        <v>20</v>
      </c>
    </row>
    <row r="2331" spans="1:13" x14ac:dyDescent="0.35">
      <c r="A2331" s="261" t="s">
        <v>2180</v>
      </c>
      <c r="B2331" s="261" t="s">
        <v>2181</v>
      </c>
      <c r="C2331" s="261" t="s">
        <v>2163</v>
      </c>
      <c r="D2331" s="261" t="s">
        <v>1813</v>
      </c>
      <c r="E2331" s="261">
        <v>3</v>
      </c>
      <c r="F2331" s="261" t="s">
        <v>1799</v>
      </c>
      <c r="G2331" s="261" t="s">
        <v>33</v>
      </c>
      <c r="H2331" s="261">
        <v>2</v>
      </c>
      <c r="I2331" s="261" t="s">
        <v>17</v>
      </c>
      <c r="J2331" s="261" t="s">
        <v>17</v>
      </c>
      <c r="K2331" s="261" t="s">
        <v>4536</v>
      </c>
      <c r="L2331" s="262">
        <v>45609</v>
      </c>
      <c r="M2331" s="261" t="s">
        <v>20</v>
      </c>
    </row>
    <row r="2332" spans="1:13" x14ac:dyDescent="0.35">
      <c r="A2332" s="259" t="s">
        <v>2180</v>
      </c>
      <c r="B2332" s="259" t="s">
        <v>2181</v>
      </c>
      <c r="C2332" s="259" t="s">
        <v>2163</v>
      </c>
      <c r="D2332" s="259" t="s">
        <v>1815</v>
      </c>
      <c r="E2332" s="259">
        <v>1</v>
      </c>
      <c r="F2332" s="259" t="s">
        <v>1799</v>
      </c>
      <c r="G2332" s="259" t="s">
        <v>33</v>
      </c>
      <c r="H2332" s="259">
        <v>2</v>
      </c>
      <c r="I2332" s="259" t="s">
        <v>17</v>
      </c>
      <c r="J2332" s="259" t="s">
        <v>17</v>
      </c>
      <c r="K2332" s="259" t="s">
        <v>4537</v>
      </c>
      <c r="L2332" s="260">
        <v>45609</v>
      </c>
      <c r="M2332" s="259" t="s">
        <v>20</v>
      </c>
    </row>
    <row r="2333" spans="1:13" x14ac:dyDescent="0.35">
      <c r="A2333" s="261" t="s">
        <v>2216</v>
      </c>
      <c r="B2333" s="261" t="s">
        <v>2217</v>
      </c>
      <c r="C2333" s="261" t="s">
        <v>2163</v>
      </c>
      <c r="D2333" s="261" t="s">
        <v>1798</v>
      </c>
      <c r="E2333" s="261">
        <v>2</v>
      </c>
      <c r="F2333" s="261" t="s">
        <v>1799</v>
      </c>
      <c r="G2333" s="261" t="s">
        <v>33</v>
      </c>
      <c r="H2333" s="261">
        <v>2</v>
      </c>
      <c r="I2333" s="261" t="s">
        <v>17</v>
      </c>
      <c r="J2333" s="261" t="s">
        <v>17</v>
      </c>
      <c r="K2333" s="261" t="s">
        <v>4538</v>
      </c>
      <c r="L2333" s="262">
        <v>45609</v>
      </c>
      <c r="M2333" s="261" t="s">
        <v>20</v>
      </c>
    </row>
    <row r="2334" spans="1:13" x14ac:dyDescent="0.35">
      <c r="A2334" s="259" t="s">
        <v>2216</v>
      </c>
      <c r="B2334" s="259" t="s">
        <v>2217</v>
      </c>
      <c r="C2334" s="259" t="s">
        <v>2163</v>
      </c>
      <c r="D2334" s="259" t="s">
        <v>1801</v>
      </c>
      <c r="E2334" s="259">
        <v>1</v>
      </c>
      <c r="F2334" s="259" t="s">
        <v>1799</v>
      </c>
      <c r="G2334" s="259" t="s">
        <v>33</v>
      </c>
      <c r="H2334" s="259">
        <v>2</v>
      </c>
      <c r="I2334" s="259" t="s">
        <v>17</v>
      </c>
      <c r="J2334" s="259" t="s">
        <v>17</v>
      </c>
      <c r="K2334" s="259" t="s">
        <v>4539</v>
      </c>
      <c r="L2334" s="260">
        <v>45609</v>
      </c>
      <c r="M2334" s="259" t="s">
        <v>20</v>
      </c>
    </row>
    <row r="2335" spans="1:13" x14ac:dyDescent="0.35">
      <c r="A2335" s="261" t="s">
        <v>2216</v>
      </c>
      <c r="B2335" s="261" t="s">
        <v>2217</v>
      </c>
      <c r="C2335" s="261" t="s">
        <v>2163</v>
      </c>
      <c r="D2335" s="261" t="s">
        <v>1803</v>
      </c>
      <c r="E2335" s="261">
        <v>2</v>
      </c>
      <c r="F2335" s="261" t="s">
        <v>1799</v>
      </c>
      <c r="G2335" s="261" t="s">
        <v>33</v>
      </c>
      <c r="H2335" s="261">
        <v>2</v>
      </c>
      <c r="I2335" s="261" t="s">
        <v>17</v>
      </c>
      <c r="J2335" s="261" t="s">
        <v>17</v>
      </c>
      <c r="K2335" s="261" t="s">
        <v>4540</v>
      </c>
      <c r="L2335" s="262">
        <v>45609</v>
      </c>
      <c r="M2335" s="261" t="s">
        <v>20</v>
      </c>
    </row>
    <row r="2336" spans="1:13" x14ac:dyDescent="0.35">
      <c r="A2336" s="259" t="s">
        <v>2216</v>
      </c>
      <c r="B2336" s="259" t="s">
        <v>2217</v>
      </c>
      <c r="C2336" s="259" t="s">
        <v>2163</v>
      </c>
      <c r="D2336" s="259" t="s">
        <v>1805</v>
      </c>
      <c r="E2336" s="259">
        <v>3</v>
      </c>
      <c r="F2336" s="259" t="s">
        <v>1799</v>
      </c>
      <c r="G2336" s="259" t="s">
        <v>33</v>
      </c>
      <c r="H2336" s="259">
        <v>2</v>
      </c>
      <c r="I2336" s="259" t="s">
        <v>17</v>
      </c>
      <c r="J2336" s="259" t="s">
        <v>17</v>
      </c>
      <c r="K2336" s="259" t="s">
        <v>4541</v>
      </c>
      <c r="L2336" s="260">
        <v>45609</v>
      </c>
      <c r="M2336" s="259" t="s">
        <v>20</v>
      </c>
    </row>
    <row r="2337" spans="1:13" x14ac:dyDescent="0.35">
      <c r="A2337" s="261" t="s">
        <v>2216</v>
      </c>
      <c r="B2337" s="261" t="s">
        <v>2217</v>
      </c>
      <c r="C2337" s="261" t="s">
        <v>2163</v>
      </c>
      <c r="D2337" s="261" t="s">
        <v>1807</v>
      </c>
      <c r="E2337" s="261">
        <v>3</v>
      </c>
      <c r="F2337" s="261" t="s">
        <v>1799</v>
      </c>
      <c r="G2337" s="261" t="s">
        <v>33</v>
      </c>
      <c r="H2337" s="261">
        <v>2</v>
      </c>
      <c r="I2337" s="261" t="s">
        <v>17</v>
      </c>
      <c r="J2337" s="261" t="s">
        <v>17</v>
      </c>
      <c r="K2337" s="261" t="s">
        <v>4542</v>
      </c>
      <c r="L2337" s="262">
        <v>45609</v>
      </c>
      <c r="M2337" s="261" t="s">
        <v>20</v>
      </c>
    </row>
    <row r="2338" spans="1:13" x14ac:dyDescent="0.35">
      <c r="A2338" s="259" t="s">
        <v>2216</v>
      </c>
      <c r="B2338" s="259" t="s">
        <v>2217</v>
      </c>
      <c r="C2338" s="259" t="s">
        <v>2163</v>
      </c>
      <c r="D2338" s="259" t="s">
        <v>1809</v>
      </c>
      <c r="E2338" s="259">
        <v>2</v>
      </c>
      <c r="F2338" s="259" t="s">
        <v>1799</v>
      </c>
      <c r="G2338" s="259" t="s">
        <v>33</v>
      </c>
      <c r="H2338" s="259">
        <v>2</v>
      </c>
      <c r="I2338" s="259" t="s">
        <v>17</v>
      </c>
      <c r="J2338" s="259" t="s">
        <v>17</v>
      </c>
      <c r="K2338" s="259" t="s">
        <v>4543</v>
      </c>
      <c r="L2338" s="260">
        <v>45609</v>
      </c>
      <c r="M2338" s="259" t="s">
        <v>20</v>
      </c>
    </row>
    <row r="2339" spans="1:13" x14ac:dyDescent="0.35">
      <c r="A2339" s="261" t="s">
        <v>2216</v>
      </c>
      <c r="B2339" s="261" t="s">
        <v>2217</v>
      </c>
      <c r="C2339" s="261" t="s">
        <v>2163</v>
      </c>
      <c r="D2339" s="261" t="s">
        <v>1811</v>
      </c>
      <c r="E2339" s="261">
        <v>3</v>
      </c>
      <c r="F2339" s="261" t="s">
        <v>1799</v>
      </c>
      <c r="G2339" s="261" t="s">
        <v>33</v>
      </c>
      <c r="H2339" s="261">
        <v>2</v>
      </c>
      <c r="I2339" s="261" t="s">
        <v>17</v>
      </c>
      <c r="J2339" s="261" t="s">
        <v>17</v>
      </c>
      <c r="K2339" s="261" t="s">
        <v>4544</v>
      </c>
      <c r="L2339" s="262">
        <v>45609</v>
      </c>
      <c r="M2339" s="261" t="s">
        <v>20</v>
      </c>
    </row>
    <row r="2340" spans="1:13" x14ac:dyDescent="0.35">
      <c r="A2340" s="259" t="s">
        <v>2216</v>
      </c>
      <c r="B2340" s="259" t="s">
        <v>2217</v>
      </c>
      <c r="C2340" s="259" t="s">
        <v>2163</v>
      </c>
      <c r="D2340" s="259" t="s">
        <v>1813</v>
      </c>
      <c r="E2340" s="259">
        <v>3</v>
      </c>
      <c r="F2340" s="259" t="s">
        <v>1799</v>
      </c>
      <c r="G2340" s="259" t="s">
        <v>33</v>
      </c>
      <c r="H2340" s="259">
        <v>2</v>
      </c>
      <c r="I2340" s="259" t="s">
        <v>17</v>
      </c>
      <c r="J2340" s="259" t="s">
        <v>17</v>
      </c>
      <c r="K2340" s="259" t="s">
        <v>4545</v>
      </c>
      <c r="L2340" s="260">
        <v>45609</v>
      </c>
      <c r="M2340" s="259" t="s">
        <v>20</v>
      </c>
    </row>
    <row r="2341" spans="1:13" x14ac:dyDescent="0.35">
      <c r="A2341" s="261" t="s">
        <v>2216</v>
      </c>
      <c r="B2341" s="261" t="s">
        <v>2217</v>
      </c>
      <c r="C2341" s="261" t="s">
        <v>2163</v>
      </c>
      <c r="D2341" s="261" t="s">
        <v>1815</v>
      </c>
      <c r="E2341" s="261">
        <v>2</v>
      </c>
      <c r="F2341" s="261" t="s">
        <v>1799</v>
      </c>
      <c r="G2341" s="261" t="s">
        <v>33</v>
      </c>
      <c r="H2341" s="261">
        <v>2</v>
      </c>
      <c r="I2341" s="261" t="s">
        <v>17</v>
      </c>
      <c r="J2341" s="261" t="s">
        <v>17</v>
      </c>
      <c r="K2341" s="261" t="s">
        <v>4546</v>
      </c>
      <c r="L2341" s="262">
        <v>45609</v>
      </c>
      <c r="M2341" s="261" t="s">
        <v>20</v>
      </c>
    </row>
    <row r="2342" spans="1:13" x14ac:dyDescent="0.35">
      <c r="A2342" s="259" t="s">
        <v>2242</v>
      </c>
      <c r="B2342" s="259" t="s">
        <v>2243</v>
      </c>
      <c r="C2342" s="259" t="s">
        <v>2163</v>
      </c>
      <c r="D2342" s="259" t="s">
        <v>1798</v>
      </c>
      <c r="E2342" s="259">
        <v>3</v>
      </c>
      <c r="F2342" s="259" t="s">
        <v>1799</v>
      </c>
      <c r="G2342" s="259" t="s">
        <v>33</v>
      </c>
      <c r="H2342" s="259">
        <v>2</v>
      </c>
      <c r="I2342" s="259" t="s">
        <v>17</v>
      </c>
      <c r="J2342" s="259" t="s">
        <v>17</v>
      </c>
      <c r="K2342" s="259" t="s">
        <v>4547</v>
      </c>
      <c r="L2342" s="260">
        <v>45609</v>
      </c>
      <c r="M2342" s="259" t="s">
        <v>20</v>
      </c>
    </row>
    <row r="2343" spans="1:13" x14ac:dyDescent="0.35">
      <c r="A2343" s="261" t="s">
        <v>2242</v>
      </c>
      <c r="B2343" s="261" t="s">
        <v>2243</v>
      </c>
      <c r="C2343" s="261" t="s">
        <v>2163</v>
      </c>
      <c r="D2343" s="261" t="s">
        <v>1801</v>
      </c>
      <c r="E2343" s="261">
        <v>1</v>
      </c>
      <c r="F2343" s="261" t="s">
        <v>1799</v>
      </c>
      <c r="G2343" s="261" t="s">
        <v>33</v>
      </c>
      <c r="H2343" s="261">
        <v>2</v>
      </c>
      <c r="I2343" s="261" t="s">
        <v>17</v>
      </c>
      <c r="J2343" s="261" t="s">
        <v>17</v>
      </c>
      <c r="K2343" s="261" t="s">
        <v>4548</v>
      </c>
      <c r="L2343" s="262">
        <v>45609</v>
      </c>
      <c r="M2343" s="261" t="s">
        <v>20</v>
      </c>
    </row>
    <row r="2344" spans="1:13" x14ac:dyDescent="0.35">
      <c r="A2344" s="259" t="s">
        <v>2242</v>
      </c>
      <c r="B2344" s="259" t="s">
        <v>2243</v>
      </c>
      <c r="C2344" s="259" t="s">
        <v>2163</v>
      </c>
      <c r="D2344" s="259" t="s">
        <v>1803</v>
      </c>
      <c r="E2344" s="259">
        <v>3</v>
      </c>
      <c r="F2344" s="259" t="s">
        <v>1799</v>
      </c>
      <c r="G2344" s="259" t="s">
        <v>33</v>
      </c>
      <c r="H2344" s="259">
        <v>2</v>
      </c>
      <c r="I2344" s="259" t="s">
        <v>17</v>
      </c>
      <c r="J2344" s="259" t="s">
        <v>17</v>
      </c>
      <c r="K2344" s="259" t="s">
        <v>4549</v>
      </c>
      <c r="L2344" s="260">
        <v>45609</v>
      </c>
      <c r="M2344" s="259" t="s">
        <v>20</v>
      </c>
    </row>
    <row r="2345" spans="1:13" x14ac:dyDescent="0.35">
      <c r="A2345" s="261" t="s">
        <v>2242</v>
      </c>
      <c r="B2345" s="261" t="s">
        <v>2243</v>
      </c>
      <c r="C2345" s="261" t="s">
        <v>2163</v>
      </c>
      <c r="D2345" s="261" t="s">
        <v>1805</v>
      </c>
      <c r="E2345" s="261">
        <v>3</v>
      </c>
      <c r="F2345" s="261" t="s">
        <v>1799</v>
      </c>
      <c r="G2345" s="261" t="s">
        <v>33</v>
      </c>
      <c r="H2345" s="261">
        <v>2</v>
      </c>
      <c r="I2345" s="261" t="s">
        <v>17</v>
      </c>
      <c r="J2345" s="261" t="s">
        <v>17</v>
      </c>
      <c r="K2345" s="261" t="s">
        <v>4550</v>
      </c>
      <c r="L2345" s="262">
        <v>45609</v>
      </c>
      <c r="M2345" s="261" t="s">
        <v>20</v>
      </c>
    </row>
    <row r="2346" spans="1:13" x14ac:dyDescent="0.35">
      <c r="A2346" s="259" t="s">
        <v>2242</v>
      </c>
      <c r="B2346" s="259" t="s">
        <v>2243</v>
      </c>
      <c r="C2346" s="259" t="s">
        <v>2163</v>
      </c>
      <c r="D2346" s="259" t="s">
        <v>1807</v>
      </c>
      <c r="E2346" s="259">
        <v>3</v>
      </c>
      <c r="F2346" s="259" t="s">
        <v>1799</v>
      </c>
      <c r="G2346" s="259" t="s">
        <v>33</v>
      </c>
      <c r="H2346" s="259">
        <v>2</v>
      </c>
      <c r="I2346" s="259" t="s">
        <v>17</v>
      </c>
      <c r="J2346" s="259" t="s">
        <v>17</v>
      </c>
      <c r="K2346" s="259" t="s">
        <v>4551</v>
      </c>
      <c r="L2346" s="260">
        <v>45609</v>
      </c>
      <c r="M2346" s="259" t="s">
        <v>20</v>
      </c>
    </row>
    <row r="2347" spans="1:13" x14ac:dyDescent="0.35">
      <c r="A2347" s="261" t="s">
        <v>2242</v>
      </c>
      <c r="B2347" s="261" t="s">
        <v>2243</v>
      </c>
      <c r="C2347" s="261" t="s">
        <v>2163</v>
      </c>
      <c r="D2347" s="261" t="s">
        <v>1809</v>
      </c>
      <c r="E2347" s="261">
        <v>2</v>
      </c>
      <c r="F2347" s="261" t="s">
        <v>1799</v>
      </c>
      <c r="G2347" s="261" t="s">
        <v>33</v>
      </c>
      <c r="H2347" s="261">
        <v>2</v>
      </c>
      <c r="I2347" s="261" t="s">
        <v>17</v>
      </c>
      <c r="J2347" s="261" t="s">
        <v>17</v>
      </c>
      <c r="K2347" s="261" t="s">
        <v>4552</v>
      </c>
      <c r="L2347" s="262">
        <v>45609</v>
      </c>
      <c r="M2347" s="261" t="s">
        <v>20</v>
      </c>
    </row>
    <row r="2348" spans="1:13" x14ac:dyDescent="0.35">
      <c r="A2348" s="259" t="s">
        <v>2242</v>
      </c>
      <c r="B2348" s="259" t="s">
        <v>2243</v>
      </c>
      <c r="C2348" s="259" t="s">
        <v>2163</v>
      </c>
      <c r="D2348" s="259" t="s">
        <v>1811</v>
      </c>
      <c r="E2348" s="259">
        <v>3</v>
      </c>
      <c r="F2348" s="259" t="s">
        <v>1799</v>
      </c>
      <c r="G2348" s="259" t="s">
        <v>33</v>
      </c>
      <c r="H2348" s="259">
        <v>2</v>
      </c>
      <c r="I2348" s="259" t="s">
        <v>17</v>
      </c>
      <c r="J2348" s="259" t="s">
        <v>17</v>
      </c>
      <c r="K2348" s="259" t="s">
        <v>4553</v>
      </c>
      <c r="L2348" s="260">
        <v>45609</v>
      </c>
      <c r="M2348" s="259" t="s">
        <v>20</v>
      </c>
    </row>
    <row r="2349" spans="1:13" x14ac:dyDescent="0.35">
      <c r="A2349" s="261" t="s">
        <v>2242</v>
      </c>
      <c r="B2349" s="261" t="s">
        <v>2243</v>
      </c>
      <c r="C2349" s="261" t="s">
        <v>2163</v>
      </c>
      <c r="D2349" s="261" t="s">
        <v>1813</v>
      </c>
      <c r="E2349" s="261">
        <v>3</v>
      </c>
      <c r="F2349" s="261" t="s">
        <v>1799</v>
      </c>
      <c r="G2349" s="261" t="s">
        <v>33</v>
      </c>
      <c r="H2349" s="261">
        <v>2</v>
      </c>
      <c r="I2349" s="261" t="s">
        <v>17</v>
      </c>
      <c r="J2349" s="261" t="s">
        <v>17</v>
      </c>
      <c r="K2349" s="261" t="s">
        <v>4554</v>
      </c>
      <c r="L2349" s="262">
        <v>45609</v>
      </c>
      <c r="M2349" s="261" t="s">
        <v>20</v>
      </c>
    </row>
    <row r="2350" spans="1:13" x14ac:dyDescent="0.35">
      <c r="A2350" s="259" t="s">
        <v>2242</v>
      </c>
      <c r="B2350" s="259" t="s">
        <v>2243</v>
      </c>
      <c r="C2350" s="259" t="s">
        <v>2163</v>
      </c>
      <c r="D2350" s="259" t="s">
        <v>1815</v>
      </c>
      <c r="E2350" s="259">
        <v>3</v>
      </c>
      <c r="F2350" s="259" t="s">
        <v>1799</v>
      </c>
      <c r="G2350" s="259" t="s">
        <v>33</v>
      </c>
      <c r="H2350" s="259">
        <v>2</v>
      </c>
      <c r="I2350" s="259" t="s">
        <v>17</v>
      </c>
      <c r="J2350" s="259" t="s">
        <v>17</v>
      </c>
      <c r="K2350" s="259" t="s">
        <v>4555</v>
      </c>
      <c r="L2350" s="260">
        <v>45609</v>
      </c>
      <c r="M2350" s="259" t="s">
        <v>20</v>
      </c>
    </row>
    <row r="2351" spans="1:13" x14ac:dyDescent="0.35">
      <c r="A2351" s="261" t="s">
        <v>2272</v>
      </c>
      <c r="B2351" s="261" t="s">
        <v>2273</v>
      </c>
      <c r="C2351" s="261" t="s">
        <v>2163</v>
      </c>
      <c r="D2351" s="261" t="s">
        <v>1798</v>
      </c>
      <c r="E2351" s="261">
        <v>3</v>
      </c>
      <c r="F2351" s="261" t="s">
        <v>1799</v>
      </c>
      <c r="G2351" s="261" t="s">
        <v>33</v>
      </c>
      <c r="H2351" s="261">
        <v>2</v>
      </c>
      <c r="I2351" s="261" t="s">
        <v>17</v>
      </c>
      <c r="J2351" s="261" t="s">
        <v>17</v>
      </c>
      <c r="K2351" s="261" t="s">
        <v>4556</v>
      </c>
      <c r="L2351" s="262">
        <v>45609</v>
      </c>
      <c r="M2351" s="261" t="s">
        <v>20</v>
      </c>
    </row>
    <row r="2352" spans="1:13" x14ac:dyDescent="0.35">
      <c r="A2352" s="259" t="s">
        <v>2272</v>
      </c>
      <c r="B2352" s="259" t="s">
        <v>2273</v>
      </c>
      <c r="C2352" s="259" t="s">
        <v>2163</v>
      </c>
      <c r="D2352" s="259" t="s">
        <v>1801</v>
      </c>
      <c r="E2352" s="259">
        <v>1</v>
      </c>
      <c r="F2352" s="259" t="s">
        <v>1799</v>
      </c>
      <c r="G2352" s="259" t="s">
        <v>33</v>
      </c>
      <c r="H2352" s="259">
        <v>2</v>
      </c>
      <c r="I2352" s="259" t="s">
        <v>17</v>
      </c>
      <c r="J2352" s="259" t="s">
        <v>17</v>
      </c>
      <c r="K2352" s="259" t="s">
        <v>4557</v>
      </c>
      <c r="L2352" s="260">
        <v>45609</v>
      </c>
      <c r="M2352" s="259" t="s">
        <v>20</v>
      </c>
    </row>
    <row r="2353" spans="1:13" x14ac:dyDescent="0.35">
      <c r="A2353" s="261" t="s">
        <v>2272</v>
      </c>
      <c r="B2353" s="261" t="s">
        <v>2273</v>
      </c>
      <c r="C2353" s="261" t="s">
        <v>2163</v>
      </c>
      <c r="D2353" s="261" t="s">
        <v>1803</v>
      </c>
      <c r="E2353" s="261">
        <v>3</v>
      </c>
      <c r="F2353" s="261" t="s">
        <v>1799</v>
      </c>
      <c r="G2353" s="261" t="s">
        <v>33</v>
      </c>
      <c r="H2353" s="261">
        <v>2</v>
      </c>
      <c r="I2353" s="261" t="s">
        <v>17</v>
      </c>
      <c r="J2353" s="261" t="s">
        <v>17</v>
      </c>
      <c r="K2353" s="261" t="s">
        <v>4558</v>
      </c>
      <c r="L2353" s="262">
        <v>45609</v>
      </c>
      <c r="M2353" s="261" t="s">
        <v>20</v>
      </c>
    </row>
    <row r="2354" spans="1:13" x14ac:dyDescent="0.35">
      <c r="A2354" s="259" t="s">
        <v>2272</v>
      </c>
      <c r="B2354" s="259" t="s">
        <v>2273</v>
      </c>
      <c r="C2354" s="259" t="s">
        <v>2163</v>
      </c>
      <c r="D2354" s="259" t="s">
        <v>1805</v>
      </c>
      <c r="E2354" s="259">
        <v>3</v>
      </c>
      <c r="F2354" s="259" t="s">
        <v>1799</v>
      </c>
      <c r="G2354" s="259" t="s">
        <v>33</v>
      </c>
      <c r="H2354" s="259">
        <v>2</v>
      </c>
      <c r="I2354" s="259" t="s">
        <v>17</v>
      </c>
      <c r="J2354" s="259" t="s">
        <v>17</v>
      </c>
      <c r="K2354" s="259" t="s">
        <v>4559</v>
      </c>
      <c r="L2354" s="260">
        <v>45609</v>
      </c>
      <c r="M2354" s="259" t="s">
        <v>20</v>
      </c>
    </row>
    <row r="2355" spans="1:13" x14ac:dyDescent="0.35">
      <c r="A2355" s="261" t="s">
        <v>2272</v>
      </c>
      <c r="B2355" s="261" t="s">
        <v>2273</v>
      </c>
      <c r="C2355" s="261" t="s">
        <v>2163</v>
      </c>
      <c r="D2355" s="261" t="s">
        <v>1807</v>
      </c>
      <c r="E2355" s="261">
        <v>3</v>
      </c>
      <c r="F2355" s="261" t="s">
        <v>1799</v>
      </c>
      <c r="G2355" s="261" t="s">
        <v>33</v>
      </c>
      <c r="H2355" s="261">
        <v>2</v>
      </c>
      <c r="I2355" s="261" t="s">
        <v>17</v>
      </c>
      <c r="J2355" s="261" t="s">
        <v>17</v>
      </c>
      <c r="K2355" s="261" t="s">
        <v>4560</v>
      </c>
      <c r="L2355" s="262">
        <v>45609</v>
      </c>
      <c r="M2355" s="261" t="s">
        <v>20</v>
      </c>
    </row>
    <row r="2356" spans="1:13" x14ac:dyDescent="0.35">
      <c r="A2356" s="259" t="s">
        <v>2272</v>
      </c>
      <c r="B2356" s="259" t="s">
        <v>2273</v>
      </c>
      <c r="C2356" s="259" t="s">
        <v>2163</v>
      </c>
      <c r="D2356" s="259" t="s">
        <v>1809</v>
      </c>
      <c r="E2356" s="259">
        <v>2</v>
      </c>
      <c r="F2356" s="259" t="s">
        <v>1799</v>
      </c>
      <c r="G2356" s="259" t="s">
        <v>33</v>
      </c>
      <c r="H2356" s="259">
        <v>2</v>
      </c>
      <c r="I2356" s="259" t="s">
        <v>17</v>
      </c>
      <c r="J2356" s="259" t="s">
        <v>17</v>
      </c>
      <c r="K2356" s="259" t="s">
        <v>4561</v>
      </c>
      <c r="L2356" s="260">
        <v>45609</v>
      </c>
      <c r="M2356" s="259" t="s">
        <v>20</v>
      </c>
    </row>
    <row r="2357" spans="1:13" x14ac:dyDescent="0.35">
      <c r="A2357" s="261" t="s">
        <v>2272</v>
      </c>
      <c r="B2357" s="261" t="s">
        <v>2273</v>
      </c>
      <c r="C2357" s="261" t="s">
        <v>2163</v>
      </c>
      <c r="D2357" s="261" t="s">
        <v>1811</v>
      </c>
      <c r="E2357" s="261">
        <v>2</v>
      </c>
      <c r="F2357" s="261" t="s">
        <v>1799</v>
      </c>
      <c r="G2357" s="261" t="s">
        <v>33</v>
      </c>
      <c r="H2357" s="261">
        <v>2</v>
      </c>
      <c r="I2357" s="261" t="s">
        <v>17</v>
      </c>
      <c r="J2357" s="261" t="s">
        <v>17</v>
      </c>
      <c r="K2357" s="261" t="s">
        <v>4562</v>
      </c>
      <c r="L2357" s="262">
        <v>45609</v>
      </c>
      <c r="M2357" s="261" t="s">
        <v>20</v>
      </c>
    </row>
    <row r="2358" spans="1:13" x14ac:dyDescent="0.35">
      <c r="A2358" s="259" t="s">
        <v>2272</v>
      </c>
      <c r="B2358" s="259" t="s">
        <v>2273</v>
      </c>
      <c r="C2358" s="259" t="s">
        <v>2163</v>
      </c>
      <c r="D2358" s="259" t="s">
        <v>1813</v>
      </c>
      <c r="E2358" s="259">
        <v>3</v>
      </c>
      <c r="F2358" s="259" t="s">
        <v>1799</v>
      </c>
      <c r="G2358" s="259" t="s">
        <v>33</v>
      </c>
      <c r="H2358" s="259">
        <v>2</v>
      </c>
      <c r="I2358" s="259" t="s">
        <v>17</v>
      </c>
      <c r="J2358" s="259" t="s">
        <v>17</v>
      </c>
      <c r="K2358" s="259" t="s">
        <v>4563</v>
      </c>
      <c r="L2358" s="260">
        <v>45609</v>
      </c>
      <c r="M2358" s="259" t="s">
        <v>20</v>
      </c>
    </row>
    <row r="2359" spans="1:13" x14ac:dyDescent="0.35">
      <c r="A2359" s="261" t="s">
        <v>2272</v>
      </c>
      <c r="B2359" s="261" t="s">
        <v>2273</v>
      </c>
      <c r="C2359" s="261" t="s">
        <v>2163</v>
      </c>
      <c r="D2359" s="261" t="s">
        <v>1815</v>
      </c>
      <c r="E2359" s="261">
        <v>3</v>
      </c>
      <c r="F2359" s="261" t="s">
        <v>1799</v>
      </c>
      <c r="G2359" s="261" t="s">
        <v>33</v>
      </c>
      <c r="H2359" s="261">
        <v>2</v>
      </c>
      <c r="I2359" s="261" t="s">
        <v>17</v>
      </c>
      <c r="J2359" s="261" t="s">
        <v>17</v>
      </c>
      <c r="K2359" s="261" t="s">
        <v>4564</v>
      </c>
      <c r="L2359" s="262">
        <v>45609</v>
      </c>
      <c r="M2359" s="261" t="s">
        <v>20</v>
      </c>
    </row>
    <row r="2360" spans="1:13" x14ac:dyDescent="0.35">
      <c r="A2360" s="259" t="s">
        <v>4565</v>
      </c>
      <c r="B2360" s="259" t="s">
        <v>4566</v>
      </c>
      <c r="C2360" s="259" t="s">
        <v>4567</v>
      </c>
      <c r="D2360" s="259" t="s">
        <v>1798</v>
      </c>
      <c r="E2360" s="259">
        <v>2</v>
      </c>
      <c r="F2360" s="259" t="s">
        <v>1799</v>
      </c>
      <c r="G2360" s="259" t="s">
        <v>33</v>
      </c>
      <c r="H2360" s="259">
        <v>2</v>
      </c>
      <c r="I2360" s="259" t="s">
        <v>17</v>
      </c>
      <c r="J2360" s="259" t="s">
        <v>17</v>
      </c>
      <c r="K2360" s="259" t="s">
        <v>4568</v>
      </c>
      <c r="L2360" s="260">
        <v>45609</v>
      </c>
      <c r="M2360" s="259" t="s">
        <v>20</v>
      </c>
    </row>
    <row r="2361" spans="1:13" x14ac:dyDescent="0.35">
      <c r="A2361" s="261" t="s">
        <v>4565</v>
      </c>
      <c r="B2361" s="261" t="s">
        <v>4566</v>
      </c>
      <c r="C2361" s="261" t="s">
        <v>4567</v>
      </c>
      <c r="D2361" s="261" t="s">
        <v>1801</v>
      </c>
      <c r="E2361" s="261">
        <v>1</v>
      </c>
      <c r="F2361" s="261" t="s">
        <v>1799</v>
      </c>
      <c r="G2361" s="261" t="s">
        <v>33</v>
      </c>
      <c r="H2361" s="261">
        <v>2</v>
      </c>
      <c r="I2361" s="261" t="s">
        <v>17</v>
      </c>
      <c r="J2361" s="261" t="s">
        <v>17</v>
      </c>
      <c r="K2361" s="261" t="s">
        <v>4569</v>
      </c>
      <c r="L2361" s="262">
        <v>45609</v>
      </c>
      <c r="M2361" s="261" t="s">
        <v>20</v>
      </c>
    </row>
    <row r="2362" spans="1:13" x14ac:dyDescent="0.35">
      <c r="A2362" s="259" t="s">
        <v>4565</v>
      </c>
      <c r="B2362" s="259" t="s">
        <v>4566</v>
      </c>
      <c r="C2362" s="259" t="s">
        <v>4567</v>
      </c>
      <c r="D2362" s="259" t="s">
        <v>1803</v>
      </c>
      <c r="E2362" s="259">
        <v>0</v>
      </c>
      <c r="F2362" s="259" t="s">
        <v>1799</v>
      </c>
      <c r="G2362" s="259" t="s">
        <v>33</v>
      </c>
      <c r="H2362" s="259">
        <v>2</v>
      </c>
      <c r="I2362" s="259" t="s">
        <v>17</v>
      </c>
      <c r="J2362" s="259" t="s">
        <v>17</v>
      </c>
      <c r="K2362" s="259" t="s">
        <v>4570</v>
      </c>
      <c r="L2362" s="260">
        <v>45609</v>
      </c>
      <c r="M2362" s="259" t="s">
        <v>20</v>
      </c>
    </row>
    <row r="2363" spans="1:13" x14ac:dyDescent="0.35">
      <c r="A2363" s="261" t="s">
        <v>4565</v>
      </c>
      <c r="B2363" s="261" t="s">
        <v>4566</v>
      </c>
      <c r="C2363" s="261" t="s">
        <v>4567</v>
      </c>
      <c r="D2363" s="261" t="s">
        <v>1805</v>
      </c>
      <c r="E2363" s="261">
        <v>0</v>
      </c>
      <c r="F2363" s="261" t="s">
        <v>1799</v>
      </c>
      <c r="G2363" s="261" t="s">
        <v>33</v>
      </c>
      <c r="H2363" s="261">
        <v>2</v>
      </c>
      <c r="I2363" s="261" t="s">
        <v>17</v>
      </c>
      <c r="J2363" s="261" t="s">
        <v>17</v>
      </c>
      <c r="K2363" s="261" t="s">
        <v>4571</v>
      </c>
      <c r="L2363" s="262">
        <v>45609</v>
      </c>
      <c r="M2363" s="261" t="s">
        <v>20</v>
      </c>
    </row>
    <row r="2364" spans="1:13" x14ac:dyDescent="0.35">
      <c r="A2364" s="259" t="s">
        <v>4565</v>
      </c>
      <c r="B2364" s="259" t="s">
        <v>4566</v>
      </c>
      <c r="C2364" s="259" t="s">
        <v>4567</v>
      </c>
      <c r="D2364" s="259" t="s">
        <v>1807</v>
      </c>
      <c r="E2364" s="259">
        <v>0</v>
      </c>
      <c r="F2364" s="259" t="s">
        <v>1799</v>
      </c>
      <c r="G2364" s="259" t="s">
        <v>33</v>
      </c>
      <c r="H2364" s="259">
        <v>2</v>
      </c>
      <c r="I2364" s="259" t="s">
        <v>17</v>
      </c>
      <c r="J2364" s="259" t="s">
        <v>17</v>
      </c>
      <c r="K2364" s="259" t="s">
        <v>4572</v>
      </c>
      <c r="L2364" s="260">
        <v>45609</v>
      </c>
      <c r="M2364" s="259" t="s">
        <v>20</v>
      </c>
    </row>
    <row r="2365" spans="1:13" x14ac:dyDescent="0.35">
      <c r="A2365" s="261" t="s">
        <v>4565</v>
      </c>
      <c r="B2365" s="261" t="s">
        <v>4566</v>
      </c>
      <c r="C2365" s="261" t="s">
        <v>4567</v>
      </c>
      <c r="D2365" s="261" t="s">
        <v>1809</v>
      </c>
      <c r="E2365" s="261">
        <v>0</v>
      </c>
      <c r="F2365" s="261" t="s">
        <v>1799</v>
      </c>
      <c r="G2365" s="261" t="s">
        <v>33</v>
      </c>
      <c r="H2365" s="261">
        <v>2</v>
      </c>
      <c r="I2365" s="261" t="s">
        <v>17</v>
      </c>
      <c r="J2365" s="261" t="s">
        <v>17</v>
      </c>
      <c r="K2365" s="261" t="s">
        <v>4573</v>
      </c>
      <c r="L2365" s="262">
        <v>45609</v>
      </c>
      <c r="M2365" s="261" t="s">
        <v>20</v>
      </c>
    </row>
    <row r="2366" spans="1:13" x14ac:dyDescent="0.35">
      <c r="A2366" s="259" t="s">
        <v>4565</v>
      </c>
      <c r="B2366" s="259" t="s">
        <v>4566</v>
      </c>
      <c r="C2366" s="259" t="s">
        <v>4567</v>
      </c>
      <c r="D2366" s="259" t="s">
        <v>1811</v>
      </c>
      <c r="E2366" s="259">
        <v>2</v>
      </c>
      <c r="F2366" s="259" t="s">
        <v>1799</v>
      </c>
      <c r="G2366" s="259" t="s">
        <v>33</v>
      </c>
      <c r="H2366" s="259">
        <v>2</v>
      </c>
      <c r="I2366" s="259" t="s">
        <v>17</v>
      </c>
      <c r="J2366" s="259" t="s">
        <v>17</v>
      </c>
      <c r="K2366" s="259" t="s">
        <v>4574</v>
      </c>
      <c r="L2366" s="260">
        <v>45609</v>
      </c>
      <c r="M2366" s="259" t="s">
        <v>20</v>
      </c>
    </row>
    <row r="2367" spans="1:13" x14ac:dyDescent="0.35">
      <c r="A2367" s="261" t="s">
        <v>4565</v>
      </c>
      <c r="B2367" s="261" t="s">
        <v>4566</v>
      </c>
      <c r="C2367" s="261" t="s">
        <v>4567</v>
      </c>
      <c r="D2367" s="261" t="s">
        <v>1813</v>
      </c>
      <c r="E2367" s="261">
        <v>1</v>
      </c>
      <c r="F2367" s="261" t="s">
        <v>1799</v>
      </c>
      <c r="G2367" s="261" t="s">
        <v>33</v>
      </c>
      <c r="H2367" s="261">
        <v>2</v>
      </c>
      <c r="I2367" s="261" t="s">
        <v>17</v>
      </c>
      <c r="J2367" s="261" t="s">
        <v>17</v>
      </c>
      <c r="K2367" s="261" t="s">
        <v>4575</v>
      </c>
      <c r="L2367" s="262">
        <v>45609</v>
      </c>
      <c r="M2367" s="261" t="s">
        <v>20</v>
      </c>
    </row>
    <row r="2368" spans="1:13" x14ac:dyDescent="0.35">
      <c r="A2368" s="259" t="s">
        <v>4565</v>
      </c>
      <c r="B2368" s="259" t="s">
        <v>4566</v>
      </c>
      <c r="C2368" s="259" t="s">
        <v>4567</v>
      </c>
      <c r="D2368" s="259" t="s">
        <v>1815</v>
      </c>
      <c r="E2368" s="259">
        <v>0</v>
      </c>
      <c r="F2368" s="259" t="s">
        <v>1799</v>
      </c>
      <c r="G2368" s="259" t="s">
        <v>33</v>
      </c>
      <c r="H2368" s="259">
        <v>2</v>
      </c>
      <c r="I2368" s="259" t="s">
        <v>17</v>
      </c>
      <c r="J2368" s="259" t="s">
        <v>17</v>
      </c>
      <c r="K2368" s="259" t="s">
        <v>4576</v>
      </c>
      <c r="L2368" s="260">
        <v>45609</v>
      </c>
      <c r="M2368" s="259" t="s">
        <v>20</v>
      </c>
    </row>
    <row r="2369" spans="1:13" x14ac:dyDescent="0.35">
      <c r="A2369" s="261" t="s">
        <v>3700</v>
      </c>
      <c r="B2369" s="261" t="s">
        <v>3701</v>
      </c>
      <c r="C2369" s="261" t="s">
        <v>3702</v>
      </c>
      <c r="D2369" s="261" t="s">
        <v>1798</v>
      </c>
      <c r="E2369" s="261">
        <v>0</v>
      </c>
      <c r="F2369" s="261" t="s">
        <v>1799</v>
      </c>
      <c r="G2369" s="261" t="s">
        <v>33</v>
      </c>
      <c r="H2369" s="261">
        <v>2</v>
      </c>
      <c r="I2369" s="261" t="s">
        <v>17</v>
      </c>
      <c r="J2369" s="261" t="s">
        <v>17</v>
      </c>
      <c r="K2369" s="261" t="s">
        <v>4577</v>
      </c>
      <c r="L2369" s="262">
        <v>45609</v>
      </c>
      <c r="M2369" s="261" t="s">
        <v>20</v>
      </c>
    </row>
    <row r="2370" spans="1:13" x14ac:dyDescent="0.35">
      <c r="A2370" s="259" t="s">
        <v>3700</v>
      </c>
      <c r="B2370" s="259" t="s">
        <v>3701</v>
      </c>
      <c r="C2370" s="259" t="s">
        <v>3702</v>
      </c>
      <c r="D2370" s="259" t="s">
        <v>1801</v>
      </c>
      <c r="E2370" s="259">
        <v>1</v>
      </c>
      <c r="F2370" s="259" t="s">
        <v>1799</v>
      </c>
      <c r="G2370" s="259" t="s">
        <v>33</v>
      </c>
      <c r="H2370" s="259">
        <v>2</v>
      </c>
      <c r="I2370" s="259" t="s">
        <v>17</v>
      </c>
      <c r="J2370" s="259" t="s">
        <v>17</v>
      </c>
      <c r="K2370" s="259" t="s">
        <v>4578</v>
      </c>
      <c r="L2370" s="260">
        <v>45609</v>
      </c>
      <c r="M2370" s="259" t="s">
        <v>20</v>
      </c>
    </row>
    <row r="2371" spans="1:13" x14ac:dyDescent="0.35">
      <c r="A2371" s="261" t="s">
        <v>3700</v>
      </c>
      <c r="B2371" s="261" t="s">
        <v>3701</v>
      </c>
      <c r="C2371" s="261" t="s">
        <v>3702</v>
      </c>
      <c r="D2371" s="261" t="s">
        <v>1803</v>
      </c>
      <c r="E2371" s="261">
        <v>0</v>
      </c>
      <c r="F2371" s="261" t="s">
        <v>1799</v>
      </c>
      <c r="G2371" s="261" t="s">
        <v>33</v>
      </c>
      <c r="H2371" s="261">
        <v>2</v>
      </c>
      <c r="I2371" s="261" t="s">
        <v>17</v>
      </c>
      <c r="J2371" s="261" t="s">
        <v>17</v>
      </c>
      <c r="K2371" s="261" t="s">
        <v>4579</v>
      </c>
      <c r="L2371" s="262">
        <v>45609</v>
      </c>
      <c r="M2371" s="261" t="s">
        <v>20</v>
      </c>
    </row>
    <row r="2372" spans="1:13" x14ac:dyDescent="0.35">
      <c r="A2372" s="259" t="s">
        <v>3700</v>
      </c>
      <c r="B2372" s="259" t="s">
        <v>3701</v>
      </c>
      <c r="C2372" s="259" t="s">
        <v>3702</v>
      </c>
      <c r="D2372" s="259" t="s">
        <v>1805</v>
      </c>
      <c r="E2372" s="259">
        <v>0</v>
      </c>
      <c r="F2372" s="259" t="s">
        <v>1799</v>
      </c>
      <c r="G2372" s="259" t="s">
        <v>33</v>
      </c>
      <c r="H2372" s="259">
        <v>2</v>
      </c>
      <c r="I2372" s="259" t="s">
        <v>17</v>
      </c>
      <c r="J2372" s="259" t="s">
        <v>17</v>
      </c>
      <c r="K2372" s="259" t="s">
        <v>4580</v>
      </c>
      <c r="L2372" s="260">
        <v>45609</v>
      </c>
      <c r="M2372" s="259" t="s">
        <v>20</v>
      </c>
    </row>
    <row r="2373" spans="1:13" x14ac:dyDescent="0.35">
      <c r="A2373" s="261" t="s">
        <v>3700</v>
      </c>
      <c r="B2373" s="261" t="s">
        <v>3701</v>
      </c>
      <c r="C2373" s="261" t="s">
        <v>3702</v>
      </c>
      <c r="D2373" s="261" t="s">
        <v>1807</v>
      </c>
      <c r="E2373" s="261">
        <v>3</v>
      </c>
      <c r="F2373" s="261" t="s">
        <v>1799</v>
      </c>
      <c r="G2373" s="261" t="s">
        <v>33</v>
      </c>
      <c r="H2373" s="261">
        <v>2</v>
      </c>
      <c r="I2373" s="261" t="s">
        <v>17</v>
      </c>
      <c r="J2373" s="261" t="s">
        <v>17</v>
      </c>
      <c r="K2373" s="261" t="s">
        <v>4581</v>
      </c>
      <c r="L2373" s="262">
        <v>45609</v>
      </c>
      <c r="M2373" s="261" t="s">
        <v>20</v>
      </c>
    </row>
    <row r="2374" spans="1:13" x14ac:dyDescent="0.35">
      <c r="A2374" s="259" t="s">
        <v>3700</v>
      </c>
      <c r="B2374" s="259" t="s">
        <v>3701</v>
      </c>
      <c r="C2374" s="259" t="s">
        <v>3702</v>
      </c>
      <c r="D2374" s="259" t="s">
        <v>1809</v>
      </c>
      <c r="E2374" s="259">
        <v>1</v>
      </c>
      <c r="F2374" s="259" t="s">
        <v>1799</v>
      </c>
      <c r="G2374" s="259" t="s">
        <v>33</v>
      </c>
      <c r="H2374" s="259">
        <v>2</v>
      </c>
      <c r="I2374" s="259" t="s">
        <v>17</v>
      </c>
      <c r="J2374" s="259" t="s">
        <v>17</v>
      </c>
      <c r="K2374" s="259" t="s">
        <v>4582</v>
      </c>
      <c r="L2374" s="260">
        <v>45609</v>
      </c>
      <c r="M2374" s="259" t="s">
        <v>20</v>
      </c>
    </row>
    <row r="2375" spans="1:13" x14ac:dyDescent="0.35">
      <c r="A2375" s="261" t="s">
        <v>3700</v>
      </c>
      <c r="B2375" s="261" t="s">
        <v>3701</v>
      </c>
      <c r="C2375" s="261" t="s">
        <v>3702</v>
      </c>
      <c r="D2375" s="261" t="s">
        <v>1811</v>
      </c>
      <c r="E2375" s="261">
        <v>0</v>
      </c>
      <c r="F2375" s="261" t="s">
        <v>1799</v>
      </c>
      <c r="G2375" s="261" t="s">
        <v>33</v>
      </c>
      <c r="H2375" s="261">
        <v>2</v>
      </c>
      <c r="I2375" s="261" t="s">
        <v>17</v>
      </c>
      <c r="J2375" s="261" t="s">
        <v>17</v>
      </c>
      <c r="K2375" s="261" t="s">
        <v>4583</v>
      </c>
      <c r="L2375" s="262">
        <v>45609</v>
      </c>
      <c r="M2375" s="261" t="s">
        <v>20</v>
      </c>
    </row>
    <row r="2376" spans="1:13" x14ac:dyDescent="0.35">
      <c r="A2376" s="259" t="s">
        <v>3700</v>
      </c>
      <c r="B2376" s="259" t="s">
        <v>3701</v>
      </c>
      <c r="C2376" s="259" t="s">
        <v>3702</v>
      </c>
      <c r="D2376" s="259" t="s">
        <v>1813</v>
      </c>
      <c r="E2376" s="259">
        <v>0</v>
      </c>
      <c r="F2376" s="259" t="s">
        <v>1799</v>
      </c>
      <c r="G2376" s="259" t="s">
        <v>33</v>
      </c>
      <c r="H2376" s="259">
        <v>2</v>
      </c>
      <c r="I2376" s="259" t="s">
        <v>17</v>
      </c>
      <c r="J2376" s="259" t="s">
        <v>17</v>
      </c>
      <c r="K2376" s="259" t="s">
        <v>4584</v>
      </c>
      <c r="L2376" s="260">
        <v>45609</v>
      </c>
      <c r="M2376" s="259" t="s">
        <v>20</v>
      </c>
    </row>
    <row r="2377" spans="1:13" x14ac:dyDescent="0.35">
      <c r="A2377" s="261" t="s">
        <v>3700</v>
      </c>
      <c r="B2377" s="261" t="s">
        <v>3701</v>
      </c>
      <c r="C2377" s="261" t="s">
        <v>3702</v>
      </c>
      <c r="D2377" s="261" t="s">
        <v>1815</v>
      </c>
      <c r="E2377" s="261">
        <v>0</v>
      </c>
      <c r="F2377" s="261" t="s">
        <v>1799</v>
      </c>
      <c r="G2377" s="261" t="s">
        <v>33</v>
      </c>
      <c r="H2377" s="261">
        <v>2</v>
      </c>
      <c r="I2377" s="261" t="s">
        <v>17</v>
      </c>
      <c r="J2377" s="261" t="s">
        <v>17</v>
      </c>
      <c r="K2377" s="261" t="s">
        <v>4585</v>
      </c>
      <c r="L2377" s="262">
        <v>45609</v>
      </c>
      <c r="M2377" s="261" t="s">
        <v>20</v>
      </c>
    </row>
    <row r="2378" spans="1:13" x14ac:dyDescent="0.35">
      <c r="A2378" s="259" t="s">
        <v>2287</v>
      </c>
      <c r="B2378" s="259" t="s">
        <v>2288</v>
      </c>
      <c r="C2378" s="259" t="s">
        <v>2289</v>
      </c>
      <c r="D2378" s="259" t="s">
        <v>1798</v>
      </c>
      <c r="E2378" s="259">
        <v>0</v>
      </c>
      <c r="F2378" s="259" t="s">
        <v>1799</v>
      </c>
      <c r="G2378" s="259" t="s">
        <v>33</v>
      </c>
      <c r="H2378" s="259">
        <v>2</v>
      </c>
      <c r="I2378" s="259" t="s">
        <v>17</v>
      </c>
      <c r="J2378" s="259" t="s">
        <v>17</v>
      </c>
      <c r="K2378" s="259" t="s">
        <v>4586</v>
      </c>
      <c r="L2378" s="260">
        <v>45609</v>
      </c>
      <c r="M2378" s="259" t="s">
        <v>20</v>
      </c>
    </row>
    <row r="2379" spans="1:13" x14ac:dyDescent="0.35">
      <c r="A2379" s="261" t="s">
        <v>2287</v>
      </c>
      <c r="B2379" s="261" t="s">
        <v>2288</v>
      </c>
      <c r="C2379" s="261" t="s">
        <v>2289</v>
      </c>
      <c r="D2379" s="261" t="s">
        <v>1801</v>
      </c>
      <c r="E2379" s="261">
        <v>1</v>
      </c>
      <c r="F2379" s="261" t="s">
        <v>1799</v>
      </c>
      <c r="G2379" s="261" t="s">
        <v>33</v>
      </c>
      <c r="H2379" s="261">
        <v>2</v>
      </c>
      <c r="I2379" s="261" t="s">
        <v>17</v>
      </c>
      <c r="J2379" s="261" t="s">
        <v>17</v>
      </c>
      <c r="K2379" s="261" t="s">
        <v>4587</v>
      </c>
      <c r="L2379" s="262">
        <v>45609</v>
      </c>
      <c r="M2379" s="261" t="s">
        <v>20</v>
      </c>
    </row>
    <row r="2380" spans="1:13" x14ac:dyDescent="0.35">
      <c r="A2380" s="259" t="s">
        <v>2287</v>
      </c>
      <c r="B2380" s="259" t="s">
        <v>2288</v>
      </c>
      <c r="C2380" s="259" t="s">
        <v>2289</v>
      </c>
      <c r="D2380" s="259" t="s">
        <v>1803</v>
      </c>
      <c r="E2380" s="259">
        <v>0</v>
      </c>
      <c r="F2380" s="259" t="s">
        <v>1799</v>
      </c>
      <c r="G2380" s="259" t="s">
        <v>33</v>
      </c>
      <c r="H2380" s="259">
        <v>2</v>
      </c>
      <c r="I2380" s="259" t="s">
        <v>17</v>
      </c>
      <c r="J2380" s="259" t="s">
        <v>17</v>
      </c>
      <c r="K2380" s="259" t="s">
        <v>4588</v>
      </c>
      <c r="L2380" s="260">
        <v>45609</v>
      </c>
      <c r="M2380" s="259" t="s">
        <v>20</v>
      </c>
    </row>
    <row r="2381" spans="1:13" x14ac:dyDescent="0.35">
      <c r="A2381" s="261" t="s">
        <v>2287</v>
      </c>
      <c r="B2381" s="261" t="s">
        <v>2288</v>
      </c>
      <c r="C2381" s="261" t="s">
        <v>2289</v>
      </c>
      <c r="D2381" s="261" t="s">
        <v>1805</v>
      </c>
      <c r="E2381" s="261">
        <v>0</v>
      </c>
      <c r="F2381" s="261" t="s">
        <v>1799</v>
      </c>
      <c r="G2381" s="261" t="s">
        <v>33</v>
      </c>
      <c r="H2381" s="261">
        <v>2</v>
      </c>
      <c r="I2381" s="261" t="s">
        <v>17</v>
      </c>
      <c r="J2381" s="261" t="s">
        <v>17</v>
      </c>
      <c r="K2381" s="261" t="s">
        <v>4589</v>
      </c>
      <c r="L2381" s="262">
        <v>45609</v>
      </c>
      <c r="M2381" s="261" t="s">
        <v>20</v>
      </c>
    </row>
    <row r="2382" spans="1:13" x14ac:dyDescent="0.35">
      <c r="A2382" s="259" t="s">
        <v>2287</v>
      </c>
      <c r="B2382" s="259" t="s">
        <v>2288</v>
      </c>
      <c r="C2382" s="259" t="s">
        <v>2289</v>
      </c>
      <c r="D2382" s="259" t="s">
        <v>1807</v>
      </c>
      <c r="E2382" s="259">
        <v>3</v>
      </c>
      <c r="F2382" s="259" t="s">
        <v>1799</v>
      </c>
      <c r="G2382" s="259" t="s">
        <v>33</v>
      </c>
      <c r="H2382" s="259">
        <v>2</v>
      </c>
      <c r="I2382" s="259" t="s">
        <v>17</v>
      </c>
      <c r="J2382" s="259" t="s">
        <v>17</v>
      </c>
      <c r="K2382" s="259" t="s">
        <v>4590</v>
      </c>
      <c r="L2382" s="260">
        <v>45609</v>
      </c>
      <c r="M2382" s="259" t="s">
        <v>20</v>
      </c>
    </row>
    <row r="2383" spans="1:13" x14ac:dyDescent="0.35">
      <c r="A2383" s="261" t="s">
        <v>2287</v>
      </c>
      <c r="B2383" s="261" t="s">
        <v>2288</v>
      </c>
      <c r="C2383" s="261" t="s">
        <v>2289</v>
      </c>
      <c r="D2383" s="261" t="s">
        <v>1811</v>
      </c>
      <c r="E2383" s="261">
        <v>0</v>
      </c>
      <c r="F2383" s="261" t="s">
        <v>1799</v>
      </c>
      <c r="G2383" s="261" t="s">
        <v>33</v>
      </c>
      <c r="H2383" s="261">
        <v>2</v>
      </c>
      <c r="I2383" s="261" t="s">
        <v>17</v>
      </c>
      <c r="J2383" s="261" t="s">
        <v>17</v>
      </c>
      <c r="K2383" s="261" t="s">
        <v>4591</v>
      </c>
      <c r="L2383" s="262">
        <v>45609</v>
      </c>
      <c r="M2383" s="261" t="s">
        <v>20</v>
      </c>
    </row>
    <row r="2384" spans="1:13" x14ac:dyDescent="0.35">
      <c r="A2384" s="259" t="s">
        <v>2287</v>
      </c>
      <c r="B2384" s="259" t="s">
        <v>2288</v>
      </c>
      <c r="C2384" s="259" t="s">
        <v>2289</v>
      </c>
      <c r="D2384" s="259" t="s">
        <v>1813</v>
      </c>
      <c r="E2384" s="259">
        <v>0</v>
      </c>
      <c r="F2384" s="259" t="s">
        <v>1799</v>
      </c>
      <c r="G2384" s="259" t="s">
        <v>33</v>
      </c>
      <c r="H2384" s="259">
        <v>2</v>
      </c>
      <c r="I2384" s="259" t="s">
        <v>17</v>
      </c>
      <c r="J2384" s="259" t="s">
        <v>17</v>
      </c>
      <c r="K2384" s="259" t="s">
        <v>4592</v>
      </c>
      <c r="L2384" s="260">
        <v>45609</v>
      </c>
      <c r="M2384" s="259" t="s">
        <v>20</v>
      </c>
    </row>
    <row r="2385" spans="1:13" x14ac:dyDescent="0.35">
      <c r="A2385" s="261" t="s">
        <v>2287</v>
      </c>
      <c r="B2385" s="261" t="s">
        <v>2288</v>
      </c>
      <c r="C2385" s="261" t="s">
        <v>2289</v>
      </c>
      <c r="D2385" s="261" t="s">
        <v>1815</v>
      </c>
      <c r="E2385" s="261">
        <v>0</v>
      </c>
      <c r="F2385" s="261" t="s">
        <v>1799</v>
      </c>
      <c r="G2385" s="261" t="s">
        <v>33</v>
      </c>
      <c r="H2385" s="261">
        <v>2</v>
      </c>
      <c r="I2385" s="261" t="s">
        <v>17</v>
      </c>
      <c r="J2385" s="261" t="s">
        <v>17</v>
      </c>
      <c r="K2385" s="261" t="s">
        <v>4593</v>
      </c>
      <c r="L2385" s="262">
        <v>45609</v>
      </c>
      <c r="M2385" s="261" t="s">
        <v>20</v>
      </c>
    </row>
    <row r="2386" spans="1:13" x14ac:dyDescent="0.35">
      <c r="A2386" s="259" t="s">
        <v>3946</v>
      </c>
      <c r="B2386" s="259" t="s">
        <v>3947</v>
      </c>
      <c r="C2386" s="259" t="s">
        <v>2289</v>
      </c>
      <c r="D2386" s="259" t="s">
        <v>1798</v>
      </c>
      <c r="E2386" s="259">
        <v>0</v>
      </c>
      <c r="F2386" s="259" t="s">
        <v>1799</v>
      </c>
      <c r="G2386" s="259" t="s">
        <v>33</v>
      </c>
      <c r="H2386" s="259">
        <v>2</v>
      </c>
      <c r="I2386" s="259" t="s">
        <v>17</v>
      </c>
      <c r="J2386" s="259" t="s">
        <v>17</v>
      </c>
      <c r="K2386" s="259" t="s">
        <v>4594</v>
      </c>
      <c r="L2386" s="260">
        <v>45609</v>
      </c>
      <c r="M2386" s="259" t="s">
        <v>20</v>
      </c>
    </row>
    <row r="2387" spans="1:13" x14ac:dyDescent="0.35">
      <c r="A2387" s="261" t="s">
        <v>3946</v>
      </c>
      <c r="B2387" s="261" t="s">
        <v>3947</v>
      </c>
      <c r="C2387" s="261" t="s">
        <v>2289</v>
      </c>
      <c r="D2387" s="261" t="s">
        <v>1801</v>
      </c>
      <c r="E2387" s="261">
        <v>1</v>
      </c>
      <c r="F2387" s="261" t="s">
        <v>1799</v>
      </c>
      <c r="G2387" s="261" t="s">
        <v>33</v>
      </c>
      <c r="H2387" s="261">
        <v>2</v>
      </c>
      <c r="I2387" s="261" t="s">
        <v>17</v>
      </c>
      <c r="J2387" s="261" t="s">
        <v>17</v>
      </c>
      <c r="K2387" s="261" t="s">
        <v>4595</v>
      </c>
      <c r="L2387" s="262">
        <v>45609</v>
      </c>
      <c r="M2387" s="261" t="s">
        <v>20</v>
      </c>
    </row>
    <row r="2388" spans="1:13" x14ac:dyDescent="0.35">
      <c r="A2388" s="259" t="s">
        <v>3946</v>
      </c>
      <c r="B2388" s="259" t="s">
        <v>3947</v>
      </c>
      <c r="C2388" s="259" t="s">
        <v>2289</v>
      </c>
      <c r="D2388" s="259" t="s">
        <v>1803</v>
      </c>
      <c r="E2388" s="259">
        <v>0</v>
      </c>
      <c r="F2388" s="259" t="s">
        <v>1799</v>
      </c>
      <c r="G2388" s="259" t="s">
        <v>33</v>
      </c>
      <c r="H2388" s="259">
        <v>2</v>
      </c>
      <c r="I2388" s="259" t="s">
        <v>17</v>
      </c>
      <c r="J2388" s="259" t="s">
        <v>17</v>
      </c>
      <c r="K2388" s="259" t="s">
        <v>4596</v>
      </c>
      <c r="L2388" s="260">
        <v>45609</v>
      </c>
      <c r="M2388" s="259" t="s">
        <v>20</v>
      </c>
    </row>
    <row r="2389" spans="1:13" x14ac:dyDescent="0.35">
      <c r="A2389" s="261" t="s">
        <v>3946</v>
      </c>
      <c r="B2389" s="261" t="s">
        <v>3947</v>
      </c>
      <c r="C2389" s="261" t="s">
        <v>2289</v>
      </c>
      <c r="D2389" s="261" t="s">
        <v>1805</v>
      </c>
      <c r="E2389" s="261">
        <v>0</v>
      </c>
      <c r="F2389" s="261" t="s">
        <v>1799</v>
      </c>
      <c r="G2389" s="261" t="s">
        <v>33</v>
      </c>
      <c r="H2389" s="261">
        <v>2</v>
      </c>
      <c r="I2389" s="261" t="s">
        <v>17</v>
      </c>
      <c r="J2389" s="261" t="s">
        <v>17</v>
      </c>
      <c r="K2389" s="261" t="s">
        <v>4597</v>
      </c>
      <c r="L2389" s="262">
        <v>45609</v>
      </c>
      <c r="M2389" s="261" t="s">
        <v>20</v>
      </c>
    </row>
    <row r="2390" spans="1:13" x14ac:dyDescent="0.35">
      <c r="A2390" s="259" t="s">
        <v>3946</v>
      </c>
      <c r="B2390" s="259" t="s">
        <v>3947</v>
      </c>
      <c r="C2390" s="259" t="s">
        <v>2289</v>
      </c>
      <c r="D2390" s="259" t="s">
        <v>1807</v>
      </c>
      <c r="E2390" s="259">
        <v>3</v>
      </c>
      <c r="F2390" s="259" t="s">
        <v>1799</v>
      </c>
      <c r="G2390" s="259" t="s">
        <v>33</v>
      </c>
      <c r="H2390" s="259">
        <v>2</v>
      </c>
      <c r="I2390" s="259" t="s">
        <v>17</v>
      </c>
      <c r="J2390" s="259" t="s">
        <v>17</v>
      </c>
      <c r="K2390" s="259" t="s">
        <v>4598</v>
      </c>
      <c r="L2390" s="260">
        <v>45609</v>
      </c>
      <c r="M2390" s="259" t="s">
        <v>20</v>
      </c>
    </row>
    <row r="2391" spans="1:13" x14ac:dyDescent="0.35">
      <c r="A2391" s="261" t="s">
        <v>3946</v>
      </c>
      <c r="B2391" s="261" t="s">
        <v>3947</v>
      </c>
      <c r="C2391" s="261" t="s">
        <v>2289</v>
      </c>
      <c r="D2391" s="261" t="s">
        <v>1809</v>
      </c>
      <c r="E2391" s="261">
        <v>1</v>
      </c>
      <c r="F2391" s="261" t="s">
        <v>1799</v>
      </c>
      <c r="G2391" s="261" t="s">
        <v>33</v>
      </c>
      <c r="H2391" s="261">
        <v>2</v>
      </c>
      <c r="I2391" s="261" t="s">
        <v>17</v>
      </c>
      <c r="J2391" s="261" t="s">
        <v>17</v>
      </c>
      <c r="K2391" s="261" t="s">
        <v>4599</v>
      </c>
      <c r="L2391" s="262">
        <v>45609</v>
      </c>
      <c r="M2391" s="261" t="s">
        <v>20</v>
      </c>
    </row>
    <row r="2392" spans="1:13" x14ac:dyDescent="0.35">
      <c r="A2392" s="259" t="s">
        <v>3946</v>
      </c>
      <c r="B2392" s="259" t="s">
        <v>3947</v>
      </c>
      <c r="C2392" s="259" t="s">
        <v>2289</v>
      </c>
      <c r="D2392" s="259" t="s">
        <v>1811</v>
      </c>
      <c r="E2392" s="259">
        <v>0</v>
      </c>
      <c r="F2392" s="259" t="s">
        <v>1799</v>
      </c>
      <c r="G2392" s="259" t="s">
        <v>33</v>
      </c>
      <c r="H2392" s="259">
        <v>2</v>
      </c>
      <c r="I2392" s="259" t="s">
        <v>17</v>
      </c>
      <c r="J2392" s="259" t="s">
        <v>17</v>
      </c>
      <c r="K2392" s="259" t="s">
        <v>4600</v>
      </c>
      <c r="L2392" s="260">
        <v>45609</v>
      </c>
      <c r="M2392" s="259" t="s">
        <v>20</v>
      </c>
    </row>
    <row r="2393" spans="1:13" x14ac:dyDescent="0.35">
      <c r="A2393" s="261" t="s">
        <v>3946</v>
      </c>
      <c r="B2393" s="261" t="s">
        <v>3947</v>
      </c>
      <c r="C2393" s="261" t="s">
        <v>2289</v>
      </c>
      <c r="D2393" s="261" t="s">
        <v>1813</v>
      </c>
      <c r="E2393" s="261">
        <v>0</v>
      </c>
      <c r="F2393" s="261" t="s">
        <v>1799</v>
      </c>
      <c r="G2393" s="261" t="s">
        <v>33</v>
      </c>
      <c r="H2393" s="261">
        <v>2</v>
      </c>
      <c r="I2393" s="261" t="s">
        <v>17</v>
      </c>
      <c r="J2393" s="261" t="s">
        <v>17</v>
      </c>
      <c r="K2393" s="261" t="s">
        <v>4601</v>
      </c>
      <c r="L2393" s="262">
        <v>45609</v>
      </c>
      <c r="M2393" s="261" t="s">
        <v>20</v>
      </c>
    </row>
    <row r="2394" spans="1:13" x14ac:dyDescent="0.35">
      <c r="A2394" s="259" t="s">
        <v>3946</v>
      </c>
      <c r="B2394" s="259" t="s">
        <v>3947</v>
      </c>
      <c r="C2394" s="259" t="s">
        <v>2289</v>
      </c>
      <c r="D2394" s="259" t="s">
        <v>1815</v>
      </c>
      <c r="E2394" s="259">
        <v>0</v>
      </c>
      <c r="F2394" s="259" t="s">
        <v>1799</v>
      </c>
      <c r="G2394" s="259" t="s">
        <v>33</v>
      </c>
      <c r="H2394" s="259">
        <v>2</v>
      </c>
      <c r="I2394" s="259" t="s">
        <v>17</v>
      </c>
      <c r="J2394" s="259" t="s">
        <v>17</v>
      </c>
      <c r="K2394" s="259" t="s">
        <v>4602</v>
      </c>
      <c r="L2394" s="260">
        <v>45609</v>
      </c>
      <c r="M2394" s="259" t="s">
        <v>20</v>
      </c>
    </row>
    <row r="2395" spans="1:13" x14ac:dyDescent="0.35">
      <c r="A2395" s="261" t="s">
        <v>2294</v>
      </c>
      <c r="B2395" s="261" t="s">
        <v>2295</v>
      </c>
      <c r="C2395" s="261" t="s">
        <v>2296</v>
      </c>
      <c r="D2395" s="261" t="s">
        <v>1798</v>
      </c>
      <c r="E2395" s="261">
        <v>0</v>
      </c>
      <c r="F2395" s="261" t="s">
        <v>1799</v>
      </c>
      <c r="G2395" s="261" t="s">
        <v>33</v>
      </c>
      <c r="H2395" s="261">
        <v>2</v>
      </c>
      <c r="I2395" s="261" t="s">
        <v>17</v>
      </c>
      <c r="J2395" s="261" t="s">
        <v>17</v>
      </c>
      <c r="K2395" s="261" t="s">
        <v>4603</v>
      </c>
      <c r="L2395" s="262">
        <v>45609</v>
      </c>
      <c r="M2395" s="261" t="s">
        <v>20</v>
      </c>
    </row>
    <row r="2396" spans="1:13" x14ac:dyDescent="0.35">
      <c r="A2396" s="259" t="s">
        <v>2294</v>
      </c>
      <c r="B2396" s="259" t="s">
        <v>2295</v>
      </c>
      <c r="C2396" s="259" t="s">
        <v>2296</v>
      </c>
      <c r="D2396" s="259" t="s">
        <v>1801</v>
      </c>
      <c r="E2396" s="259">
        <v>0</v>
      </c>
      <c r="F2396" s="259" t="s">
        <v>1799</v>
      </c>
      <c r="G2396" s="259" t="s">
        <v>33</v>
      </c>
      <c r="H2396" s="259">
        <v>2</v>
      </c>
      <c r="I2396" s="259" t="s">
        <v>17</v>
      </c>
      <c r="J2396" s="259" t="s">
        <v>17</v>
      </c>
      <c r="K2396" s="259" t="s">
        <v>4604</v>
      </c>
      <c r="L2396" s="260">
        <v>45609</v>
      </c>
      <c r="M2396" s="259" t="s">
        <v>20</v>
      </c>
    </row>
    <row r="2397" spans="1:13" x14ac:dyDescent="0.35">
      <c r="A2397" s="261" t="s">
        <v>2294</v>
      </c>
      <c r="B2397" s="261" t="s">
        <v>2295</v>
      </c>
      <c r="C2397" s="261" t="s">
        <v>2296</v>
      </c>
      <c r="D2397" s="261" t="s">
        <v>1803</v>
      </c>
      <c r="E2397" s="261">
        <v>1</v>
      </c>
      <c r="F2397" s="261" t="s">
        <v>1799</v>
      </c>
      <c r="G2397" s="261" t="s">
        <v>33</v>
      </c>
      <c r="H2397" s="261">
        <v>2</v>
      </c>
      <c r="I2397" s="261" t="s">
        <v>17</v>
      </c>
      <c r="J2397" s="261" t="s">
        <v>17</v>
      </c>
      <c r="K2397" s="261" t="s">
        <v>4605</v>
      </c>
      <c r="L2397" s="262">
        <v>45609</v>
      </c>
      <c r="M2397" s="261" t="s">
        <v>20</v>
      </c>
    </row>
    <row r="2398" spans="1:13" x14ac:dyDescent="0.35">
      <c r="A2398" s="259" t="s">
        <v>2294</v>
      </c>
      <c r="B2398" s="259" t="s">
        <v>2295</v>
      </c>
      <c r="C2398" s="259" t="s">
        <v>2296</v>
      </c>
      <c r="D2398" s="259" t="s">
        <v>1805</v>
      </c>
      <c r="E2398" s="259">
        <v>3</v>
      </c>
      <c r="F2398" s="259" t="s">
        <v>1799</v>
      </c>
      <c r="G2398" s="259" t="s">
        <v>33</v>
      </c>
      <c r="H2398" s="259">
        <v>2</v>
      </c>
      <c r="I2398" s="259" t="s">
        <v>17</v>
      </c>
      <c r="J2398" s="259" t="s">
        <v>17</v>
      </c>
      <c r="K2398" s="259" t="s">
        <v>4606</v>
      </c>
      <c r="L2398" s="260">
        <v>45609</v>
      </c>
      <c r="M2398" s="259" t="s">
        <v>20</v>
      </c>
    </row>
    <row r="2399" spans="1:13" x14ac:dyDescent="0.35">
      <c r="A2399" s="261" t="s">
        <v>2294</v>
      </c>
      <c r="B2399" s="261" t="s">
        <v>2295</v>
      </c>
      <c r="C2399" s="261" t="s">
        <v>2296</v>
      </c>
      <c r="D2399" s="261" t="s">
        <v>1807</v>
      </c>
      <c r="E2399" s="261">
        <v>3</v>
      </c>
      <c r="F2399" s="261" t="s">
        <v>1799</v>
      </c>
      <c r="G2399" s="261" t="s">
        <v>33</v>
      </c>
      <c r="H2399" s="261">
        <v>2</v>
      </c>
      <c r="I2399" s="261" t="s">
        <v>17</v>
      </c>
      <c r="J2399" s="261" t="s">
        <v>17</v>
      </c>
      <c r="K2399" s="261" t="s">
        <v>4607</v>
      </c>
      <c r="L2399" s="262">
        <v>45609</v>
      </c>
      <c r="M2399" s="261" t="s">
        <v>20</v>
      </c>
    </row>
    <row r="2400" spans="1:13" x14ac:dyDescent="0.35">
      <c r="A2400" s="259" t="s">
        <v>2294</v>
      </c>
      <c r="B2400" s="259" t="s">
        <v>2295</v>
      </c>
      <c r="C2400" s="259" t="s">
        <v>2296</v>
      </c>
      <c r="D2400" s="259" t="s">
        <v>1809</v>
      </c>
      <c r="E2400" s="259">
        <v>0</v>
      </c>
      <c r="F2400" s="259" t="s">
        <v>1799</v>
      </c>
      <c r="G2400" s="259" t="s">
        <v>33</v>
      </c>
      <c r="H2400" s="259">
        <v>2</v>
      </c>
      <c r="I2400" s="259" t="s">
        <v>17</v>
      </c>
      <c r="J2400" s="259" t="s">
        <v>17</v>
      </c>
      <c r="K2400" s="259" t="s">
        <v>4608</v>
      </c>
      <c r="L2400" s="260">
        <v>45609</v>
      </c>
      <c r="M2400" s="259" t="s">
        <v>20</v>
      </c>
    </row>
    <row r="2401" spans="1:13" x14ac:dyDescent="0.35">
      <c r="A2401" s="261" t="s">
        <v>2294</v>
      </c>
      <c r="B2401" s="261" t="s">
        <v>2295</v>
      </c>
      <c r="C2401" s="261" t="s">
        <v>2296</v>
      </c>
      <c r="D2401" s="261" t="s">
        <v>1811</v>
      </c>
      <c r="E2401" s="261">
        <v>2</v>
      </c>
      <c r="F2401" s="261" t="s">
        <v>1799</v>
      </c>
      <c r="G2401" s="261" t="s">
        <v>33</v>
      </c>
      <c r="H2401" s="261">
        <v>2</v>
      </c>
      <c r="I2401" s="261" t="s">
        <v>17</v>
      </c>
      <c r="J2401" s="261" t="s">
        <v>17</v>
      </c>
      <c r="K2401" s="261" t="s">
        <v>4609</v>
      </c>
      <c r="L2401" s="262">
        <v>45609</v>
      </c>
      <c r="M2401" s="261" t="s">
        <v>20</v>
      </c>
    </row>
    <row r="2402" spans="1:13" x14ac:dyDescent="0.35">
      <c r="A2402" s="259" t="s">
        <v>2294</v>
      </c>
      <c r="B2402" s="259" t="s">
        <v>2295</v>
      </c>
      <c r="C2402" s="259" t="s">
        <v>2296</v>
      </c>
      <c r="D2402" s="259" t="s">
        <v>1813</v>
      </c>
      <c r="E2402" s="259">
        <v>2</v>
      </c>
      <c r="F2402" s="259" t="s">
        <v>1799</v>
      </c>
      <c r="G2402" s="259" t="s">
        <v>33</v>
      </c>
      <c r="H2402" s="259">
        <v>2</v>
      </c>
      <c r="I2402" s="259" t="s">
        <v>17</v>
      </c>
      <c r="J2402" s="259" t="s">
        <v>17</v>
      </c>
      <c r="K2402" s="259" t="s">
        <v>4610</v>
      </c>
      <c r="L2402" s="260">
        <v>45609</v>
      </c>
      <c r="M2402" s="259" t="s">
        <v>20</v>
      </c>
    </row>
    <row r="2403" spans="1:13" x14ac:dyDescent="0.35">
      <c r="A2403" s="261" t="s">
        <v>2294</v>
      </c>
      <c r="B2403" s="261" t="s">
        <v>2295</v>
      </c>
      <c r="C2403" s="261" t="s">
        <v>2296</v>
      </c>
      <c r="D2403" s="261" t="s">
        <v>1815</v>
      </c>
      <c r="E2403" s="261">
        <v>0</v>
      </c>
      <c r="F2403" s="261" t="s">
        <v>1799</v>
      </c>
      <c r="G2403" s="261" t="s">
        <v>33</v>
      </c>
      <c r="H2403" s="261">
        <v>2</v>
      </c>
      <c r="I2403" s="261" t="s">
        <v>17</v>
      </c>
      <c r="J2403" s="261" t="s">
        <v>17</v>
      </c>
      <c r="K2403" s="261" t="s">
        <v>4611</v>
      </c>
      <c r="L2403" s="262">
        <v>45609</v>
      </c>
      <c r="M2403" s="261" t="s">
        <v>20</v>
      </c>
    </row>
    <row r="2404" spans="1:13" x14ac:dyDescent="0.35">
      <c r="A2404" s="259" t="s">
        <v>4612</v>
      </c>
      <c r="B2404" s="259" t="s">
        <v>4613</v>
      </c>
      <c r="C2404" s="259" t="s">
        <v>4614</v>
      </c>
      <c r="D2404" s="259" t="s">
        <v>1798</v>
      </c>
      <c r="E2404" s="259">
        <v>0</v>
      </c>
      <c r="F2404" s="259" t="s">
        <v>1799</v>
      </c>
      <c r="G2404" s="259" t="s">
        <v>33</v>
      </c>
      <c r="H2404" s="259">
        <v>2</v>
      </c>
      <c r="I2404" s="259" t="s">
        <v>17</v>
      </c>
      <c r="J2404" s="259" t="s">
        <v>17</v>
      </c>
      <c r="K2404" s="259" t="s">
        <v>4615</v>
      </c>
      <c r="L2404" s="260">
        <v>45609</v>
      </c>
      <c r="M2404" s="259" t="s">
        <v>20</v>
      </c>
    </row>
    <row r="2405" spans="1:13" x14ac:dyDescent="0.35">
      <c r="A2405" s="261" t="s">
        <v>4612</v>
      </c>
      <c r="B2405" s="261" t="s">
        <v>4613</v>
      </c>
      <c r="C2405" s="261" t="s">
        <v>4614</v>
      </c>
      <c r="D2405" s="261" t="s">
        <v>1801</v>
      </c>
      <c r="E2405" s="261">
        <v>0</v>
      </c>
      <c r="F2405" s="261" t="s">
        <v>1799</v>
      </c>
      <c r="G2405" s="261" t="s">
        <v>33</v>
      </c>
      <c r="H2405" s="261">
        <v>2</v>
      </c>
      <c r="I2405" s="261" t="s">
        <v>17</v>
      </c>
      <c r="J2405" s="261" t="s">
        <v>17</v>
      </c>
      <c r="K2405" s="261" t="s">
        <v>4616</v>
      </c>
      <c r="L2405" s="262">
        <v>45609</v>
      </c>
      <c r="M2405" s="261" t="s">
        <v>20</v>
      </c>
    </row>
    <row r="2406" spans="1:13" x14ac:dyDescent="0.35">
      <c r="A2406" s="259" t="s">
        <v>4612</v>
      </c>
      <c r="B2406" s="259" t="s">
        <v>4613</v>
      </c>
      <c r="C2406" s="259" t="s">
        <v>4614</v>
      </c>
      <c r="D2406" s="259" t="s">
        <v>1803</v>
      </c>
      <c r="E2406" s="259">
        <v>0</v>
      </c>
      <c r="F2406" s="259" t="s">
        <v>1799</v>
      </c>
      <c r="G2406" s="259" t="s">
        <v>33</v>
      </c>
      <c r="H2406" s="259">
        <v>2</v>
      </c>
      <c r="I2406" s="259" t="s">
        <v>17</v>
      </c>
      <c r="J2406" s="259" t="s">
        <v>17</v>
      </c>
      <c r="K2406" s="259" t="s">
        <v>4617</v>
      </c>
      <c r="L2406" s="260">
        <v>45609</v>
      </c>
      <c r="M2406" s="259" t="s">
        <v>20</v>
      </c>
    </row>
    <row r="2407" spans="1:13" x14ac:dyDescent="0.35">
      <c r="A2407" s="261" t="s">
        <v>4612</v>
      </c>
      <c r="B2407" s="261" t="s">
        <v>4613</v>
      </c>
      <c r="C2407" s="261" t="s">
        <v>4614</v>
      </c>
      <c r="D2407" s="261" t="s">
        <v>1805</v>
      </c>
      <c r="E2407" s="261">
        <v>0</v>
      </c>
      <c r="F2407" s="261" t="s">
        <v>1799</v>
      </c>
      <c r="G2407" s="261" t="s">
        <v>33</v>
      </c>
      <c r="H2407" s="261">
        <v>2</v>
      </c>
      <c r="I2407" s="261" t="s">
        <v>17</v>
      </c>
      <c r="J2407" s="261" t="s">
        <v>17</v>
      </c>
      <c r="K2407" s="261" t="s">
        <v>4618</v>
      </c>
      <c r="L2407" s="262">
        <v>45609</v>
      </c>
      <c r="M2407" s="261" t="s">
        <v>20</v>
      </c>
    </row>
    <row r="2408" spans="1:13" x14ac:dyDescent="0.35">
      <c r="A2408" s="259" t="s">
        <v>4612</v>
      </c>
      <c r="B2408" s="259" t="s">
        <v>4613</v>
      </c>
      <c r="C2408" s="259" t="s">
        <v>4614</v>
      </c>
      <c r="D2408" s="259" t="s">
        <v>1807</v>
      </c>
      <c r="E2408" s="259">
        <v>2</v>
      </c>
      <c r="F2408" s="259" t="s">
        <v>1799</v>
      </c>
      <c r="G2408" s="259" t="s">
        <v>33</v>
      </c>
      <c r="H2408" s="259">
        <v>2</v>
      </c>
      <c r="I2408" s="259" t="s">
        <v>17</v>
      </c>
      <c r="J2408" s="259" t="s">
        <v>17</v>
      </c>
      <c r="K2408" s="259" t="s">
        <v>4619</v>
      </c>
      <c r="L2408" s="260">
        <v>45609</v>
      </c>
      <c r="M2408" s="259" t="s">
        <v>20</v>
      </c>
    </row>
    <row r="2409" spans="1:13" x14ac:dyDescent="0.35">
      <c r="A2409" s="261" t="s">
        <v>4612</v>
      </c>
      <c r="B2409" s="261" t="s">
        <v>4613</v>
      </c>
      <c r="C2409" s="261" t="s">
        <v>4614</v>
      </c>
      <c r="D2409" s="261" t="s">
        <v>1809</v>
      </c>
      <c r="E2409" s="261">
        <v>0</v>
      </c>
      <c r="F2409" s="261" t="s">
        <v>1799</v>
      </c>
      <c r="G2409" s="261" t="s">
        <v>33</v>
      </c>
      <c r="H2409" s="261">
        <v>2</v>
      </c>
      <c r="I2409" s="261" t="s">
        <v>17</v>
      </c>
      <c r="J2409" s="261" t="s">
        <v>17</v>
      </c>
      <c r="K2409" s="261" t="s">
        <v>4620</v>
      </c>
      <c r="L2409" s="262">
        <v>45609</v>
      </c>
      <c r="M2409" s="261" t="s">
        <v>20</v>
      </c>
    </row>
    <row r="2410" spans="1:13" x14ac:dyDescent="0.35">
      <c r="A2410" s="259" t="s">
        <v>4612</v>
      </c>
      <c r="B2410" s="259" t="s">
        <v>4613</v>
      </c>
      <c r="C2410" s="259" t="s">
        <v>4614</v>
      </c>
      <c r="D2410" s="259" t="s">
        <v>1811</v>
      </c>
      <c r="E2410" s="259">
        <v>0</v>
      </c>
      <c r="F2410" s="259" t="s">
        <v>1799</v>
      </c>
      <c r="G2410" s="259" t="s">
        <v>33</v>
      </c>
      <c r="H2410" s="259">
        <v>2</v>
      </c>
      <c r="I2410" s="259" t="s">
        <v>17</v>
      </c>
      <c r="J2410" s="259" t="s">
        <v>17</v>
      </c>
      <c r="K2410" s="259" t="s">
        <v>4621</v>
      </c>
      <c r="L2410" s="260">
        <v>45609</v>
      </c>
      <c r="M2410" s="259" t="s">
        <v>20</v>
      </c>
    </row>
    <row r="2411" spans="1:13" x14ac:dyDescent="0.35">
      <c r="A2411" s="261" t="s">
        <v>4612</v>
      </c>
      <c r="B2411" s="261" t="s">
        <v>4613</v>
      </c>
      <c r="C2411" s="261" t="s">
        <v>4614</v>
      </c>
      <c r="D2411" s="261" t="s">
        <v>1813</v>
      </c>
      <c r="E2411" s="261">
        <v>0</v>
      </c>
      <c r="F2411" s="261" t="s">
        <v>1799</v>
      </c>
      <c r="G2411" s="261" t="s">
        <v>33</v>
      </c>
      <c r="H2411" s="261">
        <v>2</v>
      </c>
      <c r="I2411" s="261" t="s">
        <v>17</v>
      </c>
      <c r="J2411" s="261" t="s">
        <v>17</v>
      </c>
      <c r="K2411" s="261" t="s">
        <v>4622</v>
      </c>
      <c r="L2411" s="262">
        <v>45609</v>
      </c>
      <c r="M2411" s="261" t="s">
        <v>20</v>
      </c>
    </row>
    <row r="2412" spans="1:13" x14ac:dyDescent="0.35">
      <c r="A2412" s="259" t="s">
        <v>4612</v>
      </c>
      <c r="B2412" s="259" t="s">
        <v>4613</v>
      </c>
      <c r="C2412" s="259" t="s">
        <v>4614</v>
      </c>
      <c r="D2412" s="259" t="s">
        <v>1815</v>
      </c>
      <c r="E2412" s="259">
        <v>0</v>
      </c>
      <c r="F2412" s="259" t="s">
        <v>1799</v>
      </c>
      <c r="G2412" s="259" t="s">
        <v>33</v>
      </c>
      <c r="H2412" s="259">
        <v>2</v>
      </c>
      <c r="I2412" s="259" t="s">
        <v>17</v>
      </c>
      <c r="J2412" s="259" t="s">
        <v>17</v>
      </c>
      <c r="K2412" s="259" t="s">
        <v>4623</v>
      </c>
      <c r="L2412" s="260">
        <v>45609</v>
      </c>
      <c r="M2412" s="259" t="s">
        <v>20</v>
      </c>
    </row>
    <row r="2413" spans="1:13" x14ac:dyDescent="0.35">
      <c r="A2413" s="261" t="s">
        <v>4624</v>
      </c>
      <c r="B2413" s="261" t="s">
        <v>4625</v>
      </c>
      <c r="C2413" s="261" t="s">
        <v>4626</v>
      </c>
      <c r="D2413" s="261" t="s">
        <v>1798</v>
      </c>
      <c r="E2413" s="261">
        <v>0</v>
      </c>
      <c r="F2413" s="261" t="s">
        <v>1799</v>
      </c>
      <c r="G2413" s="261" t="s">
        <v>33</v>
      </c>
      <c r="H2413" s="261">
        <v>2</v>
      </c>
      <c r="I2413" s="261" t="s">
        <v>17</v>
      </c>
      <c r="J2413" s="261" t="s">
        <v>17</v>
      </c>
      <c r="K2413" s="261" t="s">
        <v>4627</v>
      </c>
      <c r="L2413" s="262">
        <v>45609</v>
      </c>
      <c r="M2413" s="261" t="s">
        <v>20</v>
      </c>
    </row>
    <row r="2414" spans="1:13" x14ac:dyDescent="0.35">
      <c r="A2414" s="259" t="s">
        <v>4624</v>
      </c>
      <c r="B2414" s="259" t="s">
        <v>4625</v>
      </c>
      <c r="C2414" s="259" t="s">
        <v>4626</v>
      </c>
      <c r="D2414" s="259" t="s">
        <v>1801</v>
      </c>
      <c r="E2414" s="259">
        <v>0</v>
      </c>
      <c r="F2414" s="259" t="s">
        <v>1799</v>
      </c>
      <c r="G2414" s="259" t="s">
        <v>33</v>
      </c>
      <c r="H2414" s="259">
        <v>2</v>
      </c>
      <c r="I2414" s="259" t="s">
        <v>17</v>
      </c>
      <c r="J2414" s="259" t="s">
        <v>17</v>
      </c>
      <c r="K2414" s="259" t="s">
        <v>4628</v>
      </c>
      <c r="L2414" s="260">
        <v>45609</v>
      </c>
      <c r="M2414" s="259" t="s">
        <v>20</v>
      </c>
    </row>
    <row r="2415" spans="1:13" x14ac:dyDescent="0.35">
      <c r="A2415" s="261" t="s">
        <v>4624</v>
      </c>
      <c r="B2415" s="261" t="s">
        <v>4625</v>
      </c>
      <c r="C2415" s="261" t="s">
        <v>4626</v>
      </c>
      <c r="D2415" s="261" t="s">
        <v>1803</v>
      </c>
      <c r="E2415" s="261">
        <v>0</v>
      </c>
      <c r="F2415" s="261" t="s">
        <v>1799</v>
      </c>
      <c r="G2415" s="261" t="s">
        <v>33</v>
      </c>
      <c r="H2415" s="261">
        <v>2</v>
      </c>
      <c r="I2415" s="261" t="s">
        <v>17</v>
      </c>
      <c r="J2415" s="261" t="s">
        <v>17</v>
      </c>
      <c r="K2415" s="261" t="s">
        <v>4629</v>
      </c>
      <c r="L2415" s="262">
        <v>45609</v>
      </c>
      <c r="M2415" s="261" t="s">
        <v>20</v>
      </c>
    </row>
    <row r="2416" spans="1:13" x14ac:dyDescent="0.35">
      <c r="A2416" s="259" t="s">
        <v>4624</v>
      </c>
      <c r="B2416" s="259" t="s">
        <v>4625</v>
      </c>
      <c r="C2416" s="259" t="s">
        <v>4626</v>
      </c>
      <c r="D2416" s="259" t="s">
        <v>1805</v>
      </c>
      <c r="E2416" s="259">
        <v>0</v>
      </c>
      <c r="F2416" s="259" t="s">
        <v>1799</v>
      </c>
      <c r="G2416" s="259" t="s">
        <v>33</v>
      </c>
      <c r="H2416" s="259">
        <v>2</v>
      </c>
      <c r="I2416" s="259" t="s">
        <v>17</v>
      </c>
      <c r="J2416" s="259" t="s">
        <v>17</v>
      </c>
      <c r="K2416" s="259" t="s">
        <v>4630</v>
      </c>
      <c r="L2416" s="260">
        <v>45609</v>
      </c>
      <c r="M2416" s="259" t="s">
        <v>20</v>
      </c>
    </row>
    <row r="2417" spans="1:13" x14ac:dyDescent="0.35">
      <c r="A2417" s="261" t="s">
        <v>4624</v>
      </c>
      <c r="B2417" s="261" t="s">
        <v>4625</v>
      </c>
      <c r="C2417" s="261" t="s">
        <v>4626</v>
      </c>
      <c r="D2417" s="261" t="s">
        <v>1807</v>
      </c>
      <c r="E2417" s="261">
        <v>2</v>
      </c>
      <c r="F2417" s="261" t="s">
        <v>1799</v>
      </c>
      <c r="G2417" s="261" t="s">
        <v>33</v>
      </c>
      <c r="H2417" s="261">
        <v>2</v>
      </c>
      <c r="I2417" s="261" t="s">
        <v>17</v>
      </c>
      <c r="J2417" s="261" t="s">
        <v>17</v>
      </c>
      <c r="K2417" s="261" t="s">
        <v>4631</v>
      </c>
      <c r="L2417" s="262">
        <v>45609</v>
      </c>
      <c r="M2417" s="261" t="s">
        <v>20</v>
      </c>
    </row>
    <row r="2418" spans="1:13" x14ac:dyDescent="0.35">
      <c r="A2418" s="259" t="s">
        <v>4624</v>
      </c>
      <c r="B2418" s="259" t="s">
        <v>4625</v>
      </c>
      <c r="C2418" s="259" t="s">
        <v>4626</v>
      </c>
      <c r="D2418" s="259" t="s">
        <v>1809</v>
      </c>
      <c r="E2418" s="259">
        <v>0</v>
      </c>
      <c r="F2418" s="259" t="s">
        <v>1799</v>
      </c>
      <c r="G2418" s="259" t="s">
        <v>33</v>
      </c>
      <c r="H2418" s="259">
        <v>2</v>
      </c>
      <c r="I2418" s="259" t="s">
        <v>17</v>
      </c>
      <c r="J2418" s="259" t="s">
        <v>17</v>
      </c>
      <c r="K2418" s="259" t="s">
        <v>4632</v>
      </c>
      <c r="L2418" s="260">
        <v>45609</v>
      </c>
      <c r="M2418" s="259" t="s">
        <v>20</v>
      </c>
    </row>
    <row r="2419" spans="1:13" x14ac:dyDescent="0.35">
      <c r="A2419" s="261" t="s">
        <v>4624</v>
      </c>
      <c r="B2419" s="261" t="s">
        <v>4625</v>
      </c>
      <c r="C2419" s="261" t="s">
        <v>4626</v>
      </c>
      <c r="D2419" s="261" t="s">
        <v>1811</v>
      </c>
      <c r="E2419" s="261">
        <v>1</v>
      </c>
      <c r="F2419" s="261" t="s">
        <v>1799</v>
      </c>
      <c r="G2419" s="261" t="s">
        <v>33</v>
      </c>
      <c r="H2419" s="261">
        <v>2</v>
      </c>
      <c r="I2419" s="261" t="s">
        <v>17</v>
      </c>
      <c r="J2419" s="261" t="s">
        <v>17</v>
      </c>
      <c r="K2419" s="261" t="s">
        <v>4633</v>
      </c>
      <c r="L2419" s="262">
        <v>45609</v>
      </c>
      <c r="M2419" s="261" t="s">
        <v>20</v>
      </c>
    </row>
    <row r="2420" spans="1:13" x14ac:dyDescent="0.35">
      <c r="A2420" s="259" t="s">
        <v>4624</v>
      </c>
      <c r="B2420" s="259" t="s">
        <v>4625</v>
      </c>
      <c r="C2420" s="259" t="s">
        <v>4626</v>
      </c>
      <c r="D2420" s="259" t="s">
        <v>1813</v>
      </c>
      <c r="E2420" s="259">
        <v>0</v>
      </c>
      <c r="F2420" s="259" t="s">
        <v>1799</v>
      </c>
      <c r="G2420" s="259" t="s">
        <v>33</v>
      </c>
      <c r="H2420" s="259">
        <v>2</v>
      </c>
      <c r="I2420" s="259" t="s">
        <v>17</v>
      </c>
      <c r="J2420" s="259" t="s">
        <v>17</v>
      </c>
      <c r="K2420" s="259" t="s">
        <v>4634</v>
      </c>
      <c r="L2420" s="260">
        <v>45609</v>
      </c>
      <c r="M2420" s="259" t="s">
        <v>20</v>
      </c>
    </row>
    <row r="2421" spans="1:13" x14ac:dyDescent="0.35">
      <c r="A2421" s="261" t="s">
        <v>4624</v>
      </c>
      <c r="B2421" s="261" t="s">
        <v>4625</v>
      </c>
      <c r="C2421" s="261" t="s">
        <v>4626</v>
      </c>
      <c r="D2421" s="261" t="s">
        <v>1815</v>
      </c>
      <c r="E2421" s="261">
        <v>0</v>
      </c>
      <c r="F2421" s="261" t="s">
        <v>1799</v>
      </c>
      <c r="G2421" s="261" t="s">
        <v>33</v>
      </c>
      <c r="H2421" s="261">
        <v>2</v>
      </c>
      <c r="I2421" s="261" t="s">
        <v>17</v>
      </c>
      <c r="J2421" s="261" t="s">
        <v>17</v>
      </c>
      <c r="K2421" s="261" t="s">
        <v>4635</v>
      </c>
      <c r="L2421" s="262">
        <v>45609</v>
      </c>
      <c r="M2421" s="261" t="s">
        <v>20</v>
      </c>
    </row>
    <row r="2422" spans="1:13" x14ac:dyDescent="0.35">
      <c r="A2422" s="259" t="s">
        <v>3123</v>
      </c>
      <c r="B2422" s="259" t="s">
        <v>3124</v>
      </c>
      <c r="C2422" s="259" t="s">
        <v>3125</v>
      </c>
      <c r="D2422" s="259" t="s">
        <v>1798</v>
      </c>
      <c r="E2422" s="259">
        <v>2</v>
      </c>
      <c r="F2422" s="259" t="s">
        <v>1799</v>
      </c>
      <c r="G2422" s="259" t="s">
        <v>33</v>
      </c>
      <c r="H2422" s="259">
        <v>2</v>
      </c>
      <c r="I2422" s="259" t="s">
        <v>17</v>
      </c>
      <c r="J2422" s="259" t="s">
        <v>17</v>
      </c>
      <c r="K2422" s="259" t="s">
        <v>4636</v>
      </c>
      <c r="L2422" s="260">
        <v>45609</v>
      </c>
      <c r="M2422" s="259" t="s">
        <v>20</v>
      </c>
    </row>
    <row r="2423" spans="1:13" x14ac:dyDescent="0.35">
      <c r="A2423" s="261" t="s">
        <v>3123</v>
      </c>
      <c r="B2423" s="261" t="s">
        <v>3124</v>
      </c>
      <c r="C2423" s="261" t="s">
        <v>3125</v>
      </c>
      <c r="D2423" s="261" t="s">
        <v>1801</v>
      </c>
      <c r="E2423" s="261">
        <v>2</v>
      </c>
      <c r="F2423" s="261" t="s">
        <v>1799</v>
      </c>
      <c r="G2423" s="261" t="s">
        <v>33</v>
      </c>
      <c r="H2423" s="261">
        <v>2</v>
      </c>
      <c r="I2423" s="261" t="s">
        <v>17</v>
      </c>
      <c r="J2423" s="261" t="s">
        <v>17</v>
      </c>
      <c r="K2423" s="261" t="s">
        <v>4637</v>
      </c>
      <c r="L2423" s="262">
        <v>45609</v>
      </c>
      <c r="M2423" s="261" t="s">
        <v>20</v>
      </c>
    </row>
    <row r="2424" spans="1:13" x14ac:dyDescent="0.35">
      <c r="A2424" s="259" t="s">
        <v>3123</v>
      </c>
      <c r="B2424" s="259" t="s">
        <v>3124</v>
      </c>
      <c r="C2424" s="259" t="s">
        <v>3125</v>
      </c>
      <c r="D2424" s="259" t="s">
        <v>1803</v>
      </c>
      <c r="E2424" s="259">
        <v>2</v>
      </c>
      <c r="F2424" s="259" t="s">
        <v>1799</v>
      </c>
      <c r="G2424" s="259" t="s">
        <v>33</v>
      </c>
      <c r="H2424" s="259">
        <v>2</v>
      </c>
      <c r="I2424" s="259" t="s">
        <v>17</v>
      </c>
      <c r="J2424" s="259" t="s">
        <v>17</v>
      </c>
      <c r="K2424" s="259" t="s">
        <v>4638</v>
      </c>
      <c r="L2424" s="260">
        <v>45609</v>
      </c>
      <c r="M2424" s="259" t="s">
        <v>20</v>
      </c>
    </row>
    <row r="2425" spans="1:13" x14ac:dyDescent="0.35">
      <c r="A2425" s="261" t="s">
        <v>3123</v>
      </c>
      <c r="B2425" s="261" t="s">
        <v>3124</v>
      </c>
      <c r="C2425" s="261" t="s">
        <v>3125</v>
      </c>
      <c r="D2425" s="261" t="s">
        <v>1805</v>
      </c>
      <c r="E2425" s="261">
        <v>2</v>
      </c>
      <c r="F2425" s="261" t="s">
        <v>1799</v>
      </c>
      <c r="G2425" s="261" t="s">
        <v>33</v>
      </c>
      <c r="H2425" s="261">
        <v>2</v>
      </c>
      <c r="I2425" s="261" t="s">
        <v>17</v>
      </c>
      <c r="J2425" s="261" t="s">
        <v>17</v>
      </c>
      <c r="K2425" s="261" t="s">
        <v>4639</v>
      </c>
      <c r="L2425" s="262">
        <v>45609</v>
      </c>
      <c r="M2425" s="261" t="s">
        <v>20</v>
      </c>
    </row>
    <row r="2426" spans="1:13" x14ac:dyDescent="0.35">
      <c r="A2426" s="259" t="s">
        <v>3123</v>
      </c>
      <c r="B2426" s="259" t="s">
        <v>3124</v>
      </c>
      <c r="C2426" s="259" t="s">
        <v>3125</v>
      </c>
      <c r="D2426" s="259" t="s">
        <v>1807</v>
      </c>
      <c r="E2426" s="259">
        <v>2</v>
      </c>
      <c r="F2426" s="259" t="s">
        <v>1799</v>
      </c>
      <c r="G2426" s="259" t="s">
        <v>33</v>
      </c>
      <c r="H2426" s="259">
        <v>2</v>
      </c>
      <c r="I2426" s="259" t="s">
        <v>17</v>
      </c>
      <c r="J2426" s="259" t="s">
        <v>17</v>
      </c>
      <c r="K2426" s="259" t="s">
        <v>4640</v>
      </c>
      <c r="L2426" s="260">
        <v>45609</v>
      </c>
      <c r="M2426" s="259" t="s">
        <v>20</v>
      </c>
    </row>
    <row r="2427" spans="1:13" x14ac:dyDescent="0.35">
      <c r="A2427" s="261" t="s">
        <v>3123</v>
      </c>
      <c r="B2427" s="261" t="s">
        <v>3124</v>
      </c>
      <c r="C2427" s="261" t="s">
        <v>3125</v>
      </c>
      <c r="D2427" s="261" t="s">
        <v>1809</v>
      </c>
      <c r="E2427" s="261">
        <v>0</v>
      </c>
      <c r="F2427" s="261" t="s">
        <v>1799</v>
      </c>
      <c r="G2427" s="261" t="s">
        <v>33</v>
      </c>
      <c r="H2427" s="261">
        <v>2</v>
      </c>
      <c r="I2427" s="261" t="s">
        <v>17</v>
      </c>
      <c r="J2427" s="261" t="s">
        <v>17</v>
      </c>
      <c r="K2427" s="261" t="s">
        <v>4641</v>
      </c>
      <c r="L2427" s="262">
        <v>45609</v>
      </c>
      <c r="M2427" s="261" t="s">
        <v>20</v>
      </c>
    </row>
    <row r="2428" spans="1:13" x14ac:dyDescent="0.35">
      <c r="A2428" s="259" t="s">
        <v>3123</v>
      </c>
      <c r="B2428" s="259" t="s">
        <v>3124</v>
      </c>
      <c r="C2428" s="259" t="s">
        <v>3125</v>
      </c>
      <c r="D2428" s="259" t="s">
        <v>1811</v>
      </c>
      <c r="E2428" s="259">
        <v>2</v>
      </c>
      <c r="F2428" s="259" t="s">
        <v>1799</v>
      </c>
      <c r="G2428" s="259" t="s">
        <v>33</v>
      </c>
      <c r="H2428" s="259">
        <v>2</v>
      </c>
      <c r="I2428" s="259" t="s">
        <v>17</v>
      </c>
      <c r="J2428" s="259" t="s">
        <v>17</v>
      </c>
      <c r="K2428" s="259" t="s">
        <v>4642</v>
      </c>
      <c r="L2428" s="260">
        <v>45609</v>
      </c>
      <c r="M2428" s="259" t="s">
        <v>20</v>
      </c>
    </row>
    <row r="2429" spans="1:13" x14ac:dyDescent="0.35">
      <c r="A2429" s="261" t="s">
        <v>3123</v>
      </c>
      <c r="B2429" s="261" t="s">
        <v>3124</v>
      </c>
      <c r="C2429" s="261" t="s">
        <v>3125</v>
      </c>
      <c r="D2429" s="261" t="s">
        <v>1813</v>
      </c>
      <c r="E2429" s="261">
        <v>2</v>
      </c>
      <c r="F2429" s="261" t="s">
        <v>1799</v>
      </c>
      <c r="G2429" s="261" t="s">
        <v>33</v>
      </c>
      <c r="H2429" s="261">
        <v>2</v>
      </c>
      <c r="I2429" s="261" t="s">
        <v>17</v>
      </c>
      <c r="J2429" s="261" t="s">
        <v>17</v>
      </c>
      <c r="K2429" s="261" t="s">
        <v>4643</v>
      </c>
      <c r="L2429" s="262">
        <v>45609</v>
      </c>
      <c r="M2429" s="261" t="s">
        <v>20</v>
      </c>
    </row>
    <row r="2430" spans="1:13" x14ac:dyDescent="0.35">
      <c r="A2430" s="259" t="s">
        <v>3123</v>
      </c>
      <c r="B2430" s="259" t="s">
        <v>3124</v>
      </c>
      <c r="C2430" s="259" t="s">
        <v>3125</v>
      </c>
      <c r="D2430" s="259" t="s">
        <v>1815</v>
      </c>
      <c r="E2430" s="259">
        <v>0</v>
      </c>
      <c r="F2430" s="259" t="s">
        <v>1799</v>
      </c>
      <c r="G2430" s="259" t="s">
        <v>33</v>
      </c>
      <c r="H2430" s="259">
        <v>2</v>
      </c>
      <c r="I2430" s="259" t="s">
        <v>17</v>
      </c>
      <c r="J2430" s="259" t="s">
        <v>17</v>
      </c>
      <c r="K2430" s="259" t="s">
        <v>4644</v>
      </c>
      <c r="L2430" s="260">
        <v>45609</v>
      </c>
      <c r="M2430" s="259" t="s">
        <v>20</v>
      </c>
    </row>
    <row r="2431" spans="1:13" x14ac:dyDescent="0.35">
      <c r="A2431" s="261" t="s">
        <v>1365</v>
      </c>
      <c r="B2431" s="261" t="s">
        <v>1366</v>
      </c>
      <c r="C2431" s="261" t="s">
        <v>1367</v>
      </c>
      <c r="D2431" s="261" t="s">
        <v>1798</v>
      </c>
      <c r="E2431" s="261">
        <v>2</v>
      </c>
      <c r="F2431" s="261" t="s">
        <v>1799</v>
      </c>
      <c r="G2431" s="261" t="s">
        <v>33</v>
      </c>
      <c r="H2431" s="261">
        <v>2</v>
      </c>
      <c r="I2431" s="261" t="s">
        <v>17</v>
      </c>
      <c r="J2431" s="261" t="s">
        <v>17</v>
      </c>
      <c r="K2431" s="261" t="s">
        <v>4645</v>
      </c>
      <c r="L2431" s="262">
        <v>45609</v>
      </c>
      <c r="M2431" s="261" t="s">
        <v>20</v>
      </c>
    </row>
    <row r="2432" spans="1:13" x14ac:dyDescent="0.35">
      <c r="A2432" s="259" t="s">
        <v>1365</v>
      </c>
      <c r="B2432" s="259" t="s">
        <v>1366</v>
      </c>
      <c r="C2432" s="259" t="s">
        <v>1367</v>
      </c>
      <c r="D2432" s="259" t="s">
        <v>1801</v>
      </c>
      <c r="E2432" s="259">
        <v>2</v>
      </c>
      <c r="F2432" s="259" t="s">
        <v>1799</v>
      </c>
      <c r="G2432" s="259" t="s">
        <v>33</v>
      </c>
      <c r="H2432" s="259">
        <v>2</v>
      </c>
      <c r="I2432" s="259" t="s">
        <v>17</v>
      </c>
      <c r="J2432" s="259" t="s">
        <v>17</v>
      </c>
      <c r="K2432" s="259" t="s">
        <v>4646</v>
      </c>
      <c r="L2432" s="260">
        <v>45609</v>
      </c>
      <c r="M2432" s="259" t="s">
        <v>20</v>
      </c>
    </row>
    <row r="2433" spans="1:13" x14ac:dyDescent="0.35">
      <c r="A2433" s="261" t="s">
        <v>1365</v>
      </c>
      <c r="B2433" s="261" t="s">
        <v>1366</v>
      </c>
      <c r="C2433" s="261" t="s">
        <v>1367</v>
      </c>
      <c r="D2433" s="261" t="s">
        <v>1803</v>
      </c>
      <c r="E2433" s="261">
        <v>3</v>
      </c>
      <c r="F2433" s="261" t="s">
        <v>1799</v>
      </c>
      <c r="G2433" s="261" t="s">
        <v>33</v>
      </c>
      <c r="H2433" s="261">
        <v>2</v>
      </c>
      <c r="I2433" s="261" t="s">
        <v>17</v>
      </c>
      <c r="J2433" s="261" t="s">
        <v>17</v>
      </c>
      <c r="K2433" s="261" t="s">
        <v>4647</v>
      </c>
      <c r="L2433" s="262">
        <v>45609</v>
      </c>
      <c r="M2433" s="261" t="s">
        <v>20</v>
      </c>
    </row>
    <row r="2434" spans="1:13" x14ac:dyDescent="0.35">
      <c r="A2434" s="259" t="s">
        <v>1365</v>
      </c>
      <c r="B2434" s="259" t="s">
        <v>1366</v>
      </c>
      <c r="C2434" s="259" t="s">
        <v>1367</v>
      </c>
      <c r="D2434" s="259" t="s">
        <v>1805</v>
      </c>
      <c r="E2434" s="259">
        <v>3</v>
      </c>
      <c r="F2434" s="259" t="s">
        <v>1799</v>
      </c>
      <c r="G2434" s="259" t="s">
        <v>33</v>
      </c>
      <c r="H2434" s="259">
        <v>2</v>
      </c>
      <c r="I2434" s="259" t="s">
        <v>17</v>
      </c>
      <c r="J2434" s="259" t="s">
        <v>17</v>
      </c>
      <c r="K2434" s="259" t="s">
        <v>4648</v>
      </c>
      <c r="L2434" s="260">
        <v>45609</v>
      </c>
      <c r="M2434" s="259" t="s">
        <v>20</v>
      </c>
    </row>
    <row r="2435" spans="1:13" x14ac:dyDescent="0.35">
      <c r="A2435" s="261" t="s">
        <v>1365</v>
      </c>
      <c r="B2435" s="261" t="s">
        <v>1366</v>
      </c>
      <c r="C2435" s="261" t="s">
        <v>1367</v>
      </c>
      <c r="D2435" s="261" t="s">
        <v>1807</v>
      </c>
      <c r="E2435" s="261">
        <v>3</v>
      </c>
      <c r="F2435" s="261" t="s">
        <v>1799</v>
      </c>
      <c r="G2435" s="261" t="s">
        <v>33</v>
      </c>
      <c r="H2435" s="261">
        <v>2</v>
      </c>
      <c r="I2435" s="261" t="s">
        <v>17</v>
      </c>
      <c r="J2435" s="261" t="s">
        <v>17</v>
      </c>
      <c r="K2435" s="261" t="s">
        <v>4649</v>
      </c>
      <c r="L2435" s="262">
        <v>45609</v>
      </c>
      <c r="M2435" s="261" t="s">
        <v>20</v>
      </c>
    </row>
    <row r="2436" spans="1:13" x14ac:dyDescent="0.35">
      <c r="A2436" s="259" t="s">
        <v>1365</v>
      </c>
      <c r="B2436" s="259" t="s">
        <v>1366</v>
      </c>
      <c r="C2436" s="259" t="s">
        <v>1367</v>
      </c>
      <c r="D2436" s="259" t="s">
        <v>1809</v>
      </c>
      <c r="E2436" s="259">
        <v>3</v>
      </c>
      <c r="F2436" s="259" t="s">
        <v>1799</v>
      </c>
      <c r="G2436" s="259" t="s">
        <v>33</v>
      </c>
      <c r="H2436" s="259">
        <v>2</v>
      </c>
      <c r="I2436" s="259" t="s">
        <v>17</v>
      </c>
      <c r="J2436" s="259" t="s">
        <v>17</v>
      </c>
      <c r="K2436" s="259" t="s">
        <v>4650</v>
      </c>
      <c r="L2436" s="260">
        <v>45609</v>
      </c>
      <c r="M2436" s="259" t="s">
        <v>20</v>
      </c>
    </row>
    <row r="2437" spans="1:13" x14ac:dyDescent="0.35">
      <c r="A2437" s="261" t="s">
        <v>1365</v>
      </c>
      <c r="B2437" s="261" t="s">
        <v>1366</v>
      </c>
      <c r="C2437" s="261" t="s">
        <v>1367</v>
      </c>
      <c r="D2437" s="261" t="s">
        <v>1811</v>
      </c>
      <c r="E2437" s="261">
        <v>3</v>
      </c>
      <c r="F2437" s="261" t="s">
        <v>1799</v>
      </c>
      <c r="G2437" s="261" t="s">
        <v>33</v>
      </c>
      <c r="H2437" s="261">
        <v>2</v>
      </c>
      <c r="I2437" s="261" t="s">
        <v>17</v>
      </c>
      <c r="J2437" s="261" t="s">
        <v>17</v>
      </c>
      <c r="K2437" s="261" t="s">
        <v>4651</v>
      </c>
      <c r="L2437" s="262">
        <v>45609</v>
      </c>
      <c r="M2437" s="261" t="s">
        <v>20</v>
      </c>
    </row>
    <row r="2438" spans="1:13" x14ac:dyDescent="0.35">
      <c r="A2438" s="259" t="s">
        <v>1365</v>
      </c>
      <c r="B2438" s="259" t="s">
        <v>1366</v>
      </c>
      <c r="C2438" s="259" t="s">
        <v>1367</v>
      </c>
      <c r="D2438" s="259" t="s">
        <v>1813</v>
      </c>
      <c r="E2438" s="259">
        <v>3</v>
      </c>
      <c r="F2438" s="259" t="s">
        <v>1799</v>
      </c>
      <c r="G2438" s="259" t="s">
        <v>33</v>
      </c>
      <c r="H2438" s="259">
        <v>2</v>
      </c>
      <c r="I2438" s="259" t="s">
        <v>17</v>
      </c>
      <c r="J2438" s="259" t="s">
        <v>17</v>
      </c>
      <c r="K2438" s="259" t="s">
        <v>4652</v>
      </c>
      <c r="L2438" s="260">
        <v>45609</v>
      </c>
      <c r="M2438" s="259" t="s">
        <v>20</v>
      </c>
    </row>
    <row r="2439" spans="1:13" x14ac:dyDescent="0.35">
      <c r="A2439" s="261" t="s">
        <v>1365</v>
      </c>
      <c r="B2439" s="261" t="s">
        <v>1366</v>
      </c>
      <c r="C2439" s="261" t="s">
        <v>1367</v>
      </c>
      <c r="D2439" s="261" t="s">
        <v>1815</v>
      </c>
      <c r="E2439" s="261">
        <v>3</v>
      </c>
      <c r="F2439" s="261" t="s">
        <v>1799</v>
      </c>
      <c r="G2439" s="261" t="s">
        <v>33</v>
      </c>
      <c r="H2439" s="261">
        <v>2</v>
      </c>
      <c r="I2439" s="261" t="s">
        <v>17</v>
      </c>
      <c r="J2439" s="261" t="s">
        <v>17</v>
      </c>
      <c r="K2439" s="261" t="s">
        <v>4653</v>
      </c>
      <c r="L2439" s="262">
        <v>45609</v>
      </c>
      <c r="M2439" s="261" t="s">
        <v>20</v>
      </c>
    </row>
    <row r="2440" spans="1:13" x14ac:dyDescent="0.35">
      <c r="A2440" s="259" t="s">
        <v>1372</v>
      </c>
      <c r="B2440" s="259" t="s">
        <v>1373</v>
      </c>
      <c r="C2440" s="259" t="s">
        <v>1367</v>
      </c>
      <c r="D2440" s="259" t="s">
        <v>1798</v>
      </c>
      <c r="E2440" s="259">
        <v>2</v>
      </c>
      <c r="F2440" s="259" t="s">
        <v>1799</v>
      </c>
      <c r="G2440" s="259" t="s">
        <v>33</v>
      </c>
      <c r="H2440" s="259">
        <v>2</v>
      </c>
      <c r="I2440" s="259" t="s">
        <v>17</v>
      </c>
      <c r="J2440" s="259" t="s">
        <v>17</v>
      </c>
      <c r="K2440" s="259" t="s">
        <v>4654</v>
      </c>
      <c r="L2440" s="260">
        <v>45609</v>
      </c>
      <c r="M2440" s="259" t="s">
        <v>20</v>
      </c>
    </row>
    <row r="2441" spans="1:13" x14ac:dyDescent="0.35">
      <c r="A2441" s="261" t="s">
        <v>1372</v>
      </c>
      <c r="B2441" s="261" t="s">
        <v>1373</v>
      </c>
      <c r="C2441" s="261" t="s">
        <v>1367</v>
      </c>
      <c r="D2441" s="261" t="s">
        <v>1801</v>
      </c>
      <c r="E2441" s="261">
        <v>2</v>
      </c>
      <c r="F2441" s="261" t="s">
        <v>1799</v>
      </c>
      <c r="G2441" s="261" t="s">
        <v>33</v>
      </c>
      <c r="H2441" s="261">
        <v>2</v>
      </c>
      <c r="I2441" s="261" t="s">
        <v>17</v>
      </c>
      <c r="J2441" s="261" t="s">
        <v>17</v>
      </c>
      <c r="K2441" s="261" t="s">
        <v>4655</v>
      </c>
      <c r="L2441" s="262">
        <v>45609</v>
      </c>
      <c r="M2441" s="261" t="s">
        <v>20</v>
      </c>
    </row>
    <row r="2442" spans="1:13" x14ac:dyDescent="0.35">
      <c r="A2442" s="259" t="s">
        <v>1372</v>
      </c>
      <c r="B2442" s="259" t="s">
        <v>1373</v>
      </c>
      <c r="C2442" s="259" t="s">
        <v>1367</v>
      </c>
      <c r="D2442" s="259" t="s">
        <v>1803</v>
      </c>
      <c r="E2442" s="259">
        <v>2</v>
      </c>
      <c r="F2442" s="259" t="s">
        <v>1799</v>
      </c>
      <c r="G2442" s="259" t="s">
        <v>33</v>
      </c>
      <c r="H2442" s="259">
        <v>2</v>
      </c>
      <c r="I2442" s="259" t="s">
        <v>17</v>
      </c>
      <c r="J2442" s="259" t="s">
        <v>17</v>
      </c>
      <c r="K2442" s="259" t="s">
        <v>4656</v>
      </c>
      <c r="L2442" s="260">
        <v>45609</v>
      </c>
      <c r="M2442" s="259" t="s">
        <v>20</v>
      </c>
    </row>
    <row r="2443" spans="1:13" x14ac:dyDescent="0.35">
      <c r="A2443" s="261" t="s">
        <v>1372</v>
      </c>
      <c r="B2443" s="261" t="s">
        <v>1373</v>
      </c>
      <c r="C2443" s="261" t="s">
        <v>1367</v>
      </c>
      <c r="D2443" s="261" t="s">
        <v>1805</v>
      </c>
      <c r="E2443" s="261">
        <v>3</v>
      </c>
      <c r="F2443" s="261" t="s">
        <v>1799</v>
      </c>
      <c r="G2443" s="261" t="s">
        <v>33</v>
      </c>
      <c r="H2443" s="261">
        <v>2</v>
      </c>
      <c r="I2443" s="261" t="s">
        <v>17</v>
      </c>
      <c r="J2443" s="261" t="s">
        <v>17</v>
      </c>
      <c r="K2443" s="261" t="s">
        <v>4657</v>
      </c>
      <c r="L2443" s="262">
        <v>45609</v>
      </c>
      <c r="M2443" s="261" t="s">
        <v>20</v>
      </c>
    </row>
    <row r="2444" spans="1:13" x14ac:dyDescent="0.35">
      <c r="A2444" s="259" t="s">
        <v>1372</v>
      </c>
      <c r="B2444" s="259" t="s">
        <v>1373</v>
      </c>
      <c r="C2444" s="259" t="s">
        <v>1367</v>
      </c>
      <c r="D2444" s="259" t="s">
        <v>1807</v>
      </c>
      <c r="E2444" s="259">
        <v>3</v>
      </c>
      <c r="F2444" s="259" t="s">
        <v>1799</v>
      </c>
      <c r="G2444" s="259" t="s">
        <v>33</v>
      </c>
      <c r="H2444" s="259">
        <v>2</v>
      </c>
      <c r="I2444" s="259" t="s">
        <v>17</v>
      </c>
      <c r="J2444" s="259" t="s">
        <v>17</v>
      </c>
      <c r="K2444" s="259" t="s">
        <v>4658</v>
      </c>
      <c r="L2444" s="260">
        <v>45609</v>
      </c>
      <c r="M2444" s="259" t="s">
        <v>20</v>
      </c>
    </row>
    <row r="2445" spans="1:13" x14ac:dyDescent="0.35">
      <c r="A2445" s="261" t="s">
        <v>1372</v>
      </c>
      <c r="B2445" s="261" t="s">
        <v>1373</v>
      </c>
      <c r="C2445" s="261" t="s">
        <v>1367</v>
      </c>
      <c r="D2445" s="261" t="s">
        <v>1809</v>
      </c>
      <c r="E2445" s="261">
        <v>3</v>
      </c>
      <c r="F2445" s="261" t="s">
        <v>1799</v>
      </c>
      <c r="G2445" s="261" t="s">
        <v>33</v>
      </c>
      <c r="H2445" s="261">
        <v>2</v>
      </c>
      <c r="I2445" s="261" t="s">
        <v>17</v>
      </c>
      <c r="J2445" s="261" t="s">
        <v>17</v>
      </c>
      <c r="K2445" s="261" t="s">
        <v>4659</v>
      </c>
      <c r="L2445" s="262">
        <v>45609</v>
      </c>
      <c r="M2445" s="261" t="s">
        <v>20</v>
      </c>
    </row>
    <row r="2446" spans="1:13" x14ac:dyDescent="0.35">
      <c r="A2446" s="259" t="s">
        <v>1372</v>
      </c>
      <c r="B2446" s="259" t="s">
        <v>1373</v>
      </c>
      <c r="C2446" s="259" t="s">
        <v>1367</v>
      </c>
      <c r="D2446" s="259" t="s">
        <v>1811</v>
      </c>
      <c r="E2446" s="259">
        <v>3</v>
      </c>
      <c r="F2446" s="259" t="s">
        <v>1799</v>
      </c>
      <c r="G2446" s="259" t="s">
        <v>33</v>
      </c>
      <c r="H2446" s="259">
        <v>2</v>
      </c>
      <c r="I2446" s="259" t="s">
        <v>17</v>
      </c>
      <c r="J2446" s="259" t="s">
        <v>17</v>
      </c>
      <c r="K2446" s="259" t="s">
        <v>4660</v>
      </c>
      <c r="L2446" s="260">
        <v>45609</v>
      </c>
      <c r="M2446" s="259" t="s">
        <v>20</v>
      </c>
    </row>
    <row r="2447" spans="1:13" x14ac:dyDescent="0.35">
      <c r="A2447" s="261" t="s">
        <v>1372</v>
      </c>
      <c r="B2447" s="261" t="s">
        <v>1373</v>
      </c>
      <c r="C2447" s="261" t="s">
        <v>1367</v>
      </c>
      <c r="D2447" s="261" t="s">
        <v>1813</v>
      </c>
      <c r="E2447" s="261">
        <v>2</v>
      </c>
      <c r="F2447" s="261" t="s">
        <v>1799</v>
      </c>
      <c r="G2447" s="261" t="s">
        <v>33</v>
      </c>
      <c r="H2447" s="261">
        <v>2</v>
      </c>
      <c r="I2447" s="261" t="s">
        <v>17</v>
      </c>
      <c r="J2447" s="261" t="s">
        <v>17</v>
      </c>
      <c r="K2447" s="261" t="s">
        <v>4661</v>
      </c>
      <c r="L2447" s="262">
        <v>45609</v>
      </c>
      <c r="M2447" s="261" t="s">
        <v>20</v>
      </c>
    </row>
    <row r="2448" spans="1:13" x14ac:dyDescent="0.35">
      <c r="A2448" s="259" t="s">
        <v>1372</v>
      </c>
      <c r="B2448" s="259" t="s">
        <v>1373</v>
      </c>
      <c r="C2448" s="259" t="s">
        <v>1367</v>
      </c>
      <c r="D2448" s="259" t="s">
        <v>1815</v>
      </c>
      <c r="E2448" s="259">
        <v>0</v>
      </c>
      <c r="F2448" s="259" t="s">
        <v>1799</v>
      </c>
      <c r="G2448" s="259" t="s">
        <v>33</v>
      </c>
      <c r="H2448" s="259">
        <v>2</v>
      </c>
      <c r="I2448" s="259" t="s">
        <v>17</v>
      </c>
      <c r="J2448" s="259" t="s">
        <v>17</v>
      </c>
      <c r="K2448" s="259" t="s">
        <v>4662</v>
      </c>
      <c r="L2448" s="260">
        <v>45609</v>
      </c>
      <c r="M2448" s="259" t="s">
        <v>20</v>
      </c>
    </row>
    <row r="2449" spans="1:13" x14ac:dyDescent="0.35">
      <c r="A2449" s="261" t="s">
        <v>3691</v>
      </c>
      <c r="B2449" s="261" t="s">
        <v>3692</v>
      </c>
      <c r="C2449" s="261" t="s">
        <v>3670</v>
      </c>
      <c r="D2449" s="261" t="s">
        <v>1798</v>
      </c>
      <c r="E2449" s="261">
        <v>2</v>
      </c>
      <c r="F2449" s="261" t="s">
        <v>1799</v>
      </c>
      <c r="G2449" s="261" t="s">
        <v>33</v>
      </c>
      <c r="H2449" s="261">
        <v>2</v>
      </c>
      <c r="I2449" s="261" t="s">
        <v>17</v>
      </c>
      <c r="J2449" s="261" t="s">
        <v>17</v>
      </c>
      <c r="K2449" s="261" t="s">
        <v>4663</v>
      </c>
      <c r="L2449" s="262">
        <v>45609</v>
      </c>
      <c r="M2449" s="261" t="s">
        <v>20</v>
      </c>
    </row>
    <row r="2450" spans="1:13" x14ac:dyDescent="0.35">
      <c r="A2450" s="259" t="s">
        <v>3691</v>
      </c>
      <c r="B2450" s="259" t="s">
        <v>3692</v>
      </c>
      <c r="C2450" s="259" t="s">
        <v>3670</v>
      </c>
      <c r="D2450" s="259" t="s">
        <v>1801</v>
      </c>
      <c r="E2450" s="259">
        <v>1</v>
      </c>
      <c r="F2450" s="259" t="s">
        <v>1799</v>
      </c>
      <c r="G2450" s="259" t="s">
        <v>33</v>
      </c>
      <c r="H2450" s="259">
        <v>2</v>
      </c>
      <c r="I2450" s="259" t="s">
        <v>17</v>
      </c>
      <c r="J2450" s="259" t="s">
        <v>17</v>
      </c>
      <c r="K2450" s="259" t="s">
        <v>4664</v>
      </c>
      <c r="L2450" s="260">
        <v>45609</v>
      </c>
      <c r="M2450" s="259" t="s">
        <v>20</v>
      </c>
    </row>
    <row r="2451" spans="1:13" x14ac:dyDescent="0.35">
      <c r="A2451" s="261" t="s">
        <v>3691</v>
      </c>
      <c r="B2451" s="261" t="s">
        <v>3692</v>
      </c>
      <c r="C2451" s="261" t="s">
        <v>3670</v>
      </c>
      <c r="D2451" s="261" t="s">
        <v>1803</v>
      </c>
      <c r="E2451" s="261">
        <v>1</v>
      </c>
      <c r="F2451" s="261" t="s">
        <v>1799</v>
      </c>
      <c r="G2451" s="261" t="s">
        <v>33</v>
      </c>
      <c r="H2451" s="261">
        <v>2</v>
      </c>
      <c r="I2451" s="261" t="s">
        <v>17</v>
      </c>
      <c r="J2451" s="261" t="s">
        <v>17</v>
      </c>
      <c r="K2451" s="261" t="s">
        <v>4665</v>
      </c>
      <c r="L2451" s="262">
        <v>45609</v>
      </c>
      <c r="M2451" s="261" t="s">
        <v>20</v>
      </c>
    </row>
    <row r="2452" spans="1:13" x14ac:dyDescent="0.35">
      <c r="A2452" s="259" t="s">
        <v>3691</v>
      </c>
      <c r="B2452" s="259" t="s">
        <v>3692</v>
      </c>
      <c r="C2452" s="259" t="s">
        <v>3670</v>
      </c>
      <c r="D2452" s="259" t="s">
        <v>1805</v>
      </c>
      <c r="E2452" s="259">
        <v>0</v>
      </c>
      <c r="F2452" s="259" t="s">
        <v>1799</v>
      </c>
      <c r="G2452" s="259" t="s">
        <v>33</v>
      </c>
      <c r="H2452" s="259">
        <v>2</v>
      </c>
      <c r="I2452" s="259" t="s">
        <v>17</v>
      </c>
      <c r="J2452" s="259" t="s">
        <v>17</v>
      </c>
      <c r="K2452" s="259" t="s">
        <v>4666</v>
      </c>
      <c r="L2452" s="260">
        <v>45609</v>
      </c>
      <c r="M2452" s="259" t="s">
        <v>20</v>
      </c>
    </row>
    <row r="2453" spans="1:13" x14ac:dyDescent="0.35">
      <c r="A2453" s="261" t="s">
        <v>3691</v>
      </c>
      <c r="B2453" s="261" t="s">
        <v>3692</v>
      </c>
      <c r="C2453" s="261" t="s">
        <v>3670</v>
      </c>
      <c r="D2453" s="261" t="s">
        <v>1807</v>
      </c>
      <c r="E2453" s="261">
        <v>3</v>
      </c>
      <c r="F2453" s="261" t="s">
        <v>1799</v>
      </c>
      <c r="G2453" s="261" t="s">
        <v>33</v>
      </c>
      <c r="H2453" s="261">
        <v>2</v>
      </c>
      <c r="I2453" s="261" t="s">
        <v>17</v>
      </c>
      <c r="J2453" s="261" t="s">
        <v>17</v>
      </c>
      <c r="K2453" s="261" t="s">
        <v>4667</v>
      </c>
      <c r="L2453" s="262">
        <v>45609</v>
      </c>
      <c r="M2453" s="261" t="s">
        <v>20</v>
      </c>
    </row>
    <row r="2454" spans="1:13" x14ac:dyDescent="0.35">
      <c r="A2454" s="259" t="s">
        <v>3691</v>
      </c>
      <c r="B2454" s="259" t="s">
        <v>3692</v>
      </c>
      <c r="C2454" s="259" t="s">
        <v>3670</v>
      </c>
      <c r="D2454" s="259" t="s">
        <v>1809</v>
      </c>
      <c r="E2454" s="259">
        <v>3</v>
      </c>
      <c r="F2454" s="259" t="s">
        <v>1799</v>
      </c>
      <c r="G2454" s="259" t="s">
        <v>33</v>
      </c>
      <c r="H2454" s="259">
        <v>2</v>
      </c>
      <c r="I2454" s="259" t="s">
        <v>17</v>
      </c>
      <c r="J2454" s="259" t="s">
        <v>17</v>
      </c>
      <c r="K2454" s="259" t="s">
        <v>4668</v>
      </c>
      <c r="L2454" s="260">
        <v>45609</v>
      </c>
      <c r="M2454" s="259" t="s">
        <v>20</v>
      </c>
    </row>
    <row r="2455" spans="1:13" x14ac:dyDescent="0.35">
      <c r="A2455" s="261" t="s">
        <v>3691</v>
      </c>
      <c r="B2455" s="261" t="s">
        <v>3692</v>
      </c>
      <c r="C2455" s="261" t="s">
        <v>3670</v>
      </c>
      <c r="D2455" s="261" t="s">
        <v>1811</v>
      </c>
      <c r="E2455" s="261">
        <v>1</v>
      </c>
      <c r="F2455" s="261" t="s">
        <v>1799</v>
      </c>
      <c r="G2455" s="261" t="s">
        <v>33</v>
      </c>
      <c r="H2455" s="261">
        <v>2</v>
      </c>
      <c r="I2455" s="261" t="s">
        <v>17</v>
      </c>
      <c r="J2455" s="261" t="s">
        <v>17</v>
      </c>
      <c r="K2455" s="261" t="s">
        <v>4669</v>
      </c>
      <c r="L2455" s="262">
        <v>45609</v>
      </c>
      <c r="M2455" s="261" t="s">
        <v>20</v>
      </c>
    </row>
    <row r="2456" spans="1:13" x14ac:dyDescent="0.35">
      <c r="A2456" s="259" t="s">
        <v>3691</v>
      </c>
      <c r="B2456" s="259" t="s">
        <v>3692</v>
      </c>
      <c r="C2456" s="259" t="s">
        <v>3670</v>
      </c>
      <c r="D2456" s="259" t="s">
        <v>1813</v>
      </c>
      <c r="E2456" s="259">
        <v>0</v>
      </c>
      <c r="F2456" s="259" t="s">
        <v>1799</v>
      </c>
      <c r="G2456" s="259" t="s">
        <v>33</v>
      </c>
      <c r="H2456" s="259">
        <v>2</v>
      </c>
      <c r="I2456" s="259" t="s">
        <v>17</v>
      </c>
      <c r="J2456" s="259" t="s">
        <v>17</v>
      </c>
      <c r="K2456" s="259" t="s">
        <v>4670</v>
      </c>
      <c r="L2456" s="260">
        <v>45609</v>
      </c>
      <c r="M2456" s="259" t="s">
        <v>20</v>
      </c>
    </row>
    <row r="2457" spans="1:13" x14ac:dyDescent="0.35">
      <c r="A2457" s="261" t="s">
        <v>3691</v>
      </c>
      <c r="B2457" s="261" t="s">
        <v>3692</v>
      </c>
      <c r="C2457" s="261" t="s">
        <v>3670</v>
      </c>
      <c r="D2457" s="261" t="s">
        <v>1815</v>
      </c>
      <c r="E2457" s="261">
        <v>0</v>
      </c>
      <c r="F2457" s="261" t="s">
        <v>1799</v>
      </c>
      <c r="G2457" s="261" t="s">
        <v>33</v>
      </c>
      <c r="H2457" s="261">
        <v>2</v>
      </c>
      <c r="I2457" s="261" t="s">
        <v>17</v>
      </c>
      <c r="J2457" s="261" t="s">
        <v>17</v>
      </c>
      <c r="K2457" s="261" t="s">
        <v>4671</v>
      </c>
      <c r="L2457" s="262">
        <v>45609</v>
      </c>
      <c r="M2457" s="261" t="s">
        <v>20</v>
      </c>
    </row>
    <row r="2458" spans="1:13" x14ac:dyDescent="0.35">
      <c r="A2458" s="259" t="s">
        <v>3668</v>
      </c>
      <c r="B2458" s="259" t="s">
        <v>3669</v>
      </c>
      <c r="C2458" s="259" t="s">
        <v>3670</v>
      </c>
      <c r="D2458" s="259" t="s">
        <v>1798</v>
      </c>
      <c r="E2458" s="259">
        <v>2</v>
      </c>
      <c r="F2458" s="259" t="s">
        <v>1799</v>
      </c>
      <c r="G2458" s="259" t="s">
        <v>33</v>
      </c>
      <c r="H2458" s="259">
        <v>2</v>
      </c>
      <c r="I2458" s="259" t="s">
        <v>17</v>
      </c>
      <c r="J2458" s="259" t="s">
        <v>17</v>
      </c>
      <c r="K2458" s="259" t="s">
        <v>4672</v>
      </c>
      <c r="L2458" s="260">
        <v>45609</v>
      </c>
      <c r="M2458" s="259" t="s">
        <v>20</v>
      </c>
    </row>
    <row r="2459" spans="1:13" x14ac:dyDescent="0.35">
      <c r="A2459" s="261" t="s">
        <v>3668</v>
      </c>
      <c r="B2459" s="261" t="s">
        <v>3669</v>
      </c>
      <c r="C2459" s="261" t="s">
        <v>3670</v>
      </c>
      <c r="D2459" s="261" t="s">
        <v>1801</v>
      </c>
      <c r="E2459" s="261">
        <v>1</v>
      </c>
      <c r="F2459" s="261" t="s">
        <v>1799</v>
      </c>
      <c r="G2459" s="261" t="s">
        <v>33</v>
      </c>
      <c r="H2459" s="261">
        <v>2</v>
      </c>
      <c r="I2459" s="261" t="s">
        <v>17</v>
      </c>
      <c r="J2459" s="261" t="s">
        <v>17</v>
      </c>
      <c r="K2459" s="261" t="s">
        <v>4673</v>
      </c>
      <c r="L2459" s="262">
        <v>45609</v>
      </c>
      <c r="M2459" s="261" t="s">
        <v>20</v>
      </c>
    </row>
    <row r="2460" spans="1:13" x14ac:dyDescent="0.35">
      <c r="A2460" s="259" t="s">
        <v>3668</v>
      </c>
      <c r="B2460" s="259" t="s">
        <v>3669</v>
      </c>
      <c r="C2460" s="259" t="s">
        <v>3670</v>
      </c>
      <c r="D2460" s="259" t="s">
        <v>1803</v>
      </c>
      <c r="E2460" s="259">
        <v>1</v>
      </c>
      <c r="F2460" s="259" t="s">
        <v>1799</v>
      </c>
      <c r="G2460" s="259" t="s">
        <v>33</v>
      </c>
      <c r="H2460" s="259">
        <v>2</v>
      </c>
      <c r="I2460" s="259" t="s">
        <v>17</v>
      </c>
      <c r="J2460" s="259" t="s">
        <v>17</v>
      </c>
      <c r="K2460" s="259" t="s">
        <v>4674</v>
      </c>
      <c r="L2460" s="260">
        <v>45609</v>
      </c>
      <c r="M2460" s="259" t="s">
        <v>20</v>
      </c>
    </row>
    <row r="2461" spans="1:13" x14ac:dyDescent="0.35">
      <c r="A2461" s="261" t="s">
        <v>3668</v>
      </c>
      <c r="B2461" s="261" t="s">
        <v>3669</v>
      </c>
      <c r="C2461" s="261" t="s">
        <v>3670</v>
      </c>
      <c r="D2461" s="261" t="s">
        <v>1805</v>
      </c>
      <c r="E2461" s="261">
        <v>0</v>
      </c>
      <c r="F2461" s="261" t="s">
        <v>1799</v>
      </c>
      <c r="G2461" s="261" t="s">
        <v>33</v>
      </c>
      <c r="H2461" s="261">
        <v>2</v>
      </c>
      <c r="I2461" s="261" t="s">
        <v>17</v>
      </c>
      <c r="J2461" s="261" t="s">
        <v>17</v>
      </c>
      <c r="K2461" s="261" t="s">
        <v>4675</v>
      </c>
      <c r="L2461" s="262">
        <v>45609</v>
      </c>
      <c r="M2461" s="261" t="s">
        <v>20</v>
      </c>
    </row>
    <row r="2462" spans="1:13" x14ac:dyDescent="0.35">
      <c r="A2462" s="259" t="s">
        <v>3668</v>
      </c>
      <c r="B2462" s="259" t="s">
        <v>3669</v>
      </c>
      <c r="C2462" s="259" t="s">
        <v>3670</v>
      </c>
      <c r="D2462" s="259" t="s">
        <v>1807</v>
      </c>
      <c r="E2462" s="259">
        <v>3</v>
      </c>
      <c r="F2462" s="259" t="s">
        <v>1799</v>
      </c>
      <c r="G2462" s="259" t="s">
        <v>33</v>
      </c>
      <c r="H2462" s="259">
        <v>2</v>
      </c>
      <c r="I2462" s="259" t="s">
        <v>17</v>
      </c>
      <c r="J2462" s="259" t="s">
        <v>17</v>
      </c>
      <c r="K2462" s="259" t="s">
        <v>4676</v>
      </c>
      <c r="L2462" s="260">
        <v>45609</v>
      </c>
      <c r="M2462" s="259" t="s">
        <v>20</v>
      </c>
    </row>
    <row r="2463" spans="1:13" x14ac:dyDescent="0.35">
      <c r="A2463" s="261" t="s">
        <v>3668</v>
      </c>
      <c r="B2463" s="261" t="s">
        <v>3669</v>
      </c>
      <c r="C2463" s="261" t="s">
        <v>3670</v>
      </c>
      <c r="D2463" s="261" t="s">
        <v>1809</v>
      </c>
      <c r="E2463" s="261">
        <v>3</v>
      </c>
      <c r="F2463" s="261" t="s">
        <v>1799</v>
      </c>
      <c r="G2463" s="261" t="s">
        <v>33</v>
      </c>
      <c r="H2463" s="261">
        <v>2</v>
      </c>
      <c r="I2463" s="261" t="s">
        <v>17</v>
      </c>
      <c r="J2463" s="261" t="s">
        <v>17</v>
      </c>
      <c r="K2463" s="261" t="s">
        <v>4677</v>
      </c>
      <c r="L2463" s="262">
        <v>45609</v>
      </c>
      <c r="M2463" s="261" t="s">
        <v>20</v>
      </c>
    </row>
    <row r="2464" spans="1:13" x14ac:dyDescent="0.35">
      <c r="A2464" s="259" t="s">
        <v>3668</v>
      </c>
      <c r="B2464" s="259" t="s">
        <v>3669</v>
      </c>
      <c r="C2464" s="259" t="s">
        <v>3670</v>
      </c>
      <c r="D2464" s="259" t="s">
        <v>1811</v>
      </c>
      <c r="E2464" s="259">
        <v>1</v>
      </c>
      <c r="F2464" s="259" t="s">
        <v>1799</v>
      </c>
      <c r="G2464" s="259" t="s">
        <v>33</v>
      </c>
      <c r="H2464" s="259">
        <v>2</v>
      </c>
      <c r="I2464" s="259" t="s">
        <v>17</v>
      </c>
      <c r="J2464" s="259" t="s">
        <v>17</v>
      </c>
      <c r="K2464" s="259" t="s">
        <v>4678</v>
      </c>
      <c r="L2464" s="260">
        <v>45609</v>
      </c>
      <c r="M2464" s="259" t="s">
        <v>20</v>
      </c>
    </row>
    <row r="2465" spans="1:13" x14ac:dyDescent="0.35">
      <c r="A2465" s="261" t="s">
        <v>3668</v>
      </c>
      <c r="B2465" s="261" t="s">
        <v>3669</v>
      </c>
      <c r="C2465" s="261" t="s">
        <v>3670</v>
      </c>
      <c r="D2465" s="261" t="s">
        <v>1813</v>
      </c>
      <c r="E2465" s="261">
        <v>0</v>
      </c>
      <c r="F2465" s="261" t="s">
        <v>1799</v>
      </c>
      <c r="G2465" s="261" t="s">
        <v>33</v>
      </c>
      <c r="H2465" s="261">
        <v>2</v>
      </c>
      <c r="I2465" s="261" t="s">
        <v>17</v>
      </c>
      <c r="J2465" s="261" t="s">
        <v>17</v>
      </c>
      <c r="K2465" s="261" t="s">
        <v>4679</v>
      </c>
      <c r="L2465" s="262">
        <v>45609</v>
      </c>
      <c r="M2465" s="261" t="s">
        <v>20</v>
      </c>
    </row>
    <row r="2466" spans="1:13" x14ac:dyDescent="0.35">
      <c r="A2466" s="259" t="s">
        <v>3668</v>
      </c>
      <c r="B2466" s="259" t="s">
        <v>3669</v>
      </c>
      <c r="C2466" s="259" t="s">
        <v>3670</v>
      </c>
      <c r="D2466" s="259" t="s">
        <v>1815</v>
      </c>
      <c r="E2466" s="259">
        <v>0</v>
      </c>
      <c r="F2466" s="259" t="s">
        <v>1799</v>
      </c>
      <c r="G2466" s="259" t="s">
        <v>33</v>
      </c>
      <c r="H2466" s="259">
        <v>2</v>
      </c>
      <c r="I2466" s="259" t="s">
        <v>17</v>
      </c>
      <c r="J2466" s="259" t="s">
        <v>17</v>
      </c>
      <c r="K2466" s="259" t="s">
        <v>4680</v>
      </c>
      <c r="L2466" s="260">
        <v>45609</v>
      </c>
      <c r="M2466" s="259" t="s">
        <v>20</v>
      </c>
    </row>
    <row r="2467" spans="1:13" x14ac:dyDescent="0.35">
      <c r="A2467" s="261" t="s">
        <v>3679</v>
      </c>
      <c r="B2467" s="261" t="s">
        <v>3680</v>
      </c>
      <c r="C2467" s="261" t="s">
        <v>3670</v>
      </c>
      <c r="D2467" s="261" t="s">
        <v>1798</v>
      </c>
      <c r="E2467" s="261">
        <v>0</v>
      </c>
      <c r="F2467" s="261" t="s">
        <v>1799</v>
      </c>
      <c r="G2467" s="261" t="s">
        <v>33</v>
      </c>
      <c r="H2467" s="261">
        <v>2</v>
      </c>
      <c r="I2467" s="261" t="s">
        <v>17</v>
      </c>
      <c r="J2467" s="261" t="s">
        <v>17</v>
      </c>
      <c r="K2467" s="261" t="s">
        <v>4681</v>
      </c>
      <c r="L2467" s="262">
        <v>45609</v>
      </c>
      <c r="M2467" s="261" t="s">
        <v>20</v>
      </c>
    </row>
    <row r="2468" spans="1:13" x14ac:dyDescent="0.35">
      <c r="A2468" s="259" t="s">
        <v>3679</v>
      </c>
      <c r="B2468" s="259" t="s">
        <v>3680</v>
      </c>
      <c r="C2468" s="259" t="s">
        <v>3670</v>
      </c>
      <c r="D2468" s="259" t="s">
        <v>1801</v>
      </c>
      <c r="E2468" s="259">
        <v>1</v>
      </c>
      <c r="F2468" s="259" t="s">
        <v>1799</v>
      </c>
      <c r="G2468" s="259" t="s">
        <v>33</v>
      </c>
      <c r="H2468" s="259">
        <v>2</v>
      </c>
      <c r="I2468" s="259" t="s">
        <v>17</v>
      </c>
      <c r="J2468" s="259" t="s">
        <v>17</v>
      </c>
      <c r="K2468" s="259" t="s">
        <v>4682</v>
      </c>
      <c r="L2468" s="260">
        <v>45609</v>
      </c>
      <c r="M2468" s="259" t="s">
        <v>20</v>
      </c>
    </row>
    <row r="2469" spans="1:13" x14ac:dyDescent="0.35">
      <c r="A2469" s="261" t="s">
        <v>3679</v>
      </c>
      <c r="B2469" s="261" t="s">
        <v>3680</v>
      </c>
      <c r="C2469" s="261" t="s">
        <v>3670</v>
      </c>
      <c r="D2469" s="261" t="s">
        <v>1803</v>
      </c>
      <c r="E2469" s="261">
        <v>0</v>
      </c>
      <c r="F2469" s="261" t="s">
        <v>1799</v>
      </c>
      <c r="G2469" s="261" t="s">
        <v>33</v>
      </c>
      <c r="H2469" s="261">
        <v>2</v>
      </c>
      <c r="I2469" s="261" t="s">
        <v>17</v>
      </c>
      <c r="J2469" s="261" t="s">
        <v>17</v>
      </c>
      <c r="K2469" s="261" t="s">
        <v>4683</v>
      </c>
      <c r="L2469" s="262">
        <v>45609</v>
      </c>
      <c r="M2469" s="261" t="s">
        <v>20</v>
      </c>
    </row>
    <row r="2470" spans="1:13" x14ac:dyDescent="0.35">
      <c r="A2470" s="259" t="s">
        <v>3679</v>
      </c>
      <c r="B2470" s="259" t="s">
        <v>3680</v>
      </c>
      <c r="C2470" s="259" t="s">
        <v>3670</v>
      </c>
      <c r="D2470" s="259" t="s">
        <v>1805</v>
      </c>
      <c r="E2470" s="259">
        <v>0</v>
      </c>
      <c r="F2470" s="259" t="s">
        <v>1799</v>
      </c>
      <c r="G2470" s="259" t="s">
        <v>33</v>
      </c>
      <c r="H2470" s="259">
        <v>2</v>
      </c>
      <c r="I2470" s="259" t="s">
        <v>17</v>
      </c>
      <c r="J2470" s="259" t="s">
        <v>17</v>
      </c>
      <c r="K2470" s="259" t="s">
        <v>4684</v>
      </c>
      <c r="L2470" s="260">
        <v>45609</v>
      </c>
      <c r="M2470" s="259" t="s">
        <v>20</v>
      </c>
    </row>
    <row r="2471" spans="1:13" x14ac:dyDescent="0.35">
      <c r="A2471" s="261" t="s">
        <v>3679</v>
      </c>
      <c r="B2471" s="261" t="s">
        <v>3680</v>
      </c>
      <c r="C2471" s="261" t="s">
        <v>3670</v>
      </c>
      <c r="D2471" s="261" t="s">
        <v>1807</v>
      </c>
      <c r="E2471" s="261">
        <v>3</v>
      </c>
      <c r="F2471" s="261" t="s">
        <v>1799</v>
      </c>
      <c r="G2471" s="261" t="s">
        <v>33</v>
      </c>
      <c r="H2471" s="261">
        <v>2</v>
      </c>
      <c r="I2471" s="261" t="s">
        <v>17</v>
      </c>
      <c r="J2471" s="261" t="s">
        <v>17</v>
      </c>
      <c r="K2471" s="261" t="s">
        <v>4685</v>
      </c>
      <c r="L2471" s="262">
        <v>45609</v>
      </c>
      <c r="M2471" s="261" t="s">
        <v>20</v>
      </c>
    </row>
    <row r="2472" spans="1:13" x14ac:dyDescent="0.35">
      <c r="A2472" s="259" t="s">
        <v>3679</v>
      </c>
      <c r="B2472" s="259" t="s">
        <v>3680</v>
      </c>
      <c r="C2472" s="259" t="s">
        <v>3670</v>
      </c>
      <c r="D2472" s="259" t="s">
        <v>1809</v>
      </c>
      <c r="E2472" s="259">
        <v>3</v>
      </c>
      <c r="F2472" s="259" t="s">
        <v>1799</v>
      </c>
      <c r="G2472" s="259" t="s">
        <v>33</v>
      </c>
      <c r="H2472" s="259">
        <v>2</v>
      </c>
      <c r="I2472" s="259" t="s">
        <v>17</v>
      </c>
      <c r="J2472" s="259" t="s">
        <v>17</v>
      </c>
      <c r="K2472" s="259" t="s">
        <v>4686</v>
      </c>
      <c r="L2472" s="260">
        <v>45609</v>
      </c>
      <c r="M2472" s="259" t="s">
        <v>20</v>
      </c>
    </row>
    <row r="2473" spans="1:13" x14ac:dyDescent="0.35">
      <c r="A2473" s="261" t="s">
        <v>3679</v>
      </c>
      <c r="B2473" s="261" t="s">
        <v>3680</v>
      </c>
      <c r="C2473" s="261" t="s">
        <v>3670</v>
      </c>
      <c r="D2473" s="261" t="s">
        <v>1811</v>
      </c>
      <c r="E2473" s="261">
        <v>0</v>
      </c>
      <c r="F2473" s="261" t="s">
        <v>1799</v>
      </c>
      <c r="G2473" s="261" t="s">
        <v>33</v>
      </c>
      <c r="H2473" s="261">
        <v>2</v>
      </c>
      <c r="I2473" s="261" t="s">
        <v>17</v>
      </c>
      <c r="J2473" s="261" t="s">
        <v>17</v>
      </c>
      <c r="K2473" s="261" t="s">
        <v>4687</v>
      </c>
      <c r="L2473" s="262">
        <v>45609</v>
      </c>
      <c r="M2473" s="261" t="s">
        <v>20</v>
      </c>
    </row>
    <row r="2474" spans="1:13" x14ac:dyDescent="0.35">
      <c r="A2474" s="259" t="s">
        <v>3679</v>
      </c>
      <c r="B2474" s="259" t="s">
        <v>3680</v>
      </c>
      <c r="C2474" s="259" t="s">
        <v>3670</v>
      </c>
      <c r="D2474" s="259" t="s">
        <v>1813</v>
      </c>
      <c r="E2474" s="259">
        <v>0</v>
      </c>
      <c r="F2474" s="259" t="s">
        <v>1799</v>
      </c>
      <c r="G2474" s="259" t="s">
        <v>33</v>
      </c>
      <c r="H2474" s="259">
        <v>2</v>
      </c>
      <c r="I2474" s="259" t="s">
        <v>17</v>
      </c>
      <c r="J2474" s="259" t="s">
        <v>17</v>
      </c>
      <c r="K2474" s="259" t="s">
        <v>4688</v>
      </c>
      <c r="L2474" s="260">
        <v>45609</v>
      </c>
      <c r="M2474" s="259" t="s">
        <v>20</v>
      </c>
    </row>
    <row r="2475" spans="1:13" x14ac:dyDescent="0.35">
      <c r="A2475" s="261" t="s">
        <v>3679</v>
      </c>
      <c r="B2475" s="261" t="s">
        <v>3680</v>
      </c>
      <c r="C2475" s="261" t="s">
        <v>3670</v>
      </c>
      <c r="D2475" s="261" t="s">
        <v>1815</v>
      </c>
      <c r="E2475" s="261">
        <v>0</v>
      </c>
      <c r="F2475" s="261" t="s">
        <v>1799</v>
      </c>
      <c r="G2475" s="261" t="s">
        <v>33</v>
      </c>
      <c r="H2475" s="261">
        <v>2</v>
      </c>
      <c r="I2475" s="261" t="s">
        <v>17</v>
      </c>
      <c r="J2475" s="261" t="s">
        <v>17</v>
      </c>
      <c r="K2475" s="261" t="s">
        <v>4689</v>
      </c>
      <c r="L2475" s="262">
        <v>45609</v>
      </c>
      <c r="M2475" s="261" t="s">
        <v>20</v>
      </c>
    </row>
    <row r="2476" spans="1:13" x14ac:dyDescent="0.35">
      <c r="A2476" s="259" t="s">
        <v>1150</v>
      </c>
      <c r="B2476" s="259" t="s">
        <v>1151</v>
      </c>
      <c r="C2476" s="259" t="s">
        <v>1152</v>
      </c>
      <c r="D2476" s="259" t="s">
        <v>1798</v>
      </c>
      <c r="E2476" s="259">
        <v>0</v>
      </c>
      <c r="F2476" s="259" t="s">
        <v>1799</v>
      </c>
      <c r="G2476" s="259" t="s">
        <v>33</v>
      </c>
      <c r="H2476" s="259">
        <v>2</v>
      </c>
      <c r="I2476" s="259" t="s">
        <v>17</v>
      </c>
      <c r="J2476" s="259" t="s">
        <v>17</v>
      </c>
      <c r="K2476" s="259" t="s">
        <v>4690</v>
      </c>
      <c r="L2476" s="260">
        <v>45609</v>
      </c>
      <c r="M2476" s="259" t="s">
        <v>20</v>
      </c>
    </row>
    <row r="2477" spans="1:13" x14ac:dyDescent="0.35">
      <c r="A2477" s="261" t="s">
        <v>1150</v>
      </c>
      <c r="B2477" s="261" t="s">
        <v>1151</v>
      </c>
      <c r="C2477" s="261" t="s">
        <v>1152</v>
      </c>
      <c r="D2477" s="261" t="s">
        <v>1801</v>
      </c>
      <c r="E2477" s="261">
        <v>0</v>
      </c>
      <c r="F2477" s="261" t="s">
        <v>1799</v>
      </c>
      <c r="G2477" s="261" t="s">
        <v>33</v>
      </c>
      <c r="H2477" s="261">
        <v>2</v>
      </c>
      <c r="I2477" s="261" t="s">
        <v>17</v>
      </c>
      <c r="J2477" s="261" t="s">
        <v>17</v>
      </c>
      <c r="K2477" s="261" t="s">
        <v>4691</v>
      </c>
      <c r="L2477" s="262">
        <v>45609</v>
      </c>
      <c r="M2477" s="261" t="s">
        <v>20</v>
      </c>
    </row>
    <row r="2478" spans="1:13" x14ac:dyDescent="0.35">
      <c r="A2478" s="259" t="s">
        <v>1150</v>
      </c>
      <c r="B2478" s="259" t="s">
        <v>1151</v>
      </c>
      <c r="C2478" s="259" t="s">
        <v>1152</v>
      </c>
      <c r="D2478" s="259" t="s">
        <v>1803</v>
      </c>
      <c r="E2478" s="259">
        <v>0</v>
      </c>
      <c r="F2478" s="259" t="s">
        <v>1799</v>
      </c>
      <c r="G2478" s="259" t="s">
        <v>33</v>
      </c>
      <c r="H2478" s="259">
        <v>2</v>
      </c>
      <c r="I2478" s="259" t="s">
        <v>17</v>
      </c>
      <c r="J2478" s="259" t="s">
        <v>17</v>
      </c>
      <c r="K2478" s="259" t="s">
        <v>4692</v>
      </c>
      <c r="L2478" s="260">
        <v>45609</v>
      </c>
      <c r="M2478" s="259" t="s">
        <v>20</v>
      </c>
    </row>
    <row r="2479" spans="1:13" x14ac:dyDescent="0.35">
      <c r="A2479" s="261" t="s">
        <v>1150</v>
      </c>
      <c r="B2479" s="261" t="s">
        <v>1151</v>
      </c>
      <c r="C2479" s="261" t="s">
        <v>1152</v>
      </c>
      <c r="D2479" s="261" t="s">
        <v>1805</v>
      </c>
      <c r="E2479" s="261">
        <v>0</v>
      </c>
      <c r="F2479" s="261" t="s">
        <v>1799</v>
      </c>
      <c r="G2479" s="261" t="s">
        <v>33</v>
      </c>
      <c r="H2479" s="261">
        <v>2</v>
      </c>
      <c r="I2479" s="261" t="s">
        <v>17</v>
      </c>
      <c r="J2479" s="261" t="s">
        <v>17</v>
      </c>
      <c r="K2479" s="261" t="s">
        <v>4693</v>
      </c>
      <c r="L2479" s="262">
        <v>45609</v>
      </c>
      <c r="M2479" s="261" t="s">
        <v>20</v>
      </c>
    </row>
    <row r="2480" spans="1:13" x14ac:dyDescent="0.35">
      <c r="A2480" s="259" t="s">
        <v>1150</v>
      </c>
      <c r="B2480" s="259" t="s">
        <v>1151</v>
      </c>
      <c r="C2480" s="259" t="s">
        <v>1152</v>
      </c>
      <c r="D2480" s="259" t="s">
        <v>1807</v>
      </c>
      <c r="E2480" s="259">
        <v>1</v>
      </c>
      <c r="F2480" s="259" t="s">
        <v>1799</v>
      </c>
      <c r="G2480" s="259" t="s">
        <v>33</v>
      </c>
      <c r="H2480" s="259">
        <v>2</v>
      </c>
      <c r="I2480" s="259" t="s">
        <v>17</v>
      </c>
      <c r="J2480" s="259" t="s">
        <v>17</v>
      </c>
      <c r="K2480" s="259" t="s">
        <v>4694</v>
      </c>
      <c r="L2480" s="260">
        <v>45609</v>
      </c>
      <c r="M2480" s="259" t="s">
        <v>20</v>
      </c>
    </row>
    <row r="2481" spans="1:13" x14ac:dyDescent="0.35">
      <c r="A2481" s="261" t="s">
        <v>1150</v>
      </c>
      <c r="B2481" s="261" t="s">
        <v>1151</v>
      </c>
      <c r="C2481" s="261" t="s">
        <v>1152</v>
      </c>
      <c r="D2481" s="261" t="s">
        <v>1809</v>
      </c>
      <c r="E2481" s="261">
        <v>0</v>
      </c>
      <c r="F2481" s="261" t="s">
        <v>1799</v>
      </c>
      <c r="G2481" s="261" t="s">
        <v>33</v>
      </c>
      <c r="H2481" s="261">
        <v>2</v>
      </c>
      <c r="I2481" s="261" t="s">
        <v>17</v>
      </c>
      <c r="J2481" s="261" t="s">
        <v>17</v>
      </c>
      <c r="K2481" s="261" t="s">
        <v>4695</v>
      </c>
      <c r="L2481" s="262">
        <v>45609</v>
      </c>
      <c r="M2481" s="261" t="s">
        <v>20</v>
      </c>
    </row>
    <row r="2482" spans="1:13" x14ac:dyDescent="0.35">
      <c r="A2482" s="259" t="s">
        <v>1150</v>
      </c>
      <c r="B2482" s="259" t="s">
        <v>1151</v>
      </c>
      <c r="C2482" s="259" t="s">
        <v>1152</v>
      </c>
      <c r="D2482" s="259" t="s">
        <v>1811</v>
      </c>
      <c r="E2482" s="259">
        <v>0</v>
      </c>
      <c r="F2482" s="259" t="s">
        <v>1799</v>
      </c>
      <c r="G2482" s="259" t="s">
        <v>33</v>
      </c>
      <c r="H2482" s="259">
        <v>2</v>
      </c>
      <c r="I2482" s="259" t="s">
        <v>17</v>
      </c>
      <c r="J2482" s="259" t="s">
        <v>17</v>
      </c>
      <c r="K2482" s="259" t="s">
        <v>4696</v>
      </c>
      <c r="L2482" s="260">
        <v>45609</v>
      </c>
      <c r="M2482" s="259" t="s">
        <v>20</v>
      </c>
    </row>
    <row r="2483" spans="1:13" x14ac:dyDescent="0.35">
      <c r="A2483" s="261" t="s">
        <v>1150</v>
      </c>
      <c r="B2483" s="261" t="s">
        <v>1151</v>
      </c>
      <c r="C2483" s="261" t="s">
        <v>1152</v>
      </c>
      <c r="D2483" s="261" t="s">
        <v>1813</v>
      </c>
      <c r="E2483" s="261">
        <v>0</v>
      </c>
      <c r="F2483" s="261" t="s">
        <v>1799</v>
      </c>
      <c r="G2483" s="261" t="s">
        <v>33</v>
      </c>
      <c r="H2483" s="261">
        <v>2</v>
      </c>
      <c r="I2483" s="261" t="s">
        <v>17</v>
      </c>
      <c r="J2483" s="261" t="s">
        <v>17</v>
      </c>
      <c r="K2483" s="261" t="s">
        <v>4697</v>
      </c>
      <c r="L2483" s="262">
        <v>45609</v>
      </c>
      <c r="M2483" s="261" t="s">
        <v>20</v>
      </c>
    </row>
    <row r="2484" spans="1:13" x14ac:dyDescent="0.35">
      <c r="A2484" s="259" t="s">
        <v>1150</v>
      </c>
      <c r="B2484" s="259" t="s">
        <v>1151</v>
      </c>
      <c r="C2484" s="259" t="s">
        <v>1152</v>
      </c>
      <c r="D2484" s="259" t="s">
        <v>1815</v>
      </c>
      <c r="E2484" s="259">
        <v>0</v>
      </c>
      <c r="F2484" s="259" t="s">
        <v>1799</v>
      </c>
      <c r="G2484" s="259" t="s">
        <v>33</v>
      </c>
      <c r="H2484" s="259">
        <v>2</v>
      </c>
      <c r="I2484" s="259" t="s">
        <v>17</v>
      </c>
      <c r="J2484" s="259" t="s">
        <v>17</v>
      </c>
      <c r="K2484" s="259" t="s">
        <v>4698</v>
      </c>
      <c r="L2484" s="260">
        <v>45609</v>
      </c>
      <c r="M2484" s="259" t="s">
        <v>20</v>
      </c>
    </row>
    <row r="2485" spans="1:13" x14ac:dyDescent="0.35">
      <c r="A2485" s="261" t="s">
        <v>2618</v>
      </c>
      <c r="B2485" s="261" t="s">
        <v>2619</v>
      </c>
      <c r="C2485" s="261" t="s">
        <v>2620</v>
      </c>
      <c r="D2485" s="261" t="s">
        <v>1798</v>
      </c>
      <c r="E2485" s="261">
        <v>0</v>
      </c>
      <c r="F2485" s="261" t="s">
        <v>1799</v>
      </c>
      <c r="G2485" s="261" t="s">
        <v>33</v>
      </c>
      <c r="H2485" s="261">
        <v>2</v>
      </c>
      <c r="I2485" s="261" t="s">
        <v>17</v>
      </c>
      <c r="J2485" s="261" t="s">
        <v>17</v>
      </c>
      <c r="K2485" s="261" t="s">
        <v>4699</v>
      </c>
      <c r="L2485" s="262">
        <v>45609</v>
      </c>
      <c r="M2485" s="261" t="s">
        <v>20</v>
      </c>
    </row>
    <row r="2486" spans="1:13" x14ac:dyDescent="0.35">
      <c r="A2486" s="259" t="s">
        <v>2618</v>
      </c>
      <c r="B2486" s="259" t="s">
        <v>2619</v>
      </c>
      <c r="C2486" s="259" t="s">
        <v>2620</v>
      </c>
      <c r="D2486" s="259" t="s">
        <v>1801</v>
      </c>
      <c r="E2486" s="259">
        <v>1</v>
      </c>
      <c r="F2486" s="259" t="s">
        <v>1799</v>
      </c>
      <c r="G2486" s="259" t="s">
        <v>33</v>
      </c>
      <c r="H2486" s="259">
        <v>2</v>
      </c>
      <c r="I2486" s="259" t="s">
        <v>17</v>
      </c>
      <c r="J2486" s="259" t="s">
        <v>17</v>
      </c>
      <c r="K2486" s="259" t="s">
        <v>4700</v>
      </c>
      <c r="L2486" s="260">
        <v>45609</v>
      </c>
      <c r="M2486" s="259" t="s">
        <v>20</v>
      </c>
    </row>
    <row r="2487" spans="1:13" x14ac:dyDescent="0.35">
      <c r="A2487" s="261" t="s">
        <v>2618</v>
      </c>
      <c r="B2487" s="261" t="s">
        <v>2619</v>
      </c>
      <c r="C2487" s="261" t="s">
        <v>2620</v>
      </c>
      <c r="D2487" s="261" t="s">
        <v>1803</v>
      </c>
      <c r="E2487" s="261">
        <v>0</v>
      </c>
      <c r="F2487" s="261" t="s">
        <v>1799</v>
      </c>
      <c r="G2487" s="261" t="s">
        <v>33</v>
      </c>
      <c r="H2487" s="261">
        <v>2</v>
      </c>
      <c r="I2487" s="261" t="s">
        <v>17</v>
      </c>
      <c r="J2487" s="261" t="s">
        <v>17</v>
      </c>
      <c r="K2487" s="261" t="s">
        <v>4701</v>
      </c>
      <c r="L2487" s="262">
        <v>45609</v>
      </c>
      <c r="M2487" s="261" t="s">
        <v>20</v>
      </c>
    </row>
    <row r="2488" spans="1:13" x14ac:dyDescent="0.35">
      <c r="A2488" s="259" t="s">
        <v>2618</v>
      </c>
      <c r="B2488" s="259" t="s">
        <v>2619</v>
      </c>
      <c r="C2488" s="259" t="s">
        <v>2620</v>
      </c>
      <c r="D2488" s="259" t="s">
        <v>1805</v>
      </c>
      <c r="E2488" s="259">
        <v>0</v>
      </c>
      <c r="F2488" s="259" t="s">
        <v>1799</v>
      </c>
      <c r="G2488" s="259" t="s">
        <v>33</v>
      </c>
      <c r="H2488" s="259">
        <v>2</v>
      </c>
      <c r="I2488" s="259" t="s">
        <v>17</v>
      </c>
      <c r="J2488" s="259" t="s">
        <v>17</v>
      </c>
      <c r="K2488" s="259" t="s">
        <v>4702</v>
      </c>
      <c r="L2488" s="260">
        <v>45609</v>
      </c>
      <c r="M2488" s="259" t="s">
        <v>20</v>
      </c>
    </row>
    <row r="2489" spans="1:13" x14ac:dyDescent="0.35">
      <c r="A2489" s="261" t="s">
        <v>2618</v>
      </c>
      <c r="B2489" s="261" t="s">
        <v>2619</v>
      </c>
      <c r="C2489" s="261" t="s">
        <v>2620</v>
      </c>
      <c r="D2489" s="261" t="s">
        <v>1807</v>
      </c>
      <c r="E2489" s="261">
        <v>3</v>
      </c>
      <c r="F2489" s="261" t="s">
        <v>1799</v>
      </c>
      <c r="G2489" s="261" t="s">
        <v>33</v>
      </c>
      <c r="H2489" s="261">
        <v>2</v>
      </c>
      <c r="I2489" s="261" t="s">
        <v>17</v>
      </c>
      <c r="J2489" s="261" t="s">
        <v>17</v>
      </c>
      <c r="K2489" s="261" t="s">
        <v>4703</v>
      </c>
      <c r="L2489" s="262">
        <v>45609</v>
      </c>
      <c r="M2489" s="261" t="s">
        <v>20</v>
      </c>
    </row>
    <row r="2490" spans="1:13" x14ac:dyDescent="0.35">
      <c r="A2490" s="259" t="s">
        <v>2618</v>
      </c>
      <c r="B2490" s="259" t="s">
        <v>2619</v>
      </c>
      <c r="C2490" s="259" t="s">
        <v>2620</v>
      </c>
      <c r="D2490" s="259" t="s">
        <v>1809</v>
      </c>
      <c r="E2490" s="259">
        <v>0</v>
      </c>
      <c r="F2490" s="259" t="s">
        <v>1799</v>
      </c>
      <c r="G2490" s="259" t="s">
        <v>33</v>
      </c>
      <c r="H2490" s="259">
        <v>2</v>
      </c>
      <c r="I2490" s="259" t="s">
        <v>17</v>
      </c>
      <c r="J2490" s="259" t="s">
        <v>17</v>
      </c>
      <c r="K2490" s="259" t="s">
        <v>4704</v>
      </c>
      <c r="L2490" s="260">
        <v>45609</v>
      </c>
      <c r="M2490" s="259" t="s">
        <v>20</v>
      </c>
    </row>
    <row r="2491" spans="1:13" x14ac:dyDescent="0.35">
      <c r="A2491" s="261" t="s">
        <v>2618</v>
      </c>
      <c r="B2491" s="261" t="s">
        <v>2619</v>
      </c>
      <c r="C2491" s="261" t="s">
        <v>2620</v>
      </c>
      <c r="D2491" s="261" t="s">
        <v>1811</v>
      </c>
      <c r="E2491" s="261">
        <v>0</v>
      </c>
      <c r="F2491" s="261" t="s">
        <v>1799</v>
      </c>
      <c r="G2491" s="261" t="s">
        <v>33</v>
      </c>
      <c r="H2491" s="261">
        <v>2</v>
      </c>
      <c r="I2491" s="261" t="s">
        <v>17</v>
      </c>
      <c r="J2491" s="261" t="s">
        <v>17</v>
      </c>
      <c r="K2491" s="261" t="s">
        <v>4705</v>
      </c>
      <c r="L2491" s="262">
        <v>45609</v>
      </c>
      <c r="M2491" s="261" t="s">
        <v>20</v>
      </c>
    </row>
    <row r="2492" spans="1:13" x14ac:dyDescent="0.35">
      <c r="A2492" s="259" t="s">
        <v>2618</v>
      </c>
      <c r="B2492" s="259" t="s">
        <v>2619</v>
      </c>
      <c r="C2492" s="259" t="s">
        <v>2620</v>
      </c>
      <c r="D2492" s="259" t="s">
        <v>1813</v>
      </c>
      <c r="E2492" s="259">
        <v>0</v>
      </c>
      <c r="F2492" s="259" t="s">
        <v>1799</v>
      </c>
      <c r="G2492" s="259" t="s">
        <v>33</v>
      </c>
      <c r="H2492" s="259">
        <v>2</v>
      </c>
      <c r="I2492" s="259" t="s">
        <v>17</v>
      </c>
      <c r="J2492" s="259" t="s">
        <v>17</v>
      </c>
      <c r="K2492" s="259" t="s">
        <v>4706</v>
      </c>
      <c r="L2492" s="260">
        <v>45609</v>
      </c>
      <c r="M2492" s="259" t="s">
        <v>20</v>
      </c>
    </row>
    <row r="2493" spans="1:13" x14ac:dyDescent="0.35">
      <c r="A2493" s="261" t="s">
        <v>2618</v>
      </c>
      <c r="B2493" s="261" t="s">
        <v>2619</v>
      </c>
      <c r="C2493" s="261" t="s">
        <v>2620</v>
      </c>
      <c r="D2493" s="261" t="s">
        <v>1815</v>
      </c>
      <c r="E2493" s="261">
        <v>0</v>
      </c>
      <c r="F2493" s="261" t="s">
        <v>1799</v>
      </c>
      <c r="G2493" s="261" t="s">
        <v>33</v>
      </c>
      <c r="H2493" s="261">
        <v>2</v>
      </c>
      <c r="I2493" s="261" t="s">
        <v>17</v>
      </c>
      <c r="J2493" s="261" t="s">
        <v>17</v>
      </c>
      <c r="K2493" s="261" t="s">
        <v>4707</v>
      </c>
      <c r="L2493" s="262">
        <v>45609</v>
      </c>
      <c r="M2493" s="261" t="s">
        <v>20</v>
      </c>
    </row>
    <row r="2494" spans="1:13" x14ac:dyDescent="0.35">
      <c r="A2494" s="259" t="s">
        <v>4708</v>
      </c>
      <c r="B2494" s="259" t="s">
        <v>4709</v>
      </c>
      <c r="C2494" s="259" t="s">
        <v>4710</v>
      </c>
      <c r="D2494" s="259" t="s">
        <v>1798</v>
      </c>
      <c r="E2494" s="259">
        <v>0</v>
      </c>
      <c r="F2494" s="259" t="s">
        <v>1799</v>
      </c>
      <c r="G2494" s="259" t="s">
        <v>33</v>
      </c>
      <c r="H2494" s="259">
        <v>2</v>
      </c>
      <c r="I2494" s="259" t="s">
        <v>17</v>
      </c>
      <c r="J2494" s="259" t="s">
        <v>17</v>
      </c>
      <c r="K2494" s="259" t="s">
        <v>4711</v>
      </c>
      <c r="L2494" s="260">
        <v>45610</v>
      </c>
      <c r="M2494" s="259" t="s">
        <v>20</v>
      </c>
    </row>
    <row r="2495" spans="1:13" x14ac:dyDescent="0.35">
      <c r="A2495" s="261" t="s">
        <v>4708</v>
      </c>
      <c r="B2495" s="261" t="s">
        <v>4709</v>
      </c>
      <c r="C2495" s="261" t="s">
        <v>4710</v>
      </c>
      <c r="D2495" s="261" t="s">
        <v>1801</v>
      </c>
      <c r="E2495" s="261">
        <v>0</v>
      </c>
      <c r="F2495" s="261" t="s">
        <v>1799</v>
      </c>
      <c r="G2495" s="261" t="s">
        <v>33</v>
      </c>
      <c r="H2495" s="261">
        <v>2</v>
      </c>
      <c r="I2495" s="261" t="s">
        <v>17</v>
      </c>
      <c r="J2495" s="261" t="s">
        <v>17</v>
      </c>
      <c r="K2495" s="261" t="s">
        <v>4712</v>
      </c>
      <c r="L2495" s="262">
        <v>45610</v>
      </c>
      <c r="M2495" s="261" t="s">
        <v>20</v>
      </c>
    </row>
    <row r="2496" spans="1:13" x14ac:dyDescent="0.35">
      <c r="A2496" s="259" t="s">
        <v>4708</v>
      </c>
      <c r="B2496" s="259" t="s">
        <v>4709</v>
      </c>
      <c r="C2496" s="259" t="s">
        <v>4710</v>
      </c>
      <c r="D2496" s="259" t="s">
        <v>1803</v>
      </c>
      <c r="E2496" s="259">
        <v>0</v>
      </c>
      <c r="F2496" s="259" t="s">
        <v>1799</v>
      </c>
      <c r="G2496" s="259" t="s">
        <v>33</v>
      </c>
      <c r="H2496" s="259">
        <v>2</v>
      </c>
      <c r="I2496" s="259" t="s">
        <v>17</v>
      </c>
      <c r="J2496" s="259" t="s">
        <v>17</v>
      </c>
      <c r="K2496" s="259" t="s">
        <v>4713</v>
      </c>
      <c r="L2496" s="260">
        <v>45610</v>
      </c>
      <c r="M2496" s="259" t="s">
        <v>20</v>
      </c>
    </row>
    <row r="2497" spans="1:13" x14ac:dyDescent="0.35">
      <c r="A2497" s="261" t="s">
        <v>4708</v>
      </c>
      <c r="B2497" s="261" t="s">
        <v>4709</v>
      </c>
      <c r="C2497" s="261" t="s">
        <v>4710</v>
      </c>
      <c r="D2497" s="261" t="s">
        <v>1805</v>
      </c>
      <c r="E2497" s="261">
        <v>0</v>
      </c>
      <c r="F2497" s="261" t="s">
        <v>1799</v>
      </c>
      <c r="G2497" s="261" t="s">
        <v>33</v>
      </c>
      <c r="H2497" s="261">
        <v>2</v>
      </c>
      <c r="I2497" s="261" t="s">
        <v>17</v>
      </c>
      <c r="J2497" s="261" t="s">
        <v>17</v>
      </c>
      <c r="K2497" s="261" t="s">
        <v>4714</v>
      </c>
      <c r="L2497" s="262">
        <v>45610</v>
      </c>
      <c r="M2497" s="261" t="s">
        <v>20</v>
      </c>
    </row>
    <row r="2498" spans="1:13" x14ac:dyDescent="0.35">
      <c r="A2498" s="259" t="s">
        <v>4708</v>
      </c>
      <c r="B2498" s="259" t="s">
        <v>4709</v>
      </c>
      <c r="C2498" s="259" t="s">
        <v>4710</v>
      </c>
      <c r="D2498" s="259" t="s">
        <v>1807</v>
      </c>
      <c r="E2498" s="259">
        <v>0</v>
      </c>
      <c r="F2498" s="259" t="s">
        <v>1799</v>
      </c>
      <c r="G2498" s="259" t="s">
        <v>33</v>
      </c>
      <c r="H2498" s="259">
        <v>2</v>
      </c>
      <c r="I2498" s="259" t="s">
        <v>17</v>
      </c>
      <c r="J2498" s="259" t="s">
        <v>17</v>
      </c>
      <c r="K2498" s="259" t="s">
        <v>4715</v>
      </c>
      <c r="L2498" s="260">
        <v>45610</v>
      </c>
      <c r="M2498" s="259" t="s">
        <v>20</v>
      </c>
    </row>
    <row r="2499" spans="1:13" x14ac:dyDescent="0.35">
      <c r="A2499" s="261" t="s">
        <v>4708</v>
      </c>
      <c r="B2499" s="261" t="s">
        <v>4709</v>
      </c>
      <c r="C2499" s="261" t="s">
        <v>4710</v>
      </c>
      <c r="D2499" s="261" t="s">
        <v>1809</v>
      </c>
      <c r="E2499" s="261">
        <v>0</v>
      </c>
      <c r="F2499" s="261" t="s">
        <v>1799</v>
      </c>
      <c r="G2499" s="261" t="s">
        <v>33</v>
      </c>
      <c r="H2499" s="261">
        <v>2</v>
      </c>
      <c r="I2499" s="261" t="s">
        <v>17</v>
      </c>
      <c r="J2499" s="261" t="s">
        <v>17</v>
      </c>
      <c r="K2499" s="261" t="s">
        <v>4716</v>
      </c>
      <c r="L2499" s="262">
        <v>45610</v>
      </c>
      <c r="M2499" s="261" t="s">
        <v>20</v>
      </c>
    </row>
    <row r="2500" spans="1:13" x14ac:dyDescent="0.35">
      <c r="A2500" s="259" t="s">
        <v>4708</v>
      </c>
      <c r="B2500" s="259" t="s">
        <v>4709</v>
      </c>
      <c r="C2500" s="259" t="s">
        <v>4710</v>
      </c>
      <c r="D2500" s="259" t="s">
        <v>1811</v>
      </c>
      <c r="E2500" s="259">
        <v>0</v>
      </c>
      <c r="F2500" s="259" t="s">
        <v>1799</v>
      </c>
      <c r="G2500" s="259" t="s">
        <v>33</v>
      </c>
      <c r="H2500" s="259">
        <v>2</v>
      </c>
      <c r="I2500" s="259" t="s">
        <v>17</v>
      </c>
      <c r="J2500" s="259" t="s">
        <v>17</v>
      </c>
      <c r="K2500" s="259" t="s">
        <v>4717</v>
      </c>
      <c r="L2500" s="260">
        <v>45610</v>
      </c>
      <c r="M2500" s="259" t="s">
        <v>20</v>
      </c>
    </row>
    <row r="2501" spans="1:13" x14ac:dyDescent="0.35">
      <c r="A2501" s="261" t="s">
        <v>4708</v>
      </c>
      <c r="B2501" s="261" t="s">
        <v>4709</v>
      </c>
      <c r="C2501" s="261" t="s">
        <v>4710</v>
      </c>
      <c r="D2501" s="261" t="s">
        <v>1813</v>
      </c>
      <c r="E2501" s="261">
        <v>0</v>
      </c>
      <c r="F2501" s="261" t="s">
        <v>1799</v>
      </c>
      <c r="G2501" s="261" t="s">
        <v>33</v>
      </c>
      <c r="H2501" s="261">
        <v>2</v>
      </c>
      <c r="I2501" s="261" t="s">
        <v>17</v>
      </c>
      <c r="J2501" s="261" t="s">
        <v>17</v>
      </c>
      <c r="K2501" s="261" t="s">
        <v>4718</v>
      </c>
      <c r="L2501" s="262">
        <v>45610</v>
      </c>
      <c r="M2501" s="261" t="s">
        <v>20</v>
      </c>
    </row>
    <row r="2502" spans="1:13" x14ac:dyDescent="0.35">
      <c r="A2502" s="259" t="s">
        <v>4708</v>
      </c>
      <c r="B2502" s="259" t="s">
        <v>4709</v>
      </c>
      <c r="C2502" s="259" t="s">
        <v>4710</v>
      </c>
      <c r="D2502" s="259" t="s">
        <v>1815</v>
      </c>
      <c r="E2502" s="259">
        <v>0</v>
      </c>
      <c r="F2502" s="259" t="s">
        <v>1799</v>
      </c>
      <c r="G2502" s="259" t="s">
        <v>33</v>
      </c>
      <c r="H2502" s="259">
        <v>2</v>
      </c>
      <c r="I2502" s="259" t="s">
        <v>17</v>
      </c>
      <c r="J2502" s="259" t="s">
        <v>17</v>
      </c>
      <c r="K2502" s="259" t="s">
        <v>4719</v>
      </c>
      <c r="L2502" s="260">
        <v>45610</v>
      </c>
      <c r="M2502" s="259" t="s">
        <v>20</v>
      </c>
    </row>
    <row r="2503" spans="1:13" x14ac:dyDescent="0.35">
      <c r="A2503" s="261" t="s">
        <v>2403</v>
      </c>
      <c r="B2503" s="261" t="s">
        <v>2404</v>
      </c>
      <c r="C2503" s="261" t="s">
        <v>2405</v>
      </c>
      <c r="D2503" s="261" t="s">
        <v>1798</v>
      </c>
      <c r="E2503" s="261">
        <v>0</v>
      </c>
      <c r="F2503" s="261" t="s">
        <v>1799</v>
      </c>
      <c r="G2503" s="261" t="s">
        <v>33</v>
      </c>
      <c r="H2503" s="261">
        <v>2</v>
      </c>
      <c r="I2503" s="261" t="s">
        <v>17</v>
      </c>
      <c r="J2503" s="261" t="s">
        <v>17</v>
      </c>
      <c r="K2503" s="261" t="s">
        <v>4720</v>
      </c>
      <c r="L2503" s="262">
        <v>45610</v>
      </c>
      <c r="M2503" s="261" t="s">
        <v>20</v>
      </c>
    </row>
    <row r="2504" spans="1:13" x14ac:dyDescent="0.35">
      <c r="A2504" s="259" t="s">
        <v>2403</v>
      </c>
      <c r="B2504" s="259" t="s">
        <v>2404</v>
      </c>
      <c r="C2504" s="259" t="s">
        <v>2405</v>
      </c>
      <c r="D2504" s="259" t="s">
        <v>1801</v>
      </c>
      <c r="E2504" s="259">
        <v>0</v>
      </c>
      <c r="F2504" s="259" t="s">
        <v>1799</v>
      </c>
      <c r="G2504" s="259" t="s">
        <v>33</v>
      </c>
      <c r="H2504" s="259">
        <v>2</v>
      </c>
      <c r="I2504" s="259" t="s">
        <v>17</v>
      </c>
      <c r="J2504" s="259" t="s">
        <v>17</v>
      </c>
      <c r="K2504" s="259" t="s">
        <v>4721</v>
      </c>
      <c r="L2504" s="260">
        <v>45610</v>
      </c>
      <c r="M2504" s="259" t="s">
        <v>20</v>
      </c>
    </row>
    <row r="2505" spans="1:13" x14ac:dyDescent="0.35">
      <c r="A2505" s="261" t="s">
        <v>2403</v>
      </c>
      <c r="B2505" s="261" t="s">
        <v>2404</v>
      </c>
      <c r="C2505" s="261" t="s">
        <v>2405</v>
      </c>
      <c r="D2505" s="261" t="s">
        <v>1803</v>
      </c>
      <c r="E2505" s="261">
        <v>0</v>
      </c>
      <c r="F2505" s="261" t="s">
        <v>1799</v>
      </c>
      <c r="G2505" s="261" t="s">
        <v>33</v>
      </c>
      <c r="H2505" s="261">
        <v>2</v>
      </c>
      <c r="I2505" s="261" t="s">
        <v>17</v>
      </c>
      <c r="J2505" s="261" t="s">
        <v>17</v>
      </c>
      <c r="K2505" s="261" t="s">
        <v>4722</v>
      </c>
      <c r="L2505" s="262">
        <v>45610</v>
      </c>
      <c r="M2505" s="261" t="s">
        <v>20</v>
      </c>
    </row>
    <row r="2506" spans="1:13" x14ac:dyDescent="0.35">
      <c r="A2506" s="259" t="s">
        <v>2403</v>
      </c>
      <c r="B2506" s="259" t="s">
        <v>2404</v>
      </c>
      <c r="C2506" s="259" t="s">
        <v>2405</v>
      </c>
      <c r="D2506" s="259" t="s">
        <v>1805</v>
      </c>
      <c r="E2506" s="259">
        <v>0</v>
      </c>
      <c r="F2506" s="259" t="s">
        <v>1799</v>
      </c>
      <c r="G2506" s="259" t="s">
        <v>33</v>
      </c>
      <c r="H2506" s="259">
        <v>2</v>
      </c>
      <c r="I2506" s="259" t="s">
        <v>17</v>
      </c>
      <c r="J2506" s="259" t="s">
        <v>17</v>
      </c>
      <c r="K2506" s="259" t="s">
        <v>4723</v>
      </c>
      <c r="L2506" s="260">
        <v>45610</v>
      </c>
      <c r="M2506" s="259" t="s">
        <v>20</v>
      </c>
    </row>
    <row r="2507" spans="1:13" x14ac:dyDescent="0.35">
      <c r="A2507" s="261" t="s">
        <v>2403</v>
      </c>
      <c r="B2507" s="261" t="s">
        <v>2404</v>
      </c>
      <c r="C2507" s="261" t="s">
        <v>2405</v>
      </c>
      <c r="D2507" s="261" t="s">
        <v>1807</v>
      </c>
      <c r="E2507" s="261">
        <v>3</v>
      </c>
      <c r="F2507" s="261" t="s">
        <v>1799</v>
      </c>
      <c r="G2507" s="261" t="s">
        <v>33</v>
      </c>
      <c r="H2507" s="261">
        <v>2</v>
      </c>
      <c r="I2507" s="261" t="s">
        <v>17</v>
      </c>
      <c r="J2507" s="261" t="s">
        <v>17</v>
      </c>
      <c r="K2507" s="261" t="s">
        <v>4724</v>
      </c>
      <c r="L2507" s="262">
        <v>45610</v>
      </c>
      <c r="M2507" s="261" t="s">
        <v>20</v>
      </c>
    </row>
    <row r="2508" spans="1:13" x14ac:dyDescent="0.35">
      <c r="A2508" s="259" t="s">
        <v>2403</v>
      </c>
      <c r="B2508" s="259" t="s">
        <v>2404</v>
      </c>
      <c r="C2508" s="259" t="s">
        <v>2405</v>
      </c>
      <c r="D2508" s="259" t="s">
        <v>1809</v>
      </c>
      <c r="E2508" s="259">
        <v>0</v>
      </c>
      <c r="F2508" s="259" t="s">
        <v>1799</v>
      </c>
      <c r="G2508" s="259" t="s">
        <v>33</v>
      </c>
      <c r="H2508" s="259">
        <v>2</v>
      </c>
      <c r="I2508" s="259" t="s">
        <v>17</v>
      </c>
      <c r="J2508" s="259" t="s">
        <v>17</v>
      </c>
      <c r="K2508" s="259" t="s">
        <v>4725</v>
      </c>
      <c r="L2508" s="260">
        <v>45610</v>
      </c>
      <c r="M2508" s="259" t="s">
        <v>20</v>
      </c>
    </row>
    <row r="2509" spans="1:13" x14ac:dyDescent="0.35">
      <c r="A2509" s="261" t="s">
        <v>2403</v>
      </c>
      <c r="B2509" s="261" t="s">
        <v>2404</v>
      </c>
      <c r="C2509" s="261" t="s">
        <v>2405</v>
      </c>
      <c r="D2509" s="261" t="s">
        <v>1811</v>
      </c>
      <c r="E2509" s="261">
        <v>0</v>
      </c>
      <c r="F2509" s="261" t="s">
        <v>1799</v>
      </c>
      <c r="G2509" s="261" t="s">
        <v>33</v>
      </c>
      <c r="H2509" s="261">
        <v>2</v>
      </c>
      <c r="I2509" s="261" t="s">
        <v>17</v>
      </c>
      <c r="J2509" s="261" t="s">
        <v>17</v>
      </c>
      <c r="K2509" s="261" t="s">
        <v>4726</v>
      </c>
      <c r="L2509" s="262">
        <v>45610</v>
      </c>
      <c r="M2509" s="261" t="s">
        <v>20</v>
      </c>
    </row>
    <row r="2510" spans="1:13" x14ac:dyDescent="0.35">
      <c r="A2510" s="259" t="s">
        <v>2403</v>
      </c>
      <c r="B2510" s="259" t="s">
        <v>2404</v>
      </c>
      <c r="C2510" s="259" t="s">
        <v>2405</v>
      </c>
      <c r="D2510" s="259" t="s">
        <v>1813</v>
      </c>
      <c r="E2510" s="259">
        <v>0</v>
      </c>
      <c r="F2510" s="259" t="s">
        <v>1799</v>
      </c>
      <c r="G2510" s="259" t="s">
        <v>33</v>
      </c>
      <c r="H2510" s="259">
        <v>2</v>
      </c>
      <c r="I2510" s="259" t="s">
        <v>17</v>
      </c>
      <c r="J2510" s="259" t="s">
        <v>17</v>
      </c>
      <c r="K2510" s="259" t="s">
        <v>4727</v>
      </c>
      <c r="L2510" s="260">
        <v>45610</v>
      </c>
      <c r="M2510" s="259" t="s">
        <v>20</v>
      </c>
    </row>
    <row r="2511" spans="1:13" x14ac:dyDescent="0.35">
      <c r="A2511" s="261" t="s">
        <v>2403</v>
      </c>
      <c r="B2511" s="261" t="s">
        <v>2404</v>
      </c>
      <c r="C2511" s="261" t="s">
        <v>2405</v>
      </c>
      <c r="D2511" s="261" t="s">
        <v>1815</v>
      </c>
      <c r="E2511" s="261">
        <v>0</v>
      </c>
      <c r="F2511" s="261" t="s">
        <v>1799</v>
      </c>
      <c r="G2511" s="261" t="s">
        <v>33</v>
      </c>
      <c r="H2511" s="261">
        <v>2</v>
      </c>
      <c r="I2511" s="261" t="s">
        <v>17</v>
      </c>
      <c r="J2511" s="261" t="s">
        <v>17</v>
      </c>
      <c r="K2511" s="261" t="s">
        <v>4728</v>
      </c>
      <c r="L2511" s="262">
        <v>45610</v>
      </c>
      <c r="M2511" s="261" t="s">
        <v>20</v>
      </c>
    </row>
    <row r="2512" spans="1:13" x14ac:dyDescent="0.35">
      <c r="A2512" s="259" t="s">
        <v>2478</v>
      </c>
      <c r="B2512" s="259" t="s">
        <v>2479</v>
      </c>
      <c r="C2512" s="259" t="s">
        <v>2405</v>
      </c>
      <c r="D2512" s="259" t="s">
        <v>1798</v>
      </c>
      <c r="E2512" s="259">
        <v>0</v>
      </c>
      <c r="F2512" s="259" t="s">
        <v>1799</v>
      </c>
      <c r="G2512" s="259" t="s">
        <v>33</v>
      </c>
      <c r="H2512" s="259">
        <v>2</v>
      </c>
      <c r="I2512" s="259" t="s">
        <v>17</v>
      </c>
      <c r="J2512" s="259" t="s">
        <v>17</v>
      </c>
      <c r="K2512" s="259" t="s">
        <v>4729</v>
      </c>
      <c r="L2512" s="260">
        <v>45610</v>
      </c>
      <c r="M2512" s="259" t="s">
        <v>20</v>
      </c>
    </row>
    <row r="2513" spans="1:13" x14ac:dyDescent="0.35">
      <c r="A2513" s="261" t="s">
        <v>2478</v>
      </c>
      <c r="B2513" s="261" t="s">
        <v>2479</v>
      </c>
      <c r="C2513" s="261" t="s">
        <v>2405</v>
      </c>
      <c r="D2513" s="261" t="s">
        <v>1801</v>
      </c>
      <c r="E2513" s="261">
        <v>0</v>
      </c>
      <c r="F2513" s="261" t="s">
        <v>1799</v>
      </c>
      <c r="G2513" s="261" t="s">
        <v>33</v>
      </c>
      <c r="H2513" s="261">
        <v>2</v>
      </c>
      <c r="I2513" s="261" t="s">
        <v>17</v>
      </c>
      <c r="J2513" s="261" t="s">
        <v>17</v>
      </c>
      <c r="K2513" s="261" t="s">
        <v>4730</v>
      </c>
      <c r="L2513" s="262">
        <v>45610</v>
      </c>
      <c r="M2513" s="261" t="s">
        <v>20</v>
      </c>
    </row>
    <row r="2514" spans="1:13" x14ac:dyDescent="0.35">
      <c r="A2514" s="259" t="s">
        <v>2478</v>
      </c>
      <c r="B2514" s="259" t="s">
        <v>2479</v>
      </c>
      <c r="C2514" s="259" t="s">
        <v>2405</v>
      </c>
      <c r="D2514" s="259" t="s">
        <v>1803</v>
      </c>
      <c r="E2514" s="259">
        <v>0</v>
      </c>
      <c r="F2514" s="259" t="s">
        <v>1799</v>
      </c>
      <c r="G2514" s="259" t="s">
        <v>33</v>
      </c>
      <c r="H2514" s="259">
        <v>2</v>
      </c>
      <c r="I2514" s="259" t="s">
        <v>17</v>
      </c>
      <c r="J2514" s="259" t="s">
        <v>17</v>
      </c>
      <c r="K2514" s="259" t="s">
        <v>4731</v>
      </c>
      <c r="L2514" s="260">
        <v>45610</v>
      </c>
      <c r="M2514" s="259" t="s">
        <v>20</v>
      </c>
    </row>
    <row r="2515" spans="1:13" x14ac:dyDescent="0.35">
      <c r="A2515" s="261" t="s">
        <v>2478</v>
      </c>
      <c r="B2515" s="261" t="s">
        <v>2479</v>
      </c>
      <c r="C2515" s="261" t="s">
        <v>2405</v>
      </c>
      <c r="D2515" s="261" t="s">
        <v>1805</v>
      </c>
      <c r="E2515" s="261">
        <v>0</v>
      </c>
      <c r="F2515" s="261" t="s">
        <v>1799</v>
      </c>
      <c r="G2515" s="261" t="s">
        <v>33</v>
      </c>
      <c r="H2515" s="261">
        <v>2</v>
      </c>
      <c r="I2515" s="261" t="s">
        <v>17</v>
      </c>
      <c r="J2515" s="261" t="s">
        <v>17</v>
      </c>
      <c r="K2515" s="261" t="s">
        <v>4732</v>
      </c>
      <c r="L2515" s="262">
        <v>45610</v>
      </c>
      <c r="M2515" s="261" t="s">
        <v>20</v>
      </c>
    </row>
    <row r="2516" spans="1:13" x14ac:dyDescent="0.35">
      <c r="A2516" s="259" t="s">
        <v>2478</v>
      </c>
      <c r="B2516" s="259" t="s">
        <v>2479</v>
      </c>
      <c r="C2516" s="259" t="s">
        <v>2405</v>
      </c>
      <c r="D2516" s="259" t="s">
        <v>1807</v>
      </c>
      <c r="E2516" s="259">
        <v>2</v>
      </c>
      <c r="F2516" s="259" t="s">
        <v>1799</v>
      </c>
      <c r="G2516" s="259" t="s">
        <v>33</v>
      </c>
      <c r="H2516" s="259">
        <v>2</v>
      </c>
      <c r="I2516" s="259" t="s">
        <v>17</v>
      </c>
      <c r="J2516" s="259" t="s">
        <v>17</v>
      </c>
      <c r="K2516" s="259" t="s">
        <v>4733</v>
      </c>
      <c r="L2516" s="260">
        <v>45610</v>
      </c>
      <c r="M2516" s="259" t="s">
        <v>20</v>
      </c>
    </row>
    <row r="2517" spans="1:13" x14ac:dyDescent="0.35">
      <c r="A2517" s="261" t="s">
        <v>2478</v>
      </c>
      <c r="B2517" s="261" t="s">
        <v>2479</v>
      </c>
      <c r="C2517" s="261" t="s">
        <v>2405</v>
      </c>
      <c r="D2517" s="261" t="s">
        <v>1809</v>
      </c>
      <c r="E2517" s="261">
        <v>0</v>
      </c>
      <c r="F2517" s="261" t="s">
        <v>1799</v>
      </c>
      <c r="G2517" s="261" t="s">
        <v>33</v>
      </c>
      <c r="H2517" s="261">
        <v>2</v>
      </c>
      <c r="I2517" s="261" t="s">
        <v>17</v>
      </c>
      <c r="J2517" s="261" t="s">
        <v>17</v>
      </c>
      <c r="K2517" s="261" t="s">
        <v>4734</v>
      </c>
      <c r="L2517" s="262">
        <v>45610</v>
      </c>
      <c r="M2517" s="261" t="s">
        <v>20</v>
      </c>
    </row>
    <row r="2518" spans="1:13" x14ac:dyDescent="0.35">
      <c r="A2518" s="259" t="s">
        <v>2478</v>
      </c>
      <c r="B2518" s="259" t="s">
        <v>2479</v>
      </c>
      <c r="C2518" s="259" t="s">
        <v>2405</v>
      </c>
      <c r="D2518" s="259" t="s">
        <v>1811</v>
      </c>
      <c r="E2518" s="259">
        <v>0</v>
      </c>
      <c r="F2518" s="259" t="s">
        <v>1799</v>
      </c>
      <c r="G2518" s="259" t="s">
        <v>33</v>
      </c>
      <c r="H2518" s="259">
        <v>2</v>
      </c>
      <c r="I2518" s="259" t="s">
        <v>17</v>
      </c>
      <c r="J2518" s="259" t="s">
        <v>17</v>
      </c>
      <c r="K2518" s="259" t="s">
        <v>4735</v>
      </c>
      <c r="L2518" s="260">
        <v>45610</v>
      </c>
      <c r="M2518" s="259" t="s">
        <v>20</v>
      </c>
    </row>
    <row r="2519" spans="1:13" x14ac:dyDescent="0.35">
      <c r="A2519" s="261" t="s">
        <v>2478</v>
      </c>
      <c r="B2519" s="261" t="s">
        <v>2479</v>
      </c>
      <c r="C2519" s="261" t="s">
        <v>2405</v>
      </c>
      <c r="D2519" s="261" t="s">
        <v>1813</v>
      </c>
      <c r="E2519" s="261">
        <v>0</v>
      </c>
      <c r="F2519" s="261" t="s">
        <v>1799</v>
      </c>
      <c r="G2519" s="261" t="s">
        <v>33</v>
      </c>
      <c r="H2519" s="261">
        <v>2</v>
      </c>
      <c r="I2519" s="261" t="s">
        <v>17</v>
      </c>
      <c r="J2519" s="261" t="s">
        <v>17</v>
      </c>
      <c r="K2519" s="261" t="s">
        <v>4736</v>
      </c>
      <c r="L2519" s="262">
        <v>45610</v>
      </c>
      <c r="M2519" s="261" t="s">
        <v>20</v>
      </c>
    </row>
    <row r="2520" spans="1:13" x14ac:dyDescent="0.35">
      <c r="A2520" s="259" t="s">
        <v>2478</v>
      </c>
      <c r="B2520" s="259" t="s">
        <v>2479</v>
      </c>
      <c r="C2520" s="259" t="s">
        <v>2405</v>
      </c>
      <c r="D2520" s="259" t="s">
        <v>1815</v>
      </c>
      <c r="E2520" s="259">
        <v>0</v>
      </c>
      <c r="F2520" s="259" t="s">
        <v>1799</v>
      </c>
      <c r="G2520" s="259" t="s">
        <v>33</v>
      </c>
      <c r="H2520" s="259">
        <v>2</v>
      </c>
      <c r="I2520" s="259" t="s">
        <v>17</v>
      </c>
      <c r="J2520" s="259" t="s">
        <v>17</v>
      </c>
      <c r="K2520" s="259" t="s">
        <v>4737</v>
      </c>
      <c r="L2520" s="260">
        <v>45610</v>
      </c>
      <c r="M2520" s="259" t="s">
        <v>20</v>
      </c>
    </row>
    <row r="2521" spans="1:13" x14ac:dyDescent="0.35">
      <c r="A2521" s="261" t="s">
        <v>2525</v>
      </c>
      <c r="B2521" s="261" t="s">
        <v>2526</v>
      </c>
      <c r="C2521" s="261" t="s">
        <v>2405</v>
      </c>
      <c r="D2521" s="261" t="s">
        <v>1798</v>
      </c>
      <c r="E2521" s="261">
        <v>0</v>
      </c>
      <c r="F2521" s="261" t="s">
        <v>1799</v>
      </c>
      <c r="G2521" s="261" t="s">
        <v>33</v>
      </c>
      <c r="H2521" s="261">
        <v>2</v>
      </c>
      <c r="I2521" s="261" t="s">
        <v>17</v>
      </c>
      <c r="J2521" s="261" t="s">
        <v>17</v>
      </c>
      <c r="K2521" s="261" t="s">
        <v>4738</v>
      </c>
      <c r="L2521" s="262">
        <v>45610</v>
      </c>
      <c r="M2521" s="261" t="s">
        <v>20</v>
      </c>
    </row>
    <row r="2522" spans="1:13" x14ac:dyDescent="0.35">
      <c r="A2522" s="259" t="s">
        <v>2525</v>
      </c>
      <c r="B2522" s="259" t="s">
        <v>2526</v>
      </c>
      <c r="C2522" s="259" t="s">
        <v>2405</v>
      </c>
      <c r="D2522" s="259" t="s">
        <v>1801</v>
      </c>
      <c r="E2522" s="259">
        <v>0</v>
      </c>
      <c r="F2522" s="259" t="s">
        <v>1799</v>
      </c>
      <c r="G2522" s="259" t="s">
        <v>33</v>
      </c>
      <c r="H2522" s="259">
        <v>2</v>
      </c>
      <c r="I2522" s="259" t="s">
        <v>17</v>
      </c>
      <c r="J2522" s="259" t="s">
        <v>17</v>
      </c>
      <c r="K2522" s="259" t="s">
        <v>4739</v>
      </c>
      <c r="L2522" s="260">
        <v>45610</v>
      </c>
      <c r="M2522" s="259" t="s">
        <v>20</v>
      </c>
    </row>
    <row r="2523" spans="1:13" x14ac:dyDescent="0.35">
      <c r="A2523" s="261" t="s">
        <v>2525</v>
      </c>
      <c r="B2523" s="261" t="s">
        <v>2526</v>
      </c>
      <c r="C2523" s="261" t="s">
        <v>2405</v>
      </c>
      <c r="D2523" s="261" t="s">
        <v>1803</v>
      </c>
      <c r="E2523" s="261">
        <v>0</v>
      </c>
      <c r="F2523" s="261" t="s">
        <v>1799</v>
      </c>
      <c r="G2523" s="261" t="s">
        <v>33</v>
      </c>
      <c r="H2523" s="261">
        <v>2</v>
      </c>
      <c r="I2523" s="261" t="s">
        <v>17</v>
      </c>
      <c r="J2523" s="261" t="s">
        <v>17</v>
      </c>
      <c r="K2523" s="261" t="s">
        <v>4740</v>
      </c>
      <c r="L2523" s="262">
        <v>45610</v>
      </c>
      <c r="M2523" s="261" t="s">
        <v>20</v>
      </c>
    </row>
    <row r="2524" spans="1:13" x14ac:dyDescent="0.35">
      <c r="A2524" s="259" t="s">
        <v>2525</v>
      </c>
      <c r="B2524" s="259" t="s">
        <v>2526</v>
      </c>
      <c r="C2524" s="259" t="s">
        <v>2405</v>
      </c>
      <c r="D2524" s="259" t="s">
        <v>1805</v>
      </c>
      <c r="E2524" s="259">
        <v>0</v>
      </c>
      <c r="F2524" s="259" t="s">
        <v>1799</v>
      </c>
      <c r="G2524" s="259" t="s">
        <v>33</v>
      </c>
      <c r="H2524" s="259">
        <v>2</v>
      </c>
      <c r="I2524" s="259" t="s">
        <v>17</v>
      </c>
      <c r="J2524" s="259" t="s">
        <v>17</v>
      </c>
      <c r="K2524" s="259" t="s">
        <v>4741</v>
      </c>
      <c r="L2524" s="260">
        <v>45610</v>
      </c>
      <c r="M2524" s="259" t="s">
        <v>20</v>
      </c>
    </row>
    <row r="2525" spans="1:13" x14ac:dyDescent="0.35">
      <c r="A2525" s="261" t="s">
        <v>2525</v>
      </c>
      <c r="B2525" s="261" t="s">
        <v>2526</v>
      </c>
      <c r="C2525" s="261" t="s">
        <v>2405</v>
      </c>
      <c r="D2525" s="261" t="s">
        <v>1807</v>
      </c>
      <c r="E2525" s="261">
        <v>1</v>
      </c>
      <c r="F2525" s="261" t="s">
        <v>1799</v>
      </c>
      <c r="G2525" s="261" t="s">
        <v>33</v>
      </c>
      <c r="H2525" s="261">
        <v>2</v>
      </c>
      <c r="I2525" s="261" t="s">
        <v>17</v>
      </c>
      <c r="J2525" s="261" t="s">
        <v>17</v>
      </c>
      <c r="K2525" s="261" t="s">
        <v>4742</v>
      </c>
      <c r="L2525" s="262">
        <v>45610</v>
      </c>
      <c r="M2525" s="261" t="s">
        <v>20</v>
      </c>
    </row>
    <row r="2526" spans="1:13" x14ac:dyDescent="0.35">
      <c r="A2526" s="259" t="s">
        <v>2525</v>
      </c>
      <c r="B2526" s="259" t="s">
        <v>2526</v>
      </c>
      <c r="C2526" s="259" t="s">
        <v>2405</v>
      </c>
      <c r="D2526" s="259" t="s">
        <v>1809</v>
      </c>
      <c r="E2526" s="259">
        <v>0</v>
      </c>
      <c r="F2526" s="259" t="s">
        <v>1799</v>
      </c>
      <c r="G2526" s="259" t="s">
        <v>33</v>
      </c>
      <c r="H2526" s="259">
        <v>2</v>
      </c>
      <c r="I2526" s="259" t="s">
        <v>17</v>
      </c>
      <c r="J2526" s="259" t="s">
        <v>17</v>
      </c>
      <c r="K2526" s="259" t="s">
        <v>4743</v>
      </c>
      <c r="L2526" s="260">
        <v>45610</v>
      </c>
      <c r="M2526" s="259" t="s">
        <v>20</v>
      </c>
    </row>
    <row r="2527" spans="1:13" x14ac:dyDescent="0.35">
      <c r="A2527" s="261" t="s">
        <v>2525</v>
      </c>
      <c r="B2527" s="261" t="s">
        <v>2526</v>
      </c>
      <c r="C2527" s="261" t="s">
        <v>2405</v>
      </c>
      <c r="D2527" s="261" t="s">
        <v>1811</v>
      </c>
      <c r="E2527" s="261">
        <v>0</v>
      </c>
      <c r="F2527" s="261" t="s">
        <v>1799</v>
      </c>
      <c r="G2527" s="261" t="s">
        <v>33</v>
      </c>
      <c r="H2527" s="261">
        <v>2</v>
      </c>
      <c r="I2527" s="261" t="s">
        <v>17</v>
      </c>
      <c r="J2527" s="261" t="s">
        <v>17</v>
      </c>
      <c r="K2527" s="261" t="s">
        <v>4744</v>
      </c>
      <c r="L2527" s="262">
        <v>45610</v>
      </c>
      <c r="M2527" s="261" t="s">
        <v>20</v>
      </c>
    </row>
    <row r="2528" spans="1:13" x14ac:dyDescent="0.35">
      <c r="A2528" s="259" t="s">
        <v>2525</v>
      </c>
      <c r="B2528" s="259" t="s">
        <v>2526</v>
      </c>
      <c r="C2528" s="259" t="s">
        <v>2405</v>
      </c>
      <c r="D2528" s="259" t="s">
        <v>1813</v>
      </c>
      <c r="E2528" s="259">
        <v>0</v>
      </c>
      <c r="F2528" s="259" t="s">
        <v>1799</v>
      </c>
      <c r="G2528" s="259" t="s">
        <v>33</v>
      </c>
      <c r="H2528" s="259">
        <v>2</v>
      </c>
      <c r="I2528" s="259" t="s">
        <v>17</v>
      </c>
      <c r="J2528" s="259" t="s">
        <v>17</v>
      </c>
      <c r="K2528" s="259" t="s">
        <v>4745</v>
      </c>
      <c r="L2528" s="260">
        <v>45610</v>
      </c>
      <c r="M2528" s="259" t="s">
        <v>20</v>
      </c>
    </row>
    <row r="2529" spans="1:13" x14ac:dyDescent="0.35">
      <c r="A2529" s="261" t="s">
        <v>2525</v>
      </c>
      <c r="B2529" s="261" t="s">
        <v>2526</v>
      </c>
      <c r="C2529" s="261" t="s">
        <v>2405</v>
      </c>
      <c r="D2529" s="261" t="s">
        <v>1815</v>
      </c>
      <c r="E2529" s="261">
        <v>0</v>
      </c>
      <c r="F2529" s="261" t="s">
        <v>1799</v>
      </c>
      <c r="G2529" s="261" t="s">
        <v>33</v>
      </c>
      <c r="H2529" s="261">
        <v>2</v>
      </c>
      <c r="I2529" s="261" t="s">
        <v>17</v>
      </c>
      <c r="J2529" s="261" t="s">
        <v>17</v>
      </c>
      <c r="K2529" s="261" t="s">
        <v>4746</v>
      </c>
      <c r="L2529" s="262">
        <v>45610</v>
      </c>
      <c r="M2529" s="261" t="s">
        <v>20</v>
      </c>
    </row>
    <row r="2530" spans="1:13" x14ac:dyDescent="0.35">
      <c r="A2530" s="259" t="s">
        <v>2569</v>
      </c>
      <c r="B2530" s="259" t="s">
        <v>2570</v>
      </c>
      <c r="C2530" s="259" t="s">
        <v>2405</v>
      </c>
      <c r="D2530" s="259" t="s">
        <v>1798</v>
      </c>
      <c r="E2530" s="259">
        <v>0</v>
      </c>
      <c r="F2530" s="259" t="s">
        <v>1799</v>
      </c>
      <c r="G2530" s="259" t="s">
        <v>33</v>
      </c>
      <c r="H2530" s="259">
        <v>2</v>
      </c>
      <c r="I2530" s="259" t="s">
        <v>17</v>
      </c>
      <c r="J2530" s="259" t="s">
        <v>17</v>
      </c>
      <c r="K2530" s="259" t="s">
        <v>4747</v>
      </c>
      <c r="L2530" s="260">
        <v>45610</v>
      </c>
      <c r="M2530" s="259" t="s">
        <v>20</v>
      </c>
    </row>
    <row r="2531" spans="1:13" x14ac:dyDescent="0.35">
      <c r="A2531" s="261" t="s">
        <v>2569</v>
      </c>
      <c r="B2531" s="261" t="s">
        <v>2570</v>
      </c>
      <c r="C2531" s="261" t="s">
        <v>2405</v>
      </c>
      <c r="D2531" s="261" t="s">
        <v>1801</v>
      </c>
      <c r="E2531" s="261">
        <v>0</v>
      </c>
      <c r="F2531" s="261" t="s">
        <v>1799</v>
      </c>
      <c r="G2531" s="261" t="s">
        <v>33</v>
      </c>
      <c r="H2531" s="261">
        <v>2</v>
      </c>
      <c r="I2531" s="261" t="s">
        <v>17</v>
      </c>
      <c r="J2531" s="261" t="s">
        <v>17</v>
      </c>
      <c r="K2531" s="261" t="s">
        <v>4748</v>
      </c>
      <c r="L2531" s="262">
        <v>45610</v>
      </c>
      <c r="M2531" s="261" t="s">
        <v>20</v>
      </c>
    </row>
    <row r="2532" spans="1:13" x14ac:dyDescent="0.35">
      <c r="A2532" s="259" t="s">
        <v>2569</v>
      </c>
      <c r="B2532" s="259" t="s">
        <v>2570</v>
      </c>
      <c r="C2532" s="259" t="s">
        <v>2405</v>
      </c>
      <c r="D2532" s="259" t="s">
        <v>1803</v>
      </c>
      <c r="E2532" s="259">
        <v>0</v>
      </c>
      <c r="F2532" s="259" t="s">
        <v>1799</v>
      </c>
      <c r="G2532" s="259" t="s">
        <v>33</v>
      </c>
      <c r="H2532" s="259">
        <v>2</v>
      </c>
      <c r="I2532" s="259" t="s">
        <v>17</v>
      </c>
      <c r="J2532" s="259" t="s">
        <v>17</v>
      </c>
      <c r="K2532" s="259" t="s">
        <v>4749</v>
      </c>
      <c r="L2532" s="260">
        <v>45610</v>
      </c>
      <c r="M2532" s="259" t="s">
        <v>20</v>
      </c>
    </row>
    <row r="2533" spans="1:13" x14ac:dyDescent="0.35">
      <c r="A2533" s="261" t="s">
        <v>2569</v>
      </c>
      <c r="B2533" s="261" t="s">
        <v>2570</v>
      </c>
      <c r="C2533" s="261" t="s">
        <v>2405</v>
      </c>
      <c r="D2533" s="261" t="s">
        <v>1805</v>
      </c>
      <c r="E2533" s="261">
        <v>0</v>
      </c>
      <c r="F2533" s="261" t="s">
        <v>1799</v>
      </c>
      <c r="G2533" s="261" t="s">
        <v>33</v>
      </c>
      <c r="H2533" s="261">
        <v>2</v>
      </c>
      <c r="I2533" s="261" t="s">
        <v>17</v>
      </c>
      <c r="J2533" s="261" t="s">
        <v>17</v>
      </c>
      <c r="K2533" s="261" t="s">
        <v>4750</v>
      </c>
      <c r="L2533" s="262">
        <v>45610</v>
      </c>
      <c r="M2533" s="261" t="s">
        <v>20</v>
      </c>
    </row>
    <row r="2534" spans="1:13" x14ac:dyDescent="0.35">
      <c r="A2534" s="259" t="s">
        <v>2569</v>
      </c>
      <c r="B2534" s="259" t="s">
        <v>2570</v>
      </c>
      <c r="C2534" s="259" t="s">
        <v>2405</v>
      </c>
      <c r="D2534" s="259" t="s">
        <v>1807</v>
      </c>
      <c r="E2534" s="259">
        <v>2</v>
      </c>
      <c r="F2534" s="259" t="s">
        <v>1799</v>
      </c>
      <c r="G2534" s="259" t="s">
        <v>33</v>
      </c>
      <c r="H2534" s="259">
        <v>2</v>
      </c>
      <c r="I2534" s="259" t="s">
        <v>17</v>
      </c>
      <c r="J2534" s="259" t="s">
        <v>17</v>
      </c>
      <c r="K2534" s="259" t="s">
        <v>4751</v>
      </c>
      <c r="L2534" s="260">
        <v>45610</v>
      </c>
      <c r="M2534" s="259" t="s">
        <v>20</v>
      </c>
    </row>
    <row r="2535" spans="1:13" x14ac:dyDescent="0.35">
      <c r="A2535" s="261" t="s">
        <v>2569</v>
      </c>
      <c r="B2535" s="261" t="s">
        <v>2570</v>
      </c>
      <c r="C2535" s="261" t="s">
        <v>2405</v>
      </c>
      <c r="D2535" s="261" t="s">
        <v>1809</v>
      </c>
      <c r="E2535" s="261">
        <v>0</v>
      </c>
      <c r="F2535" s="261" t="s">
        <v>1799</v>
      </c>
      <c r="G2535" s="261" t="s">
        <v>33</v>
      </c>
      <c r="H2535" s="261">
        <v>2</v>
      </c>
      <c r="I2535" s="261" t="s">
        <v>17</v>
      </c>
      <c r="J2535" s="261" t="s">
        <v>17</v>
      </c>
      <c r="K2535" s="261" t="s">
        <v>4752</v>
      </c>
      <c r="L2535" s="262">
        <v>45610</v>
      </c>
      <c r="M2535" s="261" t="s">
        <v>20</v>
      </c>
    </row>
    <row r="2536" spans="1:13" x14ac:dyDescent="0.35">
      <c r="A2536" s="259" t="s">
        <v>2569</v>
      </c>
      <c r="B2536" s="259" t="s">
        <v>2570</v>
      </c>
      <c r="C2536" s="259" t="s">
        <v>2405</v>
      </c>
      <c r="D2536" s="259" t="s">
        <v>1811</v>
      </c>
      <c r="E2536" s="259">
        <v>0</v>
      </c>
      <c r="F2536" s="259" t="s">
        <v>1799</v>
      </c>
      <c r="G2536" s="259" t="s">
        <v>33</v>
      </c>
      <c r="H2536" s="259">
        <v>2</v>
      </c>
      <c r="I2536" s="259" t="s">
        <v>17</v>
      </c>
      <c r="J2536" s="259" t="s">
        <v>17</v>
      </c>
      <c r="K2536" s="259" t="s">
        <v>4753</v>
      </c>
      <c r="L2536" s="260">
        <v>45610</v>
      </c>
      <c r="M2536" s="259" t="s">
        <v>20</v>
      </c>
    </row>
    <row r="2537" spans="1:13" x14ac:dyDescent="0.35">
      <c r="A2537" s="261" t="s">
        <v>2569</v>
      </c>
      <c r="B2537" s="261" t="s">
        <v>2570</v>
      </c>
      <c r="C2537" s="261" t="s">
        <v>2405</v>
      </c>
      <c r="D2537" s="261" t="s">
        <v>1813</v>
      </c>
      <c r="E2537" s="261">
        <v>0</v>
      </c>
      <c r="F2537" s="261" t="s">
        <v>1799</v>
      </c>
      <c r="G2537" s="261" t="s">
        <v>33</v>
      </c>
      <c r="H2537" s="261">
        <v>2</v>
      </c>
      <c r="I2537" s="261" t="s">
        <v>17</v>
      </c>
      <c r="J2537" s="261" t="s">
        <v>17</v>
      </c>
      <c r="K2537" s="261" t="s">
        <v>4754</v>
      </c>
      <c r="L2537" s="262">
        <v>45610</v>
      </c>
      <c r="M2537" s="261" t="s">
        <v>20</v>
      </c>
    </row>
    <row r="2538" spans="1:13" x14ac:dyDescent="0.35">
      <c r="A2538" s="259" t="s">
        <v>2569</v>
      </c>
      <c r="B2538" s="259" t="s">
        <v>2570</v>
      </c>
      <c r="C2538" s="259" t="s">
        <v>2405</v>
      </c>
      <c r="D2538" s="259" t="s">
        <v>1815</v>
      </c>
      <c r="E2538" s="259">
        <v>0</v>
      </c>
      <c r="F2538" s="259" t="s">
        <v>1799</v>
      </c>
      <c r="G2538" s="259" t="s">
        <v>33</v>
      </c>
      <c r="H2538" s="259">
        <v>2</v>
      </c>
      <c r="I2538" s="259" t="s">
        <v>17</v>
      </c>
      <c r="J2538" s="259" t="s">
        <v>17</v>
      </c>
      <c r="K2538" s="259" t="s">
        <v>4755</v>
      </c>
      <c r="L2538" s="260">
        <v>45610</v>
      </c>
      <c r="M2538" s="259" t="s">
        <v>20</v>
      </c>
    </row>
    <row r="2539" spans="1:13" x14ac:dyDescent="0.35">
      <c r="A2539" s="261" t="s">
        <v>1125</v>
      </c>
      <c r="B2539" s="261" t="s">
        <v>1126</v>
      </c>
      <c r="C2539" s="261" t="s">
        <v>889</v>
      </c>
      <c r="D2539" s="261" t="s">
        <v>1798</v>
      </c>
      <c r="E2539" s="261">
        <v>0</v>
      </c>
      <c r="F2539" s="261" t="s">
        <v>1799</v>
      </c>
      <c r="G2539" s="261" t="s">
        <v>33</v>
      </c>
      <c r="H2539" s="261">
        <v>2</v>
      </c>
      <c r="I2539" s="261" t="s">
        <v>17</v>
      </c>
      <c r="J2539" s="261" t="s">
        <v>17</v>
      </c>
      <c r="K2539" s="261" t="s">
        <v>4756</v>
      </c>
      <c r="L2539" s="262">
        <v>45610</v>
      </c>
      <c r="M2539" s="261" t="s">
        <v>20</v>
      </c>
    </row>
    <row r="2540" spans="1:13" x14ac:dyDescent="0.35">
      <c r="A2540" s="259" t="s">
        <v>1125</v>
      </c>
      <c r="B2540" s="259" t="s">
        <v>1126</v>
      </c>
      <c r="C2540" s="259" t="s">
        <v>889</v>
      </c>
      <c r="D2540" s="259" t="s">
        <v>1801</v>
      </c>
      <c r="E2540" s="259">
        <v>0</v>
      </c>
      <c r="F2540" s="259" t="s">
        <v>1799</v>
      </c>
      <c r="G2540" s="259" t="s">
        <v>33</v>
      </c>
      <c r="H2540" s="259">
        <v>2</v>
      </c>
      <c r="I2540" s="259" t="s">
        <v>17</v>
      </c>
      <c r="J2540" s="259" t="s">
        <v>17</v>
      </c>
      <c r="K2540" s="259" t="s">
        <v>4757</v>
      </c>
      <c r="L2540" s="260">
        <v>45610</v>
      </c>
      <c r="M2540" s="259" t="s">
        <v>20</v>
      </c>
    </row>
    <row r="2541" spans="1:13" x14ac:dyDescent="0.35">
      <c r="A2541" s="261" t="s">
        <v>1125</v>
      </c>
      <c r="B2541" s="261" t="s">
        <v>1126</v>
      </c>
      <c r="C2541" s="261" t="s">
        <v>889</v>
      </c>
      <c r="D2541" s="261" t="s">
        <v>1803</v>
      </c>
      <c r="E2541" s="261">
        <v>1</v>
      </c>
      <c r="F2541" s="261" t="s">
        <v>1799</v>
      </c>
      <c r="G2541" s="261" t="s">
        <v>33</v>
      </c>
      <c r="H2541" s="261">
        <v>2</v>
      </c>
      <c r="I2541" s="261" t="s">
        <v>17</v>
      </c>
      <c r="J2541" s="261" t="s">
        <v>17</v>
      </c>
      <c r="K2541" s="261" t="s">
        <v>4758</v>
      </c>
      <c r="L2541" s="262">
        <v>45610</v>
      </c>
      <c r="M2541" s="261" t="s">
        <v>20</v>
      </c>
    </row>
    <row r="2542" spans="1:13" x14ac:dyDescent="0.35">
      <c r="A2542" s="259" t="s">
        <v>1125</v>
      </c>
      <c r="B2542" s="259" t="s">
        <v>1126</v>
      </c>
      <c r="C2542" s="259" t="s">
        <v>889</v>
      </c>
      <c r="D2542" s="259" t="s">
        <v>1805</v>
      </c>
      <c r="E2542" s="259">
        <v>1</v>
      </c>
      <c r="F2542" s="259" t="s">
        <v>1799</v>
      </c>
      <c r="G2542" s="259" t="s">
        <v>33</v>
      </c>
      <c r="H2542" s="259">
        <v>2</v>
      </c>
      <c r="I2542" s="259" t="s">
        <v>17</v>
      </c>
      <c r="J2542" s="259" t="s">
        <v>17</v>
      </c>
      <c r="K2542" s="259" t="s">
        <v>4759</v>
      </c>
      <c r="L2542" s="260">
        <v>45610</v>
      </c>
      <c r="M2542" s="259" t="s">
        <v>20</v>
      </c>
    </row>
    <row r="2543" spans="1:13" x14ac:dyDescent="0.35">
      <c r="A2543" s="261" t="s">
        <v>1125</v>
      </c>
      <c r="B2543" s="261" t="s">
        <v>1126</v>
      </c>
      <c r="C2543" s="261" t="s">
        <v>889</v>
      </c>
      <c r="D2543" s="261" t="s">
        <v>1807</v>
      </c>
      <c r="E2543" s="261">
        <v>3</v>
      </c>
      <c r="F2543" s="261" t="s">
        <v>1799</v>
      </c>
      <c r="G2543" s="261" t="s">
        <v>33</v>
      </c>
      <c r="H2543" s="261">
        <v>2</v>
      </c>
      <c r="I2543" s="261" t="s">
        <v>17</v>
      </c>
      <c r="J2543" s="261" t="s">
        <v>17</v>
      </c>
      <c r="K2543" s="261" t="s">
        <v>4760</v>
      </c>
      <c r="L2543" s="262">
        <v>45610</v>
      </c>
      <c r="M2543" s="261" t="s">
        <v>20</v>
      </c>
    </row>
    <row r="2544" spans="1:13" x14ac:dyDescent="0.35">
      <c r="A2544" s="259" t="s">
        <v>1125</v>
      </c>
      <c r="B2544" s="259" t="s">
        <v>1126</v>
      </c>
      <c r="C2544" s="259" t="s">
        <v>889</v>
      </c>
      <c r="D2544" s="259" t="s">
        <v>1809</v>
      </c>
      <c r="E2544" s="259">
        <v>2</v>
      </c>
      <c r="F2544" s="259" t="s">
        <v>1799</v>
      </c>
      <c r="G2544" s="259" t="s">
        <v>33</v>
      </c>
      <c r="H2544" s="259">
        <v>2</v>
      </c>
      <c r="I2544" s="259" t="s">
        <v>17</v>
      </c>
      <c r="J2544" s="259" t="s">
        <v>17</v>
      </c>
      <c r="K2544" s="259" t="s">
        <v>4761</v>
      </c>
      <c r="L2544" s="260">
        <v>45610</v>
      </c>
      <c r="M2544" s="259" t="s">
        <v>20</v>
      </c>
    </row>
    <row r="2545" spans="1:13" x14ac:dyDescent="0.35">
      <c r="A2545" s="261" t="s">
        <v>1125</v>
      </c>
      <c r="B2545" s="261" t="s">
        <v>1126</v>
      </c>
      <c r="C2545" s="261" t="s">
        <v>889</v>
      </c>
      <c r="D2545" s="261" t="s">
        <v>1811</v>
      </c>
      <c r="E2545" s="261">
        <v>2</v>
      </c>
      <c r="F2545" s="261" t="s">
        <v>1799</v>
      </c>
      <c r="G2545" s="261" t="s">
        <v>33</v>
      </c>
      <c r="H2545" s="261">
        <v>2</v>
      </c>
      <c r="I2545" s="261" t="s">
        <v>17</v>
      </c>
      <c r="J2545" s="261" t="s">
        <v>17</v>
      </c>
      <c r="K2545" s="261" t="s">
        <v>4762</v>
      </c>
      <c r="L2545" s="262">
        <v>45610</v>
      </c>
      <c r="M2545" s="261" t="s">
        <v>20</v>
      </c>
    </row>
    <row r="2546" spans="1:13" x14ac:dyDescent="0.35">
      <c r="A2546" s="259" t="s">
        <v>1125</v>
      </c>
      <c r="B2546" s="259" t="s">
        <v>1126</v>
      </c>
      <c r="C2546" s="259" t="s">
        <v>889</v>
      </c>
      <c r="D2546" s="259" t="s">
        <v>1813</v>
      </c>
      <c r="E2546" s="259">
        <v>3</v>
      </c>
      <c r="F2546" s="259" t="s">
        <v>1799</v>
      </c>
      <c r="G2546" s="259" t="s">
        <v>33</v>
      </c>
      <c r="H2546" s="259">
        <v>2</v>
      </c>
      <c r="I2546" s="259" t="s">
        <v>17</v>
      </c>
      <c r="J2546" s="259" t="s">
        <v>17</v>
      </c>
      <c r="K2546" s="259" t="s">
        <v>4763</v>
      </c>
      <c r="L2546" s="260">
        <v>45610</v>
      </c>
      <c r="M2546" s="259" t="s">
        <v>20</v>
      </c>
    </row>
    <row r="2547" spans="1:13" x14ac:dyDescent="0.35">
      <c r="A2547" s="261" t="s">
        <v>1125</v>
      </c>
      <c r="B2547" s="261" t="s">
        <v>1126</v>
      </c>
      <c r="C2547" s="261" t="s">
        <v>889</v>
      </c>
      <c r="D2547" s="261" t="s">
        <v>1815</v>
      </c>
      <c r="E2547" s="261">
        <v>0</v>
      </c>
      <c r="F2547" s="261" t="s">
        <v>1799</v>
      </c>
      <c r="G2547" s="261" t="s">
        <v>33</v>
      </c>
      <c r="H2547" s="261">
        <v>2</v>
      </c>
      <c r="I2547" s="261" t="s">
        <v>17</v>
      </c>
      <c r="J2547" s="261" t="s">
        <v>17</v>
      </c>
      <c r="K2547" s="261" t="s">
        <v>4764</v>
      </c>
      <c r="L2547" s="262">
        <v>45610</v>
      </c>
      <c r="M2547" s="261" t="s">
        <v>20</v>
      </c>
    </row>
    <row r="2548" spans="1:13" x14ac:dyDescent="0.35">
      <c r="A2548" s="259" t="s">
        <v>887</v>
      </c>
      <c r="B2548" s="259" t="s">
        <v>888</v>
      </c>
      <c r="C2548" s="259" t="s">
        <v>889</v>
      </c>
      <c r="D2548" s="259" t="s">
        <v>1798</v>
      </c>
      <c r="E2548" s="259">
        <v>0</v>
      </c>
      <c r="F2548" s="259" t="s">
        <v>1799</v>
      </c>
      <c r="G2548" s="259" t="s">
        <v>33</v>
      </c>
      <c r="H2548" s="259">
        <v>2</v>
      </c>
      <c r="I2548" s="259" t="s">
        <v>17</v>
      </c>
      <c r="J2548" s="259" t="s">
        <v>17</v>
      </c>
      <c r="K2548" s="259" t="s">
        <v>4765</v>
      </c>
      <c r="L2548" s="260">
        <v>45610</v>
      </c>
      <c r="M2548" s="259" t="s">
        <v>20</v>
      </c>
    </row>
    <row r="2549" spans="1:13" x14ac:dyDescent="0.35">
      <c r="A2549" s="261" t="s">
        <v>887</v>
      </c>
      <c r="B2549" s="261" t="s">
        <v>888</v>
      </c>
      <c r="C2549" s="261" t="s">
        <v>889</v>
      </c>
      <c r="D2549" s="261" t="s">
        <v>1801</v>
      </c>
      <c r="E2549" s="261">
        <v>0</v>
      </c>
      <c r="F2549" s="261" t="s">
        <v>1799</v>
      </c>
      <c r="G2549" s="261" t="s">
        <v>33</v>
      </c>
      <c r="H2549" s="261">
        <v>2</v>
      </c>
      <c r="I2549" s="261" t="s">
        <v>17</v>
      </c>
      <c r="J2549" s="261" t="s">
        <v>17</v>
      </c>
      <c r="K2549" s="261" t="s">
        <v>4766</v>
      </c>
      <c r="L2549" s="262">
        <v>45610</v>
      </c>
      <c r="M2549" s="261" t="s">
        <v>20</v>
      </c>
    </row>
    <row r="2550" spans="1:13" x14ac:dyDescent="0.35">
      <c r="A2550" s="259" t="s">
        <v>887</v>
      </c>
      <c r="B2550" s="259" t="s">
        <v>888</v>
      </c>
      <c r="C2550" s="259" t="s">
        <v>889</v>
      </c>
      <c r="D2550" s="259" t="s">
        <v>1803</v>
      </c>
      <c r="E2550" s="259">
        <v>1</v>
      </c>
      <c r="F2550" s="259" t="s">
        <v>1799</v>
      </c>
      <c r="G2550" s="259" t="s">
        <v>33</v>
      </c>
      <c r="H2550" s="259">
        <v>2</v>
      </c>
      <c r="I2550" s="259" t="s">
        <v>17</v>
      </c>
      <c r="J2550" s="259" t="s">
        <v>17</v>
      </c>
      <c r="K2550" s="259" t="s">
        <v>4767</v>
      </c>
      <c r="L2550" s="260">
        <v>45610</v>
      </c>
      <c r="M2550" s="259" t="s">
        <v>20</v>
      </c>
    </row>
    <row r="2551" spans="1:13" x14ac:dyDescent="0.35">
      <c r="A2551" s="261" t="s">
        <v>887</v>
      </c>
      <c r="B2551" s="261" t="s">
        <v>888</v>
      </c>
      <c r="C2551" s="261" t="s">
        <v>889</v>
      </c>
      <c r="D2551" s="261" t="s">
        <v>1805</v>
      </c>
      <c r="E2551" s="261">
        <v>1</v>
      </c>
      <c r="F2551" s="261" t="s">
        <v>1799</v>
      </c>
      <c r="G2551" s="261" t="s">
        <v>33</v>
      </c>
      <c r="H2551" s="261">
        <v>2</v>
      </c>
      <c r="I2551" s="261" t="s">
        <v>17</v>
      </c>
      <c r="J2551" s="261" t="s">
        <v>17</v>
      </c>
      <c r="K2551" s="261" t="s">
        <v>4768</v>
      </c>
      <c r="L2551" s="262">
        <v>45610</v>
      </c>
      <c r="M2551" s="261" t="s">
        <v>20</v>
      </c>
    </row>
    <row r="2552" spans="1:13" x14ac:dyDescent="0.35">
      <c r="A2552" s="259" t="s">
        <v>887</v>
      </c>
      <c r="B2552" s="259" t="s">
        <v>888</v>
      </c>
      <c r="C2552" s="259" t="s">
        <v>889</v>
      </c>
      <c r="D2552" s="259" t="s">
        <v>1807</v>
      </c>
      <c r="E2552" s="259">
        <v>3</v>
      </c>
      <c r="F2552" s="259" t="s">
        <v>1799</v>
      </c>
      <c r="G2552" s="259" t="s">
        <v>33</v>
      </c>
      <c r="H2552" s="259">
        <v>2</v>
      </c>
      <c r="I2552" s="259" t="s">
        <v>17</v>
      </c>
      <c r="J2552" s="259" t="s">
        <v>17</v>
      </c>
      <c r="K2552" s="259" t="s">
        <v>4769</v>
      </c>
      <c r="L2552" s="260">
        <v>45610</v>
      </c>
      <c r="M2552" s="259" t="s">
        <v>20</v>
      </c>
    </row>
    <row r="2553" spans="1:13" x14ac:dyDescent="0.35">
      <c r="A2553" s="261" t="s">
        <v>887</v>
      </c>
      <c r="B2553" s="261" t="s">
        <v>888</v>
      </c>
      <c r="C2553" s="261" t="s">
        <v>889</v>
      </c>
      <c r="D2553" s="261" t="s">
        <v>1809</v>
      </c>
      <c r="E2553" s="261">
        <v>2</v>
      </c>
      <c r="F2553" s="261" t="s">
        <v>1799</v>
      </c>
      <c r="G2553" s="261" t="s">
        <v>33</v>
      </c>
      <c r="H2553" s="261">
        <v>2</v>
      </c>
      <c r="I2553" s="261" t="s">
        <v>17</v>
      </c>
      <c r="J2553" s="261" t="s">
        <v>17</v>
      </c>
      <c r="K2553" s="261" t="s">
        <v>4770</v>
      </c>
      <c r="L2553" s="262">
        <v>45610</v>
      </c>
      <c r="M2553" s="261" t="s">
        <v>20</v>
      </c>
    </row>
    <row r="2554" spans="1:13" x14ac:dyDescent="0.35">
      <c r="A2554" s="259" t="s">
        <v>887</v>
      </c>
      <c r="B2554" s="259" t="s">
        <v>888</v>
      </c>
      <c r="C2554" s="259" t="s">
        <v>889</v>
      </c>
      <c r="D2554" s="259" t="s">
        <v>1811</v>
      </c>
      <c r="E2554" s="259">
        <v>0</v>
      </c>
      <c r="F2554" s="259" t="s">
        <v>1799</v>
      </c>
      <c r="G2554" s="259" t="s">
        <v>33</v>
      </c>
      <c r="H2554" s="259">
        <v>2</v>
      </c>
      <c r="I2554" s="259" t="s">
        <v>17</v>
      </c>
      <c r="J2554" s="259" t="s">
        <v>17</v>
      </c>
      <c r="K2554" s="259" t="s">
        <v>4771</v>
      </c>
      <c r="L2554" s="260">
        <v>45610</v>
      </c>
      <c r="M2554" s="259" t="s">
        <v>20</v>
      </c>
    </row>
    <row r="2555" spans="1:13" x14ac:dyDescent="0.35">
      <c r="A2555" s="261" t="s">
        <v>887</v>
      </c>
      <c r="B2555" s="261" t="s">
        <v>888</v>
      </c>
      <c r="C2555" s="261" t="s">
        <v>889</v>
      </c>
      <c r="D2555" s="261" t="s">
        <v>1813</v>
      </c>
      <c r="E2555" s="261">
        <v>3</v>
      </c>
      <c r="F2555" s="261" t="s">
        <v>1799</v>
      </c>
      <c r="G2555" s="261" t="s">
        <v>33</v>
      </c>
      <c r="H2555" s="261">
        <v>2</v>
      </c>
      <c r="I2555" s="261" t="s">
        <v>17</v>
      </c>
      <c r="J2555" s="261" t="s">
        <v>17</v>
      </c>
      <c r="K2555" s="261" t="s">
        <v>4772</v>
      </c>
      <c r="L2555" s="262">
        <v>45610</v>
      </c>
      <c r="M2555" s="261" t="s">
        <v>20</v>
      </c>
    </row>
    <row r="2556" spans="1:13" x14ac:dyDescent="0.35">
      <c r="A2556" s="259" t="s">
        <v>887</v>
      </c>
      <c r="B2556" s="259" t="s">
        <v>888</v>
      </c>
      <c r="C2556" s="259" t="s">
        <v>889</v>
      </c>
      <c r="D2556" s="259" t="s">
        <v>1815</v>
      </c>
      <c r="E2556" s="259">
        <v>0</v>
      </c>
      <c r="F2556" s="259" t="s">
        <v>1799</v>
      </c>
      <c r="G2556" s="259" t="s">
        <v>33</v>
      </c>
      <c r="H2556" s="259">
        <v>2</v>
      </c>
      <c r="I2556" s="259" t="s">
        <v>17</v>
      </c>
      <c r="J2556" s="259" t="s">
        <v>17</v>
      </c>
      <c r="K2556" s="259" t="s">
        <v>4773</v>
      </c>
      <c r="L2556" s="260">
        <v>45610</v>
      </c>
      <c r="M2556" s="259" t="s">
        <v>20</v>
      </c>
    </row>
    <row r="2557" spans="1:13" x14ac:dyDescent="0.35">
      <c r="A2557" s="261" t="s">
        <v>905</v>
      </c>
      <c r="B2557" s="261" t="s">
        <v>906</v>
      </c>
      <c r="C2557" s="261" t="s">
        <v>907</v>
      </c>
      <c r="D2557" s="261" t="s">
        <v>1798</v>
      </c>
      <c r="E2557" s="261">
        <v>0</v>
      </c>
      <c r="F2557" s="261" t="s">
        <v>1799</v>
      </c>
      <c r="G2557" s="261" t="s">
        <v>33</v>
      </c>
      <c r="H2557" s="261">
        <v>2</v>
      </c>
      <c r="I2557" s="261" t="s">
        <v>17</v>
      </c>
      <c r="J2557" s="261" t="s">
        <v>17</v>
      </c>
      <c r="K2557" s="261" t="s">
        <v>4774</v>
      </c>
      <c r="L2557" s="262">
        <v>45610</v>
      </c>
      <c r="M2557" s="261" t="s">
        <v>20</v>
      </c>
    </row>
    <row r="2558" spans="1:13" x14ac:dyDescent="0.35">
      <c r="A2558" s="259" t="s">
        <v>905</v>
      </c>
      <c r="B2558" s="259" t="s">
        <v>906</v>
      </c>
      <c r="C2558" s="259" t="s">
        <v>907</v>
      </c>
      <c r="D2558" s="259" t="s">
        <v>1801</v>
      </c>
      <c r="E2558" s="259">
        <v>0</v>
      </c>
      <c r="F2558" s="259" t="s">
        <v>1799</v>
      </c>
      <c r="G2558" s="259" t="s">
        <v>33</v>
      </c>
      <c r="H2558" s="259">
        <v>2</v>
      </c>
      <c r="I2558" s="259" t="s">
        <v>17</v>
      </c>
      <c r="J2558" s="259" t="s">
        <v>17</v>
      </c>
      <c r="K2558" s="259" t="s">
        <v>4775</v>
      </c>
      <c r="L2558" s="260">
        <v>45610</v>
      </c>
      <c r="M2558" s="259" t="s">
        <v>20</v>
      </c>
    </row>
    <row r="2559" spans="1:13" x14ac:dyDescent="0.35">
      <c r="A2559" s="261" t="s">
        <v>905</v>
      </c>
      <c r="B2559" s="261" t="s">
        <v>906</v>
      </c>
      <c r="C2559" s="261" t="s">
        <v>907</v>
      </c>
      <c r="D2559" s="261" t="s">
        <v>1803</v>
      </c>
      <c r="E2559" s="261">
        <v>0</v>
      </c>
      <c r="F2559" s="261" t="s">
        <v>1799</v>
      </c>
      <c r="G2559" s="261" t="s">
        <v>33</v>
      </c>
      <c r="H2559" s="261">
        <v>2</v>
      </c>
      <c r="I2559" s="261" t="s">
        <v>17</v>
      </c>
      <c r="J2559" s="261" t="s">
        <v>17</v>
      </c>
      <c r="K2559" s="261" t="s">
        <v>4776</v>
      </c>
      <c r="L2559" s="262">
        <v>45610</v>
      </c>
      <c r="M2559" s="261" t="s">
        <v>20</v>
      </c>
    </row>
    <row r="2560" spans="1:13" x14ac:dyDescent="0.35">
      <c r="A2560" s="259" t="s">
        <v>905</v>
      </c>
      <c r="B2560" s="259" t="s">
        <v>906</v>
      </c>
      <c r="C2560" s="259" t="s">
        <v>907</v>
      </c>
      <c r="D2560" s="259" t="s">
        <v>1805</v>
      </c>
      <c r="E2560" s="259">
        <v>0</v>
      </c>
      <c r="F2560" s="259" t="s">
        <v>1799</v>
      </c>
      <c r="G2560" s="259" t="s">
        <v>33</v>
      </c>
      <c r="H2560" s="259">
        <v>2</v>
      </c>
      <c r="I2560" s="259" t="s">
        <v>17</v>
      </c>
      <c r="J2560" s="259" t="s">
        <v>17</v>
      </c>
      <c r="K2560" s="259" t="s">
        <v>4777</v>
      </c>
      <c r="L2560" s="260">
        <v>45610</v>
      </c>
      <c r="M2560" s="259" t="s">
        <v>20</v>
      </c>
    </row>
    <row r="2561" spans="1:13" x14ac:dyDescent="0.35">
      <c r="A2561" s="261" t="s">
        <v>905</v>
      </c>
      <c r="B2561" s="261" t="s">
        <v>906</v>
      </c>
      <c r="C2561" s="261" t="s">
        <v>907</v>
      </c>
      <c r="D2561" s="261" t="s">
        <v>1807</v>
      </c>
      <c r="E2561" s="261">
        <v>1</v>
      </c>
      <c r="F2561" s="261" t="s">
        <v>1799</v>
      </c>
      <c r="G2561" s="261" t="s">
        <v>33</v>
      </c>
      <c r="H2561" s="261">
        <v>2</v>
      </c>
      <c r="I2561" s="261" t="s">
        <v>17</v>
      </c>
      <c r="J2561" s="261" t="s">
        <v>17</v>
      </c>
      <c r="K2561" s="261" t="s">
        <v>4778</v>
      </c>
      <c r="L2561" s="262">
        <v>45610</v>
      </c>
      <c r="M2561" s="261" t="s">
        <v>20</v>
      </c>
    </row>
    <row r="2562" spans="1:13" x14ac:dyDescent="0.35">
      <c r="A2562" s="259" t="s">
        <v>905</v>
      </c>
      <c r="B2562" s="259" t="s">
        <v>906</v>
      </c>
      <c r="C2562" s="259" t="s">
        <v>907</v>
      </c>
      <c r="D2562" s="259" t="s">
        <v>1809</v>
      </c>
      <c r="E2562" s="259">
        <v>0</v>
      </c>
      <c r="F2562" s="259" t="s">
        <v>1799</v>
      </c>
      <c r="G2562" s="259" t="s">
        <v>33</v>
      </c>
      <c r="H2562" s="259">
        <v>2</v>
      </c>
      <c r="I2562" s="259" t="s">
        <v>17</v>
      </c>
      <c r="J2562" s="259" t="s">
        <v>17</v>
      </c>
      <c r="K2562" s="259" t="s">
        <v>4779</v>
      </c>
      <c r="L2562" s="260">
        <v>45610</v>
      </c>
      <c r="M2562" s="259" t="s">
        <v>20</v>
      </c>
    </row>
    <row r="2563" spans="1:13" x14ac:dyDescent="0.35">
      <c r="A2563" s="261" t="s">
        <v>905</v>
      </c>
      <c r="B2563" s="261" t="s">
        <v>906</v>
      </c>
      <c r="C2563" s="261" t="s">
        <v>907</v>
      </c>
      <c r="D2563" s="261" t="s">
        <v>1811</v>
      </c>
      <c r="E2563" s="261">
        <v>0</v>
      </c>
      <c r="F2563" s="261" t="s">
        <v>1799</v>
      </c>
      <c r="G2563" s="261" t="s">
        <v>33</v>
      </c>
      <c r="H2563" s="261">
        <v>2</v>
      </c>
      <c r="I2563" s="261" t="s">
        <v>17</v>
      </c>
      <c r="J2563" s="261" t="s">
        <v>17</v>
      </c>
      <c r="K2563" s="261" t="s">
        <v>4780</v>
      </c>
      <c r="L2563" s="262">
        <v>45610</v>
      </c>
      <c r="M2563" s="261" t="s">
        <v>20</v>
      </c>
    </row>
    <row r="2564" spans="1:13" x14ac:dyDescent="0.35">
      <c r="A2564" s="259" t="s">
        <v>905</v>
      </c>
      <c r="B2564" s="259" t="s">
        <v>906</v>
      </c>
      <c r="C2564" s="259" t="s">
        <v>907</v>
      </c>
      <c r="D2564" s="259" t="s">
        <v>1813</v>
      </c>
      <c r="E2564" s="259">
        <v>0</v>
      </c>
      <c r="F2564" s="259" t="s">
        <v>1799</v>
      </c>
      <c r="G2564" s="259" t="s">
        <v>33</v>
      </c>
      <c r="H2564" s="259">
        <v>2</v>
      </c>
      <c r="I2564" s="259" t="s">
        <v>17</v>
      </c>
      <c r="J2564" s="259" t="s">
        <v>17</v>
      </c>
      <c r="K2564" s="259" t="s">
        <v>4781</v>
      </c>
      <c r="L2564" s="260">
        <v>45610</v>
      </c>
      <c r="M2564" s="259" t="s">
        <v>20</v>
      </c>
    </row>
    <row r="2565" spans="1:13" x14ac:dyDescent="0.35">
      <c r="A2565" s="261" t="s">
        <v>905</v>
      </c>
      <c r="B2565" s="261" t="s">
        <v>906</v>
      </c>
      <c r="C2565" s="261" t="s">
        <v>907</v>
      </c>
      <c r="D2565" s="261" t="s">
        <v>1815</v>
      </c>
      <c r="E2565" s="261">
        <v>0</v>
      </c>
      <c r="F2565" s="261" t="s">
        <v>1799</v>
      </c>
      <c r="G2565" s="261" t="s">
        <v>33</v>
      </c>
      <c r="H2565" s="261">
        <v>2</v>
      </c>
      <c r="I2565" s="261" t="s">
        <v>17</v>
      </c>
      <c r="J2565" s="261" t="s">
        <v>17</v>
      </c>
      <c r="K2565" s="261" t="s">
        <v>4782</v>
      </c>
      <c r="L2565" s="262">
        <v>45610</v>
      </c>
      <c r="M2565" s="261" t="s">
        <v>20</v>
      </c>
    </row>
    <row r="2566" spans="1:13" x14ac:dyDescent="0.35">
      <c r="A2566" s="259" t="s">
        <v>4783</v>
      </c>
      <c r="B2566" s="259" t="s">
        <v>4784</v>
      </c>
      <c r="C2566" s="259" t="s">
        <v>4785</v>
      </c>
      <c r="D2566" s="259" t="s">
        <v>1798</v>
      </c>
      <c r="E2566" s="259">
        <v>0</v>
      </c>
      <c r="F2566" s="259" t="s">
        <v>1799</v>
      </c>
      <c r="G2566" s="259" t="s">
        <v>33</v>
      </c>
      <c r="H2566" s="259">
        <v>2</v>
      </c>
      <c r="I2566" s="259" t="s">
        <v>17</v>
      </c>
      <c r="J2566" s="259" t="s">
        <v>17</v>
      </c>
      <c r="K2566" s="259" t="s">
        <v>4786</v>
      </c>
      <c r="L2566" s="260">
        <v>45610</v>
      </c>
      <c r="M2566" s="259" t="s">
        <v>20</v>
      </c>
    </row>
    <row r="2567" spans="1:13" x14ac:dyDescent="0.35">
      <c r="A2567" s="261" t="s">
        <v>4783</v>
      </c>
      <c r="B2567" s="261" t="s">
        <v>4784</v>
      </c>
      <c r="C2567" s="261" t="s">
        <v>4785</v>
      </c>
      <c r="D2567" s="261" t="s">
        <v>1801</v>
      </c>
      <c r="E2567" s="261">
        <v>0</v>
      </c>
      <c r="F2567" s="261" t="s">
        <v>1799</v>
      </c>
      <c r="G2567" s="261" t="s">
        <v>33</v>
      </c>
      <c r="H2567" s="261">
        <v>2</v>
      </c>
      <c r="I2567" s="261" t="s">
        <v>17</v>
      </c>
      <c r="J2567" s="261" t="s">
        <v>17</v>
      </c>
      <c r="K2567" s="261" t="s">
        <v>4787</v>
      </c>
      <c r="L2567" s="262">
        <v>45610</v>
      </c>
      <c r="M2567" s="261" t="s">
        <v>20</v>
      </c>
    </row>
    <row r="2568" spans="1:13" x14ac:dyDescent="0.35">
      <c r="A2568" s="259" t="s">
        <v>4783</v>
      </c>
      <c r="B2568" s="259" t="s">
        <v>4784</v>
      </c>
      <c r="C2568" s="259" t="s">
        <v>4785</v>
      </c>
      <c r="D2568" s="259" t="s">
        <v>1803</v>
      </c>
      <c r="E2568" s="259">
        <v>0</v>
      </c>
      <c r="F2568" s="259" t="s">
        <v>1799</v>
      </c>
      <c r="G2568" s="259" t="s">
        <v>33</v>
      </c>
      <c r="H2568" s="259">
        <v>2</v>
      </c>
      <c r="I2568" s="259" t="s">
        <v>17</v>
      </c>
      <c r="J2568" s="259" t="s">
        <v>17</v>
      </c>
      <c r="K2568" s="259" t="s">
        <v>4788</v>
      </c>
      <c r="L2568" s="260">
        <v>45610</v>
      </c>
      <c r="M2568" s="259" t="s">
        <v>20</v>
      </c>
    </row>
    <row r="2569" spans="1:13" x14ac:dyDescent="0.35">
      <c r="A2569" s="261" t="s">
        <v>4783</v>
      </c>
      <c r="B2569" s="261" t="s">
        <v>4784</v>
      </c>
      <c r="C2569" s="261" t="s">
        <v>4785</v>
      </c>
      <c r="D2569" s="261" t="s">
        <v>1805</v>
      </c>
      <c r="E2569" s="261">
        <v>0</v>
      </c>
      <c r="F2569" s="261" t="s">
        <v>1799</v>
      </c>
      <c r="G2569" s="261" t="s">
        <v>33</v>
      </c>
      <c r="H2569" s="261">
        <v>2</v>
      </c>
      <c r="I2569" s="261" t="s">
        <v>17</v>
      </c>
      <c r="J2569" s="261" t="s">
        <v>17</v>
      </c>
      <c r="K2569" s="261" t="s">
        <v>4789</v>
      </c>
      <c r="L2569" s="262">
        <v>45610</v>
      </c>
      <c r="M2569" s="261" t="s">
        <v>20</v>
      </c>
    </row>
    <row r="2570" spans="1:13" x14ac:dyDescent="0.35">
      <c r="A2570" s="259" t="s">
        <v>4783</v>
      </c>
      <c r="B2570" s="259" t="s">
        <v>4784</v>
      </c>
      <c r="C2570" s="259" t="s">
        <v>4785</v>
      </c>
      <c r="D2570" s="259" t="s">
        <v>1807</v>
      </c>
      <c r="E2570" s="259">
        <v>2</v>
      </c>
      <c r="F2570" s="259" t="s">
        <v>1799</v>
      </c>
      <c r="G2570" s="259" t="s">
        <v>33</v>
      </c>
      <c r="H2570" s="259">
        <v>2</v>
      </c>
      <c r="I2570" s="259" t="s">
        <v>17</v>
      </c>
      <c r="J2570" s="259" t="s">
        <v>17</v>
      </c>
      <c r="K2570" s="259" t="s">
        <v>4790</v>
      </c>
      <c r="L2570" s="260">
        <v>45610</v>
      </c>
      <c r="M2570" s="259" t="s">
        <v>20</v>
      </c>
    </row>
    <row r="2571" spans="1:13" x14ac:dyDescent="0.35">
      <c r="A2571" s="261" t="s">
        <v>4783</v>
      </c>
      <c r="B2571" s="261" t="s">
        <v>4784</v>
      </c>
      <c r="C2571" s="261" t="s">
        <v>4785</v>
      </c>
      <c r="D2571" s="261" t="s">
        <v>1809</v>
      </c>
      <c r="E2571" s="261">
        <v>0</v>
      </c>
      <c r="F2571" s="261" t="s">
        <v>1799</v>
      </c>
      <c r="G2571" s="261" t="s">
        <v>33</v>
      </c>
      <c r="H2571" s="261">
        <v>2</v>
      </c>
      <c r="I2571" s="261" t="s">
        <v>17</v>
      </c>
      <c r="J2571" s="261" t="s">
        <v>17</v>
      </c>
      <c r="K2571" s="261" t="s">
        <v>4791</v>
      </c>
      <c r="L2571" s="262">
        <v>45610</v>
      </c>
      <c r="M2571" s="261" t="s">
        <v>20</v>
      </c>
    </row>
    <row r="2572" spans="1:13" x14ac:dyDescent="0.35">
      <c r="A2572" s="259" t="s">
        <v>4783</v>
      </c>
      <c r="B2572" s="259" t="s">
        <v>4784</v>
      </c>
      <c r="C2572" s="259" t="s">
        <v>4785</v>
      </c>
      <c r="D2572" s="259" t="s">
        <v>1811</v>
      </c>
      <c r="E2572" s="259">
        <v>1</v>
      </c>
      <c r="F2572" s="259" t="s">
        <v>1799</v>
      </c>
      <c r="G2572" s="259" t="s">
        <v>33</v>
      </c>
      <c r="H2572" s="259">
        <v>2</v>
      </c>
      <c r="I2572" s="259" t="s">
        <v>17</v>
      </c>
      <c r="J2572" s="259" t="s">
        <v>17</v>
      </c>
      <c r="K2572" s="259" t="s">
        <v>4792</v>
      </c>
      <c r="L2572" s="260">
        <v>45610</v>
      </c>
      <c r="M2572" s="259" t="s">
        <v>20</v>
      </c>
    </row>
    <row r="2573" spans="1:13" x14ac:dyDescent="0.35">
      <c r="A2573" s="261" t="s">
        <v>4783</v>
      </c>
      <c r="B2573" s="261" t="s">
        <v>4784</v>
      </c>
      <c r="C2573" s="261" t="s">
        <v>4785</v>
      </c>
      <c r="D2573" s="261" t="s">
        <v>1813</v>
      </c>
      <c r="E2573" s="261">
        <v>0</v>
      </c>
      <c r="F2573" s="261" t="s">
        <v>1799</v>
      </c>
      <c r="G2573" s="261" t="s">
        <v>33</v>
      </c>
      <c r="H2573" s="261">
        <v>2</v>
      </c>
      <c r="I2573" s="261" t="s">
        <v>17</v>
      </c>
      <c r="J2573" s="261" t="s">
        <v>17</v>
      </c>
      <c r="K2573" s="261" t="s">
        <v>4793</v>
      </c>
      <c r="L2573" s="262">
        <v>45610</v>
      </c>
      <c r="M2573" s="261" t="s">
        <v>20</v>
      </c>
    </row>
    <row r="2574" spans="1:13" x14ac:dyDescent="0.35">
      <c r="A2574" s="259" t="s">
        <v>4783</v>
      </c>
      <c r="B2574" s="259" t="s">
        <v>4784</v>
      </c>
      <c r="C2574" s="259" t="s">
        <v>4785</v>
      </c>
      <c r="D2574" s="259" t="s">
        <v>1815</v>
      </c>
      <c r="E2574" s="259">
        <v>0</v>
      </c>
      <c r="F2574" s="259" t="s">
        <v>1799</v>
      </c>
      <c r="G2574" s="259" t="s">
        <v>33</v>
      </c>
      <c r="H2574" s="259">
        <v>2</v>
      </c>
      <c r="I2574" s="259" t="s">
        <v>17</v>
      </c>
      <c r="J2574" s="259" t="s">
        <v>17</v>
      </c>
      <c r="K2574" s="259" t="s">
        <v>4794</v>
      </c>
      <c r="L2574" s="260">
        <v>45610</v>
      </c>
      <c r="M2574" s="259" t="s">
        <v>20</v>
      </c>
    </row>
    <row r="2575" spans="1:13" x14ac:dyDescent="0.35">
      <c r="A2575" s="261" t="s">
        <v>876</v>
      </c>
      <c r="B2575" s="261" t="s">
        <v>877</v>
      </c>
      <c r="C2575" s="261" t="s">
        <v>849</v>
      </c>
      <c r="D2575" s="261" t="s">
        <v>1798</v>
      </c>
      <c r="E2575" s="261">
        <v>0</v>
      </c>
      <c r="F2575" s="261" t="s">
        <v>1799</v>
      </c>
      <c r="G2575" s="261" t="s">
        <v>33</v>
      </c>
      <c r="H2575" s="261">
        <v>2</v>
      </c>
      <c r="I2575" s="261" t="s">
        <v>17</v>
      </c>
      <c r="J2575" s="261" t="s">
        <v>17</v>
      </c>
      <c r="K2575" s="261" t="s">
        <v>4795</v>
      </c>
      <c r="L2575" s="262">
        <v>45610</v>
      </c>
      <c r="M2575" s="261" t="s">
        <v>20</v>
      </c>
    </row>
    <row r="2576" spans="1:13" x14ac:dyDescent="0.35">
      <c r="A2576" s="259" t="s">
        <v>876</v>
      </c>
      <c r="B2576" s="259" t="s">
        <v>877</v>
      </c>
      <c r="C2576" s="259" t="s">
        <v>849</v>
      </c>
      <c r="D2576" s="259" t="s">
        <v>1801</v>
      </c>
      <c r="E2576" s="259">
        <v>0</v>
      </c>
      <c r="F2576" s="259" t="s">
        <v>1799</v>
      </c>
      <c r="G2576" s="259" t="s">
        <v>33</v>
      </c>
      <c r="H2576" s="259">
        <v>2</v>
      </c>
      <c r="I2576" s="259" t="s">
        <v>17</v>
      </c>
      <c r="J2576" s="259" t="s">
        <v>17</v>
      </c>
      <c r="K2576" s="259" t="s">
        <v>4796</v>
      </c>
      <c r="L2576" s="260">
        <v>45610</v>
      </c>
      <c r="M2576" s="259" t="s">
        <v>20</v>
      </c>
    </row>
    <row r="2577" spans="1:13" x14ac:dyDescent="0.35">
      <c r="A2577" s="261" t="s">
        <v>876</v>
      </c>
      <c r="B2577" s="261" t="s">
        <v>877</v>
      </c>
      <c r="C2577" s="261" t="s">
        <v>849</v>
      </c>
      <c r="D2577" s="261" t="s">
        <v>1803</v>
      </c>
      <c r="E2577" s="261">
        <v>0</v>
      </c>
      <c r="F2577" s="261" t="s">
        <v>1799</v>
      </c>
      <c r="G2577" s="261" t="s">
        <v>33</v>
      </c>
      <c r="H2577" s="261">
        <v>2</v>
      </c>
      <c r="I2577" s="261" t="s">
        <v>17</v>
      </c>
      <c r="J2577" s="261" t="s">
        <v>17</v>
      </c>
      <c r="K2577" s="261" t="s">
        <v>4797</v>
      </c>
      <c r="L2577" s="262">
        <v>45610</v>
      </c>
      <c r="M2577" s="261" t="s">
        <v>20</v>
      </c>
    </row>
    <row r="2578" spans="1:13" x14ac:dyDescent="0.35">
      <c r="A2578" s="259" t="s">
        <v>876</v>
      </c>
      <c r="B2578" s="259" t="s">
        <v>877</v>
      </c>
      <c r="C2578" s="259" t="s">
        <v>849</v>
      </c>
      <c r="D2578" s="259" t="s">
        <v>1805</v>
      </c>
      <c r="E2578" s="259">
        <v>0</v>
      </c>
      <c r="F2578" s="259" t="s">
        <v>1799</v>
      </c>
      <c r="G2578" s="259" t="s">
        <v>33</v>
      </c>
      <c r="H2578" s="259">
        <v>2</v>
      </c>
      <c r="I2578" s="259" t="s">
        <v>17</v>
      </c>
      <c r="J2578" s="259" t="s">
        <v>17</v>
      </c>
      <c r="K2578" s="259" t="s">
        <v>4798</v>
      </c>
      <c r="L2578" s="260">
        <v>45610</v>
      </c>
      <c r="M2578" s="259" t="s">
        <v>20</v>
      </c>
    </row>
    <row r="2579" spans="1:13" x14ac:dyDescent="0.35">
      <c r="A2579" s="261" t="s">
        <v>876</v>
      </c>
      <c r="B2579" s="261" t="s">
        <v>877</v>
      </c>
      <c r="C2579" s="261" t="s">
        <v>849</v>
      </c>
      <c r="D2579" s="261" t="s">
        <v>1807</v>
      </c>
      <c r="E2579" s="261">
        <v>1</v>
      </c>
      <c r="F2579" s="261" t="s">
        <v>1799</v>
      </c>
      <c r="G2579" s="261" t="s">
        <v>33</v>
      </c>
      <c r="H2579" s="261">
        <v>2</v>
      </c>
      <c r="I2579" s="261" t="s">
        <v>17</v>
      </c>
      <c r="J2579" s="261" t="s">
        <v>17</v>
      </c>
      <c r="K2579" s="261" t="s">
        <v>4799</v>
      </c>
      <c r="L2579" s="262">
        <v>45610</v>
      </c>
      <c r="M2579" s="261" t="s">
        <v>20</v>
      </c>
    </row>
    <row r="2580" spans="1:13" x14ac:dyDescent="0.35">
      <c r="A2580" s="259" t="s">
        <v>876</v>
      </c>
      <c r="B2580" s="259" t="s">
        <v>877</v>
      </c>
      <c r="C2580" s="259" t="s">
        <v>849</v>
      </c>
      <c r="D2580" s="259" t="s">
        <v>1809</v>
      </c>
      <c r="E2580" s="259">
        <v>0</v>
      </c>
      <c r="F2580" s="259" t="s">
        <v>1799</v>
      </c>
      <c r="G2580" s="259" t="s">
        <v>33</v>
      </c>
      <c r="H2580" s="259">
        <v>2</v>
      </c>
      <c r="I2580" s="259" t="s">
        <v>17</v>
      </c>
      <c r="J2580" s="259" t="s">
        <v>17</v>
      </c>
      <c r="K2580" s="259" t="s">
        <v>4800</v>
      </c>
      <c r="L2580" s="260">
        <v>45610</v>
      </c>
      <c r="M2580" s="259" t="s">
        <v>20</v>
      </c>
    </row>
    <row r="2581" spans="1:13" x14ac:dyDescent="0.35">
      <c r="A2581" s="261" t="s">
        <v>876</v>
      </c>
      <c r="B2581" s="261" t="s">
        <v>877</v>
      </c>
      <c r="C2581" s="261" t="s">
        <v>849</v>
      </c>
      <c r="D2581" s="261" t="s">
        <v>1811</v>
      </c>
      <c r="E2581" s="261">
        <v>2</v>
      </c>
      <c r="F2581" s="261" t="s">
        <v>1799</v>
      </c>
      <c r="G2581" s="261" t="s">
        <v>33</v>
      </c>
      <c r="H2581" s="261">
        <v>2</v>
      </c>
      <c r="I2581" s="261" t="s">
        <v>17</v>
      </c>
      <c r="J2581" s="261" t="s">
        <v>17</v>
      </c>
      <c r="K2581" s="261" t="s">
        <v>4801</v>
      </c>
      <c r="L2581" s="262">
        <v>45610</v>
      </c>
      <c r="M2581" s="261" t="s">
        <v>20</v>
      </c>
    </row>
    <row r="2582" spans="1:13" x14ac:dyDescent="0.35">
      <c r="A2582" s="259" t="s">
        <v>876</v>
      </c>
      <c r="B2582" s="259" t="s">
        <v>877</v>
      </c>
      <c r="C2582" s="259" t="s">
        <v>849</v>
      </c>
      <c r="D2582" s="259" t="s">
        <v>1813</v>
      </c>
      <c r="E2582" s="259">
        <v>0</v>
      </c>
      <c r="F2582" s="259" t="s">
        <v>1799</v>
      </c>
      <c r="G2582" s="259" t="s">
        <v>33</v>
      </c>
      <c r="H2582" s="259">
        <v>2</v>
      </c>
      <c r="I2582" s="259" t="s">
        <v>17</v>
      </c>
      <c r="J2582" s="259" t="s">
        <v>17</v>
      </c>
      <c r="K2582" s="259" t="s">
        <v>4802</v>
      </c>
      <c r="L2582" s="260">
        <v>45610</v>
      </c>
      <c r="M2582" s="259" t="s">
        <v>20</v>
      </c>
    </row>
    <row r="2583" spans="1:13" x14ac:dyDescent="0.35">
      <c r="A2583" s="261" t="s">
        <v>876</v>
      </c>
      <c r="B2583" s="261" t="s">
        <v>877</v>
      </c>
      <c r="C2583" s="261" t="s">
        <v>849</v>
      </c>
      <c r="D2583" s="261" t="s">
        <v>1815</v>
      </c>
      <c r="E2583" s="261">
        <v>0</v>
      </c>
      <c r="F2583" s="261" t="s">
        <v>1799</v>
      </c>
      <c r="G2583" s="261" t="s">
        <v>33</v>
      </c>
      <c r="H2583" s="261">
        <v>2</v>
      </c>
      <c r="I2583" s="261" t="s">
        <v>17</v>
      </c>
      <c r="J2583" s="261" t="s">
        <v>17</v>
      </c>
      <c r="K2583" s="261" t="s">
        <v>4803</v>
      </c>
      <c r="L2583" s="262">
        <v>45610</v>
      </c>
      <c r="M2583" s="261" t="s">
        <v>20</v>
      </c>
    </row>
    <row r="2584" spans="1:13" x14ac:dyDescent="0.35">
      <c r="A2584" s="259" t="s">
        <v>861</v>
      </c>
      <c r="B2584" s="259" t="s">
        <v>862</v>
      </c>
      <c r="C2584" s="259" t="s">
        <v>849</v>
      </c>
      <c r="D2584" s="259" t="s">
        <v>1798</v>
      </c>
      <c r="E2584" s="259">
        <v>0</v>
      </c>
      <c r="F2584" s="259" t="s">
        <v>1799</v>
      </c>
      <c r="G2584" s="259" t="s">
        <v>33</v>
      </c>
      <c r="H2584" s="259">
        <v>2</v>
      </c>
      <c r="I2584" s="259" t="s">
        <v>17</v>
      </c>
      <c r="J2584" s="259" t="s">
        <v>17</v>
      </c>
      <c r="K2584" s="259" t="s">
        <v>4804</v>
      </c>
      <c r="L2584" s="260">
        <v>45610</v>
      </c>
      <c r="M2584" s="259" t="s">
        <v>20</v>
      </c>
    </row>
    <row r="2585" spans="1:13" x14ac:dyDescent="0.35">
      <c r="A2585" s="261" t="s">
        <v>861</v>
      </c>
      <c r="B2585" s="261" t="s">
        <v>862</v>
      </c>
      <c r="C2585" s="261" t="s">
        <v>849</v>
      </c>
      <c r="D2585" s="261" t="s">
        <v>1801</v>
      </c>
      <c r="E2585" s="261">
        <v>0</v>
      </c>
      <c r="F2585" s="261" t="s">
        <v>1799</v>
      </c>
      <c r="G2585" s="261" t="s">
        <v>33</v>
      </c>
      <c r="H2585" s="261">
        <v>2</v>
      </c>
      <c r="I2585" s="261" t="s">
        <v>17</v>
      </c>
      <c r="J2585" s="261" t="s">
        <v>17</v>
      </c>
      <c r="K2585" s="261" t="s">
        <v>4805</v>
      </c>
      <c r="L2585" s="262">
        <v>45610</v>
      </c>
      <c r="M2585" s="261" t="s">
        <v>20</v>
      </c>
    </row>
    <row r="2586" spans="1:13" x14ac:dyDescent="0.35">
      <c r="A2586" s="259" t="s">
        <v>861</v>
      </c>
      <c r="B2586" s="259" t="s">
        <v>862</v>
      </c>
      <c r="C2586" s="259" t="s">
        <v>849</v>
      </c>
      <c r="D2586" s="259" t="s">
        <v>1803</v>
      </c>
      <c r="E2586" s="259">
        <v>0</v>
      </c>
      <c r="F2586" s="259" t="s">
        <v>1799</v>
      </c>
      <c r="G2586" s="259" t="s">
        <v>33</v>
      </c>
      <c r="H2586" s="259">
        <v>2</v>
      </c>
      <c r="I2586" s="259" t="s">
        <v>17</v>
      </c>
      <c r="J2586" s="259" t="s">
        <v>17</v>
      </c>
      <c r="K2586" s="259" t="s">
        <v>4806</v>
      </c>
      <c r="L2586" s="260">
        <v>45610</v>
      </c>
      <c r="M2586" s="259" t="s">
        <v>20</v>
      </c>
    </row>
    <row r="2587" spans="1:13" x14ac:dyDescent="0.35">
      <c r="A2587" s="261" t="s">
        <v>861</v>
      </c>
      <c r="B2587" s="261" t="s">
        <v>862</v>
      </c>
      <c r="C2587" s="261" t="s">
        <v>849</v>
      </c>
      <c r="D2587" s="261" t="s">
        <v>1805</v>
      </c>
      <c r="E2587" s="261">
        <v>0</v>
      </c>
      <c r="F2587" s="261" t="s">
        <v>1799</v>
      </c>
      <c r="G2587" s="261" t="s">
        <v>33</v>
      </c>
      <c r="H2587" s="261">
        <v>2</v>
      </c>
      <c r="I2587" s="261" t="s">
        <v>17</v>
      </c>
      <c r="J2587" s="261" t="s">
        <v>17</v>
      </c>
      <c r="K2587" s="261" t="s">
        <v>4807</v>
      </c>
      <c r="L2587" s="262">
        <v>45610</v>
      </c>
      <c r="M2587" s="261" t="s">
        <v>20</v>
      </c>
    </row>
    <row r="2588" spans="1:13" x14ac:dyDescent="0.35">
      <c r="A2588" s="259" t="s">
        <v>861</v>
      </c>
      <c r="B2588" s="259" t="s">
        <v>862</v>
      </c>
      <c r="C2588" s="259" t="s">
        <v>849</v>
      </c>
      <c r="D2588" s="259" t="s">
        <v>1807</v>
      </c>
      <c r="E2588" s="259">
        <v>1</v>
      </c>
      <c r="F2588" s="259" t="s">
        <v>1799</v>
      </c>
      <c r="G2588" s="259" t="s">
        <v>33</v>
      </c>
      <c r="H2588" s="259">
        <v>2</v>
      </c>
      <c r="I2588" s="259" t="s">
        <v>17</v>
      </c>
      <c r="J2588" s="259" t="s">
        <v>17</v>
      </c>
      <c r="K2588" s="259" t="s">
        <v>4808</v>
      </c>
      <c r="L2588" s="260">
        <v>45610</v>
      </c>
      <c r="M2588" s="259" t="s">
        <v>20</v>
      </c>
    </row>
    <row r="2589" spans="1:13" x14ac:dyDescent="0.35">
      <c r="A2589" s="261" t="s">
        <v>861</v>
      </c>
      <c r="B2589" s="261" t="s">
        <v>862</v>
      </c>
      <c r="C2589" s="261" t="s">
        <v>849</v>
      </c>
      <c r="D2589" s="261" t="s">
        <v>1809</v>
      </c>
      <c r="E2589" s="261">
        <v>0</v>
      </c>
      <c r="F2589" s="261" t="s">
        <v>1799</v>
      </c>
      <c r="G2589" s="261" t="s">
        <v>33</v>
      </c>
      <c r="H2589" s="261">
        <v>2</v>
      </c>
      <c r="I2589" s="261" t="s">
        <v>17</v>
      </c>
      <c r="J2589" s="261" t="s">
        <v>17</v>
      </c>
      <c r="K2589" s="261" t="s">
        <v>4809</v>
      </c>
      <c r="L2589" s="262">
        <v>45610</v>
      </c>
      <c r="M2589" s="261" t="s">
        <v>20</v>
      </c>
    </row>
    <row r="2590" spans="1:13" x14ac:dyDescent="0.35">
      <c r="A2590" s="259" t="s">
        <v>861</v>
      </c>
      <c r="B2590" s="259" t="s">
        <v>862</v>
      </c>
      <c r="C2590" s="259" t="s">
        <v>849</v>
      </c>
      <c r="D2590" s="259" t="s">
        <v>1811</v>
      </c>
      <c r="E2590" s="259">
        <v>2</v>
      </c>
      <c r="F2590" s="259" t="s">
        <v>1799</v>
      </c>
      <c r="G2590" s="259" t="s">
        <v>33</v>
      </c>
      <c r="H2590" s="259">
        <v>2</v>
      </c>
      <c r="I2590" s="259" t="s">
        <v>17</v>
      </c>
      <c r="J2590" s="259" t="s">
        <v>17</v>
      </c>
      <c r="K2590" s="259" t="s">
        <v>4810</v>
      </c>
      <c r="L2590" s="260">
        <v>45610</v>
      </c>
      <c r="M2590" s="259" t="s">
        <v>20</v>
      </c>
    </row>
    <row r="2591" spans="1:13" x14ac:dyDescent="0.35">
      <c r="A2591" s="261" t="s">
        <v>861</v>
      </c>
      <c r="B2591" s="261" t="s">
        <v>862</v>
      </c>
      <c r="C2591" s="261" t="s">
        <v>849</v>
      </c>
      <c r="D2591" s="261" t="s">
        <v>1813</v>
      </c>
      <c r="E2591" s="261">
        <v>0</v>
      </c>
      <c r="F2591" s="261" t="s">
        <v>1799</v>
      </c>
      <c r="G2591" s="261" t="s">
        <v>33</v>
      </c>
      <c r="H2591" s="261">
        <v>2</v>
      </c>
      <c r="I2591" s="261" t="s">
        <v>17</v>
      </c>
      <c r="J2591" s="261" t="s">
        <v>17</v>
      </c>
      <c r="K2591" s="261" t="s">
        <v>4811</v>
      </c>
      <c r="L2591" s="262">
        <v>45610</v>
      </c>
      <c r="M2591" s="261" t="s">
        <v>20</v>
      </c>
    </row>
    <row r="2592" spans="1:13" x14ac:dyDescent="0.35">
      <c r="A2592" s="259" t="s">
        <v>861</v>
      </c>
      <c r="B2592" s="259" t="s">
        <v>862</v>
      </c>
      <c r="C2592" s="259" t="s">
        <v>849</v>
      </c>
      <c r="D2592" s="259" t="s">
        <v>1815</v>
      </c>
      <c r="E2592" s="259">
        <v>0</v>
      </c>
      <c r="F2592" s="259" t="s">
        <v>1799</v>
      </c>
      <c r="G2592" s="259" t="s">
        <v>33</v>
      </c>
      <c r="H2592" s="259">
        <v>2</v>
      </c>
      <c r="I2592" s="259" t="s">
        <v>17</v>
      </c>
      <c r="J2592" s="259" t="s">
        <v>17</v>
      </c>
      <c r="K2592" s="259" t="s">
        <v>4812</v>
      </c>
      <c r="L2592" s="260">
        <v>45610</v>
      </c>
      <c r="M2592" s="259" t="s">
        <v>20</v>
      </c>
    </row>
    <row r="2593" spans="1:13" x14ac:dyDescent="0.35">
      <c r="A2593" s="261" t="s">
        <v>847</v>
      </c>
      <c r="B2593" s="261" t="s">
        <v>848</v>
      </c>
      <c r="C2593" s="261" t="s">
        <v>849</v>
      </c>
      <c r="D2593" s="261" t="s">
        <v>1798</v>
      </c>
      <c r="E2593" s="261">
        <v>0</v>
      </c>
      <c r="F2593" s="261" t="s">
        <v>1799</v>
      </c>
      <c r="G2593" s="261" t="s">
        <v>33</v>
      </c>
      <c r="H2593" s="261">
        <v>2</v>
      </c>
      <c r="I2593" s="261" t="s">
        <v>17</v>
      </c>
      <c r="J2593" s="261" t="s">
        <v>17</v>
      </c>
      <c r="K2593" s="261" t="s">
        <v>4813</v>
      </c>
      <c r="L2593" s="262">
        <v>45610</v>
      </c>
      <c r="M2593" s="261" t="s">
        <v>20</v>
      </c>
    </row>
    <row r="2594" spans="1:13" x14ac:dyDescent="0.35">
      <c r="A2594" s="259" t="s">
        <v>847</v>
      </c>
      <c r="B2594" s="259" t="s">
        <v>848</v>
      </c>
      <c r="C2594" s="259" t="s">
        <v>849</v>
      </c>
      <c r="D2594" s="259" t="s">
        <v>1801</v>
      </c>
      <c r="E2594" s="259">
        <v>0</v>
      </c>
      <c r="F2594" s="259" t="s">
        <v>1799</v>
      </c>
      <c r="G2594" s="259" t="s">
        <v>33</v>
      </c>
      <c r="H2594" s="259">
        <v>2</v>
      </c>
      <c r="I2594" s="259" t="s">
        <v>17</v>
      </c>
      <c r="J2594" s="259" t="s">
        <v>17</v>
      </c>
      <c r="K2594" s="259" t="s">
        <v>4814</v>
      </c>
      <c r="L2594" s="260">
        <v>45610</v>
      </c>
      <c r="M2594" s="259" t="s">
        <v>20</v>
      </c>
    </row>
    <row r="2595" spans="1:13" x14ac:dyDescent="0.35">
      <c r="A2595" s="261" t="s">
        <v>847</v>
      </c>
      <c r="B2595" s="261" t="s">
        <v>848</v>
      </c>
      <c r="C2595" s="261" t="s">
        <v>849</v>
      </c>
      <c r="D2595" s="261" t="s">
        <v>1803</v>
      </c>
      <c r="E2595" s="261">
        <v>0</v>
      </c>
      <c r="F2595" s="261" t="s">
        <v>1799</v>
      </c>
      <c r="G2595" s="261" t="s">
        <v>33</v>
      </c>
      <c r="H2595" s="261">
        <v>2</v>
      </c>
      <c r="I2595" s="261" t="s">
        <v>17</v>
      </c>
      <c r="J2595" s="261" t="s">
        <v>17</v>
      </c>
      <c r="K2595" s="261" t="s">
        <v>4815</v>
      </c>
      <c r="L2595" s="262">
        <v>45610</v>
      </c>
      <c r="M2595" s="261" t="s">
        <v>20</v>
      </c>
    </row>
    <row r="2596" spans="1:13" x14ac:dyDescent="0.35">
      <c r="A2596" s="259" t="s">
        <v>847</v>
      </c>
      <c r="B2596" s="259" t="s">
        <v>848</v>
      </c>
      <c r="C2596" s="259" t="s">
        <v>849</v>
      </c>
      <c r="D2596" s="259" t="s">
        <v>1805</v>
      </c>
      <c r="E2596" s="259">
        <v>0</v>
      </c>
      <c r="F2596" s="259" t="s">
        <v>1799</v>
      </c>
      <c r="G2596" s="259" t="s">
        <v>33</v>
      </c>
      <c r="H2596" s="259">
        <v>2</v>
      </c>
      <c r="I2596" s="259" t="s">
        <v>17</v>
      </c>
      <c r="J2596" s="259" t="s">
        <v>17</v>
      </c>
      <c r="K2596" s="259" t="s">
        <v>4816</v>
      </c>
      <c r="L2596" s="260">
        <v>45610</v>
      </c>
      <c r="M2596" s="259" t="s">
        <v>20</v>
      </c>
    </row>
    <row r="2597" spans="1:13" x14ac:dyDescent="0.35">
      <c r="A2597" s="261" t="s">
        <v>847</v>
      </c>
      <c r="B2597" s="261" t="s">
        <v>848</v>
      </c>
      <c r="C2597" s="261" t="s">
        <v>849</v>
      </c>
      <c r="D2597" s="261" t="s">
        <v>1807</v>
      </c>
      <c r="E2597" s="261">
        <v>1</v>
      </c>
      <c r="F2597" s="261" t="s">
        <v>1799</v>
      </c>
      <c r="G2597" s="261" t="s">
        <v>33</v>
      </c>
      <c r="H2597" s="261">
        <v>2</v>
      </c>
      <c r="I2597" s="261" t="s">
        <v>17</v>
      </c>
      <c r="J2597" s="261" t="s">
        <v>17</v>
      </c>
      <c r="K2597" s="261" t="s">
        <v>4817</v>
      </c>
      <c r="L2597" s="262">
        <v>45610</v>
      </c>
      <c r="M2597" s="261" t="s">
        <v>20</v>
      </c>
    </row>
    <row r="2598" spans="1:13" x14ac:dyDescent="0.35">
      <c r="A2598" s="259" t="s">
        <v>847</v>
      </c>
      <c r="B2598" s="259" t="s">
        <v>848</v>
      </c>
      <c r="C2598" s="259" t="s">
        <v>849</v>
      </c>
      <c r="D2598" s="259" t="s">
        <v>1809</v>
      </c>
      <c r="E2598" s="259">
        <v>0</v>
      </c>
      <c r="F2598" s="259" t="s">
        <v>1799</v>
      </c>
      <c r="G2598" s="259" t="s">
        <v>33</v>
      </c>
      <c r="H2598" s="259">
        <v>2</v>
      </c>
      <c r="I2598" s="259" t="s">
        <v>17</v>
      </c>
      <c r="J2598" s="259" t="s">
        <v>17</v>
      </c>
      <c r="K2598" s="259" t="s">
        <v>4818</v>
      </c>
      <c r="L2598" s="260">
        <v>45610</v>
      </c>
      <c r="M2598" s="259" t="s">
        <v>20</v>
      </c>
    </row>
    <row r="2599" spans="1:13" x14ac:dyDescent="0.35">
      <c r="A2599" s="261" t="s">
        <v>847</v>
      </c>
      <c r="B2599" s="261" t="s">
        <v>848</v>
      </c>
      <c r="C2599" s="261" t="s">
        <v>849</v>
      </c>
      <c r="D2599" s="261" t="s">
        <v>1811</v>
      </c>
      <c r="E2599" s="261">
        <v>2</v>
      </c>
      <c r="F2599" s="261" t="s">
        <v>1799</v>
      </c>
      <c r="G2599" s="261" t="s">
        <v>33</v>
      </c>
      <c r="H2599" s="261">
        <v>2</v>
      </c>
      <c r="I2599" s="261" t="s">
        <v>17</v>
      </c>
      <c r="J2599" s="261" t="s">
        <v>17</v>
      </c>
      <c r="K2599" s="261" t="s">
        <v>4819</v>
      </c>
      <c r="L2599" s="262">
        <v>45610</v>
      </c>
      <c r="M2599" s="261" t="s">
        <v>20</v>
      </c>
    </row>
    <row r="2600" spans="1:13" x14ac:dyDescent="0.35">
      <c r="A2600" s="259" t="s">
        <v>847</v>
      </c>
      <c r="B2600" s="259" t="s">
        <v>848</v>
      </c>
      <c r="C2600" s="259" t="s">
        <v>849</v>
      </c>
      <c r="D2600" s="259" t="s">
        <v>1813</v>
      </c>
      <c r="E2600" s="259">
        <v>0</v>
      </c>
      <c r="F2600" s="259" t="s">
        <v>1799</v>
      </c>
      <c r="G2600" s="259" t="s">
        <v>33</v>
      </c>
      <c r="H2600" s="259">
        <v>2</v>
      </c>
      <c r="I2600" s="259" t="s">
        <v>17</v>
      </c>
      <c r="J2600" s="259" t="s">
        <v>17</v>
      </c>
      <c r="K2600" s="259" t="s">
        <v>4820</v>
      </c>
      <c r="L2600" s="260">
        <v>45610</v>
      </c>
      <c r="M2600" s="259" t="s">
        <v>20</v>
      </c>
    </row>
    <row r="2601" spans="1:13" x14ac:dyDescent="0.35">
      <c r="A2601" s="261" t="s">
        <v>847</v>
      </c>
      <c r="B2601" s="261" t="s">
        <v>848</v>
      </c>
      <c r="C2601" s="261" t="s">
        <v>849</v>
      </c>
      <c r="D2601" s="261" t="s">
        <v>1815</v>
      </c>
      <c r="E2601" s="261">
        <v>0</v>
      </c>
      <c r="F2601" s="261" t="s">
        <v>1799</v>
      </c>
      <c r="G2601" s="261" t="s">
        <v>33</v>
      </c>
      <c r="H2601" s="261">
        <v>2</v>
      </c>
      <c r="I2601" s="261" t="s">
        <v>17</v>
      </c>
      <c r="J2601" s="261" t="s">
        <v>17</v>
      </c>
      <c r="K2601" s="261" t="s">
        <v>4821</v>
      </c>
      <c r="L2601" s="262">
        <v>45610</v>
      </c>
      <c r="M2601" s="261" t="s">
        <v>20</v>
      </c>
    </row>
    <row r="2602" spans="1:13" x14ac:dyDescent="0.35">
      <c r="A2602" s="259" t="s">
        <v>919</v>
      </c>
      <c r="B2602" s="259" t="s">
        <v>920</v>
      </c>
      <c r="C2602" s="259" t="s">
        <v>921</v>
      </c>
      <c r="D2602" s="259" t="s">
        <v>1798</v>
      </c>
      <c r="E2602" s="259">
        <v>0</v>
      </c>
      <c r="F2602" s="259" t="s">
        <v>1799</v>
      </c>
      <c r="G2602" s="259" t="s">
        <v>33</v>
      </c>
      <c r="H2602" s="259">
        <v>2</v>
      </c>
      <c r="I2602" s="259" t="s">
        <v>17</v>
      </c>
      <c r="J2602" s="259" t="s">
        <v>17</v>
      </c>
      <c r="K2602" s="259" t="s">
        <v>4822</v>
      </c>
      <c r="L2602" s="260">
        <v>45610</v>
      </c>
      <c r="M2602" s="259" t="s">
        <v>20</v>
      </c>
    </row>
    <row r="2603" spans="1:13" x14ac:dyDescent="0.35">
      <c r="A2603" s="261" t="s">
        <v>919</v>
      </c>
      <c r="B2603" s="261" t="s">
        <v>920</v>
      </c>
      <c r="C2603" s="261" t="s">
        <v>921</v>
      </c>
      <c r="D2603" s="261" t="s">
        <v>1801</v>
      </c>
      <c r="E2603" s="261">
        <v>0</v>
      </c>
      <c r="F2603" s="261" t="s">
        <v>1799</v>
      </c>
      <c r="G2603" s="261" t="s">
        <v>33</v>
      </c>
      <c r="H2603" s="261">
        <v>2</v>
      </c>
      <c r="I2603" s="261" t="s">
        <v>17</v>
      </c>
      <c r="J2603" s="261" t="s">
        <v>17</v>
      </c>
      <c r="K2603" s="261" t="s">
        <v>4823</v>
      </c>
      <c r="L2603" s="262">
        <v>45610</v>
      </c>
      <c r="M2603" s="261" t="s">
        <v>20</v>
      </c>
    </row>
    <row r="2604" spans="1:13" x14ac:dyDescent="0.35">
      <c r="A2604" s="259" t="s">
        <v>919</v>
      </c>
      <c r="B2604" s="259" t="s">
        <v>920</v>
      </c>
      <c r="C2604" s="259" t="s">
        <v>921</v>
      </c>
      <c r="D2604" s="259" t="s">
        <v>1803</v>
      </c>
      <c r="E2604" s="259">
        <v>0</v>
      </c>
      <c r="F2604" s="259" t="s">
        <v>1799</v>
      </c>
      <c r="G2604" s="259" t="s">
        <v>33</v>
      </c>
      <c r="H2604" s="259">
        <v>2</v>
      </c>
      <c r="I2604" s="259" t="s">
        <v>17</v>
      </c>
      <c r="J2604" s="259" t="s">
        <v>17</v>
      </c>
      <c r="K2604" s="259" t="s">
        <v>4824</v>
      </c>
      <c r="L2604" s="260">
        <v>45610</v>
      </c>
      <c r="M2604" s="259" t="s">
        <v>20</v>
      </c>
    </row>
    <row r="2605" spans="1:13" x14ac:dyDescent="0.35">
      <c r="A2605" s="261" t="s">
        <v>919</v>
      </c>
      <c r="B2605" s="261" t="s">
        <v>920</v>
      </c>
      <c r="C2605" s="261" t="s">
        <v>921</v>
      </c>
      <c r="D2605" s="261" t="s">
        <v>1805</v>
      </c>
      <c r="E2605" s="261">
        <v>0</v>
      </c>
      <c r="F2605" s="261" t="s">
        <v>1799</v>
      </c>
      <c r="G2605" s="261" t="s">
        <v>33</v>
      </c>
      <c r="H2605" s="261">
        <v>2</v>
      </c>
      <c r="I2605" s="261" t="s">
        <v>17</v>
      </c>
      <c r="J2605" s="261" t="s">
        <v>17</v>
      </c>
      <c r="K2605" s="261" t="s">
        <v>4825</v>
      </c>
      <c r="L2605" s="262">
        <v>45610</v>
      </c>
      <c r="M2605" s="261" t="s">
        <v>20</v>
      </c>
    </row>
    <row r="2606" spans="1:13" x14ac:dyDescent="0.35">
      <c r="A2606" s="259" t="s">
        <v>919</v>
      </c>
      <c r="B2606" s="259" t="s">
        <v>920</v>
      </c>
      <c r="C2606" s="259" t="s">
        <v>921</v>
      </c>
      <c r="D2606" s="259" t="s">
        <v>1807</v>
      </c>
      <c r="E2606" s="259">
        <v>0</v>
      </c>
      <c r="F2606" s="259" t="s">
        <v>1799</v>
      </c>
      <c r="G2606" s="259" t="s">
        <v>33</v>
      </c>
      <c r="H2606" s="259">
        <v>2</v>
      </c>
      <c r="I2606" s="259" t="s">
        <v>17</v>
      </c>
      <c r="J2606" s="259" t="s">
        <v>17</v>
      </c>
      <c r="K2606" s="259" t="s">
        <v>4826</v>
      </c>
      <c r="L2606" s="260">
        <v>45610</v>
      </c>
      <c r="M2606" s="259" t="s">
        <v>20</v>
      </c>
    </row>
    <row r="2607" spans="1:13" x14ac:dyDescent="0.35">
      <c r="A2607" s="261" t="s">
        <v>919</v>
      </c>
      <c r="B2607" s="261" t="s">
        <v>920</v>
      </c>
      <c r="C2607" s="261" t="s">
        <v>921</v>
      </c>
      <c r="D2607" s="261" t="s">
        <v>1809</v>
      </c>
      <c r="E2607" s="261">
        <v>0</v>
      </c>
      <c r="F2607" s="261" t="s">
        <v>1799</v>
      </c>
      <c r="G2607" s="261" t="s">
        <v>33</v>
      </c>
      <c r="H2607" s="261">
        <v>2</v>
      </c>
      <c r="I2607" s="261" t="s">
        <v>17</v>
      </c>
      <c r="J2607" s="261" t="s">
        <v>17</v>
      </c>
      <c r="K2607" s="261" t="s">
        <v>4827</v>
      </c>
      <c r="L2607" s="262">
        <v>45610</v>
      </c>
      <c r="M2607" s="261" t="s">
        <v>20</v>
      </c>
    </row>
    <row r="2608" spans="1:13" x14ac:dyDescent="0.35">
      <c r="A2608" s="259" t="s">
        <v>919</v>
      </c>
      <c r="B2608" s="259" t="s">
        <v>920</v>
      </c>
      <c r="C2608" s="259" t="s">
        <v>921</v>
      </c>
      <c r="D2608" s="259" t="s">
        <v>1811</v>
      </c>
      <c r="E2608" s="259">
        <v>0</v>
      </c>
      <c r="F2608" s="259" t="s">
        <v>1799</v>
      </c>
      <c r="G2608" s="259" t="s">
        <v>33</v>
      </c>
      <c r="H2608" s="259">
        <v>2</v>
      </c>
      <c r="I2608" s="259" t="s">
        <v>17</v>
      </c>
      <c r="J2608" s="259" t="s">
        <v>17</v>
      </c>
      <c r="K2608" s="259" t="s">
        <v>4828</v>
      </c>
      <c r="L2608" s="260">
        <v>45610</v>
      </c>
      <c r="M2608" s="259" t="s">
        <v>20</v>
      </c>
    </row>
    <row r="2609" spans="1:13" x14ac:dyDescent="0.35">
      <c r="A2609" s="261" t="s">
        <v>919</v>
      </c>
      <c r="B2609" s="261" t="s">
        <v>920</v>
      </c>
      <c r="C2609" s="261" t="s">
        <v>921</v>
      </c>
      <c r="D2609" s="261" t="s">
        <v>1813</v>
      </c>
      <c r="E2609" s="261">
        <v>0</v>
      </c>
      <c r="F2609" s="261" t="s">
        <v>1799</v>
      </c>
      <c r="G2609" s="261" t="s">
        <v>33</v>
      </c>
      <c r="H2609" s="261">
        <v>2</v>
      </c>
      <c r="I2609" s="261" t="s">
        <v>17</v>
      </c>
      <c r="J2609" s="261" t="s">
        <v>17</v>
      </c>
      <c r="K2609" s="261" t="s">
        <v>4829</v>
      </c>
      <c r="L2609" s="262">
        <v>45610</v>
      </c>
      <c r="M2609" s="261" t="s">
        <v>20</v>
      </c>
    </row>
    <row r="2610" spans="1:13" x14ac:dyDescent="0.35">
      <c r="A2610" s="259" t="s">
        <v>919</v>
      </c>
      <c r="B2610" s="259" t="s">
        <v>920</v>
      </c>
      <c r="C2610" s="259" t="s">
        <v>921</v>
      </c>
      <c r="D2610" s="259" t="s">
        <v>1815</v>
      </c>
      <c r="E2610" s="259">
        <v>0</v>
      </c>
      <c r="F2610" s="259" t="s">
        <v>1799</v>
      </c>
      <c r="G2610" s="259" t="s">
        <v>33</v>
      </c>
      <c r="H2610" s="259">
        <v>2</v>
      </c>
      <c r="I2610" s="259" t="s">
        <v>17</v>
      </c>
      <c r="J2610" s="259" t="s">
        <v>17</v>
      </c>
      <c r="K2610" s="259" t="s">
        <v>4830</v>
      </c>
      <c r="L2610" s="260">
        <v>45610</v>
      </c>
      <c r="M2610" s="259" t="s">
        <v>20</v>
      </c>
    </row>
    <row r="2611" spans="1:13" x14ac:dyDescent="0.35">
      <c r="A2611" s="261" t="s">
        <v>178</v>
      </c>
      <c r="B2611" s="261" t="s">
        <v>179</v>
      </c>
      <c r="C2611" s="261" t="s">
        <v>180</v>
      </c>
      <c r="D2611" s="261" t="s">
        <v>1798</v>
      </c>
      <c r="E2611" s="261">
        <v>0</v>
      </c>
      <c r="F2611" s="261" t="s">
        <v>1799</v>
      </c>
      <c r="G2611" s="261" t="s">
        <v>33</v>
      </c>
      <c r="H2611" s="261">
        <v>2</v>
      </c>
      <c r="I2611" s="261" t="s">
        <v>17</v>
      </c>
      <c r="J2611" s="261" t="s">
        <v>17</v>
      </c>
      <c r="K2611" s="261" t="s">
        <v>4831</v>
      </c>
      <c r="L2611" s="262">
        <v>45610</v>
      </c>
      <c r="M2611" s="261" t="s">
        <v>20</v>
      </c>
    </row>
    <row r="2612" spans="1:13" x14ac:dyDescent="0.35">
      <c r="A2612" s="259" t="s">
        <v>178</v>
      </c>
      <c r="B2612" s="259" t="s">
        <v>179</v>
      </c>
      <c r="C2612" s="259" t="s">
        <v>180</v>
      </c>
      <c r="D2612" s="259" t="s">
        <v>1801</v>
      </c>
      <c r="E2612" s="259">
        <v>2</v>
      </c>
      <c r="F2612" s="259" t="s">
        <v>1799</v>
      </c>
      <c r="G2612" s="259" t="s">
        <v>33</v>
      </c>
      <c r="H2612" s="259">
        <v>2</v>
      </c>
      <c r="I2612" s="259" t="s">
        <v>17</v>
      </c>
      <c r="J2612" s="259" t="s">
        <v>17</v>
      </c>
      <c r="K2612" s="259" t="s">
        <v>4832</v>
      </c>
      <c r="L2612" s="260">
        <v>45610</v>
      </c>
      <c r="M2612" s="259" t="s">
        <v>20</v>
      </c>
    </row>
    <row r="2613" spans="1:13" x14ac:dyDescent="0.35">
      <c r="A2613" s="261" t="s">
        <v>178</v>
      </c>
      <c r="B2613" s="261" t="s">
        <v>179</v>
      </c>
      <c r="C2613" s="261" t="s">
        <v>180</v>
      </c>
      <c r="D2613" s="261" t="s">
        <v>1803</v>
      </c>
      <c r="E2613" s="261">
        <v>0</v>
      </c>
      <c r="F2613" s="261" t="s">
        <v>1799</v>
      </c>
      <c r="G2613" s="261" t="s">
        <v>33</v>
      </c>
      <c r="H2613" s="261">
        <v>2</v>
      </c>
      <c r="I2613" s="261" t="s">
        <v>17</v>
      </c>
      <c r="J2613" s="261" t="s">
        <v>17</v>
      </c>
      <c r="K2613" s="261" t="s">
        <v>4833</v>
      </c>
      <c r="L2613" s="262">
        <v>45610</v>
      </c>
      <c r="M2613" s="261" t="s">
        <v>20</v>
      </c>
    </row>
    <row r="2614" spans="1:13" x14ac:dyDescent="0.35">
      <c r="A2614" s="259" t="s">
        <v>178</v>
      </c>
      <c r="B2614" s="259" t="s">
        <v>179</v>
      </c>
      <c r="C2614" s="259" t="s">
        <v>180</v>
      </c>
      <c r="D2614" s="259" t="s">
        <v>1805</v>
      </c>
      <c r="E2614" s="259">
        <v>0</v>
      </c>
      <c r="F2614" s="259" t="s">
        <v>1799</v>
      </c>
      <c r="G2614" s="259" t="s">
        <v>33</v>
      </c>
      <c r="H2614" s="259">
        <v>2</v>
      </c>
      <c r="I2614" s="259" t="s">
        <v>17</v>
      </c>
      <c r="J2614" s="259" t="s">
        <v>17</v>
      </c>
      <c r="K2614" s="259" t="s">
        <v>4834</v>
      </c>
      <c r="L2614" s="260">
        <v>45610</v>
      </c>
      <c r="M2614" s="259" t="s">
        <v>20</v>
      </c>
    </row>
    <row r="2615" spans="1:13" x14ac:dyDescent="0.35">
      <c r="A2615" s="261" t="s">
        <v>178</v>
      </c>
      <c r="B2615" s="261" t="s">
        <v>179</v>
      </c>
      <c r="C2615" s="261" t="s">
        <v>180</v>
      </c>
      <c r="D2615" s="261" t="s">
        <v>1807</v>
      </c>
      <c r="E2615" s="261">
        <v>0</v>
      </c>
      <c r="F2615" s="261" t="s">
        <v>1799</v>
      </c>
      <c r="G2615" s="261" t="s">
        <v>33</v>
      </c>
      <c r="H2615" s="261">
        <v>2</v>
      </c>
      <c r="I2615" s="261" t="s">
        <v>17</v>
      </c>
      <c r="J2615" s="261" t="s">
        <v>17</v>
      </c>
      <c r="K2615" s="261" t="s">
        <v>4835</v>
      </c>
      <c r="L2615" s="262">
        <v>45610</v>
      </c>
      <c r="M2615" s="261" t="s">
        <v>20</v>
      </c>
    </row>
    <row r="2616" spans="1:13" x14ac:dyDescent="0.35">
      <c r="A2616" s="259" t="s">
        <v>178</v>
      </c>
      <c r="B2616" s="259" t="s">
        <v>179</v>
      </c>
      <c r="C2616" s="259" t="s">
        <v>180</v>
      </c>
      <c r="D2616" s="259" t="s">
        <v>1809</v>
      </c>
      <c r="E2616" s="259">
        <v>1</v>
      </c>
      <c r="F2616" s="259" t="s">
        <v>1799</v>
      </c>
      <c r="G2616" s="259" t="s">
        <v>33</v>
      </c>
      <c r="H2616" s="259">
        <v>2</v>
      </c>
      <c r="I2616" s="259" t="s">
        <v>17</v>
      </c>
      <c r="J2616" s="259" t="s">
        <v>17</v>
      </c>
      <c r="K2616" s="259" t="s">
        <v>4836</v>
      </c>
      <c r="L2616" s="260">
        <v>45610</v>
      </c>
      <c r="M2616" s="259" t="s">
        <v>20</v>
      </c>
    </row>
    <row r="2617" spans="1:13" x14ac:dyDescent="0.35">
      <c r="A2617" s="261" t="s">
        <v>178</v>
      </c>
      <c r="B2617" s="261" t="s">
        <v>179</v>
      </c>
      <c r="C2617" s="261" t="s">
        <v>180</v>
      </c>
      <c r="D2617" s="261" t="s">
        <v>1811</v>
      </c>
      <c r="E2617" s="261">
        <v>1</v>
      </c>
      <c r="F2617" s="261" t="s">
        <v>1799</v>
      </c>
      <c r="G2617" s="261" t="s">
        <v>33</v>
      </c>
      <c r="H2617" s="261">
        <v>2</v>
      </c>
      <c r="I2617" s="261" t="s">
        <v>17</v>
      </c>
      <c r="J2617" s="261" t="s">
        <v>17</v>
      </c>
      <c r="K2617" s="261" t="s">
        <v>4837</v>
      </c>
      <c r="L2617" s="262">
        <v>45610</v>
      </c>
      <c r="M2617" s="261" t="s">
        <v>20</v>
      </c>
    </row>
    <row r="2618" spans="1:13" x14ac:dyDescent="0.35">
      <c r="A2618" s="259" t="s">
        <v>178</v>
      </c>
      <c r="B2618" s="259" t="s">
        <v>179</v>
      </c>
      <c r="C2618" s="259" t="s">
        <v>180</v>
      </c>
      <c r="D2618" s="259" t="s">
        <v>1813</v>
      </c>
      <c r="E2618" s="259">
        <v>0</v>
      </c>
      <c r="F2618" s="259" t="s">
        <v>1799</v>
      </c>
      <c r="G2618" s="259" t="s">
        <v>33</v>
      </c>
      <c r="H2618" s="259">
        <v>2</v>
      </c>
      <c r="I2618" s="259" t="s">
        <v>17</v>
      </c>
      <c r="J2618" s="259" t="s">
        <v>17</v>
      </c>
      <c r="K2618" s="259" t="s">
        <v>4838</v>
      </c>
      <c r="L2618" s="260">
        <v>45610</v>
      </c>
      <c r="M2618" s="259" t="s">
        <v>20</v>
      </c>
    </row>
    <row r="2619" spans="1:13" x14ac:dyDescent="0.35">
      <c r="A2619" s="261" t="s">
        <v>178</v>
      </c>
      <c r="B2619" s="261" t="s">
        <v>179</v>
      </c>
      <c r="C2619" s="261" t="s">
        <v>180</v>
      </c>
      <c r="D2619" s="261" t="s">
        <v>1815</v>
      </c>
      <c r="E2619" s="261">
        <v>0</v>
      </c>
      <c r="F2619" s="261" t="s">
        <v>1799</v>
      </c>
      <c r="G2619" s="261" t="s">
        <v>33</v>
      </c>
      <c r="H2619" s="261">
        <v>2</v>
      </c>
      <c r="I2619" s="261" t="s">
        <v>17</v>
      </c>
      <c r="J2619" s="261" t="s">
        <v>17</v>
      </c>
      <c r="K2619" s="261" t="s">
        <v>4839</v>
      </c>
      <c r="L2619" s="262">
        <v>45610</v>
      </c>
      <c r="M2619" s="261" t="s">
        <v>20</v>
      </c>
    </row>
    <row r="2620" spans="1:13" x14ac:dyDescent="0.35">
      <c r="A2620" s="259" t="s">
        <v>184</v>
      </c>
      <c r="B2620" s="259" t="s">
        <v>185</v>
      </c>
      <c r="C2620" s="259" t="s">
        <v>180</v>
      </c>
      <c r="D2620" s="259" t="s">
        <v>1798</v>
      </c>
      <c r="E2620" s="259">
        <v>0</v>
      </c>
      <c r="F2620" s="259" t="s">
        <v>1799</v>
      </c>
      <c r="G2620" s="259" t="s">
        <v>33</v>
      </c>
      <c r="H2620" s="259">
        <v>2</v>
      </c>
      <c r="I2620" s="259" t="s">
        <v>17</v>
      </c>
      <c r="J2620" s="259" t="s">
        <v>17</v>
      </c>
      <c r="K2620" s="259" t="s">
        <v>4840</v>
      </c>
      <c r="L2620" s="260">
        <v>45610</v>
      </c>
      <c r="M2620" s="259" t="s">
        <v>20</v>
      </c>
    </row>
    <row r="2621" spans="1:13" x14ac:dyDescent="0.35">
      <c r="A2621" s="261" t="s">
        <v>184</v>
      </c>
      <c r="B2621" s="261" t="s">
        <v>185</v>
      </c>
      <c r="C2621" s="261" t="s">
        <v>180</v>
      </c>
      <c r="D2621" s="261" t="s">
        <v>1801</v>
      </c>
      <c r="E2621" s="261">
        <v>2</v>
      </c>
      <c r="F2621" s="261" t="s">
        <v>1799</v>
      </c>
      <c r="G2621" s="261" t="s">
        <v>33</v>
      </c>
      <c r="H2621" s="261">
        <v>2</v>
      </c>
      <c r="I2621" s="261" t="s">
        <v>17</v>
      </c>
      <c r="J2621" s="261" t="s">
        <v>17</v>
      </c>
      <c r="K2621" s="261" t="s">
        <v>4841</v>
      </c>
      <c r="L2621" s="262">
        <v>45610</v>
      </c>
      <c r="M2621" s="261" t="s">
        <v>20</v>
      </c>
    </row>
    <row r="2622" spans="1:13" x14ac:dyDescent="0.35">
      <c r="A2622" s="259" t="s">
        <v>184</v>
      </c>
      <c r="B2622" s="259" t="s">
        <v>185</v>
      </c>
      <c r="C2622" s="259" t="s">
        <v>180</v>
      </c>
      <c r="D2622" s="259" t="s">
        <v>1803</v>
      </c>
      <c r="E2622" s="259">
        <v>1</v>
      </c>
      <c r="F2622" s="259" t="s">
        <v>1799</v>
      </c>
      <c r="G2622" s="259" t="s">
        <v>33</v>
      </c>
      <c r="H2622" s="259">
        <v>2</v>
      </c>
      <c r="I2622" s="259" t="s">
        <v>17</v>
      </c>
      <c r="J2622" s="259" t="s">
        <v>17</v>
      </c>
      <c r="K2622" s="259" t="s">
        <v>4842</v>
      </c>
      <c r="L2622" s="260">
        <v>45610</v>
      </c>
      <c r="M2622" s="259" t="s">
        <v>20</v>
      </c>
    </row>
    <row r="2623" spans="1:13" x14ac:dyDescent="0.35">
      <c r="A2623" s="261" t="s">
        <v>184</v>
      </c>
      <c r="B2623" s="261" t="s">
        <v>185</v>
      </c>
      <c r="C2623" s="261" t="s">
        <v>180</v>
      </c>
      <c r="D2623" s="261" t="s">
        <v>1805</v>
      </c>
      <c r="E2623" s="261">
        <v>0</v>
      </c>
      <c r="F2623" s="261" t="s">
        <v>1799</v>
      </c>
      <c r="G2623" s="261" t="s">
        <v>33</v>
      </c>
      <c r="H2623" s="261">
        <v>2</v>
      </c>
      <c r="I2623" s="261" t="s">
        <v>17</v>
      </c>
      <c r="J2623" s="261" t="s">
        <v>17</v>
      </c>
      <c r="K2623" s="261" t="s">
        <v>4843</v>
      </c>
      <c r="L2623" s="262">
        <v>45610</v>
      </c>
      <c r="M2623" s="261" t="s">
        <v>20</v>
      </c>
    </row>
    <row r="2624" spans="1:13" x14ac:dyDescent="0.35">
      <c r="A2624" s="259" t="s">
        <v>184</v>
      </c>
      <c r="B2624" s="259" t="s">
        <v>185</v>
      </c>
      <c r="C2624" s="259" t="s">
        <v>180</v>
      </c>
      <c r="D2624" s="259" t="s">
        <v>1807</v>
      </c>
      <c r="E2624" s="259">
        <v>2</v>
      </c>
      <c r="F2624" s="259" t="s">
        <v>1799</v>
      </c>
      <c r="G2624" s="259" t="s">
        <v>33</v>
      </c>
      <c r="H2624" s="259">
        <v>2</v>
      </c>
      <c r="I2624" s="259" t="s">
        <v>17</v>
      </c>
      <c r="J2624" s="259" t="s">
        <v>17</v>
      </c>
      <c r="K2624" s="259" t="s">
        <v>4844</v>
      </c>
      <c r="L2624" s="260">
        <v>45610</v>
      </c>
      <c r="M2624" s="259" t="s">
        <v>20</v>
      </c>
    </row>
    <row r="2625" spans="1:13" x14ac:dyDescent="0.35">
      <c r="A2625" s="261" t="s">
        <v>184</v>
      </c>
      <c r="B2625" s="261" t="s">
        <v>185</v>
      </c>
      <c r="C2625" s="261" t="s">
        <v>180</v>
      </c>
      <c r="D2625" s="261" t="s">
        <v>1809</v>
      </c>
      <c r="E2625" s="261">
        <v>1</v>
      </c>
      <c r="F2625" s="261" t="s">
        <v>1799</v>
      </c>
      <c r="G2625" s="261" t="s">
        <v>33</v>
      </c>
      <c r="H2625" s="261">
        <v>2</v>
      </c>
      <c r="I2625" s="261" t="s">
        <v>17</v>
      </c>
      <c r="J2625" s="261" t="s">
        <v>17</v>
      </c>
      <c r="K2625" s="261" t="s">
        <v>4845</v>
      </c>
      <c r="L2625" s="262">
        <v>45610</v>
      </c>
      <c r="M2625" s="261" t="s">
        <v>20</v>
      </c>
    </row>
    <row r="2626" spans="1:13" x14ac:dyDescent="0.35">
      <c r="A2626" s="259" t="s">
        <v>184</v>
      </c>
      <c r="B2626" s="259" t="s">
        <v>185</v>
      </c>
      <c r="C2626" s="259" t="s">
        <v>180</v>
      </c>
      <c r="D2626" s="259" t="s">
        <v>1811</v>
      </c>
      <c r="E2626" s="259">
        <v>0</v>
      </c>
      <c r="F2626" s="259" t="s">
        <v>1799</v>
      </c>
      <c r="G2626" s="259" t="s">
        <v>33</v>
      </c>
      <c r="H2626" s="259">
        <v>2</v>
      </c>
      <c r="I2626" s="259" t="s">
        <v>17</v>
      </c>
      <c r="J2626" s="259" t="s">
        <v>17</v>
      </c>
      <c r="K2626" s="259" t="s">
        <v>4846</v>
      </c>
      <c r="L2626" s="260">
        <v>45610</v>
      </c>
      <c r="M2626" s="259" t="s">
        <v>20</v>
      </c>
    </row>
    <row r="2627" spans="1:13" x14ac:dyDescent="0.35">
      <c r="A2627" s="261" t="s">
        <v>184</v>
      </c>
      <c r="B2627" s="261" t="s">
        <v>185</v>
      </c>
      <c r="C2627" s="261" t="s">
        <v>180</v>
      </c>
      <c r="D2627" s="261" t="s">
        <v>1813</v>
      </c>
      <c r="E2627" s="261">
        <v>1</v>
      </c>
      <c r="F2627" s="261" t="s">
        <v>1799</v>
      </c>
      <c r="G2627" s="261" t="s">
        <v>33</v>
      </c>
      <c r="H2627" s="261">
        <v>2</v>
      </c>
      <c r="I2627" s="261" t="s">
        <v>17</v>
      </c>
      <c r="J2627" s="261" t="s">
        <v>17</v>
      </c>
      <c r="K2627" s="261" t="s">
        <v>4847</v>
      </c>
      <c r="L2627" s="262">
        <v>45610</v>
      </c>
      <c r="M2627" s="261" t="s">
        <v>20</v>
      </c>
    </row>
    <row r="2628" spans="1:13" x14ac:dyDescent="0.35">
      <c r="A2628" s="259" t="s">
        <v>184</v>
      </c>
      <c r="B2628" s="259" t="s">
        <v>185</v>
      </c>
      <c r="C2628" s="259" t="s">
        <v>180</v>
      </c>
      <c r="D2628" s="259" t="s">
        <v>1815</v>
      </c>
      <c r="E2628" s="259">
        <v>0</v>
      </c>
      <c r="F2628" s="259" t="s">
        <v>1799</v>
      </c>
      <c r="G2628" s="259" t="s">
        <v>33</v>
      </c>
      <c r="H2628" s="259">
        <v>2</v>
      </c>
      <c r="I2628" s="259" t="s">
        <v>17</v>
      </c>
      <c r="J2628" s="259" t="s">
        <v>17</v>
      </c>
      <c r="K2628" s="259" t="s">
        <v>4848</v>
      </c>
      <c r="L2628" s="260">
        <v>45610</v>
      </c>
      <c r="M2628" s="259" t="s">
        <v>20</v>
      </c>
    </row>
    <row r="2629" spans="1:13" x14ac:dyDescent="0.35">
      <c r="A2629" s="261" t="s">
        <v>533</v>
      </c>
      <c r="B2629" s="261" t="s">
        <v>534</v>
      </c>
      <c r="C2629" s="261" t="s">
        <v>180</v>
      </c>
      <c r="D2629" s="261" t="s">
        <v>1798</v>
      </c>
      <c r="E2629" s="261">
        <v>0</v>
      </c>
      <c r="F2629" s="261" t="s">
        <v>1799</v>
      </c>
      <c r="G2629" s="261" t="s">
        <v>33</v>
      </c>
      <c r="H2629" s="261">
        <v>2</v>
      </c>
      <c r="I2629" s="261" t="s">
        <v>17</v>
      </c>
      <c r="J2629" s="261" t="s">
        <v>17</v>
      </c>
      <c r="K2629" s="261" t="s">
        <v>4849</v>
      </c>
      <c r="L2629" s="262">
        <v>45610</v>
      </c>
      <c r="M2629" s="261" t="s">
        <v>20</v>
      </c>
    </row>
    <row r="2630" spans="1:13" x14ac:dyDescent="0.35">
      <c r="A2630" s="259" t="s">
        <v>533</v>
      </c>
      <c r="B2630" s="259" t="s">
        <v>534</v>
      </c>
      <c r="C2630" s="259" t="s">
        <v>180</v>
      </c>
      <c r="D2630" s="259" t="s">
        <v>1801</v>
      </c>
      <c r="E2630" s="259">
        <v>2</v>
      </c>
      <c r="F2630" s="259" t="s">
        <v>1799</v>
      </c>
      <c r="G2630" s="259" t="s">
        <v>33</v>
      </c>
      <c r="H2630" s="259">
        <v>2</v>
      </c>
      <c r="I2630" s="259" t="s">
        <v>17</v>
      </c>
      <c r="J2630" s="259" t="s">
        <v>17</v>
      </c>
      <c r="K2630" s="259" t="s">
        <v>4850</v>
      </c>
      <c r="L2630" s="260">
        <v>45610</v>
      </c>
      <c r="M2630" s="259" t="s">
        <v>20</v>
      </c>
    </row>
    <row r="2631" spans="1:13" x14ac:dyDescent="0.35">
      <c r="A2631" s="261" t="s">
        <v>533</v>
      </c>
      <c r="B2631" s="261" t="s">
        <v>534</v>
      </c>
      <c r="C2631" s="261" t="s">
        <v>180</v>
      </c>
      <c r="D2631" s="261" t="s">
        <v>1803</v>
      </c>
      <c r="E2631" s="261">
        <v>1</v>
      </c>
      <c r="F2631" s="261" t="s">
        <v>1799</v>
      </c>
      <c r="G2631" s="261" t="s">
        <v>33</v>
      </c>
      <c r="H2631" s="261">
        <v>2</v>
      </c>
      <c r="I2631" s="261" t="s">
        <v>17</v>
      </c>
      <c r="J2631" s="261" t="s">
        <v>17</v>
      </c>
      <c r="K2631" s="261" t="s">
        <v>4851</v>
      </c>
      <c r="L2631" s="262">
        <v>45610</v>
      </c>
      <c r="M2631" s="261" t="s">
        <v>20</v>
      </c>
    </row>
    <row r="2632" spans="1:13" x14ac:dyDescent="0.35">
      <c r="A2632" s="259" t="s">
        <v>533</v>
      </c>
      <c r="B2632" s="259" t="s">
        <v>534</v>
      </c>
      <c r="C2632" s="259" t="s">
        <v>180</v>
      </c>
      <c r="D2632" s="259" t="s">
        <v>1805</v>
      </c>
      <c r="E2632" s="259">
        <v>0</v>
      </c>
      <c r="F2632" s="259" t="s">
        <v>1799</v>
      </c>
      <c r="G2632" s="259" t="s">
        <v>33</v>
      </c>
      <c r="H2632" s="259">
        <v>2</v>
      </c>
      <c r="I2632" s="259" t="s">
        <v>17</v>
      </c>
      <c r="J2632" s="259" t="s">
        <v>17</v>
      </c>
      <c r="K2632" s="259" t="s">
        <v>4852</v>
      </c>
      <c r="L2632" s="260">
        <v>45610</v>
      </c>
      <c r="M2632" s="259" t="s">
        <v>20</v>
      </c>
    </row>
    <row r="2633" spans="1:13" x14ac:dyDescent="0.35">
      <c r="A2633" s="261" t="s">
        <v>533</v>
      </c>
      <c r="B2633" s="261" t="s">
        <v>534</v>
      </c>
      <c r="C2633" s="261" t="s">
        <v>180</v>
      </c>
      <c r="D2633" s="261" t="s">
        <v>1807</v>
      </c>
      <c r="E2633" s="261">
        <v>2</v>
      </c>
      <c r="F2633" s="261" t="s">
        <v>1799</v>
      </c>
      <c r="G2633" s="261" t="s">
        <v>33</v>
      </c>
      <c r="H2633" s="261">
        <v>2</v>
      </c>
      <c r="I2633" s="261" t="s">
        <v>17</v>
      </c>
      <c r="J2633" s="261" t="s">
        <v>17</v>
      </c>
      <c r="K2633" s="261" t="s">
        <v>4853</v>
      </c>
      <c r="L2633" s="262">
        <v>45610</v>
      </c>
      <c r="M2633" s="261" t="s">
        <v>20</v>
      </c>
    </row>
    <row r="2634" spans="1:13" x14ac:dyDescent="0.35">
      <c r="A2634" s="259" t="s">
        <v>533</v>
      </c>
      <c r="B2634" s="259" t="s">
        <v>534</v>
      </c>
      <c r="C2634" s="259" t="s">
        <v>180</v>
      </c>
      <c r="D2634" s="259" t="s">
        <v>1809</v>
      </c>
      <c r="E2634" s="259">
        <v>1</v>
      </c>
      <c r="F2634" s="259" t="s">
        <v>1799</v>
      </c>
      <c r="G2634" s="259" t="s">
        <v>33</v>
      </c>
      <c r="H2634" s="259">
        <v>2</v>
      </c>
      <c r="I2634" s="259" t="s">
        <v>17</v>
      </c>
      <c r="J2634" s="259" t="s">
        <v>17</v>
      </c>
      <c r="K2634" s="259" t="s">
        <v>4854</v>
      </c>
      <c r="L2634" s="260">
        <v>45610</v>
      </c>
      <c r="M2634" s="259" t="s">
        <v>20</v>
      </c>
    </row>
    <row r="2635" spans="1:13" x14ac:dyDescent="0.35">
      <c r="A2635" s="261" t="s">
        <v>533</v>
      </c>
      <c r="B2635" s="261" t="s">
        <v>534</v>
      </c>
      <c r="C2635" s="261" t="s">
        <v>180</v>
      </c>
      <c r="D2635" s="261" t="s">
        <v>1811</v>
      </c>
      <c r="E2635" s="261">
        <v>1</v>
      </c>
      <c r="F2635" s="261" t="s">
        <v>1799</v>
      </c>
      <c r="G2635" s="261" t="s">
        <v>33</v>
      </c>
      <c r="H2635" s="261">
        <v>2</v>
      </c>
      <c r="I2635" s="261" t="s">
        <v>17</v>
      </c>
      <c r="J2635" s="261" t="s">
        <v>17</v>
      </c>
      <c r="K2635" s="261" t="s">
        <v>4855</v>
      </c>
      <c r="L2635" s="262">
        <v>45610</v>
      </c>
      <c r="M2635" s="261" t="s">
        <v>20</v>
      </c>
    </row>
    <row r="2636" spans="1:13" x14ac:dyDescent="0.35">
      <c r="A2636" s="259" t="s">
        <v>533</v>
      </c>
      <c r="B2636" s="259" t="s">
        <v>534</v>
      </c>
      <c r="C2636" s="259" t="s">
        <v>180</v>
      </c>
      <c r="D2636" s="259" t="s">
        <v>1813</v>
      </c>
      <c r="E2636" s="259">
        <v>1</v>
      </c>
      <c r="F2636" s="259" t="s">
        <v>1799</v>
      </c>
      <c r="G2636" s="259" t="s">
        <v>33</v>
      </c>
      <c r="H2636" s="259">
        <v>2</v>
      </c>
      <c r="I2636" s="259" t="s">
        <v>17</v>
      </c>
      <c r="J2636" s="259" t="s">
        <v>17</v>
      </c>
      <c r="K2636" s="259" t="s">
        <v>4856</v>
      </c>
      <c r="L2636" s="260">
        <v>45610</v>
      </c>
      <c r="M2636" s="259" t="s">
        <v>20</v>
      </c>
    </row>
    <row r="2637" spans="1:13" x14ac:dyDescent="0.35">
      <c r="A2637" s="261" t="s">
        <v>533</v>
      </c>
      <c r="B2637" s="261" t="s">
        <v>534</v>
      </c>
      <c r="C2637" s="261" t="s">
        <v>180</v>
      </c>
      <c r="D2637" s="261" t="s">
        <v>1815</v>
      </c>
      <c r="E2637" s="261">
        <v>0</v>
      </c>
      <c r="F2637" s="261" t="s">
        <v>1799</v>
      </c>
      <c r="G2637" s="261" t="s">
        <v>33</v>
      </c>
      <c r="H2637" s="261">
        <v>2</v>
      </c>
      <c r="I2637" s="261" t="s">
        <v>17</v>
      </c>
      <c r="J2637" s="261" t="s">
        <v>17</v>
      </c>
      <c r="K2637" s="261" t="s">
        <v>4857</v>
      </c>
      <c r="L2637" s="262">
        <v>45610</v>
      </c>
      <c r="M2637" s="261" t="s">
        <v>20</v>
      </c>
    </row>
    <row r="2638" spans="1:13" x14ac:dyDescent="0.35">
      <c r="A2638" s="259" t="s">
        <v>626</v>
      </c>
      <c r="B2638" s="259" t="s">
        <v>627</v>
      </c>
      <c r="C2638" s="259" t="s">
        <v>205</v>
      </c>
      <c r="D2638" s="259" t="s">
        <v>1798</v>
      </c>
      <c r="E2638" s="259">
        <v>0</v>
      </c>
      <c r="F2638" s="259" t="s">
        <v>1799</v>
      </c>
      <c r="G2638" s="259" t="s">
        <v>33</v>
      </c>
      <c r="H2638" s="259">
        <v>2</v>
      </c>
      <c r="I2638" s="259" t="s">
        <v>17</v>
      </c>
      <c r="J2638" s="259" t="s">
        <v>17</v>
      </c>
      <c r="K2638" s="259" t="s">
        <v>4858</v>
      </c>
      <c r="L2638" s="260">
        <v>45610</v>
      </c>
      <c r="M2638" s="259" t="s">
        <v>20</v>
      </c>
    </row>
    <row r="2639" spans="1:13" x14ac:dyDescent="0.35">
      <c r="A2639" s="261" t="s">
        <v>626</v>
      </c>
      <c r="B2639" s="261" t="s">
        <v>627</v>
      </c>
      <c r="C2639" s="261" t="s">
        <v>205</v>
      </c>
      <c r="D2639" s="261" t="s">
        <v>1801</v>
      </c>
      <c r="E2639" s="261">
        <v>0</v>
      </c>
      <c r="F2639" s="261" t="s">
        <v>1799</v>
      </c>
      <c r="G2639" s="261" t="s">
        <v>33</v>
      </c>
      <c r="H2639" s="261">
        <v>2</v>
      </c>
      <c r="I2639" s="261" t="s">
        <v>17</v>
      </c>
      <c r="J2639" s="261" t="s">
        <v>17</v>
      </c>
      <c r="K2639" s="261" t="s">
        <v>4859</v>
      </c>
      <c r="L2639" s="262">
        <v>45610</v>
      </c>
      <c r="M2639" s="261" t="s">
        <v>20</v>
      </c>
    </row>
    <row r="2640" spans="1:13" x14ac:dyDescent="0.35">
      <c r="A2640" s="259" t="s">
        <v>626</v>
      </c>
      <c r="B2640" s="259" t="s">
        <v>627</v>
      </c>
      <c r="C2640" s="259" t="s">
        <v>205</v>
      </c>
      <c r="D2640" s="259" t="s">
        <v>1803</v>
      </c>
      <c r="E2640" s="259">
        <v>0</v>
      </c>
      <c r="F2640" s="259" t="s">
        <v>1799</v>
      </c>
      <c r="G2640" s="259" t="s">
        <v>33</v>
      </c>
      <c r="H2640" s="259">
        <v>2</v>
      </c>
      <c r="I2640" s="259" t="s">
        <v>17</v>
      </c>
      <c r="J2640" s="259" t="s">
        <v>17</v>
      </c>
      <c r="K2640" s="259" t="s">
        <v>4860</v>
      </c>
      <c r="L2640" s="260">
        <v>45610</v>
      </c>
      <c r="M2640" s="259" t="s">
        <v>20</v>
      </c>
    </row>
    <row r="2641" spans="1:13" x14ac:dyDescent="0.35">
      <c r="A2641" s="261" t="s">
        <v>626</v>
      </c>
      <c r="B2641" s="261" t="s">
        <v>627</v>
      </c>
      <c r="C2641" s="261" t="s">
        <v>205</v>
      </c>
      <c r="D2641" s="261" t="s">
        <v>1805</v>
      </c>
      <c r="E2641" s="261">
        <v>2</v>
      </c>
      <c r="F2641" s="261" t="s">
        <v>1799</v>
      </c>
      <c r="G2641" s="261" t="s">
        <v>33</v>
      </c>
      <c r="H2641" s="261">
        <v>2</v>
      </c>
      <c r="I2641" s="261" t="s">
        <v>17</v>
      </c>
      <c r="J2641" s="261" t="s">
        <v>17</v>
      </c>
      <c r="K2641" s="261" t="s">
        <v>4861</v>
      </c>
      <c r="L2641" s="262">
        <v>45610</v>
      </c>
      <c r="M2641" s="261" t="s">
        <v>20</v>
      </c>
    </row>
    <row r="2642" spans="1:13" x14ac:dyDescent="0.35">
      <c r="A2642" s="259" t="s">
        <v>626</v>
      </c>
      <c r="B2642" s="259" t="s">
        <v>627</v>
      </c>
      <c r="C2642" s="259" t="s">
        <v>205</v>
      </c>
      <c r="D2642" s="259" t="s">
        <v>1807</v>
      </c>
      <c r="E2642" s="259">
        <v>3</v>
      </c>
      <c r="F2642" s="259" t="s">
        <v>1799</v>
      </c>
      <c r="G2642" s="259" t="s">
        <v>33</v>
      </c>
      <c r="H2642" s="259">
        <v>2</v>
      </c>
      <c r="I2642" s="259" t="s">
        <v>17</v>
      </c>
      <c r="J2642" s="259" t="s">
        <v>17</v>
      </c>
      <c r="K2642" s="259" t="s">
        <v>4862</v>
      </c>
      <c r="L2642" s="260">
        <v>45610</v>
      </c>
      <c r="M2642" s="259" t="s">
        <v>20</v>
      </c>
    </row>
    <row r="2643" spans="1:13" x14ac:dyDescent="0.35">
      <c r="A2643" s="261" t="s">
        <v>626</v>
      </c>
      <c r="B2643" s="261" t="s">
        <v>627</v>
      </c>
      <c r="C2643" s="261" t="s">
        <v>205</v>
      </c>
      <c r="D2643" s="261" t="s">
        <v>1809</v>
      </c>
      <c r="E2643" s="261">
        <v>0</v>
      </c>
      <c r="F2643" s="261" t="s">
        <v>1799</v>
      </c>
      <c r="G2643" s="261" t="s">
        <v>33</v>
      </c>
      <c r="H2643" s="261">
        <v>2</v>
      </c>
      <c r="I2643" s="261" t="s">
        <v>17</v>
      </c>
      <c r="J2643" s="261" t="s">
        <v>17</v>
      </c>
      <c r="K2643" s="261" t="s">
        <v>4863</v>
      </c>
      <c r="L2643" s="262">
        <v>45610</v>
      </c>
      <c r="M2643" s="261" t="s">
        <v>20</v>
      </c>
    </row>
    <row r="2644" spans="1:13" x14ac:dyDescent="0.35">
      <c r="A2644" s="259" t="s">
        <v>626</v>
      </c>
      <c r="B2644" s="259" t="s">
        <v>627</v>
      </c>
      <c r="C2644" s="259" t="s">
        <v>205</v>
      </c>
      <c r="D2644" s="259" t="s">
        <v>1811</v>
      </c>
      <c r="E2644" s="259">
        <v>2</v>
      </c>
      <c r="F2644" s="259" t="s">
        <v>1799</v>
      </c>
      <c r="G2644" s="259" t="s">
        <v>33</v>
      </c>
      <c r="H2644" s="259">
        <v>2</v>
      </c>
      <c r="I2644" s="259" t="s">
        <v>17</v>
      </c>
      <c r="J2644" s="259" t="s">
        <v>17</v>
      </c>
      <c r="K2644" s="259" t="s">
        <v>4864</v>
      </c>
      <c r="L2644" s="260">
        <v>45610</v>
      </c>
      <c r="M2644" s="259" t="s">
        <v>20</v>
      </c>
    </row>
    <row r="2645" spans="1:13" x14ac:dyDescent="0.35">
      <c r="A2645" s="261" t="s">
        <v>626</v>
      </c>
      <c r="B2645" s="261" t="s">
        <v>627</v>
      </c>
      <c r="C2645" s="261" t="s">
        <v>205</v>
      </c>
      <c r="D2645" s="261" t="s">
        <v>1813</v>
      </c>
      <c r="E2645" s="261">
        <v>0</v>
      </c>
      <c r="F2645" s="261" t="s">
        <v>1799</v>
      </c>
      <c r="G2645" s="261" t="s">
        <v>33</v>
      </c>
      <c r="H2645" s="261">
        <v>2</v>
      </c>
      <c r="I2645" s="261" t="s">
        <v>17</v>
      </c>
      <c r="J2645" s="261" t="s">
        <v>17</v>
      </c>
      <c r="K2645" s="261" t="s">
        <v>4865</v>
      </c>
      <c r="L2645" s="262">
        <v>45610</v>
      </c>
      <c r="M2645" s="261" t="s">
        <v>20</v>
      </c>
    </row>
    <row r="2646" spans="1:13" x14ac:dyDescent="0.35">
      <c r="A2646" s="259" t="s">
        <v>626</v>
      </c>
      <c r="B2646" s="259" t="s">
        <v>627</v>
      </c>
      <c r="C2646" s="259" t="s">
        <v>205</v>
      </c>
      <c r="D2646" s="259" t="s">
        <v>1815</v>
      </c>
      <c r="E2646" s="259">
        <v>0</v>
      </c>
      <c r="F2646" s="259" t="s">
        <v>1799</v>
      </c>
      <c r="G2646" s="259" t="s">
        <v>33</v>
      </c>
      <c r="H2646" s="259">
        <v>2</v>
      </c>
      <c r="I2646" s="259" t="s">
        <v>17</v>
      </c>
      <c r="J2646" s="259" t="s">
        <v>17</v>
      </c>
      <c r="K2646" s="259" t="s">
        <v>4866</v>
      </c>
      <c r="L2646" s="260">
        <v>45610</v>
      </c>
      <c r="M2646" s="259" t="s">
        <v>20</v>
      </c>
    </row>
    <row r="2647" spans="1:13" x14ac:dyDescent="0.35">
      <c r="A2647" s="261" t="s">
        <v>203</v>
      </c>
      <c r="B2647" s="261" t="s">
        <v>204</v>
      </c>
      <c r="C2647" s="261" t="s">
        <v>205</v>
      </c>
      <c r="D2647" s="261" t="s">
        <v>1798</v>
      </c>
      <c r="E2647" s="261">
        <v>0</v>
      </c>
      <c r="F2647" s="261" t="s">
        <v>1799</v>
      </c>
      <c r="G2647" s="261" t="s">
        <v>33</v>
      </c>
      <c r="H2647" s="261">
        <v>2</v>
      </c>
      <c r="I2647" s="261" t="s">
        <v>17</v>
      </c>
      <c r="J2647" s="261" t="s">
        <v>17</v>
      </c>
      <c r="K2647" s="261" t="s">
        <v>4867</v>
      </c>
      <c r="L2647" s="262">
        <v>45610</v>
      </c>
      <c r="M2647" s="261" t="s">
        <v>20</v>
      </c>
    </row>
    <row r="2648" spans="1:13" x14ac:dyDescent="0.35">
      <c r="A2648" s="259" t="s">
        <v>203</v>
      </c>
      <c r="B2648" s="259" t="s">
        <v>204</v>
      </c>
      <c r="C2648" s="259" t="s">
        <v>205</v>
      </c>
      <c r="D2648" s="259" t="s">
        <v>1801</v>
      </c>
      <c r="E2648" s="259">
        <v>0</v>
      </c>
      <c r="F2648" s="259" t="s">
        <v>1799</v>
      </c>
      <c r="G2648" s="259" t="s">
        <v>33</v>
      </c>
      <c r="H2648" s="259">
        <v>2</v>
      </c>
      <c r="I2648" s="259" t="s">
        <v>17</v>
      </c>
      <c r="J2648" s="259" t="s">
        <v>17</v>
      </c>
      <c r="K2648" s="259" t="s">
        <v>4868</v>
      </c>
      <c r="L2648" s="260">
        <v>45610</v>
      </c>
      <c r="M2648" s="259" t="s">
        <v>20</v>
      </c>
    </row>
    <row r="2649" spans="1:13" x14ac:dyDescent="0.35">
      <c r="A2649" s="261" t="s">
        <v>203</v>
      </c>
      <c r="B2649" s="261" t="s">
        <v>204</v>
      </c>
      <c r="C2649" s="261" t="s">
        <v>205</v>
      </c>
      <c r="D2649" s="261" t="s">
        <v>1803</v>
      </c>
      <c r="E2649" s="261">
        <v>0</v>
      </c>
      <c r="F2649" s="261" t="s">
        <v>1799</v>
      </c>
      <c r="G2649" s="261" t="s">
        <v>33</v>
      </c>
      <c r="H2649" s="261">
        <v>2</v>
      </c>
      <c r="I2649" s="261" t="s">
        <v>17</v>
      </c>
      <c r="J2649" s="261" t="s">
        <v>17</v>
      </c>
      <c r="K2649" s="261" t="s">
        <v>4869</v>
      </c>
      <c r="L2649" s="262">
        <v>45610</v>
      </c>
      <c r="M2649" s="261" t="s">
        <v>20</v>
      </c>
    </row>
    <row r="2650" spans="1:13" x14ac:dyDescent="0.35">
      <c r="A2650" s="259" t="s">
        <v>203</v>
      </c>
      <c r="B2650" s="259" t="s">
        <v>204</v>
      </c>
      <c r="C2650" s="259" t="s">
        <v>205</v>
      </c>
      <c r="D2650" s="259" t="s">
        <v>1805</v>
      </c>
      <c r="E2650" s="259">
        <v>2</v>
      </c>
      <c r="F2650" s="259" t="s">
        <v>1799</v>
      </c>
      <c r="G2650" s="259" t="s">
        <v>33</v>
      </c>
      <c r="H2650" s="259">
        <v>2</v>
      </c>
      <c r="I2650" s="259" t="s">
        <v>17</v>
      </c>
      <c r="J2650" s="259" t="s">
        <v>17</v>
      </c>
      <c r="K2650" s="259" t="s">
        <v>4870</v>
      </c>
      <c r="L2650" s="260">
        <v>45610</v>
      </c>
      <c r="M2650" s="259" t="s">
        <v>20</v>
      </c>
    </row>
    <row r="2651" spans="1:13" x14ac:dyDescent="0.35">
      <c r="A2651" s="261" t="s">
        <v>203</v>
      </c>
      <c r="B2651" s="261" t="s">
        <v>204</v>
      </c>
      <c r="C2651" s="261" t="s">
        <v>205</v>
      </c>
      <c r="D2651" s="261" t="s">
        <v>1807</v>
      </c>
      <c r="E2651" s="261">
        <v>3</v>
      </c>
      <c r="F2651" s="261" t="s">
        <v>1799</v>
      </c>
      <c r="G2651" s="261" t="s">
        <v>33</v>
      </c>
      <c r="H2651" s="261">
        <v>2</v>
      </c>
      <c r="I2651" s="261" t="s">
        <v>17</v>
      </c>
      <c r="J2651" s="261" t="s">
        <v>17</v>
      </c>
      <c r="K2651" s="261" t="s">
        <v>4871</v>
      </c>
      <c r="L2651" s="262">
        <v>45610</v>
      </c>
      <c r="M2651" s="261" t="s">
        <v>20</v>
      </c>
    </row>
    <row r="2652" spans="1:13" x14ac:dyDescent="0.35">
      <c r="A2652" s="259" t="s">
        <v>203</v>
      </c>
      <c r="B2652" s="259" t="s">
        <v>204</v>
      </c>
      <c r="C2652" s="259" t="s">
        <v>205</v>
      </c>
      <c r="D2652" s="259" t="s">
        <v>1809</v>
      </c>
      <c r="E2652" s="259">
        <v>0</v>
      </c>
      <c r="F2652" s="259" t="s">
        <v>1799</v>
      </c>
      <c r="G2652" s="259" t="s">
        <v>33</v>
      </c>
      <c r="H2652" s="259">
        <v>2</v>
      </c>
      <c r="I2652" s="259" t="s">
        <v>17</v>
      </c>
      <c r="J2652" s="259" t="s">
        <v>17</v>
      </c>
      <c r="K2652" s="259" t="s">
        <v>4872</v>
      </c>
      <c r="L2652" s="260">
        <v>45610</v>
      </c>
      <c r="M2652" s="259" t="s">
        <v>20</v>
      </c>
    </row>
    <row r="2653" spans="1:13" x14ac:dyDescent="0.35">
      <c r="A2653" s="261" t="s">
        <v>203</v>
      </c>
      <c r="B2653" s="261" t="s">
        <v>204</v>
      </c>
      <c r="C2653" s="261" t="s">
        <v>205</v>
      </c>
      <c r="D2653" s="261" t="s">
        <v>1811</v>
      </c>
      <c r="E2653" s="261">
        <v>2</v>
      </c>
      <c r="F2653" s="261" t="s">
        <v>1799</v>
      </c>
      <c r="G2653" s="261" t="s">
        <v>33</v>
      </c>
      <c r="H2653" s="261">
        <v>2</v>
      </c>
      <c r="I2653" s="261" t="s">
        <v>17</v>
      </c>
      <c r="J2653" s="261" t="s">
        <v>17</v>
      </c>
      <c r="K2653" s="261" t="s">
        <v>4873</v>
      </c>
      <c r="L2653" s="262">
        <v>45610</v>
      </c>
      <c r="M2653" s="261" t="s">
        <v>20</v>
      </c>
    </row>
    <row r="2654" spans="1:13" x14ac:dyDescent="0.35">
      <c r="A2654" s="259" t="s">
        <v>203</v>
      </c>
      <c r="B2654" s="259" t="s">
        <v>204</v>
      </c>
      <c r="C2654" s="259" t="s">
        <v>205</v>
      </c>
      <c r="D2654" s="259" t="s">
        <v>1813</v>
      </c>
      <c r="E2654" s="259">
        <v>0</v>
      </c>
      <c r="F2654" s="259" t="s">
        <v>1799</v>
      </c>
      <c r="G2654" s="259" t="s">
        <v>33</v>
      </c>
      <c r="H2654" s="259">
        <v>2</v>
      </c>
      <c r="I2654" s="259" t="s">
        <v>17</v>
      </c>
      <c r="J2654" s="259" t="s">
        <v>17</v>
      </c>
      <c r="K2654" s="259" t="s">
        <v>4874</v>
      </c>
      <c r="L2654" s="260">
        <v>45610</v>
      </c>
      <c r="M2654" s="259" t="s">
        <v>20</v>
      </c>
    </row>
    <row r="2655" spans="1:13" x14ac:dyDescent="0.35">
      <c r="A2655" s="261" t="s">
        <v>203</v>
      </c>
      <c r="B2655" s="261" t="s">
        <v>204</v>
      </c>
      <c r="C2655" s="261" t="s">
        <v>205</v>
      </c>
      <c r="D2655" s="261" t="s">
        <v>1815</v>
      </c>
      <c r="E2655" s="261">
        <v>0</v>
      </c>
      <c r="F2655" s="261" t="s">
        <v>1799</v>
      </c>
      <c r="G2655" s="261" t="s">
        <v>33</v>
      </c>
      <c r="H2655" s="261">
        <v>2</v>
      </c>
      <c r="I2655" s="261" t="s">
        <v>17</v>
      </c>
      <c r="J2655" s="261" t="s">
        <v>17</v>
      </c>
      <c r="K2655" s="261" t="s">
        <v>4875</v>
      </c>
      <c r="L2655" s="262">
        <v>45610</v>
      </c>
      <c r="M2655" s="261" t="s">
        <v>20</v>
      </c>
    </row>
    <row r="2656" spans="1:13" x14ac:dyDescent="0.35">
      <c r="A2656" s="259" t="s">
        <v>1219</v>
      </c>
      <c r="B2656" s="259" t="s">
        <v>1220</v>
      </c>
      <c r="C2656" s="259" t="s">
        <v>205</v>
      </c>
      <c r="D2656" s="259" t="s">
        <v>1798</v>
      </c>
      <c r="E2656" s="259">
        <v>0</v>
      </c>
      <c r="F2656" s="259" t="s">
        <v>1799</v>
      </c>
      <c r="G2656" s="259" t="s">
        <v>33</v>
      </c>
      <c r="H2656" s="259">
        <v>2</v>
      </c>
      <c r="I2656" s="259" t="s">
        <v>17</v>
      </c>
      <c r="J2656" s="259" t="s">
        <v>17</v>
      </c>
      <c r="K2656" s="259" t="s">
        <v>4876</v>
      </c>
      <c r="L2656" s="260">
        <v>45610</v>
      </c>
      <c r="M2656" s="259" t="s">
        <v>20</v>
      </c>
    </row>
    <row r="2657" spans="1:13" x14ac:dyDescent="0.35">
      <c r="A2657" s="261" t="s">
        <v>1219</v>
      </c>
      <c r="B2657" s="261" t="s">
        <v>1220</v>
      </c>
      <c r="C2657" s="261" t="s">
        <v>205</v>
      </c>
      <c r="D2657" s="261" t="s">
        <v>1801</v>
      </c>
      <c r="E2657" s="261">
        <v>0</v>
      </c>
      <c r="F2657" s="261" t="s">
        <v>1799</v>
      </c>
      <c r="G2657" s="261" t="s">
        <v>33</v>
      </c>
      <c r="H2657" s="261">
        <v>2</v>
      </c>
      <c r="I2657" s="261" t="s">
        <v>17</v>
      </c>
      <c r="J2657" s="261" t="s">
        <v>17</v>
      </c>
      <c r="K2657" s="261" t="s">
        <v>4877</v>
      </c>
      <c r="L2657" s="262">
        <v>45610</v>
      </c>
      <c r="M2657" s="261" t="s">
        <v>20</v>
      </c>
    </row>
    <row r="2658" spans="1:13" x14ac:dyDescent="0.35">
      <c r="A2658" s="259" t="s">
        <v>1219</v>
      </c>
      <c r="B2658" s="259" t="s">
        <v>1220</v>
      </c>
      <c r="C2658" s="259" t="s">
        <v>205</v>
      </c>
      <c r="D2658" s="259" t="s">
        <v>1803</v>
      </c>
      <c r="E2658" s="259">
        <v>0</v>
      </c>
      <c r="F2658" s="259" t="s">
        <v>1799</v>
      </c>
      <c r="G2658" s="259" t="s">
        <v>33</v>
      </c>
      <c r="H2658" s="259">
        <v>2</v>
      </c>
      <c r="I2658" s="259" t="s">
        <v>17</v>
      </c>
      <c r="J2658" s="259" t="s">
        <v>17</v>
      </c>
      <c r="K2658" s="259" t="s">
        <v>4878</v>
      </c>
      <c r="L2658" s="260">
        <v>45610</v>
      </c>
      <c r="M2658" s="259" t="s">
        <v>20</v>
      </c>
    </row>
    <row r="2659" spans="1:13" x14ac:dyDescent="0.35">
      <c r="A2659" s="261" t="s">
        <v>1219</v>
      </c>
      <c r="B2659" s="261" t="s">
        <v>1220</v>
      </c>
      <c r="C2659" s="261" t="s">
        <v>205</v>
      </c>
      <c r="D2659" s="261" t="s">
        <v>1805</v>
      </c>
      <c r="E2659" s="261">
        <v>2</v>
      </c>
      <c r="F2659" s="261" t="s">
        <v>1799</v>
      </c>
      <c r="G2659" s="261" t="s">
        <v>33</v>
      </c>
      <c r="H2659" s="261">
        <v>2</v>
      </c>
      <c r="I2659" s="261" t="s">
        <v>17</v>
      </c>
      <c r="J2659" s="261" t="s">
        <v>17</v>
      </c>
      <c r="K2659" s="261" t="s">
        <v>4879</v>
      </c>
      <c r="L2659" s="262">
        <v>45610</v>
      </c>
      <c r="M2659" s="261" t="s">
        <v>20</v>
      </c>
    </row>
    <row r="2660" spans="1:13" x14ac:dyDescent="0.35">
      <c r="A2660" s="259" t="s">
        <v>1219</v>
      </c>
      <c r="B2660" s="259" t="s">
        <v>1220</v>
      </c>
      <c r="C2660" s="259" t="s">
        <v>205</v>
      </c>
      <c r="D2660" s="259" t="s">
        <v>1807</v>
      </c>
      <c r="E2660" s="259">
        <v>3</v>
      </c>
      <c r="F2660" s="259" t="s">
        <v>1799</v>
      </c>
      <c r="G2660" s="259" t="s">
        <v>33</v>
      </c>
      <c r="H2660" s="259">
        <v>2</v>
      </c>
      <c r="I2660" s="259" t="s">
        <v>17</v>
      </c>
      <c r="J2660" s="259" t="s">
        <v>17</v>
      </c>
      <c r="K2660" s="259" t="s">
        <v>4880</v>
      </c>
      <c r="L2660" s="260">
        <v>45610</v>
      </c>
      <c r="M2660" s="259" t="s">
        <v>20</v>
      </c>
    </row>
    <row r="2661" spans="1:13" x14ac:dyDescent="0.35">
      <c r="A2661" s="261" t="s">
        <v>1219</v>
      </c>
      <c r="B2661" s="261" t="s">
        <v>1220</v>
      </c>
      <c r="C2661" s="261" t="s">
        <v>205</v>
      </c>
      <c r="D2661" s="261" t="s">
        <v>1809</v>
      </c>
      <c r="E2661" s="261">
        <v>0</v>
      </c>
      <c r="F2661" s="261" t="s">
        <v>1799</v>
      </c>
      <c r="G2661" s="261" t="s">
        <v>33</v>
      </c>
      <c r="H2661" s="261">
        <v>2</v>
      </c>
      <c r="I2661" s="261" t="s">
        <v>17</v>
      </c>
      <c r="J2661" s="261" t="s">
        <v>17</v>
      </c>
      <c r="K2661" s="261" t="s">
        <v>4881</v>
      </c>
      <c r="L2661" s="262">
        <v>45610</v>
      </c>
      <c r="M2661" s="261" t="s">
        <v>20</v>
      </c>
    </row>
    <row r="2662" spans="1:13" x14ac:dyDescent="0.35">
      <c r="A2662" s="259" t="s">
        <v>1219</v>
      </c>
      <c r="B2662" s="259" t="s">
        <v>1220</v>
      </c>
      <c r="C2662" s="259" t="s">
        <v>205</v>
      </c>
      <c r="D2662" s="259" t="s">
        <v>1811</v>
      </c>
      <c r="E2662" s="259">
        <v>2</v>
      </c>
      <c r="F2662" s="259" t="s">
        <v>1799</v>
      </c>
      <c r="G2662" s="259" t="s">
        <v>33</v>
      </c>
      <c r="H2662" s="259">
        <v>2</v>
      </c>
      <c r="I2662" s="259" t="s">
        <v>17</v>
      </c>
      <c r="J2662" s="259" t="s">
        <v>17</v>
      </c>
      <c r="K2662" s="259" t="s">
        <v>4882</v>
      </c>
      <c r="L2662" s="260">
        <v>45610</v>
      </c>
      <c r="M2662" s="259" t="s">
        <v>20</v>
      </c>
    </row>
    <row r="2663" spans="1:13" x14ac:dyDescent="0.35">
      <c r="A2663" s="261" t="s">
        <v>1219</v>
      </c>
      <c r="B2663" s="261" t="s">
        <v>1220</v>
      </c>
      <c r="C2663" s="261" t="s">
        <v>205</v>
      </c>
      <c r="D2663" s="261" t="s">
        <v>1813</v>
      </c>
      <c r="E2663" s="261">
        <v>0</v>
      </c>
      <c r="F2663" s="261" t="s">
        <v>1799</v>
      </c>
      <c r="G2663" s="261" t="s">
        <v>33</v>
      </c>
      <c r="H2663" s="261">
        <v>2</v>
      </c>
      <c r="I2663" s="261" t="s">
        <v>17</v>
      </c>
      <c r="J2663" s="261" t="s">
        <v>17</v>
      </c>
      <c r="K2663" s="261" t="s">
        <v>4883</v>
      </c>
      <c r="L2663" s="262">
        <v>45610</v>
      </c>
      <c r="M2663" s="261" t="s">
        <v>20</v>
      </c>
    </row>
    <row r="2664" spans="1:13" x14ac:dyDescent="0.35">
      <c r="A2664" s="259" t="s">
        <v>1219</v>
      </c>
      <c r="B2664" s="259" t="s">
        <v>1220</v>
      </c>
      <c r="C2664" s="259" t="s">
        <v>205</v>
      </c>
      <c r="D2664" s="259" t="s">
        <v>1815</v>
      </c>
      <c r="E2664" s="259">
        <v>0</v>
      </c>
      <c r="F2664" s="259" t="s">
        <v>1799</v>
      </c>
      <c r="G2664" s="259" t="s">
        <v>33</v>
      </c>
      <c r="H2664" s="259">
        <v>2</v>
      </c>
      <c r="I2664" s="259" t="s">
        <v>17</v>
      </c>
      <c r="J2664" s="259" t="s">
        <v>17</v>
      </c>
      <c r="K2664" s="259" t="s">
        <v>4884</v>
      </c>
      <c r="L2664" s="260">
        <v>45610</v>
      </c>
      <c r="M2664" s="259" t="s">
        <v>20</v>
      </c>
    </row>
    <row r="2665" spans="1:13" x14ac:dyDescent="0.35">
      <c r="A2665" s="261" t="s">
        <v>514</v>
      </c>
      <c r="B2665" s="261" t="s">
        <v>515</v>
      </c>
      <c r="C2665" s="261" t="s">
        <v>516</v>
      </c>
      <c r="D2665" s="261" t="s">
        <v>1798</v>
      </c>
      <c r="E2665" s="261">
        <v>2</v>
      </c>
      <c r="F2665" s="261" t="s">
        <v>1799</v>
      </c>
      <c r="G2665" s="261" t="s">
        <v>33</v>
      </c>
      <c r="H2665" s="261">
        <v>2</v>
      </c>
      <c r="I2665" s="261" t="s">
        <v>17</v>
      </c>
      <c r="J2665" s="261" t="s">
        <v>17</v>
      </c>
      <c r="K2665" s="261" t="s">
        <v>4885</v>
      </c>
      <c r="L2665" s="262">
        <v>45610</v>
      </c>
      <c r="M2665" s="261" t="s">
        <v>20</v>
      </c>
    </row>
    <row r="2666" spans="1:13" x14ac:dyDescent="0.35">
      <c r="A2666" s="259" t="s">
        <v>514</v>
      </c>
      <c r="B2666" s="259" t="s">
        <v>515</v>
      </c>
      <c r="C2666" s="259" t="s">
        <v>516</v>
      </c>
      <c r="D2666" s="259" t="s">
        <v>1801</v>
      </c>
      <c r="E2666" s="259">
        <v>2</v>
      </c>
      <c r="F2666" s="259" t="s">
        <v>1799</v>
      </c>
      <c r="G2666" s="259" t="s">
        <v>33</v>
      </c>
      <c r="H2666" s="259">
        <v>2</v>
      </c>
      <c r="I2666" s="259" t="s">
        <v>17</v>
      </c>
      <c r="J2666" s="259" t="s">
        <v>17</v>
      </c>
      <c r="K2666" s="259" t="s">
        <v>4886</v>
      </c>
      <c r="L2666" s="260">
        <v>45610</v>
      </c>
      <c r="M2666" s="259" t="s">
        <v>20</v>
      </c>
    </row>
    <row r="2667" spans="1:13" x14ac:dyDescent="0.35">
      <c r="A2667" s="261" t="s">
        <v>514</v>
      </c>
      <c r="B2667" s="261" t="s">
        <v>515</v>
      </c>
      <c r="C2667" s="261" t="s">
        <v>516</v>
      </c>
      <c r="D2667" s="261" t="s">
        <v>1803</v>
      </c>
      <c r="E2667" s="261">
        <v>1</v>
      </c>
      <c r="F2667" s="261" t="s">
        <v>1799</v>
      </c>
      <c r="G2667" s="261" t="s">
        <v>33</v>
      </c>
      <c r="H2667" s="261">
        <v>2</v>
      </c>
      <c r="I2667" s="261" t="s">
        <v>17</v>
      </c>
      <c r="J2667" s="261" t="s">
        <v>17</v>
      </c>
      <c r="K2667" s="261" t="s">
        <v>4887</v>
      </c>
      <c r="L2667" s="262">
        <v>45610</v>
      </c>
      <c r="M2667" s="261" t="s">
        <v>20</v>
      </c>
    </row>
    <row r="2668" spans="1:13" x14ac:dyDescent="0.35">
      <c r="A2668" s="259" t="s">
        <v>514</v>
      </c>
      <c r="B2668" s="259" t="s">
        <v>515</v>
      </c>
      <c r="C2668" s="259" t="s">
        <v>516</v>
      </c>
      <c r="D2668" s="259" t="s">
        <v>1805</v>
      </c>
      <c r="E2668" s="259">
        <v>3</v>
      </c>
      <c r="F2668" s="259" t="s">
        <v>1799</v>
      </c>
      <c r="G2668" s="259" t="s">
        <v>33</v>
      </c>
      <c r="H2668" s="259">
        <v>2</v>
      </c>
      <c r="I2668" s="259" t="s">
        <v>17</v>
      </c>
      <c r="J2668" s="259" t="s">
        <v>17</v>
      </c>
      <c r="K2668" s="259" t="s">
        <v>4888</v>
      </c>
      <c r="L2668" s="260">
        <v>45610</v>
      </c>
      <c r="M2668" s="259" t="s">
        <v>20</v>
      </c>
    </row>
    <row r="2669" spans="1:13" x14ac:dyDescent="0.35">
      <c r="A2669" s="261" t="s">
        <v>514</v>
      </c>
      <c r="B2669" s="261" t="s">
        <v>515</v>
      </c>
      <c r="C2669" s="261" t="s">
        <v>516</v>
      </c>
      <c r="D2669" s="261" t="s">
        <v>1807</v>
      </c>
      <c r="E2669" s="261">
        <v>0</v>
      </c>
      <c r="F2669" s="261" t="s">
        <v>1799</v>
      </c>
      <c r="G2669" s="261" t="s">
        <v>33</v>
      </c>
      <c r="H2669" s="261">
        <v>2</v>
      </c>
      <c r="I2669" s="261" t="s">
        <v>17</v>
      </c>
      <c r="J2669" s="261" t="s">
        <v>17</v>
      </c>
      <c r="K2669" s="261" t="s">
        <v>4889</v>
      </c>
      <c r="L2669" s="262">
        <v>45610</v>
      </c>
      <c r="M2669" s="261" t="s">
        <v>20</v>
      </c>
    </row>
    <row r="2670" spans="1:13" x14ac:dyDescent="0.35">
      <c r="A2670" s="259" t="s">
        <v>514</v>
      </c>
      <c r="B2670" s="259" t="s">
        <v>515</v>
      </c>
      <c r="C2670" s="259" t="s">
        <v>516</v>
      </c>
      <c r="D2670" s="259" t="s">
        <v>1809</v>
      </c>
      <c r="E2670" s="259">
        <v>3</v>
      </c>
      <c r="F2670" s="259" t="s">
        <v>1799</v>
      </c>
      <c r="G2670" s="259" t="s">
        <v>33</v>
      </c>
      <c r="H2670" s="259">
        <v>2</v>
      </c>
      <c r="I2670" s="259" t="s">
        <v>17</v>
      </c>
      <c r="J2670" s="259" t="s">
        <v>17</v>
      </c>
      <c r="K2670" s="259" t="s">
        <v>4890</v>
      </c>
      <c r="L2670" s="260">
        <v>45610</v>
      </c>
      <c r="M2670" s="259" t="s">
        <v>20</v>
      </c>
    </row>
    <row r="2671" spans="1:13" x14ac:dyDescent="0.35">
      <c r="A2671" s="261" t="s">
        <v>514</v>
      </c>
      <c r="B2671" s="261" t="s">
        <v>515</v>
      </c>
      <c r="C2671" s="261" t="s">
        <v>516</v>
      </c>
      <c r="D2671" s="261" t="s">
        <v>1811</v>
      </c>
      <c r="E2671" s="261">
        <v>3</v>
      </c>
      <c r="F2671" s="261" t="s">
        <v>1799</v>
      </c>
      <c r="G2671" s="261" t="s">
        <v>33</v>
      </c>
      <c r="H2671" s="261">
        <v>2</v>
      </c>
      <c r="I2671" s="261" t="s">
        <v>17</v>
      </c>
      <c r="J2671" s="261" t="s">
        <v>17</v>
      </c>
      <c r="K2671" s="261" t="s">
        <v>4891</v>
      </c>
      <c r="L2671" s="262">
        <v>45610</v>
      </c>
      <c r="M2671" s="261" t="s">
        <v>20</v>
      </c>
    </row>
    <row r="2672" spans="1:13" x14ac:dyDescent="0.35">
      <c r="A2672" s="259" t="s">
        <v>514</v>
      </c>
      <c r="B2672" s="259" t="s">
        <v>515</v>
      </c>
      <c r="C2672" s="259" t="s">
        <v>516</v>
      </c>
      <c r="D2672" s="259" t="s">
        <v>1813</v>
      </c>
      <c r="E2672" s="259">
        <v>1</v>
      </c>
      <c r="F2672" s="259" t="s">
        <v>1799</v>
      </c>
      <c r="G2672" s="259" t="s">
        <v>33</v>
      </c>
      <c r="H2672" s="259">
        <v>2</v>
      </c>
      <c r="I2672" s="259" t="s">
        <v>17</v>
      </c>
      <c r="J2672" s="259" t="s">
        <v>17</v>
      </c>
      <c r="K2672" s="259" t="s">
        <v>4892</v>
      </c>
      <c r="L2672" s="260">
        <v>45610</v>
      </c>
      <c r="M2672" s="259" t="s">
        <v>20</v>
      </c>
    </row>
    <row r="2673" spans="1:13" x14ac:dyDescent="0.35">
      <c r="A2673" s="261" t="s">
        <v>514</v>
      </c>
      <c r="B2673" s="261" t="s">
        <v>515</v>
      </c>
      <c r="C2673" s="261" t="s">
        <v>516</v>
      </c>
      <c r="D2673" s="261" t="s">
        <v>1815</v>
      </c>
      <c r="E2673" s="261">
        <v>2</v>
      </c>
      <c r="F2673" s="261" t="s">
        <v>1799</v>
      </c>
      <c r="G2673" s="261" t="s">
        <v>33</v>
      </c>
      <c r="H2673" s="261">
        <v>2</v>
      </c>
      <c r="I2673" s="261" t="s">
        <v>17</v>
      </c>
      <c r="J2673" s="261" t="s">
        <v>17</v>
      </c>
      <c r="K2673" s="261" t="s">
        <v>4893</v>
      </c>
      <c r="L2673" s="262">
        <v>45610</v>
      </c>
      <c r="M2673" s="261" t="s">
        <v>20</v>
      </c>
    </row>
    <row r="2674" spans="1:13" x14ac:dyDescent="0.35">
      <c r="A2674" s="259" t="s">
        <v>1708</v>
      </c>
      <c r="B2674" s="259" t="s">
        <v>1709</v>
      </c>
      <c r="C2674" s="259" t="s">
        <v>516</v>
      </c>
      <c r="D2674" s="259" t="s">
        <v>1798</v>
      </c>
      <c r="E2674" s="259">
        <v>2</v>
      </c>
      <c r="F2674" s="259" t="s">
        <v>1799</v>
      </c>
      <c r="G2674" s="259" t="s">
        <v>33</v>
      </c>
      <c r="H2674" s="259">
        <v>2</v>
      </c>
      <c r="I2674" s="259" t="s">
        <v>17</v>
      </c>
      <c r="J2674" s="259" t="s">
        <v>17</v>
      </c>
      <c r="K2674" s="259" t="s">
        <v>4894</v>
      </c>
      <c r="L2674" s="260">
        <v>45610</v>
      </c>
      <c r="M2674" s="259" t="s">
        <v>20</v>
      </c>
    </row>
    <row r="2675" spans="1:13" x14ac:dyDescent="0.35">
      <c r="A2675" s="261" t="s">
        <v>1708</v>
      </c>
      <c r="B2675" s="261" t="s">
        <v>1709</v>
      </c>
      <c r="C2675" s="261" t="s">
        <v>516</v>
      </c>
      <c r="D2675" s="261" t="s">
        <v>1801</v>
      </c>
      <c r="E2675" s="261">
        <v>2</v>
      </c>
      <c r="F2675" s="261" t="s">
        <v>1799</v>
      </c>
      <c r="G2675" s="261" t="s">
        <v>33</v>
      </c>
      <c r="H2675" s="261">
        <v>2</v>
      </c>
      <c r="I2675" s="261" t="s">
        <v>17</v>
      </c>
      <c r="J2675" s="261" t="s">
        <v>17</v>
      </c>
      <c r="K2675" s="261" t="s">
        <v>4895</v>
      </c>
      <c r="L2675" s="262">
        <v>45610</v>
      </c>
      <c r="M2675" s="261" t="s">
        <v>20</v>
      </c>
    </row>
    <row r="2676" spans="1:13" x14ac:dyDescent="0.35">
      <c r="A2676" s="259" t="s">
        <v>1708</v>
      </c>
      <c r="B2676" s="259" t="s">
        <v>1709</v>
      </c>
      <c r="C2676" s="259" t="s">
        <v>516</v>
      </c>
      <c r="D2676" s="259" t="s">
        <v>1803</v>
      </c>
      <c r="E2676" s="259">
        <v>1</v>
      </c>
      <c r="F2676" s="259" t="s">
        <v>1799</v>
      </c>
      <c r="G2676" s="259" t="s">
        <v>33</v>
      </c>
      <c r="H2676" s="259">
        <v>2</v>
      </c>
      <c r="I2676" s="259" t="s">
        <v>17</v>
      </c>
      <c r="J2676" s="259" t="s">
        <v>17</v>
      </c>
      <c r="K2676" s="259" t="s">
        <v>4896</v>
      </c>
      <c r="L2676" s="260">
        <v>45610</v>
      </c>
      <c r="M2676" s="259" t="s">
        <v>20</v>
      </c>
    </row>
    <row r="2677" spans="1:13" x14ac:dyDescent="0.35">
      <c r="A2677" s="261" t="s">
        <v>1708</v>
      </c>
      <c r="B2677" s="261" t="s">
        <v>1709</v>
      </c>
      <c r="C2677" s="261" t="s">
        <v>516</v>
      </c>
      <c r="D2677" s="261" t="s">
        <v>1805</v>
      </c>
      <c r="E2677" s="261">
        <v>3</v>
      </c>
      <c r="F2677" s="261" t="s">
        <v>1799</v>
      </c>
      <c r="G2677" s="261" t="s">
        <v>33</v>
      </c>
      <c r="H2677" s="261">
        <v>2</v>
      </c>
      <c r="I2677" s="261" t="s">
        <v>17</v>
      </c>
      <c r="J2677" s="261" t="s">
        <v>17</v>
      </c>
      <c r="K2677" s="261" t="s">
        <v>4897</v>
      </c>
      <c r="L2677" s="262">
        <v>45610</v>
      </c>
      <c r="M2677" s="261" t="s">
        <v>20</v>
      </c>
    </row>
    <row r="2678" spans="1:13" x14ac:dyDescent="0.35">
      <c r="A2678" s="259" t="s">
        <v>1708</v>
      </c>
      <c r="B2678" s="259" t="s">
        <v>1709</v>
      </c>
      <c r="C2678" s="259" t="s">
        <v>516</v>
      </c>
      <c r="D2678" s="259" t="s">
        <v>1807</v>
      </c>
      <c r="E2678" s="259">
        <v>0</v>
      </c>
      <c r="F2678" s="259" t="s">
        <v>1799</v>
      </c>
      <c r="G2678" s="259" t="s">
        <v>33</v>
      </c>
      <c r="H2678" s="259">
        <v>2</v>
      </c>
      <c r="I2678" s="259" t="s">
        <v>17</v>
      </c>
      <c r="J2678" s="259" t="s">
        <v>17</v>
      </c>
      <c r="K2678" s="259" t="s">
        <v>4898</v>
      </c>
      <c r="L2678" s="260">
        <v>45610</v>
      </c>
      <c r="M2678" s="259" t="s">
        <v>20</v>
      </c>
    </row>
    <row r="2679" spans="1:13" x14ac:dyDescent="0.35">
      <c r="A2679" s="261" t="s">
        <v>1708</v>
      </c>
      <c r="B2679" s="261" t="s">
        <v>1709</v>
      </c>
      <c r="C2679" s="261" t="s">
        <v>516</v>
      </c>
      <c r="D2679" s="261" t="s">
        <v>1809</v>
      </c>
      <c r="E2679" s="261">
        <v>3</v>
      </c>
      <c r="F2679" s="261" t="s">
        <v>1799</v>
      </c>
      <c r="G2679" s="261" t="s">
        <v>33</v>
      </c>
      <c r="H2679" s="261">
        <v>2</v>
      </c>
      <c r="I2679" s="261" t="s">
        <v>17</v>
      </c>
      <c r="J2679" s="261" t="s">
        <v>17</v>
      </c>
      <c r="K2679" s="261" t="s">
        <v>4899</v>
      </c>
      <c r="L2679" s="262">
        <v>45610</v>
      </c>
      <c r="M2679" s="261" t="s">
        <v>20</v>
      </c>
    </row>
    <row r="2680" spans="1:13" x14ac:dyDescent="0.35">
      <c r="A2680" s="259" t="s">
        <v>1708</v>
      </c>
      <c r="B2680" s="259" t="s">
        <v>1709</v>
      </c>
      <c r="C2680" s="259" t="s">
        <v>516</v>
      </c>
      <c r="D2680" s="259" t="s">
        <v>1811</v>
      </c>
      <c r="E2680" s="259">
        <v>3</v>
      </c>
      <c r="F2680" s="259" t="s">
        <v>1799</v>
      </c>
      <c r="G2680" s="259" t="s">
        <v>33</v>
      </c>
      <c r="H2680" s="259">
        <v>2</v>
      </c>
      <c r="I2680" s="259" t="s">
        <v>17</v>
      </c>
      <c r="J2680" s="259" t="s">
        <v>17</v>
      </c>
      <c r="K2680" s="259" t="s">
        <v>4900</v>
      </c>
      <c r="L2680" s="260">
        <v>45610</v>
      </c>
      <c r="M2680" s="259" t="s">
        <v>20</v>
      </c>
    </row>
    <row r="2681" spans="1:13" x14ac:dyDescent="0.35">
      <c r="A2681" s="261" t="s">
        <v>1708</v>
      </c>
      <c r="B2681" s="261" t="s">
        <v>1709</v>
      </c>
      <c r="C2681" s="261" t="s">
        <v>516</v>
      </c>
      <c r="D2681" s="261" t="s">
        <v>1813</v>
      </c>
      <c r="E2681" s="261">
        <v>1</v>
      </c>
      <c r="F2681" s="261" t="s">
        <v>1799</v>
      </c>
      <c r="G2681" s="261" t="s">
        <v>33</v>
      </c>
      <c r="H2681" s="261">
        <v>2</v>
      </c>
      <c r="I2681" s="261" t="s">
        <v>17</v>
      </c>
      <c r="J2681" s="261" t="s">
        <v>17</v>
      </c>
      <c r="K2681" s="261" t="s">
        <v>4901</v>
      </c>
      <c r="L2681" s="262">
        <v>45610</v>
      </c>
      <c r="M2681" s="261" t="s">
        <v>20</v>
      </c>
    </row>
    <row r="2682" spans="1:13" x14ac:dyDescent="0.35">
      <c r="A2682" s="259" t="s">
        <v>1708</v>
      </c>
      <c r="B2682" s="259" t="s">
        <v>1709</v>
      </c>
      <c r="C2682" s="259" t="s">
        <v>516</v>
      </c>
      <c r="D2682" s="259" t="s">
        <v>1815</v>
      </c>
      <c r="E2682" s="259">
        <v>2</v>
      </c>
      <c r="F2682" s="259" t="s">
        <v>1799</v>
      </c>
      <c r="G2682" s="259" t="s">
        <v>33</v>
      </c>
      <c r="H2682" s="259">
        <v>2</v>
      </c>
      <c r="I2682" s="259" t="s">
        <v>17</v>
      </c>
      <c r="J2682" s="259" t="s">
        <v>17</v>
      </c>
      <c r="K2682" s="259" t="s">
        <v>4902</v>
      </c>
      <c r="L2682" s="260">
        <v>45610</v>
      </c>
      <c r="M2682" s="259" t="s">
        <v>20</v>
      </c>
    </row>
    <row r="2683" spans="1:13" x14ac:dyDescent="0.35">
      <c r="A2683" s="261" t="s">
        <v>2359</v>
      </c>
      <c r="B2683" s="261" t="s">
        <v>2360</v>
      </c>
      <c r="C2683" s="261" t="s">
        <v>90</v>
      </c>
      <c r="D2683" s="261" t="s">
        <v>1798</v>
      </c>
      <c r="E2683" s="261">
        <v>2</v>
      </c>
      <c r="F2683" s="261" t="s">
        <v>1799</v>
      </c>
      <c r="G2683" s="261" t="s">
        <v>33</v>
      </c>
      <c r="H2683" s="261">
        <v>2</v>
      </c>
      <c r="I2683" s="261" t="s">
        <v>17</v>
      </c>
      <c r="J2683" s="261" t="s">
        <v>17</v>
      </c>
      <c r="K2683" s="261" t="s">
        <v>4903</v>
      </c>
      <c r="L2683" s="262">
        <v>45610</v>
      </c>
      <c r="M2683" s="261" t="s">
        <v>20</v>
      </c>
    </row>
    <row r="2684" spans="1:13" x14ac:dyDescent="0.35">
      <c r="A2684" s="259" t="s">
        <v>2359</v>
      </c>
      <c r="B2684" s="259" t="s">
        <v>2360</v>
      </c>
      <c r="C2684" s="259" t="s">
        <v>90</v>
      </c>
      <c r="D2684" s="259" t="s">
        <v>1801</v>
      </c>
      <c r="E2684" s="259">
        <v>2</v>
      </c>
      <c r="F2684" s="259" t="s">
        <v>1799</v>
      </c>
      <c r="G2684" s="259" t="s">
        <v>33</v>
      </c>
      <c r="H2684" s="259">
        <v>2</v>
      </c>
      <c r="I2684" s="259" t="s">
        <v>17</v>
      </c>
      <c r="J2684" s="259" t="s">
        <v>17</v>
      </c>
      <c r="K2684" s="259" t="s">
        <v>4904</v>
      </c>
      <c r="L2684" s="260">
        <v>45610</v>
      </c>
      <c r="M2684" s="259" t="s">
        <v>20</v>
      </c>
    </row>
    <row r="2685" spans="1:13" x14ac:dyDescent="0.35">
      <c r="A2685" s="261" t="s">
        <v>2359</v>
      </c>
      <c r="B2685" s="261" t="s">
        <v>2360</v>
      </c>
      <c r="C2685" s="261" t="s">
        <v>90</v>
      </c>
      <c r="D2685" s="261" t="s">
        <v>1803</v>
      </c>
      <c r="E2685" s="261">
        <v>1</v>
      </c>
      <c r="F2685" s="261" t="s">
        <v>1799</v>
      </c>
      <c r="G2685" s="261" t="s">
        <v>33</v>
      </c>
      <c r="H2685" s="261">
        <v>2</v>
      </c>
      <c r="I2685" s="261" t="s">
        <v>17</v>
      </c>
      <c r="J2685" s="261" t="s">
        <v>17</v>
      </c>
      <c r="K2685" s="261" t="s">
        <v>4905</v>
      </c>
      <c r="L2685" s="262">
        <v>45610</v>
      </c>
      <c r="M2685" s="261" t="s">
        <v>20</v>
      </c>
    </row>
    <row r="2686" spans="1:13" x14ac:dyDescent="0.35">
      <c r="A2686" s="259" t="s">
        <v>2359</v>
      </c>
      <c r="B2686" s="259" t="s">
        <v>2360</v>
      </c>
      <c r="C2686" s="259" t="s">
        <v>90</v>
      </c>
      <c r="D2686" s="259" t="s">
        <v>1805</v>
      </c>
      <c r="E2686" s="259">
        <v>0</v>
      </c>
      <c r="F2686" s="259" t="s">
        <v>1799</v>
      </c>
      <c r="G2686" s="259" t="s">
        <v>33</v>
      </c>
      <c r="H2686" s="259">
        <v>2</v>
      </c>
      <c r="I2686" s="259" t="s">
        <v>17</v>
      </c>
      <c r="J2686" s="259" t="s">
        <v>17</v>
      </c>
      <c r="K2686" s="259" t="s">
        <v>4906</v>
      </c>
      <c r="L2686" s="260">
        <v>45610</v>
      </c>
      <c r="M2686" s="259" t="s">
        <v>20</v>
      </c>
    </row>
    <row r="2687" spans="1:13" x14ac:dyDescent="0.35">
      <c r="A2687" s="261" t="s">
        <v>2359</v>
      </c>
      <c r="B2687" s="261" t="s">
        <v>2360</v>
      </c>
      <c r="C2687" s="261" t="s">
        <v>90</v>
      </c>
      <c r="D2687" s="261" t="s">
        <v>1807</v>
      </c>
      <c r="E2687" s="261">
        <v>1</v>
      </c>
      <c r="F2687" s="261" t="s">
        <v>1799</v>
      </c>
      <c r="G2687" s="261" t="s">
        <v>33</v>
      </c>
      <c r="H2687" s="261">
        <v>2</v>
      </c>
      <c r="I2687" s="261" t="s">
        <v>17</v>
      </c>
      <c r="J2687" s="261" t="s">
        <v>17</v>
      </c>
      <c r="K2687" s="261" t="s">
        <v>4907</v>
      </c>
      <c r="L2687" s="262">
        <v>45610</v>
      </c>
      <c r="M2687" s="261" t="s">
        <v>20</v>
      </c>
    </row>
    <row r="2688" spans="1:13" x14ac:dyDescent="0.35">
      <c r="A2688" s="259" t="s">
        <v>2359</v>
      </c>
      <c r="B2688" s="259" t="s">
        <v>2360</v>
      </c>
      <c r="C2688" s="259" t="s">
        <v>90</v>
      </c>
      <c r="D2688" s="259" t="s">
        <v>1809</v>
      </c>
      <c r="E2688" s="259">
        <v>1</v>
      </c>
      <c r="F2688" s="259" t="s">
        <v>1799</v>
      </c>
      <c r="G2688" s="259" t="s">
        <v>33</v>
      </c>
      <c r="H2688" s="259">
        <v>2</v>
      </c>
      <c r="I2688" s="259" t="s">
        <v>17</v>
      </c>
      <c r="J2688" s="259" t="s">
        <v>17</v>
      </c>
      <c r="K2688" s="259" t="s">
        <v>4908</v>
      </c>
      <c r="L2688" s="260">
        <v>45610</v>
      </c>
      <c r="M2688" s="259" t="s">
        <v>20</v>
      </c>
    </row>
    <row r="2689" spans="1:13" x14ac:dyDescent="0.35">
      <c r="A2689" s="261" t="s">
        <v>2359</v>
      </c>
      <c r="B2689" s="261" t="s">
        <v>2360</v>
      </c>
      <c r="C2689" s="261" t="s">
        <v>90</v>
      </c>
      <c r="D2689" s="261" t="s">
        <v>1811</v>
      </c>
      <c r="E2689" s="261">
        <v>3</v>
      </c>
      <c r="F2689" s="261" t="s">
        <v>1799</v>
      </c>
      <c r="G2689" s="261" t="s">
        <v>33</v>
      </c>
      <c r="H2689" s="261">
        <v>2</v>
      </c>
      <c r="I2689" s="261" t="s">
        <v>17</v>
      </c>
      <c r="J2689" s="261" t="s">
        <v>17</v>
      </c>
      <c r="K2689" s="261" t="s">
        <v>4909</v>
      </c>
      <c r="L2689" s="262">
        <v>45610</v>
      </c>
      <c r="M2689" s="261" t="s">
        <v>20</v>
      </c>
    </row>
    <row r="2690" spans="1:13" x14ac:dyDescent="0.35">
      <c r="A2690" s="259" t="s">
        <v>2359</v>
      </c>
      <c r="B2690" s="259" t="s">
        <v>2360</v>
      </c>
      <c r="C2690" s="259" t="s">
        <v>90</v>
      </c>
      <c r="D2690" s="259" t="s">
        <v>1813</v>
      </c>
      <c r="E2690" s="259">
        <v>3</v>
      </c>
      <c r="F2690" s="259" t="s">
        <v>1799</v>
      </c>
      <c r="G2690" s="259" t="s">
        <v>33</v>
      </c>
      <c r="H2690" s="259">
        <v>2</v>
      </c>
      <c r="I2690" s="259" t="s">
        <v>17</v>
      </c>
      <c r="J2690" s="259" t="s">
        <v>17</v>
      </c>
      <c r="K2690" s="259" t="s">
        <v>4910</v>
      </c>
      <c r="L2690" s="260">
        <v>45610</v>
      </c>
      <c r="M2690" s="259" t="s">
        <v>20</v>
      </c>
    </row>
    <row r="2691" spans="1:13" x14ac:dyDescent="0.35">
      <c r="A2691" s="261" t="s">
        <v>2359</v>
      </c>
      <c r="B2691" s="261" t="s">
        <v>2360</v>
      </c>
      <c r="C2691" s="261" t="s">
        <v>90</v>
      </c>
      <c r="D2691" s="261" t="s">
        <v>1815</v>
      </c>
      <c r="E2691" s="261">
        <v>0</v>
      </c>
      <c r="F2691" s="261" t="s">
        <v>1799</v>
      </c>
      <c r="G2691" s="261" t="s">
        <v>33</v>
      </c>
      <c r="H2691" s="261">
        <v>2</v>
      </c>
      <c r="I2691" s="261" t="s">
        <v>17</v>
      </c>
      <c r="J2691" s="261" t="s">
        <v>17</v>
      </c>
      <c r="K2691" s="261" t="s">
        <v>4911</v>
      </c>
      <c r="L2691" s="262">
        <v>45610</v>
      </c>
      <c r="M2691" s="261" t="s">
        <v>20</v>
      </c>
    </row>
    <row r="2692" spans="1:13" x14ac:dyDescent="0.35">
      <c r="A2692" s="259" t="s">
        <v>88</v>
      </c>
      <c r="B2692" s="259" t="s">
        <v>89</v>
      </c>
      <c r="C2692" s="259" t="s">
        <v>90</v>
      </c>
      <c r="D2692" s="259" t="s">
        <v>1798</v>
      </c>
      <c r="E2692" s="259">
        <v>2</v>
      </c>
      <c r="F2692" s="259" t="s">
        <v>1799</v>
      </c>
      <c r="G2692" s="259" t="s">
        <v>33</v>
      </c>
      <c r="H2692" s="259">
        <v>2</v>
      </c>
      <c r="I2692" s="259" t="s">
        <v>17</v>
      </c>
      <c r="J2692" s="259" t="s">
        <v>17</v>
      </c>
      <c r="K2692" s="259" t="s">
        <v>4912</v>
      </c>
      <c r="L2692" s="260">
        <v>45610</v>
      </c>
      <c r="M2692" s="259" t="s">
        <v>20</v>
      </c>
    </row>
    <row r="2693" spans="1:13" x14ac:dyDescent="0.35">
      <c r="A2693" s="261" t="s">
        <v>88</v>
      </c>
      <c r="B2693" s="261" t="s">
        <v>89</v>
      </c>
      <c r="C2693" s="261" t="s">
        <v>90</v>
      </c>
      <c r="D2693" s="261" t="s">
        <v>1801</v>
      </c>
      <c r="E2693" s="261">
        <v>2</v>
      </c>
      <c r="F2693" s="261" t="s">
        <v>1799</v>
      </c>
      <c r="G2693" s="261" t="s">
        <v>33</v>
      </c>
      <c r="H2693" s="261">
        <v>2</v>
      </c>
      <c r="I2693" s="261" t="s">
        <v>17</v>
      </c>
      <c r="J2693" s="261" t="s">
        <v>17</v>
      </c>
      <c r="K2693" s="261" t="s">
        <v>4913</v>
      </c>
      <c r="L2693" s="262">
        <v>45610</v>
      </c>
      <c r="M2693" s="261" t="s">
        <v>20</v>
      </c>
    </row>
    <row r="2694" spans="1:13" x14ac:dyDescent="0.35">
      <c r="A2694" s="259" t="s">
        <v>88</v>
      </c>
      <c r="B2694" s="259" t="s">
        <v>89</v>
      </c>
      <c r="C2694" s="259" t="s">
        <v>90</v>
      </c>
      <c r="D2694" s="259" t="s">
        <v>1803</v>
      </c>
      <c r="E2694" s="259">
        <v>1</v>
      </c>
      <c r="F2694" s="259" t="s">
        <v>1799</v>
      </c>
      <c r="G2694" s="259" t="s">
        <v>33</v>
      </c>
      <c r="H2694" s="259">
        <v>2</v>
      </c>
      <c r="I2694" s="259" t="s">
        <v>17</v>
      </c>
      <c r="J2694" s="259" t="s">
        <v>17</v>
      </c>
      <c r="K2694" s="259" t="s">
        <v>4914</v>
      </c>
      <c r="L2694" s="260">
        <v>45610</v>
      </c>
      <c r="M2694" s="259" t="s">
        <v>20</v>
      </c>
    </row>
    <row r="2695" spans="1:13" x14ac:dyDescent="0.35">
      <c r="A2695" s="261" t="s">
        <v>88</v>
      </c>
      <c r="B2695" s="261" t="s">
        <v>89</v>
      </c>
      <c r="C2695" s="261" t="s">
        <v>90</v>
      </c>
      <c r="D2695" s="261" t="s">
        <v>1805</v>
      </c>
      <c r="E2695" s="261">
        <v>0</v>
      </c>
      <c r="F2695" s="261" t="s">
        <v>1799</v>
      </c>
      <c r="G2695" s="261" t="s">
        <v>33</v>
      </c>
      <c r="H2695" s="261">
        <v>2</v>
      </c>
      <c r="I2695" s="261" t="s">
        <v>17</v>
      </c>
      <c r="J2695" s="261" t="s">
        <v>17</v>
      </c>
      <c r="K2695" s="261" t="s">
        <v>4915</v>
      </c>
      <c r="L2695" s="262">
        <v>45610</v>
      </c>
      <c r="M2695" s="261" t="s">
        <v>20</v>
      </c>
    </row>
    <row r="2696" spans="1:13" x14ac:dyDescent="0.35">
      <c r="A2696" s="259" t="s">
        <v>88</v>
      </c>
      <c r="B2696" s="259" t="s">
        <v>89</v>
      </c>
      <c r="C2696" s="259" t="s">
        <v>90</v>
      </c>
      <c r="D2696" s="259" t="s">
        <v>1807</v>
      </c>
      <c r="E2696" s="259">
        <v>1</v>
      </c>
      <c r="F2696" s="259" t="s">
        <v>1799</v>
      </c>
      <c r="G2696" s="259" t="s">
        <v>33</v>
      </c>
      <c r="H2696" s="259">
        <v>2</v>
      </c>
      <c r="I2696" s="259" t="s">
        <v>17</v>
      </c>
      <c r="J2696" s="259" t="s">
        <v>17</v>
      </c>
      <c r="K2696" s="259" t="s">
        <v>4916</v>
      </c>
      <c r="L2696" s="260">
        <v>45610</v>
      </c>
      <c r="M2696" s="259" t="s">
        <v>20</v>
      </c>
    </row>
    <row r="2697" spans="1:13" x14ac:dyDescent="0.35">
      <c r="A2697" s="261" t="s">
        <v>88</v>
      </c>
      <c r="B2697" s="261" t="s">
        <v>89</v>
      </c>
      <c r="C2697" s="261" t="s">
        <v>90</v>
      </c>
      <c r="D2697" s="261" t="s">
        <v>1809</v>
      </c>
      <c r="E2697" s="261">
        <v>1</v>
      </c>
      <c r="F2697" s="261" t="s">
        <v>1799</v>
      </c>
      <c r="G2697" s="261" t="s">
        <v>33</v>
      </c>
      <c r="H2697" s="261">
        <v>2</v>
      </c>
      <c r="I2697" s="261" t="s">
        <v>17</v>
      </c>
      <c r="J2697" s="261" t="s">
        <v>17</v>
      </c>
      <c r="K2697" s="261" t="s">
        <v>4917</v>
      </c>
      <c r="L2697" s="262">
        <v>45610</v>
      </c>
      <c r="M2697" s="261" t="s">
        <v>20</v>
      </c>
    </row>
    <row r="2698" spans="1:13" x14ac:dyDescent="0.35">
      <c r="A2698" s="259" t="s">
        <v>88</v>
      </c>
      <c r="B2698" s="259" t="s">
        <v>89</v>
      </c>
      <c r="C2698" s="259" t="s">
        <v>90</v>
      </c>
      <c r="D2698" s="259" t="s">
        <v>1811</v>
      </c>
      <c r="E2698" s="259">
        <v>3</v>
      </c>
      <c r="F2698" s="259" t="s">
        <v>1799</v>
      </c>
      <c r="G2698" s="259" t="s">
        <v>33</v>
      </c>
      <c r="H2698" s="259">
        <v>2</v>
      </c>
      <c r="I2698" s="259" t="s">
        <v>17</v>
      </c>
      <c r="J2698" s="259" t="s">
        <v>17</v>
      </c>
      <c r="K2698" s="259" t="s">
        <v>4918</v>
      </c>
      <c r="L2698" s="260">
        <v>45610</v>
      </c>
      <c r="M2698" s="259" t="s">
        <v>20</v>
      </c>
    </row>
    <row r="2699" spans="1:13" x14ac:dyDescent="0.35">
      <c r="A2699" s="261" t="s">
        <v>88</v>
      </c>
      <c r="B2699" s="261" t="s">
        <v>89</v>
      </c>
      <c r="C2699" s="261" t="s">
        <v>90</v>
      </c>
      <c r="D2699" s="261" t="s">
        <v>1813</v>
      </c>
      <c r="E2699" s="261">
        <v>3</v>
      </c>
      <c r="F2699" s="261" t="s">
        <v>1799</v>
      </c>
      <c r="G2699" s="261" t="s">
        <v>33</v>
      </c>
      <c r="H2699" s="261">
        <v>2</v>
      </c>
      <c r="I2699" s="261" t="s">
        <v>17</v>
      </c>
      <c r="J2699" s="261" t="s">
        <v>17</v>
      </c>
      <c r="K2699" s="261" t="s">
        <v>4919</v>
      </c>
      <c r="L2699" s="262">
        <v>45610</v>
      </c>
      <c r="M2699" s="261" t="s">
        <v>20</v>
      </c>
    </row>
    <row r="2700" spans="1:13" x14ac:dyDescent="0.35">
      <c r="A2700" s="259" t="s">
        <v>88</v>
      </c>
      <c r="B2700" s="259" t="s">
        <v>89</v>
      </c>
      <c r="C2700" s="259" t="s">
        <v>90</v>
      </c>
      <c r="D2700" s="259" t="s">
        <v>1815</v>
      </c>
      <c r="E2700" s="259">
        <v>0</v>
      </c>
      <c r="F2700" s="259" t="s">
        <v>1799</v>
      </c>
      <c r="G2700" s="259" t="s">
        <v>33</v>
      </c>
      <c r="H2700" s="259">
        <v>2</v>
      </c>
      <c r="I2700" s="259" t="s">
        <v>17</v>
      </c>
      <c r="J2700" s="259" t="s">
        <v>17</v>
      </c>
      <c r="K2700" s="259" t="s">
        <v>4920</v>
      </c>
      <c r="L2700" s="260">
        <v>45610</v>
      </c>
      <c r="M2700" s="259" t="s">
        <v>20</v>
      </c>
    </row>
    <row r="2701" spans="1:13" x14ac:dyDescent="0.35">
      <c r="A2701" s="261" t="s">
        <v>2344</v>
      </c>
      <c r="B2701" s="261" t="s">
        <v>2345</v>
      </c>
      <c r="C2701" s="261" t="s">
        <v>90</v>
      </c>
      <c r="D2701" s="261" t="s">
        <v>1798</v>
      </c>
      <c r="E2701" s="261">
        <v>2</v>
      </c>
      <c r="F2701" s="261" t="s">
        <v>1799</v>
      </c>
      <c r="G2701" s="261" t="s">
        <v>33</v>
      </c>
      <c r="H2701" s="261">
        <v>2</v>
      </c>
      <c r="I2701" s="261" t="s">
        <v>17</v>
      </c>
      <c r="J2701" s="261" t="s">
        <v>17</v>
      </c>
      <c r="K2701" s="261" t="s">
        <v>4921</v>
      </c>
      <c r="L2701" s="262">
        <v>45610</v>
      </c>
      <c r="M2701" s="261" t="s">
        <v>20</v>
      </c>
    </row>
    <row r="2702" spans="1:13" x14ac:dyDescent="0.35">
      <c r="A2702" s="259" t="s">
        <v>2344</v>
      </c>
      <c r="B2702" s="259" t="s">
        <v>2345</v>
      </c>
      <c r="C2702" s="259" t="s">
        <v>90</v>
      </c>
      <c r="D2702" s="259" t="s">
        <v>1801</v>
      </c>
      <c r="E2702" s="259">
        <v>2</v>
      </c>
      <c r="F2702" s="259" t="s">
        <v>1799</v>
      </c>
      <c r="G2702" s="259" t="s">
        <v>33</v>
      </c>
      <c r="H2702" s="259">
        <v>2</v>
      </c>
      <c r="I2702" s="259" t="s">
        <v>17</v>
      </c>
      <c r="J2702" s="259" t="s">
        <v>17</v>
      </c>
      <c r="K2702" s="259" t="s">
        <v>4922</v>
      </c>
      <c r="L2702" s="260">
        <v>45610</v>
      </c>
      <c r="M2702" s="259" t="s">
        <v>20</v>
      </c>
    </row>
    <row r="2703" spans="1:13" x14ac:dyDescent="0.35">
      <c r="A2703" s="261" t="s">
        <v>2344</v>
      </c>
      <c r="B2703" s="261" t="s">
        <v>2345</v>
      </c>
      <c r="C2703" s="261" t="s">
        <v>90</v>
      </c>
      <c r="D2703" s="261" t="s">
        <v>1803</v>
      </c>
      <c r="E2703" s="261">
        <v>1</v>
      </c>
      <c r="F2703" s="261" t="s">
        <v>1799</v>
      </c>
      <c r="G2703" s="261" t="s">
        <v>33</v>
      </c>
      <c r="H2703" s="261">
        <v>2</v>
      </c>
      <c r="I2703" s="261" t="s">
        <v>17</v>
      </c>
      <c r="J2703" s="261" t="s">
        <v>17</v>
      </c>
      <c r="K2703" s="261" t="s">
        <v>4923</v>
      </c>
      <c r="L2703" s="262">
        <v>45610</v>
      </c>
      <c r="M2703" s="261" t="s">
        <v>20</v>
      </c>
    </row>
    <row r="2704" spans="1:13" x14ac:dyDescent="0.35">
      <c r="A2704" s="259" t="s">
        <v>2344</v>
      </c>
      <c r="B2704" s="259" t="s">
        <v>2345</v>
      </c>
      <c r="C2704" s="259" t="s">
        <v>90</v>
      </c>
      <c r="D2704" s="259" t="s">
        <v>1805</v>
      </c>
      <c r="E2704" s="259">
        <v>0</v>
      </c>
      <c r="F2704" s="259" t="s">
        <v>1799</v>
      </c>
      <c r="G2704" s="259" t="s">
        <v>33</v>
      </c>
      <c r="H2704" s="259">
        <v>2</v>
      </c>
      <c r="I2704" s="259" t="s">
        <v>17</v>
      </c>
      <c r="J2704" s="259" t="s">
        <v>17</v>
      </c>
      <c r="K2704" s="259" t="s">
        <v>4924</v>
      </c>
      <c r="L2704" s="260">
        <v>45610</v>
      </c>
      <c r="M2704" s="259" t="s">
        <v>20</v>
      </c>
    </row>
    <row r="2705" spans="1:13" x14ac:dyDescent="0.35">
      <c r="A2705" s="261" t="s">
        <v>2344</v>
      </c>
      <c r="B2705" s="261" t="s">
        <v>2345</v>
      </c>
      <c r="C2705" s="261" t="s">
        <v>90</v>
      </c>
      <c r="D2705" s="261" t="s">
        <v>1807</v>
      </c>
      <c r="E2705" s="261">
        <v>1</v>
      </c>
      <c r="F2705" s="261" t="s">
        <v>1799</v>
      </c>
      <c r="G2705" s="261" t="s">
        <v>33</v>
      </c>
      <c r="H2705" s="261">
        <v>2</v>
      </c>
      <c r="I2705" s="261" t="s">
        <v>17</v>
      </c>
      <c r="J2705" s="261" t="s">
        <v>17</v>
      </c>
      <c r="K2705" s="261" t="s">
        <v>4925</v>
      </c>
      <c r="L2705" s="262">
        <v>45610</v>
      </c>
      <c r="M2705" s="261" t="s">
        <v>20</v>
      </c>
    </row>
    <row r="2706" spans="1:13" x14ac:dyDescent="0.35">
      <c r="A2706" s="259" t="s">
        <v>2344</v>
      </c>
      <c r="B2706" s="259" t="s">
        <v>2345</v>
      </c>
      <c r="C2706" s="259" t="s">
        <v>90</v>
      </c>
      <c r="D2706" s="259" t="s">
        <v>1809</v>
      </c>
      <c r="E2706" s="259">
        <v>1</v>
      </c>
      <c r="F2706" s="259" t="s">
        <v>1799</v>
      </c>
      <c r="G2706" s="259" t="s">
        <v>33</v>
      </c>
      <c r="H2706" s="259">
        <v>2</v>
      </c>
      <c r="I2706" s="259" t="s">
        <v>17</v>
      </c>
      <c r="J2706" s="259" t="s">
        <v>17</v>
      </c>
      <c r="K2706" s="259" t="s">
        <v>4926</v>
      </c>
      <c r="L2706" s="260">
        <v>45610</v>
      </c>
      <c r="M2706" s="259" t="s">
        <v>20</v>
      </c>
    </row>
    <row r="2707" spans="1:13" x14ac:dyDescent="0.35">
      <c r="A2707" s="261" t="s">
        <v>2344</v>
      </c>
      <c r="B2707" s="261" t="s">
        <v>2345</v>
      </c>
      <c r="C2707" s="261" t="s">
        <v>90</v>
      </c>
      <c r="D2707" s="261" t="s">
        <v>1811</v>
      </c>
      <c r="E2707" s="261">
        <v>3</v>
      </c>
      <c r="F2707" s="261" t="s">
        <v>1799</v>
      </c>
      <c r="G2707" s="261" t="s">
        <v>33</v>
      </c>
      <c r="H2707" s="261">
        <v>2</v>
      </c>
      <c r="I2707" s="261" t="s">
        <v>17</v>
      </c>
      <c r="J2707" s="261" t="s">
        <v>17</v>
      </c>
      <c r="K2707" s="261" t="s">
        <v>4927</v>
      </c>
      <c r="L2707" s="262">
        <v>45610</v>
      </c>
      <c r="M2707" s="261" t="s">
        <v>20</v>
      </c>
    </row>
    <row r="2708" spans="1:13" x14ac:dyDescent="0.35">
      <c r="A2708" s="259" t="s">
        <v>2344</v>
      </c>
      <c r="B2708" s="259" t="s">
        <v>2345</v>
      </c>
      <c r="C2708" s="259" t="s">
        <v>90</v>
      </c>
      <c r="D2708" s="259" t="s">
        <v>1813</v>
      </c>
      <c r="E2708" s="259">
        <v>3</v>
      </c>
      <c r="F2708" s="259" t="s">
        <v>1799</v>
      </c>
      <c r="G2708" s="259" t="s">
        <v>33</v>
      </c>
      <c r="H2708" s="259">
        <v>2</v>
      </c>
      <c r="I2708" s="259" t="s">
        <v>17</v>
      </c>
      <c r="J2708" s="259" t="s">
        <v>17</v>
      </c>
      <c r="K2708" s="259" t="s">
        <v>4928</v>
      </c>
      <c r="L2708" s="260">
        <v>45610</v>
      </c>
      <c r="M2708" s="259" t="s">
        <v>20</v>
      </c>
    </row>
    <row r="2709" spans="1:13" x14ac:dyDescent="0.35">
      <c r="A2709" s="261" t="s">
        <v>2344</v>
      </c>
      <c r="B2709" s="261" t="s">
        <v>2345</v>
      </c>
      <c r="C2709" s="261" t="s">
        <v>90</v>
      </c>
      <c r="D2709" s="261" t="s">
        <v>1815</v>
      </c>
      <c r="E2709" s="261">
        <v>0</v>
      </c>
      <c r="F2709" s="261" t="s">
        <v>1799</v>
      </c>
      <c r="G2709" s="261" t="s">
        <v>33</v>
      </c>
      <c r="H2709" s="261">
        <v>2</v>
      </c>
      <c r="I2709" s="261" t="s">
        <v>17</v>
      </c>
      <c r="J2709" s="261" t="s">
        <v>17</v>
      </c>
      <c r="K2709" s="261" t="s">
        <v>4929</v>
      </c>
      <c r="L2709" s="262">
        <v>45610</v>
      </c>
      <c r="M2709" s="261" t="s">
        <v>20</v>
      </c>
    </row>
    <row r="2710" spans="1:13" x14ac:dyDescent="0.35">
      <c r="A2710" s="259" t="s">
        <v>13</v>
      </c>
      <c r="B2710" s="259" t="s">
        <v>14</v>
      </c>
      <c r="C2710" s="259" t="s">
        <v>15</v>
      </c>
      <c r="D2710" s="259" t="s">
        <v>1798</v>
      </c>
      <c r="E2710" s="259">
        <v>0</v>
      </c>
      <c r="F2710" s="259" t="s">
        <v>1799</v>
      </c>
      <c r="G2710" s="259" t="s">
        <v>33</v>
      </c>
      <c r="H2710" s="259">
        <v>2</v>
      </c>
      <c r="I2710" s="259" t="s">
        <v>17</v>
      </c>
      <c r="J2710" s="259" t="s">
        <v>17</v>
      </c>
      <c r="K2710" s="259" t="s">
        <v>4930</v>
      </c>
      <c r="L2710" s="260">
        <v>45610</v>
      </c>
      <c r="M2710" s="259" t="s">
        <v>20</v>
      </c>
    </row>
    <row r="2711" spans="1:13" x14ac:dyDescent="0.35">
      <c r="A2711" s="261" t="s">
        <v>13</v>
      </c>
      <c r="B2711" s="261" t="s">
        <v>14</v>
      </c>
      <c r="C2711" s="261" t="s">
        <v>15</v>
      </c>
      <c r="D2711" s="261" t="s">
        <v>1801</v>
      </c>
      <c r="E2711" s="261">
        <v>2</v>
      </c>
      <c r="F2711" s="261" t="s">
        <v>1799</v>
      </c>
      <c r="G2711" s="261" t="s">
        <v>33</v>
      </c>
      <c r="H2711" s="261">
        <v>2</v>
      </c>
      <c r="I2711" s="261" t="s">
        <v>17</v>
      </c>
      <c r="J2711" s="261" t="s">
        <v>17</v>
      </c>
      <c r="K2711" s="261" t="s">
        <v>4931</v>
      </c>
      <c r="L2711" s="262">
        <v>45610</v>
      </c>
      <c r="M2711" s="261" t="s">
        <v>20</v>
      </c>
    </row>
    <row r="2712" spans="1:13" x14ac:dyDescent="0.35">
      <c r="A2712" s="259" t="s">
        <v>13</v>
      </c>
      <c r="B2712" s="259" t="s">
        <v>14</v>
      </c>
      <c r="C2712" s="259" t="s">
        <v>15</v>
      </c>
      <c r="D2712" s="259" t="s">
        <v>1803</v>
      </c>
      <c r="E2712" s="259">
        <v>2</v>
      </c>
      <c r="F2712" s="259" t="s">
        <v>1799</v>
      </c>
      <c r="G2712" s="259" t="s">
        <v>33</v>
      </c>
      <c r="H2712" s="259">
        <v>2</v>
      </c>
      <c r="I2712" s="259" t="s">
        <v>17</v>
      </c>
      <c r="J2712" s="259" t="s">
        <v>17</v>
      </c>
      <c r="K2712" s="259" t="s">
        <v>4932</v>
      </c>
      <c r="L2712" s="260">
        <v>45610</v>
      </c>
      <c r="M2712" s="259" t="s">
        <v>20</v>
      </c>
    </row>
    <row r="2713" spans="1:13" x14ac:dyDescent="0.35">
      <c r="A2713" s="261" t="s">
        <v>13</v>
      </c>
      <c r="B2713" s="261" t="s">
        <v>14</v>
      </c>
      <c r="C2713" s="261" t="s">
        <v>15</v>
      </c>
      <c r="D2713" s="261" t="s">
        <v>1805</v>
      </c>
      <c r="E2713" s="261">
        <v>3</v>
      </c>
      <c r="F2713" s="261" t="s">
        <v>1799</v>
      </c>
      <c r="G2713" s="261" t="s">
        <v>33</v>
      </c>
      <c r="H2713" s="261">
        <v>2</v>
      </c>
      <c r="I2713" s="261" t="s">
        <v>17</v>
      </c>
      <c r="J2713" s="261" t="s">
        <v>17</v>
      </c>
      <c r="K2713" s="261" t="s">
        <v>4933</v>
      </c>
      <c r="L2713" s="262">
        <v>45610</v>
      </c>
      <c r="M2713" s="261" t="s">
        <v>20</v>
      </c>
    </row>
    <row r="2714" spans="1:13" x14ac:dyDescent="0.35">
      <c r="A2714" s="259" t="s">
        <v>13</v>
      </c>
      <c r="B2714" s="259" t="s">
        <v>14</v>
      </c>
      <c r="C2714" s="259" t="s">
        <v>15</v>
      </c>
      <c r="D2714" s="259" t="s">
        <v>1807</v>
      </c>
      <c r="E2714" s="259">
        <v>3</v>
      </c>
      <c r="F2714" s="259" t="s">
        <v>1799</v>
      </c>
      <c r="G2714" s="259" t="s">
        <v>33</v>
      </c>
      <c r="H2714" s="259">
        <v>2</v>
      </c>
      <c r="I2714" s="259" t="s">
        <v>17</v>
      </c>
      <c r="J2714" s="259" t="s">
        <v>17</v>
      </c>
      <c r="K2714" s="259" t="s">
        <v>4934</v>
      </c>
      <c r="L2714" s="260">
        <v>45610</v>
      </c>
      <c r="M2714" s="259" t="s">
        <v>20</v>
      </c>
    </row>
    <row r="2715" spans="1:13" x14ac:dyDescent="0.35">
      <c r="A2715" s="261" t="s">
        <v>13</v>
      </c>
      <c r="B2715" s="261" t="s">
        <v>14</v>
      </c>
      <c r="C2715" s="261" t="s">
        <v>15</v>
      </c>
      <c r="D2715" s="261" t="s">
        <v>1809</v>
      </c>
      <c r="E2715" s="261">
        <v>1</v>
      </c>
      <c r="F2715" s="261" t="s">
        <v>1799</v>
      </c>
      <c r="G2715" s="261" t="s">
        <v>33</v>
      </c>
      <c r="H2715" s="261">
        <v>2</v>
      </c>
      <c r="I2715" s="261" t="s">
        <v>17</v>
      </c>
      <c r="J2715" s="261" t="s">
        <v>17</v>
      </c>
      <c r="K2715" s="261" t="s">
        <v>4935</v>
      </c>
      <c r="L2715" s="262">
        <v>45610</v>
      </c>
      <c r="M2715" s="261" t="s">
        <v>20</v>
      </c>
    </row>
    <row r="2716" spans="1:13" x14ac:dyDescent="0.35">
      <c r="A2716" s="259" t="s">
        <v>13</v>
      </c>
      <c r="B2716" s="259" t="s">
        <v>14</v>
      </c>
      <c r="C2716" s="259" t="s">
        <v>15</v>
      </c>
      <c r="D2716" s="259" t="s">
        <v>1811</v>
      </c>
      <c r="E2716" s="259">
        <v>2</v>
      </c>
      <c r="F2716" s="259" t="s">
        <v>1799</v>
      </c>
      <c r="G2716" s="259" t="s">
        <v>33</v>
      </c>
      <c r="H2716" s="259">
        <v>2</v>
      </c>
      <c r="I2716" s="259" t="s">
        <v>17</v>
      </c>
      <c r="J2716" s="259" t="s">
        <v>17</v>
      </c>
      <c r="K2716" s="259" t="s">
        <v>4936</v>
      </c>
      <c r="L2716" s="260">
        <v>45610</v>
      </c>
      <c r="M2716" s="259" t="s">
        <v>20</v>
      </c>
    </row>
    <row r="2717" spans="1:13" x14ac:dyDescent="0.35">
      <c r="A2717" s="261" t="s">
        <v>13</v>
      </c>
      <c r="B2717" s="261" t="s">
        <v>14</v>
      </c>
      <c r="C2717" s="261" t="s">
        <v>15</v>
      </c>
      <c r="D2717" s="261" t="s">
        <v>1813</v>
      </c>
      <c r="E2717" s="261">
        <v>3</v>
      </c>
      <c r="F2717" s="261" t="s">
        <v>1799</v>
      </c>
      <c r="G2717" s="261" t="s">
        <v>33</v>
      </c>
      <c r="H2717" s="261">
        <v>2</v>
      </c>
      <c r="I2717" s="261" t="s">
        <v>17</v>
      </c>
      <c r="J2717" s="261" t="s">
        <v>17</v>
      </c>
      <c r="K2717" s="261" t="s">
        <v>4937</v>
      </c>
      <c r="L2717" s="262">
        <v>45610</v>
      </c>
      <c r="M2717" s="261" t="s">
        <v>20</v>
      </c>
    </row>
    <row r="2718" spans="1:13" x14ac:dyDescent="0.35">
      <c r="A2718" s="259" t="s">
        <v>13</v>
      </c>
      <c r="B2718" s="259" t="s">
        <v>14</v>
      </c>
      <c r="C2718" s="259" t="s">
        <v>15</v>
      </c>
      <c r="D2718" s="259" t="s">
        <v>1815</v>
      </c>
      <c r="E2718" s="259">
        <v>1</v>
      </c>
      <c r="F2718" s="259" t="s">
        <v>1799</v>
      </c>
      <c r="G2718" s="259" t="s">
        <v>33</v>
      </c>
      <c r="H2718" s="259">
        <v>2</v>
      </c>
      <c r="I2718" s="259" t="s">
        <v>17</v>
      </c>
      <c r="J2718" s="259" t="s">
        <v>17</v>
      </c>
      <c r="K2718" s="259" t="s">
        <v>4938</v>
      </c>
      <c r="L2718" s="260">
        <v>45610</v>
      </c>
      <c r="M2718" s="259" t="s">
        <v>20</v>
      </c>
    </row>
    <row r="2719" spans="1:13" x14ac:dyDescent="0.35">
      <c r="A2719" s="261" t="s">
        <v>4939</v>
      </c>
      <c r="B2719" s="261" t="s">
        <v>4940</v>
      </c>
      <c r="C2719" s="261" t="s">
        <v>312</v>
      </c>
      <c r="D2719" s="261" t="s">
        <v>1798</v>
      </c>
      <c r="E2719" s="261">
        <v>2</v>
      </c>
      <c r="F2719" s="261" t="s">
        <v>1799</v>
      </c>
      <c r="G2719" s="261" t="s">
        <v>33</v>
      </c>
      <c r="H2719" s="261">
        <v>2</v>
      </c>
      <c r="I2719" s="261" t="s">
        <v>17</v>
      </c>
      <c r="J2719" s="261" t="s">
        <v>17</v>
      </c>
      <c r="K2719" s="261" t="s">
        <v>4941</v>
      </c>
      <c r="L2719" s="262">
        <v>45610</v>
      </c>
      <c r="M2719" s="261" t="s">
        <v>20</v>
      </c>
    </row>
    <row r="2720" spans="1:13" x14ac:dyDescent="0.35">
      <c r="A2720" s="259" t="s">
        <v>4939</v>
      </c>
      <c r="B2720" s="259" t="s">
        <v>4940</v>
      </c>
      <c r="C2720" s="259" t="s">
        <v>312</v>
      </c>
      <c r="D2720" s="259" t="s">
        <v>1801</v>
      </c>
      <c r="E2720" s="259">
        <v>2</v>
      </c>
      <c r="F2720" s="259" t="s">
        <v>1799</v>
      </c>
      <c r="G2720" s="259" t="s">
        <v>33</v>
      </c>
      <c r="H2720" s="259">
        <v>2</v>
      </c>
      <c r="I2720" s="259" t="s">
        <v>17</v>
      </c>
      <c r="J2720" s="259" t="s">
        <v>17</v>
      </c>
      <c r="K2720" s="259" t="s">
        <v>4942</v>
      </c>
      <c r="L2720" s="260">
        <v>45610</v>
      </c>
      <c r="M2720" s="259" t="s">
        <v>20</v>
      </c>
    </row>
    <row r="2721" spans="1:13" x14ac:dyDescent="0.35">
      <c r="A2721" s="261" t="s">
        <v>4939</v>
      </c>
      <c r="B2721" s="261" t="s">
        <v>4940</v>
      </c>
      <c r="C2721" s="261" t="s">
        <v>312</v>
      </c>
      <c r="D2721" s="261" t="s">
        <v>1803</v>
      </c>
      <c r="E2721" s="261">
        <v>1</v>
      </c>
      <c r="F2721" s="261" t="s">
        <v>1799</v>
      </c>
      <c r="G2721" s="261" t="s">
        <v>33</v>
      </c>
      <c r="H2721" s="261">
        <v>2</v>
      </c>
      <c r="I2721" s="261" t="s">
        <v>17</v>
      </c>
      <c r="J2721" s="261" t="s">
        <v>17</v>
      </c>
      <c r="K2721" s="261" t="s">
        <v>4943</v>
      </c>
      <c r="L2721" s="262">
        <v>45610</v>
      </c>
      <c r="M2721" s="261" t="s">
        <v>20</v>
      </c>
    </row>
    <row r="2722" spans="1:13" x14ac:dyDescent="0.35">
      <c r="A2722" s="259" t="s">
        <v>4939</v>
      </c>
      <c r="B2722" s="259" t="s">
        <v>4940</v>
      </c>
      <c r="C2722" s="259" t="s">
        <v>312</v>
      </c>
      <c r="D2722" s="259" t="s">
        <v>1805</v>
      </c>
      <c r="E2722" s="259">
        <v>3</v>
      </c>
      <c r="F2722" s="259" t="s">
        <v>1799</v>
      </c>
      <c r="G2722" s="259" t="s">
        <v>33</v>
      </c>
      <c r="H2722" s="259">
        <v>2</v>
      </c>
      <c r="I2722" s="259" t="s">
        <v>17</v>
      </c>
      <c r="J2722" s="259" t="s">
        <v>17</v>
      </c>
      <c r="K2722" s="259" t="s">
        <v>4944</v>
      </c>
      <c r="L2722" s="260">
        <v>45610</v>
      </c>
      <c r="M2722" s="259" t="s">
        <v>20</v>
      </c>
    </row>
    <row r="2723" spans="1:13" x14ac:dyDescent="0.35">
      <c r="A2723" s="261" t="s">
        <v>4939</v>
      </c>
      <c r="B2723" s="261" t="s">
        <v>4940</v>
      </c>
      <c r="C2723" s="261" t="s">
        <v>312</v>
      </c>
      <c r="D2723" s="261" t="s">
        <v>1807</v>
      </c>
      <c r="E2723" s="261">
        <v>3</v>
      </c>
      <c r="F2723" s="261" t="s">
        <v>1799</v>
      </c>
      <c r="G2723" s="261" t="s">
        <v>33</v>
      </c>
      <c r="H2723" s="261">
        <v>2</v>
      </c>
      <c r="I2723" s="261" t="s">
        <v>17</v>
      </c>
      <c r="J2723" s="261" t="s">
        <v>17</v>
      </c>
      <c r="K2723" s="261" t="s">
        <v>4945</v>
      </c>
      <c r="L2723" s="262">
        <v>45610</v>
      </c>
      <c r="M2723" s="261" t="s">
        <v>20</v>
      </c>
    </row>
    <row r="2724" spans="1:13" x14ac:dyDescent="0.35">
      <c r="A2724" s="259" t="s">
        <v>4939</v>
      </c>
      <c r="B2724" s="259" t="s">
        <v>4940</v>
      </c>
      <c r="C2724" s="259" t="s">
        <v>312</v>
      </c>
      <c r="D2724" s="259" t="s">
        <v>1809</v>
      </c>
      <c r="E2724" s="259">
        <v>1</v>
      </c>
      <c r="F2724" s="259" t="s">
        <v>1799</v>
      </c>
      <c r="G2724" s="259" t="s">
        <v>33</v>
      </c>
      <c r="H2724" s="259">
        <v>2</v>
      </c>
      <c r="I2724" s="259" t="s">
        <v>17</v>
      </c>
      <c r="J2724" s="259" t="s">
        <v>17</v>
      </c>
      <c r="K2724" s="259" t="s">
        <v>4946</v>
      </c>
      <c r="L2724" s="260">
        <v>45610</v>
      </c>
      <c r="M2724" s="259" t="s">
        <v>20</v>
      </c>
    </row>
    <row r="2725" spans="1:13" x14ac:dyDescent="0.35">
      <c r="A2725" s="261" t="s">
        <v>4939</v>
      </c>
      <c r="B2725" s="261" t="s">
        <v>4940</v>
      </c>
      <c r="C2725" s="261" t="s">
        <v>312</v>
      </c>
      <c r="D2725" s="261" t="s">
        <v>1811</v>
      </c>
      <c r="E2725" s="261">
        <v>3</v>
      </c>
      <c r="F2725" s="261" t="s">
        <v>1799</v>
      </c>
      <c r="G2725" s="261" t="s">
        <v>33</v>
      </c>
      <c r="H2725" s="261">
        <v>2</v>
      </c>
      <c r="I2725" s="261" t="s">
        <v>17</v>
      </c>
      <c r="J2725" s="261" t="s">
        <v>17</v>
      </c>
      <c r="K2725" s="261" t="s">
        <v>4947</v>
      </c>
      <c r="L2725" s="262">
        <v>45610</v>
      </c>
      <c r="M2725" s="261" t="s">
        <v>20</v>
      </c>
    </row>
    <row r="2726" spans="1:13" x14ac:dyDescent="0.35">
      <c r="A2726" s="259" t="s">
        <v>4939</v>
      </c>
      <c r="B2726" s="259" t="s">
        <v>4940</v>
      </c>
      <c r="C2726" s="259" t="s">
        <v>312</v>
      </c>
      <c r="D2726" s="259" t="s">
        <v>1813</v>
      </c>
      <c r="E2726" s="259">
        <v>2</v>
      </c>
      <c r="F2726" s="259" t="s">
        <v>1799</v>
      </c>
      <c r="G2726" s="259" t="s">
        <v>33</v>
      </c>
      <c r="H2726" s="259">
        <v>2</v>
      </c>
      <c r="I2726" s="259" t="s">
        <v>17</v>
      </c>
      <c r="J2726" s="259" t="s">
        <v>17</v>
      </c>
      <c r="K2726" s="259" t="s">
        <v>4948</v>
      </c>
      <c r="L2726" s="260">
        <v>45610</v>
      </c>
      <c r="M2726" s="259" t="s">
        <v>20</v>
      </c>
    </row>
    <row r="2727" spans="1:13" x14ac:dyDescent="0.35">
      <c r="A2727" s="261" t="s">
        <v>4939</v>
      </c>
      <c r="B2727" s="261" t="s">
        <v>4940</v>
      </c>
      <c r="C2727" s="261" t="s">
        <v>312</v>
      </c>
      <c r="D2727" s="261" t="s">
        <v>1815</v>
      </c>
      <c r="E2727" s="261">
        <v>0</v>
      </c>
      <c r="F2727" s="261" t="s">
        <v>1799</v>
      </c>
      <c r="G2727" s="261" t="s">
        <v>33</v>
      </c>
      <c r="H2727" s="261">
        <v>2</v>
      </c>
      <c r="I2727" s="261" t="s">
        <v>17</v>
      </c>
      <c r="J2727" s="261" t="s">
        <v>17</v>
      </c>
      <c r="K2727" s="261" t="s">
        <v>4949</v>
      </c>
      <c r="L2727" s="262">
        <v>45610</v>
      </c>
      <c r="M2727" s="261" t="s">
        <v>20</v>
      </c>
    </row>
    <row r="2728" spans="1:13" x14ac:dyDescent="0.35">
      <c r="A2728" s="259" t="s">
        <v>1006</v>
      </c>
      <c r="B2728" s="259" t="s">
        <v>1007</v>
      </c>
      <c r="C2728" s="259" t="s">
        <v>1008</v>
      </c>
      <c r="D2728" s="259" t="s">
        <v>1798</v>
      </c>
      <c r="E2728" s="259">
        <v>2</v>
      </c>
      <c r="F2728" s="259" t="s">
        <v>1799</v>
      </c>
      <c r="G2728" s="259" t="s">
        <v>33</v>
      </c>
      <c r="H2728" s="259">
        <v>2</v>
      </c>
      <c r="I2728" s="259" t="s">
        <v>17</v>
      </c>
      <c r="J2728" s="259" t="s">
        <v>17</v>
      </c>
      <c r="K2728" s="259" t="s">
        <v>4950</v>
      </c>
      <c r="L2728" s="260">
        <v>45610</v>
      </c>
      <c r="M2728" s="259" t="s">
        <v>20</v>
      </c>
    </row>
    <row r="2729" spans="1:13" x14ac:dyDescent="0.35">
      <c r="A2729" s="261" t="s">
        <v>1006</v>
      </c>
      <c r="B2729" s="261" t="s">
        <v>1007</v>
      </c>
      <c r="C2729" s="261" t="s">
        <v>1008</v>
      </c>
      <c r="D2729" s="261" t="s">
        <v>1801</v>
      </c>
      <c r="E2729" s="261">
        <v>2</v>
      </c>
      <c r="F2729" s="261" t="s">
        <v>1799</v>
      </c>
      <c r="G2729" s="261" t="s">
        <v>33</v>
      </c>
      <c r="H2729" s="261">
        <v>2</v>
      </c>
      <c r="I2729" s="261" t="s">
        <v>17</v>
      </c>
      <c r="J2729" s="261" t="s">
        <v>17</v>
      </c>
      <c r="K2729" s="261" t="s">
        <v>4951</v>
      </c>
      <c r="L2729" s="262">
        <v>45610</v>
      </c>
      <c r="M2729" s="261" t="s">
        <v>20</v>
      </c>
    </row>
    <row r="2730" spans="1:13" x14ac:dyDescent="0.35">
      <c r="A2730" s="259" t="s">
        <v>1006</v>
      </c>
      <c r="B2730" s="259" t="s">
        <v>1007</v>
      </c>
      <c r="C2730" s="259" t="s">
        <v>1008</v>
      </c>
      <c r="D2730" s="259" t="s">
        <v>1803</v>
      </c>
      <c r="E2730" s="259">
        <v>1</v>
      </c>
      <c r="F2730" s="259" t="s">
        <v>1799</v>
      </c>
      <c r="G2730" s="259" t="s">
        <v>33</v>
      </c>
      <c r="H2730" s="259">
        <v>2</v>
      </c>
      <c r="I2730" s="259" t="s">
        <v>17</v>
      </c>
      <c r="J2730" s="259" t="s">
        <v>17</v>
      </c>
      <c r="K2730" s="259" t="s">
        <v>4952</v>
      </c>
      <c r="L2730" s="260">
        <v>45610</v>
      </c>
      <c r="M2730" s="259" t="s">
        <v>20</v>
      </c>
    </row>
    <row r="2731" spans="1:13" x14ac:dyDescent="0.35">
      <c r="A2731" s="261" t="s">
        <v>1006</v>
      </c>
      <c r="B2731" s="261" t="s">
        <v>1007</v>
      </c>
      <c r="C2731" s="261" t="s">
        <v>1008</v>
      </c>
      <c r="D2731" s="261" t="s">
        <v>1805</v>
      </c>
      <c r="E2731" s="261">
        <v>0</v>
      </c>
      <c r="F2731" s="261" t="s">
        <v>1799</v>
      </c>
      <c r="G2731" s="261" t="s">
        <v>33</v>
      </c>
      <c r="H2731" s="261">
        <v>2</v>
      </c>
      <c r="I2731" s="261" t="s">
        <v>17</v>
      </c>
      <c r="J2731" s="261" t="s">
        <v>17</v>
      </c>
      <c r="K2731" s="261" t="s">
        <v>4953</v>
      </c>
      <c r="L2731" s="262">
        <v>45610</v>
      </c>
      <c r="M2731" s="261" t="s">
        <v>20</v>
      </c>
    </row>
    <row r="2732" spans="1:13" x14ac:dyDescent="0.35">
      <c r="A2732" s="259" t="s">
        <v>1006</v>
      </c>
      <c r="B2732" s="259" t="s">
        <v>1007</v>
      </c>
      <c r="C2732" s="259" t="s">
        <v>1008</v>
      </c>
      <c r="D2732" s="259" t="s">
        <v>1807</v>
      </c>
      <c r="E2732" s="259">
        <v>2</v>
      </c>
      <c r="F2732" s="259" t="s">
        <v>1799</v>
      </c>
      <c r="G2732" s="259" t="s">
        <v>33</v>
      </c>
      <c r="H2732" s="259">
        <v>2</v>
      </c>
      <c r="I2732" s="259" t="s">
        <v>17</v>
      </c>
      <c r="J2732" s="259" t="s">
        <v>17</v>
      </c>
      <c r="K2732" s="259" t="s">
        <v>4954</v>
      </c>
      <c r="L2732" s="260">
        <v>45610</v>
      </c>
      <c r="M2732" s="259" t="s">
        <v>20</v>
      </c>
    </row>
    <row r="2733" spans="1:13" x14ac:dyDescent="0.35">
      <c r="A2733" s="261" t="s">
        <v>1006</v>
      </c>
      <c r="B2733" s="261" t="s">
        <v>1007</v>
      </c>
      <c r="C2733" s="261" t="s">
        <v>1008</v>
      </c>
      <c r="D2733" s="261" t="s">
        <v>1809</v>
      </c>
      <c r="E2733" s="261">
        <v>0</v>
      </c>
      <c r="F2733" s="261" t="s">
        <v>1799</v>
      </c>
      <c r="G2733" s="261" t="s">
        <v>33</v>
      </c>
      <c r="H2733" s="261">
        <v>2</v>
      </c>
      <c r="I2733" s="261" t="s">
        <v>17</v>
      </c>
      <c r="J2733" s="261" t="s">
        <v>17</v>
      </c>
      <c r="K2733" s="261" t="s">
        <v>4955</v>
      </c>
      <c r="L2733" s="262">
        <v>45610</v>
      </c>
      <c r="M2733" s="261" t="s">
        <v>20</v>
      </c>
    </row>
    <row r="2734" spans="1:13" x14ac:dyDescent="0.35">
      <c r="A2734" s="259" t="s">
        <v>1006</v>
      </c>
      <c r="B2734" s="259" t="s">
        <v>1007</v>
      </c>
      <c r="C2734" s="259" t="s">
        <v>1008</v>
      </c>
      <c r="D2734" s="259" t="s">
        <v>1811</v>
      </c>
      <c r="E2734" s="259">
        <v>0</v>
      </c>
      <c r="F2734" s="259" t="s">
        <v>1799</v>
      </c>
      <c r="G2734" s="259" t="s">
        <v>33</v>
      </c>
      <c r="H2734" s="259">
        <v>2</v>
      </c>
      <c r="I2734" s="259" t="s">
        <v>17</v>
      </c>
      <c r="J2734" s="259" t="s">
        <v>17</v>
      </c>
      <c r="K2734" s="259" t="s">
        <v>4956</v>
      </c>
      <c r="L2734" s="260">
        <v>45610</v>
      </c>
      <c r="M2734" s="259" t="s">
        <v>20</v>
      </c>
    </row>
    <row r="2735" spans="1:13" x14ac:dyDescent="0.35">
      <c r="A2735" s="261" t="s">
        <v>1006</v>
      </c>
      <c r="B2735" s="261" t="s">
        <v>1007</v>
      </c>
      <c r="C2735" s="261" t="s">
        <v>1008</v>
      </c>
      <c r="D2735" s="261" t="s">
        <v>1813</v>
      </c>
      <c r="E2735" s="261">
        <v>1</v>
      </c>
      <c r="F2735" s="261" t="s">
        <v>1799</v>
      </c>
      <c r="G2735" s="261" t="s">
        <v>33</v>
      </c>
      <c r="H2735" s="261">
        <v>2</v>
      </c>
      <c r="I2735" s="261" t="s">
        <v>17</v>
      </c>
      <c r="J2735" s="261" t="s">
        <v>17</v>
      </c>
      <c r="K2735" s="261" t="s">
        <v>4957</v>
      </c>
      <c r="L2735" s="262">
        <v>45610</v>
      </c>
      <c r="M2735" s="261" t="s">
        <v>20</v>
      </c>
    </row>
    <row r="2736" spans="1:13" x14ac:dyDescent="0.35">
      <c r="A2736" s="259" t="s">
        <v>1006</v>
      </c>
      <c r="B2736" s="259" t="s">
        <v>1007</v>
      </c>
      <c r="C2736" s="259" t="s">
        <v>1008</v>
      </c>
      <c r="D2736" s="259" t="s">
        <v>1815</v>
      </c>
      <c r="E2736" s="259">
        <v>0</v>
      </c>
      <c r="F2736" s="259" t="s">
        <v>1799</v>
      </c>
      <c r="G2736" s="259" t="s">
        <v>33</v>
      </c>
      <c r="H2736" s="259">
        <v>2</v>
      </c>
      <c r="I2736" s="259" t="s">
        <v>17</v>
      </c>
      <c r="J2736" s="259" t="s">
        <v>17</v>
      </c>
      <c r="K2736" s="259" t="s">
        <v>4958</v>
      </c>
      <c r="L2736" s="260">
        <v>45610</v>
      </c>
      <c r="M2736" s="259" t="s">
        <v>20</v>
      </c>
    </row>
    <row r="2737" spans="1:13" x14ac:dyDescent="0.35">
      <c r="A2737" s="261" t="s">
        <v>4959</v>
      </c>
      <c r="B2737" s="261" t="s">
        <v>4960</v>
      </c>
      <c r="C2737" s="261" t="s">
        <v>4961</v>
      </c>
      <c r="D2737" s="261" t="s">
        <v>1798</v>
      </c>
      <c r="E2737" s="261">
        <v>0</v>
      </c>
      <c r="F2737" s="261" t="s">
        <v>1799</v>
      </c>
      <c r="G2737" s="261" t="s">
        <v>33</v>
      </c>
      <c r="H2737" s="261">
        <v>2</v>
      </c>
      <c r="I2737" s="261" t="s">
        <v>17</v>
      </c>
      <c r="J2737" s="261" t="s">
        <v>17</v>
      </c>
      <c r="K2737" s="261" t="s">
        <v>4962</v>
      </c>
      <c r="L2737" s="262">
        <v>45611</v>
      </c>
      <c r="M2737" s="261" t="s">
        <v>20</v>
      </c>
    </row>
    <row r="2738" spans="1:13" x14ac:dyDescent="0.35">
      <c r="A2738" s="259" t="s">
        <v>4959</v>
      </c>
      <c r="B2738" s="259" t="s">
        <v>4960</v>
      </c>
      <c r="C2738" s="259" t="s">
        <v>4961</v>
      </c>
      <c r="D2738" s="259" t="s">
        <v>1801</v>
      </c>
      <c r="E2738" s="259">
        <v>1</v>
      </c>
      <c r="F2738" s="259" t="s">
        <v>1799</v>
      </c>
      <c r="G2738" s="259" t="s">
        <v>33</v>
      </c>
      <c r="H2738" s="259">
        <v>2</v>
      </c>
      <c r="I2738" s="259" t="s">
        <v>17</v>
      </c>
      <c r="J2738" s="259" t="s">
        <v>17</v>
      </c>
      <c r="K2738" s="259" t="s">
        <v>4963</v>
      </c>
      <c r="L2738" s="260">
        <v>45611</v>
      </c>
      <c r="M2738" s="259" t="s">
        <v>20</v>
      </c>
    </row>
    <row r="2739" spans="1:13" x14ac:dyDescent="0.35">
      <c r="A2739" s="261" t="s">
        <v>4959</v>
      </c>
      <c r="B2739" s="261" t="s">
        <v>4960</v>
      </c>
      <c r="C2739" s="261" t="s">
        <v>4961</v>
      </c>
      <c r="D2739" s="261" t="s">
        <v>1803</v>
      </c>
      <c r="E2739" s="261">
        <v>2</v>
      </c>
      <c r="F2739" s="261" t="s">
        <v>1799</v>
      </c>
      <c r="G2739" s="261" t="s">
        <v>33</v>
      </c>
      <c r="H2739" s="261">
        <v>2</v>
      </c>
      <c r="I2739" s="261" t="s">
        <v>17</v>
      </c>
      <c r="J2739" s="261" t="s">
        <v>17</v>
      </c>
      <c r="K2739" s="261" t="s">
        <v>4964</v>
      </c>
      <c r="L2739" s="262">
        <v>45611</v>
      </c>
      <c r="M2739" s="261" t="s">
        <v>20</v>
      </c>
    </row>
    <row r="2740" spans="1:13" x14ac:dyDescent="0.35">
      <c r="A2740" s="259" t="s">
        <v>4959</v>
      </c>
      <c r="B2740" s="259" t="s">
        <v>4960</v>
      </c>
      <c r="C2740" s="259" t="s">
        <v>4961</v>
      </c>
      <c r="D2740" s="259" t="s">
        <v>1805</v>
      </c>
      <c r="E2740" s="259">
        <v>0</v>
      </c>
      <c r="F2740" s="259" t="s">
        <v>1799</v>
      </c>
      <c r="G2740" s="259" t="s">
        <v>33</v>
      </c>
      <c r="H2740" s="259">
        <v>2</v>
      </c>
      <c r="I2740" s="259" t="s">
        <v>17</v>
      </c>
      <c r="J2740" s="259" t="s">
        <v>17</v>
      </c>
      <c r="K2740" s="259" t="s">
        <v>4965</v>
      </c>
      <c r="L2740" s="260">
        <v>45611</v>
      </c>
      <c r="M2740" s="259" t="s">
        <v>20</v>
      </c>
    </row>
    <row r="2741" spans="1:13" x14ac:dyDescent="0.35">
      <c r="A2741" s="261" t="s">
        <v>4959</v>
      </c>
      <c r="B2741" s="261" t="s">
        <v>4960</v>
      </c>
      <c r="C2741" s="261" t="s">
        <v>4961</v>
      </c>
      <c r="D2741" s="261" t="s">
        <v>1807</v>
      </c>
      <c r="E2741" s="261">
        <v>2</v>
      </c>
      <c r="F2741" s="261" t="s">
        <v>1799</v>
      </c>
      <c r="G2741" s="261" t="s">
        <v>33</v>
      </c>
      <c r="H2741" s="261">
        <v>2</v>
      </c>
      <c r="I2741" s="261" t="s">
        <v>17</v>
      </c>
      <c r="J2741" s="261" t="s">
        <v>17</v>
      </c>
      <c r="K2741" s="261" t="s">
        <v>4966</v>
      </c>
      <c r="L2741" s="262">
        <v>45611</v>
      </c>
      <c r="M2741" s="261" t="s">
        <v>20</v>
      </c>
    </row>
    <row r="2742" spans="1:13" x14ac:dyDescent="0.35">
      <c r="A2742" s="259" t="s">
        <v>4959</v>
      </c>
      <c r="B2742" s="259" t="s">
        <v>4960</v>
      </c>
      <c r="C2742" s="259" t="s">
        <v>4961</v>
      </c>
      <c r="D2742" s="259" t="s">
        <v>1809</v>
      </c>
      <c r="E2742" s="259">
        <v>2</v>
      </c>
      <c r="F2742" s="259" t="s">
        <v>1799</v>
      </c>
      <c r="G2742" s="259" t="s">
        <v>33</v>
      </c>
      <c r="H2742" s="259">
        <v>2</v>
      </c>
      <c r="I2742" s="259" t="s">
        <v>17</v>
      </c>
      <c r="J2742" s="259" t="s">
        <v>17</v>
      </c>
      <c r="K2742" s="259" t="s">
        <v>4967</v>
      </c>
      <c r="L2742" s="260">
        <v>45611</v>
      </c>
      <c r="M2742" s="259" t="s">
        <v>20</v>
      </c>
    </row>
    <row r="2743" spans="1:13" x14ac:dyDescent="0.35">
      <c r="A2743" s="261" t="s">
        <v>4959</v>
      </c>
      <c r="B2743" s="261" t="s">
        <v>4960</v>
      </c>
      <c r="C2743" s="261" t="s">
        <v>4961</v>
      </c>
      <c r="D2743" s="261" t="s">
        <v>1811</v>
      </c>
      <c r="E2743" s="261">
        <v>2</v>
      </c>
      <c r="F2743" s="261" t="s">
        <v>1799</v>
      </c>
      <c r="G2743" s="261" t="s">
        <v>33</v>
      </c>
      <c r="H2743" s="261">
        <v>2</v>
      </c>
      <c r="I2743" s="261" t="s">
        <v>17</v>
      </c>
      <c r="J2743" s="261" t="s">
        <v>17</v>
      </c>
      <c r="K2743" s="261" t="s">
        <v>4968</v>
      </c>
      <c r="L2743" s="262">
        <v>45611</v>
      </c>
      <c r="M2743" s="261" t="s">
        <v>20</v>
      </c>
    </row>
    <row r="2744" spans="1:13" x14ac:dyDescent="0.35">
      <c r="A2744" s="259" t="s">
        <v>4959</v>
      </c>
      <c r="B2744" s="259" t="s">
        <v>4960</v>
      </c>
      <c r="C2744" s="259" t="s">
        <v>4961</v>
      </c>
      <c r="D2744" s="259" t="s">
        <v>1813</v>
      </c>
      <c r="E2744" s="259">
        <v>1</v>
      </c>
      <c r="F2744" s="259" t="s">
        <v>1799</v>
      </c>
      <c r="G2744" s="259" t="s">
        <v>33</v>
      </c>
      <c r="H2744" s="259">
        <v>2</v>
      </c>
      <c r="I2744" s="259" t="s">
        <v>17</v>
      </c>
      <c r="J2744" s="259" t="s">
        <v>17</v>
      </c>
      <c r="K2744" s="259" t="s">
        <v>4969</v>
      </c>
      <c r="L2744" s="260">
        <v>45611</v>
      </c>
      <c r="M2744" s="259" t="s">
        <v>20</v>
      </c>
    </row>
    <row r="2745" spans="1:13" x14ac:dyDescent="0.35">
      <c r="A2745" s="261" t="s">
        <v>4959</v>
      </c>
      <c r="B2745" s="261" t="s">
        <v>4960</v>
      </c>
      <c r="C2745" s="261" t="s">
        <v>4961</v>
      </c>
      <c r="D2745" s="261" t="s">
        <v>1815</v>
      </c>
      <c r="E2745" s="261">
        <v>0</v>
      </c>
      <c r="F2745" s="261" t="s">
        <v>1799</v>
      </c>
      <c r="G2745" s="261" t="s">
        <v>33</v>
      </c>
      <c r="H2745" s="261">
        <v>2</v>
      </c>
      <c r="I2745" s="261" t="s">
        <v>17</v>
      </c>
      <c r="J2745" s="261" t="s">
        <v>17</v>
      </c>
      <c r="K2745" s="261" t="s">
        <v>4970</v>
      </c>
      <c r="L2745" s="262">
        <v>45611</v>
      </c>
      <c r="M2745" s="261" t="s">
        <v>20</v>
      </c>
    </row>
    <row r="2746" spans="1:13" x14ac:dyDescent="0.35">
      <c r="A2746" s="259" t="s">
        <v>207</v>
      </c>
      <c r="B2746" s="259" t="s">
        <v>208</v>
      </c>
      <c r="C2746" s="259" t="s">
        <v>209</v>
      </c>
      <c r="D2746" s="259" t="s">
        <v>1798</v>
      </c>
      <c r="E2746" s="259">
        <v>0</v>
      </c>
      <c r="F2746" s="259" t="s">
        <v>1799</v>
      </c>
      <c r="G2746" s="259" t="s">
        <v>33</v>
      </c>
      <c r="H2746" s="259">
        <v>2</v>
      </c>
      <c r="I2746" s="259" t="s">
        <v>17</v>
      </c>
      <c r="J2746" s="259" t="s">
        <v>17</v>
      </c>
      <c r="K2746" s="259" t="s">
        <v>4971</v>
      </c>
      <c r="L2746" s="260">
        <v>45611</v>
      </c>
      <c r="M2746" s="259" t="s">
        <v>20</v>
      </c>
    </row>
    <row r="2747" spans="1:13" x14ac:dyDescent="0.35">
      <c r="A2747" s="261" t="s">
        <v>207</v>
      </c>
      <c r="B2747" s="261" t="s">
        <v>208</v>
      </c>
      <c r="C2747" s="261" t="s">
        <v>209</v>
      </c>
      <c r="D2747" s="261" t="s">
        <v>1801</v>
      </c>
      <c r="E2747" s="261">
        <v>1</v>
      </c>
      <c r="F2747" s="261" t="s">
        <v>1799</v>
      </c>
      <c r="G2747" s="261" t="s">
        <v>33</v>
      </c>
      <c r="H2747" s="261">
        <v>2</v>
      </c>
      <c r="I2747" s="261" t="s">
        <v>17</v>
      </c>
      <c r="J2747" s="261" t="s">
        <v>17</v>
      </c>
      <c r="K2747" s="261" t="s">
        <v>4972</v>
      </c>
      <c r="L2747" s="262">
        <v>45611</v>
      </c>
      <c r="M2747" s="261" t="s">
        <v>20</v>
      </c>
    </row>
    <row r="2748" spans="1:13" x14ac:dyDescent="0.35">
      <c r="A2748" s="259" t="s">
        <v>207</v>
      </c>
      <c r="B2748" s="259" t="s">
        <v>208</v>
      </c>
      <c r="C2748" s="259" t="s">
        <v>209</v>
      </c>
      <c r="D2748" s="259" t="s">
        <v>1803</v>
      </c>
      <c r="E2748" s="259">
        <v>0</v>
      </c>
      <c r="F2748" s="259" t="s">
        <v>1799</v>
      </c>
      <c r="G2748" s="259" t="s">
        <v>33</v>
      </c>
      <c r="H2748" s="259">
        <v>2</v>
      </c>
      <c r="I2748" s="259" t="s">
        <v>17</v>
      </c>
      <c r="J2748" s="259" t="s">
        <v>17</v>
      </c>
      <c r="K2748" s="259" t="s">
        <v>4973</v>
      </c>
      <c r="L2748" s="260">
        <v>45611</v>
      </c>
      <c r="M2748" s="259" t="s">
        <v>20</v>
      </c>
    </row>
    <row r="2749" spans="1:13" x14ac:dyDescent="0.35">
      <c r="A2749" s="261" t="s">
        <v>207</v>
      </c>
      <c r="B2749" s="261" t="s">
        <v>208</v>
      </c>
      <c r="C2749" s="261" t="s">
        <v>209</v>
      </c>
      <c r="D2749" s="261" t="s">
        <v>1805</v>
      </c>
      <c r="E2749" s="261">
        <v>0</v>
      </c>
      <c r="F2749" s="261" t="s">
        <v>1799</v>
      </c>
      <c r="G2749" s="261" t="s">
        <v>33</v>
      </c>
      <c r="H2749" s="261">
        <v>2</v>
      </c>
      <c r="I2749" s="261" t="s">
        <v>17</v>
      </c>
      <c r="J2749" s="261" t="s">
        <v>17</v>
      </c>
      <c r="K2749" s="261" t="s">
        <v>4974</v>
      </c>
      <c r="L2749" s="262">
        <v>45611</v>
      </c>
      <c r="M2749" s="261" t="s">
        <v>20</v>
      </c>
    </row>
    <row r="2750" spans="1:13" x14ac:dyDescent="0.35">
      <c r="A2750" s="259" t="s">
        <v>207</v>
      </c>
      <c r="B2750" s="259" t="s">
        <v>208</v>
      </c>
      <c r="C2750" s="259" t="s">
        <v>209</v>
      </c>
      <c r="D2750" s="259" t="s">
        <v>1807</v>
      </c>
      <c r="E2750" s="259">
        <v>1</v>
      </c>
      <c r="F2750" s="259" t="s">
        <v>1799</v>
      </c>
      <c r="G2750" s="259" t="s">
        <v>33</v>
      </c>
      <c r="H2750" s="259">
        <v>2</v>
      </c>
      <c r="I2750" s="259" t="s">
        <v>17</v>
      </c>
      <c r="J2750" s="259" t="s">
        <v>17</v>
      </c>
      <c r="K2750" s="259" t="s">
        <v>4975</v>
      </c>
      <c r="L2750" s="260">
        <v>45611</v>
      </c>
      <c r="M2750" s="259" t="s">
        <v>20</v>
      </c>
    </row>
    <row r="2751" spans="1:13" x14ac:dyDescent="0.35">
      <c r="A2751" s="261" t="s">
        <v>207</v>
      </c>
      <c r="B2751" s="261" t="s">
        <v>208</v>
      </c>
      <c r="C2751" s="261" t="s">
        <v>209</v>
      </c>
      <c r="D2751" s="261" t="s">
        <v>1809</v>
      </c>
      <c r="E2751" s="261">
        <v>0</v>
      </c>
      <c r="F2751" s="261" t="s">
        <v>1799</v>
      </c>
      <c r="G2751" s="261" t="s">
        <v>33</v>
      </c>
      <c r="H2751" s="261">
        <v>2</v>
      </c>
      <c r="I2751" s="261" t="s">
        <v>17</v>
      </c>
      <c r="J2751" s="261" t="s">
        <v>17</v>
      </c>
      <c r="K2751" s="261" t="s">
        <v>4976</v>
      </c>
      <c r="L2751" s="262">
        <v>45611</v>
      </c>
      <c r="M2751" s="261" t="s">
        <v>20</v>
      </c>
    </row>
    <row r="2752" spans="1:13" x14ac:dyDescent="0.35">
      <c r="A2752" s="259" t="s">
        <v>207</v>
      </c>
      <c r="B2752" s="259" t="s">
        <v>208</v>
      </c>
      <c r="C2752" s="259" t="s">
        <v>209</v>
      </c>
      <c r="D2752" s="259" t="s">
        <v>1811</v>
      </c>
      <c r="E2752" s="259">
        <v>0</v>
      </c>
      <c r="F2752" s="259" t="s">
        <v>1799</v>
      </c>
      <c r="G2752" s="259" t="s">
        <v>33</v>
      </c>
      <c r="H2752" s="259">
        <v>2</v>
      </c>
      <c r="I2752" s="259" t="s">
        <v>17</v>
      </c>
      <c r="J2752" s="259" t="s">
        <v>17</v>
      </c>
      <c r="K2752" s="259" t="s">
        <v>4977</v>
      </c>
      <c r="L2752" s="260">
        <v>45611</v>
      </c>
      <c r="M2752" s="259" t="s">
        <v>20</v>
      </c>
    </row>
    <row r="2753" spans="1:13" x14ac:dyDescent="0.35">
      <c r="A2753" s="261" t="s">
        <v>207</v>
      </c>
      <c r="B2753" s="261" t="s">
        <v>208</v>
      </c>
      <c r="C2753" s="261" t="s">
        <v>209</v>
      </c>
      <c r="D2753" s="261" t="s">
        <v>1813</v>
      </c>
      <c r="E2753" s="261">
        <v>0</v>
      </c>
      <c r="F2753" s="261" t="s">
        <v>1799</v>
      </c>
      <c r="G2753" s="261" t="s">
        <v>33</v>
      </c>
      <c r="H2753" s="261">
        <v>2</v>
      </c>
      <c r="I2753" s="261" t="s">
        <v>17</v>
      </c>
      <c r="J2753" s="261" t="s">
        <v>17</v>
      </c>
      <c r="K2753" s="261" t="s">
        <v>4978</v>
      </c>
      <c r="L2753" s="262">
        <v>45611</v>
      </c>
      <c r="M2753" s="261" t="s">
        <v>20</v>
      </c>
    </row>
    <row r="2754" spans="1:13" x14ac:dyDescent="0.35">
      <c r="A2754" s="259" t="s">
        <v>207</v>
      </c>
      <c r="B2754" s="259" t="s">
        <v>208</v>
      </c>
      <c r="C2754" s="259" t="s">
        <v>209</v>
      </c>
      <c r="D2754" s="259" t="s">
        <v>1815</v>
      </c>
      <c r="E2754" s="259">
        <v>0</v>
      </c>
      <c r="F2754" s="259" t="s">
        <v>1799</v>
      </c>
      <c r="G2754" s="259" t="s">
        <v>33</v>
      </c>
      <c r="H2754" s="259">
        <v>2</v>
      </c>
      <c r="I2754" s="259" t="s">
        <v>17</v>
      </c>
      <c r="J2754" s="259" t="s">
        <v>17</v>
      </c>
      <c r="K2754" s="259" t="s">
        <v>4979</v>
      </c>
      <c r="L2754" s="260">
        <v>45611</v>
      </c>
      <c r="M2754" s="259" t="s">
        <v>20</v>
      </c>
    </row>
    <row r="2755" spans="1:13" x14ac:dyDescent="0.35">
      <c r="A2755" s="261" t="s">
        <v>683</v>
      </c>
      <c r="B2755" s="261" t="s">
        <v>684</v>
      </c>
      <c r="C2755" s="261" t="s">
        <v>61</v>
      </c>
      <c r="D2755" s="261" t="s">
        <v>1798</v>
      </c>
      <c r="E2755" s="261">
        <v>0</v>
      </c>
      <c r="F2755" s="261" t="s">
        <v>1799</v>
      </c>
      <c r="G2755" s="261" t="s">
        <v>33</v>
      </c>
      <c r="H2755" s="261">
        <v>2</v>
      </c>
      <c r="I2755" s="261" t="s">
        <v>17</v>
      </c>
      <c r="J2755" s="261" t="s">
        <v>17</v>
      </c>
      <c r="K2755" s="261" t="s">
        <v>4980</v>
      </c>
      <c r="L2755" s="262">
        <v>45611</v>
      </c>
      <c r="M2755" s="261" t="s">
        <v>20</v>
      </c>
    </row>
    <row r="2756" spans="1:13" x14ac:dyDescent="0.35">
      <c r="A2756" s="259" t="s">
        <v>683</v>
      </c>
      <c r="B2756" s="259" t="s">
        <v>684</v>
      </c>
      <c r="C2756" s="259" t="s">
        <v>61</v>
      </c>
      <c r="D2756" s="259" t="s">
        <v>1801</v>
      </c>
      <c r="E2756" s="259">
        <v>2</v>
      </c>
      <c r="F2756" s="259" t="s">
        <v>1799</v>
      </c>
      <c r="G2756" s="259" t="s">
        <v>33</v>
      </c>
      <c r="H2756" s="259">
        <v>2</v>
      </c>
      <c r="I2756" s="259" t="s">
        <v>17</v>
      </c>
      <c r="J2756" s="259" t="s">
        <v>17</v>
      </c>
      <c r="K2756" s="259" t="s">
        <v>4981</v>
      </c>
      <c r="L2756" s="260">
        <v>45611</v>
      </c>
      <c r="M2756" s="259" t="s">
        <v>20</v>
      </c>
    </row>
    <row r="2757" spans="1:13" x14ac:dyDescent="0.35">
      <c r="A2757" s="261" t="s">
        <v>683</v>
      </c>
      <c r="B2757" s="261" t="s">
        <v>684</v>
      </c>
      <c r="C2757" s="261" t="s">
        <v>61</v>
      </c>
      <c r="D2757" s="261" t="s">
        <v>1803</v>
      </c>
      <c r="E2757" s="261">
        <v>0</v>
      </c>
      <c r="F2757" s="261" t="s">
        <v>1799</v>
      </c>
      <c r="G2757" s="261" t="s">
        <v>33</v>
      </c>
      <c r="H2757" s="261">
        <v>2</v>
      </c>
      <c r="I2757" s="261" t="s">
        <v>17</v>
      </c>
      <c r="J2757" s="261" t="s">
        <v>17</v>
      </c>
      <c r="K2757" s="261" t="s">
        <v>4982</v>
      </c>
      <c r="L2757" s="262">
        <v>45611</v>
      </c>
      <c r="M2757" s="261" t="s">
        <v>20</v>
      </c>
    </row>
    <row r="2758" spans="1:13" x14ac:dyDescent="0.35">
      <c r="A2758" s="259" t="s">
        <v>683</v>
      </c>
      <c r="B2758" s="259" t="s">
        <v>684</v>
      </c>
      <c r="C2758" s="259" t="s">
        <v>61</v>
      </c>
      <c r="D2758" s="259" t="s">
        <v>1805</v>
      </c>
      <c r="E2758" s="259">
        <v>0</v>
      </c>
      <c r="F2758" s="259" t="s">
        <v>1799</v>
      </c>
      <c r="G2758" s="259" t="s">
        <v>33</v>
      </c>
      <c r="H2758" s="259">
        <v>2</v>
      </c>
      <c r="I2758" s="259" t="s">
        <v>17</v>
      </c>
      <c r="J2758" s="259" t="s">
        <v>17</v>
      </c>
      <c r="K2758" s="259" t="s">
        <v>4983</v>
      </c>
      <c r="L2758" s="260">
        <v>45611</v>
      </c>
      <c r="M2758" s="259" t="s">
        <v>20</v>
      </c>
    </row>
    <row r="2759" spans="1:13" x14ac:dyDescent="0.35">
      <c r="A2759" s="261" t="s">
        <v>683</v>
      </c>
      <c r="B2759" s="261" t="s">
        <v>684</v>
      </c>
      <c r="C2759" s="261" t="s">
        <v>61</v>
      </c>
      <c r="D2759" s="261" t="s">
        <v>1807</v>
      </c>
      <c r="E2759" s="261">
        <v>2</v>
      </c>
      <c r="F2759" s="261" t="s">
        <v>1799</v>
      </c>
      <c r="G2759" s="261" t="s">
        <v>33</v>
      </c>
      <c r="H2759" s="261">
        <v>2</v>
      </c>
      <c r="I2759" s="261" t="s">
        <v>17</v>
      </c>
      <c r="J2759" s="261" t="s">
        <v>17</v>
      </c>
      <c r="K2759" s="261" t="s">
        <v>4984</v>
      </c>
      <c r="L2759" s="262">
        <v>45611</v>
      </c>
      <c r="M2759" s="261" t="s">
        <v>20</v>
      </c>
    </row>
    <row r="2760" spans="1:13" x14ac:dyDescent="0.35">
      <c r="A2760" s="259" t="s">
        <v>683</v>
      </c>
      <c r="B2760" s="259" t="s">
        <v>684</v>
      </c>
      <c r="C2760" s="259" t="s">
        <v>61</v>
      </c>
      <c r="D2760" s="259" t="s">
        <v>1809</v>
      </c>
      <c r="E2760" s="259">
        <v>0</v>
      </c>
      <c r="F2760" s="259" t="s">
        <v>1799</v>
      </c>
      <c r="G2760" s="259" t="s">
        <v>33</v>
      </c>
      <c r="H2760" s="259">
        <v>2</v>
      </c>
      <c r="I2760" s="259" t="s">
        <v>17</v>
      </c>
      <c r="J2760" s="259" t="s">
        <v>17</v>
      </c>
      <c r="K2760" s="259" t="s">
        <v>4985</v>
      </c>
      <c r="L2760" s="260">
        <v>45611</v>
      </c>
      <c r="M2760" s="259" t="s">
        <v>20</v>
      </c>
    </row>
    <row r="2761" spans="1:13" x14ac:dyDescent="0.35">
      <c r="A2761" s="261" t="s">
        <v>683</v>
      </c>
      <c r="B2761" s="261" t="s">
        <v>684</v>
      </c>
      <c r="C2761" s="261" t="s">
        <v>61</v>
      </c>
      <c r="D2761" s="261" t="s">
        <v>1811</v>
      </c>
      <c r="E2761" s="261">
        <v>2</v>
      </c>
      <c r="F2761" s="261" t="s">
        <v>1799</v>
      </c>
      <c r="G2761" s="261" t="s">
        <v>33</v>
      </c>
      <c r="H2761" s="261">
        <v>2</v>
      </c>
      <c r="I2761" s="261" t="s">
        <v>17</v>
      </c>
      <c r="J2761" s="261" t="s">
        <v>17</v>
      </c>
      <c r="K2761" s="261" t="s">
        <v>4986</v>
      </c>
      <c r="L2761" s="262">
        <v>45611</v>
      </c>
      <c r="M2761" s="261" t="s">
        <v>20</v>
      </c>
    </row>
    <row r="2762" spans="1:13" x14ac:dyDescent="0.35">
      <c r="A2762" s="259" t="s">
        <v>683</v>
      </c>
      <c r="B2762" s="259" t="s">
        <v>684</v>
      </c>
      <c r="C2762" s="259" t="s">
        <v>61</v>
      </c>
      <c r="D2762" s="259" t="s">
        <v>1813</v>
      </c>
      <c r="E2762" s="259">
        <v>0</v>
      </c>
      <c r="F2762" s="259" t="s">
        <v>1799</v>
      </c>
      <c r="G2762" s="259" t="s">
        <v>33</v>
      </c>
      <c r="H2762" s="259">
        <v>2</v>
      </c>
      <c r="I2762" s="259" t="s">
        <v>17</v>
      </c>
      <c r="J2762" s="259" t="s">
        <v>17</v>
      </c>
      <c r="K2762" s="259" t="s">
        <v>4987</v>
      </c>
      <c r="L2762" s="260">
        <v>45611</v>
      </c>
      <c r="M2762" s="259" t="s">
        <v>20</v>
      </c>
    </row>
    <row r="2763" spans="1:13" x14ac:dyDescent="0.35">
      <c r="A2763" s="261" t="s">
        <v>683</v>
      </c>
      <c r="B2763" s="261" t="s">
        <v>684</v>
      </c>
      <c r="C2763" s="261" t="s">
        <v>61</v>
      </c>
      <c r="D2763" s="261" t="s">
        <v>1815</v>
      </c>
      <c r="E2763" s="261">
        <v>0</v>
      </c>
      <c r="F2763" s="261" t="s">
        <v>1799</v>
      </c>
      <c r="G2763" s="261" t="s">
        <v>33</v>
      </c>
      <c r="H2763" s="261">
        <v>2</v>
      </c>
      <c r="I2763" s="261" t="s">
        <v>17</v>
      </c>
      <c r="J2763" s="261" t="s">
        <v>17</v>
      </c>
      <c r="K2763" s="261" t="s">
        <v>4988</v>
      </c>
      <c r="L2763" s="262">
        <v>45611</v>
      </c>
      <c r="M2763" s="261" t="s">
        <v>20</v>
      </c>
    </row>
    <row r="2764" spans="1:13" x14ac:dyDescent="0.35">
      <c r="A2764" s="259" t="s">
        <v>59</v>
      </c>
      <c r="B2764" s="259" t="s">
        <v>60</v>
      </c>
      <c r="C2764" s="259" t="s">
        <v>61</v>
      </c>
      <c r="D2764" s="259" t="s">
        <v>1798</v>
      </c>
      <c r="E2764" s="259">
        <v>0</v>
      </c>
      <c r="F2764" s="259" t="s">
        <v>1799</v>
      </c>
      <c r="G2764" s="259" t="s">
        <v>33</v>
      </c>
      <c r="H2764" s="259">
        <v>2</v>
      </c>
      <c r="I2764" s="259" t="s">
        <v>17</v>
      </c>
      <c r="J2764" s="259" t="s">
        <v>17</v>
      </c>
      <c r="K2764" s="259" t="s">
        <v>4989</v>
      </c>
      <c r="L2764" s="260">
        <v>45611</v>
      </c>
      <c r="M2764" s="259" t="s">
        <v>20</v>
      </c>
    </row>
    <row r="2765" spans="1:13" x14ac:dyDescent="0.35">
      <c r="A2765" s="261" t="s">
        <v>59</v>
      </c>
      <c r="B2765" s="261" t="s">
        <v>60</v>
      </c>
      <c r="C2765" s="261" t="s">
        <v>61</v>
      </c>
      <c r="D2765" s="261" t="s">
        <v>1801</v>
      </c>
      <c r="E2765" s="261">
        <v>2</v>
      </c>
      <c r="F2765" s="261" t="s">
        <v>1799</v>
      </c>
      <c r="G2765" s="261" t="s">
        <v>33</v>
      </c>
      <c r="H2765" s="261">
        <v>2</v>
      </c>
      <c r="I2765" s="261" t="s">
        <v>17</v>
      </c>
      <c r="J2765" s="261" t="s">
        <v>17</v>
      </c>
      <c r="K2765" s="261" t="s">
        <v>4990</v>
      </c>
      <c r="L2765" s="262">
        <v>45611</v>
      </c>
      <c r="M2765" s="261" t="s">
        <v>20</v>
      </c>
    </row>
    <row r="2766" spans="1:13" x14ac:dyDescent="0.35">
      <c r="A2766" s="259" t="s">
        <v>59</v>
      </c>
      <c r="B2766" s="259" t="s">
        <v>60</v>
      </c>
      <c r="C2766" s="259" t="s">
        <v>61</v>
      </c>
      <c r="D2766" s="259" t="s">
        <v>1803</v>
      </c>
      <c r="E2766" s="259">
        <v>0</v>
      </c>
      <c r="F2766" s="259" t="s">
        <v>1799</v>
      </c>
      <c r="G2766" s="259" t="s">
        <v>33</v>
      </c>
      <c r="H2766" s="259">
        <v>2</v>
      </c>
      <c r="I2766" s="259" t="s">
        <v>17</v>
      </c>
      <c r="J2766" s="259" t="s">
        <v>17</v>
      </c>
      <c r="K2766" s="259" t="s">
        <v>4991</v>
      </c>
      <c r="L2766" s="260">
        <v>45611</v>
      </c>
      <c r="M2766" s="259" t="s">
        <v>20</v>
      </c>
    </row>
    <row r="2767" spans="1:13" x14ac:dyDescent="0.35">
      <c r="A2767" s="261" t="s">
        <v>59</v>
      </c>
      <c r="B2767" s="261" t="s">
        <v>60</v>
      </c>
      <c r="C2767" s="261" t="s">
        <v>61</v>
      </c>
      <c r="D2767" s="261" t="s">
        <v>1805</v>
      </c>
      <c r="E2767" s="261">
        <v>0</v>
      </c>
      <c r="F2767" s="261" t="s">
        <v>1799</v>
      </c>
      <c r="G2767" s="261" t="s">
        <v>33</v>
      </c>
      <c r="H2767" s="261">
        <v>2</v>
      </c>
      <c r="I2767" s="261" t="s">
        <v>17</v>
      </c>
      <c r="J2767" s="261" t="s">
        <v>17</v>
      </c>
      <c r="K2767" s="261" t="s">
        <v>4992</v>
      </c>
      <c r="L2767" s="262">
        <v>45611</v>
      </c>
      <c r="M2767" s="261" t="s">
        <v>20</v>
      </c>
    </row>
    <row r="2768" spans="1:13" x14ac:dyDescent="0.35">
      <c r="A2768" s="259" t="s">
        <v>59</v>
      </c>
      <c r="B2768" s="259" t="s">
        <v>60</v>
      </c>
      <c r="C2768" s="259" t="s">
        <v>61</v>
      </c>
      <c r="D2768" s="259" t="s">
        <v>1807</v>
      </c>
      <c r="E2768" s="259">
        <v>2</v>
      </c>
      <c r="F2768" s="259" t="s">
        <v>1799</v>
      </c>
      <c r="G2768" s="259" t="s">
        <v>33</v>
      </c>
      <c r="H2768" s="259">
        <v>2</v>
      </c>
      <c r="I2768" s="259" t="s">
        <v>17</v>
      </c>
      <c r="J2768" s="259" t="s">
        <v>17</v>
      </c>
      <c r="K2768" s="259" t="s">
        <v>4993</v>
      </c>
      <c r="L2768" s="260">
        <v>45611</v>
      </c>
      <c r="M2768" s="259" t="s">
        <v>20</v>
      </c>
    </row>
    <row r="2769" spans="1:13" x14ac:dyDescent="0.35">
      <c r="A2769" s="261" t="s">
        <v>59</v>
      </c>
      <c r="B2769" s="261" t="s">
        <v>60</v>
      </c>
      <c r="C2769" s="261" t="s">
        <v>61</v>
      </c>
      <c r="D2769" s="261" t="s">
        <v>1809</v>
      </c>
      <c r="E2769" s="261">
        <v>0</v>
      </c>
      <c r="F2769" s="261" t="s">
        <v>1799</v>
      </c>
      <c r="G2769" s="261" t="s">
        <v>33</v>
      </c>
      <c r="H2769" s="261">
        <v>2</v>
      </c>
      <c r="I2769" s="261" t="s">
        <v>17</v>
      </c>
      <c r="J2769" s="261" t="s">
        <v>17</v>
      </c>
      <c r="K2769" s="261" t="s">
        <v>4994</v>
      </c>
      <c r="L2769" s="262">
        <v>45611</v>
      </c>
      <c r="M2769" s="261" t="s">
        <v>20</v>
      </c>
    </row>
    <row r="2770" spans="1:13" x14ac:dyDescent="0.35">
      <c r="A2770" s="259" t="s">
        <v>59</v>
      </c>
      <c r="B2770" s="259" t="s">
        <v>60</v>
      </c>
      <c r="C2770" s="259" t="s">
        <v>61</v>
      </c>
      <c r="D2770" s="259" t="s">
        <v>1811</v>
      </c>
      <c r="E2770" s="259">
        <v>2</v>
      </c>
      <c r="F2770" s="259" t="s">
        <v>1799</v>
      </c>
      <c r="G2770" s="259" t="s">
        <v>33</v>
      </c>
      <c r="H2770" s="259">
        <v>2</v>
      </c>
      <c r="I2770" s="259" t="s">
        <v>17</v>
      </c>
      <c r="J2770" s="259" t="s">
        <v>17</v>
      </c>
      <c r="K2770" s="259" t="s">
        <v>4995</v>
      </c>
      <c r="L2770" s="260">
        <v>45611</v>
      </c>
      <c r="M2770" s="259" t="s">
        <v>20</v>
      </c>
    </row>
    <row r="2771" spans="1:13" x14ac:dyDescent="0.35">
      <c r="A2771" s="261" t="s">
        <v>59</v>
      </c>
      <c r="B2771" s="261" t="s">
        <v>60</v>
      </c>
      <c r="C2771" s="261" t="s">
        <v>61</v>
      </c>
      <c r="D2771" s="261" t="s">
        <v>1813</v>
      </c>
      <c r="E2771" s="261">
        <v>0</v>
      </c>
      <c r="F2771" s="261" t="s">
        <v>1799</v>
      </c>
      <c r="G2771" s="261" t="s">
        <v>33</v>
      </c>
      <c r="H2771" s="261">
        <v>2</v>
      </c>
      <c r="I2771" s="261" t="s">
        <v>17</v>
      </c>
      <c r="J2771" s="261" t="s">
        <v>17</v>
      </c>
      <c r="K2771" s="261" t="s">
        <v>4996</v>
      </c>
      <c r="L2771" s="262">
        <v>45611</v>
      </c>
      <c r="M2771" s="261" t="s">
        <v>20</v>
      </c>
    </row>
    <row r="2772" spans="1:13" x14ac:dyDescent="0.35">
      <c r="A2772" s="259" t="s">
        <v>59</v>
      </c>
      <c r="B2772" s="259" t="s">
        <v>60</v>
      </c>
      <c r="C2772" s="259" t="s">
        <v>61</v>
      </c>
      <c r="D2772" s="259" t="s">
        <v>1815</v>
      </c>
      <c r="E2772" s="259">
        <v>0</v>
      </c>
      <c r="F2772" s="259" t="s">
        <v>1799</v>
      </c>
      <c r="G2772" s="259" t="s">
        <v>33</v>
      </c>
      <c r="H2772" s="259">
        <v>2</v>
      </c>
      <c r="I2772" s="259" t="s">
        <v>17</v>
      </c>
      <c r="J2772" s="259" t="s">
        <v>17</v>
      </c>
      <c r="K2772" s="259" t="s">
        <v>4997</v>
      </c>
      <c r="L2772" s="260">
        <v>45611</v>
      </c>
      <c r="M2772" s="259" t="s">
        <v>20</v>
      </c>
    </row>
    <row r="2773" spans="1:13" x14ac:dyDescent="0.35">
      <c r="A2773" s="261" t="s">
        <v>693</v>
      </c>
      <c r="B2773" s="261" t="s">
        <v>694</v>
      </c>
      <c r="C2773" s="261" t="s">
        <v>61</v>
      </c>
      <c r="D2773" s="261" t="s">
        <v>1798</v>
      </c>
      <c r="E2773" s="261">
        <v>0</v>
      </c>
      <c r="F2773" s="261" t="s">
        <v>1799</v>
      </c>
      <c r="G2773" s="261" t="s">
        <v>33</v>
      </c>
      <c r="H2773" s="261">
        <v>2</v>
      </c>
      <c r="I2773" s="261" t="s">
        <v>17</v>
      </c>
      <c r="J2773" s="261" t="s">
        <v>17</v>
      </c>
      <c r="K2773" s="261" t="s">
        <v>4998</v>
      </c>
      <c r="L2773" s="262">
        <v>45611</v>
      </c>
      <c r="M2773" s="261" t="s">
        <v>20</v>
      </c>
    </row>
    <row r="2774" spans="1:13" x14ac:dyDescent="0.35">
      <c r="A2774" s="259" t="s">
        <v>693</v>
      </c>
      <c r="B2774" s="259" t="s">
        <v>694</v>
      </c>
      <c r="C2774" s="259" t="s">
        <v>61</v>
      </c>
      <c r="D2774" s="259" t="s">
        <v>1801</v>
      </c>
      <c r="E2774" s="259">
        <v>2</v>
      </c>
      <c r="F2774" s="259" t="s">
        <v>1799</v>
      </c>
      <c r="G2774" s="259" t="s">
        <v>33</v>
      </c>
      <c r="H2774" s="259">
        <v>2</v>
      </c>
      <c r="I2774" s="259" t="s">
        <v>17</v>
      </c>
      <c r="J2774" s="259" t="s">
        <v>17</v>
      </c>
      <c r="K2774" s="259" t="s">
        <v>4999</v>
      </c>
      <c r="L2774" s="260">
        <v>45611</v>
      </c>
      <c r="M2774" s="259" t="s">
        <v>20</v>
      </c>
    </row>
    <row r="2775" spans="1:13" x14ac:dyDescent="0.35">
      <c r="A2775" s="261" t="s">
        <v>693</v>
      </c>
      <c r="B2775" s="261" t="s">
        <v>694</v>
      </c>
      <c r="C2775" s="261" t="s">
        <v>61</v>
      </c>
      <c r="D2775" s="261" t="s">
        <v>1803</v>
      </c>
      <c r="E2775" s="261">
        <v>0</v>
      </c>
      <c r="F2775" s="261" t="s">
        <v>1799</v>
      </c>
      <c r="G2775" s="261" t="s">
        <v>33</v>
      </c>
      <c r="H2775" s="261">
        <v>2</v>
      </c>
      <c r="I2775" s="261" t="s">
        <v>17</v>
      </c>
      <c r="J2775" s="261" t="s">
        <v>17</v>
      </c>
      <c r="K2775" s="261" t="s">
        <v>5000</v>
      </c>
      <c r="L2775" s="262">
        <v>45611</v>
      </c>
      <c r="M2775" s="261" t="s">
        <v>20</v>
      </c>
    </row>
    <row r="2776" spans="1:13" x14ac:dyDescent="0.35">
      <c r="A2776" s="259" t="s">
        <v>693</v>
      </c>
      <c r="B2776" s="259" t="s">
        <v>694</v>
      </c>
      <c r="C2776" s="259" t="s">
        <v>61</v>
      </c>
      <c r="D2776" s="259" t="s">
        <v>1805</v>
      </c>
      <c r="E2776" s="259">
        <v>0</v>
      </c>
      <c r="F2776" s="259" t="s">
        <v>1799</v>
      </c>
      <c r="G2776" s="259" t="s">
        <v>33</v>
      </c>
      <c r="H2776" s="259">
        <v>2</v>
      </c>
      <c r="I2776" s="259" t="s">
        <v>17</v>
      </c>
      <c r="J2776" s="259" t="s">
        <v>17</v>
      </c>
      <c r="K2776" s="259" t="s">
        <v>5001</v>
      </c>
      <c r="L2776" s="260">
        <v>45611</v>
      </c>
      <c r="M2776" s="259" t="s">
        <v>20</v>
      </c>
    </row>
    <row r="2777" spans="1:13" x14ac:dyDescent="0.35">
      <c r="A2777" s="261" t="s">
        <v>693</v>
      </c>
      <c r="B2777" s="261" t="s">
        <v>694</v>
      </c>
      <c r="C2777" s="261" t="s">
        <v>61</v>
      </c>
      <c r="D2777" s="261" t="s">
        <v>1807</v>
      </c>
      <c r="E2777" s="261">
        <v>2</v>
      </c>
      <c r="F2777" s="261" t="s">
        <v>1799</v>
      </c>
      <c r="G2777" s="261" t="s">
        <v>33</v>
      </c>
      <c r="H2777" s="261">
        <v>2</v>
      </c>
      <c r="I2777" s="261" t="s">
        <v>17</v>
      </c>
      <c r="J2777" s="261" t="s">
        <v>17</v>
      </c>
      <c r="K2777" s="261" t="s">
        <v>5002</v>
      </c>
      <c r="L2777" s="262">
        <v>45611</v>
      </c>
      <c r="M2777" s="261" t="s">
        <v>20</v>
      </c>
    </row>
    <row r="2778" spans="1:13" x14ac:dyDescent="0.35">
      <c r="A2778" s="259" t="s">
        <v>693</v>
      </c>
      <c r="B2778" s="259" t="s">
        <v>694</v>
      </c>
      <c r="C2778" s="259" t="s">
        <v>61</v>
      </c>
      <c r="D2778" s="259" t="s">
        <v>1809</v>
      </c>
      <c r="E2778" s="259">
        <v>0</v>
      </c>
      <c r="F2778" s="259" t="s">
        <v>1799</v>
      </c>
      <c r="G2778" s="259" t="s">
        <v>33</v>
      </c>
      <c r="H2778" s="259">
        <v>2</v>
      </c>
      <c r="I2778" s="259" t="s">
        <v>17</v>
      </c>
      <c r="J2778" s="259" t="s">
        <v>17</v>
      </c>
      <c r="K2778" s="259" t="s">
        <v>5003</v>
      </c>
      <c r="L2778" s="260">
        <v>45611</v>
      </c>
      <c r="M2778" s="259" t="s">
        <v>20</v>
      </c>
    </row>
    <row r="2779" spans="1:13" x14ac:dyDescent="0.35">
      <c r="A2779" s="261" t="s">
        <v>693</v>
      </c>
      <c r="B2779" s="261" t="s">
        <v>694</v>
      </c>
      <c r="C2779" s="261" t="s">
        <v>61</v>
      </c>
      <c r="D2779" s="261" t="s">
        <v>1811</v>
      </c>
      <c r="E2779" s="261">
        <v>2</v>
      </c>
      <c r="F2779" s="261" t="s">
        <v>1799</v>
      </c>
      <c r="G2779" s="261" t="s">
        <v>33</v>
      </c>
      <c r="H2779" s="261">
        <v>2</v>
      </c>
      <c r="I2779" s="261" t="s">
        <v>17</v>
      </c>
      <c r="J2779" s="261" t="s">
        <v>17</v>
      </c>
      <c r="K2779" s="261" t="s">
        <v>5004</v>
      </c>
      <c r="L2779" s="262">
        <v>45611</v>
      </c>
      <c r="M2779" s="261" t="s">
        <v>20</v>
      </c>
    </row>
    <row r="2780" spans="1:13" x14ac:dyDescent="0.35">
      <c r="A2780" s="259" t="s">
        <v>693</v>
      </c>
      <c r="B2780" s="259" t="s">
        <v>694</v>
      </c>
      <c r="C2780" s="259" t="s">
        <v>61</v>
      </c>
      <c r="D2780" s="259" t="s">
        <v>1813</v>
      </c>
      <c r="E2780" s="259">
        <v>0</v>
      </c>
      <c r="F2780" s="259" t="s">
        <v>1799</v>
      </c>
      <c r="G2780" s="259" t="s">
        <v>33</v>
      </c>
      <c r="H2780" s="259">
        <v>2</v>
      </c>
      <c r="I2780" s="259" t="s">
        <v>17</v>
      </c>
      <c r="J2780" s="259" t="s">
        <v>17</v>
      </c>
      <c r="K2780" s="259" t="s">
        <v>5005</v>
      </c>
      <c r="L2780" s="260">
        <v>45611</v>
      </c>
      <c r="M2780" s="259" t="s">
        <v>20</v>
      </c>
    </row>
    <row r="2781" spans="1:13" x14ac:dyDescent="0.35">
      <c r="A2781" s="261" t="s">
        <v>693</v>
      </c>
      <c r="B2781" s="261" t="s">
        <v>694</v>
      </c>
      <c r="C2781" s="261" t="s">
        <v>61</v>
      </c>
      <c r="D2781" s="261" t="s">
        <v>1815</v>
      </c>
      <c r="E2781" s="261">
        <v>0</v>
      </c>
      <c r="F2781" s="261" t="s">
        <v>1799</v>
      </c>
      <c r="G2781" s="261" t="s">
        <v>33</v>
      </c>
      <c r="H2781" s="261">
        <v>2</v>
      </c>
      <c r="I2781" s="261" t="s">
        <v>17</v>
      </c>
      <c r="J2781" s="261" t="s">
        <v>17</v>
      </c>
      <c r="K2781" s="261" t="s">
        <v>5006</v>
      </c>
      <c r="L2781" s="262">
        <v>45611</v>
      </c>
      <c r="M2781" s="261" t="s">
        <v>20</v>
      </c>
    </row>
    <row r="2782" spans="1:13" x14ac:dyDescent="0.35">
      <c r="A2782" s="259" t="s">
        <v>5007</v>
      </c>
      <c r="B2782" s="259" t="s">
        <v>5008</v>
      </c>
      <c r="C2782" s="259" t="s">
        <v>5009</v>
      </c>
      <c r="D2782" s="259" t="s">
        <v>1798</v>
      </c>
      <c r="E2782" s="259">
        <v>2</v>
      </c>
      <c r="F2782" s="259" t="s">
        <v>1799</v>
      </c>
      <c r="G2782" s="259" t="s">
        <v>33</v>
      </c>
      <c r="H2782" s="259">
        <v>2</v>
      </c>
      <c r="I2782" s="259" t="s">
        <v>17</v>
      </c>
      <c r="J2782" s="259" t="s">
        <v>17</v>
      </c>
      <c r="K2782" s="259" t="s">
        <v>5010</v>
      </c>
      <c r="L2782" s="260">
        <v>45614</v>
      </c>
      <c r="M2782" s="259" t="s">
        <v>20</v>
      </c>
    </row>
    <row r="2783" spans="1:13" x14ac:dyDescent="0.35">
      <c r="A2783" s="261" t="s">
        <v>5007</v>
      </c>
      <c r="B2783" s="261" t="s">
        <v>5008</v>
      </c>
      <c r="C2783" s="261" t="s">
        <v>5009</v>
      </c>
      <c r="D2783" s="261" t="s">
        <v>1801</v>
      </c>
      <c r="E2783" s="261">
        <v>1</v>
      </c>
      <c r="F2783" s="261" t="s">
        <v>1799</v>
      </c>
      <c r="G2783" s="261" t="s">
        <v>33</v>
      </c>
      <c r="H2783" s="261">
        <v>2</v>
      </c>
      <c r="I2783" s="261" t="s">
        <v>17</v>
      </c>
      <c r="J2783" s="261" t="s">
        <v>17</v>
      </c>
      <c r="K2783" s="261" t="s">
        <v>5011</v>
      </c>
      <c r="L2783" s="262">
        <v>45614</v>
      </c>
      <c r="M2783" s="261" t="s">
        <v>20</v>
      </c>
    </row>
    <row r="2784" spans="1:13" x14ac:dyDescent="0.35">
      <c r="A2784" s="259" t="s">
        <v>5007</v>
      </c>
      <c r="B2784" s="259" t="s">
        <v>5008</v>
      </c>
      <c r="C2784" s="259" t="s">
        <v>5009</v>
      </c>
      <c r="D2784" s="259" t="s">
        <v>1803</v>
      </c>
      <c r="E2784" s="259">
        <v>3</v>
      </c>
      <c r="F2784" s="259" t="s">
        <v>1799</v>
      </c>
      <c r="G2784" s="259" t="s">
        <v>33</v>
      </c>
      <c r="H2784" s="259">
        <v>2</v>
      </c>
      <c r="I2784" s="259" t="s">
        <v>17</v>
      </c>
      <c r="J2784" s="259" t="s">
        <v>17</v>
      </c>
      <c r="K2784" s="259" t="s">
        <v>5012</v>
      </c>
      <c r="L2784" s="260">
        <v>45614</v>
      </c>
      <c r="M2784" s="259" t="s">
        <v>20</v>
      </c>
    </row>
    <row r="2785" spans="1:13" x14ac:dyDescent="0.35">
      <c r="A2785" s="261" t="s">
        <v>5007</v>
      </c>
      <c r="B2785" s="261" t="s">
        <v>5008</v>
      </c>
      <c r="C2785" s="261" t="s">
        <v>5009</v>
      </c>
      <c r="D2785" s="261" t="s">
        <v>1805</v>
      </c>
      <c r="E2785" s="261">
        <v>2</v>
      </c>
      <c r="F2785" s="261" t="s">
        <v>1799</v>
      </c>
      <c r="G2785" s="261" t="s">
        <v>33</v>
      </c>
      <c r="H2785" s="261">
        <v>2</v>
      </c>
      <c r="I2785" s="261" t="s">
        <v>17</v>
      </c>
      <c r="J2785" s="261" t="s">
        <v>17</v>
      </c>
      <c r="K2785" s="261" t="s">
        <v>5013</v>
      </c>
      <c r="L2785" s="262">
        <v>45614</v>
      </c>
      <c r="M2785" s="261" t="s">
        <v>20</v>
      </c>
    </row>
    <row r="2786" spans="1:13" x14ac:dyDescent="0.35">
      <c r="A2786" s="259" t="s">
        <v>5007</v>
      </c>
      <c r="B2786" s="259" t="s">
        <v>5008</v>
      </c>
      <c r="C2786" s="259" t="s">
        <v>5009</v>
      </c>
      <c r="D2786" s="259" t="s">
        <v>1807</v>
      </c>
      <c r="E2786" s="259">
        <v>3</v>
      </c>
      <c r="F2786" s="259" t="s">
        <v>1799</v>
      </c>
      <c r="G2786" s="259" t="s">
        <v>33</v>
      </c>
      <c r="H2786" s="259">
        <v>2</v>
      </c>
      <c r="I2786" s="259" t="s">
        <v>17</v>
      </c>
      <c r="J2786" s="259" t="s">
        <v>17</v>
      </c>
      <c r="K2786" s="259" t="s">
        <v>5014</v>
      </c>
      <c r="L2786" s="260">
        <v>45614</v>
      </c>
      <c r="M2786" s="259" t="s">
        <v>20</v>
      </c>
    </row>
    <row r="2787" spans="1:13" x14ac:dyDescent="0.35">
      <c r="A2787" s="261" t="s">
        <v>5007</v>
      </c>
      <c r="B2787" s="261" t="s">
        <v>5008</v>
      </c>
      <c r="C2787" s="261" t="s">
        <v>5009</v>
      </c>
      <c r="D2787" s="261" t="s">
        <v>1809</v>
      </c>
      <c r="E2787" s="261">
        <v>3</v>
      </c>
      <c r="F2787" s="261" t="s">
        <v>1799</v>
      </c>
      <c r="G2787" s="261" t="s">
        <v>33</v>
      </c>
      <c r="H2787" s="261">
        <v>2</v>
      </c>
      <c r="I2787" s="261" t="s">
        <v>17</v>
      </c>
      <c r="J2787" s="261" t="s">
        <v>17</v>
      </c>
      <c r="K2787" s="261" t="s">
        <v>5015</v>
      </c>
      <c r="L2787" s="262">
        <v>45614</v>
      </c>
      <c r="M2787" s="261" t="s">
        <v>20</v>
      </c>
    </row>
    <row r="2788" spans="1:13" x14ac:dyDescent="0.35">
      <c r="A2788" s="259" t="s">
        <v>5007</v>
      </c>
      <c r="B2788" s="259" t="s">
        <v>5008</v>
      </c>
      <c r="C2788" s="259" t="s">
        <v>5009</v>
      </c>
      <c r="D2788" s="259" t="s">
        <v>1811</v>
      </c>
      <c r="E2788" s="259">
        <v>2</v>
      </c>
      <c r="F2788" s="259" t="s">
        <v>1799</v>
      </c>
      <c r="G2788" s="259" t="s">
        <v>33</v>
      </c>
      <c r="H2788" s="259">
        <v>2</v>
      </c>
      <c r="I2788" s="259" t="s">
        <v>17</v>
      </c>
      <c r="J2788" s="259" t="s">
        <v>17</v>
      </c>
      <c r="K2788" s="259" t="s">
        <v>5016</v>
      </c>
      <c r="L2788" s="260">
        <v>45614</v>
      </c>
      <c r="M2788" s="259" t="s">
        <v>20</v>
      </c>
    </row>
    <row r="2789" spans="1:13" x14ac:dyDescent="0.35">
      <c r="A2789" s="261" t="s">
        <v>5007</v>
      </c>
      <c r="B2789" s="261" t="s">
        <v>5008</v>
      </c>
      <c r="C2789" s="261" t="s">
        <v>5009</v>
      </c>
      <c r="D2789" s="261" t="s">
        <v>1813</v>
      </c>
      <c r="E2789" s="261">
        <v>1</v>
      </c>
      <c r="F2789" s="261" t="s">
        <v>1799</v>
      </c>
      <c r="G2789" s="261" t="s">
        <v>33</v>
      </c>
      <c r="H2789" s="261">
        <v>2</v>
      </c>
      <c r="I2789" s="261" t="s">
        <v>17</v>
      </c>
      <c r="J2789" s="261" t="s">
        <v>17</v>
      </c>
      <c r="K2789" s="261" t="s">
        <v>5017</v>
      </c>
      <c r="L2789" s="262">
        <v>45614</v>
      </c>
      <c r="M2789" s="261" t="s">
        <v>20</v>
      </c>
    </row>
    <row r="2790" spans="1:13" x14ac:dyDescent="0.35">
      <c r="A2790" s="259" t="s">
        <v>5007</v>
      </c>
      <c r="B2790" s="259" t="s">
        <v>5008</v>
      </c>
      <c r="C2790" s="259" t="s">
        <v>5009</v>
      </c>
      <c r="D2790" s="259" t="s">
        <v>1815</v>
      </c>
      <c r="E2790" s="259">
        <v>0</v>
      </c>
      <c r="F2790" s="259" t="s">
        <v>1799</v>
      </c>
      <c r="G2790" s="259" t="s">
        <v>33</v>
      </c>
      <c r="H2790" s="259">
        <v>2</v>
      </c>
      <c r="I2790" s="259" t="s">
        <v>17</v>
      </c>
      <c r="J2790" s="259" t="s">
        <v>17</v>
      </c>
      <c r="K2790" s="259" t="s">
        <v>5018</v>
      </c>
      <c r="L2790" s="260">
        <v>45614</v>
      </c>
      <c r="M2790" s="259" t="s">
        <v>20</v>
      </c>
    </row>
    <row r="2791" spans="1:13" x14ac:dyDescent="0.35">
      <c r="A2791" s="261" t="s">
        <v>171</v>
      </c>
      <c r="B2791" s="261" t="s">
        <v>172</v>
      </c>
      <c r="C2791" s="261" t="s">
        <v>173</v>
      </c>
      <c r="D2791" s="261" t="s">
        <v>1798</v>
      </c>
      <c r="E2791" s="261">
        <v>2</v>
      </c>
      <c r="F2791" s="261" t="s">
        <v>1799</v>
      </c>
      <c r="G2791" s="261" t="s">
        <v>33</v>
      </c>
      <c r="H2791" s="261">
        <v>2</v>
      </c>
      <c r="I2791" s="261" t="s">
        <v>17</v>
      </c>
      <c r="J2791" s="261" t="s">
        <v>17</v>
      </c>
      <c r="K2791" s="261" t="s">
        <v>5019</v>
      </c>
      <c r="L2791" s="262">
        <v>45614</v>
      </c>
      <c r="M2791" s="261" t="s">
        <v>20</v>
      </c>
    </row>
    <row r="2792" spans="1:13" x14ac:dyDescent="0.35">
      <c r="A2792" s="259" t="s">
        <v>171</v>
      </c>
      <c r="B2792" s="259" t="s">
        <v>172</v>
      </c>
      <c r="C2792" s="259" t="s">
        <v>173</v>
      </c>
      <c r="D2792" s="259" t="s">
        <v>1801</v>
      </c>
      <c r="E2792" s="259">
        <v>1</v>
      </c>
      <c r="F2792" s="259" t="s">
        <v>1799</v>
      </c>
      <c r="G2792" s="259" t="s">
        <v>33</v>
      </c>
      <c r="H2792" s="259">
        <v>2</v>
      </c>
      <c r="I2792" s="259" t="s">
        <v>17</v>
      </c>
      <c r="J2792" s="259" t="s">
        <v>17</v>
      </c>
      <c r="K2792" s="259" t="s">
        <v>5020</v>
      </c>
      <c r="L2792" s="260">
        <v>45614</v>
      </c>
      <c r="M2792" s="259" t="s">
        <v>20</v>
      </c>
    </row>
    <row r="2793" spans="1:13" x14ac:dyDescent="0.35">
      <c r="A2793" s="261" t="s">
        <v>171</v>
      </c>
      <c r="B2793" s="261" t="s">
        <v>172</v>
      </c>
      <c r="C2793" s="261" t="s">
        <v>173</v>
      </c>
      <c r="D2793" s="261" t="s">
        <v>1803</v>
      </c>
      <c r="E2793" s="261">
        <v>3</v>
      </c>
      <c r="F2793" s="261" t="s">
        <v>1799</v>
      </c>
      <c r="G2793" s="261" t="s">
        <v>33</v>
      </c>
      <c r="H2793" s="261">
        <v>2</v>
      </c>
      <c r="I2793" s="261" t="s">
        <v>17</v>
      </c>
      <c r="J2793" s="261" t="s">
        <v>17</v>
      </c>
      <c r="K2793" s="261" t="s">
        <v>5021</v>
      </c>
      <c r="L2793" s="262">
        <v>45614</v>
      </c>
      <c r="M2793" s="261" t="s">
        <v>20</v>
      </c>
    </row>
    <row r="2794" spans="1:13" x14ac:dyDescent="0.35">
      <c r="A2794" s="259" t="s">
        <v>171</v>
      </c>
      <c r="B2794" s="259" t="s">
        <v>172</v>
      </c>
      <c r="C2794" s="259" t="s">
        <v>173</v>
      </c>
      <c r="D2794" s="259" t="s">
        <v>1805</v>
      </c>
      <c r="E2794" s="259">
        <v>3</v>
      </c>
      <c r="F2794" s="259" t="s">
        <v>1799</v>
      </c>
      <c r="G2794" s="259" t="s">
        <v>33</v>
      </c>
      <c r="H2794" s="259">
        <v>2</v>
      </c>
      <c r="I2794" s="259" t="s">
        <v>17</v>
      </c>
      <c r="J2794" s="259" t="s">
        <v>17</v>
      </c>
      <c r="K2794" s="259" t="s">
        <v>5022</v>
      </c>
      <c r="L2794" s="260">
        <v>45614</v>
      </c>
      <c r="M2794" s="259" t="s">
        <v>20</v>
      </c>
    </row>
    <row r="2795" spans="1:13" x14ac:dyDescent="0.35">
      <c r="A2795" s="261" t="s">
        <v>171</v>
      </c>
      <c r="B2795" s="261" t="s">
        <v>172</v>
      </c>
      <c r="C2795" s="261" t="s">
        <v>173</v>
      </c>
      <c r="D2795" s="261" t="s">
        <v>1807</v>
      </c>
      <c r="E2795" s="261">
        <v>3</v>
      </c>
      <c r="F2795" s="261" t="s">
        <v>1799</v>
      </c>
      <c r="G2795" s="261" t="s">
        <v>33</v>
      </c>
      <c r="H2795" s="261">
        <v>2</v>
      </c>
      <c r="I2795" s="261" t="s">
        <v>17</v>
      </c>
      <c r="J2795" s="261" t="s">
        <v>17</v>
      </c>
      <c r="K2795" s="261" t="s">
        <v>5023</v>
      </c>
      <c r="L2795" s="262">
        <v>45614</v>
      </c>
      <c r="M2795" s="261" t="s">
        <v>20</v>
      </c>
    </row>
    <row r="2796" spans="1:13" x14ac:dyDescent="0.35">
      <c r="A2796" s="259" t="s">
        <v>171</v>
      </c>
      <c r="B2796" s="259" t="s">
        <v>172</v>
      </c>
      <c r="C2796" s="259" t="s">
        <v>173</v>
      </c>
      <c r="D2796" s="259" t="s">
        <v>1809</v>
      </c>
      <c r="E2796" s="259">
        <v>1</v>
      </c>
      <c r="F2796" s="259" t="s">
        <v>1799</v>
      </c>
      <c r="G2796" s="259" t="s">
        <v>33</v>
      </c>
      <c r="H2796" s="259">
        <v>2</v>
      </c>
      <c r="I2796" s="259" t="s">
        <v>17</v>
      </c>
      <c r="J2796" s="259" t="s">
        <v>17</v>
      </c>
      <c r="K2796" s="259" t="s">
        <v>5024</v>
      </c>
      <c r="L2796" s="260">
        <v>45614</v>
      </c>
      <c r="M2796" s="259" t="s">
        <v>20</v>
      </c>
    </row>
    <row r="2797" spans="1:13" x14ac:dyDescent="0.35">
      <c r="A2797" s="261" t="s">
        <v>171</v>
      </c>
      <c r="B2797" s="261" t="s">
        <v>172</v>
      </c>
      <c r="C2797" s="261" t="s">
        <v>173</v>
      </c>
      <c r="D2797" s="261" t="s">
        <v>1811</v>
      </c>
      <c r="E2797" s="261">
        <v>2</v>
      </c>
      <c r="F2797" s="261" t="s">
        <v>1799</v>
      </c>
      <c r="G2797" s="261" t="s">
        <v>33</v>
      </c>
      <c r="H2797" s="261">
        <v>2</v>
      </c>
      <c r="I2797" s="261" t="s">
        <v>17</v>
      </c>
      <c r="J2797" s="261" t="s">
        <v>17</v>
      </c>
      <c r="K2797" s="261" t="s">
        <v>5025</v>
      </c>
      <c r="L2797" s="262">
        <v>45614</v>
      </c>
      <c r="M2797" s="261" t="s">
        <v>20</v>
      </c>
    </row>
    <row r="2798" spans="1:13" x14ac:dyDescent="0.35">
      <c r="A2798" s="259" t="s">
        <v>171</v>
      </c>
      <c r="B2798" s="259" t="s">
        <v>172</v>
      </c>
      <c r="C2798" s="259" t="s">
        <v>173</v>
      </c>
      <c r="D2798" s="259" t="s">
        <v>1813</v>
      </c>
      <c r="E2798" s="259">
        <v>3</v>
      </c>
      <c r="F2798" s="259" t="s">
        <v>1799</v>
      </c>
      <c r="G2798" s="259" t="s">
        <v>33</v>
      </c>
      <c r="H2798" s="259">
        <v>2</v>
      </c>
      <c r="I2798" s="259" t="s">
        <v>17</v>
      </c>
      <c r="J2798" s="259" t="s">
        <v>17</v>
      </c>
      <c r="K2798" s="259" t="s">
        <v>5026</v>
      </c>
      <c r="L2798" s="260">
        <v>45614</v>
      </c>
      <c r="M2798" s="259" t="s">
        <v>20</v>
      </c>
    </row>
    <row r="2799" spans="1:13" x14ac:dyDescent="0.35">
      <c r="A2799" s="261" t="s">
        <v>171</v>
      </c>
      <c r="B2799" s="261" t="s">
        <v>172</v>
      </c>
      <c r="C2799" s="261" t="s">
        <v>173</v>
      </c>
      <c r="D2799" s="261" t="s">
        <v>1815</v>
      </c>
      <c r="E2799" s="261">
        <v>3</v>
      </c>
      <c r="F2799" s="261" t="s">
        <v>1799</v>
      </c>
      <c r="G2799" s="261" t="s">
        <v>33</v>
      </c>
      <c r="H2799" s="261">
        <v>2</v>
      </c>
      <c r="I2799" s="261" t="s">
        <v>17</v>
      </c>
      <c r="J2799" s="261" t="s">
        <v>17</v>
      </c>
      <c r="K2799" s="261" t="s">
        <v>5027</v>
      </c>
      <c r="L2799" s="262">
        <v>45614</v>
      </c>
      <c r="M2799" s="261" t="s">
        <v>20</v>
      </c>
    </row>
    <row r="2800" spans="1:13" x14ac:dyDescent="0.35">
      <c r="A2800" s="259" t="s">
        <v>1021</v>
      </c>
      <c r="B2800" s="259" t="s">
        <v>1022</v>
      </c>
      <c r="C2800" s="259" t="s">
        <v>1023</v>
      </c>
      <c r="D2800" s="259" t="s">
        <v>1798</v>
      </c>
      <c r="E2800" s="259">
        <v>0</v>
      </c>
      <c r="F2800" s="259" t="s">
        <v>1799</v>
      </c>
      <c r="G2800" s="259" t="s">
        <v>33</v>
      </c>
      <c r="H2800" s="259">
        <v>2</v>
      </c>
      <c r="I2800" s="259" t="s">
        <v>17</v>
      </c>
      <c r="J2800" s="259" t="s">
        <v>17</v>
      </c>
      <c r="K2800" s="259" t="s">
        <v>5028</v>
      </c>
      <c r="L2800" s="260">
        <v>45614</v>
      </c>
      <c r="M2800" s="259" t="s">
        <v>20</v>
      </c>
    </row>
    <row r="2801" spans="1:13" x14ac:dyDescent="0.35">
      <c r="A2801" s="261" t="s">
        <v>1021</v>
      </c>
      <c r="B2801" s="261" t="s">
        <v>1022</v>
      </c>
      <c r="C2801" s="261" t="s">
        <v>1023</v>
      </c>
      <c r="D2801" s="261" t="s">
        <v>1801</v>
      </c>
      <c r="E2801" s="261">
        <v>0</v>
      </c>
      <c r="F2801" s="261" t="s">
        <v>1799</v>
      </c>
      <c r="G2801" s="261" t="s">
        <v>33</v>
      </c>
      <c r="H2801" s="261">
        <v>2</v>
      </c>
      <c r="I2801" s="261" t="s">
        <v>17</v>
      </c>
      <c r="J2801" s="261" t="s">
        <v>17</v>
      </c>
      <c r="K2801" s="261" t="s">
        <v>5029</v>
      </c>
      <c r="L2801" s="262">
        <v>45614</v>
      </c>
      <c r="M2801" s="261" t="s">
        <v>20</v>
      </c>
    </row>
    <row r="2802" spans="1:13" x14ac:dyDescent="0.35">
      <c r="A2802" s="259" t="s">
        <v>1021</v>
      </c>
      <c r="B2802" s="259" t="s">
        <v>1022</v>
      </c>
      <c r="C2802" s="259" t="s">
        <v>1023</v>
      </c>
      <c r="D2802" s="259" t="s">
        <v>1803</v>
      </c>
      <c r="E2802" s="259">
        <v>0</v>
      </c>
      <c r="F2802" s="259" t="s">
        <v>1799</v>
      </c>
      <c r="G2802" s="259" t="s">
        <v>33</v>
      </c>
      <c r="H2802" s="259">
        <v>2</v>
      </c>
      <c r="I2802" s="259" t="s">
        <v>17</v>
      </c>
      <c r="J2802" s="259" t="s">
        <v>17</v>
      </c>
      <c r="K2802" s="259" t="s">
        <v>5030</v>
      </c>
      <c r="L2802" s="260">
        <v>45614</v>
      </c>
      <c r="M2802" s="259" t="s">
        <v>20</v>
      </c>
    </row>
    <row r="2803" spans="1:13" x14ac:dyDescent="0.35">
      <c r="A2803" s="261" t="s">
        <v>1021</v>
      </c>
      <c r="B2803" s="261" t="s">
        <v>1022</v>
      </c>
      <c r="C2803" s="261" t="s">
        <v>1023</v>
      </c>
      <c r="D2803" s="261" t="s">
        <v>1805</v>
      </c>
      <c r="E2803" s="261">
        <v>3</v>
      </c>
      <c r="F2803" s="261" t="s">
        <v>1799</v>
      </c>
      <c r="G2803" s="261" t="s">
        <v>33</v>
      </c>
      <c r="H2803" s="261">
        <v>2</v>
      </c>
      <c r="I2803" s="261" t="s">
        <v>17</v>
      </c>
      <c r="J2803" s="261" t="s">
        <v>17</v>
      </c>
      <c r="K2803" s="261" t="s">
        <v>5031</v>
      </c>
      <c r="L2803" s="262">
        <v>45614</v>
      </c>
      <c r="M2803" s="261" t="s">
        <v>20</v>
      </c>
    </row>
    <row r="2804" spans="1:13" x14ac:dyDescent="0.35">
      <c r="A2804" s="259" t="s">
        <v>1021</v>
      </c>
      <c r="B2804" s="259" t="s">
        <v>1022</v>
      </c>
      <c r="C2804" s="259" t="s">
        <v>1023</v>
      </c>
      <c r="D2804" s="259" t="s">
        <v>1807</v>
      </c>
      <c r="E2804" s="259">
        <v>3</v>
      </c>
      <c r="F2804" s="259" t="s">
        <v>1799</v>
      </c>
      <c r="G2804" s="259" t="s">
        <v>33</v>
      </c>
      <c r="H2804" s="259">
        <v>2</v>
      </c>
      <c r="I2804" s="259" t="s">
        <v>17</v>
      </c>
      <c r="J2804" s="259" t="s">
        <v>17</v>
      </c>
      <c r="K2804" s="259" t="s">
        <v>5032</v>
      </c>
      <c r="L2804" s="260">
        <v>45614</v>
      </c>
      <c r="M2804" s="259" t="s">
        <v>20</v>
      </c>
    </row>
    <row r="2805" spans="1:13" x14ac:dyDescent="0.35">
      <c r="A2805" s="261" t="s">
        <v>1021</v>
      </c>
      <c r="B2805" s="261" t="s">
        <v>1022</v>
      </c>
      <c r="C2805" s="261" t="s">
        <v>1023</v>
      </c>
      <c r="D2805" s="261" t="s">
        <v>1809</v>
      </c>
      <c r="E2805" s="261">
        <v>0</v>
      </c>
      <c r="F2805" s="261" t="s">
        <v>1799</v>
      </c>
      <c r="G2805" s="261" t="s">
        <v>33</v>
      </c>
      <c r="H2805" s="261">
        <v>2</v>
      </c>
      <c r="I2805" s="261" t="s">
        <v>17</v>
      </c>
      <c r="J2805" s="261" t="s">
        <v>17</v>
      </c>
      <c r="K2805" s="261" t="s">
        <v>5033</v>
      </c>
      <c r="L2805" s="262">
        <v>45614</v>
      </c>
      <c r="M2805" s="261" t="s">
        <v>20</v>
      </c>
    </row>
    <row r="2806" spans="1:13" x14ac:dyDescent="0.35">
      <c r="A2806" s="259" t="s">
        <v>1021</v>
      </c>
      <c r="B2806" s="259" t="s">
        <v>1022</v>
      </c>
      <c r="C2806" s="259" t="s">
        <v>1023</v>
      </c>
      <c r="D2806" s="259" t="s">
        <v>1811</v>
      </c>
      <c r="E2806" s="259">
        <v>2</v>
      </c>
      <c r="F2806" s="259" t="s">
        <v>1799</v>
      </c>
      <c r="G2806" s="259" t="s">
        <v>33</v>
      </c>
      <c r="H2806" s="259">
        <v>2</v>
      </c>
      <c r="I2806" s="259" t="s">
        <v>17</v>
      </c>
      <c r="J2806" s="259" t="s">
        <v>17</v>
      </c>
      <c r="K2806" s="259" t="s">
        <v>5034</v>
      </c>
      <c r="L2806" s="260">
        <v>45614</v>
      </c>
      <c r="M2806" s="259" t="s">
        <v>20</v>
      </c>
    </row>
    <row r="2807" spans="1:13" x14ac:dyDescent="0.35">
      <c r="A2807" s="261" t="s">
        <v>1021</v>
      </c>
      <c r="B2807" s="261" t="s">
        <v>1022</v>
      </c>
      <c r="C2807" s="261" t="s">
        <v>1023</v>
      </c>
      <c r="D2807" s="261" t="s">
        <v>1813</v>
      </c>
      <c r="E2807" s="261">
        <v>1</v>
      </c>
      <c r="F2807" s="261" t="s">
        <v>1799</v>
      </c>
      <c r="G2807" s="261" t="s">
        <v>33</v>
      </c>
      <c r="H2807" s="261">
        <v>2</v>
      </c>
      <c r="I2807" s="261" t="s">
        <v>17</v>
      </c>
      <c r="J2807" s="261" t="s">
        <v>17</v>
      </c>
      <c r="K2807" s="261" t="s">
        <v>5035</v>
      </c>
      <c r="L2807" s="262">
        <v>45614</v>
      </c>
      <c r="M2807" s="261" t="s">
        <v>20</v>
      </c>
    </row>
    <row r="2808" spans="1:13" x14ac:dyDescent="0.35">
      <c r="A2808" s="259" t="s">
        <v>1021</v>
      </c>
      <c r="B2808" s="259" t="s">
        <v>1022</v>
      </c>
      <c r="C2808" s="259" t="s">
        <v>1023</v>
      </c>
      <c r="D2808" s="259" t="s">
        <v>1815</v>
      </c>
      <c r="E2808" s="259">
        <v>0</v>
      </c>
      <c r="F2808" s="259" t="s">
        <v>1799</v>
      </c>
      <c r="G2808" s="259" t="s">
        <v>33</v>
      </c>
      <c r="H2808" s="259">
        <v>2</v>
      </c>
      <c r="I2808" s="259" t="s">
        <v>17</v>
      </c>
      <c r="J2808" s="259" t="s">
        <v>17</v>
      </c>
      <c r="K2808" s="259" t="s">
        <v>5036</v>
      </c>
      <c r="L2808" s="260">
        <v>45614</v>
      </c>
      <c r="M2808" s="259" t="s">
        <v>20</v>
      </c>
    </row>
    <row r="2809" spans="1:13" x14ac:dyDescent="0.35">
      <c r="A2809" s="261" t="s">
        <v>1001</v>
      </c>
      <c r="B2809" s="261" t="s">
        <v>1002</v>
      </c>
      <c r="C2809" s="261" t="s">
        <v>1003</v>
      </c>
      <c r="D2809" s="261" t="s">
        <v>1798</v>
      </c>
      <c r="E2809" s="261">
        <v>0</v>
      </c>
      <c r="F2809" s="261" t="s">
        <v>1799</v>
      </c>
      <c r="G2809" s="261" t="s">
        <v>33</v>
      </c>
      <c r="H2809" s="261">
        <v>2</v>
      </c>
      <c r="I2809" s="261" t="s">
        <v>17</v>
      </c>
      <c r="J2809" s="261" t="s">
        <v>17</v>
      </c>
      <c r="K2809" s="261" t="s">
        <v>5037</v>
      </c>
      <c r="L2809" s="262">
        <v>45614</v>
      </c>
      <c r="M2809" s="261" t="s">
        <v>20</v>
      </c>
    </row>
    <row r="2810" spans="1:13" x14ac:dyDescent="0.35">
      <c r="A2810" s="259" t="s">
        <v>1001</v>
      </c>
      <c r="B2810" s="259" t="s">
        <v>1002</v>
      </c>
      <c r="C2810" s="259" t="s">
        <v>1003</v>
      </c>
      <c r="D2810" s="259" t="s">
        <v>1801</v>
      </c>
      <c r="E2810" s="259">
        <v>1</v>
      </c>
      <c r="F2810" s="259" t="s">
        <v>1799</v>
      </c>
      <c r="G2810" s="259" t="s">
        <v>33</v>
      </c>
      <c r="H2810" s="259">
        <v>2</v>
      </c>
      <c r="I2810" s="259" t="s">
        <v>17</v>
      </c>
      <c r="J2810" s="259" t="s">
        <v>17</v>
      </c>
      <c r="K2810" s="259" t="s">
        <v>5038</v>
      </c>
      <c r="L2810" s="260">
        <v>45614</v>
      </c>
      <c r="M2810" s="259" t="s">
        <v>20</v>
      </c>
    </row>
    <row r="2811" spans="1:13" x14ac:dyDescent="0.35">
      <c r="A2811" s="261" t="s">
        <v>1001</v>
      </c>
      <c r="B2811" s="261" t="s">
        <v>1002</v>
      </c>
      <c r="C2811" s="261" t="s">
        <v>1003</v>
      </c>
      <c r="D2811" s="261" t="s">
        <v>1803</v>
      </c>
      <c r="E2811" s="261">
        <v>3</v>
      </c>
      <c r="F2811" s="261" t="s">
        <v>1799</v>
      </c>
      <c r="G2811" s="261" t="s">
        <v>33</v>
      </c>
      <c r="H2811" s="261">
        <v>2</v>
      </c>
      <c r="I2811" s="261" t="s">
        <v>17</v>
      </c>
      <c r="J2811" s="261" t="s">
        <v>17</v>
      </c>
      <c r="K2811" s="261" t="s">
        <v>5039</v>
      </c>
      <c r="L2811" s="262">
        <v>45614</v>
      </c>
      <c r="M2811" s="261" t="s">
        <v>20</v>
      </c>
    </row>
    <row r="2812" spans="1:13" x14ac:dyDescent="0.35">
      <c r="A2812" s="259" t="s">
        <v>1001</v>
      </c>
      <c r="B2812" s="259" t="s">
        <v>1002</v>
      </c>
      <c r="C2812" s="259" t="s">
        <v>1003</v>
      </c>
      <c r="D2812" s="259" t="s">
        <v>1805</v>
      </c>
      <c r="E2812" s="259">
        <v>3</v>
      </c>
      <c r="F2812" s="259" t="s">
        <v>1799</v>
      </c>
      <c r="G2812" s="259" t="s">
        <v>33</v>
      </c>
      <c r="H2812" s="259">
        <v>2</v>
      </c>
      <c r="I2812" s="259" t="s">
        <v>17</v>
      </c>
      <c r="J2812" s="259" t="s">
        <v>17</v>
      </c>
      <c r="K2812" s="259" t="s">
        <v>5040</v>
      </c>
      <c r="L2812" s="260">
        <v>45614</v>
      </c>
      <c r="M2812" s="259" t="s">
        <v>20</v>
      </c>
    </row>
    <row r="2813" spans="1:13" x14ac:dyDescent="0.35">
      <c r="A2813" s="261" t="s">
        <v>1001</v>
      </c>
      <c r="B2813" s="261" t="s">
        <v>1002</v>
      </c>
      <c r="C2813" s="261" t="s">
        <v>1003</v>
      </c>
      <c r="D2813" s="261" t="s">
        <v>1807</v>
      </c>
      <c r="E2813" s="261">
        <v>3</v>
      </c>
      <c r="F2813" s="261" t="s">
        <v>1799</v>
      </c>
      <c r="G2813" s="261" t="s">
        <v>33</v>
      </c>
      <c r="H2813" s="261">
        <v>2</v>
      </c>
      <c r="I2813" s="261" t="s">
        <v>17</v>
      </c>
      <c r="J2813" s="261" t="s">
        <v>17</v>
      </c>
      <c r="K2813" s="261" t="s">
        <v>5041</v>
      </c>
      <c r="L2813" s="262">
        <v>45614</v>
      </c>
      <c r="M2813" s="261" t="s">
        <v>20</v>
      </c>
    </row>
    <row r="2814" spans="1:13" x14ac:dyDescent="0.35">
      <c r="A2814" s="259" t="s">
        <v>1001</v>
      </c>
      <c r="B2814" s="259" t="s">
        <v>1002</v>
      </c>
      <c r="C2814" s="259" t="s">
        <v>1003</v>
      </c>
      <c r="D2814" s="259" t="s">
        <v>1809</v>
      </c>
      <c r="E2814" s="259">
        <v>0</v>
      </c>
      <c r="F2814" s="259" t="s">
        <v>1799</v>
      </c>
      <c r="G2814" s="259" t="s">
        <v>33</v>
      </c>
      <c r="H2814" s="259">
        <v>2</v>
      </c>
      <c r="I2814" s="259" t="s">
        <v>17</v>
      </c>
      <c r="J2814" s="259" t="s">
        <v>17</v>
      </c>
      <c r="K2814" s="259" t="s">
        <v>5042</v>
      </c>
      <c r="L2814" s="260">
        <v>45614</v>
      </c>
      <c r="M2814" s="259" t="s">
        <v>20</v>
      </c>
    </row>
    <row r="2815" spans="1:13" x14ac:dyDescent="0.35">
      <c r="A2815" s="261" t="s">
        <v>1001</v>
      </c>
      <c r="B2815" s="261" t="s">
        <v>1002</v>
      </c>
      <c r="C2815" s="261" t="s">
        <v>1003</v>
      </c>
      <c r="D2815" s="261" t="s">
        <v>1811</v>
      </c>
      <c r="E2815" s="261">
        <v>2</v>
      </c>
      <c r="F2815" s="261" t="s">
        <v>1799</v>
      </c>
      <c r="G2815" s="261" t="s">
        <v>33</v>
      </c>
      <c r="H2815" s="261">
        <v>2</v>
      </c>
      <c r="I2815" s="261" t="s">
        <v>17</v>
      </c>
      <c r="J2815" s="261" t="s">
        <v>17</v>
      </c>
      <c r="K2815" s="261" t="s">
        <v>5043</v>
      </c>
      <c r="L2815" s="262">
        <v>45614</v>
      </c>
      <c r="M2815" s="261" t="s">
        <v>20</v>
      </c>
    </row>
    <row r="2816" spans="1:13" x14ac:dyDescent="0.35">
      <c r="A2816" s="259" t="s">
        <v>1001</v>
      </c>
      <c r="B2816" s="259" t="s">
        <v>1002</v>
      </c>
      <c r="C2816" s="259" t="s">
        <v>1003</v>
      </c>
      <c r="D2816" s="259" t="s">
        <v>1813</v>
      </c>
      <c r="E2816" s="259">
        <v>3</v>
      </c>
      <c r="F2816" s="259" t="s">
        <v>1799</v>
      </c>
      <c r="G2816" s="259" t="s">
        <v>33</v>
      </c>
      <c r="H2816" s="259">
        <v>2</v>
      </c>
      <c r="I2816" s="259" t="s">
        <v>17</v>
      </c>
      <c r="J2816" s="259" t="s">
        <v>17</v>
      </c>
      <c r="K2816" s="259" t="s">
        <v>5044</v>
      </c>
      <c r="L2816" s="260">
        <v>45614</v>
      </c>
      <c r="M2816" s="259" t="s">
        <v>20</v>
      </c>
    </row>
    <row r="2817" spans="1:13" x14ac:dyDescent="0.35">
      <c r="A2817" s="261" t="s">
        <v>1001</v>
      </c>
      <c r="B2817" s="261" t="s">
        <v>1002</v>
      </c>
      <c r="C2817" s="261" t="s">
        <v>1003</v>
      </c>
      <c r="D2817" s="261" t="s">
        <v>1815</v>
      </c>
      <c r="E2817" s="261">
        <v>0</v>
      </c>
      <c r="F2817" s="261" t="s">
        <v>1799</v>
      </c>
      <c r="G2817" s="261" t="s">
        <v>33</v>
      </c>
      <c r="H2817" s="261">
        <v>2</v>
      </c>
      <c r="I2817" s="261" t="s">
        <v>17</v>
      </c>
      <c r="J2817" s="261" t="s">
        <v>17</v>
      </c>
      <c r="K2817" s="261" t="s">
        <v>5045</v>
      </c>
      <c r="L2817" s="262">
        <v>45614</v>
      </c>
      <c r="M2817" s="261" t="s">
        <v>20</v>
      </c>
    </row>
    <row r="2818" spans="1:13" x14ac:dyDescent="0.35">
      <c r="A2818" s="259" t="s">
        <v>1714</v>
      </c>
      <c r="B2818" s="259" t="s">
        <v>1715</v>
      </c>
      <c r="C2818" s="259" t="s">
        <v>1716</v>
      </c>
      <c r="D2818" s="259" t="s">
        <v>1798</v>
      </c>
      <c r="E2818" s="259">
        <v>0</v>
      </c>
      <c r="F2818" s="259" t="s">
        <v>1799</v>
      </c>
      <c r="G2818" s="259" t="s">
        <v>33</v>
      </c>
      <c r="H2818" s="259">
        <v>2</v>
      </c>
      <c r="I2818" s="259" t="s">
        <v>17</v>
      </c>
      <c r="J2818" s="259" t="s">
        <v>17</v>
      </c>
      <c r="K2818" s="259" t="s">
        <v>5046</v>
      </c>
      <c r="L2818" s="260">
        <v>45614</v>
      </c>
      <c r="M2818" s="259" t="s">
        <v>20</v>
      </c>
    </row>
    <row r="2819" spans="1:13" x14ac:dyDescent="0.35">
      <c r="A2819" s="261" t="s">
        <v>1714</v>
      </c>
      <c r="B2819" s="261" t="s">
        <v>1715</v>
      </c>
      <c r="C2819" s="261" t="s">
        <v>1716</v>
      </c>
      <c r="D2819" s="261" t="s">
        <v>1801</v>
      </c>
      <c r="E2819" s="261">
        <v>1</v>
      </c>
      <c r="F2819" s="261" t="s">
        <v>1799</v>
      </c>
      <c r="G2819" s="261" t="s">
        <v>33</v>
      </c>
      <c r="H2819" s="261">
        <v>2</v>
      </c>
      <c r="I2819" s="261" t="s">
        <v>17</v>
      </c>
      <c r="J2819" s="261" t="s">
        <v>17</v>
      </c>
      <c r="K2819" s="261" t="s">
        <v>5047</v>
      </c>
      <c r="L2819" s="262">
        <v>45614</v>
      </c>
      <c r="M2819" s="261" t="s">
        <v>20</v>
      </c>
    </row>
    <row r="2820" spans="1:13" x14ac:dyDescent="0.35">
      <c r="A2820" s="259" t="s">
        <v>1714</v>
      </c>
      <c r="B2820" s="259" t="s">
        <v>1715</v>
      </c>
      <c r="C2820" s="259" t="s">
        <v>1716</v>
      </c>
      <c r="D2820" s="259" t="s">
        <v>1803</v>
      </c>
      <c r="E2820" s="259">
        <v>0</v>
      </c>
      <c r="F2820" s="259" t="s">
        <v>1799</v>
      </c>
      <c r="G2820" s="259" t="s">
        <v>33</v>
      </c>
      <c r="H2820" s="259">
        <v>2</v>
      </c>
      <c r="I2820" s="259" t="s">
        <v>17</v>
      </c>
      <c r="J2820" s="259" t="s">
        <v>17</v>
      </c>
      <c r="K2820" s="259" t="s">
        <v>5048</v>
      </c>
      <c r="L2820" s="260">
        <v>45614</v>
      </c>
      <c r="M2820" s="259" t="s">
        <v>20</v>
      </c>
    </row>
    <row r="2821" spans="1:13" x14ac:dyDescent="0.35">
      <c r="A2821" s="261" t="s">
        <v>1714</v>
      </c>
      <c r="B2821" s="261" t="s">
        <v>1715</v>
      </c>
      <c r="C2821" s="261" t="s">
        <v>1716</v>
      </c>
      <c r="D2821" s="261" t="s">
        <v>1805</v>
      </c>
      <c r="E2821" s="261">
        <v>0</v>
      </c>
      <c r="F2821" s="261" t="s">
        <v>1799</v>
      </c>
      <c r="G2821" s="261" t="s">
        <v>33</v>
      </c>
      <c r="H2821" s="261">
        <v>2</v>
      </c>
      <c r="I2821" s="261" t="s">
        <v>17</v>
      </c>
      <c r="J2821" s="261" t="s">
        <v>17</v>
      </c>
      <c r="K2821" s="261" t="s">
        <v>5049</v>
      </c>
      <c r="L2821" s="262">
        <v>45614</v>
      </c>
      <c r="M2821" s="261" t="s">
        <v>20</v>
      </c>
    </row>
    <row r="2822" spans="1:13" x14ac:dyDescent="0.35">
      <c r="A2822" s="259" t="s">
        <v>1714</v>
      </c>
      <c r="B2822" s="259" t="s">
        <v>1715</v>
      </c>
      <c r="C2822" s="259" t="s">
        <v>1716</v>
      </c>
      <c r="D2822" s="259" t="s">
        <v>1807</v>
      </c>
      <c r="E2822" s="259">
        <v>2</v>
      </c>
      <c r="F2822" s="259" t="s">
        <v>1799</v>
      </c>
      <c r="G2822" s="259" t="s">
        <v>33</v>
      </c>
      <c r="H2822" s="259">
        <v>2</v>
      </c>
      <c r="I2822" s="259" t="s">
        <v>17</v>
      </c>
      <c r="J2822" s="259" t="s">
        <v>17</v>
      </c>
      <c r="K2822" s="259" t="s">
        <v>5050</v>
      </c>
      <c r="L2822" s="260">
        <v>45614</v>
      </c>
      <c r="M2822" s="259" t="s">
        <v>20</v>
      </c>
    </row>
    <row r="2823" spans="1:13" x14ac:dyDescent="0.35">
      <c r="A2823" s="261" t="s">
        <v>1714</v>
      </c>
      <c r="B2823" s="261" t="s">
        <v>1715</v>
      </c>
      <c r="C2823" s="261" t="s">
        <v>1716</v>
      </c>
      <c r="D2823" s="261" t="s">
        <v>1809</v>
      </c>
      <c r="E2823" s="261">
        <v>0</v>
      </c>
      <c r="F2823" s="261" t="s">
        <v>1799</v>
      </c>
      <c r="G2823" s="261" t="s">
        <v>33</v>
      </c>
      <c r="H2823" s="261">
        <v>2</v>
      </c>
      <c r="I2823" s="261" t="s">
        <v>17</v>
      </c>
      <c r="J2823" s="261" t="s">
        <v>17</v>
      </c>
      <c r="K2823" s="261" t="s">
        <v>5051</v>
      </c>
      <c r="L2823" s="262">
        <v>45614</v>
      </c>
      <c r="M2823" s="261" t="s">
        <v>20</v>
      </c>
    </row>
    <row r="2824" spans="1:13" x14ac:dyDescent="0.35">
      <c r="A2824" s="259" t="s">
        <v>1714</v>
      </c>
      <c r="B2824" s="259" t="s">
        <v>1715</v>
      </c>
      <c r="C2824" s="259" t="s">
        <v>1716</v>
      </c>
      <c r="D2824" s="259" t="s">
        <v>1811</v>
      </c>
      <c r="E2824" s="259">
        <v>0</v>
      </c>
      <c r="F2824" s="259" t="s">
        <v>1799</v>
      </c>
      <c r="G2824" s="259" t="s">
        <v>33</v>
      </c>
      <c r="H2824" s="259">
        <v>2</v>
      </c>
      <c r="I2824" s="259" t="s">
        <v>17</v>
      </c>
      <c r="J2824" s="259" t="s">
        <v>17</v>
      </c>
      <c r="K2824" s="259" t="s">
        <v>5052</v>
      </c>
      <c r="L2824" s="260">
        <v>45614</v>
      </c>
      <c r="M2824" s="259" t="s">
        <v>20</v>
      </c>
    </row>
    <row r="2825" spans="1:13" x14ac:dyDescent="0.35">
      <c r="A2825" s="261" t="s">
        <v>1714</v>
      </c>
      <c r="B2825" s="261" t="s">
        <v>1715</v>
      </c>
      <c r="C2825" s="261" t="s">
        <v>1716</v>
      </c>
      <c r="D2825" s="261" t="s">
        <v>1813</v>
      </c>
      <c r="E2825" s="261">
        <v>0</v>
      </c>
      <c r="F2825" s="261" t="s">
        <v>1799</v>
      </c>
      <c r="G2825" s="261" t="s">
        <v>33</v>
      </c>
      <c r="H2825" s="261">
        <v>2</v>
      </c>
      <c r="I2825" s="261" t="s">
        <v>17</v>
      </c>
      <c r="J2825" s="261" t="s">
        <v>17</v>
      </c>
      <c r="K2825" s="261" t="s">
        <v>5053</v>
      </c>
      <c r="L2825" s="262">
        <v>45614</v>
      </c>
      <c r="M2825" s="261" t="s">
        <v>20</v>
      </c>
    </row>
    <row r="2826" spans="1:13" x14ac:dyDescent="0.35">
      <c r="A2826" s="259" t="s">
        <v>1714</v>
      </c>
      <c r="B2826" s="259" t="s">
        <v>1715</v>
      </c>
      <c r="C2826" s="259" t="s">
        <v>1716</v>
      </c>
      <c r="D2826" s="259" t="s">
        <v>1815</v>
      </c>
      <c r="E2826" s="259">
        <v>0</v>
      </c>
      <c r="F2826" s="259" t="s">
        <v>1799</v>
      </c>
      <c r="G2826" s="259" t="s">
        <v>33</v>
      </c>
      <c r="H2826" s="259">
        <v>2</v>
      </c>
      <c r="I2826" s="259" t="s">
        <v>17</v>
      </c>
      <c r="J2826" s="259" t="s">
        <v>17</v>
      </c>
      <c r="K2826" s="259" t="s">
        <v>5054</v>
      </c>
      <c r="L2826" s="260">
        <v>45614</v>
      </c>
      <c r="M2826" s="259" t="s">
        <v>20</v>
      </c>
    </row>
    <row r="2827" spans="1:13" x14ac:dyDescent="0.35">
      <c r="A2827" s="261" t="s">
        <v>2144</v>
      </c>
      <c r="B2827" s="261" t="s">
        <v>2145</v>
      </c>
      <c r="C2827" s="261" t="s">
        <v>1325</v>
      </c>
      <c r="D2827" s="261" t="s">
        <v>1798</v>
      </c>
      <c r="E2827" s="261">
        <v>0</v>
      </c>
      <c r="F2827" s="261" t="s">
        <v>1799</v>
      </c>
      <c r="G2827" s="261" t="s">
        <v>33</v>
      </c>
      <c r="H2827" s="261">
        <v>2</v>
      </c>
      <c r="I2827" s="261" t="s">
        <v>17</v>
      </c>
      <c r="J2827" s="261" t="s">
        <v>17</v>
      </c>
      <c r="K2827" s="261" t="s">
        <v>5055</v>
      </c>
      <c r="L2827" s="262">
        <v>45614</v>
      </c>
      <c r="M2827" s="261" t="s">
        <v>20</v>
      </c>
    </row>
    <row r="2828" spans="1:13" x14ac:dyDescent="0.35">
      <c r="A2828" s="259" t="s">
        <v>2144</v>
      </c>
      <c r="B2828" s="259" t="s">
        <v>2145</v>
      </c>
      <c r="C2828" s="259" t="s">
        <v>1325</v>
      </c>
      <c r="D2828" s="259" t="s">
        <v>1801</v>
      </c>
      <c r="E2828" s="259">
        <v>1</v>
      </c>
      <c r="F2828" s="259" t="s">
        <v>1799</v>
      </c>
      <c r="G2828" s="259" t="s">
        <v>33</v>
      </c>
      <c r="H2828" s="259">
        <v>2</v>
      </c>
      <c r="I2828" s="259" t="s">
        <v>17</v>
      </c>
      <c r="J2828" s="259" t="s">
        <v>17</v>
      </c>
      <c r="K2828" s="259" t="s">
        <v>5056</v>
      </c>
      <c r="L2828" s="260">
        <v>45614</v>
      </c>
      <c r="M2828" s="259" t="s">
        <v>20</v>
      </c>
    </row>
    <row r="2829" spans="1:13" x14ac:dyDescent="0.35">
      <c r="A2829" s="261" t="s">
        <v>2144</v>
      </c>
      <c r="B2829" s="261" t="s">
        <v>2145</v>
      </c>
      <c r="C2829" s="261" t="s">
        <v>1325</v>
      </c>
      <c r="D2829" s="261" t="s">
        <v>1803</v>
      </c>
      <c r="E2829" s="261">
        <v>1</v>
      </c>
      <c r="F2829" s="261" t="s">
        <v>1799</v>
      </c>
      <c r="G2829" s="261" t="s">
        <v>33</v>
      </c>
      <c r="H2829" s="261">
        <v>2</v>
      </c>
      <c r="I2829" s="261" t="s">
        <v>17</v>
      </c>
      <c r="J2829" s="261" t="s">
        <v>17</v>
      </c>
      <c r="K2829" s="261" t="s">
        <v>5057</v>
      </c>
      <c r="L2829" s="262">
        <v>45614</v>
      </c>
      <c r="M2829" s="261" t="s">
        <v>20</v>
      </c>
    </row>
    <row r="2830" spans="1:13" x14ac:dyDescent="0.35">
      <c r="A2830" s="259" t="s">
        <v>2144</v>
      </c>
      <c r="B2830" s="259" t="s">
        <v>2145</v>
      </c>
      <c r="C2830" s="259" t="s">
        <v>1325</v>
      </c>
      <c r="D2830" s="259" t="s">
        <v>1805</v>
      </c>
      <c r="E2830" s="259">
        <v>3</v>
      </c>
      <c r="F2830" s="259" t="s">
        <v>1799</v>
      </c>
      <c r="G2830" s="259" t="s">
        <v>33</v>
      </c>
      <c r="H2830" s="259">
        <v>2</v>
      </c>
      <c r="I2830" s="259" t="s">
        <v>17</v>
      </c>
      <c r="J2830" s="259" t="s">
        <v>17</v>
      </c>
      <c r="K2830" s="259" t="s">
        <v>5058</v>
      </c>
      <c r="L2830" s="260">
        <v>45614</v>
      </c>
      <c r="M2830" s="259" t="s">
        <v>20</v>
      </c>
    </row>
    <row r="2831" spans="1:13" x14ac:dyDescent="0.35">
      <c r="A2831" s="261" t="s">
        <v>2144</v>
      </c>
      <c r="B2831" s="261" t="s">
        <v>2145</v>
      </c>
      <c r="C2831" s="261" t="s">
        <v>1325</v>
      </c>
      <c r="D2831" s="261" t="s">
        <v>1807</v>
      </c>
      <c r="E2831" s="261">
        <v>2</v>
      </c>
      <c r="F2831" s="261" t="s">
        <v>1799</v>
      </c>
      <c r="G2831" s="261" t="s">
        <v>33</v>
      </c>
      <c r="H2831" s="261">
        <v>2</v>
      </c>
      <c r="I2831" s="261" t="s">
        <v>17</v>
      </c>
      <c r="J2831" s="261" t="s">
        <v>17</v>
      </c>
      <c r="K2831" s="261" t="s">
        <v>5059</v>
      </c>
      <c r="L2831" s="262">
        <v>45614</v>
      </c>
      <c r="M2831" s="261" t="s">
        <v>20</v>
      </c>
    </row>
    <row r="2832" spans="1:13" x14ac:dyDescent="0.35">
      <c r="A2832" s="259" t="s">
        <v>2144</v>
      </c>
      <c r="B2832" s="259" t="s">
        <v>2145</v>
      </c>
      <c r="C2832" s="259" t="s">
        <v>1325</v>
      </c>
      <c r="D2832" s="259" t="s">
        <v>1809</v>
      </c>
      <c r="E2832" s="259">
        <v>1</v>
      </c>
      <c r="F2832" s="259" t="s">
        <v>1799</v>
      </c>
      <c r="G2832" s="259" t="s">
        <v>33</v>
      </c>
      <c r="H2832" s="259">
        <v>2</v>
      </c>
      <c r="I2832" s="259" t="s">
        <v>17</v>
      </c>
      <c r="J2832" s="259" t="s">
        <v>17</v>
      </c>
      <c r="K2832" s="259" t="s">
        <v>5060</v>
      </c>
      <c r="L2832" s="260">
        <v>45614</v>
      </c>
      <c r="M2832" s="259" t="s">
        <v>20</v>
      </c>
    </row>
    <row r="2833" spans="1:13" x14ac:dyDescent="0.35">
      <c r="A2833" s="261" t="s">
        <v>2144</v>
      </c>
      <c r="B2833" s="261" t="s">
        <v>2145</v>
      </c>
      <c r="C2833" s="261" t="s">
        <v>1325</v>
      </c>
      <c r="D2833" s="261" t="s">
        <v>1811</v>
      </c>
      <c r="E2833" s="261">
        <v>2</v>
      </c>
      <c r="F2833" s="261" t="s">
        <v>1799</v>
      </c>
      <c r="G2833" s="261" t="s">
        <v>33</v>
      </c>
      <c r="H2833" s="261">
        <v>2</v>
      </c>
      <c r="I2833" s="261" t="s">
        <v>17</v>
      </c>
      <c r="J2833" s="261" t="s">
        <v>17</v>
      </c>
      <c r="K2833" s="261" t="s">
        <v>5061</v>
      </c>
      <c r="L2833" s="262">
        <v>45614</v>
      </c>
      <c r="M2833" s="261" t="s">
        <v>20</v>
      </c>
    </row>
    <row r="2834" spans="1:13" x14ac:dyDescent="0.35">
      <c r="A2834" s="259" t="s">
        <v>2144</v>
      </c>
      <c r="B2834" s="259" t="s">
        <v>2145</v>
      </c>
      <c r="C2834" s="259" t="s">
        <v>1325</v>
      </c>
      <c r="D2834" s="259" t="s">
        <v>1813</v>
      </c>
      <c r="E2834" s="259">
        <v>2</v>
      </c>
      <c r="F2834" s="259" t="s">
        <v>1799</v>
      </c>
      <c r="G2834" s="259" t="s">
        <v>33</v>
      </c>
      <c r="H2834" s="259">
        <v>2</v>
      </c>
      <c r="I2834" s="259" t="s">
        <v>17</v>
      </c>
      <c r="J2834" s="259" t="s">
        <v>17</v>
      </c>
      <c r="K2834" s="259" t="s">
        <v>5062</v>
      </c>
      <c r="L2834" s="260">
        <v>45614</v>
      </c>
      <c r="M2834" s="259" t="s">
        <v>20</v>
      </c>
    </row>
    <row r="2835" spans="1:13" x14ac:dyDescent="0.35">
      <c r="A2835" s="261" t="s">
        <v>2144</v>
      </c>
      <c r="B2835" s="261" t="s">
        <v>2145</v>
      </c>
      <c r="C2835" s="261" t="s">
        <v>1325</v>
      </c>
      <c r="D2835" s="261" t="s">
        <v>1815</v>
      </c>
      <c r="E2835" s="261">
        <v>0</v>
      </c>
      <c r="F2835" s="261" t="s">
        <v>1799</v>
      </c>
      <c r="G2835" s="261" t="s">
        <v>33</v>
      </c>
      <c r="H2835" s="261">
        <v>2</v>
      </c>
      <c r="I2835" s="261" t="s">
        <v>17</v>
      </c>
      <c r="J2835" s="261" t="s">
        <v>17</v>
      </c>
      <c r="K2835" s="261" t="s">
        <v>5063</v>
      </c>
      <c r="L2835" s="262">
        <v>45614</v>
      </c>
      <c r="M2835" s="261" t="s">
        <v>20</v>
      </c>
    </row>
    <row r="2836" spans="1:13" x14ac:dyDescent="0.35">
      <c r="A2836" s="259" t="s">
        <v>1349</v>
      </c>
      <c r="B2836" s="259" t="s">
        <v>1350</v>
      </c>
      <c r="C2836" s="259" t="s">
        <v>1325</v>
      </c>
      <c r="D2836" s="259" t="s">
        <v>1798</v>
      </c>
      <c r="E2836" s="259">
        <v>0</v>
      </c>
      <c r="F2836" s="259" t="s">
        <v>1799</v>
      </c>
      <c r="G2836" s="259" t="s">
        <v>33</v>
      </c>
      <c r="H2836" s="259">
        <v>2</v>
      </c>
      <c r="I2836" s="259" t="s">
        <v>17</v>
      </c>
      <c r="J2836" s="259" t="s">
        <v>17</v>
      </c>
      <c r="K2836" s="259" t="s">
        <v>5064</v>
      </c>
      <c r="L2836" s="260">
        <v>45614</v>
      </c>
      <c r="M2836" s="259" t="s">
        <v>20</v>
      </c>
    </row>
    <row r="2837" spans="1:13" x14ac:dyDescent="0.35">
      <c r="A2837" s="261" t="s">
        <v>1349</v>
      </c>
      <c r="B2837" s="261" t="s">
        <v>1350</v>
      </c>
      <c r="C2837" s="261" t="s">
        <v>1325</v>
      </c>
      <c r="D2837" s="261" t="s">
        <v>1801</v>
      </c>
      <c r="E2837" s="261">
        <v>1</v>
      </c>
      <c r="F2837" s="261" t="s">
        <v>1799</v>
      </c>
      <c r="G2837" s="261" t="s">
        <v>33</v>
      </c>
      <c r="H2837" s="261">
        <v>2</v>
      </c>
      <c r="I2837" s="261" t="s">
        <v>17</v>
      </c>
      <c r="J2837" s="261" t="s">
        <v>17</v>
      </c>
      <c r="K2837" s="261" t="s">
        <v>5065</v>
      </c>
      <c r="L2837" s="262">
        <v>45614</v>
      </c>
      <c r="M2837" s="261" t="s">
        <v>20</v>
      </c>
    </row>
    <row r="2838" spans="1:13" x14ac:dyDescent="0.35">
      <c r="A2838" s="259" t="s">
        <v>1349</v>
      </c>
      <c r="B2838" s="259" t="s">
        <v>1350</v>
      </c>
      <c r="C2838" s="259" t="s">
        <v>1325</v>
      </c>
      <c r="D2838" s="259" t="s">
        <v>1803</v>
      </c>
      <c r="E2838" s="259">
        <v>1</v>
      </c>
      <c r="F2838" s="259" t="s">
        <v>1799</v>
      </c>
      <c r="G2838" s="259" t="s">
        <v>33</v>
      </c>
      <c r="H2838" s="259">
        <v>2</v>
      </c>
      <c r="I2838" s="259" t="s">
        <v>17</v>
      </c>
      <c r="J2838" s="259" t="s">
        <v>17</v>
      </c>
      <c r="K2838" s="259" t="s">
        <v>5066</v>
      </c>
      <c r="L2838" s="260">
        <v>45614</v>
      </c>
      <c r="M2838" s="259" t="s">
        <v>20</v>
      </c>
    </row>
    <row r="2839" spans="1:13" x14ac:dyDescent="0.35">
      <c r="A2839" s="261" t="s">
        <v>1349</v>
      </c>
      <c r="B2839" s="261" t="s">
        <v>1350</v>
      </c>
      <c r="C2839" s="261" t="s">
        <v>1325</v>
      </c>
      <c r="D2839" s="261" t="s">
        <v>1805</v>
      </c>
      <c r="E2839" s="261">
        <v>3</v>
      </c>
      <c r="F2839" s="261" t="s">
        <v>1799</v>
      </c>
      <c r="G2839" s="261" t="s">
        <v>33</v>
      </c>
      <c r="H2839" s="261">
        <v>2</v>
      </c>
      <c r="I2839" s="261" t="s">
        <v>17</v>
      </c>
      <c r="J2839" s="261" t="s">
        <v>17</v>
      </c>
      <c r="K2839" s="261" t="s">
        <v>5067</v>
      </c>
      <c r="L2839" s="262">
        <v>45614</v>
      </c>
      <c r="M2839" s="261" t="s">
        <v>20</v>
      </c>
    </row>
    <row r="2840" spans="1:13" x14ac:dyDescent="0.35">
      <c r="A2840" s="259" t="s">
        <v>1349</v>
      </c>
      <c r="B2840" s="259" t="s">
        <v>1350</v>
      </c>
      <c r="C2840" s="259" t="s">
        <v>1325</v>
      </c>
      <c r="D2840" s="259" t="s">
        <v>1807</v>
      </c>
      <c r="E2840" s="259">
        <v>2</v>
      </c>
      <c r="F2840" s="259" t="s">
        <v>1799</v>
      </c>
      <c r="G2840" s="259" t="s">
        <v>33</v>
      </c>
      <c r="H2840" s="259">
        <v>2</v>
      </c>
      <c r="I2840" s="259" t="s">
        <v>17</v>
      </c>
      <c r="J2840" s="259" t="s">
        <v>17</v>
      </c>
      <c r="K2840" s="259" t="s">
        <v>5068</v>
      </c>
      <c r="L2840" s="260">
        <v>45614</v>
      </c>
      <c r="M2840" s="259" t="s">
        <v>20</v>
      </c>
    </row>
    <row r="2841" spans="1:13" x14ac:dyDescent="0.35">
      <c r="A2841" s="261" t="s">
        <v>1349</v>
      </c>
      <c r="B2841" s="261" t="s">
        <v>1350</v>
      </c>
      <c r="C2841" s="261" t="s">
        <v>1325</v>
      </c>
      <c r="D2841" s="261" t="s">
        <v>1809</v>
      </c>
      <c r="E2841" s="261">
        <v>1</v>
      </c>
      <c r="F2841" s="261" t="s">
        <v>1799</v>
      </c>
      <c r="G2841" s="261" t="s">
        <v>33</v>
      </c>
      <c r="H2841" s="261">
        <v>2</v>
      </c>
      <c r="I2841" s="261" t="s">
        <v>17</v>
      </c>
      <c r="J2841" s="261" t="s">
        <v>17</v>
      </c>
      <c r="K2841" s="261" t="s">
        <v>5069</v>
      </c>
      <c r="L2841" s="262">
        <v>45614</v>
      </c>
      <c r="M2841" s="261" t="s">
        <v>20</v>
      </c>
    </row>
    <row r="2842" spans="1:13" x14ac:dyDescent="0.35">
      <c r="A2842" s="259" t="s">
        <v>1349</v>
      </c>
      <c r="B2842" s="259" t="s">
        <v>1350</v>
      </c>
      <c r="C2842" s="259" t="s">
        <v>1325</v>
      </c>
      <c r="D2842" s="259" t="s">
        <v>1811</v>
      </c>
      <c r="E2842" s="259">
        <v>2</v>
      </c>
      <c r="F2842" s="259" t="s">
        <v>1799</v>
      </c>
      <c r="G2842" s="259" t="s">
        <v>33</v>
      </c>
      <c r="H2842" s="259">
        <v>2</v>
      </c>
      <c r="I2842" s="259" t="s">
        <v>17</v>
      </c>
      <c r="J2842" s="259" t="s">
        <v>17</v>
      </c>
      <c r="K2842" s="259" t="s">
        <v>5070</v>
      </c>
      <c r="L2842" s="260">
        <v>45614</v>
      </c>
      <c r="M2842" s="259" t="s">
        <v>20</v>
      </c>
    </row>
    <row r="2843" spans="1:13" x14ac:dyDescent="0.35">
      <c r="A2843" s="261" t="s">
        <v>1349</v>
      </c>
      <c r="B2843" s="261" t="s">
        <v>1350</v>
      </c>
      <c r="C2843" s="261" t="s">
        <v>1325</v>
      </c>
      <c r="D2843" s="261" t="s">
        <v>1813</v>
      </c>
      <c r="E2843" s="261">
        <v>2</v>
      </c>
      <c r="F2843" s="261" t="s">
        <v>1799</v>
      </c>
      <c r="G2843" s="261" t="s">
        <v>33</v>
      </c>
      <c r="H2843" s="261">
        <v>2</v>
      </c>
      <c r="I2843" s="261" t="s">
        <v>17</v>
      </c>
      <c r="J2843" s="261" t="s">
        <v>17</v>
      </c>
      <c r="K2843" s="261" t="s">
        <v>5071</v>
      </c>
      <c r="L2843" s="262">
        <v>45614</v>
      </c>
      <c r="M2843" s="261" t="s">
        <v>20</v>
      </c>
    </row>
    <row r="2844" spans="1:13" x14ac:dyDescent="0.35">
      <c r="A2844" s="259" t="s">
        <v>1349</v>
      </c>
      <c r="B2844" s="259" t="s">
        <v>1350</v>
      </c>
      <c r="C2844" s="259" t="s">
        <v>1325</v>
      </c>
      <c r="D2844" s="259" t="s">
        <v>1815</v>
      </c>
      <c r="E2844" s="259">
        <v>0</v>
      </c>
      <c r="F2844" s="259" t="s">
        <v>1799</v>
      </c>
      <c r="G2844" s="259" t="s">
        <v>33</v>
      </c>
      <c r="H2844" s="259">
        <v>2</v>
      </c>
      <c r="I2844" s="259" t="s">
        <v>17</v>
      </c>
      <c r="J2844" s="259" t="s">
        <v>17</v>
      </c>
      <c r="K2844" s="259" t="s">
        <v>5072</v>
      </c>
      <c r="L2844" s="260">
        <v>45614</v>
      </c>
      <c r="M2844" s="259" t="s">
        <v>20</v>
      </c>
    </row>
    <row r="2845" spans="1:13" x14ac:dyDescent="0.35">
      <c r="A2845" s="261" t="s">
        <v>1323</v>
      </c>
      <c r="B2845" s="261" t="s">
        <v>1324</v>
      </c>
      <c r="C2845" s="261" t="s">
        <v>1325</v>
      </c>
      <c r="D2845" s="261" t="s">
        <v>1798</v>
      </c>
      <c r="E2845" s="261">
        <v>0</v>
      </c>
      <c r="F2845" s="261" t="s">
        <v>1799</v>
      </c>
      <c r="G2845" s="261" t="s">
        <v>33</v>
      </c>
      <c r="H2845" s="261">
        <v>2</v>
      </c>
      <c r="I2845" s="261" t="s">
        <v>17</v>
      </c>
      <c r="J2845" s="261" t="s">
        <v>17</v>
      </c>
      <c r="K2845" s="261" t="s">
        <v>5073</v>
      </c>
      <c r="L2845" s="262">
        <v>45614</v>
      </c>
      <c r="M2845" s="261" t="s">
        <v>20</v>
      </c>
    </row>
    <row r="2846" spans="1:13" x14ac:dyDescent="0.35">
      <c r="A2846" s="259" t="s">
        <v>1323</v>
      </c>
      <c r="B2846" s="259" t="s">
        <v>1324</v>
      </c>
      <c r="C2846" s="259" t="s">
        <v>1325</v>
      </c>
      <c r="D2846" s="259" t="s">
        <v>1801</v>
      </c>
      <c r="E2846" s="259">
        <v>1</v>
      </c>
      <c r="F2846" s="259" t="s">
        <v>1799</v>
      </c>
      <c r="G2846" s="259" t="s">
        <v>33</v>
      </c>
      <c r="H2846" s="259">
        <v>2</v>
      </c>
      <c r="I2846" s="259" t="s">
        <v>17</v>
      </c>
      <c r="J2846" s="259" t="s">
        <v>17</v>
      </c>
      <c r="K2846" s="259" t="s">
        <v>5074</v>
      </c>
      <c r="L2846" s="260">
        <v>45614</v>
      </c>
      <c r="M2846" s="259" t="s">
        <v>20</v>
      </c>
    </row>
    <row r="2847" spans="1:13" x14ac:dyDescent="0.35">
      <c r="A2847" s="261" t="s">
        <v>1323</v>
      </c>
      <c r="B2847" s="261" t="s">
        <v>1324</v>
      </c>
      <c r="C2847" s="261" t="s">
        <v>1325</v>
      </c>
      <c r="D2847" s="261" t="s">
        <v>1803</v>
      </c>
      <c r="E2847" s="261">
        <v>1</v>
      </c>
      <c r="F2847" s="261" t="s">
        <v>1799</v>
      </c>
      <c r="G2847" s="261" t="s">
        <v>33</v>
      </c>
      <c r="H2847" s="261">
        <v>2</v>
      </c>
      <c r="I2847" s="261" t="s">
        <v>17</v>
      </c>
      <c r="J2847" s="261" t="s">
        <v>17</v>
      </c>
      <c r="K2847" s="261" t="s">
        <v>5075</v>
      </c>
      <c r="L2847" s="262">
        <v>45614</v>
      </c>
      <c r="M2847" s="261" t="s">
        <v>20</v>
      </c>
    </row>
    <row r="2848" spans="1:13" x14ac:dyDescent="0.35">
      <c r="A2848" s="259" t="s">
        <v>1323</v>
      </c>
      <c r="B2848" s="259" t="s">
        <v>1324</v>
      </c>
      <c r="C2848" s="259" t="s">
        <v>1325</v>
      </c>
      <c r="D2848" s="259" t="s">
        <v>1805</v>
      </c>
      <c r="E2848" s="259">
        <v>3</v>
      </c>
      <c r="F2848" s="259" t="s">
        <v>1799</v>
      </c>
      <c r="G2848" s="259" t="s">
        <v>33</v>
      </c>
      <c r="H2848" s="259">
        <v>2</v>
      </c>
      <c r="I2848" s="259" t="s">
        <v>17</v>
      </c>
      <c r="J2848" s="259" t="s">
        <v>17</v>
      </c>
      <c r="K2848" s="259" t="s">
        <v>5076</v>
      </c>
      <c r="L2848" s="260">
        <v>45614</v>
      </c>
      <c r="M2848" s="259" t="s">
        <v>20</v>
      </c>
    </row>
    <row r="2849" spans="1:13" x14ac:dyDescent="0.35">
      <c r="A2849" s="261" t="s">
        <v>1323</v>
      </c>
      <c r="B2849" s="261" t="s">
        <v>1324</v>
      </c>
      <c r="C2849" s="261" t="s">
        <v>1325</v>
      </c>
      <c r="D2849" s="261" t="s">
        <v>1807</v>
      </c>
      <c r="E2849" s="261">
        <v>2</v>
      </c>
      <c r="F2849" s="261" t="s">
        <v>1799</v>
      </c>
      <c r="G2849" s="261" t="s">
        <v>33</v>
      </c>
      <c r="H2849" s="261">
        <v>2</v>
      </c>
      <c r="I2849" s="261" t="s">
        <v>17</v>
      </c>
      <c r="J2849" s="261" t="s">
        <v>17</v>
      </c>
      <c r="K2849" s="261" t="s">
        <v>5077</v>
      </c>
      <c r="L2849" s="262">
        <v>45614</v>
      </c>
      <c r="M2849" s="261" t="s">
        <v>20</v>
      </c>
    </row>
    <row r="2850" spans="1:13" x14ac:dyDescent="0.35">
      <c r="A2850" s="259" t="s">
        <v>1323</v>
      </c>
      <c r="B2850" s="259" t="s">
        <v>1324</v>
      </c>
      <c r="C2850" s="259" t="s">
        <v>1325</v>
      </c>
      <c r="D2850" s="259" t="s">
        <v>1809</v>
      </c>
      <c r="E2850" s="259">
        <v>1</v>
      </c>
      <c r="F2850" s="259" t="s">
        <v>1799</v>
      </c>
      <c r="G2850" s="259" t="s">
        <v>33</v>
      </c>
      <c r="H2850" s="259">
        <v>2</v>
      </c>
      <c r="I2850" s="259" t="s">
        <v>17</v>
      </c>
      <c r="J2850" s="259" t="s">
        <v>17</v>
      </c>
      <c r="K2850" s="259" t="s">
        <v>5078</v>
      </c>
      <c r="L2850" s="260">
        <v>45614</v>
      </c>
      <c r="M2850" s="259" t="s">
        <v>20</v>
      </c>
    </row>
    <row r="2851" spans="1:13" x14ac:dyDescent="0.35">
      <c r="A2851" s="261" t="s">
        <v>1323</v>
      </c>
      <c r="B2851" s="261" t="s">
        <v>1324</v>
      </c>
      <c r="C2851" s="261" t="s">
        <v>1325</v>
      </c>
      <c r="D2851" s="261" t="s">
        <v>1811</v>
      </c>
      <c r="E2851" s="261">
        <v>1</v>
      </c>
      <c r="F2851" s="261" t="s">
        <v>1799</v>
      </c>
      <c r="G2851" s="261" t="s">
        <v>33</v>
      </c>
      <c r="H2851" s="261">
        <v>2</v>
      </c>
      <c r="I2851" s="261" t="s">
        <v>17</v>
      </c>
      <c r="J2851" s="261" t="s">
        <v>17</v>
      </c>
      <c r="K2851" s="261" t="s">
        <v>5079</v>
      </c>
      <c r="L2851" s="262">
        <v>45614</v>
      </c>
      <c r="M2851" s="261" t="s">
        <v>20</v>
      </c>
    </row>
    <row r="2852" spans="1:13" x14ac:dyDescent="0.35">
      <c r="A2852" s="259" t="s">
        <v>1323</v>
      </c>
      <c r="B2852" s="259" t="s">
        <v>1324</v>
      </c>
      <c r="C2852" s="259" t="s">
        <v>1325</v>
      </c>
      <c r="D2852" s="259" t="s">
        <v>1813</v>
      </c>
      <c r="E2852" s="259">
        <v>2</v>
      </c>
      <c r="F2852" s="259" t="s">
        <v>1799</v>
      </c>
      <c r="G2852" s="259" t="s">
        <v>33</v>
      </c>
      <c r="H2852" s="259">
        <v>2</v>
      </c>
      <c r="I2852" s="259" t="s">
        <v>17</v>
      </c>
      <c r="J2852" s="259" t="s">
        <v>17</v>
      </c>
      <c r="K2852" s="259" t="s">
        <v>5080</v>
      </c>
      <c r="L2852" s="260">
        <v>45614</v>
      </c>
      <c r="M2852" s="259" t="s">
        <v>20</v>
      </c>
    </row>
    <row r="2853" spans="1:13" x14ac:dyDescent="0.35">
      <c r="A2853" s="261" t="s">
        <v>1323</v>
      </c>
      <c r="B2853" s="261" t="s">
        <v>1324</v>
      </c>
      <c r="C2853" s="261" t="s">
        <v>1325</v>
      </c>
      <c r="D2853" s="261" t="s">
        <v>1815</v>
      </c>
      <c r="E2853" s="261">
        <v>0</v>
      </c>
      <c r="F2853" s="261" t="s">
        <v>1799</v>
      </c>
      <c r="G2853" s="261" t="s">
        <v>33</v>
      </c>
      <c r="H2853" s="261">
        <v>2</v>
      </c>
      <c r="I2853" s="261" t="s">
        <v>17</v>
      </c>
      <c r="J2853" s="261" t="s">
        <v>17</v>
      </c>
      <c r="K2853" s="261" t="s">
        <v>5081</v>
      </c>
      <c r="L2853" s="262">
        <v>45614</v>
      </c>
      <c r="M2853" s="261" t="s">
        <v>20</v>
      </c>
    </row>
    <row r="2854" spans="1:13" x14ac:dyDescent="0.35">
      <c r="A2854" s="259" t="s">
        <v>2082</v>
      </c>
      <c r="B2854" s="259" t="s">
        <v>2083</v>
      </c>
      <c r="C2854" s="259" t="s">
        <v>1325</v>
      </c>
      <c r="D2854" s="259" t="s">
        <v>1798</v>
      </c>
      <c r="E2854" s="259">
        <v>0</v>
      </c>
      <c r="F2854" s="259" t="s">
        <v>1799</v>
      </c>
      <c r="G2854" s="259" t="s">
        <v>33</v>
      </c>
      <c r="H2854" s="259">
        <v>2</v>
      </c>
      <c r="I2854" s="259" t="s">
        <v>17</v>
      </c>
      <c r="J2854" s="259" t="s">
        <v>17</v>
      </c>
      <c r="K2854" s="259" t="s">
        <v>5082</v>
      </c>
      <c r="L2854" s="260">
        <v>45614</v>
      </c>
      <c r="M2854" s="259" t="s">
        <v>20</v>
      </c>
    </row>
    <row r="2855" spans="1:13" x14ac:dyDescent="0.35">
      <c r="A2855" s="261" t="s">
        <v>2082</v>
      </c>
      <c r="B2855" s="261" t="s">
        <v>2083</v>
      </c>
      <c r="C2855" s="261" t="s">
        <v>1325</v>
      </c>
      <c r="D2855" s="261" t="s">
        <v>1801</v>
      </c>
      <c r="E2855" s="261">
        <v>1</v>
      </c>
      <c r="F2855" s="261" t="s">
        <v>1799</v>
      </c>
      <c r="G2855" s="261" t="s">
        <v>33</v>
      </c>
      <c r="H2855" s="261">
        <v>2</v>
      </c>
      <c r="I2855" s="261" t="s">
        <v>17</v>
      </c>
      <c r="J2855" s="261" t="s">
        <v>17</v>
      </c>
      <c r="K2855" s="261" t="s">
        <v>5083</v>
      </c>
      <c r="L2855" s="262">
        <v>45614</v>
      </c>
      <c r="M2855" s="261" t="s">
        <v>20</v>
      </c>
    </row>
    <row r="2856" spans="1:13" x14ac:dyDescent="0.35">
      <c r="A2856" s="259" t="s">
        <v>2082</v>
      </c>
      <c r="B2856" s="259" t="s">
        <v>2083</v>
      </c>
      <c r="C2856" s="259" t="s">
        <v>1325</v>
      </c>
      <c r="D2856" s="259" t="s">
        <v>1803</v>
      </c>
      <c r="E2856" s="259">
        <v>0</v>
      </c>
      <c r="F2856" s="259" t="s">
        <v>1799</v>
      </c>
      <c r="G2856" s="259" t="s">
        <v>33</v>
      </c>
      <c r="H2856" s="259">
        <v>2</v>
      </c>
      <c r="I2856" s="259" t="s">
        <v>17</v>
      </c>
      <c r="J2856" s="259" t="s">
        <v>17</v>
      </c>
      <c r="K2856" s="259" t="s">
        <v>5084</v>
      </c>
      <c r="L2856" s="260">
        <v>45614</v>
      </c>
      <c r="M2856" s="259" t="s">
        <v>20</v>
      </c>
    </row>
    <row r="2857" spans="1:13" x14ac:dyDescent="0.35">
      <c r="A2857" s="261" t="s">
        <v>2082</v>
      </c>
      <c r="B2857" s="261" t="s">
        <v>2083</v>
      </c>
      <c r="C2857" s="261" t="s">
        <v>1325</v>
      </c>
      <c r="D2857" s="261" t="s">
        <v>1805</v>
      </c>
      <c r="E2857" s="261">
        <v>0</v>
      </c>
      <c r="F2857" s="261" t="s">
        <v>1799</v>
      </c>
      <c r="G2857" s="261" t="s">
        <v>33</v>
      </c>
      <c r="H2857" s="261">
        <v>2</v>
      </c>
      <c r="I2857" s="261" t="s">
        <v>17</v>
      </c>
      <c r="J2857" s="261" t="s">
        <v>17</v>
      </c>
      <c r="K2857" s="261" t="s">
        <v>5085</v>
      </c>
      <c r="L2857" s="262">
        <v>45614</v>
      </c>
      <c r="M2857" s="261" t="s">
        <v>20</v>
      </c>
    </row>
    <row r="2858" spans="1:13" x14ac:dyDescent="0.35">
      <c r="A2858" s="259" t="s">
        <v>2082</v>
      </c>
      <c r="B2858" s="259" t="s">
        <v>2083</v>
      </c>
      <c r="C2858" s="259" t="s">
        <v>1325</v>
      </c>
      <c r="D2858" s="259" t="s">
        <v>1807</v>
      </c>
      <c r="E2858" s="259">
        <v>2</v>
      </c>
      <c r="F2858" s="259" t="s">
        <v>1799</v>
      </c>
      <c r="G2858" s="259" t="s">
        <v>33</v>
      </c>
      <c r="H2858" s="259">
        <v>2</v>
      </c>
      <c r="I2858" s="259" t="s">
        <v>17</v>
      </c>
      <c r="J2858" s="259" t="s">
        <v>17</v>
      </c>
      <c r="K2858" s="259" t="s">
        <v>5086</v>
      </c>
      <c r="L2858" s="260">
        <v>45614</v>
      </c>
      <c r="M2858" s="259" t="s">
        <v>20</v>
      </c>
    </row>
    <row r="2859" spans="1:13" x14ac:dyDescent="0.35">
      <c r="A2859" s="261" t="s">
        <v>2082</v>
      </c>
      <c r="B2859" s="261" t="s">
        <v>2083</v>
      </c>
      <c r="C2859" s="261" t="s">
        <v>1325</v>
      </c>
      <c r="D2859" s="261" t="s">
        <v>1809</v>
      </c>
      <c r="E2859" s="261">
        <v>1</v>
      </c>
      <c r="F2859" s="261" t="s">
        <v>1799</v>
      </c>
      <c r="G2859" s="261" t="s">
        <v>33</v>
      </c>
      <c r="H2859" s="261">
        <v>2</v>
      </c>
      <c r="I2859" s="261" t="s">
        <v>17</v>
      </c>
      <c r="J2859" s="261" t="s">
        <v>17</v>
      </c>
      <c r="K2859" s="261" t="s">
        <v>5087</v>
      </c>
      <c r="L2859" s="262">
        <v>45614</v>
      </c>
      <c r="M2859" s="261" t="s">
        <v>20</v>
      </c>
    </row>
    <row r="2860" spans="1:13" x14ac:dyDescent="0.35">
      <c r="A2860" s="259" t="s">
        <v>2082</v>
      </c>
      <c r="B2860" s="259" t="s">
        <v>2083</v>
      </c>
      <c r="C2860" s="259" t="s">
        <v>1325</v>
      </c>
      <c r="D2860" s="259" t="s">
        <v>1811</v>
      </c>
      <c r="E2860" s="259">
        <v>0</v>
      </c>
      <c r="F2860" s="259" t="s">
        <v>1799</v>
      </c>
      <c r="G2860" s="259" t="s">
        <v>33</v>
      </c>
      <c r="H2860" s="259">
        <v>2</v>
      </c>
      <c r="I2860" s="259" t="s">
        <v>17</v>
      </c>
      <c r="J2860" s="259" t="s">
        <v>17</v>
      </c>
      <c r="K2860" s="259" t="s">
        <v>5088</v>
      </c>
      <c r="L2860" s="260">
        <v>45614</v>
      </c>
      <c r="M2860" s="259" t="s">
        <v>20</v>
      </c>
    </row>
    <row r="2861" spans="1:13" x14ac:dyDescent="0.35">
      <c r="A2861" s="261" t="s">
        <v>2082</v>
      </c>
      <c r="B2861" s="261" t="s">
        <v>2083</v>
      </c>
      <c r="C2861" s="261" t="s">
        <v>1325</v>
      </c>
      <c r="D2861" s="261" t="s">
        <v>1813</v>
      </c>
      <c r="E2861" s="261">
        <v>0</v>
      </c>
      <c r="F2861" s="261" t="s">
        <v>1799</v>
      </c>
      <c r="G2861" s="261" t="s">
        <v>33</v>
      </c>
      <c r="H2861" s="261">
        <v>2</v>
      </c>
      <c r="I2861" s="261" t="s">
        <v>17</v>
      </c>
      <c r="J2861" s="261" t="s">
        <v>17</v>
      </c>
      <c r="K2861" s="261" t="s">
        <v>5089</v>
      </c>
      <c r="L2861" s="262">
        <v>45614</v>
      </c>
      <c r="M2861" s="261" t="s">
        <v>20</v>
      </c>
    </row>
    <row r="2862" spans="1:13" x14ac:dyDescent="0.35">
      <c r="A2862" s="259" t="s">
        <v>2082</v>
      </c>
      <c r="B2862" s="259" t="s">
        <v>2083</v>
      </c>
      <c r="C2862" s="259" t="s">
        <v>1325</v>
      </c>
      <c r="D2862" s="259" t="s">
        <v>1815</v>
      </c>
      <c r="E2862" s="259">
        <v>0</v>
      </c>
      <c r="F2862" s="259" t="s">
        <v>1799</v>
      </c>
      <c r="G2862" s="259" t="s">
        <v>33</v>
      </c>
      <c r="H2862" s="259">
        <v>2</v>
      </c>
      <c r="I2862" s="259" t="s">
        <v>17</v>
      </c>
      <c r="J2862" s="259" t="s">
        <v>17</v>
      </c>
      <c r="K2862" s="259" t="s">
        <v>5090</v>
      </c>
      <c r="L2862" s="260">
        <v>45614</v>
      </c>
      <c r="M2862" s="259" t="s">
        <v>20</v>
      </c>
    </row>
    <row r="2863" spans="1:13" x14ac:dyDescent="0.35">
      <c r="A2863" s="261" t="s">
        <v>105</v>
      </c>
      <c r="B2863" s="261" t="s">
        <v>106</v>
      </c>
      <c r="C2863" s="261" t="s">
        <v>107</v>
      </c>
      <c r="D2863" s="261" t="s">
        <v>1798</v>
      </c>
      <c r="E2863" s="261">
        <v>0</v>
      </c>
      <c r="F2863" s="261" t="s">
        <v>1799</v>
      </c>
      <c r="G2863" s="261" t="s">
        <v>33</v>
      </c>
      <c r="H2863" s="261">
        <v>2</v>
      </c>
      <c r="I2863" s="261" t="s">
        <v>17</v>
      </c>
      <c r="J2863" s="261" t="s">
        <v>17</v>
      </c>
      <c r="K2863" s="261" t="s">
        <v>5091</v>
      </c>
      <c r="L2863" s="262">
        <v>45614</v>
      </c>
      <c r="M2863" s="261" t="s">
        <v>20</v>
      </c>
    </row>
    <row r="2864" spans="1:13" x14ac:dyDescent="0.35">
      <c r="A2864" s="259" t="s">
        <v>105</v>
      </c>
      <c r="B2864" s="259" t="s">
        <v>106</v>
      </c>
      <c r="C2864" s="259" t="s">
        <v>107</v>
      </c>
      <c r="D2864" s="259" t="s">
        <v>1801</v>
      </c>
      <c r="E2864" s="259">
        <v>1</v>
      </c>
      <c r="F2864" s="259" t="s">
        <v>1799</v>
      </c>
      <c r="G2864" s="259" t="s">
        <v>33</v>
      </c>
      <c r="H2864" s="259">
        <v>2</v>
      </c>
      <c r="I2864" s="259" t="s">
        <v>17</v>
      </c>
      <c r="J2864" s="259" t="s">
        <v>17</v>
      </c>
      <c r="K2864" s="259" t="s">
        <v>5092</v>
      </c>
      <c r="L2864" s="260">
        <v>45614</v>
      </c>
      <c r="M2864" s="259" t="s">
        <v>20</v>
      </c>
    </row>
    <row r="2865" spans="1:13" x14ac:dyDescent="0.35">
      <c r="A2865" s="261" t="s">
        <v>105</v>
      </c>
      <c r="B2865" s="261" t="s">
        <v>106</v>
      </c>
      <c r="C2865" s="261" t="s">
        <v>107</v>
      </c>
      <c r="D2865" s="261" t="s">
        <v>1803</v>
      </c>
      <c r="E2865" s="261">
        <v>2</v>
      </c>
      <c r="F2865" s="261" t="s">
        <v>1799</v>
      </c>
      <c r="G2865" s="261" t="s">
        <v>33</v>
      </c>
      <c r="H2865" s="261">
        <v>2</v>
      </c>
      <c r="I2865" s="261" t="s">
        <v>17</v>
      </c>
      <c r="J2865" s="261" t="s">
        <v>17</v>
      </c>
      <c r="K2865" s="261" t="s">
        <v>5093</v>
      </c>
      <c r="L2865" s="262">
        <v>45614</v>
      </c>
      <c r="M2865" s="261" t="s">
        <v>20</v>
      </c>
    </row>
    <row r="2866" spans="1:13" x14ac:dyDescent="0.35">
      <c r="A2866" s="259" t="s">
        <v>105</v>
      </c>
      <c r="B2866" s="259" t="s">
        <v>106</v>
      </c>
      <c r="C2866" s="259" t="s">
        <v>107</v>
      </c>
      <c r="D2866" s="259" t="s">
        <v>1805</v>
      </c>
      <c r="E2866" s="259">
        <v>2</v>
      </c>
      <c r="F2866" s="259" t="s">
        <v>1799</v>
      </c>
      <c r="G2866" s="259" t="s">
        <v>33</v>
      </c>
      <c r="H2866" s="259">
        <v>2</v>
      </c>
      <c r="I2866" s="259" t="s">
        <v>17</v>
      </c>
      <c r="J2866" s="259" t="s">
        <v>17</v>
      </c>
      <c r="K2866" s="259" t="s">
        <v>5094</v>
      </c>
      <c r="L2866" s="260">
        <v>45614</v>
      </c>
      <c r="M2866" s="259" t="s">
        <v>20</v>
      </c>
    </row>
    <row r="2867" spans="1:13" x14ac:dyDescent="0.35">
      <c r="A2867" s="261" t="s">
        <v>105</v>
      </c>
      <c r="B2867" s="261" t="s">
        <v>106</v>
      </c>
      <c r="C2867" s="261" t="s">
        <v>107</v>
      </c>
      <c r="D2867" s="261" t="s">
        <v>1807</v>
      </c>
      <c r="E2867" s="261">
        <v>2</v>
      </c>
      <c r="F2867" s="261" t="s">
        <v>1799</v>
      </c>
      <c r="G2867" s="261" t="s">
        <v>33</v>
      </c>
      <c r="H2867" s="261">
        <v>2</v>
      </c>
      <c r="I2867" s="261" t="s">
        <v>17</v>
      </c>
      <c r="J2867" s="261" t="s">
        <v>17</v>
      </c>
      <c r="K2867" s="261" t="s">
        <v>5095</v>
      </c>
      <c r="L2867" s="262">
        <v>45614</v>
      </c>
      <c r="M2867" s="261" t="s">
        <v>20</v>
      </c>
    </row>
    <row r="2868" spans="1:13" x14ac:dyDescent="0.35">
      <c r="A2868" s="259" t="s">
        <v>105</v>
      </c>
      <c r="B2868" s="259" t="s">
        <v>106</v>
      </c>
      <c r="C2868" s="259" t="s">
        <v>107</v>
      </c>
      <c r="D2868" s="259" t="s">
        <v>1809</v>
      </c>
      <c r="E2868" s="259">
        <v>1</v>
      </c>
      <c r="F2868" s="259" t="s">
        <v>1799</v>
      </c>
      <c r="G2868" s="259" t="s">
        <v>33</v>
      </c>
      <c r="H2868" s="259">
        <v>2</v>
      </c>
      <c r="I2868" s="259" t="s">
        <v>17</v>
      </c>
      <c r="J2868" s="259" t="s">
        <v>17</v>
      </c>
      <c r="K2868" s="259" t="s">
        <v>5096</v>
      </c>
      <c r="L2868" s="260">
        <v>45614</v>
      </c>
      <c r="M2868" s="259" t="s">
        <v>20</v>
      </c>
    </row>
    <row r="2869" spans="1:13" x14ac:dyDescent="0.35">
      <c r="A2869" s="261" t="s">
        <v>105</v>
      </c>
      <c r="B2869" s="261" t="s">
        <v>106</v>
      </c>
      <c r="C2869" s="261" t="s">
        <v>107</v>
      </c>
      <c r="D2869" s="261" t="s">
        <v>1811</v>
      </c>
      <c r="E2869" s="261">
        <v>3</v>
      </c>
      <c r="F2869" s="261" t="s">
        <v>1799</v>
      </c>
      <c r="G2869" s="261" t="s">
        <v>33</v>
      </c>
      <c r="H2869" s="261">
        <v>2</v>
      </c>
      <c r="I2869" s="261" t="s">
        <v>17</v>
      </c>
      <c r="J2869" s="261" t="s">
        <v>17</v>
      </c>
      <c r="K2869" s="261" t="s">
        <v>5097</v>
      </c>
      <c r="L2869" s="262">
        <v>45614</v>
      </c>
      <c r="M2869" s="261" t="s">
        <v>20</v>
      </c>
    </row>
    <row r="2870" spans="1:13" x14ac:dyDescent="0.35">
      <c r="A2870" s="259" t="s">
        <v>105</v>
      </c>
      <c r="B2870" s="259" t="s">
        <v>106</v>
      </c>
      <c r="C2870" s="259" t="s">
        <v>107</v>
      </c>
      <c r="D2870" s="259" t="s">
        <v>1813</v>
      </c>
      <c r="E2870" s="259">
        <v>1</v>
      </c>
      <c r="F2870" s="259" t="s">
        <v>1799</v>
      </c>
      <c r="G2870" s="259" t="s">
        <v>33</v>
      </c>
      <c r="H2870" s="259">
        <v>2</v>
      </c>
      <c r="I2870" s="259" t="s">
        <v>17</v>
      </c>
      <c r="J2870" s="259" t="s">
        <v>17</v>
      </c>
      <c r="K2870" s="259" t="s">
        <v>5098</v>
      </c>
      <c r="L2870" s="260">
        <v>45614</v>
      </c>
      <c r="M2870" s="259" t="s">
        <v>20</v>
      </c>
    </row>
    <row r="2871" spans="1:13" x14ac:dyDescent="0.35">
      <c r="A2871" s="261" t="s">
        <v>105</v>
      </c>
      <c r="B2871" s="261" t="s">
        <v>106</v>
      </c>
      <c r="C2871" s="261" t="s">
        <v>107</v>
      </c>
      <c r="D2871" s="261" t="s">
        <v>1815</v>
      </c>
      <c r="E2871" s="261">
        <v>1</v>
      </c>
      <c r="F2871" s="261" t="s">
        <v>1799</v>
      </c>
      <c r="G2871" s="261" t="s">
        <v>33</v>
      </c>
      <c r="H2871" s="261">
        <v>2</v>
      </c>
      <c r="I2871" s="261" t="s">
        <v>17</v>
      </c>
      <c r="J2871" s="261" t="s">
        <v>17</v>
      </c>
      <c r="K2871" s="261" t="s">
        <v>5099</v>
      </c>
      <c r="L2871" s="262">
        <v>45614</v>
      </c>
      <c r="M2871" s="261" t="s">
        <v>20</v>
      </c>
    </row>
    <row r="2872" spans="1:13" x14ac:dyDescent="0.35">
      <c r="A2872" s="259" t="s">
        <v>112</v>
      </c>
      <c r="B2872" s="259" t="s">
        <v>113</v>
      </c>
      <c r="C2872" s="259" t="s">
        <v>107</v>
      </c>
      <c r="D2872" s="259" t="s">
        <v>1798</v>
      </c>
      <c r="E2872" s="259">
        <v>0</v>
      </c>
      <c r="F2872" s="259" t="s">
        <v>1799</v>
      </c>
      <c r="G2872" s="259" t="s">
        <v>33</v>
      </c>
      <c r="H2872" s="259">
        <v>2</v>
      </c>
      <c r="I2872" s="259" t="s">
        <v>17</v>
      </c>
      <c r="J2872" s="259" t="s">
        <v>17</v>
      </c>
      <c r="K2872" s="259" t="s">
        <v>5100</v>
      </c>
      <c r="L2872" s="260">
        <v>45614</v>
      </c>
      <c r="M2872" s="259" t="s">
        <v>20</v>
      </c>
    </row>
    <row r="2873" spans="1:13" x14ac:dyDescent="0.35">
      <c r="A2873" s="261" t="s">
        <v>112</v>
      </c>
      <c r="B2873" s="261" t="s">
        <v>113</v>
      </c>
      <c r="C2873" s="261" t="s">
        <v>107</v>
      </c>
      <c r="D2873" s="261" t="s">
        <v>1801</v>
      </c>
      <c r="E2873" s="261">
        <v>1</v>
      </c>
      <c r="F2873" s="261" t="s">
        <v>1799</v>
      </c>
      <c r="G2873" s="261" t="s">
        <v>33</v>
      </c>
      <c r="H2873" s="261">
        <v>2</v>
      </c>
      <c r="I2873" s="261" t="s">
        <v>17</v>
      </c>
      <c r="J2873" s="261" t="s">
        <v>17</v>
      </c>
      <c r="K2873" s="261" t="s">
        <v>5101</v>
      </c>
      <c r="L2873" s="262">
        <v>45614</v>
      </c>
      <c r="M2873" s="261" t="s">
        <v>20</v>
      </c>
    </row>
    <row r="2874" spans="1:13" x14ac:dyDescent="0.35">
      <c r="A2874" s="259" t="s">
        <v>112</v>
      </c>
      <c r="B2874" s="259" t="s">
        <v>113</v>
      </c>
      <c r="C2874" s="259" t="s">
        <v>107</v>
      </c>
      <c r="D2874" s="259" t="s">
        <v>1803</v>
      </c>
      <c r="E2874" s="259">
        <v>2</v>
      </c>
      <c r="F2874" s="259" t="s">
        <v>1799</v>
      </c>
      <c r="G2874" s="259" t="s">
        <v>33</v>
      </c>
      <c r="H2874" s="259">
        <v>2</v>
      </c>
      <c r="I2874" s="259" t="s">
        <v>17</v>
      </c>
      <c r="J2874" s="259" t="s">
        <v>17</v>
      </c>
      <c r="K2874" s="259" t="s">
        <v>5102</v>
      </c>
      <c r="L2874" s="260">
        <v>45614</v>
      </c>
      <c r="M2874" s="259" t="s">
        <v>20</v>
      </c>
    </row>
    <row r="2875" spans="1:13" x14ac:dyDescent="0.35">
      <c r="A2875" s="261" t="s">
        <v>112</v>
      </c>
      <c r="B2875" s="261" t="s">
        <v>113</v>
      </c>
      <c r="C2875" s="261" t="s">
        <v>107</v>
      </c>
      <c r="D2875" s="261" t="s">
        <v>1805</v>
      </c>
      <c r="E2875" s="261">
        <v>1</v>
      </c>
      <c r="F2875" s="261" t="s">
        <v>1799</v>
      </c>
      <c r="G2875" s="261" t="s">
        <v>33</v>
      </c>
      <c r="H2875" s="261">
        <v>2</v>
      </c>
      <c r="I2875" s="261" t="s">
        <v>17</v>
      </c>
      <c r="J2875" s="261" t="s">
        <v>17</v>
      </c>
      <c r="K2875" s="261" t="s">
        <v>5103</v>
      </c>
      <c r="L2875" s="262">
        <v>45614</v>
      </c>
      <c r="M2875" s="261" t="s">
        <v>20</v>
      </c>
    </row>
    <row r="2876" spans="1:13" x14ac:dyDescent="0.35">
      <c r="A2876" s="259" t="s">
        <v>112</v>
      </c>
      <c r="B2876" s="259" t="s">
        <v>113</v>
      </c>
      <c r="C2876" s="259" t="s">
        <v>107</v>
      </c>
      <c r="D2876" s="259" t="s">
        <v>1807</v>
      </c>
      <c r="E2876" s="259">
        <v>2</v>
      </c>
      <c r="F2876" s="259" t="s">
        <v>1799</v>
      </c>
      <c r="G2876" s="259" t="s">
        <v>33</v>
      </c>
      <c r="H2876" s="259">
        <v>2</v>
      </c>
      <c r="I2876" s="259" t="s">
        <v>17</v>
      </c>
      <c r="J2876" s="259" t="s">
        <v>17</v>
      </c>
      <c r="K2876" s="259" t="s">
        <v>5104</v>
      </c>
      <c r="L2876" s="260">
        <v>45614</v>
      </c>
      <c r="M2876" s="259" t="s">
        <v>20</v>
      </c>
    </row>
    <row r="2877" spans="1:13" x14ac:dyDescent="0.35">
      <c r="A2877" s="261" t="s">
        <v>112</v>
      </c>
      <c r="B2877" s="261" t="s">
        <v>113</v>
      </c>
      <c r="C2877" s="261" t="s">
        <v>107</v>
      </c>
      <c r="D2877" s="261" t="s">
        <v>1809</v>
      </c>
      <c r="E2877" s="261">
        <v>1</v>
      </c>
      <c r="F2877" s="261" t="s">
        <v>1799</v>
      </c>
      <c r="G2877" s="261" t="s">
        <v>33</v>
      </c>
      <c r="H2877" s="261">
        <v>2</v>
      </c>
      <c r="I2877" s="261" t="s">
        <v>17</v>
      </c>
      <c r="J2877" s="261" t="s">
        <v>17</v>
      </c>
      <c r="K2877" s="261" t="s">
        <v>5105</v>
      </c>
      <c r="L2877" s="262">
        <v>45614</v>
      </c>
      <c r="M2877" s="261" t="s">
        <v>20</v>
      </c>
    </row>
    <row r="2878" spans="1:13" x14ac:dyDescent="0.35">
      <c r="A2878" s="259" t="s">
        <v>112</v>
      </c>
      <c r="B2878" s="259" t="s">
        <v>113</v>
      </c>
      <c r="C2878" s="259" t="s">
        <v>107</v>
      </c>
      <c r="D2878" s="259" t="s">
        <v>1811</v>
      </c>
      <c r="E2878" s="259">
        <v>3</v>
      </c>
      <c r="F2878" s="259" t="s">
        <v>1799</v>
      </c>
      <c r="G2878" s="259" t="s">
        <v>33</v>
      </c>
      <c r="H2878" s="259">
        <v>2</v>
      </c>
      <c r="I2878" s="259" t="s">
        <v>17</v>
      </c>
      <c r="J2878" s="259" t="s">
        <v>17</v>
      </c>
      <c r="K2878" s="259" t="s">
        <v>5106</v>
      </c>
      <c r="L2878" s="260">
        <v>45614</v>
      </c>
      <c r="M2878" s="259" t="s">
        <v>20</v>
      </c>
    </row>
    <row r="2879" spans="1:13" x14ac:dyDescent="0.35">
      <c r="A2879" s="261" t="s">
        <v>112</v>
      </c>
      <c r="B2879" s="261" t="s">
        <v>113</v>
      </c>
      <c r="C2879" s="261" t="s">
        <v>107</v>
      </c>
      <c r="D2879" s="261" t="s">
        <v>1813</v>
      </c>
      <c r="E2879" s="261">
        <v>1</v>
      </c>
      <c r="F2879" s="261" t="s">
        <v>1799</v>
      </c>
      <c r="G2879" s="261" t="s">
        <v>33</v>
      </c>
      <c r="H2879" s="261">
        <v>2</v>
      </c>
      <c r="I2879" s="261" t="s">
        <v>17</v>
      </c>
      <c r="J2879" s="261" t="s">
        <v>17</v>
      </c>
      <c r="K2879" s="261" t="s">
        <v>5107</v>
      </c>
      <c r="L2879" s="262">
        <v>45614</v>
      </c>
      <c r="M2879" s="261" t="s">
        <v>20</v>
      </c>
    </row>
    <row r="2880" spans="1:13" x14ac:dyDescent="0.35">
      <c r="A2880" s="259" t="s">
        <v>112</v>
      </c>
      <c r="B2880" s="259" t="s">
        <v>113</v>
      </c>
      <c r="C2880" s="259" t="s">
        <v>107</v>
      </c>
      <c r="D2880" s="259" t="s">
        <v>1815</v>
      </c>
      <c r="E2880" s="259">
        <v>1</v>
      </c>
      <c r="F2880" s="259" t="s">
        <v>1799</v>
      </c>
      <c r="G2880" s="259" t="s">
        <v>33</v>
      </c>
      <c r="H2880" s="259">
        <v>2</v>
      </c>
      <c r="I2880" s="259" t="s">
        <v>17</v>
      </c>
      <c r="J2880" s="259" t="s">
        <v>17</v>
      </c>
      <c r="K2880" s="259" t="s">
        <v>5108</v>
      </c>
      <c r="L2880" s="260">
        <v>45614</v>
      </c>
      <c r="M2880" s="259" t="s">
        <v>20</v>
      </c>
    </row>
    <row r="2881" spans="1:13" x14ac:dyDescent="0.35">
      <c r="A2881" s="261" t="s">
        <v>444</v>
      </c>
      <c r="B2881" s="261" t="s">
        <v>445</v>
      </c>
      <c r="C2881" s="261" t="s">
        <v>107</v>
      </c>
      <c r="D2881" s="261" t="s">
        <v>1798</v>
      </c>
      <c r="E2881" s="261">
        <v>0</v>
      </c>
      <c r="F2881" s="261" t="s">
        <v>1799</v>
      </c>
      <c r="G2881" s="261" t="s">
        <v>33</v>
      </c>
      <c r="H2881" s="261">
        <v>2</v>
      </c>
      <c r="I2881" s="261" t="s">
        <v>17</v>
      </c>
      <c r="J2881" s="261" t="s">
        <v>17</v>
      </c>
      <c r="K2881" s="261" t="s">
        <v>5109</v>
      </c>
      <c r="L2881" s="262">
        <v>45614</v>
      </c>
      <c r="M2881" s="261" t="s">
        <v>20</v>
      </c>
    </row>
    <row r="2882" spans="1:13" x14ac:dyDescent="0.35">
      <c r="A2882" s="259" t="s">
        <v>444</v>
      </c>
      <c r="B2882" s="259" t="s">
        <v>445</v>
      </c>
      <c r="C2882" s="259" t="s">
        <v>107</v>
      </c>
      <c r="D2882" s="259" t="s">
        <v>1801</v>
      </c>
      <c r="E2882" s="259">
        <v>1</v>
      </c>
      <c r="F2882" s="259" t="s">
        <v>1799</v>
      </c>
      <c r="G2882" s="259" t="s">
        <v>33</v>
      </c>
      <c r="H2882" s="259">
        <v>2</v>
      </c>
      <c r="I2882" s="259" t="s">
        <v>17</v>
      </c>
      <c r="J2882" s="259" t="s">
        <v>17</v>
      </c>
      <c r="K2882" s="259" t="s">
        <v>5110</v>
      </c>
      <c r="L2882" s="260">
        <v>45614</v>
      </c>
      <c r="M2882" s="259" t="s">
        <v>20</v>
      </c>
    </row>
    <row r="2883" spans="1:13" x14ac:dyDescent="0.35">
      <c r="A2883" s="261" t="s">
        <v>444</v>
      </c>
      <c r="B2883" s="261" t="s">
        <v>445</v>
      </c>
      <c r="C2883" s="261" t="s">
        <v>107</v>
      </c>
      <c r="D2883" s="261" t="s">
        <v>1803</v>
      </c>
      <c r="E2883" s="261">
        <v>2</v>
      </c>
      <c r="F2883" s="261" t="s">
        <v>1799</v>
      </c>
      <c r="G2883" s="261" t="s">
        <v>33</v>
      </c>
      <c r="H2883" s="261">
        <v>2</v>
      </c>
      <c r="I2883" s="261" t="s">
        <v>17</v>
      </c>
      <c r="J2883" s="261" t="s">
        <v>17</v>
      </c>
      <c r="K2883" s="261" t="s">
        <v>5111</v>
      </c>
      <c r="L2883" s="262">
        <v>45614</v>
      </c>
      <c r="M2883" s="261" t="s">
        <v>20</v>
      </c>
    </row>
    <row r="2884" spans="1:13" x14ac:dyDescent="0.35">
      <c r="A2884" s="259" t="s">
        <v>444</v>
      </c>
      <c r="B2884" s="259" t="s">
        <v>445</v>
      </c>
      <c r="C2884" s="259" t="s">
        <v>107</v>
      </c>
      <c r="D2884" s="259" t="s">
        <v>1805</v>
      </c>
      <c r="E2884" s="259">
        <v>1</v>
      </c>
      <c r="F2884" s="259" t="s">
        <v>1799</v>
      </c>
      <c r="G2884" s="259" t="s">
        <v>33</v>
      </c>
      <c r="H2884" s="259">
        <v>2</v>
      </c>
      <c r="I2884" s="259" t="s">
        <v>17</v>
      </c>
      <c r="J2884" s="259" t="s">
        <v>17</v>
      </c>
      <c r="K2884" s="259" t="s">
        <v>5112</v>
      </c>
      <c r="L2884" s="260">
        <v>45614</v>
      </c>
      <c r="M2884" s="259" t="s">
        <v>20</v>
      </c>
    </row>
    <row r="2885" spans="1:13" x14ac:dyDescent="0.35">
      <c r="A2885" s="261" t="s">
        <v>444</v>
      </c>
      <c r="B2885" s="261" t="s">
        <v>445</v>
      </c>
      <c r="C2885" s="261" t="s">
        <v>107</v>
      </c>
      <c r="D2885" s="261" t="s">
        <v>1807</v>
      </c>
      <c r="E2885" s="261">
        <v>3</v>
      </c>
      <c r="F2885" s="261" t="s">
        <v>1799</v>
      </c>
      <c r="G2885" s="261" t="s">
        <v>33</v>
      </c>
      <c r="H2885" s="261">
        <v>2</v>
      </c>
      <c r="I2885" s="261" t="s">
        <v>17</v>
      </c>
      <c r="J2885" s="261" t="s">
        <v>17</v>
      </c>
      <c r="K2885" s="261" t="s">
        <v>5113</v>
      </c>
      <c r="L2885" s="262">
        <v>45614</v>
      </c>
      <c r="M2885" s="261" t="s">
        <v>20</v>
      </c>
    </row>
    <row r="2886" spans="1:13" x14ac:dyDescent="0.35">
      <c r="A2886" s="259" t="s">
        <v>444</v>
      </c>
      <c r="B2886" s="259" t="s">
        <v>445</v>
      </c>
      <c r="C2886" s="259" t="s">
        <v>107</v>
      </c>
      <c r="D2886" s="259" t="s">
        <v>1809</v>
      </c>
      <c r="E2886" s="259">
        <v>1</v>
      </c>
      <c r="F2886" s="259" t="s">
        <v>1799</v>
      </c>
      <c r="G2886" s="259" t="s">
        <v>33</v>
      </c>
      <c r="H2886" s="259">
        <v>2</v>
      </c>
      <c r="I2886" s="259" t="s">
        <v>17</v>
      </c>
      <c r="J2886" s="259" t="s">
        <v>17</v>
      </c>
      <c r="K2886" s="259" t="s">
        <v>5114</v>
      </c>
      <c r="L2886" s="260">
        <v>45614</v>
      </c>
      <c r="M2886" s="259" t="s">
        <v>20</v>
      </c>
    </row>
    <row r="2887" spans="1:13" x14ac:dyDescent="0.35">
      <c r="A2887" s="261" t="s">
        <v>444</v>
      </c>
      <c r="B2887" s="261" t="s">
        <v>445</v>
      </c>
      <c r="C2887" s="261" t="s">
        <v>107</v>
      </c>
      <c r="D2887" s="261" t="s">
        <v>1811</v>
      </c>
      <c r="E2887" s="261">
        <v>3</v>
      </c>
      <c r="F2887" s="261" t="s">
        <v>1799</v>
      </c>
      <c r="G2887" s="261" t="s">
        <v>33</v>
      </c>
      <c r="H2887" s="261">
        <v>2</v>
      </c>
      <c r="I2887" s="261" t="s">
        <v>17</v>
      </c>
      <c r="J2887" s="261" t="s">
        <v>17</v>
      </c>
      <c r="K2887" s="261" t="s">
        <v>5115</v>
      </c>
      <c r="L2887" s="262">
        <v>45614</v>
      </c>
      <c r="M2887" s="261" t="s">
        <v>20</v>
      </c>
    </row>
    <row r="2888" spans="1:13" x14ac:dyDescent="0.35">
      <c r="A2888" s="259" t="s">
        <v>444</v>
      </c>
      <c r="B2888" s="259" t="s">
        <v>445</v>
      </c>
      <c r="C2888" s="259" t="s">
        <v>107</v>
      </c>
      <c r="D2888" s="259" t="s">
        <v>1813</v>
      </c>
      <c r="E2888" s="259">
        <v>1</v>
      </c>
      <c r="F2888" s="259" t="s">
        <v>1799</v>
      </c>
      <c r="G2888" s="259" t="s">
        <v>33</v>
      </c>
      <c r="H2888" s="259">
        <v>2</v>
      </c>
      <c r="I2888" s="259" t="s">
        <v>17</v>
      </c>
      <c r="J2888" s="259" t="s">
        <v>17</v>
      </c>
      <c r="K2888" s="259" t="s">
        <v>5116</v>
      </c>
      <c r="L2888" s="260">
        <v>45614</v>
      </c>
      <c r="M2888" s="259" t="s">
        <v>20</v>
      </c>
    </row>
    <row r="2889" spans="1:13" x14ac:dyDescent="0.35">
      <c r="A2889" s="261" t="s">
        <v>444</v>
      </c>
      <c r="B2889" s="261" t="s">
        <v>445</v>
      </c>
      <c r="C2889" s="261" t="s">
        <v>107</v>
      </c>
      <c r="D2889" s="261" t="s">
        <v>1815</v>
      </c>
      <c r="E2889" s="261">
        <v>1</v>
      </c>
      <c r="F2889" s="261" t="s">
        <v>1799</v>
      </c>
      <c r="G2889" s="261" t="s">
        <v>33</v>
      </c>
      <c r="H2889" s="261">
        <v>2</v>
      </c>
      <c r="I2889" s="261" t="s">
        <v>17</v>
      </c>
      <c r="J2889" s="261" t="s">
        <v>17</v>
      </c>
      <c r="K2889" s="261" t="s">
        <v>5117</v>
      </c>
      <c r="L2889" s="262">
        <v>45614</v>
      </c>
      <c r="M2889" s="261" t="s">
        <v>20</v>
      </c>
    </row>
    <row r="2890" spans="1:13" x14ac:dyDescent="0.35">
      <c r="A2890" s="259" t="s">
        <v>2041</v>
      </c>
      <c r="B2890" s="259" t="s">
        <v>2042</v>
      </c>
      <c r="C2890" s="259" t="s">
        <v>107</v>
      </c>
      <c r="D2890" s="259" t="s">
        <v>1798</v>
      </c>
      <c r="E2890" s="259">
        <v>0</v>
      </c>
      <c r="F2890" s="259" t="s">
        <v>1799</v>
      </c>
      <c r="G2890" s="259" t="s">
        <v>33</v>
      </c>
      <c r="H2890" s="259">
        <v>2</v>
      </c>
      <c r="I2890" s="259" t="s">
        <v>17</v>
      </c>
      <c r="J2890" s="259" t="s">
        <v>17</v>
      </c>
      <c r="K2890" s="259" t="s">
        <v>5118</v>
      </c>
      <c r="L2890" s="260">
        <v>45614</v>
      </c>
      <c r="M2890" s="259" t="s">
        <v>20</v>
      </c>
    </row>
    <row r="2891" spans="1:13" x14ac:dyDescent="0.35">
      <c r="A2891" s="261" t="s">
        <v>2041</v>
      </c>
      <c r="B2891" s="261" t="s">
        <v>2042</v>
      </c>
      <c r="C2891" s="261" t="s">
        <v>107</v>
      </c>
      <c r="D2891" s="261" t="s">
        <v>1801</v>
      </c>
      <c r="E2891" s="261">
        <v>1</v>
      </c>
      <c r="F2891" s="261" t="s">
        <v>1799</v>
      </c>
      <c r="G2891" s="261" t="s">
        <v>33</v>
      </c>
      <c r="H2891" s="261">
        <v>2</v>
      </c>
      <c r="I2891" s="261" t="s">
        <v>17</v>
      </c>
      <c r="J2891" s="261" t="s">
        <v>17</v>
      </c>
      <c r="K2891" s="261" t="s">
        <v>5119</v>
      </c>
      <c r="L2891" s="262">
        <v>45614</v>
      </c>
      <c r="M2891" s="261" t="s">
        <v>20</v>
      </c>
    </row>
    <row r="2892" spans="1:13" x14ac:dyDescent="0.35">
      <c r="A2892" s="259" t="s">
        <v>2041</v>
      </c>
      <c r="B2892" s="259" t="s">
        <v>2042</v>
      </c>
      <c r="C2892" s="259" t="s">
        <v>107</v>
      </c>
      <c r="D2892" s="259" t="s">
        <v>1803</v>
      </c>
      <c r="E2892" s="259">
        <v>2</v>
      </c>
      <c r="F2892" s="259" t="s">
        <v>1799</v>
      </c>
      <c r="G2892" s="259" t="s">
        <v>33</v>
      </c>
      <c r="H2892" s="259">
        <v>2</v>
      </c>
      <c r="I2892" s="259" t="s">
        <v>17</v>
      </c>
      <c r="J2892" s="259" t="s">
        <v>17</v>
      </c>
      <c r="K2892" s="259" t="s">
        <v>5120</v>
      </c>
      <c r="L2892" s="260">
        <v>45614</v>
      </c>
      <c r="M2892" s="259" t="s">
        <v>20</v>
      </c>
    </row>
    <row r="2893" spans="1:13" x14ac:dyDescent="0.35">
      <c r="A2893" s="261" t="s">
        <v>2041</v>
      </c>
      <c r="B2893" s="261" t="s">
        <v>2042</v>
      </c>
      <c r="C2893" s="261" t="s">
        <v>107</v>
      </c>
      <c r="D2893" s="261" t="s">
        <v>1805</v>
      </c>
      <c r="E2893" s="261">
        <v>2</v>
      </c>
      <c r="F2893" s="261" t="s">
        <v>1799</v>
      </c>
      <c r="G2893" s="261" t="s">
        <v>33</v>
      </c>
      <c r="H2893" s="261">
        <v>2</v>
      </c>
      <c r="I2893" s="261" t="s">
        <v>17</v>
      </c>
      <c r="J2893" s="261" t="s">
        <v>17</v>
      </c>
      <c r="K2893" s="261" t="s">
        <v>5121</v>
      </c>
      <c r="L2893" s="262">
        <v>45614</v>
      </c>
      <c r="M2893" s="261" t="s">
        <v>20</v>
      </c>
    </row>
    <row r="2894" spans="1:13" x14ac:dyDescent="0.35">
      <c r="A2894" s="259" t="s">
        <v>2041</v>
      </c>
      <c r="B2894" s="259" t="s">
        <v>2042</v>
      </c>
      <c r="C2894" s="259" t="s">
        <v>107</v>
      </c>
      <c r="D2894" s="259" t="s">
        <v>1807</v>
      </c>
      <c r="E2894" s="259">
        <v>3</v>
      </c>
      <c r="F2894" s="259" t="s">
        <v>1799</v>
      </c>
      <c r="G2894" s="259" t="s">
        <v>33</v>
      </c>
      <c r="H2894" s="259">
        <v>2</v>
      </c>
      <c r="I2894" s="259" t="s">
        <v>17</v>
      </c>
      <c r="J2894" s="259" t="s">
        <v>17</v>
      </c>
      <c r="K2894" s="259" t="s">
        <v>5122</v>
      </c>
      <c r="L2894" s="260">
        <v>45614</v>
      </c>
      <c r="M2894" s="259" t="s">
        <v>20</v>
      </c>
    </row>
    <row r="2895" spans="1:13" x14ac:dyDescent="0.35">
      <c r="A2895" s="261" t="s">
        <v>2041</v>
      </c>
      <c r="B2895" s="261" t="s">
        <v>2042</v>
      </c>
      <c r="C2895" s="261" t="s">
        <v>107</v>
      </c>
      <c r="D2895" s="261" t="s">
        <v>1809</v>
      </c>
      <c r="E2895" s="261">
        <v>1</v>
      </c>
      <c r="F2895" s="261" t="s">
        <v>1799</v>
      </c>
      <c r="G2895" s="261" t="s">
        <v>33</v>
      </c>
      <c r="H2895" s="261">
        <v>2</v>
      </c>
      <c r="I2895" s="261" t="s">
        <v>17</v>
      </c>
      <c r="J2895" s="261" t="s">
        <v>17</v>
      </c>
      <c r="K2895" s="261" t="s">
        <v>5123</v>
      </c>
      <c r="L2895" s="262">
        <v>45614</v>
      </c>
      <c r="M2895" s="261" t="s">
        <v>20</v>
      </c>
    </row>
    <row r="2896" spans="1:13" x14ac:dyDescent="0.35">
      <c r="A2896" s="259" t="s">
        <v>2041</v>
      </c>
      <c r="B2896" s="259" t="s">
        <v>2042</v>
      </c>
      <c r="C2896" s="259" t="s">
        <v>107</v>
      </c>
      <c r="D2896" s="259" t="s">
        <v>1811</v>
      </c>
      <c r="E2896" s="259">
        <v>3</v>
      </c>
      <c r="F2896" s="259" t="s">
        <v>1799</v>
      </c>
      <c r="G2896" s="259" t="s">
        <v>33</v>
      </c>
      <c r="H2896" s="259">
        <v>2</v>
      </c>
      <c r="I2896" s="259" t="s">
        <v>17</v>
      </c>
      <c r="J2896" s="259" t="s">
        <v>17</v>
      </c>
      <c r="K2896" s="259" t="s">
        <v>5124</v>
      </c>
      <c r="L2896" s="260">
        <v>45614</v>
      </c>
      <c r="M2896" s="259" t="s">
        <v>20</v>
      </c>
    </row>
    <row r="2897" spans="1:13" x14ac:dyDescent="0.35">
      <c r="A2897" s="261" t="s">
        <v>2041</v>
      </c>
      <c r="B2897" s="261" t="s">
        <v>2042</v>
      </c>
      <c r="C2897" s="261" t="s">
        <v>107</v>
      </c>
      <c r="D2897" s="261" t="s">
        <v>1813</v>
      </c>
      <c r="E2897" s="261">
        <v>1</v>
      </c>
      <c r="F2897" s="261" t="s">
        <v>1799</v>
      </c>
      <c r="G2897" s="261" t="s">
        <v>33</v>
      </c>
      <c r="H2897" s="261">
        <v>2</v>
      </c>
      <c r="I2897" s="261" t="s">
        <v>17</v>
      </c>
      <c r="J2897" s="261" t="s">
        <v>17</v>
      </c>
      <c r="K2897" s="261" t="s">
        <v>5125</v>
      </c>
      <c r="L2897" s="262">
        <v>45614</v>
      </c>
      <c r="M2897" s="261" t="s">
        <v>20</v>
      </c>
    </row>
    <row r="2898" spans="1:13" x14ac:dyDescent="0.35">
      <c r="A2898" s="259" t="s">
        <v>2041</v>
      </c>
      <c r="B2898" s="259" t="s">
        <v>2042</v>
      </c>
      <c r="C2898" s="259" t="s">
        <v>107</v>
      </c>
      <c r="D2898" s="259" t="s">
        <v>1815</v>
      </c>
      <c r="E2898" s="259">
        <v>1</v>
      </c>
      <c r="F2898" s="259" t="s">
        <v>1799</v>
      </c>
      <c r="G2898" s="259" t="s">
        <v>33</v>
      </c>
      <c r="H2898" s="259">
        <v>2</v>
      </c>
      <c r="I2898" s="259" t="s">
        <v>17</v>
      </c>
      <c r="J2898" s="259" t="s">
        <v>17</v>
      </c>
      <c r="K2898" s="259" t="s">
        <v>5126</v>
      </c>
      <c r="L2898" s="260">
        <v>45614</v>
      </c>
      <c r="M2898" s="259" t="s">
        <v>20</v>
      </c>
    </row>
    <row r="2899" spans="1:13" x14ac:dyDescent="0.35">
      <c r="A2899" s="261" t="s">
        <v>912</v>
      </c>
      <c r="B2899" s="261" t="s">
        <v>913</v>
      </c>
      <c r="C2899" s="261" t="s">
        <v>914</v>
      </c>
      <c r="D2899" s="261" t="s">
        <v>1798</v>
      </c>
      <c r="E2899" s="261">
        <v>0</v>
      </c>
      <c r="F2899" s="261" t="s">
        <v>1799</v>
      </c>
      <c r="G2899" s="261" t="s">
        <v>33</v>
      </c>
      <c r="H2899" s="261">
        <v>2</v>
      </c>
      <c r="I2899" s="261" t="s">
        <v>17</v>
      </c>
      <c r="J2899" s="261" t="s">
        <v>17</v>
      </c>
      <c r="K2899" s="261" t="s">
        <v>5127</v>
      </c>
      <c r="L2899" s="262">
        <v>45614</v>
      </c>
      <c r="M2899" s="261" t="s">
        <v>20</v>
      </c>
    </row>
    <row r="2900" spans="1:13" x14ac:dyDescent="0.35">
      <c r="A2900" s="259" t="s">
        <v>912</v>
      </c>
      <c r="B2900" s="259" t="s">
        <v>913</v>
      </c>
      <c r="C2900" s="259" t="s">
        <v>914</v>
      </c>
      <c r="D2900" s="259" t="s">
        <v>1801</v>
      </c>
      <c r="E2900" s="259">
        <v>2</v>
      </c>
      <c r="F2900" s="259" t="s">
        <v>1799</v>
      </c>
      <c r="G2900" s="259" t="s">
        <v>33</v>
      </c>
      <c r="H2900" s="259">
        <v>2</v>
      </c>
      <c r="I2900" s="259" t="s">
        <v>17</v>
      </c>
      <c r="J2900" s="259" t="s">
        <v>17</v>
      </c>
      <c r="K2900" s="259" t="s">
        <v>5128</v>
      </c>
      <c r="L2900" s="260">
        <v>45614</v>
      </c>
      <c r="M2900" s="259" t="s">
        <v>20</v>
      </c>
    </row>
    <row r="2901" spans="1:13" x14ac:dyDescent="0.35">
      <c r="A2901" s="261" t="s">
        <v>912</v>
      </c>
      <c r="B2901" s="261" t="s">
        <v>913</v>
      </c>
      <c r="C2901" s="261" t="s">
        <v>914</v>
      </c>
      <c r="D2901" s="261" t="s">
        <v>1803</v>
      </c>
      <c r="E2901" s="261">
        <v>2</v>
      </c>
      <c r="F2901" s="261" t="s">
        <v>1799</v>
      </c>
      <c r="G2901" s="261" t="s">
        <v>33</v>
      </c>
      <c r="H2901" s="261">
        <v>2</v>
      </c>
      <c r="I2901" s="261" t="s">
        <v>17</v>
      </c>
      <c r="J2901" s="261" t="s">
        <v>17</v>
      </c>
      <c r="K2901" s="261" t="s">
        <v>5129</v>
      </c>
      <c r="L2901" s="262">
        <v>45614</v>
      </c>
      <c r="M2901" s="261" t="s">
        <v>20</v>
      </c>
    </row>
    <row r="2902" spans="1:13" x14ac:dyDescent="0.35">
      <c r="A2902" s="259" t="s">
        <v>912</v>
      </c>
      <c r="B2902" s="259" t="s">
        <v>913</v>
      </c>
      <c r="C2902" s="259" t="s">
        <v>914</v>
      </c>
      <c r="D2902" s="259" t="s">
        <v>1805</v>
      </c>
      <c r="E2902" s="259">
        <v>0</v>
      </c>
      <c r="F2902" s="259" t="s">
        <v>1799</v>
      </c>
      <c r="G2902" s="259" t="s">
        <v>33</v>
      </c>
      <c r="H2902" s="259">
        <v>2</v>
      </c>
      <c r="I2902" s="259" t="s">
        <v>17</v>
      </c>
      <c r="J2902" s="259" t="s">
        <v>17</v>
      </c>
      <c r="K2902" s="259" t="s">
        <v>5130</v>
      </c>
      <c r="L2902" s="260">
        <v>45614</v>
      </c>
      <c r="M2902" s="259" t="s">
        <v>20</v>
      </c>
    </row>
    <row r="2903" spans="1:13" x14ac:dyDescent="0.35">
      <c r="A2903" s="261" t="s">
        <v>912</v>
      </c>
      <c r="B2903" s="261" t="s">
        <v>913</v>
      </c>
      <c r="C2903" s="261" t="s">
        <v>914</v>
      </c>
      <c r="D2903" s="261" t="s">
        <v>1807</v>
      </c>
      <c r="E2903" s="261">
        <v>0</v>
      </c>
      <c r="F2903" s="261" t="s">
        <v>1799</v>
      </c>
      <c r="G2903" s="261" t="s">
        <v>33</v>
      </c>
      <c r="H2903" s="261">
        <v>2</v>
      </c>
      <c r="I2903" s="261" t="s">
        <v>17</v>
      </c>
      <c r="J2903" s="261" t="s">
        <v>17</v>
      </c>
      <c r="K2903" s="261" t="s">
        <v>5131</v>
      </c>
      <c r="L2903" s="262">
        <v>45614</v>
      </c>
      <c r="M2903" s="261" t="s">
        <v>20</v>
      </c>
    </row>
    <row r="2904" spans="1:13" x14ac:dyDescent="0.35">
      <c r="A2904" s="259" t="s">
        <v>912</v>
      </c>
      <c r="B2904" s="259" t="s">
        <v>913</v>
      </c>
      <c r="C2904" s="259" t="s">
        <v>914</v>
      </c>
      <c r="D2904" s="259" t="s">
        <v>1809</v>
      </c>
      <c r="E2904" s="259">
        <v>0</v>
      </c>
      <c r="F2904" s="259" t="s">
        <v>1799</v>
      </c>
      <c r="G2904" s="259" t="s">
        <v>33</v>
      </c>
      <c r="H2904" s="259">
        <v>2</v>
      </c>
      <c r="I2904" s="259" t="s">
        <v>17</v>
      </c>
      <c r="J2904" s="259" t="s">
        <v>17</v>
      </c>
      <c r="K2904" s="259" t="s">
        <v>5132</v>
      </c>
      <c r="L2904" s="260">
        <v>45614</v>
      </c>
      <c r="M2904" s="259" t="s">
        <v>20</v>
      </c>
    </row>
    <row r="2905" spans="1:13" x14ac:dyDescent="0.35">
      <c r="A2905" s="261" t="s">
        <v>912</v>
      </c>
      <c r="B2905" s="261" t="s">
        <v>913</v>
      </c>
      <c r="C2905" s="261" t="s">
        <v>914</v>
      </c>
      <c r="D2905" s="261" t="s">
        <v>1811</v>
      </c>
      <c r="E2905" s="261">
        <v>0</v>
      </c>
      <c r="F2905" s="261" t="s">
        <v>1799</v>
      </c>
      <c r="G2905" s="261" t="s">
        <v>33</v>
      </c>
      <c r="H2905" s="261">
        <v>2</v>
      </c>
      <c r="I2905" s="261" t="s">
        <v>17</v>
      </c>
      <c r="J2905" s="261" t="s">
        <v>17</v>
      </c>
      <c r="K2905" s="261" t="s">
        <v>5133</v>
      </c>
      <c r="L2905" s="262">
        <v>45614</v>
      </c>
      <c r="M2905" s="261" t="s">
        <v>20</v>
      </c>
    </row>
    <row r="2906" spans="1:13" x14ac:dyDescent="0.35">
      <c r="A2906" s="259" t="s">
        <v>912</v>
      </c>
      <c r="B2906" s="259" t="s">
        <v>913</v>
      </c>
      <c r="C2906" s="259" t="s">
        <v>914</v>
      </c>
      <c r="D2906" s="259" t="s">
        <v>1813</v>
      </c>
      <c r="E2906" s="259">
        <v>0</v>
      </c>
      <c r="F2906" s="259" t="s">
        <v>1799</v>
      </c>
      <c r="G2906" s="259" t="s">
        <v>33</v>
      </c>
      <c r="H2906" s="259">
        <v>2</v>
      </c>
      <c r="I2906" s="259" t="s">
        <v>17</v>
      </c>
      <c r="J2906" s="259" t="s">
        <v>17</v>
      </c>
      <c r="K2906" s="259" t="s">
        <v>5134</v>
      </c>
      <c r="L2906" s="260">
        <v>45614</v>
      </c>
      <c r="M2906" s="259" t="s">
        <v>20</v>
      </c>
    </row>
    <row r="2907" spans="1:13" x14ac:dyDescent="0.35">
      <c r="A2907" s="261" t="s">
        <v>912</v>
      </c>
      <c r="B2907" s="261" t="s">
        <v>913</v>
      </c>
      <c r="C2907" s="261" t="s">
        <v>914</v>
      </c>
      <c r="D2907" s="261" t="s">
        <v>1815</v>
      </c>
      <c r="E2907" s="261">
        <v>0</v>
      </c>
      <c r="F2907" s="261" t="s">
        <v>1799</v>
      </c>
      <c r="G2907" s="261" t="s">
        <v>33</v>
      </c>
      <c r="H2907" s="261">
        <v>2</v>
      </c>
      <c r="I2907" s="261" t="s">
        <v>17</v>
      </c>
      <c r="J2907" s="261" t="s">
        <v>17</v>
      </c>
      <c r="K2907" s="261" t="s">
        <v>5135</v>
      </c>
      <c r="L2907" s="262">
        <v>45614</v>
      </c>
      <c r="M2907" s="261" t="s">
        <v>20</v>
      </c>
    </row>
    <row r="2908" spans="1:13" x14ac:dyDescent="0.35">
      <c r="A2908" s="259" t="s">
        <v>222</v>
      </c>
      <c r="B2908" s="259" t="s">
        <v>223</v>
      </c>
      <c r="C2908" s="259" t="s">
        <v>224</v>
      </c>
      <c r="D2908" s="259" t="s">
        <v>1798</v>
      </c>
      <c r="E2908" s="259">
        <v>3</v>
      </c>
      <c r="F2908" s="259" t="s">
        <v>1799</v>
      </c>
      <c r="G2908" s="259" t="s">
        <v>33</v>
      </c>
      <c r="H2908" s="259">
        <v>2</v>
      </c>
      <c r="I2908" s="259" t="s">
        <v>17</v>
      </c>
      <c r="J2908" s="259" t="s">
        <v>17</v>
      </c>
      <c r="K2908" s="259" t="s">
        <v>5136</v>
      </c>
      <c r="L2908" s="260">
        <v>45614</v>
      </c>
      <c r="M2908" s="259" t="s">
        <v>20</v>
      </c>
    </row>
    <row r="2909" spans="1:13" x14ac:dyDescent="0.35">
      <c r="A2909" s="261" t="s">
        <v>222</v>
      </c>
      <c r="B2909" s="261" t="s">
        <v>223</v>
      </c>
      <c r="C2909" s="261" t="s">
        <v>224</v>
      </c>
      <c r="D2909" s="261" t="s">
        <v>1801</v>
      </c>
      <c r="E2909" s="261">
        <v>2</v>
      </c>
      <c r="F2909" s="261" t="s">
        <v>1799</v>
      </c>
      <c r="G2909" s="261" t="s">
        <v>33</v>
      </c>
      <c r="H2909" s="261">
        <v>2</v>
      </c>
      <c r="I2909" s="261" t="s">
        <v>17</v>
      </c>
      <c r="J2909" s="261" t="s">
        <v>17</v>
      </c>
      <c r="K2909" s="261" t="s">
        <v>5137</v>
      </c>
      <c r="L2909" s="262">
        <v>45614</v>
      </c>
      <c r="M2909" s="261" t="s">
        <v>20</v>
      </c>
    </row>
    <row r="2910" spans="1:13" x14ac:dyDescent="0.35">
      <c r="A2910" s="259" t="s">
        <v>222</v>
      </c>
      <c r="B2910" s="259" t="s">
        <v>223</v>
      </c>
      <c r="C2910" s="259" t="s">
        <v>224</v>
      </c>
      <c r="D2910" s="259" t="s">
        <v>1803</v>
      </c>
      <c r="E2910" s="259">
        <v>3</v>
      </c>
      <c r="F2910" s="259" t="s">
        <v>1799</v>
      </c>
      <c r="G2910" s="259" t="s">
        <v>33</v>
      </c>
      <c r="H2910" s="259">
        <v>2</v>
      </c>
      <c r="I2910" s="259" t="s">
        <v>17</v>
      </c>
      <c r="J2910" s="259" t="s">
        <v>17</v>
      </c>
      <c r="K2910" s="259" t="s">
        <v>5138</v>
      </c>
      <c r="L2910" s="260">
        <v>45614</v>
      </c>
      <c r="M2910" s="259" t="s">
        <v>20</v>
      </c>
    </row>
    <row r="2911" spans="1:13" x14ac:dyDescent="0.35">
      <c r="A2911" s="261" t="s">
        <v>222</v>
      </c>
      <c r="B2911" s="261" t="s">
        <v>223</v>
      </c>
      <c r="C2911" s="261" t="s">
        <v>224</v>
      </c>
      <c r="D2911" s="261" t="s">
        <v>1805</v>
      </c>
      <c r="E2911" s="261">
        <v>3</v>
      </c>
      <c r="F2911" s="261" t="s">
        <v>1799</v>
      </c>
      <c r="G2911" s="261" t="s">
        <v>33</v>
      </c>
      <c r="H2911" s="261">
        <v>2</v>
      </c>
      <c r="I2911" s="261" t="s">
        <v>17</v>
      </c>
      <c r="J2911" s="261" t="s">
        <v>17</v>
      </c>
      <c r="K2911" s="261" t="s">
        <v>5139</v>
      </c>
      <c r="L2911" s="262">
        <v>45614</v>
      </c>
      <c r="M2911" s="261" t="s">
        <v>20</v>
      </c>
    </row>
    <row r="2912" spans="1:13" x14ac:dyDescent="0.35">
      <c r="A2912" s="259" t="s">
        <v>222</v>
      </c>
      <c r="B2912" s="259" t="s">
        <v>223</v>
      </c>
      <c r="C2912" s="259" t="s">
        <v>224</v>
      </c>
      <c r="D2912" s="259" t="s">
        <v>1807</v>
      </c>
      <c r="E2912" s="259">
        <v>3</v>
      </c>
      <c r="F2912" s="259" t="s">
        <v>1799</v>
      </c>
      <c r="G2912" s="259" t="s">
        <v>33</v>
      </c>
      <c r="H2912" s="259">
        <v>2</v>
      </c>
      <c r="I2912" s="259" t="s">
        <v>17</v>
      </c>
      <c r="J2912" s="259" t="s">
        <v>17</v>
      </c>
      <c r="K2912" s="259" t="s">
        <v>5140</v>
      </c>
      <c r="L2912" s="260">
        <v>45614</v>
      </c>
      <c r="M2912" s="259" t="s">
        <v>20</v>
      </c>
    </row>
    <row r="2913" spans="1:13" x14ac:dyDescent="0.35">
      <c r="A2913" s="261" t="s">
        <v>222</v>
      </c>
      <c r="B2913" s="261" t="s">
        <v>223</v>
      </c>
      <c r="C2913" s="261" t="s">
        <v>224</v>
      </c>
      <c r="D2913" s="261" t="s">
        <v>1809</v>
      </c>
      <c r="E2913" s="261">
        <v>1</v>
      </c>
      <c r="F2913" s="261" t="s">
        <v>1799</v>
      </c>
      <c r="G2913" s="261" t="s">
        <v>33</v>
      </c>
      <c r="H2913" s="261">
        <v>2</v>
      </c>
      <c r="I2913" s="261" t="s">
        <v>17</v>
      </c>
      <c r="J2913" s="261" t="s">
        <v>17</v>
      </c>
      <c r="K2913" s="261" t="s">
        <v>5141</v>
      </c>
      <c r="L2913" s="262">
        <v>45614</v>
      </c>
      <c r="M2913" s="261" t="s">
        <v>20</v>
      </c>
    </row>
    <row r="2914" spans="1:13" x14ac:dyDescent="0.35">
      <c r="A2914" s="259" t="s">
        <v>222</v>
      </c>
      <c r="B2914" s="259" t="s">
        <v>223</v>
      </c>
      <c r="C2914" s="259" t="s">
        <v>224</v>
      </c>
      <c r="D2914" s="259" t="s">
        <v>1811</v>
      </c>
      <c r="E2914" s="259">
        <v>2</v>
      </c>
      <c r="F2914" s="259" t="s">
        <v>1799</v>
      </c>
      <c r="G2914" s="259" t="s">
        <v>33</v>
      </c>
      <c r="H2914" s="259">
        <v>2</v>
      </c>
      <c r="I2914" s="259" t="s">
        <v>17</v>
      </c>
      <c r="J2914" s="259" t="s">
        <v>17</v>
      </c>
      <c r="K2914" s="259" t="s">
        <v>5142</v>
      </c>
      <c r="L2914" s="260">
        <v>45614</v>
      </c>
      <c r="M2914" s="259" t="s">
        <v>20</v>
      </c>
    </row>
    <row r="2915" spans="1:13" x14ac:dyDescent="0.35">
      <c r="A2915" s="261" t="s">
        <v>222</v>
      </c>
      <c r="B2915" s="261" t="s">
        <v>223</v>
      </c>
      <c r="C2915" s="261" t="s">
        <v>224</v>
      </c>
      <c r="D2915" s="261" t="s">
        <v>1813</v>
      </c>
      <c r="E2915" s="261">
        <v>3</v>
      </c>
      <c r="F2915" s="261" t="s">
        <v>1799</v>
      </c>
      <c r="G2915" s="261" t="s">
        <v>33</v>
      </c>
      <c r="H2915" s="261">
        <v>2</v>
      </c>
      <c r="I2915" s="261" t="s">
        <v>17</v>
      </c>
      <c r="J2915" s="261" t="s">
        <v>17</v>
      </c>
      <c r="K2915" s="261" t="s">
        <v>5143</v>
      </c>
      <c r="L2915" s="262">
        <v>45614</v>
      </c>
      <c r="M2915" s="261" t="s">
        <v>20</v>
      </c>
    </row>
    <row r="2916" spans="1:13" x14ac:dyDescent="0.35">
      <c r="A2916" s="259" t="s">
        <v>222</v>
      </c>
      <c r="B2916" s="259" t="s">
        <v>223</v>
      </c>
      <c r="C2916" s="259" t="s">
        <v>224</v>
      </c>
      <c r="D2916" s="259" t="s">
        <v>1815</v>
      </c>
      <c r="E2916" s="259">
        <v>3</v>
      </c>
      <c r="F2916" s="259" t="s">
        <v>1799</v>
      </c>
      <c r="G2916" s="259" t="s">
        <v>33</v>
      </c>
      <c r="H2916" s="259">
        <v>2</v>
      </c>
      <c r="I2916" s="259" t="s">
        <v>17</v>
      </c>
      <c r="J2916" s="259" t="s">
        <v>17</v>
      </c>
      <c r="K2916" s="259" t="s">
        <v>5144</v>
      </c>
      <c r="L2916" s="260">
        <v>45614</v>
      </c>
      <c r="M2916" s="259" t="s">
        <v>20</v>
      </c>
    </row>
    <row r="2917" spans="1:13" x14ac:dyDescent="0.35">
      <c r="A2917" s="261" t="s">
        <v>591</v>
      </c>
      <c r="B2917" s="261" t="s">
        <v>592</v>
      </c>
      <c r="C2917" s="261" t="s">
        <v>229</v>
      </c>
      <c r="D2917" s="261" t="s">
        <v>1798</v>
      </c>
      <c r="E2917" s="261">
        <v>0</v>
      </c>
      <c r="F2917" s="261" t="s">
        <v>1799</v>
      </c>
      <c r="G2917" s="261" t="s">
        <v>33</v>
      </c>
      <c r="H2917" s="261">
        <v>2</v>
      </c>
      <c r="I2917" s="261" t="s">
        <v>17</v>
      </c>
      <c r="J2917" s="261" t="s">
        <v>17</v>
      </c>
      <c r="K2917" s="261" t="s">
        <v>5145</v>
      </c>
      <c r="L2917" s="262">
        <v>45614</v>
      </c>
      <c r="M2917" s="261" t="s">
        <v>20</v>
      </c>
    </row>
    <row r="2918" spans="1:13" x14ac:dyDescent="0.35">
      <c r="A2918" s="259" t="s">
        <v>591</v>
      </c>
      <c r="B2918" s="259" t="s">
        <v>592</v>
      </c>
      <c r="C2918" s="259" t="s">
        <v>229</v>
      </c>
      <c r="D2918" s="259" t="s">
        <v>1801</v>
      </c>
      <c r="E2918" s="259">
        <v>1</v>
      </c>
      <c r="F2918" s="259" t="s">
        <v>1799</v>
      </c>
      <c r="G2918" s="259" t="s">
        <v>33</v>
      </c>
      <c r="H2918" s="259">
        <v>2</v>
      </c>
      <c r="I2918" s="259" t="s">
        <v>17</v>
      </c>
      <c r="J2918" s="259" t="s">
        <v>17</v>
      </c>
      <c r="K2918" s="259" t="s">
        <v>5146</v>
      </c>
      <c r="L2918" s="260">
        <v>45614</v>
      </c>
      <c r="M2918" s="259" t="s">
        <v>20</v>
      </c>
    </row>
    <row r="2919" spans="1:13" x14ac:dyDescent="0.35">
      <c r="A2919" s="261" t="s">
        <v>591</v>
      </c>
      <c r="B2919" s="261" t="s">
        <v>592</v>
      </c>
      <c r="C2919" s="261" t="s">
        <v>229</v>
      </c>
      <c r="D2919" s="261" t="s">
        <v>1803</v>
      </c>
      <c r="E2919" s="261">
        <v>1</v>
      </c>
      <c r="F2919" s="261" t="s">
        <v>1799</v>
      </c>
      <c r="G2919" s="261" t="s">
        <v>33</v>
      </c>
      <c r="H2919" s="261">
        <v>2</v>
      </c>
      <c r="I2919" s="261" t="s">
        <v>17</v>
      </c>
      <c r="J2919" s="261" t="s">
        <v>17</v>
      </c>
      <c r="K2919" s="261" t="s">
        <v>5147</v>
      </c>
      <c r="L2919" s="262">
        <v>45614</v>
      </c>
      <c r="M2919" s="261" t="s">
        <v>20</v>
      </c>
    </row>
    <row r="2920" spans="1:13" x14ac:dyDescent="0.35">
      <c r="A2920" s="259" t="s">
        <v>591</v>
      </c>
      <c r="B2920" s="259" t="s">
        <v>592</v>
      </c>
      <c r="C2920" s="259" t="s">
        <v>229</v>
      </c>
      <c r="D2920" s="259" t="s">
        <v>1805</v>
      </c>
      <c r="E2920" s="259">
        <v>3</v>
      </c>
      <c r="F2920" s="259" t="s">
        <v>1799</v>
      </c>
      <c r="G2920" s="259" t="s">
        <v>33</v>
      </c>
      <c r="H2920" s="259">
        <v>2</v>
      </c>
      <c r="I2920" s="259" t="s">
        <v>17</v>
      </c>
      <c r="J2920" s="259" t="s">
        <v>17</v>
      </c>
      <c r="K2920" s="259" t="s">
        <v>5148</v>
      </c>
      <c r="L2920" s="260">
        <v>45614</v>
      </c>
      <c r="M2920" s="259" t="s">
        <v>20</v>
      </c>
    </row>
    <row r="2921" spans="1:13" x14ac:dyDescent="0.35">
      <c r="A2921" s="261" t="s">
        <v>591</v>
      </c>
      <c r="B2921" s="261" t="s">
        <v>592</v>
      </c>
      <c r="C2921" s="261" t="s">
        <v>229</v>
      </c>
      <c r="D2921" s="261" t="s">
        <v>1807</v>
      </c>
      <c r="E2921" s="261">
        <v>3</v>
      </c>
      <c r="F2921" s="261" t="s">
        <v>1799</v>
      </c>
      <c r="G2921" s="261" t="s">
        <v>33</v>
      </c>
      <c r="H2921" s="261">
        <v>2</v>
      </c>
      <c r="I2921" s="261" t="s">
        <v>17</v>
      </c>
      <c r="J2921" s="261" t="s">
        <v>17</v>
      </c>
      <c r="K2921" s="261" t="s">
        <v>5149</v>
      </c>
      <c r="L2921" s="262">
        <v>45614</v>
      </c>
      <c r="M2921" s="261" t="s">
        <v>20</v>
      </c>
    </row>
    <row r="2922" spans="1:13" x14ac:dyDescent="0.35">
      <c r="A2922" s="259" t="s">
        <v>591</v>
      </c>
      <c r="B2922" s="259" t="s">
        <v>592</v>
      </c>
      <c r="C2922" s="259" t="s">
        <v>229</v>
      </c>
      <c r="D2922" s="259" t="s">
        <v>1809</v>
      </c>
      <c r="E2922" s="259">
        <v>3</v>
      </c>
      <c r="F2922" s="259" t="s">
        <v>1799</v>
      </c>
      <c r="G2922" s="259" t="s">
        <v>33</v>
      </c>
      <c r="H2922" s="259">
        <v>2</v>
      </c>
      <c r="I2922" s="259" t="s">
        <v>17</v>
      </c>
      <c r="J2922" s="259" t="s">
        <v>17</v>
      </c>
      <c r="K2922" s="259" t="s">
        <v>5150</v>
      </c>
      <c r="L2922" s="260">
        <v>45614</v>
      </c>
      <c r="M2922" s="259" t="s">
        <v>20</v>
      </c>
    </row>
    <row r="2923" spans="1:13" x14ac:dyDescent="0.35">
      <c r="A2923" s="261" t="s">
        <v>591</v>
      </c>
      <c r="B2923" s="261" t="s">
        <v>592</v>
      </c>
      <c r="C2923" s="261" t="s">
        <v>229</v>
      </c>
      <c r="D2923" s="261" t="s">
        <v>1811</v>
      </c>
      <c r="E2923" s="261">
        <v>0</v>
      </c>
      <c r="F2923" s="261" t="s">
        <v>1799</v>
      </c>
      <c r="G2923" s="261" t="s">
        <v>33</v>
      </c>
      <c r="H2923" s="261">
        <v>2</v>
      </c>
      <c r="I2923" s="261" t="s">
        <v>17</v>
      </c>
      <c r="J2923" s="261" t="s">
        <v>17</v>
      </c>
      <c r="K2923" s="261" t="s">
        <v>5151</v>
      </c>
      <c r="L2923" s="262">
        <v>45614</v>
      </c>
      <c r="M2923" s="261" t="s">
        <v>20</v>
      </c>
    </row>
    <row r="2924" spans="1:13" x14ac:dyDescent="0.35">
      <c r="A2924" s="259" t="s">
        <v>591</v>
      </c>
      <c r="B2924" s="259" t="s">
        <v>592</v>
      </c>
      <c r="C2924" s="259" t="s">
        <v>229</v>
      </c>
      <c r="D2924" s="259" t="s">
        <v>1813</v>
      </c>
      <c r="E2924" s="259">
        <v>2</v>
      </c>
      <c r="F2924" s="259" t="s">
        <v>1799</v>
      </c>
      <c r="G2924" s="259" t="s">
        <v>33</v>
      </c>
      <c r="H2924" s="259">
        <v>2</v>
      </c>
      <c r="I2924" s="259" t="s">
        <v>17</v>
      </c>
      <c r="J2924" s="259" t="s">
        <v>17</v>
      </c>
      <c r="K2924" s="259" t="s">
        <v>5152</v>
      </c>
      <c r="L2924" s="260">
        <v>45614</v>
      </c>
      <c r="M2924" s="259" t="s">
        <v>20</v>
      </c>
    </row>
    <row r="2925" spans="1:13" x14ac:dyDescent="0.35">
      <c r="A2925" s="261" t="s">
        <v>591</v>
      </c>
      <c r="B2925" s="261" t="s">
        <v>592</v>
      </c>
      <c r="C2925" s="261" t="s">
        <v>229</v>
      </c>
      <c r="D2925" s="261" t="s">
        <v>1815</v>
      </c>
      <c r="E2925" s="261">
        <v>1</v>
      </c>
      <c r="F2925" s="261" t="s">
        <v>1799</v>
      </c>
      <c r="G2925" s="261" t="s">
        <v>33</v>
      </c>
      <c r="H2925" s="261">
        <v>2</v>
      </c>
      <c r="I2925" s="261" t="s">
        <v>17</v>
      </c>
      <c r="J2925" s="261" t="s">
        <v>17</v>
      </c>
      <c r="K2925" s="261" t="s">
        <v>5153</v>
      </c>
      <c r="L2925" s="262">
        <v>45614</v>
      </c>
      <c r="M2925" s="261" t="s">
        <v>20</v>
      </c>
    </row>
    <row r="2926" spans="1:13" x14ac:dyDescent="0.35">
      <c r="A2926" s="259" t="s">
        <v>227</v>
      </c>
      <c r="B2926" s="259" t="s">
        <v>228</v>
      </c>
      <c r="C2926" s="259" t="s">
        <v>229</v>
      </c>
      <c r="D2926" s="259" t="s">
        <v>1798</v>
      </c>
      <c r="E2926" s="259">
        <v>0</v>
      </c>
      <c r="F2926" s="259" t="s">
        <v>1799</v>
      </c>
      <c r="G2926" s="259" t="s">
        <v>33</v>
      </c>
      <c r="H2926" s="259">
        <v>2</v>
      </c>
      <c r="I2926" s="259" t="s">
        <v>17</v>
      </c>
      <c r="J2926" s="259" t="s">
        <v>17</v>
      </c>
      <c r="K2926" s="259" t="s">
        <v>5154</v>
      </c>
      <c r="L2926" s="260">
        <v>45614</v>
      </c>
      <c r="M2926" s="259" t="s">
        <v>20</v>
      </c>
    </row>
    <row r="2927" spans="1:13" x14ac:dyDescent="0.35">
      <c r="A2927" s="261" t="s">
        <v>227</v>
      </c>
      <c r="B2927" s="261" t="s">
        <v>228</v>
      </c>
      <c r="C2927" s="261" t="s">
        <v>229</v>
      </c>
      <c r="D2927" s="261" t="s">
        <v>1801</v>
      </c>
      <c r="E2927" s="261">
        <v>0</v>
      </c>
      <c r="F2927" s="261" t="s">
        <v>1799</v>
      </c>
      <c r="G2927" s="261" t="s">
        <v>33</v>
      </c>
      <c r="H2927" s="261">
        <v>2</v>
      </c>
      <c r="I2927" s="261" t="s">
        <v>17</v>
      </c>
      <c r="J2927" s="261" t="s">
        <v>17</v>
      </c>
      <c r="K2927" s="261" t="s">
        <v>5155</v>
      </c>
      <c r="L2927" s="262">
        <v>45614</v>
      </c>
      <c r="M2927" s="261" t="s">
        <v>20</v>
      </c>
    </row>
    <row r="2928" spans="1:13" x14ac:dyDescent="0.35">
      <c r="A2928" s="259" t="s">
        <v>227</v>
      </c>
      <c r="B2928" s="259" t="s">
        <v>228</v>
      </c>
      <c r="C2928" s="259" t="s">
        <v>229</v>
      </c>
      <c r="D2928" s="259" t="s">
        <v>1803</v>
      </c>
      <c r="E2928" s="259">
        <v>0</v>
      </c>
      <c r="F2928" s="259" t="s">
        <v>1799</v>
      </c>
      <c r="G2928" s="259" t="s">
        <v>33</v>
      </c>
      <c r="H2928" s="259">
        <v>2</v>
      </c>
      <c r="I2928" s="259" t="s">
        <v>17</v>
      </c>
      <c r="J2928" s="259" t="s">
        <v>17</v>
      </c>
      <c r="K2928" s="259" t="s">
        <v>5156</v>
      </c>
      <c r="L2928" s="260">
        <v>45614</v>
      </c>
      <c r="M2928" s="259" t="s">
        <v>20</v>
      </c>
    </row>
    <row r="2929" spans="1:13" x14ac:dyDescent="0.35">
      <c r="A2929" s="261" t="s">
        <v>227</v>
      </c>
      <c r="B2929" s="261" t="s">
        <v>228</v>
      </c>
      <c r="C2929" s="261" t="s">
        <v>229</v>
      </c>
      <c r="D2929" s="261" t="s">
        <v>1805</v>
      </c>
      <c r="E2929" s="261">
        <v>3</v>
      </c>
      <c r="F2929" s="261" t="s">
        <v>1799</v>
      </c>
      <c r="G2929" s="261" t="s">
        <v>33</v>
      </c>
      <c r="H2929" s="261">
        <v>2</v>
      </c>
      <c r="I2929" s="261" t="s">
        <v>17</v>
      </c>
      <c r="J2929" s="261" t="s">
        <v>17</v>
      </c>
      <c r="K2929" s="261" t="s">
        <v>5157</v>
      </c>
      <c r="L2929" s="262">
        <v>45614</v>
      </c>
      <c r="M2929" s="261" t="s">
        <v>20</v>
      </c>
    </row>
    <row r="2930" spans="1:13" x14ac:dyDescent="0.35">
      <c r="A2930" s="259" t="s">
        <v>227</v>
      </c>
      <c r="B2930" s="259" t="s">
        <v>228</v>
      </c>
      <c r="C2930" s="259" t="s">
        <v>229</v>
      </c>
      <c r="D2930" s="259" t="s">
        <v>1807</v>
      </c>
      <c r="E2930" s="259">
        <v>3</v>
      </c>
      <c r="F2930" s="259" t="s">
        <v>1799</v>
      </c>
      <c r="G2930" s="259" t="s">
        <v>33</v>
      </c>
      <c r="H2930" s="259">
        <v>2</v>
      </c>
      <c r="I2930" s="259" t="s">
        <v>17</v>
      </c>
      <c r="J2930" s="259" t="s">
        <v>17</v>
      </c>
      <c r="K2930" s="259" t="s">
        <v>5158</v>
      </c>
      <c r="L2930" s="260">
        <v>45614</v>
      </c>
      <c r="M2930" s="259" t="s">
        <v>20</v>
      </c>
    </row>
    <row r="2931" spans="1:13" x14ac:dyDescent="0.35">
      <c r="A2931" s="261" t="s">
        <v>227</v>
      </c>
      <c r="B2931" s="261" t="s">
        <v>228</v>
      </c>
      <c r="C2931" s="261" t="s">
        <v>229</v>
      </c>
      <c r="D2931" s="261" t="s">
        <v>1809</v>
      </c>
      <c r="E2931" s="261">
        <v>3</v>
      </c>
      <c r="F2931" s="261" t="s">
        <v>1799</v>
      </c>
      <c r="G2931" s="261" t="s">
        <v>33</v>
      </c>
      <c r="H2931" s="261">
        <v>2</v>
      </c>
      <c r="I2931" s="261" t="s">
        <v>17</v>
      </c>
      <c r="J2931" s="261" t="s">
        <v>17</v>
      </c>
      <c r="K2931" s="261" t="s">
        <v>5159</v>
      </c>
      <c r="L2931" s="262">
        <v>45614</v>
      </c>
      <c r="M2931" s="261" t="s">
        <v>20</v>
      </c>
    </row>
    <row r="2932" spans="1:13" x14ac:dyDescent="0.35">
      <c r="A2932" s="259" t="s">
        <v>227</v>
      </c>
      <c r="B2932" s="259" t="s">
        <v>228</v>
      </c>
      <c r="C2932" s="259" t="s">
        <v>229</v>
      </c>
      <c r="D2932" s="259" t="s">
        <v>1811</v>
      </c>
      <c r="E2932" s="259">
        <v>0</v>
      </c>
      <c r="F2932" s="259" t="s">
        <v>1799</v>
      </c>
      <c r="G2932" s="259" t="s">
        <v>33</v>
      </c>
      <c r="H2932" s="259">
        <v>2</v>
      </c>
      <c r="I2932" s="259" t="s">
        <v>17</v>
      </c>
      <c r="J2932" s="259" t="s">
        <v>17</v>
      </c>
      <c r="K2932" s="259" t="s">
        <v>5160</v>
      </c>
      <c r="L2932" s="260">
        <v>45614</v>
      </c>
      <c r="M2932" s="259" t="s">
        <v>20</v>
      </c>
    </row>
    <row r="2933" spans="1:13" x14ac:dyDescent="0.35">
      <c r="A2933" s="261" t="s">
        <v>227</v>
      </c>
      <c r="B2933" s="261" t="s">
        <v>228</v>
      </c>
      <c r="C2933" s="261" t="s">
        <v>229</v>
      </c>
      <c r="D2933" s="261" t="s">
        <v>1813</v>
      </c>
      <c r="E2933" s="261">
        <v>0</v>
      </c>
      <c r="F2933" s="261" t="s">
        <v>1799</v>
      </c>
      <c r="G2933" s="261" t="s">
        <v>33</v>
      </c>
      <c r="H2933" s="261">
        <v>2</v>
      </c>
      <c r="I2933" s="261" t="s">
        <v>17</v>
      </c>
      <c r="J2933" s="261" t="s">
        <v>17</v>
      </c>
      <c r="K2933" s="261" t="s">
        <v>5161</v>
      </c>
      <c r="L2933" s="262">
        <v>45614</v>
      </c>
      <c r="M2933" s="261" t="s">
        <v>20</v>
      </c>
    </row>
    <row r="2934" spans="1:13" x14ac:dyDescent="0.35">
      <c r="A2934" s="259" t="s">
        <v>227</v>
      </c>
      <c r="B2934" s="259" t="s">
        <v>228</v>
      </c>
      <c r="C2934" s="259" t="s">
        <v>229</v>
      </c>
      <c r="D2934" s="259" t="s">
        <v>1815</v>
      </c>
      <c r="E2934" s="259">
        <v>1</v>
      </c>
      <c r="F2934" s="259" t="s">
        <v>1799</v>
      </c>
      <c r="G2934" s="259" t="s">
        <v>33</v>
      </c>
      <c r="H2934" s="259">
        <v>2</v>
      </c>
      <c r="I2934" s="259" t="s">
        <v>17</v>
      </c>
      <c r="J2934" s="259" t="s">
        <v>17</v>
      </c>
      <c r="K2934" s="259" t="s">
        <v>5162</v>
      </c>
      <c r="L2934" s="260">
        <v>45614</v>
      </c>
      <c r="M2934" s="259" t="s">
        <v>20</v>
      </c>
    </row>
    <row r="2935" spans="1:13" x14ac:dyDescent="0.35">
      <c r="A2935" s="261" t="s">
        <v>237</v>
      </c>
      <c r="B2935" s="261" t="s">
        <v>238</v>
      </c>
      <c r="C2935" s="261" t="s">
        <v>229</v>
      </c>
      <c r="D2935" s="261" t="s">
        <v>1798</v>
      </c>
      <c r="E2935" s="261">
        <v>0</v>
      </c>
      <c r="F2935" s="261" t="s">
        <v>1799</v>
      </c>
      <c r="G2935" s="261" t="s">
        <v>33</v>
      </c>
      <c r="H2935" s="261">
        <v>2</v>
      </c>
      <c r="I2935" s="261" t="s">
        <v>17</v>
      </c>
      <c r="J2935" s="261" t="s">
        <v>17</v>
      </c>
      <c r="K2935" s="261" t="s">
        <v>5163</v>
      </c>
      <c r="L2935" s="262">
        <v>45614</v>
      </c>
      <c r="M2935" s="261" t="s">
        <v>20</v>
      </c>
    </row>
    <row r="2936" spans="1:13" x14ac:dyDescent="0.35">
      <c r="A2936" s="259" t="s">
        <v>237</v>
      </c>
      <c r="B2936" s="259" t="s">
        <v>238</v>
      </c>
      <c r="C2936" s="259" t="s">
        <v>229</v>
      </c>
      <c r="D2936" s="259" t="s">
        <v>1801</v>
      </c>
      <c r="E2936" s="259">
        <v>0</v>
      </c>
      <c r="F2936" s="259" t="s">
        <v>1799</v>
      </c>
      <c r="G2936" s="259" t="s">
        <v>33</v>
      </c>
      <c r="H2936" s="259">
        <v>2</v>
      </c>
      <c r="I2936" s="259" t="s">
        <v>17</v>
      </c>
      <c r="J2936" s="259" t="s">
        <v>17</v>
      </c>
      <c r="K2936" s="259" t="s">
        <v>5164</v>
      </c>
      <c r="L2936" s="260">
        <v>45614</v>
      </c>
      <c r="M2936" s="259" t="s">
        <v>20</v>
      </c>
    </row>
    <row r="2937" spans="1:13" x14ac:dyDescent="0.35">
      <c r="A2937" s="261" t="s">
        <v>237</v>
      </c>
      <c r="B2937" s="261" t="s">
        <v>238</v>
      </c>
      <c r="C2937" s="261" t="s">
        <v>229</v>
      </c>
      <c r="D2937" s="261" t="s">
        <v>1803</v>
      </c>
      <c r="E2937" s="261">
        <v>0</v>
      </c>
      <c r="F2937" s="261" t="s">
        <v>1799</v>
      </c>
      <c r="G2937" s="261" t="s">
        <v>33</v>
      </c>
      <c r="H2937" s="261">
        <v>2</v>
      </c>
      <c r="I2937" s="261" t="s">
        <v>17</v>
      </c>
      <c r="J2937" s="261" t="s">
        <v>17</v>
      </c>
      <c r="K2937" s="261" t="s">
        <v>5165</v>
      </c>
      <c r="L2937" s="262">
        <v>45614</v>
      </c>
      <c r="M2937" s="261" t="s">
        <v>20</v>
      </c>
    </row>
    <row r="2938" spans="1:13" x14ac:dyDescent="0.35">
      <c r="A2938" s="259" t="s">
        <v>237</v>
      </c>
      <c r="B2938" s="259" t="s">
        <v>238</v>
      </c>
      <c r="C2938" s="259" t="s">
        <v>229</v>
      </c>
      <c r="D2938" s="259" t="s">
        <v>1805</v>
      </c>
      <c r="E2938" s="259">
        <v>2</v>
      </c>
      <c r="F2938" s="259" t="s">
        <v>1799</v>
      </c>
      <c r="G2938" s="259" t="s">
        <v>33</v>
      </c>
      <c r="H2938" s="259">
        <v>2</v>
      </c>
      <c r="I2938" s="259" t="s">
        <v>17</v>
      </c>
      <c r="J2938" s="259" t="s">
        <v>17</v>
      </c>
      <c r="K2938" s="259" t="s">
        <v>5166</v>
      </c>
      <c r="L2938" s="260">
        <v>45614</v>
      </c>
      <c r="M2938" s="259" t="s">
        <v>20</v>
      </c>
    </row>
    <row r="2939" spans="1:13" x14ac:dyDescent="0.35">
      <c r="A2939" s="261" t="s">
        <v>237</v>
      </c>
      <c r="B2939" s="261" t="s">
        <v>238</v>
      </c>
      <c r="C2939" s="261" t="s">
        <v>229</v>
      </c>
      <c r="D2939" s="261" t="s">
        <v>1807</v>
      </c>
      <c r="E2939" s="261">
        <v>3</v>
      </c>
      <c r="F2939" s="261" t="s">
        <v>1799</v>
      </c>
      <c r="G2939" s="261" t="s">
        <v>33</v>
      </c>
      <c r="H2939" s="261">
        <v>2</v>
      </c>
      <c r="I2939" s="261" t="s">
        <v>17</v>
      </c>
      <c r="J2939" s="261" t="s">
        <v>17</v>
      </c>
      <c r="K2939" s="261" t="s">
        <v>5167</v>
      </c>
      <c r="L2939" s="262">
        <v>45614</v>
      </c>
      <c r="M2939" s="261" t="s">
        <v>20</v>
      </c>
    </row>
    <row r="2940" spans="1:13" x14ac:dyDescent="0.35">
      <c r="A2940" s="259" t="s">
        <v>237</v>
      </c>
      <c r="B2940" s="259" t="s">
        <v>238</v>
      </c>
      <c r="C2940" s="259" t="s">
        <v>229</v>
      </c>
      <c r="D2940" s="259" t="s">
        <v>1809</v>
      </c>
      <c r="E2940" s="259">
        <v>3</v>
      </c>
      <c r="F2940" s="259" t="s">
        <v>1799</v>
      </c>
      <c r="G2940" s="259" t="s">
        <v>33</v>
      </c>
      <c r="H2940" s="259">
        <v>2</v>
      </c>
      <c r="I2940" s="259" t="s">
        <v>17</v>
      </c>
      <c r="J2940" s="259" t="s">
        <v>17</v>
      </c>
      <c r="K2940" s="259" t="s">
        <v>5168</v>
      </c>
      <c r="L2940" s="260">
        <v>45614</v>
      </c>
      <c r="M2940" s="259" t="s">
        <v>20</v>
      </c>
    </row>
    <row r="2941" spans="1:13" x14ac:dyDescent="0.35">
      <c r="A2941" s="261" t="s">
        <v>237</v>
      </c>
      <c r="B2941" s="261" t="s">
        <v>238</v>
      </c>
      <c r="C2941" s="261" t="s">
        <v>229</v>
      </c>
      <c r="D2941" s="261" t="s">
        <v>1811</v>
      </c>
      <c r="E2941" s="261">
        <v>0</v>
      </c>
      <c r="F2941" s="261" t="s">
        <v>1799</v>
      </c>
      <c r="G2941" s="261" t="s">
        <v>33</v>
      </c>
      <c r="H2941" s="261">
        <v>2</v>
      </c>
      <c r="I2941" s="261" t="s">
        <v>17</v>
      </c>
      <c r="J2941" s="261" t="s">
        <v>17</v>
      </c>
      <c r="K2941" s="261" t="s">
        <v>5169</v>
      </c>
      <c r="L2941" s="262">
        <v>45614</v>
      </c>
      <c r="M2941" s="261" t="s">
        <v>20</v>
      </c>
    </row>
    <row r="2942" spans="1:13" x14ac:dyDescent="0.35">
      <c r="A2942" s="259" t="s">
        <v>237</v>
      </c>
      <c r="B2942" s="259" t="s">
        <v>238</v>
      </c>
      <c r="C2942" s="259" t="s">
        <v>229</v>
      </c>
      <c r="D2942" s="259" t="s">
        <v>1813</v>
      </c>
      <c r="E2942" s="259">
        <v>0</v>
      </c>
      <c r="F2942" s="259" t="s">
        <v>1799</v>
      </c>
      <c r="G2942" s="259" t="s">
        <v>33</v>
      </c>
      <c r="H2942" s="259">
        <v>2</v>
      </c>
      <c r="I2942" s="259" t="s">
        <v>17</v>
      </c>
      <c r="J2942" s="259" t="s">
        <v>17</v>
      </c>
      <c r="K2942" s="259" t="s">
        <v>5170</v>
      </c>
      <c r="L2942" s="260">
        <v>45614</v>
      </c>
      <c r="M2942" s="259" t="s">
        <v>20</v>
      </c>
    </row>
    <row r="2943" spans="1:13" x14ac:dyDescent="0.35">
      <c r="A2943" s="261" t="s">
        <v>237</v>
      </c>
      <c r="B2943" s="261" t="s">
        <v>238</v>
      </c>
      <c r="C2943" s="261" t="s">
        <v>229</v>
      </c>
      <c r="D2943" s="261" t="s">
        <v>1815</v>
      </c>
      <c r="E2943" s="261">
        <v>1</v>
      </c>
      <c r="F2943" s="261" t="s">
        <v>1799</v>
      </c>
      <c r="G2943" s="261" t="s">
        <v>33</v>
      </c>
      <c r="H2943" s="261">
        <v>2</v>
      </c>
      <c r="I2943" s="261" t="s">
        <v>17</v>
      </c>
      <c r="J2943" s="261" t="s">
        <v>17</v>
      </c>
      <c r="K2943" s="261" t="s">
        <v>5171</v>
      </c>
      <c r="L2943" s="262">
        <v>45614</v>
      </c>
      <c r="M2943" s="261" t="s">
        <v>20</v>
      </c>
    </row>
    <row r="2944" spans="1:13" x14ac:dyDescent="0.35">
      <c r="A2944" s="259" t="s">
        <v>250</v>
      </c>
      <c r="B2944" s="259" t="s">
        <v>251</v>
      </c>
      <c r="C2944" s="259" t="s">
        <v>229</v>
      </c>
      <c r="D2944" s="259" t="s">
        <v>1798</v>
      </c>
      <c r="E2944" s="259">
        <v>0</v>
      </c>
      <c r="F2944" s="259" t="s">
        <v>1799</v>
      </c>
      <c r="G2944" s="259" t="s">
        <v>33</v>
      </c>
      <c r="H2944" s="259">
        <v>2</v>
      </c>
      <c r="I2944" s="259" t="s">
        <v>17</v>
      </c>
      <c r="J2944" s="259" t="s">
        <v>17</v>
      </c>
      <c r="K2944" s="259" t="s">
        <v>5172</v>
      </c>
      <c r="L2944" s="260">
        <v>45614</v>
      </c>
      <c r="M2944" s="259" t="s">
        <v>20</v>
      </c>
    </row>
    <row r="2945" spans="1:13" x14ac:dyDescent="0.35">
      <c r="A2945" s="261" t="s">
        <v>250</v>
      </c>
      <c r="B2945" s="261" t="s">
        <v>251</v>
      </c>
      <c r="C2945" s="261" t="s">
        <v>229</v>
      </c>
      <c r="D2945" s="261" t="s">
        <v>1801</v>
      </c>
      <c r="E2945" s="261">
        <v>0</v>
      </c>
      <c r="F2945" s="261" t="s">
        <v>1799</v>
      </c>
      <c r="G2945" s="261" t="s">
        <v>33</v>
      </c>
      <c r="H2945" s="261">
        <v>2</v>
      </c>
      <c r="I2945" s="261" t="s">
        <v>17</v>
      </c>
      <c r="J2945" s="261" t="s">
        <v>17</v>
      </c>
      <c r="K2945" s="261" t="s">
        <v>5173</v>
      </c>
      <c r="L2945" s="262">
        <v>45614</v>
      </c>
      <c r="M2945" s="261" t="s">
        <v>20</v>
      </c>
    </row>
    <row r="2946" spans="1:13" x14ac:dyDescent="0.35">
      <c r="A2946" s="259" t="s">
        <v>250</v>
      </c>
      <c r="B2946" s="259" t="s">
        <v>251</v>
      </c>
      <c r="C2946" s="259" t="s">
        <v>229</v>
      </c>
      <c r="D2946" s="259" t="s">
        <v>1803</v>
      </c>
      <c r="E2946" s="259">
        <v>0</v>
      </c>
      <c r="F2946" s="259" t="s">
        <v>1799</v>
      </c>
      <c r="G2946" s="259" t="s">
        <v>33</v>
      </c>
      <c r="H2946" s="259">
        <v>2</v>
      </c>
      <c r="I2946" s="259" t="s">
        <v>17</v>
      </c>
      <c r="J2946" s="259" t="s">
        <v>17</v>
      </c>
      <c r="K2946" s="259" t="s">
        <v>5174</v>
      </c>
      <c r="L2946" s="260">
        <v>45614</v>
      </c>
      <c r="M2946" s="259" t="s">
        <v>20</v>
      </c>
    </row>
    <row r="2947" spans="1:13" x14ac:dyDescent="0.35">
      <c r="A2947" s="261" t="s">
        <v>250</v>
      </c>
      <c r="B2947" s="261" t="s">
        <v>251</v>
      </c>
      <c r="C2947" s="261" t="s">
        <v>229</v>
      </c>
      <c r="D2947" s="261" t="s">
        <v>1805</v>
      </c>
      <c r="E2947" s="261">
        <v>0</v>
      </c>
      <c r="F2947" s="261" t="s">
        <v>1799</v>
      </c>
      <c r="G2947" s="261" t="s">
        <v>33</v>
      </c>
      <c r="H2947" s="261">
        <v>2</v>
      </c>
      <c r="I2947" s="261" t="s">
        <v>17</v>
      </c>
      <c r="J2947" s="261" t="s">
        <v>17</v>
      </c>
      <c r="K2947" s="261" t="s">
        <v>5175</v>
      </c>
      <c r="L2947" s="262">
        <v>45614</v>
      </c>
      <c r="M2947" s="261" t="s">
        <v>20</v>
      </c>
    </row>
    <row r="2948" spans="1:13" x14ac:dyDescent="0.35">
      <c r="A2948" s="259" t="s">
        <v>250</v>
      </c>
      <c r="B2948" s="259" t="s">
        <v>251</v>
      </c>
      <c r="C2948" s="259" t="s">
        <v>229</v>
      </c>
      <c r="D2948" s="259" t="s">
        <v>1807</v>
      </c>
      <c r="E2948" s="259">
        <v>3</v>
      </c>
      <c r="F2948" s="259" t="s">
        <v>1799</v>
      </c>
      <c r="G2948" s="259" t="s">
        <v>33</v>
      </c>
      <c r="H2948" s="259">
        <v>2</v>
      </c>
      <c r="I2948" s="259" t="s">
        <v>17</v>
      </c>
      <c r="J2948" s="259" t="s">
        <v>17</v>
      </c>
      <c r="K2948" s="259" t="s">
        <v>5176</v>
      </c>
      <c r="L2948" s="260">
        <v>45614</v>
      </c>
      <c r="M2948" s="259" t="s">
        <v>20</v>
      </c>
    </row>
    <row r="2949" spans="1:13" x14ac:dyDescent="0.35">
      <c r="A2949" s="261" t="s">
        <v>250</v>
      </c>
      <c r="B2949" s="261" t="s">
        <v>251</v>
      </c>
      <c r="C2949" s="261" t="s">
        <v>229</v>
      </c>
      <c r="D2949" s="261" t="s">
        <v>1809</v>
      </c>
      <c r="E2949" s="261">
        <v>3</v>
      </c>
      <c r="F2949" s="261" t="s">
        <v>1799</v>
      </c>
      <c r="G2949" s="261" t="s">
        <v>33</v>
      </c>
      <c r="H2949" s="261">
        <v>2</v>
      </c>
      <c r="I2949" s="261" t="s">
        <v>17</v>
      </c>
      <c r="J2949" s="261" t="s">
        <v>17</v>
      </c>
      <c r="K2949" s="261" t="s">
        <v>5177</v>
      </c>
      <c r="L2949" s="262">
        <v>45614</v>
      </c>
      <c r="M2949" s="261" t="s">
        <v>20</v>
      </c>
    </row>
    <row r="2950" spans="1:13" x14ac:dyDescent="0.35">
      <c r="A2950" s="259" t="s">
        <v>250</v>
      </c>
      <c r="B2950" s="259" t="s">
        <v>251</v>
      </c>
      <c r="C2950" s="259" t="s">
        <v>229</v>
      </c>
      <c r="D2950" s="259" t="s">
        <v>1811</v>
      </c>
      <c r="E2950" s="259">
        <v>0</v>
      </c>
      <c r="F2950" s="259" t="s">
        <v>1799</v>
      </c>
      <c r="G2950" s="259" t="s">
        <v>33</v>
      </c>
      <c r="H2950" s="259">
        <v>2</v>
      </c>
      <c r="I2950" s="259" t="s">
        <v>17</v>
      </c>
      <c r="J2950" s="259" t="s">
        <v>17</v>
      </c>
      <c r="K2950" s="259" t="s">
        <v>5178</v>
      </c>
      <c r="L2950" s="260">
        <v>45614</v>
      </c>
      <c r="M2950" s="259" t="s">
        <v>20</v>
      </c>
    </row>
    <row r="2951" spans="1:13" x14ac:dyDescent="0.35">
      <c r="A2951" s="261" t="s">
        <v>250</v>
      </c>
      <c r="B2951" s="261" t="s">
        <v>251</v>
      </c>
      <c r="C2951" s="261" t="s">
        <v>229</v>
      </c>
      <c r="D2951" s="261" t="s">
        <v>1813</v>
      </c>
      <c r="E2951" s="261">
        <v>0</v>
      </c>
      <c r="F2951" s="261" t="s">
        <v>1799</v>
      </c>
      <c r="G2951" s="261" t="s">
        <v>33</v>
      </c>
      <c r="H2951" s="261">
        <v>2</v>
      </c>
      <c r="I2951" s="261" t="s">
        <v>17</v>
      </c>
      <c r="J2951" s="261" t="s">
        <v>17</v>
      </c>
      <c r="K2951" s="261" t="s">
        <v>5179</v>
      </c>
      <c r="L2951" s="262">
        <v>45614</v>
      </c>
      <c r="M2951" s="261" t="s">
        <v>20</v>
      </c>
    </row>
    <row r="2952" spans="1:13" x14ac:dyDescent="0.35">
      <c r="A2952" s="259" t="s">
        <v>250</v>
      </c>
      <c r="B2952" s="259" t="s">
        <v>251</v>
      </c>
      <c r="C2952" s="259" t="s">
        <v>229</v>
      </c>
      <c r="D2952" s="259" t="s">
        <v>1815</v>
      </c>
      <c r="E2952" s="259">
        <v>1</v>
      </c>
      <c r="F2952" s="259" t="s">
        <v>1799</v>
      </c>
      <c r="G2952" s="259" t="s">
        <v>33</v>
      </c>
      <c r="H2952" s="259">
        <v>2</v>
      </c>
      <c r="I2952" s="259" t="s">
        <v>17</v>
      </c>
      <c r="J2952" s="259" t="s">
        <v>17</v>
      </c>
      <c r="K2952" s="259" t="s">
        <v>5180</v>
      </c>
      <c r="L2952" s="260">
        <v>45614</v>
      </c>
      <c r="M2952" s="259" t="s">
        <v>20</v>
      </c>
    </row>
    <row r="2953" spans="1:13" x14ac:dyDescent="0.35">
      <c r="A2953" s="261" t="s">
        <v>1235</v>
      </c>
      <c r="B2953" s="261" t="s">
        <v>1236</v>
      </c>
      <c r="C2953" s="261" t="s">
        <v>1237</v>
      </c>
      <c r="D2953" s="261" t="s">
        <v>1798</v>
      </c>
      <c r="E2953" s="261">
        <v>0</v>
      </c>
      <c r="F2953" s="261" t="s">
        <v>1799</v>
      </c>
      <c r="G2953" s="261" t="s">
        <v>33</v>
      </c>
      <c r="H2953" s="261">
        <v>2</v>
      </c>
      <c r="I2953" s="261" t="s">
        <v>17</v>
      </c>
      <c r="J2953" s="261" t="s">
        <v>17</v>
      </c>
      <c r="K2953" s="261" t="s">
        <v>5181</v>
      </c>
      <c r="L2953" s="262">
        <v>45614</v>
      </c>
      <c r="M2953" s="261" t="s">
        <v>20</v>
      </c>
    </row>
    <row r="2954" spans="1:13" x14ac:dyDescent="0.35">
      <c r="A2954" s="259" t="s">
        <v>1235</v>
      </c>
      <c r="B2954" s="259" t="s">
        <v>1236</v>
      </c>
      <c r="C2954" s="259" t="s">
        <v>1237</v>
      </c>
      <c r="D2954" s="259" t="s">
        <v>1801</v>
      </c>
      <c r="E2954" s="259">
        <v>1</v>
      </c>
      <c r="F2954" s="259" t="s">
        <v>1799</v>
      </c>
      <c r="G2954" s="259" t="s">
        <v>33</v>
      </c>
      <c r="H2954" s="259">
        <v>2</v>
      </c>
      <c r="I2954" s="259" t="s">
        <v>17</v>
      </c>
      <c r="J2954" s="259" t="s">
        <v>17</v>
      </c>
      <c r="K2954" s="259" t="s">
        <v>5182</v>
      </c>
      <c r="L2954" s="260">
        <v>45614</v>
      </c>
      <c r="M2954" s="259" t="s">
        <v>20</v>
      </c>
    </row>
    <row r="2955" spans="1:13" x14ac:dyDescent="0.35">
      <c r="A2955" s="261" t="s">
        <v>1235</v>
      </c>
      <c r="B2955" s="261" t="s">
        <v>1236</v>
      </c>
      <c r="C2955" s="261" t="s">
        <v>1237</v>
      </c>
      <c r="D2955" s="261" t="s">
        <v>1803</v>
      </c>
      <c r="E2955" s="261">
        <v>0</v>
      </c>
      <c r="F2955" s="261" t="s">
        <v>1799</v>
      </c>
      <c r="G2955" s="261" t="s">
        <v>33</v>
      </c>
      <c r="H2955" s="261">
        <v>2</v>
      </c>
      <c r="I2955" s="261" t="s">
        <v>17</v>
      </c>
      <c r="J2955" s="261" t="s">
        <v>17</v>
      </c>
      <c r="K2955" s="261" t="s">
        <v>5183</v>
      </c>
      <c r="L2955" s="262">
        <v>45614</v>
      </c>
      <c r="M2955" s="261" t="s">
        <v>20</v>
      </c>
    </row>
    <row r="2956" spans="1:13" x14ac:dyDescent="0.35">
      <c r="A2956" s="259" t="s">
        <v>1235</v>
      </c>
      <c r="B2956" s="259" t="s">
        <v>1236</v>
      </c>
      <c r="C2956" s="259" t="s">
        <v>1237</v>
      </c>
      <c r="D2956" s="259" t="s">
        <v>1805</v>
      </c>
      <c r="E2956" s="259">
        <v>0</v>
      </c>
      <c r="F2956" s="259" t="s">
        <v>1799</v>
      </c>
      <c r="G2956" s="259" t="s">
        <v>33</v>
      </c>
      <c r="H2956" s="259">
        <v>2</v>
      </c>
      <c r="I2956" s="259" t="s">
        <v>17</v>
      </c>
      <c r="J2956" s="259" t="s">
        <v>17</v>
      </c>
      <c r="K2956" s="259" t="s">
        <v>5184</v>
      </c>
      <c r="L2956" s="260">
        <v>45614</v>
      </c>
      <c r="M2956" s="259" t="s">
        <v>20</v>
      </c>
    </row>
    <row r="2957" spans="1:13" x14ac:dyDescent="0.35">
      <c r="A2957" s="261" t="s">
        <v>1235</v>
      </c>
      <c r="B2957" s="261" t="s">
        <v>1236</v>
      </c>
      <c r="C2957" s="261" t="s">
        <v>1237</v>
      </c>
      <c r="D2957" s="261" t="s">
        <v>1807</v>
      </c>
      <c r="E2957" s="261">
        <v>0</v>
      </c>
      <c r="F2957" s="261" t="s">
        <v>1799</v>
      </c>
      <c r="G2957" s="261" t="s">
        <v>33</v>
      </c>
      <c r="H2957" s="261">
        <v>2</v>
      </c>
      <c r="I2957" s="261" t="s">
        <v>17</v>
      </c>
      <c r="J2957" s="261" t="s">
        <v>17</v>
      </c>
      <c r="K2957" s="261" t="s">
        <v>5185</v>
      </c>
      <c r="L2957" s="262">
        <v>45614</v>
      </c>
      <c r="M2957" s="261" t="s">
        <v>20</v>
      </c>
    </row>
    <row r="2958" spans="1:13" x14ac:dyDescent="0.35">
      <c r="A2958" s="259" t="s">
        <v>1235</v>
      </c>
      <c r="B2958" s="259" t="s">
        <v>1236</v>
      </c>
      <c r="C2958" s="259" t="s">
        <v>1237</v>
      </c>
      <c r="D2958" s="259" t="s">
        <v>1809</v>
      </c>
      <c r="E2958" s="259">
        <v>1</v>
      </c>
      <c r="F2958" s="259" t="s">
        <v>1799</v>
      </c>
      <c r="G2958" s="259" t="s">
        <v>33</v>
      </c>
      <c r="H2958" s="259">
        <v>2</v>
      </c>
      <c r="I2958" s="259" t="s">
        <v>17</v>
      </c>
      <c r="J2958" s="259" t="s">
        <v>17</v>
      </c>
      <c r="K2958" s="259" t="s">
        <v>5186</v>
      </c>
      <c r="L2958" s="260">
        <v>45614</v>
      </c>
      <c r="M2958" s="259" t="s">
        <v>20</v>
      </c>
    </row>
    <row r="2959" spans="1:13" x14ac:dyDescent="0.35">
      <c r="A2959" s="261" t="s">
        <v>1235</v>
      </c>
      <c r="B2959" s="261" t="s">
        <v>1236</v>
      </c>
      <c r="C2959" s="261" t="s">
        <v>1237</v>
      </c>
      <c r="D2959" s="261" t="s">
        <v>1811</v>
      </c>
      <c r="E2959" s="261">
        <v>0</v>
      </c>
      <c r="F2959" s="261" t="s">
        <v>1799</v>
      </c>
      <c r="G2959" s="261" t="s">
        <v>33</v>
      </c>
      <c r="H2959" s="261">
        <v>2</v>
      </c>
      <c r="I2959" s="261" t="s">
        <v>17</v>
      </c>
      <c r="J2959" s="261" t="s">
        <v>17</v>
      </c>
      <c r="K2959" s="261" t="s">
        <v>5187</v>
      </c>
      <c r="L2959" s="262">
        <v>45614</v>
      </c>
      <c r="M2959" s="261" t="s">
        <v>20</v>
      </c>
    </row>
    <row r="2960" spans="1:13" x14ac:dyDescent="0.35">
      <c r="A2960" s="259" t="s">
        <v>1235</v>
      </c>
      <c r="B2960" s="259" t="s">
        <v>1236</v>
      </c>
      <c r="C2960" s="259" t="s">
        <v>1237</v>
      </c>
      <c r="D2960" s="259" t="s">
        <v>1813</v>
      </c>
      <c r="E2960" s="259">
        <v>0</v>
      </c>
      <c r="F2960" s="259" t="s">
        <v>1799</v>
      </c>
      <c r="G2960" s="259" t="s">
        <v>33</v>
      </c>
      <c r="H2960" s="259">
        <v>2</v>
      </c>
      <c r="I2960" s="259" t="s">
        <v>17</v>
      </c>
      <c r="J2960" s="259" t="s">
        <v>17</v>
      </c>
      <c r="K2960" s="259" t="s">
        <v>5188</v>
      </c>
      <c r="L2960" s="260">
        <v>45614</v>
      </c>
      <c r="M2960" s="259" t="s">
        <v>20</v>
      </c>
    </row>
    <row r="2961" spans="1:13" x14ac:dyDescent="0.35">
      <c r="A2961" s="261" t="s">
        <v>1235</v>
      </c>
      <c r="B2961" s="261" t="s">
        <v>1236</v>
      </c>
      <c r="C2961" s="261" t="s">
        <v>1237</v>
      </c>
      <c r="D2961" s="261" t="s">
        <v>1815</v>
      </c>
      <c r="E2961" s="261">
        <v>0</v>
      </c>
      <c r="F2961" s="261" t="s">
        <v>1799</v>
      </c>
      <c r="G2961" s="261" t="s">
        <v>33</v>
      </c>
      <c r="H2961" s="261">
        <v>2</v>
      </c>
      <c r="I2961" s="261" t="s">
        <v>17</v>
      </c>
      <c r="J2961" s="261" t="s">
        <v>17</v>
      </c>
      <c r="K2961" s="261" t="s">
        <v>5189</v>
      </c>
      <c r="L2961" s="262">
        <v>45614</v>
      </c>
      <c r="M2961" s="261" t="s">
        <v>20</v>
      </c>
    </row>
    <row r="2962" spans="1:13" x14ac:dyDescent="0.35">
      <c r="A2962" s="259" t="s">
        <v>51</v>
      </c>
      <c r="B2962" s="259" t="s">
        <v>52</v>
      </c>
      <c r="C2962" s="259" t="s">
        <v>53</v>
      </c>
      <c r="D2962" s="259" t="s">
        <v>1798</v>
      </c>
      <c r="E2962" s="259">
        <v>2</v>
      </c>
      <c r="F2962" s="259" t="s">
        <v>1799</v>
      </c>
      <c r="G2962" s="259" t="s">
        <v>33</v>
      </c>
      <c r="H2962" s="259">
        <v>2</v>
      </c>
      <c r="I2962" s="259" t="s">
        <v>17</v>
      </c>
      <c r="J2962" s="259" t="s">
        <v>17</v>
      </c>
      <c r="K2962" s="259" t="s">
        <v>5190</v>
      </c>
      <c r="L2962" s="260">
        <v>45614</v>
      </c>
      <c r="M2962" s="259" t="s">
        <v>20</v>
      </c>
    </row>
    <row r="2963" spans="1:13" x14ac:dyDescent="0.35">
      <c r="A2963" s="261" t="s">
        <v>51</v>
      </c>
      <c r="B2963" s="261" t="s">
        <v>52</v>
      </c>
      <c r="C2963" s="261" t="s">
        <v>53</v>
      </c>
      <c r="D2963" s="261" t="s">
        <v>1801</v>
      </c>
      <c r="E2963" s="261">
        <v>1</v>
      </c>
      <c r="F2963" s="261" t="s">
        <v>1799</v>
      </c>
      <c r="G2963" s="261" t="s">
        <v>33</v>
      </c>
      <c r="H2963" s="261">
        <v>2</v>
      </c>
      <c r="I2963" s="261" t="s">
        <v>17</v>
      </c>
      <c r="J2963" s="261" t="s">
        <v>17</v>
      </c>
      <c r="K2963" s="261" t="s">
        <v>5191</v>
      </c>
      <c r="L2963" s="262">
        <v>45614</v>
      </c>
      <c r="M2963" s="261" t="s">
        <v>20</v>
      </c>
    </row>
    <row r="2964" spans="1:13" x14ac:dyDescent="0.35">
      <c r="A2964" s="259" t="s">
        <v>51</v>
      </c>
      <c r="B2964" s="259" t="s">
        <v>52</v>
      </c>
      <c r="C2964" s="259" t="s">
        <v>53</v>
      </c>
      <c r="D2964" s="259" t="s">
        <v>1803</v>
      </c>
      <c r="E2964" s="259">
        <v>3</v>
      </c>
      <c r="F2964" s="259" t="s">
        <v>1799</v>
      </c>
      <c r="G2964" s="259" t="s">
        <v>33</v>
      </c>
      <c r="H2964" s="259">
        <v>2</v>
      </c>
      <c r="I2964" s="259" t="s">
        <v>17</v>
      </c>
      <c r="J2964" s="259" t="s">
        <v>17</v>
      </c>
      <c r="K2964" s="259" t="s">
        <v>5192</v>
      </c>
      <c r="L2964" s="260">
        <v>45614</v>
      </c>
      <c r="M2964" s="259" t="s">
        <v>20</v>
      </c>
    </row>
    <row r="2965" spans="1:13" x14ac:dyDescent="0.35">
      <c r="A2965" s="261" t="s">
        <v>51</v>
      </c>
      <c r="B2965" s="261" t="s">
        <v>52</v>
      </c>
      <c r="C2965" s="261" t="s">
        <v>53</v>
      </c>
      <c r="D2965" s="261" t="s">
        <v>1805</v>
      </c>
      <c r="E2965" s="261">
        <v>3</v>
      </c>
      <c r="F2965" s="261" t="s">
        <v>1799</v>
      </c>
      <c r="G2965" s="261" t="s">
        <v>33</v>
      </c>
      <c r="H2965" s="261">
        <v>2</v>
      </c>
      <c r="I2965" s="261" t="s">
        <v>17</v>
      </c>
      <c r="J2965" s="261" t="s">
        <v>17</v>
      </c>
      <c r="K2965" s="261" t="s">
        <v>5193</v>
      </c>
      <c r="L2965" s="262">
        <v>45614</v>
      </c>
      <c r="M2965" s="261" t="s">
        <v>20</v>
      </c>
    </row>
    <row r="2966" spans="1:13" x14ac:dyDescent="0.35">
      <c r="A2966" s="259" t="s">
        <v>51</v>
      </c>
      <c r="B2966" s="259" t="s">
        <v>52</v>
      </c>
      <c r="C2966" s="259" t="s">
        <v>53</v>
      </c>
      <c r="D2966" s="259" t="s">
        <v>1807</v>
      </c>
      <c r="E2966" s="259">
        <v>3</v>
      </c>
      <c r="F2966" s="259" t="s">
        <v>1799</v>
      </c>
      <c r="G2966" s="259" t="s">
        <v>33</v>
      </c>
      <c r="H2966" s="259">
        <v>2</v>
      </c>
      <c r="I2966" s="259" t="s">
        <v>17</v>
      </c>
      <c r="J2966" s="259" t="s">
        <v>17</v>
      </c>
      <c r="K2966" s="259" t="s">
        <v>5194</v>
      </c>
      <c r="L2966" s="260">
        <v>45614</v>
      </c>
      <c r="M2966" s="259" t="s">
        <v>20</v>
      </c>
    </row>
    <row r="2967" spans="1:13" x14ac:dyDescent="0.35">
      <c r="A2967" s="261" t="s">
        <v>51</v>
      </c>
      <c r="B2967" s="261" t="s">
        <v>52</v>
      </c>
      <c r="C2967" s="261" t="s">
        <v>53</v>
      </c>
      <c r="D2967" s="261" t="s">
        <v>1809</v>
      </c>
      <c r="E2967" s="261">
        <v>2</v>
      </c>
      <c r="F2967" s="261" t="s">
        <v>1799</v>
      </c>
      <c r="G2967" s="261" t="s">
        <v>33</v>
      </c>
      <c r="H2967" s="261">
        <v>2</v>
      </c>
      <c r="I2967" s="261" t="s">
        <v>17</v>
      </c>
      <c r="J2967" s="261" t="s">
        <v>17</v>
      </c>
      <c r="K2967" s="261" t="s">
        <v>5195</v>
      </c>
      <c r="L2967" s="262">
        <v>45614</v>
      </c>
      <c r="M2967" s="261" t="s">
        <v>20</v>
      </c>
    </row>
    <row r="2968" spans="1:13" x14ac:dyDescent="0.35">
      <c r="A2968" s="259" t="s">
        <v>51</v>
      </c>
      <c r="B2968" s="259" t="s">
        <v>52</v>
      </c>
      <c r="C2968" s="259" t="s">
        <v>53</v>
      </c>
      <c r="D2968" s="259" t="s">
        <v>1811</v>
      </c>
      <c r="E2968" s="259">
        <v>3</v>
      </c>
      <c r="F2968" s="259" t="s">
        <v>1799</v>
      </c>
      <c r="G2968" s="259" t="s">
        <v>33</v>
      </c>
      <c r="H2968" s="259">
        <v>2</v>
      </c>
      <c r="I2968" s="259" t="s">
        <v>17</v>
      </c>
      <c r="J2968" s="259" t="s">
        <v>17</v>
      </c>
      <c r="K2968" s="259" t="s">
        <v>5196</v>
      </c>
      <c r="L2968" s="260">
        <v>45614</v>
      </c>
      <c r="M2968" s="259" t="s">
        <v>20</v>
      </c>
    </row>
    <row r="2969" spans="1:13" x14ac:dyDescent="0.35">
      <c r="A2969" s="261" t="s">
        <v>51</v>
      </c>
      <c r="B2969" s="261" t="s">
        <v>52</v>
      </c>
      <c r="C2969" s="261" t="s">
        <v>53</v>
      </c>
      <c r="D2969" s="261" t="s">
        <v>1813</v>
      </c>
      <c r="E2969" s="261">
        <v>3</v>
      </c>
      <c r="F2969" s="261" t="s">
        <v>1799</v>
      </c>
      <c r="G2969" s="261" t="s">
        <v>33</v>
      </c>
      <c r="H2969" s="261">
        <v>2</v>
      </c>
      <c r="I2969" s="261" t="s">
        <v>17</v>
      </c>
      <c r="J2969" s="261" t="s">
        <v>17</v>
      </c>
      <c r="K2969" s="261" t="s">
        <v>5197</v>
      </c>
      <c r="L2969" s="262">
        <v>45614</v>
      </c>
      <c r="M2969" s="261" t="s">
        <v>20</v>
      </c>
    </row>
    <row r="2970" spans="1:13" x14ac:dyDescent="0.35">
      <c r="A2970" s="259" t="s">
        <v>51</v>
      </c>
      <c r="B2970" s="259" t="s">
        <v>52</v>
      </c>
      <c r="C2970" s="259" t="s">
        <v>53</v>
      </c>
      <c r="D2970" s="259" t="s">
        <v>1815</v>
      </c>
      <c r="E2970" s="259">
        <v>3</v>
      </c>
      <c r="F2970" s="259" t="s">
        <v>1799</v>
      </c>
      <c r="G2970" s="259" t="s">
        <v>33</v>
      </c>
      <c r="H2970" s="259">
        <v>2</v>
      </c>
      <c r="I2970" s="259" t="s">
        <v>17</v>
      </c>
      <c r="J2970" s="259" t="s">
        <v>17</v>
      </c>
      <c r="K2970" s="259" t="s">
        <v>5198</v>
      </c>
      <c r="L2970" s="260">
        <v>45614</v>
      </c>
      <c r="M2970" s="259" t="s">
        <v>20</v>
      </c>
    </row>
    <row r="2971" spans="1:13" x14ac:dyDescent="0.35">
      <c r="A2971" s="261" t="s">
        <v>326</v>
      </c>
      <c r="B2971" s="261" t="s">
        <v>327</v>
      </c>
      <c r="C2971" s="261" t="s">
        <v>53</v>
      </c>
      <c r="D2971" s="261" t="s">
        <v>1798</v>
      </c>
      <c r="E2971" s="261">
        <v>0</v>
      </c>
      <c r="F2971" s="261" t="s">
        <v>1799</v>
      </c>
      <c r="G2971" s="261" t="s">
        <v>33</v>
      </c>
      <c r="H2971" s="261">
        <v>2</v>
      </c>
      <c r="I2971" s="261" t="s">
        <v>17</v>
      </c>
      <c r="J2971" s="261" t="s">
        <v>17</v>
      </c>
      <c r="K2971" s="261" t="s">
        <v>5199</v>
      </c>
      <c r="L2971" s="262">
        <v>45614</v>
      </c>
      <c r="M2971" s="261" t="s">
        <v>20</v>
      </c>
    </row>
    <row r="2972" spans="1:13" x14ac:dyDescent="0.35">
      <c r="A2972" s="259" t="s">
        <v>326</v>
      </c>
      <c r="B2972" s="259" t="s">
        <v>327</v>
      </c>
      <c r="C2972" s="259" t="s">
        <v>53</v>
      </c>
      <c r="D2972" s="259" t="s">
        <v>1801</v>
      </c>
      <c r="E2972" s="259">
        <v>1</v>
      </c>
      <c r="F2972" s="259" t="s">
        <v>1799</v>
      </c>
      <c r="G2972" s="259" t="s">
        <v>33</v>
      </c>
      <c r="H2972" s="259">
        <v>2</v>
      </c>
      <c r="I2972" s="259" t="s">
        <v>17</v>
      </c>
      <c r="J2972" s="259" t="s">
        <v>17</v>
      </c>
      <c r="K2972" s="259" t="s">
        <v>5200</v>
      </c>
      <c r="L2972" s="260">
        <v>45614</v>
      </c>
      <c r="M2972" s="259" t="s">
        <v>20</v>
      </c>
    </row>
    <row r="2973" spans="1:13" x14ac:dyDescent="0.35">
      <c r="A2973" s="261" t="s">
        <v>326</v>
      </c>
      <c r="B2973" s="261" t="s">
        <v>327</v>
      </c>
      <c r="C2973" s="261" t="s">
        <v>53</v>
      </c>
      <c r="D2973" s="261" t="s">
        <v>1803</v>
      </c>
      <c r="E2973" s="261">
        <v>1</v>
      </c>
      <c r="F2973" s="261" t="s">
        <v>1799</v>
      </c>
      <c r="G2973" s="261" t="s">
        <v>33</v>
      </c>
      <c r="H2973" s="261">
        <v>2</v>
      </c>
      <c r="I2973" s="261" t="s">
        <v>17</v>
      </c>
      <c r="J2973" s="261" t="s">
        <v>17</v>
      </c>
      <c r="K2973" s="261" t="s">
        <v>5201</v>
      </c>
      <c r="L2973" s="262">
        <v>45614</v>
      </c>
      <c r="M2973" s="261" t="s">
        <v>20</v>
      </c>
    </row>
    <row r="2974" spans="1:13" x14ac:dyDescent="0.35">
      <c r="A2974" s="259" t="s">
        <v>326</v>
      </c>
      <c r="B2974" s="259" t="s">
        <v>327</v>
      </c>
      <c r="C2974" s="259" t="s">
        <v>53</v>
      </c>
      <c r="D2974" s="259" t="s">
        <v>1805</v>
      </c>
      <c r="E2974" s="259">
        <v>3</v>
      </c>
      <c r="F2974" s="259" t="s">
        <v>1799</v>
      </c>
      <c r="G2974" s="259" t="s">
        <v>33</v>
      </c>
      <c r="H2974" s="259">
        <v>2</v>
      </c>
      <c r="I2974" s="259" t="s">
        <v>17</v>
      </c>
      <c r="J2974" s="259" t="s">
        <v>17</v>
      </c>
      <c r="K2974" s="259" t="s">
        <v>5202</v>
      </c>
      <c r="L2974" s="260">
        <v>45614</v>
      </c>
      <c r="M2974" s="259" t="s">
        <v>20</v>
      </c>
    </row>
    <row r="2975" spans="1:13" x14ac:dyDescent="0.35">
      <c r="A2975" s="261" t="s">
        <v>326</v>
      </c>
      <c r="B2975" s="261" t="s">
        <v>327</v>
      </c>
      <c r="C2975" s="261" t="s">
        <v>53</v>
      </c>
      <c r="D2975" s="261" t="s">
        <v>1807</v>
      </c>
      <c r="E2975" s="261">
        <v>1</v>
      </c>
      <c r="F2975" s="261" t="s">
        <v>1799</v>
      </c>
      <c r="G2975" s="261" t="s">
        <v>33</v>
      </c>
      <c r="H2975" s="261">
        <v>2</v>
      </c>
      <c r="I2975" s="261" t="s">
        <v>17</v>
      </c>
      <c r="J2975" s="261" t="s">
        <v>17</v>
      </c>
      <c r="K2975" s="261" t="s">
        <v>5203</v>
      </c>
      <c r="L2975" s="262">
        <v>45614</v>
      </c>
      <c r="M2975" s="261" t="s">
        <v>20</v>
      </c>
    </row>
    <row r="2976" spans="1:13" x14ac:dyDescent="0.35">
      <c r="A2976" s="259" t="s">
        <v>326</v>
      </c>
      <c r="B2976" s="259" t="s">
        <v>327</v>
      </c>
      <c r="C2976" s="259" t="s">
        <v>53</v>
      </c>
      <c r="D2976" s="259" t="s">
        <v>1809</v>
      </c>
      <c r="E2976" s="259">
        <v>2</v>
      </c>
      <c r="F2976" s="259" t="s">
        <v>1799</v>
      </c>
      <c r="G2976" s="259" t="s">
        <v>33</v>
      </c>
      <c r="H2976" s="259">
        <v>2</v>
      </c>
      <c r="I2976" s="259" t="s">
        <v>17</v>
      </c>
      <c r="J2976" s="259" t="s">
        <v>17</v>
      </c>
      <c r="K2976" s="259" t="s">
        <v>5204</v>
      </c>
      <c r="L2976" s="260">
        <v>45614</v>
      </c>
      <c r="M2976" s="259" t="s">
        <v>20</v>
      </c>
    </row>
    <row r="2977" spans="1:13" x14ac:dyDescent="0.35">
      <c r="A2977" s="261" t="s">
        <v>326</v>
      </c>
      <c r="B2977" s="261" t="s">
        <v>327</v>
      </c>
      <c r="C2977" s="261" t="s">
        <v>53</v>
      </c>
      <c r="D2977" s="261" t="s">
        <v>1811</v>
      </c>
      <c r="E2977" s="261">
        <v>2</v>
      </c>
      <c r="F2977" s="261" t="s">
        <v>1799</v>
      </c>
      <c r="G2977" s="261" t="s">
        <v>33</v>
      </c>
      <c r="H2977" s="261">
        <v>2</v>
      </c>
      <c r="I2977" s="261" t="s">
        <v>17</v>
      </c>
      <c r="J2977" s="261" t="s">
        <v>17</v>
      </c>
      <c r="K2977" s="261" t="s">
        <v>5205</v>
      </c>
      <c r="L2977" s="262">
        <v>45614</v>
      </c>
      <c r="M2977" s="261" t="s">
        <v>20</v>
      </c>
    </row>
    <row r="2978" spans="1:13" x14ac:dyDescent="0.35">
      <c r="A2978" s="259" t="s">
        <v>326</v>
      </c>
      <c r="B2978" s="259" t="s">
        <v>327</v>
      </c>
      <c r="C2978" s="259" t="s">
        <v>53</v>
      </c>
      <c r="D2978" s="259" t="s">
        <v>1813</v>
      </c>
      <c r="E2978" s="259">
        <v>3</v>
      </c>
      <c r="F2978" s="259" t="s">
        <v>1799</v>
      </c>
      <c r="G2978" s="259" t="s">
        <v>33</v>
      </c>
      <c r="H2978" s="259">
        <v>2</v>
      </c>
      <c r="I2978" s="259" t="s">
        <v>17</v>
      </c>
      <c r="J2978" s="259" t="s">
        <v>17</v>
      </c>
      <c r="K2978" s="259" t="s">
        <v>5206</v>
      </c>
      <c r="L2978" s="260">
        <v>45614</v>
      </c>
      <c r="M2978" s="259" t="s">
        <v>20</v>
      </c>
    </row>
    <row r="2979" spans="1:13" x14ac:dyDescent="0.35">
      <c r="A2979" s="261" t="s">
        <v>326</v>
      </c>
      <c r="B2979" s="261" t="s">
        <v>327</v>
      </c>
      <c r="C2979" s="261" t="s">
        <v>53</v>
      </c>
      <c r="D2979" s="261" t="s">
        <v>1815</v>
      </c>
      <c r="E2979" s="261">
        <v>3</v>
      </c>
      <c r="F2979" s="261" t="s">
        <v>1799</v>
      </c>
      <c r="G2979" s="261" t="s">
        <v>33</v>
      </c>
      <c r="H2979" s="261">
        <v>2</v>
      </c>
      <c r="I2979" s="261" t="s">
        <v>17</v>
      </c>
      <c r="J2979" s="261" t="s">
        <v>17</v>
      </c>
      <c r="K2979" s="261" t="s">
        <v>5207</v>
      </c>
      <c r="L2979" s="262">
        <v>45614</v>
      </c>
      <c r="M2979" s="261" t="s">
        <v>20</v>
      </c>
    </row>
    <row r="2980" spans="1:13" x14ac:dyDescent="0.35">
      <c r="A2980" s="259" t="s">
        <v>1708</v>
      </c>
      <c r="B2980" s="259" t="s">
        <v>1709</v>
      </c>
      <c r="C2980" s="259" t="s">
        <v>516</v>
      </c>
      <c r="D2980" s="259" t="s">
        <v>40</v>
      </c>
      <c r="E2980" s="259">
        <v>14222</v>
      </c>
      <c r="F2980" s="259" t="s">
        <v>5208</v>
      </c>
      <c r="G2980" s="259" t="s">
        <v>404</v>
      </c>
      <c r="H2980" s="259">
        <v>1</v>
      </c>
      <c r="I2980" s="259" t="s">
        <v>5209</v>
      </c>
      <c r="J2980" s="259" t="s">
        <v>5210</v>
      </c>
      <c r="K2980" s="259" t="s">
        <v>5211</v>
      </c>
      <c r="L2980" s="260">
        <v>45615</v>
      </c>
      <c r="M2980" s="259" t="s">
        <v>20</v>
      </c>
    </row>
    <row r="2981" spans="1:13" x14ac:dyDescent="0.35">
      <c r="A2981" s="261" t="s">
        <v>1708</v>
      </c>
      <c r="B2981" s="261" t="s">
        <v>1709</v>
      </c>
      <c r="C2981" s="261" t="s">
        <v>516</v>
      </c>
      <c r="D2981" s="261" t="s">
        <v>16</v>
      </c>
      <c r="E2981" s="261" t="s">
        <v>17</v>
      </c>
      <c r="F2981" s="261" t="s">
        <v>5212</v>
      </c>
      <c r="G2981" s="261" t="s">
        <v>723</v>
      </c>
      <c r="H2981" s="261">
        <v>2</v>
      </c>
      <c r="I2981" s="261" t="s">
        <v>5213</v>
      </c>
      <c r="J2981" s="261" t="s">
        <v>5214</v>
      </c>
      <c r="K2981" s="261" t="s">
        <v>5215</v>
      </c>
      <c r="L2981" s="262">
        <v>45615</v>
      </c>
      <c r="M2981" s="261" t="s">
        <v>20</v>
      </c>
    </row>
    <row r="2982" spans="1:13" x14ac:dyDescent="0.35">
      <c r="A2982" s="259" t="s">
        <v>1708</v>
      </c>
      <c r="B2982" s="259" t="s">
        <v>1709</v>
      </c>
      <c r="C2982" s="259" t="s">
        <v>516</v>
      </c>
      <c r="D2982" s="259" t="s">
        <v>24</v>
      </c>
      <c r="E2982" s="259">
        <v>5100000000</v>
      </c>
      <c r="F2982" s="259" t="s">
        <v>5212</v>
      </c>
      <c r="G2982" s="259" t="s">
        <v>723</v>
      </c>
      <c r="H2982" s="259">
        <v>2</v>
      </c>
      <c r="I2982" s="259" t="s">
        <v>5213</v>
      </c>
      <c r="J2982" s="259" t="s">
        <v>5216</v>
      </c>
      <c r="K2982" s="259" t="s">
        <v>5217</v>
      </c>
      <c r="L2982" s="260">
        <v>45615</v>
      </c>
      <c r="M2982" s="259" t="s">
        <v>20</v>
      </c>
    </row>
    <row r="2983" spans="1:13" x14ac:dyDescent="0.35">
      <c r="A2983" s="261" t="s">
        <v>641</v>
      </c>
      <c r="B2983" s="261" t="s">
        <v>642</v>
      </c>
      <c r="C2983" s="261" t="s">
        <v>643</v>
      </c>
      <c r="D2983" s="261" t="s">
        <v>1798</v>
      </c>
      <c r="E2983" s="261">
        <v>0</v>
      </c>
      <c r="F2983" s="261" t="s">
        <v>1799</v>
      </c>
      <c r="G2983" s="261" t="s">
        <v>33</v>
      </c>
      <c r="H2983" s="261">
        <v>2</v>
      </c>
      <c r="I2983" s="261" t="s">
        <v>17</v>
      </c>
      <c r="J2983" s="261" t="s">
        <v>17</v>
      </c>
      <c r="K2983" s="261" t="s">
        <v>5218</v>
      </c>
      <c r="L2983" s="262">
        <v>45615</v>
      </c>
      <c r="M2983" s="261" t="s">
        <v>20</v>
      </c>
    </row>
    <row r="2984" spans="1:13" x14ac:dyDescent="0.35">
      <c r="A2984" s="259" t="s">
        <v>641</v>
      </c>
      <c r="B2984" s="259" t="s">
        <v>642</v>
      </c>
      <c r="C2984" s="259" t="s">
        <v>643</v>
      </c>
      <c r="D2984" s="259" t="s">
        <v>1801</v>
      </c>
      <c r="E2984" s="259">
        <v>0</v>
      </c>
      <c r="F2984" s="259" t="s">
        <v>1799</v>
      </c>
      <c r="G2984" s="259" t="s">
        <v>33</v>
      </c>
      <c r="H2984" s="259">
        <v>2</v>
      </c>
      <c r="I2984" s="259" t="s">
        <v>17</v>
      </c>
      <c r="J2984" s="259" t="s">
        <v>17</v>
      </c>
      <c r="K2984" s="259" t="s">
        <v>5219</v>
      </c>
      <c r="L2984" s="260">
        <v>45615</v>
      </c>
      <c r="M2984" s="259" t="s">
        <v>20</v>
      </c>
    </row>
    <row r="2985" spans="1:13" x14ac:dyDescent="0.35">
      <c r="A2985" s="261" t="s">
        <v>641</v>
      </c>
      <c r="B2985" s="261" t="s">
        <v>642</v>
      </c>
      <c r="C2985" s="261" t="s">
        <v>643</v>
      </c>
      <c r="D2985" s="261" t="s">
        <v>1803</v>
      </c>
      <c r="E2985" s="261">
        <v>0</v>
      </c>
      <c r="F2985" s="261" t="s">
        <v>1799</v>
      </c>
      <c r="G2985" s="261" t="s">
        <v>33</v>
      </c>
      <c r="H2985" s="261">
        <v>2</v>
      </c>
      <c r="I2985" s="261" t="s">
        <v>17</v>
      </c>
      <c r="J2985" s="261" t="s">
        <v>17</v>
      </c>
      <c r="K2985" s="261" t="s">
        <v>5220</v>
      </c>
      <c r="L2985" s="262">
        <v>45615</v>
      </c>
      <c r="M2985" s="261" t="s">
        <v>20</v>
      </c>
    </row>
    <row r="2986" spans="1:13" x14ac:dyDescent="0.35">
      <c r="A2986" s="259" t="s">
        <v>641</v>
      </c>
      <c r="B2986" s="259" t="s">
        <v>642</v>
      </c>
      <c r="C2986" s="259" t="s">
        <v>643</v>
      </c>
      <c r="D2986" s="259" t="s">
        <v>1805</v>
      </c>
      <c r="E2986" s="259">
        <v>0</v>
      </c>
      <c r="F2986" s="259" t="s">
        <v>1799</v>
      </c>
      <c r="G2986" s="259" t="s">
        <v>33</v>
      </c>
      <c r="H2986" s="259">
        <v>2</v>
      </c>
      <c r="I2986" s="259" t="s">
        <v>17</v>
      </c>
      <c r="J2986" s="259" t="s">
        <v>17</v>
      </c>
      <c r="K2986" s="259" t="s">
        <v>5221</v>
      </c>
      <c r="L2986" s="260">
        <v>45615</v>
      </c>
      <c r="M2986" s="259" t="s">
        <v>20</v>
      </c>
    </row>
    <row r="2987" spans="1:13" x14ac:dyDescent="0.35">
      <c r="A2987" s="261" t="s">
        <v>641</v>
      </c>
      <c r="B2987" s="261" t="s">
        <v>642</v>
      </c>
      <c r="C2987" s="261" t="s">
        <v>643</v>
      </c>
      <c r="D2987" s="261" t="s">
        <v>1807</v>
      </c>
      <c r="E2987" s="261">
        <v>1</v>
      </c>
      <c r="F2987" s="261" t="s">
        <v>1799</v>
      </c>
      <c r="G2987" s="261" t="s">
        <v>33</v>
      </c>
      <c r="H2987" s="261">
        <v>2</v>
      </c>
      <c r="I2987" s="261" t="s">
        <v>17</v>
      </c>
      <c r="J2987" s="261" t="s">
        <v>17</v>
      </c>
      <c r="K2987" s="261" t="s">
        <v>5222</v>
      </c>
      <c r="L2987" s="262">
        <v>45615</v>
      </c>
      <c r="M2987" s="261" t="s">
        <v>20</v>
      </c>
    </row>
    <row r="2988" spans="1:13" x14ac:dyDescent="0.35">
      <c r="A2988" s="259" t="s">
        <v>641</v>
      </c>
      <c r="B2988" s="259" t="s">
        <v>642</v>
      </c>
      <c r="C2988" s="259" t="s">
        <v>643</v>
      </c>
      <c r="D2988" s="259" t="s">
        <v>1809</v>
      </c>
      <c r="E2988" s="259">
        <v>2</v>
      </c>
      <c r="F2988" s="259" t="s">
        <v>1799</v>
      </c>
      <c r="G2988" s="259" t="s">
        <v>33</v>
      </c>
      <c r="H2988" s="259">
        <v>2</v>
      </c>
      <c r="I2988" s="259" t="s">
        <v>17</v>
      </c>
      <c r="J2988" s="259" t="s">
        <v>17</v>
      </c>
      <c r="K2988" s="259" t="s">
        <v>5223</v>
      </c>
      <c r="L2988" s="260">
        <v>45615</v>
      </c>
      <c r="M2988" s="259" t="s">
        <v>20</v>
      </c>
    </row>
    <row r="2989" spans="1:13" x14ac:dyDescent="0.35">
      <c r="A2989" s="261" t="s">
        <v>641</v>
      </c>
      <c r="B2989" s="261" t="s">
        <v>642</v>
      </c>
      <c r="C2989" s="261" t="s">
        <v>643</v>
      </c>
      <c r="D2989" s="261" t="s">
        <v>1811</v>
      </c>
      <c r="E2989" s="261">
        <v>0</v>
      </c>
      <c r="F2989" s="261" t="s">
        <v>1799</v>
      </c>
      <c r="G2989" s="261" t="s">
        <v>33</v>
      </c>
      <c r="H2989" s="261">
        <v>2</v>
      </c>
      <c r="I2989" s="261" t="s">
        <v>17</v>
      </c>
      <c r="J2989" s="261" t="s">
        <v>17</v>
      </c>
      <c r="K2989" s="261" t="s">
        <v>5224</v>
      </c>
      <c r="L2989" s="262">
        <v>45615</v>
      </c>
      <c r="M2989" s="261" t="s">
        <v>20</v>
      </c>
    </row>
    <row r="2990" spans="1:13" x14ac:dyDescent="0.35">
      <c r="A2990" s="259" t="s">
        <v>641</v>
      </c>
      <c r="B2990" s="259" t="s">
        <v>642</v>
      </c>
      <c r="C2990" s="259" t="s">
        <v>643</v>
      </c>
      <c r="D2990" s="259" t="s">
        <v>1813</v>
      </c>
      <c r="E2990" s="259">
        <v>0</v>
      </c>
      <c r="F2990" s="259" t="s">
        <v>1799</v>
      </c>
      <c r="G2990" s="259" t="s">
        <v>33</v>
      </c>
      <c r="H2990" s="259">
        <v>2</v>
      </c>
      <c r="I2990" s="259" t="s">
        <v>17</v>
      </c>
      <c r="J2990" s="259" t="s">
        <v>17</v>
      </c>
      <c r="K2990" s="259" t="s">
        <v>5225</v>
      </c>
      <c r="L2990" s="260">
        <v>45615</v>
      </c>
      <c r="M2990" s="259" t="s">
        <v>20</v>
      </c>
    </row>
    <row r="2991" spans="1:13" x14ac:dyDescent="0.35">
      <c r="A2991" s="261" t="s">
        <v>641</v>
      </c>
      <c r="B2991" s="261" t="s">
        <v>642</v>
      </c>
      <c r="C2991" s="261" t="s">
        <v>643</v>
      </c>
      <c r="D2991" s="261" t="s">
        <v>1815</v>
      </c>
      <c r="E2991" s="261">
        <v>0</v>
      </c>
      <c r="F2991" s="261" t="s">
        <v>1799</v>
      </c>
      <c r="G2991" s="261" t="s">
        <v>33</v>
      </c>
      <c r="H2991" s="261">
        <v>2</v>
      </c>
      <c r="I2991" s="261" t="s">
        <v>17</v>
      </c>
      <c r="J2991" s="261" t="s">
        <v>17</v>
      </c>
      <c r="K2991" s="261" t="s">
        <v>5226</v>
      </c>
      <c r="L2991" s="262">
        <v>45615</v>
      </c>
      <c r="M2991" s="261" t="s">
        <v>20</v>
      </c>
    </row>
    <row r="2992" spans="1:13" x14ac:dyDescent="0.35">
      <c r="A2992" s="259" t="s">
        <v>1235</v>
      </c>
      <c r="B2992" s="259" t="s">
        <v>1281</v>
      </c>
      <c r="C2992" s="259" t="s">
        <v>1282</v>
      </c>
      <c r="D2992" s="259" t="s">
        <v>1798</v>
      </c>
      <c r="E2992" s="259">
        <v>0</v>
      </c>
      <c r="F2992" s="259" t="s">
        <v>1799</v>
      </c>
      <c r="G2992" s="259" t="s">
        <v>33</v>
      </c>
      <c r="H2992" s="259">
        <v>2</v>
      </c>
      <c r="I2992" s="259" t="s">
        <v>17</v>
      </c>
      <c r="J2992" s="259" t="s">
        <v>17</v>
      </c>
      <c r="K2992" s="259" t="s">
        <v>5227</v>
      </c>
      <c r="L2992" s="260">
        <v>45615</v>
      </c>
      <c r="M2992" s="259" t="s">
        <v>20</v>
      </c>
    </row>
    <row r="2993" spans="1:13" x14ac:dyDescent="0.35">
      <c r="A2993" s="261" t="s">
        <v>1235</v>
      </c>
      <c r="B2993" s="261" t="s">
        <v>1281</v>
      </c>
      <c r="C2993" s="261" t="s">
        <v>1282</v>
      </c>
      <c r="D2993" s="261" t="s">
        <v>1801</v>
      </c>
      <c r="E2993" s="261">
        <v>0</v>
      </c>
      <c r="F2993" s="261" t="s">
        <v>1799</v>
      </c>
      <c r="G2993" s="261" t="s">
        <v>33</v>
      </c>
      <c r="H2993" s="261">
        <v>2</v>
      </c>
      <c r="I2993" s="261" t="s">
        <v>17</v>
      </c>
      <c r="J2993" s="261" t="s">
        <v>17</v>
      </c>
      <c r="K2993" s="261" t="s">
        <v>5228</v>
      </c>
      <c r="L2993" s="262">
        <v>45615</v>
      </c>
      <c r="M2993" s="261" t="s">
        <v>20</v>
      </c>
    </row>
    <row r="2994" spans="1:13" x14ac:dyDescent="0.35">
      <c r="A2994" s="259" t="s">
        <v>1235</v>
      </c>
      <c r="B2994" s="259" t="s">
        <v>1281</v>
      </c>
      <c r="C2994" s="259" t="s">
        <v>1282</v>
      </c>
      <c r="D2994" s="259" t="s">
        <v>1803</v>
      </c>
      <c r="E2994" s="259">
        <v>0</v>
      </c>
      <c r="F2994" s="259" t="s">
        <v>1799</v>
      </c>
      <c r="G2994" s="259" t="s">
        <v>33</v>
      </c>
      <c r="H2994" s="259">
        <v>2</v>
      </c>
      <c r="I2994" s="259" t="s">
        <v>17</v>
      </c>
      <c r="J2994" s="259" t="s">
        <v>17</v>
      </c>
      <c r="K2994" s="259" t="s">
        <v>5229</v>
      </c>
      <c r="L2994" s="260">
        <v>45615</v>
      </c>
      <c r="M2994" s="259" t="s">
        <v>20</v>
      </c>
    </row>
    <row r="2995" spans="1:13" x14ac:dyDescent="0.35">
      <c r="A2995" s="261" t="s">
        <v>1235</v>
      </c>
      <c r="B2995" s="261" t="s">
        <v>1281</v>
      </c>
      <c r="C2995" s="261" t="s">
        <v>1282</v>
      </c>
      <c r="D2995" s="261" t="s">
        <v>1805</v>
      </c>
      <c r="E2995" s="261">
        <v>2</v>
      </c>
      <c r="F2995" s="261" t="s">
        <v>1799</v>
      </c>
      <c r="G2995" s="261" t="s">
        <v>33</v>
      </c>
      <c r="H2995" s="261">
        <v>2</v>
      </c>
      <c r="I2995" s="261" t="s">
        <v>17</v>
      </c>
      <c r="J2995" s="261" t="s">
        <v>17</v>
      </c>
      <c r="K2995" s="261" t="s">
        <v>5230</v>
      </c>
      <c r="L2995" s="262">
        <v>45615</v>
      </c>
      <c r="M2995" s="261" t="s">
        <v>20</v>
      </c>
    </row>
    <row r="2996" spans="1:13" x14ac:dyDescent="0.35">
      <c r="A2996" s="259" t="s">
        <v>1235</v>
      </c>
      <c r="B2996" s="259" t="s">
        <v>1281</v>
      </c>
      <c r="C2996" s="259" t="s">
        <v>1282</v>
      </c>
      <c r="D2996" s="259" t="s">
        <v>1807</v>
      </c>
      <c r="E2996" s="259">
        <v>1</v>
      </c>
      <c r="F2996" s="259" t="s">
        <v>1799</v>
      </c>
      <c r="G2996" s="259" t="s">
        <v>33</v>
      </c>
      <c r="H2996" s="259">
        <v>2</v>
      </c>
      <c r="I2996" s="259" t="s">
        <v>17</v>
      </c>
      <c r="J2996" s="259" t="s">
        <v>17</v>
      </c>
      <c r="K2996" s="259" t="s">
        <v>5231</v>
      </c>
      <c r="L2996" s="260">
        <v>45615</v>
      </c>
      <c r="M2996" s="259" t="s">
        <v>20</v>
      </c>
    </row>
    <row r="2997" spans="1:13" x14ac:dyDescent="0.35">
      <c r="A2997" s="261" t="s">
        <v>1235</v>
      </c>
      <c r="B2997" s="261" t="s">
        <v>1281</v>
      </c>
      <c r="C2997" s="261" t="s">
        <v>1282</v>
      </c>
      <c r="D2997" s="261" t="s">
        <v>1809</v>
      </c>
      <c r="E2997" s="261">
        <v>0</v>
      </c>
      <c r="F2997" s="261" t="s">
        <v>1799</v>
      </c>
      <c r="G2997" s="261" t="s">
        <v>33</v>
      </c>
      <c r="H2997" s="261">
        <v>2</v>
      </c>
      <c r="I2997" s="261" t="s">
        <v>17</v>
      </c>
      <c r="J2997" s="261" t="s">
        <v>17</v>
      </c>
      <c r="K2997" s="261" t="s">
        <v>5232</v>
      </c>
      <c r="L2997" s="262">
        <v>45615</v>
      </c>
      <c r="M2997" s="261" t="s">
        <v>20</v>
      </c>
    </row>
    <row r="2998" spans="1:13" x14ac:dyDescent="0.35">
      <c r="A2998" s="259" t="s">
        <v>1235</v>
      </c>
      <c r="B2998" s="259" t="s">
        <v>1281</v>
      </c>
      <c r="C2998" s="259" t="s">
        <v>1282</v>
      </c>
      <c r="D2998" s="259" t="s">
        <v>1811</v>
      </c>
      <c r="E2998" s="259">
        <v>0</v>
      </c>
      <c r="F2998" s="259" t="s">
        <v>1799</v>
      </c>
      <c r="G2998" s="259" t="s">
        <v>33</v>
      </c>
      <c r="H2998" s="259">
        <v>2</v>
      </c>
      <c r="I2998" s="259" t="s">
        <v>17</v>
      </c>
      <c r="J2998" s="259" t="s">
        <v>17</v>
      </c>
      <c r="K2998" s="259" t="s">
        <v>5233</v>
      </c>
      <c r="L2998" s="260">
        <v>45615</v>
      </c>
      <c r="M2998" s="259" t="s">
        <v>20</v>
      </c>
    </row>
    <row r="2999" spans="1:13" x14ac:dyDescent="0.35">
      <c r="A2999" s="261" t="s">
        <v>1235</v>
      </c>
      <c r="B2999" s="261" t="s">
        <v>1281</v>
      </c>
      <c r="C2999" s="261" t="s">
        <v>1282</v>
      </c>
      <c r="D2999" s="261" t="s">
        <v>1813</v>
      </c>
      <c r="E2999" s="261">
        <v>0</v>
      </c>
      <c r="F2999" s="261" t="s">
        <v>1799</v>
      </c>
      <c r="G2999" s="261" t="s">
        <v>33</v>
      </c>
      <c r="H2999" s="261">
        <v>2</v>
      </c>
      <c r="I2999" s="261" t="s">
        <v>17</v>
      </c>
      <c r="J2999" s="261" t="s">
        <v>17</v>
      </c>
      <c r="K2999" s="261" t="s">
        <v>5234</v>
      </c>
      <c r="L2999" s="262">
        <v>45615</v>
      </c>
      <c r="M2999" s="261" t="s">
        <v>20</v>
      </c>
    </row>
    <row r="3000" spans="1:13" x14ac:dyDescent="0.35">
      <c r="A3000" s="259" t="s">
        <v>1235</v>
      </c>
      <c r="B3000" s="259" t="s">
        <v>1281</v>
      </c>
      <c r="C3000" s="259" t="s">
        <v>1282</v>
      </c>
      <c r="D3000" s="259" t="s">
        <v>1815</v>
      </c>
      <c r="E3000" s="259">
        <v>0</v>
      </c>
      <c r="F3000" s="259" t="s">
        <v>1799</v>
      </c>
      <c r="G3000" s="259" t="s">
        <v>33</v>
      </c>
      <c r="H3000" s="259">
        <v>2</v>
      </c>
      <c r="I3000" s="259" t="s">
        <v>17</v>
      </c>
      <c r="J3000" s="259" t="s">
        <v>17</v>
      </c>
      <c r="K3000" s="259" t="s">
        <v>5235</v>
      </c>
      <c r="L3000" s="260">
        <v>45615</v>
      </c>
      <c r="M3000" s="259" t="s">
        <v>20</v>
      </c>
    </row>
    <row r="3001" spans="1:13" x14ac:dyDescent="0.35">
      <c r="A3001" s="261" t="s">
        <v>712</v>
      </c>
      <c r="B3001" s="261" t="s">
        <v>713</v>
      </c>
      <c r="C3001" s="261" t="s">
        <v>612</v>
      </c>
      <c r="D3001" s="261" t="s">
        <v>1798</v>
      </c>
      <c r="E3001" s="261">
        <v>2</v>
      </c>
      <c r="F3001" s="261" t="s">
        <v>1799</v>
      </c>
      <c r="G3001" s="261" t="s">
        <v>33</v>
      </c>
      <c r="H3001" s="261">
        <v>2</v>
      </c>
      <c r="I3001" s="261" t="s">
        <v>17</v>
      </c>
      <c r="J3001" s="261" t="s">
        <v>17</v>
      </c>
      <c r="K3001" s="261" t="s">
        <v>5236</v>
      </c>
      <c r="L3001" s="262">
        <v>45615</v>
      </c>
      <c r="M3001" s="261" t="s">
        <v>20</v>
      </c>
    </row>
    <row r="3002" spans="1:13" x14ac:dyDescent="0.35">
      <c r="A3002" s="259" t="s">
        <v>712</v>
      </c>
      <c r="B3002" s="259" t="s">
        <v>713</v>
      </c>
      <c r="C3002" s="259" t="s">
        <v>612</v>
      </c>
      <c r="D3002" s="259" t="s">
        <v>1801</v>
      </c>
      <c r="E3002" s="259">
        <v>2</v>
      </c>
      <c r="F3002" s="259" t="s">
        <v>1799</v>
      </c>
      <c r="G3002" s="259" t="s">
        <v>33</v>
      </c>
      <c r="H3002" s="259">
        <v>2</v>
      </c>
      <c r="I3002" s="259" t="s">
        <v>17</v>
      </c>
      <c r="J3002" s="259" t="s">
        <v>17</v>
      </c>
      <c r="K3002" s="259" t="s">
        <v>5237</v>
      </c>
      <c r="L3002" s="260">
        <v>45615</v>
      </c>
      <c r="M3002" s="259" t="s">
        <v>20</v>
      </c>
    </row>
    <row r="3003" spans="1:13" x14ac:dyDescent="0.35">
      <c r="A3003" s="261" t="s">
        <v>712</v>
      </c>
      <c r="B3003" s="261" t="s">
        <v>713</v>
      </c>
      <c r="C3003" s="261" t="s">
        <v>612</v>
      </c>
      <c r="D3003" s="261" t="s">
        <v>1803</v>
      </c>
      <c r="E3003" s="261">
        <v>2</v>
      </c>
      <c r="F3003" s="261" t="s">
        <v>1799</v>
      </c>
      <c r="G3003" s="261" t="s">
        <v>33</v>
      </c>
      <c r="H3003" s="261">
        <v>2</v>
      </c>
      <c r="I3003" s="261" t="s">
        <v>17</v>
      </c>
      <c r="J3003" s="261" t="s">
        <v>17</v>
      </c>
      <c r="K3003" s="261" t="s">
        <v>5238</v>
      </c>
      <c r="L3003" s="262">
        <v>45615</v>
      </c>
      <c r="M3003" s="261" t="s">
        <v>20</v>
      </c>
    </row>
    <row r="3004" spans="1:13" x14ac:dyDescent="0.35">
      <c r="A3004" s="259" t="s">
        <v>712</v>
      </c>
      <c r="B3004" s="259" t="s">
        <v>713</v>
      </c>
      <c r="C3004" s="259" t="s">
        <v>612</v>
      </c>
      <c r="D3004" s="259" t="s">
        <v>1805</v>
      </c>
      <c r="E3004" s="259">
        <v>3</v>
      </c>
      <c r="F3004" s="259" t="s">
        <v>1799</v>
      </c>
      <c r="G3004" s="259" t="s">
        <v>33</v>
      </c>
      <c r="H3004" s="259">
        <v>2</v>
      </c>
      <c r="I3004" s="259" t="s">
        <v>17</v>
      </c>
      <c r="J3004" s="259" t="s">
        <v>17</v>
      </c>
      <c r="K3004" s="259" t="s">
        <v>5239</v>
      </c>
      <c r="L3004" s="260">
        <v>45615</v>
      </c>
      <c r="M3004" s="259" t="s">
        <v>20</v>
      </c>
    </row>
    <row r="3005" spans="1:13" x14ac:dyDescent="0.35">
      <c r="A3005" s="261" t="s">
        <v>712</v>
      </c>
      <c r="B3005" s="261" t="s">
        <v>713</v>
      </c>
      <c r="C3005" s="261" t="s">
        <v>612</v>
      </c>
      <c r="D3005" s="261" t="s">
        <v>1807</v>
      </c>
      <c r="E3005" s="261">
        <v>3</v>
      </c>
      <c r="F3005" s="261" t="s">
        <v>1799</v>
      </c>
      <c r="G3005" s="261" t="s">
        <v>33</v>
      </c>
      <c r="H3005" s="261">
        <v>2</v>
      </c>
      <c r="I3005" s="261" t="s">
        <v>17</v>
      </c>
      <c r="J3005" s="261" t="s">
        <v>17</v>
      </c>
      <c r="K3005" s="261" t="s">
        <v>5240</v>
      </c>
      <c r="L3005" s="262">
        <v>45615</v>
      </c>
      <c r="M3005" s="261" t="s">
        <v>20</v>
      </c>
    </row>
    <row r="3006" spans="1:13" x14ac:dyDescent="0.35">
      <c r="A3006" s="259" t="s">
        <v>712</v>
      </c>
      <c r="B3006" s="259" t="s">
        <v>713</v>
      </c>
      <c r="C3006" s="259" t="s">
        <v>612</v>
      </c>
      <c r="D3006" s="259" t="s">
        <v>1809</v>
      </c>
      <c r="E3006" s="259">
        <v>2</v>
      </c>
      <c r="F3006" s="259" t="s">
        <v>1799</v>
      </c>
      <c r="G3006" s="259" t="s">
        <v>33</v>
      </c>
      <c r="H3006" s="259">
        <v>2</v>
      </c>
      <c r="I3006" s="259" t="s">
        <v>17</v>
      </c>
      <c r="J3006" s="259" t="s">
        <v>17</v>
      </c>
      <c r="K3006" s="259" t="s">
        <v>5241</v>
      </c>
      <c r="L3006" s="260">
        <v>45615</v>
      </c>
      <c r="M3006" s="259" t="s">
        <v>20</v>
      </c>
    </row>
    <row r="3007" spans="1:13" x14ac:dyDescent="0.35">
      <c r="A3007" s="261" t="s">
        <v>712</v>
      </c>
      <c r="B3007" s="261" t="s">
        <v>713</v>
      </c>
      <c r="C3007" s="261" t="s">
        <v>612</v>
      </c>
      <c r="D3007" s="261" t="s">
        <v>1811</v>
      </c>
      <c r="E3007" s="261">
        <v>2</v>
      </c>
      <c r="F3007" s="261" t="s">
        <v>1799</v>
      </c>
      <c r="G3007" s="261" t="s">
        <v>33</v>
      </c>
      <c r="H3007" s="261">
        <v>2</v>
      </c>
      <c r="I3007" s="261" t="s">
        <v>17</v>
      </c>
      <c r="J3007" s="261" t="s">
        <v>17</v>
      </c>
      <c r="K3007" s="261" t="s">
        <v>5242</v>
      </c>
      <c r="L3007" s="262">
        <v>45615</v>
      </c>
      <c r="M3007" s="261" t="s">
        <v>20</v>
      </c>
    </row>
    <row r="3008" spans="1:13" x14ac:dyDescent="0.35">
      <c r="A3008" s="259" t="s">
        <v>712</v>
      </c>
      <c r="B3008" s="259" t="s">
        <v>713</v>
      </c>
      <c r="C3008" s="259" t="s">
        <v>612</v>
      </c>
      <c r="D3008" s="259" t="s">
        <v>1813</v>
      </c>
      <c r="E3008" s="259">
        <v>3</v>
      </c>
      <c r="F3008" s="259" t="s">
        <v>1799</v>
      </c>
      <c r="G3008" s="259" t="s">
        <v>33</v>
      </c>
      <c r="H3008" s="259">
        <v>2</v>
      </c>
      <c r="I3008" s="259" t="s">
        <v>17</v>
      </c>
      <c r="J3008" s="259" t="s">
        <v>17</v>
      </c>
      <c r="K3008" s="259" t="s">
        <v>5243</v>
      </c>
      <c r="L3008" s="260">
        <v>45615</v>
      </c>
      <c r="M3008" s="259" t="s">
        <v>20</v>
      </c>
    </row>
    <row r="3009" spans="1:13" x14ac:dyDescent="0.35">
      <c r="A3009" s="261" t="s">
        <v>712</v>
      </c>
      <c r="B3009" s="261" t="s">
        <v>713</v>
      </c>
      <c r="C3009" s="261" t="s">
        <v>612</v>
      </c>
      <c r="D3009" s="261" t="s">
        <v>1815</v>
      </c>
      <c r="E3009" s="261">
        <v>1</v>
      </c>
      <c r="F3009" s="261" t="s">
        <v>1799</v>
      </c>
      <c r="G3009" s="261" t="s">
        <v>33</v>
      </c>
      <c r="H3009" s="261">
        <v>2</v>
      </c>
      <c r="I3009" s="261" t="s">
        <v>17</v>
      </c>
      <c r="J3009" s="261" t="s">
        <v>17</v>
      </c>
      <c r="K3009" s="261" t="s">
        <v>5244</v>
      </c>
      <c r="L3009" s="262">
        <v>45615</v>
      </c>
      <c r="M3009" s="261" t="s">
        <v>20</v>
      </c>
    </row>
    <row r="3010" spans="1:13" x14ac:dyDescent="0.35">
      <c r="A3010" s="259" t="s">
        <v>610</v>
      </c>
      <c r="B3010" s="259" t="s">
        <v>611</v>
      </c>
      <c r="C3010" s="259" t="s">
        <v>612</v>
      </c>
      <c r="D3010" s="259" t="s">
        <v>1798</v>
      </c>
      <c r="E3010" s="259">
        <v>1</v>
      </c>
      <c r="F3010" s="259" t="s">
        <v>1799</v>
      </c>
      <c r="G3010" s="259" t="s">
        <v>33</v>
      </c>
      <c r="H3010" s="259">
        <v>2</v>
      </c>
      <c r="I3010" s="259" t="s">
        <v>17</v>
      </c>
      <c r="J3010" s="259" t="s">
        <v>17</v>
      </c>
      <c r="K3010" s="259" t="s">
        <v>5245</v>
      </c>
      <c r="L3010" s="260">
        <v>45615</v>
      </c>
      <c r="M3010" s="259" t="s">
        <v>20</v>
      </c>
    </row>
    <row r="3011" spans="1:13" x14ac:dyDescent="0.35">
      <c r="A3011" s="261" t="s">
        <v>610</v>
      </c>
      <c r="B3011" s="261" t="s">
        <v>611</v>
      </c>
      <c r="C3011" s="261" t="s">
        <v>612</v>
      </c>
      <c r="D3011" s="261" t="s">
        <v>1801</v>
      </c>
      <c r="E3011" s="261">
        <v>1</v>
      </c>
      <c r="F3011" s="261" t="s">
        <v>1799</v>
      </c>
      <c r="G3011" s="261" t="s">
        <v>33</v>
      </c>
      <c r="H3011" s="261">
        <v>2</v>
      </c>
      <c r="I3011" s="261" t="s">
        <v>17</v>
      </c>
      <c r="J3011" s="261" t="s">
        <v>17</v>
      </c>
      <c r="K3011" s="261" t="s">
        <v>5246</v>
      </c>
      <c r="L3011" s="262">
        <v>45615</v>
      </c>
      <c r="M3011" s="261" t="s">
        <v>20</v>
      </c>
    </row>
    <row r="3012" spans="1:13" x14ac:dyDescent="0.35">
      <c r="A3012" s="259" t="s">
        <v>610</v>
      </c>
      <c r="B3012" s="259" t="s">
        <v>611</v>
      </c>
      <c r="C3012" s="259" t="s">
        <v>612</v>
      </c>
      <c r="D3012" s="259" t="s">
        <v>1803</v>
      </c>
      <c r="E3012" s="259">
        <v>1</v>
      </c>
      <c r="F3012" s="259" t="s">
        <v>1799</v>
      </c>
      <c r="G3012" s="259" t="s">
        <v>33</v>
      </c>
      <c r="H3012" s="259">
        <v>2</v>
      </c>
      <c r="I3012" s="259" t="s">
        <v>17</v>
      </c>
      <c r="J3012" s="259" t="s">
        <v>17</v>
      </c>
      <c r="K3012" s="259" t="s">
        <v>5247</v>
      </c>
      <c r="L3012" s="260">
        <v>45615</v>
      </c>
      <c r="M3012" s="259" t="s">
        <v>20</v>
      </c>
    </row>
    <row r="3013" spans="1:13" x14ac:dyDescent="0.35">
      <c r="A3013" s="261" t="s">
        <v>610</v>
      </c>
      <c r="B3013" s="261" t="s">
        <v>611</v>
      </c>
      <c r="C3013" s="261" t="s">
        <v>612</v>
      </c>
      <c r="D3013" s="261" t="s">
        <v>1805</v>
      </c>
      <c r="E3013" s="261">
        <v>3</v>
      </c>
      <c r="F3013" s="261" t="s">
        <v>1799</v>
      </c>
      <c r="G3013" s="261" t="s">
        <v>33</v>
      </c>
      <c r="H3013" s="261">
        <v>2</v>
      </c>
      <c r="I3013" s="261" t="s">
        <v>17</v>
      </c>
      <c r="J3013" s="261" t="s">
        <v>17</v>
      </c>
      <c r="K3013" s="261" t="s">
        <v>5248</v>
      </c>
      <c r="L3013" s="262">
        <v>45615</v>
      </c>
      <c r="M3013" s="261" t="s">
        <v>20</v>
      </c>
    </row>
    <row r="3014" spans="1:13" x14ac:dyDescent="0.35">
      <c r="A3014" s="259" t="s">
        <v>610</v>
      </c>
      <c r="B3014" s="259" t="s">
        <v>611</v>
      </c>
      <c r="C3014" s="259" t="s">
        <v>612</v>
      </c>
      <c r="D3014" s="259" t="s">
        <v>1807</v>
      </c>
      <c r="E3014" s="259">
        <v>1</v>
      </c>
      <c r="F3014" s="259" t="s">
        <v>1799</v>
      </c>
      <c r="G3014" s="259" t="s">
        <v>33</v>
      </c>
      <c r="H3014" s="259">
        <v>2</v>
      </c>
      <c r="I3014" s="259" t="s">
        <v>17</v>
      </c>
      <c r="J3014" s="259" t="s">
        <v>17</v>
      </c>
      <c r="K3014" s="259" t="s">
        <v>5249</v>
      </c>
      <c r="L3014" s="260">
        <v>45615</v>
      </c>
      <c r="M3014" s="259" t="s">
        <v>20</v>
      </c>
    </row>
    <row r="3015" spans="1:13" x14ac:dyDescent="0.35">
      <c r="A3015" s="261" t="s">
        <v>610</v>
      </c>
      <c r="B3015" s="261" t="s">
        <v>611</v>
      </c>
      <c r="C3015" s="261" t="s">
        <v>612</v>
      </c>
      <c r="D3015" s="261" t="s">
        <v>1809</v>
      </c>
      <c r="E3015" s="261">
        <v>2</v>
      </c>
      <c r="F3015" s="261" t="s">
        <v>1799</v>
      </c>
      <c r="G3015" s="261" t="s">
        <v>33</v>
      </c>
      <c r="H3015" s="261">
        <v>2</v>
      </c>
      <c r="I3015" s="261" t="s">
        <v>17</v>
      </c>
      <c r="J3015" s="261" t="s">
        <v>17</v>
      </c>
      <c r="K3015" s="261" t="s">
        <v>5250</v>
      </c>
      <c r="L3015" s="262">
        <v>45615</v>
      </c>
      <c r="M3015" s="261" t="s">
        <v>20</v>
      </c>
    </row>
    <row r="3016" spans="1:13" x14ac:dyDescent="0.35">
      <c r="A3016" s="259" t="s">
        <v>610</v>
      </c>
      <c r="B3016" s="259" t="s">
        <v>611</v>
      </c>
      <c r="C3016" s="259" t="s">
        <v>612</v>
      </c>
      <c r="D3016" s="259" t="s">
        <v>1811</v>
      </c>
      <c r="E3016" s="259">
        <v>3</v>
      </c>
      <c r="F3016" s="259" t="s">
        <v>1799</v>
      </c>
      <c r="G3016" s="259" t="s">
        <v>33</v>
      </c>
      <c r="H3016" s="259">
        <v>2</v>
      </c>
      <c r="I3016" s="259" t="s">
        <v>17</v>
      </c>
      <c r="J3016" s="259" t="s">
        <v>17</v>
      </c>
      <c r="K3016" s="259" t="s">
        <v>5251</v>
      </c>
      <c r="L3016" s="260">
        <v>45615</v>
      </c>
      <c r="M3016" s="259" t="s">
        <v>20</v>
      </c>
    </row>
    <row r="3017" spans="1:13" x14ac:dyDescent="0.35">
      <c r="A3017" s="261" t="s">
        <v>610</v>
      </c>
      <c r="B3017" s="261" t="s">
        <v>611</v>
      </c>
      <c r="C3017" s="261" t="s">
        <v>612</v>
      </c>
      <c r="D3017" s="261" t="s">
        <v>1813</v>
      </c>
      <c r="E3017" s="261">
        <v>2</v>
      </c>
      <c r="F3017" s="261" t="s">
        <v>1799</v>
      </c>
      <c r="G3017" s="261" t="s">
        <v>33</v>
      </c>
      <c r="H3017" s="261">
        <v>2</v>
      </c>
      <c r="I3017" s="261" t="s">
        <v>17</v>
      </c>
      <c r="J3017" s="261" t="s">
        <v>17</v>
      </c>
      <c r="K3017" s="261" t="s">
        <v>5252</v>
      </c>
      <c r="L3017" s="262">
        <v>45615</v>
      </c>
      <c r="M3017" s="261" t="s">
        <v>20</v>
      </c>
    </row>
    <row r="3018" spans="1:13" x14ac:dyDescent="0.35">
      <c r="A3018" s="259" t="s">
        <v>616</v>
      </c>
      <c r="B3018" s="259" t="s">
        <v>617</v>
      </c>
      <c r="C3018" s="259" t="s">
        <v>612</v>
      </c>
      <c r="D3018" s="259" t="s">
        <v>1798</v>
      </c>
      <c r="E3018" s="259">
        <v>2</v>
      </c>
      <c r="F3018" s="259" t="s">
        <v>1799</v>
      </c>
      <c r="G3018" s="259" t="s">
        <v>33</v>
      </c>
      <c r="H3018" s="259">
        <v>2</v>
      </c>
      <c r="I3018" s="259" t="s">
        <v>17</v>
      </c>
      <c r="J3018" s="259" t="s">
        <v>17</v>
      </c>
      <c r="K3018" s="259" t="s">
        <v>5253</v>
      </c>
      <c r="L3018" s="260">
        <v>45615</v>
      </c>
      <c r="M3018" s="259" t="s">
        <v>20</v>
      </c>
    </row>
    <row r="3019" spans="1:13" x14ac:dyDescent="0.35">
      <c r="A3019" s="261" t="s">
        <v>616</v>
      </c>
      <c r="B3019" s="261" t="s">
        <v>617</v>
      </c>
      <c r="C3019" s="261" t="s">
        <v>612</v>
      </c>
      <c r="D3019" s="261" t="s">
        <v>1801</v>
      </c>
      <c r="E3019" s="261">
        <v>2</v>
      </c>
      <c r="F3019" s="261" t="s">
        <v>1799</v>
      </c>
      <c r="G3019" s="261" t="s">
        <v>33</v>
      </c>
      <c r="H3019" s="261">
        <v>2</v>
      </c>
      <c r="I3019" s="261" t="s">
        <v>17</v>
      </c>
      <c r="J3019" s="261" t="s">
        <v>17</v>
      </c>
      <c r="K3019" s="261" t="s">
        <v>5254</v>
      </c>
      <c r="L3019" s="262">
        <v>45615</v>
      </c>
      <c r="M3019" s="261" t="s">
        <v>20</v>
      </c>
    </row>
    <row r="3020" spans="1:13" x14ac:dyDescent="0.35">
      <c r="A3020" s="259" t="s">
        <v>616</v>
      </c>
      <c r="B3020" s="259" t="s">
        <v>617</v>
      </c>
      <c r="C3020" s="259" t="s">
        <v>612</v>
      </c>
      <c r="D3020" s="259" t="s">
        <v>1803</v>
      </c>
      <c r="E3020" s="259">
        <v>1</v>
      </c>
      <c r="F3020" s="259" t="s">
        <v>1799</v>
      </c>
      <c r="G3020" s="259" t="s">
        <v>33</v>
      </c>
      <c r="H3020" s="259">
        <v>2</v>
      </c>
      <c r="I3020" s="259" t="s">
        <v>17</v>
      </c>
      <c r="J3020" s="259" t="s">
        <v>17</v>
      </c>
      <c r="K3020" s="259" t="s">
        <v>5255</v>
      </c>
      <c r="L3020" s="260">
        <v>45615</v>
      </c>
      <c r="M3020" s="259" t="s">
        <v>20</v>
      </c>
    </row>
    <row r="3021" spans="1:13" x14ac:dyDescent="0.35">
      <c r="A3021" s="261" t="s">
        <v>616</v>
      </c>
      <c r="B3021" s="261" t="s">
        <v>617</v>
      </c>
      <c r="C3021" s="261" t="s">
        <v>612</v>
      </c>
      <c r="D3021" s="261" t="s">
        <v>1805</v>
      </c>
      <c r="E3021" s="261">
        <v>2</v>
      </c>
      <c r="F3021" s="261" t="s">
        <v>1799</v>
      </c>
      <c r="G3021" s="261" t="s">
        <v>33</v>
      </c>
      <c r="H3021" s="261">
        <v>2</v>
      </c>
      <c r="I3021" s="261" t="s">
        <v>17</v>
      </c>
      <c r="J3021" s="261" t="s">
        <v>17</v>
      </c>
      <c r="K3021" s="261" t="s">
        <v>5256</v>
      </c>
      <c r="L3021" s="262">
        <v>45615</v>
      </c>
      <c r="M3021" s="261" t="s">
        <v>20</v>
      </c>
    </row>
    <row r="3022" spans="1:13" x14ac:dyDescent="0.35">
      <c r="A3022" s="259" t="s">
        <v>616</v>
      </c>
      <c r="B3022" s="259" t="s">
        <v>617</v>
      </c>
      <c r="C3022" s="259" t="s">
        <v>612</v>
      </c>
      <c r="D3022" s="259" t="s">
        <v>1807</v>
      </c>
      <c r="E3022" s="259">
        <v>3</v>
      </c>
      <c r="F3022" s="259" t="s">
        <v>1799</v>
      </c>
      <c r="G3022" s="259" t="s">
        <v>33</v>
      </c>
      <c r="H3022" s="259">
        <v>2</v>
      </c>
      <c r="I3022" s="259" t="s">
        <v>17</v>
      </c>
      <c r="J3022" s="259" t="s">
        <v>17</v>
      </c>
      <c r="K3022" s="259" t="s">
        <v>5257</v>
      </c>
      <c r="L3022" s="260">
        <v>45615</v>
      </c>
      <c r="M3022" s="259" t="s">
        <v>20</v>
      </c>
    </row>
    <row r="3023" spans="1:13" x14ac:dyDescent="0.35">
      <c r="A3023" s="261" t="s">
        <v>616</v>
      </c>
      <c r="B3023" s="261" t="s">
        <v>617</v>
      </c>
      <c r="C3023" s="261" t="s">
        <v>612</v>
      </c>
      <c r="D3023" s="261" t="s">
        <v>1809</v>
      </c>
      <c r="E3023" s="261">
        <v>2</v>
      </c>
      <c r="F3023" s="261" t="s">
        <v>1799</v>
      </c>
      <c r="G3023" s="261" t="s">
        <v>33</v>
      </c>
      <c r="H3023" s="261">
        <v>2</v>
      </c>
      <c r="I3023" s="261" t="s">
        <v>17</v>
      </c>
      <c r="J3023" s="261" t="s">
        <v>17</v>
      </c>
      <c r="K3023" s="261" t="s">
        <v>5258</v>
      </c>
      <c r="L3023" s="262">
        <v>45615</v>
      </c>
      <c r="M3023" s="261" t="s">
        <v>20</v>
      </c>
    </row>
    <row r="3024" spans="1:13" x14ac:dyDescent="0.35">
      <c r="A3024" s="259" t="s">
        <v>616</v>
      </c>
      <c r="B3024" s="259" t="s">
        <v>617</v>
      </c>
      <c r="C3024" s="259" t="s">
        <v>612</v>
      </c>
      <c r="D3024" s="259" t="s">
        <v>1811</v>
      </c>
      <c r="E3024" s="259">
        <v>2</v>
      </c>
      <c r="F3024" s="259" t="s">
        <v>1799</v>
      </c>
      <c r="G3024" s="259" t="s">
        <v>33</v>
      </c>
      <c r="H3024" s="259">
        <v>2</v>
      </c>
      <c r="I3024" s="259" t="s">
        <v>17</v>
      </c>
      <c r="J3024" s="259" t="s">
        <v>17</v>
      </c>
      <c r="K3024" s="259" t="s">
        <v>5259</v>
      </c>
      <c r="L3024" s="260">
        <v>45615</v>
      </c>
      <c r="M3024" s="259" t="s">
        <v>20</v>
      </c>
    </row>
    <row r="3025" spans="1:13" x14ac:dyDescent="0.35">
      <c r="A3025" s="261" t="s">
        <v>616</v>
      </c>
      <c r="B3025" s="261" t="s">
        <v>617</v>
      </c>
      <c r="C3025" s="261" t="s">
        <v>612</v>
      </c>
      <c r="D3025" s="261" t="s">
        <v>1813</v>
      </c>
      <c r="E3025" s="261">
        <v>2</v>
      </c>
      <c r="F3025" s="261" t="s">
        <v>1799</v>
      </c>
      <c r="G3025" s="261" t="s">
        <v>33</v>
      </c>
      <c r="H3025" s="261">
        <v>2</v>
      </c>
      <c r="I3025" s="261" t="s">
        <v>17</v>
      </c>
      <c r="J3025" s="261" t="s">
        <v>17</v>
      </c>
      <c r="K3025" s="261" t="s">
        <v>5260</v>
      </c>
      <c r="L3025" s="262">
        <v>45615</v>
      </c>
      <c r="M3025" s="261" t="s">
        <v>20</v>
      </c>
    </row>
    <row r="3026" spans="1:13" x14ac:dyDescent="0.35">
      <c r="A3026" s="259" t="s">
        <v>616</v>
      </c>
      <c r="B3026" s="259" t="s">
        <v>617</v>
      </c>
      <c r="C3026" s="259" t="s">
        <v>612</v>
      </c>
      <c r="D3026" s="259" t="s">
        <v>1815</v>
      </c>
      <c r="E3026" s="259">
        <v>1</v>
      </c>
      <c r="F3026" s="259" t="s">
        <v>1799</v>
      </c>
      <c r="G3026" s="259" t="s">
        <v>33</v>
      </c>
      <c r="H3026" s="259">
        <v>2</v>
      </c>
      <c r="I3026" s="259" t="s">
        <v>17</v>
      </c>
      <c r="J3026" s="259" t="s">
        <v>17</v>
      </c>
      <c r="K3026" s="259" t="s">
        <v>5261</v>
      </c>
      <c r="L3026" s="260">
        <v>45615</v>
      </c>
      <c r="M3026" s="259" t="s">
        <v>20</v>
      </c>
    </row>
    <row r="3027" spans="1:13" x14ac:dyDescent="0.35">
      <c r="A3027" s="261" t="s">
        <v>662</v>
      </c>
      <c r="B3027" s="261" t="s">
        <v>663</v>
      </c>
      <c r="C3027" s="261" t="s">
        <v>612</v>
      </c>
      <c r="D3027" s="261" t="s">
        <v>1798</v>
      </c>
      <c r="E3027" s="261">
        <v>0</v>
      </c>
      <c r="F3027" s="261" t="s">
        <v>1799</v>
      </c>
      <c r="G3027" s="261" t="s">
        <v>33</v>
      </c>
      <c r="H3027" s="261">
        <v>2</v>
      </c>
      <c r="I3027" s="261" t="s">
        <v>17</v>
      </c>
      <c r="J3027" s="261" t="s">
        <v>17</v>
      </c>
      <c r="K3027" s="261" t="s">
        <v>5262</v>
      </c>
      <c r="L3027" s="262">
        <v>45615</v>
      </c>
      <c r="M3027" s="261" t="s">
        <v>20</v>
      </c>
    </row>
    <row r="3028" spans="1:13" x14ac:dyDescent="0.35">
      <c r="A3028" s="259" t="s">
        <v>662</v>
      </c>
      <c r="B3028" s="259" t="s">
        <v>663</v>
      </c>
      <c r="C3028" s="259" t="s">
        <v>612</v>
      </c>
      <c r="D3028" s="259" t="s">
        <v>1801</v>
      </c>
      <c r="E3028" s="259">
        <v>2</v>
      </c>
      <c r="F3028" s="259" t="s">
        <v>1799</v>
      </c>
      <c r="G3028" s="259" t="s">
        <v>33</v>
      </c>
      <c r="H3028" s="259">
        <v>2</v>
      </c>
      <c r="I3028" s="259" t="s">
        <v>17</v>
      </c>
      <c r="J3028" s="259" t="s">
        <v>17</v>
      </c>
      <c r="K3028" s="259" t="s">
        <v>5263</v>
      </c>
      <c r="L3028" s="260">
        <v>45615</v>
      </c>
      <c r="M3028" s="259" t="s">
        <v>20</v>
      </c>
    </row>
    <row r="3029" spans="1:13" x14ac:dyDescent="0.35">
      <c r="A3029" s="261" t="s">
        <v>662</v>
      </c>
      <c r="B3029" s="261" t="s">
        <v>663</v>
      </c>
      <c r="C3029" s="261" t="s">
        <v>612</v>
      </c>
      <c r="D3029" s="261" t="s">
        <v>1803</v>
      </c>
      <c r="E3029" s="261">
        <v>0</v>
      </c>
      <c r="F3029" s="261" t="s">
        <v>1799</v>
      </c>
      <c r="G3029" s="261" t="s">
        <v>33</v>
      </c>
      <c r="H3029" s="261">
        <v>2</v>
      </c>
      <c r="I3029" s="261" t="s">
        <v>17</v>
      </c>
      <c r="J3029" s="261" t="s">
        <v>17</v>
      </c>
      <c r="K3029" s="261" t="s">
        <v>5264</v>
      </c>
      <c r="L3029" s="262">
        <v>45615</v>
      </c>
      <c r="M3029" s="261" t="s">
        <v>20</v>
      </c>
    </row>
    <row r="3030" spans="1:13" x14ac:dyDescent="0.35">
      <c r="A3030" s="259" t="s">
        <v>662</v>
      </c>
      <c r="B3030" s="259" t="s">
        <v>663</v>
      </c>
      <c r="C3030" s="259" t="s">
        <v>612</v>
      </c>
      <c r="D3030" s="259" t="s">
        <v>1805</v>
      </c>
      <c r="E3030" s="259">
        <v>0</v>
      </c>
      <c r="F3030" s="259" t="s">
        <v>1799</v>
      </c>
      <c r="G3030" s="259" t="s">
        <v>33</v>
      </c>
      <c r="H3030" s="259">
        <v>2</v>
      </c>
      <c r="I3030" s="259" t="s">
        <v>17</v>
      </c>
      <c r="J3030" s="259" t="s">
        <v>17</v>
      </c>
      <c r="K3030" s="259" t="s">
        <v>5265</v>
      </c>
      <c r="L3030" s="260">
        <v>45615</v>
      </c>
      <c r="M3030" s="259" t="s">
        <v>20</v>
      </c>
    </row>
    <row r="3031" spans="1:13" x14ac:dyDescent="0.35">
      <c r="A3031" s="261" t="s">
        <v>662</v>
      </c>
      <c r="B3031" s="261" t="s">
        <v>663</v>
      </c>
      <c r="C3031" s="261" t="s">
        <v>612</v>
      </c>
      <c r="D3031" s="261" t="s">
        <v>1807</v>
      </c>
      <c r="E3031" s="261">
        <v>1</v>
      </c>
      <c r="F3031" s="261" t="s">
        <v>1799</v>
      </c>
      <c r="G3031" s="261" t="s">
        <v>33</v>
      </c>
      <c r="H3031" s="261">
        <v>2</v>
      </c>
      <c r="I3031" s="261" t="s">
        <v>17</v>
      </c>
      <c r="J3031" s="261" t="s">
        <v>17</v>
      </c>
      <c r="K3031" s="261" t="s">
        <v>5266</v>
      </c>
      <c r="L3031" s="262">
        <v>45615</v>
      </c>
      <c r="M3031" s="261" t="s">
        <v>20</v>
      </c>
    </row>
    <row r="3032" spans="1:13" x14ac:dyDescent="0.35">
      <c r="A3032" s="259" t="s">
        <v>662</v>
      </c>
      <c r="B3032" s="259" t="s">
        <v>663</v>
      </c>
      <c r="C3032" s="259" t="s">
        <v>612</v>
      </c>
      <c r="D3032" s="259" t="s">
        <v>1809</v>
      </c>
      <c r="E3032" s="259">
        <v>2</v>
      </c>
      <c r="F3032" s="259" t="s">
        <v>1799</v>
      </c>
      <c r="G3032" s="259" t="s">
        <v>33</v>
      </c>
      <c r="H3032" s="259">
        <v>2</v>
      </c>
      <c r="I3032" s="259" t="s">
        <v>17</v>
      </c>
      <c r="J3032" s="259" t="s">
        <v>17</v>
      </c>
      <c r="K3032" s="259" t="s">
        <v>5267</v>
      </c>
      <c r="L3032" s="260">
        <v>45615</v>
      </c>
      <c r="M3032" s="259" t="s">
        <v>20</v>
      </c>
    </row>
    <row r="3033" spans="1:13" x14ac:dyDescent="0.35">
      <c r="A3033" s="261" t="s">
        <v>662</v>
      </c>
      <c r="B3033" s="261" t="s">
        <v>663</v>
      </c>
      <c r="C3033" s="261" t="s">
        <v>612</v>
      </c>
      <c r="D3033" s="261" t="s">
        <v>1811</v>
      </c>
      <c r="E3033" s="261">
        <v>0</v>
      </c>
      <c r="F3033" s="261" t="s">
        <v>1799</v>
      </c>
      <c r="G3033" s="261" t="s">
        <v>33</v>
      </c>
      <c r="H3033" s="261">
        <v>2</v>
      </c>
      <c r="I3033" s="261" t="s">
        <v>17</v>
      </c>
      <c r="J3033" s="261" t="s">
        <v>17</v>
      </c>
      <c r="K3033" s="261" t="s">
        <v>5268</v>
      </c>
      <c r="L3033" s="262">
        <v>45615</v>
      </c>
      <c r="M3033" s="261" t="s">
        <v>20</v>
      </c>
    </row>
    <row r="3034" spans="1:13" x14ac:dyDescent="0.35">
      <c r="A3034" s="259" t="s">
        <v>662</v>
      </c>
      <c r="B3034" s="259" t="s">
        <v>663</v>
      </c>
      <c r="C3034" s="259" t="s">
        <v>612</v>
      </c>
      <c r="D3034" s="259" t="s">
        <v>1813</v>
      </c>
      <c r="E3034" s="259">
        <v>0</v>
      </c>
      <c r="F3034" s="259" t="s">
        <v>1799</v>
      </c>
      <c r="G3034" s="259" t="s">
        <v>33</v>
      </c>
      <c r="H3034" s="259">
        <v>2</v>
      </c>
      <c r="I3034" s="259" t="s">
        <v>17</v>
      </c>
      <c r="J3034" s="259" t="s">
        <v>17</v>
      </c>
      <c r="K3034" s="259" t="s">
        <v>5269</v>
      </c>
      <c r="L3034" s="260">
        <v>45615</v>
      </c>
      <c r="M3034" s="259" t="s">
        <v>20</v>
      </c>
    </row>
    <row r="3035" spans="1:13" x14ac:dyDescent="0.35">
      <c r="A3035" s="261" t="s">
        <v>662</v>
      </c>
      <c r="B3035" s="261" t="s">
        <v>663</v>
      </c>
      <c r="C3035" s="261" t="s">
        <v>612</v>
      </c>
      <c r="D3035" s="261" t="s">
        <v>1815</v>
      </c>
      <c r="E3035" s="261">
        <v>0</v>
      </c>
      <c r="F3035" s="261" t="s">
        <v>1799</v>
      </c>
      <c r="G3035" s="261" t="s">
        <v>33</v>
      </c>
      <c r="H3035" s="261">
        <v>2</v>
      </c>
      <c r="I3035" s="261" t="s">
        <v>17</v>
      </c>
      <c r="J3035" s="261" t="s">
        <v>17</v>
      </c>
      <c r="K3035" s="261" t="s">
        <v>5270</v>
      </c>
      <c r="L3035" s="262">
        <v>45615</v>
      </c>
      <c r="M3035" s="261" t="s">
        <v>20</v>
      </c>
    </row>
    <row r="3036" spans="1:13" x14ac:dyDescent="0.35">
      <c r="A3036" s="259" t="s">
        <v>1011</v>
      </c>
      <c r="B3036" s="259" t="s">
        <v>1012</v>
      </c>
      <c r="C3036" s="259" t="s">
        <v>1013</v>
      </c>
      <c r="D3036" s="259" t="s">
        <v>1798</v>
      </c>
      <c r="E3036" s="259">
        <v>0</v>
      </c>
      <c r="F3036" s="259" t="s">
        <v>1799</v>
      </c>
      <c r="G3036" s="259" t="s">
        <v>33</v>
      </c>
      <c r="H3036" s="259">
        <v>2</v>
      </c>
      <c r="I3036" s="259" t="s">
        <v>17</v>
      </c>
      <c r="J3036" s="259" t="s">
        <v>17</v>
      </c>
      <c r="K3036" s="259" t="s">
        <v>5271</v>
      </c>
      <c r="L3036" s="260">
        <v>45615</v>
      </c>
      <c r="M3036" s="259" t="s">
        <v>20</v>
      </c>
    </row>
    <row r="3037" spans="1:13" x14ac:dyDescent="0.35">
      <c r="A3037" s="261" t="s">
        <v>1011</v>
      </c>
      <c r="B3037" s="261" t="s">
        <v>1012</v>
      </c>
      <c r="C3037" s="261" t="s">
        <v>1013</v>
      </c>
      <c r="D3037" s="261" t="s">
        <v>1801</v>
      </c>
      <c r="E3037" s="261">
        <v>1</v>
      </c>
      <c r="F3037" s="261" t="s">
        <v>1799</v>
      </c>
      <c r="G3037" s="261" t="s">
        <v>33</v>
      </c>
      <c r="H3037" s="261">
        <v>2</v>
      </c>
      <c r="I3037" s="261" t="s">
        <v>17</v>
      </c>
      <c r="J3037" s="261" t="s">
        <v>17</v>
      </c>
      <c r="K3037" s="261" t="s">
        <v>5272</v>
      </c>
      <c r="L3037" s="262">
        <v>45615</v>
      </c>
      <c r="M3037" s="261" t="s">
        <v>20</v>
      </c>
    </row>
    <row r="3038" spans="1:13" x14ac:dyDescent="0.35">
      <c r="A3038" s="259" t="s">
        <v>1011</v>
      </c>
      <c r="B3038" s="259" t="s">
        <v>1012</v>
      </c>
      <c r="C3038" s="259" t="s">
        <v>1013</v>
      </c>
      <c r="D3038" s="259" t="s">
        <v>1803</v>
      </c>
      <c r="E3038" s="259">
        <v>0</v>
      </c>
      <c r="F3038" s="259" t="s">
        <v>1799</v>
      </c>
      <c r="G3038" s="259" t="s">
        <v>33</v>
      </c>
      <c r="H3038" s="259">
        <v>2</v>
      </c>
      <c r="I3038" s="259" t="s">
        <v>17</v>
      </c>
      <c r="J3038" s="259" t="s">
        <v>17</v>
      </c>
      <c r="K3038" s="259" t="s">
        <v>5273</v>
      </c>
      <c r="L3038" s="260">
        <v>45615</v>
      </c>
      <c r="M3038" s="259" t="s">
        <v>20</v>
      </c>
    </row>
    <row r="3039" spans="1:13" x14ac:dyDescent="0.35">
      <c r="A3039" s="261" t="s">
        <v>1011</v>
      </c>
      <c r="B3039" s="261" t="s">
        <v>1012</v>
      </c>
      <c r="C3039" s="261" t="s">
        <v>1013</v>
      </c>
      <c r="D3039" s="261" t="s">
        <v>1805</v>
      </c>
      <c r="E3039" s="261">
        <v>1</v>
      </c>
      <c r="F3039" s="261" t="s">
        <v>1799</v>
      </c>
      <c r="G3039" s="261" t="s">
        <v>33</v>
      </c>
      <c r="H3039" s="261">
        <v>2</v>
      </c>
      <c r="I3039" s="261" t="s">
        <v>17</v>
      </c>
      <c r="J3039" s="261" t="s">
        <v>17</v>
      </c>
      <c r="K3039" s="261" t="s">
        <v>5274</v>
      </c>
      <c r="L3039" s="262">
        <v>45615</v>
      </c>
      <c r="M3039" s="261" t="s">
        <v>20</v>
      </c>
    </row>
    <row r="3040" spans="1:13" x14ac:dyDescent="0.35">
      <c r="A3040" s="259" t="s">
        <v>1011</v>
      </c>
      <c r="B3040" s="259" t="s">
        <v>1012</v>
      </c>
      <c r="C3040" s="259" t="s">
        <v>1013</v>
      </c>
      <c r="D3040" s="259" t="s">
        <v>1807</v>
      </c>
      <c r="E3040" s="259">
        <v>1</v>
      </c>
      <c r="F3040" s="259" t="s">
        <v>1799</v>
      </c>
      <c r="G3040" s="259" t="s">
        <v>33</v>
      </c>
      <c r="H3040" s="259">
        <v>2</v>
      </c>
      <c r="I3040" s="259" t="s">
        <v>17</v>
      </c>
      <c r="J3040" s="259" t="s">
        <v>17</v>
      </c>
      <c r="K3040" s="259" t="s">
        <v>5275</v>
      </c>
      <c r="L3040" s="260">
        <v>45615</v>
      </c>
      <c r="M3040" s="259" t="s">
        <v>20</v>
      </c>
    </row>
    <row r="3041" spans="1:13" x14ac:dyDescent="0.35">
      <c r="A3041" s="261" t="s">
        <v>1011</v>
      </c>
      <c r="B3041" s="261" t="s">
        <v>1012</v>
      </c>
      <c r="C3041" s="261" t="s">
        <v>1013</v>
      </c>
      <c r="D3041" s="261" t="s">
        <v>1809</v>
      </c>
      <c r="E3041" s="261">
        <v>0</v>
      </c>
      <c r="F3041" s="261" t="s">
        <v>1799</v>
      </c>
      <c r="G3041" s="261" t="s">
        <v>33</v>
      </c>
      <c r="H3041" s="261">
        <v>2</v>
      </c>
      <c r="I3041" s="261" t="s">
        <v>17</v>
      </c>
      <c r="J3041" s="261" t="s">
        <v>17</v>
      </c>
      <c r="K3041" s="261" t="s">
        <v>5276</v>
      </c>
      <c r="L3041" s="262">
        <v>45615</v>
      </c>
      <c r="M3041" s="261" t="s">
        <v>20</v>
      </c>
    </row>
    <row r="3042" spans="1:13" x14ac:dyDescent="0.35">
      <c r="A3042" s="259" t="s">
        <v>1011</v>
      </c>
      <c r="B3042" s="259" t="s">
        <v>1012</v>
      </c>
      <c r="C3042" s="259" t="s">
        <v>1013</v>
      </c>
      <c r="D3042" s="259" t="s">
        <v>1811</v>
      </c>
      <c r="E3042" s="259">
        <v>0</v>
      </c>
      <c r="F3042" s="259" t="s">
        <v>1799</v>
      </c>
      <c r="G3042" s="259" t="s">
        <v>33</v>
      </c>
      <c r="H3042" s="259">
        <v>2</v>
      </c>
      <c r="I3042" s="259" t="s">
        <v>17</v>
      </c>
      <c r="J3042" s="259" t="s">
        <v>17</v>
      </c>
      <c r="K3042" s="259" t="s">
        <v>5277</v>
      </c>
      <c r="L3042" s="260">
        <v>45615</v>
      </c>
      <c r="M3042" s="259" t="s">
        <v>20</v>
      </c>
    </row>
    <row r="3043" spans="1:13" x14ac:dyDescent="0.35">
      <c r="A3043" s="261" t="s">
        <v>1011</v>
      </c>
      <c r="B3043" s="261" t="s">
        <v>1012</v>
      </c>
      <c r="C3043" s="261" t="s">
        <v>1013</v>
      </c>
      <c r="D3043" s="261" t="s">
        <v>1813</v>
      </c>
      <c r="E3043" s="261">
        <v>1</v>
      </c>
      <c r="F3043" s="261" t="s">
        <v>1799</v>
      </c>
      <c r="G3043" s="261" t="s">
        <v>33</v>
      </c>
      <c r="H3043" s="261">
        <v>2</v>
      </c>
      <c r="I3043" s="261" t="s">
        <v>17</v>
      </c>
      <c r="J3043" s="261" t="s">
        <v>17</v>
      </c>
      <c r="K3043" s="261" t="s">
        <v>5278</v>
      </c>
      <c r="L3043" s="262">
        <v>45615</v>
      </c>
      <c r="M3043" s="261" t="s">
        <v>20</v>
      </c>
    </row>
    <row r="3044" spans="1:13" x14ac:dyDescent="0.35">
      <c r="A3044" s="259" t="s">
        <v>1011</v>
      </c>
      <c r="B3044" s="259" t="s">
        <v>1012</v>
      </c>
      <c r="C3044" s="259" t="s">
        <v>1013</v>
      </c>
      <c r="D3044" s="259" t="s">
        <v>1815</v>
      </c>
      <c r="E3044" s="259">
        <v>0</v>
      </c>
      <c r="F3044" s="259" t="s">
        <v>1799</v>
      </c>
      <c r="G3044" s="259" t="s">
        <v>33</v>
      </c>
      <c r="H3044" s="259">
        <v>2</v>
      </c>
      <c r="I3044" s="259" t="s">
        <v>17</v>
      </c>
      <c r="J3044" s="259" t="s">
        <v>17</v>
      </c>
      <c r="K3044" s="259" t="s">
        <v>5279</v>
      </c>
      <c r="L3044" s="260">
        <v>45615</v>
      </c>
      <c r="M3044" s="259" t="s">
        <v>20</v>
      </c>
    </row>
    <row r="3045" spans="1:13" x14ac:dyDescent="0.35">
      <c r="A3045" s="261" t="s">
        <v>1140</v>
      </c>
      <c r="B3045" s="261" t="s">
        <v>1141</v>
      </c>
      <c r="C3045" s="261" t="s">
        <v>1142</v>
      </c>
      <c r="D3045" s="261" t="s">
        <v>1798</v>
      </c>
      <c r="E3045" s="261">
        <v>2</v>
      </c>
      <c r="F3045" s="261" t="s">
        <v>1799</v>
      </c>
      <c r="G3045" s="261" t="s">
        <v>33</v>
      </c>
      <c r="H3045" s="261">
        <v>2</v>
      </c>
      <c r="I3045" s="261" t="s">
        <v>17</v>
      </c>
      <c r="J3045" s="261" t="s">
        <v>17</v>
      </c>
      <c r="K3045" s="261" t="s">
        <v>5280</v>
      </c>
      <c r="L3045" s="262">
        <v>45615</v>
      </c>
      <c r="M3045" s="261" t="s">
        <v>20</v>
      </c>
    </row>
    <row r="3046" spans="1:13" x14ac:dyDescent="0.35">
      <c r="A3046" s="259" t="s">
        <v>1140</v>
      </c>
      <c r="B3046" s="259" t="s">
        <v>1141</v>
      </c>
      <c r="C3046" s="259" t="s">
        <v>1142</v>
      </c>
      <c r="D3046" s="259" t="s">
        <v>1801</v>
      </c>
      <c r="E3046" s="259">
        <v>0</v>
      </c>
      <c r="F3046" s="259" t="s">
        <v>1799</v>
      </c>
      <c r="G3046" s="259" t="s">
        <v>33</v>
      </c>
      <c r="H3046" s="259">
        <v>2</v>
      </c>
      <c r="I3046" s="259" t="s">
        <v>17</v>
      </c>
      <c r="J3046" s="259" t="s">
        <v>17</v>
      </c>
      <c r="K3046" s="259" t="s">
        <v>5281</v>
      </c>
      <c r="L3046" s="260">
        <v>45615</v>
      </c>
      <c r="M3046" s="259" t="s">
        <v>20</v>
      </c>
    </row>
    <row r="3047" spans="1:13" x14ac:dyDescent="0.35">
      <c r="A3047" s="261" t="s">
        <v>1140</v>
      </c>
      <c r="B3047" s="261" t="s">
        <v>1141</v>
      </c>
      <c r="C3047" s="261" t="s">
        <v>1142</v>
      </c>
      <c r="D3047" s="261" t="s">
        <v>1803</v>
      </c>
      <c r="E3047" s="261">
        <v>0</v>
      </c>
      <c r="F3047" s="261" t="s">
        <v>1799</v>
      </c>
      <c r="G3047" s="261" t="s">
        <v>33</v>
      </c>
      <c r="H3047" s="261">
        <v>2</v>
      </c>
      <c r="I3047" s="261" t="s">
        <v>17</v>
      </c>
      <c r="J3047" s="261" t="s">
        <v>17</v>
      </c>
      <c r="K3047" s="261" t="s">
        <v>5282</v>
      </c>
      <c r="L3047" s="262">
        <v>45615</v>
      </c>
      <c r="M3047" s="261" t="s">
        <v>20</v>
      </c>
    </row>
    <row r="3048" spans="1:13" x14ac:dyDescent="0.35">
      <c r="A3048" s="259" t="s">
        <v>1140</v>
      </c>
      <c r="B3048" s="259" t="s">
        <v>1141</v>
      </c>
      <c r="C3048" s="259" t="s">
        <v>1142</v>
      </c>
      <c r="D3048" s="259" t="s">
        <v>1805</v>
      </c>
      <c r="E3048" s="259">
        <v>0</v>
      </c>
      <c r="F3048" s="259" t="s">
        <v>1799</v>
      </c>
      <c r="G3048" s="259" t="s">
        <v>33</v>
      </c>
      <c r="H3048" s="259">
        <v>2</v>
      </c>
      <c r="I3048" s="259" t="s">
        <v>17</v>
      </c>
      <c r="J3048" s="259" t="s">
        <v>17</v>
      </c>
      <c r="K3048" s="259" t="s">
        <v>5283</v>
      </c>
      <c r="L3048" s="260">
        <v>45615</v>
      </c>
      <c r="M3048" s="259" t="s">
        <v>20</v>
      </c>
    </row>
    <row r="3049" spans="1:13" x14ac:dyDescent="0.35">
      <c r="A3049" s="261" t="s">
        <v>1140</v>
      </c>
      <c r="B3049" s="261" t="s">
        <v>1141</v>
      </c>
      <c r="C3049" s="261" t="s">
        <v>1142</v>
      </c>
      <c r="D3049" s="261" t="s">
        <v>1807</v>
      </c>
      <c r="E3049" s="261">
        <v>1</v>
      </c>
      <c r="F3049" s="261" t="s">
        <v>1799</v>
      </c>
      <c r="G3049" s="261" t="s">
        <v>33</v>
      </c>
      <c r="H3049" s="261">
        <v>2</v>
      </c>
      <c r="I3049" s="261" t="s">
        <v>17</v>
      </c>
      <c r="J3049" s="261" t="s">
        <v>17</v>
      </c>
      <c r="K3049" s="261" t="s">
        <v>5284</v>
      </c>
      <c r="L3049" s="262">
        <v>45615</v>
      </c>
      <c r="M3049" s="261" t="s">
        <v>20</v>
      </c>
    </row>
    <row r="3050" spans="1:13" x14ac:dyDescent="0.35">
      <c r="A3050" s="259" t="s">
        <v>1140</v>
      </c>
      <c r="B3050" s="259" t="s">
        <v>1141</v>
      </c>
      <c r="C3050" s="259" t="s">
        <v>1142</v>
      </c>
      <c r="D3050" s="259" t="s">
        <v>1809</v>
      </c>
      <c r="E3050" s="259">
        <v>1</v>
      </c>
      <c r="F3050" s="259" t="s">
        <v>1799</v>
      </c>
      <c r="G3050" s="259" t="s">
        <v>33</v>
      </c>
      <c r="H3050" s="259">
        <v>2</v>
      </c>
      <c r="I3050" s="259" t="s">
        <v>17</v>
      </c>
      <c r="J3050" s="259" t="s">
        <v>17</v>
      </c>
      <c r="K3050" s="259" t="s">
        <v>5285</v>
      </c>
      <c r="L3050" s="260">
        <v>45615</v>
      </c>
      <c r="M3050" s="259" t="s">
        <v>20</v>
      </c>
    </row>
    <row r="3051" spans="1:13" x14ac:dyDescent="0.35">
      <c r="A3051" s="261" t="s">
        <v>1140</v>
      </c>
      <c r="B3051" s="261" t="s">
        <v>1141</v>
      </c>
      <c r="C3051" s="261" t="s">
        <v>1142</v>
      </c>
      <c r="D3051" s="261" t="s">
        <v>1811</v>
      </c>
      <c r="E3051" s="261">
        <v>1</v>
      </c>
      <c r="F3051" s="261" t="s">
        <v>1799</v>
      </c>
      <c r="G3051" s="261" t="s">
        <v>33</v>
      </c>
      <c r="H3051" s="261">
        <v>2</v>
      </c>
      <c r="I3051" s="261" t="s">
        <v>17</v>
      </c>
      <c r="J3051" s="261" t="s">
        <v>17</v>
      </c>
      <c r="K3051" s="261" t="s">
        <v>5286</v>
      </c>
      <c r="L3051" s="262">
        <v>45615</v>
      </c>
      <c r="M3051" s="261" t="s">
        <v>20</v>
      </c>
    </row>
    <row r="3052" spans="1:13" x14ac:dyDescent="0.35">
      <c r="A3052" s="259" t="s">
        <v>1140</v>
      </c>
      <c r="B3052" s="259" t="s">
        <v>1141</v>
      </c>
      <c r="C3052" s="259" t="s">
        <v>1142</v>
      </c>
      <c r="D3052" s="259" t="s">
        <v>1813</v>
      </c>
      <c r="E3052" s="259">
        <v>0</v>
      </c>
      <c r="F3052" s="259" t="s">
        <v>1799</v>
      </c>
      <c r="G3052" s="259" t="s">
        <v>33</v>
      </c>
      <c r="H3052" s="259">
        <v>2</v>
      </c>
      <c r="I3052" s="259" t="s">
        <v>17</v>
      </c>
      <c r="J3052" s="259" t="s">
        <v>17</v>
      </c>
      <c r="K3052" s="259" t="s">
        <v>5287</v>
      </c>
      <c r="L3052" s="260">
        <v>45615</v>
      </c>
      <c r="M3052" s="259" t="s">
        <v>20</v>
      </c>
    </row>
    <row r="3053" spans="1:13" x14ac:dyDescent="0.35">
      <c r="A3053" s="261" t="s">
        <v>1140</v>
      </c>
      <c r="B3053" s="261" t="s">
        <v>1141</v>
      </c>
      <c r="C3053" s="261" t="s">
        <v>1142</v>
      </c>
      <c r="D3053" s="261" t="s">
        <v>1815</v>
      </c>
      <c r="E3053" s="261">
        <v>0</v>
      </c>
      <c r="F3053" s="261" t="s">
        <v>1799</v>
      </c>
      <c r="G3053" s="261" t="s">
        <v>33</v>
      </c>
      <c r="H3053" s="261">
        <v>2</v>
      </c>
      <c r="I3053" s="261" t="s">
        <v>17</v>
      </c>
      <c r="J3053" s="261" t="s">
        <v>17</v>
      </c>
      <c r="K3053" s="261" t="s">
        <v>5288</v>
      </c>
      <c r="L3053" s="262">
        <v>45615</v>
      </c>
      <c r="M3053" s="261" t="s">
        <v>20</v>
      </c>
    </row>
    <row r="3054" spans="1:13" x14ac:dyDescent="0.35">
      <c r="A3054" s="259" t="s">
        <v>466</v>
      </c>
      <c r="B3054" s="259" t="s">
        <v>467</v>
      </c>
      <c r="C3054" s="259" t="s">
        <v>224</v>
      </c>
      <c r="D3054" s="259" t="s">
        <v>1798</v>
      </c>
      <c r="E3054" s="259">
        <v>0</v>
      </c>
      <c r="F3054" s="259" t="s">
        <v>1799</v>
      </c>
      <c r="G3054" s="259" t="s">
        <v>33</v>
      </c>
      <c r="H3054" s="259">
        <v>2</v>
      </c>
      <c r="I3054" s="259" t="s">
        <v>17</v>
      </c>
      <c r="J3054" s="259" t="s">
        <v>17</v>
      </c>
      <c r="K3054" s="259" t="s">
        <v>5289</v>
      </c>
      <c r="L3054" s="260">
        <v>45615</v>
      </c>
      <c r="M3054" s="259" t="s">
        <v>20</v>
      </c>
    </row>
    <row r="3055" spans="1:13" x14ac:dyDescent="0.35">
      <c r="A3055" s="261" t="s">
        <v>466</v>
      </c>
      <c r="B3055" s="261" t="s">
        <v>467</v>
      </c>
      <c r="C3055" s="261" t="s">
        <v>224</v>
      </c>
      <c r="D3055" s="261" t="s">
        <v>1801</v>
      </c>
      <c r="E3055" s="261">
        <v>2</v>
      </c>
      <c r="F3055" s="261" t="s">
        <v>1799</v>
      </c>
      <c r="G3055" s="261" t="s">
        <v>33</v>
      </c>
      <c r="H3055" s="261">
        <v>2</v>
      </c>
      <c r="I3055" s="261" t="s">
        <v>17</v>
      </c>
      <c r="J3055" s="261" t="s">
        <v>17</v>
      </c>
      <c r="K3055" s="261" t="s">
        <v>5290</v>
      </c>
      <c r="L3055" s="262">
        <v>45615</v>
      </c>
      <c r="M3055" s="261" t="s">
        <v>20</v>
      </c>
    </row>
    <row r="3056" spans="1:13" x14ac:dyDescent="0.35">
      <c r="A3056" s="259" t="s">
        <v>466</v>
      </c>
      <c r="B3056" s="259" t="s">
        <v>467</v>
      </c>
      <c r="C3056" s="259" t="s">
        <v>224</v>
      </c>
      <c r="D3056" s="259" t="s">
        <v>1803</v>
      </c>
      <c r="E3056" s="259">
        <v>2</v>
      </c>
      <c r="F3056" s="259" t="s">
        <v>1799</v>
      </c>
      <c r="G3056" s="259" t="s">
        <v>33</v>
      </c>
      <c r="H3056" s="259">
        <v>2</v>
      </c>
      <c r="I3056" s="259" t="s">
        <v>17</v>
      </c>
      <c r="J3056" s="259" t="s">
        <v>17</v>
      </c>
      <c r="K3056" s="259" t="s">
        <v>5291</v>
      </c>
      <c r="L3056" s="260">
        <v>45615</v>
      </c>
      <c r="M3056" s="259" t="s">
        <v>20</v>
      </c>
    </row>
    <row r="3057" spans="1:13" x14ac:dyDescent="0.35">
      <c r="A3057" s="261" t="s">
        <v>466</v>
      </c>
      <c r="B3057" s="261" t="s">
        <v>467</v>
      </c>
      <c r="C3057" s="261" t="s">
        <v>224</v>
      </c>
      <c r="D3057" s="261" t="s">
        <v>1805</v>
      </c>
      <c r="E3057" s="261">
        <v>3</v>
      </c>
      <c r="F3057" s="261" t="s">
        <v>1799</v>
      </c>
      <c r="G3057" s="261" t="s">
        <v>33</v>
      </c>
      <c r="H3057" s="261">
        <v>2</v>
      </c>
      <c r="I3057" s="261" t="s">
        <v>17</v>
      </c>
      <c r="J3057" s="261" t="s">
        <v>17</v>
      </c>
      <c r="K3057" s="261" t="s">
        <v>5292</v>
      </c>
      <c r="L3057" s="262">
        <v>45615</v>
      </c>
      <c r="M3057" s="261" t="s">
        <v>20</v>
      </c>
    </row>
    <row r="3058" spans="1:13" x14ac:dyDescent="0.35">
      <c r="A3058" s="259" t="s">
        <v>466</v>
      </c>
      <c r="B3058" s="259" t="s">
        <v>467</v>
      </c>
      <c r="C3058" s="259" t="s">
        <v>224</v>
      </c>
      <c r="D3058" s="259" t="s">
        <v>1807</v>
      </c>
      <c r="E3058" s="259">
        <v>3</v>
      </c>
      <c r="F3058" s="259" t="s">
        <v>1799</v>
      </c>
      <c r="G3058" s="259" t="s">
        <v>33</v>
      </c>
      <c r="H3058" s="259">
        <v>2</v>
      </c>
      <c r="I3058" s="259" t="s">
        <v>17</v>
      </c>
      <c r="J3058" s="259" t="s">
        <v>17</v>
      </c>
      <c r="K3058" s="259" t="s">
        <v>5293</v>
      </c>
      <c r="L3058" s="260">
        <v>45615</v>
      </c>
      <c r="M3058" s="259" t="s">
        <v>20</v>
      </c>
    </row>
    <row r="3059" spans="1:13" x14ac:dyDescent="0.35">
      <c r="A3059" s="261" t="s">
        <v>466</v>
      </c>
      <c r="B3059" s="261" t="s">
        <v>467</v>
      </c>
      <c r="C3059" s="261" t="s">
        <v>224</v>
      </c>
      <c r="D3059" s="261" t="s">
        <v>1809</v>
      </c>
      <c r="E3059" s="261">
        <v>1</v>
      </c>
      <c r="F3059" s="261" t="s">
        <v>1799</v>
      </c>
      <c r="G3059" s="261" t="s">
        <v>33</v>
      </c>
      <c r="H3059" s="261">
        <v>2</v>
      </c>
      <c r="I3059" s="261" t="s">
        <v>17</v>
      </c>
      <c r="J3059" s="261" t="s">
        <v>17</v>
      </c>
      <c r="K3059" s="261" t="s">
        <v>5294</v>
      </c>
      <c r="L3059" s="262">
        <v>45615</v>
      </c>
      <c r="M3059" s="261" t="s">
        <v>20</v>
      </c>
    </row>
    <row r="3060" spans="1:13" x14ac:dyDescent="0.35">
      <c r="A3060" s="259" t="s">
        <v>466</v>
      </c>
      <c r="B3060" s="259" t="s">
        <v>467</v>
      </c>
      <c r="C3060" s="259" t="s">
        <v>224</v>
      </c>
      <c r="D3060" s="259" t="s">
        <v>1811</v>
      </c>
      <c r="E3060" s="259">
        <v>0</v>
      </c>
      <c r="F3060" s="259" t="s">
        <v>1799</v>
      </c>
      <c r="G3060" s="259" t="s">
        <v>33</v>
      </c>
      <c r="H3060" s="259">
        <v>2</v>
      </c>
      <c r="I3060" s="259" t="s">
        <v>17</v>
      </c>
      <c r="J3060" s="259" t="s">
        <v>17</v>
      </c>
      <c r="K3060" s="259" t="s">
        <v>5295</v>
      </c>
      <c r="L3060" s="260">
        <v>45615</v>
      </c>
      <c r="M3060" s="259" t="s">
        <v>20</v>
      </c>
    </row>
    <row r="3061" spans="1:13" x14ac:dyDescent="0.35">
      <c r="A3061" s="261" t="s">
        <v>466</v>
      </c>
      <c r="B3061" s="261" t="s">
        <v>467</v>
      </c>
      <c r="C3061" s="261" t="s">
        <v>224</v>
      </c>
      <c r="D3061" s="261" t="s">
        <v>1813</v>
      </c>
      <c r="E3061" s="261">
        <v>3</v>
      </c>
      <c r="F3061" s="261" t="s">
        <v>1799</v>
      </c>
      <c r="G3061" s="261" t="s">
        <v>33</v>
      </c>
      <c r="H3061" s="261">
        <v>2</v>
      </c>
      <c r="I3061" s="261" t="s">
        <v>17</v>
      </c>
      <c r="J3061" s="261" t="s">
        <v>17</v>
      </c>
      <c r="K3061" s="261" t="s">
        <v>5296</v>
      </c>
      <c r="L3061" s="262">
        <v>45615</v>
      </c>
      <c r="M3061" s="261" t="s">
        <v>20</v>
      </c>
    </row>
    <row r="3062" spans="1:13" x14ac:dyDescent="0.35">
      <c r="A3062" s="259" t="s">
        <v>466</v>
      </c>
      <c r="B3062" s="259" t="s">
        <v>467</v>
      </c>
      <c r="C3062" s="259" t="s">
        <v>224</v>
      </c>
      <c r="D3062" s="259" t="s">
        <v>1815</v>
      </c>
      <c r="E3062" s="259">
        <v>3</v>
      </c>
      <c r="F3062" s="259" t="s">
        <v>1799</v>
      </c>
      <c r="G3062" s="259" t="s">
        <v>33</v>
      </c>
      <c r="H3062" s="259">
        <v>2</v>
      </c>
      <c r="I3062" s="259" t="s">
        <v>17</v>
      </c>
      <c r="J3062" s="259" t="s">
        <v>17</v>
      </c>
      <c r="K3062" s="259" t="s">
        <v>5297</v>
      </c>
      <c r="L3062" s="260">
        <v>45615</v>
      </c>
      <c r="M3062" s="259" t="s">
        <v>20</v>
      </c>
    </row>
    <row r="3063" spans="1:13" x14ac:dyDescent="0.35">
      <c r="A3063" s="261" t="s">
        <v>30</v>
      </c>
      <c r="B3063" s="261" t="s">
        <v>31</v>
      </c>
      <c r="C3063" s="261" t="s">
        <v>32</v>
      </c>
      <c r="D3063" s="261" t="s">
        <v>1798</v>
      </c>
      <c r="E3063" s="261">
        <v>0</v>
      </c>
      <c r="F3063" s="261" t="s">
        <v>1799</v>
      </c>
      <c r="G3063" s="261" t="s">
        <v>33</v>
      </c>
      <c r="H3063" s="261">
        <v>2</v>
      </c>
      <c r="I3063" s="261" t="s">
        <v>17</v>
      </c>
      <c r="J3063" s="261" t="s">
        <v>17</v>
      </c>
      <c r="K3063" s="261" t="s">
        <v>5298</v>
      </c>
      <c r="L3063" s="262">
        <v>45615</v>
      </c>
      <c r="M3063" s="261" t="s">
        <v>20</v>
      </c>
    </row>
    <row r="3064" spans="1:13" x14ac:dyDescent="0.35">
      <c r="A3064" s="259" t="s">
        <v>30</v>
      </c>
      <c r="B3064" s="259" t="s">
        <v>31</v>
      </c>
      <c r="C3064" s="259" t="s">
        <v>32</v>
      </c>
      <c r="D3064" s="259" t="s">
        <v>1801</v>
      </c>
      <c r="E3064" s="259">
        <v>0</v>
      </c>
      <c r="F3064" s="259" t="s">
        <v>1799</v>
      </c>
      <c r="G3064" s="259" t="s">
        <v>33</v>
      </c>
      <c r="H3064" s="259">
        <v>2</v>
      </c>
      <c r="I3064" s="259" t="s">
        <v>17</v>
      </c>
      <c r="J3064" s="259" t="s">
        <v>17</v>
      </c>
      <c r="K3064" s="259" t="s">
        <v>5299</v>
      </c>
      <c r="L3064" s="260">
        <v>45615</v>
      </c>
      <c r="M3064" s="259" t="s">
        <v>20</v>
      </c>
    </row>
    <row r="3065" spans="1:13" x14ac:dyDescent="0.35">
      <c r="A3065" s="261" t="s">
        <v>30</v>
      </c>
      <c r="B3065" s="261" t="s">
        <v>31</v>
      </c>
      <c r="C3065" s="261" t="s">
        <v>32</v>
      </c>
      <c r="D3065" s="261" t="s">
        <v>1803</v>
      </c>
      <c r="E3065" s="261">
        <v>0</v>
      </c>
      <c r="F3065" s="261" t="s">
        <v>1799</v>
      </c>
      <c r="G3065" s="261" t="s">
        <v>33</v>
      </c>
      <c r="H3065" s="261">
        <v>2</v>
      </c>
      <c r="I3065" s="261" t="s">
        <v>17</v>
      </c>
      <c r="J3065" s="261" t="s">
        <v>17</v>
      </c>
      <c r="K3065" s="261" t="s">
        <v>5300</v>
      </c>
      <c r="L3065" s="262">
        <v>45615</v>
      </c>
      <c r="M3065" s="261" t="s">
        <v>20</v>
      </c>
    </row>
    <row r="3066" spans="1:13" x14ac:dyDescent="0.35">
      <c r="A3066" s="259" t="s">
        <v>30</v>
      </c>
      <c r="B3066" s="259" t="s">
        <v>31</v>
      </c>
      <c r="C3066" s="259" t="s">
        <v>32</v>
      </c>
      <c r="D3066" s="259" t="s">
        <v>1805</v>
      </c>
      <c r="E3066" s="259">
        <v>0</v>
      </c>
      <c r="F3066" s="259" t="s">
        <v>1799</v>
      </c>
      <c r="G3066" s="259" t="s">
        <v>33</v>
      </c>
      <c r="H3066" s="259">
        <v>2</v>
      </c>
      <c r="I3066" s="259" t="s">
        <v>17</v>
      </c>
      <c r="J3066" s="259" t="s">
        <v>17</v>
      </c>
      <c r="K3066" s="259" t="s">
        <v>5301</v>
      </c>
      <c r="L3066" s="260">
        <v>45615</v>
      </c>
      <c r="M3066" s="259" t="s">
        <v>20</v>
      </c>
    </row>
    <row r="3067" spans="1:13" x14ac:dyDescent="0.35">
      <c r="A3067" s="261" t="s">
        <v>30</v>
      </c>
      <c r="B3067" s="261" t="s">
        <v>31</v>
      </c>
      <c r="C3067" s="261" t="s">
        <v>32</v>
      </c>
      <c r="D3067" s="261" t="s">
        <v>1807</v>
      </c>
      <c r="E3067" s="261">
        <v>2</v>
      </c>
      <c r="F3067" s="261" t="s">
        <v>1799</v>
      </c>
      <c r="G3067" s="261" t="s">
        <v>33</v>
      </c>
      <c r="H3067" s="261">
        <v>2</v>
      </c>
      <c r="I3067" s="261" t="s">
        <v>17</v>
      </c>
      <c r="J3067" s="261" t="s">
        <v>17</v>
      </c>
      <c r="K3067" s="261" t="s">
        <v>5302</v>
      </c>
      <c r="L3067" s="262">
        <v>45615</v>
      </c>
      <c r="M3067" s="261" t="s">
        <v>20</v>
      </c>
    </row>
    <row r="3068" spans="1:13" x14ac:dyDescent="0.35">
      <c r="A3068" s="259" t="s">
        <v>30</v>
      </c>
      <c r="B3068" s="259" t="s">
        <v>31</v>
      </c>
      <c r="C3068" s="259" t="s">
        <v>32</v>
      </c>
      <c r="D3068" s="259" t="s">
        <v>1809</v>
      </c>
      <c r="E3068" s="259">
        <v>1</v>
      </c>
      <c r="F3068" s="259" t="s">
        <v>1799</v>
      </c>
      <c r="G3068" s="259" t="s">
        <v>33</v>
      </c>
      <c r="H3068" s="259">
        <v>2</v>
      </c>
      <c r="I3068" s="259" t="s">
        <v>17</v>
      </c>
      <c r="J3068" s="259" t="s">
        <v>17</v>
      </c>
      <c r="K3068" s="259" t="s">
        <v>5303</v>
      </c>
      <c r="L3068" s="260">
        <v>45615</v>
      </c>
      <c r="M3068" s="259" t="s">
        <v>20</v>
      </c>
    </row>
    <row r="3069" spans="1:13" x14ac:dyDescent="0.35">
      <c r="A3069" s="261" t="s">
        <v>30</v>
      </c>
      <c r="B3069" s="261" t="s">
        <v>31</v>
      </c>
      <c r="C3069" s="261" t="s">
        <v>32</v>
      </c>
      <c r="D3069" s="261" t="s">
        <v>1811</v>
      </c>
      <c r="E3069" s="261">
        <v>0</v>
      </c>
      <c r="F3069" s="261" t="s">
        <v>1799</v>
      </c>
      <c r="G3069" s="261" t="s">
        <v>33</v>
      </c>
      <c r="H3069" s="261">
        <v>2</v>
      </c>
      <c r="I3069" s="261" t="s">
        <v>17</v>
      </c>
      <c r="J3069" s="261" t="s">
        <v>17</v>
      </c>
      <c r="K3069" s="261" t="s">
        <v>5304</v>
      </c>
      <c r="L3069" s="262">
        <v>45615</v>
      </c>
      <c r="M3069" s="261" t="s">
        <v>20</v>
      </c>
    </row>
    <row r="3070" spans="1:13" x14ac:dyDescent="0.35">
      <c r="A3070" s="259" t="s">
        <v>30</v>
      </c>
      <c r="B3070" s="259" t="s">
        <v>31</v>
      </c>
      <c r="C3070" s="259" t="s">
        <v>32</v>
      </c>
      <c r="D3070" s="259" t="s">
        <v>1813</v>
      </c>
      <c r="E3070" s="259">
        <v>0</v>
      </c>
      <c r="F3070" s="259" t="s">
        <v>1799</v>
      </c>
      <c r="G3070" s="259" t="s">
        <v>33</v>
      </c>
      <c r="H3070" s="259">
        <v>2</v>
      </c>
      <c r="I3070" s="259" t="s">
        <v>17</v>
      </c>
      <c r="J3070" s="259" t="s">
        <v>17</v>
      </c>
      <c r="K3070" s="259" t="s">
        <v>5305</v>
      </c>
      <c r="L3070" s="260">
        <v>45615</v>
      </c>
      <c r="M3070" s="259" t="s">
        <v>20</v>
      </c>
    </row>
    <row r="3071" spans="1:13" x14ac:dyDescent="0.35">
      <c r="A3071" s="261" t="s">
        <v>30</v>
      </c>
      <c r="B3071" s="261" t="s">
        <v>31</v>
      </c>
      <c r="C3071" s="261" t="s">
        <v>32</v>
      </c>
      <c r="D3071" s="261" t="s">
        <v>1815</v>
      </c>
      <c r="E3071" s="261">
        <v>0</v>
      </c>
      <c r="F3071" s="261" t="s">
        <v>1799</v>
      </c>
      <c r="G3071" s="261" t="s">
        <v>33</v>
      </c>
      <c r="H3071" s="261">
        <v>2</v>
      </c>
      <c r="I3071" s="261" t="s">
        <v>17</v>
      </c>
      <c r="J3071" s="261" t="s">
        <v>17</v>
      </c>
      <c r="K3071" s="261" t="s">
        <v>5306</v>
      </c>
      <c r="L3071" s="262">
        <v>45615</v>
      </c>
      <c r="M3071" s="261" t="s">
        <v>20</v>
      </c>
    </row>
    <row r="3072" spans="1:13" x14ac:dyDescent="0.35">
      <c r="A3072" s="259" t="s">
        <v>3111</v>
      </c>
      <c r="B3072" s="259" t="s">
        <v>3112</v>
      </c>
      <c r="C3072" s="259" t="s">
        <v>3113</v>
      </c>
      <c r="D3072" s="259" t="s">
        <v>1798</v>
      </c>
      <c r="E3072" s="259">
        <v>2</v>
      </c>
      <c r="F3072" s="259" t="s">
        <v>1799</v>
      </c>
      <c r="G3072" s="259" t="s">
        <v>33</v>
      </c>
      <c r="H3072" s="259">
        <v>2</v>
      </c>
      <c r="I3072" s="259" t="s">
        <v>17</v>
      </c>
      <c r="J3072" s="259" t="s">
        <v>17</v>
      </c>
      <c r="K3072" s="259" t="s">
        <v>5307</v>
      </c>
      <c r="L3072" s="260">
        <v>45615</v>
      </c>
      <c r="M3072" s="259" t="s">
        <v>20</v>
      </c>
    </row>
    <row r="3073" spans="1:13" x14ac:dyDescent="0.35">
      <c r="A3073" s="261" t="s">
        <v>3111</v>
      </c>
      <c r="B3073" s="261" t="s">
        <v>3112</v>
      </c>
      <c r="C3073" s="261" t="s">
        <v>3113</v>
      </c>
      <c r="D3073" s="261" t="s">
        <v>1801</v>
      </c>
      <c r="E3073" s="261">
        <v>0</v>
      </c>
      <c r="F3073" s="261" t="s">
        <v>1799</v>
      </c>
      <c r="G3073" s="261" t="s">
        <v>33</v>
      </c>
      <c r="H3073" s="261">
        <v>2</v>
      </c>
      <c r="I3073" s="261" t="s">
        <v>17</v>
      </c>
      <c r="J3073" s="261" t="s">
        <v>17</v>
      </c>
      <c r="K3073" s="261" t="s">
        <v>5308</v>
      </c>
      <c r="L3073" s="262">
        <v>45615</v>
      </c>
      <c r="M3073" s="261" t="s">
        <v>20</v>
      </c>
    </row>
    <row r="3074" spans="1:13" x14ac:dyDescent="0.35">
      <c r="A3074" s="259" t="s">
        <v>3111</v>
      </c>
      <c r="B3074" s="259" t="s">
        <v>3112</v>
      </c>
      <c r="C3074" s="259" t="s">
        <v>3113</v>
      </c>
      <c r="D3074" s="259" t="s">
        <v>1803</v>
      </c>
      <c r="E3074" s="259">
        <v>2</v>
      </c>
      <c r="F3074" s="259" t="s">
        <v>1799</v>
      </c>
      <c r="G3074" s="259" t="s">
        <v>33</v>
      </c>
      <c r="H3074" s="259">
        <v>2</v>
      </c>
      <c r="I3074" s="259" t="s">
        <v>17</v>
      </c>
      <c r="J3074" s="259" t="s">
        <v>17</v>
      </c>
      <c r="K3074" s="259" t="s">
        <v>5309</v>
      </c>
      <c r="L3074" s="260">
        <v>45615</v>
      </c>
      <c r="M3074" s="259" t="s">
        <v>20</v>
      </c>
    </row>
    <row r="3075" spans="1:13" x14ac:dyDescent="0.35">
      <c r="A3075" s="261" t="s">
        <v>3111</v>
      </c>
      <c r="B3075" s="261" t="s">
        <v>3112</v>
      </c>
      <c r="C3075" s="261" t="s">
        <v>3113</v>
      </c>
      <c r="D3075" s="261" t="s">
        <v>1805</v>
      </c>
      <c r="E3075" s="261">
        <v>3</v>
      </c>
      <c r="F3075" s="261" t="s">
        <v>1799</v>
      </c>
      <c r="G3075" s="261" t="s">
        <v>33</v>
      </c>
      <c r="H3075" s="261">
        <v>2</v>
      </c>
      <c r="I3075" s="261" t="s">
        <v>17</v>
      </c>
      <c r="J3075" s="261" t="s">
        <v>17</v>
      </c>
      <c r="K3075" s="261" t="s">
        <v>5310</v>
      </c>
      <c r="L3075" s="262">
        <v>45615</v>
      </c>
      <c r="M3075" s="261" t="s">
        <v>20</v>
      </c>
    </row>
    <row r="3076" spans="1:13" x14ac:dyDescent="0.35">
      <c r="A3076" s="259" t="s">
        <v>3111</v>
      </c>
      <c r="B3076" s="259" t="s">
        <v>3112</v>
      </c>
      <c r="C3076" s="259" t="s">
        <v>3113</v>
      </c>
      <c r="D3076" s="259" t="s">
        <v>1807</v>
      </c>
      <c r="E3076" s="259">
        <v>3</v>
      </c>
      <c r="F3076" s="259" t="s">
        <v>1799</v>
      </c>
      <c r="G3076" s="259" t="s">
        <v>33</v>
      </c>
      <c r="H3076" s="259">
        <v>2</v>
      </c>
      <c r="I3076" s="259" t="s">
        <v>17</v>
      </c>
      <c r="J3076" s="259" t="s">
        <v>17</v>
      </c>
      <c r="K3076" s="259" t="s">
        <v>5311</v>
      </c>
      <c r="L3076" s="260">
        <v>45615</v>
      </c>
      <c r="M3076" s="259" t="s">
        <v>20</v>
      </c>
    </row>
    <row r="3077" spans="1:13" x14ac:dyDescent="0.35">
      <c r="A3077" s="261" t="s">
        <v>3111</v>
      </c>
      <c r="B3077" s="261" t="s">
        <v>3112</v>
      </c>
      <c r="C3077" s="261" t="s">
        <v>3113</v>
      </c>
      <c r="D3077" s="261" t="s">
        <v>1809</v>
      </c>
      <c r="E3077" s="261">
        <v>3</v>
      </c>
      <c r="F3077" s="261" t="s">
        <v>1799</v>
      </c>
      <c r="G3077" s="261" t="s">
        <v>33</v>
      </c>
      <c r="H3077" s="261">
        <v>2</v>
      </c>
      <c r="I3077" s="261" t="s">
        <v>17</v>
      </c>
      <c r="J3077" s="261" t="s">
        <v>17</v>
      </c>
      <c r="K3077" s="261" t="s">
        <v>5312</v>
      </c>
      <c r="L3077" s="262">
        <v>45615</v>
      </c>
      <c r="M3077" s="261" t="s">
        <v>20</v>
      </c>
    </row>
    <row r="3078" spans="1:13" x14ac:dyDescent="0.35">
      <c r="A3078" s="259" t="s">
        <v>3111</v>
      </c>
      <c r="B3078" s="259" t="s">
        <v>3112</v>
      </c>
      <c r="C3078" s="259" t="s">
        <v>3113</v>
      </c>
      <c r="D3078" s="259" t="s">
        <v>1811</v>
      </c>
      <c r="E3078" s="259">
        <v>3</v>
      </c>
      <c r="F3078" s="259" t="s">
        <v>1799</v>
      </c>
      <c r="G3078" s="259" t="s">
        <v>33</v>
      </c>
      <c r="H3078" s="259">
        <v>2</v>
      </c>
      <c r="I3078" s="259" t="s">
        <v>17</v>
      </c>
      <c r="J3078" s="259" t="s">
        <v>17</v>
      </c>
      <c r="K3078" s="259" t="s">
        <v>5313</v>
      </c>
      <c r="L3078" s="260">
        <v>45615</v>
      </c>
      <c r="M3078" s="259" t="s">
        <v>20</v>
      </c>
    </row>
    <row r="3079" spans="1:13" x14ac:dyDescent="0.35">
      <c r="A3079" s="261" t="s">
        <v>3111</v>
      </c>
      <c r="B3079" s="261" t="s">
        <v>3112</v>
      </c>
      <c r="C3079" s="261" t="s">
        <v>3113</v>
      </c>
      <c r="D3079" s="261" t="s">
        <v>1813</v>
      </c>
      <c r="E3079" s="261">
        <v>3</v>
      </c>
      <c r="F3079" s="261" t="s">
        <v>1799</v>
      </c>
      <c r="G3079" s="261" t="s">
        <v>33</v>
      </c>
      <c r="H3079" s="261">
        <v>2</v>
      </c>
      <c r="I3079" s="261" t="s">
        <v>17</v>
      </c>
      <c r="J3079" s="261" t="s">
        <v>17</v>
      </c>
      <c r="K3079" s="261" t="s">
        <v>5314</v>
      </c>
      <c r="L3079" s="262">
        <v>45615</v>
      </c>
      <c r="M3079" s="261" t="s">
        <v>20</v>
      </c>
    </row>
    <row r="3080" spans="1:13" x14ac:dyDescent="0.35">
      <c r="A3080" s="259" t="s">
        <v>3111</v>
      </c>
      <c r="B3080" s="259" t="s">
        <v>3112</v>
      </c>
      <c r="C3080" s="259" t="s">
        <v>3113</v>
      </c>
      <c r="D3080" s="259" t="s">
        <v>1815</v>
      </c>
      <c r="E3080" s="259">
        <v>3</v>
      </c>
      <c r="F3080" s="259" t="s">
        <v>1799</v>
      </c>
      <c r="G3080" s="259" t="s">
        <v>33</v>
      </c>
      <c r="H3080" s="259">
        <v>2</v>
      </c>
      <c r="I3080" s="259" t="s">
        <v>17</v>
      </c>
      <c r="J3080" s="259" t="s">
        <v>17</v>
      </c>
      <c r="K3080" s="259" t="s">
        <v>5315</v>
      </c>
      <c r="L3080" s="260">
        <v>45615</v>
      </c>
      <c r="M3080" s="259" t="s">
        <v>20</v>
      </c>
    </row>
    <row r="3081" spans="1:13" x14ac:dyDescent="0.35">
      <c r="A3081" s="261" t="s">
        <v>1170</v>
      </c>
      <c r="B3081" s="261" t="s">
        <v>1171</v>
      </c>
      <c r="C3081" s="261" t="s">
        <v>1172</v>
      </c>
      <c r="D3081" s="261" t="s">
        <v>1798</v>
      </c>
      <c r="E3081" s="261">
        <v>2</v>
      </c>
      <c r="F3081" s="261" t="s">
        <v>1799</v>
      </c>
      <c r="G3081" s="261" t="s">
        <v>33</v>
      </c>
      <c r="H3081" s="261">
        <v>2</v>
      </c>
      <c r="I3081" s="261" t="s">
        <v>17</v>
      </c>
      <c r="J3081" s="261" t="s">
        <v>17</v>
      </c>
      <c r="K3081" s="261" t="s">
        <v>5316</v>
      </c>
      <c r="L3081" s="262">
        <v>45615</v>
      </c>
      <c r="M3081" s="261" t="s">
        <v>20</v>
      </c>
    </row>
    <row r="3082" spans="1:13" x14ac:dyDescent="0.35">
      <c r="A3082" s="259" t="s">
        <v>1170</v>
      </c>
      <c r="B3082" s="259" t="s">
        <v>1171</v>
      </c>
      <c r="C3082" s="259" t="s">
        <v>1172</v>
      </c>
      <c r="D3082" s="259" t="s">
        <v>1801</v>
      </c>
      <c r="E3082" s="259">
        <v>2</v>
      </c>
      <c r="F3082" s="259" t="s">
        <v>1799</v>
      </c>
      <c r="G3082" s="259" t="s">
        <v>33</v>
      </c>
      <c r="H3082" s="259">
        <v>2</v>
      </c>
      <c r="I3082" s="259" t="s">
        <v>17</v>
      </c>
      <c r="J3082" s="259" t="s">
        <v>17</v>
      </c>
      <c r="K3082" s="259" t="s">
        <v>5317</v>
      </c>
      <c r="L3082" s="260">
        <v>45615</v>
      </c>
      <c r="M3082" s="259" t="s">
        <v>20</v>
      </c>
    </row>
    <row r="3083" spans="1:13" x14ac:dyDescent="0.35">
      <c r="A3083" s="261" t="s">
        <v>1170</v>
      </c>
      <c r="B3083" s="261" t="s">
        <v>1171</v>
      </c>
      <c r="C3083" s="261" t="s">
        <v>1172</v>
      </c>
      <c r="D3083" s="261" t="s">
        <v>1803</v>
      </c>
      <c r="E3083" s="261">
        <v>2</v>
      </c>
      <c r="F3083" s="261" t="s">
        <v>1799</v>
      </c>
      <c r="G3083" s="261" t="s">
        <v>33</v>
      </c>
      <c r="H3083" s="261">
        <v>2</v>
      </c>
      <c r="I3083" s="261" t="s">
        <v>17</v>
      </c>
      <c r="J3083" s="261" t="s">
        <v>17</v>
      </c>
      <c r="K3083" s="261" t="s">
        <v>5318</v>
      </c>
      <c r="L3083" s="262">
        <v>45615</v>
      </c>
      <c r="M3083" s="261" t="s">
        <v>20</v>
      </c>
    </row>
    <row r="3084" spans="1:13" x14ac:dyDescent="0.35">
      <c r="A3084" s="259" t="s">
        <v>1170</v>
      </c>
      <c r="B3084" s="259" t="s">
        <v>1171</v>
      </c>
      <c r="C3084" s="259" t="s">
        <v>1172</v>
      </c>
      <c r="D3084" s="259" t="s">
        <v>1805</v>
      </c>
      <c r="E3084" s="259">
        <v>1</v>
      </c>
      <c r="F3084" s="259" t="s">
        <v>1799</v>
      </c>
      <c r="G3084" s="259" t="s">
        <v>33</v>
      </c>
      <c r="H3084" s="259">
        <v>2</v>
      </c>
      <c r="I3084" s="259" t="s">
        <v>17</v>
      </c>
      <c r="J3084" s="259" t="s">
        <v>17</v>
      </c>
      <c r="K3084" s="259" t="s">
        <v>5319</v>
      </c>
      <c r="L3084" s="260">
        <v>45615</v>
      </c>
      <c r="M3084" s="259" t="s">
        <v>20</v>
      </c>
    </row>
    <row r="3085" spans="1:13" x14ac:dyDescent="0.35">
      <c r="A3085" s="261" t="s">
        <v>1170</v>
      </c>
      <c r="B3085" s="261" t="s">
        <v>1171</v>
      </c>
      <c r="C3085" s="261" t="s">
        <v>1172</v>
      </c>
      <c r="D3085" s="261" t="s">
        <v>1807</v>
      </c>
      <c r="E3085" s="261">
        <v>2</v>
      </c>
      <c r="F3085" s="261" t="s">
        <v>1799</v>
      </c>
      <c r="G3085" s="261" t="s">
        <v>33</v>
      </c>
      <c r="H3085" s="261">
        <v>2</v>
      </c>
      <c r="I3085" s="261" t="s">
        <v>17</v>
      </c>
      <c r="J3085" s="261" t="s">
        <v>17</v>
      </c>
      <c r="K3085" s="261" t="s">
        <v>5320</v>
      </c>
      <c r="L3085" s="262">
        <v>45615</v>
      </c>
      <c r="M3085" s="261" t="s">
        <v>20</v>
      </c>
    </row>
    <row r="3086" spans="1:13" x14ac:dyDescent="0.35">
      <c r="A3086" s="259" t="s">
        <v>1170</v>
      </c>
      <c r="B3086" s="259" t="s">
        <v>1171</v>
      </c>
      <c r="C3086" s="259" t="s">
        <v>1172</v>
      </c>
      <c r="D3086" s="259" t="s">
        <v>1809</v>
      </c>
      <c r="E3086" s="259">
        <v>1</v>
      </c>
      <c r="F3086" s="259" t="s">
        <v>1799</v>
      </c>
      <c r="G3086" s="259" t="s">
        <v>33</v>
      </c>
      <c r="H3086" s="259">
        <v>2</v>
      </c>
      <c r="I3086" s="259" t="s">
        <v>17</v>
      </c>
      <c r="J3086" s="259" t="s">
        <v>17</v>
      </c>
      <c r="K3086" s="259" t="s">
        <v>5321</v>
      </c>
      <c r="L3086" s="260">
        <v>45615</v>
      </c>
      <c r="M3086" s="259" t="s">
        <v>20</v>
      </c>
    </row>
    <row r="3087" spans="1:13" x14ac:dyDescent="0.35">
      <c r="A3087" s="261" t="s">
        <v>1170</v>
      </c>
      <c r="B3087" s="261" t="s">
        <v>1171</v>
      </c>
      <c r="C3087" s="261" t="s">
        <v>1172</v>
      </c>
      <c r="D3087" s="261" t="s">
        <v>1811</v>
      </c>
      <c r="E3087" s="261">
        <v>2</v>
      </c>
      <c r="F3087" s="261" t="s">
        <v>1799</v>
      </c>
      <c r="G3087" s="261" t="s">
        <v>33</v>
      </c>
      <c r="H3087" s="261">
        <v>2</v>
      </c>
      <c r="I3087" s="261" t="s">
        <v>17</v>
      </c>
      <c r="J3087" s="261" t="s">
        <v>17</v>
      </c>
      <c r="K3087" s="261" t="s">
        <v>5322</v>
      </c>
      <c r="L3087" s="262">
        <v>45615</v>
      </c>
      <c r="M3087" s="261" t="s">
        <v>20</v>
      </c>
    </row>
    <row r="3088" spans="1:13" x14ac:dyDescent="0.35">
      <c r="A3088" s="259" t="s">
        <v>1170</v>
      </c>
      <c r="B3088" s="259" t="s">
        <v>1171</v>
      </c>
      <c r="C3088" s="259" t="s">
        <v>1172</v>
      </c>
      <c r="D3088" s="259" t="s">
        <v>1813</v>
      </c>
      <c r="E3088" s="259">
        <v>2</v>
      </c>
      <c r="F3088" s="259" t="s">
        <v>1799</v>
      </c>
      <c r="G3088" s="259" t="s">
        <v>33</v>
      </c>
      <c r="H3088" s="259">
        <v>2</v>
      </c>
      <c r="I3088" s="259" t="s">
        <v>17</v>
      </c>
      <c r="J3088" s="259" t="s">
        <v>17</v>
      </c>
      <c r="K3088" s="259" t="s">
        <v>5323</v>
      </c>
      <c r="L3088" s="260">
        <v>45615</v>
      </c>
      <c r="M3088" s="259" t="s">
        <v>20</v>
      </c>
    </row>
    <row r="3089" spans="1:13" x14ac:dyDescent="0.35">
      <c r="A3089" s="261" t="s">
        <v>1170</v>
      </c>
      <c r="B3089" s="261" t="s">
        <v>1171</v>
      </c>
      <c r="C3089" s="261" t="s">
        <v>1172</v>
      </c>
      <c r="D3089" s="261" t="s">
        <v>1815</v>
      </c>
      <c r="E3089" s="261">
        <v>0</v>
      </c>
      <c r="F3089" s="261" t="s">
        <v>1799</v>
      </c>
      <c r="G3089" s="261" t="s">
        <v>33</v>
      </c>
      <c r="H3089" s="261">
        <v>2</v>
      </c>
      <c r="I3089" s="261" t="s">
        <v>17</v>
      </c>
      <c r="J3089" s="261" t="s">
        <v>17</v>
      </c>
      <c r="K3089" s="261" t="s">
        <v>5324</v>
      </c>
      <c r="L3089" s="262">
        <v>45615</v>
      </c>
      <c r="M3089" s="261" t="s">
        <v>20</v>
      </c>
    </row>
    <row r="3090" spans="1:13" x14ac:dyDescent="0.35">
      <c r="A3090" s="259" t="s">
        <v>1130</v>
      </c>
      <c r="B3090" s="259" t="s">
        <v>1131</v>
      </c>
      <c r="C3090" s="259" t="s">
        <v>1132</v>
      </c>
      <c r="D3090" s="259" t="s">
        <v>1798</v>
      </c>
      <c r="E3090" s="259">
        <v>0</v>
      </c>
      <c r="F3090" s="259" t="s">
        <v>1799</v>
      </c>
      <c r="G3090" s="259" t="s">
        <v>33</v>
      </c>
      <c r="H3090" s="259">
        <v>2</v>
      </c>
      <c r="I3090" s="259" t="s">
        <v>17</v>
      </c>
      <c r="J3090" s="259" t="s">
        <v>17</v>
      </c>
      <c r="K3090" s="259" t="s">
        <v>5325</v>
      </c>
      <c r="L3090" s="260">
        <v>45616</v>
      </c>
      <c r="M3090" s="259" t="s">
        <v>20</v>
      </c>
    </row>
    <row r="3091" spans="1:13" x14ac:dyDescent="0.35">
      <c r="A3091" s="261" t="s">
        <v>1130</v>
      </c>
      <c r="B3091" s="261" t="s">
        <v>1131</v>
      </c>
      <c r="C3091" s="261" t="s">
        <v>1132</v>
      </c>
      <c r="D3091" s="261" t="s">
        <v>1801</v>
      </c>
      <c r="E3091" s="261">
        <v>0</v>
      </c>
      <c r="F3091" s="261" t="s">
        <v>1799</v>
      </c>
      <c r="G3091" s="261" t="s">
        <v>33</v>
      </c>
      <c r="H3091" s="261">
        <v>2</v>
      </c>
      <c r="I3091" s="261" t="s">
        <v>17</v>
      </c>
      <c r="J3091" s="261" t="s">
        <v>17</v>
      </c>
      <c r="K3091" s="261" t="s">
        <v>5326</v>
      </c>
      <c r="L3091" s="262">
        <v>45616</v>
      </c>
      <c r="M3091" s="261" t="s">
        <v>20</v>
      </c>
    </row>
    <row r="3092" spans="1:13" x14ac:dyDescent="0.35">
      <c r="A3092" s="259" t="s">
        <v>1130</v>
      </c>
      <c r="B3092" s="259" t="s">
        <v>1131</v>
      </c>
      <c r="C3092" s="259" t="s">
        <v>1132</v>
      </c>
      <c r="D3092" s="259" t="s">
        <v>1803</v>
      </c>
      <c r="E3092" s="259">
        <v>0</v>
      </c>
      <c r="F3092" s="259" t="s">
        <v>1799</v>
      </c>
      <c r="G3092" s="259" t="s">
        <v>33</v>
      </c>
      <c r="H3092" s="259">
        <v>2</v>
      </c>
      <c r="I3092" s="259" t="s">
        <v>17</v>
      </c>
      <c r="J3092" s="259" t="s">
        <v>17</v>
      </c>
      <c r="K3092" s="259" t="s">
        <v>5327</v>
      </c>
      <c r="L3092" s="260">
        <v>45616</v>
      </c>
      <c r="M3092" s="259" t="s">
        <v>20</v>
      </c>
    </row>
    <row r="3093" spans="1:13" x14ac:dyDescent="0.35">
      <c r="A3093" s="261" t="s">
        <v>1130</v>
      </c>
      <c r="B3093" s="261" t="s">
        <v>1131</v>
      </c>
      <c r="C3093" s="261" t="s">
        <v>1132</v>
      </c>
      <c r="D3093" s="261" t="s">
        <v>1805</v>
      </c>
      <c r="E3093" s="261">
        <v>0</v>
      </c>
      <c r="F3093" s="261" t="s">
        <v>1799</v>
      </c>
      <c r="G3093" s="261" t="s">
        <v>33</v>
      </c>
      <c r="H3093" s="261">
        <v>2</v>
      </c>
      <c r="I3093" s="261" t="s">
        <v>17</v>
      </c>
      <c r="J3093" s="261" t="s">
        <v>17</v>
      </c>
      <c r="K3093" s="261" t="s">
        <v>5328</v>
      </c>
      <c r="L3093" s="262">
        <v>45616</v>
      </c>
      <c r="M3093" s="261" t="s">
        <v>20</v>
      </c>
    </row>
    <row r="3094" spans="1:13" x14ac:dyDescent="0.35">
      <c r="A3094" s="259" t="s">
        <v>1130</v>
      </c>
      <c r="B3094" s="259" t="s">
        <v>1131</v>
      </c>
      <c r="C3094" s="259" t="s">
        <v>1132</v>
      </c>
      <c r="D3094" s="259" t="s">
        <v>1807</v>
      </c>
      <c r="E3094" s="259">
        <v>1</v>
      </c>
      <c r="F3094" s="259" t="s">
        <v>1799</v>
      </c>
      <c r="G3094" s="259" t="s">
        <v>33</v>
      </c>
      <c r="H3094" s="259">
        <v>2</v>
      </c>
      <c r="I3094" s="259" t="s">
        <v>17</v>
      </c>
      <c r="J3094" s="259" t="s">
        <v>17</v>
      </c>
      <c r="K3094" s="259" t="s">
        <v>5329</v>
      </c>
      <c r="L3094" s="260">
        <v>45616</v>
      </c>
      <c r="M3094" s="259" t="s">
        <v>20</v>
      </c>
    </row>
    <row r="3095" spans="1:13" x14ac:dyDescent="0.35">
      <c r="A3095" s="261" t="s">
        <v>1130</v>
      </c>
      <c r="B3095" s="261" t="s">
        <v>1131</v>
      </c>
      <c r="C3095" s="261" t="s">
        <v>1132</v>
      </c>
      <c r="D3095" s="261" t="s">
        <v>1809</v>
      </c>
      <c r="E3095" s="261">
        <v>2</v>
      </c>
      <c r="F3095" s="261" t="s">
        <v>1799</v>
      </c>
      <c r="G3095" s="261" t="s">
        <v>33</v>
      </c>
      <c r="H3095" s="261">
        <v>2</v>
      </c>
      <c r="I3095" s="261" t="s">
        <v>17</v>
      </c>
      <c r="J3095" s="261" t="s">
        <v>17</v>
      </c>
      <c r="K3095" s="261" t="s">
        <v>5330</v>
      </c>
      <c r="L3095" s="262">
        <v>45616</v>
      </c>
      <c r="M3095" s="261" t="s">
        <v>20</v>
      </c>
    </row>
    <row r="3096" spans="1:13" x14ac:dyDescent="0.35">
      <c r="A3096" s="259" t="s">
        <v>1130</v>
      </c>
      <c r="B3096" s="259" t="s">
        <v>1131</v>
      </c>
      <c r="C3096" s="259" t="s">
        <v>1132</v>
      </c>
      <c r="D3096" s="259" t="s">
        <v>1811</v>
      </c>
      <c r="E3096" s="259">
        <v>1</v>
      </c>
      <c r="F3096" s="259" t="s">
        <v>1799</v>
      </c>
      <c r="G3096" s="259" t="s">
        <v>33</v>
      </c>
      <c r="H3096" s="259">
        <v>2</v>
      </c>
      <c r="I3096" s="259" t="s">
        <v>17</v>
      </c>
      <c r="J3096" s="259" t="s">
        <v>17</v>
      </c>
      <c r="K3096" s="259" t="s">
        <v>5331</v>
      </c>
      <c r="L3096" s="260">
        <v>45616</v>
      </c>
      <c r="M3096" s="259" t="s">
        <v>20</v>
      </c>
    </row>
    <row r="3097" spans="1:13" x14ac:dyDescent="0.35">
      <c r="A3097" s="261" t="s">
        <v>1130</v>
      </c>
      <c r="B3097" s="261" t="s">
        <v>1131</v>
      </c>
      <c r="C3097" s="261" t="s">
        <v>1132</v>
      </c>
      <c r="D3097" s="261" t="s">
        <v>1813</v>
      </c>
      <c r="E3097" s="261">
        <v>0</v>
      </c>
      <c r="F3097" s="261" t="s">
        <v>1799</v>
      </c>
      <c r="G3097" s="261" t="s">
        <v>33</v>
      </c>
      <c r="H3097" s="261">
        <v>2</v>
      </c>
      <c r="I3097" s="261" t="s">
        <v>17</v>
      </c>
      <c r="J3097" s="261" t="s">
        <v>17</v>
      </c>
      <c r="K3097" s="261" t="s">
        <v>5332</v>
      </c>
      <c r="L3097" s="262">
        <v>45616</v>
      </c>
      <c r="M3097" s="261" t="s">
        <v>20</v>
      </c>
    </row>
    <row r="3098" spans="1:13" x14ac:dyDescent="0.35">
      <c r="A3098" s="259" t="s">
        <v>1130</v>
      </c>
      <c r="B3098" s="259" t="s">
        <v>1131</v>
      </c>
      <c r="C3098" s="259" t="s">
        <v>1132</v>
      </c>
      <c r="D3098" s="259" t="s">
        <v>1815</v>
      </c>
      <c r="E3098" s="259">
        <v>0</v>
      </c>
      <c r="F3098" s="259" t="s">
        <v>1799</v>
      </c>
      <c r="G3098" s="259" t="s">
        <v>33</v>
      </c>
      <c r="H3098" s="259">
        <v>2</v>
      </c>
      <c r="I3098" s="259" t="s">
        <v>17</v>
      </c>
      <c r="J3098" s="259" t="s">
        <v>17</v>
      </c>
      <c r="K3098" s="259" t="s">
        <v>5333</v>
      </c>
      <c r="L3098" s="260">
        <v>45616</v>
      </c>
      <c r="M3098" s="259" t="s">
        <v>20</v>
      </c>
    </row>
    <row r="3099" spans="1:13" x14ac:dyDescent="0.35">
      <c r="A3099" s="261" t="s">
        <v>121</v>
      </c>
      <c r="B3099" s="261" t="s">
        <v>122</v>
      </c>
      <c r="C3099" s="261" t="s">
        <v>123</v>
      </c>
      <c r="D3099" s="261" t="s">
        <v>1798</v>
      </c>
      <c r="E3099" s="261">
        <v>0</v>
      </c>
      <c r="F3099" s="261" t="s">
        <v>1799</v>
      </c>
      <c r="G3099" s="261" t="s">
        <v>33</v>
      </c>
      <c r="H3099" s="261">
        <v>2</v>
      </c>
      <c r="I3099" s="261" t="s">
        <v>17</v>
      </c>
      <c r="J3099" s="261" t="s">
        <v>17</v>
      </c>
      <c r="K3099" s="261" t="s">
        <v>5334</v>
      </c>
      <c r="L3099" s="262">
        <v>45616</v>
      </c>
      <c r="M3099" s="261" t="s">
        <v>20</v>
      </c>
    </row>
    <row r="3100" spans="1:13" x14ac:dyDescent="0.35">
      <c r="A3100" s="259" t="s">
        <v>121</v>
      </c>
      <c r="B3100" s="259" t="s">
        <v>122</v>
      </c>
      <c r="C3100" s="259" t="s">
        <v>123</v>
      </c>
      <c r="D3100" s="259" t="s">
        <v>1801</v>
      </c>
      <c r="E3100" s="259">
        <v>1</v>
      </c>
      <c r="F3100" s="259" t="s">
        <v>1799</v>
      </c>
      <c r="G3100" s="259" t="s">
        <v>33</v>
      </c>
      <c r="H3100" s="259">
        <v>2</v>
      </c>
      <c r="I3100" s="259" t="s">
        <v>17</v>
      </c>
      <c r="J3100" s="259" t="s">
        <v>17</v>
      </c>
      <c r="K3100" s="259" t="s">
        <v>5335</v>
      </c>
      <c r="L3100" s="260">
        <v>45616</v>
      </c>
      <c r="M3100" s="259" t="s">
        <v>20</v>
      </c>
    </row>
    <row r="3101" spans="1:13" x14ac:dyDescent="0.35">
      <c r="A3101" s="261" t="s">
        <v>121</v>
      </c>
      <c r="B3101" s="261" t="s">
        <v>122</v>
      </c>
      <c r="C3101" s="261" t="s">
        <v>123</v>
      </c>
      <c r="D3101" s="261" t="s">
        <v>1803</v>
      </c>
      <c r="E3101" s="261">
        <v>2</v>
      </c>
      <c r="F3101" s="261" t="s">
        <v>1799</v>
      </c>
      <c r="G3101" s="261" t="s">
        <v>33</v>
      </c>
      <c r="H3101" s="261">
        <v>2</v>
      </c>
      <c r="I3101" s="261" t="s">
        <v>17</v>
      </c>
      <c r="J3101" s="261" t="s">
        <v>17</v>
      </c>
      <c r="K3101" s="261" t="s">
        <v>5336</v>
      </c>
      <c r="L3101" s="262">
        <v>45616</v>
      </c>
      <c r="M3101" s="261" t="s">
        <v>20</v>
      </c>
    </row>
    <row r="3102" spans="1:13" x14ac:dyDescent="0.35">
      <c r="A3102" s="259" t="s">
        <v>121</v>
      </c>
      <c r="B3102" s="259" t="s">
        <v>122</v>
      </c>
      <c r="C3102" s="259" t="s">
        <v>123</v>
      </c>
      <c r="D3102" s="259" t="s">
        <v>1805</v>
      </c>
      <c r="E3102" s="259">
        <v>3</v>
      </c>
      <c r="F3102" s="259" t="s">
        <v>1799</v>
      </c>
      <c r="G3102" s="259" t="s">
        <v>33</v>
      </c>
      <c r="H3102" s="259">
        <v>2</v>
      </c>
      <c r="I3102" s="259" t="s">
        <v>17</v>
      </c>
      <c r="J3102" s="259" t="s">
        <v>17</v>
      </c>
      <c r="K3102" s="259" t="s">
        <v>5337</v>
      </c>
      <c r="L3102" s="260">
        <v>45616</v>
      </c>
      <c r="M3102" s="259" t="s">
        <v>20</v>
      </c>
    </row>
    <row r="3103" spans="1:13" x14ac:dyDescent="0.35">
      <c r="A3103" s="261" t="s">
        <v>121</v>
      </c>
      <c r="B3103" s="261" t="s">
        <v>122</v>
      </c>
      <c r="C3103" s="261" t="s">
        <v>123</v>
      </c>
      <c r="D3103" s="261" t="s">
        <v>1807</v>
      </c>
      <c r="E3103" s="261">
        <v>3</v>
      </c>
      <c r="F3103" s="261" t="s">
        <v>1799</v>
      </c>
      <c r="G3103" s="261" t="s">
        <v>33</v>
      </c>
      <c r="H3103" s="261">
        <v>2</v>
      </c>
      <c r="I3103" s="261" t="s">
        <v>17</v>
      </c>
      <c r="J3103" s="261" t="s">
        <v>17</v>
      </c>
      <c r="K3103" s="261" t="s">
        <v>5338</v>
      </c>
      <c r="L3103" s="262">
        <v>45616</v>
      </c>
      <c r="M3103" s="261" t="s">
        <v>20</v>
      </c>
    </row>
    <row r="3104" spans="1:13" x14ac:dyDescent="0.35">
      <c r="A3104" s="259" t="s">
        <v>121</v>
      </c>
      <c r="B3104" s="259" t="s">
        <v>122</v>
      </c>
      <c r="C3104" s="259" t="s">
        <v>123</v>
      </c>
      <c r="D3104" s="259" t="s">
        <v>1809</v>
      </c>
      <c r="E3104" s="259">
        <v>1</v>
      </c>
      <c r="F3104" s="259" t="s">
        <v>1799</v>
      </c>
      <c r="G3104" s="259" t="s">
        <v>33</v>
      </c>
      <c r="H3104" s="259">
        <v>2</v>
      </c>
      <c r="I3104" s="259" t="s">
        <v>17</v>
      </c>
      <c r="J3104" s="259" t="s">
        <v>17</v>
      </c>
      <c r="K3104" s="259" t="s">
        <v>5339</v>
      </c>
      <c r="L3104" s="260">
        <v>45616</v>
      </c>
      <c r="M3104" s="259" t="s">
        <v>20</v>
      </c>
    </row>
    <row r="3105" spans="1:13" x14ac:dyDescent="0.35">
      <c r="A3105" s="261" t="s">
        <v>121</v>
      </c>
      <c r="B3105" s="261" t="s">
        <v>122</v>
      </c>
      <c r="C3105" s="261" t="s">
        <v>123</v>
      </c>
      <c r="D3105" s="261" t="s">
        <v>1811</v>
      </c>
      <c r="E3105" s="261">
        <v>2</v>
      </c>
      <c r="F3105" s="261" t="s">
        <v>1799</v>
      </c>
      <c r="G3105" s="261" t="s">
        <v>33</v>
      </c>
      <c r="H3105" s="261">
        <v>2</v>
      </c>
      <c r="I3105" s="261" t="s">
        <v>17</v>
      </c>
      <c r="J3105" s="261" t="s">
        <v>17</v>
      </c>
      <c r="K3105" s="261" t="s">
        <v>5340</v>
      </c>
      <c r="L3105" s="262">
        <v>45616</v>
      </c>
      <c r="M3105" s="261" t="s">
        <v>20</v>
      </c>
    </row>
    <row r="3106" spans="1:13" x14ac:dyDescent="0.35">
      <c r="A3106" s="259" t="s">
        <v>121</v>
      </c>
      <c r="B3106" s="259" t="s">
        <v>122</v>
      </c>
      <c r="C3106" s="259" t="s">
        <v>123</v>
      </c>
      <c r="D3106" s="259" t="s">
        <v>1813</v>
      </c>
      <c r="E3106" s="259">
        <v>3</v>
      </c>
      <c r="F3106" s="259" t="s">
        <v>1799</v>
      </c>
      <c r="G3106" s="259" t="s">
        <v>33</v>
      </c>
      <c r="H3106" s="259">
        <v>2</v>
      </c>
      <c r="I3106" s="259" t="s">
        <v>17</v>
      </c>
      <c r="J3106" s="259" t="s">
        <v>17</v>
      </c>
      <c r="K3106" s="259" t="s">
        <v>5341</v>
      </c>
      <c r="L3106" s="260">
        <v>45616</v>
      </c>
      <c r="M3106" s="259" t="s">
        <v>20</v>
      </c>
    </row>
    <row r="3107" spans="1:13" x14ac:dyDescent="0.35">
      <c r="A3107" s="261" t="s">
        <v>121</v>
      </c>
      <c r="B3107" s="261" t="s">
        <v>122</v>
      </c>
      <c r="C3107" s="261" t="s">
        <v>123</v>
      </c>
      <c r="D3107" s="261" t="s">
        <v>1815</v>
      </c>
      <c r="E3107" s="261">
        <v>3</v>
      </c>
      <c r="F3107" s="261" t="s">
        <v>1799</v>
      </c>
      <c r="G3107" s="261" t="s">
        <v>33</v>
      </c>
      <c r="H3107" s="261">
        <v>2</v>
      </c>
      <c r="I3107" s="261" t="s">
        <v>17</v>
      </c>
      <c r="J3107" s="261" t="s">
        <v>17</v>
      </c>
      <c r="K3107" s="261" t="s">
        <v>5342</v>
      </c>
      <c r="L3107" s="262">
        <v>45616</v>
      </c>
      <c r="M3107" s="261" t="s">
        <v>20</v>
      </c>
    </row>
    <row r="3108" spans="1:13" x14ac:dyDescent="0.35">
      <c r="A3108" s="259" t="s">
        <v>125</v>
      </c>
      <c r="B3108" s="259" t="s">
        <v>126</v>
      </c>
      <c r="C3108" s="259" t="s">
        <v>123</v>
      </c>
      <c r="D3108" s="259" t="s">
        <v>1798</v>
      </c>
      <c r="E3108" s="259">
        <v>0</v>
      </c>
      <c r="F3108" s="259" t="s">
        <v>1799</v>
      </c>
      <c r="G3108" s="259" t="s">
        <v>33</v>
      </c>
      <c r="H3108" s="259">
        <v>2</v>
      </c>
      <c r="I3108" s="259" t="s">
        <v>17</v>
      </c>
      <c r="J3108" s="259" t="s">
        <v>17</v>
      </c>
      <c r="K3108" s="259" t="s">
        <v>5343</v>
      </c>
      <c r="L3108" s="260">
        <v>45616</v>
      </c>
      <c r="M3108" s="259" t="s">
        <v>20</v>
      </c>
    </row>
    <row r="3109" spans="1:13" x14ac:dyDescent="0.35">
      <c r="A3109" s="261" t="s">
        <v>125</v>
      </c>
      <c r="B3109" s="261" t="s">
        <v>126</v>
      </c>
      <c r="C3109" s="261" t="s">
        <v>123</v>
      </c>
      <c r="D3109" s="261" t="s">
        <v>1801</v>
      </c>
      <c r="E3109" s="261">
        <v>1</v>
      </c>
      <c r="F3109" s="261" t="s">
        <v>1799</v>
      </c>
      <c r="G3109" s="261" t="s">
        <v>33</v>
      </c>
      <c r="H3109" s="261">
        <v>2</v>
      </c>
      <c r="I3109" s="261" t="s">
        <v>17</v>
      </c>
      <c r="J3109" s="261" t="s">
        <v>17</v>
      </c>
      <c r="K3109" s="261" t="s">
        <v>5344</v>
      </c>
      <c r="L3109" s="262">
        <v>45616</v>
      </c>
      <c r="M3109" s="261" t="s">
        <v>20</v>
      </c>
    </row>
    <row r="3110" spans="1:13" x14ac:dyDescent="0.35">
      <c r="A3110" s="259" t="s">
        <v>125</v>
      </c>
      <c r="B3110" s="259" t="s">
        <v>126</v>
      </c>
      <c r="C3110" s="259" t="s">
        <v>123</v>
      </c>
      <c r="D3110" s="259" t="s">
        <v>1803</v>
      </c>
      <c r="E3110" s="259">
        <v>0</v>
      </c>
      <c r="F3110" s="259" t="s">
        <v>1799</v>
      </c>
      <c r="G3110" s="259" t="s">
        <v>33</v>
      </c>
      <c r="H3110" s="259">
        <v>2</v>
      </c>
      <c r="I3110" s="259" t="s">
        <v>17</v>
      </c>
      <c r="J3110" s="259" t="s">
        <v>17</v>
      </c>
      <c r="K3110" s="259" t="s">
        <v>5345</v>
      </c>
      <c r="L3110" s="260">
        <v>45616</v>
      </c>
      <c r="M3110" s="259" t="s">
        <v>20</v>
      </c>
    </row>
    <row r="3111" spans="1:13" x14ac:dyDescent="0.35">
      <c r="A3111" s="261" t="s">
        <v>125</v>
      </c>
      <c r="B3111" s="261" t="s">
        <v>126</v>
      </c>
      <c r="C3111" s="261" t="s">
        <v>123</v>
      </c>
      <c r="D3111" s="261" t="s">
        <v>1805</v>
      </c>
      <c r="E3111" s="261">
        <v>3</v>
      </c>
      <c r="F3111" s="261" t="s">
        <v>1799</v>
      </c>
      <c r="G3111" s="261" t="s">
        <v>33</v>
      </c>
      <c r="H3111" s="261">
        <v>2</v>
      </c>
      <c r="I3111" s="261" t="s">
        <v>17</v>
      </c>
      <c r="J3111" s="261" t="s">
        <v>17</v>
      </c>
      <c r="K3111" s="261" t="s">
        <v>5346</v>
      </c>
      <c r="L3111" s="262">
        <v>45616</v>
      </c>
      <c r="M3111" s="261" t="s">
        <v>20</v>
      </c>
    </row>
    <row r="3112" spans="1:13" x14ac:dyDescent="0.35">
      <c r="A3112" s="259" t="s">
        <v>125</v>
      </c>
      <c r="B3112" s="259" t="s">
        <v>126</v>
      </c>
      <c r="C3112" s="259" t="s">
        <v>123</v>
      </c>
      <c r="D3112" s="259" t="s">
        <v>1807</v>
      </c>
      <c r="E3112" s="259">
        <v>3</v>
      </c>
      <c r="F3112" s="259" t="s">
        <v>1799</v>
      </c>
      <c r="G3112" s="259" t="s">
        <v>33</v>
      </c>
      <c r="H3112" s="259">
        <v>2</v>
      </c>
      <c r="I3112" s="259" t="s">
        <v>17</v>
      </c>
      <c r="J3112" s="259" t="s">
        <v>17</v>
      </c>
      <c r="K3112" s="259" t="s">
        <v>5347</v>
      </c>
      <c r="L3112" s="260">
        <v>45616</v>
      </c>
      <c r="M3112" s="259" t="s">
        <v>20</v>
      </c>
    </row>
    <row r="3113" spans="1:13" x14ac:dyDescent="0.35">
      <c r="A3113" s="261" t="s">
        <v>125</v>
      </c>
      <c r="B3113" s="261" t="s">
        <v>126</v>
      </c>
      <c r="C3113" s="261" t="s">
        <v>123</v>
      </c>
      <c r="D3113" s="261" t="s">
        <v>1809</v>
      </c>
      <c r="E3113" s="261">
        <v>1</v>
      </c>
      <c r="F3113" s="261" t="s">
        <v>1799</v>
      </c>
      <c r="G3113" s="261" t="s">
        <v>33</v>
      </c>
      <c r="H3113" s="261">
        <v>2</v>
      </c>
      <c r="I3113" s="261" t="s">
        <v>17</v>
      </c>
      <c r="J3113" s="261" t="s">
        <v>17</v>
      </c>
      <c r="K3113" s="261" t="s">
        <v>5348</v>
      </c>
      <c r="L3113" s="262">
        <v>45616</v>
      </c>
      <c r="M3113" s="261" t="s">
        <v>20</v>
      </c>
    </row>
    <row r="3114" spans="1:13" x14ac:dyDescent="0.35">
      <c r="A3114" s="259" t="s">
        <v>125</v>
      </c>
      <c r="B3114" s="259" t="s">
        <v>126</v>
      </c>
      <c r="C3114" s="259" t="s">
        <v>123</v>
      </c>
      <c r="D3114" s="259" t="s">
        <v>1811</v>
      </c>
      <c r="E3114" s="259">
        <v>0</v>
      </c>
      <c r="F3114" s="259" t="s">
        <v>1799</v>
      </c>
      <c r="G3114" s="259" t="s">
        <v>33</v>
      </c>
      <c r="H3114" s="259">
        <v>2</v>
      </c>
      <c r="I3114" s="259" t="s">
        <v>17</v>
      </c>
      <c r="J3114" s="259" t="s">
        <v>17</v>
      </c>
      <c r="K3114" s="259" t="s">
        <v>5349</v>
      </c>
      <c r="L3114" s="260">
        <v>45616</v>
      </c>
      <c r="M3114" s="259" t="s">
        <v>20</v>
      </c>
    </row>
    <row r="3115" spans="1:13" x14ac:dyDescent="0.35">
      <c r="A3115" s="261" t="s">
        <v>125</v>
      </c>
      <c r="B3115" s="261" t="s">
        <v>126</v>
      </c>
      <c r="C3115" s="261" t="s">
        <v>123</v>
      </c>
      <c r="D3115" s="261" t="s">
        <v>1813</v>
      </c>
      <c r="E3115" s="261">
        <v>2</v>
      </c>
      <c r="F3115" s="261" t="s">
        <v>1799</v>
      </c>
      <c r="G3115" s="261" t="s">
        <v>33</v>
      </c>
      <c r="H3115" s="261">
        <v>2</v>
      </c>
      <c r="I3115" s="261" t="s">
        <v>17</v>
      </c>
      <c r="J3115" s="261" t="s">
        <v>17</v>
      </c>
      <c r="K3115" s="261" t="s">
        <v>5350</v>
      </c>
      <c r="L3115" s="262">
        <v>45616</v>
      </c>
      <c r="M3115" s="261" t="s">
        <v>20</v>
      </c>
    </row>
    <row r="3116" spans="1:13" x14ac:dyDescent="0.35">
      <c r="A3116" s="259" t="s">
        <v>125</v>
      </c>
      <c r="B3116" s="259" t="s">
        <v>126</v>
      </c>
      <c r="C3116" s="259" t="s">
        <v>123</v>
      </c>
      <c r="D3116" s="259" t="s">
        <v>1815</v>
      </c>
      <c r="E3116" s="259">
        <v>0</v>
      </c>
      <c r="F3116" s="259" t="s">
        <v>1799</v>
      </c>
      <c r="G3116" s="259" t="s">
        <v>33</v>
      </c>
      <c r="H3116" s="259">
        <v>2</v>
      </c>
      <c r="I3116" s="259" t="s">
        <v>17</v>
      </c>
      <c r="J3116" s="259" t="s">
        <v>17</v>
      </c>
      <c r="K3116" s="259" t="s">
        <v>5351</v>
      </c>
      <c r="L3116" s="260">
        <v>45616</v>
      </c>
      <c r="M3116" s="259" t="s">
        <v>20</v>
      </c>
    </row>
    <row r="3117" spans="1:13" x14ac:dyDescent="0.35">
      <c r="A3117" s="261" t="s">
        <v>135</v>
      </c>
      <c r="B3117" s="261" t="s">
        <v>136</v>
      </c>
      <c r="C3117" s="261" t="s">
        <v>123</v>
      </c>
      <c r="D3117" s="261" t="s">
        <v>1798</v>
      </c>
      <c r="E3117" s="261">
        <v>0</v>
      </c>
      <c r="F3117" s="261" t="s">
        <v>1799</v>
      </c>
      <c r="G3117" s="261" t="s">
        <v>33</v>
      </c>
      <c r="H3117" s="261">
        <v>2</v>
      </c>
      <c r="I3117" s="261" t="s">
        <v>17</v>
      </c>
      <c r="J3117" s="261" t="s">
        <v>17</v>
      </c>
      <c r="K3117" s="261" t="s">
        <v>5352</v>
      </c>
      <c r="L3117" s="262">
        <v>45616</v>
      </c>
      <c r="M3117" s="261" t="s">
        <v>20</v>
      </c>
    </row>
    <row r="3118" spans="1:13" x14ac:dyDescent="0.35">
      <c r="A3118" s="259" t="s">
        <v>135</v>
      </c>
      <c r="B3118" s="259" t="s">
        <v>136</v>
      </c>
      <c r="C3118" s="259" t="s">
        <v>123</v>
      </c>
      <c r="D3118" s="259" t="s">
        <v>1801</v>
      </c>
      <c r="E3118" s="259">
        <v>1</v>
      </c>
      <c r="F3118" s="259" t="s">
        <v>1799</v>
      </c>
      <c r="G3118" s="259" t="s">
        <v>33</v>
      </c>
      <c r="H3118" s="259">
        <v>2</v>
      </c>
      <c r="I3118" s="259" t="s">
        <v>17</v>
      </c>
      <c r="J3118" s="259" t="s">
        <v>17</v>
      </c>
      <c r="K3118" s="259" t="s">
        <v>5353</v>
      </c>
      <c r="L3118" s="260">
        <v>45616</v>
      </c>
      <c r="M3118" s="259" t="s">
        <v>20</v>
      </c>
    </row>
    <row r="3119" spans="1:13" x14ac:dyDescent="0.35">
      <c r="A3119" s="261" t="s">
        <v>135</v>
      </c>
      <c r="B3119" s="261" t="s">
        <v>136</v>
      </c>
      <c r="C3119" s="261" t="s">
        <v>123</v>
      </c>
      <c r="D3119" s="261" t="s">
        <v>1803</v>
      </c>
      <c r="E3119" s="261">
        <v>2</v>
      </c>
      <c r="F3119" s="261" t="s">
        <v>1799</v>
      </c>
      <c r="G3119" s="261" t="s">
        <v>33</v>
      </c>
      <c r="H3119" s="261">
        <v>2</v>
      </c>
      <c r="I3119" s="261" t="s">
        <v>17</v>
      </c>
      <c r="J3119" s="261" t="s">
        <v>17</v>
      </c>
      <c r="K3119" s="261" t="s">
        <v>5354</v>
      </c>
      <c r="L3119" s="262">
        <v>45616</v>
      </c>
      <c r="M3119" s="261" t="s">
        <v>20</v>
      </c>
    </row>
    <row r="3120" spans="1:13" x14ac:dyDescent="0.35">
      <c r="A3120" s="259" t="s">
        <v>135</v>
      </c>
      <c r="B3120" s="259" t="s">
        <v>136</v>
      </c>
      <c r="C3120" s="259" t="s">
        <v>123</v>
      </c>
      <c r="D3120" s="259" t="s">
        <v>1805</v>
      </c>
      <c r="E3120" s="259">
        <v>2</v>
      </c>
      <c r="F3120" s="259" t="s">
        <v>1799</v>
      </c>
      <c r="G3120" s="259" t="s">
        <v>33</v>
      </c>
      <c r="H3120" s="259">
        <v>2</v>
      </c>
      <c r="I3120" s="259" t="s">
        <v>17</v>
      </c>
      <c r="J3120" s="259" t="s">
        <v>17</v>
      </c>
      <c r="K3120" s="259" t="s">
        <v>5355</v>
      </c>
      <c r="L3120" s="260">
        <v>45616</v>
      </c>
      <c r="M3120" s="259" t="s">
        <v>20</v>
      </c>
    </row>
    <row r="3121" spans="1:13" x14ac:dyDescent="0.35">
      <c r="A3121" s="261" t="s">
        <v>135</v>
      </c>
      <c r="B3121" s="261" t="s">
        <v>136</v>
      </c>
      <c r="C3121" s="261" t="s">
        <v>123</v>
      </c>
      <c r="D3121" s="261" t="s">
        <v>1807</v>
      </c>
      <c r="E3121" s="261">
        <v>3</v>
      </c>
      <c r="F3121" s="261" t="s">
        <v>1799</v>
      </c>
      <c r="G3121" s="261" t="s">
        <v>33</v>
      </c>
      <c r="H3121" s="261">
        <v>2</v>
      </c>
      <c r="I3121" s="261" t="s">
        <v>17</v>
      </c>
      <c r="J3121" s="261" t="s">
        <v>17</v>
      </c>
      <c r="K3121" s="261" t="s">
        <v>5356</v>
      </c>
      <c r="L3121" s="262">
        <v>45616</v>
      </c>
      <c r="M3121" s="261" t="s">
        <v>20</v>
      </c>
    </row>
    <row r="3122" spans="1:13" x14ac:dyDescent="0.35">
      <c r="A3122" s="259" t="s">
        <v>135</v>
      </c>
      <c r="B3122" s="259" t="s">
        <v>136</v>
      </c>
      <c r="C3122" s="259" t="s">
        <v>123</v>
      </c>
      <c r="D3122" s="259" t="s">
        <v>1809</v>
      </c>
      <c r="E3122" s="259">
        <v>1</v>
      </c>
      <c r="F3122" s="259" t="s">
        <v>1799</v>
      </c>
      <c r="G3122" s="259" t="s">
        <v>33</v>
      </c>
      <c r="H3122" s="259">
        <v>2</v>
      </c>
      <c r="I3122" s="259" t="s">
        <v>17</v>
      </c>
      <c r="J3122" s="259" t="s">
        <v>17</v>
      </c>
      <c r="K3122" s="259" t="s">
        <v>5357</v>
      </c>
      <c r="L3122" s="260">
        <v>45616</v>
      </c>
      <c r="M3122" s="259" t="s">
        <v>20</v>
      </c>
    </row>
    <row r="3123" spans="1:13" x14ac:dyDescent="0.35">
      <c r="A3123" s="261" t="s">
        <v>135</v>
      </c>
      <c r="B3123" s="261" t="s">
        <v>136</v>
      </c>
      <c r="C3123" s="261" t="s">
        <v>123</v>
      </c>
      <c r="D3123" s="261" t="s">
        <v>1811</v>
      </c>
      <c r="E3123" s="261">
        <v>2</v>
      </c>
      <c r="F3123" s="261" t="s">
        <v>1799</v>
      </c>
      <c r="G3123" s="261" t="s">
        <v>33</v>
      </c>
      <c r="H3123" s="261">
        <v>2</v>
      </c>
      <c r="I3123" s="261" t="s">
        <v>17</v>
      </c>
      <c r="J3123" s="261" t="s">
        <v>17</v>
      </c>
      <c r="K3123" s="261" t="s">
        <v>5358</v>
      </c>
      <c r="L3123" s="262">
        <v>45616</v>
      </c>
      <c r="M3123" s="261" t="s">
        <v>20</v>
      </c>
    </row>
    <row r="3124" spans="1:13" x14ac:dyDescent="0.35">
      <c r="A3124" s="259" t="s">
        <v>135</v>
      </c>
      <c r="B3124" s="259" t="s">
        <v>136</v>
      </c>
      <c r="C3124" s="259" t="s">
        <v>123</v>
      </c>
      <c r="D3124" s="259" t="s">
        <v>1813</v>
      </c>
      <c r="E3124" s="259">
        <v>3</v>
      </c>
      <c r="F3124" s="259" t="s">
        <v>1799</v>
      </c>
      <c r="G3124" s="259" t="s">
        <v>33</v>
      </c>
      <c r="H3124" s="259">
        <v>2</v>
      </c>
      <c r="I3124" s="259" t="s">
        <v>17</v>
      </c>
      <c r="J3124" s="259" t="s">
        <v>17</v>
      </c>
      <c r="K3124" s="259" t="s">
        <v>5359</v>
      </c>
      <c r="L3124" s="260">
        <v>45616</v>
      </c>
      <c r="M3124" s="259" t="s">
        <v>20</v>
      </c>
    </row>
    <row r="3125" spans="1:13" x14ac:dyDescent="0.35">
      <c r="A3125" s="261" t="s">
        <v>135</v>
      </c>
      <c r="B3125" s="261" t="s">
        <v>136</v>
      </c>
      <c r="C3125" s="261" t="s">
        <v>123</v>
      </c>
      <c r="D3125" s="261" t="s">
        <v>1815</v>
      </c>
      <c r="E3125" s="261">
        <v>3</v>
      </c>
      <c r="F3125" s="261" t="s">
        <v>1799</v>
      </c>
      <c r="G3125" s="261" t="s">
        <v>33</v>
      </c>
      <c r="H3125" s="261">
        <v>2</v>
      </c>
      <c r="I3125" s="261" t="s">
        <v>17</v>
      </c>
      <c r="J3125" s="261" t="s">
        <v>17</v>
      </c>
      <c r="K3125" s="261" t="s">
        <v>5360</v>
      </c>
      <c r="L3125" s="262">
        <v>45616</v>
      </c>
      <c r="M3125" s="261" t="s">
        <v>20</v>
      </c>
    </row>
    <row r="3126" spans="1:13" x14ac:dyDescent="0.35">
      <c r="A3126" s="259" t="s">
        <v>142</v>
      </c>
      <c r="B3126" s="259" t="s">
        <v>143</v>
      </c>
      <c r="C3126" s="259" t="s">
        <v>123</v>
      </c>
      <c r="D3126" s="259" t="s">
        <v>1798</v>
      </c>
      <c r="E3126" s="259">
        <v>0</v>
      </c>
      <c r="F3126" s="259" t="s">
        <v>1799</v>
      </c>
      <c r="G3126" s="259" t="s">
        <v>33</v>
      </c>
      <c r="H3126" s="259">
        <v>2</v>
      </c>
      <c r="I3126" s="259" t="s">
        <v>17</v>
      </c>
      <c r="J3126" s="259" t="s">
        <v>17</v>
      </c>
      <c r="K3126" s="259" t="s">
        <v>5361</v>
      </c>
      <c r="L3126" s="260">
        <v>45616</v>
      </c>
      <c r="M3126" s="259" t="s">
        <v>20</v>
      </c>
    </row>
    <row r="3127" spans="1:13" x14ac:dyDescent="0.35">
      <c r="A3127" s="261" t="s">
        <v>142</v>
      </c>
      <c r="B3127" s="261" t="s">
        <v>143</v>
      </c>
      <c r="C3127" s="261" t="s">
        <v>123</v>
      </c>
      <c r="D3127" s="261" t="s">
        <v>1801</v>
      </c>
      <c r="E3127" s="261">
        <v>1</v>
      </c>
      <c r="F3127" s="261" t="s">
        <v>1799</v>
      </c>
      <c r="G3127" s="261" t="s">
        <v>33</v>
      </c>
      <c r="H3127" s="261">
        <v>2</v>
      </c>
      <c r="I3127" s="261" t="s">
        <v>17</v>
      </c>
      <c r="J3127" s="261" t="s">
        <v>17</v>
      </c>
      <c r="K3127" s="261" t="s">
        <v>5362</v>
      </c>
      <c r="L3127" s="262">
        <v>45616</v>
      </c>
      <c r="M3127" s="261" t="s">
        <v>20</v>
      </c>
    </row>
    <row r="3128" spans="1:13" x14ac:dyDescent="0.35">
      <c r="A3128" s="259" t="s">
        <v>142</v>
      </c>
      <c r="B3128" s="259" t="s">
        <v>143</v>
      </c>
      <c r="C3128" s="259" t="s">
        <v>123</v>
      </c>
      <c r="D3128" s="259" t="s">
        <v>1803</v>
      </c>
      <c r="E3128" s="259">
        <v>0</v>
      </c>
      <c r="F3128" s="259" t="s">
        <v>1799</v>
      </c>
      <c r="G3128" s="259" t="s">
        <v>33</v>
      </c>
      <c r="H3128" s="259">
        <v>2</v>
      </c>
      <c r="I3128" s="259" t="s">
        <v>17</v>
      </c>
      <c r="J3128" s="259" t="s">
        <v>17</v>
      </c>
      <c r="K3128" s="259" t="s">
        <v>5363</v>
      </c>
      <c r="L3128" s="260">
        <v>45616</v>
      </c>
      <c r="M3128" s="259" t="s">
        <v>20</v>
      </c>
    </row>
    <row r="3129" spans="1:13" x14ac:dyDescent="0.35">
      <c r="A3129" s="261" t="s">
        <v>142</v>
      </c>
      <c r="B3129" s="261" t="s">
        <v>143</v>
      </c>
      <c r="C3129" s="261" t="s">
        <v>123</v>
      </c>
      <c r="D3129" s="261" t="s">
        <v>1805</v>
      </c>
      <c r="E3129" s="261">
        <v>0</v>
      </c>
      <c r="F3129" s="261" t="s">
        <v>1799</v>
      </c>
      <c r="G3129" s="261" t="s">
        <v>33</v>
      </c>
      <c r="H3129" s="261">
        <v>2</v>
      </c>
      <c r="I3129" s="261" t="s">
        <v>17</v>
      </c>
      <c r="J3129" s="261" t="s">
        <v>17</v>
      </c>
      <c r="K3129" s="261" t="s">
        <v>5364</v>
      </c>
      <c r="L3129" s="262">
        <v>45616</v>
      </c>
      <c r="M3129" s="261" t="s">
        <v>20</v>
      </c>
    </row>
    <row r="3130" spans="1:13" x14ac:dyDescent="0.35">
      <c r="A3130" s="259" t="s">
        <v>142</v>
      </c>
      <c r="B3130" s="259" t="s">
        <v>143</v>
      </c>
      <c r="C3130" s="259" t="s">
        <v>123</v>
      </c>
      <c r="D3130" s="259" t="s">
        <v>1807</v>
      </c>
      <c r="E3130" s="259">
        <v>2</v>
      </c>
      <c r="F3130" s="259" t="s">
        <v>1799</v>
      </c>
      <c r="G3130" s="259" t="s">
        <v>33</v>
      </c>
      <c r="H3130" s="259">
        <v>2</v>
      </c>
      <c r="I3130" s="259" t="s">
        <v>17</v>
      </c>
      <c r="J3130" s="259" t="s">
        <v>17</v>
      </c>
      <c r="K3130" s="259" t="s">
        <v>5365</v>
      </c>
      <c r="L3130" s="260">
        <v>45616</v>
      </c>
      <c r="M3130" s="259" t="s">
        <v>20</v>
      </c>
    </row>
    <row r="3131" spans="1:13" x14ac:dyDescent="0.35">
      <c r="A3131" s="261" t="s">
        <v>142</v>
      </c>
      <c r="B3131" s="261" t="s">
        <v>143</v>
      </c>
      <c r="C3131" s="261" t="s">
        <v>123</v>
      </c>
      <c r="D3131" s="261" t="s">
        <v>1809</v>
      </c>
      <c r="E3131" s="261">
        <v>1</v>
      </c>
      <c r="F3131" s="261" t="s">
        <v>1799</v>
      </c>
      <c r="G3131" s="261" t="s">
        <v>33</v>
      </c>
      <c r="H3131" s="261">
        <v>2</v>
      </c>
      <c r="I3131" s="261" t="s">
        <v>17</v>
      </c>
      <c r="J3131" s="261" t="s">
        <v>17</v>
      </c>
      <c r="K3131" s="261" t="s">
        <v>5366</v>
      </c>
      <c r="L3131" s="262">
        <v>45616</v>
      </c>
      <c r="M3131" s="261" t="s">
        <v>20</v>
      </c>
    </row>
    <row r="3132" spans="1:13" x14ac:dyDescent="0.35">
      <c r="A3132" s="259" t="s">
        <v>142</v>
      </c>
      <c r="B3132" s="259" t="s">
        <v>143</v>
      </c>
      <c r="C3132" s="259" t="s">
        <v>123</v>
      </c>
      <c r="D3132" s="259" t="s">
        <v>1811</v>
      </c>
      <c r="E3132" s="259">
        <v>0</v>
      </c>
      <c r="F3132" s="259" t="s">
        <v>1799</v>
      </c>
      <c r="G3132" s="259" t="s">
        <v>33</v>
      </c>
      <c r="H3132" s="259">
        <v>2</v>
      </c>
      <c r="I3132" s="259" t="s">
        <v>17</v>
      </c>
      <c r="J3132" s="259" t="s">
        <v>17</v>
      </c>
      <c r="K3132" s="259" t="s">
        <v>5367</v>
      </c>
      <c r="L3132" s="260">
        <v>45616</v>
      </c>
      <c r="M3132" s="259" t="s">
        <v>20</v>
      </c>
    </row>
    <row r="3133" spans="1:13" x14ac:dyDescent="0.35">
      <c r="A3133" s="261" t="s">
        <v>142</v>
      </c>
      <c r="B3133" s="261" t="s">
        <v>143</v>
      </c>
      <c r="C3133" s="261" t="s">
        <v>123</v>
      </c>
      <c r="D3133" s="261" t="s">
        <v>1813</v>
      </c>
      <c r="E3133" s="261">
        <v>0</v>
      </c>
      <c r="F3133" s="261" t="s">
        <v>1799</v>
      </c>
      <c r="G3133" s="261" t="s">
        <v>33</v>
      </c>
      <c r="H3133" s="261">
        <v>2</v>
      </c>
      <c r="I3133" s="261" t="s">
        <v>17</v>
      </c>
      <c r="J3133" s="261" t="s">
        <v>17</v>
      </c>
      <c r="K3133" s="261" t="s">
        <v>5368</v>
      </c>
      <c r="L3133" s="262">
        <v>45616</v>
      </c>
      <c r="M3133" s="261" t="s">
        <v>20</v>
      </c>
    </row>
    <row r="3134" spans="1:13" x14ac:dyDescent="0.35">
      <c r="A3134" s="259" t="s">
        <v>142</v>
      </c>
      <c r="B3134" s="259" t="s">
        <v>143</v>
      </c>
      <c r="C3134" s="259" t="s">
        <v>123</v>
      </c>
      <c r="D3134" s="259" t="s">
        <v>1815</v>
      </c>
      <c r="E3134" s="259">
        <v>0</v>
      </c>
      <c r="F3134" s="259" t="s">
        <v>1799</v>
      </c>
      <c r="G3134" s="259" t="s">
        <v>33</v>
      </c>
      <c r="H3134" s="259">
        <v>2</v>
      </c>
      <c r="I3134" s="259" t="s">
        <v>17</v>
      </c>
      <c r="J3134" s="259" t="s">
        <v>17</v>
      </c>
      <c r="K3134" s="259" t="s">
        <v>5369</v>
      </c>
      <c r="L3134" s="260">
        <v>45616</v>
      </c>
      <c r="M3134" s="259" t="s">
        <v>20</v>
      </c>
    </row>
    <row r="3135" spans="1:13" x14ac:dyDescent="0.35">
      <c r="A3135" s="261" t="s">
        <v>1135</v>
      </c>
      <c r="B3135" s="261" t="s">
        <v>1136</v>
      </c>
      <c r="C3135" s="261" t="s">
        <v>1137</v>
      </c>
      <c r="D3135" s="261" t="s">
        <v>1798</v>
      </c>
      <c r="E3135" s="261">
        <v>0</v>
      </c>
      <c r="F3135" s="261" t="s">
        <v>1799</v>
      </c>
      <c r="G3135" s="261" t="s">
        <v>33</v>
      </c>
      <c r="H3135" s="261">
        <v>2</v>
      </c>
      <c r="I3135" s="261" t="s">
        <v>17</v>
      </c>
      <c r="J3135" s="261" t="s">
        <v>17</v>
      </c>
      <c r="K3135" s="261" t="s">
        <v>5370</v>
      </c>
      <c r="L3135" s="262">
        <v>45616</v>
      </c>
      <c r="M3135" s="261" t="s">
        <v>20</v>
      </c>
    </row>
    <row r="3136" spans="1:13" x14ac:dyDescent="0.35">
      <c r="A3136" s="259" t="s">
        <v>1135</v>
      </c>
      <c r="B3136" s="259" t="s">
        <v>1136</v>
      </c>
      <c r="C3136" s="259" t="s">
        <v>1137</v>
      </c>
      <c r="D3136" s="259" t="s">
        <v>1801</v>
      </c>
      <c r="E3136" s="259">
        <v>0</v>
      </c>
      <c r="F3136" s="259" t="s">
        <v>1799</v>
      </c>
      <c r="G3136" s="259" t="s">
        <v>33</v>
      </c>
      <c r="H3136" s="259">
        <v>2</v>
      </c>
      <c r="I3136" s="259" t="s">
        <v>17</v>
      </c>
      <c r="J3136" s="259" t="s">
        <v>17</v>
      </c>
      <c r="K3136" s="259" t="s">
        <v>5371</v>
      </c>
      <c r="L3136" s="260">
        <v>45616</v>
      </c>
      <c r="M3136" s="259" t="s">
        <v>20</v>
      </c>
    </row>
    <row r="3137" spans="1:13" x14ac:dyDescent="0.35">
      <c r="A3137" s="261" t="s">
        <v>1135</v>
      </c>
      <c r="B3137" s="261" t="s">
        <v>1136</v>
      </c>
      <c r="C3137" s="261" t="s">
        <v>1137</v>
      </c>
      <c r="D3137" s="261" t="s">
        <v>1803</v>
      </c>
      <c r="E3137" s="261">
        <v>0</v>
      </c>
      <c r="F3137" s="261" t="s">
        <v>1799</v>
      </c>
      <c r="G3137" s="261" t="s">
        <v>33</v>
      </c>
      <c r="H3137" s="261">
        <v>2</v>
      </c>
      <c r="I3137" s="261" t="s">
        <v>17</v>
      </c>
      <c r="J3137" s="261" t="s">
        <v>17</v>
      </c>
      <c r="K3137" s="261" t="s">
        <v>5372</v>
      </c>
      <c r="L3137" s="262">
        <v>45616</v>
      </c>
      <c r="M3137" s="261" t="s">
        <v>20</v>
      </c>
    </row>
    <row r="3138" spans="1:13" x14ac:dyDescent="0.35">
      <c r="A3138" s="259" t="s">
        <v>1135</v>
      </c>
      <c r="B3138" s="259" t="s">
        <v>1136</v>
      </c>
      <c r="C3138" s="259" t="s">
        <v>1137</v>
      </c>
      <c r="D3138" s="259" t="s">
        <v>1805</v>
      </c>
      <c r="E3138" s="259">
        <v>1</v>
      </c>
      <c r="F3138" s="259" t="s">
        <v>1799</v>
      </c>
      <c r="G3138" s="259" t="s">
        <v>33</v>
      </c>
      <c r="H3138" s="259">
        <v>2</v>
      </c>
      <c r="I3138" s="259" t="s">
        <v>17</v>
      </c>
      <c r="J3138" s="259" t="s">
        <v>17</v>
      </c>
      <c r="K3138" s="259" t="s">
        <v>5373</v>
      </c>
      <c r="L3138" s="260">
        <v>45616</v>
      </c>
      <c r="M3138" s="259" t="s">
        <v>20</v>
      </c>
    </row>
    <row r="3139" spans="1:13" x14ac:dyDescent="0.35">
      <c r="A3139" s="261" t="s">
        <v>1135</v>
      </c>
      <c r="B3139" s="261" t="s">
        <v>1136</v>
      </c>
      <c r="C3139" s="261" t="s">
        <v>1137</v>
      </c>
      <c r="D3139" s="261" t="s">
        <v>1807</v>
      </c>
      <c r="E3139" s="261">
        <v>3</v>
      </c>
      <c r="F3139" s="261" t="s">
        <v>1799</v>
      </c>
      <c r="G3139" s="261" t="s">
        <v>33</v>
      </c>
      <c r="H3139" s="261">
        <v>2</v>
      </c>
      <c r="I3139" s="261" t="s">
        <v>17</v>
      </c>
      <c r="J3139" s="261" t="s">
        <v>17</v>
      </c>
      <c r="K3139" s="261" t="s">
        <v>5374</v>
      </c>
      <c r="L3139" s="262">
        <v>45616</v>
      </c>
      <c r="M3139" s="261" t="s">
        <v>20</v>
      </c>
    </row>
    <row r="3140" spans="1:13" x14ac:dyDescent="0.35">
      <c r="A3140" s="259" t="s">
        <v>1135</v>
      </c>
      <c r="B3140" s="259" t="s">
        <v>1136</v>
      </c>
      <c r="C3140" s="259" t="s">
        <v>1137</v>
      </c>
      <c r="D3140" s="259" t="s">
        <v>1809</v>
      </c>
      <c r="E3140" s="259">
        <v>1</v>
      </c>
      <c r="F3140" s="259" t="s">
        <v>1799</v>
      </c>
      <c r="G3140" s="259" t="s">
        <v>33</v>
      </c>
      <c r="H3140" s="259">
        <v>2</v>
      </c>
      <c r="I3140" s="259" t="s">
        <v>17</v>
      </c>
      <c r="J3140" s="259" t="s">
        <v>17</v>
      </c>
      <c r="K3140" s="259" t="s">
        <v>5375</v>
      </c>
      <c r="L3140" s="260">
        <v>45616</v>
      </c>
      <c r="M3140" s="259" t="s">
        <v>20</v>
      </c>
    </row>
    <row r="3141" spans="1:13" x14ac:dyDescent="0.35">
      <c r="A3141" s="261" t="s">
        <v>1135</v>
      </c>
      <c r="B3141" s="261" t="s">
        <v>1136</v>
      </c>
      <c r="C3141" s="261" t="s">
        <v>1137</v>
      </c>
      <c r="D3141" s="261" t="s">
        <v>1811</v>
      </c>
      <c r="E3141" s="261">
        <v>2</v>
      </c>
      <c r="F3141" s="261" t="s">
        <v>1799</v>
      </c>
      <c r="G3141" s="261" t="s">
        <v>33</v>
      </c>
      <c r="H3141" s="261">
        <v>2</v>
      </c>
      <c r="I3141" s="261" t="s">
        <v>17</v>
      </c>
      <c r="J3141" s="261" t="s">
        <v>17</v>
      </c>
      <c r="K3141" s="261" t="s">
        <v>5376</v>
      </c>
      <c r="L3141" s="262">
        <v>45616</v>
      </c>
      <c r="M3141" s="261" t="s">
        <v>20</v>
      </c>
    </row>
    <row r="3142" spans="1:13" x14ac:dyDescent="0.35">
      <c r="A3142" s="259" t="s">
        <v>1135</v>
      </c>
      <c r="B3142" s="259" t="s">
        <v>1136</v>
      </c>
      <c r="C3142" s="259" t="s">
        <v>1137</v>
      </c>
      <c r="D3142" s="259" t="s">
        <v>1813</v>
      </c>
      <c r="E3142" s="259">
        <v>0</v>
      </c>
      <c r="F3142" s="259" t="s">
        <v>1799</v>
      </c>
      <c r="G3142" s="259" t="s">
        <v>33</v>
      </c>
      <c r="H3142" s="259">
        <v>2</v>
      </c>
      <c r="I3142" s="259" t="s">
        <v>17</v>
      </c>
      <c r="J3142" s="259" t="s">
        <v>17</v>
      </c>
      <c r="K3142" s="259" t="s">
        <v>5377</v>
      </c>
      <c r="L3142" s="260">
        <v>45616</v>
      </c>
      <c r="M3142" s="259" t="s">
        <v>20</v>
      </c>
    </row>
    <row r="3143" spans="1:13" x14ac:dyDescent="0.35">
      <c r="A3143" s="261" t="s">
        <v>1135</v>
      </c>
      <c r="B3143" s="261" t="s">
        <v>1136</v>
      </c>
      <c r="C3143" s="261" t="s">
        <v>1137</v>
      </c>
      <c r="D3143" s="261" t="s">
        <v>1815</v>
      </c>
      <c r="E3143" s="261">
        <v>0</v>
      </c>
      <c r="F3143" s="261" t="s">
        <v>1799</v>
      </c>
      <c r="G3143" s="261" t="s">
        <v>33</v>
      </c>
      <c r="H3143" s="261">
        <v>2</v>
      </c>
      <c r="I3143" s="261" t="s">
        <v>17</v>
      </c>
      <c r="J3143" s="261" t="s">
        <v>17</v>
      </c>
      <c r="K3143" s="261" t="s">
        <v>5378</v>
      </c>
      <c r="L3143" s="262">
        <v>45616</v>
      </c>
      <c r="M3143" s="261" t="s">
        <v>20</v>
      </c>
    </row>
    <row r="3144" spans="1:13" x14ac:dyDescent="0.35">
      <c r="A3144" s="259" t="s">
        <v>957</v>
      </c>
      <c r="B3144" s="259" t="s">
        <v>958</v>
      </c>
      <c r="C3144" s="259" t="s">
        <v>959</v>
      </c>
      <c r="D3144" s="259" t="s">
        <v>1798</v>
      </c>
      <c r="E3144" s="259">
        <v>0</v>
      </c>
      <c r="F3144" s="259" t="s">
        <v>1799</v>
      </c>
      <c r="G3144" s="259" t="s">
        <v>33</v>
      </c>
      <c r="H3144" s="259">
        <v>2</v>
      </c>
      <c r="I3144" s="259" t="s">
        <v>17</v>
      </c>
      <c r="J3144" s="259" t="s">
        <v>17</v>
      </c>
      <c r="K3144" s="259" t="s">
        <v>5379</v>
      </c>
      <c r="L3144" s="260">
        <v>45616</v>
      </c>
      <c r="M3144" s="259" t="s">
        <v>20</v>
      </c>
    </row>
    <row r="3145" spans="1:13" x14ac:dyDescent="0.35">
      <c r="A3145" s="261" t="s">
        <v>957</v>
      </c>
      <c r="B3145" s="261" t="s">
        <v>958</v>
      </c>
      <c r="C3145" s="261" t="s">
        <v>959</v>
      </c>
      <c r="D3145" s="261" t="s">
        <v>1801</v>
      </c>
      <c r="E3145" s="261">
        <v>0</v>
      </c>
      <c r="F3145" s="261" t="s">
        <v>1799</v>
      </c>
      <c r="G3145" s="261" t="s">
        <v>33</v>
      </c>
      <c r="H3145" s="261">
        <v>2</v>
      </c>
      <c r="I3145" s="261" t="s">
        <v>17</v>
      </c>
      <c r="J3145" s="261" t="s">
        <v>17</v>
      </c>
      <c r="K3145" s="261" t="s">
        <v>5380</v>
      </c>
      <c r="L3145" s="262">
        <v>45616</v>
      </c>
      <c r="M3145" s="261" t="s">
        <v>20</v>
      </c>
    </row>
    <row r="3146" spans="1:13" x14ac:dyDescent="0.35">
      <c r="A3146" s="259" t="s">
        <v>957</v>
      </c>
      <c r="B3146" s="259" t="s">
        <v>958</v>
      </c>
      <c r="C3146" s="259" t="s">
        <v>959</v>
      </c>
      <c r="D3146" s="259" t="s">
        <v>1803</v>
      </c>
      <c r="E3146" s="259">
        <v>0</v>
      </c>
      <c r="F3146" s="259" t="s">
        <v>1799</v>
      </c>
      <c r="G3146" s="259" t="s">
        <v>33</v>
      </c>
      <c r="H3146" s="259">
        <v>2</v>
      </c>
      <c r="I3146" s="259" t="s">
        <v>17</v>
      </c>
      <c r="J3146" s="259" t="s">
        <v>17</v>
      </c>
      <c r="K3146" s="259" t="s">
        <v>5381</v>
      </c>
      <c r="L3146" s="260">
        <v>45616</v>
      </c>
      <c r="M3146" s="259" t="s">
        <v>20</v>
      </c>
    </row>
    <row r="3147" spans="1:13" x14ac:dyDescent="0.35">
      <c r="A3147" s="261" t="s">
        <v>957</v>
      </c>
      <c r="B3147" s="261" t="s">
        <v>958</v>
      </c>
      <c r="C3147" s="261" t="s">
        <v>959</v>
      </c>
      <c r="D3147" s="261" t="s">
        <v>1805</v>
      </c>
      <c r="E3147" s="261">
        <v>2</v>
      </c>
      <c r="F3147" s="261" t="s">
        <v>1799</v>
      </c>
      <c r="G3147" s="261" t="s">
        <v>33</v>
      </c>
      <c r="H3147" s="261">
        <v>2</v>
      </c>
      <c r="I3147" s="261" t="s">
        <v>17</v>
      </c>
      <c r="J3147" s="261" t="s">
        <v>17</v>
      </c>
      <c r="K3147" s="261" t="s">
        <v>5382</v>
      </c>
      <c r="L3147" s="262">
        <v>45616</v>
      </c>
      <c r="M3147" s="261" t="s">
        <v>20</v>
      </c>
    </row>
    <row r="3148" spans="1:13" x14ac:dyDescent="0.35">
      <c r="A3148" s="259" t="s">
        <v>957</v>
      </c>
      <c r="B3148" s="259" t="s">
        <v>958</v>
      </c>
      <c r="C3148" s="259" t="s">
        <v>959</v>
      </c>
      <c r="D3148" s="259" t="s">
        <v>1807</v>
      </c>
      <c r="E3148" s="259">
        <v>2</v>
      </c>
      <c r="F3148" s="259" t="s">
        <v>1799</v>
      </c>
      <c r="G3148" s="259" t="s">
        <v>33</v>
      </c>
      <c r="H3148" s="259">
        <v>2</v>
      </c>
      <c r="I3148" s="259" t="s">
        <v>17</v>
      </c>
      <c r="J3148" s="259" t="s">
        <v>17</v>
      </c>
      <c r="K3148" s="259" t="s">
        <v>5383</v>
      </c>
      <c r="L3148" s="260">
        <v>45616</v>
      </c>
      <c r="M3148" s="259" t="s">
        <v>20</v>
      </c>
    </row>
    <row r="3149" spans="1:13" x14ac:dyDescent="0.35">
      <c r="A3149" s="261" t="s">
        <v>957</v>
      </c>
      <c r="B3149" s="261" t="s">
        <v>958</v>
      </c>
      <c r="C3149" s="261" t="s">
        <v>959</v>
      </c>
      <c r="D3149" s="261" t="s">
        <v>1809</v>
      </c>
      <c r="E3149" s="261">
        <v>1</v>
      </c>
      <c r="F3149" s="261" t="s">
        <v>1799</v>
      </c>
      <c r="G3149" s="261" t="s">
        <v>33</v>
      </c>
      <c r="H3149" s="261">
        <v>2</v>
      </c>
      <c r="I3149" s="261" t="s">
        <v>17</v>
      </c>
      <c r="J3149" s="261" t="s">
        <v>17</v>
      </c>
      <c r="K3149" s="261" t="s">
        <v>5384</v>
      </c>
      <c r="L3149" s="262">
        <v>45616</v>
      </c>
      <c r="M3149" s="261" t="s">
        <v>20</v>
      </c>
    </row>
    <row r="3150" spans="1:13" x14ac:dyDescent="0.35">
      <c r="A3150" s="259" t="s">
        <v>957</v>
      </c>
      <c r="B3150" s="259" t="s">
        <v>958</v>
      </c>
      <c r="C3150" s="259" t="s">
        <v>959</v>
      </c>
      <c r="D3150" s="259" t="s">
        <v>1811</v>
      </c>
      <c r="E3150" s="259">
        <v>0</v>
      </c>
      <c r="F3150" s="259" t="s">
        <v>1799</v>
      </c>
      <c r="G3150" s="259" t="s">
        <v>33</v>
      </c>
      <c r="H3150" s="259">
        <v>2</v>
      </c>
      <c r="I3150" s="259" t="s">
        <v>17</v>
      </c>
      <c r="J3150" s="259" t="s">
        <v>17</v>
      </c>
      <c r="K3150" s="259" t="s">
        <v>5385</v>
      </c>
      <c r="L3150" s="260">
        <v>45616</v>
      </c>
      <c r="M3150" s="259" t="s">
        <v>20</v>
      </c>
    </row>
    <row r="3151" spans="1:13" x14ac:dyDescent="0.35">
      <c r="A3151" s="261" t="s">
        <v>957</v>
      </c>
      <c r="B3151" s="261" t="s">
        <v>958</v>
      </c>
      <c r="C3151" s="261" t="s">
        <v>959</v>
      </c>
      <c r="D3151" s="261" t="s">
        <v>1813</v>
      </c>
      <c r="E3151" s="261">
        <v>2</v>
      </c>
      <c r="F3151" s="261" t="s">
        <v>1799</v>
      </c>
      <c r="G3151" s="261" t="s">
        <v>33</v>
      </c>
      <c r="H3151" s="261">
        <v>2</v>
      </c>
      <c r="I3151" s="261" t="s">
        <v>17</v>
      </c>
      <c r="J3151" s="261" t="s">
        <v>17</v>
      </c>
      <c r="K3151" s="261" t="s">
        <v>5386</v>
      </c>
      <c r="L3151" s="262">
        <v>45616</v>
      </c>
      <c r="M3151" s="261" t="s">
        <v>20</v>
      </c>
    </row>
    <row r="3152" spans="1:13" x14ac:dyDescent="0.35">
      <c r="A3152" s="259" t="s">
        <v>957</v>
      </c>
      <c r="B3152" s="259" t="s">
        <v>958</v>
      </c>
      <c r="C3152" s="259" t="s">
        <v>959</v>
      </c>
      <c r="D3152" s="259" t="s">
        <v>1815</v>
      </c>
      <c r="E3152" s="259">
        <v>0</v>
      </c>
      <c r="F3152" s="259" t="s">
        <v>1799</v>
      </c>
      <c r="G3152" s="259" t="s">
        <v>33</v>
      </c>
      <c r="H3152" s="259">
        <v>2</v>
      </c>
      <c r="I3152" s="259" t="s">
        <v>17</v>
      </c>
      <c r="J3152" s="259" t="s">
        <v>17</v>
      </c>
      <c r="K3152" s="259" t="s">
        <v>5387</v>
      </c>
      <c r="L3152" s="260">
        <v>45616</v>
      </c>
      <c r="M3152" s="259" t="s">
        <v>20</v>
      </c>
    </row>
    <row r="3153" spans="1:13" x14ac:dyDescent="0.35">
      <c r="A3153" s="261" t="s">
        <v>962</v>
      </c>
      <c r="B3153" s="261" t="s">
        <v>963</v>
      </c>
      <c r="C3153" s="261" t="s">
        <v>959</v>
      </c>
      <c r="D3153" s="261" t="s">
        <v>1798</v>
      </c>
      <c r="E3153" s="261">
        <v>0</v>
      </c>
      <c r="F3153" s="261" t="s">
        <v>1799</v>
      </c>
      <c r="G3153" s="261" t="s">
        <v>33</v>
      </c>
      <c r="H3153" s="261">
        <v>2</v>
      </c>
      <c r="I3153" s="261" t="s">
        <v>17</v>
      </c>
      <c r="J3153" s="261" t="s">
        <v>17</v>
      </c>
      <c r="K3153" s="261" t="s">
        <v>5388</v>
      </c>
      <c r="L3153" s="262">
        <v>45616</v>
      </c>
      <c r="M3153" s="261" t="s">
        <v>20</v>
      </c>
    </row>
    <row r="3154" spans="1:13" x14ac:dyDescent="0.35">
      <c r="A3154" s="259" t="s">
        <v>962</v>
      </c>
      <c r="B3154" s="259" t="s">
        <v>963</v>
      </c>
      <c r="C3154" s="259" t="s">
        <v>959</v>
      </c>
      <c r="D3154" s="259" t="s">
        <v>1801</v>
      </c>
      <c r="E3154" s="259">
        <v>0</v>
      </c>
      <c r="F3154" s="259" t="s">
        <v>1799</v>
      </c>
      <c r="G3154" s="259" t="s">
        <v>33</v>
      </c>
      <c r="H3154" s="259">
        <v>2</v>
      </c>
      <c r="I3154" s="259" t="s">
        <v>17</v>
      </c>
      <c r="J3154" s="259" t="s">
        <v>17</v>
      </c>
      <c r="K3154" s="259" t="s">
        <v>5389</v>
      </c>
      <c r="L3154" s="260">
        <v>45616</v>
      </c>
      <c r="M3154" s="259" t="s">
        <v>20</v>
      </c>
    </row>
    <row r="3155" spans="1:13" x14ac:dyDescent="0.35">
      <c r="A3155" s="261" t="s">
        <v>962</v>
      </c>
      <c r="B3155" s="261" t="s">
        <v>963</v>
      </c>
      <c r="C3155" s="261" t="s">
        <v>959</v>
      </c>
      <c r="D3155" s="261" t="s">
        <v>1803</v>
      </c>
      <c r="E3155" s="261">
        <v>0</v>
      </c>
      <c r="F3155" s="261" t="s">
        <v>1799</v>
      </c>
      <c r="G3155" s="261" t="s">
        <v>33</v>
      </c>
      <c r="H3155" s="261">
        <v>2</v>
      </c>
      <c r="I3155" s="261" t="s">
        <v>17</v>
      </c>
      <c r="J3155" s="261" t="s">
        <v>17</v>
      </c>
      <c r="K3155" s="261" t="s">
        <v>5390</v>
      </c>
      <c r="L3155" s="262">
        <v>45616</v>
      </c>
      <c r="M3155" s="261" t="s">
        <v>20</v>
      </c>
    </row>
    <row r="3156" spans="1:13" x14ac:dyDescent="0.35">
      <c r="A3156" s="259" t="s">
        <v>962</v>
      </c>
      <c r="B3156" s="259" t="s">
        <v>963</v>
      </c>
      <c r="C3156" s="259" t="s">
        <v>959</v>
      </c>
      <c r="D3156" s="259" t="s">
        <v>1805</v>
      </c>
      <c r="E3156" s="259">
        <v>2</v>
      </c>
      <c r="F3156" s="259" t="s">
        <v>1799</v>
      </c>
      <c r="G3156" s="259" t="s">
        <v>33</v>
      </c>
      <c r="H3156" s="259">
        <v>2</v>
      </c>
      <c r="I3156" s="259" t="s">
        <v>17</v>
      </c>
      <c r="J3156" s="259" t="s">
        <v>17</v>
      </c>
      <c r="K3156" s="259" t="s">
        <v>5391</v>
      </c>
      <c r="L3156" s="260">
        <v>45616</v>
      </c>
      <c r="M3156" s="259" t="s">
        <v>20</v>
      </c>
    </row>
    <row r="3157" spans="1:13" x14ac:dyDescent="0.35">
      <c r="A3157" s="261" t="s">
        <v>962</v>
      </c>
      <c r="B3157" s="261" t="s">
        <v>963</v>
      </c>
      <c r="C3157" s="261" t="s">
        <v>959</v>
      </c>
      <c r="D3157" s="261" t="s">
        <v>1807</v>
      </c>
      <c r="E3157" s="261">
        <v>2</v>
      </c>
      <c r="F3157" s="261" t="s">
        <v>1799</v>
      </c>
      <c r="G3157" s="261" t="s">
        <v>33</v>
      </c>
      <c r="H3157" s="261">
        <v>2</v>
      </c>
      <c r="I3157" s="261" t="s">
        <v>17</v>
      </c>
      <c r="J3157" s="261" t="s">
        <v>17</v>
      </c>
      <c r="K3157" s="261" t="s">
        <v>5392</v>
      </c>
      <c r="L3157" s="262">
        <v>45616</v>
      </c>
      <c r="M3157" s="261" t="s">
        <v>20</v>
      </c>
    </row>
    <row r="3158" spans="1:13" x14ac:dyDescent="0.35">
      <c r="A3158" s="259" t="s">
        <v>962</v>
      </c>
      <c r="B3158" s="259" t="s">
        <v>963</v>
      </c>
      <c r="C3158" s="259" t="s">
        <v>959</v>
      </c>
      <c r="D3158" s="259" t="s">
        <v>1809</v>
      </c>
      <c r="E3158" s="259">
        <v>1</v>
      </c>
      <c r="F3158" s="259" t="s">
        <v>1799</v>
      </c>
      <c r="G3158" s="259" t="s">
        <v>33</v>
      </c>
      <c r="H3158" s="259">
        <v>2</v>
      </c>
      <c r="I3158" s="259" t="s">
        <v>17</v>
      </c>
      <c r="J3158" s="259" t="s">
        <v>17</v>
      </c>
      <c r="K3158" s="259" t="s">
        <v>5393</v>
      </c>
      <c r="L3158" s="260">
        <v>45616</v>
      </c>
      <c r="M3158" s="259" t="s">
        <v>20</v>
      </c>
    </row>
    <row r="3159" spans="1:13" x14ac:dyDescent="0.35">
      <c r="A3159" s="261" t="s">
        <v>962</v>
      </c>
      <c r="B3159" s="261" t="s">
        <v>963</v>
      </c>
      <c r="C3159" s="261" t="s">
        <v>959</v>
      </c>
      <c r="D3159" s="261" t="s">
        <v>1811</v>
      </c>
      <c r="E3159" s="261">
        <v>0</v>
      </c>
      <c r="F3159" s="261" t="s">
        <v>1799</v>
      </c>
      <c r="G3159" s="261" t="s">
        <v>33</v>
      </c>
      <c r="H3159" s="261">
        <v>2</v>
      </c>
      <c r="I3159" s="261" t="s">
        <v>17</v>
      </c>
      <c r="J3159" s="261" t="s">
        <v>17</v>
      </c>
      <c r="K3159" s="261" t="s">
        <v>5394</v>
      </c>
      <c r="L3159" s="262">
        <v>45616</v>
      </c>
      <c r="M3159" s="261" t="s">
        <v>20</v>
      </c>
    </row>
    <row r="3160" spans="1:13" x14ac:dyDescent="0.35">
      <c r="A3160" s="259" t="s">
        <v>962</v>
      </c>
      <c r="B3160" s="259" t="s">
        <v>963</v>
      </c>
      <c r="C3160" s="259" t="s">
        <v>959</v>
      </c>
      <c r="D3160" s="259" t="s">
        <v>1813</v>
      </c>
      <c r="E3160" s="259">
        <v>2</v>
      </c>
      <c r="F3160" s="259" t="s">
        <v>1799</v>
      </c>
      <c r="G3160" s="259" t="s">
        <v>33</v>
      </c>
      <c r="H3160" s="259">
        <v>2</v>
      </c>
      <c r="I3160" s="259" t="s">
        <v>17</v>
      </c>
      <c r="J3160" s="259" t="s">
        <v>17</v>
      </c>
      <c r="K3160" s="259" t="s">
        <v>5395</v>
      </c>
      <c r="L3160" s="260">
        <v>45616</v>
      </c>
      <c r="M3160" s="259" t="s">
        <v>20</v>
      </c>
    </row>
    <row r="3161" spans="1:13" x14ac:dyDescent="0.35">
      <c r="A3161" s="261" t="s">
        <v>962</v>
      </c>
      <c r="B3161" s="261" t="s">
        <v>963</v>
      </c>
      <c r="C3161" s="261" t="s">
        <v>959</v>
      </c>
      <c r="D3161" s="261" t="s">
        <v>1815</v>
      </c>
      <c r="E3161" s="261">
        <v>0</v>
      </c>
      <c r="F3161" s="261" t="s">
        <v>1799</v>
      </c>
      <c r="G3161" s="261" t="s">
        <v>33</v>
      </c>
      <c r="H3161" s="261">
        <v>2</v>
      </c>
      <c r="I3161" s="261" t="s">
        <v>17</v>
      </c>
      <c r="J3161" s="261" t="s">
        <v>17</v>
      </c>
      <c r="K3161" s="261" t="s">
        <v>5396</v>
      </c>
      <c r="L3161" s="262">
        <v>45616</v>
      </c>
      <c r="M3161" s="261" t="s">
        <v>20</v>
      </c>
    </row>
    <row r="3162" spans="1:13" x14ac:dyDescent="0.35">
      <c r="A3162" s="259" t="s">
        <v>966</v>
      </c>
      <c r="B3162" s="259" t="s">
        <v>967</v>
      </c>
      <c r="C3162" s="259" t="s">
        <v>959</v>
      </c>
      <c r="D3162" s="259" t="s">
        <v>1798</v>
      </c>
      <c r="E3162" s="259">
        <v>0</v>
      </c>
      <c r="F3162" s="259" t="s">
        <v>1799</v>
      </c>
      <c r="G3162" s="259" t="s">
        <v>33</v>
      </c>
      <c r="H3162" s="259">
        <v>2</v>
      </c>
      <c r="I3162" s="259" t="s">
        <v>17</v>
      </c>
      <c r="J3162" s="259" t="s">
        <v>17</v>
      </c>
      <c r="K3162" s="259" t="s">
        <v>5397</v>
      </c>
      <c r="L3162" s="260">
        <v>45616</v>
      </c>
      <c r="M3162" s="259" t="s">
        <v>20</v>
      </c>
    </row>
    <row r="3163" spans="1:13" x14ac:dyDescent="0.35">
      <c r="A3163" s="261" t="s">
        <v>966</v>
      </c>
      <c r="B3163" s="261" t="s">
        <v>967</v>
      </c>
      <c r="C3163" s="261" t="s">
        <v>959</v>
      </c>
      <c r="D3163" s="261" t="s">
        <v>1801</v>
      </c>
      <c r="E3163" s="261">
        <v>0</v>
      </c>
      <c r="F3163" s="261" t="s">
        <v>1799</v>
      </c>
      <c r="G3163" s="261" t="s">
        <v>33</v>
      </c>
      <c r="H3163" s="261">
        <v>2</v>
      </c>
      <c r="I3163" s="261" t="s">
        <v>17</v>
      </c>
      <c r="J3163" s="261" t="s">
        <v>17</v>
      </c>
      <c r="K3163" s="261" t="s">
        <v>5398</v>
      </c>
      <c r="L3163" s="262">
        <v>45616</v>
      </c>
      <c r="M3163" s="261" t="s">
        <v>20</v>
      </c>
    </row>
    <row r="3164" spans="1:13" x14ac:dyDescent="0.35">
      <c r="A3164" s="259" t="s">
        <v>966</v>
      </c>
      <c r="B3164" s="259" t="s">
        <v>967</v>
      </c>
      <c r="C3164" s="259" t="s">
        <v>959</v>
      </c>
      <c r="D3164" s="259" t="s">
        <v>1803</v>
      </c>
      <c r="E3164" s="259">
        <v>0</v>
      </c>
      <c r="F3164" s="259" t="s">
        <v>1799</v>
      </c>
      <c r="G3164" s="259" t="s">
        <v>33</v>
      </c>
      <c r="H3164" s="259">
        <v>2</v>
      </c>
      <c r="I3164" s="259" t="s">
        <v>17</v>
      </c>
      <c r="J3164" s="259" t="s">
        <v>17</v>
      </c>
      <c r="K3164" s="259" t="s">
        <v>5399</v>
      </c>
      <c r="L3164" s="260">
        <v>45616</v>
      </c>
      <c r="M3164" s="259" t="s">
        <v>20</v>
      </c>
    </row>
    <row r="3165" spans="1:13" x14ac:dyDescent="0.35">
      <c r="A3165" s="261" t="s">
        <v>966</v>
      </c>
      <c r="B3165" s="261" t="s">
        <v>967</v>
      </c>
      <c r="C3165" s="261" t="s">
        <v>959</v>
      </c>
      <c r="D3165" s="261" t="s">
        <v>1805</v>
      </c>
      <c r="E3165" s="261">
        <v>2</v>
      </c>
      <c r="F3165" s="261" t="s">
        <v>1799</v>
      </c>
      <c r="G3165" s="261" t="s">
        <v>33</v>
      </c>
      <c r="H3165" s="261">
        <v>2</v>
      </c>
      <c r="I3165" s="261" t="s">
        <v>17</v>
      </c>
      <c r="J3165" s="261" t="s">
        <v>17</v>
      </c>
      <c r="K3165" s="261" t="s">
        <v>5400</v>
      </c>
      <c r="L3165" s="262">
        <v>45616</v>
      </c>
      <c r="M3165" s="261" t="s">
        <v>20</v>
      </c>
    </row>
    <row r="3166" spans="1:13" x14ac:dyDescent="0.35">
      <c r="A3166" s="259" t="s">
        <v>966</v>
      </c>
      <c r="B3166" s="259" t="s">
        <v>967</v>
      </c>
      <c r="C3166" s="259" t="s">
        <v>959</v>
      </c>
      <c r="D3166" s="259" t="s">
        <v>1807</v>
      </c>
      <c r="E3166" s="259">
        <v>3</v>
      </c>
      <c r="F3166" s="259" t="s">
        <v>1799</v>
      </c>
      <c r="G3166" s="259" t="s">
        <v>33</v>
      </c>
      <c r="H3166" s="259">
        <v>2</v>
      </c>
      <c r="I3166" s="259" t="s">
        <v>17</v>
      </c>
      <c r="J3166" s="259" t="s">
        <v>17</v>
      </c>
      <c r="K3166" s="259" t="s">
        <v>5401</v>
      </c>
      <c r="L3166" s="260">
        <v>45616</v>
      </c>
      <c r="M3166" s="259" t="s">
        <v>20</v>
      </c>
    </row>
    <row r="3167" spans="1:13" x14ac:dyDescent="0.35">
      <c r="A3167" s="261" t="s">
        <v>966</v>
      </c>
      <c r="B3167" s="261" t="s">
        <v>967</v>
      </c>
      <c r="C3167" s="261" t="s">
        <v>959</v>
      </c>
      <c r="D3167" s="261" t="s">
        <v>1809</v>
      </c>
      <c r="E3167" s="261">
        <v>1</v>
      </c>
      <c r="F3167" s="261" t="s">
        <v>1799</v>
      </c>
      <c r="G3167" s="261" t="s">
        <v>33</v>
      </c>
      <c r="H3167" s="261">
        <v>2</v>
      </c>
      <c r="I3167" s="261" t="s">
        <v>17</v>
      </c>
      <c r="J3167" s="261" t="s">
        <v>17</v>
      </c>
      <c r="K3167" s="261" t="s">
        <v>5402</v>
      </c>
      <c r="L3167" s="262">
        <v>45616</v>
      </c>
      <c r="M3167" s="261" t="s">
        <v>20</v>
      </c>
    </row>
    <row r="3168" spans="1:13" x14ac:dyDescent="0.35">
      <c r="A3168" s="259" t="s">
        <v>966</v>
      </c>
      <c r="B3168" s="259" t="s">
        <v>967</v>
      </c>
      <c r="C3168" s="259" t="s">
        <v>959</v>
      </c>
      <c r="D3168" s="259" t="s">
        <v>1811</v>
      </c>
      <c r="E3168" s="259">
        <v>0</v>
      </c>
      <c r="F3168" s="259" t="s">
        <v>1799</v>
      </c>
      <c r="G3168" s="259" t="s">
        <v>33</v>
      </c>
      <c r="H3168" s="259">
        <v>2</v>
      </c>
      <c r="I3168" s="259" t="s">
        <v>17</v>
      </c>
      <c r="J3168" s="259" t="s">
        <v>17</v>
      </c>
      <c r="K3168" s="259" t="s">
        <v>5403</v>
      </c>
      <c r="L3168" s="260">
        <v>45616</v>
      </c>
      <c r="M3168" s="259" t="s">
        <v>20</v>
      </c>
    </row>
    <row r="3169" spans="1:13" x14ac:dyDescent="0.35">
      <c r="A3169" s="261" t="s">
        <v>966</v>
      </c>
      <c r="B3169" s="261" t="s">
        <v>967</v>
      </c>
      <c r="C3169" s="261" t="s">
        <v>959</v>
      </c>
      <c r="D3169" s="261" t="s">
        <v>1813</v>
      </c>
      <c r="E3169" s="261">
        <v>2</v>
      </c>
      <c r="F3169" s="261" t="s">
        <v>1799</v>
      </c>
      <c r="G3169" s="261" t="s">
        <v>33</v>
      </c>
      <c r="H3169" s="261">
        <v>2</v>
      </c>
      <c r="I3169" s="261" t="s">
        <v>17</v>
      </c>
      <c r="J3169" s="261" t="s">
        <v>17</v>
      </c>
      <c r="K3169" s="261" t="s">
        <v>5404</v>
      </c>
      <c r="L3169" s="262">
        <v>45616</v>
      </c>
      <c r="M3169" s="261" t="s">
        <v>20</v>
      </c>
    </row>
    <row r="3170" spans="1:13" x14ac:dyDescent="0.35">
      <c r="A3170" s="259" t="s">
        <v>966</v>
      </c>
      <c r="B3170" s="259" t="s">
        <v>967</v>
      </c>
      <c r="C3170" s="259" t="s">
        <v>959</v>
      </c>
      <c r="D3170" s="259" t="s">
        <v>1815</v>
      </c>
      <c r="E3170" s="259">
        <v>0</v>
      </c>
      <c r="F3170" s="259" t="s">
        <v>1799</v>
      </c>
      <c r="G3170" s="259" t="s">
        <v>33</v>
      </c>
      <c r="H3170" s="259">
        <v>2</v>
      </c>
      <c r="I3170" s="259" t="s">
        <v>17</v>
      </c>
      <c r="J3170" s="259" t="s">
        <v>17</v>
      </c>
      <c r="K3170" s="259" t="s">
        <v>5405</v>
      </c>
      <c r="L3170" s="260">
        <v>45616</v>
      </c>
      <c r="M3170" s="259" t="s">
        <v>20</v>
      </c>
    </row>
    <row r="3171" spans="1:13" x14ac:dyDescent="0.35">
      <c r="A3171" s="261" t="s">
        <v>1145</v>
      </c>
      <c r="B3171" s="261" t="s">
        <v>1146</v>
      </c>
      <c r="C3171" s="261" t="s">
        <v>1147</v>
      </c>
      <c r="D3171" s="261" t="s">
        <v>1798</v>
      </c>
      <c r="E3171" s="261">
        <v>0</v>
      </c>
      <c r="F3171" s="261" t="s">
        <v>1799</v>
      </c>
      <c r="G3171" s="261" t="s">
        <v>33</v>
      </c>
      <c r="H3171" s="261">
        <v>2</v>
      </c>
      <c r="I3171" s="261" t="s">
        <v>17</v>
      </c>
      <c r="J3171" s="261" t="s">
        <v>17</v>
      </c>
      <c r="K3171" s="261" t="s">
        <v>5406</v>
      </c>
      <c r="L3171" s="262">
        <v>45616</v>
      </c>
      <c r="M3171" s="261" t="s">
        <v>20</v>
      </c>
    </row>
    <row r="3172" spans="1:13" x14ac:dyDescent="0.35">
      <c r="A3172" s="259" t="s">
        <v>1145</v>
      </c>
      <c r="B3172" s="259" t="s">
        <v>1146</v>
      </c>
      <c r="C3172" s="259" t="s">
        <v>1147</v>
      </c>
      <c r="D3172" s="259" t="s">
        <v>1801</v>
      </c>
      <c r="E3172" s="259">
        <v>0</v>
      </c>
      <c r="F3172" s="259" t="s">
        <v>1799</v>
      </c>
      <c r="G3172" s="259" t="s">
        <v>33</v>
      </c>
      <c r="H3172" s="259">
        <v>2</v>
      </c>
      <c r="I3172" s="259" t="s">
        <v>17</v>
      </c>
      <c r="J3172" s="259" t="s">
        <v>17</v>
      </c>
      <c r="K3172" s="259" t="s">
        <v>5407</v>
      </c>
      <c r="L3172" s="260">
        <v>45616</v>
      </c>
      <c r="M3172" s="259" t="s">
        <v>20</v>
      </c>
    </row>
    <row r="3173" spans="1:13" x14ac:dyDescent="0.35">
      <c r="A3173" s="261" t="s">
        <v>1145</v>
      </c>
      <c r="B3173" s="261" t="s">
        <v>1146</v>
      </c>
      <c r="C3173" s="261" t="s">
        <v>1147</v>
      </c>
      <c r="D3173" s="261" t="s">
        <v>1803</v>
      </c>
      <c r="E3173" s="261">
        <v>0</v>
      </c>
      <c r="F3173" s="261" t="s">
        <v>1799</v>
      </c>
      <c r="G3173" s="261" t="s">
        <v>33</v>
      </c>
      <c r="H3173" s="261">
        <v>2</v>
      </c>
      <c r="I3173" s="261" t="s">
        <v>17</v>
      </c>
      <c r="J3173" s="261" t="s">
        <v>17</v>
      </c>
      <c r="K3173" s="261" t="s">
        <v>5408</v>
      </c>
      <c r="L3173" s="262">
        <v>45616</v>
      </c>
      <c r="M3173" s="261" t="s">
        <v>20</v>
      </c>
    </row>
    <row r="3174" spans="1:13" x14ac:dyDescent="0.35">
      <c r="A3174" s="259" t="s">
        <v>1145</v>
      </c>
      <c r="B3174" s="259" t="s">
        <v>1146</v>
      </c>
      <c r="C3174" s="259" t="s">
        <v>1147</v>
      </c>
      <c r="D3174" s="259" t="s">
        <v>1805</v>
      </c>
      <c r="E3174" s="259">
        <v>0</v>
      </c>
      <c r="F3174" s="259" t="s">
        <v>1799</v>
      </c>
      <c r="G3174" s="259" t="s">
        <v>33</v>
      </c>
      <c r="H3174" s="259">
        <v>2</v>
      </c>
      <c r="I3174" s="259" t="s">
        <v>17</v>
      </c>
      <c r="J3174" s="259" t="s">
        <v>17</v>
      </c>
      <c r="K3174" s="259" t="s">
        <v>5409</v>
      </c>
      <c r="L3174" s="260">
        <v>45616</v>
      </c>
      <c r="M3174" s="259" t="s">
        <v>20</v>
      </c>
    </row>
    <row r="3175" spans="1:13" x14ac:dyDescent="0.35">
      <c r="A3175" s="261" t="s">
        <v>1145</v>
      </c>
      <c r="B3175" s="261" t="s">
        <v>1146</v>
      </c>
      <c r="C3175" s="261" t="s">
        <v>1147</v>
      </c>
      <c r="D3175" s="261" t="s">
        <v>1807</v>
      </c>
      <c r="E3175" s="261">
        <v>0</v>
      </c>
      <c r="F3175" s="261" t="s">
        <v>1799</v>
      </c>
      <c r="G3175" s="261" t="s">
        <v>33</v>
      </c>
      <c r="H3175" s="261">
        <v>2</v>
      </c>
      <c r="I3175" s="261" t="s">
        <v>17</v>
      </c>
      <c r="J3175" s="261" t="s">
        <v>17</v>
      </c>
      <c r="K3175" s="261" t="s">
        <v>5410</v>
      </c>
      <c r="L3175" s="262">
        <v>45616</v>
      </c>
      <c r="M3175" s="261" t="s">
        <v>20</v>
      </c>
    </row>
    <row r="3176" spans="1:13" x14ac:dyDescent="0.35">
      <c r="A3176" s="259" t="s">
        <v>1145</v>
      </c>
      <c r="B3176" s="259" t="s">
        <v>1146</v>
      </c>
      <c r="C3176" s="259" t="s">
        <v>1147</v>
      </c>
      <c r="D3176" s="259" t="s">
        <v>1809</v>
      </c>
      <c r="E3176" s="259">
        <v>0</v>
      </c>
      <c r="F3176" s="259" t="s">
        <v>1799</v>
      </c>
      <c r="G3176" s="259" t="s">
        <v>33</v>
      </c>
      <c r="H3176" s="259">
        <v>2</v>
      </c>
      <c r="I3176" s="259" t="s">
        <v>17</v>
      </c>
      <c r="J3176" s="259" t="s">
        <v>17</v>
      </c>
      <c r="K3176" s="259" t="s">
        <v>5411</v>
      </c>
      <c r="L3176" s="260">
        <v>45616</v>
      </c>
      <c r="M3176" s="259" t="s">
        <v>20</v>
      </c>
    </row>
    <row r="3177" spans="1:13" x14ac:dyDescent="0.35">
      <c r="A3177" s="261" t="s">
        <v>1145</v>
      </c>
      <c r="B3177" s="261" t="s">
        <v>1146</v>
      </c>
      <c r="C3177" s="261" t="s">
        <v>1147</v>
      </c>
      <c r="D3177" s="261" t="s">
        <v>1811</v>
      </c>
      <c r="E3177" s="261">
        <v>1</v>
      </c>
      <c r="F3177" s="261" t="s">
        <v>1799</v>
      </c>
      <c r="G3177" s="261" t="s">
        <v>33</v>
      </c>
      <c r="H3177" s="261">
        <v>2</v>
      </c>
      <c r="I3177" s="261" t="s">
        <v>17</v>
      </c>
      <c r="J3177" s="261" t="s">
        <v>17</v>
      </c>
      <c r="K3177" s="261" t="s">
        <v>5412</v>
      </c>
      <c r="L3177" s="262">
        <v>45616</v>
      </c>
      <c r="M3177" s="261" t="s">
        <v>20</v>
      </c>
    </row>
    <row r="3178" spans="1:13" x14ac:dyDescent="0.35">
      <c r="A3178" s="259" t="s">
        <v>1145</v>
      </c>
      <c r="B3178" s="259" t="s">
        <v>1146</v>
      </c>
      <c r="C3178" s="259" t="s">
        <v>1147</v>
      </c>
      <c r="D3178" s="259" t="s">
        <v>1813</v>
      </c>
      <c r="E3178" s="259">
        <v>0</v>
      </c>
      <c r="F3178" s="259" t="s">
        <v>1799</v>
      </c>
      <c r="G3178" s="259" t="s">
        <v>33</v>
      </c>
      <c r="H3178" s="259">
        <v>2</v>
      </c>
      <c r="I3178" s="259" t="s">
        <v>17</v>
      </c>
      <c r="J3178" s="259" t="s">
        <v>17</v>
      </c>
      <c r="K3178" s="259" t="s">
        <v>5413</v>
      </c>
      <c r="L3178" s="260">
        <v>45616</v>
      </c>
      <c r="M3178" s="259" t="s">
        <v>20</v>
      </c>
    </row>
    <row r="3179" spans="1:13" x14ac:dyDescent="0.35">
      <c r="A3179" s="261" t="s">
        <v>1145</v>
      </c>
      <c r="B3179" s="261" t="s">
        <v>1146</v>
      </c>
      <c r="C3179" s="261" t="s">
        <v>1147</v>
      </c>
      <c r="D3179" s="261" t="s">
        <v>1815</v>
      </c>
      <c r="E3179" s="261">
        <v>0</v>
      </c>
      <c r="F3179" s="261" t="s">
        <v>1799</v>
      </c>
      <c r="G3179" s="261" t="s">
        <v>33</v>
      </c>
      <c r="H3179" s="261">
        <v>2</v>
      </c>
      <c r="I3179" s="261" t="s">
        <v>17</v>
      </c>
      <c r="J3179" s="261" t="s">
        <v>17</v>
      </c>
      <c r="K3179" s="261" t="s">
        <v>5414</v>
      </c>
      <c r="L3179" s="262">
        <v>45616</v>
      </c>
      <c r="M3179" s="261" t="s">
        <v>20</v>
      </c>
    </row>
    <row r="3180" spans="1:13" x14ac:dyDescent="0.35">
      <c r="A3180" s="259" t="s">
        <v>310</v>
      </c>
      <c r="B3180" s="259" t="s">
        <v>311</v>
      </c>
      <c r="C3180" s="259" t="s">
        <v>312</v>
      </c>
      <c r="D3180" s="259" t="s">
        <v>759</v>
      </c>
      <c r="E3180" s="259">
        <v>252772454</v>
      </c>
      <c r="F3180" s="259" t="s">
        <v>5415</v>
      </c>
      <c r="G3180" s="259" t="s">
        <v>723</v>
      </c>
      <c r="H3180" s="259">
        <v>2</v>
      </c>
      <c r="I3180" s="259" t="s">
        <v>5416</v>
      </c>
      <c r="J3180" s="259" t="s">
        <v>5417</v>
      </c>
      <c r="K3180" s="259" t="s">
        <v>5418</v>
      </c>
      <c r="L3180" s="260">
        <v>45617</v>
      </c>
      <c r="M3180" s="259" t="s">
        <v>20</v>
      </c>
    </row>
    <row r="3181" spans="1:13" x14ac:dyDescent="0.35">
      <c r="A3181" s="261" t="s">
        <v>310</v>
      </c>
      <c r="B3181" s="261" t="s">
        <v>311</v>
      </c>
      <c r="C3181" s="261" t="s">
        <v>312</v>
      </c>
      <c r="D3181" s="261" t="s">
        <v>764</v>
      </c>
      <c r="E3181" s="261">
        <v>13297</v>
      </c>
      <c r="F3181" s="261" t="s">
        <v>5419</v>
      </c>
      <c r="G3181" s="261" t="s">
        <v>723</v>
      </c>
      <c r="H3181" s="261">
        <v>2</v>
      </c>
      <c r="I3181" s="261" t="s">
        <v>5420</v>
      </c>
      <c r="J3181" s="261" t="s">
        <v>5421</v>
      </c>
      <c r="K3181" s="261" t="s">
        <v>5422</v>
      </c>
      <c r="L3181" s="262">
        <v>45617</v>
      </c>
      <c r="M3181" s="261" t="s">
        <v>20</v>
      </c>
    </row>
    <row r="3182" spans="1:13" x14ac:dyDescent="0.35">
      <c r="A3182" s="259" t="s">
        <v>310</v>
      </c>
      <c r="B3182" s="259" t="s">
        <v>311</v>
      </c>
      <c r="C3182" s="259" t="s">
        <v>312</v>
      </c>
      <c r="D3182" s="259" t="s">
        <v>769</v>
      </c>
      <c r="E3182" s="259">
        <v>4389581</v>
      </c>
      <c r="F3182" s="259" t="s">
        <v>5419</v>
      </c>
      <c r="G3182" s="259" t="s">
        <v>404</v>
      </c>
      <c r="H3182" s="259">
        <v>1</v>
      </c>
      <c r="I3182" s="259" t="s">
        <v>5420</v>
      </c>
      <c r="J3182" s="259" t="s">
        <v>5423</v>
      </c>
      <c r="K3182" s="259" t="s">
        <v>5424</v>
      </c>
      <c r="L3182" s="260">
        <v>45617</v>
      </c>
      <c r="M3182" s="259" t="s">
        <v>20</v>
      </c>
    </row>
    <row r="3183" spans="1:13" x14ac:dyDescent="0.35">
      <c r="A3183" s="261" t="s">
        <v>310</v>
      </c>
      <c r="B3183" s="261" t="s">
        <v>311</v>
      </c>
      <c r="C3183" s="261" t="s">
        <v>312</v>
      </c>
      <c r="D3183" s="261" t="s">
        <v>774</v>
      </c>
      <c r="E3183" s="261" t="s">
        <v>17</v>
      </c>
      <c r="F3183" s="261" t="s">
        <v>424</v>
      </c>
      <c r="G3183" s="261" t="s">
        <v>17</v>
      </c>
      <c r="H3183" s="261" t="s">
        <v>17</v>
      </c>
      <c r="I3183" s="261" t="s">
        <v>424</v>
      </c>
      <c r="J3183" s="261" t="s">
        <v>5425</v>
      </c>
      <c r="K3183" s="261" t="s">
        <v>5426</v>
      </c>
      <c r="L3183" s="262">
        <v>45617</v>
      </c>
      <c r="M3183" s="261" t="s">
        <v>20</v>
      </c>
    </row>
    <row r="3184" spans="1:13" x14ac:dyDescent="0.35">
      <c r="A3184" s="259" t="s">
        <v>310</v>
      </c>
      <c r="B3184" s="259" t="s">
        <v>311</v>
      </c>
      <c r="C3184" s="259" t="s">
        <v>312</v>
      </c>
      <c r="D3184" s="259" t="s">
        <v>463</v>
      </c>
      <c r="E3184" s="259" t="s">
        <v>17</v>
      </c>
      <c r="F3184" s="259" t="s">
        <v>424</v>
      </c>
      <c r="G3184" s="259" t="s">
        <v>17</v>
      </c>
      <c r="H3184" s="259" t="s">
        <v>17</v>
      </c>
      <c r="I3184" s="259" t="s">
        <v>5427</v>
      </c>
      <c r="J3184" s="259" t="s">
        <v>5428</v>
      </c>
      <c r="K3184" s="259" t="s">
        <v>5429</v>
      </c>
      <c r="L3184" s="260">
        <v>45617</v>
      </c>
      <c r="M3184" s="259" t="s">
        <v>20</v>
      </c>
    </row>
    <row r="3185" spans="1:13" x14ac:dyDescent="0.35">
      <c r="A3185" s="261" t="s">
        <v>310</v>
      </c>
      <c r="B3185" s="261" t="s">
        <v>311</v>
      </c>
      <c r="C3185" s="261" t="s">
        <v>312</v>
      </c>
      <c r="D3185" s="261" t="s">
        <v>40</v>
      </c>
      <c r="E3185" s="261" t="s">
        <v>17</v>
      </c>
      <c r="F3185" s="261" t="s">
        <v>424</v>
      </c>
      <c r="G3185" s="261" t="s">
        <v>17</v>
      </c>
      <c r="H3185" s="261" t="s">
        <v>17</v>
      </c>
      <c r="I3185" s="261" t="s">
        <v>17</v>
      </c>
      <c r="J3185" s="261" t="s">
        <v>239</v>
      </c>
      <c r="K3185" s="261" t="s">
        <v>5430</v>
      </c>
      <c r="L3185" s="262">
        <v>45617</v>
      </c>
      <c r="M3185" s="261" t="s">
        <v>20</v>
      </c>
    </row>
    <row r="3186" spans="1:13" x14ac:dyDescent="0.35">
      <c r="A3186" s="259" t="s">
        <v>310</v>
      </c>
      <c r="B3186" s="259" t="s">
        <v>311</v>
      </c>
      <c r="C3186" s="259" t="s">
        <v>312</v>
      </c>
      <c r="D3186" s="259" t="s">
        <v>797</v>
      </c>
      <c r="E3186" s="259" t="s">
        <v>17</v>
      </c>
      <c r="F3186" s="259" t="s">
        <v>424</v>
      </c>
      <c r="G3186" s="259" t="s">
        <v>17</v>
      </c>
      <c r="H3186" s="259" t="s">
        <v>17</v>
      </c>
      <c r="I3186" s="259" t="s">
        <v>424</v>
      </c>
      <c r="J3186" s="259" t="s">
        <v>5431</v>
      </c>
      <c r="K3186" s="259" t="s">
        <v>5432</v>
      </c>
      <c r="L3186" s="260">
        <v>45617</v>
      </c>
      <c r="M3186" s="259" t="s">
        <v>20</v>
      </c>
    </row>
    <row r="3187" spans="1:13" x14ac:dyDescent="0.35">
      <c r="A3187" s="261" t="s">
        <v>310</v>
      </c>
      <c r="B3187" s="261" t="s">
        <v>311</v>
      </c>
      <c r="C3187" s="261" t="s">
        <v>312</v>
      </c>
      <c r="D3187" s="261" t="s">
        <v>802</v>
      </c>
      <c r="E3187" s="261">
        <v>4389581</v>
      </c>
      <c r="F3187" s="261" t="s">
        <v>5419</v>
      </c>
      <c r="G3187" s="261" t="s">
        <v>404</v>
      </c>
      <c r="H3187" s="261">
        <v>1</v>
      </c>
      <c r="I3187" s="261" t="s">
        <v>5420</v>
      </c>
      <c r="J3187" s="261" t="s">
        <v>5433</v>
      </c>
      <c r="K3187" s="261" t="s">
        <v>5434</v>
      </c>
      <c r="L3187" s="262">
        <v>45617</v>
      </c>
      <c r="M3187" s="261" t="s">
        <v>20</v>
      </c>
    </row>
    <row r="3188" spans="1:13" x14ac:dyDescent="0.35">
      <c r="A3188" s="259" t="s">
        <v>310</v>
      </c>
      <c r="B3188" s="259" t="s">
        <v>311</v>
      </c>
      <c r="C3188" s="259" t="s">
        <v>312</v>
      </c>
      <c r="D3188" s="259" t="s">
        <v>807</v>
      </c>
      <c r="E3188" s="259" t="s">
        <v>17</v>
      </c>
      <c r="F3188" s="259" t="s">
        <v>424</v>
      </c>
      <c r="G3188" s="259" t="s">
        <v>17</v>
      </c>
      <c r="H3188" s="259" t="s">
        <v>17</v>
      </c>
      <c r="I3188" s="259" t="s">
        <v>424</v>
      </c>
      <c r="J3188" s="259" t="s">
        <v>5435</v>
      </c>
      <c r="K3188" s="259" t="s">
        <v>5436</v>
      </c>
      <c r="L3188" s="260">
        <v>45617</v>
      </c>
      <c r="M3188" s="259" t="s">
        <v>20</v>
      </c>
    </row>
    <row r="3189" spans="1:13" x14ac:dyDescent="0.35">
      <c r="A3189" s="261" t="s">
        <v>310</v>
      </c>
      <c r="B3189" s="261" t="s">
        <v>311</v>
      </c>
      <c r="C3189" s="261" t="s">
        <v>312</v>
      </c>
      <c r="D3189" s="261" t="s">
        <v>810</v>
      </c>
      <c r="E3189" s="261" t="s">
        <v>17</v>
      </c>
      <c r="F3189" s="261" t="s">
        <v>424</v>
      </c>
      <c r="G3189" s="261" t="s">
        <v>17</v>
      </c>
      <c r="H3189" s="261" t="s">
        <v>17</v>
      </c>
      <c r="I3189" s="261" t="s">
        <v>424</v>
      </c>
      <c r="J3189" s="261" t="s">
        <v>5435</v>
      </c>
      <c r="K3189" s="261" t="s">
        <v>5437</v>
      </c>
      <c r="L3189" s="262">
        <v>45617</v>
      </c>
      <c r="M3189" s="261" t="s">
        <v>20</v>
      </c>
    </row>
    <row r="3190" spans="1:13" x14ac:dyDescent="0.35">
      <c r="A3190" s="259" t="s">
        <v>310</v>
      </c>
      <c r="B3190" s="259" t="s">
        <v>311</v>
      </c>
      <c r="C3190" s="259" t="s">
        <v>312</v>
      </c>
      <c r="D3190" s="259" t="s">
        <v>813</v>
      </c>
      <c r="E3190" s="259" t="s">
        <v>17</v>
      </c>
      <c r="F3190" s="259" t="s">
        <v>424</v>
      </c>
      <c r="G3190" s="259" t="s">
        <v>17</v>
      </c>
      <c r="H3190" s="259" t="s">
        <v>17</v>
      </c>
      <c r="I3190" s="259" t="s">
        <v>424</v>
      </c>
      <c r="J3190" s="259" t="s">
        <v>5435</v>
      </c>
      <c r="K3190" s="259" t="s">
        <v>5438</v>
      </c>
      <c r="L3190" s="260">
        <v>45617</v>
      </c>
      <c r="M3190" s="259" t="s">
        <v>20</v>
      </c>
    </row>
    <row r="3191" spans="1:13" x14ac:dyDescent="0.35">
      <c r="A3191" s="261" t="s">
        <v>310</v>
      </c>
      <c r="B3191" s="261" t="s">
        <v>311</v>
      </c>
      <c r="C3191" s="261" t="s">
        <v>312</v>
      </c>
      <c r="D3191" s="261" t="s">
        <v>679</v>
      </c>
      <c r="E3191" s="261" t="s">
        <v>17</v>
      </c>
      <c r="F3191" s="261" t="s">
        <v>424</v>
      </c>
      <c r="G3191" s="261" t="s">
        <v>17</v>
      </c>
      <c r="H3191" s="261" t="s">
        <v>17</v>
      </c>
      <c r="I3191" s="261" t="s">
        <v>424</v>
      </c>
      <c r="J3191" s="261" t="s">
        <v>5435</v>
      </c>
      <c r="K3191" s="261" t="s">
        <v>5439</v>
      </c>
      <c r="L3191" s="262">
        <v>45617</v>
      </c>
      <c r="M3191" s="261" t="s">
        <v>20</v>
      </c>
    </row>
    <row r="3192" spans="1:13" x14ac:dyDescent="0.35">
      <c r="A3192" s="259" t="s">
        <v>4011</v>
      </c>
      <c r="B3192" s="259" t="s">
        <v>4012</v>
      </c>
      <c r="C3192" s="259" t="s">
        <v>4013</v>
      </c>
      <c r="D3192" s="259" t="s">
        <v>38</v>
      </c>
      <c r="E3192" s="259" t="s">
        <v>17</v>
      </c>
      <c r="F3192" s="259" t="s">
        <v>17</v>
      </c>
      <c r="G3192" s="259" t="s">
        <v>17</v>
      </c>
      <c r="H3192" s="259" t="s">
        <v>17</v>
      </c>
      <c r="I3192" s="259" t="s">
        <v>17</v>
      </c>
      <c r="J3192" s="259" t="s">
        <v>5440</v>
      </c>
      <c r="K3192" s="259" t="s">
        <v>5441</v>
      </c>
      <c r="L3192" s="260">
        <v>45617</v>
      </c>
      <c r="M3192" s="259" t="s">
        <v>352</v>
      </c>
    </row>
    <row r="3193" spans="1:13" x14ac:dyDescent="0.35">
      <c r="A3193" s="261" t="s">
        <v>4011</v>
      </c>
      <c r="B3193" s="261" t="s">
        <v>4012</v>
      </c>
      <c r="C3193" s="261" t="s">
        <v>4013</v>
      </c>
      <c r="D3193" s="261" t="s">
        <v>40</v>
      </c>
      <c r="E3193" s="261" t="s">
        <v>17</v>
      </c>
      <c r="F3193" s="261" t="s">
        <v>17</v>
      </c>
      <c r="G3193" s="261" t="s">
        <v>17</v>
      </c>
      <c r="H3193" s="261" t="s">
        <v>17</v>
      </c>
      <c r="I3193" s="261" t="s">
        <v>17</v>
      </c>
      <c r="J3193" s="261" t="s">
        <v>5440</v>
      </c>
      <c r="K3193" s="261" t="s">
        <v>5442</v>
      </c>
      <c r="L3193" s="262">
        <v>45617</v>
      </c>
      <c r="M3193" s="261" t="s">
        <v>352</v>
      </c>
    </row>
    <row r="3194" spans="1:13" x14ac:dyDescent="0.35">
      <c r="A3194" s="259" t="s">
        <v>4011</v>
      </c>
      <c r="B3194" s="259" t="s">
        <v>4012</v>
      </c>
      <c r="C3194" s="259" t="s">
        <v>4013</v>
      </c>
      <c r="D3194" s="259" t="s">
        <v>16</v>
      </c>
      <c r="E3194" s="259" t="s">
        <v>17</v>
      </c>
      <c r="F3194" s="259" t="s">
        <v>17</v>
      </c>
      <c r="G3194" s="259" t="s">
        <v>17</v>
      </c>
      <c r="H3194" s="259" t="s">
        <v>17</v>
      </c>
      <c r="I3194" s="259" t="s">
        <v>17</v>
      </c>
      <c r="J3194" s="259" t="s">
        <v>5440</v>
      </c>
      <c r="K3194" s="259" t="s">
        <v>5443</v>
      </c>
      <c r="L3194" s="260">
        <v>45617</v>
      </c>
      <c r="M3194" s="259" t="s">
        <v>352</v>
      </c>
    </row>
    <row r="3195" spans="1:13" x14ac:dyDescent="0.35">
      <c r="A3195" s="261" t="s">
        <v>4011</v>
      </c>
      <c r="B3195" s="261" t="s">
        <v>4012</v>
      </c>
      <c r="C3195" s="261" t="s">
        <v>4013</v>
      </c>
      <c r="D3195" s="261" t="s">
        <v>21</v>
      </c>
      <c r="E3195" s="261" t="s">
        <v>17</v>
      </c>
      <c r="F3195" s="261" t="s">
        <v>17</v>
      </c>
      <c r="G3195" s="261" t="s">
        <v>17</v>
      </c>
      <c r="H3195" s="261" t="s">
        <v>17</v>
      </c>
      <c r="I3195" s="261" t="s">
        <v>17</v>
      </c>
      <c r="J3195" s="261" t="s">
        <v>5440</v>
      </c>
      <c r="K3195" s="261" t="s">
        <v>5444</v>
      </c>
      <c r="L3195" s="262">
        <v>45617</v>
      </c>
      <c r="M3195" s="261" t="s">
        <v>352</v>
      </c>
    </row>
    <row r="3196" spans="1:13" x14ac:dyDescent="0.35">
      <c r="A3196" s="259" t="s">
        <v>4011</v>
      </c>
      <c r="B3196" s="259" t="s">
        <v>4012</v>
      </c>
      <c r="C3196" s="259" t="s">
        <v>4013</v>
      </c>
      <c r="D3196" s="259" t="s">
        <v>631</v>
      </c>
      <c r="E3196" s="259" t="s">
        <v>17</v>
      </c>
      <c r="F3196" s="259" t="s">
        <v>17</v>
      </c>
      <c r="G3196" s="259" t="s">
        <v>17</v>
      </c>
      <c r="H3196" s="259" t="s">
        <v>17</v>
      </c>
      <c r="I3196" s="259" t="s">
        <v>17</v>
      </c>
      <c r="J3196" s="259" t="s">
        <v>5440</v>
      </c>
      <c r="K3196" s="259" t="s">
        <v>5445</v>
      </c>
      <c r="L3196" s="260">
        <v>45617</v>
      </c>
      <c r="M3196" s="259" t="s">
        <v>352</v>
      </c>
    </row>
    <row r="3197" spans="1:13" x14ac:dyDescent="0.35">
      <c r="A3197" s="261" t="s">
        <v>4011</v>
      </c>
      <c r="B3197" s="261" t="s">
        <v>4012</v>
      </c>
      <c r="C3197" s="261" t="s">
        <v>4013</v>
      </c>
      <c r="D3197" s="261" t="s">
        <v>24</v>
      </c>
      <c r="E3197" s="261" t="s">
        <v>17</v>
      </c>
      <c r="F3197" s="261" t="s">
        <v>17</v>
      </c>
      <c r="G3197" s="261" t="s">
        <v>17</v>
      </c>
      <c r="H3197" s="261" t="s">
        <v>17</v>
      </c>
      <c r="I3197" s="261" t="s">
        <v>17</v>
      </c>
      <c r="J3197" s="261" t="s">
        <v>5440</v>
      </c>
      <c r="K3197" s="261" t="s">
        <v>5446</v>
      </c>
      <c r="L3197" s="262">
        <v>45617</v>
      </c>
      <c r="M3197" s="261" t="s">
        <v>352</v>
      </c>
    </row>
    <row r="3198" spans="1:13" x14ac:dyDescent="0.35">
      <c r="A3198" s="259" t="s">
        <v>4011</v>
      </c>
      <c r="B3198" s="259" t="s">
        <v>4012</v>
      </c>
      <c r="C3198" s="259" t="s">
        <v>4013</v>
      </c>
      <c r="D3198" s="259" t="s">
        <v>317</v>
      </c>
      <c r="E3198" s="259">
        <v>4</v>
      </c>
      <c r="F3198" s="259" t="s">
        <v>5447</v>
      </c>
      <c r="G3198" s="259" t="s">
        <v>404</v>
      </c>
      <c r="H3198" s="259">
        <v>1</v>
      </c>
      <c r="I3198" s="259" t="s">
        <v>5448</v>
      </c>
      <c r="J3198" s="259" t="s">
        <v>5449</v>
      </c>
      <c r="K3198" s="259" t="s">
        <v>5450</v>
      </c>
      <c r="L3198" s="260">
        <v>45617</v>
      </c>
      <c r="M3198" s="259" t="s">
        <v>352</v>
      </c>
    </row>
    <row r="3199" spans="1:13" x14ac:dyDescent="0.35">
      <c r="A3199" s="261" t="s">
        <v>4011</v>
      </c>
      <c r="B3199" s="261" t="s">
        <v>4012</v>
      </c>
      <c r="C3199" s="261" t="s">
        <v>4013</v>
      </c>
      <c r="D3199" s="261" t="s">
        <v>26</v>
      </c>
      <c r="E3199" s="261" t="s">
        <v>17</v>
      </c>
      <c r="F3199" s="261" t="s">
        <v>17</v>
      </c>
      <c r="G3199" s="261" t="s">
        <v>17</v>
      </c>
      <c r="H3199" s="261" t="s">
        <v>17</v>
      </c>
      <c r="I3199" s="261" t="s">
        <v>17</v>
      </c>
      <c r="J3199" s="261" t="s">
        <v>5440</v>
      </c>
      <c r="K3199" s="261" t="s">
        <v>5451</v>
      </c>
      <c r="L3199" s="262">
        <v>45617</v>
      </c>
      <c r="M3199" s="261" t="s">
        <v>352</v>
      </c>
    </row>
    <row r="3200" spans="1:13" x14ac:dyDescent="0.35">
      <c r="A3200" s="259" t="s">
        <v>4011</v>
      </c>
      <c r="B3200" s="259" t="s">
        <v>4012</v>
      </c>
      <c r="C3200" s="259" t="s">
        <v>4013</v>
      </c>
      <c r="D3200" s="259" t="s">
        <v>28</v>
      </c>
      <c r="E3200" s="259" t="s">
        <v>17</v>
      </c>
      <c r="F3200" s="259" t="s">
        <v>17</v>
      </c>
      <c r="G3200" s="259" t="s">
        <v>17</v>
      </c>
      <c r="H3200" s="259" t="s">
        <v>17</v>
      </c>
      <c r="I3200" s="259" t="s">
        <v>17</v>
      </c>
      <c r="J3200" s="259" t="s">
        <v>5440</v>
      </c>
      <c r="K3200" s="259" t="s">
        <v>5452</v>
      </c>
      <c r="L3200" s="260">
        <v>45617</v>
      </c>
      <c r="M3200" s="259" t="s">
        <v>352</v>
      </c>
    </row>
    <row r="3201" spans="1:13" x14ac:dyDescent="0.35">
      <c r="A3201" s="261" t="s">
        <v>4187</v>
      </c>
      <c r="B3201" s="261" t="s">
        <v>4188</v>
      </c>
      <c r="C3201" s="261" t="s">
        <v>4189</v>
      </c>
      <c r="D3201" s="261" t="s">
        <v>38</v>
      </c>
      <c r="E3201" s="261" t="s">
        <v>17</v>
      </c>
      <c r="F3201" s="261" t="s">
        <v>17</v>
      </c>
      <c r="G3201" s="261" t="s">
        <v>17</v>
      </c>
      <c r="H3201" s="261" t="s">
        <v>17</v>
      </c>
      <c r="I3201" s="261" t="s">
        <v>17</v>
      </c>
      <c r="J3201" s="261" t="s">
        <v>5453</v>
      </c>
      <c r="K3201" s="261" t="s">
        <v>5454</v>
      </c>
      <c r="L3201" s="262">
        <v>45617</v>
      </c>
      <c r="M3201" s="261" t="s">
        <v>352</v>
      </c>
    </row>
    <row r="3202" spans="1:13" x14ac:dyDescent="0.35">
      <c r="A3202" s="259" t="s">
        <v>4187</v>
      </c>
      <c r="B3202" s="259" t="s">
        <v>4188</v>
      </c>
      <c r="C3202" s="259" t="s">
        <v>4189</v>
      </c>
      <c r="D3202" s="259" t="s">
        <v>40</v>
      </c>
      <c r="E3202" s="259" t="s">
        <v>17</v>
      </c>
      <c r="F3202" s="259" t="s">
        <v>17</v>
      </c>
      <c r="G3202" s="259" t="s">
        <v>17</v>
      </c>
      <c r="H3202" s="259" t="s">
        <v>17</v>
      </c>
      <c r="I3202" s="259" t="s">
        <v>17</v>
      </c>
      <c r="J3202" s="259" t="s">
        <v>5453</v>
      </c>
      <c r="K3202" s="259" t="s">
        <v>5455</v>
      </c>
      <c r="L3202" s="260">
        <v>45617</v>
      </c>
      <c r="M3202" s="259" t="s">
        <v>352</v>
      </c>
    </row>
    <row r="3203" spans="1:13" x14ac:dyDescent="0.35">
      <c r="A3203" s="261" t="s">
        <v>4187</v>
      </c>
      <c r="B3203" s="261" t="s">
        <v>4188</v>
      </c>
      <c r="C3203" s="261" t="s">
        <v>4189</v>
      </c>
      <c r="D3203" s="261" t="s">
        <v>16</v>
      </c>
      <c r="E3203" s="261" t="s">
        <v>17</v>
      </c>
      <c r="F3203" s="261" t="s">
        <v>17</v>
      </c>
      <c r="G3203" s="261" t="s">
        <v>17</v>
      </c>
      <c r="H3203" s="261" t="s">
        <v>17</v>
      </c>
      <c r="I3203" s="261" t="s">
        <v>17</v>
      </c>
      <c r="J3203" s="261" t="s">
        <v>5453</v>
      </c>
      <c r="K3203" s="261" t="s">
        <v>5456</v>
      </c>
      <c r="L3203" s="262">
        <v>45617</v>
      </c>
      <c r="M3203" s="261" t="s">
        <v>352</v>
      </c>
    </row>
    <row r="3204" spans="1:13" x14ac:dyDescent="0.35">
      <c r="A3204" s="259" t="s">
        <v>4187</v>
      </c>
      <c r="B3204" s="259" t="s">
        <v>4188</v>
      </c>
      <c r="C3204" s="259" t="s">
        <v>4189</v>
      </c>
      <c r="D3204" s="259" t="s">
        <v>21</v>
      </c>
      <c r="E3204" s="259" t="s">
        <v>17</v>
      </c>
      <c r="F3204" s="259" t="s">
        <v>17</v>
      </c>
      <c r="G3204" s="259" t="s">
        <v>17</v>
      </c>
      <c r="H3204" s="259" t="s">
        <v>17</v>
      </c>
      <c r="I3204" s="259" t="s">
        <v>17</v>
      </c>
      <c r="J3204" s="259" t="s">
        <v>5453</v>
      </c>
      <c r="K3204" s="259" t="s">
        <v>5457</v>
      </c>
      <c r="L3204" s="260">
        <v>45617</v>
      </c>
      <c r="M3204" s="259" t="s">
        <v>352</v>
      </c>
    </row>
    <row r="3205" spans="1:13" x14ac:dyDescent="0.35">
      <c r="A3205" s="261" t="s">
        <v>4187</v>
      </c>
      <c r="B3205" s="261" t="s">
        <v>4188</v>
      </c>
      <c r="C3205" s="261" t="s">
        <v>4189</v>
      </c>
      <c r="D3205" s="261" t="s">
        <v>631</v>
      </c>
      <c r="E3205" s="261" t="s">
        <v>17</v>
      </c>
      <c r="F3205" s="261" t="s">
        <v>17</v>
      </c>
      <c r="G3205" s="261" t="s">
        <v>17</v>
      </c>
      <c r="H3205" s="261" t="s">
        <v>17</v>
      </c>
      <c r="I3205" s="261" t="s">
        <v>17</v>
      </c>
      <c r="J3205" s="261" t="s">
        <v>5453</v>
      </c>
      <c r="K3205" s="261" t="s">
        <v>5458</v>
      </c>
      <c r="L3205" s="262">
        <v>45617</v>
      </c>
      <c r="M3205" s="261" t="s">
        <v>352</v>
      </c>
    </row>
    <row r="3206" spans="1:13" x14ac:dyDescent="0.35">
      <c r="A3206" s="259" t="s">
        <v>4187</v>
      </c>
      <c r="B3206" s="259" t="s">
        <v>4188</v>
      </c>
      <c r="C3206" s="259" t="s">
        <v>4189</v>
      </c>
      <c r="D3206" s="259" t="s">
        <v>24</v>
      </c>
      <c r="E3206" s="259" t="s">
        <v>17</v>
      </c>
      <c r="F3206" s="259" t="s">
        <v>17</v>
      </c>
      <c r="G3206" s="259" t="s">
        <v>17</v>
      </c>
      <c r="H3206" s="259" t="s">
        <v>17</v>
      </c>
      <c r="I3206" s="259" t="s">
        <v>17</v>
      </c>
      <c r="J3206" s="259" t="s">
        <v>5453</v>
      </c>
      <c r="K3206" s="259" t="s">
        <v>5459</v>
      </c>
      <c r="L3206" s="260">
        <v>45617</v>
      </c>
      <c r="M3206" s="259" t="s">
        <v>352</v>
      </c>
    </row>
    <row r="3207" spans="1:13" x14ac:dyDescent="0.35">
      <c r="A3207" s="261" t="s">
        <v>4187</v>
      </c>
      <c r="B3207" s="261" t="s">
        <v>4188</v>
      </c>
      <c r="C3207" s="261" t="s">
        <v>4189</v>
      </c>
      <c r="D3207" s="261" t="s">
        <v>26</v>
      </c>
      <c r="E3207" s="261" t="s">
        <v>17</v>
      </c>
      <c r="F3207" s="261" t="s">
        <v>17</v>
      </c>
      <c r="G3207" s="261" t="s">
        <v>17</v>
      </c>
      <c r="H3207" s="261" t="s">
        <v>17</v>
      </c>
      <c r="I3207" s="261" t="s">
        <v>17</v>
      </c>
      <c r="J3207" s="261" t="s">
        <v>5453</v>
      </c>
      <c r="K3207" s="261" t="s">
        <v>5460</v>
      </c>
      <c r="L3207" s="262">
        <v>45617</v>
      </c>
      <c r="M3207" s="261" t="s">
        <v>352</v>
      </c>
    </row>
    <row r="3208" spans="1:13" x14ac:dyDescent="0.35">
      <c r="A3208" s="259" t="s">
        <v>4187</v>
      </c>
      <c r="B3208" s="259" t="s">
        <v>4188</v>
      </c>
      <c r="C3208" s="259" t="s">
        <v>4189</v>
      </c>
      <c r="D3208" s="259" t="s">
        <v>28</v>
      </c>
      <c r="E3208" s="259" t="s">
        <v>17</v>
      </c>
      <c r="F3208" s="259" t="s">
        <v>17</v>
      </c>
      <c r="G3208" s="259" t="s">
        <v>17</v>
      </c>
      <c r="H3208" s="259" t="s">
        <v>17</v>
      </c>
      <c r="I3208" s="259" t="s">
        <v>17</v>
      </c>
      <c r="J3208" s="259" t="s">
        <v>5453</v>
      </c>
      <c r="K3208" s="259" t="s">
        <v>5461</v>
      </c>
      <c r="L3208" s="260">
        <v>45617</v>
      </c>
      <c r="M3208" s="259" t="s">
        <v>352</v>
      </c>
    </row>
    <row r="3209" spans="1:13" x14ac:dyDescent="0.35">
      <c r="A3209" s="261" t="s">
        <v>1016</v>
      </c>
      <c r="B3209" s="261" t="s">
        <v>1017</v>
      </c>
      <c r="C3209" s="261" t="s">
        <v>1018</v>
      </c>
      <c r="D3209" s="261" t="s">
        <v>1798</v>
      </c>
      <c r="E3209" s="261">
        <v>0</v>
      </c>
      <c r="F3209" s="261" t="s">
        <v>1799</v>
      </c>
      <c r="G3209" s="261" t="s">
        <v>33</v>
      </c>
      <c r="H3209" s="261">
        <v>2</v>
      </c>
      <c r="I3209" s="261" t="s">
        <v>17</v>
      </c>
      <c r="J3209" s="261" t="s">
        <v>17</v>
      </c>
      <c r="K3209" s="261" t="s">
        <v>5462</v>
      </c>
      <c r="L3209" s="262">
        <v>45617</v>
      </c>
      <c r="M3209" s="261" t="s">
        <v>20</v>
      </c>
    </row>
    <row r="3210" spans="1:13" x14ac:dyDescent="0.35">
      <c r="A3210" s="259" t="s">
        <v>1016</v>
      </c>
      <c r="B3210" s="259" t="s">
        <v>1017</v>
      </c>
      <c r="C3210" s="259" t="s">
        <v>1018</v>
      </c>
      <c r="D3210" s="259" t="s">
        <v>1801</v>
      </c>
      <c r="E3210" s="259">
        <v>2</v>
      </c>
      <c r="F3210" s="259" t="s">
        <v>1799</v>
      </c>
      <c r="G3210" s="259" t="s">
        <v>33</v>
      </c>
      <c r="H3210" s="259">
        <v>2</v>
      </c>
      <c r="I3210" s="259" t="s">
        <v>17</v>
      </c>
      <c r="J3210" s="259" t="s">
        <v>17</v>
      </c>
      <c r="K3210" s="259" t="s">
        <v>5463</v>
      </c>
      <c r="L3210" s="260">
        <v>45617</v>
      </c>
      <c r="M3210" s="259" t="s">
        <v>20</v>
      </c>
    </row>
    <row r="3211" spans="1:13" x14ac:dyDescent="0.35">
      <c r="A3211" s="261" t="s">
        <v>1016</v>
      </c>
      <c r="B3211" s="261" t="s">
        <v>1017</v>
      </c>
      <c r="C3211" s="261" t="s">
        <v>1018</v>
      </c>
      <c r="D3211" s="261" t="s">
        <v>1803</v>
      </c>
      <c r="E3211" s="261">
        <v>0</v>
      </c>
      <c r="F3211" s="261" t="s">
        <v>1799</v>
      </c>
      <c r="G3211" s="261" t="s">
        <v>33</v>
      </c>
      <c r="H3211" s="261">
        <v>2</v>
      </c>
      <c r="I3211" s="261" t="s">
        <v>17</v>
      </c>
      <c r="J3211" s="261" t="s">
        <v>17</v>
      </c>
      <c r="K3211" s="261" t="s">
        <v>5464</v>
      </c>
      <c r="L3211" s="262">
        <v>45617</v>
      </c>
      <c r="M3211" s="261" t="s">
        <v>20</v>
      </c>
    </row>
    <row r="3212" spans="1:13" x14ac:dyDescent="0.35">
      <c r="A3212" s="259" t="s">
        <v>1016</v>
      </c>
      <c r="B3212" s="259" t="s">
        <v>1017</v>
      </c>
      <c r="C3212" s="259" t="s">
        <v>1018</v>
      </c>
      <c r="D3212" s="259" t="s">
        <v>1805</v>
      </c>
      <c r="E3212" s="259">
        <v>0</v>
      </c>
      <c r="F3212" s="259" t="s">
        <v>1799</v>
      </c>
      <c r="G3212" s="259" t="s">
        <v>33</v>
      </c>
      <c r="H3212" s="259">
        <v>2</v>
      </c>
      <c r="I3212" s="259" t="s">
        <v>17</v>
      </c>
      <c r="J3212" s="259" t="s">
        <v>17</v>
      </c>
      <c r="K3212" s="259" t="s">
        <v>5465</v>
      </c>
      <c r="L3212" s="260">
        <v>45617</v>
      </c>
      <c r="M3212" s="259" t="s">
        <v>20</v>
      </c>
    </row>
    <row r="3213" spans="1:13" x14ac:dyDescent="0.35">
      <c r="A3213" s="261" t="s">
        <v>1016</v>
      </c>
      <c r="B3213" s="261" t="s">
        <v>1017</v>
      </c>
      <c r="C3213" s="261" t="s">
        <v>1018</v>
      </c>
      <c r="D3213" s="261" t="s">
        <v>1807</v>
      </c>
      <c r="E3213" s="261">
        <v>3</v>
      </c>
      <c r="F3213" s="261" t="s">
        <v>1799</v>
      </c>
      <c r="G3213" s="261" t="s">
        <v>33</v>
      </c>
      <c r="H3213" s="261">
        <v>2</v>
      </c>
      <c r="I3213" s="261" t="s">
        <v>17</v>
      </c>
      <c r="J3213" s="261" t="s">
        <v>17</v>
      </c>
      <c r="K3213" s="261" t="s">
        <v>5466</v>
      </c>
      <c r="L3213" s="262">
        <v>45617</v>
      </c>
      <c r="M3213" s="261" t="s">
        <v>20</v>
      </c>
    </row>
    <row r="3214" spans="1:13" x14ac:dyDescent="0.35">
      <c r="A3214" s="259" t="s">
        <v>1016</v>
      </c>
      <c r="B3214" s="259" t="s">
        <v>1017</v>
      </c>
      <c r="C3214" s="259" t="s">
        <v>1018</v>
      </c>
      <c r="D3214" s="259" t="s">
        <v>1809</v>
      </c>
      <c r="E3214" s="259">
        <v>0</v>
      </c>
      <c r="F3214" s="259" t="s">
        <v>1799</v>
      </c>
      <c r="G3214" s="259" t="s">
        <v>33</v>
      </c>
      <c r="H3214" s="259">
        <v>2</v>
      </c>
      <c r="I3214" s="259" t="s">
        <v>17</v>
      </c>
      <c r="J3214" s="259" t="s">
        <v>17</v>
      </c>
      <c r="K3214" s="259" t="s">
        <v>5467</v>
      </c>
      <c r="L3214" s="260">
        <v>45617</v>
      </c>
      <c r="M3214" s="259" t="s">
        <v>20</v>
      </c>
    </row>
    <row r="3215" spans="1:13" x14ac:dyDescent="0.35">
      <c r="A3215" s="261" t="s">
        <v>1016</v>
      </c>
      <c r="B3215" s="261" t="s">
        <v>1017</v>
      </c>
      <c r="C3215" s="261" t="s">
        <v>1018</v>
      </c>
      <c r="D3215" s="261" t="s">
        <v>1811</v>
      </c>
      <c r="E3215" s="261">
        <v>0</v>
      </c>
      <c r="F3215" s="261" t="s">
        <v>1799</v>
      </c>
      <c r="G3215" s="261" t="s">
        <v>33</v>
      </c>
      <c r="H3215" s="261">
        <v>2</v>
      </c>
      <c r="I3215" s="261" t="s">
        <v>17</v>
      </c>
      <c r="J3215" s="261" t="s">
        <v>17</v>
      </c>
      <c r="K3215" s="261" t="s">
        <v>5468</v>
      </c>
      <c r="L3215" s="262">
        <v>45617</v>
      </c>
      <c r="M3215" s="261" t="s">
        <v>20</v>
      </c>
    </row>
    <row r="3216" spans="1:13" x14ac:dyDescent="0.35">
      <c r="A3216" s="259" t="s">
        <v>1016</v>
      </c>
      <c r="B3216" s="259" t="s">
        <v>1017</v>
      </c>
      <c r="C3216" s="259" t="s">
        <v>1018</v>
      </c>
      <c r="D3216" s="259" t="s">
        <v>1813</v>
      </c>
      <c r="E3216" s="259">
        <v>1</v>
      </c>
      <c r="F3216" s="259" t="s">
        <v>1799</v>
      </c>
      <c r="G3216" s="259" t="s">
        <v>33</v>
      </c>
      <c r="H3216" s="259">
        <v>2</v>
      </c>
      <c r="I3216" s="259" t="s">
        <v>17</v>
      </c>
      <c r="J3216" s="259" t="s">
        <v>17</v>
      </c>
      <c r="K3216" s="259" t="s">
        <v>5469</v>
      </c>
      <c r="L3216" s="260">
        <v>45617</v>
      </c>
      <c r="M3216" s="259" t="s">
        <v>20</v>
      </c>
    </row>
    <row r="3217" spans="1:13" x14ac:dyDescent="0.35">
      <c r="A3217" s="261" t="s">
        <v>1016</v>
      </c>
      <c r="B3217" s="261" t="s">
        <v>1017</v>
      </c>
      <c r="C3217" s="261" t="s">
        <v>1018</v>
      </c>
      <c r="D3217" s="261" t="s">
        <v>1815</v>
      </c>
      <c r="E3217" s="261">
        <v>0</v>
      </c>
      <c r="F3217" s="261" t="s">
        <v>1799</v>
      </c>
      <c r="G3217" s="261" t="s">
        <v>33</v>
      </c>
      <c r="H3217" s="261">
        <v>2</v>
      </c>
      <c r="I3217" s="261" t="s">
        <v>17</v>
      </c>
      <c r="J3217" s="261" t="s">
        <v>17</v>
      </c>
      <c r="K3217" s="261" t="s">
        <v>5470</v>
      </c>
      <c r="L3217" s="262">
        <v>45617</v>
      </c>
      <c r="M3217" s="261" t="s">
        <v>20</v>
      </c>
    </row>
    <row r="3218" spans="1:13" x14ac:dyDescent="0.35">
      <c r="A3218" s="259" t="s">
        <v>42</v>
      </c>
      <c r="B3218" s="259" t="s">
        <v>43</v>
      </c>
      <c r="C3218" s="259" t="s">
        <v>44</v>
      </c>
      <c r="D3218" s="259" t="s">
        <v>1798</v>
      </c>
      <c r="E3218" s="259">
        <v>2</v>
      </c>
      <c r="F3218" s="259" t="s">
        <v>1799</v>
      </c>
      <c r="G3218" s="259" t="s">
        <v>33</v>
      </c>
      <c r="H3218" s="259">
        <v>2</v>
      </c>
      <c r="I3218" s="259" t="s">
        <v>17</v>
      </c>
      <c r="J3218" s="259" t="s">
        <v>17</v>
      </c>
      <c r="K3218" s="259" t="s">
        <v>5471</v>
      </c>
      <c r="L3218" s="260">
        <v>45617</v>
      </c>
      <c r="M3218" s="259" t="s">
        <v>20</v>
      </c>
    </row>
    <row r="3219" spans="1:13" x14ac:dyDescent="0.35">
      <c r="A3219" s="261" t="s">
        <v>42</v>
      </c>
      <c r="B3219" s="261" t="s">
        <v>43</v>
      </c>
      <c r="C3219" s="261" t="s">
        <v>44</v>
      </c>
      <c r="D3219" s="261" t="s">
        <v>1801</v>
      </c>
      <c r="E3219" s="261">
        <v>0</v>
      </c>
      <c r="F3219" s="261" t="s">
        <v>1799</v>
      </c>
      <c r="G3219" s="261" t="s">
        <v>33</v>
      </c>
      <c r="H3219" s="261">
        <v>2</v>
      </c>
      <c r="I3219" s="261" t="s">
        <v>17</v>
      </c>
      <c r="J3219" s="261" t="s">
        <v>17</v>
      </c>
      <c r="K3219" s="261" t="s">
        <v>5472</v>
      </c>
      <c r="L3219" s="262">
        <v>45617</v>
      </c>
      <c r="M3219" s="261" t="s">
        <v>20</v>
      </c>
    </row>
    <row r="3220" spans="1:13" x14ac:dyDescent="0.35">
      <c r="A3220" s="259" t="s">
        <v>42</v>
      </c>
      <c r="B3220" s="259" t="s">
        <v>43</v>
      </c>
      <c r="C3220" s="259" t="s">
        <v>44</v>
      </c>
      <c r="D3220" s="259" t="s">
        <v>1803</v>
      </c>
      <c r="E3220" s="259">
        <v>1</v>
      </c>
      <c r="F3220" s="259" t="s">
        <v>1799</v>
      </c>
      <c r="G3220" s="259" t="s">
        <v>33</v>
      </c>
      <c r="H3220" s="259">
        <v>2</v>
      </c>
      <c r="I3220" s="259" t="s">
        <v>17</v>
      </c>
      <c r="J3220" s="259" t="s">
        <v>17</v>
      </c>
      <c r="K3220" s="259" t="s">
        <v>5473</v>
      </c>
      <c r="L3220" s="260">
        <v>45617</v>
      </c>
      <c r="M3220" s="259" t="s">
        <v>20</v>
      </c>
    </row>
    <row r="3221" spans="1:13" x14ac:dyDescent="0.35">
      <c r="A3221" s="261" t="s">
        <v>42</v>
      </c>
      <c r="B3221" s="261" t="s">
        <v>43</v>
      </c>
      <c r="C3221" s="261" t="s">
        <v>44</v>
      </c>
      <c r="D3221" s="261" t="s">
        <v>1805</v>
      </c>
      <c r="E3221" s="261">
        <v>0</v>
      </c>
      <c r="F3221" s="261" t="s">
        <v>1799</v>
      </c>
      <c r="G3221" s="261" t="s">
        <v>33</v>
      </c>
      <c r="H3221" s="261">
        <v>2</v>
      </c>
      <c r="I3221" s="261" t="s">
        <v>17</v>
      </c>
      <c r="J3221" s="261" t="s">
        <v>17</v>
      </c>
      <c r="K3221" s="261" t="s">
        <v>5474</v>
      </c>
      <c r="L3221" s="262">
        <v>45617</v>
      </c>
      <c r="M3221" s="261" t="s">
        <v>20</v>
      </c>
    </row>
    <row r="3222" spans="1:13" x14ac:dyDescent="0.35">
      <c r="A3222" s="259" t="s">
        <v>42</v>
      </c>
      <c r="B3222" s="259" t="s">
        <v>43</v>
      </c>
      <c r="C3222" s="259" t="s">
        <v>44</v>
      </c>
      <c r="D3222" s="259" t="s">
        <v>1807</v>
      </c>
      <c r="E3222" s="259">
        <v>2</v>
      </c>
      <c r="F3222" s="259" t="s">
        <v>1799</v>
      </c>
      <c r="G3222" s="259" t="s">
        <v>33</v>
      </c>
      <c r="H3222" s="259">
        <v>2</v>
      </c>
      <c r="I3222" s="259" t="s">
        <v>17</v>
      </c>
      <c r="J3222" s="259" t="s">
        <v>17</v>
      </c>
      <c r="K3222" s="259" t="s">
        <v>5475</v>
      </c>
      <c r="L3222" s="260">
        <v>45617</v>
      </c>
      <c r="M3222" s="259" t="s">
        <v>20</v>
      </c>
    </row>
    <row r="3223" spans="1:13" x14ac:dyDescent="0.35">
      <c r="A3223" s="261" t="s">
        <v>42</v>
      </c>
      <c r="B3223" s="261" t="s">
        <v>43</v>
      </c>
      <c r="C3223" s="261" t="s">
        <v>44</v>
      </c>
      <c r="D3223" s="261" t="s">
        <v>1809</v>
      </c>
      <c r="E3223" s="261">
        <v>0</v>
      </c>
      <c r="F3223" s="261" t="s">
        <v>1799</v>
      </c>
      <c r="G3223" s="261" t="s">
        <v>33</v>
      </c>
      <c r="H3223" s="261">
        <v>2</v>
      </c>
      <c r="I3223" s="261" t="s">
        <v>17</v>
      </c>
      <c r="J3223" s="261" t="s">
        <v>17</v>
      </c>
      <c r="K3223" s="261" t="s">
        <v>5476</v>
      </c>
      <c r="L3223" s="262">
        <v>45617</v>
      </c>
      <c r="M3223" s="261" t="s">
        <v>20</v>
      </c>
    </row>
    <row r="3224" spans="1:13" x14ac:dyDescent="0.35">
      <c r="A3224" s="259" t="s">
        <v>42</v>
      </c>
      <c r="B3224" s="259" t="s">
        <v>43</v>
      </c>
      <c r="C3224" s="259" t="s">
        <v>44</v>
      </c>
      <c r="D3224" s="259" t="s">
        <v>1811</v>
      </c>
      <c r="E3224" s="259">
        <v>2</v>
      </c>
      <c r="F3224" s="259" t="s">
        <v>1799</v>
      </c>
      <c r="G3224" s="259" t="s">
        <v>33</v>
      </c>
      <c r="H3224" s="259">
        <v>2</v>
      </c>
      <c r="I3224" s="259" t="s">
        <v>17</v>
      </c>
      <c r="J3224" s="259" t="s">
        <v>17</v>
      </c>
      <c r="K3224" s="259" t="s">
        <v>5477</v>
      </c>
      <c r="L3224" s="260">
        <v>45617</v>
      </c>
      <c r="M3224" s="259" t="s">
        <v>20</v>
      </c>
    </row>
    <row r="3225" spans="1:13" x14ac:dyDescent="0.35">
      <c r="A3225" s="261" t="s">
        <v>42</v>
      </c>
      <c r="B3225" s="261" t="s">
        <v>43</v>
      </c>
      <c r="C3225" s="261" t="s">
        <v>44</v>
      </c>
      <c r="D3225" s="261" t="s">
        <v>1813</v>
      </c>
      <c r="E3225" s="261">
        <v>1</v>
      </c>
      <c r="F3225" s="261" t="s">
        <v>1799</v>
      </c>
      <c r="G3225" s="261" t="s">
        <v>33</v>
      </c>
      <c r="H3225" s="261">
        <v>2</v>
      </c>
      <c r="I3225" s="261" t="s">
        <v>17</v>
      </c>
      <c r="J3225" s="261" t="s">
        <v>17</v>
      </c>
      <c r="K3225" s="261" t="s">
        <v>5478</v>
      </c>
      <c r="L3225" s="262">
        <v>45617</v>
      </c>
      <c r="M3225" s="261" t="s">
        <v>20</v>
      </c>
    </row>
    <row r="3226" spans="1:13" x14ac:dyDescent="0.35">
      <c r="A3226" s="259" t="s">
        <v>42</v>
      </c>
      <c r="B3226" s="259" t="s">
        <v>43</v>
      </c>
      <c r="C3226" s="259" t="s">
        <v>44</v>
      </c>
      <c r="D3226" s="259" t="s">
        <v>1815</v>
      </c>
      <c r="E3226" s="259">
        <v>0</v>
      </c>
      <c r="F3226" s="259" t="s">
        <v>1799</v>
      </c>
      <c r="G3226" s="259" t="s">
        <v>33</v>
      </c>
      <c r="H3226" s="259">
        <v>2</v>
      </c>
      <c r="I3226" s="259" t="s">
        <v>17</v>
      </c>
      <c r="J3226" s="259" t="s">
        <v>17</v>
      </c>
      <c r="K3226" s="259" t="s">
        <v>5479</v>
      </c>
      <c r="L3226" s="260">
        <v>45617</v>
      </c>
      <c r="M3226" s="259" t="s">
        <v>20</v>
      </c>
    </row>
    <row r="3227" spans="1:13" x14ac:dyDescent="0.35">
      <c r="A3227" s="261" t="s">
        <v>96</v>
      </c>
      <c r="B3227" s="261" t="s">
        <v>97</v>
      </c>
      <c r="C3227" s="261" t="s">
        <v>98</v>
      </c>
      <c r="D3227" s="261" t="s">
        <v>1798</v>
      </c>
      <c r="E3227" s="261">
        <v>0</v>
      </c>
      <c r="F3227" s="261" t="s">
        <v>1799</v>
      </c>
      <c r="G3227" s="261" t="s">
        <v>33</v>
      </c>
      <c r="H3227" s="261">
        <v>2</v>
      </c>
      <c r="I3227" s="261" t="s">
        <v>17</v>
      </c>
      <c r="J3227" s="261" t="s">
        <v>17</v>
      </c>
      <c r="K3227" s="261" t="s">
        <v>5480</v>
      </c>
      <c r="L3227" s="262">
        <v>45618</v>
      </c>
      <c r="M3227" s="261" t="s">
        <v>20</v>
      </c>
    </row>
    <row r="3228" spans="1:13" x14ac:dyDescent="0.35">
      <c r="A3228" s="259" t="s">
        <v>96</v>
      </c>
      <c r="B3228" s="259" t="s">
        <v>97</v>
      </c>
      <c r="C3228" s="259" t="s">
        <v>98</v>
      </c>
      <c r="D3228" s="259" t="s">
        <v>1801</v>
      </c>
      <c r="E3228" s="259">
        <v>2</v>
      </c>
      <c r="F3228" s="259" t="s">
        <v>1799</v>
      </c>
      <c r="G3228" s="259" t="s">
        <v>33</v>
      </c>
      <c r="H3228" s="259">
        <v>2</v>
      </c>
      <c r="I3228" s="259" t="s">
        <v>17</v>
      </c>
      <c r="J3228" s="259" t="s">
        <v>17</v>
      </c>
      <c r="K3228" s="259" t="s">
        <v>5481</v>
      </c>
      <c r="L3228" s="260">
        <v>45618</v>
      </c>
      <c r="M3228" s="259" t="s">
        <v>20</v>
      </c>
    </row>
    <row r="3229" spans="1:13" x14ac:dyDescent="0.35">
      <c r="A3229" s="261" t="s">
        <v>96</v>
      </c>
      <c r="B3229" s="261" t="s">
        <v>97</v>
      </c>
      <c r="C3229" s="261" t="s">
        <v>98</v>
      </c>
      <c r="D3229" s="261" t="s">
        <v>1803</v>
      </c>
      <c r="E3229" s="261">
        <v>1</v>
      </c>
      <c r="F3229" s="261" t="s">
        <v>1799</v>
      </c>
      <c r="G3229" s="261" t="s">
        <v>33</v>
      </c>
      <c r="H3229" s="261">
        <v>2</v>
      </c>
      <c r="I3229" s="261" t="s">
        <v>17</v>
      </c>
      <c r="J3229" s="261" t="s">
        <v>17</v>
      </c>
      <c r="K3229" s="261" t="s">
        <v>5482</v>
      </c>
      <c r="L3229" s="262">
        <v>45618</v>
      </c>
      <c r="M3229" s="261" t="s">
        <v>20</v>
      </c>
    </row>
    <row r="3230" spans="1:13" x14ac:dyDescent="0.35">
      <c r="A3230" s="259" t="s">
        <v>96</v>
      </c>
      <c r="B3230" s="259" t="s">
        <v>97</v>
      </c>
      <c r="C3230" s="259" t="s">
        <v>98</v>
      </c>
      <c r="D3230" s="259" t="s">
        <v>1805</v>
      </c>
      <c r="E3230" s="259">
        <v>3</v>
      </c>
      <c r="F3230" s="259" t="s">
        <v>1799</v>
      </c>
      <c r="G3230" s="259" t="s">
        <v>33</v>
      </c>
      <c r="H3230" s="259">
        <v>2</v>
      </c>
      <c r="I3230" s="259" t="s">
        <v>17</v>
      </c>
      <c r="J3230" s="259" t="s">
        <v>17</v>
      </c>
      <c r="K3230" s="259" t="s">
        <v>5483</v>
      </c>
      <c r="L3230" s="260">
        <v>45618</v>
      </c>
      <c r="M3230" s="259" t="s">
        <v>20</v>
      </c>
    </row>
    <row r="3231" spans="1:13" x14ac:dyDescent="0.35">
      <c r="A3231" s="261" t="s">
        <v>96</v>
      </c>
      <c r="B3231" s="261" t="s">
        <v>97</v>
      </c>
      <c r="C3231" s="261" t="s">
        <v>98</v>
      </c>
      <c r="D3231" s="261" t="s">
        <v>1807</v>
      </c>
      <c r="E3231" s="261">
        <v>3</v>
      </c>
      <c r="F3231" s="261" t="s">
        <v>1799</v>
      </c>
      <c r="G3231" s="261" t="s">
        <v>33</v>
      </c>
      <c r="H3231" s="261">
        <v>2</v>
      </c>
      <c r="I3231" s="261" t="s">
        <v>17</v>
      </c>
      <c r="J3231" s="261" t="s">
        <v>17</v>
      </c>
      <c r="K3231" s="261" t="s">
        <v>5484</v>
      </c>
      <c r="L3231" s="262">
        <v>45618</v>
      </c>
      <c r="M3231" s="261" t="s">
        <v>20</v>
      </c>
    </row>
    <row r="3232" spans="1:13" x14ac:dyDescent="0.35">
      <c r="A3232" s="259" t="s">
        <v>96</v>
      </c>
      <c r="B3232" s="259" t="s">
        <v>97</v>
      </c>
      <c r="C3232" s="259" t="s">
        <v>98</v>
      </c>
      <c r="D3232" s="259" t="s">
        <v>1809</v>
      </c>
      <c r="E3232" s="259">
        <v>1</v>
      </c>
      <c r="F3232" s="259" t="s">
        <v>1799</v>
      </c>
      <c r="G3232" s="259" t="s">
        <v>33</v>
      </c>
      <c r="H3232" s="259">
        <v>2</v>
      </c>
      <c r="I3232" s="259" t="s">
        <v>17</v>
      </c>
      <c r="J3232" s="259" t="s">
        <v>17</v>
      </c>
      <c r="K3232" s="259" t="s">
        <v>5485</v>
      </c>
      <c r="L3232" s="260">
        <v>45618</v>
      </c>
      <c r="M3232" s="259" t="s">
        <v>20</v>
      </c>
    </row>
    <row r="3233" spans="1:13" x14ac:dyDescent="0.35">
      <c r="A3233" s="261" t="s">
        <v>96</v>
      </c>
      <c r="B3233" s="261" t="s">
        <v>97</v>
      </c>
      <c r="C3233" s="261" t="s">
        <v>98</v>
      </c>
      <c r="D3233" s="261" t="s">
        <v>1811</v>
      </c>
      <c r="E3233" s="261">
        <v>2</v>
      </c>
      <c r="F3233" s="261" t="s">
        <v>1799</v>
      </c>
      <c r="G3233" s="261" t="s">
        <v>33</v>
      </c>
      <c r="H3233" s="261">
        <v>2</v>
      </c>
      <c r="I3233" s="261" t="s">
        <v>17</v>
      </c>
      <c r="J3233" s="261" t="s">
        <v>17</v>
      </c>
      <c r="K3233" s="261" t="s">
        <v>5486</v>
      </c>
      <c r="L3233" s="262">
        <v>45618</v>
      </c>
      <c r="M3233" s="261" t="s">
        <v>20</v>
      </c>
    </row>
    <row r="3234" spans="1:13" x14ac:dyDescent="0.35">
      <c r="A3234" s="259" t="s">
        <v>96</v>
      </c>
      <c r="B3234" s="259" t="s">
        <v>97</v>
      </c>
      <c r="C3234" s="259" t="s">
        <v>98</v>
      </c>
      <c r="D3234" s="259" t="s">
        <v>1813</v>
      </c>
      <c r="E3234" s="259">
        <v>3</v>
      </c>
      <c r="F3234" s="259" t="s">
        <v>1799</v>
      </c>
      <c r="G3234" s="259" t="s">
        <v>33</v>
      </c>
      <c r="H3234" s="259">
        <v>2</v>
      </c>
      <c r="I3234" s="259" t="s">
        <v>17</v>
      </c>
      <c r="J3234" s="259" t="s">
        <v>17</v>
      </c>
      <c r="K3234" s="259" t="s">
        <v>5487</v>
      </c>
      <c r="L3234" s="260">
        <v>45618</v>
      </c>
      <c r="M3234" s="259" t="s">
        <v>20</v>
      </c>
    </row>
    <row r="3235" spans="1:13" x14ac:dyDescent="0.35">
      <c r="A3235" s="261" t="s">
        <v>96</v>
      </c>
      <c r="B3235" s="261" t="s">
        <v>97</v>
      </c>
      <c r="C3235" s="261" t="s">
        <v>98</v>
      </c>
      <c r="D3235" s="261" t="s">
        <v>1815</v>
      </c>
      <c r="E3235" s="261">
        <v>3</v>
      </c>
      <c r="F3235" s="261" t="s">
        <v>1799</v>
      </c>
      <c r="G3235" s="261" t="s">
        <v>33</v>
      </c>
      <c r="H3235" s="261">
        <v>2</v>
      </c>
      <c r="I3235" s="261" t="s">
        <v>17</v>
      </c>
      <c r="J3235" s="261" t="s">
        <v>17</v>
      </c>
      <c r="K3235" s="261" t="s">
        <v>5488</v>
      </c>
      <c r="L3235" s="262">
        <v>45618</v>
      </c>
      <c r="M3235" s="261" t="s">
        <v>20</v>
      </c>
    </row>
    <row r="3236" spans="1:13" x14ac:dyDescent="0.35">
      <c r="A3236" s="259" t="s">
        <v>150</v>
      </c>
      <c r="B3236" s="259" t="s">
        <v>151</v>
      </c>
      <c r="C3236" s="259" t="s">
        <v>152</v>
      </c>
      <c r="D3236" s="259" t="s">
        <v>1798</v>
      </c>
      <c r="E3236" s="259">
        <v>0</v>
      </c>
      <c r="F3236" s="259" t="s">
        <v>1799</v>
      </c>
      <c r="G3236" s="259" t="s">
        <v>33</v>
      </c>
      <c r="H3236" s="259">
        <v>2</v>
      </c>
      <c r="I3236" s="259" t="s">
        <v>17</v>
      </c>
      <c r="J3236" s="259" t="s">
        <v>17</v>
      </c>
      <c r="K3236" s="259" t="s">
        <v>5489</v>
      </c>
      <c r="L3236" s="260">
        <v>45618</v>
      </c>
      <c r="M3236" s="259" t="s">
        <v>20</v>
      </c>
    </row>
    <row r="3237" spans="1:13" x14ac:dyDescent="0.35">
      <c r="A3237" s="261" t="s">
        <v>150</v>
      </c>
      <c r="B3237" s="261" t="s">
        <v>151</v>
      </c>
      <c r="C3237" s="261" t="s">
        <v>152</v>
      </c>
      <c r="D3237" s="261" t="s">
        <v>1801</v>
      </c>
      <c r="E3237" s="261">
        <v>1</v>
      </c>
      <c r="F3237" s="261" t="s">
        <v>1799</v>
      </c>
      <c r="G3237" s="261" t="s">
        <v>33</v>
      </c>
      <c r="H3237" s="261">
        <v>2</v>
      </c>
      <c r="I3237" s="261" t="s">
        <v>17</v>
      </c>
      <c r="J3237" s="261" t="s">
        <v>17</v>
      </c>
      <c r="K3237" s="261" t="s">
        <v>5490</v>
      </c>
      <c r="L3237" s="262">
        <v>45618</v>
      </c>
      <c r="M3237" s="261" t="s">
        <v>20</v>
      </c>
    </row>
    <row r="3238" spans="1:13" x14ac:dyDescent="0.35">
      <c r="A3238" s="259" t="s">
        <v>150</v>
      </c>
      <c r="B3238" s="259" t="s">
        <v>151</v>
      </c>
      <c r="C3238" s="259" t="s">
        <v>152</v>
      </c>
      <c r="D3238" s="259" t="s">
        <v>1803</v>
      </c>
      <c r="E3238" s="259">
        <v>2</v>
      </c>
      <c r="F3238" s="259" t="s">
        <v>1799</v>
      </c>
      <c r="G3238" s="259" t="s">
        <v>33</v>
      </c>
      <c r="H3238" s="259">
        <v>2</v>
      </c>
      <c r="I3238" s="259" t="s">
        <v>17</v>
      </c>
      <c r="J3238" s="259" t="s">
        <v>17</v>
      </c>
      <c r="K3238" s="259" t="s">
        <v>5491</v>
      </c>
      <c r="L3238" s="260">
        <v>45618</v>
      </c>
      <c r="M3238" s="259" t="s">
        <v>20</v>
      </c>
    </row>
    <row r="3239" spans="1:13" x14ac:dyDescent="0.35">
      <c r="A3239" s="261" t="s">
        <v>150</v>
      </c>
      <c r="B3239" s="261" t="s">
        <v>151</v>
      </c>
      <c r="C3239" s="261" t="s">
        <v>152</v>
      </c>
      <c r="D3239" s="261" t="s">
        <v>1805</v>
      </c>
      <c r="E3239" s="261">
        <v>3</v>
      </c>
      <c r="F3239" s="261" t="s">
        <v>1799</v>
      </c>
      <c r="G3239" s="261" t="s">
        <v>33</v>
      </c>
      <c r="H3239" s="261">
        <v>2</v>
      </c>
      <c r="I3239" s="261" t="s">
        <v>17</v>
      </c>
      <c r="J3239" s="261" t="s">
        <v>17</v>
      </c>
      <c r="K3239" s="261" t="s">
        <v>5492</v>
      </c>
      <c r="L3239" s="262">
        <v>45618</v>
      </c>
      <c r="M3239" s="261" t="s">
        <v>20</v>
      </c>
    </row>
    <row r="3240" spans="1:13" x14ac:dyDescent="0.35">
      <c r="A3240" s="259" t="s">
        <v>150</v>
      </c>
      <c r="B3240" s="259" t="s">
        <v>151</v>
      </c>
      <c r="C3240" s="259" t="s">
        <v>152</v>
      </c>
      <c r="D3240" s="259" t="s">
        <v>1807</v>
      </c>
      <c r="E3240" s="259">
        <v>3</v>
      </c>
      <c r="F3240" s="259" t="s">
        <v>1799</v>
      </c>
      <c r="G3240" s="259" t="s">
        <v>33</v>
      </c>
      <c r="H3240" s="259">
        <v>2</v>
      </c>
      <c r="I3240" s="259" t="s">
        <v>17</v>
      </c>
      <c r="J3240" s="259" t="s">
        <v>17</v>
      </c>
      <c r="K3240" s="259" t="s">
        <v>5493</v>
      </c>
      <c r="L3240" s="260">
        <v>45618</v>
      </c>
      <c r="M3240" s="259" t="s">
        <v>20</v>
      </c>
    </row>
    <row r="3241" spans="1:13" x14ac:dyDescent="0.35">
      <c r="A3241" s="261" t="s">
        <v>150</v>
      </c>
      <c r="B3241" s="261" t="s">
        <v>151</v>
      </c>
      <c r="C3241" s="261" t="s">
        <v>152</v>
      </c>
      <c r="D3241" s="261" t="s">
        <v>1809</v>
      </c>
      <c r="E3241" s="261">
        <v>2</v>
      </c>
      <c r="F3241" s="261" t="s">
        <v>1799</v>
      </c>
      <c r="G3241" s="261" t="s">
        <v>33</v>
      </c>
      <c r="H3241" s="261">
        <v>2</v>
      </c>
      <c r="I3241" s="261" t="s">
        <v>17</v>
      </c>
      <c r="J3241" s="261" t="s">
        <v>17</v>
      </c>
      <c r="K3241" s="261" t="s">
        <v>5494</v>
      </c>
      <c r="L3241" s="262">
        <v>45618</v>
      </c>
      <c r="M3241" s="261" t="s">
        <v>20</v>
      </c>
    </row>
    <row r="3242" spans="1:13" x14ac:dyDescent="0.35">
      <c r="A3242" s="259" t="s">
        <v>150</v>
      </c>
      <c r="B3242" s="259" t="s">
        <v>151</v>
      </c>
      <c r="C3242" s="259" t="s">
        <v>152</v>
      </c>
      <c r="D3242" s="259" t="s">
        <v>1811</v>
      </c>
      <c r="E3242" s="259">
        <v>2</v>
      </c>
      <c r="F3242" s="259" t="s">
        <v>1799</v>
      </c>
      <c r="G3242" s="259" t="s">
        <v>33</v>
      </c>
      <c r="H3242" s="259">
        <v>2</v>
      </c>
      <c r="I3242" s="259" t="s">
        <v>17</v>
      </c>
      <c r="J3242" s="259" t="s">
        <v>17</v>
      </c>
      <c r="K3242" s="259" t="s">
        <v>5495</v>
      </c>
      <c r="L3242" s="260">
        <v>45618</v>
      </c>
      <c r="M3242" s="259" t="s">
        <v>20</v>
      </c>
    </row>
    <row r="3243" spans="1:13" x14ac:dyDescent="0.35">
      <c r="A3243" s="261" t="s">
        <v>150</v>
      </c>
      <c r="B3243" s="261" t="s">
        <v>151</v>
      </c>
      <c r="C3243" s="261" t="s">
        <v>152</v>
      </c>
      <c r="D3243" s="261" t="s">
        <v>1813</v>
      </c>
      <c r="E3243" s="261">
        <v>3</v>
      </c>
      <c r="F3243" s="261" t="s">
        <v>1799</v>
      </c>
      <c r="G3243" s="261" t="s">
        <v>33</v>
      </c>
      <c r="H3243" s="261">
        <v>2</v>
      </c>
      <c r="I3243" s="261" t="s">
        <v>17</v>
      </c>
      <c r="J3243" s="261" t="s">
        <v>17</v>
      </c>
      <c r="K3243" s="261" t="s">
        <v>5496</v>
      </c>
      <c r="L3243" s="262">
        <v>45618</v>
      </c>
      <c r="M3243" s="261" t="s">
        <v>20</v>
      </c>
    </row>
    <row r="3244" spans="1:13" x14ac:dyDescent="0.35">
      <c r="A3244" s="259" t="s">
        <v>150</v>
      </c>
      <c r="B3244" s="259" t="s">
        <v>151</v>
      </c>
      <c r="C3244" s="259" t="s">
        <v>152</v>
      </c>
      <c r="D3244" s="259" t="s">
        <v>1815</v>
      </c>
      <c r="E3244" s="259">
        <v>3</v>
      </c>
      <c r="F3244" s="259" t="s">
        <v>1799</v>
      </c>
      <c r="G3244" s="259" t="s">
        <v>33</v>
      </c>
      <c r="H3244" s="259">
        <v>2</v>
      </c>
      <c r="I3244" s="259" t="s">
        <v>17</v>
      </c>
      <c r="J3244" s="259" t="s">
        <v>17</v>
      </c>
      <c r="K3244" s="259" t="s">
        <v>5497</v>
      </c>
      <c r="L3244" s="260">
        <v>45618</v>
      </c>
      <c r="M3244" s="259" t="s">
        <v>20</v>
      </c>
    </row>
    <row r="3245" spans="1:13" x14ac:dyDescent="0.35">
      <c r="A3245" s="261" t="s">
        <v>600</v>
      </c>
      <c r="B3245" s="261" t="s">
        <v>601</v>
      </c>
      <c r="C3245" s="261" t="s">
        <v>602</v>
      </c>
      <c r="D3245" s="261" t="s">
        <v>1798</v>
      </c>
      <c r="E3245" s="261">
        <v>0</v>
      </c>
      <c r="F3245" s="261" t="s">
        <v>1799</v>
      </c>
      <c r="G3245" s="261" t="s">
        <v>33</v>
      </c>
      <c r="H3245" s="261">
        <v>2</v>
      </c>
      <c r="I3245" s="261" t="s">
        <v>17</v>
      </c>
      <c r="J3245" s="261" t="s">
        <v>17</v>
      </c>
      <c r="K3245" s="261" t="s">
        <v>5498</v>
      </c>
      <c r="L3245" s="262">
        <v>45618</v>
      </c>
      <c r="M3245" s="261" t="s">
        <v>20</v>
      </c>
    </row>
    <row r="3246" spans="1:13" x14ac:dyDescent="0.35">
      <c r="A3246" s="259" t="s">
        <v>600</v>
      </c>
      <c r="B3246" s="259" t="s">
        <v>601</v>
      </c>
      <c r="C3246" s="259" t="s">
        <v>602</v>
      </c>
      <c r="D3246" s="259" t="s">
        <v>1801</v>
      </c>
      <c r="E3246" s="259">
        <v>0</v>
      </c>
      <c r="F3246" s="259" t="s">
        <v>1799</v>
      </c>
      <c r="G3246" s="259" t="s">
        <v>33</v>
      </c>
      <c r="H3246" s="259">
        <v>2</v>
      </c>
      <c r="I3246" s="259" t="s">
        <v>17</v>
      </c>
      <c r="J3246" s="259" t="s">
        <v>17</v>
      </c>
      <c r="K3246" s="259" t="s">
        <v>5499</v>
      </c>
      <c r="L3246" s="260">
        <v>45618</v>
      </c>
      <c r="M3246" s="259" t="s">
        <v>20</v>
      </c>
    </row>
    <row r="3247" spans="1:13" x14ac:dyDescent="0.35">
      <c r="A3247" s="261" t="s">
        <v>600</v>
      </c>
      <c r="B3247" s="261" t="s">
        <v>601</v>
      </c>
      <c r="C3247" s="261" t="s">
        <v>602</v>
      </c>
      <c r="D3247" s="261" t="s">
        <v>1803</v>
      </c>
      <c r="E3247" s="261">
        <v>0</v>
      </c>
      <c r="F3247" s="261" t="s">
        <v>1799</v>
      </c>
      <c r="G3247" s="261" t="s">
        <v>33</v>
      </c>
      <c r="H3247" s="261">
        <v>2</v>
      </c>
      <c r="I3247" s="261" t="s">
        <v>17</v>
      </c>
      <c r="J3247" s="261" t="s">
        <v>17</v>
      </c>
      <c r="K3247" s="261" t="s">
        <v>5500</v>
      </c>
      <c r="L3247" s="262">
        <v>45618</v>
      </c>
      <c r="M3247" s="261" t="s">
        <v>20</v>
      </c>
    </row>
    <row r="3248" spans="1:13" x14ac:dyDescent="0.35">
      <c r="A3248" s="259" t="s">
        <v>600</v>
      </c>
      <c r="B3248" s="259" t="s">
        <v>601</v>
      </c>
      <c r="C3248" s="259" t="s">
        <v>602</v>
      </c>
      <c r="D3248" s="259" t="s">
        <v>1805</v>
      </c>
      <c r="E3248" s="259">
        <v>0</v>
      </c>
      <c r="F3248" s="259" t="s">
        <v>1799</v>
      </c>
      <c r="G3248" s="259" t="s">
        <v>33</v>
      </c>
      <c r="H3248" s="259">
        <v>2</v>
      </c>
      <c r="I3248" s="259" t="s">
        <v>17</v>
      </c>
      <c r="J3248" s="259" t="s">
        <v>17</v>
      </c>
      <c r="K3248" s="259" t="s">
        <v>5501</v>
      </c>
      <c r="L3248" s="260">
        <v>45618</v>
      </c>
      <c r="M3248" s="259" t="s">
        <v>20</v>
      </c>
    </row>
    <row r="3249" spans="1:13" x14ac:dyDescent="0.35">
      <c r="A3249" s="261" t="s">
        <v>600</v>
      </c>
      <c r="B3249" s="261" t="s">
        <v>601</v>
      </c>
      <c r="C3249" s="261" t="s">
        <v>602</v>
      </c>
      <c r="D3249" s="261" t="s">
        <v>1807</v>
      </c>
      <c r="E3249" s="261">
        <v>2</v>
      </c>
      <c r="F3249" s="261" t="s">
        <v>1799</v>
      </c>
      <c r="G3249" s="261" t="s">
        <v>33</v>
      </c>
      <c r="H3249" s="261">
        <v>2</v>
      </c>
      <c r="I3249" s="261" t="s">
        <v>17</v>
      </c>
      <c r="J3249" s="261" t="s">
        <v>17</v>
      </c>
      <c r="K3249" s="261" t="s">
        <v>5502</v>
      </c>
      <c r="L3249" s="262">
        <v>45618</v>
      </c>
      <c r="M3249" s="261" t="s">
        <v>20</v>
      </c>
    </row>
    <row r="3250" spans="1:13" x14ac:dyDescent="0.35">
      <c r="A3250" s="259" t="s">
        <v>600</v>
      </c>
      <c r="B3250" s="259" t="s">
        <v>601</v>
      </c>
      <c r="C3250" s="259" t="s">
        <v>602</v>
      </c>
      <c r="D3250" s="259" t="s">
        <v>1809</v>
      </c>
      <c r="E3250" s="259">
        <v>0</v>
      </c>
      <c r="F3250" s="259" t="s">
        <v>1799</v>
      </c>
      <c r="G3250" s="259" t="s">
        <v>33</v>
      </c>
      <c r="H3250" s="259">
        <v>2</v>
      </c>
      <c r="I3250" s="259" t="s">
        <v>17</v>
      </c>
      <c r="J3250" s="259" t="s">
        <v>17</v>
      </c>
      <c r="K3250" s="259" t="s">
        <v>5503</v>
      </c>
      <c r="L3250" s="260">
        <v>45618</v>
      </c>
      <c r="M3250" s="259" t="s">
        <v>20</v>
      </c>
    </row>
    <row r="3251" spans="1:13" x14ac:dyDescent="0.35">
      <c r="A3251" s="261" t="s">
        <v>600</v>
      </c>
      <c r="B3251" s="261" t="s">
        <v>601</v>
      </c>
      <c r="C3251" s="261" t="s">
        <v>602</v>
      </c>
      <c r="D3251" s="261" t="s">
        <v>1811</v>
      </c>
      <c r="E3251" s="261">
        <v>0</v>
      </c>
      <c r="F3251" s="261" t="s">
        <v>1799</v>
      </c>
      <c r="G3251" s="261" t="s">
        <v>33</v>
      </c>
      <c r="H3251" s="261">
        <v>2</v>
      </c>
      <c r="I3251" s="261" t="s">
        <v>17</v>
      </c>
      <c r="J3251" s="261" t="s">
        <v>17</v>
      </c>
      <c r="K3251" s="261" t="s">
        <v>5504</v>
      </c>
      <c r="L3251" s="262">
        <v>45618</v>
      </c>
      <c r="M3251" s="261" t="s">
        <v>20</v>
      </c>
    </row>
    <row r="3252" spans="1:13" x14ac:dyDescent="0.35">
      <c r="A3252" s="259" t="s">
        <v>600</v>
      </c>
      <c r="B3252" s="259" t="s">
        <v>601</v>
      </c>
      <c r="C3252" s="259" t="s">
        <v>602</v>
      </c>
      <c r="D3252" s="259" t="s">
        <v>1813</v>
      </c>
      <c r="E3252" s="259">
        <v>0</v>
      </c>
      <c r="F3252" s="259" t="s">
        <v>1799</v>
      </c>
      <c r="G3252" s="259" t="s">
        <v>33</v>
      </c>
      <c r="H3252" s="259">
        <v>2</v>
      </c>
      <c r="I3252" s="259" t="s">
        <v>17</v>
      </c>
      <c r="J3252" s="259" t="s">
        <v>17</v>
      </c>
      <c r="K3252" s="259" t="s">
        <v>5505</v>
      </c>
      <c r="L3252" s="260">
        <v>45618</v>
      </c>
      <c r="M3252" s="259" t="s">
        <v>20</v>
      </c>
    </row>
    <row r="3253" spans="1:13" x14ac:dyDescent="0.35">
      <c r="A3253" s="261" t="s">
        <v>600</v>
      </c>
      <c r="B3253" s="261" t="s">
        <v>601</v>
      </c>
      <c r="C3253" s="261" t="s">
        <v>602</v>
      </c>
      <c r="D3253" s="261" t="s">
        <v>1815</v>
      </c>
      <c r="E3253" s="261">
        <v>0</v>
      </c>
      <c r="F3253" s="261" t="s">
        <v>1799</v>
      </c>
      <c r="G3253" s="261" t="s">
        <v>33</v>
      </c>
      <c r="H3253" s="261">
        <v>2</v>
      </c>
      <c r="I3253" s="261" t="s">
        <v>17</v>
      </c>
      <c r="J3253" s="261" t="s">
        <v>17</v>
      </c>
      <c r="K3253" s="261" t="s">
        <v>5506</v>
      </c>
      <c r="L3253" s="262">
        <v>45618</v>
      </c>
      <c r="M3253" s="261" t="s">
        <v>20</v>
      </c>
    </row>
    <row r="3254" spans="1:13" x14ac:dyDescent="0.35">
      <c r="A3254" s="259" t="s">
        <v>2306</v>
      </c>
      <c r="B3254" s="259" t="s">
        <v>2307</v>
      </c>
      <c r="C3254" s="259" t="s">
        <v>2308</v>
      </c>
      <c r="D3254" s="259" t="s">
        <v>813</v>
      </c>
      <c r="E3254" s="259">
        <v>30612</v>
      </c>
      <c r="F3254" s="259" t="s">
        <v>5507</v>
      </c>
      <c r="G3254" s="259" t="s">
        <v>723</v>
      </c>
      <c r="H3254" s="259">
        <v>2</v>
      </c>
      <c r="I3254" s="259" t="s">
        <v>5508</v>
      </c>
      <c r="J3254" s="259" t="s">
        <v>5509</v>
      </c>
      <c r="K3254" s="259" t="s">
        <v>5510</v>
      </c>
      <c r="L3254" s="260">
        <v>45620</v>
      </c>
      <c r="M3254" s="259" t="s">
        <v>352</v>
      </c>
    </row>
    <row r="3255" spans="1:13" x14ac:dyDescent="0.35">
      <c r="A3255" s="261" t="s">
        <v>2317</v>
      </c>
      <c r="B3255" s="261" t="s">
        <v>2318</v>
      </c>
      <c r="C3255" s="261" t="s">
        <v>2308</v>
      </c>
      <c r="D3255" s="261" t="s">
        <v>774</v>
      </c>
      <c r="E3255" s="261">
        <v>98235448</v>
      </c>
      <c r="F3255" s="261" t="s">
        <v>5511</v>
      </c>
      <c r="G3255" s="261" t="s">
        <v>404</v>
      </c>
      <c r="H3255" s="261">
        <v>1</v>
      </c>
      <c r="I3255" s="261" t="s">
        <v>5512</v>
      </c>
      <c r="J3255" s="261" t="s">
        <v>5513</v>
      </c>
      <c r="K3255" s="261" t="s">
        <v>5514</v>
      </c>
      <c r="L3255" s="262">
        <v>45620</v>
      </c>
      <c r="M3255" s="261" t="s">
        <v>352</v>
      </c>
    </row>
    <row r="3256" spans="1:13" x14ac:dyDescent="0.35">
      <c r="A3256" s="259" t="s">
        <v>2317</v>
      </c>
      <c r="B3256" s="259" t="s">
        <v>2318</v>
      </c>
      <c r="C3256" s="259" t="s">
        <v>2308</v>
      </c>
      <c r="D3256" s="259" t="s">
        <v>797</v>
      </c>
      <c r="E3256" s="259">
        <v>40939191</v>
      </c>
      <c r="F3256" s="259" t="s">
        <v>5511</v>
      </c>
      <c r="G3256" s="259" t="s">
        <v>404</v>
      </c>
      <c r="H3256" s="259">
        <v>1</v>
      </c>
      <c r="I3256" s="259" t="s">
        <v>5512</v>
      </c>
      <c r="J3256" s="259" t="s">
        <v>5515</v>
      </c>
      <c r="K3256" s="259" t="s">
        <v>5516</v>
      </c>
      <c r="L3256" s="260">
        <v>45620</v>
      </c>
      <c r="M3256" s="259" t="s">
        <v>352</v>
      </c>
    </row>
    <row r="3257" spans="1:13" x14ac:dyDescent="0.35">
      <c r="A3257" s="261" t="s">
        <v>2317</v>
      </c>
      <c r="B3257" s="261" t="s">
        <v>2318</v>
      </c>
      <c r="C3257" s="261" t="s">
        <v>2308</v>
      </c>
      <c r="D3257" s="261" t="s">
        <v>807</v>
      </c>
      <c r="E3257" s="261">
        <v>57296257</v>
      </c>
      <c r="F3257" s="261" t="s">
        <v>5511</v>
      </c>
      <c r="G3257" s="261" t="s">
        <v>404</v>
      </c>
      <c r="H3257" s="261">
        <v>1</v>
      </c>
      <c r="I3257" s="261" t="s">
        <v>5512</v>
      </c>
      <c r="J3257" s="261" t="s">
        <v>3846</v>
      </c>
      <c r="K3257" s="261" t="s">
        <v>5517</v>
      </c>
      <c r="L3257" s="262">
        <v>45620</v>
      </c>
      <c r="M3257" s="261" t="s">
        <v>352</v>
      </c>
    </row>
    <row r="3258" spans="1:13" x14ac:dyDescent="0.35">
      <c r="A3258" s="259" t="s">
        <v>2317</v>
      </c>
      <c r="B3258" s="259" t="s">
        <v>2318</v>
      </c>
      <c r="C3258" s="259" t="s">
        <v>2308</v>
      </c>
      <c r="D3258" s="259" t="s">
        <v>810</v>
      </c>
      <c r="E3258" s="259">
        <v>30612168</v>
      </c>
      <c r="F3258" s="259" t="s">
        <v>5518</v>
      </c>
      <c r="G3258" s="259" t="s">
        <v>723</v>
      </c>
      <c r="H3258" s="259">
        <v>2</v>
      </c>
      <c r="I3258" s="259" t="s">
        <v>5519</v>
      </c>
      <c r="J3258" s="259" t="s">
        <v>5520</v>
      </c>
      <c r="K3258" s="259" t="s">
        <v>5521</v>
      </c>
      <c r="L3258" s="260">
        <v>45620</v>
      </c>
      <c r="M3258" s="259" t="s">
        <v>352</v>
      </c>
    </row>
    <row r="3259" spans="1:13" x14ac:dyDescent="0.35">
      <c r="A3259" s="261" t="s">
        <v>2317</v>
      </c>
      <c r="B3259" s="261" t="s">
        <v>2318</v>
      </c>
      <c r="C3259" s="261" t="s">
        <v>2308</v>
      </c>
      <c r="D3259" s="261" t="s">
        <v>813</v>
      </c>
      <c r="E3259" s="261">
        <v>10327023</v>
      </c>
      <c r="F3259" s="261" t="s">
        <v>5511</v>
      </c>
      <c r="G3259" s="261" t="s">
        <v>723</v>
      </c>
      <c r="H3259" s="261">
        <v>2</v>
      </c>
      <c r="I3259" s="261" t="s">
        <v>5512</v>
      </c>
      <c r="J3259" s="261" t="s">
        <v>5522</v>
      </c>
      <c r="K3259" s="261" t="s">
        <v>5523</v>
      </c>
      <c r="L3259" s="262">
        <v>45620</v>
      </c>
      <c r="M3259" s="261" t="s">
        <v>352</v>
      </c>
    </row>
    <row r="3260" spans="1:13" x14ac:dyDescent="0.35">
      <c r="A3260" s="259" t="s">
        <v>2317</v>
      </c>
      <c r="B3260" s="259" t="s">
        <v>2318</v>
      </c>
      <c r="C3260" s="259" t="s">
        <v>2308</v>
      </c>
      <c r="D3260" s="259" t="s">
        <v>679</v>
      </c>
      <c r="E3260" s="259">
        <v>0</v>
      </c>
      <c r="F3260" s="259" t="s">
        <v>5518</v>
      </c>
      <c r="G3260" s="259" t="s">
        <v>723</v>
      </c>
      <c r="H3260" s="259">
        <v>2</v>
      </c>
      <c r="I3260" s="259" t="s">
        <v>5519</v>
      </c>
      <c r="J3260" s="259" t="s">
        <v>5524</v>
      </c>
      <c r="K3260" s="259" t="s">
        <v>5525</v>
      </c>
      <c r="L3260" s="260">
        <v>45620</v>
      </c>
      <c r="M3260" s="259" t="s">
        <v>352</v>
      </c>
    </row>
    <row r="3261" spans="1:13" x14ac:dyDescent="0.35">
      <c r="A3261" s="261" t="s">
        <v>2317</v>
      </c>
      <c r="B3261" s="261" t="s">
        <v>2318</v>
      </c>
      <c r="C3261" s="261" t="s">
        <v>2308</v>
      </c>
      <c r="D3261" s="261" t="s">
        <v>317</v>
      </c>
      <c r="E3261" s="261">
        <v>1</v>
      </c>
      <c r="F3261" s="261" t="s">
        <v>5511</v>
      </c>
      <c r="G3261" s="261" t="s">
        <v>404</v>
      </c>
      <c r="H3261" s="261">
        <v>1</v>
      </c>
      <c r="I3261" s="261" t="s">
        <v>5512</v>
      </c>
      <c r="J3261" s="261" t="s">
        <v>5526</v>
      </c>
      <c r="K3261" s="261" t="s">
        <v>5527</v>
      </c>
      <c r="L3261" s="262">
        <v>45620</v>
      </c>
      <c r="M3261" s="261" t="s">
        <v>352</v>
      </c>
    </row>
    <row r="3262" spans="1:13" x14ac:dyDescent="0.35">
      <c r="A3262" s="259" t="s">
        <v>2161</v>
      </c>
      <c r="B3262" s="259" t="s">
        <v>2162</v>
      </c>
      <c r="C3262" s="259" t="s">
        <v>2163</v>
      </c>
      <c r="D3262" s="259" t="s">
        <v>16</v>
      </c>
      <c r="E3262" s="259">
        <v>36000</v>
      </c>
      <c r="F3262" s="259" t="s">
        <v>5528</v>
      </c>
      <c r="G3262" s="259" t="s">
        <v>723</v>
      </c>
      <c r="H3262" s="259">
        <v>2</v>
      </c>
      <c r="I3262" s="259" t="s">
        <v>5529</v>
      </c>
      <c r="J3262" s="259" t="s">
        <v>5530</v>
      </c>
      <c r="K3262" s="259" t="s">
        <v>5531</v>
      </c>
      <c r="L3262" s="260">
        <v>45620</v>
      </c>
      <c r="M3262" s="259" t="s">
        <v>352</v>
      </c>
    </row>
    <row r="3263" spans="1:13" x14ac:dyDescent="0.35">
      <c r="A3263" s="261" t="s">
        <v>2161</v>
      </c>
      <c r="B3263" s="261" t="s">
        <v>2162</v>
      </c>
      <c r="C3263" s="261" t="s">
        <v>2163</v>
      </c>
      <c r="D3263" s="261" t="s">
        <v>21</v>
      </c>
      <c r="E3263" s="261">
        <v>3000</v>
      </c>
      <c r="F3263" s="261" t="s">
        <v>5528</v>
      </c>
      <c r="G3263" s="261" t="s">
        <v>723</v>
      </c>
      <c r="H3263" s="261">
        <v>2</v>
      </c>
      <c r="I3263" s="261" t="s">
        <v>5529</v>
      </c>
      <c r="J3263" s="261" t="s">
        <v>5532</v>
      </c>
      <c r="K3263" s="261" t="s">
        <v>5533</v>
      </c>
      <c r="L3263" s="262">
        <v>45620</v>
      </c>
      <c r="M3263" s="261" t="s">
        <v>352</v>
      </c>
    </row>
    <row r="3264" spans="1:13" x14ac:dyDescent="0.35">
      <c r="A3264" s="259" t="s">
        <v>2272</v>
      </c>
      <c r="B3264" s="259" t="s">
        <v>2273</v>
      </c>
      <c r="C3264" s="259" t="s">
        <v>2163</v>
      </c>
      <c r="D3264" s="259" t="s">
        <v>463</v>
      </c>
      <c r="E3264" s="259">
        <v>430000</v>
      </c>
      <c r="F3264" s="259" t="s">
        <v>5534</v>
      </c>
      <c r="G3264" s="259" t="s">
        <v>22</v>
      </c>
      <c r="H3264" s="259">
        <v>3</v>
      </c>
      <c r="I3264" s="259" t="s">
        <v>5535</v>
      </c>
      <c r="J3264" s="259" t="s">
        <v>5536</v>
      </c>
      <c r="K3264" s="259" t="s">
        <v>5537</v>
      </c>
      <c r="L3264" s="260">
        <v>45620</v>
      </c>
      <c r="M3264" s="259" t="s">
        <v>352</v>
      </c>
    </row>
    <row r="3265" spans="1:13" x14ac:dyDescent="0.35">
      <c r="A3265" s="261" t="s">
        <v>2272</v>
      </c>
      <c r="B3265" s="261" t="s">
        <v>2273</v>
      </c>
      <c r="C3265" s="261" t="s">
        <v>2163</v>
      </c>
      <c r="D3265" s="261" t="s">
        <v>16</v>
      </c>
      <c r="E3265" s="261">
        <v>36000</v>
      </c>
      <c r="F3265" s="261" t="s">
        <v>5528</v>
      </c>
      <c r="G3265" s="261" t="s">
        <v>723</v>
      </c>
      <c r="H3265" s="261">
        <v>2</v>
      </c>
      <c r="I3265" s="261" t="s">
        <v>5529</v>
      </c>
      <c r="J3265" s="261" t="s">
        <v>5530</v>
      </c>
      <c r="K3265" s="261" t="s">
        <v>5538</v>
      </c>
      <c r="L3265" s="262">
        <v>45620</v>
      </c>
      <c r="M3265" s="261" t="s">
        <v>352</v>
      </c>
    </row>
    <row r="3266" spans="1:13" x14ac:dyDescent="0.35">
      <c r="A3266" s="259" t="s">
        <v>2272</v>
      </c>
      <c r="B3266" s="259" t="s">
        <v>2273</v>
      </c>
      <c r="C3266" s="259" t="s">
        <v>2163</v>
      </c>
      <c r="D3266" s="259" t="s">
        <v>21</v>
      </c>
      <c r="E3266" s="259">
        <v>3000</v>
      </c>
      <c r="F3266" s="259" t="s">
        <v>5528</v>
      </c>
      <c r="G3266" s="259" t="s">
        <v>723</v>
      </c>
      <c r="H3266" s="259">
        <v>2</v>
      </c>
      <c r="I3266" s="259" t="s">
        <v>5529</v>
      </c>
      <c r="J3266" s="259" t="s">
        <v>5532</v>
      </c>
      <c r="K3266" s="259" t="s">
        <v>5539</v>
      </c>
      <c r="L3266" s="260">
        <v>45620</v>
      </c>
      <c r="M3266" s="259" t="s">
        <v>352</v>
      </c>
    </row>
    <row r="3267" spans="1:13" x14ac:dyDescent="0.35">
      <c r="A3267" s="261" t="s">
        <v>1150</v>
      </c>
      <c r="B3267" s="261" t="s">
        <v>1151</v>
      </c>
      <c r="C3267" s="261" t="s">
        <v>1152</v>
      </c>
      <c r="D3267" s="261" t="s">
        <v>759</v>
      </c>
      <c r="E3267" s="261">
        <v>1340433</v>
      </c>
      <c r="F3267" s="261" t="s">
        <v>5540</v>
      </c>
      <c r="G3267" s="261" t="s">
        <v>404</v>
      </c>
      <c r="H3267" s="261">
        <v>1</v>
      </c>
      <c r="I3267" s="261" t="s">
        <v>5541</v>
      </c>
      <c r="J3267" s="261" t="s">
        <v>5542</v>
      </c>
      <c r="K3267" s="261" t="s">
        <v>5543</v>
      </c>
      <c r="L3267" s="262">
        <v>45620</v>
      </c>
      <c r="M3267" s="261" t="s">
        <v>20</v>
      </c>
    </row>
    <row r="3268" spans="1:13" x14ac:dyDescent="0.35">
      <c r="A3268" s="259" t="s">
        <v>1150</v>
      </c>
      <c r="B3268" s="259" t="s">
        <v>1151</v>
      </c>
      <c r="C3268" s="259" t="s">
        <v>1152</v>
      </c>
      <c r="D3268" s="259" t="s">
        <v>764</v>
      </c>
      <c r="E3268" s="259">
        <v>14950</v>
      </c>
      <c r="F3268" s="259" t="s">
        <v>5544</v>
      </c>
      <c r="G3268" s="259" t="s">
        <v>404</v>
      </c>
      <c r="H3268" s="259">
        <v>1</v>
      </c>
      <c r="I3268" s="259" t="s">
        <v>5545</v>
      </c>
      <c r="J3268" s="259" t="s">
        <v>5546</v>
      </c>
      <c r="K3268" s="259" t="s">
        <v>5547</v>
      </c>
      <c r="L3268" s="260">
        <v>45620</v>
      </c>
      <c r="M3268" s="259" t="s">
        <v>20</v>
      </c>
    </row>
    <row r="3269" spans="1:13" x14ac:dyDescent="0.35">
      <c r="A3269" s="261" t="s">
        <v>1150</v>
      </c>
      <c r="B3269" s="261" t="s">
        <v>1151</v>
      </c>
      <c r="C3269" s="261" t="s">
        <v>1152</v>
      </c>
      <c r="D3269" s="261" t="s">
        <v>774</v>
      </c>
      <c r="E3269" s="261">
        <v>857795</v>
      </c>
      <c r="F3269" s="261" t="s">
        <v>5540</v>
      </c>
      <c r="G3269" s="261" t="s">
        <v>404</v>
      </c>
      <c r="H3269" s="261">
        <v>1</v>
      </c>
      <c r="I3269" s="261" t="s">
        <v>5541</v>
      </c>
      <c r="J3269" s="261" t="s">
        <v>5548</v>
      </c>
      <c r="K3269" s="261" t="s">
        <v>5549</v>
      </c>
      <c r="L3269" s="262">
        <v>45620</v>
      </c>
      <c r="M3269" s="261" t="s">
        <v>20</v>
      </c>
    </row>
    <row r="3270" spans="1:13" x14ac:dyDescent="0.35">
      <c r="A3270" s="259" t="s">
        <v>1150</v>
      </c>
      <c r="B3270" s="259" t="s">
        <v>1151</v>
      </c>
      <c r="C3270" s="259" t="s">
        <v>1152</v>
      </c>
      <c r="D3270" s="259" t="s">
        <v>463</v>
      </c>
      <c r="E3270" s="259">
        <v>0</v>
      </c>
      <c r="F3270" s="259" t="s">
        <v>5540</v>
      </c>
      <c r="G3270" s="259" t="s">
        <v>404</v>
      </c>
      <c r="H3270" s="259">
        <v>1</v>
      </c>
      <c r="I3270" s="259" t="s">
        <v>5541</v>
      </c>
      <c r="J3270" s="259" t="s">
        <v>5550</v>
      </c>
      <c r="K3270" s="259" t="s">
        <v>5551</v>
      </c>
      <c r="L3270" s="260">
        <v>45620</v>
      </c>
      <c r="M3270" s="259" t="s">
        <v>20</v>
      </c>
    </row>
    <row r="3271" spans="1:13" x14ac:dyDescent="0.35">
      <c r="A3271" s="261" t="s">
        <v>1150</v>
      </c>
      <c r="B3271" s="261" t="s">
        <v>1151</v>
      </c>
      <c r="C3271" s="261" t="s">
        <v>1152</v>
      </c>
      <c r="D3271" s="261" t="s">
        <v>40</v>
      </c>
      <c r="E3271" s="261">
        <v>0</v>
      </c>
      <c r="F3271" s="261" t="s">
        <v>5540</v>
      </c>
      <c r="G3271" s="261" t="s">
        <v>404</v>
      </c>
      <c r="H3271" s="261">
        <v>1</v>
      </c>
      <c r="I3271" s="261" t="s">
        <v>5541</v>
      </c>
      <c r="J3271" s="261" t="s">
        <v>5552</v>
      </c>
      <c r="K3271" s="261" t="s">
        <v>5553</v>
      </c>
      <c r="L3271" s="262">
        <v>45620</v>
      </c>
      <c r="M3271" s="261" t="s">
        <v>20</v>
      </c>
    </row>
    <row r="3272" spans="1:13" x14ac:dyDescent="0.35">
      <c r="A3272" s="259" t="s">
        <v>1150</v>
      </c>
      <c r="B3272" s="259" t="s">
        <v>1151</v>
      </c>
      <c r="C3272" s="259" t="s">
        <v>1152</v>
      </c>
      <c r="D3272" s="259" t="s">
        <v>644</v>
      </c>
      <c r="E3272" s="259">
        <v>0</v>
      </c>
      <c r="F3272" s="259" t="s">
        <v>5540</v>
      </c>
      <c r="G3272" s="259" t="s">
        <v>404</v>
      </c>
      <c r="H3272" s="259">
        <v>1</v>
      </c>
      <c r="I3272" s="259" t="s">
        <v>5541</v>
      </c>
      <c r="J3272" s="259" t="s">
        <v>5554</v>
      </c>
      <c r="K3272" s="259" t="s">
        <v>5555</v>
      </c>
      <c r="L3272" s="260">
        <v>45620</v>
      </c>
      <c r="M3272" s="259" t="s">
        <v>20</v>
      </c>
    </row>
    <row r="3273" spans="1:13" x14ac:dyDescent="0.35">
      <c r="A3273" s="261" t="s">
        <v>1150</v>
      </c>
      <c r="B3273" s="261" t="s">
        <v>1151</v>
      </c>
      <c r="C3273" s="261" t="s">
        <v>1152</v>
      </c>
      <c r="D3273" s="261" t="s">
        <v>649</v>
      </c>
      <c r="E3273" s="261">
        <v>0</v>
      </c>
      <c r="F3273" s="261" t="s">
        <v>5540</v>
      </c>
      <c r="G3273" s="261" t="s">
        <v>404</v>
      </c>
      <c r="H3273" s="261">
        <v>1</v>
      </c>
      <c r="I3273" s="261" t="s">
        <v>5541</v>
      </c>
      <c r="J3273" s="261" t="s">
        <v>5556</v>
      </c>
      <c r="K3273" s="261" t="s">
        <v>5557</v>
      </c>
      <c r="L3273" s="262">
        <v>45620</v>
      </c>
      <c r="M3273" s="261" t="s">
        <v>20</v>
      </c>
    </row>
    <row r="3274" spans="1:13" x14ac:dyDescent="0.35">
      <c r="A3274" s="259" t="s">
        <v>1150</v>
      </c>
      <c r="B3274" s="259" t="s">
        <v>1151</v>
      </c>
      <c r="C3274" s="259" t="s">
        <v>1152</v>
      </c>
      <c r="D3274" s="259" t="s">
        <v>317</v>
      </c>
      <c r="E3274" s="259">
        <v>1</v>
      </c>
      <c r="F3274" s="259" t="s">
        <v>5540</v>
      </c>
      <c r="G3274" s="259" t="s">
        <v>404</v>
      </c>
      <c r="H3274" s="259">
        <v>1</v>
      </c>
      <c r="I3274" s="259" t="s">
        <v>5541</v>
      </c>
      <c r="J3274" s="259" t="s">
        <v>5558</v>
      </c>
      <c r="K3274" s="259" t="s">
        <v>5559</v>
      </c>
      <c r="L3274" s="260">
        <v>45620</v>
      </c>
      <c r="M3274" s="259" t="s">
        <v>20</v>
      </c>
    </row>
    <row r="3275" spans="1:13" x14ac:dyDescent="0.35">
      <c r="A3275" s="261" t="s">
        <v>2618</v>
      </c>
      <c r="B3275" s="261" t="s">
        <v>2619</v>
      </c>
      <c r="C3275" s="261" t="s">
        <v>2620</v>
      </c>
      <c r="D3275" s="261" t="s">
        <v>40</v>
      </c>
      <c r="E3275" s="261">
        <v>1978</v>
      </c>
      <c r="F3275" s="261" t="s">
        <v>5560</v>
      </c>
      <c r="G3275" s="261" t="s">
        <v>723</v>
      </c>
      <c r="H3275" s="261">
        <v>2</v>
      </c>
      <c r="I3275" s="261" t="s">
        <v>5561</v>
      </c>
      <c r="J3275" s="261" t="s">
        <v>5562</v>
      </c>
      <c r="K3275" s="261" t="s">
        <v>5563</v>
      </c>
      <c r="L3275" s="262">
        <v>45620</v>
      </c>
      <c r="M3275" s="261" t="s">
        <v>352</v>
      </c>
    </row>
    <row r="3276" spans="1:13" x14ac:dyDescent="0.35">
      <c r="A3276" s="259" t="s">
        <v>2618</v>
      </c>
      <c r="B3276" s="259" t="s">
        <v>2619</v>
      </c>
      <c r="C3276" s="259" t="s">
        <v>2620</v>
      </c>
      <c r="D3276" s="259" t="s">
        <v>644</v>
      </c>
      <c r="E3276" s="259">
        <v>323</v>
      </c>
      <c r="F3276" s="259" t="s">
        <v>5560</v>
      </c>
      <c r="G3276" s="259" t="s">
        <v>723</v>
      </c>
      <c r="H3276" s="259">
        <v>2</v>
      </c>
      <c r="I3276" s="259" t="s">
        <v>5561</v>
      </c>
      <c r="J3276" s="259" t="s">
        <v>5564</v>
      </c>
      <c r="K3276" s="259" t="s">
        <v>5565</v>
      </c>
      <c r="L3276" s="260">
        <v>45620</v>
      </c>
      <c r="M3276" s="259" t="s">
        <v>352</v>
      </c>
    </row>
    <row r="3277" spans="1:13" x14ac:dyDescent="0.35">
      <c r="A3277" s="261" t="s">
        <v>2618</v>
      </c>
      <c r="B3277" s="261" t="s">
        <v>2619</v>
      </c>
      <c r="C3277" s="261" t="s">
        <v>2620</v>
      </c>
      <c r="D3277" s="261" t="s">
        <v>649</v>
      </c>
      <c r="E3277" s="261">
        <v>323</v>
      </c>
      <c r="F3277" s="261" t="s">
        <v>5560</v>
      </c>
      <c r="G3277" s="261" t="s">
        <v>723</v>
      </c>
      <c r="H3277" s="261">
        <v>2</v>
      </c>
      <c r="I3277" s="261" t="s">
        <v>5561</v>
      </c>
      <c r="J3277" s="261" t="s">
        <v>5566</v>
      </c>
      <c r="K3277" s="261" t="s">
        <v>5567</v>
      </c>
      <c r="L3277" s="262">
        <v>45620</v>
      </c>
      <c r="M3277" s="261" t="s">
        <v>352</v>
      </c>
    </row>
    <row r="3278" spans="1:13" x14ac:dyDescent="0.35">
      <c r="A3278" s="259" t="s">
        <v>2618</v>
      </c>
      <c r="B3278" s="259" t="s">
        <v>2619</v>
      </c>
      <c r="C3278" s="259" t="s">
        <v>2620</v>
      </c>
      <c r="D3278" s="259" t="s">
        <v>16</v>
      </c>
      <c r="E3278" s="259">
        <v>284000</v>
      </c>
      <c r="F3278" s="259" t="s">
        <v>5560</v>
      </c>
      <c r="G3278" s="259" t="s">
        <v>723</v>
      </c>
      <c r="H3278" s="259">
        <v>2</v>
      </c>
      <c r="I3278" s="259" t="s">
        <v>5561</v>
      </c>
      <c r="J3278" s="259" t="s">
        <v>5568</v>
      </c>
      <c r="K3278" s="259" t="s">
        <v>5569</v>
      </c>
      <c r="L3278" s="260">
        <v>45620</v>
      </c>
      <c r="M3278" s="259" t="s">
        <v>352</v>
      </c>
    </row>
    <row r="3279" spans="1:13" x14ac:dyDescent="0.35">
      <c r="A3279" s="261" t="s">
        <v>2618</v>
      </c>
      <c r="B3279" s="261" t="s">
        <v>2619</v>
      </c>
      <c r="C3279" s="261" t="s">
        <v>2620</v>
      </c>
      <c r="D3279" s="261" t="s">
        <v>21</v>
      </c>
      <c r="E3279" s="261" t="s">
        <v>17</v>
      </c>
      <c r="F3279" s="261" t="s">
        <v>5560</v>
      </c>
      <c r="G3279" s="261" t="s">
        <v>723</v>
      </c>
      <c r="H3279" s="261">
        <v>2</v>
      </c>
      <c r="I3279" s="261" t="s">
        <v>5561</v>
      </c>
      <c r="J3279" s="261" t="s">
        <v>5570</v>
      </c>
      <c r="K3279" s="261" t="s">
        <v>5571</v>
      </c>
      <c r="L3279" s="262">
        <v>45620</v>
      </c>
      <c r="M3279" s="261" t="s">
        <v>352</v>
      </c>
    </row>
    <row r="3280" spans="1:13" x14ac:dyDescent="0.35">
      <c r="A3280" s="259" t="s">
        <v>2618</v>
      </c>
      <c r="B3280" s="259" t="s">
        <v>2619</v>
      </c>
      <c r="C3280" s="259" t="s">
        <v>2620</v>
      </c>
      <c r="D3280" s="259" t="s">
        <v>24</v>
      </c>
      <c r="E3280" s="259">
        <v>3110000000</v>
      </c>
      <c r="F3280" s="259" t="s">
        <v>5572</v>
      </c>
      <c r="G3280" s="259" t="s">
        <v>723</v>
      </c>
      <c r="H3280" s="259">
        <v>2</v>
      </c>
      <c r="I3280" s="259" t="s">
        <v>5573</v>
      </c>
      <c r="J3280" s="259" t="s">
        <v>5574</v>
      </c>
      <c r="K3280" s="259" t="s">
        <v>5575</v>
      </c>
      <c r="L3280" s="260">
        <v>45620</v>
      </c>
      <c r="M3280" s="259" t="s">
        <v>352</v>
      </c>
    </row>
    <row r="3281" spans="1:13" x14ac:dyDescent="0.35">
      <c r="A3281" s="261" t="s">
        <v>2633</v>
      </c>
      <c r="B3281" s="261" t="s">
        <v>2634</v>
      </c>
      <c r="C3281" s="261" t="s">
        <v>2635</v>
      </c>
      <c r="D3281" s="261" t="s">
        <v>40</v>
      </c>
      <c r="E3281" s="261">
        <v>25</v>
      </c>
      <c r="F3281" s="261" t="s">
        <v>5576</v>
      </c>
      <c r="G3281" s="261" t="s">
        <v>723</v>
      </c>
      <c r="H3281" s="261">
        <v>2</v>
      </c>
      <c r="I3281" s="261" t="s">
        <v>5577</v>
      </c>
      <c r="J3281" s="261" t="s">
        <v>5562</v>
      </c>
      <c r="K3281" s="261" t="s">
        <v>5578</v>
      </c>
      <c r="L3281" s="262">
        <v>45620</v>
      </c>
      <c r="M3281" s="261" t="s">
        <v>352</v>
      </c>
    </row>
    <row r="3282" spans="1:13" x14ac:dyDescent="0.35">
      <c r="A3282" s="259" t="s">
        <v>2633</v>
      </c>
      <c r="B3282" s="259" t="s">
        <v>2634</v>
      </c>
      <c r="C3282" s="259" t="s">
        <v>2635</v>
      </c>
      <c r="D3282" s="259" t="s">
        <v>644</v>
      </c>
      <c r="E3282" s="259">
        <v>11</v>
      </c>
      <c r="F3282" s="259" t="s">
        <v>5576</v>
      </c>
      <c r="G3282" s="259" t="s">
        <v>723</v>
      </c>
      <c r="H3282" s="259">
        <v>2</v>
      </c>
      <c r="I3282" s="259" t="s">
        <v>5577</v>
      </c>
      <c r="J3282" s="259" t="s">
        <v>5564</v>
      </c>
      <c r="K3282" s="259" t="s">
        <v>5579</v>
      </c>
      <c r="L3282" s="260">
        <v>45620</v>
      </c>
      <c r="M3282" s="259" t="s">
        <v>352</v>
      </c>
    </row>
    <row r="3283" spans="1:13" x14ac:dyDescent="0.35">
      <c r="A3283" s="261" t="s">
        <v>2633</v>
      </c>
      <c r="B3283" s="261" t="s">
        <v>2634</v>
      </c>
      <c r="C3283" s="261" t="s">
        <v>2635</v>
      </c>
      <c r="D3283" s="261" t="s">
        <v>649</v>
      </c>
      <c r="E3283" s="261">
        <v>11</v>
      </c>
      <c r="F3283" s="261" t="s">
        <v>5576</v>
      </c>
      <c r="G3283" s="261" t="s">
        <v>723</v>
      </c>
      <c r="H3283" s="261">
        <v>2</v>
      </c>
      <c r="I3283" s="261" t="s">
        <v>5577</v>
      </c>
      <c r="J3283" s="261" t="s">
        <v>5566</v>
      </c>
      <c r="K3283" s="261" t="s">
        <v>5580</v>
      </c>
      <c r="L3283" s="262">
        <v>45620</v>
      </c>
      <c r="M3283" s="261" t="s">
        <v>352</v>
      </c>
    </row>
    <row r="3284" spans="1:13" x14ac:dyDescent="0.35">
      <c r="A3284" s="259" t="s">
        <v>2633</v>
      </c>
      <c r="B3284" s="259" t="s">
        <v>2634</v>
      </c>
      <c r="C3284" s="259" t="s">
        <v>2635</v>
      </c>
      <c r="D3284" s="259" t="s">
        <v>16</v>
      </c>
      <c r="E3284" s="259">
        <v>5276</v>
      </c>
      <c r="F3284" s="259" t="s">
        <v>5576</v>
      </c>
      <c r="G3284" s="259" t="s">
        <v>723</v>
      </c>
      <c r="H3284" s="259">
        <v>2</v>
      </c>
      <c r="I3284" s="259" t="s">
        <v>5577</v>
      </c>
      <c r="J3284" s="259" t="s">
        <v>5581</v>
      </c>
      <c r="K3284" s="259" t="s">
        <v>5582</v>
      </c>
      <c r="L3284" s="260">
        <v>45620</v>
      </c>
      <c r="M3284" s="259" t="s">
        <v>352</v>
      </c>
    </row>
    <row r="3285" spans="1:13" x14ac:dyDescent="0.35">
      <c r="A3285" s="261" t="s">
        <v>2633</v>
      </c>
      <c r="B3285" s="261" t="s">
        <v>2634</v>
      </c>
      <c r="C3285" s="261" t="s">
        <v>2635</v>
      </c>
      <c r="D3285" s="261" t="s">
        <v>21</v>
      </c>
      <c r="E3285" s="261">
        <v>271</v>
      </c>
      <c r="F3285" s="261" t="s">
        <v>5576</v>
      </c>
      <c r="G3285" s="261" t="s">
        <v>723</v>
      </c>
      <c r="H3285" s="261">
        <v>2</v>
      </c>
      <c r="I3285" s="261" t="s">
        <v>5577</v>
      </c>
      <c r="J3285" s="261" t="s">
        <v>5583</v>
      </c>
      <c r="K3285" s="261" t="s">
        <v>5584</v>
      </c>
      <c r="L3285" s="262">
        <v>45620</v>
      </c>
      <c r="M3285" s="261" t="s">
        <v>352</v>
      </c>
    </row>
    <row r="3286" spans="1:13" x14ac:dyDescent="0.35">
      <c r="A3286" s="259" t="s">
        <v>2633</v>
      </c>
      <c r="B3286" s="259" t="s">
        <v>2634</v>
      </c>
      <c r="C3286" s="259" t="s">
        <v>2635</v>
      </c>
      <c r="D3286" s="259" t="s">
        <v>24</v>
      </c>
      <c r="E3286" s="259">
        <v>264000000</v>
      </c>
      <c r="F3286" s="259" t="s">
        <v>5576</v>
      </c>
      <c r="G3286" s="259" t="s">
        <v>723</v>
      </c>
      <c r="H3286" s="259">
        <v>2</v>
      </c>
      <c r="I3286" s="259" t="s">
        <v>5577</v>
      </c>
      <c r="J3286" s="259" t="s">
        <v>5585</v>
      </c>
      <c r="K3286" s="259" t="s">
        <v>5586</v>
      </c>
      <c r="L3286" s="260">
        <v>45620</v>
      </c>
      <c r="M3286" s="259" t="s">
        <v>352</v>
      </c>
    </row>
    <row r="3287" spans="1:13" x14ac:dyDescent="0.35">
      <c r="A3287" s="261" t="s">
        <v>3700</v>
      </c>
      <c r="B3287" s="261" t="s">
        <v>3701</v>
      </c>
      <c r="C3287" s="261" t="s">
        <v>3702</v>
      </c>
      <c r="D3287" s="261" t="s">
        <v>40</v>
      </c>
      <c r="E3287" s="261">
        <v>178</v>
      </c>
      <c r="F3287" s="261" t="s">
        <v>5587</v>
      </c>
      <c r="G3287" s="261" t="s">
        <v>723</v>
      </c>
      <c r="H3287" s="261">
        <v>2</v>
      </c>
      <c r="I3287" s="261" t="s">
        <v>5588</v>
      </c>
      <c r="J3287" s="261" t="s">
        <v>5562</v>
      </c>
      <c r="K3287" s="261" t="s">
        <v>5589</v>
      </c>
      <c r="L3287" s="262">
        <v>45620</v>
      </c>
      <c r="M3287" s="261" t="s">
        <v>352</v>
      </c>
    </row>
    <row r="3288" spans="1:13" x14ac:dyDescent="0.35">
      <c r="A3288" s="259" t="s">
        <v>3700</v>
      </c>
      <c r="B3288" s="259" t="s">
        <v>3701</v>
      </c>
      <c r="C3288" s="259" t="s">
        <v>3702</v>
      </c>
      <c r="D3288" s="259" t="s">
        <v>644</v>
      </c>
      <c r="E3288" s="259">
        <v>249</v>
      </c>
      <c r="F3288" s="259" t="s">
        <v>5587</v>
      </c>
      <c r="G3288" s="259" t="s">
        <v>723</v>
      </c>
      <c r="H3288" s="259">
        <v>2</v>
      </c>
      <c r="I3288" s="259" t="s">
        <v>5588</v>
      </c>
      <c r="J3288" s="259" t="s">
        <v>5562</v>
      </c>
      <c r="K3288" s="259" t="s">
        <v>5590</v>
      </c>
      <c r="L3288" s="260">
        <v>45620</v>
      </c>
      <c r="M3288" s="259" t="s">
        <v>352</v>
      </c>
    </row>
    <row r="3289" spans="1:13" x14ac:dyDescent="0.35">
      <c r="A3289" s="261" t="s">
        <v>3700</v>
      </c>
      <c r="B3289" s="261" t="s">
        <v>3701</v>
      </c>
      <c r="C3289" s="261" t="s">
        <v>3702</v>
      </c>
      <c r="D3289" s="261" t="s">
        <v>649</v>
      </c>
      <c r="E3289" s="261">
        <v>249</v>
      </c>
      <c r="F3289" s="261" t="s">
        <v>5587</v>
      </c>
      <c r="G3289" s="261" t="s">
        <v>723</v>
      </c>
      <c r="H3289" s="261">
        <v>2</v>
      </c>
      <c r="I3289" s="261" t="s">
        <v>5588</v>
      </c>
      <c r="J3289" s="261" t="s">
        <v>5591</v>
      </c>
      <c r="K3289" s="261" t="s">
        <v>5592</v>
      </c>
      <c r="L3289" s="262">
        <v>45620</v>
      </c>
      <c r="M3289" s="261" t="s">
        <v>352</v>
      </c>
    </row>
    <row r="3290" spans="1:13" x14ac:dyDescent="0.35">
      <c r="A3290" s="259" t="s">
        <v>3700</v>
      </c>
      <c r="B3290" s="259" t="s">
        <v>3701</v>
      </c>
      <c r="C3290" s="259" t="s">
        <v>3702</v>
      </c>
      <c r="D3290" s="259" t="s">
        <v>16</v>
      </c>
      <c r="E3290" s="259">
        <v>13049</v>
      </c>
      <c r="F3290" s="259" t="s">
        <v>5587</v>
      </c>
      <c r="G3290" s="259" t="s">
        <v>404</v>
      </c>
      <c r="H3290" s="259">
        <v>1</v>
      </c>
      <c r="I3290" s="259" t="s">
        <v>5588</v>
      </c>
      <c r="J3290" s="259" t="s">
        <v>5593</v>
      </c>
      <c r="K3290" s="259" t="s">
        <v>5594</v>
      </c>
      <c r="L3290" s="260">
        <v>45620</v>
      </c>
      <c r="M3290" s="259" t="s">
        <v>352</v>
      </c>
    </row>
    <row r="3291" spans="1:13" x14ac:dyDescent="0.35">
      <c r="A3291" s="261" t="s">
        <v>3700</v>
      </c>
      <c r="B3291" s="261" t="s">
        <v>3701</v>
      </c>
      <c r="C3291" s="261" t="s">
        <v>3702</v>
      </c>
      <c r="D3291" s="261" t="s">
        <v>21</v>
      </c>
      <c r="E3291" s="261">
        <v>5996</v>
      </c>
      <c r="F3291" s="261" t="s">
        <v>5587</v>
      </c>
      <c r="G3291" s="261" t="s">
        <v>404</v>
      </c>
      <c r="H3291" s="261">
        <v>1</v>
      </c>
      <c r="I3291" s="261" t="s">
        <v>5588</v>
      </c>
      <c r="J3291" s="261" t="s">
        <v>5595</v>
      </c>
      <c r="K3291" s="261" t="s">
        <v>5596</v>
      </c>
      <c r="L3291" s="262">
        <v>45620</v>
      </c>
      <c r="M3291" s="261" t="s">
        <v>352</v>
      </c>
    </row>
    <row r="3292" spans="1:13" x14ac:dyDescent="0.35">
      <c r="A3292" s="259" t="s">
        <v>3691</v>
      </c>
      <c r="B3292" s="259" t="s">
        <v>3692</v>
      </c>
      <c r="C3292" s="259" t="s">
        <v>3670</v>
      </c>
      <c r="D3292" s="259" t="s">
        <v>40</v>
      </c>
      <c r="E3292" s="259">
        <v>28</v>
      </c>
      <c r="F3292" s="259" t="s">
        <v>5597</v>
      </c>
      <c r="G3292" s="259" t="s">
        <v>723</v>
      </c>
      <c r="H3292" s="259">
        <v>2</v>
      </c>
      <c r="I3292" s="259" t="s">
        <v>5598</v>
      </c>
      <c r="J3292" s="259" t="s">
        <v>5599</v>
      </c>
      <c r="K3292" s="259" t="s">
        <v>5600</v>
      </c>
      <c r="L3292" s="260">
        <v>45620</v>
      </c>
      <c r="M3292" s="259" t="s">
        <v>352</v>
      </c>
    </row>
    <row r="3293" spans="1:13" x14ac:dyDescent="0.35">
      <c r="A3293" s="261" t="s">
        <v>409</v>
      </c>
      <c r="B3293" s="261" t="s">
        <v>410</v>
      </c>
      <c r="C3293" s="261" t="s">
        <v>411</v>
      </c>
      <c r="D3293" s="261" t="s">
        <v>759</v>
      </c>
      <c r="E3293" s="261">
        <v>278712706</v>
      </c>
      <c r="F3293" s="261" t="s">
        <v>5601</v>
      </c>
      <c r="G3293" s="261" t="s">
        <v>723</v>
      </c>
      <c r="H3293" s="261">
        <v>2</v>
      </c>
      <c r="I3293" s="261" t="s">
        <v>5602</v>
      </c>
      <c r="J3293" s="261" t="s">
        <v>5603</v>
      </c>
      <c r="K3293" s="261" t="s">
        <v>5604</v>
      </c>
      <c r="L3293" s="262">
        <v>45620</v>
      </c>
      <c r="M3293" s="261" t="s">
        <v>20</v>
      </c>
    </row>
    <row r="3294" spans="1:13" x14ac:dyDescent="0.35">
      <c r="A3294" s="259" t="s">
        <v>409</v>
      </c>
      <c r="B3294" s="259" t="s">
        <v>410</v>
      </c>
      <c r="C3294" s="259" t="s">
        <v>411</v>
      </c>
      <c r="D3294" s="259" t="s">
        <v>764</v>
      </c>
      <c r="E3294" s="259">
        <v>412214</v>
      </c>
      <c r="F3294" s="259" t="s">
        <v>5605</v>
      </c>
      <c r="G3294" s="259" t="s">
        <v>404</v>
      </c>
      <c r="H3294" s="259">
        <v>1</v>
      </c>
      <c r="I3294" s="259" t="s">
        <v>5606</v>
      </c>
      <c r="J3294" s="259" t="s">
        <v>5607</v>
      </c>
      <c r="K3294" s="259" t="s">
        <v>5608</v>
      </c>
      <c r="L3294" s="260">
        <v>45620</v>
      </c>
      <c r="M3294" s="259" t="s">
        <v>352</v>
      </c>
    </row>
    <row r="3295" spans="1:13" x14ac:dyDescent="0.35">
      <c r="A3295" s="261" t="s">
        <v>409</v>
      </c>
      <c r="B3295" s="261" t="s">
        <v>410</v>
      </c>
      <c r="C3295" s="261" t="s">
        <v>411</v>
      </c>
      <c r="D3295" s="261" t="s">
        <v>769</v>
      </c>
      <c r="E3295" s="261">
        <v>5601900</v>
      </c>
      <c r="F3295" s="261" t="s">
        <v>5605</v>
      </c>
      <c r="G3295" s="261" t="s">
        <v>723</v>
      </c>
      <c r="H3295" s="261">
        <v>2</v>
      </c>
      <c r="I3295" s="261" t="s">
        <v>5609</v>
      </c>
      <c r="J3295" s="261" t="s">
        <v>5610</v>
      </c>
      <c r="K3295" s="261" t="s">
        <v>5611</v>
      </c>
      <c r="L3295" s="262">
        <v>45620</v>
      </c>
      <c r="M3295" s="261" t="s">
        <v>352</v>
      </c>
    </row>
    <row r="3296" spans="1:13" x14ac:dyDescent="0.35">
      <c r="A3296" s="259" t="s">
        <v>409</v>
      </c>
      <c r="B3296" s="259" t="s">
        <v>410</v>
      </c>
      <c r="C3296" s="259" t="s">
        <v>411</v>
      </c>
      <c r="D3296" s="259" t="s">
        <v>774</v>
      </c>
      <c r="E3296" s="259">
        <v>5601900</v>
      </c>
      <c r="F3296" s="259" t="s">
        <v>5605</v>
      </c>
      <c r="G3296" s="259" t="s">
        <v>723</v>
      </c>
      <c r="H3296" s="259">
        <v>2</v>
      </c>
      <c r="I3296" s="259" t="s">
        <v>5606</v>
      </c>
      <c r="J3296" s="259" t="s">
        <v>5612</v>
      </c>
      <c r="K3296" s="259" t="s">
        <v>5613</v>
      </c>
      <c r="L3296" s="260">
        <v>45620</v>
      </c>
      <c r="M3296" s="259" t="s">
        <v>352</v>
      </c>
    </row>
    <row r="3297" spans="1:13" x14ac:dyDescent="0.35">
      <c r="A3297" s="261" t="s">
        <v>409</v>
      </c>
      <c r="B3297" s="261" t="s">
        <v>410</v>
      </c>
      <c r="C3297" s="261" t="s">
        <v>411</v>
      </c>
      <c r="D3297" s="261" t="s">
        <v>40</v>
      </c>
      <c r="E3297" s="261" t="s">
        <v>17</v>
      </c>
      <c r="F3297" s="261" t="s">
        <v>17</v>
      </c>
      <c r="G3297" s="261" t="s">
        <v>17</v>
      </c>
      <c r="H3297" s="261" t="s">
        <v>17</v>
      </c>
      <c r="I3297" s="261" t="s">
        <v>17</v>
      </c>
      <c r="J3297" s="261" t="s">
        <v>2178</v>
      </c>
      <c r="K3297" s="261" t="s">
        <v>5614</v>
      </c>
      <c r="L3297" s="262">
        <v>45620</v>
      </c>
      <c r="M3297" s="261" t="s">
        <v>20</v>
      </c>
    </row>
    <row r="3298" spans="1:13" x14ac:dyDescent="0.35">
      <c r="A3298" s="259" t="s">
        <v>409</v>
      </c>
      <c r="B3298" s="259" t="s">
        <v>410</v>
      </c>
      <c r="C3298" s="259" t="s">
        <v>411</v>
      </c>
      <c r="D3298" s="259" t="s">
        <v>802</v>
      </c>
      <c r="E3298" s="259">
        <v>0</v>
      </c>
      <c r="F3298" s="259" t="s">
        <v>17</v>
      </c>
      <c r="G3298" s="259" t="s">
        <v>22</v>
      </c>
      <c r="H3298" s="259">
        <v>3</v>
      </c>
      <c r="I3298" s="259" t="s">
        <v>17</v>
      </c>
      <c r="J3298" s="259" t="s">
        <v>2111</v>
      </c>
      <c r="K3298" s="259" t="s">
        <v>5615</v>
      </c>
      <c r="L3298" s="260">
        <v>45620</v>
      </c>
      <c r="M3298" s="259" t="s">
        <v>352</v>
      </c>
    </row>
    <row r="3299" spans="1:13" x14ac:dyDescent="0.35">
      <c r="A3299" s="261" t="s">
        <v>409</v>
      </c>
      <c r="B3299" s="261" t="s">
        <v>410</v>
      </c>
      <c r="C3299" s="261" t="s">
        <v>411</v>
      </c>
      <c r="D3299" s="261" t="s">
        <v>807</v>
      </c>
      <c r="E3299" s="261">
        <v>5501900</v>
      </c>
      <c r="F3299" s="261" t="s">
        <v>5616</v>
      </c>
      <c r="G3299" s="261" t="s">
        <v>723</v>
      </c>
      <c r="H3299" s="261">
        <v>2</v>
      </c>
      <c r="I3299" s="261" t="s">
        <v>5617</v>
      </c>
      <c r="J3299" s="261" t="s">
        <v>5618</v>
      </c>
      <c r="K3299" s="261" t="s">
        <v>5619</v>
      </c>
      <c r="L3299" s="262">
        <v>45620</v>
      </c>
      <c r="M3299" s="261" t="s">
        <v>352</v>
      </c>
    </row>
    <row r="3300" spans="1:13" x14ac:dyDescent="0.35">
      <c r="A3300" s="259" t="s">
        <v>409</v>
      </c>
      <c r="B3300" s="259" t="s">
        <v>410</v>
      </c>
      <c r="C3300" s="259" t="s">
        <v>411</v>
      </c>
      <c r="D3300" s="259" t="s">
        <v>813</v>
      </c>
      <c r="E3300" s="259" t="s">
        <v>17</v>
      </c>
      <c r="F3300" s="259" t="s">
        <v>17</v>
      </c>
      <c r="G3300" s="259" t="s">
        <v>22</v>
      </c>
      <c r="H3300" s="259">
        <v>3</v>
      </c>
      <c r="I3300" s="259" t="s">
        <v>17</v>
      </c>
      <c r="J3300" s="259" t="s">
        <v>5620</v>
      </c>
      <c r="K3300" s="259" t="s">
        <v>5621</v>
      </c>
      <c r="L3300" s="260">
        <v>45620</v>
      </c>
      <c r="M3300" s="259" t="s">
        <v>352</v>
      </c>
    </row>
    <row r="3301" spans="1:13" x14ac:dyDescent="0.35">
      <c r="A3301" s="261" t="s">
        <v>409</v>
      </c>
      <c r="B3301" s="261" t="s">
        <v>410</v>
      </c>
      <c r="C3301" s="261" t="s">
        <v>411</v>
      </c>
      <c r="D3301" s="261" t="s">
        <v>679</v>
      </c>
      <c r="E3301" s="261" t="s">
        <v>17</v>
      </c>
      <c r="F3301" s="261" t="s">
        <v>17</v>
      </c>
      <c r="G3301" s="261" t="s">
        <v>22</v>
      </c>
      <c r="H3301" s="261">
        <v>3</v>
      </c>
      <c r="I3301" s="261" t="s">
        <v>17</v>
      </c>
      <c r="J3301" s="261" t="s">
        <v>5620</v>
      </c>
      <c r="K3301" s="261" t="s">
        <v>5622</v>
      </c>
      <c r="L3301" s="262">
        <v>45620</v>
      </c>
      <c r="M3301" s="261" t="s">
        <v>352</v>
      </c>
    </row>
    <row r="3302" spans="1:13" x14ac:dyDescent="0.35">
      <c r="A3302" s="259" t="s">
        <v>409</v>
      </c>
      <c r="B3302" s="259" t="s">
        <v>410</v>
      </c>
      <c r="C3302" s="259" t="s">
        <v>411</v>
      </c>
      <c r="D3302" s="259" t="s">
        <v>317</v>
      </c>
      <c r="E3302" s="259">
        <v>4</v>
      </c>
      <c r="F3302" s="259" t="s">
        <v>5623</v>
      </c>
      <c r="G3302" s="259" t="s">
        <v>404</v>
      </c>
      <c r="H3302" s="259">
        <v>1</v>
      </c>
      <c r="I3302" s="259" t="s">
        <v>5624</v>
      </c>
      <c r="J3302" s="259" t="s">
        <v>5625</v>
      </c>
      <c r="K3302" s="259" t="s">
        <v>5626</v>
      </c>
      <c r="L3302" s="260">
        <v>45620</v>
      </c>
      <c r="M3302" s="259" t="s">
        <v>352</v>
      </c>
    </row>
    <row r="3303" spans="1:13" x14ac:dyDescent="0.35">
      <c r="A3303" s="261" t="s">
        <v>4565</v>
      </c>
      <c r="B3303" s="261" t="s">
        <v>4566</v>
      </c>
      <c r="C3303" s="261" t="s">
        <v>4567</v>
      </c>
      <c r="D3303" s="261" t="s">
        <v>40</v>
      </c>
      <c r="E3303" s="261" t="s">
        <v>17</v>
      </c>
      <c r="F3303" s="261" t="s">
        <v>17</v>
      </c>
      <c r="G3303" s="261" t="s">
        <v>17</v>
      </c>
      <c r="H3303" s="261" t="s">
        <v>17</v>
      </c>
      <c r="I3303" s="261" t="s">
        <v>17</v>
      </c>
      <c r="J3303" s="261" t="s">
        <v>17</v>
      </c>
      <c r="K3303" s="261" t="s">
        <v>5627</v>
      </c>
      <c r="L3303" s="262">
        <v>45620</v>
      </c>
      <c r="M3303" s="261" t="s">
        <v>20</v>
      </c>
    </row>
    <row r="3304" spans="1:13" x14ac:dyDescent="0.35">
      <c r="A3304" s="259" t="s">
        <v>4565</v>
      </c>
      <c r="B3304" s="259" t="s">
        <v>4566</v>
      </c>
      <c r="C3304" s="259" t="s">
        <v>4567</v>
      </c>
      <c r="D3304" s="259" t="s">
        <v>813</v>
      </c>
      <c r="E3304" s="259" t="s">
        <v>17</v>
      </c>
      <c r="F3304" s="259" t="s">
        <v>17</v>
      </c>
      <c r="G3304" s="259" t="s">
        <v>17</v>
      </c>
      <c r="H3304" s="259" t="s">
        <v>17</v>
      </c>
      <c r="I3304" s="259" t="s">
        <v>17</v>
      </c>
      <c r="J3304" s="259" t="s">
        <v>5620</v>
      </c>
      <c r="K3304" s="259" t="s">
        <v>5628</v>
      </c>
      <c r="L3304" s="260">
        <v>45620</v>
      </c>
      <c r="M3304" s="259" t="s">
        <v>352</v>
      </c>
    </row>
    <row r="3305" spans="1:13" x14ac:dyDescent="0.35">
      <c r="A3305" s="261" t="s">
        <v>4565</v>
      </c>
      <c r="B3305" s="261" t="s">
        <v>4566</v>
      </c>
      <c r="C3305" s="261" t="s">
        <v>4567</v>
      </c>
      <c r="D3305" s="261" t="s">
        <v>679</v>
      </c>
      <c r="E3305" s="261" t="s">
        <v>17</v>
      </c>
      <c r="F3305" s="261" t="s">
        <v>17</v>
      </c>
      <c r="G3305" s="261" t="s">
        <v>17</v>
      </c>
      <c r="H3305" s="261" t="s">
        <v>17</v>
      </c>
      <c r="I3305" s="261" t="s">
        <v>17</v>
      </c>
      <c r="J3305" s="261" t="s">
        <v>5620</v>
      </c>
      <c r="K3305" s="261" t="s">
        <v>5629</v>
      </c>
      <c r="L3305" s="262">
        <v>45620</v>
      </c>
      <c r="M3305" s="261" t="s">
        <v>352</v>
      </c>
    </row>
    <row r="3306" spans="1:13" x14ac:dyDescent="0.35">
      <c r="A3306" s="259" t="s">
        <v>3111</v>
      </c>
      <c r="B3306" s="259" t="s">
        <v>3112</v>
      </c>
      <c r="C3306" s="259" t="s">
        <v>3113</v>
      </c>
      <c r="D3306" s="259" t="s">
        <v>764</v>
      </c>
      <c r="E3306" s="259">
        <v>603628</v>
      </c>
      <c r="F3306" s="259" t="s">
        <v>5630</v>
      </c>
      <c r="G3306" s="259" t="s">
        <v>404</v>
      </c>
      <c r="H3306" s="259">
        <v>1</v>
      </c>
      <c r="I3306" s="259" t="s">
        <v>5631</v>
      </c>
      <c r="J3306" s="259" t="s">
        <v>5632</v>
      </c>
      <c r="K3306" s="259" t="s">
        <v>5633</v>
      </c>
      <c r="L3306" s="260">
        <v>45621</v>
      </c>
      <c r="M3306" s="259" t="s">
        <v>20</v>
      </c>
    </row>
    <row r="3307" spans="1:13" x14ac:dyDescent="0.35">
      <c r="A3307" s="261" t="s">
        <v>3111</v>
      </c>
      <c r="B3307" s="261" t="s">
        <v>3112</v>
      </c>
      <c r="C3307" s="261" t="s">
        <v>3113</v>
      </c>
      <c r="D3307" s="261" t="s">
        <v>774</v>
      </c>
      <c r="E3307" s="261">
        <v>16749183</v>
      </c>
      <c r="F3307" s="261" t="s">
        <v>5634</v>
      </c>
      <c r="G3307" s="261" t="s">
        <v>723</v>
      </c>
      <c r="H3307" s="261">
        <v>2</v>
      </c>
      <c r="I3307" s="261" t="s">
        <v>5635</v>
      </c>
      <c r="J3307" s="261" t="s">
        <v>5636</v>
      </c>
      <c r="K3307" s="261" t="s">
        <v>5637</v>
      </c>
      <c r="L3307" s="262">
        <v>45621</v>
      </c>
      <c r="M3307" s="261" t="s">
        <v>20</v>
      </c>
    </row>
    <row r="3308" spans="1:13" x14ac:dyDescent="0.35">
      <c r="A3308" s="259" t="s">
        <v>3111</v>
      </c>
      <c r="B3308" s="259" t="s">
        <v>3112</v>
      </c>
      <c r="C3308" s="259" t="s">
        <v>3113</v>
      </c>
      <c r="D3308" s="259" t="s">
        <v>797</v>
      </c>
      <c r="E3308" s="259">
        <v>14622301</v>
      </c>
      <c r="F3308" s="259" t="s">
        <v>5634</v>
      </c>
      <c r="G3308" s="259" t="s">
        <v>22</v>
      </c>
      <c r="H3308" s="259">
        <v>3</v>
      </c>
      <c r="I3308" s="259" t="s">
        <v>5635</v>
      </c>
      <c r="J3308" s="259" t="s">
        <v>5638</v>
      </c>
      <c r="K3308" s="259" t="s">
        <v>5639</v>
      </c>
      <c r="L3308" s="260">
        <v>45621</v>
      </c>
      <c r="M3308" s="259" t="s">
        <v>20</v>
      </c>
    </row>
    <row r="3309" spans="1:13" x14ac:dyDescent="0.35">
      <c r="A3309" s="261" t="s">
        <v>3111</v>
      </c>
      <c r="B3309" s="261" t="s">
        <v>3112</v>
      </c>
      <c r="C3309" s="261" t="s">
        <v>3113</v>
      </c>
      <c r="D3309" s="261" t="s">
        <v>807</v>
      </c>
      <c r="E3309" s="261">
        <v>2126882</v>
      </c>
      <c r="F3309" s="261" t="s">
        <v>5640</v>
      </c>
      <c r="G3309" s="261" t="s">
        <v>723</v>
      </c>
      <c r="H3309" s="261">
        <v>2</v>
      </c>
      <c r="I3309" s="261" t="s">
        <v>5641</v>
      </c>
      <c r="J3309" s="261" t="s">
        <v>5618</v>
      </c>
      <c r="K3309" s="261" t="s">
        <v>5642</v>
      </c>
      <c r="L3309" s="262">
        <v>45621</v>
      </c>
      <c r="M3309" s="261" t="s">
        <v>20</v>
      </c>
    </row>
    <row r="3310" spans="1:13" x14ac:dyDescent="0.35">
      <c r="A3310" s="259" t="s">
        <v>3111</v>
      </c>
      <c r="B3310" s="259" t="s">
        <v>3112</v>
      </c>
      <c r="C3310" s="259" t="s">
        <v>3113</v>
      </c>
      <c r="D3310" s="259" t="s">
        <v>810</v>
      </c>
      <c r="E3310" s="259">
        <v>9504496</v>
      </c>
      <c r="F3310" s="259" t="s">
        <v>5640</v>
      </c>
      <c r="G3310" s="259" t="s">
        <v>22</v>
      </c>
      <c r="H3310" s="259">
        <v>3</v>
      </c>
      <c r="I3310" s="259" t="s">
        <v>5641</v>
      </c>
      <c r="J3310" s="259" t="s">
        <v>5643</v>
      </c>
      <c r="K3310" s="259" t="s">
        <v>5644</v>
      </c>
      <c r="L3310" s="260">
        <v>45621</v>
      </c>
      <c r="M3310" s="259" t="s">
        <v>20</v>
      </c>
    </row>
    <row r="3311" spans="1:13" x14ac:dyDescent="0.35">
      <c r="A3311" s="261" t="s">
        <v>3111</v>
      </c>
      <c r="B3311" s="261" t="s">
        <v>3112</v>
      </c>
      <c r="C3311" s="261" t="s">
        <v>3113</v>
      </c>
      <c r="D3311" s="261" t="s">
        <v>813</v>
      </c>
      <c r="E3311" s="261">
        <v>1169784</v>
      </c>
      <c r="F3311" s="261" t="s">
        <v>5640</v>
      </c>
      <c r="G3311" s="261" t="s">
        <v>22</v>
      </c>
      <c r="H3311" s="261">
        <v>3</v>
      </c>
      <c r="I3311" s="261" t="s">
        <v>5641</v>
      </c>
      <c r="J3311" s="261" t="s">
        <v>5645</v>
      </c>
      <c r="K3311" s="261" t="s">
        <v>5646</v>
      </c>
      <c r="L3311" s="262">
        <v>45621</v>
      </c>
      <c r="M3311" s="261" t="s">
        <v>20</v>
      </c>
    </row>
    <row r="3312" spans="1:13" x14ac:dyDescent="0.35">
      <c r="A3312" s="259" t="s">
        <v>3111</v>
      </c>
      <c r="B3312" s="259" t="s">
        <v>3112</v>
      </c>
      <c r="C3312" s="259" t="s">
        <v>3113</v>
      </c>
      <c r="D3312" s="259" t="s">
        <v>679</v>
      </c>
      <c r="E3312" s="259">
        <v>3948021</v>
      </c>
      <c r="F3312" s="259" t="s">
        <v>5640</v>
      </c>
      <c r="G3312" s="259" t="s">
        <v>22</v>
      </c>
      <c r="H3312" s="259">
        <v>3</v>
      </c>
      <c r="I3312" s="259" t="s">
        <v>5641</v>
      </c>
      <c r="J3312" s="259" t="s">
        <v>5647</v>
      </c>
      <c r="K3312" s="259" t="s">
        <v>5648</v>
      </c>
      <c r="L3312" s="260">
        <v>45621</v>
      </c>
      <c r="M3312" s="259" t="s">
        <v>20</v>
      </c>
    </row>
    <row r="3313" spans="1:13" x14ac:dyDescent="0.35">
      <c r="A3313" s="261" t="s">
        <v>3111</v>
      </c>
      <c r="B3313" s="261" t="s">
        <v>3112</v>
      </c>
      <c r="C3313" s="261" t="s">
        <v>3113</v>
      </c>
      <c r="D3313" s="261" t="s">
        <v>317</v>
      </c>
      <c r="E3313" s="261">
        <v>5</v>
      </c>
      <c r="F3313" s="261" t="s">
        <v>5649</v>
      </c>
      <c r="G3313" s="261" t="s">
        <v>404</v>
      </c>
      <c r="H3313" s="261">
        <v>1</v>
      </c>
      <c r="I3313" s="261" t="s">
        <v>5650</v>
      </c>
      <c r="J3313" s="261" t="s">
        <v>5651</v>
      </c>
      <c r="K3313" s="261" t="s">
        <v>5652</v>
      </c>
      <c r="L3313" s="262">
        <v>45621</v>
      </c>
      <c r="M3313" s="261" t="s">
        <v>20</v>
      </c>
    </row>
    <row r="3314" spans="1:13" x14ac:dyDescent="0.35">
      <c r="A3314" s="259" t="s">
        <v>3946</v>
      </c>
      <c r="B3314" s="259" t="s">
        <v>3947</v>
      </c>
      <c r="C3314" s="259" t="s">
        <v>2289</v>
      </c>
      <c r="D3314" s="259" t="s">
        <v>764</v>
      </c>
      <c r="E3314" s="259">
        <v>176119</v>
      </c>
      <c r="F3314" s="259" t="s">
        <v>5653</v>
      </c>
      <c r="G3314" s="259" t="s">
        <v>723</v>
      </c>
      <c r="H3314" s="259">
        <v>2</v>
      </c>
      <c r="I3314" s="259" t="s">
        <v>5654</v>
      </c>
      <c r="J3314" s="259" t="s">
        <v>5655</v>
      </c>
      <c r="K3314" s="259" t="s">
        <v>5656</v>
      </c>
      <c r="L3314" s="260">
        <v>45622</v>
      </c>
      <c r="M3314" s="259" t="s">
        <v>352</v>
      </c>
    </row>
    <row r="3315" spans="1:13" x14ac:dyDescent="0.35">
      <c r="A3315" s="261" t="s">
        <v>3946</v>
      </c>
      <c r="B3315" s="261" t="s">
        <v>3947</v>
      </c>
      <c r="C3315" s="261" t="s">
        <v>2289</v>
      </c>
      <c r="D3315" s="261" t="s">
        <v>774</v>
      </c>
      <c r="E3315" s="261">
        <v>9908192</v>
      </c>
      <c r="F3315" s="261" t="s">
        <v>5657</v>
      </c>
      <c r="G3315" s="261" t="s">
        <v>723</v>
      </c>
      <c r="H3315" s="261">
        <v>2</v>
      </c>
      <c r="I3315" s="261" t="s">
        <v>5658</v>
      </c>
      <c r="J3315" s="261" t="s">
        <v>5659</v>
      </c>
      <c r="K3315" s="261" t="s">
        <v>5660</v>
      </c>
      <c r="L3315" s="262">
        <v>45622</v>
      </c>
      <c r="M3315" s="261" t="s">
        <v>352</v>
      </c>
    </row>
    <row r="3316" spans="1:13" x14ac:dyDescent="0.35">
      <c r="A3316" s="259" t="s">
        <v>3946</v>
      </c>
      <c r="B3316" s="259" t="s">
        <v>3947</v>
      </c>
      <c r="C3316" s="259" t="s">
        <v>2289</v>
      </c>
      <c r="D3316" s="259" t="s">
        <v>40</v>
      </c>
      <c r="E3316" s="259">
        <v>132</v>
      </c>
      <c r="F3316" s="259" t="s">
        <v>5661</v>
      </c>
      <c r="G3316" s="259" t="s">
        <v>22</v>
      </c>
      <c r="H3316" s="259">
        <v>3</v>
      </c>
      <c r="I3316" s="259" t="s">
        <v>5662</v>
      </c>
      <c r="J3316" s="259" t="s">
        <v>5663</v>
      </c>
      <c r="K3316" s="259" t="s">
        <v>5664</v>
      </c>
      <c r="L3316" s="260">
        <v>45622</v>
      </c>
      <c r="M3316" s="259" t="s">
        <v>352</v>
      </c>
    </row>
    <row r="3317" spans="1:13" x14ac:dyDescent="0.35">
      <c r="A3317" s="261" t="s">
        <v>3946</v>
      </c>
      <c r="B3317" s="261" t="s">
        <v>3947</v>
      </c>
      <c r="C3317" s="261" t="s">
        <v>2289</v>
      </c>
      <c r="D3317" s="261" t="s">
        <v>644</v>
      </c>
      <c r="E3317" s="261">
        <v>159</v>
      </c>
      <c r="F3317" s="261" t="s">
        <v>5661</v>
      </c>
      <c r="G3317" s="261" t="s">
        <v>723</v>
      </c>
      <c r="H3317" s="261">
        <v>2</v>
      </c>
      <c r="I3317" s="261" t="s">
        <v>5662</v>
      </c>
      <c r="J3317" s="261" t="s">
        <v>5665</v>
      </c>
      <c r="K3317" s="261" t="s">
        <v>5666</v>
      </c>
      <c r="L3317" s="262">
        <v>45622</v>
      </c>
      <c r="M3317" s="261" t="s">
        <v>352</v>
      </c>
    </row>
    <row r="3318" spans="1:13" x14ac:dyDescent="0.35">
      <c r="A3318" s="259" t="s">
        <v>3946</v>
      </c>
      <c r="B3318" s="259" t="s">
        <v>3947</v>
      </c>
      <c r="C3318" s="259" t="s">
        <v>2289</v>
      </c>
      <c r="D3318" s="259" t="s">
        <v>649</v>
      </c>
      <c r="E3318" s="259">
        <v>381</v>
      </c>
      <c r="F3318" s="259" t="s">
        <v>5667</v>
      </c>
      <c r="G3318" s="259" t="s">
        <v>723</v>
      </c>
      <c r="H3318" s="259">
        <v>2</v>
      </c>
      <c r="I3318" s="259" t="s">
        <v>5668</v>
      </c>
      <c r="J3318" s="259" t="s">
        <v>5669</v>
      </c>
      <c r="K3318" s="259" t="s">
        <v>5670</v>
      </c>
      <c r="L3318" s="260">
        <v>45622</v>
      </c>
      <c r="M3318" s="259" t="s">
        <v>352</v>
      </c>
    </row>
    <row r="3319" spans="1:13" x14ac:dyDescent="0.35">
      <c r="A3319" s="261" t="s">
        <v>3946</v>
      </c>
      <c r="B3319" s="261" t="s">
        <v>3947</v>
      </c>
      <c r="C3319" s="261" t="s">
        <v>2289</v>
      </c>
      <c r="D3319" s="261" t="s">
        <v>797</v>
      </c>
      <c r="E3319" s="261">
        <v>892800</v>
      </c>
      <c r="F3319" s="261" t="s">
        <v>5671</v>
      </c>
      <c r="G3319" s="261" t="s">
        <v>404</v>
      </c>
      <c r="H3319" s="261">
        <v>1</v>
      </c>
      <c r="I3319" s="261" t="s">
        <v>5672</v>
      </c>
      <c r="J3319" s="261" t="s">
        <v>5673</v>
      </c>
      <c r="K3319" s="261" t="s">
        <v>5674</v>
      </c>
      <c r="L3319" s="262">
        <v>45622</v>
      </c>
      <c r="M3319" s="261" t="s">
        <v>352</v>
      </c>
    </row>
    <row r="3320" spans="1:13" x14ac:dyDescent="0.35">
      <c r="A3320" s="259" t="s">
        <v>3946</v>
      </c>
      <c r="B3320" s="259" t="s">
        <v>3947</v>
      </c>
      <c r="C3320" s="259" t="s">
        <v>2289</v>
      </c>
      <c r="D3320" s="259" t="s">
        <v>807</v>
      </c>
      <c r="E3320" s="259">
        <v>9015392</v>
      </c>
      <c r="F3320" s="259" t="s">
        <v>5675</v>
      </c>
      <c r="G3320" s="259" t="s">
        <v>723</v>
      </c>
      <c r="H3320" s="259">
        <v>2</v>
      </c>
      <c r="I3320" s="259" t="s">
        <v>5676</v>
      </c>
      <c r="J3320" s="259" t="s">
        <v>5677</v>
      </c>
      <c r="K3320" s="259" t="s">
        <v>5678</v>
      </c>
      <c r="L3320" s="260">
        <v>45622</v>
      </c>
      <c r="M3320" s="259" t="s">
        <v>352</v>
      </c>
    </row>
    <row r="3321" spans="1:13" x14ac:dyDescent="0.35">
      <c r="A3321" s="261" t="s">
        <v>3946</v>
      </c>
      <c r="B3321" s="261" t="s">
        <v>3947</v>
      </c>
      <c r="C3321" s="261" t="s">
        <v>2289</v>
      </c>
      <c r="D3321" s="261" t="s">
        <v>810</v>
      </c>
      <c r="E3321" s="261">
        <v>892800</v>
      </c>
      <c r="F3321" s="261" t="s">
        <v>5671</v>
      </c>
      <c r="G3321" s="261" t="s">
        <v>723</v>
      </c>
      <c r="H3321" s="261">
        <v>2</v>
      </c>
      <c r="I3321" s="261" t="s">
        <v>5672</v>
      </c>
      <c r="J3321" s="261" t="s">
        <v>5679</v>
      </c>
      <c r="K3321" s="261" t="s">
        <v>5680</v>
      </c>
      <c r="L3321" s="262">
        <v>45622</v>
      </c>
      <c r="M3321" s="261" t="s">
        <v>352</v>
      </c>
    </row>
    <row r="3322" spans="1:13" x14ac:dyDescent="0.35">
      <c r="A3322" s="259" t="s">
        <v>3946</v>
      </c>
      <c r="B3322" s="259" t="s">
        <v>3947</v>
      </c>
      <c r="C3322" s="259" t="s">
        <v>2289</v>
      </c>
      <c r="D3322" s="259" t="s">
        <v>631</v>
      </c>
      <c r="E3322" s="259" t="s">
        <v>17</v>
      </c>
      <c r="F3322" s="259" t="s">
        <v>17</v>
      </c>
      <c r="G3322" s="259" t="s">
        <v>17</v>
      </c>
      <c r="H3322" s="259" t="s">
        <v>17</v>
      </c>
      <c r="I3322" s="259" t="s">
        <v>17</v>
      </c>
      <c r="J3322" s="259" t="s">
        <v>3953</v>
      </c>
      <c r="K3322" s="259" t="s">
        <v>5681</v>
      </c>
      <c r="L3322" s="260">
        <v>45622</v>
      </c>
      <c r="M3322" s="259" t="s">
        <v>20</v>
      </c>
    </row>
    <row r="3323" spans="1:13" x14ac:dyDescent="0.35">
      <c r="A3323" s="261" t="s">
        <v>3946</v>
      </c>
      <c r="B3323" s="261" t="s">
        <v>3947</v>
      </c>
      <c r="C3323" s="261" t="s">
        <v>2289</v>
      </c>
      <c r="D3323" s="261" t="s">
        <v>24</v>
      </c>
      <c r="E3323" s="261">
        <v>299329704</v>
      </c>
      <c r="F3323" s="261" t="s">
        <v>5661</v>
      </c>
      <c r="G3323" s="261" t="s">
        <v>723</v>
      </c>
      <c r="H3323" s="261">
        <v>2</v>
      </c>
      <c r="I3323" s="261" t="s">
        <v>5662</v>
      </c>
      <c r="J3323" s="261" t="s">
        <v>5682</v>
      </c>
      <c r="K3323" s="261" t="s">
        <v>5683</v>
      </c>
      <c r="L3323" s="262">
        <v>45622</v>
      </c>
      <c r="M3323" s="261" t="s">
        <v>352</v>
      </c>
    </row>
    <row r="3324" spans="1:13" x14ac:dyDescent="0.35">
      <c r="A3324" s="259" t="s">
        <v>5684</v>
      </c>
      <c r="B3324" s="259" t="s">
        <v>5685</v>
      </c>
      <c r="C3324" s="259" t="s">
        <v>5686</v>
      </c>
      <c r="D3324" s="259" t="s">
        <v>1798</v>
      </c>
      <c r="E3324" s="259">
        <v>0</v>
      </c>
      <c r="F3324" s="259" t="s">
        <v>1799</v>
      </c>
      <c r="G3324" s="259" t="s">
        <v>33</v>
      </c>
      <c r="H3324" s="259">
        <v>2</v>
      </c>
      <c r="I3324" s="259" t="s">
        <v>17</v>
      </c>
      <c r="J3324" s="259" t="s">
        <v>17</v>
      </c>
      <c r="K3324" s="259" t="s">
        <v>5687</v>
      </c>
      <c r="L3324" s="260">
        <v>45622</v>
      </c>
      <c r="M3324" s="259" t="s">
        <v>20</v>
      </c>
    </row>
    <row r="3325" spans="1:13" x14ac:dyDescent="0.35">
      <c r="A3325" s="261" t="s">
        <v>5684</v>
      </c>
      <c r="B3325" s="261" t="s">
        <v>5685</v>
      </c>
      <c r="C3325" s="261" t="s">
        <v>5686</v>
      </c>
      <c r="D3325" s="261" t="s">
        <v>1801</v>
      </c>
      <c r="E3325" s="261">
        <v>1</v>
      </c>
      <c r="F3325" s="261" t="s">
        <v>1799</v>
      </c>
      <c r="G3325" s="261" t="s">
        <v>33</v>
      </c>
      <c r="H3325" s="261">
        <v>2</v>
      </c>
      <c r="I3325" s="261" t="s">
        <v>17</v>
      </c>
      <c r="J3325" s="261" t="s">
        <v>17</v>
      </c>
      <c r="K3325" s="261" t="s">
        <v>5688</v>
      </c>
      <c r="L3325" s="262">
        <v>45622</v>
      </c>
      <c r="M3325" s="261" t="s">
        <v>20</v>
      </c>
    </row>
    <row r="3326" spans="1:13" x14ac:dyDescent="0.35">
      <c r="A3326" s="259" t="s">
        <v>5684</v>
      </c>
      <c r="B3326" s="259" t="s">
        <v>5685</v>
      </c>
      <c r="C3326" s="259" t="s">
        <v>5686</v>
      </c>
      <c r="D3326" s="259" t="s">
        <v>1803</v>
      </c>
      <c r="E3326" s="259">
        <v>1</v>
      </c>
      <c r="F3326" s="259" t="s">
        <v>1799</v>
      </c>
      <c r="G3326" s="259" t="s">
        <v>33</v>
      </c>
      <c r="H3326" s="259">
        <v>2</v>
      </c>
      <c r="I3326" s="259" t="s">
        <v>17</v>
      </c>
      <c r="J3326" s="259" t="s">
        <v>17</v>
      </c>
      <c r="K3326" s="259" t="s">
        <v>5689</v>
      </c>
      <c r="L3326" s="260">
        <v>45622</v>
      </c>
      <c r="M3326" s="259" t="s">
        <v>20</v>
      </c>
    </row>
    <row r="3327" spans="1:13" x14ac:dyDescent="0.35">
      <c r="A3327" s="261" t="s">
        <v>5684</v>
      </c>
      <c r="B3327" s="261" t="s">
        <v>5685</v>
      </c>
      <c r="C3327" s="261" t="s">
        <v>5686</v>
      </c>
      <c r="D3327" s="261" t="s">
        <v>1805</v>
      </c>
      <c r="E3327" s="261">
        <v>0</v>
      </c>
      <c r="F3327" s="261" t="s">
        <v>1799</v>
      </c>
      <c r="G3327" s="261" t="s">
        <v>33</v>
      </c>
      <c r="H3327" s="261">
        <v>2</v>
      </c>
      <c r="I3327" s="261" t="s">
        <v>17</v>
      </c>
      <c r="J3327" s="261" t="s">
        <v>17</v>
      </c>
      <c r="K3327" s="261" t="s">
        <v>5690</v>
      </c>
      <c r="L3327" s="262">
        <v>45622</v>
      </c>
      <c r="M3327" s="261" t="s">
        <v>20</v>
      </c>
    </row>
    <row r="3328" spans="1:13" x14ac:dyDescent="0.35">
      <c r="A3328" s="259" t="s">
        <v>5684</v>
      </c>
      <c r="B3328" s="259" t="s">
        <v>5685</v>
      </c>
      <c r="C3328" s="259" t="s">
        <v>5686</v>
      </c>
      <c r="D3328" s="259" t="s">
        <v>1807</v>
      </c>
      <c r="E3328" s="259">
        <v>3</v>
      </c>
      <c r="F3328" s="259" t="s">
        <v>1799</v>
      </c>
      <c r="G3328" s="259" t="s">
        <v>33</v>
      </c>
      <c r="H3328" s="259">
        <v>2</v>
      </c>
      <c r="I3328" s="259" t="s">
        <v>17</v>
      </c>
      <c r="J3328" s="259" t="s">
        <v>17</v>
      </c>
      <c r="K3328" s="259" t="s">
        <v>5691</v>
      </c>
      <c r="L3328" s="260">
        <v>45622</v>
      </c>
      <c r="M3328" s="259" t="s">
        <v>20</v>
      </c>
    </row>
    <row r="3329" spans="1:13" x14ac:dyDescent="0.35">
      <c r="A3329" s="261" t="s">
        <v>5684</v>
      </c>
      <c r="B3329" s="261" t="s">
        <v>5685</v>
      </c>
      <c r="C3329" s="261" t="s">
        <v>5686</v>
      </c>
      <c r="D3329" s="261" t="s">
        <v>1809</v>
      </c>
      <c r="E3329" s="261">
        <v>1</v>
      </c>
      <c r="F3329" s="261" t="s">
        <v>1799</v>
      </c>
      <c r="G3329" s="261" t="s">
        <v>33</v>
      </c>
      <c r="H3329" s="261">
        <v>2</v>
      </c>
      <c r="I3329" s="261" t="s">
        <v>17</v>
      </c>
      <c r="J3329" s="261" t="s">
        <v>17</v>
      </c>
      <c r="K3329" s="261" t="s">
        <v>5692</v>
      </c>
      <c r="L3329" s="262">
        <v>45622</v>
      </c>
      <c r="M3329" s="261" t="s">
        <v>20</v>
      </c>
    </row>
    <row r="3330" spans="1:13" x14ac:dyDescent="0.35">
      <c r="A3330" s="259" t="s">
        <v>5684</v>
      </c>
      <c r="B3330" s="259" t="s">
        <v>5685</v>
      </c>
      <c r="C3330" s="259" t="s">
        <v>5686</v>
      </c>
      <c r="D3330" s="259" t="s">
        <v>1811</v>
      </c>
      <c r="E3330" s="259">
        <v>0</v>
      </c>
      <c r="F3330" s="259" t="s">
        <v>1799</v>
      </c>
      <c r="G3330" s="259" t="s">
        <v>33</v>
      </c>
      <c r="H3330" s="259">
        <v>2</v>
      </c>
      <c r="I3330" s="259" t="s">
        <v>17</v>
      </c>
      <c r="J3330" s="259" t="s">
        <v>17</v>
      </c>
      <c r="K3330" s="259" t="s">
        <v>5693</v>
      </c>
      <c r="L3330" s="260">
        <v>45622</v>
      </c>
      <c r="M3330" s="259" t="s">
        <v>20</v>
      </c>
    </row>
    <row r="3331" spans="1:13" x14ac:dyDescent="0.35">
      <c r="A3331" s="261" t="s">
        <v>5684</v>
      </c>
      <c r="B3331" s="261" t="s">
        <v>5685</v>
      </c>
      <c r="C3331" s="261" t="s">
        <v>5686</v>
      </c>
      <c r="D3331" s="261" t="s">
        <v>1813</v>
      </c>
      <c r="E3331" s="261">
        <v>1</v>
      </c>
      <c r="F3331" s="261" t="s">
        <v>1799</v>
      </c>
      <c r="G3331" s="261" t="s">
        <v>33</v>
      </c>
      <c r="H3331" s="261">
        <v>2</v>
      </c>
      <c r="I3331" s="261" t="s">
        <v>17</v>
      </c>
      <c r="J3331" s="261" t="s">
        <v>17</v>
      </c>
      <c r="K3331" s="261" t="s">
        <v>5694</v>
      </c>
      <c r="L3331" s="262">
        <v>45622</v>
      </c>
      <c r="M3331" s="261" t="s">
        <v>20</v>
      </c>
    </row>
    <row r="3332" spans="1:13" x14ac:dyDescent="0.35">
      <c r="A3332" s="259" t="s">
        <v>5684</v>
      </c>
      <c r="B3332" s="259" t="s">
        <v>5685</v>
      </c>
      <c r="C3332" s="259" t="s">
        <v>5686</v>
      </c>
      <c r="D3332" s="259" t="s">
        <v>1815</v>
      </c>
      <c r="E3332" s="259">
        <v>0</v>
      </c>
      <c r="F3332" s="259" t="s">
        <v>1799</v>
      </c>
      <c r="G3332" s="259" t="s">
        <v>33</v>
      </c>
      <c r="H3332" s="259">
        <v>2</v>
      </c>
      <c r="I3332" s="259" t="s">
        <v>17</v>
      </c>
      <c r="J3332" s="259" t="s">
        <v>17</v>
      </c>
      <c r="K3332" s="259" t="s">
        <v>5695</v>
      </c>
      <c r="L3332" s="260">
        <v>45622</v>
      </c>
      <c r="M3332" s="259" t="s">
        <v>20</v>
      </c>
    </row>
    <row r="3333" spans="1:13" x14ac:dyDescent="0.35">
      <c r="A3333" s="261" t="s">
        <v>310</v>
      </c>
      <c r="B3333" s="261" t="s">
        <v>311</v>
      </c>
      <c r="C3333" s="261" t="s">
        <v>312</v>
      </c>
      <c r="D3333" s="261" t="s">
        <v>1798</v>
      </c>
      <c r="E3333" s="261">
        <v>0</v>
      </c>
      <c r="F3333" s="261" t="s">
        <v>1799</v>
      </c>
      <c r="G3333" s="261" t="s">
        <v>33</v>
      </c>
      <c r="H3333" s="261">
        <v>2</v>
      </c>
      <c r="I3333" s="261" t="s">
        <v>17</v>
      </c>
      <c r="J3333" s="261" t="s">
        <v>17</v>
      </c>
      <c r="K3333" s="261" t="s">
        <v>5696</v>
      </c>
      <c r="L3333" s="262">
        <v>45622</v>
      </c>
      <c r="M3333" s="261" t="s">
        <v>20</v>
      </c>
    </row>
    <row r="3334" spans="1:13" x14ac:dyDescent="0.35">
      <c r="A3334" s="259" t="s">
        <v>310</v>
      </c>
      <c r="B3334" s="259" t="s">
        <v>311</v>
      </c>
      <c r="C3334" s="259" t="s">
        <v>312</v>
      </c>
      <c r="D3334" s="259" t="s">
        <v>1801</v>
      </c>
      <c r="E3334" s="259">
        <v>1</v>
      </c>
      <c r="F3334" s="259" t="s">
        <v>1799</v>
      </c>
      <c r="G3334" s="259" t="s">
        <v>33</v>
      </c>
      <c r="H3334" s="259">
        <v>2</v>
      </c>
      <c r="I3334" s="259" t="s">
        <v>17</v>
      </c>
      <c r="J3334" s="259" t="s">
        <v>17</v>
      </c>
      <c r="K3334" s="259" t="s">
        <v>5697</v>
      </c>
      <c r="L3334" s="260">
        <v>45622</v>
      </c>
      <c r="M3334" s="259" t="s">
        <v>20</v>
      </c>
    </row>
    <row r="3335" spans="1:13" x14ac:dyDescent="0.35">
      <c r="A3335" s="261" t="s">
        <v>310</v>
      </c>
      <c r="B3335" s="261" t="s">
        <v>311</v>
      </c>
      <c r="C3335" s="261" t="s">
        <v>312</v>
      </c>
      <c r="D3335" s="261" t="s">
        <v>1803</v>
      </c>
      <c r="E3335" s="261">
        <v>1</v>
      </c>
      <c r="F3335" s="261" t="s">
        <v>1799</v>
      </c>
      <c r="G3335" s="261" t="s">
        <v>33</v>
      </c>
      <c r="H3335" s="261">
        <v>2</v>
      </c>
      <c r="I3335" s="261" t="s">
        <v>17</v>
      </c>
      <c r="J3335" s="261" t="s">
        <v>17</v>
      </c>
      <c r="K3335" s="261" t="s">
        <v>5698</v>
      </c>
      <c r="L3335" s="262">
        <v>45622</v>
      </c>
      <c r="M3335" s="261" t="s">
        <v>20</v>
      </c>
    </row>
    <row r="3336" spans="1:13" x14ac:dyDescent="0.35">
      <c r="A3336" s="259" t="s">
        <v>310</v>
      </c>
      <c r="B3336" s="259" t="s">
        <v>311</v>
      </c>
      <c r="C3336" s="259" t="s">
        <v>312</v>
      </c>
      <c r="D3336" s="259" t="s">
        <v>1805</v>
      </c>
      <c r="E3336" s="259">
        <v>0</v>
      </c>
      <c r="F3336" s="259" t="s">
        <v>1799</v>
      </c>
      <c r="G3336" s="259" t="s">
        <v>33</v>
      </c>
      <c r="H3336" s="259">
        <v>2</v>
      </c>
      <c r="I3336" s="259" t="s">
        <v>17</v>
      </c>
      <c r="J3336" s="259" t="s">
        <v>17</v>
      </c>
      <c r="K3336" s="259" t="s">
        <v>5699</v>
      </c>
      <c r="L3336" s="260">
        <v>45622</v>
      </c>
      <c r="M3336" s="259" t="s">
        <v>20</v>
      </c>
    </row>
    <row r="3337" spans="1:13" x14ac:dyDescent="0.35">
      <c r="A3337" s="261" t="s">
        <v>310</v>
      </c>
      <c r="B3337" s="261" t="s">
        <v>311</v>
      </c>
      <c r="C3337" s="261" t="s">
        <v>312</v>
      </c>
      <c r="D3337" s="261" t="s">
        <v>1807</v>
      </c>
      <c r="E3337" s="261">
        <v>3</v>
      </c>
      <c r="F3337" s="261" t="s">
        <v>1799</v>
      </c>
      <c r="G3337" s="261" t="s">
        <v>33</v>
      </c>
      <c r="H3337" s="261">
        <v>2</v>
      </c>
      <c r="I3337" s="261" t="s">
        <v>17</v>
      </c>
      <c r="J3337" s="261" t="s">
        <v>17</v>
      </c>
      <c r="K3337" s="261" t="s">
        <v>5700</v>
      </c>
      <c r="L3337" s="262">
        <v>45622</v>
      </c>
      <c r="M3337" s="261" t="s">
        <v>20</v>
      </c>
    </row>
    <row r="3338" spans="1:13" x14ac:dyDescent="0.35">
      <c r="A3338" s="259" t="s">
        <v>310</v>
      </c>
      <c r="B3338" s="259" t="s">
        <v>311</v>
      </c>
      <c r="C3338" s="259" t="s">
        <v>312</v>
      </c>
      <c r="D3338" s="259" t="s">
        <v>1809</v>
      </c>
      <c r="E3338" s="259">
        <v>1</v>
      </c>
      <c r="F3338" s="259" t="s">
        <v>1799</v>
      </c>
      <c r="G3338" s="259" t="s">
        <v>33</v>
      </c>
      <c r="H3338" s="259">
        <v>2</v>
      </c>
      <c r="I3338" s="259" t="s">
        <v>17</v>
      </c>
      <c r="J3338" s="259" t="s">
        <v>17</v>
      </c>
      <c r="K3338" s="259" t="s">
        <v>5701</v>
      </c>
      <c r="L3338" s="260">
        <v>45622</v>
      </c>
      <c r="M3338" s="259" t="s">
        <v>20</v>
      </c>
    </row>
    <row r="3339" spans="1:13" x14ac:dyDescent="0.35">
      <c r="A3339" s="261" t="s">
        <v>310</v>
      </c>
      <c r="B3339" s="261" t="s">
        <v>311</v>
      </c>
      <c r="C3339" s="261" t="s">
        <v>312</v>
      </c>
      <c r="D3339" s="261" t="s">
        <v>1811</v>
      </c>
      <c r="E3339" s="261">
        <v>2</v>
      </c>
      <c r="F3339" s="261" t="s">
        <v>1799</v>
      </c>
      <c r="G3339" s="261" t="s">
        <v>33</v>
      </c>
      <c r="H3339" s="261">
        <v>2</v>
      </c>
      <c r="I3339" s="261" t="s">
        <v>17</v>
      </c>
      <c r="J3339" s="261" t="s">
        <v>17</v>
      </c>
      <c r="K3339" s="261" t="s">
        <v>5702</v>
      </c>
      <c r="L3339" s="262">
        <v>45622</v>
      </c>
      <c r="M3339" s="261" t="s">
        <v>20</v>
      </c>
    </row>
    <row r="3340" spans="1:13" x14ac:dyDescent="0.35">
      <c r="A3340" s="259" t="s">
        <v>310</v>
      </c>
      <c r="B3340" s="259" t="s">
        <v>311</v>
      </c>
      <c r="C3340" s="259" t="s">
        <v>312</v>
      </c>
      <c r="D3340" s="259" t="s">
        <v>1813</v>
      </c>
      <c r="E3340" s="259">
        <v>2</v>
      </c>
      <c r="F3340" s="259" t="s">
        <v>1799</v>
      </c>
      <c r="G3340" s="259" t="s">
        <v>33</v>
      </c>
      <c r="H3340" s="259">
        <v>2</v>
      </c>
      <c r="I3340" s="259" t="s">
        <v>17</v>
      </c>
      <c r="J3340" s="259" t="s">
        <v>17</v>
      </c>
      <c r="K3340" s="259" t="s">
        <v>5703</v>
      </c>
      <c r="L3340" s="260">
        <v>45622</v>
      </c>
      <c r="M3340" s="259" t="s">
        <v>20</v>
      </c>
    </row>
    <row r="3341" spans="1:13" x14ac:dyDescent="0.35">
      <c r="A3341" s="261" t="s">
        <v>310</v>
      </c>
      <c r="B3341" s="261" t="s">
        <v>311</v>
      </c>
      <c r="C3341" s="261" t="s">
        <v>312</v>
      </c>
      <c r="D3341" s="261" t="s">
        <v>1815</v>
      </c>
      <c r="E3341" s="261">
        <v>0</v>
      </c>
      <c r="F3341" s="261" t="s">
        <v>1799</v>
      </c>
      <c r="G3341" s="261" t="s">
        <v>33</v>
      </c>
      <c r="H3341" s="261">
        <v>2</v>
      </c>
      <c r="I3341" s="261" t="s">
        <v>17</v>
      </c>
      <c r="J3341" s="261" t="s">
        <v>17</v>
      </c>
      <c r="K3341" s="261" t="s">
        <v>5704</v>
      </c>
      <c r="L3341" s="262">
        <v>45622</v>
      </c>
      <c r="M3341" s="261" t="s">
        <v>20</v>
      </c>
    </row>
    <row r="3342" spans="1:13" x14ac:dyDescent="0.35">
      <c r="A3342" s="259" t="s">
        <v>2287</v>
      </c>
      <c r="B3342" s="259" t="s">
        <v>2288</v>
      </c>
      <c r="C3342" s="259" t="s">
        <v>2289</v>
      </c>
      <c r="D3342" s="259" t="s">
        <v>1809</v>
      </c>
      <c r="E3342" s="259">
        <v>1</v>
      </c>
      <c r="F3342" s="259" t="s">
        <v>1799</v>
      </c>
      <c r="G3342" s="259" t="s">
        <v>33</v>
      </c>
      <c r="H3342" s="259">
        <v>2</v>
      </c>
      <c r="I3342" s="259" t="s">
        <v>17</v>
      </c>
      <c r="J3342" s="259" t="s">
        <v>17</v>
      </c>
      <c r="K3342" s="259" t="s">
        <v>5705</v>
      </c>
      <c r="L3342" s="260">
        <v>45623</v>
      </c>
      <c r="M3342" s="259" t="s">
        <v>20</v>
      </c>
    </row>
    <row r="3343" spans="1:13" x14ac:dyDescent="0.35">
      <c r="A3343" s="261" t="s">
        <v>3111</v>
      </c>
      <c r="B3343" s="261" t="s">
        <v>3112</v>
      </c>
      <c r="C3343" s="261" t="s">
        <v>3113</v>
      </c>
      <c r="D3343" s="261" t="s">
        <v>16</v>
      </c>
      <c r="E3343" s="261">
        <v>210000</v>
      </c>
      <c r="F3343" s="261" t="s">
        <v>5706</v>
      </c>
      <c r="G3343" s="261" t="s">
        <v>723</v>
      </c>
      <c r="H3343" s="261">
        <v>2</v>
      </c>
      <c r="I3343" s="261" t="s">
        <v>5707</v>
      </c>
      <c r="J3343" s="261" t="s">
        <v>5708</v>
      </c>
      <c r="K3343" s="261" t="s">
        <v>5709</v>
      </c>
      <c r="L3343" s="262">
        <v>45625</v>
      </c>
      <c r="M3343" s="261" t="s">
        <v>20</v>
      </c>
    </row>
    <row r="3344" spans="1:13" x14ac:dyDescent="0.35">
      <c r="A3344" s="259" t="s">
        <v>3111</v>
      </c>
      <c r="B3344" s="259" t="s">
        <v>3112</v>
      </c>
      <c r="C3344" s="259" t="s">
        <v>3113</v>
      </c>
      <c r="D3344" s="259" t="s">
        <v>21</v>
      </c>
      <c r="E3344" s="259">
        <v>210000</v>
      </c>
      <c r="F3344" s="259" t="s">
        <v>5706</v>
      </c>
      <c r="G3344" s="259" t="s">
        <v>723</v>
      </c>
      <c r="H3344" s="259">
        <v>2</v>
      </c>
      <c r="I3344" s="259" t="s">
        <v>5707</v>
      </c>
      <c r="J3344" s="259" t="s">
        <v>5708</v>
      </c>
      <c r="K3344" s="259" t="s">
        <v>5710</v>
      </c>
      <c r="L3344" s="260">
        <v>45625</v>
      </c>
      <c r="M3344" s="259" t="s">
        <v>20</v>
      </c>
    </row>
    <row r="3345" spans="1:13" x14ac:dyDescent="0.35">
      <c r="A3345" s="261" t="s">
        <v>121</v>
      </c>
      <c r="B3345" s="261" t="s">
        <v>122</v>
      </c>
      <c r="C3345" s="261" t="s">
        <v>123</v>
      </c>
      <c r="D3345" s="261" t="s">
        <v>759</v>
      </c>
      <c r="E3345" s="261">
        <v>28800000</v>
      </c>
      <c r="F3345" s="261" t="s">
        <v>5711</v>
      </c>
      <c r="G3345" s="261" t="s">
        <v>404</v>
      </c>
      <c r="H3345" s="261">
        <v>1</v>
      </c>
      <c r="I3345" s="261" t="s">
        <v>5712</v>
      </c>
      <c r="J3345" s="261" t="s">
        <v>5713</v>
      </c>
      <c r="K3345" s="261" t="s">
        <v>5714</v>
      </c>
      <c r="L3345" s="262">
        <v>45626</v>
      </c>
      <c r="M3345" s="261" t="s">
        <v>20</v>
      </c>
    </row>
    <row r="3346" spans="1:13" x14ac:dyDescent="0.35">
      <c r="A3346" s="259" t="s">
        <v>121</v>
      </c>
      <c r="B3346" s="259" t="s">
        <v>122</v>
      </c>
      <c r="C3346" s="259" t="s">
        <v>123</v>
      </c>
      <c r="D3346" s="259" t="s">
        <v>764</v>
      </c>
      <c r="E3346" s="259">
        <v>287300</v>
      </c>
      <c r="F3346" s="259" t="s">
        <v>1386</v>
      </c>
      <c r="G3346" s="259" t="s">
        <v>404</v>
      </c>
      <c r="H3346" s="259">
        <v>1</v>
      </c>
      <c r="I3346" s="259" t="s">
        <v>5715</v>
      </c>
      <c r="J3346" s="259" t="s">
        <v>5716</v>
      </c>
      <c r="K3346" s="259" t="s">
        <v>5717</v>
      </c>
      <c r="L3346" s="260">
        <v>45626</v>
      </c>
      <c r="M3346" s="259" t="s">
        <v>20</v>
      </c>
    </row>
    <row r="3347" spans="1:13" x14ac:dyDescent="0.35">
      <c r="A3347" s="261" t="s">
        <v>125</v>
      </c>
      <c r="B3347" s="261" t="s">
        <v>126</v>
      </c>
      <c r="C3347" s="261" t="s">
        <v>123</v>
      </c>
      <c r="D3347" s="261" t="s">
        <v>759</v>
      </c>
      <c r="E3347" s="261">
        <v>28800000</v>
      </c>
      <c r="F3347" s="261" t="s">
        <v>5711</v>
      </c>
      <c r="G3347" s="261" t="s">
        <v>404</v>
      </c>
      <c r="H3347" s="261">
        <v>1</v>
      </c>
      <c r="I3347" s="261" t="s">
        <v>5712</v>
      </c>
      <c r="J3347" s="261" t="s">
        <v>5713</v>
      </c>
      <c r="K3347" s="261" t="s">
        <v>5718</v>
      </c>
      <c r="L3347" s="262">
        <v>45626</v>
      </c>
      <c r="M3347" s="261" t="s">
        <v>20</v>
      </c>
    </row>
    <row r="3348" spans="1:13" x14ac:dyDescent="0.35">
      <c r="A3348" s="259" t="s">
        <v>125</v>
      </c>
      <c r="B3348" s="259" t="s">
        <v>126</v>
      </c>
      <c r="C3348" s="259" t="s">
        <v>123</v>
      </c>
      <c r="D3348" s="259" t="s">
        <v>764</v>
      </c>
      <c r="E3348" s="259">
        <v>34513</v>
      </c>
      <c r="F3348" s="259" t="s">
        <v>5719</v>
      </c>
      <c r="G3348" s="259" t="s">
        <v>723</v>
      </c>
      <c r="H3348" s="259">
        <v>2</v>
      </c>
      <c r="I3348" s="259" t="s">
        <v>5720</v>
      </c>
      <c r="J3348" s="259" t="s">
        <v>5721</v>
      </c>
      <c r="K3348" s="259" t="s">
        <v>5722</v>
      </c>
      <c r="L3348" s="260">
        <v>45626</v>
      </c>
      <c r="M3348" s="259" t="s">
        <v>20</v>
      </c>
    </row>
    <row r="3349" spans="1:13" x14ac:dyDescent="0.35">
      <c r="A3349" s="261" t="s">
        <v>135</v>
      </c>
      <c r="B3349" s="261" t="s">
        <v>136</v>
      </c>
      <c r="C3349" s="261" t="s">
        <v>123</v>
      </c>
      <c r="D3349" s="261" t="s">
        <v>759</v>
      </c>
      <c r="E3349" s="261">
        <v>28800000</v>
      </c>
      <c r="F3349" s="261" t="s">
        <v>5711</v>
      </c>
      <c r="G3349" s="261" t="s">
        <v>404</v>
      </c>
      <c r="H3349" s="261">
        <v>1</v>
      </c>
      <c r="I3349" s="261" t="s">
        <v>5712</v>
      </c>
      <c r="J3349" s="261" t="s">
        <v>5713</v>
      </c>
      <c r="K3349" s="261" t="s">
        <v>5723</v>
      </c>
      <c r="L3349" s="262">
        <v>45626</v>
      </c>
      <c r="M3349" s="261" t="s">
        <v>20</v>
      </c>
    </row>
    <row r="3350" spans="1:13" x14ac:dyDescent="0.35">
      <c r="A3350" s="259" t="s">
        <v>135</v>
      </c>
      <c r="B3350" s="259" t="s">
        <v>136</v>
      </c>
      <c r="C3350" s="259" t="s">
        <v>123</v>
      </c>
      <c r="D3350" s="259" t="s">
        <v>764</v>
      </c>
      <c r="E3350" s="259">
        <v>88019</v>
      </c>
      <c r="F3350" s="259" t="s">
        <v>5719</v>
      </c>
      <c r="G3350" s="259" t="s">
        <v>723</v>
      </c>
      <c r="H3350" s="259">
        <v>2</v>
      </c>
      <c r="I3350" s="259" t="s">
        <v>5724</v>
      </c>
      <c r="J3350" s="259" t="s">
        <v>5725</v>
      </c>
      <c r="K3350" s="259" t="s">
        <v>5726</v>
      </c>
      <c r="L3350" s="260">
        <v>45626</v>
      </c>
      <c r="M3350" s="259" t="s">
        <v>20</v>
      </c>
    </row>
    <row r="3351" spans="1:13" x14ac:dyDescent="0.35">
      <c r="A3351" s="261" t="s">
        <v>142</v>
      </c>
      <c r="B3351" s="261" t="s">
        <v>143</v>
      </c>
      <c r="C3351" s="261" t="s">
        <v>123</v>
      </c>
      <c r="D3351" s="261" t="s">
        <v>759</v>
      </c>
      <c r="E3351" s="261">
        <v>28800000</v>
      </c>
      <c r="F3351" s="261" t="s">
        <v>5711</v>
      </c>
      <c r="G3351" s="261" t="s">
        <v>404</v>
      </c>
      <c r="H3351" s="261">
        <v>1</v>
      </c>
      <c r="I3351" s="261" t="s">
        <v>5712</v>
      </c>
      <c r="J3351" s="261" t="s">
        <v>5713</v>
      </c>
      <c r="K3351" s="261" t="s">
        <v>5727</v>
      </c>
      <c r="L3351" s="262">
        <v>45626</v>
      </c>
      <c r="M3351" s="261" t="s">
        <v>20</v>
      </c>
    </row>
    <row r="3352" spans="1:13" x14ac:dyDescent="0.35">
      <c r="A3352" s="259" t="s">
        <v>142</v>
      </c>
      <c r="B3352" s="259" t="s">
        <v>143</v>
      </c>
      <c r="C3352" s="259" t="s">
        <v>123</v>
      </c>
      <c r="D3352" s="259" t="s">
        <v>764</v>
      </c>
      <c r="E3352" s="259">
        <v>164768</v>
      </c>
      <c r="F3352" s="259" t="s">
        <v>5728</v>
      </c>
      <c r="G3352" s="259" t="s">
        <v>404</v>
      </c>
      <c r="H3352" s="259">
        <v>1</v>
      </c>
      <c r="I3352" s="259" t="s">
        <v>5729</v>
      </c>
      <c r="J3352" s="259" t="s">
        <v>5730</v>
      </c>
      <c r="K3352" s="259" t="s">
        <v>5731</v>
      </c>
      <c r="L3352" s="260">
        <v>45626</v>
      </c>
      <c r="M3352" s="259" t="s">
        <v>20</v>
      </c>
    </row>
    <row r="3353" spans="1:13" x14ac:dyDescent="0.35">
      <c r="A3353" s="261" t="s">
        <v>4023</v>
      </c>
      <c r="B3353" s="261" t="s">
        <v>4024</v>
      </c>
      <c r="C3353" s="261" t="s">
        <v>4025</v>
      </c>
      <c r="D3353" s="261" t="s">
        <v>764</v>
      </c>
      <c r="E3353" s="261">
        <v>207582</v>
      </c>
      <c r="F3353" s="261" t="s">
        <v>5732</v>
      </c>
      <c r="G3353" s="261" t="s">
        <v>723</v>
      </c>
      <c r="H3353" s="261">
        <v>2</v>
      </c>
      <c r="I3353" s="261" t="s">
        <v>5733</v>
      </c>
      <c r="J3353" s="261" t="s">
        <v>5734</v>
      </c>
      <c r="K3353" s="261" t="s">
        <v>5735</v>
      </c>
      <c r="L3353" s="262">
        <v>45626</v>
      </c>
      <c r="M3353" s="261" t="s">
        <v>20</v>
      </c>
    </row>
    <row r="3354" spans="1:13" x14ac:dyDescent="0.35">
      <c r="A3354" s="259" t="s">
        <v>4023</v>
      </c>
      <c r="B3354" s="259" t="s">
        <v>4024</v>
      </c>
      <c r="C3354" s="259" t="s">
        <v>4025</v>
      </c>
      <c r="D3354" s="259" t="s">
        <v>38</v>
      </c>
      <c r="E3354" s="259" t="s">
        <v>17</v>
      </c>
      <c r="F3354" s="259" t="s">
        <v>17</v>
      </c>
      <c r="G3354" s="259" t="s">
        <v>17</v>
      </c>
      <c r="H3354" s="259" t="s">
        <v>17</v>
      </c>
      <c r="I3354" s="259" t="s">
        <v>17</v>
      </c>
      <c r="J3354" s="259" t="s">
        <v>3114</v>
      </c>
      <c r="K3354" s="259" t="s">
        <v>5736</v>
      </c>
      <c r="L3354" s="260">
        <v>45626</v>
      </c>
      <c r="M3354" s="259" t="s">
        <v>20</v>
      </c>
    </row>
    <row r="3355" spans="1:13" x14ac:dyDescent="0.35">
      <c r="A3355" s="261" t="s">
        <v>4023</v>
      </c>
      <c r="B3355" s="261" t="s">
        <v>4024</v>
      </c>
      <c r="C3355" s="261" t="s">
        <v>4025</v>
      </c>
      <c r="D3355" s="261" t="s">
        <v>40</v>
      </c>
      <c r="E3355" s="261" t="s">
        <v>17</v>
      </c>
      <c r="F3355" s="261" t="s">
        <v>17</v>
      </c>
      <c r="G3355" s="261" t="s">
        <v>17</v>
      </c>
      <c r="H3355" s="261" t="s">
        <v>17</v>
      </c>
      <c r="I3355" s="261" t="s">
        <v>17</v>
      </c>
      <c r="J3355" s="261" t="s">
        <v>3114</v>
      </c>
      <c r="K3355" s="261" t="s">
        <v>5737</v>
      </c>
      <c r="L3355" s="262">
        <v>45626</v>
      </c>
      <c r="M3355" s="261" t="s">
        <v>20</v>
      </c>
    </row>
    <row r="3356" spans="1:13" x14ac:dyDescent="0.35">
      <c r="A3356" s="259" t="s">
        <v>4023</v>
      </c>
      <c r="B3356" s="259" t="s">
        <v>4024</v>
      </c>
      <c r="C3356" s="259" t="s">
        <v>4025</v>
      </c>
      <c r="D3356" s="259" t="s">
        <v>16</v>
      </c>
      <c r="E3356" s="259">
        <v>0</v>
      </c>
      <c r="F3356" s="259" t="s">
        <v>17</v>
      </c>
      <c r="G3356" s="259" t="s">
        <v>17</v>
      </c>
      <c r="H3356" s="259" t="s">
        <v>17</v>
      </c>
      <c r="I3356" s="259" t="s">
        <v>17</v>
      </c>
      <c r="J3356" s="259" t="s">
        <v>3128</v>
      </c>
      <c r="K3356" s="259" t="s">
        <v>5738</v>
      </c>
      <c r="L3356" s="260">
        <v>45626</v>
      </c>
      <c r="M3356" s="259" t="s">
        <v>20</v>
      </c>
    </row>
    <row r="3357" spans="1:13" x14ac:dyDescent="0.35">
      <c r="A3357" s="261" t="s">
        <v>4023</v>
      </c>
      <c r="B3357" s="261" t="s">
        <v>4024</v>
      </c>
      <c r="C3357" s="261" t="s">
        <v>4025</v>
      </c>
      <c r="D3357" s="261" t="s">
        <v>21</v>
      </c>
      <c r="E3357" s="261">
        <v>0</v>
      </c>
      <c r="F3357" s="261" t="s">
        <v>17</v>
      </c>
      <c r="G3357" s="261" t="s">
        <v>17</v>
      </c>
      <c r="H3357" s="261" t="s">
        <v>17</v>
      </c>
      <c r="I3357" s="261" t="s">
        <v>17</v>
      </c>
      <c r="J3357" s="261" t="s">
        <v>3128</v>
      </c>
      <c r="K3357" s="261" t="s">
        <v>5739</v>
      </c>
      <c r="L3357" s="262">
        <v>45626</v>
      </c>
      <c r="M3357" s="261" t="s">
        <v>20</v>
      </c>
    </row>
    <row r="3358" spans="1:13" x14ac:dyDescent="0.35">
      <c r="A3358" s="259" t="s">
        <v>4023</v>
      </c>
      <c r="B3358" s="259" t="s">
        <v>4024</v>
      </c>
      <c r="C3358" s="259" t="s">
        <v>4025</v>
      </c>
      <c r="D3358" s="259" t="s">
        <v>631</v>
      </c>
      <c r="E3358" s="259">
        <v>0</v>
      </c>
      <c r="F3358" s="259" t="s">
        <v>17</v>
      </c>
      <c r="G3358" s="259" t="s">
        <v>17</v>
      </c>
      <c r="H3358" s="259" t="s">
        <v>17</v>
      </c>
      <c r="I3358" s="259" t="s">
        <v>17</v>
      </c>
      <c r="J3358" s="259" t="s">
        <v>3128</v>
      </c>
      <c r="K3358" s="259" t="s">
        <v>5740</v>
      </c>
      <c r="L3358" s="260">
        <v>45626</v>
      </c>
      <c r="M3358" s="259" t="s">
        <v>20</v>
      </c>
    </row>
    <row r="3359" spans="1:13" x14ac:dyDescent="0.35">
      <c r="A3359" s="261" t="s">
        <v>4023</v>
      </c>
      <c r="B3359" s="261" t="s">
        <v>4024</v>
      </c>
      <c r="C3359" s="261" t="s">
        <v>4025</v>
      </c>
      <c r="D3359" s="261" t="s">
        <v>24</v>
      </c>
      <c r="E3359" s="261" t="s">
        <v>17</v>
      </c>
      <c r="F3359" s="261" t="s">
        <v>17</v>
      </c>
      <c r="G3359" s="261" t="s">
        <v>17</v>
      </c>
      <c r="H3359" s="261" t="s">
        <v>17</v>
      </c>
      <c r="I3359" s="261" t="s">
        <v>17</v>
      </c>
      <c r="J3359" s="261" t="s">
        <v>3114</v>
      </c>
      <c r="K3359" s="261" t="s">
        <v>5741</v>
      </c>
      <c r="L3359" s="262">
        <v>45626</v>
      </c>
      <c r="M3359" s="261" t="s">
        <v>20</v>
      </c>
    </row>
    <row r="3360" spans="1:13" x14ac:dyDescent="0.35">
      <c r="A3360" s="259" t="s">
        <v>4023</v>
      </c>
      <c r="B3360" s="259" t="s">
        <v>4024</v>
      </c>
      <c r="C3360" s="259" t="s">
        <v>4025</v>
      </c>
      <c r="D3360" s="259" t="s">
        <v>26</v>
      </c>
      <c r="E3360" s="259" t="s">
        <v>17</v>
      </c>
      <c r="F3360" s="259" t="s">
        <v>17</v>
      </c>
      <c r="G3360" s="259" t="s">
        <v>17</v>
      </c>
      <c r="H3360" s="259" t="s">
        <v>17</v>
      </c>
      <c r="I3360" s="259" t="s">
        <v>17</v>
      </c>
      <c r="J3360" s="259" t="s">
        <v>3114</v>
      </c>
      <c r="K3360" s="259" t="s">
        <v>5742</v>
      </c>
      <c r="L3360" s="260">
        <v>45626</v>
      </c>
      <c r="M3360" s="259" t="s">
        <v>20</v>
      </c>
    </row>
    <row r="3361" spans="1:13" x14ac:dyDescent="0.35">
      <c r="A3361" s="261" t="s">
        <v>4023</v>
      </c>
      <c r="B3361" s="261" t="s">
        <v>4024</v>
      </c>
      <c r="C3361" s="261" t="s">
        <v>4025</v>
      </c>
      <c r="D3361" s="261" t="s">
        <v>28</v>
      </c>
      <c r="E3361" s="261" t="s">
        <v>17</v>
      </c>
      <c r="F3361" s="261" t="s">
        <v>17</v>
      </c>
      <c r="G3361" s="261" t="s">
        <v>17</v>
      </c>
      <c r="H3361" s="261" t="s">
        <v>17</v>
      </c>
      <c r="I3361" s="261" t="s">
        <v>17</v>
      </c>
      <c r="J3361" s="261" t="s">
        <v>3114</v>
      </c>
      <c r="K3361" s="261" t="s">
        <v>5743</v>
      </c>
      <c r="L3361" s="262">
        <v>45626</v>
      </c>
      <c r="M3361" s="261" t="s">
        <v>20</v>
      </c>
    </row>
    <row r="3362" spans="1:13" x14ac:dyDescent="0.35">
      <c r="A3362" s="259" t="s">
        <v>4708</v>
      </c>
      <c r="B3362" s="259" t="s">
        <v>4709</v>
      </c>
      <c r="C3362" s="259" t="s">
        <v>4710</v>
      </c>
      <c r="D3362" s="259" t="s">
        <v>38</v>
      </c>
      <c r="E3362" s="259" t="s">
        <v>17</v>
      </c>
      <c r="F3362" s="259" t="s">
        <v>17</v>
      </c>
      <c r="G3362" s="259" t="s">
        <v>17</v>
      </c>
      <c r="H3362" s="259" t="s">
        <v>17</v>
      </c>
      <c r="I3362" s="259" t="s">
        <v>17</v>
      </c>
      <c r="J3362" s="259" t="s">
        <v>3114</v>
      </c>
      <c r="K3362" s="259" t="s">
        <v>5744</v>
      </c>
      <c r="L3362" s="260">
        <v>45626</v>
      </c>
      <c r="M3362" s="259" t="s">
        <v>20</v>
      </c>
    </row>
    <row r="3363" spans="1:13" x14ac:dyDescent="0.35">
      <c r="A3363" s="261" t="s">
        <v>4708</v>
      </c>
      <c r="B3363" s="261" t="s">
        <v>4709</v>
      </c>
      <c r="C3363" s="261" t="s">
        <v>4710</v>
      </c>
      <c r="D3363" s="261" t="s">
        <v>40</v>
      </c>
      <c r="E3363" s="261" t="s">
        <v>17</v>
      </c>
      <c r="F3363" s="261" t="s">
        <v>17</v>
      </c>
      <c r="G3363" s="261" t="s">
        <v>17</v>
      </c>
      <c r="H3363" s="261" t="s">
        <v>17</v>
      </c>
      <c r="I3363" s="261" t="s">
        <v>17</v>
      </c>
      <c r="J3363" s="261" t="s">
        <v>3114</v>
      </c>
      <c r="K3363" s="261" t="s">
        <v>5745</v>
      </c>
      <c r="L3363" s="262">
        <v>45626</v>
      </c>
      <c r="M3363" s="261" t="s">
        <v>20</v>
      </c>
    </row>
    <row r="3364" spans="1:13" x14ac:dyDescent="0.35">
      <c r="A3364" s="259" t="s">
        <v>4708</v>
      </c>
      <c r="B3364" s="259" t="s">
        <v>4709</v>
      </c>
      <c r="C3364" s="259" t="s">
        <v>4710</v>
      </c>
      <c r="D3364" s="259" t="s">
        <v>16</v>
      </c>
      <c r="E3364" s="259">
        <v>0</v>
      </c>
      <c r="F3364" s="259" t="s">
        <v>17</v>
      </c>
      <c r="G3364" s="259" t="s">
        <v>17</v>
      </c>
      <c r="H3364" s="259" t="s">
        <v>17</v>
      </c>
      <c r="I3364" s="259" t="s">
        <v>17</v>
      </c>
      <c r="J3364" s="259" t="s">
        <v>3128</v>
      </c>
      <c r="K3364" s="259" t="s">
        <v>5746</v>
      </c>
      <c r="L3364" s="260">
        <v>45626</v>
      </c>
      <c r="M3364" s="259" t="s">
        <v>20</v>
      </c>
    </row>
    <row r="3365" spans="1:13" x14ac:dyDescent="0.35">
      <c r="A3365" s="261" t="s">
        <v>4708</v>
      </c>
      <c r="B3365" s="261" t="s">
        <v>4709</v>
      </c>
      <c r="C3365" s="261" t="s">
        <v>4710</v>
      </c>
      <c r="D3365" s="261" t="s">
        <v>21</v>
      </c>
      <c r="E3365" s="261">
        <v>0</v>
      </c>
      <c r="F3365" s="261" t="s">
        <v>17</v>
      </c>
      <c r="G3365" s="261" t="s">
        <v>17</v>
      </c>
      <c r="H3365" s="261" t="s">
        <v>17</v>
      </c>
      <c r="I3365" s="261" t="s">
        <v>17</v>
      </c>
      <c r="J3365" s="261" t="s">
        <v>3128</v>
      </c>
      <c r="K3365" s="261" t="s">
        <v>5747</v>
      </c>
      <c r="L3365" s="262">
        <v>45626</v>
      </c>
      <c r="M3365" s="261" t="s">
        <v>20</v>
      </c>
    </row>
    <row r="3366" spans="1:13" x14ac:dyDescent="0.35">
      <c r="A3366" s="259" t="s">
        <v>4708</v>
      </c>
      <c r="B3366" s="259" t="s">
        <v>4709</v>
      </c>
      <c r="C3366" s="259" t="s">
        <v>4710</v>
      </c>
      <c r="D3366" s="259" t="s">
        <v>631</v>
      </c>
      <c r="E3366" s="259">
        <v>0</v>
      </c>
      <c r="F3366" s="259" t="s">
        <v>17</v>
      </c>
      <c r="G3366" s="259" t="s">
        <v>17</v>
      </c>
      <c r="H3366" s="259" t="s">
        <v>17</v>
      </c>
      <c r="I3366" s="259" t="s">
        <v>17</v>
      </c>
      <c r="J3366" s="259" t="s">
        <v>3128</v>
      </c>
      <c r="K3366" s="259" t="s">
        <v>5748</v>
      </c>
      <c r="L3366" s="260">
        <v>45626</v>
      </c>
      <c r="M3366" s="259" t="s">
        <v>20</v>
      </c>
    </row>
    <row r="3367" spans="1:13" x14ac:dyDescent="0.35">
      <c r="A3367" s="261" t="s">
        <v>4708</v>
      </c>
      <c r="B3367" s="261" t="s">
        <v>4709</v>
      </c>
      <c r="C3367" s="261" t="s">
        <v>4710</v>
      </c>
      <c r="D3367" s="261" t="s">
        <v>24</v>
      </c>
      <c r="E3367" s="261" t="s">
        <v>17</v>
      </c>
      <c r="F3367" s="261" t="s">
        <v>17</v>
      </c>
      <c r="G3367" s="261" t="s">
        <v>17</v>
      </c>
      <c r="H3367" s="261" t="s">
        <v>17</v>
      </c>
      <c r="I3367" s="261" t="s">
        <v>17</v>
      </c>
      <c r="J3367" s="261" t="s">
        <v>3114</v>
      </c>
      <c r="K3367" s="261" t="s">
        <v>5749</v>
      </c>
      <c r="L3367" s="262">
        <v>45626</v>
      </c>
      <c r="M3367" s="261" t="s">
        <v>20</v>
      </c>
    </row>
    <row r="3368" spans="1:13" x14ac:dyDescent="0.35">
      <c r="A3368" s="259" t="s">
        <v>4708</v>
      </c>
      <c r="B3368" s="259" t="s">
        <v>4709</v>
      </c>
      <c r="C3368" s="259" t="s">
        <v>4710</v>
      </c>
      <c r="D3368" s="259" t="s">
        <v>26</v>
      </c>
      <c r="E3368" s="259" t="s">
        <v>17</v>
      </c>
      <c r="F3368" s="259" t="s">
        <v>17</v>
      </c>
      <c r="G3368" s="259" t="s">
        <v>17</v>
      </c>
      <c r="H3368" s="259" t="s">
        <v>17</v>
      </c>
      <c r="I3368" s="259" t="s">
        <v>17</v>
      </c>
      <c r="J3368" s="259" t="s">
        <v>3114</v>
      </c>
      <c r="K3368" s="259" t="s">
        <v>5750</v>
      </c>
      <c r="L3368" s="260">
        <v>45626</v>
      </c>
      <c r="M3368" s="259" t="s">
        <v>20</v>
      </c>
    </row>
    <row r="3369" spans="1:13" x14ac:dyDescent="0.35">
      <c r="A3369" s="261" t="s">
        <v>4708</v>
      </c>
      <c r="B3369" s="261" t="s">
        <v>4709</v>
      </c>
      <c r="C3369" s="261" t="s">
        <v>4710</v>
      </c>
      <c r="D3369" s="261" t="s">
        <v>28</v>
      </c>
      <c r="E3369" s="261" t="s">
        <v>17</v>
      </c>
      <c r="F3369" s="261" t="s">
        <v>17</v>
      </c>
      <c r="G3369" s="261" t="s">
        <v>17</v>
      </c>
      <c r="H3369" s="261" t="s">
        <v>17</v>
      </c>
      <c r="I3369" s="261" t="s">
        <v>17</v>
      </c>
      <c r="J3369" s="261" t="s">
        <v>3114</v>
      </c>
      <c r="K3369" s="261" t="s">
        <v>5751</v>
      </c>
      <c r="L3369" s="262">
        <v>45626</v>
      </c>
      <c r="M3369" s="261" t="s">
        <v>20</v>
      </c>
    </row>
    <row r="3370" spans="1:13" x14ac:dyDescent="0.35">
      <c r="A3370" s="259" t="s">
        <v>4783</v>
      </c>
      <c r="B3370" s="259" t="s">
        <v>4784</v>
      </c>
      <c r="C3370" s="259" t="s">
        <v>4785</v>
      </c>
      <c r="D3370" s="259" t="s">
        <v>764</v>
      </c>
      <c r="E3370" s="259">
        <v>77187</v>
      </c>
      <c r="F3370" s="259" t="s">
        <v>5752</v>
      </c>
      <c r="G3370" s="259" t="s">
        <v>404</v>
      </c>
      <c r="H3370" s="259">
        <v>1</v>
      </c>
      <c r="I3370" s="259" t="s">
        <v>5753</v>
      </c>
      <c r="J3370" s="259" t="s">
        <v>5754</v>
      </c>
      <c r="K3370" s="259" t="s">
        <v>5755</v>
      </c>
      <c r="L3370" s="260">
        <v>45626</v>
      </c>
      <c r="M3370" s="259" t="s">
        <v>20</v>
      </c>
    </row>
    <row r="3371" spans="1:13" x14ac:dyDescent="0.35">
      <c r="A3371" s="261" t="s">
        <v>4783</v>
      </c>
      <c r="B3371" s="261" t="s">
        <v>4784</v>
      </c>
      <c r="C3371" s="261" t="s">
        <v>4785</v>
      </c>
      <c r="D3371" s="261" t="s">
        <v>38</v>
      </c>
      <c r="E3371" s="261" t="s">
        <v>17</v>
      </c>
      <c r="F3371" s="261" t="s">
        <v>17</v>
      </c>
      <c r="G3371" s="261" t="s">
        <v>17</v>
      </c>
      <c r="H3371" s="261" t="s">
        <v>17</v>
      </c>
      <c r="I3371" s="261" t="s">
        <v>17</v>
      </c>
      <c r="J3371" s="261" t="s">
        <v>3114</v>
      </c>
      <c r="K3371" s="261" t="s">
        <v>5756</v>
      </c>
      <c r="L3371" s="262">
        <v>45626</v>
      </c>
      <c r="M3371" s="261" t="s">
        <v>20</v>
      </c>
    </row>
    <row r="3372" spans="1:13" x14ac:dyDescent="0.35">
      <c r="A3372" s="259" t="s">
        <v>4783</v>
      </c>
      <c r="B3372" s="259" t="s">
        <v>4784</v>
      </c>
      <c r="C3372" s="259" t="s">
        <v>4785</v>
      </c>
      <c r="D3372" s="259" t="s">
        <v>40</v>
      </c>
      <c r="E3372" s="259" t="s">
        <v>17</v>
      </c>
      <c r="F3372" s="259" t="s">
        <v>17</v>
      </c>
      <c r="G3372" s="259" t="s">
        <v>17</v>
      </c>
      <c r="H3372" s="259" t="s">
        <v>17</v>
      </c>
      <c r="I3372" s="259" t="s">
        <v>17</v>
      </c>
      <c r="J3372" s="259" t="s">
        <v>3114</v>
      </c>
      <c r="K3372" s="259" t="s">
        <v>5757</v>
      </c>
      <c r="L3372" s="260">
        <v>45626</v>
      </c>
      <c r="M3372" s="259" t="s">
        <v>20</v>
      </c>
    </row>
    <row r="3373" spans="1:13" x14ac:dyDescent="0.35">
      <c r="A3373" s="261" t="s">
        <v>4783</v>
      </c>
      <c r="B3373" s="261" t="s">
        <v>4784</v>
      </c>
      <c r="C3373" s="261" t="s">
        <v>4785</v>
      </c>
      <c r="D3373" s="261" t="s">
        <v>16</v>
      </c>
      <c r="E3373" s="261">
        <v>0</v>
      </c>
      <c r="F3373" s="261" t="s">
        <v>17</v>
      </c>
      <c r="G3373" s="261" t="s">
        <v>17</v>
      </c>
      <c r="H3373" s="261" t="s">
        <v>17</v>
      </c>
      <c r="I3373" s="261" t="s">
        <v>3128</v>
      </c>
      <c r="J3373" s="261" t="s">
        <v>3114</v>
      </c>
      <c r="K3373" s="261" t="s">
        <v>5758</v>
      </c>
      <c r="L3373" s="262">
        <v>45626</v>
      </c>
      <c r="M3373" s="261" t="s">
        <v>20</v>
      </c>
    </row>
    <row r="3374" spans="1:13" x14ac:dyDescent="0.35">
      <c r="A3374" s="259" t="s">
        <v>4783</v>
      </c>
      <c r="B3374" s="259" t="s">
        <v>4784</v>
      </c>
      <c r="C3374" s="259" t="s">
        <v>4785</v>
      </c>
      <c r="D3374" s="259" t="s">
        <v>21</v>
      </c>
      <c r="E3374" s="259">
        <v>0</v>
      </c>
      <c r="F3374" s="259" t="s">
        <v>17</v>
      </c>
      <c r="G3374" s="259" t="s">
        <v>17</v>
      </c>
      <c r="H3374" s="259" t="s">
        <v>17</v>
      </c>
      <c r="I3374" s="259" t="s">
        <v>3128</v>
      </c>
      <c r="J3374" s="259" t="s">
        <v>3114</v>
      </c>
      <c r="K3374" s="259" t="s">
        <v>5759</v>
      </c>
      <c r="L3374" s="260">
        <v>45626</v>
      </c>
      <c r="M3374" s="259" t="s">
        <v>20</v>
      </c>
    </row>
    <row r="3375" spans="1:13" x14ac:dyDescent="0.35">
      <c r="A3375" s="261" t="s">
        <v>4783</v>
      </c>
      <c r="B3375" s="261" t="s">
        <v>4784</v>
      </c>
      <c r="C3375" s="261" t="s">
        <v>4785</v>
      </c>
      <c r="D3375" s="261" t="s">
        <v>631</v>
      </c>
      <c r="E3375" s="261">
        <v>0</v>
      </c>
      <c r="F3375" s="261" t="s">
        <v>17</v>
      </c>
      <c r="G3375" s="261" t="s">
        <v>17</v>
      </c>
      <c r="H3375" s="261" t="s">
        <v>17</v>
      </c>
      <c r="I3375" s="261" t="s">
        <v>3128</v>
      </c>
      <c r="J3375" s="261" t="s">
        <v>3114</v>
      </c>
      <c r="K3375" s="261" t="s">
        <v>5760</v>
      </c>
      <c r="L3375" s="262">
        <v>45626</v>
      </c>
      <c r="M3375" s="261" t="s">
        <v>20</v>
      </c>
    </row>
    <row r="3376" spans="1:13" x14ac:dyDescent="0.35">
      <c r="A3376" s="259" t="s">
        <v>4783</v>
      </c>
      <c r="B3376" s="259" t="s">
        <v>4784</v>
      </c>
      <c r="C3376" s="259" t="s">
        <v>4785</v>
      </c>
      <c r="D3376" s="259" t="s">
        <v>24</v>
      </c>
      <c r="E3376" s="259" t="s">
        <v>17</v>
      </c>
      <c r="F3376" s="259" t="s">
        <v>17</v>
      </c>
      <c r="G3376" s="259" t="s">
        <v>17</v>
      </c>
      <c r="H3376" s="259" t="s">
        <v>17</v>
      </c>
      <c r="I3376" s="259" t="s">
        <v>17</v>
      </c>
      <c r="J3376" s="259" t="s">
        <v>3114</v>
      </c>
      <c r="K3376" s="259" t="s">
        <v>5761</v>
      </c>
      <c r="L3376" s="260">
        <v>45626</v>
      </c>
      <c r="M3376" s="259" t="s">
        <v>20</v>
      </c>
    </row>
    <row r="3377" spans="1:13" x14ac:dyDescent="0.35">
      <c r="A3377" s="261" t="s">
        <v>4783</v>
      </c>
      <c r="B3377" s="261" t="s">
        <v>4784</v>
      </c>
      <c r="C3377" s="261" t="s">
        <v>4785</v>
      </c>
      <c r="D3377" s="261" t="s">
        <v>802</v>
      </c>
      <c r="E3377" s="261">
        <v>10672118</v>
      </c>
      <c r="F3377" s="261" t="s">
        <v>5762</v>
      </c>
      <c r="G3377" s="261" t="s">
        <v>404</v>
      </c>
      <c r="H3377" s="261">
        <v>1</v>
      </c>
      <c r="I3377" s="261" t="s">
        <v>5763</v>
      </c>
      <c r="J3377" s="261" t="s">
        <v>5764</v>
      </c>
      <c r="K3377" s="261" t="s">
        <v>5765</v>
      </c>
      <c r="L3377" s="262">
        <v>45626</v>
      </c>
      <c r="M3377" s="261" t="s">
        <v>20</v>
      </c>
    </row>
    <row r="3378" spans="1:13" x14ac:dyDescent="0.35">
      <c r="A3378" s="259" t="s">
        <v>4783</v>
      </c>
      <c r="B3378" s="259" t="s">
        <v>4784</v>
      </c>
      <c r="C3378" s="259" t="s">
        <v>4785</v>
      </c>
      <c r="D3378" s="259" t="s">
        <v>807</v>
      </c>
      <c r="E3378" s="259">
        <v>0</v>
      </c>
      <c r="F3378" s="259" t="s">
        <v>5766</v>
      </c>
      <c r="G3378" s="259" t="s">
        <v>404</v>
      </c>
      <c r="H3378" s="259">
        <v>1</v>
      </c>
      <c r="I3378" s="259" t="s">
        <v>5767</v>
      </c>
      <c r="J3378" s="259" t="s">
        <v>5768</v>
      </c>
      <c r="K3378" s="259" t="s">
        <v>5769</v>
      </c>
      <c r="L3378" s="260">
        <v>45626</v>
      </c>
      <c r="M3378" s="259" t="s">
        <v>20</v>
      </c>
    </row>
    <row r="3379" spans="1:13" x14ac:dyDescent="0.35">
      <c r="A3379" s="261" t="s">
        <v>4783</v>
      </c>
      <c r="B3379" s="261" t="s">
        <v>4784</v>
      </c>
      <c r="C3379" s="261" t="s">
        <v>4785</v>
      </c>
      <c r="D3379" s="261" t="s">
        <v>813</v>
      </c>
      <c r="E3379" s="261">
        <v>0</v>
      </c>
      <c r="F3379" s="261" t="s">
        <v>5766</v>
      </c>
      <c r="G3379" s="261" t="s">
        <v>404</v>
      </c>
      <c r="H3379" s="261">
        <v>1</v>
      </c>
      <c r="I3379" s="261" t="s">
        <v>5767</v>
      </c>
      <c r="J3379" s="261" t="s">
        <v>5770</v>
      </c>
      <c r="K3379" s="261" t="s">
        <v>5771</v>
      </c>
      <c r="L3379" s="262">
        <v>45626</v>
      </c>
      <c r="M3379" s="261" t="s">
        <v>20</v>
      </c>
    </row>
    <row r="3380" spans="1:13" x14ac:dyDescent="0.35">
      <c r="A3380" s="259" t="s">
        <v>4783</v>
      </c>
      <c r="B3380" s="259" t="s">
        <v>4784</v>
      </c>
      <c r="C3380" s="259" t="s">
        <v>4785</v>
      </c>
      <c r="D3380" s="259" t="s">
        <v>679</v>
      </c>
      <c r="E3380" s="259">
        <v>0</v>
      </c>
      <c r="F3380" s="259" t="s">
        <v>5766</v>
      </c>
      <c r="G3380" s="259" t="s">
        <v>404</v>
      </c>
      <c r="H3380" s="259">
        <v>1</v>
      </c>
      <c r="I3380" s="259" t="s">
        <v>5767</v>
      </c>
      <c r="J3380" s="259" t="s">
        <v>5770</v>
      </c>
      <c r="K3380" s="259" t="s">
        <v>5772</v>
      </c>
      <c r="L3380" s="260">
        <v>45626</v>
      </c>
      <c r="M3380" s="259" t="s">
        <v>20</v>
      </c>
    </row>
    <row r="3381" spans="1:13" x14ac:dyDescent="0.35">
      <c r="A3381" s="261" t="s">
        <v>4783</v>
      </c>
      <c r="B3381" s="261" t="s">
        <v>4784</v>
      </c>
      <c r="C3381" s="261" t="s">
        <v>4785</v>
      </c>
      <c r="D3381" s="261" t="s">
        <v>317</v>
      </c>
      <c r="E3381" s="261">
        <v>2</v>
      </c>
      <c r="F3381" s="261" t="s">
        <v>5773</v>
      </c>
      <c r="G3381" s="261" t="s">
        <v>404</v>
      </c>
      <c r="H3381" s="261">
        <v>1</v>
      </c>
      <c r="I3381" s="261" t="s">
        <v>5774</v>
      </c>
      <c r="J3381" s="261" t="s">
        <v>5775</v>
      </c>
      <c r="K3381" s="261" t="s">
        <v>5776</v>
      </c>
      <c r="L3381" s="262">
        <v>45626</v>
      </c>
      <c r="M3381" s="261" t="s">
        <v>20</v>
      </c>
    </row>
    <row r="3382" spans="1:13" x14ac:dyDescent="0.35">
      <c r="A3382" s="259" t="s">
        <v>4783</v>
      </c>
      <c r="B3382" s="259" t="s">
        <v>4784</v>
      </c>
      <c r="C3382" s="259" t="s">
        <v>4785</v>
      </c>
      <c r="D3382" s="259" t="s">
        <v>26</v>
      </c>
      <c r="E3382" s="259" t="s">
        <v>17</v>
      </c>
      <c r="F3382" s="259" t="s">
        <v>17</v>
      </c>
      <c r="G3382" s="259" t="s">
        <v>17</v>
      </c>
      <c r="H3382" s="259" t="s">
        <v>17</v>
      </c>
      <c r="I3382" s="259" t="s">
        <v>17</v>
      </c>
      <c r="J3382" s="259" t="s">
        <v>3114</v>
      </c>
      <c r="K3382" s="259" t="s">
        <v>5777</v>
      </c>
      <c r="L3382" s="260">
        <v>45626</v>
      </c>
      <c r="M3382" s="259" t="s">
        <v>20</v>
      </c>
    </row>
    <row r="3383" spans="1:13" x14ac:dyDescent="0.35">
      <c r="A3383" s="261" t="s">
        <v>4783</v>
      </c>
      <c r="B3383" s="261" t="s">
        <v>4784</v>
      </c>
      <c r="C3383" s="261" t="s">
        <v>4785</v>
      </c>
      <c r="D3383" s="261" t="s">
        <v>28</v>
      </c>
      <c r="E3383" s="261" t="s">
        <v>17</v>
      </c>
      <c r="F3383" s="261" t="s">
        <v>17</v>
      </c>
      <c r="G3383" s="261" t="s">
        <v>17</v>
      </c>
      <c r="H3383" s="261" t="s">
        <v>17</v>
      </c>
      <c r="I3383" s="261" t="s">
        <v>17</v>
      </c>
      <c r="J3383" s="261" t="s">
        <v>3114</v>
      </c>
      <c r="K3383" s="261" t="s">
        <v>5778</v>
      </c>
      <c r="L3383" s="262">
        <v>45626</v>
      </c>
      <c r="M3383" s="261" t="s">
        <v>20</v>
      </c>
    </row>
    <row r="3384" spans="1:13" x14ac:dyDescent="0.35">
      <c r="A3384" s="259" t="s">
        <v>4035</v>
      </c>
      <c r="B3384" s="259" t="s">
        <v>4036</v>
      </c>
      <c r="C3384" s="259" t="s">
        <v>4037</v>
      </c>
      <c r="D3384" s="259" t="s">
        <v>764</v>
      </c>
      <c r="E3384" s="259">
        <v>42750</v>
      </c>
      <c r="F3384" s="259" t="s">
        <v>5779</v>
      </c>
      <c r="G3384" s="259" t="s">
        <v>404</v>
      </c>
      <c r="H3384" s="259">
        <v>1</v>
      </c>
      <c r="I3384" s="259" t="s">
        <v>5780</v>
      </c>
      <c r="J3384" s="259" t="s">
        <v>5781</v>
      </c>
      <c r="K3384" s="259" t="s">
        <v>5782</v>
      </c>
      <c r="L3384" s="260">
        <v>45626</v>
      </c>
      <c r="M3384" s="259" t="s">
        <v>20</v>
      </c>
    </row>
    <row r="3385" spans="1:13" x14ac:dyDescent="0.35">
      <c r="A3385" s="261" t="s">
        <v>4035</v>
      </c>
      <c r="B3385" s="261" t="s">
        <v>4036</v>
      </c>
      <c r="C3385" s="261" t="s">
        <v>4037</v>
      </c>
      <c r="D3385" s="261" t="s">
        <v>38</v>
      </c>
      <c r="E3385" s="261" t="s">
        <v>17</v>
      </c>
      <c r="F3385" s="261" t="s">
        <v>17</v>
      </c>
      <c r="G3385" s="261"/>
      <c r="H3385" s="261">
        <v>0</v>
      </c>
      <c r="I3385" s="261" t="s">
        <v>17</v>
      </c>
      <c r="J3385" s="261" t="s">
        <v>3114</v>
      </c>
      <c r="K3385" s="261" t="s">
        <v>5783</v>
      </c>
      <c r="L3385" s="262">
        <v>45626</v>
      </c>
      <c r="M3385" s="261" t="s">
        <v>20</v>
      </c>
    </row>
    <row r="3386" spans="1:13" x14ac:dyDescent="0.35">
      <c r="A3386" s="259" t="s">
        <v>4035</v>
      </c>
      <c r="B3386" s="259" t="s">
        <v>4036</v>
      </c>
      <c r="C3386" s="259" t="s">
        <v>4037</v>
      </c>
      <c r="D3386" s="259" t="s">
        <v>40</v>
      </c>
      <c r="E3386" s="259" t="s">
        <v>17</v>
      </c>
      <c r="F3386" s="259" t="s">
        <v>17</v>
      </c>
      <c r="G3386" s="259"/>
      <c r="H3386" s="259">
        <v>0</v>
      </c>
      <c r="I3386" s="259" t="s">
        <v>17</v>
      </c>
      <c r="J3386" s="259" t="s">
        <v>3114</v>
      </c>
      <c r="K3386" s="259" t="s">
        <v>5784</v>
      </c>
      <c r="L3386" s="260">
        <v>45626</v>
      </c>
      <c r="M3386" s="259" t="s">
        <v>20</v>
      </c>
    </row>
    <row r="3387" spans="1:13" x14ac:dyDescent="0.35">
      <c r="A3387" s="261" t="s">
        <v>4035</v>
      </c>
      <c r="B3387" s="261" t="s">
        <v>4036</v>
      </c>
      <c r="C3387" s="261" t="s">
        <v>4037</v>
      </c>
      <c r="D3387" s="261" t="s">
        <v>16</v>
      </c>
      <c r="E3387" s="261">
        <v>0</v>
      </c>
      <c r="F3387" s="261" t="s">
        <v>17</v>
      </c>
      <c r="G3387" s="261"/>
      <c r="H3387" s="261">
        <v>0</v>
      </c>
      <c r="I3387" s="261" t="s">
        <v>17</v>
      </c>
      <c r="J3387" s="261" t="s">
        <v>3128</v>
      </c>
      <c r="K3387" s="261" t="s">
        <v>5785</v>
      </c>
      <c r="L3387" s="262">
        <v>45626</v>
      </c>
      <c r="M3387" s="261" t="s">
        <v>20</v>
      </c>
    </row>
    <row r="3388" spans="1:13" x14ac:dyDescent="0.35">
      <c r="A3388" s="259" t="s">
        <v>4035</v>
      </c>
      <c r="B3388" s="259" t="s">
        <v>4036</v>
      </c>
      <c r="C3388" s="259" t="s">
        <v>4037</v>
      </c>
      <c r="D3388" s="259" t="s">
        <v>21</v>
      </c>
      <c r="E3388" s="259">
        <v>0</v>
      </c>
      <c r="F3388" s="259" t="s">
        <v>17</v>
      </c>
      <c r="G3388" s="259"/>
      <c r="H3388" s="259">
        <v>0</v>
      </c>
      <c r="I3388" s="259" t="s">
        <v>17</v>
      </c>
      <c r="J3388" s="259" t="s">
        <v>3128</v>
      </c>
      <c r="K3388" s="259" t="s">
        <v>5786</v>
      </c>
      <c r="L3388" s="260">
        <v>45626</v>
      </c>
      <c r="M3388" s="259" t="s">
        <v>20</v>
      </c>
    </row>
    <row r="3389" spans="1:13" x14ac:dyDescent="0.35">
      <c r="A3389" s="261" t="s">
        <v>4035</v>
      </c>
      <c r="B3389" s="261" t="s">
        <v>4036</v>
      </c>
      <c r="C3389" s="261" t="s">
        <v>4037</v>
      </c>
      <c r="D3389" s="261" t="s">
        <v>631</v>
      </c>
      <c r="E3389" s="261">
        <v>0</v>
      </c>
      <c r="F3389" s="261" t="s">
        <v>17</v>
      </c>
      <c r="G3389" s="261"/>
      <c r="H3389" s="261">
        <v>0</v>
      </c>
      <c r="I3389" s="261" t="s">
        <v>17</v>
      </c>
      <c r="J3389" s="261" t="s">
        <v>3128</v>
      </c>
      <c r="K3389" s="261" t="s">
        <v>5787</v>
      </c>
      <c r="L3389" s="262">
        <v>45626</v>
      </c>
      <c r="M3389" s="261" t="s">
        <v>20</v>
      </c>
    </row>
    <row r="3390" spans="1:13" x14ac:dyDescent="0.35">
      <c r="A3390" s="259" t="s">
        <v>4035</v>
      </c>
      <c r="B3390" s="259" t="s">
        <v>4036</v>
      </c>
      <c r="C3390" s="259" t="s">
        <v>4037</v>
      </c>
      <c r="D3390" s="259" t="s">
        <v>24</v>
      </c>
      <c r="E3390" s="259" t="s">
        <v>17</v>
      </c>
      <c r="F3390" s="259" t="s">
        <v>17</v>
      </c>
      <c r="G3390" s="259"/>
      <c r="H3390" s="259">
        <v>0</v>
      </c>
      <c r="I3390" s="259" t="s">
        <v>17</v>
      </c>
      <c r="J3390" s="259" t="s">
        <v>3114</v>
      </c>
      <c r="K3390" s="259" t="s">
        <v>5788</v>
      </c>
      <c r="L3390" s="260">
        <v>45626</v>
      </c>
      <c r="M3390" s="259" t="s">
        <v>20</v>
      </c>
    </row>
    <row r="3391" spans="1:13" x14ac:dyDescent="0.35">
      <c r="A3391" s="261" t="s">
        <v>4035</v>
      </c>
      <c r="B3391" s="261" t="s">
        <v>4036</v>
      </c>
      <c r="C3391" s="261" t="s">
        <v>4037</v>
      </c>
      <c r="D3391" s="261" t="s">
        <v>802</v>
      </c>
      <c r="E3391" s="261">
        <v>1366188</v>
      </c>
      <c r="F3391" s="261" t="s">
        <v>5762</v>
      </c>
      <c r="G3391" s="261" t="s">
        <v>404</v>
      </c>
      <c r="H3391" s="261">
        <v>1</v>
      </c>
      <c r="I3391" s="261" t="s">
        <v>5789</v>
      </c>
      <c r="J3391" s="261" t="s">
        <v>5764</v>
      </c>
      <c r="K3391" s="261" t="s">
        <v>5790</v>
      </c>
      <c r="L3391" s="262">
        <v>45626</v>
      </c>
      <c r="M3391" s="261" t="s">
        <v>20</v>
      </c>
    </row>
    <row r="3392" spans="1:13" x14ac:dyDescent="0.35">
      <c r="A3392" s="259" t="s">
        <v>4035</v>
      </c>
      <c r="B3392" s="259" t="s">
        <v>4036</v>
      </c>
      <c r="C3392" s="259" t="s">
        <v>4037</v>
      </c>
      <c r="D3392" s="259" t="s">
        <v>807</v>
      </c>
      <c r="E3392" s="259">
        <v>0</v>
      </c>
      <c r="F3392" s="259" t="s">
        <v>5766</v>
      </c>
      <c r="G3392" s="259" t="s">
        <v>404</v>
      </c>
      <c r="H3392" s="259">
        <v>1</v>
      </c>
      <c r="I3392" s="259" t="s">
        <v>5791</v>
      </c>
      <c r="J3392" s="259" t="s">
        <v>5768</v>
      </c>
      <c r="K3392" s="259" t="s">
        <v>5792</v>
      </c>
      <c r="L3392" s="260">
        <v>45626</v>
      </c>
      <c r="M3392" s="259" t="s">
        <v>20</v>
      </c>
    </row>
    <row r="3393" spans="1:13" x14ac:dyDescent="0.35">
      <c r="A3393" s="261" t="s">
        <v>4035</v>
      </c>
      <c r="B3393" s="261" t="s">
        <v>4036</v>
      </c>
      <c r="C3393" s="261" t="s">
        <v>4037</v>
      </c>
      <c r="D3393" s="261" t="s">
        <v>813</v>
      </c>
      <c r="E3393" s="261">
        <v>0</v>
      </c>
      <c r="F3393" s="261" t="s">
        <v>5766</v>
      </c>
      <c r="G3393" s="261" t="s">
        <v>404</v>
      </c>
      <c r="H3393" s="261">
        <v>1</v>
      </c>
      <c r="I3393" s="261" t="s">
        <v>5791</v>
      </c>
      <c r="J3393" s="261" t="s">
        <v>5770</v>
      </c>
      <c r="K3393" s="261" t="s">
        <v>5793</v>
      </c>
      <c r="L3393" s="262">
        <v>45626</v>
      </c>
      <c r="M3393" s="261" t="s">
        <v>20</v>
      </c>
    </row>
    <row r="3394" spans="1:13" x14ac:dyDescent="0.35">
      <c r="A3394" s="259" t="s">
        <v>4035</v>
      </c>
      <c r="B3394" s="259" t="s">
        <v>4036</v>
      </c>
      <c r="C3394" s="259" t="s">
        <v>4037</v>
      </c>
      <c r="D3394" s="259" t="s">
        <v>679</v>
      </c>
      <c r="E3394" s="259">
        <v>0</v>
      </c>
      <c r="F3394" s="259" t="s">
        <v>5766</v>
      </c>
      <c r="G3394" s="259" t="s">
        <v>404</v>
      </c>
      <c r="H3394" s="259">
        <v>1</v>
      </c>
      <c r="I3394" s="259" t="s">
        <v>5791</v>
      </c>
      <c r="J3394" s="259" t="s">
        <v>5770</v>
      </c>
      <c r="K3394" s="259" t="s">
        <v>5794</v>
      </c>
      <c r="L3394" s="260">
        <v>45626</v>
      </c>
      <c r="M3394" s="259" t="s">
        <v>20</v>
      </c>
    </row>
    <row r="3395" spans="1:13" x14ac:dyDescent="0.35">
      <c r="A3395" s="261" t="s">
        <v>4035</v>
      </c>
      <c r="B3395" s="261" t="s">
        <v>4036</v>
      </c>
      <c r="C3395" s="261" t="s">
        <v>4037</v>
      </c>
      <c r="D3395" s="261" t="s">
        <v>317</v>
      </c>
      <c r="E3395" s="261">
        <v>2</v>
      </c>
      <c r="F3395" s="261" t="s">
        <v>5773</v>
      </c>
      <c r="G3395" s="261" t="s">
        <v>404</v>
      </c>
      <c r="H3395" s="261">
        <v>1</v>
      </c>
      <c r="I3395" s="261" t="s">
        <v>5774</v>
      </c>
      <c r="J3395" s="261" t="s">
        <v>5775</v>
      </c>
      <c r="K3395" s="261" t="s">
        <v>5795</v>
      </c>
      <c r="L3395" s="262">
        <v>45626</v>
      </c>
      <c r="M3395" s="261" t="s">
        <v>20</v>
      </c>
    </row>
    <row r="3396" spans="1:13" x14ac:dyDescent="0.35">
      <c r="A3396" s="259" t="s">
        <v>4035</v>
      </c>
      <c r="B3396" s="259" t="s">
        <v>4036</v>
      </c>
      <c r="C3396" s="259" t="s">
        <v>4037</v>
      </c>
      <c r="D3396" s="259" t="s">
        <v>26</v>
      </c>
      <c r="E3396" s="259" t="s">
        <v>17</v>
      </c>
      <c r="F3396" s="259" t="s">
        <v>17</v>
      </c>
      <c r="G3396" s="259"/>
      <c r="H3396" s="259">
        <v>0</v>
      </c>
      <c r="I3396" s="259" t="s">
        <v>17</v>
      </c>
      <c r="J3396" s="259" t="s">
        <v>3114</v>
      </c>
      <c r="K3396" s="259" t="s">
        <v>5796</v>
      </c>
      <c r="L3396" s="260">
        <v>45626</v>
      </c>
      <c r="M3396" s="259" t="s">
        <v>20</v>
      </c>
    </row>
    <row r="3397" spans="1:13" x14ac:dyDescent="0.35">
      <c r="A3397" s="261" t="s">
        <v>4035</v>
      </c>
      <c r="B3397" s="261" t="s">
        <v>4036</v>
      </c>
      <c r="C3397" s="261" t="s">
        <v>4037</v>
      </c>
      <c r="D3397" s="261" t="s">
        <v>28</v>
      </c>
      <c r="E3397" s="261" t="s">
        <v>17</v>
      </c>
      <c r="F3397" s="261" t="s">
        <v>17</v>
      </c>
      <c r="G3397" s="261"/>
      <c r="H3397" s="261">
        <v>0</v>
      </c>
      <c r="I3397" s="261" t="s">
        <v>17</v>
      </c>
      <c r="J3397" s="261" t="s">
        <v>3114</v>
      </c>
      <c r="K3397" s="261" t="s">
        <v>5797</v>
      </c>
      <c r="L3397" s="262">
        <v>45626</v>
      </c>
      <c r="M3397" s="261" t="s">
        <v>20</v>
      </c>
    </row>
    <row r="3398" spans="1:13" x14ac:dyDescent="0.35">
      <c r="A3398" s="259" t="s">
        <v>4443</v>
      </c>
      <c r="B3398" s="259" t="s">
        <v>4444</v>
      </c>
      <c r="C3398" s="259" t="s">
        <v>4445</v>
      </c>
      <c r="D3398" s="259" t="s">
        <v>764</v>
      </c>
      <c r="E3398" s="259">
        <v>93013</v>
      </c>
      <c r="F3398" s="259" t="s">
        <v>5798</v>
      </c>
      <c r="G3398" s="259" t="s">
        <v>404</v>
      </c>
      <c r="H3398" s="259">
        <v>1</v>
      </c>
      <c r="I3398" s="259" t="s">
        <v>5799</v>
      </c>
      <c r="J3398" s="259" t="s">
        <v>5800</v>
      </c>
      <c r="K3398" s="259" t="s">
        <v>5801</v>
      </c>
      <c r="L3398" s="260">
        <v>45626</v>
      </c>
      <c r="M3398" s="259" t="s">
        <v>20</v>
      </c>
    </row>
    <row r="3399" spans="1:13" x14ac:dyDescent="0.35">
      <c r="A3399" s="261" t="s">
        <v>4443</v>
      </c>
      <c r="B3399" s="261" t="s">
        <v>4444</v>
      </c>
      <c r="C3399" s="261" t="s">
        <v>4445</v>
      </c>
      <c r="D3399" s="261" t="s">
        <v>38</v>
      </c>
      <c r="E3399" s="261" t="s">
        <v>17</v>
      </c>
      <c r="F3399" s="261" t="s">
        <v>17</v>
      </c>
      <c r="G3399" s="261"/>
      <c r="H3399" s="261">
        <v>0</v>
      </c>
      <c r="I3399" s="261" t="s">
        <v>17</v>
      </c>
      <c r="J3399" s="261" t="s">
        <v>17</v>
      </c>
      <c r="K3399" s="261" t="s">
        <v>5802</v>
      </c>
      <c r="L3399" s="262">
        <v>45626</v>
      </c>
      <c r="M3399" s="261" t="s">
        <v>20</v>
      </c>
    </row>
    <row r="3400" spans="1:13" x14ac:dyDescent="0.35">
      <c r="A3400" s="259" t="s">
        <v>4443</v>
      </c>
      <c r="B3400" s="259" t="s">
        <v>4444</v>
      </c>
      <c r="C3400" s="259" t="s">
        <v>4445</v>
      </c>
      <c r="D3400" s="259" t="s">
        <v>40</v>
      </c>
      <c r="E3400" s="259" t="s">
        <v>17</v>
      </c>
      <c r="F3400" s="259" t="s">
        <v>17</v>
      </c>
      <c r="G3400" s="259"/>
      <c r="H3400" s="259">
        <v>0</v>
      </c>
      <c r="I3400" s="259" t="s">
        <v>17</v>
      </c>
      <c r="J3400" s="259" t="s">
        <v>17</v>
      </c>
      <c r="K3400" s="259" t="s">
        <v>5803</v>
      </c>
      <c r="L3400" s="260">
        <v>45626</v>
      </c>
      <c r="M3400" s="259" t="s">
        <v>20</v>
      </c>
    </row>
    <row r="3401" spans="1:13" x14ac:dyDescent="0.35">
      <c r="A3401" s="261" t="s">
        <v>4443</v>
      </c>
      <c r="B3401" s="261" t="s">
        <v>4444</v>
      </c>
      <c r="C3401" s="261" t="s">
        <v>4445</v>
      </c>
      <c r="D3401" s="261" t="s">
        <v>16</v>
      </c>
      <c r="E3401" s="261">
        <v>0</v>
      </c>
      <c r="F3401" s="261" t="s">
        <v>17</v>
      </c>
      <c r="G3401" s="261"/>
      <c r="H3401" s="261">
        <v>0</v>
      </c>
      <c r="I3401" s="261" t="s">
        <v>17</v>
      </c>
      <c r="J3401" s="261" t="s">
        <v>3128</v>
      </c>
      <c r="K3401" s="261" t="s">
        <v>5804</v>
      </c>
      <c r="L3401" s="262">
        <v>45626</v>
      </c>
      <c r="M3401" s="261" t="s">
        <v>20</v>
      </c>
    </row>
    <row r="3402" spans="1:13" x14ac:dyDescent="0.35">
      <c r="A3402" s="259" t="s">
        <v>4443</v>
      </c>
      <c r="B3402" s="259" t="s">
        <v>4444</v>
      </c>
      <c r="C3402" s="259" t="s">
        <v>4445</v>
      </c>
      <c r="D3402" s="259" t="s">
        <v>21</v>
      </c>
      <c r="E3402" s="259">
        <v>0</v>
      </c>
      <c r="F3402" s="259" t="s">
        <v>17</v>
      </c>
      <c r="G3402" s="259"/>
      <c r="H3402" s="259">
        <v>0</v>
      </c>
      <c r="I3402" s="259" t="s">
        <v>17</v>
      </c>
      <c r="J3402" s="259" t="s">
        <v>3128</v>
      </c>
      <c r="K3402" s="259" t="s">
        <v>5805</v>
      </c>
      <c r="L3402" s="260">
        <v>45626</v>
      </c>
      <c r="M3402" s="259" t="s">
        <v>20</v>
      </c>
    </row>
    <row r="3403" spans="1:13" x14ac:dyDescent="0.35">
      <c r="A3403" s="261" t="s">
        <v>4443</v>
      </c>
      <c r="B3403" s="261" t="s">
        <v>4444</v>
      </c>
      <c r="C3403" s="261" t="s">
        <v>4445</v>
      </c>
      <c r="D3403" s="261" t="s">
        <v>631</v>
      </c>
      <c r="E3403" s="261">
        <v>0</v>
      </c>
      <c r="F3403" s="261" t="s">
        <v>17</v>
      </c>
      <c r="G3403" s="261"/>
      <c r="H3403" s="261">
        <v>0</v>
      </c>
      <c r="I3403" s="261" t="s">
        <v>17</v>
      </c>
      <c r="J3403" s="261" t="s">
        <v>3128</v>
      </c>
      <c r="K3403" s="261" t="s">
        <v>5806</v>
      </c>
      <c r="L3403" s="262">
        <v>45626</v>
      </c>
      <c r="M3403" s="261" t="s">
        <v>20</v>
      </c>
    </row>
    <row r="3404" spans="1:13" x14ac:dyDescent="0.35">
      <c r="A3404" s="259" t="s">
        <v>4443</v>
      </c>
      <c r="B3404" s="259" t="s">
        <v>4444</v>
      </c>
      <c r="C3404" s="259" t="s">
        <v>4445</v>
      </c>
      <c r="D3404" s="259" t="s">
        <v>24</v>
      </c>
      <c r="E3404" s="259" t="s">
        <v>17</v>
      </c>
      <c r="F3404" s="259" t="s">
        <v>17</v>
      </c>
      <c r="G3404" s="259"/>
      <c r="H3404" s="259">
        <v>0</v>
      </c>
      <c r="I3404" s="259" t="s">
        <v>17</v>
      </c>
      <c r="J3404" s="259" t="s">
        <v>17</v>
      </c>
      <c r="K3404" s="259" t="s">
        <v>5807</v>
      </c>
      <c r="L3404" s="260">
        <v>45626</v>
      </c>
      <c r="M3404" s="259" t="s">
        <v>20</v>
      </c>
    </row>
    <row r="3405" spans="1:13" x14ac:dyDescent="0.35">
      <c r="A3405" s="261" t="s">
        <v>4443</v>
      </c>
      <c r="B3405" s="261" t="s">
        <v>4444</v>
      </c>
      <c r="C3405" s="261" t="s">
        <v>4445</v>
      </c>
      <c r="D3405" s="261" t="s">
        <v>802</v>
      </c>
      <c r="E3405" s="261">
        <v>9589872</v>
      </c>
      <c r="F3405" s="261" t="s">
        <v>5808</v>
      </c>
      <c r="G3405" s="261" t="s">
        <v>404</v>
      </c>
      <c r="H3405" s="261">
        <v>1</v>
      </c>
      <c r="I3405" s="261" t="s">
        <v>5809</v>
      </c>
      <c r="J3405" s="261" t="s">
        <v>5764</v>
      </c>
      <c r="K3405" s="261" t="s">
        <v>5810</v>
      </c>
      <c r="L3405" s="262">
        <v>45626</v>
      </c>
      <c r="M3405" s="261" t="s">
        <v>20</v>
      </c>
    </row>
    <row r="3406" spans="1:13" x14ac:dyDescent="0.35">
      <c r="A3406" s="259" t="s">
        <v>4443</v>
      </c>
      <c r="B3406" s="259" t="s">
        <v>4444</v>
      </c>
      <c r="C3406" s="259" t="s">
        <v>4445</v>
      </c>
      <c r="D3406" s="259" t="s">
        <v>807</v>
      </c>
      <c r="E3406" s="259">
        <v>0</v>
      </c>
      <c r="F3406" s="259" t="s">
        <v>5766</v>
      </c>
      <c r="G3406" s="259" t="s">
        <v>404</v>
      </c>
      <c r="H3406" s="259">
        <v>1</v>
      </c>
      <c r="I3406" s="259" t="s">
        <v>5767</v>
      </c>
      <c r="J3406" s="259" t="s">
        <v>5768</v>
      </c>
      <c r="K3406" s="259" t="s">
        <v>5811</v>
      </c>
      <c r="L3406" s="260">
        <v>45626</v>
      </c>
      <c r="M3406" s="259" t="s">
        <v>20</v>
      </c>
    </row>
    <row r="3407" spans="1:13" x14ac:dyDescent="0.35">
      <c r="A3407" s="261" t="s">
        <v>4443</v>
      </c>
      <c r="B3407" s="261" t="s">
        <v>4444</v>
      </c>
      <c r="C3407" s="261" t="s">
        <v>4445</v>
      </c>
      <c r="D3407" s="261" t="s">
        <v>813</v>
      </c>
      <c r="E3407" s="261">
        <v>0</v>
      </c>
      <c r="F3407" s="261" t="s">
        <v>5766</v>
      </c>
      <c r="G3407" s="261" t="s">
        <v>404</v>
      </c>
      <c r="H3407" s="261">
        <v>1</v>
      </c>
      <c r="I3407" s="261" t="s">
        <v>5767</v>
      </c>
      <c r="J3407" s="261" t="s">
        <v>5770</v>
      </c>
      <c r="K3407" s="261" t="s">
        <v>5812</v>
      </c>
      <c r="L3407" s="262">
        <v>45626</v>
      </c>
      <c r="M3407" s="261" t="s">
        <v>20</v>
      </c>
    </row>
    <row r="3408" spans="1:13" x14ac:dyDescent="0.35">
      <c r="A3408" s="259" t="s">
        <v>4443</v>
      </c>
      <c r="B3408" s="259" t="s">
        <v>4444</v>
      </c>
      <c r="C3408" s="259" t="s">
        <v>4445</v>
      </c>
      <c r="D3408" s="259" t="s">
        <v>679</v>
      </c>
      <c r="E3408" s="259">
        <v>0</v>
      </c>
      <c r="F3408" s="259" t="s">
        <v>5766</v>
      </c>
      <c r="G3408" s="259" t="s">
        <v>404</v>
      </c>
      <c r="H3408" s="259">
        <v>1</v>
      </c>
      <c r="I3408" s="259" t="s">
        <v>5767</v>
      </c>
      <c r="J3408" s="259" t="s">
        <v>5770</v>
      </c>
      <c r="K3408" s="259" t="s">
        <v>5813</v>
      </c>
      <c r="L3408" s="260">
        <v>45626</v>
      </c>
      <c r="M3408" s="259" t="s">
        <v>20</v>
      </c>
    </row>
    <row r="3409" spans="1:13" x14ac:dyDescent="0.35">
      <c r="A3409" s="261" t="s">
        <v>4443</v>
      </c>
      <c r="B3409" s="261" t="s">
        <v>4444</v>
      </c>
      <c r="C3409" s="261" t="s">
        <v>4445</v>
      </c>
      <c r="D3409" s="261" t="s">
        <v>317</v>
      </c>
      <c r="E3409" s="261">
        <v>2</v>
      </c>
      <c r="F3409" s="261" t="s">
        <v>5773</v>
      </c>
      <c r="G3409" s="261" t="s">
        <v>404</v>
      </c>
      <c r="H3409" s="261">
        <v>1</v>
      </c>
      <c r="I3409" s="261" t="s">
        <v>5774</v>
      </c>
      <c r="J3409" s="261" t="s">
        <v>5775</v>
      </c>
      <c r="K3409" s="261" t="s">
        <v>5814</v>
      </c>
      <c r="L3409" s="262">
        <v>45626</v>
      </c>
      <c r="M3409" s="261" t="s">
        <v>20</v>
      </c>
    </row>
    <row r="3410" spans="1:13" x14ac:dyDescent="0.35">
      <c r="A3410" s="259" t="s">
        <v>4443</v>
      </c>
      <c r="B3410" s="259" t="s">
        <v>4444</v>
      </c>
      <c r="C3410" s="259" t="s">
        <v>4445</v>
      </c>
      <c r="D3410" s="259" t="s">
        <v>26</v>
      </c>
      <c r="E3410" s="259" t="s">
        <v>17</v>
      </c>
      <c r="F3410" s="259" t="s">
        <v>17</v>
      </c>
      <c r="G3410" s="259"/>
      <c r="H3410" s="259">
        <v>0</v>
      </c>
      <c r="I3410" s="259" t="s">
        <v>17</v>
      </c>
      <c r="J3410" s="259" t="s">
        <v>17</v>
      </c>
      <c r="K3410" s="259" t="s">
        <v>5815</v>
      </c>
      <c r="L3410" s="260">
        <v>45626</v>
      </c>
      <c r="M3410" s="259" t="s">
        <v>20</v>
      </c>
    </row>
    <row r="3411" spans="1:13" x14ac:dyDescent="0.35">
      <c r="A3411" s="261" t="s">
        <v>4443</v>
      </c>
      <c r="B3411" s="261" t="s">
        <v>4444</v>
      </c>
      <c r="C3411" s="261" t="s">
        <v>4445</v>
      </c>
      <c r="D3411" s="261" t="s">
        <v>28</v>
      </c>
      <c r="E3411" s="261" t="s">
        <v>17</v>
      </c>
      <c r="F3411" s="261" t="s">
        <v>17</v>
      </c>
      <c r="G3411" s="261"/>
      <c r="H3411" s="261">
        <v>0</v>
      </c>
      <c r="I3411" s="261" t="s">
        <v>17</v>
      </c>
      <c r="J3411" s="261" t="s">
        <v>17</v>
      </c>
      <c r="K3411" s="261" t="s">
        <v>5816</v>
      </c>
      <c r="L3411" s="262">
        <v>45626</v>
      </c>
      <c r="M3411" s="261" t="s">
        <v>20</v>
      </c>
    </row>
    <row r="3412" spans="1:13" x14ac:dyDescent="0.35">
      <c r="A3412" s="259" t="s">
        <v>4059</v>
      </c>
      <c r="B3412" s="259" t="s">
        <v>4060</v>
      </c>
      <c r="C3412" s="259" t="s">
        <v>4061</v>
      </c>
      <c r="D3412" s="259" t="s">
        <v>764</v>
      </c>
      <c r="E3412" s="259">
        <v>62230</v>
      </c>
      <c r="F3412" s="259" t="s">
        <v>5752</v>
      </c>
      <c r="G3412" s="259" t="s">
        <v>404</v>
      </c>
      <c r="H3412" s="259">
        <v>1</v>
      </c>
      <c r="I3412" s="259" t="s">
        <v>5817</v>
      </c>
      <c r="J3412" s="259" t="s">
        <v>5818</v>
      </c>
      <c r="K3412" s="259" t="s">
        <v>5819</v>
      </c>
      <c r="L3412" s="260">
        <v>45626</v>
      </c>
      <c r="M3412" s="259" t="s">
        <v>20</v>
      </c>
    </row>
    <row r="3413" spans="1:13" x14ac:dyDescent="0.35">
      <c r="A3413" s="261" t="s">
        <v>4059</v>
      </c>
      <c r="B3413" s="261" t="s">
        <v>4060</v>
      </c>
      <c r="C3413" s="261" t="s">
        <v>4061</v>
      </c>
      <c r="D3413" s="261" t="s">
        <v>38</v>
      </c>
      <c r="E3413" s="261" t="s">
        <v>17</v>
      </c>
      <c r="F3413" s="261" t="s">
        <v>17</v>
      </c>
      <c r="G3413" s="261"/>
      <c r="H3413" s="261">
        <v>0</v>
      </c>
      <c r="I3413" s="261" t="s">
        <v>17</v>
      </c>
      <c r="J3413" s="261" t="s">
        <v>3114</v>
      </c>
      <c r="K3413" s="261" t="s">
        <v>5820</v>
      </c>
      <c r="L3413" s="262">
        <v>45626</v>
      </c>
      <c r="M3413" s="261" t="s">
        <v>20</v>
      </c>
    </row>
    <row r="3414" spans="1:13" x14ac:dyDescent="0.35">
      <c r="A3414" s="259" t="s">
        <v>4059</v>
      </c>
      <c r="B3414" s="259" t="s">
        <v>4060</v>
      </c>
      <c r="C3414" s="259" t="s">
        <v>4061</v>
      </c>
      <c r="D3414" s="259" t="s">
        <v>40</v>
      </c>
      <c r="E3414" s="259" t="s">
        <v>17</v>
      </c>
      <c r="F3414" s="259" t="s">
        <v>17</v>
      </c>
      <c r="G3414" s="259"/>
      <c r="H3414" s="259">
        <v>0</v>
      </c>
      <c r="I3414" s="259" t="s">
        <v>17</v>
      </c>
      <c r="J3414" s="259" t="s">
        <v>3114</v>
      </c>
      <c r="K3414" s="259" t="s">
        <v>5821</v>
      </c>
      <c r="L3414" s="260">
        <v>45626</v>
      </c>
      <c r="M3414" s="259" t="s">
        <v>20</v>
      </c>
    </row>
    <row r="3415" spans="1:13" x14ac:dyDescent="0.35">
      <c r="A3415" s="261" t="s">
        <v>4059</v>
      </c>
      <c r="B3415" s="261" t="s">
        <v>4060</v>
      </c>
      <c r="C3415" s="261" t="s">
        <v>4061</v>
      </c>
      <c r="D3415" s="261" t="s">
        <v>16</v>
      </c>
      <c r="E3415" s="261">
        <v>0</v>
      </c>
      <c r="F3415" s="261" t="s">
        <v>17</v>
      </c>
      <c r="G3415" s="261"/>
      <c r="H3415" s="261">
        <v>0</v>
      </c>
      <c r="I3415" s="261" t="s">
        <v>17</v>
      </c>
      <c r="J3415" s="261" t="s">
        <v>3128</v>
      </c>
      <c r="K3415" s="261" t="s">
        <v>5822</v>
      </c>
      <c r="L3415" s="262">
        <v>45626</v>
      </c>
      <c r="M3415" s="261" t="s">
        <v>20</v>
      </c>
    </row>
    <row r="3416" spans="1:13" x14ac:dyDescent="0.35">
      <c r="A3416" s="259" t="s">
        <v>4059</v>
      </c>
      <c r="B3416" s="259" t="s">
        <v>4060</v>
      </c>
      <c r="C3416" s="259" t="s">
        <v>4061</v>
      </c>
      <c r="D3416" s="259" t="s">
        <v>21</v>
      </c>
      <c r="E3416" s="259">
        <v>0</v>
      </c>
      <c r="F3416" s="259" t="s">
        <v>17</v>
      </c>
      <c r="G3416" s="259"/>
      <c r="H3416" s="259">
        <v>0</v>
      </c>
      <c r="I3416" s="259" t="s">
        <v>17</v>
      </c>
      <c r="J3416" s="259" t="s">
        <v>3128</v>
      </c>
      <c r="K3416" s="259" t="s">
        <v>5823</v>
      </c>
      <c r="L3416" s="260">
        <v>45626</v>
      </c>
      <c r="M3416" s="259" t="s">
        <v>20</v>
      </c>
    </row>
    <row r="3417" spans="1:13" x14ac:dyDescent="0.35">
      <c r="A3417" s="261" t="s">
        <v>4059</v>
      </c>
      <c r="B3417" s="261" t="s">
        <v>4060</v>
      </c>
      <c r="C3417" s="261" t="s">
        <v>4061</v>
      </c>
      <c r="D3417" s="261" t="s">
        <v>631</v>
      </c>
      <c r="E3417" s="261">
        <v>0</v>
      </c>
      <c r="F3417" s="261" t="s">
        <v>17</v>
      </c>
      <c r="G3417" s="261"/>
      <c r="H3417" s="261">
        <v>0</v>
      </c>
      <c r="I3417" s="261" t="s">
        <v>17</v>
      </c>
      <c r="J3417" s="261" t="s">
        <v>3128</v>
      </c>
      <c r="K3417" s="261" t="s">
        <v>5824</v>
      </c>
      <c r="L3417" s="262">
        <v>45626</v>
      </c>
      <c r="M3417" s="261" t="s">
        <v>20</v>
      </c>
    </row>
    <row r="3418" spans="1:13" x14ac:dyDescent="0.35">
      <c r="A3418" s="259" t="s">
        <v>4059</v>
      </c>
      <c r="B3418" s="259" t="s">
        <v>4060</v>
      </c>
      <c r="C3418" s="259" t="s">
        <v>4061</v>
      </c>
      <c r="D3418" s="259" t="s">
        <v>24</v>
      </c>
      <c r="E3418" s="259" t="s">
        <v>17</v>
      </c>
      <c r="F3418" s="259" t="s">
        <v>17</v>
      </c>
      <c r="G3418" s="259"/>
      <c r="H3418" s="259">
        <v>0</v>
      </c>
      <c r="I3418" s="259" t="s">
        <v>17</v>
      </c>
      <c r="J3418" s="259" t="s">
        <v>3114</v>
      </c>
      <c r="K3418" s="259" t="s">
        <v>5825</v>
      </c>
      <c r="L3418" s="260">
        <v>45626</v>
      </c>
      <c r="M3418" s="259" t="s">
        <v>20</v>
      </c>
    </row>
    <row r="3419" spans="1:13" x14ac:dyDescent="0.35">
      <c r="A3419" s="261" t="s">
        <v>4059</v>
      </c>
      <c r="B3419" s="261" t="s">
        <v>4060</v>
      </c>
      <c r="C3419" s="261" t="s">
        <v>4061</v>
      </c>
      <c r="D3419" s="261" t="s">
        <v>802</v>
      </c>
      <c r="E3419" s="261">
        <v>1881750</v>
      </c>
      <c r="F3419" s="261" t="s">
        <v>5808</v>
      </c>
      <c r="G3419" s="261" t="s">
        <v>404</v>
      </c>
      <c r="H3419" s="261">
        <v>1</v>
      </c>
      <c r="I3419" s="261" t="s">
        <v>5826</v>
      </c>
      <c r="J3419" s="261" t="s">
        <v>5764</v>
      </c>
      <c r="K3419" s="261" t="s">
        <v>5827</v>
      </c>
      <c r="L3419" s="262">
        <v>45626</v>
      </c>
      <c r="M3419" s="261" t="s">
        <v>20</v>
      </c>
    </row>
    <row r="3420" spans="1:13" x14ac:dyDescent="0.35">
      <c r="A3420" s="259" t="s">
        <v>4059</v>
      </c>
      <c r="B3420" s="259" t="s">
        <v>4060</v>
      </c>
      <c r="C3420" s="259" t="s">
        <v>4061</v>
      </c>
      <c r="D3420" s="259" t="s">
        <v>807</v>
      </c>
      <c r="E3420" s="259">
        <v>0</v>
      </c>
      <c r="F3420" s="259" t="s">
        <v>5766</v>
      </c>
      <c r="G3420" s="259" t="s">
        <v>404</v>
      </c>
      <c r="H3420" s="259">
        <v>1</v>
      </c>
      <c r="I3420" s="259" t="s">
        <v>5767</v>
      </c>
      <c r="J3420" s="259" t="s">
        <v>5768</v>
      </c>
      <c r="K3420" s="259" t="s">
        <v>5828</v>
      </c>
      <c r="L3420" s="260">
        <v>45626</v>
      </c>
      <c r="M3420" s="259" t="s">
        <v>20</v>
      </c>
    </row>
    <row r="3421" spans="1:13" x14ac:dyDescent="0.35">
      <c r="A3421" s="261" t="s">
        <v>4059</v>
      </c>
      <c r="B3421" s="261" t="s">
        <v>4060</v>
      </c>
      <c r="C3421" s="261" t="s">
        <v>4061</v>
      </c>
      <c r="D3421" s="261" t="s">
        <v>813</v>
      </c>
      <c r="E3421" s="261">
        <v>0</v>
      </c>
      <c r="F3421" s="261" t="s">
        <v>5766</v>
      </c>
      <c r="G3421" s="261" t="s">
        <v>404</v>
      </c>
      <c r="H3421" s="261">
        <v>1</v>
      </c>
      <c r="I3421" s="261" t="s">
        <v>5767</v>
      </c>
      <c r="J3421" s="261" t="s">
        <v>5770</v>
      </c>
      <c r="K3421" s="261" t="s">
        <v>5829</v>
      </c>
      <c r="L3421" s="262">
        <v>45626</v>
      </c>
      <c r="M3421" s="261" t="s">
        <v>20</v>
      </c>
    </row>
    <row r="3422" spans="1:13" x14ac:dyDescent="0.35">
      <c r="A3422" s="259" t="s">
        <v>4059</v>
      </c>
      <c r="B3422" s="259" t="s">
        <v>4060</v>
      </c>
      <c r="C3422" s="259" t="s">
        <v>4061</v>
      </c>
      <c r="D3422" s="259" t="s">
        <v>679</v>
      </c>
      <c r="E3422" s="259">
        <v>0</v>
      </c>
      <c r="F3422" s="259" t="s">
        <v>5766</v>
      </c>
      <c r="G3422" s="259" t="s">
        <v>404</v>
      </c>
      <c r="H3422" s="259">
        <v>1</v>
      </c>
      <c r="I3422" s="259" t="s">
        <v>5767</v>
      </c>
      <c r="J3422" s="259" t="s">
        <v>5770</v>
      </c>
      <c r="K3422" s="259" t="s">
        <v>5830</v>
      </c>
      <c r="L3422" s="260">
        <v>45626</v>
      </c>
      <c r="M3422" s="259" t="s">
        <v>20</v>
      </c>
    </row>
    <row r="3423" spans="1:13" x14ac:dyDescent="0.35">
      <c r="A3423" s="261" t="s">
        <v>4059</v>
      </c>
      <c r="B3423" s="261" t="s">
        <v>4060</v>
      </c>
      <c r="C3423" s="261" t="s">
        <v>4061</v>
      </c>
      <c r="D3423" s="261" t="s">
        <v>317</v>
      </c>
      <c r="E3423" s="261">
        <v>2</v>
      </c>
      <c r="F3423" s="261" t="s">
        <v>5773</v>
      </c>
      <c r="G3423" s="261" t="s">
        <v>404</v>
      </c>
      <c r="H3423" s="261">
        <v>1</v>
      </c>
      <c r="I3423" s="261" t="s">
        <v>5774</v>
      </c>
      <c r="J3423" s="261" t="s">
        <v>5775</v>
      </c>
      <c r="K3423" s="261" t="s">
        <v>5831</v>
      </c>
      <c r="L3423" s="262">
        <v>45626</v>
      </c>
      <c r="M3423" s="261" t="s">
        <v>20</v>
      </c>
    </row>
    <row r="3424" spans="1:13" x14ac:dyDescent="0.35">
      <c r="A3424" s="259" t="s">
        <v>4059</v>
      </c>
      <c r="B3424" s="259" t="s">
        <v>4060</v>
      </c>
      <c r="C3424" s="259" t="s">
        <v>4061</v>
      </c>
      <c r="D3424" s="259" t="s">
        <v>26</v>
      </c>
      <c r="E3424" s="259" t="s">
        <v>17</v>
      </c>
      <c r="F3424" s="259" t="s">
        <v>17</v>
      </c>
      <c r="G3424" s="259"/>
      <c r="H3424" s="259">
        <v>0</v>
      </c>
      <c r="I3424" s="259" t="s">
        <v>17</v>
      </c>
      <c r="J3424" s="259" t="s">
        <v>3114</v>
      </c>
      <c r="K3424" s="259" t="s">
        <v>5832</v>
      </c>
      <c r="L3424" s="260">
        <v>45626</v>
      </c>
      <c r="M3424" s="259" t="s">
        <v>20</v>
      </c>
    </row>
    <row r="3425" spans="1:13" x14ac:dyDescent="0.35">
      <c r="A3425" s="261" t="s">
        <v>4059</v>
      </c>
      <c r="B3425" s="261" t="s">
        <v>4060</v>
      </c>
      <c r="C3425" s="261" t="s">
        <v>4061</v>
      </c>
      <c r="D3425" s="261" t="s">
        <v>28</v>
      </c>
      <c r="E3425" s="261" t="s">
        <v>17</v>
      </c>
      <c r="F3425" s="261" t="s">
        <v>17</v>
      </c>
      <c r="G3425" s="261"/>
      <c r="H3425" s="261">
        <v>0</v>
      </c>
      <c r="I3425" s="261" t="s">
        <v>17</v>
      </c>
      <c r="J3425" s="261" t="s">
        <v>3114</v>
      </c>
      <c r="K3425" s="261" t="s">
        <v>5833</v>
      </c>
      <c r="L3425" s="262">
        <v>45626</v>
      </c>
      <c r="M3425" s="261" t="s">
        <v>20</v>
      </c>
    </row>
    <row r="3426" spans="1:13" x14ac:dyDescent="0.35">
      <c r="A3426" s="259" t="s">
        <v>4047</v>
      </c>
      <c r="B3426" s="259" t="s">
        <v>4048</v>
      </c>
      <c r="C3426" s="259" t="s">
        <v>4049</v>
      </c>
      <c r="D3426" s="259" t="s">
        <v>764</v>
      </c>
      <c r="E3426" s="259">
        <v>62610</v>
      </c>
      <c r="F3426" s="259" t="s">
        <v>5834</v>
      </c>
      <c r="G3426" s="259" t="s">
        <v>404</v>
      </c>
      <c r="H3426" s="259">
        <v>1</v>
      </c>
      <c r="I3426" s="259" t="s">
        <v>5835</v>
      </c>
      <c r="J3426" s="259" t="s">
        <v>5836</v>
      </c>
      <c r="K3426" s="259" t="s">
        <v>5837</v>
      </c>
      <c r="L3426" s="260">
        <v>45626</v>
      </c>
      <c r="M3426" s="259" t="s">
        <v>20</v>
      </c>
    </row>
    <row r="3427" spans="1:13" x14ac:dyDescent="0.35">
      <c r="A3427" s="261" t="s">
        <v>4047</v>
      </c>
      <c r="B3427" s="261" t="s">
        <v>4048</v>
      </c>
      <c r="C3427" s="261" t="s">
        <v>4049</v>
      </c>
      <c r="D3427" s="261" t="s">
        <v>38</v>
      </c>
      <c r="E3427" s="261" t="s">
        <v>17</v>
      </c>
      <c r="F3427" s="261" t="s">
        <v>17</v>
      </c>
      <c r="G3427" s="261"/>
      <c r="H3427" s="261">
        <v>0</v>
      </c>
      <c r="I3427" s="261" t="s">
        <v>17</v>
      </c>
      <c r="J3427" s="261" t="s">
        <v>3114</v>
      </c>
      <c r="K3427" s="261" t="s">
        <v>5838</v>
      </c>
      <c r="L3427" s="262">
        <v>45626</v>
      </c>
      <c r="M3427" s="261" t="s">
        <v>20</v>
      </c>
    </row>
    <row r="3428" spans="1:13" x14ac:dyDescent="0.35">
      <c r="A3428" s="259" t="s">
        <v>4047</v>
      </c>
      <c r="B3428" s="259" t="s">
        <v>4048</v>
      </c>
      <c r="C3428" s="259" t="s">
        <v>4049</v>
      </c>
      <c r="D3428" s="259" t="s">
        <v>40</v>
      </c>
      <c r="E3428" s="259" t="s">
        <v>17</v>
      </c>
      <c r="F3428" s="259" t="s">
        <v>17</v>
      </c>
      <c r="G3428" s="259"/>
      <c r="H3428" s="259">
        <v>0</v>
      </c>
      <c r="I3428" s="259" t="s">
        <v>17</v>
      </c>
      <c r="J3428" s="259" t="s">
        <v>3114</v>
      </c>
      <c r="K3428" s="259" t="s">
        <v>5839</v>
      </c>
      <c r="L3428" s="260">
        <v>45626</v>
      </c>
      <c r="M3428" s="259" t="s">
        <v>20</v>
      </c>
    </row>
    <row r="3429" spans="1:13" x14ac:dyDescent="0.35">
      <c r="A3429" s="261" t="s">
        <v>4047</v>
      </c>
      <c r="B3429" s="261" t="s">
        <v>4048</v>
      </c>
      <c r="C3429" s="261" t="s">
        <v>4049</v>
      </c>
      <c r="D3429" s="261" t="s">
        <v>16</v>
      </c>
      <c r="E3429" s="261">
        <v>0</v>
      </c>
      <c r="F3429" s="261" t="s">
        <v>17</v>
      </c>
      <c r="G3429" s="261"/>
      <c r="H3429" s="261">
        <v>0</v>
      </c>
      <c r="I3429" s="261" t="s">
        <v>17</v>
      </c>
      <c r="J3429" s="261" t="s">
        <v>3128</v>
      </c>
      <c r="K3429" s="261" t="s">
        <v>5840</v>
      </c>
      <c r="L3429" s="262">
        <v>45626</v>
      </c>
      <c r="M3429" s="261" t="s">
        <v>20</v>
      </c>
    </row>
    <row r="3430" spans="1:13" x14ac:dyDescent="0.35">
      <c r="A3430" s="259" t="s">
        <v>4047</v>
      </c>
      <c r="B3430" s="259" t="s">
        <v>4048</v>
      </c>
      <c r="C3430" s="259" t="s">
        <v>4049</v>
      </c>
      <c r="D3430" s="259" t="s">
        <v>21</v>
      </c>
      <c r="E3430" s="259">
        <v>0</v>
      </c>
      <c r="F3430" s="259" t="s">
        <v>17</v>
      </c>
      <c r="G3430" s="259"/>
      <c r="H3430" s="259">
        <v>0</v>
      </c>
      <c r="I3430" s="259" t="s">
        <v>17</v>
      </c>
      <c r="J3430" s="259" t="s">
        <v>3128</v>
      </c>
      <c r="K3430" s="259" t="s">
        <v>5841</v>
      </c>
      <c r="L3430" s="260">
        <v>45626</v>
      </c>
      <c r="M3430" s="259" t="s">
        <v>20</v>
      </c>
    </row>
    <row r="3431" spans="1:13" x14ac:dyDescent="0.35">
      <c r="A3431" s="261" t="s">
        <v>4047</v>
      </c>
      <c r="B3431" s="261" t="s">
        <v>4048</v>
      </c>
      <c r="C3431" s="261" t="s">
        <v>4049</v>
      </c>
      <c r="D3431" s="261" t="s">
        <v>631</v>
      </c>
      <c r="E3431" s="261">
        <v>0</v>
      </c>
      <c r="F3431" s="261" t="s">
        <v>17</v>
      </c>
      <c r="G3431" s="261"/>
      <c r="H3431" s="261">
        <v>0</v>
      </c>
      <c r="I3431" s="261" t="s">
        <v>17</v>
      </c>
      <c r="J3431" s="261" t="s">
        <v>3128</v>
      </c>
      <c r="K3431" s="261" t="s">
        <v>5842</v>
      </c>
      <c r="L3431" s="262">
        <v>45626</v>
      </c>
      <c r="M3431" s="261" t="s">
        <v>20</v>
      </c>
    </row>
    <row r="3432" spans="1:13" x14ac:dyDescent="0.35">
      <c r="A3432" s="259" t="s">
        <v>4047</v>
      </c>
      <c r="B3432" s="259" t="s">
        <v>4048</v>
      </c>
      <c r="C3432" s="259" t="s">
        <v>4049</v>
      </c>
      <c r="D3432" s="259" t="s">
        <v>24</v>
      </c>
      <c r="E3432" s="259" t="s">
        <v>17</v>
      </c>
      <c r="F3432" s="259" t="s">
        <v>17</v>
      </c>
      <c r="G3432" s="259"/>
      <c r="H3432" s="259">
        <v>0</v>
      </c>
      <c r="I3432" s="259" t="s">
        <v>17</v>
      </c>
      <c r="J3432" s="259" t="s">
        <v>3114</v>
      </c>
      <c r="K3432" s="259" t="s">
        <v>5843</v>
      </c>
      <c r="L3432" s="260">
        <v>45626</v>
      </c>
      <c r="M3432" s="259" t="s">
        <v>20</v>
      </c>
    </row>
    <row r="3433" spans="1:13" x14ac:dyDescent="0.35">
      <c r="A3433" s="261" t="s">
        <v>4047</v>
      </c>
      <c r="B3433" s="261" t="s">
        <v>4048</v>
      </c>
      <c r="C3433" s="261" t="s">
        <v>4049</v>
      </c>
      <c r="D3433" s="261" t="s">
        <v>807</v>
      </c>
      <c r="E3433" s="261">
        <v>0</v>
      </c>
      <c r="F3433" s="261" t="s">
        <v>5844</v>
      </c>
      <c r="G3433" s="261" t="s">
        <v>404</v>
      </c>
      <c r="H3433" s="261">
        <v>1</v>
      </c>
      <c r="I3433" s="261" t="s">
        <v>5767</v>
      </c>
      <c r="J3433" s="261" t="s">
        <v>5768</v>
      </c>
      <c r="K3433" s="261" t="s">
        <v>5845</v>
      </c>
      <c r="L3433" s="262">
        <v>45626</v>
      </c>
      <c r="M3433" s="261" t="s">
        <v>20</v>
      </c>
    </row>
    <row r="3434" spans="1:13" x14ac:dyDescent="0.35">
      <c r="A3434" s="259" t="s">
        <v>4047</v>
      </c>
      <c r="B3434" s="259" t="s">
        <v>4048</v>
      </c>
      <c r="C3434" s="259" t="s">
        <v>4049</v>
      </c>
      <c r="D3434" s="259" t="s">
        <v>813</v>
      </c>
      <c r="E3434" s="259">
        <v>0</v>
      </c>
      <c r="F3434" s="259" t="s">
        <v>5844</v>
      </c>
      <c r="G3434" s="259" t="s">
        <v>404</v>
      </c>
      <c r="H3434" s="259">
        <v>1</v>
      </c>
      <c r="I3434" s="259" t="s">
        <v>5767</v>
      </c>
      <c r="J3434" s="259" t="s">
        <v>5770</v>
      </c>
      <c r="K3434" s="259" t="s">
        <v>5846</v>
      </c>
      <c r="L3434" s="260">
        <v>45626</v>
      </c>
      <c r="M3434" s="259" t="s">
        <v>20</v>
      </c>
    </row>
    <row r="3435" spans="1:13" x14ac:dyDescent="0.35">
      <c r="A3435" s="261" t="s">
        <v>4047</v>
      </c>
      <c r="B3435" s="261" t="s">
        <v>4048</v>
      </c>
      <c r="C3435" s="261" t="s">
        <v>4049</v>
      </c>
      <c r="D3435" s="261" t="s">
        <v>679</v>
      </c>
      <c r="E3435" s="261">
        <v>0</v>
      </c>
      <c r="F3435" s="261" t="s">
        <v>5844</v>
      </c>
      <c r="G3435" s="261" t="s">
        <v>404</v>
      </c>
      <c r="H3435" s="261">
        <v>1</v>
      </c>
      <c r="I3435" s="261" t="s">
        <v>5767</v>
      </c>
      <c r="J3435" s="261" t="s">
        <v>5770</v>
      </c>
      <c r="K3435" s="261" t="s">
        <v>5847</v>
      </c>
      <c r="L3435" s="262">
        <v>45626</v>
      </c>
      <c r="M3435" s="261" t="s">
        <v>20</v>
      </c>
    </row>
    <row r="3436" spans="1:13" x14ac:dyDescent="0.35">
      <c r="A3436" s="259" t="s">
        <v>4047</v>
      </c>
      <c r="B3436" s="259" t="s">
        <v>4048</v>
      </c>
      <c r="C3436" s="259" t="s">
        <v>4049</v>
      </c>
      <c r="D3436" s="259" t="s">
        <v>317</v>
      </c>
      <c r="E3436" s="259">
        <v>2</v>
      </c>
      <c r="F3436" s="259" t="s">
        <v>5773</v>
      </c>
      <c r="G3436" s="259" t="s">
        <v>404</v>
      </c>
      <c r="H3436" s="259">
        <v>1</v>
      </c>
      <c r="I3436" s="259" t="s">
        <v>5774</v>
      </c>
      <c r="J3436" s="259" t="s">
        <v>5775</v>
      </c>
      <c r="K3436" s="259" t="s">
        <v>5848</v>
      </c>
      <c r="L3436" s="260">
        <v>45626</v>
      </c>
      <c r="M3436" s="259" t="s">
        <v>20</v>
      </c>
    </row>
    <row r="3437" spans="1:13" x14ac:dyDescent="0.35">
      <c r="A3437" s="261" t="s">
        <v>4047</v>
      </c>
      <c r="B3437" s="261" t="s">
        <v>4048</v>
      </c>
      <c r="C3437" s="261" t="s">
        <v>4049</v>
      </c>
      <c r="D3437" s="261" t="s">
        <v>26</v>
      </c>
      <c r="E3437" s="261" t="s">
        <v>17</v>
      </c>
      <c r="F3437" s="261" t="s">
        <v>17</v>
      </c>
      <c r="G3437" s="261"/>
      <c r="H3437" s="261">
        <v>0</v>
      </c>
      <c r="I3437" s="261" t="s">
        <v>17</v>
      </c>
      <c r="J3437" s="261" t="s">
        <v>3114</v>
      </c>
      <c r="K3437" s="261" t="s">
        <v>5849</v>
      </c>
      <c r="L3437" s="262">
        <v>45626</v>
      </c>
      <c r="M3437" s="261" t="s">
        <v>20</v>
      </c>
    </row>
    <row r="3438" spans="1:13" x14ac:dyDescent="0.35">
      <c r="A3438" s="259" t="s">
        <v>4047</v>
      </c>
      <c r="B3438" s="259" t="s">
        <v>4048</v>
      </c>
      <c r="C3438" s="259" t="s">
        <v>4049</v>
      </c>
      <c r="D3438" s="259" t="s">
        <v>28</v>
      </c>
      <c r="E3438" s="259" t="s">
        <v>17</v>
      </c>
      <c r="F3438" s="259" t="s">
        <v>17</v>
      </c>
      <c r="G3438" s="259"/>
      <c r="H3438" s="259">
        <v>0</v>
      </c>
      <c r="I3438" s="259" t="s">
        <v>17</v>
      </c>
      <c r="J3438" s="259" t="s">
        <v>3114</v>
      </c>
      <c r="K3438" s="259" t="s">
        <v>5850</v>
      </c>
      <c r="L3438" s="260">
        <v>45626</v>
      </c>
      <c r="M3438" s="259" t="s">
        <v>20</v>
      </c>
    </row>
    <row r="3439" spans="1:13" x14ac:dyDescent="0.35">
      <c r="A3439" s="261" t="s">
        <v>4508</v>
      </c>
      <c r="B3439" s="261" t="s">
        <v>4509</v>
      </c>
      <c r="C3439" s="261" t="s">
        <v>4510</v>
      </c>
      <c r="D3439" s="261" t="s">
        <v>764</v>
      </c>
      <c r="E3439" s="261">
        <v>32970</v>
      </c>
      <c r="F3439" s="261" t="s">
        <v>5834</v>
      </c>
      <c r="G3439" s="261" t="s">
        <v>723</v>
      </c>
      <c r="H3439" s="261">
        <v>2</v>
      </c>
      <c r="I3439" s="261" t="s">
        <v>5851</v>
      </c>
      <c r="J3439" s="261" t="s">
        <v>5852</v>
      </c>
      <c r="K3439" s="261" t="s">
        <v>5853</v>
      </c>
      <c r="L3439" s="262">
        <v>45626</v>
      </c>
      <c r="M3439" s="261" t="s">
        <v>20</v>
      </c>
    </row>
    <row r="3440" spans="1:13" x14ac:dyDescent="0.35">
      <c r="A3440" s="259" t="s">
        <v>4508</v>
      </c>
      <c r="B3440" s="259" t="s">
        <v>4509</v>
      </c>
      <c r="C3440" s="259" t="s">
        <v>4510</v>
      </c>
      <c r="D3440" s="259" t="s">
        <v>38</v>
      </c>
      <c r="E3440" s="259" t="s">
        <v>17</v>
      </c>
      <c r="F3440" s="259" t="s">
        <v>17</v>
      </c>
      <c r="G3440" s="259" t="s">
        <v>17</v>
      </c>
      <c r="H3440" s="259" t="s">
        <v>17</v>
      </c>
      <c r="I3440" s="259" t="s">
        <v>17</v>
      </c>
      <c r="J3440" s="259" t="s">
        <v>3114</v>
      </c>
      <c r="K3440" s="259" t="s">
        <v>5854</v>
      </c>
      <c r="L3440" s="260">
        <v>45626</v>
      </c>
      <c r="M3440" s="259" t="s">
        <v>20</v>
      </c>
    </row>
    <row r="3441" spans="1:13" x14ac:dyDescent="0.35">
      <c r="A3441" s="261" t="s">
        <v>4508</v>
      </c>
      <c r="B3441" s="261" t="s">
        <v>4509</v>
      </c>
      <c r="C3441" s="261" t="s">
        <v>4510</v>
      </c>
      <c r="D3441" s="261" t="s">
        <v>40</v>
      </c>
      <c r="E3441" s="261" t="s">
        <v>17</v>
      </c>
      <c r="F3441" s="261" t="s">
        <v>17</v>
      </c>
      <c r="G3441" s="261" t="s">
        <v>17</v>
      </c>
      <c r="H3441" s="261" t="s">
        <v>17</v>
      </c>
      <c r="I3441" s="261" t="s">
        <v>17</v>
      </c>
      <c r="J3441" s="261" t="s">
        <v>3114</v>
      </c>
      <c r="K3441" s="261" t="s">
        <v>5855</v>
      </c>
      <c r="L3441" s="262">
        <v>45626</v>
      </c>
      <c r="M3441" s="261" t="s">
        <v>20</v>
      </c>
    </row>
    <row r="3442" spans="1:13" x14ac:dyDescent="0.35">
      <c r="A3442" s="259" t="s">
        <v>4508</v>
      </c>
      <c r="B3442" s="259" t="s">
        <v>4509</v>
      </c>
      <c r="C3442" s="259" t="s">
        <v>4510</v>
      </c>
      <c r="D3442" s="259" t="s">
        <v>16</v>
      </c>
      <c r="E3442" s="259">
        <v>0</v>
      </c>
      <c r="F3442" s="259" t="s">
        <v>17</v>
      </c>
      <c r="G3442" s="259" t="s">
        <v>17</v>
      </c>
      <c r="H3442" s="259" t="s">
        <v>17</v>
      </c>
      <c r="I3442" s="259" t="s">
        <v>17</v>
      </c>
      <c r="J3442" s="259" t="s">
        <v>3128</v>
      </c>
      <c r="K3442" s="259" t="s">
        <v>5856</v>
      </c>
      <c r="L3442" s="260">
        <v>45626</v>
      </c>
      <c r="M3442" s="259" t="s">
        <v>20</v>
      </c>
    </row>
    <row r="3443" spans="1:13" x14ac:dyDescent="0.35">
      <c r="A3443" s="261" t="s">
        <v>4508</v>
      </c>
      <c r="B3443" s="261" t="s">
        <v>4509</v>
      </c>
      <c r="C3443" s="261" t="s">
        <v>4510</v>
      </c>
      <c r="D3443" s="261" t="s">
        <v>21</v>
      </c>
      <c r="E3443" s="261">
        <v>0</v>
      </c>
      <c r="F3443" s="261" t="s">
        <v>17</v>
      </c>
      <c r="G3443" s="261" t="s">
        <v>17</v>
      </c>
      <c r="H3443" s="261" t="s">
        <v>17</v>
      </c>
      <c r="I3443" s="261" t="s">
        <v>17</v>
      </c>
      <c r="J3443" s="261" t="s">
        <v>3128</v>
      </c>
      <c r="K3443" s="261" t="s">
        <v>5857</v>
      </c>
      <c r="L3443" s="262">
        <v>45626</v>
      </c>
      <c r="M3443" s="261" t="s">
        <v>20</v>
      </c>
    </row>
    <row r="3444" spans="1:13" x14ac:dyDescent="0.35">
      <c r="A3444" s="259" t="s">
        <v>4508</v>
      </c>
      <c r="B3444" s="259" t="s">
        <v>4509</v>
      </c>
      <c r="C3444" s="259" t="s">
        <v>4510</v>
      </c>
      <c r="D3444" s="259" t="s">
        <v>631</v>
      </c>
      <c r="E3444" s="259">
        <v>0</v>
      </c>
      <c r="F3444" s="259" t="s">
        <v>17</v>
      </c>
      <c r="G3444" s="259" t="s">
        <v>17</v>
      </c>
      <c r="H3444" s="259" t="s">
        <v>17</v>
      </c>
      <c r="I3444" s="259" t="s">
        <v>17</v>
      </c>
      <c r="J3444" s="259" t="s">
        <v>3128</v>
      </c>
      <c r="K3444" s="259" t="s">
        <v>5858</v>
      </c>
      <c r="L3444" s="260">
        <v>45626</v>
      </c>
      <c r="M3444" s="259" t="s">
        <v>20</v>
      </c>
    </row>
    <row r="3445" spans="1:13" x14ac:dyDescent="0.35">
      <c r="A3445" s="261" t="s">
        <v>4508</v>
      </c>
      <c r="B3445" s="261" t="s">
        <v>4509</v>
      </c>
      <c r="C3445" s="261" t="s">
        <v>4510</v>
      </c>
      <c r="D3445" s="261" t="s">
        <v>24</v>
      </c>
      <c r="E3445" s="261" t="s">
        <v>17</v>
      </c>
      <c r="F3445" s="261" t="s">
        <v>17</v>
      </c>
      <c r="G3445" s="261" t="s">
        <v>17</v>
      </c>
      <c r="H3445" s="261" t="s">
        <v>17</v>
      </c>
      <c r="I3445" s="261" t="s">
        <v>17</v>
      </c>
      <c r="J3445" s="261" t="s">
        <v>3114</v>
      </c>
      <c r="K3445" s="261" t="s">
        <v>5859</v>
      </c>
      <c r="L3445" s="262">
        <v>45626</v>
      </c>
      <c r="M3445" s="261" t="s">
        <v>20</v>
      </c>
    </row>
    <row r="3446" spans="1:13" x14ac:dyDescent="0.35">
      <c r="A3446" s="259" t="s">
        <v>4508</v>
      </c>
      <c r="B3446" s="259" t="s">
        <v>4509</v>
      </c>
      <c r="C3446" s="259" t="s">
        <v>4510</v>
      </c>
      <c r="D3446" s="259" t="s">
        <v>807</v>
      </c>
      <c r="E3446" s="259">
        <v>0</v>
      </c>
      <c r="F3446" s="259" t="s">
        <v>5844</v>
      </c>
      <c r="G3446" s="259" t="s">
        <v>723</v>
      </c>
      <c r="H3446" s="259">
        <v>2</v>
      </c>
      <c r="I3446" s="259" t="s">
        <v>5767</v>
      </c>
      <c r="J3446" s="259" t="s">
        <v>5768</v>
      </c>
      <c r="K3446" s="259" t="s">
        <v>5860</v>
      </c>
      <c r="L3446" s="260">
        <v>45626</v>
      </c>
      <c r="M3446" s="259" t="s">
        <v>20</v>
      </c>
    </row>
    <row r="3447" spans="1:13" x14ac:dyDescent="0.35">
      <c r="A3447" s="261" t="s">
        <v>4508</v>
      </c>
      <c r="B3447" s="261" t="s">
        <v>4509</v>
      </c>
      <c r="C3447" s="261" t="s">
        <v>4510</v>
      </c>
      <c r="D3447" s="261" t="s">
        <v>813</v>
      </c>
      <c r="E3447" s="261">
        <v>0</v>
      </c>
      <c r="F3447" s="261" t="s">
        <v>5844</v>
      </c>
      <c r="G3447" s="261" t="s">
        <v>723</v>
      </c>
      <c r="H3447" s="261">
        <v>2</v>
      </c>
      <c r="I3447" s="261" t="s">
        <v>5767</v>
      </c>
      <c r="J3447" s="261" t="s">
        <v>5770</v>
      </c>
      <c r="K3447" s="261" t="s">
        <v>5861</v>
      </c>
      <c r="L3447" s="262">
        <v>45626</v>
      </c>
      <c r="M3447" s="261" t="s">
        <v>20</v>
      </c>
    </row>
    <row r="3448" spans="1:13" x14ac:dyDescent="0.35">
      <c r="A3448" s="259" t="s">
        <v>4508</v>
      </c>
      <c r="B3448" s="259" t="s">
        <v>4509</v>
      </c>
      <c r="C3448" s="259" t="s">
        <v>4510</v>
      </c>
      <c r="D3448" s="259" t="s">
        <v>679</v>
      </c>
      <c r="E3448" s="259">
        <v>0</v>
      </c>
      <c r="F3448" s="259" t="s">
        <v>5844</v>
      </c>
      <c r="G3448" s="259" t="s">
        <v>723</v>
      </c>
      <c r="H3448" s="259">
        <v>2</v>
      </c>
      <c r="I3448" s="259" t="s">
        <v>5767</v>
      </c>
      <c r="J3448" s="259" t="s">
        <v>5770</v>
      </c>
      <c r="K3448" s="259" t="s">
        <v>5862</v>
      </c>
      <c r="L3448" s="260">
        <v>45626</v>
      </c>
      <c r="M3448" s="259" t="s">
        <v>20</v>
      </c>
    </row>
    <row r="3449" spans="1:13" x14ac:dyDescent="0.35">
      <c r="A3449" s="261" t="s">
        <v>4508</v>
      </c>
      <c r="B3449" s="261" t="s">
        <v>4509</v>
      </c>
      <c r="C3449" s="261" t="s">
        <v>4510</v>
      </c>
      <c r="D3449" s="261" t="s">
        <v>317</v>
      </c>
      <c r="E3449" s="261">
        <v>2</v>
      </c>
      <c r="F3449" s="261" t="s">
        <v>5773</v>
      </c>
      <c r="G3449" s="261" t="s">
        <v>404</v>
      </c>
      <c r="H3449" s="261">
        <v>1</v>
      </c>
      <c r="I3449" s="261" t="s">
        <v>5774</v>
      </c>
      <c r="J3449" s="261" t="s">
        <v>5775</v>
      </c>
      <c r="K3449" s="261" t="s">
        <v>5863</v>
      </c>
      <c r="L3449" s="262">
        <v>45626</v>
      </c>
      <c r="M3449" s="261" t="s">
        <v>20</v>
      </c>
    </row>
    <row r="3450" spans="1:13" x14ac:dyDescent="0.35">
      <c r="A3450" s="259" t="s">
        <v>4508</v>
      </c>
      <c r="B3450" s="259" t="s">
        <v>4509</v>
      </c>
      <c r="C3450" s="259" t="s">
        <v>4510</v>
      </c>
      <c r="D3450" s="259" t="s">
        <v>26</v>
      </c>
      <c r="E3450" s="259" t="s">
        <v>17</v>
      </c>
      <c r="F3450" s="259" t="s">
        <v>17</v>
      </c>
      <c r="G3450" s="259" t="s">
        <v>17</v>
      </c>
      <c r="H3450" s="259" t="s">
        <v>17</v>
      </c>
      <c r="I3450" s="259" t="s">
        <v>17</v>
      </c>
      <c r="J3450" s="259" t="s">
        <v>3114</v>
      </c>
      <c r="K3450" s="259" t="s">
        <v>5864</v>
      </c>
      <c r="L3450" s="260">
        <v>45626</v>
      </c>
      <c r="M3450" s="259" t="s">
        <v>20</v>
      </c>
    </row>
    <row r="3451" spans="1:13" x14ac:dyDescent="0.35">
      <c r="A3451" s="261" t="s">
        <v>4508</v>
      </c>
      <c r="B3451" s="261" t="s">
        <v>4509</v>
      </c>
      <c r="C3451" s="261" t="s">
        <v>4510</v>
      </c>
      <c r="D3451" s="261" t="s">
        <v>28</v>
      </c>
      <c r="E3451" s="261" t="s">
        <v>17</v>
      </c>
      <c r="F3451" s="261" t="s">
        <v>17</v>
      </c>
      <c r="G3451" s="261" t="s">
        <v>17</v>
      </c>
      <c r="H3451" s="261" t="s">
        <v>17</v>
      </c>
      <c r="I3451" s="261" t="s">
        <v>17</v>
      </c>
      <c r="J3451" s="261" t="s">
        <v>3114</v>
      </c>
      <c r="K3451" s="261" t="s">
        <v>5865</v>
      </c>
      <c r="L3451" s="262">
        <v>45626</v>
      </c>
      <c r="M3451" s="261" t="s">
        <v>20</v>
      </c>
    </row>
    <row r="3452" spans="1:13" x14ac:dyDescent="0.35">
      <c r="A3452" s="259" t="s">
        <v>4612</v>
      </c>
      <c r="B3452" s="259" t="s">
        <v>4613</v>
      </c>
      <c r="C3452" s="259" t="s">
        <v>4614</v>
      </c>
      <c r="D3452" s="259" t="s">
        <v>764</v>
      </c>
      <c r="E3452" s="259">
        <v>306100</v>
      </c>
      <c r="F3452" s="259" t="s">
        <v>5752</v>
      </c>
      <c r="G3452" s="259" t="s">
        <v>723</v>
      </c>
      <c r="H3452" s="259">
        <v>2</v>
      </c>
      <c r="I3452" s="259" t="s">
        <v>5866</v>
      </c>
      <c r="J3452" s="259" t="s">
        <v>5867</v>
      </c>
      <c r="K3452" s="259" t="s">
        <v>5868</v>
      </c>
      <c r="L3452" s="260">
        <v>45626</v>
      </c>
      <c r="M3452" s="259" t="s">
        <v>20</v>
      </c>
    </row>
    <row r="3453" spans="1:13" x14ac:dyDescent="0.35">
      <c r="A3453" s="261" t="s">
        <v>4612</v>
      </c>
      <c r="B3453" s="261" t="s">
        <v>4613</v>
      </c>
      <c r="C3453" s="261" t="s">
        <v>4614</v>
      </c>
      <c r="D3453" s="261" t="s">
        <v>38</v>
      </c>
      <c r="E3453" s="261" t="s">
        <v>17</v>
      </c>
      <c r="F3453" s="261" t="s">
        <v>17</v>
      </c>
      <c r="G3453" s="261" t="s">
        <v>17</v>
      </c>
      <c r="H3453" s="261" t="s">
        <v>17</v>
      </c>
      <c r="I3453" s="261" t="s">
        <v>17</v>
      </c>
      <c r="J3453" s="261" t="s">
        <v>3114</v>
      </c>
      <c r="K3453" s="261" t="s">
        <v>5869</v>
      </c>
      <c r="L3453" s="262">
        <v>45626</v>
      </c>
      <c r="M3453" s="261" t="s">
        <v>20</v>
      </c>
    </row>
    <row r="3454" spans="1:13" x14ac:dyDescent="0.35">
      <c r="A3454" s="259" t="s">
        <v>4612</v>
      </c>
      <c r="B3454" s="259" t="s">
        <v>4613</v>
      </c>
      <c r="C3454" s="259" t="s">
        <v>4614</v>
      </c>
      <c r="D3454" s="259" t="s">
        <v>40</v>
      </c>
      <c r="E3454" s="259" t="s">
        <v>17</v>
      </c>
      <c r="F3454" s="259" t="s">
        <v>17</v>
      </c>
      <c r="G3454" s="259" t="s">
        <v>17</v>
      </c>
      <c r="H3454" s="259" t="s">
        <v>17</v>
      </c>
      <c r="I3454" s="259" t="s">
        <v>17</v>
      </c>
      <c r="J3454" s="259" t="s">
        <v>3114</v>
      </c>
      <c r="K3454" s="259" t="s">
        <v>5870</v>
      </c>
      <c r="L3454" s="260">
        <v>45626</v>
      </c>
      <c r="M3454" s="259" t="s">
        <v>20</v>
      </c>
    </row>
    <row r="3455" spans="1:13" x14ac:dyDescent="0.35">
      <c r="A3455" s="261" t="s">
        <v>4612</v>
      </c>
      <c r="B3455" s="261" t="s">
        <v>4613</v>
      </c>
      <c r="C3455" s="261" t="s">
        <v>4614</v>
      </c>
      <c r="D3455" s="261" t="s">
        <v>16</v>
      </c>
      <c r="E3455" s="261">
        <v>0</v>
      </c>
      <c r="F3455" s="261" t="s">
        <v>17</v>
      </c>
      <c r="G3455" s="261" t="s">
        <v>17</v>
      </c>
      <c r="H3455" s="261" t="s">
        <v>17</v>
      </c>
      <c r="I3455" s="261" t="s">
        <v>17</v>
      </c>
      <c r="J3455" s="261" t="s">
        <v>3128</v>
      </c>
      <c r="K3455" s="261" t="s">
        <v>5871</v>
      </c>
      <c r="L3455" s="262">
        <v>45626</v>
      </c>
      <c r="M3455" s="261" t="s">
        <v>20</v>
      </c>
    </row>
    <row r="3456" spans="1:13" x14ac:dyDescent="0.35">
      <c r="A3456" s="259" t="s">
        <v>4612</v>
      </c>
      <c r="B3456" s="259" t="s">
        <v>4613</v>
      </c>
      <c r="C3456" s="259" t="s">
        <v>4614</v>
      </c>
      <c r="D3456" s="259" t="s">
        <v>21</v>
      </c>
      <c r="E3456" s="259">
        <v>0</v>
      </c>
      <c r="F3456" s="259" t="s">
        <v>17</v>
      </c>
      <c r="G3456" s="259" t="s">
        <v>17</v>
      </c>
      <c r="H3456" s="259" t="s">
        <v>17</v>
      </c>
      <c r="I3456" s="259" t="s">
        <v>17</v>
      </c>
      <c r="J3456" s="259" t="s">
        <v>3128</v>
      </c>
      <c r="K3456" s="259" t="s">
        <v>5872</v>
      </c>
      <c r="L3456" s="260">
        <v>45626</v>
      </c>
      <c r="M3456" s="259" t="s">
        <v>20</v>
      </c>
    </row>
    <row r="3457" spans="1:13" x14ac:dyDescent="0.35">
      <c r="A3457" s="261" t="s">
        <v>4612</v>
      </c>
      <c r="B3457" s="261" t="s">
        <v>4613</v>
      </c>
      <c r="C3457" s="261" t="s">
        <v>4614</v>
      </c>
      <c r="D3457" s="261" t="s">
        <v>631</v>
      </c>
      <c r="E3457" s="261">
        <v>0</v>
      </c>
      <c r="F3457" s="261" t="s">
        <v>17</v>
      </c>
      <c r="G3457" s="261" t="s">
        <v>17</v>
      </c>
      <c r="H3457" s="261" t="s">
        <v>17</v>
      </c>
      <c r="I3457" s="261" t="s">
        <v>17</v>
      </c>
      <c r="J3457" s="261" t="s">
        <v>3128</v>
      </c>
      <c r="K3457" s="261" t="s">
        <v>5873</v>
      </c>
      <c r="L3457" s="262">
        <v>45626</v>
      </c>
      <c r="M3457" s="261" t="s">
        <v>20</v>
      </c>
    </row>
    <row r="3458" spans="1:13" x14ac:dyDescent="0.35">
      <c r="A3458" s="259" t="s">
        <v>4612</v>
      </c>
      <c r="B3458" s="259" t="s">
        <v>4613</v>
      </c>
      <c r="C3458" s="259" t="s">
        <v>4614</v>
      </c>
      <c r="D3458" s="259" t="s">
        <v>24</v>
      </c>
      <c r="E3458" s="259" t="s">
        <v>17</v>
      </c>
      <c r="F3458" s="259" t="s">
        <v>17</v>
      </c>
      <c r="G3458" s="259" t="s">
        <v>17</v>
      </c>
      <c r="H3458" s="259" t="s">
        <v>17</v>
      </c>
      <c r="I3458" s="259" t="s">
        <v>17</v>
      </c>
      <c r="J3458" s="259" t="s">
        <v>3114</v>
      </c>
      <c r="K3458" s="259" t="s">
        <v>5874</v>
      </c>
      <c r="L3458" s="260">
        <v>45626</v>
      </c>
      <c r="M3458" s="259" t="s">
        <v>20</v>
      </c>
    </row>
    <row r="3459" spans="1:13" x14ac:dyDescent="0.35">
      <c r="A3459" s="261" t="s">
        <v>4612</v>
      </c>
      <c r="B3459" s="261" t="s">
        <v>4613</v>
      </c>
      <c r="C3459" s="261" t="s">
        <v>4614</v>
      </c>
      <c r="D3459" s="261" t="s">
        <v>807</v>
      </c>
      <c r="E3459" s="261">
        <v>0</v>
      </c>
      <c r="F3459" s="261" t="s">
        <v>5766</v>
      </c>
      <c r="G3459" s="261" t="s">
        <v>723</v>
      </c>
      <c r="H3459" s="261">
        <v>2</v>
      </c>
      <c r="I3459" s="261" t="s">
        <v>5875</v>
      </c>
      <c r="J3459" s="261" t="s">
        <v>5768</v>
      </c>
      <c r="K3459" s="261" t="s">
        <v>5876</v>
      </c>
      <c r="L3459" s="262">
        <v>45626</v>
      </c>
      <c r="M3459" s="261" t="s">
        <v>20</v>
      </c>
    </row>
    <row r="3460" spans="1:13" x14ac:dyDescent="0.35">
      <c r="A3460" s="259" t="s">
        <v>4612</v>
      </c>
      <c r="B3460" s="259" t="s">
        <v>4613</v>
      </c>
      <c r="C3460" s="259" t="s">
        <v>4614</v>
      </c>
      <c r="D3460" s="259" t="s">
        <v>813</v>
      </c>
      <c r="E3460" s="259">
        <v>0</v>
      </c>
      <c r="F3460" s="259" t="s">
        <v>5766</v>
      </c>
      <c r="G3460" s="259" t="s">
        <v>723</v>
      </c>
      <c r="H3460" s="259">
        <v>2</v>
      </c>
      <c r="I3460" s="259" t="s">
        <v>5875</v>
      </c>
      <c r="J3460" s="259" t="s">
        <v>5770</v>
      </c>
      <c r="K3460" s="259" t="s">
        <v>5877</v>
      </c>
      <c r="L3460" s="260">
        <v>45626</v>
      </c>
      <c r="M3460" s="259" t="s">
        <v>20</v>
      </c>
    </row>
    <row r="3461" spans="1:13" x14ac:dyDescent="0.35">
      <c r="A3461" s="261" t="s">
        <v>4612</v>
      </c>
      <c r="B3461" s="261" t="s">
        <v>4613</v>
      </c>
      <c r="C3461" s="261" t="s">
        <v>4614</v>
      </c>
      <c r="D3461" s="261" t="s">
        <v>679</v>
      </c>
      <c r="E3461" s="261">
        <v>0</v>
      </c>
      <c r="F3461" s="261" t="s">
        <v>5766</v>
      </c>
      <c r="G3461" s="261" t="s">
        <v>723</v>
      </c>
      <c r="H3461" s="261">
        <v>2</v>
      </c>
      <c r="I3461" s="261" t="s">
        <v>5875</v>
      </c>
      <c r="J3461" s="261" t="s">
        <v>5770</v>
      </c>
      <c r="K3461" s="261" t="s">
        <v>5878</v>
      </c>
      <c r="L3461" s="262">
        <v>45626</v>
      </c>
      <c r="M3461" s="261" t="s">
        <v>20</v>
      </c>
    </row>
    <row r="3462" spans="1:13" x14ac:dyDescent="0.35">
      <c r="A3462" s="259" t="s">
        <v>4612</v>
      </c>
      <c r="B3462" s="259" t="s">
        <v>4613</v>
      </c>
      <c r="C3462" s="259" t="s">
        <v>4614</v>
      </c>
      <c r="D3462" s="259" t="s">
        <v>317</v>
      </c>
      <c r="E3462" s="259">
        <v>2</v>
      </c>
      <c r="F3462" s="259" t="s">
        <v>5773</v>
      </c>
      <c r="G3462" s="259" t="s">
        <v>404</v>
      </c>
      <c r="H3462" s="259">
        <v>1</v>
      </c>
      <c r="I3462" s="259" t="s">
        <v>5774</v>
      </c>
      <c r="J3462" s="259" t="s">
        <v>5775</v>
      </c>
      <c r="K3462" s="259" t="s">
        <v>5879</v>
      </c>
      <c r="L3462" s="260">
        <v>45626</v>
      </c>
      <c r="M3462" s="259" t="s">
        <v>20</v>
      </c>
    </row>
    <row r="3463" spans="1:13" x14ac:dyDescent="0.35">
      <c r="A3463" s="261" t="s">
        <v>4612</v>
      </c>
      <c r="B3463" s="261" t="s">
        <v>4613</v>
      </c>
      <c r="C3463" s="261" t="s">
        <v>4614</v>
      </c>
      <c r="D3463" s="261" t="s">
        <v>26</v>
      </c>
      <c r="E3463" s="261" t="s">
        <v>17</v>
      </c>
      <c r="F3463" s="261" t="s">
        <v>17</v>
      </c>
      <c r="G3463" s="261" t="s">
        <v>17</v>
      </c>
      <c r="H3463" s="261" t="s">
        <v>17</v>
      </c>
      <c r="I3463" s="261" t="s">
        <v>17</v>
      </c>
      <c r="J3463" s="261" t="s">
        <v>3114</v>
      </c>
      <c r="K3463" s="261" t="s">
        <v>5880</v>
      </c>
      <c r="L3463" s="262">
        <v>45626</v>
      </c>
      <c r="M3463" s="261" t="s">
        <v>20</v>
      </c>
    </row>
    <row r="3464" spans="1:13" x14ac:dyDescent="0.35">
      <c r="A3464" s="259" t="s">
        <v>4612</v>
      </c>
      <c r="B3464" s="259" t="s">
        <v>4613</v>
      </c>
      <c r="C3464" s="259" t="s">
        <v>4614</v>
      </c>
      <c r="D3464" s="259" t="s">
        <v>28</v>
      </c>
      <c r="E3464" s="259" t="s">
        <v>17</v>
      </c>
      <c r="F3464" s="259" t="s">
        <v>17</v>
      </c>
      <c r="G3464" s="259" t="s">
        <v>17</v>
      </c>
      <c r="H3464" s="259" t="s">
        <v>17</v>
      </c>
      <c r="I3464" s="259" t="s">
        <v>17</v>
      </c>
      <c r="J3464" s="259" t="s">
        <v>3114</v>
      </c>
      <c r="K3464" s="259" t="s">
        <v>5881</v>
      </c>
      <c r="L3464" s="260">
        <v>45626</v>
      </c>
      <c r="M3464" s="259" t="s">
        <v>20</v>
      </c>
    </row>
    <row r="3465" spans="1:13" x14ac:dyDescent="0.35">
      <c r="A3465" s="261" t="s">
        <v>4624</v>
      </c>
      <c r="B3465" s="261" t="s">
        <v>4625</v>
      </c>
      <c r="C3465" s="261" t="s">
        <v>4626</v>
      </c>
      <c r="D3465" s="261" t="s">
        <v>764</v>
      </c>
      <c r="E3465" s="261">
        <v>238396</v>
      </c>
      <c r="F3465" s="261" t="s">
        <v>5882</v>
      </c>
      <c r="G3465" s="261" t="s">
        <v>723</v>
      </c>
      <c r="H3465" s="261">
        <v>2</v>
      </c>
      <c r="I3465" s="261" t="s">
        <v>5883</v>
      </c>
      <c r="J3465" s="261" t="s">
        <v>5884</v>
      </c>
      <c r="K3465" s="261" t="s">
        <v>5885</v>
      </c>
      <c r="L3465" s="262">
        <v>45626</v>
      </c>
      <c r="M3465" s="261" t="s">
        <v>20</v>
      </c>
    </row>
    <row r="3466" spans="1:13" x14ac:dyDescent="0.35">
      <c r="A3466" s="259" t="s">
        <v>4624</v>
      </c>
      <c r="B3466" s="259" t="s">
        <v>4625</v>
      </c>
      <c r="C3466" s="259" t="s">
        <v>4626</v>
      </c>
      <c r="D3466" s="259" t="s">
        <v>38</v>
      </c>
      <c r="E3466" s="259" t="s">
        <v>17</v>
      </c>
      <c r="F3466" s="259" t="s">
        <v>17</v>
      </c>
      <c r="G3466" s="259" t="s">
        <v>17</v>
      </c>
      <c r="H3466" s="259" t="s">
        <v>17</v>
      </c>
      <c r="I3466" s="259" t="s">
        <v>17</v>
      </c>
      <c r="J3466" s="259" t="s">
        <v>3114</v>
      </c>
      <c r="K3466" s="259" t="s">
        <v>5886</v>
      </c>
      <c r="L3466" s="260">
        <v>45626</v>
      </c>
      <c r="M3466" s="259" t="s">
        <v>20</v>
      </c>
    </row>
    <row r="3467" spans="1:13" x14ac:dyDescent="0.35">
      <c r="A3467" s="261" t="s">
        <v>4624</v>
      </c>
      <c r="B3467" s="261" t="s">
        <v>4625</v>
      </c>
      <c r="C3467" s="261" t="s">
        <v>4626</v>
      </c>
      <c r="D3467" s="261" t="s">
        <v>40</v>
      </c>
      <c r="E3467" s="261" t="s">
        <v>17</v>
      </c>
      <c r="F3467" s="261" t="s">
        <v>17</v>
      </c>
      <c r="G3467" s="261" t="s">
        <v>17</v>
      </c>
      <c r="H3467" s="261" t="s">
        <v>17</v>
      </c>
      <c r="I3467" s="261" t="s">
        <v>17</v>
      </c>
      <c r="J3467" s="261" t="s">
        <v>3114</v>
      </c>
      <c r="K3467" s="261" t="s">
        <v>5887</v>
      </c>
      <c r="L3467" s="262">
        <v>45626</v>
      </c>
      <c r="M3467" s="261" t="s">
        <v>20</v>
      </c>
    </row>
    <row r="3468" spans="1:13" x14ac:dyDescent="0.35">
      <c r="A3468" s="259" t="s">
        <v>4624</v>
      </c>
      <c r="B3468" s="259" t="s">
        <v>4625</v>
      </c>
      <c r="C3468" s="259" t="s">
        <v>4626</v>
      </c>
      <c r="D3468" s="259" t="s">
        <v>16</v>
      </c>
      <c r="E3468" s="259">
        <v>0</v>
      </c>
      <c r="F3468" s="259" t="s">
        <v>17</v>
      </c>
      <c r="G3468" s="259" t="s">
        <v>17</v>
      </c>
      <c r="H3468" s="259" t="s">
        <v>17</v>
      </c>
      <c r="I3468" s="259" t="s">
        <v>17</v>
      </c>
      <c r="J3468" s="259" t="s">
        <v>3128</v>
      </c>
      <c r="K3468" s="259" t="s">
        <v>5888</v>
      </c>
      <c r="L3468" s="260">
        <v>45626</v>
      </c>
      <c r="M3468" s="259" t="s">
        <v>20</v>
      </c>
    </row>
    <row r="3469" spans="1:13" x14ac:dyDescent="0.35">
      <c r="A3469" s="261" t="s">
        <v>4624</v>
      </c>
      <c r="B3469" s="261" t="s">
        <v>4625</v>
      </c>
      <c r="C3469" s="261" t="s">
        <v>4626</v>
      </c>
      <c r="D3469" s="261" t="s">
        <v>21</v>
      </c>
      <c r="E3469" s="261">
        <v>0</v>
      </c>
      <c r="F3469" s="261" t="s">
        <v>17</v>
      </c>
      <c r="G3469" s="261" t="s">
        <v>17</v>
      </c>
      <c r="H3469" s="261" t="s">
        <v>17</v>
      </c>
      <c r="I3469" s="261" t="s">
        <v>17</v>
      </c>
      <c r="J3469" s="261" t="s">
        <v>3128</v>
      </c>
      <c r="K3469" s="261" t="s">
        <v>5889</v>
      </c>
      <c r="L3469" s="262">
        <v>45626</v>
      </c>
      <c r="M3469" s="261" t="s">
        <v>20</v>
      </c>
    </row>
    <row r="3470" spans="1:13" x14ac:dyDescent="0.35">
      <c r="A3470" s="259" t="s">
        <v>4624</v>
      </c>
      <c r="B3470" s="259" t="s">
        <v>4625</v>
      </c>
      <c r="C3470" s="259" t="s">
        <v>4626</v>
      </c>
      <c r="D3470" s="259" t="s">
        <v>631</v>
      </c>
      <c r="E3470" s="259">
        <v>0</v>
      </c>
      <c r="F3470" s="259" t="s">
        <v>17</v>
      </c>
      <c r="G3470" s="259" t="s">
        <v>17</v>
      </c>
      <c r="H3470" s="259" t="s">
        <v>17</v>
      </c>
      <c r="I3470" s="259" t="s">
        <v>17</v>
      </c>
      <c r="J3470" s="259" t="s">
        <v>3128</v>
      </c>
      <c r="K3470" s="259" t="s">
        <v>5890</v>
      </c>
      <c r="L3470" s="260">
        <v>45626</v>
      </c>
      <c r="M3470" s="259" t="s">
        <v>20</v>
      </c>
    </row>
    <row r="3471" spans="1:13" x14ac:dyDescent="0.35">
      <c r="A3471" s="261" t="s">
        <v>4624</v>
      </c>
      <c r="B3471" s="261" t="s">
        <v>4625</v>
      </c>
      <c r="C3471" s="261" t="s">
        <v>4626</v>
      </c>
      <c r="D3471" s="261" t="s">
        <v>24</v>
      </c>
      <c r="E3471" s="261" t="s">
        <v>17</v>
      </c>
      <c r="F3471" s="261" t="s">
        <v>17</v>
      </c>
      <c r="G3471" s="261" t="s">
        <v>17</v>
      </c>
      <c r="H3471" s="261" t="s">
        <v>17</v>
      </c>
      <c r="I3471" s="261" t="s">
        <v>17</v>
      </c>
      <c r="J3471" s="261" t="s">
        <v>3114</v>
      </c>
      <c r="K3471" s="261" t="s">
        <v>5891</v>
      </c>
      <c r="L3471" s="262">
        <v>45626</v>
      </c>
      <c r="M3471" s="261" t="s">
        <v>20</v>
      </c>
    </row>
    <row r="3472" spans="1:13" x14ac:dyDescent="0.35">
      <c r="A3472" s="259" t="s">
        <v>4624</v>
      </c>
      <c r="B3472" s="259" t="s">
        <v>4625</v>
      </c>
      <c r="C3472" s="259" t="s">
        <v>4626</v>
      </c>
      <c r="D3472" s="259" t="s">
        <v>807</v>
      </c>
      <c r="E3472" s="259">
        <v>0</v>
      </c>
      <c r="F3472" s="259" t="s">
        <v>5766</v>
      </c>
      <c r="G3472" s="259" t="s">
        <v>723</v>
      </c>
      <c r="H3472" s="259">
        <v>2</v>
      </c>
      <c r="I3472" s="259" t="s">
        <v>5875</v>
      </c>
      <c r="J3472" s="259" t="s">
        <v>5768</v>
      </c>
      <c r="K3472" s="259" t="s">
        <v>5892</v>
      </c>
      <c r="L3472" s="260">
        <v>45626</v>
      </c>
      <c r="M3472" s="259" t="s">
        <v>20</v>
      </c>
    </row>
    <row r="3473" spans="1:13" x14ac:dyDescent="0.35">
      <c r="A3473" s="261" t="s">
        <v>4624</v>
      </c>
      <c r="B3473" s="261" t="s">
        <v>4625</v>
      </c>
      <c r="C3473" s="261" t="s">
        <v>4626</v>
      </c>
      <c r="D3473" s="261" t="s">
        <v>813</v>
      </c>
      <c r="E3473" s="261" t="s">
        <v>17</v>
      </c>
      <c r="F3473" s="261" t="s">
        <v>5766</v>
      </c>
      <c r="G3473" s="261" t="s">
        <v>723</v>
      </c>
      <c r="H3473" s="261">
        <v>2</v>
      </c>
      <c r="I3473" s="261" t="s">
        <v>5875</v>
      </c>
      <c r="J3473" s="261" t="s">
        <v>5770</v>
      </c>
      <c r="K3473" s="261" t="s">
        <v>5893</v>
      </c>
      <c r="L3473" s="262">
        <v>45626</v>
      </c>
      <c r="M3473" s="261" t="s">
        <v>20</v>
      </c>
    </row>
    <row r="3474" spans="1:13" x14ac:dyDescent="0.35">
      <c r="A3474" s="259" t="s">
        <v>4624</v>
      </c>
      <c r="B3474" s="259" t="s">
        <v>4625</v>
      </c>
      <c r="C3474" s="259" t="s">
        <v>4626</v>
      </c>
      <c r="D3474" s="259" t="s">
        <v>679</v>
      </c>
      <c r="E3474" s="259" t="s">
        <v>17</v>
      </c>
      <c r="F3474" s="259" t="s">
        <v>5766</v>
      </c>
      <c r="G3474" s="259" t="s">
        <v>723</v>
      </c>
      <c r="H3474" s="259">
        <v>2</v>
      </c>
      <c r="I3474" s="259" t="s">
        <v>5875</v>
      </c>
      <c r="J3474" s="259" t="s">
        <v>5770</v>
      </c>
      <c r="K3474" s="259" t="s">
        <v>5894</v>
      </c>
      <c r="L3474" s="260">
        <v>45626</v>
      </c>
      <c r="M3474" s="259" t="s">
        <v>20</v>
      </c>
    </row>
    <row r="3475" spans="1:13" x14ac:dyDescent="0.35">
      <c r="A3475" s="261" t="s">
        <v>4624</v>
      </c>
      <c r="B3475" s="261" t="s">
        <v>4625</v>
      </c>
      <c r="C3475" s="261" t="s">
        <v>4626</v>
      </c>
      <c r="D3475" s="261" t="s">
        <v>317</v>
      </c>
      <c r="E3475" s="261">
        <v>2</v>
      </c>
      <c r="F3475" s="261" t="s">
        <v>5773</v>
      </c>
      <c r="G3475" s="261" t="s">
        <v>404</v>
      </c>
      <c r="H3475" s="261">
        <v>1</v>
      </c>
      <c r="I3475" s="261" t="s">
        <v>5774</v>
      </c>
      <c r="J3475" s="261" t="s">
        <v>5775</v>
      </c>
      <c r="K3475" s="261" t="s">
        <v>5895</v>
      </c>
      <c r="L3475" s="262">
        <v>45626</v>
      </c>
      <c r="M3475" s="261" t="s">
        <v>20</v>
      </c>
    </row>
    <row r="3476" spans="1:13" x14ac:dyDescent="0.35">
      <c r="A3476" s="259" t="s">
        <v>4624</v>
      </c>
      <c r="B3476" s="259" t="s">
        <v>4625</v>
      </c>
      <c r="C3476" s="259" t="s">
        <v>4626</v>
      </c>
      <c r="D3476" s="259" t="s">
        <v>26</v>
      </c>
      <c r="E3476" s="259" t="s">
        <v>17</v>
      </c>
      <c r="F3476" s="259" t="s">
        <v>17</v>
      </c>
      <c r="G3476" s="259" t="s">
        <v>17</v>
      </c>
      <c r="H3476" s="259" t="s">
        <v>17</v>
      </c>
      <c r="I3476" s="259" t="s">
        <v>17</v>
      </c>
      <c r="J3476" s="259" t="s">
        <v>3114</v>
      </c>
      <c r="K3476" s="259" t="s">
        <v>5896</v>
      </c>
      <c r="L3476" s="260">
        <v>45626</v>
      </c>
      <c r="M3476" s="259" t="s">
        <v>20</v>
      </c>
    </row>
    <row r="3477" spans="1:13" x14ac:dyDescent="0.35">
      <c r="A3477" s="261" t="s">
        <v>4624</v>
      </c>
      <c r="B3477" s="261" t="s">
        <v>4625</v>
      </c>
      <c r="C3477" s="261" t="s">
        <v>4626</v>
      </c>
      <c r="D3477" s="261" t="s">
        <v>28</v>
      </c>
      <c r="E3477" s="261" t="s">
        <v>17</v>
      </c>
      <c r="F3477" s="261" t="s">
        <v>17</v>
      </c>
      <c r="G3477" s="261" t="s">
        <v>17</v>
      </c>
      <c r="H3477" s="261" t="s">
        <v>17</v>
      </c>
      <c r="I3477" s="261" t="s">
        <v>17</v>
      </c>
      <c r="J3477" s="261" t="s">
        <v>3114</v>
      </c>
      <c r="K3477" s="261" t="s">
        <v>5897</v>
      </c>
      <c r="L3477" s="262">
        <v>45626</v>
      </c>
      <c r="M3477" s="261" t="s">
        <v>20</v>
      </c>
    </row>
    <row r="3478" spans="1:13" x14ac:dyDescent="0.35">
      <c r="A3478" s="259" t="s">
        <v>4163</v>
      </c>
      <c r="B3478" s="259" t="s">
        <v>4164</v>
      </c>
      <c r="C3478" s="259" t="s">
        <v>4165</v>
      </c>
      <c r="D3478" s="259" t="s">
        <v>764</v>
      </c>
      <c r="E3478" s="259">
        <v>48080</v>
      </c>
      <c r="F3478" s="259" t="s">
        <v>3632</v>
      </c>
      <c r="G3478" s="259" t="s">
        <v>723</v>
      </c>
      <c r="H3478" s="259">
        <v>2</v>
      </c>
      <c r="I3478" s="259" t="s">
        <v>5898</v>
      </c>
      <c r="J3478" s="259" t="s">
        <v>5899</v>
      </c>
      <c r="K3478" s="259" t="s">
        <v>5900</v>
      </c>
      <c r="L3478" s="260">
        <v>45626</v>
      </c>
      <c r="M3478" s="259" t="s">
        <v>20</v>
      </c>
    </row>
    <row r="3479" spans="1:13" x14ac:dyDescent="0.35">
      <c r="A3479" s="261" t="s">
        <v>4163</v>
      </c>
      <c r="B3479" s="261" t="s">
        <v>4164</v>
      </c>
      <c r="C3479" s="261" t="s">
        <v>4165</v>
      </c>
      <c r="D3479" s="261" t="s">
        <v>38</v>
      </c>
      <c r="E3479" s="261" t="s">
        <v>17</v>
      </c>
      <c r="F3479" s="261" t="s">
        <v>17</v>
      </c>
      <c r="G3479" s="261" t="s">
        <v>17</v>
      </c>
      <c r="H3479" s="261" t="s">
        <v>17</v>
      </c>
      <c r="I3479" s="261" t="s">
        <v>17</v>
      </c>
      <c r="J3479" s="261" t="s">
        <v>3114</v>
      </c>
      <c r="K3479" s="261" t="s">
        <v>5901</v>
      </c>
      <c r="L3479" s="262">
        <v>45626</v>
      </c>
      <c r="M3479" s="261" t="s">
        <v>20</v>
      </c>
    </row>
    <row r="3480" spans="1:13" x14ac:dyDescent="0.35">
      <c r="A3480" s="259" t="s">
        <v>4163</v>
      </c>
      <c r="B3480" s="259" t="s">
        <v>4164</v>
      </c>
      <c r="C3480" s="259" t="s">
        <v>4165</v>
      </c>
      <c r="D3480" s="259" t="s">
        <v>40</v>
      </c>
      <c r="E3480" s="259" t="s">
        <v>17</v>
      </c>
      <c r="F3480" s="259" t="s">
        <v>17</v>
      </c>
      <c r="G3480" s="259" t="s">
        <v>17</v>
      </c>
      <c r="H3480" s="259" t="s">
        <v>17</v>
      </c>
      <c r="I3480" s="259" t="s">
        <v>17</v>
      </c>
      <c r="J3480" s="259" t="s">
        <v>3114</v>
      </c>
      <c r="K3480" s="259" t="s">
        <v>5902</v>
      </c>
      <c r="L3480" s="260">
        <v>45626</v>
      </c>
      <c r="M3480" s="259" t="s">
        <v>20</v>
      </c>
    </row>
    <row r="3481" spans="1:13" x14ac:dyDescent="0.35">
      <c r="A3481" s="261" t="s">
        <v>4163</v>
      </c>
      <c r="B3481" s="261" t="s">
        <v>4164</v>
      </c>
      <c r="C3481" s="261" t="s">
        <v>4165</v>
      </c>
      <c r="D3481" s="261" t="s">
        <v>16</v>
      </c>
      <c r="E3481" s="261" t="s">
        <v>17</v>
      </c>
      <c r="F3481" s="261" t="s">
        <v>17</v>
      </c>
      <c r="G3481" s="261" t="s">
        <v>17</v>
      </c>
      <c r="H3481" s="261" t="s">
        <v>17</v>
      </c>
      <c r="I3481" s="261" t="s">
        <v>17</v>
      </c>
      <c r="J3481" s="261" t="s">
        <v>5903</v>
      </c>
      <c r="K3481" s="261" t="s">
        <v>5904</v>
      </c>
      <c r="L3481" s="262">
        <v>45626</v>
      </c>
      <c r="M3481" s="261" t="s">
        <v>20</v>
      </c>
    </row>
    <row r="3482" spans="1:13" x14ac:dyDescent="0.35">
      <c r="A3482" s="259" t="s">
        <v>4163</v>
      </c>
      <c r="B3482" s="259" t="s">
        <v>4164</v>
      </c>
      <c r="C3482" s="259" t="s">
        <v>4165</v>
      </c>
      <c r="D3482" s="259" t="s">
        <v>21</v>
      </c>
      <c r="E3482" s="259" t="s">
        <v>17</v>
      </c>
      <c r="F3482" s="259" t="s">
        <v>17</v>
      </c>
      <c r="G3482" s="259" t="s">
        <v>17</v>
      </c>
      <c r="H3482" s="259" t="s">
        <v>17</v>
      </c>
      <c r="I3482" s="259" t="s">
        <v>17</v>
      </c>
      <c r="J3482" s="259" t="s">
        <v>5903</v>
      </c>
      <c r="K3482" s="259" t="s">
        <v>5905</v>
      </c>
      <c r="L3482" s="260">
        <v>45626</v>
      </c>
      <c r="M3482" s="259" t="s">
        <v>20</v>
      </c>
    </row>
    <row r="3483" spans="1:13" x14ac:dyDescent="0.35">
      <c r="A3483" s="261" t="s">
        <v>4163</v>
      </c>
      <c r="B3483" s="261" t="s">
        <v>4164</v>
      </c>
      <c r="C3483" s="261" t="s">
        <v>4165</v>
      </c>
      <c r="D3483" s="261" t="s">
        <v>631</v>
      </c>
      <c r="E3483" s="261" t="s">
        <v>17</v>
      </c>
      <c r="F3483" s="261" t="s">
        <v>17</v>
      </c>
      <c r="G3483" s="261" t="s">
        <v>17</v>
      </c>
      <c r="H3483" s="261" t="s">
        <v>17</v>
      </c>
      <c r="I3483" s="261" t="s">
        <v>17</v>
      </c>
      <c r="J3483" s="261" t="s">
        <v>5903</v>
      </c>
      <c r="K3483" s="261" t="s">
        <v>5906</v>
      </c>
      <c r="L3483" s="262">
        <v>45626</v>
      </c>
      <c r="M3483" s="261" t="s">
        <v>20</v>
      </c>
    </row>
    <row r="3484" spans="1:13" x14ac:dyDescent="0.35">
      <c r="A3484" s="259" t="s">
        <v>4163</v>
      </c>
      <c r="B3484" s="259" t="s">
        <v>4164</v>
      </c>
      <c r="C3484" s="259" t="s">
        <v>4165</v>
      </c>
      <c r="D3484" s="259" t="s">
        <v>24</v>
      </c>
      <c r="E3484" s="259" t="s">
        <v>17</v>
      </c>
      <c r="F3484" s="259" t="s">
        <v>17</v>
      </c>
      <c r="G3484" s="259" t="s">
        <v>17</v>
      </c>
      <c r="H3484" s="259" t="s">
        <v>17</v>
      </c>
      <c r="I3484" s="259" t="s">
        <v>17</v>
      </c>
      <c r="J3484" s="259" t="s">
        <v>5903</v>
      </c>
      <c r="K3484" s="259" t="s">
        <v>5907</v>
      </c>
      <c r="L3484" s="260">
        <v>45626</v>
      </c>
      <c r="M3484" s="259" t="s">
        <v>20</v>
      </c>
    </row>
    <row r="3485" spans="1:13" x14ac:dyDescent="0.35">
      <c r="A3485" s="261" t="s">
        <v>4163</v>
      </c>
      <c r="B3485" s="261" t="s">
        <v>4164</v>
      </c>
      <c r="C3485" s="261" t="s">
        <v>4165</v>
      </c>
      <c r="D3485" s="261" t="s">
        <v>807</v>
      </c>
      <c r="E3485" s="261">
        <v>0</v>
      </c>
      <c r="F3485" s="261" t="s">
        <v>5908</v>
      </c>
      <c r="G3485" s="261" t="s">
        <v>723</v>
      </c>
      <c r="H3485" s="261">
        <v>2</v>
      </c>
      <c r="I3485" s="261" t="s">
        <v>5767</v>
      </c>
      <c r="J3485" s="261" t="s">
        <v>5768</v>
      </c>
      <c r="K3485" s="261" t="s">
        <v>5909</v>
      </c>
      <c r="L3485" s="262">
        <v>45626</v>
      </c>
      <c r="M3485" s="261" t="s">
        <v>20</v>
      </c>
    </row>
    <row r="3486" spans="1:13" x14ac:dyDescent="0.35">
      <c r="A3486" s="259" t="s">
        <v>4163</v>
      </c>
      <c r="B3486" s="259" t="s">
        <v>4164</v>
      </c>
      <c r="C3486" s="259" t="s">
        <v>4165</v>
      </c>
      <c r="D3486" s="259" t="s">
        <v>813</v>
      </c>
      <c r="E3486" s="259">
        <v>0</v>
      </c>
      <c r="F3486" s="259" t="s">
        <v>5908</v>
      </c>
      <c r="G3486" s="259" t="s">
        <v>723</v>
      </c>
      <c r="H3486" s="259">
        <v>2</v>
      </c>
      <c r="I3486" s="259" t="s">
        <v>5767</v>
      </c>
      <c r="J3486" s="259" t="s">
        <v>5770</v>
      </c>
      <c r="K3486" s="259" t="s">
        <v>5910</v>
      </c>
      <c r="L3486" s="260">
        <v>45626</v>
      </c>
      <c r="M3486" s="259" t="s">
        <v>20</v>
      </c>
    </row>
    <row r="3487" spans="1:13" x14ac:dyDescent="0.35">
      <c r="A3487" s="261" t="s">
        <v>4163</v>
      </c>
      <c r="B3487" s="261" t="s">
        <v>4164</v>
      </c>
      <c r="C3487" s="261" t="s">
        <v>4165</v>
      </c>
      <c r="D3487" s="261" t="s">
        <v>679</v>
      </c>
      <c r="E3487" s="261">
        <v>0</v>
      </c>
      <c r="F3487" s="261" t="s">
        <v>5908</v>
      </c>
      <c r="G3487" s="261" t="s">
        <v>723</v>
      </c>
      <c r="H3487" s="261">
        <v>2</v>
      </c>
      <c r="I3487" s="261" t="s">
        <v>5767</v>
      </c>
      <c r="J3487" s="261" t="s">
        <v>5770</v>
      </c>
      <c r="K3487" s="261" t="s">
        <v>5911</v>
      </c>
      <c r="L3487" s="262">
        <v>45626</v>
      </c>
      <c r="M3487" s="261" t="s">
        <v>20</v>
      </c>
    </row>
    <row r="3488" spans="1:13" x14ac:dyDescent="0.35">
      <c r="A3488" s="259" t="s">
        <v>4163</v>
      </c>
      <c r="B3488" s="259" t="s">
        <v>4164</v>
      </c>
      <c r="C3488" s="259" t="s">
        <v>4165</v>
      </c>
      <c r="D3488" s="259" t="s">
        <v>317</v>
      </c>
      <c r="E3488" s="259">
        <v>2</v>
      </c>
      <c r="F3488" s="259" t="s">
        <v>5773</v>
      </c>
      <c r="G3488" s="259" t="s">
        <v>404</v>
      </c>
      <c r="H3488" s="259">
        <v>1</v>
      </c>
      <c r="I3488" s="259" t="s">
        <v>5774</v>
      </c>
      <c r="J3488" s="259" t="s">
        <v>5775</v>
      </c>
      <c r="K3488" s="259" t="s">
        <v>5912</v>
      </c>
      <c r="L3488" s="260">
        <v>45626</v>
      </c>
      <c r="M3488" s="259" t="s">
        <v>20</v>
      </c>
    </row>
    <row r="3489" spans="1:13" x14ac:dyDescent="0.35">
      <c r="A3489" s="261" t="s">
        <v>4163</v>
      </c>
      <c r="B3489" s="261" t="s">
        <v>4164</v>
      </c>
      <c r="C3489" s="261" t="s">
        <v>4165</v>
      </c>
      <c r="D3489" s="261" t="s">
        <v>26</v>
      </c>
      <c r="E3489" s="261" t="s">
        <v>17</v>
      </c>
      <c r="F3489" s="261" t="s">
        <v>17</v>
      </c>
      <c r="G3489" s="261" t="s">
        <v>17</v>
      </c>
      <c r="H3489" s="261" t="s">
        <v>17</v>
      </c>
      <c r="I3489" s="261" t="s">
        <v>17</v>
      </c>
      <c r="J3489" s="261" t="s">
        <v>3114</v>
      </c>
      <c r="K3489" s="261" t="s">
        <v>5913</v>
      </c>
      <c r="L3489" s="262">
        <v>45626</v>
      </c>
      <c r="M3489" s="261" t="s">
        <v>20</v>
      </c>
    </row>
    <row r="3490" spans="1:13" x14ac:dyDescent="0.35">
      <c r="A3490" s="259" t="s">
        <v>4163</v>
      </c>
      <c r="B3490" s="259" t="s">
        <v>4164</v>
      </c>
      <c r="C3490" s="259" t="s">
        <v>4165</v>
      </c>
      <c r="D3490" s="259" t="s">
        <v>28</v>
      </c>
      <c r="E3490" s="259" t="s">
        <v>17</v>
      </c>
      <c r="F3490" s="259" t="s">
        <v>17</v>
      </c>
      <c r="G3490" s="259" t="s">
        <v>17</v>
      </c>
      <c r="H3490" s="259" t="s">
        <v>17</v>
      </c>
      <c r="I3490" s="259" t="s">
        <v>17</v>
      </c>
      <c r="J3490" s="259" t="s">
        <v>3114</v>
      </c>
      <c r="K3490" s="259" t="s">
        <v>5914</v>
      </c>
      <c r="L3490" s="260">
        <v>45626</v>
      </c>
      <c r="M3490" s="259" t="s">
        <v>20</v>
      </c>
    </row>
    <row r="3491" spans="1:13" x14ac:dyDescent="0.35">
      <c r="A3491" s="261" t="s">
        <v>4187</v>
      </c>
      <c r="B3491" s="261" t="s">
        <v>4188</v>
      </c>
      <c r="C3491" s="261" t="s">
        <v>4189</v>
      </c>
      <c r="D3491" s="261" t="s">
        <v>759</v>
      </c>
      <c r="E3491" s="261">
        <v>38200400</v>
      </c>
      <c r="F3491" s="261" t="s">
        <v>5915</v>
      </c>
      <c r="G3491" s="261" t="s">
        <v>723</v>
      </c>
      <c r="H3491" s="261">
        <v>2</v>
      </c>
      <c r="I3491" s="261" t="s">
        <v>5916</v>
      </c>
      <c r="J3491" s="261" t="s">
        <v>5917</v>
      </c>
      <c r="K3491" s="261" t="s">
        <v>5918</v>
      </c>
      <c r="L3491" s="262">
        <v>45631</v>
      </c>
      <c r="M3491" s="261" t="s">
        <v>352</v>
      </c>
    </row>
    <row r="3492" spans="1:13" x14ac:dyDescent="0.35">
      <c r="A3492" s="259" t="s">
        <v>4187</v>
      </c>
      <c r="B3492" s="259" t="s">
        <v>4188</v>
      </c>
      <c r="C3492" s="259" t="s">
        <v>4189</v>
      </c>
      <c r="D3492" s="259" t="s">
        <v>764</v>
      </c>
      <c r="E3492" s="259">
        <v>2156</v>
      </c>
      <c r="F3492" s="259" t="s">
        <v>5919</v>
      </c>
      <c r="G3492" s="259" t="s">
        <v>404</v>
      </c>
      <c r="H3492" s="259">
        <v>1</v>
      </c>
      <c r="I3492" s="259" t="s">
        <v>5920</v>
      </c>
      <c r="J3492" s="259" t="s">
        <v>5921</v>
      </c>
      <c r="K3492" s="259" t="s">
        <v>5922</v>
      </c>
      <c r="L3492" s="260">
        <v>45631</v>
      </c>
      <c r="M3492" s="259" t="s">
        <v>352</v>
      </c>
    </row>
    <row r="3493" spans="1:13" x14ac:dyDescent="0.35">
      <c r="A3493" s="261" t="s">
        <v>4187</v>
      </c>
      <c r="B3493" s="261" t="s">
        <v>4188</v>
      </c>
      <c r="C3493" s="261" t="s">
        <v>4189</v>
      </c>
      <c r="D3493" s="261" t="s">
        <v>769</v>
      </c>
      <c r="E3493" s="261">
        <v>5205900</v>
      </c>
      <c r="F3493" s="261" t="s">
        <v>5915</v>
      </c>
      <c r="G3493" s="261" t="s">
        <v>723</v>
      </c>
      <c r="H3493" s="261">
        <v>2</v>
      </c>
      <c r="I3493" s="261" t="s">
        <v>5923</v>
      </c>
      <c r="J3493" s="261" t="s">
        <v>5924</v>
      </c>
      <c r="K3493" s="261" t="s">
        <v>5925</v>
      </c>
      <c r="L3493" s="262">
        <v>45631</v>
      </c>
      <c r="M3493" s="261" t="s">
        <v>352</v>
      </c>
    </row>
    <row r="3494" spans="1:13" x14ac:dyDescent="0.35">
      <c r="A3494" s="259" t="s">
        <v>4187</v>
      </c>
      <c r="B3494" s="259" t="s">
        <v>4188</v>
      </c>
      <c r="C3494" s="259" t="s">
        <v>4189</v>
      </c>
      <c r="D3494" s="259" t="s">
        <v>774</v>
      </c>
      <c r="E3494" s="259">
        <v>17730</v>
      </c>
      <c r="F3494" s="259" t="s">
        <v>5926</v>
      </c>
      <c r="G3494" s="259" t="s">
        <v>22</v>
      </c>
      <c r="H3494" s="259">
        <v>3</v>
      </c>
      <c r="I3494" s="259" t="s">
        <v>5927</v>
      </c>
      <c r="J3494" s="259" t="s">
        <v>5928</v>
      </c>
      <c r="K3494" s="259" t="s">
        <v>5929</v>
      </c>
      <c r="L3494" s="260">
        <v>45631</v>
      </c>
      <c r="M3494" s="259" t="s">
        <v>352</v>
      </c>
    </row>
    <row r="3495" spans="1:13" x14ac:dyDescent="0.35">
      <c r="A3495" s="261" t="s">
        <v>4187</v>
      </c>
      <c r="B3495" s="261" t="s">
        <v>4188</v>
      </c>
      <c r="C3495" s="261" t="s">
        <v>4189</v>
      </c>
      <c r="D3495" s="261" t="s">
        <v>463</v>
      </c>
      <c r="E3495" s="261">
        <v>17730</v>
      </c>
      <c r="F3495" s="261" t="s">
        <v>5926</v>
      </c>
      <c r="G3495" s="261" t="s">
        <v>404</v>
      </c>
      <c r="H3495" s="261">
        <v>1</v>
      </c>
      <c r="I3495" s="261" t="s">
        <v>5927</v>
      </c>
      <c r="J3495" s="261" t="s">
        <v>5930</v>
      </c>
      <c r="K3495" s="261" t="s">
        <v>5931</v>
      </c>
      <c r="L3495" s="262">
        <v>45631</v>
      </c>
      <c r="M3495" s="261" t="s">
        <v>352</v>
      </c>
    </row>
    <row r="3496" spans="1:13" x14ac:dyDescent="0.35">
      <c r="A3496" s="259" t="s">
        <v>4187</v>
      </c>
      <c r="B3496" s="259" t="s">
        <v>4188</v>
      </c>
      <c r="C3496" s="259" t="s">
        <v>4189</v>
      </c>
      <c r="D3496" s="259" t="s">
        <v>644</v>
      </c>
      <c r="E3496" s="259">
        <v>118</v>
      </c>
      <c r="F3496" s="259" t="s">
        <v>5932</v>
      </c>
      <c r="G3496" s="259" t="s">
        <v>22</v>
      </c>
      <c r="H3496" s="259">
        <v>3</v>
      </c>
      <c r="I3496" s="259" t="s">
        <v>5933</v>
      </c>
      <c r="J3496" s="259" t="s">
        <v>5934</v>
      </c>
      <c r="K3496" s="259" t="s">
        <v>5935</v>
      </c>
      <c r="L3496" s="260">
        <v>45631</v>
      </c>
      <c r="M3496" s="259" t="s">
        <v>352</v>
      </c>
    </row>
    <row r="3497" spans="1:13" x14ac:dyDescent="0.35">
      <c r="A3497" s="261" t="s">
        <v>4187</v>
      </c>
      <c r="B3497" s="261" t="s">
        <v>4188</v>
      </c>
      <c r="C3497" s="261" t="s">
        <v>4189</v>
      </c>
      <c r="D3497" s="261" t="s">
        <v>649</v>
      </c>
      <c r="E3497" s="261">
        <v>118</v>
      </c>
      <c r="F3497" s="261" t="s">
        <v>5932</v>
      </c>
      <c r="G3497" s="261" t="s">
        <v>22</v>
      </c>
      <c r="H3497" s="261">
        <v>3</v>
      </c>
      <c r="I3497" s="261" t="s">
        <v>5933</v>
      </c>
      <c r="J3497" s="261" t="s">
        <v>5934</v>
      </c>
      <c r="K3497" s="261" t="s">
        <v>5936</v>
      </c>
      <c r="L3497" s="262">
        <v>45631</v>
      </c>
      <c r="M3497" s="261" t="s">
        <v>352</v>
      </c>
    </row>
    <row r="3498" spans="1:13" x14ac:dyDescent="0.35">
      <c r="A3498" s="259" t="s">
        <v>4187</v>
      </c>
      <c r="B3498" s="259" t="s">
        <v>4188</v>
      </c>
      <c r="C3498" s="259" t="s">
        <v>4189</v>
      </c>
      <c r="D3498" s="259" t="s">
        <v>797</v>
      </c>
      <c r="E3498" s="259">
        <v>17730</v>
      </c>
      <c r="F3498" s="259" t="s">
        <v>5926</v>
      </c>
      <c r="G3498" s="259" t="s">
        <v>404</v>
      </c>
      <c r="H3498" s="259">
        <v>1</v>
      </c>
      <c r="I3498" s="259" t="s">
        <v>5927</v>
      </c>
      <c r="J3498" s="259" t="s">
        <v>5937</v>
      </c>
      <c r="K3498" s="259" t="s">
        <v>5938</v>
      </c>
      <c r="L3498" s="260">
        <v>45631</v>
      </c>
      <c r="M3498" s="259" t="s">
        <v>352</v>
      </c>
    </row>
    <row r="3499" spans="1:13" x14ac:dyDescent="0.35">
      <c r="A3499" s="261" t="s">
        <v>4187</v>
      </c>
      <c r="B3499" s="261" t="s">
        <v>4188</v>
      </c>
      <c r="C3499" s="261" t="s">
        <v>4189</v>
      </c>
      <c r="D3499" s="261" t="s">
        <v>802</v>
      </c>
      <c r="E3499" s="261">
        <v>5188170</v>
      </c>
      <c r="F3499" s="261" t="s">
        <v>5939</v>
      </c>
      <c r="G3499" s="261" t="s">
        <v>404</v>
      </c>
      <c r="H3499" s="261">
        <v>1</v>
      </c>
      <c r="I3499" s="261" t="s">
        <v>5940</v>
      </c>
      <c r="J3499" s="261" t="s">
        <v>5941</v>
      </c>
      <c r="K3499" s="261" t="s">
        <v>5942</v>
      </c>
      <c r="L3499" s="262">
        <v>45631</v>
      </c>
      <c r="M3499" s="261" t="s">
        <v>352</v>
      </c>
    </row>
    <row r="3500" spans="1:13" x14ac:dyDescent="0.35">
      <c r="A3500" s="259" t="s">
        <v>4187</v>
      </c>
      <c r="B3500" s="259" t="s">
        <v>4188</v>
      </c>
      <c r="C3500" s="259" t="s">
        <v>4189</v>
      </c>
      <c r="D3500" s="259" t="s">
        <v>807</v>
      </c>
      <c r="E3500" s="259">
        <v>0</v>
      </c>
      <c r="F3500" s="259" t="s">
        <v>5926</v>
      </c>
      <c r="G3500" s="259" t="s">
        <v>404</v>
      </c>
      <c r="H3500" s="259">
        <v>1</v>
      </c>
      <c r="I3500" s="259" t="s">
        <v>5927</v>
      </c>
      <c r="J3500" s="259" t="s">
        <v>5943</v>
      </c>
      <c r="K3500" s="259" t="s">
        <v>5944</v>
      </c>
      <c r="L3500" s="260">
        <v>45631</v>
      </c>
      <c r="M3500" s="259" t="s">
        <v>352</v>
      </c>
    </row>
    <row r="3501" spans="1:13" x14ac:dyDescent="0.35">
      <c r="A3501" s="261" t="s">
        <v>4187</v>
      </c>
      <c r="B3501" s="261" t="s">
        <v>4188</v>
      </c>
      <c r="C3501" s="261" t="s">
        <v>4189</v>
      </c>
      <c r="D3501" s="261" t="s">
        <v>810</v>
      </c>
      <c r="E3501" s="261">
        <v>17730</v>
      </c>
      <c r="F3501" s="261" t="s">
        <v>5926</v>
      </c>
      <c r="G3501" s="261" t="s">
        <v>404</v>
      </c>
      <c r="H3501" s="261">
        <v>1</v>
      </c>
      <c r="I3501" s="261" t="s">
        <v>5927</v>
      </c>
      <c r="J3501" s="261" t="s">
        <v>5945</v>
      </c>
      <c r="K3501" s="261" t="s">
        <v>5946</v>
      </c>
      <c r="L3501" s="262">
        <v>45631</v>
      </c>
      <c r="M3501" s="261" t="s">
        <v>352</v>
      </c>
    </row>
    <row r="3502" spans="1:13" x14ac:dyDescent="0.35">
      <c r="A3502" s="259" t="s">
        <v>4187</v>
      </c>
      <c r="B3502" s="259" t="s">
        <v>4188</v>
      </c>
      <c r="C3502" s="259" t="s">
        <v>4189</v>
      </c>
      <c r="D3502" s="259" t="s">
        <v>813</v>
      </c>
      <c r="E3502" s="259" t="s">
        <v>17</v>
      </c>
      <c r="F3502" s="259" t="s">
        <v>5926</v>
      </c>
      <c r="G3502" s="259" t="s">
        <v>22</v>
      </c>
      <c r="H3502" s="259">
        <v>3</v>
      </c>
      <c r="I3502" s="259" t="s">
        <v>5927</v>
      </c>
      <c r="J3502" s="259" t="s">
        <v>5947</v>
      </c>
      <c r="K3502" s="259" t="s">
        <v>5948</v>
      </c>
      <c r="L3502" s="260">
        <v>45631</v>
      </c>
      <c r="M3502" s="259" t="s">
        <v>352</v>
      </c>
    </row>
    <row r="3503" spans="1:13" x14ac:dyDescent="0.35">
      <c r="A3503" s="261" t="s">
        <v>4187</v>
      </c>
      <c r="B3503" s="261" t="s">
        <v>4188</v>
      </c>
      <c r="C3503" s="261" t="s">
        <v>4189</v>
      </c>
      <c r="D3503" s="261" t="s">
        <v>679</v>
      </c>
      <c r="E3503" s="261" t="s">
        <v>17</v>
      </c>
      <c r="F3503" s="261" t="s">
        <v>5926</v>
      </c>
      <c r="G3503" s="261" t="s">
        <v>22</v>
      </c>
      <c r="H3503" s="261">
        <v>3</v>
      </c>
      <c r="I3503" s="261" t="s">
        <v>5927</v>
      </c>
      <c r="J3503" s="261" t="s">
        <v>5947</v>
      </c>
      <c r="K3503" s="261" t="s">
        <v>5949</v>
      </c>
      <c r="L3503" s="262">
        <v>45631</v>
      </c>
      <c r="M3503" s="261" t="s">
        <v>352</v>
      </c>
    </row>
    <row r="3504" spans="1:13" x14ac:dyDescent="0.35">
      <c r="A3504" s="259" t="s">
        <v>4187</v>
      </c>
      <c r="B3504" s="259" t="s">
        <v>4188</v>
      </c>
      <c r="C3504" s="259" t="s">
        <v>4189</v>
      </c>
      <c r="D3504" s="259" t="s">
        <v>317</v>
      </c>
      <c r="E3504" s="259">
        <v>3</v>
      </c>
      <c r="F3504" s="259" t="s">
        <v>5950</v>
      </c>
      <c r="G3504" s="259" t="s">
        <v>404</v>
      </c>
      <c r="H3504" s="259">
        <v>1</v>
      </c>
      <c r="I3504" s="259" t="s">
        <v>5951</v>
      </c>
      <c r="J3504" s="259" t="s">
        <v>5952</v>
      </c>
      <c r="K3504" s="259" t="s">
        <v>5953</v>
      </c>
      <c r="L3504" s="260">
        <v>45631</v>
      </c>
      <c r="M3504" s="259" t="s">
        <v>352</v>
      </c>
    </row>
    <row r="3505" spans="1:13" x14ac:dyDescent="0.35">
      <c r="A3505" s="261" t="s">
        <v>4011</v>
      </c>
      <c r="B3505" s="261" t="s">
        <v>4012</v>
      </c>
      <c r="C3505" s="261" t="s">
        <v>4013</v>
      </c>
      <c r="D3505" s="261" t="s">
        <v>759</v>
      </c>
      <c r="E3505" s="261">
        <v>12301500</v>
      </c>
      <c r="F3505" s="261" t="s">
        <v>5954</v>
      </c>
      <c r="G3505" s="261" t="s">
        <v>404</v>
      </c>
      <c r="H3505" s="261">
        <v>1</v>
      </c>
      <c r="I3505" s="261" t="s">
        <v>5955</v>
      </c>
      <c r="J3505" s="261" t="s">
        <v>5956</v>
      </c>
      <c r="K3505" s="261" t="s">
        <v>5957</v>
      </c>
      <c r="L3505" s="262">
        <v>45631</v>
      </c>
      <c r="M3505" s="261" t="s">
        <v>352</v>
      </c>
    </row>
    <row r="3506" spans="1:13" x14ac:dyDescent="0.35">
      <c r="A3506" s="259" t="s">
        <v>4011</v>
      </c>
      <c r="B3506" s="259" t="s">
        <v>4012</v>
      </c>
      <c r="C3506" s="259" t="s">
        <v>4013</v>
      </c>
      <c r="D3506" s="259" t="s">
        <v>764</v>
      </c>
      <c r="E3506" s="259">
        <v>20151</v>
      </c>
      <c r="F3506" s="259" t="s">
        <v>5958</v>
      </c>
      <c r="G3506" s="259" t="s">
        <v>723</v>
      </c>
      <c r="H3506" s="259">
        <v>2</v>
      </c>
      <c r="I3506" s="259" t="s">
        <v>5959</v>
      </c>
      <c r="J3506" s="259" t="s">
        <v>5960</v>
      </c>
      <c r="K3506" s="259" t="s">
        <v>5961</v>
      </c>
      <c r="L3506" s="260">
        <v>45631</v>
      </c>
      <c r="M3506" s="259" t="s">
        <v>352</v>
      </c>
    </row>
    <row r="3507" spans="1:13" x14ac:dyDescent="0.35">
      <c r="A3507" s="261" t="s">
        <v>4011</v>
      </c>
      <c r="B3507" s="261" t="s">
        <v>4012</v>
      </c>
      <c r="C3507" s="261" t="s">
        <v>4013</v>
      </c>
      <c r="D3507" s="261" t="s">
        <v>769</v>
      </c>
      <c r="E3507" s="261">
        <v>4056700</v>
      </c>
      <c r="F3507" s="261" t="s">
        <v>5958</v>
      </c>
      <c r="G3507" s="261" t="s">
        <v>723</v>
      </c>
      <c r="H3507" s="261">
        <v>2</v>
      </c>
      <c r="I3507" s="261" t="s">
        <v>5959</v>
      </c>
      <c r="J3507" s="261" t="s">
        <v>5962</v>
      </c>
      <c r="K3507" s="261" t="s">
        <v>5963</v>
      </c>
      <c r="L3507" s="262">
        <v>45631</v>
      </c>
      <c r="M3507" s="261" t="s">
        <v>352</v>
      </c>
    </row>
    <row r="3508" spans="1:13" x14ac:dyDescent="0.35">
      <c r="A3508" s="259" t="s">
        <v>4011</v>
      </c>
      <c r="B3508" s="259" t="s">
        <v>4012</v>
      </c>
      <c r="C3508" s="259" t="s">
        <v>4013</v>
      </c>
      <c r="D3508" s="259" t="s">
        <v>774</v>
      </c>
      <c r="E3508" s="259">
        <v>83600</v>
      </c>
      <c r="F3508" s="259" t="s">
        <v>5964</v>
      </c>
      <c r="G3508" s="259" t="s">
        <v>22</v>
      </c>
      <c r="H3508" s="259">
        <v>3</v>
      </c>
      <c r="I3508" s="259" t="s">
        <v>5448</v>
      </c>
      <c r="J3508" s="259" t="s">
        <v>5965</v>
      </c>
      <c r="K3508" s="259" t="s">
        <v>5966</v>
      </c>
      <c r="L3508" s="260">
        <v>45631</v>
      </c>
      <c r="M3508" s="259" t="s">
        <v>352</v>
      </c>
    </row>
    <row r="3509" spans="1:13" x14ac:dyDescent="0.35">
      <c r="A3509" s="261" t="s">
        <v>4011</v>
      </c>
      <c r="B3509" s="261" t="s">
        <v>4012</v>
      </c>
      <c r="C3509" s="261" t="s">
        <v>4013</v>
      </c>
      <c r="D3509" s="261" t="s">
        <v>463</v>
      </c>
      <c r="E3509" s="261">
        <v>83600</v>
      </c>
      <c r="F3509" s="261" t="s">
        <v>5964</v>
      </c>
      <c r="G3509" s="261" t="s">
        <v>404</v>
      </c>
      <c r="H3509" s="261">
        <v>1</v>
      </c>
      <c r="I3509" s="261" t="s">
        <v>5448</v>
      </c>
      <c r="J3509" s="261" t="s">
        <v>5967</v>
      </c>
      <c r="K3509" s="261" t="s">
        <v>5968</v>
      </c>
      <c r="L3509" s="262">
        <v>45631</v>
      </c>
      <c r="M3509" s="261" t="s">
        <v>352</v>
      </c>
    </row>
    <row r="3510" spans="1:13" x14ac:dyDescent="0.35">
      <c r="A3510" s="259" t="s">
        <v>4011</v>
      </c>
      <c r="B3510" s="259" t="s">
        <v>4012</v>
      </c>
      <c r="C3510" s="259" t="s">
        <v>4013</v>
      </c>
      <c r="D3510" s="259" t="s">
        <v>644</v>
      </c>
      <c r="E3510" s="259">
        <v>741</v>
      </c>
      <c r="F3510" s="259" t="s">
        <v>5969</v>
      </c>
      <c r="G3510" s="259" t="s">
        <v>22</v>
      </c>
      <c r="H3510" s="259">
        <v>3</v>
      </c>
      <c r="I3510" s="259" t="s">
        <v>5970</v>
      </c>
      <c r="J3510" s="259" t="s">
        <v>5971</v>
      </c>
      <c r="K3510" s="259" t="s">
        <v>5972</v>
      </c>
      <c r="L3510" s="260">
        <v>45631</v>
      </c>
      <c r="M3510" s="259" t="s">
        <v>352</v>
      </c>
    </row>
    <row r="3511" spans="1:13" x14ac:dyDescent="0.35">
      <c r="A3511" s="261" t="s">
        <v>4011</v>
      </c>
      <c r="B3511" s="261" t="s">
        <v>4012</v>
      </c>
      <c r="C3511" s="261" t="s">
        <v>4013</v>
      </c>
      <c r="D3511" s="261" t="s">
        <v>649</v>
      </c>
      <c r="E3511" s="261">
        <v>741</v>
      </c>
      <c r="F3511" s="261" t="s">
        <v>5969</v>
      </c>
      <c r="G3511" s="261" t="s">
        <v>22</v>
      </c>
      <c r="H3511" s="261">
        <v>3</v>
      </c>
      <c r="I3511" s="261" t="s">
        <v>5970</v>
      </c>
      <c r="J3511" s="261" t="s">
        <v>5971</v>
      </c>
      <c r="K3511" s="261" t="s">
        <v>5973</v>
      </c>
      <c r="L3511" s="262">
        <v>45631</v>
      </c>
      <c r="M3511" s="261" t="s">
        <v>352</v>
      </c>
    </row>
    <row r="3512" spans="1:13" x14ac:dyDescent="0.35">
      <c r="A3512" s="259" t="s">
        <v>4011</v>
      </c>
      <c r="B3512" s="259" t="s">
        <v>4012</v>
      </c>
      <c r="C3512" s="259" t="s">
        <v>4013</v>
      </c>
      <c r="D3512" s="259" t="s">
        <v>797</v>
      </c>
      <c r="E3512" s="259">
        <v>83600</v>
      </c>
      <c r="F3512" s="259" t="s">
        <v>5964</v>
      </c>
      <c r="G3512" s="259" t="s">
        <v>404</v>
      </c>
      <c r="H3512" s="259">
        <v>1</v>
      </c>
      <c r="I3512" s="259" t="s">
        <v>5448</v>
      </c>
      <c r="J3512" s="259" t="s">
        <v>5974</v>
      </c>
      <c r="K3512" s="259" t="s">
        <v>5975</v>
      </c>
      <c r="L3512" s="260">
        <v>45631</v>
      </c>
      <c r="M3512" s="259" t="s">
        <v>352</v>
      </c>
    </row>
    <row r="3513" spans="1:13" x14ac:dyDescent="0.35">
      <c r="A3513" s="261" t="s">
        <v>4011</v>
      </c>
      <c r="B3513" s="261" t="s">
        <v>4012</v>
      </c>
      <c r="C3513" s="261" t="s">
        <v>4013</v>
      </c>
      <c r="D3513" s="261" t="s">
        <v>802</v>
      </c>
      <c r="E3513" s="261">
        <v>3973100</v>
      </c>
      <c r="F3513" s="261" t="s">
        <v>5976</v>
      </c>
      <c r="G3513" s="261" t="s">
        <v>404</v>
      </c>
      <c r="H3513" s="261">
        <v>1</v>
      </c>
      <c r="I3513" s="261" t="s">
        <v>5977</v>
      </c>
      <c r="J3513" s="261" t="s">
        <v>5941</v>
      </c>
      <c r="K3513" s="261" t="s">
        <v>5978</v>
      </c>
      <c r="L3513" s="262">
        <v>45631</v>
      </c>
      <c r="M3513" s="261" t="s">
        <v>352</v>
      </c>
    </row>
    <row r="3514" spans="1:13" x14ac:dyDescent="0.35">
      <c r="A3514" s="259" t="s">
        <v>4011</v>
      </c>
      <c r="B3514" s="259" t="s">
        <v>4012</v>
      </c>
      <c r="C3514" s="259" t="s">
        <v>4013</v>
      </c>
      <c r="D3514" s="259" t="s">
        <v>807</v>
      </c>
      <c r="E3514" s="259">
        <v>0</v>
      </c>
      <c r="F3514" s="259" t="s">
        <v>5964</v>
      </c>
      <c r="G3514" s="259" t="s">
        <v>404</v>
      </c>
      <c r="H3514" s="259">
        <v>1</v>
      </c>
      <c r="I3514" s="259" t="s">
        <v>5448</v>
      </c>
      <c r="J3514" s="259" t="s">
        <v>5943</v>
      </c>
      <c r="K3514" s="259" t="s">
        <v>5979</v>
      </c>
      <c r="L3514" s="260">
        <v>45631</v>
      </c>
      <c r="M3514" s="259" t="s">
        <v>352</v>
      </c>
    </row>
    <row r="3515" spans="1:13" x14ac:dyDescent="0.35">
      <c r="A3515" s="261" t="s">
        <v>4011</v>
      </c>
      <c r="B3515" s="261" t="s">
        <v>4012</v>
      </c>
      <c r="C3515" s="261" t="s">
        <v>4013</v>
      </c>
      <c r="D3515" s="261" t="s">
        <v>810</v>
      </c>
      <c r="E3515" s="261">
        <v>83600</v>
      </c>
      <c r="F3515" s="261" t="s">
        <v>5964</v>
      </c>
      <c r="G3515" s="261" t="s">
        <v>404</v>
      </c>
      <c r="H3515" s="261">
        <v>1</v>
      </c>
      <c r="I3515" s="261" t="s">
        <v>5448</v>
      </c>
      <c r="J3515" s="261" t="s">
        <v>5980</v>
      </c>
      <c r="K3515" s="261" t="s">
        <v>5981</v>
      </c>
      <c r="L3515" s="262">
        <v>45631</v>
      </c>
      <c r="M3515" s="261" t="s">
        <v>352</v>
      </c>
    </row>
    <row r="3516" spans="1:13" x14ac:dyDescent="0.35">
      <c r="A3516" s="259" t="s">
        <v>4011</v>
      </c>
      <c r="B3516" s="259" t="s">
        <v>4012</v>
      </c>
      <c r="C3516" s="259" t="s">
        <v>4013</v>
      </c>
      <c r="D3516" s="259" t="s">
        <v>813</v>
      </c>
      <c r="E3516" s="259" t="s">
        <v>17</v>
      </c>
      <c r="F3516" s="259" t="s">
        <v>5964</v>
      </c>
      <c r="G3516" s="259" t="s">
        <v>22</v>
      </c>
      <c r="H3516" s="259">
        <v>3</v>
      </c>
      <c r="I3516" s="259" t="s">
        <v>5448</v>
      </c>
      <c r="J3516" s="259" t="s">
        <v>5982</v>
      </c>
      <c r="K3516" s="259" t="s">
        <v>5983</v>
      </c>
      <c r="L3516" s="260">
        <v>45631</v>
      </c>
      <c r="M3516" s="259" t="s">
        <v>352</v>
      </c>
    </row>
    <row r="3517" spans="1:13" x14ac:dyDescent="0.35">
      <c r="A3517" s="261" t="s">
        <v>4011</v>
      </c>
      <c r="B3517" s="261" t="s">
        <v>4012</v>
      </c>
      <c r="C3517" s="261" t="s">
        <v>4013</v>
      </c>
      <c r="D3517" s="261" t="s">
        <v>679</v>
      </c>
      <c r="E3517" s="261" t="s">
        <v>17</v>
      </c>
      <c r="F3517" s="261" t="s">
        <v>5964</v>
      </c>
      <c r="G3517" s="261" t="s">
        <v>22</v>
      </c>
      <c r="H3517" s="261">
        <v>3</v>
      </c>
      <c r="I3517" s="261" t="s">
        <v>5448</v>
      </c>
      <c r="J3517" s="261" t="s">
        <v>5982</v>
      </c>
      <c r="K3517" s="261" t="s">
        <v>5984</v>
      </c>
      <c r="L3517" s="262">
        <v>45631</v>
      </c>
      <c r="M3517" s="261" t="s">
        <v>352</v>
      </c>
    </row>
    <row r="3518" spans="1:13" x14ac:dyDescent="0.35">
      <c r="A3518" s="259" t="s">
        <v>3981</v>
      </c>
      <c r="B3518" s="259" t="s">
        <v>3982</v>
      </c>
      <c r="C3518" s="259" t="s">
        <v>3983</v>
      </c>
      <c r="D3518" s="259" t="s">
        <v>759</v>
      </c>
      <c r="E3518" s="259">
        <v>117173950</v>
      </c>
      <c r="F3518" s="259" t="s">
        <v>5915</v>
      </c>
      <c r="G3518" s="259" t="s">
        <v>404</v>
      </c>
      <c r="H3518" s="259">
        <v>1</v>
      </c>
      <c r="I3518" s="259" t="s">
        <v>5985</v>
      </c>
      <c r="J3518" s="259" t="s">
        <v>5986</v>
      </c>
      <c r="K3518" s="259" t="s">
        <v>5987</v>
      </c>
      <c r="L3518" s="260">
        <v>45631</v>
      </c>
      <c r="M3518" s="259" t="s">
        <v>352</v>
      </c>
    </row>
    <row r="3519" spans="1:13" x14ac:dyDescent="0.35">
      <c r="A3519" s="261" t="s">
        <v>3981</v>
      </c>
      <c r="B3519" s="261" t="s">
        <v>3982</v>
      </c>
      <c r="C3519" s="261" t="s">
        <v>3983</v>
      </c>
      <c r="D3519" s="261" t="s">
        <v>764</v>
      </c>
      <c r="E3519" s="261">
        <v>18569</v>
      </c>
      <c r="F3519" s="261" t="s">
        <v>5919</v>
      </c>
      <c r="G3519" s="261" t="s">
        <v>404</v>
      </c>
      <c r="H3519" s="261">
        <v>1</v>
      </c>
      <c r="I3519" s="261" t="s">
        <v>5988</v>
      </c>
      <c r="J3519" s="261" t="s">
        <v>5989</v>
      </c>
      <c r="K3519" s="261" t="s">
        <v>5990</v>
      </c>
      <c r="L3519" s="262">
        <v>45631</v>
      </c>
      <c r="M3519" s="261" t="s">
        <v>352</v>
      </c>
    </row>
    <row r="3520" spans="1:13" x14ac:dyDescent="0.35">
      <c r="A3520" s="259" t="s">
        <v>3981</v>
      </c>
      <c r="B3520" s="259" t="s">
        <v>3982</v>
      </c>
      <c r="C3520" s="259" t="s">
        <v>3983</v>
      </c>
      <c r="D3520" s="259" t="s">
        <v>769</v>
      </c>
      <c r="E3520" s="259">
        <v>25309600</v>
      </c>
      <c r="F3520" s="259" t="s">
        <v>5919</v>
      </c>
      <c r="G3520" s="259" t="s">
        <v>723</v>
      </c>
      <c r="H3520" s="259">
        <v>2</v>
      </c>
      <c r="I3520" s="259" t="s">
        <v>5988</v>
      </c>
      <c r="J3520" s="259" t="s">
        <v>5991</v>
      </c>
      <c r="K3520" s="259" t="s">
        <v>5992</v>
      </c>
      <c r="L3520" s="260">
        <v>45631</v>
      </c>
      <c r="M3520" s="259" t="s">
        <v>352</v>
      </c>
    </row>
    <row r="3521" spans="1:13" x14ac:dyDescent="0.35">
      <c r="A3521" s="261" t="s">
        <v>3981</v>
      </c>
      <c r="B3521" s="261" t="s">
        <v>3982</v>
      </c>
      <c r="C3521" s="261" t="s">
        <v>3983</v>
      </c>
      <c r="D3521" s="261" t="s">
        <v>774</v>
      </c>
      <c r="E3521" s="261">
        <v>846431</v>
      </c>
      <c r="F3521" s="261" t="s">
        <v>5926</v>
      </c>
      <c r="G3521" s="261" t="s">
        <v>22</v>
      </c>
      <c r="H3521" s="261">
        <v>3</v>
      </c>
      <c r="I3521" s="261" t="s">
        <v>5993</v>
      </c>
      <c r="J3521" s="261" t="s">
        <v>5994</v>
      </c>
      <c r="K3521" s="261" t="s">
        <v>5995</v>
      </c>
      <c r="L3521" s="262">
        <v>45631</v>
      </c>
      <c r="M3521" s="261" t="s">
        <v>352</v>
      </c>
    </row>
    <row r="3522" spans="1:13" x14ac:dyDescent="0.35">
      <c r="A3522" s="259" t="s">
        <v>3981</v>
      </c>
      <c r="B3522" s="259" t="s">
        <v>3982</v>
      </c>
      <c r="C3522" s="259" t="s">
        <v>3983</v>
      </c>
      <c r="D3522" s="259" t="s">
        <v>463</v>
      </c>
      <c r="E3522" s="259">
        <v>846431</v>
      </c>
      <c r="F3522" s="259" t="s">
        <v>5926</v>
      </c>
      <c r="G3522" s="259" t="s">
        <v>404</v>
      </c>
      <c r="H3522" s="259">
        <v>1</v>
      </c>
      <c r="I3522" s="259" t="s">
        <v>5993</v>
      </c>
      <c r="J3522" s="259" t="s">
        <v>5996</v>
      </c>
      <c r="K3522" s="259" t="s">
        <v>5997</v>
      </c>
      <c r="L3522" s="260">
        <v>45631</v>
      </c>
      <c r="M3522" s="259" t="s">
        <v>352</v>
      </c>
    </row>
    <row r="3523" spans="1:13" x14ac:dyDescent="0.35">
      <c r="A3523" s="261" t="s">
        <v>3981</v>
      </c>
      <c r="B3523" s="261" t="s">
        <v>3982</v>
      </c>
      <c r="C3523" s="261" t="s">
        <v>3983</v>
      </c>
      <c r="D3523" s="261" t="s">
        <v>38</v>
      </c>
      <c r="E3523" s="261" t="s">
        <v>17</v>
      </c>
      <c r="F3523" s="261" t="s">
        <v>17</v>
      </c>
      <c r="G3523" s="261" t="s">
        <v>17</v>
      </c>
      <c r="H3523" s="261" t="s">
        <v>17</v>
      </c>
      <c r="I3523" s="261" t="s">
        <v>17</v>
      </c>
      <c r="J3523" s="261" t="s">
        <v>5453</v>
      </c>
      <c r="K3523" s="261" t="s">
        <v>5998</v>
      </c>
      <c r="L3523" s="262">
        <v>45631</v>
      </c>
      <c r="M3523" s="261" t="s">
        <v>352</v>
      </c>
    </row>
    <row r="3524" spans="1:13" x14ac:dyDescent="0.35">
      <c r="A3524" s="259" t="s">
        <v>3981</v>
      </c>
      <c r="B3524" s="259" t="s">
        <v>3982</v>
      </c>
      <c r="C3524" s="259" t="s">
        <v>3983</v>
      </c>
      <c r="D3524" s="259" t="s">
        <v>40</v>
      </c>
      <c r="E3524" s="259" t="s">
        <v>17</v>
      </c>
      <c r="F3524" s="259" t="s">
        <v>17</v>
      </c>
      <c r="G3524" s="259" t="s">
        <v>17</v>
      </c>
      <c r="H3524" s="259" t="s">
        <v>17</v>
      </c>
      <c r="I3524" s="259" t="s">
        <v>17</v>
      </c>
      <c r="J3524" s="259" t="s">
        <v>5453</v>
      </c>
      <c r="K3524" s="259" t="s">
        <v>5999</v>
      </c>
      <c r="L3524" s="260">
        <v>45631</v>
      </c>
      <c r="M3524" s="259" t="s">
        <v>352</v>
      </c>
    </row>
    <row r="3525" spans="1:13" x14ac:dyDescent="0.35">
      <c r="A3525" s="261" t="s">
        <v>3981</v>
      </c>
      <c r="B3525" s="261" t="s">
        <v>3982</v>
      </c>
      <c r="C3525" s="261" t="s">
        <v>3983</v>
      </c>
      <c r="D3525" s="261" t="s">
        <v>644</v>
      </c>
      <c r="E3525" s="261">
        <v>1</v>
      </c>
      <c r="F3525" s="261" t="s">
        <v>6000</v>
      </c>
      <c r="G3525" s="261" t="s">
        <v>22</v>
      </c>
      <c r="H3525" s="261">
        <v>3</v>
      </c>
      <c r="I3525" s="261" t="s">
        <v>579</v>
      </c>
      <c r="J3525" s="261" t="s">
        <v>6001</v>
      </c>
      <c r="K3525" s="261" t="s">
        <v>6002</v>
      </c>
      <c r="L3525" s="262">
        <v>45631</v>
      </c>
      <c r="M3525" s="261" t="s">
        <v>352</v>
      </c>
    </row>
    <row r="3526" spans="1:13" x14ac:dyDescent="0.35">
      <c r="A3526" s="259" t="s">
        <v>3981</v>
      </c>
      <c r="B3526" s="259" t="s">
        <v>3982</v>
      </c>
      <c r="C3526" s="259" t="s">
        <v>3983</v>
      </c>
      <c r="D3526" s="259" t="s">
        <v>649</v>
      </c>
      <c r="E3526" s="259">
        <v>1</v>
      </c>
      <c r="F3526" s="259" t="s">
        <v>6000</v>
      </c>
      <c r="G3526" s="259" t="s">
        <v>22</v>
      </c>
      <c r="H3526" s="259">
        <v>3</v>
      </c>
      <c r="I3526" s="259" t="s">
        <v>579</v>
      </c>
      <c r="J3526" s="259" t="s">
        <v>6001</v>
      </c>
      <c r="K3526" s="259" t="s">
        <v>6003</v>
      </c>
      <c r="L3526" s="260">
        <v>45631</v>
      </c>
      <c r="M3526" s="259" t="s">
        <v>352</v>
      </c>
    </row>
    <row r="3527" spans="1:13" x14ac:dyDescent="0.35">
      <c r="A3527" s="261" t="s">
        <v>3981</v>
      </c>
      <c r="B3527" s="261" t="s">
        <v>3982</v>
      </c>
      <c r="C3527" s="261" t="s">
        <v>3983</v>
      </c>
      <c r="D3527" s="261" t="s">
        <v>16</v>
      </c>
      <c r="E3527" s="261" t="s">
        <v>17</v>
      </c>
      <c r="F3527" s="261" t="s">
        <v>17</v>
      </c>
      <c r="G3527" s="261" t="s">
        <v>17</v>
      </c>
      <c r="H3527" s="261" t="s">
        <v>17</v>
      </c>
      <c r="I3527" s="261" t="s">
        <v>17</v>
      </c>
      <c r="J3527" s="261" t="s">
        <v>5453</v>
      </c>
      <c r="K3527" s="261" t="s">
        <v>6004</v>
      </c>
      <c r="L3527" s="262">
        <v>45631</v>
      </c>
      <c r="M3527" s="261" t="s">
        <v>352</v>
      </c>
    </row>
    <row r="3528" spans="1:13" x14ac:dyDescent="0.35">
      <c r="A3528" s="259" t="s">
        <v>3981</v>
      </c>
      <c r="B3528" s="259" t="s">
        <v>3982</v>
      </c>
      <c r="C3528" s="259" t="s">
        <v>3983</v>
      </c>
      <c r="D3528" s="259" t="s">
        <v>21</v>
      </c>
      <c r="E3528" s="259" t="s">
        <v>17</v>
      </c>
      <c r="F3528" s="259" t="s">
        <v>17</v>
      </c>
      <c r="G3528" s="259" t="s">
        <v>17</v>
      </c>
      <c r="H3528" s="259" t="s">
        <v>17</v>
      </c>
      <c r="I3528" s="259" t="s">
        <v>17</v>
      </c>
      <c r="J3528" s="259" t="s">
        <v>5453</v>
      </c>
      <c r="K3528" s="259" t="s">
        <v>6005</v>
      </c>
      <c r="L3528" s="260">
        <v>45631</v>
      </c>
      <c r="M3528" s="259" t="s">
        <v>352</v>
      </c>
    </row>
    <row r="3529" spans="1:13" x14ac:dyDescent="0.35">
      <c r="A3529" s="261" t="s">
        <v>3981</v>
      </c>
      <c r="B3529" s="261" t="s">
        <v>3982</v>
      </c>
      <c r="C3529" s="261" t="s">
        <v>3983</v>
      </c>
      <c r="D3529" s="261" t="s">
        <v>631</v>
      </c>
      <c r="E3529" s="261" t="s">
        <v>17</v>
      </c>
      <c r="F3529" s="261" t="s">
        <v>17</v>
      </c>
      <c r="G3529" s="261" t="s">
        <v>17</v>
      </c>
      <c r="H3529" s="261" t="s">
        <v>17</v>
      </c>
      <c r="I3529" s="261" t="s">
        <v>17</v>
      </c>
      <c r="J3529" s="261" t="s">
        <v>5453</v>
      </c>
      <c r="K3529" s="261" t="s">
        <v>6006</v>
      </c>
      <c r="L3529" s="262">
        <v>45631</v>
      </c>
      <c r="M3529" s="261" t="s">
        <v>352</v>
      </c>
    </row>
    <row r="3530" spans="1:13" x14ac:dyDescent="0.35">
      <c r="A3530" s="259" t="s">
        <v>3981</v>
      </c>
      <c r="B3530" s="259" t="s">
        <v>3982</v>
      </c>
      <c r="C3530" s="259" t="s">
        <v>3983</v>
      </c>
      <c r="D3530" s="259" t="s">
        <v>24</v>
      </c>
      <c r="E3530" s="259" t="s">
        <v>17</v>
      </c>
      <c r="F3530" s="259" t="s">
        <v>17</v>
      </c>
      <c r="G3530" s="259" t="s">
        <v>17</v>
      </c>
      <c r="H3530" s="259" t="s">
        <v>17</v>
      </c>
      <c r="I3530" s="259" t="s">
        <v>17</v>
      </c>
      <c r="J3530" s="259" t="s">
        <v>5453</v>
      </c>
      <c r="K3530" s="259" t="s">
        <v>6007</v>
      </c>
      <c r="L3530" s="260">
        <v>45631</v>
      </c>
      <c r="M3530" s="259" t="s">
        <v>352</v>
      </c>
    </row>
    <row r="3531" spans="1:13" x14ac:dyDescent="0.35">
      <c r="A3531" s="261" t="s">
        <v>3981</v>
      </c>
      <c r="B3531" s="261" t="s">
        <v>3982</v>
      </c>
      <c r="C3531" s="261" t="s">
        <v>3983</v>
      </c>
      <c r="D3531" s="261" t="s">
        <v>797</v>
      </c>
      <c r="E3531" s="261">
        <v>846431</v>
      </c>
      <c r="F3531" s="261" t="s">
        <v>5926</v>
      </c>
      <c r="G3531" s="261" t="s">
        <v>404</v>
      </c>
      <c r="H3531" s="261">
        <v>1</v>
      </c>
      <c r="I3531" s="261" t="s">
        <v>5993</v>
      </c>
      <c r="J3531" s="261" t="s">
        <v>6008</v>
      </c>
      <c r="K3531" s="261" t="s">
        <v>6009</v>
      </c>
      <c r="L3531" s="262">
        <v>45631</v>
      </c>
      <c r="M3531" s="261" t="s">
        <v>352</v>
      </c>
    </row>
    <row r="3532" spans="1:13" x14ac:dyDescent="0.35">
      <c r="A3532" s="259" t="s">
        <v>3981</v>
      </c>
      <c r="B3532" s="259" t="s">
        <v>3982</v>
      </c>
      <c r="C3532" s="259" t="s">
        <v>3983</v>
      </c>
      <c r="D3532" s="259" t="s">
        <v>802</v>
      </c>
      <c r="E3532" s="259">
        <v>24463169</v>
      </c>
      <c r="F3532" s="259" t="s">
        <v>6010</v>
      </c>
      <c r="G3532" s="259" t="s">
        <v>404</v>
      </c>
      <c r="H3532" s="259">
        <v>1</v>
      </c>
      <c r="I3532" s="259" t="s">
        <v>6011</v>
      </c>
      <c r="J3532" s="259" t="s">
        <v>5941</v>
      </c>
      <c r="K3532" s="259" t="s">
        <v>6012</v>
      </c>
      <c r="L3532" s="260">
        <v>45631</v>
      </c>
      <c r="M3532" s="259" t="s">
        <v>352</v>
      </c>
    </row>
    <row r="3533" spans="1:13" x14ac:dyDescent="0.35">
      <c r="A3533" s="261" t="s">
        <v>3981</v>
      </c>
      <c r="B3533" s="261" t="s">
        <v>3982</v>
      </c>
      <c r="C3533" s="261" t="s">
        <v>3983</v>
      </c>
      <c r="D3533" s="261" t="s">
        <v>807</v>
      </c>
      <c r="E3533" s="261">
        <v>0</v>
      </c>
      <c r="F3533" s="261" t="s">
        <v>5926</v>
      </c>
      <c r="G3533" s="261" t="s">
        <v>404</v>
      </c>
      <c r="H3533" s="261">
        <v>1</v>
      </c>
      <c r="I3533" s="261" t="s">
        <v>5993</v>
      </c>
      <c r="J3533" s="261" t="s">
        <v>5943</v>
      </c>
      <c r="K3533" s="261" t="s">
        <v>6013</v>
      </c>
      <c r="L3533" s="262">
        <v>45631</v>
      </c>
      <c r="M3533" s="261" t="s">
        <v>352</v>
      </c>
    </row>
    <row r="3534" spans="1:13" x14ac:dyDescent="0.35">
      <c r="A3534" s="259" t="s">
        <v>3981</v>
      </c>
      <c r="B3534" s="259" t="s">
        <v>3982</v>
      </c>
      <c r="C3534" s="259" t="s">
        <v>3983</v>
      </c>
      <c r="D3534" s="259" t="s">
        <v>810</v>
      </c>
      <c r="E3534" s="259">
        <v>846431</v>
      </c>
      <c r="F3534" s="259" t="s">
        <v>5926</v>
      </c>
      <c r="G3534" s="259" t="s">
        <v>404</v>
      </c>
      <c r="H3534" s="259">
        <v>1</v>
      </c>
      <c r="I3534" s="259" t="s">
        <v>5993</v>
      </c>
      <c r="J3534" s="259" t="s">
        <v>6014</v>
      </c>
      <c r="K3534" s="259" t="s">
        <v>6015</v>
      </c>
      <c r="L3534" s="260">
        <v>45631</v>
      </c>
      <c r="M3534" s="259" t="s">
        <v>352</v>
      </c>
    </row>
    <row r="3535" spans="1:13" x14ac:dyDescent="0.35">
      <c r="A3535" s="261" t="s">
        <v>3981</v>
      </c>
      <c r="B3535" s="261" t="s">
        <v>3982</v>
      </c>
      <c r="C3535" s="261" t="s">
        <v>3983</v>
      </c>
      <c r="D3535" s="261" t="s">
        <v>813</v>
      </c>
      <c r="E3535" s="261" t="s">
        <v>17</v>
      </c>
      <c r="F3535" s="261" t="s">
        <v>5926</v>
      </c>
      <c r="G3535" s="261" t="s">
        <v>22</v>
      </c>
      <c r="H3535" s="261">
        <v>3</v>
      </c>
      <c r="I3535" s="261" t="s">
        <v>5993</v>
      </c>
      <c r="J3535" s="261" t="s">
        <v>5947</v>
      </c>
      <c r="K3535" s="261" t="s">
        <v>6016</v>
      </c>
      <c r="L3535" s="262">
        <v>45631</v>
      </c>
      <c r="M3535" s="261" t="s">
        <v>352</v>
      </c>
    </row>
    <row r="3536" spans="1:13" x14ac:dyDescent="0.35">
      <c r="A3536" s="259" t="s">
        <v>3981</v>
      </c>
      <c r="B3536" s="259" t="s">
        <v>3982</v>
      </c>
      <c r="C3536" s="259" t="s">
        <v>3983</v>
      </c>
      <c r="D3536" s="259" t="s">
        <v>679</v>
      </c>
      <c r="E3536" s="259" t="s">
        <v>17</v>
      </c>
      <c r="F3536" s="259" t="s">
        <v>5926</v>
      </c>
      <c r="G3536" s="259" t="s">
        <v>22</v>
      </c>
      <c r="H3536" s="259">
        <v>3</v>
      </c>
      <c r="I3536" s="259" t="s">
        <v>5993</v>
      </c>
      <c r="J3536" s="259" t="s">
        <v>5947</v>
      </c>
      <c r="K3536" s="259" t="s">
        <v>6017</v>
      </c>
      <c r="L3536" s="260">
        <v>45631</v>
      </c>
      <c r="M3536" s="259" t="s">
        <v>352</v>
      </c>
    </row>
    <row r="3537" spans="1:13" x14ac:dyDescent="0.35">
      <c r="A3537" s="261" t="s">
        <v>3981</v>
      </c>
      <c r="B3537" s="261" t="s">
        <v>3982</v>
      </c>
      <c r="C3537" s="261" t="s">
        <v>3983</v>
      </c>
      <c r="D3537" s="261" t="s">
        <v>317</v>
      </c>
      <c r="E3537" s="261">
        <v>2</v>
      </c>
      <c r="F3537" s="261" t="s">
        <v>5926</v>
      </c>
      <c r="G3537" s="261" t="s">
        <v>404</v>
      </c>
      <c r="H3537" s="261">
        <v>1</v>
      </c>
      <c r="I3537" s="261" t="s">
        <v>5993</v>
      </c>
      <c r="J3537" s="261" t="s">
        <v>6018</v>
      </c>
      <c r="K3537" s="261" t="s">
        <v>6019</v>
      </c>
      <c r="L3537" s="262">
        <v>45631</v>
      </c>
      <c r="M3537" s="261" t="s">
        <v>352</v>
      </c>
    </row>
    <row r="3538" spans="1:13" x14ac:dyDescent="0.35">
      <c r="A3538" s="259" t="s">
        <v>3981</v>
      </c>
      <c r="B3538" s="259" t="s">
        <v>3982</v>
      </c>
      <c r="C3538" s="259" t="s">
        <v>3983</v>
      </c>
      <c r="D3538" s="259" t="s">
        <v>26</v>
      </c>
      <c r="E3538" s="259" t="s">
        <v>17</v>
      </c>
      <c r="F3538" s="259" t="s">
        <v>17</v>
      </c>
      <c r="G3538" s="259" t="s">
        <v>17</v>
      </c>
      <c r="H3538" s="259" t="s">
        <v>17</v>
      </c>
      <c r="I3538" s="259" t="s">
        <v>17</v>
      </c>
      <c r="J3538" s="259" t="s">
        <v>5453</v>
      </c>
      <c r="K3538" s="259" t="s">
        <v>6020</v>
      </c>
      <c r="L3538" s="260">
        <v>45631</v>
      </c>
      <c r="M3538" s="259" t="s">
        <v>352</v>
      </c>
    </row>
    <row r="3539" spans="1:13" x14ac:dyDescent="0.35">
      <c r="A3539" s="261" t="s">
        <v>3981</v>
      </c>
      <c r="B3539" s="261" t="s">
        <v>3982</v>
      </c>
      <c r="C3539" s="261" t="s">
        <v>3983</v>
      </c>
      <c r="D3539" s="261" t="s">
        <v>28</v>
      </c>
      <c r="E3539" s="261" t="s">
        <v>17</v>
      </c>
      <c r="F3539" s="261" t="s">
        <v>17</v>
      </c>
      <c r="G3539" s="261" t="s">
        <v>17</v>
      </c>
      <c r="H3539" s="261" t="s">
        <v>17</v>
      </c>
      <c r="I3539" s="261" t="s">
        <v>17</v>
      </c>
      <c r="J3539" s="261" t="s">
        <v>5453</v>
      </c>
      <c r="K3539" s="261" t="s">
        <v>6021</v>
      </c>
      <c r="L3539" s="262">
        <v>45631</v>
      </c>
      <c r="M3539" s="261" t="s">
        <v>352</v>
      </c>
    </row>
    <row r="3540" spans="1:13" x14ac:dyDescent="0.35">
      <c r="A3540" s="259" t="s">
        <v>4175</v>
      </c>
      <c r="B3540" s="259" t="s">
        <v>4176</v>
      </c>
      <c r="C3540" s="259" t="s">
        <v>4177</v>
      </c>
      <c r="D3540" s="259" t="s">
        <v>759</v>
      </c>
      <c r="E3540" s="259">
        <v>59274300</v>
      </c>
      <c r="F3540" s="259" t="s">
        <v>6022</v>
      </c>
      <c r="G3540" s="259" t="s">
        <v>404</v>
      </c>
      <c r="H3540" s="259">
        <v>1</v>
      </c>
      <c r="I3540" s="259" t="s">
        <v>6023</v>
      </c>
      <c r="J3540" s="259" t="s">
        <v>6024</v>
      </c>
      <c r="K3540" s="259" t="s">
        <v>6025</v>
      </c>
      <c r="L3540" s="260">
        <v>45631</v>
      </c>
      <c r="M3540" s="259" t="s">
        <v>352</v>
      </c>
    </row>
    <row r="3541" spans="1:13" x14ac:dyDescent="0.35">
      <c r="A3541" s="261" t="s">
        <v>4175</v>
      </c>
      <c r="B3541" s="261" t="s">
        <v>4176</v>
      </c>
      <c r="C3541" s="261" t="s">
        <v>4177</v>
      </c>
      <c r="D3541" s="261" t="s">
        <v>764</v>
      </c>
      <c r="E3541" s="261">
        <v>93557</v>
      </c>
      <c r="F3541" s="261" t="s">
        <v>5919</v>
      </c>
      <c r="G3541" s="261" t="s">
        <v>404</v>
      </c>
      <c r="H3541" s="261">
        <v>1</v>
      </c>
      <c r="I3541" s="261" t="s">
        <v>6026</v>
      </c>
      <c r="J3541" s="261" t="s">
        <v>6027</v>
      </c>
      <c r="K3541" s="261" t="s">
        <v>6028</v>
      </c>
      <c r="L3541" s="262">
        <v>45631</v>
      </c>
      <c r="M3541" s="261" t="s">
        <v>352</v>
      </c>
    </row>
    <row r="3542" spans="1:13" x14ac:dyDescent="0.35">
      <c r="A3542" s="259" t="s">
        <v>4175</v>
      </c>
      <c r="B3542" s="259" t="s">
        <v>4176</v>
      </c>
      <c r="C3542" s="259" t="s">
        <v>4177</v>
      </c>
      <c r="D3542" s="259" t="s">
        <v>769</v>
      </c>
      <c r="E3542" s="259">
        <v>13376100</v>
      </c>
      <c r="F3542" s="259" t="s">
        <v>5919</v>
      </c>
      <c r="G3542" s="259" t="s">
        <v>404</v>
      </c>
      <c r="H3542" s="259">
        <v>1</v>
      </c>
      <c r="I3542" s="259" t="s">
        <v>6026</v>
      </c>
      <c r="J3542" s="259" t="s">
        <v>6029</v>
      </c>
      <c r="K3542" s="259" t="s">
        <v>6030</v>
      </c>
      <c r="L3542" s="260">
        <v>45631</v>
      </c>
      <c r="M3542" s="259" t="s">
        <v>352</v>
      </c>
    </row>
    <row r="3543" spans="1:13" x14ac:dyDescent="0.35">
      <c r="A3543" s="261" t="s">
        <v>4175</v>
      </c>
      <c r="B3543" s="261" t="s">
        <v>4176</v>
      </c>
      <c r="C3543" s="261" t="s">
        <v>4177</v>
      </c>
      <c r="D3543" s="261" t="s">
        <v>774</v>
      </c>
      <c r="E3543" s="261">
        <v>220940</v>
      </c>
      <c r="F3543" s="261" t="s">
        <v>5926</v>
      </c>
      <c r="G3543" s="261" t="s">
        <v>22</v>
      </c>
      <c r="H3543" s="261">
        <v>3</v>
      </c>
      <c r="I3543" s="261" t="s">
        <v>6031</v>
      </c>
      <c r="J3543" s="261" t="s">
        <v>6032</v>
      </c>
      <c r="K3543" s="261" t="s">
        <v>6033</v>
      </c>
      <c r="L3543" s="262">
        <v>45631</v>
      </c>
      <c r="M3543" s="261" t="s">
        <v>352</v>
      </c>
    </row>
    <row r="3544" spans="1:13" x14ac:dyDescent="0.35">
      <c r="A3544" s="259" t="s">
        <v>4175</v>
      </c>
      <c r="B3544" s="259" t="s">
        <v>4176</v>
      </c>
      <c r="C3544" s="259" t="s">
        <v>4177</v>
      </c>
      <c r="D3544" s="259" t="s">
        <v>463</v>
      </c>
      <c r="E3544" s="259">
        <v>220940</v>
      </c>
      <c r="F3544" s="259" t="s">
        <v>5926</v>
      </c>
      <c r="G3544" s="259" t="s">
        <v>404</v>
      </c>
      <c r="H3544" s="259">
        <v>1</v>
      </c>
      <c r="I3544" s="259" t="s">
        <v>6031</v>
      </c>
      <c r="J3544" s="259" t="s">
        <v>6034</v>
      </c>
      <c r="K3544" s="259" t="s">
        <v>6035</v>
      </c>
      <c r="L3544" s="260">
        <v>45631</v>
      </c>
      <c r="M3544" s="259" t="s">
        <v>352</v>
      </c>
    </row>
    <row r="3545" spans="1:13" x14ac:dyDescent="0.35">
      <c r="A3545" s="261" t="s">
        <v>4175</v>
      </c>
      <c r="B3545" s="261" t="s">
        <v>4176</v>
      </c>
      <c r="C3545" s="261" t="s">
        <v>4177</v>
      </c>
      <c r="D3545" s="261" t="s">
        <v>38</v>
      </c>
      <c r="E3545" s="261" t="s">
        <v>17</v>
      </c>
      <c r="F3545" s="261" t="s">
        <v>17</v>
      </c>
      <c r="G3545" s="261" t="s">
        <v>17</v>
      </c>
      <c r="H3545" s="261" t="s">
        <v>17</v>
      </c>
      <c r="I3545" s="261" t="s">
        <v>17</v>
      </c>
      <c r="J3545" s="261" t="s">
        <v>5453</v>
      </c>
      <c r="K3545" s="261" t="s">
        <v>6036</v>
      </c>
      <c r="L3545" s="262">
        <v>45631</v>
      </c>
      <c r="M3545" s="261" t="s">
        <v>352</v>
      </c>
    </row>
    <row r="3546" spans="1:13" x14ac:dyDescent="0.35">
      <c r="A3546" s="259" t="s">
        <v>4175</v>
      </c>
      <c r="B3546" s="259" t="s">
        <v>4176</v>
      </c>
      <c r="C3546" s="259" t="s">
        <v>4177</v>
      </c>
      <c r="D3546" s="259" t="s">
        <v>40</v>
      </c>
      <c r="E3546" s="259" t="s">
        <v>17</v>
      </c>
      <c r="F3546" s="259" t="s">
        <v>17</v>
      </c>
      <c r="G3546" s="259" t="s">
        <v>17</v>
      </c>
      <c r="H3546" s="259" t="s">
        <v>17</v>
      </c>
      <c r="I3546" s="259" t="s">
        <v>17</v>
      </c>
      <c r="J3546" s="259" t="s">
        <v>5453</v>
      </c>
      <c r="K3546" s="259" t="s">
        <v>6037</v>
      </c>
      <c r="L3546" s="260">
        <v>45631</v>
      </c>
      <c r="M3546" s="259" t="s">
        <v>352</v>
      </c>
    </row>
    <row r="3547" spans="1:13" x14ac:dyDescent="0.35">
      <c r="A3547" s="261" t="s">
        <v>4175</v>
      </c>
      <c r="B3547" s="261" t="s">
        <v>4176</v>
      </c>
      <c r="C3547" s="261" t="s">
        <v>4177</v>
      </c>
      <c r="D3547" s="261" t="s">
        <v>644</v>
      </c>
      <c r="E3547" s="261">
        <v>747</v>
      </c>
      <c r="F3547" s="261" t="s">
        <v>5932</v>
      </c>
      <c r="G3547" s="261" t="s">
        <v>723</v>
      </c>
      <c r="H3547" s="261">
        <v>2</v>
      </c>
      <c r="I3547" s="261" t="s">
        <v>5970</v>
      </c>
      <c r="J3547" s="261" t="s">
        <v>6038</v>
      </c>
      <c r="K3547" s="261" t="s">
        <v>6039</v>
      </c>
      <c r="L3547" s="262">
        <v>45631</v>
      </c>
      <c r="M3547" s="261" t="s">
        <v>352</v>
      </c>
    </row>
    <row r="3548" spans="1:13" x14ac:dyDescent="0.35">
      <c r="A3548" s="259" t="s">
        <v>4175</v>
      </c>
      <c r="B3548" s="259" t="s">
        <v>4176</v>
      </c>
      <c r="C3548" s="259" t="s">
        <v>4177</v>
      </c>
      <c r="D3548" s="259" t="s">
        <v>649</v>
      </c>
      <c r="E3548" s="259">
        <v>747</v>
      </c>
      <c r="F3548" s="259" t="s">
        <v>5932</v>
      </c>
      <c r="G3548" s="259" t="s">
        <v>723</v>
      </c>
      <c r="H3548" s="259">
        <v>2</v>
      </c>
      <c r="I3548" s="259" t="s">
        <v>5970</v>
      </c>
      <c r="J3548" s="259" t="s">
        <v>6038</v>
      </c>
      <c r="K3548" s="259" t="s">
        <v>6040</v>
      </c>
      <c r="L3548" s="260">
        <v>45631</v>
      </c>
      <c r="M3548" s="259" t="s">
        <v>352</v>
      </c>
    </row>
    <row r="3549" spans="1:13" x14ac:dyDescent="0.35">
      <c r="A3549" s="261" t="s">
        <v>4175</v>
      </c>
      <c r="B3549" s="261" t="s">
        <v>4176</v>
      </c>
      <c r="C3549" s="261" t="s">
        <v>4177</v>
      </c>
      <c r="D3549" s="261" t="s">
        <v>16</v>
      </c>
      <c r="E3549" s="261" t="s">
        <v>17</v>
      </c>
      <c r="F3549" s="261" t="s">
        <v>17</v>
      </c>
      <c r="G3549" s="261" t="s">
        <v>17</v>
      </c>
      <c r="H3549" s="261" t="s">
        <v>17</v>
      </c>
      <c r="I3549" s="261" t="s">
        <v>17</v>
      </c>
      <c r="J3549" s="261" t="s">
        <v>5453</v>
      </c>
      <c r="K3549" s="261" t="s">
        <v>6041</v>
      </c>
      <c r="L3549" s="262">
        <v>45631</v>
      </c>
      <c r="M3549" s="261" t="s">
        <v>352</v>
      </c>
    </row>
    <row r="3550" spans="1:13" x14ac:dyDescent="0.35">
      <c r="A3550" s="259" t="s">
        <v>4175</v>
      </c>
      <c r="B3550" s="259" t="s">
        <v>4176</v>
      </c>
      <c r="C3550" s="259" t="s">
        <v>4177</v>
      </c>
      <c r="D3550" s="259" t="s">
        <v>21</v>
      </c>
      <c r="E3550" s="259" t="s">
        <v>17</v>
      </c>
      <c r="F3550" s="259" t="s">
        <v>17</v>
      </c>
      <c r="G3550" s="259" t="s">
        <v>17</v>
      </c>
      <c r="H3550" s="259" t="s">
        <v>17</v>
      </c>
      <c r="I3550" s="259" t="s">
        <v>17</v>
      </c>
      <c r="J3550" s="259" t="s">
        <v>5453</v>
      </c>
      <c r="K3550" s="259" t="s">
        <v>6042</v>
      </c>
      <c r="L3550" s="260">
        <v>45631</v>
      </c>
      <c r="M3550" s="259" t="s">
        <v>352</v>
      </c>
    </row>
    <row r="3551" spans="1:13" x14ac:dyDescent="0.35">
      <c r="A3551" s="261" t="s">
        <v>4175</v>
      </c>
      <c r="B3551" s="261" t="s">
        <v>4176</v>
      </c>
      <c r="C3551" s="261" t="s">
        <v>4177</v>
      </c>
      <c r="D3551" s="261" t="s">
        <v>631</v>
      </c>
      <c r="E3551" s="261" t="s">
        <v>17</v>
      </c>
      <c r="F3551" s="261" t="s">
        <v>17</v>
      </c>
      <c r="G3551" s="261" t="s">
        <v>17</v>
      </c>
      <c r="H3551" s="261" t="s">
        <v>17</v>
      </c>
      <c r="I3551" s="261" t="s">
        <v>17</v>
      </c>
      <c r="J3551" s="261" t="s">
        <v>5453</v>
      </c>
      <c r="K3551" s="261" t="s">
        <v>6043</v>
      </c>
      <c r="L3551" s="262">
        <v>45631</v>
      </c>
      <c r="M3551" s="261" t="s">
        <v>352</v>
      </c>
    </row>
    <row r="3552" spans="1:13" x14ac:dyDescent="0.35">
      <c r="A3552" s="259" t="s">
        <v>4175</v>
      </c>
      <c r="B3552" s="259" t="s">
        <v>4176</v>
      </c>
      <c r="C3552" s="259" t="s">
        <v>4177</v>
      </c>
      <c r="D3552" s="259" t="s">
        <v>24</v>
      </c>
      <c r="E3552" s="259" t="s">
        <v>17</v>
      </c>
      <c r="F3552" s="259" t="s">
        <v>17</v>
      </c>
      <c r="G3552" s="259" t="s">
        <v>17</v>
      </c>
      <c r="H3552" s="259" t="s">
        <v>17</v>
      </c>
      <c r="I3552" s="259" t="s">
        <v>17</v>
      </c>
      <c r="J3552" s="259" t="s">
        <v>5453</v>
      </c>
      <c r="K3552" s="259" t="s">
        <v>6044</v>
      </c>
      <c r="L3552" s="260">
        <v>45631</v>
      </c>
      <c r="M3552" s="259" t="s">
        <v>352</v>
      </c>
    </row>
    <row r="3553" spans="1:13" x14ac:dyDescent="0.35">
      <c r="A3553" s="261" t="s">
        <v>4175</v>
      </c>
      <c r="B3553" s="261" t="s">
        <v>4176</v>
      </c>
      <c r="C3553" s="261" t="s">
        <v>4177</v>
      </c>
      <c r="D3553" s="261" t="s">
        <v>797</v>
      </c>
      <c r="E3553" s="261">
        <v>220940</v>
      </c>
      <c r="F3553" s="261" t="s">
        <v>5926</v>
      </c>
      <c r="G3553" s="261" t="s">
        <v>404</v>
      </c>
      <c r="H3553" s="261">
        <v>1</v>
      </c>
      <c r="I3553" s="261" t="s">
        <v>6031</v>
      </c>
      <c r="J3553" s="261" t="s">
        <v>6045</v>
      </c>
      <c r="K3553" s="261" t="s">
        <v>6046</v>
      </c>
      <c r="L3553" s="262">
        <v>45631</v>
      </c>
      <c r="M3553" s="261" t="s">
        <v>352</v>
      </c>
    </row>
    <row r="3554" spans="1:13" x14ac:dyDescent="0.35">
      <c r="A3554" s="259" t="s">
        <v>4175</v>
      </c>
      <c r="B3554" s="259" t="s">
        <v>4176</v>
      </c>
      <c r="C3554" s="259" t="s">
        <v>4177</v>
      </c>
      <c r="D3554" s="259" t="s">
        <v>802</v>
      </c>
      <c r="E3554" s="259">
        <v>13155160</v>
      </c>
      <c r="F3554" s="259" t="s">
        <v>6010</v>
      </c>
      <c r="G3554" s="259" t="s">
        <v>404</v>
      </c>
      <c r="H3554" s="259">
        <v>1</v>
      </c>
      <c r="I3554" s="259" t="s">
        <v>6047</v>
      </c>
      <c r="J3554" s="259" t="s">
        <v>5941</v>
      </c>
      <c r="K3554" s="259" t="s">
        <v>6048</v>
      </c>
      <c r="L3554" s="260">
        <v>45631</v>
      </c>
      <c r="M3554" s="259" t="s">
        <v>352</v>
      </c>
    </row>
    <row r="3555" spans="1:13" x14ac:dyDescent="0.35">
      <c r="A3555" s="261" t="s">
        <v>4175</v>
      </c>
      <c r="B3555" s="261" t="s">
        <v>4176</v>
      </c>
      <c r="C3555" s="261" t="s">
        <v>4177</v>
      </c>
      <c r="D3555" s="261" t="s">
        <v>807</v>
      </c>
      <c r="E3555" s="261">
        <v>0</v>
      </c>
      <c r="F3555" s="261" t="s">
        <v>5926</v>
      </c>
      <c r="G3555" s="261" t="s">
        <v>404</v>
      </c>
      <c r="H3555" s="261">
        <v>1</v>
      </c>
      <c r="I3555" s="261" t="s">
        <v>6031</v>
      </c>
      <c r="J3555" s="261" t="s">
        <v>5943</v>
      </c>
      <c r="K3555" s="261" t="s">
        <v>6049</v>
      </c>
      <c r="L3555" s="262">
        <v>45631</v>
      </c>
      <c r="M3555" s="261" t="s">
        <v>352</v>
      </c>
    </row>
    <row r="3556" spans="1:13" x14ac:dyDescent="0.35">
      <c r="A3556" s="259" t="s">
        <v>4175</v>
      </c>
      <c r="B3556" s="259" t="s">
        <v>4176</v>
      </c>
      <c r="C3556" s="259" t="s">
        <v>4177</v>
      </c>
      <c r="D3556" s="259" t="s">
        <v>810</v>
      </c>
      <c r="E3556" s="259">
        <v>220940</v>
      </c>
      <c r="F3556" s="259" t="s">
        <v>5926</v>
      </c>
      <c r="G3556" s="259" t="s">
        <v>404</v>
      </c>
      <c r="H3556" s="259">
        <v>1</v>
      </c>
      <c r="I3556" s="259" t="s">
        <v>6031</v>
      </c>
      <c r="J3556" s="259" t="s">
        <v>6050</v>
      </c>
      <c r="K3556" s="259" t="s">
        <v>6051</v>
      </c>
      <c r="L3556" s="260">
        <v>45631</v>
      </c>
      <c r="M3556" s="259" t="s">
        <v>352</v>
      </c>
    </row>
    <row r="3557" spans="1:13" x14ac:dyDescent="0.35">
      <c r="A3557" s="261" t="s">
        <v>4175</v>
      </c>
      <c r="B3557" s="261" t="s">
        <v>4176</v>
      </c>
      <c r="C3557" s="261" t="s">
        <v>4177</v>
      </c>
      <c r="D3557" s="261" t="s">
        <v>813</v>
      </c>
      <c r="E3557" s="261" t="s">
        <v>17</v>
      </c>
      <c r="F3557" s="261" t="s">
        <v>5926</v>
      </c>
      <c r="G3557" s="261" t="s">
        <v>22</v>
      </c>
      <c r="H3557" s="261">
        <v>3</v>
      </c>
      <c r="I3557" s="261" t="s">
        <v>6031</v>
      </c>
      <c r="J3557" s="261" t="s">
        <v>5947</v>
      </c>
      <c r="K3557" s="261" t="s">
        <v>6052</v>
      </c>
      <c r="L3557" s="262">
        <v>45631</v>
      </c>
      <c r="M3557" s="261" t="s">
        <v>352</v>
      </c>
    </row>
    <row r="3558" spans="1:13" x14ac:dyDescent="0.35">
      <c r="A3558" s="259" t="s">
        <v>4175</v>
      </c>
      <c r="B3558" s="259" t="s">
        <v>4176</v>
      </c>
      <c r="C3558" s="259" t="s">
        <v>4177</v>
      </c>
      <c r="D3558" s="259" t="s">
        <v>679</v>
      </c>
      <c r="E3558" s="259" t="s">
        <v>17</v>
      </c>
      <c r="F3558" s="259" t="s">
        <v>5926</v>
      </c>
      <c r="G3558" s="259" t="s">
        <v>22</v>
      </c>
      <c r="H3558" s="259">
        <v>3</v>
      </c>
      <c r="I3558" s="259" t="s">
        <v>6031</v>
      </c>
      <c r="J3558" s="259" t="s">
        <v>5947</v>
      </c>
      <c r="K3558" s="259" t="s">
        <v>6053</v>
      </c>
      <c r="L3558" s="260">
        <v>45631</v>
      </c>
      <c r="M3558" s="259" t="s">
        <v>352</v>
      </c>
    </row>
    <row r="3559" spans="1:13" x14ac:dyDescent="0.35">
      <c r="A3559" s="261" t="s">
        <v>4175</v>
      </c>
      <c r="B3559" s="261" t="s">
        <v>4176</v>
      </c>
      <c r="C3559" s="261" t="s">
        <v>4177</v>
      </c>
      <c r="D3559" s="261" t="s">
        <v>317</v>
      </c>
      <c r="E3559" s="261">
        <v>2</v>
      </c>
      <c r="F3559" s="261" t="s">
        <v>5926</v>
      </c>
      <c r="G3559" s="261" t="s">
        <v>404</v>
      </c>
      <c r="H3559" s="261">
        <v>1</v>
      </c>
      <c r="I3559" s="261" t="s">
        <v>6031</v>
      </c>
      <c r="J3559" s="261" t="s">
        <v>6054</v>
      </c>
      <c r="K3559" s="261" t="s">
        <v>6055</v>
      </c>
      <c r="L3559" s="262">
        <v>45631</v>
      </c>
      <c r="M3559" s="261" t="s">
        <v>352</v>
      </c>
    </row>
    <row r="3560" spans="1:13" x14ac:dyDescent="0.35">
      <c r="A3560" s="259" t="s">
        <v>4175</v>
      </c>
      <c r="B3560" s="259" t="s">
        <v>4176</v>
      </c>
      <c r="C3560" s="259" t="s">
        <v>4177</v>
      </c>
      <c r="D3560" s="259" t="s">
        <v>26</v>
      </c>
      <c r="E3560" s="259" t="s">
        <v>17</v>
      </c>
      <c r="F3560" s="259" t="s">
        <v>17</v>
      </c>
      <c r="G3560" s="259" t="s">
        <v>17</v>
      </c>
      <c r="H3560" s="259" t="s">
        <v>17</v>
      </c>
      <c r="I3560" s="259" t="s">
        <v>17</v>
      </c>
      <c r="J3560" s="259" t="s">
        <v>5453</v>
      </c>
      <c r="K3560" s="259" t="s">
        <v>6056</v>
      </c>
      <c r="L3560" s="260">
        <v>45631</v>
      </c>
      <c r="M3560" s="259" t="s">
        <v>352</v>
      </c>
    </row>
    <row r="3561" spans="1:13" x14ac:dyDescent="0.35">
      <c r="A3561" s="261" t="s">
        <v>4175</v>
      </c>
      <c r="B3561" s="261" t="s">
        <v>4176</v>
      </c>
      <c r="C3561" s="261" t="s">
        <v>4177</v>
      </c>
      <c r="D3561" s="261" t="s">
        <v>28</v>
      </c>
      <c r="E3561" s="261" t="s">
        <v>17</v>
      </c>
      <c r="F3561" s="261" t="s">
        <v>17</v>
      </c>
      <c r="G3561" s="261" t="s">
        <v>17</v>
      </c>
      <c r="H3561" s="261" t="s">
        <v>17</v>
      </c>
      <c r="I3561" s="261" t="s">
        <v>17</v>
      </c>
      <c r="J3561" s="261" t="s">
        <v>5453</v>
      </c>
      <c r="K3561" s="261" t="s">
        <v>6057</v>
      </c>
      <c r="L3561" s="262">
        <v>45631</v>
      </c>
      <c r="M3561" s="261" t="s">
        <v>352</v>
      </c>
    </row>
    <row r="3562" spans="1:13" x14ac:dyDescent="0.35">
      <c r="A3562" s="259" t="s">
        <v>4098</v>
      </c>
      <c r="B3562" s="259" t="s">
        <v>4099</v>
      </c>
      <c r="C3562" s="259" t="s">
        <v>4100</v>
      </c>
      <c r="D3562" s="259" t="s">
        <v>759</v>
      </c>
      <c r="E3562" s="259">
        <v>47903400</v>
      </c>
      <c r="F3562" s="259" t="s">
        <v>6058</v>
      </c>
      <c r="G3562" s="259" t="s">
        <v>404</v>
      </c>
      <c r="H3562" s="259">
        <v>1</v>
      </c>
      <c r="I3562" s="259" t="s">
        <v>6059</v>
      </c>
      <c r="J3562" s="259" t="s">
        <v>6060</v>
      </c>
      <c r="K3562" s="259" t="s">
        <v>6061</v>
      </c>
      <c r="L3562" s="260">
        <v>45631</v>
      </c>
      <c r="M3562" s="259" t="s">
        <v>352</v>
      </c>
    </row>
    <row r="3563" spans="1:13" x14ac:dyDescent="0.35">
      <c r="A3563" s="261" t="s">
        <v>4098</v>
      </c>
      <c r="B3563" s="261" t="s">
        <v>4099</v>
      </c>
      <c r="C3563" s="261" t="s">
        <v>4100</v>
      </c>
      <c r="D3563" s="261" t="s">
        <v>764</v>
      </c>
      <c r="E3563" s="261">
        <v>100037</v>
      </c>
      <c r="F3563" s="261" t="s">
        <v>5919</v>
      </c>
      <c r="G3563" s="261" t="s">
        <v>404</v>
      </c>
      <c r="H3563" s="261">
        <v>1</v>
      </c>
      <c r="I3563" s="261" t="s">
        <v>6062</v>
      </c>
      <c r="J3563" s="261" t="s">
        <v>6063</v>
      </c>
      <c r="K3563" s="261" t="s">
        <v>6064</v>
      </c>
      <c r="L3563" s="262">
        <v>45631</v>
      </c>
      <c r="M3563" s="261" t="s">
        <v>352</v>
      </c>
    </row>
    <row r="3564" spans="1:13" x14ac:dyDescent="0.35">
      <c r="A3564" s="259" t="s">
        <v>4098</v>
      </c>
      <c r="B3564" s="259" t="s">
        <v>4099</v>
      </c>
      <c r="C3564" s="259" t="s">
        <v>4100</v>
      </c>
      <c r="D3564" s="259" t="s">
        <v>769</v>
      </c>
      <c r="E3564" s="259">
        <v>12007100</v>
      </c>
      <c r="F3564" s="259" t="s">
        <v>5919</v>
      </c>
      <c r="G3564" s="259" t="s">
        <v>723</v>
      </c>
      <c r="H3564" s="259">
        <v>2</v>
      </c>
      <c r="I3564" s="259" t="s">
        <v>6062</v>
      </c>
      <c r="J3564" s="259" t="s">
        <v>6065</v>
      </c>
      <c r="K3564" s="259" t="s">
        <v>6066</v>
      </c>
      <c r="L3564" s="260">
        <v>45631</v>
      </c>
      <c r="M3564" s="259" t="s">
        <v>352</v>
      </c>
    </row>
    <row r="3565" spans="1:13" x14ac:dyDescent="0.35">
      <c r="A3565" s="261" t="s">
        <v>4098</v>
      </c>
      <c r="B3565" s="261" t="s">
        <v>4099</v>
      </c>
      <c r="C3565" s="261" t="s">
        <v>4100</v>
      </c>
      <c r="D3565" s="261" t="s">
        <v>774</v>
      </c>
      <c r="E3565" s="261">
        <v>112616</v>
      </c>
      <c r="F3565" s="261" t="s">
        <v>5926</v>
      </c>
      <c r="G3565" s="261" t="s">
        <v>22</v>
      </c>
      <c r="H3565" s="261">
        <v>3</v>
      </c>
      <c r="I3565" s="261" t="s">
        <v>6067</v>
      </c>
      <c r="J3565" s="261" t="s">
        <v>6068</v>
      </c>
      <c r="K3565" s="261" t="s">
        <v>6069</v>
      </c>
      <c r="L3565" s="262">
        <v>45631</v>
      </c>
      <c r="M3565" s="261" t="s">
        <v>352</v>
      </c>
    </row>
    <row r="3566" spans="1:13" x14ac:dyDescent="0.35">
      <c r="A3566" s="259" t="s">
        <v>4098</v>
      </c>
      <c r="B3566" s="259" t="s">
        <v>4099</v>
      </c>
      <c r="C3566" s="259" t="s">
        <v>4100</v>
      </c>
      <c r="D3566" s="259" t="s">
        <v>463</v>
      </c>
      <c r="E3566" s="259">
        <v>112616</v>
      </c>
      <c r="F3566" s="259" t="s">
        <v>5926</v>
      </c>
      <c r="G3566" s="259" t="s">
        <v>404</v>
      </c>
      <c r="H3566" s="259">
        <v>1</v>
      </c>
      <c r="I3566" s="259" t="s">
        <v>6067</v>
      </c>
      <c r="J3566" s="259" t="s">
        <v>6070</v>
      </c>
      <c r="K3566" s="259" t="s">
        <v>6071</v>
      </c>
      <c r="L3566" s="260">
        <v>45631</v>
      </c>
      <c r="M3566" s="259" t="s">
        <v>352</v>
      </c>
    </row>
    <row r="3567" spans="1:13" x14ac:dyDescent="0.35">
      <c r="A3567" s="261" t="s">
        <v>4098</v>
      </c>
      <c r="B3567" s="261" t="s">
        <v>4099</v>
      </c>
      <c r="C3567" s="261" t="s">
        <v>4100</v>
      </c>
      <c r="D3567" s="261" t="s">
        <v>38</v>
      </c>
      <c r="E3567" s="261" t="s">
        <v>17</v>
      </c>
      <c r="F3567" s="261" t="s">
        <v>17</v>
      </c>
      <c r="G3567" s="261" t="s">
        <v>17</v>
      </c>
      <c r="H3567" s="261" t="s">
        <v>17</v>
      </c>
      <c r="I3567" s="261" t="s">
        <v>17</v>
      </c>
      <c r="J3567" s="261" t="s">
        <v>5453</v>
      </c>
      <c r="K3567" s="261" t="s">
        <v>6072</v>
      </c>
      <c r="L3567" s="262">
        <v>45631</v>
      </c>
      <c r="M3567" s="261" t="s">
        <v>352</v>
      </c>
    </row>
    <row r="3568" spans="1:13" x14ac:dyDescent="0.35">
      <c r="A3568" s="259" t="s">
        <v>4098</v>
      </c>
      <c r="B3568" s="259" t="s">
        <v>4099</v>
      </c>
      <c r="C3568" s="259" t="s">
        <v>4100</v>
      </c>
      <c r="D3568" s="259" t="s">
        <v>40</v>
      </c>
      <c r="E3568" s="259" t="s">
        <v>17</v>
      </c>
      <c r="F3568" s="259" t="s">
        <v>17</v>
      </c>
      <c r="G3568" s="259" t="s">
        <v>17</v>
      </c>
      <c r="H3568" s="259" t="s">
        <v>17</v>
      </c>
      <c r="I3568" s="259" t="s">
        <v>17</v>
      </c>
      <c r="J3568" s="259" t="s">
        <v>5453</v>
      </c>
      <c r="K3568" s="259" t="s">
        <v>6073</v>
      </c>
      <c r="L3568" s="260">
        <v>45631</v>
      </c>
      <c r="M3568" s="259" t="s">
        <v>352</v>
      </c>
    </row>
    <row r="3569" spans="1:13" x14ac:dyDescent="0.35">
      <c r="A3569" s="261" t="s">
        <v>4098</v>
      </c>
      <c r="B3569" s="261" t="s">
        <v>4099</v>
      </c>
      <c r="C3569" s="261" t="s">
        <v>4100</v>
      </c>
      <c r="D3569" s="261" t="s">
        <v>644</v>
      </c>
      <c r="E3569" s="261">
        <v>118</v>
      </c>
      <c r="F3569" s="261" t="s">
        <v>6074</v>
      </c>
      <c r="G3569" s="261" t="s">
        <v>22</v>
      </c>
      <c r="H3569" s="261">
        <v>3</v>
      </c>
      <c r="I3569" s="261" t="s">
        <v>5933</v>
      </c>
      <c r="J3569" s="261" t="s">
        <v>6075</v>
      </c>
      <c r="K3569" s="261" t="s">
        <v>6076</v>
      </c>
      <c r="L3569" s="262">
        <v>45631</v>
      </c>
      <c r="M3569" s="261" t="s">
        <v>352</v>
      </c>
    </row>
    <row r="3570" spans="1:13" x14ac:dyDescent="0.35">
      <c r="A3570" s="259" t="s">
        <v>4098</v>
      </c>
      <c r="B3570" s="259" t="s">
        <v>4099</v>
      </c>
      <c r="C3570" s="259" t="s">
        <v>4100</v>
      </c>
      <c r="D3570" s="259" t="s">
        <v>649</v>
      </c>
      <c r="E3570" s="259">
        <v>118</v>
      </c>
      <c r="F3570" s="259" t="s">
        <v>6074</v>
      </c>
      <c r="G3570" s="259" t="s">
        <v>22</v>
      </c>
      <c r="H3570" s="259">
        <v>3</v>
      </c>
      <c r="I3570" s="259" t="s">
        <v>5933</v>
      </c>
      <c r="J3570" s="259" t="s">
        <v>6075</v>
      </c>
      <c r="K3570" s="259" t="s">
        <v>6077</v>
      </c>
      <c r="L3570" s="260">
        <v>45631</v>
      </c>
      <c r="M3570" s="259" t="s">
        <v>352</v>
      </c>
    </row>
    <row r="3571" spans="1:13" x14ac:dyDescent="0.35">
      <c r="A3571" s="261" t="s">
        <v>4098</v>
      </c>
      <c r="B3571" s="261" t="s">
        <v>4099</v>
      </c>
      <c r="C3571" s="261" t="s">
        <v>4100</v>
      </c>
      <c r="D3571" s="261" t="s">
        <v>16</v>
      </c>
      <c r="E3571" s="261" t="s">
        <v>17</v>
      </c>
      <c r="F3571" s="261" t="s">
        <v>17</v>
      </c>
      <c r="G3571" s="261" t="s">
        <v>17</v>
      </c>
      <c r="H3571" s="261" t="s">
        <v>17</v>
      </c>
      <c r="I3571" s="261" t="s">
        <v>17</v>
      </c>
      <c r="J3571" s="261" t="s">
        <v>5453</v>
      </c>
      <c r="K3571" s="261" t="s">
        <v>6078</v>
      </c>
      <c r="L3571" s="262">
        <v>45631</v>
      </c>
      <c r="M3571" s="261" t="s">
        <v>352</v>
      </c>
    </row>
    <row r="3572" spans="1:13" x14ac:dyDescent="0.35">
      <c r="A3572" s="259" t="s">
        <v>4098</v>
      </c>
      <c r="B3572" s="259" t="s">
        <v>4099</v>
      </c>
      <c r="C3572" s="259" t="s">
        <v>4100</v>
      </c>
      <c r="D3572" s="259" t="s">
        <v>21</v>
      </c>
      <c r="E3572" s="259" t="s">
        <v>17</v>
      </c>
      <c r="F3572" s="259" t="s">
        <v>17</v>
      </c>
      <c r="G3572" s="259" t="s">
        <v>17</v>
      </c>
      <c r="H3572" s="259" t="s">
        <v>17</v>
      </c>
      <c r="I3572" s="259" t="s">
        <v>17</v>
      </c>
      <c r="J3572" s="259" t="s">
        <v>5453</v>
      </c>
      <c r="K3572" s="259" t="s">
        <v>6079</v>
      </c>
      <c r="L3572" s="260">
        <v>45631</v>
      </c>
      <c r="M3572" s="259" t="s">
        <v>352</v>
      </c>
    </row>
    <row r="3573" spans="1:13" x14ac:dyDescent="0.35">
      <c r="A3573" s="261" t="s">
        <v>4098</v>
      </c>
      <c r="B3573" s="261" t="s">
        <v>4099</v>
      </c>
      <c r="C3573" s="261" t="s">
        <v>4100</v>
      </c>
      <c r="D3573" s="261" t="s">
        <v>631</v>
      </c>
      <c r="E3573" s="261" t="s">
        <v>17</v>
      </c>
      <c r="F3573" s="261" t="s">
        <v>17</v>
      </c>
      <c r="G3573" s="261" t="s">
        <v>17</v>
      </c>
      <c r="H3573" s="261" t="s">
        <v>17</v>
      </c>
      <c r="I3573" s="261" t="s">
        <v>17</v>
      </c>
      <c r="J3573" s="261" t="s">
        <v>5453</v>
      </c>
      <c r="K3573" s="261" t="s">
        <v>6080</v>
      </c>
      <c r="L3573" s="262">
        <v>45631</v>
      </c>
      <c r="M3573" s="261" t="s">
        <v>352</v>
      </c>
    </row>
    <row r="3574" spans="1:13" x14ac:dyDescent="0.35">
      <c r="A3574" s="259" t="s">
        <v>4098</v>
      </c>
      <c r="B3574" s="259" t="s">
        <v>4099</v>
      </c>
      <c r="C3574" s="259" t="s">
        <v>4100</v>
      </c>
      <c r="D3574" s="259" t="s">
        <v>24</v>
      </c>
      <c r="E3574" s="259" t="s">
        <v>17</v>
      </c>
      <c r="F3574" s="259" t="s">
        <v>17</v>
      </c>
      <c r="G3574" s="259" t="s">
        <v>17</v>
      </c>
      <c r="H3574" s="259" t="s">
        <v>17</v>
      </c>
      <c r="I3574" s="259" t="s">
        <v>17</v>
      </c>
      <c r="J3574" s="259" t="s">
        <v>5453</v>
      </c>
      <c r="K3574" s="259" t="s">
        <v>6081</v>
      </c>
      <c r="L3574" s="260">
        <v>45631</v>
      </c>
      <c r="M3574" s="259" t="s">
        <v>352</v>
      </c>
    </row>
    <row r="3575" spans="1:13" x14ac:dyDescent="0.35">
      <c r="A3575" s="261" t="s">
        <v>4098</v>
      </c>
      <c r="B3575" s="261" t="s">
        <v>4099</v>
      </c>
      <c r="C3575" s="261" t="s">
        <v>4100</v>
      </c>
      <c r="D3575" s="261" t="s">
        <v>797</v>
      </c>
      <c r="E3575" s="261">
        <v>112616</v>
      </c>
      <c r="F3575" s="261" t="s">
        <v>5926</v>
      </c>
      <c r="G3575" s="261" t="s">
        <v>404</v>
      </c>
      <c r="H3575" s="261">
        <v>1</v>
      </c>
      <c r="I3575" s="261" t="s">
        <v>6067</v>
      </c>
      <c r="J3575" s="261" t="s">
        <v>6082</v>
      </c>
      <c r="K3575" s="261" t="s">
        <v>6083</v>
      </c>
      <c r="L3575" s="262">
        <v>45631</v>
      </c>
      <c r="M3575" s="261" t="s">
        <v>352</v>
      </c>
    </row>
    <row r="3576" spans="1:13" x14ac:dyDescent="0.35">
      <c r="A3576" s="259" t="s">
        <v>4098</v>
      </c>
      <c r="B3576" s="259" t="s">
        <v>4099</v>
      </c>
      <c r="C3576" s="259" t="s">
        <v>4100</v>
      </c>
      <c r="D3576" s="259" t="s">
        <v>802</v>
      </c>
      <c r="E3576" s="259">
        <v>11894484</v>
      </c>
      <c r="F3576" s="259" t="s">
        <v>5919</v>
      </c>
      <c r="G3576" s="259" t="s">
        <v>404</v>
      </c>
      <c r="H3576" s="259">
        <v>1</v>
      </c>
      <c r="I3576" s="259" t="s">
        <v>6062</v>
      </c>
      <c r="J3576" s="259" t="s">
        <v>5941</v>
      </c>
      <c r="K3576" s="259" t="s">
        <v>6084</v>
      </c>
      <c r="L3576" s="260">
        <v>45631</v>
      </c>
      <c r="M3576" s="259" t="s">
        <v>352</v>
      </c>
    </row>
    <row r="3577" spans="1:13" x14ac:dyDescent="0.35">
      <c r="A3577" s="261" t="s">
        <v>4098</v>
      </c>
      <c r="B3577" s="261" t="s">
        <v>4099</v>
      </c>
      <c r="C3577" s="261" t="s">
        <v>4100</v>
      </c>
      <c r="D3577" s="261" t="s">
        <v>807</v>
      </c>
      <c r="E3577" s="261">
        <v>0</v>
      </c>
      <c r="F3577" s="261" t="s">
        <v>5926</v>
      </c>
      <c r="G3577" s="261" t="s">
        <v>404</v>
      </c>
      <c r="H3577" s="261">
        <v>1</v>
      </c>
      <c r="I3577" s="261" t="s">
        <v>6067</v>
      </c>
      <c r="J3577" s="261" t="s">
        <v>5943</v>
      </c>
      <c r="K3577" s="261" t="s">
        <v>6085</v>
      </c>
      <c r="L3577" s="262">
        <v>45631</v>
      </c>
      <c r="M3577" s="261" t="s">
        <v>352</v>
      </c>
    </row>
    <row r="3578" spans="1:13" x14ac:dyDescent="0.35">
      <c r="A3578" s="259" t="s">
        <v>4098</v>
      </c>
      <c r="B3578" s="259" t="s">
        <v>4099</v>
      </c>
      <c r="C3578" s="259" t="s">
        <v>4100</v>
      </c>
      <c r="D3578" s="259" t="s">
        <v>810</v>
      </c>
      <c r="E3578" s="259">
        <v>112616</v>
      </c>
      <c r="F3578" s="259" t="s">
        <v>5926</v>
      </c>
      <c r="G3578" s="259" t="s">
        <v>404</v>
      </c>
      <c r="H3578" s="259">
        <v>1</v>
      </c>
      <c r="I3578" s="259" t="s">
        <v>6067</v>
      </c>
      <c r="J3578" s="259" t="s">
        <v>6086</v>
      </c>
      <c r="K3578" s="259" t="s">
        <v>6087</v>
      </c>
      <c r="L3578" s="260">
        <v>45631</v>
      </c>
      <c r="M3578" s="259" t="s">
        <v>352</v>
      </c>
    </row>
    <row r="3579" spans="1:13" x14ac:dyDescent="0.35">
      <c r="A3579" s="261" t="s">
        <v>4098</v>
      </c>
      <c r="B3579" s="261" t="s">
        <v>4099</v>
      </c>
      <c r="C3579" s="261" t="s">
        <v>4100</v>
      </c>
      <c r="D3579" s="261" t="s">
        <v>813</v>
      </c>
      <c r="E3579" s="261" t="s">
        <v>17</v>
      </c>
      <c r="F3579" s="261" t="s">
        <v>5926</v>
      </c>
      <c r="G3579" s="261" t="s">
        <v>22</v>
      </c>
      <c r="H3579" s="261">
        <v>3</v>
      </c>
      <c r="I3579" s="261" t="s">
        <v>6067</v>
      </c>
      <c r="J3579" s="261" t="s">
        <v>5947</v>
      </c>
      <c r="K3579" s="261" t="s">
        <v>6088</v>
      </c>
      <c r="L3579" s="262">
        <v>45631</v>
      </c>
      <c r="M3579" s="261" t="s">
        <v>352</v>
      </c>
    </row>
    <row r="3580" spans="1:13" x14ac:dyDescent="0.35">
      <c r="A3580" s="259" t="s">
        <v>4098</v>
      </c>
      <c r="B3580" s="259" t="s">
        <v>4099</v>
      </c>
      <c r="C3580" s="259" t="s">
        <v>4100</v>
      </c>
      <c r="D3580" s="259" t="s">
        <v>679</v>
      </c>
      <c r="E3580" s="259" t="s">
        <v>17</v>
      </c>
      <c r="F3580" s="259" t="s">
        <v>5926</v>
      </c>
      <c r="G3580" s="259" t="s">
        <v>22</v>
      </c>
      <c r="H3580" s="259">
        <v>3</v>
      </c>
      <c r="I3580" s="259" t="s">
        <v>6067</v>
      </c>
      <c r="J3580" s="259" t="s">
        <v>5947</v>
      </c>
      <c r="K3580" s="259" t="s">
        <v>6089</v>
      </c>
      <c r="L3580" s="260">
        <v>45631</v>
      </c>
      <c r="M3580" s="259" t="s">
        <v>352</v>
      </c>
    </row>
    <row r="3581" spans="1:13" x14ac:dyDescent="0.35">
      <c r="A3581" s="261" t="s">
        <v>4098</v>
      </c>
      <c r="B3581" s="261" t="s">
        <v>4099</v>
      </c>
      <c r="C3581" s="261" t="s">
        <v>4100</v>
      </c>
      <c r="D3581" s="261" t="s">
        <v>317</v>
      </c>
      <c r="E3581" s="261">
        <v>2</v>
      </c>
      <c r="F3581" s="261" t="s">
        <v>5926</v>
      </c>
      <c r="G3581" s="261" t="s">
        <v>404</v>
      </c>
      <c r="H3581" s="261">
        <v>1</v>
      </c>
      <c r="I3581" s="261" t="s">
        <v>6067</v>
      </c>
      <c r="J3581" s="261" t="s">
        <v>6054</v>
      </c>
      <c r="K3581" s="261" t="s">
        <v>6090</v>
      </c>
      <c r="L3581" s="262">
        <v>45631</v>
      </c>
      <c r="M3581" s="261" t="s">
        <v>352</v>
      </c>
    </row>
    <row r="3582" spans="1:13" x14ac:dyDescent="0.35">
      <c r="A3582" s="259" t="s">
        <v>4098</v>
      </c>
      <c r="B3582" s="259" t="s">
        <v>4099</v>
      </c>
      <c r="C3582" s="259" t="s">
        <v>4100</v>
      </c>
      <c r="D3582" s="259" t="s">
        <v>26</v>
      </c>
      <c r="E3582" s="259" t="s">
        <v>17</v>
      </c>
      <c r="F3582" s="259" t="s">
        <v>17</v>
      </c>
      <c r="G3582" s="259" t="s">
        <v>17</v>
      </c>
      <c r="H3582" s="259" t="s">
        <v>17</v>
      </c>
      <c r="I3582" s="259" t="s">
        <v>17</v>
      </c>
      <c r="J3582" s="259" t="s">
        <v>5453</v>
      </c>
      <c r="K3582" s="259" t="s">
        <v>6091</v>
      </c>
      <c r="L3582" s="260">
        <v>45631</v>
      </c>
      <c r="M3582" s="259" t="s">
        <v>352</v>
      </c>
    </row>
    <row r="3583" spans="1:13" x14ac:dyDescent="0.35">
      <c r="A3583" s="261" t="s">
        <v>4098</v>
      </c>
      <c r="B3583" s="261" t="s">
        <v>4099</v>
      </c>
      <c r="C3583" s="261" t="s">
        <v>4100</v>
      </c>
      <c r="D3583" s="261" t="s">
        <v>28</v>
      </c>
      <c r="E3583" s="261" t="s">
        <v>17</v>
      </c>
      <c r="F3583" s="261" t="s">
        <v>17</v>
      </c>
      <c r="G3583" s="261" t="s">
        <v>17</v>
      </c>
      <c r="H3583" s="261" t="s">
        <v>17</v>
      </c>
      <c r="I3583" s="261" t="s">
        <v>17</v>
      </c>
      <c r="J3583" s="261" t="s">
        <v>5453</v>
      </c>
      <c r="K3583" s="261" t="s">
        <v>6092</v>
      </c>
      <c r="L3583" s="262">
        <v>45631</v>
      </c>
      <c r="M3583" s="261" t="s">
        <v>352</v>
      </c>
    </row>
    <row r="3584" spans="1:13" x14ac:dyDescent="0.35">
      <c r="A3584" s="259" t="s">
        <v>3123</v>
      </c>
      <c r="B3584" s="259" t="s">
        <v>3124</v>
      </c>
      <c r="C3584" s="259" t="s">
        <v>3125</v>
      </c>
      <c r="D3584" s="259" t="s">
        <v>764</v>
      </c>
      <c r="E3584" s="259">
        <v>16376870</v>
      </c>
      <c r="F3584" s="259" t="s">
        <v>6093</v>
      </c>
      <c r="G3584" s="259" t="s">
        <v>723</v>
      </c>
      <c r="H3584" s="259">
        <v>2</v>
      </c>
      <c r="I3584" s="259" t="s">
        <v>6094</v>
      </c>
      <c r="J3584" s="259" t="s">
        <v>6095</v>
      </c>
      <c r="K3584" s="259" t="s">
        <v>6096</v>
      </c>
      <c r="L3584" s="260">
        <v>45635</v>
      </c>
      <c r="M3584" s="259" t="s">
        <v>20</v>
      </c>
    </row>
    <row r="3585" spans="1:13" x14ac:dyDescent="0.35">
      <c r="A3585" s="261" t="s">
        <v>3123</v>
      </c>
      <c r="B3585" s="261" t="s">
        <v>3124</v>
      </c>
      <c r="C3585" s="261" t="s">
        <v>3125</v>
      </c>
      <c r="D3585" s="261" t="s">
        <v>813</v>
      </c>
      <c r="E3585" s="261">
        <v>0</v>
      </c>
      <c r="F3585" s="261" t="s">
        <v>17</v>
      </c>
      <c r="G3585" s="261" t="s">
        <v>723</v>
      </c>
      <c r="H3585" s="261">
        <v>2</v>
      </c>
      <c r="I3585" s="261" t="s">
        <v>17</v>
      </c>
      <c r="J3585" s="261" t="s">
        <v>5770</v>
      </c>
      <c r="K3585" s="261" t="s">
        <v>6097</v>
      </c>
      <c r="L3585" s="262">
        <v>45635</v>
      </c>
      <c r="M3585" s="261" t="s">
        <v>20</v>
      </c>
    </row>
    <row r="3586" spans="1:13" x14ac:dyDescent="0.35">
      <c r="A3586" s="259" t="s">
        <v>3123</v>
      </c>
      <c r="B3586" s="259" t="s">
        <v>3124</v>
      </c>
      <c r="C3586" s="259" t="s">
        <v>3125</v>
      </c>
      <c r="D3586" s="259" t="s">
        <v>679</v>
      </c>
      <c r="E3586" s="259">
        <v>0</v>
      </c>
      <c r="F3586" s="259" t="s">
        <v>17</v>
      </c>
      <c r="G3586" s="259" t="s">
        <v>723</v>
      </c>
      <c r="H3586" s="259">
        <v>2</v>
      </c>
      <c r="I3586" s="259" t="s">
        <v>17</v>
      </c>
      <c r="J3586" s="259" t="s">
        <v>5770</v>
      </c>
      <c r="K3586" s="259" t="s">
        <v>6098</v>
      </c>
      <c r="L3586" s="260">
        <v>45635</v>
      </c>
      <c r="M3586" s="259" t="s">
        <v>20</v>
      </c>
    </row>
    <row r="3587" spans="1:13" x14ac:dyDescent="0.35">
      <c r="A3587" s="261" t="s">
        <v>3123</v>
      </c>
      <c r="B3587" s="261" t="s">
        <v>3124</v>
      </c>
      <c r="C3587" s="261" t="s">
        <v>3125</v>
      </c>
      <c r="D3587" s="261" t="s">
        <v>317</v>
      </c>
      <c r="E3587" s="261">
        <v>2</v>
      </c>
      <c r="F3587" s="261" t="s">
        <v>6099</v>
      </c>
      <c r="G3587" s="261" t="s">
        <v>723</v>
      </c>
      <c r="H3587" s="261">
        <v>2</v>
      </c>
      <c r="I3587" s="261" t="s">
        <v>6100</v>
      </c>
      <c r="J3587" s="261" t="s">
        <v>5775</v>
      </c>
      <c r="K3587" s="261" t="s">
        <v>6101</v>
      </c>
      <c r="L3587" s="262">
        <v>45635</v>
      </c>
      <c r="M3587" s="261" t="s">
        <v>20</v>
      </c>
    </row>
    <row r="3588" spans="1:13" x14ac:dyDescent="0.35">
      <c r="A3588" s="259" t="s">
        <v>3123</v>
      </c>
      <c r="B3588" s="259" t="s">
        <v>3124</v>
      </c>
      <c r="C3588" s="259" t="s">
        <v>3125</v>
      </c>
      <c r="D3588" s="259" t="s">
        <v>644</v>
      </c>
      <c r="E3588" s="259">
        <v>0</v>
      </c>
      <c r="F3588" s="259" t="s">
        <v>6102</v>
      </c>
      <c r="G3588" s="259" t="s">
        <v>22</v>
      </c>
      <c r="H3588" s="259">
        <v>3</v>
      </c>
      <c r="I3588" s="259" t="s">
        <v>3328</v>
      </c>
      <c r="J3588" s="259" t="s">
        <v>6103</v>
      </c>
      <c r="K3588" s="259" t="s">
        <v>6104</v>
      </c>
      <c r="L3588" s="260">
        <v>45635</v>
      </c>
      <c r="M3588" s="259" t="s">
        <v>20</v>
      </c>
    </row>
    <row r="3589" spans="1:13" x14ac:dyDescent="0.35">
      <c r="A3589" s="261" t="s">
        <v>5007</v>
      </c>
      <c r="B3589" s="261" t="s">
        <v>5008</v>
      </c>
      <c r="C3589" s="261" t="s">
        <v>5009</v>
      </c>
      <c r="D3589" s="261" t="s">
        <v>759</v>
      </c>
      <c r="E3589" s="261">
        <v>44500000</v>
      </c>
      <c r="F3589" s="261" t="s">
        <v>6105</v>
      </c>
      <c r="G3589" s="261" t="s">
        <v>723</v>
      </c>
      <c r="H3589" s="261">
        <v>2</v>
      </c>
      <c r="I3589" s="261" t="s">
        <v>6106</v>
      </c>
      <c r="J3589" s="261" t="s">
        <v>6107</v>
      </c>
      <c r="K3589" s="261" t="s">
        <v>6108</v>
      </c>
      <c r="L3589" s="262">
        <v>45638</v>
      </c>
      <c r="M3589" s="261" t="s">
        <v>20</v>
      </c>
    </row>
    <row r="3590" spans="1:13" x14ac:dyDescent="0.35">
      <c r="A3590" s="259" t="s">
        <v>5007</v>
      </c>
      <c r="B3590" s="259" t="s">
        <v>5008</v>
      </c>
      <c r="C3590" s="259" t="s">
        <v>5009</v>
      </c>
      <c r="D3590" s="259" t="s">
        <v>764</v>
      </c>
      <c r="E3590" s="259">
        <v>652230</v>
      </c>
      <c r="F3590" s="259" t="s">
        <v>6109</v>
      </c>
      <c r="G3590" s="259" t="s">
        <v>404</v>
      </c>
      <c r="H3590" s="259">
        <v>1</v>
      </c>
      <c r="I3590" s="259" t="s">
        <v>6110</v>
      </c>
      <c r="J3590" s="259" t="s">
        <v>6111</v>
      </c>
      <c r="K3590" s="259" t="s">
        <v>6112</v>
      </c>
      <c r="L3590" s="260">
        <v>45638</v>
      </c>
      <c r="M3590" s="259" t="s">
        <v>20</v>
      </c>
    </row>
    <row r="3591" spans="1:13" x14ac:dyDescent="0.35">
      <c r="A3591" s="261" t="s">
        <v>5007</v>
      </c>
      <c r="B3591" s="261" t="s">
        <v>5008</v>
      </c>
      <c r="C3591" s="261" t="s">
        <v>5009</v>
      </c>
      <c r="D3591" s="261" t="s">
        <v>769</v>
      </c>
      <c r="E3591" s="261">
        <v>44500000</v>
      </c>
      <c r="F3591" s="261" t="s">
        <v>6113</v>
      </c>
      <c r="G3591" s="261" t="s">
        <v>723</v>
      </c>
      <c r="H3591" s="261">
        <v>2</v>
      </c>
      <c r="I3591" s="261" t="s">
        <v>6114</v>
      </c>
      <c r="J3591" s="261" t="s">
        <v>6115</v>
      </c>
      <c r="K3591" s="261" t="s">
        <v>6116</v>
      </c>
      <c r="L3591" s="262">
        <v>45638</v>
      </c>
      <c r="M3591" s="261" t="s">
        <v>20</v>
      </c>
    </row>
    <row r="3592" spans="1:13" x14ac:dyDescent="0.35">
      <c r="A3592" s="259" t="s">
        <v>5007</v>
      </c>
      <c r="B3592" s="259" t="s">
        <v>5008</v>
      </c>
      <c r="C3592" s="259" t="s">
        <v>5009</v>
      </c>
      <c r="D3592" s="259" t="s">
        <v>774</v>
      </c>
      <c r="E3592" s="259">
        <v>44500000</v>
      </c>
      <c r="F3592" s="259" t="s">
        <v>6113</v>
      </c>
      <c r="G3592" s="259" t="s">
        <v>723</v>
      </c>
      <c r="H3592" s="259">
        <v>2</v>
      </c>
      <c r="I3592" s="259" t="s">
        <v>6114</v>
      </c>
      <c r="J3592" s="259" t="s">
        <v>6117</v>
      </c>
      <c r="K3592" s="259" t="s">
        <v>6118</v>
      </c>
      <c r="L3592" s="260">
        <v>45638</v>
      </c>
      <c r="M3592" s="259" t="s">
        <v>20</v>
      </c>
    </row>
    <row r="3593" spans="1:13" x14ac:dyDescent="0.35">
      <c r="A3593" s="261" t="s">
        <v>5007</v>
      </c>
      <c r="B3593" s="261" t="s">
        <v>5008</v>
      </c>
      <c r="C3593" s="261" t="s">
        <v>5009</v>
      </c>
      <c r="D3593" s="261" t="s">
        <v>463</v>
      </c>
      <c r="E3593" s="261">
        <v>13054724</v>
      </c>
      <c r="F3593" s="261" t="s">
        <v>6119</v>
      </c>
      <c r="G3593" s="261" t="s">
        <v>723</v>
      </c>
      <c r="H3593" s="261">
        <v>2</v>
      </c>
      <c r="I3593" s="261" t="s">
        <v>6120</v>
      </c>
      <c r="J3593" s="261" t="s">
        <v>6121</v>
      </c>
      <c r="K3593" s="261" t="s">
        <v>6122</v>
      </c>
      <c r="L3593" s="262">
        <v>45638</v>
      </c>
      <c r="M3593" s="261" t="s">
        <v>20</v>
      </c>
    </row>
    <row r="3594" spans="1:13" x14ac:dyDescent="0.35">
      <c r="A3594" s="259" t="s">
        <v>5007</v>
      </c>
      <c r="B3594" s="259" t="s">
        <v>5008</v>
      </c>
      <c r="C3594" s="259" t="s">
        <v>5009</v>
      </c>
      <c r="D3594" s="259" t="s">
        <v>40</v>
      </c>
      <c r="E3594" s="259">
        <v>253</v>
      </c>
      <c r="F3594" s="259" t="s">
        <v>6123</v>
      </c>
      <c r="G3594" s="259" t="s">
        <v>723</v>
      </c>
      <c r="H3594" s="259">
        <v>2</v>
      </c>
      <c r="I3594" s="259" t="s">
        <v>6124</v>
      </c>
      <c r="J3594" s="259" t="s">
        <v>6125</v>
      </c>
      <c r="K3594" s="259" t="s">
        <v>6126</v>
      </c>
      <c r="L3594" s="260">
        <v>45638</v>
      </c>
      <c r="M3594" s="259" t="s">
        <v>20</v>
      </c>
    </row>
    <row r="3595" spans="1:13" x14ac:dyDescent="0.35">
      <c r="A3595" s="261" t="s">
        <v>5007</v>
      </c>
      <c r="B3595" s="261" t="s">
        <v>5008</v>
      </c>
      <c r="C3595" s="261" t="s">
        <v>5009</v>
      </c>
      <c r="D3595" s="261" t="s">
        <v>644</v>
      </c>
      <c r="E3595" s="261">
        <v>819</v>
      </c>
      <c r="F3595" s="261" t="s">
        <v>6127</v>
      </c>
      <c r="G3595" s="261" t="s">
        <v>723</v>
      </c>
      <c r="H3595" s="261">
        <v>2</v>
      </c>
      <c r="I3595" s="261" t="s">
        <v>6128</v>
      </c>
      <c r="J3595" s="261" t="s">
        <v>6129</v>
      </c>
      <c r="K3595" s="261" t="s">
        <v>6130</v>
      </c>
      <c r="L3595" s="262">
        <v>45638</v>
      </c>
      <c r="M3595" s="261" t="s">
        <v>20</v>
      </c>
    </row>
    <row r="3596" spans="1:13" x14ac:dyDescent="0.35">
      <c r="A3596" s="259" t="s">
        <v>5007</v>
      </c>
      <c r="B3596" s="259" t="s">
        <v>5008</v>
      </c>
      <c r="C3596" s="259" t="s">
        <v>5009</v>
      </c>
      <c r="D3596" s="259" t="s">
        <v>649</v>
      </c>
      <c r="E3596" s="259">
        <v>819</v>
      </c>
      <c r="F3596" s="259" t="s">
        <v>6127</v>
      </c>
      <c r="G3596" s="259" t="s">
        <v>723</v>
      </c>
      <c r="H3596" s="259">
        <v>2</v>
      </c>
      <c r="I3596" s="259" t="s">
        <v>6128</v>
      </c>
      <c r="J3596" s="259" t="s">
        <v>6129</v>
      </c>
      <c r="K3596" s="259" t="s">
        <v>6131</v>
      </c>
      <c r="L3596" s="260">
        <v>45638</v>
      </c>
      <c r="M3596" s="259" t="s">
        <v>20</v>
      </c>
    </row>
    <row r="3597" spans="1:13" x14ac:dyDescent="0.35">
      <c r="A3597" s="261" t="s">
        <v>5007</v>
      </c>
      <c r="B3597" s="261" t="s">
        <v>5008</v>
      </c>
      <c r="C3597" s="261" t="s">
        <v>5009</v>
      </c>
      <c r="D3597" s="261" t="s">
        <v>797</v>
      </c>
      <c r="E3597" s="261">
        <v>23700000</v>
      </c>
      <c r="F3597" s="261" t="s">
        <v>6132</v>
      </c>
      <c r="G3597" s="261" t="s">
        <v>404</v>
      </c>
      <c r="H3597" s="261">
        <v>1</v>
      </c>
      <c r="I3597" s="261" t="s">
        <v>6133</v>
      </c>
      <c r="J3597" s="261" t="s">
        <v>6134</v>
      </c>
      <c r="K3597" s="261" t="s">
        <v>6135</v>
      </c>
      <c r="L3597" s="262">
        <v>45638</v>
      </c>
      <c r="M3597" s="261" t="s">
        <v>20</v>
      </c>
    </row>
    <row r="3598" spans="1:13" x14ac:dyDescent="0.35">
      <c r="A3598" s="259" t="s">
        <v>5007</v>
      </c>
      <c r="B3598" s="259" t="s">
        <v>5008</v>
      </c>
      <c r="C3598" s="259" t="s">
        <v>5009</v>
      </c>
      <c r="D3598" s="259" t="s">
        <v>802</v>
      </c>
      <c r="E3598" s="259">
        <v>0</v>
      </c>
      <c r="F3598" s="259" t="s">
        <v>6132</v>
      </c>
      <c r="G3598" s="259" t="s">
        <v>723</v>
      </c>
      <c r="H3598" s="259">
        <v>2</v>
      </c>
      <c r="I3598" s="259" t="s">
        <v>6133</v>
      </c>
      <c r="J3598" s="259" t="s">
        <v>6136</v>
      </c>
      <c r="K3598" s="259" t="s">
        <v>6137</v>
      </c>
      <c r="L3598" s="260">
        <v>45638</v>
      </c>
      <c r="M3598" s="259" t="s">
        <v>20</v>
      </c>
    </row>
    <row r="3599" spans="1:13" x14ac:dyDescent="0.35">
      <c r="A3599" s="261" t="s">
        <v>5007</v>
      </c>
      <c r="B3599" s="261" t="s">
        <v>5008</v>
      </c>
      <c r="C3599" s="261" t="s">
        <v>5009</v>
      </c>
      <c r="D3599" s="261" t="s">
        <v>807</v>
      </c>
      <c r="E3599" s="261">
        <v>20800000</v>
      </c>
      <c r="F3599" s="261" t="s">
        <v>6138</v>
      </c>
      <c r="G3599" s="261" t="s">
        <v>723</v>
      </c>
      <c r="H3599" s="261">
        <v>2</v>
      </c>
      <c r="I3599" s="261" t="s">
        <v>6139</v>
      </c>
      <c r="J3599" s="261" t="s">
        <v>6140</v>
      </c>
      <c r="K3599" s="261" t="s">
        <v>6141</v>
      </c>
      <c r="L3599" s="262">
        <v>45638</v>
      </c>
      <c r="M3599" s="261" t="s">
        <v>20</v>
      </c>
    </row>
    <row r="3600" spans="1:13" x14ac:dyDescent="0.35">
      <c r="A3600" s="259" t="s">
        <v>5007</v>
      </c>
      <c r="B3600" s="259" t="s">
        <v>5008</v>
      </c>
      <c r="C3600" s="259" t="s">
        <v>5009</v>
      </c>
      <c r="D3600" s="259" t="s">
        <v>810</v>
      </c>
      <c r="E3600" s="259">
        <v>11447000</v>
      </c>
      <c r="F3600" s="259" t="s">
        <v>6138</v>
      </c>
      <c r="G3600" s="259" t="s">
        <v>22</v>
      </c>
      <c r="H3600" s="259">
        <v>3</v>
      </c>
      <c r="I3600" s="259" t="s">
        <v>6139</v>
      </c>
      <c r="J3600" s="259" t="s">
        <v>6142</v>
      </c>
      <c r="K3600" s="259" t="s">
        <v>6143</v>
      </c>
      <c r="L3600" s="260">
        <v>45638</v>
      </c>
      <c r="M3600" s="259" t="s">
        <v>20</v>
      </c>
    </row>
    <row r="3601" spans="1:13" x14ac:dyDescent="0.35">
      <c r="A3601" s="261" t="s">
        <v>5007</v>
      </c>
      <c r="B3601" s="261" t="s">
        <v>5008</v>
      </c>
      <c r="C3601" s="261" t="s">
        <v>5009</v>
      </c>
      <c r="D3601" s="261" t="s">
        <v>813</v>
      </c>
      <c r="E3601" s="261">
        <v>12253000</v>
      </c>
      <c r="F3601" s="261" t="s">
        <v>6138</v>
      </c>
      <c r="G3601" s="261" t="s">
        <v>22</v>
      </c>
      <c r="H3601" s="261">
        <v>3</v>
      </c>
      <c r="I3601" s="261" t="s">
        <v>6139</v>
      </c>
      <c r="J3601" s="261" t="s">
        <v>6144</v>
      </c>
      <c r="K3601" s="261" t="s">
        <v>6145</v>
      </c>
      <c r="L3601" s="262">
        <v>45638</v>
      </c>
      <c r="M3601" s="261" t="s">
        <v>20</v>
      </c>
    </row>
    <row r="3602" spans="1:13" x14ac:dyDescent="0.35">
      <c r="A3602" s="259" t="s">
        <v>5007</v>
      </c>
      <c r="B3602" s="259" t="s">
        <v>5008</v>
      </c>
      <c r="C3602" s="259" t="s">
        <v>5009</v>
      </c>
      <c r="D3602" s="259" t="s">
        <v>679</v>
      </c>
      <c r="E3602" s="259">
        <v>0</v>
      </c>
      <c r="F3602" s="259" t="s">
        <v>6138</v>
      </c>
      <c r="G3602" s="259" t="s">
        <v>723</v>
      </c>
      <c r="H3602" s="259">
        <v>2</v>
      </c>
      <c r="I3602" s="259" t="s">
        <v>6139</v>
      </c>
      <c r="J3602" s="259" t="s">
        <v>6146</v>
      </c>
      <c r="K3602" s="259" t="s">
        <v>6147</v>
      </c>
      <c r="L3602" s="260">
        <v>45638</v>
      </c>
      <c r="M3602" s="259" t="s">
        <v>20</v>
      </c>
    </row>
    <row r="3603" spans="1:13" x14ac:dyDescent="0.35">
      <c r="A3603" s="261" t="s">
        <v>5007</v>
      </c>
      <c r="B3603" s="261" t="s">
        <v>5008</v>
      </c>
      <c r="C3603" s="261" t="s">
        <v>5009</v>
      </c>
      <c r="D3603" s="261" t="s">
        <v>317</v>
      </c>
      <c r="E3603" s="261">
        <v>4</v>
      </c>
      <c r="F3603" s="261" t="s">
        <v>6113</v>
      </c>
      <c r="G3603" s="261" t="s">
        <v>404</v>
      </c>
      <c r="H3603" s="261">
        <v>1</v>
      </c>
      <c r="I3603" s="261" t="s">
        <v>6114</v>
      </c>
      <c r="J3603" s="261" t="s">
        <v>6148</v>
      </c>
      <c r="K3603" s="261" t="s">
        <v>6149</v>
      </c>
      <c r="L3603" s="262">
        <v>45638</v>
      </c>
      <c r="M3603" s="261" t="s">
        <v>20</v>
      </c>
    </row>
    <row r="3604" spans="1:13" x14ac:dyDescent="0.35">
      <c r="A3604" s="259" t="s">
        <v>5007</v>
      </c>
      <c r="B3604" s="259" t="s">
        <v>5008</v>
      </c>
      <c r="C3604" s="259" t="s">
        <v>5009</v>
      </c>
      <c r="D3604" s="259" t="s">
        <v>26</v>
      </c>
      <c r="E3604" s="259" t="s">
        <v>17</v>
      </c>
      <c r="F3604" s="259" t="s">
        <v>17</v>
      </c>
      <c r="G3604" s="259" t="s">
        <v>17</v>
      </c>
      <c r="H3604" s="259" t="s">
        <v>17</v>
      </c>
      <c r="I3604" s="259" t="s">
        <v>17</v>
      </c>
      <c r="J3604" s="259" t="s">
        <v>6150</v>
      </c>
      <c r="K3604" s="259" t="s">
        <v>6151</v>
      </c>
      <c r="L3604" s="260">
        <v>45638</v>
      </c>
      <c r="M3604" s="259" t="s">
        <v>20</v>
      </c>
    </row>
    <row r="3605" spans="1:13" x14ac:dyDescent="0.35">
      <c r="A3605" s="261" t="s">
        <v>5007</v>
      </c>
      <c r="B3605" s="261" t="s">
        <v>5008</v>
      </c>
      <c r="C3605" s="261" t="s">
        <v>5009</v>
      </c>
      <c r="D3605" s="261" t="s">
        <v>28</v>
      </c>
      <c r="E3605" s="261">
        <v>543000</v>
      </c>
      <c r="F3605" s="261" t="s">
        <v>6152</v>
      </c>
      <c r="G3605" s="261" t="s">
        <v>723</v>
      </c>
      <c r="H3605" s="261">
        <v>2</v>
      </c>
      <c r="I3605" s="261" t="s">
        <v>6153</v>
      </c>
      <c r="J3605" s="261" t="s">
        <v>6154</v>
      </c>
      <c r="K3605" s="261" t="s">
        <v>6155</v>
      </c>
      <c r="L3605" s="262">
        <v>45638</v>
      </c>
      <c r="M3605" s="261" t="s">
        <v>20</v>
      </c>
    </row>
    <row r="3606" spans="1:13" x14ac:dyDescent="0.35">
      <c r="A3606" s="259" t="s">
        <v>5007</v>
      </c>
      <c r="B3606" s="259" t="s">
        <v>5008</v>
      </c>
      <c r="C3606" s="259" t="s">
        <v>5009</v>
      </c>
      <c r="D3606" s="259" t="s">
        <v>38</v>
      </c>
      <c r="E3606" s="259" t="s">
        <v>17</v>
      </c>
      <c r="F3606" s="259" t="s">
        <v>17</v>
      </c>
      <c r="G3606" s="259" t="s">
        <v>17</v>
      </c>
      <c r="H3606" s="259" t="s">
        <v>17</v>
      </c>
      <c r="I3606" s="259" t="s">
        <v>17</v>
      </c>
      <c r="J3606" s="259" t="s">
        <v>6150</v>
      </c>
      <c r="K3606" s="259" t="s">
        <v>6156</v>
      </c>
      <c r="L3606" s="260">
        <v>45638</v>
      </c>
      <c r="M3606" s="259" t="s">
        <v>20</v>
      </c>
    </row>
    <row r="3607" spans="1:13" x14ac:dyDescent="0.35">
      <c r="A3607" s="261" t="s">
        <v>5007</v>
      </c>
      <c r="B3607" s="261" t="s">
        <v>5008</v>
      </c>
      <c r="C3607" s="261" t="s">
        <v>5009</v>
      </c>
      <c r="D3607" s="261" t="s">
        <v>16</v>
      </c>
      <c r="E3607" s="261">
        <v>21300</v>
      </c>
      <c r="F3607" s="261" t="s">
        <v>6157</v>
      </c>
      <c r="G3607" s="261" t="s">
        <v>723</v>
      </c>
      <c r="H3607" s="261">
        <v>2</v>
      </c>
      <c r="I3607" s="261" t="s">
        <v>6158</v>
      </c>
      <c r="J3607" s="261" t="s">
        <v>6159</v>
      </c>
      <c r="K3607" s="261" t="s">
        <v>6160</v>
      </c>
      <c r="L3607" s="262">
        <v>45638</v>
      </c>
      <c r="M3607" s="261" t="s">
        <v>20</v>
      </c>
    </row>
    <row r="3608" spans="1:13" x14ac:dyDescent="0.35">
      <c r="A3608" s="259" t="s">
        <v>5007</v>
      </c>
      <c r="B3608" s="259" t="s">
        <v>5008</v>
      </c>
      <c r="C3608" s="259" t="s">
        <v>5009</v>
      </c>
      <c r="D3608" s="259" t="s">
        <v>21</v>
      </c>
      <c r="E3608" s="259">
        <v>3330</v>
      </c>
      <c r="F3608" s="259" t="s">
        <v>6157</v>
      </c>
      <c r="G3608" s="259" t="s">
        <v>723</v>
      </c>
      <c r="H3608" s="259">
        <v>2</v>
      </c>
      <c r="I3608" s="259" t="s">
        <v>6158</v>
      </c>
      <c r="J3608" s="259" t="s">
        <v>6161</v>
      </c>
      <c r="K3608" s="259" t="s">
        <v>6162</v>
      </c>
      <c r="L3608" s="260">
        <v>45638</v>
      </c>
      <c r="M3608" s="259" t="s">
        <v>20</v>
      </c>
    </row>
    <row r="3609" spans="1:13" x14ac:dyDescent="0.35">
      <c r="A3609" s="261" t="s">
        <v>5007</v>
      </c>
      <c r="B3609" s="261" t="s">
        <v>5008</v>
      </c>
      <c r="C3609" s="261" t="s">
        <v>5009</v>
      </c>
      <c r="D3609" s="261" t="s">
        <v>631</v>
      </c>
      <c r="E3609" s="261" t="s">
        <v>17</v>
      </c>
      <c r="F3609" s="261" t="s">
        <v>17</v>
      </c>
      <c r="G3609" s="261" t="s">
        <v>17</v>
      </c>
      <c r="H3609" s="261" t="s">
        <v>17</v>
      </c>
      <c r="I3609" s="261" t="s">
        <v>17</v>
      </c>
      <c r="J3609" s="261" t="s">
        <v>6150</v>
      </c>
      <c r="K3609" s="261" t="s">
        <v>6163</v>
      </c>
      <c r="L3609" s="262">
        <v>45638</v>
      </c>
      <c r="M3609" s="261" t="s">
        <v>20</v>
      </c>
    </row>
    <row r="3610" spans="1:13" x14ac:dyDescent="0.35">
      <c r="A3610" s="259" t="s">
        <v>5007</v>
      </c>
      <c r="B3610" s="259" t="s">
        <v>5008</v>
      </c>
      <c r="C3610" s="259" t="s">
        <v>5009</v>
      </c>
      <c r="D3610" s="259" t="s">
        <v>24</v>
      </c>
      <c r="E3610" s="259" t="s">
        <v>17</v>
      </c>
      <c r="F3610" s="259" t="s">
        <v>17</v>
      </c>
      <c r="G3610" s="259" t="s">
        <v>17</v>
      </c>
      <c r="H3610" s="259" t="s">
        <v>17</v>
      </c>
      <c r="I3610" s="259" t="s">
        <v>17</v>
      </c>
      <c r="J3610" s="259" t="s">
        <v>6150</v>
      </c>
      <c r="K3610" s="259" t="s">
        <v>6164</v>
      </c>
      <c r="L3610" s="260">
        <v>45638</v>
      </c>
      <c r="M3610" s="259" t="s">
        <v>20</v>
      </c>
    </row>
    <row r="3611" spans="1:13" x14ac:dyDescent="0.35">
      <c r="A3611" s="261" t="s">
        <v>42</v>
      </c>
      <c r="B3611" s="261" t="s">
        <v>43</v>
      </c>
      <c r="C3611" s="261" t="s">
        <v>44</v>
      </c>
      <c r="D3611" s="261" t="s">
        <v>759</v>
      </c>
      <c r="E3611" s="261">
        <v>26524317</v>
      </c>
      <c r="F3611" s="261" t="s">
        <v>6165</v>
      </c>
      <c r="G3611" s="261" t="s">
        <v>723</v>
      </c>
      <c r="H3611" s="261">
        <v>2</v>
      </c>
      <c r="I3611" s="261" t="s">
        <v>6166</v>
      </c>
      <c r="J3611" s="261" t="s">
        <v>6167</v>
      </c>
      <c r="K3611" s="261" t="s">
        <v>6168</v>
      </c>
      <c r="L3611" s="262">
        <v>45638</v>
      </c>
      <c r="M3611" s="261" t="s">
        <v>20</v>
      </c>
    </row>
    <row r="3612" spans="1:13" x14ac:dyDescent="0.35">
      <c r="A3612" s="259" t="s">
        <v>42</v>
      </c>
      <c r="B3612" s="259" t="s">
        <v>43</v>
      </c>
      <c r="C3612" s="259" t="s">
        <v>44</v>
      </c>
      <c r="D3612" s="259" t="s">
        <v>764</v>
      </c>
      <c r="E3612" s="259">
        <v>120410</v>
      </c>
      <c r="F3612" s="259" t="s">
        <v>6169</v>
      </c>
      <c r="G3612" s="259" t="s">
        <v>404</v>
      </c>
      <c r="H3612" s="259">
        <v>1</v>
      </c>
      <c r="I3612" s="259" t="s">
        <v>6170</v>
      </c>
      <c r="J3612" s="259" t="s">
        <v>6171</v>
      </c>
      <c r="K3612" s="259" t="s">
        <v>6172</v>
      </c>
      <c r="L3612" s="260">
        <v>45638</v>
      </c>
      <c r="M3612" s="259" t="s">
        <v>20</v>
      </c>
    </row>
    <row r="3613" spans="1:13" x14ac:dyDescent="0.35">
      <c r="A3613" s="261" t="s">
        <v>42</v>
      </c>
      <c r="B3613" s="261" t="s">
        <v>43</v>
      </c>
      <c r="C3613" s="261" t="s">
        <v>44</v>
      </c>
      <c r="D3613" s="261" t="s">
        <v>769</v>
      </c>
      <c r="E3613" s="261">
        <v>26524317</v>
      </c>
      <c r="F3613" s="261" t="s">
        <v>6165</v>
      </c>
      <c r="G3613" s="261" t="s">
        <v>723</v>
      </c>
      <c r="H3613" s="261">
        <v>2</v>
      </c>
      <c r="I3613" s="261" t="s">
        <v>6173</v>
      </c>
      <c r="J3613" s="261" t="s">
        <v>6174</v>
      </c>
      <c r="K3613" s="261" t="s">
        <v>6175</v>
      </c>
      <c r="L3613" s="262">
        <v>45638</v>
      </c>
      <c r="M3613" s="261" t="s">
        <v>20</v>
      </c>
    </row>
    <row r="3614" spans="1:13" x14ac:dyDescent="0.35">
      <c r="A3614" s="259" t="s">
        <v>42</v>
      </c>
      <c r="B3614" s="259" t="s">
        <v>43</v>
      </c>
      <c r="C3614" s="259" t="s">
        <v>44</v>
      </c>
      <c r="D3614" s="259" t="s">
        <v>774</v>
      </c>
      <c r="E3614" s="259">
        <v>26524317</v>
      </c>
      <c r="F3614" s="259" t="s">
        <v>6165</v>
      </c>
      <c r="G3614" s="259" t="s">
        <v>723</v>
      </c>
      <c r="H3614" s="259">
        <v>2</v>
      </c>
      <c r="I3614" s="259" t="s">
        <v>6176</v>
      </c>
      <c r="J3614" s="259" t="s">
        <v>6177</v>
      </c>
      <c r="K3614" s="259" t="s">
        <v>6178</v>
      </c>
      <c r="L3614" s="260">
        <v>45638</v>
      </c>
      <c r="M3614" s="259" t="s">
        <v>20</v>
      </c>
    </row>
    <row r="3615" spans="1:13" x14ac:dyDescent="0.35">
      <c r="A3615" s="261" t="s">
        <v>42</v>
      </c>
      <c r="B3615" s="261" t="s">
        <v>43</v>
      </c>
      <c r="C3615" s="261" t="s">
        <v>44</v>
      </c>
      <c r="D3615" s="261" t="s">
        <v>463</v>
      </c>
      <c r="E3615" s="261">
        <v>49100</v>
      </c>
      <c r="F3615" s="261" t="s">
        <v>6179</v>
      </c>
      <c r="G3615" s="261" t="s">
        <v>723</v>
      </c>
      <c r="H3615" s="261">
        <v>2</v>
      </c>
      <c r="I3615" s="261" t="s">
        <v>6180</v>
      </c>
      <c r="J3615" s="261" t="s">
        <v>6181</v>
      </c>
      <c r="K3615" s="261" t="s">
        <v>6182</v>
      </c>
      <c r="L3615" s="262">
        <v>45638</v>
      </c>
      <c r="M3615" s="261" t="s">
        <v>20</v>
      </c>
    </row>
    <row r="3616" spans="1:13" x14ac:dyDescent="0.35">
      <c r="A3616" s="259" t="s">
        <v>42</v>
      </c>
      <c r="B3616" s="259" t="s">
        <v>43</v>
      </c>
      <c r="C3616" s="259" t="s">
        <v>44</v>
      </c>
      <c r="D3616" s="259" t="s">
        <v>40</v>
      </c>
      <c r="E3616" s="259">
        <v>0</v>
      </c>
      <c r="F3616" s="259" t="s">
        <v>17</v>
      </c>
      <c r="G3616" s="259" t="s">
        <v>17</v>
      </c>
      <c r="H3616" s="259" t="s">
        <v>17</v>
      </c>
      <c r="I3616" s="259" t="s">
        <v>17</v>
      </c>
      <c r="J3616" s="259" t="s">
        <v>17</v>
      </c>
      <c r="K3616" s="259" t="s">
        <v>6183</v>
      </c>
      <c r="L3616" s="260">
        <v>45638</v>
      </c>
      <c r="M3616" s="259" t="s">
        <v>20</v>
      </c>
    </row>
    <row r="3617" spans="1:13" x14ac:dyDescent="0.35">
      <c r="A3617" s="261" t="s">
        <v>42</v>
      </c>
      <c r="B3617" s="261" t="s">
        <v>43</v>
      </c>
      <c r="C3617" s="261" t="s">
        <v>44</v>
      </c>
      <c r="D3617" s="261" t="s">
        <v>644</v>
      </c>
      <c r="E3617" s="261">
        <v>4030</v>
      </c>
      <c r="F3617" s="261" t="s">
        <v>6184</v>
      </c>
      <c r="G3617" s="261" t="s">
        <v>723</v>
      </c>
      <c r="H3617" s="261">
        <v>2</v>
      </c>
      <c r="I3617" s="261" t="s">
        <v>6185</v>
      </c>
      <c r="J3617" s="261" t="s">
        <v>6186</v>
      </c>
      <c r="K3617" s="261" t="s">
        <v>6187</v>
      </c>
      <c r="L3617" s="262">
        <v>45638</v>
      </c>
      <c r="M3617" s="261" t="s">
        <v>352</v>
      </c>
    </row>
    <row r="3618" spans="1:13" x14ac:dyDescent="0.35">
      <c r="A3618" s="259" t="s">
        <v>42</v>
      </c>
      <c r="B3618" s="259" t="s">
        <v>43</v>
      </c>
      <c r="C3618" s="259" t="s">
        <v>44</v>
      </c>
      <c r="D3618" s="259" t="s">
        <v>649</v>
      </c>
      <c r="E3618" s="259">
        <v>4030</v>
      </c>
      <c r="F3618" s="259" t="s">
        <v>6184</v>
      </c>
      <c r="G3618" s="259" t="s">
        <v>723</v>
      </c>
      <c r="H3618" s="259">
        <v>2</v>
      </c>
      <c r="I3618" s="259" t="s">
        <v>6185</v>
      </c>
      <c r="J3618" s="259" t="s">
        <v>6186</v>
      </c>
      <c r="K3618" s="259" t="s">
        <v>6188</v>
      </c>
      <c r="L3618" s="260">
        <v>45638</v>
      </c>
      <c r="M3618" s="259" t="s">
        <v>352</v>
      </c>
    </row>
    <row r="3619" spans="1:13" x14ac:dyDescent="0.35">
      <c r="A3619" s="261" t="s">
        <v>42</v>
      </c>
      <c r="B3619" s="261" t="s">
        <v>43</v>
      </c>
      <c r="C3619" s="261" t="s">
        <v>44</v>
      </c>
      <c r="D3619" s="261" t="s">
        <v>797</v>
      </c>
      <c r="E3619" s="261">
        <v>10429535</v>
      </c>
      <c r="F3619" s="261" t="s">
        <v>6189</v>
      </c>
      <c r="G3619" s="261" t="s">
        <v>22</v>
      </c>
      <c r="H3619" s="261">
        <v>3</v>
      </c>
      <c r="I3619" s="261" t="s">
        <v>6190</v>
      </c>
      <c r="J3619" s="261" t="s">
        <v>6191</v>
      </c>
      <c r="K3619" s="261" t="s">
        <v>6192</v>
      </c>
      <c r="L3619" s="262">
        <v>45638</v>
      </c>
      <c r="M3619" s="261" t="s">
        <v>20</v>
      </c>
    </row>
    <row r="3620" spans="1:13" x14ac:dyDescent="0.35">
      <c r="A3620" s="259" t="s">
        <v>42</v>
      </c>
      <c r="B3620" s="259" t="s">
        <v>43</v>
      </c>
      <c r="C3620" s="259" t="s">
        <v>44</v>
      </c>
      <c r="D3620" s="259" t="s">
        <v>802</v>
      </c>
      <c r="E3620" s="259">
        <v>0</v>
      </c>
      <c r="F3620" s="259" t="s">
        <v>6193</v>
      </c>
      <c r="G3620" s="259" t="s">
        <v>22</v>
      </c>
      <c r="H3620" s="259">
        <v>3</v>
      </c>
      <c r="I3620" s="259" t="s">
        <v>6194</v>
      </c>
      <c r="J3620" s="259" t="s">
        <v>2111</v>
      </c>
      <c r="K3620" s="259" t="s">
        <v>6195</v>
      </c>
      <c r="L3620" s="260">
        <v>45638</v>
      </c>
      <c r="M3620" s="259" t="s">
        <v>20</v>
      </c>
    </row>
    <row r="3621" spans="1:13" x14ac:dyDescent="0.35">
      <c r="A3621" s="261" t="s">
        <v>42</v>
      </c>
      <c r="B3621" s="261" t="s">
        <v>43</v>
      </c>
      <c r="C3621" s="261" t="s">
        <v>44</v>
      </c>
      <c r="D3621" s="261" t="s">
        <v>807</v>
      </c>
      <c r="E3621" s="261">
        <v>16094782</v>
      </c>
      <c r="F3621" s="261" t="s">
        <v>6193</v>
      </c>
      <c r="G3621" s="261" t="s">
        <v>22</v>
      </c>
      <c r="H3621" s="261">
        <v>3</v>
      </c>
      <c r="I3621" s="261" t="s">
        <v>6194</v>
      </c>
      <c r="J3621" s="261" t="s">
        <v>5618</v>
      </c>
      <c r="K3621" s="261" t="s">
        <v>6196</v>
      </c>
      <c r="L3621" s="262">
        <v>45638</v>
      </c>
      <c r="M3621" s="261" t="s">
        <v>20</v>
      </c>
    </row>
    <row r="3622" spans="1:13" x14ac:dyDescent="0.35">
      <c r="A3622" s="259" t="s">
        <v>42</v>
      </c>
      <c r="B3622" s="259" t="s">
        <v>43</v>
      </c>
      <c r="C3622" s="259" t="s">
        <v>44</v>
      </c>
      <c r="D3622" s="259" t="s">
        <v>810</v>
      </c>
      <c r="E3622" s="259">
        <v>4970376</v>
      </c>
      <c r="F3622" s="259" t="s">
        <v>6193</v>
      </c>
      <c r="G3622" s="259" t="s">
        <v>22</v>
      </c>
      <c r="H3622" s="259">
        <v>3</v>
      </c>
      <c r="I3622" s="259" t="s">
        <v>6194</v>
      </c>
      <c r="J3622" s="259" t="s">
        <v>6197</v>
      </c>
      <c r="K3622" s="259" t="s">
        <v>6198</v>
      </c>
      <c r="L3622" s="260">
        <v>45638</v>
      </c>
      <c r="M3622" s="259" t="s">
        <v>20</v>
      </c>
    </row>
    <row r="3623" spans="1:13" x14ac:dyDescent="0.35">
      <c r="A3623" s="261" t="s">
        <v>42</v>
      </c>
      <c r="B3623" s="261" t="s">
        <v>43</v>
      </c>
      <c r="C3623" s="261" t="s">
        <v>44</v>
      </c>
      <c r="D3623" s="261" t="s">
        <v>813</v>
      </c>
      <c r="E3623" s="261">
        <v>5459159</v>
      </c>
      <c r="F3623" s="261" t="s">
        <v>6193</v>
      </c>
      <c r="G3623" s="261" t="s">
        <v>22</v>
      </c>
      <c r="H3623" s="261">
        <v>3</v>
      </c>
      <c r="I3623" s="261" t="s">
        <v>6194</v>
      </c>
      <c r="J3623" s="261" t="s">
        <v>6197</v>
      </c>
      <c r="K3623" s="261" t="s">
        <v>6199</v>
      </c>
      <c r="L3623" s="262">
        <v>45638</v>
      </c>
      <c r="M3623" s="261" t="s">
        <v>20</v>
      </c>
    </row>
    <row r="3624" spans="1:13" x14ac:dyDescent="0.35">
      <c r="A3624" s="259" t="s">
        <v>42</v>
      </c>
      <c r="B3624" s="259" t="s">
        <v>43</v>
      </c>
      <c r="C3624" s="259" t="s">
        <v>44</v>
      </c>
      <c r="D3624" s="259" t="s">
        <v>679</v>
      </c>
      <c r="E3624" s="259">
        <v>0</v>
      </c>
      <c r="F3624" s="259" t="s">
        <v>6193</v>
      </c>
      <c r="G3624" s="259" t="s">
        <v>22</v>
      </c>
      <c r="H3624" s="259">
        <v>3</v>
      </c>
      <c r="I3624" s="259" t="s">
        <v>6194</v>
      </c>
      <c r="J3624" s="259" t="s">
        <v>6197</v>
      </c>
      <c r="K3624" s="259" t="s">
        <v>6200</v>
      </c>
      <c r="L3624" s="260">
        <v>45638</v>
      </c>
      <c r="M3624" s="259" t="s">
        <v>20</v>
      </c>
    </row>
    <row r="3625" spans="1:13" x14ac:dyDescent="0.35">
      <c r="A3625" s="261" t="s">
        <v>42</v>
      </c>
      <c r="B3625" s="261" t="s">
        <v>43</v>
      </c>
      <c r="C3625" s="261" t="s">
        <v>44</v>
      </c>
      <c r="D3625" s="261" t="s">
        <v>317</v>
      </c>
      <c r="E3625" s="261">
        <v>3</v>
      </c>
      <c r="F3625" s="261" t="s">
        <v>6201</v>
      </c>
      <c r="G3625" s="261" t="s">
        <v>723</v>
      </c>
      <c r="H3625" s="261">
        <v>2</v>
      </c>
      <c r="I3625" s="261" t="s">
        <v>6202</v>
      </c>
      <c r="J3625" s="261" t="s">
        <v>6203</v>
      </c>
      <c r="K3625" s="261" t="s">
        <v>6204</v>
      </c>
      <c r="L3625" s="262">
        <v>45638</v>
      </c>
      <c r="M3625" s="261" t="s">
        <v>20</v>
      </c>
    </row>
    <row r="3626" spans="1:13" x14ac:dyDescent="0.35">
      <c r="A3626" s="259" t="s">
        <v>5684</v>
      </c>
      <c r="B3626" s="259" t="s">
        <v>5685</v>
      </c>
      <c r="C3626" s="259" t="s">
        <v>5686</v>
      </c>
      <c r="D3626" s="259" t="s">
        <v>759</v>
      </c>
      <c r="E3626" s="259">
        <v>1450935791</v>
      </c>
      <c r="F3626" s="259" t="s">
        <v>6205</v>
      </c>
      <c r="G3626" s="259" t="s">
        <v>723</v>
      </c>
      <c r="H3626" s="259">
        <v>2</v>
      </c>
      <c r="I3626" s="259" t="s">
        <v>6206</v>
      </c>
      <c r="J3626" s="259" t="s">
        <v>6207</v>
      </c>
      <c r="K3626" s="259" t="s">
        <v>6208</v>
      </c>
      <c r="L3626" s="260">
        <v>45638</v>
      </c>
      <c r="M3626" s="259" t="s">
        <v>20</v>
      </c>
    </row>
    <row r="3627" spans="1:13" x14ac:dyDescent="0.35">
      <c r="A3627" s="261" t="s">
        <v>5684</v>
      </c>
      <c r="B3627" s="261" t="s">
        <v>5685</v>
      </c>
      <c r="C3627" s="261" t="s">
        <v>5686</v>
      </c>
      <c r="D3627" s="261" t="s">
        <v>764</v>
      </c>
      <c r="E3627" s="261">
        <v>47040</v>
      </c>
      <c r="F3627" s="261" t="s">
        <v>6209</v>
      </c>
      <c r="G3627" s="261" t="s">
        <v>723</v>
      </c>
      <c r="H3627" s="261">
        <v>2</v>
      </c>
      <c r="I3627" s="261" t="s">
        <v>6210</v>
      </c>
      <c r="J3627" s="261" t="s">
        <v>6211</v>
      </c>
      <c r="K3627" s="261" t="s">
        <v>6212</v>
      </c>
      <c r="L3627" s="262">
        <v>45638</v>
      </c>
      <c r="M3627" s="261" t="s">
        <v>20</v>
      </c>
    </row>
    <row r="3628" spans="1:13" x14ac:dyDescent="0.35">
      <c r="A3628" s="259" t="s">
        <v>5684</v>
      </c>
      <c r="B3628" s="259" t="s">
        <v>5685</v>
      </c>
      <c r="C3628" s="259" t="s">
        <v>5686</v>
      </c>
      <c r="D3628" s="259" t="s">
        <v>769</v>
      </c>
      <c r="E3628" s="259">
        <v>17293397</v>
      </c>
      <c r="F3628" s="259" t="s">
        <v>6209</v>
      </c>
      <c r="G3628" s="259" t="s">
        <v>723</v>
      </c>
      <c r="H3628" s="259">
        <v>2</v>
      </c>
      <c r="I3628" s="259" t="s">
        <v>6213</v>
      </c>
      <c r="J3628" s="259" t="s">
        <v>6214</v>
      </c>
      <c r="K3628" s="259" t="s">
        <v>6215</v>
      </c>
      <c r="L3628" s="260">
        <v>45638</v>
      </c>
      <c r="M3628" s="259" t="s">
        <v>20</v>
      </c>
    </row>
    <row r="3629" spans="1:13" x14ac:dyDescent="0.35">
      <c r="A3629" s="261" t="s">
        <v>5684</v>
      </c>
      <c r="B3629" s="261" t="s">
        <v>5685</v>
      </c>
      <c r="C3629" s="261" t="s">
        <v>5686</v>
      </c>
      <c r="D3629" s="261" t="s">
        <v>774</v>
      </c>
      <c r="E3629" s="261">
        <v>1040000</v>
      </c>
      <c r="F3629" s="261" t="s">
        <v>6216</v>
      </c>
      <c r="G3629" s="261" t="s">
        <v>723</v>
      </c>
      <c r="H3629" s="261">
        <v>2</v>
      </c>
      <c r="I3629" s="261" t="s">
        <v>6217</v>
      </c>
      <c r="J3629" s="261" t="s">
        <v>6218</v>
      </c>
      <c r="K3629" s="261" t="s">
        <v>6219</v>
      </c>
      <c r="L3629" s="262">
        <v>45638</v>
      </c>
      <c r="M3629" s="261" t="s">
        <v>20</v>
      </c>
    </row>
    <row r="3630" spans="1:13" x14ac:dyDescent="0.35">
      <c r="A3630" s="259" t="s">
        <v>5684</v>
      </c>
      <c r="B3630" s="259" t="s">
        <v>5685</v>
      </c>
      <c r="C3630" s="259" t="s">
        <v>5686</v>
      </c>
      <c r="D3630" s="259" t="s">
        <v>463</v>
      </c>
      <c r="E3630" s="259">
        <v>79150</v>
      </c>
      <c r="F3630" s="259" t="s">
        <v>6220</v>
      </c>
      <c r="G3630" s="259" t="s">
        <v>723</v>
      </c>
      <c r="H3630" s="259">
        <v>2</v>
      </c>
      <c r="I3630" s="259" t="s">
        <v>6221</v>
      </c>
      <c r="J3630" s="259" t="s">
        <v>6222</v>
      </c>
      <c r="K3630" s="259" t="s">
        <v>6223</v>
      </c>
      <c r="L3630" s="260">
        <v>45638</v>
      </c>
      <c r="M3630" s="259" t="s">
        <v>20</v>
      </c>
    </row>
    <row r="3631" spans="1:13" x14ac:dyDescent="0.35">
      <c r="A3631" s="261" t="s">
        <v>5684</v>
      </c>
      <c r="B3631" s="261" t="s">
        <v>5685</v>
      </c>
      <c r="C3631" s="261" t="s">
        <v>5686</v>
      </c>
      <c r="D3631" s="261" t="s">
        <v>40</v>
      </c>
      <c r="E3631" s="261">
        <v>9</v>
      </c>
      <c r="F3631" s="261" t="s">
        <v>6224</v>
      </c>
      <c r="G3631" s="261" t="s">
        <v>22</v>
      </c>
      <c r="H3631" s="261">
        <v>3</v>
      </c>
      <c r="I3631" s="261" t="s">
        <v>6225</v>
      </c>
      <c r="J3631" s="261" t="s">
        <v>6226</v>
      </c>
      <c r="K3631" s="261" t="s">
        <v>6227</v>
      </c>
      <c r="L3631" s="262">
        <v>45638</v>
      </c>
      <c r="M3631" s="261" t="s">
        <v>20</v>
      </c>
    </row>
    <row r="3632" spans="1:13" x14ac:dyDescent="0.35">
      <c r="A3632" s="259" t="s">
        <v>5684</v>
      </c>
      <c r="B3632" s="259" t="s">
        <v>5685</v>
      </c>
      <c r="C3632" s="259" t="s">
        <v>5686</v>
      </c>
      <c r="D3632" s="259" t="s">
        <v>644</v>
      </c>
      <c r="E3632" s="259">
        <v>105</v>
      </c>
      <c r="F3632" s="259" t="s">
        <v>6224</v>
      </c>
      <c r="G3632" s="259" t="s">
        <v>404</v>
      </c>
      <c r="H3632" s="259">
        <v>1</v>
      </c>
      <c r="I3632" s="259" t="s">
        <v>6225</v>
      </c>
      <c r="J3632" s="259" t="s">
        <v>6228</v>
      </c>
      <c r="K3632" s="259" t="s">
        <v>6229</v>
      </c>
      <c r="L3632" s="260">
        <v>45638</v>
      </c>
      <c r="M3632" s="259" t="s">
        <v>20</v>
      </c>
    </row>
    <row r="3633" spans="1:13" x14ac:dyDescent="0.35">
      <c r="A3633" s="261" t="s">
        <v>5684</v>
      </c>
      <c r="B3633" s="261" t="s">
        <v>5685</v>
      </c>
      <c r="C3633" s="261" t="s">
        <v>5686</v>
      </c>
      <c r="D3633" s="261" t="s">
        <v>649</v>
      </c>
      <c r="E3633" s="261">
        <v>105</v>
      </c>
      <c r="F3633" s="261" t="s">
        <v>6224</v>
      </c>
      <c r="G3633" s="261" t="s">
        <v>404</v>
      </c>
      <c r="H3633" s="261">
        <v>1</v>
      </c>
      <c r="I3633" s="261" t="s">
        <v>6225</v>
      </c>
      <c r="J3633" s="261" t="s">
        <v>6230</v>
      </c>
      <c r="K3633" s="261" t="s">
        <v>6231</v>
      </c>
      <c r="L3633" s="262">
        <v>45638</v>
      </c>
      <c r="M3633" s="261" t="s">
        <v>20</v>
      </c>
    </row>
    <row r="3634" spans="1:13" x14ac:dyDescent="0.35">
      <c r="A3634" s="259" t="s">
        <v>5684</v>
      </c>
      <c r="B3634" s="259" t="s">
        <v>5685</v>
      </c>
      <c r="C3634" s="259" t="s">
        <v>5686</v>
      </c>
      <c r="D3634" s="259" t="s">
        <v>797</v>
      </c>
      <c r="E3634" s="259">
        <v>79150</v>
      </c>
      <c r="F3634" s="259" t="s">
        <v>6220</v>
      </c>
      <c r="G3634" s="259" t="s">
        <v>723</v>
      </c>
      <c r="H3634" s="259">
        <v>2</v>
      </c>
      <c r="I3634" s="259" t="s">
        <v>6221</v>
      </c>
      <c r="J3634" s="259" t="s">
        <v>6232</v>
      </c>
      <c r="K3634" s="259" t="s">
        <v>6233</v>
      </c>
      <c r="L3634" s="260">
        <v>45638</v>
      </c>
      <c r="M3634" s="259" t="s">
        <v>20</v>
      </c>
    </row>
    <row r="3635" spans="1:13" x14ac:dyDescent="0.35">
      <c r="A3635" s="261" t="s">
        <v>5684</v>
      </c>
      <c r="B3635" s="261" t="s">
        <v>5685</v>
      </c>
      <c r="C3635" s="261" t="s">
        <v>5686</v>
      </c>
      <c r="D3635" s="261" t="s">
        <v>802</v>
      </c>
      <c r="E3635" s="261">
        <v>16253397</v>
      </c>
      <c r="F3635" s="261" t="s">
        <v>6234</v>
      </c>
      <c r="G3635" s="261" t="s">
        <v>723</v>
      </c>
      <c r="H3635" s="261">
        <v>2</v>
      </c>
      <c r="I3635" s="261" t="s">
        <v>6235</v>
      </c>
      <c r="J3635" s="261" t="s">
        <v>5941</v>
      </c>
      <c r="K3635" s="261" t="s">
        <v>6236</v>
      </c>
      <c r="L3635" s="262">
        <v>45638</v>
      </c>
      <c r="M3635" s="261" t="s">
        <v>20</v>
      </c>
    </row>
    <row r="3636" spans="1:13" x14ac:dyDescent="0.35">
      <c r="A3636" s="259" t="s">
        <v>5684</v>
      </c>
      <c r="B3636" s="259" t="s">
        <v>5685</v>
      </c>
      <c r="C3636" s="259" t="s">
        <v>5686</v>
      </c>
      <c r="D3636" s="259" t="s">
        <v>807</v>
      </c>
      <c r="E3636" s="259">
        <v>960850</v>
      </c>
      <c r="F3636" s="259" t="s">
        <v>6237</v>
      </c>
      <c r="G3636" s="259" t="s">
        <v>723</v>
      </c>
      <c r="H3636" s="259">
        <v>2</v>
      </c>
      <c r="I3636" s="259" t="s">
        <v>6238</v>
      </c>
      <c r="J3636" s="259" t="s">
        <v>5618</v>
      </c>
      <c r="K3636" s="259" t="s">
        <v>6239</v>
      </c>
      <c r="L3636" s="260">
        <v>45638</v>
      </c>
      <c r="M3636" s="259" t="s">
        <v>20</v>
      </c>
    </row>
    <row r="3637" spans="1:13" x14ac:dyDescent="0.35">
      <c r="A3637" s="261" t="s">
        <v>5684</v>
      </c>
      <c r="B3637" s="261" t="s">
        <v>5685</v>
      </c>
      <c r="C3637" s="261" t="s">
        <v>5686</v>
      </c>
      <c r="D3637" s="261" t="s">
        <v>810</v>
      </c>
      <c r="E3637" s="261">
        <v>79150</v>
      </c>
      <c r="F3637" s="261" t="s">
        <v>6220</v>
      </c>
      <c r="G3637" s="261" t="s">
        <v>723</v>
      </c>
      <c r="H3637" s="261">
        <v>2</v>
      </c>
      <c r="I3637" s="261" t="s">
        <v>6221</v>
      </c>
      <c r="J3637" s="261" t="s">
        <v>5982</v>
      </c>
      <c r="K3637" s="261" t="s">
        <v>6240</v>
      </c>
      <c r="L3637" s="262">
        <v>45638</v>
      </c>
      <c r="M3637" s="261" t="s">
        <v>20</v>
      </c>
    </row>
    <row r="3638" spans="1:13" x14ac:dyDescent="0.35">
      <c r="A3638" s="259" t="s">
        <v>5684</v>
      </c>
      <c r="B3638" s="259" t="s">
        <v>5685</v>
      </c>
      <c r="C3638" s="259" t="s">
        <v>5686</v>
      </c>
      <c r="D3638" s="259" t="s">
        <v>813</v>
      </c>
      <c r="E3638" s="259" t="s">
        <v>17</v>
      </c>
      <c r="F3638" s="259" t="s">
        <v>6220</v>
      </c>
      <c r="G3638" s="259" t="s">
        <v>723</v>
      </c>
      <c r="H3638" s="259">
        <v>2</v>
      </c>
      <c r="I3638" s="259" t="s">
        <v>6221</v>
      </c>
      <c r="J3638" s="259" t="s">
        <v>5982</v>
      </c>
      <c r="K3638" s="259" t="s">
        <v>6241</v>
      </c>
      <c r="L3638" s="260">
        <v>45638</v>
      </c>
      <c r="M3638" s="259" t="s">
        <v>20</v>
      </c>
    </row>
    <row r="3639" spans="1:13" x14ac:dyDescent="0.35">
      <c r="A3639" s="261" t="s">
        <v>5684</v>
      </c>
      <c r="B3639" s="261" t="s">
        <v>5685</v>
      </c>
      <c r="C3639" s="261" t="s">
        <v>5686</v>
      </c>
      <c r="D3639" s="261" t="s">
        <v>679</v>
      </c>
      <c r="E3639" s="261" t="s">
        <v>17</v>
      </c>
      <c r="F3639" s="261" t="s">
        <v>6220</v>
      </c>
      <c r="G3639" s="261" t="s">
        <v>723</v>
      </c>
      <c r="H3639" s="261">
        <v>2</v>
      </c>
      <c r="I3639" s="261" t="s">
        <v>6221</v>
      </c>
      <c r="J3639" s="261" t="s">
        <v>5982</v>
      </c>
      <c r="K3639" s="261" t="s">
        <v>6242</v>
      </c>
      <c r="L3639" s="262">
        <v>45638</v>
      </c>
      <c r="M3639" s="261" t="s">
        <v>20</v>
      </c>
    </row>
    <row r="3640" spans="1:13" x14ac:dyDescent="0.35">
      <c r="A3640" s="259" t="s">
        <v>5684</v>
      </c>
      <c r="B3640" s="259" t="s">
        <v>5685</v>
      </c>
      <c r="C3640" s="259" t="s">
        <v>5686</v>
      </c>
      <c r="D3640" s="259" t="s">
        <v>317</v>
      </c>
      <c r="E3640" s="259">
        <v>4</v>
      </c>
      <c r="F3640" s="259" t="s">
        <v>6220</v>
      </c>
      <c r="G3640" s="259" t="s">
        <v>723</v>
      </c>
      <c r="H3640" s="259">
        <v>2</v>
      </c>
      <c r="I3640" s="259" t="s">
        <v>6221</v>
      </c>
      <c r="J3640" s="259" t="s">
        <v>6243</v>
      </c>
      <c r="K3640" s="259" t="s">
        <v>6244</v>
      </c>
      <c r="L3640" s="260">
        <v>45638</v>
      </c>
      <c r="M3640" s="259" t="s">
        <v>20</v>
      </c>
    </row>
    <row r="3641" spans="1:13" x14ac:dyDescent="0.35">
      <c r="A3641" s="261" t="s">
        <v>5684</v>
      </c>
      <c r="B3641" s="261" t="s">
        <v>5685</v>
      </c>
      <c r="C3641" s="261" t="s">
        <v>5686</v>
      </c>
      <c r="D3641" s="261" t="s">
        <v>26</v>
      </c>
      <c r="E3641" s="261" t="s">
        <v>17</v>
      </c>
      <c r="F3641" s="261" t="s">
        <v>17</v>
      </c>
      <c r="G3641" s="261" t="s">
        <v>17</v>
      </c>
      <c r="H3641" s="261" t="s">
        <v>17</v>
      </c>
      <c r="I3641" s="261" t="s">
        <v>17</v>
      </c>
      <c r="J3641" s="261" t="s">
        <v>1153</v>
      </c>
      <c r="K3641" s="261" t="s">
        <v>6245</v>
      </c>
      <c r="L3641" s="262">
        <v>45638</v>
      </c>
      <c r="M3641" s="261" t="s">
        <v>20</v>
      </c>
    </row>
    <row r="3642" spans="1:13" x14ac:dyDescent="0.35">
      <c r="A3642" s="259" t="s">
        <v>5684</v>
      </c>
      <c r="B3642" s="259" t="s">
        <v>5685</v>
      </c>
      <c r="C3642" s="259" t="s">
        <v>5686</v>
      </c>
      <c r="D3642" s="259" t="s">
        <v>28</v>
      </c>
      <c r="E3642" s="259" t="s">
        <v>17</v>
      </c>
      <c r="F3642" s="259" t="s">
        <v>17</v>
      </c>
      <c r="G3642" s="259" t="s">
        <v>17</v>
      </c>
      <c r="H3642" s="259" t="s">
        <v>17</v>
      </c>
      <c r="I3642" s="259" t="s">
        <v>17</v>
      </c>
      <c r="J3642" s="259" t="s">
        <v>1153</v>
      </c>
      <c r="K3642" s="259" t="s">
        <v>6246</v>
      </c>
      <c r="L3642" s="260">
        <v>45638</v>
      </c>
      <c r="M3642" s="259" t="s">
        <v>20</v>
      </c>
    </row>
    <row r="3643" spans="1:13" x14ac:dyDescent="0.35">
      <c r="A3643" s="261" t="s">
        <v>5684</v>
      </c>
      <c r="B3643" s="261" t="s">
        <v>5685</v>
      </c>
      <c r="C3643" s="261" t="s">
        <v>5686</v>
      </c>
      <c r="D3643" s="261" t="s">
        <v>38</v>
      </c>
      <c r="E3643" s="261" t="s">
        <v>17</v>
      </c>
      <c r="F3643" s="261" t="s">
        <v>17</v>
      </c>
      <c r="G3643" s="261" t="s">
        <v>17</v>
      </c>
      <c r="H3643" s="261" t="s">
        <v>17</v>
      </c>
      <c r="I3643" s="261" t="s">
        <v>17</v>
      </c>
      <c r="J3643" s="261" t="s">
        <v>1153</v>
      </c>
      <c r="K3643" s="261" t="s">
        <v>6247</v>
      </c>
      <c r="L3643" s="262">
        <v>45638</v>
      </c>
      <c r="M3643" s="261" t="s">
        <v>20</v>
      </c>
    </row>
    <row r="3644" spans="1:13" x14ac:dyDescent="0.35">
      <c r="A3644" s="259" t="s">
        <v>5684</v>
      </c>
      <c r="B3644" s="259" t="s">
        <v>5685</v>
      </c>
      <c r="C3644" s="259" t="s">
        <v>5686</v>
      </c>
      <c r="D3644" s="259" t="s">
        <v>16</v>
      </c>
      <c r="E3644" s="259">
        <v>53195</v>
      </c>
      <c r="F3644" s="259" t="s">
        <v>6248</v>
      </c>
      <c r="G3644" s="259" t="s">
        <v>723</v>
      </c>
      <c r="H3644" s="259">
        <v>2</v>
      </c>
      <c r="I3644" s="259" t="s">
        <v>6249</v>
      </c>
      <c r="J3644" s="259" t="s">
        <v>6250</v>
      </c>
      <c r="K3644" s="259" t="s">
        <v>6251</v>
      </c>
      <c r="L3644" s="260">
        <v>45638</v>
      </c>
      <c r="M3644" s="259" t="s">
        <v>20</v>
      </c>
    </row>
    <row r="3645" spans="1:13" x14ac:dyDescent="0.35">
      <c r="A3645" s="261" t="s">
        <v>5684</v>
      </c>
      <c r="B3645" s="261" t="s">
        <v>5685</v>
      </c>
      <c r="C3645" s="261" t="s">
        <v>5686</v>
      </c>
      <c r="D3645" s="261" t="s">
        <v>21</v>
      </c>
      <c r="E3645" s="261">
        <v>9608</v>
      </c>
      <c r="F3645" s="261" t="s">
        <v>6248</v>
      </c>
      <c r="G3645" s="261" t="s">
        <v>723</v>
      </c>
      <c r="H3645" s="261">
        <v>2</v>
      </c>
      <c r="I3645" s="261" t="s">
        <v>6249</v>
      </c>
      <c r="J3645" s="261" t="s">
        <v>6252</v>
      </c>
      <c r="K3645" s="261" t="s">
        <v>6253</v>
      </c>
      <c r="L3645" s="262">
        <v>45638</v>
      </c>
      <c r="M3645" s="261" t="s">
        <v>20</v>
      </c>
    </row>
    <row r="3646" spans="1:13" x14ac:dyDescent="0.35">
      <c r="A3646" s="259" t="s">
        <v>5684</v>
      </c>
      <c r="B3646" s="259" t="s">
        <v>5685</v>
      </c>
      <c r="C3646" s="259" t="s">
        <v>5686</v>
      </c>
      <c r="D3646" s="259" t="s">
        <v>631</v>
      </c>
      <c r="E3646" s="259" t="s">
        <v>17</v>
      </c>
      <c r="F3646" s="259" t="s">
        <v>17</v>
      </c>
      <c r="G3646" s="259" t="s">
        <v>17</v>
      </c>
      <c r="H3646" s="259" t="s">
        <v>17</v>
      </c>
      <c r="I3646" s="259" t="s">
        <v>17</v>
      </c>
      <c r="J3646" s="259" t="s">
        <v>1153</v>
      </c>
      <c r="K3646" s="259" t="s">
        <v>6254</v>
      </c>
      <c r="L3646" s="260">
        <v>45638</v>
      </c>
      <c r="M3646" s="259" t="s">
        <v>20</v>
      </c>
    </row>
    <row r="3647" spans="1:13" x14ac:dyDescent="0.35">
      <c r="A3647" s="261" t="s">
        <v>5684</v>
      </c>
      <c r="B3647" s="261" t="s">
        <v>5685</v>
      </c>
      <c r="C3647" s="261" t="s">
        <v>5686</v>
      </c>
      <c r="D3647" s="261" t="s">
        <v>24</v>
      </c>
      <c r="E3647" s="261" t="s">
        <v>17</v>
      </c>
      <c r="F3647" s="261" t="s">
        <v>17</v>
      </c>
      <c r="G3647" s="261" t="s">
        <v>17</v>
      </c>
      <c r="H3647" s="261" t="s">
        <v>17</v>
      </c>
      <c r="I3647" s="261" t="s">
        <v>17</v>
      </c>
      <c r="J3647" s="261" t="s">
        <v>6255</v>
      </c>
      <c r="K3647" s="261" t="s">
        <v>6256</v>
      </c>
      <c r="L3647" s="262">
        <v>45638</v>
      </c>
      <c r="M3647" s="261" t="s">
        <v>20</v>
      </c>
    </row>
    <row r="3648" spans="1:13" x14ac:dyDescent="0.35">
      <c r="A3648" s="259" t="s">
        <v>480</v>
      </c>
      <c r="B3648" s="259" t="s">
        <v>481</v>
      </c>
      <c r="C3648" s="259" t="s">
        <v>482</v>
      </c>
      <c r="D3648" s="259" t="s">
        <v>759</v>
      </c>
      <c r="E3648" s="259">
        <v>91919902</v>
      </c>
      <c r="F3648" s="259" t="s">
        <v>6257</v>
      </c>
      <c r="G3648" s="259" t="s">
        <v>404</v>
      </c>
      <c r="H3648" s="259">
        <v>1</v>
      </c>
      <c r="I3648" s="259" t="s">
        <v>6258</v>
      </c>
      <c r="J3648" s="259" t="s">
        <v>6259</v>
      </c>
      <c r="K3648" s="259" t="s">
        <v>6260</v>
      </c>
      <c r="L3648" s="260">
        <v>45638</v>
      </c>
      <c r="M3648" s="259" t="s">
        <v>352</v>
      </c>
    </row>
    <row r="3649" spans="1:13" x14ac:dyDescent="0.35">
      <c r="A3649" s="261" t="s">
        <v>480</v>
      </c>
      <c r="B3649" s="261" t="s">
        <v>481</v>
      </c>
      <c r="C3649" s="261" t="s">
        <v>482</v>
      </c>
      <c r="D3649" s="261" t="s">
        <v>764</v>
      </c>
      <c r="E3649" s="261">
        <v>239561</v>
      </c>
      <c r="F3649" s="261" t="s">
        <v>6261</v>
      </c>
      <c r="G3649" s="261" t="s">
        <v>22</v>
      </c>
      <c r="H3649" s="261">
        <v>3</v>
      </c>
      <c r="I3649" s="261" t="s">
        <v>6262</v>
      </c>
      <c r="J3649" s="261" t="s">
        <v>6263</v>
      </c>
      <c r="K3649" s="261" t="s">
        <v>6264</v>
      </c>
      <c r="L3649" s="262">
        <v>45638</v>
      </c>
      <c r="M3649" s="261" t="s">
        <v>20</v>
      </c>
    </row>
    <row r="3650" spans="1:13" x14ac:dyDescent="0.35">
      <c r="A3650" s="259" t="s">
        <v>480</v>
      </c>
      <c r="B3650" s="259" t="s">
        <v>481</v>
      </c>
      <c r="C3650" s="259" t="s">
        <v>482</v>
      </c>
      <c r="D3650" s="259" t="s">
        <v>769</v>
      </c>
      <c r="E3650" s="259">
        <v>27084000</v>
      </c>
      <c r="F3650" s="259" t="s">
        <v>6265</v>
      </c>
      <c r="G3650" s="259" t="s">
        <v>22</v>
      </c>
      <c r="H3650" s="259">
        <v>3</v>
      </c>
      <c r="I3650" s="259" t="s">
        <v>6266</v>
      </c>
      <c r="J3650" s="259" t="s">
        <v>6267</v>
      </c>
      <c r="K3650" s="259" t="s">
        <v>6268</v>
      </c>
      <c r="L3650" s="260">
        <v>45638</v>
      </c>
      <c r="M3650" s="259" t="s">
        <v>352</v>
      </c>
    </row>
    <row r="3651" spans="1:13" x14ac:dyDescent="0.35">
      <c r="A3651" s="261" t="s">
        <v>480</v>
      </c>
      <c r="B3651" s="261" t="s">
        <v>481</v>
      </c>
      <c r="C3651" s="261" t="s">
        <v>482</v>
      </c>
      <c r="D3651" s="261" t="s">
        <v>774</v>
      </c>
      <c r="E3651" s="261">
        <v>4488000</v>
      </c>
      <c r="F3651" s="261" t="s">
        <v>6269</v>
      </c>
      <c r="G3651" s="261" t="s">
        <v>22</v>
      </c>
      <c r="H3651" s="261">
        <v>3</v>
      </c>
      <c r="I3651" s="261" t="s">
        <v>6270</v>
      </c>
      <c r="J3651" s="261" t="s">
        <v>6271</v>
      </c>
      <c r="K3651" s="261" t="s">
        <v>6272</v>
      </c>
      <c r="L3651" s="262">
        <v>45638</v>
      </c>
      <c r="M3651" s="261" t="s">
        <v>352</v>
      </c>
    </row>
    <row r="3652" spans="1:13" x14ac:dyDescent="0.35">
      <c r="A3652" s="259" t="s">
        <v>480</v>
      </c>
      <c r="B3652" s="259" t="s">
        <v>481</v>
      </c>
      <c r="C3652" s="259" t="s">
        <v>482</v>
      </c>
      <c r="D3652" s="259" t="s">
        <v>463</v>
      </c>
      <c r="E3652" s="259">
        <v>4488000</v>
      </c>
      <c r="F3652" s="259" t="s">
        <v>6269</v>
      </c>
      <c r="G3652" s="259" t="s">
        <v>22</v>
      </c>
      <c r="H3652" s="259">
        <v>3</v>
      </c>
      <c r="I3652" s="259" t="s">
        <v>6270</v>
      </c>
      <c r="J3652" s="259" t="s">
        <v>6273</v>
      </c>
      <c r="K3652" s="259" t="s">
        <v>6274</v>
      </c>
      <c r="L3652" s="260">
        <v>45638</v>
      </c>
      <c r="M3652" s="259" t="s">
        <v>352</v>
      </c>
    </row>
    <row r="3653" spans="1:13" x14ac:dyDescent="0.35">
      <c r="A3653" s="261" t="s">
        <v>480</v>
      </c>
      <c r="B3653" s="261" t="s">
        <v>481</v>
      </c>
      <c r="C3653" s="261" t="s">
        <v>482</v>
      </c>
      <c r="D3653" s="261" t="s">
        <v>644</v>
      </c>
      <c r="E3653" s="261" t="s">
        <v>17</v>
      </c>
      <c r="F3653" s="261" t="s">
        <v>424</v>
      </c>
      <c r="G3653" s="261" t="s">
        <v>17</v>
      </c>
      <c r="H3653" s="261" t="s">
        <v>17</v>
      </c>
      <c r="I3653" s="261" t="s">
        <v>424</v>
      </c>
      <c r="J3653" s="261" t="s">
        <v>6275</v>
      </c>
      <c r="K3653" s="261" t="s">
        <v>6276</v>
      </c>
      <c r="L3653" s="262">
        <v>45638</v>
      </c>
      <c r="M3653" s="261" t="s">
        <v>352</v>
      </c>
    </row>
    <row r="3654" spans="1:13" x14ac:dyDescent="0.35">
      <c r="A3654" s="259" t="s">
        <v>480</v>
      </c>
      <c r="B3654" s="259" t="s">
        <v>481</v>
      </c>
      <c r="C3654" s="259" t="s">
        <v>482</v>
      </c>
      <c r="D3654" s="259" t="s">
        <v>649</v>
      </c>
      <c r="E3654" s="259" t="s">
        <v>17</v>
      </c>
      <c r="F3654" s="259" t="s">
        <v>424</v>
      </c>
      <c r="G3654" s="259" t="s">
        <v>17</v>
      </c>
      <c r="H3654" s="259" t="s">
        <v>17</v>
      </c>
      <c r="I3654" s="259" t="s">
        <v>17</v>
      </c>
      <c r="J3654" s="259" t="s">
        <v>6277</v>
      </c>
      <c r="K3654" s="259" t="s">
        <v>6278</v>
      </c>
      <c r="L3654" s="260">
        <v>45638</v>
      </c>
      <c r="M3654" s="259" t="s">
        <v>352</v>
      </c>
    </row>
    <row r="3655" spans="1:13" x14ac:dyDescent="0.35">
      <c r="A3655" s="261" t="s">
        <v>480</v>
      </c>
      <c r="B3655" s="261" t="s">
        <v>481</v>
      </c>
      <c r="C3655" s="261" t="s">
        <v>482</v>
      </c>
      <c r="D3655" s="261" t="s">
        <v>797</v>
      </c>
      <c r="E3655" s="261">
        <v>4488000</v>
      </c>
      <c r="F3655" s="261" t="s">
        <v>6269</v>
      </c>
      <c r="G3655" s="261" t="s">
        <v>22</v>
      </c>
      <c r="H3655" s="261">
        <v>3</v>
      </c>
      <c r="I3655" s="261" t="s">
        <v>6270</v>
      </c>
      <c r="J3655" s="261" t="s">
        <v>6279</v>
      </c>
      <c r="K3655" s="261" t="s">
        <v>6280</v>
      </c>
      <c r="L3655" s="262">
        <v>45638</v>
      </c>
      <c r="M3655" s="261" t="s">
        <v>352</v>
      </c>
    </row>
    <row r="3656" spans="1:13" x14ac:dyDescent="0.35">
      <c r="A3656" s="259" t="s">
        <v>480</v>
      </c>
      <c r="B3656" s="259" t="s">
        <v>481</v>
      </c>
      <c r="C3656" s="259" t="s">
        <v>482</v>
      </c>
      <c r="D3656" s="259" t="s">
        <v>802</v>
      </c>
      <c r="E3656" s="259">
        <v>22596000</v>
      </c>
      <c r="F3656" s="259" t="s">
        <v>6269</v>
      </c>
      <c r="G3656" s="259" t="s">
        <v>22</v>
      </c>
      <c r="H3656" s="259">
        <v>3</v>
      </c>
      <c r="I3656" s="259" t="s">
        <v>6270</v>
      </c>
      <c r="J3656" s="259" t="s">
        <v>6281</v>
      </c>
      <c r="K3656" s="259" t="s">
        <v>6282</v>
      </c>
      <c r="L3656" s="260">
        <v>45638</v>
      </c>
      <c r="M3656" s="259" t="s">
        <v>352</v>
      </c>
    </row>
    <row r="3657" spans="1:13" x14ac:dyDescent="0.35">
      <c r="A3657" s="261" t="s">
        <v>480</v>
      </c>
      <c r="B3657" s="261" t="s">
        <v>481</v>
      </c>
      <c r="C3657" s="261" t="s">
        <v>482</v>
      </c>
      <c r="D3657" s="261" t="s">
        <v>807</v>
      </c>
      <c r="E3657" s="261">
        <v>0</v>
      </c>
      <c r="F3657" s="261" t="s">
        <v>6269</v>
      </c>
      <c r="G3657" s="261" t="s">
        <v>22</v>
      </c>
      <c r="H3657" s="261">
        <v>3</v>
      </c>
      <c r="I3657" s="261" t="s">
        <v>6270</v>
      </c>
      <c r="J3657" s="261" t="s">
        <v>6283</v>
      </c>
      <c r="K3657" s="261" t="s">
        <v>6284</v>
      </c>
      <c r="L3657" s="262">
        <v>45638</v>
      </c>
      <c r="M3657" s="261" t="s">
        <v>352</v>
      </c>
    </row>
    <row r="3658" spans="1:13" x14ac:dyDescent="0.35">
      <c r="A3658" s="259" t="s">
        <v>480</v>
      </c>
      <c r="B3658" s="259" t="s">
        <v>481</v>
      </c>
      <c r="C3658" s="259" t="s">
        <v>482</v>
      </c>
      <c r="D3658" s="259" t="s">
        <v>810</v>
      </c>
      <c r="E3658" s="259">
        <v>1388000</v>
      </c>
      <c r="F3658" s="259" t="s">
        <v>6269</v>
      </c>
      <c r="G3658" s="259" t="s">
        <v>22</v>
      </c>
      <c r="H3658" s="259">
        <v>3</v>
      </c>
      <c r="I3658" s="259" t="s">
        <v>6270</v>
      </c>
      <c r="J3658" s="259" t="s">
        <v>6285</v>
      </c>
      <c r="K3658" s="259" t="s">
        <v>6286</v>
      </c>
      <c r="L3658" s="260">
        <v>45638</v>
      </c>
      <c r="M3658" s="259" t="s">
        <v>352</v>
      </c>
    </row>
    <row r="3659" spans="1:13" x14ac:dyDescent="0.35">
      <c r="A3659" s="261" t="s">
        <v>480</v>
      </c>
      <c r="B3659" s="261" t="s">
        <v>481</v>
      </c>
      <c r="C3659" s="261" t="s">
        <v>482</v>
      </c>
      <c r="D3659" s="261" t="s">
        <v>813</v>
      </c>
      <c r="E3659" s="261">
        <v>3100000</v>
      </c>
      <c r="F3659" s="261" t="s">
        <v>6269</v>
      </c>
      <c r="G3659" s="261" t="s">
        <v>22</v>
      </c>
      <c r="H3659" s="261">
        <v>3</v>
      </c>
      <c r="I3659" s="261" t="s">
        <v>6270</v>
      </c>
      <c r="J3659" s="261" t="s">
        <v>6287</v>
      </c>
      <c r="K3659" s="261" t="s">
        <v>6288</v>
      </c>
      <c r="L3659" s="262">
        <v>45638</v>
      </c>
      <c r="M3659" s="261" t="s">
        <v>352</v>
      </c>
    </row>
    <row r="3660" spans="1:13" x14ac:dyDescent="0.35">
      <c r="A3660" s="259" t="s">
        <v>480</v>
      </c>
      <c r="B3660" s="259" t="s">
        <v>481</v>
      </c>
      <c r="C3660" s="259" t="s">
        <v>482</v>
      </c>
      <c r="D3660" s="259" t="s">
        <v>679</v>
      </c>
      <c r="E3660" s="259">
        <v>0</v>
      </c>
      <c r="F3660" s="259" t="s">
        <v>6269</v>
      </c>
      <c r="G3660" s="259" t="s">
        <v>22</v>
      </c>
      <c r="H3660" s="259">
        <v>3</v>
      </c>
      <c r="I3660" s="259" t="s">
        <v>6270</v>
      </c>
      <c r="J3660" s="259" t="s">
        <v>6289</v>
      </c>
      <c r="K3660" s="259" t="s">
        <v>6290</v>
      </c>
      <c r="L3660" s="260">
        <v>45638</v>
      </c>
      <c r="M3660" s="259" t="s">
        <v>20</v>
      </c>
    </row>
    <row r="3661" spans="1:13" x14ac:dyDescent="0.35">
      <c r="A3661" s="261" t="s">
        <v>480</v>
      </c>
      <c r="B3661" s="261" t="s">
        <v>481</v>
      </c>
      <c r="C3661" s="261" t="s">
        <v>482</v>
      </c>
      <c r="D3661" s="261" t="s">
        <v>317</v>
      </c>
      <c r="E3661" s="261">
        <v>2</v>
      </c>
      <c r="F3661" s="261" t="s">
        <v>6269</v>
      </c>
      <c r="G3661" s="261" t="s">
        <v>22</v>
      </c>
      <c r="H3661" s="261">
        <v>3</v>
      </c>
      <c r="I3661" s="261" t="s">
        <v>6270</v>
      </c>
      <c r="J3661" s="261" t="s">
        <v>6291</v>
      </c>
      <c r="K3661" s="261" t="s">
        <v>6292</v>
      </c>
      <c r="L3661" s="262">
        <v>45638</v>
      </c>
      <c r="M3661" s="261" t="s">
        <v>20</v>
      </c>
    </row>
    <row r="3662" spans="1:13" x14ac:dyDescent="0.35">
      <c r="A3662" s="259" t="s">
        <v>4939</v>
      </c>
      <c r="B3662" s="259" t="s">
        <v>4940</v>
      </c>
      <c r="C3662" s="259" t="s">
        <v>312</v>
      </c>
      <c r="D3662" s="259" t="s">
        <v>759</v>
      </c>
      <c r="E3662" s="259">
        <v>252772454</v>
      </c>
      <c r="F3662" s="259" t="s">
        <v>6293</v>
      </c>
      <c r="G3662" s="259" t="s">
        <v>723</v>
      </c>
      <c r="H3662" s="259">
        <v>2</v>
      </c>
      <c r="I3662" s="259" t="s">
        <v>5416</v>
      </c>
      <c r="J3662" s="259" t="s">
        <v>6294</v>
      </c>
      <c r="K3662" s="259" t="s">
        <v>6295</v>
      </c>
      <c r="L3662" s="260">
        <v>45638</v>
      </c>
      <c r="M3662" s="259" t="s">
        <v>20</v>
      </c>
    </row>
    <row r="3663" spans="1:13" x14ac:dyDescent="0.35">
      <c r="A3663" s="261" t="s">
        <v>4939</v>
      </c>
      <c r="B3663" s="261" t="s">
        <v>4940</v>
      </c>
      <c r="C3663" s="261" t="s">
        <v>312</v>
      </c>
      <c r="D3663" s="261" t="s">
        <v>764</v>
      </c>
      <c r="E3663" s="261">
        <v>770880</v>
      </c>
      <c r="F3663" s="261" t="s">
        <v>6296</v>
      </c>
      <c r="G3663" s="261" t="s">
        <v>723</v>
      </c>
      <c r="H3663" s="261">
        <v>2</v>
      </c>
      <c r="I3663" s="261" t="s">
        <v>6297</v>
      </c>
      <c r="J3663" s="261" t="s">
        <v>6298</v>
      </c>
      <c r="K3663" s="261" t="s">
        <v>6299</v>
      </c>
      <c r="L3663" s="262">
        <v>45638</v>
      </c>
      <c r="M3663" s="261" t="s">
        <v>20</v>
      </c>
    </row>
    <row r="3664" spans="1:13" x14ac:dyDescent="0.35">
      <c r="A3664" s="259" t="s">
        <v>4939</v>
      </c>
      <c r="B3664" s="259" t="s">
        <v>4940</v>
      </c>
      <c r="C3664" s="259" t="s">
        <v>312</v>
      </c>
      <c r="D3664" s="259" t="s">
        <v>769</v>
      </c>
      <c r="E3664" s="259">
        <v>252772454</v>
      </c>
      <c r="F3664" s="259" t="s">
        <v>6293</v>
      </c>
      <c r="G3664" s="259" t="s">
        <v>723</v>
      </c>
      <c r="H3664" s="259">
        <v>2</v>
      </c>
      <c r="I3664" s="259" t="s">
        <v>5416</v>
      </c>
      <c r="J3664" s="259" t="s">
        <v>6300</v>
      </c>
      <c r="K3664" s="259" t="s">
        <v>6301</v>
      </c>
      <c r="L3664" s="260">
        <v>45638</v>
      </c>
      <c r="M3664" s="259" t="s">
        <v>20</v>
      </c>
    </row>
    <row r="3665" spans="1:13" x14ac:dyDescent="0.35">
      <c r="A3665" s="261" t="s">
        <v>4939</v>
      </c>
      <c r="B3665" s="261" t="s">
        <v>4940</v>
      </c>
      <c r="C3665" s="261" t="s">
        <v>312</v>
      </c>
      <c r="D3665" s="261" t="s">
        <v>774</v>
      </c>
      <c r="E3665" s="261">
        <v>104972844</v>
      </c>
      <c r="F3665" s="261" t="s">
        <v>6302</v>
      </c>
      <c r="G3665" s="261" t="s">
        <v>723</v>
      </c>
      <c r="H3665" s="261">
        <v>2</v>
      </c>
      <c r="I3665" s="261" t="s">
        <v>6303</v>
      </c>
      <c r="J3665" s="261" t="s">
        <v>6304</v>
      </c>
      <c r="K3665" s="261" t="s">
        <v>6305</v>
      </c>
      <c r="L3665" s="262">
        <v>45638</v>
      </c>
      <c r="M3665" s="261" t="s">
        <v>352</v>
      </c>
    </row>
    <row r="3666" spans="1:13" x14ac:dyDescent="0.35">
      <c r="A3666" s="259" t="s">
        <v>4939</v>
      </c>
      <c r="B3666" s="259" t="s">
        <v>4940</v>
      </c>
      <c r="C3666" s="259" t="s">
        <v>312</v>
      </c>
      <c r="D3666" s="259" t="s">
        <v>463</v>
      </c>
      <c r="E3666" s="259">
        <v>1375988</v>
      </c>
      <c r="F3666" s="259" t="s">
        <v>6306</v>
      </c>
      <c r="G3666" s="259" t="s">
        <v>723</v>
      </c>
      <c r="H3666" s="259">
        <v>2</v>
      </c>
      <c r="I3666" s="259" t="s">
        <v>6307</v>
      </c>
      <c r="J3666" s="259" t="s">
        <v>6308</v>
      </c>
      <c r="K3666" s="259" t="s">
        <v>6309</v>
      </c>
      <c r="L3666" s="260">
        <v>45638</v>
      </c>
      <c r="M3666" s="259" t="s">
        <v>352</v>
      </c>
    </row>
    <row r="3667" spans="1:13" x14ac:dyDescent="0.35">
      <c r="A3667" s="261" t="s">
        <v>4939</v>
      </c>
      <c r="B3667" s="261" t="s">
        <v>4940</v>
      </c>
      <c r="C3667" s="261" t="s">
        <v>312</v>
      </c>
      <c r="D3667" s="261" t="s">
        <v>40</v>
      </c>
      <c r="E3667" s="261">
        <v>668</v>
      </c>
      <c r="F3667" s="261" t="s">
        <v>6310</v>
      </c>
      <c r="G3667" s="261" t="s">
        <v>723</v>
      </c>
      <c r="H3667" s="261">
        <v>2</v>
      </c>
      <c r="I3667" s="261" t="s">
        <v>6311</v>
      </c>
      <c r="J3667" s="261" t="s">
        <v>6312</v>
      </c>
      <c r="K3667" s="261" t="s">
        <v>6313</v>
      </c>
      <c r="L3667" s="262">
        <v>45638</v>
      </c>
      <c r="M3667" s="261" t="s">
        <v>352</v>
      </c>
    </row>
    <row r="3668" spans="1:13" x14ac:dyDescent="0.35">
      <c r="A3668" s="259" t="s">
        <v>4939</v>
      </c>
      <c r="B3668" s="259" t="s">
        <v>4940</v>
      </c>
      <c r="C3668" s="259" t="s">
        <v>312</v>
      </c>
      <c r="D3668" s="259" t="s">
        <v>644</v>
      </c>
      <c r="E3668" s="259">
        <v>2043</v>
      </c>
      <c r="F3668" s="259" t="s">
        <v>6314</v>
      </c>
      <c r="G3668" s="259" t="s">
        <v>723</v>
      </c>
      <c r="H3668" s="259">
        <v>2</v>
      </c>
      <c r="I3668" s="259" t="s">
        <v>6315</v>
      </c>
      <c r="J3668" s="259" t="s">
        <v>6316</v>
      </c>
      <c r="K3668" s="259" t="s">
        <v>6317</v>
      </c>
      <c r="L3668" s="260">
        <v>45638</v>
      </c>
      <c r="M3668" s="259" t="s">
        <v>352</v>
      </c>
    </row>
    <row r="3669" spans="1:13" x14ac:dyDescent="0.35">
      <c r="A3669" s="261" t="s">
        <v>4939</v>
      </c>
      <c r="B3669" s="261" t="s">
        <v>4940</v>
      </c>
      <c r="C3669" s="261" t="s">
        <v>312</v>
      </c>
      <c r="D3669" s="261" t="s">
        <v>649</v>
      </c>
      <c r="E3669" s="261">
        <v>2043</v>
      </c>
      <c r="F3669" s="261" t="s">
        <v>6314</v>
      </c>
      <c r="G3669" s="261" t="s">
        <v>723</v>
      </c>
      <c r="H3669" s="261">
        <v>2</v>
      </c>
      <c r="I3669" s="261" t="s">
        <v>6315</v>
      </c>
      <c r="J3669" s="261" t="s">
        <v>6316</v>
      </c>
      <c r="K3669" s="261" t="s">
        <v>6318</v>
      </c>
      <c r="L3669" s="262">
        <v>45638</v>
      </c>
      <c r="M3669" s="261" t="s">
        <v>352</v>
      </c>
    </row>
    <row r="3670" spans="1:13" x14ac:dyDescent="0.35">
      <c r="A3670" s="259" t="s">
        <v>4939</v>
      </c>
      <c r="B3670" s="259" t="s">
        <v>4940</v>
      </c>
      <c r="C3670" s="259" t="s">
        <v>312</v>
      </c>
      <c r="D3670" s="259" t="s">
        <v>797</v>
      </c>
      <c r="E3670" s="259">
        <v>35700000</v>
      </c>
      <c r="F3670" s="259" t="s">
        <v>6319</v>
      </c>
      <c r="G3670" s="259" t="s">
        <v>723</v>
      </c>
      <c r="H3670" s="259">
        <v>2</v>
      </c>
      <c r="I3670" s="259" t="s">
        <v>6320</v>
      </c>
      <c r="J3670" s="259" t="s">
        <v>6321</v>
      </c>
      <c r="K3670" s="259" t="s">
        <v>6322</v>
      </c>
      <c r="L3670" s="260">
        <v>45638</v>
      </c>
      <c r="M3670" s="259" t="s">
        <v>352</v>
      </c>
    </row>
    <row r="3671" spans="1:13" x14ac:dyDescent="0.35">
      <c r="A3671" s="261" t="s">
        <v>4939</v>
      </c>
      <c r="B3671" s="261" t="s">
        <v>4940</v>
      </c>
      <c r="C3671" s="261" t="s">
        <v>312</v>
      </c>
      <c r="D3671" s="261" t="s">
        <v>802</v>
      </c>
      <c r="E3671" s="261">
        <v>147799610</v>
      </c>
      <c r="F3671" s="261" t="s">
        <v>6323</v>
      </c>
      <c r="G3671" s="261" t="s">
        <v>723</v>
      </c>
      <c r="H3671" s="261">
        <v>2</v>
      </c>
      <c r="I3671" s="261" t="s">
        <v>6324</v>
      </c>
      <c r="J3671" s="261" t="s">
        <v>5941</v>
      </c>
      <c r="K3671" s="261" t="s">
        <v>6325</v>
      </c>
      <c r="L3671" s="262">
        <v>45638</v>
      </c>
      <c r="M3671" s="261" t="s">
        <v>352</v>
      </c>
    </row>
    <row r="3672" spans="1:13" x14ac:dyDescent="0.35">
      <c r="A3672" s="259" t="s">
        <v>4939</v>
      </c>
      <c r="B3672" s="259" t="s">
        <v>4940</v>
      </c>
      <c r="C3672" s="259" t="s">
        <v>312</v>
      </c>
      <c r="D3672" s="259" t="s">
        <v>807</v>
      </c>
      <c r="E3672" s="259">
        <v>69272844</v>
      </c>
      <c r="F3672" s="259" t="s">
        <v>6326</v>
      </c>
      <c r="G3672" s="259" t="s">
        <v>723</v>
      </c>
      <c r="H3672" s="259">
        <v>2</v>
      </c>
      <c r="I3672" s="259" t="s">
        <v>6327</v>
      </c>
      <c r="J3672" s="259" t="s">
        <v>6328</v>
      </c>
      <c r="K3672" s="259" t="s">
        <v>6329</v>
      </c>
      <c r="L3672" s="260">
        <v>45638</v>
      </c>
      <c r="M3672" s="259" t="s">
        <v>352</v>
      </c>
    </row>
    <row r="3673" spans="1:13" x14ac:dyDescent="0.35">
      <c r="A3673" s="261" t="s">
        <v>4939</v>
      </c>
      <c r="B3673" s="261" t="s">
        <v>4940</v>
      </c>
      <c r="C3673" s="261" t="s">
        <v>312</v>
      </c>
      <c r="D3673" s="261" t="s">
        <v>810</v>
      </c>
      <c r="E3673" s="261">
        <v>34484320</v>
      </c>
      <c r="F3673" s="261" t="s">
        <v>6326</v>
      </c>
      <c r="G3673" s="261" t="s">
        <v>723</v>
      </c>
      <c r="H3673" s="261">
        <v>2</v>
      </c>
      <c r="I3673" s="261" t="s">
        <v>6327</v>
      </c>
      <c r="J3673" s="261" t="s">
        <v>6330</v>
      </c>
      <c r="K3673" s="261" t="s">
        <v>6331</v>
      </c>
      <c r="L3673" s="262">
        <v>45638</v>
      </c>
      <c r="M3673" s="261" t="s">
        <v>352</v>
      </c>
    </row>
    <row r="3674" spans="1:13" x14ac:dyDescent="0.35">
      <c r="A3674" s="259" t="s">
        <v>4939</v>
      </c>
      <c r="B3674" s="259" t="s">
        <v>4940</v>
      </c>
      <c r="C3674" s="259" t="s">
        <v>312</v>
      </c>
      <c r="D3674" s="259" t="s">
        <v>813</v>
      </c>
      <c r="E3674" s="259">
        <v>1215680</v>
      </c>
      <c r="F3674" s="259" t="s">
        <v>6326</v>
      </c>
      <c r="G3674" s="259" t="s">
        <v>723</v>
      </c>
      <c r="H3674" s="259">
        <v>2</v>
      </c>
      <c r="I3674" s="259" t="s">
        <v>6327</v>
      </c>
      <c r="J3674" s="259" t="s">
        <v>6330</v>
      </c>
      <c r="K3674" s="259" t="s">
        <v>6332</v>
      </c>
      <c r="L3674" s="260">
        <v>45638</v>
      </c>
      <c r="M3674" s="259" t="s">
        <v>20</v>
      </c>
    </row>
    <row r="3675" spans="1:13" x14ac:dyDescent="0.35">
      <c r="A3675" s="261" t="s">
        <v>4939</v>
      </c>
      <c r="B3675" s="261" t="s">
        <v>4940</v>
      </c>
      <c r="C3675" s="261" t="s">
        <v>312</v>
      </c>
      <c r="D3675" s="261" t="s">
        <v>679</v>
      </c>
      <c r="E3675" s="261">
        <v>0</v>
      </c>
      <c r="F3675" s="261" t="s">
        <v>6326</v>
      </c>
      <c r="G3675" s="261" t="s">
        <v>723</v>
      </c>
      <c r="H3675" s="261">
        <v>2</v>
      </c>
      <c r="I3675" s="261" t="s">
        <v>6327</v>
      </c>
      <c r="J3675" s="261" t="s">
        <v>6330</v>
      </c>
      <c r="K3675" s="261" t="s">
        <v>6333</v>
      </c>
      <c r="L3675" s="262">
        <v>45638</v>
      </c>
      <c r="M3675" s="261" t="s">
        <v>20</v>
      </c>
    </row>
    <row r="3676" spans="1:13" x14ac:dyDescent="0.35">
      <c r="A3676" s="259" t="s">
        <v>4939</v>
      </c>
      <c r="B3676" s="259" t="s">
        <v>4940</v>
      </c>
      <c r="C3676" s="259" t="s">
        <v>312</v>
      </c>
      <c r="D3676" s="259" t="s">
        <v>317</v>
      </c>
      <c r="E3676" s="259">
        <v>5</v>
      </c>
      <c r="F3676" s="259" t="s">
        <v>6302</v>
      </c>
      <c r="G3676" s="259" t="s">
        <v>723</v>
      </c>
      <c r="H3676" s="259">
        <v>2</v>
      </c>
      <c r="I3676" s="259" t="s">
        <v>6303</v>
      </c>
      <c r="J3676" s="259" t="s">
        <v>5651</v>
      </c>
      <c r="K3676" s="259" t="s">
        <v>6334</v>
      </c>
      <c r="L3676" s="260">
        <v>45638</v>
      </c>
      <c r="M3676" s="259" t="s">
        <v>20</v>
      </c>
    </row>
    <row r="3677" spans="1:13" x14ac:dyDescent="0.35">
      <c r="A3677" s="261" t="s">
        <v>4939</v>
      </c>
      <c r="B3677" s="261" t="s">
        <v>4940</v>
      </c>
      <c r="C3677" s="261" t="s">
        <v>312</v>
      </c>
      <c r="D3677" s="261" t="s">
        <v>26</v>
      </c>
      <c r="E3677" s="261" t="s">
        <v>17</v>
      </c>
      <c r="F3677" s="261" t="s">
        <v>17</v>
      </c>
      <c r="G3677" s="261" t="s">
        <v>17</v>
      </c>
      <c r="H3677" s="261" t="s">
        <v>17</v>
      </c>
      <c r="I3677" s="261" t="s">
        <v>17</v>
      </c>
      <c r="J3677" s="261" t="s">
        <v>5453</v>
      </c>
      <c r="K3677" s="261" t="s">
        <v>6335</v>
      </c>
      <c r="L3677" s="262">
        <v>45638</v>
      </c>
      <c r="M3677" s="261" t="s">
        <v>352</v>
      </c>
    </row>
    <row r="3678" spans="1:13" x14ac:dyDescent="0.35">
      <c r="A3678" s="259" t="s">
        <v>4939</v>
      </c>
      <c r="B3678" s="259" t="s">
        <v>4940</v>
      </c>
      <c r="C3678" s="259" t="s">
        <v>312</v>
      </c>
      <c r="D3678" s="259" t="s">
        <v>28</v>
      </c>
      <c r="E3678" s="259" t="s">
        <v>17</v>
      </c>
      <c r="F3678" s="259" t="s">
        <v>17</v>
      </c>
      <c r="G3678" s="259" t="s">
        <v>17</v>
      </c>
      <c r="H3678" s="259" t="s">
        <v>17</v>
      </c>
      <c r="I3678" s="259" t="s">
        <v>17</v>
      </c>
      <c r="J3678" s="259" t="s">
        <v>5453</v>
      </c>
      <c r="K3678" s="259" t="s">
        <v>6336</v>
      </c>
      <c r="L3678" s="260">
        <v>45638</v>
      </c>
      <c r="M3678" s="259" t="s">
        <v>352</v>
      </c>
    </row>
    <row r="3679" spans="1:13" x14ac:dyDescent="0.35">
      <c r="A3679" s="261" t="s">
        <v>4939</v>
      </c>
      <c r="B3679" s="261" t="s">
        <v>4940</v>
      </c>
      <c r="C3679" s="261" t="s">
        <v>312</v>
      </c>
      <c r="D3679" s="261" t="s">
        <v>38</v>
      </c>
      <c r="E3679" s="261" t="s">
        <v>17</v>
      </c>
      <c r="F3679" s="261" t="s">
        <v>17</v>
      </c>
      <c r="G3679" s="261" t="s">
        <v>17</v>
      </c>
      <c r="H3679" s="261" t="s">
        <v>17</v>
      </c>
      <c r="I3679" s="261" t="s">
        <v>17</v>
      </c>
      <c r="J3679" s="261" t="s">
        <v>5453</v>
      </c>
      <c r="K3679" s="261" t="s">
        <v>6337</v>
      </c>
      <c r="L3679" s="262">
        <v>45638</v>
      </c>
      <c r="M3679" s="261" t="s">
        <v>352</v>
      </c>
    </row>
    <row r="3680" spans="1:13" x14ac:dyDescent="0.35">
      <c r="A3680" s="259" t="s">
        <v>4939</v>
      </c>
      <c r="B3680" s="259" t="s">
        <v>4940</v>
      </c>
      <c r="C3680" s="259" t="s">
        <v>312</v>
      </c>
      <c r="D3680" s="259" t="s">
        <v>16</v>
      </c>
      <c r="E3680" s="259">
        <v>46299</v>
      </c>
      <c r="F3680" s="259" t="s">
        <v>6338</v>
      </c>
      <c r="G3680" s="259" t="s">
        <v>723</v>
      </c>
      <c r="H3680" s="259">
        <v>2</v>
      </c>
      <c r="I3680" s="259" t="s">
        <v>6339</v>
      </c>
      <c r="J3680" s="259" t="s">
        <v>6340</v>
      </c>
      <c r="K3680" s="259" t="s">
        <v>6341</v>
      </c>
      <c r="L3680" s="260">
        <v>45638</v>
      </c>
      <c r="M3680" s="259" t="s">
        <v>352</v>
      </c>
    </row>
    <row r="3681" spans="1:13" x14ac:dyDescent="0.35">
      <c r="A3681" s="261" t="s">
        <v>4939</v>
      </c>
      <c r="B3681" s="261" t="s">
        <v>4940</v>
      </c>
      <c r="C3681" s="261" t="s">
        <v>312</v>
      </c>
      <c r="D3681" s="261" t="s">
        <v>21</v>
      </c>
      <c r="E3681" s="261">
        <v>10234</v>
      </c>
      <c r="F3681" s="261" t="s">
        <v>6338</v>
      </c>
      <c r="G3681" s="261" t="s">
        <v>33</v>
      </c>
      <c r="H3681" s="261">
        <v>2</v>
      </c>
      <c r="I3681" s="261" t="s">
        <v>6339</v>
      </c>
      <c r="J3681" s="261" t="s">
        <v>6342</v>
      </c>
      <c r="K3681" s="261" t="s">
        <v>6343</v>
      </c>
      <c r="L3681" s="262">
        <v>45638</v>
      </c>
      <c r="M3681" s="261" t="s">
        <v>352</v>
      </c>
    </row>
    <row r="3682" spans="1:13" x14ac:dyDescent="0.35">
      <c r="A3682" s="259" t="s">
        <v>4939</v>
      </c>
      <c r="B3682" s="259" t="s">
        <v>4940</v>
      </c>
      <c r="C3682" s="259" t="s">
        <v>312</v>
      </c>
      <c r="D3682" s="259" t="s">
        <v>631</v>
      </c>
      <c r="E3682" s="259" t="s">
        <v>17</v>
      </c>
      <c r="F3682" s="259" t="s">
        <v>17</v>
      </c>
      <c r="G3682" s="259" t="s">
        <v>17</v>
      </c>
      <c r="H3682" s="259" t="s">
        <v>17</v>
      </c>
      <c r="I3682" s="259" t="s">
        <v>17</v>
      </c>
      <c r="J3682" s="259" t="s">
        <v>5453</v>
      </c>
      <c r="K3682" s="259" t="s">
        <v>6344</v>
      </c>
      <c r="L3682" s="260">
        <v>45638</v>
      </c>
      <c r="M3682" s="259" t="s">
        <v>352</v>
      </c>
    </row>
    <row r="3683" spans="1:13" x14ac:dyDescent="0.35">
      <c r="A3683" s="261" t="s">
        <v>4939</v>
      </c>
      <c r="B3683" s="261" t="s">
        <v>4940</v>
      </c>
      <c r="C3683" s="261" t="s">
        <v>312</v>
      </c>
      <c r="D3683" s="261" t="s">
        <v>24</v>
      </c>
      <c r="E3683" s="261" t="s">
        <v>17</v>
      </c>
      <c r="F3683" s="261" t="s">
        <v>17</v>
      </c>
      <c r="G3683" s="261" t="s">
        <v>17</v>
      </c>
      <c r="H3683" s="261" t="s">
        <v>17</v>
      </c>
      <c r="I3683" s="261" t="s">
        <v>17</v>
      </c>
      <c r="J3683" s="261" t="s">
        <v>5453</v>
      </c>
      <c r="K3683" s="261" t="s">
        <v>6345</v>
      </c>
      <c r="L3683" s="262">
        <v>45638</v>
      </c>
      <c r="M3683" s="261" t="s">
        <v>352</v>
      </c>
    </row>
    <row r="3684" spans="1:13" x14ac:dyDescent="0.35">
      <c r="A3684" s="259" t="s">
        <v>310</v>
      </c>
      <c r="B3684" s="259" t="s">
        <v>311</v>
      </c>
      <c r="C3684" s="259" t="s">
        <v>312</v>
      </c>
      <c r="D3684" s="259" t="s">
        <v>644</v>
      </c>
      <c r="E3684" s="259">
        <v>0</v>
      </c>
      <c r="F3684" s="259" t="s">
        <v>6346</v>
      </c>
      <c r="G3684" s="259" t="s">
        <v>22</v>
      </c>
      <c r="H3684" s="259">
        <v>3</v>
      </c>
      <c r="I3684" s="259" t="s">
        <v>3328</v>
      </c>
      <c r="J3684" s="259" t="s">
        <v>6347</v>
      </c>
      <c r="K3684" s="259" t="s">
        <v>6348</v>
      </c>
      <c r="L3684" s="260">
        <v>45638</v>
      </c>
      <c r="M3684" s="259" t="s">
        <v>352</v>
      </c>
    </row>
    <row r="3685" spans="1:13" x14ac:dyDescent="0.35">
      <c r="A3685" s="261" t="s">
        <v>310</v>
      </c>
      <c r="B3685" s="261" t="s">
        <v>311</v>
      </c>
      <c r="C3685" s="261" t="s">
        <v>312</v>
      </c>
      <c r="D3685" s="261" t="s">
        <v>649</v>
      </c>
      <c r="E3685" s="261">
        <v>2043</v>
      </c>
      <c r="F3685" s="261" t="s">
        <v>6314</v>
      </c>
      <c r="G3685" s="261" t="s">
        <v>723</v>
      </c>
      <c r="H3685" s="261">
        <v>2</v>
      </c>
      <c r="I3685" s="261" t="s">
        <v>6315</v>
      </c>
      <c r="J3685" s="261" t="s">
        <v>6316</v>
      </c>
      <c r="K3685" s="261" t="s">
        <v>6349</v>
      </c>
      <c r="L3685" s="262">
        <v>45638</v>
      </c>
      <c r="M3685" s="261" t="s">
        <v>352</v>
      </c>
    </row>
    <row r="3686" spans="1:13" x14ac:dyDescent="0.35">
      <c r="A3686" s="259" t="s">
        <v>409</v>
      </c>
      <c r="B3686" s="259" t="s">
        <v>410</v>
      </c>
      <c r="C3686" s="259" t="s">
        <v>411</v>
      </c>
      <c r="D3686" s="259" t="s">
        <v>463</v>
      </c>
      <c r="E3686" s="259">
        <v>100000</v>
      </c>
      <c r="F3686" s="259" t="s">
        <v>5623</v>
      </c>
      <c r="G3686" s="259" t="s">
        <v>22</v>
      </c>
      <c r="H3686" s="259">
        <v>3</v>
      </c>
      <c r="I3686" s="259" t="s">
        <v>5624</v>
      </c>
      <c r="J3686" s="259" t="s">
        <v>6350</v>
      </c>
      <c r="K3686" s="259" t="s">
        <v>6351</v>
      </c>
      <c r="L3686" s="260">
        <v>45639</v>
      </c>
      <c r="M3686" s="259" t="s">
        <v>352</v>
      </c>
    </row>
    <row r="3687" spans="1:13" x14ac:dyDescent="0.35">
      <c r="A3687" s="261" t="s">
        <v>409</v>
      </c>
      <c r="B3687" s="261" t="s">
        <v>410</v>
      </c>
      <c r="C3687" s="261" t="s">
        <v>411</v>
      </c>
      <c r="D3687" s="261" t="s">
        <v>644</v>
      </c>
      <c r="E3687" s="261">
        <v>53</v>
      </c>
      <c r="F3687" s="261" t="s">
        <v>6352</v>
      </c>
      <c r="G3687" s="261" t="s">
        <v>723</v>
      </c>
      <c r="H3687" s="261">
        <v>2</v>
      </c>
      <c r="I3687" s="261" t="s">
        <v>579</v>
      </c>
      <c r="J3687" s="261" t="s">
        <v>6353</v>
      </c>
      <c r="K3687" s="261" t="s">
        <v>6354</v>
      </c>
      <c r="L3687" s="262">
        <v>45639</v>
      </c>
      <c r="M3687" s="261" t="s">
        <v>352</v>
      </c>
    </row>
    <row r="3688" spans="1:13" x14ac:dyDescent="0.35">
      <c r="A3688" s="259" t="s">
        <v>409</v>
      </c>
      <c r="B3688" s="259" t="s">
        <v>410</v>
      </c>
      <c r="C3688" s="259" t="s">
        <v>411</v>
      </c>
      <c r="D3688" s="259" t="s">
        <v>649</v>
      </c>
      <c r="E3688" s="259">
        <v>53</v>
      </c>
      <c r="F3688" s="259" t="s">
        <v>6352</v>
      </c>
      <c r="G3688" s="259" t="s">
        <v>723</v>
      </c>
      <c r="H3688" s="259">
        <v>2</v>
      </c>
      <c r="I3688" s="259" t="s">
        <v>579</v>
      </c>
      <c r="J3688" s="259" t="s">
        <v>6353</v>
      </c>
      <c r="K3688" s="259" t="s">
        <v>6355</v>
      </c>
      <c r="L3688" s="260">
        <v>45639</v>
      </c>
      <c r="M3688" s="259" t="s">
        <v>352</v>
      </c>
    </row>
    <row r="3689" spans="1:13" x14ac:dyDescent="0.35">
      <c r="A3689" s="261" t="s">
        <v>409</v>
      </c>
      <c r="B3689" s="261" t="s">
        <v>410</v>
      </c>
      <c r="C3689" s="261" t="s">
        <v>411</v>
      </c>
      <c r="D3689" s="261" t="s">
        <v>797</v>
      </c>
      <c r="E3689" s="261">
        <v>100000</v>
      </c>
      <c r="F3689" s="261" t="s">
        <v>5623</v>
      </c>
      <c r="G3689" s="261" t="s">
        <v>22</v>
      </c>
      <c r="H3689" s="261">
        <v>3</v>
      </c>
      <c r="I3689" s="261" t="s">
        <v>5624</v>
      </c>
      <c r="J3689" s="261" t="s">
        <v>6356</v>
      </c>
      <c r="K3689" s="261" t="s">
        <v>6357</v>
      </c>
      <c r="L3689" s="262">
        <v>45639</v>
      </c>
      <c r="M3689" s="261" t="s">
        <v>352</v>
      </c>
    </row>
    <row r="3690" spans="1:13" x14ac:dyDescent="0.35">
      <c r="A3690" s="259" t="s">
        <v>409</v>
      </c>
      <c r="B3690" s="259" t="s">
        <v>410</v>
      </c>
      <c r="C3690" s="259" t="s">
        <v>411</v>
      </c>
      <c r="D3690" s="259" t="s">
        <v>810</v>
      </c>
      <c r="E3690" s="259">
        <v>100000</v>
      </c>
      <c r="F3690" s="259" t="s">
        <v>5623</v>
      </c>
      <c r="G3690" s="259" t="s">
        <v>22</v>
      </c>
      <c r="H3690" s="259">
        <v>3</v>
      </c>
      <c r="I3690" s="259" t="s">
        <v>5624</v>
      </c>
      <c r="J3690" s="259" t="s">
        <v>6358</v>
      </c>
      <c r="K3690" s="259" t="s">
        <v>6359</v>
      </c>
      <c r="L3690" s="260">
        <v>45639</v>
      </c>
      <c r="M3690" s="259" t="s">
        <v>352</v>
      </c>
    </row>
    <row r="3691" spans="1:13" x14ac:dyDescent="0.35">
      <c r="A3691" s="261" t="s">
        <v>4565</v>
      </c>
      <c r="B3691" s="261" t="s">
        <v>4566</v>
      </c>
      <c r="C3691" s="261" t="s">
        <v>4567</v>
      </c>
      <c r="D3691" s="261" t="s">
        <v>759</v>
      </c>
      <c r="E3691" s="261">
        <v>34058800</v>
      </c>
      <c r="F3691" s="261" t="s">
        <v>6360</v>
      </c>
      <c r="G3691" s="261" t="s">
        <v>723</v>
      </c>
      <c r="H3691" s="261">
        <v>2</v>
      </c>
      <c r="I3691" s="261" t="s">
        <v>6361</v>
      </c>
      <c r="J3691" s="261" t="s">
        <v>6362</v>
      </c>
      <c r="K3691" s="261" t="s">
        <v>6363</v>
      </c>
      <c r="L3691" s="262">
        <v>45639</v>
      </c>
      <c r="M3691" s="261" t="s">
        <v>352</v>
      </c>
    </row>
    <row r="3692" spans="1:13" x14ac:dyDescent="0.35">
      <c r="A3692" s="259" t="s">
        <v>4565</v>
      </c>
      <c r="B3692" s="259" t="s">
        <v>4566</v>
      </c>
      <c r="C3692" s="259" t="s">
        <v>4567</v>
      </c>
      <c r="D3692" s="259" t="s">
        <v>764</v>
      </c>
      <c r="E3692" s="259">
        <v>9206</v>
      </c>
      <c r="F3692" s="259" t="s">
        <v>6364</v>
      </c>
      <c r="G3692" s="259" t="s">
        <v>22</v>
      </c>
      <c r="H3692" s="259">
        <v>3</v>
      </c>
      <c r="I3692" s="259" t="s">
        <v>6365</v>
      </c>
      <c r="J3692" s="259" t="s">
        <v>6366</v>
      </c>
      <c r="K3692" s="259" t="s">
        <v>6367</v>
      </c>
      <c r="L3692" s="260">
        <v>45639</v>
      </c>
      <c r="M3692" s="259" t="s">
        <v>352</v>
      </c>
    </row>
    <row r="3693" spans="1:13" x14ac:dyDescent="0.35">
      <c r="A3693" s="261" t="s">
        <v>4565</v>
      </c>
      <c r="B3693" s="261" t="s">
        <v>4566</v>
      </c>
      <c r="C3693" s="261" t="s">
        <v>4567</v>
      </c>
      <c r="D3693" s="261" t="s">
        <v>769</v>
      </c>
      <c r="E3693" s="261">
        <v>11300000</v>
      </c>
      <c r="F3693" s="261" t="s">
        <v>6368</v>
      </c>
      <c r="G3693" s="261" t="s">
        <v>723</v>
      </c>
      <c r="H3693" s="261">
        <v>2</v>
      </c>
      <c r="I3693" s="261" t="s">
        <v>6369</v>
      </c>
      <c r="J3693" s="261" t="s">
        <v>6370</v>
      </c>
      <c r="K3693" s="261" t="s">
        <v>6371</v>
      </c>
      <c r="L3693" s="262">
        <v>45639</v>
      </c>
      <c r="M3693" s="261" t="s">
        <v>352</v>
      </c>
    </row>
    <row r="3694" spans="1:13" x14ac:dyDescent="0.35">
      <c r="A3694" s="259" t="s">
        <v>4565</v>
      </c>
      <c r="B3694" s="259" t="s">
        <v>4566</v>
      </c>
      <c r="C3694" s="259" t="s">
        <v>4567</v>
      </c>
      <c r="D3694" s="259" t="s">
        <v>774</v>
      </c>
      <c r="E3694" s="259">
        <v>192150</v>
      </c>
      <c r="F3694" s="259" t="s">
        <v>6372</v>
      </c>
      <c r="G3694" s="259" t="s">
        <v>723</v>
      </c>
      <c r="H3694" s="259">
        <v>2</v>
      </c>
      <c r="I3694" s="259" t="s">
        <v>6373</v>
      </c>
      <c r="J3694" s="259" t="s">
        <v>6374</v>
      </c>
      <c r="K3694" s="259" t="s">
        <v>6375</v>
      </c>
      <c r="L3694" s="260">
        <v>45639</v>
      </c>
      <c r="M3694" s="259" t="s">
        <v>352</v>
      </c>
    </row>
    <row r="3695" spans="1:13" x14ac:dyDescent="0.35">
      <c r="A3695" s="261" t="s">
        <v>4565</v>
      </c>
      <c r="B3695" s="261" t="s">
        <v>4566</v>
      </c>
      <c r="C3695" s="261" t="s">
        <v>4567</v>
      </c>
      <c r="D3695" s="261" t="s">
        <v>463</v>
      </c>
      <c r="E3695" s="261">
        <v>192150</v>
      </c>
      <c r="F3695" s="261" t="s">
        <v>6372</v>
      </c>
      <c r="G3695" s="261" t="s">
        <v>723</v>
      </c>
      <c r="H3695" s="261">
        <v>2</v>
      </c>
      <c r="I3695" s="261" t="s">
        <v>6373</v>
      </c>
      <c r="J3695" s="261" t="s">
        <v>6376</v>
      </c>
      <c r="K3695" s="261" t="s">
        <v>6377</v>
      </c>
      <c r="L3695" s="262">
        <v>45639</v>
      </c>
      <c r="M3695" s="261" t="s">
        <v>352</v>
      </c>
    </row>
    <row r="3696" spans="1:13" x14ac:dyDescent="0.35">
      <c r="A3696" s="259" t="s">
        <v>4565</v>
      </c>
      <c r="B3696" s="259" t="s">
        <v>4566</v>
      </c>
      <c r="C3696" s="259" t="s">
        <v>4567</v>
      </c>
      <c r="D3696" s="259" t="s">
        <v>644</v>
      </c>
      <c r="E3696" s="259">
        <v>0</v>
      </c>
      <c r="F3696" s="259" t="s">
        <v>6378</v>
      </c>
      <c r="G3696" s="259" t="s">
        <v>22</v>
      </c>
      <c r="H3696" s="259">
        <v>3</v>
      </c>
      <c r="I3696" s="259" t="s">
        <v>579</v>
      </c>
      <c r="J3696" s="259" t="s">
        <v>6379</v>
      </c>
      <c r="K3696" s="259" t="s">
        <v>6380</v>
      </c>
      <c r="L3696" s="260">
        <v>45639</v>
      </c>
      <c r="M3696" s="259" t="s">
        <v>352</v>
      </c>
    </row>
    <row r="3697" spans="1:13" x14ac:dyDescent="0.35">
      <c r="A3697" s="261" t="s">
        <v>4565</v>
      </c>
      <c r="B3697" s="261" t="s">
        <v>4566</v>
      </c>
      <c r="C3697" s="261" t="s">
        <v>4567</v>
      </c>
      <c r="D3697" s="261" t="s">
        <v>649</v>
      </c>
      <c r="E3697" s="261">
        <v>0</v>
      </c>
      <c r="F3697" s="261" t="s">
        <v>6378</v>
      </c>
      <c r="G3697" s="261" t="s">
        <v>22</v>
      </c>
      <c r="H3697" s="261">
        <v>3</v>
      </c>
      <c r="I3697" s="261" t="s">
        <v>579</v>
      </c>
      <c r="J3697" s="261" t="s">
        <v>6381</v>
      </c>
      <c r="K3697" s="261" t="s">
        <v>6382</v>
      </c>
      <c r="L3697" s="262">
        <v>45639</v>
      </c>
      <c r="M3697" s="261" t="s">
        <v>352</v>
      </c>
    </row>
    <row r="3698" spans="1:13" x14ac:dyDescent="0.35">
      <c r="A3698" s="259" t="s">
        <v>4565</v>
      </c>
      <c r="B3698" s="259" t="s">
        <v>4566</v>
      </c>
      <c r="C3698" s="259" t="s">
        <v>4567</v>
      </c>
      <c r="D3698" s="259" t="s">
        <v>797</v>
      </c>
      <c r="E3698" s="259">
        <v>192150</v>
      </c>
      <c r="F3698" s="259" t="s">
        <v>6372</v>
      </c>
      <c r="G3698" s="259" t="s">
        <v>723</v>
      </c>
      <c r="H3698" s="259">
        <v>2</v>
      </c>
      <c r="I3698" s="259" t="s">
        <v>6373</v>
      </c>
      <c r="J3698" s="259" t="s">
        <v>6383</v>
      </c>
      <c r="K3698" s="259" t="s">
        <v>6384</v>
      </c>
      <c r="L3698" s="260">
        <v>45639</v>
      </c>
      <c r="M3698" s="259" t="s">
        <v>352</v>
      </c>
    </row>
    <row r="3699" spans="1:13" x14ac:dyDescent="0.35">
      <c r="A3699" s="261" t="s">
        <v>4565</v>
      </c>
      <c r="B3699" s="261" t="s">
        <v>4566</v>
      </c>
      <c r="C3699" s="261" t="s">
        <v>4567</v>
      </c>
      <c r="D3699" s="261" t="s">
        <v>802</v>
      </c>
      <c r="E3699" s="261">
        <v>11107850</v>
      </c>
      <c r="F3699" s="261" t="s">
        <v>6385</v>
      </c>
      <c r="G3699" s="261" t="s">
        <v>723</v>
      </c>
      <c r="H3699" s="261">
        <v>2</v>
      </c>
      <c r="I3699" s="261" t="s">
        <v>6386</v>
      </c>
      <c r="J3699" s="261" t="s">
        <v>6387</v>
      </c>
      <c r="K3699" s="261" t="s">
        <v>6388</v>
      </c>
      <c r="L3699" s="262">
        <v>45639</v>
      </c>
      <c r="M3699" s="261" t="s">
        <v>352</v>
      </c>
    </row>
    <row r="3700" spans="1:13" x14ac:dyDescent="0.35">
      <c r="A3700" s="259" t="s">
        <v>4565</v>
      </c>
      <c r="B3700" s="259" t="s">
        <v>4566</v>
      </c>
      <c r="C3700" s="259" t="s">
        <v>4567</v>
      </c>
      <c r="D3700" s="259" t="s">
        <v>807</v>
      </c>
      <c r="E3700" s="259">
        <v>0</v>
      </c>
      <c r="F3700" s="259" t="s">
        <v>6372</v>
      </c>
      <c r="G3700" s="259" t="s">
        <v>723</v>
      </c>
      <c r="H3700" s="259">
        <v>2</v>
      </c>
      <c r="I3700" s="259" t="s">
        <v>6373</v>
      </c>
      <c r="J3700" s="259" t="s">
        <v>5943</v>
      </c>
      <c r="K3700" s="259" t="s">
        <v>6389</v>
      </c>
      <c r="L3700" s="260">
        <v>45639</v>
      </c>
      <c r="M3700" s="259" t="s">
        <v>352</v>
      </c>
    </row>
    <row r="3701" spans="1:13" x14ac:dyDescent="0.35">
      <c r="A3701" s="261" t="s">
        <v>4565</v>
      </c>
      <c r="B3701" s="261" t="s">
        <v>4566</v>
      </c>
      <c r="C3701" s="261" t="s">
        <v>4567</v>
      </c>
      <c r="D3701" s="261" t="s">
        <v>810</v>
      </c>
      <c r="E3701" s="261">
        <v>192150</v>
      </c>
      <c r="F3701" s="261" t="s">
        <v>6372</v>
      </c>
      <c r="G3701" s="261" t="s">
        <v>723</v>
      </c>
      <c r="H3701" s="261">
        <v>2</v>
      </c>
      <c r="I3701" s="261" t="s">
        <v>6373</v>
      </c>
      <c r="J3701" s="261" t="s">
        <v>6390</v>
      </c>
      <c r="K3701" s="261" t="s">
        <v>6391</v>
      </c>
      <c r="L3701" s="262">
        <v>45639</v>
      </c>
      <c r="M3701" s="261" t="s">
        <v>352</v>
      </c>
    </row>
    <row r="3702" spans="1:13" x14ac:dyDescent="0.35">
      <c r="A3702" s="259" t="s">
        <v>4565</v>
      </c>
      <c r="B3702" s="259" t="s">
        <v>4566</v>
      </c>
      <c r="C3702" s="259" t="s">
        <v>4567</v>
      </c>
      <c r="D3702" s="259" t="s">
        <v>317</v>
      </c>
      <c r="E3702" s="259">
        <v>3</v>
      </c>
      <c r="F3702" s="259" t="s">
        <v>6392</v>
      </c>
      <c r="G3702" s="259" t="s">
        <v>404</v>
      </c>
      <c r="H3702" s="259">
        <v>1</v>
      </c>
      <c r="I3702" s="259" t="s">
        <v>6393</v>
      </c>
      <c r="J3702" s="259" t="s">
        <v>6394</v>
      </c>
      <c r="K3702" s="259" t="s">
        <v>6395</v>
      </c>
      <c r="L3702" s="260">
        <v>45639</v>
      </c>
      <c r="M3702" s="259" t="s">
        <v>352</v>
      </c>
    </row>
    <row r="3703" spans="1:13" x14ac:dyDescent="0.35">
      <c r="A3703" s="261" t="s">
        <v>2294</v>
      </c>
      <c r="B3703" s="261" t="s">
        <v>2295</v>
      </c>
      <c r="C3703" s="261" t="s">
        <v>2296</v>
      </c>
      <c r="D3703" s="261" t="s">
        <v>759</v>
      </c>
      <c r="E3703" s="261">
        <v>11781559</v>
      </c>
      <c r="F3703" s="261" t="s">
        <v>6396</v>
      </c>
      <c r="G3703" s="261" t="s">
        <v>723</v>
      </c>
      <c r="H3703" s="261">
        <v>2</v>
      </c>
      <c r="I3703" s="261" t="s">
        <v>6397</v>
      </c>
      <c r="J3703" s="261" t="s">
        <v>6398</v>
      </c>
      <c r="K3703" s="261" t="s">
        <v>6399</v>
      </c>
      <c r="L3703" s="262">
        <v>45639</v>
      </c>
      <c r="M3703" s="261" t="s">
        <v>352</v>
      </c>
    </row>
    <row r="3704" spans="1:13" x14ac:dyDescent="0.35">
      <c r="A3704" s="259" t="s">
        <v>2294</v>
      </c>
      <c r="B3704" s="259" t="s">
        <v>2295</v>
      </c>
      <c r="C3704" s="259" t="s">
        <v>2296</v>
      </c>
      <c r="D3704" s="259" t="s">
        <v>764</v>
      </c>
      <c r="E3704" s="259">
        <v>63667</v>
      </c>
      <c r="F3704" s="259" t="s">
        <v>6400</v>
      </c>
      <c r="G3704" s="259" t="s">
        <v>723</v>
      </c>
      <c r="H3704" s="259">
        <v>2</v>
      </c>
      <c r="I3704" s="259" t="s">
        <v>6401</v>
      </c>
      <c r="J3704" s="259" t="s">
        <v>6402</v>
      </c>
      <c r="K3704" s="259" t="s">
        <v>6403</v>
      </c>
      <c r="L3704" s="260">
        <v>45639</v>
      </c>
      <c r="M3704" s="259" t="s">
        <v>352</v>
      </c>
    </row>
    <row r="3705" spans="1:13" x14ac:dyDescent="0.35">
      <c r="A3705" s="261" t="s">
        <v>2294</v>
      </c>
      <c r="B3705" s="261" t="s">
        <v>2295</v>
      </c>
      <c r="C3705" s="261" t="s">
        <v>2296</v>
      </c>
      <c r="D3705" s="261" t="s">
        <v>769</v>
      </c>
      <c r="E3705" s="261">
        <v>4566398</v>
      </c>
      <c r="F3705" s="261" t="s">
        <v>6404</v>
      </c>
      <c r="G3705" s="261" t="s">
        <v>723</v>
      </c>
      <c r="H3705" s="261">
        <v>2</v>
      </c>
      <c r="I3705" s="261" t="s">
        <v>6405</v>
      </c>
      <c r="J3705" s="261" t="s">
        <v>6406</v>
      </c>
      <c r="K3705" s="261" t="s">
        <v>6407</v>
      </c>
      <c r="L3705" s="262">
        <v>45639</v>
      </c>
      <c r="M3705" s="261" t="s">
        <v>352</v>
      </c>
    </row>
    <row r="3706" spans="1:13" x14ac:dyDescent="0.35">
      <c r="A3706" s="259" t="s">
        <v>2294</v>
      </c>
      <c r="B3706" s="259" t="s">
        <v>2295</v>
      </c>
      <c r="C3706" s="259" t="s">
        <v>2296</v>
      </c>
      <c r="D3706" s="259" t="s">
        <v>774</v>
      </c>
      <c r="E3706" s="259">
        <v>571060</v>
      </c>
      <c r="F3706" s="259" t="s">
        <v>6408</v>
      </c>
      <c r="G3706" s="259" t="s">
        <v>723</v>
      </c>
      <c r="H3706" s="259">
        <v>2</v>
      </c>
      <c r="I3706" s="259" t="s">
        <v>6409</v>
      </c>
      <c r="J3706" s="259" t="s">
        <v>6410</v>
      </c>
      <c r="K3706" s="259" t="s">
        <v>6411</v>
      </c>
      <c r="L3706" s="260">
        <v>45639</v>
      </c>
      <c r="M3706" s="259" t="s">
        <v>352</v>
      </c>
    </row>
    <row r="3707" spans="1:13" x14ac:dyDescent="0.35">
      <c r="A3707" s="261" t="s">
        <v>2294</v>
      </c>
      <c r="B3707" s="261" t="s">
        <v>2295</v>
      </c>
      <c r="C3707" s="261" t="s">
        <v>2296</v>
      </c>
      <c r="D3707" s="261" t="s">
        <v>463</v>
      </c>
      <c r="E3707" s="261">
        <v>25453</v>
      </c>
      <c r="F3707" s="261" t="s">
        <v>6412</v>
      </c>
      <c r="G3707" s="261" t="s">
        <v>22</v>
      </c>
      <c r="H3707" s="261">
        <v>3</v>
      </c>
      <c r="I3707" s="261" t="s">
        <v>6413</v>
      </c>
      <c r="J3707" s="261" t="s">
        <v>6414</v>
      </c>
      <c r="K3707" s="261" t="s">
        <v>6415</v>
      </c>
      <c r="L3707" s="262">
        <v>45639</v>
      </c>
      <c r="M3707" s="261" t="s">
        <v>352</v>
      </c>
    </row>
    <row r="3708" spans="1:13" x14ac:dyDescent="0.35">
      <c r="A3708" s="259" t="s">
        <v>2294</v>
      </c>
      <c r="B3708" s="259" t="s">
        <v>2295</v>
      </c>
      <c r="C3708" s="259" t="s">
        <v>2296</v>
      </c>
      <c r="D3708" s="259" t="s">
        <v>644</v>
      </c>
      <c r="E3708" s="259">
        <v>74</v>
      </c>
      <c r="F3708" s="259" t="s">
        <v>6352</v>
      </c>
      <c r="G3708" s="259" t="s">
        <v>723</v>
      </c>
      <c r="H3708" s="259">
        <v>2</v>
      </c>
      <c r="I3708" s="259" t="s">
        <v>579</v>
      </c>
      <c r="J3708" s="259" t="s">
        <v>6416</v>
      </c>
      <c r="K3708" s="259" t="s">
        <v>6417</v>
      </c>
      <c r="L3708" s="260">
        <v>45639</v>
      </c>
      <c r="M3708" s="259" t="s">
        <v>352</v>
      </c>
    </row>
    <row r="3709" spans="1:13" x14ac:dyDescent="0.35">
      <c r="A3709" s="261" t="s">
        <v>2294</v>
      </c>
      <c r="B3709" s="261" t="s">
        <v>2295</v>
      </c>
      <c r="C3709" s="261" t="s">
        <v>2296</v>
      </c>
      <c r="D3709" s="261" t="s">
        <v>649</v>
      </c>
      <c r="E3709" s="261">
        <v>74</v>
      </c>
      <c r="F3709" s="261" t="s">
        <v>6352</v>
      </c>
      <c r="G3709" s="261" t="s">
        <v>723</v>
      </c>
      <c r="H3709" s="261">
        <v>2</v>
      </c>
      <c r="I3709" s="261" t="s">
        <v>579</v>
      </c>
      <c r="J3709" s="261" t="s">
        <v>6418</v>
      </c>
      <c r="K3709" s="261" t="s">
        <v>6419</v>
      </c>
      <c r="L3709" s="262">
        <v>45639</v>
      </c>
      <c r="M3709" s="261" t="s">
        <v>352</v>
      </c>
    </row>
    <row r="3710" spans="1:13" x14ac:dyDescent="0.35">
      <c r="A3710" s="259" t="s">
        <v>2294</v>
      </c>
      <c r="B3710" s="259" t="s">
        <v>2295</v>
      </c>
      <c r="C3710" s="259" t="s">
        <v>2296</v>
      </c>
      <c r="D3710" s="259" t="s">
        <v>797</v>
      </c>
      <c r="E3710" s="259">
        <v>25453</v>
      </c>
      <c r="F3710" s="259" t="s">
        <v>6420</v>
      </c>
      <c r="G3710" s="259" t="s">
        <v>22</v>
      </c>
      <c r="H3710" s="259">
        <v>3</v>
      </c>
      <c r="I3710" s="259" t="s">
        <v>6421</v>
      </c>
      <c r="J3710" s="259" t="s">
        <v>6422</v>
      </c>
      <c r="K3710" s="259" t="s">
        <v>6423</v>
      </c>
      <c r="L3710" s="260">
        <v>45639</v>
      </c>
      <c r="M3710" s="259" t="s">
        <v>352</v>
      </c>
    </row>
    <row r="3711" spans="1:13" x14ac:dyDescent="0.35">
      <c r="A3711" s="261" t="s">
        <v>2294</v>
      </c>
      <c r="B3711" s="261" t="s">
        <v>2295</v>
      </c>
      <c r="C3711" s="261" t="s">
        <v>2296</v>
      </c>
      <c r="D3711" s="261" t="s">
        <v>802</v>
      </c>
      <c r="E3711" s="261">
        <v>3995338</v>
      </c>
      <c r="F3711" s="261" t="s">
        <v>6424</v>
      </c>
      <c r="G3711" s="261" t="s">
        <v>723</v>
      </c>
      <c r="H3711" s="261">
        <v>2</v>
      </c>
      <c r="I3711" s="261" t="s">
        <v>6425</v>
      </c>
      <c r="J3711" s="261" t="s">
        <v>6387</v>
      </c>
      <c r="K3711" s="261" t="s">
        <v>6426</v>
      </c>
      <c r="L3711" s="262">
        <v>45639</v>
      </c>
      <c r="M3711" s="261" t="s">
        <v>352</v>
      </c>
    </row>
    <row r="3712" spans="1:13" x14ac:dyDescent="0.35">
      <c r="A3712" s="259" t="s">
        <v>2294</v>
      </c>
      <c r="B3712" s="259" t="s">
        <v>2295</v>
      </c>
      <c r="C3712" s="259" t="s">
        <v>2296</v>
      </c>
      <c r="D3712" s="259" t="s">
        <v>807</v>
      </c>
      <c r="E3712" s="259">
        <v>545607</v>
      </c>
      <c r="F3712" s="259" t="s">
        <v>6427</v>
      </c>
      <c r="G3712" s="259" t="s">
        <v>22</v>
      </c>
      <c r="H3712" s="259">
        <v>3</v>
      </c>
      <c r="I3712" s="259" t="s">
        <v>6428</v>
      </c>
      <c r="J3712" s="259" t="s">
        <v>5943</v>
      </c>
      <c r="K3712" s="259" t="s">
        <v>6429</v>
      </c>
      <c r="L3712" s="260">
        <v>45639</v>
      </c>
      <c r="M3712" s="259" t="s">
        <v>352</v>
      </c>
    </row>
    <row r="3713" spans="1:13" x14ac:dyDescent="0.35">
      <c r="A3713" s="261" t="s">
        <v>2294</v>
      </c>
      <c r="B3713" s="261" t="s">
        <v>2295</v>
      </c>
      <c r="C3713" s="261" t="s">
        <v>2296</v>
      </c>
      <c r="D3713" s="261" t="s">
        <v>810</v>
      </c>
      <c r="E3713" s="261">
        <v>25453</v>
      </c>
      <c r="F3713" s="261" t="s">
        <v>6420</v>
      </c>
      <c r="G3713" s="261" t="s">
        <v>22</v>
      </c>
      <c r="H3713" s="261">
        <v>3</v>
      </c>
      <c r="I3713" s="261" t="s">
        <v>6421</v>
      </c>
      <c r="J3713" s="261" t="s">
        <v>6430</v>
      </c>
      <c r="K3713" s="261" t="s">
        <v>6431</v>
      </c>
      <c r="L3713" s="262">
        <v>45639</v>
      </c>
      <c r="M3713" s="261" t="s">
        <v>352</v>
      </c>
    </row>
    <row r="3714" spans="1:13" x14ac:dyDescent="0.35">
      <c r="A3714" s="259" t="s">
        <v>2294</v>
      </c>
      <c r="B3714" s="259" t="s">
        <v>2295</v>
      </c>
      <c r="C3714" s="259" t="s">
        <v>2296</v>
      </c>
      <c r="D3714" s="259" t="s">
        <v>813</v>
      </c>
      <c r="E3714" s="259" t="s">
        <v>17</v>
      </c>
      <c r="F3714" s="259" t="s">
        <v>17</v>
      </c>
      <c r="G3714" s="259" t="s">
        <v>17</v>
      </c>
      <c r="H3714" s="259" t="s">
        <v>17</v>
      </c>
      <c r="I3714" s="259" t="s">
        <v>17</v>
      </c>
      <c r="J3714" s="259" t="s">
        <v>6432</v>
      </c>
      <c r="K3714" s="259" t="s">
        <v>6433</v>
      </c>
      <c r="L3714" s="260">
        <v>45639</v>
      </c>
      <c r="M3714" s="259" t="s">
        <v>352</v>
      </c>
    </row>
    <row r="3715" spans="1:13" x14ac:dyDescent="0.35">
      <c r="A3715" s="261" t="s">
        <v>2294</v>
      </c>
      <c r="B3715" s="261" t="s">
        <v>2295</v>
      </c>
      <c r="C3715" s="261" t="s">
        <v>2296</v>
      </c>
      <c r="D3715" s="261" t="s">
        <v>679</v>
      </c>
      <c r="E3715" s="261" t="s">
        <v>17</v>
      </c>
      <c r="F3715" s="261" t="s">
        <v>17</v>
      </c>
      <c r="G3715" s="261" t="s">
        <v>17</v>
      </c>
      <c r="H3715" s="261" t="s">
        <v>17</v>
      </c>
      <c r="I3715" s="261" t="s">
        <v>17</v>
      </c>
      <c r="J3715" s="261" t="s">
        <v>6432</v>
      </c>
      <c r="K3715" s="261" t="s">
        <v>6434</v>
      </c>
      <c r="L3715" s="262">
        <v>45639</v>
      </c>
      <c r="M3715" s="261" t="s">
        <v>352</v>
      </c>
    </row>
    <row r="3716" spans="1:13" x14ac:dyDescent="0.35">
      <c r="A3716" s="259" t="s">
        <v>2294</v>
      </c>
      <c r="B3716" s="259" t="s">
        <v>2295</v>
      </c>
      <c r="C3716" s="259" t="s">
        <v>2296</v>
      </c>
      <c r="D3716" s="259" t="s">
        <v>317</v>
      </c>
      <c r="E3716" s="259">
        <v>4</v>
      </c>
      <c r="F3716" s="259" t="s">
        <v>6435</v>
      </c>
      <c r="G3716" s="259" t="s">
        <v>404</v>
      </c>
      <c r="H3716" s="259">
        <v>1</v>
      </c>
      <c r="I3716" s="259" t="s">
        <v>6436</v>
      </c>
      <c r="J3716" s="259" t="s">
        <v>6437</v>
      </c>
      <c r="K3716" s="259" t="s">
        <v>6438</v>
      </c>
      <c r="L3716" s="260">
        <v>45639</v>
      </c>
      <c r="M3716" s="259" t="s">
        <v>352</v>
      </c>
    </row>
    <row r="3717" spans="1:13" x14ac:dyDescent="0.35">
      <c r="A3717" s="261" t="s">
        <v>1150</v>
      </c>
      <c r="B3717" s="261" t="s">
        <v>1151</v>
      </c>
      <c r="C3717" s="261" t="s">
        <v>1152</v>
      </c>
      <c r="D3717" s="261" t="s">
        <v>769</v>
      </c>
      <c r="E3717" s="261">
        <v>1340433</v>
      </c>
      <c r="F3717" s="261" t="s">
        <v>5540</v>
      </c>
      <c r="G3717" s="261" t="s">
        <v>404</v>
      </c>
      <c r="H3717" s="261">
        <v>1</v>
      </c>
      <c r="I3717" s="261" t="s">
        <v>5541</v>
      </c>
      <c r="J3717" s="261" t="s">
        <v>6439</v>
      </c>
      <c r="K3717" s="261" t="s">
        <v>6440</v>
      </c>
      <c r="L3717" s="262">
        <v>45639</v>
      </c>
      <c r="M3717" s="261" t="s">
        <v>352</v>
      </c>
    </row>
    <row r="3718" spans="1:13" x14ac:dyDescent="0.35">
      <c r="A3718" s="259" t="s">
        <v>1150</v>
      </c>
      <c r="B3718" s="259" t="s">
        <v>1151</v>
      </c>
      <c r="C3718" s="259" t="s">
        <v>1152</v>
      </c>
      <c r="D3718" s="259" t="s">
        <v>797</v>
      </c>
      <c r="E3718" s="259">
        <v>363997</v>
      </c>
      <c r="F3718" s="259" t="s">
        <v>5540</v>
      </c>
      <c r="G3718" s="259" t="s">
        <v>404</v>
      </c>
      <c r="H3718" s="259">
        <v>1</v>
      </c>
      <c r="I3718" s="259" t="s">
        <v>5541</v>
      </c>
      <c r="J3718" s="259" t="s">
        <v>6441</v>
      </c>
      <c r="K3718" s="259" t="s">
        <v>6442</v>
      </c>
      <c r="L3718" s="260">
        <v>45639</v>
      </c>
      <c r="M3718" s="259" t="s">
        <v>352</v>
      </c>
    </row>
    <row r="3719" spans="1:13" x14ac:dyDescent="0.35">
      <c r="A3719" s="261" t="s">
        <v>1150</v>
      </c>
      <c r="B3719" s="261" t="s">
        <v>1151</v>
      </c>
      <c r="C3719" s="261" t="s">
        <v>1152</v>
      </c>
      <c r="D3719" s="261" t="s">
        <v>802</v>
      </c>
      <c r="E3719" s="261">
        <v>482638</v>
      </c>
      <c r="F3719" s="261" t="s">
        <v>5540</v>
      </c>
      <c r="G3719" s="261" t="s">
        <v>404</v>
      </c>
      <c r="H3719" s="261">
        <v>1</v>
      </c>
      <c r="I3719" s="261" t="s">
        <v>5541</v>
      </c>
      <c r="J3719" s="261" t="s">
        <v>6443</v>
      </c>
      <c r="K3719" s="261" t="s">
        <v>6444</v>
      </c>
      <c r="L3719" s="262">
        <v>45639</v>
      </c>
      <c r="M3719" s="261" t="s">
        <v>352</v>
      </c>
    </row>
    <row r="3720" spans="1:13" x14ac:dyDescent="0.35">
      <c r="A3720" s="259" t="s">
        <v>1150</v>
      </c>
      <c r="B3720" s="259" t="s">
        <v>1151</v>
      </c>
      <c r="C3720" s="259" t="s">
        <v>1152</v>
      </c>
      <c r="D3720" s="259" t="s">
        <v>807</v>
      </c>
      <c r="E3720" s="259">
        <v>493798</v>
      </c>
      <c r="F3720" s="259" t="s">
        <v>5540</v>
      </c>
      <c r="G3720" s="259" t="s">
        <v>404</v>
      </c>
      <c r="H3720" s="259">
        <v>1</v>
      </c>
      <c r="I3720" s="259" t="s">
        <v>5541</v>
      </c>
      <c r="J3720" s="259" t="s">
        <v>6445</v>
      </c>
      <c r="K3720" s="259" t="s">
        <v>6446</v>
      </c>
      <c r="L3720" s="260">
        <v>45639</v>
      </c>
      <c r="M3720" s="259" t="s">
        <v>352</v>
      </c>
    </row>
    <row r="3721" spans="1:13" x14ac:dyDescent="0.35">
      <c r="A3721" s="261" t="s">
        <v>1150</v>
      </c>
      <c r="B3721" s="261" t="s">
        <v>1151</v>
      </c>
      <c r="C3721" s="261" t="s">
        <v>1152</v>
      </c>
      <c r="D3721" s="261" t="s">
        <v>810</v>
      </c>
      <c r="E3721" s="261">
        <v>341719</v>
      </c>
      <c r="F3721" s="261" t="s">
        <v>5540</v>
      </c>
      <c r="G3721" s="261" t="s">
        <v>404</v>
      </c>
      <c r="H3721" s="261">
        <v>1</v>
      </c>
      <c r="I3721" s="261" t="s">
        <v>5541</v>
      </c>
      <c r="J3721" s="261" t="s">
        <v>6447</v>
      </c>
      <c r="K3721" s="261" t="s">
        <v>6448</v>
      </c>
      <c r="L3721" s="262">
        <v>45639</v>
      </c>
      <c r="M3721" s="261" t="s">
        <v>352</v>
      </c>
    </row>
    <row r="3722" spans="1:13" x14ac:dyDescent="0.35">
      <c r="A3722" s="259" t="s">
        <v>1150</v>
      </c>
      <c r="B3722" s="259" t="s">
        <v>1151</v>
      </c>
      <c r="C3722" s="259" t="s">
        <v>1152</v>
      </c>
      <c r="D3722" s="259" t="s">
        <v>813</v>
      </c>
      <c r="E3722" s="259">
        <v>22278</v>
      </c>
      <c r="F3722" s="259" t="s">
        <v>5540</v>
      </c>
      <c r="G3722" s="259" t="s">
        <v>404</v>
      </c>
      <c r="H3722" s="259">
        <v>1</v>
      </c>
      <c r="I3722" s="259" t="s">
        <v>5541</v>
      </c>
      <c r="J3722" s="259" t="s">
        <v>6449</v>
      </c>
      <c r="K3722" s="259" t="s">
        <v>6450</v>
      </c>
      <c r="L3722" s="260">
        <v>45639</v>
      </c>
      <c r="M3722" s="259" t="s">
        <v>352</v>
      </c>
    </row>
    <row r="3723" spans="1:13" x14ac:dyDescent="0.35">
      <c r="A3723" s="261" t="s">
        <v>1150</v>
      </c>
      <c r="B3723" s="261" t="s">
        <v>1151</v>
      </c>
      <c r="C3723" s="261" t="s">
        <v>1152</v>
      </c>
      <c r="D3723" s="261" t="s">
        <v>679</v>
      </c>
      <c r="E3723" s="261">
        <v>0</v>
      </c>
      <c r="F3723" s="261" t="s">
        <v>5540</v>
      </c>
      <c r="G3723" s="261" t="s">
        <v>404</v>
      </c>
      <c r="H3723" s="261">
        <v>1</v>
      </c>
      <c r="I3723" s="261" t="s">
        <v>5541</v>
      </c>
      <c r="J3723" s="261" t="s">
        <v>6451</v>
      </c>
      <c r="K3723" s="261" t="s">
        <v>6452</v>
      </c>
      <c r="L3723" s="262">
        <v>45639</v>
      </c>
      <c r="M3723" s="261" t="s">
        <v>352</v>
      </c>
    </row>
    <row r="3724" spans="1:13" x14ac:dyDescent="0.35">
      <c r="A3724" s="259" t="s">
        <v>2618</v>
      </c>
      <c r="B3724" s="259" t="s">
        <v>2619</v>
      </c>
      <c r="C3724" s="259" t="s">
        <v>2620</v>
      </c>
      <c r="D3724" s="259" t="s">
        <v>769</v>
      </c>
      <c r="E3724" s="259">
        <v>45400060</v>
      </c>
      <c r="F3724" s="259" t="s">
        <v>2625</v>
      </c>
      <c r="G3724" s="259" t="s">
        <v>723</v>
      </c>
      <c r="H3724" s="259">
        <v>2</v>
      </c>
      <c r="I3724" s="259" t="s">
        <v>6453</v>
      </c>
      <c r="J3724" s="259" t="s">
        <v>6454</v>
      </c>
      <c r="K3724" s="259" t="s">
        <v>6455</v>
      </c>
      <c r="L3724" s="260">
        <v>45639</v>
      </c>
      <c r="M3724" s="259" t="s">
        <v>352</v>
      </c>
    </row>
    <row r="3725" spans="1:13" x14ac:dyDescent="0.35">
      <c r="A3725" s="261" t="s">
        <v>2618</v>
      </c>
      <c r="B3725" s="261" t="s">
        <v>2619</v>
      </c>
      <c r="C3725" s="261" t="s">
        <v>2620</v>
      </c>
      <c r="D3725" s="261" t="s">
        <v>774</v>
      </c>
      <c r="E3725" s="261">
        <v>3600000</v>
      </c>
      <c r="F3725" s="261" t="s">
        <v>6456</v>
      </c>
      <c r="G3725" s="261" t="s">
        <v>404</v>
      </c>
      <c r="H3725" s="261">
        <v>1</v>
      </c>
      <c r="I3725" s="261" t="s">
        <v>6457</v>
      </c>
      <c r="J3725" s="261" t="s">
        <v>6458</v>
      </c>
      <c r="K3725" s="261" t="s">
        <v>6459</v>
      </c>
      <c r="L3725" s="262">
        <v>45639</v>
      </c>
      <c r="M3725" s="261" t="s">
        <v>352</v>
      </c>
    </row>
    <row r="3726" spans="1:13" x14ac:dyDescent="0.35">
      <c r="A3726" s="259" t="s">
        <v>2618</v>
      </c>
      <c r="B3726" s="259" t="s">
        <v>2619</v>
      </c>
      <c r="C3726" s="259" t="s">
        <v>2620</v>
      </c>
      <c r="D3726" s="259" t="s">
        <v>463</v>
      </c>
      <c r="E3726" s="259">
        <v>130000</v>
      </c>
      <c r="F3726" s="259" t="s">
        <v>6456</v>
      </c>
      <c r="G3726" s="259" t="s">
        <v>22</v>
      </c>
      <c r="H3726" s="259">
        <v>3</v>
      </c>
      <c r="I3726" s="259" t="s">
        <v>6457</v>
      </c>
      <c r="J3726" s="259" t="s">
        <v>6460</v>
      </c>
      <c r="K3726" s="259" t="s">
        <v>6461</v>
      </c>
      <c r="L3726" s="260">
        <v>45639</v>
      </c>
      <c r="M3726" s="259" t="s">
        <v>352</v>
      </c>
    </row>
    <row r="3727" spans="1:13" x14ac:dyDescent="0.35">
      <c r="A3727" s="261" t="s">
        <v>2618</v>
      </c>
      <c r="B3727" s="261" t="s">
        <v>2619</v>
      </c>
      <c r="C3727" s="261" t="s">
        <v>2620</v>
      </c>
      <c r="D3727" s="261" t="s">
        <v>797</v>
      </c>
      <c r="E3727" s="261">
        <v>570000</v>
      </c>
      <c r="F3727" s="261" t="s">
        <v>6456</v>
      </c>
      <c r="G3727" s="261" t="s">
        <v>404</v>
      </c>
      <c r="H3727" s="261">
        <v>1</v>
      </c>
      <c r="I3727" s="261" t="s">
        <v>6457</v>
      </c>
      <c r="J3727" s="261" t="s">
        <v>6462</v>
      </c>
      <c r="K3727" s="261" t="s">
        <v>6463</v>
      </c>
      <c r="L3727" s="262">
        <v>45639</v>
      </c>
      <c r="M3727" s="261" t="s">
        <v>352</v>
      </c>
    </row>
    <row r="3728" spans="1:13" x14ac:dyDescent="0.35">
      <c r="A3728" s="259" t="s">
        <v>2618</v>
      </c>
      <c r="B3728" s="259" t="s">
        <v>2619</v>
      </c>
      <c r="C3728" s="259" t="s">
        <v>2620</v>
      </c>
      <c r="D3728" s="259" t="s">
        <v>802</v>
      </c>
      <c r="E3728" s="259">
        <v>41800060</v>
      </c>
      <c r="F3728" s="259" t="s">
        <v>6464</v>
      </c>
      <c r="G3728" s="259" t="s">
        <v>723</v>
      </c>
      <c r="H3728" s="259">
        <v>2</v>
      </c>
      <c r="I3728" s="259" t="s">
        <v>6465</v>
      </c>
      <c r="J3728" s="259" t="s">
        <v>6466</v>
      </c>
      <c r="K3728" s="259" t="s">
        <v>6467</v>
      </c>
      <c r="L3728" s="260">
        <v>45639</v>
      </c>
      <c r="M3728" s="259" t="s">
        <v>352</v>
      </c>
    </row>
    <row r="3729" spans="1:13" x14ac:dyDescent="0.35">
      <c r="A3729" s="261" t="s">
        <v>2618</v>
      </c>
      <c r="B3729" s="261" t="s">
        <v>2619</v>
      </c>
      <c r="C3729" s="261" t="s">
        <v>2620</v>
      </c>
      <c r="D3729" s="261" t="s">
        <v>807</v>
      </c>
      <c r="E3729" s="261">
        <v>3030000</v>
      </c>
      <c r="F3729" s="261" t="s">
        <v>6456</v>
      </c>
      <c r="G3729" s="261" t="s">
        <v>723</v>
      </c>
      <c r="H3729" s="261">
        <v>2</v>
      </c>
      <c r="I3729" s="261" t="s">
        <v>6457</v>
      </c>
      <c r="J3729" s="261" t="s">
        <v>2115</v>
      </c>
      <c r="K3729" s="261" t="s">
        <v>6468</v>
      </c>
      <c r="L3729" s="262">
        <v>45639</v>
      </c>
      <c r="M3729" s="261" t="s">
        <v>352</v>
      </c>
    </row>
    <row r="3730" spans="1:13" x14ac:dyDescent="0.35">
      <c r="A3730" s="259" t="s">
        <v>2618</v>
      </c>
      <c r="B3730" s="259" t="s">
        <v>2619</v>
      </c>
      <c r="C3730" s="259" t="s">
        <v>2620</v>
      </c>
      <c r="D3730" s="259" t="s">
        <v>810</v>
      </c>
      <c r="E3730" s="259">
        <v>570000</v>
      </c>
      <c r="F3730" s="259" t="s">
        <v>6456</v>
      </c>
      <c r="G3730" s="259" t="s">
        <v>723</v>
      </c>
      <c r="H3730" s="259">
        <v>2</v>
      </c>
      <c r="I3730" s="259" t="s">
        <v>6457</v>
      </c>
      <c r="J3730" s="259" t="s">
        <v>6469</v>
      </c>
      <c r="K3730" s="259" t="s">
        <v>6470</v>
      </c>
      <c r="L3730" s="260">
        <v>45639</v>
      </c>
      <c r="M3730" s="259" t="s">
        <v>352</v>
      </c>
    </row>
    <row r="3731" spans="1:13" x14ac:dyDescent="0.35">
      <c r="A3731" s="261" t="s">
        <v>2618</v>
      </c>
      <c r="B3731" s="261" t="s">
        <v>2619</v>
      </c>
      <c r="C3731" s="261" t="s">
        <v>2620</v>
      </c>
      <c r="D3731" s="261" t="s">
        <v>813</v>
      </c>
      <c r="E3731" s="261" t="s">
        <v>17</v>
      </c>
      <c r="F3731" s="261" t="s">
        <v>6456</v>
      </c>
      <c r="G3731" s="261" t="s">
        <v>723</v>
      </c>
      <c r="H3731" s="261">
        <v>2</v>
      </c>
      <c r="I3731" s="261" t="s">
        <v>6457</v>
      </c>
      <c r="J3731" s="261" t="s">
        <v>6471</v>
      </c>
      <c r="K3731" s="261" t="s">
        <v>6472</v>
      </c>
      <c r="L3731" s="262">
        <v>45639</v>
      </c>
      <c r="M3731" s="261" t="s">
        <v>352</v>
      </c>
    </row>
    <row r="3732" spans="1:13" x14ac:dyDescent="0.35">
      <c r="A3732" s="259" t="s">
        <v>2618</v>
      </c>
      <c r="B3732" s="259" t="s">
        <v>2619</v>
      </c>
      <c r="C3732" s="259" t="s">
        <v>2620</v>
      </c>
      <c r="D3732" s="259" t="s">
        <v>679</v>
      </c>
      <c r="E3732" s="259" t="s">
        <v>17</v>
      </c>
      <c r="F3732" s="259" t="s">
        <v>6456</v>
      </c>
      <c r="G3732" s="259" t="s">
        <v>723</v>
      </c>
      <c r="H3732" s="259">
        <v>2</v>
      </c>
      <c r="I3732" s="259" t="s">
        <v>6457</v>
      </c>
      <c r="J3732" s="259" t="s">
        <v>6471</v>
      </c>
      <c r="K3732" s="259" t="s">
        <v>6473</v>
      </c>
      <c r="L3732" s="260">
        <v>45639</v>
      </c>
      <c r="M3732" s="259" t="s">
        <v>352</v>
      </c>
    </row>
    <row r="3733" spans="1:13" x14ac:dyDescent="0.35">
      <c r="A3733" s="261" t="s">
        <v>2618</v>
      </c>
      <c r="B3733" s="261" t="s">
        <v>2619</v>
      </c>
      <c r="C3733" s="261" t="s">
        <v>2620</v>
      </c>
      <c r="D3733" s="261" t="s">
        <v>317</v>
      </c>
      <c r="E3733" s="261">
        <v>4</v>
      </c>
      <c r="F3733" s="261" t="s">
        <v>5560</v>
      </c>
      <c r="G3733" s="261" t="s">
        <v>404</v>
      </c>
      <c r="H3733" s="261">
        <v>1</v>
      </c>
      <c r="I3733" s="261" t="s">
        <v>5561</v>
      </c>
      <c r="J3733" s="261" t="s">
        <v>6474</v>
      </c>
      <c r="K3733" s="261" t="s">
        <v>6475</v>
      </c>
      <c r="L3733" s="262">
        <v>45639</v>
      </c>
      <c r="M3733" s="261" t="s">
        <v>352</v>
      </c>
    </row>
    <row r="3734" spans="1:13" x14ac:dyDescent="0.35">
      <c r="A3734" s="259" t="s">
        <v>3700</v>
      </c>
      <c r="B3734" s="259" t="s">
        <v>3701</v>
      </c>
      <c r="C3734" s="259" t="s">
        <v>3702</v>
      </c>
      <c r="D3734" s="259" t="s">
        <v>769</v>
      </c>
      <c r="E3734" s="259">
        <v>23158297</v>
      </c>
      <c r="F3734" s="259" t="s">
        <v>6476</v>
      </c>
      <c r="G3734" s="259" t="s">
        <v>723</v>
      </c>
      <c r="H3734" s="259">
        <v>2</v>
      </c>
      <c r="I3734" s="259" t="s">
        <v>6477</v>
      </c>
      <c r="J3734" s="259" t="s">
        <v>6478</v>
      </c>
      <c r="K3734" s="259" t="s">
        <v>6479</v>
      </c>
      <c r="L3734" s="260">
        <v>45639</v>
      </c>
      <c r="M3734" s="259" t="s">
        <v>352</v>
      </c>
    </row>
    <row r="3735" spans="1:13" x14ac:dyDescent="0.35">
      <c r="A3735" s="261" t="s">
        <v>3700</v>
      </c>
      <c r="B3735" s="261" t="s">
        <v>3701</v>
      </c>
      <c r="C3735" s="261" t="s">
        <v>3702</v>
      </c>
      <c r="D3735" s="261" t="s">
        <v>774</v>
      </c>
      <c r="E3735" s="261">
        <v>2590000</v>
      </c>
      <c r="F3735" s="261" t="s">
        <v>3955</v>
      </c>
      <c r="G3735" s="261" t="s">
        <v>723</v>
      </c>
      <c r="H3735" s="261">
        <v>2</v>
      </c>
      <c r="I3735" s="261" t="s">
        <v>3956</v>
      </c>
      <c r="J3735" s="261" t="s">
        <v>6480</v>
      </c>
      <c r="K3735" s="261" t="s">
        <v>6481</v>
      </c>
      <c r="L3735" s="262">
        <v>45639</v>
      </c>
      <c r="M3735" s="261" t="s">
        <v>352</v>
      </c>
    </row>
    <row r="3736" spans="1:13" x14ac:dyDescent="0.35">
      <c r="A3736" s="259" t="s">
        <v>3700</v>
      </c>
      <c r="B3736" s="259" t="s">
        <v>3701</v>
      </c>
      <c r="C3736" s="259" t="s">
        <v>3702</v>
      </c>
      <c r="D3736" s="259" t="s">
        <v>463</v>
      </c>
      <c r="E3736" s="259">
        <v>47000</v>
      </c>
      <c r="F3736" s="259" t="s">
        <v>6482</v>
      </c>
      <c r="G3736" s="259" t="s">
        <v>723</v>
      </c>
      <c r="H3736" s="259">
        <v>2</v>
      </c>
      <c r="I3736" s="259" t="s">
        <v>6483</v>
      </c>
      <c r="J3736" s="259" t="s">
        <v>6484</v>
      </c>
      <c r="K3736" s="259" t="s">
        <v>6485</v>
      </c>
      <c r="L3736" s="260">
        <v>45639</v>
      </c>
      <c r="M3736" s="259" t="s">
        <v>352</v>
      </c>
    </row>
    <row r="3737" spans="1:13" x14ac:dyDescent="0.35">
      <c r="A3737" s="261" t="s">
        <v>3700</v>
      </c>
      <c r="B3737" s="261" t="s">
        <v>3701</v>
      </c>
      <c r="C3737" s="261" t="s">
        <v>3702</v>
      </c>
      <c r="D3737" s="261" t="s">
        <v>797</v>
      </c>
      <c r="E3737" s="261">
        <v>192000</v>
      </c>
      <c r="F3737" s="261" t="s">
        <v>6486</v>
      </c>
      <c r="G3737" s="261" t="s">
        <v>404</v>
      </c>
      <c r="H3737" s="261">
        <v>1</v>
      </c>
      <c r="I3737" s="261" t="s">
        <v>6487</v>
      </c>
      <c r="J3737" s="261" t="s">
        <v>6488</v>
      </c>
      <c r="K3737" s="261" t="s">
        <v>6489</v>
      </c>
      <c r="L3737" s="262">
        <v>45639</v>
      </c>
      <c r="M3737" s="261" t="s">
        <v>352</v>
      </c>
    </row>
    <row r="3738" spans="1:13" x14ac:dyDescent="0.35">
      <c r="A3738" s="259" t="s">
        <v>3700</v>
      </c>
      <c r="B3738" s="259" t="s">
        <v>3701</v>
      </c>
      <c r="C3738" s="259" t="s">
        <v>3702</v>
      </c>
      <c r="D3738" s="259" t="s">
        <v>802</v>
      </c>
      <c r="E3738" s="259">
        <v>20568297</v>
      </c>
      <c r="F3738" s="259" t="s">
        <v>6490</v>
      </c>
      <c r="G3738" s="259" t="s">
        <v>723</v>
      </c>
      <c r="H3738" s="259">
        <v>2</v>
      </c>
      <c r="I3738" s="259" t="s">
        <v>6491</v>
      </c>
      <c r="J3738" s="259" t="s">
        <v>6466</v>
      </c>
      <c r="K3738" s="259" t="s">
        <v>6492</v>
      </c>
      <c r="L3738" s="260">
        <v>45639</v>
      </c>
      <c r="M3738" s="259" t="s">
        <v>352</v>
      </c>
    </row>
    <row r="3739" spans="1:13" x14ac:dyDescent="0.35">
      <c r="A3739" s="261" t="s">
        <v>3700</v>
      </c>
      <c r="B3739" s="261" t="s">
        <v>3701</v>
      </c>
      <c r="C3739" s="261" t="s">
        <v>3702</v>
      </c>
      <c r="D3739" s="261" t="s">
        <v>807</v>
      </c>
      <c r="E3739" s="261">
        <v>2398000</v>
      </c>
      <c r="F3739" s="261" t="s">
        <v>6493</v>
      </c>
      <c r="G3739" s="261" t="s">
        <v>723</v>
      </c>
      <c r="H3739" s="261">
        <v>2</v>
      </c>
      <c r="I3739" s="261" t="s">
        <v>6494</v>
      </c>
      <c r="J3739" s="261" t="s">
        <v>5618</v>
      </c>
      <c r="K3739" s="261" t="s">
        <v>6495</v>
      </c>
      <c r="L3739" s="262">
        <v>45639</v>
      </c>
      <c r="M3739" s="261" t="s">
        <v>352</v>
      </c>
    </row>
    <row r="3740" spans="1:13" x14ac:dyDescent="0.35">
      <c r="A3740" s="259" t="s">
        <v>3700</v>
      </c>
      <c r="B3740" s="259" t="s">
        <v>3701</v>
      </c>
      <c r="C3740" s="259" t="s">
        <v>3702</v>
      </c>
      <c r="D3740" s="259" t="s">
        <v>810</v>
      </c>
      <c r="E3740" s="259">
        <v>192000</v>
      </c>
      <c r="F3740" s="259" t="s">
        <v>6486</v>
      </c>
      <c r="G3740" s="259" t="s">
        <v>723</v>
      </c>
      <c r="H3740" s="259">
        <v>2</v>
      </c>
      <c r="I3740" s="259" t="s">
        <v>6487</v>
      </c>
      <c r="J3740" s="259" t="s">
        <v>6496</v>
      </c>
      <c r="K3740" s="259" t="s">
        <v>6497</v>
      </c>
      <c r="L3740" s="260">
        <v>45639</v>
      </c>
      <c r="M3740" s="259" t="s">
        <v>352</v>
      </c>
    </row>
    <row r="3741" spans="1:13" x14ac:dyDescent="0.35">
      <c r="A3741" s="261" t="s">
        <v>3700</v>
      </c>
      <c r="B3741" s="261" t="s">
        <v>3701</v>
      </c>
      <c r="C3741" s="261" t="s">
        <v>3702</v>
      </c>
      <c r="D3741" s="261" t="s">
        <v>813</v>
      </c>
      <c r="E3741" s="261" t="s">
        <v>17</v>
      </c>
      <c r="F3741" s="261" t="s">
        <v>6486</v>
      </c>
      <c r="G3741" s="261" t="s">
        <v>723</v>
      </c>
      <c r="H3741" s="261">
        <v>2</v>
      </c>
      <c r="I3741" s="261" t="s">
        <v>6487</v>
      </c>
      <c r="J3741" s="261" t="s">
        <v>6471</v>
      </c>
      <c r="K3741" s="261" t="s">
        <v>6498</v>
      </c>
      <c r="L3741" s="262">
        <v>45639</v>
      </c>
      <c r="M3741" s="261" t="s">
        <v>352</v>
      </c>
    </row>
    <row r="3742" spans="1:13" x14ac:dyDescent="0.35">
      <c r="A3742" s="259" t="s">
        <v>3700</v>
      </c>
      <c r="B3742" s="259" t="s">
        <v>3701</v>
      </c>
      <c r="C3742" s="259" t="s">
        <v>3702</v>
      </c>
      <c r="D3742" s="259" t="s">
        <v>679</v>
      </c>
      <c r="E3742" s="259" t="s">
        <v>17</v>
      </c>
      <c r="F3742" s="259" t="s">
        <v>6486</v>
      </c>
      <c r="G3742" s="259" t="s">
        <v>723</v>
      </c>
      <c r="H3742" s="259">
        <v>2</v>
      </c>
      <c r="I3742" s="259" t="s">
        <v>6487</v>
      </c>
      <c r="J3742" s="259" t="s">
        <v>6471</v>
      </c>
      <c r="K3742" s="259" t="s">
        <v>6499</v>
      </c>
      <c r="L3742" s="260">
        <v>45639</v>
      </c>
      <c r="M3742" s="259" t="s">
        <v>352</v>
      </c>
    </row>
    <row r="3743" spans="1:13" x14ac:dyDescent="0.35">
      <c r="A3743" s="261" t="s">
        <v>3700</v>
      </c>
      <c r="B3743" s="261" t="s">
        <v>3701</v>
      </c>
      <c r="C3743" s="261" t="s">
        <v>3702</v>
      </c>
      <c r="D3743" s="261" t="s">
        <v>317</v>
      </c>
      <c r="E3743" s="261">
        <v>4</v>
      </c>
      <c r="F3743" s="261" t="s">
        <v>5587</v>
      </c>
      <c r="G3743" s="261" t="s">
        <v>404</v>
      </c>
      <c r="H3743" s="261">
        <v>1</v>
      </c>
      <c r="I3743" s="261" t="s">
        <v>5588</v>
      </c>
      <c r="J3743" s="261" t="s">
        <v>6500</v>
      </c>
      <c r="K3743" s="261" t="s">
        <v>6501</v>
      </c>
      <c r="L3743" s="262">
        <v>45639</v>
      </c>
      <c r="M3743" s="261" t="s">
        <v>352</v>
      </c>
    </row>
    <row r="3744" spans="1:13" x14ac:dyDescent="0.35">
      <c r="A3744" s="259" t="s">
        <v>2633</v>
      </c>
      <c r="B3744" s="259" t="s">
        <v>2634</v>
      </c>
      <c r="C3744" s="259" t="s">
        <v>2635</v>
      </c>
      <c r="D3744" s="259" t="s">
        <v>769</v>
      </c>
      <c r="E3744" s="259">
        <v>3181400</v>
      </c>
      <c r="F3744" s="259" t="s">
        <v>2639</v>
      </c>
      <c r="G3744" s="259" t="s">
        <v>723</v>
      </c>
      <c r="H3744" s="259">
        <v>2</v>
      </c>
      <c r="I3744" s="259" t="s">
        <v>2640</v>
      </c>
      <c r="J3744" s="259" t="s">
        <v>6502</v>
      </c>
      <c r="K3744" s="259" t="s">
        <v>6503</v>
      </c>
      <c r="L3744" s="260">
        <v>45639</v>
      </c>
      <c r="M3744" s="259" t="s">
        <v>352</v>
      </c>
    </row>
    <row r="3745" spans="1:13" x14ac:dyDescent="0.35">
      <c r="A3745" s="261" t="s">
        <v>2633</v>
      </c>
      <c r="B3745" s="261" t="s">
        <v>2634</v>
      </c>
      <c r="C3745" s="261" t="s">
        <v>2635</v>
      </c>
      <c r="D3745" s="261" t="s">
        <v>774</v>
      </c>
      <c r="E3745" s="261">
        <v>319000</v>
      </c>
      <c r="F3745" s="261" t="s">
        <v>6504</v>
      </c>
      <c r="G3745" s="261" t="s">
        <v>404</v>
      </c>
      <c r="H3745" s="261">
        <v>1</v>
      </c>
      <c r="I3745" s="261" t="s">
        <v>6505</v>
      </c>
      <c r="J3745" s="261" t="s">
        <v>6506</v>
      </c>
      <c r="K3745" s="261" t="s">
        <v>6507</v>
      </c>
      <c r="L3745" s="262">
        <v>45639</v>
      </c>
      <c r="M3745" s="261" t="s">
        <v>352</v>
      </c>
    </row>
    <row r="3746" spans="1:13" x14ac:dyDescent="0.35">
      <c r="A3746" s="259" t="s">
        <v>2633</v>
      </c>
      <c r="B3746" s="259" t="s">
        <v>2634</v>
      </c>
      <c r="C3746" s="259" t="s">
        <v>2635</v>
      </c>
      <c r="D3746" s="259" t="s">
        <v>463</v>
      </c>
      <c r="E3746" s="259">
        <v>0</v>
      </c>
      <c r="F3746" s="259" t="s">
        <v>6508</v>
      </c>
      <c r="G3746" s="259" t="s">
        <v>723</v>
      </c>
      <c r="H3746" s="259">
        <v>2</v>
      </c>
      <c r="I3746" s="259" t="s">
        <v>6509</v>
      </c>
      <c r="J3746" s="259" t="s">
        <v>6510</v>
      </c>
      <c r="K3746" s="259" t="s">
        <v>6511</v>
      </c>
      <c r="L3746" s="260">
        <v>45639</v>
      </c>
      <c r="M3746" s="259" t="s">
        <v>352</v>
      </c>
    </row>
    <row r="3747" spans="1:13" x14ac:dyDescent="0.35">
      <c r="A3747" s="261" t="s">
        <v>2633</v>
      </c>
      <c r="B3747" s="261" t="s">
        <v>2634</v>
      </c>
      <c r="C3747" s="261" t="s">
        <v>2635</v>
      </c>
      <c r="D3747" s="261" t="s">
        <v>797</v>
      </c>
      <c r="E3747" s="261">
        <v>92000</v>
      </c>
      <c r="F3747" s="261" t="s">
        <v>6504</v>
      </c>
      <c r="G3747" s="261" t="s">
        <v>404</v>
      </c>
      <c r="H3747" s="261">
        <v>1</v>
      </c>
      <c r="I3747" s="261" t="s">
        <v>6505</v>
      </c>
      <c r="J3747" s="261" t="s">
        <v>6512</v>
      </c>
      <c r="K3747" s="261" t="s">
        <v>6513</v>
      </c>
      <c r="L3747" s="262">
        <v>45639</v>
      </c>
      <c r="M3747" s="261" t="s">
        <v>352</v>
      </c>
    </row>
    <row r="3748" spans="1:13" x14ac:dyDescent="0.35">
      <c r="A3748" s="259" t="s">
        <v>2633</v>
      </c>
      <c r="B3748" s="259" t="s">
        <v>2634</v>
      </c>
      <c r="C3748" s="259" t="s">
        <v>2635</v>
      </c>
      <c r="D3748" s="259" t="s">
        <v>802</v>
      </c>
      <c r="E3748" s="259">
        <v>2862400</v>
      </c>
      <c r="F3748" s="259" t="s">
        <v>6514</v>
      </c>
      <c r="G3748" s="259" t="s">
        <v>723</v>
      </c>
      <c r="H3748" s="259">
        <v>2</v>
      </c>
      <c r="I3748" s="259" t="s">
        <v>6515</v>
      </c>
      <c r="J3748" s="259" t="s">
        <v>6466</v>
      </c>
      <c r="K3748" s="259" t="s">
        <v>6516</v>
      </c>
      <c r="L3748" s="260">
        <v>45639</v>
      </c>
      <c r="M3748" s="259" t="s">
        <v>352</v>
      </c>
    </row>
    <row r="3749" spans="1:13" x14ac:dyDescent="0.35">
      <c r="A3749" s="261" t="s">
        <v>2633</v>
      </c>
      <c r="B3749" s="261" t="s">
        <v>2634</v>
      </c>
      <c r="C3749" s="261" t="s">
        <v>2635</v>
      </c>
      <c r="D3749" s="261" t="s">
        <v>807</v>
      </c>
      <c r="E3749" s="261">
        <v>227000</v>
      </c>
      <c r="F3749" s="261" t="s">
        <v>6504</v>
      </c>
      <c r="G3749" s="261" t="s">
        <v>723</v>
      </c>
      <c r="H3749" s="261">
        <v>2</v>
      </c>
      <c r="I3749" s="261" t="s">
        <v>6517</v>
      </c>
      <c r="J3749" s="261" t="s">
        <v>5618</v>
      </c>
      <c r="K3749" s="261" t="s">
        <v>6518</v>
      </c>
      <c r="L3749" s="262">
        <v>45639</v>
      </c>
      <c r="M3749" s="261" t="s">
        <v>352</v>
      </c>
    </row>
    <row r="3750" spans="1:13" x14ac:dyDescent="0.35">
      <c r="A3750" s="259" t="s">
        <v>2633</v>
      </c>
      <c r="B3750" s="259" t="s">
        <v>2634</v>
      </c>
      <c r="C3750" s="259" t="s">
        <v>2635</v>
      </c>
      <c r="D3750" s="259" t="s">
        <v>810</v>
      </c>
      <c r="E3750" s="259">
        <v>92000</v>
      </c>
      <c r="F3750" s="259" t="s">
        <v>6504</v>
      </c>
      <c r="G3750" s="259" t="s">
        <v>404</v>
      </c>
      <c r="H3750" s="259">
        <v>1</v>
      </c>
      <c r="I3750" s="259" t="s">
        <v>6505</v>
      </c>
      <c r="J3750" s="259" t="s">
        <v>6519</v>
      </c>
      <c r="K3750" s="259" t="s">
        <v>6520</v>
      </c>
      <c r="L3750" s="260">
        <v>45639</v>
      </c>
      <c r="M3750" s="259" t="s">
        <v>352</v>
      </c>
    </row>
    <row r="3751" spans="1:13" x14ac:dyDescent="0.35">
      <c r="A3751" s="261" t="s">
        <v>2633</v>
      </c>
      <c r="B3751" s="261" t="s">
        <v>2634</v>
      </c>
      <c r="C3751" s="261" t="s">
        <v>2635</v>
      </c>
      <c r="D3751" s="261" t="s">
        <v>813</v>
      </c>
      <c r="E3751" s="261" t="s">
        <v>17</v>
      </c>
      <c r="F3751" s="261" t="s">
        <v>6504</v>
      </c>
      <c r="G3751" s="261" t="s">
        <v>404</v>
      </c>
      <c r="H3751" s="261">
        <v>1</v>
      </c>
      <c r="I3751" s="261" t="s">
        <v>6505</v>
      </c>
      <c r="J3751" s="261" t="s">
        <v>6471</v>
      </c>
      <c r="K3751" s="261" t="s">
        <v>6521</v>
      </c>
      <c r="L3751" s="262">
        <v>45639</v>
      </c>
      <c r="M3751" s="261" t="s">
        <v>352</v>
      </c>
    </row>
    <row r="3752" spans="1:13" x14ac:dyDescent="0.35">
      <c r="A3752" s="259" t="s">
        <v>2633</v>
      </c>
      <c r="B3752" s="259" t="s">
        <v>2634</v>
      </c>
      <c r="C3752" s="259" t="s">
        <v>2635</v>
      </c>
      <c r="D3752" s="259" t="s">
        <v>679</v>
      </c>
      <c r="E3752" s="259" t="s">
        <v>17</v>
      </c>
      <c r="F3752" s="259" t="s">
        <v>6504</v>
      </c>
      <c r="G3752" s="259" t="s">
        <v>404</v>
      </c>
      <c r="H3752" s="259">
        <v>1</v>
      </c>
      <c r="I3752" s="259" t="s">
        <v>6505</v>
      </c>
      <c r="J3752" s="259" t="s">
        <v>6471</v>
      </c>
      <c r="K3752" s="259" t="s">
        <v>6522</v>
      </c>
      <c r="L3752" s="260">
        <v>45639</v>
      </c>
      <c r="M3752" s="259" t="s">
        <v>352</v>
      </c>
    </row>
    <row r="3753" spans="1:13" x14ac:dyDescent="0.35">
      <c r="A3753" s="261" t="s">
        <v>2633</v>
      </c>
      <c r="B3753" s="261" t="s">
        <v>2634</v>
      </c>
      <c r="C3753" s="261" t="s">
        <v>2635</v>
      </c>
      <c r="D3753" s="261" t="s">
        <v>317</v>
      </c>
      <c r="E3753" s="261">
        <v>4</v>
      </c>
      <c r="F3753" s="261" t="s">
        <v>6523</v>
      </c>
      <c r="G3753" s="261" t="s">
        <v>404</v>
      </c>
      <c r="H3753" s="261">
        <v>1</v>
      </c>
      <c r="I3753" s="261" t="s">
        <v>6524</v>
      </c>
      <c r="J3753" s="261" t="s">
        <v>6500</v>
      </c>
      <c r="K3753" s="261" t="s">
        <v>6525</v>
      </c>
      <c r="L3753" s="262">
        <v>45639</v>
      </c>
      <c r="M3753" s="261" t="s">
        <v>352</v>
      </c>
    </row>
    <row r="3754" spans="1:13" x14ac:dyDescent="0.35">
      <c r="A3754" s="259" t="s">
        <v>3691</v>
      </c>
      <c r="B3754" s="259" t="s">
        <v>3692</v>
      </c>
      <c r="C3754" s="259" t="s">
        <v>3670</v>
      </c>
      <c r="D3754" s="259" t="s">
        <v>759</v>
      </c>
      <c r="E3754" s="259">
        <v>69554060</v>
      </c>
      <c r="F3754" s="259" t="s">
        <v>6526</v>
      </c>
      <c r="G3754" s="259" t="s">
        <v>723</v>
      </c>
      <c r="H3754" s="259">
        <v>2</v>
      </c>
      <c r="I3754" s="259" t="s">
        <v>6527</v>
      </c>
      <c r="J3754" s="259" t="s">
        <v>6528</v>
      </c>
      <c r="K3754" s="259" t="s">
        <v>6529</v>
      </c>
      <c r="L3754" s="260">
        <v>45641</v>
      </c>
      <c r="M3754" s="259" t="s">
        <v>352</v>
      </c>
    </row>
    <row r="3755" spans="1:13" x14ac:dyDescent="0.35">
      <c r="A3755" s="261" t="s">
        <v>3691</v>
      </c>
      <c r="B3755" s="261" t="s">
        <v>3692</v>
      </c>
      <c r="C3755" s="261" t="s">
        <v>3670</v>
      </c>
      <c r="D3755" s="261" t="s">
        <v>764</v>
      </c>
      <c r="E3755" s="261">
        <v>335985</v>
      </c>
      <c r="F3755" s="261" t="s">
        <v>6530</v>
      </c>
      <c r="G3755" s="261" t="s">
        <v>723</v>
      </c>
      <c r="H3755" s="261">
        <v>2</v>
      </c>
      <c r="I3755" s="261" t="s">
        <v>6531</v>
      </c>
      <c r="J3755" s="261" t="s">
        <v>6532</v>
      </c>
      <c r="K3755" s="261" t="s">
        <v>6533</v>
      </c>
      <c r="L3755" s="262">
        <v>45641</v>
      </c>
      <c r="M3755" s="261" t="s">
        <v>352</v>
      </c>
    </row>
    <row r="3756" spans="1:13" x14ac:dyDescent="0.35">
      <c r="A3756" s="259" t="s">
        <v>3691</v>
      </c>
      <c r="B3756" s="259" t="s">
        <v>3692</v>
      </c>
      <c r="C3756" s="259" t="s">
        <v>3670</v>
      </c>
      <c r="D3756" s="259" t="s">
        <v>769</v>
      </c>
      <c r="E3756" s="259">
        <v>31580272</v>
      </c>
      <c r="F3756" s="259" t="s">
        <v>6534</v>
      </c>
      <c r="G3756" s="259" t="s">
        <v>723</v>
      </c>
      <c r="H3756" s="259">
        <v>2</v>
      </c>
      <c r="I3756" s="259" t="s">
        <v>6535</v>
      </c>
      <c r="J3756" s="259" t="s">
        <v>6536</v>
      </c>
      <c r="K3756" s="259" t="s">
        <v>6537</v>
      </c>
      <c r="L3756" s="260">
        <v>45641</v>
      </c>
      <c r="M3756" s="259" t="s">
        <v>352</v>
      </c>
    </row>
    <row r="3757" spans="1:13" x14ac:dyDescent="0.35">
      <c r="A3757" s="261" t="s">
        <v>3691</v>
      </c>
      <c r="B3757" s="261" t="s">
        <v>3692</v>
      </c>
      <c r="C3757" s="261" t="s">
        <v>3670</v>
      </c>
      <c r="D3757" s="261" t="s">
        <v>774</v>
      </c>
      <c r="E3757" s="261">
        <v>1338158</v>
      </c>
      <c r="F3757" s="261" t="s">
        <v>6538</v>
      </c>
      <c r="G3757" s="261" t="s">
        <v>723</v>
      </c>
      <c r="H3757" s="261">
        <v>2</v>
      </c>
      <c r="I3757" s="261" t="s">
        <v>6539</v>
      </c>
      <c r="J3757" s="261" t="s">
        <v>6540</v>
      </c>
      <c r="K3757" s="261" t="s">
        <v>6541</v>
      </c>
      <c r="L3757" s="262">
        <v>45641</v>
      </c>
      <c r="M3757" s="261" t="s">
        <v>352</v>
      </c>
    </row>
    <row r="3758" spans="1:13" x14ac:dyDescent="0.35">
      <c r="A3758" s="259" t="s">
        <v>3691</v>
      </c>
      <c r="B3758" s="259" t="s">
        <v>3692</v>
      </c>
      <c r="C3758" s="259" t="s">
        <v>3670</v>
      </c>
      <c r="D3758" s="259" t="s">
        <v>463</v>
      </c>
      <c r="E3758" s="259">
        <v>159298</v>
      </c>
      <c r="F3758" s="259" t="s">
        <v>6542</v>
      </c>
      <c r="G3758" s="259" t="s">
        <v>723</v>
      </c>
      <c r="H3758" s="259">
        <v>2</v>
      </c>
      <c r="I3758" s="259" t="s">
        <v>6543</v>
      </c>
      <c r="J3758" s="259" t="s">
        <v>6544</v>
      </c>
      <c r="K3758" s="259" t="s">
        <v>6545</v>
      </c>
      <c r="L3758" s="260">
        <v>45641</v>
      </c>
      <c r="M3758" s="259" t="s">
        <v>352</v>
      </c>
    </row>
    <row r="3759" spans="1:13" x14ac:dyDescent="0.35">
      <c r="A3759" s="261" t="s">
        <v>3691</v>
      </c>
      <c r="B3759" s="261" t="s">
        <v>3692</v>
      </c>
      <c r="C3759" s="261" t="s">
        <v>3670</v>
      </c>
      <c r="D3759" s="261" t="s">
        <v>644</v>
      </c>
      <c r="E3759" s="261">
        <v>89</v>
      </c>
      <c r="F3759" s="261" t="s">
        <v>6546</v>
      </c>
      <c r="G3759" s="261" t="s">
        <v>404</v>
      </c>
      <c r="H3759" s="261">
        <v>1</v>
      </c>
      <c r="I3759" s="261" t="s">
        <v>6547</v>
      </c>
      <c r="J3759" s="261" t="s">
        <v>6548</v>
      </c>
      <c r="K3759" s="261" t="s">
        <v>6549</v>
      </c>
      <c r="L3759" s="262">
        <v>45641</v>
      </c>
      <c r="M3759" s="261" t="s">
        <v>352</v>
      </c>
    </row>
    <row r="3760" spans="1:13" x14ac:dyDescent="0.35">
      <c r="A3760" s="259" t="s">
        <v>3691</v>
      </c>
      <c r="B3760" s="259" t="s">
        <v>3692</v>
      </c>
      <c r="C3760" s="259" t="s">
        <v>3670</v>
      </c>
      <c r="D3760" s="259" t="s">
        <v>649</v>
      </c>
      <c r="E3760" s="259">
        <v>89</v>
      </c>
      <c r="F3760" s="259" t="s">
        <v>6546</v>
      </c>
      <c r="G3760" s="259" t="s">
        <v>404</v>
      </c>
      <c r="H3760" s="259">
        <v>1</v>
      </c>
      <c r="I3760" s="259" t="s">
        <v>6547</v>
      </c>
      <c r="J3760" s="259" t="s">
        <v>6548</v>
      </c>
      <c r="K3760" s="259" t="s">
        <v>6550</v>
      </c>
      <c r="L3760" s="260">
        <v>45641</v>
      </c>
      <c r="M3760" s="259" t="s">
        <v>352</v>
      </c>
    </row>
    <row r="3761" spans="1:13" x14ac:dyDescent="0.35">
      <c r="A3761" s="261" t="s">
        <v>3691</v>
      </c>
      <c r="B3761" s="261" t="s">
        <v>3692</v>
      </c>
      <c r="C3761" s="261" t="s">
        <v>3670</v>
      </c>
      <c r="D3761" s="261" t="s">
        <v>797</v>
      </c>
      <c r="E3761" s="261">
        <v>261298</v>
      </c>
      <c r="F3761" s="261" t="s">
        <v>6551</v>
      </c>
      <c r="G3761" s="261" t="s">
        <v>723</v>
      </c>
      <c r="H3761" s="261">
        <v>2</v>
      </c>
      <c r="I3761" s="261" t="s">
        <v>6552</v>
      </c>
      <c r="J3761" s="261" t="s">
        <v>6553</v>
      </c>
      <c r="K3761" s="261" t="s">
        <v>6554</v>
      </c>
      <c r="L3761" s="262">
        <v>45641</v>
      </c>
      <c r="M3761" s="261" t="s">
        <v>352</v>
      </c>
    </row>
    <row r="3762" spans="1:13" x14ac:dyDescent="0.35">
      <c r="A3762" s="259" t="s">
        <v>3691</v>
      </c>
      <c r="B3762" s="259" t="s">
        <v>3692</v>
      </c>
      <c r="C3762" s="259" t="s">
        <v>3670</v>
      </c>
      <c r="D3762" s="259" t="s">
        <v>802</v>
      </c>
      <c r="E3762" s="259">
        <v>30242114</v>
      </c>
      <c r="F3762" s="259" t="s">
        <v>6555</v>
      </c>
      <c r="G3762" s="259" t="s">
        <v>723</v>
      </c>
      <c r="H3762" s="259">
        <v>2</v>
      </c>
      <c r="I3762" s="259" t="s">
        <v>6556</v>
      </c>
      <c r="J3762" s="259" t="s">
        <v>6557</v>
      </c>
      <c r="K3762" s="259" t="s">
        <v>6558</v>
      </c>
      <c r="L3762" s="260">
        <v>45641</v>
      </c>
      <c r="M3762" s="259" t="s">
        <v>352</v>
      </c>
    </row>
    <row r="3763" spans="1:13" x14ac:dyDescent="0.35">
      <c r="A3763" s="261" t="s">
        <v>3691</v>
      </c>
      <c r="B3763" s="261" t="s">
        <v>3692</v>
      </c>
      <c r="C3763" s="261" t="s">
        <v>3670</v>
      </c>
      <c r="D3763" s="261" t="s">
        <v>807</v>
      </c>
      <c r="E3763" s="261">
        <v>1076860</v>
      </c>
      <c r="F3763" s="261" t="s">
        <v>6559</v>
      </c>
      <c r="G3763" s="261" t="s">
        <v>723</v>
      </c>
      <c r="H3763" s="261">
        <v>2</v>
      </c>
      <c r="I3763" s="261" t="s">
        <v>6560</v>
      </c>
      <c r="J3763" s="261" t="s">
        <v>6561</v>
      </c>
      <c r="K3763" s="261" t="s">
        <v>6562</v>
      </c>
      <c r="L3763" s="262">
        <v>45641</v>
      </c>
      <c r="M3763" s="261" t="s">
        <v>352</v>
      </c>
    </row>
    <row r="3764" spans="1:13" x14ac:dyDescent="0.35">
      <c r="A3764" s="259" t="s">
        <v>3691</v>
      </c>
      <c r="B3764" s="259" t="s">
        <v>3692</v>
      </c>
      <c r="C3764" s="259" t="s">
        <v>3670</v>
      </c>
      <c r="D3764" s="259" t="s">
        <v>810</v>
      </c>
      <c r="E3764" s="259">
        <v>261298</v>
      </c>
      <c r="F3764" s="259" t="s">
        <v>6551</v>
      </c>
      <c r="G3764" s="259" t="s">
        <v>723</v>
      </c>
      <c r="H3764" s="259">
        <v>2</v>
      </c>
      <c r="I3764" s="259" t="s">
        <v>6552</v>
      </c>
      <c r="J3764" s="259" t="s">
        <v>6563</v>
      </c>
      <c r="K3764" s="259" t="s">
        <v>6564</v>
      </c>
      <c r="L3764" s="260">
        <v>45641</v>
      </c>
      <c r="M3764" s="259" t="s">
        <v>352</v>
      </c>
    </row>
    <row r="3765" spans="1:13" x14ac:dyDescent="0.35">
      <c r="A3765" s="261" t="s">
        <v>3691</v>
      </c>
      <c r="B3765" s="261" t="s">
        <v>3692</v>
      </c>
      <c r="C3765" s="261" t="s">
        <v>3670</v>
      </c>
      <c r="D3765" s="261" t="s">
        <v>813</v>
      </c>
      <c r="E3765" s="261" t="s">
        <v>17</v>
      </c>
      <c r="F3765" s="261" t="s">
        <v>6551</v>
      </c>
      <c r="G3765" s="261" t="s">
        <v>723</v>
      </c>
      <c r="H3765" s="261">
        <v>2</v>
      </c>
      <c r="I3765" s="261" t="s">
        <v>6552</v>
      </c>
      <c r="J3765" s="261" t="s">
        <v>6565</v>
      </c>
      <c r="K3765" s="261" t="s">
        <v>6566</v>
      </c>
      <c r="L3765" s="262">
        <v>45641</v>
      </c>
      <c r="M3765" s="261" t="s">
        <v>352</v>
      </c>
    </row>
    <row r="3766" spans="1:13" x14ac:dyDescent="0.35">
      <c r="A3766" s="259" t="s">
        <v>3691</v>
      </c>
      <c r="B3766" s="259" t="s">
        <v>3692</v>
      </c>
      <c r="C3766" s="259" t="s">
        <v>3670</v>
      </c>
      <c r="D3766" s="259" t="s">
        <v>679</v>
      </c>
      <c r="E3766" s="259" t="s">
        <v>17</v>
      </c>
      <c r="F3766" s="259" t="s">
        <v>6551</v>
      </c>
      <c r="G3766" s="259" t="s">
        <v>723</v>
      </c>
      <c r="H3766" s="259">
        <v>2</v>
      </c>
      <c r="I3766" s="259" t="s">
        <v>6552</v>
      </c>
      <c r="J3766" s="259" t="s">
        <v>6567</v>
      </c>
      <c r="K3766" s="259" t="s">
        <v>6568</v>
      </c>
      <c r="L3766" s="260">
        <v>45641</v>
      </c>
      <c r="M3766" s="259" t="s">
        <v>352</v>
      </c>
    </row>
    <row r="3767" spans="1:13" x14ac:dyDescent="0.35">
      <c r="A3767" s="261" t="s">
        <v>3691</v>
      </c>
      <c r="B3767" s="261" t="s">
        <v>3692</v>
      </c>
      <c r="C3767" s="261" t="s">
        <v>3670</v>
      </c>
      <c r="D3767" s="261" t="s">
        <v>317</v>
      </c>
      <c r="E3767" s="261">
        <v>5</v>
      </c>
      <c r="F3767" s="261" t="s">
        <v>6569</v>
      </c>
      <c r="G3767" s="261" t="s">
        <v>404</v>
      </c>
      <c r="H3767" s="261">
        <v>1</v>
      </c>
      <c r="I3767" s="261" t="s">
        <v>6570</v>
      </c>
      <c r="J3767" s="261" t="s">
        <v>6571</v>
      </c>
      <c r="K3767" s="261" t="s">
        <v>6572</v>
      </c>
      <c r="L3767" s="262">
        <v>45641</v>
      </c>
      <c r="M3767" s="261" t="s">
        <v>352</v>
      </c>
    </row>
    <row r="3768" spans="1:13" x14ac:dyDescent="0.35">
      <c r="A3768" s="259" t="s">
        <v>3668</v>
      </c>
      <c r="B3768" s="259" t="s">
        <v>3669</v>
      </c>
      <c r="C3768" s="259" t="s">
        <v>3670</v>
      </c>
      <c r="D3768" s="259" t="s">
        <v>759</v>
      </c>
      <c r="E3768" s="259">
        <v>69521060</v>
      </c>
      <c r="F3768" s="259" t="s">
        <v>6526</v>
      </c>
      <c r="G3768" s="259" t="s">
        <v>723</v>
      </c>
      <c r="H3768" s="259">
        <v>2</v>
      </c>
      <c r="I3768" s="259" t="s">
        <v>6527</v>
      </c>
      <c r="J3768" s="259" t="s">
        <v>6528</v>
      </c>
      <c r="K3768" s="259" t="s">
        <v>6573</v>
      </c>
      <c r="L3768" s="260">
        <v>45641</v>
      </c>
      <c r="M3768" s="259" t="s">
        <v>352</v>
      </c>
    </row>
    <row r="3769" spans="1:13" x14ac:dyDescent="0.35">
      <c r="A3769" s="261" t="s">
        <v>3668</v>
      </c>
      <c r="B3769" s="261" t="s">
        <v>3669</v>
      </c>
      <c r="C3769" s="261" t="s">
        <v>3670</v>
      </c>
      <c r="D3769" s="261" t="s">
        <v>764</v>
      </c>
      <c r="E3769" s="261">
        <v>12012</v>
      </c>
      <c r="F3769" s="261" t="s">
        <v>6574</v>
      </c>
      <c r="G3769" s="261" t="s">
        <v>723</v>
      </c>
      <c r="H3769" s="261">
        <v>2</v>
      </c>
      <c r="I3769" s="261" t="s">
        <v>6575</v>
      </c>
      <c r="J3769" s="261" t="s">
        <v>6576</v>
      </c>
      <c r="K3769" s="261" t="s">
        <v>6577</v>
      </c>
      <c r="L3769" s="262">
        <v>45641</v>
      </c>
      <c r="M3769" s="261" t="s">
        <v>352</v>
      </c>
    </row>
    <row r="3770" spans="1:13" x14ac:dyDescent="0.35">
      <c r="A3770" s="259" t="s">
        <v>3668</v>
      </c>
      <c r="B3770" s="259" t="s">
        <v>3669</v>
      </c>
      <c r="C3770" s="259" t="s">
        <v>3670</v>
      </c>
      <c r="D3770" s="259" t="s">
        <v>769</v>
      </c>
      <c r="E3770" s="259">
        <v>428808</v>
      </c>
      <c r="F3770" s="259" t="s">
        <v>6526</v>
      </c>
      <c r="G3770" s="259" t="s">
        <v>723</v>
      </c>
      <c r="H3770" s="259">
        <v>2</v>
      </c>
      <c r="I3770" s="259" t="s">
        <v>6527</v>
      </c>
      <c r="J3770" s="259" t="s">
        <v>6578</v>
      </c>
      <c r="K3770" s="259" t="s">
        <v>6579</v>
      </c>
      <c r="L3770" s="260">
        <v>45641</v>
      </c>
      <c r="M3770" s="259" t="s">
        <v>352</v>
      </c>
    </row>
    <row r="3771" spans="1:13" x14ac:dyDescent="0.35">
      <c r="A3771" s="261" t="s">
        <v>3668</v>
      </c>
      <c r="B3771" s="261" t="s">
        <v>3669</v>
      </c>
      <c r="C3771" s="261" t="s">
        <v>3670</v>
      </c>
      <c r="D3771" s="261" t="s">
        <v>774</v>
      </c>
      <c r="E3771" s="261">
        <v>126298</v>
      </c>
      <c r="F3771" s="261" t="s">
        <v>6580</v>
      </c>
      <c r="G3771" s="261" t="s">
        <v>723</v>
      </c>
      <c r="H3771" s="261">
        <v>2</v>
      </c>
      <c r="I3771" s="261" t="s">
        <v>6581</v>
      </c>
      <c r="J3771" s="261" t="s">
        <v>6582</v>
      </c>
      <c r="K3771" s="261" t="s">
        <v>6583</v>
      </c>
      <c r="L3771" s="262">
        <v>45641</v>
      </c>
      <c r="M3771" s="261" t="s">
        <v>352</v>
      </c>
    </row>
    <row r="3772" spans="1:13" x14ac:dyDescent="0.35">
      <c r="A3772" s="259" t="s">
        <v>3668</v>
      </c>
      <c r="B3772" s="259" t="s">
        <v>3669</v>
      </c>
      <c r="C3772" s="259" t="s">
        <v>3670</v>
      </c>
      <c r="D3772" s="259" t="s">
        <v>463</v>
      </c>
      <c r="E3772" s="259">
        <v>126298</v>
      </c>
      <c r="F3772" s="259" t="s">
        <v>6580</v>
      </c>
      <c r="G3772" s="259" t="s">
        <v>723</v>
      </c>
      <c r="H3772" s="259">
        <v>2</v>
      </c>
      <c r="I3772" s="259" t="s">
        <v>6581</v>
      </c>
      <c r="J3772" s="259" t="s">
        <v>6584</v>
      </c>
      <c r="K3772" s="259" t="s">
        <v>6585</v>
      </c>
      <c r="L3772" s="260">
        <v>45641</v>
      </c>
      <c r="M3772" s="259" t="s">
        <v>352</v>
      </c>
    </row>
    <row r="3773" spans="1:13" x14ac:dyDescent="0.35">
      <c r="A3773" s="261" t="s">
        <v>3668</v>
      </c>
      <c r="B3773" s="261" t="s">
        <v>3669</v>
      </c>
      <c r="C3773" s="261" t="s">
        <v>3670</v>
      </c>
      <c r="D3773" s="261" t="s">
        <v>644</v>
      </c>
      <c r="E3773" s="261">
        <v>3</v>
      </c>
      <c r="F3773" s="261" t="s">
        <v>6586</v>
      </c>
      <c r="G3773" s="261" t="s">
        <v>404</v>
      </c>
      <c r="H3773" s="261">
        <v>1</v>
      </c>
      <c r="I3773" s="261" t="s">
        <v>6587</v>
      </c>
      <c r="J3773" s="261" t="s">
        <v>6588</v>
      </c>
      <c r="K3773" s="261" t="s">
        <v>6589</v>
      </c>
      <c r="L3773" s="262">
        <v>45641</v>
      </c>
      <c r="M3773" s="261" t="s">
        <v>352</v>
      </c>
    </row>
    <row r="3774" spans="1:13" x14ac:dyDescent="0.35">
      <c r="A3774" s="259" t="s">
        <v>3668</v>
      </c>
      <c r="B3774" s="259" t="s">
        <v>3669</v>
      </c>
      <c r="C3774" s="259" t="s">
        <v>3670</v>
      </c>
      <c r="D3774" s="259" t="s">
        <v>649</v>
      </c>
      <c r="E3774" s="259">
        <v>89</v>
      </c>
      <c r="F3774" s="259" t="s">
        <v>6546</v>
      </c>
      <c r="G3774" s="259" t="s">
        <v>404</v>
      </c>
      <c r="H3774" s="259">
        <v>1</v>
      </c>
      <c r="I3774" s="259" t="s">
        <v>6547</v>
      </c>
      <c r="J3774" s="259" t="s">
        <v>6590</v>
      </c>
      <c r="K3774" s="259" t="s">
        <v>6591</v>
      </c>
      <c r="L3774" s="260">
        <v>45641</v>
      </c>
      <c r="M3774" s="259" t="s">
        <v>352</v>
      </c>
    </row>
    <row r="3775" spans="1:13" x14ac:dyDescent="0.35">
      <c r="A3775" s="261" t="s">
        <v>3668</v>
      </c>
      <c r="B3775" s="261" t="s">
        <v>3669</v>
      </c>
      <c r="C3775" s="261" t="s">
        <v>3670</v>
      </c>
      <c r="D3775" s="261" t="s">
        <v>797</v>
      </c>
      <c r="E3775" s="261">
        <v>126298</v>
      </c>
      <c r="F3775" s="261" t="s">
        <v>6592</v>
      </c>
      <c r="G3775" s="261" t="s">
        <v>723</v>
      </c>
      <c r="H3775" s="261">
        <v>2</v>
      </c>
      <c r="I3775" s="261" t="s">
        <v>6593</v>
      </c>
      <c r="J3775" s="261" t="s">
        <v>6594</v>
      </c>
      <c r="K3775" s="261" t="s">
        <v>6595</v>
      </c>
      <c r="L3775" s="262">
        <v>45641</v>
      </c>
      <c r="M3775" s="261" t="s">
        <v>352</v>
      </c>
    </row>
    <row r="3776" spans="1:13" x14ac:dyDescent="0.35">
      <c r="A3776" s="259" t="s">
        <v>3668</v>
      </c>
      <c r="B3776" s="259" t="s">
        <v>3669</v>
      </c>
      <c r="C3776" s="259" t="s">
        <v>3670</v>
      </c>
      <c r="D3776" s="259" t="s">
        <v>802</v>
      </c>
      <c r="E3776" s="259">
        <v>302510</v>
      </c>
      <c r="F3776" s="259" t="s">
        <v>6596</v>
      </c>
      <c r="G3776" s="259" t="s">
        <v>723</v>
      </c>
      <c r="H3776" s="259">
        <v>2</v>
      </c>
      <c r="I3776" s="259" t="s">
        <v>6597</v>
      </c>
      <c r="J3776" s="259" t="s">
        <v>6598</v>
      </c>
      <c r="K3776" s="259" t="s">
        <v>6599</v>
      </c>
      <c r="L3776" s="260">
        <v>45641</v>
      </c>
      <c r="M3776" s="259" t="s">
        <v>352</v>
      </c>
    </row>
    <row r="3777" spans="1:13" x14ac:dyDescent="0.35">
      <c r="A3777" s="261" t="s">
        <v>3668</v>
      </c>
      <c r="B3777" s="261" t="s">
        <v>3669</v>
      </c>
      <c r="C3777" s="261" t="s">
        <v>3670</v>
      </c>
      <c r="D3777" s="261" t="s">
        <v>807</v>
      </c>
      <c r="E3777" s="261">
        <v>0</v>
      </c>
      <c r="F3777" s="261" t="s">
        <v>6592</v>
      </c>
      <c r="G3777" s="261" t="s">
        <v>723</v>
      </c>
      <c r="H3777" s="261">
        <v>2</v>
      </c>
      <c r="I3777" s="261" t="s">
        <v>6593</v>
      </c>
      <c r="J3777" s="261" t="s">
        <v>6594</v>
      </c>
      <c r="K3777" s="261" t="s">
        <v>6600</v>
      </c>
      <c r="L3777" s="262">
        <v>45641</v>
      </c>
      <c r="M3777" s="261" t="s">
        <v>352</v>
      </c>
    </row>
    <row r="3778" spans="1:13" x14ac:dyDescent="0.35">
      <c r="A3778" s="259" t="s">
        <v>3668</v>
      </c>
      <c r="B3778" s="259" t="s">
        <v>3669</v>
      </c>
      <c r="C3778" s="259" t="s">
        <v>3670</v>
      </c>
      <c r="D3778" s="259" t="s">
        <v>810</v>
      </c>
      <c r="E3778" s="259">
        <v>126298</v>
      </c>
      <c r="F3778" s="259" t="s">
        <v>6592</v>
      </c>
      <c r="G3778" s="259" t="s">
        <v>723</v>
      </c>
      <c r="H3778" s="259">
        <v>2</v>
      </c>
      <c r="I3778" s="259" t="s">
        <v>6593</v>
      </c>
      <c r="J3778" s="259" t="s">
        <v>6594</v>
      </c>
      <c r="K3778" s="259" t="s">
        <v>6601</v>
      </c>
      <c r="L3778" s="260">
        <v>45641</v>
      </c>
      <c r="M3778" s="259" t="s">
        <v>352</v>
      </c>
    </row>
    <row r="3779" spans="1:13" x14ac:dyDescent="0.35">
      <c r="A3779" s="261" t="s">
        <v>3668</v>
      </c>
      <c r="B3779" s="261" t="s">
        <v>3669</v>
      </c>
      <c r="C3779" s="261" t="s">
        <v>3670</v>
      </c>
      <c r="D3779" s="261" t="s">
        <v>813</v>
      </c>
      <c r="E3779" s="261" t="s">
        <v>17</v>
      </c>
      <c r="F3779" s="261" t="s">
        <v>6592</v>
      </c>
      <c r="G3779" s="261" t="s">
        <v>723</v>
      </c>
      <c r="H3779" s="261">
        <v>2</v>
      </c>
      <c r="I3779" s="261" t="s">
        <v>6593</v>
      </c>
      <c r="J3779" s="261" t="s">
        <v>6594</v>
      </c>
      <c r="K3779" s="261" t="s">
        <v>6602</v>
      </c>
      <c r="L3779" s="262">
        <v>45641</v>
      </c>
      <c r="M3779" s="261" t="s">
        <v>352</v>
      </c>
    </row>
    <row r="3780" spans="1:13" x14ac:dyDescent="0.35">
      <c r="A3780" s="259" t="s">
        <v>3668</v>
      </c>
      <c r="B3780" s="259" t="s">
        <v>3669</v>
      </c>
      <c r="C3780" s="259" t="s">
        <v>3670</v>
      </c>
      <c r="D3780" s="259" t="s">
        <v>679</v>
      </c>
      <c r="E3780" s="259" t="s">
        <v>17</v>
      </c>
      <c r="F3780" s="259" t="s">
        <v>6592</v>
      </c>
      <c r="G3780" s="259" t="s">
        <v>723</v>
      </c>
      <c r="H3780" s="259">
        <v>2</v>
      </c>
      <c r="I3780" s="259" t="s">
        <v>6593</v>
      </c>
      <c r="J3780" s="259" t="s">
        <v>6594</v>
      </c>
      <c r="K3780" s="259" t="s">
        <v>6603</v>
      </c>
      <c r="L3780" s="260">
        <v>45641</v>
      </c>
      <c r="M3780" s="259" t="s">
        <v>352</v>
      </c>
    </row>
    <row r="3781" spans="1:13" x14ac:dyDescent="0.35">
      <c r="A3781" s="261" t="s">
        <v>3668</v>
      </c>
      <c r="B3781" s="261" t="s">
        <v>3669</v>
      </c>
      <c r="C3781" s="261" t="s">
        <v>3670</v>
      </c>
      <c r="D3781" s="261" t="s">
        <v>317</v>
      </c>
      <c r="E3781" s="261">
        <v>2</v>
      </c>
      <c r="F3781" s="261" t="s">
        <v>6592</v>
      </c>
      <c r="G3781" s="261" t="s">
        <v>404</v>
      </c>
      <c r="H3781" s="261">
        <v>1</v>
      </c>
      <c r="I3781" s="261" t="s">
        <v>6593</v>
      </c>
      <c r="J3781" s="261" t="s">
        <v>6604</v>
      </c>
      <c r="K3781" s="261" t="s">
        <v>6605</v>
      </c>
      <c r="L3781" s="262">
        <v>45641</v>
      </c>
      <c r="M3781" s="261" t="s">
        <v>352</v>
      </c>
    </row>
    <row r="3782" spans="1:13" x14ac:dyDescent="0.35">
      <c r="A3782" s="259" t="s">
        <v>3679</v>
      </c>
      <c r="B3782" s="259" t="s">
        <v>3680</v>
      </c>
      <c r="C3782" s="259" t="s">
        <v>3670</v>
      </c>
      <c r="D3782" s="259" t="s">
        <v>759</v>
      </c>
      <c r="E3782" s="259">
        <v>69521060</v>
      </c>
      <c r="F3782" s="259" t="s">
        <v>6526</v>
      </c>
      <c r="G3782" s="259" t="s">
        <v>723</v>
      </c>
      <c r="H3782" s="259">
        <v>2</v>
      </c>
      <c r="I3782" s="259" t="s">
        <v>6527</v>
      </c>
      <c r="J3782" s="259" t="s">
        <v>6528</v>
      </c>
      <c r="K3782" s="259" t="s">
        <v>6606</v>
      </c>
      <c r="L3782" s="260">
        <v>45641</v>
      </c>
      <c r="M3782" s="259" t="s">
        <v>352</v>
      </c>
    </row>
    <row r="3783" spans="1:13" x14ac:dyDescent="0.35">
      <c r="A3783" s="261" t="s">
        <v>3679</v>
      </c>
      <c r="B3783" s="261" t="s">
        <v>3680</v>
      </c>
      <c r="C3783" s="261" t="s">
        <v>3670</v>
      </c>
      <c r="D3783" s="261" t="s">
        <v>764</v>
      </c>
      <c r="E3783" s="261">
        <v>360719</v>
      </c>
      <c r="F3783" s="261" t="s">
        <v>6607</v>
      </c>
      <c r="G3783" s="261" t="s">
        <v>723</v>
      </c>
      <c r="H3783" s="261">
        <v>2</v>
      </c>
      <c r="I3783" s="261" t="s">
        <v>6608</v>
      </c>
      <c r="J3783" s="261" t="s">
        <v>6609</v>
      </c>
      <c r="K3783" s="261" t="s">
        <v>6610</v>
      </c>
      <c r="L3783" s="262">
        <v>45641</v>
      </c>
      <c r="M3783" s="261" t="s">
        <v>352</v>
      </c>
    </row>
    <row r="3784" spans="1:13" x14ac:dyDescent="0.35">
      <c r="A3784" s="259" t="s">
        <v>3679</v>
      </c>
      <c r="B3784" s="259" t="s">
        <v>3680</v>
      </c>
      <c r="C3784" s="259" t="s">
        <v>3670</v>
      </c>
      <c r="D3784" s="259" t="s">
        <v>769</v>
      </c>
      <c r="E3784" s="259">
        <v>32050883</v>
      </c>
      <c r="F3784" s="259" t="s">
        <v>6611</v>
      </c>
      <c r="G3784" s="259" t="s">
        <v>723</v>
      </c>
      <c r="H3784" s="259">
        <v>2</v>
      </c>
      <c r="I3784" s="259" t="s">
        <v>6612</v>
      </c>
      <c r="J3784" s="259" t="s">
        <v>6613</v>
      </c>
      <c r="K3784" s="259" t="s">
        <v>6614</v>
      </c>
      <c r="L3784" s="260">
        <v>45641</v>
      </c>
      <c r="M3784" s="259" t="s">
        <v>352</v>
      </c>
    </row>
    <row r="3785" spans="1:13" x14ac:dyDescent="0.35">
      <c r="A3785" s="261" t="s">
        <v>3679</v>
      </c>
      <c r="B3785" s="261" t="s">
        <v>3680</v>
      </c>
      <c r="C3785" s="261" t="s">
        <v>3670</v>
      </c>
      <c r="D3785" s="261" t="s">
        <v>774</v>
      </c>
      <c r="E3785" s="261">
        <v>1211860</v>
      </c>
      <c r="F3785" s="261" t="s">
        <v>6615</v>
      </c>
      <c r="G3785" s="261" t="s">
        <v>723</v>
      </c>
      <c r="H3785" s="261">
        <v>2</v>
      </c>
      <c r="I3785" s="261" t="s">
        <v>6616</v>
      </c>
      <c r="J3785" s="261" t="s">
        <v>6617</v>
      </c>
      <c r="K3785" s="261" t="s">
        <v>6618</v>
      </c>
      <c r="L3785" s="262">
        <v>45641</v>
      </c>
      <c r="M3785" s="261" t="s">
        <v>352</v>
      </c>
    </row>
    <row r="3786" spans="1:13" x14ac:dyDescent="0.35">
      <c r="A3786" s="259" t="s">
        <v>3679</v>
      </c>
      <c r="B3786" s="259" t="s">
        <v>3680</v>
      </c>
      <c r="C3786" s="259" t="s">
        <v>3670</v>
      </c>
      <c r="D3786" s="259" t="s">
        <v>463</v>
      </c>
      <c r="E3786" s="259">
        <v>33000</v>
      </c>
      <c r="F3786" s="259" t="s">
        <v>6619</v>
      </c>
      <c r="G3786" s="259" t="s">
        <v>723</v>
      </c>
      <c r="H3786" s="259">
        <v>2</v>
      </c>
      <c r="I3786" s="259" t="s">
        <v>6620</v>
      </c>
      <c r="J3786" s="259" t="s">
        <v>6621</v>
      </c>
      <c r="K3786" s="259" t="s">
        <v>6622</v>
      </c>
      <c r="L3786" s="260">
        <v>45641</v>
      </c>
      <c r="M3786" s="259" t="s">
        <v>352</v>
      </c>
    </row>
    <row r="3787" spans="1:13" x14ac:dyDescent="0.35">
      <c r="A3787" s="261" t="s">
        <v>3679</v>
      </c>
      <c r="B3787" s="261" t="s">
        <v>3680</v>
      </c>
      <c r="C3787" s="261" t="s">
        <v>3670</v>
      </c>
      <c r="D3787" s="261" t="s">
        <v>40</v>
      </c>
      <c r="E3787" s="261">
        <v>28</v>
      </c>
      <c r="F3787" s="261" t="s">
        <v>5597</v>
      </c>
      <c r="G3787" s="261" t="s">
        <v>723</v>
      </c>
      <c r="H3787" s="261">
        <v>2</v>
      </c>
      <c r="I3787" s="261" t="s">
        <v>5598</v>
      </c>
      <c r="J3787" s="261" t="s">
        <v>6623</v>
      </c>
      <c r="K3787" s="261" t="s">
        <v>6624</v>
      </c>
      <c r="L3787" s="262">
        <v>45641</v>
      </c>
      <c r="M3787" s="261" t="s">
        <v>352</v>
      </c>
    </row>
    <row r="3788" spans="1:13" x14ac:dyDescent="0.35">
      <c r="A3788" s="259" t="s">
        <v>3679</v>
      </c>
      <c r="B3788" s="259" t="s">
        <v>3680</v>
      </c>
      <c r="C3788" s="259" t="s">
        <v>3670</v>
      </c>
      <c r="D3788" s="259" t="s">
        <v>644</v>
      </c>
      <c r="E3788" s="259">
        <v>86</v>
      </c>
      <c r="F3788" s="259" t="s">
        <v>6625</v>
      </c>
      <c r="G3788" s="259" t="s">
        <v>404</v>
      </c>
      <c r="H3788" s="259">
        <v>1</v>
      </c>
      <c r="I3788" s="259" t="s">
        <v>6626</v>
      </c>
      <c r="J3788" s="259" t="s">
        <v>5564</v>
      </c>
      <c r="K3788" s="259" t="s">
        <v>6627</v>
      </c>
      <c r="L3788" s="260">
        <v>45641</v>
      </c>
      <c r="M3788" s="259" t="s">
        <v>352</v>
      </c>
    </row>
    <row r="3789" spans="1:13" x14ac:dyDescent="0.35">
      <c r="A3789" s="261" t="s">
        <v>3679</v>
      </c>
      <c r="B3789" s="261" t="s">
        <v>3680</v>
      </c>
      <c r="C3789" s="261" t="s">
        <v>3670</v>
      </c>
      <c r="D3789" s="261" t="s">
        <v>649</v>
      </c>
      <c r="E3789" s="261">
        <v>89</v>
      </c>
      <c r="F3789" s="261" t="s">
        <v>6546</v>
      </c>
      <c r="G3789" s="261" t="s">
        <v>404</v>
      </c>
      <c r="H3789" s="261">
        <v>1</v>
      </c>
      <c r="I3789" s="261" t="s">
        <v>6547</v>
      </c>
      <c r="J3789" s="261" t="s">
        <v>5566</v>
      </c>
      <c r="K3789" s="261" t="s">
        <v>6628</v>
      </c>
      <c r="L3789" s="262">
        <v>45641</v>
      </c>
      <c r="M3789" s="261" t="s">
        <v>352</v>
      </c>
    </row>
    <row r="3790" spans="1:13" x14ac:dyDescent="0.35">
      <c r="A3790" s="259" t="s">
        <v>3679</v>
      </c>
      <c r="B3790" s="259" t="s">
        <v>3680</v>
      </c>
      <c r="C3790" s="259" t="s">
        <v>3670</v>
      </c>
      <c r="D3790" s="259" t="s">
        <v>797</v>
      </c>
      <c r="E3790" s="259">
        <v>135000</v>
      </c>
      <c r="F3790" s="259" t="s">
        <v>6504</v>
      </c>
      <c r="G3790" s="259" t="s">
        <v>723</v>
      </c>
      <c r="H3790" s="259">
        <v>2</v>
      </c>
      <c r="I3790" s="259" t="s">
        <v>6505</v>
      </c>
      <c r="J3790" s="259" t="s">
        <v>6629</v>
      </c>
      <c r="K3790" s="259" t="s">
        <v>6630</v>
      </c>
      <c r="L3790" s="260">
        <v>45641</v>
      </c>
      <c r="M3790" s="259" t="s">
        <v>352</v>
      </c>
    </row>
    <row r="3791" spans="1:13" x14ac:dyDescent="0.35">
      <c r="A3791" s="261" t="s">
        <v>3679</v>
      </c>
      <c r="B3791" s="261" t="s">
        <v>3680</v>
      </c>
      <c r="C3791" s="261" t="s">
        <v>3670</v>
      </c>
      <c r="D3791" s="261" t="s">
        <v>802</v>
      </c>
      <c r="E3791" s="261">
        <v>30839023</v>
      </c>
      <c r="F3791" s="261" t="s">
        <v>6611</v>
      </c>
      <c r="G3791" s="261" t="s">
        <v>723</v>
      </c>
      <c r="H3791" s="261">
        <v>2</v>
      </c>
      <c r="I3791" s="261" t="s">
        <v>6612</v>
      </c>
      <c r="J3791" s="261" t="s">
        <v>6631</v>
      </c>
      <c r="K3791" s="261" t="s">
        <v>6632</v>
      </c>
      <c r="L3791" s="262">
        <v>45641</v>
      </c>
      <c r="M3791" s="261" t="s">
        <v>352</v>
      </c>
    </row>
    <row r="3792" spans="1:13" x14ac:dyDescent="0.35">
      <c r="A3792" s="259" t="s">
        <v>3679</v>
      </c>
      <c r="B3792" s="259" t="s">
        <v>3680</v>
      </c>
      <c r="C3792" s="259" t="s">
        <v>3670</v>
      </c>
      <c r="D3792" s="259" t="s">
        <v>807</v>
      </c>
      <c r="E3792" s="259">
        <v>1076860</v>
      </c>
      <c r="F3792" s="259" t="s">
        <v>6633</v>
      </c>
      <c r="G3792" s="259" t="s">
        <v>723</v>
      </c>
      <c r="H3792" s="259">
        <v>2</v>
      </c>
      <c r="I3792" s="259" t="s">
        <v>6634</v>
      </c>
      <c r="J3792" s="259" t="s">
        <v>6635</v>
      </c>
      <c r="K3792" s="259" t="s">
        <v>6636</v>
      </c>
      <c r="L3792" s="260">
        <v>45641</v>
      </c>
      <c r="M3792" s="259" t="s">
        <v>352</v>
      </c>
    </row>
    <row r="3793" spans="1:13" x14ac:dyDescent="0.35">
      <c r="A3793" s="261" t="s">
        <v>3679</v>
      </c>
      <c r="B3793" s="261" t="s">
        <v>3680</v>
      </c>
      <c r="C3793" s="261" t="s">
        <v>3670</v>
      </c>
      <c r="D3793" s="261" t="s">
        <v>810</v>
      </c>
      <c r="E3793" s="261">
        <v>135000</v>
      </c>
      <c r="F3793" s="261" t="s">
        <v>6504</v>
      </c>
      <c r="G3793" s="261" t="s">
        <v>723</v>
      </c>
      <c r="H3793" s="261">
        <v>2</v>
      </c>
      <c r="I3793" s="261" t="s">
        <v>6505</v>
      </c>
      <c r="J3793" s="261" t="s">
        <v>6471</v>
      </c>
      <c r="K3793" s="261" t="s">
        <v>6637</v>
      </c>
      <c r="L3793" s="262">
        <v>45641</v>
      </c>
      <c r="M3793" s="261" t="s">
        <v>352</v>
      </c>
    </row>
    <row r="3794" spans="1:13" x14ac:dyDescent="0.35">
      <c r="A3794" s="259" t="s">
        <v>3679</v>
      </c>
      <c r="B3794" s="259" t="s">
        <v>3680</v>
      </c>
      <c r="C3794" s="259" t="s">
        <v>3670</v>
      </c>
      <c r="D3794" s="259" t="s">
        <v>813</v>
      </c>
      <c r="E3794" s="259" t="s">
        <v>17</v>
      </c>
      <c r="F3794" s="259" t="s">
        <v>6504</v>
      </c>
      <c r="G3794" s="259" t="s">
        <v>723</v>
      </c>
      <c r="H3794" s="259">
        <v>2</v>
      </c>
      <c r="I3794" s="259" t="s">
        <v>6505</v>
      </c>
      <c r="J3794" s="259" t="s">
        <v>6471</v>
      </c>
      <c r="K3794" s="259" t="s">
        <v>6638</v>
      </c>
      <c r="L3794" s="260">
        <v>45641</v>
      </c>
      <c r="M3794" s="259" t="s">
        <v>352</v>
      </c>
    </row>
    <row r="3795" spans="1:13" x14ac:dyDescent="0.35">
      <c r="A3795" s="261" t="s">
        <v>3679</v>
      </c>
      <c r="B3795" s="261" t="s">
        <v>3680</v>
      </c>
      <c r="C3795" s="261" t="s">
        <v>3670</v>
      </c>
      <c r="D3795" s="261" t="s">
        <v>679</v>
      </c>
      <c r="E3795" s="261" t="s">
        <v>17</v>
      </c>
      <c r="F3795" s="261" t="s">
        <v>6504</v>
      </c>
      <c r="G3795" s="261" t="s">
        <v>723</v>
      </c>
      <c r="H3795" s="261">
        <v>2</v>
      </c>
      <c r="I3795" s="261" t="s">
        <v>6505</v>
      </c>
      <c r="J3795" s="261" t="s">
        <v>6471</v>
      </c>
      <c r="K3795" s="261" t="s">
        <v>6639</v>
      </c>
      <c r="L3795" s="262">
        <v>45641</v>
      </c>
      <c r="M3795" s="261" t="s">
        <v>352</v>
      </c>
    </row>
    <row r="3796" spans="1:13" x14ac:dyDescent="0.35">
      <c r="A3796" s="259" t="s">
        <v>3679</v>
      </c>
      <c r="B3796" s="259" t="s">
        <v>3680</v>
      </c>
      <c r="C3796" s="259" t="s">
        <v>3670</v>
      </c>
      <c r="D3796" s="259" t="s">
        <v>317</v>
      </c>
      <c r="E3796" s="259">
        <v>4</v>
      </c>
      <c r="F3796" s="259" t="s">
        <v>6640</v>
      </c>
      <c r="G3796" s="259" t="s">
        <v>404</v>
      </c>
      <c r="H3796" s="259">
        <v>1</v>
      </c>
      <c r="I3796" s="259" t="s">
        <v>6641</v>
      </c>
      <c r="J3796" s="259" t="s">
        <v>6642</v>
      </c>
      <c r="K3796" s="259" t="s">
        <v>6643</v>
      </c>
      <c r="L3796" s="260">
        <v>45641</v>
      </c>
      <c r="M3796" s="259" t="s">
        <v>352</v>
      </c>
    </row>
    <row r="3797" spans="1:13" x14ac:dyDescent="0.35">
      <c r="A3797" s="261" t="s">
        <v>222</v>
      </c>
      <c r="B3797" s="261" t="s">
        <v>223</v>
      </c>
      <c r="C3797" s="261" t="s">
        <v>224</v>
      </c>
      <c r="D3797" s="261" t="s">
        <v>759</v>
      </c>
      <c r="E3797" s="261">
        <v>50000000</v>
      </c>
      <c r="F3797" s="261" t="s">
        <v>6644</v>
      </c>
      <c r="G3797" s="261" t="s">
        <v>404</v>
      </c>
      <c r="H3797" s="261">
        <v>1</v>
      </c>
      <c r="I3797" s="261" t="s">
        <v>6645</v>
      </c>
      <c r="J3797" s="261" t="s">
        <v>6646</v>
      </c>
      <c r="K3797" s="261" t="s">
        <v>6647</v>
      </c>
      <c r="L3797" s="262">
        <v>45643</v>
      </c>
      <c r="M3797" s="261" t="s">
        <v>20</v>
      </c>
    </row>
    <row r="3798" spans="1:13" x14ac:dyDescent="0.35">
      <c r="A3798" s="259" t="s">
        <v>222</v>
      </c>
      <c r="B3798" s="259" t="s">
        <v>223</v>
      </c>
      <c r="C3798" s="259" t="s">
        <v>224</v>
      </c>
      <c r="D3798" s="259" t="s">
        <v>764</v>
      </c>
      <c r="E3798" s="259">
        <v>1840687</v>
      </c>
      <c r="F3798" s="259" t="s">
        <v>6648</v>
      </c>
      <c r="G3798" s="259" t="s">
        <v>723</v>
      </c>
      <c r="H3798" s="259">
        <v>2</v>
      </c>
      <c r="I3798" s="259" t="s">
        <v>6649</v>
      </c>
      <c r="J3798" s="259" t="s">
        <v>6650</v>
      </c>
      <c r="K3798" s="259" t="s">
        <v>6651</v>
      </c>
      <c r="L3798" s="260">
        <v>45643</v>
      </c>
      <c r="M3798" s="259" t="s">
        <v>20</v>
      </c>
    </row>
    <row r="3799" spans="1:13" x14ac:dyDescent="0.35">
      <c r="A3799" s="261" t="s">
        <v>222</v>
      </c>
      <c r="B3799" s="261" t="s">
        <v>223</v>
      </c>
      <c r="C3799" s="261" t="s">
        <v>224</v>
      </c>
      <c r="D3799" s="261" t="s">
        <v>769</v>
      </c>
      <c r="E3799" s="261">
        <v>50000000</v>
      </c>
      <c r="F3799" s="261" t="s">
        <v>6644</v>
      </c>
      <c r="G3799" s="261" t="s">
        <v>723</v>
      </c>
      <c r="H3799" s="261">
        <v>2</v>
      </c>
      <c r="I3799" s="261" t="s">
        <v>6645</v>
      </c>
      <c r="J3799" s="261" t="s">
        <v>6652</v>
      </c>
      <c r="K3799" s="261" t="s">
        <v>6653</v>
      </c>
      <c r="L3799" s="262">
        <v>45643</v>
      </c>
      <c r="M3799" s="261" t="s">
        <v>20</v>
      </c>
    </row>
    <row r="3800" spans="1:13" x14ac:dyDescent="0.35">
      <c r="A3800" s="259" t="s">
        <v>222</v>
      </c>
      <c r="B3800" s="259" t="s">
        <v>223</v>
      </c>
      <c r="C3800" s="259" t="s">
        <v>224</v>
      </c>
      <c r="D3800" s="259" t="s">
        <v>774</v>
      </c>
      <c r="E3800" s="259">
        <v>50000000</v>
      </c>
      <c r="F3800" s="259" t="s">
        <v>6644</v>
      </c>
      <c r="G3800" s="259" t="s">
        <v>723</v>
      </c>
      <c r="H3800" s="259">
        <v>2</v>
      </c>
      <c r="I3800" s="259" t="s">
        <v>6645</v>
      </c>
      <c r="J3800" s="259" t="s">
        <v>6654</v>
      </c>
      <c r="K3800" s="259" t="s">
        <v>6655</v>
      </c>
      <c r="L3800" s="260">
        <v>45643</v>
      </c>
      <c r="M3800" s="259" t="s">
        <v>20</v>
      </c>
    </row>
    <row r="3801" spans="1:13" x14ac:dyDescent="0.35">
      <c r="A3801" s="261" t="s">
        <v>222</v>
      </c>
      <c r="B3801" s="261" t="s">
        <v>223</v>
      </c>
      <c r="C3801" s="261" t="s">
        <v>224</v>
      </c>
      <c r="D3801" s="261" t="s">
        <v>463</v>
      </c>
      <c r="E3801" s="261">
        <v>15328034</v>
      </c>
      <c r="F3801" s="261" t="s">
        <v>6656</v>
      </c>
      <c r="G3801" s="261" t="s">
        <v>723</v>
      </c>
      <c r="H3801" s="261">
        <v>2</v>
      </c>
      <c r="I3801" s="261" t="s">
        <v>6657</v>
      </c>
      <c r="J3801" s="261" t="s">
        <v>6658</v>
      </c>
      <c r="K3801" s="261" t="s">
        <v>6659</v>
      </c>
      <c r="L3801" s="262">
        <v>45643</v>
      </c>
      <c r="M3801" s="261" t="s">
        <v>20</v>
      </c>
    </row>
    <row r="3802" spans="1:13" x14ac:dyDescent="0.35">
      <c r="A3802" s="259" t="s">
        <v>222</v>
      </c>
      <c r="B3802" s="259" t="s">
        <v>223</v>
      </c>
      <c r="C3802" s="259" t="s">
        <v>224</v>
      </c>
      <c r="D3802" s="259" t="s">
        <v>644</v>
      </c>
      <c r="E3802" s="259">
        <v>8677</v>
      </c>
      <c r="F3802" s="259" t="s">
        <v>6660</v>
      </c>
      <c r="G3802" s="259" t="s">
        <v>723</v>
      </c>
      <c r="H3802" s="259">
        <v>2</v>
      </c>
      <c r="I3802" s="259" t="s">
        <v>3328</v>
      </c>
      <c r="J3802" s="259" t="s">
        <v>6661</v>
      </c>
      <c r="K3802" s="259" t="s">
        <v>6662</v>
      </c>
      <c r="L3802" s="260">
        <v>45643</v>
      </c>
      <c r="M3802" s="259" t="s">
        <v>20</v>
      </c>
    </row>
    <row r="3803" spans="1:13" x14ac:dyDescent="0.35">
      <c r="A3803" s="261" t="s">
        <v>222</v>
      </c>
      <c r="B3803" s="261" t="s">
        <v>223</v>
      </c>
      <c r="C3803" s="261" t="s">
        <v>224</v>
      </c>
      <c r="D3803" s="261" t="s">
        <v>649</v>
      </c>
      <c r="E3803" s="261">
        <v>8677</v>
      </c>
      <c r="F3803" s="261" t="s">
        <v>6660</v>
      </c>
      <c r="G3803" s="261" t="s">
        <v>723</v>
      </c>
      <c r="H3803" s="261">
        <v>2</v>
      </c>
      <c r="I3803" s="261" t="s">
        <v>3328</v>
      </c>
      <c r="J3803" s="261" t="s">
        <v>6661</v>
      </c>
      <c r="K3803" s="261" t="s">
        <v>6663</v>
      </c>
      <c r="L3803" s="262">
        <v>45643</v>
      </c>
      <c r="M3803" s="261" t="s">
        <v>20</v>
      </c>
    </row>
    <row r="3804" spans="1:13" x14ac:dyDescent="0.35">
      <c r="A3804" s="259" t="s">
        <v>222</v>
      </c>
      <c r="B3804" s="259" t="s">
        <v>223</v>
      </c>
      <c r="C3804" s="259" t="s">
        <v>224</v>
      </c>
      <c r="D3804" s="259" t="s">
        <v>797</v>
      </c>
      <c r="E3804" s="259">
        <v>24786000</v>
      </c>
      <c r="F3804" s="259" t="s">
        <v>6664</v>
      </c>
      <c r="G3804" s="259" t="s">
        <v>404</v>
      </c>
      <c r="H3804" s="259">
        <v>1</v>
      </c>
      <c r="I3804" s="259" t="s">
        <v>6665</v>
      </c>
      <c r="J3804" s="259" t="s">
        <v>6666</v>
      </c>
      <c r="K3804" s="259" t="s">
        <v>6667</v>
      </c>
      <c r="L3804" s="260">
        <v>45643</v>
      </c>
      <c r="M3804" s="259" t="s">
        <v>20</v>
      </c>
    </row>
    <row r="3805" spans="1:13" x14ac:dyDescent="0.35">
      <c r="A3805" s="261" t="s">
        <v>222</v>
      </c>
      <c r="B3805" s="261" t="s">
        <v>223</v>
      </c>
      <c r="C3805" s="261" t="s">
        <v>224</v>
      </c>
      <c r="D3805" s="261" t="s">
        <v>802</v>
      </c>
      <c r="E3805" s="261">
        <v>0</v>
      </c>
      <c r="F3805" s="261" t="s">
        <v>6664</v>
      </c>
      <c r="G3805" s="261" t="s">
        <v>723</v>
      </c>
      <c r="H3805" s="261">
        <v>2</v>
      </c>
      <c r="I3805" s="261" t="s">
        <v>6668</v>
      </c>
      <c r="J3805" s="261" t="s">
        <v>6669</v>
      </c>
      <c r="K3805" s="261" t="s">
        <v>6670</v>
      </c>
      <c r="L3805" s="262">
        <v>45643</v>
      </c>
      <c r="M3805" s="261" t="s">
        <v>20</v>
      </c>
    </row>
    <row r="3806" spans="1:13" x14ac:dyDescent="0.35">
      <c r="A3806" s="259" t="s">
        <v>222</v>
      </c>
      <c r="B3806" s="259" t="s">
        <v>223</v>
      </c>
      <c r="C3806" s="259" t="s">
        <v>224</v>
      </c>
      <c r="D3806" s="259" t="s">
        <v>807</v>
      </c>
      <c r="E3806" s="259">
        <v>25214000</v>
      </c>
      <c r="F3806" s="259" t="s">
        <v>6664</v>
      </c>
      <c r="G3806" s="259" t="s">
        <v>723</v>
      </c>
      <c r="H3806" s="259">
        <v>2</v>
      </c>
      <c r="I3806" s="259" t="s">
        <v>6671</v>
      </c>
      <c r="J3806" s="259" t="s">
        <v>6672</v>
      </c>
      <c r="K3806" s="259" t="s">
        <v>6673</v>
      </c>
      <c r="L3806" s="260">
        <v>45643</v>
      </c>
      <c r="M3806" s="259" t="s">
        <v>20</v>
      </c>
    </row>
    <row r="3807" spans="1:13" x14ac:dyDescent="0.35">
      <c r="A3807" s="261" t="s">
        <v>222</v>
      </c>
      <c r="B3807" s="261" t="s">
        <v>223</v>
      </c>
      <c r="C3807" s="261" t="s">
        <v>224</v>
      </c>
      <c r="D3807" s="261" t="s">
        <v>810</v>
      </c>
      <c r="E3807" s="261">
        <v>10547000</v>
      </c>
      <c r="F3807" s="261" t="s">
        <v>6664</v>
      </c>
      <c r="G3807" s="261" t="s">
        <v>22</v>
      </c>
      <c r="H3807" s="261">
        <v>3</v>
      </c>
      <c r="I3807" s="261" t="s">
        <v>6674</v>
      </c>
      <c r="J3807" s="261" t="s">
        <v>6675</v>
      </c>
      <c r="K3807" s="261" t="s">
        <v>6676</v>
      </c>
      <c r="L3807" s="262">
        <v>45643</v>
      </c>
      <c r="M3807" s="261" t="s">
        <v>20</v>
      </c>
    </row>
    <row r="3808" spans="1:13" x14ac:dyDescent="0.35">
      <c r="A3808" s="259" t="s">
        <v>222</v>
      </c>
      <c r="B3808" s="259" t="s">
        <v>223</v>
      </c>
      <c r="C3808" s="259" t="s">
        <v>224</v>
      </c>
      <c r="D3808" s="259" t="s">
        <v>813</v>
      </c>
      <c r="E3808" s="259">
        <v>10651000</v>
      </c>
      <c r="F3808" s="259" t="s">
        <v>6664</v>
      </c>
      <c r="G3808" s="259" t="s">
        <v>22</v>
      </c>
      <c r="H3808" s="259">
        <v>3</v>
      </c>
      <c r="I3808" s="259" t="s">
        <v>6665</v>
      </c>
      <c r="J3808" s="259" t="s">
        <v>6677</v>
      </c>
      <c r="K3808" s="259" t="s">
        <v>6678</v>
      </c>
      <c r="L3808" s="260">
        <v>45643</v>
      </c>
      <c r="M3808" s="259" t="s">
        <v>20</v>
      </c>
    </row>
    <row r="3809" spans="1:13" x14ac:dyDescent="0.35">
      <c r="A3809" s="261" t="s">
        <v>222</v>
      </c>
      <c r="B3809" s="261" t="s">
        <v>223</v>
      </c>
      <c r="C3809" s="261" t="s">
        <v>224</v>
      </c>
      <c r="D3809" s="261" t="s">
        <v>679</v>
      </c>
      <c r="E3809" s="261">
        <v>3588000</v>
      </c>
      <c r="F3809" s="261" t="s">
        <v>6664</v>
      </c>
      <c r="G3809" s="261" t="s">
        <v>22</v>
      </c>
      <c r="H3809" s="261">
        <v>3</v>
      </c>
      <c r="I3809" s="261" t="s">
        <v>6679</v>
      </c>
      <c r="J3809" s="261" t="s">
        <v>6680</v>
      </c>
      <c r="K3809" s="261" t="s">
        <v>6681</v>
      </c>
      <c r="L3809" s="262">
        <v>45643</v>
      </c>
      <c r="M3809" s="261" t="s">
        <v>20</v>
      </c>
    </row>
    <row r="3810" spans="1:13" x14ac:dyDescent="0.35">
      <c r="A3810" s="259" t="s">
        <v>222</v>
      </c>
      <c r="B3810" s="259" t="s">
        <v>223</v>
      </c>
      <c r="C3810" s="259" t="s">
        <v>224</v>
      </c>
      <c r="D3810" s="259" t="s">
        <v>317</v>
      </c>
      <c r="E3810" s="259">
        <v>5</v>
      </c>
      <c r="F3810" s="259" t="s">
        <v>6644</v>
      </c>
      <c r="G3810" s="259" t="s">
        <v>723</v>
      </c>
      <c r="H3810" s="259">
        <v>2</v>
      </c>
      <c r="I3810" s="259" t="s">
        <v>6645</v>
      </c>
      <c r="J3810" s="259" t="s">
        <v>6682</v>
      </c>
      <c r="K3810" s="259" t="s">
        <v>6683</v>
      </c>
      <c r="L3810" s="260">
        <v>45643</v>
      </c>
      <c r="M3810" s="259" t="s">
        <v>20</v>
      </c>
    </row>
    <row r="3811" spans="1:13" x14ac:dyDescent="0.35">
      <c r="A3811" s="261" t="s">
        <v>466</v>
      </c>
      <c r="B3811" s="261" t="s">
        <v>467</v>
      </c>
      <c r="C3811" s="261" t="s">
        <v>224</v>
      </c>
      <c r="D3811" s="261" t="s">
        <v>759</v>
      </c>
      <c r="E3811" s="261">
        <v>50000000</v>
      </c>
      <c r="F3811" s="261" t="s">
        <v>6644</v>
      </c>
      <c r="G3811" s="261" t="s">
        <v>404</v>
      </c>
      <c r="H3811" s="261">
        <v>1</v>
      </c>
      <c r="I3811" s="261" t="s">
        <v>6645</v>
      </c>
      <c r="J3811" s="261" t="s">
        <v>6646</v>
      </c>
      <c r="K3811" s="261" t="s">
        <v>6684</v>
      </c>
      <c r="L3811" s="262">
        <v>45643</v>
      </c>
      <c r="M3811" s="261" t="s">
        <v>20</v>
      </c>
    </row>
    <row r="3812" spans="1:13" x14ac:dyDescent="0.35">
      <c r="A3812" s="259" t="s">
        <v>466</v>
      </c>
      <c r="B3812" s="259" t="s">
        <v>467</v>
      </c>
      <c r="C3812" s="259" t="s">
        <v>224</v>
      </c>
      <c r="D3812" s="259" t="s">
        <v>764</v>
      </c>
      <c r="E3812" s="259">
        <v>1840687</v>
      </c>
      <c r="F3812" s="259" t="s">
        <v>6648</v>
      </c>
      <c r="G3812" s="259" t="s">
        <v>723</v>
      </c>
      <c r="H3812" s="259">
        <v>2</v>
      </c>
      <c r="I3812" s="259" t="s">
        <v>6649</v>
      </c>
      <c r="J3812" s="259" t="s">
        <v>6685</v>
      </c>
      <c r="K3812" s="259" t="s">
        <v>6686</v>
      </c>
      <c r="L3812" s="260">
        <v>45643</v>
      </c>
      <c r="M3812" s="259" t="s">
        <v>20</v>
      </c>
    </row>
    <row r="3813" spans="1:13" x14ac:dyDescent="0.35">
      <c r="A3813" s="261" t="s">
        <v>466</v>
      </c>
      <c r="B3813" s="261" t="s">
        <v>467</v>
      </c>
      <c r="C3813" s="261" t="s">
        <v>224</v>
      </c>
      <c r="D3813" s="261" t="s">
        <v>769</v>
      </c>
      <c r="E3813" s="261">
        <v>50000000</v>
      </c>
      <c r="F3813" s="261" t="s">
        <v>6644</v>
      </c>
      <c r="G3813" s="261" t="s">
        <v>723</v>
      </c>
      <c r="H3813" s="261">
        <v>2</v>
      </c>
      <c r="I3813" s="261" t="s">
        <v>6645</v>
      </c>
      <c r="J3813" s="261" t="s">
        <v>6687</v>
      </c>
      <c r="K3813" s="261" t="s">
        <v>6688</v>
      </c>
      <c r="L3813" s="262">
        <v>45643</v>
      </c>
      <c r="M3813" s="261" t="s">
        <v>20</v>
      </c>
    </row>
    <row r="3814" spans="1:13" x14ac:dyDescent="0.35">
      <c r="A3814" s="259" t="s">
        <v>466</v>
      </c>
      <c r="B3814" s="259" t="s">
        <v>467</v>
      </c>
      <c r="C3814" s="259" t="s">
        <v>224</v>
      </c>
      <c r="D3814" s="259" t="s">
        <v>774</v>
      </c>
      <c r="E3814" s="259">
        <v>7221400</v>
      </c>
      <c r="F3814" s="259" t="s">
        <v>6689</v>
      </c>
      <c r="G3814" s="259" t="s">
        <v>723</v>
      </c>
      <c r="H3814" s="259">
        <v>2</v>
      </c>
      <c r="I3814" s="259" t="s">
        <v>6690</v>
      </c>
      <c r="J3814" s="259" t="s">
        <v>6691</v>
      </c>
      <c r="K3814" s="259" t="s">
        <v>6692</v>
      </c>
      <c r="L3814" s="260">
        <v>45643</v>
      </c>
      <c r="M3814" s="259" t="s">
        <v>20</v>
      </c>
    </row>
    <row r="3815" spans="1:13" x14ac:dyDescent="0.35">
      <c r="A3815" s="261" t="s">
        <v>466</v>
      </c>
      <c r="B3815" s="261" t="s">
        <v>467</v>
      </c>
      <c r="C3815" s="261" t="s">
        <v>224</v>
      </c>
      <c r="D3815" s="261" t="s">
        <v>463</v>
      </c>
      <c r="E3815" s="261">
        <v>874493</v>
      </c>
      <c r="F3815" s="261" t="s">
        <v>6693</v>
      </c>
      <c r="G3815" s="261" t="s">
        <v>723</v>
      </c>
      <c r="H3815" s="261">
        <v>2</v>
      </c>
      <c r="I3815" s="261" t="s">
        <v>6694</v>
      </c>
      <c r="J3815" s="261" t="s">
        <v>6695</v>
      </c>
      <c r="K3815" s="261" t="s">
        <v>6696</v>
      </c>
      <c r="L3815" s="262">
        <v>45643</v>
      </c>
      <c r="M3815" s="261" t="s">
        <v>20</v>
      </c>
    </row>
    <row r="3816" spans="1:13" x14ac:dyDescent="0.35">
      <c r="A3816" s="259" t="s">
        <v>466</v>
      </c>
      <c r="B3816" s="259" t="s">
        <v>467</v>
      </c>
      <c r="C3816" s="259" t="s">
        <v>224</v>
      </c>
      <c r="D3816" s="259" t="s">
        <v>644</v>
      </c>
      <c r="E3816" s="259">
        <v>5</v>
      </c>
      <c r="F3816" s="259" t="s">
        <v>6660</v>
      </c>
      <c r="G3816" s="259" t="s">
        <v>723</v>
      </c>
      <c r="H3816" s="259">
        <v>2</v>
      </c>
      <c r="I3816" s="259" t="s">
        <v>579</v>
      </c>
      <c r="J3816" s="259" t="s">
        <v>6697</v>
      </c>
      <c r="K3816" s="259" t="s">
        <v>6698</v>
      </c>
      <c r="L3816" s="260">
        <v>45643</v>
      </c>
      <c r="M3816" s="259" t="s">
        <v>20</v>
      </c>
    </row>
    <row r="3817" spans="1:13" x14ac:dyDescent="0.35">
      <c r="A3817" s="261" t="s">
        <v>466</v>
      </c>
      <c r="B3817" s="261" t="s">
        <v>467</v>
      </c>
      <c r="C3817" s="261" t="s">
        <v>224</v>
      </c>
      <c r="D3817" s="261" t="s">
        <v>649</v>
      </c>
      <c r="E3817" s="261">
        <v>8677</v>
      </c>
      <c r="F3817" s="261" t="s">
        <v>6660</v>
      </c>
      <c r="G3817" s="261" t="s">
        <v>723</v>
      </c>
      <c r="H3817" s="261">
        <v>2</v>
      </c>
      <c r="I3817" s="261" t="s">
        <v>3328</v>
      </c>
      <c r="J3817" s="261" t="s">
        <v>6661</v>
      </c>
      <c r="K3817" s="261" t="s">
        <v>6699</v>
      </c>
      <c r="L3817" s="262">
        <v>45643</v>
      </c>
      <c r="M3817" s="261" t="s">
        <v>20</v>
      </c>
    </row>
    <row r="3818" spans="1:13" x14ac:dyDescent="0.35">
      <c r="A3818" s="259" t="s">
        <v>466</v>
      </c>
      <c r="B3818" s="259" t="s">
        <v>467</v>
      </c>
      <c r="C3818" s="259" t="s">
        <v>224</v>
      </c>
      <c r="D3818" s="259" t="s">
        <v>797</v>
      </c>
      <c r="E3818" s="259">
        <v>874493</v>
      </c>
      <c r="F3818" s="259" t="s">
        <v>6693</v>
      </c>
      <c r="G3818" s="259" t="s">
        <v>404</v>
      </c>
      <c r="H3818" s="259">
        <v>1</v>
      </c>
      <c r="I3818" s="259" t="s">
        <v>6694</v>
      </c>
      <c r="J3818" s="259" t="s">
        <v>6700</v>
      </c>
      <c r="K3818" s="259" t="s">
        <v>6701</v>
      </c>
      <c r="L3818" s="260">
        <v>45643</v>
      </c>
      <c r="M3818" s="259" t="s">
        <v>20</v>
      </c>
    </row>
    <row r="3819" spans="1:13" x14ac:dyDescent="0.35">
      <c r="A3819" s="261" t="s">
        <v>466</v>
      </c>
      <c r="B3819" s="261" t="s">
        <v>467</v>
      </c>
      <c r="C3819" s="261" t="s">
        <v>224</v>
      </c>
      <c r="D3819" s="261" t="s">
        <v>802</v>
      </c>
      <c r="E3819" s="261">
        <v>42778600</v>
      </c>
      <c r="F3819" s="261" t="s">
        <v>6689</v>
      </c>
      <c r="G3819" s="261" t="s">
        <v>723</v>
      </c>
      <c r="H3819" s="261">
        <v>2</v>
      </c>
      <c r="I3819" s="261" t="s">
        <v>6690</v>
      </c>
      <c r="J3819" s="261" t="s">
        <v>6702</v>
      </c>
      <c r="K3819" s="261" t="s">
        <v>6703</v>
      </c>
      <c r="L3819" s="262">
        <v>45643</v>
      </c>
      <c r="M3819" s="261" t="s">
        <v>20</v>
      </c>
    </row>
    <row r="3820" spans="1:13" x14ac:dyDescent="0.35">
      <c r="A3820" s="259" t="s">
        <v>466</v>
      </c>
      <c r="B3820" s="259" t="s">
        <v>467</v>
      </c>
      <c r="C3820" s="259" t="s">
        <v>224</v>
      </c>
      <c r="D3820" s="259" t="s">
        <v>807</v>
      </c>
      <c r="E3820" s="259">
        <v>6346907</v>
      </c>
      <c r="F3820" s="259" t="s">
        <v>6689</v>
      </c>
      <c r="G3820" s="259" t="s">
        <v>723</v>
      </c>
      <c r="H3820" s="259">
        <v>2</v>
      </c>
      <c r="I3820" s="259" t="s">
        <v>6690</v>
      </c>
      <c r="J3820" s="259" t="s">
        <v>6704</v>
      </c>
      <c r="K3820" s="259" t="s">
        <v>6705</v>
      </c>
      <c r="L3820" s="260">
        <v>45643</v>
      </c>
      <c r="M3820" s="259" t="s">
        <v>20</v>
      </c>
    </row>
    <row r="3821" spans="1:13" x14ac:dyDescent="0.35">
      <c r="A3821" s="261" t="s">
        <v>466</v>
      </c>
      <c r="B3821" s="261" t="s">
        <v>467</v>
      </c>
      <c r="C3821" s="261" t="s">
        <v>224</v>
      </c>
      <c r="D3821" s="261" t="s">
        <v>810</v>
      </c>
      <c r="E3821" s="261">
        <v>874493</v>
      </c>
      <c r="F3821" s="261" t="s">
        <v>6689</v>
      </c>
      <c r="G3821" s="261" t="s">
        <v>404</v>
      </c>
      <c r="H3821" s="261">
        <v>1</v>
      </c>
      <c r="I3821" s="261" t="s">
        <v>6690</v>
      </c>
      <c r="J3821" s="261" t="s">
        <v>5982</v>
      </c>
      <c r="K3821" s="261" t="s">
        <v>6706</v>
      </c>
      <c r="L3821" s="262">
        <v>45643</v>
      </c>
      <c r="M3821" s="261" t="s">
        <v>20</v>
      </c>
    </row>
    <row r="3822" spans="1:13" x14ac:dyDescent="0.35">
      <c r="A3822" s="259" t="s">
        <v>466</v>
      </c>
      <c r="B3822" s="259" t="s">
        <v>467</v>
      </c>
      <c r="C3822" s="259" t="s">
        <v>224</v>
      </c>
      <c r="D3822" s="259" t="s">
        <v>813</v>
      </c>
      <c r="E3822" s="259" t="s">
        <v>17</v>
      </c>
      <c r="F3822" s="259" t="s">
        <v>6689</v>
      </c>
      <c r="G3822" s="259" t="s">
        <v>404</v>
      </c>
      <c r="H3822" s="259">
        <v>1</v>
      </c>
      <c r="I3822" s="259" t="s">
        <v>6690</v>
      </c>
      <c r="J3822" s="259" t="s">
        <v>5982</v>
      </c>
      <c r="K3822" s="259" t="s">
        <v>6707</v>
      </c>
      <c r="L3822" s="260">
        <v>45643</v>
      </c>
      <c r="M3822" s="259" t="s">
        <v>20</v>
      </c>
    </row>
    <row r="3823" spans="1:13" x14ac:dyDescent="0.35">
      <c r="A3823" s="261" t="s">
        <v>466</v>
      </c>
      <c r="B3823" s="261" t="s">
        <v>467</v>
      </c>
      <c r="C3823" s="261" t="s">
        <v>224</v>
      </c>
      <c r="D3823" s="261" t="s">
        <v>679</v>
      </c>
      <c r="E3823" s="261" t="s">
        <v>17</v>
      </c>
      <c r="F3823" s="261" t="s">
        <v>6689</v>
      </c>
      <c r="G3823" s="261" t="s">
        <v>404</v>
      </c>
      <c r="H3823" s="261">
        <v>1</v>
      </c>
      <c r="I3823" s="261" t="s">
        <v>6690</v>
      </c>
      <c r="J3823" s="261" t="s">
        <v>5982</v>
      </c>
      <c r="K3823" s="261" t="s">
        <v>6708</v>
      </c>
      <c r="L3823" s="262">
        <v>45643</v>
      </c>
      <c r="M3823" s="261" t="s">
        <v>20</v>
      </c>
    </row>
    <row r="3824" spans="1:13" x14ac:dyDescent="0.35">
      <c r="A3824" s="259" t="s">
        <v>466</v>
      </c>
      <c r="B3824" s="259" t="s">
        <v>467</v>
      </c>
      <c r="C3824" s="259" t="s">
        <v>224</v>
      </c>
      <c r="D3824" s="259" t="s">
        <v>317</v>
      </c>
      <c r="E3824" s="259">
        <v>2</v>
      </c>
      <c r="F3824" s="259" t="s">
        <v>6709</v>
      </c>
      <c r="G3824" s="259" t="s">
        <v>723</v>
      </c>
      <c r="H3824" s="259">
        <v>2</v>
      </c>
      <c r="I3824" s="259" t="s">
        <v>6710</v>
      </c>
      <c r="J3824" s="259" t="s">
        <v>6711</v>
      </c>
      <c r="K3824" s="259" t="s">
        <v>6712</v>
      </c>
      <c r="L3824" s="260">
        <v>45643</v>
      </c>
      <c r="M3824" s="259" t="s">
        <v>20</v>
      </c>
    </row>
    <row r="3825" spans="1:13" x14ac:dyDescent="0.35">
      <c r="A3825" s="261" t="s">
        <v>6713</v>
      </c>
      <c r="B3825" s="261" t="s">
        <v>6714</v>
      </c>
      <c r="C3825" s="261" t="s">
        <v>2289</v>
      </c>
      <c r="D3825" s="261" t="s">
        <v>759</v>
      </c>
      <c r="E3825" s="261">
        <v>109033245</v>
      </c>
      <c r="F3825" s="261" t="s">
        <v>6715</v>
      </c>
      <c r="G3825" s="261" t="s">
        <v>723</v>
      </c>
      <c r="H3825" s="261">
        <v>2</v>
      </c>
      <c r="I3825" s="261" t="s">
        <v>6716</v>
      </c>
      <c r="J3825" s="261" t="s">
        <v>6717</v>
      </c>
      <c r="K3825" s="261" t="s">
        <v>6718</v>
      </c>
      <c r="L3825" s="262">
        <v>45644</v>
      </c>
      <c r="M3825" s="261" t="s">
        <v>20</v>
      </c>
    </row>
    <row r="3826" spans="1:13" x14ac:dyDescent="0.35">
      <c r="A3826" s="259" t="s">
        <v>6713</v>
      </c>
      <c r="B3826" s="259" t="s">
        <v>6714</v>
      </c>
      <c r="C3826" s="259" t="s">
        <v>2289</v>
      </c>
      <c r="D3826" s="259" t="s">
        <v>764</v>
      </c>
      <c r="E3826" s="259">
        <v>100905</v>
      </c>
      <c r="F3826" s="259" t="s">
        <v>6719</v>
      </c>
      <c r="G3826" s="259" t="s">
        <v>723</v>
      </c>
      <c r="H3826" s="259">
        <v>2</v>
      </c>
      <c r="I3826" s="259" t="s">
        <v>6720</v>
      </c>
      <c r="J3826" s="259" t="s">
        <v>6721</v>
      </c>
      <c r="K3826" s="259" t="s">
        <v>6722</v>
      </c>
      <c r="L3826" s="260">
        <v>45644</v>
      </c>
      <c r="M3826" s="259" t="s">
        <v>20</v>
      </c>
    </row>
    <row r="3827" spans="1:13" x14ac:dyDescent="0.35">
      <c r="A3827" s="261" t="s">
        <v>6713</v>
      </c>
      <c r="B3827" s="261" t="s">
        <v>6714</v>
      </c>
      <c r="C3827" s="261" t="s">
        <v>2289</v>
      </c>
      <c r="D3827" s="261" t="s">
        <v>769</v>
      </c>
      <c r="E3827" s="261">
        <v>25255133</v>
      </c>
      <c r="F3827" s="261" t="s">
        <v>6723</v>
      </c>
      <c r="G3827" s="261" t="s">
        <v>723</v>
      </c>
      <c r="H3827" s="261">
        <v>2</v>
      </c>
      <c r="I3827" s="261" t="s">
        <v>6724</v>
      </c>
      <c r="J3827" s="261" t="s">
        <v>6725</v>
      </c>
      <c r="K3827" s="261" t="s">
        <v>6726</v>
      </c>
      <c r="L3827" s="262">
        <v>45644</v>
      </c>
      <c r="M3827" s="261" t="s">
        <v>20</v>
      </c>
    </row>
    <row r="3828" spans="1:13" x14ac:dyDescent="0.35">
      <c r="A3828" s="259" t="s">
        <v>6713</v>
      </c>
      <c r="B3828" s="259" t="s">
        <v>6714</v>
      </c>
      <c r="C3828" s="259" t="s">
        <v>2289</v>
      </c>
      <c r="D3828" s="259" t="s">
        <v>774</v>
      </c>
      <c r="E3828" s="259">
        <v>4862375</v>
      </c>
      <c r="F3828" s="259" t="s">
        <v>6727</v>
      </c>
      <c r="G3828" s="259" t="s">
        <v>723</v>
      </c>
      <c r="H3828" s="259">
        <v>2</v>
      </c>
      <c r="I3828" s="259" t="s">
        <v>6728</v>
      </c>
      <c r="J3828" s="259" t="s">
        <v>6729</v>
      </c>
      <c r="K3828" s="259" t="s">
        <v>6730</v>
      </c>
      <c r="L3828" s="260">
        <v>45644</v>
      </c>
      <c r="M3828" s="259" t="s">
        <v>20</v>
      </c>
    </row>
    <row r="3829" spans="1:13" x14ac:dyDescent="0.35">
      <c r="A3829" s="261" t="s">
        <v>6713</v>
      </c>
      <c r="B3829" s="261" t="s">
        <v>6714</v>
      </c>
      <c r="C3829" s="261" t="s">
        <v>2289</v>
      </c>
      <c r="D3829" s="261" t="s">
        <v>463</v>
      </c>
      <c r="E3829" s="261">
        <v>10955</v>
      </c>
      <c r="F3829" s="261" t="s">
        <v>6727</v>
      </c>
      <c r="G3829" s="261" t="s">
        <v>404</v>
      </c>
      <c r="H3829" s="261">
        <v>1</v>
      </c>
      <c r="I3829" s="261" t="s">
        <v>6728</v>
      </c>
      <c r="J3829" s="261" t="s">
        <v>6731</v>
      </c>
      <c r="K3829" s="261" t="s">
        <v>6732</v>
      </c>
      <c r="L3829" s="262">
        <v>45644</v>
      </c>
      <c r="M3829" s="261" t="s">
        <v>20</v>
      </c>
    </row>
    <row r="3830" spans="1:13" x14ac:dyDescent="0.35">
      <c r="A3830" s="259" t="s">
        <v>6713</v>
      </c>
      <c r="B3830" s="259" t="s">
        <v>6714</v>
      </c>
      <c r="C3830" s="259" t="s">
        <v>2289</v>
      </c>
      <c r="D3830" s="259" t="s">
        <v>40</v>
      </c>
      <c r="E3830" s="259">
        <v>16</v>
      </c>
      <c r="F3830" s="259" t="s">
        <v>6733</v>
      </c>
      <c r="G3830" s="259" t="s">
        <v>723</v>
      </c>
      <c r="H3830" s="259">
        <v>2</v>
      </c>
      <c r="I3830" s="259" t="s">
        <v>6734</v>
      </c>
      <c r="J3830" s="259" t="s">
        <v>5663</v>
      </c>
      <c r="K3830" s="259" t="s">
        <v>6735</v>
      </c>
      <c r="L3830" s="260">
        <v>45644</v>
      </c>
      <c r="M3830" s="259" t="s">
        <v>20</v>
      </c>
    </row>
    <row r="3831" spans="1:13" x14ac:dyDescent="0.35">
      <c r="A3831" s="261" t="s">
        <v>6713</v>
      </c>
      <c r="B3831" s="261" t="s">
        <v>6714</v>
      </c>
      <c r="C3831" s="261" t="s">
        <v>2289</v>
      </c>
      <c r="D3831" s="261" t="s">
        <v>644</v>
      </c>
      <c r="E3831" s="261">
        <v>15</v>
      </c>
      <c r="F3831" s="261" t="s">
        <v>6733</v>
      </c>
      <c r="G3831" s="261" t="s">
        <v>723</v>
      </c>
      <c r="H3831" s="261">
        <v>2</v>
      </c>
      <c r="I3831" s="261" t="s">
        <v>6734</v>
      </c>
      <c r="J3831" s="261" t="s">
        <v>5665</v>
      </c>
      <c r="K3831" s="261" t="s">
        <v>6736</v>
      </c>
      <c r="L3831" s="262">
        <v>45644</v>
      </c>
      <c r="M3831" s="261" t="s">
        <v>20</v>
      </c>
    </row>
    <row r="3832" spans="1:13" x14ac:dyDescent="0.35">
      <c r="A3832" s="259" t="s">
        <v>6713</v>
      </c>
      <c r="B3832" s="259" t="s">
        <v>6714</v>
      </c>
      <c r="C3832" s="259" t="s">
        <v>2289</v>
      </c>
      <c r="D3832" s="259" t="s">
        <v>649</v>
      </c>
      <c r="E3832" s="259">
        <v>295</v>
      </c>
      <c r="F3832" s="259" t="s">
        <v>6737</v>
      </c>
      <c r="G3832" s="259" t="s">
        <v>723</v>
      </c>
      <c r="H3832" s="259">
        <v>2</v>
      </c>
      <c r="I3832" s="259" t="s">
        <v>6738</v>
      </c>
      <c r="J3832" s="259" t="s">
        <v>5669</v>
      </c>
      <c r="K3832" s="259" t="s">
        <v>6739</v>
      </c>
      <c r="L3832" s="260">
        <v>45644</v>
      </c>
      <c r="M3832" s="259" t="s">
        <v>20</v>
      </c>
    </row>
    <row r="3833" spans="1:13" x14ac:dyDescent="0.35">
      <c r="A3833" s="261" t="s">
        <v>6713</v>
      </c>
      <c r="B3833" s="261" t="s">
        <v>6714</v>
      </c>
      <c r="C3833" s="261" t="s">
        <v>2289</v>
      </c>
      <c r="D3833" s="261" t="s">
        <v>797</v>
      </c>
      <c r="E3833" s="261">
        <v>1707200</v>
      </c>
      <c r="F3833" s="261" t="s">
        <v>6740</v>
      </c>
      <c r="G3833" s="261" t="s">
        <v>404</v>
      </c>
      <c r="H3833" s="261">
        <v>1</v>
      </c>
      <c r="I3833" s="261" t="s">
        <v>6741</v>
      </c>
      <c r="J3833" s="261" t="s">
        <v>6742</v>
      </c>
      <c r="K3833" s="261" t="s">
        <v>6743</v>
      </c>
      <c r="L3833" s="262">
        <v>45644</v>
      </c>
      <c r="M3833" s="261" t="s">
        <v>20</v>
      </c>
    </row>
    <row r="3834" spans="1:13" x14ac:dyDescent="0.35">
      <c r="A3834" s="259" t="s">
        <v>6713</v>
      </c>
      <c r="B3834" s="259" t="s">
        <v>6714</v>
      </c>
      <c r="C3834" s="259" t="s">
        <v>2289</v>
      </c>
      <c r="D3834" s="259" t="s">
        <v>802</v>
      </c>
      <c r="E3834" s="259">
        <v>20392758</v>
      </c>
      <c r="F3834" s="259" t="s">
        <v>6723</v>
      </c>
      <c r="G3834" s="259" t="s">
        <v>723</v>
      </c>
      <c r="H3834" s="259">
        <v>2</v>
      </c>
      <c r="I3834" s="259" t="s">
        <v>6724</v>
      </c>
      <c r="J3834" s="259" t="s">
        <v>5941</v>
      </c>
      <c r="K3834" s="259" t="s">
        <v>6744</v>
      </c>
      <c r="L3834" s="260">
        <v>45644</v>
      </c>
      <c r="M3834" s="259" t="s">
        <v>20</v>
      </c>
    </row>
    <row r="3835" spans="1:13" x14ac:dyDescent="0.35">
      <c r="A3835" s="261" t="s">
        <v>6713</v>
      </c>
      <c r="B3835" s="261" t="s">
        <v>6714</v>
      </c>
      <c r="C3835" s="261" t="s">
        <v>2289</v>
      </c>
      <c r="D3835" s="261" t="s">
        <v>807</v>
      </c>
      <c r="E3835" s="261">
        <v>3155175</v>
      </c>
      <c r="F3835" s="261" t="s">
        <v>6745</v>
      </c>
      <c r="G3835" s="261" t="s">
        <v>723</v>
      </c>
      <c r="H3835" s="261">
        <v>2</v>
      </c>
      <c r="I3835" s="261" t="s">
        <v>6746</v>
      </c>
      <c r="J3835" s="261" t="s">
        <v>5618</v>
      </c>
      <c r="K3835" s="261" t="s">
        <v>6747</v>
      </c>
      <c r="L3835" s="262">
        <v>45644</v>
      </c>
      <c r="M3835" s="261" t="s">
        <v>20</v>
      </c>
    </row>
    <row r="3836" spans="1:13" x14ac:dyDescent="0.35">
      <c r="A3836" s="259" t="s">
        <v>6713</v>
      </c>
      <c r="B3836" s="259" t="s">
        <v>6714</v>
      </c>
      <c r="C3836" s="259" t="s">
        <v>2289</v>
      </c>
      <c r="D3836" s="259" t="s">
        <v>810</v>
      </c>
      <c r="E3836" s="259">
        <v>1707200</v>
      </c>
      <c r="F3836" s="259" t="s">
        <v>6740</v>
      </c>
      <c r="G3836" s="259" t="s">
        <v>723</v>
      </c>
      <c r="H3836" s="259">
        <v>2</v>
      </c>
      <c r="I3836" s="259" t="s">
        <v>6741</v>
      </c>
      <c r="J3836" s="259" t="s">
        <v>6748</v>
      </c>
      <c r="K3836" s="259" t="s">
        <v>6749</v>
      </c>
      <c r="L3836" s="260">
        <v>45644</v>
      </c>
      <c r="M3836" s="259" t="s">
        <v>20</v>
      </c>
    </row>
    <row r="3837" spans="1:13" x14ac:dyDescent="0.35">
      <c r="A3837" s="261" t="s">
        <v>6713</v>
      </c>
      <c r="B3837" s="261" t="s">
        <v>6714</v>
      </c>
      <c r="C3837" s="261" t="s">
        <v>2289</v>
      </c>
      <c r="D3837" s="261" t="s">
        <v>813</v>
      </c>
      <c r="E3837" s="261" t="s">
        <v>17</v>
      </c>
      <c r="F3837" s="261" t="s">
        <v>17</v>
      </c>
      <c r="G3837" s="261" t="s">
        <v>17</v>
      </c>
      <c r="H3837" s="261" t="s">
        <v>17</v>
      </c>
      <c r="I3837" s="261" t="s">
        <v>17</v>
      </c>
      <c r="J3837" s="261" t="s">
        <v>6750</v>
      </c>
      <c r="K3837" s="261" t="s">
        <v>6751</v>
      </c>
      <c r="L3837" s="262">
        <v>45644</v>
      </c>
      <c r="M3837" s="261" t="s">
        <v>20</v>
      </c>
    </row>
    <row r="3838" spans="1:13" x14ac:dyDescent="0.35">
      <c r="A3838" s="259" t="s">
        <v>6713</v>
      </c>
      <c r="B3838" s="259" t="s">
        <v>6714</v>
      </c>
      <c r="C3838" s="259" t="s">
        <v>2289</v>
      </c>
      <c r="D3838" s="259" t="s">
        <v>679</v>
      </c>
      <c r="E3838" s="259" t="s">
        <v>17</v>
      </c>
      <c r="F3838" s="259" t="s">
        <v>17</v>
      </c>
      <c r="G3838" s="259" t="s">
        <v>17</v>
      </c>
      <c r="H3838" s="259" t="s">
        <v>17</v>
      </c>
      <c r="I3838" s="259" t="s">
        <v>17</v>
      </c>
      <c r="J3838" s="259" t="s">
        <v>6750</v>
      </c>
      <c r="K3838" s="259" t="s">
        <v>6752</v>
      </c>
      <c r="L3838" s="260">
        <v>45644</v>
      </c>
      <c r="M3838" s="259" t="s">
        <v>20</v>
      </c>
    </row>
    <row r="3839" spans="1:13" x14ac:dyDescent="0.35">
      <c r="A3839" s="261" t="s">
        <v>6713</v>
      </c>
      <c r="B3839" s="261" t="s">
        <v>6714</v>
      </c>
      <c r="C3839" s="261" t="s">
        <v>2289</v>
      </c>
      <c r="D3839" s="261" t="s">
        <v>317</v>
      </c>
      <c r="E3839" s="261">
        <v>4</v>
      </c>
      <c r="F3839" s="261" t="s">
        <v>6740</v>
      </c>
      <c r="G3839" s="261" t="s">
        <v>723</v>
      </c>
      <c r="H3839" s="261">
        <v>2</v>
      </c>
      <c r="I3839" s="261" t="s">
        <v>6741</v>
      </c>
      <c r="J3839" s="261" t="s">
        <v>6753</v>
      </c>
      <c r="K3839" s="261" t="s">
        <v>6754</v>
      </c>
      <c r="L3839" s="262">
        <v>45644</v>
      </c>
      <c r="M3839" s="261" t="s">
        <v>20</v>
      </c>
    </row>
    <row r="3840" spans="1:13" x14ac:dyDescent="0.35">
      <c r="A3840" s="259" t="s">
        <v>6713</v>
      </c>
      <c r="B3840" s="259" t="s">
        <v>6714</v>
      </c>
      <c r="C3840" s="259" t="s">
        <v>2289</v>
      </c>
      <c r="D3840" s="259" t="s">
        <v>26</v>
      </c>
      <c r="E3840" s="259" t="s">
        <v>17</v>
      </c>
      <c r="F3840" s="259" t="s">
        <v>17</v>
      </c>
      <c r="G3840" s="259" t="s">
        <v>17</v>
      </c>
      <c r="H3840" s="259" t="s">
        <v>17</v>
      </c>
      <c r="I3840" s="259" t="s">
        <v>17</v>
      </c>
      <c r="J3840" s="259" t="s">
        <v>2297</v>
      </c>
      <c r="K3840" s="259" t="s">
        <v>6755</v>
      </c>
      <c r="L3840" s="260">
        <v>45644</v>
      </c>
      <c r="M3840" s="259" t="s">
        <v>20</v>
      </c>
    </row>
    <row r="3841" spans="1:13" x14ac:dyDescent="0.35">
      <c r="A3841" s="261" t="s">
        <v>6713</v>
      </c>
      <c r="B3841" s="261" t="s">
        <v>6714</v>
      </c>
      <c r="C3841" s="261" t="s">
        <v>2289</v>
      </c>
      <c r="D3841" s="261" t="s">
        <v>28</v>
      </c>
      <c r="E3841" s="261" t="s">
        <v>17</v>
      </c>
      <c r="F3841" s="261" t="s">
        <v>17</v>
      </c>
      <c r="G3841" s="261" t="s">
        <v>17</v>
      </c>
      <c r="H3841" s="261" t="s">
        <v>17</v>
      </c>
      <c r="I3841" s="261" t="s">
        <v>17</v>
      </c>
      <c r="J3841" s="261" t="s">
        <v>2297</v>
      </c>
      <c r="K3841" s="261" t="s">
        <v>6756</v>
      </c>
      <c r="L3841" s="262">
        <v>45644</v>
      </c>
      <c r="M3841" s="261" t="s">
        <v>20</v>
      </c>
    </row>
    <row r="3842" spans="1:13" x14ac:dyDescent="0.35">
      <c r="A3842" s="259" t="s">
        <v>6713</v>
      </c>
      <c r="B3842" s="259" t="s">
        <v>6714</v>
      </c>
      <c r="C3842" s="259" t="s">
        <v>2289</v>
      </c>
      <c r="D3842" s="259" t="s">
        <v>38</v>
      </c>
      <c r="E3842" s="259" t="s">
        <v>17</v>
      </c>
      <c r="F3842" s="259" t="s">
        <v>17</v>
      </c>
      <c r="G3842" s="259" t="s">
        <v>17</v>
      </c>
      <c r="H3842" s="259" t="s">
        <v>17</v>
      </c>
      <c r="I3842" s="259" t="s">
        <v>17</v>
      </c>
      <c r="J3842" s="259" t="s">
        <v>3953</v>
      </c>
      <c r="K3842" s="259" t="s">
        <v>6757</v>
      </c>
      <c r="L3842" s="260">
        <v>45644</v>
      </c>
      <c r="M3842" s="259" t="s">
        <v>20</v>
      </c>
    </row>
    <row r="3843" spans="1:13" x14ac:dyDescent="0.35">
      <c r="A3843" s="261" t="s">
        <v>6713</v>
      </c>
      <c r="B3843" s="261" t="s">
        <v>6714</v>
      </c>
      <c r="C3843" s="261" t="s">
        <v>2289</v>
      </c>
      <c r="D3843" s="261" t="s">
        <v>16</v>
      </c>
      <c r="E3843" s="261">
        <v>116993</v>
      </c>
      <c r="F3843" s="261" t="s">
        <v>6727</v>
      </c>
      <c r="G3843" s="261" t="s">
        <v>723</v>
      </c>
      <c r="H3843" s="261">
        <v>2</v>
      </c>
      <c r="I3843" s="261" t="s">
        <v>6728</v>
      </c>
      <c r="J3843" s="261" t="s">
        <v>6758</v>
      </c>
      <c r="K3843" s="261" t="s">
        <v>6759</v>
      </c>
      <c r="L3843" s="262">
        <v>45644</v>
      </c>
      <c r="M3843" s="261" t="s">
        <v>20</v>
      </c>
    </row>
    <row r="3844" spans="1:13" x14ac:dyDescent="0.35">
      <c r="A3844" s="259" t="s">
        <v>6713</v>
      </c>
      <c r="B3844" s="259" t="s">
        <v>6714</v>
      </c>
      <c r="C3844" s="259" t="s">
        <v>2289</v>
      </c>
      <c r="D3844" s="259" t="s">
        <v>21</v>
      </c>
      <c r="E3844" s="259">
        <v>15241</v>
      </c>
      <c r="F3844" s="259" t="s">
        <v>6727</v>
      </c>
      <c r="G3844" s="259" t="s">
        <v>723</v>
      </c>
      <c r="H3844" s="259">
        <v>2</v>
      </c>
      <c r="I3844" s="259" t="s">
        <v>6728</v>
      </c>
      <c r="J3844" s="259" t="s">
        <v>6760</v>
      </c>
      <c r="K3844" s="259" t="s">
        <v>6761</v>
      </c>
      <c r="L3844" s="260">
        <v>45644</v>
      </c>
      <c r="M3844" s="259" t="s">
        <v>20</v>
      </c>
    </row>
    <row r="3845" spans="1:13" x14ac:dyDescent="0.35">
      <c r="A3845" s="261" t="s">
        <v>6713</v>
      </c>
      <c r="B3845" s="261" t="s">
        <v>6714</v>
      </c>
      <c r="C3845" s="261" t="s">
        <v>2289</v>
      </c>
      <c r="D3845" s="261" t="s">
        <v>631</v>
      </c>
      <c r="E3845" s="261" t="s">
        <v>17</v>
      </c>
      <c r="F3845" s="261" t="s">
        <v>17</v>
      </c>
      <c r="G3845" s="261" t="s">
        <v>17</v>
      </c>
      <c r="H3845" s="261" t="s">
        <v>17</v>
      </c>
      <c r="I3845" s="261" t="s">
        <v>17</v>
      </c>
      <c r="J3845" s="261" t="s">
        <v>3953</v>
      </c>
      <c r="K3845" s="261" t="s">
        <v>6762</v>
      </c>
      <c r="L3845" s="262">
        <v>45644</v>
      </c>
      <c r="M3845" s="261" t="s">
        <v>20</v>
      </c>
    </row>
    <row r="3846" spans="1:13" x14ac:dyDescent="0.35">
      <c r="A3846" s="259" t="s">
        <v>6713</v>
      </c>
      <c r="B3846" s="259" t="s">
        <v>6714</v>
      </c>
      <c r="C3846" s="259" t="s">
        <v>2289</v>
      </c>
      <c r="D3846" s="259" t="s">
        <v>24</v>
      </c>
      <c r="E3846" s="259">
        <v>63669841</v>
      </c>
      <c r="F3846" s="259" t="s">
        <v>6733</v>
      </c>
      <c r="G3846" s="259" t="s">
        <v>723</v>
      </c>
      <c r="H3846" s="259">
        <v>2</v>
      </c>
      <c r="I3846" s="259" t="s">
        <v>6734</v>
      </c>
      <c r="J3846" s="259" t="s">
        <v>6763</v>
      </c>
      <c r="K3846" s="259" t="s">
        <v>6764</v>
      </c>
      <c r="L3846" s="260">
        <v>45644</v>
      </c>
      <c r="M3846" s="259" t="s">
        <v>20</v>
      </c>
    </row>
    <row r="3847" spans="1:13" x14ac:dyDescent="0.35">
      <c r="A3847" s="261" t="s">
        <v>3946</v>
      </c>
      <c r="B3847" s="261" t="s">
        <v>3947</v>
      </c>
      <c r="C3847" s="261" t="s">
        <v>2289</v>
      </c>
      <c r="D3847" s="261" t="s">
        <v>759</v>
      </c>
      <c r="E3847" s="261">
        <v>109033245</v>
      </c>
      <c r="F3847" s="261" t="s">
        <v>6715</v>
      </c>
      <c r="G3847" s="261" t="s">
        <v>723</v>
      </c>
      <c r="H3847" s="261">
        <v>2</v>
      </c>
      <c r="I3847" s="261" t="s">
        <v>6716</v>
      </c>
      <c r="J3847" s="261" t="s">
        <v>6717</v>
      </c>
      <c r="K3847" s="261" t="s">
        <v>6765</v>
      </c>
      <c r="L3847" s="262">
        <v>45644</v>
      </c>
      <c r="M3847" s="261" t="s">
        <v>352</v>
      </c>
    </row>
    <row r="3848" spans="1:13" x14ac:dyDescent="0.35">
      <c r="A3848" s="259" t="s">
        <v>3946</v>
      </c>
      <c r="B3848" s="259" t="s">
        <v>3947</v>
      </c>
      <c r="C3848" s="259" t="s">
        <v>2289</v>
      </c>
      <c r="D3848" s="259" t="s">
        <v>769</v>
      </c>
      <c r="E3848" s="259">
        <v>74942610</v>
      </c>
      <c r="F3848" s="259" t="s">
        <v>6766</v>
      </c>
      <c r="G3848" s="259" t="s">
        <v>723</v>
      </c>
      <c r="H3848" s="259">
        <v>2</v>
      </c>
      <c r="I3848" s="259" t="s">
        <v>6767</v>
      </c>
      <c r="J3848" s="259" t="s">
        <v>6768</v>
      </c>
      <c r="K3848" s="259" t="s">
        <v>6769</v>
      </c>
      <c r="L3848" s="260">
        <v>45644</v>
      </c>
      <c r="M3848" s="259" t="s">
        <v>352</v>
      </c>
    </row>
    <row r="3849" spans="1:13" x14ac:dyDescent="0.35">
      <c r="A3849" s="261" t="s">
        <v>3946</v>
      </c>
      <c r="B3849" s="261" t="s">
        <v>3947</v>
      </c>
      <c r="C3849" s="261" t="s">
        <v>2289</v>
      </c>
      <c r="D3849" s="261" t="s">
        <v>463</v>
      </c>
      <c r="E3849" s="261">
        <v>47544</v>
      </c>
      <c r="F3849" s="261" t="s">
        <v>6770</v>
      </c>
      <c r="G3849" s="261" t="s">
        <v>404</v>
      </c>
      <c r="H3849" s="261">
        <v>1</v>
      </c>
      <c r="I3849" s="261" t="s">
        <v>6771</v>
      </c>
      <c r="J3849" s="261" t="s">
        <v>6772</v>
      </c>
      <c r="K3849" s="261" t="s">
        <v>6773</v>
      </c>
      <c r="L3849" s="262">
        <v>45644</v>
      </c>
      <c r="M3849" s="261" t="s">
        <v>352</v>
      </c>
    </row>
    <row r="3850" spans="1:13" x14ac:dyDescent="0.35">
      <c r="A3850" s="259" t="s">
        <v>3946</v>
      </c>
      <c r="B3850" s="259" t="s">
        <v>3947</v>
      </c>
      <c r="C3850" s="259" t="s">
        <v>2289</v>
      </c>
      <c r="D3850" s="259" t="s">
        <v>802</v>
      </c>
      <c r="E3850" s="259">
        <v>65034418</v>
      </c>
      <c r="F3850" s="259" t="s">
        <v>6766</v>
      </c>
      <c r="G3850" s="259" t="s">
        <v>723</v>
      </c>
      <c r="H3850" s="259">
        <v>2</v>
      </c>
      <c r="I3850" s="259" t="s">
        <v>6767</v>
      </c>
      <c r="J3850" s="259" t="s">
        <v>5941</v>
      </c>
      <c r="K3850" s="259" t="s">
        <v>6774</v>
      </c>
      <c r="L3850" s="260">
        <v>45644</v>
      </c>
      <c r="M3850" s="259" t="s">
        <v>352</v>
      </c>
    </row>
    <row r="3851" spans="1:13" x14ac:dyDescent="0.35">
      <c r="A3851" s="261" t="s">
        <v>3946</v>
      </c>
      <c r="B3851" s="261" t="s">
        <v>3947</v>
      </c>
      <c r="C3851" s="261" t="s">
        <v>2289</v>
      </c>
      <c r="D3851" s="261" t="s">
        <v>317</v>
      </c>
      <c r="E3851" s="261">
        <v>4</v>
      </c>
      <c r="F3851" s="261" t="s">
        <v>5671</v>
      </c>
      <c r="G3851" s="261" t="s">
        <v>723</v>
      </c>
      <c r="H3851" s="261">
        <v>2</v>
      </c>
      <c r="I3851" s="261" t="s">
        <v>5672</v>
      </c>
      <c r="J3851" s="261" t="s">
        <v>6753</v>
      </c>
      <c r="K3851" s="261" t="s">
        <v>6775</v>
      </c>
      <c r="L3851" s="262">
        <v>45644</v>
      </c>
      <c r="M3851" s="261" t="s">
        <v>352</v>
      </c>
    </row>
    <row r="3852" spans="1:13" x14ac:dyDescent="0.35">
      <c r="A3852" s="259" t="s">
        <v>3946</v>
      </c>
      <c r="B3852" s="259" t="s">
        <v>3947</v>
      </c>
      <c r="C3852" s="259" t="s">
        <v>2289</v>
      </c>
      <c r="D3852" s="259" t="s">
        <v>16</v>
      </c>
      <c r="E3852" s="259">
        <v>181182</v>
      </c>
      <c r="F3852" s="259" t="s">
        <v>6770</v>
      </c>
      <c r="G3852" s="259" t="s">
        <v>723</v>
      </c>
      <c r="H3852" s="259">
        <v>2</v>
      </c>
      <c r="I3852" s="259" t="s">
        <v>6771</v>
      </c>
      <c r="J3852" s="259" t="s">
        <v>6776</v>
      </c>
      <c r="K3852" s="259" t="s">
        <v>6777</v>
      </c>
      <c r="L3852" s="260">
        <v>45644</v>
      </c>
      <c r="M3852" s="259" t="s">
        <v>352</v>
      </c>
    </row>
    <row r="3853" spans="1:13" x14ac:dyDescent="0.35">
      <c r="A3853" s="261" t="s">
        <v>3946</v>
      </c>
      <c r="B3853" s="261" t="s">
        <v>3947</v>
      </c>
      <c r="C3853" s="261" t="s">
        <v>2289</v>
      </c>
      <c r="D3853" s="261" t="s">
        <v>21</v>
      </c>
      <c r="E3853" s="261">
        <v>15887</v>
      </c>
      <c r="F3853" s="261" t="s">
        <v>6770</v>
      </c>
      <c r="G3853" s="261" t="s">
        <v>723</v>
      </c>
      <c r="H3853" s="261">
        <v>2</v>
      </c>
      <c r="I3853" s="261" t="s">
        <v>6771</v>
      </c>
      <c r="J3853" s="261" t="s">
        <v>6778</v>
      </c>
      <c r="K3853" s="261" t="s">
        <v>6779</v>
      </c>
      <c r="L3853" s="262">
        <v>45644</v>
      </c>
      <c r="M3853" s="261" t="s">
        <v>352</v>
      </c>
    </row>
    <row r="3854" spans="1:13" x14ac:dyDescent="0.35">
      <c r="A3854" s="259" t="s">
        <v>2287</v>
      </c>
      <c r="B3854" s="259" t="s">
        <v>2288</v>
      </c>
      <c r="C3854" s="259" t="s">
        <v>2289</v>
      </c>
      <c r="D3854" s="259" t="s">
        <v>759</v>
      </c>
      <c r="E3854" s="259">
        <v>109033245</v>
      </c>
      <c r="F3854" s="259" t="s">
        <v>6715</v>
      </c>
      <c r="G3854" s="259" t="s">
        <v>723</v>
      </c>
      <c r="H3854" s="259">
        <v>2</v>
      </c>
      <c r="I3854" s="259" t="s">
        <v>6716</v>
      </c>
      <c r="J3854" s="259" t="s">
        <v>6780</v>
      </c>
      <c r="K3854" s="259" t="s">
        <v>6781</v>
      </c>
      <c r="L3854" s="260">
        <v>45644</v>
      </c>
      <c r="M3854" s="259" t="s">
        <v>352</v>
      </c>
    </row>
    <row r="3855" spans="1:13" x14ac:dyDescent="0.35">
      <c r="A3855" s="261" t="s">
        <v>2287</v>
      </c>
      <c r="B3855" s="261" t="s">
        <v>2288</v>
      </c>
      <c r="C3855" s="261" t="s">
        <v>2289</v>
      </c>
      <c r="D3855" s="261" t="s">
        <v>769</v>
      </c>
      <c r="E3855" s="261">
        <v>26252442</v>
      </c>
      <c r="F3855" s="261" t="s">
        <v>6782</v>
      </c>
      <c r="G3855" s="261" t="s">
        <v>723</v>
      </c>
      <c r="H3855" s="261">
        <v>2</v>
      </c>
      <c r="I3855" s="261" t="s">
        <v>6783</v>
      </c>
      <c r="J3855" s="261" t="s">
        <v>6784</v>
      </c>
      <c r="K3855" s="261" t="s">
        <v>6785</v>
      </c>
      <c r="L3855" s="262">
        <v>45644</v>
      </c>
      <c r="M3855" s="261" t="s">
        <v>352</v>
      </c>
    </row>
    <row r="3856" spans="1:13" x14ac:dyDescent="0.35">
      <c r="A3856" s="259" t="s">
        <v>2287</v>
      </c>
      <c r="B3856" s="259" t="s">
        <v>2288</v>
      </c>
      <c r="C3856" s="259" t="s">
        <v>2289</v>
      </c>
      <c r="D3856" s="259" t="s">
        <v>774</v>
      </c>
      <c r="E3856" s="259">
        <v>106100</v>
      </c>
      <c r="F3856" s="259" t="s">
        <v>6786</v>
      </c>
      <c r="G3856" s="259" t="s">
        <v>723</v>
      </c>
      <c r="H3856" s="259">
        <v>2</v>
      </c>
      <c r="I3856" s="259" t="s">
        <v>6787</v>
      </c>
      <c r="J3856" s="259" t="s">
        <v>6788</v>
      </c>
      <c r="K3856" s="259" t="s">
        <v>6789</v>
      </c>
      <c r="L3856" s="260">
        <v>45644</v>
      </c>
      <c r="M3856" s="259" t="s">
        <v>352</v>
      </c>
    </row>
    <row r="3857" spans="1:13" x14ac:dyDescent="0.35">
      <c r="A3857" s="261" t="s">
        <v>2287</v>
      </c>
      <c r="B3857" s="261" t="s">
        <v>2288</v>
      </c>
      <c r="C3857" s="261" t="s">
        <v>2289</v>
      </c>
      <c r="D3857" s="261" t="s">
        <v>463</v>
      </c>
      <c r="E3857" s="261">
        <v>106100</v>
      </c>
      <c r="F3857" s="261" t="s">
        <v>6786</v>
      </c>
      <c r="G3857" s="261" t="s">
        <v>723</v>
      </c>
      <c r="H3857" s="261">
        <v>2</v>
      </c>
      <c r="I3857" s="261" t="s">
        <v>6787</v>
      </c>
      <c r="J3857" s="261" t="s">
        <v>6790</v>
      </c>
      <c r="K3857" s="261" t="s">
        <v>6791</v>
      </c>
      <c r="L3857" s="262">
        <v>45644</v>
      </c>
      <c r="M3857" s="261" t="s">
        <v>352</v>
      </c>
    </row>
    <row r="3858" spans="1:13" x14ac:dyDescent="0.35">
      <c r="A3858" s="259" t="s">
        <v>2287</v>
      </c>
      <c r="B3858" s="259" t="s">
        <v>2288</v>
      </c>
      <c r="C3858" s="259" t="s">
        <v>2289</v>
      </c>
      <c r="D3858" s="259" t="s">
        <v>644</v>
      </c>
      <c r="E3858" s="259">
        <v>121</v>
      </c>
      <c r="F3858" s="259" t="s">
        <v>6792</v>
      </c>
      <c r="G3858" s="259" t="s">
        <v>723</v>
      </c>
      <c r="H3858" s="259">
        <v>2</v>
      </c>
      <c r="I3858" s="259" t="s">
        <v>579</v>
      </c>
      <c r="J3858" s="259" t="s">
        <v>6793</v>
      </c>
      <c r="K3858" s="259" t="s">
        <v>6794</v>
      </c>
      <c r="L3858" s="260">
        <v>45644</v>
      </c>
      <c r="M3858" s="259" t="s">
        <v>352</v>
      </c>
    </row>
    <row r="3859" spans="1:13" x14ac:dyDescent="0.35">
      <c r="A3859" s="261" t="s">
        <v>2287</v>
      </c>
      <c r="B3859" s="261" t="s">
        <v>2288</v>
      </c>
      <c r="C3859" s="261" t="s">
        <v>2289</v>
      </c>
      <c r="D3859" s="261" t="s">
        <v>649</v>
      </c>
      <c r="E3859" s="261">
        <v>295</v>
      </c>
      <c r="F3859" s="261" t="s">
        <v>6737</v>
      </c>
      <c r="G3859" s="261" t="s">
        <v>723</v>
      </c>
      <c r="H3859" s="261">
        <v>2</v>
      </c>
      <c r="I3859" s="261" t="s">
        <v>6738</v>
      </c>
      <c r="J3859" s="261" t="s">
        <v>5556</v>
      </c>
      <c r="K3859" s="261" t="s">
        <v>6795</v>
      </c>
      <c r="L3859" s="262">
        <v>45644</v>
      </c>
      <c r="M3859" s="261" t="s">
        <v>352</v>
      </c>
    </row>
    <row r="3860" spans="1:13" x14ac:dyDescent="0.35">
      <c r="A3860" s="259" t="s">
        <v>2287</v>
      </c>
      <c r="B3860" s="259" t="s">
        <v>2288</v>
      </c>
      <c r="C3860" s="259" t="s">
        <v>2289</v>
      </c>
      <c r="D3860" s="259" t="s">
        <v>797</v>
      </c>
      <c r="E3860" s="259">
        <v>106100</v>
      </c>
      <c r="F3860" s="259" t="s">
        <v>6786</v>
      </c>
      <c r="G3860" s="259" t="s">
        <v>723</v>
      </c>
      <c r="H3860" s="259">
        <v>2</v>
      </c>
      <c r="I3860" s="259" t="s">
        <v>6787</v>
      </c>
      <c r="J3860" s="259" t="s">
        <v>6796</v>
      </c>
      <c r="K3860" s="259" t="s">
        <v>6797</v>
      </c>
      <c r="L3860" s="260">
        <v>45644</v>
      </c>
      <c r="M3860" s="259" t="s">
        <v>352</v>
      </c>
    </row>
    <row r="3861" spans="1:13" x14ac:dyDescent="0.35">
      <c r="A3861" s="261" t="s">
        <v>2287</v>
      </c>
      <c r="B3861" s="261" t="s">
        <v>2288</v>
      </c>
      <c r="C3861" s="261" t="s">
        <v>2289</v>
      </c>
      <c r="D3861" s="261" t="s">
        <v>802</v>
      </c>
      <c r="E3861" s="261">
        <v>26146342</v>
      </c>
      <c r="F3861" s="261" t="s">
        <v>6798</v>
      </c>
      <c r="G3861" s="261" t="s">
        <v>723</v>
      </c>
      <c r="H3861" s="261">
        <v>2</v>
      </c>
      <c r="I3861" s="261" t="s">
        <v>6799</v>
      </c>
      <c r="J3861" s="261" t="s">
        <v>5941</v>
      </c>
      <c r="K3861" s="261" t="s">
        <v>6800</v>
      </c>
      <c r="L3861" s="262">
        <v>45644</v>
      </c>
      <c r="M3861" s="261" t="s">
        <v>352</v>
      </c>
    </row>
    <row r="3862" spans="1:13" x14ac:dyDescent="0.35">
      <c r="A3862" s="259" t="s">
        <v>2287</v>
      </c>
      <c r="B3862" s="259" t="s">
        <v>2288</v>
      </c>
      <c r="C3862" s="259" t="s">
        <v>2289</v>
      </c>
      <c r="D3862" s="259" t="s">
        <v>807</v>
      </c>
      <c r="E3862" s="259">
        <v>0</v>
      </c>
      <c r="F3862" s="259" t="s">
        <v>17</v>
      </c>
      <c r="G3862" s="259" t="s">
        <v>723</v>
      </c>
      <c r="H3862" s="259">
        <v>2</v>
      </c>
      <c r="I3862" s="259" t="s">
        <v>17</v>
      </c>
      <c r="J3862" s="259" t="s">
        <v>5943</v>
      </c>
      <c r="K3862" s="259" t="s">
        <v>6801</v>
      </c>
      <c r="L3862" s="260">
        <v>45644</v>
      </c>
      <c r="M3862" s="259" t="s">
        <v>352</v>
      </c>
    </row>
    <row r="3863" spans="1:13" x14ac:dyDescent="0.35">
      <c r="A3863" s="261" t="s">
        <v>2287</v>
      </c>
      <c r="B3863" s="261" t="s">
        <v>2288</v>
      </c>
      <c r="C3863" s="261" t="s">
        <v>2289</v>
      </c>
      <c r="D3863" s="261" t="s">
        <v>810</v>
      </c>
      <c r="E3863" s="261">
        <v>106100</v>
      </c>
      <c r="F3863" s="261" t="s">
        <v>6786</v>
      </c>
      <c r="G3863" s="261" t="s">
        <v>723</v>
      </c>
      <c r="H3863" s="261">
        <v>2</v>
      </c>
      <c r="I3863" s="261" t="s">
        <v>6787</v>
      </c>
      <c r="J3863" s="261" t="s">
        <v>6802</v>
      </c>
      <c r="K3863" s="261" t="s">
        <v>6803</v>
      </c>
      <c r="L3863" s="262">
        <v>45644</v>
      </c>
      <c r="M3863" s="261" t="s">
        <v>352</v>
      </c>
    </row>
    <row r="3864" spans="1:13" x14ac:dyDescent="0.35">
      <c r="A3864" s="259" t="s">
        <v>2287</v>
      </c>
      <c r="B3864" s="259" t="s">
        <v>2288</v>
      </c>
      <c r="C3864" s="259" t="s">
        <v>2289</v>
      </c>
      <c r="D3864" s="259" t="s">
        <v>813</v>
      </c>
      <c r="E3864" s="259" t="s">
        <v>17</v>
      </c>
      <c r="F3864" s="259" t="s">
        <v>17</v>
      </c>
      <c r="G3864" s="259" t="s">
        <v>17</v>
      </c>
      <c r="H3864" s="259" t="s">
        <v>17</v>
      </c>
      <c r="I3864" s="259" t="s">
        <v>17</v>
      </c>
      <c r="J3864" s="259" t="s">
        <v>6750</v>
      </c>
      <c r="K3864" s="259" t="s">
        <v>6804</v>
      </c>
      <c r="L3864" s="260">
        <v>45644</v>
      </c>
      <c r="M3864" s="259" t="s">
        <v>352</v>
      </c>
    </row>
    <row r="3865" spans="1:13" x14ac:dyDescent="0.35">
      <c r="A3865" s="261" t="s">
        <v>2287</v>
      </c>
      <c r="B3865" s="261" t="s">
        <v>2288</v>
      </c>
      <c r="C3865" s="261" t="s">
        <v>2289</v>
      </c>
      <c r="D3865" s="261" t="s">
        <v>679</v>
      </c>
      <c r="E3865" s="261" t="s">
        <v>17</v>
      </c>
      <c r="F3865" s="261" t="s">
        <v>17</v>
      </c>
      <c r="G3865" s="261" t="s">
        <v>17</v>
      </c>
      <c r="H3865" s="261" t="s">
        <v>17</v>
      </c>
      <c r="I3865" s="261" t="s">
        <v>17</v>
      </c>
      <c r="J3865" s="261" t="s">
        <v>6750</v>
      </c>
      <c r="K3865" s="261" t="s">
        <v>6805</v>
      </c>
      <c r="L3865" s="262">
        <v>45644</v>
      </c>
      <c r="M3865" s="261" t="s">
        <v>352</v>
      </c>
    </row>
    <row r="3866" spans="1:13" x14ac:dyDescent="0.35">
      <c r="A3866" s="259" t="s">
        <v>2287</v>
      </c>
      <c r="B3866" s="259" t="s">
        <v>2288</v>
      </c>
      <c r="C3866" s="259" t="s">
        <v>2289</v>
      </c>
      <c r="D3866" s="259" t="s">
        <v>317</v>
      </c>
      <c r="E3866" s="259">
        <v>4</v>
      </c>
      <c r="F3866" s="259" t="s">
        <v>6806</v>
      </c>
      <c r="G3866" s="259" t="s">
        <v>404</v>
      </c>
      <c r="H3866" s="259">
        <v>1</v>
      </c>
      <c r="I3866" s="259" t="s">
        <v>6807</v>
      </c>
      <c r="J3866" s="259" t="s">
        <v>6753</v>
      </c>
      <c r="K3866" s="259" t="s">
        <v>6808</v>
      </c>
      <c r="L3866" s="260">
        <v>45644</v>
      </c>
      <c r="M3866" s="259" t="s">
        <v>352</v>
      </c>
    </row>
    <row r="3867" spans="1:13" x14ac:dyDescent="0.35">
      <c r="A3867" s="261" t="s">
        <v>3970</v>
      </c>
      <c r="B3867" s="261" t="s">
        <v>3971</v>
      </c>
      <c r="C3867" s="261" t="s">
        <v>3972</v>
      </c>
      <c r="D3867" s="261" t="s">
        <v>759</v>
      </c>
      <c r="E3867" s="261">
        <v>22037000</v>
      </c>
      <c r="F3867" s="261" t="s">
        <v>6809</v>
      </c>
      <c r="G3867" s="261" t="s">
        <v>404</v>
      </c>
      <c r="H3867" s="261">
        <v>1</v>
      </c>
      <c r="I3867" s="261" t="s">
        <v>6810</v>
      </c>
      <c r="J3867" s="261" t="s">
        <v>6811</v>
      </c>
      <c r="K3867" s="261" t="s">
        <v>6812</v>
      </c>
      <c r="L3867" s="262">
        <v>45644</v>
      </c>
      <c r="M3867" s="261" t="s">
        <v>352</v>
      </c>
    </row>
    <row r="3868" spans="1:13" x14ac:dyDescent="0.35">
      <c r="A3868" s="259" t="s">
        <v>3970</v>
      </c>
      <c r="B3868" s="259" t="s">
        <v>3971</v>
      </c>
      <c r="C3868" s="259" t="s">
        <v>3972</v>
      </c>
      <c r="D3868" s="259" t="s">
        <v>764</v>
      </c>
      <c r="E3868" s="259">
        <v>6756</v>
      </c>
      <c r="F3868" s="259" t="s">
        <v>6813</v>
      </c>
      <c r="G3868" s="259" t="s">
        <v>723</v>
      </c>
      <c r="H3868" s="259">
        <v>2</v>
      </c>
      <c r="I3868" s="259" t="s">
        <v>6814</v>
      </c>
      <c r="J3868" s="259" t="s">
        <v>6815</v>
      </c>
      <c r="K3868" s="259" t="s">
        <v>6816</v>
      </c>
      <c r="L3868" s="260">
        <v>45644</v>
      </c>
      <c r="M3868" s="259" t="s">
        <v>352</v>
      </c>
    </row>
    <row r="3869" spans="1:13" x14ac:dyDescent="0.35">
      <c r="A3869" s="261" t="s">
        <v>3970</v>
      </c>
      <c r="B3869" s="261" t="s">
        <v>3971</v>
      </c>
      <c r="C3869" s="261" t="s">
        <v>3972</v>
      </c>
      <c r="D3869" s="261" t="s">
        <v>769</v>
      </c>
      <c r="E3869" s="261">
        <v>7005000</v>
      </c>
      <c r="F3869" s="261" t="s">
        <v>6817</v>
      </c>
      <c r="G3869" s="261" t="s">
        <v>723</v>
      </c>
      <c r="H3869" s="261">
        <v>2</v>
      </c>
      <c r="I3869" s="261" t="s">
        <v>6818</v>
      </c>
      <c r="J3869" s="261" t="s">
        <v>6819</v>
      </c>
      <c r="K3869" s="261" t="s">
        <v>6820</v>
      </c>
      <c r="L3869" s="262">
        <v>45644</v>
      </c>
      <c r="M3869" s="261" t="s">
        <v>352</v>
      </c>
    </row>
    <row r="3870" spans="1:13" x14ac:dyDescent="0.35">
      <c r="A3870" s="259" t="s">
        <v>3970</v>
      </c>
      <c r="B3870" s="259" t="s">
        <v>3971</v>
      </c>
      <c r="C3870" s="259" t="s">
        <v>3972</v>
      </c>
      <c r="D3870" s="259" t="s">
        <v>774</v>
      </c>
      <c r="E3870" s="259">
        <v>154782</v>
      </c>
      <c r="F3870" s="259" t="s">
        <v>5572</v>
      </c>
      <c r="G3870" s="259" t="s">
        <v>723</v>
      </c>
      <c r="H3870" s="259">
        <v>2</v>
      </c>
      <c r="I3870" s="259" t="s">
        <v>6821</v>
      </c>
      <c r="J3870" s="259" t="s">
        <v>6822</v>
      </c>
      <c r="K3870" s="259" t="s">
        <v>6823</v>
      </c>
      <c r="L3870" s="260">
        <v>45644</v>
      </c>
      <c r="M3870" s="259" t="s">
        <v>352</v>
      </c>
    </row>
    <row r="3871" spans="1:13" x14ac:dyDescent="0.35">
      <c r="A3871" s="261" t="s">
        <v>3970</v>
      </c>
      <c r="B3871" s="261" t="s">
        <v>3971</v>
      </c>
      <c r="C3871" s="261" t="s">
        <v>3972</v>
      </c>
      <c r="D3871" s="261" t="s">
        <v>463</v>
      </c>
      <c r="E3871" s="261">
        <v>0</v>
      </c>
      <c r="F3871" s="261" t="s">
        <v>6824</v>
      </c>
      <c r="G3871" s="261" t="s">
        <v>723</v>
      </c>
      <c r="H3871" s="261">
        <v>2</v>
      </c>
      <c r="I3871" s="261" t="s">
        <v>6825</v>
      </c>
      <c r="J3871" s="261" t="s">
        <v>6826</v>
      </c>
      <c r="K3871" s="261" t="s">
        <v>6827</v>
      </c>
      <c r="L3871" s="262">
        <v>45644</v>
      </c>
      <c r="M3871" s="261" t="s">
        <v>352</v>
      </c>
    </row>
    <row r="3872" spans="1:13" x14ac:dyDescent="0.35">
      <c r="A3872" s="259" t="s">
        <v>3970</v>
      </c>
      <c r="B3872" s="259" t="s">
        <v>3971</v>
      </c>
      <c r="C3872" s="259" t="s">
        <v>3972</v>
      </c>
      <c r="D3872" s="259" t="s">
        <v>40</v>
      </c>
      <c r="E3872" s="259">
        <v>2</v>
      </c>
      <c r="F3872" s="259" t="s">
        <v>6828</v>
      </c>
      <c r="G3872" s="259" t="s">
        <v>723</v>
      </c>
      <c r="H3872" s="259">
        <v>2</v>
      </c>
      <c r="I3872" s="259" t="s">
        <v>6829</v>
      </c>
      <c r="J3872" s="259" t="s">
        <v>6830</v>
      </c>
      <c r="K3872" s="259" t="s">
        <v>6831</v>
      </c>
      <c r="L3872" s="260">
        <v>45644</v>
      </c>
      <c r="M3872" s="259" t="s">
        <v>352</v>
      </c>
    </row>
    <row r="3873" spans="1:13" x14ac:dyDescent="0.35">
      <c r="A3873" s="261" t="s">
        <v>3970</v>
      </c>
      <c r="B3873" s="261" t="s">
        <v>3971</v>
      </c>
      <c r="C3873" s="261" t="s">
        <v>3972</v>
      </c>
      <c r="D3873" s="261" t="s">
        <v>644</v>
      </c>
      <c r="E3873" s="261">
        <v>4</v>
      </c>
      <c r="F3873" s="261" t="s">
        <v>6828</v>
      </c>
      <c r="G3873" s="261" t="s">
        <v>723</v>
      </c>
      <c r="H3873" s="261">
        <v>2</v>
      </c>
      <c r="I3873" s="261" t="s">
        <v>6829</v>
      </c>
      <c r="J3873" s="261" t="s">
        <v>6832</v>
      </c>
      <c r="K3873" s="261" t="s">
        <v>6833</v>
      </c>
      <c r="L3873" s="262">
        <v>45644</v>
      </c>
      <c r="M3873" s="261" t="s">
        <v>352</v>
      </c>
    </row>
    <row r="3874" spans="1:13" x14ac:dyDescent="0.35">
      <c r="A3874" s="259" t="s">
        <v>3970</v>
      </c>
      <c r="B3874" s="259" t="s">
        <v>3971</v>
      </c>
      <c r="C3874" s="259" t="s">
        <v>3972</v>
      </c>
      <c r="D3874" s="259" t="s">
        <v>649</v>
      </c>
      <c r="E3874" s="259">
        <v>17</v>
      </c>
      <c r="F3874" s="259" t="s">
        <v>6834</v>
      </c>
      <c r="G3874" s="259" t="s">
        <v>723</v>
      </c>
      <c r="H3874" s="259">
        <v>2</v>
      </c>
      <c r="I3874" s="259" t="s">
        <v>6835</v>
      </c>
      <c r="J3874" s="259" t="s">
        <v>5556</v>
      </c>
      <c r="K3874" s="259" t="s">
        <v>6836</v>
      </c>
      <c r="L3874" s="260">
        <v>45644</v>
      </c>
      <c r="M3874" s="259" t="s">
        <v>352</v>
      </c>
    </row>
    <row r="3875" spans="1:13" x14ac:dyDescent="0.35">
      <c r="A3875" s="261" t="s">
        <v>3970</v>
      </c>
      <c r="B3875" s="261" t="s">
        <v>3971</v>
      </c>
      <c r="C3875" s="261" t="s">
        <v>3972</v>
      </c>
      <c r="D3875" s="261" t="s">
        <v>797</v>
      </c>
      <c r="E3875" s="261">
        <v>40800</v>
      </c>
      <c r="F3875" s="261" t="s">
        <v>5572</v>
      </c>
      <c r="G3875" s="261" t="s">
        <v>723</v>
      </c>
      <c r="H3875" s="261">
        <v>2</v>
      </c>
      <c r="I3875" s="261" t="s">
        <v>6821</v>
      </c>
      <c r="J3875" s="261" t="s">
        <v>6837</v>
      </c>
      <c r="K3875" s="261" t="s">
        <v>6838</v>
      </c>
      <c r="L3875" s="262">
        <v>45644</v>
      </c>
      <c r="M3875" s="261" t="s">
        <v>352</v>
      </c>
    </row>
    <row r="3876" spans="1:13" x14ac:dyDescent="0.35">
      <c r="A3876" s="259" t="s">
        <v>3970</v>
      </c>
      <c r="B3876" s="259" t="s">
        <v>3971</v>
      </c>
      <c r="C3876" s="259" t="s">
        <v>3972</v>
      </c>
      <c r="D3876" s="259" t="s">
        <v>802</v>
      </c>
      <c r="E3876" s="259">
        <v>6850218</v>
      </c>
      <c r="F3876" s="259" t="s">
        <v>6813</v>
      </c>
      <c r="G3876" s="259" t="s">
        <v>723</v>
      </c>
      <c r="H3876" s="259">
        <v>2</v>
      </c>
      <c r="I3876" s="259" t="s">
        <v>6814</v>
      </c>
      <c r="J3876" s="259" t="s">
        <v>6466</v>
      </c>
      <c r="K3876" s="259" t="s">
        <v>6839</v>
      </c>
      <c r="L3876" s="260">
        <v>45644</v>
      </c>
      <c r="M3876" s="259" t="s">
        <v>352</v>
      </c>
    </row>
    <row r="3877" spans="1:13" x14ac:dyDescent="0.35">
      <c r="A3877" s="261" t="s">
        <v>3970</v>
      </c>
      <c r="B3877" s="261" t="s">
        <v>3971</v>
      </c>
      <c r="C3877" s="261" t="s">
        <v>3972</v>
      </c>
      <c r="D3877" s="261" t="s">
        <v>807</v>
      </c>
      <c r="E3877" s="261">
        <v>113982</v>
      </c>
      <c r="F3877" s="261" t="s">
        <v>5572</v>
      </c>
      <c r="G3877" s="261" t="s">
        <v>723</v>
      </c>
      <c r="H3877" s="261">
        <v>2</v>
      </c>
      <c r="I3877" s="261" t="s">
        <v>6821</v>
      </c>
      <c r="J3877" s="261" t="s">
        <v>2115</v>
      </c>
      <c r="K3877" s="261" t="s">
        <v>6840</v>
      </c>
      <c r="L3877" s="262">
        <v>45644</v>
      </c>
      <c r="M3877" s="261" t="s">
        <v>352</v>
      </c>
    </row>
    <row r="3878" spans="1:13" x14ac:dyDescent="0.35">
      <c r="A3878" s="259" t="s">
        <v>3970</v>
      </c>
      <c r="B3878" s="259" t="s">
        <v>3971</v>
      </c>
      <c r="C3878" s="259" t="s">
        <v>3972</v>
      </c>
      <c r="D3878" s="259" t="s">
        <v>810</v>
      </c>
      <c r="E3878" s="259">
        <v>40800</v>
      </c>
      <c r="F3878" s="259" t="s">
        <v>5572</v>
      </c>
      <c r="G3878" s="259" t="s">
        <v>723</v>
      </c>
      <c r="H3878" s="259">
        <v>2</v>
      </c>
      <c r="I3878" s="259" t="s">
        <v>6821</v>
      </c>
      <c r="J3878" s="259" t="s">
        <v>6841</v>
      </c>
      <c r="K3878" s="259" t="s">
        <v>6842</v>
      </c>
      <c r="L3878" s="260">
        <v>45644</v>
      </c>
      <c r="M3878" s="259" t="s">
        <v>352</v>
      </c>
    </row>
    <row r="3879" spans="1:13" x14ac:dyDescent="0.35">
      <c r="A3879" s="261" t="s">
        <v>3970</v>
      </c>
      <c r="B3879" s="261" t="s">
        <v>3971</v>
      </c>
      <c r="C3879" s="261" t="s">
        <v>3972</v>
      </c>
      <c r="D3879" s="261" t="s">
        <v>317</v>
      </c>
      <c r="E3879" s="261">
        <v>3</v>
      </c>
      <c r="F3879" s="261" t="s">
        <v>6843</v>
      </c>
      <c r="G3879" s="261" t="s">
        <v>404</v>
      </c>
      <c r="H3879" s="261">
        <v>1</v>
      </c>
      <c r="I3879" s="261" t="s">
        <v>6844</v>
      </c>
      <c r="J3879" s="261" t="s">
        <v>6845</v>
      </c>
      <c r="K3879" s="261" t="s">
        <v>6846</v>
      </c>
      <c r="L3879" s="262">
        <v>45644</v>
      </c>
      <c r="M3879" s="261" t="s">
        <v>352</v>
      </c>
    </row>
    <row r="3880" spans="1:13" x14ac:dyDescent="0.35">
      <c r="A3880" s="259" t="s">
        <v>3970</v>
      </c>
      <c r="B3880" s="259" t="s">
        <v>3971</v>
      </c>
      <c r="C3880" s="259" t="s">
        <v>3972</v>
      </c>
      <c r="D3880" s="259" t="s">
        <v>16</v>
      </c>
      <c r="E3880" s="259">
        <v>421</v>
      </c>
      <c r="F3880" s="259" t="s">
        <v>6828</v>
      </c>
      <c r="G3880" s="259" t="s">
        <v>723</v>
      </c>
      <c r="H3880" s="259">
        <v>2</v>
      </c>
      <c r="I3880" s="259" t="s">
        <v>6829</v>
      </c>
      <c r="J3880" s="259" t="s">
        <v>6847</v>
      </c>
      <c r="K3880" s="259" t="s">
        <v>6848</v>
      </c>
      <c r="L3880" s="260">
        <v>45644</v>
      </c>
      <c r="M3880" s="259" t="s">
        <v>352</v>
      </c>
    </row>
    <row r="3881" spans="1:13" x14ac:dyDescent="0.35">
      <c r="A3881" s="261" t="s">
        <v>3970</v>
      </c>
      <c r="B3881" s="261" t="s">
        <v>3971</v>
      </c>
      <c r="C3881" s="261" t="s">
        <v>3972</v>
      </c>
      <c r="D3881" s="261" t="s">
        <v>21</v>
      </c>
      <c r="E3881" s="261">
        <v>5</v>
      </c>
      <c r="F3881" s="261" t="s">
        <v>6828</v>
      </c>
      <c r="G3881" s="261" t="s">
        <v>723</v>
      </c>
      <c r="H3881" s="261">
        <v>2</v>
      </c>
      <c r="I3881" s="261" t="s">
        <v>6829</v>
      </c>
      <c r="J3881" s="261" t="s">
        <v>6847</v>
      </c>
      <c r="K3881" s="261" t="s">
        <v>6849</v>
      </c>
      <c r="L3881" s="262">
        <v>45644</v>
      </c>
      <c r="M3881" s="261" t="s">
        <v>352</v>
      </c>
    </row>
    <row r="3882" spans="1:13" x14ac:dyDescent="0.35">
      <c r="A3882" s="259" t="s">
        <v>6850</v>
      </c>
      <c r="B3882" s="259" t="s">
        <v>6851</v>
      </c>
      <c r="C3882" s="259" t="s">
        <v>3972</v>
      </c>
      <c r="D3882" s="259" t="s">
        <v>759</v>
      </c>
      <c r="E3882" s="259">
        <v>22037000</v>
      </c>
      <c r="F3882" s="259" t="s">
        <v>6809</v>
      </c>
      <c r="G3882" s="259" t="s">
        <v>404</v>
      </c>
      <c r="H3882" s="259">
        <v>1</v>
      </c>
      <c r="I3882" s="259" t="s">
        <v>6810</v>
      </c>
      <c r="J3882" s="259" t="s">
        <v>6811</v>
      </c>
      <c r="K3882" s="259" t="s">
        <v>6852</v>
      </c>
      <c r="L3882" s="260">
        <v>45644</v>
      </c>
      <c r="M3882" s="259" t="s">
        <v>20</v>
      </c>
    </row>
    <row r="3883" spans="1:13" x14ac:dyDescent="0.35">
      <c r="A3883" s="261" t="s">
        <v>6850</v>
      </c>
      <c r="B3883" s="261" t="s">
        <v>6851</v>
      </c>
      <c r="C3883" s="261" t="s">
        <v>3972</v>
      </c>
      <c r="D3883" s="261" t="s">
        <v>764</v>
      </c>
      <c r="E3883" s="261">
        <v>26059</v>
      </c>
      <c r="F3883" s="261" t="s">
        <v>6853</v>
      </c>
      <c r="G3883" s="261" t="s">
        <v>723</v>
      </c>
      <c r="H3883" s="261">
        <v>2</v>
      </c>
      <c r="I3883" s="261" t="s">
        <v>6854</v>
      </c>
      <c r="J3883" s="261" t="s">
        <v>6855</v>
      </c>
      <c r="K3883" s="261" t="s">
        <v>6856</v>
      </c>
      <c r="L3883" s="262">
        <v>45644</v>
      </c>
      <c r="M3883" s="261" t="s">
        <v>20</v>
      </c>
    </row>
    <row r="3884" spans="1:13" x14ac:dyDescent="0.35">
      <c r="A3884" s="259" t="s">
        <v>6850</v>
      </c>
      <c r="B3884" s="259" t="s">
        <v>6851</v>
      </c>
      <c r="C3884" s="259" t="s">
        <v>3972</v>
      </c>
      <c r="D3884" s="259" t="s">
        <v>769</v>
      </c>
      <c r="E3884" s="259">
        <v>3899000</v>
      </c>
      <c r="F3884" s="259" t="s">
        <v>6857</v>
      </c>
      <c r="G3884" s="259" t="s">
        <v>723</v>
      </c>
      <c r="H3884" s="259">
        <v>2</v>
      </c>
      <c r="I3884" s="259" t="s">
        <v>6858</v>
      </c>
      <c r="J3884" s="259" t="s">
        <v>6859</v>
      </c>
      <c r="K3884" s="259" t="s">
        <v>6860</v>
      </c>
      <c r="L3884" s="260">
        <v>45644</v>
      </c>
      <c r="M3884" s="259" t="s">
        <v>20</v>
      </c>
    </row>
    <row r="3885" spans="1:13" x14ac:dyDescent="0.35">
      <c r="A3885" s="261" t="s">
        <v>6850</v>
      </c>
      <c r="B3885" s="261" t="s">
        <v>6851</v>
      </c>
      <c r="C3885" s="261" t="s">
        <v>3972</v>
      </c>
      <c r="D3885" s="261" t="s">
        <v>774</v>
      </c>
      <c r="E3885" s="261">
        <v>430000</v>
      </c>
      <c r="F3885" s="261" t="s">
        <v>6861</v>
      </c>
      <c r="G3885" s="261" t="s">
        <v>723</v>
      </c>
      <c r="H3885" s="261">
        <v>2</v>
      </c>
      <c r="I3885" s="261" t="s">
        <v>6862</v>
      </c>
      <c r="J3885" s="261" t="s">
        <v>6863</v>
      </c>
      <c r="K3885" s="261" t="s">
        <v>6864</v>
      </c>
      <c r="L3885" s="262">
        <v>45644</v>
      </c>
      <c r="M3885" s="261" t="s">
        <v>20</v>
      </c>
    </row>
    <row r="3886" spans="1:13" x14ac:dyDescent="0.35">
      <c r="A3886" s="259" t="s">
        <v>6850</v>
      </c>
      <c r="B3886" s="259" t="s">
        <v>6851</v>
      </c>
      <c r="C3886" s="259" t="s">
        <v>3972</v>
      </c>
      <c r="D3886" s="259" t="s">
        <v>463</v>
      </c>
      <c r="E3886" s="259" t="s">
        <v>17</v>
      </c>
      <c r="F3886" s="259" t="s">
        <v>6865</v>
      </c>
      <c r="G3886" s="259" t="s">
        <v>723</v>
      </c>
      <c r="H3886" s="259">
        <v>2</v>
      </c>
      <c r="I3886" s="259" t="s">
        <v>6866</v>
      </c>
      <c r="J3886" s="259" t="s">
        <v>6867</v>
      </c>
      <c r="K3886" s="259" t="s">
        <v>6868</v>
      </c>
      <c r="L3886" s="260">
        <v>45644</v>
      </c>
      <c r="M3886" s="259" t="s">
        <v>20</v>
      </c>
    </row>
    <row r="3887" spans="1:13" x14ac:dyDescent="0.35">
      <c r="A3887" s="261" t="s">
        <v>6850</v>
      </c>
      <c r="B3887" s="261" t="s">
        <v>6851</v>
      </c>
      <c r="C3887" s="261" t="s">
        <v>3972</v>
      </c>
      <c r="D3887" s="261" t="s">
        <v>40</v>
      </c>
      <c r="E3887" s="261">
        <v>5</v>
      </c>
      <c r="F3887" s="261" t="s">
        <v>6861</v>
      </c>
      <c r="G3887" s="261" t="s">
        <v>22</v>
      </c>
      <c r="H3887" s="261">
        <v>3</v>
      </c>
      <c r="I3887" s="261" t="s">
        <v>6862</v>
      </c>
      <c r="J3887" s="261" t="s">
        <v>6869</v>
      </c>
      <c r="K3887" s="261" t="s">
        <v>6870</v>
      </c>
      <c r="L3887" s="262">
        <v>45644</v>
      </c>
      <c r="M3887" s="261" t="s">
        <v>20</v>
      </c>
    </row>
    <row r="3888" spans="1:13" x14ac:dyDescent="0.35">
      <c r="A3888" s="259" t="s">
        <v>6850</v>
      </c>
      <c r="B3888" s="259" t="s">
        <v>6851</v>
      </c>
      <c r="C3888" s="259" t="s">
        <v>3972</v>
      </c>
      <c r="D3888" s="259" t="s">
        <v>644</v>
      </c>
      <c r="E3888" s="259">
        <v>13</v>
      </c>
      <c r="F3888" s="259" t="s">
        <v>6861</v>
      </c>
      <c r="G3888" s="259" t="s">
        <v>723</v>
      </c>
      <c r="H3888" s="259">
        <v>2</v>
      </c>
      <c r="I3888" s="259" t="s">
        <v>6862</v>
      </c>
      <c r="J3888" s="259" t="s">
        <v>6832</v>
      </c>
      <c r="K3888" s="259" t="s">
        <v>6871</v>
      </c>
      <c r="L3888" s="260">
        <v>45644</v>
      </c>
      <c r="M3888" s="259" t="s">
        <v>20</v>
      </c>
    </row>
    <row r="3889" spans="1:13" x14ac:dyDescent="0.35">
      <c r="A3889" s="261" t="s">
        <v>6850</v>
      </c>
      <c r="B3889" s="261" t="s">
        <v>6851</v>
      </c>
      <c r="C3889" s="261" t="s">
        <v>3972</v>
      </c>
      <c r="D3889" s="261" t="s">
        <v>649</v>
      </c>
      <c r="E3889" s="261">
        <v>17</v>
      </c>
      <c r="F3889" s="261" t="s">
        <v>6834</v>
      </c>
      <c r="G3889" s="261" t="s">
        <v>723</v>
      </c>
      <c r="H3889" s="261">
        <v>2</v>
      </c>
      <c r="I3889" s="261" t="s">
        <v>6835</v>
      </c>
      <c r="J3889" s="261" t="s">
        <v>5556</v>
      </c>
      <c r="K3889" s="261" t="s">
        <v>6872</v>
      </c>
      <c r="L3889" s="262">
        <v>45644</v>
      </c>
      <c r="M3889" s="261" t="s">
        <v>20</v>
      </c>
    </row>
    <row r="3890" spans="1:13" x14ac:dyDescent="0.35">
      <c r="A3890" s="259" t="s">
        <v>6850</v>
      </c>
      <c r="B3890" s="259" t="s">
        <v>6851</v>
      </c>
      <c r="C3890" s="259" t="s">
        <v>3972</v>
      </c>
      <c r="D3890" s="259" t="s">
        <v>797</v>
      </c>
      <c r="E3890" s="259">
        <v>37300</v>
      </c>
      <c r="F3890" s="259" t="s">
        <v>6873</v>
      </c>
      <c r="G3890" s="259" t="s">
        <v>723</v>
      </c>
      <c r="H3890" s="259">
        <v>2</v>
      </c>
      <c r="I3890" s="259" t="s">
        <v>6874</v>
      </c>
      <c r="J3890" s="259" t="s">
        <v>6875</v>
      </c>
      <c r="K3890" s="259" t="s">
        <v>6876</v>
      </c>
      <c r="L3890" s="260">
        <v>45644</v>
      </c>
      <c r="M3890" s="259" t="s">
        <v>20</v>
      </c>
    </row>
    <row r="3891" spans="1:13" x14ac:dyDescent="0.35">
      <c r="A3891" s="261" t="s">
        <v>6850</v>
      </c>
      <c r="B3891" s="261" t="s">
        <v>6851</v>
      </c>
      <c r="C3891" s="261" t="s">
        <v>3972</v>
      </c>
      <c r="D3891" s="261" t="s">
        <v>802</v>
      </c>
      <c r="E3891" s="261">
        <v>3469000</v>
      </c>
      <c r="F3891" s="261" t="s">
        <v>6877</v>
      </c>
      <c r="G3891" s="261" t="s">
        <v>723</v>
      </c>
      <c r="H3891" s="261">
        <v>2</v>
      </c>
      <c r="I3891" s="261" t="s">
        <v>6878</v>
      </c>
      <c r="J3891" s="261" t="s">
        <v>6466</v>
      </c>
      <c r="K3891" s="261" t="s">
        <v>6879</v>
      </c>
      <c r="L3891" s="262">
        <v>45644</v>
      </c>
      <c r="M3891" s="261" t="s">
        <v>20</v>
      </c>
    </row>
    <row r="3892" spans="1:13" x14ac:dyDescent="0.35">
      <c r="A3892" s="259" t="s">
        <v>6850</v>
      </c>
      <c r="B3892" s="259" t="s">
        <v>6851</v>
      </c>
      <c r="C3892" s="259" t="s">
        <v>3972</v>
      </c>
      <c r="D3892" s="259" t="s">
        <v>807</v>
      </c>
      <c r="E3892" s="259">
        <v>392700</v>
      </c>
      <c r="F3892" s="259" t="s">
        <v>6880</v>
      </c>
      <c r="G3892" s="259" t="s">
        <v>723</v>
      </c>
      <c r="H3892" s="259">
        <v>2</v>
      </c>
      <c r="I3892" s="259" t="s">
        <v>6881</v>
      </c>
      <c r="J3892" s="259" t="s">
        <v>2115</v>
      </c>
      <c r="K3892" s="259" t="s">
        <v>6882</v>
      </c>
      <c r="L3892" s="260">
        <v>45644</v>
      </c>
      <c r="M3892" s="259" t="s">
        <v>20</v>
      </c>
    </row>
    <row r="3893" spans="1:13" x14ac:dyDescent="0.35">
      <c r="A3893" s="261" t="s">
        <v>6850</v>
      </c>
      <c r="B3893" s="261" t="s">
        <v>6851</v>
      </c>
      <c r="C3893" s="261" t="s">
        <v>3972</v>
      </c>
      <c r="D3893" s="261" t="s">
        <v>810</v>
      </c>
      <c r="E3893" s="261">
        <v>37300</v>
      </c>
      <c r="F3893" s="261" t="s">
        <v>6873</v>
      </c>
      <c r="G3893" s="261" t="s">
        <v>723</v>
      </c>
      <c r="H3893" s="261">
        <v>2</v>
      </c>
      <c r="I3893" s="261" t="s">
        <v>6874</v>
      </c>
      <c r="J3893" s="261" t="s">
        <v>6883</v>
      </c>
      <c r="K3893" s="261" t="s">
        <v>6884</v>
      </c>
      <c r="L3893" s="262">
        <v>45644</v>
      </c>
      <c r="M3893" s="261" t="s">
        <v>20</v>
      </c>
    </row>
    <row r="3894" spans="1:13" x14ac:dyDescent="0.35">
      <c r="A3894" s="259" t="s">
        <v>6850</v>
      </c>
      <c r="B3894" s="259" t="s">
        <v>6851</v>
      </c>
      <c r="C3894" s="259" t="s">
        <v>3972</v>
      </c>
      <c r="D3894" s="259" t="s">
        <v>813</v>
      </c>
      <c r="E3894" s="259" t="s">
        <v>17</v>
      </c>
      <c r="F3894" s="259" t="s">
        <v>17</v>
      </c>
      <c r="G3894" s="259" t="s">
        <v>17</v>
      </c>
      <c r="H3894" s="259" t="s">
        <v>17</v>
      </c>
      <c r="I3894" s="259" t="s">
        <v>17</v>
      </c>
      <c r="J3894" s="259" t="s">
        <v>3973</v>
      </c>
      <c r="K3894" s="259" t="s">
        <v>6885</v>
      </c>
      <c r="L3894" s="260">
        <v>45644</v>
      </c>
      <c r="M3894" s="259" t="s">
        <v>20</v>
      </c>
    </row>
    <row r="3895" spans="1:13" x14ac:dyDescent="0.35">
      <c r="A3895" s="261" t="s">
        <v>6850</v>
      </c>
      <c r="B3895" s="261" t="s">
        <v>6851</v>
      </c>
      <c r="C3895" s="261" t="s">
        <v>3972</v>
      </c>
      <c r="D3895" s="261" t="s">
        <v>679</v>
      </c>
      <c r="E3895" s="261" t="s">
        <v>17</v>
      </c>
      <c r="F3895" s="261" t="s">
        <v>17</v>
      </c>
      <c r="G3895" s="261" t="s">
        <v>17</v>
      </c>
      <c r="H3895" s="261" t="s">
        <v>17</v>
      </c>
      <c r="I3895" s="261" t="s">
        <v>17</v>
      </c>
      <c r="J3895" s="261" t="s">
        <v>3973</v>
      </c>
      <c r="K3895" s="261" t="s">
        <v>6886</v>
      </c>
      <c r="L3895" s="262">
        <v>45644</v>
      </c>
      <c r="M3895" s="261" t="s">
        <v>20</v>
      </c>
    </row>
    <row r="3896" spans="1:13" x14ac:dyDescent="0.35">
      <c r="A3896" s="259" t="s">
        <v>6850</v>
      </c>
      <c r="B3896" s="259" t="s">
        <v>6851</v>
      </c>
      <c r="C3896" s="259" t="s">
        <v>3972</v>
      </c>
      <c r="D3896" s="259" t="s">
        <v>317</v>
      </c>
      <c r="E3896" s="259">
        <v>3</v>
      </c>
      <c r="F3896" s="259" t="s">
        <v>6887</v>
      </c>
      <c r="G3896" s="259" t="s">
        <v>404</v>
      </c>
      <c r="H3896" s="259">
        <v>1</v>
      </c>
      <c r="I3896" s="259" t="s">
        <v>6888</v>
      </c>
      <c r="J3896" s="259" t="s">
        <v>6889</v>
      </c>
      <c r="K3896" s="259" t="s">
        <v>6890</v>
      </c>
      <c r="L3896" s="260">
        <v>45644</v>
      </c>
      <c r="M3896" s="259" t="s">
        <v>20</v>
      </c>
    </row>
    <row r="3897" spans="1:13" x14ac:dyDescent="0.35">
      <c r="A3897" s="261" t="s">
        <v>6850</v>
      </c>
      <c r="B3897" s="261" t="s">
        <v>6851</v>
      </c>
      <c r="C3897" s="261" t="s">
        <v>3972</v>
      </c>
      <c r="D3897" s="261" t="s">
        <v>26</v>
      </c>
      <c r="E3897" s="261" t="s">
        <v>17</v>
      </c>
      <c r="F3897" s="261" t="s">
        <v>17</v>
      </c>
      <c r="G3897" s="261" t="s">
        <v>17</v>
      </c>
      <c r="H3897" s="261" t="s">
        <v>17</v>
      </c>
      <c r="I3897" s="261" t="s">
        <v>17</v>
      </c>
      <c r="J3897" s="261" t="s">
        <v>1153</v>
      </c>
      <c r="K3897" s="261" t="s">
        <v>6891</v>
      </c>
      <c r="L3897" s="262">
        <v>45644</v>
      </c>
      <c r="M3897" s="261" t="s">
        <v>20</v>
      </c>
    </row>
    <row r="3898" spans="1:13" x14ac:dyDescent="0.35">
      <c r="A3898" s="259" t="s">
        <v>6850</v>
      </c>
      <c r="B3898" s="259" t="s">
        <v>6851</v>
      </c>
      <c r="C3898" s="259" t="s">
        <v>3972</v>
      </c>
      <c r="D3898" s="259" t="s">
        <v>28</v>
      </c>
      <c r="E3898" s="259" t="s">
        <v>17</v>
      </c>
      <c r="F3898" s="259" t="s">
        <v>17</v>
      </c>
      <c r="G3898" s="259" t="s">
        <v>17</v>
      </c>
      <c r="H3898" s="259" t="s">
        <v>17</v>
      </c>
      <c r="I3898" s="259" t="s">
        <v>17</v>
      </c>
      <c r="J3898" s="259" t="s">
        <v>1153</v>
      </c>
      <c r="K3898" s="259" t="s">
        <v>6892</v>
      </c>
      <c r="L3898" s="260">
        <v>45644</v>
      </c>
      <c r="M3898" s="259" t="s">
        <v>20</v>
      </c>
    </row>
    <row r="3899" spans="1:13" x14ac:dyDescent="0.35">
      <c r="A3899" s="261" t="s">
        <v>6850</v>
      </c>
      <c r="B3899" s="261" t="s">
        <v>6851</v>
      </c>
      <c r="C3899" s="261" t="s">
        <v>3972</v>
      </c>
      <c r="D3899" s="261" t="s">
        <v>38</v>
      </c>
      <c r="E3899" s="261" t="s">
        <v>17</v>
      </c>
      <c r="F3899" s="261" t="s">
        <v>17</v>
      </c>
      <c r="G3899" s="261" t="s">
        <v>17</v>
      </c>
      <c r="H3899" s="261" t="s">
        <v>17</v>
      </c>
      <c r="I3899" s="261" t="s">
        <v>17</v>
      </c>
      <c r="J3899" s="261" t="s">
        <v>1153</v>
      </c>
      <c r="K3899" s="261" t="s">
        <v>6893</v>
      </c>
      <c r="L3899" s="262">
        <v>45644</v>
      </c>
      <c r="M3899" s="261" t="s">
        <v>20</v>
      </c>
    </row>
    <row r="3900" spans="1:13" x14ac:dyDescent="0.35">
      <c r="A3900" s="259" t="s">
        <v>6850</v>
      </c>
      <c r="B3900" s="259" t="s">
        <v>6851</v>
      </c>
      <c r="C3900" s="259" t="s">
        <v>3972</v>
      </c>
      <c r="D3900" s="259" t="s">
        <v>16</v>
      </c>
      <c r="E3900" s="259">
        <v>1197</v>
      </c>
      <c r="F3900" s="259" t="s">
        <v>6861</v>
      </c>
      <c r="G3900" s="259" t="s">
        <v>404</v>
      </c>
      <c r="H3900" s="259">
        <v>1</v>
      </c>
      <c r="I3900" s="259" t="s">
        <v>6862</v>
      </c>
      <c r="J3900" s="259" t="s">
        <v>6847</v>
      </c>
      <c r="K3900" s="259" t="s">
        <v>6894</v>
      </c>
      <c r="L3900" s="260">
        <v>45644</v>
      </c>
      <c r="M3900" s="259" t="s">
        <v>20</v>
      </c>
    </row>
    <row r="3901" spans="1:13" x14ac:dyDescent="0.35">
      <c r="A3901" s="261" t="s">
        <v>6850</v>
      </c>
      <c r="B3901" s="261" t="s">
        <v>6851</v>
      </c>
      <c r="C3901" s="261" t="s">
        <v>3972</v>
      </c>
      <c r="D3901" s="261" t="s">
        <v>21</v>
      </c>
      <c r="E3901" s="261">
        <v>31</v>
      </c>
      <c r="F3901" s="261" t="s">
        <v>6861</v>
      </c>
      <c r="G3901" s="261" t="s">
        <v>404</v>
      </c>
      <c r="H3901" s="261">
        <v>1</v>
      </c>
      <c r="I3901" s="261" t="s">
        <v>6862</v>
      </c>
      <c r="J3901" s="261" t="s">
        <v>6847</v>
      </c>
      <c r="K3901" s="261" t="s">
        <v>6895</v>
      </c>
      <c r="L3901" s="262">
        <v>45644</v>
      </c>
      <c r="M3901" s="261" t="s">
        <v>20</v>
      </c>
    </row>
    <row r="3902" spans="1:13" x14ac:dyDescent="0.35">
      <c r="A3902" s="259" t="s">
        <v>6850</v>
      </c>
      <c r="B3902" s="259" t="s">
        <v>6851</v>
      </c>
      <c r="C3902" s="259" t="s">
        <v>3972</v>
      </c>
      <c r="D3902" s="259" t="s">
        <v>631</v>
      </c>
      <c r="E3902" s="259" t="s">
        <v>17</v>
      </c>
      <c r="F3902" s="259" t="s">
        <v>17</v>
      </c>
      <c r="G3902" s="259" t="s">
        <v>17</v>
      </c>
      <c r="H3902" s="259" t="s">
        <v>17</v>
      </c>
      <c r="I3902" s="259" t="s">
        <v>17</v>
      </c>
      <c r="J3902" s="259" t="s">
        <v>1153</v>
      </c>
      <c r="K3902" s="259" t="s">
        <v>6896</v>
      </c>
      <c r="L3902" s="260">
        <v>45644</v>
      </c>
      <c r="M3902" s="259" t="s">
        <v>20</v>
      </c>
    </row>
    <row r="3903" spans="1:13" x14ac:dyDescent="0.35">
      <c r="A3903" s="261" t="s">
        <v>6850</v>
      </c>
      <c r="B3903" s="261" t="s">
        <v>6851</v>
      </c>
      <c r="C3903" s="261" t="s">
        <v>3972</v>
      </c>
      <c r="D3903" s="261" t="s">
        <v>24</v>
      </c>
      <c r="E3903" s="261" t="s">
        <v>17</v>
      </c>
      <c r="F3903" s="261" t="s">
        <v>17</v>
      </c>
      <c r="G3903" s="261" t="s">
        <v>17</v>
      </c>
      <c r="H3903" s="261" t="s">
        <v>17</v>
      </c>
      <c r="I3903" s="261" t="s">
        <v>17</v>
      </c>
      <c r="J3903" s="261" t="s">
        <v>1153</v>
      </c>
      <c r="K3903" s="261" t="s">
        <v>6897</v>
      </c>
      <c r="L3903" s="262">
        <v>45644</v>
      </c>
      <c r="M3903" s="261" t="s">
        <v>20</v>
      </c>
    </row>
    <row r="3904" spans="1:13" x14ac:dyDescent="0.35">
      <c r="A3904" s="259" t="s">
        <v>6898</v>
      </c>
      <c r="B3904" s="259" t="s">
        <v>6899</v>
      </c>
      <c r="C3904" s="259" t="s">
        <v>3972</v>
      </c>
      <c r="D3904" s="259" t="s">
        <v>1798</v>
      </c>
      <c r="E3904" s="259">
        <v>0</v>
      </c>
      <c r="F3904" s="259" t="s">
        <v>1799</v>
      </c>
      <c r="G3904" s="259" t="s">
        <v>33</v>
      </c>
      <c r="H3904" s="259">
        <v>2</v>
      </c>
      <c r="I3904" s="259" t="s">
        <v>17</v>
      </c>
      <c r="J3904" s="259" t="s">
        <v>17</v>
      </c>
      <c r="K3904" s="259" t="s">
        <v>6900</v>
      </c>
      <c r="L3904" s="260">
        <v>45644</v>
      </c>
      <c r="M3904" s="259" t="s">
        <v>20</v>
      </c>
    </row>
    <row r="3905" spans="1:13" x14ac:dyDescent="0.35">
      <c r="A3905" s="261" t="s">
        <v>6898</v>
      </c>
      <c r="B3905" s="261" t="s">
        <v>6899</v>
      </c>
      <c r="C3905" s="261" t="s">
        <v>3972</v>
      </c>
      <c r="D3905" s="261" t="s">
        <v>1801</v>
      </c>
      <c r="E3905" s="261">
        <v>0</v>
      </c>
      <c r="F3905" s="261" t="s">
        <v>1799</v>
      </c>
      <c r="G3905" s="261" t="s">
        <v>33</v>
      </c>
      <c r="H3905" s="261">
        <v>2</v>
      </c>
      <c r="I3905" s="261" t="s">
        <v>17</v>
      </c>
      <c r="J3905" s="261" t="s">
        <v>17</v>
      </c>
      <c r="K3905" s="261" t="s">
        <v>6901</v>
      </c>
      <c r="L3905" s="262">
        <v>45644</v>
      </c>
      <c r="M3905" s="261" t="s">
        <v>20</v>
      </c>
    </row>
    <row r="3906" spans="1:13" x14ac:dyDescent="0.35">
      <c r="A3906" s="259" t="s">
        <v>6898</v>
      </c>
      <c r="B3906" s="259" t="s">
        <v>6899</v>
      </c>
      <c r="C3906" s="259" t="s">
        <v>3972</v>
      </c>
      <c r="D3906" s="259" t="s">
        <v>1803</v>
      </c>
      <c r="E3906" s="259">
        <v>0</v>
      </c>
      <c r="F3906" s="259" t="s">
        <v>1799</v>
      </c>
      <c r="G3906" s="259" t="s">
        <v>33</v>
      </c>
      <c r="H3906" s="259">
        <v>2</v>
      </c>
      <c r="I3906" s="259" t="s">
        <v>17</v>
      </c>
      <c r="J3906" s="259" t="s">
        <v>17</v>
      </c>
      <c r="K3906" s="259" t="s">
        <v>6902</v>
      </c>
      <c r="L3906" s="260">
        <v>45644</v>
      </c>
      <c r="M3906" s="259" t="s">
        <v>20</v>
      </c>
    </row>
    <row r="3907" spans="1:13" x14ac:dyDescent="0.35">
      <c r="A3907" s="261" t="s">
        <v>6898</v>
      </c>
      <c r="B3907" s="261" t="s">
        <v>6899</v>
      </c>
      <c r="C3907" s="261" t="s">
        <v>3972</v>
      </c>
      <c r="D3907" s="261" t="s">
        <v>1805</v>
      </c>
      <c r="E3907" s="261">
        <v>0</v>
      </c>
      <c r="F3907" s="261" t="s">
        <v>1799</v>
      </c>
      <c r="G3907" s="261" t="s">
        <v>33</v>
      </c>
      <c r="H3907" s="261">
        <v>2</v>
      </c>
      <c r="I3907" s="261" t="s">
        <v>17</v>
      </c>
      <c r="J3907" s="261" t="s">
        <v>17</v>
      </c>
      <c r="K3907" s="261" t="s">
        <v>6903</v>
      </c>
      <c r="L3907" s="262">
        <v>45644</v>
      </c>
      <c r="M3907" s="261" t="s">
        <v>20</v>
      </c>
    </row>
    <row r="3908" spans="1:13" x14ac:dyDescent="0.35">
      <c r="A3908" s="259" t="s">
        <v>6898</v>
      </c>
      <c r="B3908" s="259" t="s">
        <v>6899</v>
      </c>
      <c r="C3908" s="259" t="s">
        <v>3972</v>
      </c>
      <c r="D3908" s="259" t="s">
        <v>1807</v>
      </c>
      <c r="E3908" s="259">
        <v>3</v>
      </c>
      <c r="F3908" s="259" t="s">
        <v>1799</v>
      </c>
      <c r="G3908" s="259" t="s">
        <v>33</v>
      </c>
      <c r="H3908" s="259">
        <v>2</v>
      </c>
      <c r="I3908" s="259" t="s">
        <v>17</v>
      </c>
      <c r="J3908" s="259" t="s">
        <v>17</v>
      </c>
      <c r="K3908" s="259" t="s">
        <v>6904</v>
      </c>
      <c r="L3908" s="260">
        <v>45644</v>
      </c>
      <c r="M3908" s="259" t="s">
        <v>20</v>
      </c>
    </row>
    <row r="3909" spans="1:13" x14ac:dyDescent="0.35">
      <c r="A3909" s="261" t="s">
        <v>6898</v>
      </c>
      <c r="B3909" s="261" t="s">
        <v>6899</v>
      </c>
      <c r="C3909" s="261" t="s">
        <v>3972</v>
      </c>
      <c r="D3909" s="261" t="s">
        <v>1809</v>
      </c>
      <c r="E3909" s="261">
        <v>2</v>
      </c>
      <c r="F3909" s="261" t="s">
        <v>1799</v>
      </c>
      <c r="G3909" s="261" t="s">
        <v>33</v>
      </c>
      <c r="H3909" s="261">
        <v>2</v>
      </c>
      <c r="I3909" s="261" t="s">
        <v>17</v>
      </c>
      <c r="J3909" s="261" t="s">
        <v>17</v>
      </c>
      <c r="K3909" s="261" t="s">
        <v>6905</v>
      </c>
      <c r="L3909" s="262">
        <v>45644</v>
      </c>
      <c r="M3909" s="261" t="s">
        <v>20</v>
      </c>
    </row>
    <row r="3910" spans="1:13" x14ac:dyDescent="0.35">
      <c r="A3910" s="259" t="s">
        <v>6898</v>
      </c>
      <c r="B3910" s="259" t="s">
        <v>6899</v>
      </c>
      <c r="C3910" s="259" t="s">
        <v>3972</v>
      </c>
      <c r="D3910" s="259" t="s">
        <v>1811</v>
      </c>
      <c r="E3910" s="259">
        <v>0</v>
      </c>
      <c r="F3910" s="259" t="s">
        <v>1799</v>
      </c>
      <c r="G3910" s="259" t="s">
        <v>33</v>
      </c>
      <c r="H3910" s="259">
        <v>2</v>
      </c>
      <c r="I3910" s="259" t="s">
        <v>17</v>
      </c>
      <c r="J3910" s="259" t="s">
        <v>17</v>
      </c>
      <c r="K3910" s="259" t="s">
        <v>6906</v>
      </c>
      <c r="L3910" s="260">
        <v>45644</v>
      </c>
      <c r="M3910" s="259" t="s">
        <v>20</v>
      </c>
    </row>
    <row r="3911" spans="1:13" x14ac:dyDescent="0.35">
      <c r="A3911" s="261" t="s">
        <v>6898</v>
      </c>
      <c r="B3911" s="261" t="s">
        <v>6899</v>
      </c>
      <c r="C3911" s="261" t="s">
        <v>3972</v>
      </c>
      <c r="D3911" s="261" t="s">
        <v>1813</v>
      </c>
      <c r="E3911" s="261">
        <v>0</v>
      </c>
      <c r="F3911" s="261" t="s">
        <v>1799</v>
      </c>
      <c r="G3911" s="261" t="s">
        <v>33</v>
      </c>
      <c r="H3911" s="261">
        <v>2</v>
      </c>
      <c r="I3911" s="261" t="s">
        <v>17</v>
      </c>
      <c r="J3911" s="261" t="s">
        <v>17</v>
      </c>
      <c r="K3911" s="261" t="s">
        <v>6907</v>
      </c>
      <c r="L3911" s="262">
        <v>45644</v>
      </c>
      <c r="M3911" s="261" t="s">
        <v>20</v>
      </c>
    </row>
    <row r="3912" spans="1:13" x14ac:dyDescent="0.35">
      <c r="A3912" s="259" t="s">
        <v>6898</v>
      </c>
      <c r="B3912" s="259" t="s">
        <v>6899</v>
      </c>
      <c r="C3912" s="259" t="s">
        <v>3972</v>
      </c>
      <c r="D3912" s="259" t="s">
        <v>1815</v>
      </c>
      <c r="E3912" s="259">
        <v>0</v>
      </c>
      <c r="F3912" s="259" t="s">
        <v>1799</v>
      </c>
      <c r="G3912" s="259" t="s">
        <v>33</v>
      </c>
      <c r="H3912" s="259">
        <v>2</v>
      </c>
      <c r="I3912" s="259" t="s">
        <v>17</v>
      </c>
      <c r="J3912" s="259" t="s">
        <v>17</v>
      </c>
      <c r="K3912" s="259" t="s">
        <v>6908</v>
      </c>
      <c r="L3912" s="260">
        <v>45644</v>
      </c>
      <c r="M3912" s="259" t="s">
        <v>20</v>
      </c>
    </row>
    <row r="3913" spans="1:13" x14ac:dyDescent="0.35">
      <c r="A3913" s="261" t="s">
        <v>3970</v>
      </c>
      <c r="B3913" s="261" t="s">
        <v>3971</v>
      </c>
      <c r="C3913" s="261" t="s">
        <v>3972</v>
      </c>
      <c r="D3913" s="261" t="s">
        <v>1798</v>
      </c>
      <c r="E3913" s="261">
        <v>0</v>
      </c>
      <c r="F3913" s="261" t="s">
        <v>1799</v>
      </c>
      <c r="G3913" s="261" t="s">
        <v>33</v>
      </c>
      <c r="H3913" s="261">
        <v>2</v>
      </c>
      <c r="I3913" s="261" t="s">
        <v>17</v>
      </c>
      <c r="J3913" s="261" t="s">
        <v>17</v>
      </c>
      <c r="K3913" s="261" t="s">
        <v>6909</v>
      </c>
      <c r="L3913" s="262">
        <v>45644</v>
      </c>
      <c r="M3913" s="261" t="s">
        <v>20</v>
      </c>
    </row>
    <row r="3914" spans="1:13" x14ac:dyDescent="0.35">
      <c r="A3914" s="259" t="s">
        <v>3970</v>
      </c>
      <c r="B3914" s="259" t="s">
        <v>3971</v>
      </c>
      <c r="C3914" s="259" t="s">
        <v>3972</v>
      </c>
      <c r="D3914" s="259" t="s">
        <v>1801</v>
      </c>
      <c r="E3914" s="259">
        <v>0</v>
      </c>
      <c r="F3914" s="259" t="s">
        <v>1799</v>
      </c>
      <c r="G3914" s="259" t="s">
        <v>33</v>
      </c>
      <c r="H3914" s="259">
        <v>2</v>
      </c>
      <c r="I3914" s="259" t="s">
        <v>17</v>
      </c>
      <c r="J3914" s="259" t="s">
        <v>17</v>
      </c>
      <c r="K3914" s="259" t="s">
        <v>6910</v>
      </c>
      <c r="L3914" s="260">
        <v>45644</v>
      </c>
      <c r="M3914" s="259" t="s">
        <v>20</v>
      </c>
    </row>
    <row r="3915" spans="1:13" x14ac:dyDescent="0.35">
      <c r="A3915" s="261" t="s">
        <v>3970</v>
      </c>
      <c r="B3915" s="261" t="s">
        <v>3971</v>
      </c>
      <c r="C3915" s="261" t="s">
        <v>3972</v>
      </c>
      <c r="D3915" s="261" t="s">
        <v>1803</v>
      </c>
      <c r="E3915" s="261">
        <v>0</v>
      </c>
      <c r="F3915" s="261" t="s">
        <v>1799</v>
      </c>
      <c r="G3915" s="261" t="s">
        <v>33</v>
      </c>
      <c r="H3915" s="261">
        <v>2</v>
      </c>
      <c r="I3915" s="261" t="s">
        <v>17</v>
      </c>
      <c r="J3915" s="261" t="s">
        <v>17</v>
      </c>
      <c r="K3915" s="261" t="s">
        <v>6911</v>
      </c>
      <c r="L3915" s="262">
        <v>45644</v>
      </c>
      <c r="M3915" s="261" t="s">
        <v>20</v>
      </c>
    </row>
    <row r="3916" spans="1:13" x14ac:dyDescent="0.35">
      <c r="A3916" s="259" t="s">
        <v>3970</v>
      </c>
      <c r="B3916" s="259" t="s">
        <v>3971</v>
      </c>
      <c r="C3916" s="259" t="s">
        <v>3972</v>
      </c>
      <c r="D3916" s="259" t="s">
        <v>1805</v>
      </c>
      <c r="E3916" s="259">
        <v>0</v>
      </c>
      <c r="F3916" s="259" t="s">
        <v>1799</v>
      </c>
      <c r="G3916" s="259" t="s">
        <v>33</v>
      </c>
      <c r="H3916" s="259">
        <v>2</v>
      </c>
      <c r="I3916" s="259" t="s">
        <v>17</v>
      </c>
      <c r="J3916" s="259" t="s">
        <v>17</v>
      </c>
      <c r="K3916" s="259" t="s">
        <v>6912</v>
      </c>
      <c r="L3916" s="260">
        <v>45644</v>
      </c>
      <c r="M3916" s="259" t="s">
        <v>20</v>
      </c>
    </row>
    <row r="3917" spans="1:13" x14ac:dyDescent="0.35">
      <c r="A3917" s="261" t="s">
        <v>3970</v>
      </c>
      <c r="B3917" s="261" t="s">
        <v>3971</v>
      </c>
      <c r="C3917" s="261" t="s">
        <v>3972</v>
      </c>
      <c r="D3917" s="261" t="s">
        <v>1807</v>
      </c>
      <c r="E3917" s="261">
        <v>3</v>
      </c>
      <c r="F3917" s="261" t="s">
        <v>1799</v>
      </c>
      <c r="G3917" s="261" t="s">
        <v>33</v>
      </c>
      <c r="H3917" s="261">
        <v>2</v>
      </c>
      <c r="I3917" s="261" t="s">
        <v>17</v>
      </c>
      <c r="J3917" s="261" t="s">
        <v>17</v>
      </c>
      <c r="K3917" s="261" t="s">
        <v>6913</v>
      </c>
      <c r="L3917" s="262">
        <v>45644</v>
      </c>
      <c r="M3917" s="261" t="s">
        <v>20</v>
      </c>
    </row>
    <row r="3918" spans="1:13" x14ac:dyDescent="0.35">
      <c r="A3918" s="259" t="s">
        <v>3970</v>
      </c>
      <c r="B3918" s="259" t="s">
        <v>3971</v>
      </c>
      <c r="C3918" s="259" t="s">
        <v>3972</v>
      </c>
      <c r="D3918" s="259" t="s">
        <v>1809</v>
      </c>
      <c r="E3918" s="259">
        <v>2</v>
      </c>
      <c r="F3918" s="259" t="s">
        <v>1799</v>
      </c>
      <c r="G3918" s="259" t="s">
        <v>33</v>
      </c>
      <c r="H3918" s="259">
        <v>2</v>
      </c>
      <c r="I3918" s="259" t="s">
        <v>17</v>
      </c>
      <c r="J3918" s="259" t="s">
        <v>17</v>
      </c>
      <c r="K3918" s="259" t="s">
        <v>6914</v>
      </c>
      <c r="L3918" s="260">
        <v>45644</v>
      </c>
      <c r="M3918" s="259" t="s">
        <v>20</v>
      </c>
    </row>
    <row r="3919" spans="1:13" x14ac:dyDescent="0.35">
      <c r="A3919" s="261" t="s">
        <v>3970</v>
      </c>
      <c r="B3919" s="261" t="s">
        <v>3971</v>
      </c>
      <c r="C3919" s="261" t="s">
        <v>3972</v>
      </c>
      <c r="D3919" s="261" t="s">
        <v>1811</v>
      </c>
      <c r="E3919" s="261">
        <v>0</v>
      </c>
      <c r="F3919" s="261" t="s">
        <v>1799</v>
      </c>
      <c r="G3919" s="261" t="s">
        <v>33</v>
      </c>
      <c r="H3919" s="261">
        <v>2</v>
      </c>
      <c r="I3919" s="261" t="s">
        <v>17</v>
      </c>
      <c r="J3919" s="261" t="s">
        <v>17</v>
      </c>
      <c r="K3919" s="261" t="s">
        <v>6915</v>
      </c>
      <c r="L3919" s="262">
        <v>45644</v>
      </c>
      <c r="M3919" s="261" t="s">
        <v>20</v>
      </c>
    </row>
    <row r="3920" spans="1:13" x14ac:dyDescent="0.35">
      <c r="A3920" s="259" t="s">
        <v>3970</v>
      </c>
      <c r="B3920" s="259" t="s">
        <v>3971</v>
      </c>
      <c r="C3920" s="259" t="s">
        <v>3972</v>
      </c>
      <c r="D3920" s="259" t="s">
        <v>1813</v>
      </c>
      <c r="E3920" s="259">
        <v>0</v>
      </c>
      <c r="F3920" s="259" t="s">
        <v>1799</v>
      </c>
      <c r="G3920" s="259" t="s">
        <v>33</v>
      </c>
      <c r="H3920" s="259">
        <v>2</v>
      </c>
      <c r="I3920" s="259" t="s">
        <v>17</v>
      </c>
      <c r="J3920" s="259" t="s">
        <v>17</v>
      </c>
      <c r="K3920" s="259" t="s">
        <v>6916</v>
      </c>
      <c r="L3920" s="260">
        <v>45644</v>
      </c>
      <c r="M3920" s="259" t="s">
        <v>20</v>
      </c>
    </row>
    <row r="3921" spans="1:13" x14ac:dyDescent="0.35">
      <c r="A3921" s="261" t="s">
        <v>3970</v>
      </c>
      <c r="B3921" s="261" t="s">
        <v>3971</v>
      </c>
      <c r="C3921" s="261" t="s">
        <v>3972</v>
      </c>
      <c r="D3921" s="261" t="s">
        <v>1815</v>
      </c>
      <c r="E3921" s="261">
        <v>0</v>
      </c>
      <c r="F3921" s="261" t="s">
        <v>1799</v>
      </c>
      <c r="G3921" s="261" t="s">
        <v>33</v>
      </c>
      <c r="H3921" s="261">
        <v>2</v>
      </c>
      <c r="I3921" s="261" t="s">
        <v>17</v>
      </c>
      <c r="J3921" s="261" t="s">
        <v>17</v>
      </c>
      <c r="K3921" s="261" t="s">
        <v>6917</v>
      </c>
      <c r="L3921" s="262">
        <v>45644</v>
      </c>
      <c r="M3921" s="261" t="s">
        <v>20</v>
      </c>
    </row>
    <row r="3922" spans="1:13" x14ac:dyDescent="0.35">
      <c r="A3922" s="259" t="s">
        <v>6850</v>
      </c>
      <c r="B3922" s="259" t="s">
        <v>6851</v>
      </c>
      <c r="C3922" s="259" t="s">
        <v>3972</v>
      </c>
      <c r="D3922" s="259" t="s">
        <v>1798</v>
      </c>
      <c r="E3922" s="259">
        <v>0</v>
      </c>
      <c r="F3922" s="259" t="s">
        <v>1799</v>
      </c>
      <c r="G3922" s="259" t="s">
        <v>33</v>
      </c>
      <c r="H3922" s="259">
        <v>2</v>
      </c>
      <c r="I3922" s="259" t="s">
        <v>17</v>
      </c>
      <c r="J3922" s="259" t="s">
        <v>17</v>
      </c>
      <c r="K3922" s="259" t="s">
        <v>6918</v>
      </c>
      <c r="L3922" s="260">
        <v>45644</v>
      </c>
      <c r="M3922" s="259" t="s">
        <v>20</v>
      </c>
    </row>
    <row r="3923" spans="1:13" x14ac:dyDescent="0.35">
      <c r="A3923" s="261" t="s">
        <v>6850</v>
      </c>
      <c r="B3923" s="261" t="s">
        <v>6851</v>
      </c>
      <c r="C3923" s="261" t="s">
        <v>3972</v>
      </c>
      <c r="D3923" s="261" t="s">
        <v>1801</v>
      </c>
      <c r="E3923" s="261">
        <v>0</v>
      </c>
      <c r="F3923" s="261" t="s">
        <v>1799</v>
      </c>
      <c r="G3923" s="261" t="s">
        <v>33</v>
      </c>
      <c r="H3923" s="261">
        <v>2</v>
      </c>
      <c r="I3923" s="261" t="s">
        <v>17</v>
      </c>
      <c r="J3923" s="261" t="s">
        <v>17</v>
      </c>
      <c r="K3923" s="261" t="s">
        <v>6919</v>
      </c>
      <c r="L3923" s="262">
        <v>45644</v>
      </c>
      <c r="M3923" s="261" t="s">
        <v>20</v>
      </c>
    </row>
    <row r="3924" spans="1:13" x14ac:dyDescent="0.35">
      <c r="A3924" s="259" t="s">
        <v>6850</v>
      </c>
      <c r="B3924" s="259" t="s">
        <v>6851</v>
      </c>
      <c r="C3924" s="259" t="s">
        <v>3972</v>
      </c>
      <c r="D3924" s="259" t="s">
        <v>1803</v>
      </c>
      <c r="E3924" s="259">
        <v>0</v>
      </c>
      <c r="F3924" s="259" t="s">
        <v>1799</v>
      </c>
      <c r="G3924" s="259" t="s">
        <v>33</v>
      </c>
      <c r="H3924" s="259">
        <v>2</v>
      </c>
      <c r="I3924" s="259" t="s">
        <v>17</v>
      </c>
      <c r="J3924" s="259" t="s">
        <v>17</v>
      </c>
      <c r="K3924" s="259" t="s">
        <v>6920</v>
      </c>
      <c r="L3924" s="260">
        <v>45644</v>
      </c>
      <c r="M3924" s="259" t="s">
        <v>20</v>
      </c>
    </row>
    <row r="3925" spans="1:13" x14ac:dyDescent="0.35">
      <c r="A3925" s="261" t="s">
        <v>6850</v>
      </c>
      <c r="B3925" s="261" t="s">
        <v>6851</v>
      </c>
      <c r="C3925" s="261" t="s">
        <v>3972</v>
      </c>
      <c r="D3925" s="261" t="s">
        <v>1805</v>
      </c>
      <c r="E3925" s="261">
        <v>0</v>
      </c>
      <c r="F3925" s="261" t="s">
        <v>1799</v>
      </c>
      <c r="G3925" s="261" t="s">
        <v>33</v>
      </c>
      <c r="H3925" s="261">
        <v>2</v>
      </c>
      <c r="I3925" s="261" t="s">
        <v>17</v>
      </c>
      <c r="J3925" s="261" t="s">
        <v>17</v>
      </c>
      <c r="K3925" s="261" t="s">
        <v>6921</v>
      </c>
      <c r="L3925" s="262">
        <v>45644</v>
      </c>
      <c r="M3925" s="261" t="s">
        <v>20</v>
      </c>
    </row>
    <row r="3926" spans="1:13" x14ac:dyDescent="0.35">
      <c r="A3926" s="259" t="s">
        <v>6850</v>
      </c>
      <c r="B3926" s="259" t="s">
        <v>6851</v>
      </c>
      <c r="C3926" s="259" t="s">
        <v>3972</v>
      </c>
      <c r="D3926" s="259" t="s">
        <v>1807</v>
      </c>
      <c r="E3926" s="259">
        <v>2</v>
      </c>
      <c r="F3926" s="259" t="s">
        <v>1799</v>
      </c>
      <c r="G3926" s="259" t="s">
        <v>33</v>
      </c>
      <c r="H3926" s="259">
        <v>2</v>
      </c>
      <c r="I3926" s="259" t="s">
        <v>17</v>
      </c>
      <c r="J3926" s="259" t="s">
        <v>17</v>
      </c>
      <c r="K3926" s="259" t="s">
        <v>6922</v>
      </c>
      <c r="L3926" s="260">
        <v>45644</v>
      </c>
      <c r="M3926" s="259" t="s">
        <v>20</v>
      </c>
    </row>
    <row r="3927" spans="1:13" x14ac:dyDescent="0.35">
      <c r="A3927" s="261" t="s">
        <v>6850</v>
      </c>
      <c r="B3927" s="261" t="s">
        <v>6851</v>
      </c>
      <c r="C3927" s="261" t="s">
        <v>3972</v>
      </c>
      <c r="D3927" s="261" t="s">
        <v>1809</v>
      </c>
      <c r="E3927" s="261">
        <v>2</v>
      </c>
      <c r="F3927" s="261" t="s">
        <v>1799</v>
      </c>
      <c r="G3927" s="261" t="s">
        <v>33</v>
      </c>
      <c r="H3927" s="261">
        <v>2</v>
      </c>
      <c r="I3927" s="261" t="s">
        <v>17</v>
      </c>
      <c r="J3927" s="261" t="s">
        <v>17</v>
      </c>
      <c r="K3927" s="261" t="s">
        <v>6923</v>
      </c>
      <c r="L3927" s="262">
        <v>45644</v>
      </c>
      <c r="M3927" s="261" t="s">
        <v>20</v>
      </c>
    </row>
    <row r="3928" spans="1:13" x14ac:dyDescent="0.35">
      <c r="A3928" s="259" t="s">
        <v>6850</v>
      </c>
      <c r="B3928" s="259" t="s">
        <v>6851</v>
      </c>
      <c r="C3928" s="259" t="s">
        <v>3972</v>
      </c>
      <c r="D3928" s="259" t="s">
        <v>1811</v>
      </c>
      <c r="E3928" s="259">
        <v>0</v>
      </c>
      <c r="F3928" s="259" t="s">
        <v>1799</v>
      </c>
      <c r="G3928" s="259" t="s">
        <v>33</v>
      </c>
      <c r="H3928" s="259">
        <v>2</v>
      </c>
      <c r="I3928" s="259" t="s">
        <v>17</v>
      </c>
      <c r="J3928" s="259" t="s">
        <v>17</v>
      </c>
      <c r="K3928" s="259" t="s">
        <v>6924</v>
      </c>
      <c r="L3928" s="260">
        <v>45644</v>
      </c>
      <c r="M3928" s="259" t="s">
        <v>20</v>
      </c>
    </row>
    <row r="3929" spans="1:13" x14ac:dyDescent="0.35">
      <c r="A3929" s="261" t="s">
        <v>6850</v>
      </c>
      <c r="B3929" s="261" t="s">
        <v>6851</v>
      </c>
      <c r="C3929" s="261" t="s">
        <v>3972</v>
      </c>
      <c r="D3929" s="261" t="s">
        <v>1813</v>
      </c>
      <c r="E3929" s="261">
        <v>0</v>
      </c>
      <c r="F3929" s="261" t="s">
        <v>1799</v>
      </c>
      <c r="G3929" s="261" t="s">
        <v>33</v>
      </c>
      <c r="H3929" s="261">
        <v>2</v>
      </c>
      <c r="I3929" s="261" t="s">
        <v>17</v>
      </c>
      <c r="J3929" s="261" t="s">
        <v>17</v>
      </c>
      <c r="K3929" s="261" t="s">
        <v>6925</v>
      </c>
      <c r="L3929" s="262">
        <v>45644</v>
      </c>
      <c r="M3929" s="261" t="s">
        <v>20</v>
      </c>
    </row>
    <row r="3930" spans="1:13" x14ac:dyDescent="0.35">
      <c r="A3930" s="259" t="s">
        <v>6850</v>
      </c>
      <c r="B3930" s="259" t="s">
        <v>6851</v>
      </c>
      <c r="C3930" s="259" t="s">
        <v>3972</v>
      </c>
      <c r="D3930" s="259" t="s">
        <v>1815</v>
      </c>
      <c r="E3930" s="259">
        <v>0</v>
      </c>
      <c r="F3930" s="259" t="s">
        <v>1799</v>
      </c>
      <c r="G3930" s="259" t="s">
        <v>33</v>
      </c>
      <c r="H3930" s="259">
        <v>2</v>
      </c>
      <c r="I3930" s="259" t="s">
        <v>17</v>
      </c>
      <c r="J3930" s="259" t="s">
        <v>17</v>
      </c>
      <c r="K3930" s="259" t="s">
        <v>6926</v>
      </c>
      <c r="L3930" s="260">
        <v>45644</v>
      </c>
      <c r="M3930" s="259" t="s">
        <v>20</v>
      </c>
    </row>
    <row r="3931" spans="1:13" x14ac:dyDescent="0.35">
      <c r="A3931" s="261" t="s">
        <v>6927</v>
      </c>
      <c r="B3931" s="261" t="s">
        <v>6928</v>
      </c>
      <c r="C3931" s="261" t="s">
        <v>2289</v>
      </c>
      <c r="D3931" s="261" t="s">
        <v>1798</v>
      </c>
      <c r="E3931" s="261">
        <v>0</v>
      </c>
      <c r="F3931" s="261" t="s">
        <v>1799</v>
      </c>
      <c r="G3931" s="261" t="s">
        <v>33</v>
      </c>
      <c r="H3931" s="261">
        <v>2</v>
      </c>
      <c r="I3931" s="261" t="s">
        <v>17</v>
      </c>
      <c r="J3931" s="261" t="s">
        <v>17</v>
      </c>
      <c r="K3931" s="261" t="s">
        <v>6929</v>
      </c>
      <c r="L3931" s="262">
        <v>45644</v>
      </c>
      <c r="M3931" s="261" t="s">
        <v>20</v>
      </c>
    </row>
    <row r="3932" spans="1:13" x14ac:dyDescent="0.35">
      <c r="A3932" s="259" t="s">
        <v>6927</v>
      </c>
      <c r="B3932" s="259" t="s">
        <v>6928</v>
      </c>
      <c r="C3932" s="259" t="s">
        <v>2289</v>
      </c>
      <c r="D3932" s="259" t="s">
        <v>1801</v>
      </c>
      <c r="E3932" s="259">
        <v>1</v>
      </c>
      <c r="F3932" s="259" t="s">
        <v>1799</v>
      </c>
      <c r="G3932" s="259" t="s">
        <v>33</v>
      </c>
      <c r="H3932" s="259">
        <v>2</v>
      </c>
      <c r="I3932" s="259" t="s">
        <v>17</v>
      </c>
      <c r="J3932" s="259" t="s">
        <v>17</v>
      </c>
      <c r="K3932" s="259" t="s">
        <v>6930</v>
      </c>
      <c r="L3932" s="260">
        <v>45644</v>
      </c>
      <c r="M3932" s="259" t="s">
        <v>20</v>
      </c>
    </row>
    <row r="3933" spans="1:13" x14ac:dyDescent="0.35">
      <c r="A3933" s="261" t="s">
        <v>6927</v>
      </c>
      <c r="B3933" s="261" t="s">
        <v>6928</v>
      </c>
      <c r="C3933" s="261" t="s">
        <v>2289</v>
      </c>
      <c r="D3933" s="261" t="s">
        <v>1803</v>
      </c>
      <c r="E3933" s="261">
        <v>0</v>
      </c>
      <c r="F3933" s="261" t="s">
        <v>1799</v>
      </c>
      <c r="G3933" s="261" t="s">
        <v>33</v>
      </c>
      <c r="H3933" s="261">
        <v>2</v>
      </c>
      <c r="I3933" s="261" t="s">
        <v>17</v>
      </c>
      <c r="J3933" s="261" t="s">
        <v>17</v>
      </c>
      <c r="K3933" s="261" t="s">
        <v>6931</v>
      </c>
      <c r="L3933" s="262">
        <v>45644</v>
      </c>
      <c r="M3933" s="261" t="s">
        <v>20</v>
      </c>
    </row>
    <row r="3934" spans="1:13" x14ac:dyDescent="0.35">
      <c r="A3934" s="259" t="s">
        <v>6927</v>
      </c>
      <c r="B3934" s="259" t="s">
        <v>6928</v>
      </c>
      <c r="C3934" s="259" t="s">
        <v>2289</v>
      </c>
      <c r="D3934" s="259" t="s">
        <v>1805</v>
      </c>
      <c r="E3934" s="259">
        <v>0</v>
      </c>
      <c r="F3934" s="259" t="s">
        <v>1799</v>
      </c>
      <c r="G3934" s="259" t="s">
        <v>33</v>
      </c>
      <c r="H3934" s="259">
        <v>2</v>
      </c>
      <c r="I3934" s="259" t="s">
        <v>17</v>
      </c>
      <c r="J3934" s="259" t="s">
        <v>17</v>
      </c>
      <c r="K3934" s="259" t="s">
        <v>6932</v>
      </c>
      <c r="L3934" s="260">
        <v>45644</v>
      </c>
      <c r="M3934" s="259" t="s">
        <v>20</v>
      </c>
    </row>
    <row r="3935" spans="1:13" x14ac:dyDescent="0.35">
      <c r="A3935" s="261" t="s">
        <v>6927</v>
      </c>
      <c r="B3935" s="261" t="s">
        <v>6928</v>
      </c>
      <c r="C3935" s="261" t="s">
        <v>2289</v>
      </c>
      <c r="D3935" s="261" t="s">
        <v>1807</v>
      </c>
      <c r="E3935" s="261">
        <v>3</v>
      </c>
      <c r="F3935" s="261" t="s">
        <v>1799</v>
      </c>
      <c r="G3935" s="261" t="s">
        <v>33</v>
      </c>
      <c r="H3935" s="261">
        <v>2</v>
      </c>
      <c r="I3935" s="261" t="s">
        <v>17</v>
      </c>
      <c r="J3935" s="261" t="s">
        <v>17</v>
      </c>
      <c r="K3935" s="261" t="s">
        <v>6933</v>
      </c>
      <c r="L3935" s="262">
        <v>45644</v>
      </c>
      <c r="M3935" s="261" t="s">
        <v>20</v>
      </c>
    </row>
    <row r="3936" spans="1:13" x14ac:dyDescent="0.35">
      <c r="A3936" s="259" t="s">
        <v>6927</v>
      </c>
      <c r="B3936" s="259" t="s">
        <v>6928</v>
      </c>
      <c r="C3936" s="259" t="s">
        <v>2289</v>
      </c>
      <c r="D3936" s="259" t="s">
        <v>1809</v>
      </c>
      <c r="E3936" s="259">
        <v>1</v>
      </c>
      <c r="F3936" s="259" t="s">
        <v>1799</v>
      </c>
      <c r="G3936" s="259" t="s">
        <v>33</v>
      </c>
      <c r="H3936" s="259">
        <v>2</v>
      </c>
      <c r="I3936" s="259" t="s">
        <v>17</v>
      </c>
      <c r="J3936" s="259" t="s">
        <v>17</v>
      </c>
      <c r="K3936" s="259" t="s">
        <v>6934</v>
      </c>
      <c r="L3936" s="260">
        <v>45644</v>
      </c>
      <c r="M3936" s="259" t="s">
        <v>20</v>
      </c>
    </row>
    <row r="3937" spans="1:13" x14ac:dyDescent="0.35">
      <c r="A3937" s="261" t="s">
        <v>6927</v>
      </c>
      <c r="B3937" s="261" t="s">
        <v>6928</v>
      </c>
      <c r="C3937" s="261" t="s">
        <v>2289</v>
      </c>
      <c r="D3937" s="261" t="s">
        <v>1811</v>
      </c>
      <c r="E3937" s="261">
        <v>0</v>
      </c>
      <c r="F3937" s="261" t="s">
        <v>1799</v>
      </c>
      <c r="G3937" s="261" t="s">
        <v>33</v>
      </c>
      <c r="H3937" s="261">
        <v>2</v>
      </c>
      <c r="I3937" s="261" t="s">
        <v>17</v>
      </c>
      <c r="J3937" s="261" t="s">
        <v>17</v>
      </c>
      <c r="K3937" s="261" t="s">
        <v>6935</v>
      </c>
      <c r="L3937" s="262">
        <v>45644</v>
      </c>
      <c r="M3937" s="261" t="s">
        <v>20</v>
      </c>
    </row>
    <row r="3938" spans="1:13" x14ac:dyDescent="0.35">
      <c r="A3938" s="259" t="s">
        <v>6927</v>
      </c>
      <c r="B3938" s="259" t="s">
        <v>6928</v>
      </c>
      <c r="C3938" s="259" t="s">
        <v>2289</v>
      </c>
      <c r="D3938" s="259" t="s">
        <v>1813</v>
      </c>
      <c r="E3938" s="259">
        <v>0</v>
      </c>
      <c r="F3938" s="259" t="s">
        <v>1799</v>
      </c>
      <c r="G3938" s="259" t="s">
        <v>33</v>
      </c>
      <c r="H3938" s="259">
        <v>2</v>
      </c>
      <c r="I3938" s="259" t="s">
        <v>17</v>
      </c>
      <c r="J3938" s="259" t="s">
        <v>17</v>
      </c>
      <c r="K3938" s="259" t="s">
        <v>6936</v>
      </c>
      <c r="L3938" s="260">
        <v>45644</v>
      </c>
      <c r="M3938" s="259" t="s">
        <v>20</v>
      </c>
    </row>
    <row r="3939" spans="1:13" x14ac:dyDescent="0.35">
      <c r="A3939" s="261" t="s">
        <v>6927</v>
      </c>
      <c r="B3939" s="261" t="s">
        <v>6928</v>
      </c>
      <c r="C3939" s="261" t="s">
        <v>2289</v>
      </c>
      <c r="D3939" s="261" t="s">
        <v>1815</v>
      </c>
      <c r="E3939" s="261">
        <v>0</v>
      </c>
      <c r="F3939" s="261" t="s">
        <v>1799</v>
      </c>
      <c r="G3939" s="261" t="s">
        <v>33</v>
      </c>
      <c r="H3939" s="261">
        <v>2</v>
      </c>
      <c r="I3939" s="261" t="s">
        <v>17</v>
      </c>
      <c r="J3939" s="261" t="s">
        <v>17</v>
      </c>
      <c r="K3939" s="261" t="s">
        <v>6937</v>
      </c>
      <c r="L3939" s="262">
        <v>45644</v>
      </c>
      <c r="M3939" s="261" t="s">
        <v>20</v>
      </c>
    </row>
    <row r="3940" spans="1:13" x14ac:dyDescent="0.35">
      <c r="A3940" s="259" t="s">
        <v>6713</v>
      </c>
      <c r="B3940" s="259" t="s">
        <v>6714</v>
      </c>
      <c r="C3940" s="259" t="s">
        <v>2289</v>
      </c>
      <c r="D3940" s="259" t="s">
        <v>1798</v>
      </c>
      <c r="E3940" s="259">
        <v>0</v>
      </c>
      <c r="F3940" s="259" t="s">
        <v>1799</v>
      </c>
      <c r="G3940" s="259" t="s">
        <v>33</v>
      </c>
      <c r="H3940" s="259">
        <v>2</v>
      </c>
      <c r="I3940" s="259" t="s">
        <v>17</v>
      </c>
      <c r="J3940" s="259" t="s">
        <v>17</v>
      </c>
      <c r="K3940" s="259" t="s">
        <v>6938</v>
      </c>
      <c r="L3940" s="260">
        <v>45644</v>
      </c>
      <c r="M3940" s="259" t="s">
        <v>20</v>
      </c>
    </row>
    <row r="3941" spans="1:13" x14ac:dyDescent="0.35">
      <c r="A3941" s="261" t="s">
        <v>6713</v>
      </c>
      <c r="B3941" s="261" t="s">
        <v>6714</v>
      </c>
      <c r="C3941" s="261" t="s">
        <v>2289</v>
      </c>
      <c r="D3941" s="261" t="s">
        <v>1801</v>
      </c>
      <c r="E3941" s="261">
        <v>1</v>
      </c>
      <c r="F3941" s="261" t="s">
        <v>1799</v>
      </c>
      <c r="G3941" s="261" t="s">
        <v>33</v>
      </c>
      <c r="H3941" s="261">
        <v>2</v>
      </c>
      <c r="I3941" s="261" t="s">
        <v>17</v>
      </c>
      <c r="J3941" s="261" t="s">
        <v>17</v>
      </c>
      <c r="K3941" s="261" t="s">
        <v>6939</v>
      </c>
      <c r="L3941" s="262">
        <v>45644</v>
      </c>
      <c r="M3941" s="261" t="s">
        <v>20</v>
      </c>
    </row>
    <row r="3942" spans="1:13" x14ac:dyDescent="0.35">
      <c r="A3942" s="259" t="s">
        <v>6713</v>
      </c>
      <c r="B3942" s="259" t="s">
        <v>6714</v>
      </c>
      <c r="C3942" s="259" t="s">
        <v>2289</v>
      </c>
      <c r="D3942" s="259" t="s">
        <v>1803</v>
      </c>
      <c r="E3942" s="259">
        <v>0</v>
      </c>
      <c r="F3942" s="259" t="s">
        <v>1799</v>
      </c>
      <c r="G3942" s="259" t="s">
        <v>33</v>
      </c>
      <c r="H3942" s="259">
        <v>2</v>
      </c>
      <c r="I3942" s="259" t="s">
        <v>17</v>
      </c>
      <c r="J3942" s="259" t="s">
        <v>17</v>
      </c>
      <c r="K3942" s="259" t="s">
        <v>6940</v>
      </c>
      <c r="L3942" s="260">
        <v>45644</v>
      </c>
      <c r="M3942" s="259" t="s">
        <v>20</v>
      </c>
    </row>
    <row r="3943" spans="1:13" x14ac:dyDescent="0.35">
      <c r="A3943" s="261" t="s">
        <v>6713</v>
      </c>
      <c r="B3943" s="261" t="s">
        <v>6714</v>
      </c>
      <c r="C3943" s="261" t="s">
        <v>2289</v>
      </c>
      <c r="D3943" s="261" t="s">
        <v>1805</v>
      </c>
      <c r="E3943" s="261">
        <v>0</v>
      </c>
      <c r="F3943" s="261" t="s">
        <v>1799</v>
      </c>
      <c r="G3943" s="261" t="s">
        <v>33</v>
      </c>
      <c r="H3943" s="261">
        <v>2</v>
      </c>
      <c r="I3943" s="261" t="s">
        <v>17</v>
      </c>
      <c r="J3943" s="261" t="s">
        <v>17</v>
      </c>
      <c r="K3943" s="261" t="s">
        <v>6941</v>
      </c>
      <c r="L3943" s="262">
        <v>45644</v>
      </c>
      <c r="M3943" s="261" t="s">
        <v>20</v>
      </c>
    </row>
    <row r="3944" spans="1:13" x14ac:dyDescent="0.35">
      <c r="A3944" s="259" t="s">
        <v>6713</v>
      </c>
      <c r="B3944" s="259" t="s">
        <v>6714</v>
      </c>
      <c r="C3944" s="259" t="s">
        <v>2289</v>
      </c>
      <c r="D3944" s="259" t="s">
        <v>1807</v>
      </c>
      <c r="E3944" s="259">
        <v>3</v>
      </c>
      <c r="F3944" s="259" t="s">
        <v>1799</v>
      </c>
      <c r="G3944" s="259" t="s">
        <v>33</v>
      </c>
      <c r="H3944" s="259">
        <v>2</v>
      </c>
      <c r="I3944" s="259" t="s">
        <v>17</v>
      </c>
      <c r="J3944" s="259" t="s">
        <v>17</v>
      </c>
      <c r="K3944" s="259" t="s">
        <v>6942</v>
      </c>
      <c r="L3944" s="260">
        <v>45644</v>
      </c>
      <c r="M3944" s="259" t="s">
        <v>20</v>
      </c>
    </row>
    <row r="3945" spans="1:13" x14ac:dyDescent="0.35">
      <c r="A3945" s="261" t="s">
        <v>6713</v>
      </c>
      <c r="B3945" s="261" t="s">
        <v>6714</v>
      </c>
      <c r="C3945" s="261" t="s">
        <v>2289</v>
      </c>
      <c r="D3945" s="261" t="s">
        <v>1809</v>
      </c>
      <c r="E3945" s="261">
        <v>1</v>
      </c>
      <c r="F3945" s="261" t="s">
        <v>1799</v>
      </c>
      <c r="G3945" s="261" t="s">
        <v>33</v>
      </c>
      <c r="H3945" s="261">
        <v>2</v>
      </c>
      <c r="I3945" s="261" t="s">
        <v>17</v>
      </c>
      <c r="J3945" s="261" t="s">
        <v>17</v>
      </c>
      <c r="K3945" s="261" t="s">
        <v>6943</v>
      </c>
      <c r="L3945" s="262">
        <v>45644</v>
      </c>
      <c r="M3945" s="261" t="s">
        <v>20</v>
      </c>
    </row>
    <row r="3946" spans="1:13" x14ac:dyDescent="0.35">
      <c r="A3946" s="259" t="s">
        <v>6713</v>
      </c>
      <c r="B3946" s="259" t="s">
        <v>6714</v>
      </c>
      <c r="C3946" s="259" t="s">
        <v>2289</v>
      </c>
      <c r="D3946" s="259" t="s">
        <v>1811</v>
      </c>
      <c r="E3946" s="259">
        <v>0</v>
      </c>
      <c r="F3946" s="259" t="s">
        <v>1799</v>
      </c>
      <c r="G3946" s="259" t="s">
        <v>33</v>
      </c>
      <c r="H3946" s="259">
        <v>2</v>
      </c>
      <c r="I3946" s="259" t="s">
        <v>17</v>
      </c>
      <c r="J3946" s="259" t="s">
        <v>17</v>
      </c>
      <c r="K3946" s="259" t="s">
        <v>6944</v>
      </c>
      <c r="L3946" s="260">
        <v>45644</v>
      </c>
      <c r="M3946" s="259" t="s">
        <v>20</v>
      </c>
    </row>
    <row r="3947" spans="1:13" x14ac:dyDescent="0.35">
      <c r="A3947" s="261" t="s">
        <v>6713</v>
      </c>
      <c r="B3947" s="261" t="s">
        <v>6714</v>
      </c>
      <c r="C3947" s="261" t="s">
        <v>2289</v>
      </c>
      <c r="D3947" s="261" t="s">
        <v>1813</v>
      </c>
      <c r="E3947" s="261">
        <v>0</v>
      </c>
      <c r="F3947" s="261" t="s">
        <v>1799</v>
      </c>
      <c r="G3947" s="261" t="s">
        <v>33</v>
      </c>
      <c r="H3947" s="261">
        <v>2</v>
      </c>
      <c r="I3947" s="261" t="s">
        <v>17</v>
      </c>
      <c r="J3947" s="261" t="s">
        <v>17</v>
      </c>
      <c r="K3947" s="261" t="s">
        <v>6945</v>
      </c>
      <c r="L3947" s="262">
        <v>45644</v>
      </c>
      <c r="M3947" s="261" t="s">
        <v>20</v>
      </c>
    </row>
    <row r="3948" spans="1:13" x14ac:dyDescent="0.35">
      <c r="A3948" s="259" t="s">
        <v>6713</v>
      </c>
      <c r="B3948" s="259" t="s">
        <v>6714</v>
      </c>
      <c r="C3948" s="259" t="s">
        <v>2289</v>
      </c>
      <c r="D3948" s="259" t="s">
        <v>1815</v>
      </c>
      <c r="E3948" s="259">
        <v>0</v>
      </c>
      <c r="F3948" s="259" t="s">
        <v>1799</v>
      </c>
      <c r="G3948" s="259" t="s">
        <v>33</v>
      </c>
      <c r="H3948" s="259">
        <v>2</v>
      </c>
      <c r="I3948" s="259" t="s">
        <v>17</v>
      </c>
      <c r="J3948" s="259" t="s">
        <v>17</v>
      </c>
      <c r="K3948" s="259" t="s">
        <v>6946</v>
      </c>
      <c r="L3948" s="260">
        <v>45644</v>
      </c>
      <c r="M3948" s="259" t="s">
        <v>20</v>
      </c>
    </row>
    <row r="3949" spans="1:13" x14ac:dyDescent="0.35">
      <c r="A3949" s="261" t="s">
        <v>570</v>
      </c>
      <c r="B3949" s="261" t="s">
        <v>571</v>
      </c>
      <c r="C3949" s="261" t="s">
        <v>167</v>
      </c>
      <c r="D3949" s="261" t="s">
        <v>759</v>
      </c>
      <c r="E3949" s="261">
        <v>5236778</v>
      </c>
      <c r="F3949" s="261" t="s">
        <v>6947</v>
      </c>
      <c r="G3949" s="261" t="s">
        <v>723</v>
      </c>
      <c r="H3949" s="261">
        <v>2</v>
      </c>
      <c r="I3949" s="261" t="s">
        <v>6948</v>
      </c>
      <c r="J3949" s="261" t="s">
        <v>6949</v>
      </c>
      <c r="K3949" s="261" t="s">
        <v>6950</v>
      </c>
      <c r="L3949" s="262">
        <v>45645</v>
      </c>
      <c r="M3949" s="261" t="s">
        <v>20</v>
      </c>
    </row>
    <row r="3950" spans="1:13" x14ac:dyDescent="0.35">
      <c r="A3950" s="259" t="s">
        <v>570</v>
      </c>
      <c r="B3950" s="259" t="s">
        <v>571</v>
      </c>
      <c r="C3950" s="259" t="s">
        <v>167</v>
      </c>
      <c r="D3950" s="259" t="s">
        <v>764</v>
      </c>
      <c r="E3950" s="259">
        <v>1030700</v>
      </c>
      <c r="F3950" s="259" t="s">
        <v>6951</v>
      </c>
      <c r="G3950" s="259" t="s">
        <v>404</v>
      </c>
      <c r="H3950" s="259">
        <v>1</v>
      </c>
      <c r="I3950" s="259" t="s">
        <v>6952</v>
      </c>
      <c r="J3950" s="259" t="s">
        <v>6953</v>
      </c>
      <c r="K3950" s="259" t="s">
        <v>6954</v>
      </c>
      <c r="L3950" s="260">
        <v>45645</v>
      </c>
      <c r="M3950" s="259" t="s">
        <v>20</v>
      </c>
    </row>
    <row r="3951" spans="1:13" x14ac:dyDescent="0.35">
      <c r="A3951" s="261" t="s">
        <v>570</v>
      </c>
      <c r="B3951" s="261" t="s">
        <v>571</v>
      </c>
      <c r="C3951" s="261" t="s">
        <v>167</v>
      </c>
      <c r="D3951" s="261" t="s">
        <v>769</v>
      </c>
      <c r="E3951" s="261">
        <v>4581900</v>
      </c>
      <c r="F3951" s="261" t="s">
        <v>6955</v>
      </c>
      <c r="G3951" s="261" t="s">
        <v>404</v>
      </c>
      <c r="H3951" s="261">
        <v>1</v>
      </c>
      <c r="I3951" s="261" t="s">
        <v>6956</v>
      </c>
      <c r="J3951" s="261" t="s">
        <v>6957</v>
      </c>
      <c r="K3951" s="261" t="s">
        <v>6958</v>
      </c>
      <c r="L3951" s="262">
        <v>45645</v>
      </c>
      <c r="M3951" s="261" t="s">
        <v>20</v>
      </c>
    </row>
    <row r="3952" spans="1:13" x14ac:dyDescent="0.35">
      <c r="A3952" s="259" t="s">
        <v>570</v>
      </c>
      <c r="B3952" s="259" t="s">
        <v>571</v>
      </c>
      <c r="C3952" s="259" t="s">
        <v>167</v>
      </c>
      <c r="D3952" s="259" t="s">
        <v>774</v>
      </c>
      <c r="E3952" s="259">
        <v>1388100</v>
      </c>
      <c r="F3952" s="259" t="s">
        <v>6955</v>
      </c>
      <c r="G3952" s="259" t="s">
        <v>404</v>
      </c>
      <c r="H3952" s="259">
        <v>1</v>
      </c>
      <c r="I3952" s="259" t="s">
        <v>6956</v>
      </c>
      <c r="J3952" s="259" t="s">
        <v>6959</v>
      </c>
      <c r="K3952" s="259" t="s">
        <v>6960</v>
      </c>
      <c r="L3952" s="260">
        <v>45645</v>
      </c>
      <c r="M3952" s="259" t="s">
        <v>20</v>
      </c>
    </row>
    <row r="3953" spans="1:13" x14ac:dyDescent="0.35">
      <c r="A3953" s="261" t="s">
        <v>570</v>
      </c>
      <c r="B3953" s="261" t="s">
        <v>571</v>
      </c>
      <c r="C3953" s="261" t="s">
        <v>167</v>
      </c>
      <c r="D3953" s="261" t="s">
        <v>463</v>
      </c>
      <c r="E3953" s="261" t="s">
        <v>17</v>
      </c>
      <c r="F3953" s="261" t="s">
        <v>17</v>
      </c>
      <c r="G3953" s="261" t="s">
        <v>17</v>
      </c>
      <c r="H3953" s="261" t="s">
        <v>17</v>
      </c>
      <c r="I3953" s="261" t="s">
        <v>17</v>
      </c>
      <c r="J3953" s="261" t="s">
        <v>6961</v>
      </c>
      <c r="K3953" s="261" t="s">
        <v>6962</v>
      </c>
      <c r="L3953" s="262">
        <v>45645</v>
      </c>
      <c r="M3953" s="261" t="s">
        <v>20</v>
      </c>
    </row>
    <row r="3954" spans="1:13" x14ac:dyDescent="0.35">
      <c r="A3954" s="259" t="s">
        <v>570</v>
      </c>
      <c r="B3954" s="259" t="s">
        <v>571</v>
      </c>
      <c r="C3954" s="259" t="s">
        <v>167</v>
      </c>
      <c r="D3954" s="259" t="s">
        <v>644</v>
      </c>
      <c r="E3954" s="259">
        <v>0</v>
      </c>
      <c r="F3954" s="259" t="s">
        <v>6963</v>
      </c>
      <c r="G3954" s="259" t="s">
        <v>723</v>
      </c>
      <c r="H3954" s="259">
        <v>2</v>
      </c>
      <c r="I3954" s="259" t="s">
        <v>579</v>
      </c>
      <c r="J3954" s="259" t="s">
        <v>6964</v>
      </c>
      <c r="K3954" s="259" t="s">
        <v>6965</v>
      </c>
      <c r="L3954" s="260">
        <v>45645</v>
      </c>
      <c r="M3954" s="259" t="s">
        <v>20</v>
      </c>
    </row>
    <row r="3955" spans="1:13" x14ac:dyDescent="0.35">
      <c r="A3955" s="261" t="s">
        <v>570</v>
      </c>
      <c r="B3955" s="261" t="s">
        <v>571</v>
      </c>
      <c r="C3955" s="261" t="s">
        <v>167</v>
      </c>
      <c r="D3955" s="261" t="s">
        <v>649</v>
      </c>
      <c r="E3955" s="261">
        <v>0</v>
      </c>
      <c r="F3955" s="261" t="s">
        <v>6963</v>
      </c>
      <c r="G3955" s="261" t="s">
        <v>723</v>
      </c>
      <c r="H3955" s="261">
        <v>2</v>
      </c>
      <c r="I3955" s="261" t="s">
        <v>579</v>
      </c>
      <c r="J3955" s="261" t="s">
        <v>6964</v>
      </c>
      <c r="K3955" s="261" t="s">
        <v>6966</v>
      </c>
      <c r="L3955" s="262">
        <v>45645</v>
      </c>
      <c r="M3955" s="261" t="s">
        <v>20</v>
      </c>
    </row>
    <row r="3956" spans="1:13" x14ac:dyDescent="0.35">
      <c r="A3956" s="259" t="s">
        <v>570</v>
      </c>
      <c r="B3956" s="259" t="s">
        <v>571</v>
      </c>
      <c r="C3956" s="259" t="s">
        <v>167</v>
      </c>
      <c r="D3956" s="259" t="s">
        <v>797</v>
      </c>
      <c r="E3956" s="259">
        <v>364800</v>
      </c>
      <c r="F3956" s="259" t="s">
        <v>6955</v>
      </c>
      <c r="G3956" s="259" t="s">
        <v>404</v>
      </c>
      <c r="H3956" s="259">
        <v>1</v>
      </c>
      <c r="I3956" s="259" t="s">
        <v>6956</v>
      </c>
      <c r="J3956" s="259" t="s">
        <v>6967</v>
      </c>
      <c r="K3956" s="259" t="s">
        <v>6968</v>
      </c>
      <c r="L3956" s="260">
        <v>45645</v>
      </c>
      <c r="M3956" s="259" t="s">
        <v>20</v>
      </c>
    </row>
    <row r="3957" spans="1:13" x14ac:dyDescent="0.35">
      <c r="A3957" s="261" t="s">
        <v>570</v>
      </c>
      <c r="B3957" s="261" t="s">
        <v>571</v>
      </c>
      <c r="C3957" s="261" t="s">
        <v>167</v>
      </c>
      <c r="D3957" s="261" t="s">
        <v>802</v>
      </c>
      <c r="E3957" s="261">
        <v>3193800</v>
      </c>
      <c r="F3957" s="261" t="s">
        <v>6955</v>
      </c>
      <c r="G3957" s="261" t="s">
        <v>404</v>
      </c>
      <c r="H3957" s="261">
        <v>1</v>
      </c>
      <c r="I3957" s="261" t="s">
        <v>6956</v>
      </c>
      <c r="J3957" s="261" t="s">
        <v>6969</v>
      </c>
      <c r="K3957" s="261" t="s">
        <v>6970</v>
      </c>
      <c r="L3957" s="262">
        <v>45645</v>
      </c>
      <c r="M3957" s="261" t="s">
        <v>20</v>
      </c>
    </row>
    <row r="3958" spans="1:13" x14ac:dyDescent="0.35">
      <c r="A3958" s="259" t="s">
        <v>570</v>
      </c>
      <c r="B3958" s="259" t="s">
        <v>571</v>
      </c>
      <c r="C3958" s="259" t="s">
        <v>167</v>
      </c>
      <c r="D3958" s="259" t="s">
        <v>807</v>
      </c>
      <c r="E3958" s="259">
        <v>1023300</v>
      </c>
      <c r="F3958" s="259" t="s">
        <v>6955</v>
      </c>
      <c r="G3958" s="259" t="s">
        <v>404</v>
      </c>
      <c r="H3958" s="259">
        <v>1</v>
      </c>
      <c r="I3958" s="259" t="s">
        <v>6956</v>
      </c>
      <c r="J3958" s="259" t="s">
        <v>6971</v>
      </c>
      <c r="K3958" s="259" t="s">
        <v>6972</v>
      </c>
      <c r="L3958" s="260">
        <v>45645</v>
      </c>
      <c r="M3958" s="259" t="s">
        <v>20</v>
      </c>
    </row>
    <row r="3959" spans="1:13" x14ac:dyDescent="0.35">
      <c r="A3959" s="261" t="s">
        <v>570</v>
      </c>
      <c r="B3959" s="261" t="s">
        <v>571</v>
      </c>
      <c r="C3959" s="261" t="s">
        <v>167</v>
      </c>
      <c r="D3959" s="261" t="s">
        <v>810</v>
      </c>
      <c r="E3959" s="261">
        <v>357700</v>
      </c>
      <c r="F3959" s="261" t="s">
        <v>6955</v>
      </c>
      <c r="G3959" s="261" t="s">
        <v>404</v>
      </c>
      <c r="H3959" s="261">
        <v>1</v>
      </c>
      <c r="I3959" s="261" t="s">
        <v>6956</v>
      </c>
      <c r="J3959" s="261" t="s">
        <v>6973</v>
      </c>
      <c r="K3959" s="261" t="s">
        <v>6974</v>
      </c>
      <c r="L3959" s="262">
        <v>45645</v>
      </c>
      <c r="M3959" s="261" t="s">
        <v>20</v>
      </c>
    </row>
    <row r="3960" spans="1:13" x14ac:dyDescent="0.35">
      <c r="A3960" s="259" t="s">
        <v>570</v>
      </c>
      <c r="B3960" s="259" t="s">
        <v>571</v>
      </c>
      <c r="C3960" s="259" t="s">
        <v>167</v>
      </c>
      <c r="D3960" s="259" t="s">
        <v>813</v>
      </c>
      <c r="E3960" s="259">
        <v>7100</v>
      </c>
      <c r="F3960" s="259" t="s">
        <v>6955</v>
      </c>
      <c r="G3960" s="259" t="s">
        <v>404</v>
      </c>
      <c r="H3960" s="259">
        <v>1</v>
      </c>
      <c r="I3960" s="259" t="s">
        <v>6956</v>
      </c>
      <c r="J3960" s="259" t="s">
        <v>6975</v>
      </c>
      <c r="K3960" s="259" t="s">
        <v>6976</v>
      </c>
      <c r="L3960" s="260">
        <v>45645</v>
      </c>
      <c r="M3960" s="259" t="s">
        <v>20</v>
      </c>
    </row>
    <row r="3961" spans="1:13" x14ac:dyDescent="0.35">
      <c r="A3961" s="261" t="s">
        <v>570</v>
      </c>
      <c r="B3961" s="261" t="s">
        <v>571</v>
      </c>
      <c r="C3961" s="261" t="s">
        <v>167</v>
      </c>
      <c r="D3961" s="261" t="s">
        <v>679</v>
      </c>
      <c r="E3961" s="261">
        <v>0</v>
      </c>
      <c r="F3961" s="261" t="s">
        <v>6955</v>
      </c>
      <c r="G3961" s="261" t="s">
        <v>404</v>
      </c>
      <c r="H3961" s="261">
        <v>1</v>
      </c>
      <c r="I3961" s="261" t="s">
        <v>6956</v>
      </c>
      <c r="J3961" s="261" t="s">
        <v>6977</v>
      </c>
      <c r="K3961" s="261" t="s">
        <v>6978</v>
      </c>
      <c r="L3961" s="262">
        <v>45645</v>
      </c>
      <c r="M3961" s="261" t="s">
        <v>20</v>
      </c>
    </row>
    <row r="3962" spans="1:13" x14ac:dyDescent="0.35">
      <c r="A3962" s="259" t="s">
        <v>570</v>
      </c>
      <c r="B3962" s="259" t="s">
        <v>571</v>
      </c>
      <c r="C3962" s="259" t="s">
        <v>167</v>
      </c>
      <c r="D3962" s="259" t="s">
        <v>317</v>
      </c>
      <c r="E3962" s="259">
        <v>3</v>
      </c>
      <c r="F3962" s="259" t="s">
        <v>6979</v>
      </c>
      <c r="G3962" s="259" t="s">
        <v>723</v>
      </c>
      <c r="H3962" s="259">
        <v>2</v>
      </c>
      <c r="I3962" s="259" t="s">
        <v>6980</v>
      </c>
      <c r="J3962" s="259" t="s">
        <v>6981</v>
      </c>
      <c r="K3962" s="259" t="s">
        <v>6982</v>
      </c>
      <c r="L3962" s="260">
        <v>45645</v>
      </c>
      <c r="M3962" s="259" t="s">
        <v>20</v>
      </c>
    </row>
    <row r="3963" spans="1:13" x14ac:dyDescent="0.35">
      <c r="A3963" s="261" t="s">
        <v>165</v>
      </c>
      <c r="B3963" s="261" t="s">
        <v>166</v>
      </c>
      <c r="C3963" s="261" t="s">
        <v>167</v>
      </c>
      <c r="D3963" s="261" t="s">
        <v>759</v>
      </c>
      <c r="E3963" s="261">
        <v>5236778</v>
      </c>
      <c r="F3963" s="261" t="s">
        <v>6947</v>
      </c>
      <c r="G3963" s="261" t="s">
        <v>723</v>
      </c>
      <c r="H3963" s="261">
        <v>2</v>
      </c>
      <c r="I3963" s="261" t="s">
        <v>6948</v>
      </c>
      <c r="J3963" s="261" t="s">
        <v>6949</v>
      </c>
      <c r="K3963" s="261" t="s">
        <v>6983</v>
      </c>
      <c r="L3963" s="262">
        <v>45645</v>
      </c>
      <c r="M3963" s="261" t="s">
        <v>20</v>
      </c>
    </row>
    <row r="3964" spans="1:13" x14ac:dyDescent="0.35">
      <c r="A3964" s="259" t="s">
        <v>165</v>
      </c>
      <c r="B3964" s="259" t="s">
        <v>166</v>
      </c>
      <c r="C3964" s="259" t="s">
        <v>167</v>
      </c>
      <c r="D3964" s="259" t="s">
        <v>764</v>
      </c>
      <c r="E3964" s="259">
        <v>206000</v>
      </c>
      <c r="F3964" s="259" t="s">
        <v>6984</v>
      </c>
      <c r="G3964" s="259" t="s">
        <v>723</v>
      </c>
      <c r="H3964" s="259">
        <v>2</v>
      </c>
      <c r="I3964" s="259" t="s">
        <v>6985</v>
      </c>
      <c r="J3964" s="259" t="s">
        <v>6986</v>
      </c>
      <c r="K3964" s="259" t="s">
        <v>6987</v>
      </c>
      <c r="L3964" s="260">
        <v>45645</v>
      </c>
      <c r="M3964" s="259" t="s">
        <v>20</v>
      </c>
    </row>
    <row r="3965" spans="1:13" x14ac:dyDescent="0.35">
      <c r="A3965" s="261" t="s">
        <v>165</v>
      </c>
      <c r="B3965" s="261" t="s">
        <v>166</v>
      </c>
      <c r="C3965" s="261" t="s">
        <v>167</v>
      </c>
      <c r="D3965" s="261" t="s">
        <v>769</v>
      </c>
      <c r="E3965" s="261">
        <v>2245900</v>
      </c>
      <c r="F3965" s="261" t="s">
        <v>6988</v>
      </c>
      <c r="G3965" s="261" t="s">
        <v>723</v>
      </c>
      <c r="H3965" s="261">
        <v>2</v>
      </c>
      <c r="I3965" s="261" t="s">
        <v>6989</v>
      </c>
      <c r="J3965" s="261" t="s">
        <v>6990</v>
      </c>
      <c r="K3965" s="261" t="s">
        <v>6991</v>
      </c>
      <c r="L3965" s="262">
        <v>45645</v>
      </c>
      <c r="M3965" s="261" t="s">
        <v>20</v>
      </c>
    </row>
    <row r="3966" spans="1:13" x14ac:dyDescent="0.35">
      <c r="A3966" s="259" t="s">
        <v>165</v>
      </c>
      <c r="B3966" s="259" t="s">
        <v>166</v>
      </c>
      <c r="C3966" s="259" t="s">
        <v>167</v>
      </c>
      <c r="D3966" s="259" t="s">
        <v>774</v>
      </c>
      <c r="E3966" s="259">
        <v>144981</v>
      </c>
      <c r="F3966" s="259" t="s">
        <v>6992</v>
      </c>
      <c r="G3966" s="259" t="s">
        <v>723</v>
      </c>
      <c r="H3966" s="259">
        <v>2</v>
      </c>
      <c r="I3966" s="259" t="s">
        <v>6993</v>
      </c>
      <c r="J3966" s="259" t="s">
        <v>6994</v>
      </c>
      <c r="K3966" s="259" t="s">
        <v>6995</v>
      </c>
      <c r="L3966" s="260">
        <v>45645</v>
      </c>
      <c r="M3966" s="259" t="s">
        <v>20</v>
      </c>
    </row>
    <row r="3967" spans="1:13" x14ac:dyDescent="0.35">
      <c r="A3967" s="261" t="s">
        <v>165</v>
      </c>
      <c r="B3967" s="261" t="s">
        <v>166</v>
      </c>
      <c r="C3967" s="261" t="s">
        <v>167</v>
      </c>
      <c r="D3967" s="261" t="s">
        <v>463</v>
      </c>
      <c r="E3967" s="261">
        <v>144981</v>
      </c>
      <c r="F3967" s="261" t="s">
        <v>6992</v>
      </c>
      <c r="G3967" s="261" t="s">
        <v>723</v>
      </c>
      <c r="H3967" s="261">
        <v>2</v>
      </c>
      <c r="I3967" s="261" t="s">
        <v>6993</v>
      </c>
      <c r="J3967" s="261" t="s">
        <v>6996</v>
      </c>
      <c r="K3967" s="261" t="s">
        <v>6997</v>
      </c>
      <c r="L3967" s="262">
        <v>45645</v>
      </c>
      <c r="M3967" s="261" t="s">
        <v>20</v>
      </c>
    </row>
    <row r="3968" spans="1:13" x14ac:dyDescent="0.35">
      <c r="A3968" s="259" t="s">
        <v>165</v>
      </c>
      <c r="B3968" s="259" t="s">
        <v>166</v>
      </c>
      <c r="C3968" s="259" t="s">
        <v>167</v>
      </c>
      <c r="D3968" s="259" t="s">
        <v>644</v>
      </c>
      <c r="E3968" s="259">
        <v>0</v>
      </c>
      <c r="F3968" s="259" t="s">
        <v>6963</v>
      </c>
      <c r="G3968" s="259" t="s">
        <v>723</v>
      </c>
      <c r="H3968" s="259">
        <v>2</v>
      </c>
      <c r="I3968" s="259" t="s">
        <v>579</v>
      </c>
      <c r="J3968" s="259" t="s">
        <v>6964</v>
      </c>
      <c r="K3968" s="259" t="s">
        <v>6998</v>
      </c>
      <c r="L3968" s="260">
        <v>45645</v>
      </c>
      <c r="M3968" s="259" t="s">
        <v>20</v>
      </c>
    </row>
    <row r="3969" spans="1:13" x14ac:dyDescent="0.35">
      <c r="A3969" s="261" t="s">
        <v>165</v>
      </c>
      <c r="B3969" s="261" t="s">
        <v>166</v>
      </c>
      <c r="C3969" s="261" t="s">
        <v>167</v>
      </c>
      <c r="D3969" s="261" t="s">
        <v>649</v>
      </c>
      <c r="E3969" s="261">
        <v>0</v>
      </c>
      <c r="F3969" s="261" t="s">
        <v>6963</v>
      </c>
      <c r="G3969" s="261" t="s">
        <v>723</v>
      </c>
      <c r="H3969" s="261">
        <v>2</v>
      </c>
      <c r="I3969" s="261" t="s">
        <v>579</v>
      </c>
      <c r="J3969" s="261" t="s">
        <v>6964</v>
      </c>
      <c r="K3969" s="261" t="s">
        <v>6999</v>
      </c>
      <c r="L3969" s="262">
        <v>45645</v>
      </c>
      <c r="M3969" s="261" t="s">
        <v>20</v>
      </c>
    </row>
    <row r="3970" spans="1:13" x14ac:dyDescent="0.35">
      <c r="A3970" s="259" t="s">
        <v>165</v>
      </c>
      <c r="B3970" s="259" t="s">
        <v>166</v>
      </c>
      <c r="C3970" s="259" t="s">
        <v>167</v>
      </c>
      <c r="D3970" s="259" t="s">
        <v>797</v>
      </c>
      <c r="E3970" s="259">
        <v>144981</v>
      </c>
      <c r="F3970" s="259" t="s">
        <v>6992</v>
      </c>
      <c r="G3970" s="259" t="s">
        <v>404</v>
      </c>
      <c r="H3970" s="259">
        <v>1</v>
      </c>
      <c r="I3970" s="259" t="s">
        <v>6993</v>
      </c>
      <c r="J3970" s="259" t="s">
        <v>7000</v>
      </c>
      <c r="K3970" s="259" t="s">
        <v>7001</v>
      </c>
      <c r="L3970" s="260">
        <v>45645</v>
      </c>
      <c r="M3970" s="259" t="s">
        <v>20</v>
      </c>
    </row>
    <row r="3971" spans="1:13" x14ac:dyDescent="0.35">
      <c r="A3971" s="261" t="s">
        <v>165</v>
      </c>
      <c r="B3971" s="261" t="s">
        <v>166</v>
      </c>
      <c r="C3971" s="261" t="s">
        <v>167</v>
      </c>
      <c r="D3971" s="261" t="s">
        <v>802</v>
      </c>
      <c r="E3971" s="261">
        <v>2100919</v>
      </c>
      <c r="F3971" s="261" t="s">
        <v>7002</v>
      </c>
      <c r="G3971" s="261" t="s">
        <v>723</v>
      </c>
      <c r="H3971" s="261">
        <v>2</v>
      </c>
      <c r="I3971" s="261" t="s">
        <v>7003</v>
      </c>
      <c r="J3971" s="261" t="s">
        <v>7004</v>
      </c>
      <c r="K3971" s="261" t="s">
        <v>7005</v>
      </c>
      <c r="L3971" s="262">
        <v>45645</v>
      </c>
      <c r="M3971" s="261" t="s">
        <v>20</v>
      </c>
    </row>
    <row r="3972" spans="1:13" x14ac:dyDescent="0.35">
      <c r="A3972" s="259" t="s">
        <v>165</v>
      </c>
      <c r="B3972" s="259" t="s">
        <v>166</v>
      </c>
      <c r="C3972" s="259" t="s">
        <v>167</v>
      </c>
      <c r="D3972" s="259" t="s">
        <v>807</v>
      </c>
      <c r="E3972" s="259">
        <v>0</v>
      </c>
      <c r="F3972" s="259" t="s">
        <v>6992</v>
      </c>
      <c r="G3972" s="259" t="s">
        <v>723</v>
      </c>
      <c r="H3972" s="259">
        <v>2</v>
      </c>
      <c r="I3972" s="259" t="s">
        <v>7006</v>
      </c>
      <c r="J3972" s="259" t="s">
        <v>7007</v>
      </c>
      <c r="K3972" s="259" t="s">
        <v>7008</v>
      </c>
      <c r="L3972" s="260">
        <v>45645</v>
      </c>
      <c r="M3972" s="259" t="s">
        <v>20</v>
      </c>
    </row>
    <row r="3973" spans="1:13" x14ac:dyDescent="0.35">
      <c r="A3973" s="261" t="s">
        <v>165</v>
      </c>
      <c r="B3973" s="261" t="s">
        <v>166</v>
      </c>
      <c r="C3973" s="261" t="s">
        <v>167</v>
      </c>
      <c r="D3973" s="261" t="s">
        <v>810</v>
      </c>
      <c r="E3973" s="261">
        <v>144981</v>
      </c>
      <c r="F3973" s="261" t="s">
        <v>6992</v>
      </c>
      <c r="G3973" s="261" t="s">
        <v>404</v>
      </c>
      <c r="H3973" s="261">
        <v>1</v>
      </c>
      <c r="I3973" s="261" t="s">
        <v>6993</v>
      </c>
      <c r="J3973" s="261" t="s">
        <v>7009</v>
      </c>
      <c r="K3973" s="261" t="s">
        <v>7010</v>
      </c>
      <c r="L3973" s="262">
        <v>45645</v>
      </c>
      <c r="M3973" s="261" t="s">
        <v>20</v>
      </c>
    </row>
    <row r="3974" spans="1:13" x14ac:dyDescent="0.35">
      <c r="A3974" s="259" t="s">
        <v>165</v>
      </c>
      <c r="B3974" s="259" t="s">
        <v>166</v>
      </c>
      <c r="C3974" s="259" t="s">
        <v>167</v>
      </c>
      <c r="D3974" s="259" t="s">
        <v>813</v>
      </c>
      <c r="E3974" s="259" t="s">
        <v>17</v>
      </c>
      <c r="F3974" s="259" t="s">
        <v>6992</v>
      </c>
      <c r="G3974" s="259" t="s">
        <v>404</v>
      </c>
      <c r="H3974" s="259">
        <v>1</v>
      </c>
      <c r="I3974" s="259" t="s">
        <v>6993</v>
      </c>
      <c r="J3974" s="259" t="s">
        <v>7009</v>
      </c>
      <c r="K3974" s="259" t="s">
        <v>7011</v>
      </c>
      <c r="L3974" s="260">
        <v>45645</v>
      </c>
      <c r="M3974" s="259" t="s">
        <v>20</v>
      </c>
    </row>
    <row r="3975" spans="1:13" x14ac:dyDescent="0.35">
      <c r="A3975" s="261" t="s">
        <v>165</v>
      </c>
      <c r="B3975" s="261" t="s">
        <v>166</v>
      </c>
      <c r="C3975" s="261" t="s">
        <v>167</v>
      </c>
      <c r="D3975" s="261" t="s">
        <v>679</v>
      </c>
      <c r="E3975" s="261" t="s">
        <v>17</v>
      </c>
      <c r="F3975" s="261" t="s">
        <v>6992</v>
      </c>
      <c r="G3975" s="261" t="s">
        <v>404</v>
      </c>
      <c r="H3975" s="261">
        <v>1</v>
      </c>
      <c r="I3975" s="261" t="s">
        <v>6993</v>
      </c>
      <c r="J3975" s="261" t="s">
        <v>7009</v>
      </c>
      <c r="K3975" s="261" t="s">
        <v>7012</v>
      </c>
      <c r="L3975" s="262">
        <v>45645</v>
      </c>
      <c r="M3975" s="261" t="s">
        <v>20</v>
      </c>
    </row>
    <row r="3976" spans="1:13" x14ac:dyDescent="0.35">
      <c r="A3976" s="259" t="s">
        <v>165</v>
      </c>
      <c r="B3976" s="259" t="s">
        <v>166</v>
      </c>
      <c r="C3976" s="259" t="s">
        <v>167</v>
      </c>
      <c r="D3976" s="259" t="s">
        <v>317</v>
      </c>
      <c r="E3976" s="259">
        <v>2</v>
      </c>
      <c r="F3976" s="259" t="s">
        <v>7013</v>
      </c>
      <c r="G3976" s="259" t="s">
        <v>723</v>
      </c>
      <c r="H3976" s="259">
        <v>2</v>
      </c>
      <c r="I3976" s="259" t="s">
        <v>7014</v>
      </c>
      <c r="J3976" s="259" t="s">
        <v>702</v>
      </c>
      <c r="K3976" s="259" t="s">
        <v>7015</v>
      </c>
      <c r="L3976" s="260">
        <v>45645</v>
      </c>
      <c r="M3976" s="259" t="s">
        <v>20</v>
      </c>
    </row>
    <row r="3977" spans="1:13" x14ac:dyDescent="0.35">
      <c r="A3977" s="261" t="s">
        <v>2359</v>
      </c>
      <c r="B3977" s="261" t="s">
        <v>2360</v>
      </c>
      <c r="C3977" s="261" t="s">
        <v>90</v>
      </c>
      <c r="D3977" s="261" t="s">
        <v>759</v>
      </c>
      <c r="E3977" s="261">
        <v>7410942</v>
      </c>
      <c r="F3977" s="261" t="s">
        <v>7016</v>
      </c>
      <c r="G3977" s="261" t="s">
        <v>723</v>
      </c>
      <c r="H3977" s="261">
        <v>2</v>
      </c>
      <c r="I3977" s="261" t="s">
        <v>7017</v>
      </c>
      <c r="J3977" s="261" t="s">
        <v>7018</v>
      </c>
      <c r="K3977" s="261" t="s">
        <v>7019</v>
      </c>
      <c r="L3977" s="262">
        <v>45645</v>
      </c>
      <c r="M3977" s="261" t="s">
        <v>20</v>
      </c>
    </row>
    <row r="3978" spans="1:13" x14ac:dyDescent="0.35">
      <c r="A3978" s="259" t="s">
        <v>2359</v>
      </c>
      <c r="B3978" s="259" t="s">
        <v>2360</v>
      </c>
      <c r="C3978" s="259" t="s">
        <v>90</v>
      </c>
      <c r="D3978" s="259" t="s">
        <v>764</v>
      </c>
      <c r="E3978" s="259">
        <v>1759540</v>
      </c>
      <c r="F3978" s="259" t="s">
        <v>7020</v>
      </c>
      <c r="G3978" s="259" t="s">
        <v>404</v>
      </c>
      <c r="H3978" s="259">
        <v>1</v>
      </c>
      <c r="I3978" s="259" t="s">
        <v>7021</v>
      </c>
      <c r="J3978" s="259" t="s">
        <v>7022</v>
      </c>
      <c r="K3978" s="259" t="s">
        <v>7023</v>
      </c>
      <c r="L3978" s="260">
        <v>45645</v>
      </c>
      <c r="M3978" s="259" t="s">
        <v>20</v>
      </c>
    </row>
    <row r="3979" spans="1:13" x14ac:dyDescent="0.35">
      <c r="A3979" s="261" t="s">
        <v>2359</v>
      </c>
      <c r="B3979" s="261" t="s">
        <v>2360</v>
      </c>
      <c r="C3979" s="261" t="s">
        <v>90</v>
      </c>
      <c r="D3979" s="261" t="s">
        <v>769</v>
      </c>
      <c r="E3979" s="261">
        <v>7410942</v>
      </c>
      <c r="F3979" s="261" t="s">
        <v>7016</v>
      </c>
      <c r="G3979" s="261" t="s">
        <v>723</v>
      </c>
      <c r="H3979" s="261">
        <v>2</v>
      </c>
      <c r="I3979" s="261" t="s">
        <v>7017</v>
      </c>
      <c r="J3979" s="261" t="s">
        <v>7024</v>
      </c>
      <c r="K3979" s="261" t="s">
        <v>7025</v>
      </c>
      <c r="L3979" s="262">
        <v>45645</v>
      </c>
      <c r="M3979" s="261" t="s">
        <v>20</v>
      </c>
    </row>
    <row r="3980" spans="1:13" x14ac:dyDescent="0.35">
      <c r="A3980" s="259" t="s">
        <v>2359</v>
      </c>
      <c r="B3980" s="259" t="s">
        <v>2360</v>
      </c>
      <c r="C3980" s="259" t="s">
        <v>90</v>
      </c>
      <c r="D3980" s="259" t="s">
        <v>774</v>
      </c>
      <c r="E3980" s="259">
        <v>7410942</v>
      </c>
      <c r="F3980" s="259" t="s">
        <v>7016</v>
      </c>
      <c r="G3980" s="259" t="s">
        <v>404</v>
      </c>
      <c r="H3980" s="259">
        <v>1</v>
      </c>
      <c r="I3980" s="259" t="s">
        <v>7017</v>
      </c>
      <c r="J3980" s="259" t="s">
        <v>7026</v>
      </c>
      <c r="K3980" s="259" t="s">
        <v>7027</v>
      </c>
      <c r="L3980" s="260">
        <v>45645</v>
      </c>
      <c r="M3980" s="259" t="s">
        <v>20</v>
      </c>
    </row>
    <row r="3981" spans="1:13" x14ac:dyDescent="0.35">
      <c r="A3981" s="261" t="s">
        <v>2359</v>
      </c>
      <c r="B3981" s="261" t="s">
        <v>2360</v>
      </c>
      <c r="C3981" s="261" t="s">
        <v>90</v>
      </c>
      <c r="D3981" s="261" t="s">
        <v>463</v>
      </c>
      <c r="E3981" s="261">
        <v>876000</v>
      </c>
      <c r="F3981" s="261" t="s">
        <v>7028</v>
      </c>
      <c r="G3981" s="261" t="s">
        <v>723</v>
      </c>
      <c r="H3981" s="261">
        <v>2</v>
      </c>
      <c r="I3981" s="261" t="s">
        <v>7029</v>
      </c>
      <c r="J3981" s="261" t="s">
        <v>7030</v>
      </c>
      <c r="K3981" s="261" t="s">
        <v>7031</v>
      </c>
      <c r="L3981" s="262">
        <v>45645</v>
      </c>
      <c r="M3981" s="261" t="s">
        <v>20</v>
      </c>
    </row>
    <row r="3982" spans="1:13" x14ac:dyDescent="0.35">
      <c r="A3982" s="259" t="s">
        <v>2359</v>
      </c>
      <c r="B3982" s="259" t="s">
        <v>2360</v>
      </c>
      <c r="C3982" s="259" t="s">
        <v>90</v>
      </c>
      <c r="D3982" s="259" t="s">
        <v>644</v>
      </c>
      <c r="E3982" s="259">
        <v>781</v>
      </c>
      <c r="F3982" s="259" t="s">
        <v>7032</v>
      </c>
      <c r="G3982" s="259" t="s">
        <v>22</v>
      </c>
      <c r="H3982" s="259">
        <v>3</v>
      </c>
      <c r="I3982" s="259" t="s">
        <v>7033</v>
      </c>
      <c r="J3982" s="259" t="s">
        <v>7034</v>
      </c>
      <c r="K3982" s="259" t="s">
        <v>7035</v>
      </c>
      <c r="L3982" s="260">
        <v>45645</v>
      </c>
      <c r="M3982" s="259" t="s">
        <v>20</v>
      </c>
    </row>
    <row r="3983" spans="1:13" x14ac:dyDescent="0.35">
      <c r="A3983" s="261" t="s">
        <v>2359</v>
      </c>
      <c r="B3983" s="261" t="s">
        <v>2360</v>
      </c>
      <c r="C3983" s="261" t="s">
        <v>90</v>
      </c>
      <c r="D3983" s="261" t="s">
        <v>649</v>
      </c>
      <c r="E3983" s="261">
        <v>781</v>
      </c>
      <c r="F3983" s="261" t="s">
        <v>7032</v>
      </c>
      <c r="G3983" s="261" t="s">
        <v>22</v>
      </c>
      <c r="H3983" s="261">
        <v>3</v>
      </c>
      <c r="I3983" s="261" t="s">
        <v>7033</v>
      </c>
      <c r="J3983" s="261" t="s">
        <v>7034</v>
      </c>
      <c r="K3983" s="261" t="s">
        <v>7036</v>
      </c>
      <c r="L3983" s="262">
        <v>45645</v>
      </c>
      <c r="M3983" s="261" t="s">
        <v>20</v>
      </c>
    </row>
    <row r="3984" spans="1:13" x14ac:dyDescent="0.35">
      <c r="A3984" s="259" t="s">
        <v>2359</v>
      </c>
      <c r="B3984" s="259" t="s">
        <v>2360</v>
      </c>
      <c r="C3984" s="259" t="s">
        <v>90</v>
      </c>
      <c r="D3984" s="259" t="s">
        <v>797</v>
      </c>
      <c r="E3984" s="259">
        <v>1165000</v>
      </c>
      <c r="F3984" s="259" t="s">
        <v>2366</v>
      </c>
      <c r="G3984" s="259" t="s">
        <v>723</v>
      </c>
      <c r="H3984" s="259">
        <v>2</v>
      </c>
      <c r="I3984" s="259" t="s">
        <v>2367</v>
      </c>
      <c r="J3984" s="259" t="s">
        <v>7037</v>
      </c>
      <c r="K3984" s="259" t="s">
        <v>7038</v>
      </c>
      <c r="L3984" s="260">
        <v>45645</v>
      </c>
      <c r="M3984" s="259" t="s">
        <v>20</v>
      </c>
    </row>
    <row r="3985" spans="1:13" x14ac:dyDescent="0.35">
      <c r="A3985" s="261" t="s">
        <v>2359</v>
      </c>
      <c r="B3985" s="261" t="s">
        <v>2360</v>
      </c>
      <c r="C3985" s="261" t="s">
        <v>90</v>
      </c>
      <c r="D3985" s="261" t="s">
        <v>802</v>
      </c>
      <c r="E3985" s="261">
        <v>0</v>
      </c>
      <c r="F3985" s="261" t="s">
        <v>7016</v>
      </c>
      <c r="G3985" s="261" t="s">
        <v>723</v>
      </c>
      <c r="H3985" s="261">
        <v>2</v>
      </c>
      <c r="I3985" s="261" t="s">
        <v>7017</v>
      </c>
      <c r="J3985" s="261" t="s">
        <v>7039</v>
      </c>
      <c r="K3985" s="261" t="s">
        <v>7040</v>
      </c>
      <c r="L3985" s="262">
        <v>45645</v>
      </c>
      <c r="M3985" s="261" t="s">
        <v>20</v>
      </c>
    </row>
    <row r="3986" spans="1:13" x14ac:dyDescent="0.35">
      <c r="A3986" s="259" t="s">
        <v>2359</v>
      </c>
      <c r="B3986" s="259" t="s">
        <v>2360</v>
      </c>
      <c r="C3986" s="259" t="s">
        <v>90</v>
      </c>
      <c r="D3986" s="259" t="s">
        <v>807</v>
      </c>
      <c r="E3986" s="259">
        <v>6245942</v>
      </c>
      <c r="F3986" s="259" t="s">
        <v>7041</v>
      </c>
      <c r="G3986" s="259" t="s">
        <v>723</v>
      </c>
      <c r="H3986" s="259">
        <v>2</v>
      </c>
      <c r="I3986" s="259" t="s">
        <v>7042</v>
      </c>
      <c r="J3986" s="259" t="s">
        <v>7043</v>
      </c>
      <c r="K3986" s="259" t="s">
        <v>7044</v>
      </c>
      <c r="L3986" s="260">
        <v>45645</v>
      </c>
      <c r="M3986" s="259" t="s">
        <v>20</v>
      </c>
    </row>
    <row r="3987" spans="1:13" x14ac:dyDescent="0.35">
      <c r="A3987" s="261" t="s">
        <v>2359</v>
      </c>
      <c r="B3987" s="261" t="s">
        <v>2360</v>
      </c>
      <c r="C3987" s="261" t="s">
        <v>90</v>
      </c>
      <c r="D3987" s="261" t="s">
        <v>810</v>
      </c>
      <c r="E3987" s="261">
        <v>326561</v>
      </c>
      <c r="F3987" s="261" t="s">
        <v>2366</v>
      </c>
      <c r="G3987" s="261" t="s">
        <v>723</v>
      </c>
      <c r="H3987" s="261">
        <v>2</v>
      </c>
      <c r="I3987" s="261" t="s">
        <v>2367</v>
      </c>
      <c r="J3987" s="261" t="s">
        <v>7045</v>
      </c>
      <c r="K3987" s="261" t="s">
        <v>7046</v>
      </c>
      <c r="L3987" s="262">
        <v>45645</v>
      </c>
      <c r="M3987" s="261" t="s">
        <v>20</v>
      </c>
    </row>
    <row r="3988" spans="1:13" x14ac:dyDescent="0.35">
      <c r="A3988" s="259" t="s">
        <v>2359</v>
      </c>
      <c r="B3988" s="259" t="s">
        <v>2360</v>
      </c>
      <c r="C3988" s="259" t="s">
        <v>90</v>
      </c>
      <c r="D3988" s="259" t="s">
        <v>813</v>
      </c>
      <c r="E3988" s="259">
        <v>838439</v>
      </c>
      <c r="F3988" s="259" t="s">
        <v>7047</v>
      </c>
      <c r="G3988" s="259" t="s">
        <v>723</v>
      </c>
      <c r="H3988" s="259">
        <v>2</v>
      </c>
      <c r="I3988" s="259" t="s">
        <v>7048</v>
      </c>
      <c r="J3988" s="259" t="s">
        <v>7049</v>
      </c>
      <c r="K3988" s="259" t="s">
        <v>7050</v>
      </c>
      <c r="L3988" s="260">
        <v>45645</v>
      </c>
      <c r="M3988" s="259" t="s">
        <v>20</v>
      </c>
    </row>
    <row r="3989" spans="1:13" x14ac:dyDescent="0.35">
      <c r="A3989" s="261" t="s">
        <v>2359</v>
      </c>
      <c r="B3989" s="261" t="s">
        <v>2360</v>
      </c>
      <c r="C3989" s="261" t="s">
        <v>90</v>
      </c>
      <c r="D3989" s="261" t="s">
        <v>679</v>
      </c>
      <c r="E3989" s="261">
        <v>0</v>
      </c>
      <c r="F3989" s="261" t="s">
        <v>2366</v>
      </c>
      <c r="G3989" s="261" t="s">
        <v>723</v>
      </c>
      <c r="H3989" s="261">
        <v>2</v>
      </c>
      <c r="I3989" s="261" t="s">
        <v>2367</v>
      </c>
      <c r="J3989" s="261" t="s">
        <v>7051</v>
      </c>
      <c r="K3989" s="261" t="s">
        <v>7052</v>
      </c>
      <c r="L3989" s="262">
        <v>45645</v>
      </c>
      <c r="M3989" s="261" t="s">
        <v>20</v>
      </c>
    </row>
    <row r="3990" spans="1:13" x14ac:dyDescent="0.35">
      <c r="A3990" s="259" t="s">
        <v>88</v>
      </c>
      <c r="B3990" s="259" t="s">
        <v>89</v>
      </c>
      <c r="C3990" s="259" t="s">
        <v>90</v>
      </c>
      <c r="D3990" s="259" t="s">
        <v>759</v>
      </c>
      <c r="E3990" s="259">
        <v>7410942</v>
      </c>
      <c r="F3990" s="259" t="s">
        <v>7016</v>
      </c>
      <c r="G3990" s="259" t="s">
        <v>723</v>
      </c>
      <c r="H3990" s="259">
        <v>2</v>
      </c>
      <c r="I3990" s="259" t="s">
        <v>7017</v>
      </c>
      <c r="J3990" s="259" t="s">
        <v>7018</v>
      </c>
      <c r="K3990" s="259" t="s">
        <v>7053</v>
      </c>
      <c r="L3990" s="260">
        <v>45645</v>
      </c>
      <c r="M3990" s="259" t="s">
        <v>20</v>
      </c>
    </row>
    <row r="3991" spans="1:13" x14ac:dyDescent="0.35">
      <c r="A3991" s="261" t="s">
        <v>88</v>
      </c>
      <c r="B3991" s="261" t="s">
        <v>89</v>
      </c>
      <c r="C3991" s="261" t="s">
        <v>90</v>
      </c>
      <c r="D3991" s="261" t="s">
        <v>764</v>
      </c>
      <c r="E3991" s="261">
        <v>1759540</v>
      </c>
      <c r="F3991" s="261" t="s">
        <v>7054</v>
      </c>
      <c r="G3991" s="261" t="s">
        <v>404</v>
      </c>
      <c r="H3991" s="261">
        <v>1</v>
      </c>
      <c r="I3991" s="261" t="s">
        <v>7021</v>
      </c>
      <c r="J3991" s="261" t="s">
        <v>7055</v>
      </c>
      <c r="K3991" s="261" t="s">
        <v>7056</v>
      </c>
      <c r="L3991" s="262">
        <v>45645</v>
      </c>
      <c r="M3991" s="261" t="s">
        <v>20</v>
      </c>
    </row>
    <row r="3992" spans="1:13" x14ac:dyDescent="0.35">
      <c r="A3992" s="259" t="s">
        <v>88</v>
      </c>
      <c r="B3992" s="259" t="s">
        <v>89</v>
      </c>
      <c r="C3992" s="259" t="s">
        <v>90</v>
      </c>
      <c r="D3992" s="259" t="s">
        <v>769</v>
      </c>
      <c r="E3992" s="259">
        <v>7410942</v>
      </c>
      <c r="F3992" s="259" t="s">
        <v>7016</v>
      </c>
      <c r="G3992" s="259" t="s">
        <v>723</v>
      </c>
      <c r="H3992" s="259">
        <v>2</v>
      </c>
      <c r="I3992" s="259" t="s">
        <v>7017</v>
      </c>
      <c r="J3992" s="259" t="s">
        <v>7057</v>
      </c>
      <c r="K3992" s="259" t="s">
        <v>7058</v>
      </c>
      <c r="L3992" s="260">
        <v>45645</v>
      </c>
      <c r="M3992" s="259" t="s">
        <v>20</v>
      </c>
    </row>
    <row r="3993" spans="1:13" x14ac:dyDescent="0.35">
      <c r="A3993" s="261" t="s">
        <v>88</v>
      </c>
      <c r="B3993" s="261" t="s">
        <v>89</v>
      </c>
      <c r="C3993" s="261" t="s">
        <v>90</v>
      </c>
      <c r="D3993" s="261" t="s">
        <v>774</v>
      </c>
      <c r="E3993" s="261">
        <v>838429</v>
      </c>
      <c r="F3993" s="261" t="s">
        <v>7059</v>
      </c>
      <c r="G3993" s="261" t="s">
        <v>723</v>
      </c>
      <c r="H3993" s="261">
        <v>2</v>
      </c>
      <c r="I3993" s="261" t="s">
        <v>7060</v>
      </c>
      <c r="J3993" s="261" t="s">
        <v>7061</v>
      </c>
      <c r="K3993" s="261" t="s">
        <v>7062</v>
      </c>
      <c r="L3993" s="262">
        <v>45645</v>
      </c>
      <c r="M3993" s="261" t="s">
        <v>20</v>
      </c>
    </row>
    <row r="3994" spans="1:13" x14ac:dyDescent="0.35">
      <c r="A3994" s="259" t="s">
        <v>88</v>
      </c>
      <c r="B3994" s="259" t="s">
        <v>89</v>
      </c>
      <c r="C3994" s="259" t="s">
        <v>90</v>
      </c>
      <c r="D3994" s="259" t="s">
        <v>463</v>
      </c>
      <c r="E3994" s="259">
        <v>838429</v>
      </c>
      <c r="F3994" s="259" t="s">
        <v>7059</v>
      </c>
      <c r="G3994" s="259" t="s">
        <v>723</v>
      </c>
      <c r="H3994" s="259">
        <v>2</v>
      </c>
      <c r="I3994" s="259" t="s">
        <v>7060</v>
      </c>
      <c r="J3994" s="259" t="s">
        <v>7063</v>
      </c>
      <c r="K3994" s="259" t="s">
        <v>7064</v>
      </c>
      <c r="L3994" s="260">
        <v>45645</v>
      </c>
      <c r="M3994" s="259" t="s">
        <v>20</v>
      </c>
    </row>
    <row r="3995" spans="1:13" x14ac:dyDescent="0.35">
      <c r="A3995" s="261" t="s">
        <v>88</v>
      </c>
      <c r="B3995" s="261" t="s">
        <v>89</v>
      </c>
      <c r="C3995" s="261" t="s">
        <v>90</v>
      </c>
      <c r="D3995" s="261" t="s">
        <v>644</v>
      </c>
      <c r="E3995" s="261">
        <v>763</v>
      </c>
      <c r="F3995" s="261" t="s">
        <v>7065</v>
      </c>
      <c r="G3995" s="261" t="s">
        <v>22</v>
      </c>
      <c r="H3995" s="261">
        <v>3</v>
      </c>
      <c r="I3995" s="261" t="s">
        <v>5970</v>
      </c>
      <c r="J3995" s="261" t="s">
        <v>7066</v>
      </c>
      <c r="K3995" s="261" t="s">
        <v>7067</v>
      </c>
      <c r="L3995" s="262">
        <v>45645</v>
      </c>
      <c r="M3995" s="261" t="s">
        <v>20</v>
      </c>
    </row>
    <row r="3996" spans="1:13" x14ac:dyDescent="0.35">
      <c r="A3996" s="259" t="s">
        <v>88</v>
      </c>
      <c r="B3996" s="259" t="s">
        <v>89</v>
      </c>
      <c r="C3996" s="259" t="s">
        <v>90</v>
      </c>
      <c r="D3996" s="259" t="s">
        <v>649</v>
      </c>
      <c r="E3996" s="259">
        <v>781</v>
      </c>
      <c r="F3996" s="259" t="s">
        <v>7032</v>
      </c>
      <c r="G3996" s="259" t="s">
        <v>22</v>
      </c>
      <c r="H3996" s="259">
        <v>3</v>
      </c>
      <c r="I3996" s="259" t="s">
        <v>7033</v>
      </c>
      <c r="J3996" s="259" t="s">
        <v>7034</v>
      </c>
      <c r="K3996" s="259" t="s">
        <v>7068</v>
      </c>
      <c r="L3996" s="260">
        <v>45645</v>
      </c>
      <c r="M3996" s="259" t="s">
        <v>20</v>
      </c>
    </row>
    <row r="3997" spans="1:13" x14ac:dyDescent="0.35">
      <c r="A3997" s="261" t="s">
        <v>88</v>
      </c>
      <c r="B3997" s="261" t="s">
        <v>89</v>
      </c>
      <c r="C3997" s="261" t="s">
        <v>90</v>
      </c>
      <c r="D3997" s="261" t="s">
        <v>797</v>
      </c>
      <c r="E3997" s="261">
        <v>838429</v>
      </c>
      <c r="F3997" s="261" t="s">
        <v>7059</v>
      </c>
      <c r="G3997" s="261" t="s">
        <v>723</v>
      </c>
      <c r="H3997" s="261">
        <v>2</v>
      </c>
      <c r="I3997" s="261" t="s">
        <v>7060</v>
      </c>
      <c r="J3997" s="261" t="s">
        <v>7069</v>
      </c>
      <c r="K3997" s="261" t="s">
        <v>7070</v>
      </c>
      <c r="L3997" s="262">
        <v>45645</v>
      </c>
      <c r="M3997" s="261" t="s">
        <v>20</v>
      </c>
    </row>
    <row r="3998" spans="1:13" x14ac:dyDescent="0.35">
      <c r="A3998" s="259" t="s">
        <v>88</v>
      </c>
      <c r="B3998" s="259" t="s">
        <v>89</v>
      </c>
      <c r="C3998" s="259" t="s">
        <v>90</v>
      </c>
      <c r="D3998" s="259" t="s">
        <v>802</v>
      </c>
      <c r="E3998" s="259">
        <v>6572513</v>
      </c>
      <c r="F3998" s="259" t="s">
        <v>7071</v>
      </c>
      <c r="G3998" s="259" t="s">
        <v>723</v>
      </c>
      <c r="H3998" s="259">
        <v>2</v>
      </c>
      <c r="I3998" s="259" t="s">
        <v>7072</v>
      </c>
      <c r="J3998" s="259" t="s">
        <v>7073</v>
      </c>
      <c r="K3998" s="259" t="s">
        <v>7074</v>
      </c>
      <c r="L3998" s="260">
        <v>45645</v>
      </c>
      <c r="M3998" s="259" t="s">
        <v>20</v>
      </c>
    </row>
    <row r="3999" spans="1:13" x14ac:dyDescent="0.35">
      <c r="A3999" s="261" t="s">
        <v>88</v>
      </c>
      <c r="B3999" s="261" t="s">
        <v>89</v>
      </c>
      <c r="C3999" s="261" t="s">
        <v>90</v>
      </c>
      <c r="D3999" s="261" t="s">
        <v>807</v>
      </c>
      <c r="E3999" s="261">
        <v>0</v>
      </c>
      <c r="F3999" s="261" t="s">
        <v>7059</v>
      </c>
      <c r="G3999" s="261" t="s">
        <v>723</v>
      </c>
      <c r="H3999" s="261">
        <v>2</v>
      </c>
      <c r="I3999" s="261" t="s">
        <v>7060</v>
      </c>
      <c r="J3999" s="261" t="s">
        <v>7075</v>
      </c>
      <c r="K3999" s="261" t="s">
        <v>7076</v>
      </c>
      <c r="L3999" s="262">
        <v>45645</v>
      </c>
      <c r="M3999" s="261" t="s">
        <v>20</v>
      </c>
    </row>
    <row r="4000" spans="1:13" x14ac:dyDescent="0.35">
      <c r="A4000" s="259" t="s">
        <v>88</v>
      </c>
      <c r="B4000" s="259" t="s">
        <v>89</v>
      </c>
      <c r="C4000" s="259" t="s">
        <v>90</v>
      </c>
      <c r="D4000" s="259" t="s">
        <v>810</v>
      </c>
      <c r="E4000" s="259">
        <v>838429</v>
      </c>
      <c r="F4000" s="259" t="s">
        <v>7059</v>
      </c>
      <c r="G4000" s="259" t="s">
        <v>723</v>
      </c>
      <c r="H4000" s="259">
        <v>2</v>
      </c>
      <c r="I4000" s="259" t="s">
        <v>7060</v>
      </c>
      <c r="J4000" s="259" t="s">
        <v>7077</v>
      </c>
      <c r="K4000" s="259" t="s">
        <v>7078</v>
      </c>
      <c r="L4000" s="260">
        <v>45645</v>
      </c>
      <c r="M4000" s="259" t="s">
        <v>20</v>
      </c>
    </row>
    <row r="4001" spans="1:13" x14ac:dyDescent="0.35">
      <c r="A4001" s="261" t="s">
        <v>88</v>
      </c>
      <c r="B4001" s="261" t="s">
        <v>89</v>
      </c>
      <c r="C4001" s="261" t="s">
        <v>90</v>
      </c>
      <c r="D4001" s="261" t="s">
        <v>813</v>
      </c>
      <c r="E4001" s="261" t="s">
        <v>17</v>
      </c>
      <c r="F4001" s="261" t="s">
        <v>7059</v>
      </c>
      <c r="G4001" s="261" t="s">
        <v>723</v>
      </c>
      <c r="H4001" s="261">
        <v>2</v>
      </c>
      <c r="I4001" s="261" t="s">
        <v>7060</v>
      </c>
      <c r="J4001" s="261" t="s">
        <v>7079</v>
      </c>
      <c r="K4001" s="261" t="s">
        <v>7080</v>
      </c>
      <c r="L4001" s="262">
        <v>45645</v>
      </c>
      <c r="M4001" s="261" t="s">
        <v>20</v>
      </c>
    </row>
    <row r="4002" spans="1:13" x14ac:dyDescent="0.35">
      <c r="A4002" s="259" t="s">
        <v>88</v>
      </c>
      <c r="B4002" s="259" t="s">
        <v>89</v>
      </c>
      <c r="C4002" s="259" t="s">
        <v>90</v>
      </c>
      <c r="D4002" s="259" t="s">
        <v>679</v>
      </c>
      <c r="E4002" s="259" t="s">
        <v>17</v>
      </c>
      <c r="F4002" s="259" t="s">
        <v>7059</v>
      </c>
      <c r="G4002" s="259" t="s">
        <v>723</v>
      </c>
      <c r="H4002" s="259">
        <v>2</v>
      </c>
      <c r="I4002" s="259" t="s">
        <v>7060</v>
      </c>
      <c r="J4002" s="259" t="s">
        <v>7079</v>
      </c>
      <c r="K4002" s="259" t="s">
        <v>7081</v>
      </c>
      <c r="L4002" s="260">
        <v>45645</v>
      </c>
      <c r="M4002" s="259" t="s">
        <v>20</v>
      </c>
    </row>
    <row r="4003" spans="1:13" x14ac:dyDescent="0.35">
      <c r="A4003" s="261" t="s">
        <v>2344</v>
      </c>
      <c r="B4003" s="261" t="s">
        <v>2345</v>
      </c>
      <c r="C4003" s="261" t="s">
        <v>90</v>
      </c>
      <c r="D4003" s="261" t="s">
        <v>759</v>
      </c>
      <c r="E4003" s="261">
        <v>7410942</v>
      </c>
      <c r="F4003" s="261" t="s">
        <v>7016</v>
      </c>
      <c r="G4003" s="261" t="s">
        <v>723</v>
      </c>
      <c r="H4003" s="261">
        <v>2</v>
      </c>
      <c r="I4003" s="261" t="s">
        <v>7017</v>
      </c>
      <c r="J4003" s="261" t="s">
        <v>7018</v>
      </c>
      <c r="K4003" s="261" t="s">
        <v>7082</v>
      </c>
      <c r="L4003" s="262">
        <v>45645</v>
      </c>
      <c r="M4003" s="261" t="s">
        <v>20</v>
      </c>
    </row>
    <row r="4004" spans="1:13" x14ac:dyDescent="0.35">
      <c r="A4004" s="259" t="s">
        <v>2344</v>
      </c>
      <c r="B4004" s="259" t="s">
        <v>2345</v>
      </c>
      <c r="C4004" s="259" t="s">
        <v>90</v>
      </c>
      <c r="D4004" s="259" t="s">
        <v>764</v>
      </c>
      <c r="E4004" s="259">
        <v>868682</v>
      </c>
      <c r="F4004" s="259" t="s">
        <v>7083</v>
      </c>
      <c r="G4004" s="259" t="s">
        <v>404</v>
      </c>
      <c r="H4004" s="259">
        <v>1</v>
      </c>
      <c r="I4004" s="259" t="s">
        <v>7084</v>
      </c>
      <c r="J4004" s="259" t="s">
        <v>7085</v>
      </c>
      <c r="K4004" s="259" t="s">
        <v>7086</v>
      </c>
      <c r="L4004" s="260">
        <v>45645</v>
      </c>
      <c r="M4004" s="259" t="s">
        <v>20</v>
      </c>
    </row>
    <row r="4005" spans="1:13" x14ac:dyDescent="0.35">
      <c r="A4005" s="261" t="s">
        <v>2344</v>
      </c>
      <c r="B4005" s="261" t="s">
        <v>2345</v>
      </c>
      <c r="C4005" s="261" t="s">
        <v>90</v>
      </c>
      <c r="D4005" s="261" t="s">
        <v>769</v>
      </c>
      <c r="E4005" s="261">
        <v>2954800</v>
      </c>
      <c r="F4005" s="261" t="s">
        <v>7087</v>
      </c>
      <c r="G4005" s="261" t="s">
        <v>404</v>
      </c>
      <c r="H4005" s="261">
        <v>1</v>
      </c>
      <c r="I4005" s="261" t="s">
        <v>7088</v>
      </c>
      <c r="J4005" s="261" t="s">
        <v>7089</v>
      </c>
      <c r="K4005" s="261" t="s">
        <v>7090</v>
      </c>
      <c r="L4005" s="262">
        <v>45645</v>
      </c>
      <c r="M4005" s="261" t="s">
        <v>20</v>
      </c>
    </row>
    <row r="4006" spans="1:13" x14ac:dyDescent="0.35">
      <c r="A4006" s="259" t="s">
        <v>2344</v>
      </c>
      <c r="B4006" s="259" t="s">
        <v>2345</v>
      </c>
      <c r="C4006" s="259" t="s">
        <v>90</v>
      </c>
      <c r="D4006" s="259" t="s">
        <v>774</v>
      </c>
      <c r="E4006" s="259">
        <v>195000</v>
      </c>
      <c r="F4006" s="259" t="s">
        <v>2352</v>
      </c>
      <c r="G4006" s="259" t="s">
        <v>404</v>
      </c>
      <c r="H4006" s="259">
        <v>1</v>
      </c>
      <c r="I4006" s="259" t="s">
        <v>2353</v>
      </c>
      <c r="J4006" s="259" t="s">
        <v>7091</v>
      </c>
      <c r="K4006" s="259" t="s">
        <v>7092</v>
      </c>
      <c r="L4006" s="260">
        <v>45645</v>
      </c>
      <c r="M4006" s="259" t="s">
        <v>20</v>
      </c>
    </row>
    <row r="4007" spans="1:13" x14ac:dyDescent="0.35">
      <c r="A4007" s="261" t="s">
        <v>2344</v>
      </c>
      <c r="B4007" s="261" t="s">
        <v>2345</v>
      </c>
      <c r="C4007" s="261" t="s">
        <v>90</v>
      </c>
      <c r="D4007" s="261" t="s">
        <v>463</v>
      </c>
      <c r="E4007" s="261">
        <v>195000</v>
      </c>
      <c r="F4007" s="261" t="s">
        <v>2352</v>
      </c>
      <c r="G4007" s="261" t="s">
        <v>404</v>
      </c>
      <c r="H4007" s="261">
        <v>1</v>
      </c>
      <c r="I4007" s="261" t="s">
        <v>2353</v>
      </c>
      <c r="J4007" s="261" t="s">
        <v>7091</v>
      </c>
      <c r="K4007" s="261" t="s">
        <v>7093</v>
      </c>
      <c r="L4007" s="262">
        <v>45645</v>
      </c>
      <c r="M4007" s="261" t="s">
        <v>20</v>
      </c>
    </row>
    <row r="4008" spans="1:13" x14ac:dyDescent="0.35">
      <c r="A4008" s="259" t="s">
        <v>2344</v>
      </c>
      <c r="B4008" s="259" t="s">
        <v>2345</v>
      </c>
      <c r="C4008" s="259" t="s">
        <v>90</v>
      </c>
      <c r="D4008" s="259" t="s">
        <v>644</v>
      </c>
      <c r="E4008" s="259">
        <v>18</v>
      </c>
      <c r="F4008" s="259" t="s">
        <v>7094</v>
      </c>
      <c r="G4008" s="259" t="s">
        <v>723</v>
      </c>
      <c r="H4008" s="259">
        <v>2</v>
      </c>
      <c r="I4008" s="259" t="s">
        <v>579</v>
      </c>
      <c r="J4008" s="259" t="s">
        <v>7095</v>
      </c>
      <c r="K4008" s="259" t="s">
        <v>7096</v>
      </c>
      <c r="L4008" s="260">
        <v>45645</v>
      </c>
      <c r="M4008" s="259" t="s">
        <v>20</v>
      </c>
    </row>
    <row r="4009" spans="1:13" x14ac:dyDescent="0.35">
      <c r="A4009" s="261" t="s">
        <v>2344</v>
      </c>
      <c r="B4009" s="261" t="s">
        <v>2345</v>
      </c>
      <c r="C4009" s="261" t="s">
        <v>90</v>
      </c>
      <c r="D4009" s="261" t="s">
        <v>649</v>
      </c>
      <c r="E4009" s="261">
        <v>781</v>
      </c>
      <c r="F4009" s="261" t="s">
        <v>7032</v>
      </c>
      <c r="G4009" s="261" t="s">
        <v>22</v>
      </c>
      <c r="H4009" s="261">
        <v>3</v>
      </c>
      <c r="I4009" s="261" t="s">
        <v>7033</v>
      </c>
      <c r="J4009" s="261" t="s">
        <v>7034</v>
      </c>
      <c r="K4009" s="261" t="s">
        <v>7097</v>
      </c>
      <c r="L4009" s="262">
        <v>45645</v>
      </c>
      <c r="M4009" s="261" t="s">
        <v>20</v>
      </c>
    </row>
    <row r="4010" spans="1:13" x14ac:dyDescent="0.35">
      <c r="A4010" s="259" t="s">
        <v>2344</v>
      </c>
      <c r="B4010" s="259" t="s">
        <v>2345</v>
      </c>
      <c r="C4010" s="259" t="s">
        <v>90</v>
      </c>
      <c r="D4010" s="259" t="s">
        <v>797</v>
      </c>
      <c r="E4010" s="259">
        <v>195000</v>
      </c>
      <c r="F4010" s="259" t="s">
        <v>2352</v>
      </c>
      <c r="G4010" s="259" t="s">
        <v>404</v>
      </c>
      <c r="H4010" s="259">
        <v>1</v>
      </c>
      <c r="I4010" s="259" t="s">
        <v>2353</v>
      </c>
      <c r="J4010" s="259" t="s">
        <v>7098</v>
      </c>
      <c r="K4010" s="259" t="s">
        <v>7099</v>
      </c>
      <c r="L4010" s="260">
        <v>45645</v>
      </c>
      <c r="M4010" s="259" t="s">
        <v>20</v>
      </c>
    </row>
    <row r="4011" spans="1:13" x14ac:dyDescent="0.35">
      <c r="A4011" s="261" t="s">
        <v>2344</v>
      </c>
      <c r="B4011" s="261" t="s">
        <v>2345</v>
      </c>
      <c r="C4011" s="261" t="s">
        <v>90</v>
      </c>
      <c r="D4011" s="261" t="s">
        <v>802</v>
      </c>
      <c r="E4011" s="261">
        <v>2759800</v>
      </c>
      <c r="F4011" s="261" t="s">
        <v>7100</v>
      </c>
      <c r="G4011" s="261" t="s">
        <v>404</v>
      </c>
      <c r="H4011" s="261">
        <v>1</v>
      </c>
      <c r="I4011" s="261" t="s">
        <v>7101</v>
      </c>
      <c r="J4011" s="261" t="s">
        <v>7102</v>
      </c>
      <c r="K4011" s="261" t="s">
        <v>7103</v>
      </c>
      <c r="L4011" s="262">
        <v>45645</v>
      </c>
      <c r="M4011" s="261" t="s">
        <v>20</v>
      </c>
    </row>
    <row r="4012" spans="1:13" x14ac:dyDescent="0.35">
      <c r="A4012" s="259" t="s">
        <v>2344</v>
      </c>
      <c r="B4012" s="259" t="s">
        <v>2345</v>
      </c>
      <c r="C4012" s="259" t="s">
        <v>90</v>
      </c>
      <c r="D4012" s="259" t="s">
        <v>807</v>
      </c>
      <c r="E4012" s="259">
        <v>0</v>
      </c>
      <c r="F4012" s="259" t="s">
        <v>2352</v>
      </c>
      <c r="G4012" s="259" t="s">
        <v>404</v>
      </c>
      <c r="H4012" s="259">
        <v>1</v>
      </c>
      <c r="I4012" s="259" t="s">
        <v>2353</v>
      </c>
      <c r="J4012" s="259" t="s">
        <v>7075</v>
      </c>
      <c r="K4012" s="259" t="s">
        <v>7104</v>
      </c>
      <c r="L4012" s="260">
        <v>45645</v>
      </c>
      <c r="M4012" s="259" t="s">
        <v>20</v>
      </c>
    </row>
    <row r="4013" spans="1:13" x14ac:dyDescent="0.35">
      <c r="A4013" s="261" t="s">
        <v>2344</v>
      </c>
      <c r="B4013" s="261" t="s">
        <v>2345</v>
      </c>
      <c r="C4013" s="261" t="s">
        <v>90</v>
      </c>
      <c r="D4013" s="261" t="s">
        <v>810</v>
      </c>
      <c r="E4013" s="261">
        <v>85000</v>
      </c>
      <c r="F4013" s="261" t="s">
        <v>2352</v>
      </c>
      <c r="G4013" s="261" t="s">
        <v>404</v>
      </c>
      <c r="H4013" s="261">
        <v>1</v>
      </c>
      <c r="I4013" s="261" t="s">
        <v>2353</v>
      </c>
      <c r="J4013" s="261" t="s">
        <v>7105</v>
      </c>
      <c r="K4013" s="261" t="s">
        <v>7106</v>
      </c>
      <c r="L4013" s="262">
        <v>45645</v>
      </c>
      <c r="M4013" s="261" t="s">
        <v>20</v>
      </c>
    </row>
    <row r="4014" spans="1:13" x14ac:dyDescent="0.35">
      <c r="A4014" s="259" t="s">
        <v>2344</v>
      </c>
      <c r="B4014" s="259" t="s">
        <v>2345</v>
      </c>
      <c r="C4014" s="259" t="s">
        <v>90</v>
      </c>
      <c r="D4014" s="259" t="s">
        <v>813</v>
      </c>
      <c r="E4014" s="259">
        <v>110000</v>
      </c>
      <c r="F4014" s="259" t="s">
        <v>2352</v>
      </c>
      <c r="G4014" s="259" t="s">
        <v>404</v>
      </c>
      <c r="H4014" s="259">
        <v>1</v>
      </c>
      <c r="I4014" s="259" t="s">
        <v>2353</v>
      </c>
      <c r="J4014" s="259" t="s">
        <v>7107</v>
      </c>
      <c r="K4014" s="259" t="s">
        <v>7108</v>
      </c>
      <c r="L4014" s="260">
        <v>45645</v>
      </c>
      <c r="M4014" s="259" t="s">
        <v>20</v>
      </c>
    </row>
    <row r="4015" spans="1:13" x14ac:dyDescent="0.35">
      <c r="A4015" s="261" t="s">
        <v>2344</v>
      </c>
      <c r="B4015" s="261" t="s">
        <v>2345</v>
      </c>
      <c r="C4015" s="261" t="s">
        <v>90</v>
      </c>
      <c r="D4015" s="261" t="s">
        <v>679</v>
      </c>
      <c r="E4015" s="261" t="s">
        <v>17</v>
      </c>
      <c r="F4015" s="261" t="s">
        <v>17</v>
      </c>
      <c r="G4015" s="261" t="s">
        <v>17</v>
      </c>
      <c r="H4015" s="261" t="s">
        <v>17</v>
      </c>
      <c r="I4015" s="261" t="s">
        <v>17</v>
      </c>
      <c r="J4015" s="261" t="s">
        <v>7109</v>
      </c>
      <c r="K4015" s="261" t="s">
        <v>7110</v>
      </c>
      <c r="L4015" s="262">
        <v>45645</v>
      </c>
      <c r="M4015" s="261" t="s">
        <v>20</v>
      </c>
    </row>
    <row r="4016" spans="1:13" x14ac:dyDescent="0.35">
      <c r="A4016" s="259" t="s">
        <v>533</v>
      </c>
      <c r="B4016" s="259" t="s">
        <v>534</v>
      </c>
      <c r="C4016" s="259" t="s">
        <v>180</v>
      </c>
      <c r="D4016" s="259" t="s">
        <v>759</v>
      </c>
      <c r="E4016" s="259">
        <v>47060945</v>
      </c>
      <c r="F4016" s="259" t="s">
        <v>7111</v>
      </c>
      <c r="G4016" s="259" t="s">
        <v>723</v>
      </c>
      <c r="H4016" s="259">
        <v>2</v>
      </c>
      <c r="I4016" s="259" t="s">
        <v>1063</v>
      </c>
      <c r="J4016" s="259" t="s">
        <v>7112</v>
      </c>
      <c r="K4016" s="259" t="s">
        <v>7113</v>
      </c>
      <c r="L4016" s="260">
        <v>45645</v>
      </c>
      <c r="M4016" s="259" t="s">
        <v>20</v>
      </c>
    </row>
    <row r="4017" spans="1:13" x14ac:dyDescent="0.35">
      <c r="A4017" s="261" t="s">
        <v>533</v>
      </c>
      <c r="B4017" s="261" t="s">
        <v>534</v>
      </c>
      <c r="C4017" s="261" t="s">
        <v>180</v>
      </c>
      <c r="D4017" s="261" t="s">
        <v>764</v>
      </c>
      <c r="E4017" s="261">
        <v>2381741</v>
      </c>
      <c r="F4017" s="261" t="s">
        <v>7111</v>
      </c>
      <c r="G4017" s="261" t="s">
        <v>723</v>
      </c>
      <c r="H4017" s="261">
        <v>2</v>
      </c>
      <c r="I4017" s="261" t="s">
        <v>1063</v>
      </c>
      <c r="J4017" s="261" t="s">
        <v>7114</v>
      </c>
      <c r="K4017" s="261" t="s">
        <v>7115</v>
      </c>
      <c r="L4017" s="262">
        <v>45645</v>
      </c>
      <c r="M4017" s="261" t="s">
        <v>20</v>
      </c>
    </row>
    <row r="4018" spans="1:13" x14ac:dyDescent="0.35">
      <c r="A4018" s="259" t="s">
        <v>533</v>
      </c>
      <c r="B4018" s="259" t="s">
        <v>534</v>
      </c>
      <c r="C4018" s="259" t="s">
        <v>180</v>
      </c>
      <c r="D4018" s="259" t="s">
        <v>769</v>
      </c>
      <c r="E4018" s="259">
        <v>47060945</v>
      </c>
      <c r="F4018" s="259" t="s">
        <v>7111</v>
      </c>
      <c r="G4018" s="259" t="s">
        <v>723</v>
      </c>
      <c r="H4018" s="259">
        <v>2</v>
      </c>
      <c r="I4018" s="259" t="s">
        <v>1063</v>
      </c>
      <c r="J4018" s="259" t="s">
        <v>7116</v>
      </c>
      <c r="K4018" s="259" t="s">
        <v>7117</v>
      </c>
      <c r="L4018" s="260">
        <v>45645</v>
      </c>
      <c r="M4018" s="259" t="s">
        <v>20</v>
      </c>
    </row>
    <row r="4019" spans="1:13" x14ac:dyDescent="0.35">
      <c r="A4019" s="261" t="s">
        <v>533</v>
      </c>
      <c r="B4019" s="261" t="s">
        <v>534</v>
      </c>
      <c r="C4019" s="261" t="s">
        <v>180</v>
      </c>
      <c r="D4019" s="261" t="s">
        <v>774</v>
      </c>
      <c r="E4019" s="261">
        <v>434900</v>
      </c>
      <c r="F4019" s="261" t="s">
        <v>7118</v>
      </c>
      <c r="G4019" s="261" t="s">
        <v>22</v>
      </c>
      <c r="H4019" s="261">
        <v>3</v>
      </c>
      <c r="I4019" s="261" t="s">
        <v>7119</v>
      </c>
      <c r="J4019" s="261" t="s">
        <v>7120</v>
      </c>
      <c r="K4019" s="261" t="s">
        <v>7121</v>
      </c>
      <c r="L4019" s="262">
        <v>45645</v>
      </c>
      <c r="M4019" s="261" t="s">
        <v>20</v>
      </c>
    </row>
    <row r="4020" spans="1:13" x14ac:dyDescent="0.35">
      <c r="A4020" s="259" t="s">
        <v>533</v>
      </c>
      <c r="B4020" s="259" t="s">
        <v>534</v>
      </c>
      <c r="C4020" s="259" t="s">
        <v>180</v>
      </c>
      <c r="D4020" s="259" t="s">
        <v>463</v>
      </c>
      <c r="E4020" s="259">
        <v>434900</v>
      </c>
      <c r="F4020" s="259" t="s">
        <v>7122</v>
      </c>
      <c r="G4020" s="259" t="s">
        <v>22</v>
      </c>
      <c r="H4020" s="259">
        <v>3</v>
      </c>
      <c r="I4020" s="259" t="s">
        <v>7123</v>
      </c>
      <c r="J4020" s="259" t="s">
        <v>7124</v>
      </c>
      <c r="K4020" s="259" t="s">
        <v>7125</v>
      </c>
      <c r="L4020" s="260">
        <v>45645</v>
      </c>
      <c r="M4020" s="259" t="s">
        <v>20</v>
      </c>
    </row>
    <row r="4021" spans="1:13" x14ac:dyDescent="0.35">
      <c r="A4021" s="261" t="s">
        <v>533</v>
      </c>
      <c r="B4021" s="261" t="s">
        <v>534</v>
      </c>
      <c r="C4021" s="261" t="s">
        <v>180</v>
      </c>
      <c r="D4021" s="261" t="s">
        <v>644</v>
      </c>
      <c r="E4021" s="261">
        <v>886</v>
      </c>
      <c r="F4021" s="261" t="s">
        <v>7126</v>
      </c>
      <c r="G4021" s="261" t="s">
        <v>22</v>
      </c>
      <c r="H4021" s="261">
        <v>3</v>
      </c>
      <c r="I4021" s="261" t="s">
        <v>7127</v>
      </c>
      <c r="J4021" s="261" t="s">
        <v>7128</v>
      </c>
      <c r="K4021" s="261" t="s">
        <v>7129</v>
      </c>
      <c r="L4021" s="262">
        <v>45645</v>
      </c>
      <c r="M4021" s="261" t="s">
        <v>20</v>
      </c>
    </row>
    <row r="4022" spans="1:13" x14ac:dyDescent="0.35">
      <c r="A4022" s="259" t="s">
        <v>533</v>
      </c>
      <c r="B4022" s="259" t="s">
        <v>534</v>
      </c>
      <c r="C4022" s="259" t="s">
        <v>180</v>
      </c>
      <c r="D4022" s="259" t="s">
        <v>649</v>
      </c>
      <c r="E4022" s="259">
        <v>886</v>
      </c>
      <c r="F4022" s="259" t="s">
        <v>7126</v>
      </c>
      <c r="G4022" s="259" t="s">
        <v>22</v>
      </c>
      <c r="H4022" s="259">
        <v>3</v>
      </c>
      <c r="I4022" s="259" t="s">
        <v>7127</v>
      </c>
      <c r="J4022" s="259" t="s">
        <v>7128</v>
      </c>
      <c r="K4022" s="259" t="s">
        <v>7130</v>
      </c>
      <c r="L4022" s="260">
        <v>45645</v>
      </c>
      <c r="M4022" s="259" t="s">
        <v>20</v>
      </c>
    </row>
    <row r="4023" spans="1:13" x14ac:dyDescent="0.35">
      <c r="A4023" s="261" t="s">
        <v>533</v>
      </c>
      <c r="B4023" s="261" t="s">
        <v>534</v>
      </c>
      <c r="C4023" s="261" t="s">
        <v>180</v>
      </c>
      <c r="D4023" s="261" t="s">
        <v>797</v>
      </c>
      <c r="E4023" s="261">
        <v>434900</v>
      </c>
      <c r="F4023" s="261" t="s">
        <v>7131</v>
      </c>
      <c r="G4023" s="261" t="s">
        <v>22</v>
      </c>
      <c r="H4023" s="261">
        <v>3</v>
      </c>
      <c r="I4023" s="261" t="s">
        <v>7132</v>
      </c>
      <c r="J4023" s="261" t="s">
        <v>7133</v>
      </c>
      <c r="K4023" s="261" t="s">
        <v>7134</v>
      </c>
      <c r="L4023" s="262">
        <v>45645</v>
      </c>
      <c r="M4023" s="261" t="s">
        <v>20</v>
      </c>
    </row>
    <row r="4024" spans="1:13" x14ac:dyDescent="0.35">
      <c r="A4024" s="259" t="s">
        <v>533</v>
      </c>
      <c r="B4024" s="259" t="s">
        <v>534</v>
      </c>
      <c r="C4024" s="259" t="s">
        <v>180</v>
      </c>
      <c r="D4024" s="259" t="s">
        <v>802</v>
      </c>
      <c r="E4024" s="259">
        <v>46626045</v>
      </c>
      <c r="F4024" s="259" t="s">
        <v>7135</v>
      </c>
      <c r="G4024" s="259" t="s">
        <v>22</v>
      </c>
      <c r="H4024" s="259">
        <v>3</v>
      </c>
      <c r="I4024" s="259" t="s">
        <v>7136</v>
      </c>
      <c r="J4024" s="259" t="s">
        <v>7137</v>
      </c>
      <c r="K4024" s="259" t="s">
        <v>7138</v>
      </c>
      <c r="L4024" s="260">
        <v>45645</v>
      </c>
      <c r="M4024" s="259" t="s">
        <v>20</v>
      </c>
    </row>
    <row r="4025" spans="1:13" x14ac:dyDescent="0.35">
      <c r="A4025" s="261" t="s">
        <v>533</v>
      </c>
      <c r="B4025" s="261" t="s">
        <v>534</v>
      </c>
      <c r="C4025" s="261" t="s">
        <v>180</v>
      </c>
      <c r="D4025" s="261" t="s">
        <v>807</v>
      </c>
      <c r="E4025" s="261">
        <v>0</v>
      </c>
      <c r="F4025" s="261" t="s">
        <v>7118</v>
      </c>
      <c r="G4025" s="261" t="s">
        <v>22</v>
      </c>
      <c r="H4025" s="261">
        <v>3</v>
      </c>
      <c r="I4025" s="261" t="s">
        <v>7119</v>
      </c>
      <c r="J4025" s="261" t="s">
        <v>7139</v>
      </c>
      <c r="K4025" s="261" t="s">
        <v>7140</v>
      </c>
      <c r="L4025" s="262">
        <v>45645</v>
      </c>
      <c r="M4025" s="261" t="s">
        <v>20</v>
      </c>
    </row>
    <row r="4026" spans="1:13" x14ac:dyDescent="0.35">
      <c r="A4026" s="259" t="s">
        <v>533</v>
      </c>
      <c r="B4026" s="259" t="s">
        <v>534</v>
      </c>
      <c r="C4026" s="259" t="s">
        <v>180</v>
      </c>
      <c r="D4026" s="259" t="s">
        <v>810</v>
      </c>
      <c r="E4026" s="259">
        <v>434900</v>
      </c>
      <c r="F4026" s="259" t="s">
        <v>7131</v>
      </c>
      <c r="G4026" s="259" t="s">
        <v>22</v>
      </c>
      <c r="H4026" s="259">
        <v>3</v>
      </c>
      <c r="I4026" s="259" t="s">
        <v>7132</v>
      </c>
      <c r="J4026" s="259" t="s">
        <v>7141</v>
      </c>
      <c r="K4026" s="259" t="s">
        <v>7142</v>
      </c>
      <c r="L4026" s="260">
        <v>45645</v>
      </c>
      <c r="M4026" s="259" t="s">
        <v>20</v>
      </c>
    </row>
    <row r="4027" spans="1:13" x14ac:dyDescent="0.35">
      <c r="A4027" s="261" t="s">
        <v>533</v>
      </c>
      <c r="B4027" s="261" t="s">
        <v>534</v>
      </c>
      <c r="C4027" s="261" t="s">
        <v>180</v>
      </c>
      <c r="D4027" s="261" t="s">
        <v>813</v>
      </c>
      <c r="E4027" s="261" t="s">
        <v>17</v>
      </c>
      <c r="F4027" s="261" t="s">
        <v>7131</v>
      </c>
      <c r="G4027" s="261" t="s">
        <v>22</v>
      </c>
      <c r="H4027" s="261">
        <v>3</v>
      </c>
      <c r="I4027" s="261" t="s">
        <v>7132</v>
      </c>
      <c r="J4027" s="261" t="s">
        <v>7143</v>
      </c>
      <c r="K4027" s="261" t="s">
        <v>7144</v>
      </c>
      <c r="L4027" s="262">
        <v>45645</v>
      </c>
      <c r="M4027" s="261" t="s">
        <v>20</v>
      </c>
    </row>
    <row r="4028" spans="1:13" x14ac:dyDescent="0.35">
      <c r="A4028" s="259" t="s">
        <v>533</v>
      </c>
      <c r="B4028" s="259" t="s">
        <v>534</v>
      </c>
      <c r="C4028" s="259" t="s">
        <v>180</v>
      </c>
      <c r="D4028" s="259" t="s">
        <v>679</v>
      </c>
      <c r="E4028" s="259" t="s">
        <v>17</v>
      </c>
      <c r="F4028" s="259" t="s">
        <v>7131</v>
      </c>
      <c r="G4028" s="259" t="s">
        <v>22</v>
      </c>
      <c r="H4028" s="259">
        <v>3</v>
      </c>
      <c r="I4028" s="259" t="s">
        <v>7132</v>
      </c>
      <c r="J4028" s="259" t="s">
        <v>7145</v>
      </c>
      <c r="K4028" s="259" t="s">
        <v>7146</v>
      </c>
      <c r="L4028" s="260">
        <v>45645</v>
      </c>
      <c r="M4028" s="259" t="s">
        <v>20</v>
      </c>
    </row>
    <row r="4029" spans="1:13" x14ac:dyDescent="0.35">
      <c r="A4029" s="261" t="s">
        <v>533</v>
      </c>
      <c r="B4029" s="261" t="s">
        <v>534</v>
      </c>
      <c r="C4029" s="261" t="s">
        <v>180</v>
      </c>
      <c r="D4029" s="261" t="s">
        <v>317</v>
      </c>
      <c r="E4029" s="261">
        <v>4</v>
      </c>
      <c r="F4029" s="261" t="s">
        <v>17</v>
      </c>
      <c r="G4029" s="261" t="s">
        <v>723</v>
      </c>
      <c r="H4029" s="261">
        <v>2</v>
      </c>
      <c r="I4029" s="261" t="s">
        <v>17</v>
      </c>
      <c r="J4029" s="261" t="s">
        <v>7147</v>
      </c>
      <c r="K4029" s="261" t="s">
        <v>7148</v>
      </c>
      <c r="L4029" s="262">
        <v>45645</v>
      </c>
      <c r="M4029" s="261" t="s">
        <v>20</v>
      </c>
    </row>
    <row r="4030" spans="1:13" x14ac:dyDescent="0.35">
      <c r="A4030" s="259" t="s">
        <v>184</v>
      </c>
      <c r="B4030" s="259" t="s">
        <v>185</v>
      </c>
      <c r="C4030" s="259" t="s">
        <v>180</v>
      </c>
      <c r="D4030" s="259" t="s">
        <v>759</v>
      </c>
      <c r="E4030" s="259">
        <v>47060945</v>
      </c>
      <c r="F4030" s="259" t="s">
        <v>7111</v>
      </c>
      <c r="G4030" s="259" t="s">
        <v>723</v>
      </c>
      <c r="H4030" s="259">
        <v>2</v>
      </c>
      <c r="I4030" s="259" t="s">
        <v>1063</v>
      </c>
      <c r="J4030" s="259" t="s">
        <v>7112</v>
      </c>
      <c r="K4030" s="259" t="s">
        <v>7149</v>
      </c>
      <c r="L4030" s="260">
        <v>45645</v>
      </c>
      <c r="M4030" s="259" t="s">
        <v>20</v>
      </c>
    </row>
    <row r="4031" spans="1:13" x14ac:dyDescent="0.35">
      <c r="A4031" s="261" t="s">
        <v>184</v>
      </c>
      <c r="B4031" s="261" t="s">
        <v>185</v>
      </c>
      <c r="C4031" s="261" t="s">
        <v>180</v>
      </c>
      <c r="D4031" s="261" t="s">
        <v>764</v>
      </c>
      <c r="E4031" s="261">
        <v>159000</v>
      </c>
      <c r="F4031" s="261" t="s">
        <v>7150</v>
      </c>
      <c r="G4031" s="261" t="s">
        <v>22</v>
      </c>
      <c r="H4031" s="261">
        <v>3</v>
      </c>
      <c r="I4031" s="261" t="s">
        <v>7151</v>
      </c>
      <c r="J4031" s="261" t="s">
        <v>7152</v>
      </c>
      <c r="K4031" s="261" t="s">
        <v>7153</v>
      </c>
      <c r="L4031" s="262">
        <v>45645</v>
      </c>
      <c r="M4031" s="261" t="s">
        <v>20</v>
      </c>
    </row>
    <row r="4032" spans="1:13" x14ac:dyDescent="0.35">
      <c r="A4032" s="259" t="s">
        <v>184</v>
      </c>
      <c r="B4032" s="259" t="s">
        <v>185</v>
      </c>
      <c r="C4032" s="259" t="s">
        <v>180</v>
      </c>
      <c r="D4032" s="259" t="s">
        <v>769</v>
      </c>
      <c r="E4032" s="259">
        <v>223000</v>
      </c>
      <c r="F4032" s="259" t="s">
        <v>7154</v>
      </c>
      <c r="G4032" s="259" t="s">
        <v>22</v>
      </c>
      <c r="H4032" s="259">
        <v>3</v>
      </c>
      <c r="I4032" s="259" t="s">
        <v>7155</v>
      </c>
      <c r="J4032" s="259" t="s">
        <v>7156</v>
      </c>
      <c r="K4032" s="259" t="s">
        <v>7157</v>
      </c>
      <c r="L4032" s="260">
        <v>45645</v>
      </c>
      <c r="M4032" s="259" t="s">
        <v>20</v>
      </c>
    </row>
    <row r="4033" spans="1:13" x14ac:dyDescent="0.35">
      <c r="A4033" s="261" t="s">
        <v>184</v>
      </c>
      <c r="B4033" s="261" t="s">
        <v>185</v>
      </c>
      <c r="C4033" s="261" t="s">
        <v>180</v>
      </c>
      <c r="D4033" s="261" t="s">
        <v>774</v>
      </c>
      <c r="E4033" s="261">
        <v>173600</v>
      </c>
      <c r="F4033" s="261" t="s">
        <v>7158</v>
      </c>
      <c r="G4033" s="261" t="s">
        <v>22</v>
      </c>
      <c r="H4033" s="261">
        <v>3</v>
      </c>
      <c r="I4033" s="261" t="s">
        <v>7159</v>
      </c>
      <c r="J4033" s="261" t="s">
        <v>7160</v>
      </c>
      <c r="K4033" s="261" t="s">
        <v>7161</v>
      </c>
      <c r="L4033" s="262">
        <v>45645</v>
      </c>
      <c r="M4033" s="261" t="s">
        <v>20</v>
      </c>
    </row>
    <row r="4034" spans="1:13" x14ac:dyDescent="0.35">
      <c r="A4034" s="259" t="s">
        <v>184</v>
      </c>
      <c r="B4034" s="259" t="s">
        <v>185</v>
      </c>
      <c r="C4034" s="259" t="s">
        <v>180</v>
      </c>
      <c r="D4034" s="259" t="s">
        <v>463</v>
      </c>
      <c r="E4034" s="259">
        <v>173600</v>
      </c>
      <c r="F4034" s="259" t="s">
        <v>6992</v>
      </c>
      <c r="G4034" s="259" t="s">
        <v>22</v>
      </c>
      <c r="H4034" s="259">
        <v>3</v>
      </c>
      <c r="I4034" s="259" t="s">
        <v>7162</v>
      </c>
      <c r="J4034" s="259" t="s">
        <v>7163</v>
      </c>
      <c r="K4034" s="259" t="s">
        <v>7164</v>
      </c>
      <c r="L4034" s="260">
        <v>45645</v>
      </c>
      <c r="M4034" s="259" t="s">
        <v>20</v>
      </c>
    </row>
    <row r="4035" spans="1:13" x14ac:dyDescent="0.35">
      <c r="A4035" s="261" t="s">
        <v>184</v>
      </c>
      <c r="B4035" s="261" t="s">
        <v>185</v>
      </c>
      <c r="C4035" s="261" t="s">
        <v>180</v>
      </c>
      <c r="D4035" s="261" t="s">
        <v>644</v>
      </c>
      <c r="E4035" s="261">
        <v>4</v>
      </c>
      <c r="F4035" s="261" t="s">
        <v>6963</v>
      </c>
      <c r="G4035" s="261" t="s">
        <v>22</v>
      </c>
      <c r="H4035" s="261">
        <v>3</v>
      </c>
      <c r="I4035" s="261" t="s">
        <v>3328</v>
      </c>
      <c r="J4035" s="261" t="s">
        <v>7165</v>
      </c>
      <c r="K4035" s="261" t="s">
        <v>7166</v>
      </c>
      <c r="L4035" s="262">
        <v>45645</v>
      </c>
      <c r="M4035" s="261" t="s">
        <v>20</v>
      </c>
    </row>
    <row r="4036" spans="1:13" x14ac:dyDescent="0.35">
      <c r="A4036" s="259" t="s">
        <v>184</v>
      </c>
      <c r="B4036" s="259" t="s">
        <v>185</v>
      </c>
      <c r="C4036" s="259" t="s">
        <v>180</v>
      </c>
      <c r="D4036" s="259" t="s">
        <v>649</v>
      </c>
      <c r="E4036" s="259">
        <v>886</v>
      </c>
      <c r="F4036" s="259" t="s">
        <v>7126</v>
      </c>
      <c r="G4036" s="259" t="s">
        <v>22</v>
      </c>
      <c r="H4036" s="259">
        <v>3</v>
      </c>
      <c r="I4036" s="259" t="s">
        <v>7127</v>
      </c>
      <c r="J4036" s="259" t="s">
        <v>7128</v>
      </c>
      <c r="K4036" s="259" t="s">
        <v>7167</v>
      </c>
      <c r="L4036" s="260">
        <v>45645</v>
      </c>
      <c r="M4036" s="259" t="s">
        <v>20</v>
      </c>
    </row>
    <row r="4037" spans="1:13" x14ac:dyDescent="0.35">
      <c r="A4037" s="261" t="s">
        <v>184</v>
      </c>
      <c r="B4037" s="261" t="s">
        <v>185</v>
      </c>
      <c r="C4037" s="261" t="s">
        <v>180</v>
      </c>
      <c r="D4037" s="261" t="s">
        <v>797</v>
      </c>
      <c r="E4037" s="261">
        <v>173600</v>
      </c>
      <c r="F4037" s="261" t="s">
        <v>7168</v>
      </c>
      <c r="G4037" s="261" t="s">
        <v>22</v>
      </c>
      <c r="H4037" s="261">
        <v>3</v>
      </c>
      <c r="I4037" s="261" t="s">
        <v>7169</v>
      </c>
      <c r="J4037" s="261" t="s">
        <v>7170</v>
      </c>
      <c r="K4037" s="261" t="s">
        <v>7171</v>
      </c>
      <c r="L4037" s="262">
        <v>45645</v>
      </c>
      <c r="M4037" s="261" t="s">
        <v>20</v>
      </c>
    </row>
    <row r="4038" spans="1:13" x14ac:dyDescent="0.35">
      <c r="A4038" s="259" t="s">
        <v>184</v>
      </c>
      <c r="B4038" s="259" t="s">
        <v>185</v>
      </c>
      <c r="C4038" s="259" t="s">
        <v>180</v>
      </c>
      <c r="D4038" s="259" t="s">
        <v>802</v>
      </c>
      <c r="E4038" s="259">
        <v>49400</v>
      </c>
      <c r="F4038" s="259" t="s">
        <v>7154</v>
      </c>
      <c r="G4038" s="259" t="s">
        <v>22</v>
      </c>
      <c r="H4038" s="259">
        <v>3</v>
      </c>
      <c r="I4038" s="259" t="s">
        <v>7155</v>
      </c>
      <c r="J4038" s="259" t="s">
        <v>7172</v>
      </c>
      <c r="K4038" s="259" t="s">
        <v>7173</v>
      </c>
      <c r="L4038" s="260">
        <v>45645</v>
      </c>
      <c r="M4038" s="259" t="s">
        <v>20</v>
      </c>
    </row>
    <row r="4039" spans="1:13" x14ac:dyDescent="0.35">
      <c r="A4039" s="261" t="s">
        <v>184</v>
      </c>
      <c r="B4039" s="261" t="s">
        <v>185</v>
      </c>
      <c r="C4039" s="261" t="s">
        <v>180</v>
      </c>
      <c r="D4039" s="261" t="s">
        <v>807</v>
      </c>
      <c r="E4039" s="261">
        <v>0</v>
      </c>
      <c r="F4039" s="261" t="s">
        <v>7174</v>
      </c>
      <c r="G4039" s="261" t="s">
        <v>22</v>
      </c>
      <c r="H4039" s="261">
        <v>3</v>
      </c>
      <c r="I4039" s="261" t="s">
        <v>7175</v>
      </c>
      <c r="J4039" s="261" t="s">
        <v>7176</v>
      </c>
      <c r="K4039" s="261" t="s">
        <v>7177</v>
      </c>
      <c r="L4039" s="262">
        <v>45645</v>
      </c>
      <c r="M4039" s="261" t="s">
        <v>20</v>
      </c>
    </row>
    <row r="4040" spans="1:13" x14ac:dyDescent="0.35">
      <c r="A4040" s="259" t="s">
        <v>184</v>
      </c>
      <c r="B4040" s="259" t="s">
        <v>185</v>
      </c>
      <c r="C4040" s="259" t="s">
        <v>180</v>
      </c>
      <c r="D4040" s="259" t="s">
        <v>810</v>
      </c>
      <c r="E4040" s="259">
        <v>173600</v>
      </c>
      <c r="F4040" s="259" t="s">
        <v>7168</v>
      </c>
      <c r="G4040" s="259" t="s">
        <v>22</v>
      </c>
      <c r="H4040" s="259">
        <v>3</v>
      </c>
      <c r="I4040" s="259" t="s">
        <v>7169</v>
      </c>
      <c r="J4040" s="259" t="s">
        <v>7009</v>
      </c>
      <c r="K4040" s="259" t="s">
        <v>7178</v>
      </c>
      <c r="L4040" s="260">
        <v>45645</v>
      </c>
      <c r="M4040" s="259" t="s">
        <v>20</v>
      </c>
    </row>
    <row r="4041" spans="1:13" x14ac:dyDescent="0.35">
      <c r="A4041" s="261" t="s">
        <v>184</v>
      </c>
      <c r="B4041" s="261" t="s">
        <v>185</v>
      </c>
      <c r="C4041" s="261" t="s">
        <v>180</v>
      </c>
      <c r="D4041" s="261" t="s">
        <v>813</v>
      </c>
      <c r="E4041" s="261" t="s">
        <v>17</v>
      </c>
      <c r="F4041" s="261" t="s">
        <v>7168</v>
      </c>
      <c r="G4041" s="261" t="s">
        <v>22</v>
      </c>
      <c r="H4041" s="261">
        <v>3</v>
      </c>
      <c r="I4041" s="261" t="s">
        <v>7169</v>
      </c>
      <c r="J4041" s="261" t="s">
        <v>7009</v>
      </c>
      <c r="K4041" s="261" t="s">
        <v>7179</v>
      </c>
      <c r="L4041" s="262">
        <v>45645</v>
      </c>
      <c r="M4041" s="261" t="s">
        <v>20</v>
      </c>
    </row>
    <row r="4042" spans="1:13" x14ac:dyDescent="0.35">
      <c r="A4042" s="259" t="s">
        <v>184</v>
      </c>
      <c r="B4042" s="259" t="s">
        <v>185</v>
      </c>
      <c r="C4042" s="259" t="s">
        <v>180</v>
      </c>
      <c r="D4042" s="259" t="s">
        <v>679</v>
      </c>
      <c r="E4042" s="259" t="s">
        <v>17</v>
      </c>
      <c r="F4042" s="259" t="s">
        <v>7168</v>
      </c>
      <c r="G4042" s="259" t="s">
        <v>22</v>
      </c>
      <c r="H4042" s="259">
        <v>3</v>
      </c>
      <c r="I4042" s="259" t="s">
        <v>7169</v>
      </c>
      <c r="J4042" s="259" t="s">
        <v>7009</v>
      </c>
      <c r="K4042" s="259" t="s">
        <v>7180</v>
      </c>
      <c r="L4042" s="260">
        <v>45645</v>
      </c>
      <c r="M4042" s="259" t="s">
        <v>20</v>
      </c>
    </row>
    <row r="4043" spans="1:13" x14ac:dyDescent="0.35">
      <c r="A4043" s="261" t="s">
        <v>184</v>
      </c>
      <c r="B4043" s="261" t="s">
        <v>185</v>
      </c>
      <c r="C4043" s="261" t="s">
        <v>180</v>
      </c>
      <c r="D4043" s="261" t="s">
        <v>317</v>
      </c>
      <c r="E4043" s="261">
        <v>2</v>
      </c>
      <c r="F4043" s="261" t="s">
        <v>17</v>
      </c>
      <c r="G4043" s="261" t="s">
        <v>22</v>
      </c>
      <c r="H4043" s="261">
        <v>3</v>
      </c>
      <c r="I4043" s="261" t="s">
        <v>17</v>
      </c>
      <c r="J4043" s="261" t="s">
        <v>7181</v>
      </c>
      <c r="K4043" s="261" t="s">
        <v>7182</v>
      </c>
      <c r="L4043" s="262">
        <v>45645</v>
      </c>
      <c r="M4043" s="261" t="s">
        <v>20</v>
      </c>
    </row>
    <row r="4044" spans="1:13" x14ac:dyDescent="0.35">
      <c r="A4044" s="259" t="s">
        <v>178</v>
      </c>
      <c r="B4044" s="259" t="s">
        <v>179</v>
      </c>
      <c r="C4044" s="259" t="s">
        <v>180</v>
      </c>
      <c r="D4044" s="259" t="s">
        <v>759</v>
      </c>
      <c r="E4044" s="259">
        <v>47060945</v>
      </c>
      <c r="F4044" s="259" t="s">
        <v>7111</v>
      </c>
      <c r="G4044" s="259" t="s">
        <v>723</v>
      </c>
      <c r="H4044" s="259">
        <v>2</v>
      </c>
      <c r="I4044" s="259" t="s">
        <v>1063</v>
      </c>
      <c r="J4044" s="259" t="s">
        <v>7112</v>
      </c>
      <c r="K4044" s="259" t="s">
        <v>7183</v>
      </c>
      <c r="L4044" s="260">
        <v>45645</v>
      </c>
      <c r="M4044" s="259" t="s">
        <v>20</v>
      </c>
    </row>
    <row r="4045" spans="1:13" x14ac:dyDescent="0.35">
      <c r="A4045" s="261" t="s">
        <v>178</v>
      </c>
      <c r="B4045" s="261" t="s">
        <v>179</v>
      </c>
      <c r="C4045" s="261" t="s">
        <v>180</v>
      </c>
      <c r="D4045" s="261" t="s">
        <v>769</v>
      </c>
      <c r="E4045" s="261">
        <v>47060945</v>
      </c>
      <c r="F4045" s="261" t="s">
        <v>7111</v>
      </c>
      <c r="G4045" s="261" t="s">
        <v>723</v>
      </c>
      <c r="H4045" s="261">
        <v>2</v>
      </c>
      <c r="I4045" s="261" t="s">
        <v>1063</v>
      </c>
      <c r="J4045" s="261" t="s">
        <v>7184</v>
      </c>
      <c r="K4045" s="261" t="s">
        <v>7185</v>
      </c>
      <c r="L4045" s="262">
        <v>45645</v>
      </c>
      <c r="M4045" s="261" t="s">
        <v>20</v>
      </c>
    </row>
    <row r="4046" spans="1:13" x14ac:dyDescent="0.35">
      <c r="A4046" s="259" t="s">
        <v>178</v>
      </c>
      <c r="B4046" s="259" t="s">
        <v>179</v>
      </c>
      <c r="C4046" s="259" t="s">
        <v>180</v>
      </c>
      <c r="D4046" s="259" t="s">
        <v>774</v>
      </c>
      <c r="E4046" s="259">
        <v>261300</v>
      </c>
      <c r="F4046" s="259" t="s">
        <v>7186</v>
      </c>
      <c r="G4046" s="259" t="s">
        <v>22</v>
      </c>
      <c r="H4046" s="259">
        <v>3</v>
      </c>
      <c r="I4046" s="259" t="s">
        <v>7187</v>
      </c>
      <c r="J4046" s="259" t="s">
        <v>7188</v>
      </c>
      <c r="K4046" s="259" t="s">
        <v>7189</v>
      </c>
      <c r="L4046" s="260">
        <v>45645</v>
      </c>
      <c r="M4046" s="259" t="s">
        <v>20</v>
      </c>
    </row>
    <row r="4047" spans="1:13" x14ac:dyDescent="0.35">
      <c r="A4047" s="261" t="s">
        <v>178</v>
      </c>
      <c r="B4047" s="261" t="s">
        <v>179</v>
      </c>
      <c r="C4047" s="261" t="s">
        <v>180</v>
      </c>
      <c r="D4047" s="261" t="s">
        <v>463</v>
      </c>
      <c r="E4047" s="261">
        <v>261300</v>
      </c>
      <c r="F4047" s="261" t="s">
        <v>7186</v>
      </c>
      <c r="G4047" s="261" t="s">
        <v>22</v>
      </c>
      <c r="H4047" s="261">
        <v>3</v>
      </c>
      <c r="I4047" s="261" t="s">
        <v>7187</v>
      </c>
      <c r="J4047" s="261" t="s">
        <v>7188</v>
      </c>
      <c r="K4047" s="261" t="s">
        <v>7190</v>
      </c>
      <c r="L4047" s="262">
        <v>45645</v>
      </c>
      <c r="M4047" s="261" t="s">
        <v>20</v>
      </c>
    </row>
    <row r="4048" spans="1:13" x14ac:dyDescent="0.35">
      <c r="A4048" s="259" t="s">
        <v>178</v>
      </c>
      <c r="B4048" s="259" t="s">
        <v>179</v>
      </c>
      <c r="C4048" s="259" t="s">
        <v>180</v>
      </c>
      <c r="D4048" s="259" t="s">
        <v>644</v>
      </c>
      <c r="E4048" s="259">
        <v>882</v>
      </c>
      <c r="F4048" s="259" t="s">
        <v>7191</v>
      </c>
      <c r="G4048" s="259" t="s">
        <v>22</v>
      </c>
      <c r="H4048" s="259">
        <v>3</v>
      </c>
      <c r="I4048" s="259" t="s">
        <v>7192</v>
      </c>
      <c r="J4048" s="259" t="s">
        <v>7193</v>
      </c>
      <c r="K4048" s="259" t="s">
        <v>7194</v>
      </c>
      <c r="L4048" s="260">
        <v>45645</v>
      </c>
      <c r="M4048" s="259" t="s">
        <v>20</v>
      </c>
    </row>
    <row r="4049" spans="1:13" x14ac:dyDescent="0.35">
      <c r="A4049" s="261" t="s">
        <v>178</v>
      </c>
      <c r="B4049" s="261" t="s">
        <v>179</v>
      </c>
      <c r="C4049" s="261" t="s">
        <v>180</v>
      </c>
      <c r="D4049" s="261" t="s">
        <v>649</v>
      </c>
      <c r="E4049" s="261">
        <v>886</v>
      </c>
      <c r="F4049" s="261" t="s">
        <v>7126</v>
      </c>
      <c r="G4049" s="261" t="s">
        <v>22</v>
      </c>
      <c r="H4049" s="261">
        <v>3</v>
      </c>
      <c r="I4049" s="261" t="s">
        <v>7127</v>
      </c>
      <c r="J4049" s="261" t="s">
        <v>7128</v>
      </c>
      <c r="K4049" s="261" t="s">
        <v>7195</v>
      </c>
      <c r="L4049" s="262">
        <v>45645</v>
      </c>
      <c r="M4049" s="261" t="s">
        <v>20</v>
      </c>
    </row>
    <row r="4050" spans="1:13" x14ac:dyDescent="0.35">
      <c r="A4050" s="259" t="s">
        <v>178</v>
      </c>
      <c r="B4050" s="259" t="s">
        <v>179</v>
      </c>
      <c r="C4050" s="259" t="s">
        <v>180</v>
      </c>
      <c r="D4050" s="259" t="s">
        <v>797</v>
      </c>
      <c r="E4050" s="259">
        <v>261300</v>
      </c>
      <c r="F4050" s="259" t="s">
        <v>7186</v>
      </c>
      <c r="G4050" s="259" t="s">
        <v>22</v>
      </c>
      <c r="H4050" s="259">
        <v>3</v>
      </c>
      <c r="I4050" s="259" t="s">
        <v>7187</v>
      </c>
      <c r="J4050" s="259" t="s">
        <v>7188</v>
      </c>
      <c r="K4050" s="259" t="s">
        <v>7196</v>
      </c>
      <c r="L4050" s="260">
        <v>45645</v>
      </c>
      <c r="M4050" s="259" t="s">
        <v>20</v>
      </c>
    </row>
    <row r="4051" spans="1:13" x14ac:dyDescent="0.35">
      <c r="A4051" s="261" t="s">
        <v>178</v>
      </c>
      <c r="B4051" s="261" t="s">
        <v>179</v>
      </c>
      <c r="C4051" s="261" t="s">
        <v>180</v>
      </c>
      <c r="D4051" s="261" t="s">
        <v>802</v>
      </c>
      <c r="E4051" s="261">
        <v>46799645</v>
      </c>
      <c r="F4051" s="261" t="s">
        <v>7197</v>
      </c>
      <c r="G4051" s="261" t="s">
        <v>723</v>
      </c>
      <c r="H4051" s="261">
        <v>2</v>
      </c>
      <c r="I4051" s="261" t="s">
        <v>7198</v>
      </c>
      <c r="J4051" s="261" t="s">
        <v>7199</v>
      </c>
      <c r="K4051" s="261" t="s">
        <v>7200</v>
      </c>
      <c r="L4051" s="262">
        <v>45645</v>
      </c>
      <c r="M4051" s="261" t="s">
        <v>20</v>
      </c>
    </row>
    <row r="4052" spans="1:13" x14ac:dyDescent="0.35">
      <c r="A4052" s="259" t="s">
        <v>178</v>
      </c>
      <c r="B4052" s="259" t="s">
        <v>179</v>
      </c>
      <c r="C4052" s="259" t="s">
        <v>180</v>
      </c>
      <c r="D4052" s="259" t="s">
        <v>807</v>
      </c>
      <c r="E4052" s="259">
        <v>0</v>
      </c>
      <c r="F4052" s="259" t="s">
        <v>7186</v>
      </c>
      <c r="G4052" s="259" t="s">
        <v>723</v>
      </c>
      <c r="H4052" s="259">
        <v>2</v>
      </c>
      <c r="I4052" s="259" t="s">
        <v>7187</v>
      </c>
      <c r="J4052" s="259" t="s">
        <v>7201</v>
      </c>
      <c r="K4052" s="259" t="s">
        <v>7202</v>
      </c>
      <c r="L4052" s="260">
        <v>45645</v>
      </c>
      <c r="M4052" s="259" t="s">
        <v>20</v>
      </c>
    </row>
    <row r="4053" spans="1:13" x14ac:dyDescent="0.35">
      <c r="A4053" s="261" t="s">
        <v>178</v>
      </c>
      <c r="B4053" s="261" t="s">
        <v>179</v>
      </c>
      <c r="C4053" s="261" t="s">
        <v>180</v>
      </c>
      <c r="D4053" s="261" t="s">
        <v>810</v>
      </c>
      <c r="E4053" s="261">
        <v>261300</v>
      </c>
      <c r="F4053" s="261" t="s">
        <v>7186</v>
      </c>
      <c r="G4053" s="261" t="s">
        <v>22</v>
      </c>
      <c r="H4053" s="261">
        <v>3</v>
      </c>
      <c r="I4053" s="261" t="s">
        <v>7187</v>
      </c>
      <c r="J4053" s="261" t="s">
        <v>7203</v>
      </c>
      <c r="K4053" s="261" t="s">
        <v>7204</v>
      </c>
      <c r="L4053" s="262">
        <v>45645</v>
      </c>
      <c r="M4053" s="261" t="s">
        <v>20</v>
      </c>
    </row>
    <row r="4054" spans="1:13" x14ac:dyDescent="0.35">
      <c r="A4054" s="259" t="s">
        <v>178</v>
      </c>
      <c r="B4054" s="259" t="s">
        <v>179</v>
      </c>
      <c r="C4054" s="259" t="s">
        <v>180</v>
      </c>
      <c r="D4054" s="259" t="s">
        <v>813</v>
      </c>
      <c r="E4054" s="259" t="s">
        <v>17</v>
      </c>
      <c r="F4054" s="259" t="s">
        <v>7186</v>
      </c>
      <c r="G4054" s="259" t="s">
        <v>22</v>
      </c>
      <c r="H4054" s="259">
        <v>3</v>
      </c>
      <c r="I4054" s="259" t="s">
        <v>7187</v>
      </c>
      <c r="J4054" s="259" t="s">
        <v>7009</v>
      </c>
      <c r="K4054" s="259" t="s">
        <v>7205</v>
      </c>
      <c r="L4054" s="260">
        <v>45645</v>
      </c>
      <c r="M4054" s="259" t="s">
        <v>20</v>
      </c>
    </row>
    <row r="4055" spans="1:13" x14ac:dyDescent="0.35">
      <c r="A4055" s="261" t="s">
        <v>178</v>
      </c>
      <c r="B4055" s="261" t="s">
        <v>179</v>
      </c>
      <c r="C4055" s="261" t="s">
        <v>180</v>
      </c>
      <c r="D4055" s="261" t="s">
        <v>679</v>
      </c>
      <c r="E4055" s="261" t="s">
        <v>17</v>
      </c>
      <c r="F4055" s="261" t="s">
        <v>7186</v>
      </c>
      <c r="G4055" s="261" t="s">
        <v>22</v>
      </c>
      <c r="H4055" s="261">
        <v>3</v>
      </c>
      <c r="I4055" s="261" t="s">
        <v>7187</v>
      </c>
      <c r="J4055" s="261" t="s">
        <v>7009</v>
      </c>
      <c r="K4055" s="261" t="s">
        <v>7206</v>
      </c>
      <c r="L4055" s="262">
        <v>45645</v>
      </c>
      <c r="M4055" s="261" t="s">
        <v>20</v>
      </c>
    </row>
    <row r="4056" spans="1:13" x14ac:dyDescent="0.35">
      <c r="A4056" s="259" t="s">
        <v>6898</v>
      </c>
      <c r="B4056" s="259" t="s">
        <v>6899</v>
      </c>
      <c r="C4056" s="259" t="s">
        <v>3972</v>
      </c>
      <c r="D4056" s="259" t="s">
        <v>759</v>
      </c>
      <c r="E4056" s="259">
        <v>22037000</v>
      </c>
      <c r="F4056" s="259" t="s">
        <v>6809</v>
      </c>
      <c r="G4056" s="259" t="s">
        <v>404</v>
      </c>
      <c r="H4056" s="259">
        <v>1</v>
      </c>
      <c r="I4056" s="259" t="s">
        <v>6810</v>
      </c>
      <c r="J4056" s="259" t="s">
        <v>6811</v>
      </c>
      <c r="K4056" s="259" t="s">
        <v>7207</v>
      </c>
      <c r="L4056" s="260">
        <v>45645</v>
      </c>
      <c r="M4056" s="259" t="s">
        <v>20</v>
      </c>
    </row>
    <row r="4057" spans="1:13" x14ac:dyDescent="0.35">
      <c r="A4057" s="261" t="s">
        <v>6898</v>
      </c>
      <c r="B4057" s="261" t="s">
        <v>6899</v>
      </c>
      <c r="C4057" s="261" t="s">
        <v>3972</v>
      </c>
      <c r="D4057" s="261" t="s">
        <v>764</v>
      </c>
      <c r="E4057" s="261">
        <v>32815</v>
      </c>
      <c r="F4057" s="261" t="s">
        <v>7208</v>
      </c>
      <c r="G4057" s="261" t="s">
        <v>723</v>
      </c>
      <c r="H4057" s="261">
        <v>2</v>
      </c>
      <c r="I4057" s="261" t="s">
        <v>7209</v>
      </c>
      <c r="J4057" s="261" t="s">
        <v>7210</v>
      </c>
      <c r="K4057" s="261" t="s">
        <v>7211</v>
      </c>
      <c r="L4057" s="262">
        <v>45645</v>
      </c>
      <c r="M4057" s="261" t="s">
        <v>20</v>
      </c>
    </row>
    <row r="4058" spans="1:13" x14ac:dyDescent="0.35">
      <c r="A4058" s="259" t="s">
        <v>6898</v>
      </c>
      <c r="B4058" s="259" t="s">
        <v>6899</v>
      </c>
      <c r="C4058" s="259" t="s">
        <v>3972</v>
      </c>
      <c r="D4058" s="259" t="s">
        <v>769</v>
      </c>
      <c r="E4058" s="259">
        <v>10904000</v>
      </c>
      <c r="F4058" s="259" t="s">
        <v>7212</v>
      </c>
      <c r="G4058" s="259" t="s">
        <v>723</v>
      </c>
      <c r="H4058" s="259">
        <v>2</v>
      </c>
      <c r="I4058" s="259" t="s">
        <v>7213</v>
      </c>
      <c r="J4058" s="259" t="s">
        <v>7214</v>
      </c>
      <c r="K4058" s="259" t="s">
        <v>7215</v>
      </c>
      <c r="L4058" s="260">
        <v>45645</v>
      </c>
      <c r="M4058" s="259" t="s">
        <v>20</v>
      </c>
    </row>
    <row r="4059" spans="1:13" x14ac:dyDescent="0.35">
      <c r="A4059" s="261" t="s">
        <v>6898</v>
      </c>
      <c r="B4059" s="261" t="s">
        <v>6899</v>
      </c>
      <c r="C4059" s="261" t="s">
        <v>3972</v>
      </c>
      <c r="D4059" s="261" t="s">
        <v>774</v>
      </c>
      <c r="E4059" s="261">
        <v>584782</v>
      </c>
      <c r="F4059" s="261" t="s">
        <v>7216</v>
      </c>
      <c r="G4059" s="261" t="s">
        <v>723</v>
      </c>
      <c r="H4059" s="261">
        <v>2</v>
      </c>
      <c r="I4059" s="261" t="s">
        <v>7217</v>
      </c>
      <c r="J4059" s="261" t="s">
        <v>7218</v>
      </c>
      <c r="K4059" s="261" t="s">
        <v>7219</v>
      </c>
      <c r="L4059" s="262">
        <v>45645</v>
      </c>
      <c r="M4059" s="261" t="s">
        <v>20</v>
      </c>
    </row>
    <row r="4060" spans="1:13" x14ac:dyDescent="0.35">
      <c r="A4060" s="259" t="s">
        <v>6898</v>
      </c>
      <c r="B4060" s="259" t="s">
        <v>6899</v>
      </c>
      <c r="C4060" s="259" t="s">
        <v>3972</v>
      </c>
      <c r="D4060" s="259" t="s">
        <v>463</v>
      </c>
      <c r="E4060" s="259" t="s">
        <v>17</v>
      </c>
      <c r="F4060" s="259" t="s">
        <v>7220</v>
      </c>
      <c r="G4060" s="259" t="s">
        <v>723</v>
      </c>
      <c r="H4060" s="259">
        <v>2</v>
      </c>
      <c r="I4060" s="259" t="s">
        <v>7221</v>
      </c>
      <c r="J4060" s="259" t="s">
        <v>7222</v>
      </c>
      <c r="K4060" s="259" t="s">
        <v>7223</v>
      </c>
      <c r="L4060" s="260">
        <v>45645</v>
      </c>
      <c r="M4060" s="259" t="s">
        <v>20</v>
      </c>
    </row>
    <row r="4061" spans="1:13" x14ac:dyDescent="0.35">
      <c r="A4061" s="261" t="s">
        <v>6898</v>
      </c>
      <c r="B4061" s="261" t="s">
        <v>6899</v>
      </c>
      <c r="C4061" s="261" t="s">
        <v>3972</v>
      </c>
      <c r="D4061" s="261" t="s">
        <v>40</v>
      </c>
      <c r="E4061" s="261">
        <v>7</v>
      </c>
      <c r="F4061" s="261" t="s">
        <v>6834</v>
      </c>
      <c r="G4061" s="261" t="s">
        <v>22</v>
      </c>
      <c r="H4061" s="261">
        <v>3</v>
      </c>
      <c r="I4061" s="261" t="s">
        <v>6835</v>
      </c>
      <c r="J4061" s="261" t="s">
        <v>7224</v>
      </c>
      <c r="K4061" s="261" t="s">
        <v>7225</v>
      </c>
      <c r="L4061" s="262">
        <v>45645</v>
      </c>
      <c r="M4061" s="261" t="s">
        <v>20</v>
      </c>
    </row>
    <row r="4062" spans="1:13" x14ac:dyDescent="0.35">
      <c r="A4062" s="259" t="s">
        <v>6898</v>
      </c>
      <c r="B4062" s="259" t="s">
        <v>6899</v>
      </c>
      <c r="C4062" s="259" t="s">
        <v>3972</v>
      </c>
      <c r="D4062" s="259" t="s">
        <v>644</v>
      </c>
      <c r="E4062" s="259">
        <v>17</v>
      </c>
      <c r="F4062" s="259" t="s">
        <v>6834</v>
      </c>
      <c r="G4062" s="259" t="s">
        <v>723</v>
      </c>
      <c r="H4062" s="259">
        <v>2</v>
      </c>
      <c r="I4062" s="259" t="s">
        <v>6835</v>
      </c>
      <c r="J4062" s="259" t="s">
        <v>7226</v>
      </c>
      <c r="K4062" s="259" t="s">
        <v>7227</v>
      </c>
      <c r="L4062" s="260">
        <v>45645</v>
      </c>
      <c r="M4062" s="259" t="s">
        <v>20</v>
      </c>
    </row>
    <row r="4063" spans="1:13" x14ac:dyDescent="0.35">
      <c r="A4063" s="261" t="s">
        <v>6898</v>
      </c>
      <c r="B4063" s="261" t="s">
        <v>6899</v>
      </c>
      <c r="C4063" s="261" t="s">
        <v>3972</v>
      </c>
      <c r="D4063" s="261" t="s">
        <v>649</v>
      </c>
      <c r="E4063" s="261">
        <v>17</v>
      </c>
      <c r="F4063" s="261" t="s">
        <v>6834</v>
      </c>
      <c r="G4063" s="261" t="s">
        <v>723</v>
      </c>
      <c r="H4063" s="261">
        <v>2</v>
      </c>
      <c r="I4063" s="261" t="s">
        <v>6835</v>
      </c>
      <c r="J4063" s="261" t="s">
        <v>7228</v>
      </c>
      <c r="K4063" s="261" t="s">
        <v>7229</v>
      </c>
      <c r="L4063" s="262">
        <v>45645</v>
      </c>
      <c r="M4063" s="261" t="s">
        <v>20</v>
      </c>
    </row>
    <row r="4064" spans="1:13" x14ac:dyDescent="0.35">
      <c r="A4064" s="259" t="s">
        <v>6898</v>
      </c>
      <c r="B4064" s="259" t="s">
        <v>6899</v>
      </c>
      <c r="C4064" s="259" t="s">
        <v>3972</v>
      </c>
      <c r="D4064" s="259" t="s">
        <v>797</v>
      </c>
      <c r="E4064" s="259">
        <v>78100</v>
      </c>
      <c r="F4064" s="259" t="s">
        <v>7230</v>
      </c>
      <c r="G4064" s="259" t="s">
        <v>723</v>
      </c>
      <c r="H4064" s="259">
        <v>2</v>
      </c>
      <c r="I4064" s="259" t="s">
        <v>7231</v>
      </c>
      <c r="J4064" s="259" t="s">
        <v>7232</v>
      </c>
      <c r="K4064" s="259" t="s">
        <v>7233</v>
      </c>
      <c r="L4064" s="260">
        <v>45645</v>
      </c>
      <c r="M4064" s="259" t="s">
        <v>20</v>
      </c>
    </row>
    <row r="4065" spans="1:13" x14ac:dyDescent="0.35">
      <c r="A4065" s="261" t="s">
        <v>6898</v>
      </c>
      <c r="B4065" s="261" t="s">
        <v>6899</v>
      </c>
      <c r="C4065" s="261" t="s">
        <v>3972</v>
      </c>
      <c r="D4065" s="261" t="s">
        <v>802</v>
      </c>
      <c r="E4065" s="261">
        <v>10319218</v>
      </c>
      <c r="F4065" s="261" t="s">
        <v>7234</v>
      </c>
      <c r="G4065" s="261" t="s">
        <v>723</v>
      </c>
      <c r="H4065" s="261">
        <v>2</v>
      </c>
      <c r="I4065" s="261" t="s">
        <v>7235</v>
      </c>
      <c r="J4065" s="261" t="s">
        <v>6466</v>
      </c>
      <c r="K4065" s="261" t="s">
        <v>7236</v>
      </c>
      <c r="L4065" s="262">
        <v>45645</v>
      </c>
      <c r="M4065" s="261" t="s">
        <v>20</v>
      </c>
    </row>
    <row r="4066" spans="1:13" x14ac:dyDescent="0.35">
      <c r="A4066" s="259" t="s">
        <v>6898</v>
      </c>
      <c r="B4066" s="259" t="s">
        <v>6899</v>
      </c>
      <c r="C4066" s="259" t="s">
        <v>3972</v>
      </c>
      <c r="D4066" s="259" t="s">
        <v>807</v>
      </c>
      <c r="E4066" s="259">
        <v>506682</v>
      </c>
      <c r="F4066" s="259" t="s">
        <v>7237</v>
      </c>
      <c r="G4066" s="259" t="s">
        <v>723</v>
      </c>
      <c r="H4066" s="259">
        <v>2</v>
      </c>
      <c r="I4066" s="259" t="s">
        <v>7238</v>
      </c>
      <c r="J4066" s="259" t="s">
        <v>2115</v>
      </c>
      <c r="K4066" s="259" t="s">
        <v>7239</v>
      </c>
      <c r="L4066" s="260">
        <v>45645</v>
      </c>
      <c r="M4066" s="259" t="s">
        <v>20</v>
      </c>
    </row>
    <row r="4067" spans="1:13" x14ac:dyDescent="0.35">
      <c r="A4067" s="261" t="s">
        <v>6898</v>
      </c>
      <c r="B4067" s="261" t="s">
        <v>6899</v>
      </c>
      <c r="C4067" s="261" t="s">
        <v>3972</v>
      </c>
      <c r="D4067" s="261" t="s">
        <v>810</v>
      </c>
      <c r="E4067" s="261">
        <v>78100</v>
      </c>
      <c r="F4067" s="261" t="s">
        <v>7230</v>
      </c>
      <c r="G4067" s="261" t="s">
        <v>723</v>
      </c>
      <c r="H4067" s="261">
        <v>2</v>
      </c>
      <c r="I4067" s="261" t="s">
        <v>7231</v>
      </c>
      <c r="J4067" s="261" t="s">
        <v>7240</v>
      </c>
      <c r="K4067" s="261" t="s">
        <v>7241</v>
      </c>
      <c r="L4067" s="262">
        <v>45645</v>
      </c>
      <c r="M4067" s="261" t="s">
        <v>20</v>
      </c>
    </row>
    <row r="4068" spans="1:13" x14ac:dyDescent="0.35">
      <c r="A4068" s="259" t="s">
        <v>6898</v>
      </c>
      <c r="B4068" s="259" t="s">
        <v>6899</v>
      </c>
      <c r="C4068" s="259" t="s">
        <v>3972</v>
      </c>
      <c r="D4068" s="259" t="s">
        <v>813</v>
      </c>
      <c r="E4068" s="259" t="s">
        <v>17</v>
      </c>
      <c r="F4068" s="259" t="s">
        <v>17</v>
      </c>
      <c r="G4068" s="259" t="s">
        <v>17</v>
      </c>
      <c r="H4068" s="259" t="s">
        <v>17</v>
      </c>
      <c r="I4068" s="259" t="s">
        <v>17</v>
      </c>
      <c r="J4068" s="259" t="s">
        <v>3973</v>
      </c>
      <c r="K4068" s="259" t="s">
        <v>7242</v>
      </c>
      <c r="L4068" s="260">
        <v>45645</v>
      </c>
      <c r="M4068" s="259" t="s">
        <v>20</v>
      </c>
    </row>
    <row r="4069" spans="1:13" x14ac:dyDescent="0.35">
      <c r="A4069" s="261" t="s">
        <v>6898</v>
      </c>
      <c r="B4069" s="261" t="s">
        <v>6899</v>
      </c>
      <c r="C4069" s="261" t="s">
        <v>3972</v>
      </c>
      <c r="D4069" s="261" t="s">
        <v>679</v>
      </c>
      <c r="E4069" s="261" t="s">
        <v>17</v>
      </c>
      <c r="F4069" s="261" t="s">
        <v>17</v>
      </c>
      <c r="G4069" s="261" t="s">
        <v>17</v>
      </c>
      <c r="H4069" s="261" t="s">
        <v>17</v>
      </c>
      <c r="I4069" s="261" t="s">
        <v>17</v>
      </c>
      <c r="J4069" s="261" t="s">
        <v>3973</v>
      </c>
      <c r="K4069" s="261" t="s">
        <v>7243</v>
      </c>
      <c r="L4069" s="262">
        <v>45645</v>
      </c>
      <c r="M4069" s="261" t="s">
        <v>20</v>
      </c>
    </row>
    <row r="4070" spans="1:13" x14ac:dyDescent="0.35">
      <c r="A4070" s="259" t="s">
        <v>6898</v>
      </c>
      <c r="B4070" s="259" t="s">
        <v>6899</v>
      </c>
      <c r="C4070" s="259" t="s">
        <v>3972</v>
      </c>
      <c r="D4070" s="259" t="s">
        <v>317</v>
      </c>
      <c r="E4070" s="259">
        <v>3</v>
      </c>
      <c r="F4070" s="259" t="s">
        <v>7244</v>
      </c>
      <c r="G4070" s="259" t="s">
        <v>404</v>
      </c>
      <c r="H4070" s="259">
        <v>1</v>
      </c>
      <c r="I4070" s="259" t="s">
        <v>7245</v>
      </c>
      <c r="J4070" s="259" t="s">
        <v>6889</v>
      </c>
      <c r="K4070" s="259" t="s">
        <v>7246</v>
      </c>
      <c r="L4070" s="260">
        <v>45645</v>
      </c>
      <c r="M4070" s="259" t="s">
        <v>20</v>
      </c>
    </row>
    <row r="4071" spans="1:13" x14ac:dyDescent="0.35">
      <c r="A4071" s="261" t="s">
        <v>6898</v>
      </c>
      <c r="B4071" s="261" t="s">
        <v>6899</v>
      </c>
      <c r="C4071" s="261" t="s">
        <v>3972</v>
      </c>
      <c r="D4071" s="261" t="s">
        <v>26</v>
      </c>
      <c r="E4071" s="261" t="s">
        <v>17</v>
      </c>
      <c r="F4071" s="261" t="s">
        <v>17</v>
      </c>
      <c r="G4071" s="261" t="s">
        <v>17</v>
      </c>
      <c r="H4071" s="261" t="s">
        <v>17</v>
      </c>
      <c r="I4071" s="261" t="s">
        <v>17</v>
      </c>
      <c r="J4071" s="261" t="s">
        <v>1153</v>
      </c>
      <c r="K4071" s="261" t="s">
        <v>7247</v>
      </c>
      <c r="L4071" s="262">
        <v>45645</v>
      </c>
      <c r="M4071" s="261" t="s">
        <v>20</v>
      </c>
    </row>
    <row r="4072" spans="1:13" x14ac:dyDescent="0.35">
      <c r="A4072" s="259" t="s">
        <v>6898</v>
      </c>
      <c r="B4072" s="259" t="s">
        <v>6899</v>
      </c>
      <c r="C4072" s="259" t="s">
        <v>3972</v>
      </c>
      <c r="D4072" s="259" t="s">
        <v>28</v>
      </c>
      <c r="E4072" s="259" t="s">
        <v>17</v>
      </c>
      <c r="F4072" s="259" t="s">
        <v>17</v>
      </c>
      <c r="G4072" s="259" t="s">
        <v>17</v>
      </c>
      <c r="H4072" s="259" t="s">
        <v>17</v>
      </c>
      <c r="I4072" s="259" t="s">
        <v>17</v>
      </c>
      <c r="J4072" s="259" t="s">
        <v>1153</v>
      </c>
      <c r="K4072" s="259" t="s">
        <v>7248</v>
      </c>
      <c r="L4072" s="260">
        <v>45645</v>
      </c>
      <c r="M4072" s="259" t="s">
        <v>20</v>
      </c>
    </row>
    <row r="4073" spans="1:13" x14ac:dyDescent="0.35">
      <c r="A4073" s="261" t="s">
        <v>6898</v>
      </c>
      <c r="B4073" s="261" t="s">
        <v>6899</v>
      </c>
      <c r="C4073" s="261" t="s">
        <v>3972</v>
      </c>
      <c r="D4073" s="261" t="s">
        <v>38</v>
      </c>
      <c r="E4073" s="261" t="s">
        <v>17</v>
      </c>
      <c r="F4073" s="261" t="s">
        <v>17</v>
      </c>
      <c r="G4073" s="261" t="s">
        <v>17</v>
      </c>
      <c r="H4073" s="261" t="s">
        <v>17</v>
      </c>
      <c r="I4073" s="261" t="s">
        <v>17</v>
      </c>
      <c r="J4073" s="261" t="s">
        <v>1153</v>
      </c>
      <c r="K4073" s="261" t="s">
        <v>7249</v>
      </c>
      <c r="L4073" s="262">
        <v>45645</v>
      </c>
      <c r="M4073" s="261" t="s">
        <v>20</v>
      </c>
    </row>
    <row r="4074" spans="1:13" x14ac:dyDescent="0.35">
      <c r="A4074" s="259" t="s">
        <v>6898</v>
      </c>
      <c r="B4074" s="259" t="s">
        <v>6899</v>
      </c>
      <c r="C4074" s="259" t="s">
        <v>3972</v>
      </c>
      <c r="D4074" s="259" t="s">
        <v>16</v>
      </c>
      <c r="E4074" s="259">
        <v>1618</v>
      </c>
      <c r="F4074" s="259" t="s">
        <v>6834</v>
      </c>
      <c r="G4074" s="259" t="s">
        <v>404</v>
      </c>
      <c r="H4074" s="259">
        <v>1</v>
      </c>
      <c r="I4074" s="259" t="s">
        <v>6835</v>
      </c>
      <c r="J4074" s="259" t="s">
        <v>7250</v>
      </c>
      <c r="K4074" s="259" t="s">
        <v>7251</v>
      </c>
      <c r="L4074" s="260">
        <v>45645</v>
      </c>
      <c r="M4074" s="259" t="s">
        <v>20</v>
      </c>
    </row>
    <row r="4075" spans="1:13" x14ac:dyDescent="0.35">
      <c r="A4075" s="261" t="s">
        <v>6898</v>
      </c>
      <c r="B4075" s="261" t="s">
        <v>6899</v>
      </c>
      <c r="C4075" s="261" t="s">
        <v>3972</v>
      </c>
      <c r="D4075" s="261" t="s">
        <v>21</v>
      </c>
      <c r="E4075" s="261">
        <v>36</v>
      </c>
      <c r="F4075" s="261" t="s">
        <v>6834</v>
      </c>
      <c r="G4075" s="261" t="s">
        <v>404</v>
      </c>
      <c r="H4075" s="261">
        <v>1</v>
      </c>
      <c r="I4075" s="261" t="s">
        <v>6835</v>
      </c>
      <c r="J4075" s="261" t="s">
        <v>7252</v>
      </c>
      <c r="K4075" s="261" t="s">
        <v>7253</v>
      </c>
      <c r="L4075" s="262">
        <v>45645</v>
      </c>
      <c r="M4075" s="261" t="s">
        <v>20</v>
      </c>
    </row>
    <row r="4076" spans="1:13" x14ac:dyDescent="0.35">
      <c r="A4076" s="259" t="s">
        <v>6898</v>
      </c>
      <c r="B4076" s="259" t="s">
        <v>6899</v>
      </c>
      <c r="C4076" s="259" t="s">
        <v>3972</v>
      </c>
      <c r="D4076" s="259" t="s">
        <v>631</v>
      </c>
      <c r="E4076" s="259" t="s">
        <v>17</v>
      </c>
      <c r="F4076" s="259" t="s">
        <v>17</v>
      </c>
      <c r="G4076" s="259" t="s">
        <v>17</v>
      </c>
      <c r="H4076" s="259" t="s">
        <v>17</v>
      </c>
      <c r="I4076" s="259" t="s">
        <v>17</v>
      </c>
      <c r="J4076" s="259" t="s">
        <v>1153</v>
      </c>
      <c r="K4076" s="259" t="s">
        <v>7254</v>
      </c>
      <c r="L4076" s="260">
        <v>45645</v>
      </c>
      <c r="M4076" s="259" t="s">
        <v>20</v>
      </c>
    </row>
    <row r="4077" spans="1:13" x14ac:dyDescent="0.35">
      <c r="A4077" s="261" t="s">
        <v>6898</v>
      </c>
      <c r="B4077" s="261" t="s">
        <v>6899</v>
      </c>
      <c r="C4077" s="261" t="s">
        <v>3972</v>
      </c>
      <c r="D4077" s="261" t="s">
        <v>24</v>
      </c>
      <c r="E4077" s="261" t="s">
        <v>17</v>
      </c>
      <c r="F4077" s="261" t="s">
        <v>17</v>
      </c>
      <c r="G4077" s="261" t="s">
        <v>17</v>
      </c>
      <c r="H4077" s="261" t="s">
        <v>17</v>
      </c>
      <c r="I4077" s="261" t="s">
        <v>17</v>
      </c>
      <c r="J4077" s="261" t="s">
        <v>1153</v>
      </c>
      <c r="K4077" s="261" t="s">
        <v>7255</v>
      </c>
      <c r="L4077" s="262">
        <v>45645</v>
      </c>
      <c r="M4077" s="261" t="s">
        <v>20</v>
      </c>
    </row>
    <row r="4078" spans="1:13" x14ac:dyDescent="0.35">
      <c r="A4078" s="259" t="s">
        <v>6927</v>
      </c>
      <c r="B4078" s="259" t="s">
        <v>6928</v>
      </c>
      <c r="C4078" s="259" t="s">
        <v>2289</v>
      </c>
      <c r="D4078" s="259" t="s">
        <v>759</v>
      </c>
      <c r="E4078" s="259">
        <v>109033245</v>
      </c>
      <c r="F4078" s="259" t="s">
        <v>6715</v>
      </c>
      <c r="G4078" s="259" t="s">
        <v>723</v>
      </c>
      <c r="H4078" s="259">
        <v>2</v>
      </c>
      <c r="I4078" s="259" t="s">
        <v>6716</v>
      </c>
      <c r="J4078" s="259" t="s">
        <v>6717</v>
      </c>
      <c r="K4078" s="259" t="s">
        <v>7256</v>
      </c>
      <c r="L4078" s="260">
        <v>45645</v>
      </c>
      <c r="M4078" s="259" t="s">
        <v>20</v>
      </c>
    </row>
    <row r="4079" spans="1:13" x14ac:dyDescent="0.35">
      <c r="A4079" s="261" t="s">
        <v>6927</v>
      </c>
      <c r="B4079" s="261" t="s">
        <v>6928</v>
      </c>
      <c r="C4079" s="261" t="s">
        <v>2289</v>
      </c>
      <c r="D4079" s="261" t="s">
        <v>764</v>
      </c>
      <c r="E4079" s="261">
        <v>243040</v>
      </c>
      <c r="F4079" s="261" t="s">
        <v>7257</v>
      </c>
      <c r="G4079" s="261" t="s">
        <v>723</v>
      </c>
      <c r="H4079" s="261">
        <v>2</v>
      </c>
      <c r="I4079" s="261" t="s">
        <v>7258</v>
      </c>
      <c r="J4079" s="261" t="s">
        <v>7259</v>
      </c>
      <c r="K4079" s="261" t="s">
        <v>7260</v>
      </c>
      <c r="L4079" s="262">
        <v>45645</v>
      </c>
      <c r="M4079" s="261" t="s">
        <v>20</v>
      </c>
    </row>
    <row r="4080" spans="1:13" x14ac:dyDescent="0.35">
      <c r="A4080" s="259" t="s">
        <v>6927</v>
      </c>
      <c r="B4080" s="259" t="s">
        <v>6928</v>
      </c>
      <c r="C4080" s="259" t="s">
        <v>2289</v>
      </c>
      <c r="D4080" s="259" t="s">
        <v>769</v>
      </c>
      <c r="E4080" s="259">
        <v>90277436</v>
      </c>
      <c r="F4080" s="259" t="s">
        <v>7261</v>
      </c>
      <c r="G4080" s="259" t="s">
        <v>723</v>
      </c>
      <c r="H4080" s="259">
        <v>2</v>
      </c>
      <c r="I4080" s="259" t="s">
        <v>7262</v>
      </c>
      <c r="J4080" s="259" t="s">
        <v>7263</v>
      </c>
      <c r="K4080" s="259" t="s">
        <v>7264</v>
      </c>
      <c r="L4080" s="260">
        <v>45645</v>
      </c>
      <c r="M4080" s="259" t="s">
        <v>20</v>
      </c>
    </row>
    <row r="4081" spans="1:13" x14ac:dyDescent="0.35">
      <c r="A4081" s="261" t="s">
        <v>6927</v>
      </c>
      <c r="B4081" s="261" t="s">
        <v>6928</v>
      </c>
      <c r="C4081" s="261" t="s">
        <v>2289</v>
      </c>
      <c r="D4081" s="261" t="s">
        <v>774</v>
      </c>
      <c r="E4081" s="261">
        <v>13371990</v>
      </c>
      <c r="F4081" s="261" t="s">
        <v>7265</v>
      </c>
      <c r="G4081" s="261" t="s">
        <v>723</v>
      </c>
      <c r="H4081" s="261">
        <v>2</v>
      </c>
      <c r="I4081" s="261" t="s">
        <v>7266</v>
      </c>
      <c r="J4081" s="261" t="s">
        <v>7267</v>
      </c>
      <c r="K4081" s="261" t="s">
        <v>7268</v>
      </c>
      <c r="L4081" s="262">
        <v>45645</v>
      </c>
      <c r="M4081" s="261" t="s">
        <v>20</v>
      </c>
    </row>
    <row r="4082" spans="1:13" x14ac:dyDescent="0.35">
      <c r="A4082" s="259" t="s">
        <v>6927</v>
      </c>
      <c r="B4082" s="259" t="s">
        <v>6928</v>
      </c>
      <c r="C4082" s="259" t="s">
        <v>2289</v>
      </c>
      <c r="D4082" s="259" t="s">
        <v>463</v>
      </c>
      <c r="E4082" s="259">
        <v>164599</v>
      </c>
      <c r="F4082" s="259" t="s">
        <v>7265</v>
      </c>
      <c r="G4082" s="259" t="s">
        <v>723</v>
      </c>
      <c r="H4082" s="259">
        <v>2</v>
      </c>
      <c r="I4082" s="259" t="s">
        <v>7269</v>
      </c>
      <c r="J4082" s="259" t="s">
        <v>7270</v>
      </c>
      <c r="K4082" s="259" t="s">
        <v>7271</v>
      </c>
      <c r="L4082" s="260">
        <v>45645</v>
      </c>
      <c r="M4082" s="259" t="s">
        <v>20</v>
      </c>
    </row>
    <row r="4083" spans="1:13" x14ac:dyDescent="0.35">
      <c r="A4083" s="261" t="s">
        <v>6927</v>
      </c>
      <c r="B4083" s="261" t="s">
        <v>6928</v>
      </c>
      <c r="C4083" s="261" t="s">
        <v>2289</v>
      </c>
      <c r="D4083" s="261" t="s">
        <v>40</v>
      </c>
      <c r="E4083" s="261">
        <v>148</v>
      </c>
      <c r="F4083" s="261" t="s">
        <v>7272</v>
      </c>
      <c r="G4083" s="261" t="s">
        <v>723</v>
      </c>
      <c r="H4083" s="261">
        <v>2</v>
      </c>
      <c r="I4083" s="261" t="s">
        <v>7273</v>
      </c>
      <c r="J4083" s="261" t="s">
        <v>7274</v>
      </c>
      <c r="K4083" s="261" t="s">
        <v>7275</v>
      </c>
      <c r="L4083" s="262">
        <v>45645</v>
      </c>
      <c r="M4083" s="261" t="s">
        <v>20</v>
      </c>
    </row>
    <row r="4084" spans="1:13" x14ac:dyDescent="0.35">
      <c r="A4084" s="259" t="s">
        <v>6927</v>
      </c>
      <c r="B4084" s="259" t="s">
        <v>6928</v>
      </c>
      <c r="C4084" s="259" t="s">
        <v>2289</v>
      </c>
      <c r="D4084" s="259" t="s">
        <v>644</v>
      </c>
      <c r="E4084" s="259">
        <v>295</v>
      </c>
      <c r="F4084" s="259" t="s">
        <v>6737</v>
      </c>
      <c r="G4084" s="259" t="s">
        <v>723</v>
      </c>
      <c r="H4084" s="259">
        <v>2</v>
      </c>
      <c r="I4084" s="259" t="s">
        <v>6738</v>
      </c>
      <c r="J4084" s="259" t="s">
        <v>7276</v>
      </c>
      <c r="K4084" s="259" t="s">
        <v>7277</v>
      </c>
      <c r="L4084" s="260">
        <v>45645</v>
      </c>
      <c r="M4084" s="259" t="s">
        <v>20</v>
      </c>
    </row>
    <row r="4085" spans="1:13" x14ac:dyDescent="0.35">
      <c r="A4085" s="261" t="s">
        <v>6927</v>
      </c>
      <c r="B4085" s="261" t="s">
        <v>6928</v>
      </c>
      <c r="C4085" s="261" t="s">
        <v>2289</v>
      </c>
      <c r="D4085" s="261" t="s">
        <v>649</v>
      </c>
      <c r="E4085" s="261">
        <v>295</v>
      </c>
      <c r="F4085" s="261" t="s">
        <v>6737</v>
      </c>
      <c r="G4085" s="261" t="s">
        <v>723</v>
      </c>
      <c r="H4085" s="261">
        <v>2</v>
      </c>
      <c r="I4085" s="261" t="s">
        <v>6738</v>
      </c>
      <c r="J4085" s="261" t="s">
        <v>7278</v>
      </c>
      <c r="K4085" s="261" t="s">
        <v>7279</v>
      </c>
      <c r="L4085" s="262">
        <v>45645</v>
      </c>
      <c r="M4085" s="261" t="s">
        <v>20</v>
      </c>
    </row>
    <row r="4086" spans="1:13" x14ac:dyDescent="0.35">
      <c r="A4086" s="259" t="s">
        <v>6927</v>
      </c>
      <c r="B4086" s="259" t="s">
        <v>6928</v>
      </c>
      <c r="C4086" s="259" t="s">
        <v>2289</v>
      </c>
      <c r="D4086" s="259" t="s">
        <v>797</v>
      </c>
      <c r="E4086" s="259">
        <v>2706100</v>
      </c>
      <c r="F4086" s="259" t="s">
        <v>7280</v>
      </c>
      <c r="G4086" s="259" t="s">
        <v>723</v>
      </c>
      <c r="H4086" s="259">
        <v>2</v>
      </c>
      <c r="I4086" s="259" t="s">
        <v>7281</v>
      </c>
      <c r="J4086" s="259" t="s">
        <v>7282</v>
      </c>
      <c r="K4086" s="259" t="s">
        <v>7283</v>
      </c>
      <c r="L4086" s="260">
        <v>45645</v>
      </c>
      <c r="M4086" s="259" t="s">
        <v>20</v>
      </c>
    </row>
    <row r="4087" spans="1:13" x14ac:dyDescent="0.35">
      <c r="A4087" s="261" t="s">
        <v>6927</v>
      </c>
      <c r="B4087" s="261" t="s">
        <v>6928</v>
      </c>
      <c r="C4087" s="261" t="s">
        <v>2289</v>
      </c>
      <c r="D4087" s="261" t="s">
        <v>802</v>
      </c>
      <c r="E4087" s="261">
        <v>76905446</v>
      </c>
      <c r="F4087" s="261" t="s">
        <v>7284</v>
      </c>
      <c r="G4087" s="261" t="s">
        <v>723</v>
      </c>
      <c r="H4087" s="261">
        <v>2</v>
      </c>
      <c r="I4087" s="261" t="s">
        <v>7285</v>
      </c>
      <c r="J4087" s="261" t="s">
        <v>5941</v>
      </c>
      <c r="K4087" s="261" t="s">
        <v>7286</v>
      </c>
      <c r="L4087" s="262">
        <v>45645</v>
      </c>
      <c r="M4087" s="261" t="s">
        <v>20</v>
      </c>
    </row>
    <row r="4088" spans="1:13" x14ac:dyDescent="0.35">
      <c r="A4088" s="259" t="s">
        <v>6927</v>
      </c>
      <c r="B4088" s="259" t="s">
        <v>6928</v>
      </c>
      <c r="C4088" s="259" t="s">
        <v>2289</v>
      </c>
      <c r="D4088" s="259" t="s">
        <v>807</v>
      </c>
      <c r="E4088" s="259">
        <v>10665890</v>
      </c>
      <c r="F4088" s="259" t="s">
        <v>7287</v>
      </c>
      <c r="G4088" s="259" t="s">
        <v>723</v>
      </c>
      <c r="H4088" s="259">
        <v>2</v>
      </c>
      <c r="I4088" s="259" t="s">
        <v>7288</v>
      </c>
      <c r="J4088" s="259" t="s">
        <v>5618</v>
      </c>
      <c r="K4088" s="259" t="s">
        <v>7289</v>
      </c>
      <c r="L4088" s="260">
        <v>45645</v>
      </c>
      <c r="M4088" s="259" t="s">
        <v>20</v>
      </c>
    </row>
    <row r="4089" spans="1:13" x14ac:dyDescent="0.35">
      <c r="A4089" s="261" t="s">
        <v>6927</v>
      </c>
      <c r="B4089" s="261" t="s">
        <v>6928</v>
      </c>
      <c r="C4089" s="261" t="s">
        <v>2289</v>
      </c>
      <c r="D4089" s="261" t="s">
        <v>810</v>
      </c>
      <c r="E4089" s="261">
        <v>2706100</v>
      </c>
      <c r="F4089" s="261" t="s">
        <v>7280</v>
      </c>
      <c r="G4089" s="261" t="s">
        <v>723</v>
      </c>
      <c r="H4089" s="261">
        <v>2</v>
      </c>
      <c r="I4089" s="261" t="s">
        <v>7281</v>
      </c>
      <c r="J4089" s="261" t="s">
        <v>7290</v>
      </c>
      <c r="K4089" s="261" t="s">
        <v>7291</v>
      </c>
      <c r="L4089" s="262">
        <v>45645</v>
      </c>
      <c r="M4089" s="261" t="s">
        <v>20</v>
      </c>
    </row>
    <row r="4090" spans="1:13" x14ac:dyDescent="0.35">
      <c r="A4090" s="259" t="s">
        <v>6927</v>
      </c>
      <c r="B4090" s="259" t="s">
        <v>6928</v>
      </c>
      <c r="C4090" s="259" t="s">
        <v>2289</v>
      </c>
      <c r="D4090" s="259" t="s">
        <v>813</v>
      </c>
      <c r="E4090" s="259" t="s">
        <v>17</v>
      </c>
      <c r="F4090" s="259" t="s">
        <v>17</v>
      </c>
      <c r="G4090" s="259" t="s">
        <v>17</v>
      </c>
      <c r="H4090" s="259" t="s">
        <v>17</v>
      </c>
      <c r="I4090" s="259" t="s">
        <v>17</v>
      </c>
      <c r="J4090" s="259" t="s">
        <v>6750</v>
      </c>
      <c r="K4090" s="259" t="s">
        <v>7292</v>
      </c>
      <c r="L4090" s="260">
        <v>45645</v>
      </c>
      <c r="M4090" s="259" t="s">
        <v>20</v>
      </c>
    </row>
    <row r="4091" spans="1:13" x14ac:dyDescent="0.35">
      <c r="A4091" s="261" t="s">
        <v>6927</v>
      </c>
      <c r="B4091" s="261" t="s">
        <v>6928</v>
      </c>
      <c r="C4091" s="261" t="s">
        <v>2289</v>
      </c>
      <c r="D4091" s="261" t="s">
        <v>679</v>
      </c>
      <c r="E4091" s="261" t="s">
        <v>17</v>
      </c>
      <c r="F4091" s="261" t="s">
        <v>17</v>
      </c>
      <c r="G4091" s="261" t="s">
        <v>17</v>
      </c>
      <c r="H4091" s="261" t="s">
        <v>17</v>
      </c>
      <c r="I4091" s="261" t="s">
        <v>17</v>
      </c>
      <c r="J4091" s="261" t="s">
        <v>6750</v>
      </c>
      <c r="K4091" s="261" t="s">
        <v>7293</v>
      </c>
      <c r="L4091" s="262">
        <v>45645</v>
      </c>
      <c r="M4091" s="261" t="s">
        <v>20</v>
      </c>
    </row>
    <row r="4092" spans="1:13" x14ac:dyDescent="0.35">
      <c r="A4092" s="259" t="s">
        <v>6927</v>
      </c>
      <c r="B4092" s="259" t="s">
        <v>6928</v>
      </c>
      <c r="C4092" s="259" t="s">
        <v>2289</v>
      </c>
      <c r="D4092" s="259" t="s">
        <v>317</v>
      </c>
      <c r="E4092" s="259">
        <v>4</v>
      </c>
      <c r="F4092" s="259" t="s">
        <v>7294</v>
      </c>
      <c r="G4092" s="259" t="s">
        <v>723</v>
      </c>
      <c r="H4092" s="259">
        <v>2</v>
      </c>
      <c r="I4092" s="259" t="s">
        <v>7295</v>
      </c>
      <c r="J4092" s="259" t="s">
        <v>6753</v>
      </c>
      <c r="K4092" s="259" t="s">
        <v>7296</v>
      </c>
      <c r="L4092" s="260">
        <v>45645</v>
      </c>
      <c r="M4092" s="259" t="s">
        <v>20</v>
      </c>
    </row>
    <row r="4093" spans="1:13" x14ac:dyDescent="0.35">
      <c r="A4093" s="261" t="s">
        <v>6927</v>
      </c>
      <c r="B4093" s="261" t="s">
        <v>6928</v>
      </c>
      <c r="C4093" s="261" t="s">
        <v>2289</v>
      </c>
      <c r="D4093" s="261" t="s">
        <v>26</v>
      </c>
      <c r="E4093" s="261" t="s">
        <v>17</v>
      </c>
      <c r="F4093" s="261" t="s">
        <v>17</v>
      </c>
      <c r="G4093" s="261" t="s">
        <v>17</v>
      </c>
      <c r="H4093" s="261" t="s">
        <v>17</v>
      </c>
      <c r="I4093" s="261" t="s">
        <v>17</v>
      </c>
      <c r="J4093" s="261" t="s">
        <v>2297</v>
      </c>
      <c r="K4093" s="261" t="s">
        <v>7297</v>
      </c>
      <c r="L4093" s="262">
        <v>45645</v>
      </c>
      <c r="M4093" s="261" t="s">
        <v>20</v>
      </c>
    </row>
    <row r="4094" spans="1:13" x14ac:dyDescent="0.35">
      <c r="A4094" s="259" t="s">
        <v>6927</v>
      </c>
      <c r="B4094" s="259" t="s">
        <v>6928</v>
      </c>
      <c r="C4094" s="259" t="s">
        <v>2289</v>
      </c>
      <c r="D4094" s="259" t="s">
        <v>28</v>
      </c>
      <c r="E4094" s="259" t="s">
        <v>17</v>
      </c>
      <c r="F4094" s="259" t="s">
        <v>17</v>
      </c>
      <c r="G4094" s="259" t="s">
        <v>17</v>
      </c>
      <c r="H4094" s="259" t="s">
        <v>17</v>
      </c>
      <c r="I4094" s="259" t="s">
        <v>17</v>
      </c>
      <c r="J4094" s="259" t="s">
        <v>2297</v>
      </c>
      <c r="K4094" s="259" t="s">
        <v>7298</v>
      </c>
      <c r="L4094" s="260">
        <v>45645</v>
      </c>
      <c r="M4094" s="259" t="s">
        <v>20</v>
      </c>
    </row>
    <row r="4095" spans="1:13" x14ac:dyDescent="0.35">
      <c r="A4095" s="261" t="s">
        <v>6927</v>
      </c>
      <c r="B4095" s="261" t="s">
        <v>6928</v>
      </c>
      <c r="C4095" s="261" t="s">
        <v>2289</v>
      </c>
      <c r="D4095" s="261" t="s">
        <v>38</v>
      </c>
      <c r="E4095" s="261" t="s">
        <v>17</v>
      </c>
      <c r="F4095" s="261" t="s">
        <v>17</v>
      </c>
      <c r="G4095" s="261" t="s">
        <v>17</v>
      </c>
      <c r="H4095" s="261" t="s">
        <v>17</v>
      </c>
      <c r="I4095" s="261" t="s">
        <v>17</v>
      </c>
      <c r="J4095" s="261" t="s">
        <v>2300</v>
      </c>
      <c r="K4095" s="261" t="s">
        <v>7299</v>
      </c>
      <c r="L4095" s="262">
        <v>45645</v>
      </c>
      <c r="M4095" s="261" t="s">
        <v>20</v>
      </c>
    </row>
    <row r="4096" spans="1:13" x14ac:dyDescent="0.35">
      <c r="A4096" s="259" t="s">
        <v>6927</v>
      </c>
      <c r="B4096" s="259" t="s">
        <v>6928</v>
      </c>
      <c r="C4096" s="259" t="s">
        <v>2289</v>
      </c>
      <c r="D4096" s="259" t="s">
        <v>16</v>
      </c>
      <c r="E4096" s="259">
        <v>298175</v>
      </c>
      <c r="F4096" s="259" t="s">
        <v>7300</v>
      </c>
      <c r="G4096" s="259" t="s">
        <v>723</v>
      </c>
      <c r="H4096" s="259">
        <v>2</v>
      </c>
      <c r="I4096" s="259" t="s">
        <v>7301</v>
      </c>
      <c r="J4096" s="259" t="s">
        <v>7302</v>
      </c>
      <c r="K4096" s="259" t="s">
        <v>7303</v>
      </c>
      <c r="L4096" s="260">
        <v>45645</v>
      </c>
      <c r="M4096" s="259" t="s">
        <v>20</v>
      </c>
    </row>
    <row r="4097" spans="1:13" x14ac:dyDescent="0.35">
      <c r="A4097" s="261" t="s">
        <v>6927</v>
      </c>
      <c r="B4097" s="261" t="s">
        <v>6928</v>
      </c>
      <c r="C4097" s="261" t="s">
        <v>2289</v>
      </c>
      <c r="D4097" s="261" t="s">
        <v>21</v>
      </c>
      <c r="E4097" s="261">
        <v>31128</v>
      </c>
      <c r="F4097" s="261" t="s">
        <v>7300</v>
      </c>
      <c r="G4097" s="261" t="s">
        <v>723</v>
      </c>
      <c r="H4097" s="261">
        <v>2</v>
      </c>
      <c r="I4097" s="261" t="s">
        <v>7301</v>
      </c>
      <c r="J4097" s="261" t="s">
        <v>7304</v>
      </c>
      <c r="K4097" s="261" t="s">
        <v>7305</v>
      </c>
      <c r="L4097" s="262">
        <v>45645</v>
      </c>
      <c r="M4097" s="261" t="s">
        <v>20</v>
      </c>
    </row>
    <row r="4098" spans="1:13" x14ac:dyDescent="0.35">
      <c r="A4098" s="259" t="s">
        <v>6927</v>
      </c>
      <c r="B4098" s="259" t="s">
        <v>6928</v>
      </c>
      <c r="C4098" s="259" t="s">
        <v>2289</v>
      </c>
      <c r="D4098" s="259" t="s">
        <v>631</v>
      </c>
      <c r="E4098" s="259" t="s">
        <v>17</v>
      </c>
      <c r="F4098" s="259" t="s">
        <v>17</v>
      </c>
      <c r="G4098" s="259" t="s">
        <v>17</v>
      </c>
      <c r="H4098" s="259" t="s">
        <v>17</v>
      </c>
      <c r="I4098" s="259" t="s">
        <v>17</v>
      </c>
      <c r="J4098" s="259" t="s">
        <v>3953</v>
      </c>
      <c r="K4098" s="259" t="s">
        <v>7306</v>
      </c>
      <c r="L4098" s="260">
        <v>45645</v>
      </c>
      <c r="M4098" s="259" t="s">
        <v>20</v>
      </c>
    </row>
    <row r="4099" spans="1:13" x14ac:dyDescent="0.35">
      <c r="A4099" s="261" t="s">
        <v>6927</v>
      </c>
      <c r="B4099" s="261" t="s">
        <v>6928</v>
      </c>
      <c r="C4099" s="261" t="s">
        <v>2289</v>
      </c>
      <c r="D4099" s="261" t="s">
        <v>24</v>
      </c>
      <c r="E4099" s="261">
        <v>362999545</v>
      </c>
      <c r="F4099" s="261" t="s">
        <v>7272</v>
      </c>
      <c r="G4099" s="261" t="s">
        <v>723</v>
      </c>
      <c r="H4099" s="261">
        <v>2</v>
      </c>
      <c r="I4099" s="261" t="s">
        <v>7307</v>
      </c>
      <c r="J4099" s="261" t="s">
        <v>7308</v>
      </c>
      <c r="K4099" s="261" t="s">
        <v>7309</v>
      </c>
      <c r="L4099" s="262">
        <v>45645</v>
      </c>
      <c r="M4099" s="261" t="s">
        <v>20</v>
      </c>
    </row>
    <row r="4100" spans="1:13" x14ac:dyDescent="0.35">
      <c r="A4100" s="259" t="s">
        <v>4215</v>
      </c>
      <c r="B4100" s="259" t="s">
        <v>4216</v>
      </c>
      <c r="C4100" s="259" t="s">
        <v>4217</v>
      </c>
      <c r="D4100" s="259" t="s">
        <v>759</v>
      </c>
      <c r="E4100" s="259">
        <v>12288863</v>
      </c>
      <c r="F4100" s="259" t="s">
        <v>7310</v>
      </c>
      <c r="G4100" s="259" t="s">
        <v>723</v>
      </c>
      <c r="H4100" s="259">
        <v>2</v>
      </c>
      <c r="I4100" s="259" t="s">
        <v>7311</v>
      </c>
      <c r="J4100" s="259" t="s">
        <v>7312</v>
      </c>
      <c r="K4100" s="259" t="s">
        <v>7313</v>
      </c>
      <c r="L4100" s="260">
        <v>45645</v>
      </c>
      <c r="M4100" s="259" t="s">
        <v>352</v>
      </c>
    </row>
    <row r="4101" spans="1:13" x14ac:dyDescent="0.35">
      <c r="A4101" s="261" t="s">
        <v>4215</v>
      </c>
      <c r="B4101" s="261" t="s">
        <v>4216</v>
      </c>
      <c r="C4101" s="261" t="s">
        <v>4217</v>
      </c>
      <c r="D4101" s="261" t="s">
        <v>764</v>
      </c>
      <c r="E4101" s="261">
        <v>25680</v>
      </c>
      <c r="F4101" s="261" t="s">
        <v>7314</v>
      </c>
      <c r="G4101" s="261" t="s">
        <v>723</v>
      </c>
      <c r="H4101" s="261">
        <v>2</v>
      </c>
      <c r="I4101" s="261" t="s">
        <v>7315</v>
      </c>
      <c r="J4101" s="261" t="s">
        <v>7316</v>
      </c>
      <c r="K4101" s="261" t="s">
        <v>7317</v>
      </c>
      <c r="L4101" s="262">
        <v>45645</v>
      </c>
      <c r="M4101" s="261" t="s">
        <v>352</v>
      </c>
    </row>
    <row r="4102" spans="1:13" x14ac:dyDescent="0.35">
      <c r="A4102" s="259" t="s">
        <v>4215</v>
      </c>
      <c r="B4102" s="259" t="s">
        <v>4216</v>
      </c>
      <c r="C4102" s="259" t="s">
        <v>4217</v>
      </c>
      <c r="D4102" s="259" t="s">
        <v>769</v>
      </c>
      <c r="E4102" s="259">
        <v>12288863</v>
      </c>
      <c r="F4102" s="259" t="s">
        <v>7310</v>
      </c>
      <c r="G4102" s="259" t="s">
        <v>723</v>
      </c>
      <c r="H4102" s="259">
        <v>2</v>
      </c>
      <c r="I4102" s="259" t="s">
        <v>7311</v>
      </c>
      <c r="J4102" s="259" t="s">
        <v>7318</v>
      </c>
      <c r="K4102" s="259" t="s">
        <v>7319</v>
      </c>
      <c r="L4102" s="260">
        <v>45645</v>
      </c>
      <c r="M4102" s="259" t="s">
        <v>352</v>
      </c>
    </row>
    <row r="4103" spans="1:13" x14ac:dyDescent="0.35">
      <c r="A4103" s="261" t="s">
        <v>4215</v>
      </c>
      <c r="B4103" s="261" t="s">
        <v>4216</v>
      </c>
      <c r="C4103" s="261" t="s">
        <v>4217</v>
      </c>
      <c r="D4103" s="261" t="s">
        <v>774</v>
      </c>
      <c r="E4103" s="261">
        <v>6005080</v>
      </c>
      <c r="F4103" s="261" t="s">
        <v>7310</v>
      </c>
      <c r="G4103" s="261" t="s">
        <v>723</v>
      </c>
      <c r="H4103" s="261">
        <v>2</v>
      </c>
      <c r="I4103" s="261" t="s">
        <v>7311</v>
      </c>
      <c r="J4103" s="261" t="s">
        <v>7320</v>
      </c>
      <c r="K4103" s="261" t="s">
        <v>7321</v>
      </c>
      <c r="L4103" s="262">
        <v>45645</v>
      </c>
      <c r="M4103" s="261" t="s">
        <v>352</v>
      </c>
    </row>
    <row r="4104" spans="1:13" x14ac:dyDescent="0.35">
      <c r="A4104" s="259" t="s">
        <v>4215</v>
      </c>
      <c r="B4104" s="259" t="s">
        <v>4216</v>
      </c>
      <c r="C4104" s="259" t="s">
        <v>4217</v>
      </c>
      <c r="D4104" s="259" t="s">
        <v>463</v>
      </c>
      <c r="E4104" s="259">
        <v>609736</v>
      </c>
      <c r="F4104" s="259" t="s">
        <v>7322</v>
      </c>
      <c r="G4104" s="259" t="s">
        <v>723</v>
      </c>
      <c r="H4104" s="259">
        <v>2</v>
      </c>
      <c r="I4104" s="259" t="s">
        <v>7323</v>
      </c>
      <c r="J4104" s="259" t="s">
        <v>7324</v>
      </c>
      <c r="K4104" s="259" t="s">
        <v>7325</v>
      </c>
      <c r="L4104" s="260">
        <v>45645</v>
      </c>
      <c r="M4104" s="259" t="s">
        <v>352</v>
      </c>
    </row>
    <row r="4105" spans="1:13" x14ac:dyDescent="0.35">
      <c r="A4105" s="261" t="s">
        <v>4215</v>
      </c>
      <c r="B4105" s="261" t="s">
        <v>4216</v>
      </c>
      <c r="C4105" s="261" t="s">
        <v>4217</v>
      </c>
      <c r="D4105" s="261" t="s">
        <v>40</v>
      </c>
      <c r="E4105" s="261" t="s">
        <v>17</v>
      </c>
      <c r="F4105" s="261" t="s">
        <v>17</v>
      </c>
      <c r="G4105" s="261" t="s">
        <v>17</v>
      </c>
      <c r="H4105" s="261" t="s">
        <v>17</v>
      </c>
      <c r="I4105" s="261" t="s">
        <v>17</v>
      </c>
      <c r="J4105" s="261" t="s">
        <v>7326</v>
      </c>
      <c r="K4105" s="261" t="s">
        <v>7327</v>
      </c>
      <c r="L4105" s="262">
        <v>45645</v>
      </c>
      <c r="M4105" s="261" t="s">
        <v>352</v>
      </c>
    </row>
    <row r="4106" spans="1:13" x14ac:dyDescent="0.35">
      <c r="A4106" s="259" t="s">
        <v>4215</v>
      </c>
      <c r="B4106" s="259" t="s">
        <v>4216</v>
      </c>
      <c r="C4106" s="259" t="s">
        <v>4217</v>
      </c>
      <c r="D4106" s="259" t="s">
        <v>644</v>
      </c>
      <c r="E4106" s="259">
        <v>55</v>
      </c>
      <c r="F4106" s="259" t="s">
        <v>7328</v>
      </c>
      <c r="G4106" s="259" t="s">
        <v>723</v>
      </c>
      <c r="H4106" s="259">
        <v>2</v>
      </c>
      <c r="I4106" s="259" t="s">
        <v>7329</v>
      </c>
      <c r="J4106" s="259" t="s">
        <v>7330</v>
      </c>
      <c r="K4106" s="259" t="s">
        <v>7331</v>
      </c>
      <c r="L4106" s="260">
        <v>45645</v>
      </c>
      <c r="M4106" s="259" t="s">
        <v>20</v>
      </c>
    </row>
    <row r="4107" spans="1:13" x14ac:dyDescent="0.35">
      <c r="A4107" s="261" t="s">
        <v>4215</v>
      </c>
      <c r="B4107" s="261" t="s">
        <v>4216</v>
      </c>
      <c r="C4107" s="261" t="s">
        <v>4217</v>
      </c>
      <c r="D4107" s="261" t="s">
        <v>649</v>
      </c>
      <c r="E4107" s="261">
        <v>55</v>
      </c>
      <c r="F4107" s="261" t="s">
        <v>7328</v>
      </c>
      <c r="G4107" s="261" t="s">
        <v>723</v>
      </c>
      <c r="H4107" s="261">
        <v>2</v>
      </c>
      <c r="I4107" s="261" t="s">
        <v>7329</v>
      </c>
      <c r="J4107" s="261" t="s">
        <v>7332</v>
      </c>
      <c r="K4107" s="261" t="s">
        <v>7333</v>
      </c>
      <c r="L4107" s="262">
        <v>45645</v>
      </c>
      <c r="M4107" s="261" t="s">
        <v>20</v>
      </c>
    </row>
    <row r="4108" spans="1:13" x14ac:dyDescent="0.35">
      <c r="A4108" s="259" t="s">
        <v>4215</v>
      </c>
      <c r="B4108" s="259" t="s">
        <v>4216</v>
      </c>
      <c r="C4108" s="259" t="s">
        <v>4217</v>
      </c>
      <c r="D4108" s="259" t="s">
        <v>797</v>
      </c>
      <c r="E4108" s="259">
        <v>1184921</v>
      </c>
      <c r="F4108" s="259" t="s">
        <v>7310</v>
      </c>
      <c r="G4108" s="259" t="s">
        <v>723</v>
      </c>
      <c r="H4108" s="259">
        <v>2</v>
      </c>
      <c r="I4108" s="259" t="s">
        <v>7311</v>
      </c>
      <c r="J4108" s="259" t="s">
        <v>7334</v>
      </c>
      <c r="K4108" s="259" t="s">
        <v>7335</v>
      </c>
      <c r="L4108" s="260">
        <v>45645</v>
      </c>
      <c r="M4108" s="259" t="s">
        <v>352</v>
      </c>
    </row>
    <row r="4109" spans="1:13" x14ac:dyDescent="0.35">
      <c r="A4109" s="261" t="s">
        <v>4215</v>
      </c>
      <c r="B4109" s="261" t="s">
        <v>4216</v>
      </c>
      <c r="C4109" s="261" t="s">
        <v>4217</v>
      </c>
      <c r="D4109" s="261" t="s">
        <v>802</v>
      </c>
      <c r="E4109" s="261">
        <v>6283783</v>
      </c>
      <c r="F4109" s="261" t="s">
        <v>7310</v>
      </c>
      <c r="G4109" s="261" t="s">
        <v>723</v>
      </c>
      <c r="H4109" s="261">
        <v>2</v>
      </c>
      <c r="I4109" s="261" t="s">
        <v>7311</v>
      </c>
      <c r="J4109" s="261" t="s">
        <v>7336</v>
      </c>
      <c r="K4109" s="261" t="s">
        <v>7337</v>
      </c>
      <c r="L4109" s="262">
        <v>45645</v>
      </c>
      <c r="M4109" s="261" t="s">
        <v>352</v>
      </c>
    </row>
    <row r="4110" spans="1:13" x14ac:dyDescent="0.35">
      <c r="A4110" s="259" t="s">
        <v>4215</v>
      </c>
      <c r="B4110" s="259" t="s">
        <v>4216</v>
      </c>
      <c r="C4110" s="259" t="s">
        <v>4217</v>
      </c>
      <c r="D4110" s="259" t="s">
        <v>807</v>
      </c>
      <c r="E4110" s="259">
        <v>4820159</v>
      </c>
      <c r="F4110" s="259" t="s">
        <v>7310</v>
      </c>
      <c r="G4110" s="259" t="s">
        <v>723</v>
      </c>
      <c r="H4110" s="259">
        <v>2</v>
      </c>
      <c r="I4110" s="259" t="s">
        <v>7311</v>
      </c>
      <c r="J4110" s="259" t="s">
        <v>7338</v>
      </c>
      <c r="K4110" s="259" t="s">
        <v>7339</v>
      </c>
      <c r="L4110" s="260">
        <v>45645</v>
      </c>
      <c r="M4110" s="259" t="s">
        <v>352</v>
      </c>
    </row>
    <row r="4111" spans="1:13" x14ac:dyDescent="0.35">
      <c r="A4111" s="261" t="s">
        <v>4215</v>
      </c>
      <c r="B4111" s="261" t="s">
        <v>4216</v>
      </c>
      <c r="C4111" s="261" t="s">
        <v>4217</v>
      </c>
      <c r="D4111" s="261" t="s">
        <v>810</v>
      </c>
      <c r="E4111" s="261">
        <v>1063250</v>
      </c>
      <c r="F4111" s="261" t="s">
        <v>7310</v>
      </c>
      <c r="G4111" s="261" t="s">
        <v>723</v>
      </c>
      <c r="H4111" s="261">
        <v>2</v>
      </c>
      <c r="I4111" s="261" t="s">
        <v>7311</v>
      </c>
      <c r="J4111" s="261" t="s">
        <v>7340</v>
      </c>
      <c r="K4111" s="261" t="s">
        <v>7341</v>
      </c>
      <c r="L4111" s="262">
        <v>45645</v>
      </c>
      <c r="M4111" s="261" t="s">
        <v>352</v>
      </c>
    </row>
    <row r="4112" spans="1:13" x14ac:dyDescent="0.35">
      <c r="A4112" s="259" t="s">
        <v>4215</v>
      </c>
      <c r="B4112" s="259" t="s">
        <v>4216</v>
      </c>
      <c r="C4112" s="259" t="s">
        <v>4217</v>
      </c>
      <c r="D4112" s="259" t="s">
        <v>813</v>
      </c>
      <c r="E4112" s="259">
        <v>121671</v>
      </c>
      <c r="F4112" s="259" t="s">
        <v>7310</v>
      </c>
      <c r="G4112" s="259" t="s">
        <v>723</v>
      </c>
      <c r="H4112" s="259">
        <v>2</v>
      </c>
      <c r="I4112" s="259" t="s">
        <v>7311</v>
      </c>
      <c r="J4112" s="259" t="s">
        <v>7342</v>
      </c>
      <c r="K4112" s="259" t="s">
        <v>7343</v>
      </c>
      <c r="L4112" s="260">
        <v>45645</v>
      </c>
      <c r="M4112" s="259" t="s">
        <v>352</v>
      </c>
    </row>
    <row r="4113" spans="1:13" x14ac:dyDescent="0.35">
      <c r="A4113" s="261" t="s">
        <v>4215</v>
      </c>
      <c r="B4113" s="261" t="s">
        <v>4216</v>
      </c>
      <c r="C4113" s="261" t="s">
        <v>4217</v>
      </c>
      <c r="D4113" s="261" t="s">
        <v>679</v>
      </c>
      <c r="E4113" s="261">
        <v>0</v>
      </c>
      <c r="F4113" s="261" t="s">
        <v>7310</v>
      </c>
      <c r="G4113" s="261" t="s">
        <v>723</v>
      </c>
      <c r="H4113" s="261">
        <v>2</v>
      </c>
      <c r="I4113" s="261" t="s">
        <v>7311</v>
      </c>
      <c r="J4113" s="261" t="s">
        <v>7344</v>
      </c>
      <c r="K4113" s="261" t="s">
        <v>7345</v>
      </c>
      <c r="L4113" s="262">
        <v>45645</v>
      </c>
      <c r="M4113" s="261" t="s">
        <v>352</v>
      </c>
    </row>
    <row r="4114" spans="1:13" x14ac:dyDescent="0.35">
      <c r="A4114" s="259" t="s">
        <v>4215</v>
      </c>
      <c r="B4114" s="259" t="s">
        <v>4216</v>
      </c>
      <c r="C4114" s="259" t="s">
        <v>4217</v>
      </c>
      <c r="D4114" s="259" t="s">
        <v>317</v>
      </c>
      <c r="E4114" s="259">
        <v>5</v>
      </c>
      <c r="F4114" s="259" t="s">
        <v>7346</v>
      </c>
      <c r="G4114" s="259" t="s">
        <v>404</v>
      </c>
      <c r="H4114" s="259">
        <v>1</v>
      </c>
      <c r="I4114" s="259" t="s">
        <v>7347</v>
      </c>
      <c r="J4114" s="259" t="s">
        <v>7348</v>
      </c>
      <c r="K4114" s="259" t="s">
        <v>7349</v>
      </c>
      <c r="L4114" s="260">
        <v>45645</v>
      </c>
      <c r="M4114" s="259" t="s">
        <v>352</v>
      </c>
    </row>
    <row r="4115" spans="1:13" x14ac:dyDescent="0.35">
      <c r="A4115" s="261" t="s">
        <v>4215</v>
      </c>
      <c r="B4115" s="261" t="s">
        <v>4216</v>
      </c>
      <c r="C4115" s="261" t="s">
        <v>4217</v>
      </c>
      <c r="D4115" s="261" t="s">
        <v>26</v>
      </c>
      <c r="E4115" s="261" t="s">
        <v>17</v>
      </c>
      <c r="F4115" s="261" t="s">
        <v>17</v>
      </c>
      <c r="G4115" s="261" t="s">
        <v>17</v>
      </c>
      <c r="H4115" s="261" t="s">
        <v>17</v>
      </c>
      <c r="I4115" s="261" t="s">
        <v>17</v>
      </c>
      <c r="J4115" s="261" t="s">
        <v>7350</v>
      </c>
      <c r="K4115" s="261" t="s">
        <v>7351</v>
      </c>
      <c r="L4115" s="262">
        <v>45645</v>
      </c>
      <c r="M4115" s="261" t="s">
        <v>352</v>
      </c>
    </row>
    <row r="4116" spans="1:13" x14ac:dyDescent="0.35">
      <c r="A4116" s="259" t="s">
        <v>4215</v>
      </c>
      <c r="B4116" s="259" t="s">
        <v>4216</v>
      </c>
      <c r="C4116" s="259" t="s">
        <v>4217</v>
      </c>
      <c r="D4116" s="259" t="s">
        <v>28</v>
      </c>
      <c r="E4116" s="259" t="s">
        <v>17</v>
      </c>
      <c r="F4116" s="259" t="s">
        <v>17</v>
      </c>
      <c r="G4116" s="259" t="s">
        <v>17</v>
      </c>
      <c r="H4116" s="259" t="s">
        <v>17</v>
      </c>
      <c r="I4116" s="259" t="s">
        <v>17</v>
      </c>
      <c r="J4116" s="259" t="s">
        <v>7350</v>
      </c>
      <c r="K4116" s="259" t="s">
        <v>7352</v>
      </c>
      <c r="L4116" s="260">
        <v>45645</v>
      </c>
      <c r="M4116" s="259" t="s">
        <v>352</v>
      </c>
    </row>
    <row r="4117" spans="1:13" x14ac:dyDescent="0.35">
      <c r="A4117" s="261" t="s">
        <v>4215</v>
      </c>
      <c r="B4117" s="261" t="s">
        <v>4216</v>
      </c>
      <c r="C4117" s="261" t="s">
        <v>4217</v>
      </c>
      <c r="D4117" s="261" t="s">
        <v>38</v>
      </c>
      <c r="E4117" s="261">
        <v>559993</v>
      </c>
      <c r="F4117" s="261" t="s">
        <v>7353</v>
      </c>
      <c r="G4117" s="261" t="s">
        <v>723</v>
      </c>
      <c r="H4117" s="261">
        <v>2</v>
      </c>
      <c r="I4117" s="261" t="s">
        <v>7354</v>
      </c>
      <c r="J4117" s="261" t="s">
        <v>7355</v>
      </c>
      <c r="K4117" s="261" t="s">
        <v>7356</v>
      </c>
      <c r="L4117" s="262">
        <v>45645</v>
      </c>
      <c r="M4117" s="261" t="s">
        <v>352</v>
      </c>
    </row>
    <row r="4118" spans="1:13" x14ac:dyDescent="0.35">
      <c r="A4118" s="259" t="s">
        <v>4215</v>
      </c>
      <c r="B4118" s="259" t="s">
        <v>4216</v>
      </c>
      <c r="C4118" s="259" t="s">
        <v>4217</v>
      </c>
      <c r="D4118" s="259" t="s">
        <v>16</v>
      </c>
      <c r="E4118" s="259" t="s">
        <v>17</v>
      </c>
      <c r="F4118" s="259" t="s">
        <v>17</v>
      </c>
      <c r="G4118" s="259" t="s">
        <v>17</v>
      </c>
      <c r="H4118" s="259" t="s">
        <v>17</v>
      </c>
      <c r="I4118" s="259" t="s">
        <v>17</v>
      </c>
      <c r="J4118" s="259" t="s">
        <v>7350</v>
      </c>
      <c r="K4118" s="259" t="s">
        <v>7357</v>
      </c>
      <c r="L4118" s="260">
        <v>45645</v>
      </c>
      <c r="M4118" s="259" t="s">
        <v>352</v>
      </c>
    </row>
    <row r="4119" spans="1:13" x14ac:dyDescent="0.35">
      <c r="A4119" s="261" t="s">
        <v>4215</v>
      </c>
      <c r="B4119" s="261" t="s">
        <v>4216</v>
      </c>
      <c r="C4119" s="261" t="s">
        <v>4217</v>
      </c>
      <c r="D4119" s="261" t="s">
        <v>21</v>
      </c>
      <c r="E4119" s="261" t="s">
        <v>17</v>
      </c>
      <c r="F4119" s="261" t="s">
        <v>17</v>
      </c>
      <c r="G4119" s="261" t="s">
        <v>17</v>
      </c>
      <c r="H4119" s="261" t="s">
        <v>17</v>
      </c>
      <c r="I4119" s="261" t="s">
        <v>17</v>
      </c>
      <c r="J4119" s="261" t="s">
        <v>7350</v>
      </c>
      <c r="K4119" s="261" t="s">
        <v>7358</v>
      </c>
      <c r="L4119" s="262">
        <v>45645</v>
      </c>
      <c r="M4119" s="261" t="s">
        <v>352</v>
      </c>
    </row>
    <row r="4120" spans="1:13" x14ac:dyDescent="0.35">
      <c r="A4120" s="259" t="s">
        <v>4215</v>
      </c>
      <c r="B4120" s="259" t="s">
        <v>4216</v>
      </c>
      <c r="C4120" s="259" t="s">
        <v>4217</v>
      </c>
      <c r="D4120" s="259" t="s">
        <v>631</v>
      </c>
      <c r="E4120" s="259" t="s">
        <v>17</v>
      </c>
      <c r="F4120" s="259" t="s">
        <v>17</v>
      </c>
      <c r="G4120" s="259" t="s">
        <v>17</v>
      </c>
      <c r="H4120" s="259" t="s">
        <v>17</v>
      </c>
      <c r="I4120" s="259" t="s">
        <v>17</v>
      </c>
      <c r="J4120" s="259" t="s">
        <v>7350</v>
      </c>
      <c r="K4120" s="259" t="s">
        <v>7359</v>
      </c>
      <c r="L4120" s="260">
        <v>45645</v>
      </c>
      <c r="M4120" s="259" t="s">
        <v>352</v>
      </c>
    </row>
    <row r="4121" spans="1:13" x14ac:dyDescent="0.35">
      <c r="A4121" s="261" t="s">
        <v>4215</v>
      </c>
      <c r="B4121" s="261" t="s">
        <v>4216</v>
      </c>
      <c r="C4121" s="261" t="s">
        <v>4217</v>
      </c>
      <c r="D4121" s="261" t="s">
        <v>24</v>
      </c>
      <c r="E4121" s="261" t="s">
        <v>17</v>
      </c>
      <c r="F4121" s="261" t="s">
        <v>17</v>
      </c>
      <c r="G4121" s="261" t="s">
        <v>17</v>
      </c>
      <c r="H4121" s="261" t="s">
        <v>17</v>
      </c>
      <c r="I4121" s="261" t="s">
        <v>17</v>
      </c>
      <c r="J4121" s="261" t="s">
        <v>7350</v>
      </c>
      <c r="K4121" s="261" t="s">
        <v>7360</v>
      </c>
      <c r="L4121" s="262">
        <v>45645</v>
      </c>
      <c r="M4121" s="261" t="s">
        <v>352</v>
      </c>
    </row>
    <row r="4122" spans="1:13" x14ac:dyDescent="0.35">
      <c r="A4122" s="259" t="s">
        <v>4959</v>
      </c>
      <c r="B4122" s="259" t="s">
        <v>4960</v>
      </c>
      <c r="C4122" s="259" t="s">
        <v>4961</v>
      </c>
      <c r="D4122" s="259" t="s">
        <v>759</v>
      </c>
      <c r="E4122" s="259">
        <v>3748901</v>
      </c>
      <c r="F4122" s="259" t="s">
        <v>7361</v>
      </c>
      <c r="G4122" s="259" t="s">
        <v>22</v>
      </c>
      <c r="H4122" s="259">
        <v>3</v>
      </c>
      <c r="I4122" s="259" t="s">
        <v>7362</v>
      </c>
      <c r="J4122" s="259" t="s">
        <v>7363</v>
      </c>
      <c r="K4122" s="259" t="s">
        <v>7364</v>
      </c>
      <c r="L4122" s="260">
        <v>45645</v>
      </c>
      <c r="M4122" s="259" t="s">
        <v>352</v>
      </c>
    </row>
    <row r="4123" spans="1:13" x14ac:dyDescent="0.35">
      <c r="A4123" s="261" t="s">
        <v>4959</v>
      </c>
      <c r="B4123" s="261" t="s">
        <v>4960</v>
      </c>
      <c r="C4123" s="261" t="s">
        <v>4961</v>
      </c>
      <c r="D4123" s="261" t="s">
        <v>764</v>
      </c>
      <c r="E4123" s="261">
        <v>121041</v>
      </c>
      <c r="F4123" s="261" t="s">
        <v>7365</v>
      </c>
      <c r="G4123" s="261" t="s">
        <v>723</v>
      </c>
      <c r="H4123" s="261">
        <v>2</v>
      </c>
      <c r="I4123" s="261" t="s">
        <v>7366</v>
      </c>
      <c r="J4123" s="261" t="s">
        <v>7367</v>
      </c>
      <c r="K4123" s="261" t="s">
        <v>7368</v>
      </c>
      <c r="L4123" s="262">
        <v>45645</v>
      </c>
      <c r="M4123" s="261" t="s">
        <v>352</v>
      </c>
    </row>
    <row r="4124" spans="1:13" x14ac:dyDescent="0.35">
      <c r="A4124" s="259" t="s">
        <v>4959</v>
      </c>
      <c r="B4124" s="259" t="s">
        <v>4960</v>
      </c>
      <c r="C4124" s="259" t="s">
        <v>4961</v>
      </c>
      <c r="D4124" s="259" t="s">
        <v>769</v>
      </c>
      <c r="E4124" s="259">
        <v>3748901</v>
      </c>
      <c r="F4124" s="259" t="s">
        <v>7361</v>
      </c>
      <c r="G4124" s="259" t="s">
        <v>22</v>
      </c>
      <c r="H4124" s="259">
        <v>3</v>
      </c>
      <c r="I4124" s="259" t="s">
        <v>7362</v>
      </c>
      <c r="J4124" s="259" t="s">
        <v>7369</v>
      </c>
      <c r="K4124" s="259" t="s">
        <v>7370</v>
      </c>
      <c r="L4124" s="260">
        <v>45645</v>
      </c>
      <c r="M4124" s="259" t="s">
        <v>352</v>
      </c>
    </row>
    <row r="4125" spans="1:13" x14ac:dyDescent="0.35">
      <c r="A4125" s="261" t="s">
        <v>4959</v>
      </c>
      <c r="B4125" s="261" t="s">
        <v>4960</v>
      </c>
      <c r="C4125" s="261" t="s">
        <v>4961</v>
      </c>
      <c r="D4125" s="261" t="s">
        <v>774</v>
      </c>
      <c r="E4125" s="261">
        <v>1100000</v>
      </c>
      <c r="F4125" s="261" t="s">
        <v>7371</v>
      </c>
      <c r="G4125" s="261" t="s">
        <v>22</v>
      </c>
      <c r="H4125" s="261">
        <v>3</v>
      </c>
      <c r="I4125" s="261" t="s">
        <v>7372</v>
      </c>
      <c r="J4125" s="261" t="s">
        <v>7373</v>
      </c>
      <c r="K4125" s="261" t="s">
        <v>7374</v>
      </c>
      <c r="L4125" s="262">
        <v>45645</v>
      </c>
      <c r="M4125" s="261" t="s">
        <v>352</v>
      </c>
    </row>
    <row r="4126" spans="1:13" x14ac:dyDescent="0.35">
      <c r="A4126" s="259" t="s">
        <v>4959</v>
      </c>
      <c r="B4126" s="259" t="s">
        <v>4960</v>
      </c>
      <c r="C4126" s="259" t="s">
        <v>4961</v>
      </c>
      <c r="D4126" s="259" t="s">
        <v>463</v>
      </c>
      <c r="E4126" s="259">
        <v>692282</v>
      </c>
      <c r="F4126" s="259" t="s">
        <v>7375</v>
      </c>
      <c r="G4126" s="259" t="s">
        <v>22</v>
      </c>
      <c r="H4126" s="259">
        <v>3</v>
      </c>
      <c r="I4126" s="259" t="s">
        <v>7376</v>
      </c>
      <c r="J4126" s="259" t="s">
        <v>7377</v>
      </c>
      <c r="K4126" s="259" t="s">
        <v>7378</v>
      </c>
      <c r="L4126" s="260">
        <v>45645</v>
      </c>
      <c r="M4126" s="259" t="s">
        <v>352</v>
      </c>
    </row>
    <row r="4127" spans="1:13" x14ac:dyDescent="0.35">
      <c r="A4127" s="261" t="s">
        <v>4959</v>
      </c>
      <c r="B4127" s="261" t="s">
        <v>4960</v>
      </c>
      <c r="C4127" s="261" t="s">
        <v>4961</v>
      </c>
      <c r="D4127" s="261" t="s">
        <v>40</v>
      </c>
      <c r="E4127" s="261">
        <v>0</v>
      </c>
      <c r="F4127" s="261" t="s">
        <v>424</v>
      </c>
      <c r="G4127" s="261" t="s">
        <v>17</v>
      </c>
      <c r="H4127" s="261" t="s">
        <v>17</v>
      </c>
      <c r="I4127" s="261" t="s">
        <v>424</v>
      </c>
      <c r="J4127" s="261" t="s">
        <v>7379</v>
      </c>
      <c r="K4127" s="261" t="s">
        <v>7380</v>
      </c>
      <c r="L4127" s="262">
        <v>45645</v>
      </c>
      <c r="M4127" s="261" t="s">
        <v>20</v>
      </c>
    </row>
    <row r="4128" spans="1:13" x14ac:dyDescent="0.35">
      <c r="A4128" s="259" t="s">
        <v>4959</v>
      </c>
      <c r="B4128" s="259" t="s">
        <v>4960</v>
      </c>
      <c r="C4128" s="259" t="s">
        <v>4961</v>
      </c>
      <c r="D4128" s="259" t="s">
        <v>644</v>
      </c>
      <c r="E4128" s="259">
        <v>0</v>
      </c>
      <c r="F4128" s="259" t="s">
        <v>7381</v>
      </c>
      <c r="G4128" s="259" t="s">
        <v>22</v>
      </c>
      <c r="H4128" s="259">
        <v>3</v>
      </c>
      <c r="I4128" s="259" t="s">
        <v>3328</v>
      </c>
      <c r="J4128" s="259" t="s">
        <v>7382</v>
      </c>
      <c r="K4128" s="259" t="s">
        <v>7383</v>
      </c>
      <c r="L4128" s="260">
        <v>45645</v>
      </c>
      <c r="M4128" s="259" t="s">
        <v>352</v>
      </c>
    </row>
    <row r="4129" spans="1:13" x14ac:dyDescent="0.35">
      <c r="A4129" s="261" t="s">
        <v>4959</v>
      </c>
      <c r="B4129" s="261" t="s">
        <v>4960</v>
      </c>
      <c r="C4129" s="261" t="s">
        <v>4961</v>
      </c>
      <c r="D4129" s="261" t="s">
        <v>649</v>
      </c>
      <c r="E4129" s="261">
        <v>0</v>
      </c>
      <c r="F4129" s="261" t="s">
        <v>7381</v>
      </c>
      <c r="G4129" s="261" t="s">
        <v>22</v>
      </c>
      <c r="H4129" s="261">
        <v>3</v>
      </c>
      <c r="I4129" s="261" t="s">
        <v>3328</v>
      </c>
      <c r="J4129" s="261" t="s">
        <v>7384</v>
      </c>
      <c r="K4129" s="261" t="s">
        <v>7385</v>
      </c>
      <c r="L4129" s="262">
        <v>45645</v>
      </c>
      <c r="M4129" s="261" t="s">
        <v>352</v>
      </c>
    </row>
    <row r="4130" spans="1:13" x14ac:dyDescent="0.35">
      <c r="A4130" s="259" t="s">
        <v>4959</v>
      </c>
      <c r="B4130" s="259" t="s">
        <v>4960</v>
      </c>
      <c r="C4130" s="259" t="s">
        <v>4961</v>
      </c>
      <c r="D4130" s="259" t="s">
        <v>797</v>
      </c>
      <c r="E4130" s="259">
        <v>1100000</v>
      </c>
      <c r="F4130" s="259" t="s">
        <v>7371</v>
      </c>
      <c r="G4130" s="259" t="s">
        <v>22</v>
      </c>
      <c r="H4130" s="259">
        <v>3</v>
      </c>
      <c r="I4130" s="259" t="s">
        <v>7372</v>
      </c>
      <c r="J4130" s="259" t="s">
        <v>7386</v>
      </c>
      <c r="K4130" s="259" t="s">
        <v>7387</v>
      </c>
      <c r="L4130" s="260">
        <v>45645</v>
      </c>
      <c r="M4130" s="259" t="s">
        <v>352</v>
      </c>
    </row>
    <row r="4131" spans="1:13" x14ac:dyDescent="0.35">
      <c r="A4131" s="261" t="s">
        <v>4959</v>
      </c>
      <c r="B4131" s="261" t="s">
        <v>4960</v>
      </c>
      <c r="C4131" s="261" t="s">
        <v>4961</v>
      </c>
      <c r="D4131" s="261" t="s">
        <v>802</v>
      </c>
      <c r="E4131" s="261">
        <v>2648901</v>
      </c>
      <c r="F4131" s="261" t="s">
        <v>7388</v>
      </c>
      <c r="G4131" s="261" t="s">
        <v>723</v>
      </c>
      <c r="H4131" s="261">
        <v>2</v>
      </c>
      <c r="I4131" s="261" t="s">
        <v>7389</v>
      </c>
      <c r="J4131" s="261" t="s">
        <v>7390</v>
      </c>
      <c r="K4131" s="261" t="s">
        <v>7391</v>
      </c>
      <c r="L4131" s="262">
        <v>45645</v>
      </c>
      <c r="M4131" s="261" t="s">
        <v>352</v>
      </c>
    </row>
    <row r="4132" spans="1:13" x14ac:dyDescent="0.35">
      <c r="A4132" s="259" t="s">
        <v>4959</v>
      </c>
      <c r="B4132" s="259" t="s">
        <v>4960</v>
      </c>
      <c r="C4132" s="259" t="s">
        <v>4961</v>
      </c>
      <c r="D4132" s="259" t="s">
        <v>807</v>
      </c>
      <c r="E4132" s="259">
        <v>0</v>
      </c>
      <c r="F4132" s="259" t="s">
        <v>7371</v>
      </c>
      <c r="G4132" s="259" t="s">
        <v>723</v>
      </c>
      <c r="H4132" s="259">
        <v>2</v>
      </c>
      <c r="I4132" s="259" t="s">
        <v>7372</v>
      </c>
      <c r="J4132" s="259" t="s">
        <v>7392</v>
      </c>
      <c r="K4132" s="259" t="s">
        <v>7393</v>
      </c>
      <c r="L4132" s="260">
        <v>45645</v>
      </c>
      <c r="M4132" s="259" t="s">
        <v>352</v>
      </c>
    </row>
    <row r="4133" spans="1:13" x14ac:dyDescent="0.35">
      <c r="A4133" s="261" t="s">
        <v>4959</v>
      </c>
      <c r="B4133" s="261" t="s">
        <v>4960</v>
      </c>
      <c r="C4133" s="261" t="s">
        <v>4961</v>
      </c>
      <c r="D4133" s="261" t="s">
        <v>810</v>
      </c>
      <c r="E4133" s="261">
        <v>1100000</v>
      </c>
      <c r="F4133" s="261" t="s">
        <v>7371</v>
      </c>
      <c r="G4133" s="261" t="s">
        <v>22</v>
      </c>
      <c r="H4133" s="261">
        <v>3</v>
      </c>
      <c r="I4133" s="261" t="s">
        <v>7372</v>
      </c>
      <c r="J4133" s="261" t="s">
        <v>7394</v>
      </c>
      <c r="K4133" s="261" t="s">
        <v>7395</v>
      </c>
      <c r="L4133" s="262">
        <v>45645</v>
      </c>
      <c r="M4133" s="261" t="s">
        <v>352</v>
      </c>
    </row>
    <row r="4134" spans="1:13" x14ac:dyDescent="0.35">
      <c r="A4134" s="259" t="s">
        <v>4959</v>
      </c>
      <c r="B4134" s="259" t="s">
        <v>4960</v>
      </c>
      <c r="C4134" s="259" t="s">
        <v>4961</v>
      </c>
      <c r="D4134" s="259" t="s">
        <v>813</v>
      </c>
      <c r="E4134" s="259" t="s">
        <v>17</v>
      </c>
      <c r="F4134" s="259" t="s">
        <v>424</v>
      </c>
      <c r="G4134" s="259" t="s">
        <v>17</v>
      </c>
      <c r="H4134" s="259" t="s">
        <v>17</v>
      </c>
      <c r="I4134" s="259" t="s">
        <v>424</v>
      </c>
      <c r="J4134" s="259" t="s">
        <v>7396</v>
      </c>
      <c r="K4134" s="259" t="s">
        <v>7397</v>
      </c>
      <c r="L4134" s="260">
        <v>45645</v>
      </c>
      <c r="M4134" s="259" t="s">
        <v>352</v>
      </c>
    </row>
    <row r="4135" spans="1:13" x14ac:dyDescent="0.35">
      <c r="A4135" s="261" t="s">
        <v>4959</v>
      </c>
      <c r="B4135" s="261" t="s">
        <v>4960</v>
      </c>
      <c r="C4135" s="261" t="s">
        <v>4961</v>
      </c>
      <c r="D4135" s="261" t="s">
        <v>679</v>
      </c>
      <c r="E4135" s="261" t="s">
        <v>17</v>
      </c>
      <c r="F4135" s="261" t="s">
        <v>424</v>
      </c>
      <c r="G4135" s="261" t="s">
        <v>17</v>
      </c>
      <c r="H4135" s="261" t="s">
        <v>17</v>
      </c>
      <c r="I4135" s="261" t="s">
        <v>424</v>
      </c>
      <c r="J4135" s="261" t="s">
        <v>7398</v>
      </c>
      <c r="K4135" s="261" t="s">
        <v>7399</v>
      </c>
      <c r="L4135" s="262">
        <v>45645</v>
      </c>
      <c r="M4135" s="261" t="s">
        <v>352</v>
      </c>
    </row>
    <row r="4136" spans="1:13" x14ac:dyDescent="0.35">
      <c r="A4136" s="259" t="s">
        <v>4959</v>
      </c>
      <c r="B4136" s="259" t="s">
        <v>4960</v>
      </c>
      <c r="C4136" s="259" t="s">
        <v>4961</v>
      </c>
      <c r="D4136" s="259" t="s">
        <v>317</v>
      </c>
      <c r="E4136" s="259">
        <v>2</v>
      </c>
      <c r="F4136" s="259" t="s">
        <v>7375</v>
      </c>
      <c r="G4136" s="259" t="s">
        <v>723</v>
      </c>
      <c r="H4136" s="259">
        <v>2</v>
      </c>
      <c r="I4136" s="259" t="s">
        <v>7376</v>
      </c>
      <c r="J4136" s="259" t="s">
        <v>7400</v>
      </c>
      <c r="K4136" s="259" t="s">
        <v>7401</v>
      </c>
      <c r="L4136" s="260">
        <v>45645</v>
      </c>
      <c r="M4136" s="259" t="s">
        <v>352</v>
      </c>
    </row>
    <row r="4137" spans="1:13" x14ac:dyDescent="0.35">
      <c r="A4137" s="261" t="s">
        <v>4959</v>
      </c>
      <c r="B4137" s="261" t="s">
        <v>4960</v>
      </c>
      <c r="C4137" s="261" t="s">
        <v>4961</v>
      </c>
      <c r="D4137" s="261" t="s">
        <v>26</v>
      </c>
      <c r="E4137" s="261" t="s">
        <v>17</v>
      </c>
      <c r="F4137" s="261" t="s">
        <v>17</v>
      </c>
      <c r="G4137" s="261" t="s">
        <v>17</v>
      </c>
      <c r="H4137" s="261" t="s">
        <v>17</v>
      </c>
      <c r="I4137" s="261" t="s">
        <v>17</v>
      </c>
      <c r="J4137" s="261" t="s">
        <v>7402</v>
      </c>
      <c r="K4137" s="261" t="s">
        <v>7403</v>
      </c>
      <c r="L4137" s="262">
        <v>45645</v>
      </c>
      <c r="M4137" s="261" t="s">
        <v>352</v>
      </c>
    </row>
    <row r="4138" spans="1:13" x14ac:dyDescent="0.35">
      <c r="A4138" s="259" t="s">
        <v>4959</v>
      </c>
      <c r="B4138" s="259" t="s">
        <v>4960</v>
      </c>
      <c r="C4138" s="259" t="s">
        <v>4961</v>
      </c>
      <c r="D4138" s="259" t="s">
        <v>28</v>
      </c>
      <c r="E4138" s="259" t="s">
        <v>17</v>
      </c>
      <c r="F4138" s="259" t="s">
        <v>17</v>
      </c>
      <c r="G4138" s="259" t="s">
        <v>17</v>
      </c>
      <c r="H4138" s="259" t="s">
        <v>17</v>
      </c>
      <c r="I4138" s="259" t="s">
        <v>17</v>
      </c>
      <c r="J4138" s="259" t="s">
        <v>7402</v>
      </c>
      <c r="K4138" s="259" t="s">
        <v>7404</v>
      </c>
      <c r="L4138" s="260">
        <v>45645</v>
      </c>
      <c r="M4138" s="259" t="s">
        <v>352</v>
      </c>
    </row>
    <row r="4139" spans="1:13" x14ac:dyDescent="0.35">
      <c r="A4139" s="261" t="s">
        <v>4959</v>
      </c>
      <c r="B4139" s="261" t="s">
        <v>4960</v>
      </c>
      <c r="C4139" s="261" t="s">
        <v>4961</v>
      </c>
      <c r="D4139" s="261" t="s">
        <v>38</v>
      </c>
      <c r="E4139" s="261" t="s">
        <v>17</v>
      </c>
      <c r="F4139" s="261" t="s">
        <v>17</v>
      </c>
      <c r="G4139" s="261" t="s">
        <v>17</v>
      </c>
      <c r="H4139" s="261" t="s">
        <v>17</v>
      </c>
      <c r="I4139" s="261" t="s">
        <v>17</v>
      </c>
      <c r="J4139" s="261" t="s">
        <v>7405</v>
      </c>
      <c r="K4139" s="261" t="s">
        <v>7406</v>
      </c>
      <c r="L4139" s="262">
        <v>45645</v>
      </c>
      <c r="M4139" s="261" t="s">
        <v>352</v>
      </c>
    </row>
    <row r="4140" spans="1:13" x14ac:dyDescent="0.35">
      <c r="A4140" s="259" t="s">
        <v>4959</v>
      </c>
      <c r="B4140" s="259" t="s">
        <v>4960</v>
      </c>
      <c r="C4140" s="259" t="s">
        <v>4961</v>
      </c>
      <c r="D4140" s="259" t="s">
        <v>16</v>
      </c>
      <c r="E4140" s="259" t="s">
        <v>17</v>
      </c>
      <c r="F4140" s="259" t="s">
        <v>17</v>
      </c>
      <c r="G4140" s="259" t="s">
        <v>17</v>
      </c>
      <c r="H4140" s="259" t="s">
        <v>17</v>
      </c>
      <c r="I4140" s="259" t="s">
        <v>17</v>
      </c>
      <c r="J4140" s="259" t="s">
        <v>7402</v>
      </c>
      <c r="K4140" s="259" t="s">
        <v>7407</v>
      </c>
      <c r="L4140" s="260">
        <v>45645</v>
      </c>
      <c r="M4140" s="259" t="s">
        <v>352</v>
      </c>
    </row>
    <row r="4141" spans="1:13" x14ac:dyDescent="0.35">
      <c r="A4141" s="261" t="s">
        <v>4959</v>
      </c>
      <c r="B4141" s="261" t="s">
        <v>4960</v>
      </c>
      <c r="C4141" s="261" t="s">
        <v>4961</v>
      </c>
      <c r="D4141" s="261" t="s">
        <v>21</v>
      </c>
      <c r="E4141" s="261" t="s">
        <v>17</v>
      </c>
      <c r="F4141" s="261" t="s">
        <v>17</v>
      </c>
      <c r="G4141" s="261" t="s">
        <v>17</v>
      </c>
      <c r="H4141" s="261" t="s">
        <v>17</v>
      </c>
      <c r="I4141" s="261" t="s">
        <v>17</v>
      </c>
      <c r="J4141" s="261" t="s">
        <v>7402</v>
      </c>
      <c r="K4141" s="261" t="s">
        <v>7408</v>
      </c>
      <c r="L4141" s="262">
        <v>45645</v>
      </c>
      <c r="M4141" s="261" t="s">
        <v>352</v>
      </c>
    </row>
    <row r="4142" spans="1:13" x14ac:dyDescent="0.35">
      <c r="A4142" s="259" t="s">
        <v>4959</v>
      </c>
      <c r="B4142" s="259" t="s">
        <v>4960</v>
      </c>
      <c r="C4142" s="259" t="s">
        <v>4961</v>
      </c>
      <c r="D4142" s="259" t="s">
        <v>631</v>
      </c>
      <c r="E4142" s="259" t="s">
        <v>17</v>
      </c>
      <c r="F4142" s="259" t="s">
        <v>17</v>
      </c>
      <c r="G4142" s="259" t="s">
        <v>17</v>
      </c>
      <c r="H4142" s="259" t="s">
        <v>17</v>
      </c>
      <c r="I4142" s="259" t="s">
        <v>17</v>
      </c>
      <c r="J4142" s="259" t="s">
        <v>7402</v>
      </c>
      <c r="K4142" s="259" t="s">
        <v>7409</v>
      </c>
      <c r="L4142" s="260">
        <v>45645</v>
      </c>
      <c r="M4142" s="259" t="s">
        <v>352</v>
      </c>
    </row>
    <row r="4143" spans="1:13" x14ac:dyDescent="0.35">
      <c r="A4143" s="261" t="s">
        <v>4959</v>
      </c>
      <c r="B4143" s="261" t="s">
        <v>4960</v>
      </c>
      <c r="C4143" s="261" t="s">
        <v>4961</v>
      </c>
      <c r="D4143" s="261" t="s">
        <v>24</v>
      </c>
      <c r="E4143" s="261" t="s">
        <v>17</v>
      </c>
      <c r="F4143" s="261" t="s">
        <v>17</v>
      </c>
      <c r="G4143" s="261" t="s">
        <v>17</v>
      </c>
      <c r="H4143" s="261" t="s">
        <v>17</v>
      </c>
      <c r="I4143" s="261" t="s">
        <v>17</v>
      </c>
      <c r="J4143" s="261" t="s">
        <v>7402</v>
      </c>
      <c r="K4143" s="261" t="s">
        <v>7410</v>
      </c>
      <c r="L4143" s="262">
        <v>45645</v>
      </c>
      <c r="M4143" s="261" t="s">
        <v>352</v>
      </c>
    </row>
    <row r="4144" spans="1:13" x14ac:dyDescent="0.35">
      <c r="A4144" s="259" t="s">
        <v>203</v>
      </c>
      <c r="B4144" s="259" t="s">
        <v>204</v>
      </c>
      <c r="C4144" s="259" t="s">
        <v>205</v>
      </c>
      <c r="D4144" s="259" t="s">
        <v>759</v>
      </c>
      <c r="E4144" s="259">
        <v>57679040</v>
      </c>
      <c r="F4144" s="259" t="s">
        <v>7411</v>
      </c>
      <c r="G4144" s="259" t="s">
        <v>723</v>
      </c>
      <c r="H4144" s="259">
        <v>2</v>
      </c>
      <c r="I4144" s="259" t="s">
        <v>7412</v>
      </c>
      <c r="J4144" s="259" t="s">
        <v>7413</v>
      </c>
      <c r="K4144" s="259" t="s">
        <v>7414</v>
      </c>
      <c r="L4144" s="260">
        <v>45645</v>
      </c>
      <c r="M4144" s="259" t="s">
        <v>352</v>
      </c>
    </row>
    <row r="4145" spans="1:13" x14ac:dyDescent="0.35">
      <c r="A4145" s="261" t="s">
        <v>203</v>
      </c>
      <c r="B4145" s="261" t="s">
        <v>204</v>
      </c>
      <c r="C4145" s="261" t="s">
        <v>205</v>
      </c>
      <c r="D4145" s="261" t="s">
        <v>764</v>
      </c>
      <c r="E4145" s="261">
        <v>38244</v>
      </c>
      <c r="F4145" s="261" t="s">
        <v>7415</v>
      </c>
      <c r="G4145" s="261" t="s">
        <v>723</v>
      </c>
      <c r="H4145" s="261">
        <v>2</v>
      </c>
      <c r="I4145" s="261" t="s">
        <v>7416</v>
      </c>
      <c r="J4145" s="261" t="s">
        <v>7417</v>
      </c>
      <c r="K4145" s="261" t="s">
        <v>7418</v>
      </c>
      <c r="L4145" s="262">
        <v>45645</v>
      </c>
      <c r="M4145" s="261" t="s">
        <v>352</v>
      </c>
    </row>
    <row r="4146" spans="1:13" x14ac:dyDescent="0.35">
      <c r="A4146" s="259" t="s">
        <v>203</v>
      </c>
      <c r="B4146" s="259" t="s">
        <v>204</v>
      </c>
      <c r="C4146" s="259" t="s">
        <v>205</v>
      </c>
      <c r="D4146" s="259" t="s">
        <v>769</v>
      </c>
      <c r="E4146" s="259">
        <v>1378605</v>
      </c>
      <c r="F4146" s="259" t="s">
        <v>7419</v>
      </c>
      <c r="G4146" s="259" t="s">
        <v>723</v>
      </c>
      <c r="H4146" s="259">
        <v>2</v>
      </c>
      <c r="I4146" s="259" t="s">
        <v>7420</v>
      </c>
      <c r="J4146" s="259" t="s">
        <v>7421</v>
      </c>
      <c r="K4146" s="259" t="s">
        <v>7422</v>
      </c>
      <c r="L4146" s="260">
        <v>45645</v>
      </c>
      <c r="M4146" s="259" t="s">
        <v>20</v>
      </c>
    </row>
    <row r="4147" spans="1:13" x14ac:dyDescent="0.35">
      <c r="A4147" s="261" t="s">
        <v>203</v>
      </c>
      <c r="B4147" s="261" t="s">
        <v>204</v>
      </c>
      <c r="C4147" s="261" t="s">
        <v>205</v>
      </c>
      <c r="D4147" s="261" t="s">
        <v>774</v>
      </c>
      <c r="E4147" s="261">
        <v>819686</v>
      </c>
      <c r="F4147" s="261" t="s">
        <v>7423</v>
      </c>
      <c r="G4147" s="261" t="s">
        <v>723</v>
      </c>
      <c r="H4147" s="261">
        <v>2</v>
      </c>
      <c r="I4147" s="261" t="s">
        <v>7424</v>
      </c>
      <c r="J4147" s="261" t="s">
        <v>7425</v>
      </c>
      <c r="K4147" s="261" t="s">
        <v>7426</v>
      </c>
      <c r="L4147" s="262">
        <v>45645</v>
      </c>
      <c r="M4147" s="261" t="s">
        <v>352</v>
      </c>
    </row>
    <row r="4148" spans="1:13" x14ac:dyDescent="0.35">
      <c r="A4148" s="259" t="s">
        <v>203</v>
      </c>
      <c r="B4148" s="259" t="s">
        <v>204</v>
      </c>
      <c r="C4148" s="259" t="s">
        <v>205</v>
      </c>
      <c r="D4148" s="259" t="s">
        <v>463</v>
      </c>
      <c r="E4148" s="259">
        <v>819686</v>
      </c>
      <c r="F4148" s="259" t="s">
        <v>7423</v>
      </c>
      <c r="G4148" s="259" t="s">
        <v>723</v>
      </c>
      <c r="H4148" s="259">
        <v>2</v>
      </c>
      <c r="I4148" s="259" t="s">
        <v>7424</v>
      </c>
      <c r="J4148" s="259" t="s">
        <v>7427</v>
      </c>
      <c r="K4148" s="259" t="s">
        <v>7428</v>
      </c>
      <c r="L4148" s="260">
        <v>45645</v>
      </c>
      <c r="M4148" s="259" t="s">
        <v>352</v>
      </c>
    </row>
    <row r="4149" spans="1:13" x14ac:dyDescent="0.35">
      <c r="A4149" s="261" t="s">
        <v>203</v>
      </c>
      <c r="B4149" s="261" t="s">
        <v>204</v>
      </c>
      <c r="C4149" s="261" t="s">
        <v>205</v>
      </c>
      <c r="D4149" s="261" t="s">
        <v>40</v>
      </c>
      <c r="E4149" s="261">
        <v>0</v>
      </c>
      <c r="F4149" s="261" t="s">
        <v>424</v>
      </c>
      <c r="G4149" s="261" t="s">
        <v>17</v>
      </c>
      <c r="H4149" s="261" t="s">
        <v>17</v>
      </c>
      <c r="I4149" s="261" t="s">
        <v>424</v>
      </c>
      <c r="J4149" s="261" t="s">
        <v>7429</v>
      </c>
      <c r="K4149" s="261" t="s">
        <v>7430</v>
      </c>
      <c r="L4149" s="262">
        <v>45645</v>
      </c>
      <c r="M4149" s="261" t="s">
        <v>20</v>
      </c>
    </row>
    <row r="4150" spans="1:13" x14ac:dyDescent="0.35">
      <c r="A4150" s="259" t="s">
        <v>203</v>
      </c>
      <c r="B4150" s="259" t="s">
        <v>204</v>
      </c>
      <c r="C4150" s="259" t="s">
        <v>205</v>
      </c>
      <c r="D4150" s="259" t="s">
        <v>644</v>
      </c>
      <c r="E4150" s="259">
        <v>0</v>
      </c>
      <c r="F4150" s="259" t="s">
        <v>424</v>
      </c>
      <c r="G4150" s="259" t="s">
        <v>17</v>
      </c>
      <c r="H4150" s="259" t="s">
        <v>17</v>
      </c>
      <c r="I4150" s="259" t="s">
        <v>424</v>
      </c>
      <c r="J4150" s="259" t="s">
        <v>7429</v>
      </c>
      <c r="K4150" s="259" t="s">
        <v>7431</v>
      </c>
      <c r="L4150" s="260">
        <v>45645</v>
      </c>
      <c r="M4150" s="259" t="s">
        <v>20</v>
      </c>
    </row>
    <row r="4151" spans="1:13" x14ac:dyDescent="0.35">
      <c r="A4151" s="261" t="s">
        <v>203</v>
      </c>
      <c r="B4151" s="261" t="s">
        <v>204</v>
      </c>
      <c r="C4151" s="261" t="s">
        <v>205</v>
      </c>
      <c r="D4151" s="261" t="s">
        <v>797</v>
      </c>
      <c r="E4151" s="261">
        <v>819686</v>
      </c>
      <c r="F4151" s="261" t="s">
        <v>7423</v>
      </c>
      <c r="G4151" s="261" t="s">
        <v>723</v>
      </c>
      <c r="H4151" s="261">
        <v>2</v>
      </c>
      <c r="I4151" s="261" t="s">
        <v>7424</v>
      </c>
      <c r="J4151" s="261" t="s">
        <v>7432</v>
      </c>
      <c r="K4151" s="261" t="s">
        <v>7433</v>
      </c>
      <c r="L4151" s="262">
        <v>45645</v>
      </c>
      <c r="M4151" s="261" t="s">
        <v>20</v>
      </c>
    </row>
    <row r="4152" spans="1:13" x14ac:dyDescent="0.35">
      <c r="A4152" s="259" t="s">
        <v>203</v>
      </c>
      <c r="B4152" s="259" t="s">
        <v>204</v>
      </c>
      <c r="C4152" s="259" t="s">
        <v>205</v>
      </c>
      <c r="D4152" s="259" t="s">
        <v>802</v>
      </c>
      <c r="E4152" s="259">
        <v>558919</v>
      </c>
      <c r="F4152" s="259" t="s">
        <v>7419</v>
      </c>
      <c r="G4152" s="259" t="s">
        <v>723</v>
      </c>
      <c r="H4152" s="259">
        <v>2</v>
      </c>
      <c r="I4152" s="259" t="s">
        <v>7420</v>
      </c>
      <c r="J4152" s="259" t="s">
        <v>7434</v>
      </c>
      <c r="K4152" s="259" t="s">
        <v>7435</v>
      </c>
      <c r="L4152" s="260">
        <v>45645</v>
      </c>
      <c r="M4152" s="259" t="s">
        <v>20</v>
      </c>
    </row>
    <row r="4153" spans="1:13" x14ac:dyDescent="0.35">
      <c r="A4153" s="261" t="s">
        <v>203</v>
      </c>
      <c r="B4153" s="261" t="s">
        <v>204</v>
      </c>
      <c r="C4153" s="261" t="s">
        <v>205</v>
      </c>
      <c r="D4153" s="261" t="s">
        <v>807</v>
      </c>
      <c r="E4153" s="261">
        <v>0</v>
      </c>
      <c r="F4153" s="261" t="s">
        <v>7423</v>
      </c>
      <c r="G4153" s="261" t="s">
        <v>723</v>
      </c>
      <c r="H4153" s="261">
        <v>2</v>
      </c>
      <c r="I4153" s="261" t="s">
        <v>7424</v>
      </c>
      <c r="J4153" s="261" t="s">
        <v>7436</v>
      </c>
      <c r="K4153" s="261" t="s">
        <v>7437</v>
      </c>
      <c r="L4153" s="262">
        <v>45645</v>
      </c>
      <c r="M4153" s="261" t="s">
        <v>20</v>
      </c>
    </row>
    <row r="4154" spans="1:13" x14ac:dyDescent="0.35">
      <c r="A4154" s="259" t="s">
        <v>203</v>
      </c>
      <c r="B4154" s="259" t="s">
        <v>204</v>
      </c>
      <c r="C4154" s="259" t="s">
        <v>205</v>
      </c>
      <c r="D4154" s="259" t="s">
        <v>810</v>
      </c>
      <c r="E4154" s="259">
        <v>819686</v>
      </c>
      <c r="F4154" s="259" t="s">
        <v>7423</v>
      </c>
      <c r="G4154" s="259" t="s">
        <v>723</v>
      </c>
      <c r="H4154" s="259">
        <v>2</v>
      </c>
      <c r="I4154" s="259" t="s">
        <v>7424</v>
      </c>
      <c r="J4154" s="259" t="s">
        <v>7438</v>
      </c>
      <c r="K4154" s="259" t="s">
        <v>7439</v>
      </c>
      <c r="L4154" s="260">
        <v>45645</v>
      </c>
      <c r="M4154" s="259" t="s">
        <v>20</v>
      </c>
    </row>
    <row r="4155" spans="1:13" x14ac:dyDescent="0.35">
      <c r="A4155" s="261" t="s">
        <v>203</v>
      </c>
      <c r="B4155" s="261" t="s">
        <v>204</v>
      </c>
      <c r="C4155" s="261" t="s">
        <v>205</v>
      </c>
      <c r="D4155" s="261" t="s">
        <v>813</v>
      </c>
      <c r="E4155" s="261" t="s">
        <v>17</v>
      </c>
      <c r="F4155" s="261" t="s">
        <v>424</v>
      </c>
      <c r="G4155" s="261" t="s">
        <v>17</v>
      </c>
      <c r="H4155" s="261" t="s">
        <v>17</v>
      </c>
      <c r="I4155" s="261" t="s">
        <v>424</v>
      </c>
      <c r="J4155" s="261" t="s">
        <v>7440</v>
      </c>
      <c r="K4155" s="261" t="s">
        <v>7441</v>
      </c>
      <c r="L4155" s="262">
        <v>45645</v>
      </c>
      <c r="M4155" s="261" t="s">
        <v>20</v>
      </c>
    </row>
    <row r="4156" spans="1:13" x14ac:dyDescent="0.35">
      <c r="A4156" s="259" t="s">
        <v>203</v>
      </c>
      <c r="B4156" s="259" t="s">
        <v>204</v>
      </c>
      <c r="C4156" s="259" t="s">
        <v>205</v>
      </c>
      <c r="D4156" s="259" t="s">
        <v>679</v>
      </c>
      <c r="E4156" s="259" t="s">
        <v>17</v>
      </c>
      <c r="F4156" s="259" t="s">
        <v>424</v>
      </c>
      <c r="G4156" s="259" t="s">
        <v>17</v>
      </c>
      <c r="H4156" s="259" t="s">
        <v>17</v>
      </c>
      <c r="I4156" s="259" t="s">
        <v>424</v>
      </c>
      <c r="J4156" s="259" t="s">
        <v>7442</v>
      </c>
      <c r="K4156" s="259" t="s">
        <v>7443</v>
      </c>
      <c r="L4156" s="260">
        <v>45645</v>
      </c>
      <c r="M4156" s="259" t="s">
        <v>20</v>
      </c>
    </row>
    <row r="4157" spans="1:13" x14ac:dyDescent="0.35">
      <c r="A4157" s="261" t="s">
        <v>203</v>
      </c>
      <c r="B4157" s="261" t="s">
        <v>204</v>
      </c>
      <c r="C4157" s="261" t="s">
        <v>205</v>
      </c>
      <c r="D4157" s="261" t="s">
        <v>317</v>
      </c>
      <c r="E4157" s="261">
        <v>2</v>
      </c>
      <c r="F4157" s="261" t="s">
        <v>7419</v>
      </c>
      <c r="G4157" s="261" t="s">
        <v>404</v>
      </c>
      <c r="H4157" s="261">
        <v>1</v>
      </c>
      <c r="I4157" s="261" t="s">
        <v>7420</v>
      </c>
      <c r="J4157" s="261" t="s">
        <v>7444</v>
      </c>
      <c r="K4157" s="261" t="s">
        <v>7445</v>
      </c>
      <c r="L4157" s="262">
        <v>45645</v>
      </c>
      <c r="M4157" s="261" t="s">
        <v>20</v>
      </c>
    </row>
    <row r="4158" spans="1:13" x14ac:dyDescent="0.35">
      <c r="A4158" s="259" t="s">
        <v>1219</v>
      </c>
      <c r="B4158" s="259" t="s">
        <v>1220</v>
      </c>
      <c r="C4158" s="259" t="s">
        <v>205</v>
      </c>
      <c r="D4158" s="259" t="s">
        <v>759</v>
      </c>
      <c r="E4158" s="259">
        <v>57679040</v>
      </c>
      <c r="F4158" s="259" t="s">
        <v>7411</v>
      </c>
      <c r="G4158" s="259" t="s">
        <v>723</v>
      </c>
      <c r="H4158" s="259">
        <v>2</v>
      </c>
      <c r="I4158" s="259" t="s">
        <v>7412</v>
      </c>
      <c r="J4158" s="259" t="s">
        <v>7413</v>
      </c>
      <c r="K4158" s="259" t="s">
        <v>7446</v>
      </c>
      <c r="L4158" s="260">
        <v>45645</v>
      </c>
      <c r="M4158" s="259" t="s">
        <v>352</v>
      </c>
    </row>
    <row r="4159" spans="1:13" x14ac:dyDescent="0.35">
      <c r="A4159" s="261" t="s">
        <v>1219</v>
      </c>
      <c r="B4159" s="261" t="s">
        <v>1220</v>
      </c>
      <c r="C4159" s="261" t="s">
        <v>205</v>
      </c>
      <c r="D4159" s="261" t="s">
        <v>764</v>
      </c>
      <c r="E4159" s="261">
        <v>543630</v>
      </c>
      <c r="F4159" s="261" t="s">
        <v>7447</v>
      </c>
      <c r="G4159" s="261" t="s">
        <v>723</v>
      </c>
      <c r="H4159" s="261">
        <v>2</v>
      </c>
      <c r="I4159" s="261" t="s">
        <v>7448</v>
      </c>
      <c r="J4159" s="261" t="s">
        <v>7449</v>
      </c>
      <c r="K4159" s="261" t="s">
        <v>7450</v>
      </c>
      <c r="L4159" s="262">
        <v>45645</v>
      </c>
      <c r="M4159" s="261" t="s">
        <v>20</v>
      </c>
    </row>
    <row r="4160" spans="1:13" x14ac:dyDescent="0.35">
      <c r="A4160" s="259" t="s">
        <v>1219</v>
      </c>
      <c r="B4160" s="259" t="s">
        <v>1220</v>
      </c>
      <c r="C4160" s="259" t="s">
        <v>205</v>
      </c>
      <c r="D4160" s="259" t="s">
        <v>769</v>
      </c>
      <c r="E4160" s="259">
        <v>28801655</v>
      </c>
      <c r="F4160" s="259" t="s">
        <v>7451</v>
      </c>
      <c r="G4160" s="259" t="s">
        <v>723</v>
      </c>
      <c r="H4160" s="259">
        <v>2</v>
      </c>
      <c r="I4160" s="259" t="s">
        <v>7452</v>
      </c>
      <c r="J4160" s="259" t="s">
        <v>7453</v>
      </c>
      <c r="K4160" s="259" t="s">
        <v>7454</v>
      </c>
      <c r="L4160" s="260">
        <v>45645</v>
      </c>
      <c r="M4160" s="259" t="s">
        <v>20</v>
      </c>
    </row>
    <row r="4161" spans="1:13" x14ac:dyDescent="0.35">
      <c r="A4161" s="261" t="s">
        <v>1219</v>
      </c>
      <c r="B4161" s="261" t="s">
        <v>1220</v>
      </c>
      <c r="C4161" s="261" t="s">
        <v>205</v>
      </c>
      <c r="D4161" s="261" t="s">
        <v>774</v>
      </c>
      <c r="E4161" s="261">
        <v>28801655</v>
      </c>
      <c r="F4161" s="261" t="s">
        <v>7451</v>
      </c>
      <c r="G4161" s="261" t="s">
        <v>723</v>
      </c>
      <c r="H4161" s="261">
        <v>2</v>
      </c>
      <c r="I4161" s="261" t="s">
        <v>7452</v>
      </c>
      <c r="J4161" s="261" t="s">
        <v>7455</v>
      </c>
      <c r="K4161" s="261" t="s">
        <v>7456</v>
      </c>
      <c r="L4161" s="262">
        <v>45645</v>
      </c>
      <c r="M4161" s="261" t="s">
        <v>20</v>
      </c>
    </row>
    <row r="4162" spans="1:13" x14ac:dyDescent="0.35">
      <c r="A4162" s="259" t="s">
        <v>1219</v>
      </c>
      <c r="B4162" s="259" t="s">
        <v>1220</v>
      </c>
      <c r="C4162" s="259" t="s">
        <v>205</v>
      </c>
      <c r="D4162" s="259" t="s">
        <v>463</v>
      </c>
      <c r="E4162" s="259">
        <v>3970</v>
      </c>
      <c r="F4162" s="259" t="s">
        <v>7457</v>
      </c>
      <c r="G4162" s="259" t="s">
        <v>723</v>
      </c>
      <c r="H4162" s="259">
        <v>2</v>
      </c>
      <c r="I4162" s="259" t="s">
        <v>7458</v>
      </c>
      <c r="J4162" s="259" t="s">
        <v>7459</v>
      </c>
      <c r="K4162" s="259" t="s">
        <v>7460</v>
      </c>
      <c r="L4162" s="260">
        <v>45645</v>
      </c>
      <c r="M4162" s="259" t="s">
        <v>20</v>
      </c>
    </row>
    <row r="4163" spans="1:13" x14ac:dyDescent="0.35">
      <c r="A4163" s="261" t="s">
        <v>1219</v>
      </c>
      <c r="B4163" s="261" t="s">
        <v>1220</v>
      </c>
      <c r="C4163" s="261" t="s">
        <v>205</v>
      </c>
      <c r="D4163" s="261" t="s">
        <v>40</v>
      </c>
      <c r="E4163" s="261" t="s">
        <v>17</v>
      </c>
      <c r="F4163" s="261" t="s">
        <v>17</v>
      </c>
      <c r="G4163" s="261" t="s">
        <v>17</v>
      </c>
      <c r="H4163" s="261" t="s">
        <v>17</v>
      </c>
      <c r="I4163" s="261" t="s">
        <v>17</v>
      </c>
      <c r="J4163" s="261" t="s">
        <v>7461</v>
      </c>
      <c r="K4163" s="261" t="s">
        <v>7462</v>
      </c>
      <c r="L4163" s="262">
        <v>45645</v>
      </c>
      <c r="M4163" s="261" t="s">
        <v>20</v>
      </c>
    </row>
    <row r="4164" spans="1:13" x14ac:dyDescent="0.35">
      <c r="A4164" s="259" t="s">
        <v>1219</v>
      </c>
      <c r="B4164" s="259" t="s">
        <v>1220</v>
      </c>
      <c r="C4164" s="259" t="s">
        <v>205</v>
      </c>
      <c r="D4164" s="259" t="s">
        <v>644</v>
      </c>
      <c r="E4164" s="259">
        <v>12</v>
      </c>
      <c r="F4164" s="259" t="s">
        <v>7457</v>
      </c>
      <c r="G4164" s="259" t="s">
        <v>723</v>
      </c>
      <c r="H4164" s="259">
        <v>2</v>
      </c>
      <c r="I4164" s="259" t="s">
        <v>7458</v>
      </c>
      <c r="J4164" s="259" t="s">
        <v>7463</v>
      </c>
      <c r="K4164" s="259" t="s">
        <v>7464</v>
      </c>
      <c r="L4164" s="260">
        <v>45645</v>
      </c>
      <c r="M4164" s="259" t="s">
        <v>20</v>
      </c>
    </row>
    <row r="4165" spans="1:13" x14ac:dyDescent="0.35">
      <c r="A4165" s="261" t="s">
        <v>203</v>
      </c>
      <c r="B4165" s="261" t="s">
        <v>204</v>
      </c>
      <c r="C4165" s="261" t="s">
        <v>205</v>
      </c>
      <c r="D4165" s="261" t="s">
        <v>649</v>
      </c>
      <c r="E4165" s="261">
        <v>452</v>
      </c>
      <c r="F4165" s="261" t="s">
        <v>7465</v>
      </c>
      <c r="G4165" s="261" t="s">
        <v>22</v>
      </c>
      <c r="H4165" s="261">
        <v>3</v>
      </c>
      <c r="I4165" s="261" t="s">
        <v>7466</v>
      </c>
      <c r="J4165" s="261" t="s">
        <v>7467</v>
      </c>
      <c r="K4165" s="261" t="s">
        <v>7468</v>
      </c>
      <c r="L4165" s="262">
        <v>45645</v>
      </c>
      <c r="M4165" s="261" t="s">
        <v>20</v>
      </c>
    </row>
    <row r="4166" spans="1:13" x14ac:dyDescent="0.35">
      <c r="A4166" s="259" t="s">
        <v>1219</v>
      </c>
      <c r="B4166" s="259" t="s">
        <v>1220</v>
      </c>
      <c r="C4166" s="259" t="s">
        <v>205</v>
      </c>
      <c r="D4166" s="259" t="s">
        <v>797</v>
      </c>
      <c r="E4166" s="259">
        <v>1732866</v>
      </c>
      <c r="F4166" s="259" t="s">
        <v>7469</v>
      </c>
      <c r="G4166" s="259" t="s">
        <v>723</v>
      </c>
      <c r="H4166" s="259">
        <v>2</v>
      </c>
      <c r="I4166" s="259" t="s">
        <v>7470</v>
      </c>
      <c r="J4166" s="259" t="s">
        <v>7471</v>
      </c>
      <c r="K4166" s="259" t="s">
        <v>7472</v>
      </c>
      <c r="L4166" s="260">
        <v>45645</v>
      </c>
      <c r="M4166" s="259" t="s">
        <v>20</v>
      </c>
    </row>
    <row r="4167" spans="1:13" x14ac:dyDescent="0.35">
      <c r="A4167" s="261" t="s">
        <v>1219</v>
      </c>
      <c r="B4167" s="261" t="s">
        <v>1220</v>
      </c>
      <c r="C4167" s="261" t="s">
        <v>205</v>
      </c>
      <c r="D4167" s="261" t="s">
        <v>802</v>
      </c>
      <c r="E4167" s="261">
        <v>0</v>
      </c>
      <c r="F4167" s="261" t="s">
        <v>7451</v>
      </c>
      <c r="G4167" s="261" t="s">
        <v>723</v>
      </c>
      <c r="H4167" s="261">
        <v>2</v>
      </c>
      <c r="I4167" s="261" t="s">
        <v>7452</v>
      </c>
      <c r="J4167" s="261" t="s">
        <v>7473</v>
      </c>
      <c r="K4167" s="261" t="s">
        <v>7474</v>
      </c>
      <c r="L4167" s="262">
        <v>45645</v>
      </c>
      <c r="M4167" s="261" t="s">
        <v>20</v>
      </c>
    </row>
    <row r="4168" spans="1:13" x14ac:dyDescent="0.35">
      <c r="A4168" s="259" t="s">
        <v>1219</v>
      </c>
      <c r="B4168" s="259" t="s">
        <v>1220</v>
      </c>
      <c r="C4168" s="259" t="s">
        <v>205</v>
      </c>
      <c r="D4168" s="259" t="s">
        <v>807</v>
      </c>
      <c r="E4168" s="259">
        <v>27068789</v>
      </c>
      <c r="F4168" s="259" t="s">
        <v>7451</v>
      </c>
      <c r="G4168" s="259" t="s">
        <v>723</v>
      </c>
      <c r="H4168" s="259">
        <v>2</v>
      </c>
      <c r="I4168" s="259" t="s">
        <v>7452</v>
      </c>
      <c r="J4168" s="259" t="s">
        <v>7475</v>
      </c>
      <c r="K4168" s="259" t="s">
        <v>7476</v>
      </c>
      <c r="L4168" s="260">
        <v>45645</v>
      </c>
      <c r="M4168" s="259" t="s">
        <v>20</v>
      </c>
    </row>
    <row r="4169" spans="1:13" x14ac:dyDescent="0.35">
      <c r="A4169" s="261" t="s">
        <v>1219</v>
      </c>
      <c r="B4169" s="261" t="s">
        <v>1220</v>
      </c>
      <c r="C4169" s="261" t="s">
        <v>205</v>
      </c>
      <c r="D4169" s="261" t="s">
        <v>810</v>
      </c>
      <c r="E4169" s="261">
        <v>1634828</v>
      </c>
      <c r="F4169" s="261" t="s">
        <v>7469</v>
      </c>
      <c r="G4169" s="261" t="s">
        <v>723</v>
      </c>
      <c r="H4169" s="261">
        <v>2</v>
      </c>
      <c r="I4169" s="261" t="s">
        <v>7470</v>
      </c>
      <c r="J4169" s="261" t="s">
        <v>7477</v>
      </c>
      <c r="K4169" s="261" t="s">
        <v>7478</v>
      </c>
      <c r="L4169" s="262">
        <v>45645</v>
      </c>
      <c r="M4169" s="261" t="s">
        <v>20</v>
      </c>
    </row>
    <row r="4170" spans="1:13" x14ac:dyDescent="0.35">
      <c r="A4170" s="259" t="s">
        <v>1219</v>
      </c>
      <c r="B4170" s="259" t="s">
        <v>1220</v>
      </c>
      <c r="C4170" s="259" t="s">
        <v>205</v>
      </c>
      <c r="D4170" s="259" t="s">
        <v>813</v>
      </c>
      <c r="E4170" s="259">
        <v>98038</v>
      </c>
      <c r="F4170" s="259" t="s">
        <v>7469</v>
      </c>
      <c r="G4170" s="259" t="s">
        <v>723</v>
      </c>
      <c r="H4170" s="259">
        <v>2</v>
      </c>
      <c r="I4170" s="259" t="s">
        <v>7470</v>
      </c>
      <c r="J4170" s="259" t="s">
        <v>7479</v>
      </c>
      <c r="K4170" s="259" t="s">
        <v>7480</v>
      </c>
      <c r="L4170" s="260">
        <v>45645</v>
      </c>
      <c r="M4170" s="259" t="s">
        <v>20</v>
      </c>
    </row>
    <row r="4171" spans="1:13" x14ac:dyDescent="0.35">
      <c r="A4171" s="261" t="s">
        <v>1219</v>
      </c>
      <c r="B4171" s="261" t="s">
        <v>1220</v>
      </c>
      <c r="C4171" s="261" t="s">
        <v>205</v>
      </c>
      <c r="D4171" s="261" t="s">
        <v>679</v>
      </c>
      <c r="E4171" s="261">
        <v>0</v>
      </c>
      <c r="F4171" s="261" t="s">
        <v>7469</v>
      </c>
      <c r="G4171" s="261" t="s">
        <v>723</v>
      </c>
      <c r="H4171" s="261">
        <v>2</v>
      </c>
      <c r="I4171" s="261" t="s">
        <v>7470</v>
      </c>
      <c r="J4171" s="261" t="s">
        <v>7481</v>
      </c>
      <c r="K4171" s="261" t="s">
        <v>7482</v>
      </c>
      <c r="L4171" s="262">
        <v>45645</v>
      </c>
      <c r="M4171" s="261" t="s">
        <v>20</v>
      </c>
    </row>
    <row r="4172" spans="1:13" x14ac:dyDescent="0.35">
      <c r="A4172" s="259" t="s">
        <v>1219</v>
      </c>
      <c r="B4172" s="259" t="s">
        <v>1220</v>
      </c>
      <c r="C4172" s="259" t="s">
        <v>205</v>
      </c>
      <c r="D4172" s="259" t="s">
        <v>317</v>
      </c>
      <c r="E4172" s="259">
        <v>3</v>
      </c>
      <c r="F4172" s="259" t="s">
        <v>7483</v>
      </c>
      <c r="G4172" s="259" t="s">
        <v>723</v>
      </c>
      <c r="H4172" s="259">
        <v>2</v>
      </c>
      <c r="I4172" s="259" t="s">
        <v>7484</v>
      </c>
      <c r="J4172" s="259" t="s">
        <v>7485</v>
      </c>
      <c r="K4172" s="259" t="s">
        <v>7486</v>
      </c>
      <c r="L4172" s="260">
        <v>45645</v>
      </c>
      <c r="M4172" s="259" t="s">
        <v>20</v>
      </c>
    </row>
    <row r="4173" spans="1:13" x14ac:dyDescent="0.35">
      <c r="A4173" s="261" t="s">
        <v>1219</v>
      </c>
      <c r="B4173" s="261" t="s">
        <v>1220</v>
      </c>
      <c r="C4173" s="261" t="s">
        <v>205</v>
      </c>
      <c r="D4173" s="261" t="s">
        <v>26</v>
      </c>
      <c r="E4173" s="261" t="s">
        <v>17</v>
      </c>
      <c r="F4173" s="261" t="s">
        <v>17</v>
      </c>
      <c r="G4173" s="261" t="s">
        <v>17</v>
      </c>
      <c r="H4173" s="261" t="s">
        <v>17</v>
      </c>
      <c r="I4173" s="261" t="s">
        <v>17</v>
      </c>
      <c r="J4173" s="261" t="s">
        <v>7461</v>
      </c>
      <c r="K4173" s="261" t="s">
        <v>7487</v>
      </c>
      <c r="L4173" s="262">
        <v>45645</v>
      </c>
      <c r="M4173" s="261" t="s">
        <v>20</v>
      </c>
    </row>
    <row r="4174" spans="1:13" x14ac:dyDescent="0.35">
      <c r="A4174" s="259" t="s">
        <v>1219</v>
      </c>
      <c r="B4174" s="259" t="s">
        <v>1220</v>
      </c>
      <c r="C4174" s="259" t="s">
        <v>205</v>
      </c>
      <c r="D4174" s="259" t="s">
        <v>28</v>
      </c>
      <c r="E4174" s="259" t="s">
        <v>17</v>
      </c>
      <c r="F4174" s="259" t="s">
        <v>17</v>
      </c>
      <c r="G4174" s="259" t="s">
        <v>17</v>
      </c>
      <c r="H4174" s="259" t="s">
        <v>17</v>
      </c>
      <c r="I4174" s="259" t="s">
        <v>17</v>
      </c>
      <c r="J4174" s="259" t="s">
        <v>7461</v>
      </c>
      <c r="K4174" s="259" t="s">
        <v>7488</v>
      </c>
      <c r="L4174" s="260">
        <v>45645</v>
      </c>
      <c r="M4174" s="259" t="s">
        <v>20</v>
      </c>
    </row>
    <row r="4175" spans="1:13" x14ac:dyDescent="0.35">
      <c r="A4175" s="261" t="s">
        <v>1219</v>
      </c>
      <c r="B4175" s="261" t="s">
        <v>1220</v>
      </c>
      <c r="C4175" s="261" t="s">
        <v>205</v>
      </c>
      <c r="D4175" s="261" t="s">
        <v>38</v>
      </c>
      <c r="E4175" s="261">
        <v>873114</v>
      </c>
      <c r="F4175" s="261" t="s">
        <v>7489</v>
      </c>
      <c r="G4175" s="261" t="s">
        <v>723</v>
      </c>
      <c r="H4175" s="261">
        <v>2</v>
      </c>
      <c r="I4175" s="261" t="s">
        <v>7490</v>
      </c>
      <c r="J4175" s="261" t="s">
        <v>7491</v>
      </c>
      <c r="K4175" s="261" t="s">
        <v>7492</v>
      </c>
      <c r="L4175" s="262">
        <v>45645</v>
      </c>
      <c r="M4175" s="261" t="s">
        <v>20</v>
      </c>
    </row>
    <row r="4176" spans="1:13" x14ac:dyDescent="0.35">
      <c r="A4176" s="259" t="s">
        <v>1219</v>
      </c>
      <c r="B4176" s="259" t="s">
        <v>1220</v>
      </c>
      <c r="C4176" s="259" t="s">
        <v>205</v>
      </c>
      <c r="D4176" s="259" t="s">
        <v>16</v>
      </c>
      <c r="E4176" s="259" t="s">
        <v>17</v>
      </c>
      <c r="F4176" s="259" t="s">
        <v>17</v>
      </c>
      <c r="G4176" s="259" t="s">
        <v>17</v>
      </c>
      <c r="H4176" s="259" t="s">
        <v>17</v>
      </c>
      <c r="I4176" s="259" t="s">
        <v>17</v>
      </c>
      <c r="J4176" s="259" t="s">
        <v>7461</v>
      </c>
      <c r="K4176" s="259" t="s">
        <v>7493</v>
      </c>
      <c r="L4176" s="260">
        <v>45645</v>
      </c>
      <c r="M4176" s="259" t="s">
        <v>20</v>
      </c>
    </row>
    <row r="4177" spans="1:13" x14ac:dyDescent="0.35">
      <c r="A4177" s="261" t="s">
        <v>1219</v>
      </c>
      <c r="B4177" s="261" t="s">
        <v>1220</v>
      </c>
      <c r="C4177" s="261" t="s">
        <v>205</v>
      </c>
      <c r="D4177" s="261" t="s">
        <v>21</v>
      </c>
      <c r="E4177" s="261" t="s">
        <v>17</v>
      </c>
      <c r="F4177" s="261" t="s">
        <v>17</v>
      </c>
      <c r="G4177" s="261" t="s">
        <v>17</v>
      </c>
      <c r="H4177" s="261" t="s">
        <v>17</v>
      </c>
      <c r="I4177" s="261" t="s">
        <v>17</v>
      </c>
      <c r="J4177" s="261" t="s">
        <v>7461</v>
      </c>
      <c r="K4177" s="261" t="s">
        <v>7494</v>
      </c>
      <c r="L4177" s="262">
        <v>45645</v>
      </c>
      <c r="M4177" s="261" t="s">
        <v>20</v>
      </c>
    </row>
    <row r="4178" spans="1:13" x14ac:dyDescent="0.35">
      <c r="A4178" s="259" t="s">
        <v>1219</v>
      </c>
      <c r="B4178" s="259" t="s">
        <v>1220</v>
      </c>
      <c r="C4178" s="259" t="s">
        <v>205</v>
      </c>
      <c r="D4178" s="259" t="s">
        <v>631</v>
      </c>
      <c r="E4178" s="259" t="s">
        <v>17</v>
      </c>
      <c r="F4178" s="259" t="s">
        <v>17</v>
      </c>
      <c r="G4178" s="259" t="s">
        <v>17</v>
      </c>
      <c r="H4178" s="259" t="s">
        <v>17</v>
      </c>
      <c r="I4178" s="259" t="s">
        <v>17</v>
      </c>
      <c r="J4178" s="259" t="s">
        <v>7461</v>
      </c>
      <c r="K4178" s="259" t="s">
        <v>7495</v>
      </c>
      <c r="L4178" s="260">
        <v>45645</v>
      </c>
      <c r="M4178" s="259" t="s">
        <v>20</v>
      </c>
    </row>
    <row r="4179" spans="1:13" x14ac:dyDescent="0.35">
      <c r="A4179" s="261" t="s">
        <v>1219</v>
      </c>
      <c r="B4179" s="261" t="s">
        <v>1220</v>
      </c>
      <c r="C4179" s="261" t="s">
        <v>205</v>
      </c>
      <c r="D4179" s="261" t="s">
        <v>24</v>
      </c>
      <c r="E4179" s="261" t="s">
        <v>17</v>
      </c>
      <c r="F4179" s="261" t="s">
        <v>17</v>
      </c>
      <c r="G4179" s="261" t="s">
        <v>17</v>
      </c>
      <c r="H4179" s="261" t="s">
        <v>17</v>
      </c>
      <c r="I4179" s="261" t="s">
        <v>17</v>
      </c>
      <c r="J4179" s="261" t="s">
        <v>7461</v>
      </c>
      <c r="K4179" s="261" t="s">
        <v>7496</v>
      </c>
      <c r="L4179" s="262">
        <v>45645</v>
      </c>
      <c r="M4179" s="261" t="s">
        <v>20</v>
      </c>
    </row>
    <row r="4180" spans="1:13" x14ac:dyDescent="0.35">
      <c r="A4180" s="259" t="s">
        <v>626</v>
      </c>
      <c r="B4180" s="259" t="s">
        <v>627</v>
      </c>
      <c r="C4180" s="259" t="s">
        <v>205</v>
      </c>
      <c r="D4180" s="259" t="s">
        <v>759</v>
      </c>
      <c r="E4180" s="259">
        <v>57679040</v>
      </c>
      <c r="F4180" s="259" t="s">
        <v>7497</v>
      </c>
      <c r="G4180" s="259" t="s">
        <v>723</v>
      </c>
      <c r="H4180" s="259">
        <v>2</v>
      </c>
      <c r="I4180" s="259" t="s">
        <v>7412</v>
      </c>
      <c r="J4180" s="259" t="s">
        <v>7498</v>
      </c>
      <c r="K4180" s="259" t="s">
        <v>7499</v>
      </c>
      <c r="L4180" s="260">
        <v>45645</v>
      </c>
      <c r="M4180" s="259" t="s">
        <v>352</v>
      </c>
    </row>
    <row r="4181" spans="1:13" x14ac:dyDescent="0.35">
      <c r="A4181" s="261" t="s">
        <v>626</v>
      </c>
      <c r="B4181" s="261" t="s">
        <v>627</v>
      </c>
      <c r="C4181" s="261" t="s">
        <v>205</v>
      </c>
      <c r="D4181" s="261" t="s">
        <v>764</v>
      </c>
      <c r="E4181" s="261">
        <v>543630</v>
      </c>
      <c r="F4181" s="261" t="s">
        <v>7500</v>
      </c>
      <c r="G4181" s="261" t="s">
        <v>404</v>
      </c>
      <c r="H4181" s="261">
        <v>1</v>
      </c>
      <c r="I4181" s="261" t="s">
        <v>7501</v>
      </c>
      <c r="J4181" s="261" t="s">
        <v>7502</v>
      </c>
      <c r="K4181" s="261" t="s">
        <v>7503</v>
      </c>
      <c r="L4181" s="262">
        <v>45645</v>
      </c>
      <c r="M4181" s="261" t="s">
        <v>352</v>
      </c>
    </row>
    <row r="4182" spans="1:13" x14ac:dyDescent="0.35">
      <c r="A4182" s="259" t="s">
        <v>626</v>
      </c>
      <c r="B4182" s="259" t="s">
        <v>627</v>
      </c>
      <c r="C4182" s="259" t="s">
        <v>205</v>
      </c>
      <c r="D4182" s="259" t="s">
        <v>769</v>
      </c>
      <c r="E4182" s="259">
        <v>30180260</v>
      </c>
      <c r="F4182" s="259" t="s">
        <v>7451</v>
      </c>
      <c r="G4182" s="259" t="s">
        <v>22</v>
      </c>
      <c r="H4182" s="259">
        <v>3</v>
      </c>
      <c r="I4182" s="259" t="s">
        <v>7452</v>
      </c>
      <c r="J4182" s="259" t="s">
        <v>7504</v>
      </c>
      <c r="K4182" s="259" t="s">
        <v>7505</v>
      </c>
      <c r="L4182" s="260">
        <v>45645</v>
      </c>
      <c r="M4182" s="259" t="s">
        <v>20</v>
      </c>
    </row>
    <row r="4183" spans="1:13" x14ac:dyDescent="0.35">
      <c r="A4183" s="261" t="s">
        <v>626</v>
      </c>
      <c r="B4183" s="261" t="s">
        <v>627</v>
      </c>
      <c r="C4183" s="261" t="s">
        <v>205</v>
      </c>
      <c r="D4183" s="261" t="s">
        <v>774</v>
      </c>
      <c r="E4183" s="261">
        <v>29621341</v>
      </c>
      <c r="F4183" s="261" t="s">
        <v>7506</v>
      </c>
      <c r="G4183" s="261" t="s">
        <v>22</v>
      </c>
      <c r="H4183" s="261">
        <v>3</v>
      </c>
      <c r="I4183" s="261" t="s">
        <v>7452</v>
      </c>
      <c r="J4183" s="261" t="s">
        <v>7507</v>
      </c>
      <c r="K4183" s="261" t="s">
        <v>7508</v>
      </c>
      <c r="L4183" s="262">
        <v>45645</v>
      </c>
      <c r="M4183" s="261" t="s">
        <v>20</v>
      </c>
    </row>
    <row r="4184" spans="1:13" x14ac:dyDescent="0.35">
      <c r="A4184" s="259" t="s">
        <v>626</v>
      </c>
      <c r="B4184" s="259" t="s">
        <v>627</v>
      </c>
      <c r="C4184" s="259" t="s">
        <v>205</v>
      </c>
      <c r="D4184" s="259" t="s">
        <v>463</v>
      </c>
      <c r="E4184" s="259">
        <v>823656</v>
      </c>
      <c r="F4184" s="259" t="s">
        <v>7509</v>
      </c>
      <c r="G4184" s="259" t="s">
        <v>22</v>
      </c>
      <c r="H4184" s="259">
        <v>3</v>
      </c>
      <c r="I4184" s="259" t="s">
        <v>7510</v>
      </c>
      <c r="J4184" s="259" t="s">
        <v>7511</v>
      </c>
      <c r="K4184" s="259" t="s">
        <v>7512</v>
      </c>
      <c r="L4184" s="260">
        <v>45645</v>
      </c>
      <c r="M4184" s="259" t="s">
        <v>20</v>
      </c>
    </row>
    <row r="4185" spans="1:13" x14ac:dyDescent="0.35">
      <c r="A4185" s="261" t="s">
        <v>626</v>
      </c>
      <c r="B4185" s="261" t="s">
        <v>627</v>
      </c>
      <c r="C4185" s="261" t="s">
        <v>205</v>
      </c>
      <c r="D4185" s="261" t="s">
        <v>40</v>
      </c>
      <c r="E4185" s="261" t="s">
        <v>17</v>
      </c>
      <c r="F4185" s="261" t="s">
        <v>17</v>
      </c>
      <c r="G4185" s="261" t="s">
        <v>17</v>
      </c>
      <c r="H4185" s="261" t="s">
        <v>17</v>
      </c>
      <c r="I4185" s="261" t="s">
        <v>17</v>
      </c>
      <c r="J4185" s="261" t="s">
        <v>7513</v>
      </c>
      <c r="K4185" s="261" t="s">
        <v>7514</v>
      </c>
      <c r="L4185" s="262">
        <v>45645</v>
      </c>
      <c r="M4185" s="261" t="s">
        <v>20</v>
      </c>
    </row>
    <row r="4186" spans="1:13" x14ac:dyDescent="0.35">
      <c r="A4186" s="259" t="s">
        <v>626</v>
      </c>
      <c r="B4186" s="259" t="s">
        <v>627</v>
      </c>
      <c r="C4186" s="259" t="s">
        <v>205</v>
      </c>
      <c r="D4186" s="259" t="s">
        <v>649</v>
      </c>
      <c r="E4186" s="259">
        <v>452</v>
      </c>
      <c r="F4186" s="259" t="s">
        <v>7515</v>
      </c>
      <c r="G4186" s="259" t="s">
        <v>22</v>
      </c>
      <c r="H4186" s="259">
        <v>3</v>
      </c>
      <c r="I4186" s="259" t="s">
        <v>7516</v>
      </c>
      <c r="J4186" s="259" t="s">
        <v>7517</v>
      </c>
      <c r="K4186" s="259" t="s">
        <v>7518</v>
      </c>
      <c r="L4186" s="260">
        <v>45645</v>
      </c>
      <c r="M4186" s="259" t="s">
        <v>20</v>
      </c>
    </row>
    <row r="4187" spans="1:13" x14ac:dyDescent="0.35">
      <c r="A4187" s="261" t="s">
        <v>626</v>
      </c>
      <c r="B4187" s="261" t="s">
        <v>627</v>
      </c>
      <c r="C4187" s="261" t="s">
        <v>205</v>
      </c>
      <c r="D4187" s="261" t="s">
        <v>797</v>
      </c>
      <c r="E4187" s="261">
        <v>2552552</v>
      </c>
      <c r="F4187" s="261" t="s">
        <v>7519</v>
      </c>
      <c r="G4187" s="261" t="s">
        <v>723</v>
      </c>
      <c r="H4187" s="261">
        <v>2</v>
      </c>
      <c r="I4187" s="261" t="s">
        <v>7520</v>
      </c>
      <c r="J4187" s="261" t="s">
        <v>7521</v>
      </c>
      <c r="K4187" s="261" t="s">
        <v>7522</v>
      </c>
      <c r="L4187" s="262">
        <v>45645</v>
      </c>
      <c r="M4187" s="261" t="s">
        <v>20</v>
      </c>
    </row>
    <row r="4188" spans="1:13" x14ac:dyDescent="0.35">
      <c r="A4188" s="259" t="s">
        <v>626</v>
      </c>
      <c r="B4188" s="259" t="s">
        <v>627</v>
      </c>
      <c r="C4188" s="259" t="s">
        <v>205</v>
      </c>
      <c r="D4188" s="259" t="s">
        <v>802</v>
      </c>
      <c r="E4188" s="259">
        <v>558919</v>
      </c>
      <c r="F4188" s="259" t="s">
        <v>7451</v>
      </c>
      <c r="G4188" s="259" t="s">
        <v>22</v>
      </c>
      <c r="H4188" s="259">
        <v>3</v>
      </c>
      <c r="I4188" s="259" t="s">
        <v>7452</v>
      </c>
      <c r="J4188" s="259" t="s">
        <v>7523</v>
      </c>
      <c r="K4188" s="259" t="s">
        <v>7524</v>
      </c>
      <c r="L4188" s="260">
        <v>45645</v>
      </c>
      <c r="M4188" s="259" t="s">
        <v>20</v>
      </c>
    </row>
    <row r="4189" spans="1:13" x14ac:dyDescent="0.35">
      <c r="A4189" s="261" t="s">
        <v>626</v>
      </c>
      <c r="B4189" s="261" t="s">
        <v>627</v>
      </c>
      <c r="C4189" s="261" t="s">
        <v>205</v>
      </c>
      <c r="D4189" s="261" t="s">
        <v>807</v>
      </c>
      <c r="E4189" s="261">
        <v>27068789</v>
      </c>
      <c r="F4189" s="261" t="s">
        <v>7451</v>
      </c>
      <c r="G4189" s="261" t="s">
        <v>22</v>
      </c>
      <c r="H4189" s="261">
        <v>3</v>
      </c>
      <c r="I4189" s="261" t="s">
        <v>7452</v>
      </c>
      <c r="J4189" s="261" t="s">
        <v>7525</v>
      </c>
      <c r="K4189" s="261" t="s">
        <v>7526</v>
      </c>
      <c r="L4189" s="262">
        <v>45645</v>
      </c>
      <c r="M4189" s="261" t="s">
        <v>20</v>
      </c>
    </row>
    <row r="4190" spans="1:13" x14ac:dyDescent="0.35">
      <c r="A4190" s="259" t="s">
        <v>626</v>
      </c>
      <c r="B4190" s="259" t="s">
        <v>627</v>
      </c>
      <c r="C4190" s="259" t="s">
        <v>205</v>
      </c>
      <c r="D4190" s="259" t="s">
        <v>810</v>
      </c>
      <c r="E4190" s="259">
        <v>2454514</v>
      </c>
      <c r="F4190" s="259" t="s">
        <v>7527</v>
      </c>
      <c r="G4190" s="259" t="s">
        <v>22</v>
      </c>
      <c r="H4190" s="259">
        <v>3</v>
      </c>
      <c r="I4190" s="259" t="s">
        <v>7520</v>
      </c>
      <c r="J4190" s="259" t="s">
        <v>7528</v>
      </c>
      <c r="K4190" s="259" t="s">
        <v>7529</v>
      </c>
      <c r="L4190" s="260">
        <v>45645</v>
      </c>
      <c r="M4190" s="259" t="s">
        <v>20</v>
      </c>
    </row>
    <row r="4191" spans="1:13" x14ac:dyDescent="0.35">
      <c r="A4191" s="261" t="s">
        <v>626</v>
      </c>
      <c r="B4191" s="261" t="s">
        <v>627</v>
      </c>
      <c r="C4191" s="261" t="s">
        <v>205</v>
      </c>
      <c r="D4191" s="261" t="s">
        <v>813</v>
      </c>
      <c r="E4191" s="261">
        <v>98038</v>
      </c>
      <c r="F4191" s="261" t="s">
        <v>7469</v>
      </c>
      <c r="G4191" s="261" t="s">
        <v>723</v>
      </c>
      <c r="H4191" s="261">
        <v>2</v>
      </c>
      <c r="I4191" s="261" t="s">
        <v>7470</v>
      </c>
      <c r="J4191" s="261" t="s">
        <v>7530</v>
      </c>
      <c r="K4191" s="261" t="s">
        <v>7531</v>
      </c>
      <c r="L4191" s="262">
        <v>45645</v>
      </c>
      <c r="M4191" s="261" t="s">
        <v>20</v>
      </c>
    </row>
    <row r="4192" spans="1:13" x14ac:dyDescent="0.35">
      <c r="A4192" s="259" t="s">
        <v>626</v>
      </c>
      <c r="B4192" s="259" t="s">
        <v>627</v>
      </c>
      <c r="C4192" s="259" t="s">
        <v>205</v>
      </c>
      <c r="D4192" s="259" t="s">
        <v>679</v>
      </c>
      <c r="E4192" s="259">
        <v>0</v>
      </c>
      <c r="F4192" s="259" t="s">
        <v>7469</v>
      </c>
      <c r="G4192" s="259" t="s">
        <v>723</v>
      </c>
      <c r="H4192" s="259">
        <v>2</v>
      </c>
      <c r="I4192" s="259" t="s">
        <v>7470</v>
      </c>
      <c r="J4192" s="259" t="s">
        <v>7532</v>
      </c>
      <c r="K4192" s="259" t="s">
        <v>7533</v>
      </c>
      <c r="L4192" s="260">
        <v>45645</v>
      </c>
      <c r="M4192" s="259" t="s">
        <v>20</v>
      </c>
    </row>
    <row r="4193" spans="1:13" x14ac:dyDescent="0.35">
      <c r="A4193" s="261" t="s">
        <v>626</v>
      </c>
      <c r="B4193" s="261" t="s">
        <v>627</v>
      </c>
      <c r="C4193" s="261" t="s">
        <v>205</v>
      </c>
      <c r="D4193" s="261" t="s">
        <v>317</v>
      </c>
      <c r="E4193" s="261">
        <v>3</v>
      </c>
      <c r="F4193" s="261" t="s">
        <v>7483</v>
      </c>
      <c r="G4193" s="261" t="s">
        <v>723</v>
      </c>
      <c r="H4193" s="261">
        <v>2</v>
      </c>
      <c r="I4193" s="261" t="s">
        <v>7484</v>
      </c>
      <c r="J4193" s="261" t="s">
        <v>7534</v>
      </c>
      <c r="K4193" s="261" t="s">
        <v>7535</v>
      </c>
      <c r="L4193" s="262">
        <v>45645</v>
      </c>
      <c r="M4193" s="261" t="s">
        <v>20</v>
      </c>
    </row>
    <row r="4194" spans="1:13" x14ac:dyDescent="0.35">
      <c r="A4194" s="259" t="s">
        <v>626</v>
      </c>
      <c r="B4194" s="259" t="s">
        <v>627</v>
      </c>
      <c r="C4194" s="259" t="s">
        <v>205</v>
      </c>
      <c r="D4194" s="259" t="s">
        <v>38</v>
      </c>
      <c r="E4194" s="259">
        <v>873114</v>
      </c>
      <c r="F4194" s="259" t="s">
        <v>7489</v>
      </c>
      <c r="G4194" s="259" t="s">
        <v>723</v>
      </c>
      <c r="H4194" s="259">
        <v>2</v>
      </c>
      <c r="I4194" s="259" t="s">
        <v>7490</v>
      </c>
      <c r="J4194" s="259" t="s">
        <v>7536</v>
      </c>
      <c r="K4194" s="259" t="s">
        <v>7537</v>
      </c>
      <c r="L4194" s="260">
        <v>45645</v>
      </c>
      <c r="M4194" s="259" t="s">
        <v>20</v>
      </c>
    </row>
    <row r="4195" spans="1:13" x14ac:dyDescent="0.35">
      <c r="A4195" s="261" t="s">
        <v>4245</v>
      </c>
      <c r="B4195" s="261" t="s">
        <v>4246</v>
      </c>
      <c r="C4195" s="261" t="s">
        <v>4247</v>
      </c>
      <c r="D4195" s="261" t="s">
        <v>759</v>
      </c>
      <c r="E4195" s="261">
        <v>2347506</v>
      </c>
      <c r="F4195" s="261" t="s">
        <v>7538</v>
      </c>
      <c r="G4195" s="261" t="s">
        <v>723</v>
      </c>
      <c r="H4195" s="261">
        <v>2</v>
      </c>
      <c r="I4195" s="261" t="s">
        <v>7539</v>
      </c>
      <c r="J4195" s="261" t="s">
        <v>7540</v>
      </c>
      <c r="K4195" s="261" t="s">
        <v>7541</v>
      </c>
      <c r="L4195" s="262">
        <v>45645</v>
      </c>
      <c r="M4195" s="261" t="s">
        <v>20</v>
      </c>
    </row>
    <row r="4196" spans="1:13" x14ac:dyDescent="0.35">
      <c r="A4196" s="259" t="s">
        <v>4245</v>
      </c>
      <c r="B4196" s="259" t="s">
        <v>4246</v>
      </c>
      <c r="C4196" s="259" t="s">
        <v>4247</v>
      </c>
      <c r="D4196" s="259" t="s">
        <v>764</v>
      </c>
      <c r="E4196" s="259">
        <v>30355</v>
      </c>
      <c r="F4196" s="259" t="s">
        <v>7542</v>
      </c>
      <c r="G4196" s="259" t="s">
        <v>723</v>
      </c>
      <c r="H4196" s="259">
        <v>2</v>
      </c>
      <c r="I4196" s="259" t="s">
        <v>7543</v>
      </c>
      <c r="J4196" s="259" t="s">
        <v>7544</v>
      </c>
      <c r="K4196" s="259" t="s">
        <v>7545</v>
      </c>
      <c r="L4196" s="260">
        <v>45645</v>
      </c>
      <c r="M4196" s="259" t="s">
        <v>20</v>
      </c>
    </row>
    <row r="4197" spans="1:13" x14ac:dyDescent="0.35">
      <c r="A4197" s="261" t="s">
        <v>4245</v>
      </c>
      <c r="B4197" s="261" t="s">
        <v>4246</v>
      </c>
      <c r="C4197" s="261" t="s">
        <v>4247</v>
      </c>
      <c r="D4197" s="261" t="s">
        <v>769</v>
      </c>
      <c r="E4197" s="261">
        <v>1505411</v>
      </c>
      <c r="F4197" s="261" t="s">
        <v>7546</v>
      </c>
      <c r="G4197" s="261" t="s">
        <v>723</v>
      </c>
      <c r="H4197" s="261">
        <v>2</v>
      </c>
      <c r="I4197" s="261" t="s">
        <v>7547</v>
      </c>
      <c r="J4197" s="261" t="s">
        <v>7548</v>
      </c>
      <c r="K4197" s="261" t="s">
        <v>7549</v>
      </c>
      <c r="L4197" s="262">
        <v>45645</v>
      </c>
      <c r="M4197" s="261" t="s">
        <v>20</v>
      </c>
    </row>
    <row r="4198" spans="1:13" x14ac:dyDescent="0.35">
      <c r="A4198" s="259" t="s">
        <v>4245</v>
      </c>
      <c r="B4198" s="259" t="s">
        <v>4246</v>
      </c>
      <c r="C4198" s="259" t="s">
        <v>4247</v>
      </c>
      <c r="D4198" s="259" t="s">
        <v>774</v>
      </c>
      <c r="E4198" s="259">
        <v>945843</v>
      </c>
      <c r="F4198" s="259" t="s">
        <v>7546</v>
      </c>
      <c r="G4198" s="259" t="s">
        <v>723</v>
      </c>
      <c r="H4198" s="259">
        <v>2</v>
      </c>
      <c r="I4198" s="259" t="s">
        <v>7547</v>
      </c>
      <c r="J4198" s="259" t="s">
        <v>7550</v>
      </c>
      <c r="K4198" s="259" t="s">
        <v>7551</v>
      </c>
      <c r="L4198" s="260">
        <v>45645</v>
      </c>
      <c r="M4198" s="259" t="s">
        <v>20</v>
      </c>
    </row>
    <row r="4199" spans="1:13" x14ac:dyDescent="0.35">
      <c r="A4199" s="261" t="s">
        <v>4245</v>
      </c>
      <c r="B4199" s="261" t="s">
        <v>4246</v>
      </c>
      <c r="C4199" s="261" t="s">
        <v>4247</v>
      </c>
      <c r="D4199" s="261" t="s">
        <v>463</v>
      </c>
      <c r="E4199" s="261" t="s">
        <v>17</v>
      </c>
      <c r="F4199" s="261" t="s">
        <v>424</v>
      </c>
      <c r="G4199" s="261" t="s">
        <v>17</v>
      </c>
      <c r="H4199" s="261" t="s">
        <v>17</v>
      </c>
      <c r="I4199" s="261" t="s">
        <v>424</v>
      </c>
      <c r="J4199" s="261" t="s">
        <v>7552</v>
      </c>
      <c r="K4199" s="261" t="s">
        <v>7553</v>
      </c>
      <c r="L4199" s="262">
        <v>45645</v>
      </c>
      <c r="M4199" s="261" t="s">
        <v>20</v>
      </c>
    </row>
    <row r="4200" spans="1:13" x14ac:dyDescent="0.35">
      <c r="A4200" s="259" t="s">
        <v>4245</v>
      </c>
      <c r="B4200" s="259" t="s">
        <v>4246</v>
      </c>
      <c r="C4200" s="259" t="s">
        <v>4247</v>
      </c>
      <c r="D4200" s="259" t="s">
        <v>40</v>
      </c>
      <c r="E4200" s="259" t="s">
        <v>17</v>
      </c>
      <c r="F4200" s="259" t="s">
        <v>424</v>
      </c>
      <c r="G4200" s="259" t="s">
        <v>17</v>
      </c>
      <c r="H4200" s="259" t="s">
        <v>17</v>
      </c>
      <c r="I4200" s="259" t="s">
        <v>424</v>
      </c>
      <c r="J4200" s="259" t="s">
        <v>7552</v>
      </c>
      <c r="K4200" s="259" t="s">
        <v>7554</v>
      </c>
      <c r="L4200" s="260">
        <v>45645</v>
      </c>
      <c r="M4200" s="259" t="s">
        <v>20</v>
      </c>
    </row>
    <row r="4201" spans="1:13" x14ac:dyDescent="0.35">
      <c r="A4201" s="261" t="s">
        <v>4245</v>
      </c>
      <c r="B4201" s="261" t="s">
        <v>4246</v>
      </c>
      <c r="C4201" s="261" t="s">
        <v>4247</v>
      </c>
      <c r="D4201" s="261" t="s">
        <v>644</v>
      </c>
      <c r="E4201" s="261">
        <v>2</v>
      </c>
      <c r="F4201" s="261" t="s">
        <v>7555</v>
      </c>
      <c r="G4201" s="261" t="s">
        <v>22</v>
      </c>
      <c r="H4201" s="261">
        <v>3</v>
      </c>
      <c r="I4201" s="261" t="s">
        <v>7329</v>
      </c>
      <c r="J4201" s="261" t="s">
        <v>7556</v>
      </c>
      <c r="K4201" s="261" t="s">
        <v>7557</v>
      </c>
      <c r="L4201" s="262">
        <v>45645</v>
      </c>
      <c r="M4201" s="261" t="s">
        <v>20</v>
      </c>
    </row>
    <row r="4202" spans="1:13" x14ac:dyDescent="0.35">
      <c r="A4202" s="259" t="s">
        <v>4245</v>
      </c>
      <c r="B4202" s="259" t="s">
        <v>4246</v>
      </c>
      <c r="C4202" s="259" t="s">
        <v>4247</v>
      </c>
      <c r="D4202" s="259" t="s">
        <v>649</v>
      </c>
      <c r="E4202" s="259">
        <v>2</v>
      </c>
      <c r="F4202" s="259" t="s">
        <v>7555</v>
      </c>
      <c r="G4202" s="259" t="s">
        <v>22</v>
      </c>
      <c r="H4202" s="259">
        <v>3</v>
      </c>
      <c r="I4202" s="259" t="s">
        <v>7329</v>
      </c>
      <c r="J4202" s="259" t="s">
        <v>7556</v>
      </c>
      <c r="K4202" s="259" t="s">
        <v>7558</v>
      </c>
      <c r="L4202" s="260">
        <v>45645</v>
      </c>
      <c r="M4202" s="259" t="s">
        <v>20</v>
      </c>
    </row>
    <row r="4203" spans="1:13" x14ac:dyDescent="0.35">
      <c r="A4203" s="261" t="s">
        <v>4245</v>
      </c>
      <c r="B4203" s="261" t="s">
        <v>4246</v>
      </c>
      <c r="C4203" s="261" t="s">
        <v>4247</v>
      </c>
      <c r="D4203" s="261" t="s">
        <v>797</v>
      </c>
      <c r="E4203" s="261">
        <v>402758</v>
      </c>
      <c r="F4203" s="261" t="s">
        <v>7546</v>
      </c>
      <c r="G4203" s="261" t="s">
        <v>723</v>
      </c>
      <c r="H4203" s="261">
        <v>2</v>
      </c>
      <c r="I4203" s="261" t="s">
        <v>7547</v>
      </c>
      <c r="J4203" s="261" t="s">
        <v>7559</v>
      </c>
      <c r="K4203" s="261" t="s">
        <v>7560</v>
      </c>
      <c r="L4203" s="262">
        <v>45645</v>
      </c>
      <c r="M4203" s="261" t="s">
        <v>20</v>
      </c>
    </row>
    <row r="4204" spans="1:13" x14ac:dyDescent="0.35">
      <c r="A4204" s="259" t="s">
        <v>4245</v>
      </c>
      <c r="B4204" s="259" t="s">
        <v>4246</v>
      </c>
      <c r="C4204" s="259" t="s">
        <v>4247</v>
      </c>
      <c r="D4204" s="259" t="s">
        <v>802</v>
      </c>
      <c r="E4204" s="259">
        <v>559568</v>
      </c>
      <c r="F4204" s="259" t="s">
        <v>7546</v>
      </c>
      <c r="G4204" s="259" t="s">
        <v>723</v>
      </c>
      <c r="H4204" s="259">
        <v>2</v>
      </c>
      <c r="I4204" s="259" t="s">
        <v>7547</v>
      </c>
      <c r="J4204" s="259" t="s">
        <v>7561</v>
      </c>
      <c r="K4204" s="259" t="s">
        <v>7562</v>
      </c>
      <c r="L4204" s="260">
        <v>45645</v>
      </c>
      <c r="M4204" s="259" t="s">
        <v>20</v>
      </c>
    </row>
    <row r="4205" spans="1:13" x14ac:dyDescent="0.35">
      <c r="A4205" s="261" t="s">
        <v>4245</v>
      </c>
      <c r="B4205" s="261" t="s">
        <v>4246</v>
      </c>
      <c r="C4205" s="261" t="s">
        <v>4247</v>
      </c>
      <c r="D4205" s="261" t="s">
        <v>807</v>
      </c>
      <c r="E4205" s="261">
        <v>543085</v>
      </c>
      <c r="F4205" s="261" t="s">
        <v>7546</v>
      </c>
      <c r="G4205" s="261" t="s">
        <v>723</v>
      </c>
      <c r="H4205" s="261">
        <v>2</v>
      </c>
      <c r="I4205" s="261" t="s">
        <v>7547</v>
      </c>
      <c r="J4205" s="261" t="s">
        <v>7563</v>
      </c>
      <c r="K4205" s="261" t="s">
        <v>7564</v>
      </c>
      <c r="L4205" s="262">
        <v>45645</v>
      </c>
      <c r="M4205" s="261" t="s">
        <v>20</v>
      </c>
    </row>
    <row r="4206" spans="1:13" x14ac:dyDescent="0.35">
      <c r="A4206" s="259" t="s">
        <v>4245</v>
      </c>
      <c r="B4206" s="259" t="s">
        <v>4246</v>
      </c>
      <c r="C4206" s="259" t="s">
        <v>4247</v>
      </c>
      <c r="D4206" s="259" t="s">
        <v>810</v>
      </c>
      <c r="E4206" s="259">
        <v>373940</v>
      </c>
      <c r="F4206" s="259" t="s">
        <v>7546</v>
      </c>
      <c r="G4206" s="259" t="s">
        <v>723</v>
      </c>
      <c r="H4206" s="259">
        <v>2</v>
      </c>
      <c r="I4206" s="259" t="s">
        <v>7547</v>
      </c>
      <c r="J4206" s="259" t="s">
        <v>7565</v>
      </c>
      <c r="K4206" s="259" t="s">
        <v>7566</v>
      </c>
      <c r="L4206" s="260">
        <v>45645</v>
      </c>
      <c r="M4206" s="259" t="s">
        <v>20</v>
      </c>
    </row>
    <row r="4207" spans="1:13" x14ac:dyDescent="0.35">
      <c r="A4207" s="261" t="s">
        <v>4245</v>
      </c>
      <c r="B4207" s="261" t="s">
        <v>4246</v>
      </c>
      <c r="C4207" s="261" t="s">
        <v>4247</v>
      </c>
      <c r="D4207" s="261" t="s">
        <v>813</v>
      </c>
      <c r="E4207" s="261">
        <v>28818</v>
      </c>
      <c r="F4207" s="261" t="s">
        <v>7546</v>
      </c>
      <c r="G4207" s="261" t="s">
        <v>723</v>
      </c>
      <c r="H4207" s="261">
        <v>2</v>
      </c>
      <c r="I4207" s="261" t="s">
        <v>7547</v>
      </c>
      <c r="J4207" s="261" t="s">
        <v>7567</v>
      </c>
      <c r="K4207" s="261" t="s">
        <v>7568</v>
      </c>
      <c r="L4207" s="262">
        <v>45645</v>
      </c>
      <c r="M4207" s="261" t="s">
        <v>20</v>
      </c>
    </row>
    <row r="4208" spans="1:13" x14ac:dyDescent="0.35">
      <c r="A4208" s="259" t="s">
        <v>4245</v>
      </c>
      <c r="B4208" s="259" t="s">
        <v>4246</v>
      </c>
      <c r="C4208" s="259" t="s">
        <v>4247</v>
      </c>
      <c r="D4208" s="259" t="s">
        <v>679</v>
      </c>
      <c r="E4208" s="259">
        <v>0</v>
      </c>
      <c r="F4208" s="259" t="s">
        <v>7546</v>
      </c>
      <c r="G4208" s="259" t="s">
        <v>723</v>
      </c>
      <c r="H4208" s="259">
        <v>2</v>
      </c>
      <c r="I4208" s="259" t="s">
        <v>7547</v>
      </c>
      <c r="J4208" s="259" t="s">
        <v>7569</v>
      </c>
      <c r="K4208" s="259" t="s">
        <v>7570</v>
      </c>
      <c r="L4208" s="260">
        <v>45645</v>
      </c>
      <c r="M4208" s="259" t="s">
        <v>20</v>
      </c>
    </row>
    <row r="4209" spans="1:13" x14ac:dyDescent="0.35">
      <c r="A4209" s="261" t="s">
        <v>4245</v>
      </c>
      <c r="B4209" s="261" t="s">
        <v>4246</v>
      </c>
      <c r="C4209" s="261" t="s">
        <v>4247</v>
      </c>
      <c r="D4209" s="261" t="s">
        <v>317</v>
      </c>
      <c r="E4209" s="261">
        <v>1</v>
      </c>
      <c r="F4209" s="261" t="s">
        <v>7546</v>
      </c>
      <c r="G4209" s="261" t="s">
        <v>723</v>
      </c>
      <c r="H4209" s="261">
        <v>2</v>
      </c>
      <c r="I4209" s="261" t="s">
        <v>7547</v>
      </c>
      <c r="J4209" s="261" t="s">
        <v>7571</v>
      </c>
      <c r="K4209" s="261" t="s">
        <v>7572</v>
      </c>
      <c r="L4209" s="262">
        <v>45645</v>
      </c>
      <c r="M4209" s="261" t="s">
        <v>20</v>
      </c>
    </row>
    <row r="4210" spans="1:13" x14ac:dyDescent="0.35">
      <c r="A4210" s="259" t="s">
        <v>4245</v>
      </c>
      <c r="B4210" s="259" t="s">
        <v>4246</v>
      </c>
      <c r="C4210" s="259" t="s">
        <v>4247</v>
      </c>
      <c r="D4210" s="259" t="s">
        <v>26</v>
      </c>
      <c r="E4210" s="259" t="s">
        <v>17</v>
      </c>
      <c r="F4210" s="259" t="s">
        <v>424</v>
      </c>
      <c r="G4210" s="259" t="s">
        <v>17</v>
      </c>
      <c r="H4210" s="259" t="s">
        <v>17</v>
      </c>
      <c r="I4210" s="259" t="s">
        <v>424</v>
      </c>
      <c r="J4210" s="259" t="s">
        <v>7552</v>
      </c>
      <c r="K4210" s="259" t="s">
        <v>7573</v>
      </c>
      <c r="L4210" s="260">
        <v>45645</v>
      </c>
      <c r="M4210" s="259" t="s">
        <v>20</v>
      </c>
    </row>
    <row r="4211" spans="1:13" x14ac:dyDescent="0.35">
      <c r="A4211" s="261" t="s">
        <v>4245</v>
      </c>
      <c r="B4211" s="261" t="s">
        <v>4246</v>
      </c>
      <c r="C4211" s="261" t="s">
        <v>4247</v>
      </c>
      <c r="D4211" s="261" t="s">
        <v>28</v>
      </c>
      <c r="E4211" s="261" t="s">
        <v>17</v>
      </c>
      <c r="F4211" s="261" t="s">
        <v>424</v>
      </c>
      <c r="G4211" s="261" t="s">
        <v>17</v>
      </c>
      <c r="H4211" s="261" t="s">
        <v>17</v>
      </c>
      <c r="I4211" s="261" t="s">
        <v>424</v>
      </c>
      <c r="J4211" s="261" t="s">
        <v>7552</v>
      </c>
      <c r="K4211" s="261" t="s">
        <v>7574</v>
      </c>
      <c r="L4211" s="262">
        <v>45645</v>
      </c>
      <c r="M4211" s="261" t="s">
        <v>20</v>
      </c>
    </row>
    <row r="4212" spans="1:13" x14ac:dyDescent="0.35">
      <c r="A4212" s="259" t="s">
        <v>4245</v>
      </c>
      <c r="B4212" s="259" t="s">
        <v>4246</v>
      </c>
      <c r="C4212" s="259" t="s">
        <v>4247</v>
      </c>
      <c r="D4212" s="259" t="s">
        <v>38</v>
      </c>
      <c r="E4212" s="259" t="s">
        <v>17</v>
      </c>
      <c r="F4212" s="259" t="s">
        <v>7575</v>
      </c>
      <c r="G4212" s="259" t="s">
        <v>22</v>
      </c>
      <c r="H4212" s="259">
        <v>3</v>
      </c>
      <c r="I4212" s="259" t="s">
        <v>7576</v>
      </c>
      <c r="J4212" s="259" t="s">
        <v>7577</v>
      </c>
      <c r="K4212" s="259" t="s">
        <v>7578</v>
      </c>
      <c r="L4212" s="260">
        <v>45645</v>
      </c>
      <c r="M4212" s="259" t="s">
        <v>20</v>
      </c>
    </row>
    <row r="4213" spans="1:13" x14ac:dyDescent="0.35">
      <c r="A4213" s="261" t="s">
        <v>4245</v>
      </c>
      <c r="B4213" s="261" t="s">
        <v>4246</v>
      </c>
      <c r="C4213" s="261" t="s">
        <v>4247</v>
      </c>
      <c r="D4213" s="261" t="s">
        <v>16</v>
      </c>
      <c r="E4213" s="261" t="s">
        <v>17</v>
      </c>
      <c r="F4213" s="261" t="s">
        <v>424</v>
      </c>
      <c r="G4213" s="261" t="s">
        <v>17</v>
      </c>
      <c r="H4213" s="261" t="s">
        <v>17</v>
      </c>
      <c r="I4213" s="261" t="s">
        <v>424</v>
      </c>
      <c r="J4213" s="261" t="s">
        <v>7552</v>
      </c>
      <c r="K4213" s="261" t="s">
        <v>7579</v>
      </c>
      <c r="L4213" s="262">
        <v>45645</v>
      </c>
      <c r="M4213" s="261" t="s">
        <v>20</v>
      </c>
    </row>
    <row r="4214" spans="1:13" x14ac:dyDescent="0.35">
      <c r="A4214" s="259" t="s">
        <v>4245</v>
      </c>
      <c r="B4214" s="259" t="s">
        <v>4246</v>
      </c>
      <c r="C4214" s="259" t="s">
        <v>4247</v>
      </c>
      <c r="D4214" s="259" t="s">
        <v>21</v>
      </c>
      <c r="E4214" s="259" t="s">
        <v>17</v>
      </c>
      <c r="F4214" s="259" t="s">
        <v>424</v>
      </c>
      <c r="G4214" s="259" t="s">
        <v>17</v>
      </c>
      <c r="H4214" s="259" t="s">
        <v>17</v>
      </c>
      <c r="I4214" s="259" t="s">
        <v>424</v>
      </c>
      <c r="J4214" s="259" t="s">
        <v>7552</v>
      </c>
      <c r="K4214" s="259" t="s">
        <v>7580</v>
      </c>
      <c r="L4214" s="260">
        <v>45645</v>
      </c>
      <c r="M4214" s="259" t="s">
        <v>20</v>
      </c>
    </row>
    <row r="4215" spans="1:13" x14ac:dyDescent="0.35">
      <c r="A4215" s="261" t="s">
        <v>4245</v>
      </c>
      <c r="B4215" s="261" t="s">
        <v>4246</v>
      </c>
      <c r="C4215" s="261" t="s">
        <v>4247</v>
      </c>
      <c r="D4215" s="261" t="s">
        <v>631</v>
      </c>
      <c r="E4215" s="261" t="s">
        <v>17</v>
      </c>
      <c r="F4215" s="261" t="s">
        <v>424</v>
      </c>
      <c r="G4215" s="261" t="s">
        <v>17</v>
      </c>
      <c r="H4215" s="261" t="s">
        <v>17</v>
      </c>
      <c r="I4215" s="261" t="s">
        <v>424</v>
      </c>
      <c r="J4215" s="261" t="s">
        <v>7552</v>
      </c>
      <c r="K4215" s="261" t="s">
        <v>7581</v>
      </c>
      <c r="L4215" s="262">
        <v>45645</v>
      </c>
      <c r="M4215" s="261" t="s">
        <v>20</v>
      </c>
    </row>
    <row r="4216" spans="1:13" x14ac:dyDescent="0.35">
      <c r="A4216" s="259" t="s">
        <v>4245</v>
      </c>
      <c r="B4216" s="259" t="s">
        <v>4246</v>
      </c>
      <c r="C4216" s="259" t="s">
        <v>4247</v>
      </c>
      <c r="D4216" s="259" t="s">
        <v>24</v>
      </c>
      <c r="E4216" s="259" t="s">
        <v>17</v>
      </c>
      <c r="F4216" s="259" t="s">
        <v>424</v>
      </c>
      <c r="G4216" s="259" t="s">
        <v>17</v>
      </c>
      <c r="H4216" s="259" t="s">
        <v>17</v>
      </c>
      <c r="I4216" s="259" t="s">
        <v>424</v>
      </c>
      <c r="J4216" s="259" t="s">
        <v>7552</v>
      </c>
      <c r="K4216" s="259" t="s">
        <v>7582</v>
      </c>
      <c r="L4216" s="260">
        <v>45645</v>
      </c>
      <c r="M4216" s="259" t="s">
        <v>20</v>
      </c>
    </row>
    <row r="4217" spans="1:13" x14ac:dyDescent="0.35">
      <c r="A4217" s="261" t="s">
        <v>4119</v>
      </c>
      <c r="B4217" s="261" t="s">
        <v>4120</v>
      </c>
      <c r="C4217" s="261" t="s">
        <v>1451</v>
      </c>
      <c r="D4217" s="261" t="s">
        <v>759</v>
      </c>
      <c r="E4217" s="261">
        <v>234551603</v>
      </c>
      <c r="F4217" s="261" t="s">
        <v>7583</v>
      </c>
      <c r="G4217" s="261" t="s">
        <v>723</v>
      </c>
      <c r="H4217" s="261">
        <v>2</v>
      </c>
      <c r="I4217" s="261" t="s">
        <v>7584</v>
      </c>
      <c r="J4217" s="261" t="s">
        <v>7585</v>
      </c>
      <c r="K4217" s="261" t="s">
        <v>7586</v>
      </c>
      <c r="L4217" s="262">
        <v>45645</v>
      </c>
      <c r="M4217" s="261" t="s">
        <v>352</v>
      </c>
    </row>
    <row r="4218" spans="1:13" x14ac:dyDescent="0.35">
      <c r="A4218" s="259" t="s">
        <v>4119</v>
      </c>
      <c r="B4218" s="259" t="s">
        <v>4120</v>
      </c>
      <c r="C4218" s="259" t="s">
        <v>1451</v>
      </c>
      <c r="D4218" s="259" t="s">
        <v>764</v>
      </c>
      <c r="E4218" s="259">
        <v>142964</v>
      </c>
      <c r="F4218" s="259" t="s">
        <v>7587</v>
      </c>
      <c r="G4218" s="259" t="s">
        <v>723</v>
      </c>
      <c r="H4218" s="259">
        <v>2</v>
      </c>
      <c r="I4218" s="259" t="s">
        <v>7588</v>
      </c>
      <c r="J4218" s="259" t="s">
        <v>7589</v>
      </c>
      <c r="K4218" s="259" t="s">
        <v>7590</v>
      </c>
      <c r="L4218" s="260">
        <v>45645</v>
      </c>
      <c r="M4218" s="259" t="s">
        <v>352</v>
      </c>
    </row>
    <row r="4219" spans="1:13" x14ac:dyDescent="0.35">
      <c r="A4219" s="261" t="s">
        <v>4119</v>
      </c>
      <c r="B4219" s="261" t="s">
        <v>4120</v>
      </c>
      <c r="C4219" s="261" t="s">
        <v>1451</v>
      </c>
      <c r="D4219" s="261" t="s">
        <v>769</v>
      </c>
      <c r="E4219" s="261">
        <v>19051619</v>
      </c>
      <c r="F4219" s="261" t="s">
        <v>7591</v>
      </c>
      <c r="G4219" s="261" t="s">
        <v>723</v>
      </c>
      <c r="H4219" s="261">
        <v>2</v>
      </c>
      <c r="I4219" s="261" t="s">
        <v>7592</v>
      </c>
      <c r="J4219" s="261" t="s">
        <v>7593</v>
      </c>
      <c r="K4219" s="261" t="s">
        <v>7594</v>
      </c>
      <c r="L4219" s="262">
        <v>45645</v>
      </c>
      <c r="M4219" s="261" t="s">
        <v>352</v>
      </c>
    </row>
    <row r="4220" spans="1:13" x14ac:dyDescent="0.35">
      <c r="A4220" s="259" t="s">
        <v>4119</v>
      </c>
      <c r="B4220" s="259" t="s">
        <v>4120</v>
      </c>
      <c r="C4220" s="259" t="s">
        <v>1451</v>
      </c>
      <c r="D4220" s="259" t="s">
        <v>774</v>
      </c>
      <c r="E4220" s="259">
        <v>9808324</v>
      </c>
      <c r="F4220" s="259" t="s">
        <v>7591</v>
      </c>
      <c r="G4220" s="259" t="s">
        <v>723</v>
      </c>
      <c r="H4220" s="259">
        <v>2</v>
      </c>
      <c r="I4220" s="259" t="s">
        <v>7592</v>
      </c>
      <c r="J4220" s="259" t="s">
        <v>7595</v>
      </c>
      <c r="K4220" s="259" t="s">
        <v>7596</v>
      </c>
      <c r="L4220" s="260">
        <v>45645</v>
      </c>
      <c r="M4220" s="259" t="s">
        <v>352</v>
      </c>
    </row>
    <row r="4221" spans="1:13" x14ac:dyDescent="0.35">
      <c r="A4221" s="261" t="s">
        <v>4119</v>
      </c>
      <c r="B4221" s="261" t="s">
        <v>4120</v>
      </c>
      <c r="C4221" s="261" t="s">
        <v>1451</v>
      </c>
      <c r="D4221" s="261" t="s">
        <v>463</v>
      </c>
      <c r="E4221" s="261">
        <v>585643</v>
      </c>
      <c r="F4221" s="261" t="s">
        <v>7597</v>
      </c>
      <c r="G4221" s="261" t="s">
        <v>723</v>
      </c>
      <c r="H4221" s="261">
        <v>2</v>
      </c>
      <c r="I4221" s="261" t="s">
        <v>7598</v>
      </c>
      <c r="J4221" s="261" t="s">
        <v>7599</v>
      </c>
      <c r="K4221" s="261" t="s">
        <v>7600</v>
      </c>
      <c r="L4221" s="262">
        <v>45645</v>
      </c>
      <c r="M4221" s="261" t="s">
        <v>352</v>
      </c>
    </row>
    <row r="4222" spans="1:13" x14ac:dyDescent="0.35">
      <c r="A4222" s="259" t="s">
        <v>4119</v>
      </c>
      <c r="B4222" s="259" t="s">
        <v>4120</v>
      </c>
      <c r="C4222" s="259" t="s">
        <v>1451</v>
      </c>
      <c r="D4222" s="259" t="s">
        <v>40</v>
      </c>
      <c r="E4222" s="259" t="s">
        <v>17</v>
      </c>
      <c r="F4222" s="259" t="s">
        <v>17</v>
      </c>
      <c r="G4222" s="259" t="s">
        <v>17</v>
      </c>
      <c r="H4222" s="259" t="s">
        <v>17</v>
      </c>
      <c r="I4222" s="259" t="s">
        <v>17</v>
      </c>
      <c r="J4222" s="259" t="s">
        <v>7601</v>
      </c>
      <c r="K4222" s="259" t="s">
        <v>7602</v>
      </c>
      <c r="L4222" s="260">
        <v>45645</v>
      </c>
      <c r="M4222" s="259" t="s">
        <v>352</v>
      </c>
    </row>
    <row r="4223" spans="1:13" x14ac:dyDescent="0.35">
      <c r="A4223" s="261" t="s">
        <v>4119</v>
      </c>
      <c r="B4223" s="261" t="s">
        <v>4120</v>
      </c>
      <c r="C4223" s="261" t="s">
        <v>1451</v>
      </c>
      <c r="D4223" s="261" t="s">
        <v>644</v>
      </c>
      <c r="E4223" s="261">
        <v>466</v>
      </c>
      <c r="F4223" s="261" t="s">
        <v>7603</v>
      </c>
      <c r="G4223" s="261" t="s">
        <v>22</v>
      </c>
      <c r="H4223" s="261">
        <v>3</v>
      </c>
      <c r="I4223" s="261" t="s">
        <v>7329</v>
      </c>
      <c r="J4223" s="261" t="s">
        <v>7604</v>
      </c>
      <c r="K4223" s="261" t="s">
        <v>7605</v>
      </c>
      <c r="L4223" s="262">
        <v>45645</v>
      </c>
      <c r="M4223" s="261" t="s">
        <v>352</v>
      </c>
    </row>
    <row r="4224" spans="1:13" x14ac:dyDescent="0.35">
      <c r="A4224" s="259" t="s">
        <v>4119</v>
      </c>
      <c r="B4224" s="259" t="s">
        <v>4120</v>
      </c>
      <c r="C4224" s="259" t="s">
        <v>1451</v>
      </c>
      <c r="D4224" s="259" t="s">
        <v>649</v>
      </c>
      <c r="E4224" s="259">
        <v>4516</v>
      </c>
      <c r="F4224" s="259" t="s">
        <v>7606</v>
      </c>
      <c r="G4224" s="259" t="s">
        <v>723</v>
      </c>
      <c r="H4224" s="259">
        <v>2</v>
      </c>
      <c r="I4224" s="259" t="s">
        <v>7607</v>
      </c>
      <c r="J4224" s="259" t="s">
        <v>7608</v>
      </c>
      <c r="K4224" s="259" t="s">
        <v>7609</v>
      </c>
      <c r="L4224" s="260">
        <v>45645</v>
      </c>
      <c r="M4224" s="259" t="s">
        <v>352</v>
      </c>
    </row>
    <row r="4225" spans="1:13" x14ac:dyDescent="0.35">
      <c r="A4225" s="261" t="s">
        <v>4119</v>
      </c>
      <c r="B4225" s="261" t="s">
        <v>4120</v>
      </c>
      <c r="C4225" s="261" t="s">
        <v>1451</v>
      </c>
      <c r="D4225" s="261" t="s">
        <v>797</v>
      </c>
      <c r="E4225" s="261">
        <v>2287657</v>
      </c>
      <c r="F4225" s="261" t="s">
        <v>7591</v>
      </c>
      <c r="G4225" s="261" t="s">
        <v>723</v>
      </c>
      <c r="H4225" s="261">
        <v>2</v>
      </c>
      <c r="I4225" s="261" t="s">
        <v>7592</v>
      </c>
      <c r="J4225" s="261" t="s">
        <v>7610</v>
      </c>
      <c r="K4225" s="261" t="s">
        <v>7611</v>
      </c>
      <c r="L4225" s="262">
        <v>45645</v>
      </c>
      <c r="M4225" s="261" t="s">
        <v>352</v>
      </c>
    </row>
    <row r="4226" spans="1:13" x14ac:dyDescent="0.35">
      <c r="A4226" s="259" t="s">
        <v>4119</v>
      </c>
      <c r="B4226" s="259" t="s">
        <v>4120</v>
      </c>
      <c r="C4226" s="259" t="s">
        <v>1451</v>
      </c>
      <c r="D4226" s="259" t="s">
        <v>802</v>
      </c>
      <c r="E4226" s="259">
        <v>9243295</v>
      </c>
      <c r="F4226" s="259" t="s">
        <v>7591</v>
      </c>
      <c r="G4226" s="259" t="s">
        <v>723</v>
      </c>
      <c r="H4226" s="259">
        <v>2</v>
      </c>
      <c r="I4226" s="259" t="s">
        <v>7592</v>
      </c>
      <c r="J4226" s="259" t="s">
        <v>7612</v>
      </c>
      <c r="K4226" s="259" t="s">
        <v>7613</v>
      </c>
      <c r="L4226" s="260">
        <v>45645</v>
      </c>
      <c r="M4226" s="259" t="s">
        <v>352</v>
      </c>
    </row>
    <row r="4227" spans="1:13" x14ac:dyDescent="0.35">
      <c r="A4227" s="261" t="s">
        <v>4119</v>
      </c>
      <c r="B4227" s="261" t="s">
        <v>4120</v>
      </c>
      <c r="C4227" s="261" t="s">
        <v>1451</v>
      </c>
      <c r="D4227" s="261" t="s">
        <v>807</v>
      </c>
      <c r="E4227" s="261">
        <v>7520667</v>
      </c>
      <c r="F4227" s="261" t="s">
        <v>7591</v>
      </c>
      <c r="G4227" s="261" t="s">
        <v>723</v>
      </c>
      <c r="H4227" s="261">
        <v>2</v>
      </c>
      <c r="I4227" s="261" t="s">
        <v>7592</v>
      </c>
      <c r="J4227" s="261" t="s">
        <v>7614</v>
      </c>
      <c r="K4227" s="261" t="s">
        <v>7615</v>
      </c>
      <c r="L4227" s="262">
        <v>45645</v>
      </c>
      <c r="M4227" s="261" t="s">
        <v>352</v>
      </c>
    </row>
    <row r="4228" spans="1:13" x14ac:dyDescent="0.35">
      <c r="A4228" s="259" t="s">
        <v>4119</v>
      </c>
      <c r="B4228" s="259" t="s">
        <v>4120</v>
      </c>
      <c r="C4228" s="259" t="s">
        <v>1451</v>
      </c>
      <c r="D4228" s="259" t="s">
        <v>810</v>
      </c>
      <c r="E4228" s="259">
        <v>2227197</v>
      </c>
      <c r="F4228" s="259" t="s">
        <v>7591</v>
      </c>
      <c r="G4228" s="259" t="s">
        <v>723</v>
      </c>
      <c r="H4228" s="259">
        <v>2</v>
      </c>
      <c r="I4228" s="259" t="s">
        <v>7592</v>
      </c>
      <c r="J4228" s="259" t="s">
        <v>7616</v>
      </c>
      <c r="K4228" s="259" t="s">
        <v>7617</v>
      </c>
      <c r="L4228" s="260">
        <v>45645</v>
      </c>
      <c r="M4228" s="259" t="s">
        <v>352</v>
      </c>
    </row>
    <row r="4229" spans="1:13" x14ac:dyDescent="0.35">
      <c r="A4229" s="261" t="s">
        <v>4119</v>
      </c>
      <c r="B4229" s="261" t="s">
        <v>4120</v>
      </c>
      <c r="C4229" s="261" t="s">
        <v>1451</v>
      </c>
      <c r="D4229" s="261" t="s">
        <v>813</v>
      </c>
      <c r="E4229" s="261">
        <v>60460</v>
      </c>
      <c r="F4229" s="261" t="s">
        <v>7591</v>
      </c>
      <c r="G4229" s="261" t="s">
        <v>723</v>
      </c>
      <c r="H4229" s="261">
        <v>2</v>
      </c>
      <c r="I4229" s="261" t="s">
        <v>7592</v>
      </c>
      <c r="J4229" s="261" t="s">
        <v>7618</v>
      </c>
      <c r="K4229" s="261" t="s">
        <v>7619</v>
      </c>
      <c r="L4229" s="262">
        <v>45645</v>
      </c>
      <c r="M4229" s="261" t="s">
        <v>352</v>
      </c>
    </row>
    <row r="4230" spans="1:13" x14ac:dyDescent="0.35">
      <c r="A4230" s="259" t="s">
        <v>4119</v>
      </c>
      <c r="B4230" s="259" t="s">
        <v>4120</v>
      </c>
      <c r="C4230" s="259" t="s">
        <v>1451</v>
      </c>
      <c r="D4230" s="259" t="s">
        <v>679</v>
      </c>
      <c r="E4230" s="259">
        <v>0</v>
      </c>
      <c r="F4230" s="259" t="s">
        <v>7591</v>
      </c>
      <c r="G4230" s="259" t="s">
        <v>723</v>
      </c>
      <c r="H4230" s="259">
        <v>2</v>
      </c>
      <c r="I4230" s="259" t="s">
        <v>7592</v>
      </c>
      <c r="J4230" s="259" t="s">
        <v>7620</v>
      </c>
      <c r="K4230" s="259" t="s">
        <v>7621</v>
      </c>
      <c r="L4230" s="260">
        <v>45645</v>
      </c>
      <c r="M4230" s="259" t="s">
        <v>352</v>
      </c>
    </row>
    <row r="4231" spans="1:13" x14ac:dyDescent="0.35">
      <c r="A4231" s="261" t="s">
        <v>4119</v>
      </c>
      <c r="B4231" s="261" t="s">
        <v>4120</v>
      </c>
      <c r="C4231" s="261" t="s">
        <v>1451</v>
      </c>
      <c r="D4231" s="261" t="s">
        <v>317</v>
      </c>
      <c r="E4231" s="261">
        <v>2</v>
      </c>
      <c r="F4231" s="261" t="s">
        <v>7597</v>
      </c>
      <c r="G4231" s="261" t="s">
        <v>723</v>
      </c>
      <c r="H4231" s="261">
        <v>2</v>
      </c>
      <c r="I4231" s="261" t="s">
        <v>7622</v>
      </c>
      <c r="J4231" s="261" t="s">
        <v>7623</v>
      </c>
      <c r="K4231" s="261" t="s">
        <v>7624</v>
      </c>
      <c r="L4231" s="262">
        <v>45645</v>
      </c>
      <c r="M4231" s="261" t="s">
        <v>352</v>
      </c>
    </row>
    <row r="4232" spans="1:13" x14ac:dyDescent="0.35">
      <c r="A4232" s="259" t="s">
        <v>4119</v>
      </c>
      <c r="B4232" s="259" t="s">
        <v>4120</v>
      </c>
      <c r="C4232" s="259" t="s">
        <v>1451</v>
      </c>
      <c r="D4232" s="259" t="s">
        <v>26</v>
      </c>
      <c r="E4232" s="259" t="s">
        <v>17</v>
      </c>
      <c r="F4232" s="259" t="s">
        <v>17</v>
      </c>
      <c r="G4232" s="259" t="s">
        <v>17</v>
      </c>
      <c r="H4232" s="259" t="s">
        <v>17</v>
      </c>
      <c r="I4232" s="259" t="s">
        <v>17</v>
      </c>
      <c r="J4232" s="259" t="s">
        <v>7625</v>
      </c>
      <c r="K4232" s="259" t="s">
        <v>7626</v>
      </c>
      <c r="L4232" s="260">
        <v>45645</v>
      </c>
      <c r="M4232" s="259" t="s">
        <v>352</v>
      </c>
    </row>
    <row r="4233" spans="1:13" x14ac:dyDescent="0.35">
      <c r="A4233" s="261" t="s">
        <v>4119</v>
      </c>
      <c r="B4233" s="261" t="s">
        <v>4120</v>
      </c>
      <c r="C4233" s="261" t="s">
        <v>1451</v>
      </c>
      <c r="D4233" s="261" t="s">
        <v>28</v>
      </c>
      <c r="E4233" s="261" t="s">
        <v>17</v>
      </c>
      <c r="F4233" s="261" t="s">
        <v>17</v>
      </c>
      <c r="G4233" s="261" t="s">
        <v>17</v>
      </c>
      <c r="H4233" s="261" t="s">
        <v>17</v>
      </c>
      <c r="I4233" s="261" t="s">
        <v>17</v>
      </c>
      <c r="J4233" s="261" t="s">
        <v>7625</v>
      </c>
      <c r="K4233" s="261" t="s">
        <v>7627</v>
      </c>
      <c r="L4233" s="262">
        <v>45645</v>
      </c>
      <c r="M4233" s="261" t="s">
        <v>352</v>
      </c>
    </row>
    <row r="4234" spans="1:13" x14ac:dyDescent="0.35">
      <c r="A4234" s="259" t="s">
        <v>4119</v>
      </c>
      <c r="B4234" s="259" t="s">
        <v>4120</v>
      </c>
      <c r="C4234" s="259" t="s">
        <v>1451</v>
      </c>
      <c r="D4234" s="259" t="s">
        <v>38</v>
      </c>
      <c r="E4234" s="259" t="s">
        <v>17</v>
      </c>
      <c r="F4234" s="259" t="s">
        <v>17</v>
      </c>
      <c r="G4234" s="259" t="s">
        <v>17</v>
      </c>
      <c r="H4234" s="259" t="s">
        <v>17</v>
      </c>
      <c r="I4234" s="259" t="s">
        <v>17</v>
      </c>
      <c r="J4234" s="259" t="s">
        <v>7625</v>
      </c>
      <c r="K4234" s="259" t="s">
        <v>7628</v>
      </c>
      <c r="L4234" s="260">
        <v>45645</v>
      </c>
      <c r="M4234" s="259" t="s">
        <v>352</v>
      </c>
    </row>
    <row r="4235" spans="1:13" x14ac:dyDescent="0.35">
      <c r="A4235" s="261" t="s">
        <v>4119</v>
      </c>
      <c r="B4235" s="261" t="s">
        <v>4120</v>
      </c>
      <c r="C4235" s="261" t="s">
        <v>1451</v>
      </c>
      <c r="D4235" s="261" t="s">
        <v>16</v>
      </c>
      <c r="E4235" s="261" t="s">
        <v>17</v>
      </c>
      <c r="F4235" s="261" t="s">
        <v>17</v>
      </c>
      <c r="G4235" s="261" t="s">
        <v>17</v>
      </c>
      <c r="H4235" s="261" t="s">
        <v>17</v>
      </c>
      <c r="I4235" s="261" t="s">
        <v>17</v>
      </c>
      <c r="J4235" s="261" t="s">
        <v>7625</v>
      </c>
      <c r="K4235" s="261" t="s">
        <v>7629</v>
      </c>
      <c r="L4235" s="262">
        <v>45645</v>
      </c>
      <c r="M4235" s="261" t="s">
        <v>352</v>
      </c>
    </row>
    <row r="4236" spans="1:13" x14ac:dyDescent="0.35">
      <c r="A4236" s="259" t="s">
        <v>4119</v>
      </c>
      <c r="B4236" s="259" t="s">
        <v>4120</v>
      </c>
      <c r="C4236" s="259" t="s">
        <v>1451</v>
      </c>
      <c r="D4236" s="259" t="s">
        <v>21</v>
      </c>
      <c r="E4236" s="259" t="s">
        <v>17</v>
      </c>
      <c r="F4236" s="259" t="s">
        <v>17</v>
      </c>
      <c r="G4236" s="259" t="s">
        <v>17</v>
      </c>
      <c r="H4236" s="259" t="s">
        <v>17</v>
      </c>
      <c r="I4236" s="259" t="s">
        <v>17</v>
      </c>
      <c r="J4236" s="259" t="s">
        <v>7625</v>
      </c>
      <c r="K4236" s="259" t="s">
        <v>7630</v>
      </c>
      <c r="L4236" s="260">
        <v>45645</v>
      </c>
      <c r="M4236" s="259" t="s">
        <v>352</v>
      </c>
    </row>
    <row r="4237" spans="1:13" x14ac:dyDescent="0.35">
      <c r="A4237" s="261" t="s">
        <v>4119</v>
      </c>
      <c r="B4237" s="261" t="s">
        <v>4120</v>
      </c>
      <c r="C4237" s="261" t="s">
        <v>1451</v>
      </c>
      <c r="D4237" s="261" t="s">
        <v>631</v>
      </c>
      <c r="E4237" s="261" t="s">
        <v>17</v>
      </c>
      <c r="F4237" s="261" t="s">
        <v>17</v>
      </c>
      <c r="G4237" s="261" t="s">
        <v>17</v>
      </c>
      <c r="H4237" s="261" t="s">
        <v>17</v>
      </c>
      <c r="I4237" s="261" t="s">
        <v>17</v>
      </c>
      <c r="J4237" s="261" t="s">
        <v>7625</v>
      </c>
      <c r="K4237" s="261" t="s">
        <v>7631</v>
      </c>
      <c r="L4237" s="262">
        <v>45645</v>
      </c>
      <c r="M4237" s="261" t="s">
        <v>352</v>
      </c>
    </row>
    <row r="4238" spans="1:13" x14ac:dyDescent="0.35">
      <c r="A4238" s="259" t="s">
        <v>4119</v>
      </c>
      <c r="B4238" s="259" t="s">
        <v>4120</v>
      </c>
      <c r="C4238" s="259" t="s">
        <v>1451</v>
      </c>
      <c r="D4238" s="259" t="s">
        <v>24</v>
      </c>
      <c r="E4238" s="259" t="s">
        <v>17</v>
      </c>
      <c r="F4238" s="259" t="s">
        <v>17</v>
      </c>
      <c r="G4238" s="259" t="s">
        <v>17</v>
      </c>
      <c r="H4238" s="259" t="s">
        <v>17</v>
      </c>
      <c r="I4238" s="259" t="s">
        <v>17</v>
      </c>
      <c r="J4238" s="259" t="s">
        <v>7625</v>
      </c>
      <c r="K4238" s="259" t="s">
        <v>7632</v>
      </c>
      <c r="L4238" s="260">
        <v>45645</v>
      </c>
      <c r="M4238" s="259" t="s">
        <v>352</v>
      </c>
    </row>
    <row r="4239" spans="1:13" x14ac:dyDescent="0.35">
      <c r="A4239" s="261" t="s">
        <v>4130</v>
      </c>
      <c r="B4239" s="261" t="s">
        <v>4131</v>
      </c>
      <c r="C4239" s="261" t="s">
        <v>1451</v>
      </c>
      <c r="D4239" s="261" t="s">
        <v>759</v>
      </c>
      <c r="E4239" s="261">
        <v>234551603</v>
      </c>
      <c r="F4239" s="261" t="s">
        <v>7583</v>
      </c>
      <c r="G4239" s="261" t="s">
        <v>723</v>
      </c>
      <c r="H4239" s="261">
        <v>2</v>
      </c>
      <c r="I4239" s="261" t="s">
        <v>7584</v>
      </c>
      <c r="J4239" s="261" t="s">
        <v>7585</v>
      </c>
      <c r="K4239" s="261" t="s">
        <v>7633</v>
      </c>
      <c r="L4239" s="262">
        <v>45645</v>
      </c>
      <c r="M4239" s="261" t="s">
        <v>352</v>
      </c>
    </row>
    <row r="4240" spans="1:13" x14ac:dyDescent="0.35">
      <c r="A4240" s="259" t="s">
        <v>4130</v>
      </c>
      <c r="B4240" s="259" t="s">
        <v>4131</v>
      </c>
      <c r="C4240" s="259" t="s">
        <v>1451</v>
      </c>
      <c r="D4240" s="259" t="s">
        <v>764</v>
      </c>
      <c r="E4240" s="259">
        <v>157918</v>
      </c>
      <c r="F4240" s="259" t="s">
        <v>7634</v>
      </c>
      <c r="G4240" s="259" t="s">
        <v>723</v>
      </c>
      <c r="H4240" s="259">
        <v>2</v>
      </c>
      <c r="I4240" s="259" t="s">
        <v>7588</v>
      </c>
      <c r="J4240" s="259" t="s">
        <v>7635</v>
      </c>
      <c r="K4240" s="259" t="s">
        <v>7636</v>
      </c>
      <c r="L4240" s="260">
        <v>45645</v>
      </c>
      <c r="M4240" s="259" t="s">
        <v>352</v>
      </c>
    </row>
    <row r="4241" spans="1:13" x14ac:dyDescent="0.35">
      <c r="A4241" s="261" t="s">
        <v>4130</v>
      </c>
      <c r="B4241" s="261" t="s">
        <v>4131</v>
      </c>
      <c r="C4241" s="261" t="s">
        <v>1451</v>
      </c>
      <c r="D4241" s="261" t="s">
        <v>769</v>
      </c>
      <c r="E4241" s="261">
        <v>16100000</v>
      </c>
      <c r="F4241" s="261" t="s">
        <v>7637</v>
      </c>
      <c r="G4241" s="261" t="s">
        <v>723</v>
      </c>
      <c r="H4241" s="261">
        <v>2</v>
      </c>
      <c r="I4241" s="261" t="s">
        <v>7638</v>
      </c>
      <c r="J4241" s="261" t="s">
        <v>7639</v>
      </c>
      <c r="K4241" s="261" t="s">
        <v>7640</v>
      </c>
      <c r="L4241" s="262">
        <v>45645</v>
      </c>
      <c r="M4241" s="261" t="s">
        <v>352</v>
      </c>
    </row>
    <row r="4242" spans="1:13" x14ac:dyDescent="0.35">
      <c r="A4242" s="259" t="s">
        <v>4130</v>
      </c>
      <c r="B4242" s="259" t="s">
        <v>4131</v>
      </c>
      <c r="C4242" s="259" t="s">
        <v>1451</v>
      </c>
      <c r="D4242" s="259" t="s">
        <v>774</v>
      </c>
      <c r="E4242" s="259">
        <v>16100000</v>
      </c>
      <c r="F4242" s="259" t="s">
        <v>7637</v>
      </c>
      <c r="G4242" s="259" t="s">
        <v>723</v>
      </c>
      <c r="H4242" s="259">
        <v>2</v>
      </c>
      <c r="I4242" s="259" t="s">
        <v>7638</v>
      </c>
      <c r="J4242" s="259" t="s">
        <v>7641</v>
      </c>
      <c r="K4242" s="259" t="s">
        <v>7642</v>
      </c>
      <c r="L4242" s="260">
        <v>45645</v>
      </c>
      <c r="M4242" s="259" t="s">
        <v>352</v>
      </c>
    </row>
    <row r="4243" spans="1:13" x14ac:dyDescent="0.35">
      <c r="A4243" s="261" t="s">
        <v>4130</v>
      </c>
      <c r="B4243" s="261" t="s">
        <v>4131</v>
      </c>
      <c r="C4243" s="261" t="s">
        <v>1451</v>
      </c>
      <c r="D4243" s="261" t="s">
        <v>463</v>
      </c>
      <c r="E4243" s="261">
        <v>4634607</v>
      </c>
      <c r="F4243" s="261" t="s">
        <v>7643</v>
      </c>
      <c r="G4243" s="261" t="s">
        <v>723</v>
      </c>
      <c r="H4243" s="261">
        <v>2</v>
      </c>
      <c r="I4243" s="261" t="s">
        <v>7644</v>
      </c>
      <c r="J4243" s="261" t="s">
        <v>7645</v>
      </c>
      <c r="K4243" s="261" t="s">
        <v>7646</v>
      </c>
      <c r="L4243" s="262">
        <v>45645</v>
      </c>
      <c r="M4243" s="261" t="s">
        <v>352</v>
      </c>
    </row>
    <row r="4244" spans="1:13" x14ac:dyDescent="0.35">
      <c r="A4244" s="259" t="s">
        <v>4130</v>
      </c>
      <c r="B4244" s="259" t="s">
        <v>4131</v>
      </c>
      <c r="C4244" s="259" t="s">
        <v>1451</v>
      </c>
      <c r="D4244" s="259" t="s">
        <v>40</v>
      </c>
      <c r="E4244" s="259" t="s">
        <v>17</v>
      </c>
      <c r="F4244" s="259" t="s">
        <v>17</v>
      </c>
      <c r="G4244" s="259" t="s">
        <v>17</v>
      </c>
      <c r="H4244" s="259" t="s">
        <v>17</v>
      </c>
      <c r="I4244" s="259" t="s">
        <v>17</v>
      </c>
      <c r="J4244" s="259" t="s">
        <v>7601</v>
      </c>
      <c r="K4244" s="259" t="s">
        <v>7647</v>
      </c>
      <c r="L4244" s="260">
        <v>45645</v>
      </c>
      <c r="M4244" s="259" t="s">
        <v>352</v>
      </c>
    </row>
    <row r="4245" spans="1:13" x14ac:dyDescent="0.35">
      <c r="A4245" s="261" t="s">
        <v>4130</v>
      </c>
      <c r="B4245" s="261" t="s">
        <v>4131</v>
      </c>
      <c r="C4245" s="261" t="s">
        <v>1451</v>
      </c>
      <c r="D4245" s="261" t="s">
        <v>644</v>
      </c>
      <c r="E4245" s="261">
        <v>1240</v>
      </c>
      <c r="F4245" s="261" t="s">
        <v>7648</v>
      </c>
      <c r="G4245" s="261" t="s">
        <v>22</v>
      </c>
      <c r="H4245" s="261">
        <v>3</v>
      </c>
      <c r="I4245" s="261" t="s">
        <v>3328</v>
      </c>
      <c r="J4245" s="261" t="s">
        <v>7649</v>
      </c>
      <c r="K4245" s="261" t="s">
        <v>7650</v>
      </c>
      <c r="L4245" s="262">
        <v>45645</v>
      </c>
      <c r="M4245" s="261" t="s">
        <v>352</v>
      </c>
    </row>
    <row r="4246" spans="1:13" x14ac:dyDescent="0.35">
      <c r="A4246" s="259" t="s">
        <v>4130</v>
      </c>
      <c r="B4246" s="259" t="s">
        <v>4131</v>
      </c>
      <c r="C4246" s="259" t="s">
        <v>1451</v>
      </c>
      <c r="D4246" s="259" t="s">
        <v>649</v>
      </c>
      <c r="E4246" s="259">
        <v>4516</v>
      </c>
      <c r="F4246" s="259" t="s">
        <v>7651</v>
      </c>
      <c r="G4246" s="259" t="s">
        <v>723</v>
      </c>
      <c r="H4246" s="259">
        <v>2</v>
      </c>
      <c r="I4246" s="259" t="s">
        <v>7652</v>
      </c>
      <c r="J4246" s="259" t="s">
        <v>7653</v>
      </c>
      <c r="K4246" s="259" t="s">
        <v>7654</v>
      </c>
      <c r="L4246" s="260">
        <v>45645</v>
      </c>
      <c r="M4246" s="259" t="s">
        <v>352</v>
      </c>
    </row>
    <row r="4247" spans="1:13" x14ac:dyDescent="0.35">
      <c r="A4247" s="261" t="s">
        <v>4130</v>
      </c>
      <c r="B4247" s="261" t="s">
        <v>4131</v>
      </c>
      <c r="C4247" s="261" t="s">
        <v>1451</v>
      </c>
      <c r="D4247" s="261" t="s">
        <v>797</v>
      </c>
      <c r="E4247" s="261">
        <v>7900000</v>
      </c>
      <c r="F4247" s="261" t="s">
        <v>7637</v>
      </c>
      <c r="G4247" s="261" t="s">
        <v>723</v>
      </c>
      <c r="H4247" s="261">
        <v>2</v>
      </c>
      <c r="I4247" s="261" t="s">
        <v>7638</v>
      </c>
      <c r="J4247" s="261" t="s">
        <v>7655</v>
      </c>
      <c r="K4247" s="261" t="s">
        <v>7656</v>
      </c>
      <c r="L4247" s="262">
        <v>45645</v>
      </c>
      <c r="M4247" s="261" t="s">
        <v>352</v>
      </c>
    </row>
    <row r="4248" spans="1:13" x14ac:dyDescent="0.35">
      <c r="A4248" s="259" t="s">
        <v>4130</v>
      </c>
      <c r="B4248" s="259" t="s">
        <v>4131</v>
      </c>
      <c r="C4248" s="259" t="s">
        <v>1451</v>
      </c>
      <c r="D4248" s="259" t="s">
        <v>802</v>
      </c>
      <c r="E4248" s="259">
        <v>0</v>
      </c>
      <c r="F4248" s="259" t="s">
        <v>7637</v>
      </c>
      <c r="G4248" s="259" t="s">
        <v>723</v>
      </c>
      <c r="H4248" s="259">
        <v>2</v>
      </c>
      <c r="I4248" s="259" t="s">
        <v>7638</v>
      </c>
      <c r="J4248" s="259" t="s">
        <v>7657</v>
      </c>
      <c r="K4248" s="259" t="s">
        <v>7658</v>
      </c>
      <c r="L4248" s="260">
        <v>45645</v>
      </c>
      <c r="M4248" s="259" t="s">
        <v>352</v>
      </c>
    </row>
    <row r="4249" spans="1:13" x14ac:dyDescent="0.35">
      <c r="A4249" s="261" t="s">
        <v>4130</v>
      </c>
      <c r="B4249" s="261" t="s">
        <v>4131</v>
      </c>
      <c r="C4249" s="261" t="s">
        <v>1451</v>
      </c>
      <c r="D4249" s="261" t="s">
        <v>807</v>
      </c>
      <c r="E4249" s="261">
        <v>8200000</v>
      </c>
      <c r="F4249" s="261" t="s">
        <v>7637</v>
      </c>
      <c r="G4249" s="261" t="s">
        <v>723</v>
      </c>
      <c r="H4249" s="261">
        <v>2</v>
      </c>
      <c r="I4249" s="261" t="s">
        <v>7638</v>
      </c>
      <c r="J4249" s="261" t="s">
        <v>7659</v>
      </c>
      <c r="K4249" s="261" t="s">
        <v>7660</v>
      </c>
      <c r="L4249" s="262">
        <v>45645</v>
      </c>
      <c r="M4249" s="261" t="s">
        <v>352</v>
      </c>
    </row>
    <row r="4250" spans="1:13" x14ac:dyDescent="0.35">
      <c r="A4250" s="259" t="s">
        <v>4130</v>
      </c>
      <c r="B4250" s="259" t="s">
        <v>4131</v>
      </c>
      <c r="C4250" s="259" t="s">
        <v>1451</v>
      </c>
      <c r="D4250" s="259" t="s">
        <v>810</v>
      </c>
      <c r="E4250" s="259">
        <v>5600000</v>
      </c>
      <c r="F4250" s="259" t="s">
        <v>7637</v>
      </c>
      <c r="G4250" s="259" t="s">
        <v>22</v>
      </c>
      <c r="H4250" s="259">
        <v>3</v>
      </c>
      <c r="I4250" s="259" t="s">
        <v>7638</v>
      </c>
      <c r="J4250" s="259" t="s">
        <v>7661</v>
      </c>
      <c r="K4250" s="259" t="s">
        <v>7662</v>
      </c>
      <c r="L4250" s="260">
        <v>45645</v>
      </c>
      <c r="M4250" s="259" t="s">
        <v>352</v>
      </c>
    </row>
    <row r="4251" spans="1:13" x14ac:dyDescent="0.35">
      <c r="A4251" s="261" t="s">
        <v>4130</v>
      </c>
      <c r="B4251" s="261" t="s">
        <v>4131</v>
      </c>
      <c r="C4251" s="261" t="s">
        <v>1451</v>
      </c>
      <c r="D4251" s="261" t="s">
        <v>813</v>
      </c>
      <c r="E4251" s="261">
        <v>2100000</v>
      </c>
      <c r="F4251" s="261" t="s">
        <v>7637</v>
      </c>
      <c r="G4251" s="261" t="s">
        <v>22</v>
      </c>
      <c r="H4251" s="261">
        <v>3</v>
      </c>
      <c r="I4251" s="261" t="s">
        <v>7638</v>
      </c>
      <c r="J4251" s="261" t="s">
        <v>7663</v>
      </c>
      <c r="K4251" s="261" t="s">
        <v>7664</v>
      </c>
      <c r="L4251" s="262">
        <v>45645</v>
      </c>
      <c r="M4251" s="261" t="s">
        <v>352</v>
      </c>
    </row>
    <row r="4252" spans="1:13" x14ac:dyDescent="0.35">
      <c r="A4252" s="259" t="s">
        <v>4130</v>
      </c>
      <c r="B4252" s="259" t="s">
        <v>4131</v>
      </c>
      <c r="C4252" s="259" t="s">
        <v>1451</v>
      </c>
      <c r="D4252" s="259" t="s">
        <v>679</v>
      </c>
      <c r="E4252" s="259">
        <v>200000</v>
      </c>
      <c r="F4252" s="259" t="s">
        <v>7637</v>
      </c>
      <c r="G4252" s="259" t="s">
        <v>22</v>
      </c>
      <c r="H4252" s="259">
        <v>3</v>
      </c>
      <c r="I4252" s="259" t="s">
        <v>7638</v>
      </c>
      <c r="J4252" s="259" t="s">
        <v>7665</v>
      </c>
      <c r="K4252" s="259" t="s">
        <v>7666</v>
      </c>
      <c r="L4252" s="260">
        <v>45645</v>
      </c>
      <c r="M4252" s="259" t="s">
        <v>352</v>
      </c>
    </row>
    <row r="4253" spans="1:13" x14ac:dyDescent="0.35">
      <c r="A4253" s="261" t="s">
        <v>4130</v>
      </c>
      <c r="B4253" s="261" t="s">
        <v>4131</v>
      </c>
      <c r="C4253" s="261" t="s">
        <v>1451</v>
      </c>
      <c r="D4253" s="261" t="s">
        <v>317</v>
      </c>
      <c r="E4253" s="261">
        <v>3</v>
      </c>
      <c r="F4253" s="261" t="s">
        <v>7637</v>
      </c>
      <c r="G4253" s="261" t="s">
        <v>723</v>
      </c>
      <c r="H4253" s="261">
        <v>2</v>
      </c>
      <c r="I4253" s="261" t="s">
        <v>7638</v>
      </c>
      <c r="J4253" s="261" t="s">
        <v>7667</v>
      </c>
      <c r="K4253" s="261" t="s">
        <v>7668</v>
      </c>
      <c r="L4253" s="262">
        <v>45645</v>
      </c>
      <c r="M4253" s="261" t="s">
        <v>352</v>
      </c>
    </row>
    <row r="4254" spans="1:13" x14ac:dyDescent="0.35">
      <c r="A4254" s="259" t="s">
        <v>4130</v>
      </c>
      <c r="B4254" s="259" t="s">
        <v>4131</v>
      </c>
      <c r="C4254" s="259" t="s">
        <v>1451</v>
      </c>
      <c r="D4254" s="259" t="s">
        <v>26</v>
      </c>
      <c r="E4254" s="259" t="s">
        <v>17</v>
      </c>
      <c r="F4254" s="259" t="s">
        <v>17</v>
      </c>
      <c r="G4254" s="259" t="s">
        <v>17</v>
      </c>
      <c r="H4254" s="259" t="s">
        <v>17</v>
      </c>
      <c r="I4254" s="259" t="s">
        <v>17</v>
      </c>
      <c r="J4254" s="259" t="s">
        <v>7625</v>
      </c>
      <c r="K4254" s="259" t="s">
        <v>7669</v>
      </c>
      <c r="L4254" s="260">
        <v>45645</v>
      </c>
      <c r="M4254" s="259" t="s">
        <v>352</v>
      </c>
    </row>
    <row r="4255" spans="1:13" x14ac:dyDescent="0.35">
      <c r="A4255" s="261" t="s">
        <v>4130</v>
      </c>
      <c r="B4255" s="261" t="s">
        <v>4131</v>
      </c>
      <c r="C4255" s="261" t="s">
        <v>1451</v>
      </c>
      <c r="D4255" s="261" t="s">
        <v>28</v>
      </c>
      <c r="E4255" s="261" t="s">
        <v>17</v>
      </c>
      <c r="F4255" s="261" t="s">
        <v>17</v>
      </c>
      <c r="G4255" s="261" t="s">
        <v>17</v>
      </c>
      <c r="H4255" s="261" t="s">
        <v>17</v>
      </c>
      <c r="I4255" s="261" t="s">
        <v>17</v>
      </c>
      <c r="J4255" s="261" t="s">
        <v>7625</v>
      </c>
      <c r="K4255" s="261" t="s">
        <v>7670</v>
      </c>
      <c r="L4255" s="262">
        <v>45645</v>
      </c>
      <c r="M4255" s="261" t="s">
        <v>352</v>
      </c>
    </row>
    <row r="4256" spans="1:13" x14ac:dyDescent="0.35">
      <c r="A4256" s="259" t="s">
        <v>4130</v>
      </c>
      <c r="B4256" s="259" t="s">
        <v>4131</v>
      </c>
      <c r="C4256" s="259" t="s">
        <v>1451</v>
      </c>
      <c r="D4256" s="259" t="s">
        <v>38</v>
      </c>
      <c r="E4256" s="259">
        <v>4800000</v>
      </c>
      <c r="F4256" s="259" t="s">
        <v>7671</v>
      </c>
      <c r="G4256" s="259" t="s">
        <v>723</v>
      </c>
      <c r="H4256" s="259">
        <v>2</v>
      </c>
      <c r="I4256" s="259" t="s">
        <v>7672</v>
      </c>
      <c r="J4256" s="259" t="s">
        <v>7673</v>
      </c>
      <c r="K4256" s="259" t="s">
        <v>7674</v>
      </c>
      <c r="L4256" s="260">
        <v>45645</v>
      </c>
      <c r="M4256" s="259" t="s">
        <v>352</v>
      </c>
    </row>
    <row r="4257" spans="1:13" x14ac:dyDescent="0.35">
      <c r="A4257" s="261" t="s">
        <v>4130</v>
      </c>
      <c r="B4257" s="261" t="s">
        <v>4131</v>
      </c>
      <c r="C4257" s="261" t="s">
        <v>1451</v>
      </c>
      <c r="D4257" s="261" t="s">
        <v>16</v>
      </c>
      <c r="E4257" s="261" t="s">
        <v>17</v>
      </c>
      <c r="F4257" s="261" t="s">
        <v>17</v>
      </c>
      <c r="G4257" s="261" t="s">
        <v>17</v>
      </c>
      <c r="H4257" s="261" t="s">
        <v>17</v>
      </c>
      <c r="I4257" s="261" t="s">
        <v>17</v>
      </c>
      <c r="J4257" s="261" t="s">
        <v>7625</v>
      </c>
      <c r="K4257" s="261" t="s">
        <v>7675</v>
      </c>
      <c r="L4257" s="262">
        <v>45645</v>
      </c>
      <c r="M4257" s="261" t="s">
        <v>352</v>
      </c>
    </row>
    <row r="4258" spans="1:13" x14ac:dyDescent="0.35">
      <c r="A4258" s="259" t="s">
        <v>4130</v>
      </c>
      <c r="B4258" s="259" t="s">
        <v>4131</v>
      </c>
      <c r="C4258" s="259" t="s">
        <v>1451</v>
      </c>
      <c r="D4258" s="259" t="s">
        <v>21</v>
      </c>
      <c r="E4258" s="259" t="s">
        <v>17</v>
      </c>
      <c r="F4258" s="259" t="s">
        <v>17</v>
      </c>
      <c r="G4258" s="259" t="s">
        <v>17</v>
      </c>
      <c r="H4258" s="259" t="s">
        <v>17</v>
      </c>
      <c r="I4258" s="259" t="s">
        <v>17</v>
      </c>
      <c r="J4258" s="259" t="s">
        <v>7625</v>
      </c>
      <c r="K4258" s="259" t="s">
        <v>7676</v>
      </c>
      <c r="L4258" s="260">
        <v>45645</v>
      </c>
      <c r="M4258" s="259" t="s">
        <v>352</v>
      </c>
    </row>
    <row r="4259" spans="1:13" x14ac:dyDescent="0.35">
      <c r="A4259" s="261" t="s">
        <v>4130</v>
      </c>
      <c r="B4259" s="261" t="s">
        <v>4131</v>
      </c>
      <c r="C4259" s="261" t="s">
        <v>1451</v>
      </c>
      <c r="D4259" s="261" t="s">
        <v>631</v>
      </c>
      <c r="E4259" s="261" t="s">
        <v>17</v>
      </c>
      <c r="F4259" s="261" t="s">
        <v>17</v>
      </c>
      <c r="G4259" s="261" t="s">
        <v>17</v>
      </c>
      <c r="H4259" s="261" t="s">
        <v>17</v>
      </c>
      <c r="I4259" s="261" t="s">
        <v>17</v>
      </c>
      <c r="J4259" s="261" t="s">
        <v>7625</v>
      </c>
      <c r="K4259" s="261" t="s">
        <v>7677</v>
      </c>
      <c r="L4259" s="262">
        <v>45645</v>
      </c>
      <c r="M4259" s="261" t="s">
        <v>352</v>
      </c>
    </row>
    <row r="4260" spans="1:13" x14ac:dyDescent="0.35">
      <c r="A4260" s="259" t="s">
        <v>4130</v>
      </c>
      <c r="B4260" s="259" t="s">
        <v>4131</v>
      </c>
      <c r="C4260" s="259" t="s">
        <v>1451</v>
      </c>
      <c r="D4260" s="259" t="s">
        <v>24</v>
      </c>
      <c r="E4260" s="259" t="s">
        <v>17</v>
      </c>
      <c r="F4260" s="259" t="s">
        <v>17</v>
      </c>
      <c r="G4260" s="259" t="s">
        <v>17</v>
      </c>
      <c r="H4260" s="259" t="s">
        <v>17</v>
      </c>
      <c r="I4260" s="259" t="s">
        <v>17</v>
      </c>
      <c r="J4260" s="259" t="s">
        <v>7625</v>
      </c>
      <c r="K4260" s="259" t="s">
        <v>7678</v>
      </c>
      <c r="L4260" s="260">
        <v>45645</v>
      </c>
      <c r="M4260" s="259" t="s">
        <v>352</v>
      </c>
    </row>
    <row r="4261" spans="1:13" x14ac:dyDescent="0.35">
      <c r="A4261" s="261" t="s">
        <v>4141</v>
      </c>
      <c r="B4261" s="261" t="s">
        <v>4142</v>
      </c>
      <c r="C4261" s="261" t="s">
        <v>1451</v>
      </c>
      <c r="D4261" s="261" t="s">
        <v>759</v>
      </c>
      <c r="E4261" s="261">
        <v>234551603</v>
      </c>
      <c r="F4261" s="261" t="s">
        <v>7583</v>
      </c>
      <c r="G4261" s="261" t="s">
        <v>723</v>
      </c>
      <c r="H4261" s="261">
        <v>2</v>
      </c>
      <c r="I4261" s="261" t="s">
        <v>7584</v>
      </c>
      <c r="J4261" s="261" t="s">
        <v>7585</v>
      </c>
      <c r="K4261" s="261" t="s">
        <v>7679</v>
      </c>
      <c r="L4261" s="262">
        <v>45645</v>
      </c>
      <c r="M4261" s="261" t="s">
        <v>352</v>
      </c>
    </row>
    <row r="4262" spans="1:13" x14ac:dyDescent="0.35">
      <c r="A4262" s="259" t="s">
        <v>4141</v>
      </c>
      <c r="B4262" s="259" t="s">
        <v>4142</v>
      </c>
      <c r="C4262" s="259" t="s">
        <v>1451</v>
      </c>
      <c r="D4262" s="259" t="s">
        <v>764</v>
      </c>
      <c r="E4262" s="259">
        <v>237708</v>
      </c>
      <c r="F4262" s="259" t="s">
        <v>7680</v>
      </c>
      <c r="G4262" s="259" t="s">
        <v>723</v>
      </c>
      <c r="H4262" s="259">
        <v>2</v>
      </c>
      <c r="I4262" s="259" t="s">
        <v>7588</v>
      </c>
      <c r="J4262" s="259" t="s">
        <v>7681</v>
      </c>
      <c r="K4262" s="259" t="s">
        <v>7682</v>
      </c>
      <c r="L4262" s="260">
        <v>45645</v>
      </c>
      <c r="M4262" s="259" t="s">
        <v>352</v>
      </c>
    </row>
    <row r="4263" spans="1:13" x14ac:dyDescent="0.35">
      <c r="A4263" s="261" t="s">
        <v>4141</v>
      </c>
      <c r="B4263" s="261" t="s">
        <v>4142</v>
      </c>
      <c r="C4263" s="261" t="s">
        <v>1451</v>
      </c>
      <c r="D4263" s="261" t="s">
        <v>769</v>
      </c>
      <c r="E4263" s="261">
        <v>45288148</v>
      </c>
      <c r="F4263" s="261" t="s">
        <v>7591</v>
      </c>
      <c r="G4263" s="261" t="s">
        <v>723</v>
      </c>
      <c r="H4263" s="261">
        <v>2</v>
      </c>
      <c r="I4263" s="261" t="s">
        <v>7592</v>
      </c>
      <c r="J4263" s="261" t="s">
        <v>7683</v>
      </c>
      <c r="K4263" s="261" t="s">
        <v>7684</v>
      </c>
      <c r="L4263" s="262">
        <v>45645</v>
      </c>
      <c r="M4263" s="261" t="s">
        <v>352</v>
      </c>
    </row>
    <row r="4264" spans="1:13" x14ac:dyDescent="0.35">
      <c r="A4264" s="259" t="s">
        <v>4141</v>
      </c>
      <c r="B4264" s="259" t="s">
        <v>4142</v>
      </c>
      <c r="C4264" s="259" t="s">
        <v>1451</v>
      </c>
      <c r="D4264" s="259" t="s">
        <v>774</v>
      </c>
      <c r="E4264" s="259">
        <v>24395906</v>
      </c>
      <c r="F4264" s="259" t="s">
        <v>7591</v>
      </c>
      <c r="G4264" s="259" t="s">
        <v>723</v>
      </c>
      <c r="H4264" s="259">
        <v>2</v>
      </c>
      <c r="I4264" s="259" t="s">
        <v>7592</v>
      </c>
      <c r="J4264" s="259" t="s">
        <v>7685</v>
      </c>
      <c r="K4264" s="259" t="s">
        <v>7686</v>
      </c>
      <c r="L4264" s="260">
        <v>45645</v>
      </c>
      <c r="M4264" s="259" t="s">
        <v>352</v>
      </c>
    </row>
    <row r="4265" spans="1:13" x14ac:dyDescent="0.35">
      <c r="A4265" s="261" t="s">
        <v>4141</v>
      </c>
      <c r="B4265" s="261" t="s">
        <v>4142</v>
      </c>
      <c r="C4265" s="261" t="s">
        <v>1451</v>
      </c>
      <c r="D4265" s="261" t="s">
        <v>463</v>
      </c>
      <c r="E4265" s="261">
        <v>816640</v>
      </c>
      <c r="F4265" s="261" t="s">
        <v>7643</v>
      </c>
      <c r="G4265" s="261" t="s">
        <v>723</v>
      </c>
      <c r="H4265" s="261">
        <v>2</v>
      </c>
      <c r="I4265" s="261" t="s">
        <v>7644</v>
      </c>
      <c r="J4265" s="261" t="s">
        <v>7687</v>
      </c>
      <c r="K4265" s="261" t="s">
        <v>7688</v>
      </c>
      <c r="L4265" s="262">
        <v>45645</v>
      </c>
      <c r="M4265" s="261" t="s">
        <v>352</v>
      </c>
    </row>
    <row r="4266" spans="1:13" x14ac:dyDescent="0.35">
      <c r="A4266" s="259" t="s">
        <v>4141</v>
      </c>
      <c r="B4266" s="259" t="s">
        <v>4142</v>
      </c>
      <c r="C4266" s="259" t="s">
        <v>1451</v>
      </c>
      <c r="D4266" s="259" t="s">
        <v>40</v>
      </c>
      <c r="E4266" s="259" t="s">
        <v>17</v>
      </c>
      <c r="F4266" s="259" t="s">
        <v>17</v>
      </c>
      <c r="G4266" s="259" t="s">
        <v>17</v>
      </c>
      <c r="H4266" s="259" t="s">
        <v>17</v>
      </c>
      <c r="I4266" s="259" t="s">
        <v>17</v>
      </c>
      <c r="J4266" s="259" t="s">
        <v>7601</v>
      </c>
      <c r="K4266" s="259" t="s">
        <v>7689</v>
      </c>
      <c r="L4266" s="260">
        <v>45645</v>
      </c>
      <c r="M4266" s="259" t="s">
        <v>352</v>
      </c>
    </row>
    <row r="4267" spans="1:13" x14ac:dyDescent="0.35">
      <c r="A4267" s="261" t="s">
        <v>4141</v>
      </c>
      <c r="B4267" s="261" t="s">
        <v>4142</v>
      </c>
      <c r="C4267" s="261" t="s">
        <v>1451</v>
      </c>
      <c r="D4267" s="261" t="s">
        <v>644</v>
      </c>
      <c r="E4267" s="261">
        <v>1749</v>
      </c>
      <c r="F4267" s="261" t="s">
        <v>7690</v>
      </c>
      <c r="G4267" s="261" t="s">
        <v>723</v>
      </c>
      <c r="H4267" s="261">
        <v>2</v>
      </c>
      <c r="I4267" s="261" t="s">
        <v>7329</v>
      </c>
      <c r="J4267" s="261" t="s">
        <v>7691</v>
      </c>
      <c r="K4267" s="261" t="s">
        <v>7692</v>
      </c>
      <c r="L4267" s="262">
        <v>45645</v>
      </c>
      <c r="M4267" s="261" t="s">
        <v>352</v>
      </c>
    </row>
    <row r="4268" spans="1:13" x14ac:dyDescent="0.35">
      <c r="A4268" s="259" t="s">
        <v>4141</v>
      </c>
      <c r="B4268" s="259" t="s">
        <v>4142</v>
      </c>
      <c r="C4268" s="259" t="s">
        <v>1451</v>
      </c>
      <c r="D4268" s="259" t="s">
        <v>649</v>
      </c>
      <c r="E4268" s="259">
        <v>4516</v>
      </c>
      <c r="F4268" s="259" t="s">
        <v>7693</v>
      </c>
      <c r="G4268" s="259" t="s">
        <v>723</v>
      </c>
      <c r="H4268" s="259">
        <v>2</v>
      </c>
      <c r="I4268" s="259" t="s">
        <v>7694</v>
      </c>
      <c r="J4268" s="259" t="s">
        <v>7695</v>
      </c>
      <c r="K4268" s="259" t="s">
        <v>7696</v>
      </c>
      <c r="L4268" s="260">
        <v>45645</v>
      </c>
      <c r="M4268" s="259" t="s">
        <v>352</v>
      </c>
    </row>
    <row r="4269" spans="1:13" x14ac:dyDescent="0.35">
      <c r="A4269" s="261" t="s">
        <v>4141</v>
      </c>
      <c r="B4269" s="261" t="s">
        <v>4142</v>
      </c>
      <c r="C4269" s="261" t="s">
        <v>1451</v>
      </c>
      <c r="D4269" s="261" t="s">
        <v>797</v>
      </c>
      <c r="E4269" s="261">
        <v>7701082</v>
      </c>
      <c r="F4269" s="261" t="s">
        <v>7591</v>
      </c>
      <c r="G4269" s="261" t="s">
        <v>723</v>
      </c>
      <c r="H4269" s="261">
        <v>2</v>
      </c>
      <c r="I4269" s="261" t="s">
        <v>7592</v>
      </c>
      <c r="J4269" s="261" t="s">
        <v>7697</v>
      </c>
      <c r="K4269" s="261" t="s">
        <v>7698</v>
      </c>
      <c r="L4269" s="262">
        <v>45645</v>
      </c>
      <c r="M4269" s="261" t="s">
        <v>352</v>
      </c>
    </row>
    <row r="4270" spans="1:13" x14ac:dyDescent="0.35">
      <c r="A4270" s="259" t="s">
        <v>4141</v>
      </c>
      <c r="B4270" s="259" t="s">
        <v>4142</v>
      </c>
      <c r="C4270" s="259" t="s">
        <v>1451</v>
      </c>
      <c r="D4270" s="259" t="s">
        <v>802</v>
      </c>
      <c r="E4270" s="259">
        <v>20892242</v>
      </c>
      <c r="F4270" s="259" t="s">
        <v>7591</v>
      </c>
      <c r="G4270" s="259" t="s">
        <v>22</v>
      </c>
      <c r="H4270" s="259">
        <v>3</v>
      </c>
      <c r="I4270" s="259" t="s">
        <v>7592</v>
      </c>
      <c r="J4270" s="259" t="s">
        <v>7699</v>
      </c>
      <c r="K4270" s="259" t="s">
        <v>7700</v>
      </c>
      <c r="L4270" s="260">
        <v>45645</v>
      </c>
      <c r="M4270" s="259" t="s">
        <v>352</v>
      </c>
    </row>
    <row r="4271" spans="1:13" x14ac:dyDescent="0.35">
      <c r="A4271" s="261" t="s">
        <v>4141</v>
      </c>
      <c r="B4271" s="261" t="s">
        <v>4142</v>
      </c>
      <c r="C4271" s="261" t="s">
        <v>1451</v>
      </c>
      <c r="D4271" s="261" t="s">
        <v>807</v>
      </c>
      <c r="E4271" s="261">
        <v>16694824</v>
      </c>
      <c r="F4271" s="261" t="s">
        <v>7591</v>
      </c>
      <c r="G4271" s="261" t="s">
        <v>22</v>
      </c>
      <c r="H4271" s="261">
        <v>3</v>
      </c>
      <c r="I4271" s="261" t="s">
        <v>7592</v>
      </c>
      <c r="J4271" s="261" t="s">
        <v>7701</v>
      </c>
      <c r="K4271" s="261" t="s">
        <v>7702</v>
      </c>
      <c r="L4271" s="262">
        <v>45645</v>
      </c>
      <c r="M4271" s="261" t="s">
        <v>352</v>
      </c>
    </row>
    <row r="4272" spans="1:13" x14ac:dyDescent="0.35">
      <c r="A4272" s="259" t="s">
        <v>4141</v>
      </c>
      <c r="B4272" s="259" t="s">
        <v>4142</v>
      </c>
      <c r="C4272" s="259" t="s">
        <v>1451</v>
      </c>
      <c r="D4272" s="259" t="s">
        <v>810</v>
      </c>
      <c r="E4272" s="259">
        <v>7541332</v>
      </c>
      <c r="F4272" s="259" t="s">
        <v>7591</v>
      </c>
      <c r="G4272" s="259" t="s">
        <v>22</v>
      </c>
      <c r="H4272" s="259">
        <v>3</v>
      </c>
      <c r="I4272" s="259" t="s">
        <v>7592</v>
      </c>
      <c r="J4272" s="259" t="s">
        <v>7703</v>
      </c>
      <c r="K4272" s="259" t="s">
        <v>7704</v>
      </c>
      <c r="L4272" s="260">
        <v>45645</v>
      </c>
      <c r="M4272" s="259" t="s">
        <v>352</v>
      </c>
    </row>
    <row r="4273" spans="1:13" x14ac:dyDescent="0.35">
      <c r="A4273" s="261" t="s">
        <v>4141</v>
      </c>
      <c r="B4273" s="261" t="s">
        <v>4142</v>
      </c>
      <c r="C4273" s="261" t="s">
        <v>1451</v>
      </c>
      <c r="D4273" s="261" t="s">
        <v>813</v>
      </c>
      <c r="E4273" s="261">
        <v>159750</v>
      </c>
      <c r="F4273" s="261" t="s">
        <v>7591</v>
      </c>
      <c r="G4273" s="261" t="s">
        <v>22</v>
      </c>
      <c r="H4273" s="261">
        <v>3</v>
      </c>
      <c r="I4273" s="261" t="s">
        <v>7592</v>
      </c>
      <c r="J4273" s="261" t="s">
        <v>7705</v>
      </c>
      <c r="K4273" s="261" t="s">
        <v>7706</v>
      </c>
      <c r="L4273" s="262">
        <v>45645</v>
      </c>
      <c r="M4273" s="261" t="s">
        <v>352</v>
      </c>
    </row>
    <row r="4274" spans="1:13" x14ac:dyDescent="0.35">
      <c r="A4274" s="259" t="s">
        <v>4141</v>
      </c>
      <c r="B4274" s="259" t="s">
        <v>4142</v>
      </c>
      <c r="C4274" s="259" t="s">
        <v>1451</v>
      </c>
      <c r="D4274" s="259" t="s">
        <v>679</v>
      </c>
      <c r="E4274" s="259">
        <v>0</v>
      </c>
      <c r="F4274" s="259" t="s">
        <v>7591</v>
      </c>
      <c r="G4274" s="259" t="s">
        <v>22</v>
      </c>
      <c r="H4274" s="259">
        <v>3</v>
      </c>
      <c r="I4274" s="259" t="s">
        <v>7592</v>
      </c>
      <c r="J4274" s="259" t="s">
        <v>7707</v>
      </c>
      <c r="K4274" s="259" t="s">
        <v>7708</v>
      </c>
      <c r="L4274" s="260">
        <v>45645</v>
      </c>
      <c r="M4274" s="259" t="s">
        <v>352</v>
      </c>
    </row>
    <row r="4275" spans="1:13" x14ac:dyDescent="0.35">
      <c r="A4275" s="261" t="s">
        <v>4141</v>
      </c>
      <c r="B4275" s="261" t="s">
        <v>4142</v>
      </c>
      <c r="C4275" s="261" t="s">
        <v>1451</v>
      </c>
      <c r="D4275" s="261" t="s">
        <v>317</v>
      </c>
      <c r="E4275" s="261">
        <v>2</v>
      </c>
      <c r="F4275" s="261" t="s">
        <v>7709</v>
      </c>
      <c r="G4275" s="261" t="s">
        <v>723</v>
      </c>
      <c r="H4275" s="261">
        <v>2</v>
      </c>
      <c r="I4275" s="261" t="s">
        <v>7710</v>
      </c>
      <c r="J4275" s="261" t="s">
        <v>7711</v>
      </c>
      <c r="K4275" s="261" t="s">
        <v>7712</v>
      </c>
      <c r="L4275" s="262">
        <v>45645</v>
      </c>
      <c r="M4275" s="261" t="s">
        <v>352</v>
      </c>
    </row>
    <row r="4276" spans="1:13" x14ac:dyDescent="0.35">
      <c r="A4276" s="259" t="s">
        <v>4141</v>
      </c>
      <c r="B4276" s="259" t="s">
        <v>4142</v>
      </c>
      <c r="C4276" s="259" t="s">
        <v>1451</v>
      </c>
      <c r="D4276" s="259" t="s">
        <v>26</v>
      </c>
      <c r="E4276" s="259" t="s">
        <v>17</v>
      </c>
      <c r="F4276" s="259" t="s">
        <v>17</v>
      </c>
      <c r="G4276" s="259" t="s">
        <v>17</v>
      </c>
      <c r="H4276" s="259" t="s">
        <v>17</v>
      </c>
      <c r="I4276" s="259" t="s">
        <v>17</v>
      </c>
      <c r="J4276" s="259" t="s">
        <v>7601</v>
      </c>
      <c r="K4276" s="259" t="s">
        <v>7713</v>
      </c>
      <c r="L4276" s="260">
        <v>45645</v>
      </c>
      <c r="M4276" s="259" t="s">
        <v>352</v>
      </c>
    </row>
    <row r="4277" spans="1:13" x14ac:dyDescent="0.35">
      <c r="A4277" s="261" t="s">
        <v>4141</v>
      </c>
      <c r="B4277" s="261" t="s">
        <v>4142</v>
      </c>
      <c r="C4277" s="261" t="s">
        <v>1451</v>
      </c>
      <c r="D4277" s="261" t="s">
        <v>28</v>
      </c>
      <c r="E4277" s="261" t="s">
        <v>17</v>
      </c>
      <c r="F4277" s="261" t="s">
        <v>17</v>
      </c>
      <c r="G4277" s="261" t="s">
        <v>17</v>
      </c>
      <c r="H4277" s="261" t="s">
        <v>17</v>
      </c>
      <c r="I4277" s="261" t="s">
        <v>17</v>
      </c>
      <c r="J4277" s="261" t="s">
        <v>7601</v>
      </c>
      <c r="K4277" s="261" t="s">
        <v>7714</v>
      </c>
      <c r="L4277" s="262">
        <v>45645</v>
      </c>
      <c r="M4277" s="261" t="s">
        <v>352</v>
      </c>
    </row>
    <row r="4278" spans="1:13" x14ac:dyDescent="0.35">
      <c r="A4278" s="259" t="s">
        <v>4141</v>
      </c>
      <c r="B4278" s="259" t="s">
        <v>4142</v>
      </c>
      <c r="C4278" s="259" t="s">
        <v>1451</v>
      </c>
      <c r="D4278" s="259" t="s">
        <v>38</v>
      </c>
      <c r="E4278" s="259" t="s">
        <v>17</v>
      </c>
      <c r="F4278" s="259" t="s">
        <v>17</v>
      </c>
      <c r="G4278" s="259" t="s">
        <v>17</v>
      </c>
      <c r="H4278" s="259" t="s">
        <v>17</v>
      </c>
      <c r="I4278" s="259" t="s">
        <v>17</v>
      </c>
      <c r="J4278" s="259" t="s">
        <v>7601</v>
      </c>
      <c r="K4278" s="259" t="s">
        <v>7715</v>
      </c>
      <c r="L4278" s="260">
        <v>45645</v>
      </c>
      <c r="M4278" s="259" t="s">
        <v>352</v>
      </c>
    </row>
    <row r="4279" spans="1:13" x14ac:dyDescent="0.35">
      <c r="A4279" s="261" t="s">
        <v>4141</v>
      </c>
      <c r="B4279" s="261" t="s">
        <v>4142</v>
      </c>
      <c r="C4279" s="261" t="s">
        <v>1451</v>
      </c>
      <c r="D4279" s="261" t="s">
        <v>16</v>
      </c>
      <c r="E4279" s="261" t="s">
        <v>17</v>
      </c>
      <c r="F4279" s="261" t="s">
        <v>17</v>
      </c>
      <c r="G4279" s="261" t="s">
        <v>17</v>
      </c>
      <c r="H4279" s="261" t="s">
        <v>17</v>
      </c>
      <c r="I4279" s="261" t="s">
        <v>17</v>
      </c>
      <c r="J4279" s="261" t="s">
        <v>7601</v>
      </c>
      <c r="K4279" s="261" t="s">
        <v>7716</v>
      </c>
      <c r="L4279" s="262">
        <v>45645</v>
      </c>
      <c r="M4279" s="261" t="s">
        <v>352</v>
      </c>
    </row>
    <row r="4280" spans="1:13" x14ac:dyDescent="0.35">
      <c r="A4280" s="259" t="s">
        <v>4141</v>
      </c>
      <c r="B4280" s="259" t="s">
        <v>4142</v>
      </c>
      <c r="C4280" s="259" t="s">
        <v>1451</v>
      </c>
      <c r="D4280" s="259" t="s">
        <v>21</v>
      </c>
      <c r="E4280" s="259" t="s">
        <v>17</v>
      </c>
      <c r="F4280" s="259" t="s">
        <v>17</v>
      </c>
      <c r="G4280" s="259" t="s">
        <v>17</v>
      </c>
      <c r="H4280" s="259" t="s">
        <v>17</v>
      </c>
      <c r="I4280" s="259" t="s">
        <v>17</v>
      </c>
      <c r="J4280" s="259" t="s">
        <v>7601</v>
      </c>
      <c r="K4280" s="259" t="s">
        <v>7717</v>
      </c>
      <c r="L4280" s="260">
        <v>45645</v>
      </c>
      <c r="M4280" s="259" t="s">
        <v>352</v>
      </c>
    </row>
    <row r="4281" spans="1:13" x14ac:dyDescent="0.35">
      <c r="A4281" s="261" t="s">
        <v>4141</v>
      </c>
      <c r="B4281" s="261" t="s">
        <v>4142</v>
      </c>
      <c r="C4281" s="261" t="s">
        <v>1451</v>
      </c>
      <c r="D4281" s="261" t="s">
        <v>631</v>
      </c>
      <c r="E4281" s="261" t="s">
        <v>17</v>
      </c>
      <c r="F4281" s="261" t="s">
        <v>17</v>
      </c>
      <c r="G4281" s="261" t="s">
        <v>17</v>
      </c>
      <c r="H4281" s="261" t="s">
        <v>17</v>
      </c>
      <c r="I4281" s="261" t="s">
        <v>17</v>
      </c>
      <c r="J4281" s="261" t="s">
        <v>7601</v>
      </c>
      <c r="K4281" s="261" t="s">
        <v>7718</v>
      </c>
      <c r="L4281" s="262">
        <v>45645</v>
      </c>
      <c r="M4281" s="261" t="s">
        <v>352</v>
      </c>
    </row>
    <row r="4282" spans="1:13" x14ac:dyDescent="0.35">
      <c r="A4282" s="259" t="s">
        <v>4141</v>
      </c>
      <c r="B4282" s="259" t="s">
        <v>4142</v>
      </c>
      <c r="C4282" s="259" t="s">
        <v>1451</v>
      </c>
      <c r="D4282" s="259" t="s">
        <v>24</v>
      </c>
      <c r="E4282" s="259" t="s">
        <v>17</v>
      </c>
      <c r="F4282" s="259" t="s">
        <v>17</v>
      </c>
      <c r="G4282" s="259" t="s">
        <v>17</v>
      </c>
      <c r="H4282" s="259" t="s">
        <v>17</v>
      </c>
      <c r="I4282" s="259" t="s">
        <v>17</v>
      </c>
      <c r="J4282" s="259" t="s">
        <v>7601</v>
      </c>
      <c r="K4282" s="259" t="s">
        <v>7719</v>
      </c>
      <c r="L4282" s="260">
        <v>45645</v>
      </c>
      <c r="M4282" s="259" t="s">
        <v>352</v>
      </c>
    </row>
    <row r="4283" spans="1:13" x14ac:dyDescent="0.35">
      <c r="A4283" s="261" t="s">
        <v>4152</v>
      </c>
      <c r="B4283" s="261" t="s">
        <v>4153</v>
      </c>
      <c r="C4283" s="261" t="s">
        <v>1451</v>
      </c>
      <c r="D4283" s="261" t="s">
        <v>759</v>
      </c>
      <c r="E4283" s="261">
        <v>234551603</v>
      </c>
      <c r="F4283" s="261" t="s">
        <v>7583</v>
      </c>
      <c r="G4283" s="261" t="s">
        <v>723</v>
      </c>
      <c r="H4283" s="261">
        <v>2</v>
      </c>
      <c r="I4283" s="261" t="s">
        <v>7584</v>
      </c>
      <c r="J4283" s="261" t="s">
        <v>7585</v>
      </c>
      <c r="K4283" s="261" t="s">
        <v>7720</v>
      </c>
      <c r="L4283" s="262">
        <v>45645</v>
      </c>
      <c r="M4283" s="261" t="s">
        <v>352</v>
      </c>
    </row>
    <row r="4284" spans="1:13" x14ac:dyDescent="0.35">
      <c r="A4284" s="259" t="s">
        <v>4152</v>
      </c>
      <c r="B4284" s="259" t="s">
        <v>4153</v>
      </c>
      <c r="C4284" s="259" t="s">
        <v>1451</v>
      </c>
      <c r="D4284" s="259" t="s">
        <v>764</v>
      </c>
      <c r="E4284" s="259">
        <v>108869</v>
      </c>
      <c r="F4284" s="259" t="s">
        <v>7680</v>
      </c>
      <c r="G4284" s="259" t="s">
        <v>723</v>
      </c>
      <c r="H4284" s="259">
        <v>2</v>
      </c>
      <c r="I4284" s="259" t="s">
        <v>7721</v>
      </c>
      <c r="J4284" s="259" t="s">
        <v>7722</v>
      </c>
      <c r="K4284" s="259" t="s">
        <v>7723</v>
      </c>
      <c r="L4284" s="260">
        <v>45645</v>
      </c>
      <c r="M4284" s="259" t="s">
        <v>352</v>
      </c>
    </row>
    <row r="4285" spans="1:13" x14ac:dyDescent="0.35">
      <c r="A4285" s="261" t="s">
        <v>4152</v>
      </c>
      <c r="B4285" s="261" t="s">
        <v>4153</v>
      </c>
      <c r="C4285" s="261" t="s">
        <v>1451</v>
      </c>
      <c r="D4285" s="261" t="s">
        <v>769</v>
      </c>
      <c r="E4285" s="261">
        <v>12674918</v>
      </c>
      <c r="F4285" s="261" t="s">
        <v>7680</v>
      </c>
      <c r="G4285" s="261" t="s">
        <v>22</v>
      </c>
      <c r="H4285" s="261">
        <v>3</v>
      </c>
      <c r="I4285" s="261" t="s">
        <v>7721</v>
      </c>
      <c r="J4285" s="261" t="s">
        <v>7724</v>
      </c>
      <c r="K4285" s="261" t="s">
        <v>7725</v>
      </c>
      <c r="L4285" s="262">
        <v>45645</v>
      </c>
      <c r="M4285" s="261" t="s">
        <v>352</v>
      </c>
    </row>
    <row r="4286" spans="1:13" x14ac:dyDescent="0.35">
      <c r="A4286" s="259" t="s">
        <v>4152</v>
      </c>
      <c r="B4286" s="259" t="s">
        <v>4153</v>
      </c>
      <c r="C4286" s="259" t="s">
        <v>1451</v>
      </c>
      <c r="D4286" s="259" t="s">
        <v>774</v>
      </c>
      <c r="E4286" s="259">
        <v>101475</v>
      </c>
      <c r="F4286" s="259" t="s">
        <v>7726</v>
      </c>
      <c r="G4286" s="259" t="s">
        <v>723</v>
      </c>
      <c r="H4286" s="259">
        <v>2</v>
      </c>
      <c r="I4286" s="259" t="s">
        <v>7727</v>
      </c>
      <c r="J4286" s="259" t="s">
        <v>7728</v>
      </c>
      <c r="K4286" s="259" t="s">
        <v>7729</v>
      </c>
      <c r="L4286" s="260">
        <v>45645</v>
      </c>
      <c r="M4286" s="259" t="s">
        <v>352</v>
      </c>
    </row>
    <row r="4287" spans="1:13" x14ac:dyDescent="0.35">
      <c r="A4287" s="261" t="s">
        <v>4152</v>
      </c>
      <c r="B4287" s="261" t="s">
        <v>4153</v>
      </c>
      <c r="C4287" s="261" t="s">
        <v>1451</v>
      </c>
      <c r="D4287" s="261" t="s">
        <v>463</v>
      </c>
      <c r="E4287" s="261">
        <v>101475</v>
      </c>
      <c r="F4287" s="261" t="s">
        <v>7726</v>
      </c>
      <c r="G4287" s="261" t="s">
        <v>723</v>
      </c>
      <c r="H4287" s="261">
        <v>2</v>
      </c>
      <c r="I4287" s="261" t="s">
        <v>7727</v>
      </c>
      <c r="J4287" s="261" t="s">
        <v>7730</v>
      </c>
      <c r="K4287" s="261" t="s">
        <v>7731</v>
      </c>
      <c r="L4287" s="262">
        <v>45645</v>
      </c>
      <c r="M4287" s="261" t="s">
        <v>352</v>
      </c>
    </row>
    <row r="4288" spans="1:13" x14ac:dyDescent="0.35">
      <c r="A4288" s="259" t="s">
        <v>4152</v>
      </c>
      <c r="B4288" s="259" t="s">
        <v>4153</v>
      </c>
      <c r="C4288" s="259" t="s">
        <v>1451</v>
      </c>
      <c r="D4288" s="259" t="s">
        <v>40</v>
      </c>
      <c r="E4288" s="259" t="s">
        <v>17</v>
      </c>
      <c r="F4288" s="259" t="s">
        <v>17</v>
      </c>
      <c r="G4288" s="259" t="s">
        <v>17</v>
      </c>
      <c r="H4288" s="259" t="s">
        <v>17</v>
      </c>
      <c r="I4288" s="259" t="s">
        <v>17</v>
      </c>
      <c r="J4288" s="259" t="s">
        <v>7601</v>
      </c>
      <c r="K4288" s="259" t="s">
        <v>7732</v>
      </c>
      <c r="L4288" s="260">
        <v>45645</v>
      </c>
      <c r="M4288" s="259" t="s">
        <v>352</v>
      </c>
    </row>
    <row r="4289" spans="1:13" x14ac:dyDescent="0.35">
      <c r="A4289" s="261" t="s">
        <v>4152</v>
      </c>
      <c r="B4289" s="261" t="s">
        <v>4153</v>
      </c>
      <c r="C4289" s="261" t="s">
        <v>1451</v>
      </c>
      <c r="D4289" s="261" t="s">
        <v>644</v>
      </c>
      <c r="E4289" s="261" t="s">
        <v>17</v>
      </c>
      <c r="F4289" s="261" t="s">
        <v>17</v>
      </c>
      <c r="G4289" s="261" t="s">
        <v>17</v>
      </c>
      <c r="H4289" s="261" t="s">
        <v>17</v>
      </c>
      <c r="I4289" s="261" t="s">
        <v>17</v>
      </c>
      <c r="J4289" s="261" t="s">
        <v>7601</v>
      </c>
      <c r="K4289" s="261" t="s">
        <v>7733</v>
      </c>
      <c r="L4289" s="262">
        <v>45645</v>
      </c>
      <c r="M4289" s="261" t="s">
        <v>352</v>
      </c>
    </row>
    <row r="4290" spans="1:13" x14ac:dyDescent="0.35">
      <c r="A4290" s="259" t="s">
        <v>4152</v>
      </c>
      <c r="B4290" s="259" t="s">
        <v>4153</v>
      </c>
      <c r="C4290" s="259" t="s">
        <v>1451</v>
      </c>
      <c r="D4290" s="259" t="s">
        <v>649</v>
      </c>
      <c r="E4290" s="259">
        <v>4516</v>
      </c>
      <c r="F4290" s="259" t="s">
        <v>7734</v>
      </c>
      <c r="G4290" s="259" t="s">
        <v>723</v>
      </c>
      <c r="H4290" s="259">
        <v>2</v>
      </c>
      <c r="I4290" s="259" t="s">
        <v>7694</v>
      </c>
      <c r="J4290" s="259" t="s">
        <v>7735</v>
      </c>
      <c r="K4290" s="259" t="s">
        <v>7736</v>
      </c>
      <c r="L4290" s="260">
        <v>45645</v>
      </c>
      <c r="M4290" s="259" t="s">
        <v>352</v>
      </c>
    </row>
    <row r="4291" spans="1:13" x14ac:dyDescent="0.35">
      <c r="A4291" s="261" t="s">
        <v>4152</v>
      </c>
      <c r="B4291" s="261" t="s">
        <v>4153</v>
      </c>
      <c r="C4291" s="261" t="s">
        <v>1451</v>
      </c>
      <c r="D4291" s="261" t="s">
        <v>797</v>
      </c>
      <c r="E4291" s="261">
        <v>101475</v>
      </c>
      <c r="F4291" s="261" t="s">
        <v>7726</v>
      </c>
      <c r="G4291" s="261" t="s">
        <v>723</v>
      </c>
      <c r="H4291" s="261">
        <v>2</v>
      </c>
      <c r="I4291" s="261" t="s">
        <v>7727</v>
      </c>
      <c r="J4291" s="261" t="s">
        <v>7737</v>
      </c>
      <c r="K4291" s="261" t="s">
        <v>7738</v>
      </c>
      <c r="L4291" s="262">
        <v>45645</v>
      </c>
      <c r="M4291" s="261" t="s">
        <v>20</v>
      </c>
    </row>
    <row r="4292" spans="1:13" x14ac:dyDescent="0.35">
      <c r="A4292" s="259" t="s">
        <v>4152</v>
      </c>
      <c r="B4292" s="259" t="s">
        <v>4153</v>
      </c>
      <c r="C4292" s="259" t="s">
        <v>1451</v>
      </c>
      <c r="D4292" s="259" t="s">
        <v>802</v>
      </c>
      <c r="E4292" s="259">
        <v>12573443</v>
      </c>
      <c r="F4292" s="259" t="s">
        <v>7739</v>
      </c>
      <c r="G4292" s="259" t="s">
        <v>723</v>
      </c>
      <c r="H4292" s="259">
        <v>2</v>
      </c>
      <c r="I4292" s="259" t="s">
        <v>7740</v>
      </c>
      <c r="J4292" s="259" t="s">
        <v>7741</v>
      </c>
      <c r="K4292" s="259" t="s">
        <v>7742</v>
      </c>
      <c r="L4292" s="260">
        <v>45645</v>
      </c>
      <c r="M4292" s="259" t="s">
        <v>352</v>
      </c>
    </row>
    <row r="4293" spans="1:13" x14ac:dyDescent="0.35">
      <c r="A4293" s="261" t="s">
        <v>4152</v>
      </c>
      <c r="B4293" s="261" t="s">
        <v>4153</v>
      </c>
      <c r="C4293" s="261" t="s">
        <v>1451</v>
      </c>
      <c r="D4293" s="261" t="s">
        <v>807</v>
      </c>
      <c r="E4293" s="261">
        <v>0</v>
      </c>
      <c r="F4293" s="261" t="s">
        <v>7726</v>
      </c>
      <c r="G4293" s="261" t="s">
        <v>723</v>
      </c>
      <c r="H4293" s="261">
        <v>2</v>
      </c>
      <c r="I4293" s="261" t="s">
        <v>7727</v>
      </c>
      <c r="J4293" s="261" t="s">
        <v>7743</v>
      </c>
      <c r="K4293" s="261" t="s">
        <v>7744</v>
      </c>
      <c r="L4293" s="262">
        <v>45645</v>
      </c>
      <c r="M4293" s="261" t="s">
        <v>352</v>
      </c>
    </row>
    <row r="4294" spans="1:13" x14ac:dyDescent="0.35">
      <c r="A4294" s="259" t="s">
        <v>4152</v>
      </c>
      <c r="B4294" s="259" t="s">
        <v>4153</v>
      </c>
      <c r="C4294" s="259" t="s">
        <v>1451</v>
      </c>
      <c r="D4294" s="259" t="s">
        <v>810</v>
      </c>
      <c r="E4294" s="259">
        <v>101475</v>
      </c>
      <c r="F4294" s="259" t="s">
        <v>7726</v>
      </c>
      <c r="G4294" s="259" t="s">
        <v>723</v>
      </c>
      <c r="H4294" s="259">
        <v>2</v>
      </c>
      <c r="I4294" s="259" t="s">
        <v>7727</v>
      </c>
      <c r="J4294" s="259" t="s">
        <v>7745</v>
      </c>
      <c r="K4294" s="259" t="s">
        <v>7746</v>
      </c>
      <c r="L4294" s="260">
        <v>45645</v>
      </c>
      <c r="M4294" s="259" t="s">
        <v>352</v>
      </c>
    </row>
    <row r="4295" spans="1:13" x14ac:dyDescent="0.35">
      <c r="A4295" s="261" t="s">
        <v>4152</v>
      </c>
      <c r="B4295" s="261" t="s">
        <v>4153</v>
      </c>
      <c r="C4295" s="261" t="s">
        <v>1451</v>
      </c>
      <c r="D4295" s="261" t="s">
        <v>813</v>
      </c>
      <c r="E4295" s="261" t="s">
        <v>17</v>
      </c>
      <c r="F4295" s="261" t="s">
        <v>424</v>
      </c>
      <c r="G4295" s="261" t="s">
        <v>17</v>
      </c>
      <c r="H4295" s="261" t="s">
        <v>17</v>
      </c>
      <c r="I4295" s="261" t="s">
        <v>424</v>
      </c>
      <c r="J4295" s="261" t="s">
        <v>7747</v>
      </c>
      <c r="K4295" s="261" t="s">
        <v>7748</v>
      </c>
      <c r="L4295" s="262">
        <v>45645</v>
      </c>
      <c r="M4295" s="261" t="s">
        <v>20</v>
      </c>
    </row>
    <row r="4296" spans="1:13" x14ac:dyDescent="0.35">
      <c r="A4296" s="259" t="s">
        <v>4152</v>
      </c>
      <c r="B4296" s="259" t="s">
        <v>4153</v>
      </c>
      <c r="C4296" s="259" t="s">
        <v>1451</v>
      </c>
      <c r="D4296" s="259" t="s">
        <v>679</v>
      </c>
      <c r="E4296" s="259" t="s">
        <v>17</v>
      </c>
      <c r="F4296" s="259" t="s">
        <v>424</v>
      </c>
      <c r="G4296" s="259" t="s">
        <v>17</v>
      </c>
      <c r="H4296" s="259" t="s">
        <v>17</v>
      </c>
      <c r="I4296" s="259" t="s">
        <v>424</v>
      </c>
      <c r="J4296" s="259" t="s">
        <v>7749</v>
      </c>
      <c r="K4296" s="259" t="s">
        <v>7750</v>
      </c>
      <c r="L4296" s="260">
        <v>45645</v>
      </c>
      <c r="M4296" s="259" t="s">
        <v>20</v>
      </c>
    </row>
    <row r="4297" spans="1:13" x14ac:dyDescent="0.35">
      <c r="A4297" s="261" t="s">
        <v>4152</v>
      </c>
      <c r="B4297" s="261" t="s">
        <v>4153</v>
      </c>
      <c r="C4297" s="261" t="s">
        <v>1451</v>
      </c>
      <c r="D4297" s="261" t="s">
        <v>317</v>
      </c>
      <c r="E4297" s="261">
        <v>2</v>
      </c>
      <c r="F4297" s="261" t="s">
        <v>7739</v>
      </c>
      <c r="G4297" s="261" t="s">
        <v>723</v>
      </c>
      <c r="H4297" s="261">
        <v>2</v>
      </c>
      <c r="I4297" s="261" t="s">
        <v>7740</v>
      </c>
      <c r="J4297" s="261" t="s">
        <v>7751</v>
      </c>
      <c r="K4297" s="261" t="s">
        <v>7752</v>
      </c>
      <c r="L4297" s="262">
        <v>45645</v>
      </c>
      <c r="M4297" s="261" t="s">
        <v>352</v>
      </c>
    </row>
    <row r="4298" spans="1:13" x14ac:dyDescent="0.35">
      <c r="A4298" s="259" t="s">
        <v>4152</v>
      </c>
      <c r="B4298" s="259" t="s">
        <v>4153</v>
      </c>
      <c r="C4298" s="259" t="s">
        <v>1451</v>
      </c>
      <c r="D4298" s="259" t="s">
        <v>26</v>
      </c>
      <c r="E4298" s="259" t="s">
        <v>17</v>
      </c>
      <c r="F4298" s="259" t="s">
        <v>17</v>
      </c>
      <c r="G4298" s="259" t="s">
        <v>17</v>
      </c>
      <c r="H4298" s="259" t="s">
        <v>17</v>
      </c>
      <c r="I4298" s="259" t="s">
        <v>17</v>
      </c>
      <c r="J4298" s="259" t="s">
        <v>7625</v>
      </c>
      <c r="K4298" s="259" t="s">
        <v>7753</v>
      </c>
      <c r="L4298" s="260">
        <v>45645</v>
      </c>
      <c r="M4298" s="259" t="s">
        <v>352</v>
      </c>
    </row>
    <row r="4299" spans="1:13" x14ac:dyDescent="0.35">
      <c r="A4299" s="261" t="s">
        <v>4152</v>
      </c>
      <c r="B4299" s="261" t="s">
        <v>4153</v>
      </c>
      <c r="C4299" s="261" t="s">
        <v>1451</v>
      </c>
      <c r="D4299" s="261" t="s">
        <v>28</v>
      </c>
      <c r="E4299" s="261" t="s">
        <v>17</v>
      </c>
      <c r="F4299" s="261" t="s">
        <v>17</v>
      </c>
      <c r="G4299" s="261" t="s">
        <v>17</v>
      </c>
      <c r="H4299" s="261" t="s">
        <v>17</v>
      </c>
      <c r="I4299" s="261" t="s">
        <v>17</v>
      </c>
      <c r="J4299" s="261" t="s">
        <v>7625</v>
      </c>
      <c r="K4299" s="261" t="s">
        <v>7754</v>
      </c>
      <c r="L4299" s="262">
        <v>45645</v>
      </c>
      <c r="M4299" s="261" t="s">
        <v>352</v>
      </c>
    </row>
    <row r="4300" spans="1:13" x14ac:dyDescent="0.35">
      <c r="A4300" s="259" t="s">
        <v>4152</v>
      </c>
      <c r="B4300" s="259" t="s">
        <v>4153</v>
      </c>
      <c r="C4300" s="259" t="s">
        <v>1451</v>
      </c>
      <c r="D4300" s="259" t="s">
        <v>38</v>
      </c>
      <c r="E4300" s="259" t="s">
        <v>17</v>
      </c>
      <c r="F4300" s="259" t="s">
        <v>17</v>
      </c>
      <c r="G4300" s="259" t="s">
        <v>17</v>
      </c>
      <c r="H4300" s="259" t="s">
        <v>17</v>
      </c>
      <c r="I4300" s="259" t="s">
        <v>17</v>
      </c>
      <c r="J4300" s="259" t="s">
        <v>7625</v>
      </c>
      <c r="K4300" s="259" t="s">
        <v>7755</v>
      </c>
      <c r="L4300" s="260">
        <v>45645</v>
      </c>
      <c r="M4300" s="259" t="s">
        <v>352</v>
      </c>
    </row>
    <row r="4301" spans="1:13" x14ac:dyDescent="0.35">
      <c r="A4301" s="261" t="s">
        <v>4152</v>
      </c>
      <c r="B4301" s="261" t="s">
        <v>4153</v>
      </c>
      <c r="C4301" s="261" t="s">
        <v>1451</v>
      </c>
      <c r="D4301" s="261" t="s">
        <v>16</v>
      </c>
      <c r="E4301" s="261" t="s">
        <v>17</v>
      </c>
      <c r="F4301" s="261" t="s">
        <v>17</v>
      </c>
      <c r="G4301" s="261" t="s">
        <v>17</v>
      </c>
      <c r="H4301" s="261" t="s">
        <v>17</v>
      </c>
      <c r="I4301" s="261" t="s">
        <v>17</v>
      </c>
      <c r="J4301" s="261" t="s">
        <v>7625</v>
      </c>
      <c r="K4301" s="261" t="s">
        <v>7756</v>
      </c>
      <c r="L4301" s="262">
        <v>45645</v>
      </c>
      <c r="M4301" s="261" t="s">
        <v>352</v>
      </c>
    </row>
    <row r="4302" spans="1:13" x14ac:dyDescent="0.35">
      <c r="A4302" s="259" t="s">
        <v>4152</v>
      </c>
      <c r="B4302" s="259" t="s">
        <v>4153</v>
      </c>
      <c r="C4302" s="259" t="s">
        <v>1451</v>
      </c>
      <c r="D4302" s="259" t="s">
        <v>21</v>
      </c>
      <c r="E4302" s="259" t="s">
        <v>17</v>
      </c>
      <c r="F4302" s="259" t="s">
        <v>17</v>
      </c>
      <c r="G4302" s="259" t="s">
        <v>17</v>
      </c>
      <c r="H4302" s="259" t="s">
        <v>17</v>
      </c>
      <c r="I4302" s="259" t="s">
        <v>17</v>
      </c>
      <c r="J4302" s="259" t="s">
        <v>7625</v>
      </c>
      <c r="K4302" s="259" t="s">
        <v>7757</v>
      </c>
      <c r="L4302" s="260">
        <v>45645</v>
      </c>
      <c r="M4302" s="259" t="s">
        <v>352</v>
      </c>
    </row>
    <row r="4303" spans="1:13" x14ac:dyDescent="0.35">
      <c r="A4303" s="261" t="s">
        <v>4152</v>
      </c>
      <c r="B4303" s="261" t="s">
        <v>4153</v>
      </c>
      <c r="C4303" s="261" t="s">
        <v>1451</v>
      </c>
      <c r="D4303" s="261" t="s">
        <v>631</v>
      </c>
      <c r="E4303" s="261" t="s">
        <v>17</v>
      </c>
      <c r="F4303" s="261" t="s">
        <v>17</v>
      </c>
      <c r="G4303" s="261" t="s">
        <v>17</v>
      </c>
      <c r="H4303" s="261" t="s">
        <v>17</v>
      </c>
      <c r="I4303" s="261" t="s">
        <v>17</v>
      </c>
      <c r="J4303" s="261" t="s">
        <v>7625</v>
      </c>
      <c r="K4303" s="261" t="s">
        <v>7758</v>
      </c>
      <c r="L4303" s="262">
        <v>45645</v>
      </c>
      <c r="M4303" s="261" t="s">
        <v>352</v>
      </c>
    </row>
    <row r="4304" spans="1:13" x14ac:dyDescent="0.35">
      <c r="A4304" s="259" t="s">
        <v>4152</v>
      </c>
      <c r="B4304" s="259" t="s">
        <v>4153</v>
      </c>
      <c r="C4304" s="259" t="s">
        <v>1451</v>
      </c>
      <c r="D4304" s="259" t="s">
        <v>24</v>
      </c>
      <c r="E4304" s="259" t="s">
        <v>17</v>
      </c>
      <c r="F4304" s="259" t="s">
        <v>17</v>
      </c>
      <c r="G4304" s="259" t="s">
        <v>17</v>
      </c>
      <c r="H4304" s="259" t="s">
        <v>17</v>
      </c>
      <c r="I4304" s="259" t="s">
        <v>17</v>
      </c>
      <c r="J4304" s="259" t="s">
        <v>7625</v>
      </c>
      <c r="K4304" s="259" t="s">
        <v>7759</v>
      </c>
      <c r="L4304" s="260">
        <v>45645</v>
      </c>
      <c r="M4304" s="259" t="s">
        <v>352</v>
      </c>
    </row>
    <row r="4305" spans="1:13" x14ac:dyDescent="0.35">
      <c r="A4305" s="261" t="s">
        <v>1449</v>
      </c>
      <c r="B4305" s="261" t="s">
        <v>1450</v>
      </c>
      <c r="C4305" s="261" t="s">
        <v>1451</v>
      </c>
      <c r="D4305" s="261" t="s">
        <v>759</v>
      </c>
      <c r="E4305" s="261">
        <v>234551603</v>
      </c>
      <c r="F4305" s="261" t="s">
        <v>7583</v>
      </c>
      <c r="G4305" s="261" t="s">
        <v>723</v>
      </c>
      <c r="H4305" s="261">
        <v>2</v>
      </c>
      <c r="I4305" s="261" t="s">
        <v>7584</v>
      </c>
      <c r="J4305" s="261" t="s">
        <v>7585</v>
      </c>
      <c r="K4305" s="261" t="s">
        <v>7760</v>
      </c>
      <c r="L4305" s="262">
        <v>45645</v>
      </c>
      <c r="M4305" s="261" t="s">
        <v>352</v>
      </c>
    </row>
    <row r="4306" spans="1:13" x14ac:dyDescent="0.35">
      <c r="A4306" s="259" t="s">
        <v>1449</v>
      </c>
      <c r="B4306" s="259" t="s">
        <v>1450</v>
      </c>
      <c r="C4306" s="259" t="s">
        <v>1451</v>
      </c>
      <c r="D4306" s="259" t="s">
        <v>764</v>
      </c>
      <c r="E4306" s="259">
        <v>910770</v>
      </c>
      <c r="F4306" s="259" t="s">
        <v>7761</v>
      </c>
      <c r="G4306" s="259" t="s">
        <v>723</v>
      </c>
      <c r="H4306" s="259">
        <v>2</v>
      </c>
      <c r="I4306" s="259" t="s">
        <v>7762</v>
      </c>
      <c r="J4306" s="259" t="s">
        <v>7763</v>
      </c>
      <c r="K4306" s="259" t="s">
        <v>7764</v>
      </c>
      <c r="L4306" s="260">
        <v>45645</v>
      </c>
      <c r="M4306" s="259" t="s">
        <v>352</v>
      </c>
    </row>
    <row r="4307" spans="1:13" x14ac:dyDescent="0.35">
      <c r="A4307" s="261" t="s">
        <v>1449</v>
      </c>
      <c r="B4307" s="261" t="s">
        <v>1450</v>
      </c>
      <c r="C4307" s="261" t="s">
        <v>1451</v>
      </c>
      <c r="D4307" s="261" t="s">
        <v>769</v>
      </c>
      <c r="E4307" s="261">
        <v>206654555</v>
      </c>
      <c r="F4307" s="261" t="s">
        <v>7591</v>
      </c>
      <c r="G4307" s="261" t="s">
        <v>723</v>
      </c>
      <c r="H4307" s="261">
        <v>2</v>
      </c>
      <c r="I4307" s="261" t="s">
        <v>7592</v>
      </c>
      <c r="J4307" s="261" t="s">
        <v>7765</v>
      </c>
      <c r="K4307" s="261" t="s">
        <v>7766</v>
      </c>
      <c r="L4307" s="262">
        <v>45645</v>
      </c>
      <c r="M4307" s="261" t="s">
        <v>20</v>
      </c>
    </row>
    <row r="4308" spans="1:13" x14ac:dyDescent="0.35">
      <c r="A4308" s="259" t="s">
        <v>1449</v>
      </c>
      <c r="B4308" s="259" t="s">
        <v>1450</v>
      </c>
      <c r="C4308" s="259" t="s">
        <v>1451</v>
      </c>
      <c r="D4308" s="259" t="s">
        <v>774</v>
      </c>
      <c r="E4308" s="259">
        <v>107372260</v>
      </c>
      <c r="F4308" s="259" t="s">
        <v>7591</v>
      </c>
      <c r="G4308" s="259" t="s">
        <v>723</v>
      </c>
      <c r="H4308" s="259">
        <v>2</v>
      </c>
      <c r="I4308" s="259" t="s">
        <v>7592</v>
      </c>
      <c r="J4308" s="259" t="s">
        <v>7767</v>
      </c>
      <c r="K4308" s="259" t="s">
        <v>7768</v>
      </c>
      <c r="L4308" s="260">
        <v>45645</v>
      </c>
      <c r="M4308" s="259" t="s">
        <v>20</v>
      </c>
    </row>
    <row r="4309" spans="1:13" x14ac:dyDescent="0.35">
      <c r="A4309" s="261" t="s">
        <v>1449</v>
      </c>
      <c r="B4309" s="261" t="s">
        <v>1450</v>
      </c>
      <c r="C4309" s="261" t="s">
        <v>1451</v>
      </c>
      <c r="D4309" s="261" t="s">
        <v>463</v>
      </c>
      <c r="E4309" s="261">
        <v>6879099</v>
      </c>
      <c r="F4309" s="261" t="s">
        <v>7769</v>
      </c>
      <c r="G4309" s="261" t="s">
        <v>22</v>
      </c>
      <c r="H4309" s="261">
        <v>3</v>
      </c>
      <c r="I4309" s="261" t="s">
        <v>7770</v>
      </c>
      <c r="J4309" s="261" t="s">
        <v>7771</v>
      </c>
      <c r="K4309" s="261" t="s">
        <v>7772</v>
      </c>
      <c r="L4309" s="262">
        <v>45645</v>
      </c>
      <c r="M4309" s="261" t="s">
        <v>352</v>
      </c>
    </row>
    <row r="4310" spans="1:13" x14ac:dyDescent="0.35">
      <c r="A4310" s="259" t="s">
        <v>1449</v>
      </c>
      <c r="B4310" s="259" t="s">
        <v>1450</v>
      </c>
      <c r="C4310" s="259" t="s">
        <v>1451</v>
      </c>
      <c r="D4310" s="259" t="s">
        <v>40</v>
      </c>
      <c r="E4310" s="259" t="s">
        <v>17</v>
      </c>
      <c r="F4310" s="259" t="s">
        <v>17</v>
      </c>
      <c r="G4310" s="259" t="s">
        <v>17</v>
      </c>
      <c r="H4310" s="259" t="s">
        <v>17</v>
      </c>
      <c r="I4310" s="259" t="s">
        <v>17</v>
      </c>
      <c r="J4310" s="259" t="s">
        <v>7773</v>
      </c>
      <c r="K4310" s="259" t="s">
        <v>7774</v>
      </c>
      <c r="L4310" s="260">
        <v>45645</v>
      </c>
      <c r="M4310" s="259" t="s">
        <v>20</v>
      </c>
    </row>
    <row r="4311" spans="1:13" x14ac:dyDescent="0.35">
      <c r="A4311" s="261" t="s">
        <v>1449</v>
      </c>
      <c r="B4311" s="261" t="s">
        <v>1450</v>
      </c>
      <c r="C4311" s="261" t="s">
        <v>1451</v>
      </c>
      <c r="D4311" s="261" t="s">
        <v>649</v>
      </c>
      <c r="E4311" s="261">
        <v>4516</v>
      </c>
      <c r="F4311" s="261" t="s">
        <v>7734</v>
      </c>
      <c r="G4311" s="261" t="s">
        <v>723</v>
      </c>
      <c r="H4311" s="261">
        <v>2</v>
      </c>
      <c r="I4311" s="261" t="s">
        <v>7694</v>
      </c>
      <c r="J4311" s="261" t="s">
        <v>7775</v>
      </c>
      <c r="K4311" s="261" t="s">
        <v>7776</v>
      </c>
      <c r="L4311" s="262">
        <v>45645</v>
      </c>
      <c r="M4311" s="261" t="s">
        <v>352</v>
      </c>
    </row>
    <row r="4312" spans="1:13" x14ac:dyDescent="0.35">
      <c r="A4312" s="259" t="s">
        <v>1449</v>
      </c>
      <c r="B4312" s="259" t="s">
        <v>1450</v>
      </c>
      <c r="C4312" s="259" t="s">
        <v>1451</v>
      </c>
      <c r="D4312" s="259" t="s">
        <v>797</v>
      </c>
      <c r="E4312" s="259">
        <v>25089954</v>
      </c>
      <c r="F4312" s="259" t="s">
        <v>7591</v>
      </c>
      <c r="G4312" s="259" t="s">
        <v>723</v>
      </c>
      <c r="H4312" s="259">
        <v>2</v>
      </c>
      <c r="I4312" s="259" t="s">
        <v>7592</v>
      </c>
      <c r="J4312" s="259" t="s">
        <v>7777</v>
      </c>
      <c r="K4312" s="259" t="s">
        <v>7778</v>
      </c>
      <c r="L4312" s="260">
        <v>45645</v>
      </c>
      <c r="M4312" s="259" t="s">
        <v>20</v>
      </c>
    </row>
    <row r="4313" spans="1:13" x14ac:dyDescent="0.35">
      <c r="A4313" s="261" t="s">
        <v>1449</v>
      </c>
      <c r="B4313" s="261" t="s">
        <v>1450</v>
      </c>
      <c r="C4313" s="261" t="s">
        <v>1451</v>
      </c>
      <c r="D4313" s="261" t="s">
        <v>802</v>
      </c>
      <c r="E4313" s="261">
        <v>99282295</v>
      </c>
      <c r="F4313" s="261" t="s">
        <v>7591</v>
      </c>
      <c r="G4313" s="261" t="s">
        <v>723</v>
      </c>
      <c r="H4313" s="261">
        <v>2</v>
      </c>
      <c r="I4313" s="261" t="s">
        <v>7592</v>
      </c>
      <c r="J4313" s="261" t="s">
        <v>7779</v>
      </c>
      <c r="K4313" s="261" t="s">
        <v>7780</v>
      </c>
      <c r="L4313" s="262">
        <v>45645</v>
      </c>
      <c r="M4313" s="261" t="s">
        <v>20</v>
      </c>
    </row>
    <row r="4314" spans="1:13" x14ac:dyDescent="0.35">
      <c r="A4314" s="259" t="s">
        <v>1449</v>
      </c>
      <c r="B4314" s="259" t="s">
        <v>1450</v>
      </c>
      <c r="C4314" s="259" t="s">
        <v>1451</v>
      </c>
      <c r="D4314" s="259" t="s">
        <v>807</v>
      </c>
      <c r="E4314" s="259">
        <v>82282306</v>
      </c>
      <c r="F4314" s="259" t="s">
        <v>7591</v>
      </c>
      <c r="G4314" s="259" t="s">
        <v>723</v>
      </c>
      <c r="H4314" s="259">
        <v>2</v>
      </c>
      <c r="I4314" s="259" t="s">
        <v>7592</v>
      </c>
      <c r="J4314" s="259" t="s">
        <v>7781</v>
      </c>
      <c r="K4314" s="259" t="s">
        <v>7782</v>
      </c>
      <c r="L4314" s="260">
        <v>45645</v>
      </c>
      <c r="M4314" s="259" t="s">
        <v>20</v>
      </c>
    </row>
    <row r="4315" spans="1:13" x14ac:dyDescent="0.35">
      <c r="A4315" s="261" t="s">
        <v>1449</v>
      </c>
      <c r="B4315" s="261" t="s">
        <v>1450</v>
      </c>
      <c r="C4315" s="261" t="s">
        <v>1451</v>
      </c>
      <c r="D4315" s="261" t="s">
        <v>810</v>
      </c>
      <c r="E4315" s="261">
        <v>24102784</v>
      </c>
      <c r="F4315" s="261" t="s">
        <v>7591</v>
      </c>
      <c r="G4315" s="261" t="s">
        <v>723</v>
      </c>
      <c r="H4315" s="261">
        <v>2</v>
      </c>
      <c r="I4315" s="261" t="s">
        <v>7592</v>
      </c>
      <c r="J4315" s="261" t="s">
        <v>7783</v>
      </c>
      <c r="K4315" s="261" t="s">
        <v>7784</v>
      </c>
      <c r="L4315" s="262">
        <v>45645</v>
      </c>
      <c r="M4315" s="261" t="s">
        <v>20</v>
      </c>
    </row>
    <row r="4316" spans="1:13" x14ac:dyDescent="0.35">
      <c r="A4316" s="259" t="s">
        <v>1449</v>
      </c>
      <c r="B4316" s="259" t="s">
        <v>1450</v>
      </c>
      <c r="C4316" s="259" t="s">
        <v>1451</v>
      </c>
      <c r="D4316" s="259" t="s">
        <v>813</v>
      </c>
      <c r="E4316" s="259">
        <v>987170</v>
      </c>
      <c r="F4316" s="259" t="s">
        <v>7591</v>
      </c>
      <c r="G4316" s="259" t="s">
        <v>723</v>
      </c>
      <c r="H4316" s="259">
        <v>2</v>
      </c>
      <c r="I4316" s="259" t="s">
        <v>7592</v>
      </c>
      <c r="J4316" s="259" t="s">
        <v>7785</v>
      </c>
      <c r="K4316" s="259" t="s">
        <v>7786</v>
      </c>
      <c r="L4316" s="260">
        <v>45645</v>
      </c>
      <c r="M4316" s="259" t="s">
        <v>20</v>
      </c>
    </row>
    <row r="4317" spans="1:13" x14ac:dyDescent="0.35">
      <c r="A4317" s="261" t="s">
        <v>1449</v>
      </c>
      <c r="B4317" s="261" t="s">
        <v>1450</v>
      </c>
      <c r="C4317" s="261" t="s">
        <v>1451</v>
      </c>
      <c r="D4317" s="261" t="s">
        <v>679</v>
      </c>
      <c r="E4317" s="261">
        <v>0</v>
      </c>
      <c r="F4317" s="261" t="s">
        <v>7591</v>
      </c>
      <c r="G4317" s="261" t="s">
        <v>723</v>
      </c>
      <c r="H4317" s="261">
        <v>2</v>
      </c>
      <c r="I4317" s="261" t="s">
        <v>7592</v>
      </c>
      <c r="J4317" s="261" t="s">
        <v>7787</v>
      </c>
      <c r="K4317" s="261" t="s">
        <v>7788</v>
      </c>
      <c r="L4317" s="262">
        <v>45645</v>
      </c>
      <c r="M4317" s="261" t="s">
        <v>20</v>
      </c>
    </row>
    <row r="4318" spans="1:13" x14ac:dyDescent="0.35">
      <c r="A4318" s="259" t="s">
        <v>1449</v>
      </c>
      <c r="B4318" s="259" t="s">
        <v>1450</v>
      </c>
      <c r="C4318" s="259" t="s">
        <v>1451</v>
      </c>
      <c r="D4318" s="259" t="s">
        <v>317</v>
      </c>
      <c r="E4318" s="259">
        <v>4</v>
      </c>
      <c r="F4318" s="259" t="s">
        <v>7789</v>
      </c>
      <c r="G4318" s="259" t="s">
        <v>22</v>
      </c>
      <c r="H4318" s="259">
        <v>3</v>
      </c>
      <c r="I4318" s="259" t="s">
        <v>7790</v>
      </c>
      <c r="J4318" s="259" t="s">
        <v>7791</v>
      </c>
      <c r="K4318" s="259" t="s">
        <v>7792</v>
      </c>
      <c r="L4318" s="260">
        <v>45645</v>
      </c>
      <c r="M4318" s="259" t="s">
        <v>352</v>
      </c>
    </row>
    <row r="4319" spans="1:13" x14ac:dyDescent="0.35">
      <c r="A4319" s="261" t="s">
        <v>1449</v>
      </c>
      <c r="B4319" s="261" t="s">
        <v>1450</v>
      </c>
      <c r="C4319" s="261" t="s">
        <v>1451</v>
      </c>
      <c r="D4319" s="261" t="s">
        <v>26</v>
      </c>
      <c r="E4319" s="261" t="s">
        <v>17</v>
      </c>
      <c r="F4319" s="261" t="s">
        <v>17</v>
      </c>
      <c r="G4319" s="261" t="s">
        <v>17</v>
      </c>
      <c r="H4319" s="261" t="s">
        <v>17</v>
      </c>
      <c r="I4319" s="261" t="s">
        <v>17</v>
      </c>
      <c r="J4319" s="261" t="s">
        <v>7625</v>
      </c>
      <c r="K4319" s="261" t="s">
        <v>7793</v>
      </c>
      <c r="L4319" s="262">
        <v>45645</v>
      </c>
      <c r="M4319" s="261" t="s">
        <v>352</v>
      </c>
    </row>
    <row r="4320" spans="1:13" x14ac:dyDescent="0.35">
      <c r="A4320" s="259" t="s">
        <v>1449</v>
      </c>
      <c r="B4320" s="259" t="s">
        <v>1450</v>
      </c>
      <c r="C4320" s="259" t="s">
        <v>1451</v>
      </c>
      <c r="D4320" s="259" t="s">
        <v>28</v>
      </c>
      <c r="E4320" s="259" t="s">
        <v>17</v>
      </c>
      <c r="F4320" s="259" t="s">
        <v>17</v>
      </c>
      <c r="G4320" s="259" t="s">
        <v>17</v>
      </c>
      <c r="H4320" s="259" t="s">
        <v>17</v>
      </c>
      <c r="I4320" s="259" t="s">
        <v>17</v>
      </c>
      <c r="J4320" s="259" t="s">
        <v>7625</v>
      </c>
      <c r="K4320" s="259" t="s">
        <v>7794</v>
      </c>
      <c r="L4320" s="260">
        <v>45645</v>
      </c>
      <c r="M4320" s="259" t="s">
        <v>352</v>
      </c>
    </row>
    <row r="4321" spans="1:13" x14ac:dyDescent="0.35">
      <c r="A4321" s="261" t="s">
        <v>1449</v>
      </c>
      <c r="B4321" s="261" t="s">
        <v>1450</v>
      </c>
      <c r="C4321" s="261" t="s">
        <v>1451</v>
      </c>
      <c r="D4321" s="261" t="s">
        <v>38</v>
      </c>
      <c r="E4321" s="261">
        <v>6230537</v>
      </c>
      <c r="F4321" s="261" t="s">
        <v>7795</v>
      </c>
      <c r="G4321" s="261" t="s">
        <v>723</v>
      </c>
      <c r="H4321" s="261">
        <v>2</v>
      </c>
      <c r="I4321" s="261" t="s">
        <v>7796</v>
      </c>
      <c r="J4321" s="261" t="s">
        <v>7797</v>
      </c>
      <c r="K4321" s="261" t="s">
        <v>7798</v>
      </c>
      <c r="L4321" s="262">
        <v>45645</v>
      </c>
      <c r="M4321" s="261" t="s">
        <v>352</v>
      </c>
    </row>
    <row r="4322" spans="1:13" x14ac:dyDescent="0.35">
      <c r="A4322" s="259" t="s">
        <v>1449</v>
      </c>
      <c r="B4322" s="259" t="s">
        <v>1450</v>
      </c>
      <c r="C4322" s="259" t="s">
        <v>1451</v>
      </c>
      <c r="D4322" s="259" t="s">
        <v>16</v>
      </c>
      <c r="E4322" s="259" t="s">
        <v>17</v>
      </c>
      <c r="F4322" s="259" t="s">
        <v>17</v>
      </c>
      <c r="G4322" s="259" t="s">
        <v>17</v>
      </c>
      <c r="H4322" s="259" t="s">
        <v>17</v>
      </c>
      <c r="I4322" s="259" t="s">
        <v>17</v>
      </c>
      <c r="J4322" s="259" t="s">
        <v>7625</v>
      </c>
      <c r="K4322" s="259" t="s">
        <v>7799</v>
      </c>
      <c r="L4322" s="260">
        <v>45645</v>
      </c>
      <c r="M4322" s="259" t="s">
        <v>352</v>
      </c>
    </row>
    <row r="4323" spans="1:13" x14ac:dyDescent="0.35">
      <c r="A4323" s="261" t="s">
        <v>1449</v>
      </c>
      <c r="B4323" s="261" t="s">
        <v>1450</v>
      </c>
      <c r="C4323" s="261" t="s">
        <v>1451</v>
      </c>
      <c r="D4323" s="261" t="s">
        <v>21</v>
      </c>
      <c r="E4323" s="261" t="s">
        <v>17</v>
      </c>
      <c r="F4323" s="261" t="s">
        <v>17</v>
      </c>
      <c r="G4323" s="261" t="s">
        <v>17</v>
      </c>
      <c r="H4323" s="261" t="s">
        <v>17</v>
      </c>
      <c r="I4323" s="261" t="s">
        <v>17</v>
      </c>
      <c r="J4323" s="261" t="s">
        <v>7625</v>
      </c>
      <c r="K4323" s="261" t="s">
        <v>7800</v>
      </c>
      <c r="L4323" s="262">
        <v>45645</v>
      </c>
      <c r="M4323" s="261" t="s">
        <v>352</v>
      </c>
    </row>
    <row r="4324" spans="1:13" x14ac:dyDescent="0.35">
      <c r="A4324" s="259" t="s">
        <v>1449</v>
      </c>
      <c r="B4324" s="259" t="s">
        <v>1450</v>
      </c>
      <c r="C4324" s="259" t="s">
        <v>1451</v>
      </c>
      <c r="D4324" s="259" t="s">
        <v>631</v>
      </c>
      <c r="E4324" s="259" t="s">
        <v>17</v>
      </c>
      <c r="F4324" s="259" t="s">
        <v>17</v>
      </c>
      <c r="G4324" s="259" t="s">
        <v>17</v>
      </c>
      <c r="H4324" s="259" t="s">
        <v>17</v>
      </c>
      <c r="I4324" s="259" t="s">
        <v>17</v>
      </c>
      <c r="J4324" s="259" t="s">
        <v>7625</v>
      </c>
      <c r="K4324" s="259" t="s">
        <v>7801</v>
      </c>
      <c r="L4324" s="260">
        <v>45645</v>
      </c>
      <c r="M4324" s="259" t="s">
        <v>352</v>
      </c>
    </row>
    <row r="4325" spans="1:13" x14ac:dyDescent="0.35">
      <c r="A4325" s="261" t="s">
        <v>1449</v>
      </c>
      <c r="B4325" s="261" t="s">
        <v>1450</v>
      </c>
      <c r="C4325" s="261" t="s">
        <v>1451</v>
      </c>
      <c r="D4325" s="261" t="s">
        <v>24</v>
      </c>
      <c r="E4325" s="261" t="s">
        <v>17</v>
      </c>
      <c r="F4325" s="261" t="s">
        <v>17</v>
      </c>
      <c r="G4325" s="261" t="s">
        <v>17</v>
      </c>
      <c r="H4325" s="261" t="s">
        <v>17</v>
      </c>
      <c r="I4325" s="261" t="s">
        <v>17</v>
      </c>
      <c r="J4325" s="261" t="s">
        <v>7625</v>
      </c>
      <c r="K4325" s="261" t="s">
        <v>7802</v>
      </c>
      <c r="L4325" s="262">
        <v>45645</v>
      </c>
      <c r="M4325" s="261" t="s">
        <v>352</v>
      </c>
    </row>
    <row r="4326" spans="1:13" x14ac:dyDescent="0.35">
      <c r="A4326" s="259" t="s">
        <v>207</v>
      </c>
      <c r="B4326" s="259" t="s">
        <v>208</v>
      </c>
      <c r="C4326" s="259" t="s">
        <v>209</v>
      </c>
      <c r="D4326" s="259" t="s">
        <v>759</v>
      </c>
      <c r="E4326" s="259">
        <v>14508137</v>
      </c>
      <c r="F4326" s="259" t="s">
        <v>7803</v>
      </c>
      <c r="G4326" s="259" t="s">
        <v>723</v>
      </c>
      <c r="H4326" s="259">
        <v>2</v>
      </c>
      <c r="I4326" s="259" t="s">
        <v>7804</v>
      </c>
      <c r="J4326" s="259" t="s">
        <v>7805</v>
      </c>
      <c r="K4326" s="259" t="s">
        <v>7806</v>
      </c>
      <c r="L4326" s="260">
        <v>45645</v>
      </c>
      <c r="M4326" s="259" t="s">
        <v>352</v>
      </c>
    </row>
    <row r="4327" spans="1:13" x14ac:dyDescent="0.35">
      <c r="A4327" s="261" t="s">
        <v>207</v>
      </c>
      <c r="B4327" s="261" t="s">
        <v>208</v>
      </c>
      <c r="C4327" s="261" t="s">
        <v>209</v>
      </c>
      <c r="D4327" s="261" t="s">
        <v>764</v>
      </c>
      <c r="E4327" s="261">
        <v>20524</v>
      </c>
      <c r="F4327" s="261" t="s">
        <v>7807</v>
      </c>
      <c r="G4327" s="261" t="s">
        <v>22</v>
      </c>
      <c r="H4327" s="261">
        <v>3</v>
      </c>
      <c r="I4327" s="261" t="s">
        <v>7808</v>
      </c>
      <c r="J4327" s="261" t="s">
        <v>7809</v>
      </c>
      <c r="K4327" s="261" t="s">
        <v>7810</v>
      </c>
      <c r="L4327" s="262">
        <v>45645</v>
      </c>
      <c r="M4327" s="261" t="s">
        <v>20</v>
      </c>
    </row>
    <row r="4328" spans="1:13" x14ac:dyDescent="0.35">
      <c r="A4328" s="259" t="s">
        <v>207</v>
      </c>
      <c r="B4328" s="259" t="s">
        <v>208</v>
      </c>
      <c r="C4328" s="259" t="s">
        <v>209</v>
      </c>
      <c r="D4328" s="259" t="s">
        <v>769</v>
      </c>
      <c r="E4328" s="259">
        <v>2516885</v>
      </c>
      <c r="F4328" s="259" t="s">
        <v>7811</v>
      </c>
      <c r="G4328" s="259" t="s">
        <v>22</v>
      </c>
      <c r="H4328" s="259">
        <v>3</v>
      </c>
      <c r="I4328" s="259" t="s">
        <v>7812</v>
      </c>
      <c r="J4328" s="259" t="s">
        <v>7813</v>
      </c>
      <c r="K4328" s="259" t="s">
        <v>7814</v>
      </c>
      <c r="L4328" s="260">
        <v>45645</v>
      </c>
      <c r="M4328" s="259" t="s">
        <v>352</v>
      </c>
    </row>
    <row r="4329" spans="1:13" x14ac:dyDescent="0.35">
      <c r="A4329" s="261" t="s">
        <v>207</v>
      </c>
      <c r="B4329" s="261" t="s">
        <v>208</v>
      </c>
      <c r="C4329" s="261" t="s">
        <v>209</v>
      </c>
      <c r="D4329" s="261" t="s">
        <v>774</v>
      </c>
      <c r="E4329" s="261">
        <v>134733</v>
      </c>
      <c r="F4329" s="261" t="s">
        <v>7423</v>
      </c>
      <c r="G4329" s="261" t="s">
        <v>723</v>
      </c>
      <c r="H4329" s="261">
        <v>2</v>
      </c>
      <c r="I4329" s="261" t="s">
        <v>7815</v>
      </c>
      <c r="J4329" s="261" t="s">
        <v>7816</v>
      </c>
      <c r="K4329" s="261" t="s">
        <v>7817</v>
      </c>
      <c r="L4329" s="262">
        <v>45645</v>
      </c>
      <c r="M4329" s="261" t="s">
        <v>352</v>
      </c>
    </row>
    <row r="4330" spans="1:13" x14ac:dyDescent="0.35">
      <c r="A4330" s="259" t="s">
        <v>207</v>
      </c>
      <c r="B4330" s="259" t="s">
        <v>208</v>
      </c>
      <c r="C4330" s="259" t="s">
        <v>209</v>
      </c>
      <c r="D4330" s="259" t="s">
        <v>463</v>
      </c>
      <c r="E4330" s="259">
        <v>134733</v>
      </c>
      <c r="F4330" s="259" t="s">
        <v>7423</v>
      </c>
      <c r="G4330" s="259" t="s">
        <v>723</v>
      </c>
      <c r="H4330" s="259">
        <v>2</v>
      </c>
      <c r="I4330" s="259" t="s">
        <v>7815</v>
      </c>
      <c r="J4330" s="259" t="s">
        <v>7818</v>
      </c>
      <c r="K4330" s="259" t="s">
        <v>7819</v>
      </c>
      <c r="L4330" s="260">
        <v>45645</v>
      </c>
      <c r="M4330" s="259" t="s">
        <v>352</v>
      </c>
    </row>
    <row r="4331" spans="1:13" x14ac:dyDescent="0.35">
      <c r="A4331" s="261" t="s">
        <v>207</v>
      </c>
      <c r="B4331" s="261" t="s">
        <v>208</v>
      </c>
      <c r="C4331" s="261" t="s">
        <v>209</v>
      </c>
      <c r="D4331" s="261" t="s">
        <v>644</v>
      </c>
      <c r="E4331" s="261" t="s">
        <v>17</v>
      </c>
      <c r="F4331" s="261" t="s">
        <v>17</v>
      </c>
      <c r="G4331" s="261" t="s">
        <v>17</v>
      </c>
      <c r="H4331" s="261" t="s">
        <v>17</v>
      </c>
      <c r="I4331" s="261" t="s">
        <v>17</v>
      </c>
      <c r="J4331" s="261" t="s">
        <v>7820</v>
      </c>
      <c r="K4331" s="261" t="s">
        <v>7821</v>
      </c>
      <c r="L4331" s="262">
        <v>45645</v>
      </c>
      <c r="M4331" s="261" t="s">
        <v>352</v>
      </c>
    </row>
    <row r="4332" spans="1:13" x14ac:dyDescent="0.35">
      <c r="A4332" s="259" t="s">
        <v>207</v>
      </c>
      <c r="B4332" s="259" t="s">
        <v>208</v>
      </c>
      <c r="C4332" s="259" t="s">
        <v>209</v>
      </c>
      <c r="D4332" s="259" t="s">
        <v>649</v>
      </c>
      <c r="E4332" s="259" t="s">
        <v>17</v>
      </c>
      <c r="F4332" s="259" t="s">
        <v>17</v>
      </c>
      <c r="G4332" s="259" t="s">
        <v>17</v>
      </c>
      <c r="H4332" s="259" t="s">
        <v>17</v>
      </c>
      <c r="I4332" s="259" t="s">
        <v>17</v>
      </c>
      <c r="J4332" s="259" t="s">
        <v>7820</v>
      </c>
      <c r="K4332" s="259" t="s">
        <v>7822</v>
      </c>
      <c r="L4332" s="260">
        <v>45645</v>
      </c>
      <c r="M4332" s="259" t="s">
        <v>352</v>
      </c>
    </row>
    <row r="4333" spans="1:13" x14ac:dyDescent="0.35">
      <c r="A4333" s="261" t="s">
        <v>207</v>
      </c>
      <c r="B4333" s="261" t="s">
        <v>208</v>
      </c>
      <c r="C4333" s="261" t="s">
        <v>209</v>
      </c>
      <c r="D4333" s="261" t="s">
        <v>797</v>
      </c>
      <c r="E4333" s="261">
        <v>134733</v>
      </c>
      <c r="F4333" s="261" t="s">
        <v>7423</v>
      </c>
      <c r="G4333" s="261" t="s">
        <v>723</v>
      </c>
      <c r="H4333" s="261">
        <v>2</v>
      </c>
      <c r="I4333" s="261" t="s">
        <v>7815</v>
      </c>
      <c r="J4333" s="261" t="s">
        <v>7823</v>
      </c>
      <c r="K4333" s="261" t="s">
        <v>7824</v>
      </c>
      <c r="L4333" s="262">
        <v>45645</v>
      </c>
      <c r="M4333" s="261" t="s">
        <v>352</v>
      </c>
    </row>
    <row r="4334" spans="1:13" x14ac:dyDescent="0.35">
      <c r="A4334" s="259" t="s">
        <v>207</v>
      </c>
      <c r="B4334" s="259" t="s">
        <v>208</v>
      </c>
      <c r="C4334" s="259" t="s">
        <v>209</v>
      </c>
      <c r="D4334" s="259" t="s">
        <v>802</v>
      </c>
      <c r="E4334" s="259">
        <v>2382152</v>
      </c>
      <c r="F4334" s="259" t="s">
        <v>7825</v>
      </c>
      <c r="G4334" s="259" t="s">
        <v>723</v>
      </c>
      <c r="H4334" s="259">
        <v>2</v>
      </c>
      <c r="I4334" s="259" t="s">
        <v>7826</v>
      </c>
      <c r="J4334" s="259" t="s">
        <v>7827</v>
      </c>
      <c r="K4334" s="259" t="s">
        <v>7828</v>
      </c>
      <c r="L4334" s="260">
        <v>45645</v>
      </c>
      <c r="M4334" s="259" t="s">
        <v>352</v>
      </c>
    </row>
    <row r="4335" spans="1:13" x14ac:dyDescent="0.35">
      <c r="A4335" s="261" t="s">
        <v>207</v>
      </c>
      <c r="B4335" s="261" t="s">
        <v>208</v>
      </c>
      <c r="C4335" s="261" t="s">
        <v>209</v>
      </c>
      <c r="D4335" s="261" t="s">
        <v>807</v>
      </c>
      <c r="E4335" s="261">
        <v>0</v>
      </c>
      <c r="F4335" s="261" t="s">
        <v>7423</v>
      </c>
      <c r="G4335" s="261" t="s">
        <v>723</v>
      </c>
      <c r="H4335" s="261">
        <v>2</v>
      </c>
      <c r="I4335" s="261" t="s">
        <v>7829</v>
      </c>
      <c r="J4335" s="261" t="s">
        <v>7830</v>
      </c>
      <c r="K4335" s="261" t="s">
        <v>7831</v>
      </c>
      <c r="L4335" s="262">
        <v>45645</v>
      </c>
      <c r="M4335" s="261" t="s">
        <v>352</v>
      </c>
    </row>
    <row r="4336" spans="1:13" x14ac:dyDescent="0.35">
      <c r="A4336" s="259" t="s">
        <v>207</v>
      </c>
      <c r="B4336" s="259" t="s">
        <v>208</v>
      </c>
      <c r="C4336" s="259" t="s">
        <v>209</v>
      </c>
      <c r="D4336" s="259" t="s">
        <v>810</v>
      </c>
      <c r="E4336" s="259">
        <v>134733</v>
      </c>
      <c r="F4336" s="259" t="s">
        <v>7423</v>
      </c>
      <c r="G4336" s="259" t="s">
        <v>723</v>
      </c>
      <c r="H4336" s="259">
        <v>2</v>
      </c>
      <c r="I4336" s="259" t="s">
        <v>7829</v>
      </c>
      <c r="J4336" s="259" t="s">
        <v>7832</v>
      </c>
      <c r="K4336" s="259" t="s">
        <v>7833</v>
      </c>
      <c r="L4336" s="260">
        <v>45645</v>
      </c>
      <c r="M4336" s="259" t="s">
        <v>352</v>
      </c>
    </row>
    <row r="4337" spans="1:13" x14ac:dyDescent="0.35">
      <c r="A4337" s="261" t="s">
        <v>207</v>
      </c>
      <c r="B4337" s="261" t="s">
        <v>208</v>
      </c>
      <c r="C4337" s="261" t="s">
        <v>209</v>
      </c>
      <c r="D4337" s="261" t="s">
        <v>813</v>
      </c>
      <c r="E4337" s="261">
        <v>0</v>
      </c>
      <c r="F4337" s="261" t="s">
        <v>17</v>
      </c>
      <c r="G4337" s="261" t="s">
        <v>22</v>
      </c>
      <c r="H4337" s="261">
        <v>3</v>
      </c>
      <c r="I4337" s="261" t="s">
        <v>17</v>
      </c>
      <c r="J4337" s="261" t="s">
        <v>7834</v>
      </c>
      <c r="K4337" s="261" t="s">
        <v>7835</v>
      </c>
      <c r="L4337" s="262">
        <v>45645</v>
      </c>
      <c r="M4337" s="261" t="s">
        <v>352</v>
      </c>
    </row>
    <row r="4338" spans="1:13" x14ac:dyDescent="0.35">
      <c r="A4338" s="259" t="s">
        <v>207</v>
      </c>
      <c r="B4338" s="259" t="s">
        <v>208</v>
      </c>
      <c r="C4338" s="259" t="s">
        <v>209</v>
      </c>
      <c r="D4338" s="259" t="s">
        <v>679</v>
      </c>
      <c r="E4338" s="259">
        <v>0</v>
      </c>
      <c r="F4338" s="259" t="s">
        <v>17</v>
      </c>
      <c r="G4338" s="259" t="s">
        <v>22</v>
      </c>
      <c r="H4338" s="259">
        <v>3</v>
      </c>
      <c r="I4338" s="259" t="s">
        <v>17</v>
      </c>
      <c r="J4338" s="259" t="s">
        <v>7836</v>
      </c>
      <c r="K4338" s="259" t="s">
        <v>7837</v>
      </c>
      <c r="L4338" s="260">
        <v>45645</v>
      </c>
      <c r="M4338" s="259" t="s">
        <v>352</v>
      </c>
    </row>
    <row r="4339" spans="1:13" x14ac:dyDescent="0.35">
      <c r="A4339" s="261" t="s">
        <v>207</v>
      </c>
      <c r="B4339" s="261" t="s">
        <v>208</v>
      </c>
      <c r="C4339" s="261" t="s">
        <v>209</v>
      </c>
      <c r="D4339" s="261" t="s">
        <v>317</v>
      </c>
      <c r="E4339" s="261">
        <v>2</v>
      </c>
      <c r="F4339" s="261" t="s">
        <v>7423</v>
      </c>
      <c r="G4339" s="261" t="s">
        <v>723</v>
      </c>
      <c r="H4339" s="261">
        <v>2</v>
      </c>
      <c r="I4339" s="261" t="s">
        <v>7815</v>
      </c>
      <c r="J4339" s="261" t="s">
        <v>7838</v>
      </c>
      <c r="K4339" s="261" t="s">
        <v>7839</v>
      </c>
      <c r="L4339" s="262">
        <v>45645</v>
      </c>
      <c r="M4339" s="261" t="s">
        <v>352</v>
      </c>
    </row>
    <row r="4340" spans="1:13" x14ac:dyDescent="0.35">
      <c r="A4340" s="259" t="s">
        <v>207</v>
      </c>
      <c r="B4340" s="259" t="s">
        <v>208</v>
      </c>
      <c r="C4340" s="259" t="s">
        <v>209</v>
      </c>
      <c r="D4340" s="259" t="s">
        <v>38</v>
      </c>
      <c r="E4340" s="259">
        <v>66</v>
      </c>
      <c r="F4340" s="259" t="s">
        <v>7840</v>
      </c>
      <c r="G4340" s="259" t="s">
        <v>22</v>
      </c>
      <c r="H4340" s="259">
        <v>3</v>
      </c>
      <c r="I4340" s="259" t="s">
        <v>7841</v>
      </c>
      <c r="J4340" s="259" t="s">
        <v>7842</v>
      </c>
      <c r="K4340" s="259" t="s">
        <v>7843</v>
      </c>
      <c r="L4340" s="260">
        <v>45645</v>
      </c>
      <c r="M4340" s="259" t="s">
        <v>20</v>
      </c>
    </row>
    <row r="4341" spans="1:13" x14ac:dyDescent="0.35">
      <c r="A4341" s="261" t="s">
        <v>1365</v>
      </c>
      <c r="B4341" s="261" t="s">
        <v>1366</v>
      </c>
      <c r="C4341" s="261" t="s">
        <v>1367</v>
      </c>
      <c r="D4341" s="261" t="s">
        <v>759</v>
      </c>
      <c r="E4341" s="261">
        <v>18700000</v>
      </c>
      <c r="F4341" s="261" t="s">
        <v>7844</v>
      </c>
      <c r="G4341" s="261" t="s">
        <v>723</v>
      </c>
      <c r="H4341" s="261">
        <v>2</v>
      </c>
      <c r="I4341" s="261" t="s">
        <v>7845</v>
      </c>
      <c r="J4341" s="261" t="s">
        <v>7846</v>
      </c>
      <c r="K4341" s="261" t="s">
        <v>7847</v>
      </c>
      <c r="L4341" s="262">
        <v>45645</v>
      </c>
      <c r="M4341" s="261" t="s">
        <v>352</v>
      </c>
    </row>
    <row r="4342" spans="1:13" x14ac:dyDescent="0.35">
      <c r="A4342" s="259" t="s">
        <v>1365</v>
      </c>
      <c r="B4342" s="259" t="s">
        <v>1366</v>
      </c>
      <c r="C4342" s="259" t="s">
        <v>1367</v>
      </c>
      <c r="D4342" s="259" t="s">
        <v>764</v>
      </c>
      <c r="E4342" s="259">
        <v>627340</v>
      </c>
      <c r="F4342" s="259" t="s">
        <v>7848</v>
      </c>
      <c r="G4342" s="259" t="s">
        <v>404</v>
      </c>
      <c r="H4342" s="259">
        <v>1</v>
      </c>
      <c r="I4342" s="259" t="s">
        <v>7849</v>
      </c>
      <c r="J4342" s="259" t="s">
        <v>7850</v>
      </c>
      <c r="K4342" s="259" t="s">
        <v>7851</v>
      </c>
      <c r="L4342" s="260">
        <v>45645</v>
      </c>
      <c r="M4342" s="259" t="s">
        <v>352</v>
      </c>
    </row>
    <row r="4343" spans="1:13" x14ac:dyDescent="0.35">
      <c r="A4343" s="261" t="s">
        <v>1365</v>
      </c>
      <c r="B4343" s="261" t="s">
        <v>1366</v>
      </c>
      <c r="C4343" s="261" t="s">
        <v>1367</v>
      </c>
      <c r="D4343" s="261" t="s">
        <v>769</v>
      </c>
      <c r="E4343" s="261">
        <v>18700000</v>
      </c>
      <c r="F4343" s="261" t="s">
        <v>7844</v>
      </c>
      <c r="G4343" s="261" t="s">
        <v>723</v>
      </c>
      <c r="H4343" s="261">
        <v>2</v>
      </c>
      <c r="I4343" s="261" t="s">
        <v>7845</v>
      </c>
      <c r="J4343" s="261" t="s">
        <v>7852</v>
      </c>
      <c r="K4343" s="261" t="s">
        <v>7853</v>
      </c>
      <c r="L4343" s="262">
        <v>45645</v>
      </c>
      <c r="M4343" s="261" t="s">
        <v>20</v>
      </c>
    </row>
    <row r="4344" spans="1:13" x14ac:dyDescent="0.35">
      <c r="A4344" s="259" t="s">
        <v>1365</v>
      </c>
      <c r="B4344" s="259" t="s">
        <v>1366</v>
      </c>
      <c r="C4344" s="259" t="s">
        <v>1367</v>
      </c>
      <c r="D4344" s="259" t="s">
        <v>774</v>
      </c>
      <c r="E4344" s="259">
        <v>18700000</v>
      </c>
      <c r="F4344" s="259" t="s">
        <v>7844</v>
      </c>
      <c r="G4344" s="259" t="s">
        <v>723</v>
      </c>
      <c r="H4344" s="259">
        <v>2</v>
      </c>
      <c r="I4344" s="259" t="s">
        <v>7845</v>
      </c>
      <c r="J4344" s="259" t="s">
        <v>7854</v>
      </c>
      <c r="K4344" s="259" t="s">
        <v>7855</v>
      </c>
      <c r="L4344" s="260">
        <v>45645</v>
      </c>
      <c r="M4344" s="259" t="s">
        <v>20</v>
      </c>
    </row>
    <row r="4345" spans="1:13" x14ac:dyDescent="0.35">
      <c r="A4345" s="261" t="s">
        <v>1365</v>
      </c>
      <c r="B4345" s="261" t="s">
        <v>1366</v>
      </c>
      <c r="C4345" s="261" t="s">
        <v>1367</v>
      </c>
      <c r="D4345" s="261" t="s">
        <v>463</v>
      </c>
      <c r="E4345" s="261">
        <v>8258173</v>
      </c>
      <c r="F4345" s="261" t="s">
        <v>7856</v>
      </c>
      <c r="G4345" s="261" t="s">
        <v>22</v>
      </c>
      <c r="H4345" s="261">
        <v>3</v>
      </c>
      <c r="I4345" s="261" t="s">
        <v>7857</v>
      </c>
      <c r="J4345" s="261" t="s">
        <v>7858</v>
      </c>
      <c r="K4345" s="261" t="s">
        <v>7859</v>
      </c>
      <c r="L4345" s="262">
        <v>45645</v>
      </c>
      <c r="M4345" s="261" t="s">
        <v>20</v>
      </c>
    </row>
    <row r="4346" spans="1:13" x14ac:dyDescent="0.35">
      <c r="A4346" s="259" t="s">
        <v>1365</v>
      </c>
      <c r="B4346" s="259" t="s">
        <v>1366</v>
      </c>
      <c r="C4346" s="259" t="s">
        <v>1367</v>
      </c>
      <c r="D4346" s="259" t="s">
        <v>40</v>
      </c>
      <c r="E4346" s="259" t="s">
        <v>17</v>
      </c>
      <c r="F4346" s="259" t="s">
        <v>424</v>
      </c>
      <c r="G4346" s="259" t="s">
        <v>17</v>
      </c>
      <c r="H4346" s="259" t="s">
        <v>17</v>
      </c>
      <c r="I4346" s="259" t="s">
        <v>424</v>
      </c>
      <c r="J4346" s="259" t="s">
        <v>7860</v>
      </c>
      <c r="K4346" s="259" t="s">
        <v>7861</v>
      </c>
      <c r="L4346" s="260">
        <v>45645</v>
      </c>
      <c r="M4346" s="259" t="s">
        <v>352</v>
      </c>
    </row>
    <row r="4347" spans="1:13" x14ac:dyDescent="0.35">
      <c r="A4347" s="261" t="s">
        <v>1365</v>
      </c>
      <c r="B4347" s="261" t="s">
        <v>1366</v>
      </c>
      <c r="C4347" s="261" t="s">
        <v>1367</v>
      </c>
      <c r="D4347" s="261" t="s">
        <v>649</v>
      </c>
      <c r="E4347" s="261">
        <v>2693</v>
      </c>
      <c r="F4347" s="261" t="s">
        <v>7862</v>
      </c>
      <c r="G4347" s="261" t="s">
        <v>723</v>
      </c>
      <c r="H4347" s="261">
        <v>2</v>
      </c>
      <c r="I4347" s="261" t="s">
        <v>7863</v>
      </c>
      <c r="J4347" s="261" t="s">
        <v>7864</v>
      </c>
      <c r="K4347" s="261" t="s">
        <v>7865</v>
      </c>
      <c r="L4347" s="262">
        <v>45645</v>
      </c>
      <c r="M4347" s="261" t="s">
        <v>352</v>
      </c>
    </row>
    <row r="4348" spans="1:13" x14ac:dyDescent="0.35">
      <c r="A4348" s="259" t="s">
        <v>1365</v>
      </c>
      <c r="B4348" s="259" t="s">
        <v>1366</v>
      </c>
      <c r="C4348" s="259" t="s">
        <v>1367</v>
      </c>
      <c r="D4348" s="259" t="s">
        <v>797</v>
      </c>
      <c r="E4348" s="259">
        <v>6869716</v>
      </c>
      <c r="F4348" s="259" t="s">
        <v>7844</v>
      </c>
      <c r="G4348" s="259" t="s">
        <v>404</v>
      </c>
      <c r="H4348" s="259">
        <v>1</v>
      </c>
      <c r="I4348" s="259" t="s">
        <v>7845</v>
      </c>
      <c r="J4348" s="259" t="s">
        <v>7866</v>
      </c>
      <c r="K4348" s="259" t="s">
        <v>7867</v>
      </c>
      <c r="L4348" s="260">
        <v>45645</v>
      </c>
      <c r="M4348" s="259" t="s">
        <v>20</v>
      </c>
    </row>
    <row r="4349" spans="1:13" x14ac:dyDescent="0.35">
      <c r="A4349" s="261" t="s">
        <v>1365</v>
      </c>
      <c r="B4349" s="261" t="s">
        <v>1366</v>
      </c>
      <c r="C4349" s="261" t="s">
        <v>1367</v>
      </c>
      <c r="D4349" s="261" t="s">
        <v>802</v>
      </c>
      <c r="E4349" s="261">
        <v>0</v>
      </c>
      <c r="F4349" s="261" t="s">
        <v>7844</v>
      </c>
      <c r="G4349" s="261" t="s">
        <v>723</v>
      </c>
      <c r="H4349" s="261">
        <v>2</v>
      </c>
      <c r="I4349" s="261" t="s">
        <v>7845</v>
      </c>
      <c r="J4349" s="261" t="s">
        <v>7868</v>
      </c>
      <c r="K4349" s="261" t="s">
        <v>7869</v>
      </c>
      <c r="L4349" s="262">
        <v>45645</v>
      </c>
      <c r="M4349" s="261" t="s">
        <v>20</v>
      </c>
    </row>
    <row r="4350" spans="1:13" x14ac:dyDescent="0.35">
      <c r="A4350" s="259" t="s">
        <v>1365</v>
      </c>
      <c r="B4350" s="259" t="s">
        <v>1366</v>
      </c>
      <c r="C4350" s="259" t="s">
        <v>1367</v>
      </c>
      <c r="D4350" s="259" t="s">
        <v>807</v>
      </c>
      <c r="E4350" s="259">
        <v>11830284</v>
      </c>
      <c r="F4350" s="259" t="s">
        <v>7844</v>
      </c>
      <c r="G4350" s="259" t="s">
        <v>723</v>
      </c>
      <c r="H4350" s="259">
        <v>2</v>
      </c>
      <c r="I4350" s="259" t="s">
        <v>7845</v>
      </c>
      <c r="J4350" s="259" t="s">
        <v>7870</v>
      </c>
      <c r="K4350" s="259" t="s">
        <v>7871</v>
      </c>
      <c r="L4350" s="260">
        <v>45645</v>
      </c>
      <c r="M4350" s="259" t="s">
        <v>20</v>
      </c>
    </row>
    <row r="4351" spans="1:13" x14ac:dyDescent="0.35">
      <c r="A4351" s="261" t="s">
        <v>1365</v>
      </c>
      <c r="B4351" s="261" t="s">
        <v>1366</v>
      </c>
      <c r="C4351" s="261" t="s">
        <v>1367</v>
      </c>
      <c r="D4351" s="261" t="s">
        <v>810</v>
      </c>
      <c r="E4351" s="261">
        <v>3503555.16</v>
      </c>
      <c r="F4351" s="261" t="s">
        <v>7872</v>
      </c>
      <c r="G4351" s="261" t="s">
        <v>723</v>
      </c>
      <c r="H4351" s="261">
        <v>2</v>
      </c>
      <c r="I4351" s="261" t="s">
        <v>7873</v>
      </c>
      <c r="J4351" s="261" t="s">
        <v>7874</v>
      </c>
      <c r="K4351" s="261" t="s">
        <v>7875</v>
      </c>
      <c r="L4351" s="262">
        <v>45645</v>
      </c>
      <c r="M4351" s="261" t="s">
        <v>20</v>
      </c>
    </row>
    <row r="4352" spans="1:13" x14ac:dyDescent="0.35">
      <c r="A4352" s="259" t="s">
        <v>1365</v>
      </c>
      <c r="B4352" s="259" t="s">
        <v>1366</v>
      </c>
      <c r="C4352" s="259" t="s">
        <v>1367</v>
      </c>
      <c r="D4352" s="259" t="s">
        <v>813</v>
      </c>
      <c r="E4352" s="259">
        <v>2129611.96</v>
      </c>
      <c r="F4352" s="259" t="s">
        <v>7872</v>
      </c>
      <c r="G4352" s="259" t="s">
        <v>723</v>
      </c>
      <c r="H4352" s="259">
        <v>2</v>
      </c>
      <c r="I4352" s="259" t="s">
        <v>7873</v>
      </c>
      <c r="J4352" s="259" t="s">
        <v>7876</v>
      </c>
      <c r="K4352" s="259" t="s">
        <v>7877</v>
      </c>
      <c r="L4352" s="260">
        <v>45645</v>
      </c>
      <c r="M4352" s="259" t="s">
        <v>20</v>
      </c>
    </row>
    <row r="4353" spans="1:13" x14ac:dyDescent="0.35">
      <c r="A4353" s="261" t="s">
        <v>1365</v>
      </c>
      <c r="B4353" s="261" t="s">
        <v>1366</v>
      </c>
      <c r="C4353" s="261" t="s">
        <v>1367</v>
      </c>
      <c r="D4353" s="261" t="s">
        <v>679</v>
      </c>
      <c r="E4353" s="261">
        <v>1236548.8799999999</v>
      </c>
      <c r="F4353" s="261" t="s">
        <v>7872</v>
      </c>
      <c r="G4353" s="261" t="s">
        <v>723</v>
      </c>
      <c r="H4353" s="261">
        <v>2</v>
      </c>
      <c r="I4353" s="261" t="s">
        <v>7873</v>
      </c>
      <c r="J4353" s="261" t="s">
        <v>7878</v>
      </c>
      <c r="K4353" s="261" t="s">
        <v>7879</v>
      </c>
      <c r="L4353" s="262">
        <v>45645</v>
      </c>
      <c r="M4353" s="261" t="s">
        <v>20</v>
      </c>
    </row>
    <row r="4354" spans="1:13" x14ac:dyDescent="0.35">
      <c r="A4354" s="259" t="s">
        <v>1365</v>
      </c>
      <c r="B4354" s="259" t="s">
        <v>1366</v>
      </c>
      <c r="C4354" s="259" t="s">
        <v>1367</v>
      </c>
      <c r="D4354" s="259" t="s">
        <v>317</v>
      </c>
      <c r="E4354" s="259">
        <v>5</v>
      </c>
      <c r="F4354" s="259" t="s">
        <v>7880</v>
      </c>
      <c r="G4354" s="259" t="s">
        <v>404</v>
      </c>
      <c r="H4354" s="259">
        <v>1</v>
      </c>
      <c r="I4354" s="259" t="s">
        <v>7881</v>
      </c>
      <c r="J4354" s="259" t="s">
        <v>7882</v>
      </c>
      <c r="K4354" s="259" t="s">
        <v>7883</v>
      </c>
      <c r="L4354" s="260">
        <v>45645</v>
      </c>
      <c r="M4354" s="259" t="s">
        <v>20</v>
      </c>
    </row>
    <row r="4355" spans="1:13" x14ac:dyDescent="0.35">
      <c r="A4355" s="261" t="s">
        <v>1365</v>
      </c>
      <c r="B4355" s="261" t="s">
        <v>1366</v>
      </c>
      <c r="C4355" s="261" t="s">
        <v>1367</v>
      </c>
      <c r="D4355" s="261" t="s">
        <v>26</v>
      </c>
      <c r="E4355" s="261" t="s">
        <v>17</v>
      </c>
      <c r="F4355" s="261" t="s">
        <v>17</v>
      </c>
      <c r="G4355" s="261" t="s">
        <v>17</v>
      </c>
      <c r="H4355" s="261" t="s">
        <v>17</v>
      </c>
      <c r="I4355" s="261" t="s">
        <v>17</v>
      </c>
      <c r="J4355" s="261" t="s">
        <v>7884</v>
      </c>
      <c r="K4355" s="261" t="s">
        <v>7885</v>
      </c>
      <c r="L4355" s="262">
        <v>45645</v>
      </c>
      <c r="M4355" s="261" t="s">
        <v>20</v>
      </c>
    </row>
    <row r="4356" spans="1:13" x14ac:dyDescent="0.35">
      <c r="A4356" s="259" t="s">
        <v>1365</v>
      </c>
      <c r="B4356" s="259" t="s">
        <v>1366</v>
      </c>
      <c r="C4356" s="259" t="s">
        <v>1367</v>
      </c>
      <c r="D4356" s="259" t="s">
        <v>28</v>
      </c>
      <c r="E4356" s="259" t="s">
        <v>17</v>
      </c>
      <c r="F4356" s="259" t="s">
        <v>17</v>
      </c>
      <c r="G4356" s="259" t="s">
        <v>17</v>
      </c>
      <c r="H4356" s="259" t="s">
        <v>17</v>
      </c>
      <c r="I4356" s="259" t="s">
        <v>17</v>
      </c>
      <c r="J4356" s="259" t="s">
        <v>7884</v>
      </c>
      <c r="K4356" s="259" t="s">
        <v>7886</v>
      </c>
      <c r="L4356" s="260">
        <v>45645</v>
      </c>
      <c r="M4356" s="259" t="s">
        <v>20</v>
      </c>
    </row>
    <row r="4357" spans="1:13" x14ac:dyDescent="0.35">
      <c r="A4357" s="261" t="s">
        <v>1365</v>
      </c>
      <c r="B4357" s="261" t="s">
        <v>1366</v>
      </c>
      <c r="C4357" s="261" t="s">
        <v>1367</v>
      </c>
      <c r="D4357" s="261" t="s">
        <v>38</v>
      </c>
      <c r="E4357" s="261">
        <v>1616927</v>
      </c>
      <c r="F4357" s="261" t="s">
        <v>7887</v>
      </c>
      <c r="G4357" s="261" t="s">
        <v>723</v>
      </c>
      <c r="H4357" s="261">
        <v>2</v>
      </c>
      <c r="I4357" s="261" t="s">
        <v>7888</v>
      </c>
      <c r="J4357" s="261" t="s">
        <v>7889</v>
      </c>
      <c r="K4357" s="261" t="s">
        <v>7890</v>
      </c>
      <c r="L4357" s="262">
        <v>45645</v>
      </c>
      <c r="M4357" s="261" t="s">
        <v>20</v>
      </c>
    </row>
    <row r="4358" spans="1:13" x14ac:dyDescent="0.35">
      <c r="A4358" s="259" t="s">
        <v>1365</v>
      </c>
      <c r="B4358" s="259" t="s">
        <v>1366</v>
      </c>
      <c r="C4358" s="259" t="s">
        <v>1367</v>
      </c>
      <c r="D4358" s="259" t="s">
        <v>16</v>
      </c>
      <c r="E4358" s="259" t="s">
        <v>17</v>
      </c>
      <c r="F4358" s="259" t="s">
        <v>17</v>
      </c>
      <c r="G4358" s="259" t="s">
        <v>17</v>
      </c>
      <c r="H4358" s="259" t="s">
        <v>17</v>
      </c>
      <c r="I4358" s="259" t="s">
        <v>17</v>
      </c>
      <c r="J4358" s="259" t="s">
        <v>7884</v>
      </c>
      <c r="K4358" s="259" t="s">
        <v>7891</v>
      </c>
      <c r="L4358" s="260">
        <v>45645</v>
      </c>
      <c r="M4358" s="259" t="s">
        <v>20</v>
      </c>
    </row>
    <row r="4359" spans="1:13" x14ac:dyDescent="0.35">
      <c r="A4359" s="261" t="s">
        <v>1365</v>
      </c>
      <c r="B4359" s="261" t="s">
        <v>1366</v>
      </c>
      <c r="C4359" s="261" t="s">
        <v>1367</v>
      </c>
      <c r="D4359" s="261" t="s">
        <v>21</v>
      </c>
      <c r="E4359" s="261" t="s">
        <v>17</v>
      </c>
      <c r="F4359" s="261" t="s">
        <v>17</v>
      </c>
      <c r="G4359" s="261" t="s">
        <v>17</v>
      </c>
      <c r="H4359" s="261" t="s">
        <v>17</v>
      </c>
      <c r="I4359" s="261" t="s">
        <v>17</v>
      </c>
      <c r="J4359" s="261" t="s">
        <v>7884</v>
      </c>
      <c r="K4359" s="261" t="s">
        <v>7892</v>
      </c>
      <c r="L4359" s="262">
        <v>45645</v>
      </c>
      <c r="M4359" s="261" t="s">
        <v>20</v>
      </c>
    </row>
    <row r="4360" spans="1:13" x14ac:dyDescent="0.35">
      <c r="A4360" s="259" t="s">
        <v>1365</v>
      </c>
      <c r="B4360" s="259" t="s">
        <v>1366</v>
      </c>
      <c r="C4360" s="259" t="s">
        <v>1367</v>
      </c>
      <c r="D4360" s="259" t="s">
        <v>631</v>
      </c>
      <c r="E4360" s="259" t="s">
        <v>17</v>
      </c>
      <c r="F4360" s="259" t="s">
        <v>17</v>
      </c>
      <c r="G4360" s="259" t="s">
        <v>17</v>
      </c>
      <c r="H4360" s="259" t="s">
        <v>17</v>
      </c>
      <c r="I4360" s="259" t="s">
        <v>17</v>
      </c>
      <c r="J4360" s="259" t="s">
        <v>7884</v>
      </c>
      <c r="K4360" s="259" t="s">
        <v>7893</v>
      </c>
      <c r="L4360" s="260">
        <v>45645</v>
      </c>
      <c r="M4360" s="259" t="s">
        <v>20</v>
      </c>
    </row>
    <row r="4361" spans="1:13" x14ac:dyDescent="0.35">
      <c r="A4361" s="261" t="s">
        <v>1365</v>
      </c>
      <c r="B4361" s="261" t="s">
        <v>1366</v>
      </c>
      <c r="C4361" s="261" t="s">
        <v>1367</v>
      </c>
      <c r="D4361" s="261" t="s">
        <v>24</v>
      </c>
      <c r="E4361" s="261" t="s">
        <v>17</v>
      </c>
      <c r="F4361" s="261" t="s">
        <v>17</v>
      </c>
      <c r="G4361" s="261" t="s">
        <v>17</v>
      </c>
      <c r="H4361" s="261" t="s">
        <v>17</v>
      </c>
      <c r="I4361" s="261" t="s">
        <v>17</v>
      </c>
      <c r="J4361" s="261" t="s">
        <v>7884</v>
      </c>
      <c r="K4361" s="261" t="s">
        <v>7894</v>
      </c>
      <c r="L4361" s="262">
        <v>45645</v>
      </c>
      <c r="M4361" s="261" t="s">
        <v>20</v>
      </c>
    </row>
    <row r="4362" spans="1:13" x14ac:dyDescent="0.35">
      <c r="A4362" s="259" t="s">
        <v>1372</v>
      </c>
      <c r="B4362" s="259" t="s">
        <v>1373</v>
      </c>
      <c r="C4362" s="259" t="s">
        <v>1367</v>
      </c>
      <c r="D4362" s="259" t="s">
        <v>759</v>
      </c>
      <c r="E4362" s="259">
        <v>18700000</v>
      </c>
      <c r="F4362" s="259" t="s">
        <v>7844</v>
      </c>
      <c r="G4362" s="259" t="s">
        <v>723</v>
      </c>
      <c r="H4362" s="259">
        <v>2</v>
      </c>
      <c r="I4362" s="259" t="s">
        <v>7845</v>
      </c>
      <c r="J4362" s="259" t="s">
        <v>7895</v>
      </c>
      <c r="K4362" s="259" t="s">
        <v>7896</v>
      </c>
      <c r="L4362" s="260">
        <v>45645</v>
      </c>
      <c r="M4362" s="259" t="s">
        <v>352</v>
      </c>
    </row>
    <row r="4363" spans="1:13" x14ac:dyDescent="0.35">
      <c r="A4363" s="261" t="s">
        <v>1372</v>
      </c>
      <c r="B4363" s="261" t="s">
        <v>1373</v>
      </c>
      <c r="C4363" s="261" t="s">
        <v>1367</v>
      </c>
      <c r="D4363" s="261" t="s">
        <v>764</v>
      </c>
      <c r="E4363" s="261">
        <v>98924</v>
      </c>
      <c r="F4363" s="261" t="s">
        <v>7897</v>
      </c>
      <c r="G4363" s="261" t="s">
        <v>723</v>
      </c>
      <c r="H4363" s="261">
        <v>2</v>
      </c>
      <c r="I4363" s="261" t="s">
        <v>7898</v>
      </c>
      <c r="J4363" s="261" t="s">
        <v>7899</v>
      </c>
      <c r="K4363" s="261" t="s">
        <v>7900</v>
      </c>
      <c r="L4363" s="262">
        <v>45645</v>
      </c>
      <c r="M4363" s="261" t="s">
        <v>352</v>
      </c>
    </row>
    <row r="4364" spans="1:13" x14ac:dyDescent="0.35">
      <c r="A4364" s="259" t="s">
        <v>1372</v>
      </c>
      <c r="B4364" s="259" t="s">
        <v>1373</v>
      </c>
      <c r="C4364" s="259" t="s">
        <v>1367</v>
      </c>
      <c r="D4364" s="259" t="s">
        <v>769</v>
      </c>
      <c r="E4364" s="259">
        <v>2694100</v>
      </c>
      <c r="F4364" s="259" t="s">
        <v>7897</v>
      </c>
      <c r="G4364" s="259" t="s">
        <v>22</v>
      </c>
      <c r="H4364" s="259">
        <v>3</v>
      </c>
      <c r="I4364" s="259" t="s">
        <v>7898</v>
      </c>
      <c r="J4364" s="259" t="s">
        <v>7901</v>
      </c>
      <c r="K4364" s="259" t="s">
        <v>7902</v>
      </c>
      <c r="L4364" s="260">
        <v>45645</v>
      </c>
      <c r="M4364" s="259" t="s">
        <v>352</v>
      </c>
    </row>
    <row r="4365" spans="1:13" x14ac:dyDescent="0.35">
      <c r="A4365" s="261" t="s">
        <v>1372</v>
      </c>
      <c r="B4365" s="261" t="s">
        <v>1373</v>
      </c>
      <c r="C4365" s="261" t="s">
        <v>1367</v>
      </c>
      <c r="D4365" s="261" t="s">
        <v>774</v>
      </c>
      <c r="E4365" s="261">
        <v>41164</v>
      </c>
      <c r="F4365" s="261" t="s">
        <v>7903</v>
      </c>
      <c r="G4365" s="261" t="s">
        <v>723</v>
      </c>
      <c r="H4365" s="261">
        <v>2</v>
      </c>
      <c r="I4365" s="261" t="s">
        <v>7904</v>
      </c>
      <c r="J4365" s="261" t="s">
        <v>7905</v>
      </c>
      <c r="K4365" s="261" t="s">
        <v>7906</v>
      </c>
      <c r="L4365" s="262">
        <v>45645</v>
      </c>
      <c r="M4365" s="261" t="s">
        <v>352</v>
      </c>
    </row>
    <row r="4366" spans="1:13" x14ac:dyDescent="0.35">
      <c r="A4366" s="259" t="s">
        <v>1372</v>
      </c>
      <c r="B4366" s="259" t="s">
        <v>1373</v>
      </c>
      <c r="C4366" s="259" t="s">
        <v>1367</v>
      </c>
      <c r="D4366" s="259" t="s">
        <v>463</v>
      </c>
      <c r="E4366" s="259">
        <v>41164</v>
      </c>
      <c r="F4366" s="259" t="s">
        <v>7903</v>
      </c>
      <c r="G4366" s="259" t="s">
        <v>723</v>
      </c>
      <c r="H4366" s="259">
        <v>2</v>
      </c>
      <c r="I4366" s="259" t="s">
        <v>7904</v>
      </c>
      <c r="J4366" s="259" t="s">
        <v>7907</v>
      </c>
      <c r="K4366" s="259" t="s">
        <v>7908</v>
      </c>
      <c r="L4366" s="260">
        <v>45645</v>
      </c>
      <c r="M4366" s="259" t="s">
        <v>352</v>
      </c>
    </row>
    <row r="4367" spans="1:13" x14ac:dyDescent="0.35">
      <c r="A4367" s="261" t="s">
        <v>1372</v>
      </c>
      <c r="B4367" s="261" t="s">
        <v>1373</v>
      </c>
      <c r="C4367" s="261" t="s">
        <v>1367</v>
      </c>
      <c r="D4367" s="261" t="s">
        <v>40</v>
      </c>
      <c r="E4367" s="261" t="s">
        <v>17</v>
      </c>
      <c r="F4367" s="261" t="s">
        <v>17</v>
      </c>
      <c r="G4367" s="261" t="s">
        <v>17</v>
      </c>
      <c r="H4367" s="261" t="s">
        <v>17</v>
      </c>
      <c r="I4367" s="261" t="s">
        <v>17</v>
      </c>
      <c r="J4367" s="261" t="s">
        <v>17</v>
      </c>
      <c r="K4367" s="261" t="s">
        <v>7909</v>
      </c>
      <c r="L4367" s="262">
        <v>45645</v>
      </c>
      <c r="M4367" s="261" t="s">
        <v>352</v>
      </c>
    </row>
    <row r="4368" spans="1:13" x14ac:dyDescent="0.35">
      <c r="A4368" s="259" t="s">
        <v>1372</v>
      </c>
      <c r="B4368" s="259" t="s">
        <v>1373</v>
      </c>
      <c r="C4368" s="259" t="s">
        <v>1367</v>
      </c>
      <c r="D4368" s="259" t="s">
        <v>644</v>
      </c>
      <c r="E4368" s="259" t="s">
        <v>17</v>
      </c>
      <c r="F4368" s="259" t="s">
        <v>17</v>
      </c>
      <c r="G4368" s="259" t="s">
        <v>22</v>
      </c>
      <c r="H4368" s="259">
        <v>3</v>
      </c>
      <c r="I4368" s="259" t="s">
        <v>17</v>
      </c>
      <c r="J4368" s="259" t="s">
        <v>7910</v>
      </c>
      <c r="K4368" s="259" t="s">
        <v>7911</v>
      </c>
      <c r="L4368" s="260">
        <v>45645</v>
      </c>
      <c r="M4368" s="259" t="s">
        <v>352</v>
      </c>
    </row>
    <row r="4369" spans="1:13" x14ac:dyDescent="0.35">
      <c r="A4369" s="261" t="s">
        <v>1372</v>
      </c>
      <c r="B4369" s="261" t="s">
        <v>1373</v>
      </c>
      <c r="C4369" s="261" t="s">
        <v>1367</v>
      </c>
      <c r="D4369" s="261" t="s">
        <v>649</v>
      </c>
      <c r="E4369" s="261">
        <v>2693</v>
      </c>
      <c r="F4369" s="261" t="s">
        <v>7912</v>
      </c>
      <c r="G4369" s="261" t="s">
        <v>723</v>
      </c>
      <c r="H4369" s="261">
        <v>2</v>
      </c>
      <c r="I4369" s="261" t="s">
        <v>7913</v>
      </c>
      <c r="J4369" s="261" t="s">
        <v>7914</v>
      </c>
      <c r="K4369" s="261" t="s">
        <v>7915</v>
      </c>
      <c r="L4369" s="262">
        <v>45645</v>
      </c>
      <c r="M4369" s="261" t="s">
        <v>352</v>
      </c>
    </row>
    <row r="4370" spans="1:13" x14ac:dyDescent="0.35">
      <c r="A4370" s="259" t="s">
        <v>1372</v>
      </c>
      <c r="B4370" s="259" t="s">
        <v>1373</v>
      </c>
      <c r="C4370" s="259" t="s">
        <v>1367</v>
      </c>
      <c r="D4370" s="259" t="s">
        <v>797</v>
      </c>
      <c r="E4370" s="259">
        <v>41164</v>
      </c>
      <c r="F4370" s="259" t="s">
        <v>7903</v>
      </c>
      <c r="G4370" s="259" t="s">
        <v>723</v>
      </c>
      <c r="H4370" s="259">
        <v>2</v>
      </c>
      <c r="I4370" s="259" t="s">
        <v>7904</v>
      </c>
      <c r="J4370" s="259" t="s">
        <v>7916</v>
      </c>
      <c r="K4370" s="259" t="s">
        <v>7917</v>
      </c>
      <c r="L4370" s="260">
        <v>45645</v>
      </c>
      <c r="M4370" s="259" t="s">
        <v>352</v>
      </c>
    </row>
    <row r="4371" spans="1:13" x14ac:dyDescent="0.35">
      <c r="A4371" s="261" t="s">
        <v>1372</v>
      </c>
      <c r="B4371" s="261" t="s">
        <v>1373</v>
      </c>
      <c r="C4371" s="261" t="s">
        <v>1367</v>
      </c>
      <c r="D4371" s="261" t="s">
        <v>802</v>
      </c>
      <c r="E4371" s="261">
        <v>2652936</v>
      </c>
      <c r="F4371" s="261" t="s">
        <v>7918</v>
      </c>
      <c r="G4371" s="261" t="s">
        <v>723</v>
      </c>
      <c r="H4371" s="261">
        <v>2</v>
      </c>
      <c r="I4371" s="261" t="s">
        <v>7919</v>
      </c>
      <c r="J4371" s="261" t="s">
        <v>6466</v>
      </c>
      <c r="K4371" s="261" t="s">
        <v>7920</v>
      </c>
      <c r="L4371" s="262">
        <v>45645</v>
      </c>
      <c r="M4371" s="261" t="s">
        <v>352</v>
      </c>
    </row>
    <row r="4372" spans="1:13" x14ac:dyDescent="0.35">
      <c r="A4372" s="259" t="s">
        <v>1372</v>
      </c>
      <c r="B4372" s="259" t="s">
        <v>1373</v>
      </c>
      <c r="C4372" s="259" t="s">
        <v>1367</v>
      </c>
      <c r="D4372" s="259" t="s">
        <v>807</v>
      </c>
      <c r="E4372" s="259">
        <v>0</v>
      </c>
      <c r="F4372" s="259" t="s">
        <v>7903</v>
      </c>
      <c r="G4372" s="259" t="s">
        <v>723</v>
      </c>
      <c r="H4372" s="259">
        <v>2</v>
      </c>
      <c r="I4372" s="259" t="s">
        <v>7904</v>
      </c>
      <c r="J4372" s="259" t="s">
        <v>7921</v>
      </c>
      <c r="K4372" s="259" t="s">
        <v>7922</v>
      </c>
      <c r="L4372" s="260">
        <v>45645</v>
      </c>
      <c r="M4372" s="259" t="s">
        <v>352</v>
      </c>
    </row>
    <row r="4373" spans="1:13" x14ac:dyDescent="0.35">
      <c r="A4373" s="261" t="s">
        <v>1372</v>
      </c>
      <c r="B4373" s="261" t="s">
        <v>1373</v>
      </c>
      <c r="C4373" s="261" t="s">
        <v>1367</v>
      </c>
      <c r="D4373" s="261" t="s">
        <v>810</v>
      </c>
      <c r="E4373" s="261">
        <v>41164</v>
      </c>
      <c r="F4373" s="261" t="s">
        <v>7903</v>
      </c>
      <c r="G4373" s="261" t="s">
        <v>723</v>
      </c>
      <c r="H4373" s="261">
        <v>2</v>
      </c>
      <c r="I4373" s="261" t="s">
        <v>7904</v>
      </c>
      <c r="J4373" s="261" t="s">
        <v>7923</v>
      </c>
      <c r="K4373" s="261" t="s">
        <v>7924</v>
      </c>
      <c r="L4373" s="262">
        <v>45645</v>
      </c>
      <c r="M4373" s="261" t="s">
        <v>352</v>
      </c>
    </row>
    <row r="4374" spans="1:13" x14ac:dyDescent="0.35">
      <c r="A4374" s="259" t="s">
        <v>1372</v>
      </c>
      <c r="B4374" s="259" t="s">
        <v>1373</v>
      </c>
      <c r="C4374" s="259" t="s">
        <v>1367</v>
      </c>
      <c r="D4374" s="259" t="s">
        <v>813</v>
      </c>
      <c r="E4374" s="259" t="s">
        <v>17</v>
      </c>
      <c r="F4374" s="259" t="s">
        <v>17</v>
      </c>
      <c r="G4374" s="259" t="s">
        <v>723</v>
      </c>
      <c r="H4374" s="259">
        <v>2</v>
      </c>
      <c r="I4374" s="259" t="s">
        <v>17</v>
      </c>
      <c r="J4374" s="259" t="s">
        <v>7925</v>
      </c>
      <c r="K4374" s="259" t="s">
        <v>7926</v>
      </c>
      <c r="L4374" s="260">
        <v>45645</v>
      </c>
      <c r="M4374" s="259" t="s">
        <v>352</v>
      </c>
    </row>
    <row r="4375" spans="1:13" x14ac:dyDescent="0.35">
      <c r="A4375" s="261" t="s">
        <v>1372</v>
      </c>
      <c r="B4375" s="261" t="s">
        <v>1373</v>
      </c>
      <c r="C4375" s="261" t="s">
        <v>1367</v>
      </c>
      <c r="D4375" s="261" t="s">
        <v>679</v>
      </c>
      <c r="E4375" s="261" t="s">
        <v>17</v>
      </c>
      <c r="F4375" s="261" t="s">
        <v>17</v>
      </c>
      <c r="G4375" s="261" t="s">
        <v>723</v>
      </c>
      <c r="H4375" s="261">
        <v>2</v>
      </c>
      <c r="I4375" s="261" t="s">
        <v>17</v>
      </c>
      <c r="J4375" s="261" t="s">
        <v>7927</v>
      </c>
      <c r="K4375" s="261" t="s">
        <v>7928</v>
      </c>
      <c r="L4375" s="262">
        <v>45645</v>
      </c>
      <c r="M4375" s="261" t="s">
        <v>352</v>
      </c>
    </row>
    <row r="4376" spans="1:13" x14ac:dyDescent="0.35">
      <c r="A4376" s="259" t="s">
        <v>1372</v>
      </c>
      <c r="B4376" s="259" t="s">
        <v>1373</v>
      </c>
      <c r="C4376" s="259" t="s">
        <v>1367</v>
      </c>
      <c r="D4376" s="259" t="s">
        <v>317</v>
      </c>
      <c r="E4376" s="259">
        <v>2</v>
      </c>
      <c r="F4376" s="259" t="s">
        <v>7929</v>
      </c>
      <c r="G4376" s="259" t="s">
        <v>723</v>
      </c>
      <c r="H4376" s="259">
        <v>2</v>
      </c>
      <c r="I4376" s="259" t="s">
        <v>7930</v>
      </c>
      <c r="J4376" s="259" t="s">
        <v>7931</v>
      </c>
      <c r="K4376" s="259" t="s">
        <v>7932</v>
      </c>
      <c r="L4376" s="260">
        <v>45645</v>
      </c>
      <c r="M4376" s="259" t="s">
        <v>20</v>
      </c>
    </row>
    <row r="4377" spans="1:13" x14ac:dyDescent="0.35">
      <c r="A4377" s="261" t="s">
        <v>4199</v>
      </c>
      <c r="B4377" s="261" t="s">
        <v>4200</v>
      </c>
      <c r="C4377" s="261" t="s">
        <v>4201</v>
      </c>
      <c r="D4377" s="261" t="s">
        <v>759</v>
      </c>
      <c r="E4377" s="261">
        <v>12400000</v>
      </c>
      <c r="F4377" s="261" t="s">
        <v>7933</v>
      </c>
      <c r="G4377" s="261" t="s">
        <v>723</v>
      </c>
      <c r="H4377" s="261">
        <v>2</v>
      </c>
      <c r="I4377" s="261" t="s">
        <v>7934</v>
      </c>
      <c r="J4377" s="261" t="s">
        <v>7935</v>
      </c>
      <c r="K4377" s="261" t="s">
        <v>7936</v>
      </c>
      <c r="L4377" s="262">
        <v>45645</v>
      </c>
      <c r="M4377" s="261" t="s">
        <v>352</v>
      </c>
    </row>
    <row r="4378" spans="1:13" x14ac:dyDescent="0.35">
      <c r="A4378" s="259" t="s">
        <v>4199</v>
      </c>
      <c r="B4378" s="259" t="s">
        <v>4200</v>
      </c>
      <c r="C4378" s="259" t="s">
        <v>4201</v>
      </c>
      <c r="D4378" s="259" t="s">
        <v>764</v>
      </c>
      <c r="E4378" s="259">
        <v>644329</v>
      </c>
      <c r="F4378" s="259" t="s">
        <v>7937</v>
      </c>
      <c r="G4378" s="259" t="s">
        <v>22</v>
      </c>
      <c r="H4378" s="259">
        <v>3</v>
      </c>
      <c r="I4378" s="259" t="s">
        <v>7938</v>
      </c>
      <c r="J4378" s="259" t="s">
        <v>7939</v>
      </c>
      <c r="K4378" s="259" t="s">
        <v>7940</v>
      </c>
      <c r="L4378" s="260">
        <v>45645</v>
      </c>
      <c r="M4378" s="259" t="s">
        <v>352</v>
      </c>
    </row>
    <row r="4379" spans="1:13" x14ac:dyDescent="0.35">
      <c r="A4379" s="261" t="s">
        <v>4199</v>
      </c>
      <c r="B4379" s="261" t="s">
        <v>4200</v>
      </c>
      <c r="C4379" s="261" t="s">
        <v>4201</v>
      </c>
      <c r="D4379" s="261" t="s">
        <v>769</v>
      </c>
      <c r="E4379" s="261">
        <v>12400000</v>
      </c>
      <c r="F4379" s="261" t="s">
        <v>7933</v>
      </c>
      <c r="G4379" s="261" t="s">
        <v>723</v>
      </c>
      <c r="H4379" s="261">
        <v>2</v>
      </c>
      <c r="I4379" s="261" t="s">
        <v>7941</v>
      </c>
      <c r="J4379" s="261" t="s">
        <v>7942</v>
      </c>
      <c r="K4379" s="261" t="s">
        <v>7943</v>
      </c>
      <c r="L4379" s="262">
        <v>45645</v>
      </c>
      <c r="M4379" s="261" t="s">
        <v>352</v>
      </c>
    </row>
    <row r="4380" spans="1:13" x14ac:dyDescent="0.35">
      <c r="A4380" s="259" t="s">
        <v>4199</v>
      </c>
      <c r="B4380" s="259" t="s">
        <v>4200</v>
      </c>
      <c r="C4380" s="259" t="s">
        <v>4201</v>
      </c>
      <c r="D4380" s="259" t="s">
        <v>774</v>
      </c>
      <c r="E4380" s="259">
        <v>12400000</v>
      </c>
      <c r="F4380" s="259" t="s">
        <v>7944</v>
      </c>
      <c r="G4380" s="259" t="s">
        <v>723</v>
      </c>
      <c r="H4380" s="259">
        <v>2</v>
      </c>
      <c r="I4380" s="259" t="s">
        <v>7941</v>
      </c>
      <c r="J4380" s="259" t="s">
        <v>7945</v>
      </c>
      <c r="K4380" s="259" t="s">
        <v>7946</v>
      </c>
      <c r="L4380" s="260">
        <v>45645</v>
      </c>
      <c r="M4380" s="259" t="s">
        <v>352</v>
      </c>
    </row>
    <row r="4381" spans="1:13" x14ac:dyDescent="0.35">
      <c r="A4381" s="261" t="s">
        <v>4199</v>
      </c>
      <c r="B4381" s="261" t="s">
        <v>4200</v>
      </c>
      <c r="C4381" s="261" t="s">
        <v>4201</v>
      </c>
      <c r="D4381" s="261" t="s">
        <v>463</v>
      </c>
      <c r="E4381" s="261">
        <v>7907716</v>
      </c>
      <c r="F4381" s="261" t="s">
        <v>7947</v>
      </c>
      <c r="G4381" s="261" t="s">
        <v>22</v>
      </c>
      <c r="H4381" s="261">
        <v>3</v>
      </c>
      <c r="I4381" s="261" t="s">
        <v>7948</v>
      </c>
      <c r="J4381" s="261" t="s">
        <v>7949</v>
      </c>
      <c r="K4381" s="261" t="s">
        <v>7950</v>
      </c>
      <c r="L4381" s="262">
        <v>45645</v>
      </c>
      <c r="M4381" s="261" t="s">
        <v>352</v>
      </c>
    </row>
    <row r="4382" spans="1:13" x14ac:dyDescent="0.35">
      <c r="A4382" s="259" t="s">
        <v>4199</v>
      </c>
      <c r="B4382" s="259" t="s">
        <v>4200</v>
      </c>
      <c r="C4382" s="259" t="s">
        <v>4201</v>
      </c>
      <c r="D4382" s="259" t="s">
        <v>40</v>
      </c>
      <c r="E4382" s="259" t="s">
        <v>17</v>
      </c>
      <c r="F4382" s="259" t="s">
        <v>17</v>
      </c>
      <c r="G4382" s="259" t="s">
        <v>22</v>
      </c>
      <c r="H4382" s="259">
        <v>3</v>
      </c>
      <c r="I4382" s="259" t="s">
        <v>17</v>
      </c>
      <c r="J4382" s="259" t="s">
        <v>7951</v>
      </c>
      <c r="K4382" s="259" t="s">
        <v>7952</v>
      </c>
      <c r="L4382" s="260">
        <v>45645</v>
      </c>
      <c r="M4382" s="259" t="s">
        <v>20</v>
      </c>
    </row>
    <row r="4383" spans="1:13" x14ac:dyDescent="0.35">
      <c r="A4383" s="261" t="s">
        <v>4199</v>
      </c>
      <c r="B4383" s="261" t="s">
        <v>4200</v>
      </c>
      <c r="C4383" s="261" t="s">
        <v>4201</v>
      </c>
      <c r="D4383" s="261" t="s">
        <v>644</v>
      </c>
      <c r="E4383" s="261">
        <v>449</v>
      </c>
      <c r="F4383" s="261" t="s">
        <v>7328</v>
      </c>
      <c r="G4383" s="261" t="s">
        <v>22</v>
      </c>
      <c r="H4383" s="261">
        <v>3</v>
      </c>
      <c r="I4383" s="261" t="s">
        <v>3328</v>
      </c>
      <c r="J4383" s="261" t="s">
        <v>7953</v>
      </c>
      <c r="K4383" s="261" t="s">
        <v>7954</v>
      </c>
      <c r="L4383" s="262">
        <v>45645</v>
      </c>
      <c r="M4383" s="261" t="s">
        <v>352</v>
      </c>
    </row>
    <row r="4384" spans="1:13" x14ac:dyDescent="0.35">
      <c r="A4384" s="259" t="s">
        <v>4199</v>
      </c>
      <c r="B4384" s="259" t="s">
        <v>4200</v>
      </c>
      <c r="C4384" s="259" t="s">
        <v>4201</v>
      </c>
      <c r="D4384" s="259" t="s">
        <v>649</v>
      </c>
      <c r="E4384" s="259">
        <v>449</v>
      </c>
      <c r="F4384" s="259" t="s">
        <v>7328</v>
      </c>
      <c r="G4384" s="259" t="s">
        <v>22</v>
      </c>
      <c r="H4384" s="259">
        <v>3</v>
      </c>
      <c r="I4384" s="259" t="s">
        <v>3328</v>
      </c>
      <c r="J4384" s="259" t="s">
        <v>7953</v>
      </c>
      <c r="K4384" s="259" t="s">
        <v>7955</v>
      </c>
      <c r="L4384" s="260">
        <v>45645</v>
      </c>
      <c r="M4384" s="259" t="s">
        <v>352</v>
      </c>
    </row>
    <row r="4385" spans="1:13" x14ac:dyDescent="0.35">
      <c r="A4385" s="261" t="s">
        <v>4199</v>
      </c>
      <c r="B4385" s="261" t="s">
        <v>4200</v>
      </c>
      <c r="C4385" s="261" t="s">
        <v>4201</v>
      </c>
      <c r="D4385" s="261" t="s">
        <v>797</v>
      </c>
      <c r="E4385" s="261">
        <v>8546986</v>
      </c>
      <c r="F4385" s="261" t="s">
        <v>7956</v>
      </c>
      <c r="G4385" s="261" t="s">
        <v>723</v>
      </c>
      <c r="H4385" s="261">
        <v>2</v>
      </c>
      <c r="I4385" s="261" t="s">
        <v>7957</v>
      </c>
      <c r="J4385" s="261" t="s">
        <v>7958</v>
      </c>
      <c r="K4385" s="261" t="s">
        <v>7959</v>
      </c>
      <c r="L4385" s="262">
        <v>45645</v>
      </c>
      <c r="M4385" s="261" t="s">
        <v>20</v>
      </c>
    </row>
    <row r="4386" spans="1:13" x14ac:dyDescent="0.35">
      <c r="A4386" s="259" t="s">
        <v>4199</v>
      </c>
      <c r="B4386" s="259" t="s">
        <v>4200</v>
      </c>
      <c r="C4386" s="259" t="s">
        <v>4201</v>
      </c>
      <c r="D4386" s="259" t="s">
        <v>802</v>
      </c>
      <c r="E4386" s="259">
        <v>0</v>
      </c>
      <c r="F4386" s="259" t="s">
        <v>7933</v>
      </c>
      <c r="G4386" s="259" t="s">
        <v>723</v>
      </c>
      <c r="H4386" s="259">
        <v>2</v>
      </c>
      <c r="I4386" s="259" t="s">
        <v>7934</v>
      </c>
      <c r="J4386" s="259" t="s">
        <v>7960</v>
      </c>
      <c r="K4386" s="259" t="s">
        <v>7961</v>
      </c>
      <c r="L4386" s="260">
        <v>45645</v>
      </c>
      <c r="M4386" s="259" t="s">
        <v>20</v>
      </c>
    </row>
    <row r="4387" spans="1:13" x14ac:dyDescent="0.35">
      <c r="A4387" s="261" t="s">
        <v>4199</v>
      </c>
      <c r="B4387" s="261" t="s">
        <v>4200</v>
      </c>
      <c r="C4387" s="261" t="s">
        <v>4201</v>
      </c>
      <c r="D4387" s="261" t="s">
        <v>807</v>
      </c>
      <c r="E4387" s="261">
        <v>3853014</v>
      </c>
      <c r="F4387" s="261" t="s">
        <v>7933</v>
      </c>
      <c r="G4387" s="261" t="s">
        <v>723</v>
      </c>
      <c r="H4387" s="261">
        <v>2</v>
      </c>
      <c r="I4387" s="261" t="s">
        <v>7934</v>
      </c>
      <c r="J4387" s="261" t="s">
        <v>7962</v>
      </c>
      <c r="K4387" s="261" t="s">
        <v>7963</v>
      </c>
      <c r="L4387" s="262">
        <v>45645</v>
      </c>
      <c r="M4387" s="261" t="s">
        <v>20</v>
      </c>
    </row>
    <row r="4388" spans="1:13" x14ac:dyDescent="0.35">
      <c r="A4388" s="259" t="s">
        <v>4199</v>
      </c>
      <c r="B4388" s="259" t="s">
        <v>4200</v>
      </c>
      <c r="C4388" s="259" t="s">
        <v>4201</v>
      </c>
      <c r="D4388" s="259" t="s">
        <v>810</v>
      </c>
      <c r="E4388" s="259">
        <v>1282048</v>
      </c>
      <c r="F4388" s="259" t="s">
        <v>7964</v>
      </c>
      <c r="G4388" s="259" t="s">
        <v>723</v>
      </c>
      <c r="H4388" s="259">
        <v>2</v>
      </c>
      <c r="I4388" s="259" t="s">
        <v>7965</v>
      </c>
      <c r="J4388" s="259" t="s">
        <v>7966</v>
      </c>
      <c r="K4388" s="259" t="s">
        <v>7967</v>
      </c>
      <c r="L4388" s="260">
        <v>45645</v>
      </c>
      <c r="M4388" s="259" t="s">
        <v>20</v>
      </c>
    </row>
    <row r="4389" spans="1:13" x14ac:dyDescent="0.35">
      <c r="A4389" s="261" t="s">
        <v>4199</v>
      </c>
      <c r="B4389" s="261" t="s">
        <v>4200</v>
      </c>
      <c r="C4389" s="261" t="s">
        <v>4201</v>
      </c>
      <c r="D4389" s="261" t="s">
        <v>813</v>
      </c>
      <c r="E4389" s="261">
        <v>7179469</v>
      </c>
      <c r="F4389" s="261" t="s">
        <v>7964</v>
      </c>
      <c r="G4389" s="261" t="s">
        <v>723</v>
      </c>
      <c r="H4389" s="261">
        <v>2</v>
      </c>
      <c r="I4389" s="261" t="s">
        <v>7968</v>
      </c>
      <c r="J4389" s="261" t="s">
        <v>7969</v>
      </c>
      <c r="K4389" s="261" t="s">
        <v>7970</v>
      </c>
      <c r="L4389" s="262">
        <v>45645</v>
      </c>
      <c r="M4389" s="261" t="s">
        <v>20</v>
      </c>
    </row>
    <row r="4390" spans="1:13" x14ac:dyDescent="0.35">
      <c r="A4390" s="259" t="s">
        <v>4199</v>
      </c>
      <c r="B4390" s="259" t="s">
        <v>4200</v>
      </c>
      <c r="C4390" s="259" t="s">
        <v>4201</v>
      </c>
      <c r="D4390" s="259" t="s">
        <v>679</v>
      </c>
      <c r="E4390" s="259">
        <v>85469</v>
      </c>
      <c r="F4390" s="259" t="s">
        <v>7971</v>
      </c>
      <c r="G4390" s="259" t="s">
        <v>723</v>
      </c>
      <c r="H4390" s="259">
        <v>2</v>
      </c>
      <c r="I4390" s="259" t="s">
        <v>7968</v>
      </c>
      <c r="J4390" s="259" t="s">
        <v>7972</v>
      </c>
      <c r="K4390" s="259" t="s">
        <v>7973</v>
      </c>
      <c r="L4390" s="260">
        <v>45645</v>
      </c>
      <c r="M4390" s="259" t="s">
        <v>20</v>
      </c>
    </row>
    <row r="4391" spans="1:13" x14ac:dyDescent="0.35">
      <c r="A4391" s="261" t="s">
        <v>4199</v>
      </c>
      <c r="B4391" s="261" t="s">
        <v>4200</v>
      </c>
      <c r="C4391" s="261" t="s">
        <v>4201</v>
      </c>
      <c r="D4391" s="261" t="s">
        <v>317</v>
      </c>
      <c r="E4391" s="261">
        <v>5</v>
      </c>
      <c r="F4391" s="261" t="s">
        <v>7974</v>
      </c>
      <c r="G4391" s="261" t="s">
        <v>723</v>
      </c>
      <c r="H4391" s="261">
        <v>2</v>
      </c>
      <c r="I4391" s="261" t="s">
        <v>7934</v>
      </c>
      <c r="J4391" s="261" t="s">
        <v>7975</v>
      </c>
      <c r="K4391" s="261" t="s">
        <v>7976</v>
      </c>
      <c r="L4391" s="262">
        <v>45645</v>
      </c>
      <c r="M4391" s="261" t="s">
        <v>20</v>
      </c>
    </row>
    <row r="4392" spans="1:13" x14ac:dyDescent="0.35">
      <c r="A4392" s="259" t="s">
        <v>4199</v>
      </c>
      <c r="B4392" s="259" t="s">
        <v>4200</v>
      </c>
      <c r="C4392" s="259" t="s">
        <v>4201</v>
      </c>
      <c r="D4392" s="259" t="s">
        <v>26</v>
      </c>
      <c r="E4392" s="259" t="s">
        <v>17</v>
      </c>
      <c r="F4392" s="259" t="s">
        <v>17</v>
      </c>
      <c r="G4392" s="259" t="s">
        <v>22</v>
      </c>
      <c r="H4392" s="259">
        <v>3</v>
      </c>
      <c r="I4392" s="259" t="s">
        <v>17</v>
      </c>
      <c r="J4392" s="259" t="s">
        <v>7977</v>
      </c>
      <c r="K4392" s="259" t="s">
        <v>7978</v>
      </c>
      <c r="L4392" s="260">
        <v>45645</v>
      </c>
      <c r="M4392" s="259" t="s">
        <v>20</v>
      </c>
    </row>
    <row r="4393" spans="1:13" x14ac:dyDescent="0.35">
      <c r="A4393" s="261" t="s">
        <v>4199</v>
      </c>
      <c r="B4393" s="261" t="s">
        <v>4200</v>
      </c>
      <c r="C4393" s="261" t="s">
        <v>4201</v>
      </c>
      <c r="D4393" s="261" t="s">
        <v>28</v>
      </c>
      <c r="E4393" s="261" t="s">
        <v>17</v>
      </c>
      <c r="F4393" s="261" t="s">
        <v>17</v>
      </c>
      <c r="G4393" s="261" t="s">
        <v>22</v>
      </c>
      <c r="H4393" s="261">
        <v>3</v>
      </c>
      <c r="I4393" s="261" t="s">
        <v>17</v>
      </c>
      <c r="J4393" s="261" t="s">
        <v>7977</v>
      </c>
      <c r="K4393" s="261" t="s">
        <v>7979</v>
      </c>
      <c r="L4393" s="262">
        <v>45645</v>
      </c>
      <c r="M4393" s="261" t="s">
        <v>20</v>
      </c>
    </row>
    <row r="4394" spans="1:13" x14ac:dyDescent="0.35">
      <c r="A4394" s="259" t="s">
        <v>4199</v>
      </c>
      <c r="B4394" s="259" t="s">
        <v>4200</v>
      </c>
      <c r="C4394" s="259" t="s">
        <v>4201</v>
      </c>
      <c r="D4394" s="259" t="s">
        <v>38</v>
      </c>
      <c r="E4394" s="259">
        <v>3211699</v>
      </c>
      <c r="F4394" s="259" t="s">
        <v>7980</v>
      </c>
      <c r="G4394" s="259" t="s">
        <v>723</v>
      </c>
      <c r="H4394" s="259">
        <v>2</v>
      </c>
      <c r="I4394" s="259" t="s">
        <v>7981</v>
      </c>
      <c r="J4394" s="259" t="s">
        <v>7982</v>
      </c>
      <c r="K4394" s="259" t="s">
        <v>7983</v>
      </c>
      <c r="L4394" s="260">
        <v>45645</v>
      </c>
      <c r="M4394" s="259" t="s">
        <v>20</v>
      </c>
    </row>
    <row r="4395" spans="1:13" x14ac:dyDescent="0.35">
      <c r="A4395" s="261" t="s">
        <v>4199</v>
      </c>
      <c r="B4395" s="261" t="s">
        <v>4200</v>
      </c>
      <c r="C4395" s="261" t="s">
        <v>4201</v>
      </c>
      <c r="D4395" s="261" t="s">
        <v>16</v>
      </c>
      <c r="E4395" s="261" t="s">
        <v>17</v>
      </c>
      <c r="F4395" s="261" t="s">
        <v>17</v>
      </c>
      <c r="G4395" s="261" t="s">
        <v>22</v>
      </c>
      <c r="H4395" s="261">
        <v>3</v>
      </c>
      <c r="I4395" s="261" t="s">
        <v>17</v>
      </c>
      <c r="J4395" s="261" t="s">
        <v>7977</v>
      </c>
      <c r="K4395" s="261" t="s">
        <v>7984</v>
      </c>
      <c r="L4395" s="262">
        <v>45645</v>
      </c>
      <c r="M4395" s="261" t="s">
        <v>20</v>
      </c>
    </row>
    <row r="4396" spans="1:13" x14ac:dyDescent="0.35">
      <c r="A4396" s="259" t="s">
        <v>4199</v>
      </c>
      <c r="B4396" s="259" t="s">
        <v>4200</v>
      </c>
      <c r="C4396" s="259" t="s">
        <v>4201</v>
      </c>
      <c r="D4396" s="259" t="s">
        <v>21</v>
      </c>
      <c r="E4396" s="259" t="s">
        <v>17</v>
      </c>
      <c r="F4396" s="259" t="s">
        <v>17</v>
      </c>
      <c r="G4396" s="259" t="s">
        <v>22</v>
      </c>
      <c r="H4396" s="259">
        <v>3</v>
      </c>
      <c r="I4396" s="259" t="s">
        <v>17</v>
      </c>
      <c r="J4396" s="259" t="s">
        <v>7977</v>
      </c>
      <c r="K4396" s="259" t="s">
        <v>7985</v>
      </c>
      <c r="L4396" s="260">
        <v>45645</v>
      </c>
      <c r="M4396" s="259" t="s">
        <v>20</v>
      </c>
    </row>
    <row r="4397" spans="1:13" x14ac:dyDescent="0.35">
      <c r="A4397" s="261" t="s">
        <v>4199</v>
      </c>
      <c r="B4397" s="261" t="s">
        <v>4200</v>
      </c>
      <c r="C4397" s="261" t="s">
        <v>4201</v>
      </c>
      <c r="D4397" s="261" t="s">
        <v>631</v>
      </c>
      <c r="E4397" s="261" t="s">
        <v>17</v>
      </c>
      <c r="F4397" s="261" t="s">
        <v>17</v>
      </c>
      <c r="G4397" s="261" t="s">
        <v>22</v>
      </c>
      <c r="H4397" s="261">
        <v>3</v>
      </c>
      <c r="I4397" s="261" t="s">
        <v>17</v>
      </c>
      <c r="J4397" s="261" t="s">
        <v>7977</v>
      </c>
      <c r="K4397" s="261" t="s">
        <v>7986</v>
      </c>
      <c r="L4397" s="262">
        <v>45645</v>
      </c>
      <c r="M4397" s="261" t="s">
        <v>20</v>
      </c>
    </row>
    <row r="4398" spans="1:13" x14ac:dyDescent="0.35">
      <c r="A4398" s="259" t="s">
        <v>4199</v>
      </c>
      <c r="B4398" s="259" t="s">
        <v>4200</v>
      </c>
      <c r="C4398" s="259" t="s">
        <v>4201</v>
      </c>
      <c r="D4398" s="259" t="s">
        <v>24</v>
      </c>
      <c r="E4398" s="259" t="s">
        <v>17</v>
      </c>
      <c r="F4398" s="259" t="s">
        <v>17</v>
      </c>
      <c r="G4398" s="259" t="s">
        <v>22</v>
      </c>
      <c r="H4398" s="259">
        <v>3</v>
      </c>
      <c r="I4398" s="259" t="s">
        <v>17</v>
      </c>
      <c r="J4398" s="259" t="s">
        <v>7977</v>
      </c>
      <c r="K4398" s="259" t="s">
        <v>7987</v>
      </c>
      <c r="L4398" s="260">
        <v>45645</v>
      </c>
      <c r="M4398" s="259" t="s">
        <v>20</v>
      </c>
    </row>
    <row r="4399" spans="1:13" x14ac:dyDescent="0.35">
      <c r="A4399" s="261" t="s">
        <v>4347</v>
      </c>
      <c r="B4399" s="261" t="s">
        <v>4348</v>
      </c>
      <c r="C4399" s="261" t="s">
        <v>4349</v>
      </c>
      <c r="D4399" s="261" t="s">
        <v>759</v>
      </c>
      <c r="E4399" s="261">
        <v>52332458</v>
      </c>
      <c r="F4399" s="261" t="s">
        <v>7988</v>
      </c>
      <c r="G4399" s="261" t="s">
        <v>723</v>
      </c>
      <c r="H4399" s="261">
        <v>2</v>
      </c>
      <c r="I4399" s="261" t="s">
        <v>7989</v>
      </c>
      <c r="J4399" s="261" t="s">
        <v>7990</v>
      </c>
      <c r="K4399" s="261" t="s">
        <v>7991</v>
      </c>
      <c r="L4399" s="262">
        <v>45645</v>
      </c>
      <c r="M4399" s="261" t="s">
        <v>352</v>
      </c>
    </row>
    <row r="4400" spans="1:13" x14ac:dyDescent="0.35">
      <c r="A4400" s="259" t="s">
        <v>4347</v>
      </c>
      <c r="B4400" s="259" t="s">
        <v>4348</v>
      </c>
      <c r="C4400" s="259" t="s">
        <v>4349</v>
      </c>
      <c r="D4400" s="259" t="s">
        <v>764</v>
      </c>
      <c r="E4400" s="259">
        <v>26513</v>
      </c>
      <c r="F4400" s="259" t="s">
        <v>7992</v>
      </c>
      <c r="G4400" s="259" t="s">
        <v>723</v>
      </c>
      <c r="H4400" s="259">
        <v>2</v>
      </c>
      <c r="I4400" s="259" t="s">
        <v>7993</v>
      </c>
      <c r="J4400" s="259" t="s">
        <v>7994</v>
      </c>
      <c r="K4400" s="259" t="s">
        <v>7995</v>
      </c>
      <c r="L4400" s="260">
        <v>45645</v>
      </c>
      <c r="M4400" s="259" t="s">
        <v>352</v>
      </c>
    </row>
    <row r="4401" spans="1:13" x14ac:dyDescent="0.35">
      <c r="A4401" s="261" t="s">
        <v>4347</v>
      </c>
      <c r="B4401" s="261" t="s">
        <v>4348</v>
      </c>
      <c r="C4401" s="261" t="s">
        <v>4349</v>
      </c>
      <c r="D4401" s="261" t="s">
        <v>769</v>
      </c>
      <c r="E4401" s="261">
        <v>7819593</v>
      </c>
      <c r="F4401" s="261" t="s">
        <v>7996</v>
      </c>
      <c r="G4401" s="261" t="s">
        <v>723</v>
      </c>
      <c r="H4401" s="261">
        <v>2</v>
      </c>
      <c r="I4401" s="261" t="s">
        <v>7997</v>
      </c>
      <c r="J4401" s="261" t="s">
        <v>7998</v>
      </c>
      <c r="K4401" s="261" t="s">
        <v>7999</v>
      </c>
      <c r="L4401" s="262">
        <v>45645</v>
      </c>
      <c r="M4401" s="261" t="s">
        <v>352</v>
      </c>
    </row>
    <row r="4402" spans="1:13" x14ac:dyDescent="0.35">
      <c r="A4402" s="259" t="s">
        <v>4347</v>
      </c>
      <c r="B4402" s="259" t="s">
        <v>4348</v>
      </c>
      <c r="C4402" s="259" t="s">
        <v>4349</v>
      </c>
      <c r="D4402" s="259" t="s">
        <v>774</v>
      </c>
      <c r="E4402" s="259">
        <v>1786293</v>
      </c>
      <c r="F4402" s="259" t="s">
        <v>8000</v>
      </c>
      <c r="G4402" s="259" t="s">
        <v>723</v>
      </c>
      <c r="H4402" s="259">
        <v>2</v>
      </c>
      <c r="I4402" s="259" t="s">
        <v>8001</v>
      </c>
      <c r="J4402" s="259" t="s">
        <v>8002</v>
      </c>
      <c r="K4402" s="259" t="s">
        <v>8003</v>
      </c>
      <c r="L4402" s="260">
        <v>45645</v>
      </c>
      <c r="M4402" s="259" t="s">
        <v>352</v>
      </c>
    </row>
    <row r="4403" spans="1:13" x14ac:dyDescent="0.35">
      <c r="A4403" s="261" t="s">
        <v>4347</v>
      </c>
      <c r="B4403" s="261" t="s">
        <v>4348</v>
      </c>
      <c r="C4403" s="261" t="s">
        <v>4349</v>
      </c>
      <c r="D4403" s="261" t="s">
        <v>463</v>
      </c>
      <c r="E4403" s="261">
        <v>1786293</v>
      </c>
      <c r="F4403" s="261" t="s">
        <v>8000</v>
      </c>
      <c r="G4403" s="261" t="s">
        <v>723</v>
      </c>
      <c r="H4403" s="261">
        <v>2</v>
      </c>
      <c r="I4403" s="261" t="s">
        <v>8001</v>
      </c>
      <c r="J4403" s="261" t="s">
        <v>8004</v>
      </c>
      <c r="K4403" s="261" t="s">
        <v>8005</v>
      </c>
      <c r="L4403" s="262">
        <v>45645</v>
      </c>
      <c r="M4403" s="261" t="s">
        <v>352</v>
      </c>
    </row>
    <row r="4404" spans="1:13" x14ac:dyDescent="0.35">
      <c r="A4404" s="259" t="s">
        <v>4347</v>
      </c>
      <c r="B4404" s="259" t="s">
        <v>4348</v>
      </c>
      <c r="C4404" s="259" t="s">
        <v>4349</v>
      </c>
      <c r="D4404" s="259" t="s">
        <v>40</v>
      </c>
      <c r="E4404" s="259" t="s">
        <v>17</v>
      </c>
      <c r="F4404" s="259" t="s">
        <v>424</v>
      </c>
      <c r="G4404" s="259" t="s">
        <v>17</v>
      </c>
      <c r="H4404" s="259" t="s">
        <v>17</v>
      </c>
      <c r="I4404" s="259" t="s">
        <v>424</v>
      </c>
      <c r="J4404" s="259" t="s">
        <v>8006</v>
      </c>
      <c r="K4404" s="259" t="s">
        <v>8007</v>
      </c>
      <c r="L4404" s="260">
        <v>45645</v>
      </c>
      <c r="M4404" s="259" t="s">
        <v>352</v>
      </c>
    </row>
    <row r="4405" spans="1:13" x14ac:dyDescent="0.35">
      <c r="A4405" s="261" t="s">
        <v>4347</v>
      </c>
      <c r="B4405" s="261" t="s">
        <v>4348</v>
      </c>
      <c r="C4405" s="261" t="s">
        <v>4349</v>
      </c>
      <c r="D4405" s="261" t="s">
        <v>644</v>
      </c>
      <c r="E4405" s="261" t="s">
        <v>17</v>
      </c>
      <c r="F4405" s="261" t="s">
        <v>424</v>
      </c>
      <c r="G4405" s="261" t="s">
        <v>17</v>
      </c>
      <c r="H4405" s="261" t="s">
        <v>17</v>
      </c>
      <c r="I4405" s="261" t="s">
        <v>424</v>
      </c>
      <c r="J4405" s="261" t="s">
        <v>8006</v>
      </c>
      <c r="K4405" s="261" t="s">
        <v>8008</v>
      </c>
      <c r="L4405" s="262">
        <v>45645</v>
      </c>
      <c r="M4405" s="261" t="s">
        <v>352</v>
      </c>
    </row>
    <row r="4406" spans="1:13" x14ac:dyDescent="0.35">
      <c r="A4406" s="259" t="s">
        <v>4347</v>
      </c>
      <c r="B4406" s="259" t="s">
        <v>4348</v>
      </c>
      <c r="C4406" s="259" t="s">
        <v>4349</v>
      </c>
      <c r="D4406" s="259" t="s">
        <v>649</v>
      </c>
      <c r="E4406" s="259" t="s">
        <v>17</v>
      </c>
      <c r="F4406" s="259" t="s">
        <v>424</v>
      </c>
      <c r="G4406" s="259" t="s">
        <v>17</v>
      </c>
      <c r="H4406" s="259" t="s">
        <v>17</v>
      </c>
      <c r="I4406" s="259" t="s">
        <v>17</v>
      </c>
      <c r="J4406" s="259" t="s">
        <v>8006</v>
      </c>
      <c r="K4406" s="259" t="s">
        <v>8009</v>
      </c>
      <c r="L4406" s="260">
        <v>45645</v>
      </c>
      <c r="M4406" s="259" t="s">
        <v>20</v>
      </c>
    </row>
    <row r="4407" spans="1:13" x14ac:dyDescent="0.35">
      <c r="A4407" s="261" t="s">
        <v>4347</v>
      </c>
      <c r="B4407" s="261" t="s">
        <v>4348</v>
      </c>
      <c r="C4407" s="261" t="s">
        <v>4349</v>
      </c>
      <c r="D4407" s="261" t="s">
        <v>797</v>
      </c>
      <c r="E4407" s="261">
        <v>1786293</v>
      </c>
      <c r="F4407" s="261" t="s">
        <v>8010</v>
      </c>
      <c r="G4407" s="261" t="s">
        <v>723</v>
      </c>
      <c r="H4407" s="261">
        <v>2</v>
      </c>
      <c r="I4407" s="261" t="s">
        <v>8001</v>
      </c>
      <c r="J4407" s="261" t="s">
        <v>8011</v>
      </c>
      <c r="K4407" s="261" t="s">
        <v>8012</v>
      </c>
      <c r="L4407" s="262">
        <v>45645</v>
      </c>
      <c r="M4407" s="261" t="s">
        <v>352</v>
      </c>
    </row>
    <row r="4408" spans="1:13" x14ac:dyDescent="0.35">
      <c r="A4408" s="259" t="s">
        <v>4347</v>
      </c>
      <c r="B4408" s="259" t="s">
        <v>4348</v>
      </c>
      <c r="C4408" s="259" t="s">
        <v>4349</v>
      </c>
      <c r="D4408" s="259" t="s">
        <v>802</v>
      </c>
      <c r="E4408" s="259">
        <v>6033300</v>
      </c>
      <c r="F4408" s="259" t="s">
        <v>7996</v>
      </c>
      <c r="G4408" s="259" t="s">
        <v>723</v>
      </c>
      <c r="H4408" s="259">
        <v>2</v>
      </c>
      <c r="I4408" s="259" t="s">
        <v>7997</v>
      </c>
      <c r="J4408" s="259" t="s">
        <v>8013</v>
      </c>
      <c r="K4408" s="259" t="s">
        <v>8014</v>
      </c>
      <c r="L4408" s="260">
        <v>45645</v>
      </c>
      <c r="M4408" s="259" t="s">
        <v>352</v>
      </c>
    </row>
    <row r="4409" spans="1:13" x14ac:dyDescent="0.35">
      <c r="A4409" s="261" t="s">
        <v>4347</v>
      </c>
      <c r="B4409" s="261" t="s">
        <v>4348</v>
      </c>
      <c r="C4409" s="261" t="s">
        <v>4349</v>
      </c>
      <c r="D4409" s="261" t="s">
        <v>807</v>
      </c>
      <c r="E4409" s="261">
        <v>0</v>
      </c>
      <c r="F4409" s="261" t="s">
        <v>8000</v>
      </c>
      <c r="G4409" s="261" t="s">
        <v>723</v>
      </c>
      <c r="H4409" s="261">
        <v>2</v>
      </c>
      <c r="I4409" s="261" t="s">
        <v>8015</v>
      </c>
      <c r="J4409" s="261" t="s">
        <v>8016</v>
      </c>
      <c r="K4409" s="261" t="s">
        <v>8017</v>
      </c>
      <c r="L4409" s="262">
        <v>45645</v>
      </c>
      <c r="M4409" s="261" t="s">
        <v>352</v>
      </c>
    </row>
    <row r="4410" spans="1:13" x14ac:dyDescent="0.35">
      <c r="A4410" s="259" t="s">
        <v>4347</v>
      </c>
      <c r="B4410" s="259" t="s">
        <v>4348</v>
      </c>
      <c r="C4410" s="259" t="s">
        <v>4349</v>
      </c>
      <c r="D4410" s="259" t="s">
        <v>810</v>
      </c>
      <c r="E4410" s="259">
        <v>1786293</v>
      </c>
      <c r="F4410" s="259" t="s">
        <v>8000</v>
      </c>
      <c r="G4410" s="259" t="s">
        <v>723</v>
      </c>
      <c r="H4410" s="259">
        <v>2</v>
      </c>
      <c r="I4410" s="259" t="s">
        <v>8001</v>
      </c>
      <c r="J4410" s="259" t="s">
        <v>8018</v>
      </c>
      <c r="K4410" s="259" t="s">
        <v>8019</v>
      </c>
      <c r="L4410" s="260">
        <v>45645</v>
      </c>
      <c r="M4410" s="259" t="s">
        <v>352</v>
      </c>
    </row>
    <row r="4411" spans="1:13" x14ac:dyDescent="0.35">
      <c r="A4411" s="261" t="s">
        <v>4347</v>
      </c>
      <c r="B4411" s="261" t="s">
        <v>4348</v>
      </c>
      <c r="C4411" s="261" t="s">
        <v>4349</v>
      </c>
      <c r="D4411" s="261" t="s">
        <v>813</v>
      </c>
      <c r="E4411" s="261" t="s">
        <v>17</v>
      </c>
      <c r="F4411" s="261" t="s">
        <v>424</v>
      </c>
      <c r="G4411" s="261" t="s">
        <v>22</v>
      </c>
      <c r="H4411" s="261">
        <v>3</v>
      </c>
      <c r="I4411" s="261" t="s">
        <v>17</v>
      </c>
      <c r="J4411" s="261" t="s">
        <v>8020</v>
      </c>
      <c r="K4411" s="261" t="s">
        <v>8021</v>
      </c>
      <c r="L4411" s="262">
        <v>45645</v>
      </c>
      <c r="M4411" s="261" t="s">
        <v>352</v>
      </c>
    </row>
    <row r="4412" spans="1:13" x14ac:dyDescent="0.35">
      <c r="A4412" s="259" t="s">
        <v>4347</v>
      </c>
      <c r="B4412" s="259" t="s">
        <v>4348</v>
      </c>
      <c r="C4412" s="259" t="s">
        <v>4349</v>
      </c>
      <c r="D4412" s="259" t="s">
        <v>679</v>
      </c>
      <c r="E4412" s="259" t="s">
        <v>17</v>
      </c>
      <c r="F4412" s="259" t="s">
        <v>424</v>
      </c>
      <c r="G4412" s="259" t="s">
        <v>22</v>
      </c>
      <c r="H4412" s="259">
        <v>3</v>
      </c>
      <c r="I4412" s="259" t="s">
        <v>17</v>
      </c>
      <c r="J4412" s="259" t="s">
        <v>8022</v>
      </c>
      <c r="K4412" s="259" t="s">
        <v>8023</v>
      </c>
      <c r="L4412" s="260">
        <v>45645</v>
      </c>
      <c r="M4412" s="259" t="s">
        <v>352</v>
      </c>
    </row>
    <row r="4413" spans="1:13" x14ac:dyDescent="0.35">
      <c r="A4413" s="261" t="s">
        <v>4347</v>
      </c>
      <c r="B4413" s="261" t="s">
        <v>4348</v>
      </c>
      <c r="C4413" s="261" t="s">
        <v>4349</v>
      </c>
      <c r="D4413" s="261" t="s">
        <v>317</v>
      </c>
      <c r="E4413" s="261">
        <v>2</v>
      </c>
      <c r="F4413" s="261" t="s">
        <v>7996</v>
      </c>
      <c r="G4413" s="261" t="s">
        <v>723</v>
      </c>
      <c r="H4413" s="261">
        <v>2</v>
      </c>
      <c r="I4413" s="261" t="s">
        <v>7997</v>
      </c>
      <c r="J4413" s="261" t="s">
        <v>7400</v>
      </c>
      <c r="K4413" s="261" t="s">
        <v>8024</v>
      </c>
      <c r="L4413" s="262">
        <v>45645</v>
      </c>
      <c r="M4413" s="261" t="s">
        <v>352</v>
      </c>
    </row>
    <row r="4414" spans="1:13" x14ac:dyDescent="0.35">
      <c r="A4414" s="259" t="s">
        <v>4347</v>
      </c>
      <c r="B4414" s="259" t="s">
        <v>4348</v>
      </c>
      <c r="C4414" s="259" t="s">
        <v>4349</v>
      </c>
      <c r="D4414" s="259" t="s">
        <v>26</v>
      </c>
      <c r="E4414" s="259" t="s">
        <v>17</v>
      </c>
      <c r="F4414" s="259" t="s">
        <v>424</v>
      </c>
      <c r="G4414" s="259" t="s">
        <v>17</v>
      </c>
      <c r="H4414" s="259" t="s">
        <v>17</v>
      </c>
      <c r="I4414" s="259" t="s">
        <v>424</v>
      </c>
      <c r="J4414" s="259" t="s">
        <v>8006</v>
      </c>
      <c r="K4414" s="259" t="s">
        <v>8025</v>
      </c>
      <c r="L4414" s="260">
        <v>45645</v>
      </c>
      <c r="M4414" s="259" t="s">
        <v>352</v>
      </c>
    </row>
    <row r="4415" spans="1:13" x14ac:dyDescent="0.35">
      <c r="A4415" s="261" t="s">
        <v>4347</v>
      </c>
      <c r="B4415" s="261" t="s">
        <v>4348</v>
      </c>
      <c r="C4415" s="261" t="s">
        <v>4349</v>
      </c>
      <c r="D4415" s="261" t="s">
        <v>28</v>
      </c>
      <c r="E4415" s="261" t="s">
        <v>17</v>
      </c>
      <c r="F4415" s="261" t="s">
        <v>424</v>
      </c>
      <c r="G4415" s="261" t="s">
        <v>17</v>
      </c>
      <c r="H4415" s="261" t="s">
        <v>17</v>
      </c>
      <c r="I4415" s="261" t="s">
        <v>424</v>
      </c>
      <c r="J4415" s="261" t="s">
        <v>8006</v>
      </c>
      <c r="K4415" s="261" t="s">
        <v>8026</v>
      </c>
      <c r="L4415" s="262">
        <v>45645</v>
      </c>
      <c r="M4415" s="261" t="s">
        <v>352</v>
      </c>
    </row>
    <row r="4416" spans="1:13" x14ac:dyDescent="0.35">
      <c r="A4416" s="259" t="s">
        <v>4347</v>
      </c>
      <c r="B4416" s="259" t="s">
        <v>4348</v>
      </c>
      <c r="C4416" s="259" t="s">
        <v>4349</v>
      </c>
      <c r="D4416" s="259" t="s">
        <v>38</v>
      </c>
      <c r="E4416" s="259">
        <v>128027</v>
      </c>
      <c r="F4416" s="259" t="s">
        <v>8027</v>
      </c>
      <c r="G4416" s="259" t="s">
        <v>723</v>
      </c>
      <c r="H4416" s="259">
        <v>2</v>
      </c>
      <c r="I4416" s="259" t="s">
        <v>8028</v>
      </c>
      <c r="J4416" s="259" t="s">
        <v>8029</v>
      </c>
      <c r="K4416" s="259" t="s">
        <v>8030</v>
      </c>
      <c r="L4416" s="260">
        <v>45645</v>
      </c>
      <c r="M4416" s="259" t="s">
        <v>20</v>
      </c>
    </row>
    <row r="4417" spans="1:13" x14ac:dyDescent="0.35">
      <c r="A4417" s="261" t="s">
        <v>4347</v>
      </c>
      <c r="B4417" s="261" t="s">
        <v>4348</v>
      </c>
      <c r="C4417" s="261" t="s">
        <v>4349</v>
      </c>
      <c r="D4417" s="261" t="s">
        <v>16</v>
      </c>
      <c r="E4417" s="261" t="s">
        <v>17</v>
      </c>
      <c r="F4417" s="261" t="s">
        <v>424</v>
      </c>
      <c r="G4417" s="261" t="s">
        <v>17</v>
      </c>
      <c r="H4417" s="261" t="s">
        <v>17</v>
      </c>
      <c r="I4417" s="261" t="s">
        <v>424</v>
      </c>
      <c r="J4417" s="261" t="s">
        <v>8006</v>
      </c>
      <c r="K4417" s="261" t="s">
        <v>8031</v>
      </c>
      <c r="L4417" s="262">
        <v>45645</v>
      </c>
      <c r="M4417" s="261" t="s">
        <v>352</v>
      </c>
    </row>
    <row r="4418" spans="1:13" x14ac:dyDescent="0.35">
      <c r="A4418" s="259" t="s">
        <v>4347</v>
      </c>
      <c r="B4418" s="259" t="s">
        <v>4348</v>
      </c>
      <c r="C4418" s="259" t="s">
        <v>4349</v>
      </c>
      <c r="D4418" s="259" t="s">
        <v>21</v>
      </c>
      <c r="E4418" s="259" t="s">
        <v>17</v>
      </c>
      <c r="F4418" s="259" t="s">
        <v>424</v>
      </c>
      <c r="G4418" s="259" t="s">
        <v>17</v>
      </c>
      <c r="H4418" s="259" t="s">
        <v>17</v>
      </c>
      <c r="I4418" s="259" t="s">
        <v>424</v>
      </c>
      <c r="J4418" s="259" t="s">
        <v>8006</v>
      </c>
      <c r="K4418" s="259" t="s">
        <v>8032</v>
      </c>
      <c r="L4418" s="260">
        <v>45645</v>
      </c>
      <c r="M4418" s="259" t="s">
        <v>352</v>
      </c>
    </row>
    <row r="4419" spans="1:13" x14ac:dyDescent="0.35">
      <c r="A4419" s="261" t="s">
        <v>4347</v>
      </c>
      <c r="B4419" s="261" t="s">
        <v>4348</v>
      </c>
      <c r="C4419" s="261" t="s">
        <v>4349</v>
      </c>
      <c r="D4419" s="261" t="s">
        <v>631</v>
      </c>
      <c r="E4419" s="261" t="s">
        <v>17</v>
      </c>
      <c r="F4419" s="261" t="s">
        <v>424</v>
      </c>
      <c r="G4419" s="261" t="s">
        <v>17</v>
      </c>
      <c r="H4419" s="261" t="s">
        <v>17</v>
      </c>
      <c r="I4419" s="261" t="s">
        <v>424</v>
      </c>
      <c r="J4419" s="261" t="s">
        <v>8006</v>
      </c>
      <c r="K4419" s="261" t="s">
        <v>8033</v>
      </c>
      <c r="L4419" s="262">
        <v>45645</v>
      </c>
      <c r="M4419" s="261" t="s">
        <v>352</v>
      </c>
    </row>
    <row r="4420" spans="1:13" x14ac:dyDescent="0.35">
      <c r="A4420" s="259" t="s">
        <v>4347</v>
      </c>
      <c r="B4420" s="259" t="s">
        <v>4348</v>
      </c>
      <c r="C4420" s="259" t="s">
        <v>4349</v>
      </c>
      <c r="D4420" s="259" t="s">
        <v>24</v>
      </c>
      <c r="E4420" s="259" t="s">
        <v>17</v>
      </c>
      <c r="F4420" s="259" t="s">
        <v>424</v>
      </c>
      <c r="G4420" s="259" t="s">
        <v>17</v>
      </c>
      <c r="H4420" s="259" t="s">
        <v>17</v>
      </c>
      <c r="I4420" s="259" t="s">
        <v>424</v>
      </c>
      <c r="J4420" s="259" t="s">
        <v>8006</v>
      </c>
      <c r="K4420" s="259" t="s">
        <v>8034</v>
      </c>
      <c r="L4420" s="260">
        <v>45645</v>
      </c>
      <c r="M4420" s="259" t="s">
        <v>352</v>
      </c>
    </row>
    <row r="4421" spans="1:13" x14ac:dyDescent="0.35">
      <c r="A4421" s="261" t="s">
        <v>3716</v>
      </c>
      <c r="B4421" s="261" t="s">
        <v>3717</v>
      </c>
      <c r="C4421" s="261" t="s">
        <v>2308</v>
      </c>
      <c r="D4421" s="261" t="s">
        <v>759</v>
      </c>
      <c r="E4421" s="261">
        <v>170835581</v>
      </c>
      <c r="F4421" s="261" t="s">
        <v>8035</v>
      </c>
      <c r="G4421" s="261" t="s">
        <v>404</v>
      </c>
      <c r="H4421" s="261">
        <v>1</v>
      </c>
      <c r="I4421" s="261" t="s">
        <v>8036</v>
      </c>
      <c r="J4421" s="261" t="s">
        <v>8037</v>
      </c>
      <c r="K4421" s="261" t="s">
        <v>8038</v>
      </c>
      <c r="L4421" s="262">
        <v>45649</v>
      </c>
      <c r="M4421" s="261" t="s">
        <v>352</v>
      </c>
    </row>
    <row r="4422" spans="1:13" x14ac:dyDescent="0.35">
      <c r="A4422" s="259" t="s">
        <v>3716</v>
      </c>
      <c r="B4422" s="259" t="s">
        <v>3717</v>
      </c>
      <c r="C4422" s="259" t="s">
        <v>2308</v>
      </c>
      <c r="D4422" s="259" t="s">
        <v>769</v>
      </c>
      <c r="E4422" s="259">
        <v>170835581</v>
      </c>
      <c r="F4422" s="259" t="s">
        <v>8039</v>
      </c>
      <c r="G4422" s="259" t="s">
        <v>404</v>
      </c>
      <c r="H4422" s="259">
        <v>1</v>
      </c>
      <c r="I4422" s="259" t="s">
        <v>8040</v>
      </c>
      <c r="J4422" s="259" t="s">
        <v>8041</v>
      </c>
      <c r="K4422" s="259" t="s">
        <v>8042</v>
      </c>
      <c r="L4422" s="260">
        <v>45649</v>
      </c>
      <c r="M4422" s="259" t="s">
        <v>352</v>
      </c>
    </row>
    <row r="4423" spans="1:13" x14ac:dyDescent="0.35">
      <c r="A4423" s="261" t="s">
        <v>3716</v>
      </c>
      <c r="B4423" s="261" t="s">
        <v>3717</v>
      </c>
      <c r="C4423" s="261" t="s">
        <v>2308</v>
      </c>
      <c r="D4423" s="261" t="s">
        <v>774</v>
      </c>
      <c r="E4423" s="261">
        <v>99786118</v>
      </c>
      <c r="F4423" s="261" t="s">
        <v>8043</v>
      </c>
      <c r="G4423" s="261" t="s">
        <v>404</v>
      </c>
      <c r="H4423" s="261">
        <v>1</v>
      </c>
      <c r="I4423" s="261" t="s">
        <v>8044</v>
      </c>
      <c r="J4423" s="261" t="s">
        <v>8045</v>
      </c>
      <c r="K4423" s="261" t="s">
        <v>8046</v>
      </c>
      <c r="L4423" s="262">
        <v>45649</v>
      </c>
      <c r="M4423" s="261" t="s">
        <v>352</v>
      </c>
    </row>
    <row r="4424" spans="1:13" x14ac:dyDescent="0.35">
      <c r="A4424" s="259" t="s">
        <v>3716</v>
      </c>
      <c r="B4424" s="259" t="s">
        <v>3717</v>
      </c>
      <c r="C4424" s="259" t="s">
        <v>2308</v>
      </c>
      <c r="D4424" s="259" t="s">
        <v>463</v>
      </c>
      <c r="E4424" s="259">
        <v>2047296</v>
      </c>
      <c r="F4424" s="259" t="s">
        <v>8047</v>
      </c>
      <c r="G4424" s="259" t="s">
        <v>723</v>
      </c>
      <c r="H4424" s="259">
        <v>2</v>
      </c>
      <c r="I4424" s="259" t="s">
        <v>8048</v>
      </c>
      <c r="J4424" s="259" t="s">
        <v>8049</v>
      </c>
      <c r="K4424" s="259" t="s">
        <v>8050</v>
      </c>
      <c r="L4424" s="260">
        <v>45649</v>
      </c>
      <c r="M4424" s="259" t="s">
        <v>352</v>
      </c>
    </row>
    <row r="4425" spans="1:13" x14ac:dyDescent="0.35">
      <c r="A4425" s="261" t="s">
        <v>3716</v>
      </c>
      <c r="B4425" s="261" t="s">
        <v>3717</v>
      </c>
      <c r="C4425" s="261" t="s">
        <v>2308</v>
      </c>
      <c r="D4425" s="261" t="s">
        <v>644</v>
      </c>
      <c r="E4425" s="261">
        <v>93</v>
      </c>
      <c r="F4425" s="261" t="s">
        <v>8051</v>
      </c>
      <c r="G4425" s="261" t="s">
        <v>404</v>
      </c>
      <c r="H4425" s="261">
        <v>1</v>
      </c>
      <c r="I4425" s="261" t="s">
        <v>8052</v>
      </c>
      <c r="J4425" s="261" t="s">
        <v>8053</v>
      </c>
      <c r="K4425" s="261" t="s">
        <v>8054</v>
      </c>
      <c r="L4425" s="262">
        <v>45649</v>
      </c>
      <c r="M4425" s="261" t="s">
        <v>352</v>
      </c>
    </row>
    <row r="4426" spans="1:13" x14ac:dyDescent="0.35">
      <c r="A4426" s="259" t="s">
        <v>3716</v>
      </c>
      <c r="B4426" s="259" t="s">
        <v>3717</v>
      </c>
      <c r="C4426" s="259" t="s">
        <v>2308</v>
      </c>
      <c r="D4426" s="259" t="s">
        <v>649</v>
      </c>
      <c r="E4426" s="259">
        <v>93</v>
      </c>
      <c r="F4426" s="259" t="s">
        <v>8051</v>
      </c>
      <c r="G4426" s="259" t="s">
        <v>404</v>
      </c>
      <c r="H4426" s="259">
        <v>1</v>
      </c>
      <c r="I4426" s="259" t="s">
        <v>8052</v>
      </c>
      <c r="J4426" s="259" t="s">
        <v>8053</v>
      </c>
      <c r="K4426" s="259" t="s">
        <v>8055</v>
      </c>
      <c r="L4426" s="260">
        <v>45649</v>
      </c>
      <c r="M4426" s="259" t="s">
        <v>352</v>
      </c>
    </row>
    <row r="4427" spans="1:13" x14ac:dyDescent="0.35">
      <c r="A4427" s="261" t="s">
        <v>3716</v>
      </c>
      <c r="B4427" s="261" t="s">
        <v>3717</v>
      </c>
      <c r="C4427" s="261" t="s">
        <v>2308</v>
      </c>
      <c r="D4427" s="261" t="s">
        <v>797</v>
      </c>
      <c r="E4427" s="261">
        <v>43289861</v>
      </c>
      <c r="F4427" s="261" t="s">
        <v>8056</v>
      </c>
      <c r="G4427" s="261" t="s">
        <v>404</v>
      </c>
      <c r="H4427" s="261">
        <v>1</v>
      </c>
      <c r="I4427" s="261" t="s">
        <v>8057</v>
      </c>
      <c r="J4427" s="261" t="s">
        <v>8058</v>
      </c>
      <c r="K4427" s="261" t="s">
        <v>8059</v>
      </c>
      <c r="L4427" s="262">
        <v>45649</v>
      </c>
      <c r="M4427" s="261" t="s">
        <v>352</v>
      </c>
    </row>
    <row r="4428" spans="1:13" x14ac:dyDescent="0.35">
      <c r="A4428" s="259" t="s">
        <v>3716</v>
      </c>
      <c r="B4428" s="259" t="s">
        <v>3717</v>
      </c>
      <c r="C4428" s="259" t="s">
        <v>2308</v>
      </c>
      <c r="D4428" s="259" t="s">
        <v>802</v>
      </c>
      <c r="E4428" s="259">
        <v>71049463</v>
      </c>
      <c r="F4428" s="259" t="s">
        <v>8060</v>
      </c>
      <c r="G4428" s="259" t="s">
        <v>404</v>
      </c>
      <c r="H4428" s="259">
        <v>1</v>
      </c>
      <c r="I4428" s="259" t="s">
        <v>8061</v>
      </c>
      <c r="J4428" s="259" t="s">
        <v>8062</v>
      </c>
      <c r="K4428" s="259" t="s">
        <v>8063</v>
      </c>
      <c r="L4428" s="260">
        <v>45649</v>
      </c>
      <c r="M4428" s="259" t="s">
        <v>352</v>
      </c>
    </row>
    <row r="4429" spans="1:13" x14ac:dyDescent="0.35">
      <c r="A4429" s="261" t="s">
        <v>3716</v>
      </c>
      <c r="B4429" s="261" t="s">
        <v>3717</v>
      </c>
      <c r="C4429" s="261" t="s">
        <v>2308</v>
      </c>
      <c r="D4429" s="261" t="s">
        <v>807</v>
      </c>
      <c r="E4429" s="261">
        <v>56496257</v>
      </c>
      <c r="F4429" s="261" t="s">
        <v>8064</v>
      </c>
      <c r="G4429" s="261" t="s">
        <v>404</v>
      </c>
      <c r="H4429" s="261">
        <v>1</v>
      </c>
      <c r="I4429" s="261" t="s">
        <v>8065</v>
      </c>
      <c r="J4429" s="261" t="s">
        <v>8066</v>
      </c>
      <c r="K4429" s="261" t="s">
        <v>8067</v>
      </c>
      <c r="L4429" s="262">
        <v>45649</v>
      </c>
      <c r="M4429" s="261" t="s">
        <v>352</v>
      </c>
    </row>
    <row r="4430" spans="1:13" x14ac:dyDescent="0.35">
      <c r="A4430" s="259" t="s">
        <v>3716</v>
      </c>
      <c r="B4430" s="259" t="s">
        <v>3717</v>
      </c>
      <c r="C4430" s="259" t="s">
        <v>2308</v>
      </c>
      <c r="D4430" s="259" t="s">
        <v>810</v>
      </c>
      <c r="E4430" s="259">
        <v>32932226</v>
      </c>
      <c r="F4430" s="259" t="s">
        <v>8068</v>
      </c>
      <c r="G4430" s="259" t="s">
        <v>723</v>
      </c>
      <c r="H4430" s="259">
        <v>2</v>
      </c>
      <c r="I4430" s="259" t="s">
        <v>8069</v>
      </c>
      <c r="J4430" s="259" t="s">
        <v>8070</v>
      </c>
      <c r="K4430" s="259" t="s">
        <v>8071</v>
      </c>
      <c r="L4430" s="260">
        <v>45649</v>
      </c>
      <c r="M4430" s="259" t="s">
        <v>352</v>
      </c>
    </row>
    <row r="4431" spans="1:13" x14ac:dyDescent="0.35">
      <c r="A4431" s="261" t="s">
        <v>3716</v>
      </c>
      <c r="B4431" s="261" t="s">
        <v>3717</v>
      </c>
      <c r="C4431" s="261" t="s">
        <v>2308</v>
      </c>
      <c r="D4431" s="261" t="s">
        <v>813</v>
      </c>
      <c r="E4431" s="261">
        <v>10357635</v>
      </c>
      <c r="F4431" s="261" t="s">
        <v>8072</v>
      </c>
      <c r="G4431" s="261" t="s">
        <v>723</v>
      </c>
      <c r="H4431" s="261">
        <v>2</v>
      </c>
      <c r="I4431" s="261" t="s">
        <v>8073</v>
      </c>
      <c r="J4431" s="261" t="s">
        <v>8074</v>
      </c>
      <c r="K4431" s="261" t="s">
        <v>8075</v>
      </c>
      <c r="L4431" s="262">
        <v>45649</v>
      </c>
      <c r="M4431" s="261" t="s">
        <v>352</v>
      </c>
    </row>
    <row r="4432" spans="1:13" x14ac:dyDescent="0.35">
      <c r="A4432" s="259" t="s">
        <v>3716</v>
      </c>
      <c r="B4432" s="259" t="s">
        <v>3717</v>
      </c>
      <c r="C4432" s="259" t="s">
        <v>2308</v>
      </c>
      <c r="D4432" s="259" t="s">
        <v>679</v>
      </c>
      <c r="E4432" s="259">
        <v>0</v>
      </c>
      <c r="F4432" s="259" t="s">
        <v>8064</v>
      </c>
      <c r="G4432" s="259" t="s">
        <v>723</v>
      </c>
      <c r="H4432" s="259">
        <v>2</v>
      </c>
      <c r="I4432" s="259" t="s">
        <v>8069</v>
      </c>
      <c r="J4432" s="259" t="s">
        <v>8076</v>
      </c>
      <c r="K4432" s="259" t="s">
        <v>8077</v>
      </c>
      <c r="L4432" s="260">
        <v>45649</v>
      </c>
      <c r="M4432" s="259" t="s">
        <v>352</v>
      </c>
    </row>
    <row r="4433" spans="1:13" x14ac:dyDescent="0.35">
      <c r="A4433" s="261" t="s">
        <v>2306</v>
      </c>
      <c r="B4433" s="261" t="s">
        <v>2307</v>
      </c>
      <c r="C4433" s="261" t="s">
        <v>2308</v>
      </c>
      <c r="D4433" s="261" t="s">
        <v>759</v>
      </c>
      <c r="E4433" s="261">
        <v>170835581</v>
      </c>
      <c r="F4433" s="261" t="s">
        <v>8035</v>
      </c>
      <c r="G4433" s="261" t="s">
        <v>404</v>
      </c>
      <c r="H4433" s="261">
        <v>1</v>
      </c>
      <c r="I4433" s="261" t="s">
        <v>8036</v>
      </c>
      <c r="J4433" s="261" t="s">
        <v>8078</v>
      </c>
      <c r="K4433" s="261" t="s">
        <v>8079</v>
      </c>
      <c r="L4433" s="262">
        <v>45649</v>
      </c>
      <c r="M4433" s="261" t="s">
        <v>352</v>
      </c>
    </row>
    <row r="4434" spans="1:13" x14ac:dyDescent="0.35">
      <c r="A4434" s="259" t="s">
        <v>2306</v>
      </c>
      <c r="B4434" s="259" t="s">
        <v>2307</v>
      </c>
      <c r="C4434" s="259" t="s">
        <v>2308</v>
      </c>
      <c r="D4434" s="259" t="s">
        <v>769</v>
      </c>
      <c r="E4434" s="259">
        <v>1550670</v>
      </c>
      <c r="F4434" s="259" t="s">
        <v>8080</v>
      </c>
      <c r="G4434" s="259" t="s">
        <v>404</v>
      </c>
      <c r="H4434" s="259">
        <v>1</v>
      </c>
      <c r="I4434" s="259" t="s">
        <v>8081</v>
      </c>
      <c r="J4434" s="259" t="s">
        <v>8082</v>
      </c>
      <c r="K4434" s="259" t="s">
        <v>8083</v>
      </c>
      <c r="L4434" s="260">
        <v>45649</v>
      </c>
      <c r="M4434" s="259" t="s">
        <v>352</v>
      </c>
    </row>
    <row r="4435" spans="1:13" x14ac:dyDescent="0.35">
      <c r="A4435" s="261" t="s">
        <v>2306</v>
      </c>
      <c r="B4435" s="261" t="s">
        <v>2307</v>
      </c>
      <c r="C4435" s="261" t="s">
        <v>2308</v>
      </c>
      <c r="D4435" s="261" t="s">
        <v>774</v>
      </c>
      <c r="E4435" s="261">
        <v>1550670</v>
      </c>
      <c r="F4435" s="261" t="s">
        <v>8080</v>
      </c>
      <c r="G4435" s="261" t="s">
        <v>404</v>
      </c>
      <c r="H4435" s="261">
        <v>1</v>
      </c>
      <c r="I4435" s="261" t="s">
        <v>8081</v>
      </c>
      <c r="J4435" s="261" t="s">
        <v>8084</v>
      </c>
      <c r="K4435" s="261" t="s">
        <v>8085</v>
      </c>
      <c r="L4435" s="262">
        <v>45649</v>
      </c>
      <c r="M4435" s="261" t="s">
        <v>352</v>
      </c>
    </row>
    <row r="4436" spans="1:13" x14ac:dyDescent="0.35">
      <c r="A4436" s="259" t="s">
        <v>2306</v>
      </c>
      <c r="B4436" s="259" t="s">
        <v>2307</v>
      </c>
      <c r="C4436" s="259" t="s">
        <v>2308</v>
      </c>
      <c r="D4436" s="259" t="s">
        <v>463</v>
      </c>
      <c r="E4436" s="259">
        <v>1006670</v>
      </c>
      <c r="F4436" s="259" t="s">
        <v>8086</v>
      </c>
      <c r="G4436" s="259" t="s">
        <v>404</v>
      </c>
      <c r="H4436" s="259">
        <v>1</v>
      </c>
      <c r="I4436" s="259" t="s">
        <v>8087</v>
      </c>
      <c r="J4436" s="259" t="s">
        <v>8088</v>
      </c>
      <c r="K4436" s="259" t="s">
        <v>8089</v>
      </c>
      <c r="L4436" s="260">
        <v>45649</v>
      </c>
      <c r="M4436" s="259" t="s">
        <v>352</v>
      </c>
    </row>
    <row r="4437" spans="1:13" x14ac:dyDescent="0.35">
      <c r="A4437" s="261" t="s">
        <v>2306</v>
      </c>
      <c r="B4437" s="261" t="s">
        <v>2307</v>
      </c>
      <c r="C4437" s="261" t="s">
        <v>2308</v>
      </c>
      <c r="D4437" s="261" t="s">
        <v>644</v>
      </c>
      <c r="E4437" s="261">
        <v>22</v>
      </c>
      <c r="F4437" s="261" t="s">
        <v>7094</v>
      </c>
      <c r="G4437" s="261" t="s">
        <v>404</v>
      </c>
      <c r="H4437" s="261">
        <v>1</v>
      </c>
      <c r="I4437" s="261" t="s">
        <v>579</v>
      </c>
      <c r="J4437" s="261" t="s">
        <v>8090</v>
      </c>
      <c r="K4437" s="261" t="s">
        <v>8091</v>
      </c>
      <c r="L4437" s="262">
        <v>45649</v>
      </c>
      <c r="M4437" s="261" t="s">
        <v>352</v>
      </c>
    </row>
    <row r="4438" spans="1:13" x14ac:dyDescent="0.35">
      <c r="A4438" s="259" t="s">
        <v>2306</v>
      </c>
      <c r="B4438" s="259" t="s">
        <v>2307</v>
      </c>
      <c r="C4438" s="259" t="s">
        <v>2308</v>
      </c>
      <c r="D4438" s="259" t="s">
        <v>649</v>
      </c>
      <c r="E4438" s="259">
        <v>93</v>
      </c>
      <c r="F4438" s="259" t="s">
        <v>8051</v>
      </c>
      <c r="G4438" s="259" t="s">
        <v>404</v>
      </c>
      <c r="H4438" s="259">
        <v>1</v>
      </c>
      <c r="I4438" s="259" t="s">
        <v>8052</v>
      </c>
      <c r="J4438" s="259" t="s">
        <v>8053</v>
      </c>
      <c r="K4438" s="259" t="s">
        <v>8092</v>
      </c>
      <c r="L4438" s="260">
        <v>45649</v>
      </c>
      <c r="M4438" s="259" t="s">
        <v>352</v>
      </c>
    </row>
    <row r="4439" spans="1:13" x14ac:dyDescent="0.35">
      <c r="A4439" s="261" t="s">
        <v>2306</v>
      </c>
      <c r="B4439" s="261" t="s">
        <v>2307</v>
      </c>
      <c r="C4439" s="261" t="s">
        <v>2308</v>
      </c>
      <c r="D4439" s="261" t="s">
        <v>797</v>
      </c>
      <c r="E4439" s="261">
        <v>1550670</v>
      </c>
      <c r="F4439" s="261" t="s">
        <v>8080</v>
      </c>
      <c r="G4439" s="261" t="s">
        <v>404</v>
      </c>
      <c r="H4439" s="261">
        <v>1</v>
      </c>
      <c r="I4439" s="261" t="s">
        <v>8081</v>
      </c>
      <c r="J4439" s="261" t="s">
        <v>8093</v>
      </c>
      <c r="K4439" s="261" t="s">
        <v>8094</v>
      </c>
      <c r="L4439" s="262">
        <v>45649</v>
      </c>
      <c r="M4439" s="261" t="s">
        <v>352</v>
      </c>
    </row>
    <row r="4440" spans="1:13" x14ac:dyDescent="0.35">
      <c r="A4440" s="259" t="s">
        <v>2306</v>
      </c>
      <c r="B4440" s="259" t="s">
        <v>2307</v>
      </c>
      <c r="C4440" s="259" t="s">
        <v>2308</v>
      </c>
      <c r="D4440" s="259" t="s">
        <v>810</v>
      </c>
      <c r="E4440" s="259">
        <v>1520058</v>
      </c>
      <c r="F4440" s="259" t="s">
        <v>8095</v>
      </c>
      <c r="G4440" s="259" t="s">
        <v>723</v>
      </c>
      <c r="H4440" s="259">
        <v>2</v>
      </c>
      <c r="I4440" s="259" t="s">
        <v>8096</v>
      </c>
      <c r="J4440" s="259" t="s">
        <v>8097</v>
      </c>
      <c r="K4440" s="259" t="s">
        <v>8098</v>
      </c>
      <c r="L4440" s="260">
        <v>45649</v>
      </c>
      <c r="M4440" s="259" t="s">
        <v>352</v>
      </c>
    </row>
    <row r="4441" spans="1:13" x14ac:dyDescent="0.35">
      <c r="A4441" s="261" t="s">
        <v>2317</v>
      </c>
      <c r="B4441" s="261" t="s">
        <v>2318</v>
      </c>
      <c r="C4441" s="261" t="s">
        <v>2308</v>
      </c>
      <c r="D4441" s="261" t="s">
        <v>759</v>
      </c>
      <c r="E4441" s="261">
        <v>170835581</v>
      </c>
      <c r="F4441" s="261" t="s">
        <v>8035</v>
      </c>
      <c r="G4441" s="261" t="s">
        <v>404</v>
      </c>
      <c r="H4441" s="261">
        <v>1</v>
      </c>
      <c r="I4441" s="261" t="s">
        <v>8099</v>
      </c>
      <c r="J4441" s="261" t="s">
        <v>8037</v>
      </c>
      <c r="K4441" s="261" t="s">
        <v>8100</v>
      </c>
      <c r="L4441" s="262">
        <v>45649</v>
      </c>
      <c r="M4441" s="261" t="s">
        <v>352</v>
      </c>
    </row>
    <row r="4442" spans="1:13" x14ac:dyDescent="0.35">
      <c r="A4442" s="259" t="s">
        <v>2317</v>
      </c>
      <c r="B4442" s="259" t="s">
        <v>2318</v>
      </c>
      <c r="C4442" s="259" t="s">
        <v>2308</v>
      </c>
      <c r="D4442" s="259" t="s">
        <v>769</v>
      </c>
      <c r="E4442" s="259">
        <v>169284911</v>
      </c>
      <c r="F4442" s="259" t="s">
        <v>8035</v>
      </c>
      <c r="G4442" s="259" t="s">
        <v>404</v>
      </c>
      <c r="H4442" s="259">
        <v>1</v>
      </c>
      <c r="I4442" s="259" t="s">
        <v>8099</v>
      </c>
      <c r="J4442" s="259" t="s">
        <v>8101</v>
      </c>
      <c r="K4442" s="259" t="s">
        <v>8102</v>
      </c>
      <c r="L4442" s="260">
        <v>45649</v>
      </c>
      <c r="M4442" s="259" t="s">
        <v>352</v>
      </c>
    </row>
    <row r="4443" spans="1:13" x14ac:dyDescent="0.35">
      <c r="A4443" s="261" t="s">
        <v>2317</v>
      </c>
      <c r="B4443" s="261" t="s">
        <v>2318</v>
      </c>
      <c r="C4443" s="261" t="s">
        <v>2308</v>
      </c>
      <c r="D4443" s="261" t="s">
        <v>649</v>
      </c>
      <c r="E4443" s="261">
        <v>93</v>
      </c>
      <c r="F4443" s="261" t="s">
        <v>8051</v>
      </c>
      <c r="G4443" s="261" t="s">
        <v>404</v>
      </c>
      <c r="H4443" s="261">
        <v>1</v>
      </c>
      <c r="I4443" s="261" t="s">
        <v>8052</v>
      </c>
      <c r="J4443" s="261" t="s">
        <v>8053</v>
      </c>
      <c r="K4443" s="261" t="s">
        <v>8103</v>
      </c>
      <c r="L4443" s="262">
        <v>45649</v>
      </c>
      <c r="M4443" s="261" t="s">
        <v>352</v>
      </c>
    </row>
    <row r="4444" spans="1:13" x14ac:dyDescent="0.35">
      <c r="A4444" s="259" t="s">
        <v>2317</v>
      </c>
      <c r="B4444" s="259" t="s">
        <v>2318</v>
      </c>
      <c r="C4444" s="259" t="s">
        <v>2308</v>
      </c>
      <c r="D4444" s="259" t="s">
        <v>802</v>
      </c>
      <c r="E4444" s="259">
        <v>71049463</v>
      </c>
      <c r="F4444" s="259" t="s">
        <v>8104</v>
      </c>
      <c r="G4444" s="259" t="s">
        <v>404</v>
      </c>
      <c r="H4444" s="259">
        <v>1</v>
      </c>
      <c r="I4444" s="259" t="s">
        <v>8105</v>
      </c>
      <c r="J4444" s="259" t="s">
        <v>3842</v>
      </c>
      <c r="K4444" s="259" t="s">
        <v>8106</v>
      </c>
      <c r="L4444" s="260">
        <v>45649</v>
      </c>
      <c r="M4444" s="259" t="s">
        <v>352</v>
      </c>
    </row>
    <row r="4445" spans="1:13" x14ac:dyDescent="0.35">
      <c r="A4445" s="261" t="s">
        <v>3766</v>
      </c>
      <c r="B4445" s="261" t="s">
        <v>3767</v>
      </c>
      <c r="C4445" s="261" t="s">
        <v>2308</v>
      </c>
      <c r="D4445" s="261" t="s">
        <v>759</v>
      </c>
      <c r="E4445" s="261">
        <v>170835581</v>
      </c>
      <c r="F4445" s="261" t="s">
        <v>8035</v>
      </c>
      <c r="G4445" s="261" t="s">
        <v>404</v>
      </c>
      <c r="H4445" s="261">
        <v>1</v>
      </c>
      <c r="I4445" s="261" t="s">
        <v>8036</v>
      </c>
      <c r="J4445" s="261" t="s">
        <v>8078</v>
      </c>
      <c r="K4445" s="261" t="s">
        <v>8107</v>
      </c>
      <c r="L4445" s="262">
        <v>45649</v>
      </c>
      <c r="M4445" s="261" t="s">
        <v>352</v>
      </c>
    </row>
    <row r="4446" spans="1:13" x14ac:dyDescent="0.35">
      <c r="A4446" s="259" t="s">
        <v>3766</v>
      </c>
      <c r="B4446" s="259" t="s">
        <v>3767</v>
      </c>
      <c r="C4446" s="259" t="s">
        <v>2308</v>
      </c>
      <c r="D4446" s="259" t="s">
        <v>649</v>
      </c>
      <c r="E4446" s="259">
        <v>93</v>
      </c>
      <c r="F4446" s="259" t="s">
        <v>8051</v>
      </c>
      <c r="G4446" s="259" t="s">
        <v>404</v>
      </c>
      <c r="H4446" s="259">
        <v>1</v>
      </c>
      <c r="I4446" s="259" t="s">
        <v>8052</v>
      </c>
      <c r="J4446" s="259" t="s">
        <v>8053</v>
      </c>
      <c r="K4446" s="259" t="s">
        <v>8108</v>
      </c>
      <c r="L4446" s="260">
        <v>45649</v>
      </c>
      <c r="M4446" s="259" t="s">
        <v>352</v>
      </c>
    </row>
    <row r="4447" spans="1:13" x14ac:dyDescent="0.35">
      <c r="A4447" s="261" t="s">
        <v>3815</v>
      </c>
      <c r="B4447" s="261" t="s">
        <v>3816</v>
      </c>
      <c r="C4447" s="261" t="s">
        <v>2308</v>
      </c>
      <c r="D4447" s="261" t="s">
        <v>759</v>
      </c>
      <c r="E4447" s="261">
        <v>170835581</v>
      </c>
      <c r="F4447" s="261" t="s">
        <v>8035</v>
      </c>
      <c r="G4447" s="261" t="s">
        <v>404</v>
      </c>
      <c r="H4447" s="261">
        <v>1</v>
      </c>
      <c r="I4447" s="261" t="s">
        <v>8036</v>
      </c>
      <c r="J4447" s="261" t="s">
        <v>8078</v>
      </c>
      <c r="K4447" s="261" t="s">
        <v>8109</v>
      </c>
      <c r="L4447" s="262">
        <v>45649</v>
      </c>
      <c r="M4447" s="261" t="s">
        <v>352</v>
      </c>
    </row>
    <row r="4448" spans="1:13" x14ac:dyDescent="0.35">
      <c r="A4448" s="259" t="s">
        <v>3815</v>
      </c>
      <c r="B4448" s="259" t="s">
        <v>3816</v>
      </c>
      <c r="C4448" s="259" t="s">
        <v>2308</v>
      </c>
      <c r="D4448" s="259" t="s">
        <v>649</v>
      </c>
      <c r="E4448" s="259">
        <v>93</v>
      </c>
      <c r="F4448" s="259" t="s">
        <v>8051</v>
      </c>
      <c r="G4448" s="259" t="s">
        <v>723</v>
      </c>
      <c r="H4448" s="259">
        <v>2</v>
      </c>
      <c r="I4448" s="259" t="s">
        <v>8052</v>
      </c>
      <c r="J4448" s="259" t="s">
        <v>8053</v>
      </c>
      <c r="K4448" s="259" t="s">
        <v>8110</v>
      </c>
      <c r="L4448" s="260">
        <v>45649</v>
      </c>
      <c r="M4448" s="259" t="s">
        <v>352</v>
      </c>
    </row>
    <row r="4449" spans="1:13" x14ac:dyDescent="0.35">
      <c r="A4449" s="261" t="s">
        <v>2161</v>
      </c>
      <c r="B4449" s="261" t="s">
        <v>2162</v>
      </c>
      <c r="C4449" s="261" t="s">
        <v>2163</v>
      </c>
      <c r="D4449" s="261" t="s">
        <v>463</v>
      </c>
      <c r="E4449" s="261">
        <v>5355604</v>
      </c>
      <c r="F4449" s="261" t="s">
        <v>8111</v>
      </c>
      <c r="G4449" s="261" t="s">
        <v>723</v>
      </c>
      <c r="H4449" s="261">
        <v>2</v>
      </c>
      <c r="I4449" s="261" t="s">
        <v>8112</v>
      </c>
      <c r="J4449" s="261" t="s">
        <v>8113</v>
      </c>
      <c r="K4449" s="261" t="s">
        <v>8114</v>
      </c>
      <c r="L4449" s="262">
        <v>45649</v>
      </c>
      <c r="M4449" s="261" t="s">
        <v>352</v>
      </c>
    </row>
    <row r="4450" spans="1:13" x14ac:dyDescent="0.35">
      <c r="A4450" s="259" t="s">
        <v>2161</v>
      </c>
      <c r="B4450" s="259" t="s">
        <v>2162</v>
      </c>
      <c r="C4450" s="259" t="s">
        <v>2163</v>
      </c>
      <c r="D4450" s="259" t="s">
        <v>644</v>
      </c>
      <c r="E4450" s="259">
        <v>10345</v>
      </c>
      <c r="F4450" s="259" t="s">
        <v>8115</v>
      </c>
      <c r="G4450" s="259" t="s">
        <v>723</v>
      </c>
      <c r="H4450" s="259">
        <v>2</v>
      </c>
      <c r="I4450" s="259" t="s">
        <v>8116</v>
      </c>
      <c r="J4450" s="259" t="s">
        <v>8117</v>
      </c>
      <c r="K4450" s="259" t="s">
        <v>8118</v>
      </c>
      <c r="L4450" s="260">
        <v>45649</v>
      </c>
      <c r="M4450" s="259" t="s">
        <v>352</v>
      </c>
    </row>
    <row r="4451" spans="1:13" x14ac:dyDescent="0.35">
      <c r="A4451" s="261" t="s">
        <v>2161</v>
      </c>
      <c r="B4451" s="261" t="s">
        <v>2162</v>
      </c>
      <c r="C4451" s="261" t="s">
        <v>2163</v>
      </c>
      <c r="D4451" s="261" t="s">
        <v>649</v>
      </c>
      <c r="E4451" s="261">
        <v>10345</v>
      </c>
      <c r="F4451" s="261" t="s">
        <v>8115</v>
      </c>
      <c r="G4451" s="261" t="s">
        <v>723</v>
      </c>
      <c r="H4451" s="261">
        <v>2</v>
      </c>
      <c r="I4451" s="261" t="s">
        <v>8116</v>
      </c>
      <c r="J4451" s="261" t="s">
        <v>8117</v>
      </c>
      <c r="K4451" s="261" t="s">
        <v>8119</v>
      </c>
      <c r="L4451" s="262">
        <v>45649</v>
      </c>
      <c r="M4451" s="261" t="s">
        <v>352</v>
      </c>
    </row>
    <row r="4452" spans="1:13" x14ac:dyDescent="0.35">
      <c r="A4452" s="259" t="s">
        <v>2180</v>
      </c>
      <c r="B4452" s="259" t="s">
        <v>2181</v>
      </c>
      <c r="C4452" s="259" t="s">
        <v>2163</v>
      </c>
      <c r="D4452" s="259" t="s">
        <v>463</v>
      </c>
      <c r="E4452" s="259">
        <v>1321354</v>
      </c>
      <c r="F4452" s="259" t="s">
        <v>8120</v>
      </c>
      <c r="G4452" s="259" t="s">
        <v>723</v>
      </c>
      <c r="H4452" s="259">
        <v>2</v>
      </c>
      <c r="I4452" s="259" t="s">
        <v>8121</v>
      </c>
      <c r="J4452" s="259" t="s">
        <v>8122</v>
      </c>
      <c r="K4452" s="259" t="s">
        <v>8123</v>
      </c>
      <c r="L4452" s="260">
        <v>45649</v>
      </c>
      <c r="M4452" s="259" t="s">
        <v>352</v>
      </c>
    </row>
    <row r="4453" spans="1:13" x14ac:dyDescent="0.35">
      <c r="A4453" s="261" t="s">
        <v>2180</v>
      </c>
      <c r="B4453" s="261" t="s">
        <v>2181</v>
      </c>
      <c r="C4453" s="261" t="s">
        <v>2163</v>
      </c>
      <c r="D4453" s="261" t="s">
        <v>644</v>
      </c>
      <c r="E4453" s="261">
        <v>2918</v>
      </c>
      <c r="F4453" s="261" t="s">
        <v>8124</v>
      </c>
      <c r="G4453" s="261" t="s">
        <v>723</v>
      </c>
      <c r="H4453" s="261">
        <v>2</v>
      </c>
      <c r="I4453" s="261" t="s">
        <v>579</v>
      </c>
      <c r="J4453" s="261" t="s">
        <v>8125</v>
      </c>
      <c r="K4453" s="261" t="s">
        <v>8126</v>
      </c>
      <c r="L4453" s="262">
        <v>45649</v>
      </c>
      <c r="M4453" s="261" t="s">
        <v>352</v>
      </c>
    </row>
    <row r="4454" spans="1:13" x14ac:dyDescent="0.35">
      <c r="A4454" s="259" t="s">
        <v>2180</v>
      </c>
      <c r="B4454" s="259" t="s">
        <v>2181</v>
      </c>
      <c r="C4454" s="259" t="s">
        <v>2163</v>
      </c>
      <c r="D4454" s="259" t="s">
        <v>649</v>
      </c>
      <c r="E4454" s="259">
        <v>10345</v>
      </c>
      <c r="F4454" s="259" t="s">
        <v>8115</v>
      </c>
      <c r="G4454" s="259" t="s">
        <v>723</v>
      </c>
      <c r="H4454" s="259">
        <v>2</v>
      </c>
      <c r="I4454" s="259" t="s">
        <v>8116</v>
      </c>
      <c r="J4454" s="259" t="s">
        <v>8127</v>
      </c>
      <c r="K4454" s="259" t="s">
        <v>8128</v>
      </c>
      <c r="L4454" s="260">
        <v>45649</v>
      </c>
      <c r="M4454" s="259" t="s">
        <v>352</v>
      </c>
    </row>
    <row r="4455" spans="1:13" x14ac:dyDescent="0.35">
      <c r="A4455" s="261" t="s">
        <v>2216</v>
      </c>
      <c r="B4455" s="261" t="s">
        <v>2217</v>
      </c>
      <c r="C4455" s="261" t="s">
        <v>2163</v>
      </c>
      <c r="D4455" s="261" t="s">
        <v>463</v>
      </c>
      <c r="E4455" s="261">
        <v>233888</v>
      </c>
      <c r="F4455" s="261" t="s">
        <v>8129</v>
      </c>
      <c r="G4455" s="261" t="s">
        <v>723</v>
      </c>
      <c r="H4455" s="261">
        <v>2</v>
      </c>
      <c r="I4455" s="261" t="s">
        <v>8130</v>
      </c>
      <c r="J4455" s="261" t="s">
        <v>8131</v>
      </c>
      <c r="K4455" s="261" t="s">
        <v>8132</v>
      </c>
      <c r="L4455" s="262">
        <v>45649</v>
      </c>
      <c r="M4455" s="261" t="s">
        <v>352</v>
      </c>
    </row>
    <row r="4456" spans="1:13" x14ac:dyDescent="0.35">
      <c r="A4456" s="259" t="s">
        <v>2216</v>
      </c>
      <c r="B4456" s="259" t="s">
        <v>2217</v>
      </c>
      <c r="C4456" s="259" t="s">
        <v>2163</v>
      </c>
      <c r="D4456" s="259" t="s">
        <v>644</v>
      </c>
      <c r="E4456" s="259">
        <v>1233</v>
      </c>
      <c r="F4456" s="259" t="s">
        <v>8124</v>
      </c>
      <c r="G4456" s="259" t="s">
        <v>723</v>
      </c>
      <c r="H4456" s="259">
        <v>2</v>
      </c>
      <c r="I4456" s="259" t="s">
        <v>579</v>
      </c>
      <c r="J4456" s="259" t="s">
        <v>8133</v>
      </c>
      <c r="K4456" s="259" t="s">
        <v>8134</v>
      </c>
      <c r="L4456" s="260">
        <v>45649</v>
      </c>
      <c r="M4456" s="259" t="s">
        <v>352</v>
      </c>
    </row>
    <row r="4457" spans="1:13" x14ac:dyDescent="0.35">
      <c r="A4457" s="261" t="s">
        <v>2216</v>
      </c>
      <c r="B4457" s="261" t="s">
        <v>2217</v>
      </c>
      <c r="C4457" s="261" t="s">
        <v>2163</v>
      </c>
      <c r="D4457" s="261" t="s">
        <v>649</v>
      </c>
      <c r="E4457" s="261">
        <v>10345</v>
      </c>
      <c r="F4457" s="261" t="s">
        <v>8115</v>
      </c>
      <c r="G4457" s="261" t="s">
        <v>723</v>
      </c>
      <c r="H4457" s="261">
        <v>2</v>
      </c>
      <c r="I4457" s="261" t="s">
        <v>8116</v>
      </c>
      <c r="J4457" s="261" t="s">
        <v>8117</v>
      </c>
      <c r="K4457" s="261" t="s">
        <v>8135</v>
      </c>
      <c r="L4457" s="262">
        <v>45649</v>
      </c>
      <c r="M4457" s="261" t="s">
        <v>352</v>
      </c>
    </row>
    <row r="4458" spans="1:13" x14ac:dyDescent="0.35">
      <c r="A4458" s="259" t="s">
        <v>2242</v>
      </c>
      <c r="B4458" s="259" t="s">
        <v>2243</v>
      </c>
      <c r="C4458" s="259" t="s">
        <v>2163</v>
      </c>
      <c r="D4458" s="259" t="s">
        <v>463</v>
      </c>
      <c r="E4458" s="259">
        <v>3370362</v>
      </c>
      <c r="F4458" s="259" t="s">
        <v>8129</v>
      </c>
      <c r="G4458" s="259" t="s">
        <v>723</v>
      </c>
      <c r="H4458" s="259">
        <v>2</v>
      </c>
      <c r="I4458" s="259" t="s">
        <v>8130</v>
      </c>
      <c r="J4458" s="259" t="s">
        <v>8136</v>
      </c>
      <c r="K4458" s="259" t="s">
        <v>8137</v>
      </c>
      <c r="L4458" s="260">
        <v>45649</v>
      </c>
      <c r="M4458" s="259" t="s">
        <v>352</v>
      </c>
    </row>
    <row r="4459" spans="1:13" x14ac:dyDescent="0.35">
      <c r="A4459" s="261" t="s">
        <v>2242</v>
      </c>
      <c r="B4459" s="261" t="s">
        <v>2243</v>
      </c>
      <c r="C4459" s="261" t="s">
        <v>2163</v>
      </c>
      <c r="D4459" s="261" t="s">
        <v>644</v>
      </c>
      <c r="E4459" s="261">
        <v>5834</v>
      </c>
      <c r="F4459" s="261" t="s">
        <v>8124</v>
      </c>
      <c r="G4459" s="261" t="s">
        <v>723</v>
      </c>
      <c r="H4459" s="261">
        <v>2</v>
      </c>
      <c r="I4459" s="261" t="s">
        <v>579</v>
      </c>
      <c r="J4459" s="261" t="s">
        <v>8138</v>
      </c>
      <c r="K4459" s="261" t="s">
        <v>8139</v>
      </c>
      <c r="L4459" s="262">
        <v>45649</v>
      </c>
      <c r="M4459" s="261" t="s">
        <v>352</v>
      </c>
    </row>
    <row r="4460" spans="1:13" x14ac:dyDescent="0.35">
      <c r="A4460" s="259" t="s">
        <v>2242</v>
      </c>
      <c r="B4460" s="259" t="s">
        <v>2243</v>
      </c>
      <c r="C4460" s="259" t="s">
        <v>2163</v>
      </c>
      <c r="D4460" s="259" t="s">
        <v>649</v>
      </c>
      <c r="E4460" s="259">
        <v>10345</v>
      </c>
      <c r="F4460" s="259" t="s">
        <v>8115</v>
      </c>
      <c r="G4460" s="259" t="s">
        <v>723</v>
      </c>
      <c r="H4460" s="259">
        <v>2</v>
      </c>
      <c r="I4460" s="259" t="s">
        <v>8116</v>
      </c>
      <c r="J4460" s="259" t="s">
        <v>8117</v>
      </c>
      <c r="K4460" s="259" t="s">
        <v>8140</v>
      </c>
      <c r="L4460" s="260">
        <v>45649</v>
      </c>
      <c r="M4460" s="259" t="s">
        <v>352</v>
      </c>
    </row>
    <row r="4461" spans="1:13" x14ac:dyDescent="0.35">
      <c r="A4461" s="261" t="s">
        <v>2272</v>
      </c>
      <c r="B4461" s="261" t="s">
        <v>2273</v>
      </c>
      <c r="C4461" s="261" t="s">
        <v>2163</v>
      </c>
      <c r="D4461" s="261" t="s">
        <v>649</v>
      </c>
      <c r="E4461" s="261">
        <v>10345</v>
      </c>
      <c r="F4461" s="261" t="s">
        <v>8115</v>
      </c>
      <c r="G4461" s="261" t="s">
        <v>723</v>
      </c>
      <c r="H4461" s="261">
        <v>2</v>
      </c>
      <c r="I4461" s="261" t="s">
        <v>8116</v>
      </c>
      <c r="J4461" s="261" t="s">
        <v>8117</v>
      </c>
      <c r="K4461" s="261" t="s">
        <v>8141</v>
      </c>
      <c r="L4461" s="262">
        <v>45649</v>
      </c>
      <c r="M4461" s="261" t="s">
        <v>352</v>
      </c>
    </row>
    <row r="4462" spans="1:13" x14ac:dyDescent="0.35">
      <c r="A4462" s="259" t="s">
        <v>67</v>
      </c>
      <c r="B4462" s="259" t="s">
        <v>68</v>
      </c>
      <c r="C4462" s="259" t="s">
        <v>69</v>
      </c>
      <c r="D4462" s="259" t="s">
        <v>759</v>
      </c>
      <c r="E4462" s="259">
        <v>10361295</v>
      </c>
      <c r="F4462" s="259" t="s">
        <v>8142</v>
      </c>
      <c r="G4462" s="259" t="s">
        <v>723</v>
      </c>
      <c r="H4462" s="259">
        <v>2</v>
      </c>
      <c r="I4462" s="259" t="s">
        <v>8143</v>
      </c>
      <c r="J4462" s="259" t="s">
        <v>8144</v>
      </c>
      <c r="K4462" s="259" t="s">
        <v>8145</v>
      </c>
      <c r="L4462" s="260">
        <v>45649</v>
      </c>
      <c r="M4462" s="259" t="s">
        <v>20</v>
      </c>
    </row>
    <row r="4463" spans="1:13" x14ac:dyDescent="0.35">
      <c r="A4463" s="261" t="s">
        <v>67</v>
      </c>
      <c r="B4463" s="261" t="s">
        <v>68</v>
      </c>
      <c r="C4463" s="261" t="s">
        <v>69</v>
      </c>
      <c r="D4463" s="261" t="s">
        <v>764</v>
      </c>
      <c r="E4463" s="261">
        <v>10794</v>
      </c>
      <c r="F4463" s="261" t="s">
        <v>8146</v>
      </c>
      <c r="G4463" s="261" t="s">
        <v>723</v>
      </c>
      <c r="H4463" s="261">
        <v>2</v>
      </c>
      <c r="I4463" s="261" t="s">
        <v>8147</v>
      </c>
      <c r="J4463" s="261" t="s">
        <v>8148</v>
      </c>
      <c r="K4463" s="261" t="s">
        <v>8149</v>
      </c>
      <c r="L4463" s="262">
        <v>45649</v>
      </c>
      <c r="M4463" s="261" t="s">
        <v>20</v>
      </c>
    </row>
    <row r="4464" spans="1:13" x14ac:dyDescent="0.35">
      <c r="A4464" s="259" t="s">
        <v>67</v>
      </c>
      <c r="B4464" s="259" t="s">
        <v>68</v>
      </c>
      <c r="C4464" s="259" t="s">
        <v>69</v>
      </c>
      <c r="D4464" s="259" t="s">
        <v>769</v>
      </c>
      <c r="E4464" s="259">
        <v>774614</v>
      </c>
      <c r="F4464" s="259" t="s">
        <v>8150</v>
      </c>
      <c r="G4464" s="259" t="s">
        <v>404</v>
      </c>
      <c r="H4464" s="259">
        <v>1</v>
      </c>
      <c r="I4464" s="259" t="s">
        <v>8151</v>
      </c>
      <c r="J4464" s="259" t="s">
        <v>8152</v>
      </c>
      <c r="K4464" s="259" t="s">
        <v>8153</v>
      </c>
      <c r="L4464" s="260">
        <v>45649</v>
      </c>
      <c r="M4464" s="259" t="s">
        <v>20</v>
      </c>
    </row>
    <row r="4465" spans="1:13" x14ac:dyDescent="0.35">
      <c r="A4465" s="261" t="s">
        <v>67</v>
      </c>
      <c r="B4465" s="261" t="s">
        <v>68</v>
      </c>
      <c r="C4465" s="261" t="s">
        <v>69</v>
      </c>
      <c r="D4465" s="261" t="s">
        <v>774</v>
      </c>
      <c r="E4465" s="261">
        <v>237888</v>
      </c>
      <c r="F4465" s="261" t="s">
        <v>8154</v>
      </c>
      <c r="G4465" s="261" t="s">
        <v>404</v>
      </c>
      <c r="H4465" s="261">
        <v>1</v>
      </c>
      <c r="I4465" s="261" t="s">
        <v>8155</v>
      </c>
      <c r="J4465" s="261" t="s">
        <v>8156</v>
      </c>
      <c r="K4465" s="261" t="s">
        <v>8157</v>
      </c>
      <c r="L4465" s="262">
        <v>45649</v>
      </c>
      <c r="M4465" s="261" t="s">
        <v>20</v>
      </c>
    </row>
    <row r="4466" spans="1:13" x14ac:dyDescent="0.35">
      <c r="A4466" s="259" t="s">
        <v>67</v>
      </c>
      <c r="B4466" s="259" t="s">
        <v>68</v>
      </c>
      <c r="C4466" s="259" t="s">
        <v>69</v>
      </c>
      <c r="D4466" s="259" t="s">
        <v>463</v>
      </c>
      <c r="E4466" s="259">
        <v>237888</v>
      </c>
      <c r="F4466" s="259" t="s">
        <v>8154</v>
      </c>
      <c r="G4466" s="259" t="s">
        <v>404</v>
      </c>
      <c r="H4466" s="259">
        <v>1</v>
      </c>
      <c r="I4466" s="259" t="s">
        <v>8155</v>
      </c>
      <c r="J4466" s="259" t="s">
        <v>8158</v>
      </c>
      <c r="K4466" s="259" t="s">
        <v>8159</v>
      </c>
      <c r="L4466" s="260">
        <v>45649</v>
      </c>
      <c r="M4466" s="259" t="s">
        <v>20</v>
      </c>
    </row>
    <row r="4467" spans="1:13" x14ac:dyDescent="0.35">
      <c r="A4467" s="261" t="s">
        <v>67</v>
      </c>
      <c r="B4467" s="261" t="s">
        <v>68</v>
      </c>
      <c r="C4467" s="261" t="s">
        <v>69</v>
      </c>
      <c r="D4467" s="261" t="s">
        <v>644</v>
      </c>
      <c r="E4467" s="261">
        <v>33</v>
      </c>
      <c r="F4467" s="261" t="s">
        <v>8160</v>
      </c>
      <c r="G4467" s="261" t="s">
        <v>22</v>
      </c>
      <c r="H4467" s="261">
        <v>3</v>
      </c>
      <c r="I4467" s="261" t="s">
        <v>8161</v>
      </c>
      <c r="J4467" s="261" t="s">
        <v>8162</v>
      </c>
      <c r="K4467" s="261" t="s">
        <v>8163</v>
      </c>
      <c r="L4467" s="262">
        <v>45649</v>
      </c>
      <c r="M4467" s="261" t="s">
        <v>20</v>
      </c>
    </row>
    <row r="4468" spans="1:13" x14ac:dyDescent="0.35">
      <c r="A4468" s="259" t="s">
        <v>67</v>
      </c>
      <c r="B4468" s="259" t="s">
        <v>68</v>
      </c>
      <c r="C4468" s="259" t="s">
        <v>69</v>
      </c>
      <c r="D4468" s="259" t="s">
        <v>649</v>
      </c>
      <c r="E4468" s="259">
        <v>33</v>
      </c>
      <c r="F4468" s="259" t="s">
        <v>8160</v>
      </c>
      <c r="G4468" s="259" t="s">
        <v>22</v>
      </c>
      <c r="H4468" s="259">
        <v>3</v>
      </c>
      <c r="I4468" s="259" t="s">
        <v>8161</v>
      </c>
      <c r="J4468" s="259" t="s">
        <v>8162</v>
      </c>
      <c r="K4468" s="259" t="s">
        <v>8164</v>
      </c>
      <c r="L4468" s="260">
        <v>45649</v>
      </c>
      <c r="M4468" s="259" t="s">
        <v>20</v>
      </c>
    </row>
    <row r="4469" spans="1:13" x14ac:dyDescent="0.35">
      <c r="A4469" s="261" t="s">
        <v>67</v>
      </c>
      <c r="B4469" s="261" t="s">
        <v>68</v>
      </c>
      <c r="C4469" s="261" t="s">
        <v>69</v>
      </c>
      <c r="D4469" s="261" t="s">
        <v>797</v>
      </c>
      <c r="E4469" s="261">
        <v>237888</v>
      </c>
      <c r="F4469" s="261" t="s">
        <v>8154</v>
      </c>
      <c r="G4469" s="261" t="s">
        <v>22</v>
      </c>
      <c r="H4469" s="261">
        <v>3</v>
      </c>
      <c r="I4469" s="261" t="s">
        <v>8155</v>
      </c>
      <c r="J4469" s="261" t="s">
        <v>8165</v>
      </c>
      <c r="K4469" s="261" t="s">
        <v>8166</v>
      </c>
      <c r="L4469" s="262">
        <v>45649</v>
      </c>
      <c r="M4469" s="261" t="s">
        <v>20</v>
      </c>
    </row>
    <row r="4470" spans="1:13" x14ac:dyDescent="0.35">
      <c r="A4470" s="259" t="s">
        <v>67</v>
      </c>
      <c r="B4470" s="259" t="s">
        <v>68</v>
      </c>
      <c r="C4470" s="259" t="s">
        <v>69</v>
      </c>
      <c r="D4470" s="259" t="s">
        <v>802</v>
      </c>
      <c r="E4470" s="259">
        <v>536726</v>
      </c>
      <c r="F4470" s="259" t="s">
        <v>8150</v>
      </c>
      <c r="G4470" s="259" t="s">
        <v>22</v>
      </c>
      <c r="H4470" s="259">
        <v>3</v>
      </c>
      <c r="I4470" s="259" t="s">
        <v>8151</v>
      </c>
      <c r="J4470" s="259" t="s">
        <v>8167</v>
      </c>
      <c r="K4470" s="259" t="s">
        <v>8168</v>
      </c>
      <c r="L4470" s="260">
        <v>45649</v>
      </c>
      <c r="M4470" s="259" t="s">
        <v>20</v>
      </c>
    </row>
    <row r="4471" spans="1:13" x14ac:dyDescent="0.35">
      <c r="A4471" s="261" t="s">
        <v>67</v>
      </c>
      <c r="B4471" s="261" t="s">
        <v>68</v>
      </c>
      <c r="C4471" s="261" t="s">
        <v>69</v>
      </c>
      <c r="D4471" s="261" t="s">
        <v>807</v>
      </c>
      <c r="E4471" s="261">
        <v>0</v>
      </c>
      <c r="F4471" s="261" t="s">
        <v>8154</v>
      </c>
      <c r="G4471" s="261" t="s">
        <v>22</v>
      </c>
      <c r="H4471" s="261">
        <v>3</v>
      </c>
      <c r="I4471" s="261" t="s">
        <v>8155</v>
      </c>
      <c r="J4471" s="261" t="s">
        <v>5943</v>
      </c>
      <c r="K4471" s="261" t="s">
        <v>8169</v>
      </c>
      <c r="L4471" s="262">
        <v>45649</v>
      </c>
      <c r="M4471" s="261" t="s">
        <v>20</v>
      </c>
    </row>
    <row r="4472" spans="1:13" x14ac:dyDescent="0.35">
      <c r="A4472" s="259" t="s">
        <v>67</v>
      </c>
      <c r="B4472" s="259" t="s">
        <v>68</v>
      </c>
      <c r="C4472" s="259" t="s">
        <v>69</v>
      </c>
      <c r="D4472" s="259" t="s">
        <v>810</v>
      </c>
      <c r="E4472" s="259">
        <v>237888</v>
      </c>
      <c r="F4472" s="259" t="s">
        <v>8154</v>
      </c>
      <c r="G4472" s="259" t="s">
        <v>22</v>
      </c>
      <c r="H4472" s="259">
        <v>3</v>
      </c>
      <c r="I4472" s="259" t="s">
        <v>8155</v>
      </c>
      <c r="J4472" s="259" t="s">
        <v>8170</v>
      </c>
      <c r="K4472" s="259" t="s">
        <v>8171</v>
      </c>
      <c r="L4472" s="260">
        <v>45649</v>
      </c>
      <c r="M4472" s="259" t="s">
        <v>20</v>
      </c>
    </row>
    <row r="4473" spans="1:13" x14ac:dyDescent="0.35">
      <c r="A4473" s="261" t="s">
        <v>67</v>
      </c>
      <c r="B4473" s="261" t="s">
        <v>68</v>
      </c>
      <c r="C4473" s="261" t="s">
        <v>69</v>
      </c>
      <c r="D4473" s="261" t="s">
        <v>813</v>
      </c>
      <c r="E4473" s="261" t="s">
        <v>17</v>
      </c>
      <c r="F4473" s="261" t="s">
        <v>8154</v>
      </c>
      <c r="G4473" s="261" t="s">
        <v>22</v>
      </c>
      <c r="H4473" s="261">
        <v>3</v>
      </c>
      <c r="I4473" s="261" t="s">
        <v>8155</v>
      </c>
      <c r="J4473" s="261" t="s">
        <v>8172</v>
      </c>
      <c r="K4473" s="261" t="s">
        <v>8173</v>
      </c>
      <c r="L4473" s="262">
        <v>45649</v>
      </c>
      <c r="M4473" s="261" t="s">
        <v>20</v>
      </c>
    </row>
    <row r="4474" spans="1:13" x14ac:dyDescent="0.35">
      <c r="A4474" s="259" t="s">
        <v>67</v>
      </c>
      <c r="B4474" s="259" t="s">
        <v>68</v>
      </c>
      <c r="C4474" s="259" t="s">
        <v>69</v>
      </c>
      <c r="D4474" s="259" t="s">
        <v>679</v>
      </c>
      <c r="E4474" s="259" t="s">
        <v>17</v>
      </c>
      <c r="F4474" s="259" t="s">
        <v>8154</v>
      </c>
      <c r="G4474" s="259" t="s">
        <v>22</v>
      </c>
      <c r="H4474" s="259">
        <v>3</v>
      </c>
      <c r="I4474" s="259" t="s">
        <v>8155</v>
      </c>
      <c r="J4474" s="259" t="s">
        <v>8174</v>
      </c>
      <c r="K4474" s="259" t="s">
        <v>8175</v>
      </c>
      <c r="L4474" s="260">
        <v>45649</v>
      </c>
      <c r="M4474" s="259" t="s">
        <v>20</v>
      </c>
    </row>
    <row r="4475" spans="1:13" x14ac:dyDescent="0.35">
      <c r="A4475" s="261" t="s">
        <v>67</v>
      </c>
      <c r="B4475" s="261" t="s">
        <v>68</v>
      </c>
      <c r="C4475" s="261" t="s">
        <v>69</v>
      </c>
      <c r="D4475" s="261" t="s">
        <v>317</v>
      </c>
      <c r="E4475" s="261">
        <v>1</v>
      </c>
      <c r="F4475" s="261" t="s">
        <v>8154</v>
      </c>
      <c r="G4475" s="261" t="s">
        <v>404</v>
      </c>
      <c r="H4475" s="261">
        <v>1</v>
      </c>
      <c r="I4475" s="261" t="s">
        <v>8155</v>
      </c>
      <c r="J4475" s="261" t="s">
        <v>8176</v>
      </c>
      <c r="K4475" s="261" t="s">
        <v>8177</v>
      </c>
      <c r="L4475" s="262">
        <v>45649</v>
      </c>
      <c r="M4475" s="261" t="s">
        <v>20</v>
      </c>
    </row>
    <row r="4476" spans="1:13" x14ac:dyDescent="0.35">
      <c r="A4476" s="259" t="s">
        <v>490</v>
      </c>
      <c r="B4476" s="259" t="s">
        <v>491</v>
      </c>
      <c r="C4476" s="259" t="s">
        <v>191</v>
      </c>
      <c r="D4476" s="259" t="s">
        <v>759</v>
      </c>
      <c r="E4476" s="259">
        <v>45505000</v>
      </c>
      <c r="F4476" s="259" t="s">
        <v>8178</v>
      </c>
      <c r="G4476" s="259" t="s">
        <v>723</v>
      </c>
      <c r="H4476" s="259">
        <v>2</v>
      </c>
      <c r="I4476" s="259" t="s">
        <v>8179</v>
      </c>
      <c r="J4476" s="259" t="s">
        <v>8180</v>
      </c>
      <c r="K4476" s="259" t="s">
        <v>8181</v>
      </c>
      <c r="L4476" s="260">
        <v>45650</v>
      </c>
      <c r="M4476" s="259" t="s">
        <v>20</v>
      </c>
    </row>
    <row r="4477" spans="1:13" x14ac:dyDescent="0.35">
      <c r="A4477" s="261" t="s">
        <v>490</v>
      </c>
      <c r="B4477" s="261" t="s">
        <v>491</v>
      </c>
      <c r="C4477" s="261" t="s">
        <v>191</v>
      </c>
      <c r="D4477" s="261" t="s">
        <v>764</v>
      </c>
      <c r="E4477" s="261">
        <v>382388</v>
      </c>
      <c r="F4477" s="261" t="s">
        <v>8182</v>
      </c>
      <c r="G4477" s="261" t="s">
        <v>723</v>
      </c>
      <c r="H4477" s="261">
        <v>2</v>
      </c>
      <c r="I4477" s="261" t="s">
        <v>8183</v>
      </c>
      <c r="J4477" s="261" t="s">
        <v>8184</v>
      </c>
      <c r="K4477" s="261" t="s">
        <v>8185</v>
      </c>
      <c r="L4477" s="262">
        <v>45650</v>
      </c>
      <c r="M4477" s="261" t="s">
        <v>20</v>
      </c>
    </row>
    <row r="4478" spans="1:13" x14ac:dyDescent="0.35">
      <c r="A4478" s="259" t="s">
        <v>490</v>
      </c>
      <c r="B4478" s="259" t="s">
        <v>491</v>
      </c>
      <c r="C4478" s="259" t="s">
        <v>191</v>
      </c>
      <c r="D4478" s="259" t="s">
        <v>769</v>
      </c>
      <c r="E4478" s="259">
        <v>44999236</v>
      </c>
      <c r="F4478" s="259" t="s">
        <v>8186</v>
      </c>
      <c r="G4478" s="259" t="s">
        <v>723</v>
      </c>
      <c r="H4478" s="259">
        <v>2</v>
      </c>
      <c r="I4478" s="259" t="s">
        <v>8187</v>
      </c>
      <c r="J4478" s="259" t="s">
        <v>8188</v>
      </c>
      <c r="K4478" s="259" t="s">
        <v>8189</v>
      </c>
      <c r="L4478" s="260">
        <v>45650</v>
      </c>
      <c r="M4478" s="259" t="s">
        <v>20</v>
      </c>
    </row>
    <row r="4479" spans="1:13" x14ac:dyDescent="0.35">
      <c r="A4479" s="261" t="s">
        <v>490</v>
      </c>
      <c r="B4479" s="261" t="s">
        <v>491</v>
      </c>
      <c r="C4479" s="261" t="s">
        <v>191</v>
      </c>
      <c r="D4479" s="261" t="s">
        <v>774</v>
      </c>
      <c r="E4479" s="261">
        <v>7469898</v>
      </c>
      <c r="F4479" s="261" t="s">
        <v>8190</v>
      </c>
      <c r="G4479" s="261" t="s">
        <v>723</v>
      </c>
      <c r="H4479" s="261">
        <v>2</v>
      </c>
      <c r="I4479" s="261" t="s">
        <v>8191</v>
      </c>
      <c r="J4479" s="261" t="s">
        <v>8190</v>
      </c>
      <c r="K4479" s="261" t="s">
        <v>8192</v>
      </c>
      <c r="L4479" s="262">
        <v>45650</v>
      </c>
      <c r="M4479" s="261" t="s">
        <v>20</v>
      </c>
    </row>
    <row r="4480" spans="1:13" x14ac:dyDescent="0.35">
      <c r="A4480" s="259" t="s">
        <v>490</v>
      </c>
      <c r="B4480" s="259" t="s">
        <v>491</v>
      </c>
      <c r="C4480" s="259" t="s">
        <v>191</v>
      </c>
      <c r="D4480" s="259" t="s">
        <v>463</v>
      </c>
      <c r="E4480" s="259">
        <v>6258773</v>
      </c>
      <c r="F4480" s="259" t="s">
        <v>8193</v>
      </c>
      <c r="G4480" s="259" t="s">
        <v>723</v>
      </c>
      <c r="H4480" s="259">
        <v>2</v>
      </c>
      <c r="I4480" s="259" t="s">
        <v>8194</v>
      </c>
      <c r="J4480" s="259" t="s">
        <v>8195</v>
      </c>
      <c r="K4480" s="259" t="s">
        <v>8196</v>
      </c>
      <c r="L4480" s="260">
        <v>45650</v>
      </c>
      <c r="M4480" s="259" t="s">
        <v>20</v>
      </c>
    </row>
    <row r="4481" spans="1:13" x14ac:dyDescent="0.35">
      <c r="A4481" s="261" t="s">
        <v>490</v>
      </c>
      <c r="B4481" s="261" t="s">
        <v>491</v>
      </c>
      <c r="C4481" s="261" t="s">
        <v>191</v>
      </c>
      <c r="D4481" s="261" t="s">
        <v>644</v>
      </c>
      <c r="E4481" s="261">
        <v>480</v>
      </c>
      <c r="F4481" s="261" t="s">
        <v>8197</v>
      </c>
      <c r="G4481" s="261" t="s">
        <v>723</v>
      </c>
      <c r="H4481" s="261">
        <v>2</v>
      </c>
      <c r="I4481" s="261" t="s">
        <v>3328</v>
      </c>
      <c r="J4481" s="261" t="s">
        <v>8198</v>
      </c>
      <c r="K4481" s="261" t="s">
        <v>8199</v>
      </c>
      <c r="L4481" s="262">
        <v>45650</v>
      </c>
      <c r="M4481" s="261" t="s">
        <v>20</v>
      </c>
    </row>
    <row r="4482" spans="1:13" x14ac:dyDescent="0.35">
      <c r="A4482" s="259" t="s">
        <v>490</v>
      </c>
      <c r="B4482" s="259" t="s">
        <v>491</v>
      </c>
      <c r="C4482" s="259" t="s">
        <v>191</v>
      </c>
      <c r="D4482" s="259" t="s">
        <v>649</v>
      </c>
      <c r="E4482" s="259">
        <v>480</v>
      </c>
      <c r="F4482" s="259" t="s">
        <v>8197</v>
      </c>
      <c r="G4482" s="259" t="s">
        <v>723</v>
      </c>
      <c r="H4482" s="259">
        <v>2</v>
      </c>
      <c r="I4482" s="259" t="s">
        <v>3328</v>
      </c>
      <c r="J4482" s="259" t="s">
        <v>8198</v>
      </c>
      <c r="K4482" s="259" t="s">
        <v>8200</v>
      </c>
      <c r="L4482" s="260">
        <v>45650</v>
      </c>
      <c r="M4482" s="259" t="s">
        <v>20</v>
      </c>
    </row>
    <row r="4483" spans="1:13" x14ac:dyDescent="0.35">
      <c r="A4483" s="261" t="s">
        <v>490</v>
      </c>
      <c r="B4483" s="261" t="s">
        <v>491</v>
      </c>
      <c r="C4483" s="261" t="s">
        <v>191</v>
      </c>
      <c r="D4483" s="261" t="s">
        <v>797</v>
      </c>
      <c r="E4483" s="261">
        <v>126053</v>
      </c>
      <c r="F4483" s="261" t="s">
        <v>8201</v>
      </c>
      <c r="G4483" s="261" t="s">
        <v>723</v>
      </c>
      <c r="H4483" s="261">
        <v>2</v>
      </c>
      <c r="I4483" s="261" t="s">
        <v>8202</v>
      </c>
      <c r="J4483" s="261" t="s">
        <v>8203</v>
      </c>
      <c r="K4483" s="261" t="s">
        <v>8204</v>
      </c>
      <c r="L4483" s="262">
        <v>45650</v>
      </c>
      <c r="M4483" s="261" t="s">
        <v>20</v>
      </c>
    </row>
    <row r="4484" spans="1:13" x14ac:dyDescent="0.35">
      <c r="A4484" s="259" t="s">
        <v>490</v>
      </c>
      <c r="B4484" s="259" t="s">
        <v>491</v>
      </c>
      <c r="C4484" s="259" t="s">
        <v>191</v>
      </c>
      <c r="D4484" s="259" t="s">
        <v>802</v>
      </c>
      <c r="E4484" s="259">
        <v>37529338</v>
      </c>
      <c r="F4484" s="259" t="s">
        <v>8205</v>
      </c>
      <c r="G4484" s="259" t="s">
        <v>723</v>
      </c>
      <c r="H4484" s="259">
        <v>2</v>
      </c>
      <c r="I4484" s="259" t="s">
        <v>8206</v>
      </c>
      <c r="J4484" s="259" t="s">
        <v>5941</v>
      </c>
      <c r="K4484" s="259" t="s">
        <v>8207</v>
      </c>
      <c r="L4484" s="260">
        <v>45650</v>
      </c>
      <c r="M4484" s="259" t="s">
        <v>20</v>
      </c>
    </row>
    <row r="4485" spans="1:13" x14ac:dyDescent="0.35">
      <c r="A4485" s="261" t="s">
        <v>490</v>
      </c>
      <c r="B4485" s="261" t="s">
        <v>491</v>
      </c>
      <c r="C4485" s="261" t="s">
        <v>191</v>
      </c>
      <c r="D4485" s="261" t="s">
        <v>807</v>
      </c>
      <c r="E4485" s="261">
        <v>7343845</v>
      </c>
      <c r="F4485" s="261" t="s">
        <v>8208</v>
      </c>
      <c r="G4485" s="261" t="s">
        <v>723</v>
      </c>
      <c r="H4485" s="261">
        <v>2</v>
      </c>
      <c r="I4485" s="261" t="s">
        <v>8209</v>
      </c>
      <c r="J4485" s="261" t="s">
        <v>8210</v>
      </c>
      <c r="K4485" s="261" t="s">
        <v>8211</v>
      </c>
      <c r="L4485" s="262">
        <v>45650</v>
      </c>
      <c r="M4485" s="261" t="s">
        <v>20</v>
      </c>
    </row>
    <row r="4486" spans="1:13" x14ac:dyDescent="0.35">
      <c r="A4486" s="259" t="s">
        <v>490</v>
      </c>
      <c r="B4486" s="259" t="s">
        <v>491</v>
      </c>
      <c r="C4486" s="259" t="s">
        <v>191</v>
      </c>
      <c r="D4486" s="259" t="s">
        <v>810</v>
      </c>
      <c r="E4486" s="259">
        <v>93216</v>
      </c>
      <c r="F4486" s="259" t="s">
        <v>8201</v>
      </c>
      <c r="G4486" s="259" t="s">
        <v>723</v>
      </c>
      <c r="H4486" s="259">
        <v>2</v>
      </c>
      <c r="I4486" s="259" t="s">
        <v>8202</v>
      </c>
      <c r="J4486" s="259" t="s">
        <v>8212</v>
      </c>
      <c r="K4486" s="259" t="s">
        <v>8213</v>
      </c>
      <c r="L4486" s="260">
        <v>45650</v>
      </c>
      <c r="M4486" s="259" t="s">
        <v>20</v>
      </c>
    </row>
    <row r="4487" spans="1:13" x14ac:dyDescent="0.35">
      <c r="A4487" s="261" t="s">
        <v>490</v>
      </c>
      <c r="B4487" s="261" t="s">
        <v>491</v>
      </c>
      <c r="C4487" s="261" t="s">
        <v>191</v>
      </c>
      <c r="D4487" s="261" t="s">
        <v>813</v>
      </c>
      <c r="E4487" s="261">
        <v>32837</v>
      </c>
      <c r="F4487" s="261" t="s">
        <v>8201</v>
      </c>
      <c r="G4487" s="261" t="s">
        <v>723</v>
      </c>
      <c r="H4487" s="261">
        <v>2</v>
      </c>
      <c r="I4487" s="261" t="s">
        <v>8202</v>
      </c>
      <c r="J4487" s="261" t="s">
        <v>8212</v>
      </c>
      <c r="K4487" s="261" t="s">
        <v>8214</v>
      </c>
      <c r="L4487" s="262">
        <v>45650</v>
      </c>
      <c r="M4487" s="261" t="s">
        <v>20</v>
      </c>
    </row>
    <row r="4488" spans="1:13" x14ac:dyDescent="0.35">
      <c r="A4488" s="259" t="s">
        <v>490</v>
      </c>
      <c r="B4488" s="259" t="s">
        <v>491</v>
      </c>
      <c r="C4488" s="259" t="s">
        <v>191</v>
      </c>
      <c r="D4488" s="259" t="s">
        <v>679</v>
      </c>
      <c r="E4488" s="259">
        <v>0</v>
      </c>
      <c r="F4488" s="259" t="s">
        <v>8201</v>
      </c>
      <c r="G4488" s="259" t="s">
        <v>723</v>
      </c>
      <c r="H4488" s="259">
        <v>2</v>
      </c>
      <c r="I4488" s="259" t="s">
        <v>8202</v>
      </c>
      <c r="J4488" s="259" t="s">
        <v>8215</v>
      </c>
      <c r="K4488" s="259" t="s">
        <v>8216</v>
      </c>
      <c r="L4488" s="260">
        <v>45650</v>
      </c>
      <c r="M4488" s="259" t="s">
        <v>20</v>
      </c>
    </row>
    <row r="4489" spans="1:13" x14ac:dyDescent="0.35">
      <c r="A4489" s="261" t="s">
        <v>490</v>
      </c>
      <c r="B4489" s="261" t="s">
        <v>491</v>
      </c>
      <c r="C4489" s="261" t="s">
        <v>191</v>
      </c>
      <c r="D4489" s="261" t="s">
        <v>317</v>
      </c>
      <c r="E4489" s="261">
        <v>4</v>
      </c>
      <c r="F4489" s="261" t="s">
        <v>8217</v>
      </c>
      <c r="G4489" s="261" t="s">
        <v>723</v>
      </c>
      <c r="H4489" s="261">
        <v>2</v>
      </c>
      <c r="I4489" s="261" t="s">
        <v>8218</v>
      </c>
      <c r="J4489" s="261" t="s">
        <v>8219</v>
      </c>
      <c r="K4489" s="261" t="s">
        <v>8220</v>
      </c>
      <c r="L4489" s="262">
        <v>45650</v>
      </c>
      <c r="M4489" s="261" t="s">
        <v>20</v>
      </c>
    </row>
    <row r="4490" spans="1:13" x14ac:dyDescent="0.35">
      <c r="A4490" s="259" t="s">
        <v>189</v>
      </c>
      <c r="B4490" s="259" t="s">
        <v>190</v>
      </c>
      <c r="C4490" s="259" t="s">
        <v>191</v>
      </c>
      <c r="D4490" s="259" t="s">
        <v>759</v>
      </c>
      <c r="E4490" s="259">
        <v>45505000</v>
      </c>
      <c r="F4490" s="259" t="s">
        <v>8178</v>
      </c>
      <c r="G4490" s="259" t="s">
        <v>723</v>
      </c>
      <c r="H4490" s="259">
        <v>2</v>
      </c>
      <c r="I4490" s="259" t="s">
        <v>8179</v>
      </c>
      <c r="J4490" s="259" t="s">
        <v>8221</v>
      </c>
      <c r="K4490" s="259" t="s">
        <v>8222</v>
      </c>
      <c r="L4490" s="260">
        <v>45650</v>
      </c>
      <c r="M4490" s="259" t="s">
        <v>20</v>
      </c>
    </row>
    <row r="4491" spans="1:13" x14ac:dyDescent="0.35">
      <c r="A4491" s="261" t="s">
        <v>189</v>
      </c>
      <c r="B4491" s="261" t="s">
        <v>190</v>
      </c>
      <c r="C4491" s="261" t="s">
        <v>191</v>
      </c>
      <c r="D4491" s="261" t="s">
        <v>764</v>
      </c>
      <c r="E4491" s="261">
        <v>382388</v>
      </c>
      <c r="F4491" s="261" t="s">
        <v>8182</v>
      </c>
      <c r="G4491" s="261" t="s">
        <v>723</v>
      </c>
      <c r="H4491" s="261">
        <v>2</v>
      </c>
      <c r="I4491" s="261" t="s">
        <v>8183</v>
      </c>
      <c r="J4491" s="261" t="s">
        <v>8184</v>
      </c>
      <c r="K4491" s="261" t="s">
        <v>8223</v>
      </c>
      <c r="L4491" s="262">
        <v>45650</v>
      </c>
      <c r="M4491" s="261" t="s">
        <v>20</v>
      </c>
    </row>
    <row r="4492" spans="1:13" x14ac:dyDescent="0.35">
      <c r="A4492" s="259" t="s">
        <v>189</v>
      </c>
      <c r="B4492" s="259" t="s">
        <v>190</v>
      </c>
      <c r="C4492" s="259" t="s">
        <v>191</v>
      </c>
      <c r="D4492" s="259" t="s">
        <v>769</v>
      </c>
      <c r="E4492" s="259">
        <v>44690629</v>
      </c>
      <c r="F4492" s="259" t="s">
        <v>8186</v>
      </c>
      <c r="G4492" s="259" t="s">
        <v>723</v>
      </c>
      <c r="H4492" s="259">
        <v>2</v>
      </c>
      <c r="I4492" s="259" t="s">
        <v>8187</v>
      </c>
      <c r="J4492" s="259" t="s">
        <v>8224</v>
      </c>
      <c r="K4492" s="259" t="s">
        <v>8225</v>
      </c>
      <c r="L4492" s="260">
        <v>45650</v>
      </c>
      <c r="M4492" s="259" t="s">
        <v>20</v>
      </c>
    </row>
    <row r="4493" spans="1:13" x14ac:dyDescent="0.35">
      <c r="A4493" s="261" t="s">
        <v>189</v>
      </c>
      <c r="B4493" s="261" t="s">
        <v>190</v>
      </c>
      <c r="C4493" s="261" t="s">
        <v>191</v>
      </c>
      <c r="D4493" s="261" t="s">
        <v>774</v>
      </c>
      <c r="E4493" s="261">
        <v>5950166</v>
      </c>
      <c r="F4493" s="261" t="s">
        <v>8226</v>
      </c>
      <c r="G4493" s="261" t="s">
        <v>723</v>
      </c>
      <c r="H4493" s="261">
        <v>2</v>
      </c>
      <c r="I4493" s="261" t="s">
        <v>8227</v>
      </c>
      <c r="J4493" s="261" t="s">
        <v>8228</v>
      </c>
      <c r="K4493" s="261" t="s">
        <v>8229</v>
      </c>
      <c r="L4493" s="262">
        <v>45650</v>
      </c>
      <c r="M4493" s="261" t="s">
        <v>20</v>
      </c>
    </row>
    <row r="4494" spans="1:13" x14ac:dyDescent="0.35">
      <c r="A4494" s="259" t="s">
        <v>189</v>
      </c>
      <c r="B4494" s="259" t="s">
        <v>190</v>
      </c>
      <c r="C4494" s="259" t="s">
        <v>191</v>
      </c>
      <c r="D4494" s="259" t="s">
        <v>463</v>
      </c>
      <c r="E4494" s="259">
        <v>5950166</v>
      </c>
      <c r="F4494" s="259" t="s">
        <v>8226</v>
      </c>
      <c r="G4494" s="259" t="s">
        <v>723</v>
      </c>
      <c r="H4494" s="259">
        <v>2</v>
      </c>
      <c r="I4494" s="259" t="s">
        <v>8227</v>
      </c>
      <c r="J4494" s="259" t="s">
        <v>8230</v>
      </c>
      <c r="K4494" s="259" t="s">
        <v>8231</v>
      </c>
      <c r="L4494" s="260">
        <v>45650</v>
      </c>
      <c r="M4494" s="259" t="s">
        <v>20</v>
      </c>
    </row>
    <row r="4495" spans="1:13" x14ac:dyDescent="0.35">
      <c r="A4495" s="261" t="s">
        <v>189</v>
      </c>
      <c r="B4495" s="261" t="s">
        <v>190</v>
      </c>
      <c r="C4495" s="261" t="s">
        <v>191</v>
      </c>
      <c r="D4495" s="261" t="s">
        <v>644</v>
      </c>
      <c r="E4495" s="261">
        <v>480</v>
      </c>
      <c r="F4495" s="261" t="s">
        <v>8197</v>
      </c>
      <c r="G4495" s="261" t="s">
        <v>723</v>
      </c>
      <c r="H4495" s="261">
        <v>2</v>
      </c>
      <c r="I4495" s="261" t="s">
        <v>3328</v>
      </c>
      <c r="J4495" s="261" t="s">
        <v>8232</v>
      </c>
      <c r="K4495" s="261" t="s">
        <v>8233</v>
      </c>
      <c r="L4495" s="262">
        <v>45650</v>
      </c>
      <c r="M4495" s="261" t="s">
        <v>20</v>
      </c>
    </row>
    <row r="4496" spans="1:13" x14ac:dyDescent="0.35">
      <c r="A4496" s="259" t="s">
        <v>189</v>
      </c>
      <c r="B4496" s="259" t="s">
        <v>190</v>
      </c>
      <c r="C4496" s="259" t="s">
        <v>191</v>
      </c>
      <c r="D4496" s="259" t="s">
        <v>649</v>
      </c>
      <c r="E4496" s="259">
        <v>480</v>
      </c>
      <c r="F4496" s="259" t="s">
        <v>8197</v>
      </c>
      <c r="G4496" s="259" t="s">
        <v>723</v>
      </c>
      <c r="H4496" s="259">
        <v>2</v>
      </c>
      <c r="I4496" s="259" t="s">
        <v>3328</v>
      </c>
      <c r="J4496" s="259" t="s">
        <v>8234</v>
      </c>
      <c r="K4496" s="259" t="s">
        <v>8235</v>
      </c>
      <c r="L4496" s="260">
        <v>45650</v>
      </c>
      <c r="M4496" s="259" t="s">
        <v>20</v>
      </c>
    </row>
    <row r="4497" spans="1:13" x14ac:dyDescent="0.35">
      <c r="A4497" s="261" t="s">
        <v>189</v>
      </c>
      <c r="B4497" s="261" t="s">
        <v>190</v>
      </c>
      <c r="C4497" s="261" t="s">
        <v>191</v>
      </c>
      <c r="D4497" s="261" t="s">
        <v>797</v>
      </c>
      <c r="E4497" s="261">
        <v>89253</v>
      </c>
      <c r="F4497" s="261" t="s">
        <v>8236</v>
      </c>
      <c r="G4497" s="261" t="s">
        <v>723</v>
      </c>
      <c r="H4497" s="261">
        <v>2</v>
      </c>
      <c r="I4497" s="261" t="s">
        <v>8237</v>
      </c>
      <c r="J4497" s="261" t="s">
        <v>8238</v>
      </c>
      <c r="K4497" s="261" t="s">
        <v>8239</v>
      </c>
      <c r="L4497" s="262">
        <v>45650</v>
      </c>
      <c r="M4497" s="261" t="s">
        <v>20</v>
      </c>
    </row>
    <row r="4498" spans="1:13" x14ac:dyDescent="0.35">
      <c r="A4498" s="259" t="s">
        <v>189</v>
      </c>
      <c r="B4498" s="259" t="s">
        <v>190</v>
      </c>
      <c r="C4498" s="259" t="s">
        <v>191</v>
      </c>
      <c r="D4498" s="259" t="s">
        <v>802</v>
      </c>
      <c r="E4498" s="259">
        <v>38740463</v>
      </c>
      <c r="F4498" s="259" t="s">
        <v>8240</v>
      </c>
      <c r="G4498" s="259" t="s">
        <v>22</v>
      </c>
      <c r="H4498" s="259">
        <v>3</v>
      </c>
      <c r="I4498" s="259" t="s">
        <v>8241</v>
      </c>
      <c r="J4498" s="259" t="s">
        <v>8242</v>
      </c>
      <c r="K4498" s="259" t="s">
        <v>8243</v>
      </c>
      <c r="L4498" s="260">
        <v>45650</v>
      </c>
      <c r="M4498" s="259" t="s">
        <v>20</v>
      </c>
    </row>
    <row r="4499" spans="1:13" x14ac:dyDescent="0.35">
      <c r="A4499" s="261" t="s">
        <v>189</v>
      </c>
      <c r="B4499" s="261" t="s">
        <v>190</v>
      </c>
      <c r="C4499" s="261" t="s">
        <v>191</v>
      </c>
      <c r="D4499" s="261" t="s">
        <v>807</v>
      </c>
      <c r="E4499" s="261">
        <v>5860913</v>
      </c>
      <c r="F4499" s="261" t="s">
        <v>8236</v>
      </c>
      <c r="G4499" s="261" t="s">
        <v>723</v>
      </c>
      <c r="H4499" s="261">
        <v>2</v>
      </c>
      <c r="I4499" s="261" t="s">
        <v>8237</v>
      </c>
      <c r="J4499" s="261" t="s">
        <v>8244</v>
      </c>
      <c r="K4499" s="261" t="s">
        <v>8245</v>
      </c>
      <c r="L4499" s="262">
        <v>45650</v>
      </c>
      <c r="M4499" s="261" t="s">
        <v>20</v>
      </c>
    </row>
    <row r="4500" spans="1:13" x14ac:dyDescent="0.35">
      <c r="A4500" s="259" t="s">
        <v>189</v>
      </c>
      <c r="B4500" s="259" t="s">
        <v>190</v>
      </c>
      <c r="C4500" s="259" t="s">
        <v>191</v>
      </c>
      <c r="D4500" s="259" t="s">
        <v>810</v>
      </c>
      <c r="E4500" s="259">
        <v>59502</v>
      </c>
      <c r="F4500" s="259" t="s">
        <v>8236</v>
      </c>
      <c r="G4500" s="259" t="s">
        <v>723</v>
      </c>
      <c r="H4500" s="259">
        <v>2</v>
      </c>
      <c r="I4500" s="259" t="s">
        <v>8237</v>
      </c>
      <c r="J4500" s="259" t="s">
        <v>8246</v>
      </c>
      <c r="K4500" s="259" t="s">
        <v>8247</v>
      </c>
      <c r="L4500" s="260">
        <v>45650</v>
      </c>
      <c r="M4500" s="259" t="s">
        <v>20</v>
      </c>
    </row>
    <row r="4501" spans="1:13" x14ac:dyDescent="0.35">
      <c r="A4501" s="261" t="s">
        <v>189</v>
      </c>
      <c r="B4501" s="261" t="s">
        <v>190</v>
      </c>
      <c r="C4501" s="261" t="s">
        <v>191</v>
      </c>
      <c r="D4501" s="261" t="s">
        <v>813</v>
      </c>
      <c r="E4501" s="261">
        <v>29751</v>
      </c>
      <c r="F4501" s="261" t="s">
        <v>8236</v>
      </c>
      <c r="G4501" s="261" t="s">
        <v>723</v>
      </c>
      <c r="H4501" s="261">
        <v>2</v>
      </c>
      <c r="I4501" s="261" t="s">
        <v>8237</v>
      </c>
      <c r="J4501" s="261" t="s">
        <v>8246</v>
      </c>
      <c r="K4501" s="261" t="s">
        <v>8248</v>
      </c>
      <c r="L4501" s="262">
        <v>45650</v>
      </c>
      <c r="M4501" s="261" t="s">
        <v>20</v>
      </c>
    </row>
    <row r="4502" spans="1:13" x14ac:dyDescent="0.35">
      <c r="A4502" s="259" t="s">
        <v>189</v>
      </c>
      <c r="B4502" s="259" t="s">
        <v>190</v>
      </c>
      <c r="C4502" s="259" t="s">
        <v>191</v>
      </c>
      <c r="D4502" s="259" t="s">
        <v>679</v>
      </c>
      <c r="E4502" s="259">
        <v>0</v>
      </c>
      <c r="F4502" s="259" t="s">
        <v>8236</v>
      </c>
      <c r="G4502" s="259" t="s">
        <v>723</v>
      </c>
      <c r="H4502" s="259">
        <v>2</v>
      </c>
      <c r="I4502" s="259" t="s">
        <v>8237</v>
      </c>
      <c r="J4502" s="259" t="s">
        <v>8246</v>
      </c>
      <c r="K4502" s="259" t="s">
        <v>8249</v>
      </c>
      <c r="L4502" s="260">
        <v>45650</v>
      </c>
      <c r="M4502" s="259" t="s">
        <v>20</v>
      </c>
    </row>
    <row r="4503" spans="1:13" x14ac:dyDescent="0.35">
      <c r="A4503" s="261" t="s">
        <v>189</v>
      </c>
      <c r="B4503" s="261" t="s">
        <v>190</v>
      </c>
      <c r="C4503" s="261" t="s">
        <v>191</v>
      </c>
      <c r="D4503" s="261" t="s">
        <v>317</v>
      </c>
      <c r="E4503" s="261">
        <v>2</v>
      </c>
      <c r="F4503" s="261" t="s">
        <v>8226</v>
      </c>
      <c r="G4503" s="261" t="s">
        <v>723</v>
      </c>
      <c r="H4503" s="261">
        <v>2</v>
      </c>
      <c r="I4503" s="261" t="s">
        <v>8227</v>
      </c>
      <c r="J4503" s="261" t="s">
        <v>8250</v>
      </c>
      <c r="K4503" s="261" t="s">
        <v>8251</v>
      </c>
      <c r="L4503" s="262">
        <v>45650</v>
      </c>
      <c r="M4503" s="261" t="s">
        <v>20</v>
      </c>
    </row>
    <row r="4504" spans="1:13" x14ac:dyDescent="0.35">
      <c r="A4504" s="259" t="s">
        <v>195</v>
      </c>
      <c r="B4504" s="259" t="s">
        <v>196</v>
      </c>
      <c r="C4504" s="259" t="s">
        <v>191</v>
      </c>
      <c r="D4504" s="259" t="s">
        <v>759</v>
      </c>
      <c r="E4504" s="259">
        <v>45505000</v>
      </c>
      <c r="F4504" s="259" t="s">
        <v>8178</v>
      </c>
      <c r="G4504" s="259" t="s">
        <v>723</v>
      </c>
      <c r="H4504" s="259">
        <v>2</v>
      </c>
      <c r="I4504" s="259" t="s">
        <v>8179</v>
      </c>
      <c r="J4504" s="259" t="s">
        <v>8221</v>
      </c>
      <c r="K4504" s="259" t="s">
        <v>8252</v>
      </c>
      <c r="L4504" s="260">
        <v>45650</v>
      </c>
      <c r="M4504" s="259" t="s">
        <v>20</v>
      </c>
    </row>
    <row r="4505" spans="1:13" x14ac:dyDescent="0.35">
      <c r="A4505" s="261" t="s">
        <v>195</v>
      </c>
      <c r="B4505" s="261" t="s">
        <v>196</v>
      </c>
      <c r="C4505" s="261" t="s">
        <v>191</v>
      </c>
      <c r="D4505" s="261" t="s">
        <v>764</v>
      </c>
      <c r="E4505" s="261">
        <v>36000</v>
      </c>
      <c r="F4505" s="261" t="s">
        <v>8253</v>
      </c>
      <c r="G4505" s="261" t="s">
        <v>404</v>
      </c>
      <c r="H4505" s="261">
        <v>1</v>
      </c>
      <c r="I4505" s="261" t="s">
        <v>8254</v>
      </c>
      <c r="J4505" s="261" t="s">
        <v>8255</v>
      </c>
      <c r="K4505" s="261" t="s">
        <v>8256</v>
      </c>
      <c r="L4505" s="262">
        <v>45650</v>
      </c>
      <c r="M4505" s="261" t="s">
        <v>20</v>
      </c>
    </row>
    <row r="4506" spans="1:13" x14ac:dyDescent="0.35">
      <c r="A4506" s="259" t="s">
        <v>195</v>
      </c>
      <c r="B4506" s="259" t="s">
        <v>196</v>
      </c>
      <c r="C4506" s="259" t="s">
        <v>191</v>
      </c>
      <c r="D4506" s="259" t="s">
        <v>769</v>
      </c>
      <c r="E4506" s="259">
        <v>6997582</v>
      </c>
      <c r="F4506" s="259" t="s">
        <v>8257</v>
      </c>
      <c r="G4506" s="259" t="s">
        <v>723</v>
      </c>
      <c r="H4506" s="259">
        <v>2</v>
      </c>
      <c r="I4506" s="259" t="s">
        <v>8258</v>
      </c>
      <c r="J4506" s="259" t="s">
        <v>8259</v>
      </c>
      <c r="K4506" s="259" t="s">
        <v>8260</v>
      </c>
      <c r="L4506" s="260">
        <v>45650</v>
      </c>
      <c r="M4506" s="259" t="s">
        <v>20</v>
      </c>
    </row>
    <row r="4507" spans="1:13" x14ac:dyDescent="0.35">
      <c r="A4507" s="261" t="s">
        <v>195</v>
      </c>
      <c r="B4507" s="261" t="s">
        <v>196</v>
      </c>
      <c r="C4507" s="261" t="s">
        <v>191</v>
      </c>
      <c r="D4507" s="261" t="s">
        <v>774</v>
      </c>
      <c r="E4507" s="261">
        <v>1519732</v>
      </c>
      <c r="F4507" s="261" t="s">
        <v>8261</v>
      </c>
      <c r="G4507" s="261" t="s">
        <v>723</v>
      </c>
      <c r="H4507" s="261">
        <v>2</v>
      </c>
      <c r="I4507" s="261" t="s">
        <v>8262</v>
      </c>
      <c r="J4507" s="261" t="s">
        <v>8263</v>
      </c>
      <c r="K4507" s="261" t="s">
        <v>8264</v>
      </c>
      <c r="L4507" s="262">
        <v>45650</v>
      </c>
      <c r="M4507" s="261" t="s">
        <v>20</v>
      </c>
    </row>
    <row r="4508" spans="1:13" x14ac:dyDescent="0.35">
      <c r="A4508" s="259" t="s">
        <v>195</v>
      </c>
      <c r="B4508" s="259" t="s">
        <v>196</v>
      </c>
      <c r="C4508" s="259" t="s">
        <v>191</v>
      </c>
      <c r="D4508" s="259" t="s">
        <v>463</v>
      </c>
      <c r="E4508" s="259">
        <v>308607</v>
      </c>
      <c r="F4508" s="259" t="s">
        <v>8265</v>
      </c>
      <c r="G4508" s="259" t="s">
        <v>723</v>
      </c>
      <c r="H4508" s="259">
        <v>2</v>
      </c>
      <c r="I4508" s="259" t="s">
        <v>8266</v>
      </c>
      <c r="J4508" s="259" t="s">
        <v>8267</v>
      </c>
      <c r="K4508" s="259" t="s">
        <v>8268</v>
      </c>
      <c r="L4508" s="260">
        <v>45650</v>
      </c>
      <c r="M4508" s="259" t="s">
        <v>20</v>
      </c>
    </row>
    <row r="4509" spans="1:13" x14ac:dyDescent="0.35">
      <c r="A4509" s="261" t="s">
        <v>195</v>
      </c>
      <c r="B4509" s="261" t="s">
        <v>196</v>
      </c>
      <c r="C4509" s="261" t="s">
        <v>191</v>
      </c>
      <c r="D4509" s="261" t="s">
        <v>644</v>
      </c>
      <c r="E4509" s="261" t="s">
        <v>17</v>
      </c>
      <c r="F4509" s="261" t="s">
        <v>17</v>
      </c>
      <c r="G4509" s="261" t="s">
        <v>17</v>
      </c>
      <c r="H4509" s="261" t="s">
        <v>17</v>
      </c>
      <c r="I4509" s="261" t="s">
        <v>17</v>
      </c>
      <c r="J4509" s="261" t="s">
        <v>17</v>
      </c>
      <c r="K4509" s="261" t="s">
        <v>8269</v>
      </c>
      <c r="L4509" s="262">
        <v>45650</v>
      </c>
      <c r="M4509" s="261" t="s">
        <v>20</v>
      </c>
    </row>
    <row r="4510" spans="1:13" x14ac:dyDescent="0.35">
      <c r="A4510" s="259" t="s">
        <v>195</v>
      </c>
      <c r="B4510" s="259" t="s">
        <v>196</v>
      </c>
      <c r="C4510" s="259" t="s">
        <v>191</v>
      </c>
      <c r="D4510" s="259" t="s">
        <v>649</v>
      </c>
      <c r="E4510" s="259">
        <v>480</v>
      </c>
      <c r="F4510" s="259" t="s">
        <v>8197</v>
      </c>
      <c r="G4510" s="259" t="s">
        <v>723</v>
      </c>
      <c r="H4510" s="259">
        <v>2</v>
      </c>
      <c r="I4510" s="259" t="s">
        <v>3328</v>
      </c>
      <c r="J4510" s="259" t="s">
        <v>8270</v>
      </c>
      <c r="K4510" s="259" t="s">
        <v>8271</v>
      </c>
      <c r="L4510" s="260">
        <v>45650</v>
      </c>
      <c r="M4510" s="259" t="s">
        <v>20</v>
      </c>
    </row>
    <row r="4511" spans="1:13" x14ac:dyDescent="0.35">
      <c r="A4511" s="261" t="s">
        <v>195</v>
      </c>
      <c r="B4511" s="261" t="s">
        <v>196</v>
      </c>
      <c r="C4511" s="261" t="s">
        <v>191</v>
      </c>
      <c r="D4511" s="261" t="s">
        <v>797</v>
      </c>
      <c r="E4511" s="261">
        <v>36800</v>
      </c>
      <c r="F4511" s="261" t="s">
        <v>8272</v>
      </c>
      <c r="G4511" s="261" t="s">
        <v>723</v>
      </c>
      <c r="H4511" s="261">
        <v>2</v>
      </c>
      <c r="I4511" s="261" t="s">
        <v>8273</v>
      </c>
      <c r="J4511" s="261" t="s">
        <v>8274</v>
      </c>
      <c r="K4511" s="261" t="s">
        <v>8275</v>
      </c>
      <c r="L4511" s="262">
        <v>45650</v>
      </c>
      <c r="M4511" s="261" t="s">
        <v>20</v>
      </c>
    </row>
    <row r="4512" spans="1:13" x14ac:dyDescent="0.35">
      <c r="A4512" s="259" t="s">
        <v>195</v>
      </c>
      <c r="B4512" s="259" t="s">
        <v>196</v>
      </c>
      <c r="C4512" s="259" t="s">
        <v>191</v>
      </c>
      <c r="D4512" s="259" t="s">
        <v>802</v>
      </c>
      <c r="E4512" s="259">
        <v>5477850</v>
      </c>
      <c r="F4512" s="259" t="s">
        <v>8276</v>
      </c>
      <c r="G4512" s="259" t="s">
        <v>723</v>
      </c>
      <c r="H4512" s="259">
        <v>2</v>
      </c>
      <c r="I4512" s="259" t="s">
        <v>8277</v>
      </c>
      <c r="J4512" s="259" t="s">
        <v>5941</v>
      </c>
      <c r="K4512" s="259" t="s">
        <v>8278</v>
      </c>
      <c r="L4512" s="260">
        <v>45650</v>
      </c>
      <c r="M4512" s="259" t="s">
        <v>20</v>
      </c>
    </row>
    <row r="4513" spans="1:13" x14ac:dyDescent="0.35">
      <c r="A4513" s="261" t="s">
        <v>195</v>
      </c>
      <c r="B4513" s="261" t="s">
        <v>196</v>
      </c>
      <c r="C4513" s="261" t="s">
        <v>191</v>
      </c>
      <c r="D4513" s="261" t="s">
        <v>807</v>
      </c>
      <c r="E4513" s="261">
        <v>1482932</v>
      </c>
      <c r="F4513" s="261" t="s">
        <v>8261</v>
      </c>
      <c r="G4513" s="261" t="s">
        <v>723</v>
      </c>
      <c r="H4513" s="261">
        <v>2</v>
      </c>
      <c r="I4513" s="261" t="s">
        <v>8262</v>
      </c>
      <c r="J4513" s="261" t="s">
        <v>8210</v>
      </c>
      <c r="K4513" s="261" t="s">
        <v>8279</v>
      </c>
      <c r="L4513" s="262">
        <v>45650</v>
      </c>
      <c r="M4513" s="261" t="s">
        <v>20</v>
      </c>
    </row>
    <row r="4514" spans="1:13" x14ac:dyDescent="0.35">
      <c r="A4514" s="259" t="s">
        <v>195</v>
      </c>
      <c r="B4514" s="259" t="s">
        <v>196</v>
      </c>
      <c r="C4514" s="259" t="s">
        <v>191</v>
      </c>
      <c r="D4514" s="259" t="s">
        <v>810</v>
      </c>
      <c r="E4514" s="259">
        <v>33714</v>
      </c>
      <c r="F4514" s="259" t="s">
        <v>8272</v>
      </c>
      <c r="G4514" s="259" t="s">
        <v>723</v>
      </c>
      <c r="H4514" s="259">
        <v>2</v>
      </c>
      <c r="I4514" s="259" t="s">
        <v>8273</v>
      </c>
      <c r="J4514" s="259" t="s">
        <v>8280</v>
      </c>
      <c r="K4514" s="259" t="s">
        <v>8281</v>
      </c>
      <c r="L4514" s="260">
        <v>45650</v>
      </c>
      <c r="M4514" s="259" t="s">
        <v>20</v>
      </c>
    </row>
    <row r="4515" spans="1:13" x14ac:dyDescent="0.35">
      <c r="A4515" s="261" t="s">
        <v>195</v>
      </c>
      <c r="B4515" s="261" t="s">
        <v>196</v>
      </c>
      <c r="C4515" s="261" t="s">
        <v>191</v>
      </c>
      <c r="D4515" s="261" t="s">
        <v>813</v>
      </c>
      <c r="E4515" s="261">
        <v>3086</v>
      </c>
      <c r="F4515" s="261" t="s">
        <v>8272</v>
      </c>
      <c r="G4515" s="261" t="s">
        <v>723</v>
      </c>
      <c r="H4515" s="261">
        <v>2</v>
      </c>
      <c r="I4515" s="261" t="s">
        <v>8273</v>
      </c>
      <c r="J4515" s="261" t="s">
        <v>8280</v>
      </c>
      <c r="K4515" s="261" t="s">
        <v>8282</v>
      </c>
      <c r="L4515" s="262">
        <v>45650</v>
      </c>
      <c r="M4515" s="261" t="s">
        <v>20</v>
      </c>
    </row>
    <row r="4516" spans="1:13" x14ac:dyDescent="0.35">
      <c r="A4516" s="259" t="s">
        <v>195</v>
      </c>
      <c r="B4516" s="259" t="s">
        <v>196</v>
      </c>
      <c r="C4516" s="259" t="s">
        <v>191</v>
      </c>
      <c r="D4516" s="259" t="s">
        <v>679</v>
      </c>
      <c r="E4516" s="259">
        <v>0</v>
      </c>
      <c r="F4516" s="259" t="s">
        <v>8272</v>
      </c>
      <c r="G4516" s="259" t="s">
        <v>723</v>
      </c>
      <c r="H4516" s="259">
        <v>2</v>
      </c>
      <c r="I4516" s="259" t="s">
        <v>8273</v>
      </c>
      <c r="J4516" s="259" t="s">
        <v>8283</v>
      </c>
      <c r="K4516" s="259" t="s">
        <v>8284</v>
      </c>
      <c r="L4516" s="260">
        <v>45650</v>
      </c>
      <c r="M4516" s="259" t="s">
        <v>20</v>
      </c>
    </row>
    <row r="4517" spans="1:13" x14ac:dyDescent="0.35">
      <c r="A4517" s="261" t="s">
        <v>195</v>
      </c>
      <c r="B4517" s="261" t="s">
        <v>196</v>
      </c>
      <c r="C4517" s="261" t="s">
        <v>191</v>
      </c>
      <c r="D4517" s="261" t="s">
        <v>317</v>
      </c>
      <c r="E4517" s="261">
        <v>2</v>
      </c>
      <c r="F4517" s="261" t="s">
        <v>8272</v>
      </c>
      <c r="G4517" s="261" t="s">
        <v>723</v>
      </c>
      <c r="H4517" s="261">
        <v>2</v>
      </c>
      <c r="I4517" s="261" t="s">
        <v>8273</v>
      </c>
      <c r="J4517" s="261" t="s">
        <v>8285</v>
      </c>
      <c r="K4517" s="261" t="s">
        <v>8286</v>
      </c>
      <c r="L4517" s="262">
        <v>45650</v>
      </c>
      <c r="M4517" s="261" t="s">
        <v>20</v>
      </c>
    </row>
    <row r="4518" spans="1:13" x14ac:dyDescent="0.35">
      <c r="A4518" s="259" t="s">
        <v>82</v>
      </c>
      <c r="B4518" s="259" t="s">
        <v>83</v>
      </c>
      <c r="C4518" s="259" t="s">
        <v>84</v>
      </c>
      <c r="D4518" s="259" t="s">
        <v>759</v>
      </c>
      <c r="E4518" s="259">
        <v>11720792</v>
      </c>
      <c r="F4518" s="259" t="s">
        <v>8287</v>
      </c>
      <c r="G4518" s="259" t="s">
        <v>404</v>
      </c>
      <c r="H4518" s="259">
        <v>1</v>
      </c>
      <c r="I4518" s="259" t="s">
        <v>8288</v>
      </c>
      <c r="J4518" s="259" t="s">
        <v>8289</v>
      </c>
      <c r="K4518" s="259" t="s">
        <v>8290</v>
      </c>
      <c r="L4518" s="260">
        <v>45650</v>
      </c>
      <c r="M4518" s="259" t="s">
        <v>20</v>
      </c>
    </row>
    <row r="4519" spans="1:13" x14ac:dyDescent="0.35">
      <c r="A4519" s="261" t="s">
        <v>82</v>
      </c>
      <c r="B4519" s="261" t="s">
        <v>83</v>
      </c>
      <c r="C4519" s="261" t="s">
        <v>84</v>
      </c>
      <c r="D4519" s="261" t="s">
        <v>764</v>
      </c>
      <c r="E4519" s="261">
        <v>40463</v>
      </c>
      <c r="F4519" s="261" t="s">
        <v>8291</v>
      </c>
      <c r="G4519" s="261" t="s">
        <v>723</v>
      </c>
      <c r="H4519" s="261">
        <v>2</v>
      </c>
      <c r="I4519" s="261" t="s">
        <v>8292</v>
      </c>
      <c r="J4519" s="261" t="s">
        <v>8293</v>
      </c>
      <c r="K4519" s="261" t="s">
        <v>8294</v>
      </c>
      <c r="L4519" s="262">
        <v>45650</v>
      </c>
      <c r="M4519" s="261" t="s">
        <v>20</v>
      </c>
    </row>
    <row r="4520" spans="1:13" x14ac:dyDescent="0.35">
      <c r="A4520" s="259" t="s">
        <v>82</v>
      </c>
      <c r="B4520" s="259" t="s">
        <v>83</v>
      </c>
      <c r="C4520" s="259" t="s">
        <v>84</v>
      </c>
      <c r="D4520" s="259" t="s">
        <v>769</v>
      </c>
      <c r="E4520" s="259">
        <v>9279900</v>
      </c>
      <c r="F4520" s="259" t="s">
        <v>8295</v>
      </c>
      <c r="G4520" s="259" t="s">
        <v>723</v>
      </c>
      <c r="H4520" s="259">
        <v>2</v>
      </c>
      <c r="I4520" s="259" t="s">
        <v>8292</v>
      </c>
      <c r="J4520" s="259" t="s">
        <v>8296</v>
      </c>
      <c r="K4520" s="259" t="s">
        <v>8297</v>
      </c>
      <c r="L4520" s="260">
        <v>45650</v>
      </c>
      <c r="M4520" s="259" t="s">
        <v>20</v>
      </c>
    </row>
    <row r="4521" spans="1:13" x14ac:dyDescent="0.35">
      <c r="A4521" s="261" t="s">
        <v>82</v>
      </c>
      <c r="B4521" s="261" t="s">
        <v>83</v>
      </c>
      <c r="C4521" s="261" t="s">
        <v>84</v>
      </c>
      <c r="D4521" s="261" t="s">
        <v>774</v>
      </c>
      <c r="E4521" s="261">
        <v>1840000</v>
      </c>
      <c r="F4521" s="261" t="s">
        <v>8298</v>
      </c>
      <c r="G4521" s="261" t="s">
        <v>22</v>
      </c>
      <c r="H4521" s="261">
        <v>3</v>
      </c>
      <c r="I4521" s="261" t="s">
        <v>8299</v>
      </c>
      <c r="J4521" s="261" t="s">
        <v>8300</v>
      </c>
      <c r="K4521" s="261" t="s">
        <v>8301</v>
      </c>
      <c r="L4521" s="262">
        <v>45650</v>
      </c>
      <c r="M4521" s="261" t="s">
        <v>20</v>
      </c>
    </row>
    <row r="4522" spans="1:13" x14ac:dyDescent="0.35">
      <c r="A4522" s="259" t="s">
        <v>82</v>
      </c>
      <c r="B4522" s="259" t="s">
        <v>83</v>
      </c>
      <c r="C4522" s="259" t="s">
        <v>84</v>
      </c>
      <c r="D4522" s="259" t="s">
        <v>463</v>
      </c>
      <c r="E4522" s="259">
        <v>1320000</v>
      </c>
      <c r="F4522" s="259" t="s">
        <v>8302</v>
      </c>
      <c r="G4522" s="259" t="s">
        <v>22</v>
      </c>
      <c r="H4522" s="259">
        <v>3</v>
      </c>
      <c r="I4522" s="259" t="s">
        <v>8303</v>
      </c>
      <c r="J4522" s="259" t="s">
        <v>8304</v>
      </c>
      <c r="K4522" s="259" t="s">
        <v>8305</v>
      </c>
      <c r="L4522" s="260">
        <v>45650</v>
      </c>
      <c r="M4522" s="259" t="s">
        <v>20</v>
      </c>
    </row>
    <row r="4523" spans="1:13" x14ac:dyDescent="0.35">
      <c r="A4523" s="261" t="s">
        <v>82</v>
      </c>
      <c r="B4523" s="261" t="s">
        <v>83</v>
      </c>
      <c r="C4523" s="261" t="s">
        <v>84</v>
      </c>
      <c r="D4523" s="261" t="s">
        <v>797</v>
      </c>
      <c r="E4523" s="261">
        <v>1351600</v>
      </c>
      <c r="F4523" s="261" t="s">
        <v>8306</v>
      </c>
      <c r="G4523" s="261" t="s">
        <v>22</v>
      </c>
      <c r="H4523" s="261">
        <v>3</v>
      </c>
      <c r="I4523" s="261" t="s">
        <v>8307</v>
      </c>
      <c r="J4523" s="261" t="s">
        <v>8308</v>
      </c>
      <c r="K4523" s="261" t="s">
        <v>8309</v>
      </c>
      <c r="L4523" s="262">
        <v>45650</v>
      </c>
      <c r="M4523" s="261" t="s">
        <v>20</v>
      </c>
    </row>
    <row r="4524" spans="1:13" x14ac:dyDescent="0.35">
      <c r="A4524" s="259" t="s">
        <v>82</v>
      </c>
      <c r="B4524" s="259" t="s">
        <v>83</v>
      </c>
      <c r="C4524" s="259" t="s">
        <v>84</v>
      </c>
      <c r="D4524" s="259" t="s">
        <v>802</v>
      </c>
      <c r="E4524" s="259">
        <v>7439900</v>
      </c>
      <c r="F4524" s="259" t="s">
        <v>8310</v>
      </c>
      <c r="G4524" s="259" t="s">
        <v>22</v>
      </c>
      <c r="H4524" s="259">
        <v>3</v>
      </c>
      <c r="I4524" s="259" t="s">
        <v>8311</v>
      </c>
      <c r="J4524" s="259" t="s">
        <v>5941</v>
      </c>
      <c r="K4524" s="259" t="s">
        <v>8312</v>
      </c>
      <c r="L4524" s="260">
        <v>45650</v>
      </c>
      <c r="M4524" s="259" t="s">
        <v>20</v>
      </c>
    </row>
    <row r="4525" spans="1:13" x14ac:dyDescent="0.35">
      <c r="A4525" s="261" t="s">
        <v>82</v>
      </c>
      <c r="B4525" s="261" t="s">
        <v>83</v>
      </c>
      <c r="C4525" s="261" t="s">
        <v>84</v>
      </c>
      <c r="D4525" s="261" t="s">
        <v>807</v>
      </c>
      <c r="E4525" s="261">
        <v>488400</v>
      </c>
      <c r="F4525" s="261" t="s">
        <v>8306</v>
      </c>
      <c r="G4525" s="261" t="s">
        <v>22</v>
      </c>
      <c r="H4525" s="261">
        <v>3</v>
      </c>
      <c r="I4525" s="261" t="s">
        <v>8307</v>
      </c>
      <c r="J4525" s="261" t="s">
        <v>8210</v>
      </c>
      <c r="K4525" s="261" t="s">
        <v>8313</v>
      </c>
      <c r="L4525" s="262">
        <v>45650</v>
      </c>
      <c r="M4525" s="261" t="s">
        <v>20</v>
      </c>
    </row>
    <row r="4526" spans="1:13" x14ac:dyDescent="0.35">
      <c r="A4526" s="259" t="s">
        <v>82</v>
      </c>
      <c r="B4526" s="259" t="s">
        <v>83</v>
      </c>
      <c r="C4526" s="259" t="s">
        <v>84</v>
      </c>
      <c r="D4526" s="259" t="s">
        <v>810</v>
      </c>
      <c r="E4526" s="259">
        <v>1325200</v>
      </c>
      <c r="F4526" s="259" t="s">
        <v>8306</v>
      </c>
      <c r="G4526" s="259" t="s">
        <v>22</v>
      </c>
      <c r="H4526" s="259">
        <v>3</v>
      </c>
      <c r="I4526" s="259" t="s">
        <v>8307</v>
      </c>
      <c r="J4526" s="259" t="s">
        <v>8314</v>
      </c>
      <c r="K4526" s="259" t="s">
        <v>8315</v>
      </c>
      <c r="L4526" s="260">
        <v>45650</v>
      </c>
      <c r="M4526" s="259" t="s">
        <v>20</v>
      </c>
    </row>
    <row r="4527" spans="1:13" x14ac:dyDescent="0.35">
      <c r="A4527" s="261" t="s">
        <v>82</v>
      </c>
      <c r="B4527" s="261" t="s">
        <v>83</v>
      </c>
      <c r="C4527" s="261" t="s">
        <v>84</v>
      </c>
      <c r="D4527" s="261" t="s">
        <v>813</v>
      </c>
      <c r="E4527" s="261">
        <v>26400</v>
      </c>
      <c r="F4527" s="261" t="s">
        <v>8306</v>
      </c>
      <c r="G4527" s="261" t="s">
        <v>22</v>
      </c>
      <c r="H4527" s="261">
        <v>3</v>
      </c>
      <c r="I4527" s="261" t="s">
        <v>8307</v>
      </c>
      <c r="J4527" s="261" t="s">
        <v>8314</v>
      </c>
      <c r="K4527" s="261" t="s">
        <v>8316</v>
      </c>
      <c r="L4527" s="262">
        <v>45650</v>
      </c>
      <c r="M4527" s="261" t="s">
        <v>20</v>
      </c>
    </row>
    <row r="4528" spans="1:13" x14ac:dyDescent="0.35">
      <c r="A4528" s="259" t="s">
        <v>82</v>
      </c>
      <c r="B4528" s="259" t="s">
        <v>83</v>
      </c>
      <c r="C4528" s="259" t="s">
        <v>84</v>
      </c>
      <c r="D4528" s="259" t="s">
        <v>679</v>
      </c>
      <c r="E4528" s="259">
        <v>0</v>
      </c>
      <c r="F4528" s="259" t="s">
        <v>8306</v>
      </c>
      <c r="G4528" s="259" t="s">
        <v>22</v>
      </c>
      <c r="H4528" s="259">
        <v>3</v>
      </c>
      <c r="I4528" s="259" t="s">
        <v>8307</v>
      </c>
      <c r="J4528" s="259" t="s">
        <v>8314</v>
      </c>
      <c r="K4528" s="259" t="s">
        <v>8317</v>
      </c>
      <c r="L4528" s="260">
        <v>45650</v>
      </c>
      <c r="M4528" s="259" t="s">
        <v>20</v>
      </c>
    </row>
    <row r="4529" spans="1:13" x14ac:dyDescent="0.35">
      <c r="A4529" s="261" t="s">
        <v>82</v>
      </c>
      <c r="B4529" s="261" t="s">
        <v>83</v>
      </c>
      <c r="C4529" s="261" t="s">
        <v>84</v>
      </c>
      <c r="D4529" s="261" t="s">
        <v>644</v>
      </c>
      <c r="E4529" s="261">
        <v>0</v>
      </c>
      <c r="F4529" s="261" t="s">
        <v>7328</v>
      </c>
      <c r="G4529" s="261" t="s">
        <v>723</v>
      </c>
      <c r="H4529" s="261">
        <v>2</v>
      </c>
      <c r="I4529" s="261" t="s">
        <v>579</v>
      </c>
      <c r="J4529" s="261" t="s">
        <v>8318</v>
      </c>
      <c r="K4529" s="261" t="s">
        <v>8319</v>
      </c>
      <c r="L4529" s="262">
        <v>45650</v>
      </c>
      <c r="M4529" s="261" t="s">
        <v>20</v>
      </c>
    </row>
    <row r="4530" spans="1:13" x14ac:dyDescent="0.35">
      <c r="A4530" s="259" t="s">
        <v>82</v>
      </c>
      <c r="B4530" s="259" t="s">
        <v>83</v>
      </c>
      <c r="C4530" s="259" t="s">
        <v>84</v>
      </c>
      <c r="D4530" s="259" t="s">
        <v>649</v>
      </c>
      <c r="E4530" s="259">
        <v>0</v>
      </c>
      <c r="F4530" s="259" t="s">
        <v>7328</v>
      </c>
      <c r="G4530" s="259" t="s">
        <v>723</v>
      </c>
      <c r="H4530" s="259">
        <v>2</v>
      </c>
      <c r="I4530" s="259" t="s">
        <v>579</v>
      </c>
      <c r="J4530" s="259" t="s">
        <v>8320</v>
      </c>
      <c r="K4530" s="259" t="s">
        <v>8321</v>
      </c>
      <c r="L4530" s="260">
        <v>45650</v>
      </c>
      <c r="M4530" s="259" t="s">
        <v>20</v>
      </c>
    </row>
    <row r="4531" spans="1:13" x14ac:dyDescent="0.35">
      <c r="A4531" s="261" t="s">
        <v>82</v>
      </c>
      <c r="B4531" s="261" t="s">
        <v>83</v>
      </c>
      <c r="C4531" s="261" t="s">
        <v>84</v>
      </c>
      <c r="D4531" s="261" t="s">
        <v>317</v>
      </c>
      <c r="E4531" s="261">
        <v>2</v>
      </c>
      <c r="F4531" s="261" t="s">
        <v>8298</v>
      </c>
      <c r="G4531" s="261" t="s">
        <v>723</v>
      </c>
      <c r="H4531" s="261">
        <v>2</v>
      </c>
      <c r="I4531" s="261" t="s">
        <v>8299</v>
      </c>
      <c r="J4531" s="261" t="s">
        <v>8285</v>
      </c>
      <c r="K4531" s="261" t="s">
        <v>8322</v>
      </c>
      <c r="L4531" s="262">
        <v>45650</v>
      </c>
      <c r="M4531" s="261" t="s">
        <v>20</v>
      </c>
    </row>
    <row r="4532" spans="1:13" x14ac:dyDescent="0.35">
      <c r="A4532" s="259" t="s">
        <v>4211</v>
      </c>
      <c r="B4532" s="259" t="s">
        <v>4212</v>
      </c>
      <c r="C4532" s="259" t="s">
        <v>4213</v>
      </c>
      <c r="D4532" s="259" t="s">
        <v>759</v>
      </c>
      <c r="E4532" s="259">
        <v>23460000</v>
      </c>
      <c r="F4532" s="259" t="s">
        <v>8323</v>
      </c>
      <c r="G4532" s="259" t="s">
        <v>404</v>
      </c>
      <c r="H4532" s="259">
        <v>1</v>
      </c>
      <c r="I4532" s="259" t="s">
        <v>8324</v>
      </c>
      <c r="J4532" s="259" t="s">
        <v>8325</v>
      </c>
      <c r="K4532" s="259" t="s">
        <v>8326</v>
      </c>
      <c r="L4532" s="260">
        <v>45650</v>
      </c>
      <c r="M4532" s="259" t="s">
        <v>20</v>
      </c>
    </row>
    <row r="4533" spans="1:13" x14ac:dyDescent="0.35">
      <c r="A4533" s="261" t="s">
        <v>4211</v>
      </c>
      <c r="B4533" s="261" t="s">
        <v>4212</v>
      </c>
      <c r="C4533" s="261" t="s">
        <v>4213</v>
      </c>
      <c r="D4533" s="261" t="s">
        <v>764</v>
      </c>
      <c r="E4533" s="261">
        <v>185180</v>
      </c>
      <c r="F4533" s="261" t="s">
        <v>8327</v>
      </c>
      <c r="G4533" s="261" t="s">
        <v>404</v>
      </c>
      <c r="H4533" s="261">
        <v>1</v>
      </c>
      <c r="I4533" s="261" t="s">
        <v>8328</v>
      </c>
      <c r="J4533" s="261" t="s">
        <v>8329</v>
      </c>
      <c r="K4533" s="261" t="s">
        <v>8330</v>
      </c>
      <c r="L4533" s="262">
        <v>45650</v>
      </c>
      <c r="M4533" s="261" t="s">
        <v>20</v>
      </c>
    </row>
    <row r="4534" spans="1:13" x14ac:dyDescent="0.35">
      <c r="A4534" s="259" t="s">
        <v>4211</v>
      </c>
      <c r="B4534" s="259" t="s">
        <v>4212</v>
      </c>
      <c r="C4534" s="259" t="s">
        <v>4213</v>
      </c>
      <c r="D4534" s="259" t="s">
        <v>769</v>
      </c>
      <c r="E4534" s="259">
        <v>23460000</v>
      </c>
      <c r="F4534" s="259" t="s">
        <v>8323</v>
      </c>
      <c r="G4534" s="259" t="s">
        <v>404</v>
      </c>
      <c r="H4534" s="259">
        <v>1</v>
      </c>
      <c r="I4534" s="259" t="s">
        <v>8324</v>
      </c>
      <c r="J4534" s="259" t="s">
        <v>8331</v>
      </c>
      <c r="K4534" s="259" t="s">
        <v>8332</v>
      </c>
      <c r="L4534" s="260">
        <v>45650</v>
      </c>
      <c r="M4534" s="259" t="s">
        <v>20</v>
      </c>
    </row>
    <row r="4535" spans="1:13" x14ac:dyDescent="0.35">
      <c r="A4535" s="261" t="s">
        <v>4211</v>
      </c>
      <c r="B4535" s="261" t="s">
        <v>4212</v>
      </c>
      <c r="C4535" s="261" t="s">
        <v>4213</v>
      </c>
      <c r="D4535" s="261" t="s">
        <v>774</v>
      </c>
      <c r="E4535" s="261">
        <v>23460000</v>
      </c>
      <c r="F4535" s="261" t="s">
        <v>8323</v>
      </c>
      <c r="G4535" s="261" t="s">
        <v>404</v>
      </c>
      <c r="H4535" s="261">
        <v>1</v>
      </c>
      <c r="I4535" s="261" t="s">
        <v>8324</v>
      </c>
      <c r="J4535" s="261" t="s">
        <v>8333</v>
      </c>
      <c r="K4535" s="261" t="s">
        <v>8334</v>
      </c>
      <c r="L4535" s="262">
        <v>45650</v>
      </c>
      <c r="M4535" s="261" t="s">
        <v>20</v>
      </c>
    </row>
    <row r="4536" spans="1:13" x14ac:dyDescent="0.35">
      <c r="A4536" s="259" t="s">
        <v>4211</v>
      </c>
      <c r="B4536" s="259" t="s">
        <v>4212</v>
      </c>
      <c r="C4536" s="259" t="s">
        <v>4213</v>
      </c>
      <c r="D4536" s="259" t="s">
        <v>463</v>
      </c>
      <c r="E4536" s="259">
        <v>16242975</v>
      </c>
      <c r="F4536" s="259" t="s">
        <v>8335</v>
      </c>
      <c r="G4536" s="259" t="s">
        <v>404</v>
      </c>
      <c r="H4536" s="259">
        <v>1</v>
      </c>
      <c r="I4536" s="259" t="s">
        <v>8336</v>
      </c>
      <c r="J4536" s="259" t="s">
        <v>8337</v>
      </c>
      <c r="K4536" s="259" t="s">
        <v>8338</v>
      </c>
      <c r="L4536" s="260">
        <v>45650</v>
      </c>
      <c r="M4536" s="259" t="s">
        <v>20</v>
      </c>
    </row>
    <row r="4537" spans="1:13" x14ac:dyDescent="0.35">
      <c r="A4537" s="261" t="s">
        <v>4211</v>
      </c>
      <c r="B4537" s="261" t="s">
        <v>4212</v>
      </c>
      <c r="C4537" s="261" t="s">
        <v>4213</v>
      </c>
      <c r="D4537" s="261" t="s">
        <v>644</v>
      </c>
      <c r="E4537" s="261">
        <v>2869</v>
      </c>
      <c r="F4537" s="261" t="s">
        <v>6963</v>
      </c>
      <c r="G4537" s="261" t="s">
        <v>22</v>
      </c>
      <c r="H4537" s="261">
        <v>3</v>
      </c>
      <c r="I4537" s="261" t="s">
        <v>3328</v>
      </c>
      <c r="J4537" s="261" t="s">
        <v>8339</v>
      </c>
      <c r="K4537" s="261" t="s">
        <v>8340</v>
      </c>
      <c r="L4537" s="262">
        <v>45650</v>
      </c>
      <c r="M4537" s="261" t="s">
        <v>20</v>
      </c>
    </row>
    <row r="4538" spans="1:13" x14ac:dyDescent="0.35">
      <c r="A4538" s="259" t="s">
        <v>4211</v>
      </c>
      <c r="B4538" s="259" t="s">
        <v>4212</v>
      </c>
      <c r="C4538" s="259" t="s">
        <v>4213</v>
      </c>
      <c r="D4538" s="259" t="s">
        <v>649</v>
      </c>
      <c r="E4538" s="259">
        <v>2869</v>
      </c>
      <c r="F4538" s="259" t="s">
        <v>6963</v>
      </c>
      <c r="G4538" s="259" t="s">
        <v>22</v>
      </c>
      <c r="H4538" s="259">
        <v>3</v>
      </c>
      <c r="I4538" s="259" t="s">
        <v>3328</v>
      </c>
      <c r="J4538" s="259" t="s">
        <v>8341</v>
      </c>
      <c r="K4538" s="259" t="s">
        <v>8342</v>
      </c>
      <c r="L4538" s="260">
        <v>45650</v>
      </c>
      <c r="M4538" s="259" t="s">
        <v>20</v>
      </c>
    </row>
    <row r="4539" spans="1:13" x14ac:dyDescent="0.35">
      <c r="A4539" s="261" t="s">
        <v>4211</v>
      </c>
      <c r="B4539" s="261" t="s">
        <v>4212</v>
      </c>
      <c r="C4539" s="261" t="s">
        <v>4213</v>
      </c>
      <c r="D4539" s="261" t="s">
        <v>797</v>
      </c>
      <c r="E4539" s="261">
        <v>16661466</v>
      </c>
      <c r="F4539" s="261" t="s">
        <v>8343</v>
      </c>
      <c r="G4539" s="261" t="s">
        <v>404</v>
      </c>
      <c r="H4539" s="261">
        <v>1</v>
      </c>
      <c r="I4539" s="261" t="s">
        <v>8344</v>
      </c>
      <c r="J4539" s="261" t="s">
        <v>8345</v>
      </c>
      <c r="K4539" s="261" t="s">
        <v>8346</v>
      </c>
      <c r="L4539" s="262">
        <v>45650</v>
      </c>
      <c r="M4539" s="261" t="s">
        <v>20</v>
      </c>
    </row>
    <row r="4540" spans="1:13" x14ac:dyDescent="0.35">
      <c r="A4540" s="259" t="s">
        <v>4211</v>
      </c>
      <c r="B4540" s="259" t="s">
        <v>4212</v>
      </c>
      <c r="C4540" s="259" t="s">
        <v>4213</v>
      </c>
      <c r="D4540" s="259" t="s">
        <v>802</v>
      </c>
      <c r="E4540" s="259">
        <v>0</v>
      </c>
      <c r="F4540" s="259" t="s">
        <v>8343</v>
      </c>
      <c r="G4540" s="259" t="s">
        <v>404</v>
      </c>
      <c r="H4540" s="259">
        <v>1</v>
      </c>
      <c r="I4540" s="259" t="s">
        <v>8344</v>
      </c>
      <c r="J4540" s="259" t="s">
        <v>8347</v>
      </c>
      <c r="K4540" s="259" t="s">
        <v>8348</v>
      </c>
      <c r="L4540" s="260">
        <v>45650</v>
      </c>
      <c r="M4540" s="259" t="s">
        <v>20</v>
      </c>
    </row>
    <row r="4541" spans="1:13" x14ac:dyDescent="0.35">
      <c r="A4541" s="261" t="s">
        <v>4211</v>
      </c>
      <c r="B4541" s="261" t="s">
        <v>4212</v>
      </c>
      <c r="C4541" s="261" t="s">
        <v>4213</v>
      </c>
      <c r="D4541" s="261" t="s">
        <v>807</v>
      </c>
      <c r="E4541" s="261">
        <v>6798534</v>
      </c>
      <c r="F4541" s="261" t="s">
        <v>8343</v>
      </c>
      <c r="G4541" s="261" t="s">
        <v>404</v>
      </c>
      <c r="H4541" s="261">
        <v>1</v>
      </c>
      <c r="I4541" s="261" t="s">
        <v>8344</v>
      </c>
      <c r="J4541" s="261" t="s">
        <v>5618</v>
      </c>
      <c r="K4541" s="261" t="s">
        <v>8349</v>
      </c>
      <c r="L4541" s="262">
        <v>45650</v>
      </c>
      <c r="M4541" s="261" t="s">
        <v>20</v>
      </c>
    </row>
    <row r="4542" spans="1:13" x14ac:dyDescent="0.35">
      <c r="A4542" s="259" t="s">
        <v>4211</v>
      </c>
      <c r="B4542" s="259" t="s">
        <v>4212</v>
      </c>
      <c r="C4542" s="259" t="s">
        <v>4213</v>
      </c>
      <c r="D4542" s="259" t="s">
        <v>810</v>
      </c>
      <c r="E4542" s="259">
        <v>8587929</v>
      </c>
      <c r="F4542" s="259" t="s">
        <v>8343</v>
      </c>
      <c r="G4542" s="259" t="s">
        <v>22</v>
      </c>
      <c r="H4542" s="259">
        <v>3</v>
      </c>
      <c r="I4542" s="259" t="s">
        <v>8344</v>
      </c>
      <c r="J4542" s="259" t="s">
        <v>8350</v>
      </c>
      <c r="K4542" s="259" t="s">
        <v>8351</v>
      </c>
      <c r="L4542" s="260">
        <v>45650</v>
      </c>
      <c r="M4542" s="259" t="s">
        <v>20</v>
      </c>
    </row>
    <row r="4543" spans="1:13" x14ac:dyDescent="0.35">
      <c r="A4543" s="261" t="s">
        <v>4211</v>
      </c>
      <c r="B4543" s="261" t="s">
        <v>4212</v>
      </c>
      <c r="C4543" s="261" t="s">
        <v>4213</v>
      </c>
      <c r="D4543" s="261" t="s">
        <v>813</v>
      </c>
      <c r="E4543" s="261">
        <v>8073537</v>
      </c>
      <c r="F4543" s="261" t="s">
        <v>8343</v>
      </c>
      <c r="G4543" s="261" t="s">
        <v>22</v>
      </c>
      <c r="H4543" s="261">
        <v>3</v>
      </c>
      <c r="I4543" s="261" t="s">
        <v>8344</v>
      </c>
      <c r="J4543" s="261" t="s">
        <v>8352</v>
      </c>
      <c r="K4543" s="261" t="s">
        <v>8353</v>
      </c>
      <c r="L4543" s="262">
        <v>45650</v>
      </c>
      <c r="M4543" s="261" t="s">
        <v>20</v>
      </c>
    </row>
    <row r="4544" spans="1:13" x14ac:dyDescent="0.35">
      <c r="A4544" s="259" t="s">
        <v>4211</v>
      </c>
      <c r="B4544" s="259" t="s">
        <v>4212</v>
      </c>
      <c r="C4544" s="259" t="s">
        <v>4213</v>
      </c>
      <c r="D4544" s="259" t="s">
        <v>679</v>
      </c>
      <c r="E4544" s="259">
        <v>0</v>
      </c>
      <c r="F4544" s="259" t="s">
        <v>8343</v>
      </c>
      <c r="G4544" s="259" t="s">
        <v>22</v>
      </c>
      <c r="H4544" s="259">
        <v>3</v>
      </c>
      <c r="I4544" s="259" t="s">
        <v>8344</v>
      </c>
      <c r="J4544" s="259" t="s">
        <v>8354</v>
      </c>
      <c r="K4544" s="259" t="s">
        <v>8355</v>
      </c>
      <c r="L4544" s="260">
        <v>45650</v>
      </c>
      <c r="M4544" s="259" t="s">
        <v>20</v>
      </c>
    </row>
    <row r="4545" spans="1:13" x14ac:dyDescent="0.35">
      <c r="A4545" s="261" t="s">
        <v>4211</v>
      </c>
      <c r="B4545" s="261" t="s">
        <v>4212</v>
      </c>
      <c r="C4545" s="261" t="s">
        <v>4213</v>
      </c>
      <c r="D4545" s="261" t="s">
        <v>317</v>
      </c>
      <c r="E4545" s="261">
        <v>5</v>
      </c>
      <c r="F4545" s="261" t="s">
        <v>8343</v>
      </c>
      <c r="G4545" s="261" t="s">
        <v>404</v>
      </c>
      <c r="H4545" s="261">
        <v>1</v>
      </c>
      <c r="I4545" s="261" t="s">
        <v>8344</v>
      </c>
      <c r="J4545" s="261" t="s">
        <v>8356</v>
      </c>
      <c r="K4545" s="261" t="s">
        <v>8357</v>
      </c>
      <c r="L4545" s="262">
        <v>45650</v>
      </c>
      <c r="M4545" s="261" t="s">
        <v>20</v>
      </c>
    </row>
    <row r="4546" spans="1:13" x14ac:dyDescent="0.35">
      <c r="A4546" s="259" t="s">
        <v>1426</v>
      </c>
      <c r="B4546" s="259" t="s">
        <v>1427</v>
      </c>
      <c r="C4546" s="259" t="s">
        <v>1428</v>
      </c>
      <c r="D4546" s="259" t="s">
        <v>759</v>
      </c>
      <c r="E4546" s="259">
        <v>5544000</v>
      </c>
      <c r="F4546" s="259" t="s">
        <v>8358</v>
      </c>
      <c r="G4546" s="259" t="s">
        <v>404</v>
      </c>
      <c r="H4546" s="259">
        <v>1</v>
      </c>
      <c r="I4546" s="259" t="s">
        <v>8359</v>
      </c>
      <c r="J4546" s="259" t="s">
        <v>8360</v>
      </c>
      <c r="K4546" s="259" t="s">
        <v>8361</v>
      </c>
      <c r="L4546" s="260">
        <v>45650</v>
      </c>
      <c r="M4546" s="259" t="s">
        <v>20</v>
      </c>
    </row>
    <row r="4547" spans="1:13" x14ac:dyDescent="0.35">
      <c r="A4547" s="261" t="s">
        <v>1426</v>
      </c>
      <c r="B4547" s="261" t="s">
        <v>1427</v>
      </c>
      <c r="C4547" s="261" t="s">
        <v>1428</v>
      </c>
      <c r="D4547" s="261" t="s">
        <v>764</v>
      </c>
      <c r="E4547" s="261">
        <v>6025</v>
      </c>
      <c r="F4547" s="261" t="s">
        <v>8362</v>
      </c>
      <c r="G4547" s="261" t="s">
        <v>404</v>
      </c>
      <c r="H4547" s="261">
        <v>1</v>
      </c>
      <c r="I4547" s="261" t="s">
        <v>8363</v>
      </c>
      <c r="J4547" s="261" t="s">
        <v>8364</v>
      </c>
      <c r="K4547" s="261" t="s">
        <v>8365</v>
      </c>
      <c r="L4547" s="262">
        <v>45650</v>
      </c>
      <c r="M4547" s="261" t="s">
        <v>20</v>
      </c>
    </row>
    <row r="4548" spans="1:13" x14ac:dyDescent="0.35">
      <c r="A4548" s="259" t="s">
        <v>1426</v>
      </c>
      <c r="B4548" s="259" t="s">
        <v>1427</v>
      </c>
      <c r="C4548" s="259" t="s">
        <v>1428</v>
      </c>
      <c r="D4548" s="259" t="s">
        <v>769</v>
      </c>
      <c r="E4548" s="259">
        <v>5544000</v>
      </c>
      <c r="F4548" s="259" t="s">
        <v>8366</v>
      </c>
      <c r="G4548" s="259" t="s">
        <v>723</v>
      </c>
      <c r="H4548" s="259">
        <v>2</v>
      </c>
      <c r="I4548" s="259" t="s">
        <v>8367</v>
      </c>
      <c r="J4548" s="259" t="s">
        <v>8368</v>
      </c>
      <c r="K4548" s="259" t="s">
        <v>8369</v>
      </c>
      <c r="L4548" s="260">
        <v>45650</v>
      </c>
      <c r="M4548" s="259" t="s">
        <v>20</v>
      </c>
    </row>
    <row r="4549" spans="1:13" x14ac:dyDescent="0.35">
      <c r="A4549" s="261" t="s">
        <v>1426</v>
      </c>
      <c r="B4549" s="261" t="s">
        <v>1427</v>
      </c>
      <c r="C4549" s="261" t="s">
        <v>1428</v>
      </c>
      <c r="D4549" s="261" t="s">
        <v>774</v>
      </c>
      <c r="E4549" s="261">
        <v>4796000</v>
      </c>
      <c r="F4549" s="261" t="s">
        <v>8370</v>
      </c>
      <c r="G4549" s="261" t="s">
        <v>723</v>
      </c>
      <c r="H4549" s="261">
        <v>2</v>
      </c>
      <c r="I4549" s="261" t="s">
        <v>8371</v>
      </c>
      <c r="J4549" s="261" t="s">
        <v>8372</v>
      </c>
      <c r="K4549" s="261" t="s">
        <v>8373</v>
      </c>
      <c r="L4549" s="262">
        <v>45650</v>
      </c>
      <c r="M4549" s="261" t="s">
        <v>20</v>
      </c>
    </row>
    <row r="4550" spans="1:13" x14ac:dyDescent="0.35">
      <c r="A4550" s="259" t="s">
        <v>1426</v>
      </c>
      <c r="B4550" s="259" t="s">
        <v>1427</v>
      </c>
      <c r="C4550" s="259" t="s">
        <v>1428</v>
      </c>
      <c r="D4550" s="259" t="s">
        <v>463</v>
      </c>
      <c r="E4550" s="259">
        <v>6576872</v>
      </c>
      <c r="F4550" s="259" t="s">
        <v>8374</v>
      </c>
      <c r="G4550" s="259" t="s">
        <v>22</v>
      </c>
      <c r="H4550" s="259">
        <v>3</v>
      </c>
      <c r="I4550" s="259" t="s">
        <v>8375</v>
      </c>
      <c r="J4550" s="259" t="s">
        <v>8376</v>
      </c>
      <c r="K4550" s="259" t="s">
        <v>8377</v>
      </c>
      <c r="L4550" s="260">
        <v>45650</v>
      </c>
      <c r="M4550" s="259" t="s">
        <v>20</v>
      </c>
    </row>
    <row r="4551" spans="1:13" x14ac:dyDescent="0.35">
      <c r="A4551" s="261" t="s">
        <v>1426</v>
      </c>
      <c r="B4551" s="261" t="s">
        <v>1427</v>
      </c>
      <c r="C4551" s="261" t="s">
        <v>1428</v>
      </c>
      <c r="D4551" s="261" t="s">
        <v>40</v>
      </c>
      <c r="E4551" s="261">
        <v>23139</v>
      </c>
      <c r="F4551" s="261" t="s">
        <v>8378</v>
      </c>
      <c r="G4551" s="261" t="s">
        <v>22</v>
      </c>
      <c r="H4551" s="261">
        <v>3</v>
      </c>
      <c r="I4551" s="261" t="s">
        <v>8379</v>
      </c>
      <c r="J4551" s="261" t="s">
        <v>8380</v>
      </c>
      <c r="K4551" s="261" t="s">
        <v>8381</v>
      </c>
      <c r="L4551" s="262">
        <v>45650</v>
      </c>
      <c r="M4551" s="261" t="s">
        <v>20</v>
      </c>
    </row>
    <row r="4552" spans="1:13" x14ac:dyDescent="0.35">
      <c r="A4552" s="259" t="s">
        <v>1426</v>
      </c>
      <c r="B4552" s="259" t="s">
        <v>1427</v>
      </c>
      <c r="C4552" s="259" t="s">
        <v>1428</v>
      </c>
      <c r="D4552" s="259" t="s">
        <v>644</v>
      </c>
      <c r="E4552" s="259">
        <v>7884</v>
      </c>
      <c r="F4552" s="259" t="s">
        <v>8382</v>
      </c>
      <c r="G4552" s="259" t="s">
        <v>22</v>
      </c>
      <c r="H4552" s="259">
        <v>3</v>
      </c>
      <c r="I4552" s="259" t="s">
        <v>8379</v>
      </c>
      <c r="J4552" s="259" t="s">
        <v>8383</v>
      </c>
      <c r="K4552" s="259" t="s">
        <v>8384</v>
      </c>
      <c r="L4552" s="260">
        <v>45650</v>
      </c>
      <c r="M4552" s="259" t="s">
        <v>20</v>
      </c>
    </row>
    <row r="4553" spans="1:13" x14ac:dyDescent="0.35">
      <c r="A4553" s="261" t="s">
        <v>1426</v>
      </c>
      <c r="B4553" s="261" t="s">
        <v>1427</v>
      </c>
      <c r="C4553" s="261" t="s">
        <v>1428</v>
      </c>
      <c r="D4553" s="261" t="s">
        <v>649</v>
      </c>
      <c r="E4553" s="261">
        <v>7884</v>
      </c>
      <c r="F4553" s="261" t="s">
        <v>8382</v>
      </c>
      <c r="G4553" s="261" t="s">
        <v>22</v>
      </c>
      <c r="H4553" s="261">
        <v>3</v>
      </c>
      <c r="I4553" s="261" t="s">
        <v>8379</v>
      </c>
      <c r="J4553" s="261" t="s">
        <v>8383</v>
      </c>
      <c r="K4553" s="261" t="s">
        <v>8385</v>
      </c>
      <c r="L4553" s="262">
        <v>45650</v>
      </c>
      <c r="M4553" s="261" t="s">
        <v>20</v>
      </c>
    </row>
    <row r="4554" spans="1:13" x14ac:dyDescent="0.35">
      <c r="A4554" s="259" t="s">
        <v>1426</v>
      </c>
      <c r="B4554" s="259" t="s">
        <v>1427</v>
      </c>
      <c r="C4554" s="259" t="s">
        <v>1428</v>
      </c>
      <c r="D4554" s="259" t="s">
        <v>797</v>
      </c>
      <c r="E4554" s="259">
        <v>3300000</v>
      </c>
      <c r="F4554" s="259" t="s">
        <v>8386</v>
      </c>
      <c r="G4554" s="259" t="s">
        <v>723</v>
      </c>
      <c r="H4554" s="259">
        <v>2</v>
      </c>
      <c r="I4554" s="259" t="s">
        <v>8387</v>
      </c>
      <c r="J4554" s="259" t="s">
        <v>8388</v>
      </c>
      <c r="K4554" s="259" t="s">
        <v>8389</v>
      </c>
      <c r="L4554" s="260">
        <v>45650</v>
      </c>
      <c r="M4554" s="259" t="s">
        <v>20</v>
      </c>
    </row>
    <row r="4555" spans="1:13" x14ac:dyDescent="0.35">
      <c r="A4555" s="261" t="s">
        <v>1426</v>
      </c>
      <c r="B4555" s="261" t="s">
        <v>1427</v>
      </c>
      <c r="C4555" s="261" t="s">
        <v>1428</v>
      </c>
      <c r="D4555" s="261" t="s">
        <v>802</v>
      </c>
      <c r="E4555" s="261">
        <v>748000</v>
      </c>
      <c r="F4555" s="261" t="s">
        <v>8386</v>
      </c>
      <c r="G4555" s="261" t="s">
        <v>723</v>
      </c>
      <c r="H4555" s="261">
        <v>2</v>
      </c>
      <c r="I4555" s="261" t="s">
        <v>8387</v>
      </c>
      <c r="J4555" s="261" t="s">
        <v>8388</v>
      </c>
      <c r="K4555" s="261" t="s">
        <v>8390</v>
      </c>
      <c r="L4555" s="262">
        <v>45650</v>
      </c>
      <c r="M4555" s="261" t="s">
        <v>20</v>
      </c>
    </row>
    <row r="4556" spans="1:13" x14ac:dyDescent="0.35">
      <c r="A4556" s="259" t="s">
        <v>1426</v>
      </c>
      <c r="B4556" s="259" t="s">
        <v>1427</v>
      </c>
      <c r="C4556" s="259" t="s">
        <v>1428</v>
      </c>
      <c r="D4556" s="259" t="s">
        <v>807</v>
      </c>
      <c r="E4556" s="259">
        <v>1496000</v>
      </c>
      <c r="F4556" s="259" t="s">
        <v>8386</v>
      </c>
      <c r="G4556" s="259" t="s">
        <v>723</v>
      </c>
      <c r="H4556" s="259">
        <v>2</v>
      </c>
      <c r="I4556" s="259" t="s">
        <v>8387</v>
      </c>
      <c r="J4556" s="259" t="s">
        <v>8388</v>
      </c>
      <c r="K4556" s="259" t="s">
        <v>8391</v>
      </c>
      <c r="L4556" s="260">
        <v>45650</v>
      </c>
      <c r="M4556" s="259" t="s">
        <v>20</v>
      </c>
    </row>
    <row r="4557" spans="1:13" x14ac:dyDescent="0.35">
      <c r="A4557" s="261" t="s">
        <v>1426</v>
      </c>
      <c r="B4557" s="261" t="s">
        <v>1427</v>
      </c>
      <c r="C4557" s="261" t="s">
        <v>1428</v>
      </c>
      <c r="D4557" s="261" t="s">
        <v>810</v>
      </c>
      <c r="E4557" s="261">
        <v>1829000</v>
      </c>
      <c r="F4557" s="261" t="s">
        <v>8386</v>
      </c>
      <c r="G4557" s="261" t="s">
        <v>723</v>
      </c>
      <c r="H4557" s="261">
        <v>2</v>
      </c>
      <c r="I4557" s="261" t="s">
        <v>8387</v>
      </c>
      <c r="J4557" s="261" t="s">
        <v>8388</v>
      </c>
      <c r="K4557" s="261" t="s">
        <v>8392</v>
      </c>
      <c r="L4557" s="262">
        <v>45650</v>
      </c>
      <c r="M4557" s="261" t="s">
        <v>20</v>
      </c>
    </row>
    <row r="4558" spans="1:13" x14ac:dyDescent="0.35">
      <c r="A4558" s="259" t="s">
        <v>1426</v>
      </c>
      <c r="B4558" s="259" t="s">
        <v>1427</v>
      </c>
      <c r="C4558" s="259" t="s">
        <v>1428</v>
      </c>
      <c r="D4558" s="259" t="s">
        <v>813</v>
      </c>
      <c r="E4558" s="259">
        <v>1063000</v>
      </c>
      <c r="F4558" s="259" t="s">
        <v>8386</v>
      </c>
      <c r="G4558" s="259" t="s">
        <v>723</v>
      </c>
      <c r="H4558" s="259">
        <v>2</v>
      </c>
      <c r="I4558" s="259" t="s">
        <v>8387</v>
      </c>
      <c r="J4558" s="259" t="s">
        <v>8388</v>
      </c>
      <c r="K4558" s="259" t="s">
        <v>8393</v>
      </c>
      <c r="L4558" s="260">
        <v>45650</v>
      </c>
      <c r="M4558" s="259" t="s">
        <v>20</v>
      </c>
    </row>
    <row r="4559" spans="1:13" x14ac:dyDescent="0.35">
      <c r="A4559" s="261" t="s">
        <v>1426</v>
      </c>
      <c r="B4559" s="261" t="s">
        <v>1427</v>
      </c>
      <c r="C4559" s="261" t="s">
        <v>1428</v>
      </c>
      <c r="D4559" s="261" t="s">
        <v>679</v>
      </c>
      <c r="E4559" s="261">
        <v>408000</v>
      </c>
      <c r="F4559" s="261" t="s">
        <v>8386</v>
      </c>
      <c r="G4559" s="261" t="s">
        <v>723</v>
      </c>
      <c r="H4559" s="261">
        <v>2</v>
      </c>
      <c r="I4559" s="261" t="s">
        <v>8387</v>
      </c>
      <c r="J4559" s="261" t="s">
        <v>8388</v>
      </c>
      <c r="K4559" s="261" t="s">
        <v>8394</v>
      </c>
      <c r="L4559" s="262">
        <v>45650</v>
      </c>
      <c r="M4559" s="261" t="s">
        <v>20</v>
      </c>
    </row>
    <row r="4560" spans="1:13" x14ac:dyDescent="0.35">
      <c r="A4560" s="259" t="s">
        <v>1426</v>
      </c>
      <c r="B4560" s="259" t="s">
        <v>1427</v>
      </c>
      <c r="C4560" s="259" t="s">
        <v>1428</v>
      </c>
      <c r="D4560" s="259" t="s">
        <v>21</v>
      </c>
      <c r="E4560" s="259">
        <v>64480</v>
      </c>
      <c r="F4560" s="259" t="s">
        <v>8395</v>
      </c>
      <c r="G4560" s="259" t="s">
        <v>22</v>
      </c>
      <c r="H4560" s="259">
        <v>3</v>
      </c>
      <c r="I4560" s="259" t="s">
        <v>8396</v>
      </c>
      <c r="J4560" s="259" t="s">
        <v>8397</v>
      </c>
      <c r="K4560" s="259" t="s">
        <v>8398</v>
      </c>
      <c r="L4560" s="260">
        <v>45650</v>
      </c>
      <c r="M4560" s="259" t="s">
        <v>20</v>
      </c>
    </row>
    <row r="4561" spans="1:13" x14ac:dyDescent="0.35">
      <c r="A4561" s="261" t="s">
        <v>1426</v>
      </c>
      <c r="B4561" s="261" t="s">
        <v>1427</v>
      </c>
      <c r="C4561" s="261" t="s">
        <v>1428</v>
      </c>
      <c r="D4561" s="261" t="s">
        <v>317</v>
      </c>
      <c r="E4561" s="261">
        <v>5</v>
      </c>
      <c r="F4561" s="261" t="s">
        <v>8370</v>
      </c>
      <c r="G4561" s="261" t="s">
        <v>404</v>
      </c>
      <c r="H4561" s="261">
        <v>1</v>
      </c>
      <c r="I4561" s="261" t="s">
        <v>8371</v>
      </c>
      <c r="J4561" s="261" t="s">
        <v>8399</v>
      </c>
      <c r="K4561" s="261" t="s">
        <v>8400</v>
      </c>
      <c r="L4561" s="262">
        <v>45650</v>
      </c>
      <c r="M4561" s="261" t="s">
        <v>20</v>
      </c>
    </row>
    <row r="4562" spans="1:13" x14ac:dyDescent="0.35">
      <c r="A4562" s="259" t="s">
        <v>1435</v>
      </c>
      <c r="B4562" s="259" t="s">
        <v>1436</v>
      </c>
      <c r="C4562" s="259" t="s">
        <v>1428</v>
      </c>
      <c r="D4562" s="259" t="s">
        <v>759</v>
      </c>
      <c r="E4562" s="259">
        <v>5544000</v>
      </c>
      <c r="F4562" s="259" t="s">
        <v>8358</v>
      </c>
      <c r="G4562" s="259" t="s">
        <v>404</v>
      </c>
      <c r="H4562" s="259">
        <v>1</v>
      </c>
      <c r="I4562" s="259" t="s">
        <v>8359</v>
      </c>
      <c r="J4562" s="259" t="s">
        <v>8360</v>
      </c>
      <c r="K4562" s="259" t="s">
        <v>8401</v>
      </c>
      <c r="L4562" s="260">
        <v>45650</v>
      </c>
      <c r="M4562" s="259" t="s">
        <v>20</v>
      </c>
    </row>
    <row r="4563" spans="1:13" x14ac:dyDescent="0.35">
      <c r="A4563" s="261" t="s">
        <v>1435</v>
      </c>
      <c r="B4563" s="261" t="s">
        <v>1436</v>
      </c>
      <c r="C4563" s="261" t="s">
        <v>1428</v>
      </c>
      <c r="D4563" s="261" t="s">
        <v>764</v>
      </c>
      <c r="E4563" s="261">
        <v>5660</v>
      </c>
      <c r="F4563" s="261" t="s">
        <v>8362</v>
      </c>
      <c r="G4563" s="261" t="s">
        <v>404</v>
      </c>
      <c r="H4563" s="261">
        <v>1</v>
      </c>
      <c r="I4563" s="261" t="s">
        <v>8363</v>
      </c>
      <c r="J4563" s="261" t="s">
        <v>8402</v>
      </c>
      <c r="K4563" s="261" t="s">
        <v>8403</v>
      </c>
      <c r="L4563" s="262">
        <v>45650</v>
      </c>
      <c r="M4563" s="261" t="s">
        <v>20</v>
      </c>
    </row>
    <row r="4564" spans="1:13" x14ac:dyDescent="0.35">
      <c r="A4564" s="259" t="s">
        <v>1435</v>
      </c>
      <c r="B4564" s="259" t="s">
        <v>1436</v>
      </c>
      <c r="C4564" s="259" t="s">
        <v>1428</v>
      </c>
      <c r="D4564" s="259" t="s">
        <v>769</v>
      </c>
      <c r="E4564" s="259">
        <v>3244000</v>
      </c>
      <c r="F4564" s="259" t="s">
        <v>8404</v>
      </c>
      <c r="G4564" s="259" t="s">
        <v>404</v>
      </c>
      <c r="H4564" s="259">
        <v>1</v>
      </c>
      <c r="I4564" s="259" t="s">
        <v>8405</v>
      </c>
      <c r="J4564" s="259" t="s">
        <v>8406</v>
      </c>
      <c r="K4564" s="259" t="s">
        <v>8407</v>
      </c>
      <c r="L4564" s="260">
        <v>45650</v>
      </c>
      <c r="M4564" s="259" t="s">
        <v>20</v>
      </c>
    </row>
    <row r="4565" spans="1:13" x14ac:dyDescent="0.35">
      <c r="A4565" s="261" t="s">
        <v>1435</v>
      </c>
      <c r="B4565" s="261" t="s">
        <v>1436</v>
      </c>
      <c r="C4565" s="261" t="s">
        <v>1428</v>
      </c>
      <c r="D4565" s="261" t="s">
        <v>774</v>
      </c>
      <c r="E4565" s="261">
        <v>2496000</v>
      </c>
      <c r="F4565" s="261" t="s">
        <v>8358</v>
      </c>
      <c r="G4565" s="261" t="s">
        <v>404</v>
      </c>
      <c r="H4565" s="261">
        <v>1</v>
      </c>
      <c r="I4565" s="261" t="s">
        <v>8359</v>
      </c>
      <c r="J4565" s="261" t="s">
        <v>8408</v>
      </c>
      <c r="K4565" s="261" t="s">
        <v>8409</v>
      </c>
      <c r="L4565" s="262">
        <v>45650</v>
      </c>
      <c r="M4565" s="261" t="s">
        <v>20</v>
      </c>
    </row>
    <row r="4566" spans="1:13" x14ac:dyDescent="0.35">
      <c r="A4566" s="259" t="s">
        <v>1435</v>
      </c>
      <c r="B4566" s="259" t="s">
        <v>1436</v>
      </c>
      <c r="C4566" s="259" t="s">
        <v>1428</v>
      </c>
      <c r="D4566" s="259" t="s">
        <v>463</v>
      </c>
      <c r="E4566" s="259">
        <v>2962497</v>
      </c>
      <c r="F4566" s="259" t="s">
        <v>8410</v>
      </c>
      <c r="G4566" s="259" t="s">
        <v>22</v>
      </c>
      <c r="H4566" s="259">
        <v>3</v>
      </c>
      <c r="I4566" s="259" t="s">
        <v>8411</v>
      </c>
      <c r="J4566" s="259" t="s">
        <v>8412</v>
      </c>
      <c r="K4566" s="259" t="s">
        <v>8413</v>
      </c>
      <c r="L4566" s="260">
        <v>45650</v>
      </c>
      <c r="M4566" s="259" t="s">
        <v>20</v>
      </c>
    </row>
    <row r="4567" spans="1:13" x14ac:dyDescent="0.35">
      <c r="A4567" s="261" t="s">
        <v>1435</v>
      </c>
      <c r="B4567" s="261" t="s">
        <v>1436</v>
      </c>
      <c r="C4567" s="261" t="s">
        <v>1428</v>
      </c>
      <c r="D4567" s="261" t="s">
        <v>40</v>
      </c>
      <c r="E4567" s="261">
        <v>1663</v>
      </c>
      <c r="F4567" s="261" t="s">
        <v>8414</v>
      </c>
      <c r="G4567" s="261" t="s">
        <v>723</v>
      </c>
      <c r="H4567" s="261">
        <v>2</v>
      </c>
      <c r="I4567" s="261" t="s">
        <v>8415</v>
      </c>
      <c r="J4567" s="261" t="s">
        <v>8416</v>
      </c>
      <c r="K4567" s="261" t="s">
        <v>8417</v>
      </c>
      <c r="L4567" s="262">
        <v>45650</v>
      </c>
      <c r="M4567" s="261" t="s">
        <v>20</v>
      </c>
    </row>
    <row r="4568" spans="1:13" x14ac:dyDescent="0.35">
      <c r="A4568" s="259" t="s">
        <v>1435</v>
      </c>
      <c r="B4568" s="259" t="s">
        <v>1436</v>
      </c>
      <c r="C4568" s="259" t="s">
        <v>1428</v>
      </c>
      <c r="D4568" s="259" t="s">
        <v>644</v>
      </c>
      <c r="E4568" s="259">
        <v>222</v>
      </c>
      <c r="F4568" s="259" t="s">
        <v>8418</v>
      </c>
      <c r="G4568" s="259" t="s">
        <v>723</v>
      </c>
      <c r="H4568" s="259">
        <v>2</v>
      </c>
      <c r="I4568" s="259" t="s">
        <v>8415</v>
      </c>
      <c r="J4568" s="259" t="s">
        <v>8419</v>
      </c>
      <c r="K4568" s="259" t="s">
        <v>8420</v>
      </c>
      <c r="L4568" s="260">
        <v>45650</v>
      </c>
      <c r="M4568" s="259" t="s">
        <v>20</v>
      </c>
    </row>
    <row r="4569" spans="1:13" x14ac:dyDescent="0.35">
      <c r="A4569" s="261" t="s">
        <v>1435</v>
      </c>
      <c r="B4569" s="261" t="s">
        <v>1436</v>
      </c>
      <c r="C4569" s="261" t="s">
        <v>1428</v>
      </c>
      <c r="D4569" s="261" t="s">
        <v>649</v>
      </c>
      <c r="E4569" s="261">
        <v>7884</v>
      </c>
      <c r="F4569" s="261" t="s">
        <v>8382</v>
      </c>
      <c r="G4569" s="261" t="s">
        <v>22</v>
      </c>
      <c r="H4569" s="261">
        <v>3</v>
      </c>
      <c r="I4569" s="261" t="s">
        <v>8379</v>
      </c>
      <c r="J4569" s="261" t="s">
        <v>8383</v>
      </c>
      <c r="K4569" s="261" t="s">
        <v>8421</v>
      </c>
      <c r="L4569" s="262">
        <v>45650</v>
      </c>
      <c r="M4569" s="261" t="s">
        <v>20</v>
      </c>
    </row>
    <row r="4570" spans="1:13" x14ac:dyDescent="0.35">
      <c r="A4570" s="259" t="s">
        <v>1435</v>
      </c>
      <c r="B4570" s="259" t="s">
        <v>1436</v>
      </c>
      <c r="C4570" s="259" t="s">
        <v>1428</v>
      </c>
      <c r="D4570" s="259" t="s">
        <v>797</v>
      </c>
      <c r="E4570" s="259">
        <v>1000000</v>
      </c>
      <c r="F4570" s="259" t="s">
        <v>8358</v>
      </c>
      <c r="G4570" s="259" t="s">
        <v>723</v>
      </c>
      <c r="H4570" s="259">
        <v>2</v>
      </c>
      <c r="I4570" s="259" t="s">
        <v>8359</v>
      </c>
      <c r="J4570" s="259" t="s">
        <v>8422</v>
      </c>
      <c r="K4570" s="259" t="s">
        <v>8423</v>
      </c>
      <c r="L4570" s="260">
        <v>45650</v>
      </c>
      <c r="M4570" s="259" t="s">
        <v>20</v>
      </c>
    </row>
    <row r="4571" spans="1:13" x14ac:dyDescent="0.35">
      <c r="A4571" s="261" t="s">
        <v>1435</v>
      </c>
      <c r="B4571" s="261" t="s">
        <v>1436</v>
      </c>
      <c r="C4571" s="261" t="s">
        <v>1428</v>
      </c>
      <c r="D4571" s="261" t="s">
        <v>802</v>
      </c>
      <c r="E4571" s="261">
        <v>748000</v>
      </c>
      <c r="F4571" s="261" t="s">
        <v>8358</v>
      </c>
      <c r="G4571" s="261" t="s">
        <v>723</v>
      </c>
      <c r="H4571" s="261">
        <v>2</v>
      </c>
      <c r="I4571" s="261" t="s">
        <v>8359</v>
      </c>
      <c r="J4571" s="261" t="s">
        <v>5941</v>
      </c>
      <c r="K4571" s="261" t="s">
        <v>8424</v>
      </c>
      <c r="L4571" s="262">
        <v>45650</v>
      </c>
      <c r="M4571" s="261" t="s">
        <v>20</v>
      </c>
    </row>
    <row r="4572" spans="1:13" x14ac:dyDescent="0.35">
      <c r="A4572" s="259" t="s">
        <v>1435</v>
      </c>
      <c r="B4572" s="259" t="s">
        <v>1436</v>
      </c>
      <c r="C4572" s="259" t="s">
        <v>1428</v>
      </c>
      <c r="D4572" s="259" t="s">
        <v>807</v>
      </c>
      <c r="E4572" s="259">
        <v>1496000</v>
      </c>
      <c r="F4572" s="259" t="s">
        <v>8358</v>
      </c>
      <c r="G4572" s="259" t="s">
        <v>723</v>
      </c>
      <c r="H4572" s="259">
        <v>2</v>
      </c>
      <c r="I4572" s="259" t="s">
        <v>8359</v>
      </c>
      <c r="J4572" s="259" t="s">
        <v>5618</v>
      </c>
      <c r="K4572" s="259" t="s">
        <v>8425</v>
      </c>
      <c r="L4572" s="260">
        <v>45650</v>
      </c>
      <c r="M4572" s="259" t="s">
        <v>20</v>
      </c>
    </row>
    <row r="4573" spans="1:13" x14ac:dyDescent="0.35">
      <c r="A4573" s="261" t="s">
        <v>1435</v>
      </c>
      <c r="B4573" s="261" t="s">
        <v>1436</v>
      </c>
      <c r="C4573" s="261" t="s">
        <v>1428</v>
      </c>
      <c r="D4573" s="261" t="s">
        <v>810</v>
      </c>
      <c r="E4573" s="261">
        <v>840000</v>
      </c>
      <c r="F4573" s="261" t="s">
        <v>8358</v>
      </c>
      <c r="G4573" s="261" t="s">
        <v>404</v>
      </c>
      <c r="H4573" s="261">
        <v>1</v>
      </c>
      <c r="I4573" s="261" t="s">
        <v>8359</v>
      </c>
      <c r="J4573" s="261" t="s">
        <v>8426</v>
      </c>
      <c r="K4573" s="261" t="s">
        <v>8427</v>
      </c>
      <c r="L4573" s="262">
        <v>45650</v>
      </c>
      <c r="M4573" s="261" t="s">
        <v>20</v>
      </c>
    </row>
    <row r="4574" spans="1:13" x14ac:dyDescent="0.35">
      <c r="A4574" s="259" t="s">
        <v>1435</v>
      </c>
      <c r="B4574" s="259" t="s">
        <v>1436</v>
      </c>
      <c r="C4574" s="259" t="s">
        <v>1428</v>
      </c>
      <c r="D4574" s="259" t="s">
        <v>813</v>
      </c>
      <c r="E4574" s="259">
        <v>120000</v>
      </c>
      <c r="F4574" s="259" t="s">
        <v>8358</v>
      </c>
      <c r="G4574" s="259" t="s">
        <v>404</v>
      </c>
      <c r="H4574" s="259">
        <v>1</v>
      </c>
      <c r="I4574" s="259" t="s">
        <v>8359</v>
      </c>
      <c r="J4574" s="259" t="s">
        <v>8428</v>
      </c>
      <c r="K4574" s="259" t="s">
        <v>8429</v>
      </c>
      <c r="L4574" s="260">
        <v>45650</v>
      </c>
      <c r="M4574" s="259" t="s">
        <v>20</v>
      </c>
    </row>
    <row r="4575" spans="1:13" x14ac:dyDescent="0.35">
      <c r="A4575" s="261" t="s">
        <v>1435</v>
      </c>
      <c r="B4575" s="261" t="s">
        <v>1436</v>
      </c>
      <c r="C4575" s="261" t="s">
        <v>1428</v>
      </c>
      <c r="D4575" s="261" t="s">
        <v>679</v>
      </c>
      <c r="E4575" s="261">
        <v>40000</v>
      </c>
      <c r="F4575" s="261" t="s">
        <v>8358</v>
      </c>
      <c r="G4575" s="261" t="s">
        <v>404</v>
      </c>
      <c r="H4575" s="261">
        <v>1</v>
      </c>
      <c r="I4575" s="261" t="s">
        <v>8359</v>
      </c>
      <c r="J4575" s="261" t="s">
        <v>8430</v>
      </c>
      <c r="K4575" s="261" t="s">
        <v>8431</v>
      </c>
      <c r="L4575" s="262">
        <v>45650</v>
      </c>
      <c r="M4575" s="261" t="s">
        <v>20</v>
      </c>
    </row>
    <row r="4576" spans="1:13" x14ac:dyDescent="0.35">
      <c r="A4576" s="259" t="s">
        <v>1435</v>
      </c>
      <c r="B4576" s="259" t="s">
        <v>1436</v>
      </c>
      <c r="C4576" s="259" t="s">
        <v>1428</v>
      </c>
      <c r="D4576" s="259" t="s">
        <v>21</v>
      </c>
      <c r="E4576" s="259">
        <v>11916</v>
      </c>
      <c r="F4576" s="259" t="s">
        <v>8418</v>
      </c>
      <c r="G4576" s="259" t="s">
        <v>22</v>
      </c>
      <c r="H4576" s="259">
        <v>3</v>
      </c>
      <c r="I4576" s="259" t="s">
        <v>8432</v>
      </c>
      <c r="J4576" s="259" t="s">
        <v>8433</v>
      </c>
      <c r="K4576" s="259" t="s">
        <v>8434</v>
      </c>
      <c r="L4576" s="260">
        <v>45650</v>
      </c>
      <c r="M4576" s="259" t="s">
        <v>20</v>
      </c>
    </row>
    <row r="4577" spans="1:13" x14ac:dyDescent="0.35">
      <c r="A4577" s="261" t="s">
        <v>1435</v>
      </c>
      <c r="B4577" s="261" t="s">
        <v>1436</v>
      </c>
      <c r="C4577" s="261" t="s">
        <v>1428</v>
      </c>
      <c r="D4577" s="261" t="s">
        <v>317</v>
      </c>
      <c r="E4577" s="261">
        <v>5</v>
      </c>
      <c r="F4577" s="261" t="s">
        <v>8358</v>
      </c>
      <c r="G4577" s="261" t="s">
        <v>404</v>
      </c>
      <c r="H4577" s="261">
        <v>1</v>
      </c>
      <c r="I4577" s="261" t="s">
        <v>8359</v>
      </c>
      <c r="J4577" s="261" t="s">
        <v>8435</v>
      </c>
      <c r="K4577" s="261" t="s">
        <v>8436</v>
      </c>
      <c r="L4577" s="262">
        <v>45650</v>
      </c>
      <c r="M4577" s="261" t="s">
        <v>20</v>
      </c>
    </row>
    <row r="4578" spans="1:13" x14ac:dyDescent="0.35">
      <c r="A4578" s="259" t="s">
        <v>1442</v>
      </c>
      <c r="B4578" s="259" t="s">
        <v>1443</v>
      </c>
      <c r="C4578" s="259" t="s">
        <v>1428</v>
      </c>
      <c r="D4578" s="259" t="s">
        <v>759</v>
      </c>
      <c r="E4578" s="259">
        <v>5544000</v>
      </c>
      <c r="F4578" s="259" t="s">
        <v>8358</v>
      </c>
      <c r="G4578" s="259" t="s">
        <v>404</v>
      </c>
      <c r="H4578" s="259">
        <v>1</v>
      </c>
      <c r="I4578" s="259" t="s">
        <v>8359</v>
      </c>
      <c r="J4578" s="259" t="s">
        <v>8360</v>
      </c>
      <c r="K4578" s="259" t="s">
        <v>8437</v>
      </c>
      <c r="L4578" s="260">
        <v>45650</v>
      </c>
      <c r="M4578" s="259" t="s">
        <v>20</v>
      </c>
    </row>
    <row r="4579" spans="1:13" x14ac:dyDescent="0.35">
      <c r="A4579" s="261" t="s">
        <v>1442</v>
      </c>
      <c r="B4579" s="261" t="s">
        <v>1443</v>
      </c>
      <c r="C4579" s="261" t="s">
        <v>1428</v>
      </c>
      <c r="D4579" s="261" t="s">
        <v>764</v>
      </c>
      <c r="E4579" s="261">
        <v>365</v>
      </c>
      <c r="F4579" s="261" t="s">
        <v>8362</v>
      </c>
      <c r="G4579" s="261" t="s">
        <v>404</v>
      </c>
      <c r="H4579" s="261">
        <v>1</v>
      </c>
      <c r="I4579" s="261" t="s">
        <v>8363</v>
      </c>
      <c r="J4579" s="261" t="s">
        <v>8438</v>
      </c>
      <c r="K4579" s="261" t="s">
        <v>8439</v>
      </c>
      <c r="L4579" s="262">
        <v>45650</v>
      </c>
      <c r="M4579" s="261" t="s">
        <v>20</v>
      </c>
    </row>
    <row r="4580" spans="1:13" x14ac:dyDescent="0.35">
      <c r="A4580" s="259" t="s">
        <v>1442</v>
      </c>
      <c r="B4580" s="259" t="s">
        <v>1443</v>
      </c>
      <c r="C4580" s="259" t="s">
        <v>1428</v>
      </c>
      <c r="D4580" s="259" t="s">
        <v>769</v>
      </c>
      <c r="E4580" s="259">
        <v>2300000</v>
      </c>
      <c r="F4580" s="259" t="s">
        <v>8440</v>
      </c>
      <c r="G4580" s="259" t="s">
        <v>404</v>
      </c>
      <c r="H4580" s="259">
        <v>1</v>
      </c>
      <c r="I4580" s="259" t="s">
        <v>8441</v>
      </c>
      <c r="J4580" s="259" t="s">
        <v>8442</v>
      </c>
      <c r="K4580" s="259" t="s">
        <v>8443</v>
      </c>
      <c r="L4580" s="260">
        <v>45650</v>
      </c>
      <c r="M4580" s="259" t="s">
        <v>20</v>
      </c>
    </row>
    <row r="4581" spans="1:13" x14ac:dyDescent="0.35">
      <c r="A4581" s="261" t="s">
        <v>1442</v>
      </c>
      <c r="B4581" s="261" t="s">
        <v>1443</v>
      </c>
      <c r="C4581" s="261" t="s">
        <v>1428</v>
      </c>
      <c r="D4581" s="261" t="s">
        <v>774</v>
      </c>
      <c r="E4581" s="261">
        <v>2300000</v>
      </c>
      <c r="F4581" s="261" t="s">
        <v>8440</v>
      </c>
      <c r="G4581" s="261" t="s">
        <v>723</v>
      </c>
      <c r="H4581" s="261">
        <v>2</v>
      </c>
      <c r="I4581" s="261" t="s">
        <v>8441</v>
      </c>
      <c r="J4581" s="261" t="s">
        <v>8444</v>
      </c>
      <c r="K4581" s="261" t="s">
        <v>8445</v>
      </c>
      <c r="L4581" s="262">
        <v>45650</v>
      </c>
      <c r="M4581" s="261" t="s">
        <v>20</v>
      </c>
    </row>
    <row r="4582" spans="1:13" x14ac:dyDescent="0.35">
      <c r="A4582" s="259" t="s">
        <v>1442</v>
      </c>
      <c r="B4582" s="259" t="s">
        <v>1443</v>
      </c>
      <c r="C4582" s="259" t="s">
        <v>1428</v>
      </c>
      <c r="D4582" s="259" t="s">
        <v>463</v>
      </c>
      <c r="E4582" s="259">
        <v>3614375</v>
      </c>
      <c r="F4582" s="259" t="s">
        <v>8446</v>
      </c>
      <c r="G4582" s="259" t="s">
        <v>404</v>
      </c>
      <c r="H4582" s="259">
        <v>1</v>
      </c>
      <c r="I4582" s="259" t="s">
        <v>8447</v>
      </c>
      <c r="J4582" s="259" t="s">
        <v>8448</v>
      </c>
      <c r="K4582" s="259" t="s">
        <v>8449</v>
      </c>
      <c r="L4582" s="260">
        <v>45650</v>
      </c>
      <c r="M4582" s="259" t="s">
        <v>20</v>
      </c>
    </row>
    <row r="4583" spans="1:13" x14ac:dyDescent="0.35">
      <c r="A4583" s="261" t="s">
        <v>1442</v>
      </c>
      <c r="B4583" s="261" t="s">
        <v>1443</v>
      </c>
      <c r="C4583" s="261" t="s">
        <v>1428</v>
      </c>
      <c r="D4583" s="261" t="s">
        <v>40</v>
      </c>
      <c r="E4583" s="261">
        <v>21476</v>
      </c>
      <c r="F4583" s="261" t="s">
        <v>8450</v>
      </c>
      <c r="G4583" s="261" t="s">
        <v>22</v>
      </c>
      <c r="H4583" s="261">
        <v>3</v>
      </c>
      <c r="I4583" s="261" t="s">
        <v>8451</v>
      </c>
      <c r="J4583" s="261" t="s">
        <v>8452</v>
      </c>
      <c r="K4583" s="261" t="s">
        <v>8453</v>
      </c>
      <c r="L4583" s="262">
        <v>45650</v>
      </c>
      <c r="M4583" s="261" t="s">
        <v>20</v>
      </c>
    </row>
    <row r="4584" spans="1:13" x14ac:dyDescent="0.35">
      <c r="A4584" s="259" t="s">
        <v>1442</v>
      </c>
      <c r="B4584" s="259" t="s">
        <v>1443</v>
      </c>
      <c r="C4584" s="259" t="s">
        <v>1428</v>
      </c>
      <c r="D4584" s="259" t="s">
        <v>644</v>
      </c>
      <c r="E4584" s="259">
        <v>7662</v>
      </c>
      <c r="F4584" s="259" t="s">
        <v>8450</v>
      </c>
      <c r="G4584" s="259" t="s">
        <v>22</v>
      </c>
      <c r="H4584" s="259">
        <v>3</v>
      </c>
      <c r="I4584" s="259" t="s">
        <v>8451</v>
      </c>
      <c r="J4584" s="259" t="s">
        <v>8454</v>
      </c>
      <c r="K4584" s="259" t="s">
        <v>8455</v>
      </c>
      <c r="L4584" s="260">
        <v>45650</v>
      </c>
      <c r="M4584" s="259" t="s">
        <v>20</v>
      </c>
    </row>
    <row r="4585" spans="1:13" x14ac:dyDescent="0.35">
      <c r="A4585" s="261" t="s">
        <v>1442</v>
      </c>
      <c r="B4585" s="261" t="s">
        <v>1443</v>
      </c>
      <c r="C4585" s="261" t="s">
        <v>1428</v>
      </c>
      <c r="D4585" s="261" t="s">
        <v>649</v>
      </c>
      <c r="E4585" s="261">
        <v>7884</v>
      </c>
      <c r="F4585" s="261" t="s">
        <v>8382</v>
      </c>
      <c r="G4585" s="261" t="s">
        <v>22</v>
      </c>
      <c r="H4585" s="261">
        <v>3</v>
      </c>
      <c r="I4585" s="261" t="s">
        <v>8379</v>
      </c>
      <c r="J4585" s="261" t="s">
        <v>8383</v>
      </c>
      <c r="K4585" s="261" t="s">
        <v>8456</v>
      </c>
      <c r="L4585" s="262">
        <v>45650</v>
      </c>
      <c r="M4585" s="261" t="s">
        <v>20</v>
      </c>
    </row>
    <row r="4586" spans="1:13" x14ac:dyDescent="0.35">
      <c r="A4586" s="259" t="s">
        <v>1442</v>
      </c>
      <c r="B4586" s="259" t="s">
        <v>1443</v>
      </c>
      <c r="C4586" s="259" t="s">
        <v>1428</v>
      </c>
      <c r="D4586" s="259" t="s">
        <v>797</v>
      </c>
      <c r="E4586" s="259">
        <v>2300000</v>
      </c>
      <c r="F4586" s="259" t="s">
        <v>8457</v>
      </c>
      <c r="G4586" s="259" t="s">
        <v>723</v>
      </c>
      <c r="H4586" s="259">
        <v>2</v>
      </c>
      <c r="I4586" s="259" t="s">
        <v>8458</v>
      </c>
      <c r="J4586" s="259" t="s">
        <v>8459</v>
      </c>
      <c r="K4586" s="259" t="s">
        <v>8460</v>
      </c>
      <c r="L4586" s="260">
        <v>45650</v>
      </c>
      <c r="M4586" s="259" t="s">
        <v>20</v>
      </c>
    </row>
    <row r="4587" spans="1:13" x14ac:dyDescent="0.35">
      <c r="A4587" s="261" t="s">
        <v>1442</v>
      </c>
      <c r="B4587" s="261" t="s">
        <v>1443</v>
      </c>
      <c r="C4587" s="261" t="s">
        <v>1428</v>
      </c>
      <c r="D4587" s="261" t="s">
        <v>802</v>
      </c>
      <c r="E4587" s="261">
        <v>0</v>
      </c>
      <c r="F4587" s="261" t="s">
        <v>8457</v>
      </c>
      <c r="G4587" s="261" t="s">
        <v>723</v>
      </c>
      <c r="H4587" s="261">
        <v>2</v>
      </c>
      <c r="I4587" s="261" t="s">
        <v>8458</v>
      </c>
      <c r="J4587" s="261" t="s">
        <v>8461</v>
      </c>
      <c r="K4587" s="261" t="s">
        <v>8462</v>
      </c>
      <c r="L4587" s="262">
        <v>45650</v>
      </c>
      <c r="M4587" s="261" t="s">
        <v>20</v>
      </c>
    </row>
    <row r="4588" spans="1:13" x14ac:dyDescent="0.35">
      <c r="A4588" s="259" t="s">
        <v>1442</v>
      </c>
      <c r="B4588" s="259" t="s">
        <v>1443</v>
      </c>
      <c r="C4588" s="259" t="s">
        <v>1428</v>
      </c>
      <c r="D4588" s="259" t="s">
        <v>807</v>
      </c>
      <c r="E4588" s="259">
        <v>0</v>
      </c>
      <c r="F4588" s="259" t="s">
        <v>8457</v>
      </c>
      <c r="G4588" s="259" t="s">
        <v>723</v>
      </c>
      <c r="H4588" s="259">
        <v>2</v>
      </c>
      <c r="I4588" s="259" t="s">
        <v>8458</v>
      </c>
      <c r="J4588" s="259" t="s">
        <v>8463</v>
      </c>
      <c r="K4588" s="259" t="s">
        <v>8464</v>
      </c>
      <c r="L4588" s="260">
        <v>45650</v>
      </c>
      <c r="M4588" s="259" t="s">
        <v>20</v>
      </c>
    </row>
    <row r="4589" spans="1:13" x14ac:dyDescent="0.35">
      <c r="A4589" s="261" t="s">
        <v>1442</v>
      </c>
      <c r="B4589" s="261" t="s">
        <v>1443</v>
      </c>
      <c r="C4589" s="261" t="s">
        <v>1428</v>
      </c>
      <c r="D4589" s="261" t="s">
        <v>810</v>
      </c>
      <c r="E4589" s="261">
        <v>989000</v>
      </c>
      <c r="F4589" s="261" t="s">
        <v>8457</v>
      </c>
      <c r="G4589" s="261" t="s">
        <v>723</v>
      </c>
      <c r="H4589" s="261">
        <v>2</v>
      </c>
      <c r="I4589" s="261" t="s">
        <v>8458</v>
      </c>
      <c r="J4589" s="261" t="s">
        <v>8465</v>
      </c>
      <c r="K4589" s="261" t="s">
        <v>8466</v>
      </c>
      <c r="L4589" s="262">
        <v>45650</v>
      </c>
      <c r="M4589" s="261" t="s">
        <v>20</v>
      </c>
    </row>
    <row r="4590" spans="1:13" x14ac:dyDescent="0.35">
      <c r="A4590" s="259" t="s">
        <v>1442</v>
      </c>
      <c r="B4590" s="259" t="s">
        <v>1443</v>
      </c>
      <c r="C4590" s="259" t="s">
        <v>1428</v>
      </c>
      <c r="D4590" s="259" t="s">
        <v>813</v>
      </c>
      <c r="E4590" s="259">
        <v>943000</v>
      </c>
      <c r="F4590" s="259" t="s">
        <v>8457</v>
      </c>
      <c r="G4590" s="259" t="s">
        <v>723</v>
      </c>
      <c r="H4590" s="259">
        <v>2</v>
      </c>
      <c r="I4590" s="259" t="s">
        <v>8458</v>
      </c>
      <c r="J4590" s="259" t="s">
        <v>8467</v>
      </c>
      <c r="K4590" s="259" t="s">
        <v>8468</v>
      </c>
      <c r="L4590" s="260">
        <v>45650</v>
      </c>
      <c r="M4590" s="259" t="s">
        <v>20</v>
      </c>
    </row>
    <row r="4591" spans="1:13" x14ac:dyDescent="0.35">
      <c r="A4591" s="261" t="s">
        <v>1442</v>
      </c>
      <c r="B4591" s="261" t="s">
        <v>1443</v>
      </c>
      <c r="C4591" s="261" t="s">
        <v>1428</v>
      </c>
      <c r="D4591" s="261" t="s">
        <v>679</v>
      </c>
      <c r="E4591" s="261">
        <v>368000</v>
      </c>
      <c r="F4591" s="261" t="s">
        <v>8457</v>
      </c>
      <c r="G4591" s="261" t="s">
        <v>723</v>
      </c>
      <c r="H4591" s="261">
        <v>2</v>
      </c>
      <c r="I4591" s="261" t="s">
        <v>8458</v>
      </c>
      <c r="J4591" s="261" t="s">
        <v>8469</v>
      </c>
      <c r="K4591" s="261" t="s">
        <v>8470</v>
      </c>
      <c r="L4591" s="262">
        <v>45650</v>
      </c>
      <c r="M4591" s="261" t="s">
        <v>20</v>
      </c>
    </row>
    <row r="4592" spans="1:13" x14ac:dyDescent="0.35">
      <c r="A4592" s="259" t="s">
        <v>1442</v>
      </c>
      <c r="B4592" s="259" t="s">
        <v>1443</v>
      </c>
      <c r="C4592" s="259" t="s">
        <v>1428</v>
      </c>
      <c r="D4592" s="259" t="s">
        <v>21</v>
      </c>
      <c r="E4592" s="259">
        <v>52564</v>
      </c>
      <c r="F4592" s="259" t="s">
        <v>3934</v>
      </c>
      <c r="G4592" s="259" t="s">
        <v>22</v>
      </c>
      <c r="H4592" s="259">
        <v>3</v>
      </c>
      <c r="I4592" s="259" t="s">
        <v>3935</v>
      </c>
      <c r="J4592" s="259" t="s">
        <v>8471</v>
      </c>
      <c r="K4592" s="259" t="s">
        <v>8472</v>
      </c>
      <c r="L4592" s="260">
        <v>45650</v>
      </c>
      <c r="M4592" s="259" t="s">
        <v>20</v>
      </c>
    </row>
    <row r="4593" spans="1:13" x14ac:dyDescent="0.35">
      <c r="A4593" s="261" t="s">
        <v>1442</v>
      </c>
      <c r="B4593" s="261" t="s">
        <v>1443</v>
      </c>
      <c r="C4593" s="261" t="s">
        <v>1428</v>
      </c>
      <c r="D4593" s="261" t="s">
        <v>317</v>
      </c>
      <c r="E4593" s="261">
        <v>5</v>
      </c>
      <c r="F4593" s="261" t="s">
        <v>8440</v>
      </c>
      <c r="G4593" s="261" t="s">
        <v>404</v>
      </c>
      <c r="H4593" s="261">
        <v>1</v>
      </c>
      <c r="I4593" s="261" t="s">
        <v>8441</v>
      </c>
      <c r="J4593" s="261" t="s">
        <v>8473</v>
      </c>
      <c r="K4593" s="261" t="s">
        <v>8474</v>
      </c>
      <c r="L4593" s="262">
        <v>45650</v>
      </c>
      <c r="M4593" s="261" t="s">
        <v>20</v>
      </c>
    </row>
    <row r="4594" spans="1:13" x14ac:dyDescent="0.35">
      <c r="A4594" s="259" t="s">
        <v>4368</v>
      </c>
      <c r="B4594" s="259" t="s">
        <v>4369</v>
      </c>
      <c r="C4594" s="259" t="s">
        <v>4370</v>
      </c>
      <c r="D4594" s="259" t="s">
        <v>759</v>
      </c>
      <c r="E4594" s="259">
        <v>3106566</v>
      </c>
      <c r="F4594" s="259" t="s">
        <v>8475</v>
      </c>
      <c r="G4594" s="259" t="s">
        <v>404</v>
      </c>
      <c r="H4594" s="259">
        <v>1</v>
      </c>
      <c r="I4594" s="259" t="s">
        <v>8476</v>
      </c>
      <c r="J4594" s="259" t="s">
        <v>8477</v>
      </c>
      <c r="K4594" s="259" t="s">
        <v>8478</v>
      </c>
      <c r="L4594" s="260">
        <v>45650</v>
      </c>
      <c r="M4594" s="259" t="s">
        <v>20</v>
      </c>
    </row>
    <row r="4595" spans="1:13" x14ac:dyDescent="0.35">
      <c r="A4595" s="261" t="s">
        <v>4368</v>
      </c>
      <c r="B4595" s="261" t="s">
        <v>4369</v>
      </c>
      <c r="C4595" s="261" t="s">
        <v>4370</v>
      </c>
      <c r="D4595" s="261" t="s">
        <v>764</v>
      </c>
      <c r="E4595" s="261">
        <v>29743</v>
      </c>
      <c r="F4595" s="261" t="s">
        <v>8475</v>
      </c>
      <c r="G4595" s="261" t="s">
        <v>404</v>
      </c>
      <c r="H4595" s="261">
        <v>1</v>
      </c>
      <c r="I4595" s="261" t="s">
        <v>8476</v>
      </c>
      <c r="J4595" s="261" t="s">
        <v>8479</v>
      </c>
      <c r="K4595" s="261" t="s">
        <v>8480</v>
      </c>
      <c r="L4595" s="262">
        <v>45650</v>
      </c>
      <c r="M4595" s="261" t="s">
        <v>20</v>
      </c>
    </row>
    <row r="4596" spans="1:13" x14ac:dyDescent="0.35">
      <c r="A4596" s="259" t="s">
        <v>4368</v>
      </c>
      <c r="B4596" s="259" t="s">
        <v>4369</v>
      </c>
      <c r="C4596" s="259" t="s">
        <v>4370</v>
      </c>
      <c r="D4596" s="259" t="s">
        <v>769</v>
      </c>
      <c r="E4596" s="259">
        <v>2179866</v>
      </c>
      <c r="F4596" s="259" t="s">
        <v>8475</v>
      </c>
      <c r="G4596" s="259" t="s">
        <v>404</v>
      </c>
      <c r="H4596" s="259">
        <v>1</v>
      </c>
      <c r="I4596" s="259" t="s">
        <v>8476</v>
      </c>
      <c r="J4596" s="259" t="s">
        <v>8481</v>
      </c>
      <c r="K4596" s="259" t="s">
        <v>8482</v>
      </c>
      <c r="L4596" s="260">
        <v>45650</v>
      </c>
      <c r="M4596" s="259" t="s">
        <v>20</v>
      </c>
    </row>
    <row r="4597" spans="1:13" x14ac:dyDescent="0.35">
      <c r="A4597" s="261" t="s">
        <v>4368</v>
      </c>
      <c r="B4597" s="261" t="s">
        <v>4369</v>
      </c>
      <c r="C4597" s="261" t="s">
        <v>4370</v>
      </c>
      <c r="D4597" s="261" t="s">
        <v>774</v>
      </c>
      <c r="E4597" s="261">
        <v>210366</v>
      </c>
      <c r="F4597" s="261" t="s">
        <v>8483</v>
      </c>
      <c r="G4597" s="261" t="s">
        <v>404</v>
      </c>
      <c r="H4597" s="261">
        <v>1</v>
      </c>
      <c r="I4597" s="261" t="s">
        <v>8484</v>
      </c>
      <c r="J4597" s="261" t="s">
        <v>8485</v>
      </c>
      <c r="K4597" s="261" t="s">
        <v>8486</v>
      </c>
      <c r="L4597" s="262">
        <v>45650</v>
      </c>
      <c r="M4597" s="261" t="s">
        <v>20</v>
      </c>
    </row>
    <row r="4598" spans="1:13" x14ac:dyDescent="0.35">
      <c r="A4598" s="259" t="s">
        <v>4368</v>
      </c>
      <c r="B4598" s="259" t="s">
        <v>4369</v>
      </c>
      <c r="C4598" s="259" t="s">
        <v>4370</v>
      </c>
      <c r="D4598" s="259" t="s">
        <v>463</v>
      </c>
      <c r="E4598" s="259">
        <v>115366</v>
      </c>
      <c r="F4598" s="259" t="s">
        <v>6992</v>
      </c>
      <c r="G4598" s="259" t="s">
        <v>404</v>
      </c>
      <c r="H4598" s="259">
        <v>1</v>
      </c>
      <c r="I4598" s="259" t="s">
        <v>8487</v>
      </c>
      <c r="J4598" s="259" t="s">
        <v>8488</v>
      </c>
      <c r="K4598" s="259" t="s">
        <v>8489</v>
      </c>
      <c r="L4598" s="260">
        <v>45650</v>
      </c>
      <c r="M4598" s="259" t="s">
        <v>20</v>
      </c>
    </row>
    <row r="4599" spans="1:13" x14ac:dyDescent="0.35">
      <c r="A4599" s="261" t="s">
        <v>4368</v>
      </c>
      <c r="B4599" s="261" t="s">
        <v>4369</v>
      </c>
      <c r="C4599" s="261" t="s">
        <v>4370</v>
      </c>
      <c r="D4599" s="261" t="s">
        <v>644</v>
      </c>
      <c r="E4599" s="261">
        <v>0</v>
      </c>
      <c r="F4599" s="261" t="s">
        <v>6963</v>
      </c>
      <c r="G4599" s="261" t="s">
        <v>723</v>
      </c>
      <c r="H4599" s="261">
        <v>2</v>
      </c>
      <c r="I4599" s="261" t="s">
        <v>3328</v>
      </c>
      <c r="J4599" s="261" t="s">
        <v>8490</v>
      </c>
      <c r="K4599" s="261" t="s">
        <v>8491</v>
      </c>
      <c r="L4599" s="262">
        <v>45650</v>
      </c>
      <c r="M4599" s="261" t="s">
        <v>20</v>
      </c>
    </row>
    <row r="4600" spans="1:13" x14ac:dyDescent="0.35">
      <c r="A4600" s="259" t="s">
        <v>4368</v>
      </c>
      <c r="B4600" s="259" t="s">
        <v>4369</v>
      </c>
      <c r="C4600" s="259" t="s">
        <v>4370</v>
      </c>
      <c r="D4600" s="259" t="s">
        <v>649</v>
      </c>
      <c r="E4600" s="259">
        <v>0</v>
      </c>
      <c r="F4600" s="259" t="s">
        <v>6963</v>
      </c>
      <c r="G4600" s="259" t="s">
        <v>723</v>
      </c>
      <c r="H4600" s="259">
        <v>2</v>
      </c>
      <c r="I4600" s="259" t="s">
        <v>3328</v>
      </c>
      <c r="J4600" s="259" t="s">
        <v>8490</v>
      </c>
      <c r="K4600" s="259" t="s">
        <v>8492</v>
      </c>
      <c r="L4600" s="260">
        <v>45650</v>
      </c>
      <c r="M4600" s="259" t="s">
        <v>20</v>
      </c>
    </row>
    <row r="4601" spans="1:13" x14ac:dyDescent="0.35">
      <c r="A4601" s="261" t="s">
        <v>4368</v>
      </c>
      <c r="B4601" s="261" t="s">
        <v>4369</v>
      </c>
      <c r="C4601" s="261" t="s">
        <v>4370</v>
      </c>
      <c r="D4601" s="261" t="s">
        <v>797</v>
      </c>
      <c r="E4601" s="261">
        <v>210366</v>
      </c>
      <c r="F4601" s="261" t="s">
        <v>8483</v>
      </c>
      <c r="G4601" s="261" t="s">
        <v>404</v>
      </c>
      <c r="H4601" s="261">
        <v>1</v>
      </c>
      <c r="I4601" s="261" t="s">
        <v>8484</v>
      </c>
      <c r="J4601" s="261" t="s">
        <v>8493</v>
      </c>
      <c r="K4601" s="261" t="s">
        <v>8494</v>
      </c>
      <c r="L4601" s="262">
        <v>45650</v>
      </c>
      <c r="M4601" s="261" t="s">
        <v>20</v>
      </c>
    </row>
    <row r="4602" spans="1:13" x14ac:dyDescent="0.35">
      <c r="A4602" s="259" t="s">
        <v>4368</v>
      </c>
      <c r="B4602" s="259" t="s">
        <v>4369</v>
      </c>
      <c r="C4602" s="259" t="s">
        <v>4370</v>
      </c>
      <c r="D4602" s="259" t="s">
        <v>802</v>
      </c>
      <c r="E4602" s="259">
        <v>1969500</v>
      </c>
      <c r="F4602" s="259" t="s">
        <v>8495</v>
      </c>
      <c r="G4602" s="259" t="s">
        <v>723</v>
      </c>
      <c r="H4602" s="259">
        <v>2</v>
      </c>
      <c r="I4602" s="259" t="s">
        <v>8496</v>
      </c>
      <c r="J4602" s="259" t="s">
        <v>5941</v>
      </c>
      <c r="K4602" s="259" t="s">
        <v>8497</v>
      </c>
      <c r="L4602" s="260">
        <v>45650</v>
      </c>
      <c r="M4602" s="259" t="s">
        <v>20</v>
      </c>
    </row>
    <row r="4603" spans="1:13" x14ac:dyDescent="0.35">
      <c r="A4603" s="261" t="s">
        <v>4368</v>
      </c>
      <c r="B4603" s="261" t="s">
        <v>4369</v>
      </c>
      <c r="C4603" s="261" t="s">
        <v>4370</v>
      </c>
      <c r="D4603" s="261" t="s">
        <v>807</v>
      </c>
      <c r="E4603" s="261">
        <v>0</v>
      </c>
      <c r="F4603" s="261" t="s">
        <v>8495</v>
      </c>
      <c r="G4603" s="261" t="s">
        <v>723</v>
      </c>
      <c r="H4603" s="261">
        <v>2</v>
      </c>
      <c r="I4603" s="261" t="s">
        <v>8496</v>
      </c>
      <c r="J4603" s="261" t="s">
        <v>5943</v>
      </c>
      <c r="K4603" s="261" t="s">
        <v>8498</v>
      </c>
      <c r="L4603" s="262">
        <v>45650</v>
      </c>
      <c r="M4603" s="261" t="s">
        <v>20</v>
      </c>
    </row>
    <row r="4604" spans="1:13" x14ac:dyDescent="0.35">
      <c r="A4604" s="259" t="s">
        <v>4368</v>
      </c>
      <c r="B4604" s="259" t="s">
        <v>4369</v>
      </c>
      <c r="C4604" s="259" t="s">
        <v>4370</v>
      </c>
      <c r="D4604" s="259" t="s">
        <v>810</v>
      </c>
      <c r="E4604" s="259">
        <v>210366</v>
      </c>
      <c r="F4604" s="259" t="s">
        <v>8495</v>
      </c>
      <c r="G4604" s="259" t="s">
        <v>22</v>
      </c>
      <c r="H4604" s="259">
        <v>3</v>
      </c>
      <c r="I4604" s="259" t="s">
        <v>8496</v>
      </c>
      <c r="J4604" s="259" t="s">
        <v>8499</v>
      </c>
      <c r="K4604" s="259" t="s">
        <v>8500</v>
      </c>
      <c r="L4604" s="260">
        <v>45650</v>
      </c>
      <c r="M4604" s="259" t="s">
        <v>20</v>
      </c>
    </row>
    <row r="4605" spans="1:13" x14ac:dyDescent="0.35">
      <c r="A4605" s="261" t="s">
        <v>4368</v>
      </c>
      <c r="B4605" s="261" t="s">
        <v>4369</v>
      </c>
      <c r="C4605" s="261" t="s">
        <v>4370</v>
      </c>
      <c r="D4605" s="261" t="s">
        <v>813</v>
      </c>
      <c r="E4605" s="261">
        <v>0</v>
      </c>
      <c r="F4605" s="261" t="s">
        <v>8495</v>
      </c>
      <c r="G4605" s="261" t="s">
        <v>22</v>
      </c>
      <c r="H4605" s="261">
        <v>3</v>
      </c>
      <c r="I4605" s="261" t="s">
        <v>8496</v>
      </c>
      <c r="J4605" s="261" t="s">
        <v>8501</v>
      </c>
      <c r="K4605" s="261" t="s">
        <v>8502</v>
      </c>
      <c r="L4605" s="262">
        <v>45650</v>
      </c>
      <c r="M4605" s="261" t="s">
        <v>20</v>
      </c>
    </row>
    <row r="4606" spans="1:13" x14ac:dyDescent="0.35">
      <c r="A4606" s="259" t="s">
        <v>4368</v>
      </c>
      <c r="B4606" s="259" t="s">
        <v>4369</v>
      </c>
      <c r="C4606" s="259" t="s">
        <v>4370</v>
      </c>
      <c r="D4606" s="259" t="s">
        <v>679</v>
      </c>
      <c r="E4606" s="259">
        <v>0</v>
      </c>
      <c r="F4606" s="259" t="s">
        <v>8495</v>
      </c>
      <c r="G4606" s="259" t="s">
        <v>22</v>
      </c>
      <c r="H4606" s="259">
        <v>3</v>
      </c>
      <c r="I4606" s="259" t="s">
        <v>8496</v>
      </c>
      <c r="J4606" s="259" t="s">
        <v>8503</v>
      </c>
      <c r="K4606" s="259" t="s">
        <v>8504</v>
      </c>
      <c r="L4606" s="260">
        <v>45650</v>
      </c>
      <c r="M4606" s="259" t="s">
        <v>20</v>
      </c>
    </row>
    <row r="4607" spans="1:13" x14ac:dyDescent="0.35">
      <c r="A4607" s="261" t="s">
        <v>4368</v>
      </c>
      <c r="B4607" s="261" t="s">
        <v>4369</v>
      </c>
      <c r="C4607" s="261" t="s">
        <v>4370</v>
      </c>
      <c r="D4607" s="261" t="s">
        <v>317</v>
      </c>
      <c r="E4607" s="261">
        <v>2</v>
      </c>
      <c r="F4607" s="261" t="s">
        <v>8505</v>
      </c>
      <c r="G4607" s="261" t="s">
        <v>22</v>
      </c>
      <c r="H4607" s="261">
        <v>3</v>
      </c>
      <c r="I4607" s="261" t="s">
        <v>1961</v>
      </c>
      <c r="J4607" s="261" t="s">
        <v>8506</v>
      </c>
      <c r="K4607" s="261" t="s">
        <v>8507</v>
      </c>
      <c r="L4607" s="262">
        <v>45650</v>
      </c>
      <c r="M4607" s="261" t="s">
        <v>20</v>
      </c>
    </row>
    <row r="4608" spans="1:13" x14ac:dyDescent="0.35">
      <c r="A4608" s="259" t="s">
        <v>51</v>
      </c>
      <c r="B4608" s="259" t="s">
        <v>52</v>
      </c>
      <c r="C4608" s="259" t="s">
        <v>53</v>
      </c>
      <c r="D4608" s="259" t="s">
        <v>759</v>
      </c>
      <c r="E4608" s="259">
        <v>34450000</v>
      </c>
      <c r="F4608" s="259" t="s">
        <v>8508</v>
      </c>
      <c r="G4608" s="259" t="s">
        <v>404</v>
      </c>
      <c r="H4608" s="259">
        <v>1</v>
      </c>
      <c r="I4608" s="259" t="s">
        <v>8509</v>
      </c>
      <c r="J4608" s="259" t="s">
        <v>8510</v>
      </c>
      <c r="K4608" s="259" t="s">
        <v>8511</v>
      </c>
      <c r="L4608" s="260">
        <v>45650</v>
      </c>
      <c r="M4608" s="259" t="s">
        <v>20</v>
      </c>
    </row>
    <row r="4609" spans="1:13" x14ac:dyDescent="0.35">
      <c r="A4609" s="261" t="s">
        <v>51</v>
      </c>
      <c r="B4609" s="261" t="s">
        <v>52</v>
      </c>
      <c r="C4609" s="261" t="s">
        <v>53</v>
      </c>
      <c r="D4609" s="261" t="s">
        <v>764</v>
      </c>
      <c r="E4609" s="261">
        <v>527970</v>
      </c>
      <c r="F4609" s="261" t="s">
        <v>8508</v>
      </c>
      <c r="G4609" s="261" t="s">
        <v>404</v>
      </c>
      <c r="H4609" s="261">
        <v>1</v>
      </c>
      <c r="I4609" s="261" t="s">
        <v>8512</v>
      </c>
      <c r="J4609" s="261" t="s">
        <v>8513</v>
      </c>
      <c r="K4609" s="261" t="s">
        <v>8514</v>
      </c>
      <c r="L4609" s="262">
        <v>45650</v>
      </c>
      <c r="M4609" s="261" t="s">
        <v>20</v>
      </c>
    </row>
    <row r="4610" spans="1:13" x14ac:dyDescent="0.35">
      <c r="A4610" s="259" t="s">
        <v>51</v>
      </c>
      <c r="B4610" s="259" t="s">
        <v>52</v>
      </c>
      <c r="C4610" s="259" t="s">
        <v>53</v>
      </c>
      <c r="D4610" s="259" t="s">
        <v>769</v>
      </c>
      <c r="E4610" s="259">
        <v>34450000</v>
      </c>
      <c r="F4610" s="259" t="s">
        <v>8515</v>
      </c>
      <c r="G4610" s="259" t="s">
        <v>404</v>
      </c>
      <c r="H4610" s="259">
        <v>1</v>
      </c>
      <c r="I4610" s="259" t="s">
        <v>8516</v>
      </c>
      <c r="J4610" s="259" t="s">
        <v>8517</v>
      </c>
      <c r="K4610" s="259" t="s">
        <v>8518</v>
      </c>
      <c r="L4610" s="260">
        <v>45650</v>
      </c>
      <c r="M4610" s="259" t="s">
        <v>20</v>
      </c>
    </row>
    <row r="4611" spans="1:13" x14ac:dyDescent="0.35">
      <c r="A4611" s="261" t="s">
        <v>51</v>
      </c>
      <c r="B4611" s="261" t="s">
        <v>52</v>
      </c>
      <c r="C4611" s="261" t="s">
        <v>53</v>
      </c>
      <c r="D4611" s="261" t="s">
        <v>774</v>
      </c>
      <c r="E4611" s="261">
        <v>34450000</v>
      </c>
      <c r="F4611" s="261" t="s">
        <v>8515</v>
      </c>
      <c r="G4611" s="261" t="s">
        <v>723</v>
      </c>
      <c r="H4611" s="261">
        <v>2</v>
      </c>
      <c r="I4611" s="261" t="s">
        <v>8516</v>
      </c>
      <c r="J4611" s="261" t="s">
        <v>8519</v>
      </c>
      <c r="K4611" s="261" t="s">
        <v>8520</v>
      </c>
      <c r="L4611" s="262">
        <v>45650</v>
      </c>
      <c r="M4611" s="261" t="s">
        <v>20</v>
      </c>
    </row>
    <row r="4612" spans="1:13" x14ac:dyDescent="0.35">
      <c r="A4612" s="259" t="s">
        <v>51</v>
      </c>
      <c r="B4612" s="259" t="s">
        <v>52</v>
      </c>
      <c r="C4612" s="259" t="s">
        <v>53</v>
      </c>
      <c r="D4612" s="259" t="s">
        <v>463</v>
      </c>
      <c r="E4612" s="259">
        <v>5796903</v>
      </c>
      <c r="F4612" s="259" t="s">
        <v>8521</v>
      </c>
      <c r="G4612" s="259" t="s">
        <v>723</v>
      </c>
      <c r="H4612" s="259">
        <v>2</v>
      </c>
      <c r="I4612" s="259" t="s">
        <v>8522</v>
      </c>
      <c r="J4612" s="259" t="s">
        <v>8523</v>
      </c>
      <c r="K4612" s="259" t="s">
        <v>8524</v>
      </c>
      <c r="L4612" s="260">
        <v>45650</v>
      </c>
      <c r="M4612" s="259" t="s">
        <v>20</v>
      </c>
    </row>
    <row r="4613" spans="1:13" x14ac:dyDescent="0.35">
      <c r="A4613" s="261" t="s">
        <v>51</v>
      </c>
      <c r="B4613" s="261" t="s">
        <v>52</v>
      </c>
      <c r="C4613" s="261" t="s">
        <v>53</v>
      </c>
      <c r="D4613" s="261" t="s">
        <v>644</v>
      </c>
      <c r="E4613" s="261">
        <v>848</v>
      </c>
      <c r="F4613" s="261" t="s">
        <v>7328</v>
      </c>
      <c r="G4613" s="261" t="s">
        <v>22</v>
      </c>
      <c r="H4613" s="261">
        <v>3</v>
      </c>
      <c r="I4613" s="261" t="s">
        <v>3328</v>
      </c>
      <c r="J4613" s="261" t="s">
        <v>8525</v>
      </c>
      <c r="K4613" s="261" t="s">
        <v>8526</v>
      </c>
      <c r="L4613" s="262">
        <v>45650</v>
      </c>
      <c r="M4613" s="261" t="s">
        <v>20</v>
      </c>
    </row>
    <row r="4614" spans="1:13" x14ac:dyDescent="0.35">
      <c r="A4614" s="259" t="s">
        <v>51</v>
      </c>
      <c r="B4614" s="259" t="s">
        <v>52</v>
      </c>
      <c r="C4614" s="259" t="s">
        <v>53</v>
      </c>
      <c r="D4614" s="259" t="s">
        <v>649</v>
      </c>
      <c r="E4614" s="259">
        <v>931</v>
      </c>
      <c r="F4614" s="259" t="s">
        <v>8527</v>
      </c>
      <c r="G4614" s="259" t="s">
        <v>22</v>
      </c>
      <c r="H4614" s="259">
        <v>3</v>
      </c>
      <c r="I4614" s="259" t="s">
        <v>8528</v>
      </c>
      <c r="J4614" s="259" t="s">
        <v>8529</v>
      </c>
      <c r="K4614" s="259" t="s">
        <v>8530</v>
      </c>
      <c r="L4614" s="260">
        <v>45650</v>
      </c>
      <c r="M4614" s="259" t="s">
        <v>20</v>
      </c>
    </row>
    <row r="4615" spans="1:13" x14ac:dyDescent="0.35">
      <c r="A4615" s="261" t="s">
        <v>51</v>
      </c>
      <c r="B4615" s="261" t="s">
        <v>52</v>
      </c>
      <c r="C4615" s="261" t="s">
        <v>53</v>
      </c>
      <c r="D4615" s="261" t="s">
        <v>797</v>
      </c>
      <c r="E4615" s="261">
        <v>18200000</v>
      </c>
      <c r="F4615" s="261" t="s">
        <v>8531</v>
      </c>
      <c r="G4615" s="261" t="s">
        <v>404</v>
      </c>
      <c r="H4615" s="261">
        <v>1</v>
      </c>
      <c r="I4615" s="261" t="s">
        <v>8532</v>
      </c>
      <c r="J4615" s="261" t="s">
        <v>8533</v>
      </c>
      <c r="K4615" s="261" t="s">
        <v>8534</v>
      </c>
      <c r="L4615" s="262">
        <v>45650</v>
      </c>
      <c r="M4615" s="261" t="s">
        <v>20</v>
      </c>
    </row>
    <row r="4616" spans="1:13" x14ac:dyDescent="0.35">
      <c r="A4616" s="259" t="s">
        <v>51</v>
      </c>
      <c r="B4616" s="259" t="s">
        <v>52</v>
      </c>
      <c r="C4616" s="259" t="s">
        <v>53</v>
      </c>
      <c r="D4616" s="259" t="s">
        <v>802</v>
      </c>
      <c r="E4616" s="259">
        <v>0</v>
      </c>
      <c r="F4616" s="259" t="s">
        <v>8515</v>
      </c>
      <c r="G4616" s="259" t="s">
        <v>723</v>
      </c>
      <c r="H4616" s="259">
        <v>2</v>
      </c>
      <c r="I4616" s="259" t="s">
        <v>8516</v>
      </c>
      <c r="J4616" s="259" t="s">
        <v>8347</v>
      </c>
      <c r="K4616" s="259" t="s">
        <v>8535</v>
      </c>
      <c r="L4616" s="260">
        <v>45650</v>
      </c>
      <c r="M4616" s="259" t="s">
        <v>20</v>
      </c>
    </row>
    <row r="4617" spans="1:13" x14ac:dyDescent="0.35">
      <c r="A4617" s="261" t="s">
        <v>51</v>
      </c>
      <c r="B4617" s="261" t="s">
        <v>52</v>
      </c>
      <c r="C4617" s="261" t="s">
        <v>53</v>
      </c>
      <c r="D4617" s="261" t="s">
        <v>807</v>
      </c>
      <c r="E4617" s="261">
        <v>16250000</v>
      </c>
      <c r="F4617" s="261" t="s">
        <v>8536</v>
      </c>
      <c r="G4617" s="261" t="s">
        <v>723</v>
      </c>
      <c r="H4617" s="261">
        <v>2</v>
      </c>
      <c r="I4617" s="261" t="s">
        <v>8537</v>
      </c>
      <c r="J4617" s="261" t="s">
        <v>5618</v>
      </c>
      <c r="K4617" s="261" t="s">
        <v>8538</v>
      </c>
      <c r="L4617" s="262">
        <v>45650</v>
      </c>
      <c r="M4617" s="261" t="s">
        <v>20</v>
      </c>
    </row>
    <row r="4618" spans="1:13" x14ac:dyDescent="0.35">
      <c r="A4618" s="259" t="s">
        <v>51</v>
      </c>
      <c r="B4618" s="259" t="s">
        <v>52</v>
      </c>
      <c r="C4618" s="259" t="s">
        <v>53</v>
      </c>
      <c r="D4618" s="259" t="s">
        <v>810</v>
      </c>
      <c r="E4618" s="259">
        <v>6916000</v>
      </c>
      <c r="F4618" s="259" t="s">
        <v>8539</v>
      </c>
      <c r="G4618" s="259" t="s">
        <v>22</v>
      </c>
      <c r="H4618" s="259">
        <v>3</v>
      </c>
      <c r="I4618" s="259" t="s">
        <v>8540</v>
      </c>
      <c r="J4618" s="259" t="s">
        <v>8541</v>
      </c>
      <c r="K4618" s="259" t="s">
        <v>8542</v>
      </c>
      <c r="L4618" s="260">
        <v>45650</v>
      </c>
      <c r="M4618" s="259" t="s">
        <v>20</v>
      </c>
    </row>
    <row r="4619" spans="1:13" x14ac:dyDescent="0.35">
      <c r="A4619" s="261" t="s">
        <v>51</v>
      </c>
      <c r="B4619" s="261" t="s">
        <v>52</v>
      </c>
      <c r="C4619" s="261" t="s">
        <v>53</v>
      </c>
      <c r="D4619" s="261" t="s">
        <v>813</v>
      </c>
      <c r="E4619" s="261">
        <v>6188000</v>
      </c>
      <c r="F4619" s="261" t="s">
        <v>8539</v>
      </c>
      <c r="G4619" s="261" t="s">
        <v>22</v>
      </c>
      <c r="H4619" s="261">
        <v>3</v>
      </c>
      <c r="I4619" s="261" t="s">
        <v>8540</v>
      </c>
      <c r="J4619" s="261" t="s">
        <v>8543</v>
      </c>
      <c r="K4619" s="261" t="s">
        <v>8544</v>
      </c>
      <c r="L4619" s="262">
        <v>45650</v>
      </c>
      <c r="M4619" s="261" t="s">
        <v>20</v>
      </c>
    </row>
    <row r="4620" spans="1:13" x14ac:dyDescent="0.35">
      <c r="A4620" s="259" t="s">
        <v>51</v>
      </c>
      <c r="B4620" s="259" t="s">
        <v>52</v>
      </c>
      <c r="C4620" s="259" t="s">
        <v>53</v>
      </c>
      <c r="D4620" s="259" t="s">
        <v>679</v>
      </c>
      <c r="E4620" s="259">
        <v>5096000</v>
      </c>
      <c r="F4620" s="259" t="s">
        <v>8539</v>
      </c>
      <c r="G4620" s="259" t="s">
        <v>22</v>
      </c>
      <c r="H4620" s="259">
        <v>3</v>
      </c>
      <c r="I4620" s="259" t="s">
        <v>8540</v>
      </c>
      <c r="J4620" s="259" t="s">
        <v>8545</v>
      </c>
      <c r="K4620" s="259" t="s">
        <v>8546</v>
      </c>
      <c r="L4620" s="260">
        <v>45650</v>
      </c>
      <c r="M4620" s="259" t="s">
        <v>20</v>
      </c>
    </row>
    <row r="4621" spans="1:13" x14ac:dyDescent="0.35">
      <c r="A4621" s="261" t="s">
        <v>51</v>
      </c>
      <c r="B4621" s="261" t="s">
        <v>52</v>
      </c>
      <c r="C4621" s="261" t="s">
        <v>53</v>
      </c>
      <c r="D4621" s="261" t="s">
        <v>317</v>
      </c>
      <c r="E4621" s="261">
        <v>5</v>
      </c>
      <c r="F4621" s="261" t="s">
        <v>8547</v>
      </c>
      <c r="G4621" s="261" t="s">
        <v>723</v>
      </c>
      <c r="H4621" s="261">
        <v>2</v>
      </c>
      <c r="I4621" s="261" t="s">
        <v>8548</v>
      </c>
      <c r="J4621" s="261" t="s">
        <v>8549</v>
      </c>
      <c r="K4621" s="261" t="s">
        <v>8550</v>
      </c>
      <c r="L4621" s="262">
        <v>45650</v>
      </c>
      <c r="M4621" s="261" t="s">
        <v>20</v>
      </c>
    </row>
    <row r="4622" spans="1:13" x14ac:dyDescent="0.35">
      <c r="A4622" s="259" t="s">
        <v>326</v>
      </c>
      <c r="B4622" s="259" t="s">
        <v>327</v>
      </c>
      <c r="C4622" s="259" t="s">
        <v>53</v>
      </c>
      <c r="D4622" s="259" t="s">
        <v>759</v>
      </c>
      <c r="E4622" s="259">
        <v>34450000</v>
      </c>
      <c r="F4622" s="259" t="s">
        <v>8508</v>
      </c>
      <c r="G4622" s="259" t="s">
        <v>404</v>
      </c>
      <c r="H4622" s="259">
        <v>1</v>
      </c>
      <c r="I4622" s="259" t="s">
        <v>8509</v>
      </c>
      <c r="J4622" s="259" t="s">
        <v>8551</v>
      </c>
      <c r="K4622" s="259" t="s">
        <v>8552</v>
      </c>
      <c r="L4622" s="260">
        <v>45650</v>
      </c>
      <c r="M4622" s="259" t="s">
        <v>20</v>
      </c>
    </row>
    <row r="4623" spans="1:13" x14ac:dyDescent="0.35">
      <c r="A4623" s="261" t="s">
        <v>326</v>
      </c>
      <c r="B4623" s="261" t="s">
        <v>327</v>
      </c>
      <c r="C4623" s="261" t="s">
        <v>53</v>
      </c>
      <c r="D4623" s="261" t="s">
        <v>764</v>
      </c>
      <c r="E4623" s="261">
        <v>147450</v>
      </c>
      <c r="F4623" s="261" t="s">
        <v>8553</v>
      </c>
      <c r="G4623" s="261" t="s">
        <v>723</v>
      </c>
      <c r="H4623" s="261">
        <v>2</v>
      </c>
      <c r="I4623" s="261" t="s">
        <v>8554</v>
      </c>
      <c r="J4623" s="261" t="s">
        <v>8555</v>
      </c>
      <c r="K4623" s="261" t="s">
        <v>8556</v>
      </c>
      <c r="L4623" s="262">
        <v>45650</v>
      </c>
      <c r="M4623" s="261" t="s">
        <v>20</v>
      </c>
    </row>
    <row r="4624" spans="1:13" x14ac:dyDescent="0.35">
      <c r="A4624" s="259" t="s">
        <v>326</v>
      </c>
      <c r="B4624" s="259" t="s">
        <v>327</v>
      </c>
      <c r="C4624" s="259" t="s">
        <v>53</v>
      </c>
      <c r="D4624" s="259" t="s">
        <v>769</v>
      </c>
      <c r="E4624" s="259">
        <v>368633</v>
      </c>
      <c r="F4624" s="259" t="s">
        <v>8557</v>
      </c>
      <c r="G4624" s="259" t="s">
        <v>723</v>
      </c>
      <c r="H4624" s="259">
        <v>2</v>
      </c>
      <c r="I4624" s="259" t="s">
        <v>8558</v>
      </c>
      <c r="J4624" s="259" t="s">
        <v>8559</v>
      </c>
      <c r="K4624" s="259" t="s">
        <v>8560</v>
      </c>
      <c r="L4624" s="260">
        <v>45650</v>
      </c>
      <c r="M4624" s="259" t="s">
        <v>20</v>
      </c>
    </row>
    <row r="4625" spans="1:13" x14ac:dyDescent="0.35">
      <c r="A4625" s="261" t="s">
        <v>326</v>
      </c>
      <c r="B4625" s="261" t="s">
        <v>327</v>
      </c>
      <c r="C4625" s="261" t="s">
        <v>53</v>
      </c>
      <c r="D4625" s="261" t="s">
        <v>774</v>
      </c>
      <c r="E4625" s="261">
        <v>368633</v>
      </c>
      <c r="F4625" s="261" t="s">
        <v>8557</v>
      </c>
      <c r="G4625" s="261" t="s">
        <v>723</v>
      </c>
      <c r="H4625" s="261">
        <v>2</v>
      </c>
      <c r="I4625" s="261" t="s">
        <v>8558</v>
      </c>
      <c r="J4625" s="261" t="s">
        <v>8561</v>
      </c>
      <c r="K4625" s="261" t="s">
        <v>8562</v>
      </c>
      <c r="L4625" s="262">
        <v>45650</v>
      </c>
      <c r="M4625" s="261" t="s">
        <v>20</v>
      </c>
    </row>
    <row r="4626" spans="1:13" x14ac:dyDescent="0.35">
      <c r="A4626" s="259" t="s">
        <v>326</v>
      </c>
      <c r="B4626" s="259" t="s">
        <v>327</v>
      </c>
      <c r="C4626" s="259" t="s">
        <v>53</v>
      </c>
      <c r="D4626" s="259" t="s">
        <v>463</v>
      </c>
      <c r="E4626" s="259">
        <v>368633</v>
      </c>
      <c r="F4626" s="259" t="s">
        <v>8557</v>
      </c>
      <c r="G4626" s="259" t="s">
        <v>723</v>
      </c>
      <c r="H4626" s="259">
        <v>2</v>
      </c>
      <c r="I4626" s="259" t="s">
        <v>8558</v>
      </c>
      <c r="J4626" s="259" t="s">
        <v>8563</v>
      </c>
      <c r="K4626" s="259" t="s">
        <v>8564</v>
      </c>
      <c r="L4626" s="260">
        <v>45650</v>
      </c>
      <c r="M4626" s="259" t="s">
        <v>20</v>
      </c>
    </row>
    <row r="4627" spans="1:13" x14ac:dyDescent="0.35">
      <c r="A4627" s="261" t="s">
        <v>326</v>
      </c>
      <c r="B4627" s="261" t="s">
        <v>327</v>
      </c>
      <c r="C4627" s="261" t="s">
        <v>53</v>
      </c>
      <c r="D4627" s="261" t="s">
        <v>644</v>
      </c>
      <c r="E4627" s="261">
        <v>83</v>
      </c>
      <c r="F4627" s="261" t="s">
        <v>8565</v>
      </c>
      <c r="G4627" s="261" t="s">
        <v>22</v>
      </c>
      <c r="H4627" s="261">
        <v>3</v>
      </c>
      <c r="I4627" s="261" t="s">
        <v>3509</v>
      </c>
      <c r="J4627" s="261" t="s">
        <v>8566</v>
      </c>
      <c r="K4627" s="261" t="s">
        <v>8567</v>
      </c>
      <c r="L4627" s="262">
        <v>45650</v>
      </c>
      <c r="M4627" s="261" t="s">
        <v>20</v>
      </c>
    </row>
    <row r="4628" spans="1:13" x14ac:dyDescent="0.35">
      <c r="A4628" s="259" t="s">
        <v>326</v>
      </c>
      <c r="B4628" s="259" t="s">
        <v>327</v>
      </c>
      <c r="C4628" s="259" t="s">
        <v>53</v>
      </c>
      <c r="D4628" s="259" t="s">
        <v>649</v>
      </c>
      <c r="E4628" s="259">
        <v>931</v>
      </c>
      <c r="F4628" s="259" t="s">
        <v>8568</v>
      </c>
      <c r="G4628" s="259" t="s">
        <v>22</v>
      </c>
      <c r="H4628" s="259">
        <v>3</v>
      </c>
      <c r="I4628" s="259" t="s">
        <v>8528</v>
      </c>
      <c r="J4628" s="259" t="s">
        <v>8569</v>
      </c>
      <c r="K4628" s="259" t="s">
        <v>8570</v>
      </c>
      <c r="L4628" s="260">
        <v>45650</v>
      </c>
      <c r="M4628" s="259" t="s">
        <v>20</v>
      </c>
    </row>
    <row r="4629" spans="1:13" x14ac:dyDescent="0.35">
      <c r="A4629" s="261" t="s">
        <v>326</v>
      </c>
      <c r="B4629" s="261" t="s">
        <v>327</v>
      </c>
      <c r="C4629" s="261" t="s">
        <v>53</v>
      </c>
      <c r="D4629" s="261" t="s">
        <v>797</v>
      </c>
      <c r="E4629" s="261">
        <v>368633</v>
      </c>
      <c r="F4629" s="261" t="s">
        <v>8571</v>
      </c>
      <c r="G4629" s="261" t="s">
        <v>723</v>
      </c>
      <c r="H4629" s="261">
        <v>2</v>
      </c>
      <c r="I4629" s="261" t="s">
        <v>8558</v>
      </c>
      <c r="J4629" s="261" t="s">
        <v>8572</v>
      </c>
      <c r="K4629" s="261" t="s">
        <v>8573</v>
      </c>
      <c r="L4629" s="262">
        <v>45650</v>
      </c>
      <c r="M4629" s="261" t="s">
        <v>20</v>
      </c>
    </row>
    <row r="4630" spans="1:13" x14ac:dyDescent="0.35">
      <c r="A4630" s="259" t="s">
        <v>326</v>
      </c>
      <c r="B4630" s="259" t="s">
        <v>327</v>
      </c>
      <c r="C4630" s="259" t="s">
        <v>53</v>
      </c>
      <c r="D4630" s="259" t="s">
        <v>802</v>
      </c>
      <c r="E4630" s="259">
        <v>0</v>
      </c>
      <c r="F4630" s="259" t="s">
        <v>8557</v>
      </c>
      <c r="G4630" s="259" t="s">
        <v>723</v>
      </c>
      <c r="H4630" s="259">
        <v>2</v>
      </c>
      <c r="I4630" s="259" t="s">
        <v>8558</v>
      </c>
      <c r="J4630" s="259" t="s">
        <v>8347</v>
      </c>
      <c r="K4630" s="259" t="s">
        <v>8574</v>
      </c>
      <c r="L4630" s="260">
        <v>45650</v>
      </c>
      <c r="M4630" s="259" t="s">
        <v>20</v>
      </c>
    </row>
    <row r="4631" spans="1:13" x14ac:dyDescent="0.35">
      <c r="A4631" s="261" t="s">
        <v>326</v>
      </c>
      <c r="B4631" s="261" t="s">
        <v>327</v>
      </c>
      <c r="C4631" s="261" t="s">
        <v>53</v>
      </c>
      <c r="D4631" s="261" t="s">
        <v>807</v>
      </c>
      <c r="E4631" s="261">
        <v>0</v>
      </c>
      <c r="F4631" s="261" t="s">
        <v>8571</v>
      </c>
      <c r="G4631" s="261" t="s">
        <v>723</v>
      </c>
      <c r="H4631" s="261">
        <v>2</v>
      </c>
      <c r="I4631" s="261" t="s">
        <v>8558</v>
      </c>
      <c r="J4631" s="261" t="s">
        <v>5943</v>
      </c>
      <c r="K4631" s="261" t="s">
        <v>8575</v>
      </c>
      <c r="L4631" s="262">
        <v>45650</v>
      </c>
      <c r="M4631" s="261" t="s">
        <v>20</v>
      </c>
    </row>
    <row r="4632" spans="1:13" x14ac:dyDescent="0.35">
      <c r="A4632" s="259" t="s">
        <v>326</v>
      </c>
      <c r="B4632" s="259" t="s">
        <v>327</v>
      </c>
      <c r="C4632" s="259" t="s">
        <v>53</v>
      </c>
      <c r="D4632" s="259" t="s">
        <v>810</v>
      </c>
      <c r="E4632" s="259">
        <v>0</v>
      </c>
      <c r="F4632" s="259" t="s">
        <v>8571</v>
      </c>
      <c r="G4632" s="259" t="s">
        <v>723</v>
      </c>
      <c r="H4632" s="259">
        <v>2</v>
      </c>
      <c r="I4632" s="259" t="s">
        <v>8558</v>
      </c>
      <c r="J4632" s="259" t="s">
        <v>8576</v>
      </c>
      <c r="K4632" s="259" t="s">
        <v>8577</v>
      </c>
      <c r="L4632" s="260">
        <v>45650</v>
      </c>
      <c r="M4632" s="259" t="s">
        <v>20</v>
      </c>
    </row>
    <row r="4633" spans="1:13" x14ac:dyDescent="0.35">
      <c r="A4633" s="261" t="s">
        <v>326</v>
      </c>
      <c r="B4633" s="261" t="s">
        <v>327</v>
      </c>
      <c r="C4633" s="261" t="s">
        <v>53</v>
      </c>
      <c r="D4633" s="261" t="s">
        <v>813</v>
      </c>
      <c r="E4633" s="261">
        <v>368633</v>
      </c>
      <c r="F4633" s="261" t="s">
        <v>8571</v>
      </c>
      <c r="G4633" s="261" t="s">
        <v>723</v>
      </c>
      <c r="H4633" s="261">
        <v>2</v>
      </c>
      <c r="I4633" s="261" t="s">
        <v>8558</v>
      </c>
      <c r="J4633" s="261" t="s">
        <v>8576</v>
      </c>
      <c r="K4633" s="261" t="s">
        <v>8578</v>
      </c>
      <c r="L4633" s="262">
        <v>45650</v>
      </c>
      <c r="M4633" s="261" t="s">
        <v>20</v>
      </c>
    </row>
    <row r="4634" spans="1:13" x14ac:dyDescent="0.35">
      <c r="A4634" s="259" t="s">
        <v>326</v>
      </c>
      <c r="B4634" s="259" t="s">
        <v>327</v>
      </c>
      <c r="C4634" s="259" t="s">
        <v>53</v>
      </c>
      <c r="D4634" s="259" t="s">
        <v>679</v>
      </c>
      <c r="E4634" s="259">
        <v>0</v>
      </c>
      <c r="F4634" s="259" t="s">
        <v>8571</v>
      </c>
      <c r="G4634" s="259" t="s">
        <v>22</v>
      </c>
      <c r="H4634" s="259">
        <v>3</v>
      </c>
      <c r="I4634" s="259" t="s">
        <v>8579</v>
      </c>
      <c r="J4634" s="259" t="s">
        <v>8576</v>
      </c>
      <c r="K4634" s="259" t="s">
        <v>8580</v>
      </c>
      <c r="L4634" s="260">
        <v>45650</v>
      </c>
      <c r="M4634" s="259" t="s">
        <v>20</v>
      </c>
    </row>
    <row r="4635" spans="1:13" x14ac:dyDescent="0.35">
      <c r="A4635" s="261" t="s">
        <v>326</v>
      </c>
      <c r="B4635" s="261" t="s">
        <v>327</v>
      </c>
      <c r="C4635" s="261" t="s">
        <v>53</v>
      </c>
      <c r="D4635" s="261" t="s">
        <v>317</v>
      </c>
      <c r="E4635" s="261">
        <v>1</v>
      </c>
      <c r="F4635" s="261" t="s">
        <v>8571</v>
      </c>
      <c r="G4635" s="261" t="s">
        <v>723</v>
      </c>
      <c r="H4635" s="261">
        <v>2</v>
      </c>
      <c r="I4635" s="261" t="s">
        <v>8558</v>
      </c>
      <c r="J4635" s="261" t="s">
        <v>8581</v>
      </c>
      <c r="K4635" s="261" t="s">
        <v>8582</v>
      </c>
      <c r="L4635" s="262">
        <v>45650</v>
      </c>
      <c r="M4635" s="261" t="s">
        <v>20</v>
      </c>
    </row>
    <row r="4636" spans="1:13" x14ac:dyDescent="0.35">
      <c r="A4636" s="259" t="s">
        <v>260</v>
      </c>
      <c r="B4636" s="259" t="s">
        <v>261</v>
      </c>
      <c r="C4636" s="259" t="s">
        <v>262</v>
      </c>
      <c r="D4636" s="259" t="s">
        <v>759</v>
      </c>
      <c r="E4636" s="259">
        <v>85326000</v>
      </c>
      <c r="F4636" s="259" t="s">
        <v>8583</v>
      </c>
      <c r="G4636" s="259" t="s">
        <v>404</v>
      </c>
      <c r="H4636" s="259">
        <v>1</v>
      </c>
      <c r="I4636" s="259" t="s">
        <v>8584</v>
      </c>
      <c r="J4636" s="259" t="s">
        <v>8585</v>
      </c>
      <c r="K4636" s="259" t="s">
        <v>8586</v>
      </c>
      <c r="L4636" s="260">
        <v>45650</v>
      </c>
      <c r="M4636" s="259" t="s">
        <v>20</v>
      </c>
    </row>
    <row r="4637" spans="1:13" x14ac:dyDescent="0.35">
      <c r="A4637" s="261" t="s">
        <v>260</v>
      </c>
      <c r="B4637" s="261" t="s">
        <v>261</v>
      </c>
      <c r="C4637" s="261" t="s">
        <v>262</v>
      </c>
      <c r="D4637" s="261" t="s">
        <v>764</v>
      </c>
      <c r="E4637" s="261">
        <v>341483</v>
      </c>
      <c r="F4637" s="261" t="s">
        <v>8587</v>
      </c>
      <c r="G4637" s="261" t="s">
        <v>723</v>
      </c>
      <c r="H4637" s="261">
        <v>2</v>
      </c>
      <c r="I4637" s="261" t="s">
        <v>8588</v>
      </c>
      <c r="J4637" s="261" t="s">
        <v>8589</v>
      </c>
      <c r="K4637" s="261" t="s">
        <v>8590</v>
      </c>
      <c r="L4637" s="262">
        <v>45650</v>
      </c>
      <c r="M4637" s="261" t="s">
        <v>20</v>
      </c>
    </row>
    <row r="4638" spans="1:13" x14ac:dyDescent="0.35">
      <c r="A4638" s="259" t="s">
        <v>260</v>
      </c>
      <c r="B4638" s="259" t="s">
        <v>261</v>
      </c>
      <c r="C4638" s="259" t="s">
        <v>262</v>
      </c>
      <c r="D4638" s="259" t="s">
        <v>769</v>
      </c>
      <c r="E4638" s="259">
        <v>52641481</v>
      </c>
      <c r="F4638" s="259" t="s">
        <v>8591</v>
      </c>
      <c r="G4638" s="259" t="s">
        <v>723</v>
      </c>
      <c r="H4638" s="259">
        <v>2</v>
      </c>
      <c r="I4638" s="259" t="s">
        <v>8592</v>
      </c>
      <c r="J4638" s="259" t="s">
        <v>8593</v>
      </c>
      <c r="K4638" s="259" t="s">
        <v>8594</v>
      </c>
      <c r="L4638" s="260">
        <v>45650</v>
      </c>
      <c r="M4638" s="259" t="s">
        <v>20</v>
      </c>
    </row>
    <row r="4639" spans="1:13" x14ac:dyDescent="0.35">
      <c r="A4639" s="261" t="s">
        <v>260</v>
      </c>
      <c r="B4639" s="261" t="s">
        <v>261</v>
      </c>
      <c r="C4639" s="261" t="s">
        <v>262</v>
      </c>
      <c r="D4639" s="261" t="s">
        <v>774</v>
      </c>
      <c r="E4639" s="261">
        <v>17268841</v>
      </c>
      <c r="F4639" s="261" t="s">
        <v>8595</v>
      </c>
      <c r="G4639" s="261" t="s">
        <v>723</v>
      </c>
      <c r="H4639" s="261">
        <v>2</v>
      </c>
      <c r="I4639" s="261" t="s">
        <v>8596</v>
      </c>
      <c r="J4639" s="261" t="s">
        <v>8597</v>
      </c>
      <c r="K4639" s="261" t="s">
        <v>8598</v>
      </c>
      <c r="L4639" s="262">
        <v>45650</v>
      </c>
      <c r="M4639" s="261" t="s">
        <v>20</v>
      </c>
    </row>
    <row r="4640" spans="1:13" x14ac:dyDescent="0.35">
      <c r="A4640" s="259" t="s">
        <v>260</v>
      </c>
      <c r="B4640" s="259" t="s">
        <v>261</v>
      </c>
      <c r="C4640" s="259" t="s">
        <v>262</v>
      </c>
      <c r="D4640" s="259" t="s">
        <v>463</v>
      </c>
      <c r="E4640" s="259">
        <v>5425929</v>
      </c>
      <c r="F4640" s="259" t="s">
        <v>8599</v>
      </c>
      <c r="G4640" s="259" t="s">
        <v>723</v>
      </c>
      <c r="H4640" s="259">
        <v>2</v>
      </c>
      <c r="I4640" s="259" t="s">
        <v>8600</v>
      </c>
      <c r="J4640" s="259" t="s">
        <v>8601</v>
      </c>
      <c r="K4640" s="259" t="s">
        <v>8602</v>
      </c>
      <c r="L4640" s="260">
        <v>45650</v>
      </c>
      <c r="M4640" s="259" t="s">
        <v>20</v>
      </c>
    </row>
    <row r="4641" spans="1:13" x14ac:dyDescent="0.35">
      <c r="A4641" s="261" t="s">
        <v>260</v>
      </c>
      <c r="B4641" s="261" t="s">
        <v>261</v>
      </c>
      <c r="C4641" s="261" t="s">
        <v>262</v>
      </c>
      <c r="D4641" s="261" t="s">
        <v>644</v>
      </c>
      <c r="E4641" s="261">
        <v>11</v>
      </c>
      <c r="F4641" s="261" t="s">
        <v>8603</v>
      </c>
      <c r="G4641" s="261" t="s">
        <v>723</v>
      </c>
      <c r="H4641" s="261">
        <v>2</v>
      </c>
      <c r="I4641" s="261" t="s">
        <v>8604</v>
      </c>
      <c r="J4641" s="261" t="s">
        <v>8605</v>
      </c>
      <c r="K4641" s="261" t="s">
        <v>8606</v>
      </c>
      <c r="L4641" s="262">
        <v>45650</v>
      </c>
      <c r="M4641" s="261" t="s">
        <v>20</v>
      </c>
    </row>
    <row r="4642" spans="1:13" x14ac:dyDescent="0.35">
      <c r="A4642" s="259" t="s">
        <v>260</v>
      </c>
      <c r="B4642" s="259" t="s">
        <v>261</v>
      </c>
      <c r="C4642" s="259" t="s">
        <v>262</v>
      </c>
      <c r="D4642" s="259" t="s">
        <v>649</v>
      </c>
      <c r="E4642" s="259">
        <v>11</v>
      </c>
      <c r="F4642" s="259" t="s">
        <v>8603</v>
      </c>
      <c r="G4642" s="259" t="s">
        <v>723</v>
      </c>
      <c r="H4642" s="259">
        <v>2</v>
      </c>
      <c r="I4642" s="259" t="s">
        <v>8604</v>
      </c>
      <c r="J4642" s="259" t="s">
        <v>8605</v>
      </c>
      <c r="K4642" s="259" t="s">
        <v>8607</v>
      </c>
      <c r="L4642" s="260">
        <v>45650</v>
      </c>
      <c r="M4642" s="259" t="s">
        <v>20</v>
      </c>
    </row>
    <row r="4643" spans="1:13" x14ac:dyDescent="0.35">
      <c r="A4643" s="261" t="s">
        <v>260</v>
      </c>
      <c r="B4643" s="261" t="s">
        <v>261</v>
      </c>
      <c r="C4643" s="261" t="s">
        <v>262</v>
      </c>
      <c r="D4643" s="261" t="s">
        <v>797</v>
      </c>
      <c r="E4643" s="261">
        <v>5032934</v>
      </c>
      <c r="F4643" s="261" t="s">
        <v>8608</v>
      </c>
      <c r="G4643" s="261" t="s">
        <v>723</v>
      </c>
      <c r="H4643" s="261">
        <v>2</v>
      </c>
      <c r="I4643" s="261" t="s">
        <v>8609</v>
      </c>
      <c r="J4643" s="261" t="s">
        <v>8610</v>
      </c>
      <c r="K4643" s="261" t="s">
        <v>8611</v>
      </c>
      <c r="L4643" s="262">
        <v>45650</v>
      </c>
      <c r="M4643" s="261" t="s">
        <v>20</v>
      </c>
    </row>
    <row r="4644" spans="1:13" x14ac:dyDescent="0.35">
      <c r="A4644" s="259" t="s">
        <v>260</v>
      </c>
      <c r="B4644" s="259" t="s">
        <v>261</v>
      </c>
      <c r="C4644" s="259" t="s">
        <v>262</v>
      </c>
      <c r="D4644" s="259" t="s">
        <v>802</v>
      </c>
      <c r="E4644" s="259">
        <v>35372640</v>
      </c>
      <c r="F4644" s="259" t="s">
        <v>8608</v>
      </c>
      <c r="G4644" s="259" t="s">
        <v>723</v>
      </c>
      <c r="H4644" s="259">
        <v>2</v>
      </c>
      <c r="I4644" s="259" t="s">
        <v>8609</v>
      </c>
      <c r="J4644" s="259" t="s">
        <v>8612</v>
      </c>
      <c r="K4644" s="259" t="s">
        <v>8613</v>
      </c>
      <c r="L4644" s="260">
        <v>45650</v>
      </c>
      <c r="M4644" s="259" t="s">
        <v>20</v>
      </c>
    </row>
    <row r="4645" spans="1:13" x14ac:dyDescent="0.35">
      <c r="A4645" s="261" t="s">
        <v>260</v>
      </c>
      <c r="B4645" s="261" t="s">
        <v>261</v>
      </c>
      <c r="C4645" s="261" t="s">
        <v>262</v>
      </c>
      <c r="D4645" s="261" t="s">
        <v>807</v>
      </c>
      <c r="E4645" s="261">
        <v>12235907</v>
      </c>
      <c r="F4645" s="261" t="s">
        <v>8608</v>
      </c>
      <c r="G4645" s="261" t="s">
        <v>723</v>
      </c>
      <c r="H4645" s="261">
        <v>2</v>
      </c>
      <c r="I4645" s="261" t="s">
        <v>8609</v>
      </c>
      <c r="J4645" s="261" t="s">
        <v>8614</v>
      </c>
      <c r="K4645" s="261" t="s">
        <v>8615</v>
      </c>
      <c r="L4645" s="262">
        <v>45650</v>
      </c>
      <c r="M4645" s="261" t="s">
        <v>20</v>
      </c>
    </row>
    <row r="4646" spans="1:13" x14ac:dyDescent="0.35">
      <c r="A4646" s="259" t="s">
        <v>260</v>
      </c>
      <c r="B4646" s="259" t="s">
        <v>261</v>
      </c>
      <c r="C4646" s="259" t="s">
        <v>262</v>
      </c>
      <c r="D4646" s="259" t="s">
        <v>810</v>
      </c>
      <c r="E4646" s="259">
        <v>4352309</v>
      </c>
      <c r="F4646" s="259" t="s">
        <v>8608</v>
      </c>
      <c r="G4646" s="259" t="s">
        <v>723</v>
      </c>
      <c r="H4646" s="259">
        <v>2</v>
      </c>
      <c r="I4646" s="259" t="s">
        <v>8609</v>
      </c>
      <c r="J4646" s="259" t="s">
        <v>8616</v>
      </c>
      <c r="K4646" s="259" t="s">
        <v>8617</v>
      </c>
      <c r="L4646" s="260">
        <v>45650</v>
      </c>
      <c r="M4646" s="259" t="s">
        <v>20</v>
      </c>
    </row>
    <row r="4647" spans="1:13" x14ac:dyDescent="0.35">
      <c r="A4647" s="261" t="s">
        <v>260</v>
      </c>
      <c r="B4647" s="261" t="s">
        <v>261</v>
      </c>
      <c r="C4647" s="261" t="s">
        <v>262</v>
      </c>
      <c r="D4647" s="261" t="s">
        <v>813</v>
      </c>
      <c r="E4647" s="261">
        <v>605000</v>
      </c>
      <c r="F4647" s="261" t="s">
        <v>8608</v>
      </c>
      <c r="G4647" s="261" t="s">
        <v>723</v>
      </c>
      <c r="H4647" s="261">
        <v>2</v>
      </c>
      <c r="I4647" s="261" t="s">
        <v>8609</v>
      </c>
      <c r="J4647" s="261" t="s">
        <v>8618</v>
      </c>
      <c r="K4647" s="261" t="s">
        <v>8619</v>
      </c>
      <c r="L4647" s="262">
        <v>45650</v>
      </c>
      <c r="M4647" s="261" t="s">
        <v>20</v>
      </c>
    </row>
    <row r="4648" spans="1:13" x14ac:dyDescent="0.35">
      <c r="A4648" s="259" t="s">
        <v>260</v>
      </c>
      <c r="B4648" s="259" t="s">
        <v>261</v>
      </c>
      <c r="C4648" s="259" t="s">
        <v>262</v>
      </c>
      <c r="D4648" s="259" t="s">
        <v>679</v>
      </c>
      <c r="E4648" s="259">
        <v>75625</v>
      </c>
      <c r="F4648" s="259" t="s">
        <v>8608</v>
      </c>
      <c r="G4648" s="259" t="s">
        <v>723</v>
      </c>
      <c r="H4648" s="259">
        <v>2</v>
      </c>
      <c r="I4648" s="259" t="s">
        <v>8609</v>
      </c>
      <c r="J4648" s="259" t="s">
        <v>8618</v>
      </c>
      <c r="K4648" s="259" t="s">
        <v>8620</v>
      </c>
      <c r="L4648" s="260">
        <v>45650</v>
      </c>
      <c r="M4648" s="259" t="s">
        <v>20</v>
      </c>
    </row>
    <row r="4649" spans="1:13" x14ac:dyDescent="0.35">
      <c r="A4649" s="261" t="s">
        <v>260</v>
      </c>
      <c r="B4649" s="261" t="s">
        <v>261</v>
      </c>
      <c r="C4649" s="261" t="s">
        <v>262</v>
      </c>
      <c r="D4649" s="261" t="s">
        <v>317</v>
      </c>
      <c r="E4649" s="261">
        <v>5</v>
      </c>
      <c r="F4649" s="261" t="s">
        <v>8621</v>
      </c>
      <c r="G4649" s="261" t="s">
        <v>723</v>
      </c>
      <c r="H4649" s="261">
        <v>2</v>
      </c>
      <c r="I4649" s="261" t="s">
        <v>8622</v>
      </c>
      <c r="J4649" s="261" t="s">
        <v>8623</v>
      </c>
      <c r="K4649" s="261" t="s">
        <v>8624</v>
      </c>
      <c r="L4649" s="262">
        <v>45650</v>
      </c>
      <c r="M4649" s="261" t="s">
        <v>20</v>
      </c>
    </row>
    <row r="4650" spans="1:13" x14ac:dyDescent="0.35">
      <c r="A4650" s="259" t="s">
        <v>272</v>
      </c>
      <c r="B4650" s="259" t="s">
        <v>273</v>
      </c>
      <c r="C4650" s="259" t="s">
        <v>262</v>
      </c>
      <c r="D4650" s="259" t="s">
        <v>759</v>
      </c>
      <c r="E4650" s="259">
        <v>85326000</v>
      </c>
      <c r="F4650" s="259" t="s">
        <v>8583</v>
      </c>
      <c r="G4650" s="259" t="s">
        <v>404</v>
      </c>
      <c r="H4650" s="259">
        <v>1</v>
      </c>
      <c r="I4650" s="259" t="s">
        <v>8584</v>
      </c>
      <c r="J4650" s="259" t="s">
        <v>8585</v>
      </c>
      <c r="K4650" s="259" t="s">
        <v>8625</v>
      </c>
      <c r="L4650" s="260">
        <v>45650</v>
      </c>
      <c r="M4650" s="259" t="s">
        <v>20</v>
      </c>
    </row>
    <row r="4651" spans="1:13" x14ac:dyDescent="0.35">
      <c r="A4651" s="261" t="s">
        <v>272</v>
      </c>
      <c r="B4651" s="261" t="s">
        <v>273</v>
      </c>
      <c r="C4651" s="261" t="s">
        <v>262</v>
      </c>
      <c r="D4651" s="261" t="s">
        <v>764</v>
      </c>
      <c r="E4651" s="261">
        <v>203090</v>
      </c>
      <c r="F4651" s="261" t="s">
        <v>8626</v>
      </c>
      <c r="G4651" s="261" t="s">
        <v>723</v>
      </c>
      <c r="H4651" s="261">
        <v>2</v>
      </c>
      <c r="I4651" s="261" t="s">
        <v>8627</v>
      </c>
      <c r="J4651" s="261" t="s">
        <v>8628</v>
      </c>
      <c r="K4651" s="261" t="s">
        <v>8629</v>
      </c>
      <c r="L4651" s="262">
        <v>45650</v>
      </c>
      <c r="M4651" s="261" t="s">
        <v>20</v>
      </c>
    </row>
    <row r="4652" spans="1:13" x14ac:dyDescent="0.35">
      <c r="A4652" s="259" t="s">
        <v>272</v>
      </c>
      <c r="B4652" s="259" t="s">
        <v>273</v>
      </c>
      <c r="C4652" s="259" t="s">
        <v>262</v>
      </c>
      <c r="D4652" s="259" t="s">
        <v>769</v>
      </c>
      <c r="E4652" s="259">
        <v>42290032</v>
      </c>
      <c r="F4652" s="259" t="s">
        <v>8630</v>
      </c>
      <c r="G4652" s="259" t="s">
        <v>723</v>
      </c>
      <c r="H4652" s="259">
        <v>2</v>
      </c>
      <c r="I4652" s="259" t="s">
        <v>8631</v>
      </c>
      <c r="J4652" s="259" t="s">
        <v>8632</v>
      </c>
      <c r="K4652" s="259" t="s">
        <v>8633</v>
      </c>
      <c r="L4652" s="260">
        <v>45650</v>
      </c>
      <c r="M4652" s="259" t="s">
        <v>20</v>
      </c>
    </row>
    <row r="4653" spans="1:13" x14ac:dyDescent="0.35">
      <c r="A4653" s="261" t="s">
        <v>272</v>
      </c>
      <c r="B4653" s="261" t="s">
        <v>273</v>
      </c>
      <c r="C4653" s="261" t="s">
        <v>262</v>
      </c>
      <c r="D4653" s="261" t="s">
        <v>774</v>
      </c>
      <c r="E4653" s="261">
        <v>7200246</v>
      </c>
      <c r="F4653" s="261" t="s">
        <v>8634</v>
      </c>
      <c r="G4653" s="261" t="s">
        <v>723</v>
      </c>
      <c r="H4653" s="261">
        <v>2</v>
      </c>
      <c r="I4653" s="261" t="s">
        <v>8635</v>
      </c>
      <c r="J4653" s="261" t="s">
        <v>8636</v>
      </c>
      <c r="K4653" s="261" t="s">
        <v>8637</v>
      </c>
      <c r="L4653" s="262">
        <v>45650</v>
      </c>
      <c r="M4653" s="261" t="s">
        <v>20</v>
      </c>
    </row>
    <row r="4654" spans="1:13" x14ac:dyDescent="0.35">
      <c r="A4654" s="259" t="s">
        <v>272</v>
      </c>
      <c r="B4654" s="259" t="s">
        <v>273</v>
      </c>
      <c r="C4654" s="259" t="s">
        <v>262</v>
      </c>
      <c r="D4654" s="259" t="s">
        <v>463</v>
      </c>
      <c r="E4654" s="259">
        <v>3332896</v>
      </c>
      <c r="F4654" s="259" t="s">
        <v>8638</v>
      </c>
      <c r="G4654" s="259" t="s">
        <v>723</v>
      </c>
      <c r="H4654" s="259">
        <v>2</v>
      </c>
      <c r="I4654" s="259" t="s">
        <v>8639</v>
      </c>
      <c r="J4654" s="259" t="s">
        <v>8640</v>
      </c>
      <c r="K4654" s="259" t="s">
        <v>8641</v>
      </c>
      <c r="L4654" s="260">
        <v>45650</v>
      </c>
      <c r="M4654" s="259" t="s">
        <v>20</v>
      </c>
    </row>
    <row r="4655" spans="1:13" x14ac:dyDescent="0.35">
      <c r="A4655" s="261" t="s">
        <v>272</v>
      </c>
      <c r="B4655" s="261" t="s">
        <v>273</v>
      </c>
      <c r="C4655" s="261" t="s">
        <v>262</v>
      </c>
      <c r="D4655" s="261" t="s">
        <v>644</v>
      </c>
      <c r="E4655" s="261">
        <v>1</v>
      </c>
      <c r="F4655" s="261" t="s">
        <v>8642</v>
      </c>
      <c r="G4655" s="261" t="s">
        <v>723</v>
      </c>
      <c r="H4655" s="261">
        <v>2</v>
      </c>
      <c r="I4655" s="261" t="s">
        <v>579</v>
      </c>
      <c r="J4655" s="261" t="s">
        <v>8643</v>
      </c>
      <c r="K4655" s="261" t="s">
        <v>8644</v>
      </c>
      <c r="L4655" s="262">
        <v>45650</v>
      </c>
      <c r="M4655" s="261" t="s">
        <v>20</v>
      </c>
    </row>
    <row r="4656" spans="1:13" x14ac:dyDescent="0.35">
      <c r="A4656" s="259" t="s">
        <v>272</v>
      </c>
      <c r="B4656" s="259" t="s">
        <v>273</v>
      </c>
      <c r="C4656" s="259" t="s">
        <v>262</v>
      </c>
      <c r="D4656" s="259" t="s">
        <v>649</v>
      </c>
      <c r="E4656" s="259">
        <v>11</v>
      </c>
      <c r="F4656" s="259" t="s">
        <v>8603</v>
      </c>
      <c r="G4656" s="259" t="s">
        <v>22</v>
      </c>
      <c r="H4656" s="259">
        <v>3</v>
      </c>
      <c r="I4656" s="259" t="s">
        <v>8604</v>
      </c>
      <c r="J4656" s="259" t="s">
        <v>8605</v>
      </c>
      <c r="K4656" s="259" t="s">
        <v>8645</v>
      </c>
      <c r="L4656" s="260">
        <v>45650</v>
      </c>
      <c r="M4656" s="259" t="s">
        <v>20</v>
      </c>
    </row>
    <row r="4657" spans="1:13" x14ac:dyDescent="0.35">
      <c r="A4657" s="261" t="s">
        <v>272</v>
      </c>
      <c r="B4657" s="261" t="s">
        <v>273</v>
      </c>
      <c r="C4657" s="261" t="s">
        <v>262</v>
      </c>
      <c r="D4657" s="261" t="s">
        <v>797</v>
      </c>
      <c r="E4657" s="261">
        <v>2456650</v>
      </c>
      <c r="F4657" s="261" t="s">
        <v>8646</v>
      </c>
      <c r="G4657" s="261" t="s">
        <v>723</v>
      </c>
      <c r="H4657" s="261">
        <v>2</v>
      </c>
      <c r="I4657" s="261" t="s">
        <v>8647</v>
      </c>
      <c r="J4657" s="261" t="s">
        <v>8648</v>
      </c>
      <c r="K4657" s="261" t="s">
        <v>8649</v>
      </c>
      <c r="L4657" s="262">
        <v>45650</v>
      </c>
      <c r="M4657" s="261" t="s">
        <v>20</v>
      </c>
    </row>
    <row r="4658" spans="1:13" x14ac:dyDescent="0.35">
      <c r="A4658" s="259" t="s">
        <v>272</v>
      </c>
      <c r="B4658" s="259" t="s">
        <v>273</v>
      </c>
      <c r="C4658" s="259" t="s">
        <v>262</v>
      </c>
      <c r="D4658" s="259" t="s">
        <v>802</v>
      </c>
      <c r="E4658" s="259">
        <v>35089786</v>
      </c>
      <c r="F4658" s="259" t="s">
        <v>8646</v>
      </c>
      <c r="G4658" s="259" t="s">
        <v>723</v>
      </c>
      <c r="H4658" s="259">
        <v>2</v>
      </c>
      <c r="I4658" s="259" t="s">
        <v>8647</v>
      </c>
      <c r="J4658" s="259" t="s">
        <v>8612</v>
      </c>
      <c r="K4658" s="259" t="s">
        <v>8650</v>
      </c>
      <c r="L4658" s="260">
        <v>45650</v>
      </c>
      <c r="M4658" s="259" t="s">
        <v>20</v>
      </c>
    </row>
    <row r="4659" spans="1:13" x14ac:dyDescent="0.35">
      <c r="A4659" s="261" t="s">
        <v>272</v>
      </c>
      <c r="B4659" s="261" t="s">
        <v>273</v>
      </c>
      <c r="C4659" s="261" t="s">
        <v>262</v>
      </c>
      <c r="D4659" s="261" t="s">
        <v>807</v>
      </c>
      <c r="E4659" s="261">
        <v>4743596</v>
      </c>
      <c r="F4659" s="261" t="s">
        <v>8646</v>
      </c>
      <c r="G4659" s="261" t="s">
        <v>723</v>
      </c>
      <c r="H4659" s="261">
        <v>2</v>
      </c>
      <c r="I4659" s="261" t="s">
        <v>8647</v>
      </c>
      <c r="J4659" s="261" t="s">
        <v>8614</v>
      </c>
      <c r="K4659" s="261" t="s">
        <v>8651</v>
      </c>
      <c r="L4659" s="262">
        <v>45650</v>
      </c>
      <c r="M4659" s="261" t="s">
        <v>20</v>
      </c>
    </row>
    <row r="4660" spans="1:13" x14ac:dyDescent="0.35">
      <c r="A4660" s="259" t="s">
        <v>272</v>
      </c>
      <c r="B4660" s="259" t="s">
        <v>273</v>
      </c>
      <c r="C4660" s="259" t="s">
        <v>262</v>
      </c>
      <c r="D4660" s="259" t="s">
        <v>810</v>
      </c>
      <c r="E4660" s="259">
        <v>1856728</v>
      </c>
      <c r="F4660" s="259" t="s">
        <v>8646</v>
      </c>
      <c r="G4660" s="259" t="s">
        <v>723</v>
      </c>
      <c r="H4660" s="259">
        <v>2</v>
      </c>
      <c r="I4660" s="259" t="s">
        <v>8647</v>
      </c>
      <c r="J4660" s="259" t="s">
        <v>8652</v>
      </c>
      <c r="K4660" s="259" t="s">
        <v>8653</v>
      </c>
      <c r="L4660" s="260">
        <v>45650</v>
      </c>
      <c r="M4660" s="259" t="s">
        <v>20</v>
      </c>
    </row>
    <row r="4661" spans="1:13" x14ac:dyDescent="0.35">
      <c r="A4661" s="261" t="s">
        <v>272</v>
      </c>
      <c r="B4661" s="261" t="s">
        <v>273</v>
      </c>
      <c r="C4661" s="261" t="s">
        <v>262</v>
      </c>
      <c r="D4661" s="261" t="s">
        <v>813</v>
      </c>
      <c r="E4661" s="261">
        <v>533264</v>
      </c>
      <c r="F4661" s="261" t="s">
        <v>8646</v>
      </c>
      <c r="G4661" s="261" t="s">
        <v>723</v>
      </c>
      <c r="H4661" s="261">
        <v>2</v>
      </c>
      <c r="I4661" s="261" t="s">
        <v>8647</v>
      </c>
      <c r="J4661" s="261" t="s">
        <v>8652</v>
      </c>
      <c r="K4661" s="261" t="s">
        <v>8654</v>
      </c>
      <c r="L4661" s="262">
        <v>45650</v>
      </c>
      <c r="M4661" s="261" t="s">
        <v>20</v>
      </c>
    </row>
    <row r="4662" spans="1:13" x14ac:dyDescent="0.35">
      <c r="A4662" s="259" t="s">
        <v>272</v>
      </c>
      <c r="B4662" s="259" t="s">
        <v>273</v>
      </c>
      <c r="C4662" s="259" t="s">
        <v>262</v>
      </c>
      <c r="D4662" s="259" t="s">
        <v>679</v>
      </c>
      <c r="E4662" s="259">
        <v>66658</v>
      </c>
      <c r="F4662" s="259" t="s">
        <v>8646</v>
      </c>
      <c r="G4662" s="259" t="s">
        <v>723</v>
      </c>
      <c r="H4662" s="259">
        <v>2</v>
      </c>
      <c r="I4662" s="259" t="s">
        <v>8647</v>
      </c>
      <c r="J4662" s="259" t="s">
        <v>8652</v>
      </c>
      <c r="K4662" s="259" t="s">
        <v>8655</v>
      </c>
      <c r="L4662" s="260">
        <v>45650</v>
      </c>
      <c r="M4662" s="259" t="s">
        <v>20</v>
      </c>
    </row>
    <row r="4663" spans="1:13" x14ac:dyDescent="0.35">
      <c r="A4663" s="261" t="s">
        <v>272</v>
      </c>
      <c r="B4663" s="261" t="s">
        <v>273</v>
      </c>
      <c r="C4663" s="261" t="s">
        <v>262</v>
      </c>
      <c r="D4663" s="261" t="s">
        <v>317</v>
      </c>
      <c r="E4663" s="261">
        <v>3</v>
      </c>
      <c r="F4663" s="261" t="s">
        <v>8621</v>
      </c>
      <c r="G4663" s="261" t="s">
        <v>723</v>
      </c>
      <c r="H4663" s="261">
        <v>2</v>
      </c>
      <c r="I4663" s="261" t="s">
        <v>8622</v>
      </c>
      <c r="J4663" s="261" t="s">
        <v>2012</v>
      </c>
      <c r="K4663" s="261" t="s">
        <v>8656</v>
      </c>
      <c r="L4663" s="262">
        <v>45650</v>
      </c>
      <c r="M4663" s="261" t="s">
        <v>20</v>
      </c>
    </row>
    <row r="4664" spans="1:13" x14ac:dyDescent="0.35">
      <c r="A4664" s="259" t="s">
        <v>287</v>
      </c>
      <c r="B4664" s="259" t="s">
        <v>288</v>
      </c>
      <c r="C4664" s="259" t="s">
        <v>262</v>
      </c>
      <c r="D4664" s="259" t="s">
        <v>759</v>
      </c>
      <c r="E4664" s="259">
        <v>85326000</v>
      </c>
      <c r="F4664" s="259" t="s">
        <v>8583</v>
      </c>
      <c r="G4664" s="259" t="s">
        <v>404</v>
      </c>
      <c r="H4664" s="259">
        <v>1</v>
      </c>
      <c r="I4664" s="259" t="s">
        <v>8584</v>
      </c>
      <c r="J4664" s="259" t="s">
        <v>8585</v>
      </c>
      <c r="K4664" s="259" t="s">
        <v>8657</v>
      </c>
      <c r="L4664" s="260">
        <v>45650</v>
      </c>
      <c r="M4664" s="259" t="s">
        <v>20</v>
      </c>
    </row>
    <row r="4665" spans="1:13" x14ac:dyDescent="0.35">
      <c r="A4665" s="261" t="s">
        <v>287</v>
      </c>
      <c r="B4665" s="261" t="s">
        <v>288</v>
      </c>
      <c r="C4665" s="261" t="s">
        <v>262</v>
      </c>
      <c r="D4665" s="261" t="s">
        <v>764</v>
      </c>
      <c r="E4665" s="261">
        <v>140419</v>
      </c>
      <c r="F4665" s="261" t="s">
        <v>8658</v>
      </c>
      <c r="G4665" s="261" t="s">
        <v>723</v>
      </c>
      <c r="H4665" s="261">
        <v>2</v>
      </c>
      <c r="I4665" s="261" t="s">
        <v>8659</v>
      </c>
      <c r="J4665" s="261" t="s">
        <v>8660</v>
      </c>
      <c r="K4665" s="261" t="s">
        <v>8661</v>
      </c>
      <c r="L4665" s="262">
        <v>45650</v>
      </c>
      <c r="M4665" s="261" t="s">
        <v>20</v>
      </c>
    </row>
    <row r="4666" spans="1:13" x14ac:dyDescent="0.35">
      <c r="A4666" s="259" t="s">
        <v>287</v>
      </c>
      <c r="B4666" s="259" t="s">
        <v>288</v>
      </c>
      <c r="C4666" s="259" t="s">
        <v>262</v>
      </c>
      <c r="D4666" s="259" t="s">
        <v>769</v>
      </c>
      <c r="E4666" s="259">
        <v>15861219</v>
      </c>
      <c r="F4666" s="259" t="s">
        <v>8662</v>
      </c>
      <c r="G4666" s="259" t="s">
        <v>723</v>
      </c>
      <c r="H4666" s="259">
        <v>2</v>
      </c>
      <c r="I4666" s="259" t="s">
        <v>8663</v>
      </c>
      <c r="J4666" s="259" t="s">
        <v>8664</v>
      </c>
      <c r="K4666" s="259" t="s">
        <v>8665</v>
      </c>
      <c r="L4666" s="260">
        <v>45650</v>
      </c>
      <c r="M4666" s="259" t="s">
        <v>20</v>
      </c>
    </row>
    <row r="4667" spans="1:13" x14ac:dyDescent="0.35">
      <c r="A4667" s="261" t="s">
        <v>287</v>
      </c>
      <c r="B4667" s="261" t="s">
        <v>288</v>
      </c>
      <c r="C4667" s="261" t="s">
        <v>262</v>
      </c>
      <c r="D4667" s="261" t="s">
        <v>774</v>
      </c>
      <c r="E4667" s="261">
        <v>968595</v>
      </c>
      <c r="F4667" s="261" t="s">
        <v>8666</v>
      </c>
      <c r="G4667" s="261" t="s">
        <v>723</v>
      </c>
      <c r="H4667" s="261">
        <v>2</v>
      </c>
      <c r="I4667" s="261" t="s">
        <v>8667</v>
      </c>
      <c r="J4667" s="261" t="s">
        <v>8668</v>
      </c>
      <c r="K4667" s="261" t="s">
        <v>8669</v>
      </c>
      <c r="L4667" s="262">
        <v>45650</v>
      </c>
      <c r="M4667" s="261" t="s">
        <v>20</v>
      </c>
    </row>
    <row r="4668" spans="1:13" x14ac:dyDescent="0.35">
      <c r="A4668" s="259" t="s">
        <v>287</v>
      </c>
      <c r="B4668" s="259" t="s">
        <v>288</v>
      </c>
      <c r="C4668" s="259" t="s">
        <v>262</v>
      </c>
      <c r="D4668" s="259" t="s">
        <v>463</v>
      </c>
      <c r="E4668" s="259">
        <v>448349</v>
      </c>
      <c r="F4668" s="259" t="s">
        <v>8670</v>
      </c>
      <c r="G4668" s="259" t="s">
        <v>723</v>
      </c>
      <c r="H4668" s="259">
        <v>2</v>
      </c>
      <c r="I4668" s="259" t="s">
        <v>8671</v>
      </c>
      <c r="J4668" s="259" t="s">
        <v>8672</v>
      </c>
      <c r="K4668" s="259" t="s">
        <v>8673</v>
      </c>
      <c r="L4668" s="260">
        <v>45650</v>
      </c>
      <c r="M4668" s="259" t="s">
        <v>20</v>
      </c>
    </row>
    <row r="4669" spans="1:13" x14ac:dyDescent="0.35">
      <c r="A4669" s="261" t="s">
        <v>287</v>
      </c>
      <c r="B4669" s="261" t="s">
        <v>288</v>
      </c>
      <c r="C4669" s="261" t="s">
        <v>262</v>
      </c>
      <c r="D4669" s="261" t="s">
        <v>644</v>
      </c>
      <c r="E4669" s="261">
        <v>8</v>
      </c>
      <c r="F4669" s="261" t="s">
        <v>8674</v>
      </c>
      <c r="G4669" s="261" t="s">
        <v>22</v>
      </c>
      <c r="H4669" s="261">
        <v>3</v>
      </c>
      <c r="I4669" s="261" t="s">
        <v>3509</v>
      </c>
      <c r="J4669" s="261" t="s">
        <v>8675</v>
      </c>
      <c r="K4669" s="261" t="s">
        <v>8676</v>
      </c>
      <c r="L4669" s="262">
        <v>45650</v>
      </c>
      <c r="M4669" s="261" t="s">
        <v>20</v>
      </c>
    </row>
    <row r="4670" spans="1:13" x14ac:dyDescent="0.35">
      <c r="A4670" s="259" t="s">
        <v>287</v>
      </c>
      <c r="B4670" s="259" t="s">
        <v>288</v>
      </c>
      <c r="C4670" s="259" t="s">
        <v>262</v>
      </c>
      <c r="D4670" s="259" t="s">
        <v>649</v>
      </c>
      <c r="E4670" s="259">
        <v>11</v>
      </c>
      <c r="F4670" s="259" t="s">
        <v>8603</v>
      </c>
      <c r="G4670" s="259" t="s">
        <v>22</v>
      </c>
      <c r="H4670" s="259">
        <v>3</v>
      </c>
      <c r="I4670" s="259" t="s">
        <v>8604</v>
      </c>
      <c r="J4670" s="259" t="s">
        <v>8605</v>
      </c>
      <c r="K4670" s="259" t="s">
        <v>8677</v>
      </c>
      <c r="L4670" s="260">
        <v>45650</v>
      </c>
      <c r="M4670" s="259" t="s">
        <v>20</v>
      </c>
    </row>
    <row r="4671" spans="1:13" x14ac:dyDescent="0.35">
      <c r="A4671" s="261" t="s">
        <v>287</v>
      </c>
      <c r="B4671" s="261" t="s">
        <v>288</v>
      </c>
      <c r="C4671" s="261" t="s">
        <v>262</v>
      </c>
      <c r="D4671" s="261" t="s">
        <v>797</v>
      </c>
      <c r="E4671" s="261">
        <v>330475</v>
      </c>
      <c r="F4671" s="261" t="s">
        <v>8608</v>
      </c>
      <c r="G4671" s="261" t="s">
        <v>723</v>
      </c>
      <c r="H4671" s="261">
        <v>2</v>
      </c>
      <c r="I4671" s="261" t="s">
        <v>8609</v>
      </c>
      <c r="J4671" s="261" t="s">
        <v>8678</v>
      </c>
      <c r="K4671" s="261" t="s">
        <v>8679</v>
      </c>
      <c r="L4671" s="262">
        <v>45650</v>
      </c>
      <c r="M4671" s="261" t="s">
        <v>20</v>
      </c>
    </row>
    <row r="4672" spans="1:13" x14ac:dyDescent="0.35">
      <c r="A4672" s="259" t="s">
        <v>287</v>
      </c>
      <c r="B4672" s="259" t="s">
        <v>288</v>
      </c>
      <c r="C4672" s="259" t="s">
        <v>262</v>
      </c>
      <c r="D4672" s="259" t="s">
        <v>802</v>
      </c>
      <c r="E4672" s="259">
        <v>14892624</v>
      </c>
      <c r="F4672" s="259" t="s">
        <v>8608</v>
      </c>
      <c r="G4672" s="259" t="s">
        <v>723</v>
      </c>
      <c r="H4672" s="259">
        <v>2</v>
      </c>
      <c r="I4672" s="259" t="s">
        <v>8609</v>
      </c>
      <c r="J4672" s="259" t="s">
        <v>8612</v>
      </c>
      <c r="K4672" s="259" t="s">
        <v>8680</v>
      </c>
      <c r="L4672" s="260">
        <v>45650</v>
      </c>
      <c r="M4672" s="259" t="s">
        <v>20</v>
      </c>
    </row>
    <row r="4673" spans="1:13" x14ac:dyDescent="0.35">
      <c r="A4673" s="261" t="s">
        <v>287</v>
      </c>
      <c r="B4673" s="261" t="s">
        <v>288</v>
      </c>
      <c r="C4673" s="261" t="s">
        <v>262</v>
      </c>
      <c r="D4673" s="261" t="s">
        <v>807</v>
      </c>
      <c r="E4673" s="261">
        <v>638120</v>
      </c>
      <c r="F4673" s="261" t="s">
        <v>8608</v>
      </c>
      <c r="G4673" s="261" t="s">
        <v>723</v>
      </c>
      <c r="H4673" s="261">
        <v>2</v>
      </c>
      <c r="I4673" s="261" t="s">
        <v>8609</v>
      </c>
      <c r="J4673" s="261" t="s">
        <v>8614</v>
      </c>
      <c r="K4673" s="261" t="s">
        <v>8681</v>
      </c>
      <c r="L4673" s="262">
        <v>45650</v>
      </c>
      <c r="M4673" s="261" t="s">
        <v>20</v>
      </c>
    </row>
    <row r="4674" spans="1:13" x14ac:dyDescent="0.35">
      <c r="A4674" s="259" t="s">
        <v>287</v>
      </c>
      <c r="B4674" s="259" t="s">
        <v>288</v>
      </c>
      <c r="C4674" s="259" t="s">
        <v>262</v>
      </c>
      <c r="D4674" s="259" t="s">
        <v>810</v>
      </c>
      <c r="E4674" s="259">
        <v>249772</v>
      </c>
      <c r="F4674" s="259" t="s">
        <v>8608</v>
      </c>
      <c r="G4674" s="259" t="s">
        <v>723</v>
      </c>
      <c r="H4674" s="259">
        <v>2</v>
      </c>
      <c r="I4674" s="259" t="s">
        <v>8609</v>
      </c>
      <c r="J4674" s="259" t="s">
        <v>8678</v>
      </c>
      <c r="K4674" s="259" t="s">
        <v>8682</v>
      </c>
      <c r="L4674" s="260">
        <v>45650</v>
      </c>
      <c r="M4674" s="259" t="s">
        <v>20</v>
      </c>
    </row>
    <row r="4675" spans="1:13" x14ac:dyDescent="0.35">
      <c r="A4675" s="261" t="s">
        <v>287</v>
      </c>
      <c r="B4675" s="261" t="s">
        <v>288</v>
      </c>
      <c r="C4675" s="261" t="s">
        <v>262</v>
      </c>
      <c r="D4675" s="261" t="s">
        <v>813</v>
      </c>
      <c r="E4675" s="261">
        <v>71736</v>
      </c>
      <c r="F4675" s="261" t="s">
        <v>8608</v>
      </c>
      <c r="G4675" s="261" t="s">
        <v>723</v>
      </c>
      <c r="H4675" s="261">
        <v>2</v>
      </c>
      <c r="I4675" s="261" t="s">
        <v>8609</v>
      </c>
      <c r="J4675" s="261" t="s">
        <v>8678</v>
      </c>
      <c r="K4675" s="261" t="s">
        <v>8683</v>
      </c>
      <c r="L4675" s="262">
        <v>45650</v>
      </c>
      <c r="M4675" s="261" t="s">
        <v>20</v>
      </c>
    </row>
    <row r="4676" spans="1:13" x14ac:dyDescent="0.35">
      <c r="A4676" s="259" t="s">
        <v>287</v>
      </c>
      <c r="B4676" s="259" t="s">
        <v>288</v>
      </c>
      <c r="C4676" s="259" t="s">
        <v>262</v>
      </c>
      <c r="D4676" s="259" t="s">
        <v>679</v>
      </c>
      <c r="E4676" s="259">
        <v>8967</v>
      </c>
      <c r="F4676" s="259" t="s">
        <v>8608</v>
      </c>
      <c r="G4676" s="259" t="s">
        <v>723</v>
      </c>
      <c r="H4676" s="259">
        <v>2</v>
      </c>
      <c r="I4676" s="259" t="s">
        <v>8609</v>
      </c>
      <c r="J4676" s="259" t="s">
        <v>8678</v>
      </c>
      <c r="K4676" s="259" t="s">
        <v>8684</v>
      </c>
      <c r="L4676" s="260">
        <v>45650</v>
      </c>
      <c r="M4676" s="259" t="s">
        <v>20</v>
      </c>
    </row>
    <row r="4677" spans="1:13" x14ac:dyDescent="0.35">
      <c r="A4677" s="261" t="s">
        <v>287</v>
      </c>
      <c r="B4677" s="261" t="s">
        <v>288</v>
      </c>
      <c r="C4677" s="261" t="s">
        <v>262</v>
      </c>
      <c r="D4677" s="261" t="s">
        <v>317</v>
      </c>
      <c r="E4677" s="261">
        <v>3</v>
      </c>
      <c r="F4677" s="261" t="s">
        <v>8638</v>
      </c>
      <c r="G4677" s="261" t="s">
        <v>723</v>
      </c>
      <c r="H4677" s="261">
        <v>2</v>
      </c>
      <c r="I4677" s="261" t="s">
        <v>8639</v>
      </c>
      <c r="J4677" s="261" t="s">
        <v>2012</v>
      </c>
      <c r="K4677" s="261" t="s">
        <v>8685</v>
      </c>
      <c r="L4677" s="262">
        <v>45650</v>
      </c>
      <c r="M4677" s="261" t="s">
        <v>20</v>
      </c>
    </row>
    <row r="4678" spans="1:13" x14ac:dyDescent="0.35">
      <c r="A4678" s="259" t="s">
        <v>298</v>
      </c>
      <c r="B4678" s="259" t="s">
        <v>299</v>
      </c>
      <c r="C4678" s="259" t="s">
        <v>262</v>
      </c>
      <c r="D4678" s="259" t="s">
        <v>759</v>
      </c>
      <c r="E4678" s="259">
        <v>85326000</v>
      </c>
      <c r="F4678" s="259" t="s">
        <v>8583</v>
      </c>
      <c r="G4678" s="259" t="s">
        <v>404</v>
      </c>
      <c r="H4678" s="259">
        <v>1</v>
      </c>
      <c r="I4678" s="259" t="s">
        <v>8584</v>
      </c>
      <c r="J4678" s="259" t="s">
        <v>8585</v>
      </c>
      <c r="K4678" s="259" t="s">
        <v>8686</v>
      </c>
      <c r="L4678" s="260">
        <v>45650</v>
      </c>
      <c r="M4678" s="259" t="s">
        <v>20</v>
      </c>
    </row>
    <row r="4679" spans="1:13" x14ac:dyDescent="0.35">
      <c r="A4679" s="261" t="s">
        <v>298</v>
      </c>
      <c r="B4679" s="261" t="s">
        <v>299</v>
      </c>
      <c r="C4679" s="261" t="s">
        <v>262</v>
      </c>
      <c r="D4679" s="261" t="s">
        <v>764</v>
      </c>
      <c r="E4679" s="261">
        <v>97143</v>
      </c>
      <c r="F4679" s="261" t="s">
        <v>8687</v>
      </c>
      <c r="G4679" s="261" t="s">
        <v>723</v>
      </c>
      <c r="H4679" s="261">
        <v>2</v>
      </c>
      <c r="I4679" s="261" t="s">
        <v>8688</v>
      </c>
      <c r="J4679" s="261" t="s">
        <v>8689</v>
      </c>
      <c r="K4679" s="261" t="s">
        <v>8690</v>
      </c>
      <c r="L4679" s="262">
        <v>45650</v>
      </c>
      <c r="M4679" s="261" t="s">
        <v>20</v>
      </c>
    </row>
    <row r="4680" spans="1:13" x14ac:dyDescent="0.35">
      <c r="A4680" s="259" t="s">
        <v>298</v>
      </c>
      <c r="B4680" s="259" t="s">
        <v>299</v>
      </c>
      <c r="C4680" s="259" t="s">
        <v>262</v>
      </c>
      <c r="D4680" s="259" t="s">
        <v>769</v>
      </c>
      <c r="E4680" s="259">
        <v>6314349</v>
      </c>
      <c r="F4680" s="259" t="s">
        <v>8691</v>
      </c>
      <c r="G4680" s="259" t="s">
        <v>723</v>
      </c>
      <c r="H4680" s="259">
        <v>2</v>
      </c>
      <c r="I4680" s="259" t="s">
        <v>8692</v>
      </c>
      <c r="J4680" s="259" t="s">
        <v>8693</v>
      </c>
      <c r="K4680" s="259" t="s">
        <v>8694</v>
      </c>
      <c r="L4680" s="260">
        <v>45650</v>
      </c>
      <c r="M4680" s="259" t="s">
        <v>20</v>
      </c>
    </row>
    <row r="4681" spans="1:13" x14ac:dyDescent="0.35">
      <c r="A4681" s="261" t="s">
        <v>298</v>
      </c>
      <c r="B4681" s="261" t="s">
        <v>299</v>
      </c>
      <c r="C4681" s="261" t="s">
        <v>262</v>
      </c>
      <c r="D4681" s="261" t="s">
        <v>774</v>
      </c>
      <c r="E4681" s="261" t="s">
        <v>17</v>
      </c>
      <c r="F4681" s="261" t="s">
        <v>424</v>
      </c>
      <c r="G4681" s="261" t="s">
        <v>17</v>
      </c>
      <c r="H4681" s="261" t="s">
        <v>17</v>
      </c>
      <c r="I4681" s="261" t="s">
        <v>424</v>
      </c>
      <c r="J4681" s="261" t="s">
        <v>8695</v>
      </c>
      <c r="K4681" s="261" t="s">
        <v>8696</v>
      </c>
      <c r="L4681" s="262">
        <v>45650</v>
      </c>
      <c r="M4681" s="261" t="s">
        <v>20</v>
      </c>
    </row>
    <row r="4682" spans="1:13" x14ac:dyDescent="0.35">
      <c r="A4682" s="259" t="s">
        <v>298</v>
      </c>
      <c r="B4682" s="259" t="s">
        <v>299</v>
      </c>
      <c r="C4682" s="259" t="s">
        <v>262</v>
      </c>
      <c r="D4682" s="259" t="s">
        <v>463</v>
      </c>
      <c r="E4682" s="259">
        <v>1200000</v>
      </c>
      <c r="F4682" s="259" t="s">
        <v>8697</v>
      </c>
      <c r="G4682" s="259" t="s">
        <v>22</v>
      </c>
      <c r="H4682" s="259">
        <v>3</v>
      </c>
      <c r="I4682" s="259" t="s">
        <v>8698</v>
      </c>
      <c r="J4682" s="259" t="s">
        <v>8699</v>
      </c>
      <c r="K4682" s="259" t="s">
        <v>8700</v>
      </c>
      <c r="L4682" s="260">
        <v>45650</v>
      </c>
      <c r="M4682" s="259" t="s">
        <v>20</v>
      </c>
    </row>
    <row r="4683" spans="1:13" x14ac:dyDescent="0.35">
      <c r="A4683" s="261" t="s">
        <v>298</v>
      </c>
      <c r="B4683" s="261" t="s">
        <v>299</v>
      </c>
      <c r="C4683" s="261" t="s">
        <v>262</v>
      </c>
      <c r="D4683" s="261" t="s">
        <v>644</v>
      </c>
      <c r="E4683" s="261">
        <v>2</v>
      </c>
      <c r="F4683" s="261" t="s">
        <v>8701</v>
      </c>
      <c r="G4683" s="261" t="s">
        <v>22</v>
      </c>
      <c r="H4683" s="261">
        <v>3</v>
      </c>
      <c r="I4683" s="261" t="s">
        <v>8702</v>
      </c>
      <c r="J4683" s="261" t="s">
        <v>8703</v>
      </c>
      <c r="K4683" s="261" t="s">
        <v>8704</v>
      </c>
      <c r="L4683" s="262">
        <v>45650</v>
      </c>
      <c r="M4683" s="261" t="s">
        <v>20</v>
      </c>
    </row>
    <row r="4684" spans="1:13" x14ac:dyDescent="0.35">
      <c r="A4684" s="259" t="s">
        <v>298</v>
      </c>
      <c r="B4684" s="259" t="s">
        <v>299</v>
      </c>
      <c r="C4684" s="259" t="s">
        <v>262</v>
      </c>
      <c r="D4684" s="259" t="s">
        <v>649</v>
      </c>
      <c r="E4684" s="259">
        <v>11</v>
      </c>
      <c r="F4684" s="259" t="s">
        <v>8603</v>
      </c>
      <c r="G4684" s="259" t="s">
        <v>22</v>
      </c>
      <c r="H4684" s="259">
        <v>3</v>
      </c>
      <c r="I4684" s="259" t="s">
        <v>8604</v>
      </c>
      <c r="J4684" s="259" t="s">
        <v>8605</v>
      </c>
      <c r="K4684" s="259" t="s">
        <v>8705</v>
      </c>
      <c r="L4684" s="260">
        <v>45650</v>
      </c>
      <c r="M4684" s="259" t="s">
        <v>20</v>
      </c>
    </row>
    <row r="4685" spans="1:13" x14ac:dyDescent="0.35">
      <c r="A4685" s="261" t="s">
        <v>298</v>
      </c>
      <c r="B4685" s="261" t="s">
        <v>299</v>
      </c>
      <c r="C4685" s="261" t="s">
        <v>262</v>
      </c>
      <c r="D4685" s="261" t="s">
        <v>797</v>
      </c>
      <c r="E4685" s="261" t="s">
        <v>17</v>
      </c>
      <c r="F4685" s="261" t="s">
        <v>424</v>
      </c>
      <c r="G4685" s="261" t="s">
        <v>17</v>
      </c>
      <c r="H4685" s="261" t="s">
        <v>17</v>
      </c>
      <c r="I4685" s="261" t="s">
        <v>424</v>
      </c>
      <c r="J4685" s="261" t="s">
        <v>8706</v>
      </c>
      <c r="K4685" s="261" t="s">
        <v>8707</v>
      </c>
      <c r="L4685" s="262">
        <v>45650</v>
      </c>
      <c r="M4685" s="261" t="s">
        <v>20</v>
      </c>
    </row>
    <row r="4686" spans="1:13" x14ac:dyDescent="0.35">
      <c r="A4686" s="259" t="s">
        <v>298</v>
      </c>
      <c r="B4686" s="259" t="s">
        <v>299</v>
      </c>
      <c r="C4686" s="259" t="s">
        <v>262</v>
      </c>
      <c r="D4686" s="259" t="s">
        <v>802</v>
      </c>
      <c r="E4686" s="259" t="s">
        <v>17</v>
      </c>
      <c r="F4686" s="259" t="s">
        <v>424</v>
      </c>
      <c r="G4686" s="259" t="s">
        <v>17</v>
      </c>
      <c r="H4686" s="259" t="s">
        <v>17</v>
      </c>
      <c r="I4686" s="259" t="s">
        <v>424</v>
      </c>
      <c r="J4686" s="259" t="s">
        <v>1429</v>
      </c>
      <c r="K4686" s="259" t="s">
        <v>8708</v>
      </c>
      <c r="L4686" s="260">
        <v>45650</v>
      </c>
      <c r="M4686" s="259" t="s">
        <v>20</v>
      </c>
    </row>
    <row r="4687" spans="1:13" x14ac:dyDescent="0.35">
      <c r="A4687" s="261" t="s">
        <v>298</v>
      </c>
      <c r="B4687" s="261" t="s">
        <v>299</v>
      </c>
      <c r="C4687" s="261" t="s">
        <v>262</v>
      </c>
      <c r="D4687" s="261" t="s">
        <v>807</v>
      </c>
      <c r="E4687" s="261" t="s">
        <v>17</v>
      </c>
      <c r="F4687" s="261" t="s">
        <v>424</v>
      </c>
      <c r="G4687" s="261" t="s">
        <v>17</v>
      </c>
      <c r="H4687" s="261" t="s">
        <v>17</v>
      </c>
      <c r="I4687" s="261" t="s">
        <v>424</v>
      </c>
      <c r="J4687" s="261" t="s">
        <v>1429</v>
      </c>
      <c r="K4687" s="261" t="s">
        <v>8709</v>
      </c>
      <c r="L4687" s="262">
        <v>45650</v>
      </c>
      <c r="M4687" s="261" t="s">
        <v>20</v>
      </c>
    </row>
    <row r="4688" spans="1:13" x14ac:dyDescent="0.35">
      <c r="A4688" s="259" t="s">
        <v>298</v>
      </c>
      <c r="B4688" s="259" t="s">
        <v>299</v>
      </c>
      <c r="C4688" s="259" t="s">
        <v>262</v>
      </c>
      <c r="D4688" s="259" t="s">
        <v>810</v>
      </c>
      <c r="E4688" s="259" t="s">
        <v>17</v>
      </c>
      <c r="F4688" s="259" t="s">
        <v>424</v>
      </c>
      <c r="G4688" s="259" t="s">
        <v>17</v>
      </c>
      <c r="H4688" s="259" t="s">
        <v>17</v>
      </c>
      <c r="I4688" s="259" t="s">
        <v>424</v>
      </c>
      <c r="J4688" s="259" t="s">
        <v>1429</v>
      </c>
      <c r="K4688" s="259" t="s">
        <v>8710</v>
      </c>
      <c r="L4688" s="260">
        <v>45650</v>
      </c>
      <c r="M4688" s="259" t="s">
        <v>20</v>
      </c>
    </row>
    <row r="4689" spans="1:13" x14ac:dyDescent="0.35">
      <c r="A4689" s="261" t="s">
        <v>298</v>
      </c>
      <c r="B4689" s="261" t="s">
        <v>299</v>
      </c>
      <c r="C4689" s="261" t="s">
        <v>262</v>
      </c>
      <c r="D4689" s="261" t="s">
        <v>813</v>
      </c>
      <c r="E4689" s="261" t="s">
        <v>17</v>
      </c>
      <c r="F4689" s="261" t="s">
        <v>424</v>
      </c>
      <c r="G4689" s="261" t="s">
        <v>17</v>
      </c>
      <c r="H4689" s="261" t="s">
        <v>17</v>
      </c>
      <c r="I4689" s="261" t="s">
        <v>424</v>
      </c>
      <c r="J4689" s="261" t="s">
        <v>1429</v>
      </c>
      <c r="K4689" s="261" t="s">
        <v>8711</v>
      </c>
      <c r="L4689" s="262">
        <v>45650</v>
      </c>
      <c r="M4689" s="261" t="s">
        <v>20</v>
      </c>
    </row>
    <row r="4690" spans="1:13" x14ac:dyDescent="0.35">
      <c r="A4690" s="259" t="s">
        <v>298</v>
      </c>
      <c r="B4690" s="259" t="s">
        <v>299</v>
      </c>
      <c r="C4690" s="259" t="s">
        <v>262</v>
      </c>
      <c r="D4690" s="259" t="s">
        <v>679</v>
      </c>
      <c r="E4690" s="259" t="s">
        <v>17</v>
      </c>
      <c r="F4690" s="259" t="s">
        <v>424</v>
      </c>
      <c r="G4690" s="259" t="s">
        <v>17</v>
      </c>
      <c r="H4690" s="259" t="s">
        <v>17</v>
      </c>
      <c r="I4690" s="259" t="s">
        <v>424</v>
      </c>
      <c r="J4690" s="259" t="s">
        <v>1429</v>
      </c>
      <c r="K4690" s="259" t="s">
        <v>8712</v>
      </c>
      <c r="L4690" s="260">
        <v>45650</v>
      </c>
      <c r="M4690" s="259" t="s">
        <v>20</v>
      </c>
    </row>
    <row r="4691" spans="1:13" x14ac:dyDescent="0.35">
      <c r="A4691" s="261" t="s">
        <v>298</v>
      </c>
      <c r="B4691" s="261" t="s">
        <v>299</v>
      </c>
      <c r="C4691" s="261" t="s">
        <v>262</v>
      </c>
      <c r="D4691" s="261" t="s">
        <v>317</v>
      </c>
      <c r="E4691" s="261">
        <v>2</v>
      </c>
      <c r="F4691" s="261" t="s">
        <v>8697</v>
      </c>
      <c r="G4691" s="261" t="s">
        <v>723</v>
      </c>
      <c r="H4691" s="261">
        <v>2</v>
      </c>
      <c r="I4691" s="261" t="s">
        <v>8698</v>
      </c>
      <c r="J4691" s="261" t="s">
        <v>8713</v>
      </c>
      <c r="K4691" s="261" t="s">
        <v>8714</v>
      </c>
      <c r="L4691" s="262">
        <v>45650</v>
      </c>
      <c r="M4691" s="261" t="s">
        <v>20</v>
      </c>
    </row>
    <row r="4692" spans="1:13" x14ac:dyDescent="0.35">
      <c r="A4692" s="259" t="s">
        <v>2373</v>
      </c>
      <c r="B4692" s="259" t="s">
        <v>2374</v>
      </c>
      <c r="C4692" s="259" t="s">
        <v>262</v>
      </c>
      <c r="D4692" s="259" t="s">
        <v>759</v>
      </c>
      <c r="E4692" s="259">
        <v>85326000</v>
      </c>
      <c r="F4692" s="259" t="s">
        <v>8583</v>
      </c>
      <c r="G4692" s="259" t="s">
        <v>404</v>
      </c>
      <c r="H4692" s="259">
        <v>1</v>
      </c>
      <c r="I4692" s="259" t="s">
        <v>8584</v>
      </c>
      <c r="J4692" s="259" t="s">
        <v>8585</v>
      </c>
      <c r="K4692" s="259" t="s">
        <v>8715</v>
      </c>
      <c r="L4692" s="260">
        <v>45650</v>
      </c>
      <c r="M4692" s="259" t="s">
        <v>20</v>
      </c>
    </row>
    <row r="4693" spans="1:13" x14ac:dyDescent="0.35">
      <c r="A4693" s="261" t="s">
        <v>2373</v>
      </c>
      <c r="B4693" s="261" t="s">
        <v>2374</v>
      </c>
      <c r="C4693" s="261" t="s">
        <v>262</v>
      </c>
      <c r="D4693" s="261" t="s">
        <v>764</v>
      </c>
      <c r="E4693" s="261">
        <v>106547</v>
      </c>
      <c r="F4693" s="261" t="s">
        <v>8716</v>
      </c>
      <c r="G4693" s="261" t="s">
        <v>723</v>
      </c>
      <c r="H4693" s="261">
        <v>2</v>
      </c>
      <c r="I4693" s="261" t="s">
        <v>8717</v>
      </c>
      <c r="J4693" s="261" t="s">
        <v>8718</v>
      </c>
      <c r="K4693" s="261" t="s">
        <v>8719</v>
      </c>
      <c r="L4693" s="262">
        <v>45650</v>
      </c>
      <c r="M4693" s="261" t="s">
        <v>20</v>
      </c>
    </row>
    <row r="4694" spans="1:13" x14ac:dyDescent="0.35">
      <c r="A4694" s="259" t="s">
        <v>2373</v>
      </c>
      <c r="B4694" s="259" t="s">
        <v>2374</v>
      </c>
      <c r="C4694" s="259" t="s">
        <v>262</v>
      </c>
      <c r="D4694" s="259" t="s">
        <v>769</v>
      </c>
      <c r="E4694" s="259">
        <v>13108423</v>
      </c>
      <c r="F4694" s="259" t="s">
        <v>8720</v>
      </c>
      <c r="G4694" s="259" t="s">
        <v>723</v>
      </c>
      <c r="H4694" s="259">
        <v>2</v>
      </c>
      <c r="I4694" s="259" t="s">
        <v>8721</v>
      </c>
      <c r="J4694" s="259" t="s">
        <v>8722</v>
      </c>
      <c r="K4694" s="259" t="s">
        <v>8723</v>
      </c>
      <c r="L4694" s="260">
        <v>45650</v>
      </c>
      <c r="M4694" s="259" t="s">
        <v>20</v>
      </c>
    </row>
    <row r="4695" spans="1:13" x14ac:dyDescent="0.35">
      <c r="A4695" s="261" t="s">
        <v>2373</v>
      </c>
      <c r="B4695" s="261" t="s">
        <v>2374</v>
      </c>
      <c r="C4695" s="261" t="s">
        <v>262</v>
      </c>
      <c r="D4695" s="261" t="s">
        <v>774</v>
      </c>
      <c r="E4695" s="261">
        <v>9100000</v>
      </c>
      <c r="F4695" s="261" t="s">
        <v>8724</v>
      </c>
      <c r="G4695" s="261" t="s">
        <v>22</v>
      </c>
      <c r="H4695" s="261">
        <v>3</v>
      </c>
      <c r="I4695" s="261" t="s">
        <v>8725</v>
      </c>
      <c r="J4695" s="261" t="s">
        <v>8726</v>
      </c>
      <c r="K4695" s="261" t="s">
        <v>8727</v>
      </c>
      <c r="L4695" s="262">
        <v>45650</v>
      </c>
      <c r="M4695" s="261" t="s">
        <v>20</v>
      </c>
    </row>
    <row r="4696" spans="1:13" x14ac:dyDescent="0.35">
      <c r="A4696" s="259" t="s">
        <v>2373</v>
      </c>
      <c r="B4696" s="259" t="s">
        <v>2374</v>
      </c>
      <c r="C4696" s="259" t="s">
        <v>262</v>
      </c>
      <c r="D4696" s="259" t="s">
        <v>463</v>
      </c>
      <c r="E4696" s="259">
        <v>444684</v>
      </c>
      <c r="F4696" s="259" t="s">
        <v>8728</v>
      </c>
      <c r="G4696" s="259" t="s">
        <v>22</v>
      </c>
      <c r="H4696" s="259">
        <v>3</v>
      </c>
      <c r="I4696" s="259" t="s">
        <v>8729</v>
      </c>
      <c r="J4696" s="259" t="s">
        <v>8730</v>
      </c>
      <c r="K4696" s="259" t="s">
        <v>8731</v>
      </c>
      <c r="L4696" s="260">
        <v>45650</v>
      </c>
      <c r="M4696" s="259" t="s">
        <v>20</v>
      </c>
    </row>
    <row r="4697" spans="1:13" x14ac:dyDescent="0.35">
      <c r="A4697" s="261" t="s">
        <v>2373</v>
      </c>
      <c r="B4697" s="261" t="s">
        <v>2374</v>
      </c>
      <c r="C4697" s="261" t="s">
        <v>262</v>
      </c>
      <c r="D4697" s="261" t="s">
        <v>40</v>
      </c>
      <c r="E4697" s="261">
        <v>0</v>
      </c>
      <c r="F4697" s="261" t="s">
        <v>8732</v>
      </c>
      <c r="G4697" s="261" t="s">
        <v>22</v>
      </c>
      <c r="H4697" s="261">
        <v>3</v>
      </c>
      <c r="I4697" s="261" t="s">
        <v>8733</v>
      </c>
      <c r="J4697" s="261" t="s">
        <v>8734</v>
      </c>
      <c r="K4697" s="261" t="s">
        <v>8735</v>
      </c>
      <c r="L4697" s="262">
        <v>45650</v>
      </c>
      <c r="M4697" s="261" t="s">
        <v>20</v>
      </c>
    </row>
    <row r="4698" spans="1:13" x14ac:dyDescent="0.35">
      <c r="A4698" s="259" t="s">
        <v>2373</v>
      </c>
      <c r="B4698" s="259" t="s">
        <v>2374</v>
      </c>
      <c r="C4698" s="259" t="s">
        <v>262</v>
      </c>
      <c r="D4698" s="259" t="s">
        <v>644</v>
      </c>
      <c r="E4698" s="259">
        <v>0</v>
      </c>
      <c r="F4698" s="259" t="s">
        <v>424</v>
      </c>
      <c r="G4698" s="259" t="s">
        <v>22</v>
      </c>
      <c r="H4698" s="259">
        <v>3</v>
      </c>
      <c r="I4698" s="259" t="s">
        <v>17</v>
      </c>
      <c r="J4698" s="259" t="s">
        <v>8736</v>
      </c>
      <c r="K4698" s="259" t="s">
        <v>8737</v>
      </c>
      <c r="L4698" s="260">
        <v>45650</v>
      </c>
      <c r="M4698" s="259" t="s">
        <v>20</v>
      </c>
    </row>
    <row r="4699" spans="1:13" x14ac:dyDescent="0.35">
      <c r="A4699" s="261" t="s">
        <v>2373</v>
      </c>
      <c r="B4699" s="261" t="s">
        <v>2374</v>
      </c>
      <c r="C4699" s="261" t="s">
        <v>262</v>
      </c>
      <c r="D4699" s="261" t="s">
        <v>649</v>
      </c>
      <c r="E4699" s="261">
        <v>11</v>
      </c>
      <c r="F4699" s="261" t="s">
        <v>8603</v>
      </c>
      <c r="G4699" s="261" t="s">
        <v>22</v>
      </c>
      <c r="H4699" s="261">
        <v>3</v>
      </c>
      <c r="I4699" s="261" t="s">
        <v>8604</v>
      </c>
      <c r="J4699" s="261" t="s">
        <v>8605</v>
      </c>
      <c r="K4699" s="261" t="s">
        <v>8738</v>
      </c>
      <c r="L4699" s="262">
        <v>45650</v>
      </c>
      <c r="M4699" s="261" t="s">
        <v>20</v>
      </c>
    </row>
    <row r="4700" spans="1:13" x14ac:dyDescent="0.35">
      <c r="A4700" s="259" t="s">
        <v>2373</v>
      </c>
      <c r="B4700" s="259" t="s">
        <v>2374</v>
      </c>
      <c r="C4700" s="259" t="s">
        <v>262</v>
      </c>
      <c r="D4700" s="259" t="s">
        <v>797</v>
      </c>
      <c r="E4700" s="259">
        <v>2245809</v>
      </c>
      <c r="F4700" s="259" t="s">
        <v>8732</v>
      </c>
      <c r="G4700" s="259" t="s">
        <v>22</v>
      </c>
      <c r="H4700" s="259">
        <v>3</v>
      </c>
      <c r="I4700" s="259" t="s">
        <v>8733</v>
      </c>
      <c r="J4700" s="259" t="s">
        <v>8739</v>
      </c>
      <c r="K4700" s="259" t="s">
        <v>8740</v>
      </c>
      <c r="L4700" s="260">
        <v>45650</v>
      </c>
      <c r="M4700" s="259" t="s">
        <v>20</v>
      </c>
    </row>
    <row r="4701" spans="1:13" x14ac:dyDescent="0.35">
      <c r="A4701" s="261" t="s">
        <v>2373</v>
      </c>
      <c r="B4701" s="261" t="s">
        <v>2374</v>
      </c>
      <c r="C4701" s="261" t="s">
        <v>262</v>
      </c>
      <c r="D4701" s="261" t="s">
        <v>802</v>
      </c>
      <c r="E4701" s="261">
        <v>4008423</v>
      </c>
      <c r="F4701" s="261" t="s">
        <v>8741</v>
      </c>
      <c r="G4701" s="261" t="s">
        <v>22</v>
      </c>
      <c r="H4701" s="261">
        <v>3</v>
      </c>
      <c r="I4701" s="261" t="s">
        <v>8742</v>
      </c>
      <c r="J4701" s="261" t="s">
        <v>8743</v>
      </c>
      <c r="K4701" s="261" t="s">
        <v>8744</v>
      </c>
      <c r="L4701" s="262">
        <v>45650</v>
      </c>
      <c r="M4701" s="261" t="s">
        <v>20</v>
      </c>
    </row>
    <row r="4702" spans="1:13" x14ac:dyDescent="0.35">
      <c r="A4702" s="259" t="s">
        <v>2373</v>
      </c>
      <c r="B4702" s="259" t="s">
        <v>2374</v>
      </c>
      <c r="C4702" s="259" t="s">
        <v>262</v>
      </c>
      <c r="D4702" s="259" t="s">
        <v>807</v>
      </c>
      <c r="E4702" s="259">
        <v>6854191</v>
      </c>
      <c r="F4702" s="259" t="s">
        <v>8745</v>
      </c>
      <c r="G4702" s="259" t="s">
        <v>22</v>
      </c>
      <c r="H4702" s="259">
        <v>3</v>
      </c>
      <c r="I4702" s="259" t="s">
        <v>8746</v>
      </c>
      <c r="J4702" s="259" t="s">
        <v>8747</v>
      </c>
      <c r="K4702" s="259" t="s">
        <v>8748</v>
      </c>
      <c r="L4702" s="260">
        <v>45650</v>
      </c>
      <c r="M4702" s="259" t="s">
        <v>20</v>
      </c>
    </row>
    <row r="4703" spans="1:13" x14ac:dyDescent="0.35">
      <c r="A4703" s="261" t="s">
        <v>2373</v>
      </c>
      <c r="B4703" s="261" t="s">
        <v>2374</v>
      </c>
      <c r="C4703" s="261" t="s">
        <v>262</v>
      </c>
      <c r="D4703" s="261" t="s">
        <v>810</v>
      </c>
      <c r="E4703" s="261">
        <v>2245809</v>
      </c>
      <c r="F4703" s="261" t="s">
        <v>8732</v>
      </c>
      <c r="G4703" s="261" t="s">
        <v>22</v>
      </c>
      <c r="H4703" s="261">
        <v>3</v>
      </c>
      <c r="I4703" s="261" t="s">
        <v>8733</v>
      </c>
      <c r="J4703" s="261" t="s">
        <v>8749</v>
      </c>
      <c r="K4703" s="261" t="s">
        <v>8750</v>
      </c>
      <c r="L4703" s="262">
        <v>45650</v>
      </c>
      <c r="M4703" s="261" t="s">
        <v>20</v>
      </c>
    </row>
    <row r="4704" spans="1:13" x14ac:dyDescent="0.35">
      <c r="A4704" s="259" t="s">
        <v>2373</v>
      </c>
      <c r="B4704" s="259" t="s">
        <v>2374</v>
      </c>
      <c r="C4704" s="259" t="s">
        <v>262</v>
      </c>
      <c r="D4704" s="259" t="s">
        <v>813</v>
      </c>
      <c r="E4704" s="259" t="s">
        <v>17</v>
      </c>
      <c r="F4704" s="259" t="s">
        <v>424</v>
      </c>
      <c r="G4704" s="259" t="s">
        <v>17</v>
      </c>
      <c r="H4704" s="259" t="s">
        <v>17</v>
      </c>
      <c r="I4704" s="259" t="s">
        <v>17</v>
      </c>
      <c r="J4704" s="259" t="s">
        <v>8751</v>
      </c>
      <c r="K4704" s="259" t="s">
        <v>8752</v>
      </c>
      <c r="L4704" s="260">
        <v>45650</v>
      </c>
      <c r="M4704" s="259" t="s">
        <v>20</v>
      </c>
    </row>
    <row r="4705" spans="1:13" x14ac:dyDescent="0.35">
      <c r="A4705" s="261" t="s">
        <v>2373</v>
      </c>
      <c r="B4705" s="261" t="s">
        <v>2374</v>
      </c>
      <c r="C4705" s="261" t="s">
        <v>262</v>
      </c>
      <c r="D4705" s="261" t="s">
        <v>679</v>
      </c>
      <c r="E4705" s="261" t="s">
        <v>17</v>
      </c>
      <c r="F4705" s="261" t="s">
        <v>424</v>
      </c>
      <c r="G4705" s="261" t="s">
        <v>17</v>
      </c>
      <c r="H4705" s="261" t="s">
        <v>17</v>
      </c>
      <c r="I4705" s="261" t="s">
        <v>17</v>
      </c>
      <c r="J4705" s="261" t="s">
        <v>8751</v>
      </c>
      <c r="K4705" s="261" t="s">
        <v>8753</v>
      </c>
      <c r="L4705" s="262">
        <v>45650</v>
      </c>
      <c r="M4705" s="261" t="s">
        <v>20</v>
      </c>
    </row>
    <row r="4706" spans="1:13" x14ac:dyDescent="0.35">
      <c r="A4706" s="259" t="s">
        <v>2373</v>
      </c>
      <c r="B4706" s="259" t="s">
        <v>2374</v>
      </c>
      <c r="C4706" s="259" t="s">
        <v>262</v>
      </c>
      <c r="D4706" s="259" t="s">
        <v>317</v>
      </c>
      <c r="E4706" s="259">
        <v>3</v>
      </c>
      <c r="F4706" s="259" t="s">
        <v>8728</v>
      </c>
      <c r="G4706" s="259" t="s">
        <v>22</v>
      </c>
      <c r="H4706" s="259">
        <v>3</v>
      </c>
      <c r="I4706" s="259" t="s">
        <v>8729</v>
      </c>
      <c r="J4706" s="259" t="s">
        <v>8754</v>
      </c>
      <c r="K4706" s="259" t="s">
        <v>8755</v>
      </c>
      <c r="L4706" s="260">
        <v>45650</v>
      </c>
      <c r="M4706" s="259" t="s">
        <v>20</v>
      </c>
    </row>
    <row r="4707" spans="1:13" x14ac:dyDescent="0.35">
      <c r="A4707" s="261" t="s">
        <v>1708</v>
      </c>
      <c r="B4707" s="261" t="s">
        <v>1709</v>
      </c>
      <c r="C4707" s="261" t="s">
        <v>516</v>
      </c>
      <c r="D4707" s="261" t="s">
        <v>759</v>
      </c>
      <c r="E4707" s="261">
        <v>5187000</v>
      </c>
      <c r="F4707" s="261" t="s">
        <v>8756</v>
      </c>
      <c r="G4707" s="261" t="s">
        <v>723</v>
      </c>
      <c r="H4707" s="261">
        <v>2</v>
      </c>
      <c r="I4707" s="261" t="s">
        <v>8757</v>
      </c>
      <c r="J4707" s="261" t="s">
        <v>8758</v>
      </c>
      <c r="K4707" s="261" t="s">
        <v>8759</v>
      </c>
      <c r="L4707" s="262">
        <v>45651</v>
      </c>
      <c r="M4707" s="261" t="s">
        <v>20</v>
      </c>
    </row>
    <row r="4708" spans="1:13" x14ac:dyDescent="0.35">
      <c r="A4708" s="259" t="s">
        <v>1708</v>
      </c>
      <c r="B4708" s="259" t="s">
        <v>1709</v>
      </c>
      <c r="C4708" s="259" t="s">
        <v>516</v>
      </c>
      <c r="D4708" s="259" t="s">
        <v>764</v>
      </c>
      <c r="E4708" s="259">
        <v>10230</v>
      </c>
      <c r="F4708" s="259" t="s">
        <v>8760</v>
      </c>
      <c r="G4708" s="259" t="s">
        <v>404</v>
      </c>
      <c r="H4708" s="259">
        <v>1</v>
      </c>
      <c r="I4708" s="259" t="s">
        <v>8761</v>
      </c>
      <c r="J4708" s="259" t="s">
        <v>8762</v>
      </c>
      <c r="K4708" s="259" t="s">
        <v>8763</v>
      </c>
      <c r="L4708" s="260">
        <v>45651</v>
      </c>
      <c r="M4708" s="259" t="s">
        <v>20</v>
      </c>
    </row>
    <row r="4709" spans="1:13" x14ac:dyDescent="0.35">
      <c r="A4709" s="261" t="s">
        <v>1708</v>
      </c>
      <c r="B4709" s="261" t="s">
        <v>1709</v>
      </c>
      <c r="C4709" s="261" t="s">
        <v>516</v>
      </c>
      <c r="D4709" s="261" t="s">
        <v>769</v>
      </c>
      <c r="E4709" s="261">
        <v>5187000</v>
      </c>
      <c r="F4709" s="261" t="s">
        <v>8764</v>
      </c>
      <c r="G4709" s="261" t="s">
        <v>723</v>
      </c>
      <c r="H4709" s="261">
        <v>2</v>
      </c>
      <c r="I4709" s="261" t="s">
        <v>8765</v>
      </c>
      <c r="J4709" s="261" t="s">
        <v>8766</v>
      </c>
      <c r="K4709" s="261" t="s">
        <v>8767</v>
      </c>
      <c r="L4709" s="262">
        <v>45651</v>
      </c>
      <c r="M4709" s="261" t="s">
        <v>20</v>
      </c>
    </row>
    <row r="4710" spans="1:13" x14ac:dyDescent="0.35">
      <c r="A4710" s="259" t="s">
        <v>1708</v>
      </c>
      <c r="B4710" s="259" t="s">
        <v>1709</v>
      </c>
      <c r="C4710" s="259" t="s">
        <v>516</v>
      </c>
      <c r="D4710" s="259" t="s">
        <v>774</v>
      </c>
      <c r="E4710" s="259">
        <v>5187000</v>
      </c>
      <c r="F4710" s="259" t="s">
        <v>8764</v>
      </c>
      <c r="G4710" s="259" t="s">
        <v>723</v>
      </c>
      <c r="H4710" s="259">
        <v>2</v>
      </c>
      <c r="I4710" s="259" t="s">
        <v>8765</v>
      </c>
      <c r="J4710" s="259" t="s">
        <v>8768</v>
      </c>
      <c r="K4710" s="259" t="s">
        <v>8769</v>
      </c>
      <c r="L4710" s="260">
        <v>45651</v>
      </c>
      <c r="M4710" s="259" t="s">
        <v>20</v>
      </c>
    </row>
    <row r="4711" spans="1:13" x14ac:dyDescent="0.35">
      <c r="A4711" s="261" t="s">
        <v>1708</v>
      </c>
      <c r="B4711" s="261" t="s">
        <v>1709</v>
      </c>
      <c r="C4711" s="261" t="s">
        <v>516</v>
      </c>
      <c r="D4711" s="261" t="s">
        <v>463</v>
      </c>
      <c r="E4711" s="261">
        <v>1597406</v>
      </c>
      <c r="F4711" s="261" t="s">
        <v>8770</v>
      </c>
      <c r="G4711" s="261" t="s">
        <v>404</v>
      </c>
      <c r="H4711" s="261">
        <v>1</v>
      </c>
      <c r="I4711" s="261" t="s">
        <v>8771</v>
      </c>
      <c r="J4711" s="261" t="s">
        <v>8772</v>
      </c>
      <c r="K4711" s="261" t="s">
        <v>8773</v>
      </c>
      <c r="L4711" s="262">
        <v>45651</v>
      </c>
      <c r="M4711" s="261" t="s">
        <v>20</v>
      </c>
    </row>
    <row r="4712" spans="1:13" x14ac:dyDescent="0.35">
      <c r="A4712" s="259" t="s">
        <v>1708</v>
      </c>
      <c r="B4712" s="259" t="s">
        <v>1709</v>
      </c>
      <c r="C4712" s="259" t="s">
        <v>516</v>
      </c>
      <c r="D4712" s="259" t="s">
        <v>644</v>
      </c>
      <c r="E4712" s="259">
        <v>3418</v>
      </c>
      <c r="F4712" s="259" t="s">
        <v>8124</v>
      </c>
      <c r="G4712" s="259" t="s">
        <v>723</v>
      </c>
      <c r="H4712" s="259">
        <v>2</v>
      </c>
      <c r="I4712" s="259" t="s">
        <v>3328</v>
      </c>
      <c r="J4712" s="259" t="s">
        <v>8774</v>
      </c>
      <c r="K4712" s="259" t="s">
        <v>8775</v>
      </c>
      <c r="L4712" s="260">
        <v>45651</v>
      </c>
      <c r="M4712" s="259" t="s">
        <v>20</v>
      </c>
    </row>
    <row r="4713" spans="1:13" x14ac:dyDescent="0.35">
      <c r="A4713" s="261" t="s">
        <v>1708</v>
      </c>
      <c r="B4713" s="261" t="s">
        <v>1709</v>
      </c>
      <c r="C4713" s="261" t="s">
        <v>516</v>
      </c>
      <c r="D4713" s="261" t="s">
        <v>649</v>
      </c>
      <c r="E4713" s="261">
        <v>3418</v>
      </c>
      <c r="F4713" s="261" t="s">
        <v>8124</v>
      </c>
      <c r="G4713" s="261" t="s">
        <v>723</v>
      </c>
      <c r="H4713" s="261">
        <v>2</v>
      </c>
      <c r="I4713" s="261" t="s">
        <v>3328</v>
      </c>
      <c r="J4713" s="261" t="s">
        <v>8774</v>
      </c>
      <c r="K4713" s="261" t="s">
        <v>8776</v>
      </c>
      <c r="L4713" s="262">
        <v>45651</v>
      </c>
      <c r="M4713" s="261" t="s">
        <v>20</v>
      </c>
    </row>
    <row r="4714" spans="1:13" x14ac:dyDescent="0.35">
      <c r="A4714" s="259" t="s">
        <v>1708</v>
      </c>
      <c r="B4714" s="259" t="s">
        <v>1709</v>
      </c>
      <c r="C4714" s="259" t="s">
        <v>516</v>
      </c>
      <c r="D4714" s="259" t="s">
        <v>797</v>
      </c>
      <c r="E4714" s="259">
        <v>3636000</v>
      </c>
      <c r="F4714" s="259" t="s">
        <v>8777</v>
      </c>
      <c r="G4714" s="259" t="s">
        <v>723</v>
      </c>
      <c r="H4714" s="259">
        <v>2</v>
      </c>
      <c r="I4714" s="259" t="s">
        <v>8778</v>
      </c>
      <c r="J4714" s="259" t="s">
        <v>8779</v>
      </c>
      <c r="K4714" s="259" t="s">
        <v>8780</v>
      </c>
      <c r="L4714" s="260">
        <v>45651</v>
      </c>
      <c r="M4714" s="259" t="s">
        <v>20</v>
      </c>
    </row>
    <row r="4715" spans="1:13" x14ac:dyDescent="0.35">
      <c r="A4715" s="261" t="s">
        <v>1708</v>
      </c>
      <c r="B4715" s="261" t="s">
        <v>1709</v>
      </c>
      <c r="C4715" s="261" t="s">
        <v>516</v>
      </c>
      <c r="D4715" s="261" t="s">
        <v>802</v>
      </c>
      <c r="E4715" s="261">
        <v>0</v>
      </c>
      <c r="F4715" s="261" t="s">
        <v>8764</v>
      </c>
      <c r="G4715" s="261" t="s">
        <v>723</v>
      </c>
      <c r="H4715" s="261">
        <v>2</v>
      </c>
      <c r="I4715" s="261" t="s">
        <v>8765</v>
      </c>
      <c r="J4715" s="261" t="s">
        <v>8781</v>
      </c>
      <c r="K4715" s="261" t="s">
        <v>8782</v>
      </c>
      <c r="L4715" s="262">
        <v>45651</v>
      </c>
      <c r="M4715" s="261" t="s">
        <v>20</v>
      </c>
    </row>
    <row r="4716" spans="1:13" x14ac:dyDescent="0.35">
      <c r="A4716" s="259" t="s">
        <v>1708</v>
      </c>
      <c r="B4716" s="259" t="s">
        <v>1709</v>
      </c>
      <c r="C4716" s="259" t="s">
        <v>516</v>
      </c>
      <c r="D4716" s="259" t="s">
        <v>807</v>
      </c>
      <c r="E4716" s="259">
        <v>1551000</v>
      </c>
      <c r="F4716" s="259" t="s">
        <v>8777</v>
      </c>
      <c r="G4716" s="259" t="s">
        <v>723</v>
      </c>
      <c r="H4716" s="259">
        <v>2</v>
      </c>
      <c r="I4716" s="259" t="s">
        <v>8778</v>
      </c>
      <c r="J4716" s="259" t="s">
        <v>8783</v>
      </c>
      <c r="K4716" s="259" t="s">
        <v>8784</v>
      </c>
      <c r="L4716" s="260">
        <v>45651</v>
      </c>
      <c r="M4716" s="259" t="s">
        <v>20</v>
      </c>
    </row>
    <row r="4717" spans="1:13" x14ac:dyDescent="0.35">
      <c r="A4717" s="261" t="s">
        <v>1708</v>
      </c>
      <c r="B4717" s="261" t="s">
        <v>1709</v>
      </c>
      <c r="C4717" s="261" t="s">
        <v>516</v>
      </c>
      <c r="D4717" s="261" t="s">
        <v>810</v>
      </c>
      <c r="E4717" s="261">
        <v>3436936</v>
      </c>
      <c r="F4717" s="261" t="s">
        <v>8777</v>
      </c>
      <c r="G4717" s="261" t="s">
        <v>723</v>
      </c>
      <c r="H4717" s="261">
        <v>2</v>
      </c>
      <c r="I4717" s="261" t="s">
        <v>8778</v>
      </c>
      <c r="J4717" s="261" t="s">
        <v>8785</v>
      </c>
      <c r="K4717" s="261" t="s">
        <v>8786</v>
      </c>
      <c r="L4717" s="262">
        <v>45651</v>
      </c>
      <c r="M4717" s="261" t="s">
        <v>20</v>
      </c>
    </row>
    <row r="4718" spans="1:13" x14ac:dyDescent="0.35">
      <c r="A4718" s="259" t="s">
        <v>1708</v>
      </c>
      <c r="B4718" s="259" t="s">
        <v>1709</v>
      </c>
      <c r="C4718" s="259" t="s">
        <v>516</v>
      </c>
      <c r="D4718" s="259" t="s">
        <v>813</v>
      </c>
      <c r="E4718" s="259">
        <v>199064</v>
      </c>
      <c r="F4718" s="259" t="s">
        <v>8777</v>
      </c>
      <c r="G4718" s="259" t="s">
        <v>723</v>
      </c>
      <c r="H4718" s="259">
        <v>2</v>
      </c>
      <c r="I4718" s="259" t="s">
        <v>8778</v>
      </c>
      <c r="J4718" s="259" t="s">
        <v>8787</v>
      </c>
      <c r="K4718" s="259" t="s">
        <v>8788</v>
      </c>
      <c r="L4718" s="260">
        <v>45651</v>
      </c>
      <c r="M4718" s="259" t="s">
        <v>20</v>
      </c>
    </row>
    <row r="4719" spans="1:13" x14ac:dyDescent="0.35">
      <c r="A4719" s="261" t="s">
        <v>1708</v>
      </c>
      <c r="B4719" s="261" t="s">
        <v>1709</v>
      </c>
      <c r="C4719" s="261" t="s">
        <v>516</v>
      </c>
      <c r="D4719" s="261" t="s">
        <v>679</v>
      </c>
      <c r="E4719" s="261" t="s">
        <v>17</v>
      </c>
      <c r="F4719" s="261" t="s">
        <v>8777</v>
      </c>
      <c r="G4719" s="261" t="s">
        <v>723</v>
      </c>
      <c r="H4719" s="261">
        <v>2</v>
      </c>
      <c r="I4719" s="261" t="s">
        <v>8778</v>
      </c>
      <c r="J4719" s="261" t="s">
        <v>8789</v>
      </c>
      <c r="K4719" s="261" t="s">
        <v>8790</v>
      </c>
      <c r="L4719" s="262">
        <v>45651</v>
      </c>
      <c r="M4719" s="261" t="s">
        <v>20</v>
      </c>
    </row>
    <row r="4720" spans="1:13" x14ac:dyDescent="0.35">
      <c r="A4720" s="259" t="s">
        <v>1708</v>
      </c>
      <c r="B4720" s="259" t="s">
        <v>1709</v>
      </c>
      <c r="C4720" s="259" t="s">
        <v>516</v>
      </c>
      <c r="D4720" s="259" t="s">
        <v>317</v>
      </c>
      <c r="E4720" s="259">
        <v>3</v>
      </c>
      <c r="F4720" s="259" t="s">
        <v>8764</v>
      </c>
      <c r="G4720" s="259" t="s">
        <v>723</v>
      </c>
      <c r="H4720" s="259">
        <v>2</v>
      </c>
      <c r="I4720" s="259" t="s">
        <v>8765</v>
      </c>
      <c r="J4720" s="259" t="s">
        <v>8791</v>
      </c>
      <c r="K4720" s="259" t="s">
        <v>8792</v>
      </c>
      <c r="L4720" s="260">
        <v>45651</v>
      </c>
      <c r="M4720" s="259" t="s">
        <v>20</v>
      </c>
    </row>
    <row r="4721" spans="1:13" x14ac:dyDescent="0.35">
      <c r="A4721" s="261" t="s">
        <v>514</v>
      </c>
      <c r="B4721" s="261" t="s">
        <v>515</v>
      </c>
      <c r="C4721" s="261" t="s">
        <v>516</v>
      </c>
      <c r="D4721" s="261" t="s">
        <v>759</v>
      </c>
      <c r="E4721" s="261">
        <v>5187000</v>
      </c>
      <c r="F4721" s="261" t="s">
        <v>8793</v>
      </c>
      <c r="G4721" s="261" t="s">
        <v>723</v>
      </c>
      <c r="H4721" s="261">
        <v>2</v>
      </c>
      <c r="I4721" s="261" t="s">
        <v>8757</v>
      </c>
      <c r="J4721" s="261" t="s">
        <v>8758</v>
      </c>
      <c r="K4721" s="261" t="s">
        <v>8794</v>
      </c>
      <c r="L4721" s="262">
        <v>45651</v>
      </c>
      <c r="M4721" s="261" t="s">
        <v>20</v>
      </c>
    </row>
    <row r="4722" spans="1:13" x14ac:dyDescent="0.35">
      <c r="A4722" s="259" t="s">
        <v>514</v>
      </c>
      <c r="B4722" s="259" t="s">
        <v>515</v>
      </c>
      <c r="C4722" s="259" t="s">
        <v>516</v>
      </c>
      <c r="D4722" s="259" t="s">
        <v>764</v>
      </c>
      <c r="E4722" s="259">
        <v>10230</v>
      </c>
      <c r="F4722" s="259" t="s">
        <v>8795</v>
      </c>
      <c r="G4722" s="259" t="s">
        <v>723</v>
      </c>
      <c r="H4722" s="259">
        <v>2</v>
      </c>
      <c r="I4722" s="259" t="s">
        <v>8796</v>
      </c>
      <c r="J4722" s="259" t="s">
        <v>8797</v>
      </c>
      <c r="K4722" s="259" t="s">
        <v>8798</v>
      </c>
      <c r="L4722" s="260">
        <v>45651</v>
      </c>
      <c r="M4722" s="259" t="s">
        <v>20</v>
      </c>
    </row>
    <row r="4723" spans="1:13" x14ac:dyDescent="0.35">
      <c r="A4723" s="261" t="s">
        <v>514</v>
      </c>
      <c r="B4723" s="261" t="s">
        <v>515</v>
      </c>
      <c r="C4723" s="261" t="s">
        <v>516</v>
      </c>
      <c r="D4723" s="261" t="s">
        <v>769</v>
      </c>
      <c r="E4723" s="261">
        <v>5187000</v>
      </c>
      <c r="F4723" s="261" t="s">
        <v>8799</v>
      </c>
      <c r="G4723" s="261" t="s">
        <v>723</v>
      </c>
      <c r="H4723" s="261">
        <v>2</v>
      </c>
      <c r="I4723" s="261" t="s">
        <v>8800</v>
      </c>
      <c r="J4723" s="261" t="s">
        <v>8801</v>
      </c>
      <c r="K4723" s="261" t="s">
        <v>8802</v>
      </c>
      <c r="L4723" s="262">
        <v>45651</v>
      </c>
      <c r="M4723" s="261" t="s">
        <v>20</v>
      </c>
    </row>
    <row r="4724" spans="1:13" x14ac:dyDescent="0.35">
      <c r="A4724" s="259" t="s">
        <v>514</v>
      </c>
      <c r="B4724" s="259" t="s">
        <v>515</v>
      </c>
      <c r="C4724" s="259" t="s">
        <v>516</v>
      </c>
      <c r="D4724" s="259" t="s">
        <v>774</v>
      </c>
      <c r="E4724" s="259">
        <v>5187000</v>
      </c>
      <c r="F4724" s="259" t="s">
        <v>8799</v>
      </c>
      <c r="G4724" s="259" t="s">
        <v>723</v>
      </c>
      <c r="H4724" s="259">
        <v>2</v>
      </c>
      <c r="I4724" s="259" t="s">
        <v>8800</v>
      </c>
      <c r="J4724" s="259" t="s">
        <v>8803</v>
      </c>
      <c r="K4724" s="259" t="s">
        <v>8804</v>
      </c>
      <c r="L4724" s="260">
        <v>45651</v>
      </c>
      <c r="M4724" s="259" t="s">
        <v>20</v>
      </c>
    </row>
    <row r="4725" spans="1:13" x14ac:dyDescent="0.35">
      <c r="A4725" s="261" t="s">
        <v>514</v>
      </c>
      <c r="B4725" s="261" t="s">
        <v>515</v>
      </c>
      <c r="C4725" s="261" t="s">
        <v>516</v>
      </c>
      <c r="D4725" s="261" t="s">
        <v>463</v>
      </c>
      <c r="E4725" s="261">
        <v>1620000</v>
      </c>
      <c r="F4725" s="261" t="s">
        <v>8799</v>
      </c>
      <c r="G4725" s="261" t="s">
        <v>723</v>
      </c>
      <c r="H4725" s="261">
        <v>2</v>
      </c>
      <c r="I4725" s="261" t="s">
        <v>8800</v>
      </c>
      <c r="J4725" s="261" t="s">
        <v>8805</v>
      </c>
      <c r="K4725" s="261" t="s">
        <v>8806</v>
      </c>
      <c r="L4725" s="262">
        <v>45651</v>
      </c>
      <c r="M4725" s="261" t="s">
        <v>20</v>
      </c>
    </row>
    <row r="4726" spans="1:13" x14ac:dyDescent="0.35">
      <c r="A4726" s="259" t="s">
        <v>514</v>
      </c>
      <c r="B4726" s="259" t="s">
        <v>515</v>
      </c>
      <c r="C4726" s="259" t="s">
        <v>516</v>
      </c>
      <c r="D4726" s="259" t="s">
        <v>644</v>
      </c>
      <c r="E4726" s="259">
        <v>216</v>
      </c>
      <c r="F4726" s="259" t="s">
        <v>8807</v>
      </c>
      <c r="G4726" s="259" t="s">
        <v>723</v>
      </c>
      <c r="H4726" s="259">
        <v>2</v>
      </c>
      <c r="I4726" s="259" t="s">
        <v>8808</v>
      </c>
      <c r="J4726" s="259" t="s">
        <v>8809</v>
      </c>
      <c r="K4726" s="259" t="s">
        <v>8810</v>
      </c>
      <c r="L4726" s="260">
        <v>45651</v>
      </c>
      <c r="M4726" s="259" t="s">
        <v>20</v>
      </c>
    </row>
    <row r="4727" spans="1:13" x14ac:dyDescent="0.35">
      <c r="A4727" s="261" t="s">
        <v>514</v>
      </c>
      <c r="B4727" s="261" t="s">
        <v>515</v>
      </c>
      <c r="C4727" s="261" t="s">
        <v>516</v>
      </c>
      <c r="D4727" s="261" t="s">
        <v>649</v>
      </c>
      <c r="E4727" s="261">
        <v>3418</v>
      </c>
      <c r="F4727" s="261" t="s">
        <v>8124</v>
      </c>
      <c r="G4727" s="261" t="s">
        <v>723</v>
      </c>
      <c r="H4727" s="261">
        <v>2</v>
      </c>
      <c r="I4727" s="261" t="s">
        <v>3328</v>
      </c>
      <c r="J4727" s="261" t="s">
        <v>8774</v>
      </c>
      <c r="K4727" s="261" t="s">
        <v>8811</v>
      </c>
      <c r="L4727" s="262">
        <v>45651</v>
      </c>
      <c r="M4727" s="261" t="s">
        <v>20</v>
      </c>
    </row>
    <row r="4728" spans="1:13" x14ac:dyDescent="0.35">
      <c r="A4728" s="259" t="s">
        <v>514</v>
      </c>
      <c r="B4728" s="259" t="s">
        <v>515</v>
      </c>
      <c r="C4728" s="259" t="s">
        <v>516</v>
      </c>
      <c r="D4728" s="259" t="s">
        <v>797</v>
      </c>
      <c r="E4728" s="259">
        <v>1266000</v>
      </c>
      <c r="F4728" s="259" t="s">
        <v>8799</v>
      </c>
      <c r="G4728" s="259" t="s">
        <v>723</v>
      </c>
      <c r="H4728" s="259">
        <v>2</v>
      </c>
      <c r="I4728" s="259" t="s">
        <v>8800</v>
      </c>
      <c r="J4728" s="259" t="s">
        <v>8812</v>
      </c>
      <c r="K4728" s="259" t="s">
        <v>8813</v>
      </c>
      <c r="L4728" s="260">
        <v>45651</v>
      </c>
      <c r="M4728" s="259" t="s">
        <v>20</v>
      </c>
    </row>
    <row r="4729" spans="1:13" x14ac:dyDescent="0.35">
      <c r="A4729" s="261" t="s">
        <v>514</v>
      </c>
      <c r="B4729" s="261" t="s">
        <v>515</v>
      </c>
      <c r="C4729" s="261" t="s">
        <v>516</v>
      </c>
      <c r="D4729" s="261" t="s">
        <v>802</v>
      </c>
      <c r="E4729" s="261">
        <v>0</v>
      </c>
      <c r="F4729" s="261" t="s">
        <v>8799</v>
      </c>
      <c r="G4729" s="261" t="s">
        <v>723</v>
      </c>
      <c r="H4729" s="261">
        <v>2</v>
      </c>
      <c r="I4729" s="261" t="s">
        <v>8800</v>
      </c>
      <c r="J4729" s="261" t="s">
        <v>8814</v>
      </c>
      <c r="K4729" s="261" t="s">
        <v>8815</v>
      </c>
      <c r="L4729" s="262">
        <v>45651</v>
      </c>
      <c r="M4729" s="261" t="s">
        <v>20</v>
      </c>
    </row>
    <row r="4730" spans="1:13" x14ac:dyDescent="0.35">
      <c r="A4730" s="259" t="s">
        <v>514</v>
      </c>
      <c r="B4730" s="259" t="s">
        <v>515</v>
      </c>
      <c r="C4730" s="259" t="s">
        <v>516</v>
      </c>
      <c r="D4730" s="259" t="s">
        <v>807</v>
      </c>
      <c r="E4730" s="259">
        <v>3921000</v>
      </c>
      <c r="F4730" s="259" t="s">
        <v>8799</v>
      </c>
      <c r="G4730" s="259" t="s">
        <v>723</v>
      </c>
      <c r="H4730" s="259">
        <v>2</v>
      </c>
      <c r="I4730" s="259" t="s">
        <v>8799</v>
      </c>
      <c r="J4730" s="259" t="s">
        <v>8816</v>
      </c>
      <c r="K4730" s="259" t="s">
        <v>8817</v>
      </c>
      <c r="L4730" s="260">
        <v>45651</v>
      </c>
      <c r="M4730" s="259" t="s">
        <v>20</v>
      </c>
    </row>
    <row r="4731" spans="1:13" x14ac:dyDescent="0.35">
      <c r="A4731" s="261" t="s">
        <v>514</v>
      </c>
      <c r="B4731" s="261" t="s">
        <v>515</v>
      </c>
      <c r="C4731" s="261" t="s">
        <v>516</v>
      </c>
      <c r="D4731" s="261" t="s">
        <v>810</v>
      </c>
      <c r="E4731" s="261">
        <v>1232364</v>
      </c>
      <c r="F4731" s="261" t="s">
        <v>8799</v>
      </c>
      <c r="G4731" s="261" t="s">
        <v>723</v>
      </c>
      <c r="H4731" s="261">
        <v>2</v>
      </c>
      <c r="I4731" s="261" t="s">
        <v>8799</v>
      </c>
      <c r="J4731" s="261" t="s">
        <v>8818</v>
      </c>
      <c r="K4731" s="261" t="s">
        <v>8819</v>
      </c>
      <c r="L4731" s="262">
        <v>45651</v>
      </c>
      <c r="M4731" s="261" t="s">
        <v>20</v>
      </c>
    </row>
    <row r="4732" spans="1:13" x14ac:dyDescent="0.35">
      <c r="A4732" s="259" t="s">
        <v>514</v>
      </c>
      <c r="B4732" s="259" t="s">
        <v>515</v>
      </c>
      <c r="C4732" s="259" t="s">
        <v>516</v>
      </c>
      <c r="D4732" s="259" t="s">
        <v>813</v>
      </c>
      <c r="E4732" s="259">
        <v>33636</v>
      </c>
      <c r="F4732" s="259" t="s">
        <v>8799</v>
      </c>
      <c r="G4732" s="259" t="s">
        <v>723</v>
      </c>
      <c r="H4732" s="259">
        <v>2</v>
      </c>
      <c r="I4732" s="259" t="s">
        <v>8799</v>
      </c>
      <c r="J4732" s="259" t="s">
        <v>8818</v>
      </c>
      <c r="K4732" s="259" t="s">
        <v>8820</v>
      </c>
      <c r="L4732" s="260">
        <v>45651</v>
      </c>
      <c r="M4732" s="259" t="s">
        <v>20</v>
      </c>
    </row>
    <row r="4733" spans="1:13" x14ac:dyDescent="0.35">
      <c r="A4733" s="261" t="s">
        <v>514</v>
      </c>
      <c r="B4733" s="261" t="s">
        <v>515</v>
      </c>
      <c r="C4733" s="261" t="s">
        <v>516</v>
      </c>
      <c r="D4733" s="261" t="s">
        <v>679</v>
      </c>
      <c r="E4733" s="261">
        <v>0</v>
      </c>
      <c r="F4733" s="261" t="s">
        <v>8799</v>
      </c>
      <c r="G4733" s="261" t="s">
        <v>723</v>
      </c>
      <c r="H4733" s="261">
        <v>2</v>
      </c>
      <c r="I4733" s="261" t="s">
        <v>8799</v>
      </c>
      <c r="J4733" s="261" t="s">
        <v>8818</v>
      </c>
      <c r="K4733" s="261" t="s">
        <v>8821</v>
      </c>
      <c r="L4733" s="262">
        <v>45651</v>
      </c>
      <c r="M4733" s="261" t="s">
        <v>20</v>
      </c>
    </row>
    <row r="4734" spans="1:13" x14ac:dyDescent="0.35">
      <c r="A4734" s="259" t="s">
        <v>514</v>
      </c>
      <c r="B4734" s="259" t="s">
        <v>515</v>
      </c>
      <c r="C4734" s="259" t="s">
        <v>516</v>
      </c>
      <c r="D4734" s="259" t="s">
        <v>317</v>
      </c>
      <c r="E4734" s="259">
        <v>2</v>
      </c>
      <c r="F4734" s="259" t="s">
        <v>8799</v>
      </c>
      <c r="G4734" s="259" t="s">
        <v>723</v>
      </c>
      <c r="H4734" s="259">
        <v>2</v>
      </c>
      <c r="I4734" s="259" t="s">
        <v>8800</v>
      </c>
      <c r="J4734" s="259" t="s">
        <v>8822</v>
      </c>
      <c r="K4734" s="259" t="s">
        <v>8823</v>
      </c>
      <c r="L4734" s="260">
        <v>45651</v>
      </c>
      <c r="M4734" s="259" t="s">
        <v>20</v>
      </c>
    </row>
    <row r="4735" spans="1:13" x14ac:dyDescent="0.35">
      <c r="A4735" s="261" t="s">
        <v>876</v>
      </c>
      <c r="B4735" s="261" t="s">
        <v>877</v>
      </c>
      <c r="C4735" s="261" t="s">
        <v>849</v>
      </c>
      <c r="D4735" s="261" t="s">
        <v>759</v>
      </c>
      <c r="E4735" s="261">
        <v>1181675</v>
      </c>
      <c r="F4735" s="261" t="s">
        <v>8824</v>
      </c>
      <c r="G4735" s="261" t="s">
        <v>723</v>
      </c>
      <c r="H4735" s="261">
        <v>2</v>
      </c>
      <c r="I4735" s="261" t="s">
        <v>8825</v>
      </c>
      <c r="J4735" s="261" t="s">
        <v>8826</v>
      </c>
      <c r="K4735" s="261" t="s">
        <v>8827</v>
      </c>
      <c r="L4735" s="262">
        <v>45652</v>
      </c>
      <c r="M4735" s="261" t="s">
        <v>20</v>
      </c>
    </row>
    <row r="4736" spans="1:13" x14ac:dyDescent="0.35">
      <c r="A4736" s="259" t="s">
        <v>876</v>
      </c>
      <c r="B4736" s="259" t="s">
        <v>877</v>
      </c>
      <c r="C4736" s="259" t="s">
        <v>849</v>
      </c>
      <c r="D4736" s="259" t="s">
        <v>764</v>
      </c>
      <c r="E4736" s="259">
        <v>23180</v>
      </c>
      <c r="F4736" s="259" t="s">
        <v>8828</v>
      </c>
      <c r="G4736" s="259" t="s">
        <v>723</v>
      </c>
      <c r="H4736" s="259">
        <v>2</v>
      </c>
      <c r="I4736" s="259" t="s">
        <v>8829</v>
      </c>
      <c r="J4736" s="259" t="s">
        <v>8830</v>
      </c>
      <c r="K4736" s="259" t="s">
        <v>8831</v>
      </c>
      <c r="L4736" s="260">
        <v>45652</v>
      </c>
      <c r="M4736" s="259" t="s">
        <v>20</v>
      </c>
    </row>
    <row r="4737" spans="1:13" x14ac:dyDescent="0.35">
      <c r="A4737" s="261" t="s">
        <v>876</v>
      </c>
      <c r="B4737" s="261" t="s">
        <v>877</v>
      </c>
      <c r="C4737" s="261" t="s">
        <v>849</v>
      </c>
      <c r="D4737" s="261" t="s">
        <v>769</v>
      </c>
      <c r="E4737" s="261">
        <v>1181675</v>
      </c>
      <c r="F4737" s="261" t="s">
        <v>8832</v>
      </c>
      <c r="G4737" s="261" t="s">
        <v>723</v>
      </c>
      <c r="H4737" s="261">
        <v>2</v>
      </c>
      <c r="I4737" s="261" t="s">
        <v>8833</v>
      </c>
      <c r="J4737" s="261" t="s">
        <v>8834</v>
      </c>
      <c r="K4737" s="261" t="s">
        <v>8835</v>
      </c>
      <c r="L4737" s="262">
        <v>45652</v>
      </c>
      <c r="M4737" s="261" t="s">
        <v>20</v>
      </c>
    </row>
    <row r="4738" spans="1:13" x14ac:dyDescent="0.35">
      <c r="A4738" s="259" t="s">
        <v>876</v>
      </c>
      <c r="B4738" s="259" t="s">
        <v>877</v>
      </c>
      <c r="C4738" s="259" t="s">
        <v>849</v>
      </c>
      <c r="D4738" s="259" t="s">
        <v>774</v>
      </c>
      <c r="E4738" s="259">
        <v>791953</v>
      </c>
      <c r="F4738" s="259" t="s">
        <v>8836</v>
      </c>
      <c r="G4738" s="259" t="s">
        <v>723</v>
      </c>
      <c r="H4738" s="259">
        <v>2</v>
      </c>
      <c r="I4738" s="259" t="s">
        <v>8837</v>
      </c>
      <c r="J4738" s="259" t="s">
        <v>8838</v>
      </c>
      <c r="K4738" s="259" t="s">
        <v>8839</v>
      </c>
      <c r="L4738" s="260">
        <v>45652</v>
      </c>
      <c r="M4738" s="259" t="s">
        <v>20</v>
      </c>
    </row>
    <row r="4739" spans="1:13" x14ac:dyDescent="0.35">
      <c r="A4739" s="261" t="s">
        <v>876</v>
      </c>
      <c r="B4739" s="261" t="s">
        <v>877</v>
      </c>
      <c r="C4739" s="261" t="s">
        <v>849</v>
      </c>
      <c r="D4739" s="261" t="s">
        <v>463</v>
      </c>
      <c r="E4739" s="261">
        <v>32233</v>
      </c>
      <c r="F4739" s="261" t="s">
        <v>8840</v>
      </c>
      <c r="G4739" s="261" t="s">
        <v>723</v>
      </c>
      <c r="H4739" s="261">
        <v>2</v>
      </c>
      <c r="I4739" s="261" t="s">
        <v>8841</v>
      </c>
      <c r="J4739" s="261" t="s">
        <v>8842</v>
      </c>
      <c r="K4739" s="261" t="s">
        <v>8843</v>
      </c>
      <c r="L4739" s="262">
        <v>45652</v>
      </c>
      <c r="M4739" s="261" t="s">
        <v>20</v>
      </c>
    </row>
    <row r="4740" spans="1:13" x14ac:dyDescent="0.35">
      <c r="A4740" s="259" t="s">
        <v>876</v>
      </c>
      <c r="B4740" s="259" t="s">
        <v>877</v>
      </c>
      <c r="C4740" s="259" t="s">
        <v>849</v>
      </c>
      <c r="D4740" s="259" t="s">
        <v>644</v>
      </c>
      <c r="E4740" s="259">
        <v>48</v>
      </c>
      <c r="F4740" s="259" t="s">
        <v>8844</v>
      </c>
      <c r="G4740" s="259" t="s">
        <v>723</v>
      </c>
      <c r="H4740" s="259">
        <v>2</v>
      </c>
      <c r="I4740" s="259" t="s">
        <v>8845</v>
      </c>
      <c r="J4740" s="259" t="s">
        <v>8846</v>
      </c>
      <c r="K4740" s="259" t="s">
        <v>8847</v>
      </c>
      <c r="L4740" s="260">
        <v>45652</v>
      </c>
      <c r="M4740" s="259" t="s">
        <v>20</v>
      </c>
    </row>
    <row r="4741" spans="1:13" x14ac:dyDescent="0.35">
      <c r="A4741" s="261" t="s">
        <v>876</v>
      </c>
      <c r="B4741" s="261" t="s">
        <v>877</v>
      </c>
      <c r="C4741" s="261" t="s">
        <v>849</v>
      </c>
      <c r="D4741" s="261" t="s">
        <v>649</v>
      </c>
      <c r="E4741" s="261">
        <v>48</v>
      </c>
      <c r="F4741" s="261" t="s">
        <v>8844</v>
      </c>
      <c r="G4741" s="261" t="s">
        <v>723</v>
      </c>
      <c r="H4741" s="261">
        <v>2</v>
      </c>
      <c r="I4741" s="261" t="s">
        <v>8848</v>
      </c>
      <c r="J4741" s="261" t="s">
        <v>8846</v>
      </c>
      <c r="K4741" s="261" t="s">
        <v>8849</v>
      </c>
      <c r="L4741" s="262">
        <v>45652</v>
      </c>
      <c r="M4741" s="261" t="s">
        <v>20</v>
      </c>
    </row>
    <row r="4742" spans="1:13" x14ac:dyDescent="0.35">
      <c r="A4742" s="259" t="s">
        <v>876</v>
      </c>
      <c r="B4742" s="259" t="s">
        <v>877</v>
      </c>
      <c r="C4742" s="259" t="s">
        <v>849</v>
      </c>
      <c r="D4742" s="259" t="s">
        <v>797</v>
      </c>
      <c r="E4742" s="259">
        <v>317233</v>
      </c>
      <c r="F4742" s="259" t="s">
        <v>8850</v>
      </c>
      <c r="G4742" s="259" t="s">
        <v>723</v>
      </c>
      <c r="H4742" s="259">
        <v>2</v>
      </c>
      <c r="I4742" s="259" t="s">
        <v>8851</v>
      </c>
      <c r="J4742" s="259" t="s">
        <v>8852</v>
      </c>
      <c r="K4742" s="259" t="s">
        <v>8853</v>
      </c>
      <c r="L4742" s="260">
        <v>45652</v>
      </c>
      <c r="M4742" s="259" t="s">
        <v>20</v>
      </c>
    </row>
    <row r="4743" spans="1:13" x14ac:dyDescent="0.35">
      <c r="A4743" s="261" t="s">
        <v>876</v>
      </c>
      <c r="B4743" s="261" t="s">
        <v>877</v>
      </c>
      <c r="C4743" s="261" t="s">
        <v>849</v>
      </c>
      <c r="D4743" s="261" t="s">
        <v>802</v>
      </c>
      <c r="E4743" s="261">
        <v>389722</v>
      </c>
      <c r="F4743" s="261" t="s">
        <v>8836</v>
      </c>
      <c r="G4743" s="261" t="s">
        <v>723</v>
      </c>
      <c r="H4743" s="261">
        <v>2</v>
      </c>
      <c r="I4743" s="261" t="s">
        <v>8851</v>
      </c>
      <c r="J4743" s="261" t="s">
        <v>8854</v>
      </c>
      <c r="K4743" s="261" t="s">
        <v>8855</v>
      </c>
      <c r="L4743" s="262">
        <v>45652</v>
      </c>
      <c r="M4743" s="261" t="s">
        <v>352</v>
      </c>
    </row>
    <row r="4744" spans="1:13" x14ac:dyDescent="0.35">
      <c r="A4744" s="259" t="s">
        <v>876</v>
      </c>
      <c r="B4744" s="259" t="s">
        <v>877</v>
      </c>
      <c r="C4744" s="259" t="s">
        <v>849</v>
      </c>
      <c r="D4744" s="259" t="s">
        <v>807</v>
      </c>
      <c r="E4744" s="259">
        <v>474720</v>
      </c>
      <c r="F4744" s="259" t="s">
        <v>8836</v>
      </c>
      <c r="G4744" s="259" t="s">
        <v>723</v>
      </c>
      <c r="H4744" s="259">
        <v>2</v>
      </c>
      <c r="I4744" s="259" t="s">
        <v>8851</v>
      </c>
      <c r="J4744" s="259" t="s">
        <v>8856</v>
      </c>
      <c r="K4744" s="259" t="s">
        <v>8857</v>
      </c>
      <c r="L4744" s="260">
        <v>45652</v>
      </c>
      <c r="M4744" s="259" t="s">
        <v>352</v>
      </c>
    </row>
    <row r="4745" spans="1:13" x14ac:dyDescent="0.35">
      <c r="A4745" s="261" t="s">
        <v>876</v>
      </c>
      <c r="B4745" s="261" t="s">
        <v>877</v>
      </c>
      <c r="C4745" s="261" t="s">
        <v>849</v>
      </c>
      <c r="D4745" s="261" t="s">
        <v>810</v>
      </c>
      <c r="E4745" s="261">
        <v>264411</v>
      </c>
      <c r="F4745" s="261" t="s">
        <v>8836</v>
      </c>
      <c r="G4745" s="261" t="s">
        <v>723</v>
      </c>
      <c r="H4745" s="261">
        <v>2</v>
      </c>
      <c r="I4745" s="261" t="s">
        <v>8858</v>
      </c>
      <c r="J4745" s="261" t="s">
        <v>8859</v>
      </c>
      <c r="K4745" s="261" t="s">
        <v>8860</v>
      </c>
      <c r="L4745" s="262">
        <v>45652</v>
      </c>
      <c r="M4745" s="261" t="s">
        <v>20</v>
      </c>
    </row>
    <row r="4746" spans="1:13" x14ac:dyDescent="0.35">
      <c r="A4746" s="259" t="s">
        <v>876</v>
      </c>
      <c r="B4746" s="259" t="s">
        <v>877</v>
      </c>
      <c r="C4746" s="259" t="s">
        <v>849</v>
      </c>
      <c r="D4746" s="259" t="s">
        <v>813</v>
      </c>
      <c r="E4746" s="259">
        <v>52822</v>
      </c>
      <c r="F4746" s="259" t="s">
        <v>8824</v>
      </c>
      <c r="G4746" s="259" t="s">
        <v>723</v>
      </c>
      <c r="H4746" s="259">
        <v>2</v>
      </c>
      <c r="I4746" s="259" t="s">
        <v>8825</v>
      </c>
      <c r="J4746" s="259" t="s">
        <v>8861</v>
      </c>
      <c r="K4746" s="259" t="s">
        <v>8862</v>
      </c>
      <c r="L4746" s="260">
        <v>45652</v>
      </c>
      <c r="M4746" s="259" t="s">
        <v>20</v>
      </c>
    </row>
    <row r="4747" spans="1:13" x14ac:dyDescent="0.35">
      <c r="A4747" s="261" t="s">
        <v>876</v>
      </c>
      <c r="B4747" s="261" t="s">
        <v>877</v>
      </c>
      <c r="C4747" s="261" t="s">
        <v>849</v>
      </c>
      <c r="D4747" s="261" t="s">
        <v>679</v>
      </c>
      <c r="E4747" s="261">
        <v>0</v>
      </c>
      <c r="F4747" s="261" t="s">
        <v>8824</v>
      </c>
      <c r="G4747" s="261" t="s">
        <v>723</v>
      </c>
      <c r="H4747" s="261">
        <v>2</v>
      </c>
      <c r="I4747" s="261" t="s">
        <v>8825</v>
      </c>
      <c r="J4747" s="261" t="s">
        <v>8863</v>
      </c>
      <c r="K4747" s="261" t="s">
        <v>8864</v>
      </c>
      <c r="L4747" s="262">
        <v>45652</v>
      </c>
      <c r="M4747" s="261" t="s">
        <v>20</v>
      </c>
    </row>
    <row r="4748" spans="1:13" x14ac:dyDescent="0.35">
      <c r="A4748" s="259" t="s">
        <v>861</v>
      </c>
      <c r="B4748" s="259" t="s">
        <v>862</v>
      </c>
      <c r="C4748" s="259" t="s">
        <v>849</v>
      </c>
      <c r="D4748" s="259" t="s">
        <v>759</v>
      </c>
      <c r="E4748" s="259">
        <v>1181675</v>
      </c>
      <c r="F4748" s="259" t="s">
        <v>8824</v>
      </c>
      <c r="G4748" s="259" t="s">
        <v>723</v>
      </c>
      <c r="H4748" s="259">
        <v>2</v>
      </c>
      <c r="I4748" s="259" t="s">
        <v>8825</v>
      </c>
      <c r="J4748" s="259" t="s">
        <v>8865</v>
      </c>
      <c r="K4748" s="259" t="s">
        <v>8866</v>
      </c>
      <c r="L4748" s="260">
        <v>45652</v>
      </c>
      <c r="M4748" s="259" t="s">
        <v>20</v>
      </c>
    </row>
    <row r="4749" spans="1:13" x14ac:dyDescent="0.35">
      <c r="A4749" s="261" t="s">
        <v>861</v>
      </c>
      <c r="B4749" s="261" t="s">
        <v>862</v>
      </c>
      <c r="C4749" s="261" t="s">
        <v>849</v>
      </c>
      <c r="D4749" s="261" t="s">
        <v>764</v>
      </c>
      <c r="E4749" s="261">
        <v>7300</v>
      </c>
      <c r="F4749" s="261" t="s">
        <v>8828</v>
      </c>
      <c r="G4749" s="261" t="s">
        <v>404</v>
      </c>
      <c r="H4749" s="261">
        <v>1</v>
      </c>
      <c r="I4749" s="261" t="s">
        <v>8829</v>
      </c>
      <c r="J4749" s="261" t="s">
        <v>8867</v>
      </c>
      <c r="K4749" s="261" t="s">
        <v>8868</v>
      </c>
      <c r="L4749" s="262">
        <v>45652</v>
      </c>
      <c r="M4749" s="261" t="s">
        <v>20</v>
      </c>
    </row>
    <row r="4750" spans="1:13" x14ac:dyDescent="0.35">
      <c r="A4750" s="259" t="s">
        <v>861</v>
      </c>
      <c r="B4750" s="259" t="s">
        <v>862</v>
      </c>
      <c r="C4750" s="259" t="s">
        <v>849</v>
      </c>
      <c r="D4750" s="259" t="s">
        <v>769</v>
      </c>
      <c r="E4750" s="259">
        <v>891046</v>
      </c>
      <c r="F4750" s="259" t="s">
        <v>8869</v>
      </c>
      <c r="G4750" s="259" t="s">
        <v>723</v>
      </c>
      <c r="H4750" s="259">
        <v>2</v>
      </c>
      <c r="I4750" s="259" t="s">
        <v>8870</v>
      </c>
      <c r="J4750" s="259" t="s">
        <v>8871</v>
      </c>
      <c r="K4750" s="259" t="s">
        <v>8872</v>
      </c>
      <c r="L4750" s="260">
        <v>45652</v>
      </c>
      <c r="M4750" s="259" t="s">
        <v>20</v>
      </c>
    </row>
    <row r="4751" spans="1:13" x14ac:dyDescent="0.35">
      <c r="A4751" s="261" t="s">
        <v>861</v>
      </c>
      <c r="B4751" s="261" t="s">
        <v>862</v>
      </c>
      <c r="C4751" s="261" t="s">
        <v>849</v>
      </c>
      <c r="D4751" s="261" t="s">
        <v>774</v>
      </c>
      <c r="E4751" s="261">
        <v>32233</v>
      </c>
      <c r="F4751" s="261" t="s">
        <v>8840</v>
      </c>
      <c r="G4751" s="261" t="s">
        <v>723</v>
      </c>
      <c r="H4751" s="261">
        <v>2</v>
      </c>
      <c r="I4751" s="261" t="s">
        <v>8873</v>
      </c>
      <c r="J4751" s="261" t="s">
        <v>8874</v>
      </c>
      <c r="K4751" s="261" t="s">
        <v>8875</v>
      </c>
      <c r="L4751" s="262">
        <v>45652</v>
      </c>
      <c r="M4751" s="261" t="s">
        <v>20</v>
      </c>
    </row>
    <row r="4752" spans="1:13" x14ac:dyDescent="0.35">
      <c r="A4752" s="259" t="s">
        <v>861</v>
      </c>
      <c r="B4752" s="259" t="s">
        <v>862</v>
      </c>
      <c r="C4752" s="259" t="s">
        <v>849</v>
      </c>
      <c r="D4752" s="259" t="s">
        <v>463</v>
      </c>
      <c r="E4752" s="259">
        <v>32233</v>
      </c>
      <c r="F4752" s="259" t="s">
        <v>8840</v>
      </c>
      <c r="G4752" s="259" t="s">
        <v>723</v>
      </c>
      <c r="H4752" s="259">
        <v>2</v>
      </c>
      <c r="I4752" s="259" t="s">
        <v>8873</v>
      </c>
      <c r="J4752" s="259" t="s">
        <v>8876</v>
      </c>
      <c r="K4752" s="259" t="s">
        <v>8877</v>
      </c>
      <c r="L4752" s="260">
        <v>45652</v>
      </c>
      <c r="M4752" s="259" t="s">
        <v>20</v>
      </c>
    </row>
    <row r="4753" spans="1:13" x14ac:dyDescent="0.35">
      <c r="A4753" s="261" t="s">
        <v>861</v>
      </c>
      <c r="B4753" s="261" t="s">
        <v>862</v>
      </c>
      <c r="C4753" s="261" t="s">
        <v>849</v>
      </c>
      <c r="D4753" s="261" t="s">
        <v>644</v>
      </c>
      <c r="E4753" s="261">
        <v>48</v>
      </c>
      <c r="F4753" s="261" t="s">
        <v>8844</v>
      </c>
      <c r="G4753" s="261" t="s">
        <v>723</v>
      </c>
      <c r="H4753" s="261">
        <v>2</v>
      </c>
      <c r="I4753" s="261" t="s">
        <v>8845</v>
      </c>
      <c r="J4753" s="261" t="s">
        <v>8846</v>
      </c>
      <c r="K4753" s="261" t="s">
        <v>8878</v>
      </c>
      <c r="L4753" s="262">
        <v>45652</v>
      </c>
      <c r="M4753" s="261" t="s">
        <v>20</v>
      </c>
    </row>
    <row r="4754" spans="1:13" x14ac:dyDescent="0.35">
      <c r="A4754" s="259" t="s">
        <v>861</v>
      </c>
      <c r="B4754" s="259" t="s">
        <v>862</v>
      </c>
      <c r="C4754" s="259" t="s">
        <v>849</v>
      </c>
      <c r="D4754" s="259" t="s">
        <v>649</v>
      </c>
      <c r="E4754" s="259">
        <v>48</v>
      </c>
      <c r="F4754" s="259" t="s">
        <v>8844</v>
      </c>
      <c r="G4754" s="259" t="s">
        <v>723</v>
      </c>
      <c r="H4754" s="259">
        <v>2</v>
      </c>
      <c r="I4754" s="259" t="s">
        <v>8848</v>
      </c>
      <c r="J4754" s="259" t="s">
        <v>8846</v>
      </c>
      <c r="K4754" s="259" t="s">
        <v>8879</v>
      </c>
      <c r="L4754" s="260">
        <v>45652</v>
      </c>
      <c r="M4754" s="259" t="s">
        <v>20</v>
      </c>
    </row>
    <row r="4755" spans="1:13" x14ac:dyDescent="0.35">
      <c r="A4755" s="261" t="s">
        <v>861</v>
      </c>
      <c r="B4755" s="261" t="s">
        <v>862</v>
      </c>
      <c r="C4755" s="261" t="s">
        <v>849</v>
      </c>
      <c r="D4755" s="261" t="s">
        <v>797</v>
      </c>
      <c r="E4755" s="261">
        <v>32233</v>
      </c>
      <c r="F4755" s="261" t="s">
        <v>8840</v>
      </c>
      <c r="G4755" s="261" t="s">
        <v>723</v>
      </c>
      <c r="H4755" s="261">
        <v>2</v>
      </c>
      <c r="I4755" s="261" t="s">
        <v>8880</v>
      </c>
      <c r="J4755" s="261" t="s">
        <v>8881</v>
      </c>
      <c r="K4755" s="261" t="s">
        <v>8882</v>
      </c>
      <c r="L4755" s="262">
        <v>45652</v>
      </c>
      <c r="M4755" s="261" t="s">
        <v>20</v>
      </c>
    </row>
    <row r="4756" spans="1:13" x14ac:dyDescent="0.35">
      <c r="A4756" s="259" t="s">
        <v>861</v>
      </c>
      <c r="B4756" s="259" t="s">
        <v>862</v>
      </c>
      <c r="C4756" s="259" t="s">
        <v>849</v>
      </c>
      <c r="D4756" s="259" t="s">
        <v>802</v>
      </c>
      <c r="E4756" s="259">
        <v>858813</v>
      </c>
      <c r="F4756" s="259" t="s">
        <v>8883</v>
      </c>
      <c r="G4756" s="259" t="s">
        <v>723</v>
      </c>
      <c r="H4756" s="259">
        <v>2</v>
      </c>
      <c r="I4756" s="259" t="s">
        <v>8884</v>
      </c>
      <c r="J4756" s="259" t="s">
        <v>8885</v>
      </c>
      <c r="K4756" s="259" t="s">
        <v>8886</v>
      </c>
      <c r="L4756" s="260">
        <v>45652</v>
      </c>
      <c r="M4756" s="259" t="s">
        <v>20</v>
      </c>
    </row>
    <row r="4757" spans="1:13" x14ac:dyDescent="0.35">
      <c r="A4757" s="261" t="s">
        <v>861</v>
      </c>
      <c r="B4757" s="261" t="s">
        <v>862</v>
      </c>
      <c r="C4757" s="261" t="s">
        <v>849</v>
      </c>
      <c r="D4757" s="261" t="s">
        <v>807</v>
      </c>
      <c r="E4757" s="261">
        <v>0</v>
      </c>
      <c r="F4757" s="261" t="s">
        <v>8840</v>
      </c>
      <c r="G4757" s="261" t="s">
        <v>723</v>
      </c>
      <c r="H4757" s="261">
        <v>2</v>
      </c>
      <c r="I4757" s="261" t="s">
        <v>8880</v>
      </c>
      <c r="J4757" s="261" t="s">
        <v>8887</v>
      </c>
      <c r="K4757" s="261" t="s">
        <v>8888</v>
      </c>
      <c r="L4757" s="262">
        <v>45652</v>
      </c>
      <c r="M4757" s="261" t="s">
        <v>20</v>
      </c>
    </row>
    <row r="4758" spans="1:13" x14ac:dyDescent="0.35">
      <c r="A4758" s="259" t="s">
        <v>861</v>
      </c>
      <c r="B4758" s="259" t="s">
        <v>862</v>
      </c>
      <c r="C4758" s="259" t="s">
        <v>849</v>
      </c>
      <c r="D4758" s="259" t="s">
        <v>810</v>
      </c>
      <c r="E4758" s="259">
        <v>32233</v>
      </c>
      <c r="F4758" s="259" t="s">
        <v>8840</v>
      </c>
      <c r="G4758" s="259" t="s">
        <v>723</v>
      </c>
      <c r="H4758" s="259">
        <v>2</v>
      </c>
      <c r="I4758" s="259" t="s">
        <v>8889</v>
      </c>
      <c r="J4758" s="259" t="s">
        <v>8890</v>
      </c>
      <c r="K4758" s="259" t="s">
        <v>8891</v>
      </c>
      <c r="L4758" s="260">
        <v>45652</v>
      </c>
      <c r="M4758" s="259" t="s">
        <v>20</v>
      </c>
    </row>
    <row r="4759" spans="1:13" x14ac:dyDescent="0.35">
      <c r="A4759" s="261" t="s">
        <v>861</v>
      </c>
      <c r="B4759" s="261" t="s">
        <v>862</v>
      </c>
      <c r="C4759" s="261" t="s">
        <v>849</v>
      </c>
      <c r="D4759" s="261" t="s">
        <v>813</v>
      </c>
      <c r="E4759" s="261" t="s">
        <v>17</v>
      </c>
      <c r="F4759" s="261" t="s">
        <v>424</v>
      </c>
      <c r="G4759" s="261" t="s">
        <v>17</v>
      </c>
      <c r="H4759" s="261" t="s">
        <v>17</v>
      </c>
      <c r="I4759" s="261" t="s">
        <v>17</v>
      </c>
      <c r="J4759" s="261" t="s">
        <v>8890</v>
      </c>
      <c r="K4759" s="261" t="s">
        <v>8892</v>
      </c>
      <c r="L4759" s="262">
        <v>45652</v>
      </c>
      <c r="M4759" s="261" t="s">
        <v>20</v>
      </c>
    </row>
    <row r="4760" spans="1:13" x14ac:dyDescent="0.35">
      <c r="A4760" s="259" t="s">
        <v>861</v>
      </c>
      <c r="B4760" s="259" t="s">
        <v>862</v>
      </c>
      <c r="C4760" s="259" t="s">
        <v>849</v>
      </c>
      <c r="D4760" s="259" t="s">
        <v>679</v>
      </c>
      <c r="E4760" s="259" t="s">
        <v>17</v>
      </c>
      <c r="F4760" s="259" t="s">
        <v>424</v>
      </c>
      <c r="G4760" s="259" t="s">
        <v>17</v>
      </c>
      <c r="H4760" s="259" t="s">
        <v>17</v>
      </c>
      <c r="I4760" s="259" t="s">
        <v>17</v>
      </c>
      <c r="J4760" s="259" t="s">
        <v>8890</v>
      </c>
      <c r="K4760" s="259" t="s">
        <v>8893</v>
      </c>
      <c r="L4760" s="260">
        <v>45652</v>
      </c>
      <c r="M4760" s="259" t="s">
        <v>20</v>
      </c>
    </row>
    <row r="4761" spans="1:13" x14ac:dyDescent="0.35">
      <c r="A4761" s="261" t="s">
        <v>847</v>
      </c>
      <c r="B4761" s="261" t="s">
        <v>848</v>
      </c>
      <c r="C4761" s="261" t="s">
        <v>849</v>
      </c>
      <c r="D4761" s="261" t="s">
        <v>759</v>
      </c>
      <c r="E4761" s="261">
        <v>1181675</v>
      </c>
      <c r="F4761" s="261" t="s">
        <v>8824</v>
      </c>
      <c r="G4761" s="261" t="s">
        <v>723</v>
      </c>
      <c r="H4761" s="261">
        <v>2</v>
      </c>
      <c r="I4761" s="261" t="s">
        <v>8825</v>
      </c>
      <c r="J4761" s="261" t="s">
        <v>8865</v>
      </c>
      <c r="K4761" s="261" t="s">
        <v>8894</v>
      </c>
      <c r="L4761" s="262">
        <v>45652</v>
      </c>
      <c r="M4761" s="261" t="s">
        <v>20</v>
      </c>
    </row>
    <row r="4762" spans="1:13" x14ac:dyDescent="0.35">
      <c r="A4762" s="259" t="s">
        <v>847</v>
      </c>
      <c r="B4762" s="259" t="s">
        <v>848</v>
      </c>
      <c r="C4762" s="259" t="s">
        <v>849</v>
      </c>
      <c r="D4762" s="259" t="s">
        <v>764</v>
      </c>
      <c r="E4762" s="259">
        <v>23180</v>
      </c>
      <c r="F4762" s="259" t="s">
        <v>8828</v>
      </c>
      <c r="G4762" s="259" t="s">
        <v>723</v>
      </c>
      <c r="H4762" s="259">
        <v>2</v>
      </c>
      <c r="I4762" s="259" t="s">
        <v>8829</v>
      </c>
      <c r="J4762" s="259" t="s">
        <v>8895</v>
      </c>
      <c r="K4762" s="259" t="s">
        <v>8896</v>
      </c>
      <c r="L4762" s="260">
        <v>45652</v>
      </c>
      <c r="M4762" s="259" t="s">
        <v>20</v>
      </c>
    </row>
    <row r="4763" spans="1:13" x14ac:dyDescent="0.35">
      <c r="A4763" s="261" t="s">
        <v>847</v>
      </c>
      <c r="B4763" s="261" t="s">
        <v>848</v>
      </c>
      <c r="C4763" s="261" t="s">
        <v>849</v>
      </c>
      <c r="D4763" s="261" t="s">
        <v>769</v>
      </c>
      <c r="E4763" s="261">
        <v>1181675</v>
      </c>
      <c r="F4763" s="261" t="s">
        <v>8824</v>
      </c>
      <c r="G4763" s="261" t="s">
        <v>723</v>
      </c>
      <c r="H4763" s="261">
        <v>2</v>
      </c>
      <c r="I4763" s="261" t="s">
        <v>8825</v>
      </c>
      <c r="J4763" s="261" t="s">
        <v>8897</v>
      </c>
      <c r="K4763" s="261" t="s">
        <v>8898</v>
      </c>
      <c r="L4763" s="262">
        <v>45652</v>
      </c>
      <c r="M4763" s="261" t="s">
        <v>20</v>
      </c>
    </row>
    <row r="4764" spans="1:13" x14ac:dyDescent="0.35">
      <c r="A4764" s="259" t="s">
        <v>847</v>
      </c>
      <c r="B4764" s="259" t="s">
        <v>848</v>
      </c>
      <c r="C4764" s="259" t="s">
        <v>849</v>
      </c>
      <c r="D4764" s="259" t="s">
        <v>774</v>
      </c>
      <c r="E4764" s="259">
        <v>759720</v>
      </c>
      <c r="F4764" s="259" t="s">
        <v>8824</v>
      </c>
      <c r="G4764" s="259" t="s">
        <v>723</v>
      </c>
      <c r="H4764" s="259">
        <v>2</v>
      </c>
      <c r="I4764" s="259" t="s">
        <v>8825</v>
      </c>
      <c r="J4764" s="259" t="s">
        <v>8899</v>
      </c>
      <c r="K4764" s="259" t="s">
        <v>8900</v>
      </c>
      <c r="L4764" s="260">
        <v>45652</v>
      </c>
      <c r="M4764" s="259" t="s">
        <v>20</v>
      </c>
    </row>
    <row r="4765" spans="1:13" x14ac:dyDescent="0.35">
      <c r="A4765" s="261" t="s">
        <v>847</v>
      </c>
      <c r="B4765" s="261" t="s">
        <v>848</v>
      </c>
      <c r="C4765" s="261" t="s">
        <v>849</v>
      </c>
      <c r="D4765" s="261" t="s">
        <v>463</v>
      </c>
      <c r="E4765" s="261">
        <v>0</v>
      </c>
      <c r="F4765" s="261" t="s">
        <v>17</v>
      </c>
      <c r="G4765" s="261" t="s">
        <v>723</v>
      </c>
      <c r="H4765" s="261">
        <v>2</v>
      </c>
      <c r="I4765" s="261" t="s">
        <v>17</v>
      </c>
      <c r="J4765" s="261" t="s">
        <v>8901</v>
      </c>
      <c r="K4765" s="261" t="s">
        <v>8902</v>
      </c>
      <c r="L4765" s="262">
        <v>45652</v>
      </c>
      <c r="M4765" s="261" t="s">
        <v>20</v>
      </c>
    </row>
    <row r="4766" spans="1:13" x14ac:dyDescent="0.35">
      <c r="A4766" s="259" t="s">
        <v>847</v>
      </c>
      <c r="B4766" s="259" t="s">
        <v>848</v>
      </c>
      <c r="C4766" s="259" t="s">
        <v>849</v>
      </c>
      <c r="D4766" s="259" t="s">
        <v>644</v>
      </c>
      <c r="E4766" s="259">
        <v>0</v>
      </c>
      <c r="F4766" s="259" t="s">
        <v>8903</v>
      </c>
      <c r="G4766" s="259" t="s">
        <v>723</v>
      </c>
      <c r="H4766" s="259">
        <v>2</v>
      </c>
      <c r="I4766" s="259" t="s">
        <v>579</v>
      </c>
      <c r="J4766" s="259" t="s">
        <v>8904</v>
      </c>
      <c r="K4766" s="259" t="s">
        <v>8905</v>
      </c>
      <c r="L4766" s="260">
        <v>45652</v>
      </c>
      <c r="M4766" s="259" t="s">
        <v>20</v>
      </c>
    </row>
    <row r="4767" spans="1:13" x14ac:dyDescent="0.35">
      <c r="A4767" s="261" t="s">
        <v>847</v>
      </c>
      <c r="B4767" s="261" t="s">
        <v>848</v>
      </c>
      <c r="C4767" s="261" t="s">
        <v>849</v>
      </c>
      <c r="D4767" s="261" t="s">
        <v>649</v>
      </c>
      <c r="E4767" s="261">
        <v>48</v>
      </c>
      <c r="F4767" s="261" t="s">
        <v>8844</v>
      </c>
      <c r="G4767" s="261" t="s">
        <v>723</v>
      </c>
      <c r="H4767" s="261">
        <v>2</v>
      </c>
      <c r="I4767" s="261" t="s">
        <v>8906</v>
      </c>
      <c r="J4767" s="261" t="s">
        <v>8846</v>
      </c>
      <c r="K4767" s="261" t="s">
        <v>8907</v>
      </c>
      <c r="L4767" s="262">
        <v>45652</v>
      </c>
      <c r="M4767" s="261" t="s">
        <v>20</v>
      </c>
    </row>
    <row r="4768" spans="1:13" x14ac:dyDescent="0.35">
      <c r="A4768" s="259" t="s">
        <v>847</v>
      </c>
      <c r="B4768" s="259" t="s">
        <v>848</v>
      </c>
      <c r="C4768" s="259" t="s">
        <v>849</v>
      </c>
      <c r="D4768" s="259" t="s">
        <v>797</v>
      </c>
      <c r="E4768" s="259">
        <v>285000</v>
      </c>
      <c r="F4768" s="259" t="s">
        <v>8824</v>
      </c>
      <c r="G4768" s="259" t="s">
        <v>723</v>
      </c>
      <c r="H4768" s="259">
        <v>2</v>
      </c>
      <c r="I4768" s="259" t="s">
        <v>8825</v>
      </c>
      <c r="J4768" s="259" t="s">
        <v>8908</v>
      </c>
      <c r="K4768" s="259" t="s">
        <v>8909</v>
      </c>
      <c r="L4768" s="260">
        <v>45652</v>
      </c>
      <c r="M4768" s="259" t="s">
        <v>20</v>
      </c>
    </row>
    <row r="4769" spans="1:13" x14ac:dyDescent="0.35">
      <c r="A4769" s="261" t="s">
        <v>847</v>
      </c>
      <c r="B4769" s="261" t="s">
        <v>848</v>
      </c>
      <c r="C4769" s="261" t="s">
        <v>849</v>
      </c>
      <c r="D4769" s="261" t="s">
        <v>802</v>
      </c>
      <c r="E4769" s="261">
        <v>421955</v>
      </c>
      <c r="F4769" s="261" t="s">
        <v>8824</v>
      </c>
      <c r="G4769" s="261" t="s">
        <v>723</v>
      </c>
      <c r="H4769" s="261">
        <v>2</v>
      </c>
      <c r="I4769" s="261" t="s">
        <v>8825</v>
      </c>
      <c r="J4769" s="261" t="s">
        <v>8910</v>
      </c>
      <c r="K4769" s="261" t="s">
        <v>8911</v>
      </c>
      <c r="L4769" s="262">
        <v>45652</v>
      </c>
      <c r="M4769" s="261" t="s">
        <v>20</v>
      </c>
    </row>
    <row r="4770" spans="1:13" x14ac:dyDescent="0.35">
      <c r="A4770" s="259" t="s">
        <v>847</v>
      </c>
      <c r="B4770" s="259" t="s">
        <v>848</v>
      </c>
      <c r="C4770" s="259" t="s">
        <v>849</v>
      </c>
      <c r="D4770" s="259" t="s">
        <v>807</v>
      </c>
      <c r="E4770" s="259">
        <v>474720</v>
      </c>
      <c r="F4770" s="259" t="s">
        <v>8824</v>
      </c>
      <c r="G4770" s="259" t="s">
        <v>723</v>
      </c>
      <c r="H4770" s="259">
        <v>2</v>
      </c>
      <c r="I4770" s="259" t="s">
        <v>8825</v>
      </c>
      <c r="J4770" s="259" t="s">
        <v>8912</v>
      </c>
      <c r="K4770" s="259" t="s">
        <v>8913</v>
      </c>
      <c r="L4770" s="260">
        <v>45652</v>
      </c>
      <c r="M4770" s="259" t="s">
        <v>20</v>
      </c>
    </row>
    <row r="4771" spans="1:13" x14ac:dyDescent="0.35">
      <c r="A4771" s="261" t="s">
        <v>847</v>
      </c>
      <c r="B4771" s="261" t="s">
        <v>848</v>
      </c>
      <c r="C4771" s="261" t="s">
        <v>849</v>
      </c>
      <c r="D4771" s="261" t="s">
        <v>810</v>
      </c>
      <c r="E4771" s="261">
        <v>232178</v>
      </c>
      <c r="F4771" s="261" t="s">
        <v>8824</v>
      </c>
      <c r="G4771" s="261" t="s">
        <v>723</v>
      </c>
      <c r="H4771" s="261">
        <v>2</v>
      </c>
      <c r="I4771" s="261" t="s">
        <v>8825</v>
      </c>
      <c r="J4771" s="261" t="s">
        <v>8914</v>
      </c>
      <c r="K4771" s="261" t="s">
        <v>8915</v>
      </c>
      <c r="L4771" s="262">
        <v>45652</v>
      </c>
      <c r="M4771" s="261" t="s">
        <v>20</v>
      </c>
    </row>
    <row r="4772" spans="1:13" x14ac:dyDescent="0.35">
      <c r="A4772" s="259" t="s">
        <v>847</v>
      </c>
      <c r="B4772" s="259" t="s">
        <v>848</v>
      </c>
      <c r="C4772" s="259" t="s">
        <v>849</v>
      </c>
      <c r="D4772" s="259" t="s">
        <v>813</v>
      </c>
      <c r="E4772" s="259">
        <v>52822</v>
      </c>
      <c r="F4772" s="259" t="s">
        <v>8824</v>
      </c>
      <c r="G4772" s="259" t="s">
        <v>723</v>
      </c>
      <c r="H4772" s="259">
        <v>2</v>
      </c>
      <c r="I4772" s="259" t="s">
        <v>8825</v>
      </c>
      <c r="J4772" s="259" t="s">
        <v>8916</v>
      </c>
      <c r="K4772" s="259" t="s">
        <v>8917</v>
      </c>
      <c r="L4772" s="260">
        <v>45652</v>
      </c>
      <c r="M4772" s="259" t="s">
        <v>20</v>
      </c>
    </row>
    <row r="4773" spans="1:13" x14ac:dyDescent="0.35">
      <c r="A4773" s="261" t="s">
        <v>847</v>
      </c>
      <c r="B4773" s="261" t="s">
        <v>848</v>
      </c>
      <c r="C4773" s="261" t="s">
        <v>849</v>
      </c>
      <c r="D4773" s="261" t="s">
        <v>679</v>
      </c>
      <c r="E4773" s="261">
        <v>0</v>
      </c>
      <c r="F4773" s="261" t="s">
        <v>8824</v>
      </c>
      <c r="G4773" s="261" t="s">
        <v>723</v>
      </c>
      <c r="H4773" s="261">
        <v>2</v>
      </c>
      <c r="I4773" s="261" t="s">
        <v>8825</v>
      </c>
      <c r="J4773" s="261" t="s">
        <v>8918</v>
      </c>
      <c r="K4773" s="261" t="s">
        <v>8919</v>
      </c>
      <c r="L4773" s="262">
        <v>45652</v>
      </c>
      <c r="M4773" s="261" t="s">
        <v>20</v>
      </c>
    </row>
    <row r="4774" spans="1:13" x14ac:dyDescent="0.35">
      <c r="A4774" s="259" t="s">
        <v>59</v>
      </c>
      <c r="B4774" s="259" t="s">
        <v>60</v>
      </c>
      <c r="C4774" s="259" t="s">
        <v>61</v>
      </c>
      <c r="D4774" s="259" t="s">
        <v>759</v>
      </c>
      <c r="E4774" s="259">
        <v>69323713</v>
      </c>
      <c r="F4774" s="259" t="s">
        <v>8920</v>
      </c>
      <c r="G4774" s="259" t="s">
        <v>723</v>
      </c>
      <c r="H4774" s="259">
        <v>2</v>
      </c>
      <c r="I4774" s="259" t="s">
        <v>8921</v>
      </c>
      <c r="J4774" s="259" t="s">
        <v>8922</v>
      </c>
      <c r="K4774" s="259" t="s">
        <v>8923</v>
      </c>
      <c r="L4774" s="260">
        <v>45652</v>
      </c>
      <c r="M4774" s="259" t="s">
        <v>20</v>
      </c>
    </row>
    <row r="4775" spans="1:13" x14ac:dyDescent="0.35">
      <c r="A4775" s="261" t="s">
        <v>59</v>
      </c>
      <c r="B4775" s="261" t="s">
        <v>60</v>
      </c>
      <c r="C4775" s="261" t="s">
        <v>61</v>
      </c>
      <c r="D4775" s="261" t="s">
        <v>764</v>
      </c>
      <c r="E4775" s="261">
        <v>187103</v>
      </c>
      <c r="F4775" s="261" t="s">
        <v>8924</v>
      </c>
      <c r="G4775" s="261" t="s">
        <v>723</v>
      </c>
      <c r="H4775" s="261">
        <v>2</v>
      </c>
      <c r="I4775" s="261" t="s">
        <v>8925</v>
      </c>
      <c r="J4775" s="261" t="s">
        <v>8926</v>
      </c>
      <c r="K4775" s="261" t="s">
        <v>8927</v>
      </c>
      <c r="L4775" s="262">
        <v>45652</v>
      </c>
      <c r="M4775" s="261" t="s">
        <v>20</v>
      </c>
    </row>
    <row r="4776" spans="1:13" x14ac:dyDescent="0.35">
      <c r="A4776" s="259" t="s">
        <v>59</v>
      </c>
      <c r="B4776" s="259" t="s">
        <v>60</v>
      </c>
      <c r="C4776" s="259" t="s">
        <v>61</v>
      </c>
      <c r="D4776" s="259" t="s">
        <v>769</v>
      </c>
      <c r="E4776" s="259">
        <v>15015000</v>
      </c>
      <c r="F4776" s="259" t="s">
        <v>8924</v>
      </c>
      <c r="G4776" s="259" t="s">
        <v>723</v>
      </c>
      <c r="H4776" s="259">
        <v>2</v>
      </c>
      <c r="I4776" s="259" t="s">
        <v>8928</v>
      </c>
      <c r="J4776" s="259" t="s">
        <v>8929</v>
      </c>
      <c r="K4776" s="259" t="s">
        <v>8930</v>
      </c>
      <c r="L4776" s="260">
        <v>45652</v>
      </c>
      <c r="M4776" s="259" t="s">
        <v>20</v>
      </c>
    </row>
    <row r="4777" spans="1:13" x14ac:dyDescent="0.35">
      <c r="A4777" s="261" t="s">
        <v>59</v>
      </c>
      <c r="B4777" s="261" t="s">
        <v>60</v>
      </c>
      <c r="C4777" s="261" t="s">
        <v>61</v>
      </c>
      <c r="D4777" s="261" t="s">
        <v>774</v>
      </c>
      <c r="E4777" s="261">
        <v>15015000</v>
      </c>
      <c r="F4777" s="261" t="s">
        <v>8931</v>
      </c>
      <c r="G4777" s="261" t="s">
        <v>723</v>
      </c>
      <c r="H4777" s="261">
        <v>2</v>
      </c>
      <c r="I4777" s="261" t="s">
        <v>8928</v>
      </c>
      <c r="J4777" s="261" t="s">
        <v>8932</v>
      </c>
      <c r="K4777" s="261" t="s">
        <v>8933</v>
      </c>
      <c r="L4777" s="262">
        <v>45652</v>
      </c>
      <c r="M4777" s="261" t="s">
        <v>20</v>
      </c>
    </row>
    <row r="4778" spans="1:13" x14ac:dyDescent="0.35">
      <c r="A4778" s="259" t="s">
        <v>59</v>
      </c>
      <c r="B4778" s="259" t="s">
        <v>60</v>
      </c>
      <c r="C4778" s="259" t="s">
        <v>61</v>
      </c>
      <c r="D4778" s="259" t="s">
        <v>463</v>
      </c>
      <c r="E4778" s="259">
        <v>231573</v>
      </c>
      <c r="F4778" s="259" t="s">
        <v>8934</v>
      </c>
      <c r="G4778" s="259" t="s">
        <v>723</v>
      </c>
      <c r="H4778" s="259">
        <v>2</v>
      </c>
      <c r="I4778" s="259" t="s">
        <v>8935</v>
      </c>
      <c r="J4778" s="259" t="s">
        <v>8936</v>
      </c>
      <c r="K4778" s="259" t="s">
        <v>8937</v>
      </c>
      <c r="L4778" s="260">
        <v>45652</v>
      </c>
      <c r="M4778" s="259" t="s">
        <v>20</v>
      </c>
    </row>
    <row r="4779" spans="1:13" x14ac:dyDescent="0.35">
      <c r="A4779" s="261" t="s">
        <v>59</v>
      </c>
      <c r="B4779" s="261" t="s">
        <v>60</v>
      </c>
      <c r="C4779" s="261" t="s">
        <v>61</v>
      </c>
      <c r="D4779" s="261" t="s">
        <v>644</v>
      </c>
      <c r="E4779" s="261">
        <v>0</v>
      </c>
      <c r="F4779" s="261" t="s">
        <v>8938</v>
      </c>
      <c r="G4779" s="261" t="s">
        <v>723</v>
      </c>
      <c r="H4779" s="261">
        <v>2</v>
      </c>
      <c r="I4779" s="261" t="s">
        <v>3328</v>
      </c>
      <c r="J4779" s="261" t="s">
        <v>8939</v>
      </c>
      <c r="K4779" s="261" t="s">
        <v>8940</v>
      </c>
      <c r="L4779" s="262">
        <v>45652</v>
      </c>
      <c r="M4779" s="261" t="s">
        <v>20</v>
      </c>
    </row>
    <row r="4780" spans="1:13" x14ac:dyDescent="0.35">
      <c r="A4780" s="259" t="s">
        <v>59</v>
      </c>
      <c r="B4780" s="259" t="s">
        <v>60</v>
      </c>
      <c r="C4780" s="259" t="s">
        <v>61</v>
      </c>
      <c r="D4780" s="259" t="s">
        <v>649</v>
      </c>
      <c r="E4780" s="259">
        <v>0</v>
      </c>
      <c r="F4780" s="259" t="s">
        <v>8938</v>
      </c>
      <c r="G4780" s="259" t="s">
        <v>723</v>
      </c>
      <c r="H4780" s="259">
        <v>2</v>
      </c>
      <c r="I4780" s="259" t="s">
        <v>3328</v>
      </c>
      <c r="J4780" s="259" t="s">
        <v>8939</v>
      </c>
      <c r="K4780" s="259" t="s">
        <v>8941</v>
      </c>
      <c r="L4780" s="260">
        <v>45652</v>
      </c>
      <c r="M4780" s="259" t="s">
        <v>20</v>
      </c>
    </row>
    <row r="4781" spans="1:13" x14ac:dyDescent="0.35">
      <c r="A4781" s="261" t="s">
        <v>59</v>
      </c>
      <c r="B4781" s="261" t="s">
        <v>60</v>
      </c>
      <c r="C4781" s="261" t="s">
        <v>61</v>
      </c>
      <c r="D4781" s="261" t="s">
        <v>797</v>
      </c>
      <c r="E4781" s="261">
        <v>231573</v>
      </c>
      <c r="F4781" s="261" t="s">
        <v>8934</v>
      </c>
      <c r="G4781" s="261" t="s">
        <v>723</v>
      </c>
      <c r="H4781" s="261">
        <v>2</v>
      </c>
      <c r="I4781" s="261" t="s">
        <v>8935</v>
      </c>
      <c r="J4781" s="261" t="s">
        <v>8942</v>
      </c>
      <c r="K4781" s="261" t="s">
        <v>8943</v>
      </c>
      <c r="L4781" s="262">
        <v>45652</v>
      </c>
      <c r="M4781" s="261" t="s">
        <v>20</v>
      </c>
    </row>
    <row r="4782" spans="1:13" x14ac:dyDescent="0.35">
      <c r="A4782" s="259" t="s">
        <v>59</v>
      </c>
      <c r="B4782" s="259" t="s">
        <v>60</v>
      </c>
      <c r="C4782" s="259" t="s">
        <v>61</v>
      </c>
      <c r="D4782" s="259" t="s">
        <v>802</v>
      </c>
      <c r="E4782" s="259">
        <v>0</v>
      </c>
      <c r="F4782" s="259" t="s">
        <v>8924</v>
      </c>
      <c r="G4782" s="259" t="s">
        <v>723</v>
      </c>
      <c r="H4782" s="259">
        <v>2</v>
      </c>
      <c r="I4782" s="259" t="s">
        <v>8944</v>
      </c>
      <c r="J4782" s="259" t="s">
        <v>8945</v>
      </c>
      <c r="K4782" s="259" t="s">
        <v>8946</v>
      </c>
      <c r="L4782" s="260">
        <v>45652</v>
      </c>
      <c r="M4782" s="259" t="s">
        <v>20</v>
      </c>
    </row>
    <row r="4783" spans="1:13" x14ac:dyDescent="0.35">
      <c r="A4783" s="261" t="s">
        <v>59</v>
      </c>
      <c r="B4783" s="261" t="s">
        <v>60</v>
      </c>
      <c r="C4783" s="261" t="s">
        <v>61</v>
      </c>
      <c r="D4783" s="261" t="s">
        <v>807</v>
      </c>
      <c r="E4783" s="261">
        <v>14783427</v>
      </c>
      <c r="F4783" s="261" t="s">
        <v>8947</v>
      </c>
      <c r="G4783" s="261" t="s">
        <v>723</v>
      </c>
      <c r="H4783" s="261">
        <v>2</v>
      </c>
      <c r="I4783" s="261" t="s">
        <v>8948</v>
      </c>
      <c r="J4783" s="261" t="s">
        <v>8949</v>
      </c>
      <c r="K4783" s="261" t="s">
        <v>8950</v>
      </c>
      <c r="L4783" s="262">
        <v>45652</v>
      </c>
      <c r="M4783" s="261" t="s">
        <v>20</v>
      </c>
    </row>
    <row r="4784" spans="1:13" x14ac:dyDescent="0.35">
      <c r="A4784" s="259" t="s">
        <v>59</v>
      </c>
      <c r="B4784" s="259" t="s">
        <v>60</v>
      </c>
      <c r="C4784" s="259" t="s">
        <v>61</v>
      </c>
      <c r="D4784" s="259" t="s">
        <v>810</v>
      </c>
      <c r="E4784" s="259">
        <v>231573</v>
      </c>
      <c r="F4784" s="259" t="s">
        <v>8934</v>
      </c>
      <c r="G4784" s="259" t="s">
        <v>723</v>
      </c>
      <c r="H4784" s="259">
        <v>2</v>
      </c>
      <c r="I4784" s="259" t="s">
        <v>8935</v>
      </c>
      <c r="J4784" s="259" t="s">
        <v>8951</v>
      </c>
      <c r="K4784" s="259" t="s">
        <v>8952</v>
      </c>
      <c r="L4784" s="260">
        <v>45652</v>
      </c>
      <c r="M4784" s="259" t="s">
        <v>20</v>
      </c>
    </row>
    <row r="4785" spans="1:13" x14ac:dyDescent="0.35">
      <c r="A4785" s="261" t="s">
        <v>59</v>
      </c>
      <c r="B4785" s="261" t="s">
        <v>60</v>
      </c>
      <c r="C4785" s="261" t="s">
        <v>61</v>
      </c>
      <c r="D4785" s="261" t="s">
        <v>813</v>
      </c>
      <c r="E4785" s="261" t="s">
        <v>17</v>
      </c>
      <c r="F4785" s="261" t="s">
        <v>424</v>
      </c>
      <c r="G4785" s="261" t="s">
        <v>17</v>
      </c>
      <c r="H4785" s="261" t="s">
        <v>17</v>
      </c>
      <c r="I4785" s="261" t="s">
        <v>17</v>
      </c>
      <c r="J4785" s="261" t="s">
        <v>8953</v>
      </c>
      <c r="K4785" s="261" t="s">
        <v>8954</v>
      </c>
      <c r="L4785" s="262">
        <v>45652</v>
      </c>
      <c r="M4785" s="261" t="s">
        <v>20</v>
      </c>
    </row>
    <row r="4786" spans="1:13" x14ac:dyDescent="0.35">
      <c r="A4786" s="259" t="s">
        <v>59</v>
      </c>
      <c r="B4786" s="259" t="s">
        <v>60</v>
      </c>
      <c r="C4786" s="259" t="s">
        <v>61</v>
      </c>
      <c r="D4786" s="259" t="s">
        <v>679</v>
      </c>
      <c r="E4786" s="259" t="s">
        <v>17</v>
      </c>
      <c r="F4786" s="259" t="s">
        <v>424</v>
      </c>
      <c r="G4786" s="259" t="s">
        <v>17</v>
      </c>
      <c r="H4786" s="259" t="s">
        <v>17</v>
      </c>
      <c r="I4786" s="259" t="s">
        <v>17</v>
      </c>
      <c r="J4786" s="259" t="s">
        <v>8953</v>
      </c>
      <c r="K4786" s="259" t="s">
        <v>8955</v>
      </c>
      <c r="L4786" s="260">
        <v>45652</v>
      </c>
      <c r="M4786" s="259" t="s">
        <v>20</v>
      </c>
    </row>
    <row r="4787" spans="1:13" x14ac:dyDescent="0.35">
      <c r="A4787" s="261" t="s">
        <v>693</v>
      </c>
      <c r="B4787" s="261" t="s">
        <v>694</v>
      </c>
      <c r="C4787" s="261" t="s">
        <v>61</v>
      </c>
      <c r="D4787" s="261" t="s">
        <v>759</v>
      </c>
      <c r="E4787" s="261">
        <v>69323713</v>
      </c>
      <c r="F4787" s="261" t="s">
        <v>8920</v>
      </c>
      <c r="G4787" s="261" t="s">
        <v>723</v>
      </c>
      <c r="H4787" s="261">
        <v>2</v>
      </c>
      <c r="I4787" s="261" t="s">
        <v>8921</v>
      </c>
      <c r="J4787" s="261" t="s">
        <v>8956</v>
      </c>
      <c r="K4787" s="261" t="s">
        <v>8957</v>
      </c>
      <c r="L4787" s="262">
        <v>45652</v>
      </c>
      <c r="M4787" s="261" t="s">
        <v>20</v>
      </c>
    </row>
    <row r="4788" spans="1:13" x14ac:dyDescent="0.35">
      <c r="A4788" s="259" t="s">
        <v>693</v>
      </c>
      <c r="B4788" s="259" t="s">
        <v>694</v>
      </c>
      <c r="C4788" s="259" t="s">
        <v>61</v>
      </c>
      <c r="D4788" s="259" t="s">
        <v>764</v>
      </c>
      <c r="E4788" s="259">
        <v>357159</v>
      </c>
      <c r="F4788" s="259" t="s">
        <v>8958</v>
      </c>
      <c r="G4788" s="259" t="s">
        <v>723</v>
      </c>
      <c r="H4788" s="259">
        <v>2</v>
      </c>
      <c r="I4788" s="259" t="s">
        <v>8959</v>
      </c>
      <c r="J4788" s="259" t="s">
        <v>8960</v>
      </c>
      <c r="K4788" s="259" t="s">
        <v>8961</v>
      </c>
      <c r="L4788" s="260">
        <v>45652</v>
      </c>
      <c r="M4788" s="259" t="s">
        <v>20</v>
      </c>
    </row>
    <row r="4789" spans="1:13" x14ac:dyDescent="0.35">
      <c r="A4789" s="261" t="s">
        <v>693</v>
      </c>
      <c r="B4789" s="261" t="s">
        <v>694</v>
      </c>
      <c r="C4789" s="261" t="s">
        <v>61</v>
      </c>
      <c r="D4789" s="261" t="s">
        <v>769</v>
      </c>
      <c r="E4789" s="261">
        <v>7087011</v>
      </c>
      <c r="F4789" s="261" t="s">
        <v>8962</v>
      </c>
      <c r="G4789" s="261" t="s">
        <v>723</v>
      </c>
      <c r="H4789" s="261">
        <v>2</v>
      </c>
      <c r="I4789" s="261" t="s">
        <v>8963</v>
      </c>
      <c r="J4789" s="261" t="s">
        <v>8964</v>
      </c>
      <c r="K4789" s="261" t="s">
        <v>8965</v>
      </c>
      <c r="L4789" s="262">
        <v>45652</v>
      </c>
      <c r="M4789" s="261" t="s">
        <v>20</v>
      </c>
    </row>
    <row r="4790" spans="1:13" x14ac:dyDescent="0.35">
      <c r="A4790" s="259" t="s">
        <v>693</v>
      </c>
      <c r="B4790" s="259" t="s">
        <v>694</v>
      </c>
      <c r="C4790" s="259" t="s">
        <v>61</v>
      </c>
      <c r="D4790" s="259" t="s">
        <v>774</v>
      </c>
      <c r="E4790" s="259">
        <v>2109404</v>
      </c>
      <c r="F4790" s="259" t="s">
        <v>8962</v>
      </c>
      <c r="G4790" s="259" t="s">
        <v>723</v>
      </c>
      <c r="H4790" s="259">
        <v>2</v>
      </c>
      <c r="I4790" s="259" t="s">
        <v>8963</v>
      </c>
      <c r="J4790" s="259" t="s">
        <v>8966</v>
      </c>
      <c r="K4790" s="259" t="s">
        <v>8967</v>
      </c>
      <c r="L4790" s="260">
        <v>45652</v>
      </c>
      <c r="M4790" s="259" t="s">
        <v>20</v>
      </c>
    </row>
    <row r="4791" spans="1:13" x14ac:dyDescent="0.35">
      <c r="A4791" s="261" t="s">
        <v>693</v>
      </c>
      <c r="B4791" s="261" t="s">
        <v>694</v>
      </c>
      <c r="C4791" s="261" t="s">
        <v>61</v>
      </c>
      <c r="D4791" s="261" t="s">
        <v>644</v>
      </c>
      <c r="E4791" s="261">
        <v>0</v>
      </c>
      <c r="F4791" s="261" t="s">
        <v>8938</v>
      </c>
      <c r="G4791" s="261" t="s">
        <v>723</v>
      </c>
      <c r="H4791" s="261">
        <v>2</v>
      </c>
      <c r="I4791" s="261" t="s">
        <v>8968</v>
      </c>
      <c r="J4791" s="261" t="s">
        <v>8938</v>
      </c>
      <c r="K4791" s="261" t="s">
        <v>8969</v>
      </c>
      <c r="L4791" s="262">
        <v>45652</v>
      </c>
      <c r="M4791" s="261" t="s">
        <v>20</v>
      </c>
    </row>
    <row r="4792" spans="1:13" x14ac:dyDescent="0.35">
      <c r="A4792" s="259" t="s">
        <v>693</v>
      </c>
      <c r="B4792" s="259" t="s">
        <v>694</v>
      </c>
      <c r="C4792" s="259" t="s">
        <v>61</v>
      </c>
      <c r="D4792" s="259" t="s">
        <v>649</v>
      </c>
      <c r="E4792" s="259">
        <v>0</v>
      </c>
      <c r="F4792" s="259" t="s">
        <v>8938</v>
      </c>
      <c r="G4792" s="259" t="s">
        <v>723</v>
      </c>
      <c r="H4792" s="259">
        <v>2</v>
      </c>
      <c r="I4792" s="259" t="s">
        <v>8968</v>
      </c>
      <c r="J4792" s="259" t="s">
        <v>8938</v>
      </c>
      <c r="K4792" s="259" t="s">
        <v>8970</v>
      </c>
      <c r="L4792" s="260">
        <v>45652</v>
      </c>
      <c r="M4792" s="259" t="s">
        <v>20</v>
      </c>
    </row>
    <row r="4793" spans="1:13" x14ac:dyDescent="0.35">
      <c r="A4793" s="261" t="s">
        <v>693</v>
      </c>
      <c r="B4793" s="261" t="s">
        <v>694</v>
      </c>
      <c r="C4793" s="261" t="s">
        <v>61</v>
      </c>
      <c r="D4793" s="261" t="s">
        <v>797</v>
      </c>
      <c r="E4793" s="261">
        <v>379476</v>
      </c>
      <c r="F4793" s="261" t="s">
        <v>8962</v>
      </c>
      <c r="G4793" s="261" t="s">
        <v>404</v>
      </c>
      <c r="H4793" s="261">
        <v>1</v>
      </c>
      <c r="I4793" s="261" t="s">
        <v>8963</v>
      </c>
      <c r="J4793" s="261" t="s">
        <v>8971</v>
      </c>
      <c r="K4793" s="261" t="s">
        <v>8972</v>
      </c>
      <c r="L4793" s="262">
        <v>45652</v>
      </c>
      <c r="M4793" s="261" t="s">
        <v>20</v>
      </c>
    </row>
    <row r="4794" spans="1:13" x14ac:dyDescent="0.35">
      <c r="A4794" s="259" t="s">
        <v>693</v>
      </c>
      <c r="B4794" s="259" t="s">
        <v>694</v>
      </c>
      <c r="C4794" s="259" t="s">
        <v>61</v>
      </c>
      <c r="D4794" s="259" t="s">
        <v>802</v>
      </c>
      <c r="E4794" s="259">
        <v>4977607</v>
      </c>
      <c r="F4794" s="259" t="s">
        <v>8962</v>
      </c>
      <c r="G4794" s="259" t="s">
        <v>404</v>
      </c>
      <c r="H4794" s="259">
        <v>1</v>
      </c>
      <c r="I4794" s="259" t="s">
        <v>8963</v>
      </c>
      <c r="J4794" s="259" t="s">
        <v>5941</v>
      </c>
      <c r="K4794" s="259" t="s">
        <v>8973</v>
      </c>
      <c r="L4794" s="260">
        <v>45652</v>
      </c>
      <c r="M4794" s="259" t="s">
        <v>20</v>
      </c>
    </row>
    <row r="4795" spans="1:13" x14ac:dyDescent="0.35">
      <c r="A4795" s="261" t="s">
        <v>693</v>
      </c>
      <c r="B4795" s="261" t="s">
        <v>694</v>
      </c>
      <c r="C4795" s="261" t="s">
        <v>61</v>
      </c>
      <c r="D4795" s="261" t="s">
        <v>807</v>
      </c>
      <c r="E4795" s="261">
        <v>1729928</v>
      </c>
      <c r="F4795" s="261" t="s">
        <v>8962</v>
      </c>
      <c r="G4795" s="261" t="s">
        <v>404</v>
      </c>
      <c r="H4795" s="261">
        <v>1</v>
      </c>
      <c r="I4795" s="261" t="s">
        <v>8963</v>
      </c>
      <c r="J4795" s="261" t="s">
        <v>8974</v>
      </c>
      <c r="K4795" s="261" t="s">
        <v>8975</v>
      </c>
      <c r="L4795" s="262">
        <v>45652</v>
      </c>
      <c r="M4795" s="261" t="s">
        <v>20</v>
      </c>
    </row>
    <row r="4796" spans="1:13" x14ac:dyDescent="0.35">
      <c r="A4796" s="259" t="s">
        <v>693</v>
      </c>
      <c r="B4796" s="259" t="s">
        <v>694</v>
      </c>
      <c r="C4796" s="259" t="s">
        <v>61</v>
      </c>
      <c r="D4796" s="259" t="s">
        <v>810</v>
      </c>
      <c r="E4796" s="259">
        <v>379476</v>
      </c>
      <c r="F4796" s="259" t="s">
        <v>8962</v>
      </c>
      <c r="G4796" s="259" t="s">
        <v>404</v>
      </c>
      <c r="H4796" s="259">
        <v>1</v>
      </c>
      <c r="I4796" s="259" t="s">
        <v>8963</v>
      </c>
      <c r="J4796" s="259" t="s">
        <v>8976</v>
      </c>
      <c r="K4796" s="259" t="s">
        <v>8977</v>
      </c>
      <c r="L4796" s="260">
        <v>45652</v>
      </c>
      <c r="M4796" s="259" t="s">
        <v>20</v>
      </c>
    </row>
    <row r="4797" spans="1:13" x14ac:dyDescent="0.35">
      <c r="A4797" s="261" t="s">
        <v>693</v>
      </c>
      <c r="B4797" s="261" t="s">
        <v>694</v>
      </c>
      <c r="C4797" s="261" t="s">
        <v>61</v>
      </c>
      <c r="D4797" s="261" t="s">
        <v>813</v>
      </c>
      <c r="E4797" s="261">
        <v>0</v>
      </c>
      <c r="F4797" s="261" t="s">
        <v>8962</v>
      </c>
      <c r="G4797" s="261" t="s">
        <v>404</v>
      </c>
      <c r="H4797" s="261">
        <v>1</v>
      </c>
      <c r="I4797" s="261" t="s">
        <v>8963</v>
      </c>
      <c r="J4797" s="261" t="s">
        <v>8976</v>
      </c>
      <c r="K4797" s="261" t="s">
        <v>8978</v>
      </c>
      <c r="L4797" s="262">
        <v>45652</v>
      </c>
      <c r="M4797" s="261" t="s">
        <v>20</v>
      </c>
    </row>
    <row r="4798" spans="1:13" x14ac:dyDescent="0.35">
      <c r="A4798" s="259" t="s">
        <v>693</v>
      </c>
      <c r="B4798" s="259" t="s">
        <v>694</v>
      </c>
      <c r="C4798" s="259" t="s">
        <v>61</v>
      </c>
      <c r="D4798" s="259" t="s">
        <v>679</v>
      </c>
      <c r="E4798" s="259">
        <v>0</v>
      </c>
      <c r="F4798" s="259" t="s">
        <v>8962</v>
      </c>
      <c r="G4798" s="259" t="s">
        <v>404</v>
      </c>
      <c r="H4798" s="259">
        <v>1</v>
      </c>
      <c r="I4798" s="259" t="s">
        <v>8963</v>
      </c>
      <c r="J4798" s="259" t="s">
        <v>8976</v>
      </c>
      <c r="K4798" s="259" t="s">
        <v>8979</v>
      </c>
      <c r="L4798" s="260">
        <v>45652</v>
      </c>
      <c r="M4798" s="259" t="s">
        <v>20</v>
      </c>
    </row>
    <row r="4799" spans="1:13" x14ac:dyDescent="0.35">
      <c r="A4799" s="261" t="s">
        <v>683</v>
      </c>
      <c r="B4799" s="261" t="s">
        <v>684</v>
      </c>
      <c r="C4799" s="261" t="s">
        <v>61</v>
      </c>
      <c r="D4799" s="261" t="s">
        <v>759</v>
      </c>
      <c r="E4799" s="261">
        <v>69323713</v>
      </c>
      <c r="F4799" s="261" t="s">
        <v>8920</v>
      </c>
      <c r="G4799" s="261" t="s">
        <v>723</v>
      </c>
      <c r="H4799" s="261">
        <v>2</v>
      </c>
      <c r="I4799" s="261" t="s">
        <v>8921</v>
      </c>
      <c r="J4799" s="261" t="s">
        <v>8980</v>
      </c>
      <c r="K4799" s="261" t="s">
        <v>8981</v>
      </c>
      <c r="L4799" s="262">
        <v>45652</v>
      </c>
      <c r="M4799" s="261" t="s">
        <v>20</v>
      </c>
    </row>
    <row r="4800" spans="1:13" x14ac:dyDescent="0.35">
      <c r="A4800" s="259" t="s">
        <v>683</v>
      </c>
      <c r="B4800" s="259" t="s">
        <v>684</v>
      </c>
      <c r="C4800" s="259" t="s">
        <v>61</v>
      </c>
      <c r="D4800" s="259" t="s">
        <v>764</v>
      </c>
      <c r="E4800" s="259">
        <v>441435</v>
      </c>
      <c r="F4800" s="259" t="s">
        <v>8982</v>
      </c>
      <c r="G4800" s="259" t="s">
        <v>723</v>
      </c>
      <c r="H4800" s="259">
        <v>2</v>
      </c>
      <c r="I4800" s="259" t="s">
        <v>8983</v>
      </c>
      <c r="J4800" s="259" t="s">
        <v>8984</v>
      </c>
      <c r="K4800" s="259" t="s">
        <v>8985</v>
      </c>
      <c r="L4800" s="260">
        <v>45652</v>
      </c>
      <c r="M4800" s="259" t="s">
        <v>20</v>
      </c>
    </row>
    <row r="4801" spans="1:13" x14ac:dyDescent="0.35">
      <c r="A4801" s="261" t="s">
        <v>683</v>
      </c>
      <c r="B4801" s="261" t="s">
        <v>684</v>
      </c>
      <c r="C4801" s="261" t="s">
        <v>61</v>
      </c>
      <c r="D4801" s="261" t="s">
        <v>769</v>
      </c>
      <c r="E4801" s="261">
        <v>22102011</v>
      </c>
      <c r="F4801" s="261" t="s">
        <v>8986</v>
      </c>
      <c r="G4801" s="261" t="s">
        <v>723</v>
      </c>
      <c r="H4801" s="261">
        <v>2</v>
      </c>
      <c r="I4801" s="261" t="s">
        <v>8987</v>
      </c>
      <c r="J4801" s="261" t="s">
        <v>8988</v>
      </c>
      <c r="K4801" s="261" t="s">
        <v>8989</v>
      </c>
      <c r="L4801" s="262">
        <v>45652</v>
      </c>
      <c r="M4801" s="261" t="s">
        <v>20</v>
      </c>
    </row>
    <row r="4802" spans="1:13" x14ac:dyDescent="0.35">
      <c r="A4802" s="259" t="s">
        <v>683</v>
      </c>
      <c r="B4802" s="259" t="s">
        <v>684</v>
      </c>
      <c r="C4802" s="259" t="s">
        <v>61</v>
      </c>
      <c r="D4802" s="259" t="s">
        <v>774</v>
      </c>
      <c r="E4802" s="259">
        <v>17124404</v>
      </c>
      <c r="F4802" s="259" t="s">
        <v>8986</v>
      </c>
      <c r="G4802" s="259" t="s">
        <v>723</v>
      </c>
      <c r="H4802" s="259">
        <v>2</v>
      </c>
      <c r="I4802" s="259" t="s">
        <v>8987</v>
      </c>
      <c r="J4802" s="259" t="s">
        <v>8990</v>
      </c>
      <c r="K4802" s="259" t="s">
        <v>8991</v>
      </c>
      <c r="L4802" s="260">
        <v>45652</v>
      </c>
      <c r="M4802" s="259" t="s">
        <v>20</v>
      </c>
    </row>
    <row r="4803" spans="1:13" x14ac:dyDescent="0.35">
      <c r="A4803" s="261" t="s">
        <v>683</v>
      </c>
      <c r="B4803" s="261" t="s">
        <v>684</v>
      </c>
      <c r="C4803" s="261" t="s">
        <v>61</v>
      </c>
      <c r="D4803" s="261" t="s">
        <v>463</v>
      </c>
      <c r="E4803" s="261">
        <v>231573</v>
      </c>
      <c r="F4803" s="261" t="s">
        <v>8992</v>
      </c>
      <c r="G4803" s="261" t="s">
        <v>404</v>
      </c>
      <c r="H4803" s="261">
        <v>1</v>
      </c>
      <c r="I4803" s="261" t="s">
        <v>8935</v>
      </c>
      <c r="J4803" s="261" t="s">
        <v>8993</v>
      </c>
      <c r="K4803" s="261" t="s">
        <v>8994</v>
      </c>
      <c r="L4803" s="262">
        <v>45652</v>
      </c>
      <c r="M4803" s="261" t="s">
        <v>20</v>
      </c>
    </row>
    <row r="4804" spans="1:13" x14ac:dyDescent="0.35">
      <c r="A4804" s="259" t="s">
        <v>683</v>
      </c>
      <c r="B4804" s="259" t="s">
        <v>684</v>
      </c>
      <c r="C4804" s="259" t="s">
        <v>61</v>
      </c>
      <c r="D4804" s="259" t="s">
        <v>644</v>
      </c>
      <c r="E4804" s="259">
        <v>0</v>
      </c>
      <c r="F4804" s="259" t="s">
        <v>8938</v>
      </c>
      <c r="G4804" s="259" t="s">
        <v>723</v>
      </c>
      <c r="H4804" s="259">
        <v>2</v>
      </c>
      <c r="I4804" s="259" t="s">
        <v>646</v>
      </c>
      <c r="J4804" s="259" t="s">
        <v>8939</v>
      </c>
      <c r="K4804" s="259" t="s">
        <v>8995</v>
      </c>
      <c r="L4804" s="260">
        <v>45652</v>
      </c>
      <c r="M4804" s="259" t="s">
        <v>20</v>
      </c>
    </row>
    <row r="4805" spans="1:13" x14ac:dyDescent="0.35">
      <c r="A4805" s="261" t="s">
        <v>683</v>
      </c>
      <c r="B4805" s="261" t="s">
        <v>684</v>
      </c>
      <c r="C4805" s="261" t="s">
        <v>61</v>
      </c>
      <c r="D4805" s="261" t="s">
        <v>649</v>
      </c>
      <c r="E4805" s="261">
        <v>0</v>
      </c>
      <c r="F4805" s="261" t="s">
        <v>8938</v>
      </c>
      <c r="G4805" s="261" t="s">
        <v>723</v>
      </c>
      <c r="H4805" s="261">
        <v>2</v>
      </c>
      <c r="I4805" s="261" t="s">
        <v>646</v>
      </c>
      <c r="J4805" s="261" t="s">
        <v>8939</v>
      </c>
      <c r="K4805" s="261" t="s">
        <v>8996</v>
      </c>
      <c r="L4805" s="262">
        <v>45652</v>
      </c>
      <c r="M4805" s="261" t="s">
        <v>20</v>
      </c>
    </row>
    <row r="4806" spans="1:13" x14ac:dyDescent="0.35">
      <c r="A4806" s="259" t="s">
        <v>683</v>
      </c>
      <c r="B4806" s="259" t="s">
        <v>684</v>
      </c>
      <c r="C4806" s="259" t="s">
        <v>61</v>
      </c>
      <c r="D4806" s="259" t="s">
        <v>797</v>
      </c>
      <c r="E4806" s="259">
        <v>611049</v>
      </c>
      <c r="F4806" s="259" t="s">
        <v>8997</v>
      </c>
      <c r="G4806" s="259" t="s">
        <v>723</v>
      </c>
      <c r="H4806" s="259">
        <v>2</v>
      </c>
      <c r="I4806" s="259" t="s">
        <v>8998</v>
      </c>
      <c r="J4806" s="259" t="s">
        <v>8999</v>
      </c>
      <c r="K4806" s="259" t="s">
        <v>9000</v>
      </c>
      <c r="L4806" s="260">
        <v>45652</v>
      </c>
      <c r="M4806" s="259" t="s">
        <v>20</v>
      </c>
    </row>
    <row r="4807" spans="1:13" x14ac:dyDescent="0.35">
      <c r="A4807" s="261" t="s">
        <v>683</v>
      </c>
      <c r="B4807" s="261" t="s">
        <v>684</v>
      </c>
      <c r="C4807" s="261" t="s">
        <v>61</v>
      </c>
      <c r="D4807" s="261" t="s">
        <v>802</v>
      </c>
      <c r="E4807" s="261">
        <v>4977607</v>
      </c>
      <c r="F4807" s="261" t="s">
        <v>9001</v>
      </c>
      <c r="G4807" s="261" t="s">
        <v>723</v>
      </c>
      <c r="H4807" s="261">
        <v>2</v>
      </c>
      <c r="I4807" s="261" t="s">
        <v>9002</v>
      </c>
      <c r="J4807" s="261" t="s">
        <v>9003</v>
      </c>
      <c r="K4807" s="261" t="s">
        <v>9004</v>
      </c>
      <c r="L4807" s="262">
        <v>45652</v>
      </c>
      <c r="M4807" s="261" t="s">
        <v>20</v>
      </c>
    </row>
    <row r="4808" spans="1:13" x14ac:dyDescent="0.35">
      <c r="A4808" s="259" t="s">
        <v>683</v>
      </c>
      <c r="B4808" s="259" t="s">
        <v>684</v>
      </c>
      <c r="C4808" s="259" t="s">
        <v>61</v>
      </c>
      <c r="D4808" s="259" t="s">
        <v>807</v>
      </c>
      <c r="E4808" s="259">
        <v>16513355</v>
      </c>
      <c r="F4808" s="259" t="s">
        <v>9005</v>
      </c>
      <c r="G4808" s="259" t="s">
        <v>723</v>
      </c>
      <c r="H4808" s="259">
        <v>2</v>
      </c>
      <c r="I4808" s="259" t="s">
        <v>9006</v>
      </c>
      <c r="J4808" s="259" t="s">
        <v>9007</v>
      </c>
      <c r="K4808" s="259" t="s">
        <v>9008</v>
      </c>
      <c r="L4808" s="260">
        <v>45652</v>
      </c>
      <c r="M4808" s="259" t="s">
        <v>20</v>
      </c>
    </row>
    <row r="4809" spans="1:13" x14ac:dyDescent="0.35">
      <c r="A4809" s="261" t="s">
        <v>683</v>
      </c>
      <c r="B4809" s="261" t="s">
        <v>684</v>
      </c>
      <c r="C4809" s="261" t="s">
        <v>61</v>
      </c>
      <c r="D4809" s="261" t="s">
        <v>810</v>
      </c>
      <c r="E4809" s="261">
        <v>611049</v>
      </c>
      <c r="F4809" s="261" t="s">
        <v>8997</v>
      </c>
      <c r="G4809" s="261" t="s">
        <v>723</v>
      </c>
      <c r="H4809" s="261">
        <v>2</v>
      </c>
      <c r="I4809" s="261" t="s">
        <v>8998</v>
      </c>
      <c r="J4809" s="261" t="s">
        <v>9009</v>
      </c>
      <c r="K4809" s="261" t="s">
        <v>9010</v>
      </c>
      <c r="L4809" s="262">
        <v>45652</v>
      </c>
      <c r="M4809" s="261" t="s">
        <v>20</v>
      </c>
    </row>
    <row r="4810" spans="1:13" x14ac:dyDescent="0.35">
      <c r="A4810" s="259" t="s">
        <v>683</v>
      </c>
      <c r="B4810" s="259" t="s">
        <v>684</v>
      </c>
      <c r="C4810" s="259" t="s">
        <v>61</v>
      </c>
      <c r="D4810" s="259" t="s">
        <v>813</v>
      </c>
      <c r="E4810" s="259">
        <v>0</v>
      </c>
      <c r="F4810" s="259" t="s">
        <v>9011</v>
      </c>
      <c r="G4810" s="259" t="s">
        <v>22</v>
      </c>
      <c r="H4810" s="259">
        <v>3</v>
      </c>
      <c r="I4810" s="259" t="s">
        <v>9012</v>
      </c>
      <c r="J4810" s="259" t="s">
        <v>9013</v>
      </c>
      <c r="K4810" s="259" t="s">
        <v>9014</v>
      </c>
      <c r="L4810" s="260">
        <v>45652</v>
      </c>
      <c r="M4810" s="259" t="s">
        <v>20</v>
      </c>
    </row>
    <row r="4811" spans="1:13" x14ac:dyDescent="0.35">
      <c r="A4811" s="261" t="s">
        <v>683</v>
      </c>
      <c r="B4811" s="261" t="s">
        <v>684</v>
      </c>
      <c r="C4811" s="261" t="s">
        <v>61</v>
      </c>
      <c r="D4811" s="261" t="s">
        <v>679</v>
      </c>
      <c r="E4811" s="261">
        <v>0</v>
      </c>
      <c r="F4811" s="261" t="s">
        <v>9011</v>
      </c>
      <c r="G4811" s="261" t="s">
        <v>22</v>
      </c>
      <c r="H4811" s="261">
        <v>3</v>
      </c>
      <c r="I4811" s="261" t="s">
        <v>9015</v>
      </c>
      <c r="J4811" s="261" t="s">
        <v>9016</v>
      </c>
      <c r="K4811" s="261" t="s">
        <v>9017</v>
      </c>
      <c r="L4811" s="262">
        <v>45652</v>
      </c>
      <c r="M4811" s="261" t="s">
        <v>20</v>
      </c>
    </row>
    <row r="4812" spans="1:13" x14ac:dyDescent="0.35">
      <c r="A4812" s="259" t="s">
        <v>475</v>
      </c>
      <c r="B4812" s="259" t="s">
        <v>476</v>
      </c>
      <c r="C4812" s="259" t="s">
        <v>477</v>
      </c>
      <c r="D4812" s="259" t="s">
        <v>759</v>
      </c>
      <c r="E4812" s="259">
        <v>1247885</v>
      </c>
      <c r="F4812" s="259" t="s">
        <v>9018</v>
      </c>
      <c r="G4812" s="259" t="s">
        <v>723</v>
      </c>
      <c r="H4812" s="259">
        <v>2</v>
      </c>
      <c r="I4812" s="259" t="s">
        <v>9019</v>
      </c>
      <c r="J4812" s="259" t="s">
        <v>9020</v>
      </c>
      <c r="K4812" s="259" t="s">
        <v>9021</v>
      </c>
      <c r="L4812" s="260">
        <v>45652</v>
      </c>
      <c r="M4812" s="259" t="s">
        <v>20</v>
      </c>
    </row>
    <row r="4813" spans="1:13" x14ac:dyDescent="0.35">
      <c r="A4813" s="261" t="s">
        <v>475</v>
      </c>
      <c r="B4813" s="261" t="s">
        <v>476</v>
      </c>
      <c r="C4813" s="261" t="s">
        <v>477</v>
      </c>
      <c r="D4813" s="261" t="s">
        <v>764</v>
      </c>
      <c r="E4813" s="261">
        <v>17200</v>
      </c>
      <c r="F4813" s="261" t="s">
        <v>9022</v>
      </c>
      <c r="G4813" s="261" t="s">
        <v>723</v>
      </c>
      <c r="H4813" s="261">
        <v>2</v>
      </c>
      <c r="I4813" s="261" t="s">
        <v>9019</v>
      </c>
      <c r="J4813" s="261" t="s">
        <v>9023</v>
      </c>
      <c r="K4813" s="261" t="s">
        <v>9024</v>
      </c>
      <c r="L4813" s="262">
        <v>45652</v>
      </c>
      <c r="M4813" s="261" t="s">
        <v>20</v>
      </c>
    </row>
    <row r="4814" spans="1:13" x14ac:dyDescent="0.35">
      <c r="A4814" s="259" t="s">
        <v>475</v>
      </c>
      <c r="B4814" s="259" t="s">
        <v>476</v>
      </c>
      <c r="C4814" s="259" t="s">
        <v>477</v>
      </c>
      <c r="D4814" s="259" t="s">
        <v>769</v>
      </c>
      <c r="E4814" s="259">
        <v>1204835</v>
      </c>
      <c r="F4814" s="259" t="s">
        <v>9025</v>
      </c>
      <c r="G4814" s="259" t="s">
        <v>723</v>
      </c>
      <c r="H4814" s="259">
        <v>2</v>
      </c>
      <c r="I4814" s="259" t="s">
        <v>9026</v>
      </c>
      <c r="J4814" s="259" t="s">
        <v>9027</v>
      </c>
      <c r="K4814" s="259" t="s">
        <v>9028</v>
      </c>
      <c r="L4814" s="260">
        <v>45652</v>
      </c>
      <c r="M4814" s="259" t="s">
        <v>20</v>
      </c>
    </row>
    <row r="4815" spans="1:13" x14ac:dyDescent="0.35">
      <c r="A4815" s="261" t="s">
        <v>475</v>
      </c>
      <c r="B4815" s="261" t="s">
        <v>476</v>
      </c>
      <c r="C4815" s="261" t="s">
        <v>477</v>
      </c>
      <c r="D4815" s="261" t="s">
        <v>774</v>
      </c>
      <c r="E4815" s="261">
        <v>764168</v>
      </c>
      <c r="F4815" s="261" t="s">
        <v>9025</v>
      </c>
      <c r="G4815" s="261" t="s">
        <v>723</v>
      </c>
      <c r="H4815" s="261">
        <v>2</v>
      </c>
      <c r="I4815" s="261" t="s">
        <v>9026</v>
      </c>
      <c r="J4815" s="261" t="s">
        <v>9029</v>
      </c>
      <c r="K4815" s="261" t="s">
        <v>9030</v>
      </c>
      <c r="L4815" s="262">
        <v>45652</v>
      </c>
      <c r="M4815" s="261" t="s">
        <v>20</v>
      </c>
    </row>
    <row r="4816" spans="1:13" x14ac:dyDescent="0.35">
      <c r="A4816" s="259" t="s">
        <v>475</v>
      </c>
      <c r="B4816" s="259" t="s">
        <v>476</v>
      </c>
      <c r="C4816" s="259" t="s">
        <v>477</v>
      </c>
      <c r="D4816" s="259" t="s">
        <v>463</v>
      </c>
      <c r="E4816" s="259" t="s">
        <v>17</v>
      </c>
      <c r="F4816" s="259" t="s">
        <v>17</v>
      </c>
      <c r="G4816" s="259" t="s">
        <v>17</v>
      </c>
      <c r="H4816" s="259" t="s">
        <v>17</v>
      </c>
      <c r="I4816" s="259" t="s">
        <v>17</v>
      </c>
      <c r="J4816" s="259" t="s">
        <v>17</v>
      </c>
      <c r="K4816" s="259" t="s">
        <v>9031</v>
      </c>
      <c r="L4816" s="260">
        <v>45652</v>
      </c>
      <c r="M4816" s="259" t="s">
        <v>20</v>
      </c>
    </row>
    <row r="4817" spans="1:13" x14ac:dyDescent="0.35">
      <c r="A4817" s="261" t="s">
        <v>475</v>
      </c>
      <c r="B4817" s="261" t="s">
        <v>476</v>
      </c>
      <c r="C4817" s="261" t="s">
        <v>477</v>
      </c>
      <c r="D4817" s="261" t="s">
        <v>644</v>
      </c>
      <c r="E4817" s="261">
        <v>0</v>
      </c>
      <c r="F4817" s="261" t="s">
        <v>9032</v>
      </c>
      <c r="G4817" s="261" t="s">
        <v>723</v>
      </c>
      <c r="H4817" s="261">
        <v>2</v>
      </c>
      <c r="I4817" s="261" t="s">
        <v>3328</v>
      </c>
      <c r="J4817" s="261" t="s">
        <v>9033</v>
      </c>
      <c r="K4817" s="261" t="s">
        <v>9034</v>
      </c>
      <c r="L4817" s="262">
        <v>45652</v>
      </c>
      <c r="M4817" s="261" t="s">
        <v>20</v>
      </c>
    </row>
    <row r="4818" spans="1:13" x14ac:dyDescent="0.35">
      <c r="A4818" s="259" t="s">
        <v>475</v>
      </c>
      <c r="B4818" s="259" t="s">
        <v>476</v>
      </c>
      <c r="C4818" s="259" t="s">
        <v>477</v>
      </c>
      <c r="D4818" s="259" t="s">
        <v>649</v>
      </c>
      <c r="E4818" s="259">
        <v>0</v>
      </c>
      <c r="F4818" s="259" t="s">
        <v>9032</v>
      </c>
      <c r="G4818" s="259" t="s">
        <v>723</v>
      </c>
      <c r="H4818" s="259">
        <v>2</v>
      </c>
      <c r="I4818" s="259" t="s">
        <v>3328</v>
      </c>
      <c r="J4818" s="259" t="s">
        <v>9033</v>
      </c>
      <c r="K4818" s="259" t="s">
        <v>9035</v>
      </c>
      <c r="L4818" s="260">
        <v>45652</v>
      </c>
      <c r="M4818" s="259" t="s">
        <v>20</v>
      </c>
    </row>
    <row r="4819" spans="1:13" x14ac:dyDescent="0.35">
      <c r="A4819" s="261" t="s">
        <v>475</v>
      </c>
      <c r="B4819" s="261" t="s">
        <v>476</v>
      </c>
      <c r="C4819" s="261" t="s">
        <v>477</v>
      </c>
      <c r="D4819" s="261" t="s">
        <v>797</v>
      </c>
      <c r="E4819" s="261">
        <v>303725</v>
      </c>
      <c r="F4819" s="261" t="s">
        <v>9025</v>
      </c>
      <c r="G4819" s="261" t="s">
        <v>723</v>
      </c>
      <c r="H4819" s="261">
        <v>2</v>
      </c>
      <c r="I4819" s="261" t="s">
        <v>9026</v>
      </c>
      <c r="J4819" s="261" t="s">
        <v>9036</v>
      </c>
      <c r="K4819" s="261" t="s">
        <v>9037</v>
      </c>
      <c r="L4819" s="262">
        <v>45652</v>
      </c>
      <c r="M4819" s="261" t="s">
        <v>20</v>
      </c>
    </row>
    <row r="4820" spans="1:13" x14ac:dyDescent="0.35">
      <c r="A4820" s="259" t="s">
        <v>475</v>
      </c>
      <c r="B4820" s="259" t="s">
        <v>476</v>
      </c>
      <c r="C4820" s="259" t="s">
        <v>477</v>
      </c>
      <c r="D4820" s="259" t="s">
        <v>802</v>
      </c>
      <c r="E4820" s="259">
        <v>440667</v>
      </c>
      <c r="F4820" s="259" t="s">
        <v>9025</v>
      </c>
      <c r="G4820" s="259" t="s">
        <v>723</v>
      </c>
      <c r="H4820" s="259">
        <v>2</v>
      </c>
      <c r="I4820" s="259" t="s">
        <v>9038</v>
      </c>
      <c r="J4820" s="259" t="s">
        <v>9039</v>
      </c>
      <c r="K4820" s="259" t="s">
        <v>9040</v>
      </c>
      <c r="L4820" s="260">
        <v>45652</v>
      </c>
      <c r="M4820" s="259" t="s">
        <v>20</v>
      </c>
    </row>
    <row r="4821" spans="1:13" x14ac:dyDescent="0.35">
      <c r="A4821" s="261" t="s">
        <v>475</v>
      </c>
      <c r="B4821" s="261" t="s">
        <v>476</v>
      </c>
      <c r="C4821" s="261" t="s">
        <v>477</v>
      </c>
      <c r="D4821" s="261" t="s">
        <v>807</v>
      </c>
      <c r="E4821" s="261">
        <v>460443</v>
      </c>
      <c r="F4821" s="261" t="s">
        <v>9025</v>
      </c>
      <c r="G4821" s="261" t="s">
        <v>723</v>
      </c>
      <c r="H4821" s="261">
        <v>2</v>
      </c>
      <c r="I4821" s="261" t="s">
        <v>9026</v>
      </c>
      <c r="J4821" s="261" t="s">
        <v>9041</v>
      </c>
      <c r="K4821" s="261" t="s">
        <v>9042</v>
      </c>
      <c r="L4821" s="262">
        <v>45652</v>
      </c>
      <c r="M4821" s="261" t="s">
        <v>20</v>
      </c>
    </row>
    <row r="4822" spans="1:13" x14ac:dyDescent="0.35">
      <c r="A4822" s="259" t="s">
        <v>475</v>
      </c>
      <c r="B4822" s="259" t="s">
        <v>476</v>
      </c>
      <c r="C4822" s="259" t="s">
        <v>477</v>
      </c>
      <c r="D4822" s="259" t="s">
        <v>810</v>
      </c>
      <c r="E4822" s="259">
        <v>269564</v>
      </c>
      <c r="F4822" s="259" t="s">
        <v>9025</v>
      </c>
      <c r="G4822" s="259" t="s">
        <v>723</v>
      </c>
      <c r="H4822" s="259">
        <v>2</v>
      </c>
      <c r="I4822" s="259" t="s">
        <v>9026</v>
      </c>
      <c r="J4822" s="259" t="s">
        <v>9043</v>
      </c>
      <c r="K4822" s="259" t="s">
        <v>9044</v>
      </c>
      <c r="L4822" s="260">
        <v>45652</v>
      </c>
      <c r="M4822" s="259" t="s">
        <v>20</v>
      </c>
    </row>
    <row r="4823" spans="1:13" x14ac:dyDescent="0.35">
      <c r="A4823" s="261" t="s">
        <v>475</v>
      </c>
      <c r="B4823" s="261" t="s">
        <v>476</v>
      </c>
      <c r="C4823" s="261" t="s">
        <v>477</v>
      </c>
      <c r="D4823" s="261" t="s">
        <v>813</v>
      </c>
      <c r="E4823" s="261">
        <v>34161</v>
      </c>
      <c r="F4823" s="261" t="s">
        <v>9025</v>
      </c>
      <c r="G4823" s="261" t="s">
        <v>723</v>
      </c>
      <c r="H4823" s="261">
        <v>2</v>
      </c>
      <c r="I4823" s="261" t="s">
        <v>9026</v>
      </c>
      <c r="J4823" s="261" t="s">
        <v>9043</v>
      </c>
      <c r="K4823" s="261" t="s">
        <v>9045</v>
      </c>
      <c r="L4823" s="262">
        <v>45652</v>
      </c>
      <c r="M4823" s="261" t="s">
        <v>20</v>
      </c>
    </row>
    <row r="4824" spans="1:13" x14ac:dyDescent="0.35">
      <c r="A4824" s="259" t="s">
        <v>475</v>
      </c>
      <c r="B4824" s="259" t="s">
        <v>476</v>
      </c>
      <c r="C4824" s="259" t="s">
        <v>477</v>
      </c>
      <c r="D4824" s="259" t="s">
        <v>679</v>
      </c>
      <c r="E4824" s="259">
        <v>0</v>
      </c>
      <c r="F4824" s="259" t="s">
        <v>9025</v>
      </c>
      <c r="G4824" s="259" t="s">
        <v>723</v>
      </c>
      <c r="H4824" s="259">
        <v>2</v>
      </c>
      <c r="I4824" s="259" t="s">
        <v>9026</v>
      </c>
      <c r="J4824" s="259" t="s">
        <v>9043</v>
      </c>
      <c r="K4824" s="259" t="s">
        <v>9046</v>
      </c>
      <c r="L4824" s="260">
        <v>45652</v>
      </c>
      <c r="M4824" s="259" t="s">
        <v>20</v>
      </c>
    </row>
    <row r="4825" spans="1:13" x14ac:dyDescent="0.35">
      <c r="A4825" s="261" t="s">
        <v>76</v>
      </c>
      <c r="B4825" s="261" t="s">
        <v>77</v>
      </c>
      <c r="C4825" s="261" t="s">
        <v>78</v>
      </c>
      <c r="D4825" s="261" t="s">
        <v>759</v>
      </c>
      <c r="E4825" s="261">
        <v>16755686</v>
      </c>
      <c r="F4825" s="261" t="s">
        <v>9047</v>
      </c>
      <c r="G4825" s="261" t="s">
        <v>723</v>
      </c>
      <c r="H4825" s="261">
        <v>2</v>
      </c>
      <c r="I4825" s="261" t="s">
        <v>9048</v>
      </c>
      <c r="J4825" s="261" t="s">
        <v>9049</v>
      </c>
      <c r="K4825" s="261" t="s">
        <v>9050</v>
      </c>
      <c r="L4825" s="262">
        <v>45652</v>
      </c>
      <c r="M4825" s="261" t="s">
        <v>352</v>
      </c>
    </row>
    <row r="4826" spans="1:13" x14ac:dyDescent="0.35">
      <c r="A4826" s="259" t="s">
        <v>76</v>
      </c>
      <c r="B4826" s="259" t="s">
        <v>77</v>
      </c>
      <c r="C4826" s="259" t="s">
        <v>78</v>
      </c>
      <c r="D4826" s="259" t="s">
        <v>764</v>
      </c>
      <c r="E4826" s="259">
        <v>386850</v>
      </c>
      <c r="F4826" s="259" t="s">
        <v>9051</v>
      </c>
      <c r="G4826" s="259" t="s">
        <v>404</v>
      </c>
      <c r="H4826" s="259">
        <v>1</v>
      </c>
      <c r="I4826" s="259" t="s">
        <v>9048</v>
      </c>
      <c r="J4826" s="259" t="s">
        <v>9052</v>
      </c>
      <c r="K4826" s="259" t="s">
        <v>9053</v>
      </c>
      <c r="L4826" s="260">
        <v>45652</v>
      </c>
      <c r="M4826" s="259" t="s">
        <v>20</v>
      </c>
    </row>
    <row r="4827" spans="1:13" x14ac:dyDescent="0.35">
      <c r="A4827" s="261" t="s">
        <v>76</v>
      </c>
      <c r="B4827" s="261" t="s">
        <v>77</v>
      </c>
      <c r="C4827" s="261" t="s">
        <v>78</v>
      </c>
      <c r="D4827" s="261" t="s">
        <v>769</v>
      </c>
      <c r="E4827" s="261">
        <v>16755686</v>
      </c>
      <c r="F4827" s="261" t="s">
        <v>9054</v>
      </c>
      <c r="G4827" s="261" t="s">
        <v>723</v>
      </c>
      <c r="H4827" s="261">
        <v>2</v>
      </c>
      <c r="I4827" s="261" t="s">
        <v>9055</v>
      </c>
      <c r="J4827" s="261" t="s">
        <v>9056</v>
      </c>
      <c r="K4827" s="261" t="s">
        <v>9057</v>
      </c>
      <c r="L4827" s="262">
        <v>45652</v>
      </c>
      <c r="M4827" s="261" t="s">
        <v>20</v>
      </c>
    </row>
    <row r="4828" spans="1:13" x14ac:dyDescent="0.35">
      <c r="A4828" s="259" t="s">
        <v>76</v>
      </c>
      <c r="B4828" s="259" t="s">
        <v>77</v>
      </c>
      <c r="C4828" s="259" t="s">
        <v>78</v>
      </c>
      <c r="D4828" s="259" t="s">
        <v>774</v>
      </c>
      <c r="E4828" s="259">
        <v>16755686</v>
      </c>
      <c r="F4828" s="259" t="s">
        <v>9054</v>
      </c>
      <c r="G4828" s="259" t="s">
        <v>723</v>
      </c>
      <c r="H4828" s="259">
        <v>2</v>
      </c>
      <c r="I4828" s="259" t="s">
        <v>9055</v>
      </c>
      <c r="J4828" s="259" t="s">
        <v>9058</v>
      </c>
      <c r="K4828" s="259" t="s">
        <v>9059</v>
      </c>
      <c r="L4828" s="260">
        <v>45652</v>
      </c>
      <c r="M4828" s="259" t="s">
        <v>20</v>
      </c>
    </row>
    <row r="4829" spans="1:13" x14ac:dyDescent="0.35">
      <c r="A4829" s="261" t="s">
        <v>76</v>
      </c>
      <c r="B4829" s="261" t="s">
        <v>77</v>
      </c>
      <c r="C4829" s="261" t="s">
        <v>78</v>
      </c>
      <c r="D4829" s="261" t="s">
        <v>463</v>
      </c>
      <c r="E4829" s="261">
        <v>23316</v>
      </c>
      <c r="F4829" s="261" t="s">
        <v>9060</v>
      </c>
      <c r="G4829" s="261" t="s">
        <v>723</v>
      </c>
      <c r="H4829" s="261">
        <v>2</v>
      </c>
      <c r="I4829" s="261" t="s">
        <v>9061</v>
      </c>
      <c r="J4829" s="261" t="s">
        <v>9062</v>
      </c>
      <c r="K4829" s="261" t="s">
        <v>9063</v>
      </c>
      <c r="L4829" s="262">
        <v>45652</v>
      </c>
      <c r="M4829" s="261" t="s">
        <v>20</v>
      </c>
    </row>
    <row r="4830" spans="1:13" x14ac:dyDescent="0.35">
      <c r="A4830" s="259" t="s">
        <v>76</v>
      </c>
      <c r="B4830" s="259" t="s">
        <v>77</v>
      </c>
      <c r="C4830" s="259" t="s">
        <v>78</v>
      </c>
      <c r="D4830" s="259" t="s">
        <v>38</v>
      </c>
      <c r="E4830" s="259">
        <v>34552</v>
      </c>
      <c r="F4830" s="259" t="s">
        <v>9064</v>
      </c>
      <c r="G4830" s="259" t="s">
        <v>723</v>
      </c>
      <c r="H4830" s="259">
        <v>2</v>
      </c>
      <c r="I4830" s="259" t="s">
        <v>9065</v>
      </c>
      <c r="J4830" s="259" t="s">
        <v>9066</v>
      </c>
      <c r="K4830" s="259" t="s">
        <v>9067</v>
      </c>
      <c r="L4830" s="260">
        <v>45652</v>
      </c>
      <c r="M4830" s="259" t="s">
        <v>20</v>
      </c>
    </row>
    <row r="4831" spans="1:13" x14ac:dyDescent="0.35">
      <c r="A4831" s="261" t="s">
        <v>76</v>
      </c>
      <c r="B4831" s="261" t="s">
        <v>77</v>
      </c>
      <c r="C4831" s="261" t="s">
        <v>78</v>
      </c>
      <c r="D4831" s="261" t="s">
        <v>644</v>
      </c>
      <c r="E4831" s="261">
        <v>719</v>
      </c>
      <c r="F4831" s="261" t="s">
        <v>9068</v>
      </c>
      <c r="G4831" s="261" t="s">
        <v>723</v>
      </c>
      <c r="H4831" s="261">
        <v>2</v>
      </c>
      <c r="I4831" s="261" t="s">
        <v>9069</v>
      </c>
      <c r="J4831" s="261" t="s">
        <v>9070</v>
      </c>
      <c r="K4831" s="261" t="s">
        <v>9071</v>
      </c>
      <c r="L4831" s="262">
        <v>45652</v>
      </c>
      <c r="M4831" s="261" t="s">
        <v>20</v>
      </c>
    </row>
    <row r="4832" spans="1:13" x14ac:dyDescent="0.35">
      <c r="A4832" s="259" t="s">
        <v>76</v>
      </c>
      <c r="B4832" s="259" t="s">
        <v>77</v>
      </c>
      <c r="C4832" s="259" t="s">
        <v>78</v>
      </c>
      <c r="D4832" s="259" t="s">
        <v>649</v>
      </c>
      <c r="E4832" s="259">
        <v>719</v>
      </c>
      <c r="F4832" s="259" t="s">
        <v>9068</v>
      </c>
      <c r="G4832" s="259" t="s">
        <v>723</v>
      </c>
      <c r="H4832" s="259">
        <v>2</v>
      </c>
      <c r="I4832" s="259" t="s">
        <v>9069</v>
      </c>
      <c r="J4832" s="259" t="s">
        <v>9072</v>
      </c>
      <c r="K4832" s="259" t="s">
        <v>9073</v>
      </c>
      <c r="L4832" s="260">
        <v>45652</v>
      </c>
      <c r="M4832" s="259" t="s">
        <v>20</v>
      </c>
    </row>
    <row r="4833" spans="1:13" x14ac:dyDescent="0.35">
      <c r="A4833" s="261" t="s">
        <v>76</v>
      </c>
      <c r="B4833" s="261" t="s">
        <v>77</v>
      </c>
      <c r="C4833" s="261" t="s">
        <v>78</v>
      </c>
      <c r="D4833" s="261" t="s">
        <v>797</v>
      </c>
      <c r="E4833" s="261">
        <v>7600000</v>
      </c>
      <c r="F4833" s="261" t="s">
        <v>9074</v>
      </c>
      <c r="G4833" s="261" t="s">
        <v>723</v>
      </c>
      <c r="H4833" s="261">
        <v>2</v>
      </c>
      <c r="I4833" s="261" t="s">
        <v>9075</v>
      </c>
      <c r="J4833" s="261" t="s">
        <v>9076</v>
      </c>
      <c r="K4833" s="261" t="s">
        <v>9077</v>
      </c>
      <c r="L4833" s="262">
        <v>45652</v>
      </c>
      <c r="M4833" s="261" t="s">
        <v>20</v>
      </c>
    </row>
    <row r="4834" spans="1:13" x14ac:dyDescent="0.35">
      <c r="A4834" s="259" t="s">
        <v>76</v>
      </c>
      <c r="B4834" s="259" t="s">
        <v>77</v>
      </c>
      <c r="C4834" s="259" t="s">
        <v>78</v>
      </c>
      <c r="D4834" s="259" t="s">
        <v>802</v>
      </c>
      <c r="E4834" s="259">
        <v>0</v>
      </c>
      <c r="F4834" s="259" t="s">
        <v>9078</v>
      </c>
      <c r="G4834" s="259" t="s">
        <v>723</v>
      </c>
      <c r="H4834" s="259">
        <v>2</v>
      </c>
      <c r="I4834" s="259" t="s">
        <v>9079</v>
      </c>
      <c r="J4834" s="259" t="s">
        <v>9080</v>
      </c>
      <c r="K4834" s="259" t="s">
        <v>9081</v>
      </c>
      <c r="L4834" s="260">
        <v>45652</v>
      </c>
      <c r="M4834" s="259" t="s">
        <v>20</v>
      </c>
    </row>
    <row r="4835" spans="1:13" x14ac:dyDescent="0.35">
      <c r="A4835" s="261" t="s">
        <v>76</v>
      </c>
      <c r="B4835" s="261" t="s">
        <v>77</v>
      </c>
      <c r="C4835" s="261" t="s">
        <v>78</v>
      </c>
      <c r="D4835" s="261" t="s">
        <v>807</v>
      </c>
      <c r="E4835" s="261">
        <v>9155686</v>
      </c>
      <c r="F4835" s="261" t="s">
        <v>9082</v>
      </c>
      <c r="G4835" s="261" t="s">
        <v>723</v>
      </c>
      <c r="H4835" s="261">
        <v>2</v>
      </c>
      <c r="I4835" s="261" t="s">
        <v>9083</v>
      </c>
      <c r="J4835" s="261" t="s">
        <v>9084</v>
      </c>
      <c r="K4835" s="261" t="s">
        <v>9085</v>
      </c>
      <c r="L4835" s="262">
        <v>45652</v>
      </c>
      <c r="M4835" s="261" t="s">
        <v>20</v>
      </c>
    </row>
    <row r="4836" spans="1:13" x14ac:dyDescent="0.35">
      <c r="A4836" s="259" t="s">
        <v>76</v>
      </c>
      <c r="B4836" s="259" t="s">
        <v>77</v>
      </c>
      <c r="C4836" s="259" t="s">
        <v>78</v>
      </c>
      <c r="D4836" s="259" t="s">
        <v>810</v>
      </c>
      <c r="E4836" s="259">
        <v>7600000</v>
      </c>
      <c r="F4836" s="259" t="s">
        <v>9074</v>
      </c>
      <c r="G4836" s="259" t="s">
        <v>723</v>
      </c>
      <c r="H4836" s="259">
        <v>2</v>
      </c>
      <c r="I4836" s="259" t="s">
        <v>9086</v>
      </c>
      <c r="J4836" s="259" t="s">
        <v>9087</v>
      </c>
      <c r="K4836" s="259" t="s">
        <v>9088</v>
      </c>
      <c r="L4836" s="260">
        <v>45652</v>
      </c>
      <c r="M4836" s="259" t="s">
        <v>20</v>
      </c>
    </row>
    <row r="4837" spans="1:13" x14ac:dyDescent="0.35">
      <c r="A4837" s="261" t="s">
        <v>76</v>
      </c>
      <c r="B4837" s="261" t="s">
        <v>77</v>
      </c>
      <c r="C4837" s="261" t="s">
        <v>78</v>
      </c>
      <c r="D4837" s="261" t="s">
        <v>813</v>
      </c>
      <c r="E4837" s="261" t="s">
        <v>17</v>
      </c>
      <c r="F4837" s="261" t="s">
        <v>9089</v>
      </c>
      <c r="G4837" s="261" t="s">
        <v>22</v>
      </c>
      <c r="H4837" s="261">
        <v>3</v>
      </c>
      <c r="I4837" s="261" t="s">
        <v>9090</v>
      </c>
      <c r="J4837" s="261" t="s">
        <v>9091</v>
      </c>
      <c r="K4837" s="261" t="s">
        <v>9092</v>
      </c>
      <c r="L4837" s="262">
        <v>45652</v>
      </c>
      <c r="M4837" s="261" t="s">
        <v>20</v>
      </c>
    </row>
    <row r="4838" spans="1:13" x14ac:dyDescent="0.35">
      <c r="A4838" s="259" t="s">
        <v>76</v>
      </c>
      <c r="B4838" s="259" t="s">
        <v>77</v>
      </c>
      <c r="C4838" s="259" t="s">
        <v>78</v>
      </c>
      <c r="D4838" s="259" t="s">
        <v>679</v>
      </c>
      <c r="E4838" s="259" t="s">
        <v>17</v>
      </c>
      <c r="F4838" s="259" t="s">
        <v>424</v>
      </c>
      <c r="G4838" s="259" t="s">
        <v>22</v>
      </c>
      <c r="H4838" s="259">
        <v>3</v>
      </c>
      <c r="I4838" s="259" t="s">
        <v>17</v>
      </c>
      <c r="J4838" s="259" t="s">
        <v>9093</v>
      </c>
      <c r="K4838" s="259" t="s">
        <v>9094</v>
      </c>
      <c r="L4838" s="260">
        <v>45652</v>
      </c>
      <c r="M4838" s="259" t="s">
        <v>20</v>
      </c>
    </row>
    <row r="4839" spans="1:13" x14ac:dyDescent="0.35">
      <c r="A4839" s="261" t="s">
        <v>460</v>
      </c>
      <c r="B4839" s="261" t="s">
        <v>461</v>
      </c>
      <c r="C4839" s="261" t="s">
        <v>462</v>
      </c>
      <c r="D4839" s="261" t="s">
        <v>759</v>
      </c>
      <c r="E4839" s="261">
        <v>3022402</v>
      </c>
      <c r="F4839" s="261" t="s">
        <v>9095</v>
      </c>
      <c r="G4839" s="261" t="s">
        <v>723</v>
      </c>
      <c r="H4839" s="261">
        <v>2</v>
      </c>
      <c r="I4839" s="261" t="s">
        <v>9096</v>
      </c>
      <c r="J4839" s="261" t="s">
        <v>9097</v>
      </c>
      <c r="K4839" s="261" t="s">
        <v>9098</v>
      </c>
      <c r="L4839" s="262">
        <v>45652</v>
      </c>
      <c r="M4839" s="261" t="s">
        <v>20</v>
      </c>
    </row>
    <row r="4840" spans="1:13" x14ac:dyDescent="0.35">
      <c r="A4840" s="259" t="s">
        <v>460</v>
      </c>
      <c r="B4840" s="259" t="s">
        <v>461</v>
      </c>
      <c r="C4840" s="259" t="s">
        <v>462</v>
      </c>
      <c r="D4840" s="259" t="s">
        <v>764</v>
      </c>
      <c r="E4840" s="259">
        <v>823290</v>
      </c>
      <c r="F4840" s="259" t="s">
        <v>9099</v>
      </c>
      <c r="G4840" s="259" t="s">
        <v>723</v>
      </c>
      <c r="H4840" s="259">
        <v>2</v>
      </c>
      <c r="I4840" s="259" t="s">
        <v>9100</v>
      </c>
      <c r="J4840" s="259" t="s">
        <v>9101</v>
      </c>
      <c r="K4840" s="259" t="s">
        <v>9102</v>
      </c>
      <c r="L4840" s="260">
        <v>45652</v>
      </c>
      <c r="M4840" s="259" t="s">
        <v>20</v>
      </c>
    </row>
    <row r="4841" spans="1:13" x14ac:dyDescent="0.35">
      <c r="A4841" s="261" t="s">
        <v>460</v>
      </c>
      <c r="B4841" s="261" t="s">
        <v>461</v>
      </c>
      <c r="C4841" s="261" t="s">
        <v>462</v>
      </c>
      <c r="D4841" s="261" t="s">
        <v>769</v>
      </c>
      <c r="E4841" s="261">
        <v>3022402</v>
      </c>
      <c r="F4841" s="261" t="s">
        <v>9103</v>
      </c>
      <c r="G4841" s="261" t="s">
        <v>723</v>
      </c>
      <c r="H4841" s="261">
        <v>2</v>
      </c>
      <c r="I4841" s="261" t="s">
        <v>9104</v>
      </c>
      <c r="J4841" s="261" t="s">
        <v>9105</v>
      </c>
      <c r="K4841" s="261" t="s">
        <v>9106</v>
      </c>
      <c r="L4841" s="262">
        <v>45652</v>
      </c>
      <c r="M4841" s="261" t="s">
        <v>20</v>
      </c>
    </row>
    <row r="4842" spans="1:13" x14ac:dyDescent="0.35">
      <c r="A4842" s="259" t="s">
        <v>460</v>
      </c>
      <c r="B4842" s="259" t="s">
        <v>461</v>
      </c>
      <c r="C4842" s="259" t="s">
        <v>462</v>
      </c>
      <c r="D4842" s="259" t="s">
        <v>774</v>
      </c>
      <c r="E4842" s="259">
        <v>2045751</v>
      </c>
      <c r="F4842" s="259" t="s">
        <v>9103</v>
      </c>
      <c r="G4842" s="259" t="s">
        <v>723</v>
      </c>
      <c r="H4842" s="259">
        <v>2</v>
      </c>
      <c r="I4842" s="259" t="s">
        <v>9104</v>
      </c>
      <c r="J4842" s="259" t="s">
        <v>9029</v>
      </c>
      <c r="K4842" s="259" t="s">
        <v>9107</v>
      </c>
      <c r="L4842" s="260">
        <v>45652</v>
      </c>
      <c r="M4842" s="259" t="s">
        <v>20</v>
      </c>
    </row>
    <row r="4843" spans="1:13" x14ac:dyDescent="0.35">
      <c r="A4843" s="261" t="s">
        <v>460</v>
      </c>
      <c r="B4843" s="261" t="s">
        <v>461</v>
      </c>
      <c r="C4843" s="261" t="s">
        <v>462</v>
      </c>
      <c r="D4843" s="261" t="s">
        <v>644</v>
      </c>
      <c r="E4843" s="261">
        <v>0</v>
      </c>
      <c r="F4843" s="261" t="s">
        <v>9108</v>
      </c>
      <c r="G4843" s="261" t="s">
        <v>723</v>
      </c>
      <c r="H4843" s="261">
        <v>2</v>
      </c>
      <c r="I4843" s="261" t="s">
        <v>3328</v>
      </c>
      <c r="J4843" s="261" t="s">
        <v>9109</v>
      </c>
      <c r="K4843" s="261" t="s">
        <v>9110</v>
      </c>
      <c r="L4843" s="262">
        <v>45652</v>
      </c>
      <c r="M4843" s="261" t="s">
        <v>20</v>
      </c>
    </row>
    <row r="4844" spans="1:13" x14ac:dyDescent="0.35">
      <c r="A4844" s="259" t="s">
        <v>460</v>
      </c>
      <c r="B4844" s="259" t="s">
        <v>461</v>
      </c>
      <c r="C4844" s="259" t="s">
        <v>462</v>
      </c>
      <c r="D4844" s="259" t="s">
        <v>649</v>
      </c>
      <c r="E4844" s="259">
        <v>0</v>
      </c>
      <c r="F4844" s="259" t="s">
        <v>9108</v>
      </c>
      <c r="G4844" s="259" t="s">
        <v>723</v>
      </c>
      <c r="H4844" s="259">
        <v>2</v>
      </c>
      <c r="I4844" s="259" t="s">
        <v>3328</v>
      </c>
      <c r="J4844" s="259" t="s">
        <v>9109</v>
      </c>
      <c r="K4844" s="259" t="s">
        <v>9111</v>
      </c>
      <c r="L4844" s="260">
        <v>45652</v>
      </c>
      <c r="M4844" s="259" t="s">
        <v>20</v>
      </c>
    </row>
    <row r="4845" spans="1:13" x14ac:dyDescent="0.35">
      <c r="A4845" s="261" t="s">
        <v>460</v>
      </c>
      <c r="B4845" s="261" t="s">
        <v>461</v>
      </c>
      <c r="C4845" s="261" t="s">
        <v>462</v>
      </c>
      <c r="D4845" s="261" t="s">
        <v>797</v>
      </c>
      <c r="E4845" s="261">
        <v>1255643</v>
      </c>
      <c r="F4845" s="261" t="s">
        <v>9112</v>
      </c>
      <c r="G4845" s="261" t="s">
        <v>723</v>
      </c>
      <c r="H4845" s="261">
        <v>2</v>
      </c>
      <c r="I4845" s="261" t="s">
        <v>9113</v>
      </c>
      <c r="J4845" s="261" t="s">
        <v>9114</v>
      </c>
      <c r="K4845" s="261" t="s">
        <v>9115</v>
      </c>
      <c r="L4845" s="262">
        <v>45652</v>
      </c>
      <c r="M4845" s="261" t="s">
        <v>20</v>
      </c>
    </row>
    <row r="4846" spans="1:13" x14ac:dyDescent="0.35">
      <c r="A4846" s="259" t="s">
        <v>460</v>
      </c>
      <c r="B4846" s="259" t="s">
        <v>461</v>
      </c>
      <c r="C4846" s="259" t="s">
        <v>462</v>
      </c>
      <c r="D4846" s="259" t="s">
        <v>802</v>
      </c>
      <c r="E4846" s="259">
        <v>976651</v>
      </c>
      <c r="F4846" s="259" t="s">
        <v>9103</v>
      </c>
      <c r="G4846" s="259" t="s">
        <v>723</v>
      </c>
      <c r="H4846" s="259">
        <v>2</v>
      </c>
      <c r="I4846" s="259" t="s">
        <v>9104</v>
      </c>
      <c r="J4846" s="259" t="s">
        <v>9116</v>
      </c>
      <c r="K4846" s="259" t="s">
        <v>9117</v>
      </c>
      <c r="L4846" s="260">
        <v>45652</v>
      </c>
      <c r="M4846" s="259" t="s">
        <v>20</v>
      </c>
    </row>
    <row r="4847" spans="1:13" x14ac:dyDescent="0.35">
      <c r="A4847" s="261" t="s">
        <v>460</v>
      </c>
      <c r="B4847" s="261" t="s">
        <v>461</v>
      </c>
      <c r="C4847" s="261" t="s">
        <v>462</v>
      </c>
      <c r="D4847" s="261" t="s">
        <v>807</v>
      </c>
      <c r="E4847" s="261">
        <v>790108</v>
      </c>
      <c r="F4847" s="261" t="s">
        <v>9103</v>
      </c>
      <c r="G4847" s="261" t="s">
        <v>723</v>
      </c>
      <c r="H4847" s="261">
        <v>2</v>
      </c>
      <c r="I4847" s="261" t="s">
        <v>9104</v>
      </c>
      <c r="J4847" s="261" t="s">
        <v>9041</v>
      </c>
      <c r="K4847" s="261" t="s">
        <v>9118</v>
      </c>
      <c r="L4847" s="262">
        <v>45652</v>
      </c>
      <c r="M4847" s="261" t="s">
        <v>20</v>
      </c>
    </row>
    <row r="4848" spans="1:13" x14ac:dyDescent="0.35">
      <c r="A4848" s="259" t="s">
        <v>460</v>
      </c>
      <c r="B4848" s="259" t="s">
        <v>461</v>
      </c>
      <c r="C4848" s="259" t="s">
        <v>462</v>
      </c>
      <c r="D4848" s="259" t="s">
        <v>810</v>
      </c>
      <c r="E4848" s="259">
        <v>1155611</v>
      </c>
      <c r="F4848" s="259" t="s">
        <v>9103</v>
      </c>
      <c r="G4848" s="259" t="s">
        <v>723</v>
      </c>
      <c r="H4848" s="259">
        <v>2</v>
      </c>
      <c r="I4848" s="259" t="s">
        <v>9104</v>
      </c>
      <c r="J4848" s="259" t="s">
        <v>9119</v>
      </c>
      <c r="K4848" s="259" t="s">
        <v>9120</v>
      </c>
      <c r="L4848" s="260">
        <v>45652</v>
      </c>
      <c r="M4848" s="259" t="s">
        <v>20</v>
      </c>
    </row>
    <row r="4849" spans="1:13" x14ac:dyDescent="0.35">
      <c r="A4849" s="261" t="s">
        <v>460</v>
      </c>
      <c r="B4849" s="261" t="s">
        <v>461</v>
      </c>
      <c r="C4849" s="261" t="s">
        <v>462</v>
      </c>
      <c r="D4849" s="261" t="s">
        <v>813</v>
      </c>
      <c r="E4849" s="261">
        <v>100032</v>
      </c>
      <c r="F4849" s="261" t="s">
        <v>9103</v>
      </c>
      <c r="G4849" s="261" t="s">
        <v>404</v>
      </c>
      <c r="H4849" s="261">
        <v>1</v>
      </c>
      <c r="I4849" s="261" t="s">
        <v>9104</v>
      </c>
      <c r="J4849" s="261" t="s">
        <v>9043</v>
      </c>
      <c r="K4849" s="261" t="s">
        <v>9121</v>
      </c>
      <c r="L4849" s="262">
        <v>45652</v>
      </c>
      <c r="M4849" s="261" t="s">
        <v>20</v>
      </c>
    </row>
    <row r="4850" spans="1:13" x14ac:dyDescent="0.35">
      <c r="A4850" s="259" t="s">
        <v>460</v>
      </c>
      <c r="B4850" s="259" t="s">
        <v>461</v>
      </c>
      <c r="C4850" s="259" t="s">
        <v>462</v>
      </c>
      <c r="D4850" s="259" t="s">
        <v>679</v>
      </c>
      <c r="E4850" s="259">
        <v>0</v>
      </c>
      <c r="F4850" s="259" t="s">
        <v>9103</v>
      </c>
      <c r="G4850" s="259" t="s">
        <v>404</v>
      </c>
      <c r="H4850" s="259">
        <v>1</v>
      </c>
      <c r="I4850" s="259" t="s">
        <v>9104</v>
      </c>
      <c r="J4850" s="259" t="s">
        <v>9043</v>
      </c>
      <c r="K4850" s="259" t="s">
        <v>9122</v>
      </c>
      <c r="L4850" s="260">
        <v>45652</v>
      </c>
      <c r="M4850" s="259" t="s">
        <v>20</v>
      </c>
    </row>
    <row r="4851" spans="1:13" x14ac:dyDescent="0.35">
      <c r="A4851" s="261" t="s">
        <v>983</v>
      </c>
      <c r="B4851" s="261" t="s">
        <v>984</v>
      </c>
      <c r="C4851" s="261" t="s">
        <v>985</v>
      </c>
      <c r="D4851" s="261" t="s">
        <v>759</v>
      </c>
      <c r="E4851" s="261">
        <v>21872357</v>
      </c>
      <c r="F4851" s="261" t="s">
        <v>9123</v>
      </c>
      <c r="G4851" s="261" t="s">
        <v>723</v>
      </c>
      <c r="H4851" s="261">
        <v>2</v>
      </c>
      <c r="I4851" s="261" t="s">
        <v>9124</v>
      </c>
      <c r="J4851" s="261" t="s">
        <v>9125</v>
      </c>
      <c r="K4851" s="261" t="s">
        <v>9126</v>
      </c>
      <c r="L4851" s="262">
        <v>45652</v>
      </c>
      <c r="M4851" s="261" t="s">
        <v>20</v>
      </c>
    </row>
    <row r="4852" spans="1:13" x14ac:dyDescent="0.35">
      <c r="A4852" s="259" t="s">
        <v>983</v>
      </c>
      <c r="B4852" s="259" t="s">
        <v>984</v>
      </c>
      <c r="C4852" s="259" t="s">
        <v>985</v>
      </c>
      <c r="D4852" s="259" t="s">
        <v>764</v>
      </c>
      <c r="E4852" s="259">
        <v>94080</v>
      </c>
      <c r="F4852" s="259" t="s">
        <v>9127</v>
      </c>
      <c r="G4852" s="259" t="s">
        <v>723</v>
      </c>
      <c r="H4852" s="259">
        <v>2</v>
      </c>
      <c r="I4852" s="259" t="s">
        <v>9128</v>
      </c>
      <c r="J4852" s="259" t="s">
        <v>9129</v>
      </c>
      <c r="K4852" s="259" t="s">
        <v>9130</v>
      </c>
      <c r="L4852" s="260">
        <v>45652</v>
      </c>
      <c r="M4852" s="259" t="s">
        <v>20</v>
      </c>
    </row>
    <row r="4853" spans="1:13" x14ac:dyDescent="0.35">
      <c r="A4853" s="261" t="s">
        <v>983</v>
      </c>
      <c r="B4853" s="261" t="s">
        <v>984</v>
      </c>
      <c r="C4853" s="261" t="s">
        <v>985</v>
      </c>
      <c r="D4853" s="261" t="s">
        <v>769</v>
      </c>
      <c r="E4853" s="261">
        <v>21872357</v>
      </c>
      <c r="F4853" s="261" t="s">
        <v>9131</v>
      </c>
      <c r="G4853" s="261" t="s">
        <v>723</v>
      </c>
      <c r="H4853" s="261">
        <v>2</v>
      </c>
      <c r="I4853" s="261" t="s">
        <v>9132</v>
      </c>
      <c r="J4853" s="261" t="s">
        <v>9133</v>
      </c>
      <c r="K4853" s="261" t="s">
        <v>9134</v>
      </c>
      <c r="L4853" s="262">
        <v>45652</v>
      </c>
      <c r="M4853" s="261" t="s">
        <v>20</v>
      </c>
    </row>
    <row r="4854" spans="1:13" x14ac:dyDescent="0.35">
      <c r="A4854" s="259" t="s">
        <v>983</v>
      </c>
      <c r="B4854" s="259" t="s">
        <v>984</v>
      </c>
      <c r="C4854" s="259" t="s">
        <v>985</v>
      </c>
      <c r="D4854" s="259" t="s">
        <v>774</v>
      </c>
      <c r="E4854" s="259">
        <v>9000000</v>
      </c>
      <c r="F4854" s="259" t="s">
        <v>9135</v>
      </c>
      <c r="G4854" s="259" t="s">
        <v>723</v>
      </c>
      <c r="H4854" s="259">
        <v>2</v>
      </c>
      <c r="I4854" s="259" t="s">
        <v>9136</v>
      </c>
      <c r="J4854" s="259" t="s">
        <v>9137</v>
      </c>
      <c r="K4854" s="259" t="s">
        <v>9138</v>
      </c>
      <c r="L4854" s="260">
        <v>45652</v>
      </c>
      <c r="M4854" s="259" t="s">
        <v>20</v>
      </c>
    </row>
    <row r="4855" spans="1:13" x14ac:dyDescent="0.35">
      <c r="A4855" s="261" t="s">
        <v>983</v>
      </c>
      <c r="B4855" s="261" t="s">
        <v>984</v>
      </c>
      <c r="C4855" s="261" t="s">
        <v>985</v>
      </c>
      <c r="D4855" s="261" t="s">
        <v>463</v>
      </c>
      <c r="E4855" s="261">
        <v>115000</v>
      </c>
      <c r="F4855" s="261" t="s">
        <v>9139</v>
      </c>
      <c r="G4855" s="261" t="s">
        <v>723</v>
      </c>
      <c r="H4855" s="261">
        <v>2</v>
      </c>
      <c r="I4855" s="261" t="s">
        <v>9140</v>
      </c>
      <c r="J4855" s="261" t="s">
        <v>9141</v>
      </c>
      <c r="K4855" s="261" t="s">
        <v>9142</v>
      </c>
      <c r="L4855" s="262">
        <v>45652</v>
      </c>
      <c r="M4855" s="261" t="s">
        <v>20</v>
      </c>
    </row>
    <row r="4856" spans="1:13" x14ac:dyDescent="0.35">
      <c r="A4856" s="259" t="s">
        <v>983</v>
      </c>
      <c r="B4856" s="259" t="s">
        <v>984</v>
      </c>
      <c r="C4856" s="259" t="s">
        <v>985</v>
      </c>
      <c r="D4856" s="259" t="s">
        <v>38</v>
      </c>
      <c r="E4856" s="259">
        <v>67</v>
      </c>
      <c r="F4856" s="259" t="s">
        <v>9143</v>
      </c>
      <c r="G4856" s="259" t="s">
        <v>723</v>
      </c>
      <c r="H4856" s="259">
        <v>2</v>
      </c>
      <c r="I4856" s="259" t="s">
        <v>9144</v>
      </c>
      <c r="J4856" s="259" t="s">
        <v>9145</v>
      </c>
      <c r="K4856" s="259" t="s">
        <v>9146</v>
      </c>
      <c r="L4856" s="260">
        <v>45652</v>
      </c>
      <c r="M4856" s="259" t="s">
        <v>20</v>
      </c>
    </row>
    <row r="4857" spans="1:13" x14ac:dyDescent="0.35">
      <c r="A4857" s="261" t="s">
        <v>983</v>
      </c>
      <c r="B4857" s="261" t="s">
        <v>984</v>
      </c>
      <c r="C4857" s="261" t="s">
        <v>985</v>
      </c>
      <c r="D4857" s="261" t="s">
        <v>644</v>
      </c>
      <c r="E4857" s="261">
        <v>1776</v>
      </c>
      <c r="F4857" s="261" t="s">
        <v>9147</v>
      </c>
      <c r="G4857" s="261" t="s">
        <v>723</v>
      </c>
      <c r="H4857" s="261">
        <v>2</v>
      </c>
      <c r="I4857" s="261" t="s">
        <v>9144</v>
      </c>
      <c r="J4857" s="261" t="s">
        <v>9148</v>
      </c>
      <c r="K4857" s="261" t="s">
        <v>9149</v>
      </c>
      <c r="L4857" s="262">
        <v>45652</v>
      </c>
      <c r="M4857" s="261" t="s">
        <v>20</v>
      </c>
    </row>
    <row r="4858" spans="1:13" x14ac:dyDescent="0.35">
      <c r="A4858" s="259" t="s">
        <v>983</v>
      </c>
      <c r="B4858" s="259" t="s">
        <v>984</v>
      </c>
      <c r="C4858" s="259" t="s">
        <v>985</v>
      </c>
      <c r="D4858" s="259" t="s">
        <v>649</v>
      </c>
      <c r="E4858" s="259">
        <v>1776</v>
      </c>
      <c r="F4858" s="259" t="s">
        <v>9147</v>
      </c>
      <c r="G4858" s="259" t="s">
        <v>723</v>
      </c>
      <c r="H4858" s="259">
        <v>2</v>
      </c>
      <c r="I4858" s="259" t="s">
        <v>9150</v>
      </c>
      <c r="J4858" s="259" t="s">
        <v>9151</v>
      </c>
      <c r="K4858" s="259" t="s">
        <v>9152</v>
      </c>
      <c r="L4858" s="260">
        <v>45652</v>
      </c>
      <c r="M4858" s="259" t="s">
        <v>20</v>
      </c>
    </row>
    <row r="4859" spans="1:13" x14ac:dyDescent="0.35">
      <c r="A4859" s="261" t="s">
        <v>983</v>
      </c>
      <c r="B4859" s="261" t="s">
        <v>984</v>
      </c>
      <c r="C4859" s="261" t="s">
        <v>985</v>
      </c>
      <c r="D4859" s="261" t="s">
        <v>797</v>
      </c>
      <c r="E4859" s="261">
        <v>9000000</v>
      </c>
      <c r="F4859" s="261" t="s">
        <v>9153</v>
      </c>
      <c r="G4859" s="261" t="s">
        <v>723</v>
      </c>
      <c r="H4859" s="261">
        <v>2</v>
      </c>
      <c r="I4859" s="261" t="s">
        <v>9154</v>
      </c>
      <c r="J4859" s="261" t="s">
        <v>9155</v>
      </c>
      <c r="K4859" s="261" t="s">
        <v>9156</v>
      </c>
      <c r="L4859" s="262">
        <v>45652</v>
      </c>
      <c r="M4859" s="261" t="s">
        <v>20</v>
      </c>
    </row>
    <row r="4860" spans="1:13" x14ac:dyDescent="0.35">
      <c r="A4860" s="259" t="s">
        <v>983</v>
      </c>
      <c r="B4860" s="259" t="s">
        <v>984</v>
      </c>
      <c r="C4860" s="259" t="s">
        <v>985</v>
      </c>
      <c r="D4860" s="259" t="s">
        <v>802</v>
      </c>
      <c r="E4860" s="259">
        <v>12872357</v>
      </c>
      <c r="F4860" s="259" t="s">
        <v>9157</v>
      </c>
      <c r="G4860" s="259" t="s">
        <v>723</v>
      </c>
      <c r="H4860" s="259">
        <v>2</v>
      </c>
      <c r="I4860" s="259" t="s">
        <v>9158</v>
      </c>
      <c r="J4860" s="259" t="s">
        <v>9159</v>
      </c>
      <c r="K4860" s="259" t="s">
        <v>9160</v>
      </c>
      <c r="L4860" s="260">
        <v>45652</v>
      </c>
      <c r="M4860" s="259" t="s">
        <v>20</v>
      </c>
    </row>
    <row r="4861" spans="1:13" x14ac:dyDescent="0.35">
      <c r="A4861" s="261" t="s">
        <v>983</v>
      </c>
      <c r="B4861" s="261" t="s">
        <v>984</v>
      </c>
      <c r="C4861" s="261" t="s">
        <v>985</v>
      </c>
      <c r="D4861" s="261" t="s">
        <v>807</v>
      </c>
      <c r="E4861" s="261">
        <v>0</v>
      </c>
      <c r="F4861" s="261" t="s">
        <v>9135</v>
      </c>
      <c r="G4861" s="261" t="s">
        <v>723</v>
      </c>
      <c r="H4861" s="261">
        <v>2</v>
      </c>
      <c r="I4861" s="261" t="s">
        <v>9136</v>
      </c>
      <c r="J4861" s="261" t="s">
        <v>9161</v>
      </c>
      <c r="K4861" s="261" t="s">
        <v>9162</v>
      </c>
      <c r="L4861" s="262">
        <v>45652</v>
      </c>
      <c r="M4861" s="261" t="s">
        <v>20</v>
      </c>
    </row>
    <row r="4862" spans="1:13" x14ac:dyDescent="0.35">
      <c r="A4862" s="259" t="s">
        <v>983</v>
      </c>
      <c r="B4862" s="259" t="s">
        <v>984</v>
      </c>
      <c r="C4862" s="259" t="s">
        <v>985</v>
      </c>
      <c r="D4862" s="259" t="s">
        <v>810</v>
      </c>
      <c r="E4862" s="259">
        <v>8583873</v>
      </c>
      <c r="F4862" s="259" t="s">
        <v>9163</v>
      </c>
      <c r="G4862" s="259" t="s">
        <v>723</v>
      </c>
      <c r="H4862" s="259">
        <v>2</v>
      </c>
      <c r="I4862" s="259" t="s">
        <v>9164</v>
      </c>
      <c r="J4862" s="259" t="s">
        <v>9165</v>
      </c>
      <c r="K4862" s="259" t="s">
        <v>9166</v>
      </c>
      <c r="L4862" s="260">
        <v>45652</v>
      </c>
      <c r="M4862" s="259" t="s">
        <v>20</v>
      </c>
    </row>
    <row r="4863" spans="1:13" x14ac:dyDescent="0.35">
      <c r="A4863" s="261" t="s">
        <v>983</v>
      </c>
      <c r="B4863" s="261" t="s">
        <v>984</v>
      </c>
      <c r="C4863" s="261" t="s">
        <v>985</v>
      </c>
      <c r="D4863" s="261" t="s">
        <v>813</v>
      </c>
      <c r="E4863" s="261">
        <v>416127</v>
      </c>
      <c r="F4863" s="261" t="s">
        <v>9167</v>
      </c>
      <c r="G4863" s="261" t="s">
        <v>404</v>
      </c>
      <c r="H4863" s="261">
        <v>1</v>
      </c>
      <c r="I4863" s="261" t="s">
        <v>9168</v>
      </c>
      <c r="J4863" s="261" t="s">
        <v>9169</v>
      </c>
      <c r="K4863" s="261" t="s">
        <v>9170</v>
      </c>
      <c r="L4863" s="262">
        <v>45652</v>
      </c>
      <c r="M4863" s="261" t="s">
        <v>20</v>
      </c>
    </row>
    <row r="4864" spans="1:13" x14ac:dyDescent="0.35">
      <c r="A4864" s="259" t="s">
        <v>983</v>
      </c>
      <c r="B4864" s="259" t="s">
        <v>984</v>
      </c>
      <c r="C4864" s="259" t="s">
        <v>985</v>
      </c>
      <c r="D4864" s="259" t="s">
        <v>679</v>
      </c>
      <c r="E4864" s="259">
        <v>0</v>
      </c>
      <c r="F4864" s="259" t="s">
        <v>9167</v>
      </c>
      <c r="G4864" s="259" t="s">
        <v>404</v>
      </c>
      <c r="H4864" s="259">
        <v>1</v>
      </c>
      <c r="I4864" s="259" t="s">
        <v>9168</v>
      </c>
      <c r="J4864" s="259" t="s">
        <v>9171</v>
      </c>
      <c r="K4864" s="259" t="s">
        <v>9172</v>
      </c>
      <c r="L4864" s="260">
        <v>45652</v>
      </c>
      <c r="M4864" s="259" t="s">
        <v>20</v>
      </c>
    </row>
    <row r="4865" spans="1:13" x14ac:dyDescent="0.35">
      <c r="A4865" s="261" t="s">
        <v>159</v>
      </c>
      <c r="B4865" s="261" t="s">
        <v>160</v>
      </c>
      <c r="C4865" s="261" t="s">
        <v>161</v>
      </c>
      <c r="D4865" s="261" t="s">
        <v>759</v>
      </c>
      <c r="E4865" s="261">
        <v>21546249</v>
      </c>
      <c r="F4865" s="261" t="s">
        <v>9173</v>
      </c>
      <c r="G4865" s="261" t="s">
        <v>723</v>
      </c>
      <c r="H4865" s="261">
        <v>2</v>
      </c>
      <c r="I4865" s="261" t="s">
        <v>9174</v>
      </c>
      <c r="J4865" s="261" t="s">
        <v>9175</v>
      </c>
      <c r="K4865" s="261" t="s">
        <v>9176</v>
      </c>
      <c r="L4865" s="262">
        <v>45652</v>
      </c>
      <c r="M4865" s="261" t="s">
        <v>20</v>
      </c>
    </row>
    <row r="4866" spans="1:13" x14ac:dyDescent="0.35">
      <c r="A4866" s="259" t="s">
        <v>159</v>
      </c>
      <c r="B4866" s="259" t="s">
        <v>160</v>
      </c>
      <c r="C4866" s="259" t="s">
        <v>161</v>
      </c>
      <c r="D4866" s="259" t="s">
        <v>764</v>
      </c>
      <c r="E4866" s="259">
        <v>752618</v>
      </c>
      <c r="F4866" s="259" t="s">
        <v>9177</v>
      </c>
      <c r="G4866" s="259" t="s">
        <v>723</v>
      </c>
      <c r="H4866" s="259">
        <v>2</v>
      </c>
      <c r="I4866" s="259" t="s">
        <v>9178</v>
      </c>
      <c r="J4866" s="259" t="s">
        <v>9179</v>
      </c>
      <c r="K4866" s="259" t="s">
        <v>9180</v>
      </c>
      <c r="L4866" s="260">
        <v>45652</v>
      </c>
      <c r="M4866" s="259" t="s">
        <v>20</v>
      </c>
    </row>
    <row r="4867" spans="1:13" x14ac:dyDescent="0.35">
      <c r="A4867" s="261" t="s">
        <v>159</v>
      </c>
      <c r="B4867" s="261" t="s">
        <v>160</v>
      </c>
      <c r="C4867" s="261" t="s">
        <v>161</v>
      </c>
      <c r="D4867" s="261" t="s">
        <v>769</v>
      </c>
      <c r="E4867" s="261">
        <v>21546249</v>
      </c>
      <c r="F4867" s="261" t="s">
        <v>9181</v>
      </c>
      <c r="G4867" s="261" t="s">
        <v>723</v>
      </c>
      <c r="H4867" s="261">
        <v>2</v>
      </c>
      <c r="I4867" s="261" t="s">
        <v>9182</v>
      </c>
      <c r="J4867" s="261" t="s">
        <v>9183</v>
      </c>
      <c r="K4867" s="261" t="s">
        <v>9184</v>
      </c>
      <c r="L4867" s="262">
        <v>45652</v>
      </c>
      <c r="M4867" s="261" t="s">
        <v>20</v>
      </c>
    </row>
    <row r="4868" spans="1:13" x14ac:dyDescent="0.35">
      <c r="A4868" s="259" t="s">
        <v>159</v>
      </c>
      <c r="B4868" s="259" t="s">
        <v>160</v>
      </c>
      <c r="C4868" s="259" t="s">
        <v>161</v>
      </c>
      <c r="D4868" s="259" t="s">
        <v>774</v>
      </c>
      <c r="E4868" s="259">
        <v>15602456</v>
      </c>
      <c r="F4868" s="259" t="s">
        <v>9185</v>
      </c>
      <c r="G4868" s="259" t="s">
        <v>723</v>
      </c>
      <c r="H4868" s="259">
        <v>2</v>
      </c>
      <c r="I4868" s="259" t="s">
        <v>9186</v>
      </c>
      <c r="J4868" s="259" t="s">
        <v>9187</v>
      </c>
      <c r="K4868" s="259" t="s">
        <v>9188</v>
      </c>
      <c r="L4868" s="260">
        <v>45652</v>
      </c>
      <c r="M4868" s="259" t="s">
        <v>20</v>
      </c>
    </row>
    <row r="4869" spans="1:13" x14ac:dyDescent="0.35">
      <c r="A4869" s="261" t="s">
        <v>159</v>
      </c>
      <c r="B4869" s="261" t="s">
        <v>160</v>
      </c>
      <c r="C4869" s="261" t="s">
        <v>161</v>
      </c>
      <c r="D4869" s="261" t="s">
        <v>463</v>
      </c>
      <c r="E4869" s="261">
        <v>106541</v>
      </c>
      <c r="F4869" s="261" t="s">
        <v>9189</v>
      </c>
      <c r="G4869" s="261" t="s">
        <v>723</v>
      </c>
      <c r="H4869" s="261">
        <v>2</v>
      </c>
      <c r="I4869" s="261" t="s">
        <v>9190</v>
      </c>
      <c r="J4869" s="261" t="s">
        <v>9191</v>
      </c>
      <c r="K4869" s="261" t="s">
        <v>9192</v>
      </c>
      <c r="L4869" s="262">
        <v>45652</v>
      </c>
      <c r="M4869" s="261" t="s">
        <v>20</v>
      </c>
    </row>
    <row r="4870" spans="1:13" x14ac:dyDescent="0.35">
      <c r="A4870" s="259" t="s">
        <v>159</v>
      </c>
      <c r="B4870" s="259" t="s">
        <v>160</v>
      </c>
      <c r="C4870" s="259" t="s">
        <v>161</v>
      </c>
      <c r="D4870" s="259" t="s">
        <v>38</v>
      </c>
      <c r="E4870" s="259">
        <v>23378</v>
      </c>
      <c r="F4870" s="259" t="s">
        <v>9193</v>
      </c>
      <c r="G4870" s="259" t="s">
        <v>723</v>
      </c>
      <c r="H4870" s="259">
        <v>2</v>
      </c>
      <c r="I4870" s="259" t="s">
        <v>9194</v>
      </c>
      <c r="J4870" s="259" t="s">
        <v>9195</v>
      </c>
      <c r="K4870" s="259" t="s">
        <v>9196</v>
      </c>
      <c r="L4870" s="260">
        <v>45652</v>
      </c>
      <c r="M4870" s="259" t="s">
        <v>20</v>
      </c>
    </row>
    <row r="4871" spans="1:13" x14ac:dyDescent="0.35">
      <c r="A4871" s="261" t="s">
        <v>159</v>
      </c>
      <c r="B4871" s="261" t="s">
        <v>160</v>
      </c>
      <c r="C4871" s="261" t="s">
        <v>161</v>
      </c>
      <c r="D4871" s="261" t="s">
        <v>644</v>
      </c>
      <c r="E4871" s="261">
        <v>740</v>
      </c>
      <c r="F4871" s="261" t="s">
        <v>9197</v>
      </c>
      <c r="G4871" s="261" t="s">
        <v>723</v>
      </c>
      <c r="H4871" s="261">
        <v>2</v>
      </c>
      <c r="I4871" s="261" t="s">
        <v>9198</v>
      </c>
      <c r="J4871" s="261" t="s">
        <v>9199</v>
      </c>
      <c r="K4871" s="261" t="s">
        <v>9200</v>
      </c>
      <c r="L4871" s="262">
        <v>45652</v>
      </c>
      <c r="M4871" s="261" t="s">
        <v>20</v>
      </c>
    </row>
    <row r="4872" spans="1:13" x14ac:dyDescent="0.35">
      <c r="A4872" s="259" t="s">
        <v>159</v>
      </c>
      <c r="B4872" s="259" t="s">
        <v>160</v>
      </c>
      <c r="C4872" s="259" t="s">
        <v>161</v>
      </c>
      <c r="D4872" s="259" t="s">
        <v>649</v>
      </c>
      <c r="E4872" s="259">
        <v>740</v>
      </c>
      <c r="F4872" s="259" t="s">
        <v>9197</v>
      </c>
      <c r="G4872" s="259" t="s">
        <v>723</v>
      </c>
      <c r="H4872" s="259">
        <v>2</v>
      </c>
      <c r="I4872" s="259" t="s">
        <v>9198</v>
      </c>
      <c r="J4872" s="259" t="s">
        <v>9199</v>
      </c>
      <c r="K4872" s="259" t="s">
        <v>9201</v>
      </c>
      <c r="L4872" s="260">
        <v>45652</v>
      </c>
      <c r="M4872" s="259" t="s">
        <v>20</v>
      </c>
    </row>
    <row r="4873" spans="1:13" x14ac:dyDescent="0.35">
      <c r="A4873" s="261" t="s">
        <v>159</v>
      </c>
      <c r="B4873" s="261" t="s">
        <v>160</v>
      </c>
      <c r="C4873" s="261" t="s">
        <v>161</v>
      </c>
      <c r="D4873" s="261" t="s">
        <v>797</v>
      </c>
      <c r="E4873" s="261">
        <v>9800000</v>
      </c>
      <c r="F4873" s="261" t="s">
        <v>9202</v>
      </c>
      <c r="G4873" s="261" t="s">
        <v>723</v>
      </c>
      <c r="H4873" s="261">
        <v>2</v>
      </c>
      <c r="I4873" s="261" t="s">
        <v>9203</v>
      </c>
      <c r="J4873" s="261" t="s">
        <v>9204</v>
      </c>
      <c r="K4873" s="261" t="s">
        <v>9205</v>
      </c>
      <c r="L4873" s="262">
        <v>45652</v>
      </c>
      <c r="M4873" s="261" t="s">
        <v>20</v>
      </c>
    </row>
    <row r="4874" spans="1:13" x14ac:dyDescent="0.35">
      <c r="A4874" s="259" t="s">
        <v>159</v>
      </c>
      <c r="B4874" s="259" t="s">
        <v>160</v>
      </c>
      <c r="C4874" s="259" t="s">
        <v>161</v>
      </c>
      <c r="D4874" s="259" t="s">
        <v>802</v>
      </c>
      <c r="E4874" s="259">
        <v>5943793</v>
      </c>
      <c r="F4874" s="259" t="s">
        <v>9185</v>
      </c>
      <c r="G4874" s="259" t="s">
        <v>723</v>
      </c>
      <c r="H4874" s="259">
        <v>2</v>
      </c>
      <c r="I4874" s="259" t="s">
        <v>9186</v>
      </c>
      <c r="J4874" s="259" t="s">
        <v>9206</v>
      </c>
      <c r="K4874" s="259" t="s">
        <v>9207</v>
      </c>
      <c r="L4874" s="260">
        <v>45652</v>
      </c>
      <c r="M4874" s="259" t="s">
        <v>20</v>
      </c>
    </row>
    <row r="4875" spans="1:13" x14ac:dyDescent="0.35">
      <c r="A4875" s="261" t="s">
        <v>159</v>
      </c>
      <c r="B4875" s="261" t="s">
        <v>160</v>
      </c>
      <c r="C4875" s="261" t="s">
        <v>161</v>
      </c>
      <c r="D4875" s="261" t="s">
        <v>807</v>
      </c>
      <c r="E4875" s="261">
        <v>5802456</v>
      </c>
      <c r="F4875" s="261" t="s">
        <v>9208</v>
      </c>
      <c r="G4875" s="261" t="s">
        <v>404</v>
      </c>
      <c r="H4875" s="261">
        <v>1</v>
      </c>
      <c r="I4875" s="261" t="s">
        <v>9209</v>
      </c>
      <c r="J4875" s="261" t="s">
        <v>9210</v>
      </c>
      <c r="K4875" s="261" t="s">
        <v>9211</v>
      </c>
      <c r="L4875" s="262">
        <v>45652</v>
      </c>
      <c r="M4875" s="261" t="s">
        <v>20</v>
      </c>
    </row>
    <row r="4876" spans="1:13" x14ac:dyDescent="0.35">
      <c r="A4876" s="259" t="s">
        <v>159</v>
      </c>
      <c r="B4876" s="259" t="s">
        <v>160</v>
      </c>
      <c r="C4876" s="259" t="s">
        <v>161</v>
      </c>
      <c r="D4876" s="259" t="s">
        <v>810</v>
      </c>
      <c r="E4876" s="259">
        <v>9564313</v>
      </c>
      <c r="F4876" s="259" t="s">
        <v>9212</v>
      </c>
      <c r="G4876" s="259" t="s">
        <v>404</v>
      </c>
      <c r="H4876" s="259">
        <v>1</v>
      </c>
      <c r="I4876" s="259" t="s">
        <v>9213</v>
      </c>
      <c r="J4876" s="259" t="s">
        <v>9214</v>
      </c>
      <c r="K4876" s="259" t="s">
        <v>9215</v>
      </c>
      <c r="L4876" s="260">
        <v>45652</v>
      </c>
      <c r="M4876" s="259" t="s">
        <v>20</v>
      </c>
    </row>
    <row r="4877" spans="1:13" x14ac:dyDescent="0.35">
      <c r="A4877" s="261" t="s">
        <v>159</v>
      </c>
      <c r="B4877" s="261" t="s">
        <v>160</v>
      </c>
      <c r="C4877" s="261" t="s">
        <v>161</v>
      </c>
      <c r="D4877" s="261" t="s">
        <v>813</v>
      </c>
      <c r="E4877" s="261">
        <v>235687</v>
      </c>
      <c r="F4877" s="261" t="s">
        <v>9216</v>
      </c>
      <c r="G4877" s="261" t="s">
        <v>22</v>
      </c>
      <c r="H4877" s="261">
        <v>3</v>
      </c>
      <c r="I4877" s="261" t="s">
        <v>9217</v>
      </c>
      <c r="J4877" s="261" t="s">
        <v>9218</v>
      </c>
      <c r="K4877" s="261" t="s">
        <v>9219</v>
      </c>
      <c r="L4877" s="262">
        <v>45652</v>
      </c>
      <c r="M4877" s="261" t="s">
        <v>352</v>
      </c>
    </row>
    <row r="4878" spans="1:13" x14ac:dyDescent="0.35">
      <c r="A4878" s="259" t="s">
        <v>159</v>
      </c>
      <c r="B4878" s="259" t="s">
        <v>160</v>
      </c>
      <c r="C4878" s="259" t="s">
        <v>161</v>
      </c>
      <c r="D4878" s="259" t="s">
        <v>679</v>
      </c>
      <c r="E4878" s="259">
        <v>0</v>
      </c>
      <c r="F4878" s="259" t="s">
        <v>9220</v>
      </c>
      <c r="G4878" s="259" t="s">
        <v>17</v>
      </c>
      <c r="H4878" s="259" t="s">
        <v>17</v>
      </c>
      <c r="I4878" s="259" t="s">
        <v>9221</v>
      </c>
      <c r="J4878" s="259" t="s">
        <v>9222</v>
      </c>
      <c r="K4878" s="259" t="s">
        <v>9223</v>
      </c>
      <c r="L4878" s="260">
        <v>45652</v>
      </c>
      <c r="M4878" s="259" t="s">
        <v>352</v>
      </c>
    </row>
    <row r="4879" spans="1:13" x14ac:dyDescent="0.35">
      <c r="A4879" s="261" t="s">
        <v>1714</v>
      </c>
      <c r="B4879" s="261" t="s">
        <v>1715</v>
      </c>
      <c r="C4879" s="261" t="s">
        <v>1716</v>
      </c>
      <c r="D4879" s="261" t="s">
        <v>759</v>
      </c>
      <c r="E4879" s="261">
        <v>32265574</v>
      </c>
      <c r="F4879" s="261" t="s">
        <v>9224</v>
      </c>
      <c r="G4879" s="261" t="s">
        <v>723</v>
      </c>
      <c r="H4879" s="261">
        <v>2</v>
      </c>
      <c r="I4879" s="261" t="s">
        <v>9225</v>
      </c>
      <c r="J4879" s="261" t="s">
        <v>9226</v>
      </c>
      <c r="K4879" s="261" t="s">
        <v>9227</v>
      </c>
      <c r="L4879" s="262">
        <v>45652</v>
      </c>
      <c r="M4879" s="261" t="s">
        <v>20</v>
      </c>
    </row>
    <row r="4880" spans="1:13" x14ac:dyDescent="0.35">
      <c r="A4880" s="259" t="s">
        <v>1714</v>
      </c>
      <c r="B4880" s="259" t="s">
        <v>1715</v>
      </c>
      <c r="C4880" s="259" t="s">
        <v>1716</v>
      </c>
      <c r="D4880" s="259" t="s">
        <v>764</v>
      </c>
      <c r="E4880" s="259">
        <v>149752</v>
      </c>
      <c r="F4880" s="259" t="s">
        <v>9228</v>
      </c>
      <c r="G4880" s="259" t="s">
        <v>723</v>
      </c>
      <c r="H4880" s="259">
        <v>2</v>
      </c>
      <c r="I4880" s="259" t="s">
        <v>9229</v>
      </c>
      <c r="J4880" s="259" t="s">
        <v>9230</v>
      </c>
      <c r="K4880" s="259" t="s">
        <v>9231</v>
      </c>
      <c r="L4880" s="260">
        <v>45652</v>
      </c>
      <c r="M4880" s="259" t="s">
        <v>20</v>
      </c>
    </row>
    <row r="4881" spans="1:13" x14ac:dyDescent="0.35">
      <c r="A4881" s="261" t="s">
        <v>1714</v>
      </c>
      <c r="B4881" s="261" t="s">
        <v>1715</v>
      </c>
      <c r="C4881" s="261" t="s">
        <v>1716</v>
      </c>
      <c r="D4881" s="261" t="s">
        <v>769</v>
      </c>
      <c r="E4881" s="261">
        <v>10269652</v>
      </c>
      <c r="F4881" s="261" t="s">
        <v>9025</v>
      </c>
      <c r="G4881" s="261" t="s">
        <v>723</v>
      </c>
      <c r="H4881" s="261">
        <v>2</v>
      </c>
      <c r="I4881" s="261" t="s">
        <v>9232</v>
      </c>
      <c r="J4881" s="261" t="s">
        <v>9233</v>
      </c>
      <c r="K4881" s="261" t="s">
        <v>9234</v>
      </c>
      <c r="L4881" s="262">
        <v>45652</v>
      </c>
      <c r="M4881" s="261" t="s">
        <v>20</v>
      </c>
    </row>
    <row r="4882" spans="1:13" x14ac:dyDescent="0.35">
      <c r="A4882" s="259" t="s">
        <v>1714</v>
      </c>
      <c r="B4882" s="259" t="s">
        <v>1715</v>
      </c>
      <c r="C4882" s="259" t="s">
        <v>1716</v>
      </c>
      <c r="D4882" s="259" t="s">
        <v>774</v>
      </c>
      <c r="E4882" s="259">
        <v>6359664</v>
      </c>
      <c r="F4882" s="259" t="s">
        <v>9025</v>
      </c>
      <c r="G4882" s="259" t="s">
        <v>723</v>
      </c>
      <c r="H4882" s="259">
        <v>2</v>
      </c>
      <c r="I4882" s="259" t="s">
        <v>9232</v>
      </c>
      <c r="J4882" s="259" t="s">
        <v>9235</v>
      </c>
      <c r="K4882" s="259" t="s">
        <v>9236</v>
      </c>
      <c r="L4882" s="260">
        <v>45652</v>
      </c>
      <c r="M4882" s="259" t="s">
        <v>20</v>
      </c>
    </row>
    <row r="4883" spans="1:13" x14ac:dyDescent="0.35">
      <c r="A4883" s="261" t="s">
        <v>1714</v>
      </c>
      <c r="B4883" s="261" t="s">
        <v>1715</v>
      </c>
      <c r="C4883" s="261" t="s">
        <v>1716</v>
      </c>
      <c r="D4883" s="261" t="s">
        <v>463</v>
      </c>
      <c r="E4883" s="261">
        <v>8452</v>
      </c>
      <c r="F4883" s="261" t="s">
        <v>9237</v>
      </c>
      <c r="G4883" s="261" t="s">
        <v>723</v>
      </c>
      <c r="H4883" s="261">
        <v>2</v>
      </c>
      <c r="I4883" s="261" t="s">
        <v>9238</v>
      </c>
      <c r="J4883" s="261" t="s">
        <v>9239</v>
      </c>
      <c r="K4883" s="261" t="s">
        <v>9240</v>
      </c>
      <c r="L4883" s="262">
        <v>45652</v>
      </c>
      <c r="M4883" s="261" t="s">
        <v>20</v>
      </c>
    </row>
    <row r="4884" spans="1:13" x14ac:dyDescent="0.35">
      <c r="A4884" s="259" t="s">
        <v>1714</v>
      </c>
      <c r="B4884" s="259" t="s">
        <v>1715</v>
      </c>
      <c r="C4884" s="259" t="s">
        <v>1716</v>
      </c>
      <c r="D4884" s="259" t="s">
        <v>38</v>
      </c>
      <c r="E4884" s="259">
        <v>196451</v>
      </c>
      <c r="F4884" s="259" t="s">
        <v>9241</v>
      </c>
      <c r="G4884" s="259" t="s">
        <v>723</v>
      </c>
      <c r="H4884" s="259">
        <v>2</v>
      </c>
      <c r="I4884" s="259" t="s">
        <v>9242</v>
      </c>
      <c r="J4884" s="259" t="s">
        <v>9243</v>
      </c>
      <c r="K4884" s="259" t="s">
        <v>9244</v>
      </c>
      <c r="L4884" s="260">
        <v>45652</v>
      </c>
      <c r="M4884" s="259" t="s">
        <v>20</v>
      </c>
    </row>
    <row r="4885" spans="1:13" x14ac:dyDescent="0.35">
      <c r="A4885" s="261" t="s">
        <v>1714</v>
      </c>
      <c r="B4885" s="261" t="s">
        <v>1715</v>
      </c>
      <c r="C4885" s="261" t="s">
        <v>1716</v>
      </c>
      <c r="D4885" s="261" t="s">
        <v>649</v>
      </c>
      <c r="E4885" s="261">
        <v>19</v>
      </c>
      <c r="F4885" s="261" t="s">
        <v>9245</v>
      </c>
      <c r="G4885" s="261" t="s">
        <v>723</v>
      </c>
      <c r="H4885" s="261">
        <v>2</v>
      </c>
      <c r="I4885" s="261" t="s">
        <v>9246</v>
      </c>
      <c r="J4885" s="261" t="s">
        <v>9247</v>
      </c>
      <c r="K4885" s="261" t="s">
        <v>9248</v>
      </c>
      <c r="L4885" s="262">
        <v>45652</v>
      </c>
      <c r="M4885" s="261" t="s">
        <v>20</v>
      </c>
    </row>
    <row r="4886" spans="1:13" x14ac:dyDescent="0.35">
      <c r="A4886" s="259" t="s">
        <v>1714</v>
      </c>
      <c r="B4886" s="259" t="s">
        <v>1715</v>
      </c>
      <c r="C4886" s="259" t="s">
        <v>1716</v>
      </c>
      <c r="D4886" s="259" t="s">
        <v>797</v>
      </c>
      <c r="E4886" s="259">
        <v>1323602</v>
      </c>
      <c r="F4886" s="259" t="s">
        <v>9025</v>
      </c>
      <c r="G4886" s="259" t="s">
        <v>723</v>
      </c>
      <c r="H4886" s="259">
        <v>2</v>
      </c>
      <c r="I4886" s="259" t="s">
        <v>9232</v>
      </c>
      <c r="J4886" s="259" t="s">
        <v>9249</v>
      </c>
      <c r="K4886" s="259" t="s">
        <v>9250</v>
      </c>
      <c r="L4886" s="260">
        <v>45652</v>
      </c>
      <c r="M4886" s="259" t="s">
        <v>20</v>
      </c>
    </row>
    <row r="4887" spans="1:13" x14ac:dyDescent="0.35">
      <c r="A4887" s="261" t="s">
        <v>1714</v>
      </c>
      <c r="B4887" s="261" t="s">
        <v>1715</v>
      </c>
      <c r="C4887" s="261" t="s">
        <v>1716</v>
      </c>
      <c r="D4887" s="261" t="s">
        <v>802</v>
      </c>
      <c r="E4887" s="261">
        <v>3909988</v>
      </c>
      <c r="F4887" s="261" t="s">
        <v>9025</v>
      </c>
      <c r="G4887" s="261" t="s">
        <v>404</v>
      </c>
      <c r="H4887" s="261">
        <v>1</v>
      </c>
      <c r="I4887" s="261" t="s">
        <v>9232</v>
      </c>
      <c r="J4887" s="261" t="s">
        <v>9251</v>
      </c>
      <c r="K4887" s="261" t="s">
        <v>9252</v>
      </c>
      <c r="L4887" s="262">
        <v>45652</v>
      </c>
      <c r="M4887" s="261" t="s">
        <v>20</v>
      </c>
    </row>
    <row r="4888" spans="1:13" x14ac:dyDescent="0.35">
      <c r="A4888" s="259" t="s">
        <v>1714</v>
      </c>
      <c r="B4888" s="259" t="s">
        <v>1715</v>
      </c>
      <c r="C4888" s="259" t="s">
        <v>1716</v>
      </c>
      <c r="D4888" s="259" t="s">
        <v>807</v>
      </c>
      <c r="E4888" s="259">
        <v>5036062</v>
      </c>
      <c r="F4888" s="259" t="s">
        <v>9025</v>
      </c>
      <c r="G4888" s="259" t="s">
        <v>404</v>
      </c>
      <c r="H4888" s="259">
        <v>1</v>
      </c>
      <c r="I4888" s="259" t="s">
        <v>9232</v>
      </c>
      <c r="J4888" s="259" t="s">
        <v>9251</v>
      </c>
      <c r="K4888" s="259" t="s">
        <v>9253</v>
      </c>
      <c r="L4888" s="260">
        <v>45652</v>
      </c>
      <c r="M4888" s="259" t="s">
        <v>20</v>
      </c>
    </row>
    <row r="4889" spans="1:13" x14ac:dyDescent="0.35">
      <c r="A4889" s="261" t="s">
        <v>1714</v>
      </c>
      <c r="B4889" s="261" t="s">
        <v>1715</v>
      </c>
      <c r="C4889" s="261" t="s">
        <v>1716</v>
      </c>
      <c r="D4889" s="261" t="s">
        <v>810</v>
      </c>
      <c r="E4889" s="261">
        <v>1323602</v>
      </c>
      <c r="F4889" s="261" t="s">
        <v>9025</v>
      </c>
      <c r="G4889" s="261" t="s">
        <v>723</v>
      </c>
      <c r="H4889" s="261">
        <v>2</v>
      </c>
      <c r="I4889" s="261" t="s">
        <v>9232</v>
      </c>
      <c r="J4889" s="261" t="s">
        <v>9251</v>
      </c>
      <c r="K4889" s="261" t="s">
        <v>9254</v>
      </c>
      <c r="L4889" s="262">
        <v>45652</v>
      </c>
      <c r="M4889" s="261" t="s">
        <v>20</v>
      </c>
    </row>
    <row r="4890" spans="1:13" x14ac:dyDescent="0.35">
      <c r="A4890" s="259" t="s">
        <v>1714</v>
      </c>
      <c r="B4890" s="259" t="s">
        <v>1715</v>
      </c>
      <c r="C4890" s="259" t="s">
        <v>1716</v>
      </c>
      <c r="D4890" s="259" t="s">
        <v>813</v>
      </c>
      <c r="E4890" s="259">
        <v>0</v>
      </c>
      <c r="F4890" s="259" t="s">
        <v>9025</v>
      </c>
      <c r="G4890" s="259" t="s">
        <v>22</v>
      </c>
      <c r="H4890" s="259">
        <v>3</v>
      </c>
      <c r="I4890" s="259" t="s">
        <v>9232</v>
      </c>
      <c r="J4890" s="259" t="s">
        <v>9251</v>
      </c>
      <c r="K4890" s="259" t="s">
        <v>9255</v>
      </c>
      <c r="L4890" s="260">
        <v>45652</v>
      </c>
      <c r="M4890" s="259" t="s">
        <v>20</v>
      </c>
    </row>
    <row r="4891" spans="1:13" x14ac:dyDescent="0.35">
      <c r="A4891" s="261" t="s">
        <v>1714</v>
      </c>
      <c r="B4891" s="261" t="s">
        <v>1715</v>
      </c>
      <c r="C4891" s="261" t="s">
        <v>1716</v>
      </c>
      <c r="D4891" s="261" t="s">
        <v>679</v>
      </c>
      <c r="E4891" s="261">
        <v>0</v>
      </c>
      <c r="F4891" s="261" t="s">
        <v>9025</v>
      </c>
      <c r="G4891" s="261" t="s">
        <v>22</v>
      </c>
      <c r="H4891" s="261">
        <v>3</v>
      </c>
      <c r="I4891" s="261" t="s">
        <v>9232</v>
      </c>
      <c r="J4891" s="261" t="s">
        <v>9251</v>
      </c>
      <c r="K4891" s="261" t="s">
        <v>9256</v>
      </c>
      <c r="L4891" s="262">
        <v>45652</v>
      </c>
      <c r="M4891" s="261" t="s">
        <v>20</v>
      </c>
    </row>
    <row r="4892" spans="1:13" x14ac:dyDescent="0.35">
      <c r="A4892" s="259" t="s">
        <v>1323</v>
      </c>
      <c r="B4892" s="259" t="s">
        <v>1324</v>
      </c>
      <c r="C4892" s="259" t="s">
        <v>1325</v>
      </c>
      <c r="D4892" s="259" t="s">
        <v>759</v>
      </c>
      <c r="E4892" s="259">
        <v>35022190</v>
      </c>
      <c r="F4892" s="259" t="s">
        <v>7016</v>
      </c>
      <c r="G4892" s="259" t="s">
        <v>723</v>
      </c>
      <c r="H4892" s="259">
        <v>2</v>
      </c>
      <c r="I4892" s="259" t="s">
        <v>2085</v>
      </c>
      <c r="J4892" s="259" t="s">
        <v>2086</v>
      </c>
      <c r="K4892" s="259" t="s">
        <v>9257</v>
      </c>
      <c r="L4892" s="260">
        <v>45652</v>
      </c>
      <c r="M4892" s="259" t="s">
        <v>352</v>
      </c>
    </row>
    <row r="4893" spans="1:13" x14ac:dyDescent="0.35">
      <c r="A4893" s="261" t="s">
        <v>1323</v>
      </c>
      <c r="B4893" s="261" t="s">
        <v>1324</v>
      </c>
      <c r="C4893" s="261" t="s">
        <v>1325</v>
      </c>
      <c r="D4893" s="261" t="s">
        <v>769</v>
      </c>
      <c r="E4893" s="261">
        <v>35022190</v>
      </c>
      <c r="F4893" s="261" t="s">
        <v>9258</v>
      </c>
      <c r="G4893" s="261" t="s">
        <v>723</v>
      </c>
      <c r="H4893" s="261">
        <v>2</v>
      </c>
      <c r="I4893" s="261" t="s">
        <v>9259</v>
      </c>
      <c r="J4893" s="261" t="s">
        <v>9260</v>
      </c>
      <c r="K4893" s="261" t="s">
        <v>9261</v>
      </c>
      <c r="L4893" s="262">
        <v>45652</v>
      </c>
      <c r="M4893" s="261" t="s">
        <v>352</v>
      </c>
    </row>
    <row r="4894" spans="1:13" x14ac:dyDescent="0.35">
      <c r="A4894" s="259" t="s">
        <v>1323</v>
      </c>
      <c r="B4894" s="259" t="s">
        <v>1324</v>
      </c>
      <c r="C4894" s="259" t="s">
        <v>1325</v>
      </c>
      <c r="D4894" s="259" t="s">
        <v>774</v>
      </c>
      <c r="E4894" s="259">
        <v>35022190</v>
      </c>
      <c r="F4894" s="259" t="s">
        <v>9262</v>
      </c>
      <c r="G4894" s="259" t="s">
        <v>723</v>
      </c>
      <c r="H4894" s="259">
        <v>2</v>
      </c>
      <c r="I4894" s="259" t="s">
        <v>9259</v>
      </c>
      <c r="J4894" s="259" t="s">
        <v>9263</v>
      </c>
      <c r="K4894" s="259" t="s">
        <v>9264</v>
      </c>
      <c r="L4894" s="260">
        <v>45652</v>
      </c>
      <c r="M4894" s="259" t="s">
        <v>352</v>
      </c>
    </row>
    <row r="4895" spans="1:13" x14ac:dyDescent="0.35">
      <c r="A4895" s="261" t="s">
        <v>1323</v>
      </c>
      <c r="B4895" s="261" t="s">
        <v>1324</v>
      </c>
      <c r="C4895" s="261" t="s">
        <v>1325</v>
      </c>
      <c r="D4895" s="261" t="s">
        <v>463</v>
      </c>
      <c r="E4895" s="261">
        <v>139333</v>
      </c>
      <c r="F4895" s="261" t="s">
        <v>9265</v>
      </c>
      <c r="G4895" s="261" t="s">
        <v>723</v>
      </c>
      <c r="H4895" s="261">
        <v>2</v>
      </c>
      <c r="I4895" s="261" t="s">
        <v>9266</v>
      </c>
      <c r="J4895" s="261" t="s">
        <v>9267</v>
      </c>
      <c r="K4895" s="261" t="s">
        <v>9268</v>
      </c>
      <c r="L4895" s="262">
        <v>45652</v>
      </c>
      <c r="M4895" s="261" t="s">
        <v>352</v>
      </c>
    </row>
    <row r="4896" spans="1:13" x14ac:dyDescent="0.35">
      <c r="A4896" s="259" t="s">
        <v>1323</v>
      </c>
      <c r="B4896" s="259" t="s">
        <v>1324</v>
      </c>
      <c r="C4896" s="259" t="s">
        <v>1325</v>
      </c>
      <c r="D4896" s="259" t="s">
        <v>644</v>
      </c>
      <c r="E4896" s="259">
        <v>146</v>
      </c>
      <c r="F4896" s="259" t="s">
        <v>1242</v>
      </c>
      <c r="G4896" s="259" t="s">
        <v>723</v>
      </c>
      <c r="H4896" s="259">
        <v>2</v>
      </c>
      <c r="I4896" s="259" t="s">
        <v>1330</v>
      </c>
      <c r="J4896" s="259" t="s">
        <v>9269</v>
      </c>
      <c r="K4896" s="259" t="s">
        <v>9270</v>
      </c>
      <c r="L4896" s="260">
        <v>45652</v>
      </c>
      <c r="M4896" s="259" t="s">
        <v>352</v>
      </c>
    </row>
    <row r="4897" spans="1:13" x14ac:dyDescent="0.35">
      <c r="A4897" s="261" t="s">
        <v>1323</v>
      </c>
      <c r="B4897" s="261" t="s">
        <v>1324</v>
      </c>
      <c r="C4897" s="261" t="s">
        <v>1325</v>
      </c>
      <c r="D4897" s="261" t="s">
        <v>649</v>
      </c>
      <c r="E4897" s="261">
        <v>391</v>
      </c>
      <c r="F4897" s="261" t="s">
        <v>9271</v>
      </c>
      <c r="G4897" s="261" t="s">
        <v>723</v>
      </c>
      <c r="H4897" s="261">
        <v>2</v>
      </c>
      <c r="I4897" s="261" t="s">
        <v>9272</v>
      </c>
      <c r="J4897" s="261" t="s">
        <v>9273</v>
      </c>
      <c r="K4897" s="261" t="s">
        <v>9274</v>
      </c>
      <c r="L4897" s="262">
        <v>45652</v>
      </c>
      <c r="M4897" s="261" t="s">
        <v>352</v>
      </c>
    </row>
    <row r="4898" spans="1:13" x14ac:dyDescent="0.35">
      <c r="A4898" s="259" t="s">
        <v>1323</v>
      </c>
      <c r="B4898" s="259" t="s">
        <v>1324</v>
      </c>
      <c r="C4898" s="259" t="s">
        <v>1325</v>
      </c>
      <c r="D4898" s="259" t="s">
        <v>797</v>
      </c>
      <c r="E4898" s="259">
        <v>554000</v>
      </c>
      <c r="F4898" s="259" t="s">
        <v>9275</v>
      </c>
      <c r="G4898" s="259" t="s">
        <v>723</v>
      </c>
      <c r="H4898" s="259">
        <v>2</v>
      </c>
      <c r="I4898" s="259" t="s">
        <v>9276</v>
      </c>
      <c r="J4898" s="259" t="s">
        <v>9277</v>
      </c>
      <c r="K4898" s="259" t="s">
        <v>9278</v>
      </c>
      <c r="L4898" s="260">
        <v>45652</v>
      </c>
      <c r="M4898" s="259" t="s">
        <v>352</v>
      </c>
    </row>
    <row r="4899" spans="1:13" x14ac:dyDescent="0.35">
      <c r="A4899" s="261" t="s">
        <v>1323</v>
      </c>
      <c r="B4899" s="261" t="s">
        <v>1324</v>
      </c>
      <c r="C4899" s="261" t="s">
        <v>1325</v>
      </c>
      <c r="D4899" s="261" t="s">
        <v>802</v>
      </c>
      <c r="E4899" s="261">
        <v>0</v>
      </c>
      <c r="F4899" s="261" t="s">
        <v>9279</v>
      </c>
      <c r="G4899" s="261" t="s">
        <v>723</v>
      </c>
      <c r="H4899" s="261">
        <v>2</v>
      </c>
      <c r="I4899" s="261" t="s">
        <v>9259</v>
      </c>
      <c r="J4899" s="261" t="s">
        <v>8347</v>
      </c>
      <c r="K4899" s="261" t="s">
        <v>9280</v>
      </c>
      <c r="L4899" s="262">
        <v>45652</v>
      </c>
      <c r="M4899" s="261" t="s">
        <v>352</v>
      </c>
    </row>
    <row r="4900" spans="1:13" x14ac:dyDescent="0.35">
      <c r="A4900" s="259" t="s">
        <v>1323</v>
      </c>
      <c r="B4900" s="259" t="s">
        <v>1324</v>
      </c>
      <c r="C4900" s="259" t="s">
        <v>1325</v>
      </c>
      <c r="D4900" s="259" t="s">
        <v>807</v>
      </c>
      <c r="E4900" s="259">
        <v>34468190</v>
      </c>
      <c r="F4900" s="259" t="s">
        <v>9281</v>
      </c>
      <c r="G4900" s="259" t="s">
        <v>723</v>
      </c>
      <c r="H4900" s="259">
        <v>2</v>
      </c>
      <c r="I4900" s="259" t="s">
        <v>9282</v>
      </c>
      <c r="J4900" s="259" t="s">
        <v>9283</v>
      </c>
      <c r="K4900" s="259" t="s">
        <v>9284</v>
      </c>
      <c r="L4900" s="260">
        <v>45652</v>
      </c>
      <c r="M4900" s="259" t="s">
        <v>352</v>
      </c>
    </row>
    <row r="4901" spans="1:13" x14ac:dyDescent="0.35">
      <c r="A4901" s="261" t="s">
        <v>1323</v>
      </c>
      <c r="B4901" s="261" t="s">
        <v>1324</v>
      </c>
      <c r="C4901" s="261" t="s">
        <v>1325</v>
      </c>
      <c r="D4901" s="261" t="s">
        <v>810</v>
      </c>
      <c r="E4901" s="261">
        <v>546000</v>
      </c>
      <c r="F4901" s="261" t="s">
        <v>1333</v>
      </c>
      <c r="G4901" s="261" t="s">
        <v>723</v>
      </c>
      <c r="H4901" s="261">
        <v>2</v>
      </c>
      <c r="I4901" s="261" t="s">
        <v>9285</v>
      </c>
      <c r="J4901" s="261" t="s">
        <v>9286</v>
      </c>
      <c r="K4901" s="261" t="s">
        <v>9287</v>
      </c>
      <c r="L4901" s="262">
        <v>45652</v>
      </c>
      <c r="M4901" s="261" t="s">
        <v>352</v>
      </c>
    </row>
    <row r="4902" spans="1:13" x14ac:dyDescent="0.35">
      <c r="A4902" s="259" t="s">
        <v>1323</v>
      </c>
      <c r="B4902" s="259" t="s">
        <v>1324</v>
      </c>
      <c r="C4902" s="259" t="s">
        <v>1325</v>
      </c>
      <c r="D4902" s="259" t="s">
        <v>813</v>
      </c>
      <c r="E4902" s="259">
        <v>8000</v>
      </c>
      <c r="F4902" s="259" t="s">
        <v>9275</v>
      </c>
      <c r="G4902" s="259" t="s">
        <v>723</v>
      </c>
      <c r="H4902" s="259">
        <v>2</v>
      </c>
      <c r="I4902" s="259" t="s">
        <v>9276</v>
      </c>
      <c r="J4902" s="259" t="s">
        <v>9288</v>
      </c>
      <c r="K4902" s="259" t="s">
        <v>9289</v>
      </c>
      <c r="L4902" s="260">
        <v>45652</v>
      </c>
      <c r="M4902" s="259" t="s">
        <v>352</v>
      </c>
    </row>
    <row r="4903" spans="1:13" x14ac:dyDescent="0.35">
      <c r="A4903" s="261" t="s">
        <v>1323</v>
      </c>
      <c r="B4903" s="261" t="s">
        <v>1324</v>
      </c>
      <c r="C4903" s="261" t="s">
        <v>1325</v>
      </c>
      <c r="D4903" s="261" t="s">
        <v>679</v>
      </c>
      <c r="E4903" s="261" t="s">
        <v>17</v>
      </c>
      <c r="F4903" s="261" t="s">
        <v>17</v>
      </c>
      <c r="G4903" s="261" t="s">
        <v>723</v>
      </c>
      <c r="H4903" s="261">
        <v>2</v>
      </c>
      <c r="I4903" s="261" t="s">
        <v>9276</v>
      </c>
      <c r="J4903" s="261" t="s">
        <v>9290</v>
      </c>
      <c r="K4903" s="261" t="s">
        <v>9291</v>
      </c>
      <c r="L4903" s="262">
        <v>45652</v>
      </c>
      <c r="M4903" s="261" t="s">
        <v>352</v>
      </c>
    </row>
    <row r="4904" spans="1:13" x14ac:dyDescent="0.35">
      <c r="A4904" s="259" t="s">
        <v>1349</v>
      </c>
      <c r="B4904" s="259" t="s">
        <v>1350</v>
      </c>
      <c r="C4904" s="259" t="s">
        <v>1325</v>
      </c>
      <c r="D4904" s="259" t="s">
        <v>759</v>
      </c>
      <c r="E4904" s="259">
        <v>35022190</v>
      </c>
      <c r="F4904" s="259" t="s">
        <v>7016</v>
      </c>
      <c r="G4904" s="259" t="s">
        <v>723</v>
      </c>
      <c r="H4904" s="259">
        <v>2</v>
      </c>
      <c r="I4904" s="259" t="s">
        <v>2085</v>
      </c>
      <c r="J4904" s="259" t="s">
        <v>2086</v>
      </c>
      <c r="K4904" s="259" t="s">
        <v>9292</v>
      </c>
      <c r="L4904" s="260">
        <v>45652</v>
      </c>
      <c r="M4904" s="259" t="s">
        <v>20</v>
      </c>
    </row>
    <row r="4905" spans="1:13" x14ac:dyDescent="0.35">
      <c r="A4905" s="261" t="s">
        <v>1349</v>
      </c>
      <c r="B4905" s="261" t="s">
        <v>1350</v>
      </c>
      <c r="C4905" s="261" t="s">
        <v>1325</v>
      </c>
      <c r="D4905" s="261" t="s">
        <v>769</v>
      </c>
      <c r="E4905" s="261">
        <v>11583617</v>
      </c>
      <c r="F4905" s="261" t="s">
        <v>9293</v>
      </c>
      <c r="G4905" s="261" t="s">
        <v>22</v>
      </c>
      <c r="H4905" s="261">
        <v>3</v>
      </c>
      <c r="I4905" s="261" t="s">
        <v>9294</v>
      </c>
      <c r="J4905" s="261" t="s">
        <v>9295</v>
      </c>
      <c r="K4905" s="261" t="s">
        <v>9296</v>
      </c>
      <c r="L4905" s="262">
        <v>45652</v>
      </c>
      <c r="M4905" s="261" t="s">
        <v>20</v>
      </c>
    </row>
    <row r="4906" spans="1:13" x14ac:dyDescent="0.35">
      <c r="A4906" s="259" t="s">
        <v>1349</v>
      </c>
      <c r="B4906" s="259" t="s">
        <v>1350</v>
      </c>
      <c r="C4906" s="259" t="s">
        <v>1325</v>
      </c>
      <c r="D4906" s="259" t="s">
        <v>774</v>
      </c>
      <c r="E4906" s="259">
        <v>11583617</v>
      </c>
      <c r="F4906" s="259" t="s">
        <v>9293</v>
      </c>
      <c r="G4906" s="259" t="s">
        <v>22</v>
      </c>
      <c r="H4906" s="259">
        <v>3</v>
      </c>
      <c r="I4906" s="259" t="s">
        <v>9294</v>
      </c>
      <c r="J4906" s="259" t="s">
        <v>9297</v>
      </c>
      <c r="K4906" s="259" t="s">
        <v>9298</v>
      </c>
      <c r="L4906" s="260">
        <v>45652</v>
      </c>
      <c r="M4906" s="259" t="s">
        <v>20</v>
      </c>
    </row>
    <row r="4907" spans="1:13" x14ac:dyDescent="0.35">
      <c r="A4907" s="261" t="s">
        <v>1349</v>
      </c>
      <c r="B4907" s="261" t="s">
        <v>1350</v>
      </c>
      <c r="C4907" s="261" t="s">
        <v>1325</v>
      </c>
      <c r="D4907" s="261" t="s">
        <v>463</v>
      </c>
      <c r="E4907" s="261">
        <v>577000</v>
      </c>
      <c r="F4907" s="261" t="s">
        <v>9299</v>
      </c>
      <c r="G4907" s="261" t="s">
        <v>723</v>
      </c>
      <c r="H4907" s="261">
        <v>2</v>
      </c>
      <c r="I4907" s="261" t="s">
        <v>9300</v>
      </c>
      <c r="J4907" s="261" t="s">
        <v>9301</v>
      </c>
      <c r="K4907" s="261" t="s">
        <v>9302</v>
      </c>
      <c r="L4907" s="262">
        <v>45652</v>
      </c>
      <c r="M4907" s="261" t="s">
        <v>20</v>
      </c>
    </row>
    <row r="4908" spans="1:13" x14ac:dyDescent="0.35">
      <c r="A4908" s="259" t="s">
        <v>1349</v>
      </c>
      <c r="B4908" s="259" t="s">
        <v>1350</v>
      </c>
      <c r="C4908" s="259" t="s">
        <v>1325</v>
      </c>
      <c r="D4908" s="259" t="s">
        <v>644</v>
      </c>
      <c r="E4908" s="259">
        <v>191</v>
      </c>
      <c r="F4908" s="259" t="s">
        <v>8903</v>
      </c>
      <c r="G4908" s="259" t="s">
        <v>723</v>
      </c>
      <c r="H4908" s="259">
        <v>2</v>
      </c>
      <c r="I4908" s="259" t="s">
        <v>3328</v>
      </c>
      <c r="J4908" s="259" t="s">
        <v>9303</v>
      </c>
      <c r="K4908" s="259" t="s">
        <v>9304</v>
      </c>
      <c r="L4908" s="260">
        <v>45652</v>
      </c>
      <c r="M4908" s="259" t="s">
        <v>20</v>
      </c>
    </row>
    <row r="4909" spans="1:13" x14ac:dyDescent="0.35">
      <c r="A4909" s="261" t="s">
        <v>1349</v>
      </c>
      <c r="B4909" s="261" t="s">
        <v>1350</v>
      </c>
      <c r="C4909" s="261" t="s">
        <v>1325</v>
      </c>
      <c r="D4909" s="261" t="s">
        <v>649</v>
      </c>
      <c r="E4909" s="261">
        <v>391</v>
      </c>
      <c r="F4909" s="261" t="s">
        <v>9305</v>
      </c>
      <c r="G4909" s="261" t="s">
        <v>723</v>
      </c>
      <c r="H4909" s="261">
        <v>2</v>
      </c>
      <c r="I4909" s="261" t="s">
        <v>9306</v>
      </c>
      <c r="J4909" s="261" t="s">
        <v>9273</v>
      </c>
      <c r="K4909" s="261" t="s">
        <v>9307</v>
      </c>
      <c r="L4909" s="262">
        <v>45652</v>
      </c>
      <c r="M4909" s="261" t="s">
        <v>20</v>
      </c>
    </row>
    <row r="4910" spans="1:13" x14ac:dyDescent="0.35">
      <c r="A4910" s="259" t="s">
        <v>1349</v>
      </c>
      <c r="B4910" s="259" t="s">
        <v>1350</v>
      </c>
      <c r="C4910" s="259" t="s">
        <v>1325</v>
      </c>
      <c r="D4910" s="259" t="s">
        <v>797</v>
      </c>
      <c r="E4910" s="259">
        <v>1700000</v>
      </c>
      <c r="F4910" s="259" t="s">
        <v>9308</v>
      </c>
      <c r="G4910" s="259" t="s">
        <v>723</v>
      </c>
      <c r="H4910" s="259">
        <v>2</v>
      </c>
      <c r="I4910" s="259" t="s">
        <v>9309</v>
      </c>
      <c r="J4910" s="259" t="s">
        <v>9310</v>
      </c>
      <c r="K4910" s="259" t="s">
        <v>9311</v>
      </c>
      <c r="L4910" s="260">
        <v>45652</v>
      </c>
      <c r="M4910" s="259" t="s">
        <v>20</v>
      </c>
    </row>
    <row r="4911" spans="1:13" x14ac:dyDescent="0.35">
      <c r="A4911" s="261" t="s">
        <v>1349</v>
      </c>
      <c r="B4911" s="261" t="s">
        <v>1350</v>
      </c>
      <c r="C4911" s="261" t="s">
        <v>1325</v>
      </c>
      <c r="D4911" s="261" t="s">
        <v>802</v>
      </c>
      <c r="E4911" s="261">
        <v>0</v>
      </c>
      <c r="F4911" s="261" t="s">
        <v>9312</v>
      </c>
      <c r="G4911" s="261" t="s">
        <v>723</v>
      </c>
      <c r="H4911" s="261">
        <v>2</v>
      </c>
      <c r="I4911" s="261" t="s">
        <v>9313</v>
      </c>
      <c r="J4911" s="261" t="s">
        <v>9314</v>
      </c>
      <c r="K4911" s="261" t="s">
        <v>9315</v>
      </c>
      <c r="L4911" s="262">
        <v>45652</v>
      </c>
      <c r="M4911" s="261" t="s">
        <v>20</v>
      </c>
    </row>
    <row r="4912" spans="1:13" x14ac:dyDescent="0.35">
      <c r="A4912" s="259" t="s">
        <v>1349</v>
      </c>
      <c r="B4912" s="259" t="s">
        <v>1350</v>
      </c>
      <c r="C4912" s="259" t="s">
        <v>1325</v>
      </c>
      <c r="D4912" s="259" t="s">
        <v>807</v>
      </c>
      <c r="E4912" s="259">
        <v>9883617</v>
      </c>
      <c r="F4912" s="259" t="s">
        <v>9316</v>
      </c>
      <c r="G4912" s="259" t="s">
        <v>723</v>
      </c>
      <c r="H4912" s="259">
        <v>2</v>
      </c>
      <c r="I4912" s="259" t="s">
        <v>9317</v>
      </c>
      <c r="J4912" s="259" t="s">
        <v>9318</v>
      </c>
      <c r="K4912" s="259" t="s">
        <v>9319</v>
      </c>
      <c r="L4912" s="260">
        <v>45652</v>
      </c>
      <c r="M4912" s="259" t="s">
        <v>20</v>
      </c>
    </row>
    <row r="4913" spans="1:13" x14ac:dyDescent="0.35">
      <c r="A4913" s="261" t="s">
        <v>1349</v>
      </c>
      <c r="B4913" s="261" t="s">
        <v>1350</v>
      </c>
      <c r="C4913" s="261" t="s">
        <v>1325</v>
      </c>
      <c r="D4913" s="261" t="s">
        <v>810</v>
      </c>
      <c r="E4913" s="261">
        <v>540000</v>
      </c>
      <c r="F4913" s="261" t="s">
        <v>9275</v>
      </c>
      <c r="G4913" s="261" t="s">
        <v>723</v>
      </c>
      <c r="H4913" s="261">
        <v>2</v>
      </c>
      <c r="I4913" s="261" t="s">
        <v>9276</v>
      </c>
      <c r="J4913" s="261" t="s">
        <v>9320</v>
      </c>
      <c r="K4913" s="261" t="s">
        <v>9321</v>
      </c>
      <c r="L4913" s="262">
        <v>45652</v>
      </c>
      <c r="M4913" s="261" t="s">
        <v>20</v>
      </c>
    </row>
    <row r="4914" spans="1:13" x14ac:dyDescent="0.35">
      <c r="A4914" s="259" t="s">
        <v>1349</v>
      </c>
      <c r="B4914" s="259" t="s">
        <v>1350</v>
      </c>
      <c r="C4914" s="259" t="s">
        <v>1325</v>
      </c>
      <c r="D4914" s="259" t="s">
        <v>813</v>
      </c>
      <c r="E4914" s="259">
        <v>1160000</v>
      </c>
      <c r="F4914" s="259" t="s">
        <v>9275</v>
      </c>
      <c r="G4914" s="259" t="s">
        <v>22</v>
      </c>
      <c r="H4914" s="259">
        <v>3</v>
      </c>
      <c r="I4914" s="259" t="s">
        <v>9276</v>
      </c>
      <c r="J4914" s="259" t="s">
        <v>9322</v>
      </c>
      <c r="K4914" s="259" t="s">
        <v>9323</v>
      </c>
      <c r="L4914" s="260">
        <v>45652</v>
      </c>
      <c r="M4914" s="259" t="s">
        <v>20</v>
      </c>
    </row>
    <row r="4915" spans="1:13" x14ac:dyDescent="0.35">
      <c r="A4915" s="261" t="s">
        <v>1349</v>
      </c>
      <c r="B4915" s="261" t="s">
        <v>1350</v>
      </c>
      <c r="C4915" s="261" t="s">
        <v>1325</v>
      </c>
      <c r="D4915" s="261" t="s">
        <v>679</v>
      </c>
      <c r="E4915" s="261" t="s">
        <v>17</v>
      </c>
      <c r="F4915" s="261" t="s">
        <v>17</v>
      </c>
      <c r="G4915" s="261" t="s">
        <v>22</v>
      </c>
      <c r="H4915" s="261">
        <v>3</v>
      </c>
      <c r="I4915" s="261" t="s">
        <v>9276</v>
      </c>
      <c r="J4915" s="261" t="s">
        <v>9324</v>
      </c>
      <c r="K4915" s="261" t="s">
        <v>9325</v>
      </c>
      <c r="L4915" s="262">
        <v>45652</v>
      </c>
      <c r="M4915" s="261" t="s">
        <v>20</v>
      </c>
    </row>
    <row r="4916" spans="1:13" x14ac:dyDescent="0.35">
      <c r="A4916" s="259" t="s">
        <v>2144</v>
      </c>
      <c r="B4916" s="259" t="s">
        <v>2145</v>
      </c>
      <c r="C4916" s="259" t="s">
        <v>1325</v>
      </c>
      <c r="D4916" s="259" t="s">
        <v>759</v>
      </c>
      <c r="E4916" s="259">
        <v>35022190</v>
      </c>
      <c r="F4916" s="259" t="s">
        <v>7016</v>
      </c>
      <c r="G4916" s="259" t="s">
        <v>723</v>
      </c>
      <c r="H4916" s="259">
        <v>2</v>
      </c>
      <c r="I4916" s="259" t="s">
        <v>2085</v>
      </c>
      <c r="J4916" s="259" t="s">
        <v>2086</v>
      </c>
      <c r="K4916" s="259" t="s">
        <v>9326</v>
      </c>
      <c r="L4916" s="260">
        <v>45652</v>
      </c>
      <c r="M4916" s="259" t="s">
        <v>352</v>
      </c>
    </row>
    <row r="4917" spans="1:13" x14ac:dyDescent="0.35">
      <c r="A4917" s="261" t="s">
        <v>2144</v>
      </c>
      <c r="B4917" s="261" t="s">
        <v>2145</v>
      </c>
      <c r="C4917" s="261" t="s">
        <v>1325</v>
      </c>
      <c r="D4917" s="261" t="s">
        <v>769</v>
      </c>
      <c r="E4917" s="261">
        <v>35022190</v>
      </c>
      <c r="F4917" s="261" t="s">
        <v>7016</v>
      </c>
      <c r="G4917" s="261" t="s">
        <v>723</v>
      </c>
      <c r="H4917" s="261">
        <v>2</v>
      </c>
      <c r="I4917" s="261" t="s">
        <v>2085</v>
      </c>
      <c r="J4917" s="261" t="s">
        <v>9327</v>
      </c>
      <c r="K4917" s="261" t="s">
        <v>9328</v>
      </c>
      <c r="L4917" s="262">
        <v>45652</v>
      </c>
      <c r="M4917" s="261" t="s">
        <v>352</v>
      </c>
    </row>
    <row r="4918" spans="1:13" x14ac:dyDescent="0.35">
      <c r="A4918" s="259" t="s">
        <v>2144</v>
      </c>
      <c r="B4918" s="259" t="s">
        <v>2145</v>
      </c>
      <c r="C4918" s="259" t="s">
        <v>1325</v>
      </c>
      <c r="D4918" s="259" t="s">
        <v>774</v>
      </c>
      <c r="E4918" s="259">
        <v>35022190</v>
      </c>
      <c r="F4918" s="259" t="s">
        <v>7016</v>
      </c>
      <c r="G4918" s="259" t="s">
        <v>723</v>
      </c>
      <c r="H4918" s="259">
        <v>2</v>
      </c>
      <c r="I4918" s="259" t="s">
        <v>9259</v>
      </c>
      <c r="J4918" s="259" t="s">
        <v>9329</v>
      </c>
      <c r="K4918" s="259" t="s">
        <v>9330</v>
      </c>
      <c r="L4918" s="260">
        <v>45652</v>
      </c>
      <c r="M4918" s="259" t="s">
        <v>20</v>
      </c>
    </row>
    <row r="4919" spans="1:13" x14ac:dyDescent="0.35">
      <c r="A4919" s="261" t="s">
        <v>2144</v>
      </c>
      <c r="B4919" s="261" t="s">
        <v>2145</v>
      </c>
      <c r="C4919" s="261" t="s">
        <v>1325</v>
      </c>
      <c r="D4919" s="261" t="s">
        <v>463</v>
      </c>
      <c r="E4919" s="261">
        <v>716675</v>
      </c>
      <c r="F4919" s="261" t="s">
        <v>9331</v>
      </c>
      <c r="G4919" s="261" t="s">
        <v>723</v>
      </c>
      <c r="H4919" s="261">
        <v>2</v>
      </c>
      <c r="I4919" s="261" t="s">
        <v>9332</v>
      </c>
      <c r="J4919" s="261" t="s">
        <v>9333</v>
      </c>
      <c r="K4919" s="261" t="s">
        <v>9334</v>
      </c>
      <c r="L4919" s="262">
        <v>45652</v>
      </c>
      <c r="M4919" s="261" t="s">
        <v>20</v>
      </c>
    </row>
    <row r="4920" spans="1:13" x14ac:dyDescent="0.35">
      <c r="A4920" s="259" t="s">
        <v>2144</v>
      </c>
      <c r="B4920" s="259" t="s">
        <v>2145</v>
      </c>
      <c r="C4920" s="259" t="s">
        <v>1325</v>
      </c>
      <c r="D4920" s="259" t="s">
        <v>644</v>
      </c>
      <c r="E4920" s="259">
        <v>337</v>
      </c>
      <c r="F4920" s="259" t="s">
        <v>9335</v>
      </c>
      <c r="G4920" s="259" t="s">
        <v>723</v>
      </c>
      <c r="H4920" s="259">
        <v>2</v>
      </c>
      <c r="I4920" s="259" t="s">
        <v>9336</v>
      </c>
      <c r="J4920" s="259" t="s">
        <v>9337</v>
      </c>
      <c r="K4920" s="259" t="s">
        <v>9338</v>
      </c>
      <c r="L4920" s="260">
        <v>45652</v>
      </c>
      <c r="M4920" s="259" t="s">
        <v>20</v>
      </c>
    </row>
    <row r="4921" spans="1:13" x14ac:dyDescent="0.35">
      <c r="A4921" s="261" t="s">
        <v>2144</v>
      </c>
      <c r="B4921" s="261" t="s">
        <v>2145</v>
      </c>
      <c r="C4921" s="261" t="s">
        <v>1325</v>
      </c>
      <c r="D4921" s="261" t="s">
        <v>649</v>
      </c>
      <c r="E4921" s="261">
        <v>337</v>
      </c>
      <c r="F4921" s="261" t="s">
        <v>9339</v>
      </c>
      <c r="G4921" s="261" t="s">
        <v>723</v>
      </c>
      <c r="H4921" s="261">
        <v>2</v>
      </c>
      <c r="I4921" s="261" t="s">
        <v>9306</v>
      </c>
      <c r="J4921" s="261" t="s">
        <v>9273</v>
      </c>
      <c r="K4921" s="261" t="s">
        <v>9340</v>
      </c>
      <c r="L4921" s="262">
        <v>45652</v>
      </c>
      <c r="M4921" s="261" t="s">
        <v>20</v>
      </c>
    </row>
    <row r="4922" spans="1:13" x14ac:dyDescent="0.35">
      <c r="A4922" s="259" t="s">
        <v>2144</v>
      </c>
      <c r="B4922" s="259" t="s">
        <v>2145</v>
      </c>
      <c r="C4922" s="259" t="s">
        <v>1325</v>
      </c>
      <c r="D4922" s="259" t="s">
        <v>797</v>
      </c>
      <c r="E4922" s="259">
        <v>5554000</v>
      </c>
      <c r="F4922" s="259" t="s">
        <v>9341</v>
      </c>
      <c r="G4922" s="259" t="s">
        <v>723</v>
      </c>
      <c r="H4922" s="259">
        <v>2</v>
      </c>
      <c r="I4922" s="259" t="s">
        <v>9342</v>
      </c>
      <c r="J4922" s="259" t="s">
        <v>9343</v>
      </c>
      <c r="K4922" s="259" t="s">
        <v>9344</v>
      </c>
      <c r="L4922" s="260">
        <v>45652</v>
      </c>
      <c r="M4922" s="259" t="s">
        <v>20</v>
      </c>
    </row>
    <row r="4923" spans="1:13" x14ac:dyDescent="0.35">
      <c r="A4923" s="261" t="s">
        <v>2144</v>
      </c>
      <c r="B4923" s="261" t="s">
        <v>2145</v>
      </c>
      <c r="C4923" s="261" t="s">
        <v>1325</v>
      </c>
      <c r="D4923" s="261" t="s">
        <v>802</v>
      </c>
      <c r="E4923" s="261">
        <v>0</v>
      </c>
      <c r="F4923" s="261" t="s">
        <v>9345</v>
      </c>
      <c r="G4923" s="261" t="s">
        <v>723</v>
      </c>
      <c r="H4923" s="261">
        <v>2</v>
      </c>
      <c r="I4923" s="261" t="s">
        <v>9259</v>
      </c>
      <c r="J4923" s="261" t="s">
        <v>9346</v>
      </c>
      <c r="K4923" s="261" t="s">
        <v>9347</v>
      </c>
      <c r="L4923" s="262">
        <v>45652</v>
      </c>
      <c r="M4923" s="261" t="s">
        <v>20</v>
      </c>
    </row>
    <row r="4924" spans="1:13" x14ac:dyDescent="0.35">
      <c r="A4924" s="259" t="s">
        <v>2144</v>
      </c>
      <c r="B4924" s="259" t="s">
        <v>2145</v>
      </c>
      <c r="C4924" s="259" t="s">
        <v>1325</v>
      </c>
      <c r="D4924" s="259" t="s">
        <v>807</v>
      </c>
      <c r="E4924" s="259">
        <v>29468190</v>
      </c>
      <c r="F4924" s="259" t="s">
        <v>9348</v>
      </c>
      <c r="G4924" s="259" t="s">
        <v>723</v>
      </c>
      <c r="H4924" s="259">
        <v>2</v>
      </c>
      <c r="I4924" s="259" t="s">
        <v>9349</v>
      </c>
      <c r="J4924" s="259" t="s">
        <v>9350</v>
      </c>
      <c r="K4924" s="259" t="s">
        <v>9351</v>
      </c>
      <c r="L4924" s="260">
        <v>45652</v>
      </c>
      <c r="M4924" s="259" t="s">
        <v>20</v>
      </c>
    </row>
    <row r="4925" spans="1:13" x14ac:dyDescent="0.35">
      <c r="A4925" s="261" t="s">
        <v>2144</v>
      </c>
      <c r="B4925" s="261" t="s">
        <v>2145</v>
      </c>
      <c r="C4925" s="261" t="s">
        <v>1325</v>
      </c>
      <c r="D4925" s="261" t="s">
        <v>810</v>
      </c>
      <c r="E4925" s="261">
        <v>3875849</v>
      </c>
      <c r="F4925" s="261" t="s">
        <v>9352</v>
      </c>
      <c r="G4925" s="261" t="s">
        <v>723</v>
      </c>
      <c r="H4925" s="261">
        <v>2</v>
      </c>
      <c r="I4925" s="261" t="s">
        <v>9353</v>
      </c>
      <c r="J4925" s="261" t="s">
        <v>9354</v>
      </c>
      <c r="K4925" s="261" t="s">
        <v>9355</v>
      </c>
      <c r="L4925" s="262">
        <v>45652</v>
      </c>
      <c r="M4925" s="261" t="s">
        <v>20</v>
      </c>
    </row>
    <row r="4926" spans="1:13" x14ac:dyDescent="0.35">
      <c r="A4926" s="259" t="s">
        <v>2144</v>
      </c>
      <c r="B4926" s="259" t="s">
        <v>2145</v>
      </c>
      <c r="C4926" s="259" t="s">
        <v>1325</v>
      </c>
      <c r="D4926" s="259" t="s">
        <v>813</v>
      </c>
      <c r="E4926" s="259">
        <v>1678151</v>
      </c>
      <c r="F4926" s="259" t="s">
        <v>9341</v>
      </c>
      <c r="G4926" s="259" t="s">
        <v>22</v>
      </c>
      <c r="H4926" s="259">
        <v>3</v>
      </c>
      <c r="I4926" s="259" t="s">
        <v>9342</v>
      </c>
      <c r="J4926" s="259" t="s">
        <v>9356</v>
      </c>
      <c r="K4926" s="259" t="s">
        <v>9357</v>
      </c>
      <c r="L4926" s="260">
        <v>45652</v>
      </c>
      <c r="M4926" s="259" t="s">
        <v>20</v>
      </c>
    </row>
    <row r="4927" spans="1:13" x14ac:dyDescent="0.35">
      <c r="A4927" s="261" t="s">
        <v>2144</v>
      </c>
      <c r="B4927" s="261" t="s">
        <v>2145</v>
      </c>
      <c r="C4927" s="261" t="s">
        <v>1325</v>
      </c>
      <c r="D4927" s="261" t="s">
        <v>679</v>
      </c>
      <c r="E4927" s="261">
        <v>0</v>
      </c>
      <c r="F4927" s="261" t="s">
        <v>2119</v>
      </c>
      <c r="G4927" s="261" t="s">
        <v>22</v>
      </c>
      <c r="H4927" s="261">
        <v>3</v>
      </c>
      <c r="I4927" s="261" t="s">
        <v>2150</v>
      </c>
      <c r="J4927" s="261" t="s">
        <v>9358</v>
      </c>
      <c r="K4927" s="261" t="s">
        <v>9359</v>
      </c>
      <c r="L4927" s="262">
        <v>45652</v>
      </c>
      <c r="M4927" s="261" t="s">
        <v>20</v>
      </c>
    </row>
    <row r="4928" spans="1:13" x14ac:dyDescent="0.35">
      <c r="A4928" s="259" t="s">
        <v>662</v>
      </c>
      <c r="B4928" s="259" t="s">
        <v>663</v>
      </c>
      <c r="C4928" s="259" t="s">
        <v>612</v>
      </c>
      <c r="D4928" s="259" t="s">
        <v>759</v>
      </c>
      <c r="E4928" s="259">
        <v>133385524</v>
      </c>
      <c r="F4928" s="259" t="s">
        <v>9360</v>
      </c>
      <c r="G4928" s="259" t="s">
        <v>723</v>
      </c>
      <c r="H4928" s="259">
        <v>2</v>
      </c>
      <c r="I4928" s="259" t="s">
        <v>9361</v>
      </c>
      <c r="J4928" s="259" t="s">
        <v>9362</v>
      </c>
      <c r="K4928" s="259" t="s">
        <v>9363</v>
      </c>
      <c r="L4928" s="260">
        <v>45652</v>
      </c>
      <c r="M4928" s="259" t="s">
        <v>20</v>
      </c>
    </row>
    <row r="4929" spans="1:13" x14ac:dyDescent="0.35">
      <c r="A4929" s="261" t="s">
        <v>662</v>
      </c>
      <c r="B4929" s="261" t="s">
        <v>663</v>
      </c>
      <c r="C4929" s="261" t="s">
        <v>612</v>
      </c>
      <c r="D4929" s="261" t="s">
        <v>764</v>
      </c>
      <c r="E4929" s="261">
        <v>1000676</v>
      </c>
      <c r="F4929" s="261" t="s">
        <v>9364</v>
      </c>
      <c r="G4929" s="261" t="s">
        <v>22</v>
      </c>
      <c r="H4929" s="261">
        <v>3</v>
      </c>
      <c r="I4929" s="261" t="s">
        <v>9365</v>
      </c>
      <c r="J4929" s="261" t="s">
        <v>9366</v>
      </c>
      <c r="K4929" s="261" t="s">
        <v>9367</v>
      </c>
      <c r="L4929" s="262">
        <v>45652</v>
      </c>
      <c r="M4929" s="261" t="s">
        <v>20</v>
      </c>
    </row>
    <row r="4930" spans="1:13" x14ac:dyDescent="0.35">
      <c r="A4930" s="259" t="s">
        <v>662</v>
      </c>
      <c r="B4930" s="259" t="s">
        <v>663</v>
      </c>
      <c r="C4930" s="259" t="s">
        <v>612</v>
      </c>
      <c r="D4930" s="259" t="s">
        <v>769</v>
      </c>
      <c r="E4930" s="259">
        <v>94624080</v>
      </c>
      <c r="F4930" s="259" t="s">
        <v>9368</v>
      </c>
      <c r="G4930" s="259" t="s">
        <v>723</v>
      </c>
      <c r="H4930" s="259">
        <v>2</v>
      </c>
      <c r="I4930" s="259" t="s">
        <v>9369</v>
      </c>
      <c r="J4930" s="259" t="s">
        <v>9370</v>
      </c>
      <c r="K4930" s="259" t="s">
        <v>9371</v>
      </c>
      <c r="L4930" s="260">
        <v>45652</v>
      </c>
      <c r="M4930" s="259" t="s">
        <v>20</v>
      </c>
    </row>
    <row r="4931" spans="1:13" x14ac:dyDescent="0.35">
      <c r="A4931" s="261" t="s">
        <v>662</v>
      </c>
      <c r="B4931" s="261" t="s">
        <v>663</v>
      </c>
      <c r="C4931" s="261" t="s">
        <v>612</v>
      </c>
      <c r="D4931" s="261" t="s">
        <v>774</v>
      </c>
      <c r="E4931" s="261">
        <v>94624080</v>
      </c>
      <c r="F4931" s="261" t="s">
        <v>9368</v>
      </c>
      <c r="G4931" s="261" t="s">
        <v>723</v>
      </c>
      <c r="H4931" s="261">
        <v>2</v>
      </c>
      <c r="I4931" s="261" t="s">
        <v>9369</v>
      </c>
      <c r="J4931" s="261" t="s">
        <v>9372</v>
      </c>
      <c r="K4931" s="261" t="s">
        <v>9373</v>
      </c>
      <c r="L4931" s="262">
        <v>45652</v>
      </c>
      <c r="M4931" s="261" t="s">
        <v>20</v>
      </c>
    </row>
    <row r="4932" spans="1:13" x14ac:dyDescent="0.35">
      <c r="A4932" s="259" t="s">
        <v>662</v>
      </c>
      <c r="B4932" s="259" t="s">
        <v>663</v>
      </c>
      <c r="C4932" s="259" t="s">
        <v>612</v>
      </c>
      <c r="D4932" s="259" t="s">
        <v>463</v>
      </c>
      <c r="E4932" s="259">
        <v>544002</v>
      </c>
      <c r="F4932" s="259" t="s">
        <v>9374</v>
      </c>
      <c r="G4932" s="259" t="s">
        <v>22</v>
      </c>
      <c r="H4932" s="259">
        <v>3</v>
      </c>
      <c r="I4932" s="259" t="s">
        <v>9375</v>
      </c>
      <c r="J4932" s="259" t="s">
        <v>9376</v>
      </c>
      <c r="K4932" s="259" t="s">
        <v>9377</v>
      </c>
      <c r="L4932" s="260">
        <v>45652</v>
      </c>
      <c r="M4932" s="259" t="s">
        <v>20</v>
      </c>
    </row>
    <row r="4933" spans="1:13" x14ac:dyDescent="0.35">
      <c r="A4933" s="261" t="s">
        <v>662</v>
      </c>
      <c r="B4933" s="261" t="s">
        <v>663</v>
      </c>
      <c r="C4933" s="261" t="s">
        <v>612</v>
      </c>
      <c r="D4933" s="261" t="s">
        <v>38</v>
      </c>
      <c r="E4933" s="261">
        <v>5918253</v>
      </c>
      <c r="F4933" s="261" t="s">
        <v>9378</v>
      </c>
      <c r="G4933" s="261" t="s">
        <v>723</v>
      </c>
      <c r="H4933" s="261">
        <v>2</v>
      </c>
      <c r="I4933" s="261" t="s">
        <v>9379</v>
      </c>
      <c r="J4933" s="261" t="s">
        <v>9380</v>
      </c>
      <c r="K4933" s="261" t="s">
        <v>9381</v>
      </c>
      <c r="L4933" s="262">
        <v>45652</v>
      </c>
      <c r="M4933" s="261" t="s">
        <v>20</v>
      </c>
    </row>
    <row r="4934" spans="1:13" x14ac:dyDescent="0.35">
      <c r="A4934" s="259" t="s">
        <v>662</v>
      </c>
      <c r="B4934" s="259" t="s">
        <v>663</v>
      </c>
      <c r="C4934" s="259" t="s">
        <v>612</v>
      </c>
      <c r="D4934" s="259" t="s">
        <v>649</v>
      </c>
      <c r="E4934" s="259">
        <v>6320</v>
      </c>
      <c r="F4934" s="259" t="s">
        <v>9382</v>
      </c>
      <c r="G4934" s="259" t="s">
        <v>723</v>
      </c>
      <c r="H4934" s="259">
        <v>2</v>
      </c>
      <c r="I4934" s="259" t="s">
        <v>9383</v>
      </c>
      <c r="J4934" s="259" t="s">
        <v>9384</v>
      </c>
      <c r="K4934" s="259" t="s">
        <v>9385</v>
      </c>
      <c r="L4934" s="260">
        <v>45652</v>
      </c>
      <c r="M4934" s="259" t="s">
        <v>20</v>
      </c>
    </row>
    <row r="4935" spans="1:13" x14ac:dyDescent="0.35">
      <c r="A4935" s="261" t="s">
        <v>662</v>
      </c>
      <c r="B4935" s="261" t="s">
        <v>663</v>
      </c>
      <c r="C4935" s="261" t="s">
        <v>612</v>
      </c>
      <c r="D4935" s="261" t="s">
        <v>797</v>
      </c>
      <c r="E4935" s="261">
        <v>19506427</v>
      </c>
      <c r="F4935" s="261" t="s">
        <v>1455</v>
      </c>
      <c r="G4935" s="261" t="s">
        <v>723</v>
      </c>
      <c r="H4935" s="261">
        <v>2</v>
      </c>
      <c r="I4935" s="261" t="s">
        <v>1456</v>
      </c>
      <c r="J4935" s="261" t="s">
        <v>9386</v>
      </c>
      <c r="K4935" s="261" t="s">
        <v>9387</v>
      </c>
      <c r="L4935" s="262">
        <v>45652</v>
      </c>
      <c r="M4935" s="261" t="s">
        <v>20</v>
      </c>
    </row>
    <row r="4936" spans="1:13" x14ac:dyDescent="0.35">
      <c r="A4936" s="259" t="s">
        <v>662</v>
      </c>
      <c r="B4936" s="259" t="s">
        <v>663</v>
      </c>
      <c r="C4936" s="259" t="s">
        <v>612</v>
      </c>
      <c r="D4936" s="259" t="s">
        <v>802</v>
      </c>
      <c r="E4936" s="259">
        <v>0</v>
      </c>
      <c r="F4936" s="259" t="s">
        <v>9388</v>
      </c>
      <c r="G4936" s="259" t="s">
        <v>723</v>
      </c>
      <c r="H4936" s="259">
        <v>2</v>
      </c>
      <c r="I4936" s="259" t="s">
        <v>9389</v>
      </c>
      <c r="J4936" s="259" t="s">
        <v>9390</v>
      </c>
      <c r="K4936" s="259" t="s">
        <v>9391</v>
      </c>
      <c r="L4936" s="260">
        <v>45652</v>
      </c>
      <c r="M4936" s="259" t="s">
        <v>20</v>
      </c>
    </row>
    <row r="4937" spans="1:13" x14ac:dyDescent="0.35">
      <c r="A4937" s="261" t="s">
        <v>662</v>
      </c>
      <c r="B4937" s="261" t="s">
        <v>663</v>
      </c>
      <c r="C4937" s="261" t="s">
        <v>612</v>
      </c>
      <c r="D4937" s="261" t="s">
        <v>807</v>
      </c>
      <c r="E4937" s="261">
        <v>75117653</v>
      </c>
      <c r="F4937" s="261" t="s">
        <v>9368</v>
      </c>
      <c r="G4937" s="261" t="s">
        <v>723</v>
      </c>
      <c r="H4937" s="261">
        <v>2</v>
      </c>
      <c r="I4937" s="261" t="s">
        <v>9369</v>
      </c>
      <c r="J4937" s="261" t="s">
        <v>9392</v>
      </c>
      <c r="K4937" s="261" t="s">
        <v>9393</v>
      </c>
      <c r="L4937" s="262">
        <v>45652</v>
      </c>
      <c r="M4937" s="261" t="s">
        <v>20</v>
      </c>
    </row>
    <row r="4938" spans="1:13" x14ac:dyDescent="0.35">
      <c r="A4938" s="259" t="s">
        <v>662</v>
      </c>
      <c r="B4938" s="259" t="s">
        <v>663</v>
      </c>
      <c r="C4938" s="259" t="s">
        <v>612</v>
      </c>
      <c r="D4938" s="259" t="s">
        <v>810</v>
      </c>
      <c r="E4938" s="259">
        <v>8082984</v>
      </c>
      <c r="F4938" s="259" t="s">
        <v>1455</v>
      </c>
      <c r="G4938" s="259" t="s">
        <v>723</v>
      </c>
      <c r="H4938" s="259">
        <v>2</v>
      </c>
      <c r="I4938" s="259" t="s">
        <v>1456</v>
      </c>
      <c r="J4938" s="259" t="s">
        <v>9394</v>
      </c>
      <c r="K4938" s="259" t="s">
        <v>9395</v>
      </c>
      <c r="L4938" s="260">
        <v>45652</v>
      </c>
      <c r="M4938" s="259" t="s">
        <v>20</v>
      </c>
    </row>
    <row r="4939" spans="1:13" x14ac:dyDescent="0.35">
      <c r="A4939" s="261" t="s">
        <v>662</v>
      </c>
      <c r="B4939" s="261" t="s">
        <v>663</v>
      </c>
      <c r="C4939" s="261" t="s">
        <v>612</v>
      </c>
      <c r="D4939" s="261" t="s">
        <v>813</v>
      </c>
      <c r="E4939" s="261">
        <v>11423443</v>
      </c>
      <c r="F4939" s="261" t="s">
        <v>1455</v>
      </c>
      <c r="G4939" s="261" t="s">
        <v>723</v>
      </c>
      <c r="H4939" s="261">
        <v>2</v>
      </c>
      <c r="I4939" s="261" t="s">
        <v>1456</v>
      </c>
      <c r="J4939" s="261" t="s">
        <v>9396</v>
      </c>
      <c r="K4939" s="261" t="s">
        <v>9397</v>
      </c>
      <c r="L4939" s="262">
        <v>45652</v>
      </c>
      <c r="M4939" s="261" t="s">
        <v>20</v>
      </c>
    </row>
    <row r="4940" spans="1:13" x14ac:dyDescent="0.35">
      <c r="A4940" s="259" t="s">
        <v>662</v>
      </c>
      <c r="B4940" s="259" t="s">
        <v>663</v>
      </c>
      <c r="C4940" s="259" t="s">
        <v>612</v>
      </c>
      <c r="D4940" s="259" t="s">
        <v>679</v>
      </c>
      <c r="E4940" s="259">
        <v>0</v>
      </c>
      <c r="F4940" s="259" t="s">
        <v>1455</v>
      </c>
      <c r="G4940" s="259" t="s">
        <v>723</v>
      </c>
      <c r="H4940" s="259">
        <v>2</v>
      </c>
      <c r="I4940" s="259" t="s">
        <v>1456</v>
      </c>
      <c r="J4940" s="259" t="s">
        <v>9398</v>
      </c>
      <c r="K4940" s="259" t="s">
        <v>9399</v>
      </c>
      <c r="L4940" s="260">
        <v>45652</v>
      </c>
      <c r="M4940" s="259" t="s">
        <v>20</v>
      </c>
    </row>
    <row r="4941" spans="1:13" x14ac:dyDescent="0.35">
      <c r="A4941" s="261" t="s">
        <v>616</v>
      </c>
      <c r="B4941" s="261" t="s">
        <v>617</v>
      </c>
      <c r="C4941" s="261" t="s">
        <v>612</v>
      </c>
      <c r="D4941" s="261" t="s">
        <v>759</v>
      </c>
      <c r="E4941" s="261">
        <v>133385524</v>
      </c>
      <c r="F4941" s="261" t="s">
        <v>9360</v>
      </c>
      <c r="G4941" s="261" t="s">
        <v>723</v>
      </c>
      <c r="H4941" s="261">
        <v>2</v>
      </c>
      <c r="I4941" s="261" t="s">
        <v>9361</v>
      </c>
      <c r="J4941" s="261" t="s">
        <v>9362</v>
      </c>
      <c r="K4941" s="261" t="s">
        <v>9400</v>
      </c>
      <c r="L4941" s="262">
        <v>45652</v>
      </c>
      <c r="M4941" s="261" t="s">
        <v>20</v>
      </c>
    </row>
    <row r="4942" spans="1:13" x14ac:dyDescent="0.35">
      <c r="A4942" s="259" t="s">
        <v>616</v>
      </c>
      <c r="B4942" s="259" t="s">
        <v>617</v>
      </c>
      <c r="C4942" s="259" t="s">
        <v>612</v>
      </c>
      <c r="D4942" s="259" t="s">
        <v>764</v>
      </c>
      <c r="E4942" s="259">
        <v>303528</v>
      </c>
      <c r="F4942" s="259" t="s">
        <v>9364</v>
      </c>
      <c r="G4942" s="259" t="s">
        <v>22</v>
      </c>
      <c r="H4942" s="259">
        <v>3</v>
      </c>
      <c r="I4942" s="259" t="s">
        <v>9401</v>
      </c>
      <c r="J4942" s="259" t="s">
        <v>9402</v>
      </c>
      <c r="K4942" s="259" t="s">
        <v>9403</v>
      </c>
      <c r="L4942" s="260">
        <v>45652</v>
      </c>
      <c r="M4942" s="259" t="s">
        <v>20</v>
      </c>
    </row>
    <row r="4943" spans="1:13" x14ac:dyDescent="0.35">
      <c r="A4943" s="261" t="s">
        <v>616</v>
      </c>
      <c r="B4943" s="261" t="s">
        <v>617</v>
      </c>
      <c r="C4943" s="261" t="s">
        <v>612</v>
      </c>
      <c r="D4943" s="261" t="s">
        <v>769</v>
      </c>
      <c r="E4943" s="261">
        <v>30648989</v>
      </c>
      <c r="F4943" s="261" t="s">
        <v>9388</v>
      </c>
      <c r="G4943" s="261" t="s">
        <v>723</v>
      </c>
      <c r="H4943" s="261">
        <v>2</v>
      </c>
      <c r="I4943" s="261" t="s">
        <v>9389</v>
      </c>
      <c r="J4943" s="261" t="s">
        <v>9404</v>
      </c>
      <c r="K4943" s="261" t="s">
        <v>9405</v>
      </c>
      <c r="L4943" s="262">
        <v>45652</v>
      </c>
      <c r="M4943" s="261" t="s">
        <v>20</v>
      </c>
    </row>
    <row r="4944" spans="1:13" x14ac:dyDescent="0.35">
      <c r="A4944" s="259" t="s">
        <v>616</v>
      </c>
      <c r="B4944" s="259" t="s">
        <v>617</v>
      </c>
      <c r="C4944" s="259" t="s">
        <v>612</v>
      </c>
      <c r="D4944" s="259" t="s">
        <v>774</v>
      </c>
      <c r="E4944" s="259">
        <v>30648989</v>
      </c>
      <c r="F4944" s="259" t="s">
        <v>9388</v>
      </c>
      <c r="G4944" s="259" t="s">
        <v>723</v>
      </c>
      <c r="H4944" s="259">
        <v>2</v>
      </c>
      <c r="I4944" s="259" t="s">
        <v>9389</v>
      </c>
      <c r="J4944" s="259" t="s">
        <v>9406</v>
      </c>
      <c r="K4944" s="259" t="s">
        <v>9407</v>
      </c>
      <c r="L4944" s="260">
        <v>45652</v>
      </c>
      <c r="M4944" s="259" t="s">
        <v>20</v>
      </c>
    </row>
    <row r="4945" spans="1:13" x14ac:dyDescent="0.35">
      <c r="A4945" s="261" t="s">
        <v>616</v>
      </c>
      <c r="B4945" s="261" t="s">
        <v>617</v>
      </c>
      <c r="C4945" s="261" t="s">
        <v>612</v>
      </c>
      <c r="D4945" s="261" t="s">
        <v>463</v>
      </c>
      <c r="E4945" s="261">
        <v>2850763</v>
      </c>
      <c r="F4945" s="261" t="s">
        <v>9408</v>
      </c>
      <c r="G4945" s="261" t="s">
        <v>22</v>
      </c>
      <c r="H4945" s="261">
        <v>3</v>
      </c>
      <c r="I4945" s="261" t="s">
        <v>9409</v>
      </c>
      <c r="J4945" s="261" t="s">
        <v>9410</v>
      </c>
      <c r="K4945" s="261" t="s">
        <v>9411</v>
      </c>
      <c r="L4945" s="262">
        <v>45652</v>
      </c>
      <c r="M4945" s="261" t="s">
        <v>20</v>
      </c>
    </row>
    <row r="4946" spans="1:13" x14ac:dyDescent="0.35">
      <c r="A4946" s="259" t="s">
        <v>616</v>
      </c>
      <c r="B4946" s="259" t="s">
        <v>617</v>
      </c>
      <c r="C4946" s="259" t="s">
        <v>612</v>
      </c>
      <c r="D4946" s="259" t="s">
        <v>38</v>
      </c>
      <c r="E4946" s="259">
        <v>506558</v>
      </c>
      <c r="F4946" s="259" t="s">
        <v>9412</v>
      </c>
      <c r="G4946" s="259" t="s">
        <v>22</v>
      </c>
      <c r="H4946" s="259">
        <v>3</v>
      </c>
      <c r="I4946" s="259" t="s">
        <v>9413</v>
      </c>
      <c r="J4946" s="259" t="s">
        <v>9414</v>
      </c>
      <c r="K4946" s="259" t="s">
        <v>9415</v>
      </c>
      <c r="L4946" s="260">
        <v>45652</v>
      </c>
      <c r="M4946" s="259" t="s">
        <v>20</v>
      </c>
    </row>
    <row r="4947" spans="1:13" x14ac:dyDescent="0.35">
      <c r="A4947" s="261" t="s">
        <v>616</v>
      </c>
      <c r="B4947" s="261" t="s">
        <v>617</v>
      </c>
      <c r="C4947" s="261" t="s">
        <v>612</v>
      </c>
      <c r="D4947" s="261" t="s">
        <v>644</v>
      </c>
      <c r="E4947" s="261">
        <v>3461</v>
      </c>
      <c r="F4947" s="261" t="s">
        <v>9416</v>
      </c>
      <c r="G4947" s="261" t="s">
        <v>723</v>
      </c>
      <c r="H4947" s="261">
        <v>2</v>
      </c>
      <c r="I4947" s="261" t="s">
        <v>3964</v>
      </c>
      <c r="J4947" s="261" t="s">
        <v>9417</v>
      </c>
      <c r="K4947" s="261" t="s">
        <v>9418</v>
      </c>
      <c r="L4947" s="262">
        <v>45652</v>
      </c>
      <c r="M4947" s="261" t="s">
        <v>20</v>
      </c>
    </row>
    <row r="4948" spans="1:13" x14ac:dyDescent="0.35">
      <c r="A4948" s="259" t="s">
        <v>616</v>
      </c>
      <c r="B4948" s="259" t="s">
        <v>617</v>
      </c>
      <c r="C4948" s="259" t="s">
        <v>612</v>
      </c>
      <c r="D4948" s="259" t="s">
        <v>649</v>
      </c>
      <c r="E4948" s="259">
        <v>6320</v>
      </c>
      <c r="F4948" s="259" t="s">
        <v>9382</v>
      </c>
      <c r="G4948" s="259" t="s">
        <v>723</v>
      </c>
      <c r="H4948" s="259">
        <v>2</v>
      </c>
      <c r="I4948" s="259" t="s">
        <v>9419</v>
      </c>
      <c r="J4948" s="259" t="s">
        <v>9384</v>
      </c>
      <c r="K4948" s="259" t="s">
        <v>9420</v>
      </c>
      <c r="L4948" s="260">
        <v>45652</v>
      </c>
      <c r="M4948" s="259" t="s">
        <v>20</v>
      </c>
    </row>
    <row r="4949" spans="1:13" x14ac:dyDescent="0.35">
      <c r="A4949" s="261" t="s">
        <v>616</v>
      </c>
      <c r="B4949" s="261" t="s">
        <v>617</v>
      </c>
      <c r="C4949" s="261" t="s">
        <v>612</v>
      </c>
      <c r="D4949" s="261" t="s">
        <v>797</v>
      </c>
      <c r="E4949" s="261">
        <v>9102864</v>
      </c>
      <c r="F4949" s="261" t="s">
        <v>1455</v>
      </c>
      <c r="G4949" s="261" t="s">
        <v>723</v>
      </c>
      <c r="H4949" s="261">
        <v>2</v>
      </c>
      <c r="I4949" s="261" t="s">
        <v>1456</v>
      </c>
      <c r="J4949" s="261" t="s">
        <v>9421</v>
      </c>
      <c r="K4949" s="261" t="s">
        <v>9422</v>
      </c>
      <c r="L4949" s="262">
        <v>45652</v>
      </c>
      <c r="M4949" s="261" t="s">
        <v>20</v>
      </c>
    </row>
    <row r="4950" spans="1:13" x14ac:dyDescent="0.35">
      <c r="A4950" s="259" t="s">
        <v>616</v>
      </c>
      <c r="B4950" s="259" t="s">
        <v>617</v>
      </c>
      <c r="C4950" s="259" t="s">
        <v>612</v>
      </c>
      <c r="D4950" s="259" t="s">
        <v>802</v>
      </c>
      <c r="E4950" s="259">
        <v>0</v>
      </c>
      <c r="F4950" s="259" t="s">
        <v>9388</v>
      </c>
      <c r="G4950" s="259" t="s">
        <v>723</v>
      </c>
      <c r="H4950" s="259">
        <v>2</v>
      </c>
      <c r="I4950" s="259" t="s">
        <v>9389</v>
      </c>
      <c r="J4950" s="259" t="s">
        <v>9390</v>
      </c>
      <c r="K4950" s="259" t="s">
        <v>9423</v>
      </c>
      <c r="L4950" s="260">
        <v>45652</v>
      </c>
      <c r="M4950" s="259" t="s">
        <v>20</v>
      </c>
    </row>
    <row r="4951" spans="1:13" x14ac:dyDescent="0.35">
      <c r="A4951" s="261" t="s">
        <v>616</v>
      </c>
      <c r="B4951" s="261" t="s">
        <v>617</v>
      </c>
      <c r="C4951" s="261" t="s">
        <v>612</v>
      </c>
      <c r="D4951" s="261" t="s">
        <v>807</v>
      </c>
      <c r="E4951" s="261">
        <v>21546125</v>
      </c>
      <c r="F4951" s="261" t="s">
        <v>9368</v>
      </c>
      <c r="G4951" s="261" t="s">
        <v>723</v>
      </c>
      <c r="H4951" s="261">
        <v>2</v>
      </c>
      <c r="I4951" s="261" t="s">
        <v>9369</v>
      </c>
      <c r="J4951" s="261" t="s">
        <v>9424</v>
      </c>
      <c r="K4951" s="261" t="s">
        <v>9425</v>
      </c>
      <c r="L4951" s="262">
        <v>45652</v>
      </c>
      <c r="M4951" s="261" t="s">
        <v>20</v>
      </c>
    </row>
    <row r="4952" spans="1:13" x14ac:dyDescent="0.35">
      <c r="A4952" s="259" t="s">
        <v>616</v>
      </c>
      <c r="B4952" s="259" t="s">
        <v>617</v>
      </c>
      <c r="C4952" s="259" t="s">
        <v>612</v>
      </c>
      <c r="D4952" s="259" t="s">
        <v>810</v>
      </c>
      <c r="E4952" s="259">
        <v>3481935</v>
      </c>
      <c r="F4952" s="259" t="s">
        <v>1455</v>
      </c>
      <c r="G4952" s="259" t="s">
        <v>723</v>
      </c>
      <c r="H4952" s="259">
        <v>2</v>
      </c>
      <c r="I4952" s="259" t="s">
        <v>1456</v>
      </c>
      <c r="J4952" s="259" t="s">
        <v>9426</v>
      </c>
      <c r="K4952" s="259" t="s">
        <v>9427</v>
      </c>
      <c r="L4952" s="260">
        <v>45652</v>
      </c>
      <c r="M4952" s="259" t="s">
        <v>20</v>
      </c>
    </row>
    <row r="4953" spans="1:13" x14ac:dyDescent="0.35">
      <c r="A4953" s="261" t="s">
        <v>616</v>
      </c>
      <c r="B4953" s="261" t="s">
        <v>617</v>
      </c>
      <c r="C4953" s="261" t="s">
        <v>612</v>
      </c>
      <c r="D4953" s="261" t="s">
        <v>813</v>
      </c>
      <c r="E4953" s="261">
        <v>5620929</v>
      </c>
      <c r="F4953" s="261" t="s">
        <v>1455</v>
      </c>
      <c r="G4953" s="261" t="s">
        <v>22</v>
      </c>
      <c r="H4953" s="261">
        <v>3</v>
      </c>
      <c r="I4953" s="261" t="s">
        <v>1456</v>
      </c>
      <c r="J4953" s="261" t="s">
        <v>9428</v>
      </c>
      <c r="K4953" s="261" t="s">
        <v>9429</v>
      </c>
      <c r="L4953" s="262">
        <v>45652</v>
      </c>
      <c r="M4953" s="261" t="s">
        <v>20</v>
      </c>
    </row>
    <row r="4954" spans="1:13" x14ac:dyDescent="0.35">
      <c r="A4954" s="259" t="s">
        <v>616</v>
      </c>
      <c r="B4954" s="259" t="s">
        <v>617</v>
      </c>
      <c r="C4954" s="259" t="s">
        <v>612</v>
      </c>
      <c r="D4954" s="259" t="s">
        <v>679</v>
      </c>
      <c r="E4954" s="259" t="s">
        <v>17</v>
      </c>
      <c r="F4954" s="259" t="s">
        <v>17</v>
      </c>
      <c r="G4954" s="259" t="s">
        <v>22</v>
      </c>
      <c r="H4954" s="259">
        <v>3</v>
      </c>
      <c r="I4954" s="259" t="s">
        <v>17</v>
      </c>
      <c r="J4954" s="259" t="s">
        <v>9398</v>
      </c>
      <c r="K4954" s="259" t="s">
        <v>9430</v>
      </c>
      <c r="L4954" s="260">
        <v>45652</v>
      </c>
      <c r="M4954" s="259" t="s">
        <v>20</v>
      </c>
    </row>
    <row r="4955" spans="1:13" x14ac:dyDescent="0.35">
      <c r="A4955" s="261" t="s">
        <v>610</v>
      </c>
      <c r="B4955" s="261" t="s">
        <v>611</v>
      </c>
      <c r="C4955" s="261" t="s">
        <v>612</v>
      </c>
      <c r="D4955" s="261" t="s">
        <v>759</v>
      </c>
      <c r="E4955" s="261">
        <v>133385524</v>
      </c>
      <c r="F4955" s="261" t="s">
        <v>9360</v>
      </c>
      <c r="G4955" s="261" t="s">
        <v>723</v>
      </c>
      <c r="H4955" s="261">
        <v>2</v>
      </c>
      <c r="I4955" s="261" t="s">
        <v>9361</v>
      </c>
      <c r="J4955" s="261" t="s">
        <v>9431</v>
      </c>
      <c r="K4955" s="261" t="s">
        <v>9432</v>
      </c>
      <c r="L4955" s="262">
        <v>45652</v>
      </c>
      <c r="M4955" s="261" t="s">
        <v>20</v>
      </c>
    </row>
    <row r="4956" spans="1:13" x14ac:dyDescent="0.35">
      <c r="A4956" s="259" t="s">
        <v>610</v>
      </c>
      <c r="B4956" s="259" t="s">
        <v>611</v>
      </c>
      <c r="C4956" s="259" t="s">
        <v>612</v>
      </c>
      <c r="D4956" s="259" t="s">
        <v>764</v>
      </c>
      <c r="E4956" s="259">
        <v>1128571</v>
      </c>
      <c r="F4956" s="259" t="s">
        <v>9433</v>
      </c>
      <c r="G4956" s="259" t="s">
        <v>22</v>
      </c>
      <c r="H4956" s="259">
        <v>3</v>
      </c>
      <c r="I4956" s="259" t="s">
        <v>9434</v>
      </c>
      <c r="J4956" s="259" t="s">
        <v>9435</v>
      </c>
      <c r="K4956" s="259" t="s">
        <v>9436</v>
      </c>
      <c r="L4956" s="260">
        <v>45652</v>
      </c>
      <c r="M4956" s="259" t="s">
        <v>20</v>
      </c>
    </row>
    <row r="4957" spans="1:13" x14ac:dyDescent="0.35">
      <c r="A4957" s="261" t="s">
        <v>610</v>
      </c>
      <c r="B4957" s="261" t="s">
        <v>611</v>
      </c>
      <c r="C4957" s="261" t="s">
        <v>612</v>
      </c>
      <c r="D4957" s="261" t="s">
        <v>769</v>
      </c>
      <c r="E4957" s="261">
        <v>96623873</v>
      </c>
      <c r="F4957" s="261" t="s">
        <v>9437</v>
      </c>
      <c r="G4957" s="261" t="s">
        <v>723</v>
      </c>
      <c r="H4957" s="261">
        <v>2</v>
      </c>
      <c r="I4957" s="261" t="s">
        <v>9438</v>
      </c>
      <c r="J4957" s="261" t="s">
        <v>9439</v>
      </c>
      <c r="K4957" s="261" t="s">
        <v>9440</v>
      </c>
      <c r="L4957" s="262">
        <v>45652</v>
      </c>
      <c r="M4957" s="261" t="s">
        <v>20</v>
      </c>
    </row>
    <row r="4958" spans="1:13" x14ac:dyDescent="0.35">
      <c r="A4958" s="259" t="s">
        <v>610</v>
      </c>
      <c r="B4958" s="259" t="s">
        <v>611</v>
      </c>
      <c r="C4958" s="259" t="s">
        <v>612</v>
      </c>
      <c r="D4958" s="259" t="s">
        <v>774</v>
      </c>
      <c r="E4958" s="259">
        <v>1074001</v>
      </c>
      <c r="F4958" s="259" t="s">
        <v>7423</v>
      </c>
      <c r="G4958" s="259" t="s">
        <v>723</v>
      </c>
      <c r="H4958" s="259">
        <v>2</v>
      </c>
      <c r="I4958" s="259" t="s">
        <v>9441</v>
      </c>
      <c r="J4958" s="259" t="s">
        <v>9442</v>
      </c>
      <c r="K4958" s="259" t="s">
        <v>9443</v>
      </c>
      <c r="L4958" s="260">
        <v>45652</v>
      </c>
      <c r="M4958" s="259" t="s">
        <v>20</v>
      </c>
    </row>
    <row r="4959" spans="1:13" x14ac:dyDescent="0.35">
      <c r="A4959" s="261" t="s">
        <v>610</v>
      </c>
      <c r="B4959" s="261" t="s">
        <v>611</v>
      </c>
      <c r="C4959" s="261" t="s">
        <v>612</v>
      </c>
      <c r="D4959" s="261" t="s">
        <v>463</v>
      </c>
      <c r="E4959" s="261">
        <v>1074001</v>
      </c>
      <c r="F4959" s="261" t="s">
        <v>7423</v>
      </c>
      <c r="G4959" s="261" t="s">
        <v>22</v>
      </c>
      <c r="H4959" s="261">
        <v>3</v>
      </c>
      <c r="I4959" s="261" t="s">
        <v>9444</v>
      </c>
      <c r="J4959" s="261" t="s">
        <v>9445</v>
      </c>
      <c r="K4959" s="261" t="s">
        <v>9446</v>
      </c>
      <c r="L4959" s="262">
        <v>45652</v>
      </c>
      <c r="M4959" s="261" t="s">
        <v>20</v>
      </c>
    </row>
    <row r="4960" spans="1:13" x14ac:dyDescent="0.35">
      <c r="A4960" s="259" t="s">
        <v>610</v>
      </c>
      <c r="B4960" s="259" t="s">
        <v>611</v>
      </c>
      <c r="C4960" s="259" t="s">
        <v>612</v>
      </c>
      <c r="D4960" s="259" t="s">
        <v>649</v>
      </c>
      <c r="E4960" s="259">
        <v>6320</v>
      </c>
      <c r="F4960" s="259" t="s">
        <v>9447</v>
      </c>
      <c r="G4960" s="259" t="s">
        <v>723</v>
      </c>
      <c r="H4960" s="259">
        <v>2</v>
      </c>
      <c r="I4960" s="259" t="s">
        <v>9383</v>
      </c>
      <c r="J4960" s="259" t="s">
        <v>9384</v>
      </c>
      <c r="K4960" s="259" t="s">
        <v>9448</v>
      </c>
      <c r="L4960" s="260">
        <v>45652</v>
      </c>
      <c r="M4960" s="259" t="s">
        <v>20</v>
      </c>
    </row>
    <row r="4961" spans="1:13" x14ac:dyDescent="0.35">
      <c r="A4961" s="261" t="s">
        <v>610</v>
      </c>
      <c r="B4961" s="261" t="s">
        <v>611</v>
      </c>
      <c r="C4961" s="261" t="s">
        <v>612</v>
      </c>
      <c r="D4961" s="261" t="s">
        <v>797</v>
      </c>
      <c r="E4961" s="261">
        <v>1074001</v>
      </c>
      <c r="F4961" s="261" t="s">
        <v>7423</v>
      </c>
      <c r="G4961" s="261" t="s">
        <v>723</v>
      </c>
      <c r="H4961" s="261">
        <v>2</v>
      </c>
      <c r="I4961" s="261" t="s">
        <v>9444</v>
      </c>
      <c r="J4961" s="261" t="s">
        <v>9449</v>
      </c>
      <c r="K4961" s="261" t="s">
        <v>9450</v>
      </c>
      <c r="L4961" s="262">
        <v>45652</v>
      </c>
      <c r="M4961" s="261" t="s">
        <v>20</v>
      </c>
    </row>
    <row r="4962" spans="1:13" x14ac:dyDescent="0.35">
      <c r="A4962" s="259" t="s">
        <v>610</v>
      </c>
      <c r="B4962" s="259" t="s">
        <v>611</v>
      </c>
      <c r="C4962" s="259" t="s">
        <v>612</v>
      </c>
      <c r="D4962" s="259" t="s">
        <v>802</v>
      </c>
      <c r="E4962" s="259">
        <v>95549872</v>
      </c>
      <c r="F4962" s="259" t="s">
        <v>9451</v>
      </c>
      <c r="G4962" s="259" t="s">
        <v>723</v>
      </c>
      <c r="H4962" s="259">
        <v>2</v>
      </c>
      <c r="I4962" s="259" t="s">
        <v>9452</v>
      </c>
      <c r="J4962" s="259" t="s">
        <v>9453</v>
      </c>
      <c r="K4962" s="259" t="s">
        <v>9454</v>
      </c>
      <c r="L4962" s="260">
        <v>45652</v>
      </c>
      <c r="M4962" s="259" t="s">
        <v>20</v>
      </c>
    </row>
    <row r="4963" spans="1:13" x14ac:dyDescent="0.35">
      <c r="A4963" s="261" t="s">
        <v>610</v>
      </c>
      <c r="B4963" s="261" t="s">
        <v>611</v>
      </c>
      <c r="C4963" s="261" t="s">
        <v>612</v>
      </c>
      <c r="D4963" s="261" t="s">
        <v>807</v>
      </c>
      <c r="E4963" s="261">
        <v>0</v>
      </c>
      <c r="F4963" s="261" t="s">
        <v>9455</v>
      </c>
      <c r="G4963" s="261" t="s">
        <v>723</v>
      </c>
      <c r="H4963" s="261">
        <v>2</v>
      </c>
      <c r="I4963" s="261" t="s">
        <v>9452</v>
      </c>
      <c r="J4963" s="261" t="s">
        <v>9456</v>
      </c>
      <c r="K4963" s="261" t="s">
        <v>9457</v>
      </c>
      <c r="L4963" s="262">
        <v>45652</v>
      </c>
      <c r="M4963" s="261" t="s">
        <v>20</v>
      </c>
    </row>
    <row r="4964" spans="1:13" x14ac:dyDescent="0.35">
      <c r="A4964" s="259" t="s">
        <v>610</v>
      </c>
      <c r="B4964" s="259" t="s">
        <v>611</v>
      </c>
      <c r="C4964" s="259" t="s">
        <v>612</v>
      </c>
      <c r="D4964" s="259" t="s">
        <v>810</v>
      </c>
      <c r="E4964" s="259">
        <v>1074001</v>
      </c>
      <c r="F4964" s="259" t="s">
        <v>7423</v>
      </c>
      <c r="G4964" s="259" t="s">
        <v>723</v>
      </c>
      <c r="H4964" s="259">
        <v>2</v>
      </c>
      <c r="I4964" s="259" t="s">
        <v>9444</v>
      </c>
      <c r="J4964" s="259" t="s">
        <v>9458</v>
      </c>
      <c r="K4964" s="259" t="s">
        <v>9459</v>
      </c>
      <c r="L4964" s="260">
        <v>45652</v>
      </c>
      <c r="M4964" s="259" t="s">
        <v>20</v>
      </c>
    </row>
    <row r="4965" spans="1:13" x14ac:dyDescent="0.35">
      <c r="A4965" s="261" t="s">
        <v>610</v>
      </c>
      <c r="B4965" s="261" t="s">
        <v>611</v>
      </c>
      <c r="C4965" s="261" t="s">
        <v>612</v>
      </c>
      <c r="D4965" s="261" t="s">
        <v>813</v>
      </c>
      <c r="E4965" s="261" t="s">
        <v>17</v>
      </c>
      <c r="F4965" s="261" t="s">
        <v>7423</v>
      </c>
      <c r="G4965" s="261" t="s">
        <v>22</v>
      </c>
      <c r="H4965" s="261">
        <v>3</v>
      </c>
      <c r="I4965" s="261" t="s">
        <v>9444</v>
      </c>
      <c r="J4965" s="261" t="s">
        <v>9458</v>
      </c>
      <c r="K4965" s="261" t="s">
        <v>9460</v>
      </c>
      <c r="L4965" s="262">
        <v>45652</v>
      </c>
      <c r="M4965" s="261" t="s">
        <v>20</v>
      </c>
    </row>
    <row r="4966" spans="1:13" x14ac:dyDescent="0.35">
      <c r="A4966" s="259" t="s">
        <v>610</v>
      </c>
      <c r="B4966" s="259" t="s">
        <v>611</v>
      </c>
      <c r="C4966" s="259" t="s">
        <v>612</v>
      </c>
      <c r="D4966" s="259" t="s">
        <v>679</v>
      </c>
      <c r="E4966" s="259" t="s">
        <v>17</v>
      </c>
      <c r="F4966" s="259" t="s">
        <v>7423</v>
      </c>
      <c r="G4966" s="259" t="s">
        <v>22</v>
      </c>
      <c r="H4966" s="259">
        <v>3</v>
      </c>
      <c r="I4966" s="259" t="s">
        <v>9444</v>
      </c>
      <c r="J4966" s="259" t="s">
        <v>9458</v>
      </c>
      <c r="K4966" s="259" t="s">
        <v>9461</v>
      </c>
      <c r="L4966" s="260">
        <v>45652</v>
      </c>
      <c r="M4966" s="259" t="s">
        <v>20</v>
      </c>
    </row>
    <row r="4967" spans="1:13" x14ac:dyDescent="0.35">
      <c r="A4967" s="261" t="s">
        <v>712</v>
      </c>
      <c r="B4967" s="261" t="s">
        <v>713</v>
      </c>
      <c r="C4967" s="261" t="s">
        <v>612</v>
      </c>
      <c r="D4967" s="261" t="s">
        <v>759</v>
      </c>
      <c r="E4967" s="261">
        <v>133385524</v>
      </c>
      <c r="F4967" s="261" t="s">
        <v>9360</v>
      </c>
      <c r="G4967" s="261" t="s">
        <v>723</v>
      </c>
      <c r="H4967" s="261">
        <v>2</v>
      </c>
      <c r="I4967" s="261" t="s">
        <v>9361</v>
      </c>
      <c r="J4967" s="261" t="s">
        <v>9362</v>
      </c>
      <c r="K4967" s="261" t="s">
        <v>9462</v>
      </c>
      <c r="L4967" s="262">
        <v>45652</v>
      </c>
      <c r="M4967" s="261" t="s">
        <v>20</v>
      </c>
    </row>
    <row r="4968" spans="1:13" x14ac:dyDescent="0.35">
      <c r="A4968" s="259" t="s">
        <v>712</v>
      </c>
      <c r="B4968" s="259" t="s">
        <v>713</v>
      </c>
      <c r="C4968" s="259" t="s">
        <v>612</v>
      </c>
      <c r="D4968" s="259" t="s">
        <v>764</v>
      </c>
      <c r="E4968" s="259">
        <v>1129935</v>
      </c>
      <c r="F4968" s="259" t="s">
        <v>9364</v>
      </c>
      <c r="G4968" s="259" t="s">
        <v>22</v>
      </c>
      <c r="H4968" s="259">
        <v>3</v>
      </c>
      <c r="I4968" s="259" t="s">
        <v>9365</v>
      </c>
      <c r="J4968" s="259" t="s">
        <v>9463</v>
      </c>
      <c r="K4968" s="259" t="s">
        <v>9464</v>
      </c>
      <c r="L4968" s="260">
        <v>45652</v>
      </c>
      <c r="M4968" s="259" t="s">
        <v>20</v>
      </c>
    </row>
    <row r="4969" spans="1:13" x14ac:dyDescent="0.35">
      <c r="A4969" s="261" t="s">
        <v>712</v>
      </c>
      <c r="B4969" s="261" t="s">
        <v>713</v>
      </c>
      <c r="C4969" s="261" t="s">
        <v>612</v>
      </c>
      <c r="D4969" s="261" t="s">
        <v>769</v>
      </c>
      <c r="E4969" s="261">
        <v>133385524</v>
      </c>
      <c r="F4969" s="261" t="s">
        <v>9360</v>
      </c>
      <c r="G4969" s="261" t="s">
        <v>723</v>
      </c>
      <c r="H4969" s="261">
        <v>2</v>
      </c>
      <c r="I4969" s="261" t="s">
        <v>9361</v>
      </c>
      <c r="J4969" s="261" t="s">
        <v>9465</v>
      </c>
      <c r="K4969" s="261" t="s">
        <v>9466</v>
      </c>
      <c r="L4969" s="262">
        <v>45652</v>
      </c>
      <c r="M4969" s="261" t="s">
        <v>20</v>
      </c>
    </row>
    <row r="4970" spans="1:13" x14ac:dyDescent="0.35">
      <c r="A4970" s="259" t="s">
        <v>712</v>
      </c>
      <c r="B4970" s="259" t="s">
        <v>713</v>
      </c>
      <c r="C4970" s="259" t="s">
        <v>612</v>
      </c>
      <c r="D4970" s="259" t="s">
        <v>774</v>
      </c>
      <c r="E4970" s="259">
        <v>133385524</v>
      </c>
      <c r="F4970" s="259" t="s">
        <v>9360</v>
      </c>
      <c r="G4970" s="259" t="s">
        <v>723</v>
      </c>
      <c r="H4970" s="259">
        <v>2</v>
      </c>
      <c r="I4970" s="259" t="s">
        <v>9361</v>
      </c>
      <c r="J4970" s="259" t="s">
        <v>9467</v>
      </c>
      <c r="K4970" s="259" t="s">
        <v>9468</v>
      </c>
      <c r="L4970" s="260">
        <v>45652</v>
      </c>
      <c r="M4970" s="259" t="s">
        <v>20</v>
      </c>
    </row>
    <row r="4971" spans="1:13" x14ac:dyDescent="0.35">
      <c r="A4971" s="261" t="s">
        <v>712</v>
      </c>
      <c r="B4971" s="261" t="s">
        <v>713</v>
      </c>
      <c r="C4971" s="261" t="s">
        <v>612</v>
      </c>
      <c r="D4971" s="261" t="s">
        <v>463</v>
      </c>
      <c r="E4971" s="261">
        <v>5574001</v>
      </c>
      <c r="F4971" s="261" t="s">
        <v>9469</v>
      </c>
      <c r="G4971" s="261" t="s">
        <v>22</v>
      </c>
      <c r="H4971" s="261">
        <v>3</v>
      </c>
      <c r="I4971" s="261" t="s">
        <v>9470</v>
      </c>
      <c r="J4971" s="261" t="s">
        <v>9471</v>
      </c>
      <c r="K4971" s="261" t="s">
        <v>9472</v>
      </c>
      <c r="L4971" s="262">
        <v>45652</v>
      </c>
      <c r="M4971" s="261" t="s">
        <v>20</v>
      </c>
    </row>
    <row r="4972" spans="1:13" x14ac:dyDescent="0.35">
      <c r="A4972" s="259" t="s">
        <v>712</v>
      </c>
      <c r="B4972" s="259" t="s">
        <v>713</v>
      </c>
      <c r="C4972" s="259" t="s">
        <v>612</v>
      </c>
      <c r="D4972" s="259" t="s">
        <v>38</v>
      </c>
      <c r="E4972" s="259">
        <v>5918253</v>
      </c>
      <c r="F4972" s="259" t="s">
        <v>9473</v>
      </c>
      <c r="G4972" s="259" t="s">
        <v>22</v>
      </c>
      <c r="H4972" s="259">
        <v>3</v>
      </c>
      <c r="I4972" s="259" t="s">
        <v>9474</v>
      </c>
      <c r="J4972" s="259" t="s">
        <v>9475</v>
      </c>
      <c r="K4972" s="259" t="s">
        <v>9476</v>
      </c>
      <c r="L4972" s="260">
        <v>45652</v>
      </c>
      <c r="M4972" s="259" t="s">
        <v>20</v>
      </c>
    </row>
    <row r="4973" spans="1:13" x14ac:dyDescent="0.35">
      <c r="A4973" s="261" t="s">
        <v>712</v>
      </c>
      <c r="B4973" s="261" t="s">
        <v>713</v>
      </c>
      <c r="C4973" s="261" t="s">
        <v>612</v>
      </c>
      <c r="D4973" s="261" t="s">
        <v>644</v>
      </c>
      <c r="E4973" s="261">
        <v>6320</v>
      </c>
      <c r="F4973" s="261" t="s">
        <v>9382</v>
      </c>
      <c r="G4973" s="261" t="s">
        <v>723</v>
      </c>
      <c r="H4973" s="261">
        <v>2</v>
      </c>
      <c r="I4973" s="261" t="s">
        <v>9383</v>
      </c>
      <c r="J4973" s="261" t="s">
        <v>9384</v>
      </c>
      <c r="K4973" s="261" t="s">
        <v>9477</v>
      </c>
      <c r="L4973" s="262">
        <v>45652</v>
      </c>
      <c r="M4973" s="261" t="s">
        <v>20</v>
      </c>
    </row>
    <row r="4974" spans="1:13" x14ac:dyDescent="0.35">
      <c r="A4974" s="259" t="s">
        <v>712</v>
      </c>
      <c r="B4974" s="259" t="s">
        <v>713</v>
      </c>
      <c r="C4974" s="259" t="s">
        <v>612</v>
      </c>
      <c r="D4974" s="259" t="s">
        <v>649</v>
      </c>
      <c r="E4974" s="259">
        <v>6320</v>
      </c>
      <c r="F4974" s="259" t="s">
        <v>9382</v>
      </c>
      <c r="G4974" s="259" t="s">
        <v>723</v>
      </c>
      <c r="H4974" s="259">
        <v>2</v>
      </c>
      <c r="I4974" s="259" t="s">
        <v>9383</v>
      </c>
      <c r="J4974" s="259" t="s">
        <v>9384</v>
      </c>
      <c r="K4974" s="259" t="s">
        <v>9478</v>
      </c>
      <c r="L4974" s="260">
        <v>45652</v>
      </c>
      <c r="M4974" s="259" t="s">
        <v>20</v>
      </c>
    </row>
    <row r="4975" spans="1:13" x14ac:dyDescent="0.35">
      <c r="A4975" s="261" t="s">
        <v>712</v>
      </c>
      <c r="B4975" s="261" t="s">
        <v>713</v>
      </c>
      <c r="C4975" s="261" t="s">
        <v>612</v>
      </c>
      <c r="D4975" s="261" t="s">
        <v>797</v>
      </c>
      <c r="E4975" s="261">
        <v>21360000</v>
      </c>
      <c r="F4975" s="261" t="s">
        <v>9479</v>
      </c>
      <c r="G4975" s="261" t="s">
        <v>723</v>
      </c>
      <c r="H4975" s="261">
        <v>2</v>
      </c>
      <c r="I4975" s="261" t="s">
        <v>9480</v>
      </c>
      <c r="J4975" s="261" t="s">
        <v>9481</v>
      </c>
      <c r="K4975" s="261" t="s">
        <v>9482</v>
      </c>
      <c r="L4975" s="262">
        <v>45652</v>
      </c>
      <c r="M4975" s="261" t="s">
        <v>20</v>
      </c>
    </row>
    <row r="4976" spans="1:13" x14ac:dyDescent="0.35">
      <c r="A4976" s="259" t="s">
        <v>712</v>
      </c>
      <c r="B4976" s="259" t="s">
        <v>713</v>
      </c>
      <c r="C4976" s="259" t="s">
        <v>612</v>
      </c>
      <c r="D4976" s="259" t="s">
        <v>802</v>
      </c>
      <c r="E4976" s="259">
        <v>0</v>
      </c>
      <c r="F4976" s="259" t="s">
        <v>9483</v>
      </c>
      <c r="G4976" s="259" t="s">
        <v>404</v>
      </c>
      <c r="H4976" s="259">
        <v>1</v>
      </c>
      <c r="I4976" s="259" t="s">
        <v>9484</v>
      </c>
      <c r="J4976" s="259" t="s">
        <v>9485</v>
      </c>
      <c r="K4976" s="259" t="s">
        <v>9486</v>
      </c>
      <c r="L4976" s="260">
        <v>45652</v>
      </c>
      <c r="M4976" s="259" t="s">
        <v>20</v>
      </c>
    </row>
    <row r="4977" spans="1:13" x14ac:dyDescent="0.35">
      <c r="A4977" s="261" t="s">
        <v>712</v>
      </c>
      <c r="B4977" s="261" t="s">
        <v>713</v>
      </c>
      <c r="C4977" s="261" t="s">
        <v>612</v>
      </c>
      <c r="D4977" s="261" t="s">
        <v>807</v>
      </c>
      <c r="E4977" s="261">
        <v>112025524</v>
      </c>
      <c r="F4977" s="261" t="s">
        <v>9487</v>
      </c>
      <c r="G4977" s="261" t="s">
        <v>404</v>
      </c>
      <c r="H4977" s="261">
        <v>1</v>
      </c>
      <c r="I4977" s="261" t="s">
        <v>9488</v>
      </c>
      <c r="J4977" s="261" t="s">
        <v>9489</v>
      </c>
      <c r="K4977" s="261" t="s">
        <v>9490</v>
      </c>
      <c r="L4977" s="262">
        <v>45652</v>
      </c>
      <c r="M4977" s="261" t="s">
        <v>20</v>
      </c>
    </row>
    <row r="4978" spans="1:13" x14ac:dyDescent="0.35">
      <c r="A4978" s="259" t="s">
        <v>712</v>
      </c>
      <c r="B4978" s="259" t="s">
        <v>713</v>
      </c>
      <c r="C4978" s="259" t="s">
        <v>612</v>
      </c>
      <c r="D4978" s="259" t="s">
        <v>810</v>
      </c>
      <c r="E4978" s="259">
        <v>9874000</v>
      </c>
      <c r="F4978" s="259" t="s">
        <v>9491</v>
      </c>
      <c r="G4978" s="259" t="s">
        <v>723</v>
      </c>
      <c r="H4978" s="259">
        <v>2</v>
      </c>
      <c r="I4978" s="259" t="s">
        <v>9492</v>
      </c>
      <c r="J4978" s="259" t="s">
        <v>9493</v>
      </c>
      <c r="K4978" s="259" t="s">
        <v>9494</v>
      </c>
      <c r="L4978" s="260">
        <v>45652</v>
      </c>
      <c r="M4978" s="259" t="s">
        <v>20</v>
      </c>
    </row>
    <row r="4979" spans="1:13" x14ac:dyDescent="0.35">
      <c r="A4979" s="261" t="s">
        <v>712</v>
      </c>
      <c r="B4979" s="261" t="s">
        <v>713</v>
      </c>
      <c r="C4979" s="261" t="s">
        <v>612</v>
      </c>
      <c r="D4979" s="261" t="s">
        <v>813</v>
      </c>
      <c r="E4979" s="261">
        <v>11486000</v>
      </c>
      <c r="F4979" s="261" t="s">
        <v>1455</v>
      </c>
      <c r="G4979" s="261" t="s">
        <v>22</v>
      </c>
      <c r="H4979" s="261">
        <v>3</v>
      </c>
      <c r="I4979" s="261" t="s">
        <v>1456</v>
      </c>
      <c r="J4979" s="261" t="s">
        <v>9495</v>
      </c>
      <c r="K4979" s="261" t="s">
        <v>9496</v>
      </c>
      <c r="L4979" s="262">
        <v>45652</v>
      </c>
      <c r="M4979" s="261" t="s">
        <v>20</v>
      </c>
    </row>
    <row r="4980" spans="1:13" x14ac:dyDescent="0.35">
      <c r="A4980" s="259" t="s">
        <v>712</v>
      </c>
      <c r="B4980" s="259" t="s">
        <v>713</v>
      </c>
      <c r="C4980" s="259" t="s">
        <v>612</v>
      </c>
      <c r="D4980" s="259" t="s">
        <v>679</v>
      </c>
      <c r="E4980" s="259">
        <v>0</v>
      </c>
      <c r="F4980" s="259" t="s">
        <v>1455</v>
      </c>
      <c r="G4980" s="259" t="s">
        <v>22</v>
      </c>
      <c r="H4980" s="259">
        <v>3</v>
      </c>
      <c r="I4980" s="259" t="s">
        <v>1456</v>
      </c>
      <c r="J4980" s="259" t="s">
        <v>9497</v>
      </c>
      <c r="K4980" s="259" t="s">
        <v>9498</v>
      </c>
      <c r="L4980" s="260">
        <v>45652</v>
      </c>
      <c r="M4980" s="259" t="s">
        <v>20</v>
      </c>
    </row>
    <row r="4981" spans="1:13" x14ac:dyDescent="0.35">
      <c r="A4981" s="261" t="s">
        <v>4023</v>
      </c>
      <c r="B4981" s="261" t="s">
        <v>4024</v>
      </c>
      <c r="C4981" s="261" t="s">
        <v>4025</v>
      </c>
      <c r="D4981" s="261" t="s">
        <v>759</v>
      </c>
      <c r="E4981" s="261">
        <v>9224133</v>
      </c>
      <c r="F4981" s="261" t="s">
        <v>5808</v>
      </c>
      <c r="G4981" s="261" t="s">
        <v>723</v>
      </c>
      <c r="H4981" s="261">
        <v>2</v>
      </c>
      <c r="I4981" s="261" t="s">
        <v>9499</v>
      </c>
      <c r="J4981" s="261" t="s">
        <v>9500</v>
      </c>
      <c r="K4981" s="261" t="s">
        <v>9501</v>
      </c>
      <c r="L4981" s="262">
        <v>45652</v>
      </c>
      <c r="M4981" s="261" t="s">
        <v>20</v>
      </c>
    </row>
    <row r="4982" spans="1:13" x14ac:dyDescent="0.35">
      <c r="A4982" s="259" t="s">
        <v>4023</v>
      </c>
      <c r="B4982" s="259" t="s">
        <v>4024</v>
      </c>
      <c r="C4982" s="259" t="s">
        <v>4025</v>
      </c>
      <c r="D4982" s="259" t="s">
        <v>769</v>
      </c>
      <c r="E4982" s="259">
        <v>9224133</v>
      </c>
      <c r="F4982" s="259" t="s">
        <v>5808</v>
      </c>
      <c r="G4982" s="259" t="s">
        <v>22</v>
      </c>
      <c r="H4982" s="259">
        <v>3</v>
      </c>
      <c r="I4982" s="259" t="s">
        <v>9499</v>
      </c>
      <c r="J4982" s="259" t="s">
        <v>9502</v>
      </c>
      <c r="K4982" s="259" t="s">
        <v>9503</v>
      </c>
      <c r="L4982" s="260">
        <v>45652</v>
      </c>
      <c r="M4982" s="259" t="s">
        <v>20</v>
      </c>
    </row>
    <row r="4983" spans="1:13" x14ac:dyDescent="0.35">
      <c r="A4983" s="261" t="s">
        <v>4023</v>
      </c>
      <c r="B4983" s="261" t="s">
        <v>4024</v>
      </c>
      <c r="C4983" s="261" t="s">
        <v>4025</v>
      </c>
      <c r="D4983" s="261" t="s">
        <v>774</v>
      </c>
      <c r="E4983" s="261">
        <v>45535</v>
      </c>
      <c r="F4983" s="261" t="s">
        <v>9504</v>
      </c>
      <c r="G4983" s="261" t="s">
        <v>22</v>
      </c>
      <c r="H4983" s="261">
        <v>3</v>
      </c>
      <c r="I4983" s="261" t="s">
        <v>6100</v>
      </c>
      <c r="J4983" s="261" t="s">
        <v>9505</v>
      </c>
      <c r="K4983" s="261" t="s">
        <v>9506</v>
      </c>
      <c r="L4983" s="262">
        <v>45652</v>
      </c>
      <c r="M4983" s="261" t="s">
        <v>20</v>
      </c>
    </row>
    <row r="4984" spans="1:13" x14ac:dyDescent="0.35">
      <c r="A4984" s="259" t="s">
        <v>4023</v>
      </c>
      <c r="B4984" s="259" t="s">
        <v>4024</v>
      </c>
      <c r="C4984" s="259" t="s">
        <v>4025</v>
      </c>
      <c r="D4984" s="259" t="s">
        <v>463</v>
      </c>
      <c r="E4984" s="259">
        <v>45535</v>
      </c>
      <c r="F4984" s="259" t="s">
        <v>9504</v>
      </c>
      <c r="G4984" s="259" t="s">
        <v>723</v>
      </c>
      <c r="H4984" s="259">
        <v>2</v>
      </c>
      <c r="I4984" s="259" t="s">
        <v>6100</v>
      </c>
      <c r="J4984" s="259" t="s">
        <v>9507</v>
      </c>
      <c r="K4984" s="259" t="s">
        <v>9508</v>
      </c>
      <c r="L4984" s="260">
        <v>45652</v>
      </c>
      <c r="M4984" s="259" t="s">
        <v>20</v>
      </c>
    </row>
    <row r="4985" spans="1:13" x14ac:dyDescent="0.35">
      <c r="A4985" s="261" t="s">
        <v>4023</v>
      </c>
      <c r="B4985" s="261" t="s">
        <v>4024</v>
      </c>
      <c r="C4985" s="261" t="s">
        <v>4025</v>
      </c>
      <c r="D4985" s="261" t="s">
        <v>644</v>
      </c>
      <c r="E4985" s="261">
        <v>0</v>
      </c>
      <c r="F4985" s="261" t="s">
        <v>6102</v>
      </c>
      <c r="G4985" s="261" t="s">
        <v>723</v>
      </c>
      <c r="H4985" s="261">
        <v>2</v>
      </c>
      <c r="I4985" s="261" t="s">
        <v>3328</v>
      </c>
      <c r="J4985" s="261" t="s">
        <v>9509</v>
      </c>
      <c r="K4985" s="261" t="s">
        <v>9510</v>
      </c>
      <c r="L4985" s="262">
        <v>45652</v>
      </c>
      <c r="M4985" s="261" t="s">
        <v>20</v>
      </c>
    </row>
    <row r="4986" spans="1:13" x14ac:dyDescent="0.35">
      <c r="A4986" s="259" t="s">
        <v>4023</v>
      </c>
      <c r="B4986" s="259" t="s">
        <v>4024</v>
      </c>
      <c r="C4986" s="259" t="s">
        <v>4025</v>
      </c>
      <c r="D4986" s="259" t="s">
        <v>649</v>
      </c>
      <c r="E4986" s="259">
        <v>2</v>
      </c>
      <c r="F4986" s="259" t="s">
        <v>6102</v>
      </c>
      <c r="G4986" s="259" t="s">
        <v>723</v>
      </c>
      <c r="H4986" s="259">
        <v>2</v>
      </c>
      <c r="I4986" s="259" t="s">
        <v>3328</v>
      </c>
      <c r="J4986" s="259" t="s">
        <v>9509</v>
      </c>
      <c r="K4986" s="259" t="s">
        <v>9511</v>
      </c>
      <c r="L4986" s="260">
        <v>45652</v>
      </c>
      <c r="M4986" s="259" t="s">
        <v>20</v>
      </c>
    </row>
    <row r="4987" spans="1:13" x14ac:dyDescent="0.35">
      <c r="A4987" s="261" t="s">
        <v>4023</v>
      </c>
      <c r="B4987" s="261" t="s">
        <v>4024</v>
      </c>
      <c r="C4987" s="261" t="s">
        <v>4025</v>
      </c>
      <c r="D4987" s="261" t="s">
        <v>797</v>
      </c>
      <c r="E4987" s="261">
        <v>45535</v>
      </c>
      <c r="F4987" s="261" t="s">
        <v>9512</v>
      </c>
      <c r="G4987" s="261" t="s">
        <v>723</v>
      </c>
      <c r="H4987" s="261">
        <v>2</v>
      </c>
      <c r="I4987" s="261" t="s">
        <v>9513</v>
      </c>
      <c r="J4987" s="261" t="s">
        <v>9514</v>
      </c>
      <c r="K4987" s="261" t="s">
        <v>9515</v>
      </c>
      <c r="L4987" s="262">
        <v>45652</v>
      </c>
      <c r="M4987" s="261" t="s">
        <v>20</v>
      </c>
    </row>
    <row r="4988" spans="1:13" x14ac:dyDescent="0.35">
      <c r="A4988" s="259" t="s">
        <v>4023</v>
      </c>
      <c r="B4988" s="259" t="s">
        <v>4024</v>
      </c>
      <c r="C4988" s="259" t="s">
        <v>4025</v>
      </c>
      <c r="D4988" s="259" t="s">
        <v>802</v>
      </c>
      <c r="E4988" s="259">
        <v>9178598</v>
      </c>
      <c r="F4988" s="259" t="s">
        <v>5808</v>
      </c>
      <c r="G4988" s="259" t="s">
        <v>723</v>
      </c>
      <c r="H4988" s="259">
        <v>2</v>
      </c>
      <c r="I4988" s="259" t="s">
        <v>9499</v>
      </c>
      <c r="J4988" s="259" t="s">
        <v>5764</v>
      </c>
      <c r="K4988" s="259" t="s">
        <v>9516</v>
      </c>
      <c r="L4988" s="260">
        <v>45652</v>
      </c>
      <c r="M4988" s="259" t="s">
        <v>20</v>
      </c>
    </row>
    <row r="4989" spans="1:13" x14ac:dyDescent="0.35">
      <c r="A4989" s="261" t="s">
        <v>4023</v>
      </c>
      <c r="B4989" s="261" t="s">
        <v>4024</v>
      </c>
      <c r="C4989" s="261" t="s">
        <v>4025</v>
      </c>
      <c r="D4989" s="261" t="s">
        <v>807</v>
      </c>
      <c r="E4989" s="261">
        <v>0</v>
      </c>
      <c r="F4989" s="261" t="s">
        <v>9512</v>
      </c>
      <c r="G4989" s="261" t="s">
        <v>723</v>
      </c>
      <c r="H4989" s="261">
        <v>2</v>
      </c>
      <c r="I4989" s="261" t="s">
        <v>9513</v>
      </c>
      <c r="J4989" s="261" t="s">
        <v>5768</v>
      </c>
      <c r="K4989" s="261" t="s">
        <v>9517</v>
      </c>
      <c r="L4989" s="262">
        <v>45652</v>
      </c>
      <c r="M4989" s="261" t="s">
        <v>20</v>
      </c>
    </row>
    <row r="4990" spans="1:13" x14ac:dyDescent="0.35">
      <c r="A4990" s="259" t="s">
        <v>4023</v>
      </c>
      <c r="B4990" s="259" t="s">
        <v>4024</v>
      </c>
      <c r="C4990" s="259" t="s">
        <v>4025</v>
      </c>
      <c r="D4990" s="259" t="s">
        <v>810</v>
      </c>
      <c r="E4990" s="259">
        <v>45535</v>
      </c>
      <c r="F4990" s="259" t="s">
        <v>9512</v>
      </c>
      <c r="G4990" s="259" t="s">
        <v>22</v>
      </c>
      <c r="H4990" s="259">
        <v>3</v>
      </c>
      <c r="I4990" s="259" t="s">
        <v>9513</v>
      </c>
      <c r="J4990" s="259" t="s">
        <v>9518</v>
      </c>
      <c r="K4990" s="259" t="s">
        <v>9519</v>
      </c>
      <c r="L4990" s="260">
        <v>45652</v>
      </c>
      <c r="M4990" s="259" t="s">
        <v>20</v>
      </c>
    </row>
    <row r="4991" spans="1:13" x14ac:dyDescent="0.35">
      <c r="A4991" s="261" t="s">
        <v>4023</v>
      </c>
      <c r="B4991" s="261" t="s">
        <v>4024</v>
      </c>
      <c r="C4991" s="261" t="s">
        <v>4025</v>
      </c>
      <c r="D4991" s="261" t="s">
        <v>813</v>
      </c>
      <c r="E4991" s="261">
        <v>0</v>
      </c>
      <c r="F4991" s="261" t="s">
        <v>9512</v>
      </c>
      <c r="G4991" s="261" t="s">
        <v>723</v>
      </c>
      <c r="H4991" s="261">
        <v>2</v>
      </c>
      <c r="I4991" s="261" t="s">
        <v>9513</v>
      </c>
      <c r="J4991" s="261" t="s">
        <v>5770</v>
      </c>
      <c r="K4991" s="261" t="s">
        <v>9520</v>
      </c>
      <c r="L4991" s="262">
        <v>45652</v>
      </c>
      <c r="M4991" s="261" t="s">
        <v>20</v>
      </c>
    </row>
    <row r="4992" spans="1:13" x14ac:dyDescent="0.35">
      <c r="A4992" s="259" t="s">
        <v>4023</v>
      </c>
      <c r="B4992" s="259" t="s">
        <v>4024</v>
      </c>
      <c r="C4992" s="259" t="s">
        <v>4025</v>
      </c>
      <c r="D4992" s="259" t="s">
        <v>679</v>
      </c>
      <c r="E4992" s="259">
        <v>0</v>
      </c>
      <c r="F4992" s="259" t="s">
        <v>9512</v>
      </c>
      <c r="G4992" s="259" t="s">
        <v>723</v>
      </c>
      <c r="H4992" s="259">
        <v>2</v>
      </c>
      <c r="I4992" s="259" t="s">
        <v>9513</v>
      </c>
      <c r="J4992" s="259" t="s">
        <v>5770</v>
      </c>
      <c r="K4992" s="259" t="s">
        <v>9521</v>
      </c>
      <c r="L4992" s="260">
        <v>45652</v>
      </c>
      <c r="M4992" s="259" t="s">
        <v>20</v>
      </c>
    </row>
    <row r="4993" spans="1:13" x14ac:dyDescent="0.35">
      <c r="A4993" s="261" t="s">
        <v>4023</v>
      </c>
      <c r="B4993" s="261" t="s">
        <v>4024</v>
      </c>
      <c r="C4993" s="261" t="s">
        <v>4025</v>
      </c>
      <c r="D4993" s="261" t="s">
        <v>317</v>
      </c>
      <c r="E4993" s="261">
        <v>2</v>
      </c>
      <c r="F4993" s="261" t="s">
        <v>9504</v>
      </c>
      <c r="G4993" s="261" t="s">
        <v>723</v>
      </c>
      <c r="H4993" s="261">
        <v>2</v>
      </c>
      <c r="I4993" s="261" t="s">
        <v>6100</v>
      </c>
      <c r="J4993" s="261" t="s">
        <v>5775</v>
      </c>
      <c r="K4993" s="261" t="s">
        <v>9522</v>
      </c>
      <c r="L4993" s="262">
        <v>45652</v>
      </c>
      <c r="M4993" s="261" t="s">
        <v>20</v>
      </c>
    </row>
    <row r="4994" spans="1:13" x14ac:dyDescent="0.35">
      <c r="A4994" s="259" t="s">
        <v>4708</v>
      </c>
      <c r="B4994" s="259" t="s">
        <v>4709</v>
      </c>
      <c r="C4994" s="259" t="s">
        <v>4710</v>
      </c>
      <c r="D4994" s="259" t="s">
        <v>759</v>
      </c>
      <c r="E4994" s="259">
        <v>6497910</v>
      </c>
      <c r="F4994" s="259" t="s">
        <v>9523</v>
      </c>
      <c r="G4994" s="259" t="s">
        <v>404</v>
      </c>
      <c r="H4994" s="259">
        <v>1</v>
      </c>
      <c r="I4994" s="259" t="s">
        <v>9524</v>
      </c>
      <c r="J4994" s="259" t="s">
        <v>9525</v>
      </c>
      <c r="K4994" s="259" t="s">
        <v>9526</v>
      </c>
      <c r="L4994" s="260">
        <v>45652</v>
      </c>
      <c r="M4994" s="259" t="s">
        <v>20</v>
      </c>
    </row>
    <row r="4995" spans="1:13" x14ac:dyDescent="0.35">
      <c r="A4995" s="261" t="s">
        <v>4708</v>
      </c>
      <c r="B4995" s="261" t="s">
        <v>4709</v>
      </c>
      <c r="C4995" s="261" t="s">
        <v>4710</v>
      </c>
      <c r="D4995" s="261" t="s">
        <v>764</v>
      </c>
      <c r="E4995" s="261">
        <v>108560</v>
      </c>
      <c r="F4995" s="261" t="s">
        <v>9527</v>
      </c>
      <c r="G4995" s="261" t="s">
        <v>404</v>
      </c>
      <c r="H4995" s="261">
        <v>1</v>
      </c>
      <c r="I4995" s="261" t="s">
        <v>9528</v>
      </c>
      <c r="J4995" s="261" t="s">
        <v>9529</v>
      </c>
      <c r="K4995" s="261" t="s">
        <v>9530</v>
      </c>
      <c r="L4995" s="262">
        <v>45652</v>
      </c>
      <c r="M4995" s="261" t="s">
        <v>20</v>
      </c>
    </row>
    <row r="4996" spans="1:13" x14ac:dyDescent="0.35">
      <c r="A4996" s="259" t="s">
        <v>4708</v>
      </c>
      <c r="B4996" s="259" t="s">
        <v>4709</v>
      </c>
      <c r="C4996" s="259" t="s">
        <v>4710</v>
      </c>
      <c r="D4996" s="259" t="s">
        <v>769</v>
      </c>
      <c r="E4996" s="259">
        <v>6497910</v>
      </c>
      <c r="F4996" s="259" t="s">
        <v>9523</v>
      </c>
      <c r="G4996" s="259" t="s">
        <v>723</v>
      </c>
      <c r="H4996" s="259">
        <v>2</v>
      </c>
      <c r="I4996" s="259" t="s">
        <v>9524</v>
      </c>
      <c r="J4996" s="259" t="s">
        <v>9531</v>
      </c>
      <c r="K4996" s="259" t="s">
        <v>9532</v>
      </c>
      <c r="L4996" s="260">
        <v>45652</v>
      </c>
      <c r="M4996" s="259" t="s">
        <v>20</v>
      </c>
    </row>
    <row r="4997" spans="1:13" x14ac:dyDescent="0.35">
      <c r="A4997" s="261" t="s">
        <v>4708</v>
      </c>
      <c r="B4997" s="261" t="s">
        <v>4709</v>
      </c>
      <c r="C4997" s="261" t="s">
        <v>4710</v>
      </c>
      <c r="D4997" s="261" t="s">
        <v>774</v>
      </c>
      <c r="E4997" s="261">
        <v>67540</v>
      </c>
      <c r="F4997" s="261" t="s">
        <v>9533</v>
      </c>
      <c r="G4997" s="261" t="s">
        <v>723</v>
      </c>
      <c r="H4997" s="261">
        <v>2</v>
      </c>
      <c r="I4997" s="261" t="s">
        <v>6100</v>
      </c>
      <c r="J4997" s="261" t="s">
        <v>9534</v>
      </c>
      <c r="K4997" s="261" t="s">
        <v>9535</v>
      </c>
      <c r="L4997" s="262">
        <v>45652</v>
      </c>
      <c r="M4997" s="261" t="s">
        <v>20</v>
      </c>
    </row>
    <row r="4998" spans="1:13" x14ac:dyDescent="0.35">
      <c r="A4998" s="259" t="s">
        <v>4708</v>
      </c>
      <c r="B4998" s="259" t="s">
        <v>4709</v>
      </c>
      <c r="C4998" s="259" t="s">
        <v>4710</v>
      </c>
      <c r="D4998" s="259" t="s">
        <v>463</v>
      </c>
      <c r="E4998" s="259">
        <v>67540</v>
      </c>
      <c r="F4998" s="259" t="s">
        <v>9533</v>
      </c>
      <c r="G4998" s="259" t="s">
        <v>404</v>
      </c>
      <c r="H4998" s="259">
        <v>1</v>
      </c>
      <c r="I4998" s="259" t="s">
        <v>6100</v>
      </c>
      <c r="J4998" s="259" t="s">
        <v>9536</v>
      </c>
      <c r="K4998" s="259" t="s">
        <v>9537</v>
      </c>
      <c r="L4998" s="260">
        <v>45652</v>
      </c>
      <c r="M4998" s="259" t="s">
        <v>20</v>
      </c>
    </row>
    <row r="4999" spans="1:13" x14ac:dyDescent="0.35">
      <c r="A4999" s="261" t="s">
        <v>4708</v>
      </c>
      <c r="B4999" s="261" t="s">
        <v>4709</v>
      </c>
      <c r="C4999" s="261" t="s">
        <v>4710</v>
      </c>
      <c r="D4999" s="261" t="s">
        <v>644</v>
      </c>
      <c r="E4999" s="261">
        <v>0</v>
      </c>
      <c r="F4999" s="261" t="s">
        <v>9538</v>
      </c>
      <c r="G4999" s="261" t="s">
        <v>404</v>
      </c>
      <c r="H4999" s="261">
        <v>1</v>
      </c>
      <c r="I4999" s="261" t="s">
        <v>3328</v>
      </c>
      <c r="J4999" s="261" t="s">
        <v>9539</v>
      </c>
      <c r="K4999" s="261" t="s">
        <v>9540</v>
      </c>
      <c r="L4999" s="262">
        <v>45652</v>
      </c>
      <c r="M4999" s="261" t="s">
        <v>20</v>
      </c>
    </row>
    <row r="5000" spans="1:13" x14ac:dyDescent="0.35">
      <c r="A5000" s="259" t="s">
        <v>4708</v>
      </c>
      <c r="B5000" s="259" t="s">
        <v>4709</v>
      </c>
      <c r="C5000" s="259" t="s">
        <v>4710</v>
      </c>
      <c r="D5000" s="259" t="s">
        <v>649</v>
      </c>
      <c r="E5000" s="259">
        <v>0</v>
      </c>
      <c r="F5000" s="259" t="s">
        <v>9538</v>
      </c>
      <c r="G5000" s="259" t="s">
        <v>404</v>
      </c>
      <c r="H5000" s="259">
        <v>1</v>
      </c>
      <c r="I5000" s="259" t="s">
        <v>3328</v>
      </c>
      <c r="J5000" s="259" t="s">
        <v>9541</v>
      </c>
      <c r="K5000" s="259" t="s">
        <v>9542</v>
      </c>
      <c r="L5000" s="260">
        <v>45652</v>
      </c>
      <c r="M5000" s="259" t="s">
        <v>20</v>
      </c>
    </row>
    <row r="5001" spans="1:13" x14ac:dyDescent="0.35">
      <c r="A5001" s="261" t="s">
        <v>4708</v>
      </c>
      <c r="B5001" s="261" t="s">
        <v>4709</v>
      </c>
      <c r="C5001" s="261" t="s">
        <v>4710</v>
      </c>
      <c r="D5001" s="261" t="s">
        <v>797</v>
      </c>
      <c r="E5001" s="261">
        <v>67540</v>
      </c>
      <c r="F5001" s="261" t="s">
        <v>9543</v>
      </c>
      <c r="G5001" s="261" t="s">
        <v>404</v>
      </c>
      <c r="H5001" s="261">
        <v>1</v>
      </c>
      <c r="I5001" s="261" t="s">
        <v>5767</v>
      </c>
      <c r="J5001" s="261" t="s">
        <v>9544</v>
      </c>
      <c r="K5001" s="261" t="s">
        <v>9545</v>
      </c>
      <c r="L5001" s="262">
        <v>45652</v>
      </c>
      <c r="M5001" s="261" t="s">
        <v>20</v>
      </c>
    </row>
    <row r="5002" spans="1:13" x14ac:dyDescent="0.35">
      <c r="A5002" s="259" t="s">
        <v>4708</v>
      </c>
      <c r="B5002" s="259" t="s">
        <v>4709</v>
      </c>
      <c r="C5002" s="259" t="s">
        <v>4710</v>
      </c>
      <c r="D5002" s="259" t="s">
        <v>802</v>
      </c>
      <c r="E5002" s="259">
        <v>6430370</v>
      </c>
      <c r="F5002" s="259" t="s">
        <v>9523</v>
      </c>
      <c r="G5002" s="259" t="s">
        <v>404</v>
      </c>
      <c r="H5002" s="259">
        <v>1</v>
      </c>
      <c r="I5002" s="259" t="s">
        <v>9546</v>
      </c>
      <c r="J5002" s="259" t="s">
        <v>5764</v>
      </c>
      <c r="K5002" s="259" t="s">
        <v>9547</v>
      </c>
      <c r="L5002" s="260">
        <v>45652</v>
      </c>
      <c r="M5002" s="259" t="s">
        <v>20</v>
      </c>
    </row>
    <row r="5003" spans="1:13" x14ac:dyDescent="0.35">
      <c r="A5003" s="261" t="s">
        <v>4708</v>
      </c>
      <c r="B5003" s="261" t="s">
        <v>4709</v>
      </c>
      <c r="C5003" s="261" t="s">
        <v>4710</v>
      </c>
      <c r="D5003" s="261" t="s">
        <v>807</v>
      </c>
      <c r="E5003" s="261">
        <v>0</v>
      </c>
      <c r="F5003" s="261" t="s">
        <v>9543</v>
      </c>
      <c r="G5003" s="261" t="s">
        <v>404</v>
      </c>
      <c r="H5003" s="261">
        <v>1</v>
      </c>
      <c r="I5003" s="261" t="s">
        <v>5767</v>
      </c>
      <c r="J5003" s="261" t="s">
        <v>5768</v>
      </c>
      <c r="K5003" s="261" t="s">
        <v>9548</v>
      </c>
      <c r="L5003" s="262">
        <v>45652</v>
      </c>
      <c r="M5003" s="261" t="s">
        <v>20</v>
      </c>
    </row>
    <row r="5004" spans="1:13" x14ac:dyDescent="0.35">
      <c r="A5004" s="259" t="s">
        <v>4708</v>
      </c>
      <c r="B5004" s="259" t="s">
        <v>4709</v>
      </c>
      <c r="C5004" s="259" t="s">
        <v>4710</v>
      </c>
      <c r="D5004" s="259" t="s">
        <v>810</v>
      </c>
      <c r="E5004" s="259">
        <v>67540</v>
      </c>
      <c r="F5004" s="259" t="s">
        <v>9543</v>
      </c>
      <c r="G5004" s="259" t="s">
        <v>404</v>
      </c>
      <c r="H5004" s="259">
        <v>1</v>
      </c>
      <c r="I5004" s="259" t="s">
        <v>5767</v>
      </c>
      <c r="J5004" s="259" t="s">
        <v>9549</v>
      </c>
      <c r="K5004" s="259" t="s">
        <v>9550</v>
      </c>
      <c r="L5004" s="260">
        <v>45652</v>
      </c>
      <c r="M5004" s="259" t="s">
        <v>20</v>
      </c>
    </row>
    <row r="5005" spans="1:13" x14ac:dyDescent="0.35">
      <c r="A5005" s="261" t="s">
        <v>4708</v>
      </c>
      <c r="B5005" s="261" t="s">
        <v>4709</v>
      </c>
      <c r="C5005" s="261" t="s">
        <v>4710</v>
      </c>
      <c r="D5005" s="261" t="s">
        <v>813</v>
      </c>
      <c r="E5005" s="261">
        <v>0</v>
      </c>
      <c r="F5005" s="261" t="s">
        <v>9543</v>
      </c>
      <c r="G5005" s="261" t="s">
        <v>404</v>
      </c>
      <c r="H5005" s="261">
        <v>1</v>
      </c>
      <c r="I5005" s="261" t="s">
        <v>5767</v>
      </c>
      <c r="J5005" s="261" t="s">
        <v>5770</v>
      </c>
      <c r="K5005" s="261" t="s">
        <v>9551</v>
      </c>
      <c r="L5005" s="262">
        <v>45652</v>
      </c>
      <c r="M5005" s="261" t="s">
        <v>20</v>
      </c>
    </row>
    <row r="5006" spans="1:13" x14ac:dyDescent="0.35">
      <c r="A5006" s="259" t="s">
        <v>4708</v>
      </c>
      <c r="B5006" s="259" t="s">
        <v>4709</v>
      </c>
      <c r="C5006" s="259" t="s">
        <v>4710</v>
      </c>
      <c r="D5006" s="259" t="s">
        <v>679</v>
      </c>
      <c r="E5006" s="259">
        <v>0</v>
      </c>
      <c r="F5006" s="259" t="s">
        <v>9543</v>
      </c>
      <c r="G5006" s="259" t="s">
        <v>404</v>
      </c>
      <c r="H5006" s="259">
        <v>1</v>
      </c>
      <c r="I5006" s="259" t="s">
        <v>5767</v>
      </c>
      <c r="J5006" s="259" t="s">
        <v>5770</v>
      </c>
      <c r="K5006" s="259" t="s">
        <v>9552</v>
      </c>
      <c r="L5006" s="260">
        <v>45652</v>
      </c>
      <c r="M5006" s="259" t="s">
        <v>20</v>
      </c>
    </row>
    <row r="5007" spans="1:13" x14ac:dyDescent="0.35">
      <c r="A5007" s="261" t="s">
        <v>4708</v>
      </c>
      <c r="B5007" s="261" t="s">
        <v>4709</v>
      </c>
      <c r="C5007" s="261" t="s">
        <v>4710</v>
      </c>
      <c r="D5007" s="261" t="s">
        <v>317</v>
      </c>
      <c r="E5007" s="261">
        <v>2</v>
      </c>
      <c r="F5007" s="261" t="s">
        <v>5773</v>
      </c>
      <c r="G5007" s="261" t="s">
        <v>404</v>
      </c>
      <c r="H5007" s="261">
        <v>1</v>
      </c>
      <c r="I5007" s="261" t="s">
        <v>5774</v>
      </c>
      <c r="J5007" s="261" t="s">
        <v>5775</v>
      </c>
      <c r="K5007" s="261" t="s">
        <v>9553</v>
      </c>
      <c r="L5007" s="262">
        <v>45652</v>
      </c>
      <c r="M5007" s="261" t="s">
        <v>20</v>
      </c>
    </row>
    <row r="5008" spans="1:13" x14ac:dyDescent="0.35">
      <c r="A5008" s="259" t="s">
        <v>4783</v>
      </c>
      <c r="B5008" s="259" t="s">
        <v>4784</v>
      </c>
      <c r="C5008" s="259" t="s">
        <v>4785</v>
      </c>
      <c r="D5008" s="259" t="s">
        <v>759</v>
      </c>
      <c r="E5008" s="259">
        <v>11254064</v>
      </c>
      <c r="F5008" s="259" t="s">
        <v>9554</v>
      </c>
      <c r="G5008" s="259" t="s">
        <v>404</v>
      </c>
      <c r="H5008" s="259">
        <v>1</v>
      </c>
      <c r="I5008" s="259" t="s">
        <v>5763</v>
      </c>
      <c r="J5008" s="259" t="s">
        <v>9555</v>
      </c>
      <c r="K5008" s="259" t="s">
        <v>9556</v>
      </c>
      <c r="L5008" s="260">
        <v>45652</v>
      </c>
      <c r="M5008" s="259" t="s">
        <v>20</v>
      </c>
    </row>
    <row r="5009" spans="1:13" x14ac:dyDescent="0.35">
      <c r="A5009" s="261" t="s">
        <v>4783</v>
      </c>
      <c r="B5009" s="261" t="s">
        <v>4784</v>
      </c>
      <c r="C5009" s="261" t="s">
        <v>4785</v>
      </c>
      <c r="D5009" s="261" t="s">
        <v>769</v>
      </c>
      <c r="E5009" s="261">
        <v>11254064</v>
      </c>
      <c r="F5009" s="261" t="s">
        <v>9554</v>
      </c>
      <c r="G5009" s="261" t="s">
        <v>723</v>
      </c>
      <c r="H5009" s="261">
        <v>2</v>
      </c>
      <c r="I5009" s="261" t="s">
        <v>5763</v>
      </c>
      <c r="J5009" s="261" t="s">
        <v>9557</v>
      </c>
      <c r="K5009" s="261" t="s">
        <v>9558</v>
      </c>
      <c r="L5009" s="262">
        <v>45652</v>
      </c>
      <c r="M5009" s="261" t="s">
        <v>20</v>
      </c>
    </row>
    <row r="5010" spans="1:13" x14ac:dyDescent="0.35">
      <c r="A5010" s="259" t="s">
        <v>4783</v>
      </c>
      <c r="B5010" s="259" t="s">
        <v>4784</v>
      </c>
      <c r="C5010" s="259" t="s">
        <v>4785</v>
      </c>
      <c r="D5010" s="259" t="s">
        <v>774</v>
      </c>
      <c r="E5010" s="259">
        <v>380375</v>
      </c>
      <c r="F5010" s="259" t="s">
        <v>9543</v>
      </c>
      <c r="G5010" s="259" t="s">
        <v>723</v>
      </c>
      <c r="H5010" s="259">
        <v>2</v>
      </c>
      <c r="I5010" s="259" t="s">
        <v>6100</v>
      </c>
      <c r="J5010" s="259" t="s">
        <v>9559</v>
      </c>
      <c r="K5010" s="259" t="s">
        <v>9560</v>
      </c>
      <c r="L5010" s="260">
        <v>45652</v>
      </c>
      <c r="M5010" s="259" t="s">
        <v>20</v>
      </c>
    </row>
    <row r="5011" spans="1:13" x14ac:dyDescent="0.35">
      <c r="A5011" s="261" t="s">
        <v>4783</v>
      </c>
      <c r="B5011" s="261" t="s">
        <v>4784</v>
      </c>
      <c r="C5011" s="261" t="s">
        <v>4785</v>
      </c>
      <c r="D5011" s="261" t="s">
        <v>463</v>
      </c>
      <c r="E5011" s="261">
        <v>380375</v>
      </c>
      <c r="F5011" s="261" t="s">
        <v>9543</v>
      </c>
      <c r="G5011" s="261" t="s">
        <v>404</v>
      </c>
      <c r="H5011" s="261">
        <v>1</v>
      </c>
      <c r="I5011" s="261" t="s">
        <v>6100</v>
      </c>
      <c r="J5011" s="261" t="s">
        <v>9561</v>
      </c>
      <c r="K5011" s="261" t="s">
        <v>9562</v>
      </c>
      <c r="L5011" s="262">
        <v>45652</v>
      </c>
      <c r="M5011" s="261" t="s">
        <v>20</v>
      </c>
    </row>
    <row r="5012" spans="1:13" x14ac:dyDescent="0.35">
      <c r="A5012" s="259" t="s">
        <v>4783</v>
      </c>
      <c r="B5012" s="259" t="s">
        <v>4784</v>
      </c>
      <c r="C5012" s="259" t="s">
        <v>4785</v>
      </c>
      <c r="D5012" s="259" t="s">
        <v>644</v>
      </c>
      <c r="E5012" s="259">
        <v>0</v>
      </c>
      <c r="F5012" s="259" t="s">
        <v>9538</v>
      </c>
      <c r="G5012" s="259" t="s">
        <v>404</v>
      </c>
      <c r="H5012" s="259">
        <v>1</v>
      </c>
      <c r="I5012" s="259" t="s">
        <v>3328</v>
      </c>
      <c r="J5012" s="259" t="s">
        <v>9563</v>
      </c>
      <c r="K5012" s="259" t="s">
        <v>9564</v>
      </c>
      <c r="L5012" s="260">
        <v>45652</v>
      </c>
      <c r="M5012" s="259" t="s">
        <v>20</v>
      </c>
    </row>
    <row r="5013" spans="1:13" x14ac:dyDescent="0.35">
      <c r="A5013" s="261" t="s">
        <v>4783</v>
      </c>
      <c r="B5013" s="261" t="s">
        <v>4784</v>
      </c>
      <c r="C5013" s="261" t="s">
        <v>4785</v>
      </c>
      <c r="D5013" s="261" t="s">
        <v>649</v>
      </c>
      <c r="E5013" s="261">
        <v>0</v>
      </c>
      <c r="F5013" s="261" t="s">
        <v>9538</v>
      </c>
      <c r="G5013" s="261" t="s">
        <v>404</v>
      </c>
      <c r="H5013" s="261">
        <v>1</v>
      </c>
      <c r="I5013" s="261" t="s">
        <v>3328</v>
      </c>
      <c r="J5013" s="261" t="s">
        <v>9565</v>
      </c>
      <c r="K5013" s="261" t="s">
        <v>9566</v>
      </c>
      <c r="L5013" s="262">
        <v>45652</v>
      </c>
      <c r="M5013" s="261" t="s">
        <v>20</v>
      </c>
    </row>
    <row r="5014" spans="1:13" x14ac:dyDescent="0.35">
      <c r="A5014" s="259" t="s">
        <v>4783</v>
      </c>
      <c r="B5014" s="259" t="s">
        <v>4784</v>
      </c>
      <c r="C5014" s="259" t="s">
        <v>4785</v>
      </c>
      <c r="D5014" s="259" t="s">
        <v>797</v>
      </c>
      <c r="E5014" s="259">
        <v>380375</v>
      </c>
      <c r="F5014" s="259" t="s">
        <v>9543</v>
      </c>
      <c r="G5014" s="259" t="s">
        <v>404</v>
      </c>
      <c r="H5014" s="259">
        <v>1</v>
      </c>
      <c r="I5014" s="259" t="s">
        <v>5791</v>
      </c>
      <c r="J5014" s="259" t="s">
        <v>9567</v>
      </c>
      <c r="K5014" s="259" t="s">
        <v>9568</v>
      </c>
      <c r="L5014" s="260">
        <v>45652</v>
      </c>
      <c r="M5014" s="259" t="s">
        <v>20</v>
      </c>
    </row>
    <row r="5015" spans="1:13" x14ac:dyDescent="0.35">
      <c r="A5015" s="261" t="s">
        <v>4783</v>
      </c>
      <c r="B5015" s="261" t="s">
        <v>4784</v>
      </c>
      <c r="C5015" s="261" t="s">
        <v>4785</v>
      </c>
      <c r="D5015" s="261" t="s">
        <v>810</v>
      </c>
      <c r="E5015" s="261">
        <v>380375</v>
      </c>
      <c r="F5015" s="261" t="s">
        <v>9543</v>
      </c>
      <c r="G5015" s="261" t="s">
        <v>404</v>
      </c>
      <c r="H5015" s="261">
        <v>1</v>
      </c>
      <c r="I5015" s="261" t="s">
        <v>5791</v>
      </c>
      <c r="J5015" s="261" t="s">
        <v>9549</v>
      </c>
      <c r="K5015" s="261" t="s">
        <v>9569</v>
      </c>
      <c r="L5015" s="262">
        <v>45652</v>
      </c>
      <c r="M5015" s="261" t="s">
        <v>20</v>
      </c>
    </row>
    <row r="5016" spans="1:13" x14ac:dyDescent="0.35">
      <c r="A5016" s="259" t="s">
        <v>4035</v>
      </c>
      <c r="B5016" s="259" t="s">
        <v>4036</v>
      </c>
      <c r="C5016" s="259" t="s">
        <v>4037</v>
      </c>
      <c r="D5016" s="259" t="s">
        <v>759</v>
      </c>
      <c r="E5016" s="259">
        <v>1403233</v>
      </c>
      <c r="F5016" s="259" t="s">
        <v>9554</v>
      </c>
      <c r="G5016" s="259" t="s">
        <v>404</v>
      </c>
      <c r="H5016" s="259">
        <v>1</v>
      </c>
      <c r="I5016" s="259" t="s">
        <v>5789</v>
      </c>
      <c r="J5016" s="259" t="s">
        <v>9570</v>
      </c>
      <c r="K5016" s="259" t="s">
        <v>9571</v>
      </c>
      <c r="L5016" s="260">
        <v>45652</v>
      </c>
      <c r="M5016" s="259" t="s">
        <v>20</v>
      </c>
    </row>
    <row r="5017" spans="1:13" x14ac:dyDescent="0.35">
      <c r="A5017" s="261" t="s">
        <v>4035</v>
      </c>
      <c r="B5017" s="261" t="s">
        <v>4036</v>
      </c>
      <c r="C5017" s="261" t="s">
        <v>4037</v>
      </c>
      <c r="D5017" s="261" t="s">
        <v>769</v>
      </c>
      <c r="E5017" s="261">
        <v>1403233</v>
      </c>
      <c r="F5017" s="261" t="s">
        <v>9554</v>
      </c>
      <c r="G5017" s="261" t="s">
        <v>723</v>
      </c>
      <c r="H5017" s="261">
        <v>2</v>
      </c>
      <c r="I5017" s="261" t="s">
        <v>5789</v>
      </c>
      <c r="J5017" s="261" t="s">
        <v>9557</v>
      </c>
      <c r="K5017" s="261" t="s">
        <v>9572</v>
      </c>
      <c r="L5017" s="262">
        <v>45652</v>
      </c>
      <c r="M5017" s="261" t="s">
        <v>20</v>
      </c>
    </row>
    <row r="5018" spans="1:13" x14ac:dyDescent="0.35">
      <c r="A5018" s="259" t="s">
        <v>4035</v>
      </c>
      <c r="B5018" s="259" t="s">
        <v>4036</v>
      </c>
      <c r="C5018" s="259" t="s">
        <v>4037</v>
      </c>
      <c r="D5018" s="259" t="s">
        <v>774</v>
      </c>
      <c r="E5018" s="259">
        <v>37045</v>
      </c>
      <c r="F5018" s="259" t="s">
        <v>9573</v>
      </c>
      <c r="G5018" s="259" t="s">
        <v>723</v>
      </c>
      <c r="H5018" s="259">
        <v>2</v>
      </c>
      <c r="I5018" s="259" t="s">
        <v>6100</v>
      </c>
      <c r="J5018" s="259" t="s">
        <v>9574</v>
      </c>
      <c r="K5018" s="259" t="s">
        <v>9575</v>
      </c>
      <c r="L5018" s="260">
        <v>45652</v>
      </c>
      <c r="M5018" s="259" t="s">
        <v>20</v>
      </c>
    </row>
    <row r="5019" spans="1:13" x14ac:dyDescent="0.35">
      <c r="A5019" s="261" t="s">
        <v>4035</v>
      </c>
      <c r="B5019" s="261" t="s">
        <v>4036</v>
      </c>
      <c r="C5019" s="261" t="s">
        <v>4037</v>
      </c>
      <c r="D5019" s="261" t="s">
        <v>463</v>
      </c>
      <c r="E5019" s="261">
        <v>37045</v>
      </c>
      <c r="F5019" s="261" t="s">
        <v>9573</v>
      </c>
      <c r="G5019" s="261" t="s">
        <v>404</v>
      </c>
      <c r="H5019" s="261">
        <v>1</v>
      </c>
      <c r="I5019" s="261" t="s">
        <v>6100</v>
      </c>
      <c r="J5019" s="261" t="s">
        <v>9576</v>
      </c>
      <c r="K5019" s="261" t="s">
        <v>9577</v>
      </c>
      <c r="L5019" s="262">
        <v>45652</v>
      </c>
      <c r="M5019" s="261" t="s">
        <v>20</v>
      </c>
    </row>
    <row r="5020" spans="1:13" x14ac:dyDescent="0.35">
      <c r="A5020" s="259" t="s">
        <v>4035</v>
      </c>
      <c r="B5020" s="259" t="s">
        <v>4036</v>
      </c>
      <c r="C5020" s="259" t="s">
        <v>4037</v>
      </c>
      <c r="D5020" s="259" t="s">
        <v>644</v>
      </c>
      <c r="E5020" s="259">
        <v>0</v>
      </c>
      <c r="F5020" s="259" t="s">
        <v>9538</v>
      </c>
      <c r="G5020" s="259" t="s">
        <v>404</v>
      </c>
      <c r="H5020" s="259">
        <v>1</v>
      </c>
      <c r="I5020" s="259" t="s">
        <v>3328</v>
      </c>
      <c r="J5020" s="259" t="s">
        <v>9539</v>
      </c>
      <c r="K5020" s="259" t="s">
        <v>9578</v>
      </c>
      <c r="L5020" s="260">
        <v>45652</v>
      </c>
      <c r="M5020" s="259" t="s">
        <v>20</v>
      </c>
    </row>
    <row r="5021" spans="1:13" x14ac:dyDescent="0.35">
      <c r="A5021" s="261" t="s">
        <v>4035</v>
      </c>
      <c r="B5021" s="261" t="s">
        <v>4036</v>
      </c>
      <c r="C5021" s="261" t="s">
        <v>4037</v>
      </c>
      <c r="D5021" s="261" t="s">
        <v>649</v>
      </c>
      <c r="E5021" s="261">
        <v>0</v>
      </c>
      <c r="F5021" s="261" t="s">
        <v>9538</v>
      </c>
      <c r="G5021" s="261" t="s">
        <v>404</v>
      </c>
      <c r="H5021" s="261">
        <v>1</v>
      </c>
      <c r="I5021" s="261" t="s">
        <v>3328</v>
      </c>
      <c r="J5021" s="261" t="s">
        <v>9579</v>
      </c>
      <c r="K5021" s="261" t="s">
        <v>9580</v>
      </c>
      <c r="L5021" s="262">
        <v>45652</v>
      </c>
      <c r="M5021" s="261" t="s">
        <v>20</v>
      </c>
    </row>
    <row r="5022" spans="1:13" x14ac:dyDescent="0.35">
      <c r="A5022" s="259" t="s">
        <v>4035</v>
      </c>
      <c r="B5022" s="259" t="s">
        <v>4036</v>
      </c>
      <c r="C5022" s="259" t="s">
        <v>4037</v>
      </c>
      <c r="D5022" s="259" t="s">
        <v>797</v>
      </c>
      <c r="E5022" s="259">
        <v>37045</v>
      </c>
      <c r="F5022" s="259" t="s">
        <v>9543</v>
      </c>
      <c r="G5022" s="259" t="s">
        <v>404</v>
      </c>
      <c r="H5022" s="259">
        <v>1</v>
      </c>
      <c r="I5022" s="259" t="s">
        <v>5791</v>
      </c>
      <c r="J5022" s="259" t="s">
        <v>9581</v>
      </c>
      <c r="K5022" s="259" t="s">
        <v>9582</v>
      </c>
      <c r="L5022" s="260">
        <v>45652</v>
      </c>
      <c r="M5022" s="259" t="s">
        <v>20</v>
      </c>
    </row>
    <row r="5023" spans="1:13" x14ac:dyDescent="0.35">
      <c r="A5023" s="261" t="s">
        <v>4035</v>
      </c>
      <c r="B5023" s="261" t="s">
        <v>4036</v>
      </c>
      <c r="C5023" s="261" t="s">
        <v>4037</v>
      </c>
      <c r="D5023" s="261" t="s">
        <v>810</v>
      </c>
      <c r="E5023" s="261">
        <v>37045</v>
      </c>
      <c r="F5023" s="261" t="s">
        <v>9543</v>
      </c>
      <c r="G5023" s="261" t="s">
        <v>404</v>
      </c>
      <c r="H5023" s="261">
        <v>1</v>
      </c>
      <c r="I5023" s="261" t="s">
        <v>5791</v>
      </c>
      <c r="J5023" s="261" t="s">
        <v>9549</v>
      </c>
      <c r="K5023" s="261" t="s">
        <v>9583</v>
      </c>
      <c r="L5023" s="262">
        <v>45652</v>
      </c>
      <c r="M5023" s="261" t="s">
        <v>20</v>
      </c>
    </row>
    <row r="5024" spans="1:13" x14ac:dyDescent="0.35">
      <c r="A5024" s="259" t="s">
        <v>4443</v>
      </c>
      <c r="B5024" s="259" t="s">
        <v>4444</v>
      </c>
      <c r="C5024" s="259" t="s">
        <v>4445</v>
      </c>
      <c r="D5024" s="259" t="s">
        <v>759</v>
      </c>
      <c r="E5024" s="259">
        <v>9651442</v>
      </c>
      <c r="F5024" s="259" t="s">
        <v>9523</v>
      </c>
      <c r="G5024" s="259" t="s">
        <v>404</v>
      </c>
      <c r="H5024" s="259">
        <v>1</v>
      </c>
      <c r="I5024" s="259" t="s">
        <v>5809</v>
      </c>
      <c r="J5024" s="259" t="s">
        <v>9584</v>
      </c>
      <c r="K5024" s="259" t="s">
        <v>9585</v>
      </c>
      <c r="L5024" s="260">
        <v>45652</v>
      </c>
      <c r="M5024" s="259" t="s">
        <v>20</v>
      </c>
    </row>
    <row r="5025" spans="1:13" x14ac:dyDescent="0.35">
      <c r="A5025" s="261" t="s">
        <v>4443</v>
      </c>
      <c r="B5025" s="261" t="s">
        <v>4444</v>
      </c>
      <c r="C5025" s="261" t="s">
        <v>4445</v>
      </c>
      <c r="D5025" s="261" t="s">
        <v>769</v>
      </c>
      <c r="E5025" s="261">
        <v>9651442</v>
      </c>
      <c r="F5025" s="261" t="s">
        <v>9523</v>
      </c>
      <c r="G5025" s="261" t="s">
        <v>723</v>
      </c>
      <c r="H5025" s="261">
        <v>2</v>
      </c>
      <c r="I5025" s="261" t="s">
        <v>5809</v>
      </c>
      <c r="J5025" s="261" t="s">
        <v>9557</v>
      </c>
      <c r="K5025" s="261" t="s">
        <v>9586</v>
      </c>
      <c r="L5025" s="262">
        <v>45652</v>
      </c>
      <c r="M5025" s="261" t="s">
        <v>20</v>
      </c>
    </row>
    <row r="5026" spans="1:13" x14ac:dyDescent="0.35">
      <c r="A5026" s="259" t="s">
        <v>4443</v>
      </c>
      <c r="B5026" s="259" t="s">
        <v>4444</v>
      </c>
      <c r="C5026" s="259" t="s">
        <v>4445</v>
      </c>
      <c r="D5026" s="259" t="s">
        <v>774</v>
      </c>
      <c r="E5026" s="259">
        <v>61570</v>
      </c>
      <c r="F5026" s="259" t="s">
        <v>9533</v>
      </c>
      <c r="G5026" s="259" t="s">
        <v>723</v>
      </c>
      <c r="H5026" s="259">
        <v>2</v>
      </c>
      <c r="I5026" s="259" t="s">
        <v>6100</v>
      </c>
      <c r="J5026" s="259" t="s">
        <v>9587</v>
      </c>
      <c r="K5026" s="259" t="s">
        <v>9588</v>
      </c>
      <c r="L5026" s="260">
        <v>45652</v>
      </c>
      <c r="M5026" s="259" t="s">
        <v>20</v>
      </c>
    </row>
    <row r="5027" spans="1:13" x14ac:dyDescent="0.35">
      <c r="A5027" s="261" t="s">
        <v>4443</v>
      </c>
      <c r="B5027" s="261" t="s">
        <v>4444</v>
      </c>
      <c r="C5027" s="261" t="s">
        <v>4445</v>
      </c>
      <c r="D5027" s="261" t="s">
        <v>463</v>
      </c>
      <c r="E5027" s="261">
        <v>61570</v>
      </c>
      <c r="F5027" s="261" t="s">
        <v>9533</v>
      </c>
      <c r="G5027" s="261" t="s">
        <v>404</v>
      </c>
      <c r="H5027" s="261">
        <v>1</v>
      </c>
      <c r="I5027" s="261" t="s">
        <v>6100</v>
      </c>
      <c r="J5027" s="261" t="s">
        <v>9589</v>
      </c>
      <c r="K5027" s="261" t="s">
        <v>9590</v>
      </c>
      <c r="L5027" s="262">
        <v>45652</v>
      </c>
      <c r="M5027" s="261" t="s">
        <v>20</v>
      </c>
    </row>
    <row r="5028" spans="1:13" x14ac:dyDescent="0.35">
      <c r="A5028" s="259" t="s">
        <v>4443</v>
      </c>
      <c r="B5028" s="259" t="s">
        <v>4444</v>
      </c>
      <c r="C5028" s="259" t="s">
        <v>4445</v>
      </c>
      <c r="D5028" s="259" t="s">
        <v>644</v>
      </c>
      <c r="E5028" s="259">
        <v>0</v>
      </c>
      <c r="F5028" s="259" t="s">
        <v>9538</v>
      </c>
      <c r="G5028" s="259" t="s">
        <v>404</v>
      </c>
      <c r="H5028" s="259">
        <v>1</v>
      </c>
      <c r="I5028" s="259" t="s">
        <v>646</v>
      </c>
      <c r="J5028" s="259" t="s">
        <v>9539</v>
      </c>
      <c r="K5028" s="259" t="s">
        <v>9591</v>
      </c>
      <c r="L5028" s="260">
        <v>45652</v>
      </c>
      <c r="M5028" s="259" t="s">
        <v>20</v>
      </c>
    </row>
    <row r="5029" spans="1:13" x14ac:dyDescent="0.35">
      <c r="A5029" s="261" t="s">
        <v>4443</v>
      </c>
      <c r="B5029" s="261" t="s">
        <v>4444</v>
      </c>
      <c r="C5029" s="261" t="s">
        <v>4445</v>
      </c>
      <c r="D5029" s="261" t="s">
        <v>649</v>
      </c>
      <c r="E5029" s="261">
        <v>0</v>
      </c>
      <c r="F5029" s="261" t="s">
        <v>9538</v>
      </c>
      <c r="G5029" s="261" t="s">
        <v>404</v>
      </c>
      <c r="H5029" s="261">
        <v>1</v>
      </c>
      <c r="I5029" s="261" t="s">
        <v>646</v>
      </c>
      <c r="J5029" s="261" t="s">
        <v>9592</v>
      </c>
      <c r="K5029" s="261" t="s">
        <v>9593</v>
      </c>
      <c r="L5029" s="262">
        <v>45652</v>
      </c>
      <c r="M5029" s="261" t="s">
        <v>20</v>
      </c>
    </row>
    <row r="5030" spans="1:13" x14ac:dyDescent="0.35">
      <c r="A5030" s="259" t="s">
        <v>4443</v>
      </c>
      <c r="B5030" s="259" t="s">
        <v>4444</v>
      </c>
      <c r="C5030" s="259" t="s">
        <v>4445</v>
      </c>
      <c r="D5030" s="259" t="s">
        <v>797</v>
      </c>
      <c r="E5030" s="259">
        <v>61570</v>
      </c>
      <c r="F5030" s="259" t="s">
        <v>9594</v>
      </c>
      <c r="G5030" s="259" t="s">
        <v>404</v>
      </c>
      <c r="H5030" s="259">
        <v>1</v>
      </c>
      <c r="I5030" s="259" t="s">
        <v>5767</v>
      </c>
      <c r="J5030" s="259" t="s">
        <v>9595</v>
      </c>
      <c r="K5030" s="259" t="s">
        <v>9596</v>
      </c>
      <c r="L5030" s="260">
        <v>45652</v>
      </c>
      <c r="M5030" s="259" t="s">
        <v>20</v>
      </c>
    </row>
    <row r="5031" spans="1:13" x14ac:dyDescent="0.35">
      <c r="A5031" s="261" t="s">
        <v>4443</v>
      </c>
      <c r="B5031" s="261" t="s">
        <v>4444</v>
      </c>
      <c r="C5031" s="261" t="s">
        <v>4445</v>
      </c>
      <c r="D5031" s="261" t="s">
        <v>810</v>
      </c>
      <c r="E5031" s="261">
        <v>61570</v>
      </c>
      <c r="F5031" s="261" t="s">
        <v>9594</v>
      </c>
      <c r="G5031" s="261" t="s">
        <v>404</v>
      </c>
      <c r="H5031" s="261">
        <v>1</v>
      </c>
      <c r="I5031" s="261" t="s">
        <v>5767</v>
      </c>
      <c r="J5031" s="261" t="s">
        <v>9549</v>
      </c>
      <c r="K5031" s="261" t="s">
        <v>9597</v>
      </c>
      <c r="L5031" s="262">
        <v>45652</v>
      </c>
      <c r="M5031" s="261" t="s">
        <v>20</v>
      </c>
    </row>
    <row r="5032" spans="1:13" x14ac:dyDescent="0.35">
      <c r="A5032" s="259" t="s">
        <v>13</v>
      </c>
      <c r="B5032" s="259" t="s">
        <v>14</v>
      </c>
      <c r="C5032" s="259" t="s">
        <v>15</v>
      </c>
      <c r="D5032" s="259" t="s">
        <v>463</v>
      </c>
      <c r="E5032" s="259">
        <v>1759263</v>
      </c>
      <c r="F5032" s="259" t="s">
        <v>9598</v>
      </c>
      <c r="G5032" s="259" t="s">
        <v>404</v>
      </c>
      <c r="H5032" s="259">
        <v>1</v>
      </c>
      <c r="I5032" s="259" t="s">
        <v>9599</v>
      </c>
      <c r="J5032" s="259" t="s">
        <v>9600</v>
      </c>
      <c r="K5032" s="259" t="s">
        <v>9601</v>
      </c>
      <c r="L5032" s="260">
        <v>45653</v>
      </c>
      <c r="M5032" s="259" t="s">
        <v>20</v>
      </c>
    </row>
    <row r="5033" spans="1:13" x14ac:dyDescent="0.35">
      <c r="A5033" s="261" t="s">
        <v>13</v>
      </c>
      <c r="B5033" s="261" t="s">
        <v>14</v>
      </c>
      <c r="C5033" s="261" t="s">
        <v>15</v>
      </c>
      <c r="D5033" s="261" t="s">
        <v>644</v>
      </c>
      <c r="E5033" s="261">
        <v>1861</v>
      </c>
      <c r="F5033" s="261" t="s">
        <v>8124</v>
      </c>
      <c r="G5033" s="261" t="s">
        <v>404</v>
      </c>
      <c r="H5033" s="261">
        <v>1</v>
      </c>
      <c r="I5033" s="261" t="s">
        <v>579</v>
      </c>
      <c r="J5033" s="261" t="s">
        <v>9602</v>
      </c>
      <c r="K5033" s="261" t="s">
        <v>9603</v>
      </c>
      <c r="L5033" s="262">
        <v>45653</v>
      </c>
      <c r="M5033" s="261" t="s">
        <v>20</v>
      </c>
    </row>
    <row r="5034" spans="1:13" x14ac:dyDescent="0.35">
      <c r="A5034" s="259" t="s">
        <v>13</v>
      </c>
      <c r="B5034" s="259" t="s">
        <v>14</v>
      </c>
      <c r="C5034" s="259" t="s">
        <v>15</v>
      </c>
      <c r="D5034" s="259" t="s">
        <v>649</v>
      </c>
      <c r="E5034" s="259">
        <v>1861</v>
      </c>
      <c r="F5034" s="259" t="s">
        <v>8124</v>
      </c>
      <c r="G5034" s="259" t="s">
        <v>404</v>
      </c>
      <c r="H5034" s="259">
        <v>1</v>
      </c>
      <c r="I5034" s="259" t="s">
        <v>579</v>
      </c>
      <c r="J5034" s="259" t="s">
        <v>9602</v>
      </c>
      <c r="K5034" s="259" t="s">
        <v>9604</v>
      </c>
      <c r="L5034" s="260">
        <v>45653</v>
      </c>
      <c r="M5034" s="259" t="s">
        <v>20</v>
      </c>
    </row>
    <row r="5035" spans="1:13" x14ac:dyDescent="0.35">
      <c r="A5035" s="261" t="s">
        <v>13</v>
      </c>
      <c r="B5035" s="261" t="s">
        <v>14</v>
      </c>
      <c r="C5035" s="261" t="s">
        <v>15</v>
      </c>
      <c r="D5035" s="261" t="s">
        <v>317</v>
      </c>
      <c r="E5035" s="261">
        <v>4</v>
      </c>
      <c r="F5035" s="261" t="s">
        <v>9598</v>
      </c>
      <c r="G5035" s="261" t="s">
        <v>404</v>
      </c>
      <c r="H5035" s="261">
        <v>1</v>
      </c>
      <c r="I5035" s="261" t="s">
        <v>9599</v>
      </c>
      <c r="J5035" s="261" t="s">
        <v>9605</v>
      </c>
      <c r="K5035" s="261" t="s">
        <v>9606</v>
      </c>
      <c r="L5035" s="262">
        <v>45653</v>
      </c>
      <c r="M5035" s="261" t="s">
        <v>20</v>
      </c>
    </row>
    <row r="5036" spans="1:13" x14ac:dyDescent="0.35">
      <c r="A5036" s="259" t="s">
        <v>30</v>
      </c>
      <c r="B5036" s="259" t="s">
        <v>31</v>
      </c>
      <c r="C5036" s="259" t="s">
        <v>32</v>
      </c>
      <c r="D5036" s="259" t="s">
        <v>759</v>
      </c>
      <c r="E5036" s="259">
        <v>18032471</v>
      </c>
      <c r="F5036" s="259" t="s">
        <v>9607</v>
      </c>
      <c r="G5036" s="259" t="s">
        <v>404</v>
      </c>
      <c r="H5036" s="259">
        <v>1</v>
      </c>
      <c r="I5036" s="259" t="s">
        <v>9608</v>
      </c>
      <c r="J5036" s="259" t="s">
        <v>9609</v>
      </c>
      <c r="K5036" s="259" t="s">
        <v>9610</v>
      </c>
      <c r="L5036" s="260">
        <v>45653</v>
      </c>
      <c r="M5036" s="259" t="s">
        <v>20</v>
      </c>
    </row>
    <row r="5037" spans="1:13" x14ac:dyDescent="0.35">
      <c r="A5037" s="261" t="s">
        <v>30</v>
      </c>
      <c r="B5037" s="261" t="s">
        <v>31</v>
      </c>
      <c r="C5037" s="261" t="s">
        <v>32</v>
      </c>
      <c r="D5037" s="261" t="s">
        <v>764</v>
      </c>
      <c r="E5037" s="261">
        <v>196710</v>
      </c>
      <c r="F5037" s="261" t="s">
        <v>1386</v>
      </c>
      <c r="G5037" s="261" t="s">
        <v>404</v>
      </c>
      <c r="H5037" s="261">
        <v>1</v>
      </c>
      <c r="I5037" s="261" t="s">
        <v>9611</v>
      </c>
      <c r="J5037" s="261" t="s">
        <v>9612</v>
      </c>
      <c r="K5037" s="261" t="s">
        <v>9613</v>
      </c>
      <c r="L5037" s="262">
        <v>45653</v>
      </c>
      <c r="M5037" s="261" t="s">
        <v>20</v>
      </c>
    </row>
    <row r="5038" spans="1:13" x14ac:dyDescent="0.35">
      <c r="A5038" s="259" t="s">
        <v>30</v>
      </c>
      <c r="B5038" s="259" t="s">
        <v>31</v>
      </c>
      <c r="C5038" s="259" t="s">
        <v>32</v>
      </c>
      <c r="D5038" s="259" t="s">
        <v>769</v>
      </c>
      <c r="E5038" s="259">
        <v>18032471</v>
      </c>
      <c r="F5038" s="259" t="s">
        <v>9607</v>
      </c>
      <c r="G5038" s="259" t="s">
        <v>723</v>
      </c>
      <c r="H5038" s="259">
        <v>2</v>
      </c>
      <c r="I5038" s="259" t="s">
        <v>9608</v>
      </c>
      <c r="J5038" s="259" t="s">
        <v>9614</v>
      </c>
      <c r="K5038" s="259" t="s">
        <v>9615</v>
      </c>
      <c r="L5038" s="260">
        <v>45653</v>
      </c>
      <c r="M5038" s="259" t="s">
        <v>20</v>
      </c>
    </row>
    <row r="5039" spans="1:13" x14ac:dyDescent="0.35">
      <c r="A5039" s="261" t="s">
        <v>30</v>
      </c>
      <c r="B5039" s="261" t="s">
        <v>31</v>
      </c>
      <c r="C5039" s="261" t="s">
        <v>32</v>
      </c>
      <c r="D5039" s="261" t="s">
        <v>774</v>
      </c>
      <c r="E5039" s="261">
        <v>3394874</v>
      </c>
      <c r="F5039" s="261" t="s">
        <v>9607</v>
      </c>
      <c r="G5039" s="261" t="s">
        <v>723</v>
      </c>
      <c r="H5039" s="261">
        <v>2</v>
      </c>
      <c r="I5039" s="261" t="s">
        <v>9608</v>
      </c>
      <c r="J5039" s="261" t="s">
        <v>9616</v>
      </c>
      <c r="K5039" s="261" t="s">
        <v>9617</v>
      </c>
      <c r="L5039" s="262">
        <v>45653</v>
      </c>
      <c r="M5039" s="261" t="s">
        <v>20</v>
      </c>
    </row>
    <row r="5040" spans="1:13" x14ac:dyDescent="0.35">
      <c r="A5040" s="259" t="s">
        <v>30</v>
      </c>
      <c r="B5040" s="259" t="s">
        <v>31</v>
      </c>
      <c r="C5040" s="259" t="s">
        <v>32</v>
      </c>
      <c r="D5040" s="259" t="s">
        <v>797</v>
      </c>
      <c r="E5040" s="259">
        <v>518509</v>
      </c>
      <c r="F5040" s="259" t="s">
        <v>9607</v>
      </c>
      <c r="G5040" s="259" t="s">
        <v>404</v>
      </c>
      <c r="H5040" s="259">
        <v>1</v>
      </c>
      <c r="I5040" s="259" t="s">
        <v>9608</v>
      </c>
      <c r="J5040" s="259" t="s">
        <v>9618</v>
      </c>
      <c r="K5040" s="259" t="s">
        <v>9619</v>
      </c>
      <c r="L5040" s="260">
        <v>45653</v>
      </c>
      <c r="M5040" s="259" t="s">
        <v>20</v>
      </c>
    </row>
    <row r="5041" spans="1:13" x14ac:dyDescent="0.35">
      <c r="A5041" s="261" t="s">
        <v>30</v>
      </c>
      <c r="B5041" s="261" t="s">
        <v>31</v>
      </c>
      <c r="C5041" s="261" t="s">
        <v>32</v>
      </c>
      <c r="D5041" s="261" t="s">
        <v>802</v>
      </c>
      <c r="E5041" s="261">
        <v>14637597</v>
      </c>
      <c r="F5041" s="261" t="s">
        <v>9607</v>
      </c>
      <c r="G5041" s="261" t="s">
        <v>404</v>
      </c>
      <c r="H5041" s="261">
        <v>1</v>
      </c>
      <c r="I5041" s="261" t="s">
        <v>9608</v>
      </c>
      <c r="J5041" s="261" t="s">
        <v>9620</v>
      </c>
      <c r="K5041" s="261" t="s">
        <v>9621</v>
      </c>
      <c r="L5041" s="262">
        <v>45653</v>
      </c>
      <c r="M5041" s="261" t="s">
        <v>20</v>
      </c>
    </row>
    <row r="5042" spans="1:13" x14ac:dyDescent="0.35">
      <c r="A5042" s="259" t="s">
        <v>30</v>
      </c>
      <c r="B5042" s="259" t="s">
        <v>31</v>
      </c>
      <c r="C5042" s="259" t="s">
        <v>32</v>
      </c>
      <c r="D5042" s="259" t="s">
        <v>807</v>
      </c>
      <c r="E5042" s="259">
        <v>2876365</v>
      </c>
      <c r="F5042" s="259" t="s">
        <v>9607</v>
      </c>
      <c r="G5042" s="259" t="s">
        <v>404</v>
      </c>
      <c r="H5042" s="259">
        <v>1</v>
      </c>
      <c r="I5042" s="259" t="s">
        <v>9608</v>
      </c>
      <c r="J5042" s="259" t="s">
        <v>9622</v>
      </c>
      <c r="K5042" s="259" t="s">
        <v>9623</v>
      </c>
      <c r="L5042" s="260">
        <v>45653</v>
      </c>
      <c r="M5042" s="259" t="s">
        <v>20</v>
      </c>
    </row>
    <row r="5043" spans="1:13" x14ac:dyDescent="0.35">
      <c r="A5043" s="261" t="s">
        <v>30</v>
      </c>
      <c r="B5043" s="261" t="s">
        <v>31</v>
      </c>
      <c r="C5043" s="261" t="s">
        <v>32</v>
      </c>
      <c r="D5043" s="261" t="s">
        <v>810</v>
      </c>
      <c r="E5043" s="261">
        <v>506632</v>
      </c>
      <c r="F5043" s="261" t="s">
        <v>9607</v>
      </c>
      <c r="G5043" s="261" t="s">
        <v>404</v>
      </c>
      <c r="H5043" s="261">
        <v>1</v>
      </c>
      <c r="I5043" s="261" t="s">
        <v>9608</v>
      </c>
      <c r="J5043" s="261" t="s">
        <v>9624</v>
      </c>
      <c r="K5043" s="261" t="s">
        <v>9625</v>
      </c>
      <c r="L5043" s="262">
        <v>45653</v>
      </c>
      <c r="M5043" s="261" t="s">
        <v>20</v>
      </c>
    </row>
    <row r="5044" spans="1:13" x14ac:dyDescent="0.35">
      <c r="A5044" s="259" t="s">
        <v>30</v>
      </c>
      <c r="B5044" s="259" t="s">
        <v>31</v>
      </c>
      <c r="C5044" s="259" t="s">
        <v>32</v>
      </c>
      <c r="D5044" s="259" t="s">
        <v>813</v>
      </c>
      <c r="E5044" s="259">
        <v>11877</v>
      </c>
      <c r="F5044" s="259" t="s">
        <v>9607</v>
      </c>
      <c r="G5044" s="259" t="s">
        <v>404</v>
      </c>
      <c r="H5044" s="259">
        <v>1</v>
      </c>
      <c r="I5044" s="259" t="s">
        <v>9608</v>
      </c>
      <c r="J5044" s="259" t="s">
        <v>9626</v>
      </c>
      <c r="K5044" s="259" t="s">
        <v>9627</v>
      </c>
      <c r="L5044" s="260">
        <v>45653</v>
      </c>
      <c r="M5044" s="259" t="s">
        <v>20</v>
      </c>
    </row>
    <row r="5045" spans="1:13" x14ac:dyDescent="0.35">
      <c r="A5045" s="261" t="s">
        <v>30</v>
      </c>
      <c r="B5045" s="261" t="s">
        <v>31</v>
      </c>
      <c r="C5045" s="261" t="s">
        <v>32</v>
      </c>
      <c r="D5045" s="261" t="s">
        <v>679</v>
      </c>
      <c r="E5045" s="261">
        <v>0</v>
      </c>
      <c r="F5045" s="261" t="s">
        <v>9607</v>
      </c>
      <c r="G5045" s="261" t="s">
        <v>404</v>
      </c>
      <c r="H5045" s="261">
        <v>1</v>
      </c>
      <c r="I5045" s="261" t="s">
        <v>9608</v>
      </c>
      <c r="J5045" s="261" t="s">
        <v>9628</v>
      </c>
      <c r="K5045" s="261" t="s">
        <v>9629</v>
      </c>
      <c r="L5045" s="262">
        <v>45653</v>
      </c>
      <c r="M5045" s="261" t="s">
        <v>20</v>
      </c>
    </row>
    <row r="5046" spans="1:13" x14ac:dyDescent="0.35">
      <c r="A5046" s="259" t="s">
        <v>600</v>
      </c>
      <c r="B5046" s="259" t="s">
        <v>601</v>
      </c>
      <c r="C5046" s="259" t="s">
        <v>602</v>
      </c>
      <c r="D5046" s="259" t="s">
        <v>463</v>
      </c>
      <c r="E5046" s="259">
        <v>231000</v>
      </c>
      <c r="F5046" s="259" t="s">
        <v>9630</v>
      </c>
      <c r="G5046" s="259" t="s">
        <v>723</v>
      </c>
      <c r="H5046" s="259">
        <v>2</v>
      </c>
      <c r="I5046" s="259" t="s">
        <v>9631</v>
      </c>
      <c r="J5046" s="259" t="s">
        <v>9632</v>
      </c>
      <c r="K5046" s="259" t="s">
        <v>9633</v>
      </c>
      <c r="L5046" s="260">
        <v>45653</v>
      </c>
      <c r="M5046" s="259" t="s">
        <v>20</v>
      </c>
    </row>
    <row r="5047" spans="1:13" x14ac:dyDescent="0.35">
      <c r="A5047" s="261" t="s">
        <v>600</v>
      </c>
      <c r="B5047" s="261" t="s">
        <v>601</v>
      </c>
      <c r="C5047" s="261" t="s">
        <v>602</v>
      </c>
      <c r="D5047" s="261" t="s">
        <v>644</v>
      </c>
      <c r="E5047" s="261">
        <v>0</v>
      </c>
      <c r="F5047" s="261" t="s">
        <v>8124</v>
      </c>
      <c r="G5047" s="261" t="s">
        <v>404</v>
      </c>
      <c r="H5047" s="261">
        <v>1</v>
      </c>
      <c r="I5047" s="261" t="s">
        <v>579</v>
      </c>
      <c r="J5047" s="261" t="s">
        <v>9634</v>
      </c>
      <c r="K5047" s="261" t="s">
        <v>9635</v>
      </c>
      <c r="L5047" s="262">
        <v>45653</v>
      </c>
      <c r="M5047" s="261" t="s">
        <v>20</v>
      </c>
    </row>
    <row r="5048" spans="1:13" x14ac:dyDescent="0.35">
      <c r="A5048" s="259" t="s">
        <v>600</v>
      </c>
      <c r="B5048" s="259" t="s">
        <v>601</v>
      </c>
      <c r="C5048" s="259" t="s">
        <v>602</v>
      </c>
      <c r="D5048" s="259" t="s">
        <v>649</v>
      </c>
      <c r="E5048" s="259">
        <v>0</v>
      </c>
      <c r="F5048" s="259" t="s">
        <v>8124</v>
      </c>
      <c r="G5048" s="259" t="s">
        <v>404</v>
      </c>
      <c r="H5048" s="259">
        <v>1</v>
      </c>
      <c r="I5048" s="259" t="s">
        <v>579</v>
      </c>
      <c r="J5048" s="259" t="s">
        <v>9634</v>
      </c>
      <c r="K5048" s="259" t="s">
        <v>9636</v>
      </c>
      <c r="L5048" s="260">
        <v>45653</v>
      </c>
      <c r="M5048" s="259" t="s">
        <v>20</v>
      </c>
    </row>
    <row r="5049" spans="1:13" x14ac:dyDescent="0.35">
      <c r="A5049" s="261" t="s">
        <v>600</v>
      </c>
      <c r="B5049" s="261" t="s">
        <v>601</v>
      </c>
      <c r="C5049" s="261" t="s">
        <v>602</v>
      </c>
      <c r="D5049" s="261" t="s">
        <v>317</v>
      </c>
      <c r="E5049" s="261">
        <v>2</v>
      </c>
      <c r="F5049" s="261" t="s">
        <v>9630</v>
      </c>
      <c r="G5049" s="261" t="s">
        <v>404</v>
      </c>
      <c r="H5049" s="261">
        <v>1</v>
      </c>
      <c r="I5049" s="261" t="s">
        <v>9631</v>
      </c>
      <c r="J5049" s="261" t="s">
        <v>9637</v>
      </c>
      <c r="K5049" s="261" t="s">
        <v>9638</v>
      </c>
      <c r="L5049" s="262">
        <v>45653</v>
      </c>
      <c r="M5049" s="261" t="s">
        <v>20</v>
      </c>
    </row>
    <row r="5050" spans="1:13" x14ac:dyDescent="0.35">
      <c r="A5050" s="259" t="s">
        <v>641</v>
      </c>
      <c r="B5050" s="259" t="s">
        <v>642</v>
      </c>
      <c r="C5050" s="259" t="s">
        <v>643</v>
      </c>
      <c r="D5050" s="259" t="s">
        <v>463</v>
      </c>
      <c r="E5050" s="259">
        <v>0</v>
      </c>
      <c r="F5050" s="259" t="s">
        <v>9598</v>
      </c>
      <c r="G5050" s="259" t="s">
        <v>723</v>
      </c>
      <c r="H5050" s="259">
        <v>2</v>
      </c>
      <c r="I5050" s="259" t="s">
        <v>9639</v>
      </c>
      <c r="J5050" s="259" t="s">
        <v>9640</v>
      </c>
      <c r="K5050" s="259" t="s">
        <v>9641</v>
      </c>
      <c r="L5050" s="260">
        <v>45653</v>
      </c>
      <c r="M5050" s="259" t="s">
        <v>20</v>
      </c>
    </row>
    <row r="5051" spans="1:13" x14ac:dyDescent="0.35">
      <c r="A5051" s="261" t="s">
        <v>641</v>
      </c>
      <c r="B5051" s="261" t="s">
        <v>642</v>
      </c>
      <c r="C5051" s="261" t="s">
        <v>643</v>
      </c>
      <c r="D5051" s="261" t="s">
        <v>317</v>
      </c>
      <c r="E5051" s="261">
        <v>0</v>
      </c>
      <c r="F5051" s="261" t="s">
        <v>9598</v>
      </c>
      <c r="G5051" s="261" t="s">
        <v>723</v>
      </c>
      <c r="H5051" s="261">
        <v>2</v>
      </c>
      <c r="I5051" s="261" t="s">
        <v>9639</v>
      </c>
      <c r="J5051" s="261" t="s">
        <v>9642</v>
      </c>
      <c r="K5051" s="261" t="s">
        <v>9643</v>
      </c>
      <c r="L5051" s="262">
        <v>45653</v>
      </c>
      <c r="M5051" s="261" t="s">
        <v>20</v>
      </c>
    </row>
    <row r="5052" spans="1:13" x14ac:dyDescent="0.35">
      <c r="A5052" s="259" t="s">
        <v>105</v>
      </c>
      <c r="B5052" s="259" t="s">
        <v>106</v>
      </c>
      <c r="C5052" s="259" t="s">
        <v>107</v>
      </c>
      <c r="D5052" s="259" t="s">
        <v>463</v>
      </c>
      <c r="E5052" s="259">
        <v>341264</v>
      </c>
      <c r="F5052" s="259" t="s">
        <v>9644</v>
      </c>
      <c r="G5052" s="259" t="s">
        <v>404</v>
      </c>
      <c r="H5052" s="259">
        <v>1</v>
      </c>
      <c r="I5052" s="259" t="s">
        <v>9645</v>
      </c>
      <c r="J5052" s="259" t="s">
        <v>9646</v>
      </c>
      <c r="K5052" s="259" t="s">
        <v>9647</v>
      </c>
      <c r="L5052" s="260">
        <v>45653</v>
      </c>
      <c r="M5052" s="259" t="s">
        <v>20</v>
      </c>
    </row>
    <row r="5053" spans="1:13" x14ac:dyDescent="0.35">
      <c r="A5053" s="261" t="s">
        <v>105</v>
      </c>
      <c r="B5053" s="261" t="s">
        <v>106</v>
      </c>
      <c r="C5053" s="261" t="s">
        <v>107</v>
      </c>
      <c r="D5053" s="261" t="s">
        <v>644</v>
      </c>
      <c r="E5053" s="261">
        <v>94</v>
      </c>
      <c r="F5053" s="261" t="s">
        <v>8124</v>
      </c>
      <c r="G5053" s="261" t="s">
        <v>404</v>
      </c>
      <c r="H5053" s="261">
        <v>1</v>
      </c>
      <c r="I5053" s="261" t="s">
        <v>579</v>
      </c>
      <c r="J5053" s="261" t="s">
        <v>9648</v>
      </c>
      <c r="K5053" s="261" t="s">
        <v>9649</v>
      </c>
      <c r="L5053" s="262">
        <v>45653</v>
      </c>
      <c r="M5053" s="261" t="s">
        <v>20</v>
      </c>
    </row>
    <row r="5054" spans="1:13" x14ac:dyDescent="0.35">
      <c r="A5054" s="259" t="s">
        <v>105</v>
      </c>
      <c r="B5054" s="259" t="s">
        <v>106</v>
      </c>
      <c r="C5054" s="259" t="s">
        <v>107</v>
      </c>
      <c r="D5054" s="259" t="s">
        <v>649</v>
      </c>
      <c r="E5054" s="259">
        <v>778</v>
      </c>
      <c r="F5054" s="259" t="s">
        <v>8124</v>
      </c>
      <c r="G5054" s="259" t="s">
        <v>404</v>
      </c>
      <c r="H5054" s="259">
        <v>1</v>
      </c>
      <c r="I5054" s="259" t="s">
        <v>579</v>
      </c>
      <c r="J5054" s="259" t="s">
        <v>9650</v>
      </c>
      <c r="K5054" s="259" t="s">
        <v>9651</v>
      </c>
      <c r="L5054" s="260">
        <v>45653</v>
      </c>
      <c r="M5054" s="259" t="s">
        <v>20</v>
      </c>
    </row>
    <row r="5055" spans="1:13" x14ac:dyDescent="0.35">
      <c r="A5055" s="261" t="s">
        <v>105</v>
      </c>
      <c r="B5055" s="261" t="s">
        <v>106</v>
      </c>
      <c r="C5055" s="261" t="s">
        <v>107</v>
      </c>
      <c r="D5055" s="261" t="s">
        <v>317</v>
      </c>
      <c r="E5055" s="261">
        <v>3</v>
      </c>
      <c r="F5055" s="261" t="s">
        <v>9644</v>
      </c>
      <c r="G5055" s="261" t="s">
        <v>404</v>
      </c>
      <c r="H5055" s="261">
        <v>1</v>
      </c>
      <c r="I5055" s="261" t="s">
        <v>9645</v>
      </c>
      <c r="J5055" s="261" t="s">
        <v>9652</v>
      </c>
      <c r="K5055" s="261" t="s">
        <v>9653</v>
      </c>
      <c r="L5055" s="262">
        <v>45653</v>
      </c>
      <c r="M5055" s="261" t="s">
        <v>20</v>
      </c>
    </row>
    <row r="5056" spans="1:13" x14ac:dyDescent="0.35">
      <c r="A5056" s="259" t="s">
        <v>112</v>
      </c>
      <c r="B5056" s="259" t="s">
        <v>113</v>
      </c>
      <c r="C5056" s="259" t="s">
        <v>107</v>
      </c>
      <c r="D5056" s="259" t="s">
        <v>463</v>
      </c>
      <c r="E5056" s="259">
        <v>513940</v>
      </c>
      <c r="F5056" s="259" t="s">
        <v>9644</v>
      </c>
      <c r="G5056" s="259" t="s">
        <v>404</v>
      </c>
      <c r="H5056" s="259">
        <v>1</v>
      </c>
      <c r="I5056" s="259" t="s">
        <v>9654</v>
      </c>
      <c r="J5056" s="259" t="s">
        <v>9655</v>
      </c>
      <c r="K5056" s="259" t="s">
        <v>9656</v>
      </c>
      <c r="L5056" s="260">
        <v>45653</v>
      </c>
      <c r="M5056" s="259" t="s">
        <v>20</v>
      </c>
    </row>
    <row r="5057" spans="1:13" x14ac:dyDescent="0.35">
      <c r="A5057" s="261" t="s">
        <v>112</v>
      </c>
      <c r="B5057" s="261" t="s">
        <v>113</v>
      </c>
      <c r="C5057" s="261" t="s">
        <v>107</v>
      </c>
      <c r="D5057" s="261" t="s">
        <v>644</v>
      </c>
      <c r="E5057" s="261">
        <v>663</v>
      </c>
      <c r="F5057" s="261" t="s">
        <v>8124</v>
      </c>
      <c r="G5057" s="261" t="s">
        <v>404</v>
      </c>
      <c r="H5057" s="261">
        <v>1</v>
      </c>
      <c r="I5057" s="261" t="s">
        <v>579</v>
      </c>
      <c r="J5057" s="261" t="s">
        <v>9657</v>
      </c>
      <c r="K5057" s="261" t="s">
        <v>9658</v>
      </c>
      <c r="L5057" s="262">
        <v>45653</v>
      </c>
      <c r="M5057" s="261" t="s">
        <v>20</v>
      </c>
    </row>
    <row r="5058" spans="1:13" x14ac:dyDescent="0.35">
      <c r="A5058" s="259" t="s">
        <v>112</v>
      </c>
      <c r="B5058" s="259" t="s">
        <v>113</v>
      </c>
      <c r="C5058" s="259" t="s">
        <v>107</v>
      </c>
      <c r="D5058" s="259" t="s">
        <v>649</v>
      </c>
      <c r="E5058" s="259">
        <v>778</v>
      </c>
      <c r="F5058" s="259" t="s">
        <v>8124</v>
      </c>
      <c r="G5058" s="259" t="s">
        <v>404</v>
      </c>
      <c r="H5058" s="259">
        <v>1</v>
      </c>
      <c r="I5058" s="259" t="s">
        <v>579</v>
      </c>
      <c r="J5058" s="259" t="s">
        <v>9650</v>
      </c>
      <c r="K5058" s="259" t="s">
        <v>9659</v>
      </c>
      <c r="L5058" s="260">
        <v>45654</v>
      </c>
      <c r="M5058" s="259" t="s">
        <v>20</v>
      </c>
    </row>
    <row r="5059" spans="1:13" x14ac:dyDescent="0.35">
      <c r="A5059" s="261" t="s">
        <v>112</v>
      </c>
      <c r="B5059" s="261" t="s">
        <v>113</v>
      </c>
      <c r="C5059" s="261" t="s">
        <v>107</v>
      </c>
      <c r="D5059" s="261" t="s">
        <v>317</v>
      </c>
      <c r="E5059" s="261">
        <v>3</v>
      </c>
      <c r="F5059" s="261" t="s">
        <v>9644</v>
      </c>
      <c r="G5059" s="261" t="s">
        <v>404</v>
      </c>
      <c r="H5059" s="261">
        <v>1</v>
      </c>
      <c r="I5059" s="261" t="s">
        <v>9654</v>
      </c>
      <c r="J5059" s="261" t="s">
        <v>9660</v>
      </c>
      <c r="K5059" s="261" t="s">
        <v>9661</v>
      </c>
      <c r="L5059" s="262">
        <v>45654</v>
      </c>
      <c r="M5059" s="261" t="s">
        <v>20</v>
      </c>
    </row>
    <row r="5060" spans="1:13" x14ac:dyDescent="0.35">
      <c r="A5060" s="259" t="s">
        <v>444</v>
      </c>
      <c r="B5060" s="259" t="s">
        <v>445</v>
      </c>
      <c r="C5060" s="259" t="s">
        <v>107</v>
      </c>
      <c r="D5060" s="259" t="s">
        <v>463</v>
      </c>
      <c r="E5060" s="259">
        <v>106138</v>
      </c>
      <c r="F5060" s="259" t="s">
        <v>9644</v>
      </c>
      <c r="G5060" s="259" t="s">
        <v>404</v>
      </c>
      <c r="H5060" s="259">
        <v>1</v>
      </c>
      <c r="I5060" s="259" t="s">
        <v>9662</v>
      </c>
      <c r="J5060" s="259" t="s">
        <v>9663</v>
      </c>
      <c r="K5060" s="259" t="s">
        <v>9664</v>
      </c>
      <c r="L5060" s="260">
        <v>45654</v>
      </c>
      <c r="M5060" s="259" t="s">
        <v>20</v>
      </c>
    </row>
    <row r="5061" spans="1:13" x14ac:dyDescent="0.35">
      <c r="A5061" s="261" t="s">
        <v>444</v>
      </c>
      <c r="B5061" s="261" t="s">
        <v>445</v>
      </c>
      <c r="C5061" s="261" t="s">
        <v>107</v>
      </c>
      <c r="D5061" s="261" t="s">
        <v>644</v>
      </c>
      <c r="E5061" s="261">
        <v>21</v>
      </c>
      <c r="F5061" s="261" t="s">
        <v>8124</v>
      </c>
      <c r="G5061" s="261" t="s">
        <v>404</v>
      </c>
      <c r="H5061" s="261">
        <v>1</v>
      </c>
      <c r="I5061" s="261" t="s">
        <v>579</v>
      </c>
      <c r="J5061" s="261" t="s">
        <v>9665</v>
      </c>
      <c r="K5061" s="261" t="s">
        <v>9666</v>
      </c>
      <c r="L5061" s="262">
        <v>45654</v>
      </c>
      <c r="M5061" s="261" t="s">
        <v>20</v>
      </c>
    </row>
    <row r="5062" spans="1:13" x14ac:dyDescent="0.35">
      <c r="A5062" s="259" t="s">
        <v>444</v>
      </c>
      <c r="B5062" s="259" t="s">
        <v>445</v>
      </c>
      <c r="C5062" s="259" t="s">
        <v>107</v>
      </c>
      <c r="D5062" s="259" t="s">
        <v>649</v>
      </c>
      <c r="E5062" s="259">
        <v>778</v>
      </c>
      <c r="F5062" s="259" t="s">
        <v>8124</v>
      </c>
      <c r="G5062" s="259" t="s">
        <v>404</v>
      </c>
      <c r="H5062" s="259">
        <v>1</v>
      </c>
      <c r="I5062" s="259" t="s">
        <v>579</v>
      </c>
      <c r="J5062" s="259" t="s">
        <v>9650</v>
      </c>
      <c r="K5062" s="259" t="s">
        <v>9667</v>
      </c>
      <c r="L5062" s="260">
        <v>45654</v>
      </c>
      <c r="M5062" s="259" t="s">
        <v>20</v>
      </c>
    </row>
    <row r="5063" spans="1:13" x14ac:dyDescent="0.35">
      <c r="A5063" s="261" t="s">
        <v>444</v>
      </c>
      <c r="B5063" s="261" t="s">
        <v>445</v>
      </c>
      <c r="C5063" s="261" t="s">
        <v>107</v>
      </c>
      <c r="D5063" s="261" t="s">
        <v>317</v>
      </c>
      <c r="E5063" s="261">
        <v>3</v>
      </c>
      <c r="F5063" s="261" t="s">
        <v>9644</v>
      </c>
      <c r="G5063" s="261" t="s">
        <v>404</v>
      </c>
      <c r="H5063" s="261">
        <v>1</v>
      </c>
      <c r="I5063" s="261" t="s">
        <v>9662</v>
      </c>
      <c r="J5063" s="261" t="s">
        <v>9668</v>
      </c>
      <c r="K5063" s="261" t="s">
        <v>9669</v>
      </c>
      <c r="L5063" s="262">
        <v>45654</v>
      </c>
      <c r="M5063" s="261" t="s">
        <v>20</v>
      </c>
    </row>
    <row r="5064" spans="1:13" x14ac:dyDescent="0.35">
      <c r="A5064" s="259" t="s">
        <v>171</v>
      </c>
      <c r="B5064" s="259" t="s">
        <v>172</v>
      </c>
      <c r="C5064" s="259" t="s">
        <v>173</v>
      </c>
      <c r="D5064" s="259" t="s">
        <v>463</v>
      </c>
      <c r="E5064" s="259">
        <v>2377825</v>
      </c>
      <c r="F5064" s="259" t="s">
        <v>9670</v>
      </c>
      <c r="G5064" s="259" t="s">
        <v>404</v>
      </c>
      <c r="H5064" s="259">
        <v>1</v>
      </c>
      <c r="I5064" s="259" t="s">
        <v>9671</v>
      </c>
      <c r="J5064" s="259" t="s">
        <v>9672</v>
      </c>
      <c r="K5064" s="259" t="s">
        <v>9673</v>
      </c>
      <c r="L5064" s="260">
        <v>45654</v>
      </c>
      <c r="M5064" s="259" t="s">
        <v>20</v>
      </c>
    </row>
    <row r="5065" spans="1:13" x14ac:dyDescent="0.35">
      <c r="A5065" s="261" t="s">
        <v>171</v>
      </c>
      <c r="B5065" s="261" t="s">
        <v>172</v>
      </c>
      <c r="C5065" s="261" t="s">
        <v>173</v>
      </c>
      <c r="D5065" s="261" t="s">
        <v>644</v>
      </c>
      <c r="E5065" s="261">
        <v>3510</v>
      </c>
      <c r="F5065" s="261" t="s">
        <v>8124</v>
      </c>
      <c r="G5065" s="261" t="s">
        <v>404</v>
      </c>
      <c r="H5065" s="261">
        <v>1</v>
      </c>
      <c r="I5065" s="261" t="s">
        <v>579</v>
      </c>
      <c r="J5065" s="261" t="s">
        <v>9674</v>
      </c>
      <c r="K5065" s="261" t="s">
        <v>9675</v>
      </c>
      <c r="L5065" s="262">
        <v>45654</v>
      </c>
      <c r="M5065" s="261" t="s">
        <v>20</v>
      </c>
    </row>
    <row r="5066" spans="1:13" x14ac:dyDescent="0.35">
      <c r="A5066" s="259" t="s">
        <v>171</v>
      </c>
      <c r="B5066" s="259" t="s">
        <v>172</v>
      </c>
      <c r="C5066" s="259" t="s">
        <v>173</v>
      </c>
      <c r="D5066" s="259" t="s">
        <v>649</v>
      </c>
      <c r="E5066" s="259">
        <v>3510</v>
      </c>
      <c r="F5066" s="259" t="s">
        <v>8124</v>
      </c>
      <c r="G5066" s="259" t="s">
        <v>404</v>
      </c>
      <c r="H5066" s="259">
        <v>1</v>
      </c>
      <c r="I5066" s="259" t="s">
        <v>579</v>
      </c>
      <c r="J5066" s="259" t="s">
        <v>9674</v>
      </c>
      <c r="K5066" s="259" t="s">
        <v>9676</v>
      </c>
      <c r="L5066" s="260">
        <v>45654</v>
      </c>
      <c r="M5066" s="259" t="s">
        <v>20</v>
      </c>
    </row>
    <row r="5067" spans="1:13" x14ac:dyDescent="0.35">
      <c r="A5067" s="261" t="s">
        <v>171</v>
      </c>
      <c r="B5067" s="261" t="s">
        <v>172</v>
      </c>
      <c r="C5067" s="261" t="s">
        <v>173</v>
      </c>
      <c r="D5067" s="261" t="s">
        <v>317</v>
      </c>
      <c r="E5067" s="261">
        <v>4</v>
      </c>
      <c r="F5067" s="261" t="s">
        <v>9670</v>
      </c>
      <c r="G5067" s="261" t="s">
        <v>404</v>
      </c>
      <c r="H5067" s="261">
        <v>1</v>
      </c>
      <c r="I5067" s="261" t="s">
        <v>9671</v>
      </c>
      <c r="J5067" s="261" t="s">
        <v>9677</v>
      </c>
      <c r="K5067" s="261" t="s">
        <v>9678</v>
      </c>
      <c r="L5067" s="262">
        <v>45654</v>
      </c>
      <c r="M5067" s="261" t="s">
        <v>20</v>
      </c>
    </row>
    <row r="5068" spans="1:13" x14ac:dyDescent="0.35">
      <c r="A5068" s="259" t="s">
        <v>96</v>
      </c>
      <c r="B5068" s="259" t="s">
        <v>97</v>
      </c>
      <c r="C5068" s="259" t="s">
        <v>98</v>
      </c>
      <c r="D5068" s="259" t="s">
        <v>463</v>
      </c>
      <c r="E5068" s="259">
        <v>1158882</v>
      </c>
      <c r="F5068" s="259" t="s">
        <v>9670</v>
      </c>
      <c r="G5068" s="259" t="s">
        <v>404</v>
      </c>
      <c r="H5068" s="259">
        <v>1</v>
      </c>
      <c r="I5068" s="259" t="s">
        <v>9671</v>
      </c>
      <c r="J5068" s="259" t="s">
        <v>9679</v>
      </c>
      <c r="K5068" s="259" t="s">
        <v>9680</v>
      </c>
      <c r="L5068" s="260">
        <v>45654</v>
      </c>
      <c r="M5068" s="259" t="s">
        <v>20</v>
      </c>
    </row>
    <row r="5069" spans="1:13" x14ac:dyDescent="0.35">
      <c r="A5069" s="261" t="s">
        <v>96</v>
      </c>
      <c r="B5069" s="261" t="s">
        <v>97</v>
      </c>
      <c r="C5069" s="261" t="s">
        <v>98</v>
      </c>
      <c r="D5069" s="261" t="s">
        <v>644</v>
      </c>
      <c r="E5069" s="261">
        <v>316</v>
      </c>
      <c r="F5069" s="261" t="s">
        <v>8124</v>
      </c>
      <c r="G5069" s="261" t="s">
        <v>404</v>
      </c>
      <c r="H5069" s="261">
        <v>1</v>
      </c>
      <c r="I5069" s="261" t="s">
        <v>579</v>
      </c>
      <c r="J5069" s="261" t="s">
        <v>9681</v>
      </c>
      <c r="K5069" s="261" t="s">
        <v>9682</v>
      </c>
      <c r="L5069" s="262">
        <v>45654</v>
      </c>
      <c r="M5069" s="261" t="s">
        <v>20</v>
      </c>
    </row>
    <row r="5070" spans="1:13" x14ac:dyDescent="0.35">
      <c r="A5070" s="259" t="s">
        <v>96</v>
      </c>
      <c r="B5070" s="259" t="s">
        <v>97</v>
      </c>
      <c r="C5070" s="259" t="s">
        <v>98</v>
      </c>
      <c r="D5070" s="259" t="s">
        <v>649</v>
      </c>
      <c r="E5070" s="259">
        <v>316</v>
      </c>
      <c r="F5070" s="259" t="s">
        <v>8124</v>
      </c>
      <c r="G5070" s="259" t="s">
        <v>404</v>
      </c>
      <c r="H5070" s="259">
        <v>1</v>
      </c>
      <c r="I5070" s="259" t="s">
        <v>579</v>
      </c>
      <c r="J5070" s="259" t="s">
        <v>9681</v>
      </c>
      <c r="K5070" s="259" t="s">
        <v>9683</v>
      </c>
      <c r="L5070" s="260">
        <v>45654</v>
      </c>
      <c r="M5070" s="259" t="s">
        <v>20</v>
      </c>
    </row>
    <row r="5071" spans="1:13" x14ac:dyDescent="0.35">
      <c r="A5071" s="261" t="s">
        <v>96</v>
      </c>
      <c r="B5071" s="261" t="s">
        <v>97</v>
      </c>
      <c r="C5071" s="261" t="s">
        <v>98</v>
      </c>
      <c r="D5071" s="261" t="s">
        <v>317</v>
      </c>
      <c r="E5071" s="261">
        <v>4</v>
      </c>
      <c r="F5071" s="261" t="s">
        <v>9670</v>
      </c>
      <c r="G5071" s="261" t="s">
        <v>404</v>
      </c>
      <c r="H5071" s="261">
        <v>1</v>
      </c>
      <c r="I5071" s="261" t="s">
        <v>9671</v>
      </c>
      <c r="J5071" s="261" t="s">
        <v>9684</v>
      </c>
      <c r="K5071" s="261" t="s">
        <v>9685</v>
      </c>
      <c r="L5071" s="262">
        <v>45654</v>
      </c>
      <c r="M5071" s="261" t="s">
        <v>20</v>
      </c>
    </row>
    <row r="5072" spans="1:13" x14ac:dyDescent="0.35">
      <c r="A5072" s="259" t="s">
        <v>121</v>
      </c>
      <c r="B5072" s="259" t="s">
        <v>122</v>
      </c>
      <c r="C5072" s="259" t="s">
        <v>123</v>
      </c>
      <c r="D5072" s="259" t="s">
        <v>463</v>
      </c>
      <c r="E5072" s="259">
        <v>2383230</v>
      </c>
      <c r="F5072" s="259" t="s">
        <v>7423</v>
      </c>
      <c r="G5072" s="259" t="s">
        <v>404</v>
      </c>
      <c r="H5072" s="259">
        <v>1</v>
      </c>
      <c r="I5072" s="259" t="s">
        <v>9686</v>
      </c>
      <c r="J5072" s="259" t="s">
        <v>9687</v>
      </c>
      <c r="K5072" s="259" t="s">
        <v>9688</v>
      </c>
      <c r="L5072" s="260">
        <v>45654</v>
      </c>
      <c r="M5072" s="259" t="s">
        <v>20</v>
      </c>
    </row>
    <row r="5073" spans="1:13" x14ac:dyDescent="0.35">
      <c r="A5073" s="261" t="s">
        <v>121</v>
      </c>
      <c r="B5073" s="261" t="s">
        <v>122</v>
      </c>
      <c r="C5073" s="261" t="s">
        <v>123</v>
      </c>
      <c r="D5073" s="261" t="s">
        <v>644</v>
      </c>
      <c r="E5073" s="261">
        <v>964</v>
      </c>
      <c r="F5073" s="261" t="s">
        <v>8124</v>
      </c>
      <c r="G5073" s="261" t="s">
        <v>404</v>
      </c>
      <c r="H5073" s="261">
        <v>1</v>
      </c>
      <c r="I5073" s="261" t="s">
        <v>579</v>
      </c>
      <c r="J5073" s="261" t="s">
        <v>9689</v>
      </c>
      <c r="K5073" s="261" t="s">
        <v>9690</v>
      </c>
      <c r="L5073" s="262">
        <v>45654</v>
      </c>
      <c r="M5073" s="261" t="s">
        <v>20</v>
      </c>
    </row>
    <row r="5074" spans="1:13" x14ac:dyDescent="0.35">
      <c r="A5074" s="259" t="s">
        <v>121</v>
      </c>
      <c r="B5074" s="259" t="s">
        <v>122</v>
      </c>
      <c r="C5074" s="259" t="s">
        <v>123</v>
      </c>
      <c r="D5074" s="259" t="s">
        <v>649</v>
      </c>
      <c r="E5074" s="259">
        <v>964</v>
      </c>
      <c r="F5074" s="259" t="s">
        <v>8124</v>
      </c>
      <c r="G5074" s="259" t="s">
        <v>404</v>
      </c>
      <c r="H5074" s="259">
        <v>1</v>
      </c>
      <c r="I5074" s="259" t="s">
        <v>579</v>
      </c>
      <c r="J5074" s="259" t="s">
        <v>9689</v>
      </c>
      <c r="K5074" s="259" t="s">
        <v>9691</v>
      </c>
      <c r="L5074" s="260">
        <v>45654</v>
      </c>
      <c r="M5074" s="259" t="s">
        <v>20</v>
      </c>
    </row>
    <row r="5075" spans="1:13" x14ac:dyDescent="0.35">
      <c r="A5075" s="261" t="s">
        <v>121</v>
      </c>
      <c r="B5075" s="261" t="s">
        <v>122</v>
      </c>
      <c r="C5075" s="261" t="s">
        <v>123</v>
      </c>
      <c r="D5075" s="261" t="s">
        <v>317</v>
      </c>
      <c r="E5075" s="261">
        <v>4</v>
      </c>
      <c r="F5075" s="261" t="s">
        <v>7423</v>
      </c>
      <c r="G5075" s="261" t="s">
        <v>404</v>
      </c>
      <c r="H5075" s="261">
        <v>1</v>
      </c>
      <c r="I5075" s="261" t="s">
        <v>9686</v>
      </c>
      <c r="J5075" s="261" t="s">
        <v>9692</v>
      </c>
      <c r="K5075" s="261" t="s">
        <v>9693</v>
      </c>
      <c r="L5075" s="262">
        <v>45654</v>
      </c>
      <c r="M5075" s="261" t="s">
        <v>20</v>
      </c>
    </row>
    <row r="5076" spans="1:13" x14ac:dyDescent="0.35">
      <c r="A5076" s="259" t="s">
        <v>125</v>
      </c>
      <c r="B5076" s="259" t="s">
        <v>126</v>
      </c>
      <c r="C5076" s="259" t="s">
        <v>123</v>
      </c>
      <c r="D5076" s="259" t="s">
        <v>463</v>
      </c>
      <c r="E5076" s="259">
        <v>793858</v>
      </c>
      <c r="F5076" s="259" t="s">
        <v>7423</v>
      </c>
      <c r="G5076" s="259" t="s">
        <v>404</v>
      </c>
      <c r="H5076" s="259">
        <v>1</v>
      </c>
      <c r="I5076" s="259" t="s">
        <v>9686</v>
      </c>
      <c r="J5076" s="259" t="s">
        <v>9694</v>
      </c>
      <c r="K5076" s="259" t="s">
        <v>9695</v>
      </c>
      <c r="L5076" s="260">
        <v>45654</v>
      </c>
      <c r="M5076" s="259" t="s">
        <v>20</v>
      </c>
    </row>
    <row r="5077" spans="1:13" x14ac:dyDescent="0.35">
      <c r="A5077" s="261" t="s">
        <v>125</v>
      </c>
      <c r="B5077" s="261" t="s">
        <v>126</v>
      </c>
      <c r="C5077" s="261" t="s">
        <v>123</v>
      </c>
      <c r="D5077" s="261" t="s">
        <v>644</v>
      </c>
      <c r="E5077" s="261">
        <v>356</v>
      </c>
      <c r="F5077" s="261" t="s">
        <v>8124</v>
      </c>
      <c r="G5077" s="261" t="s">
        <v>404</v>
      </c>
      <c r="H5077" s="261">
        <v>1</v>
      </c>
      <c r="I5077" s="261" t="s">
        <v>579</v>
      </c>
      <c r="J5077" s="261" t="s">
        <v>9696</v>
      </c>
      <c r="K5077" s="261" t="s">
        <v>9697</v>
      </c>
      <c r="L5077" s="262">
        <v>45654</v>
      </c>
      <c r="M5077" s="261" t="s">
        <v>20</v>
      </c>
    </row>
    <row r="5078" spans="1:13" x14ac:dyDescent="0.35">
      <c r="A5078" s="259" t="s">
        <v>125</v>
      </c>
      <c r="B5078" s="259" t="s">
        <v>126</v>
      </c>
      <c r="C5078" s="259" t="s">
        <v>123</v>
      </c>
      <c r="D5078" s="259" t="s">
        <v>649</v>
      </c>
      <c r="E5078" s="259">
        <v>964</v>
      </c>
      <c r="F5078" s="259" t="s">
        <v>8124</v>
      </c>
      <c r="G5078" s="259" t="s">
        <v>404</v>
      </c>
      <c r="H5078" s="259">
        <v>1</v>
      </c>
      <c r="I5078" s="259" t="s">
        <v>579</v>
      </c>
      <c r="J5078" s="259" t="s">
        <v>9689</v>
      </c>
      <c r="K5078" s="259" t="s">
        <v>9698</v>
      </c>
      <c r="L5078" s="260">
        <v>45654</v>
      </c>
      <c r="M5078" s="259" t="s">
        <v>20</v>
      </c>
    </row>
    <row r="5079" spans="1:13" x14ac:dyDescent="0.35">
      <c r="A5079" s="261" t="s">
        <v>125</v>
      </c>
      <c r="B5079" s="261" t="s">
        <v>126</v>
      </c>
      <c r="C5079" s="261" t="s">
        <v>123</v>
      </c>
      <c r="D5079" s="261" t="s">
        <v>317</v>
      </c>
      <c r="E5079" s="261">
        <v>3</v>
      </c>
      <c r="F5079" s="261" t="s">
        <v>7423</v>
      </c>
      <c r="G5079" s="261" t="s">
        <v>404</v>
      </c>
      <c r="H5079" s="261">
        <v>1</v>
      </c>
      <c r="I5079" s="261" t="s">
        <v>9686</v>
      </c>
      <c r="J5079" s="261" t="s">
        <v>9699</v>
      </c>
      <c r="K5079" s="261" t="s">
        <v>9700</v>
      </c>
      <c r="L5079" s="262">
        <v>45654</v>
      </c>
      <c r="M5079" s="261" t="s">
        <v>20</v>
      </c>
    </row>
    <row r="5080" spans="1:13" x14ac:dyDescent="0.35">
      <c r="A5080" s="259" t="s">
        <v>135</v>
      </c>
      <c r="B5080" s="259" t="s">
        <v>136</v>
      </c>
      <c r="C5080" s="259" t="s">
        <v>123</v>
      </c>
      <c r="D5080" s="259" t="s">
        <v>463</v>
      </c>
      <c r="E5080" s="259">
        <v>1318024</v>
      </c>
      <c r="F5080" s="259" t="s">
        <v>7423</v>
      </c>
      <c r="G5080" s="259" t="s">
        <v>404</v>
      </c>
      <c r="H5080" s="259">
        <v>1</v>
      </c>
      <c r="I5080" s="259" t="s">
        <v>9686</v>
      </c>
      <c r="J5080" s="259" t="s">
        <v>9701</v>
      </c>
      <c r="K5080" s="259" t="s">
        <v>9702</v>
      </c>
      <c r="L5080" s="260">
        <v>45654</v>
      </c>
      <c r="M5080" s="259" t="s">
        <v>20</v>
      </c>
    </row>
    <row r="5081" spans="1:13" x14ac:dyDescent="0.35">
      <c r="A5081" s="261" t="s">
        <v>135</v>
      </c>
      <c r="B5081" s="261" t="s">
        <v>136</v>
      </c>
      <c r="C5081" s="261" t="s">
        <v>123</v>
      </c>
      <c r="D5081" s="261" t="s">
        <v>644</v>
      </c>
      <c r="E5081" s="261">
        <v>607</v>
      </c>
      <c r="F5081" s="261" t="s">
        <v>8124</v>
      </c>
      <c r="G5081" s="261" t="s">
        <v>404</v>
      </c>
      <c r="H5081" s="261">
        <v>1</v>
      </c>
      <c r="I5081" s="261" t="s">
        <v>579</v>
      </c>
      <c r="J5081" s="261" t="s">
        <v>9703</v>
      </c>
      <c r="K5081" s="261" t="s">
        <v>9704</v>
      </c>
      <c r="L5081" s="262">
        <v>45654</v>
      </c>
      <c r="M5081" s="261" t="s">
        <v>20</v>
      </c>
    </row>
    <row r="5082" spans="1:13" x14ac:dyDescent="0.35">
      <c r="A5082" s="259" t="s">
        <v>135</v>
      </c>
      <c r="B5082" s="259" t="s">
        <v>136</v>
      </c>
      <c r="C5082" s="259" t="s">
        <v>123</v>
      </c>
      <c r="D5082" s="259" t="s">
        <v>649</v>
      </c>
      <c r="E5082" s="259">
        <v>964</v>
      </c>
      <c r="F5082" s="259" t="s">
        <v>8124</v>
      </c>
      <c r="G5082" s="259" t="s">
        <v>404</v>
      </c>
      <c r="H5082" s="259">
        <v>1</v>
      </c>
      <c r="I5082" s="259" t="s">
        <v>579</v>
      </c>
      <c r="J5082" s="259" t="s">
        <v>9689</v>
      </c>
      <c r="K5082" s="259" t="s">
        <v>9705</v>
      </c>
      <c r="L5082" s="260">
        <v>45654</v>
      </c>
      <c r="M5082" s="259" t="s">
        <v>20</v>
      </c>
    </row>
    <row r="5083" spans="1:13" x14ac:dyDescent="0.35">
      <c r="A5083" s="261" t="s">
        <v>135</v>
      </c>
      <c r="B5083" s="261" t="s">
        <v>136</v>
      </c>
      <c r="C5083" s="261" t="s">
        <v>123</v>
      </c>
      <c r="D5083" s="261" t="s">
        <v>317</v>
      </c>
      <c r="E5083" s="261">
        <v>4</v>
      </c>
      <c r="F5083" s="261" t="s">
        <v>7423</v>
      </c>
      <c r="G5083" s="261" t="s">
        <v>404</v>
      </c>
      <c r="H5083" s="261">
        <v>1</v>
      </c>
      <c r="I5083" s="261" t="s">
        <v>9686</v>
      </c>
      <c r="J5083" s="261" t="s">
        <v>9706</v>
      </c>
      <c r="K5083" s="261" t="s">
        <v>9707</v>
      </c>
      <c r="L5083" s="262">
        <v>45654</v>
      </c>
      <c r="M5083" s="261" t="s">
        <v>20</v>
      </c>
    </row>
    <row r="5084" spans="1:13" x14ac:dyDescent="0.35">
      <c r="A5084" s="259" t="s">
        <v>142</v>
      </c>
      <c r="B5084" s="259" t="s">
        <v>143</v>
      </c>
      <c r="C5084" s="259" t="s">
        <v>123</v>
      </c>
      <c r="D5084" s="259" t="s">
        <v>463</v>
      </c>
      <c r="E5084" s="259">
        <v>257450</v>
      </c>
      <c r="F5084" s="259" t="s">
        <v>7423</v>
      </c>
      <c r="G5084" s="259" t="s">
        <v>404</v>
      </c>
      <c r="H5084" s="259">
        <v>1</v>
      </c>
      <c r="I5084" s="259" t="s">
        <v>9686</v>
      </c>
      <c r="J5084" s="259" t="s">
        <v>9708</v>
      </c>
      <c r="K5084" s="259" t="s">
        <v>9709</v>
      </c>
      <c r="L5084" s="260">
        <v>45654</v>
      </c>
      <c r="M5084" s="259" t="s">
        <v>20</v>
      </c>
    </row>
    <row r="5085" spans="1:13" x14ac:dyDescent="0.35">
      <c r="A5085" s="261" t="s">
        <v>142</v>
      </c>
      <c r="B5085" s="261" t="s">
        <v>143</v>
      </c>
      <c r="C5085" s="261" t="s">
        <v>123</v>
      </c>
      <c r="D5085" s="261" t="s">
        <v>644</v>
      </c>
      <c r="E5085" s="261">
        <v>1</v>
      </c>
      <c r="F5085" s="261" t="s">
        <v>8124</v>
      </c>
      <c r="G5085" s="261" t="s">
        <v>404</v>
      </c>
      <c r="H5085" s="261">
        <v>1</v>
      </c>
      <c r="I5085" s="261" t="s">
        <v>579</v>
      </c>
      <c r="J5085" s="261" t="s">
        <v>9710</v>
      </c>
      <c r="K5085" s="261" t="s">
        <v>9711</v>
      </c>
      <c r="L5085" s="262">
        <v>45654</v>
      </c>
      <c r="M5085" s="261" t="s">
        <v>20</v>
      </c>
    </row>
    <row r="5086" spans="1:13" x14ac:dyDescent="0.35">
      <c r="A5086" s="259" t="s">
        <v>142</v>
      </c>
      <c r="B5086" s="259" t="s">
        <v>143</v>
      </c>
      <c r="C5086" s="259" t="s">
        <v>123</v>
      </c>
      <c r="D5086" s="259" t="s">
        <v>649</v>
      </c>
      <c r="E5086" s="259">
        <v>964</v>
      </c>
      <c r="F5086" s="259" t="s">
        <v>8124</v>
      </c>
      <c r="G5086" s="259" t="s">
        <v>404</v>
      </c>
      <c r="H5086" s="259">
        <v>1</v>
      </c>
      <c r="I5086" s="259" t="s">
        <v>579</v>
      </c>
      <c r="J5086" s="259" t="s">
        <v>9689</v>
      </c>
      <c r="K5086" s="259" t="s">
        <v>9712</v>
      </c>
      <c r="L5086" s="260">
        <v>45654</v>
      </c>
      <c r="M5086" s="259" t="s">
        <v>20</v>
      </c>
    </row>
    <row r="5087" spans="1:13" x14ac:dyDescent="0.35">
      <c r="A5087" s="261" t="s">
        <v>142</v>
      </c>
      <c r="B5087" s="261" t="s">
        <v>143</v>
      </c>
      <c r="C5087" s="261" t="s">
        <v>123</v>
      </c>
      <c r="D5087" s="261" t="s">
        <v>317</v>
      </c>
      <c r="E5087" s="261">
        <v>3</v>
      </c>
      <c r="F5087" s="261" t="s">
        <v>7423</v>
      </c>
      <c r="G5087" s="261" t="s">
        <v>404</v>
      </c>
      <c r="H5087" s="261">
        <v>1</v>
      </c>
      <c r="I5087" s="261" t="s">
        <v>9686</v>
      </c>
      <c r="J5087" s="261" t="s">
        <v>9713</v>
      </c>
      <c r="K5087" s="261" t="s">
        <v>9714</v>
      </c>
      <c r="L5087" s="262">
        <v>45654</v>
      </c>
      <c r="M5087" s="261" t="s">
        <v>20</v>
      </c>
    </row>
    <row r="5088" spans="1:13" x14ac:dyDescent="0.35">
      <c r="A5088" s="259" t="s">
        <v>150</v>
      </c>
      <c r="B5088" s="259" t="s">
        <v>151</v>
      </c>
      <c r="C5088" s="259" t="s">
        <v>152</v>
      </c>
      <c r="D5088" s="259" t="s">
        <v>463</v>
      </c>
      <c r="E5088" s="259">
        <v>10482584</v>
      </c>
      <c r="F5088" s="259" t="s">
        <v>9715</v>
      </c>
      <c r="G5088" s="259" t="s">
        <v>404</v>
      </c>
      <c r="H5088" s="259">
        <v>1</v>
      </c>
      <c r="I5088" s="259" t="s">
        <v>9716</v>
      </c>
      <c r="J5088" s="259" t="s">
        <v>9717</v>
      </c>
      <c r="K5088" s="259" t="s">
        <v>9718</v>
      </c>
      <c r="L5088" s="260">
        <v>45654</v>
      </c>
      <c r="M5088" s="259" t="s">
        <v>20</v>
      </c>
    </row>
    <row r="5089" spans="1:13" x14ac:dyDescent="0.35">
      <c r="A5089" s="261" t="s">
        <v>150</v>
      </c>
      <c r="B5089" s="261" t="s">
        <v>151</v>
      </c>
      <c r="C5089" s="261" t="s">
        <v>152</v>
      </c>
      <c r="D5089" s="261" t="s">
        <v>644</v>
      </c>
      <c r="E5089" s="261">
        <v>1937</v>
      </c>
      <c r="F5089" s="261" t="s">
        <v>8124</v>
      </c>
      <c r="G5089" s="261" t="s">
        <v>404</v>
      </c>
      <c r="H5089" s="261">
        <v>1</v>
      </c>
      <c r="I5089" s="261" t="s">
        <v>579</v>
      </c>
      <c r="J5089" s="261" t="s">
        <v>9719</v>
      </c>
      <c r="K5089" s="261" t="s">
        <v>9720</v>
      </c>
      <c r="L5089" s="262">
        <v>45654</v>
      </c>
      <c r="M5089" s="261" t="s">
        <v>20</v>
      </c>
    </row>
    <row r="5090" spans="1:13" x14ac:dyDescent="0.35">
      <c r="A5090" s="259" t="s">
        <v>150</v>
      </c>
      <c r="B5090" s="259" t="s">
        <v>151</v>
      </c>
      <c r="C5090" s="259" t="s">
        <v>152</v>
      </c>
      <c r="D5090" s="259" t="s">
        <v>649</v>
      </c>
      <c r="E5090" s="259">
        <v>1937</v>
      </c>
      <c r="F5090" s="259" t="s">
        <v>8124</v>
      </c>
      <c r="G5090" s="259" t="s">
        <v>404</v>
      </c>
      <c r="H5090" s="259">
        <v>1</v>
      </c>
      <c r="I5090" s="259" t="s">
        <v>579</v>
      </c>
      <c r="J5090" s="259" t="s">
        <v>9719</v>
      </c>
      <c r="K5090" s="259" t="s">
        <v>9721</v>
      </c>
      <c r="L5090" s="260">
        <v>45654</v>
      </c>
      <c r="M5090" s="259" t="s">
        <v>20</v>
      </c>
    </row>
    <row r="5091" spans="1:13" x14ac:dyDescent="0.35">
      <c r="A5091" s="261" t="s">
        <v>150</v>
      </c>
      <c r="B5091" s="261" t="s">
        <v>151</v>
      </c>
      <c r="C5091" s="261" t="s">
        <v>152</v>
      </c>
      <c r="D5091" s="261" t="s">
        <v>317</v>
      </c>
      <c r="E5091" s="261">
        <v>4</v>
      </c>
      <c r="F5091" s="261" t="s">
        <v>9715</v>
      </c>
      <c r="G5091" s="261" t="s">
        <v>404</v>
      </c>
      <c r="H5091" s="261">
        <v>1</v>
      </c>
      <c r="I5091" s="261" t="s">
        <v>9716</v>
      </c>
      <c r="J5091" s="261" t="s">
        <v>9722</v>
      </c>
      <c r="K5091" s="261" t="s">
        <v>9723</v>
      </c>
      <c r="L5091" s="262">
        <v>45654</v>
      </c>
      <c r="M5091" s="261" t="s">
        <v>20</v>
      </c>
    </row>
    <row r="5092" spans="1:13" x14ac:dyDescent="0.35">
      <c r="A5092" s="259" t="s">
        <v>591</v>
      </c>
      <c r="B5092" s="259" t="s">
        <v>592</v>
      </c>
      <c r="C5092" s="259" t="s">
        <v>229</v>
      </c>
      <c r="D5092" s="259" t="s">
        <v>463</v>
      </c>
      <c r="E5092" s="259">
        <v>1794432</v>
      </c>
      <c r="F5092" s="259" t="s">
        <v>9724</v>
      </c>
      <c r="G5092" s="259" t="s">
        <v>404</v>
      </c>
      <c r="H5092" s="259">
        <v>1</v>
      </c>
      <c r="I5092" s="259" t="s">
        <v>9725</v>
      </c>
      <c r="J5092" s="259" t="s">
        <v>9726</v>
      </c>
      <c r="K5092" s="259" t="s">
        <v>9727</v>
      </c>
      <c r="L5092" s="260">
        <v>45654</v>
      </c>
      <c r="M5092" s="259" t="s">
        <v>20</v>
      </c>
    </row>
    <row r="5093" spans="1:13" x14ac:dyDescent="0.35">
      <c r="A5093" s="261" t="s">
        <v>591</v>
      </c>
      <c r="B5093" s="261" t="s">
        <v>592</v>
      </c>
      <c r="C5093" s="261" t="s">
        <v>229</v>
      </c>
      <c r="D5093" s="261" t="s">
        <v>644</v>
      </c>
      <c r="E5093" s="261">
        <v>313</v>
      </c>
      <c r="F5093" s="261" t="s">
        <v>8124</v>
      </c>
      <c r="G5093" s="261" t="s">
        <v>404</v>
      </c>
      <c r="H5093" s="261">
        <v>1</v>
      </c>
      <c r="I5093" s="261" t="s">
        <v>579</v>
      </c>
      <c r="J5093" s="261" t="s">
        <v>9728</v>
      </c>
      <c r="K5093" s="261" t="s">
        <v>9729</v>
      </c>
      <c r="L5093" s="262">
        <v>45654</v>
      </c>
      <c r="M5093" s="261" t="s">
        <v>20</v>
      </c>
    </row>
    <row r="5094" spans="1:13" x14ac:dyDescent="0.35">
      <c r="A5094" s="259" t="s">
        <v>591</v>
      </c>
      <c r="B5094" s="259" t="s">
        <v>592</v>
      </c>
      <c r="C5094" s="259" t="s">
        <v>229</v>
      </c>
      <c r="D5094" s="259" t="s">
        <v>649</v>
      </c>
      <c r="E5094" s="259">
        <v>313</v>
      </c>
      <c r="F5094" s="259" t="s">
        <v>8124</v>
      </c>
      <c r="G5094" s="259" t="s">
        <v>404</v>
      </c>
      <c r="H5094" s="259">
        <v>1</v>
      </c>
      <c r="I5094" s="259" t="s">
        <v>579</v>
      </c>
      <c r="J5094" s="259" t="s">
        <v>9728</v>
      </c>
      <c r="K5094" s="259" t="s">
        <v>9730</v>
      </c>
      <c r="L5094" s="260">
        <v>45654</v>
      </c>
      <c r="M5094" s="259" t="s">
        <v>20</v>
      </c>
    </row>
    <row r="5095" spans="1:13" x14ac:dyDescent="0.35">
      <c r="A5095" s="261" t="s">
        <v>591</v>
      </c>
      <c r="B5095" s="261" t="s">
        <v>592</v>
      </c>
      <c r="C5095" s="261" t="s">
        <v>229</v>
      </c>
      <c r="D5095" s="261" t="s">
        <v>317</v>
      </c>
      <c r="E5095" s="261">
        <v>4</v>
      </c>
      <c r="F5095" s="261" t="s">
        <v>9724</v>
      </c>
      <c r="G5095" s="261" t="s">
        <v>404</v>
      </c>
      <c r="H5095" s="261">
        <v>1</v>
      </c>
      <c r="I5095" s="261" t="s">
        <v>9725</v>
      </c>
      <c r="J5095" s="261" t="s">
        <v>9731</v>
      </c>
      <c r="K5095" s="261" t="s">
        <v>9732</v>
      </c>
      <c r="L5095" s="262">
        <v>45654</v>
      </c>
      <c r="M5095" s="261" t="s">
        <v>20</v>
      </c>
    </row>
    <row r="5096" spans="1:13" x14ac:dyDescent="0.35">
      <c r="A5096" s="259" t="s">
        <v>227</v>
      </c>
      <c r="B5096" s="259" t="s">
        <v>228</v>
      </c>
      <c r="C5096" s="259" t="s">
        <v>229</v>
      </c>
      <c r="D5096" s="259" t="s">
        <v>463</v>
      </c>
      <c r="E5096" s="259">
        <v>260059</v>
      </c>
      <c r="F5096" s="259" t="s">
        <v>9733</v>
      </c>
      <c r="G5096" s="259" t="s">
        <v>404</v>
      </c>
      <c r="H5096" s="259">
        <v>1</v>
      </c>
      <c r="I5096" s="259" t="s">
        <v>9734</v>
      </c>
      <c r="J5096" s="259" t="s">
        <v>9735</v>
      </c>
      <c r="K5096" s="259" t="s">
        <v>9736</v>
      </c>
      <c r="L5096" s="260">
        <v>45654</v>
      </c>
      <c r="M5096" s="259" t="s">
        <v>20</v>
      </c>
    </row>
    <row r="5097" spans="1:13" x14ac:dyDescent="0.35">
      <c r="A5097" s="261" t="s">
        <v>227</v>
      </c>
      <c r="B5097" s="261" t="s">
        <v>228</v>
      </c>
      <c r="C5097" s="261" t="s">
        <v>229</v>
      </c>
      <c r="D5097" s="261" t="s">
        <v>644</v>
      </c>
      <c r="E5097" s="261">
        <v>298</v>
      </c>
      <c r="F5097" s="261" t="s">
        <v>8124</v>
      </c>
      <c r="G5097" s="261" t="s">
        <v>404</v>
      </c>
      <c r="H5097" s="261">
        <v>1</v>
      </c>
      <c r="I5097" s="261" t="s">
        <v>579</v>
      </c>
      <c r="J5097" s="261" t="s">
        <v>9737</v>
      </c>
      <c r="K5097" s="261" t="s">
        <v>9738</v>
      </c>
      <c r="L5097" s="262">
        <v>45654</v>
      </c>
      <c r="M5097" s="261" t="s">
        <v>20</v>
      </c>
    </row>
    <row r="5098" spans="1:13" x14ac:dyDescent="0.35">
      <c r="A5098" s="259" t="s">
        <v>227</v>
      </c>
      <c r="B5098" s="259" t="s">
        <v>228</v>
      </c>
      <c r="C5098" s="259" t="s">
        <v>229</v>
      </c>
      <c r="D5098" s="259" t="s">
        <v>649</v>
      </c>
      <c r="E5098" s="259">
        <v>313</v>
      </c>
      <c r="F5098" s="259" t="s">
        <v>8124</v>
      </c>
      <c r="G5098" s="259" t="s">
        <v>404</v>
      </c>
      <c r="H5098" s="259">
        <v>1</v>
      </c>
      <c r="I5098" s="259" t="s">
        <v>579</v>
      </c>
      <c r="J5098" s="259" t="s">
        <v>9728</v>
      </c>
      <c r="K5098" s="259" t="s">
        <v>9739</v>
      </c>
      <c r="L5098" s="260">
        <v>45654</v>
      </c>
      <c r="M5098" s="259" t="s">
        <v>20</v>
      </c>
    </row>
    <row r="5099" spans="1:13" x14ac:dyDescent="0.35">
      <c r="A5099" s="261" t="s">
        <v>227</v>
      </c>
      <c r="B5099" s="261" t="s">
        <v>228</v>
      </c>
      <c r="C5099" s="261" t="s">
        <v>229</v>
      </c>
      <c r="D5099" s="261" t="s">
        <v>317</v>
      </c>
      <c r="E5099" s="261">
        <v>4</v>
      </c>
      <c r="F5099" s="261" t="s">
        <v>9733</v>
      </c>
      <c r="G5099" s="261" t="s">
        <v>404</v>
      </c>
      <c r="H5099" s="261">
        <v>1</v>
      </c>
      <c r="I5099" s="261" t="s">
        <v>9734</v>
      </c>
      <c r="J5099" s="261" t="s">
        <v>9740</v>
      </c>
      <c r="K5099" s="261" t="s">
        <v>9741</v>
      </c>
      <c r="L5099" s="262">
        <v>45654</v>
      </c>
      <c r="M5099" s="261" t="s">
        <v>20</v>
      </c>
    </row>
    <row r="5100" spans="1:13" x14ac:dyDescent="0.35">
      <c r="A5100" s="259" t="s">
        <v>237</v>
      </c>
      <c r="B5100" s="259" t="s">
        <v>238</v>
      </c>
      <c r="C5100" s="259" t="s">
        <v>229</v>
      </c>
      <c r="D5100" s="259" t="s">
        <v>463</v>
      </c>
      <c r="E5100" s="259">
        <v>214889</v>
      </c>
      <c r="F5100" s="259" t="s">
        <v>9724</v>
      </c>
      <c r="G5100" s="259" t="s">
        <v>404</v>
      </c>
      <c r="H5100" s="259">
        <v>1</v>
      </c>
      <c r="I5100" s="259" t="s">
        <v>9725</v>
      </c>
      <c r="J5100" s="259" t="s">
        <v>9742</v>
      </c>
      <c r="K5100" s="259" t="s">
        <v>9743</v>
      </c>
      <c r="L5100" s="260">
        <v>45654</v>
      </c>
      <c r="M5100" s="259" t="s">
        <v>20</v>
      </c>
    </row>
    <row r="5101" spans="1:13" x14ac:dyDescent="0.35">
      <c r="A5101" s="261" t="s">
        <v>237</v>
      </c>
      <c r="B5101" s="261" t="s">
        <v>238</v>
      </c>
      <c r="C5101" s="261" t="s">
        <v>229</v>
      </c>
      <c r="D5101" s="261" t="s">
        <v>644</v>
      </c>
      <c r="E5101" s="261">
        <v>11</v>
      </c>
      <c r="F5101" s="261" t="s">
        <v>8124</v>
      </c>
      <c r="G5101" s="261" t="s">
        <v>404</v>
      </c>
      <c r="H5101" s="261">
        <v>1</v>
      </c>
      <c r="I5101" s="261" t="s">
        <v>579</v>
      </c>
      <c r="J5101" s="261" t="s">
        <v>9744</v>
      </c>
      <c r="K5101" s="261" t="s">
        <v>9745</v>
      </c>
      <c r="L5101" s="262">
        <v>45654</v>
      </c>
      <c r="M5101" s="261" t="s">
        <v>20</v>
      </c>
    </row>
    <row r="5102" spans="1:13" x14ac:dyDescent="0.35">
      <c r="A5102" s="259" t="s">
        <v>237</v>
      </c>
      <c r="B5102" s="259" t="s">
        <v>238</v>
      </c>
      <c r="C5102" s="259" t="s">
        <v>229</v>
      </c>
      <c r="D5102" s="259" t="s">
        <v>649</v>
      </c>
      <c r="E5102" s="259">
        <v>313</v>
      </c>
      <c r="F5102" s="259" t="s">
        <v>8124</v>
      </c>
      <c r="G5102" s="259" t="s">
        <v>404</v>
      </c>
      <c r="H5102" s="259">
        <v>1</v>
      </c>
      <c r="I5102" s="259" t="s">
        <v>579</v>
      </c>
      <c r="J5102" s="259" t="s">
        <v>9728</v>
      </c>
      <c r="K5102" s="259" t="s">
        <v>9746</v>
      </c>
      <c r="L5102" s="260">
        <v>45654</v>
      </c>
      <c r="M5102" s="259" t="s">
        <v>20</v>
      </c>
    </row>
    <row r="5103" spans="1:13" x14ac:dyDescent="0.35">
      <c r="A5103" s="261" t="s">
        <v>237</v>
      </c>
      <c r="B5103" s="261" t="s">
        <v>238</v>
      </c>
      <c r="C5103" s="261" t="s">
        <v>229</v>
      </c>
      <c r="D5103" s="261" t="s">
        <v>317</v>
      </c>
      <c r="E5103" s="261">
        <v>3</v>
      </c>
      <c r="F5103" s="261" t="s">
        <v>9724</v>
      </c>
      <c r="G5103" s="261" t="s">
        <v>404</v>
      </c>
      <c r="H5103" s="261">
        <v>1</v>
      </c>
      <c r="I5103" s="261" t="s">
        <v>9725</v>
      </c>
      <c r="J5103" s="261" t="s">
        <v>9747</v>
      </c>
      <c r="K5103" s="261" t="s">
        <v>9748</v>
      </c>
      <c r="L5103" s="262">
        <v>45654</v>
      </c>
      <c r="M5103" s="261" t="s">
        <v>20</v>
      </c>
    </row>
    <row r="5104" spans="1:13" x14ac:dyDescent="0.35">
      <c r="A5104" s="259" t="s">
        <v>250</v>
      </c>
      <c r="B5104" s="259" t="s">
        <v>251</v>
      </c>
      <c r="C5104" s="259" t="s">
        <v>229</v>
      </c>
      <c r="D5104" s="259" t="s">
        <v>463</v>
      </c>
      <c r="E5104" s="259">
        <v>1319484</v>
      </c>
      <c r="F5104" s="259" t="s">
        <v>9724</v>
      </c>
      <c r="G5104" s="259" t="s">
        <v>404</v>
      </c>
      <c r="H5104" s="259">
        <v>1</v>
      </c>
      <c r="I5104" s="259" t="s">
        <v>9725</v>
      </c>
      <c r="J5104" s="259" t="s">
        <v>9749</v>
      </c>
      <c r="K5104" s="259" t="s">
        <v>9750</v>
      </c>
      <c r="L5104" s="260">
        <v>45654</v>
      </c>
      <c r="M5104" s="259" t="s">
        <v>20</v>
      </c>
    </row>
    <row r="5105" spans="1:13" x14ac:dyDescent="0.35">
      <c r="A5105" s="261" t="s">
        <v>250</v>
      </c>
      <c r="B5105" s="261" t="s">
        <v>251</v>
      </c>
      <c r="C5105" s="261" t="s">
        <v>229</v>
      </c>
      <c r="D5105" s="261" t="s">
        <v>644</v>
      </c>
      <c r="E5105" s="261">
        <v>4</v>
      </c>
      <c r="F5105" s="261" t="s">
        <v>8124</v>
      </c>
      <c r="G5105" s="261" t="s">
        <v>404</v>
      </c>
      <c r="H5105" s="261">
        <v>1</v>
      </c>
      <c r="I5105" s="261" t="s">
        <v>579</v>
      </c>
      <c r="J5105" s="261" t="s">
        <v>9751</v>
      </c>
      <c r="K5105" s="261" t="s">
        <v>9752</v>
      </c>
      <c r="L5105" s="262">
        <v>45654</v>
      </c>
      <c r="M5105" s="261" t="s">
        <v>20</v>
      </c>
    </row>
    <row r="5106" spans="1:13" x14ac:dyDescent="0.35">
      <c r="A5106" s="259" t="s">
        <v>250</v>
      </c>
      <c r="B5106" s="259" t="s">
        <v>251</v>
      </c>
      <c r="C5106" s="259" t="s">
        <v>229</v>
      </c>
      <c r="D5106" s="259" t="s">
        <v>649</v>
      </c>
      <c r="E5106" s="259">
        <v>313</v>
      </c>
      <c r="F5106" s="259" t="s">
        <v>8124</v>
      </c>
      <c r="G5106" s="259" t="s">
        <v>404</v>
      </c>
      <c r="H5106" s="259">
        <v>1</v>
      </c>
      <c r="I5106" s="259" t="s">
        <v>579</v>
      </c>
      <c r="J5106" s="259" t="s">
        <v>9728</v>
      </c>
      <c r="K5106" s="259" t="s">
        <v>9753</v>
      </c>
      <c r="L5106" s="260">
        <v>45654</v>
      </c>
      <c r="M5106" s="259" t="s">
        <v>20</v>
      </c>
    </row>
    <row r="5107" spans="1:13" x14ac:dyDescent="0.35">
      <c r="A5107" s="261" t="s">
        <v>250</v>
      </c>
      <c r="B5107" s="261" t="s">
        <v>251</v>
      </c>
      <c r="C5107" s="261" t="s">
        <v>229</v>
      </c>
      <c r="D5107" s="261" t="s">
        <v>317</v>
      </c>
      <c r="E5107" s="261">
        <v>3</v>
      </c>
      <c r="F5107" s="261" t="s">
        <v>9724</v>
      </c>
      <c r="G5107" s="261" t="s">
        <v>404</v>
      </c>
      <c r="H5107" s="261">
        <v>1</v>
      </c>
      <c r="I5107" s="261" t="s">
        <v>9725</v>
      </c>
      <c r="J5107" s="261" t="s">
        <v>9754</v>
      </c>
      <c r="K5107" s="261" t="s">
        <v>9755</v>
      </c>
      <c r="L5107" s="262">
        <v>45654</v>
      </c>
      <c r="M5107" s="261" t="s">
        <v>20</v>
      </c>
    </row>
    <row r="5108" spans="1:13" x14ac:dyDescent="0.35">
      <c r="A5108" s="259" t="s">
        <v>1235</v>
      </c>
      <c r="B5108" s="259" t="s">
        <v>1281</v>
      </c>
      <c r="C5108" s="259" t="s">
        <v>1282</v>
      </c>
      <c r="D5108" s="259" t="s">
        <v>463</v>
      </c>
      <c r="E5108" s="259">
        <v>28517</v>
      </c>
      <c r="F5108" s="259" t="s">
        <v>9670</v>
      </c>
      <c r="G5108" s="259" t="s">
        <v>404</v>
      </c>
      <c r="H5108" s="259">
        <v>1</v>
      </c>
      <c r="I5108" s="259" t="s">
        <v>9671</v>
      </c>
      <c r="J5108" s="259" t="s">
        <v>9756</v>
      </c>
      <c r="K5108" s="259" t="s">
        <v>9757</v>
      </c>
      <c r="L5108" s="260">
        <v>45654</v>
      </c>
      <c r="M5108" s="259" t="s">
        <v>20</v>
      </c>
    </row>
    <row r="5109" spans="1:13" x14ac:dyDescent="0.35">
      <c r="A5109" s="261" t="s">
        <v>1235</v>
      </c>
      <c r="B5109" s="261" t="s">
        <v>1281</v>
      </c>
      <c r="C5109" s="261" t="s">
        <v>1282</v>
      </c>
      <c r="D5109" s="261" t="s">
        <v>644</v>
      </c>
      <c r="E5109" s="261">
        <v>91</v>
      </c>
      <c r="F5109" s="261" t="s">
        <v>8124</v>
      </c>
      <c r="G5109" s="261" t="s">
        <v>404</v>
      </c>
      <c r="H5109" s="261">
        <v>1</v>
      </c>
      <c r="I5109" s="261" t="s">
        <v>646</v>
      </c>
      <c r="J5109" s="261" t="s">
        <v>9758</v>
      </c>
      <c r="K5109" s="261" t="s">
        <v>9759</v>
      </c>
      <c r="L5109" s="262">
        <v>45654</v>
      </c>
      <c r="M5109" s="261" t="s">
        <v>20</v>
      </c>
    </row>
    <row r="5110" spans="1:13" x14ac:dyDescent="0.35">
      <c r="A5110" s="259" t="s">
        <v>1235</v>
      </c>
      <c r="B5110" s="259" t="s">
        <v>1281</v>
      </c>
      <c r="C5110" s="259" t="s">
        <v>1282</v>
      </c>
      <c r="D5110" s="259" t="s">
        <v>649</v>
      </c>
      <c r="E5110" s="259">
        <v>91</v>
      </c>
      <c r="F5110" s="259" t="s">
        <v>8124</v>
      </c>
      <c r="G5110" s="259" t="s">
        <v>404</v>
      </c>
      <c r="H5110" s="259">
        <v>1</v>
      </c>
      <c r="I5110" s="259" t="s">
        <v>646</v>
      </c>
      <c r="J5110" s="259" t="s">
        <v>9758</v>
      </c>
      <c r="K5110" s="259" t="s">
        <v>9760</v>
      </c>
      <c r="L5110" s="260">
        <v>45654</v>
      </c>
      <c r="M5110" s="259" t="s">
        <v>20</v>
      </c>
    </row>
    <row r="5111" spans="1:13" x14ac:dyDescent="0.35">
      <c r="A5111" s="261" t="s">
        <v>1235</v>
      </c>
      <c r="B5111" s="261" t="s">
        <v>1281</v>
      </c>
      <c r="C5111" s="261" t="s">
        <v>1282</v>
      </c>
      <c r="D5111" s="261" t="s">
        <v>317</v>
      </c>
      <c r="E5111" s="261">
        <v>3</v>
      </c>
      <c r="F5111" s="261" t="s">
        <v>9670</v>
      </c>
      <c r="G5111" s="261" t="s">
        <v>404</v>
      </c>
      <c r="H5111" s="261">
        <v>1</v>
      </c>
      <c r="I5111" s="261" t="s">
        <v>9671</v>
      </c>
      <c r="J5111" s="261" t="s">
        <v>9761</v>
      </c>
      <c r="K5111" s="261" t="s">
        <v>9762</v>
      </c>
      <c r="L5111" s="262">
        <v>45654</v>
      </c>
      <c r="M5111" s="261" t="s">
        <v>20</v>
      </c>
    </row>
    <row r="5112" spans="1:13" x14ac:dyDescent="0.35">
      <c r="A5112" s="259" t="s">
        <v>1235</v>
      </c>
      <c r="B5112" s="259" t="s">
        <v>1236</v>
      </c>
      <c r="C5112" s="259" t="s">
        <v>1237</v>
      </c>
      <c r="D5112" s="259" t="s">
        <v>463</v>
      </c>
      <c r="E5112" s="259">
        <v>58393</v>
      </c>
      <c r="F5112" s="259" t="s">
        <v>9670</v>
      </c>
      <c r="G5112" s="259" t="s">
        <v>404</v>
      </c>
      <c r="H5112" s="259">
        <v>1</v>
      </c>
      <c r="I5112" s="259" t="s">
        <v>9671</v>
      </c>
      <c r="J5112" s="259" t="s">
        <v>9763</v>
      </c>
      <c r="K5112" s="259" t="s">
        <v>9764</v>
      </c>
      <c r="L5112" s="260">
        <v>45654</v>
      </c>
      <c r="M5112" s="259" t="s">
        <v>20</v>
      </c>
    </row>
    <row r="5113" spans="1:13" x14ac:dyDescent="0.35">
      <c r="A5113" s="261" t="s">
        <v>1235</v>
      </c>
      <c r="B5113" s="261" t="s">
        <v>1236</v>
      </c>
      <c r="C5113" s="261" t="s">
        <v>1237</v>
      </c>
      <c r="D5113" s="261" t="s">
        <v>644</v>
      </c>
      <c r="E5113" s="261">
        <v>85</v>
      </c>
      <c r="F5113" s="261" t="s">
        <v>8124</v>
      </c>
      <c r="G5113" s="261" t="s">
        <v>404</v>
      </c>
      <c r="H5113" s="261">
        <v>1</v>
      </c>
      <c r="I5113" s="261" t="s">
        <v>646</v>
      </c>
      <c r="J5113" s="261" t="s">
        <v>9765</v>
      </c>
      <c r="K5113" s="261" t="s">
        <v>9766</v>
      </c>
      <c r="L5113" s="262">
        <v>45654</v>
      </c>
      <c r="M5113" s="261" t="s">
        <v>20</v>
      </c>
    </row>
    <row r="5114" spans="1:13" x14ac:dyDescent="0.35">
      <c r="A5114" s="259" t="s">
        <v>1235</v>
      </c>
      <c r="B5114" s="259" t="s">
        <v>1236</v>
      </c>
      <c r="C5114" s="259" t="s">
        <v>1237</v>
      </c>
      <c r="D5114" s="259" t="s">
        <v>649</v>
      </c>
      <c r="E5114" s="259">
        <v>85</v>
      </c>
      <c r="F5114" s="259" t="s">
        <v>8124</v>
      </c>
      <c r="G5114" s="259" t="s">
        <v>404</v>
      </c>
      <c r="H5114" s="259">
        <v>1</v>
      </c>
      <c r="I5114" s="259" t="s">
        <v>646</v>
      </c>
      <c r="J5114" s="259" t="s">
        <v>9765</v>
      </c>
      <c r="K5114" s="259" t="s">
        <v>9767</v>
      </c>
      <c r="L5114" s="260">
        <v>45654</v>
      </c>
      <c r="M5114" s="259" t="s">
        <v>20</v>
      </c>
    </row>
    <row r="5115" spans="1:13" x14ac:dyDescent="0.35">
      <c r="A5115" s="261" t="s">
        <v>1235</v>
      </c>
      <c r="B5115" s="261" t="s">
        <v>1236</v>
      </c>
      <c r="C5115" s="261" t="s">
        <v>1237</v>
      </c>
      <c r="D5115" s="261" t="s">
        <v>317</v>
      </c>
      <c r="E5115" s="261">
        <v>3</v>
      </c>
      <c r="F5115" s="261" t="s">
        <v>9670</v>
      </c>
      <c r="G5115" s="261" t="s">
        <v>404</v>
      </c>
      <c r="H5115" s="261">
        <v>1</v>
      </c>
      <c r="I5115" s="261" t="s">
        <v>9671</v>
      </c>
      <c r="J5115" s="261" t="s">
        <v>9768</v>
      </c>
      <c r="K5115" s="261" t="s">
        <v>9769</v>
      </c>
      <c r="L5115" s="262">
        <v>45654</v>
      </c>
      <c r="M5115" s="261" t="s">
        <v>20</v>
      </c>
    </row>
    <row r="5116" spans="1:13" x14ac:dyDescent="0.35">
      <c r="A5116" s="259" t="s">
        <v>4059</v>
      </c>
      <c r="B5116" s="259" t="s">
        <v>4060</v>
      </c>
      <c r="C5116" s="259" t="s">
        <v>4061</v>
      </c>
      <c r="D5116" s="259" t="s">
        <v>759</v>
      </c>
      <c r="E5116" s="259">
        <v>1929405</v>
      </c>
      <c r="F5116" s="259" t="s">
        <v>9523</v>
      </c>
      <c r="G5116" s="259" t="s">
        <v>404</v>
      </c>
      <c r="H5116" s="259">
        <v>1</v>
      </c>
      <c r="I5116" s="259" t="s">
        <v>5826</v>
      </c>
      <c r="J5116" s="259" t="s">
        <v>9770</v>
      </c>
      <c r="K5116" s="259" t="s">
        <v>9771</v>
      </c>
      <c r="L5116" s="260">
        <v>45655</v>
      </c>
      <c r="M5116" s="259" t="s">
        <v>20</v>
      </c>
    </row>
    <row r="5117" spans="1:13" x14ac:dyDescent="0.35">
      <c r="A5117" s="261" t="s">
        <v>4059</v>
      </c>
      <c r="B5117" s="261" t="s">
        <v>4060</v>
      </c>
      <c r="C5117" s="261" t="s">
        <v>4061</v>
      </c>
      <c r="D5117" s="261" t="s">
        <v>769</v>
      </c>
      <c r="E5117" s="261">
        <v>1929405</v>
      </c>
      <c r="F5117" s="261" t="s">
        <v>9523</v>
      </c>
      <c r="G5117" s="261" t="s">
        <v>723</v>
      </c>
      <c r="H5117" s="261">
        <v>2</v>
      </c>
      <c r="I5117" s="261" t="s">
        <v>5826</v>
      </c>
      <c r="J5117" s="261" t="s">
        <v>9557</v>
      </c>
      <c r="K5117" s="261" t="s">
        <v>9772</v>
      </c>
      <c r="L5117" s="262">
        <v>45655</v>
      </c>
      <c r="M5117" s="261" t="s">
        <v>20</v>
      </c>
    </row>
    <row r="5118" spans="1:13" x14ac:dyDescent="0.35">
      <c r="A5118" s="259" t="s">
        <v>4059</v>
      </c>
      <c r="B5118" s="259" t="s">
        <v>4060</v>
      </c>
      <c r="C5118" s="259" t="s">
        <v>4061</v>
      </c>
      <c r="D5118" s="259" t="s">
        <v>774</v>
      </c>
      <c r="E5118" s="259">
        <v>47655</v>
      </c>
      <c r="F5118" s="259" t="s">
        <v>9533</v>
      </c>
      <c r="G5118" s="259" t="s">
        <v>723</v>
      </c>
      <c r="H5118" s="259">
        <v>2</v>
      </c>
      <c r="I5118" s="259" t="s">
        <v>6100</v>
      </c>
      <c r="J5118" s="259" t="s">
        <v>9773</v>
      </c>
      <c r="K5118" s="259" t="s">
        <v>9774</v>
      </c>
      <c r="L5118" s="260">
        <v>45655</v>
      </c>
      <c r="M5118" s="259" t="s">
        <v>20</v>
      </c>
    </row>
    <row r="5119" spans="1:13" x14ac:dyDescent="0.35">
      <c r="A5119" s="261" t="s">
        <v>4059</v>
      </c>
      <c r="B5119" s="261" t="s">
        <v>4060</v>
      </c>
      <c r="C5119" s="261" t="s">
        <v>4061</v>
      </c>
      <c r="D5119" s="261" t="s">
        <v>463</v>
      </c>
      <c r="E5119" s="261">
        <v>47655</v>
      </c>
      <c r="F5119" s="261" t="s">
        <v>9533</v>
      </c>
      <c r="G5119" s="261" t="s">
        <v>404</v>
      </c>
      <c r="H5119" s="261">
        <v>1</v>
      </c>
      <c r="I5119" s="261" t="s">
        <v>6100</v>
      </c>
      <c r="J5119" s="261" t="s">
        <v>9775</v>
      </c>
      <c r="K5119" s="261" t="s">
        <v>9776</v>
      </c>
      <c r="L5119" s="262">
        <v>45655</v>
      </c>
      <c r="M5119" s="261" t="s">
        <v>20</v>
      </c>
    </row>
    <row r="5120" spans="1:13" x14ac:dyDescent="0.35">
      <c r="A5120" s="259" t="s">
        <v>4059</v>
      </c>
      <c r="B5120" s="259" t="s">
        <v>4060</v>
      </c>
      <c r="C5120" s="259" t="s">
        <v>4061</v>
      </c>
      <c r="D5120" s="259" t="s">
        <v>644</v>
      </c>
      <c r="E5120" s="259">
        <v>0</v>
      </c>
      <c r="F5120" s="259" t="s">
        <v>9538</v>
      </c>
      <c r="G5120" s="259" t="s">
        <v>404</v>
      </c>
      <c r="H5120" s="259">
        <v>1</v>
      </c>
      <c r="I5120" s="259" t="s">
        <v>3328</v>
      </c>
      <c r="J5120" s="259" t="s">
        <v>9777</v>
      </c>
      <c r="K5120" s="259" t="s">
        <v>9778</v>
      </c>
      <c r="L5120" s="260">
        <v>45655</v>
      </c>
      <c r="M5120" s="259" t="s">
        <v>20</v>
      </c>
    </row>
    <row r="5121" spans="1:13" x14ac:dyDescent="0.35">
      <c r="A5121" s="261" t="s">
        <v>4059</v>
      </c>
      <c r="B5121" s="261" t="s">
        <v>4060</v>
      </c>
      <c r="C5121" s="261" t="s">
        <v>4061</v>
      </c>
      <c r="D5121" s="261" t="s">
        <v>649</v>
      </c>
      <c r="E5121" s="261">
        <v>0</v>
      </c>
      <c r="F5121" s="261" t="s">
        <v>9538</v>
      </c>
      <c r="G5121" s="261" t="s">
        <v>404</v>
      </c>
      <c r="H5121" s="261">
        <v>1</v>
      </c>
      <c r="I5121" s="261" t="s">
        <v>3328</v>
      </c>
      <c r="J5121" s="261" t="s">
        <v>9565</v>
      </c>
      <c r="K5121" s="261" t="s">
        <v>9779</v>
      </c>
      <c r="L5121" s="262">
        <v>45655</v>
      </c>
      <c r="M5121" s="261" t="s">
        <v>20</v>
      </c>
    </row>
    <row r="5122" spans="1:13" x14ac:dyDescent="0.35">
      <c r="A5122" s="259" t="s">
        <v>4059</v>
      </c>
      <c r="B5122" s="259" t="s">
        <v>4060</v>
      </c>
      <c r="C5122" s="259" t="s">
        <v>4061</v>
      </c>
      <c r="D5122" s="259" t="s">
        <v>797</v>
      </c>
      <c r="E5122" s="259">
        <v>47655</v>
      </c>
      <c r="F5122" s="259" t="s">
        <v>9780</v>
      </c>
      <c r="G5122" s="259" t="s">
        <v>404</v>
      </c>
      <c r="H5122" s="259">
        <v>1</v>
      </c>
      <c r="I5122" s="259" t="s">
        <v>5767</v>
      </c>
      <c r="J5122" s="259" t="s">
        <v>9781</v>
      </c>
      <c r="K5122" s="259" t="s">
        <v>9782</v>
      </c>
      <c r="L5122" s="260">
        <v>45655</v>
      </c>
      <c r="M5122" s="259" t="s">
        <v>20</v>
      </c>
    </row>
    <row r="5123" spans="1:13" x14ac:dyDescent="0.35">
      <c r="A5123" s="261" t="s">
        <v>4059</v>
      </c>
      <c r="B5123" s="261" t="s">
        <v>4060</v>
      </c>
      <c r="C5123" s="261" t="s">
        <v>4061</v>
      </c>
      <c r="D5123" s="261" t="s">
        <v>810</v>
      </c>
      <c r="E5123" s="261">
        <v>47655</v>
      </c>
      <c r="F5123" s="261" t="s">
        <v>9780</v>
      </c>
      <c r="G5123" s="261" t="s">
        <v>404</v>
      </c>
      <c r="H5123" s="261">
        <v>1</v>
      </c>
      <c r="I5123" s="261" t="s">
        <v>5767</v>
      </c>
      <c r="J5123" s="261" t="s">
        <v>9549</v>
      </c>
      <c r="K5123" s="261" t="s">
        <v>9783</v>
      </c>
      <c r="L5123" s="262">
        <v>45655</v>
      </c>
      <c r="M5123" s="261" t="s">
        <v>20</v>
      </c>
    </row>
    <row r="5124" spans="1:13" x14ac:dyDescent="0.35">
      <c r="A5124" s="259" t="s">
        <v>4047</v>
      </c>
      <c r="B5124" s="259" t="s">
        <v>4048</v>
      </c>
      <c r="C5124" s="259" t="s">
        <v>4049</v>
      </c>
      <c r="D5124" s="259" t="s">
        <v>759</v>
      </c>
      <c r="E5124" s="259">
        <v>2919292</v>
      </c>
      <c r="F5124" s="259" t="s">
        <v>9784</v>
      </c>
      <c r="G5124" s="259" t="s">
        <v>404</v>
      </c>
      <c r="H5124" s="259">
        <v>1</v>
      </c>
      <c r="I5124" s="259" t="s">
        <v>9785</v>
      </c>
      <c r="J5124" s="259" t="s">
        <v>9786</v>
      </c>
      <c r="K5124" s="259" t="s">
        <v>9787</v>
      </c>
      <c r="L5124" s="260">
        <v>45655</v>
      </c>
      <c r="M5124" s="259" t="s">
        <v>20</v>
      </c>
    </row>
    <row r="5125" spans="1:13" x14ac:dyDescent="0.35">
      <c r="A5125" s="261" t="s">
        <v>4047</v>
      </c>
      <c r="B5125" s="261" t="s">
        <v>4048</v>
      </c>
      <c r="C5125" s="261" t="s">
        <v>4049</v>
      </c>
      <c r="D5125" s="261" t="s">
        <v>769</v>
      </c>
      <c r="E5125" s="261">
        <v>2919292</v>
      </c>
      <c r="F5125" s="261" t="s">
        <v>9784</v>
      </c>
      <c r="G5125" s="261" t="s">
        <v>723</v>
      </c>
      <c r="H5125" s="261">
        <v>2</v>
      </c>
      <c r="I5125" s="261" t="s">
        <v>9785</v>
      </c>
      <c r="J5125" s="261" t="s">
        <v>9557</v>
      </c>
      <c r="K5125" s="261" t="s">
        <v>9788</v>
      </c>
      <c r="L5125" s="262">
        <v>45655</v>
      </c>
      <c r="M5125" s="261" t="s">
        <v>20</v>
      </c>
    </row>
    <row r="5126" spans="1:13" x14ac:dyDescent="0.35">
      <c r="A5126" s="259" t="s">
        <v>4047</v>
      </c>
      <c r="B5126" s="259" t="s">
        <v>4048</v>
      </c>
      <c r="C5126" s="259" t="s">
        <v>4049</v>
      </c>
      <c r="D5126" s="259" t="s">
        <v>774</v>
      </c>
      <c r="E5126" s="259">
        <v>47850</v>
      </c>
      <c r="F5126" s="259" t="s">
        <v>9789</v>
      </c>
      <c r="G5126" s="259" t="s">
        <v>723</v>
      </c>
      <c r="H5126" s="259">
        <v>2</v>
      </c>
      <c r="I5126" s="259" t="s">
        <v>6100</v>
      </c>
      <c r="J5126" s="259" t="s">
        <v>9790</v>
      </c>
      <c r="K5126" s="259" t="s">
        <v>9791</v>
      </c>
      <c r="L5126" s="260">
        <v>45655</v>
      </c>
      <c r="M5126" s="259" t="s">
        <v>20</v>
      </c>
    </row>
    <row r="5127" spans="1:13" x14ac:dyDescent="0.35">
      <c r="A5127" s="261" t="s">
        <v>4047</v>
      </c>
      <c r="B5127" s="261" t="s">
        <v>4048</v>
      </c>
      <c r="C5127" s="261" t="s">
        <v>4049</v>
      </c>
      <c r="D5127" s="261" t="s">
        <v>463</v>
      </c>
      <c r="E5127" s="261">
        <v>47850</v>
      </c>
      <c r="F5127" s="261" t="s">
        <v>9789</v>
      </c>
      <c r="G5127" s="261" t="s">
        <v>404</v>
      </c>
      <c r="H5127" s="261">
        <v>1</v>
      </c>
      <c r="I5127" s="261" t="s">
        <v>6100</v>
      </c>
      <c r="J5127" s="261" t="s">
        <v>9792</v>
      </c>
      <c r="K5127" s="261" t="s">
        <v>9793</v>
      </c>
      <c r="L5127" s="262">
        <v>45655</v>
      </c>
      <c r="M5127" s="261" t="s">
        <v>20</v>
      </c>
    </row>
    <row r="5128" spans="1:13" x14ac:dyDescent="0.35">
      <c r="A5128" s="259" t="s">
        <v>4047</v>
      </c>
      <c r="B5128" s="259" t="s">
        <v>4048</v>
      </c>
      <c r="C5128" s="259" t="s">
        <v>4049</v>
      </c>
      <c r="D5128" s="259" t="s">
        <v>644</v>
      </c>
      <c r="E5128" s="259">
        <v>0</v>
      </c>
      <c r="F5128" s="259" t="s">
        <v>9794</v>
      </c>
      <c r="G5128" s="259" t="s">
        <v>404</v>
      </c>
      <c r="H5128" s="259">
        <v>1</v>
      </c>
      <c r="I5128" s="259" t="s">
        <v>3328</v>
      </c>
      <c r="J5128" s="259" t="s">
        <v>9795</v>
      </c>
      <c r="K5128" s="259" t="s">
        <v>9796</v>
      </c>
      <c r="L5128" s="260">
        <v>45655</v>
      </c>
      <c r="M5128" s="259" t="s">
        <v>20</v>
      </c>
    </row>
    <row r="5129" spans="1:13" x14ac:dyDescent="0.35">
      <c r="A5129" s="261" t="s">
        <v>4047</v>
      </c>
      <c r="B5129" s="261" t="s">
        <v>4048</v>
      </c>
      <c r="C5129" s="261" t="s">
        <v>4049</v>
      </c>
      <c r="D5129" s="261" t="s">
        <v>649</v>
      </c>
      <c r="E5129" s="261">
        <v>0</v>
      </c>
      <c r="F5129" s="261" t="s">
        <v>9794</v>
      </c>
      <c r="G5129" s="261" t="s">
        <v>404</v>
      </c>
      <c r="H5129" s="261">
        <v>1</v>
      </c>
      <c r="I5129" s="261" t="s">
        <v>3328</v>
      </c>
      <c r="J5129" s="261" t="s">
        <v>9797</v>
      </c>
      <c r="K5129" s="261" t="s">
        <v>9798</v>
      </c>
      <c r="L5129" s="262">
        <v>45655</v>
      </c>
      <c r="M5129" s="261" t="s">
        <v>20</v>
      </c>
    </row>
    <row r="5130" spans="1:13" x14ac:dyDescent="0.35">
      <c r="A5130" s="259" t="s">
        <v>4047</v>
      </c>
      <c r="B5130" s="259" t="s">
        <v>4048</v>
      </c>
      <c r="C5130" s="259" t="s">
        <v>4049</v>
      </c>
      <c r="D5130" s="259" t="s">
        <v>797</v>
      </c>
      <c r="E5130" s="259">
        <v>47850</v>
      </c>
      <c r="F5130" s="259" t="s">
        <v>9799</v>
      </c>
      <c r="G5130" s="259" t="s">
        <v>404</v>
      </c>
      <c r="H5130" s="259">
        <v>1</v>
      </c>
      <c r="I5130" s="259" t="s">
        <v>5767</v>
      </c>
      <c r="J5130" s="259" t="s">
        <v>9800</v>
      </c>
      <c r="K5130" s="259" t="s">
        <v>9801</v>
      </c>
      <c r="L5130" s="260">
        <v>45655</v>
      </c>
      <c r="M5130" s="259" t="s">
        <v>20</v>
      </c>
    </row>
    <row r="5131" spans="1:13" x14ac:dyDescent="0.35">
      <c r="A5131" s="261" t="s">
        <v>4047</v>
      </c>
      <c r="B5131" s="261" t="s">
        <v>4048</v>
      </c>
      <c r="C5131" s="261" t="s">
        <v>4049</v>
      </c>
      <c r="D5131" s="261" t="s">
        <v>802</v>
      </c>
      <c r="E5131" s="261">
        <v>2871442</v>
      </c>
      <c r="F5131" s="261" t="s">
        <v>9784</v>
      </c>
      <c r="G5131" s="261" t="s">
        <v>404</v>
      </c>
      <c r="H5131" s="261">
        <v>1</v>
      </c>
      <c r="I5131" s="261" t="s">
        <v>9785</v>
      </c>
      <c r="J5131" s="261" t="s">
        <v>5764</v>
      </c>
      <c r="K5131" s="261" t="s">
        <v>9802</v>
      </c>
      <c r="L5131" s="262">
        <v>45655</v>
      </c>
      <c r="M5131" s="261" t="s">
        <v>20</v>
      </c>
    </row>
    <row r="5132" spans="1:13" x14ac:dyDescent="0.35">
      <c r="A5132" s="259" t="s">
        <v>4047</v>
      </c>
      <c r="B5132" s="259" t="s">
        <v>4048</v>
      </c>
      <c r="C5132" s="259" t="s">
        <v>4049</v>
      </c>
      <c r="D5132" s="259" t="s">
        <v>810</v>
      </c>
      <c r="E5132" s="259">
        <v>47850</v>
      </c>
      <c r="F5132" s="259" t="s">
        <v>9799</v>
      </c>
      <c r="G5132" s="259" t="s">
        <v>404</v>
      </c>
      <c r="H5132" s="259">
        <v>1</v>
      </c>
      <c r="I5132" s="259" t="s">
        <v>5767</v>
      </c>
      <c r="J5132" s="259" t="s">
        <v>9549</v>
      </c>
      <c r="K5132" s="259" t="s">
        <v>9803</v>
      </c>
      <c r="L5132" s="260">
        <v>45655</v>
      </c>
      <c r="M5132" s="259" t="s">
        <v>20</v>
      </c>
    </row>
    <row r="5133" spans="1:13" x14ac:dyDescent="0.35">
      <c r="A5133" s="261" t="s">
        <v>4508</v>
      </c>
      <c r="B5133" s="261" t="s">
        <v>4509</v>
      </c>
      <c r="C5133" s="261" t="s">
        <v>4510</v>
      </c>
      <c r="D5133" s="261" t="s">
        <v>759</v>
      </c>
      <c r="E5133" s="261">
        <v>2610621</v>
      </c>
      <c r="F5133" s="261" t="s">
        <v>9784</v>
      </c>
      <c r="G5133" s="261" t="s">
        <v>404</v>
      </c>
      <c r="H5133" s="261">
        <v>1</v>
      </c>
      <c r="I5133" s="261" t="s">
        <v>9804</v>
      </c>
      <c r="J5133" s="261" t="s">
        <v>9805</v>
      </c>
      <c r="K5133" s="261" t="s">
        <v>9806</v>
      </c>
      <c r="L5133" s="262">
        <v>45655</v>
      </c>
      <c r="M5133" s="261" t="s">
        <v>20</v>
      </c>
    </row>
    <row r="5134" spans="1:13" x14ac:dyDescent="0.35">
      <c r="A5134" s="259" t="s">
        <v>4508</v>
      </c>
      <c r="B5134" s="259" t="s">
        <v>4509</v>
      </c>
      <c r="C5134" s="259" t="s">
        <v>4510</v>
      </c>
      <c r="D5134" s="259" t="s">
        <v>769</v>
      </c>
      <c r="E5134" s="259">
        <v>2610621</v>
      </c>
      <c r="F5134" s="259" t="s">
        <v>9784</v>
      </c>
      <c r="G5134" s="259" t="s">
        <v>723</v>
      </c>
      <c r="H5134" s="259">
        <v>2</v>
      </c>
      <c r="I5134" s="259" t="s">
        <v>9804</v>
      </c>
      <c r="J5134" s="259" t="s">
        <v>9557</v>
      </c>
      <c r="K5134" s="259" t="s">
        <v>9807</v>
      </c>
      <c r="L5134" s="260">
        <v>45655</v>
      </c>
      <c r="M5134" s="259" t="s">
        <v>20</v>
      </c>
    </row>
    <row r="5135" spans="1:13" x14ac:dyDescent="0.35">
      <c r="A5135" s="261" t="s">
        <v>4508</v>
      </c>
      <c r="B5135" s="261" t="s">
        <v>4509</v>
      </c>
      <c r="C5135" s="261" t="s">
        <v>4510</v>
      </c>
      <c r="D5135" s="261" t="s">
        <v>774</v>
      </c>
      <c r="E5135" s="261">
        <v>127020</v>
      </c>
      <c r="F5135" s="261" t="s">
        <v>9789</v>
      </c>
      <c r="G5135" s="261" t="s">
        <v>723</v>
      </c>
      <c r="H5135" s="261">
        <v>2</v>
      </c>
      <c r="I5135" s="261" t="s">
        <v>6100</v>
      </c>
      <c r="J5135" s="261" t="s">
        <v>9808</v>
      </c>
      <c r="K5135" s="261" t="s">
        <v>9809</v>
      </c>
      <c r="L5135" s="262">
        <v>45655</v>
      </c>
      <c r="M5135" s="261" t="s">
        <v>20</v>
      </c>
    </row>
    <row r="5136" spans="1:13" x14ac:dyDescent="0.35">
      <c r="A5136" s="259" t="s">
        <v>4508</v>
      </c>
      <c r="B5136" s="259" t="s">
        <v>4509</v>
      </c>
      <c r="C5136" s="259" t="s">
        <v>4510</v>
      </c>
      <c r="D5136" s="259" t="s">
        <v>463</v>
      </c>
      <c r="E5136" s="259">
        <v>127020</v>
      </c>
      <c r="F5136" s="259" t="s">
        <v>9789</v>
      </c>
      <c r="G5136" s="259" t="s">
        <v>723</v>
      </c>
      <c r="H5136" s="259">
        <v>2</v>
      </c>
      <c r="I5136" s="259" t="s">
        <v>6100</v>
      </c>
      <c r="J5136" s="259" t="s">
        <v>9810</v>
      </c>
      <c r="K5136" s="259" t="s">
        <v>9811</v>
      </c>
      <c r="L5136" s="260">
        <v>45655</v>
      </c>
      <c r="M5136" s="259" t="s">
        <v>20</v>
      </c>
    </row>
    <row r="5137" spans="1:13" x14ac:dyDescent="0.35">
      <c r="A5137" s="261" t="s">
        <v>4508</v>
      </c>
      <c r="B5137" s="261" t="s">
        <v>4509</v>
      </c>
      <c r="C5137" s="261" t="s">
        <v>4510</v>
      </c>
      <c r="D5137" s="261" t="s">
        <v>644</v>
      </c>
      <c r="E5137" s="261">
        <v>0</v>
      </c>
      <c r="F5137" s="261" t="s">
        <v>9794</v>
      </c>
      <c r="G5137" s="261" t="s">
        <v>723</v>
      </c>
      <c r="H5137" s="261">
        <v>2</v>
      </c>
      <c r="I5137" s="261" t="s">
        <v>3328</v>
      </c>
      <c r="J5137" s="261" t="s">
        <v>9812</v>
      </c>
      <c r="K5137" s="261" t="s">
        <v>9813</v>
      </c>
      <c r="L5137" s="262">
        <v>45655</v>
      </c>
      <c r="M5137" s="261" t="s">
        <v>20</v>
      </c>
    </row>
    <row r="5138" spans="1:13" x14ac:dyDescent="0.35">
      <c r="A5138" s="259" t="s">
        <v>4508</v>
      </c>
      <c r="B5138" s="259" t="s">
        <v>4509</v>
      </c>
      <c r="C5138" s="259" t="s">
        <v>4510</v>
      </c>
      <c r="D5138" s="259" t="s">
        <v>649</v>
      </c>
      <c r="E5138" s="259">
        <v>0</v>
      </c>
      <c r="F5138" s="259" t="s">
        <v>9794</v>
      </c>
      <c r="G5138" s="259" t="s">
        <v>723</v>
      </c>
      <c r="H5138" s="259">
        <v>2</v>
      </c>
      <c r="I5138" s="259" t="s">
        <v>3328</v>
      </c>
      <c r="J5138" s="259" t="s">
        <v>9814</v>
      </c>
      <c r="K5138" s="259" t="s">
        <v>9815</v>
      </c>
      <c r="L5138" s="260">
        <v>45655</v>
      </c>
      <c r="M5138" s="259" t="s">
        <v>20</v>
      </c>
    </row>
    <row r="5139" spans="1:13" x14ac:dyDescent="0.35">
      <c r="A5139" s="261" t="s">
        <v>4508</v>
      </c>
      <c r="B5139" s="261" t="s">
        <v>4509</v>
      </c>
      <c r="C5139" s="261" t="s">
        <v>4510</v>
      </c>
      <c r="D5139" s="261" t="s">
        <v>797</v>
      </c>
      <c r="E5139" s="261">
        <v>127020</v>
      </c>
      <c r="F5139" s="261" t="s">
        <v>9799</v>
      </c>
      <c r="G5139" s="261" t="s">
        <v>723</v>
      </c>
      <c r="H5139" s="261">
        <v>2</v>
      </c>
      <c r="I5139" s="261" t="s">
        <v>5767</v>
      </c>
      <c r="J5139" s="261" t="s">
        <v>9816</v>
      </c>
      <c r="K5139" s="261" t="s">
        <v>9817</v>
      </c>
      <c r="L5139" s="262">
        <v>45655</v>
      </c>
      <c r="M5139" s="261" t="s">
        <v>20</v>
      </c>
    </row>
    <row r="5140" spans="1:13" x14ac:dyDescent="0.35">
      <c r="A5140" s="259" t="s">
        <v>4508</v>
      </c>
      <c r="B5140" s="259" t="s">
        <v>4509</v>
      </c>
      <c r="C5140" s="259" t="s">
        <v>4510</v>
      </c>
      <c r="D5140" s="259" t="s">
        <v>802</v>
      </c>
      <c r="E5140" s="259">
        <v>2483601</v>
      </c>
      <c r="F5140" s="259" t="s">
        <v>9784</v>
      </c>
      <c r="G5140" s="259" t="s">
        <v>723</v>
      </c>
      <c r="H5140" s="259">
        <v>2</v>
      </c>
      <c r="I5140" s="259" t="s">
        <v>6100</v>
      </c>
      <c r="J5140" s="259" t="s">
        <v>5764</v>
      </c>
      <c r="K5140" s="259" t="s">
        <v>9818</v>
      </c>
      <c r="L5140" s="260">
        <v>45655</v>
      </c>
      <c r="M5140" s="259" t="s">
        <v>20</v>
      </c>
    </row>
    <row r="5141" spans="1:13" x14ac:dyDescent="0.35">
      <c r="A5141" s="261" t="s">
        <v>4508</v>
      </c>
      <c r="B5141" s="261" t="s">
        <v>4509</v>
      </c>
      <c r="C5141" s="261" t="s">
        <v>4510</v>
      </c>
      <c r="D5141" s="261" t="s">
        <v>810</v>
      </c>
      <c r="E5141" s="261">
        <v>127020</v>
      </c>
      <c r="F5141" s="261" t="s">
        <v>9799</v>
      </c>
      <c r="G5141" s="261" t="s">
        <v>723</v>
      </c>
      <c r="H5141" s="261">
        <v>2</v>
      </c>
      <c r="I5141" s="261" t="s">
        <v>5767</v>
      </c>
      <c r="J5141" s="261" t="s">
        <v>9549</v>
      </c>
      <c r="K5141" s="261" t="s">
        <v>9819</v>
      </c>
      <c r="L5141" s="262">
        <v>45655</v>
      </c>
      <c r="M5141" s="261" t="s">
        <v>20</v>
      </c>
    </row>
    <row r="5142" spans="1:13" x14ac:dyDescent="0.35">
      <c r="A5142" s="259" t="s">
        <v>4612</v>
      </c>
      <c r="B5142" s="259" t="s">
        <v>4613</v>
      </c>
      <c r="C5142" s="259" t="s">
        <v>4614</v>
      </c>
      <c r="D5142" s="259" t="s">
        <v>759</v>
      </c>
      <c r="E5142" s="259">
        <v>37667184</v>
      </c>
      <c r="F5142" s="259" t="s">
        <v>9784</v>
      </c>
      <c r="G5142" s="259" t="s">
        <v>404</v>
      </c>
      <c r="H5142" s="259">
        <v>1</v>
      </c>
      <c r="I5142" s="259" t="s">
        <v>9820</v>
      </c>
      <c r="J5142" s="259" t="s">
        <v>9821</v>
      </c>
      <c r="K5142" s="259" t="s">
        <v>9822</v>
      </c>
      <c r="L5142" s="260">
        <v>45655</v>
      </c>
      <c r="M5142" s="259" t="s">
        <v>20</v>
      </c>
    </row>
    <row r="5143" spans="1:13" x14ac:dyDescent="0.35">
      <c r="A5143" s="261" t="s">
        <v>4612</v>
      </c>
      <c r="B5143" s="261" t="s">
        <v>4613</v>
      </c>
      <c r="C5143" s="261" t="s">
        <v>4614</v>
      </c>
      <c r="D5143" s="261" t="s">
        <v>769</v>
      </c>
      <c r="E5143" s="261">
        <v>37667184</v>
      </c>
      <c r="F5143" s="261" t="s">
        <v>9784</v>
      </c>
      <c r="G5143" s="261" t="s">
        <v>723</v>
      </c>
      <c r="H5143" s="261">
        <v>2</v>
      </c>
      <c r="I5143" s="261" t="s">
        <v>9820</v>
      </c>
      <c r="J5143" s="261" t="s">
        <v>9557</v>
      </c>
      <c r="K5143" s="261" t="s">
        <v>9823</v>
      </c>
      <c r="L5143" s="262">
        <v>45655</v>
      </c>
      <c r="M5143" s="261" t="s">
        <v>20</v>
      </c>
    </row>
    <row r="5144" spans="1:13" x14ac:dyDescent="0.35">
      <c r="A5144" s="259" t="s">
        <v>4612</v>
      </c>
      <c r="B5144" s="259" t="s">
        <v>4613</v>
      </c>
      <c r="C5144" s="259" t="s">
        <v>4614</v>
      </c>
      <c r="D5144" s="259" t="s">
        <v>774</v>
      </c>
      <c r="E5144" s="259">
        <v>985105</v>
      </c>
      <c r="F5144" s="259" t="s">
        <v>9789</v>
      </c>
      <c r="G5144" s="259" t="s">
        <v>723</v>
      </c>
      <c r="H5144" s="259">
        <v>2</v>
      </c>
      <c r="I5144" s="259" t="s">
        <v>9824</v>
      </c>
      <c r="J5144" s="259" t="s">
        <v>9825</v>
      </c>
      <c r="K5144" s="259" t="s">
        <v>9826</v>
      </c>
      <c r="L5144" s="260">
        <v>45655</v>
      </c>
      <c r="M5144" s="259" t="s">
        <v>20</v>
      </c>
    </row>
    <row r="5145" spans="1:13" x14ac:dyDescent="0.35">
      <c r="A5145" s="261" t="s">
        <v>4612</v>
      </c>
      <c r="B5145" s="261" t="s">
        <v>4613</v>
      </c>
      <c r="C5145" s="261" t="s">
        <v>4614</v>
      </c>
      <c r="D5145" s="261" t="s">
        <v>463</v>
      </c>
      <c r="E5145" s="261">
        <v>985105</v>
      </c>
      <c r="F5145" s="261" t="s">
        <v>9789</v>
      </c>
      <c r="G5145" s="261" t="s">
        <v>723</v>
      </c>
      <c r="H5145" s="261">
        <v>2</v>
      </c>
      <c r="I5145" s="261" t="s">
        <v>9824</v>
      </c>
      <c r="J5145" s="261" t="s">
        <v>9827</v>
      </c>
      <c r="K5145" s="261" t="s">
        <v>9828</v>
      </c>
      <c r="L5145" s="262">
        <v>45655</v>
      </c>
      <c r="M5145" s="261" t="s">
        <v>20</v>
      </c>
    </row>
    <row r="5146" spans="1:13" x14ac:dyDescent="0.35">
      <c r="A5146" s="259" t="s">
        <v>4612</v>
      </c>
      <c r="B5146" s="259" t="s">
        <v>4613</v>
      </c>
      <c r="C5146" s="259" t="s">
        <v>4614</v>
      </c>
      <c r="D5146" s="259" t="s">
        <v>644</v>
      </c>
      <c r="E5146" s="259">
        <v>0</v>
      </c>
      <c r="F5146" s="259" t="s">
        <v>9794</v>
      </c>
      <c r="G5146" s="259" t="s">
        <v>723</v>
      </c>
      <c r="H5146" s="259">
        <v>2</v>
      </c>
      <c r="I5146" s="259" t="s">
        <v>3328</v>
      </c>
      <c r="J5146" s="259" t="s">
        <v>9795</v>
      </c>
      <c r="K5146" s="259" t="s">
        <v>9829</v>
      </c>
      <c r="L5146" s="260">
        <v>45655</v>
      </c>
      <c r="M5146" s="259" t="s">
        <v>20</v>
      </c>
    </row>
    <row r="5147" spans="1:13" x14ac:dyDescent="0.35">
      <c r="A5147" s="261" t="s">
        <v>4612</v>
      </c>
      <c r="B5147" s="261" t="s">
        <v>4613</v>
      </c>
      <c r="C5147" s="261" t="s">
        <v>4614</v>
      </c>
      <c r="D5147" s="261" t="s">
        <v>649</v>
      </c>
      <c r="E5147" s="261">
        <v>1</v>
      </c>
      <c r="F5147" s="261" t="s">
        <v>9794</v>
      </c>
      <c r="G5147" s="261" t="s">
        <v>723</v>
      </c>
      <c r="H5147" s="261">
        <v>2</v>
      </c>
      <c r="I5147" s="261" t="s">
        <v>3328</v>
      </c>
      <c r="J5147" s="261" t="s">
        <v>9830</v>
      </c>
      <c r="K5147" s="261" t="s">
        <v>9831</v>
      </c>
      <c r="L5147" s="262">
        <v>45656</v>
      </c>
      <c r="M5147" s="261" t="s">
        <v>20</v>
      </c>
    </row>
    <row r="5148" spans="1:13" x14ac:dyDescent="0.35">
      <c r="A5148" s="259" t="s">
        <v>4612</v>
      </c>
      <c r="B5148" s="259" t="s">
        <v>4613</v>
      </c>
      <c r="C5148" s="259" t="s">
        <v>4614</v>
      </c>
      <c r="D5148" s="259" t="s">
        <v>797</v>
      </c>
      <c r="E5148" s="259">
        <v>985105</v>
      </c>
      <c r="F5148" s="259" t="s">
        <v>9780</v>
      </c>
      <c r="G5148" s="259" t="s">
        <v>723</v>
      </c>
      <c r="H5148" s="259">
        <v>2</v>
      </c>
      <c r="I5148" s="259" t="s">
        <v>5875</v>
      </c>
      <c r="J5148" s="259" t="s">
        <v>9832</v>
      </c>
      <c r="K5148" s="259" t="s">
        <v>9833</v>
      </c>
      <c r="L5148" s="260">
        <v>45656</v>
      </c>
      <c r="M5148" s="259" t="s">
        <v>20</v>
      </c>
    </row>
    <row r="5149" spans="1:13" x14ac:dyDescent="0.35">
      <c r="A5149" s="261" t="s">
        <v>4612</v>
      </c>
      <c r="B5149" s="261" t="s">
        <v>4613</v>
      </c>
      <c r="C5149" s="261" t="s">
        <v>4614</v>
      </c>
      <c r="D5149" s="261" t="s">
        <v>802</v>
      </c>
      <c r="E5149" s="261">
        <v>36682079</v>
      </c>
      <c r="F5149" s="261" t="s">
        <v>9784</v>
      </c>
      <c r="G5149" s="261" t="s">
        <v>723</v>
      </c>
      <c r="H5149" s="261">
        <v>2</v>
      </c>
      <c r="I5149" s="261" t="s">
        <v>9820</v>
      </c>
      <c r="J5149" s="261" t="s">
        <v>5764</v>
      </c>
      <c r="K5149" s="261" t="s">
        <v>9834</v>
      </c>
      <c r="L5149" s="262">
        <v>45656</v>
      </c>
      <c r="M5149" s="261" t="s">
        <v>20</v>
      </c>
    </row>
    <row r="5150" spans="1:13" x14ac:dyDescent="0.35">
      <c r="A5150" s="259" t="s">
        <v>4612</v>
      </c>
      <c r="B5150" s="259" t="s">
        <v>4613</v>
      </c>
      <c r="C5150" s="259" t="s">
        <v>4614</v>
      </c>
      <c r="D5150" s="259" t="s">
        <v>810</v>
      </c>
      <c r="E5150" s="259">
        <v>985105</v>
      </c>
      <c r="F5150" s="259" t="s">
        <v>9780</v>
      </c>
      <c r="G5150" s="259" t="s">
        <v>723</v>
      </c>
      <c r="H5150" s="259">
        <v>2</v>
      </c>
      <c r="I5150" s="259" t="s">
        <v>5875</v>
      </c>
      <c r="J5150" s="259" t="s">
        <v>9549</v>
      </c>
      <c r="K5150" s="259" t="s">
        <v>9835</v>
      </c>
      <c r="L5150" s="260">
        <v>45656</v>
      </c>
      <c r="M5150" s="259" t="s">
        <v>20</v>
      </c>
    </row>
    <row r="5151" spans="1:13" x14ac:dyDescent="0.35">
      <c r="A5151" s="261" t="s">
        <v>4624</v>
      </c>
      <c r="B5151" s="261" t="s">
        <v>4625</v>
      </c>
      <c r="C5151" s="261" t="s">
        <v>4626</v>
      </c>
      <c r="D5151" s="261" t="s">
        <v>759</v>
      </c>
      <c r="E5151" s="261">
        <v>19228686</v>
      </c>
      <c r="F5151" s="261" t="s">
        <v>5808</v>
      </c>
      <c r="G5151" s="261" t="s">
        <v>404</v>
      </c>
      <c r="H5151" s="261">
        <v>1</v>
      </c>
      <c r="I5151" s="261" t="s">
        <v>9836</v>
      </c>
      <c r="J5151" s="261" t="s">
        <v>9837</v>
      </c>
      <c r="K5151" s="261" t="s">
        <v>9838</v>
      </c>
      <c r="L5151" s="262">
        <v>45656</v>
      </c>
      <c r="M5151" s="261" t="s">
        <v>20</v>
      </c>
    </row>
    <row r="5152" spans="1:13" x14ac:dyDescent="0.35">
      <c r="A5152" s="259" t="s">
        <v>4624</v>
      </c>
      <c r="B5152" s="259" t="s">
        <v>4625</v>
      </c>
      <c r="C5152" s="259" t="s">
        <v>4626</v>
      </c>
      <c r="D5152" s="259" t="s">
        <v>769</v>
      </c>
      <c r="E5152" s="259">
        <v>19228686</v>
      </c>
      <c r="F5152" s="259" t="s">
        <v>5808</v>
      </c>
      <c r="G5152" s="259" t="s">
        <v>723</v>
      </c>
      <c r="H5152" s="259">
        <v>2</v>
      </c>
      <c r="I5152" s="259" t="s">
        <v>9836</v>
      </c>
      <c r="J5152" s="259" t="s">
        <v>9557</v>
      </c>
      <c r="K5152" s="259" t="s">
        <v>9839</v>
      </c>
      <c r="L5152" s="260">
        <v>45656</v>
      </c>
      <c r="M5152" s="259" t="s">
        <v>20</v>
      </c>
    </row>
    <row r="5153" spans="1:13" x14ac:dyDescent="0.35">
      <c r="A5153" s="261" t="s">
        <v>4624</v>
      </c>
      <c r="B5153" s="261" t="s">
        <v>4625</v>
      </c>
      <c r="C5153" s="261" t="s">
        <v>4626</v>
      </c>
      <c r="D5153" s="261" t="s">
        <v>774</v>
      </c>
      <c r="E5153" s="261">
        <v>175425</v>
      </c>
      <c r="F5153" s="261" t="s">
        <v>9780</v>
      </c>
      <c r="G5153" s="261" t="s">
        <v>723</v>
      </c>
      <c r="H5153" s="261">
        <v>2</v>
      </c>
      <c r="I5153" s="261" t="s">
        <v>9824</v>
      </c>
      <c r="J5153" s="261" t="s">
        <v>9840</v>
      </c>
      <c r="K5153" s="261" t="s">
        <v>9841</v>
      </c>
      <c r="L5153" s="262">
        <v>45656</v>
      </c>
      <c r="M5153" s="261" t="s">
        <v>20</v>
      </c>
    </row>
    <row r="5154" spans="1:13" x14ac:dyDescent="0.35">
      <c r="A5154" s="259" t="s">
        <v>4624</v>
      </c>
      <c r="B5154" s="259" t="s">
        <v>4625</v>
      </c>
      <c r="C5154" s="259" t="s">
        <v>4626</v>
      </c>
      <c r="D5154" s="259" t="s">
        <v>463</v>
      </c>
      <c r="E5154" s="259">
        <v>175425</v>
      </c>
      <c r="F5154" s="259" t="s">
        <v>9780</v>
      </c>
      <c r="G5154" s="259" t="s">
        <v>723</v>
      </c>
      <c r="H5154" s="259">
        <v>2</v>
      </c>
      <c r="I5154" s="259" t="s">
        <v>9824</v>
      </c>
      <c r="J5154" s="259" t="s">
        <v>9842</v>
      </c>
      <c r="K5154" s="259" t="s">
        <v>9843</v>
      </c>
      <c r="L5154" s="260">
        <v>45656</v>
      </c>
      <c r="M5154" s="259" t="s">
        <v>20</v>
      </c>
    </row>
    <row r="5155" spans="1:13" x14ac:dyDescent="0.35">
      <c r="A5155" s="261" t="s">
        <v>4624</v>
      </c>
      <c r="B5155" s="261" t="s">
        <v>4625</v>
      </c>
      <c r="C5155" s="261" t="s">
        <v>4626</v>
      </c>
      <c r="D5155" s="261" t="s">
        <v>644</v>
      </c>
      <c r="E5155" s="261">
        <v>0</v>
      </c>
      <c r="F5155" s="261" t="s">
        <v>9794</v>
      </c>
      <c r="G5155" s="261" t="s">
        <v>723</v>
      </c>
      <c r="H5155" s="261">
        <v>2</v>
      </c>
      <c r="I5155" s="261" t="s">
        <v>3328</v>
      </c>
      <c r="J5155" s="261" t="s">
        <v>9795</v>
      </c>
      <c r="K5155" s="261" t="s">
        <v>9844</v>
      </c>
      <c r="L5155" s="262">
        <v>45656</v>
      </c>
      <c r="M5155" s="261" t="s">
        <v>20</v>
      </c>
    </row>
    <row r="5156" spans="1:13" x14ac:dyDescent="0.35">
      <c r="A5156" s="259" t="s">
        <v>4624</v>
      </c>
      <c r="B5156" s="259" t="s">
        <v>4625</v>
      </c>
      <c r="C5156" s="259" t="s">
        <v>4626</v>
      </c>
      <c r="D5156" s="259" t="s">
        <v>649</v>
      </c>
      <c r="E5156" s="259">
        <v>0</v>
      </c>
      <c r="F5156" s="259" t="s">
        <v>9794</v>
      </c>
      <c r="G5156" s="259" t="s">
        <v>723</v>
      </c>
      <c r="H5156" s="259">
        <v>2</v>
      </c>
      <c r="I5156" s="259" t="s">
        <v>3328</v>
      </c>
      <c r="J5156" s="259" t="s">
        <v>9797</v>
      </c>
      <c r="K5156" s="259" t="s">
        <v>9845</v>
      </c>
      <c r="L5156" s="260">
        <v>45656</v>
      </c>
      <c r="M5156" s="259" t="s">
        <v>20</v>
      </c>
    </row>
    <row r="5157" spans="1:13" x14ac:dyDescent="0.35">
      <c r="A5157" s="261" t="s">
        <v>4624</v>
      </c>
      <c r="B5157" s="261" t="s">
        <v>4625</v>
      </c>
      <c r="C5157" s="261" t="s">
        <v>4626</v>
      </c>
      <c r="D5157" s="261" t="s">
        <v>797</v>
      </c>
      <c r="E5157" s="261">
        <v>175425</v>
      </c>
      <c r="F5157" s="261" t="s">
        <v>9780</v>
      </c>
      <c r="G5157" s="261" t="s">
        <v>723</v>
      </c>
      <c r="H5157" s="261">
        <v>2</v>
      </c>
      <c r="I5157" s="261" t="s">
        <v>5875</v>
      </c>
      <c r="J5157" s="261" t="s">
        <v>9846</v>
      </c>
      <c r="K5157" s="261" t="s">
        <v>9847</v>
      </c>
      <c r="L5157" s="262">
        <v>45656</v>
      </c>
      <c r="M5157" s="261" t="s">
        <v>20</v>
      </c>
    </row>
    <row r="5158" spans="1:13" x14ac:dyDescent="0.35">
      <c r="A5158" s="259" t="s">
        <v>4624</v>
      </c>
      <c r="B5158" s="259" t="s">
        <v>4625</v>
      </c>
      <c r="C5158" s="259" t="s">
        <v>4626</v>
      </c>
      <c r="D5158" s="259" t="s">
        <v>802</v>
      </c>
      <c r="E5158" s="259">
        <v>19053261</v>
      </c>
      <c r="F5158" s="259" t="s">
        <v>5808</v>
      </c>
      <c r="G5158" s="259" t="s">
        <v>723</v>
      </c>
      <c r="H5158" s="259">
        <v>2</v>
      </c>
      <c r="I5158" s="259" t="s">
        <v>9836</v>
      </c>
      <c r="J5158" s="259" t="s">
        <v>5764</v>
      </c>
      <c r="K5158" s="259" t="s">
        <v>9848</v>
      </c>
      <c r="L5158" s="260">
        <v>45656</v>
      </c>
      <c r="M5158" s="259" t="s">
        <v>20</v>
      </c>
    </row>
    <row r="5159" spans="1:13" x14ac:dyDescent="0.35">
      <c r="A5159" s="261" t="s">
        <v>4624</v>
      </c>
      <c r="B5159" s="261" t="s">
        <v>4625</v>
      </c>
      <c r="C5159" s="261" t="s">
        <v>4626</v>
      </c>
      <c r="D5159" s="261" t="s">
        <v>810</v>
      </c>
      <c r="E5159" s="261">
        <v>175425</v>
      </c>
      <c r="F5159" s="261" t="s">
        <v>9780</v>
      </c>
      <c r="G5159" s="261" t="s">
        <v>723</v>
      </c>
      <c r="H5159" s="261">
        <v>2</v>
      </c>
      <c r="I5159" s="261" t="s">
        <v>5875</v>
      </c>
      <c r="J5159" s="261" t="s">
        <v>9549</v>
      </c>
      <c r="K5159" s="261" t="s">
        <v>9849</v>
      </c>
      <c r="L5159" s="262">
        <v>45656</v>
      </c>
      <c r="M5159" s="261" t="s">
        <v>20</v>
      </c>
    </row>
    <row r="5160" spans="1:13" x14ac:dyDescent="0.35">
      <c r="A5160" s="259" t="s">
        <v>4163</v>
      </c>
      <c r="B5160" s="259" t="s">
        <v>4164</v>
      </c>
      <c r="C5160" s="259" t="s">
        <v>4165</v>
      </c>
      <c r="D5160" s="259" t="s">
        <v>759</v>
      </c>
      <c r="E5160" s="259">
        <v>5555355</v>
      </c>
      <c r="F5160" s="259" t="s">
        <v>9784</v>
      </c>
      <c r="G5160" s="259" t="s">
        <v>404</v>
      </c>
      <c r="H5160" s="259">
        <v>1</v>
      </c>
      <c r="I5160" s="259" t="s">
        <v>9850</v>
      </c>
      <c r="J5160" s="259" t="s">
        <v>9851</v>
      </c>
      <c r="K5160" s="259" t="s">
        <v>9852</v>
      </c>
      <c r="L5160" s="260">
        <v>45656</v>
      </c>
      <c r="M5160" s="259" t="s">
        <v>20</v>
      </c>
    </row>
    <row r="5161" spans="1:13" x14ac:dyDescent="0.35">
      <c r="A5161" s="261" t="s">
        <v>4163</v>
      </c>
      <c r="B5161" s="261" t="s">
        <v>4164</v>
      </c>
      <c r="C5161" s="261" t="s">
        <v>4165</v>
      </c>
      <c r="D5161" s="261" t="s">
        <v>769</v>
      </c>
      <c r="E5161" s="261">
        <v>5555355</v>
      </c>
      <c r="F5161" s="261" t="s">
        <v>9784</v>
      </c>
      <c r="G5161" s="261" t="s">
        <v>723</v>
      </c>
      <c r="H5161" s="261">
        <v>2</v>
      </c>
      <c r="I5161" s="261" t="s">
        <v>9850</v>
      </c>
      <c r="J5161" s="261" t="s">
        <v>9557</v>
      </c>
      <c r="K5161" s="261" t="s">
        <v>9853</v>
      </c>
      <c r="L5161" s="262">
        <v>45656</v>
      </c>
      <c r="M5161" s="261" t="s">
        <v>20</v>
      </c>
    </row>
    <row r="5162" spans="1:13" x14ac:dyDescent="0.35">
      <c r="A5162" s="259" t="s">
        <v>4163</v>
      </c>
      <c r="B5162" s="259" t="s">
        <v>4164</v>
      </c>
      <c r="C5162" s="259" t="s">
        <v>4165</v>
      </c>
      <c r="D5162" s="259" t="s">
        <v>774</v>
      </c>
      <c r="E5162" s="259">
        <v>130530</v>
      </c>
      <c r="F5162" s="259" t="s">
        <v>9789</v>
      </c>
      <c r="G5162" s="259" t="s">
        <v>723</v>
      </c>
      <c r="H5162" s="259">
        <v>2</v>
      </c>
      <c r="I5162" s="259" t="s">
        <v>9824</v>
      </c>
      <c r="J5162" s="259" t="s">
        <v>9854</v>
      </c>
      <c r="K5162" s="259" t="s">
        <v>9855</v>
      </c>
      <c r="L5162" s="260">
        <v>45656</v>
      </c>
      <c r="M5162" s="259" t="s">
        <v>20</v>
      </c>
    </row>
    <row r="5163" spans="1:13" x14ac:dyDescent="0.35">
      <c r="A5163" s="261" t="s">
        <v>4163</v>
      </c>
      <c r="B5163" s="261" t="s">
        <v>4164</v>
      </c>
      <c r="C5163" s="261" t="s">
        <v>4165</v>
      </c>
      <c r="D5163" s="261" t="s">
        <v>463</v>
      </c>
      <c r="E5163" s="261">
        <v>130530</v>
      </c>
      <c r="F5163" s="261" t="s">
        <v>9789</v>
      </c>
      <c r="G5163" s="261" t="s">
        <v>723</v>
      </c>
      <c r="H5163" s="261">
        <v>2</v>
      </c>
      <c r="I5163" s="261" t="s">
        <v>9824</v>
      </c>
      <c r="J5163" s="261" t="s">
        <v>9856</v>
      </c>
      <c r="K5163" s="261" t="s">
        <v>9857</v>
      </c>
      <c r="L5163" s="262">
        <v>45656</v>
      </c>
      <c r="M5163" s="261" t="s">
        <v>20</v>
      </c>
    </row>
    <row r="5164" spans="1:13" x14ac:dyDescent="0.35">
      <c r="A5164" s="259" t="s">
        <v>4163</v>
      </c>
      <c r="B5164" s="259" t="s">
        <v>4164</v>
      </c>
      <c r="C5164" s="259" t="s">
        <v>4165</v>
      </c>
      <c r="D5164" s="259" t="s">
        <v>644</v>
      </c>
      <c r="E5164" s="259">
        <v>0</v>
      </c>
      <c r="F5164" s="259" t="s">
        <v>9794</v>
      </c>
      <c r="G5164" s="259" t="s">
        <v>723</v>
      </c>
      <c r="H5164" s="259">
        <v>2</v>
      </c>
      <c r="I5164" s="259" t="s">
        <v>3328</v>
      </c>
      <c r="J5164" s="259" t="s">
        <v>9795</v>
      </c>
      <c r="K5164" s="259" t="s">
        <v>9858</v>
      </c>
      <c r="L5164" s="260">
        <v>45656</v>
      </c>
      <c r="M5164" s="259" t="s">
        <v>20</v>
      </c>
    </row>
    <row r="5165" spans="1:13" x14ac:dyDescent="0.35">
      <c r="A5165" s="261" t="s">
        <v>4163</v>
      </c>
      <c r="B5165" s="261" t="s">
        <v>4164</v>
      </c>
      <c r="C5165" s="261" t="s">
        <v>4165</v>
      </c>
      <c r="D5165" s="261" t="s">
        <v>649</v>
      </c>
      <c r="E5165" s="261">
        <v>0</v>
      </c>
      <c r="F5165" s="261" t="s">
        <v>9794</v>
      </c>
      <c r="G5165" s="261" t="s">
        <v>723</v>
      </c>
      <c r="H5165" s="261">
        <v>2</v>
      </c>
      <c r="I5165" s="261" t="s">
        <v>3328</v>
      </c>
      <c r="J5165" s="261" t="s">
        <v>9797</v>
      </c>
      <c r="K5165" s="261" t="s">
        <v>9859</v>
      </c>
      <c r="L5165" s="262">
        <v>45656</v>
      </c>
      <c r="M5165" s="261" t="s">
        <v>20</v>
      </c>
    </row>
    <row r="5166" spans="1:13" x14ac:dyDescent="0.35">
      <c r="A5166" s="259" t="s">
        <v>4163</v>
      </c>
      <c r="B5166" s="259" t="s">
        <v>4164</v>
      </c>
      <c r="C5166" s="259" t="s">
        <v>4165</v>
      </c>
      <c r="D5166" s="259" t="s">
        <v>797</v>
      </c>
      <c r="E5166" s="259">
        <v>130530</v>
      </c>
      <c r="F5166" s="259" t="s">
        <v>9860</v>
      </c>
      <c r="G5166" s="259" t="s">
        <v>723</v>
      </c>
      <c r="H5166" s="259">
        <v>2</v>
      </c>
      <c r="I5166" s="259" t="s">
        <v>5767</v>
      </c>
      <c r="J5166" s="259" t="s">
        <v>9861</v>
      </c>
      <c r="K5166" s="259" t="s">
        <v>9862</v>
      </c>
      <c r="L5166" s="260">
        <v>45656</v>
      </c>
      <c r="M5166" s="259" t="s">
        <v>20</v>
      </c>
    </row>
    <row r="5167" spans="1:13" x14ac:dyDescent="0.35">
      <c r="A5167" s="261" t="s">
        <v>4163</v>
      </c>
      <c r="B5167" s="261" t="s">
        <v>4164</v>
      </c>
      <c r="C5167" s="261" t="s">
        <v>4165</v>
      </c>
      <c r="D5167" s="261" t="s">
        <v>802</v>
      </c>
      <c r="E5167" s="261">
        <v>5424825</v>
      </c>
      <c r="F5167" s="261" t="s">
        <v>9784</v>
      </c>
      <c r="G5167" s="261" t="s">
        <v>723</v>
      </c>
      <c r="H5167" s="261">
        <v>2</v>
      </c>
      <c r="I5167" s="261" t="s">
        <v>9850</v>
      </c>
      <c r="J5167" s="261" t="s">
        <v>5764</v>
      </c>
      <c r="K5167" s="261" t="s">
        <v>9863</v>
      </c>
      <c r="L5167" s="262">
        <v>45656</v>
      </c>
      <c r="M5167" s="261" t="s">
        <v>20</v>
      </c>
    </row>
    <row r="5168" spans="1:13" x14ac:dyDescent="0.35">
      <c r="A5168" s="259" t="s">
        <v>4163</v>
      </c>
      <c r="B5168" s="259" t="s">
        <v>4164</v>
      </c>
      <c r="C5168" s="259" t="s">
        <v>4165</v>
      </c>
      <c r="D5168" s="259" t="s">
        <v>810</v>
      </c>
      <c r="E5168" s="259">
        <v>130530</v>
      </c>
      <c r="F5168" s="259" t="s">
        <v>9860</v>
      </c>
      <c r="G5168" s="259" t="s">
        <v>723</v>
      </c>
      <c r="H5168" s="259">
        <v>2</v>
      </c>
      <c r="I5168" s="259" t="s">
        <v>5767</v>
      </c>
      <c r="J5168" s="259" t="s">
        <v>9549</v>
      </c>
      <c r="K5168" s="259" t="s">
        <v>9864</v>
      </c>
      <c r="L5168" s="260">
        <v>45656</v>
      </c>
      <c r="M5168" s="259" t="s">
        <v>20</v>
      </c>
    </row>
    <row r="5169" spans="1:13" x14ac:dyDescent="0.35">
      <c r="A5169" s="261" t="s">
        <v>3111</v>
      </c>
      <c r="B5169" s="261" t="s">
        <v>3112</v>
      </c>
      <c r="C5169" s="261" t="s">
        <v>3113</v>
      </c>
      <c r="D5169" s="261" t="s">
        <v>759</v>
      </c>
      <c r="E5169" s="261">
        <v>37622694</v>
      </c>
      <c r="F5169" s="261" t="s">
        <v>9865</v>
      </c>
      <c r="G5169" s="261" t="s">
        <v>723</v>
      </c>
      <c r="H5169" s="261">
        <v>2</v>
      </c>
      <c r="I5169" s="261" t="s">
        <v>9866</v>
      </c>
      <c r="J5169" s="261" t="s">
        <v>9867</v>
      </c>
      <c r="K5169" s="261" t="s">
        <v>9868</v>
      </c>
      <c r="L5169" s="262">
        <v>45656</v>
      </c>
      <c r="M5169" s="261" t="s">
        <v>20</v>
      </c>
    </row>
    <row r="5170" spans="1:13" x14ac:dyDescent="0.35">
      <c r="A5170" s="259" t="s">
        <v>3111</v>
      </c>
      <c r="B5170" s="259" t="s">
        <v>3112</v>
      </c>
      <c r="C5170" s="259" t="s">
        <v>3113</v>
      </c>
      <c r="D5170" s="259" t="s">
        <v>769</v>
      </c>
      <c r="E5170" s="259">
        <v>37622694</v>
      </c>
      <c r="F5170" s="259" t="s">
        <v>9865</v>
      </c>
      <c r="G5170" s="259" t="s">
        <v>404</v>
      </c>
      <c r="H5170" s="259">
        <v>1</v>
      </c>
      <c r="I5170" s="259" t="s">
        <v>9866</v>
      </c>
      <c r="J5170" s="259" t="s">
        <v>9869</v>
      </c>
      <c r="K5170" s="259" t="s">
        <v>9870</v>
      </c>
      <c r="L5170" s="260">
        <v>45656</v>
      </c>
      <c r="M5170" s="259" t="s">
        <v>20</v>
      </c>
    </row>
    <row r="5171" spans="1:13" x14ac:dyDescent="0.35">
      <c r="A5171" s="261" t="s">
        <v>3111</v>
      </c>
      <c r="B5171" s="261" t="s">
        <v>3112</v>
      </c>
      <c r="C5171" s="261" t="s">
        <v>3113</v>
      </c>
      <c r="D5171" s="261" t="s">
        <v>463</v>
      </c>
      <c r="E5171" s="261">
        <v>14662900</v>
      </c>
      <c r="F5171" s="261" t="s">
        <v>9871</v>
      </c>
      <c r="G5171" s="261" t="s">
        <v>404</v>
      </c>
      <c r="H5171" s="261">
        <v>1</v>
      </c>
      <c r="I5171" s="261" t="s">
        <v>9872</v>
      </c>
      <c r="J5171" s="261" t="s">
        <v>9873</v>
      </c>
      <c r="K5171" s="261" t="s">
        <v>9874</v>
      </c>
      <c r="L5171" s="262">
        <v>45656</v>
      </c>
      <c r="M5171" s="261" t="s">
        <v>20</v>
      </c>
    </row>
    <row r="5172" spans="1:13" x14ac:dyDescent="0.35">
      <c r="A5172" s="259" t="s">
        <v>3111</v>
      </c>
      <c r="B5172" s="259" t="s">
        <v>3112</v>
      </c>
      <c r="C5172" s="259" t="s">
        <v>3113</v>
      </c>
      <c r="D5172" s="259" t="s">
        <v>40</v>
      </c>
      <c r="E5172" s="259">
        <v>5646</v>
      </c>
      <c r="F5172" s="259" t="s">
        <v>9875</v>
      </c>
      <c r="G5172" s="259" t="s">
        <v>22</v>
      </c>
      <c r="H5172" s="259">
        <v>3</v>
      </c>
      <c r="I5172" s="259" t="s">
        <v>9876</v>
      </c>
      <c r="J5172" s="259" t="s">
        <v>9877</v>
      </c>
      <c r="K5172" s="259" t="s">
        <v>9878</v>
      </c>
      <c r="L5172" s="260">
        <v>45656</v>
      </c>
      <c r="M5172" s="259" t="s">
        <v>20</v>
      </c>
    </row>
    <row r="5173" spans="1:13" x14ac:dyDescent="0.35">
      <c r="A5173" s="261" t="s">
        <v>3111</v>
      </c>
      <c r="B5173" s="261" t="s">
        <v>3112</v>
      </c>
      <c r="C5173" s="261" t="s">
        <v>3113</v>
      </c>
      <c r="D5173" s="261" t="s">
        <v>644</v>
      </c>
      <c r="E5173" s="261">
        <v>24669</v>
      </c>
      <c r="F5173" s="261" t="s">
        <v>9879</v>
      </c>
      <c r="G5173" s="261" t="s">
        <v>22</v>
      </c>
      <c r="H5173" s="261">
        <v>3</v>
      </c>
      <c r="I5173" s="261" t="s">
        <v>3328</v>
      </c>
      <c r="J5173" s="261" t="s">
        <v>9509</v>
      </c>
      <c r="K5173" s="261" t="s">
        <v>9880</v>
      </c>
      <c r="L5173" s="262">
        <v>45656</v>
      </c>
      <c r="M5173" s="261" t="s">
        <v>20</v>
      </c>
    </row>
    <row r="5174" spans="1:13" x14ac:dyDescent="0.35">
      <c r="A5174" s="259" t="s">
        <v>3111</v>
      </c>
      <c r="B5174" s="259" t="s">
        <v>3112</v>
      </c>
      <c r="C5174" s="259" t="s">
        <v>3113</v>
      </c>
      <c r="D5174" s="259" t="s">
        <v>649</v>
      </c>
      <c r="E5174" s="259">
        <v>24669</v>
      </c>
      <c r="F5174" s="259" t="s">
        <v>9879</v>
      </c>
      <c r="G5174" s="259" t="s">
        <v>22</v>
      </c>
      <c r="H5174" s="259">
        <v>3</v>
      </c>
      <c r="I5174" s="259" t="s">
        <v>3328</v>
      </c>
      <c r="J5174" s="259" t="s">
        <v>9509</v>
      </c>
      <c r="K5174" s="259" t="s">
        <v>9881</v>
      </c>
      <c r="L5174" s="260">
        <v>45656</v>
      </c>
      <c r="M5174" s="259" t="s">
        <v>20</v>
      </c>
    </row>
    <row r="5175" spans="1:13" x14ac:dyDescent="0.35">
      <c r="A5175" s="261" t="s">
        <v>3111</v>
      </c>
      <c r="B5175" s="261" t="s">
        <v>3112</v>
      </c>
      <c r="C5175" s="261" t="s">
        <v>3113</v>
      </c>
      <c r="D5175" s="261" t="s">
        <v>802</v>
      </c>
      <c r="E5175" s="261">
        <v>20873511</v>
      </c>
      <c r="F5175" s="261" t="s">
        <v>9882</v>
      </c>
      <c r="G5175" s="261" t="s">
        <v>723</v>
      </c>
      <c r="H5175" s="261">
        <v>2</v>
      </c>
      <c r="I5175" s="261" t="s">
        <v>9883</v>
      </c>
      <c r="J5175" s="261" t="s">
        <v>5941</v>
      </c>
      <c r="K5175" s="261" t="s">
        <v>9884</v>
      </c>
      <c r="L5175" s="262">
        <v>45656</v>
      </c>
      <c r="M5175" s="261" t="s">
        <v>20</v>
      </c>
    </row>
    <row r="5176" spans="1:13" x14ac:dyDescent="0.35">
      <c r="A5176" s="259" t="s">
        <v>3123</v>
      </c>
      <c r="B5176" s="259" t="s">
        <v>3124</v>
      </c>
      <c r="C5176" s="259" t="s">
        <v>3125</v>
      </c>
      <c r="D5176" s="259" t="s">
        <v>759</v>
      </c>
      <c r="E5176" s="259">
        <v>145053685</v>
      </c>
      <c r="F5176" s="259" t="s">
        <v>9885</v>
      </c>
      <c r="G5176" s="259" t="s">
        <v>723</v>
      </c>
      <c r="H5176" s="259">
        <v>2</v>
      </c>
      <c r="I5176" s="259" t="s">
        <v>9886</v>
      </c>
      <c r="J5176" s="259" t="s">
        <v>9887</v>
      </c>
      <c r="K5176" s="259" t="s">
        <v>9888</v>
      </c>
      <c r="L5176" s="260">
        <v>45656</v>
      </c>
      <c r="M5176" s="259" t="s">
        <v>20</v>
      </c>
    </row>
    <row r="5177" spans="1:13" x14ac:dyDescent="0.35">
      <c r="A5177" s="261" t="s">
        <v>3123</v>
      </c>
      <c r="B5177" s="261" t="s">
        <v>3124</v>
      </c>
      <c r="C5177" s="261" t="s">
        <v>3125</v>
      </c>
      <c r="D5177" s="261" t="s">
        <v>769</v>
      </c>
      <c r="E5177" s="261">
        <v>145053685</v>
      </c>
      <c r="F5177" s="261" t="s">
        <v>9885</v>
      </c>
      <c r="G5177" s="261" t="s">
        <v>22</v>
      </c>
      <c r="H5177" s="261">
        <v>3</v>
      </c>
      <c r="I5177" s="261" t="s">
        <v>9886</v>
      </c>
      <c r="J5177" s="261" t="s">
        <v>9889</v>
      </c>
      <c r="K5177" s="261" t="s">
        <v>9890</v>
      </c>
      <c r="L5177" s="262">
        <v>45656</v>
      </c>
      <c r="M5177" s="261" t="s">
        <v>20</v>
      </c>
    </row>
    <row r="5178" spans="1:13" x14ac:dyDescent="0.35">
      <c r="A5178" s="259" t="s">
        <v>3123</v>
      </c>
      <c r="B5178" s="259" t="s">
        <v>3124</v>
      </c>
      <c r="C5178" s="259" t="s">
        <v>3125</v>
      </c>
      <c r="D5178" s="259" t="s">
        <v>774</v>
      </c>
      <c r="E5178" s="259">
        <v>1227555</v>
      </c>
      <c r="F5178" s="259" t="s">
        <v>6099</v>
      </c>
      <c r="G5178" s="259" t="s">
        <v>22</v>
      </c>
      <c r="H5178" s="259">
        <v>3</v>
      </c>
      <c r="I5178" s="259" t="s">
        <v>6100</v>
      </c>
      <c r="J5178" s="259" t="s">
        <v>9505</v>
      </c>
      <c r="K5178" s="259" t="s">
        <v>9891</v>
      </c>
      <c r="L5178" s="260">
        <v>45656</v>
      </c>
      <c r="M5178" s="259" t="s">
        <v>20</v>
      </c>
    </row>
    <row r="5179" spans="1:13" x14ac:dyDescent="0.35">
      <c r="A5179" s="261" t="s">
        <v>3123</v>
      </c>
      <c r="B5179" s="261" t="s">
        <v>3124</v>
      </c>
      <c r="C5179" s="261" t="s">
        <v>3125</v>
      </c>
      <c r="D5179" s="261" t="s">
        <v>463</v>
      </c>
      <c r="E5179" s="261">
        <v>1227555</v>
      </c>
      <c r="F5179" s="261" t="s">
        <v>6099</v>
      </c>
      <c r="G5179" s="261" t="s">
        <v>723</v>
      </c>
      <c r="H5179" s="261">
        <v>2</v>
      </c>
      <c r="I5179" s="261" t="s">
        <v>6100</v>
      </c>
      <c r="J5179" s="261" t="s">
        <v>9892</v>
      </c>
      <c r="K5179" s="261" t="s">
        <v>9893</v>
      </c>
      <c r="L5179" s="262">
        <v>45656</v>
      </c>
      <c r="M5179" s="261" t="s">
        <v>20</v>
      </c>
    </row>
    <row r="5180" spans="1:13" x14ac:dyDescent="0.35">
      <c r="A5180" s="259" t="s">
        <v>3123</v>
      </c>
      <c r="B5180" s="259" t="s">
        <v>3124</v>
      </c>
      <c r="C5180" s="259" t="s">
        <v>3125</v>
      </c>
      <c r="D5180" s="259" t="s">
        <v>649</v>
      </c>
      <c r="E5180" s="259">
        <v>3320</v>
      </c>
      <c r="F5180" s="259" t="s">
        <v>6102</v>
      </c>
      <c r="G5180" s="259" t="s">
        <v>22</v>
      </c>
      <c r="H5180" s="259">
        <v>3</v>
      </c>
      <c r="I5180" s="259" t="s">
        <v>3328</v>
      </c>
      <c r="J5180" s="259" t="s">
        <v>9894</v>
      </c>
      <c r="K5180" s="259" t="s">
        <v>9895</v>
      </c>
      <c r="L5180" s="260">
        <v>45656</v>
      </c>
      <c r="M5180" s="259" t="s">
        <v>20</v>
      </c>
    </row>
    <row r="5181" spans="1:13" x14ac:dyDescent="0.35">
      <c r="A5181" s="261" t="s">
        <v>3123</v>
      </c>
      <c r="B5181" s="261" t="s">
        <v>3124</v>
      </c>
      <c r="C5181" s="261" t="s">
        <v>3125</v>
      </c>
      <c r="D5181" s="261" t="s">
        <v>797</v>
      </c>
      <c r="E5181" s="261">
        <v>1227555</v>
      </c>
      <c r="F5181" s="261" t="s">
        <v>6099</v>
      </c>
      <c r="G5181" s="261" t="s">
        <v>723</v>
      </c>
      <c r="H5181" s="261">
        <v>2</v>
      </c>
      <c r="I5181" s="261" t="s">
        <v>6100</v>
      </c>
      <c r="J5181" s="261" t="s">
        <v>9896</v>
      </c>
      <c r="K5181" s="261" t="s">
        <v>9897</v>
      </c>
      <c r="L5181" s="262">
        <v>45656</v>
      </c>
      <c r="M5181" s="261" t="s">
        <v>20</v>
      </c>
    </row>
    <row r="5182" spans="1:13" x14ac:dyDescent="0.35">
      <c r="A5182" s="259" t="s">
        <v>3123</v>
      </c>
      <c r="B5182" s="259" t="s">
        <v>3124</v>
      </c>
      <c r="C5182" s="259" t="s">
        <v>3125</v>
      </c>
      <c r="D5182" s="259" t="s">
        <v>802</v>
      </c>
      <c r="E5182" s="259">
        <v>143826130</v>
      </c>
      <c r="F5182" s="259" t="s">
        <v>9885</v>
      </c>
      <c r="G5182" s="259" t="s">
        <v>723</v>
      </c>
      <c r="H5182" s="259">
        <v>2</v>
      </c>
      <c r="I5182" s="259" t="s">
        <v>9886</v>
      </c>
      <c r="J5182" s="259" t="s">
        <v>5764</v>
      </c>
      <c r="K5182" s="259" t="s">
        <v>9898</v>
      </c>
      <c r="L5182" s="260">
        <v>45656</v>
      </c>
      <c r="M5182" s="259" t="s">
        <v>20</v>
      </c>
    </row>
    <row r="5183" spans="1:13" x14ac:dyDescent="0.35">
      <c r="A5183" s="261" t="s">
        <v>3123</v>
      </c>
      <c r="B5183" s="261" t="s">
        <v>3124</v>
      </c>
      <c r="C5183" s="261" t="s">
        <v>3125</v>
      </c>
      <c r="D5183" s="261" t="s">
        <v>807</v>
      </c>
      <c r="E5183" s="261">
        <v>0</v>
      </c>
      <c r="F5183" s="261" t="s">
        <v>6099</v>
      </c>
      <c r="G5183" s="261" t="s">
        <v>723</v>
      </c>
      <c r="H5183" s="261">
        <v>2</v>
      </c>
      <c r="I5183" s="261" t="s">
        <v>6100</v>
      </c>
      <c r="J5183" s="261" t="s">
        <v>5768</v>
      </c>
      <c r="K5183" s="261" t="s">
        <v>9899</v>
      </c>
      <c r="L5183" s="262">
        <v>45656</v>
      </c>
      <c r="M5183" s="261" t="s">
        <v>20</v>
      </c>
    </row>
    <row r="5184" spans="1:13" x14ac:dyDescent="0.35">
      <c r="A5184" s="259" t="s">
        <v>3123</v>
      </c>
      <c r="B5184" s="259" t="s">
        <v>3124</v>
      </c>
      <c r="C5184" s="259" t="s">
        <v>3125</v>
      </c>
      <c r="D5184" s="259" t="s">
        <v>810</v>
      </c>
      <c r="E5184" s="259">
        <v>1227555</v>
      </c>
      <c r="F5184" s="259" t="s">
        <v>6099</v>
      </c>
      <c r="G5184" s="259" t="s">
        <v>22</v>
      </c>
      <c r="H5184" s="259">
        <v>3</v>
      </c>
      <c r="I5184" s="259" t="s">
        <v>6100</v>
      </c>
      <c r="J5184" s="259" t="s">
        <v>9518</v>
      </c>
      <c r="K5184" s="259" t="s">
        <v>9900</v>
      </c>
      <c r="L5184" s="260">
        <v>45656</v>
      </c>
      <c r="M5184" s="259" t="s">
        <v>20</v>
      </c>
    </row>
  </sheetData>
  <autoFilter ref="A1:M5184" xr:uid="{00000000-0009-0000-0000-000000000000}"/>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4A2B54"/>
    <pageSetUpPr fitToPage="1"/>
  </sheetPr>
  <dimension ref="A1:V174"/>
  <sheetViews>
    <sheetView workbookViewId="0">
      <selection activeCell="V1" sqref="V1:V1048576"/>
    </sheetView>
  </sheetViews>
  <sheetFormatPr defaultColWidth="9.453125" defaultRowHeight="14.5" x14ac:dyDescent="0.35"/>
  <cols>
    <col min="1" max="1" width="37.54296875" style="49" customWidth="1"/>
    <col min="2" max="2" width="23.81640625" style="49" customWidth="1"/>
    <col min="3" max="3" width="11" style="49" bestFit="1" customWidth="1"/>
    <col min="4" max="4" width="15.453125" style="49" customWidth="1"/>
    <col min="5" max="5" width="9.453125" style="49" customWidth="1"/>
    <col min="6" max="6" width="26.453125" style="49" customWidth="1"/>
    <col min="7" max="7" width="8.81640625" style="49" bestFit="1" customWidth="1"/>
    <col min="8" max="8" width="8.453125" style="49" bestFit="1" customWidth="1"/>
    <col min="9" max="9" width="11.453125" style="49" customWidth="1"/>
    <col min="10" max="10" width="12.54296875" style="49" customWidth="1"/>
    <col min="11" max="11" width="10.54296875" style="49" customWidth="1"/>
    <col min="12" max="15" width="8.453125" style="49" customWidth="1"/>
    <col min="16" max="17" width="8.453125" style="50" customWidth="1"/>
    <col min="18" max="20" width="8.453125" style="49" customWidth="1"/>
    <col min="21" max="21" width="9.453125" style="49" customWidth="1"/>
    <col min="22" max="22" width="12" style="49" customWidth="1"/>
    <col min="23" max="23" width="9.453125" style="49" customWidth="1"/>
    <col min="24" max="16384" width="9.453125" style="49"/>
  </cols>
  <sheetData>
    <row r="1" spans="1:22" s="57" customFormat="1" ht="15.75" customHeight="1" x14ac:dyDescent="0.45">
      <c r="A1" s="293"/>
      <c r="B1" s="294"/>
      <c r="C1" s="294"/>
      <c r="D1" s="294"/>
      <c r="E1" s="294"/>
      <c r="F1" s="294"/>
      <c r="G1" s="294"/>
      <c r="H1" s="294"/>
      <c r="I1" s="294"/>
      <c r="J1" s="294"/>
      <c r="K1" s="294"/>
      <c r="L1" s="294"/>
      <c r="M1" s="294"/>
      <c r="N1" s="294"/>
      <c r="O1" s="294"/>
      <c r="P1" s="294"/>
      <c r="Q1" s="294"/>
      <c r="R1" s="294"/>
      <c r="S1" s="294"/>
      <c r="T1" s="294"/>
      <c r="U1" s="58"/>
      <c r="V1" s="58"/>
    </row>
    <row r="2" spans="1:22" s="2" customFormat="1" ht="107.25" customHeight="1" thickBot="1" x14ac:dyDescent="0.45">
      <c r="A2" s="13" t="s">
        <v>9917</v>
      </c>
      <c r="B2" s="13" t="s">
        <v>9918</v>
      </c>
      <c r="C2" s="13" t="s">
        <v>9919</v>
      </c>
      <c r="D2" s="13" t="s">
        <v>9920</v>
      </c>
      <c r="E2" s="6" t="s">
        <v>9921</v>
      </c>
      <c r="F2" s="13" t="s">
        <v>9922</v>
      </c>
      <c r="G2" s="122" t="s">
        <v>9923</v>
      </c>
      <c r="H2" s="86" t="s">
        <v>9924</v>
      </c>
      <c r="I2" s="85" t="s">
        <v>9924</v>
      </c>
      <c r="J2" s="87" t="s">
        <v>9925</v>
      </c>
      <c r="K2" s="87" t="s">
        <v>6</v>
      </c>
      <c r="L2" s="89" t="s">
        <v>9926</v>
      </c>
      <c r="M2" s="88" t="s">
        <v>9927</v>
      </c>
      <c r="N2" s="88" t="s">
        <v>9928</v>
      </c>
      <c r="O2" s="59" t="s">
        <v>9929</v>
      </c>
      <c r="P2" s="90" t="s">
        <v>3100</v>
      </c>
      <c r="Q2" s="90" t="s">
        <v>9930</v>
      </c>
      <c r="R2" s="91" t="s">
        <v>9931</v>
      </c>
      <c r="S2" s="92" t="s">
        <v>9932</v>
      </c>
      <c r="T2" s="92" t="s">
        <v>9933</v>
      </c>
      <c r="U2" s="63" t="s">
        <v>9934</v>
      </c>
      <c r="V2" s="141" t="s">
        <v>9935</v>
      </c>
    </row>
    <row r="3" spans="1:22" s="2" customFormat="1" ht="16.5" hidden="1" customHeight="1" thickTop="1" x14ac:dyDescent="0.4">
      <c r="A3" s="56" t="s">
        <v>9936</v>
      </c>
      <c r="B3" s="56"/>
      <c r="C3" s="56"/>
      <c r="D3" s="56"/>
      <c r="E3" s="56"/>
      <c r="F3" s="56"/>
      <c r="G3" s="48"/>
      <c r="H3" s="48"/>
      <c r="I3" s="48"/>
      <c r="J3" s="48"/>
      <c r="K3" s="82"/>
      <c r="L3" s="47"/>
      <c r="M3" s="46"/>
      <c r="N3" s="46"/>
      <c r="O3" s="47"/>
      <c r="P3" s="48"/>
      <c r="Q3" s="48"/>
      <c r="R3" s="47">
        <v>0.3</v>
      </c>
      <c r="S3" s="46"/>
      <c r="T3" s="46"/>
      <c r="U3" s="137"/>
      <c r="V3" s="138"/>
    </row>
    <row r="4" spans="1:22" s="2" customFormat="1" ht="15" customHeight="1" thickTop="1" x14ac:dyDescent="0.4">
      <c r="A4" s="14" t="s">
        <v>9937</v>
      </c>
      <c r="B4" s="14"/>
      <c r="C4" s="14"/>
      <c r="D4" s="14"/>
      <c r="E4" s="7" t="s">
        <v>9937</v>
      </c>
      <c r="F4" s="14"/>
      <c r="G4" s="40" t="s">
        <v>9938</v>
      </c>
      <c r="H4" s="40" t="s">
        <v>9938</v>
      </c>
      <c r="I4" s="40" t="s">
        <v>9939</v>
      </c>
      <c r="J4" s="40" t="s">
        <v>9940</v>
      </c>
      <c r="K4" s="40" t="s">
        <v>9939</v>
      </c>
      <c r="L4" s="40" t="s">
        <v>9938</v>
      </c>
      <c r="M4" s="40" t="s">
        <v>9938</v>
      </c>
      <c r="N4" s="40" t="s">
        <v>9938</v>
      </c>
      <c r="O4" s="40" t="s">
        <v>9938</v>
      </c>
      <c r="P4" s="40" t="s">
        <v>9938</v>
      </c>
      <c r="Q4" s="40" t="s">
        <v>9938</v>
      </c>
      <c r="R4" s="40" t="s">
        <v>9938</v>
      </c>
      <c r="S4" s="40" t="s">
        <v>9938</v>
      </c>
      <c r="T4" s="40" t="s">
        <v>9938</v>
      </c>
      <c r="U4" s="137"/>
      <c r="V4" s="138"/>
    </row>
    <row r="5" spans="1:22" ht="15.75" customHeight="1" x14ac:dyDescent="0.35">
      <c r="A5" s="55" t="str">
        <f>'Crisis Indicator Data'!A3</f>
        <v>Complex crisis in Afghanistan</v>
      </c>
      <c r="B5" s="55" t="str">
        <f>Lists!G3</f>
        <v>Complex crisis</v>
      </c>
      <c r="C5" s="55" t="str">
        <f>'Crisis Indicator Data'!C3</f>
        <v>AFG001</v>
      </c>
      <c r="D5" s="55" t="str">
        <f>'Crisis Indicator Data'!D3</f>
        <v>Afghanistan</v>
      </c>
      <c r="E5" s="55" t="str">
        <f>'Crisis Indicator Data'!E3</f>
        <v>AFG</v>
      </c>
      <c r="F5" s="55" t="str">
        <f>'Crisis Indicator Data'!B3</f>
        <v>Conflict,Violence,Displacement,Drought,Earthquake,Socio-political</v>
      </c>
      <c r="G5" s="52">
        <f t="shared" ref="G5:G36" si="0">IF(OR(O5="x",L5="x"),"x",ROUND((5-GEOMEAN(((5-L5)/5*4+1),((5-O5)/5*4+1),((5-O5)/5*4+1)))/4*3.5+R5*0.3,1))</f>
        <v>4.4000000000000004</v>
      </c>
      <c r="H5" s="51">
        <f t="shared" ref="H5:H36" si="1">IF(G5="x","x",ROUNDUP(G5,0))</f>
        <v>5</v>
      </c>
      <c r="I5" s="130" t="str">
        <f t="shared" ref="I5:I36" si="2">IF(O5="x","x",IF(L5="x","x",(IF(H5=5,"Very High",IF(H5=4,"High",IF(H5=3,"Medium",IF(H5=2,"Low","Very Low")))))))</f>
        <v>Very High</v>
      </c>
      <c r="J5" s="133" t="str">
        <f>INDEX(Trends!$D$3:$D$404,MATCH(C5,Trends!$C$3:$C$404,0))</f>
        <v>Stable</v>
      </c>
      <c r="K5" s="123" t="str">
        <f>IF(Reliability!B3="x","x",(IF(ROUNDUP(Reliability!B3,0)=1,"Very High",IF(ROUNDUP(Reliability!B3,0)=2,"High",IF(ROUNDUP(Reliability!B3,0)=3,"Medium",IF(ROUNDUP(Reliability!B3,0)=4,"Low","Very Low"))))))</f>
        <v>Very High</v>
      </c>
      <c r="L5" s="54">
        <f t="shared" ref="L5:L36" si="3">IF(OR(N5="x",M5="x"),"x",ROUND((5-GEOMEAN(((5-M5)/5*4+1),((5-N5)/5*4+1),((5-N5)/5*4+1)))/4*5,1))</f>
        <v>4.7</v>
      </c>
      <c r="M5" s="53">
        <f>'Impact of the crisis'!N6</f>
        <v>4.9000000000000004</v>
      </c>
      <c r="N5" s="53">
        <f>'Impact of the crisis'!AB6</f>
        <v>4.5999999999999996</v>
      </c>
      <c r="O5" s="54">
        <f>'Conditions of people affected'!R6</f>
        <v>4.5</v>
      </c>
      <c r="P5" s="53">
        <f>'Conditions of people affected'!K6</f>
        <v>5</v>
      </c>
      <c r="Q5" s="53">
        <f>'Conditions of people affected'!Q6</f>
        <v>4</v>
      </c>
      <c r="R5" s="53">
        <f t="shared" ref="R5:R36" si="4">IF(OR(T5="x",S5="x"),S5,ROUND((5-GEOMEAN(((5-S5)/5*4+1),((5-T5)/5*4+1)))/4*5,1))</f>
        <v>3.9</v>
      </c>
      <c r="S5" s="53">
        <f>'Complexity of the crisis'!X6</f>
        <v>3.8</v>
      </c>
      <c r="T5" s="53">
        <f>'Complexity of the crisis'!AN6</f>
        <v>4</v>
      </c>
      <c r="U5" s="139" t="str">
        <f>VLOOKUP(C5,Lists!$C$3:$E$300,3,FALSE)</f>
        <v>Asia</v>
      </c>
      <c r="V5" s="140">
        <v>45638</v>
      </c>
    </row>
    <row r="6" spans="1:22" ht="15.75" customHeight="1" x14ac:dyDescent="0.35">
      <c r="A6" s="55" t="str">
        <f>'Crisis Indicator Data'!A4</f>
        <v>Drought in South-West Angola</v>
      </c>
      <c r="B6" s="55" t="str">
        <f>Lists!G4</f>
        <v>Drought in South-West</v>
      </c>
      <c r="C6" s="55" t="str">
        <f>'Crisis Indicator Data'!C4</f>
        <v>AGO002</v>
      </c>
      <c r="D6" s="55" t="str">
        <f>'Crisis Indicator Data'!D4</f>
        <v>Angola</v>
      </c>
      <c r="E6" s="55" t="str">
        <f>'Crisis Indicator Data'!E4</f>
        <v>AGO</v>
      </c>
      <c r="F6" s="55" t="str">
        <f>'Crisis Indicator Data'!B4</f>
        <v>Drought</v>
      </c>
      <c r="G6" s="52">
        <f t="shared" si="0"/>
        <v>2.7</v>
      </c>
      <c r="H6" s="51">
        <f t="shared" si="1"/>
        <v>3</v>
      </c>
      <c r="I6" s="130" t="str">
        <f t="shared" si="2"/>
        <v>Medium</v>
      </c>
      <c r="J6" s="133" t="str">
        <f>INDEX(Trends!$D$3:$D$404,MATCH(C6,Trends!$C$3:$C$404,0))</f>
        <v>Decreasing</v>
      </c>
      <c r="K6" s="123" t="str">
        <f>IF(Reliability!B4="x","x",(IF(ROUNDUP(Reliability!B4,0)=1,"Very High",IF(ROUNDUP(Reliability!B4,0)=2,"High",IF(ROUNDUP(Reliability!B4,0)=3,"Medium",IF(ROUNDUP(Reliability!B4,0)=4,"Low","Very Low"))))))</f>
        <v>High</v>
      </c>
      <c r="L6" s="54">
        <f t="shared" si="3"/>
        <v>2</v>
      </c>
      <c r="M6" s="53">
        <f>'Impact of the crisis'!N7</f>
        <v>2.9</v>
      </c>
      <c r="N6" s="53">
        <f>'Impact of the crisis'!AB7</f>
        <v>1.4</v>
      </c>
      <c r="O6" s="54">
        <f>'Conditions of people affected'!R7</f>
        <v>3.55</v>
      </c>
      <c r="P6" s="53">
        <f>'Conditions of people affected'!K7</f>
        <v>4.0999999999999996</v>
      </c>
      <c r="Q6" s="53">
        <f>'Conditions of people affected'!Q7</f>
        <v>3</v>
      </c>
      <c r="R6" s="53">
        <f t="shared" si="4"/>
        <v>1.9</v>
      </c>
      <c r="S6" s="53">
        <f>'Complexity of the crisis'!X7</f>
        <v>3</v>
      </c>
      <c r="T6" s="53">
        <f>'Complexity of the crisis'!AN7</f>
        <v>0.5</v>
      </c>
      <c r="U6" s="139" t="str">
        <f>VLOOKUP(C6,Lists!$C$3:$E$300,3,FALSE)</f>
        <v>Africa</v>
      </c>
      <c r="V6" s="140">
        <v>45653</v>
      </c>
    </row>
    <row r="7" spans="1:22" ht="15.75" customHeight="1" x14ac:dyDescent="0.35">
      <c r="A7" s="55" t="str">
        <f>'Crisis Indicator Data'!A5</f>
        <v>Refugees from Nagorno-Karabakh in Armenia</v>
      </c>
      <c r="B7" s="55" t="str">
        <f>Lists!G5</f>
        <v>Refugees from Nagorno-Karabakh</v>
      </c>
      <c r="C7" s="55" t="str">
        <f>'Crisis Indicator Data'!C5</f>
        <v>ARM003</v>
      </c>
      <c r="D7" s="55" t="str">
        <f>'Crisis Indicator Data'!D5</f>
        <v>Armenia</v>
      </c>
      <c r="E7" s="55" t="str">
        <f>'Crisis Indicator Data'!E5</f>
        <v>ARM</v>
      </c>
      <c r="F7" s="55" t="str">
        <f>'Crisis Indicator Data'!B5</f>
        <v>Displacement,Socio-political</v>
      </c>
      <c r="G7" s="52">
        <f t="shared" si="0"/>
        <v>2.2000000000000002</v>
      </c>
      <c r="H7" s="51">
        <f t="shared" si="1"/>
        <v>3</v>
      </c>
      <c r="I7" s="130" t="str">
        <f t="shared" si="2"/>
        <v>Medium</v>
      </c>
      <c r="J7" s="133" t="str">
        <f>INDEX(Trends!$D$3:$D$404,MATCH(C7,Trends!$C$3:$C$404,0))</f>
        <v>-</v>
      </c>
      <c r="K7" s="123" t="str">
        <f>IF(Reliability!B5="x","x",(IF(ROUNDUP(Reliability!B5,0)=1,"Very High",IF(ROUNDUP(Reliability!B5,0)=2,"High",IF(ROUNDUP(Reliability!B5,0)=3,"Medium",IF(ROUNDUP(Reliability!B5,0)=4,"Low","Very Low"))))))</f>
        <v>Very High</v>
      </c>
      <c r="L7" s="54">
        <f t="shared" si="3"/>
        <v>2.2999999999999998</v>
      </c>
      <c r="M7" s="53">
        <f>'Impact of the crisis'!N8</f>
        <v>3.1</v>
      </c>
      <c r="N7" s="53">
        <f>'Impact of the crisis'!AB8</f>
        <v>1.8</v>
      </c>
      <c r="O7" s="54">
        <f>'Conditions of people affected'!R8</f>
        <v>2.6</v>
      </c>
      <c r="P7" s="53">
        <f>'Conditions of people affected'!K8</f>
        <v>2.2000000000000002</v>
      </c>
      <c r="Q7" s="53">
        <f>'Conditions of people affected'!Q8</f>
        <v>3</v>
      </c>
      <c r="R7" s="53">
        <f t="shared" si="4"/>
        <v>1.4</v>
      </c>
      <c r="S7" s="53">
        <f>'Complexity of the crisis'!X8</f>
        <v>1.7</v>
      </c>
      <c r="T7" s="53">
        <f>'Complexity of the crisis'!AN8</f>
        <v>1</v>
      </c>
      <c r="U7" s="139" t="str">
        <f>VLOOKUP(C7,Lists!$C$3:$E$300,3,FALSE)</f>
        <v>Middle east</v>
      </c>
      <c r="V7" s="140">
        <v>45650</v>
      </c>
    </row>
    <row r="8" spans="1:22" ht="15.75" customHeight="1" x14ac:dyDescent="0.35">
      <c r="A8" s="55" t="str">
        <f>'Crisis Indicator Data'!A6</f>
        <v>Complex in Burundi</v>
      </c>
      <c r="B8" s="55" t="str">
        <f>Lists!G6</f>
        <v xml:space="preserve">Complex crisis </v>
      </c>
      <c r="C8" s="55" t="str">
        <f>'Crisis Indicator Data'!C6</f>
        <v>BDI001</v>
      </c>
      <c r="D8" s="55" t="str">
        <f>'Crisis Indicator Data'!D6</f>
        <v>Burundi</v>
      </c>
      <c r="E8" s="55" t="str">
        <f>'Crisis Indicator Data'!E6</f>
        <v>BDI</v>
      </c>
      <c r="F8" s="55" t="str">
        <f>'Crisis Indicator Data'!B6</f>
        <v>Violence,Displacement,Floods</v>
      </c>
      <c r="G8" s="52">
        <f t="shared" si="0"/>
        <v>3.3</v>
      </c>
      <c r="H8" s="51">
        <f t="shared" si="1"/>
        <v>4</v>
      </c>
      <c r="I8" s="130" t="str">
        <f t="shared" si="2"/>
        <v>High</v>
      </c>
      <c r="J8" s="133" t="str">
        <f>INDEX(Trends!$D$3:$D$404,MATCH(C8,Trends!$C$3:$C$404,0))</f>
        <v>Stable</v>
      </c>
      <c r="K8" s="123" t="str">
        <f>IF(Reliability!B6="x","x",(IF(ROUNDUP(Reliability!B6,0)=1,"Very High",IF(ROUNDUP(Reliability!B6,0)=2,"High",IF(ROUNDUP(Reliability!B6,0)=3,"Medium",IF(ROUNDUP(Reliability!B6,0)=4,"Low","Very Low"))))))</f>
        <v>Very High</v>
      </c>
      <c r="L8" s="54">
        <f t="shared" si="3"/>
        <v>3.4</v>
      </c>
      <c r="M8" s="53">
        <f>'Impact of the crisis'!N9</f>
        <v>4</v>
      </c>
      <c r="N8" s="53">
        <f>'Impact of the crisis'!AB9</f>
        <v>3</v>
      </c>
      <c r="O8" s="54">
        <f>'Conditions of people affected'!R9</f>
        <v>3.25</v>
      </c>
      <c r="P8" s="53">
        <f>'Conditions of people affected'!K9</f>
        <v>3.5</v>
      </c>
      <c r="Q8" s="53">
        <f>'Conditions of people affected'!Q9</f>
        <v>3</v>
      </c>
      <c r="R8" s="53">
        <f t="shared" si="4"/>
        <v>3.2</v>
      </c>
      <c r="S8" s="53">
        <f>'Complexity of the crisis'!X9</f>
        <v>2.8</v>
      </c>
      <c r="T8" s="53">
        <f>'Complexity of the crisis'!AN9</f>
        <v>3.5</v>
      </c>
      <c r="U8" s="139" t="str">
        <f>VLOOKUP(C8,Lists!$C$3:$E$300,3,FALSE)</f>
        <v>Africa</v>
      </c>
      <c r="V8" s="140">
        <v>45645</v>
      </c>
    </row>
    <row r="9" spans="1:22" ht="15.75" customHeight="1" x14ac:dyDescent="0.35">
      <c r="A9" s="55" t="str">
        <f>'Crisis Indicator Data'!A7</f>
        <v>Conflict in northern region</v>
      </c>
      <c r="B9" s="55" t="str">
        <f>Lists!G7</f>
        <v>Conflict in northern region in Benin</v>
      </c>
      <c r="C9" s="55" t="str">
        <f>'Crisis Indicator Data'!C7</f>
        <v>BEN002</v>
      </c>
      <c r="D9" s="55" t="str">
        <f>'Crisis Indicator Data'!D7</f>
        <v>Benin</v>
      </c>
      <c r="E9" s="55" t="str">
        <f>'Crisis Indicator Data'!E7</f>
        <v>BEN</v>
      </c>
      <c r="F9" s="55" t="str">
        <f>'Crisis Indicator Data'!B7</f>
        <v>Conflict,Displacement,Violence</v>
      </c>
      <c r="G9" s="52">
        <f t="shared" si="0"/>
        <v>1.9</v>
      </c>
      <c r="H9" s="51">
        <f t="shared" si="1"/>
        <v>2</v>
      </c>
      <c r="I9" s="130" t="str">
        <f t="shared" si="2"/>
        <v>Low</v>
      </c>
      <c r="J9" s="133" t="str">
        <f>INDEX(Trends!$D$3:$D$404,MATCH(C9,Trends!$C$3:$C$404,0))</f>
        <v>Decreasing</v>
      </c>
      <c r="K9" s="123" t="str">
        <f>IF(Reliability!B7="x","x",(IF(ROUNDUP(Reliability!B7,0)=1,"Very High",IF(ROUNDUP(Reliability!B7,0)=2,"High",IF(ROUNDUP(Reliability!B7,0)=3,"Medium",IF(ROUNDUP(Reliability!B7,0)=4,"Low","Very Low"))))))</f>
        <v>Very High</v>
      </c>
      <c r="L9" s="54">
        <f t="shared" si="3"/>
        <v>2.2000000000000002</v>
      </c>
      <c r="M9" s="53">
        <f>'Impact of the crisis'!N10</f>
        <v>1.7</v>
      </c>
      <c r="N9" s="53">
        <f>'Impact of the crisis'!AB10</f>
        <v>2.4</v>
      </c>
      <c r="O9" s="54">
        <f>'Conditions of people affected'!R10</f>
        <v>1.65</v>
      </c>
      <c r="P9" s="53">
        <f>'Conditions of people affected'!K10</f>
        <v>1.3</v>
      </c>
      <c r="Q9" s="53">
        <f>'Conditions of people affected'!Q10</f>
        <v>2</v>
      </c>
      <c r="R9" s="53">
        <f t="shared" si="4"/>
        <v>2.2000000000000002</v>
      </c>
      <c r="S9" s="53">
        <f>'Complexity of the crisis'!X10</f>
        <v>2.4</v>
      </c>
      <c r="T9" s="53">
        <f>'Complexity of the crisis'!AN10</f>
        <v>2</v>
      </c>
      <c r="U9" s="139" t="str">
        <f>VLOOKUP(C9,Lists!$C$3:$E$300,3,FALSE)</f>
        <v>Africa</v>
      </c>
      <c r="V9" s="140">
        <v>45654</v>
      </c>
    </row>
    <row r="10" spans="1:22" ht="15.75" customHeight="1" x14ac:dyDescent="0.35">
      <c r="A10" s="55" t="str">
        <f>'Crisis Indicator Data'!A8</f>
        <v>Conflict in Burkina Faso</v>
      </c>
      <c r="B10" s="55" t="str">
        <f>Lists!G8</f>
        <v>Conflict</v>
      </c>
      <c r="C10" s="55" t="str">
        <f>'Crisis Indicator Data'!C8</f>
        <v>BFA002</v>
      </c>
      <c r="D10" s="55" t="str">
        <f>'Crisis Indicator Data'!D8</f>
        <v>Burkina Faso</v>
      </c>
      <c r="E10" s="55" t="str">
        <f>'Crisis Indicator Data'!E8</f>
        <v>BFA</v>
      </c>
      <c r="F10" s="55" t="str">
        <f>'Crisis Indicator Data'!B8</f>
        <v>Conflict,Displacement,Violence</v>
      </c>
      <c r="G10" s="52">
        <f t="shared" si="0"/>
        <v>4.2</v>
      </c>
      <c r="H10" s="51">
        <f t="shared" si="1"/>
        <v>5</v>
      </c>
      <c r="I10" s="130" t="str">
        <f t="shared" si="2"/>
        <v>Very High</v>
      </c>
      <c r="J10" s="133" t="str">
        <f>INDEX(Trends!$D$3:$D$404,MATCH(C10,Trends!$C$3:$C$404,0))</f>
        <v>Stable</v>
      </c>
      <c r="K10" s="123" t="str">
        <f>IF(Reliability!B8="x","x",(IF(ROUNDUP(Reliability!B8,0)=1,"Very High",IF(ROUNDUP(Reliability!B8,0)=2,"High",IF(ROUNDUP(Reliability!B8,0)=3,"Medium",IF(ROUNDUP(Reliability!B8,0)=4,"Low","Very Low"))))))</f>
        <v>High</v>
      </c>
      <c r="L10" s="54">
        <f t="shared" si="3"/>
        <v>4.3</v>
      </c>
      <c r="M10" s="53">
        <f>'Impact of the crisis'!N11</f>
        <v>4.7</v>
      </c>
      <c r="N10" s="53">
        <f>'Impact of the crisis'!AB11</f>
        <v>4.0999999999999996</v>
      </c>
      <c r="O10" s="54">
        <f>'Conditions of people affected'!R11</f>
        <v>4.3499999999999996</v>
      </c>
      <c r="P10" s="53">
        <f>'Conditions of people affected'!K11</f>
        <v>4.7</v>
      </c>
      <c r="Q10" s="53">
        <f>'Conditions of people affected'!Q11</f>
        <v>4</v>
      </c>
      <c r="R10" s="53">
        <f t="shared" si="4"/>
        <v>4</v>
      </c>
      <c r="S10" s="53">
        <f>'Complexity of the crisis'!X11</f>
        <v>3.4</v>
      </c>
      <c r="T10" s="53">
        <f>'Complexity of the crisis'!AN11</f>
        <v>4.5</v>
      </c>
      <c r="U10" s="139" t="str">
        <f>VLOOKUP(C10,Lists!$C$3:$E$300,3,FALSE)</f>
        <v>Africa</v>
      </c>
      <c r="V10" s="140">
        <v>45654</v>
      </c>
    </row>
    <row r="11" spans="1:22" ht="15.75" customHeight="1" x14ac:dyDescent="0.35">
      <c r="A11" s="55" t="str">
        <f>'Crisis Indicator Data'!A9</f>
        <v>Mutliple crises in Bangladesh</v>
      </c>
      <c r="B11" s="55" t="str">
        <f>Lists!G9</f>
        <v>Country Level</v>
      </c>
      <c r="C11" s="55" t="str">
        <f>'Crisis Indicator Data'!C9</f>
        <v>BGD001</v>
      </c>
      <c r="D11" s="55" t="str">
        <f>'Crisis Indicator Data'!D9</f>
        <v>Bangladesh</v>
      </c>
      <c r="E11" s="55" t="str">
        <f>'Crisis Indicator Data'!E9</f>
        <v>BGD</v>
      </c>
      <c r="F11" s="55" t="str">
        <f>'Crisis Indicator Data'!B9</f>
        <v>Conflict,Violence,Displacement,Floods</v>
      </c>
      <c r="G11" s="52">
        <f t="shared" si="0"/>
        <v>4</v>
      </c>
      <c r="H11" s="51">
        <f t="shared" si="1"/>
        <v>4</v>
      </c>
      <c r="I11" s="130" t="str">
        <f t="shared" si="2"/>
        <v>High</v>
      </c>
      <c r="J11" s="133" t="str">
        <f>INDEX(Trends!$D$3:$D$404,MATCH(C11,Trends!$C$3:$C$404,0))</f>
        <v>Stable</v>
      </c>
      <c r="K11" s="123" t="str">
        <f>IF(Reliability!B9="x","x",(IF(ROUNDUP(Reliability!B9,0)=1,"Very High",IF(ROUNDUP(Reliability!B9,0)=2,"High",IF(ROUNDUP(Reliability!B9,0)=3,"Medium",IF(ROUNDUP(Reliability!B9,0)=4,"Low","Very Low"))))))</f>
        <v>Very High</v>
      </c>
      <c r="L11" s="54">
        <f t="shared" si="3"/>
        <v>3.8</v>
      </c>
      <c r="M11" s="53">
        <f>'Impact of the crisis'!N12</f>
        <v>4.7</v>
      </c>
      <c r="N11" s="53">
        <f>'Impact of the crisis'!AB12</f>
        <v>3.2</v>
      </c>
      <c r="O11" s="54">
        <f>'Conditions of people affected'!R12</f>
        <v>4.5</v>
      </c>
      <c r="P11" s="53">
        <f>'Conditions of people affected'!K12</f>
        <v>5</v>
      </c>
      <c r="Q11" s="53">
        <f>'Conditions of people affected'!Q12</f>
        <v>4</v>
      </c>
      <c r="R11" s="53">
        <f t="shared" si="4"/>
        <v>3.4</v>
      </c>
      <c r="S11" s="53">
        <f>'Complexity of the crisis'!X12</f>
        <v>2.7</v>
      </c>
      <c r="T11" s="53">
        <f>'Complexity of the crisis'!AN12</f>
        <v>4</v>
      </c>
      <c r="U11" s="139" t="str">
        <f>VLOOKUP(C11,Lists!$C$3:$E$300,3,FALSE)</f>
        <v>Asia</v>
      </c>
      <c r="V11" s="140">
        <v>45649</v>
      </c>
    </row>
    <row r="12" spans="1:22" ht="15.75" customHeight="1" x14ac:dyDescent="0.35">
      <c r="A12" s="55" t="str">
        <f>'Crisis Indicator Data'!A10</f>
        <v>Rohingya refugee crisis</v>
      </c>
      <c r="B12" s="55" t="str">
        <f>Lists!G10</f>
        <v>Rohingya Refugees</v>
      </c>
      <c r="C12" s="55" t="str">
        <f>'Crisis Indicator Data'!C10</f>
        <v>BGD002</v>
      </c>
      <c r="D12" s="55" t="str">
        <f>'Crisis Indicator Data'!D10</f>
        <v>Bangladesh</v>
      </c>
      <c r="E12" s="55" t="str">
        <f>'Crisis Indicator Data'!E10</f>
        <v>BGD</v>
      </c>
      <c r="F12" s="55" t="str">
        <f>'Crisis Indicator Data'!B10</f>
        <v>Conflict,Violence,Displacement</v>
      </c>
      <c r="G12" s="52">
        <f t="shared" si="0"/>
        <v>3.1</v>
      </c>
      <c r="H12" s="51">
        <f t="shared" si="1"/>
        <v>4</v>
      </c>
      <c r="I12" s="130" t="str">
        <f t="shared" si="2"/>
        <v>High</v>
      </c>
      <c r="J12" s="133" t="str">
        <f>INDEX(Trends!$D$3:$D$404,MATCH(C12,Trends!$C$3:$C$404,0))</f>
        <v>Decreasing</v>
      </c>
      <c r="K12" s="123" t="str">
        <f>IF(Reliability!B10="x","x",(IF(ROUNDUP(Reliability!B10,0)=1,"Very High",IF(ROUNDUP(Reliability!B10,0)=2,"High",IF(ROUNDUP(Reliability!B10,0)=3,"Medium",IF(ROUNDUP(Reliability!B10,0)=4,"Low","Very Low"))))))</f>
        <v>Very High</v>
      </c>
      <c r="L12" s="54">
        <f t="shared" si="3"/>
        <v>2.8</v>
      </c>
      <c r="M12" s="53">
        <f>'Impact of the crisis'!N13</f>
        <v>0.2</v>
      </c>
      <c r="N12" s="53">
        <f>'Impact of the crisis'!AB13</f>
        <v>3.7</v>
      </c>
      <c r="O12" s="54">
        <f>'Conditions of people affected'!R13</f>
        <v>3.35</v>
      </c>
      <c r="P12" s="53">
        <f>'Conditions of people affected'!K13</f>
        <v>3.7</v>
      </c>
      <c r="Q12" s="53">
        <f>'Conditions of people affected'!Q13</f>
        <v>3</v>
      </c>
      <c r="R12" s="53">
        <f t="shared" si="4"/>
        <v>2.9</v>
      </c>
      <c r="S12" s="53">
        <f>'Complexity of the crisis'!X13</f>
        <v>2.7</v>
      </c>
      <c r="T12" s="53">
        <f>'Complexity of the crisis'!AN13</f>
        <v>3</v>
      </c>
      <c r="U12" s="139" t="str">
        <f>VLOOKUP(C12,Lists!$C$3:$E$300,3,FALSE)</f>
        <v>Asia</v>
      </c>
      <c r="V12" s="140">
        <v>45649</v>
      </c>
    </row>
    <row r="13" spans="1:22" ht="15.75" customHeight="1" x14ac:dyDescent="0.35">
      <c r="A13" s="55" t="str">
        <f>'Crisis Indicator Data'!A11</f>
        <v>Chronic Food Security Crisis in Bangladesh</v>
      </c>
      <c r="B13" s="55" t="str">
        <f>Lists!G11</f>
        <v>Chronic Food Security Crisis in Bangladesh</v>
      </c>
      <c r="C13" s="55" t="str">
        <f>'Crisis Indicator Data'!C11</f>
        <v>BGD012</v>
      </c>
      <c r="D13" s="55" t="str">
        <f>'Crisis Indicator Data'!D11</f>
        <v>Bangladesh</v>
      </c>
      <c r="E13" s="55" t="str">
        <f>'Crisis Indicator Data'!E11</f>
        <v>BGD</v>
      </c>
      <c r="F13" s="55" t="str">
        <f>'Crisis Indicator Data'!B11</f>
        <v>Food Security,Socio-political,Cyclone,Floods,Other seasonal event</v>
      </c>
      <c r="G13" s="52">
        <f t="shared" si="0"/>
        <v>3.7</v>
      </c>
      <c r="H13" s="51">
        <f t="shared" si="1"/>
        <v>4</v>
      </c>
      <c r="I13" s="130" t="str">
        <f t="shared" si="2"/>
        <v>High</v>
      </c>
      <c r="J13" s="133" t="str">
        <f>INDEX(Trends!$D$3:$D$404,MATCH(C13,Trends!$C$3:$C$404,0))</f>
        <v>Increasing</v>
      </c>
      <c r="K13" s="123" t="str">
        <f>IF(Reliability!B11="x","x",(IF(ROUNDUP(Reliability!B11,0)=1,"Very High",IF(ROUNDUP(Reliability!B11,0)=2,"High",IF(ROUNDUP(Reliability!B11,0)=3,"Medium",IF(ROUNDUP(Reliability!B11,0)=4,"Low","Very Low"))))))</f>
        <v>Very High</v>
      </c>
      <c r="L13" s="54">
        <f t="shared" si="3"/>
        <v>4.2</v>
      </c>
      <c r="M13" s="53">
        <f>'Impact of the crisis'!N14</f>
        <v>4.7</v>
      </c>
      <c r="N13" s="53">
        <f>'Impact of the crisis'!AB14</f>
        <v>3.95</v>
      </c>
      <c r="O13" s="54">
        <f>'Conditions of people affected'!R14</f>
        <v>4.5</v>
      </c>
      <c r="P13" s="53">
        <f>'Conditions of people affected'!K14</f>
        <v>5</v>
      </c>
      <c r="Q13" s="53">
        <f>'Conditions of people affected'!Q14</f>
        <v>4</v>
      </c>
      <c r="R13" s="53">
        <f t="shared" si="4"/>
        <v>2.1</v>
      </c>
      <c r="S13" s="53">
        <f>'Complexity of the crisis'!X14</f>
        <v>2.7</v>
      </c>
      <c r="T13" s="53">
        <f>'Complexity of the crisis'!AN14</f>
        <v>1.5</v>
      </c>
      <c r="U13" s="139" t="str">
        <f>VLOOKUP(C13,Lists!$C$3:$E$300,3,FALSE)</f>
        <v>Asia</v>
      </c>
      <c r="V13" s="140">
        <v>45649</v>
      </c>
    </row>
    <row r="14" spans="1:22" ht="15.75" customHeight="1" x14ac:dyDescent="0.35">
      <c r="A14" s="55" t="str">
        <f>'Crisis Indicator Data'!A12</f>
        <v>Cyclone Remal</v>
      </c>
      <c r="B14" s="55" t="str">
        <f>Lists!G12</f>
        <v>Cyclone Remal in Bangladesh</v>
      </c>
      <c r="C14" s="55" t="str">
        <f>'Crisis Indicator Data'!C12</f>
        <v>BGD013</v>
      </c>
      <c r="D14" s="55" t="str">
        <f>'Crisis Indicator Data'!D12</f>
        <v>Bangladesh</v>
      </c>
      <c r="E14" s="55" t="str">
        <f>'Crisis Indicator Data'!E12</f>
        <v>BGD</v>
      </c>
      <c r="F14" s="55" t="str">
        <f>'Crisis Indicator Data'!B12</f>
        <v>Cyclone,Floods</v>
      </c>
      <c r="G14" s="52">
        <f t="shared" si="0"/>
        <v>2.7</v>
      </c>
      <c r="H14" s="51">
        <f t="shared" si="1"/>
        <v>3</v>
      </c>
      <c r="I14" s="130" t="str">
        <f t="shared" si="2"/>
        <v>Medium</v>
      </c>
      <c r="J14" s="133" t="str">
        <f>INDEX(Trends!$D$3:$D$404,MATCH(C14,Trends!$C$3:$C$404,0))</f>
        <v>Stable</v>
      </c>
      <c r="K14" s="123" t="str">
        <f>IF(Reliability!B12="x","x",(IF(ROUNDUP(Reliability!B12,0)=1,"Very High",IF(ROUNDUP(Reliability!B12,0)=2,"High",IF(ROUNDUP(Reliability!B12,0)=3,"Medium",IF(ROUNDUP(Reliability!B12,0)=4,"Low","Very Low"))))))</f>
        <v>Very High</v>
      </c>
      <c r="L14" s="54">
        <f t="shared" si="3"/>
        <v>2.2000000000000002</v>
      </c>
      <c r="M14" s="53">
        <f>'Impact of the crisis'!N15</f>
        <v>2.7</v>
      </c>
      <c r="N14" s="53">
        <f>'Impact of the crisis'!AB15</f>
        <v>2</v>
      </c>
      <c r="O14" s="54">
        <f>'Conditions of people affected'!R15</f>
        <v>2.75</v>
      </c>
      <c r="P14" s="53">
        <f>'Conditions of people affected'!K15</f>
        <v>3.5</v>
      </c>
      <c r="Q14" s="53">
        <f>'Conditions of people affected'!Q15</f>
        <v>2</v>
      </c>
      <c r="R14" s="53">
        <f t="shared" si="4"/>
        <v>2.9</v>
      </c>
      <c r="S14" s="53">
        <f>'Complexity of the crisis'!X15</f>
        <v>2.7</v>
      </c>
      <c r="T14" s="53">
        <f>'Complexity of the crisis'!AN15</f>
        <v>3</v>
      </c>
      <c r="U14" s="139" t="str">
        <f>VLOOKUP(C14,Lists!$C$3:$E$300,3,FALSE)</f>
        <v>Asia</v>
      </c>
      <c r="V14" s="140">
        <v>45649</v>
      </c>
    </row>
    <row r="15" spans="1:22" ht="15.75" customHeight="1" x14ac:dyDescent="0.35">
      <c r="A15" s="55" t="str">
        <f>'Crisis Indicator Data'!A13</f>
        <v>2024 Monsoon Floods in Bangladesh</v>
      </c>
      <c r="B15" s="55" t="str">
        <f>Lists!G13</f>
        <v>2024 Monsoon Floods</v>
      </c>
      <c r="C15" s="55" t="str">
        <f>'Crisis Indicator Data'!C13</f>
        <v>BGD014</v>
      </c>
      <c r="D15" s="55" t="str">
        <f>'Crisis Indicator Data'!D13</f>
        <v>Bangladesh</v>
      </c>
      <c r="E15" s="55" t="str">
        <f>'Crisis Indicator Data'!E13</f>
        <v>BGD</v>
      </c>
      <c r="F15" s="55" t="str">
        <f>'Crisis Indicator Data'!B13</f>
        <v>Floods</v>
      </c>
      <c r="G15" s="52">
        <f t="shared" si="0"/>
        <v>3.3</v>
      </c>
      <c r="H15" s="51">
        <f t="shared" si="1"/>
        <v>4</v>
      </c>
      <c r="I15" s="130" t="str">
        <f t="shared" si="2"/>
        <v>High</v>
      </c>
      <c r="J15" s="133" t="str">
        <f>INDEX(Trends!$D$3:$D$404,MATCH(C15,Trends!$C$3:$C$404,0))</f>
        <v>Increasing</v>
      </c>
      <c r="K15" s="123" t="str">
        <f>IF(Reliability!B13="x","x",(IF(ROUNDUP(Reliability!B13,0)=1,"Very High",IF(ROUNDUP(Reliability!B13,0)=2,"High",IF(ROUNDUP(Reliability!B13,0)=3,"Medium",IF(ROUNDUP(Reliability!B13,0)=4,"Low","Very Low"))))))</f>
        <v>Very High</v>
      </c>
      <c r="L15" s="54">
        <f t="shared" si="3"/>
        <v>2.7</v>
      </c>
      <c r="M15" s="53">
        <f>'Impact of the crisis'!N16</f>
        <v>3.1</v>
      </c>
      <c r="N15" s="53">
        <f>'Impact of the crisis'!AB16</f>
        <v>2.5</v>
      </c>
      <c r="O15" s="54">
        <f>'Conditions of people affected'!R16</f>
        <v>3.75</v>
      </c>
      <c r="P15" s="53">
        <f>'Conditions of people affected'!K16</f>
        <v>4.5</v>
      </c>
      <c r="Q15" s="53">
        <f>'Conditions of people affected'!Q16</f>
        <v>3</v>
      </c>
      <c r="R15" s="53">
        <f t="shared" si="4"/>
        <v>2.9</v>
      </c>
      <c r="S15" s="53">
        <f>'Complexity of the crisis'!X16</f>
        <v>2.7</v>
      </c>
      <c r="T15" s="53">
        <f>'Complexity of the crisis'!AN16</f>
        <v>3</v>
      </c>
      <c r="U15" s="139" t="str">
        <f>VLOOKUP(C15,Lists!$C$3:$E$300,3,FALSE)</f>
        <v>Asia</v>
      </c>
      <c r="V15" s="140">
        <v>45649</v>
      </c>
    </row>
    <row r="16" spans="1:22" ht="15.75" customHeight="1" x14ac:dyDescent="0.35">
      <c r="A16" s="55" t="str">
        <f>'Crisis Indicator Data'!A14</f>
        <v>Displacement from Russia-Ukraine conflict in Bulgaria</v>
      </c>
      <c r="B16" s="55" t="str">
        <f>Lists!G14</f>
        <v>Displacement from Russia-Ukraine conflict</v>
      </c>
      <c r="C16" s="55" t="str">
        <f>'Crisis Indicator Data'!C14</f>
        <v>BGR002</v>
      </c>
      <c r="D16" s="55" t="str">
        <f>'Crisis Indicator Data'!D14</f>
        <v>Bulgaria</v>
      </c>
      <c r="E16" s="55" t="str">
        <f>'Crisis Indicator Data'!E14</f>
        <v>BGR</v>
      </c>
      <c r="F16" s="55" t="str">
        <f>'Crisis Indicator Data'!B14</f>
        <v>Conflict,Displacement</v>
      </c>
      <c r="G16" s="52">
        <f t="shared" si="0"/>
        <v>1.5</v>
      </c>
      <c r="H16" s="51">
        <f t="shared" si="1"/>
        <v>2</v>
      </c>
      <c r="I16" s="130" t="str">
        <f t="shared" si="2"/>
        <v>Low</v>
      </c>
      <c r="J16" s="133" t="str">
        <f>INDEX(Trends!$D$3:$D$404,MATCH(C16,Trends!$C$3:$C$404,0))</f>
        <v>Increasing</v>
      </c>
      <c r="K16" s="123" t="str">
        <f>IF(Reliability!B14="x","x",(IF(ROUNDUP(Reliability!B14,0)=1,"Very High",IF(ROUNDUP(Reliability!B14,0)=2,"High",IF(ROUNDUP(Reliability!B14,0)=3,"Medium",IF(ROUNDUP(Reliability!B14,0)=4,"Low","Very Low"))))))</f>
        <v>Very High</v>
      </c>
      <c r="L16" s="54">
        <f t="shared" si="3"/>
        <v>2.5</v>
      </c>
      <c r="M16" s="53">
        <f>'Impact of the crisis'!N17</f>
        <v>4</v>
      </c>
      <c r="N16" s="53">
        <f>'Impact of the crisis'!AB17</f>
        <v>1.4</v>
      </c>
      <c r="O16" s="54">
        <f>'Conditions of people affected'!R17</f>
        <v>1.2</v>
      </c>
      <c r="P16" s="53">
        <f>'Conditions of people affected'!K17</f>
        <v>1.4</v>
      </c>
      <c r="Q16" s="53">
        <f>'Conditions of people affected'!Q17</f>
        <v>1</v>
      </c>
      <c r="R16" s="53">
        <f t="shared" si="4"/>
        <v>1.1000000000000001</v>
      </c>
      <c r="S16" s="53">
        <f>'Complexity of the crisis'!X17</f>
        <v>1.2</v>
      </c>
      <c r="T16" s="53">
        <f>'Complexity of the crisis'!AN17</f>
        <v>1</v>
      </c>
      <c r="U16" s="139" t="str">
        <f>VLOOKUP(C16,Lists!$C$3:$E$300,3,FALSE)</f>
        <v>Europe</v>
      </c>
      <c r="V16" s="140">
        <v>45652</v>
      </c>
    </row>
    <row r="17" spans="1:22" ht="15.75" customHeight="1" x14ac:dyDescent="0.35">
      <c r="A17" s="55" t="str">
        <f>'Crisis Indicator Data'!A15</f>
        <v>Displacement from Russia-Ukraine conflict in Belarus</v>
      </c>
      <c r="B17" s="55" t="str">
        <f>Lists!G15</f>
        <v>Displacement from Russia-Ukraine conflict</v>
      </c>
      <c r="C17" s="55" t="str">
        <f>'Crisis Indicator Data'!C15</f>
        <v>BLR002</v>
      </c>
      <c r="D17" s="55" t="str">
        <f>'Crisis Indicator Data'!D15</f>
        <v>Belarus</v>
      </c>
      <c r="E17" s="55" t="str">
        <f>'Crisis Indicator Data'!E15</f>
        <v>BLR</v>
      </c>
      <c r="F17" s="55" t="str">
        <f>'Crisis Indicator Data'!B15</f>
        <v>Displacement,Conflict</v>
      </c>
      <c r="G17" s="52">
        <f t="shared" si="0"/>
        <v>1.9</v>
      </c>
      <c r="H17" s="51">
        <f t="shared" si="1"/>
        <v>2</v>
      </c>
      <c r="I17" s="130" t="str">
        <f t="shared" si="2"/>
        <v>Low</v>
      </c>
      <c r="J17" s="133" t="str">
        <f>INDEX(Trends!$D$3:$D$404,MATCH(C17,Trends!$C$3:$C$404,0))</f>
        <v>Increasing</v>
      </c>
      <c r="K17" s="123" t="str">
        <f>IF(Reliability!B15="x","x",(IF(ROUNDUP(Reliability!B15,0)=1,"Very High",IF(ROUNDUP(Reliability!B15,0)=2,"High",IF(ROUNDUP(Reliability!B15,0)=3,"Medium",IF(ROUNDUP(Reliability!B15,0)=4,"Low","Very Low"))))))</f>
        <v>Very High</v>
      </c>
      <c r="L17" s="54">
        <f t="shared" si="3"/>
        <v>2.6</v>
      </c>
      <c r="M17" s="53">
        <f>'Impact of the crisis'!N18</f>
        <v>4.3</v>
      </c>
      <c r="N17" s="53">
        <f>'Impact of the crisis'!AB18</f>
        <v>1.3</v>
      </c>
      <c r="O17" s="54">
        <f>'Conditions of people affected'!R18</f>
        <v>1.05</v>
      </c>
      <c r="P17" s="53">
        <f>'Conditions of people affected'!K18</f>
        <v>1.1000000000000001</v>
      </c>
      <c r="Q17" s="53">
        <f>'Conditions of people affected'!Q18</f>
        <v>1</v>
      </c>
      <c r="R17" s="53">
        <f t="shared" si="4"/>
        <v>2.5</v>
      </c>
      <c r="S17" s="53">
        <f>'Complexity of the crisis'!X18</f>
        <v>2.4</v>
      </c>
      <c r="T17" s="53">
        <f>'Complexity of the crisis'!AN18</f>
        <v>2.5</v>
      </c>
      <c r="U17" s="139" t="str">
        <f>VLOOKUP(C17,Lists!$C$3:$E$300,3,FALSE)</f>
        <v>Europe</v>
      </c>
      <c r="V17" s="140">
        <v>45652</v>
      </c>
    </row>
    <row r="18" spans="1:22" ht="15.75" customHeight="1" x14ac:dyDescent="0.35">
      <c r="A18" s="55" t="str">
        <f>'Crisis Indicator Data'!A16</f>
        <v>Country level Brazil</v>
      </c>
      <c r="B18" s="55" t="str">
        <f>Lists!G16</f>
        <v>Country level</v>
      </c>
      <c r="C18" s="55" t="str">
        <f>'Crisis Indicator Data'!C16</f>
        <v>BRA001</v>
      </c>
      <c r="D18" s="55" t="str">
        <f>'Crisis Indicator Data'!D16</f>
        <v>Brazil</v>
      </c>
      <c r="E18" s="55" t="str">
        <f>'Crisis Indicator Data'!E16</f>
        <v>BRA</v>
      </c>
      <c r="F18" s="55" t="str">
        <f>'Crisis Indicator Data'!B16</f>
        <v>Displacement,Floods</v>
      </c>
      <c r="G18" s="52">
        <f t="shared" si="0"/>
        <v>2.5</v>
      </c>
      <c r="H18" s="51">
        <f t="shared" si="1"/>
        <v>3</v>
      </c>
      <c r="I18" s="130" t="str">
        <f t="shared" si="2"/>
        <v>Medium</v>
      </c>
      <c r="J18" s="133" t="str">
        <f>INDEX(Trends!$D$3:$D$404,MATCH(C18,Trends!$C$3:$C$404,0))</f>
        <v>Decreasing</v>
      </c>
      <c r="K18" s="123" t="str">
        <f>IF(Reliability!B16="x","x",(IF(ROUNDUP(Reliability!B16,0)=1,"Very High",IF(ROUNDUP(Reliability!B16,0)=2,"High",IF(ROUNDUP(Reliability!B16,0)=3,"Medium",IF(ROUNDUP(Reliability!B16,0)=4,"Low","Very Low"))))))</f>
        <v>High</v>
      </c>
      <c r="L18" s="54">
        <f t="shared" si="3"/>
        <v>3.5</v>
      </c>
      <c r="M18" s="53">
        <f>'Impact of the crisis'!N19</f>
        <v>4.2</v>
      </c>
      <c r="N18" s="53">
        <f>'Impact of the crisis'!AB19</f>
        <v>3.1</v>
      </c>
      <c r="O18" s="54">
        <f>'Conditions of people affected'!R19</f>
        <v>2.35</v>
      </c>
      <c r="P18" s="53">
        <f>'Conditions of people affected'!K19</f>
        <v>3.7</v>
      </c>
      <c r="Q18" s="53">
        <f>'Conditions of people affected'!Q19</f>
        <v>1</v>
      </c>
      <c r="R18" s="53">
        <f t="shared" si="4"/>
        <v>1.8</v>
      </c>
      <c r="S18" s="53">
        <f>'Complexity of the crisis'!X19</f>
        <v>2.5</v>
      </c>
      <c r="T18" s="53">
        <f>'Complexity of the crisis'!AN19</f>
        <v>1</v>
      </c>
      <c r="U18" s="139" t="str">
        <f>VLOOKUP(C18,Lists!$C$3:$E$300,3,FALSE)</f>
        <v>Americas</v>
      </c>
      <c r="V18" s="140">
        <v>45610</v>
      </c>
    </row>
    <row r="19" spans="1:22" ht="15.75" customHeight="1" x14ac:dyDescent="0.35">
      <c r="A19" s="55" t="str">
        <f>'Crisis Indicator Data'!A17</f>
        <v>Venezuela displacement in Brazil</v>
      </c>
      <c r="B19" s="55" t="str">
        <f>Lists!G17</f>
        <v>Venezuelan refugees</v>
      </c>
      <c r="C19" s="55" t="str">
        <f>'Crisis Indicator Data'!C17</f>
        <v>BRA002</v>
      </c>
      <c r="D19" s="55" t="str">
        <f>'Crisis Indicator Data'!D17</f>
        <v>Brazil</v>
      </c>
      <c r="E19" s="55" t="str">
        <f>'Crisis Indicator Data'!E17</f>
        <v>BRA</v>
      </c>
      <c r="F19" s="55" t="str">
        <f>'Crisis Indicator Data'!B17</f>
        <v>Displacement</v>
      </c>
      <c r="G19" s="52">
        <f t="shared" si="0"/>
        <v>2.2999999999999998</v>
      </c>
      <c r="H19" s="51">
        <f t="shared" si="1"/>
        <v>3</v>
      </c>
      <c r="I19" s="130" t="str">
        <f t="shared" si="2"/>
        <v>Medium</v>
      </c>
      <c r="J19" s="133" t="str">
        <f>INDEX(Trends!$D$3:$D$404,MATCH(C19,Trends!$C$3:$C$404,0))</f>
        <v>Stable</v>
      </c>
      <c r="K19" s="123" t="str">
        <f>IF(Reliability!B17="x","x",(IF(ROUNDUP(Reliability!B17,0)=1,"Very High",IF(ROUNDUP(Reliability!B17,0)=2,"High",IF(ROUNDUP(Reliability!B17,0)=3,"Medium",IF(ROUNDUP(Reliability!B17,0)=4,"Low","Very Low"))))))</f>
        <v>High</v>
      </c>
      <c r="L19" s="54">
        <f t="shared" si="3"/>
        <v>2.8</v>
      </c>
      <c r="M19" s="53">
        <f>'Impact of the crisis'!N20</f>
        <v>3.8</v>
      </c>
      <c r="N19" s="53">
        <f>'Impact of the crisis'!AB20</f>
        <v>2.2000000000000002</v>
      </c>
      <c r="O19" s="54">
        <f>'Conditions of people affected'!R20</f>
        <v>1.95</v>
      </c>
      <c r="P19" s="53">
        <f>'Conditions of people affected'!K20</f>
        <v>2.9</v>
      </c>
      <c r="Q19" s="53">
        <f>'Conditions of people affected'!Q20</f>
        <v>1</v>
      </c>
      <c r="R19" s="53">
        <f t="shared" si="4"/>
        <v>2.2999999999999998</v>
      </c>
      <c r="S19" s="53">
        <f>'Complexity of the crisis'!X20</f>
        <v>2.5</v>
      </c>
      <c r="T19" s="53">
        <f>'Complexity of the crisis'!AN20</f>
        <v>2</v>
      </c>
      <c r="U19" s="139" t="str">
        <f>VLOOKUP(C19,Lists!$C$3:$E$300,3,FALSE)</f>
        <v>Americas</v>
      </c>
      <c r="V19" s="140">
        <v>45610</v>
      </c>
    </row>
    <row r="20" spans="1:22" ht="15.75" customHeight="1" x14ac:dyDescent="0.35">
      <c r="A20" s="55" t="str">
        <f>'Crisis Indicator Data'!A18</f>
        <v>Drought in the Amazonas</v>
      </c>
      <c r="B20" s="55" t="str">
        <f>Lists!G18</f>
        <v>Drought in the Amazonas</v>
      </c>
      <c r="C20" s="55" t="str">
        <f>'Crisis Indicator Data'!C18</f>
        <v>BRA004</v>
      </c>
      <c r="D20" s="55" t="str">
        <f>'Crisis Indicator Data'!D18</f>
        <v>Brazil</v>
      </c>
      <c r="E20" s="55" t="str">
        <f>'Crisis Indicator Data'!E18</f>
        <v>BRA</v>
      </c>
      <c r="F20" s="55" t="str">
        <f>'Crisis Indicator Data'!B18</f>
        <v>Drought</v>
      </c>
      <c r="G20" s="52">
        <f t="shared" si="0"/>
        <v>2.4</v>
      </c>
      <c r="H20" s="51">
        <f t="shared" si="1"/>
        <v>3</v>
      </c>
      <c r="I20" s="130" t="str">
        <f t="shared" si="2"/>
        <v>Medium</v>
      </c>
      <c r="J20" s="133" t="str">
        <f>INDEX(Trends!$D$3:$D$404,MATCH(C20,Trends!$C$3:$C$404,0))</f>
        <v>Increasing</v>
      </c>
      <c r="K20" s="123" t="str">
        <f>IF(Reliability!B18="x","x",(IF(ROUNDUP(Reliability!B18,0)=1,"Very High",IF(ROUNDUP(Reliability!B18,0)=2,"High",IF(ROUNDUP(Reliability!B18,0)=3,"Medium",IF(ROUNDUP(Reliability!B18,0)=4,"Low","Very Low"))))))</f>
        <v>Medium</v>
      </c>
      <c r="L20" s="54">
        <f t="shared" si="3"/>
        <v>1.6</v>
      </c>
      <c r="M20" s="53">
        <f>'Impact of the crisis'!N21</f>
        <v>2.1</v>
      </c>
      <c r="N20" s="53">
        <f>'Impact of the crisis'!AB21</f>
        <v>1.4</v>
      </c>
      <c r="O20" s="54">
        <f>'Conditions of people affected'!R21</f>
        <v>3</v>
      </c>
      <c r="P20" s="53">
        <f>'Conditions of people affected'!K21</f>
        <v>3</v>
      </c>
      <c r="Q20" s="53">
        <f>'Conditions of people affected'!Q21</f>
        <v>3</v>
      </c>
      <c r="R20" s="53">
        <f t="shared" si="4"/>
        <v>2</v>
      </c>
      <c r="S20" s="53">
        <f>'Complexity of the crisis'!X21</f>
        <v>2.5</v>
      </c>
      <c r="T20" s="53">
        <f>'Complexity of the crisis'!AN21</f>
        <v>1.5</v>
      </c>
      <c r="U20" s="139" t="str">
        <f>VLOOKUP(C20,Lists!$C$3:$E$300,3,FALSE)</f>
        <v>Americas</v>
      </c>
      <c r="V20" s="140">
        <v>45610</v>
      </c>
    </row>
    <row r="21" spans="1:22" ht="15.75" customHeight="1" x14ac:dyDescent="0.35">
      <c r="A21" s="55" t="str">
        <f>'Crisis Indicator Data'!A19</f>
        <v>Floods in Rio Grande do Sul</v>
      </c>
      <c r="B21" s="55" t="str">
        <f>Lists!G19</f>
        <v>Floods in Rio Grande do Sul</v>
      </c>
      <c r="C21" s="55" t="str">
        <f>'Crisis Indicator Data'!C19</f>
        <v>BRA005</v>
      </c>
      <c r="D21" s="55" t="str">
        <f>'Crisis Indicator Data'!D19</f>
        <v>Brazil</v>
      </c>
      <c r="E21" s="55" t="str">
        <f>'Crisis Indicator Data'!E19</f>
        <v>BRA</v>
      </c>
      <c r="F21" s="55" t="str">
        <f>'Crisis Indicator Data'!B19</f>
        <v>Floods</v>
      </c>
      <c r="G21" s="52">
        <f t="shared" si="0"/>
        <v>2.4</v>
      </c>
      <c r="H21" s="51">
        <f t="shared" si="1"/>
        <v>3</v>
      </c>
      <c r="I21" s="130" t="str">
        <f t="shared" si="2"/>
        <v>Medium</v>
      </c>
      <c r="J21" s="133" t="str">
        <f>INDEX(Trends!$D$3:$D$404,MATCH(C21,Trends!$C$3:$C$404,0))</f>
        <v>Stable</v>
      </c>
      <c r="K21" s="123" t="str">
        <f>IF(Reliability!B19="x","x",(IF(ROUNDUP(Reliability!B19,0)=1,"Very High",IF(ROUNDUP(Reliability!B19,0)=2,"High",IF(ROUNDUP(Reliability!B19,0)=3,"Medium",IF(ROUNDUP(Reliability!B19,0)=4,"Low","Very Low"))))))</f>
        <v>High</v>
      </c>
      <c r="L21" s="54">
        <f t="shared" si="3"/>
        <v>2.8</v>
      </c>
      <c r="M21" s="53">
        <f>'Impact of the crisis'!N22</f>
        <v>2</v>
      </c>
      <c r="N21" s="53">
        <f>'Impact of the crisis'!AB22</f>
        <v>3.2</v>
      </c>
      <c r="O21" s="54">
        <f>'Conditions of people affected'!R22</f>
        <v>2.35</v>
      </c>
      <c r="P21" s="53">
        <f>'Conditions of people affected'!K22</f>
        <v>2.7</v>
      </c>
      <c r="Q21" s="53">
        <f>'Conditions of people affected'!Q22</f>
        <v>2</v>
      </c>
      <c r="R21" s="53">
        <f t="shared" si="4"/>
        <v>2.2999999999999998</v>
      </c>
      <c r="S21" s="53">
        <f>'Complexity of the crisis'!X22</f>
        <v>2.5</v>
      </c>
      <c r="T21" s="53">
        <f>'Complexity of the crisis'!AN22</f>
        <v>2</v>
      </c>
      <c r="U21" s="139" t="str">
        <f>VLOOKUP(C21,Lists!$C$3:$E$300,3,FALSE)</f>
        <v>Americas</v>
      </c>
      <c r="V21" s="140">
        <v>45610</v>
      </c>
    </row>
    <row r="22" spans="1:22" ht="15.75" customHeight="1" x14ac:dyDescent="0.35">
      <c r="A22" s="55" t="str">
        <f>'Crisis Indicator Data'!A20</f>
        <v>Complex crisis in CAR</v>
      </c>
      <c r="B22" s="55" t="str">
        <f>Lists!G20</f>
        <v>Complex crisis</v>
      </c>
      <c r="C22" s="55" t="str">
        <f>'Crisis Indicator Data'!C20</f>
        <v>CAF001</v>
      </c>
      <c r="D22" s="55" t="str">
        <f>'Crisis Indicator Data'!D20</f>
        <v>CAR</v>
      </c>
      <c r="E22" s="55" t="str">
        <f>'Crisis Indicator Data'!E20</f>
        <v>CAF</v>
      </c>
      <c r="F22" s="55" t="str">
        <f>'Crisis Indicator Data'!B20</f>
        <v>Conflict,Displacement</v>
      </c>
      <c r="G22" s="52">
        <f t="shared" si="0"/>
        <v>4</v>
      </c>
      <c r="H22" s="51">
        <f t="shared" si="1"/>
        <v>4</v>
      </c>
      <c r="I22" s="130" t="str">
        <f t="shared" si="2"/>
        <v>High</v>
      </c>
      <c r="J22" s="133" t="str">
        <f>INDEX(Trends!$D$3:$D$404,MATCH(C22,Trends!$C$3:$C$404,0))</f>
        <v>Stable</v>
      </c>
      <c r="K22" s="123" t="str">
        <f>IF(Reliability!B20="x","x",(IF(ROUNDUP(Reliability!B20,0)=1,"Very High",IF(ROUNDUP(Reliability!B20,0)=2,"High",IF(ROUNDUP(Reliability!B20,0)=3,"Medium",IF(ROUNDUP(Reliability!B20,0)=4,"Low","Very Low"))))))</f>
        <v>High</v>
      </c>
      <c r="L22" s="54">
        <f t="shared" si="3"/>
        <v>4.0999999999999996</v>
      </c>
      <c r="M22" s="53">
        <f>'Impact of the crisis'!N23</f>
        <v>4.4000000000000004</v>
      </c>
      <c r="N22" s="53">
        <f>'Impact of the crisis'!AB23</f>
        <v>4</v>
      </c>
      <c r="O22" s="54">
        <f>'Conditions of people affected'!R23</f>
        <v>4.05</v>
      </c>
      <c r="P22" s="53">
        <f>'Conditions of people affected'!K23</f>
        <v>4.0999999999999996</v>
      </c>
      <c r="Q22" s="53">
        <f>'Conditions of people affected'!Q23</f>
        <v>4</v>
      </c>
      <c r="R22" s="53">
        <f t="shared" si="4"/>
        <v>3.9</v>
      </c>
      <c r="S22" s="53">
        <f>'Complexity of the crisis'!X23</f>
        <v>3.8</v>
      </c>
      <c r="T22" s="53">
        <f>'Complexity of the crisis'!AN23</f>
        <v>4</v>
      </c>
      <c r="U22" s="139" t="str">
        <f>VLOOKUP(C22,Lists!$C$3:$E$300,3,FALSE)</f>
        <v>Africa</v>
      </c>
      <c r="V22" s="140">
        <v>45654</v>
      </c>
    </row>
    <row r="23" spans="1:22" ht="15.75" customHeight="1" x14ac:dyDescent="0.35">
      <c r="A23" s="55" t="str">
        <f>'Crisis Indicator Data'!A21</f>
        <v>Venezuela displacement in Chile</v>
      </c>
      <c r="B23" s="55" t="str">
        <f>Lists!G21</f>
        <v>Venezuelan refugees</v>
      </c>
      <c r="C23" s="55" t="str">
        <f>'Crisis Indicator Data'!C21</f>
        <v>CHL002</v>
      </c>
      <c r="D23" s="55" t="str">
        <f>'Crisis Indicator Data'!D21</f>
        <v>Chile</v>
      </c>
      <c r="E23" s="55" t="str">
        <f>'Crisis Indicator Data'!E21</f>
        <v>CHL</v>
      </c>
      <c r="F23" s="55" t="str">
        <f>'Crisis Indicator Data'!B21</f>
        <v>Displacement</v>
      </c>
      <c r="G23" s="52">
        <f t="shared" si="0"/>
        <v>2.5</v>
      </c>
      <c r="H23" s="51">
        <f t="shared" si="1"/>
        <v>3</v>
      </c>
      <c r="I23" s="130" t="str">
        <f t="shared" si="2"/>
        <v>Medium</v>
      </c>
      <c r="J23" s="133" t="str">
        <f>INDEX(Trends!$D$3:$D$404,MATCH(C23,Trends!$C$3:$C$404,0))</f>
        <v>Stable</v>
      </c>
      <c r="K23" s="123" t="str">
        <f>IF(Reliability!B21="x","x",(IF(ROUNDUP(Reliability!B21,0)=1,"Very High",IF(ROUNDUP(Reliability!B21,0)=2,"High",IF(ROUNDUP(Reliability!B21,0)=3,"Medium",IF(ROUNDUP(Reliability!B21,0)=4,"Low","Very Low"))))))</f>
        <v>Very High</v>
      </c>
      <c r="L23" s="54">
        <f t="shared" si="3"/>
        <v>3.7</v>
      </c>
      <c r="M23" s="53">
        <f>'Impact of the crisis'!N24</f>
        <v>4.8</v>
      </c>
      <c r="N23" s="53">
        <f>'Impact of the crisis'!AB24</f>
        <v>2.9</v>
      </c>
      <c r="O23" s="54">
        <f>'Conditions of people affected'!R24</f>
        <v>2.2000000000000002</v>
      </c>
      <c r="P23" s="53">
        <f>'Conditions of people affected'!K24</f>
        <v>2.4</v>
      </c>
      <c r="Q23" s="53">
        <f>'Conditions of people affected'!Q24</f>
        <v>2</v>
      </c>
      <c r="R23" s="53">
        <f t="shared" si="4"/>
        <v>1.7</v>
      </c>
      <c r="S23" s="53">
        <f>'Complexity of the crisis'!X24</f>
        <v>1.3</v>
      </c>
      <c r="T23" s="53">
        <f>'Complexity of the crisis'!AN24</f>
        <v>2</v>
      </c>
      <c r="U23" s="139" t="str">
        <f>VLOOKUP(C23,Lists!$C$3:$E$300,3,FALSE)</f>
        <v>Americas</v>
      </c>
      <c r="V23" s="140">
        <v>45616</v>
      </c>
    </row>
    <row r="24" spans="1:22" ht="15.75" customHeight="1" x14ac:dyDescent="0.35">
      <c r="A24" s="55" t="str">
        <f>'Crisis Indicator Data'!A22</f>
        <v>Multiple crises in Cameroon</v>
      </c>
      <c r="B24" s="55" t="str">
        <f>Lists!G22</f>
        <v>Country level</v>
      </c>
      <c r="C24" s="55" t="str">
        <f>'Crisis Indicator Data'!C22</f>
        <v>CMR001</v>
      </c>
      <c r="D24" s="55" t="str">
        <f>'Crisis Indicator Data'!D22</f>
        <v>Cameroon</v>
      </c>
      <c r="E24" s="55" t="str">
        <f>'Crisis Indicator Data'!E22</f>
        <v>CMR</v>
      </c>
      <c r="F24" s="55" t="str">
        <f>'Crisis Indicator Data'!B22</f>
        <v>Conflict,Displacement</v>
      </c>
      <c r="G24" s="52">
        <f t="shared" si="0"/>
        <v>3.7</v>
      </c>
      <c r="H24" s="51">
        <f t="shared" si="1"/>
        <v>4</v>
      </c>
      <c r="I24" s="130" t="str">
        <f t="shared" si="2"/>
        <v>High</v>
      </c>
      <c r="J24" s="133" t="str">
        <f>INDEX(Trends!$D$3:$D$404,MATCH(C24,Trends!$C$3:$C$404,0))</f>
        <v>Decreasing</v>
      </c>
      <c r="K24" s="123" t="str">
        <f>IF(Reliability!B22="x","x",(IF(ROUNDUP(Reliability!B22,0)=1,"Very High",IF(ROUNDUP(Reliability!B22,0)=2,"High",IF(ROUNDUP(Reliability!B22,0)=3,"Medium",IF(ROUNDUP(Reliability!B22,0)=4,"Low","Very Low"))))))</f>
        <v>High</v>
      </c>
      <c r="L24" s="54">
        <f t="shared" si="3"/>
        <v>3.8</v>
      </c>
      <c r="M24" s="53">
        <f>'Impact of the crisis'!N25</f>
        <v>3.9</v>
      </c>
      <c r="N24" s="53">
        <f>'Impact of the crisis'!AB25</f>
        <v>3.8</v>
      </c>
      <c r="O24" s="54">
        <f>'Conditions of people affected'!R25</f>
        <v>3.6</v>
      </c>
      <c r="P24" s="53">
        <f>'Conditions of people affected'!K25</f>
        <v>4.2</v>
      </c>
      <c r="Q24" s="53">
        <f>'Conditions of people affected'!Q25</f>
        <v>3</v>
      </c>
      <c r="R24" s="53">
        <f t="shared" si="4"/>
        <v>3.9</v>
      </c>
      <c r="S24" s="53">
        <f>'Complexity of the crisis'!X25</f>
        <v>3.7</v>
      </c>
      <c r="T24" s="53">
        <f>'Complexity of the crisis'!AN25</f>
        <v>4</v>
      </c>
      <c r="U24" s="139" t="str">
        <f>VLOOKUP(C24,Lists!$C$3:$E$300,3,FALSE)</f>
        <v>Africa</v>
      </c>
      <c r="V24" s="140">
        <v>45654</v>
      </c>
    </row>
    <row r="25" spans="1:22" ht="15.75" customHeight="1" x14ac:dyDescent="0.35">
      <c r="A25" s="55" t="str">
        <f>'Crisis Indicator Data'!A23</f>
        <v>Lake Chad basin crisis in Cameroon</v>
      </c>
      <c r="B25" s="55" t="str">
        <f>Lists!G23</f>
        <v>Lake Chad basin crisis</v>
      </c>
      <c r="C25" s="55" t="str">
        <f>'Crisis Indicator Data'!C23</f>
        <v>CMR002</v>
      </c>
      <c r="D25" s="55" t="str">
        <f>'Crisis Indicator Data'!D23</f>
        <v>Cameroon</v>
      </c>
      <c r="E25" s="55" t="str">
        <f>'Crisis Indicator Data'!E23</f>
        <v>CMR</v>
      </c>
      <c r="F25" s="55" t="str">
        <f>'Crisis Indicator Data'!B23</f>
        <v>Conflict</v>
      </c>
      <c r="G25" s="52">
        <f t="shared" si="0"/>
        <v>3.4</v>
      </c>
      <c r="H25" s="51">
        <f t="shared" si="1"/>
        <v>4</v>
      </c>
      <c r="I25" s="130" t="str">
        <f t="shared" si="2"/>
        <v>High</v>
      </c>
      <c r="J25" s="133" t="str">
        <f>INDEX(Trends!$D$3:$D$404,MATCH(C25,Trends!$C$3:$C$404,0))</f>
        <v>Decreasing</v>
      </c>
      <c r="K25" s="123" t="str">
        <f>IF(Reliability!B23="x","x",(IF(ROUNDUP(Reliability!B23,0)=1,"Very High",IF(ROUNDUP(Reliability!B23,0)=2,"High",IF(ROUNDUP(Reliability!B23,0)=3,"Medium",IF(ROUNDUP(Reliability!B23,0)=4,"Low","Very Low"))))))</f>
        <v>High</v>
      </c>
      <c r="L25" s="54">
        <f t="shared" si="3"/>
        <v>3</v>
      </c>
      <c r="M25" s="53">
        <f>'Impact of the crisis'!N26</f>
        <v>1.6</v>
      </c>
      <c r="N25" s="53">
        <f>'Impact of the crisis'!AB26</f>
        <v>3.5</v>
      </c>
      <c r="O25" s="54">
        <f>'Conditions of people affected'!R26</f>
        <v>3.75</v>
      </c>
      <c r="P25" s="53">
        <f>'Conditions of people affected'!K26</f>
        <v>3.5</v>
      </c>
      <c r="Q25" s="53">
        <f>'Conditions of people affected'!Q26</f>
        <v>4</v>
      </c>
      <c r="R25" s="53">
        <f t="shared" si="4"/>
        <v>3.2</v>
      </c>
      <c r="S25" s="53">
        <f>'Complexity of the crisis'!X26</f>
        <v>3.7</v>
      </c>
      <c r="T25" s="53">
        <f>'Complexity of the crisis'!AN26</f>
        <v>2.5</v>
      </c>
      <c r="U25" s="139" t="str">
        <f>VLOOKUP(C25,Lists!$C$3:$E$300,3,FALSE)</f>
        <v>Africa</v>
      </c>
      <c r="V25" s="140">
        <v>45654</v>
      </c>
    </row>
    <row r="26" spans="1:22" ht="15.75" customHeight="1" x14ac:dyDescent="0.35">
      <c r="A26" s="55" t="str">
        <f>'Crisis Indicator Data'!A24</f>
        <v>Anglophone Crisis in Cameroon</v>
      </c>
      <c r="B26" s="55" t="str">
        <f>Lists!G24</f>
        <v>Anglophone crisis</v>
      </c>
      <c r="C26" s="55" t="str">
        <f>'Crisis Indicator Data'!C24</f>
        <v>CMR003</v>
      </c>
      <c r="D26" s="55" t="str">
        <f>'Crisis Indicator Data'!D24</f>
        <v>Cameroon</v>
      </c>
      <c r="E26" s="55" t="str">
        <f>'Crisis Indicator Data'!E24</f>
        <v>CMR</v>
      </c>
      <c r="F26" s="55" t="str">
        <f>'Crisis Indicator Data'!B24</f>
        <v>Conflict</v>
      </c>
      <c r="G26" s="52">
        <f t="shared" si="0"/>
        <v>3.4</v>
      </c>
      <c r="H26" s="51">
        <f t="shared" si="1"/>
        <v>4</v>
      </c>
      <c r="I26" s="130" t="str">
        <f t="shared" si="2"/>
        <v>High</v>
      </c>
      <c r="J26" s="133" t="str">
        <f>INDEX(Trends!$D$3:$D$404,MATCH(C26,Trends!$C$3:$C$404,0))</f>
        <v>Decreasing</v>
      </c>
      <c r="K26" s="123" t="str">
        <f>IF(Reliability!B24="x","x",(IF(ROUNDUP(Reliability!B24,0)=1,"Very High",IF(ROUNDUP(Reliability!B24,0)=2,"High",IF(ROUNDUP(Reliability!B24,0)=3,"Medium",IF(ROUNDUP(Reliability!B24,0)=4,"Low","Very Low"))))))</f>
        <v>High</v>
      </c>
      <c r="L26" s="54">
        <f t="shared" si="3"/>
        <v>3.3</v>
      </c>
      <c r="M26" s="53">
        <f>'Impact of the crisis'!N27</f>
        <v>2.5</v>
      </c>
      <c r="N26" s="53">
        <f>'Impact of the crisis'!AB27</f>
        <v>3.6</v>
      </c>
      <c r="O26" s="54">
        <f>'Conditions of people affected'!R27</f>
        <v>3.4</v>
      </c>
      <c r="P26" s="53">
        <f>'Conditions of people affected'!K27</f>
        <v>3.8</v>
      </c>
      <c r="Q26" s="53">
        <f>'Conditions of people affected'!Q27</f>
        <v>3</v>
      </c>
      <c r="R26" s="53">
        <f t="shared" si="4"/>
        <v>3.6</v>
      </c>
      <c r="S26" s="53">
        <f>'Complexity of the crisis'!X27</f>
        <v>3.7</v>
      </c>
      <c r="T26" s="53">
        <f>'Complexity of the crisis'!AN27</f>
        <v>3.5</v>
      </c>
      <c r="U26" s="139" t="str">
        <f>VLOOKUP(C26,Lists!$C$3:$E$300,3,FALSE)</f>
        <v>Africa</v>
      </c>
      <c r="V26" s="140">
        <v>45654</v>
      </c>
    </row>
    <row r="27" spans="1:22" ht="15.75" customHeight="1" x14ac:dyDescent="0.35">
      <c r="A27" s="55" t="str">
        <f>'Crisis Indicator Data'!A25</f>
        <v>CAR refugees in Cameroon</v>
      </c>
      <c r="B27" s="55" t="str">
        <f>Lists!G25</f>
        <v>CAR refugees</v>
      </c>
      <c r="C27" s="55" t="str">
        <f>'Crisis Indicator Data'!C25</f>
        <v>CMR004</v>
      </c>
      <c r="D27" s="55" t="str">
        <f>'Crisis Indicator Data'!D25</f>
        <v>Cameroon</v>
      </c>
      <c r="E27" s="55" t="str">
        <f>'Crisis Indicator Data'!E25</f>
        <v>CMR</v>
      </c>
      <c r="F27" s="55" t="str">
        <f>'Crisis Indicator Data'!B25</f>
        <v>Conflict,Displacement</v>
      </c>
      <c r="G27" s="52">
        <f t="shared" si="0"/>
        <v>2.7</v>
      </c>
      <c r="H27" s="51">
        <f t="shared" si="1"/>
        <v>3</v>
      </c>
      <c r="I27" s="130" t="str">
        <f t="shared" si="2"/>
        <v>Medium</v>
      </c>
      <c r="J27" s="133" t="str">
        <f>INDEX(Trends!$D$3:$D$404,MATCH(C27,Trends!$C$3:$C$404,0))</f>
        <v>Decreasing</v>
      </c>
      <c r="K27" s="123" t="str">
        <f>IF(Reliability!B25="x","x",(IF(ROUNDUP(Reliability!B25,0)=1,"Very High",IF(ROUNDUP(Reliability!B25,0)=2,"High",IF(ROUNDUP(Reliability!B25,0)=3,"Medium",IF(ROUNDUP(Reliability!B25,0)=4,"Low","Very Low"))))))</f>
        <v>High</v>
      </c>
      <c r="L27" s="54">
        <f t="shared" si="3"/>
        <v>2.1</v>
      </c>
      <c r="M27" s="53">
        <f>'Impact of the crisis'!N28</f>
        <v>2.2000000000000002</v>
      </c>
      <c r="N27" s="53">
        <f>'Impact of the crisis'!AB28</f>
        <v>2</v>
      </c>
      <c r="O27" s="54">
        <f>'Conditions of people affected'!R28</f>
        <v>2.8</v>
      </c>
      <c r="P27" s="53">
        <f>'Conditions of people affected'!K28</f>
        <v>2.6</v>
      </c>
      <c r="Q27" s="53">
        <f>'Conditions of people affected'!Q28</f>
        <v>3</v>
      </c>
      <c r="R27" s="53">
        <f t="shared" si="4"/>
        <v>3</v>
      </c>
      <c r="S27" s="53">
        <f>'Complexity of the crisis'!X28</f>
        <v>3.7</v>
      </c>
      <c r="T27" s="53">
        <f>'Complexity of the crisis'!AN28</f>
        <v>2</v>
      </c>
      <c r="U27" s="139" t="str">
        <f>VLOOKUP(C27,Lists!$C$3:$E$300,3,FALSE)</f>
        <v>Africa</v>
      </c>
      <c r="V27" s="140">
        <v>45654</v>
      </c>
    </row>
    <row r="28" spans="1:22" ht="15.75" customHeight="1" x14ac:dyDescent="0.35">
      <c r="A28" s="55" t="str">
        <f>'Crisis Indicator Data'!A26</f>
        <v>Complex crisis in DRC</v>
      </c>
      <c r="B28" s="55" t="str">
        <f>Lists!G26</f>
        <v>Complex crisis</v>
      </c>
      <c r="C28" s="55" t="str">
        <f>'Crisis Indicator Data'!C26</f>
        <v>COD001</v>
      </c>
      <c r="D28" s="55" t="str">
        <f>'Crisis Indicator Data'!D26</f>
        <v>DRC</v>
      </c>
      <c r="E28" s="55" t="str">
        <f>'Crisis Indicator Data'!E26</f>
        <v>COD</v>
      </c>
      <c r="F28" s="55" t="str">
        <f>'Crisis Indicator Data'!B26</f>
        <v>Conflict,Displacement,Socio-political</v>
      </c>
      <c r="G28" s="52">
        <f t="shared" si="0"/>
        <v>4.4000000000000004</v>
      </c>
      <c r="H28" s="51">
        <f t="shared" si="1"/>
        <v>5</v>
      </c>
      <c r="I28" s="130" t="str">
        <f t="shared" si="2"/>
        <v>Very High</v>
      </c>
      <c r="J28" s="133" t="str">
        <f>INDEX(Trends!$D$3:$D$404,MATCH(C28,Trends!$C$3:$C$404,0))</f>
        <v>Stable</v>
      </c>
      <c r="K28" s="123" t="str">
        <f>IF(Reliability!B26="x","x",(IF(ROUNDUP(Reliability!B26,0)=1,"Very High",IF(ROUNDUP(Reliability!B26,0)=2,"High",IF(ROUNDUP(Reliability!B26,0)=3,"Medium",IF(ROUNDUP(Reliability!B26,0)=4,"Low","Very Low"))))))</f>
        <v>High</v>
      </c>
      <c r="L28" s="54">
        <f t="shared" si="3"/>
        <v>4.4000000000000004</v>
      </c>
      <c r="M28" s="53">
        <f>'Impact of the crisis'!N29</f>
        <v>5</v>
      </c>
      <c r="N28" s="53">
        <f>'Impact of the crisis'!AB29</f>
        <v>4</v>
      </c>
      <c r="O28" s="54">
        <f>'Conditions of people affected'!R29</f>
        <v>4.5</v>
      </c>
      <c r="P28" s="53">
        <f>'Conditions of people affected'!K29</f>
        <v>5</v>
      </c>
      <c r="Q28" s="53">
        <f>'Conditions of people affected'!Q29</f>
        <v>4</v>
      </c>
      <c r="R28" s="53">
        <f t="shared" si="4"/>
        <v>4.0999999999999996</v>
      </c>
      <c r="S28" s="53">
        <f>'Complexity of the crisis'!X29</f>
        <v>4.2</v>
      </c>
      <c r="T28" s="53">
        <f>'Complexity of the crisis'!AN29</f>
        <v>4</v>
      </c>
      <c r="U28" s="139" t="str">
        <f>VLOOKUP(C28,Lists!$C$3:$E$300,3,FALSE)</f>
        <v>Africa</v>
      </c>
      <c r="V28" s="140">
        <v>45654</v>
      </c>
    </row>
    <row r="29" spans="1:22" ht="15.75" customHeight="1" x14ac:dyDescent="0.35">
      <c r="A29" s="55" t="str">
        <f>'Crisis Indicator Data'!A27</f>
        <v>Complex crisis in Congo</v>
      </c>
      <c r="B29" s="55" t="str">
        <f>Lists!G27</f>
        <v>Complex crisis</v>
      </c>
      <c r="C29" s="55" t="str">
        <f>'Crisis Indicator Data'!C27</f>
        <v>COG001</v>
      </c>
      <c r="D29" s="55" t="str">
        <f>'Crisis Indicator Data'!D27</f>
        <v>Congo</v>
      </c>
      <c r="E29" s="55" t="str">
        <f>'Crisis Indicator Data'!E27</f>
        <v>COG</v>
      </c>
      <c r="F29" s="55" t="str">
        <f>'Crisis Indicator Data'!B27</f>
        <v>Conflict</v>
      </c>
      <c r="G29" s="52">
        <f t="shared" si="0"/>
        <v>2.7</v>
      </c>
      <c r="H29" s="51">
        <f t="shared" si="1"/>
        <v>3</v>
      </c>
      <c r="I29" s="130" t="str">
        <f t="shared" si="2"/>
        <v>Medium</v>
      </c>
      <c r="J29" s="133" t="str">
        <f>INDEX(Trends!$D$3:$D$404,MATCH(C29,Trends!$C$3:$C$404,0))</f>
        <v>Stable</v>
      </c>
      <c r="K29" s="123" t="str">
        <f>IF(Reliability!B27="x","x",(IF(ROUNDUP(Reliability!B27,0)=1,"Very High",IF(ROUNDUP(Reliability!B27,0)=2,"High",IF(ROUNDUP(Reliability!B27,0)=3,"Medium",IF(ROUNDUP(Reliability!B27,0)=4,"Low","Very Low"))))))</f>
        <v>High</v>
      </c>
      <c r="L29" s="54">
        <f t="shared" si="3"/>
        <v>2.9</v>
      </c>
      <c r="M29" s="53">
        <f>'Impact of the crisis'!N30</f>
        <v>4.2</v>
      </c>
      <c r="N29" s="53">
        <f>'Impact of the crisis'!AB30</f>
        <v>2</v>
      </c>
      <c r="O29" s="54">
        <f>'Conditions of people affected'!R30</f>
        <v>2.95</v>
      </c>
      <c r="P29" s="53">
        <f>'Conditions of people affected'!K30</f>
        <v>2.9</v>
      </c>
      <c r="Q29" s="53">
        <f>'Conditions of people affected'!Q30</f>
        <v>3</v>
      </c>
      <c r="R29" s="53">
        <f t="shared" si="4"/>
        <v>2</v>
      </c>
      <c r="S29" s="53">
        <f>'Complexity of the crisis'!X30</f>
        <v>2.5</v>
      </c>
      <c r="T29" s="53">
        <f>'Complexity of the crisis'!AN30</f>
        <v>1.5</v>
      </c>
      <c r="U29" s="139" t="str">
        <f>VLOOKUP(C29,Lists!$C$3:$E$300,3,FALSE)</f>
        <v>Africa</v>
      </c>
      <c r="V29" s="140">
        <v>45653</v>
      </c>
    </row>
    <row r="30" spans="1:22" ht="15.75" customHeight="1" x14ac:dyDescent="0.35">
      <c r="A30" s="55" t="str">
        <f>'Crisis Indicator Data'!A28</f>
        <v>Complex crisis in Colombia</v>
      </c>
      <c r="B30" s="55" t="str">
        <f>Lists!G28</f>
        <v>Complex crisis</v>
      </c>
      <c r="C30" s="55" t="str">
        <f>'Crisis Indicator Data'!C28</f>
        <v>COL001</v>
      </c>
      <c r="D30" s="55" t="str">
        <f>'Crisis Indicator Data'!D28</f>
        <v>Colombia</v>
      </c>
      <c r="E30" s="55" t="str">
        <f>'Crisis Indicator Data'!E28</f>
        <v>COL</v>
      </c>
      <c r="F30" s="55" t="str">
        <f>'Crisis Indicator Data'!B28</f>
        <v>Socio-political,Conflict,Violence,Floods,Displacement</v>
      </c>
      <c r="G30" s="52">
        <f t="shared" si="0"/>
        <v>4.0999999999999996</v>
      </c>
      <c r="H30" s="51">
        <f t="shared" si="1"/>
        <v>5</v>
      </c>
      <c r="I30" s="130" t="str">
        <f t="shared" si="2"/>
        <v>Very High</v>
      </c>
      <c r="J30" s="133" t="str">
        <f>INDEX(Trends!$D$3:$D$404,MATCH(C30,Trends!$C$3:$C$404,0))</f>
        <v>Stable</v>
      </c>
      <c r="K30" s="123" t="str">
        <f>IF(Reliability!B28="x","x",(IF(ROUNDUP(Reliability!B28,0)=1,"Very High",IF(ROUNDUP(Reliability!B28,0)=2,"High",IF(ROUNDUP(Reliability!B28,0)=3,"Medium",IF(ROUNDUP(Reliability!B28,0)=4,"Low","Very Low"))))))</f>
        <v>Very High</v>
      </c>
      <c r="L30" s="54">
        <f t="shared" si="3"/>
        <v>4.3</v>
      </c>
      <c r="M30" s="53">
        <f>'Impact of the crisis'!N31</f>
        <v>5</v>
      </c>
      <c r="N30" s="53">
        <f>'Impact of the crisis'!AB31</f>
        <v>3.8</v>
      </c>
      <c r="O30" s="54">
        <f>'Conditions of people affected'!R31</f>
        <v>4.5</v>
      </c>
      <c r="P30" s="53">
        <f>'Conditions of people affected'!K31</f>
        <v>5</v>
      </c>
      <c r="Q30" s="53">
        <f>'Conditions of people affected'!Q31</f>
        <v>4</v>
      </c>
      <c r="R30" s="53">
        <f t="shared" si="4"/>
        <v>3.2</v>
      </c>
      <c r="S30" s="53">
        <f>'Complexity of the crisis'!X31</f>
        <v>2.9</v>
      </c>
      <c r="T30" s="53">
        <f>'Complexity of the crisis'!AN31</f>
        <v>3.5</v>
      </c>
      <c r="U30" s="139" t="str">
        <f>VLOOKUP(C30,Lists!$C$3:$E$300,3,FALSE)</f>
        <v>Americas</v>
      </c>
      <c r="V30" s="140">
        <v>45610</v>
      </c>
    </row>
    <row r="31" spans="1:22" x14ac:dyDescent="0.35">
      <c r="A31" s="55" t="str">
        <f>'Crisis Indicator Data'!A29</f>
        <v>Venezuela displacement in Colombia</v>
      </c>
      <c r="B31" s="55" t="str">
        <f>Lists!G29</f>
        <v xml:space="preserve">Venezuelan refugees </v>
      </c>
      <c r="C31" s="55" t="str">
        <f>'Crisis Indicator Data'!C29</f>
        <v>COL002</v>
      </c>
      <c r="D31" s="55" t="str">
        <f>'Crisis Indicator Data'!D29</f>
        <v>Colombia</v>
      </c>
      <c r="E31" s="55" t="str">
        <f>'Crisis Indicator Data'!E29</f>
        <v>COL</v>
      </c>
      <c r="F31" s="55" t="str">
        <f>'Crisis Indicator Data'!B29</f>
        <v>Displacement</v>
      </c>
      <c r="G31" s="52">
        <f t="shared" si="0"/>
        <v>3.2</v>
      </c>
      <c r="H31" s="51">
        <f t="shared" si="1"/>
        <v>4</v>
      </c>
      <c r="I31" s="130" t="str">
        <f t="shared" si="2"/>
        <v>High</v>
      </c>
      <c r="J31" s="133" t="str">
        <f>INDEX(Trends!$D$3:$D$404,MATCH(C31,Trends!$C$3:$C$404,0))</f>
        <v>Stable</v>
      </c>
      <c r="K31" s="123" t="str">
        <f>IF(Reliability!B29="x","x",(IF(ROUNDUP(Reliability!B29,0)=1,"Very High",IF(ROUNDUP(Reliability!B29,0)=2,"High",IF(ROUNDUP(Reliability!B29,0)=3,"Medium",IF(ROUNDUP(Reliability!B29,0)=4,"Low","Very Low"))))))</f>
        <v>High</v>
      </c>
      <c r="L31" s="54">
        <f t="shared" si="3"/>
        <v>3.3</v>
      </c>
      <c r="M31" s="53">
        <f>'Impact of the crisis'!N32</f>
        <v>2.9</v>
      </c>
      <c r="N31" s="53">
        <f>'Impact of the crisis'!AB32</f>
        <v>3.5</v>
      </c>
      <c r="O31" s="54">
        <f>'Conditions of people affected'!R32</f>
        <v>3.45</v>
      </c>
      <c r="P31" s="53">
        <f>'Conditions of people affected'!K32</f>
        <v>3.9</v>
      </c>
      <c r="Q31" s="53">
        <f>'Conditions of people affected'!Q32</f>
        <v>3</v>
      </c>
      <c r="R31" s="53">
        <f t="shared" si="4"/>
        <v>2.7</v>
      </c>
      <c r="S31" s="53">
        <f>'Complexity of the crisis'!X32</f>
        <v>2.9</v>
      </c>
      <c r="T31" s="53">
        <f>'Complexity of the crisis'!AN32</f>
        <v>2.5</v>
      </c>
      <c r="U31" s="139" t="str">
        <f>VLOOKUP(C31,Lists!$C$3:$E$300,3,FALSE)</f>
        <v>Americas</v>
      </c>
      <c r="V31" s="140">
        <v>45610</v>
      </c>
    </row>
    <row r="32" spans="1:22" x14ac:dyDescent="0.35">
      <c r="A32" s="55" t="str">
        <f>'Crisis Indicator Data'!A30</f>
        <v>Nicaraguan refugees in Costa Rica</v>
      </c>
      <c r="B32" s="55" t="str">
        <f>Lists!G30</f>
        <v>Nicaraguan refugees</v>
      </c>
      <c r="C32" s="55" t="str">
        <f>'Crisis Indicator Data'!C30</f>
        <v>CRI002</v>
      </c>
      <c r="D32" s="55" t="str">
        <f>'Crisis Indicator Data'!D30</f>
        <v>Costa Rica</v>
      </c>
      <c r="E32" s="55" t="str">
        <f>'Crisis Indicator Data'!E30</f>
        <v>CRI</v>
      </c>
      <c r="F32" s="55" t="str">
        <f>'Crisis Indicator Data'!B30</f>
        <v>Displacement</v>
      </c>
      <c r="G32" s="52">
        <f t="shared" si="0"/>
        <v>2.2000000000000002</v>
      </c>
      <c r="H32" s="51">
        <f t="shared" si="1"/>
        <v>3</v>
      </c>
      <c r="I32" s="130" t="str">
        <f t="shared" si="2"/>
        <v>Medium</v>
      </c>
      <c r="J32" s="133" t="str">
        <f>INDEX(Trends!$D$3:$D$404,MATCH(C32,Trends!$C$3:$C$404,0))</f>
        <v>Stable</v>
      </c>
      <c r="K32" s="123" t="str">
        <f>IF(Reliability!B30="x","x",(IF(ROUNDUP(Reliability!B30,0)=1,"Very High",IF(ROUNDUP(Reliability!B30,0)=2,"High",IF(ROUNDUP(Reliability!B30,0)=3,"Medium",IF(ROUNDUP(Reliability!B30,0)=4,"Low","Very Low"))))))</f>
        <v>High</v>
      </c>
      <c r="L32" s="54">
        <f t="shared" si="3"/>
        <v>2.4</v>
      </c>
      <c r="M32" s="53">
        <f>'Impact of the crisis'!N33</f>
        <v>1</v>
      </c>
      <c r="N32" s="53">
        <f>'Impact of the crisis'!AB33</f>
        <v>2.9</v>
      </c>
      <c r="O32" s="54">
        <f>'Conditions of people affected'!R33</f>
        <v>2.65</v>
      </c>
      <c r="P32" s="53">
        <f>'Conditions of people affected'!K33</f>
        <v>2.2999999999999998</v>
      </c>
      <c r="Q32" s="53">
        <f>'Conditions of people affected'!Q33</f>
        <v>3</v>
      </c>
      <c r="R32" s="53">
        <f t="shared" si="4"/>
        <v>1.5</v>
      </c>
      <c r="S32" s="53">
        <f>'Complexity of the crisis'!X33</f>
        <v>1.4</v>
      </c>
      <c r="T32" s="53">
        <f>'Complexity of the crisis'!AN33</f>
        <v>1.5</v>
      </c>
      <c r="U32" s="139" t="str">
        <f>VLOOKUP(C32,Lists!$C$3:$E$300,3,FALSE)</f>
        <v>Americas</v>
      </c>
      <c r="V32" s="140">
        <v>45610</v>
      </c>
    </row>
    <row r="33" spans="1:22" x14ac:dyDescent="0.35">
      <c r="A33" s="55" t="str">
        <f>'Crisis Indicator Data'!A31</f>
        <v>Displacement from Russia-Ukraine conflict in Czechia</v>
      </c>
      <c r="B33" s="55" t="str">
        <f>Lists!G31</f>
        <v>Displacement from Russia-Ukraine conflict</v>
      </c>
      <c r="C33" s="55" t="str">
        <f>'Crisis Indicator Data'!C31</f>
        <v>CZE002</v>
      </c>
      <c r="D33" s="55" t="str">
        <f>'Crisis Indicator Data'!D31</f>
        <v>Czech Republic</v>
      </c>
      <c r="E33" s="55" t="str">
        <f>'Crisis Indicator Data'!E31</f>
        <v>CZE</v>
      </c>
      <c r="F33" s="55" t="str">
        <f>'Crisis Indicator Data'!B31</f>
        <v>Conflict,Displacement</v>
      </c>
      <c r="G33" s="52">
        <f t="shared" si="0"/>
        <v>1.9</v>
      </c>
      <c r="H33" s="51">
        <f t="shared" si="1"/>
        <v>2</v>
      </c>
      <c r="I33" s="130" t="str">
        <f t="shared" si="2"/>
        <v>Low</v>
      </c>
      <c r="J33" s="133" t="str">
        <f>INDEX(Trends!$D$3:$D$404,MATCH(C33,Trends!$C$3:$C$404,0))</f>
        <v>Increasing</v>
      </c>
      <c r="K33" s="123" t="str">
        <f>IF(Reliability!B31="x","x",(IF(ROUNDUP(Reliability!B31,0)=1,"Very High",IF(ROUNDUP(Reliability!B31,0)=2,"High",IF(ROUNDUP(Reliability!B31,0)=3,"Medium",IF(ROUNDUP(Reliability!B31,0)=4,"Low","Very Low"))))))</f>
        <v>Very High</v>
      </c>
      <c r="L33" s="54">
        <f t="shared" si="3"/>
        <v>2.9</v>
      </c>
      <c r="M33" s="53">
        <f>'Impact of the crisis'!N34</f>
        <v>4.2</v>
      </c>
      <c r="N33" s="53">
        <f>'Impact of the crisis'!AB34</f>
        <v>2</v>
      </c>
      <c r="O33" s="54">
        <f>'Conditions of people affected'!R34</f>
        <v>1.8</v>
      </c>
      <c r="P33" s="53">
        <f>'Conditions of people affected'!K34</f>
        <v>2.6</v>
      </c>
      <c r="Q33" s="53">
        <f>'Conditions of people affected'!Q34</f>
        <v>1</v>
      </c>
      <c r="R33" s="53">
        <f t="shared" si="4"/>
        <v>1.1000000000000001</v>
      </c>
      <c r="S33" s="53">
        <f>'Complexity of the crisis'!X34</f>
        <v>0.6</v>
      </c>
      <c r="T33" s="53">
        <f>'Complexity of the crisis'!AN34</f>
        <v>1.5</v>
      </c>
      <c r="U33" s="139" t="str">
        <f>VLOOKUP(C33,Lists!$C$3:$E$300,3,FALSE)</f>
        <v>Europe</v>
      </c>
      <c r="V33" s="140">
        <v>45652</v>
      </c>
    </row>
    <row r="34" spans="1:22" x14ac:dyDescent="0.35">
      <c r="A34" s="55" t="str">
        <f>'Crisis Indicator Data'!A32</f>
        <v>Multiple crises in Djibouti</v>
      </c>
      <c r="B34" s="55" t="str">
        <f>Lists!G32</f>
        <v>Country level</v>
      </c>
      <c r="C34" s="55" t="str">
        <f>'Crisis Indicator Data'!C32</f>
        <v>DJI001</v>
      </c>
      <c r="D34" s="55" t="str">
        <f>'Crisis Indicator Data'!D32</f>
        <v>Djibouti</v>
      </c>
      <c r="E34" s="55" t="str">
        <f>'Crisis Indicator Data'!E32</f>
        <v>DJI</v>
      </c>
      <c r="F34" s="55" t="str">
        <f>'Crisis Indicator Data'!B32</f>
        <v>Displacement,Drought</v>
      </c>
      <c r="G34" s="52">
        <f t="shared" si="0"/>
        <v>2.8</v>
      </c>
      <c r="H34" s="51">
        <f t="shared" si="1"/>
        <v>3</v>
      </c>
      <c r="I34" s="130" t="str">
        <f t="shared" si="2"/>
        <v>Medium</v>
      </c>
      <c r="J34" s="133" t="str">
        <f>INDEX(Trends!$D$3:$D$404,MATCH(C34,Trends!$C$3:$C$404,0))</f>
        <v>Increasing</v>
      </c>
      <c r="K34" s="123" t="str">
        <f>IF(Reliability!B32="x","x",(IF(ROUNDUP(Reliability!B32,0)=1,"Very High",IF(ROUNDUP(Reliability!B32,0)=2,"High",IF(ROUNDUP(Reliability!B32,0)=3,"Medium",IF(ROUNDUP(Reliability!B32,0)=4,"Low","Very Low"))))))</f>
        <v>High</v>
      </c>
      <c r="L34" s="54">
        <f t="shared" si="3"/>
        <v>2.8</v>
      </c>
      <c r="M34" s="53">
        <f>'Impact of the crisis'!N35</f>
        <v>3.2</v>
      </c>
      <c r="N34" s="53">
        <f>'Impact of the crisis'!AB35</f>
        <v>2.6</v>
      </c>
      <c r="O34" s="54">
        <f>'Conditions of people affected'!R35</f>
        <v>2.75</v>
      </c>
      <c r="P34" s="53">
        <f>'Conditions of people affected'!K35</f>
        <v>2.5</v>
      </c>
      <c r="Q34" s="53">
        <f>'Conditions of people affected'!Q35</f>
        <v>3</v>
      </c>
      <c r="R34" s="53">
        <f t="shared" si="4"/>
        <v>2.8</v>
      </c>
      <c r="S34" s="53">
        <f>'Complexity of the crisis'!X35</f>
        <v>2.5</v>
      </c>
      <c r="T34" s="53">
        <f>'Complexity of the crisis'!AN35</f>
        <v>3</v>
      </c>
      <c r="U34" s="139" t="str">
        <f>VLOOKUP(C34,Lists!$C$3:$E$300,3,FALSE)</f>
        <v>Africa</v>
      </c>
      <c r="V34" s="140">
        <v>45652</v>
      </c>
    </row>
    <row r="35" spans="1:22" x14ac:dyDescent="0.35">
      <c r="A35" s="55" t="str">
        <f>'Crisis Indicator Data'!A33</f>
        <v>Mixed migration in Djibouti</v>
      </c>
      <c r="B35" s="55" t="str">
        <f>Lists!G33</f>
        <v>Mixed Migration</v>
      </c>
      <c r="C35" s="55" t="str">
        <f>'Crisis Indicator Data'!C33</f>
        <v>DJI002</v>
      </c>
      <c r="D35" s="55" t="str">
        <f>'Crisis Indicator Data'!D33</f>
        <v>Djibouti</v>
      </c>
      <c r="E35" s="55" t="str">
        <f>'Crisis Indicator Data'!E33</f>
        <v>DJI</v>
      </c>
      <c r="F35" s="55" t="str">
        <f>'Crisis Indicator Data'!B33</f>
        <v>Displacement</v>
      </c>
      <c r="G35" s="52">
        <f t="shared" si="0"/>
        <v>1.5</v>
      </c>
      <c r="H35" s="51">
        <f t="shared" si="1"/>
        <v>2</v>
      </c>
      <c r="I35" s="130" t="str">
        <f t="shared" si="2"/>
        <v>Low</v>
      </c>
      <c r="J35" s="133" t="str">
        <f>INDEX(Trends!$D$3:$D$404,MATCH(C35,Trends!$C$3:$C$404,0))</f>
        <v>Increasing</v>
      </c>
      <c r="K35" s="123" t="str">
        <f>IF(Reliability!B33="x","x",(IF(ROUNDUP(Reliability!B33,0)=1,"Very High",IF(ROUNDUP(Reliability!B33,0)=2,"High",IF(ROUNDUP(Reliability!B33,0)=3,"Medium",IF(ROUNDUP(Reliability!B33,0)=4,"Low","Very Low"))))))</f>
        <v>High</v>
      </c>
      <c r="L35" s="54">
        <f t="shared" si="3"/>
        <v>2.1</v>
      </c>
      <c r="M35" s="53">
        <f>'Impact of the crisis'!N36</f>
        <v>1.7</v>
      </c>
      <c r="N35" s="53">
        <f>'Impact of the crisis'!AB36</f>
        <v>2.2999999999999998</v>
      </c>
      <c r="O35" s="54">
        <f>'Conditions of people affected'!R36</f>
        <v>0.9</v>
      </c>
      <c r="P35" s="53">
        <f>'Conditions of people affected'!K36</f>
        <v>0.8</v>
      </c>
      <c r="Q35" s="53">
        <f>'Conditions of people affected'!Q36</f>
        <v>1</v>
      </c>
      <c r="R35" s="53">
        <f t="shared" si="4"/>
        <v>1.8</v>
      </c>
      <c r="S35" s="53">
        <f>'Complexity of the crisis'!X36</f>
        <v>2.5</v>
      </c>
      <c r="T35" s="53">
        <f>'Complexity of the crisis'!AN36</f>
        <v>1</v>
      </c>
      <c r="U35" s="139" t="str">
        <f>VLOOKUP(C35,Lists!$C$3:$E$300,3,FALSE)</f>
        <v>Africa</v>
      </c>
      <c r="V35" s="140">
        <v>45652</v>
      </c>
    </row>
    <row r="36" spans="1:22" x14ac:dyDescent="0.35">
      <c r="A36" s="55" t="str">
        <f>'Crisis Indicator Data'!A34</f>
        <v>Drought in Djibouti</v>
      </c>
      <c r="B36" s="55" t="str">
        <f>Lists!G34</f>
        <v>Drought</v>
      </c>
      <c r="C36" s="55" t="str">
        <f>'Crisis Indicator Data'!C34</f>
        <v>DJI003</v>
      </c>
      <c r="D36" s="55" t="str">
        <f>'Crisis Indicator Data'!D34</f>
        <v>Djibouti</v>
      </c>
      <c r="E36" s="55" t="str">
        <f>'Crisis Indicator Data'!E34</f>
        <v>DJI</v>
      </c>
      <c r="F36" s="55" t="str">
        <f>'Crisis Indicator Data'!B34</f>
        <v>Drought</v>
      </c>
      <c r="G36" s="52">
        <f t="shared" si="0"/>
        <v>2.6</v>
      </c>
      <c r="H36" s="51">
        <f t="shared" si="1"/>
        <v>3</v>
      </c>
      <c r="I36" s="130" t="str">
        <f t="shared" si="2"/>
        <v>Medium</v>
      </c>
      <c r="J36" s="133" t="str">
        <f>INDEX(Trends!$D$3:$D$404,MATCH(C36,Trends!$C$3:$C$404,0))</f>
        <v>Stable</v>
      </c>
      <c r="K36" s="123" t="str">
        <f>IF(Reliability!B34="x","x",(IF(ROUNDUP(Reliability!B34,0)=1,"Very High",IF(ROUNDUP(Reliability!B34,0)=2,"High",IF(ROUNDUP(Reliability!B34,0)=3,"Medium",IF(ROUNDUP(Reliability!B34,0)=4,"Low","Very Low"))))))</f>
        <v>High</v>
      </c>
      <c r="L36" s="54">
        <f t="shared" si="3"/>
        <v>2.2000000000000002</v>
      </c>
      <c r="M36" s="53">
        <f>'Impact of the crisis'!N37</f>
        <v>3.2</v>
      </c>
      <c r="N36" s="53">
        <f>'Impact of the crisis'!AB37</f>
        <v>1.6</v>
      </c>
      <c r="O36" s="54">
        <f>'Conditions of people affected'!R37</f>
        <v>2.7</v>
      </c>
      <c r="P36" s="53">
        <f>'Conditions of people affected'!K37</f>
        <v>2.4</v>
      </c>
      <c r="Q36" s="53">
        <f>'Conditions of people affected'!Q37</f>
        <v>3</v>
      </c>
      <c r="R36" s="53">
        <f t="shared" si="4"/>
        <v>2.8</v>
      </c>
      <c r="S36" s="53">
        <f>'Complexity of the crisis'!X37</f>
        <v>2.5</v>
      </c>
      <c r="T36" s="53">
        <f>'Complexity of the crisis'!AN37</f>
        <v>3</v>
      </c>
      <c r="U36" s="139" t="str">
        <f>VLOOKUP(C36,Lists!$C$3:$E$300,3,FALSE)</f>
        <v>Africa</v>
      </c>
      <c r="V36" s="140">
        <v>45652</v>
      </c>
    </row>
    <row r="37" spans="1:22" s="255" customFormat="1" x14ac:dyDescent="0.35">
      <c r="A37" s="247" t="str">
        <f>'Crisis Indicator Data'!A35</f>
        <v>Venezuela displacement in Dominican Republic</v>
      </c>
      <c r="B37" s="247" t="str">
        <f>Lists!G35</f>
        <v xml:space="preserve">Venezuelan refugees </v>
      </c>
      <c r="C37" s="247" t="str">
        <f>'Crisis Indicator Data'!C35</f>
        <v>DOM002</v>
      </c>
      <c r="D37" s="247" t="str">
        <f>'Crisis Indicator Data'!D35</f>
        <v>Dominican Republic</v>
      </c>
      <c r="E37" s="247" t="str">
        <f>'Crisis Indicator Data'!E35</f>
        <v>DOM</v>
      </c>
      <c r="F37" s="247" t="str">
        <f>'Crisis Indicator Data'!B35</f>
        <v>Displacement</v>
      </c>
      <c r="G37" s="248">
        <f t="shared" ref="G37:G68" si="5">IF(OR(O37="x",L37="x"),"x",ROUND((5-GEOMEAN(((5-L37)/5*4+1),((5-O37)/5*4+1),((5-O37)/5*4+1)))/4*3.5+R37*0.3,1))</f>
        <v>1.8</v>
      </c>
      <c r="H37" s="249">
        <f t="shared" ref="H37:H68" si="6">IF(G37="x","x",ROUNDUP(G37,0))</f>
        <v>2</v>
      </c>
      <c r="I37" s="250" t="str">
        <f t="shared" ref="I37:I68" si="7">IF(O37="x","x",IF(L37="x","x",(IF(H37=5,"Very High",IF(H37=4,"High",IF(H37=3,"Medium",IF(H37=2,"Low","Very Low")))))))</f>
        <v>Low</v>
      </c>
      <c r="J37" s="251" t="str">
        <f>INDEX(Trends!$D$3:$D$404,MATCH(C37,Trends!$C$3:$C$404,0))</f>
        <v>Stable</v>
      </c>
      <c r="K37" s="252" t="str">
        <f>IF(Reliability!B35="x","x",(IF(ROUNDUP(Reliability!B35,0)=1,"Very High",IF(ROUNDUP(Reliability!B35,0)=2,"High",IF(ROUNDUP(Reliability!B35,0)=3,"Medium",IF(ROUNDUP(Reliability!B35,0)=4,"Low","Very Low"))))))</f>
        <v>Medium</v>
      </c>
      <c r="L37" s="253">
        <f t="shared" ref="L37:L68" si="8">IF(OR(N37="x",M37="x"),"x",ROUND((5-GEOMEAN(((5-M37)/5*4+1),((5-N37)/5*4+1),((5-N37)/5*4+1)))/4*5,1))</f>
        <v>3.2</v>
      </c>
      <c r="M37" s="254">
        <f>'Impact of the crisis'!N38</f>
        <v>4.0999999999999996</v>
      </c>
      <c r="N37" s="254">
        <f>'Impact of the crisis'!AB38</f>
        <v>2.7</v>
      </c>
      <c r="O37" s="253">
        <f>'Conditions of people affected'!R38</f>
        <v>1.4</v>
      </c>
      <c r="P37" s="254">
        <f>'Conditions of people affected'!K38</f>
        <v>1.8</v>
      </c>
      <c r="Q37" s="254">
        <f>'Conditions of people affected'!Q38</f>
        <v>1</v>
      </c>
      <c r="R37" s="254">
        <f t="shared" ref="R37:R68" si="9">IF(OR(T37="x",S37="x"),S37,ROUND((5-GEOMEAN(((5-S37)/5*4+1),((5-T37)/5*4+1)))/4*5,1))</f>
        <v>1.2</v>
      </c>
      <c r="S37" s="254">
        <f>'Complexity of the crisis'!X38</f>
        <v>1.3</v>
      </c>
      <c r="T37" s="254">
        <f>'Complexity of the crisis'!AN38</f>
        <v>1</v>
      </c>
      <c r="U37" s="139" t="str">
        <f>VLOOKUP(C37,Lists!$C$3:$E$300,3,FALSE)</f>
        <v>Americas</v>
      </c>
      <c r="V37" s="242">
        <v>45610</v>
      </c>
    </row>
    <row r="38" spans="1:22" x14ac:dyDescent="0.35">
      <c r="A38" s="55" t="str">
        <f>'Crisis Indicator Data'!A36</f>
        <v>Mixed migration flows in Algeria</v>
      </c>
      <c r="B38" s="55" t="str">
        <f>Lists!G36</f>
        <v>Mixed Migration</v>
      </c>
      <c r="C38" s="55" t="str">
        <f>'Crisis Indicator Data'!C36</f>
        <v>DZA002</v>
      </c>
      <c r="D38" s="55" t="str">
        <f>'Crisis Indicator Data'!D36</f>
        <v>Algeria</v>
      </c>
      <c r="E38" s="55" t="str">
        <f>'Crisis Indicator Data'!E36</f>
        <v>DZA</v>
      </c>
      <c r="F38" s="55" t="str">
        <f>'Crisis Indicator Data'!B36</f>
        <v>Displacement</v>
      </c>
      <c r="G38" s="52">
        <f t="shared" si="5"/>
        <v>2.6</v>
      </c>
      <c r="H38" s="51">
        <f t="shared" si="6"/>
        <v>3</v>
      </c>
      <c r="I38" s="130" t="str">
        <f t="shared" si="7"/>
        <v>Medium</v>
      </c>
      <c r="J38" s="133" t="str">
        <f>INDEX(Trends!$D$3:$D$404,MATCH(C38,Trends!$C$3:$C$404,0))</f>
        <v>Stable</v>
      </c>
      <c r="K38" s="123" t="str">
        <f>IF(Reliability!B36="x","x",(IF(ROUNDUP(Reliability!B36,0)=1,"Very High",IF(ROUNDUP(Reliability!B36,0)=2,"High",IF(ROUNDUP(Reliability!B36,0)=3,"Medium",IF(ROUNDUP(Reliability!B36,0)=4,"Low","Very Low"))))))</f>
        <v>High</v>
      </c>
      <c r="L38" s="54">
        <f t="shared" si="8"/>
        <v>3.9</v>
      </c>
      <c r="M38" s="53">
        <f>'Impact of the crisis'!N39</f>
        <v>5</v>
      </c>
      <c r="N38" s="53">
        <f>'Impact of the crisis'!AB39</f>
        <v>3.1</v>
      </c>
      <c r="O38" s="54">
        <f>'Conditions of people affected'!R39</f>
        <v>1.7</v>
      </c>
      <c r="P38" s="53">
        <f>'Conditions of people affected'!K39</f>
        <v>2.4</v>
      </c>
      <c r="Q38" s="53">
        <f>'Conditions of people affected'!Q39</f>
        <v>1</v>
      </c>
      <c r="R38" s="53">
        <f t="shared" si="9"/>
        <v>2.7</v>
      </c>
      <c r="S38" s="53">
        <f>'Complexity of the crisis'!X39</f>
        <v>2.9</v>
      </c>
      <c r="T38" s="53">
        <f>'Complexity of the crisis'!AN39</f>
        <v>2.5</v>
      </c>
      <c r="U38" s="139" t="str">
        <f>VLOOKUP(C38,Lists!$C$3:$E$300,3,FALSE)</f>
        <v>Africa</v>
      </c>
      <c r="V38" s="140">
        <v>45645</v>
      </c>
    </row>
    <row r="39" spans="1:22" x14ac:dyDescent="0.35">
      <c r="A39" s="55" t="str">
        <f>'Crisis Indicator Data'!A37</f>
        <v>Sahrawi refugees in Algeria</v>
      </c>
      <c r="B39" s="55" t="str">
        <f>Lists!G37</f>
        <v>Sahrawi refugees</v>
      </c>
      <c r="C39" s="55" t="str">
        <f>'Crisis Indicator Data'!C37</f>
        <v>DZA003</v>
      </c>
      <c r="D39" s="55" t="str">
        <f>'Crisis Indicator Data'!D37</f>
        <v>Algeria</v>
      </c>
      <c r="E39" s="55" t="str">
        <f>'Crisis Indicator Data'!E37</f>
        <v>DZA</v>
      </c>
      <c r="F39" s="55" t="str">
        <f>'Crisis Indicator Data'!B37</f>
        <v>Displacement</v>
      </c>
      <c r="G39" s="52">
        <f t="shared" si="5"/>
        <v>2.5</v>
      </c>
      <c r="H39" s="51">
        <f t="shared" si="6"/>
        <v>3</v>
      </c>
      <c r="I39" s="130" t="str">
        <f t="shared" si="7"/>
        <v>Medium</v>
      </c>
      <c r="J39" s="133" t="str">
        <f>INDEX(Trends!$D$3:$D$404,MATCH(C39,Trends!$C$3:$C$404,0))</f>
        <v>Stable</v>
      </c>
      <c r="K39" s="123" t="str">
        <f>IF(Reliability!B37="x","x",(IF(ROUNDUP(Reliability!B37,0)=1,"Very High",IF(ROUNDUP(Reliability!B37,0)=2,"High",IF(ROUNDUP(Reliability!B37,0)=3,"Medium",IF(ROUNDUP(Reliability!B37,0)=4,"Low","Very Low"))))))</f>
        <v>High</v>
      </c>
      <c r="L39" s="54">
        <f t="shared" si="8"/>
        <v>2.2000000000000002</v>
      </c>
      <c r="M39" s="53">
        <f>'Impact of the crisis'!N40</f>
        <v>1.1000000000000001</v>
      </c>
      <c r="N39" s="53">
        <f>'Impact of the crisis'!AB40</f>
        <v>2.7</v>
      </c>
      <c r="O39" s="54">
        <f>'Conditions of people affected'!R40</f>
        <v>2.5499999999999998</v>
      </c>
      <c r="P39" s="53">
        <f>'Conditions of people affected'!K40</f>
        <v>2.1</v>
      </c>
      <c r="Q39" s="53">
        <f>'Conditions of people affected'!Q40</f>
        <v>3</v>
      </c>
      <c r="R39" s="53">
        <f t="shared" si="9"/>
        <v>2.5</v>
      </c>
      <c r="S39" s="53">
        <f>'Complexity of the crisis'!X40</f>
        <v>2.9</v>
      </c>
      <c r="T39" s="53">
        <f>'Complexity of the crisis'!AN40</f>
        <v>2</v>
      </c>
      <c r="U39" s="139" t="str">
        <f>VLOOKUP(C39,Lists!$C$3:$E$300,3,FALSE)</f>
        <v>Africa</v>
      </c>
      <c r="V39" s="140">
        <v>45645</v>
      </c>
    </row>
    <row r="40" spans="1:22" x14ac:dyDescent="0.35">
      <c r="A40" s="55" t="str">
        <f>'Crisis Indicator Data'!A38</f>
        <v>Multiple crises in Algeria</v>
      </c>
      <c r="B40" s="55" t="str">
        <f>Lists!G38</f>
        <v>Country level</v>
      </c>
      <c r="C40" s="55" t="str">
        <f>'Crisis Indicator Data'!C38</f>
        <v>DZA004</v>
      </c>
      <c r="D40" s="55" t="str">
        <f>'Crisis Indicator Data'!D38</f>
        <v>Algeria</v>
      </c>
      <c r="E40" s="55" t="str">
        <f>'Crisis Indicator Data'!E38</f>
        <v>DZA</v>
      </c>
      <c r="F40" s="55" t="str">
        <f>'Crisis Indicator Data'!B38</f>
        <v>Displacement</v>
      </c>
      <c r="G40" s="52">
        <f t="shared" si="5"/>
        <v>2.8</v>
      </c>
      <c r="H40" s="51">
        <f t="shared" si="6"/>
        <v>3</v>
      </c>
      <c r="I40" s="130" t="str">
        <f t="shared" si="7"/>
        <v>Medium</v>
      </c>
      <c r="J40" s="133" t="str">
        <f>INDEX(Trends!$D$3:$D$404,MATCH(C40,Trends!$C$3:$C$404,0))</f>
        <v>Stable</v>
      </c>
      <c r="K40" s="123" t="str">
        <f>IF(Reliability!B38="x","x",(IF(ROUNDUP(Reliability!B38,0)=1,"Very High",IF(ROUNDUP(Reliability!B38,0)=2,"High",IF(ROUNDUP(Reliability!B38,0)=3,"Medium",IF(ROUNDUP(Reliability!B38,0)=4,"Low","Very Low"))))))</f>
        <v>High</v>
      </c>
      <c r="L40" s="54">
        <f t="shared" si="8"/>
        <v>4</v>
      </c>
      <c r="M40" s="53">
        <f>'Impact of the crisis'!N41</f>
        <v>5</v>
      </c>
      <c r="N40" s="53">
        <f>'Impact of the crisis'!AB41</f>
        <v>3.2</v>
      </c>
      <c r="O40" s="54">
        <f>'Conditions of people affected'!R41</f>
        <v>1.85</v>
      </c>
      <c r="P40" s="53">
        <f>'Conditions of people affected'!K41</f>
        <v>2.7</v>
      </c>
      <c r="Q40" s="53">
        <f>'Conditions of people affected'!Q41</f>
        <v>1</v>
      </c>
      <c r="R40" s="53">
        <f t="shared" si="9"/>
        <v>3</v>
      </c>
      <c r="S40" s="53">
        <f>'Complexity of the crisis'!X41</f>
        <v>2.9</v>
      </c>
      <c r="T40" s="53">
        <f>'Complexity of the crisis'!AN41</f>
        <v>3</v>
      </c>
      <c r="U40" s="139" t="str">
        <f>VLOOKUP(C40,Lists!$C$3:$E$300,3,FALSE)</f>
        <v>Africa</v>
      </c>
      <c r="V40" s="140">
        <v>45645</v>
      </c>
    </row>
    <row r="41" spans="1:22" x14ac:dyDescent="0.35">
      <c r="A41" s="55" t="str">
        <f>'Crisis Indicator Data'!A39</f>
        <v>Venezuela displacement in Ecuador</v>
      </c>
      <c r="B41" s="55" t="str">
        <f>Lists!G39</f>
        <v xml:space="preserve">Venezuelan refugees </v>
      </c>
      <c r="C41" s="55" t="str">
        <f>'Crisis Indicator Data'!C39</f>
        <v>ECU002</v>
      </c>
      <c r="D41" s="55" t="str">
        <f>'Crisis Indicator Data'!D39</f>
        <v>Ecuador</v>
      </c>
      <c r="E41" s="55" t="str">
        <f>'Crisis Indicator Data'!E39</f>
        <v>ECU</v>
      </c>
      <c r="F41" s="55" t="str">
        <f>'Crisis Indicator Data'!B39</f>
        <v>Displacement</v>
      </c>
      <c r="G41" s="52">
        <f t="shared" si="5"/>
        <v>2.7</v>
      </c>
      <c r="H41" s="51">
        <f t="shared" si="6"/>
        <v>3</v>
      </c>
      <c r="I41" s="130" t="str">
        <f t="shared" si="7"/>
        <v>Medium</v>
      </c>
      <c r="J41" s="133" t="str">
        <f>INDEX(Trends!$D$3:$D$404,MATCH(C41,Trends!$C$3:$C$404,0))</f>
        <v>Stable</v>
      </c>
      <c r="K41" s="123" t="str">
        <f>IF(Reliability!B39="x","x",(IF(ROUNDUP(Reliability!B39,0)=1,"Very High",IF(ROUNDUP(Reliability!B39,0)=2,"High",IF(ROUNDUP(Reliability!B39,0)=3,"Medium",IF(ROUNDUP(Reliability!B39,0)=4,"Low","Very Low"))))))</f>
        <v>High</v>
      </c>
      <c r="L41" s="54">
        <f t="shared" si="8"/>
        <v>3.3</v>
      </c>
      <c r="M41" s="53">
        <f>'Impact of the crisis'!N42</f>
        <v>4.5999999999999996</v>
      </c>
      <c r="N41" s="53">
        <f>'Impact of the crisis'!AB42</f>
        <v>2.4</v>
      </c>
      <c r="O41" s="54">
        <f>'Conditions of people affected'!R42</f>
        <v>2.5499999999999998</v>
      </c>
      <c r="P41" s="53">
        <f>'Conditions of people affected'!K42</f>
        <v>3.1</v>
      </c>
      <c r="Q41" s="53">
        <f>'Conditions of people affected'!Q42</f>
        <v>2</v>
      </c>
      <c r="R41" s="53">
        <f t="shared" si="9"/>
        <v>2.2999999999999998</v>
      </c>
      <c r="S41" s="53">
        <f>'Complexity of the crisis'!X42</f>
        <v>2.1</v>
      </c>
      <c r="T41" s="53">
        <f>'Complexity of the crisis'!AN42</f>
        <v>2.5</v>
      </c>
      <c r="U41" s="139" t="str">
        <f>VLOOKUP(C41,Lists!$C$3:$E$300,3,FALSE)</f>
        <v>Americas</v>
      </c>
      <c r="V41" s="140">
        <v>45616</v>
      </c>
    </row>
    <row r="42" spans="1:22" x14ac:dyDescent="0.35">
      <c r="A42" s="55" t="str">
        <f>'Crisis Indicator Data'!A40</f>
        <v>Refugees in Egypt</v>
      </c>
      <c r="B42" s="55" t="str">
        <f>Lists!G40</f>
        <v>Refugees crisis</v>
      </c>
      <c r="C42" s="55" t="str">
        <f>'Crisis Indicator Data'!C40</f>
        <v>EGY004</v>
      </c>
      <c r="D42" s="55" t="str">
        <f>'Crisis Indicator Data'!D40</f>
        <v>Egypt</v>
      </c>
      <c r="E42" s="55" t="str">
        <f>'Crisis Indicator Data'!E40</f>
        <v>EGY</v>
      </c>
      <c r="F42" s="55" t="str">
        <f>'Crisis Indicator Data'!B40</f>
        <v>Displacement,Conflict</v>
      </c>
      <c r="G42" s="52">
        <f t="shared" si="5"/>
        <v>2.2000000000000002</v>
      </c>
      <c r="H42" s="51">
        <f t="shared" si="6"/>
        <v>3</v>
      </c>
      <c r="I42" s="130" t="str">
        <f t="shared" si="7"/>
        <v>Medium</v>
      </c>
      <c r="J42" s="133" t="str">
        <f>INDEX(Trends!$D$3:$D$404,MATCH(C42,Trends!$C$3:$C$404,0))</f>
        <v>Decreasing</v>
      </c>
      <c r="K42" s="123" t="str">
        <f>IF(Reliability!B40="x","x",(IF(ROUNDUP(Reliability!B40,0)=1,"Very High",IF(ROUNDUP(Reliability!B40,0)=2,"High",IF(ROUNDUP(Reliability!B40,0)=3,"Medium",IF(ROUNDUP(Reliability!B40,0)=4,"Low","Very Low"))))))</f>
        <v>Very High</v>
      </c>
      <c r="L42" s="54">
        <f t="shared" si="8"/>
        <v>2.2000000000000002</v>
      </c>
      <c r="M42" s="53">
        <f>'Impact of the crisis'!N43</f>
        <v>2</v>
      </c>
      <c r="N42" s="53">
        <f>'Impact of the crisis'!AB43</f>
        <v>2.2999999999999998</v>
      </c>
      <c r="O42" s="54">
        <f>'Conditions of people affected'!R43</f>
        <v>2.1</v>
      </c>
      <c r="P42" s="53">
        <f>'Conditions of people affected'!K43</f>
        <v>3.2</v>
      </c>
      <c r="Q42" s="53">
        <f>'Conditions of people affected'!Q43</f>
        <v>1</v>
      </c>
      <c r="R42" s="53">
        <f t="shared" si="9"/>
        <v>2.2000000000000002</v>
      </c>
      <c r="S42" s="53">
        <f>'Complexity of the crisis'!X43</f>
        <v>2.2999999999999998</v>
      </c>
      <c r="T42" s="53">
        <f>'Complexity of the crisis'!AN43</f>
        <v>2</v>
      </c>
      <c r="U42" s="139" t="str">
        <f>VLOOKUP(C42,Lists!$C$3:$E$300,3,FALSE)</f>
        <v>Africa</v>
      </c>
      <c r="V42" s="140">
        <v>45631</v>
      </c>
    </row>
    <row r="43" spans="1:22" x14ac:dyDescent="0.35">
      <c r="A43" s="55" t="str">
        <f>'Crisis Indicator Data'!A41</f>
        <v>Complex crisis in Eritrea</v>
      </c>
      <c r="B43" s="55" t="str">
        <f>Lists!G41</f>
        <v>Complex crisis</v>
      </c>
      <c r="C43" s="55" t="str">
        <f>'Crisis Indicator Data'!C41</f>
        <v>ERI001</v>
      </c>
      <c r="D43" s="55" t="str">
        <f>'Crisis Indicator Data'!D41</f>
        <v>Eritrea</v>
      </c>
      <c r="E43" s="55" t="str">
        <f>'Crisis Indicator Data'!E41</f>
        <v>ERI</v>
      </c>
      <c r="F43" s="55" t="str">
        <f>'Crisis Indicator Data'!B41</f>
        <v>Socio-political,Displacement</v>
      </c>
      <c r="G43" s="52">
        <f t="shared" si="5"/>
        <v>3</v>
      </c>
      <c r="H43" s="51">
        <f t="shared" si="6"/>
        <v>3</v>
      </c>
      <c r="I43" s="130" t="str">
        <f t="shared" si="7"/>
        <v>Medium</v>
      </c>
      <c r="J43" s="133" t="str">
        <f>INDEX(Trends!$D$3:$D$404,MATCH(C43,Trends!$C$3:$C$404,0))</f>
        <v>Decreasing</v>
      </c>
      <c r="K43" s="123" t="str">
        <f>IF(Reliability!B41="x","x",(IF(ROUNDUP(Reliability!B41,0)=1,"Very High",IF(ROUNDUP(Reliability!B41,0)=2,"High",IF(ROUNDUP(Reliability!B41,0)=3,"Medium",IF(ROUNDUP(Reliability!B41,0)=4,"Low","Very Low"))))))</f>
        <v>High</v>
      </c>
      <c r="L43" s="54">
        <f t="shared" si="8"/>
        <v>3</v>
      </c>
      <c r="M43" s="53">
        <f>'Impact of the crisis'!N44</f>
        <v>3.9</v>
      </c>
      <c r="N43" s="53">
        <f>'Impact of the crisis'!AB44</f>
        <v>2.5</v>
      </c>
      <c r="O43" s="54">
        <f>'Conditions of people affected'!R44</f>
        <v>3.2</v>
      </c>
      <c r="P43" s="53">
        <f>'Conditions of people affected'!K44</f>
        <v>3.4</v>
      </c>
      <c r="Q43" s="53">
        <f>'Conditions of people affected'!Q44</f>
        <v>3</v>
      </c>
      <c r="R43" s="53">
        <f t="shared" si="9"/>
        <v>2.6</v>
      </c>
      <c r="S43" s="53">
        <f>'Complexity of the crisis'!X44</f>
        <v>3.1</v>
      </c>
      <c r="T43" s="53">
        <f>'Complexity of the crisis'!AN44</f>
        <v>2</v>
      </c>
      <c r="U43" s="139" t="str">
        <f>VLOOKUP(C43,Lists!$C$3:$E$300,3,FALSE)</f>
        <v>Africa</v>
      </c>
      <c r="V43" s="140">
        <v>45645</v>
      </c>
    </row>
    <row r="44" spans="1:22" x14ac:dyDescent="0.35">
      <c r="A44" s="55" t="str">
        <f>'Crisis Indicator Data'!A42</f>
        <v>Mixed migration flows in Spain</v>
      </c>
      <c r="B44" s="55" t="str">
        <f>Lists!G42</f>
        <v>Mixed Migration</v>
      </c>
      <c r="C44" s="55" t="str">
        <f>'Crisis Indicator Data'!C42</f>
        <v>ESP002</v>
      </c>
      <c r="D44" s="55" t="str">
        <f>'Crisis Indicator Data'!D42</f>
        <v>Spain</v>
      </c>
      <c r="E44" s="55" t="str">
        <f>'Crisis Indicator Data'!E42</f>
        <v>ESP</v>
      </c>
      <c r="F44" s="55" t="str">
        <f>'Crisis Indicator Data'!B42</f>
        <v>Displacement</v>
      </c>
      <c r="G44" s="52">
        <f t="shared" si="5"/>
        <v>1.7</v>
      </c>
      <c r="H44" s="51">
        <f t="shared" si="6"/>
        <v>2</v>
      </c>
      <c r="I44" s="130" t="str">
        <f t="shared" si="7"/>
        <v>Low</v>
      </c>
      <c r="J44" s="133" t="str">
        <f>INDEX(Trends!$D$3:$D$404,MATCH(C44,Trends!$C$3:$C$404,0))</f>
        <v>Decreasing</v>
      </c>
      <c r="K44" s="123" t="str">
        <f>IF(Reliability!B42="x","x",(IF(ROUNDUP(Reliability!B42,0)=1,"Very High",IF(ROUNDUP(Reliability!B42,0)=2,"High",IF(ROUNDUP(Reliability!B42,0)=3,"Medium",IF(ROUNDUP(Reliability!B42,0)=4,"Low","Very Low"))))))</f>
        <v>Very High</v>
      </c>
      <c r="L44" s="54">
        <f t="shared" si="8"/>
        <v>2.5</v>
      </c>
      <c r="M44" s="53">
        <f>'Impact of the crisis'!N45</f>
        <v>2.2999999999999998</v>
      </c>
      <c r="N44" s="53">
        <f>'Impact of the crisis'!AB45</f>
        <v>2.6</v>
      </c>
      <c r="O44" s="54">
        <f>'Conditions of people affected'!R45</f>
        <v>1.4</v>
      </c>
      <c r="P44" s="53">
        <f>'Conditions of people affected'!K45</f>
        <v>1.8</v>
      </c>
      <c r="Q44" s="53">
        <f>'Conditions of people affected'!Q45</f>
        <v>1</v>
      </c>
      <c r="R44" s="53">
        <f t="shared" si="9"/>
        <v>1.4</v>
      </c>
      <c r="S44" s="53">
        <f>'Complexity of the crisis'!X45</f>
        <v>1.7</v>
      </c>
      <c r="T44" s="53">
        <f>'Complexity of the crisis'!AN45</f>
        <v>1</v>
      </c>
      <c r="U44" s="139" t="str">
        <f>VLOOKUP(C44,Lists!$C$3:$E$300,3,FALSE)</f>
        <v>Europe</v>
      </c>
      <c r="V44" s="140">
        <v>45631</v>
      </c>
    </row>
    <row r="45" spans="1:22" x14ac:dyDescent="0.35">
      <c r="A45" s="55" t="str">
        <f>'Crisis Indicator Data'!A43</f>
        <v>Displacement from Russia-Ukraine conflict in Estonia</v>
      </c>
      <c r="B45" s="55" t="str">
        <f>Lists!G43</f>
        <v>Displacement from Russia-Ukraine conflict</v>
      </c>
      <c r="C45" s="55" t="str">
        <f>'Crisis Indicator Data'!C43</f>
        <v>EST002</v>
      </c>
      <c r="D45" s="55" t="str">
        <f>'Crisis Indicator Data'!D43</f>
        <v>Estonia</v>
      </c>
      <c r="E45" s="55" t="str">
        <f>'Crisis Indicator Data'!E43</f>
        <v>EST</v>
      </c>
      <c r="F45" s="55" t="str">
        <f>'Crisis Indicator Data'!B43</f>
        <v>Conflict,Displacement</v>
      </c>
      <c r="G45" s="52">
        <f t="shared" si="5"/>
        <v>1.2</v>
      </c>
      <c r="H45" s="51">
        <f t="shared" si="6"/>
        <v>2</v>
      </c>
      <c r="I45" s="130" t="str">
        <f t="shared" si="7"/>
        <v>Low</v>
      </c>
      <c r="J45" s="133" t="str">
        <f>INDEX(Trends!$D$3:$D$404,MATCH(C45,Trends!$C$3:$C$404,0))</f>
        <v>Stable</v>
      </c>
      <c r="K45" s="123" t="str">
        <f>IF(Reliability!B43="x","x",(IF(ROUNDUP(Reliability!B43,0)=1,"Very High",IF(ROUNDUP(Reliability!B43,0)=2,"High",IF(ROUNDUP(Reliability!B43,0)=3,"Medium",IF(ROUNDUP(Reliability!B43,0)=4,"Low","Very Low"))))))</f>
        <v>Very High</v>
      </c>
      <c r="L45" s="54">
        <f t="shared" si="8"/>
        <v>2.1</v>
      </c>
      <c r="M45" s="53">
        <f>'Impact of the crisis'!N46</f>
        <v>3.4</v>
      </c>
      <c r="N45" s="53">
        <f>'Impact of the crisis'!AB46</f>
        <v>1.3</v>
      </c>
      <c r="O45" s="54">
        <f>'Conditions of people affected'!R46</f>
        <v>0.95</v>
      </c>
      <c r="P45" s="53">
        <f>'Conditions of people affected'!K46</f>
        <v>0.9</v>
      </c>
      <c r="Q45" s="53">
        <f>'Conditions of people affected'!Q46</f>
        <v>1</v>
      </c>
      <c r="R45" s="53">
        <f t="shared" si="9"/>
        <v>0.8</v>
      </c>
      <c r="S45" s="53">
        <f>'Complexity of the crisis'!X46</f>
        <v>0.6</v>
      </c>
      <c r="T45" s="53">
        <f>'Complexity of the crisis'!AN46</f>
        <v>1</v>
      </c>
      <c r="U45" s="139" t="str">
        <f>VLOOKUP(C45,Lists!$C$3:$E$300,3,FALSE)</f>
        <v>Europe</v>
      </c>
      <c r="V45" s="140">
        <v>45652</v>
      </c>
    </row>
    <row r="46" spans="1:22" x14ac:dyDescent="0.35">
      <c r="A46" s="55" t="str">
        <f>'Crisis Indicator Data'!A44</f>
        <v>Complex crisis in Ethiopia</v>
      </c>
      <c r="B46" s="55" t="str">
        <f>Lists!G44</f>
        <v>Complex crisis</v>
      </c>
      <c r="C46" s="55" t="str">
        <f>'Crisis Indicator Data'!C44</f>
        <v>ETH001</v>
      </c>
      <c r="D46" s="55" t="str">
        <f>'Crisis Indicator Data'!D44</f>
        <v>Ethiopia</v>
      </c>
      <c r="E46" s="55" t="str">
        <f>'Crisis Indicator Data'!E44</f>
        <v>ETH</v>
      </c>
      <c r="F46" s="55" t="str">
        <f>'Crisis Indicator Data'!B44</f>
        <v>Displacement,Floods,Conflict</v>
      </c>
      <c r="G46" s="52">
        <f t="shared" si="5"/>
        <v>4.3</v>
      </c>
      <c r="H46" s="51">
        <f t="shared" si="6"/>
        <v>5</v>
      </c>
      <c r="I46" s="130" t="str">
        <f t="shared" si="7"/>
        <v>Very High</v>
      </c>
      <c r="J46" s="133" t="str">
        <f>INDEX(Trends!$D$3:$D$404,MATCH(C46,Trends!$C$3:$C$404,0))</f>
        <v>Stable</v>
      </c>
      <c r="K46" s="123" t="str">
        <f>IF(Reliability!B44="x","x",(IF(ROUNDUP(Reliability!B44,0)=1,"Very High",IF(ROUNDUP(Reliability!B44,0)=2,"High",IF(ROUNDUP(Reliability!B44,0)=3,"Medium",IF(ROUNDUP(Reliability!B44,0)=4,"Low","Very Low"))))))</f>
        <v>Very High</v>
      </c>
      <c r="L46" s="54">
        <f t="shared" si="8"/>
        <v>4.5999999999999996</v>
      </c>
      <c r="M46" s="53">
        <f>'Impact of the crisis'!N47</f>
        <v>5</v>
      </c>
      <c r="N46" s="53">
        <f>'Impact of the crisis'!AB47</f>
        <v>4.4000000000000004</v>
      </c>
      <c r="O46" s="54">
        <f>'Conditions of people affected'!R47</f>
        <v>4.5</v>
      </c>
      <c r="P46" s="53">
        <f>'Conditions of people affected'!K47</f>
        <v>5</v>
      </c>
      <c r="Q46" s="53">
        <f>'Conditions of people affected'!Q47</f>
        <v>4</v>
      </c>
      <c r="R46" s="53">
        <f t="shared" si="9"/>
        <v>3.8</v>
      </c>
      <c r="S46" s="53">
        <f>'Complexity of the crisis'!X47</f>
        <v>3.6</v>
      </c>
      <c r="T46" s="53">
        <f>'Complexity of the crisis'!AN47</f>
        <v>4</v>
      </c>
      <c r="U46" s="139" t="str">
        <f>VLOOKUP(C46,Lists!$C$3:$E$300,3,FALSE)</f>
        <v>Africa</v>
      </c>
      <c r="V46" s="140">
        <v>45652</v>
      </c>
    </row>
    <row r="47" spans="1:22" x14ac:dyDescent="0.35">
      <c r="A47" s="55" t="str">
        <f>'Crisis Indicator Data'!A45</f>
        <v>International Displacement</v>
      </c>
      <c r="B47" s="55" t="str">
        <f>Lists!G45</f>
        <v>International Displacement</v>
      </c>
      <c r="C47" s="55" t="str">
        <f>'Crisis Indicator Data'!C45</f>
        <v>ETH003</v>
      </c>
      <c r="D47" s="55" t="str">
        <f>'Crisis Indicator Data'!D45</f>
        <v>Ethiopia</v>
      </c>
      <c r="E47" s="55" t="str">
        <f>'Crisis Indicator Data'!E45</f>
        <v>ETH</v>
      </c>
      <c r="F47" s="55" t="str">
        <f>'Crisis Indicator Data'!B45</f>
        <v>Displacement</v>
      </c>
      <c r="G47" s="52">
        <f t="shared" si="5"/>
        <v>3</v>
      </c>
      <c r="H47" s="51">
        <f t="shared" si="6"/>
        <v>3</v>
      </c>
      <c r="I47" s="130" t="str">
        <f t="shared" si="7"/>
        <v>Medium</v>
      </c>
      <c r="J47" s="133" t="str">
        <f>INDEX(Trends!$D$3:$D$404,MATCH(C47,Trends!$C$3:$C$404,0))</f>
        <v>Stable</v>
      </c>
      <c r="K47" s="123" t="str">
        <f>IF(Reliability!B45="x","x",(IF(ROUNDUP(Reliability!B45,0)=1,"Very High",IF(ROUNDUP(Reliability!B45,0)=2,"High",IF(ROUNDUP(Reliability!B45,0)=3,"Medium",IF(ROUNDUP(Reliability!B45,0)=4,"Low","Very Low"))))))</f>
        <v>Medium</v>
      </c>
      <c r="L47" s="54">
        <f t="shared" si="8"/>
        <v>4</v>
      </c>
      <c r="M47" s="53">
        <f>'Impact of the crisis'!N48</f>
        <v>4.7</v>
      </c>
      <c r="N47" s="53">
        <f>'Impact of the crisis'!AB48</f>
        <v>3.5</v>
      </c>
      <c r="O47" s="54">
        <f>'Conditions of people affected'!R48</f>
        <v>2.2000000000000002</v>
      </c>
      <c r="P47" s="53">
        <f>'Conditions of people affected'!K48</f>
        <v>3.4</v>
      </c>
      <c r="Q47" s="53">
        <f>'Conditions of people affected'!Q48</f>
        <v>1</v>
      </c>
      <c r="R47" s="53">
        <f t="shared" si="9"/>
        <v>3.3</v>
      </c>
      <c r="S47" s="53">
        <f>'Complexity of the crisis'!X48</f>
        <v>3.6</v>
      </c>
      <c r="T47" s="53">
        <f>'Complexity of the crisis'!AN48</f>
        <v>3</v>
      </c>
      <c r="U47" s="139" t="str">
        <f>VLOOKUP(C47,Lists!$C$3:$E$300,3,FALSE)</f>
        <v>Africa</v>
      </c>
      <c r="V47" s="140">
        <v>45652</v>
      </c>
    </row>
    <row r="48" spans="1:22" x14ac:dyDescent="0.35">
      <c r="A48" s="55" t="str">
        <f>'Crisis Indicator Data'!A46</f>
        <v>Northern Ethiopia Conflict</v>
      </c>
      <c r="B48" s="55" t="str">
        <f>Lists!G46</f>
        <v>Northern Ethiopia Conflict</v>
      </c>
      <c r="C48" s="55" t="str">
        <f>'Crisis Indicator Data'!C46</f>
        <v>ETH004</v>
      </c>
      <c r="D48" s="55" t="str">
        <f>'Crisis Indicator Data'!D46</f>
        <v>Ethiopia</v>
      </c>
      <c r="E48" s="55" t="str">
        <f>'Crisis Indicator Data'!E46</f>
        <v>ETH</v>
      </c>
      <c r="F48" s="55" t="str">
        <f>'Crisis Indicator Data'!B46</f>
        <v>Conflict,Displacement</v>
      </c>
      <c r="G48" s="52">
        <f t="shared" si="5"/>
        <v>4.2</v>
      </c>
      <c r="H48" s="51">
        <f t="shared" si="6"/>
        <v>5</v>
      </c>
      <c r="I48" s="130" t="str">
        <f t="shared" si="7"/>
        <v>Very High</v>
      </c>
      <c r="J48" s="133" t="str">
        <f>INDEX(Trends!$D$3:$D$404,MATCH(C48,Trends!$C$3:$C$404,0))</f>
        <v>Stable</v>
      </c>
      <c r="K48" s="123" t="str">
        <f>IF(Reliability!B46="x","x",(IF(ROUNDUP(Reliability!B46,0)=1,"Very High",IF(ROUNDUP(Reliability!B46,0)=2,"High",IF(ROUNDUP(Reliability!B46,0)=3,"Medium",IF(ROUNDUP(Reliability!B46,0)=4,"Low","Very Low"))))))</f>
        <v>High</v>
      </c>
      <c r="L48" s="54">
        <f t="shared" si="8"/>
        <v>4.3</v>
      </c>
      <c r="M48" s="53">
        <f>'Impact of the crisis'!N49</f>
        <v>2.9</v>
      </c>
      <c r="N48" s="53">
        <f>'Impact of the crisis'!AB49</f>
        <v>4.8</v>
      </c>
      <c r="O48" s="54">
        <f>'Conditions of people affected'!R49</f>
        <v>4.45</v>
      </c>
      <c r="P48" s="53">
        <f>'Conditions of people affected'!K49</f>
        <v>4.9000000000000004</v>
      </c>
      <c r="Q48" s="53">
        <f>'Conditions of people affected'!Q49</f>
        <v>4</v>
      </c>
      <c r="R48" s="53">
        <f t="shared" si="9"/>
        <v>3.8</v>
      </c>
      <c r="S48" s="53">
        <f>'Complexity of the crisis'!X49</f>
        <v>3.6</v>
      </c>
      <c r="T48" s="53">
        <f>'Complexity of the crisis'!AN49</f>
        <v>4</v>
      </c>
      <c r="U48" s="139" t="str">
        <f>VLOOKUP(C48,Lists!$C$3:$E$300,3,FALSE)</f>
        <v>Africa</v>
      </c>
      <c r="V48" s="140">
        <v>45652</v>
      </c>
    </row>
    <row r="49" spans="1:22" x14ac:dyDescent="0.35">
      <c r="A49" s="55" t="str">
        <f>'Crisis Indicator Data'!A47</f>
        <v>Drought in Ethiopia</v>
      </c>
      <c r="B49" s="55" t="str">
        <f>Lists!G47</f>
        <v>Drought</v>
      </c>
      <c r="C49" s="55" t="str">
        <f>'Crisis Indicator Data'!C47</f>
        <v>ETH005</v>
      </c>
      <c r="D49" s="55" t="str">
        <f>'Crisis Indicator Data'!D47</f>
        <v>Ethiopia</v>
      </c>
      <c r="E49" s="55" t="str">
        <f>'Crisis Indicator Data'!E47</f>
        <v>ETH</v>
      </c>
      <c r="F49" s="55" t="str">
        <f>'Crisis Indicator Data'!B47</f>
        <v>Drought</v>
      </c>
      <c r="G49" s="52">
        <f t="shared" si="5"/>
        <v>4.0999999999999996</v>
      </c>
      <c r="H49" s="51">
        <f t="shared" si="6"/>
        <v>5</v>
      </c>
      <c r="I49" s="130" t="str">
        <f t="shared" si="7"/>
        <v>Very High</v>
      </c>
      <c r="J49" s="133" t="str">
        <f>INDEX(Trends!$D$3:$D$404,MATCH(C49,Trends!$C$3:$C$404,0))</f>
        <v>Decreasing</v>
      </c>
      <c r="K49" s="123" t="str">
        <f>IF(Reliability!B47="x","x",(IF(ROUNDUP(Reliability!B47,0)=1,"Very High",IF(ROUNDUP(Reliability!B47,0)=2,"High",IF(ROUNDUP(Reliability!B47,0)=3,"Medium",IF(ROUNDUP(Reliability!B47,0)=4,"Low","Very Low"))))))</f>
        <v>High</v>
      </c>
      <c r="L49" s="54">
        <f t="shared" si="8"/>
        <v>4.0999999999999996</v>
      </c>
      <c r="M49" s="53">
        <f>'Impact of the crisis'!N50</f>
        <v>4.5</v>
      </c>
      <c r="N49" s="53">
        <f>'Impact of the crisis'!AB50</f>
        <v>3.8</v>
      </c>
      <c r="O49" s="54">
        <f>'Conditions of people affected'!R50</f>
        <v>4.5</v>
      </c>
      <c r="P49" s="53">
        <f>'Conditions of people affected'!K50</f>
        <v>5</v>
      </c>
      <c r="Q49" s="53">
        <f>'Conditions of people affected'!Q50</f>
        <v>4</v>
      </c>
      <c r="R49" s="53">
        <f t="shared" si="9"/>
        <v>3.3</v>
      </c>
      <c r="S49" s="53">
        <f>'Complexity of the crisis'!X50</f>
        <v>3.6</v>
      </c>
      <c r="T49" s="53">
        <f>'Complexity of the crisis'!AN50</f>
        <v>3</v>
      </c>
      <c r="U49" s="139" t="str">
        <f>VLOOKUP(C49,Lists!$C$3:$E$300,3,FALSE)</f>
        <v>Africa</v>
      </c>
      <c r="V49" s="140">
        <v>45652</v>
      </c>
    </row>
    <row r="50" spans="1:22" x14ac:dyDescent="0.35">
      <c r="A50" s="55" t="str">
        <f>'Crisis Indicator Data'!A48</f>
        <v>Mixed migration flows in Greece</v>
      </c>
      <c r="B50" s="55" t="str">
        <f>Lists!G48</f>
        <v>Mixed Migration</v>
      </c>
      <c r="C50" s="55" t="str">
        <f>'Crisis Indicator Data'!C48</f>
        <v>GRC002</v>
      </c>
      <c r="D50" s="55" t="str">
        <f>'Crisis Indicator Data'!D48</f>
        <v>Greece</v>
      </c>
      <c r="E50" s="55" t="str">
        <f>'Crisis Indicator Data'!E48</f>
        <v>GRC</v>
      </c>
      <c r="F50" s="55" t="str">
        <f>'Crisis Indicator Data'!B48</f>
        <v>Displacement</v>
      </c>
      <c r="G50" s="52">
        <f t="shared" si="5"/>
        <v>2.2999999999999998</v>
      </c>
      <c r="H50" s="51">
        <f t="shared" si="6"/>
        <v>3</v>
      </c>
      <c r="I50" s="130" t="str">
        <f t="shared" si="7"/>
        <v>Medium</v>
      </c>
      <c r="J50" s="133" t="str">
        <f>INDEX(Trends!$D$3:$D$404,MATCH(C50,Trends!$C$3:$C$404,0))</f>
        <v>Increasing</v>
      </c>
      <c r="K50" s="123" t="str">
        <f>IF(Reliability!B48="x","x",(IF(ROUNDUP(Reliability!B48,0)=1,"Very High",IF(ROUNDUP(Reliability!B48,0)=2,"High",IF(ROUNDUP(Reliability!B48,0)=3,"Medium",IF(ROUNDUP(Reliability!B48,0)=4,"Low","Very Low"))))))</f>
        <v>High</v>
      </c>
      <c r="L50" s="54">
        <f t="shared" si="8"/>
        <v>2.2999999999999998</v>
      </c>
      <c r="M50" s="53">
        <f>'Impact of the crisis'!N51</f>
        <v>0.6</v>
      </c>
      <c r="N50" s="53">
        <f>'Impact of the crisis'!AB51</f>
        <v>2.9</v>
      </c>
      <c r="O50" s="54">
        <f>'Conditions of people affected'!R51</f>
        <v>2.65</v>
      </c>
      <c r="P50" s="53">
        <f>'Conditions of people affected'!K51</f>
        <v>2.2999999999999998</v>
      </c>
      <c r="Q50" s="53">
        <f>'Conditions of people affected'!Q51</f>
        <v>3</v>
      </c>
      <c r="R50" s="53">
        <f t="shared" si="9"/>
        <v>1.7</v>
      </c>
      <c r="S50" s="53">
        <f>'Complexity of the crisis'!X51</f>
        <v>1.8</v>
      </c>
      <c r="T50" s="53">
        <f>'Complexity of the crisis'!AN51</f>
        <v>1.5</v>
      </c>
      <c r="U50" s="139" t="str">
        <f>VLOOKUP(C50,Lists!$C$3:$E$300,3,FALSE)</f>
        <v>Europe</v>
      </c>
      <c r="V50" s="140">
        <v>45649</v>
      </c>
    </row>
    <row r="51" spans="1:22" ht="14.15" customHeight="1" x14ac:dyDescent="0.35">
      <c r="A51" s="55" t="str">
        <f>'Crisis Indicator Data'!A49</f>
        <v>Complex crisis in Guatemala</v>
      </c>
      <c r="B51" s="55" t="str">
        <f>Lists!G49</f>
        <v>Complex crisis</v>
      </c>
      <c r="C51" s="55" t="str">
        <f>'Crisis Indicator Data'!C49</f>
        <v>GTM001</v>
      </c>
      <c r="D51" s="55" t="str">
        <f>'Crisis Indicator Data'!D49</f>
        <v>Guatemala</v>
      </c>
      <c r="E51" s="55" t="str">
        <f>'Crisis Indicator Data'!E49</f>
        <v>GTM</v>
      </c>
      <c r="F51" s="55" t="str">
        <f>'Crisis Indicator Data'!B49</f>
        <v>Violence,Socio-political,Other seasonal event</v>
      </c>
      <c r="G51" s="52">
        <f t="shared" si="5"/>
        <v>3.5</v>
      </c>
      <c r="H51" s="51">
        <f t="shared" si="6"/>
        <v>4</v>
      </c>
      <c r="I51" s="130" t="str">
        <f t="shared" si="7"/>
        <v>High</v>
      </c>
      <c r="J51" s="133" t="str">
        <f>INDEX(Trends!$D$3:$D$404,MATCH(C51,Trends!$C$3:$C$404,0))</f>
        <v>Stable</v>
      </c>
      <c r="K51" s="123" t="str">
        <f>IF(Reliability!B49="x","x",(IF(ROUNDUP(Reliability!B49,0)=1,"Very High",IF(ROUNDUP(Reliability!B49,0)=2,"High",IF(ROUNDUP(Reliability!B49,0)=3,"Medium",IF(ROUNDUP(Reliability!B49,0)=4,"Low","Very Low"))))))</f>
        <v>High</v>
      </c>
      <c r="L51" s="54">
        <f t="shared" si="8"/>
        <v>3.4</v>
      </c>
      <c r="M51" s="53">
        <f>'Impact of the crisis'!N52</f>
        <v>4.4000000000000004</v>
      </c>
      <c r="N51" s="53">
        <f>'Impact of the crisis'!AB52</f>
        <v>2.8</v>
      </c>
      <c r="O51" s="54">
        <f>'Conditions of people affected'!R52</f>
        <v>3.75</v>
      </c>
      <c r="P51" s="53">
        <f>'Conditions of people affected'!K52</f>
        <v>4.5</v>
      </c>
      <c r="Q51" s="53">
        <f>'Conditions of people affected'!Q52</f>
        <v>3</v>
      </c>
      <c r="R51" s="53">
        <f t="shared" si="9"/>
        <v>3.3</v>
      </c>
      <c r="S51" s="53">
        <f>'Complexity of the crisis'!X52</f>
        <v>3</v>
      </c>
      <c r="T51" s="53">
        <f>'Complexity of the crisis'!AN52</f>
        <v>3.5</v>
      </c>
      <c r="U51" s="139" t="str">
        <f>VLOOKUP(C51,Lists!$C$3:$E$300,3,FALSE)</f>
        <v>Americas</v>
      </c>
      <c r="V51" s="140">
        <v>45617</v>
      </c>
    </row>
    <row r="52" spans="1:22" ht="14.15" customHeight="1" x14ac:dyDescent="0.35">
      <c r="A52" s="55" t="str">
        <f>'Crisis Indicator Data'!A50</f>
        <v>Complex crisis in Honduras</v>
      </c>
      <c r="B52" s="55" t="str">
        <f>Lists!G50</f>
        <v>Complex crisis</v>
      </c>
      <c r="C52" s="55" t="str">
        <f>'Crisis Indicator Data'!C50</f>
        <v>HND001</v>
      </c>
      <c r="D52" s="55" t="str">
        <f>'Crisis Indicator Data'!D50</f>
        <v>Honduras</v>
      </c>
      <c r="E52" s="55" t="str">
        <f>'Crisis Indicator Data'!E50</f>
        <v>HND</v>
      </c>
      <c r="F52" s="55" t="str">
        <f>'Crisis Indicator Data'!B50</f>
        <v>Violence,Socio-political,Other seasonal event</v>
      </c>
      <c r="G52" s="52">
        <f t="shared" si="5"/>
        <v>3.4</v>
      </c>
      <c r="H52" s="51">
        <f t="shared" si="6"/>
        <v>4</v>
      </c>
      <c r="I52" s="130" t="str">
        <f t="shared" si="7"/>
        <v>High</v>
      </c>
      <c r="J52" s="133" t="str">
        <f>INDEX(Trends!$D$3:$D$404,MATCH(C52,Trends!$C$3:$C$404,0))</f>
        <v>Stable</v>
      </c>
      <c r="K52" s="123" t="str">
        <f>IF(Reliability!B50="x","x",(IF(ROUNDUP(Reliability!B50,0)=1,"Very High",IF(ROUNDUP(Reliability!B50,0)=2,"High",IF(ROUNDUP(Reliability!B50,0)=3,"Medium",IF(ROUNDUP(Reliability!B50,0)=4,"Low","Very Low"))))))</f>
        <v>High</v>
      </c>
      <c r="L52" s="54">
        <f t="shared" si="8"/>
        <v>3.2</v>
      </c>
      <c r="M52" s="53">
        <f>'Impact of the crisis'!N53</f>
        <v>4.2</v>
      </c>
      <c r="N52" s="53">
        <f>'Impact of the crisis'!AB53</f>
        <v>2.6</v>
      </c>
      <c r="O52" s="54">
        <f>'Conditions of people affected'!R53</f>
        <v>4.05</v>
      </c>
      <c r="P52" s="53">
        <f>'Conditions of people affected'!K53</f>
        <v>4.0999999999999996</v>
      </c>
      <c r="Q52" s="53">
        <f>'Conditions of people affected'!Q53</f>
        <v>4</v>
      </c>
      <c r="R52" s="53">
        <f t="shared" si="9"/>
        <v>2.4</v>
      </c>
      <c r="S52" s="53">
        <f>'Complexity of the crisis'!X53</f>
        <v>2.8</v>
      </c>
      <c r="T52" s="53">
        <f>'Complexity of the crisis'!AN53</f>
        <v>2</v>
      </c>
      <c r="U52" s="139" t="str">
        <f>VLOOKUP(C52,Lists!$C$3:$E$300,3,FALSE)</f>
        <v>Americas</v>
      </c>
      <c r="V52" s="140">
        <v>45614</v>
      </c>
    </row>
    <row r="53" spans="1:22" x14ac:dyDescent="0.35">
      <c r="A53" s="55" t="str">
        <f>'Crisis Indicator Data'!A51</f>
        <v>Complex crisis in Haiti</v>
      </c>
      <c r="B53" s="55" t="str">
        <f>Lists!G51</f>
        <v>Complex crisis</v>
      </c>
      <c r="C53" s="55" t="str">
        <f>'Crisis Indicator Data'!C51</f>
        <v>HTI001</v>
      </c>
      <c r="D53" s="55" t="str">
        <f>'Crisis Indicator Data'!D51</f>
        <v>Haiti</v>
      </c>
      <c r="E53" s="55" t="str">
        <f>'Crisis Indicator Data'!E51</f>
        <v>HTI</v>
      </c>
      <c r="F53" s="55" t="str">
        <f>'Crisis Indicator Data'!B51</f>
        <v>Earthquake,Violence,Socio-political,Other seasonal event</v>
      </c>
      <c r="G53" s="52">
        <f t="shared" si="5"/>
        <v>4</v>
      </c>
      <c r="H53" s="51">
        <f t="shared" si="6"/>
        <v>4</v>
      </c>
      <c r="I53" s="130" t="str">
        <f t="shared" si="7"/>
        <v>High</v>
      </c>
      <c r="J53" s="133" t="str">
        <f>INDEX(Trends!$D$3:$D$404,MATCH(C53,Trends!$C$3:$C$404,0))</f>
        <v>Stable</v>
      </c>
      <c r="K53" s="123" t="str">
        <f>IF(Reliability!B51="x","x",(IF(ROUNDUP(Reliability!B51,0)=1,"Very High",IF(ROUNDUP(Reliability!B51,0)=2,"High",IF(ROUNDUP(Reliability!B51,0)=3,"Medium",IF(ROUNDUP(Reliability!B51,0)=4,"Low","Very Low"))))))</f>
        <v>High</v>
      </c>
      <c r="L53" s="54">
        <f t="shared" si="8"/>
        <v>3.7</v>
      </c>
      <c r="M53" s="53">
        <f>'Impact of the crisis'!N54</f>
        <v>4</v>
      </c>
      <c r="N53" s="53">
        <f>'Impact of the crisis'!AB54</f>
        <v>3.6</v>
      </c>
      <c r="O53" s="54">
        <f>'Conditions of people affected'!R54</f>
        <v>4.3</v>
      </c>
      <c r="P53" s="53">
        <f>'Conditions of people affected'!K54</f>
        <v>4.5999999999999996</v>
      </c>
      <c r="Q53" s="53">
        <f>'Conditions of people affected'!Q54</f>
        <v>4</v>
      </c>
      <c r="R53" s="53">
        <f t="shared" si="9"/>
        <v>3.8</v>
      </c>
      <c r="S53" s="53">
        <f>'Complexity of the crisis'!X54</f>
        <v>3.5</v>
      </c>
      <c r="T53" s="53">
        <f>'Complexity of the crisis'!AN54</f>
        <v>4</v>
      </c>
      <c r="U53" s="139" t="str">
        <f>VLOOKUP(C53,Lists!$C$3:$E$300,3,FALSE)</f>
        <v>Americas</v>
      </c>
      <c r="V53" s="140">
        <v>45614</v>
      </c>
    </row>
    <row r="54" spans="1:22" x14ac:dyDescent="0.35">
      <c r="A54" s="55" t="str">
        <f>'Crisis Indicator Data'!A52</f>
        <v>Displacement from Russia-Ukraine conflict in Hungary</v>
      </c>
      <c r="B54" s="55" t="str">
        <f>Lists!G52</f>
        <v>Displacement from Russia-Ukraine conflict</v>
      </c>
      <c r="C54" s="55" t="str">
        <f>'Crisis Indicator Data'!C52</f>
        <v>HUN002</v>
      </c>
      <c r="D54" s="55" t="str">
        <f>'Crisis Indicator Data'!D52</f>
        <v>Hungary</v>
      </c>
      <c r="E54" s="55" t="str">
        <f>'Crisis Indicator Data'!E52</f>
        <v>HUN</v>
      </c>
      <c r="F54" s="55" t="str">
        <f>'Crisis Indicator Data'!B52</f>
        <v>Conflict,Displacement</v>
      </c>
      <c r="G54" s="52">
        <f t="shared" si="5"/>
        <v>1.5</v>
      </c>
      <c r="H54" s="51">
        <f t="shared" si="6"/>
        <v>2</v>
      </c>
      <c r="I54" s="130" t="str">
        <f t="shared" si="7"/>
        <v>Low</v>
      </c>
      <c r="J54" s="133" t="str">
        <f>INDEX(Trends!$D$3:$D$404,MATCH(C54,Trends!$C$3:$C$404,0))</f>
        <v>Stable</v>
      </c>
      <c r="K54" s="123" t="str">
        <f>IF(Reliability!B52="x","x",(IF(ROUNDUP(Reliability!B52,0)=1,"Very High",IF(ROUNDUP(Reliability!B52,0)=2,"High",IF(ROUNDUP(Reliability!B52,0)=3,"Medium",IF(ROUNDUP(Reliability!B52,0)=4,"Low","Very Low"))))))</f>
        <v>Very High</v>
      </c>
      <c r="L54" s="54">
        <f t="shared" si="8"/>
        <v>2.6</v>
      </c>
      <c r="M54" s="53">
        <f>'Impact of the crisis'!N55</f>
        <v>4.2</v>
      </c>
      <c r="N54" s="53">
        <f>'Impact of the crisis'!AB55</f>
        <v>1.4</v>
      </c>
      <c r="O54" s="54">
        <f>'Conditions of people affected'!R55</f>
        <v>1.1499999999999999</v>
      </c>
      <c r="P54" s="53">
        <f>'Conditions of people affected'!K55</f>
        <v>1.3</v>
      </c>
      <c r="Q54" s="53">
        <f>'Conditions of people affected'!Q55</f>
        <v>1</v>
      </c>
      <c r="R54" s="53">
        <f t="shared" si="9"/>
        <v>1.1000000000000001</v>
      </c>
      <c r="S54" s="53">
        <f>'Complexity of the crisis'!X55</f>
        <v>1.2</v>
      </c>
      <c r="T54" s="53">
        <f>'Complexity of the crisis'!AN55</f>
        <v>1</v>
      </c>
      <c r="U54" s="139" t="str">
        <f>VLOOKUP(C54,Lists!$C$3:$E$300,3,FALSE)</f>
        <v>Europe</v>
      </c>
      <c r="V54" s="140">
        <v>45652</v>
      </c>
    </row>
    <row r="55" spans="1:22" x14ac:dyDescent="0.35">
      <c r="A55" s="55" t="str">
        <f>'Crisis Indicator Data'!A53</f>
        <v>Papua Conflict</v>
      </c>
      <c r="B55" s="55" t="str">
        <f>Lists!G53</f>
        <v>Papua Conflict</v>
      </c>
      <c r="C55" s="55" t="str">
        <f>'Crisis Indicator Data'!C53</f>
        <v>IDN002</v>
      </c>
      <c r="D55" s="55" t="str">
        <f>'Crisis Indicator Data'!D53</f>
        <v>Indonesia</v>
      </c>
      <c r="E55" s="55" t="str">
        <f>'Crisis Indicator Data'!E53</f>
        <v>IDN</v>
      </c>
      <c r="F55" s="55" t="str">
        <f>'Crisis Indicator Data'!B53</f>
        <v>Socio-political,Violence,Conflict</v>
      </c>
      <c r="G55" s="52">
        <f t="shared" si="5"/>
        <v>2.5</v>
      </c>
      <c r="H55" s="51">
        <f t="shared" si="6"/>
        <v>3</v>
      </c>
      <c r="I55" s="130" t="str">
        <f t="shared" si="7"/>
        <v>Medium</v>
      </c>
      <c r="J55" s="133" t="str">
        <f>INDEX(Trends!$D$3:$D$404,MATCH(C55,Trends!$C$3:$C$404,0))</f>
        <v>Stable</v>
      </c>
      <c r="K55" s="123" t="str">
        <f>IF(Reliability!B53="x","x",(IF(ROUNDUP(Reliability!B53,0)=1,"Very High",IF(ROUNDUP(Reliability!B53,0)=2,"High",IF(ROUNDUP(Reliability!B53,0)=3,"Medium",IF(ROUNDUP(Reliability!B53,0)=4,"Low","Very Low"))))))</f>
        <v>High</v>
      </c>
      <c r="L55" s="54">
        <f t="shared" si="8"/>
        <v>2.9</v>
      </c>
      <c r="M55" s="53">
        <f>'Impact of the crisis'!N56</f>
        <v>2.1</v>
      </c>
      <c r="N55" s="53">
        <f>'Impact of the crisis'!AB56</f>
        <v>3.3</v>
      </c>
      <c r="O55" s="54">
        <f>'Conditions of people affected'!R56</f>
        <v>1.85</v>
      </c>
      <c r="P55" s="53">
        <f>'Conditions of people affected'!K56</f>
        <v>1.7</v>
      </c>
      <c r="Q55" s="53">
        <f>'Conditions of people affected'!Q56</f>
        <v>2</v>
      </c>
      <c r="R55" s="53">
        <f t="shared" si="9"/>
        <v>3.1</v>
      </c>
      <c r="S55" s="53">
        <f>'Complexity of the crisis'!X56</f>
        <v>2.6</v>
      </c>
      <c r="T55" s="53">
        <f>'Complexity of the crisis'!AN56</f>
        <v>3.5</v>
      </c>
      <c r="U55" s="139" t="str">
        <f>VLOOKUP(C55,Lists!$C$3:$E$300,3,FALSE)</f>
        <v>Asia</v>
      </c>
      <c r="V55" s="140">
        <v>45639</v>
      </c>
    </row>
    <row r="56" spans="1:22" x14ac:dyDescent="0.35">
      <c r="A56" s="55" t="str">
        <f>'Crisis Indicator Data'!A54</f>
        <v>2024 Monsoon Floods in India</v>
      </c>
      <c r="B56" s="55" t="str">
        <f>Lists!G54</f>
        <v>2024 Monsoon Floods</v>
      </c>
      <c r="C56" s="55" t="str">
        <f>'Crisis Indicator Data'!C54</f>
        <v>IND006</v>
      </c>
      <c r="D56" s="55" t="str">
        <f>'Crisis Indicator Data'!D54</f>
        <v>India</v>
      </c>
      <c r="E56" s="55" t="str">
        <f>'Crisis Indicator Data'!E54</f>
        <v>IND</v>
      </c>
      <c r="F56" s="55" t="str">
        <f>'Crisis Indicator Data'!B54</f>
        <v>Floods</v>
      </c>
      <c r="G56" s="52">
        <f t="shared" si="5"/>
        <v>2.2000000000000002</v>
      </c>
      <c r="H56" s="51">
        <f t="shared" si="6"/>
        <v>3</v>
      </c>
      <c r="I56" s="130" t="str">
        <f t="shared" si="7"/>
        <v>Medium</v>
      </c>
      <c r="J56" s="133" t="str">
        <f>INDEX(Trends!$D$3:$D$404,MATCH(C56,Trends!$C$3:$C$404,0))</f>
        <v>Stable</v>
      </c>
      <c r="K56" s="123" t="str">
        <f>IF(Reliability!B54="x","x",(IF(ROUNDUP(Reliability!B54,0)=1,"Very High",IF(ROUNDUP(Reliability!B54,0)=2,"High",IF(ROUNDUP(Reliability!B54,0)=3,"Medium",IF(ROUNDUP(Reliability!B54,0)=4,"Low","Very Low"))))))</f>
        <v>Very High</v>
      </c>
      <c r="L56" s="54">
        <f t="shared" si="8"/>
        <v>2.2999999999999998</v>
      </c>
      <c r="M56" s="53">
        <f>'Impact of the crisis'!N57</f>
        <v>1.7</v>
      </c>
      <c r="N56" s="53">
        <f>'Impact of the crisis'!AB57</f>
        <v>2.5</v>
      </c>
      <c r="O56" s="54">
        <f>'Conditions of people affected'!R57</f>
        <v>1.75</v>
      </c>
      <c r="P56" s="53">
        <f>'Conditions of people affected'!K57</f>
        <v>1.5</v>
      </c>
      <c r="Q56" s="53">
        <f>'Conditions of people affected'!Q57</f>
        <v>2</v>
      </c>
      <c r="R56" s="53">
        <f t="shared" si="9"/>
        <v>2.9</v>
      </c>
      <c r="S56" s="53">
        <f>'Complexity of the crisis'!X57</f>
        <v>2.7</v>
      </c>
      <c r="T56" s="53">
        <f>'Complexity of the crisis'!AN57</f>
        <v>3</v>
      </c>
      <c r="U56" s="139" t="str">
        <f>VLOOKUP(C56,Lists!$C$3:$E$300,3,FALSE)</f>
        <v>Asia</v>
      </c>
      <c r="V56" s="140">
        <v>45638</v>
      </c>
    </row>
    <row r="57" spans="1:22" x14ac:dyDescent="0.35">
      <c r="A57" s="55" t="str">
        <f>'Crisis Indicator Data'!A55</f>
        <v>Afghan Refugees in Iran</v>
      </c>
      <c r="B57" s="55" t="str">
        <f>Lists!G55</f>
        <v>Afghan Refugees</v>
      </c>
      <c r="C57" s="55" t="str">
        <f>'Crisis Indicator Data'!C55</f>
        <v>IRN004</v>
      </c>
      <c r="D57" s="55" t="str">
        <f>'Crisis Indicator Data'!D55</f>
        <v>Iran</v>
      </c>
      <c r="E57" s="55" t="str">
        <f>'Crisis Indicator Data'!E55</f>
        <v>IRN</v>
      </c>
      <c r="F57" s="55" t="str">
        <f>'Crisis Indicator Data'!B55</f>
        <v>Displacement</v>
      </c>
      <c r="G57" s="52">
        <f t="shared" si="5"/>
        <v>3.7</v>
      </c>
      <c r="H57" s="51">
        <f t="shared" si="6"/>
        <v>4</v>
      </c>
      <c r="I57" s="130" t="str">
        <f t="shared" si="7"/>
        <v>High</v>
      </c>
      <c r="J57" s="133" t="str">
        <f>INDEX(Trends!$D$3:$D$404,MATCH(C57,Trends!$C$3:$C$404,0))</f>
        <v>Decreasing</v>
      </c>
      <c r="K57" s="123" t="str">
        <f>IF(Reliability!B55="x","x",(IF(ROUNDUP(Reliability!B55,0)=1,"Very High",IF(ROUNDUP(Reliability!B55,0)=2,"High",IF(ROUNDUP(Reliability!B55,0)=3,"Medium",IF(ROUNDUP(Reliability!B55,0)=4,"Low","Very Low"))))))</f>
        <v>Medium</v>
      </c>
      <c r="L57" s="54">
        <f t="shared" si="8"/>
        <v>3.6</v>
      </c>
      <c r="M57" s="53">
        <f>'Impact of the crisis'!N58</f>
        <v>2.7</v>
      </c>
      <c r="N57" s="53">
        <f>'Impact of the crisis'!AB58</f>
        <v>4</v>
      </c>
      <c r="O57" s="54">
        <f>'Conditions of people affected'!R58</f>
        <v>4.2</v>
      </c>
      <c r="P57" s="53">
        <f>'Conditions of people affected'!K58</f>
        <v>4.4000000000000004</v>
      </c>
      <c r="Q57" s="53">
        <f>'Conditions of people affected'!Q58</f>
        <v>4</v>
      </c>
      <c r="R57" s="53">
        <f t="shared" si="9"/>
        <v>2.9</v>
      </c>
      <c r="S57" s="53">
        <f>'Complexity of the crisis'!X58</f>
        <v>3.3</v>
      </c>
      <c r="T57" s="53">
        <f>'Complexity of the crisis'!AN58</f>
        <v>2.5</v>
      </c>
      <c r="U57" s="139" t="str">
        <f>VLOOKUP(C57,Lists!$C$3:$E$300,3,FALSE)</f>
        <v>Middle east</v>
      </c>
      <c r="V57" s="140">
        <v>45638</v>
      </c>
    </row>
    <row r="58" spans="1:22" x14ac:dyDescent="0.35">
      <c r="A58" s="55" t="str">
        <f>'Crisis Indicator Data'!A56</f>
        <v>Multiple crises in Iraq</v>
      </c>
      <c r="B58" s="55" t="str">
        <f>Lists!G56</f>
        <v>Country level</v>
      </c>
      <c r="C58" s="55" t="str">
        <f>'Crisis Indicator Data'!C56</f>
        <v>IRQ001</v>
      </c>
      <c r="D58" s="55" t="str">
        <f>'Crisis Indicator Data'!D56</f>
        <v>Iraq</v>
      </c>
      <c r="E58" s="55" t="str">
        <f>'Crisis Indicator Data'!E56</f>
        <v>IRQ</v>
      </c>
      <c r="F58" s="55" t="str">
        <f>'Crisis Indicator Data'!B56</f>
        <v>Violence,Displacement,Socio-political,Conflict</v>
      </c>
      <c r="G58" s="52">
        <f t="shared" si="5"/>
        <v>3</v>
      </c>
      <c r="H58" s="51">
        <f t="shared" si="6"/>
        <v>3</v>
      </c>
      <c r="I58" s="130" t="str">
        <f t="shared" si="7"/>
        <v>Medium</v>
      </c>
      <c r="J58" s="133" t="str">
        <f>INDEX(Trends!$D$3:$D$404,MATCH(C58,Trends!$C$3:$C$404,0))</f>
        <v>Stable</v>
      </c>
      <c r="K58" s="123" t="str">
        <f>IF(Reliability!B56="x","x",(IF(ROUNDUP(Reliability!B56,0)=1,"Very High",IF(ROUNDUP(Reliability!B56,0)=2,"High",IF(ROUNDUP(Reliability!B56,0)=3,"Medium",IF(ROUNDUP(Reliability!B56,0)=4,"Low","Very Low"))))))</f>
        <v>Very High</v>
      </c>
      <c r="L58" s="54">
        <f t="shared" si="8"/>
        <v>4</v>
      </c>
      <c r="M58" s="53">
        <f>'Impact of the crisis'!N59</f>
        <v>4.7</v>
      </c>
      <c r="N58" s="53">
        <f>'Impact of the crisis'!AB59</f>
        <v>3.6</v>
      </c>
      <c r="O58" s="54">
        <f>'Conditions of people affected'!R59</f>
        <v>1.9</v>
      </c>
      <c r="P58" s="53">
        <f>'Conditions of people affected'!K59</f>
        <v>1.8</v>
      </c>
      <c r="Q58" s="53">
        <f>'Conditions of people affected'!Q59</f>
        <v>2</v>
      </c>
      <c r="R58" s="53">
        <f t="shared" si="9"/>
        <v>3.4</v>
      </c>
      <c r="S58" s="53">
        <f>'Complexity of the crisis'!X59</f>
        <v>3.2</v>
      </c>
      <c r="T58" s="53">
        <f>'Complexity of the crisis'!AN59</f>
        <v>3.5</v>
      </c>
      <c r="U58" s="139" t="str">
        <f>VLOOKUP(C58,Lists!$C$3:$E$300,3,FALSE)</f>
        <v>Middle east</v>
      </c>
      <c r="V58" s="140">
        <v>45650</v>
      </c>
    </row>
    <row r="59" spans="1:22" x14ac:dyDescent="0.35">
      <c r="A59" s="55" t="str">
        <f>'Crisis Indicator Data'!A57</f>
        <v>Conflict  in Iraq</v>
      </c>
      <c r="B59" s="55" t="str">
        <f>Lists!G57</f>
        <v>Conflict</v>
      </c>
      <c r="C59" s="55" t="str">
        <f>'Crisis Indicator Data'!C57</f>
        <v>IRQ002</v>
      </c>
      <c r="D59" s="55" t="str">
        <f>'Crisis Indicator Data'!D57</f>
        <v>Iraq</v>
      </c>
      <c r="E59" s="55" t="str">
        <f>'Crisis Indicator Data'!E57</f>
        <v>IRQ</v>
      </c>
      <c r="F59" s="55" t="str">
        <f>'Crisis Indicator Data'!B57</f>
        <v>Conflict,Socio-political,Violence</v>
      </c>
      <c r="G59" s="52">
        <f t="shared" si="5"/>
        <v>2.8</v>
      </c>
      <c r="H59" s="51">
        <f t="shared" si="6"/>
        <v>3</v>
      </c>
      <c r="I59" s="130" t="str">
        <f t="shared" si="7"/>
        <v>Medium</v>
      </c>
      <c r="J59" s="133" t="str">
        <f>INDEX(Trends!$D$3:$D$404,MATCH(C59,Trends!$C$3:$C$404,0))</f>
        <v>Stable</v>
      </c>
      <c r="K59" s="123" t="str">
        <f>IF(Reliability!B57="x","x",(IF(ROUNDUP(Reliability!B57,0)=1,"Very High",IF(ROUNDUP(Reliability!B57,0)=2,"High",IF(ROUNDUP(Reliability!B57,0)=3,"Medium",IF(ROUNDUP(Reliability!B57,0)=4,"Low","Very Low"))))))</f>
        <v>Very High</v>
      </c>
      <c r="L59" s="54">
        <f t="shared" si="8"/>
        <v>4</v>
      </c>
      <c r="M59" s="53">
        <f>'Impact of the crisis'!N60</f>
        <v>4.7</v>
      </c>
      <c r="N59" s="53">
        <f>'Impact of the crisis'!AB60</f>
        <v>3.6</v>
      </c>
      <c r="O59" s="54">
        <f>'Conditions of people affected'!R60</f>
        <v>1.8</v>
      </c>
      <c r="P59" s="53">
        <f>'Conditions of people affected'!K60</f>
        <v>1.6</v>
      </c>
      <c r="Q59" s="53">
        <f>'Conditions of people affected'!Q60</f>
        <v>2</v>
      </c>
      <c r="R59" s="53">
        <f t="shared" si="9"/>
        <v>2.9</v>
      </c>
      <c r="S59" s="53">
        <f>'Complexity of the crisis'!X60</f>
        <v>3.2</v>
      </c>
      <c r="T59" s="53">
        <f>'Complexity of the crisis'!AN60</f>
        <v>2.5</v>
      </c>
      <c r="U59" s="139" t="str">
        <f>VLOOKUP(C59,Lists!$C$3:$E$300,3,FALSE)</f>
        <v>Middle east</v>
      </c>
      <c r="V59" s="140">
        <v>45650</v>
      </c>
    </row>
    <row r="60" spans="1:22" x14ac:dyDescent="0.35">
      <c r="A60" s="64" t="str">
        <f>'Crisis Indicator Data'!A58</f>
        <v>Syrian and Palestinian refugees in iraq</v>
      </c>
      <c r="B60" s="55" t="str">
        <f>Lists!G58</f>
        <v>Syrian Refugees</v>
      </c>
      <c r="C60" s="64" t="str">
        <f>'Crisis Indicator Data'!C58</f>
        <v>IRQ003</v>
      </c>
      <c r="D60" s="64" t="str">
        <f>'Crisis Indicator Data'!D58</f>
        <v>Iraq</v>
      </c>
      <c r="E60" s="64" t="str">
        <f>'Crisis Indicator Data'!E58</f>
        <v>IRQ</v>
      </c>
      <c r="F60" s="64" t="str">
        <f>'Crisis Indicator Data'!B58</f>
        <v>Displacement</v>
      </c>
      <c r="G60" s="52">
        <f t="shared" si="5"/>
        <v>2.1</v>
      </c>
      <c r="H60" s="65">
        <f t="shared" si="6"/>
        <v>3</v>
      </c>
      <c r="I60" s="131" t="str">
        <f t="shared" si="7"/>
        <v>Medium</v>
      </c>
      <c r="J60" s="133" t="str">
        <f>INDEX(Trends!$D$3:$D$404,MATCH(C60,Trends!$C$3:$C$404,0))</f>
        <v>Increasing</v>
      </c>
      <c r="K60" s="123" t="str">
        <f>IF(Reliability!B58="x","x",(IF(ROUNDUP(Reliability!B58,0)=1,"Very High",IF(ROUNDUP(Reliability!B58,0)=2,"High",IF(ROUNDUP(Reliability!B58,0)=3,"Medium",IF(ROUNDUP(Reliability!B58,0)=4,"Low","Very Low"))))))</f>
        <v>High</v>
      </c>
      <c r="L60" s="54">
        <f t="shared" si="8"/>
        <v>2.8</v>
      </c>
      <c r="M60" s="66">
        <f>'Impact of the crisis'!N61</f>
        <v>1.6</v>
      </c>
      <c r="N60" s="66">
        <f>'Impact of the crisis'!AB61</f>
        <v>3.3</v>
      </c>
      <c r="O60" s="54">
        <f>'Conditions of people affected'!R61</f>
        <v>1.45</v>
      </c>
      <c r="P60" s="66">
        <f>'Conditions of people affected'!K61</f>
        <v>0.9</v>
      </c>
      <c r="Q60" s="66">
        <f>'Conditions of people affected'!Q61</f>
        <v>2</v>
      </c>
      <c r="R60" s="53">
        <f t="shared" si="9"/>
        <v>2.6</v>
      </c>
      <c r="S60" s="53">
        <f>'Complexity of the crisis'!X61</f>
        <v>3.2</v>
      </c>
      <c r="T60" s="53">
        <f>'Complexity of the crisis'!AN61</f>
        <v>2</v>
      </c>
      <c r="U60" s="139" t="str">
        <f>VLOOKUP(C60,Lists!$C$3:$E$300,3,FALSE)</f>
        <v>Middle east</v>
      </c>
      <c r="V60" s="140">
        <v>45650</v>
      </c>
    </row>
    <row r="61" spans="1:22" x14ac:dyDescent="0.35">
      <c r="A61" s="64" t="str">
        <f>'Crisis Indicator Data'!A59</f>
        <v>Mixed migration flows in Italy</v>
      </c>
      <c r="B61" s="55" t="str">
        <f>Lists!G59</f>
        <v>Mixed Migration</v>
      </c>
      <c r="C61" s="64" t="str">
        <f>'Crisis Indicator Data'!C59</f>
        <v>ITA002</v>
      </c>
      <c r="D61" s="64" t="str">
        <f>'Crisis Indicator Data'!D59</f>
        <v>Italy</v>
      </c>
      <c r="E61" s="64" t="str">
        <f>'Crisis Indicator Data'!E59</f>
        <v>ITA</v>
      </c>
      <c r="F61" s="64" t="str">
        <f>'Crisis Indicator Data'!B59</f>
        <v>Displacement</v>
      </c>
      <c r="G61" s="52">
        <f t="shared" si="5"/>
        <v>1.9</v>
      </c>
      <c r="H61" s="65">
        <f t="shared" si="6"/>
        <v>2</v>
      </c>
      <c r="I61" s="131" t="str">
        <f t="shared" si="7"/>
        <v>Low</v>
      </c>
      <c r="J61" s="133" t="str">
        <f>INDEX(Trends!$D$3:$D$404,MATCH(C61,Trends!$C$3:$C$404,0))</f>
        <v>Decreasing</v>
      </c>
      <c r="K61" s="123" t="str">
        <f>IF(Reliability!B59="x","x",(IF(ROUNDUP(Reliability!B59,0)=1,"Very High",IF(ROUNDUP(Reliability!B59,0)=2,"High",IF(ROUNDUP(Reliability!B59,0)=3,"Medium",IF(ROUNDUP(Reliability!B59,0)=4,"Low","Very Low"))))))</f>
        <v>Very High</v>
      </c>
      <c r="L61" s="54">
        <f t="shared" si="8"/>
        <v>2.8</v>
      </c>
      <c r="M61" s="66">
        <f>'Impact of the crisis'!N62</f>
        <v>2.4</v>
      </c>
      <c r="N61" s="66">
        <f>'Impact of the crisis'!AB62</f>
        <v>3</v>
      </c>
      <c r="O61" s="54">
        <f>'Conditions of people affected'!R62</f>
        <v>1.6</v>
      </c>
      <c r="P61" s="66">
        <f>'Conditions of people affected'!K62</f>
        <v>2.2000000000000002</v>
      </c>
      <c r="Q61" s="66">
        <f>'Conditions of people affected'!Q62</f>
        <v>1</v>
      </c>
      <c r="R61" s="53">
        <f t="shared" si="9"/>
        <v>1.5</v>
      </c>
      <c r="S61" s="53">
        <f>'Complexity of the crisis'!X62</f>
        <v>1.4</v>
      </c>
      <c r="T61" s="53">
        <f>'Complexity of the crisis'!AN62</f>
        <v>1.5</v>
      </c>
      <c r="U61" s="139" t="str">
        <f>VLOOKUP(C61,Lists!$C$3:$E$300,3,FALSE)</f>
        <v>Europe</v>
      </c>
      <c r="V61" s="140">
        <v>45631</v>
      </c>
    </row>
    <row r="62" spans="1:22" ht="13.4" customHeight="1" x14ac:dyDescent="0.35">
      <c r="A62" s="64" t="str">
        <f>'Crisis Indicator Data'!A60</f>
        <v>Syrian refugees in Jordan</v>
      </c>
      <c r="B62" s="55" t="str">
        <f>Lists!G60</f>
        <v>Syrian refugees</v>
      </c>
      <c r="C62" s="64" t="str">
        <f>'Crisis Indicator Data'!C60</f>
        <v>JOR002</v>
      </c>
      <c r="D62" s="64" t="str">
        <f>'Crisis Indicator Data'!D60</f>
        <v>Jordan</v>
      </c>
      <c r="E62" s="64" t="str">
        <f>'Crisis Indicator Data'!E60</f>
        <v>JOR</v>
      </c>
      <c r="F62" s="64" t="str">
        <f>'Crisis Indicator Data'!B60</f>
        <v>Displacement</v>
      </c>
      <c r="G62" s="52">
        <f t="shared" si="5"/>
        <v>2.8</v>
      </c>
      <c r="H62" s="65">
        <f t="shared" si="6"/>
        <v>3</v>
      </c>
      <c r="I62" s="131" t="str">
        <f t="shared" si="7"/>
        <v>Medium</v>
      </c>
      <c r="J62" s="133" t="str">
        <f>INDEX(Trends!$D$3:$D$404,MATCH(C62,Trends!$C$3:$C$404,0))</f>
        <v>Stable</v>
      </c>
      <c r="K62" s="123" t="str">
        <f>IF(Reliability!B60="x","x",(IF(ROUNDUP(Reliability!B60,0)=1,"Very High",IF(ROUNDUP(Reliability!B60,0)=2,"High",IF(ROUNDUP(Reliability!B60,0)=3,"Medium",IF(ROUNDUP(Reliability!B60,0)=4,"Low","Very Low"))))))</f>
        <v>High</v>
      </c>
      <c r="L62" s="54">
        <f t="shared" si="8"/>
        <v>2.7</v>
      </c>
      <c r="M62" s="66">
        <f>'Impact of the crisis'!N63</f>
        <v>3</v>
      </c>
      <c r="N62" s="66">
        <f>'Impact of the crisis'!AB63</f>
        <v>2.6</v>
      </c>
      <c r="O62" s="54">
        <f>'Conditions of people affected'!R63</f>
        <v>3.3</v>
      </c>
      <c r="P62" s="66">
        <f>'Conditions of people affected'!K63</f>
        <v>3.6</v>
      </c>
      <c r="Q62" s="66">
        <f>'Conditions of people affected'!Q63</f>
        <v>3</v>
      </c>
      <c r="R62" s="53">
        <f t="shared" si="9"/>
        <v>2</v>
      </c>
      <c r="S62" s="53">
        <f>'Complexity of the crisis'!X63</f>
        <v>2.5</v>
      </c>
      <c r="T62" s="53">
        <f>'Complexity of the crisis'!AN63</f>
        <v>1.5</v>
      </c>
      <c r="U62" s="139" t="str">
        <f>VLOOKUP(C62,Lists!$C$3:$E$300,3,FALSE)</f>
        <v>Middle east</v>
      </c>
      <c r="V62" s="140">
        <v>45650</v>
      </c>
    </row>
    <row r="63" spans="1:22" x14ac:dyDescent="0.35">
      <c r="A63" s="64" t="str">
        <f>'Crisis Indicator Data'!A61</f>
        <v xml:space="preserve">Multiple crisis in Kenya </v>
      </c>
      <c r="B63" s="55" t="str">
        <f>Lists!G61</f>
        <v xml:space="preserve">Country level </v>
      </c>
      <c r="C63" s="64" t="str">
        <f>'Crisis Indicator Data'!C61</f>
        <v>KEN001</v>
      </c>
      <c r="D63" s="64" t="str">
        <f>'Crisis Indicator Data'!D61</f>
        <v>Kenya</v>
      </c>
      <c r="E63" s="64" t="str">
        <f>'Crisis Indicator Data'!E61</f>
        <v>KEN</v>
      </c>
      <c r="F63" s="64" t="str">
        <f>'Crisis Indicator Data'!B61</f>
        <v>Drought,Displacement</v>
      </c>
      <c r="G63" s="52">
        <f t="shared" si="5"/>
        <v>3.5</v>
      </c>
      <c r="H63" s="65">
        <f t="shared" si="6"/>
        <v>4</v>
      </c>
      <c r="I63" s="131" t="str">
        <f t="shared" si="7"/>
        <v>High</v>
      </c>
      <c r="J63" s="133" t="str">
        <f>INDEX(Trends!$D$3:$D$404,MATCH(C63,Trends!$C$3:$C$404,0))</f>
        <v>Stable</v>
      </c>
      <c r="K63" s="123" t="str">
        <f>IF(Reliability!B61="x","x",(IF(ROUNDUP(Reliability!B61,0)=1,"Very High",IF(ROUNDUP(Reliability!B61,0)=2,"High",IF(ROUNDUP(Reliability!B61,0)=3,"Medium",IF(ROUNDUP(Reliability!B61,0)=4,"Low","Very Low"))))))</f>
        <v>High</v>
      </c>
      <c r="L63" s="54">
        <f t="shared" si="8"/>
        <v>4.2</v>
      </c>
      <c r="M63" s="66">
        <f>'Impact of the crisis'!N64</f>
        <v>4.3</v>
      </c>
      <c r="N63" s="66">
        <f>'Impact of the crisis'!AB64</f>
        <v>4.0999999999999996</v>
      </c>
      <c r="O63" s="54">
        <f>'Conditions of people affected'!R64</f>
        <v>3.5</v>
      </c>
      <c r="P63" s="66">
        <f>'Conditions of people affected'!K64</f>
        <v>4</v>
      </c>
      <c r="Q63" s="66">
        <f>'Conditions of people affected'!Q64</f>
        <v>3</v>
      </c>
      <c r="R63" s="53">
        <f t="shared" si="9"/>
        <v>2.9</v>
      </c>
      <c r="S63" s="53">
        <f>'Complexity of the crisis'!X64</f>
        <v>3.3</v>
      </c>
      <c r="T63" s="53">
        <f>'Complexity of the crisis'!AN64</f>
        <v>2.5</v>
      </c>
      <c r="U63" s="139" t="str">
        <f>VLOOKUP(C63,Lists!$C$3:$E$300,3,FALSE)</f>
        <v>Africa</v>
      </c>
      <c r="V63" s="140">
        <v>45645</v>
      </c>
    </row>
    <row r="64" spans="1:22" x14ac:dyDescent="0.35">
      <c r="A64" s="64" t="str">
        <f>'Crisis Indicator Data'!A62</f>
        <v>Refugee situation in Kenya</v>
      </c>
      <c r="B64" s="55" t="str">
        <f>Lists!G62</f>
        <v>Refugee situation</v>
      </c>
      <c r="C64" s="64" t="str">
        <f>'Crisis Indicator Data'!C62</f>
        <v>KEN002</v>
      </c>
      <c r="D64" s="64" t="str">
        <f>'Crisis Indicator Data'!D62</f>
        <v>Kenya</v>
      </c>
      <c r="E64" s="64" t="str">
        <f>'Crisis Indicator Data'!E62</f>
        <v>KEN</v>
      </c>
      <c r="F64" s="64" t="str">
        <f>'Crisis Indicator Data'!B62</f>
        <v>Displacement</v>
      </c>
      <c r="G64" s="52">
        <f t="shared" si="5"/>
        <v>2.8</v>
      </c>
      <c r="H64" s="65">
        <f t="shared" si="6"/>
        <v>3</v>
      </c>
      <c r="I64" s="131" t="str">
        <f t="shared" si="7"/>
        <v>Medium</v>
      </c>
      <c r="J64" s="133" t="str">
        <f>INDEX(Trends!$D$3:$D$404,MATCH(C64,Trends!$C$3:$C$404,0))</f>
        <v>Decreasing</v>
      </c>
      <c r="K64" s="123" t="str">
        <f>IF(Reliability!B62="x","x",(IF(ROUNDUP(Reliability!B62,0)=1,"Very High",IF(ROUNDUP(Reliability!B62,0)=2,"High",IF(ROUNDUP(Reliability!B62,0)=3,"Medium",IF(ROUNDUP(Reliability!B62,0)=4,"Low","Very Low"))))))</f>
        <v>High</v>
      </c>
      <c r="L64" s="54">
        <f t="shared" si="8"/>
        <v>2.2999999999999998</v>
      </c>
      <c r="M64" s="66">
        <f>'Impact of the crisis'!N65</f>
        <v>0.9</v>
      </c>
      <c r="N64" s="66">
        <f>'Impact of the crisis'!AB65</f>
        <v>2.9</v>
      </c>
      <c r="O64" s="54">
        <f>'Conditions of people affected'!R65</f>
        <v>3.1</v>
      </c>
      <c r="P64" s="66">
        <f>'Conditions of people affected'!K65</f>
        <v>3.2</v>
      </c>
      <c r="Q64" s="66">
        <f>'Conditions of people affected'!Q65</f>
        <v>3</v>
      </c>
      <c r="R64" s="53">
        <f t="shared" si="9"/>
        <v>2.7</v>
      </c>
      <c r="S64" s="53">
        <f>'Complexity of the crisis'!X65</f>
        <v>3.3</v>
      </c>
      <c r="T64" s="53">
        <f>'Complexity of the crisis'!AN65</f>
        <v>2</v>
      </c>
      <c r="U64" s="139" t="str">
        <f>VLOOKUP(C64,Lists!$C$3:$E$300,3,FALSE)</f>
        <v>Africa</v>
      </c>
      <c r="V64" s="140">
        <v>45645</v>
      </c>
    </row>
    <row r="65" spans="1:22" x14ac:dyDescent="0.35">
      <c r="A65" s="64" t="str">
        <f>'Crisis Indicator Data'!A63</f>
        <v>Drought in Kenya</v>
      </c>
      <c r="B65" s="55" t="str">
        <f>Lists!G63</f>
        <v>Drought</v>
      </c>
      <c r="C65" s="64" t="str">
        <f>'Crisis Indicator Data'!C63</f>
        <v>KEN003</v>
      </c>
      <c r="D65" s="64" t="str">
        <f>'Crisis Indicator Data'!D63</f>
        <v>Kenya</v>
      </c>
      <c r="E65" s="64" t="str">
        <f>'Crisis Indicator Data'!E63</f>
        <v>KEN</v>
      </c>
      <c r="F65" s="64" t="str">
        <f>'Crisis Indicator Data'!B63</f>
        <v>Drought</v>
      </c>
      <c r="G65" s="52">
        <f t="shared" si="5"/>
        <v>3.4</v>
      </c>
      <c r="H65" s="65">
        <f t="shared" si="6"/>
        <v>4</v>
      </c>
      <c r="I65" s="131" t="str">
        <f t="shared" si="7"/>
        <v>High</v>
      </c>
      <c r="J65" s="133" t="str">
        <f>INDEX(Trends!$D$3:$D$404,MATCH(C65,Trends!$C$3:$C$404,0))</f>
        <v>Increasing</v>
      </c>
      <c r="K65" s="123" t="str">
        <f>IF(Reliability!B63="x","x",(IF(ROUNDUP(Reliability!B63,0)=1,"Very High",IF(ROUNDUP(Reliability!B63,0)=2,"High",IF(ROUNDUP(Reliability!B63,0)=3,"Medium",IF(ROUNDUP(Reliability!B63,0)=4,"Low","Very Low"))))))</f>
        <v>Very High</v>
      </c>
      <c r="L65" s="54">
        <f t="shared" si="8"/>
        <v>3.9</v>
      </c>
      <c r="M65" s="66">
        <f>'Impact of the crisis'!N66</f>
        <v>4.3</v>
      </c>
      <c r="N65" s="66">
        <f>'Impact of the crisis'!AB66</f>
        <v>3.6</v>
      </c>
      <c r="O65" s="54">
        <f>'Conditions of people affected'!R66</f>
        <v>3.35</v>
      </c>
      <c r="P65" s="66">
        <f>'Conditions of people affected'!K66</f>
        <v>3.7</v>
      </c>
      <c r="Q65" s="66">
        <f>'Conditions of people affected'!Q66</f>
        <v>3</v>
      </c>
      <c r="R65" s="53">
        <f t="shared" si="9"/>
        <v>2.9</v>
      </c>
      <c r="S65" s="53">
        <f>'Complexity of the crisis'!X66</f>
        <v>3.3</v>
      </c>
      <c r="T65" s="53">
        <f>'Complexity of the crisis'!AN66</f>
        <v>2.5</v>
      </c>
      <c r="U65" s="139" t="str">
        <f>VLOOKUP(C65,Lists!$C$3:$E$300,3,FALSE)</f>
        <v>Africa</v>
      </c>
      <c r="V65" s="140">
        <v>45645</v>
      </c>
    </row>
    <row r="66" spans="1:22" x14ac:dyDescent="0.35">
      <c r="A66" s="64" t="str">
        <f>'Crisis Indicator Data'!A64</f>
        <v>Typhoon Yagi in Laos</v>
      </c>
      <c r="B66" s="55" t="str">
        <f>Lists!G64</f>
        <v>Typhoon Yagi</v>
      </c>
      <c r="C66" s="64" t="str">
        <f>'Crisis Indicator Data'!C64</f>
        <v>LAO004</v>
      </c>
      <c r="D66" s="64" t="str">
        <f>'Crisis Indicator Data'!D64</f>
        <v>Laos</v>
      </c>
      <c r="E66" s="64" t="str">
        <f>'Crisis Indicator Data'!E64</f>
        <v>LAO</v>
      </c>
      <c r="F66" s="64" t="str">
        <f>'Crisis Indicator Data'!B64</f>
        <v>Cyclone,Floods</v>
      </c>
      <c r="G66" s="52">
        <f t="shared" si="5"/>
        <v>2.1</v>
      </c>
      <c r="H66" s="65">
        <f t="shared" si="6"/>
        <v>3</v>
      </c>
      <c r="I66" s="131" t="str">
        <f t="shared" si="7"/>
        <v>Medium</v>
      </c>
      <c r="J66" s="133" t="str">
        <f>INDEX(Trends!$D$3:$D$404,MATCH(C66,Trends!$C$3:$C$404,0))</f>
        <v>Increasing</v>
      </c>
      <c r="K66" s="123" t="str">
        <f>IF(Reliability!B64="x","x",(IF(ROUNDUP(Reliability!B64,0)=1,"Very High",IF(ROUNDUP(Reliability!B64,0)=2,"High",IF(ROUNDUP(Reliability!B64,0)=3,"Medium",IF(ROUNDUP(Reliability!B64,0)=4,"Low","Very Low"))))))</f>
        <v>Very High</v>
      </c>
      <c r="L66" s="54">
        <f t="shared" si="8"/>
        <v>1.5</v>
      </c>
      <c r="M66" s="66">
        <f>'Impact of the crisis'!N67</f>
        <v>2.2999999999999998</v>
      </c>
      <c r="N66" s="66">
        <f>'Impact of the crisis'!AB67</f>
        <v>1</v>
      </c>
      <c r="O66" s="54">
        <f>'Conditions of people affected'!R67</f>
        <v>1.8</v>
      </c>
      <c r="P66" s="66">
        <f>'Conditions of people affected'!K67</f>
        <v>1.6</v>
      </c>
      <c r="Q66" s="66">
        <f>'Conditions of people affected'!Q67</f>
        <v>2</v>
      </c>
      <c r="R66" s="53">
        <f t="shared" si="9"/>
        <v>3</v>
      </c>
      <c r="S66" s="53">
        <f>'Complexity of the crisis'!X67</f>
        <v>2.9</v>
      </c>
      <c r="T66" s="53">
        <f>'Complexity of the crisis'!AN67</f>
        <v>3</v>
      </c>
      <c r="U66" s="139" t="str">
        <f>VLOOKUP(C66,Lists!$C$3:$E$300,3,FALSE)</f>
        <v>Asia</v>
      </c>
      <c r="V66" s="140">
        <v>45639</v>
      </c>
    </row>
    <row r="67" spans="1:22" x14ac:dyDescent="0.35">
      <c r="A67" s="64" t="str">
        <f>'Crisis Indicator Data'!A65</f>
        <v>Syrian refugees in Lebanon</v>
      </c>
      <c r="B67" s="55" t="str">
        <f>Lists!G65</f>
        <v>Syrian refugees</v>
      </c>
      <c r="C67" s="64" t="str">
        <f>'Crisis Indicator Data'!C65</f>
        <v>LBN002</v>
      </c>
      <c r="D67" s="64" t="str">
        <f>'Crisis Indicator Data'!D65</f>
        <v>Lebanon</v>
      </c>
      <c r="E67" s="64" t="str">
        <f>'Crisis Indicator Data'!E65</f>
        <v>LBN</v>
      </c>
      <c r="F67" s="64" t="str">
        <f>'Crisis Indicator Data'!B65</f>
        <v>Displacement</v>
      </c>
      <c r="G67" s="52">
        <f t="shared" si="5"/>
        <v>3.4</v>
      </c>
      <c r="H67" s="65">
        <f t="shared" si="6"/>
        <v>4</v>
      </c>
      <c r="I67" s="131" t="str">
        <f t="shared" si="7"/>
        <v>High</v>
      </c>
      <c r="J67" s="133" t="str">
        <f>INDEX(Trends!$D$3:$D$404,MATCH(C67,Trends!$C$3:$C$404,0))</f>
        <v>Increasing</v>
      </c>
      <c r="K67" s="123" t="str">
        <f>IF(Reliability!B65="x","x",(IF(ROUNDUP(Reliability!B65,0)=1,"Very High",IF(ROUNDUP(Reliability!B65,0)=2,"High",IF(ROUNDUP(Reliability!B65,0)=3,"Medium",IF(ROUNDUP(Reliability!B65,0)=4,"Low","Very Low"))))))</f>
        <v>Very High</v>
      </c>
      <c r="L67" s="54">
        <f t="shared" si="8"/>
        <v>4</v>
      </c>
      <c r="M67" s="66">
        <f>'Impact of the crisis'!N68</f>
        <v>3.5</v>
      </c>
      <c r="N67" s="66">
        <f>'Impact of the crisis'!AB68</f>
        <v>4.2</v>
      </c>
      <c r="O67" s="54">
        <f>'Conditions of people affected'!R68</f>
        <v>3.25</v>
      </c>
      <c r="P67" s="66">
        <f>'Conditions of people affected'!K68</f>
        <v>3.5</v>
      </c>
      <c r="Q67" s="66">
        <f>'Conditions of people affected'!Q68</f>
        <v>3</v>
      </c>
      <c r="R67" s="53">
        <f t="shared" si="9"/>
        <v>3.1</v>
      </c>
      <c r="S67" s="53">
        <f>'Complexity of the crisis'!X68</f>
        <v>3.2</v>
      </c>
      <c r="T67" s="53">
        <f>'Complexity of the crisis'!AN68</f>
        <v>3</v>
      </c>
      <c r="U67" s="139" t="str">
        <f>VLOOKUP(C67,Lists!$C$3:$E$300,3,FALSE)</f>
        <v>Middle east</v>
      </c>
      <c r="V67" s="140">
        <v>45651</v>
      </c>
    </row>
    <row r="68" spans="1:22" x14ac:dyDescent="0.35">
      <c r="A68" s="64" t="str">
        <f>'Crisis Indicator Data'!A66</f>
        <v>Complex crisis in Lebanon</v>
      </c>
      <c r="B68" s="55" t="str">
        <f>Lists!G66</f>
        <v>Complex crisis</v>
      </c>
      <c r="C68" s="64" t="str">
        <f>'Crisis Indicator Data'!C66</f>
        <v>LBN006</v>
      </c>
      <c r="D68" s="64" t="str">
        <f>'Crisis Indicator Data'!D66</f>
        <v>Lebanon</v>
      </c>
      <c r="E68" s="64" t="str">
        <f>'Crisis Indicator Data'!E66</f>
        <v>LBN</v>
      </c>
      <c r="F68" s="64" t="str">
        <f>'Crisis Indicator Data'!B66</f>
        <v>Socio-political,Violence,Tecnological Disaster,Displacement</v>
      </c>
      <c r="G68" s="52">
        <f t="shared" si="5"/>
        <v>3.7</v>
      </c>
      <c r="H68" s="65">
        <f t="shared" si="6"/>
        <v>4</v>
      </c>
      <c r="I68" s="131" t="str">
        <f t="shared" si="7"/>
        <v>High</v>
      </c>
      <c r="J68" s="133" t="str">
        <f>INDEX(Trends!$D$3:$D$404,MATCH(C68,Trends!$C$3:$C$404,0))</f>
        <v>Increasing</v>
      </c>
      <c r="K68" s="123" t="str">
        <f>IF(Reliability!B66="x","x",(IF(ROUNDUP(Reliability!B66,0)=1,"Very High",IF(ROUNDUP(Reliability!B66,0)=2,"High",IF(ROUNDUP(Reliability!B66,0)=3,"Medium",IF(ROUNDUP(Reliability!B66,0)=4,"Low","Very Low"))))))</f>
        <v>Very High</v>
      </c>
      <c r="L68" s="54">
        <f t="shared" si="8"/>
        <v>4.3</v>
      </c>
      <c r="M68" s="66">
        <f>'Impact of the crisis'!N69</f>
        <v>3.5</v>
      </c>
      <c r="N68" s="66">
        <f>'Impact of the crisis'!AB69</f>
        <v>4.5999999999999996</v>
      </c>
      <c r="O68" s="54">
        <f>'Conditions of people affected'!R69</f>
        <v>3.65</v>
      </c>
      <c r="P68" s="66">
        <f>'Conditions of people affected'!K69</f>
        <v>4.3</v>
      </c>
      <c r="Q68" s="66">
        <f>'Conditions of people affected'!Q69</f>
        <v>3</v>
      </c>
      <c r="R68" s="53">
        <f t="shared" si="9"/>
        <v>3.4</v>
      </c>
      <c r="S68" s="53">
        <f>'Complexity of the crisis'!X69</f>
        <v>3.2</v>
      </c>
      <c r="T68" s="53">
        <f>'Complexity of the crisis'!AN69</f>
        <v>3.5</v>
      </c>
      <c r="U68" s="139" t="str">
        <f>VLOOKUP(C68,Lists!$C$3:$E$300,3,FALSE)</f>
        <v>Middle east</v>
      </c>
      <c r="V68" s="140">
        <v>45651</v>
      </c>
    </row>
    <row r="69" spans="1:22" x14ac:dyDescent="0.35">
      <c r="A69" s="64" t="str">
        <f>'Crisis Indicator Data'!A67</f>
        <v>Complex crisis in Libya</v>
      </c>
      <c r="B69" s="55" t="str">
        <f>Lists!G67</f>
        <v>Complex crisis</v>
      </c>
      <c r="C69" s="64" t="str">
        <f>'Crisis Indicator Data'!C67</f>
        <v>LBY001</v>
      </c>
      <c r="D69" s="64" t="str">
        <f>'Crisis Indicator Data'!D67</f>
        <v>Libya</v>
      </c>
      <c r="E69" s="64" t="str">
        <f>'Crisis Indicator Data'!E67</f>
        <v>LBY</v>
      </c>
      <c r="F69" s="64" t="str">
        <f>'Crisis Indicator Data'!B67</f>
        <v>Conflict,Displacement,Socio-political</v>
      </c>
      <c r="G69" s="52">
        <f t="shared" ref="G69:G100" si="10">IF(OR(O69="x",L69="x"),"x",ROUND((5-GEOMEAN(((5-L69)/5*4+1),((5-O69)/5*4+1),((5-O69)/5*4+1)))/4*3.5+R69*0.3,1))</f>
        <v>3.9</v>
      </c>
      <c r="H69" s="65">
        <f t="shared" ref="H69:H100" si="11">IF(G69="x","x",ROUNDUP(G69,0))</f>
        <v>4</v>
      </c>
      <c r="I69" s="131" t="str">
        <f t="shared" ref="I69:I100" si="12">IF(O69="x","x",IF(L69="x","x",(IF(H69=5,"Very High",IF(H69=4,"High",IF(H69=3,"Medium",IF(H69=2,"Low","Very Low")))))))</f>
        <v>High</v>
      </c>
      <c r="J69" s="133" t="str">
        <f>INDEX(Trends!$D$3:$D$404,MATCH(C69,Trends!$C$3:$C$404,0))</f>
        <v>Decreasing</v>
      </c>
      <c r="K69" s="123" t="str">
        <f>IF(Reliability!B67="x","x",(IF(ROUNDUP(Reliability!B67,0)=1,"Very High",IF(ROUNDUP(Reliability!B67,0)=2,"High",IF(ROUNDUP(Reliability!B67,0)=3,"Medium",IF(ROUNDUP(Reliability!B67,0)=4,"Low","Very Low"))))))</f>
        <v>Very High</v>
      </c>
      <c r="L69" s="54">
        <f t="shared" ref="L69:L100" si="13">IF(OR(N69="x",M69="x"),"x",ROUND((5-GEOMEAN(((5-M69)/5*4+1),((5-N69)/5*4+1),((5-N69)/5*4+1)))/4*5,1))</f>
        <v>4.5</v>
      </c>
      <c r="M69" s="66">
        <f>'Impact of the crisis'!N70</f>
        <v>4.5999999999999996</v>
      </c>
      <c r="N69" s="66">
        <f>'Impact of the crisis'!AB70</f>
        <v>4.4000000000000004</v>
      </c>
      <c r="O69" s="54">
        <f>'Conditions of people affected'!R70</f>
        <v>3.7</v>
      </c>
      <c r="P69" s="66">
        <f>'Conditions of people affected'!K70</f>
        <v>3.4</v>
      </c>
      <c r="Q69" s="66">
        <f>'Conditions of people affected'!Q70</f>
        <v>4</v>
      </c>
      <c r="R69" s="53">
        <f t="shared" ref="R69:R100" si="14">IF(OR(T69="x",S69="x"),S69,ROUND((5-GEOMEAN(((5-S69)/5*4+1),((5-T69)/5*4+1)))/4*5,1))</f>
        <v>3.7</v>
      </c>
      <c r="S69" s="53">
        <f>'Complexity of the crisis'!X70</f>
        <v>3.3</v>
      </c>
      <c r="T69" s="53">
        <f>'Complexity of the crisis'!AN70</f>
        <v>4</v>
      </c>
      <c r="U69" s="139" t="str">
        <f>VLOOKUP(C69,Lists!$C$3:$E$300,3,FALSE)</f>
        <v>Africa</v>
      </c>
      <c r="V69" s="140">
        <v>45645</v>
      </c>
    </row>
    <row r="70" spans="1:22" x14ac:dyDescent="0.35">
      <c r="A70" s="64" t="str">
        <f>'Crisis Indicator Data'!A68</f>
        <v>Mixed migration flows in Libya</v>
      </c>
      <c r="B70" s="55" t="str">
        <f>Lists!G68</f>
        <v>Mixed Migration</v>
      </c>
      <c r="C70" s="64" t="str">
        <f>'Crisis Indicator Data'!C68</f>
        <v>LBY002</v>
      </c>
      <c r="D70" s="64" t="str">
        <f>'Crisis Indicator Data'!D68</f>
        <v>Libya</v>
      </c>
      <c r="E70" s="64" t="str">
        <f>'Crisis Indicator Data'!E68</f>
        <v>LBY</v>
      </c>
      <c r="F70" s="64" t="str">
        <f>'Crisis Indicator Data'!B68</f>
        <v>Displacement</v>
      </c>
      <c r="G70" s="52">
        <f t="shared" si="10"/>
        <v>3.4</v>
      </c>
      <c r="H70" s="65">
        <f t="shared" si="11"/>
        <v>4</v>
      </c>
      <c r="I70" s="131" t="str">
        <f t="shared" si="12"/>
        <v>High</v>
      </c>
      <c r="J70" s="133" t="str">
        <f>INDEX(Trends!$D$3:$D$404,MATCH(C70,Trends!$C$3:$C$404,0))</f>
        <v>Decreasing</v>
      </c>
      <c r="K70" s="123" t="str">
        <f>IF(Reliability!B68="x","x",(IF(ROUNDUP(Reliability!B68,0)=1,"Very High",IF(ROUNDUP(Reliability!B68,0)=2,"High",IF(ROUNDUP(Reliability!B68,0)=3,"Medium",IF(ROUNDUP(Reliability!B68,0)=4,"Low","Very Low"))))))</f>
        <v>High</v>
      </c>
      <c r="L70" s="54">
        <f t="shared" si="13"/>
        <v>3.9</v>
      </c>
      <c r="M70" s="66">
        <f>'Impact of the crisis'!N71</f>
        <v>4.5999999999999996</v>
      </c>
      <c r="N70" s="66">
        <f>'Impact of the crisis'!AB71</f>
        <v>3.4</v>
      </c>
      <c r="O70" s="54">
        <f>'Conditions of people affected'!R71</f>
        <v>3.1</v>
      </c>
      <c r="P70" s="66">
        <f>'Conditions of people affected'!K71</f>
        <v>3.2</v>
      </c>
      <c r="Q70" s="66">
        <f>'Conditions of people affected'!Q71</f>
        <v>3</v>
      </c>
      <c r="R70" s="53">
        <f t="shared" si="14"/>
        <v>3.4</v>
      </c>
      <c r="S70" s="53">
        <f>'Complexity of the crisis'!X71</f>
        <v>3.3</v>
      </c>
      <c r="T70" s="53">
        <f>'Complexity of the crisis'!AN71</f>
        <v>3.5</v>
      </c>
      <c r="U70" s="139" t="str">
        <f>VLOOKUP(C70,Lists!$C$3:$E$300,3,FALSE)</f>
        <v>Africa</v>
      </c>
      <c r="V70" s="140">
        <v>45645</v>
      </c>
    </row>
    <row r="71" spans="1:22" x14ac:dyDescent="0.35">
      <c r="A71" s="64" t="str">
        <f>'Crisis Indicator Data'!A69</f>
        <v>Refugees from Sudan in Libya</v>
      </c>
      <c r="B71" s="55" t="str">
        <f>Lists!G69</f>
        <v>Refugees from Sudan</v>
      </c>
      <c r="C71" s="64" t="str">
        <f>'Crisis Indicator Data'!C69</f>
        <v>LBY004</v>
      </c>
      <c r="D71" s="64" t="str">
        <f>'Crisis Indicator Data'!D69</f>
        <v>Libya</v>
      </c>
      <c r="E71" s="64" t="str">
        <f>'Crisis Indicator Data'!E69</f>
        <v>LBY</v>
      </c>
      <c r="F71" s="64" t="str">
        <f>'Crisis Indicator Data'!B69</f>
        <v>Conflict</v>
      </c>
      <c r="G71" s="52">
        <f t="shared" si="10"/>
        <v>2.7</v>
      </c>
      <c r="H71" s="65">
        <f t="shared" si="11"/>
        <v>3</v>
      </c>
      <c r="I71" s="131" t="str">
        <f t="shared" si="12"/>
        <v>Medium</v>
      </c>
      <c r="J71" s="133" t="str">
        <f>INDEX(Trends!$D$3:$D$404,MATCH(C71,Trends!$C$3:$C$404,0))</f>
        <v>Stable</v>
      </c>
      <c r="K71" s="123" t="str">
        <f>IF(Reliability!B69="x","x",(IF(ROUNDUP(Reliability!B69,0)=1,"Very High",IF(ROUNDUP(Reliability!B69,0)=2,"High",IF(ROUNDUP(Reliability!B69,0)=3,"Medium",IF(ROUNDUP(Reliability!B69,0)=4,"Low","Very Low"))))))</f>
        <v>Very High</v>
      </c>
      <c r="L71" s="54">
        <f t="shared" si="13"/>
        <v>2.6</v>
      </c>
      <c r="M71" s="66">
        <f>'Impact of the crisis'!N72</f>
        <v>2.8</v>
      </c>
      <c r="N71" s="66">
        <f>'Impact of the crisis'!AB72</f>
        <v>2.5</v>
      </c>
      <c r="O71" s="54">
        <f>'Conditions of people affected'!R72</f>
        <v>2.6</v>
      </c>
      <c r="P71" s="66">
        <f>'Conditions of people affected'!K72</f>
        <v>2.2000000000000002</v>
      </c>
      <c r="Q71" s="66">
        <f>'Conditions of people affected'!Q72</f>
        <v>3</v>
      </c>
      <c r="R71" s="53">
        <f t="shared" si="14"/>
        <v>2.9</v>
      </c>
      <c r="S71" s="53">
        <f>'Complexity of the crisis'!X72</f>
        <v>3.3</v>
      </c>
      <c r="T71" s="53">
        <f>'Complexity of the crisis'!AN72</f>
        <v>2.5</v>
      </c>
      <c r="U71" s="139" t="str">
        <f>VLOOKUP(C71,Lists!$C$3:$E$300,3,FALSE)</f>
        <v>Africa</v>
      </c>
      <c r="V71" s="140">
        <v>45645</v>
      </c>
    </row>
    <row r="72" spans="1:22" x14ac:dyDescent="0.35">
      <c r="A72" s="64" t="str">
        <f>'Crisis Indicator Data'!A70</f>
        <v>Multiple crises in Sri Lanka</v>
      </c>
      <c r="B72" s="55" t="str">
        <f>Lists!G70</f>
        <v>Multiple crises</v>
      </c>
      <c r="C72" s="64" t="str">
        <f>'Crisis Indicator Data'!C70</f>
        <v>LKA001</v>
      </c>
      <c r="D72" s="64" t="str">
        <f>'Crisis Indicator Data'!D70</f>
        <v>Sri Lanka</v>
      </c>
      <c r="E72" s="64" t="str">
        <f>'Crisis Indicator Data'!E70</f>
        <v>LKA</v>
      </c>
      <c r="F72" s="64" t="str">
        <f>'Crisis Indicator Data'!B70</f>
        <v>Socio-political,Food Security,Floods</v>
      </c>
      <c r="G72" s="52">
        <f t="shared" si="10"/>
        <v>1.9</v>
      </c>
      <c r="H72" s="65">
        <f t="shared" si="11"/>
        <v>2</v>
      </c>
      <c r="I72" s="131" t="str">
        <f t="shared" si="12"/>
        <v>Low</v>
      </c>
      <c r="J72" s="133" t="str">
        <f>INDEX(Trends!$D$3:$D$404,MATCH(C72,Trends!$C$3:$C$404,0))</f>
        <v>-</v>
      </c>
      <c r="K72" s="123" t="str">
        <f>IF(Reliability!B70="x","x",(IF(ROUNDUP(Reliability!B70,0)=1,"Very High",IF(ROUNDUP(Reliability!B70,0)=2,"High",IF(ROUNDUP(Reliability!B70,0)=3,"Medium",IF(ROUNDUP(Reliability!B70,0)=4,"Low","Very Low"))))))</f>
        <v>Very High</v>
      </c>
      <c r="L72" s="54">
        <f t="shared" si="13"/>
        <v>1.9</v>
      </c>
      <c r="M72" s="66">
        <f>'Impact of the crisis'!N73</f>
        <v>2.8</v>
      </c>
      <c r="N72" s="66">
        <f>'Impact of the crisis'!AB73</f>
        <v>1.4</v>
      </c>
      <c r="O72" s="54">
        <f>'Conditions of people affected'!R73</f>
        <v>1.75</v>
      </c>
      <c r="P72" s="66">
        <f>'Conditions of people affected'!K73</f>
        <v>1.5</v>
      </c>
      <c r="Q72" s="66">
        <f>'Conditions of people affected'!Q73</f>
        <v>2</v>
      </c>
      <c r="R72" s="53">
        <f t="shared" si="14"/>
        <v>2.2000000000000002</v>
      </c>
      <c r="S72" s="53">
        <f>'Complexity of the crisis'!X73</f>
        <v>2.4</v>
      </c>
      <c r="T72" s="53">
        <f>'Complexity of the crisis'!AN73</f>
        <v>2</v>
      </c>
      <c r="U72" s="139" t="str">
        <f>VLOOKUP(C72,Lists!$C$3:$E$300,3,FALSE)</f>
        <v>Asia</v>
      </c>
      <c r="V72" s="140">
        <v>45645</v>
      </c>
    </row>
    <row r="73" spans="1:22" x14ac:dyDescent="0.35">
      <c r="A73" s="64" t="str">
        <f>'Crisis Indicator Data'!A71</f>
        <v>2024 Inter-monsoon Floods in Sri Lanka</v>
      </c>
      <c r="B73" s="55" t="str">
        <f>Lists!G71</f>
        <v>2024 Inter-monsoon Floods</v>
      </c>
      <c r="C73" s="64" t="str">
        <f>'Crisis Indicator Data'!C71</f>
        <v>LKA005</v>
      </c>
      <c r="D73" s="64" t="str">
        <f>'Crisis Indicator Data'!D71</f>
        <v>Sri Lanka</v>
      </c>
      <c r="E73" s="64" t="str">
        <f>'Crisis Indicator Data'!E71</f>
        <v>LKA</v>
      </c>
      <c r="F73" s="64" t="str">
        <f>'Crisis Indicator Data'!B71</f>
        <v>Floods</v>
      </c>
      <c r="G73" s="52">
        <f t="shared" si="10"/>
        <v>1.4</v>
      </c>
      <c r="H73" s="65">
        <f t="shared" si="11"/>
        <v>2</v>
      </c>
      <c r="I73" s="131" t="str">
        <f t="shared" si="12"/>
        <v>Low</v>
      </c>
      <c r="J73" s="133" t="str">
        <f>INDEX(Trends!$D$3:$D$404,MATCH(C73,Trends!$C$3:$C$404,0))</f>
        <v>-</v>
      </c>
      <c r="K73" s="123" t="str">
        <f>IF(Reliability!B71="x","x",(IF(ROUNDUP(Reliability!B71,0)=1,"Very High",IF(ROUNDUP(Reliability!B71,0)=2,"High",IF(ROUNDUP(Reliability!B71,0)=3,"Medium",IF(ROUNDUP(Reliability!B71,0)=4,"Low","Very Low"))))))</f>
        <v>Very High</v>
      </c>
      <c r="L73" s="54">
        <f t="shared" si="13"/>
        <v>1</v>
      </c>
      <c r="M73" s="66">
        <f>'Impact of the crisis'!N74</f>
        <v>1.6</v>
      </c>
      <c r="N73" s="66">
        <f>'Impact of the crisis'!AB74</f>
        <v>0.6</v>
      </c>
      <c r="O73" s="54">
        <f>'Conditions of people affected'!R74</f>
        <v>1</v>
      </c>
      <c r="P73" s="66">
        <f>'Conditions of people affected'!K74</f>
        <v>1</v>
      </c>
      <c r="Q73" s="66">
        <f>'Conditions of people affected'!Q74</f>
        <v>1</v>
      </c>
      <c r="R73" s="53">
        <f t="shared" si="14"/>
        <v>2.2000000000000002</v>
      </c>
      <c r="S73" s="53">
        <f>'Complexity of the crisis'!X74</f>
        <v>2.4</v>
      </c>
      <c r="T73" s="53">
        <f>'Complexity of the crisis'!AN74</f>
        <v>2</v>
      </c>
      <c r="U73" s="139" t="str">
        <f>VLOOKUP(C73,Lists!$C$3:$E$300,3,FALSE)</f>
        <v>Asia</v>
      </c>
      <c r="V73" s="140">
        <v>45644</v>
      </c>
    </row>
    <row r="74" spans="1:22" x14ac:dyDescent="0.35">
      <c r="A74" s="64" t="str">
        <f>'Crisis Indicator Data'!A72</f>
        <v>Cyclone Fengal Sri Lanka</v>
      </c>
      <c r="B74" s="55" t="str">
        <f>Lists!G72</f>
        <v>Cyclone Fengal</v>
      </c>
      <c r="C74" s="64" t="str">
        <f>'Crisis Indicator Data'!C72</f>
        <v>LKA006</v>
      </c>
      <c r="D74" s="64" t="str">
        <f>'Crisis Indicator Data'!D72</f>
        <v>Sri Lanka</v>
      </c>
      <c r="E74" s="64" t="str">
        <f>'Crisis Indicator Data'!E72</f>
        <v>LKA</v>
      </c>
      <c r="F74" s="64" t="str">
        <f>'Crisis Indicator Data'!B72</f>
        <v>Cyclone</v>
      </c>
      <c r="G74" s="52">
        <f t="shared" si="10"/>
        <v>1.7</v>
      </c>
      <c r="H74" s="65">
        <f t="shared" si="11"/>
        <v>2</v>
      </c>
      <c r="I74" s="131" t="str">
        <f t="shared" si="12"/>
        <v>Low</v>
      </c>
      <c r="J74" s="133" t="str">
        <f>INDEX(Trends!$D$3:$D$404,MATCH(C74,Trends!$C$3:$C$404,0))</f>
        <v>-</v>
      </c>
      <c r="K74" s="123" t="str">
        <f>IF(Reliability!B72="x","x",(IF(ROUNDUP(Reliability!B72,0)=1,"Very High",IF(ROUNDUP(Reliability!B72,0)=2,"High",IF(ROUNDUP(Reliability!B72,0)=3,"Medium",IF(ROUNDUP(Reliability!B72,0)=4,"Low","Very Low"))))))</f>
        <v>Very High</v>
      </c>
      <c r="L74" s="54">
        <f t="shared" si="13"/>
        <v>1.5</v>
      </c>
      <c r="M74" s="66">
        <f>'Impact of the crisis'!N75</f>
        <v>1.8</v>
      </c>
      <c r="N74" s="66">
        <f>'Impact of the crisis'!AB75</f>
        <v>1.4</v>
      </c>
      <c r="O74" s="54">
        <f>'Conditions of people affected'!R75</f>
        <v>1.45</v>
      </c>
      <c r="P74" s="66">
        <f>'Conditions of people affected'!K75</f>
        <v>0.9</v>
      </c>
      <c r="Q74" s="66">
        <f>'Conditions of people affected'!Q75</f>
        <v>2</v>
      </c>
      <c r="R74" s="53">
        <f t="shared" si="14"/>
        <v>2.2000000000000002</v>
      </c>
      <c r="S74" s="53">
        <f>'Complexity of the crisis'!X75</f>
        <v>2.4</v>
      </c>
      <c r="T74" s="53">
        <f>'Complexity of the crisis'!AN75</f>
        <v>2</v>
      </c>
      <c r="U74" s="139" t="str">
        <f>VLOOKUP(C74,Lists!$C$3:$E$300,3,FALSE)</f>
        <v>Asia</v>
      </c>
      <c r="V74" s="140">
        <v>45644</v>
      </c>
    </row>
    <row r="75" spans="1:22" x14ac:dyDescent="0.35">
      <c r="A75" s="64" t="str">
        <f>'Crisis Indicator Data'!A73</f>
        <v>Food security crisis in Lesotho</v>
      </c>
      <c r="B75" s="55" t="str">
        <f>Lists!G73</f>
        <v>Food security crisis</v>
      </c>
      <c r="C75" s="64" t="str">
        <f>'Crisis Indicator Data'!C73</f>
        <v>LSO004</v>
      </c>
      <c r="D75" s="64" t="str">
        <f>'Crisis Indicator Data'!D73</f>
        <v>Lesotho</v>
      </c>
      <c r="E75" s="64" t="str">
        <f>'Crisis Indicator Data'!E73</f>
        <v>LSO</v>
      </c>
      <c r="F75" s="64" t="str">
        <f>'Crisis Indicator Data'!B73</f>
        <v>Drought</v>
      </c>
      <c r="G75" s="52">
        <f t="shared" si="10"/>
        <v>2.2000000000000002</v>
      </c>
      <c r="H75" s="65">
        <f t="shared" si="11"/>
        <v>3</v>
      </c>
      <c r="I75" s="131" t="str">
        <f t="shared" si="12"/>
        <v>Medium</v>
      </c>
      <c r="J75" s="133" t="str">
        <f>INDEX(Trends!$D$3:$D$404,MATCH(C75,Trends!$C$3:$C$404,0))</f>
        <v>Increasing</v>
      </c>
      <c r="K75" s="123" t="str">
        <f>IF(Reliability!B73="x","x",(IF(ROUNDUP(Reliability!B73,0)=1,"Very High",IF(ROUNDUP(Reliability!B73,0)=2,"High",IF(ROUNDUP(Reliability!B73,0)=3,"Medium",IF(ROUNDUP(Reliability!B73,0)=4,"Low","Very Low"))))))</f>
        <v>High</v>
      </c>
      <c r="L75" s="54">
        <f t="shared" si="13"/>
        <v>2.2000000000000002</v>
      </c>
      <c r="M75" s="66">
        <f>'Impact of the crisis'!N76</f>
        <v>3</v>
      </c>
      <c r="N75" s="66">
        <f>'Impact of the crisis'!AB76</f>
        <v>1.7</v>
      </c>
      <c r="O75" s="54">
        <f>'Conditions of people affected'!R76</f>
        <v>2.85</v>
      </c>
      <c r="P75" s="66">
        <f>'Conditions of people affected'!K76</f>
        <v>2.7</v>
      </c>
      <c r="Q75" s="66">
        <f>'Conditions of people affected'!Q76</f>
        <v>3</v>
      </c>
      <c r="R75" s="53">
        <f t="shared" si="14"/>
        <v>1</v>
      </c>
      <c r="S75" s="53">
        <f>'Complexity of the crisis'!X76</f>
        <v>1.4</v>
      </c>
      <c r="T75" s="53">
        <f>'Complexity of the crisis'!AN76</f>
        <v>0.5</v>
      </c>
      <c r="U75" s="139" t="str">
        <f>VLOOKUP(C75,Lists!$C$3:$E$300,3,FALSE)</f>
        <v>Africa</v>
      </c>
      <c r="V75" s="140">
        <v>45645</v>
      </c>
    </row>
    <row r="76" spans="1:22" x14ac:dyDescent="0.35">
      <c r="A76" s="64" t="str">
        <f>'Crisis Indicator Data'!A74</f>
        <v>Displacement from Russia-Ukraine conflict in Lithuania</v>
      </c>
      <c r="B76" s="55" t="str">
        <f>Lists!G74</f>
        <v>Displacement from Russia-Ukraine conflict</v>
      </c>
      <c r="C76" s="64" t="str">
        <f>'Crisis Indicator Data'!C74</f>
        <v>LTU002</v>
      </c>
      <c r="D76" s="64" t="str">
        <f>'Crisis Indicator Data'!D74</f>
        <v>Lithuania</v>
      </c>
      <c r="E76" s="64" t="str">
        <f>'Crisis Indicator Data'!E74</f>
        <v>LTU</v>
      </c>
      <c r="F76" s="64" t="str">
        <f>'Crisis Indicator Data'!B74</f>
        <v>Conflict,Displacement</v>
      </c>
      <c r="G76" s="52">
        <f t="shared" si="10"/>
        <v>1.3</v>
      </c>
      <c r="H76" s="65">
        <f t="shared" si="11"/>
        <v>2</v>
      </c>
      <c r="I76" s="131" t="str">
        <f t="shared" si="12"/>
        <v>Low</v>
      </c>
      <c r="J76" s="133" t="str">
        <f>INDEX(Trends!$D$3:$D$404,MATCH(C76,Trends!$C$3:$C$404,0))</f>
        <v>Stable</v>
      </c>
      <c r="K76" s="123" t="str">
        <f>IF(Reliability!B74="x","x",(IF(ROUNDUP(Reliability!B74,0)=1,"Very High",IF(ROUNDUP(Reliability!B74,0)=2,"High",IF(ROUNDUP(Reliability!B74,0)=3,"Medium",IF(ROUNDUP(Reliability!B74,0)=4,"Low","Very Low"))))))</f>
        <v>Very High</v>
      </c>
      <c r="L76" s="54">
        <f t="shared" si="13"/>
        <v>2.2999999999999998</v>
      </c>
      <c r="M76" s="66">
        <f>'Impact of the crisis'!N77</f>
        <v>3.7</v>
      </c>
      <c r="N76" s="66">
        <f>'Impact of the crisis'!AB77</f>
        <v>1.3</v>
      </c>
      <c r="O76" s="54">
        <f>'Conditions of people affected'!R77</f>
        <v>1.05</v>
      </c>
      <c r="P76" s="66">
        <f>'Conditions of people affected'!K77</f>
        <v>1.1000000000000001</v>
      </c>
      <c r="Q76" s="66">
        <f>'Conditions of people affected'!Q77</f>
        <v>1</v>
      </c>
      <c r="R76" s="53">
        <f t="shared" si="14"/>
        <v>0.9</v>
      </c>
      <c r="S76" s="53">
        <f>'Complexity of the crisis'!X77</f>
        <v>0.8</v>
      </c>
      <c r="T76" s="53">
        <f>'Complexity of the crisis'!AN77</f>
        <v>1</v>
      </c>
      <c r="U76" s="139" t="str">
        <f>VLOOKUP(C76,Lists!$C$3:$E$300,3,FALSE)</f>
        <v>Europe</v>
      </c>
      <c r="V76" s="140">
        <v>45655</v>
      </c>
    </row>
    <row r="77" spans="1:22" x14ac:dyDescent="0.35">
      <c r="A77" s="64" t="str">
        <f>'Crisis Indicator Data'!A75</f>
        <v>Displacement from Russia-Ukraine conflict in Latvia</v>
      </c>
      <c r="B77" s="55" t="str">
        <f>Lists!G75</f>
        <v>Displacement from Russia-Ukraine conflict</v>
      </c>
      <c r="C77" s="64" t="str">
        <f>'Crisis Indicator Data'!C75</f>
        <v>LVA002</v>
      </c>
      <c r="D77" s="64" t="str">
        <f>'Crisis Indicator Data'!D75</f>
        <v>Latvia</v>
      </c>
      <c r="E77" s="64" t="str">
        <f>'Crisis Indicator Data'!E75</f>
        <v>LVA</v>
      </c>
      <c r="F77" s="64" t="str">
        <f>'Crisis Indicator Data'!B75</f>
        <v>Conflict,Displacement</v>
      </c>
      <c r="G77" s="52">
        <f t="shared" si="10"/>
        <v>1.3</v>
      </c>
      <c r="H77" s="65">
        <f t="shared" si="11"/>
        <v>2</v>
      </c>
      <c r="I77" s="131" t="str">
        <f t="shared" si="12"/>
        <v>Low</v>
      </c>
      <c r="J77" s="133" t="str">
        <f>INDEX(Trends!$D$3:$D$404,MATCH(C77,Trends!$C$3:$C$404,0))</f>
        <v>Stable</v>
      </c>
      <c r="K77" s="123" t="str">
        <f>IF(Reliability!B75="x","x",(IF(ROUNDUP(Reliability!B75,0)=1,"Very High",IF(ROUNDUP(Reliability!B75,0)=2,"High",IF(ROUNDUP(Reliability!B75,0)=3,"Medium",IF(ROUNDUP(Reliability!B75,0)=4,"Low","Very Low"))))))</f>
        <v>Very High</v>
      </c>
      <c r="L77" s="54">
        <f t="shared" si="13"/>
        <v>2.2000000000000002</v>
      </c>
      <c r="M77" s="66">
        <f>'Impact of the crisis'!N78</f>
        <v>3.5</v>
      </c>
      <c r="N77" s="66">
        <f>'Impact of the crisis'!AB78</f>
        <v>1.4</v>
      </c>
      <c r="O77" s="54">
        <f>'Conditions of people affected'!R78</f>
        <v>1.05</v>
      </c>
      <c r="P77" s="66">
        <f>'Conditions of people affected'!K78</f>
        <v>1.1000000000000001</v>
      </c>
      <c r="Q77" s="66">
        <f>'Conditions of people affected'!Q78</f>
        <v>1</v>
      </c>
      <c r="R77" s="53">
        <f t="shared" si="14"/>
        <v>1</v>
      </c>
      <c r="S77" s="53">
        <f>'Complexity of the crisis'!X78</f>
        <v>1</v>
      </c>
      <c r="T77" s="53">
        <f>'Complexity of the crisis'!AN78</f>
        <v>1</v>
      </c>
      <c r="U77" s="139" t="str">
        <f>VLOOKUP(C77,Lists!$C$3:$E$300,3,FALSE)</f>
        <v>Europe</v>
      </c>
      <c r="V77" s="140">
        <v>45655</v>
      </c>
    </row>
    <row r="78" spans="1:22" x14ac:dyDescent="0.35">
      <c r="A78" s="64" t="str">
        <f>'Crisis Indicator Data'!A76</f>
        <v>Mixed migration flows in Morocco</v>
      </c>
      <c r="B78" s="55" t="str">
        <f>Lists!G76</f>
        <v>Mixed Migration</v>
      </c>
      <c r="C78" s="64" t="str">
        <f>'Crisis Indicator Data'!C76</f>
        <v>MAR002</v>
      </c>
      <c r="D78" s="64" t="str">
        <f>'Crisis Indicator Data'!D76</f>
        <v>Morocco</v>
      </c>
      <c r="E78" s="64" t="str">
        <f>'Crisis Indicator Data'!E76</f>
        <v>MAR</v>
      </c>
      <c r="F78" s="64" t="str">
        <f>'Crisis Indicator Data'!B76</f>
        <v>Displacement</v>
      </c>
      <c r="G78" s="52">
        <f t="shared" si="10"/>
        <v>1.6</v>
      </c>
      <c r="H78" s="65">
        <f t="shared" si="11"/>
        <v>2</v>
      </c>
      <c r="I78" s="131" t="str">
        <f t="shared" si="12"/>
        <v>Low</v>
      </c>
      <c r="J78" s="133" t="str">
        <f>INDEX(Trends!$D$3:$D$404,MATCH(C78,Trends!$C$3:$C$404,0))</f>
        <v>Decreasing</v>
      </c>
      <c r="K78" s="123" t="str">
        <f>IF(Reliability!B76="x","x",(IF(ROUNDUP(Reliability!B76,0)=1,"Very High",IF(ROUNDUP(Reliability!B76,0)=2,"High",IF(ROUNDUP(Reliability!B76,0)=3,"Medium",IF(ROUNDUP(Reliability!B76,0)=4,"Low","Very Low"))))))</f>
        <v>Very High</v>
      </c>
      <c r="L78" s="54">
        <f t="shared" si="13"/>
        <v>1.9</v>
      </c>
      <c r="M78" s="66">
        <f>'Impact of the crisis'!N79</f>
        <v>0.9</v>
      </c>
      <c r="N78" s="66">
        <f>'Impact of the crisis'!AB79</f>
        <v>2.2999999999999998</v>
      </c>
      <c r="O78" s="54">
        <f>'Conditions of people affected'!R79</f>
        <v>0.7</v>
      </c>
      <c r="P78" s="66">
        <f>'Conditions of people affected'!K79</f>
        <v>0.4</v>
      </c>
      <c r="Q78" s="66">
        <f>'Conditions of people affected'!Q79</f>
        <v>1</v>
      </c>
      <c r="R78" s="53">
        <f t="shared" si="14"/>
        <v>2.8</v>
      </c>
      <c r="S78" s="53">
        <f>'Complexity of the crisis'!X79</f>
        <v>3</v>
      </c>
      <c r="T78" s="53">
        <f>'Complexity of the crisis'!AN79</f>
        <v>2.5</v>
      </c>
      <c r="U78" s="139" t="str">
        <f>VLOOKUP(C78,Lists!$C$3:$E$300,3,FALSE)</f>
        <v>Africa</v>
      </c>
      <c r="V78" s="140">
        <v>45631</v>
      </c>
    </row>
    <row r="79" spans="1:22" x14ac:dyDescent="0.35">
      <c r="A79" s="64" t="str">
        <f>'Crisis Indicator Data'!A77</f>
        <v>DIsplacement from Russia-Ukraine conflict in Moldova</v>
      </c>
      <c r="B79" s="55" t="str">
        <f>Lists!G77</f>
        <v>Displacement from Russia-Ukraine conflict</v>
      </c>
      <c r="C79" s="64" t="str">
        <f>'Crisis Indicator Data'!C77</f>
        <v>MDA002</v>
      </c>
      <c r="D79" s="64" t="str">
        <f>'Crisis Indicator Data'!D77</f>
        <v>Moldova</v>
      </c>
      <c r="E79" s="64" t="str">
        <f>'Crisis Indicator Data'!E77</f>
        <v>MDA</v>
      </c>
      <c r="F79" s="64" t="str">
        <f>'Crisis Indicator Data'!B77</f>
        <v>Displacement,Conflict</v>
      </c>
      <c r="G79" s="52">
        <f t="shared" si="10"/>
        <v>1.6</v>
      </c>
      <c r="H79" s="65">
        <f t="shared" si="11"/>
        <v>2</v>
      </c>
      <c r="I79" s="131" t="str">
        <f t="shared" si="12"/>
        <v>Low</v>
      </c>
      <c r="J79" s="133" t="str">
        <f>INDEX(Trends!$D$3:$D$404,MATCH(C79,Trends!$C$3:$C$404,0))</f>
        <v>Stable</v>
      </c>
      <c r="K79" s="123" t="str">
        <f>IF(Reliability!B77="x","x",(IF(ROUNDUP(Reliability!B77,0)=1,"Very High",IF(ROUNDUP(Reliability!B77,0)=2,"High",IF(ROUNDUP(Reliability!B77,0)=3,"Medium",IF(ROUNDUP(Reliability!B77,0)=4,"Low","Very Low"))))))</f>
        <v>Very High</v>
      </c>
      <c r="L79" s="54">
        <f t="shared" si="13"/>
        <v>2.2999999999999998</v>
      </c>
      <c r="M79" s="66">
        <f>'Impact of the crisis'!N80</f>
        <v>3.5</v>
      </c>
      <c r="N79" s="66">
        <f>'Impact of the crisis'!AB80</f>
        <v>1.6</v>
      </c>
      <c r="O79" s="54">
        <f>'Conditions of people affected'!R80</f>
        <v>1.4</v>
      </c>
      <c r="P79" s="66">
        <f>'Conditions of people affected'!K80</f>
        <v>1.8</v>
      </c>
      <c r="Q79" s="66">
        <f>'Conditions of people affected'!Q80</f>
        <v>1</v>
      </c>
      <c r="R79" s="53">
        <f t="shared" si="14"/>
        <v>1.4</v>
      </c>
      <c r="S79" s="53">
        <f>'Complexity of the crisis'!X80</f>
        <v>1.8</v>
      </c>
      <c r="T79" s="53">
        <f>'Complexity of the crisis'!AN80</f>
        <v>1</v>
      </c>
      <c r="U79" s="139" t="str">
        <f>VLOOKUP(C79,Lists!$C$3:$E$300,3,FALSE)</f>
        <v>Europe</v>
      </c>
      <c r="V79" s="140">
        <v>45655</v>
      </c>
    </row>
    <row r="80" spans="1:22" x14ac:dyDescent="0.35">
      <c r="A80" s="64" t="str">
        <f>'Crisis Indicator Data'!A78</f>
        <v>Drought in Madagascar</v>
      </c>
      <c r="B80" s="55" t="str">
        <f>Lists!G78</f>
        <v>Drought</v>
      </c>
      <c r="C80" s="64" t="str">
        <f>'Crisis Indicator Data'!C78</f>
        <v>MDG002</v>
      </c>
      <c r="D80" s="64" t="str">
        <f>'Crisis Indicator Data'!D78</f>
        <v>Madagascar</v>
      </c>
      <c r="E80" s="64" t="str">
        <f>'Crisis Indicator Data'!E78</f>
        <v>MDG</v>
      </c>
      <c r="F80" s="64" t="str">
        <f>'Crisis Indicator Data'!B78</f>
        <v>Drought</v>
      </c>
      <c r="G80" s="52">
        <f t="shared" si="10"/>
        <v>2.5</v>
      </c>
      <c r="H80" s="65">
        <f t="shared" si="11"/>
        <v>3</v>
      </c>
      <c r="I80" s="131" t="str">
        <f t="shared" si="12"/>
        <v>Medium</v>
      </c>
      <c r="J80" s="133" t="str">
        <f>INDEX(Trends!$D$3:$D$404,MATCH(C80,Trends!$C$3:$C$404,0))</f>
        <v>Stable</v>
      </c>
      <c r="K80" s="123" t="str">
        <f>IF(Reliability!B78="x","x",(IF(ROUNDUP(Reliability!B78,0)=1,"Very High",IF(ROUNDUP(Reliability!B78,0)=2,"High",IF(ROUNDUP(Reliability!B78,0)=3,"Medium",IF(ROUNDUP(Reliability!B78,0)=4,"Low","Very Low"))))))</f>
        <v>Very High</v>
      </c>
      <c r="L80" s="54">
        <f t="shared" si="13"/>
        <v>2.4</v>
      </c>
      <c r="M80" s="66">
        <f>'Impact of the crisis'!N81</f>
        <v>2.5</v>
      </c>
      <c r="N80" s="66">
        <f>'Impact of the crisis'!AB81</f>
        <v>2.2999999999999998</v>
      </c>
      <c r="O80" s="54">
        <f>'Conditions of people affected'!R81</f>
        <v>3.25</v>
      </c>
      <c r="P80" s="66">
        <f>'Conditions of people affected'!K81</f>
        <v>3.5</v>
      </c>
      <c r="Q80" s="66">
        <f>'Conditions of people affected'!Q81</f>
        <v>3</v>
      </c>
      <c r="R80" s="53">
        <f t="shared" si="14"/>
        <v>1.5</v>
      </c>
      <c r="S80" s="53">
        <f>'Complexity of the crisis'!X81</f>
        <v>2</v>
      </c>
      <c r="T80" s="53">
        <f>'Complexity of the crisis'!AN81</f>
        <v>1</v>
      </c>
      <c r="U80" s="139" t="str">
        <f>VLOOKUP(C80,Lists!$C$3:$E$300,3,FALSE)</f>
        <v>Africa</v>
      </c>
      <c r="V80" s="140">
        <v>45652</v>
      </c>
    </row>
    <row r="81" spans="1:22" x14ac:dyDescent="0.35">
      <c r="A81" s="64" t="str">
        <f>'Crisis Indicator Data'!A79</f>
        <v>Multiple crisis in Mexico</v>
      </c>
      <c r="B81" s="55" t="str">
        <f>Lists!G79</f>
        <v>Country Level</v>
      </c>
      <c r="C81" s="64" t="str">
        <f>'Crisis Indicator Data'!C79</f>
        <v>MEX001</v>
      </c>
      <c r="D81" s="64" t="str">
        <f>'Crisis Indicator Data'!D79</f>
        <v>Mexico</v>
      </c>
      <c r="E81" s="64" t="str">
        <f>'Crisis Indicator Data'!E79</f>
        <v>MEX</v>
      </c>
      <c r="F81" s="64" t="str">
        <f>'Crisis Indicator Data'!B79</f>
        <v>Violence,Displacement</v>
      </c>
      <c r="G81" s="52">
        <f t="shared" si="10"/>
        <v>2.8</v>
      </c>
      <c r="H81" s="65">
        <f t="shared" si="11"/>
        <v>3</v>
      </c>
      <c r="I81" s="131" t="str">
        <f t="shared" si="12"/>
        <v>Medium</v>
      </c>
      <c r="J81" s="133" t="str">
        <f>INDEX(Trends!$D$3:$D$404,MATCH(C81,Trends!$C$3:$C$404,0))</f>
        <v>Decreasing</v>
      </c>
      <c r="K81" s="123" t="str">
        <f>IF(Reliability!B79="x","x",(IF(ROUNDUP(Reliability!B79,0)=1,"Very High",IF(ROUNDUP(Reliability!B79,0)=2,"High",IF(ROUNDUP(Reliability!B79,0)=3,"Medium",IF(ROUNDUP(Reliability!B79,0)=4,"Low","Very Low"))))))</f>
        <v>High</v>
      </c>
      <c r="L81" s="54">
        <f t="shared" si="13"/>
        <v>4.0999999999999996</v>
      </c>
      <c r="M81" s="66">
        <f>'Impact of the crisis'!N82</f>
        <v>5</v>
      </c>
      <c r="N81" s="66">
        <f>'Impact of the crisis'!AB82</f>
        <v>3.5</v>
      </c>
      <c r="O81" s="54">
        <f>'Conditions of people affected'!R82</f>
        <v>1.45</v>
      </c>
      <c r="P81" s="66">
        <f>'Conditions of people affected'!K82</f>
        <v>1.9</v>
      </c>
      <c r="Q81" s="66">
        <f>'Conditions of people affected'!Q82</f>
        <v>1</v>
      </c>
      <c r="R81" s="53">
        <f t="shared" si="14"/>
        <v>3.3</v>
      </c>
      <c r="S81" s="53">
        <f>'Complexity of the crisis'!X82</f>
        <v>3</v>
      </c>
      <c r="T81" s="53">
        <f>'Complexity of the crisis'!AN82</f>
        <v>3.5</v>
      </c>
      <c r="U81" s="139" t="str">
        <f>VLOOKUP(C81,Lists!$C$3:$E$300,3,FALSE)</f>
        <v>Americas</v>
      </c>
      <c r="V81" s="140">
        <v>45616</v>
      </c>
    </row>
    <row r="82" spans="1:22" x14ac:dyDescent="0.35">
      <c r="A82" s="64" t="str">
        <f>'Crisis Indicator Data'!A80</f>
        <v>Criminal Violence in Mexico</v>
      </c>
      <c r="B82" s="55" t="str">
        <f>Lists!G80</f>
        <v>Criminal Violence</v>
      </c>
      <c r="C82" s="64" t="str">
        <f>'Crisis Indicator Data'!C80</f>
        <v>MEX002</v>
      </c>
      <c r="D82" s="64" t="str">
        <f>'Crisis Indicator Data'!D80</f>
        <v>Mexico</v>
      </c>
      <c r="E82" s="64" t="str">
        <f>'Crisis Indicator Data'!E80</f>
        <v>MEX</v>
      </c>
      <c r="F82" s="64" t="str">
        <f>'Crisis Indicator Data'!B80</f>
        <v>Violence,Displacement</v>
      </c>
      <c r="G82" s="52" t="str">
        <f t="shared" si="10"/>
        <v>x</v>
      </c>
      <c r="H82" s="65" t="str">
        <f t="shared" si="11"/>
        <v>x</v>
      </c>
      <c r="I82" s="131" t="str">
        <f t="shared" si="12"/>
        <v>x</v>
      </c>
      <c r="J82" s="133" t="str">
        <f>INDEX(Trends!$D$3:$D$404,MATCH(C82,Trends!$C$3:$C$404,0))</f>
        <v>-</v>
      </c>
      <c r="K82" s="123" t="str">
        <f>IF(Reliability!B80="x","x",(IF(ROUNDUP(Reliability!B80,0)=1,"Very High",IF(ROUNDUP(Reliability!B80,0)=2,"High",IF(ROUNDUP(Reliability!B80,0)=3,"Medium",IF(ROUNDUP(Reliability!B80,0)=4,"Low","Very Low"))))))</f>
        <v>High</v>
      </c>
      <c r="L82" s="54">
        <f t="shared" si="13"/>
        <v>3.8</v>
      </c>
      <c r="M82" s="66">
        <f>'Impact of the crisis'!N83</f>
        <v>4.5</v>
      </c>
      <c r="N82" s="66">
        <f>'Impact of the crisis'!AB83</f>
        <v>3.4</v>
      </c>
      <c r="O82" s="54" t="str">
        <f>'Conditions of people affected'!R83</f>
        <v>x</v>
      </c>
      <c r="P82" s="66" t="str">
        <f>'Conditions of people affected'!K83</f>
        <v>x</v>
      </c>
      <c r="Q82" s="66" t="str">
        <f>'Conditions of people affected'!Q83</f>
        <v>x</v>
      </c>
      <c r="R82" s="53">
        <f t="shared" si="14"/>
        <v>3.3</v>
      </c>
      <c r="S82" s="53">
        <f>'Complexity of the crisis'!X83</f>
        <v>3</v>
      </c>
      <c r="T82" s="53">
        <f>'Complexity of the crisis'!AN83</f>
        <v>3.5</v>
      </c>
      <c r="U82" s="139" t="str">
        <f>VLOOKUP(C82,Lists!$C$3:$E$300,3,FALSE)</f>
        <v>Americas</v>
      </c>
      <c r="V82" s="140">
        <v>45616</v>
      </c>
    </row>
    <row r="83" spans="1:22" x14ac:dyDescent="0.35">
      <c r="A83" s="64" t="str">
        <f>'Crisis Indicator Data'!A81</f>
        <v>Mixed Migration in Mexico</v>
      </c>
      <c r="B83" s="55" t="str">
        <f>Lists!G81</f>
        <v>Mixed Migration</v>
      </c>
      <c r="C83" s="64" t="str">
        <f>'Crisis Indicator Data'!C81</f>
        <v>MEX003</v>
      </c>
      <c r="D83" s="64" t="str">
        <f>'Crisis Indicator Data'!D81</f>
        <v>Mexico</v>
      </c>
      <c r="E83" s="64" t="str">
        <f>'Crisis Indicator Data'!E81</f>
        <v>MEX</v>
      </c>
      <c r="F83" s="64" t="str">
        <f>'Crisis Indicator Data'!B81</f>
        <v>Displacement</v>
      </c>
      <c r="G83" s="52">
        <f t="shared" si="10"/>
        <v>2.2999999999999998</v>
      </c>
      <c r="H83" s="65">
        <f t="shared" si="11"/>
        <v>3</v>
      </c>
      <c r="I83" s="131" t="str">
        <f t="shared" si="12"/>
        <v>Medium</v>
      </c>
      <c r="J83" s="133" t="str">
        <f>INDEX(Trends!$D$3:$D$404,MATCH(C83,Trends!$C$3:$C$404,0))</f>
        <v>Stable</v>
      </c>
      <c r="K83" s="123" t="str">
        <f>IF(Reliability!B81="x","x",(IF(ROUNDUP(Reliability!B81,0)=1,"Very High",IF(ROUNDUP(Reliability!B81,0)=2,"High",IF(ROUNDUP(Reliability!B81,0)=3,"Medium",IF(ROUNDUP(Reliability!B81,0)=4,"Low","Very Low"))))))</f>
        <v>High</v>
      </c>
      <c r="L83" s="54">
        <f t="shared" si="13"/>
        <v>3.1</v>
      </c>
      <c r="M83" s="66">
        <f>'Impact of the crisis'!N84</f>
        <v>3.8</v>
      </c>
      <c r="N83" s="66">
        <f>'Impact of the crisis'!AB84</f>
        <v>2.7</v>
      </c>
      <c r="O83" s="54">
        <f>'Conditions of people affected'!R84</f>
        <v>1.45</v>
      </c>
      <c r="P83" s="66">
        <f>'Conditions of people affected'!K84</f>
        <v>1.9</v>
      </c>
      <c r="Q83" s="66">
        <f>'Conditions of people affected'!Q84</f>
        <v>1</v>
      </c>
      <c r="R83" s="53">
        <f t="shared" si="14"/>
        <v>2.8</v>
      </c>
      <c r="S83" s="53">
        <f>'Complexity of the crisis'!X84</f>
        <v>3</v>
      </c>
      <c r="T83" s="53">
        <f>'Complexity of the crisis'!AN84</f>
        <v>2.5</v>
      </c>
      <c r="U83" s="139" t="str">
        <f>VLOOKUP(C83,Lists!$C$3:$E$300,3,FALSE)</f>
        <v>Americas</v>
      </c>
      <c r="V83" s="140">
        <v>45616</v>
      </c>
    </row>
    <row r="84" spans="1:22" x14ac:dyDescent="0.35">
      <c r="A84" s="64" t="str">
        <f>'Crisis Indicator Data'!A82</f>
        <v>Complex crisis in Mali</v>
      </c>
      <c r="B84" s="55" t="str">
        <f>Lists!G82</f>
        <v>Complex crisis</v>
      </c>
      <c r="C84" s="64" t="str">
        <f>'Crisis Indicator Data'!C82</f>
        <v>MLI001</v>
      </c>
      <c r="D84" s="64" t="str">
        <f>'Crisis Indicator Data'!D82</f>
        <v>Mali</v>
      </c>
      <c r="E84" s="64" t="str">
        <f>'Crisis Indicator Data'!E82</f>
        <v>MLI</v>
      </c>
      <c r="F84" s="64" t="str">
        <f>'Crisis Indicator Data'!B82</f>
        <v>Conflict</v>
      </c>
      <c r="G84" s="52">
        <f t="shared" si="10"/>
        <v>4.2</v>
      </c>
      <c r="H84" s="65">
        <f t="shared" si="11"/>
        <v>5</v>
      </c>
      <c r="I84" s="131" t="str">
        <f t="shared" si="12"/>
        <v>Very High</v>
      </c>
      <c r="J84" s="133" t="str">
        <f>INDEX(Trends!$D$3:$D$404,MATCH(C84,Trends!$C$3:$C$404,0))</f>
        <v>Decreasing</v>
      </c>
      <c r="K84" s="123" t="str">
        <f>IF(Reliability!B82="x","x",(IF(ROUNDUP(Reliability!B82,0)=1,"Very High",IF(ROUNDUP(Reliability!B82,0)=2,"High",IF(ROUNDUP(Reliability!B82,0)=3,"Medium",IF(ROUNDUP(Reliability!B82,0)=4,"Low","Very Low"))))))</f>
        <v>Very High</v>
      </c>
      <c r="L84" s="54">
        <f t="shared" si="13"/>
        <v>4.4000000000000004</v>
      </c>
      <c r="M84" s="66">
        <f>'Impact of the crisis'!N85</f>
        <v>4.9000000000000004</v>
      </c>
      <c r="N84" s="66">
        <f>'Impact of the crisis'!AB85</f>
        <v>4.0999999999999996</v>
      </c>
      <c r="O84" s="54">
        <f>'Conditions of people affected'!R85</f>
        <v>4.4000000000000004</v>
      </c>
      <c r="P84" s="66">
        <f>'Conditions of people affected'!K85</f>
        <v>4.8</v>
      </c>
      <c r="Q84" s="66">
        <f>'Conditions of people affected'!Q85</f>
        <v>4</v>
      </c>
      <c r="R84" s="53">
        <f t="shared" si="14"/>
        <v>3.7</v>
      </c>
      <c r="S84" s="53">
        <f>'Complexity of the crisis'!X85</f>
        <v>3.4</v>
      </c>
      <c r="T84" s="53">
        <f>'Complexity of the crisis'!AN85</f>
        <v>4</v>
      </c>
      <c r="U84" s="139" t="str">
        <f>VLOOKUP(C84,Lists!$C$3:$E$300,3,FALSE)</f>
        <v>Africa</v>
      </c>
      <c r="V84" s="140">
        <v>45653</v>
      </c>
    </row>
    <row r="85" spans="1:22" x14ac:dyDescent="0.35">
      <c r="A85" s="64" t="str">
        <f>'Crisis Indicator Data'!A83</f>
        <v>Multiple crises in Myanmar</v>
      </c>
      <c r="B85" s="55" t="str">
        <f>Lists!G83</f>
        <v>Country level</v>
      </c>
      <c r="C85" s="64" t="str">
        <f>'Crisis Indicator Data'!C83</f>
        <v>MMR001</v>
      </c>
      <c r="D85" s="64" t="str">
        <f>'Crisis Indicator Data'!D83</f>
        <v>Myanmar</v>
      </c>
      <c r="E85" s="64" t="str">
        <f>'Crisis Indicator Data'!E83</f>
        <v>MMR</v>
      </c>
      <c r="F85" s="64" t="str">
        <f>'Crisis Indicator Data'!B83</f>
        <v>Socio-political,Conflict,Violence</v>
      </c>
      <c r="G85" s="52">
        <f t="shared" si="10"/>
        <v>4.5999999999999996</v>
      </c>
      <c r="H85" s="65">
        <f t="shared" si="11"/>
        <v>5</v>
      </c>
      <c r="I85" s="131" t="str">
        <f t="shared" si="12"/>
        <v>Very High</v>
      </c>
      <c r="J85" s="133" t="str">
        <f>INDEX(Trends!$D$3:$D$404,MATCH(C85,Trends!$C$3:$C$404,0))</f>
        <v>Stable</v>
      </c>
      <c r="K85" s="123" t="str">
        <f>IF(Reliability!B83="x","x",(IF(ROUNDUP(Reliability!B83,0)=1,"Very High",IF(ROUNDUP(Reliability!B83,0)=2,"High",IF(ROUNDUP(Reliability!B83,0)=3,"Medium",IF(ROUNDUP(Reliability!B83,0)=4,"Low","Very Low"))))))</f>
        <v>Very High</v>
      </c>
      <c r="L85" s="54">
        <f t="shared" si="13"/>
        <v>4.8</v>
      </c>
      <c r="M85" s="66">
        <f>'Impact of the crisis'!N86</f>
        <v>4.9000000000000004</v>
      </c>
      <c r="N85" s="66">
        <f>'Impact of the crisis'!AB86</f>
        <v>4.8</v>
      </c>
      <c r="O85" s="54">
        <f>'Conditions of people affected'!R86</f>
        <v>4.5</v>
      </c>
      <c r="P85" s="66">
        <f>'Conditions of people affected'!K86</f>
        <v>5</v>
      </c>
      <c r="Q85" s="66">
        <f>'Conditions of people affected'!Q86</f>
        <v>4</v>
      </c>
      <c r="R85" s="53">
        <f t="shared" si="14"/>
        <v>4.5999999999999996</v>
      </c>
      <c r="S85" s="53">
        <f>'Complexity of the crisis'!X86</f>
        <v>4.0999999999999996</v>
      </c>
      <c r="T85" s="53">
        <f>'Complexity of the crisis'!AN86</f>
        <v>5</v>
      </c>
      <c r="U85" s="139" t="str">
        <f>VLOOKUP(C85,Lists!$C$3:$E$300,3,FALSE)</f>
        <v>Asia</v>
      </c>
      <c r="V85" s="140">
        <v>45649</v>
      </c>
    </row>
    <row r="86" spans="1:22" x14ac:dyDescent="0.35">
      <c r="A86" s="64" t="str">
        <f>'Crisis Indicator Data'!A84</f>
        <v>Rakhine Conflict</v>
      </c>
      <c r="B86" s="55" t="str">
        <f>Lists!G84</f>
        <v>Rakhine conflict</v>
      </c>
      <c r="C86" s="64" t="str">
        <f>'Crisis Indicator Data'!C84</f>
        <v>MMR002</v>
      </c>
      <c r="D86" s="64" t="str">
        <f>'Crisis Indicator Data'!D84</f>
        <v>Myanmar</v>
      </c>
      <c r="E86" s="64" t="str">
        <f>'Crisis Indicator Data'!E84</f>
        <v>MMR</v>
      </c>
      <c r="F86" s="64" t="str">
        <f>'Crisis Indicator Data'!B84</f>
        <v>Conflict</v>
      </c>
      <c r="G86" s="52">
        <f t="shared" si="10"/>
        <v>4.0999999999999996</v>
      </c>
      <c r="H86" s="65">
        <f t="shared" si="11"/>
        <v>5</v>
      </c>
      <c r="I86" s="131" t="str">
        <f t="shared" si="12"/>
        <v>Very High</v>
      </c>
      <c r="J86" s="133" t="str">
        <f>INDEX(Trends!$D$3:$D$404,MATCH(C86,Trends!$C$3:$C$404,0))</f>
        <v>Stable</v>
      </c>
      <c r="K86" s="123" t="str">
        <f>IF(Reliability!B84="x","x",(IF(ROUNDUP(Reliability!B84,0)=1,"Very High",IF(ROUNDUP(Reliability!B84,0)=2,"High",IF(ROUNDUP(Reliability!B84,0)=3,"Medium",IF(ROUNDUP(Reliability!B84,0)=4,"Low","Very Low"))))))</f>
        <v>High</v>
      </c>
      <c r="L86" s="54">
        <f t="shared" si="13"/>
        <v>3.9</v>
      </c>
      <c r="M86" s="66">
        <f>'Impact of the crisis'!N87</f>
        <v>1.2</v>
      </c>
      <c r="N86" s="66">
        <f>'Impact of the crisis'!AB87</f>
        <v>4.5999999999999996</v>
      </c>
      <c r="O86" s="54">
        <f>'Conditions of people affected'!R87</f>
        <v>3.85</v>
      </c>
      <c r="P86" s="66">
        <f>'Conditions of people affected'!K87</f>
        <v>3.7</v>
      </c>
      <c r="Q86" s="66">
        <f>'Conditions of people affected'!Q87</f>
        <v>4</v>
      </c>
      <c r="R86" s="53">
        <f t="shared" si="14"/>
        <v>4.5999999999999996</v>
      </c>
      <c r="S86" s="53">
        <f>'Complexity of the crisis'!X87</f>
        <v>4.0999999999999996</v>
      </c>
      <c r="T86" s="53">
        <f>'Complexity of the crisis'!AN87</f>
        <v>5</v>
      </c>
      <c r="U86" s="139" t="str">
        <f>VLOOKUP(C86,Lists!$C$3:$E$300,3,FALSE)</f>
        <v>Asia</v>
      </c>
      <c r="V86" s="140">
        <v>45649</v>
      </c>
    </row>
    <row r="87" spans="1:22" x14ac:dyDescent="0.35">
      <c r="A87" s="64" t="str">
        <f>'Crisis Indicator Data'!A85</f>
        <v>Kachin and Shan Conflict</v>
      </c>
      <c r="B87" s="55" t="str">
        <f>Lists!G85</f>
        <v>Kachin and Shan conflict</v>
      </c>
      <c r="C87" s="64" t="str">
        <f>'Crisis Indicator Data'!C85</f>
        <v>MMR003</v>
      </c>
      <c r="D87" s="64" t="str">
        <f>'Crisis Indicator Data'!D85</f>
        <v>Myanmar</v>
      </c>
      <c r="E87" s="64" t="str">
        <f>'Crisis Indicator Data'!E85</f>
        <v>MMR</v>
      </c>
      <c r="F87" s="64" t="str">
        <f>'Crisis Indicator Data'!B85</f>
        <v>Conflict</v>
      </c>
      <c r="G87" s="52">
        <f t="shared" si="10"/>
        <v>3.9</v>
      </c>
      <c r="H87" s="65">
        <f t="shared" si="11"/>
        <v>4</v>
      </c>
      <c r="I87" s="131" t="str">
        <f t="shared" si="12"/>
        <v>High</v>
      </c>
      <c r="J87" s="133" t="str">
        <f>INDEX(Trends!$D$3:$D$404,MATCH(C87,Trends!$C$3:$C$404,0))</f>
        <v>Stable</v>
      </c>
      <c r="K87" s="123" t="str">
        <f>IF(Reliability!B85="x","x",(IF(ROUNDUP(Reliability!B85,0)=1,"Very High",IF(ROUNDUP(Reliability!B85,0)=2,"High",IF(ROUNDUP(Reliability!B85,0)=3,"Medium",IF(ROUNDUP(Reliability!B85,0)=4,"Low","Very Low"))))))</f>
        <v>Very High</v>
      </c>
      <c r="L87" s="54">
        <f t="shared" si="13"/>
        <v>3.5</v>
      </c>
      <c r="M87" s="66">
        <f>'Impact of the crisis'!N88</f>
        <v>1.9</v>
      </c>
      <c r="N87" s="66">
        <f>'Impact of the crisis'!AB88</f>
        <v>4.0999999999999996</v>
      </c>
      <c r="O87" s="54">
        <f>'Conditions of people affected'!R88</f>
        <v>3.9</v>
      </c>
      <c r="P87" s="66">
        <f>'Conditions of people affected'!K88</f>
        <v>3.8</v>
      </c>
      <c r="Q87" s="66">
        <f>'Conditions of people affected'!Q88</f>
        <v>4</v>
      </c>
      <c r="R87" s="53">
        <f t="shared" si="14"/>
        <v>4.3</v>
      </c>
      <c r="S87" s="53">
        <f>'Complexity of the crisis'!X88</f>
        <v>4.0999999999999996</v>
      </c>
      <c r="T87" s="53">
        <f>'Complexity of the crisis'!AN88</f>
        <v>4.5</v>
      </c>
      <c r="U87" s="139" t="str">
        <f>VLOOKUP(C87,Lists!$C$3:$E$300,3,FALSE)</f>
        <v>Asia</v>
      </c>
      <c r="V87" s="140">
        <v>45649</v>
      </c>
    </row>
    <row r="88" spans="1:22" x14ac:dyDescent="0.35">
      <c r="A88" s="64" t="str">
        <f>'Crisis Indicator Data'!A86</f>
        <v>Post-coup conflict in Myanmar</v>
      </c>
      <c r="B88" s="55" t="str">
        <f>Lists!G86</f>
        <v>Post-coup conflict</v>
      </c>
      <c r="C88" s="64" t="str">
        <f>'Crisis Indicator Data'!C86</f>
        <v>MMR004</v>
      </c>
      <c r="D88" s="64" t="str">
        <f>'Crisis Indicator Data'!D86</f>
        <v>Myanmar</v>
      </c>
      <c r="E88" s="64" t="str">
        <f>'Crisis Indicator Data'!E86</f>
        <v>MMR</v>
      </c>
      <c r="F88" s="64" t="str">
        <f>'Crisis Indicator Data'!B86</f>
        <v>Violence,Socio-political,Conflict</v>
      </c>
      <c r="G88" s="52">
        <f t="shared" si="10"/>
        <v>4.5999999999999996</v>
      </c>
      <c r="H88" s="65">
        <f t="shared" si="11"/>
        <v>5</v>
      </c>
      <c r="I88" s="131" t="str">
        <f t="shared" si="12"/>
        <v>Very High</v>
      </c>
      <c r="J88" s="133" t="str">
        <f>INDEX(Trends!$D$3:$D$404,MATCH(C88,Trends!$C$3:$C$404,0))</f>
        <v>Stable</v>
      </c>
      <c r="K88" s="123" t="str">
        <f>IF(Reliability!B86="x","x",(IF(ROUNDUP(Reliability!B86,0)=1,"Very High",IF(ROUNDUP(Reliability!B86,0)=2,"High",IF(ROUNDUP(Reliability!B86,0)=3,"Medium",IF(ROUNDUP(Reliability!B86,0)=4,"Low","Very Low"))))))</f>
        <v>Very High</v>
      </c>
      <c r="L88" s="54">
        <f t="shared" si="13"/>
        <v>4.8</v>
      </c>
      <c r="M88" s="66">
        <f>'Impact of the crisis'!N89</f>
        <v>4.9000000000000004</v>
      </c>
      <c r="N88" s="66">
        <f>'Impact of the crisis'!AB89</f>
        <v>4.7</v>
      </c>
      <c r="O88" s="54">
        <f>'Conditions of people affected'!R89</f>
        <v>4.5</v>
      </c>
      <c r="P88" s="66">
        <f>'Conditions of people affected'!K89</f>
        <v>5</v>
      </c>
      <c r="Q88" s="66">
        <f>'Conditions of people affected'!Q89</f>
        <v>4</v>
      </c>
      <c r="R88" s="53">
        <f t="shared" si="14"/>
        <v>4.5999999999999996</v>
      </c>
      <c r="S88" s="53">
        <f>'Complexity of the crisis'!X89</f>
        <v>4.0999999999999996</v>
      </c>
      <c r="T88" s="53">
        <f>'Complexity of the crisis'!AN89</f>
        <v>5</v>
      </c>
      <c r="U88" s="139" t="str">
        <f>VLOOKUP(C88,Lists!$C$3:$E$300,3,FALSE)</f>
        <v>Asia</v>
      </c>
      <c r="V88" s="140">
        <v>45649</v>
      </c>
    </row>
    <row r="89" spans="1:22" x14ac:dyDescent="0.35">
      <c r="A89" s="64" t="str">
        <f>'Crisis Indicator Data'!A87</f>
        <v>2024 Monsoon Floods</v>
      </c>
      <c r="B89" s="55" t="str">
        <f>Lists!G87</f>
        <v>2024 Monsoon Floods</v>
      </c>
      <c r="C89" s="64" t="str">
        <f>'Crisis Indicator Data'!C87</f>
        <v>MMR006</v>
      </c>
      <c r="D89" s="64" t="str">
        <f>'Crisis Indicator Data'!D87</f>
        <v>Myanmar</v>
      </c>
      <c r="E89" s="64" t="str">
        <f>'Crisis Indicator Data'!E87</f>
        <v>MMR</v>
      </c>
      <c r="F89" s="64" t="str">
        <f>'Crisis Indicator Data'!B87</f>
        <v>Floods</v>
      </c>
      <c r="G89" s="52">
        <f t="shared" si="10"/>
        <v>3</v>
      </c>
      <c r="H89" s="65">
        <f t="shared" si="11"/>
        <v>3</v>
      </c>
      <c r="I89" s="131" t="str">
        <f t="shared" si="12"/>
        <v>Medium</v>
      </c>
      <c r="J89" s="133" t="str">
        <f>INDEX(Trends!$D$3:$D$404,MATCH(C89,Trends!$C$3:$C$404,0))</f>
        <v>Increasing</v>
      </c>
      <c r="K89" s="123" t="str">
        <f>IF(Reliability!B87="x","x",(IF(ROUNDUP(Reliability!B87,0)=1,"Very High",IF(ROUNDUP(Reliability!B87,0)=2,"High",IF(ROUNDUP(Reliability!B87,0)=3,"Medium",IF(ROUNDUP(Reliability!B87,0)=4,"Low","Very Low"))))))</f>
        <v>High</v>
      </c>
      <c r="L89" s="54">
        <f t="shared" si="13"/>
        <v>3.5</v>
      </c>
      <c r="M89" s="66">
        <f>'Impact of the crisis'!N90</f>
        <v>3.7</v>
      </c>
      <c r="N89" s="66">
        <f>'Impact of the crisis'!AB90</f>
        <v>3.4</v>
      </c>
      <c r="O89" s="54">
        <f>'Conditions of people affected'!R90</f>
        <v>1.75</v>
      </c>
      <c r="P89" s="66">
        <f>'Conditions of people affected'!K90</f>
        <v>1.5</v>
      </c>
      <c r="Q89" s="66">
        <f>'Conditions of people affected'!Q90</f>
        <v>2</v>
      </c>
      <c r="R89" s="53">
        <f t="shared" si="14"/>
        <v>4.3</v>
      </c>
      <c r="S89" s="53">
        <f>'Complexity of the crisis'!X90</f>
        <v>4.0999999999999996</v>
      </c>
      <c r="T89" s="53">
        <f>'Complexity of the crisis'!AN90</f>
        <v>4.5</v>
      </c>
      <c r="U89" s="139" t="str">
        <f>VLOOKUP(C89,Lists!$C$3:$E$300,3,FALSE)</f>
        <v>Asia</v>
      </c>
      <c r="V89" s="140">
        <v>45649</v>
      </c>
    </row>
    <row r="90" spans="1:22" x14ac:dyDescent="0.35">
      <c r="A90" s="64" t="str">
        <f>'Crisis Indicator Data'!A88</f>
        <v>Multiple Crises in Mozambique</v>
      </c>
      <c r="B90" s="55" t="str">
        <f>Lists!G88</f>
        <v>Multiple Crises</v>
      </c>
      <c r="C90" s="64" t="str">
        <f>'Crisis Indicator Data'!C88</f>
        <v>MOZ001</v>
      </c>
      <c r="D90" s="64" t="str">
        <f>'Crisis Indicator Data'!D88</f>
        <v>Mozambique</v>
      </c>
      <c r="E90" s="64" t="str">
        <f>'Crisis Indicator Data'!E88</f>
        <v>MOZ</v>
      </c>
      <c r="F90" s="64" t="str">
        <f>'Crisis Indicator Data'!B88</f>
        <v>Conflict,Displacement,Cyclone</v>
      </c>
      <c r="G90" s="52">
        <f t="shared" si="10"/>
        <v>3.8</v>
      </c>
      <c r="H90" s="65">
        <f t="shared" si="11"/>
        <v>4</v>
      </c>
      <c r="I90" s="131" t="str">
        <f t="shared" si="12"/>
        <v>High</v>
      </c>
      <c r="J90" s="133" t="str">
        <f>INDEX(Trends!$D$3:$D$404,MATCH(C90,Trends!$C$3:$C$404,0))</f>
        <v>Stable</v>
      </c>
      <c r="K90" s="123" t="str">
        <f>IF(Reliability!B88="x","x",(IF(ROUNDUP(Reliability!B88,0)=1,"Very High",IF(ROUNDUP(Reliability!B88,0)=2,"High",IF(ROUNDUP(Reliability!B88,0)=3,"Medium",IF(ROUNDUP(Reliability!B88,0)=4,"Low","Very Low"))))))</f>
        <v>Very High</v>
      </c>
      <c r="L90" s="54">
        <f t="shared" si="13"/>
        <v>4.4000000000000004</v>
      </c>
      <c r="M90" s="66">
        <f>'Impact of the crisis'!N91</f>
        <v>5</v>
      </c>
      <c r="N90" s="66">
        <f>'Impact of the crisis'!AB91</f>
        <v>4</v>
      </c>
      <c r="O90" s="54">
        <f>'Conditions of people affected'!R91</f>
        <v>3.8</v>
      </c>
      <c r="P90" s="66">
        <f>'Conditions of people affected'!K91</f>
        <v>4.5999999999999996</v>
      </c>
      <c r="Q90" s="66">
        <f>'Conditions of people affected'!Q91</f>
        <v>3</v>
      </c>
      <c r="R90" s="53">
        <f t="shared" si="14"/>
        <v>3.4</v>
      </c>
      <c r="S90" s="53">
        <f>'Complexity of the crisis'!X91</f>
        <v>3.3</v>
      </c>
      <c r="T90" s="53">
        <f>'Complexity of the crisis'!AN91</f>
        <v>3.5</v>
      </c>
      <c r="U90" s="139" t="str">
        <f>VLOOKUP(C90,Lists!$C$3:$E$300,3,FALSE)</f>
        <v>Africa</v>
      </c>
      <c r="V90" s="140">
        <v>45652</v>
      </c>
    </row>
    <row r="91" spans="1:22" x14ac:dyDescent="0.35">
      <c r="A91" s="64" t="str">
        <f>'Crisis Indicator Data'!A89</f>
        <v>Cabo Delgado Islamist Insurgency</v>
      </c>
      <c r="B91" s="55" t="str">
        <f>Lists!G89</f>
        <v>Violent Insurgency in Cabo Delgado</v>
      </c>
      <c r="C91" s="64" t="str">
        <f>'Crisis Indicator Data'!C89</f>
        <v>MOZ004</v>
      </c>
      <c r="D91" s="64" t="str">
        <f>'Crisis Indicator Data'!D89</f>
        <v>Mozambique</v>
      </c>
      <c r="E91" s="64" t="str">
        <f>'Crisis Indicator Data'!E89</f>
        <v>MOZ</v>
      </c>
      <c r="F91" s="64" t="str">
        <f>'Crisis Indicator Data'!B89</f>
        <v>Conflict,Displacement</v>
      </c>
      <c r="G91" s="52">
        <f t="shared" si="10"/>
        <v>3.6</v>
      </c>
      <c r="H91" s="65">
        <f t="shared" si="11"/>
        <v>4</v>
      </c>
      <c r="I91" s="131" t="str">
        <f t="shared" si="12"/>
        <v>High</v>
      </c>
      <c r="J91" s="133" t="str">
        <f>INDEX(Trends!$D$3:$D$404,MATCH(C91,Trends!$C$3:$C$404,0))</f>
        <v>Stable</v>
      </c>
      <c r="K91" s="123" t="str">
        <f>IF(Reliability!B89="x","x",(IF(ROUNDUP(Reliability!B89,0)=1,"Very High",IF(ROUNDUP(Reliability!B89,0)=2,"High",IF(ROUNDUP(Reliability!B89,0)=3,"Medium",IF(ROUNDUP(Reliability!B89,0)=4,"Low","Very Low"))))))</f>
        <v>High</v>
      </c>
      <c r="L91" s="54">
        <f t="shared" si="13"/>
        <v>3.5</v>
      </c>
      <c r="M91" s="66">
        <f>'Impact of the crisis'!N92</f>
        <v>2.7</v>
      </c>
      <c r="N91" s="66">
        <f>'Impact of the crisis'!AB92</f>
        <v>3.8</v>
      </c>
      <c r="O91" s="54">
        <f>'Conditions of people affected'!R92</f>
        <v>3.85</v>
      </c>
      <c r="P91" s="66">
        <f>'Conditions of people affected'!K92</f>
        <v>3.7</v>
      </c>
      <c r="Q91" s="66">
        <f>'Conditions of people affected'!Q92</f>
        <v>4</v>
      </c>
      <c r="R91" s="53">
        <f t="shared" si="14"/>
        <v>3.2</v>
      </c>
      <c r="S91" s="53">
        <f>'Complexity of the crisis'!X92</f>
        <v>3.3</v>
      </c>
      <c r="T91" s="53">
        <f>'Complexity of the crisis'!AN92</f>
        <v>3</v>
      </c>
      <c r="U91" s="139" t="str">
        <f>VLOOKUP(C91,Lists!$C$3:$E$300,3,FALSE)</f>
        <v>Africa</v>
      </c>
      <c r="V91" s="140">
        <v>45652</v>
      </c>
    </row>
    <row r="92" spans="1:22" x14ac:dyDescent="0.35">
      <c r="A92" s="64" t="str">
        <f>'Crisis Indicator Data'!A90</f>
        <v>2024 Rainy and Cyclone season</v>
      </c>
      <c r="B92" s="55" t="str">
        <f>Lists!G90</f>
        <v>2024 Rainy and Cyclone season</v>
      </c>
      <c r="C92" s="64" t="str">
        <f>'Crisis Indicator Data'!C90</f>
        <v>MOZ011</v>
      </c>
      <c r="D92" s="64" t="str">
        <f>'Crisis Indicator Data'!D90</f>
        <v>Mozambique</v>
      </c>
      <c r="E92" s="64" t="str">
        <f>'Crisis Indicator Data'!E90</f>
        <v>MOZ</v>
      </c>
      <c r="F92" s="64" t="str">
        <f>'Crisis Indicator Data'!B90</f>
        <v>Floods,Displacement,Cyclone</v>
      </c>
      <c r="G92" s="52">
        <f t="shared" si="10"/>
        <v>3.1</v>
      </c>
      <c r="H92" s="65">
        <f t="shared" si="11"/>
        <v>4</v>
      </c>
      <c r="I92" s="131" t="str">
        <f t="shared" si="12"/>
        <v>High</v>
      </c>
      <c r="J92" s="133" t="str">
        <f>INDEX(Trends!$D$3:$D$404,MATCH(C92,Trends!$C$3:$C$404,0))</f>
        <v>Decreasing</v>
      </c>
      <c r="K92" s="123" t="str">
        <f>IF(Reliability!B90="x","x",(IF(ROUNDUP(Reliability!B90,0)=1,"Very High",IF(ROUNDUP(Reliability!B90,0)=2,"High",IF(ROUNDUP(Reliability!B90,0)=3,"Medium",IF(ROUNDUP(Reliability!B90,0)=4,"Low","Very Low"))))))</f>
        <v>Very High</v>
      </c>
      <c r="L92" s="54">
        <f t="shared" si="13"/>
        <v>4.3</v>
      </c>
      <c r="M92" s="66">
        <f>'Impact of the crisis'!N93</f>
        <v>5</v>
      </c>
      <c r="N92" s="66">
        <f>'Impact of the crisis'!AB93</f>
        <v>3.9</v>
      </c>
      <c r="O92" s="54">
        <f>'Conditions of people affected'!R93</f>
        <v>2.4500000000000002</v>
      </c>
      <c r="P92" s="66">
        <f>'Conditions of people affected'!K93</f>
        <v>2.9</v>
      </c>
      <c r="Q92" s="66">
        <f>'Conditions of people affected'!Q93</f>
        <v>2</v>
      </c>
      <c r="R92" s="53">
        <f t="shared" si="14"/>
        <v>2.9</v>
      </c>
      <c r="S92" s="53">
        <f>'Complexity of the crisis'!X93</f>
        <v>3.3</v>
      </c>
      <c r="T92" s="53">
        <f>'Complexity of the crisis'!AN93</f>
        <v>2.5</v>
      </c>
      <c r="U92" s="139" t="str">
        <f>VLOOKUP(C92,Lists!$C$3:$E$300,3,FALSE)</f>
        <v>Africa</v>
      </c>
      <c r="V92" s="140">
        <v>45652</v>
      </c>
    </row>
    <row r="93" spans="1:22" x14ac:dyDescent="0.35">
      <c r="A93" s="64" t="str">
        <f>'Crisis Indicator Data'!A91</f>
        <v>Drought in Mozambique</v>
      </c>
      <c r="B93" s="55" t="str">
        <f>Lists!G91</f>
        <v>Drought</v>
      </c>
      <c r="C93" s="64" t="str">
        <f>'Crisis Indicator Data'!C91</f>
        <v>MOZ012</v>
      </c>
      <c r="D93" s="64" t="str">
        <f>'Crisis Indicator Data'!D91</f>
        <v>Mozambique</v>
      </c>
      <c r="E93" s="64" t="str">
        <f>'Crisis Indicator Data'!E91</f>
        <v>MOZ</v>
      </c>
      <c r="F93" s="64" t="str">
        <f>'Crisis Indicator Data'!B91</f>
        <v>Drought</v>
      </c>
      <c r="G93" s="52">
        <f t="shared" si="10"/>
        <v>3.3</v>
      </c>
      <c r="H93" s="65">
        <f t="shared" si="11"/>
        <v>4</v>
      </c>
      <c r="I93" s="131" t="str">
        <f t="shared" si="12"/>
        <v>High</v>
      </c>
      <c r="J93" s="133" t="str">
        <f>INDEX(Trends!$D$3:$D$404,MATCH(C93,Trends!$C$3:$C$404,0))</f>
        <v>Stable</v>
      </c>
      <c r="K93" s="123" t="str">
        <f>IF(Reliability!B91="x","x",(IF(ROUNDUP(Reliability!B91,0)=1,"Very High",IF(ROUNDUP(Reliability!B91,0)=2,"High",IF(ROUNDUP(Reliability!B91,0)=3,"Medium",IF(ROUNDUP(Reliability!B91,0)=4,"Low","Very Low"))))))</f>
        <v>High</v>
      </c>
      <c r="L93" s="54">
        <f t="shared" si="13"/>
        <v>3.3</v>
      </c>
      <c r="M93" s="66">
        <f>'Impact of the crisis'!N94</f>
        <v>3.6</v>
      </c>
      <c r="N93" s="66">
        <f>'Impact of the crisis'!AB94</f>
        <v>3.2</v>
      </c>
      <c r="O93" s="54">
        <f>'Conditions of people affected'!R94</f>
        <v>3.6</v>
      </c>
      <c r="P93" s="66">
        <f>'Conditions of people affected'!K94</f>
        <v>4.2</v>
      </c>
      <c r="Q93" s="66">
        <f>'Conditions of people affected'!Q94</f>
        <v>3</v>
      </c>
      <c r="R93" s="53">
        <f t="shared" si="14"/>
        <v>2.9</v>
      </c>
      <c r="S93" s="53">
        <f>'Complexity of the crisis'!X94</f>
        <v>3.3</v>
      </c>
      <c r="T93" s="53">
        <f>'Complexity of the crisis'!AN94</f>
        <v>2.5</v>
      </c>
      <c r="U93" s="139" t="str">
        <f>VLOOKUP(C93,Lists!$C$3:$E$300,3,FALSE)</f>
        <v>Africa</v>
      </c>
      <c r="V93" s="140">
        <v>45614</v>
      </c>
    </row>
    <row r="94" spans="1:22" x14ac:dyDescent="0.35">
      <c r="A94" s="64" t="str">
        <f>'Crisis Indicator Data'!A92</f>
        <v>Refugees from Mali in Mauritania</v>
      </c>
      <c r="B94" s="55" t="str">
        <f>Lists!G92</f>
        <v>Malian refugees</v>
      </c>
      <c r="C94" s="64" t="str">
        <f>'Crisis Indicator Data'!C92</f>
        <v>MRT002</v>
      </c>
      <c r="D94" s="64" t="str">
        <f>'Crisis Indicator Data'!D92</f>
        <v>Mauritania</v>
      </c>
      <c r="E94" s="64" t="str">
        <f>'Crisis Indicator Data'!E92</f>
        <v>MRT</v>
      </c>
      <c r="F94" s="64" t="str">
        <f>'Crisis Indicator Data'!B92</f>
        <v>Displacement</v>
      </c>
      <c r="G94" s="52">
        <f t="shared" si="10"/>
        <v>2.2000000000000002</v>
      </c>
      <c r="H94" s="65">
        <f t="shared" si="11"/>
        <v>3</v>
      </c>
      <c r="I94" s="131" t="str">
        <f t="shared" si="12"/>
        <v>Medium</v>
      </c>
      <c r="J94" s="133" t="str">
        <f>INDEX(Trends!$D$3:$D$404,MATCH(C94,Trends!$C$3:$C$404,0))</f>
        <v>Stable</v>
      </c>
      <c r="K94" s="123" t="str">
        <f>IF(Reliability!B92="x","x",(IF(ROUNDUP(Reliability!B92,0)=1,"Very High",IF(ROUNDUP(Reliability!B92,0)=2,"High",IF(ROUNDUP(Reliability!B92,0)=3,"Medium",IF(ROUNDUP(Reliability!B92,0)=4,"Low","Very Low"))))))</f>
        <v>Very High</v>
      </c>
      <c r="L94" s="54">
        <f t="shared" si="13"/>
        <v>1.8</v>
      </c>
      <c r="M94" s="66">
        <f>'Impact of the crisis'!N95</f>
        <v>2</v>
      </c>
      <c r="N94" s="66">
        <f>'Impact of the crisis'!AB95</f>
        <v>1.7</v>
      </c>
      <c r="O94" s="54">
        <f>'Conditions of people affected'!R95</f>
        <v>2.4500000000000002</v>
      </c>
      <c r="P94" s="66">
        <f>'Conditions of people affected'!K95</f>
        <v>1.9</v>
      </c>
      <c r="Q94" s="66">
        <f>'Conditions of people affected'!Q95</f>
        <v>3</v>
      </c>
      <c r="R94" s="53">
        <f t="shared" si="14"/>
        <v>2</v>
      </c>
      <c r="S94" s="53">
        <f>'Complexity of the crisis'!X95</f>
        <v>2.4</v>
      </c>
      <c r="T94" s="53">
        <f>'Complexity of the crisis'!AN95</f>
        <v>1.5</v>
      </c>
      <c r="U94" s="139" t="str">
        <f>VLOOKUP(C94,Lists!$C$3:$E$300,3,FALSE)</f>
        <v>Africa</v>
      </c>
      <c r="V94" s="140">
        <v>45645</v>
      </c>
    </row>
    <row r="95" spans="1:22" x14ac:dyDescent="0.35">
      <c r="A95" s="64" t="str">
        <f>'Crisis Indicator Data'!A93</f>
        <v>Food Security in Mauritania</v>
      </c>
      <c r="B95" s="55" t="str">
        <f>Lists!G93</f>
        <v>Food security</v>
      </c>
      <c r="C95" s="64" t="str">
        <f>'Crisis Indicator Data'!C93</f>
        <v>MRT003</v>
      </c>
      <c r="D95" s="64" t="str">
        <f>'Crisis Indicator Data'!D93</f>
        <v>Mauritania</v>
      </c>
      <c r="E95" s="64" t="str">
        <f>'Crisis Indicator Data'!E93</f>
        <v>MRT</v>
      </c>
      <c r="F95" s="64" t="str">
        <f>'Crisis Indicator Data'!B93</f>
        <v>Drought,Floods</v>
      </c>
      <c r="G95" s="52">
        <f t="shared" si="10"/>
        <v>2.6</v>
      </c>
      <c r="H95" s="65">
        <f t="shared" si="11"/>
        <v>3</v>
      </c>
      <c r="I95" s="131" t="str">
        <f t="shared" si="12"/>
        <v>Medium</v>
      </c>
      <c r="J95" s="133" t="str">
        <f>INDEX(Trends!$D$3:$D$404,MATCH(C95,Trends!$C$3:$C$404,0))</f>
        <v>Stable</v>
      </c>
      <c r="K95" s="123" t="str">
        <f>IF(Reliability!B93="x","x",(IF(ROUNDUP(Reliability!B93,0)=1,"Very High",IF(ROUNDUP(Reliability!B93,0)=2,"High",IF(ROUNDUP(Reliability!B93,0)=3,"Medium",IF(ROUNDUP(Reliability!B93,0)=4,"Low","Very Low"))))))</f>
        <v>Very High</v>
      </c>
      <c r="L95" s="54">
        <f t="shared" si="13"/>
        <v>2.6</v>
      </c>
      <c r="M95" s="66">
        <f>'Impact of the crisis'!N96</f>
        <v>4.3</v>
      </c>
      <c r="N95" s="66">
        <f>'Impact of the crisis'!AB96</f>
        <v>1.2</v>
      </c>
      <c r="O95" s="54">
        <f>'Conditions of people affected'!R96</f>
        <v>2.8</v>
      </c>
      <c r="P95" s="66">
        <f>'Conditions of people affected'!K96</f>
        <v>2.6</v>
      </c>
      <c r="Q95" s="66">
        <f>'Conditions of people affected'!Q96</f>
        <v>3</v>
      </c>
      <c r="R95" s="53">
        <f t="shared" si="14"/>
        <v>2.2000000000000002</v>
      </c>
      <c r="S95" s="53">
        <f>'Complexity of the crisis'!X96</f>
        <v>2.4</v>
      </c>
      <c r="T95" s="53">
        <f>'Complexity of the crisis'!AN96</f>
        <v>2</v>
      </c>
      <c r="U95" s="139" t="str">
        <f>VLOOKUP(C95,Lists!$C$3:$E$300,3,FALSE)</f>
        <v>Africa</v>
      </c>
      <c r="V95" s="140">
        <v>45645</v>
      </c>
    </row>
    <row r="96" spans="1:22" x14ac:dyDescent="0.35">
      <c r="A96" s="64" t="str">
        <f>'Crisis Indicator Data'!A94</f>
        <v>Complex crisis in Malawi</v>
      </c>
      <c r="B96" s="55" t="str">
        <f>Lists!G94</f>
        <v>Complex</v>
      </c>
      <c r="C96" s="64" t="str">
        <f>'Crisis Indicator Data'!C94</f>
        <v>MWI002</v>
      </c>
      <c r="D96" s="64" t="str">
        <f>'Crisis Indicator Data'!D94</f>
        <v>Malawi</v>
      </c>
      <c r="E96" s="64" t="str">
        <f>'Crisis Indicator Data'!E94</f>
        <v>MWI</v>
      </c>
      <c r="F96" s="64" t="str">
        <f>'Crisis Indicator Data'!B94</f>
        <v>Drought,Socio-political,Cyclone</v>
      </c>
      <c r="G96" s="52">
        <f t="shared" si="10"/>
        <v>3.4</v>
      </c>
      <c r="H96" s="65">
        <f t="shared" si="11"/>
        <v>4</v>
      </c>
      <c r="I96" s="131" t="str">
        <f t="shared" si="12"/>
        <v>High</v>
      </c>
      <c r="J96" s="133" t="str">
        <f>INDEX(Trends!$D$3:$D$404,MATCH(C96,Trends!$C$3:$C$404,0))</f>
        <v>Decreasing</v>
      </c>
      <c r="K96" s="123" t="str">
        <f>IF(Reliability!B94="x","x",(IF(ROUNDUP(Reliability!B94,0)=1,"Very High",IF(ROUNDUP(Reliability!B94,0)=2,"High",IF(ROUNDUP(Reliability!B94,0)=3,"Medium",IF(ROUNDUP(Reliability!B94,0)=4,"Low","Very Low"))))))</f>
        <v>Very High</v>
      </c>
      <c r="L96" s="54">
        <f t="shared" si="13"/>
        <v>3.8</v>
      </c>
      <c r="M96" s="66">
        <f>'Impact of the crisis'!N97</f>
        <v>4.5</v>
      </c>
      <c r="N96" s="66">
        <f>'Impact of the crisis'!AB97</f>
        <v>3.4</v>
      </c>
      <c r="O96" s="54">
        <f>'Conditions of people affected'!R97</f>
        <v>3.95</v>
      </c>
      <c r="P96" s="66">
        <f>'Conditions of people affected'!K97</f>
        <v>4.9000000000000004</v>
      </c>
      <c r="Q96" s="66">
        <f>'Conditions of people affected'!Q97</f>
        <v>3</v>
      </c>
      <c r="R96" s="53">
        <f t="shared" si="14"/>
        <v>2.2000000000000002</v>
      </c>
      <c r="S96" s="53">
        <f>'Complexity of the crisis'!X97</f>
        <v>2.2999999999999998</v>
      </c>
      <c r="T96" s="53">
        <f>'Complexity of the crisis'!AN97</f>
        <v>2</v>
      </c>
      <c r="U96" s="139" t="str">
        <f>VLOOKUP(C96,Lists!$C$3:$E$300,3,FALSE)</f>
        <v>Africa</v>
      </c>
      <c r="V96" s="140">
        <v>45652</v>
      </c>
    </row>
    <row r="97" spans="1:22" x14ac:dyDescent="0.35">
      <c r="A97" s="64" t="str">
        <f>'Crisis Indicator Data'!A95</f>
        <v>International Refugees in Malaysia</v>
      </c>
      <c r="B97" s="55" t="str">
        <f>Lists!G95</f>
        <v>International Refugees</v>
      </c>
      <c r="C97" s="64" t="str">
        <f>'Crisis Indicator Data'!C95</f>
        <v>MYS001</v>
      </c>
      <c r="D97" s="64" t="str">
        <f>'Crisis Indicator Data'!D95</f>
        <v>Malaysia</v>
      </c>
      <c r="E97" s="64" t="str">
        <f>'Crisis Indicator Data'!E95</f>
        <v>MYS</v>
      </c>
      <c r="F97" s="64" t="str">
        <f>'Crisis Indicator Data'!B95</f>
        <v>Displacement</v>
      </c>
      <c r="G97" s="52">
        <f t="shared" si="10"/>
        <v>1.8</v>
      </c>
      <c r="H97" s="65">
        <f t="shared" si="11"/>
        <v>2</v>
      </c>
      <c r="I97" s="131" t="str">
        <f t="shared" si="12"/>
        <v>Low</v>
      </c>
      <c r="J97" s="133" t="str">
        <f>INDEX(Trends!$D$3:$D$404,MATCH(C97,Trends!$C$3:$C$404,0))</f>
        <v>Decreasing</v>
      </c>
      <c r="K97" s="123" t="str">
        <f>IF(Reliability!B95="x","x",(IF(ROUNDUP(Reliability!B95,0)=1,"Very High",IF(ROUNDUP(Reliability!B95,0)=2,"High",IF(ROUNDUP(Reliability!B95,0)=3,"Medium",IF(ROUNDUP(Reliability!B95,0)=4,"Low","Very Low"))))))</f>
        <v>Very High</v>
      </c>
      <c r="L97" s="54">
        <f t="shared" si="13"/>
        <v>1.8</v>
      </c>
      <c r="M97" s="66">
        <f>'Impact of the crisis'!N98</f>
        <v>1.8</v>
      </c>
      <c r="N97" s="66">
        <f>'Impact of the crisis'!AB98</f>
        <v>1.8</v>
      </c>
      <c r="O97" s="54">
        <f>'Conditions of people affected'!R98</f>
        <v>1.55</v>
      </c>
      <c r="P97" s="66">
        <f>'Conditions of people affected'!K98</f>
        <v>2.1</v>
      </c>
      <c r="Q97" s="66">
        <f>'Conditions of people affected'!Q98</f>
        <v>1</v>
      </c>
      <c r="R97" s="53">
        <f t="shared" si="14"/>
        <v>2.1</v>
      </c>
      <c r="S97" s="53">
        <f>'Complexity of the crisis'!X98</f>
        <v>1.7</v>
      </c>
      <c r="T97" s="53">
        <f>'Complexity of the crisis'!AN98</f>
        <v>2.5</v>
      </c>
      <c r="U97" s="139" t="str">
        <f>VLOOKUP(C97,Lists!$C$3:$E$300,3,FALSE)</f>
        <v>Asia</v>
      </c>
      <c r="V97" s="140">
        <v>45639</v>
      </c>
    </row>
    <row r="98" spans="1:22" x14ac:dyDescent="0.35">
      <c r="A98" s="64" t="str">
        <f>'Crisis Indicator Data'!A96</f>
        <v>Food Security Crisis in Namibia</v>
      </c>
      <c r="B98" s="55" t="str">
        <f>Lists!G96</f>
        <v>Food Security Crisis</v>
      </c>
      <c r="C98" s="64" t="str">
        <f>'Crisis Indicator Data'!C96</f>
        <v>NAM002</v>
      </c>
      <c r="D98" s="64" t="str">
        <f>'Crisis Indicator Data'!D96</f>
        <v>Namibia</v>
      </c>
      <c r="E98" s="64" t="str">
        <f>'Crisis Indicator Data'!E96</f>
        <v>NAM</v>
      </c>
      <c r="F98" s="64" t="str">
        <f>'Crisis Indicator Data'!B96</f>
        <v>Drought</v>
      </c>
      <c r="G98" s="52">
        <f t="shared" si="10"/>
        <v>2.6</v>
      </c>
      <c r="H98" s="65">
        <f t="shared" si="11"/>
        <v>3</v>
      </c>
      <c r="I98" s="131" t="str">
        <f t="shared" si="12"/>
        <v>Medium</v>
      </c>
      <c r="J98" s="133" t="str">
        <f>INDEX(Trends!$D$3:$D$404,MATCH(C98,Trends!$C$3:$C$404,0))</f>
        <v>Stable</v>
      </c>
      <c r="K98" s="123" t="str">
        <f>IF(Reliability!B96="x","x",(IF(ROUNDUP(Reliability!B96,0)=1,"Very High",IF(ROUNDUP(Reliability!B96,0)=2,"High",IF(ROUNDUP(Reliability!B96,0)=3,"Medium",IF(ROUNDUP(Reliability!B96,0)=4,"Low","Very Low"))))))</f>
        <v>Medium</v>
      </c>
      <c r="L98" s="54">
        <f t="shared" si="13"/>
        <v>2.9</v>
      </c>
      <c r="M98" s="66">
        <f>'Impact of the crisis'!N99</f>
        <v>4.3</v>
      </c>
      <c r="N98" s="66">
        <f>'Impact of the crisis'!AB99</f>
        <v>1.9</v>
      </c>
      <c r="O98" s="54">
        <f>'Conditions of people affected'!R99</f>
        <v>3.25</v>
      </c>
      <c r="P98" s="66">
        <f>'Conditions of people affected'!K99</f>
        <v>3.5</v>
      </c>
      <c r="Q98" s="66">
        <f>'Conditions of people affected'!Q99</f>
        <v>3</v>
      </c>
      <c r="R98" s="53">
        <f t="shared" si="14"/>
        <v>1.3</v>
      </c>
      <c r="S98" s="53">
        <f>'Complexity of the crisis'!X99</f>
        <v>1.5</v>
      </c>
      <c r="T98" s="53">
        <f>'Complexity of the crisis'!AN99</f>
        <v>1</v>
      </c>
      <c r="U98" s="139" t="str">
        <f>VLOOKUP(C98,Lists!$C$3:$E$300,3,FALSE)</f>
        <v>Africa</v>
      </c>
      <c r="V98" s="140">
        <v>45652</v>
      </c>
    </row>
    <row r="99" spans="1:22" x14ac:dyDescent="0.35">
      <c r="A99" s="64" t="str">
        <f>'Crisis Indicator Data'!A97</f>
        <v>Lake Chad basin crisis in Niger</v>
      </c>
      <c r="B99" s="55" t="str">
        <f>Lists!G97</f>
        <v>Lake Chad basin crisis</v>
      </c>
      <c r="C99" s="64" t="str">
        <f>'Crisis Indicator Data'!C97</f>
        <v>NER002</v>
      </c>
      <c r="D99" s="64" t="str">
        <f>'Crisis Indicator Data'!D97</f>
        <v>Niger</v>
      </c>
      <c r="E99" s="64" t="str">
        <f>'Crisis Indicator Data'!E97</f>
        <v>NER</v>
      </c>
      <c r="F99" s="64" t="str">
        <f>'Crisis Indicator Data'!B97</f>
        <v>Conflict</v>
      </c>
      <c r="G99" s="52">
        <f t="shared" si="10"/>
        <v>3.3</v>
      </c>
      <c r="H99" s="65">
        <f t="shared" si="11"/>
        <v>4</v>
      </c>
      <c r="I99" s="131" t="str">
        <f t="shared" si="12"/>
        <v>High</v>
      </c>
      <c r="J99" s="133" t="str">
        <f>INDEX(Trends!$D$3:$D$404,MATCH(C99,Trends!$C$3:$C$404,0))</f>
        <v>Decreasing</v>
      </c>
      <c r="K99" s="123" t="str">
        <f>IF(Reliability!B97="x","x",(IF(ROUNDUP(Reliability!B97,0)=1,"Very High",IF(ROUNDUP(Reliability!B97,0)=2,"High",IF(ROUNDUP(Reliability!B97,0)=3,"Medium",IF(ROUNDUP(Reliability!B97,0)=4,"Low","Very Low"))))))</f>
        <v>High</v>
      </c>
      <c r="L99" s="54">
        <f t="shared" si="13"/>
        <v>3.2</v>
      </c>
      <c r="M99" s="66">
        <f>'Impact of the crisis'!N100</f>
        <v>1.2</v>
      </c>
      <c r="N99" s="66">
        <f>'Impact of the crisis'!AB100</f>
        <v>3.9</v>
      </c>
      <c r="O99" s="54">
        <f>'Conditions of people affected'!R100</f>
        <v>3.6</v>
      </c>
      <c r="P99" s="66">
        <f>'Conditions of people affected'!K100</f>
        <v>3.2</v>
      </c>
      <c r="Q99" s="66">
        <f>'Conditions of people affected'!Q100</f>
        <v>4</v>
      </c>
      <c r="R99" s="53">
        <f t="shared" si="14"/>
        <v>3</v>
      </c>
      <c r="S99" s="53">
        <f>'Complexity of the crisis'!X100</f>
        <v>3</v>
      </c>
      <c r="T99" s="53">
        <f>'Complexity of the crisis'!AN100</f>
        <v>3</v>
      </c>
      <c r="U99" s="139" t="str">
        <f>VLOOKUP(C99,Lists!$C$3:$E$300,3,FALSE)</f>
        <v>Africa</v>
      </c>
      <c r="V99" s="140">
        <v>45653</v>
      </c>
    </row>
    <row r="100" spans="1:22" x14ac:dyDescent="0.35">
      <c r="A100" s="64" t="str">
        <f>'Crisis Indicator Data'!A98</f>
        <v>Mali/Burkina Faso conflict</v>
      </c>
      <c r="B100" s="55" t="str">
        <f>Lists!G98</f>
        <v xml:space="preserve">Cross-border violence </v>
      </c>
      <c r="C100" s="64" t="str">
        <f>'Crisis Indicator Data'!C98</f>
        <v>NER003</v>
      </c>
      <c r="D100" s="64" t="str">
        <f>'Crisis Indicator Data'!D98</f>
        <v>Niger</v>
      </c>
      <c r="E100" s="64" t="str">
        <f>'Crisis Indicator Data'!E98</f>
        <v>NER</v>
      </c>
      <c r="F100" s="64" t="str">
        <f>'Crisis Indicator Data'!B98</f>
        <v>Conflict</v>
      </c>
      <c r="G100" s="52">
        <f t="shared" si="10"/>
        <v>3.5</v>
      </c>
      <c r="H100" s="65">
        <f t="shared" si="11"/>
        <v>4</v>
      </c>
      <c r="I100" s="131" t="str">
        <f t="shared" si="12"/>
        <v>High</v>
      </c>
      <c r="J100" s="133" t="str">
        <f>INDEX(Trends!$D$3:$D$404,MATCH(C100,Trends!$C$3:$C$404,0))</f>
        <v>Stable</v>
      </c>
      <c r="K100" s="123" t="str">
        <f>IF(Reliability!B98="x","x",(IF(ROUNDUP(Reliability!B98,0)=1,"Very High",IF(ROUNDUP(Reliability!B98,0)=2,"High",IF(ROUNDUP(Reliability!B98,0)=3,"Medium",IF(ROUNDUP(Reliability!B98,0)=4,"Low","Very Low"))))))</f>
        <v>High</v>
      </c>
      <c r="L100" s="54">
        <f t="shared" si="13"/>
        <v>3.2</v>
      </c>
      <c r="M100" s="66">
        <f>'Impact of the crisis'!N101</f>
        <v>2.4</v>
      </c>
      <c r="N100" s="66">
        <f>'Impact of the crisis'!AB101</f>
        <v>3.5</v>
      </c>
      <c r="O100" s="54">
        <f>'Conditions of people affected'!R101</f>
        <v>3.9</v>
      </c>
      <c r="P100" s="66">
        <f>'Conditions of people affected'!K101</f>
        <v>3.8</v>
      </c>
      <c r="Q100" s="66">
        <f>'Conditions of people affected'!Q101</f>
        <v>4</v>
      </c>
      <c r="R100" s="53">
        <f t="shared" si="14"/>
        <v>3</v>
      </c>
      <c r="S100" s="53">
        <f>'Complexity of the crisis'!X101</f>
        <v>3</v>
      </c>
      <c r="T100" s="53">
        <f>'Complexity of the crisis'!AN101</f>
        <v>3</v>
      </c>
      <c r="U100" s="139" t="str">
        <f>VLOOKUP(C100,Lists!$C$3:$E$300,3,FALSE)</f>
        <v>Africa</v>
      </c>
      <c r="V100" s="140">
        <v>45654</v>
      </c>
    </row>
    <row r="101" spans="1:22" x14ac:dyDescent="0.35">
      <c r="A101" s="64" t="str">
        <f>'Crisis Indicator Data'!A99</f>
        <v>Nigerian Refugees</v>
      </c>
      <c r="B101" s="55" t="str">
        <f>Lists!G99</f>
        <v>Nigerian Refugees</v>
      </c>
      <c r="C101" s="64" t="str">
        <f>'Crisis Indicator Data'!C99</f>
        <v>NER004</v>
      </c>
      <c r="D101" s="64" t="str">
        <f>'Crisis Indicator Data'!D99</f>
        <v>Niger</v>
      </c>
      <c r="E101" s="64" t="str">
        <f>'Crisis Indicator Data'!E99</f>
        <v>NER</v>
      </c>
      <c r="F101" s="64" t="str">
        <f>'Crisis Indicator Data'!B99</f>
        <v>Displacement</v>
      </c>
      <c r="G101" s="52">
        <f t="shared" ref="G101:G132" si="15">IF(OR(O101="x",L101="x"),"x",ROUND((5-GEOMEAN(((5-L101)/5*4+1),((5-O101)/5*4+1),((5-O101)/5*4+1)))/4*3.5+R101*0.3,1))</f>
        <v>3.1</v>
      </c>
      <c r="H101" s="65">
        <f t="shared" ref="H101:H132" si="16">IF(G101="x","x",ROUNDUP(G101,0))</f>
        <v>4</v>
      </c>
      <c r="I101" s="131" t="str">
        <f t="shared" ref="I101:I132" si="17">IF(O101="x","x",IF(L101="x","x",(IF(H101=5,"Very High",IF(H101=4,"High",IF(H101=3,"Medium",IF(H101=2,"Low","Very Low")))))))</f>
        <v>High</v>
      </c>
      <c r="J101" s="133" t="str">
        <f>INDEX(Trends!$D$3:$D$404,MATCH(C101,Trends!$C$3:$C$404,0))</f>
        <v>Increasing</v>
      </c>
      <c r="K101" s="123" t="str">
        <f>IF(Reliability!B99="x","x",(IF(ROUNDUP(Reliability!B99,0)=1,"Very High",IF(ROUNDUP(Reliability!B99,0)=2,"High",IF(ROUNDUP(Reliability!B99,0)=3,"Medium",IF(ROUNDUP(Reliability!B99,0)=4,"Low","Very Low"))))))</f>
        <v>High</v>
      </c>
      <c r="L101" s="54">
        <f t="shared" ref="L101:L132" si="18">IF(OR(N101="x",M101="x"),"x",ROUND((5-GEOMEAN(((5-M101)/5*4+1),((5-N101)/5*4+1),((5-N101)/5*4+1)))/4*5,1))</f>
        <v>2</v>
      </c>
      <c r="M101" s="66">
        <f>'Impact of the crisis'!N102</f>
        <v>1.5</v>
      </c>
      <c r="N101" s="66">
        <f>'Impact of the crisis'!AB102</f>
        <v>2.2000000000000002</v>
      </c>
      <c r="O101" s="54">
        <f>'Conditions of people affected'!R102</f>
        <v>3.6</v>
      </c>
      <c r="P101" s="66">
        <f>'Conditions of people affected'!K102</f>
        <v>3.2</v>
      </c>
      <c r="Q101" s="66">
        <f>'Conditions of people affected'!Q102</f>
        <v>4</v>
      </c>
      <c r="R101" s="53">
        <f t="shared" ref="R101:R132" si="19">IF(OR(T101="x",S101="x"),S101,ROUND((5-GEOMEAN(((5-S101)/5*4+1),((5-T101)/5*4+1)))/4*5,1))</f>
        <v>3</v>
      </c>
      <c r="S101" s="53">
        <f>'Complexity of the crisis'!X102</f>
        <v>3</v>
      </c>
      <c r="T101" s="53">
        <f>'Complexity of the crisis'!AN102</f>
        <v>3</v>
      </c>
      <c r="U101" s="139" t="str">
        <f>VLOOKUP(C101,Lists!$C$3:$E$300,3,FALSE)</f>
        <v>Africa</v>
      </c>
      <c r="V101" s="140">
        <v>45654</v>
      </c>
    </row>
    <row r="102" spans="1:22" x14ac:dyDescent="0.35">
      <c r="A102" s="64" t="str">
        <f>'Crisis Indicator Data'!A100</f>
        <v>Complex crisis in Niger</v>
      </c>
      <c r="B102" s="55" t="str">
        <f>Lists!G100</f>
        <v>Complex crisis</v>
      </c>
      <c r="C102" s="64" t="str">
        <f>'Crisis Indicator Data'!C100</f>
        <v>NER006</v>
      </c>
      <c r="D102" s="64" t="str">
        <f>'Crisis Indicator Data'!D100</f>
        <v>Niger</v>
      </c>
      <c r="E102" s="64" t="str">
        <f>'Crisis Indicator Data'!E100</f>
        <v>NER</v>
      </c>
      <c r="F102" s="64" t="str">
        <f>'Crisis Indicator Data'!B100</f>
        <v>Conflict,Displacement,Drought,Floods,Food Security,Violence</v>
      </c>
      <c r="G102" s="52">
        <f t="shared" si="15"/>
        <v>3.7</v>
      </c>
      <c r="H102" s="65">
        <f t="shared" si="16"/>
        <v>4</v>
      </c>
      <c r="I102" s="131" t="str">
        <f t="shared" si="17"/>
        <v>High</v>
      </c>
      <c r="J102" s="133" t="str">
        <f>INDEX(Trends!$D$3:$D$404,MATCH(C102,Trends!$C$3:$C$404,0))</f>
        <v>Increasing</v>
      </c>
      <c r="K102" s="123" t="str">
        <f>IF(Reliability!B100="x","x",(IF(ROUNDUP(Reliability!B100,0)=1,"Very High",IF(ROUNDUP(Reliability!B100,0)=2,"High",IF(ROUNDUP(Reliability!B100,0)=3,"Medium",IF(ROUNDUP(Reliability!B100,0)=4,"Low","Very Low"))))))</f>
        <v>High</v>
      </c>
      <c r="L102" s="54">
        <f t="shared" si="18"/>
        <v>4.0999999999999996</v>
      </c>
      <c r="M102" s="66">
        <f>'Impact of the crisis'!N103</f>
        <v>4.9000000000000004</v>
      </c>
      <c r="N102" s="66">
        <f>'Impact of the crisis'!AB103</f>
        <v>3.5</v>
      </c>
      <c r="O102" s="54">
        <f>'Conditions of people affected'!R103</f>
        <v>3.7</v>
      </c>
      <c r="P102" s="66">
        <f>'Conditions of people affected'!K103</f>
        <v>4.4000000000000004</v>
      </c>
      <c r="Q102" s="66">
        <f>'Conditions of people affected'!Q103</f>
        <v>3</v>
      </c>
      <c r="R102" s="53">
        <f t="shared" si="19"/>
        <v>3.3</v>
      </c>
      <c r="S102" s="53">
        <f>'Complexity of the crisis'!X103</f>
        <v>3</v>
      </c>
      <c r="T102" s="53">
        <f>'Complexity of the crisis'!AN103</f>
        <v>3.5</v>
      </c>
      <c r="U102" s="139" t="str">
        <f>VLOOKUP(C102,Lists!$C$3:$E$300,3,FALSE)</f>
        <v>Africa</v>
      </c>
      <c r="V102" s="140">
        <v>45614</v>
      </c>
    </row>
    <row r="103" spans="1:22" x14ac:dyDescent="0.35">
      <c r="A103" s="64" t="str">
        <f>'Crisis Indicator Data'!A101</f>
        <v>Complex crisis in Nigeria</v>
      </c>
      <c r="B103" s="55" t="str">
        <f>Lists!G101</f>
        <v>Complex crisis</v>
      </c>
      <c r="C103" s="64" t="str">
        <f>'Crisis Indicator Data'!C101</f>
        <v>NGA001</v>
      </c>
      <c r="D103" s="64" t="str">
        <f>'Crisis Indicator Data'!D101</f>
        <v>Nigeria</v>
      </c>
      <c r="E103" s="64" t="str">
        <f>'Crisis Indicator Data'!E101</f>
        <v>NGA</v>
      </c>
      <c r="F103" s="64" t="str">
        <f>'Crisis Indicator Data'!B101</f>
        <v>Conflict,Displacement,Violence,Epidemic,Floods</v>
      </c>
      <c r="G103" s="52">
        <f t="shared" si="15"/>
        <v>4</v>
      </c>
      <c r="H103" s="65">
        <f t="shared" si="16"/>
        <v>4</v>
      </c>
      <c r="I103" s="131" t="str">
        <f t="shared" si="17"/>
        <v>High</v>
      </c>
      <c r="J103" s="133" t="str">
        <f>INDEX(Trends!$D$3:$D$404,MATCH(C103,Trends!$C$3:$C$404,0))</f>
        <v>Decreasing</v>
      </c>
      <c r="K103" s="123" t="str">
        <f>IF(Reliability!B101="x","x",(IF(ROUNDUP(Reliability!B101,0)=1,"Very High",IF(ROUNDUP(Reliability!B101,0)=2,"High",IF(ROUNDUP(Reliability!B101,0)=3,"Medium",IF(ROUNDUP(Reliability!B101,0)=4,"Low","Very Low"))))))</f>
        <v>Very High</v>
      </c>
      <c r="L103" s="54">
        <f t="shared" si="18"/>
        <v>4.0999999999999996</v>
      </c>
      <c r="M103" s="66">
        <f>'Impact of the crisis'!N104</f>
        <v>4.8</v>
      </c>
      <c r="N103" s="66">
        <f>'Impact of the crisis'!AB104</f>
        <v>3.7</v>
      </c>
      <c r="O103" s="54">
        <f>'Conditions of people affected'!R104</f>
        <v>4</v>
      </c>
      <c r="P103" s="66">
        <f>'Conditions of people affected'!K104</f>
        <v>5</v>
      </c>
      <c r="Q103" s="66">
        <f>'Conditions of people affected'!Q104</f>
        <v>3</v>
      </c>
      <c r="R103" s="53">
        <f t="shared" si="19"/>
        <v>3.8</v>
      </c>
      <c r="S103" s="53">
        <f>'Complexity of the crisis'!X104</f>
        <v>3.5</v>
      </c>
      <c r="T103" s="53">
        <f>'Complexity of the crisis'!AN104</f>
        <v>4</v>
      </c>
      <c r="U103" s="139" t="str">
        <f>VLOOKUP(C103,Lists!$C$3:$E$300,3,FALSE)</f>
        <v>Africa</v>
      </c>
      <c r="V103" s="140">
        <v>45645</v>
      </c>
    </row>
    <row r="104" spans="1:22" x14ac:dyDescent="0.35">
      <c r="A104" s="64" t="str">
        <f>'Crisis Indicator Data'!A102</f>
        <v>Middle belt conflict</v>
      </c>
      <c r="B104" s="55" t="str">
        <f>Lists!G102</f>
        <v>Middle Belt</v>
      </c>
      <c r="C104" s="64" t="str">
        <f>'Crisis Indicator Data'!C102</f>
        <v>NGA003</v>
      </c>
      <c r="D104" s="64" t="str">
        <f>'Crisis Indicator Data'!D102</f>
        <v>Nigeria</v>
      </c>
      <c r="E104" s="64" t="str">
        <f>'Crisis Indicator Data'!E102</f>
        <v>NGA</v>
      </c>
      <c r="F104" s="64" t="str">
        <f>'Crisis Indicator Data'!B102</f>
        <v>Violence,Conflict</v>
      </c>
      <c r="G104" s="52">
        <f t="shared" si="15"/>
        <v>3.1</v>
      </c>
      <c r="H104" s="65">
        <f t="shared" si="16"/>
        <v>4</v>
      </c>
      <c r="I104" s="131" t="str">
        <f t="shared" si="17"/>
        <v>High</v>
      </c>
      <c r="J104" s="133" t="str">
        <f>INDEX(Trends!$D$3:$D$404,MATCH(C104,Trends!$C$3:$C$404,0))</f>
        <v>Decreasing</v>
      </c>
      <c r="K104" s="123" t="str">
        <f>IF(Reliability!B102="x","x",(IF(ROUNDUP(Reliability!B102,0)=1,"Very High",IF(ROUNDUP(Reliability!B102,0)=2,"High",IF(ROUNDUP(Reliability!B102,0)=3,"Medium",IF(ROUNDUP(Reliability!B102,0)=4,"Low","Very Low"))))))</f>
        <v>Very High</v>
      </c>
      <c r="L104" s="54">
        <f t="shared" si="18"/>
        <v>2.9</v>
      </c>
      <c r="M104" s="66">
        <f>'Impact of the crisis'!N105</f>
        <v>2.2999999999999998</v>
      </c>
      <c r="N104" s="66">
        <f>'Impact of the crisis'!AB105</f>
        <v>3.2</v>
      </c>
      <c r="O104" s="54">
        <f>'Conditions of people affected'!R105</f>
        <v>3.45</v>
      </c>
      <c r="P104" s="66">
        <f>'Conditions of people affected'!K105</f>
        <v>3.9</v>
      </c>
      <c r="Q104" s="66">
        <f>'Conditions of people affected'!Q105</f>
        <v>3</v>
      </c>
      <c r="R104" s="53">
        <f t="shared" si="19"/>
        <v>2.8</v>
      </c>
      <c r="S104" s="53">
        <f>'Complexity of the crisis'!X105</f>
        <v>3.5</v>
      </c>
      <c r="T104" s="53">
        <f>'Complexity of the crisis'!AN105</f>
        <v>2</v>
      </c>
      <c r="U104" s="139" t="str">
        <f>VLOOKUP(C104,Lists!$C$3:$E$300,3,FALSE)</f>
        <v>Africa</v>
      </c>
      <c r="V104" s="140">
        <v>45645</v>
      </c>
    </row>
    <row r="105" spans="1:22" x14ac:dyDescent="0.35">
      <c r="A105" s="64" t="str">
        <f>'Crisis Indicator Data'!A103</f>
        <v>Lake Chad basin crisis in Nigeria</v>
      </c>
      <c r="B105" s="55" t="str">
        <f>Lists!G103</f>
        <v>Lake Chad basin crisis</v>
      </c>
      <c r="C105" s="64" t="str">
        <f>'Crisis Indicator Data'!C103</f>
        <v>NGA004</v>
      </c>
      <c r="D105" s="64" t="str">
        <f>'Crisis Indicator Data'!D103</f>
        <v>Nigeria</v>
      </c>
      <c r="E105" s="64" t="str">
        <f>'Crisis Indicator Data'!E103</f>
        <v>NGA</v>
      </c>
      <c r="F105" s="64" t="str">
        <f>'Crisis Indicator Data'!B103</f>
        <v>Conflict,Displacement</v>
      </c>
      <c r="G105" s="52">
        <f t="shared" si="15"/>
        <v>4.2</v>
      </c>
      <c r="H105" s="65">
        <f t="shared" si="16"/>
        <v>5</v>
      </c>
      <c r="I105" s="131" t="str">
        <f t="shared" si="17"/>
        <v>Very High</v>
      </c>
      <c r="J105" s="133" t="str">
        <f>INDEX(Trends!$D$3:$D$404,MATCH(C105,Trends!$C$3:$C$404,0))</f>
        <v>Stable</v>
      </c>
      <c r="K105" s="123" t="str">
        <f>IF(Reliability!B103="x","x",(IF(ROUNDUP(Reliability!B103,0)=1,"Very High",IF(ROUNDUP(Reliability!B103,0)=2,"High",IF(ROUNDUP(Reliability!B103,0)=3,"Medium",IF(ROUNDUP(Reliability!B103,0)=4,"Low","Very Low"))))))</f>
        <v>High</v>
      </c>
      <c r="L105" s="54">
        <f t="shared" si="18"/>
        <v>4.0999999999999996</v>
      </c>
      <c r="M105" s="66">
        <f>'Impact of the crisis'!N106</f>
        <v>2.2000000000000002</v>
      </c>
      <c r="N105" s="66">
        <f>'Impact of the crisis'!AB106</f>
        <v>4.7</v>
      </c>
      <c r="O105" s="54">
        <f>'Conditions of people affected'!R106</f>
        <v>4.4000000000000004</v>
      </c>
      <c r="P105" s="66">
        <f>'Conditions of people affected'!K106</f>
        <v>4.8</v>
      </c>
      <c r="Q105" s="66">
        <f>'Conditions of people affected'!Q106</f>
        <v>4</v>
      </c>
      <c r="R105" s="53">
        <f t="shared" si="19"/>
        <v>3.8</v>
      </c>
      <c r="S105" s="53">
        <f>'Complexity of the crisis'!X106</f>
        <v>3.5</v>
      </c>
      <c r="T105" s="53">
        <f>'Complexity of the crisis'!AN106</f>
        <v>4</v>
      </c>
      <c r="U105" s="139" t="str">
        <f>VLOOKUP(C105,Lists!$C$3:$E$300,3,FALSE)</f>
        <v>Africa</v>
      </c>
      <c r="V105" s="140">
        <v>45645</v>
      </c>
    </row>
    <row r="106" spans="1:22" x14ac:dyDescent="0.35">
      <c r="A106" s="64" t="str">
        <f>'Crisis Indicator Data'!A104</f>
        <v>Northwest Banditry</v>
      </c>
      <c r="B106" s="55" t="str">
        <f>Lists!G104</f>
        <v>Northwest Banditry</v>
      </c>
      <c r="C106" s="64" t="str">
        <f>'Crisis Indicator Data'!C104</f>
        <v>NGA007</v>
      </c>
      <c r="D106" s="64" t="str">
        <f>'Crisis Indicator Data'!D104</f>
        <v>Nigeria</v>
      </c>
      <c r="E106" s="64" t="str">
        <f>'Crisis Indicator Data'!E104</f>
        <v>NGA</v>
      </c>
      <c r="F106" s="64" t="str">
        <f>'Crisis Indicator Data'!B104</f>
        <v>Violence,Displacement</v>
      </c>
      <c r="G106" s="52">
        <f t="shared" si="15"/>
        <v>3.5</v>
      </c>
      <c r="H106" s="65">
        <f t="shared" si="16"/>
        <v>4</v>
      </c>
      <c r="I106" s="131" t="str">
        <f t="shared" si="17"/>
        <v>High</v>
      </c>
      <c r="J106" s="133" t="str">
        <f>INDEX(Trends!$D$3:$D$404,MATCH(C106,Trends!$C$3:$C$404,0))</f>
        <v>Decreasing</v>
      </c>
      <c r="K106" s="123" t="str">
        <f>IF(Reliability!B104="x","x",(IF(ROUNDUP(Reliability!B104,0)=1,"Very High",IF(ROUNDUP(Reliability!B104,0)=2,"High",IF(ROUNDUP(Reliability!B104,0)=3,"Medium",IF(ROUNDUP(Reliability!B104,0)=4,"Low","Very Low"))))))</f>
        <v>High</v>
      </c>
      <c r="L106" s="54">
        <f t="shared" si="18"/>
        <v>3.4</v>
      </c>
      <c r="M106" s="66">
        <f>'Impact of the crisis'!N107</f>
        <v>2.8</v>
      </c>
      <c r="N106" s="66">
        <f>'Impact of the crisis'!AB107</f>
        <v>3.6</v>
      </c>
      <c r="O106" s="54">
        <f>'Conditions of people affected'!R107</f>
        <v>3.9</v>
      </c>
      <c r="P106" s="66">
        <f>'Conditions of people affected'!K107</f>
        <v>4.8</v>
      </c>
      <c r="Q106" s="66">
        <f>'Conditions of people affected'!Q107</f>
        <v>3</v>
      </c>
      <c r="R106" s="53">
        <f t="shared" si="19"/>
        <v>3</v>
      </c>
      <c r="S106" s="53">
        <f>'Complexity of the crisis'!X107</f>
        <v>3.5</v>
      </c>
      <c r="T106" s="53">
        <f>'Complexity of the crisis'!AN107</f>
        <v>2.5</v>
      </c>
      <c r="U106" s="139" t="str">
        <f>VLOOKUP(C106,Lists!$C$3:$E$300,3,FALSE)</f>
        <v>Africa</v>
      </c>
      <c r="V106" s="140">
        <v>45645</v>
      </c>
    </row>
    <row r="107" spans="1:22" x14ac:dyDescent="0.35">
      <c r="A107" s="64" t="str">
        <f>'Crisis Indicator Data'!A105</f>
        <v>Cameroonian Refugees in Nigeria</v>
      </c>
      <c r="B107" s="55" t="str">
        <f>Lists!G105</f>
        <v>Cameroonian Refugees</v>
      </c>
      <c r="C107" s="64" t="str">
        <f>'Crisis Indicator Data'!C105</f>
        <v>NGA008</v>
      </c>
      <c r="D107" s="64" t="str">
        <f>'Crisis Indicator Data'!D105</f>
        <v>Nigeria</v>
      </c>
      <c r="E107" s="64" t="str">
        <f>'Crisis Indicator Data'!E105</f>
        <v>NGA</v>
      </c>
      <c r="F107" s="64" t="str">
        <f>'Crisis Indicator Data'!B105</f>
        <v>Displacement</v>
      </c>
      <c r="G107" s="52">
        <f t="shared" si="15"/>
        <v>2</v>
      </c>
      <c r="H107" s="65">
        <f t="shared" si="16"/>
        <v>2</v>
      </c>
      <c r="I107" s="131" t="str">
        <f t="shared" si="17"/>
        <v>Low</v>
      </c>
      <c r="J107" s="133" t="str">
        <f>INDEX(Trends!$D$3:$D$404,MATCH(C107,Trends!$C$3:$C$404,0))</f>
        <v>Stable</v>
      </c>
      <c r="K107" s="123" t="str">
        <f>IF(Reliability!B105="x","x",(IF(ROUNDUP(Reliability!B105,0)=1,"Very High",IF(ROUNDUP(Reliability!B105,0)=2,"High",IF(ROUNDUP(Reliability!B105,0)=3,"Medium",IF(ROUNDUP(Reliability!B105,0)=4,"Low","Very Low"))))))</f>
        <v>High</v>
      </c>
      <c r="L107" s="54">
        <f t="shared" si="18"/>
        <v>2.4</v>
      </c>
      <c r="M107" s="66">
        <f>'Impact of the crisis'!N108</f>
        <v>2</v>
      </c>
      <c r="N107" s="66">
        <f>'Impact of the crisis'!AB108</f>
        <v>2.6</v>
      </c>
      <c r="O107" s="54">
        <f>'Conditions of people affected'!R108</f>
        <v>1.35</v>
      </c>
      <c r="P107" s="66">
        <f>'Conditions of people affected'!K108</f>
        <v>1.7</v>
      </c>
      <c r="Q107" s="66">
        <f>'Conditions of people affected'!Q108</f>
        <v>1</v>
      </c>
      <c r="R107" s="53">
        <f t="shared" si="19"/>
        <v>2.8</v>
      </c>
      <c r="S107" s="53">
        <f>'Complexity of the crisis'!X108</f>
        <v>3.5</v>
      </c>
      <c r="T107" s="53">
        <f>'Complexity of the crisis'!AN108</f>
        <v>2</v>
      </c>
      <c r="U107" s="139" t="str">
        <f>VLOOKUP(C107,Lists!$C$3:$E$300,3,FALSE)</f>
        <v>Africa</v>
      </c>
      <c r="V107" s="140">
        <v>45645</v>
      </c>
    </row>
    <row r="108" spans="1:22" x14ac:dyDescent="0.35">
      <c r="A108" s="64" t="str">
        <f>'Crisis Indicator Data'!A106</f>
        <v>Socioeconomic crisis in Nicaragua</v>
      </c>
      <c r="B108" s="55" t="str">
        <f>Lists!G106</f>
        <v>Socioeconomic crisis</v>
      </c>
      <c r="C108" s="64" t="str">
        <f>'Crisis Indicator Data'!C106</f>
        <v>NIC001</v>
      </c>
      <c r="D108" s="64" t="str">
        <f>'Crisis Indicator Data'!D106</f>
        <v>Nicaragua</v>
      </c>
      <c r="E108" s="64" t="str">
        <f>'Crisis Indicator Data'!E106</f>
        <v>NIC</v>
      </c>
      <c r="F108" s="64" t="str">
        <f>'Crisis Indicator Data'!B106</f>
        <v>Socio-political</v>
      </c>
      <c r="G108" s="52" t="str">
        <f t="shared" si="15"/>
        <v>x</v>
      </c>
      <c r="H108" s="65" t="str">
        <f t="shared" si="16"/>
        <v>x</v>
      </c>
      <c r="I108" s="131" t="str">
        <f t="shared" si="17"/>
        <v>x</v>
      </c>
      <c r="J108" s="133" t="str">
        <f>INDEX(Trends!$D$3:$D$404,MATCH(C108,Trends!$C$3:$C$404,0))</f>
        <v>-</v>
      </c>
      <c r="K108" s="123" t="str">
        <f>IF(Reliability!B106="x","x",(IF(ROUNDUP(Reliability!B106,0)=1,"Very High",IF(ROUNDUP(Reliability!B106,0)=2,"High",IF(ROUNDUP(Reliability!B106,0)=3,"Medium",IF(ROUNDUP(Reliability!B106,0)=4,"Low","Very Low"))))))</f>
        <v>High</v>
      </c>
      <c r="L108" s="54">
        <f t="shared" si="18"/>
        <v>3.1</v>
      </c>
      <c r="M108" s="66">
        <f>'Impact of the crisis'!N109</f>
        <v>4.0999999999999996</v>
      </c>
      <c r="N108" s="66">
        <f>'Impact of the crisis'!AB109</f>
        <v>2.5</v>
      </c>
      <c r="O108" s="54" t="str">
        <f>'Conditions of people affected'!R109</f>
        <v>x</v>
      </c>
      <c r="P108" s="66" t="str">
        <f>'Conditions of people affected'!K109</f>
        <v>x</v>
      </c>
      <c r="Q108" s="66" t="str">
        <f>'Conditions of people affected'!Q109</f>
        <v>x</v>
      </c>
      <c r="R108" s="53">
        <f t="shared" si="19"/>
        <v>2</v>
      </c>
      <c r="S108" s="53">
        <f>'Complexity of the crisis'!X109</f>
        <v>2.8</v>
      </c>
      <c r="T108" s="53">
        <f>'Complexity of the crisis'!AN109</f>
        <v>1</v>
      </c>
      <c r="U108" s="139" t="str">
        <f>VLOOKUP(C108,Lists!$C$3:$E$300,3,FALSE)</f>
        <v>Americas</v>
      </c>
      <c r="V108" s="140">
        <v>45614</v>
      </c>
    </row>
    <row r="109" spans="1:22" x14ac:dyDescent="0.35">
      <c r="A109" s="64" t="str">
        <f>'Crisis Indicator Data'!A107</f>
        <v>2024 Monsoon Floods in Nepal</v>
      </c>
      <c r="B109" s="55" t="str">
        <f>Lists!G107</f>
        <v>2024 Monsoon Floods</v>
      </c>
      <c r="C109" s="64" t="str">
        <f>'Crisis Indicator Data'!C107</f>
        <v>NPL004</v>
      </c>
      <c r="D109" s="64" t="str">
        <f>'Crisis Indicator Data'!D107</f>
        <v>Nepal</v>
      </c>
      <c r="E109" s="64" t="str">
        <f>'Crisis Indicator Data'!E107</f>
        <v>NPL</v>
      </c>
      <c r="F109" s="64" t="str">
        <f>'Crisis Indicator Data'!B107</f>
        <v>Floods</v>
      </c>
      <c r="G109" s="52">
        <f t="shared" si="15"/>
        <v>2.5</v>
      </c>
      <c r="H109" s="65">
        <f t="shared" si="16"/>
        <v>3</v>
      </c>
      <c r="I109" s="131" t="str">
        <f t="shared" si="17"/>
        <v>Medium</v>
      </c>
      <c r="J109" s="133" t="str">
        <f>INDEX(Trends!$D$3:$D$404,MATCH(C109,Trends!$C$3:$C$404,0))</f>
        <v>-</v>
      </c>
      <c r="K109" s="123" t="str">
        <f>IF(Reliability!B107="x","x",(IF(ROUNDUP(Reliability!B107,0)=1,"Very High",IF(ROUNDUP(Reliability!B107,0)=2,"High",IF(ROUNDUP(Reliability!B107,0)=3,"Medium",IF(ROUNDUP(Reliability!B107,0)=4,"Low","Very Low"))))))</f>
        <v>Very High</v>
      </c>
      <c r="L109" s="54">
        <f t="shared" si="18"/>
        <v>3</v>
      </c>
      <c r="M109" s="66">
        <f>'Impact of the crisis'!N110</f>
        <v>3.8</v>
      </c>
      <c r="N109" s="66">
        <f>'Impact of the crisis'!AB110</f>
        <v>2.5</v>
      </c>
      <c r="O109" s="54">
        <f>'Conditions of people affected'!R110</f>
        <v>2.0499999999999998</v>
      </c>
      <c r="P109" s="66">
        <f>'Conditions of people affected'!K110</f>
        <v>2.1</v>
      </c>
      <c r="Q109" s="66">
        <f>'Conditions of people affected'!Q110</f>
        <v>2</v>
      </c>
      <c r="R109" s="53">
        <f t="shared" si="19"/>
        <v>2.6</v>
      </c>
      <c r="S109" s="53">
        <f>'Complexity of the crisis'!X110</f>
        <v>2.6</v>
      </c>
      <c r="T109" s="53">
        <f>'Complexity of the crisis'!AN110</f>
        <v>2.5</v>
      </c>
      <c r="U109" s="139" t="str">
        <f>VLOOKUP(C109,Lists!$C$3:$E$300,3,FALSE)</f>
        <v>Asia</v>
      </c>
      <c r="V109" s="140">
        <v>45639</v>
      </c>
    </row>
    <row r="110" spans="1:22" x14ac:dyDescent="0.35">
      <c r="A110" s="64" t="str">
        <f>'Crisis Indicator Data'!A108</f>
        <v>Complex crisis in Pakistan</v>
      </c>
      <c r="B110" s="55" t="str">
        <f>Lists!G108</f>
        <v>Complex crisis</v>
      </c>
      <c r="C110" s="64" t="str">
        <f>'Crisis Indicator Data'!C108</f>
        <v>PAK001</v>
      </c>
      <c r="D110" s="64" t="str">
        <f>'Crisis Indicator Data'!D108</f>
        <v>Pakistan</v>
      </c>
      <c r="E110" s="64" t="str">
        <f>'Crisis Indicator Data'!E108</f>
        <v>PAK</v>
      </c>
      <c r="F110" s="64" t="str">
        <f>'Crisis Indicator Data'!B108</f>
        <v>Displacement,Conflict</v>
      </c>
      <c r="G110" s="52">
        <f t="shared" si="15"/>
        <v>4</v>
      </c>
      <c r="H110" s="65">
        <f t="shared" si="16"/>
        <v>4</v>
      </c>
      <c r="I110" s="131" t="str">
        <f t="shared" si="17"/>
        <v>High</v>
      </c>
      <c r="J110" s="133" t="str">
        <f>INDEX(Trends!$D$3:$D$404,MATCH(C110,Trends!$C$3:$C$404,0))</f>
        <v>Increasing</v>
      </c>
      <c r="K110" s="123" t="str">
        <f>IF(Reliability!B108="x","x",(IF(ROUNDUP(Reliability!B108,0)=1,"Very High",IF(ROUNDUP(Reliability!B108,0)=2,"High",IF(ROUNDUP(Reliability!B108,0)=3,"Medium",IF(ROUNDUP(Reliability!B108,0)=4,"Low","Very Low"))))))</f>
        <v>Very High</v>
      </c>
      <c r="L110" s="54">
        <f t="shared" si="18"/>
        <v>3.9</v>
      </c>
      <c r="M110" s="66">
        <f>'Impact of the crisis'!N111</f>
        <v>5</v>
      </c>
      <c r="N110" s="66">
        <f>'Impact of the crisis'!AB111</f>
        <v>3.1</v>
      </c>
      <c r="O110" s="54">
        <f>'Conditions of people affected'!R111</f>
        <v>4</v>
      </c>
      <c r="P110" s="66">
        <f>'Conditions of people affected'!K111</f>
        <v>5</v>
      </c>
      <c r="Q110" s="66">
        <f>'Conditions of people affected'!Q111</f>
        <v>3</v>
      </c>
      <c r="R110" s="53">
        <f t="shared" si="19"/>
        <v>4.0999999999999996</v>
      </c>
      <c r="S110" s="53">
        <f>'Complexity of the crisis'!X111</f>
        <v>3.5</v>
      </c>
      <c r="T110" s="53">
        <f>'Complexity of the crisis'!AN111</f>
        <v>4.5</v>
      </c>
      <c r="U110" s="139" t="str">
        <f>VLOOKUP(C110,Lists!$C$3:$E$300,3,FALSE)</f>
        <v>Asia</v>
      </c>
      <c r="V110" s="140">
        <v>45638</v>
      </c>
    </row>
    <row r="111" spans="1:22" x14ac:dyDescent="0.35">
      <c r="A111" s="64" t="str">
        <f>'Crisis Indicator Data'!A109</f>
        <v>Kashmir conflict in Pakistan</v>
      </c>
      <c r="B111" s="55" t="str">
        <f>Lists!G109</f>
        <v>Kashmir conflict</v>
      </c>
      <c r="C111" s="64" t="str">
        <f>'Crisis Indicator Data'!C109</f>
        <v>PAK004</v>
      </c>
      <c r="D111" s="64" t="str">
        <f>'Crisis Indicator Data'!D109</f>
        <v>Pakistan</v>
      </c>
      <c r="E111" s="64" t="str">
        <f>'Crisis Indicator Data'!E109</f>
        <v>PAK</v>
      </c>
      <c r="F111" s="64" t="str">
        <f>'Crisis Indicator Data'!B109</f>
        <v>Conflict</v>
      </c>
      <c r="G111" s="52" t="str">
        <f t="shared" si="15"/>
        <v>x</v>
      </c>
      <c r="H111" s="65" t="str">
        <f t="shared" si="16"/>
        <v>x</v>
      </c>
      <c r="I111" s="131" t="str">
        <f t="shared" si="17"/>
        <v>x</v>
      </c>
      <c r="J111" s="133" t="str">
        <f>INDEX(Trends!$D$3:$D$404,MATCH(C111,Trends!$C$3:$C$404,0))</f>
        <v>-</v>
      </c>
      <c r="K111" s="123" t="str">
        <f>IF(Reliability!B109="x","x",(IF(ROUNDUP(Reliability!B109,0)=1,"Very High",IF(ROUNDUP(Reliability!B109,0)=2,"High",IF(ROUNDUP(Reliability!B109,0)=3,"Medium",IF(ROUNDUP(Reliability!B109,0)=4,"Low","Very Low"))))))</f>
        <v>Medium</v>
      </c>
      <c r="L111" s="54">
        <f t="shared" si="18"/>
        <v>0.4</v>
      </c>
      <c r="M111" s="66">
        <f>'Impact of the crisis'!N112</f>
        <v>1</v>
      </c>
      <c r="N111" s="66">
        <f>'Impact of the crisis'!AB112</f>
        <v>0</v>
      </c>
      <c r="O111" s="54" t="str">
        <f>'Conditions of people affected'!R112</f>
        <v>x</v>
      </c>
      <c r="P111" s="66" t="str">
        <f>'Conditions of people affected'!K112</f>
        <v>x</v>
      </c>
      <c r="Q111" s="66" t="str">
        <f>'Conditions of people affected'!Q112</f>
        <v>x</v>
      </c>
      <c r="R111" s="53">
        <f t="shared" si="19"/>
        <v>3</v>
      </c>
      <c r="S111" s="53">
        <f>'Complexity of the crisis'!X112</f>
        <v>3.5</v>
      </c>
      <c r="T111" s="53">
        <f>'Complexity of the crisis'!AN112</f>
        <v>2.5</v>
      </c>
      <c r="U111" s="139" t="str">
        <f>VLOOKUP(C111,Lists!$C$3:$E$300,3,FALSE)</f>
        <v>Asia</v>
      </c>
      <c r="V111" s="140">
        <v>45638</v>
      </c>
    </row>
    <row r="112" spans="1:22" x14ac:dyDescent="0.35">
      <c r="A112" s="64" t="str">
        <f>'Crisis Indicator Data'!A110</f>
        <v>Venezuela displacement in Panama</v>
      </c>
      <c r="B112" s="55" t="str">
        <f>Lists!G110</f>
        <v>Venezuelan refugees</v>
      </c>
      <c r="C112" s="64" t="str">
        <f>'Crisis Indicator Data'!C110</f>
        <v>PAN002</v>
      </c>
      <c r="D112" s="64" t="str">
        <f>'Crisis Indicator Data'!D110</f>
        <v>Panama</v>
      </c>
      <c r="E112" s="64" t="str">
        <f>'Crisis Indicator Data'!E110</f>
        <v>PAN</v>
      </c>
      <c r="F112" s="64" t="str">
        <f>'Crisis Indicator Data'!B110</f>
        <v>Displacement</v>
      </c>
      <c r="G112" s="52">
        <f t="shared" si="15"/>
        <v>1.8</v>
      </c>
      <c r="H112" s="65">
        <f t="shared" si="16"/>
        <v>2</v>
      </c>
      <c r="I112" s="131" t="str">
        <f t="shared" si="17"/>
        <v>Low</v>
      </c>
      <c r="J112" s="133" t="str">
        <f>INDEX(Trends!$D$3:$D$404,MATCH(C112,Trends!$C$3:$C$404,0))</f>
        <v>Decreasing</v>
      </c>
      <c r="K112" s="123" t="str">
        <f>IF(Reliability!B110="x","x",(IF(ROUNDUP(Reliability!B110,0)=1,"Very High",IF(ROUNDUP(Reliability!B110,0)=2,"High",IF(ROUNDUP(Reliability!B110,0)=3,"Medium",IF(ROUNDUP(Reliability!B110,0)=4,"Low","Very Low"))))))</f>
        <v>High</v>
      </c>
      <c r="L112" s="54">
        <f t="shared" si="18"/>
        <v>2</v>
      </c>
      <c r="M112" s="66">
        <f>'Impact of the crisis'!N113</f>
        <v>2.6</v>
      </c>
      <c r="N112" s="66">
        <f>'Impact of the crisis'!AB113</f>
        <v>1.7</v>
      </c>
      <c r="O112" s="54">
        <f>'Conditions of people affected'!R113</f>
        <v>1.95</v>
      </c>
      <c r="P112" s="66">
        <f>'Conditions of people affected'!K113</f>
        <v>0.9</v>
      </c>
      <c r="Q112" s="66">
        <f>'Conditions of people affected'!Q113</f>
        <v>3</v>
      </c>
      <c r="R112" s="53">
        <f t="shared" si="19"/>
        <v>1.5</v>
      </c>
      <c r="S112" s="53">
        <f>'Complexity of the crisis'!X113</f>
        <v>1.4</v>
      </c>
      <c r="T112" s="53">
        <f>'Complexity of the crisis'!AN113</f>
        <v>1.5</v>
      </c>
      <c r="U112" s="139" t="str">
        <f>VLOOKUP(C112,Lists!$C$3:$E$300,3,FALSE)</f>
        <v>Americas</v>
      </c>
      <c r="V112" s="140">
        <v>45615</v>
      </c>
    </row>
    <row r="113" spans="1:22" x14ac:dyDescent="0.35">
      <c r="A113" s="64" t="str">
        <f>'Crisis Indicator Data'!A111</f>
        <v>Venezuela displacement in Peru</v>
      </c>
      <c r="B113" s="55" t="str">
        <f>Lists!G111</f>
        <v>Venezuelan refugees</v>
      </c>
      <c r="C113" s="64" t="str">
        <f>'Crisis Indicator Data'!C111</f>
        <v>PER002</v>
      </c>
      <c r="D113" s="64" t="str">
        <f>'Crisis Indicator Data'!D111</f>
        <v>Peru</v>
      </c>
      <c r="E113" s="64" t="str">
        <f>'Crisis Indicator Data'!E111</f>
        <v>PER</v>
      </c>
      <c r="F113" s="64" t="str">
        <f>'Crisis Indicator Data'!B111</f>
        <v>Displacement</v>
      </c>
      <c r="G113" s="52">
        <f t="shared" si="15"/>
        <v>2.8</v>
      </c>
      <c r="H113" s="65">
        <f t="shared" si="16"/>
        <v>3</v>
      </c>
      <c r="I113" s="131" t="str">
        <f t="shared" si="17"/>
        <v>Medium</v>
      </c>
      <c r="J113" s="133" t="str">
        <f>INDEX(Trends!$D$3:$D$404,MATCH(C113,Trends!$C$3:$C$404,0))</f>
        <v>Decreasing</v>
      </c>
      <c r="K113" s="123" t="str">
        <f>IF(Reliability!B111="x","x",(IF(ROUNDUP(Reliability!B111,0)=1,"Very High",IF(ROUNDUP(Reliability!B111,0)=2,"High",IF(ROUNDUP(Reliability!B111,0)=3,"Medium",IF(ROUNDUP(Reliability!B111,0)=4,"Low","Very Low"))))))</f>
        <v>High</v>
      </c>
      <c r="L113" s="54">
        <f t="shared" si="18"/>
        <v>3.4</v>
      </c>
      <c r="M113" s="66">
        <f>'Impact of the crisis'!N114</f>
        <v>4</v>
      </c>
      <c r="N113" s="66">
        <f>'Impact of the crisis'!AB114</f>
        <v>3</v>
      </c>
      <c r="O113" s="54">
        <f>'Conditions of people affected'!R114</f>
        <v>2.7</v>
      </c>
      <c r="P113" s="66">
        <f>'Conditions of people affected'!K114</f>
        <v>3.4</v>
      </c>
      <c r="Q113" s="66">
        <f>'Conditions of people affected'!Q114</f>
        <v>2</v>
      </c>
      <c r="R113" s="53">
        <f t="shared" si="19"/>
        <v>2.4</v>
      </c>
      <c r="S113" s="53">
        <f>'Complexity of the crisis'!X114</f>
        <v>2.2000000000000002</v>
      </c>
      <c r="T113" s="53">
        <f>'Complexity of the crisis'!AN114</f>
        <v>2.5</v>
      </c>
      <c r="U113" s="139" t="str">
        <f>VLOOKUP(C113,Lists!$C$3:$E$300,3,FALSE)</f>
        <v>Americas</v>
      </c>
      <c r="V113" s="140">
        <v>45615</v>
      </c>
    </row>
    <row r="114" spans="1:22" x14ac:dyDescent="0.35">
      <c r="A114" s="64" t="str">
        <f>'Crisis Indicator Data'!A112</f>
        <v>Multiple crises in the Philippines</v>
      </c>
      <c r="B114" s="55" t="str">
        <f>Lists!G112</f>
        <v>Country level</v>
      </c>
      <c r="C114" s="64" t="str">
        <f>'Crisis Indicator Data'!C112</f>
        <v>PHL001</v>
      </c>
      <c r="D114" s="64" t="str">
        <f>'Crisis Indicator Data'!D112</f>
        <v>Philippines</v>
      </c>
      <c r="E114" s="64" t="str">
        <f>'Crisis Indicator Data'!E112</f>
        <v>PHL</v>
      </c>
      <c r="F114" s="64" t="str">
        <f>'Crisis Indicator Data'!B112</f>
        <v>Conflict,Cyclone,Violence,Floods,Other seasonal event</v>
      </c>
      <c r="G114" s="52">
        <f t="shared" si="15"/>
        <v>2.9</v>
      </c>
      <c r="H114" s="65">
        <f t="shared" si="16"/>
        <v>3</v>
      </c>
      <c r="I114" s="131" t="str">
        <f t="shared" si="17"/>
        <v>Medium</v>
      </c>
      <c r="J114" s="133" t="str">
        <f>INDEX(Trends!$D$3:$D$404,MATCH(C114,Trends!$C$3:$C$404,0))</f>
        <v>Increasing</v>
      </c>
      <c r="K114" s="123" t="str">
        <f>IF(Reliability!B112="x","x",(IF(ROUNDUP(Reliability!B112,0)=1,"Very High",IF(ROUNDUP(Reliability!B112,0)=2,"High",IF(ROUNDUP(Reliability!B112,0)=3,"Medium",IF(ROUNDUP(Reliability!B112,0)=4,"Low","Very Low"))))))</f>
        <v>Very High</v>
      </c>
      <c r="L114" s="54">
        <f t="shared" si="18"/>
        <v>3.1</v>
      </c>
      <c r="M114" s="66">
        <f>'Impact of the crisis'!N115</f>
        <v>4.3</v>
      </c>
      <c r="N114" s="66">
        <f>'Impact of the crisis'!AB115</f>
        <v>2.2999999999999998</v>
      </c>
      <c r="O114" s="54">
        <f>'Conditions of people affected'!R115</f>
        <v>3.05</v>
      </c>
      <c r="P114" s="66">
        <f>'Conditions of people affected'!K115</f>
        <v>4.0999999999999996</v>
      </c>
      <c r="Q114" s="66">
        <f>'Conditions of people affected'!Q115</f>
        <v>2</v>
      </c>
      <c r="R114" s="53">
        <f t="shared" si="19"/>
        <v>2.6</v>
      </c>
      <c r="S114" s="53">
        <f>'Complexity of the crisis'!X115</f>
        <v>2.7</v>
      </c>
      <c r="T114" s="53">
        <f>'Complexity of the crisis'!AN115</f>
        <v>2.5</v>
      </c>
      <c r="U114" s="139" t="str">
        <f>VLOOKUP(C114,Lists!$C$3:$E$300,3,FALSE)</f>
        <v>Asia</v>
      </c>
      <c r="V114" s="140">
        <v>45645</v>
      </c>
    </row>
    <row r="115" spans="1:22" x14ac:dyDescent="0.35">
      <c r="A115" s="64" t="str">
        <f>'Crisis Indicator Data'!A113</f>
        <v>Mindanao conflict</v>
      </c>
      <c r="B115" s="55" t="str">
        <f>Lists!G113</f>
        <v>Mindanao Conflict</v>
      </c>
      <c r="C115" s="64" t="str">
        <f>'Crisis Indicator Data'!C113</f>
        <v>PHL003</v>
      </c>
      <c r="D115" s="64" t="str">
        <f>'Crisis Indicator Data'!D113</f>
        <v>Philippines</v>
      </c>
      <c r="E115" s="64" t="str">
        <f>'Crisis Indicator Data'!E113</f>
        <v>PHL</v>
      </c>
      <c r="F115" s="64" t="str">
        <f>'Crisis Indicator Data'!B113</f>
        <v>Conflict,Violence</v>
      </c>
      <c r="G115" s="52">
        <f t="shared" si="15"/>
        <v>2</v>
      </c>
      <c r="H115" s="65">
        <f t="shared" si="16"/>
        <v>2</v>
      </c>
      <c r="I115" s="131" t="str">
        <f t="shared" si="17"/>
        <v>Low</v>
      </c>
      <c r="J115" s="133" t="str">
        <f>INDEX(Trends!$D$3:$D$404,MATCH(C115,Trends!$C$3:$C$404,0))</f>
        <v>Decreasing</v>
      </c>
      <c r="K115" s="123" t="str">
        <f>IF(Reliability!B113="x","x",(IF(ROUNDUP(Reliability!B113,0)=1,"Very High",IF(ROUNDUP(Reliability!B113,0)=2,"High",IF(ROUNDUP(Reliability!B113,0)=3,"Medium",IF(ROUNDUP(Reliability!B113,0)=4,"Low","Very Low"))))))</f>
        <v>Very High</v>
      </c>
      <c r="L115" s="54">
        <f t="shared" si="18"/>
        <v>2.6</v>
      </c>
      <c r="M115" s="66">
        <f>'Impact of the crisis'!N116</f>
        <v>2.7</v>
      </c>
      <c r="N115" s="66">
        <f>'Impact of the crisis'!AB116</f>
        <v>2.6</v>
      </c>
      <c r="O115" s="54">
        <f>'Conditions of people affected'!R116</f>
        <v>1.35</v>
      </c>
      <c r="P115" s="66">
        <f>'Conditions of people affected'!K116</f>
        <v>1.7</v>
      </c>
      <c r="Q115" s="66">
        <f>'Conditions of people affected'!Q116</f>
        <v>1</v>
      </c>
      <c r="R115" s="53">
        <f t="shared" si="19"/>
        <v>2.6</v>
      </c>
      <c r="S115" s="53">
        <f>'Complexity of the crisis'!X116</f>
        <v>2.7</v>
      </c>
      <c r="T115" s="53">
        <f>'Complexity of the crisis'!AN116</f>
        <v>2.5</v>
      </c>
      <c r="U115" s="139" t="str">
        <f>VLOOKUP(C115,Lists!$C$3:$E$300,3,FALSE)</f>
        <v>Asia</v>
      </c>
      <c r="V115" s="140">
        <v>45644</v>
      </c>
    </row>
    <row r="116" spans="1:22" x14ac:dyDescent="0.35">
      <c r="A116" s="64" t="str">
        <f>'Crisis Indicator Data'!A114</f>
        <v>Typhoon Trami in Philippines</v>
      </c>
      <c r="B116" s="55" t="str">
        <f>Lists!G114</f>
        <v>Typhoon Trami</v>
      </c>
      <c r="C116" s="64" t="str">
        <f>'Crisis Indicator Data'!C114</f>
        <v>PHL016</v>
      </c>
      <c r="D116" s="64" t="str">
        <f>'Crisis Indicator Data'!D114</f>
        <v>Philippines</v>
      </c>
      <c r="E116" s="64" t="str">
        <f>'Crisis Indicator Data'!E114</f>
        <v>PHL</v>
      </c>
      <c r="F116" s="64" t="str">
        <f>'Crisis Indicator Data'!B114</f>
        <v>Cyclone</v>
      </c>
      <c r="G116" s="52">
        <f t="shared" si="15"/>
        <v>2.7</v>
      </c>
      <c r="H116" s="65">
        <f t="shared" si="16"/>
        <v>3</v>
      </c>
      <c r="I116" s="131" t="str">
        <f t="shared" si="17"/>
        <v>Medium</v>
      </c>
      <c r="J116" s="133" t="str">
        <f>INDEX(Trends!$D$3:$D$404,MATCH(C116,Trends!$C$3:$C$404,0))</f>
        <v>-</v>
      </c>
      <c r="K116" s="123" t="str">
        <f>IF(Reliability!B114="x","x",(IF(ROUNDUP(Reliability!B114,0)=1,"Very High",IF(ROUNDUP(Reliability!B114,0)=2,"High",IF(ROUNDUP(Reliability!B114,0)=3,"Medium",IF(ROUNDUP(Reliability!B114,0)=4,"Low","Very Low"))))))</f>
        <v>Very High</v>
      </c>
      <c r="L116" s="54">
        <f t="shared" si="18"/>
        <v>2.8</v>
      </c>
      <c r="M116" s="66">
        <f>'Impact of the crisis'!N117</f>
        <v>3.8</v>
      </c>
      <c r="N116" s="66">
        <f>'Impact of the crisis'!AB117</f>
        <v>2.1</v>
      </c>
      <c r="O116" s="54">
        <f>'Conditions of people affected'!R117</f>
        <v>2.65</v>
      </c>
      <c r="P116" s="66">
        <f>'Conditions of people affected'!K117</f>
        <v>3.3</v>
      </c>
      <c r="Q116" s="66">
        <f>'Conditions of people affected'!Q117</f>
        <v>2</v>
      </c>
      <c r="R116" s="53">
        <f t="shared" si="19"/>
        <v>2.6</v>
      </c>
      <c r="S116" s="53">
        <f>'Complexity of the crisis'!X117</f>
        <v>2.7</v>
      </c>
      <c r="T116" s="53">
        <f>'Complexity of the crisis'!AN117</f>
        <v>2.5</v>
      </c>
      <c r="U116" s="139" t="str">
        <f>VLOOKUP(C116,Lists!$C$3:$E$300,3,FALSE)</f>
        <v>Asia</v>
      </c>
      <c r="V116" s="140">
        <v>45644</v>
      </c>
    </row>
    <row r="117" spans="1:22" x14ac:dyDescent="0.35">
      <c r="A117" s="64" t="str">
        <f>'Crisis Indicator Data'!A115</f>
        <v>Typhoons Toraji, Usagi, Man-yi, and Yinxing in Philippines</v>
      </c>
      <c r="B117" s="55" t="str">
        <f>Lists!G115</f>
        <v>Typhoons Toraji, Usagi, Man-yi, and Yinxing</v>
      </c>
      <c r="C117" s="64" t="str">
        <f>'Crisis Indicator Data'!C115</f>
        <v>PHL017</v>
      </c>
      <c r="D117" s="64" t="str">
        <f>'Crisis Indicator Data'!D115</f>
        <v>Philippines</v>
      </c>
      <c r="E117" s="64" t="str">
        <f>'Crisis Indicator Data'!E115</f>
        <v>PHL</v>
      </c>
      <c r="F117" s="64" t="str">
        <f>'Crisis Indicator Data'!B115</f>
        <v>Floods</v>
      </c>
      <c r="G117" s="52">
        <f t="shared" si="15"/>
        <v>2.8</v>
      </c>
      <c r="H117" s="65">
        <f t="shared" si="16"/>
        <v>3</v>
      </c>
      <c r="I117" s="131" t="str">
        <f t="shared" si="17"/>
        <v>Medium</v>
      </c>
      <c r="J117" s="133" t="str">
        <f>INDEX(Trends!$D$3:$D$404,MATCH(C117,Trends!$C$3:$C$404,0))</f>
        <v>-</v>
      </c>
      <c r="K117" s="123" t="str">
        <f>IF(Reliability!B115="x","x",(IF(ROUNDUP(Reliability!B115,0)=1,"Very High",IF(ROUNDUP(Reliability!B115,0)=2,"High",IF(ROUNDUP(Reliability!B115,0)=3,"Medium",IF(ROUNDUP(Reliability!B115,0)=4,"Low","Very Low"))))))</f>
        <v>Very High</v>
      </c>
      <c r="L117" s="54">
        <f t="shared" si="18"/>
        <v>2</v>
      </c>
      <c r="M117" s="66">
        <f>'Impact of the crisis'!N118</f>
        <v>2.7</v>
      </c>
      <c r="N117" s="66">
        <f>'Impact of the crisis'!AB118</f>
        <v>1.6</v>
      </c>
      <c r="O117" s="54">
        <f>'Conditions of people affected'!R118</f>
        <v>3.35</v>
      </c>
      <c r="P117" s="66">
        <f>'Conditions of people affected'!K118</f>
        <v>3.7</v>
      </c>
      <c r="Q117" s="66">
        <f>'Conditions of people affected'!Q118</f>
        <v>3</v>
      </c>
      <c r="R117" s="53">
        <f t="shared" si="19"/>
        <v>2.6</v>
      </c>
      <c r="S117" s="53">
        <f>'Complexity of the crisis'!X118</f>
        <v>2.7</v>
      </c>
      <c r="T117" s="53">
        <f>'Complexity of the crisis'!AN118</f>
        <v>2.5</v>
      </c>
      <c r="U117" s="139" t="str">
        <f>VLOOKUP(C117,Lists!$C$3:$E$300,3,FALSE)</f>
        <v>Asia</v>
      </c>
      <c r="V117" s="140">
        <v>45644</v>
      </c>
    </row>
    <row r="118" spans="1:22" x14ac:dyDescent="0.35">
      <c r="A118" s="64" t="str">
        <f>'Crisis Indicator Data'!A116</f>
        <v>Highlands Violence</v>
      </c>
      <c r="B118" s="55" t="str">
        <f>Lists!G116</f>
        <v>Highlands Violence</v>
      </c>
      <c r="C118" s="64" t="str">
        <f>'Crisis Indicator Data'!C116</f>
        <v>PNG003</v>
      </c>
      <c r="D118" s="64" t="str">
        <f>'Crisis Indicator Data'!D116</f>
        <v>Papua New Guinea</v>
      </c>
      <c r="E118" s="64" t="str">
        <f>'Crisis Indicator Data'!E116</f>
        <v>PNG</v>
      </c>
      <c r="F118" s="64" t="str">
        <f>'Crisis Indicator Data'!B116</f>
        <v>Violence</v>
      </c>
      <c r="G118" s="52">
        <f t="shared" si="15"/>
        <v>2.1</v>
      </c>
      <c r="H118" s="65">
        <f t="shared" si="16"/>
        <v>3</v>
      </c>
      <c r="I118" s="131" t="str">
        <f t="shared" si="17"/>
        <v>Medium</v>
      </c>
      <c r="J118" s="133" t="str">
        <f>INDEX(Trends!$D$3:$D$404,MATCH(C118,Trends!$C$3:$C$404,0))</f>
        <v>Increasing</v>
      </c>
      <c r="K118" s="123" t="str">
        <f>IF(Reliability!B116="x","x",(IF(ROUNDUP(Reliability!B116,0)=1,"Very High",IF(ROUNDUP(Reliability!B116,0)=2,"High",IF(ROUNDUP(Reliability!B116,0)=3,"Medium",IF(ROUNDUP(Reliability!B116,0)=4,"Low","Very Low"))))))</f>
        <v>High</v>
      </c>
      <c r="L118" s="54">
        <f t="shared" si="18"/>
        <v>2.2000000000000002</v>
      </c>
      <c r="M118" s="66">
        <f>'Impact of the crisis'!N119</f>
        <v>1.9</v>
      </c>
      <c r="N118" s="66">
        <f>'Impact of the crisis'!AB119</f>
        <v>2.2999999999999998</v>
      </c>
      <c r="O118" s="54">
        <f>'Conditions of people affected'!R119</f>
        <v>1.35</v>
      </c>
      <c r="P118" s="66">
        <f>'Conditions of people affected'!K119</f>
        <v>0.7</v>
      </c>
      <c r="Q118" s="66">
        <f>'Conditions of people affected'!Q119</f>
        <v>2</v>
      </c>
      <c r="R118" s="53">
        <f t="shared" si="19"/>
        <v>3</v>
      </c>
      <c r="S118" s="53">
        <f>'Complexity of the crisis'!X119</f>
        <v>2.5</v>
      </c>
      <c r="T118" s="53">
        <f>'Complexity of the crisis'!AN119</f>
        <v>3.5</v>
      </c>
      <c r="U118" s="139" t="str">
        <f>VLOOKUP(C118,Lists!$C$3:$E$300,3,FALSE)</f>
        <v>Pacific</v>
      </c>
      <c r="V118" s="140">
        <v>45639</v>
      </c>
    </row>
    <row r="119" spans="1:22" ht="13.5" customHeight="1" x14ac:dyDescent="0.35">
      <c r="A119" s="64" t="str">
        <f>'Crisis Indicator Data'!A117</f>
        <v>Displacement from Russia-Ukraine conflict in Poland</v>
      </c>
      <c r="B119" s="55" t="str">
        <f>Lists!G117</f>
        <v>Displacement from Russia-Ukraine conflict</v>
      </c>
      <c r="C119" s="64" t="str">
        <f>'Crisis Indicator Data'!C117</f>
        <v>POL002</v>
      </c>
      <c r="D119" s="64" t="str">
        <f>'Crisis Indicator Data'!D117</f>
        <v>Poland</v>
      </c>
      <c r="E119" s="64" t="str">
        <f>'Crisis Indicator Data'!E117</f>
        <v>POL</v>
      </c>
      <c r="F119" s="64" t="str">
        <f>'Crisis Indicator Data'!B117</f>
        <v>Displacement,Conflict</v>
      </c>
      <c r="G119" s="52">
        <f t="shared" si="15"/>
        <v>2.2000000000000002</v>
      </c>
      <c r="H119" s="65">
        <f t="shared" si="16"/>
        <v>3</v>
      </c>
      <c r="I119" s="131" t="str">
        <f t="shared" si="17"/>
        <v>Medium</v>
      </c>
      <c r="J119" s="133" t="str">
        <f>INDEX(Trends!$D$3:$D$404,MATCH(C119,Trends!$C$3:$C$404,0))</f>
        <v>Increasing</v>
      </c>
      <c r="K119" s="123" t="str">
        <f>IF(Reliability!B117="x","x",(IF(ROUNDUP(Reliability!B117,0)=1,"Very High",IF(ROUNDUP(Reliability!B117,0)=2,"High",IF(ROUNDUP(Reliability!B117,0)=3,"Medium",IF(ROUNDUP(Reliability!B117,0)=4,"Low","Very Low"))))))</f>
        <v>Very High</v>
      </c>
      <c r="L119" s="54">
        <f t="shared" si="18"/>
        <v>3.4</v>
      </c>
      <c r="M119" s="66">
        <f>'Impact of the crisis'!N120</f>
        <v>4.8</v>
      </c>
      <c r="N119" s="66">
        <f>'Impact of the crisis'!AB120</f>
        <v>2.2999999999999998</v>
      </c>
      <c r="O119" s="54">
        <f>'Conditions of people affected'!R120</f>
        <v>2.15</v>
      </c>
      <c r="P119" s="66">
        <f>'Conditions of people affected'!K120</f>
        <v>3.3</v>
      </c>
      <c r="Q119" s="66">
        <f>'Conditions of people affected'!Q120</f>
        <v>1</v>
      </c>
      <c r="R119" s="53">
        <f t="shared" si="19"/>
        <v>1.2</v>
      </c>
      <c r="S119" s="53">
        <f>'Complexity of the crisis'!X120</f>
        <v>0.8</v>
      </c>
      <c r="T119" s="53">
        <f>'Complexity of the crisis'!AN120</f>
        <v>1.5</v>
      </c>
      <c r="U119" s="139" t="str">
        <f>VLOOKUP(C119,Lists!$C$3:$E$300,3,FALSE)</f>
        <v>Europe</v>
      </c>
      <c r="V119" s="140">
        <v>45656</v>
      </c>
    </row>
    <row r="120" spans="1:22" x14ac:dyDescent="0.35">
      <c r="A120" s="64" t="str">
        <f>'Crisis Indicator Data'!A118</f>
        <v>Complex crisis in DPRK</v>
      </c>
      <c r="B120" s="55" t="str">
        <f>Lists!G118</f>
        <v>Complex crisis</v>
      </c>
      <c r="C120" s="64" t="str">
        <f>'Crisis Indicator Data'!C118</f>
        <v>PRK001</v>
      </c>
      <c r="D120" s="64" t="str">
        <f>'Crisis Indicator Data'!D118</f>
        <v>DPRK</v>
      </c>
      <c r="E120" s="64" t="str">
        <f>'Crisis Indicator Data'!E118</f>
        <v>PRK</v>
      </c>
      <c r="F120" s="64" t="str">
        <f>'Crisis Indicator Data'!B118</f>
        <v>Socio-political,Floods,Other seasonal event,Food Security</v>
      </c>
      <c r="G120" s="52">
        <f t="shared" si="15"/>
        <v>4.0999999999999996</v>
      </c>
      <c r="H120" s="65">
        <f t="shared" si="16"/>
        <v>5</v>
      </c>
      <c r="I120" s="131" t="str">
        <f t="shared" si="17"/>
        <v>Very High</v>
      </c>
      <c r="J120" s="133" t="str">
        <f>INDEX(Trends!$D$3:$D$404,MATCH(C120,Trends!$C$3:$C$404,0))</f>
        <v>Increasing</v>
      </c>
      <c r="K120" s="123" t="str">
        <f>IF(Reliability!B118="x","x",(IF(ROUNDUP(Reliability!B118,0)=1,"Very High",IF(ROUNDUP(Reliability!B118,0)=2,"High",IF(ROUNDUP(Reliability!B118,0)=3,"Medium",IF(ROUNDUP(Reliability!B118,0)=4,"Low","Very Low"))))))</f>
        <v>High</v>
      </c>
      <c r="L120" s="54">
        <f t="shared" si="18"/>
        <v>4.5</v>
      </c>
      <c r="M120" s="66">
        <f>'Impact of the crisis'!N121</f>
        <v>4.5999999999999996</v>
      </c>
      <c r="N120" s="66">
        <f>'Impact of the crisis'!AB121</f>
        <v>4.5</v>
      </c>
      <c r="O120" s="54">
        <f>'Conditions of people affected'!R121</f>
        <v>4.5</v>
      </c>
      <c r="P120" s="66">
        <f>'Conditions of people affected'!K121</f>
        <v>5</v>
      </c>
      <c r="Q120" s="66">
        <f>'Conditions of people affected'!Q121</f>
        <v>4</v>
      </c>
      <c r="R120" s="53">
        <f t="shared" si="19"/>
        <v>3.3</v>
      </c>
      <c r="S120" s="53">
        <f>'Complexity of the crisis'!X121</f>
        <v>3.5</v>
      </c>
      <c r="T120" s="53">
        <f>'Complexity of the crisis'!AN121</f>
        <v>3</v>
      </c>
      <c r="U120" s="139" t="str">
        <f>VLOOKUP(C120,Lists!$C$3:$E$300,3,FALSE)</f>
        <v>Asia</v>
      </c>
      <c r="V120" s="140">
        <v>45638</v>
      </c>
    </row>
    <row r="121" spans="1:22" x14ac:dyDescent="0.35">
      <c r="A121" s="64" t="str">
        <f>'Crisis Indicator Data'!A119</f>
        <v>Conflict in Palestine</v>
      </c>
      <c r="B121" s="55" t="str">
        <f>Lists!G119</f>
        <v>Conflict</v>
      </c>
      <c r="C121" s="64" t="str">
        <f>'Crisis Indicator Data'!C119</f>
        <v>PSE002</v>
      </c>
      <c r="D121" s="64" t="str">
        <f>'Crisis Indicator Data'!D119</f>
        <v>Palestine</v>
      </c>
      <c r="E121" s="64" t="str">
        <f>'Crisis Indicator Data'!E119</f>
        <v>PSE</v>
      </c>
      <c r="F121" s="64" t="str">
        <f>'Crisis Indicator Data'!B119</f>
        <v>Conflict,Socio-political,Violence</v>
      </c>
      <c r="G121" s="52">
        <f t="shared" si="15"/>
        <v>4.4000000000000004</v>
      </c>
      <c r="H121" s="65">
        <f t="shared" si="16"/>
        <v>5</v>
      </c>
      <c r="I121" s="131" t="str">
        <f t="shared" si="17"/>
        <v>Very High</v>
      </c>
      <c r="J121" s="133" t="str">
        <f>INDEX(Trends!$D$3:$D$404,MATCH(C121,Trends!$C$3:$C$404,0))</f>
        <v>Decreasing</v>
      </c>
      <c r="K121" s="123" t="str">
        <f>IF(Reliability!B119="x","x",(IF(ROUNDUP(Reliability!B119,0)=1,"Very High",IF(ROUNDUP(Reliability!B119,0)=2,"High",IF(ROUNDUP(Reliability!B119,0)=3,"Medium",IF(ROUNDUP(Reliability!B119,0)=4,"Low","Very Low"))))))</f>
        <v>Very High</v>
      </c>
      <c r="L121" s="54">
        <f t="shared" si="18"/>
        <v>4.3</v>
      </c>
      <c r="M121" s="66">
        <f>'Impact of the crisis'!N122</f>
        <v>3.5</v>
      </c>
      <c r="N121" s="66">
        <f>'Impact of the crisis'!AB122</f>
        <v>4.5999999999999996</v>
      </c>
      <c r="O121" s="54">
        <f>'Conditions of people affected'!R122</f>
        <v>4.5999999999999996</v>
      </c>
      <c r="P121" s="66">
        <f>'Conditions of people affected'!K122</f>
        <v>4.2</v>
      </c>
      <c r="Q121" s="66">
        <f>'Conditions of people affected'!Q122</f>
        <v>5</v>
      </c>
      <c r="R121" s="53">
        <f t="shared" si="19"/>
        <v>4.0999999999999996</v>
      </c>
      <c r="S121" s="53">
        <f>'Complexity of the crisis'!X122</f>
        <v>2.5</v>
      </c>
      <c r="T121" s="53">
        <f>'Complexity of the crisis'!AN122</f>
        <v>5</v>
      </c>
      <c r="U121" s="139" t="str">
        <f>VLOOKUP(C121,Lists!$C$3:$E$300,3,FALSE)</f>
        <v>Middle east</v>
      </c>
      <c r="V121" s="140">
        <v>45650</v>
      </c>
    </row>
    <row r="122" spans="1:22" x14ac:dyDescent="0.35">
      <c r="A122" s="64" t="str">
        <f>'Crisis Indicator Data'!A120</f>
        <v>Conflict in West Bank</v>
      </c>
      <c r="B122" s="55" t="str">
        <f>Lists!G120</f>
        <v>Conflict in West Bank</v>
      </c>
      <c r="C122" s="64" t="str">
        <f>'Crisis Indicator Data'!C120</f>
        <v>PSE003</v>
      </c>
      <c r="D122" s="64" t="str">
        <f>'Crisis Indicator Data'!D120</f>
        <v>Palestine</v>
      </c>
      <c r="E122" s="64" t="str">
        <f>'Crisis Indicator Data'!E120</f>
        <v>PSE</v>
      </c>
      <c r="F122" s="64" t="str">
        <f>'Crisis Indicator Data'!B120</f>
        <v>Conflict,Displacement,Socio-political,Violence</v>
      </c>
      <c r="G122" s="52">
        <f t="shared" si="15"/>
        <v>3.5</v>
      </c>
      <c r="H122" s="65">
        <f t="shared" si="16"/>
        <v>4</v>
      </c>
      <c r="I122" s="131" t="str">
        <f t="shared" si="17"/>
        <v>High</v>
      </c>
      <c r="J122" s="133" t="str">
        <f>INDEX(Trends!$D$3:$D$404,MATCH(C122,Trends!$C$3:$C$404,0))</f>
        <v>Stable</v>
      </c>
      <c r="K122" s="123" t="str">
        <f>IF(Reliability!B120="x","x",(IF(ROUNDUP(Reliability!B120,0)=1,"Very High",IF(ROUNDUP(Reliability!B120,0)=2,"High",IF(ROUNDUP(Reliability!B120,0)=3,"Medium",IF(ROUNDUP(Reliability!B120,0)=4,"Low","Very Low"))))))</f>
        <v>Very High</v>
      </c>
      <c r="L122" s="54">
        <f t="shared" si="18"/>
        <v>3.7</v>
      </c>
      <c r="M122" s="66">
        <f>'Impact of the crisis'!N123</f>
        <v>2.7</v>
      </c>
      <c r="N122" s="66">
        <f>'Impact of the crisis'!AB123</f>
        <v>4.0999999999999996</v>
      </c>
      <c r="O122" s="54">
        <f>'Conditions of people affected'!R123</f>
        <v>3.15</v>
      </c>
      <c r="P122" s="66">
        <f>'Conditions of people affected'!K123</f>
        <v>3.3</v>
      </c>
      <c r="Q122" s="66">
        <f>'Conditions of people affected'!Q123</f>
        <v>3</v>
      </c>
      <c r="R122" s="53">
        <f t="shared" si="19"/>
        <v>3.7</v>
      </c>
      <c r="S122" s="53">
        <f>'Complexity of the crisis'!X123</f>
        <v>2.5</v>
      </c>
      <c r="T122" s="53">
        <f>'Complexity of the crisis'!AN123</f>
        <v>4.5</v>
      </c>
      <c r="U122" s="139" t="str">
        <f>VLOOKUP(C122,Lists!$C$3:$E$300,3,FALSE)</f>
        <v>Middle east</v>
      </c>
      <c r="V122" s="140">
        <v>45650</v>
      </c>
    </row>
    <row r="123" spans="1:22" x14ac:dyDescent="0.35">
      <c r="A123" s="64" t="str">
        <f>'Crisis Indicator Data'!A121</f>
        <v>Conflict in Gaza</v>
      </c>
      <c r="B123" s="55" t="str">
        <f>Lists!G121</f>
        <v>Conflict in Gaza</v>
      </c>
      <c r="C123" s="64" t="str">
        <f>'Crisis Indicator Data'!C121</f>
        <v>PSE004</v>
      </c>
      <c r="D123" s="64" t="str">
        <f>'Crisis Indicator Data'!D121</f>
        <v>Palestine</v>
      </c>
      <c r="E123" s="64" t="str">
        <f>'Crisis Indicator Data'!E121</f>
        <v>PSE</v>
      </c>
      <c r="F123" s="64" t="str">
        <f>'Crisis Indicator Data'!B121</f>
        <v>Conflict,Displacement,Socio-political,Violence</v>
      </c>
      <c r="G123" s="52">
        <f t="shared" si="15"/>
        <v>4.2</v>
      </c>
      <c r="H123" s="65">
        <f t="shared" si="16"/>
        <v>5</v>
      </c>
      <c r="I123" s="131" t="str">
        <f t="shared" si="17"/>
        <v>Very High</v>
      </c>
      <c r="J123" s="133" t="str">
        <f>INDEX(Trends!$D$3:$D$404,MATCH(C123,Trends!$C$3:$C$404,0))</f>
        <v>Stable</v>
      </c>
      <c r="K123" s="123" t="str">
        <f>IF(Reliability!B121="x","x",(IF(ROUNDUP(Reliability!B121,0)=1,"Very High",IF(ROUNDUP(Reliability!B121,0)=2,"High",IF(ROUNDUP(Reliability!B121,0)=3,"Medium",IF(ROUNDUP(Reliability!B121,0)=4,"Low","Very Low"))))))</f>
        <v>Very High</v>
      </c>
      <c r="L123" s="54">
        <f t="shared" si="18"/>
        <v>3.8</v>
      </c>
      <c r="M123" s="66">
        <f>'Impact of the crisis'!N124</f>
        <v>0.9</v>
      </c>
      <c r="N123" s="66">
        <f>'Impact of the crisis'!AB124</f>
        <v>4.5999999999999996</v>
      </c>
      <c r="O123" s="54">
        <f>'Conditions of people affected'!R124</f>
        <v>4.45</v>
      </c>
      <c r="P123" s="66">
        <f>'Conditions of people affected'!K124</f>
        <v>3.9</v>
      </c>
      <c r="Q123" s="66">
        <f>'Conditions of people affected'!Q124</f>
        <v>5</v>
      </c>
      <c r="R123" s="53">
        <f t="shared" si="19"/>
        <v>4.0999999999999996</v>
      </c>
      <c r="S123" s="53">
        <f>'Complexity of the crisis'!X124</f>
        <v>2.5</v>
      </c>
      <c r="T123" s="53">
        <f>'Complexity of the crisis'!AN124</f>
        <v>5</v>
      </c>
      <c r="U123" s="139" t="str">
        <f>VLOOKUP(C123,Lists!$C$3:$E$300,3,FALSE)</f>
        <v>Middle east</v>
      </c>
      <c r="V123" s="140">
        <v>45650</v>
      </c>
    </row>
    <row r="124" spans="1:22" x14ac:dyDescent="0.35">
      <c r="A124" s="64" t="str">
        <f>'Crisis Indicator Data'!A122</f>
        <v>Lake Chad basin regional crisis</v>
      </c>
      <c r="B124" s="55" t="str">
        <f>Lists!G122</f>
        <v>Lake Chad basin regional crisis</v>
      </c>
      <c r="C124" s="64" t="str">
        <f>'Crisis Indicator Data'!C122</f>
        <v>REG001</v>
      </c>
      <c r="D124" s="64" t="str">
        <f>'Crisis Indicator Data'!D122</f>
        <v>Nigeria,Niger,Chad,Cameroon</v>
      </c>
      <c r="E124" s="64" t="str">
        <f>'Crisis Indicator Data'!E122</f>
        <v>NGA,NER,TCD,CMR</v>
      </c>
      <c r="F124" s="64">
        <f>'Crisis Indicator Data'!B122</f>
        <v>0</v>
      </c>
      <c r="G124" s="52">
        <f t="shared" si="15"/>
        <v>4.2</v>
      </c>
      <c r="H124" s="65">
        <f t="shared" si="16"/>
        <v>5</v>
      </c>
      <c r="I124" s="131" t="str">
        <f t="shared" si="17"/>
        <v>Very High</v>
      </c>
      <c r="J124" s="133" t="str">
        <f>INDEX(Trends!$D$3:$D$404,MATCH(C124,Trends!$C$3:$C$404,0))</f>
        <v>Decreasing</v>
      </c>
      <c r="K124" s="123" t="str">
        <f>IF(Reliability!B122="x","x",(IF(ROUNDUP(Reliability!B122,0)=1,"Very High",IF(ROUNDUP(Reliability!B122,0)=2,"High",IF(ROUNDUP(Reliability!B122,0)=3,"Medium",IF(ROUNDUP(Reliability!B122,0)=4,"Low","Very Low"))))))</f>
        <v>High</v>
      </c>
      <c r="L124" s="54">
        <f t="shared" si="18"/>
        <v>4.2</v>
      </c>
      <c r="M124" s="66">
        <f>'Impact of the crisis'!N125</f>
        <v>3.8</v>
      </c>
      <c r="N124" s="66">
        <f>'Impact of the crisis'!AB125</f>
        <v>4.4000000000000004</v>
      </c>
      <c r="O124" s="54">
        <f>'Conditions of people affected'!R125</f>
        <v>4.5</v>
      </c>
      <c r="P124" s="66">
        <f>'Conditions of people affected'!K125</f>
        <v>5</v>
      </c>
      <c r="Q124" s="66">
        <f>'Conditions of people affected'!Q125</f>
        <v>4</v>
      </c>
      <c r="R124" s="53">
        <f t="shared" si="19"/>
        <v>3.8</v>
      </c>
      <c r="S124" s="53">
        <f>'Complexity of the crisis'!X125</f>
        <v>3.6</v>
      </c>
      <c r="T124" s="53">
        <f>'Complexity of the crisis'!AN125</f>
        <v>4</v>
      </c>
      <c r="U124" s="139" t="str">
        <f>VLOOKUP(C124,Lists!$C$3:$E$300,3,FALSE)</f>
        <v>Africa,Africa,Africa,Africa</v>
      </c>
      <c r="V124" s="140">
        <v>45595</v>
      </c>
    </row>
    <row r="125" spans="1:22" x14ac:dyDescent="0.35">
      <c r="A125" s="64" t="str">
        <f>'Crisis Indicator Data'!A123</f>
        <v>Venezuela Regional Crisis</v>
      </c>
      <c r="B125" s="55" t="str">
        <f>Lists!G123</f>
        <v>Venezuela Regional Crisis</v>
      </c>
      <c r="C125" s="64" t="str">
        <f>'Crisis Indicator Data'!C123</f>
        <v>REG002</v>
      </c>
      <c r="D125" s="64" t="str">
        <f>'Crisis Indicator Data'!D123</f>
        <v>Venezuela,Brazil,Colombia,Ecuador,Peru,Trinidad and Tobago,Chile,Dominican Republic,Panama</v>
      </c>
      <c r="E125" s="64" t="str">
        <f>'Crisis Indicator Data'!E123</f>
        <v>VEN,BRA,COL,ECU,PER,TTO,CHL,DOM,PAN</v>
      </c>
      <c r="F125" s="64">
        <f>'Crisis Indicator Data'!B123</f>
        <v>0</v>
      </c>
      <c r="G125" s="52">
        <f t="shared" si="15"/>
        <v>3.7</v>
      </c>
      <c r="H125" s="65">
        <f t="shared" si="16"/>
        <v>4</v>
      </c>
      <c r="I125" s="131" t="str">
        <f t="shared" si="17"/>
        <v>High</v>
      </c>
      <c r="J125" s="133" t="str">
        <f>INDEX(Trends!$D$3:$D$404,MATCH(C125,Trends!$C$3:$C$404,0))</f>
        <v>Stable</v>
      </c>
      <c r="K125" s="123" t="str">
        <f>IF(Reliability!B123="x","x",(IF(ROUNDUP(Reliability!B123,0)=1,"Very High",IF(ROUNDUP(Reliability!B123,0)=2,"High",IF(ROUNDUP(Reliability!B123,0)=3,"Medium",IF(ROUNDUP(Reliability!B123,0)=4,"Low","Very Low"))))))</f>
        <v>Medium</v>
      </c>
      <c r="L125" s="54">
        <f t="shared" si="18"/>
        <v>3.6</v>
      </c>
      <c r="M125" s="66">
        <f>'Impact of the crisis'!N126</f>
        <v>3.4</v>
      </c>
      <c r="N125" s="66">
        <f>'Impact of the crisis'!AB126</f>
        <v>3.7</v>
      </c>
      <c r="O125" s="54">
        <f>'Conditions of people affected'!R126</f>
        <v>4</v>
      </c>
      <c r="P125" s="66">
        <f>'Conditions of people affected'!K126</f>
        <v>5</v>
      </c>
      <c r="Q125" s="66">
        <f>'Conditions of people affected'!Q126</f>
        <v>3</v>
      </c>
      <c r="R125" s="53">
        <f t="shared" si="19"/>
        <v>3.4</v>
      </c>
      <c r="S125" s="53">
        <f>'Complexity of the crisis'!X126</f>
        <v>2.7</v>
      </c>
      <c r="T125" s="53">
        <f>'Complexity of the crisis'!AN126</f>
        <v>4</v>
      </c>
      <c r="U125" s="139" t="str">
        <f>VLOOKUP(C125,Lists!$C$3:$E$300,3,FALSE)</f>
        <v>Americas,Americas,Americas,Americas,Americas,Americas,Americas,Americas,Americas</v>
      </c>
      <c r="V125" s="140">
        <v>45461</v>
      </c>
    </row>
    <row r="126" spans="1:22" x14ac:dyDescent="0.35">
      <c r="A126" s="64" t="str">
        <f>'Crisis Indicator Data'!A124</f>
        <v>Syrian Regional Crisis</v>
      </c>
      <c r="B126" s="55" t="str">
        <f>Lists!G124</f>
        <v>Syrian Regional Crisis</v>
      </c>
      <c r="C126" s="64" t="str">
        <f>'Crisis Indicator Data'!C124</f>
        <v>REG004</v>
      </c>
      <c r="D126" s="64" t="str">
        <f>'Crisis Indicator Data'!D124</f>
        <v>Syria,Türkiye,Iraq,Egypt,Jordan,Lebanon</v>
      </c>
      <c r="E126" s="64" t="str">
        <f>'Crisis Indicator Data'!E124</f>
        <v>SYR,TUR,IRQ,EGY,JOR,LBN</v>
      </c>
      <c r="F126" s="64">
        <f>'Crisis Indicator Data'!B124</f>
        <v>0</v>
      </c>
      <c r="G126" s="52">
        <f t="shared" si="15"/>
        <v>4</v>
      </c>
      <c r="H126" s="65">
        <f t="shared" si="16"/>
        <v>4</v>
      </c>
      <c r="I126" s="131" t="str">
        <f t="shared" si="17"/>
        <v>High</v>
      </c>
      <c r="J126" s="133" t="str">
        <f>INDEX(Trends!$D$3:$D$404,MATCH(C126,Trends!$C$3:$C$404,0))</f>
        <v>Stable</v>
      </c>
      <c r="K126" s="123" t="str">
        <f>IF(Reliability!B124="x","x",(IF(ROUNDUP(Reliability!B124,0)=1,"Very High",IF(ROUNDUP(Reliability!B124,0)=2,"High",IF(ROUNDUP(Reliability!B124,0)=3,"Medium",IF(ROUNDUP(Reliability!B124,0)=4,"Low","Very Low"))))))</f>
        <v>Medium</v>
      </c>
      <c r="L126" s="54">
        <f t="shared" si="18"/>
        <v>3.9</v>
      </c>
      <c r="M126" s="66">
        <f>'Impact of the crisis'!N127</f>
        <v>3.6</v>
      </c>
      <c r="N126" s="66">
        <f>'Impact of the crisis'!AB127</f>
        <v>4.0999999999999996</v>
      </c>
      <c r="O126" s="54">
        <f>'Conditions of people affected'!R127</f>
        <v>4</v>
      </c>
      <c r="P126" s="66">
        <f>'Conditions of people affected'!K127</f>
        <v>5</v>
      </c>
      <c r="Q126" s="66">
        <f>'Conditions of people affected'!Q127</f>
        <v>3</v>
      </c>
      <c r="R126" s="53">
        <f t="shared" si="19"/>
        <v>4</v>
      </c>
      <c r="S126" s="53">
        <f>'Complexity of the crisis'!X127</f>
        <v>3.4</v>
      </c>
      <c r="T126" s="53">
        <f>'Complexity of the crisis'!AN127</f>
        <v>4.5</v>
      </c>
      <c r="U126" s="139" t="str">
        <f>VLOOKUP(C126,Lists!$C$3:$E$300,3,FALSE)</f>
        <v>Middle east,Middle east,Middle east,Africa,Middle east,Middle east</v>
      </c>
      <c r="V126" s="140">
        <v>45473</v>
      </c>
    </row>
    <row r="127" spans="1:22" x14ac:dyDescent="0.35">
      <c r="A127" s="64" t="str">
        <f>'Crisis Indicator Data'!A125</f>
        <v xml:space="preserve">Eastern Mediterranean Route </v>
      </c>
      <c r="B127" s="55" t="str">
        <f>Lists!G125</f>
        <v xml:space="preserve">Eastern Mediterranean Route </v>
      </c>
      <c r="C127" s="64" t="str">
        <f>'Crisis Indicator Data'!C125</f>
        <v>REG006</v>
      </c>
      <c r="D127" s="64" t="str">
        <f>'Crisis Indicator Data'!D125</f>
        <v>Türkiye,Greece</v>
      </c>
      <c r="E127" s="64" t="str">
        <f>'Crisis Indicator Data'!E125</f>
        <v>TUR,GRC</v>
      </c>
      <c r="F127" s="64">
        <f>'Crisis Indicator Data'!B125</f>
        <v>0</v>
      </c>
      <c r="G127" s="52">
        <f t="shared" si="15"/>
        <v>2.4</v>
      </c>
      <c r="H127" s="65">
        <f t="shared" si="16"/>
        <v>3</v>
      </c>
      <c r="I127" s="131" t="str">
        <f t="shared" si="17"/>
        <v>Medium</v>
      </c>
      <c r="J127" s="133" t="str">
        <f>INDEX(Trends!$D$3:$D$404,MATCH(C127,Trends!$C$3:$C$404,0))</f>
        <v>Stable</v>
      </c>
      <c r="K127" s="123" t="str">
        <f>IF(Reliability!B125="x","x",(IF(ROUNDUP(Reliability!B125,0)=1,"Very High",IF(ROUNDUP(Reliability!B125,0)=2,"High",IF(ROUNDUP(Reliability!B125,0)=3,"Medium",IF(ROUNDUP(Reliability!B125,0)=4,"Low","Very Low"))))))</f>
        <v>High</v>
      </c>
      <c r="L127" s="54">
        <f t="shared" si="18"/>
        <v>2.4</v>
      </c>
      <c r="M127" s="66">
        <f>'Impact of the crisis'!N128</f>
        <v>2.2999999999999998</v>
      </c>
      <c r="N127" s="66">
        <f>'Impact of the crisis'!AB128</f>
        <v>2.4</v>
      </c>
      <c r="O127" s="54">
        <f>'Conditions of people affected'!R128</f>
        <v>2.35</v>
      </c>
      <c r="P127" s="66">
        <f>'Conditions of people affected'!K128</f>
        <v>2.7</v>
      </c>
      <c r="Q127" s="66">
        <f>'Conditions of people affected'!Q128</f>
        <v>2</v>
      </c>
      <c r="R127" s="53">
        <f t="shared" si="19"/>
        <v>2.6</v>
      </c>
      <c r="S127" s="53">
        <f>'Complexity of the crisis'!X128</f>
        <v>2.2000000000000002</v>
      </c>
      <c r="T127" s="53">
        <f>'Complexity of the crisis'!AN128</f>
        <v>3</v>
      </c>
      <c r="U127" s="139" t="str">
        <f>VLOOKUP(C127,Lists!$C$3:$E$300,3,FALSE)</f>
        <v>Middle east,Europe</v>
      </c>
      <c r="V127" s="140">
        <v>45473</v>
      </c>
    </row>
    <row r="128" spans="1:22" x14ac:dyDescent="0.35">
      <c r="A128" s="64" t="str">
        <f>'Crisis Indicator Data'!A126</f>
        <v>Central Mediterranean Route</v>
      </c>
      <c r="B128" s="55" t="str">
        <f>Lists!G126</f>
        <v>Central Mediterranean Route</v>
      </c>
      <c r="C128" s="64" t="str">
        <f>'Crisis Indicator Data'!C126</f>
        <v>REG007</v>
      </c>
      <c r="D128" s="64" t="str">
        <f>'Crisis Indicator Data'!D126</f>
        <v>Algeria,Tunisia,Libya,Italy</v>
      </c>
      <c r="E128" s="64" t="str">
        <f>'Crisis Indicator Data'!E126</f>
        <v>DZA,TUN,LBY,ITA</v>
      </c>
      <c r="F128" s="64">
        <f>'Crisis Indicator Data'!B126</f>
        <v>0</v>
      </c>
      <c r="G128" s="52">
        <f t="shared" si="15"/>
        <v>3</v>
      </c>
      <c r="H128" s="65">
        <f t="shared" si="16"/>
        <v>3</v>
      </c>
      <c r="I128" s="131" t="str">
        <f t="shared" si="17"/>
        <v>Medium</v>
      </c>
      <c r="J128" s="133" t="str">
        <f>INDEX(Trends!$D$3:$D$404,MATCH(C128,Trends!$C$3:$C$404,0))</f>
        <v>Stable</v>
      </c>
      <c r="K128" s="123" t="str">
        <f>IF(Reliability!B126="x","x",(IF(ROUNDUP(Reliability!B126,0)=1,"Very High",IF(ROUNDUP(Reliability!B126,0)=2,"High",IF(ROUNDUP(Reliability!B126,0)=3,"Medium",IF(ROUNDUP(Reliability!B126,0)=4,"Low","Very Low"))))))</f>
        <v>High</v>
      </c>
      <c r="L128" s="54">
        <f t="shared" si="18"/>
        <v>4.0999999999999996</v>
      </c>
      <c r="M128" s="66">
        <f>'Impact of the crisis'!N129</f>
        <v>5</v>
      </c>
      <c r="N128" s="66">
        <f>'Impact of the crisis'!AB129</f>
        <v>3.5</v>
      </c>
      <c r="O128" s="54">
        <f>'Conditions of people affected'!R129</f>
        <v>2.2999999999999998</v>
      </c>
      <c r="P128" s="66">
        <f>'Conditions of people affected'!K129</f>
        <v>3.6</v>
      </c>
      <c r="Q128" s="66">
        <f>'Conditions of people affected'!Q129</f>
        <v>1</v>
      </c>
      <c r="R128" s="53">
        <f t="shared" si="19"/>
        <v>3.1</v>
      </c>
      <c r="S128" s="53">
        <f>'Complexity of the crisis'!X129</f>
        <v>2.6</v>
      </c>
      <c r="T128" s="53">
        <f>'Complexity of the crisis'!AN129</f>
        <v>3.5</v>
      </c>
      <c r="U128" s="139" t="str">
        <f>VLOOKUP(C128,Lists!$C$3:$E$300,3,FALSE)</f>
        <v>Africa,Africa,Africa,Europe</v>
      </c>
      <c r="V128" s="140">
        <v>45564</v>
      </c>
    </row>
    <row r="129" spans="1:22" x14ac:dyDescent="0.35">
      <c r="A129" s="64" t="str">
        <f>'Crisis Indicator Data'!A127</f>
        <v>Western Mediterranean Route</v>
      </c>
      <c r="B129" s="55" t="str">
        <f>Lists!G127</f>
        <v>Western Mediterranean Route</v>
      </c>
      <c r="C129" s="64" t="str">
        <f>'Crisis Indicator Data'!C127</f>
        <v>REG008</v>
      </c>
      <c r="D129" s="64" t="str">
        <f>'Crisis Indicator Data'!D127</f>
        <v>Algeria,Morocco,Spain</v>
      </c>
      <c r="E129" s="64" t="str">
        <f>'Crisis Indicator Data'!E127</f>
        <v>DZA,MAR,ESP</v>
      </c>
      <c r="F129" s="64">
        <f>'Crisis Indicator Data'!B127</f>
        <v>0</v>
      </c>
      <c r="G129" s="52">
        <f t="shared" si="15"/>
        <v>2.6</v>
      </c>
      <c r="H129" s="65">
        <f t="shared" si="16"/>
        <v>3</v>
      </c>
      <c r="I129" s="131" t="str">
        <f t="shared" si="17"/>
        <v>Medium</v>
      </c>
      <c r="J129" s="133" t="str">
        <f>INDEX(Trends!$D$3:$D$404,MATCH(C129,Trends!$C$3:$C$404,0))</f>
        <v>Stable</v>
      </c>
      <c r="K129" s="123" t="str">
        <f>IF(Reliability!B127="x","x",(IF(ROUNDUP(Reliability!B127,0)=1,"Very High",IF(ROUNDUP(Reliability!B127,0)=2,"High",IF(ROUNDUP(Reliability!B127,0)=3,"Medium",IF(ROUNDUP(Reliability!B127,0)=4,"Low","Very Low"))))))</f>
        <v>High</v>
      </c>
      <c r="L129" s="54">
        <f t="shared" si="18"/>
        <v>3.8</v>
      </c>
      <c r="M129" s="66">
        <f>'Impact of the crisis'!N130</f>
        <v>5</v>
      </c>
      <c r="N129" s="66">
        <f>'Impact of the crisis'!AB130</f>
        <v>2.9</v>
      </c>
      <c r="O129" s="54">
        <f>'Conditions of people affected'!R130</f>
        <v>1.8</v>
      </c>
      <c r="P129" s="66">
        <f>'Conditions of people affected'!K130</f>
        <v>2.6</v>
      </c>
      <c r="Q129" s="66">
        <f>'Conditions of people affected'!Q130</f>
        <v>1</v>
      </c>
      <c r="R129" s="53">
        <f t="shared" si="19"/>
        <v>2.5</v>
      </c>
      <c r="S129" s="53">
        <f>'Complexity of the crisis'!X130</f>
        <v>2.5</v>
      </c>
      <c r="T129" s="53">
        <f>'Complexity of the crisis'!AN130</f>
        <v>2.5</v>
      </c>
      <c r="U129" s="139" t="str">
        <f>VLOOKUP(C129,Lists!$C$3:$E$300,3,FALSE)</f>
        <v>Africa,Africa,Europe</v>
      </c>
      <c r="V129" s="140">
        <v>45564</v>
      </c>
    </row>
    <row r="130" spans="1:22" x14ac:dyDescent="0.35">
      <c r="A130" s="64" t="str">
        <f>'Crisis Indicator Data'!A128</f>
        <v>Rohingya Regional Crisis</v>
      </c>
      <c r="B130" s="55" t="str">
        <f>Lists!G128</f>
        <v>Rohingya Regional Crisis</v>
      </c>
      <c r="C130" s="64" t="str">
        <f>'Crisis Indicator Data'!C128</f>
        <v>REG011</v>
      </c>
      <c r="D130" s="64" t="str">
        <f>'Crisis Indicator Data'!D128</f>
        <v>Bangladesh,Myanmar</v>
      </c>
      <c r="E130" s="64" t="str">
        <f>'Crisis Indicator Data'!E128</f>
        <v>BGD,MMR</v>
      </c>
      <c r="F130" s="64">
        <f>'Crisis Indicator Data'!B128</f>
        <v>0</v>
      </c>
      <c r="G130" s="52">
        <f t="shared" si="15"/>
        <v>4.0999999999999996</v>
      </c>
      <c r="H130" s="65">
        <f t="shared" si="16"/>
        <v>5</v>
      </c>
      <c r="I130" s="131" t="str">
        <f t="shared" si="17"/>
        <v>Very High</v>
      </c>
      <c r="J130" s="133" t="str">
        <f>INDEX(Trends!$D$3:$D$404,MATCH(C130,Trends!$C$3:$C$404,0))</f>
        <v>Stable</v>
      </c>
      <c r="K130" s="123" t="str">
        <f>IF(Reliability!B128="x","x",(IF(ROUNDUP(Reliability!B128,0)=1,"Very High",IF(ROUNDUP(Reliability!B128,0)=2,"High",IF(ROUNDUP(Reliability!B128,0)=3,"Medium",IF(ROUNDUP(Reliability!B128,0)=4,"Low","Very Low"))))))</f>
        <v>High</v>
      </c>
      <c r="L130" s="54">
        <f t="shared" si="18"/>
        <v>3.9</v>
      </c>
      <c r="M130" s="66">
        <f>'Impact of the crisis'!N131</f>
        <v>1.3</v>
      </c>
      <c r="N130" s="66">
        <f>'Impact of the crisis'!AB131</f>
        <v>4.5999999999999996</v>
      </c>
      <c r="O130" s="54">
        <f>'Conditions of people affected'!R131</f>
        <v>4.0999999999999996</v>
      </c>
      <c r="P130" s="66">
        <f>'Conditions of people affected'!K131</f>
        <v>4.2</v>
      </c>
      <c r="Q130" s="66">
        <f>'Conditions of people affected'!Q131</f>
        <v>4</v>
      </c>
      <c r="R130" s="53">
        <f t="shared" si="19"/>
        <v>4.4000000000000004</v>
      </c>
      <c r="S130" s="53">
        <f>'Complexity of the crisis'!X131</f>
        <v>3.6</v>
      </c>
      <c r="T130" s="53">
        <f>'Complexity of the crisis'!AN131</f>
        <v>5</v>
      </c>
      <c r="U130" s="139" t="str">
        <f>VLOOKUP(C130,Lists!$C$3:$E$300,3,FALSE)</f>
        <v>Asia,Asia</v>
      </c>
      <c r="V130" s="140">
        <v>45560</v>
      </c>
    </row>
    <row r="131" spans="1:22" x14ac:dyDescent="0.35">
      <c r="A131" s="64" t="str">
        <f>'Crisis Indicator Data'!A129</f>
        <v>Southern Africa Regional Food Security Crisis</v>
      </c>
      <c r="B131" s="55" t="str">
        <f>Lists!G129</f>
        <v>Southern Africa Regional Food Security Crisis</v>
      </c>
      <c r="C131" s="64" t="str">
        <f>'Crisis Indicator Data'!C129</f>
        <v>REG012</v>
      </c>
      <c r="D131" s="64" t="str">
        <f>'Crisis Indicator Data'!D129</f>
        <v>Madagascar,Malawi,Namibia,Eswatini,Zambia,Zimbabwe,Tanzania</v>
      </c>
      <c r="E131" s="64" t="str">
        <f>'Crisis Indicator Data'!E129</f>
        <v>MDG,MWI,NAM,SWZ,ZMB,ZWE,TZA</v>
      </c>
      <c r="F131" s="64">
        <f>'Crisis Indicator Data'!B129</f>
        <v>0</v>
      </c>
      <c r="G131" s="52">
        <f t="shared" si="15"/>
        <v>3.8</v>
      </c>
      <c r="H131" s="65">
        <f t="shared" si="16"/>
        <v>4</v>
      </c>
      <c r="I131" s="131" t="str">
        <f t="shared" si="17"/>
        <v>High</v>
      </c>
      <c r="J131" s="133" t="str">
        <f>INDEX(Trends!$D$3:$D$404,MATCH(C131,Trends!$C$3:$C$404,0))</f>
        <v>Stable</v>
      </c>
      <c r="K131" s="123" t="str">
        <f>IF(Reliability!B129="x","x",(IF(ROUNDUP(Reliability!B129,0)=1,"Very High",IF(ROUNDUP(Reliability!B129,0)=2,"High",IF(ROUNDUP(Reliability!B129,0)=3,"Medium",IF(ROUNDUP(Reliability!B129,0)=4,"Low","Very Low"))))))</f>
        <v>Very High</v>
      </c>
      <c r="L131" s="54">
        <f t="shared" si="18"/>
        <v>3.8</v>
      </c>
      <c r="M131" s="66">
        <f>'Impact of the crisis'!N132</f>
        <v>4.2</v>
      </c>
      <c r="N131" s="66">
        <f>'Impact of the crisis'!AB132</f>
        <v>3.6</v>
      </c>
      <c r="O131" s="54">
        <f>'Conditions of people affected'!R132</f>
        <v>4</v>
      </c>
      <c r="P131" s="66">
        <f>'Conditions of people affected'!K132</f>
        <v>5</v>
      </c>
      <c r="Q131" s="66">
        <f>'Conditions of people affected'!Q132</f>
        <v>3</v>
      </c>
      <c r="R131" s="53">
        <f t="shared" si="19"/>
        <v>3.4</v>
      </c>
      <c r="S131" s="53">
        <f>'Complexity of the crisis'!X132</f>
        <v>2.7</v>
      </c>
      <c r="T131" s="53">
        <f>'Complexity of the crisis'!AN132</f>
        <v>4</v>
      </c>
      <c r="U131" s="139" t="str">
        <f>VLOOKUP(C131,Lists!$C$3:$E$300,3,FALSE)</f>
        <v>Africa,Africa,Africa,Africa,Africa,Africa,Africa</v>
      </c>
      <c r="V131" s="140">
        <v>45565</v>
      </c>
    </row>
    <row r="132" spans="1:22" x14ac:dyDescent="0.35">
      <c r="A132" s="64" t="str">
        <f>'Crisis Indicator Data'!A130</f>
        <v>Nagorno-Karabakh Conflict</v>
      </c>
      <c r="B132" s="55" t="str">
        <f>Lists!G130</f>
        <v>Regional Nagorno-Karabakh Conflict</v>
      </c>
      <c r="C132" s="64" t="str">
        <f>'Crisis Indicator Data'!C130</f>
        <v>REG013</v>
      </c>
      <c r="D132" s="64" t="str">
        <f>'Crisis Indicator Data'!D130</f>
        <v>Armenia,Azerbaijan</v>
      </c>
      <c r="E132" s="64" t="str">
        <f>'Crisis Indicator Data'!E130</f>
        <v>ARM,AZE</v>
      </c>
      <c r="F132" s="64">
        <f>'Crisis Indicator Data'!B130</f>
        <v>0</v>
      </c>
      <c r="G132" s="52">
        <f t="shared" si="15"/>
        <v>2.2999999999999998</v>
      </c>
      <c r="H132" s="65">
        <f t="shared" si="16"/>
        <v>3</v>
      </c>
      <c r="I132" s="131" t="str">
        <f t="shared" si="17"/>
        <v>Medium</v>
      </c>
      <c r="J132" s="133" t="str">
        <f>INDEX(Trends!$D$3:$D$404,MATCH(C132,Trends!$C$3:$C$404,0))</f>
        <v>Stable</v>
      </c>
      <c r="K132" s="123" t="str">
        <f>IF(Reliability!B130="x","x",(IF(ROUNDUP(Reliability!B130,0)=1,"Very High",IF(ROUNDUP(Reliability!B130,0)=2,"High",IF(ROUNDUP(Reliability!B130,0)=3,"Medium",IF(ROUNDUP(Reliability!B130,0)=4,"Low","Very Low"))))))</f>
        <v>High</v>
      </c>
      <c r="L132" s="54">
        <f t="shared" si="18"/>
        <v>2</v>
      </c>
      <c r="M132" s="66">
        <f>'Impact of the crisis'!N133</f>
        <v>1.7</v>
      </c>
      <c r="N132" s="66">
        <f>'Impact of the crisis'!AB133</f>
        <v>2.2000000000000002</v>
      </c>
      <c r="O132" s="54">
        <f>'Conditions of people affected'!R133</f>
        <v>2.5</v>
      </c>
      <c r="P132" s="66">
        <f>'Conditions of people affected'!K133</f>
        <v>2</v>
      </c>
      <c r="Q132" s="66">
        <f>'Conditions of people affected'!Q133</f>
        <v>3</v>
      </c>
      <c r="R132" s="53">
        <f t="shared" si="19"/>
        <v>2.2000000000000002</v>
      </c>
      <c r="S132" s="53">
        <f>'Complexity of the crisis'!X133</f>
        <v>2.2999999999999998</v>
      </c>
      <c r="T132" s="53">
        <f>'Complexity of the crisis'!AN133</f>
        <v>2</v>
      </c>
      <c r="U132" s="139" t="str">
        <f>VLOOKUP(C132,Lists!$C$3:$E$300,3,FALSE)</f>
        <v>Middle east,Middle east</v>
      </c>
      <c r="V132" s="140">
        <v>45473</v>
      </c>
    </row>
    <row r="133" spans="1:22" x14ac:dyDescent="0.35">
      <c r="A133" s="64" t="str">
        <f>'Crisis Indicator Data'!A131</f>
        <v>Eastern Africa Regional Drought Crisis</v>
      </c>
      <c r="B133" s="55" t="str">
        <f>Lists!G131</f>
        <v>Eastern Africa Regional Drought Crisis</v>
      </c>
      <c r="C133" s="64" t="str">
        <f>'Crisis Indicator Data'!C131</f>
        <v>REG014</v>
      </c>
      <c r="D133" s="64" t="str">
        <f>'Crisis Indicator Data'!D131</f>
        <v>Ethiopia,Somalia,Kenya</v>
      </c>
      <c r="E133" s="64" t="str">
        <f>'Crisis Indicator Data'!E131</f>
        <v>ETH,SOM,KEN</v>
      </c>
      <c r="F133" s="64" t="str">
        <f>'Crisis Indicator Data'!B131</f>
        <v>Drought</v>
      </c>
      <c r="G133" s="52">
        <f t="shared" ref="G133:G164" si="20">IF(OR(O133="x",L133="x"),"x",ROUND((5-GEOMEAN(((5-L133)/5*4+1),((5-O133)/5*4+1),((5-O133)/5*4+1)))/4*3.5+R133*0.3,1))</f>
        <v>4.4000000000000004</v>
      </c>
      <c r="H133" s="65">
        <f t="shared" ref="H133:H164" si="21">IF(G133="x","x",ROUNDUP(G133,0))</f>
        <v>5</v>
      </c>
      <c r="I133" s="131" t="str">
        <f t="shared" ref="I133:I164" si="22">IF(O133="x","x",IF(L133="x","x",(IF(H133=5,"Very High",IF(H133=4,"High",IF(H133=3,"Medium",IF(H133=2,"Low","Very Low")))))))</f>
        <v>Very High</v>
      </c>
      <c r="J133" s="133" t="str">
        <f>INDEX(Trends!$D$3:$D$404,MATCH(C133,Trends!$C$3:$C$404,0))</f>
        <v>Stable</v>
      </c>
      <c r="K133" s="123" t="str">
        <f>IF(Reliability!B131="x","x",(IF(ROUNDUP(Reliability!B131,0)=1,"Very High",IF(ROUNDUP(Reliability!B131,0)=2,"High",IF(ROUNDUP(Reliability!B131,0)=3,"Medium",IF(ROUNDUP(Reliability!B131,0)=4,"Low","Very Low"))))))</f>
        <v>High</v>
      </c>
      <c r="L133" s="54">
        <f t="shared" ref="L133:L164" si="23">IF(OR(N133="x",M133="x"),"x",ROUND((5-GEOMEAN(((5-M133)/5*4+1),((5-N133)/5*4+1),((5-N133)/5*4+1)))/4*5,1))</f>
        <v>4.2</v>
      </c>
      <c r="M133" s="66">
        <f>'Impact of the crisis'!N134</f>
        <v>4.5999999999999996</v>
      </c>
      <c r="N133" s="66">
        <f>'Impact of the crisis'!AB134</f>
        <v>3.9</v>
      </c>
      <c r="O133" s="54">
        <f>'Conditions of people affected'!R134</f>
        <v>4.5</v>
      </c>
      <c r="P133" s="66">
        <f>'Conditions of people affected'!K134</f>
        <v>5</v>
      </c>
      <c r="Q133" s="66">
        <f>'Conditions of people affected'!Q134</f>
        <v>4</v>
      </c>
      <c r="R133" s="53">
        <f t="shared" ref="R133:R164" si="24">IF(OR(T133="x",S133="x"),S133,ROUND((5-GEOMEAN(((5-S133)/5*4+1),((5-T133)/5*4+1)))/4*5,1))</f>
        <v>4.5</v>
      </c>
      <c r="S133" s="53">
        <f>'Complexity of the crisis'!X134</f>
        <v>3.7</v>
      </c>
      <c r="T133" s="53">
        <f>'Complexity of the crisis'!AN134</f>
        <v>5</v>
      </c>
      <c r="U133" s="139" t="str">
        <f>VLOOKUP(C133,Lists!$C$3:$E$300,3,FALSE)</f>
        <v>Africa,Africa,Africa</v>
      </c>
      <c r="V133" s="140">
        <v>45593</v>
      </c>
    </row>
    <row r="134" spans="1:22" x14ac:dyDescent="0.35">
      <c r="A134" s="64" t="str">
        <f>'Crisis Indicator Data'!A132</f>
        <v>Turkiye / Syria earthquake</v>
      </c>
      <c r="B134" s="55" t="str">
        <f>Lists!G132</f>
        <v>Turkiye / Syria earthquake (regional crisis)</v>
      </c>
      <c r="C134" s="64" t="str">
        <f>'Crisis Indicator Data'!C132</f>
        <v>REG015</v>
      </c>
      <c r="D134" s="64" t="str">
        <f>'Crisis Indicator Data'!D132</f>
        <v>Türkiye,Syria</v>
      </c>
      <c r="E134" s="64" t="str">
        <f>'Crisis Indicator Data'!E132</f>
        <v>TUR,SYR</v>
      </c>
      <c r="F134" s="64" t="str">
        <f>'Crisis Indicator Data'!B132</f>
        <v>Earthquake</v>
      </c>
      <c r="G134" s="52">
        <f t="shared" si="20"/>
        <v>3.6</v>
      </c>
      <c r="H134" s="65">
        <f t="shared" si="21"/>
        <v>4</v>
      </c>
      <c r="I134" s="131" t="str">
        <f t="shared" si="22"/>
        <v>High</v>
      </c>
      <c r="J134" s="133" t="str">
        <f>INDEX(Trends!$D$3:$D$404,MATCH(C134,Trends!$C$3:$C$404,0))</f>
        <v>Stable</v>
      </c>
      <c r="K134" s="123" t="str">
        <f>IF(Reliability!B132="x","x",(IF(ROUNDUP(Reliability!B132,0)=1,"Very High",IF(ROUNDUP(Reliability!B132,0)=2,"High",IF(ROUNDUP(Reliability!B132,0)=3,"Medium",IF(ROUNDUP(Reliability!B132,0)=4,"Low","Very Low"))))))</f>
        <v>Medium</v>
      </c>
      <c r="L134" s="54">
        <f t="shared" si="23"/>
        <v>3.4</v>
      </c>
      <c r="M134" s="66">
        <f>'Impact of the crisis'!N135</f>
        <v>2.6</v>
      </c>
      <c r="N134" s="66">
        <f>'Impact of the crisis'!AB135</f>
        <v>3.7</v>
      </c>
      <c r="O134" s="54">
        <f>'Conditions of people affected'!R135</f>
        <v>3.6</v>
      </c>
      <c r="P134" s="66">
        <f>'Conditions of people affected'!K135</f>
        <v>4.2</v>
      </c>
      <c r="Q134" s="66">
        <f>'Conditions of people affected'!Q135</f>
        <v>3</v>
      </c>
      <c r="R134" s="53">
        <f t="shared" si="24"/>
        <v>3.9</v>
      </c>
      <c r="S134" s="53">
        <f>'Complexity of the crisis'!X135</f>
        <v>3</v>
      </c>
      <c r="T134" s="53">
        <f>'Complexity of the crisis'!AN135</f>
        <v>4.5</v>
      </c>
      <c r="U134" s="139" t="str">
        <f>VLOOKUP(C134,Lists!$C$3:$E$300,3,FALSE)</f>
        <v>Middle east,Middle east</v>
      </c>
      <c r="V134" s="140">
        <v>45462</v>
      </c>
    </row>
    <row r="135" spans="1:22" x14ac:dyDescent="0.35">
      <c r="A135" s="64" t="str">
        <f>'Crisis Indicator Data'!A133</f>
        <v>Displacement from Russia-Ukraine conflict in Romania</v>
      </c>
      <c r="B135" s="55" t="str">
        <f>Lists!G133</f>
        <v>Displacement from Russia-Ukraine conflict</v>
      </c>
      <c r="C135" s="64" t="str">
        <f>'Crisis Indicator Data'!C133</f>
        <v>ROU002</v>
      </c>
      <c r="D135" s="64" t="str">
        <f>'Crisis Indicator Data'!D133</f>
        <v>Romania</v>
      </c>
      <c r="E135" s="64" t="str">
        <f>'Crisis Indicator Data'!E133</f>
        <v>ROU</v>
      </c>
      <c r="F135" s="64" t="str">
        <f>'Crisis Indicator Data'!B133</f>
        <v>Conflict,Displacement</v>
      </c>
      <c r="G135" s="52">
        <f t="shared" si="20"/>
        <v>1.9</v>
      </c>
      <c r="H135" s="65">
        <f t="shared" si="21"/>
        <v>2</v>
      </c>
      <c r="I135" s="131" t="str">
        <f t="shared" si="22"/>
        <v>Low</v>
      </c>
      <c r="J135" s="133" t="str">
        <f>INDEX(Trends!$D$3:$D$404,MATCH(C135,Trends!$C$3:$C$404,0))</f>
        <v>Increasing</v>
      </c>
      <c r="K135" s="123" t="str">
        <f>IF(Reliability!B133="x","x",(IF(ROUNDUP(Reliability!B133,0)=1,"Very High",IF(ROUNDUP(Reliability!B133,0)=2,"High",IF(ROUNDUP(Reliability!B133,0)=3,"Medium",IF(ROUNDUP(Reliability!B133,0)=4,"Low","Very Low"))))))</f>
        <v>Very High</v>
      </c>
      <c r="L135" s="54">
        <f t="shared" si="23"/>
        <v>3</v>
      </c>
      <c r="M135" s="66">
        <f>'Impact of the crisis'!N136</f>
        <v>4.5999999999999996</v>
      </c>
      <c r="N135" s="66">
        <f>'Impact of the crisis'!AB136</f>
        <v>1.7</v>
      </c>
      <c r="O135" s="54">
        <f>'Conditions of people affected'!R136</f>
        <v>1.55</v>
      </c>
      <c r="P135" s="66">
        <f>'Conditions of people affected'!K136</f>
        <v>2.1</v>
      </c>
      <c r="Q135" s="66">
        <f>'Conditions of people affected'!Q136</f>
        <v>1</v>
      </c>
      <c r="R135" s="53">
        <f t="shared" si="24"/>
        <v>1.3</v>
      </c>
      <c r="S135" s="53">
        <f>'Complexity of the crisis'!X136</f>
        <v>1</v>
      </c>
      <c r="T135" s="53">
        <f>'Complexity of the crisis'!AN136</f>
        <v>1.5</v>
      </c>
      <c r="U135" s="139" t="str">
        <f>VLOOKUP(C135,Lists!$C$3:$E$300,3,FALSE)</f>
        <v>Europe</v>
      </c>
      <c r="V135" s="140">
        <v>45656</v>
      </c>
    </row>
    <row r="136" spans="1:22" x14ac:dyDescent="0.35">
      <c r="A136" s="64" t="str">
        <f>'Crisis Indicator Data'!A134</f>
        <v>Displacement from Russia-Ukraine conflict in Russia</v>
      </c>
      <c r="B136" s="55" t="str">
        <f>Lists!G134</f>
        <v>Displacement from Russia-Ukraine conflict</v>
      </c>
      <c r="C136" s="64" t="str">
        <f>'Crisis Indicator Data'!C134</f>
        <v>RUS002</v>
      </c>
      <c r="D136" s="64" t="str">
        <f>'Crisis Indicator Data'!D134</f>
        <v>Russia</v>
      </c>
      <c r="E136" s="64" t="str">
        <f>'Crisis Indicator Data'!E134</f>
        <v>RUS</v>
      </c>
      <c r="F136" s="64" t="str">
        <f>'Crisis Indicator Data'!B134</f>
        <v>Conflict,Displacement</v>
      </c>
      <c r="G136" s="52">
        <f t="shared" si="20"/>
        <v>2.8</v>
      </c>
      <c r="H136" s="65">
        <f t="shared" si="21"/>
        <v>3</v>
      </c>
      <c r="I136" s="131" t="str">
        <f t="shared" si="22"/>
        <v>Medium</v>
      </c>
      <c r="J136" s="133" t="str">
        <f>INDEX(Trends!$D$3:$D$404,MATCH(C136,Trends!$C$3:$C$404,0))</f>
        <v>Stable</v>
      </c>
      <c r="K136" s="123" t="str">
        <f>IF(Reliability!B134="x","x",(IF(ROUNDUP(Reliability!B134,0)=1,"Very High",IF(ROUNDUP(Reliability!B134,0)=2,"High",IF(ROUNDUP(Reliability!B134,0)=3,"Medium",IF(ROUNDUP(Reliability!B134,0)=4,"Low","Very Low"))))))</f>
        <v>High</v>
      </c>
      <c r="L136" s="54">
        <f t="shared" si="23"/>
        <v>3.6</v>
      </c>
      <c r="M136" s="66">
        <f>'Impact of the crisis'!N137</f>
        <v>5</v>
      </c>
      <c r="N136" s="66">
        <f>'Impact of the crisis'!AB137</f>
        <v>2.2999999999999998</v>
      </c>
      <c r="O136" s="54">
        <f>'Conditions of people affected'!R137</f>
        <v>2.25</v>
      </c>
      <c r="P136" s="66">
        <f>'Conditions of people affected'!K137</f>
        <v>3.5</v>
      </c>
      <c r="Q136" s="66">
        <f>'Conditions of people affected'!Q137</f>
        <v>1</v>
      </c>
      <c r="R136" s="53">
        <f t="shared" si="24"/>
        <v>3</v>
      </c>
      <c r="S136" s="53">
        <f>'Complexity of the crisis'!X137</f>
        <v>3.4</v>
      </c>
      <c r="T136" s="53">
        <f>'Complexity of the crisis'!AN137</f>
        <v>2.5</v>
      </c>
      <c r="U136" s="139" t="str">
        <f>VLOOKUP(C136,Lists!$C$3:$E$300,3,FALSE)</f>
        <v>Europe</v>
      </c>
      <c r="V136" s="140">
        <v>45656</v>
      </c>
    </row>
    <row r="137" spans="1:22" x14ac:dyDescent="0.35">
      <c r="A137" s="64" t="str">
        <f>'Crisis Indicator Data'!A135</f>
        <v>Burundi and DRC refugees in Rwanda</v>
      </c>
      <c r="B137" s="55" t="str">
        <f>Lists!G135</f>
        <v>Refugees</v>
      </c>
      <c r="C137" s="64" t="str">
        <f>'Crisis Indicator Data'!C135</f>
        <v>RWA002</v>
      </c>
      <c r="D137" s="64" t="str">
        <f>'Crisis Indicator Data'!D135</f>
        <v>Rwanda</v>
      </c>
      <c r="E137" s="64" t="str">
        <f>'Crisis Indicator Data'!E135</f>
        <v>RWA</v>
      </c>
      <c r="F137" s="64" t="str">
        <f>'Crisis Indicator Data'!B135</f>
        <v>Displacement</v>
      </c>
      <c r="G137" s="52">
        <f t="shared" si="20"/>
        <v>2.4</v>
      </c>
      <c r="H137" s="65">
        <f t="shared" si="21"/>
        <v>3</v>
      </c>
      <c r="I137" s="131" t="str">
        <f t="shared" si="22"/>
        <v>Medium</v>
      </c>
      <c r="J137" s="133" t="str">
        <f>INDEX(Trends!$D$3:$D$404,MATCH(C137,Trends!$C$3:$C$404,0))</f>
        <v>Stable</v>
      </c>
      <c r="K137" s="123" t="str">
        <f>IF(Reliability!B135="x","x",(IF(ROUNDUP(Reliability!B135,0)=1,"Very High",IF(ROUNDUP(Reliability!B135,0)=2,"High",IF(ROUNDUP(Reliability!B135,0)=3,"Medium",IF(ROUNDUP(Reliability!B135,0)=4,"Low","Very Low"))))))</f>
        <v>Medium</v>
      </c>
      <c r="L137" s="54">
        <f t="shared" si="23"/>
        <v>2.5</v>
      </c>
      <c r="M137" s="66">
        <f>'Impact of the crisis'!N138</f>
        <v>2.2000000000000002</v>
      </c>
      <c r="N137" s="66">
        <f>'Impact of the crisis'!AB138</f>
        <v>2.7</v>
      </c>
      <c r="O137" s="54">
        <f>'Conditions of people affected'!R138</f>
        <v>2.4500000000000002</v>
      </c>
      <c r="P137" s="66">
        <f>'Conditions of people affected'!K138</f>
        <v>1.9</v>
      </c>
      <c r="Q137" s="66">
        <f>'Conditions of people affected'!Q138</f>
        <v>3</v>
      </c>
      <c r="R137" s="53">
        <f t="shared" si="24"/>
        <v>2.2999999999999998</v>
      </c>
      <c r="S137" s="53">
        <f>'Complexity of the crisis'!X138</f>
        <v>3</v>
      </c>
      <c r="T137" s="53">
        <f>'Complexity of the crisis'!AN138</f>
        <v>1.5</v>
      </c>
      <c r="U137" s="139" t="str">
        <f>VLOOKUP(C137,Lists!$C$3:$E$300,3,FALSE)</f>
        <v>Africa</v>
      </c>
      <c r="V137" s="140">
        <v>45645</v>
      </c>
    </row>
    <row r="138" spans="1:22" x14ac:dyDescent="0.35">
      <c r="A138" s="64" t="str">
        <f>'Crisis Indicator Data'!A136</f>
        <v>Complex crisis in Sudan</v>
      </c>
      <c r="B138" s="55" t="str">
        <f>Lists!G136</f>
        <v>Complex crisis</v>
      </c>
      <c r="C138" s="64" t="str">
        <f>'Crisis Indicator Data'!C136</f>
        <v>SDN001</v>
      </c>
      <c r="D138" s="64" t="str">
        <f>'Crisis Indicator Data'!D136</f>
        <v>Sudan</v>
      </c>
      <c r="E138" s="64" t="str">
        <f>'Crisis Indicator Data'!E136</f>
        <v>SDN</v>
      </c>
      <c r="F138" s="64" t="str">
        <f>'Crisis Indicator Data'!B136</f>
        <v>Displacement,Violence,Floods</v>
      </c>
      <c r="G138" s="52">
        <f t="shared" si="20"/>
        <v>4.9000000000000004</v>
      </c>
      <c r="H138" s="65">
        <f t="shared" si="21"/>
        <v>5</v>
      </c>
      <c r="I138" s="131" t="str">
        <f t="shared" si="22"/>
        <v>Very High</v>
      </c>
      <c r="J138" s="133" t="str">
        <f>INDEX(Trends!$D$3:$D$404,MATCH(C138,Trends!$C$3:$C$404,0))</f>
        <v>Stable</v>
      </c>
      <c r="K138" s="123" t="str">
        <f>IF(Reliability!B136="x","x",(IF(ROUNDUP(Reliability!B136,0)=1,"Very High",IF(ROUNDUP(Reliability!B136,0)=2,"High",IF(ROUNDUP(Reliability!B136,0)=3,"Medium",IF(ROUNDUP(Reliability!B136,0)=4,"Low","Very Low"))))))</f>
        <v>High</v>
      </c>
      <c r="L138" s="54">
        <f t="shared" si="23"/>
        <v>5</v>
      </c>
      <c r="M138" s="66">
        <f>'Impact of the crisis'!N139</f>
        <v>5</v>
      </c>
      <c r="N138" s="66">
        <f>'Impact of the crisis'!AB139</f>
        <v>5</v>
      </c>
      <c r="O138" s="54">
        <f>'Conditions of people affected'!R139</f>
        <v>5</v>
      </c>
      <c r="P138" s="66">
        <f>'Conditions of people affected'!K139</f>
        <v>5</v>
      </c>
      <c r="Q138" s="66">
        <f>'Conditions of people affected'!Q139</f>
        <v>5</v>
      </c>
      <c r="R138" s="53">
        <f t="shared" si="24"/>
        <v>4.5999999999999996</v>
      </c>
      <c r="S138" s="53">
        <f>'Complexity of the crisis'!X139</f>
        <v>4.2</v>
      </c>
      <c r="T138" s="53">
        <f>'Complexity of the crisis'!AN139</f>
        <v>5</v>
      </c>
      <c r="U138" s="139" t="str">
        <f>VLOOKUP(C138,Lists!$C$3:$E$300,3,FALSE)</f>
        <v>Africa</v>
      </c>
      <c r="V138" s="140">
        <v>45643</v>
      </c>
    </row>
    <row r="139" spans="1:22" x14ac:dyDescent="0.35">
      <c r="A139" s="67" t="str">
        <f>'Crisis Indicator Data'!A137</f>
        <v>Refugees in Sudan</v>
      </c>
      <c r="B139" s="55" t="str">
        <f>Lists!G137</f>
        <v>Refugees</v>
      </c>
      <c r="C139" s="67" t="str">
        <f>'Crisis Indicator Data'!C137</f>
        <v>SDN005</v>
      </c>
      <c r="D139" s="67" t="str">
        <f>'Crisis Indicator Data'!D137</f>
        <v>Sudan</v>
      </c>
      <c r="E139" s="67" t="str">
        <f>'Crisis Indicator Data'!E137</f>
        <v>SDN</v>
      </c>
      <c r="F139" s="67" t="str">
        <f>'Crisis Indicator Data'!B137</f>
        <v>Displacement</v>
      </c>
      <c r="G139" s="52">
        <f t="shared" si="20"/>
        <v>3.1</v>
      </c>
      <c r="H139" s="68">
        <f t="shared" si="21"/>
        <v>4</v>
      </c>
      <c r="I139" s="132" t="str">
        <f t="shared" si="22"/>
        <v>High</v>
      </c>
      <c r="J139" s="133" t="str">
        <f>INDEX(Trends!$D$3:$D$404,MATCH(C139,Trends!$C$3:$C$404,0))</f>
        <v>Decreasing</v>
      </c>
      <c r="K139" s="123" t="str">
        <f>IF(Reliability!B137="x","x",(IF(ROUNDUP(Reliability!B137,0)=1,"Very High",IF(ROUNDUP(Reliability!B137,0)=2,"High",IF(ROUNDUP(Reliability!B137,0)=3,"Medium",IF(ROUNDUP(Reliability!B137,0)=4,"Low","Very Low"))))))</f>
        <v>Very High</v>
      </c>
      <c r="L139" s="54">
        <f t="shared" si="23"/>
        <v>3.6</v>
      </c>
      <c r="M139" s="69">
        <f>'Impact of the crisis'!N140</f>
        <v>5</v>
      </c>
      <c r="N139" s="69">
        <f>'Impact of the crisis'!AB140</f>
        <v>2.5</v>
      </c>
      <c r="O139" s="54">
        <f>'Conditions of people affected'!R140</f>
        <v>2.6</v>
      </c>
      <c r="P139" s="69">
        <f>'Conditions of people affected'!K140</f>
        <v>3.2</v>
      </c>
      <c r="Q139" s="69">
        <f>'Conditions of people affected'!Q140</f>
        <v>2</v>
      </c>
      <c r="R139" s="53">
        <f t="shared" si="24"/>
        <v>3.5</v>
      </c>
      <c r="S139" s="53">
        <f>'Complexity of the crisis'!X140</f>
        <v>4.2</v>
      </c>
      <c r="T139" s="53">
        <f>'Complexity of the crisis'!AN140</f>
        <v>2.5</v>
      </c>
      <c r="U139" s="139" t="str">
        <f>VLOOKUP(C139,Lists!$C$3:$E$300,3,FALSE)</f>
        <v>Africa</v>
      </c>
      <c r="V139" s="140">
        <v>45643</v>
      </c>
    </row>
    <row r="140" spans="1:22" x14ac:dyDescent="0.35">
      <c r="A140" s="67" t="str">
        <f>'Crisis Indicator Data'!A138</f>
        <v>Drought in Senegal</v>
      </c>
      <c r="B140" s="55" t="str">
        <f>Lists!G138</f>
        <v>Drought</v>
      </c>
      <c r="C140" s="67" t="str">
        <f>'Crisis Indicator Data'!C138</f>
        <v>SEN002</v>
      </c>
      <c r="D140" s="67" t="str">
        <f>'Crisis Indicator Data'!D138</f>
        <v>Senegal</v>
      </c>
      <c r="E140" s="67" t="str">
        <f>'Crisis Indicator Data'!E138</f>
        <v>SEN</v>
      </c>
      <c r="F140" s="67" t="str">
        <f>'Crisis Indicator Data'!B138</f>
        <v>Drought</v>
      </c>
      <c r="G140" s="52">
        <f t="shared" si="20"/>
        <v>2.2999999999999998</v>
      </c>
      <c r="H140" s="68">
        <f t="shared" si="21"/>
        <v>3</v>
      </c>
      <c r="I140" s="132" t="str">
        <f t="shared" si="22"/>
        <v>Medium</v>
      </c>
      <c r="J140" s="133" t="str">
        <f>INDEX(Trends!$D$3:$D$404,MATCH(C140,Trends!$C$3:$C$404,0))</f>
        <v>Stable</v>
      </c>
      <c r="K140" s="123" t="str">
        <f>IF(Reliability!B138="x","x",(IF(ROUNDUP(Reliability!B138,0)=1,"Very High",IF(ROUNDUP(Reliability!B138,0)=2,"High",IF(ROUNDUP(Reliability!B138,0)=3,"Medium",IF(ROUNDUP(Reliability!B138,0)=4,"Low","Very Low"))))))</f>
        <v>High</v>
      </c>
      <c r="L140" s="54">
        <f t="shared" si="23"/>
        <v>2.8</v>
      </c>
      <c r="M140" s="69">
        <f>'Impact of the crisis'!N141</f>
        <v>4.5</v>
      </c>
      <c r="N140" s="69">
        <f>'Impact of the crisis'!AB141</f>
        <v>1.5</v>
      </c>
      <c r="O140" s="54">
        <f>'Conditions of people affected'!R141</f>
        <v>2.4500000000000002</v>
      </c>
      <c r="P140" s="69">
        <f>'Conditions of people affected'!K141</f>
        <v>2.9</v>
      </c>
      <c r="Q140" s="69">
        <f>'Conditions of people affected'!Q141</f>
        <v>2</v>
      </c>
      <c r="R140" s="53">
        <f t="shared" si="24"/>
        <v>1.7</v>
      </c>
      <c r="S140" s="53">
        <f>'Complexity of the crisis'!X141</f>
        <v>2.2999999999999998</v>
      </c>
      <c r="T140" s="53">
        <f>'Complexity of the crisis'!AN141</f>
        <v>1</v>
      </c>
      <c r="U140" s="139" t="str">
        <f>VLOOKUP(C140,Lists!$C$3:$E$300,3,FALSE)</f>
        <v>Africa</v>
      </c>
      <c r="V140" s="140">
        <v>45653</v>
      </c>
    </row>
    <row r="141" spans="1:22" x14ac:dyDescent="0.35">
      <c r="A141" s="67" t="str">
        <f>'Crisis Indicator Data'!A139</f>
        <v>Complex crisis in El Salvador</v>
      </c>
      <c r="B141" s="55" t="str">
        <f>Lists!G139</f>
        <v>Complex crisis</v>
      </c>
      <c r="C141" s="67" t="str">
        <f>'Crisis Indicator Data'!C139</f>
        <v>SLV001</v>
      </c>
      <c r="D141" s="67" t="str">
        <f>'Crisis Indicator Data'!D139</f>
        <v>El Salvador</v>
      </c>
      <c r="E141" s="67" t="str">
        <f>'Crisis Indicator Data'!E139</f>
        <v>SLV</v>
      </c>
      <c r="F141" s="67" t="str">
        <f>'Crisis Indicator Data'!B139</f>
        <v>Displacement,Violence,Floods,Drought</v>
      </c>
      <c r="G141" s="52">
        <f t="shared" si="20"/>
        <v>3.1</v>
      </c>
      <c r="H141" s="68">
        <f t="shared" si="21"/>
        <v>4</v>
      </c>
      <c r="I141" s="132" t="str">
        <f t="shared" si="22"/>
        <v>High</v>
      </c>
      <c r="J141" s="133" t="str">
        <f>INDEX(Trends!$D$3:$D$404,MATCH(C141,Trends!$C$3:$C$404,0))</f>
        <v>Stable</v>
      </c>
      <c r="K141" s="123" t="str">
        <f>IF(Reliability!B139="x","x",(IF(ROUNDUP(Reliability!B139,0)=1,"Very High",IF(ROUNDUP(Reliability!B139,0)=2,"High",IF(ROUNDUP(Reliability!B139,0)=3,"Medium",IF(ROUNDUP(Reliability!B139,0)=4,"Low","Very Low"))))))</f>
        <v>High</v>
      </c>
      <c r="L141" s="54">
        <f t="shared" si="23"/>
        <v>2.9</v>
      </c>
      <c r="M141" s="69">
        <f>'Impact of the crisis'!N142</f>
        <v>3.7</v>
      </c>
      <c r="N141" s="69">
        <f>'Impact of the crisis'!AB142</f>
        <v>2.4</v>
      </c>
      <c r="O141" s="54">
        <f>'Conditions of people affected'!R142</f>
        <v>3.7</v>
      </c>
      <c r="P141" s="69">
        <f>'Conditions of people affected'!K142</f>
        <v>3.4</v>
      </c>
      <c r="Q141" s="69">
        <f>'Conditions of people affected'!Q142</f>
        <v>4</v>
      </c>
      <c r="R141" s="53">
        <f t="shared" si="24"/>
        <v>2.2999999999999998</v>
      </c>
      <c r="S141" s="53">
        <f>'Complexity of the crisis'!X142</f>
        <v>2.1</v>
      </c>
      <c r="T141" s="53">
        <f>'Complexity of the crisis'!AN142</f>
        <v>2.5</v>
      </c>
      <c r="U141" s="139" t="str">
        <f>VLOOKUP(C141,Lists!$C$3:$E$300,3,FALSE)</f>
        <v>Americas</v>
      </c>
      <c r="V141" s="140">
        <v>45610</v>
      </c>
    </row>
    <row r="142" spans="1:22" x14ac:dyDescent="0.35">
      <c r="A142" s="67" t="str">
        <f>'Crisis Indicator Data'!A140</f>
        <v>Complex crisis in Somalia</v>
      </c>
      <c r="B142" s="55" t="str">
        <f>Lists!G140</f>
        <v>Complex crisis</v>
      </c>
      <c r="C142" s="67" t="str">
        <f>'Crisis Indicator Data'!C140</f>
        <v>SOM001</v>
      </c>
      <c r="D142" s="67" t="str">
        <f>'Crisis Indicator Data'!D140</f>
        <v>Somalia</v>
      </c>
      <c r="E142" s="67" t="str">
        <f>'Crisis Indicator Data'!E140</f>
        <v>SOM</v>
      </c>
      <c r="F142" s="67" t="str">
        <f>'Crisis Indicator Data'!B140</f>
        <v>Conflict,Displacement,Floods,Drought</v>
      </c>
      <c r="G142" s="52">
        <f t="shared" si="20"/>
        <v>4.7</v>
      </c>
      <c r="H142" s="68">
        <f t="shared" si="21"/>
        <v>5</v>
      </c>
      <c r="I142" s="132" t="str">
        <f t="shared" si="22"/>
        <v>Very High</v>
      </c>
      <c r="J142" s="133" t="str">
        <f>INDEX(Trends!$D$3:$D$404,MATCH(C142,Trends!$C$3:$C$404,0))</f>
        <v>Stable</v>
      </c>
      <c r="K142" s="123" t="str">
        <f>IF(Reliability!B140="x","x",(IF(ROUNDUP(Reliability!B140,0)=1,"Very High",IF(ROUNDUP(Reliability!B140,0)=2,"High",IF(ROUNDUP(Reliability!B140,0)=3,"Medium",IF(ROUNDUP(Reliability!B140,0)=4,"Low","Very Low"))))))</f>
        <v>Very High</v>
      </c>
      <c r="L142" s="54">
        <f t="shared" si="23"/>
        <v>4.8</v>
      </c>
      <c r="M142" s="69">
        <f>'Impact of the crisis'!N143</f>
        <v>4.7</v>
      </c>
      <c r="N142" s="69">
        <f>'Impact of the crisis'!AB143</f>
        <v>4.9000000000000004</v>
      </c>
      <c r="O142" s="54">
        <f>'Conditions of people affected'!R143</f>
        <v>4.8499999999999996</v>
      </c>
      <c r="P142" s="69">
        <f>'Conditions of people affected'!K143</f>
        <v>4.7</v>
      </c>
      <c r="Q142" s="69">
        <f>'Conditions of people affected'!Q143</f>
        <v>5</v>
      </c>
      <c r="R142" s="53">
        <f t="shared" si="24"/>
        <v>4.5</v>
      </c>
      <c r="S142" s="53">
        <f>'Complexity of the crisis'!X143</f>
        <v>3.8</v>
      </c>
      <c r="T142" s="53">
        <f>'Complexity of the crisis'!AN143</f>
        <v>5</v>
      </c>
      <c r="U142" s="139" t="str">
        <f>VLOOKUP(C142,Lists!$C$3:$E$300,3,FALSE)</f>
        <v>Africa</v>
      </c>
      <c r="V142" s="140">
        <v>45645</v>
      </c>
    </row>
    <row r="143" spans="1:22" x14ac:dyDescent="0.35">
      <c r="A143" s="67" t="str">
        <f>'Crisis Indicator Data'!A141</f>
        <v>Mixed Migration Flows in Somalia</v>
      </c>
      <c r="B143" s="55" t="str">
        <f>Lists!G141</f>
        <v>Mixed Migration</v>
      </c>
      <c r="C143" s="67" t="str">
        <f>'Crisis Indicator Data'!C141</f>
        <v>SOM002</v>
      </c>
      <c r="D143" s="67" t="str">
        <f>'Crisis Indicator Data'!D141</f>
        <v>Somalia</v>
      </c>
      <c r="E143" s="67" t="str">
        <f>'Crisis Indicator Data'!E141</f>
        <v>SOM</v>
      </c>
      <c r="F143" s="67" t="str">
        <f>'Crisis Indicator Data'!B141</f>
        <v>Displacement</v>
      </c>
      <c r="G143" s="52">
        <f t="shared" si="20"/>
        <v>2</v>
      </c>
      <c r="H143" s="68">
        <f t="shared" si="21"/>
        <v>2</v>
      </c>
      <c r="I143" s="132" t="str">
        <f t="shared" si="22"/>
        <v>Low</v>
      </c>
      <c r="J143" s="133" t="str">
        <f>INDEX(Trends!$D$3:$D$404,MATCH(C143,Trends!$C$3:$C$404,0))</f>
        <v>Decreasing</v>
      </c>
      <c r="K143" s="123" t="str">
        <f>IF(Reliability!B141="x","x",(IF(ROUNDUP(Reliability!B141,0)=1,"Very High",IF(ROUNDUP(Reliability!B141,0)=2,"High",IF(ROUNDUP(Reliability!B141,0)=3,"Medium",IF(ROUNDUP(Reliability!B141,0)=4,"Low","Very Low"))))))</f>
        <v>Very High</v>
      </c>
      <c r="L143" s="54">
        <f t="shared" si="23"/>
        <v>2</v>
      </c>
      <c r="M143" s="69">
        <f>'Impact of the crisis'!N144</f>
        <v>1.5</v>
      </c>
      <c r="N143" s="69">
        <f>'Impact of the crisis'!AB144</f>
        <v>2.2999999999999998</v>
      </c>
      <c r="O143" s="54">
        <f>'Conditions of people affected'!R144</f>
        <v>1</v>
      </c>
      <c r="P143" s="69">
        <f>'Conditions of people affected'!K144</f>
        <v>1</v>
      </c>
      <c r="Q143" s="69">
        <f>'Conditions of people affected'!Q144</f>
        <v>1</v>
      </c>
      <c r="R143" s="53">
        <f t="shared" si="24"/>
        <v>3.4</v>
      </c>
      <c r="S143" s="53">
        <f>'Complexity of the crisis'!X144</f>
        <v>3.8</v>
      </c>
      <c r="T143" s="53">
        <f>'Complexity of the crisis'!AN144</f>
        <v>3</v>
      </c>
      <c r="U143" s="139" t="str">
        <f>VLOOKUP(C143,Lists!$C$3:$E$300,3,FALSE)</f>
        <v>Africa</v>
      </c>
      <c r="V143" s="140">
        <v>45645</v>
      </c>
    </row>
    <row r="144" spans="1:22" x14ac:dyDescent="0.35">
      <c r="A144" s="67" t="str">
        <f>'Crisis Indicator Data'!A142</f>
        <v>Complex crisis in South Sudan</v>
      </c>
      <c r="B144" s="55" t="str">
        <f>Lists!G142</f>
        <v>Complex crisis</v>
      </c>
      <c r="C144" s="67" t="str">
        <f>'Crisis Indicator Data'!C142</f>
        <v>SSD001</v>
      </c>
      <c r="D144" s="67" t="str">
        <f>'Crisis Indicator Data'!D142</f>
        <v>South Sudan</v>
      </c>
      <c r="E144" s="67" t="str">
        <f>'Crisis Indicator Data'!E142</f>
        <v>SSD</v>
      </c>
      <c r="F144" s="67" t="str">
        <f>'Crisis Indicator Data'!B142</f>
        <v>Conflict,Floods,Displacement</v>
      </c>
      <c r="G144" s="52">
        <f t="shared" si="20"/>
        <v>4.5</v>
      </c>
      <c r="H144" s="68">
        <f t="shared" si="21"/>
        <v>5</v>
      </c>
      <c r="I144" s="132" t="str">
        <f t="shared" si="22"/>
        <v>Very High</v>
      </c>
      <c r="J144" s="133" t="str">
        <f>INDEX(Trends!$D$3:$D$404,MATCH(C144,Trends!$C$3:$C$404,0))</f>
        <v>Increasing</v>
      </c>
      <c r="K144" s="123" t="str">
        <f>IF(Reliability!B142="x","x",(IF(ROUNDUP(Reliability!B142,0)=1,"Very High",IF(ROUNDUP(Reliability!B142,0)=2,"High",IF(ROUNDUP(Reliability!B142,0)=3,"Medium",IF(ROUNDUP(Reliability!B142,0)=4,"Low","Very Low"))))))</f>
        <v>Very High</v>
      </c>
      <c r="L144" s="54">
        <f t="shared" si="23"/>
        <v>4.5</v>
      </c>
      <c r="M144" s="69">
        <f>'Impact of the crisis'!N145</f>
        <v>4.5999999999999996</v>
      </c>
      <c r="N144" s="69">
        <f>'Impact of the crisis'!AB145</f>
        <v>4.4000000000000004</v>
      </c>
      <c r="O144" s="54">
        <f>'Conditions of people affected'!R145</f>
        <v>4.45</v>
      </c>
      <c r="P144" s="69">
        <f>'Conditions of people affected'!K145</f>
        <v>4.9000000000000004</v>
      </c>
      <c r="Q144" s="69">
        <f>'Conditions of people affected'!Q145</f>
        <v>4</v>
      </c>
      <c r="R144" s="53">
        <f t="shared" si="24"/>
        <v>4.5</v>
      </c>
      <c r="S144" s="53">
        <f>'Complexity of the crisis'!X145</f>
        <v>3.7</v>
      </c>
      <c r="T144" s="53">
        <f>'Complexity of the crisis'!AN145</f>
        <v>5</v>
      </c>
      <c r="U144" s="139" t="str">
        <f>VLOOKUP(C144,Lists!$C$3:$E$300,3,FALSE)</f>
        <v>Africa</v>
      </c>
      <c r="V144" s="140">
        <v>45645</v>
      </c>
    </row>
    <row r="145" spans="1:22" x14ac:dyDescent="0.35">
      <c r="A145" s="67" t="str">
        <f>'Crisis Indicator Data'!A143</f>
        <v>Displacement from Russia-Ukraine conflict in Slovakia</v>
      </c>
      <c r="B145" s="55" t="str">
        <f>Lists!G143</f>
        <v>Displacement from Russia-Ukraine conflict</v>
      </c>
      <c r="C145" s="67" t="str">
        <f>'Crisis Indicator Data'!C143</f>
        <v>SVK002</v>
      </c>
      <c r="D145" s="67" t="str">
        <f>'Crisis Indicator Data'!D143</f>
        <v>Slovakia</v>
      </c>
      <c r="E145" s="67" t="str">
        <f>'Crisis Indicator Data'!E143</f>
        <v>SVK</v>
      </c>
      <c r="F145" s="67" t="str">
        <f>'Crisis Indicator Data'!B143</f>
        <v>Displacement,Conflict</v>
      </c>
      <c r="G145" s="52">
        <f t="shared" si="20"/>
        <v>1.7</v>
      </c>
      <c r="H145" s="68">
        <f t="shared" si="21"/>
        <v>2</v>
      </c>
      <c r="I145" s="132" t="str">
        <f t="shared" si="22"/>
        <v>Low</v>
      </c>
      <c r="J145" s="133" t="str">
        <f>INDEX(Trends!$D$3:$D$404,MATCH(C145,Trends!$C$3:$C$404,0))</f>
        <v>Increasing</v>
      </c>
      <c r="K145" s="123" t="str">
        <f>IF(Reliability!B143="x","x",(IF(ROUNDUP(Reliability!B143,0)=1,"Very High",IF(ROUNDUP(Reliability!B143,0)=2,"High",IF(ROUNDUP(Reliability!B143,0)=3,"Medium",IF(ROUNDUP(Reliability!B143,0)=4,"Low","Very Low"))))))</f>
        <v>Very High</v>
      </c>
      <c r="L145" s="54">
        <f t="shared" si="23"/>
        <v>2.5</v>
      </c>
      <c r="M145" s="69">
        <f>'Impact of the crisis'!N146</f>
        <v>3.8</v>
      </c>
      <c r="N145" s="69">
        <f>'Impact of the crisis'!AB146</f>
        <v>1.6</v>
      </c>
      <c r="O145" s="54">
        <f>'Conditions of people affected'!R146</f>
        <v>1.45</v>
      </c>
      <c r="P145" s="69">
        <f>'Conditions of people affected'!K146</f>
        <v>1.9</v>
      </c>
      <c r="Q145" s="69">
        <f>'Conditions of people affected'!Q146</f>
        <v>1</v>
      </c>
      <c r="R145" s="53">
        <f t="shared" si="24"/>
        <v>1.3</v>
      </c>
      <c r="S145" s="53">
        <f>'Complexity of the crisis'!X146</f>
        <v>1</v>
      </c>
      <c r="T145" s="53">
        <f>'Complexity of the crisis'!AN146</f>
        <v>1.5</v>
      </c>
      <c r="U145" s="139" t="str">
        <f>VLOOKUP(C145,Lists!$C$3:$E$300,3,FALSE)</f>
        <v>Europe</v>
      </c>
      <c r="V145" s="140">
        <v>45656</v>
      </c>
    </row>
    <row r="146" spans="1:22" x14ac:dyDescent="0.35">
      <c r="A146" s="67" t="str">
        <f>'Crisis Indicator Data'!A144</f>
        <v>Food Security Crisis in Eswatini</v>
      </c>
      <c r="B146" s="55" t="str">
        <f>Lists!G144</f>
        <v>Food Security Crisis</v>
      </c>
      <c r="C146" s="67" t="str">
        <f>'Crisis Indicator Data'!C144</f>
        <v>SWZ001</v>
      </c>
      <c r="D146" s="67" t="str">
        <f>'Crisis Indicator Data'!D144</f>
        <v>Eswatini</v>
      </c>
      <c r="E146" s="67" t="str">
        <f>'Crisis Indicator Data'!E144</f>
        <v>SWZ</v>
      </c>
      <c r="F146" s="67" t="str">
        <f>'Crisis Indicator Data'!B144</f>
        <v>Drought</v>
      </c>
      <c r="G146" s="52">
        <f t="shared" si="20"/>
        <v>2.2999999999999998</v>
      </c>
      <c r="H146" s="68">
        <f t="shared" si="21"/>
        <v>3</v>
      </c>
      <c r="I146" s="132" t="str">
        <f t="shared" si="22"/>
        <v>Medium</v>
      </c>
      <c r="J146" s="133" t="str">
        <f>INDEX(Trends!$D$3:$D$404,MATCH(C146,Trends!$C$3:$C$404,0))</f>
        <v>Decreasing</v>
      </c>
      <c r="K146" s="123" t="str">
        <f>IF(Reliability!B144="x","x",(IF(ROUNDUP(Reliability!B144,0)=1,"Very High",IF(ROUNDUP(Reliability!B144,0)=2,"High",IF(ROUNDUP(Reliability!B144,0)=3,"Medium",IF(ROUNDUP(Reliability!B144,0)=4,"Low","Very Low"))))))</f>
        <v>High</v>
      </c>
      <c r="L146" s="54">
        <f t="shared" si="23"/>
        <v>2.2000000000000002</v>
      </c>
      <c r="M146" s="69">
        <f>'Impact of the crisis'!N147</f>
        <v>3.1</v>
      </c>
      <c r="N146" s="69">
        <f>'Impact of the crisis'!AB147</f>
        <v>1.6</v>
      </c>
      <c r="O146" s="54">
        <f>'Conditions of people affected'!R147</f>
        <v>2.75</v>
      </c>
      <c r="P146" s="69">
        <f>'Conditions of people affected'!K147</f>
        <v>2.5</v>
      </c>
      <c r="Q146" s="69">
        <f>'Conditions of people affected'!Q147</f>
        <v>3</v>
      </c>
      <c r="R146" s="53">
        <f t="shared" si="24"/>
        <v>1.7</v>
      </c>
      <c r="S146" s="53">
        <f>'Complexity of the crisis'!X147</f>
        <v>2.2999999999999998</v>
      </c>
      <c r="T146" s="53">
        <f>'Complexity of the crisis'!AN147</f>
        <v>1</v>
      </c>
      <c r="U146" s="139" t="str">
        <f>VLOOKUP(C146,Lists!$C$3:$E$300,3,FALSE)</f>
        <v>Africa</v>
      </c>
      <c r="V146" s="140">
        <v>45652</v>
      </c>
    </row>
    <row r="147" spans="1:22" x14ac:dyDescent="0.35">
      <c r="A147" s="67" t="str">
        <f>'Crisis Indicator Data'!A145</f>
        <v>Socioeconomic and Conflict Crisis in Syria</v>
      </c>
      <c r="B147" s="55" t="str">
        <f>Lists!G145</f>
        <v>Socioeconomic and Conflict Crisis</v>
      </c>
      <c r="C147" s="67" t="str">
        <f>'Crisis Indicator Data'!C145</f>
        <v>SYR003</v>
      </c>
      <c r="D147" s="67" t="str">
        <f>'Crisis Indicator Data'!D145</f>
        <v>Syria</v>
      </c>
      <c r="E147" s="67" t="str">
        <f>'Crisis Indicator Data'!E145</f>
        <v>SYR</v>
      </c>
      <c r="F147" s="67" t="str">
        <f>'Crisis Indicator Data'!B145</f>
        <v>Conflict,Displacement,Socio-political,Violence</v>
      </c>
      <c r="G147" s="52">
        <f t="shared" si="20"/>
        <v>4.5999999999999996</v>
      </c>
      <c r="H147" s="68">
        <f t="shared" si="21"/>
        <v>5</v>
      </c>
      <c r="I147" s="132" t="str">
        <f t="shared" si="22"/>
        <v>Very High</v>
      </c>
      <c r="J147" s="133" t="str">
        <f>INDEX(Trends!$D$3:$D$404,MATCH(C147,Trends!$C$3:$C$404,0))</f>
        <v>-</v>
      </c>
      <c r="K147" s="123" t="str">
        <f>IF(Reliability!B145="x","x",(IF(ROUNDUP(Reliability!B145,0)=1,"Very High",IF(ROUNDUP(Reliability!B145,0)=2,"High",IF(ROUNDUP(Reliability!B145,0)=3,"Medium",IF(ROUNDUP(Reliability!B145,0)=4,"Low","Very Low"))))))</f>
        <v>Very High</v>
      </c>
      <c r="L147" s="54">
        <f t="shared" si="23"/>
        <v>4.9000000000000004</v>
      </c>
      <c r="M147" s="69">
        <f>'Impact of the crisis'!N148</f>
        <v>4.5999999999999996</v>
      </c>
      <c r="N147" s="69">
        <f>'Impact of the crisis'!AB148</f>
        <v>5</v>
      </c>
      <c r="O147" s="54">
        <f>'Conditions of people affected'!R148</f>
        <v>4.5</v>
      </c>
      <c r="P147" s="69">
        <f>'Conditions of people affected'!K148</f>
        <v>5</v>
      </c>
      <c r="Q147" s="69">
        <f>'Conditions of people affected'!Q148</f>
        <v>4</v>
      </c>
      <c r="R147" s="53">
        <f t="shared" si="24"/>
        <v>4.4000000000000004</v>
      </c>
      <c r="S147" s="53">
        <f>'Complexity of the crisis'!X148</f>
        <v>4.2</v>
      </c>
      <c r="T147" s="53">
        <f>'Complexity of the crisis'!AN148</f>
        <v>4.5</v>
      </c>
      <c r="U147" s="139" t="str">
        <f>VLOOKUP(C147,Lists!$C$3:$E$300,3,FALSE)</f>
        <v>Middle east</v>
      </c>
      <c r="V147" s="140">
        <v>45650</v>
      </c>
    </row>
    <row r="148" spans="1:22" x14ac:dyDescent="0.35">
      <c r="A148" s="67" t="str">
        <f>'Crisis Indicator Data'!A146</f>
        <v>Complex crisis in Chad</v>
      </c>
      <c r="B148" s="55" t="str">
        <f>Lists!G146</f>
        <v>Complex crisis</v>
      </c>
      <c r="C148" s="67" t="str">
        <f>'Crisis Indicator Data'!C146</f>
        <v>TCD001</v>
      </c>
      <c r="D148" s="67" t="str">
        <f>'Crisis Indicator Data'!D146</f>
        <v>Chad</v>
      </c>
      <c r="E148" s="67" t="str">
        <f>'Crisis Indicator Data'!E146</f>
        <v>TCD</v>
      </c>
      <c r="F148" s="67" t="str">
        <f>'Crisis Indicator Data'!B146</f>
        <v>Conflict,Displacement</v>
      </c>
      <c r="G148" s="52">
        <f t="shared" si="20"/>
        <v>3.7</v>
      </c>
      <c r="H148" s="68">
        <f t="shared" si="21"/>
        <v>4</v>
      </c>
      <c r="I148" s="132" t="str">
        <f t="shared" si="22"/>
        <v>High</v>
      </c>
      <c r="J148" s="133" t="str">
        <f>INDEX(Trends!$D$3:$D$404,MATCH(C148,Trends!$C$3:$C$404,0))</f>
        <v>Decreasing</v>
      </c>
      <c r="K148" s="123" t="str">
        <f>IF(Reliability!B146="x","x",(IF(ROUNDUP(Reliability!B146,0)=1,"Very High",IF(ROUNDUP(Reliability!B146,0)=2,"High",IF(ROUNDUP(Reliability!B146,0)=3,"Medium",IF(ROUNDUP(Reliability!B146,0)=4,"Low","Very Low"))))))</f>
        <v>High</v>
      </c>
      <c r="L148" s="54">
        <f t="shared" si="23"/>
        <v>4</v>
      </c>
      <c r="M148" s="69">
        <f>'Impact of the crisis'!N149</f>
        <v>4.8</v>
      </c>
      <c r="N148" s="69">
        <f>'Impact of the crisis'!AB149</f>
        <v>3.5</v>
      </c>
      <c r="O148" s="54">
        <f>'Conditions of people affected'!R149</f>
        <v>3.8</v>
      </c>
      <c r="P148" s="69">
        <f>'Conditions of people affected'!K149</f>
        <v>4.5999999999999996</v>
      </c>
      <c r="Q148" s="69">
        <f>'Conditions of people affected'!Q149</f>
        <v>3</v>
      </c>
      <c r="R148" s="53">
        <f t="shared" si="24"/>
        <v>3.4</v>
      </c>
      <c r="S148" s="53">
        <f>'Complexity of the crisis'!X149</f>
        <v>3.8</v>
      </c>
      <c r="T148" s="53">
        <f>'Complexity of the crisis'!AN149</f>
        <v>3</v>
      </c>
      <c r="U148" s="139" t="str">
        <f>VLOOKUP(C148,Lists!$C$3:$E$300,3,FALSE)</f>
        <v>Africa</v>
      </c>
      <c r="V148" s="140">
        <v>45654</v>
      </c>
    </row>
    <row r="149" spans="1:22" x14ac:dyDescent="0.35">
      <c r="A149" s="67" t="str">
        <f>'Crisis Indicator Data'!A147</f>
        <v>Lake Chad basin crisis</v>
      </c>
      <c r="B149" s="55" t="str">
        <f>Lists!G147</f>
        <v>Lake Chad basin crisis</v>
      </c>
      <c r="C149" s="67" t="str">
        <f>'Crisis Indicator Data'!C147</f>
        <v>TCD003</v>
      </c>
      <c r="D149" s="67" t="str">
        <f>'Crisis Indicator Data'!D147</f>
        <v>Chad</v>
      </c>
      <c r="E149" s="67" t="str">
        <f>'Crisis Indicator Data'!E147</f>
        <v>TCD</v>
      </c>
      <c r="F149" s="67" t="str">
        <f>'Crisis Indicator Data'!B147</f>
        <v>Conflict</v>
      </c>
      <c r="G149" s="52">
        <f t="shared" si="20"/>
        <v>3.3</v>
      </c>
      <c r="H149" s="68">
        <f t="shared" si="21"/>
        <v>4</v>
      </c>
      <c r="I149" s="132" t="str">
        <f t="shared" si="22"/>
        <v>High</v>
      </c>
      <c r="J149" s="133" t="str">
        <f>INDEX(Trends!$D$3:$D$404,MATCH(C149,Trends!$C$3:$C$404,0))</f>
        <v>Stable</v>
      </c>
      <c r="K149" s="123" t="str">
        <f>IF(Reliability!B147="x","x",(IF(ROUNDUP(Reliability!B147,0)=1,"Very High",IF(ROUNDUP(Reliability!B147,0)=2,"High",IF(ROUNDUP(Reliability!B147,0)=3,"Medium",IF(ROUNDUP(Reliability!B147,0)=4,"Low","Very Low"))))))</f>
        <v>High</v>
      </c>
      <c r="L149" s="54">
        <f t="shared" si="23"/>
        <v>2.8</v>
      </c>
      <c r="M149" s="69">
        <f>'Impact of the crisis'!N150</f>
        <v>0.6</v>
      </c>
      <c r="N149" s="69">
        <f>'Impact of the crisis'!AB150</f>
        <v>3.6</v>
      </c>
      <c r="O149" s="54">
        <f>'Conditions of people affected'!R150</f>
        <v>3.4</v>
      </c>
      <c r="P149" s="69">
        <f>'Conditions of people affected'!K150</f>
        <v>2.8</v>
      </c>
      <c r="Q149" s="69">
        <f>'Conditions of people affected'!Q150</f>
        <v>4</v>
      </c>
      <c r="R149" s="53">
        <f t="shared" si="24"/>
        <v>3.4</v>
      </c>
      <c r="S149" s="53">
        <f>'Complexity of the crisis'!X150</f>
        <v>3.8</v>
      </c>
      <c r="T149" s="53">
        <f>'Complexity of the crisis'!AN150</f>
        <v>3</v>
      </c>
      <c r="U149" s="139" t="str">
        <f>VLOOKUP(C149,Lists!$C$3:$E$300,3,FALSE)</f>
        <v>Africa</v>
      </c>
      <c r="V149" s="140">
        <v>45654</v>
      </c>
    </row>
    <row r="150" spans="1:22" x14ac:dyDescent="0.35">
      <c r="A150" s="67" t="str">
        <f>'Crisis Indicator Data'!A148</f>
        <v>CAR refugees in Chad</v>
      </c>
      <c r="B150" s="55" t="str">
        <f>Lists!G148</f>
        <v>CAR refugees</v>
      </c>
      <c r="C150" s="67" t="str">
        <f>'Crisis Indicator Data'!C148</f>
        <v>TCD004</v>
      </c>
      <c r="D150" s="67" t="str">
        <f>'Crisis Indicator Data'!D148</f>
        <v>Chad</v>
      </c>
      <c r="E150" s="67" t="str">
        <f>'Crisis Indicator Data'!E148</f>
        <v>TCD</v>
      </c>
      <c r="F150" s="67" t="str">
        <f>'Crisis Indicator Data'!B148</f>
        <v>Displacement</v>
      </c>
      <c r="G150" s="52">
        <f t="shared" si="20"/>
        <v>3</v>
      </c>
      <c r="H150" s="68">
        <f t="shared" si="21"/>
        <v>3</v>
      </c>
      <c r="I150" s="132" t="str">
        <f t="shared" si="22"/>
        <v>Medium</v>
      </c>
      <c r="J150" s="133" t="str">
        <f>INDEX(Trends!$D$3:$D$404,MATCH(C150,Trends!$C$3:$C$404,0))</f>
        <v>Stable</v>
      </c>
      <c r="K150" s="123" t="str">
        <f>IF(Reliability!B148="x","x",(IF(ROUNDUP(Reliability!B148,0)=1,"Very High",IF(ROUNDUP(Reliability!B148,0)=2,"High",IF(ROUNDUP(Reliability!B148,0)=3,"Medium",IF(ROUNDUP(Reliability!B148,0)=4,"Low","Very Low"))))))</f>
        <v>High</v>
      </c>
      <c r="L150" s="54">
        <f t="shared" si="23"/>
        <v>2.2999999999999998</v>
      </c>
      <c r="M150" s="69">
        <f>'Impact of the crisis'!N151</f>
        <v>1.8</v>
      </c>
      <c r="N150" s="69">
        <f>'Impact of the crisis'!AB151</f>
        <v>2.5</v>
      </c>
      <c r="O150" s="54">
        <f>'Conditions of people affected'!R151</f>
        <v>3.2</v>
      </c>
      <c r="P150" s="69">
        <f>'Conditions of people affected'!K151</f>
        <v>3.4</v>
      </c>
      <c r="Q150" s="69">
        <f>'Conditions of people affected'!Q151</f>
        <v>3</v>
      </c>
      <c r="R150" s="53">
        <f t="shared" si="24"/>
        <v>3.2</v>
      </c>
      <c r="S150" s="53">
        <f>'Complexity of the crisis'!X151</f>
        <v>3.8</v>
      </c>
      <c r="T150" s="53">
        <f>'Complexity of the crisis'!AN151</f>
        <v>2.5</v>
      </c>
      <c r="U150" s="139" t="str">
        <f>VLOOKUP(C150,Lists!$C$3:$E$300,3,FALSE)</f>
        <v>Africa</v>
      </c>
      <c r="V150" s="140">
        <v>45654</v>
      </c>
    </row>
    <row r="151" spans="1:22" x14ac:dyDescent="0.35">
      <c r="A151" s="67" t="str">
        <f>'Crisis Indicator Data'!A149</f>
        <v>Darfur refugees in Chad</v>
      </c>
      <c r="B151" s="55" t="str">
        <f>Lists!G149</f>
        <v>Darfur refugees</v>
      </c>
      <c r="C151" s="67" t="str">
        <f>'Crisis Indicator Data'!C149</f>
        <v>TCD005</v>
      </c>
      <c r="D151" s="67" t="str">
        <f>'Crisis Indicator Data'!D149</f>
        <v>Chad</v>
      </c>
      <c r="E151" s="67" t="str">
        <f>'Crisis Indicator Data'!E149</f>
        <v>TCD</v>
      </c>
      <c r="F151" s="67" t="str">
        <f>'Crisis Indicator Data'!B149</f>
        <v>Displacement</v>
      </c>
      <c r="G151" s="52">
        <f t="shared" si="20"/>
        <v>3.3</v>
      </c>
      <c r="H151" s="68">
        <f t="shared" si="21"/>
        <v>4</v>
      </c>
      <c r="I151" s="132" t="str">
        <f t="shared" si="22"/>
        <v>High</v>
      </c>
      <c r="J151" s="133" t="str">
        <f>INDEX(Trends!$D$3:$D$404,MATCH(C151,Trends!$C$3:$C$404,0))</f>
        <v>Increasing</v>
      </c>
      <c r="K151" s="123" t="str">
        <f>IF(Reliability!B149="x","x",(IF(ROUNDUP(Reliability!B149,0)=1,"Very High",IF(ROUNDUP(Reliability!B149,0)=2,"High",IF(ROUNDUP(Reliability!B149,0)=3,"Medium",IF(ROUNDUP(Reliability!B149,0)=4,"Low","Very Low"))))))</f>
        <v>High</v>
      </c>
      <c r="L151" s="54">
        <f t="shared" si="23"/>
        <v>2.9</v>
      </c>
      <c r="M151" s="69">
        <f>'Impact of the crisis'!N152</f>
        <v>2.1</v>
      </c>
      <c r="N151" s="69">
        <f>'Impact of the crisis'!AB152</f>
        <v>3.3</v>
      </c>
      <c r="O151" s="54">
        <f>'Conditions of people affected'!R152</f>
        <v>3.45</v>
      </c>
      <c r="P151" s="69">
        <f>'Conditions of people affected'!K152</f>
        <v>3.9</v>
      </c>
      <c r="Q151" s="69">
        <f>'Conditions of people affected'!Q152</f>
        <v>3</v>
      </c>
      <c r="R151" s="53">
        <f t="shared" si="24"/>
        <v>3.2</v>
      </c>
      <c r="S151" s="53">
        <f>'Complexity of the crisis'!X152</f>
        <v>3.8</v>
      </c>
      <c r="T151" s="53">
        <f>'Complexity of the crisis'!AN152</f>
        <v>2.5</v>
      </c>
      <c r="U151" s="139" t="str">
        <f>VLOOKUP(C151,Lists!$C$3:$E$300,3,FALSE)</f>
        <v>Africa</v>
      </c>
      <c r="V151" s="140">
        <v>45654</v>
      </c>
    </row>
    <row r="152" spans="1:22" x14ac:dyDescent="0.35">
      <c r="A152" s="67" t="str">
        <f>'Crisis Indicator Data'!A150</f>
        <v>Conflict in northern region</v>
      </c>
      <c r="B152" s="55" t="str">
        <f>Lists!G150</f>
        <v>Conflict in northern region in Togo</v>
      </c>
      <c r="C152" s="67" t="str">
        <f>'Crisis Indicator Data'!C150</f>
        <v>TGO002</v>
      </c>
      <c r="D152" s="67" t="str">
        <f>'Crisis Indicator Data'!D150</f>
        <v>Togo</v>
      </c>
      <c r="E152" s="67" t="str">
        <f>'Crisis Indicator Data'!E150</f>
        <v>TGO</v>
      </c>
      <c r="F152" s="67" t="str">
        <f>'Crisis Indicator Data'!B150</f>
        <v>Conflict,Displacement,Violence</v>
      </c>
      <c r="G152" s="52">
        <f t="shared" si="20"/>
        <v>2.4</v>
      </c>
      <c r="H152" s="68">
        <f t="shared" si="21"/>
        <v>3</v>
      </c>
      <c r="I152" s="132" t="str">
        <f t="shared" si="22"/>
        <v>Medium</v>
      </c>
      <c r="J152" s="133" t="str">
        <f>INDEX(Trends!$D$3:$D$404,MATCH(C152,Trends!$C$3:$C$404,0))</f>
        <v>Stable</v>
      </c>
      <c r="K152" s="123" t="str">
        <f>IF(Reliability!B150="x","x",(IF(ROUNDUP(Reliability!B150,0)=1,"Very High",IF(ROUNDUP(Reliability!B150,0)=2,"High",IF(ROUNDUP(Reliability!B150,0)=3,"Medium",IF(ROUNDUP(Reliability!B150,0)=4,"Low","Very Low"))))))</f>
        <v>Very High</v>
      </c>
      <c r="L152" s="54">
        <f t="shared" si="23"/>
        <v>2.4</v>
      </c>
      <c r="M152" s="69">
        <f>'Impact of the crisis'!N153</f>
        <v>0.8</v>
      </c>
      <c r="N152" s="69">
        <f>'Impact of the crisis'!AB153</f>
        <v>3</v>
      </c>
      <c r="O152" s="54">
        <f>'Conditions of people affected'!R153</f>
        <v>2.4</v>
      </c>
      <c r="P152" s="69">
        <f>'Conditions of people affected'!K153</f>
        <v>1.8</v>
      </c>
      <c r="Q152" s="69">
        <f>'Conditions of people affected'!Q153</f>
        <v>3</v>
      </c>
      <c r="R152" s="53">
        <f t="shared" si="24"/>
        <v>2.4</v>
      </c>
      <c r="S152" s="53">
        <f>'Complexity of the crisis'!X153</f>
        <v>2.7</v>
      </c>
      <c r="T152" s="53">
        <f>'Complexity of the crisis'!AN153</f>
        <v>2</v>
      </c>
      <c r="U152" s="139" t="str">
        <f>VLOOKUP(C152,Lists!$C$3:$E$300,3,FALSE)</f>
        <v>Africa</v>
      </c>
      <c r="V152" s="140">
        <v>45654</v>
      </c>
    </row>
    <row r="153" spans="1:22" x14ac:dyDescent="0.35">
      <c r="A153" s="67" t="str">
        <f>'Crisis Indicator Data'!A151</f>
        <v>Multiple situations in Thailand</v>
      </c>
      <c r="B153" s="55" t="str">
        <f>Lists!G151</f>
        <v>Country level</v>
      </c>
      <c r="C153" s="67" t="str">
        <f>'Crisis Indicator Data'!C151</f>
        <v>THA001</v>
      </c>
      <c r="D153" s="67" t="str">
        <f>'Crisis Indicator Data'!D151</f>
        <v>Thailand</v>
      </c>
      <c r="E153" s="67" t="str">
        <f>'Crisis Indicator Data'!E151</f>
        <v>THA</v>
      </c>
      <c r="F153" s="67" t="str">
        <f>'Crisis Indicator Data'!B151</f>
        <v>Conflict,Displacement</v>
      </c>
      <c r="G153" s="52">
        <f t="shared" si="20"/>
        <v>2.5</v>
      </c>
      <c r="H153" s="68">
        <f t="shared" si="21"/>
        <v>3</v>
      </c>
      <c r="I153" s="132" t="str">
        <f t="shared" si="22"/>
        <v>Medium</v>
      </c>
      <c r="J153" s="133" t="str">
        <f>INDEX(Trends!$D$3:$D$404,MATCH(C153,Trends!$C$3:$C$404,0))</f>
        <v>-</v>
      </c>
      <c r="K153" s="123" t="str">
        <f>IF(Reliability!B151="x","x",(IF(ROUNDUP(Reliability!B151,0)=1,"Very High",IF(ROUNDUP(Reliability!B151,0)=2,"High",IF(ROUNDUP(Reliability!B151,0)=3,"Medium",IF(ROUNDUP(Reliability!B151,0)=4,"Low","Very Low"))))))</f>
        <v>Very High</v>
      </c>
      <c r="L153" s="54">
        <f t="shared" si="23"/>
        <v>3</v>
      </c>
      <c r="M153" s="69">
        <f>'Impact of the crisis'!N154</f>
        <v>3.7</v>
      </c>
      <c r="N153" s="69">
        <f>'Impact of the crisis'!AB154</f>
        <v>2.6</v>
      </c>
      <c r="O153" s="54">
        <f>'Conditions of people affected'!R154</f>
        <v>1.7</v>
      </c>
      <c r="P153" s="69">
        <f>'Conditions of people affected'!K154</f>
        <v>2.4</v>
      </c>
      <c r="Q153" s="69">
        <f>'Conditions of people affected'!Q154</f>
        <v>1</v>
      </c>
      <c r="R153" s="53">
        <f t="shared" si="24"/>
        <v>3.3</v>
      </c>
      <c r="S153" s="53">
        <f>'Complexity of the crisis'!X154</f>
        <v>2.5</v>
      </c>
      <c r="T153" s="53">
        <f>'Complexity of the crisis'!AN154</f>
        <v>4</v>
      </c>
      <c r="U153" s="139" t="str">
        <f>VLOOKUP(C153,Lists!$C$3:$E$300,3,FALSE)</f>
        <v>Asia</v>
      </c>
      <c r="V153" s="140">
        <v>45641</v>
      </c>
    </row>
    <row r="154" spans="1:22" x14ac:dyDescent="0.35">
      <c r="A154" s="67" t="str">
        <f>'Crisis Indicator Data'!A152</f>
        <v>Myanmar refugees in Thailand</v>
      </c>
      <c r="B154" s="55" t="str">
        <f>Lists!G152</f>
        <v>Refugees</v>
      </c>
      <c r="C154" s="67" t="str">
        <f>'Crisis Indicator Data'!C152</f>
        <v>THA003</v>
      </c>
      <c r="D154" s="67" t="str">
        <f>'Crisis Indicator Data'!D152</f>
        <v>Thailand</v>
      </c>
      <c r="E154" s="67" t="str">
        <f>'Crisis Indicator Data'!E152</f>
        <v>THA</v>
      </c>
      <c r="F154" s="67" t="str">
        <f>'Crisis Indicator Data'!B152</f>
        <v>Conflict</v>
      </c>
      <c r="G154" s="52">
        <f t="shared" si="20"/>
        <v>2.2999999999999998</v>
      </c>
      <c r="H154" s="68">
        <f t="shared" si="21"/>
        <v>3</v>
      </c>
      <c r="I154" s="132" t="str">
        <f t="shared" si="22"/>
        <v>Medium</v>
      </c>
      <c r="J154" s="133" t="str">
        <f>INDEX(Trends!$D$3:$D$404,MATCH(C154,Trends!$C$3:$C$404,0))</f>
        <v>Increasing</v>
      </c>
      <c r="K154" s="123" t="str">
        <f>IF(Reliability!B152="x","x",(IF(ROUNDUP(Reliability!B152,0)=1,"Very High",IF(ROUNDUP(Reliability!B152,0)=2,"High",IF(ROUNDUP(Reliability!B152,0)=3,"Medium",IF(ROUNDUP(Reliability!B152,0)=4,"Low","Very Low"))))))</f>
        <v>Very High</v>
      </c>
      <c r="L154" s="54">
        <f t="shared" si="23"/>
        <v>1.6</v>
      </c>
      <c r="M154" s="69">
        <f>'Impact of the crisis'!N155</f>
        <v>0.5</v>
      </c>
      <c r="N154" s="69">
        <f>'Impact of the crisis'!AB155</f>
        <v>2.1</v>
      </c>
      <c r="O154" s="54">
        <f>'Conditions of people affected'!R155</f>
        <v>2.4</v>
      </c>
      <c r="P154" s="69">
        <f>'Conditions of people affected'!K155</f>
        <v>1.8</v>
      </c>
      <c r="Q154" s="69">
        <f>'Conditions of people affected'!Q155</f>
        <v>3</v>
      </c>
      <c r="R154" s="53">
        <f t="shared" si="24"/>
        <v>2.5</v>
      </c>
      <c r="S154" s="53">
        <f>'Complexity of the crisis'!X155</f>
        <v>2.5</v>
      </c>
      <c r="T154" s="53">
        <f>'Complexity of the crisis'!AN155</f>
        <v>2.5</v>
      </c>
      <c r="U154" s="139" t="str">
        <f>VLOOKUP(C154,Lists!$C$3:$E$300,3,FALSE)</f>
        <v>Asia</v>
      </c>
      <c r="V154" s="140">
        <v>45641</v>
      </c>
    </row>
    <row r="155" spans="1:22" x14ac:dyDescent="0.35">
      <c r="A155" s="67" t="str">
        <f>'Crisis Indicator Data'!A153</f>
        <v>2024 Monsoon Floods in Thailand</v>
      </c>
      <c r="B155" s="55" t="str">
        <f>Lists!G153</f>
        <v>2024 Monsoon Floods</v>
      </c>
      <c r="C155" s="67" t="str">
        <f>'Crisis Indicator Data'!C153</f>
        <v>THA004</v>
      </c>
      <c r="D155" s="67" t="str">
        <f>'Crisis Indicator Data'!D153</f>
        <v>Thailand</v>
      </c>
      <c r="E155" s="67" t="str">
        <f>'Crisis Indicator Data'!E153</f>
        <v>THA</v>
      </c>
      <c r="F155" s="67" t="str">
        <f>'Crisis Indicator Data'!B153</f>
        <v>Floods</v>
      </c>
      <c r="G155" s="52">
        <f t="shared" si="20"/>
        <v>2.2000000000000002</v>
      </c>
      <c r="H155" s="68">
        <f t="shared" si="21"/>
        <v>3</v>
      </c>
      <c r="I155" s="132" t="str">
        <f t="shared" si="22"/>
        <v>Medium</v>
      </c>
      <c r="J155" s="133" t="str">
        <f>INDEX(Trends!$D$3:$D$404,MATCH(C155,Trends!$C$3:$C$404,0))</f>
        <v>-</v>
      </c>
      <c r="K155" s="123" t="str">
        <f>IF(Reliability!B153="x","x",(IF(ROUNDUP(Reliability!B153,0)=1,"Very High",IF(ROUNDUP(Reliability!B153,0)=2,"High",IF(ROUNDUP(Reliability!B153,0)=3,"Medium",IF(ROUNDUP(Reliability!B153,0)=4,"Low","Very Low"))))))</f>
        <v>Very High</v>
      </c>
      <c r="L155" s="54">
        <f t="shared" si="23"/>
        <v>2.7</v>
      </c>
      <c r="M155" s="69">
        <f>'Impact of the crisis'!N156</f>
        <v>3.8</v>
      </c>
      <c r="N155" s="69">
        <f>'Impact of the crisis'!AB156</f>
        <v>2</v>
      </c>
      <c r="O155" s="54">
        <f>'Conditions of people affected'!R156</f>
        <v>1.45</v>
      </c>
      <c r="P155" s="69">
        <f>'Conditions of people affected'!K156</f>
        <v>1.9</v>
      </c>
      <c r="Q155" s="69">
        <f>'Conditions of people affected'!Q156</f>
        <v>1</v>
      </c>
      <c r="R155" s="53">
        <f t="shared" si="24"/>
        <v>2.8</v>
      </c>
      <c r="S155" s="53">
        <f>'Complexity of the crisis'!X156</f>
        <v>2.5</v>
      </c>
      <c r="T155" s="53">
        <f>'Complexity of the crisis'!AN156</f>
        <v>3</v>
      </c>
      <c r="U155" s="139" t="str">
        <f>VLOOKUP(C155,Lists!$C$3:$E$300,3,FALSE)</f>
        <v>Asia</v>
      </c>
      <c r="V155" s="140">
        <v>45641</v>
      </c>
    </row>
    <row r="156" spans="1:22" x14ac:dyDescent="0.35">
      <c r="A156" s="67" t="str">
        <f>'Crisis Indicator Data'!A154</f>
        <v>Food Security Crisis in Timor-Leste</v>
      </c>
      <c r="B156" s="55" t="str">
        <f>Lists!G154</f>
        <v>Food Security Crisis</v>
      </c>
      <c r="C156" s="67" t="str">
        <f>'Crisis Indicator Data'!C154</f>
        <v>TLS003</v>
      </c>
      <c r="D156" s="67" t="str">
        <f>'Crisis Indicator Data'!D154</f>
        <v>Timor Leste</v>
      </c>
      <c r="E156" s="67" t="str">
        <f>'Crisis Indicator Data'!E154</f>
        <v>TLS</v>
      </c>
      <c r="F156" s="67" t="str">
        <f>'Crisis Indicator Data'!B154</f>
        <v>Food Security</v>
      </c>
      <c r="G156" s="52">
        <f t="shared" si="20"/>
        <v>2</v>
      </c>
      <c r="H156" s="68">
        <f t="shared" si="21"/>
        <v>2</v>
      </c>
      <c r="I156" s="132" t="str">
        <f t="shared" si="22"/>
        <v>Low</v>
      </c>
      <c r="J156" s="133" t="str">
        <f>INDEX(Trends!$D$3:$D$404,MATCH(C156,Trends!$C$3:$C$404,0))</f>
        <v>Stable</v>
      </c>
      <c r="K156" s="123" t="str">
        <f>IF(Reliability!B154="x","x",(IF(ROUNDUP(Reliability!B154,0)=1,"Very High",IF(ROUNDUP(Reliability!B154,0)=2,"High",IF(ROUNDUP(Reliability!B154,0)=3,"Medium",IF(ROUNDUP(Reliability!B154,0)=4,"Low","Very Low"))))))</f>
        <v>Very High</v>
      </c>
      <c r="L156" s="54">
        <f t="shared" si="23"/>
        <v>2.2000000000000002</v>
      </c>
      <c r="M156" s="69">
        <f>'Impact of the crisis'!N157</f>
        <v>3.1</v>
      </c>
      <c r="N156" s="69">
        <f>'Impact of the crisis'!AB157</f>
        <v>1.6</v>
      </c>
      <c r="O156" s="54">
        <f>'Conditions of people affected'!R157</f>
        <v>2.8</v>
      </c>
      <c r="P156" s="69">
        <f>'Conditions of people affected'!K157</f>
        <v>2.6</v>
      </c>
      <c r="Q156" s="69">
        <f>'Conditions of people affected'!Q157</f>
        <v>3</v>
      </c>
      <c r="R156" s="53">
        <f t="shared" si="24"/>
        <v>0.7</v>
      </c>
      <c r="S156" s="53">
        <f>'Complexity of the crisis'!X157</f>
        <v>0.9</v>
      </c>
      <c r="T156" s="53">
        <f>'Complexity of the crisis'!AN157</f>
        <v>0.5</v>
      </c>
      <c r="U156" s="139" t="str">
        <f>VLOOKUP(C156,Lists!$C$3:$E$300,3,FALSE)</f>
        <v>Asia</v>
      </c>
      <c r="V156" s="140">
        <v>45639</v>
      </c>
    </row>
    <row r="157" spans="1:22" x14ac:dyDescent="0.35">
      <c r="A157" s="67" t="str">
        <f>'Crisis Indicator Data'!A155</f>
        <v>Venezuelan refugees in Trinidad and Tobago</v>
      </c>
      <c r="B157" s="55" t="str">
        <f>Lists!G155</f>
        <v>Venezuelan refugees</v>
      </c>
      <c r="C157" s="67" t="str">
        <f>'Crisis Indicator Data'!C155</f>
        <v>TTO002</v>
      </c>
      <c r="D157" s="67" t="str">
        <f>'Crisis Indicator Data'!D155</f>
        <v>Trinidad and Tobago</v>
      </c>
      <c r="E157" s="67" t="str">
        <f>'Crisis Indicator Data'!E155</f>
        <v>TTO</v>
      </c>
      <c r="F157" s="67" t="str">
        <f>'Crisis Indicator Data'!B155</f>
        <v>Displacement</v>
      </c>
      <c r="G157" s="52">
        <f t="shared" si="20"/>
        <v>1.6</v>
      </c>
      <c r="H157" s="68">
        <f t="shared" si="21"/>
        <v>2</v>
      </c>
      <c r="I157" s="132" t="str">
        <f t="shared" si="22"/>
        <v>Low</v>
      </c>
      <c r="J157" s="133" t="str">
        <f>INDEX(Trends!$D$3:$D$404,MATCH(C157,Trends!$C$3:$C$404,0))</f>
        <v>Stable</v>
      </c>
      <c r="K157" s="123" t="str">
        <f>IF(Reliability!B155="x","x",(IF(ROUNDUP(Reliability!B155,0)=1,"Very High",IF(ROUNDUP(Reliability!B155,0)=2,"High",IF(ROUNDUP(Reliability!B155,0)=3,"Medium",IF(ROUNDUP(Reliability!B155,0)=4,"Low","Very Low"))))))</f>
        <v>High</v>
      </c>
      <c r="L157" s="54">
        <f t="shared" si="23"/>
        <v>2.1</v>
      </c>
      <c r="M157" s="69">
        <f>'Impact of the crisis'!N158</f>
        <v>3</v>
      </c>
      <c r="N157" s="69">
        <f>'Impact of the crisis'!AB158</f>
        <v>1.6</v>
      </c>
      <c r="O157" s="54">
        <f>'Conditions of people affected'!R158</f>
        <v>1.5</v>
      </c>
      <c r="P157" s="69">
        <f>'Conditions of people affected'!K158</f>
        <v>1</v>
      </c>
      <c r="Q157" s="69">
        <f>'Conditions of people affected'!Q158</f>
        <v>2</v>
      </c>
      <c r="R157" s="53">
        <f t="shared" si="24"/>
        <v>1.5</v>
      </c>
      <c r="S157" s="53">
        <f>'Complexity of the crisis'!X158</f>
        <v>1.4</v>
      </c>
      <c r="T157" s="53">
        <f>'Complexity of the crisis'!AN158</f>
        <v>1.5</v>
      </c>
      <c r="U157" s="139" t="str">
        <f>VLOOKUP(C157,Lists!$C$3:$E$300,3,FALSE)</f>
        <v>Americas</v>
      </c>
      <c r="V157" s="140">
        <v>45616</v>
      </c>
    </row>
    <row r="158" spans="1:22" x14ac:dyDescent="0.35">
      <c r="A158" s="67" t="str">
        <f>'Crisis Indicator Data'!A156</f>
        <v>Mixed migration flows in Tunisia</v>
      </c>
      <c r="B158" s="55" t="str">
        <f>Lists!G156</f>
        <v>Mixed Migration</v>
      </c>
      <c r="C158" s="67" t="str">
        <f>'Crisis Indicator Data'!C156</f>
        <v>TUN002</v>
      </c>
      <c r="D158" s="67" t="str">
        <f>'Crisis Indicator Data'!D156</f>
        <v>Tunisia</v>
      </c>
      <c r="E158" s="67" t="str">
        <f>'Crisis Indicator Data'!E156</f>
        <v>TUN</v>
      </c>
      <c r="F158" s="67" t="str">
        <f>'Crisis Indicator Data'!B156</f>
        <v>Displacement</v>
      </c>
      <c r="G158" s="52">
        <f t="shared" si="20"/>
        <v>2.1</v>
      </c>
      <c r="H158" s="68">
        <f t="shared" si="21"/>
        <v>3</v>
      </c>
      <c r="I158" s="132" t="str">
        <f t="shared" si="22"/>
        <v>Medium</v>
      </c>
      <c r="J158" s="133" t="str">
        <f>INDEX(Trends!$D$3:$D$404,MATCH(C158,Trends!$C$3:$C$404,0))</f>
        <v>Decreasing</v>
      </c>
      <c r="K158" s="123" t="str">
        <f>IF(Reliability!B156="x","x",(IF(ROUNDUP(Reliability!B156,0)=1,"Very High",IF(ROUNDUP(Reliability!B156,0)=2,"High",IF(ROUNDUP(Reliability!B156,0)=3,"Medium",IF(ROUNDUP(Reliability!B156,0)=4,"Low","Very Low"))))))</f>
        <v>Very High</v>
      </c>
      <c r="L158" s="54">
        <f t="shared" si="23"/>
        <v>2.5</v>
      </c>
      <c r="M158" s="69">
        <f>'Impact of the crisis'!N159</f>
        <v>1.6</v>
      </c>
      <c r="N158" s="69">
        <f>'Impact of the crisis'!AB159</f>
        <v>2.9</v>
      </c>
      <c r="O158" s="54">
        <f>'Conditions of people affected'!R159</f>
        <v>1.25</v>
      </c>
      <c r="P158" s="69">
        <f>'Conditions of people affected'!K159</f>
        <v>1.5</v>
      </c>
      <c r="Q158" s="69">
        <f>'Conditions of people affected'!Q159</f>
        <v>1</v>
      </c>
      <c r="R158" s="53">
        <f t="shared" si="24"/>
        <v>3</v>
      </c>
      <c r="S158" s="53">
        <f>'Complexity of the crisis'!X159</f>
        <v>2.5</v>
      </c>
      <c r="T158" s="53">
        <f>'Complexity of the crisis'!AN159</f>
        <v>3.5</v>
      </c>
      <c r="U158" s="139" t="str">
        <f>VLOOKUP(C158,Lists!$C$3:$E$300,3,FALSE)</f>
        <v>Africa</v>
      </c>
      <c r="V158" s="140">
        <v>45631</v>
      </c>
    </row>
    <row r="159" spans="1:22" x14ac:dyDescent="0.35">
      <c r="A159" s="67" t="str">
        <f>'Crisis Indicator Data'!A157</f>
        <v>Complex situation in Türkiye</v>
      </c>
      <c r="B159" s="55" t="str">
        <f>Lists!G157</f>
        <v>Country level</v>
      </c>
      <c r="C159" s="67" t="str">
        <f>'Crisis Indicator Data'!C157</f>
        <v>TUR001</v>
      </c>
      <c r="D159" s="67" t="str">
        <f>'Crisis Indicator Data'!D157</f>
        <v>Türkiye</v>
      </c>
      <c r="E159" s="67" t="str">
        <f>'Crisis Indicator Data'!E157</f>
        <v>TUR</v>
      </c>
      <c r="F159" s="67" t="str">
        <f>'Crisis Indicator Data'!B157</f>
        <v>Displacement,Conflict</v>
      </c>
      <c r="G159" s="52">
        <f t="shared" si="20"/>
        <v>3.5</v>
      </c>
      <c r="H159" s="68">
        <f t="shared" si="21"/>
        <v>4</v>
      </c>
      <c r="I159" s="132" t="str">
        <f t="shared" si="22"/>
        <v>High</v>
      </c>
      <c r="J159" s="133" t="str">
        <f>INDEX(Trends!$D$3:$D$404,MATCH(C159,Trends!$C$3:$C$404,0))</f>
        <v>Stable</v>
      </c>
      <c r="K159" s="123" t="str">
        <f>IF(Reliability!B157="x","x",(IF(ROUNDUP(Reliability!B157,0)=1,"Very High",IF(ROUNDUP(Reliability!B157,0)=2,"High",IF(ROUNDUP(Reliability!B157,0)=3,"Medium",IF(ROUNDUP(Reliability!B157,0)=4,"Low","Very Low"))))))</f>
        <v>Very High</v>
      </c>
      <c r="L159" s="54">
        <f t="shared" si="23"/>
        <v>3.5</v>
      </c>
      <c r="M159" s="69">
        <f>'Impact of the crisis'!N160</f>
        <v>3.7</v>
      </c>
      <c r="N159" s="69">
        <f>'Impact of the crisis'!AB160</f>
        <v>3.4</v>
      </c>
      <c r="O159" s="54">
        <f>'Conditions of people affected'!R160</f>
        <v>3.75</v>
      </c>
      <c r="P159" s="69">
        <f>'Conditions of people affected'!K160</f>
        <v>4.5</v>
      </c>
      <c r="Q159" s="69">
        <f>'Conditions of people affected'!Q160</f>
        <v>3</v>
      </c>
      <c r="R159" s="53">
        <f t="shared" si="24"/>
        <v>3.2</v>
      </c>
      <c r="S159" s="53">
        <f>'Complexity of the crisis'!X160</f>
        <v>2.8</v>
      </c>
      <c r="T159" s="53">
        <f>'Complexity of the crisis'!AN160</f>
        <v>3.5</v>
      </c>
      <c r="U159" s="139" t="str">
        <f>VLOOKUP(C159,Lists!$C$3:$E$300,3,FALSE)</f>
        <v>Middle east</v>
      </c>
      <c r="V159" s="140">
        <v>45650</v>
      </c>
    </row>
    <row r="160" spans="1:22" x14ac:dyDescent="0.35">
      <c r="A160" s="67" t="str">
        <f>'Crisis Indicator Data'!A158</f>
        <v>Syrian Refugees in Türkiye</v>
      </c>
      <c r="B160" s="55" t="str">
        <f>Lists!G158</f>
        <v>Syrian refugees</v>
      </c>
      <c r="C160" s="67" t="str">
        <f>'Crisis Indicator Data'!C158</f>
        <v>TUR002</v>
      </c>
      <c r="D160" s="67" t="str">
        <f>'Crisis Indicator Data'!D158</f>
        <v>Türkiye</v>
      </c>
      <c r="E160" s="67" t="str">
        <f>'Crisis Indicator Data'!E158</f>
        <v>TUR</v>
      </c>
      <c r="F160" s="67" t="str">
        <f>'Crisis Indicator Data'!B158</f>
        <v>Displacement</v>
      </c>
      <c r="G160" s="52">
        <f t="shared" si="20"/>
        <v>3.2</v>
      </c>
      <c r="H160" s="68">
        <f t="shared" si="21"/>
        <v>4</v>
      </c>
      <c r="I160" s="132" t="str">
        <f t="shared" si="22"/>
        <v>High</v>
      </c>
      <c r="J160" s="133" t="str">
        <f>INDEX(Trends!$D$3:$D$404,MATCH(C160,Trends!$C$3:$C$404,0))</f>
        <v>Stable</v>
      </c>
      <c r="K160" s="123" t="str">
        <f>IF(Reliability!B158="x","x",(IF(ROUNDUP(Reliability!B158,0)=1,"Very High",IF(ROUNDUP(Reliability!B158,0)=2,"High",IF(ROUNDUP(Reliability!B158,0)=3,"Medium",IF(ROUNDUP(Reliability!B158,0)=4,"Low","Very Low"))))))</f>
        <v>Very High</v>
      </c>
      <c r="L160" s="54">
        <f t="shared" si="23"/>
        <v>3.1</v>
      </c>
      <c r="M160" s="69">
        <f>'Impact of the crisis'!N161</f>
        <v>3.2</v>
      </c>
      <c r="N160" s="69">
        <f>'Impact of the crisis'!AB161</f>
        <v>3</v>
      </c>
      <c r="O160" s="54">
        <f>'Conditions of people affected'!R161</f>
        <v>3.5</v>
      </c>
      <c r="P160" s="69">
        <f>'Conditions of people affected'!K161</f>
        <v>4</v>
      </c>
      <c r="Q160" s="69">
        <f>'Conditions of people affected'!Q161</f>
        <v>3</v>
      </c>
      <c r="R160" s="53">
        <f t="shared" si="24"/>
        <v>2.7</v>
      </c>
      <c r="S160" s="53">
        <f>'Complexity of the crisis'!X161</f>
        <v>2.8</v>
      </c>
      <c r="T160" s="53">
        <f>'Complexity of the crisis'!AN161</f>
        <v>2.5</v>
      </c>
      <c r="U160" s="139" t="str">
        <f>VLOOKUP(C160,Lists!$C$3:$E$300,3,FALSE)</f>
        <v>Middle east</v>
      </c>
      <c r="V160" s="140">
        <v>45650</v>
      </c>
    </row>
    <row r="161" spans="1:22" x14ac:dyDescent="0.35">
      <c r="A161" s="67" t="str">
        <f>'Crisis Indicator Data'!A159</f>
        <v>Mixed Migration Flows in Türkiye</v>
      </c>
      <c r="B161" s="55" t="str">
        <f>Lists!G159</f>
        <v>Mixed Migration</v>
      </c>
      <c r="C161" s="67" t="str">
        <f>'Crisis Indicator Data'!C159</f>
        <v>TUR003</v>
      </c>
      <c r="D161" s="67" t="str">
        <f>'Crisis Indicator Data'!D159</f>
        <v>Türkiye</v>
      </c>
      <c r="E161" s="67" t="str">
        <f>'Crisis Indicator Data'!E159</f>
        <v>TUR</v>
      </c>
      <c r="F161" s="67" t="str">
        <f>'Crisis Indicator Data'!B159</f>
        <v>Displacement</v>
      </c>
      <c r="G161" s="52">
        <f t="shared" si="20"/>
        <v>2.4</v>
      </c>
      <c r="H161" s="68">
        <f t="shared" si="21"/>
        <v>3</v>
      </c>
      <c r="I161" s="132" t="str">
        <f t="shared" si="22"/>
        <v>Medium</v>
      </c>
      <c r="J161" s="133" t="str">
        <f>INDEX(Trends!$D$3:$D$404,MATCH(C161,Trends!$C$3:$C$404,0))</f>
        <v>Increasing</v>
      </c>
      <c r="K161" s="123" t="str">
        <f>IF(Reliability!B159="x","x",(IF(ROUNDUP(Reliability!B159,0)=1,"Very High",IF(ROUNDUP(Reliability!B159,0)=2,"High",IF(ROUNDUP(Reliability!B159,0)=3,"Medium",IF(ROUNDUP(Reliability!B159,0)=4,"Low","Very Low"))))))</f>
        <v>Very High</v>
      </c>
      <c r="L161" s="54">
        <f t="shared" si="23"/>
        <v>2.2999999999999998</v>
      </c>
      <c r="M161" s="69">
        <f>'Impact of the crisis'!N162</f>
        <v>2.2999999999999998</v>
      </c>
      <c r="N161" s="69">
        <f>'Impact of the crisis'!AB162</f>
        <v>2.2999999999999998</v>
      </c>
      <c r="O161" s="54">
        <f>'Conditions of people affected'!R162</f>
        <v>2.25</v>
      </c>
      <c r="P161" s="69">
        <f>'Conditions of people affected'!K162</f>
        <v>2.5</v>
      </c>
      <c r="Q161" s="69">
        <f>'Conditions of people affected'!Q162</f>
        <v>2</v>
      </c>
      <c r="R161" s="53">
        <f t="shared" si="24"/>
        <v>2.7</v>
      </c>
      <c r="S161" s="53">
        <f>'Complexity of the crisis'!X162</f>
        <v>2.8</v>
      </c>
      <c r="T161" s="53">
        <f>'Complexity of the crisis'!AN162</f>
        <v>2.5</v>
      </c>
      <c r="U161" s="139" t="str">
        <f>VLOOKUP(C161,Lists!$C$3:$E$300,3,FALSE)</f>
        <v>Middle east</v>
      </c>
      <c r="V161" s="140">
        <v>45650</v>
      </c>
    </row>
    <row r="162" spans="1:22" x14ac:dyDescent="0.35">
      <c r="A162" s="67" t="str">
        <f>'Crisis Indicator Data'!A160</f>
        <v>Kurdish Conflict</v>
      </c>
      <c r="B162" s="55" t="str">
        <f>Lists!G160</f>
        <v>Kurdish conflict</v>
      </c>
      <c r="C162" s="67" t="str">
        <f>'Crisis Indicator Data'!C160</f>
        <v>TUR004</v>
      </c>
      <c r="D162" s="67" t="str">
        <f>'Crisis Indicator Data'!D160</f>
        <v>Türkiye</v>
      </c>
      <c r="E162" s="67" t="str">
        <f>'Crisis Indicator Data'!E160</f>
        <v>TUR</v>
      </c>
      <c r="F162" s="67" t="str">
        <f>'Crisis Indicator Data'!B160</f>
        <v>Conflict</v>
      </c>
      <c r="G162" s="52" t="str">
        <f t="shared" si="20"/>
        <v>x</v>
      </c>
      <c r="H162" s="68" t="str">
        <f t="shared" si="21"/>
        <v>x</v>
      </c>
      <c r="I162" s="132" t="str">
        <f t="shared" si="22"/>
        <v>x</v>
      </c>
      <c r="J162" s="133" t="str">
        <f>INDEX(Trends!$D$3:$D$404,MATCH(C162,Trends!$C$3:$C$404,0))</f>
        <v>-</v>
      </c>
      <c r="K162" s="123" t="str">
        <f>IF(Reliability!B160="x","x",(IF(ROUNDUP(Reliability!B160,0)=1,"Very High",IF(ROUNDUP(Reliability!B160,0)=2,"High",IF(ROUNDUP(Reliability!B160,0)=3,"Medium",IF(ROUNDUP(Reliability!B160,0)=4,"Low","Very Low"))))))</f>
        <v>High</v>
      </c>
      <c r="L162" s="54">
        <f t="shared" si="23"/>
        <v>2.6</v>
      </c>
      <c r="M162" s="69">
        <f>'Impact of the crisis'!N163</f>
        <v>1.7</v>
      </c>
      <c r="N162" s="69">
        <f>'Impact of the crisis'!AB163</f>
        <v>3</v>
      </c>
      <c r="O162" s="54" t="str">
        <f>'Conditions of people affected'!R163</f>
        <v>x</v>
      </c>
      <c r="P162" s="69" t="str">
        <f>'Conditions of people affected'!K163</f>
        <v>x</v>
      </c>
      <c r="Q162" s="69" t="str">
        <f>'Conditions of people affected'!Q163</f>
        <v>x</v>
      </c>
      <c r="R162" s="53">
        <f t="shared" si="24"/>
        <v>2.4</v>
      </c>
      <c r="S162" s="53">
        <f>'Complexity of the crisis'!X163</f>
        <v>2.8</v>
      </c>
      <c r="T162" s="53">
        <f>'Complexity of the crisis'!AN163</f>
        <v>2</v>
      </c>
      <c r="U162" s="139" t="str">
        <f>VLOOKUP(C162,Lists!$C$3:$E$300,3,FALSE)</f>
        <v>Middle east</v>
      </c>
      <c r="V162" s="140">
        <v>45650</v>
      </c>
    </row>
    <row r="163" spans="1:22" x14ac:dyDescent="0.35">
      <c r="A163" s="67" t="str">
        <f>'Crisis Indicator Data'!A161</f>
        <v>Türkiye / Syria earthquake in Türkiye</v>
      </c>
      <c r="B163" s="55" t="str">
        <f>Lists!G161</f>
        <v>Türkiye / Syria earthquake</v>
      </c>
      <c r="C163" s="67" t="str">
        <f>'Crisis Indicator Data'!C161</f>
        <v>TUR005</v>
      </c>
      <c r="D163" s="67" t="str">
        <f>'Crisis Indicator Data'!D161</f>
        <v>Türkiye</v>
      </c>
      <c r="E163" s="67" t="str">
        <f>'Crisis Indicator Data'!E161</f>
        <v>TUR</v>
      </c>
      <c r="F163" s="67" t="str">
        <f>'Crisis Indicator Data'!B161</f>
        <v>Earthquake</v>
      </c>
      <c r="G163" s="52">
        <f t="shared" si="20"/>
        <v>3</v>
      </c>
      <c r="H163" s="68">
        <f t="shared" si="21"/>
        <v>3</v>
      </c>
      <c r="I163" s="132" t="str">
        <f t="shared" si="22"/>
        <v>Medium</v>
      </c>
      <c r="J163" s="133" t="str">
        <f>INDEX(Trends!$D$3:$D$404,MATCH(C163,Trends!$C$3:$C$404,0))</f>
        <v>Stable</v>
      </c>
      <c r="K163" s="123" t="str">
        <f>IF(Reliability!B161="x","x",(IF(ROUNDUP(Reliability!B161,0)=1,"Very High",IF(ROUNDUP(Reliability!B161,0)=2,"High",IF(ROUNDUP(Reliability!B161,0)=3,"Medium",IF(ROUNDUP(Reliability!B161,0)=4,"Low","Very Low"))))))</f>
        <v>High</v>
      </c>
      <c r="L163" s="54">
        <f t="shared" si="23"/>
        <v>2.6</v>
      </c>
      <c r="M163" s="69">
        <f>'Impact of the crisis'!N164</f>
        <v>2.1</v>
      </c>
      <c r="N163" s="69">
        <f>'Impact of the crisis'!AB164</f>
        <v>2.8</v>
      </c>
      <c r="O163" s="54">
        <f>'Conditions of people affected'!R164</f>
        <v>3.45</v>
      </c>
      <c r="P163" s="69">
        <f>'Conditions of people affected'!K164</f>
        <v>3.9</v>
      </c>
      <c r="Q163" s="69">
        <f>'Conditions of people affected'!Q164</f>
        <v>3</v>
      </c>
      <c r="R163" s="53">
        <f t="shared" si="24"/>
        <v>2.4</v>
      </c>
      <c r="S163" s="53">
        <f>'Complexity of the crisis'!X164</f>
        <v>2.8</v>
      </c>
      <c r="T163" s="53">
        <f>'Complexity of the crisis'!AN164</f>
        <v>2</v>
      </c>
      <c r="U163" s="139" t="str">
        <f>VLOOKUP(C163,Lists!$C$3:$E$300,3,FALSE)</f>
        <v>Middle east</v>
      </c>
      <c r="V163" s="140">
        <v>45650</v>
      </c>
    </row>
    <row r="164" spans="1:22" x14ac:dyDescent="0.35">
      <c r="A164" s="67" t="str">
        <f>'Crisis Indicator Data'!A162</f>
        <v>Multiple Crises in Tanzania</v>
      </c>
      <c r="B164" s="55" t="str">
        <f>Lists!G162</f>
        <v>Country level</v>
      </c>
      <c r="C164" s="67" t="str">
        <f>'Crisis Indicator Data'!C162</f>
        <v>TZA001</v>
      </c>
      <c r="D164" s="67" t="str">
        <f>'Crisis Indicator Data'!D162</f>
        <v>Tanzania</v>
      </c>
      <c r="E164" s="67" t="str">
        <f>'Crisis Indicator Data'!E162</f>
        <v>TZA</v>
      </c>
      <c r="F164" s="67" t="str">
        <f>'Crisis Indicator Data'!B162</f>
        <v>Displacement,Drought</v>
      </c>
      <c r="G164" s="52">
        <f t="shared" si="20"/>
        <v>2.5</v>
      </c>
      <c r="H164" s="68">
        <f t="shared" si="21"/>
        <v>3</v>
      </c>
      <c r="I164" s="132" t="str">
        <f t="shared" si="22"/>
        <v>Medium</v>
      </c>
      <c r="J164" s="133" t="str">
        <f>INDEX(Trends!$D$3:$D$404,MATCH(C164,Trends!$C$3:$C$404,0))</f>
        <v>Stable</v>
      </c>
      <c r="K164" s="123" t="str">
        <f>IF(Reliability!B162="x","x",(IF(ROUNDUP(Reliability!B162,0)=1,"Very High",IF(ROUNDUP(Reliability!B162,0)=2,"High",IF(ROUNDUP(Reliability!B162,0)=3,"Medium",IF(ROUNDUP(Reliability!B162,0)=4,"Low","Very Low"))))))</f>
        <v>High</v>
      </c>
      <c r="L164" s="54">
        <f t="shared" si="23"/>
        <v>3.1</v>
      </c>
      <c r="M164" s="69">
        <f>'Impact of the crisis'!N165</f>
        <v>3.2</v>
      </c>
      <c r="N164" s="69">
        <f>'Impact of the crisis'!AB165</f>
        <v>3</v>
      </c>
      <c r="O164" s="54">
        <f>'Conditions of people affected'!R165</f>
        <v>2.5</v>
      </c>
      <c r="P164" s="69">
        <f>'Conditions of people affected'!K165</f>
        <v>3</v>
      </c>
      <c r="Q164" s="69">
        <f>'Conditions of people affected'!Q165</f>
        <v>2</v>
      </c>
      <c r="R164" s="53">
        <f t="shared" si="24"/>
        <v>2</v>
      </c>
      <c r="S164" s="53">
        <f>'Complexity of the crisis'!X165</f>
        <v>1.9</v>
      </c>
      <c r="T164" s="53">
        <f>'Complexity of the crisis'!AN165</f>
        <v>2</v>
      </c>
      <c r="U164" s="139" t="str">
        <f>VLOOKUP(C164,Lists!$C$3:$E$300,3,FALSE)</f>
        <v>Africa</v>
      </c>
      <c r="V164" s="140">
        <v>45652</v>
      </c>
    </row>
    <row r="165" spans="1:22" x14ac:dyDescent="0.35">
      <c r="A165" s="67" t="str">
        <f>'Crisis Indicator Data'!A163</f>
        <v>International Displacement in Tanzania</v>
      </c>
      <c r="B165" s="55" t="str">
        <f>Lists!G163</f>
        <v>Refugees</v>
      </c>
      <c r="C165" s="67" t="str">
        <f>'Crisis Indicator Data'!C163</f>
        <v>TZA002</v>
      </c>
      <c r="D165" s="67" t="str">
        <f>'Crisis Indicator Data'!D163</f>
        <v>Tanzania</v>
      </c>
      <c r="E165" s="67" t="str">
        <f>'Crisis Indicator Data'!E163</f>
        <v>TZA</v>
      </c>
      <c r="F165" s="67" t="str">
        <f>'Crisis Indicator Data'!B163</f>
        <v>Displacement</v>
      </c>
      <c r="G165" s="52">
        <f t="shared" ref="G165:G174" si="25">IF(OR(O165="x",L165="x"),"x",ROUND((5-GEOMEAN(((5-L165)/5*4+1),((5-O165)/5*4+1),((5-O165)/5*4+1)))/4*3.5+R165*0.3,1))</f>
        <v>2.4</v>
      </c>
      <c r="H165" s="68">
        <f t="shared" ref="H165:H174" si="26">IF(G165="x","x",ROUNDUP(G165,0))</f>
        <v>3</v>
      </c>
      <c r="I165" s="132" t="str">
        <f t="shared" ref="I165:I174" si="27">IF(O165="x","x",IF(L165="x","x",(IF(H165=5,"Very High",IF(H165=4,"High",IF(H165=3,"Medium",IF(H165=2,"Low","Very Low")))))))</f>
        <v>Medium</v>
      </c>
      <c r="J165" s="133" t="str">
        <f>INDEX(Trends!$D$3:$D$404,MATCH(C165,Trends!$C$3:$C$404,0))</f>
        <v>Stable</v>
      </c>
      <c r="K165" s="123" t="str">
        <f>IF(Reliability!B163="x","x",(IF(ROUNDUP(Reliability!B163,0)=1,"Very High",IF(ROUNDUP(Reliability!B163,0)=2,"High",IF(ROUNDUP(Reliability!B163,0)=3,"Medium",IF(ROUNDUP(Reliability!B163,0)=4,"Low","Very Low"))))))</f>
        <v>High</v>
      </c>
      <c r="L165" s="54">
        <f t="shared" ref="L165:L174" si="28">IF(OR(N165="x",M165="x"),"x",ROUND((5-GEOMEAN(((5-M165)/5*4+1),((5-N165)/5*4+1),((5-N165)/5*4+1)))/4*5,1))</f>
        <v>3.2</v>
      </c>
      <c r="M165" s="69">
        <f>'Impact of the crisis'!N166</f>
        <v>2.4</v>
      </c>
      <c r="N165" s="69">
        <f>'Impact of the crisis'!AB166</f>
        <v>3.5</v>
      </c>
      <c r="O165" s="54">
        <f>'Conditions of people affected'!R166</f>
        <v>2.15</v>
      </c>
      <c r="P165" s="69">
        <f>'Conditions of people affected'!K166</f>
        <v>2.2999999999999998</v>
      </c>
      <c r="Q165" s="69">
        <f>'Conditions of people affected'!Q166</f>
        <v>2</v>
      </c>
      <c r="R165" s="53">
        <f t="shared" ref="R165:R174" si="29">IF(OR(T165="x",S165="x"),S165,ROUND((5-GEOMEAN(((5-S165)/5*4+1),((5-T165)/5*4+1)))/4*5,1))</f>
        <v>2</v>
      </c>
      <c r="S165" s="53">
        <f>'Complexity of the crisis'!X166</f>
        <v>1.9</v>
      </c>
      <c r="T165" s="53">
        <f>'Complexity of the crisis'!AN166</f>
        <v>2</v>
      </c>
      <c r="U165" s="139" t="str">
        <f>VLOOKUP(C165,Lists!$C$3:$E$300,3,FALSE)</f>
        <v>Africa</v>
      </c>
      <c r="V165" s="140">
        <v>45652</v>
      </c>
    </row>
    <row r="166" spans="1:22" x14ac:dyDescent="0.35">
      <c r="A166" s="67" t="str">
        <f>'Crisis Indicator Data'!A164</f>
        <v>Food Security Crisis in North-East Tanzania</v>
      </c>
      <c r="B166" s="55" t="str">
        <f>Lists!G164</f>
        <v>Food security in North-East</v>
      </c>
      <c r="C166" s="67" t="str">
        <f>'Crisis Indicator Data'!C164</f>
        <v>TZA003</v>
      </c>
      <c r="D166" s="67" t="str">
        <f>'Crisis Indicator Data'!D164</f>
        <v>Tanzania</v>
      </c>
      <c r="E166" s="67" t="str">
        <f>'Crisis Indicator Data'!E164</f>
        <v>TZA</v>
      </c>
      <c r="F166" s="67" t="str">
        <f>'Crisis Indicator Data'!B164</f>
        <v>Drought</v>
      </c>
      <c r="G166" s="52">
        <f t="shared" si="25"/>
        <v>2.2999999999999998</v>
      </c>
      <c r="H166" s="68">
        <f t="shared" si="26"/>
        <v>3</v>
      </c>
      <c r="I166" s="132" t="str">
        <f t="shared" si="27"/>
        <v>Medium</v>
      </c>
      <c r="J166" s="133" t="str">
        <f>INDEX(Trends!$D$3:$D$404,MATCH(C166,Trends!$C$3:$C$404,0))</f>
        <v>Stable</v>
      </c>
      <c r="K166" s="123" t="str">
        <f>IF(Reliability!B164="x","x",(IF(ROUNDUP(Reliability!B164,0)=1,"Very High",IF(ROUNDUP(Reliability!B164,0)=2,"High",IF(ROUNDUP(Reliability!B164,0)=3,"Medium",IF(ROUNDUP(Reliability!B164,0)=4,"Low","Very Low"))))))</f>
        <v>High</v>
      </c>
      <c r="L166" s="54">
        <f t="shared" si="28"/>
        <v>1.7</v>
      </c>
      <c r="M166" s="69">
        <f>'Impact of the crisis'!N167</f>
        <v>2.5</v>
      </c>
      <c r="N166" s="69">
        <f>'Impact of the crisis'!AB167</f>
        <v>1.3</v>
      </c>
      <c r="O166" s="54">
        <f>'Conditions of people affected'!R167</f>
        <v>2.8</v>
      </c>
      <c r="P166" s="69">
        <f>'Conditions of people affected'!K167</f>
        <v>2.6</v>
      </c>
      <c r="Q166" s="69">
        <f>'Conditions of people affected'!Q167</f>
        <v>3</v>
      </c>
      <c r="R166" s="53">
        <f t="shared" si="29"/>
        <v>2</v>
      </c>
      <c r="S166" s="53">
        <f>'Complexity of the crisis'!X167</f>
        <v>1.9</v>
      </c>
      <c r="T166" s="53">
        <f>'Complexity of the crisis'!AN167</f>
        <v>2</v>
      </c>
      <c r="U166" s="139" t="str">
        <f>VLOOKUP(C166,Lists!$C$3:$E$300,3,FALSE)</f>
        <v>Africa</v>
      </c>
      <c r="V166" s="140">
        <v>45652</v>
      </c>
    </row>
    <row r="167" spans="1:22" x14ac:dyDescent="0.35">
      <c r="A167" s="67" t="str">
        <f>'Crisis Indicator Data'!A165</f>
        <v>International Displacement in Uganda</v>
      </c>
      <c r="B167" s="55" t="str">
        <f>Lists!G165</f>
        <v>Refugees</v>
      </c>
      <c r="C167" s="67" t="str">
        <f>'Crisis Indicator Data'!C165</f>
        <v>UGA005</v>
      </c>
      <c r="D167" s="67" t="str">
        <f>'Crisis Indicator Data'!D165</f>
        <v>Uganda</v>
      </c>
      <c r="E167" s="67" t="str">
        <f>'Crisis Indicator Data'!E165</f>
        <v>UGA</v>
      </c>
      <c r="F167" s="67" t="str">
        <f>'Crisis Indicator Data'!B165</f>
        <v>Displacement</v>
      </c>
      <c r="G167" s="52">
        <f t="shared" si="25"/>
        <v>3.3</v>
      </c>
      <c r="H167" s="68">
        <f t="shared" si="26"/>
        <v>4</v>
      </c>
      <c r="I167" s="132" t="str">
        <f t="shared" si="27"/>
        <v>High</v>
      </c>
      <c r="J167" s="133" t="str">
        <f>INDEX(Trends!$D$3:$D$404,MATCH(C167,Trends!$C$3:$C$404,0))</f>
        <v>Stable</v>
      </c>
      <c r="K167" s="123" t="str">
        <f>IF(Reliability!B165="x","x",(IF(ROUNDUP(Reliability!B165,0)=1,"Very High",IF(ROUNDUP(Reliability!B165,0)=2,"High",IF(ROUNDUP(Reliability!B165,0)=3,"Medium",IF(ROUNDUP(Reliability!B165,0)=4,"Low","Very Low"))))))</f>
        <v>High</v>
      </c>
      <c r="L167" s="54">
        <f t="shared" si="28"/>
        <v>3.2</v>
      </c>
      <c r="M167" s="69">
        <f>'Impact of the crisis'!N168</f>
        <v>1.7</v>
      </c>
      <c r="N167" s="69">
        <f>'Impact of the crisis'!AB168</f>
        <v>3.8</v>
      </c>
      <c r="O167" s="54">
        <f>'Conditions of people affected'!R168</f>
        <v>3.4</v>
      </c>
      <c r="P167" s="69">
        <f>'Conditions of people affected'!K168</f>
        <v>3.8</v>
      </c>
      <c r="Q167" s="69">
        <f>'Conditions of people affected'!Q168</f>
        <v>3</v>
      </c>
      <c r="R167" s="53">
        <f t="shared" si="29"/>
        <v>3.2</v>
      </c>
      <c r="S167" s="53">
        <f>'Complexity of the crisis'!X168</f>
        <v>3.7</v>
      </c>
      <c r="T167" s="53">
        <f>'Complexity of the crisis'!AN168</f>
        <v>2.5</v>
      </c>
      <c r="U167" s="139" t="str">
        <f>VLOOKUP(C167,Lists!$C$3:$E$300,3,FALSE)</f>
        <v>Africa</v>
      </c>
      <c r="V167" s="140">
        <v>45645</v>
      </c>
    </row>
    <row r="168" spans="1:22" x14ac:dyDescent="0.35">
      <c r="A168" s="67" t="str">
        <f>'Crisis Indicator Data'!A166</f>
        <v>Russia-Ukraine conflict</v>
      </c>
      <c r="B168" s="55" t="str">
        <f>Lists!G166</f>
        <v>Russia-Ukraine conflict</v>
      </c>
      <c r="C168" s="67" t="str">
        <f>'Crisis Indicator Data'!C166</f>
        <v>UKR002</v>
      </c>
      <c r="D168" s="67" t="str">
        <f>'Crisis Indicator Data'!D166</f>
        <v>Ukraine</v>
      </c>
      <c r="E168" s="67" t="str">
        <f>'Crisis Indicator Data'!E166</f>
        <v>UKR</v>
      </c>
      <c r="F168" s="67" t="str">
        <f>'Crisis Indicator Data'!B166</f>
        <v>Conflict,Displacement</v>
      </c>
      <c r="G168" s="52">
        <f t="shared" si="25"/>
        <v>4.5999999999999996</v>
      </c>
      <c r="H168" s="68">
        <f t="shared" si="26"/>
        <v>5</v>
      </c>
      <c r="I168" s="132" t="str">
        <f t="shared" si="27"/>
        <v>Very High</v>
      </c>
      <c r="J168" s="133" t="str">
        <f>INDEX(Trends!$D$3:$D$404,MATCH(C168,Trends!$C$3:$C$404,0))</f>
        <v>Increasing</v>
      </c>
      <c r="K168" s="123" t="str">
        <f>IF(Reliability!B166="x","x",(IF(ROUNDUP(Reliability!B166,0)=1,"Very High",IF(ROUNDUP(Reliability!B166,0)=2,"High",IF(ROUNDUP(Reliability!B166,0)=3,"Medium",IF(ROUNDUP(Reliability!B166,0)=4,"Low","Very Low"))))))</f>
        <v>Very High</v>
      </c>
      <c r="L168" s="54">
        <f t="shared" si="28"/>
        <v>4.5</v>
      </c>
      <c r="M168" s="69">
        <f>'Impact of the crisis'!N169</f>
        <v>4.9000000000000004</v>
      </c>
      <c r="N168" s="69">
        <f>'Impact of the crisis'!AB169</f>
        <v>4.3</v>
      </c>
      <c r="O168" s="54">
        <f>'Conditions of people affected'!R169</f>
        <v>5</v>
      </c>
      <c r="P168" s="69">
        <f>'Conditions of people affected'!K169</f>
        <v>5</v>
      </c>
      <c r="Q168" s="69">
        <f>'Conditions of people affected'!Q169</f>
        <v>5</v>
      </c>
      <c r="R168" s="53">
        <f t="shared" si="29"/>
        <v>4.0999999999999996</v>
      </c>
      <c r="S168" s="53">
        <f>'Complexity of the crisis'!X169</f>
        <v>2.4</v>
      </c>
      <c r="T168" s="53">
        <f>'Complexity of the crisis'!AN169</f>
        <v>5</v>
      </c>
      <c r="U168" s="139" t="str">
        <f>VLOOKUP(C168,Lists!$C$3:$E$300,3,FALSE)</f>
        <v>Europe</v>
      </c>
      <c r="V168" s="140">
        <v>45656</v>
      </c>
    </row>
    <row r="169" spans="1:22" x14ac:dyDescent="0.35">
      <c r="A169" s="67" t="str">
        <f>'Crisis Indicator Data'!A167</f>
        <v>Complex crisis in Venezuela</v>
      </c>
      <c r="B169" s="55" t="str">
        <f>Lists!G167</f>
        <v>Complex crisis</v>
      </c>
      <c r="C169" s="67" t="str">
        <f>'Crisis Indicator Data'!C167</f>
        <v>VEN001</v>
      </c>
      <c r="D169" s="67" t="str">
        <f>'Crisis Indicator Data'!D167</f>
        <v>Venezuela</v>
      </c>
      <c r="E169" s="67" t="str">
        <f>'Crisis Indicator Data'!E167</f>
        <v>VEN</v>
      </c>
      <c r="F169" s="67" t="str">
        <f>'Crisis Indicator Data'!B167</f>
        <v>Socio-political,Violence,Floods</v>
      </c>
      <c r="G169" s="52">
        <f t="shared" si="25"/>
        <v>4</v>
      </c>
      <c r="H169" s="68">
        <f t="shared" si="26"/>
        <v>4</v>
      </c>
      <c r="I169" s="132" t="str">
        <f t="shared" si="27"/>
        <v>High</v>
      </c>
      <c r="J169" s="133" t="str">
        <f>INDEX(Trends!$D$3:$D$404,MATCH(C169,Trends!$C$3:$C$404,0))</f>
        <v>Stable</v>
      </c>
      <c r="K169" s="123" t="str">
        <f>IF(Reliability!B167="x","x",(IF(ROUNDUP(Reliability!B167,0)=1,"Very High",IF(ROUNDUP(Reliability!B167,0)=2,"High",IF(ROUNDUP(Reliability!B167,0)=3,"Medium",IF(ROUNDUP(Reliability!B167,0)=4,"Low","Very Low"))))))</f>
        <v>High</v>
      </c>
      <c r="L169" s="54">
        <f t="shared" si="28"/>
        <v>4.4000000000000004</v>
      </c>
      <c r="M169" s="69">
        <f>'Impact of the crisis'!N170</f>
        <v>5</v>
      </c>
      <c r="N169" s="69">
        <f>'Impact of the crisis'!AB170</f>
        <v>4</v>
      </c>
      <c r="O169" s="54">
        <f>'Conditions of people affected'!R170</f>
        <v>3.9</v>
      </c>
      <c r="P169" s="69">
        <f>'Conditions of people affected'!K170</f>
        <v>4.8</v>
      </c>
      <c r="Q169" s="69">
        <f>'Conditions of people affected'!Q170</f>
        <v>3</v>
      </c>
      <c r="R169" s="53">
        <f t="shared" si="29"/>
        <v>3.7</v>
      </c>
      <c r="S169" s="53">
        <f>'Complexity of the crisis'!X170</f>
        <v>3.3</v>
      </c>
      <c r="T169" s="53">
        <f>'Complexity of the crisis'!AN170</f>
        <v>4</v>
      </c>
      <c r="U169" s="139" t="str">
        <f>VLOOKUP(C169,Lists!$C$3:$E$300,3,FALSE)</f>
        <v>Americas</v>
      </c>
      <c r="V169" s="140">
        <v>45615</v>
      </c>
    </row>
    <row r="170" spans="1:22" x14ac:dyDescent="0.35">
      <c r="A170" s="67" t="str">
        <f>'Crisis Indicator Data'!A168</f>
        <v>Typhoon Yagi in Vietnam</v>
      </c>
      <c r="B170" s="55" t="str">
        <f>Lists!G168</f>
        <v>Typhoon Yagi</v>
      </c>
      <c r="C170" s="67" t="str">
        <f>'Crisis Indicator Data'!C168</f>
        <v>VNM003</v>
      </c>
      <c r="D170" s="67" t="str">
        <f>'Crisis Indicator Data'!D168</f>
        <v>Vietnam</v>
      </c>
      <c r="E170" s="67" t="str">
        <f>'Crisis Indicator Data'!E168</f>
        <v>VNM</v>
      </c>
      <c r="F170" s="67" t="str">
        <f>'Crisis Indicator Data'!B168</f>
        <v>Cyclone</v>
      </c>
      <c r="G170" s="52">
        <f t="shared" si="25"/>
        <v>2.6</v>
      </c>
      <c r="H170" s="68">
        <f t="shared" si="26"/>
        <v>3</v>
      </c>
      <c r="I170" s="132" t="str">
        <f t="shared" si="27"/>
        <v>Medium</v>
      </c>
      <c r="J170" s="133" t="str">
        <f>INDEX(Trends!$D$3:$D$404,MATCH(C170,Trends!$C$3:$C$404,0))</f>
        <v>Decreasing</v>
      </c>
      <c r="K170" s="123" t="str">
        <f>IF(Reliability!B168="x","x",(IF(ROUNDUP(Reliability!B168,0)=1,"Very High",IF(ROUNDUP(Reliability!B168,0)=2,"High",IF(ROUNDUP(Reliability!B168,0)=3,"Medium",IF(ROUNDUP(Reliability!B168,0)=4,"Low","Very Low"))))))</f>
        <v>Very High</v>
      </c>
      <c r="L170" s="54">
        <f t="shared" si="28"/>
        <v>2.9</v>
      </c>
      <c r="M170" s="69">
        <f>'Impact of the crisis'!N171</f>
        <v>3.3</v>
      </c>
      <c r="N170" s="69">
        <f>'Impact of the crisis'!AB171</f>
        <v>2.6</v>
      </c>
      <c r="O170" s="54">
        <f>'Conditions of people affected'!R171</f>
        <v>2.4500000000000002</v>
      </c>
      <c r="P170" s="69">
        <f>'Conditions of people affected'!K171</f>
        <v>2.9</v>
      </c>
      <c r="Q170" s="69">
        <f>'Conditions of people affected'!Q171</f>
        <v>2</v>
      </c>
      <c r="R170" s="53">
        <f t="shared" si="29"/>
        <v>2.7</v>
      </c>
      <c r="S170" s="53">
        <f>'Complexity of the crisis'!X171</f>
        <v>2.9</v>
      </c>
      <c r="T170" s="53">
        <f>'Complexity of the crisis'!AN171</f>
        <v>2.5</v>
      </c>
      <c r="U170" s="139" t="str">
        <f>VLOOKUP(C170,Lists!$C$3:$E$300,3,FALSE)</f>
        <v>Asia</v>
      </c>
      <c r="V170" s="140">
        <v>45639</v>
      </c>
    </row>
    <row r="171" spans="1:22" x14ac:dyDescent="0.35">
      <c r="A171" s="67" t="str">
        <f>'Crisis Indicator Data'!A169</f>
        <v>Conflict in Yemen</v>
      </c>
      <c r="B171" s="55" t="str">
        <f>Lists!G169</f>
        <v>Complex crisis</v>
      </c>
      <c r="C171" s="67" t="str">
        <f>'Crisis Indicator Data'!C169</f>
        <v>YEM001</v>
      </c>
      <c r="D171" s="67" t="str">
        <f>'Crisis Indicator Data'!D169</f>
        <v>Yemen</v>
      </c>
      <c r="E171" s="67" t="str">
        <f>'Crisis Indicator Data'!E169</f>
        <v>YEM</v>
      </c>
      <c r="F171" s="67" t="str">
        <f>'Crisis Indicator Data'!B169</f>
        <v>Conflict</v>
      </c>
      <c r="G171" s="52">
        <f t="shared" si="25"/>
        <v>4.8</v>
      </c>
      <c r="H171" s="68">
        <f t="shared" si="26"/>
        <v>5</v>
      </c>
      <c r="I171" s="132" t="str">
        <f t="shared" si="27"/>
        <v>Very High</v>
      </c>
      <c r="J171" s="133" t="str">
        <f>INDEX(Trends!$D$3:$D$404,MATCH(C171,Trends!$C$3:$C$404,0))</f>
        <v>Increasing</v>
      </c>
      <c r="K171" s="123" t="str">
        <f>IF(Reliability!B169="x","x",(IF(ROUNDUP(Reliability!B169,0)=1,"Very High",IF(ROUNDUP(Reliability!B169,0)=2,"High",IF(ROUNDUP(Reliability!B169,0)=3,"Medium",IF(ROUNDUP(Reliability!B169,0)=4,"Low","Very Low"))))))</f>
        <v>Very High</v>
      </c>
      <c r="L171" s="54">
        <f t="shared" si="28"/>
        <v>4.7</v>
      </c>
      <c r="M171" s="69">
        <f>'Impact of the crisis'!N172</f>
        <v>4.9000000000000004</v>
      </c>
      <c r="N171" s="69">
        <f>'Impact of the crisis'!AB172</f>
        <v>4.5999999999999996</v>
      </c>
      <c r="O171" s="54">
        <f>'Conditions of people affected'!R172</f>
        <v>5</v>
      </c>
      <c r="P171" s="69">
        <f>'Conditions of people affected'!K172</f>
        <v>5</v>
      </c>
      <c r="Q171" s="69">
        <f>'Conditions of people affected'!Q172</f>
        <v>5</v>
      </c>
      <c r="R171" s="53">
        <f t="shared" si="29"/>
        <v>4.5</v>
      </c>
      <c r="S171" s="53">
        <f>'Complexity of the crisis'!X172</f>
        <v>3.8</v>
      </c>
      <c r="T171" s="53">
        <f>'Complexity of the crisis'!AN172</f>
        <v>5</v>
      </c>
      <c r="U171" s="139" t="str">
        <f>VLOOKUP(C171,Lists!$C$3:$E$300,3,FALSE)</f>
        <v>Middle east</v>
      </c>
      <c r="V171" s="140">
        <v>45650</v>
      </c>
    </row>
    <row r="172" spans="1:22" x14ac:dyDescent="0.35">
      <c r="A172" s="67" t="str">
        <f>'Crisis Indicator Data'!A170</f>
        <v>Mixed migration flows in Yemen</v>
      </c>
      <c r="B172" s="55" t="str">
        <f>Lists!G170</f>
        <v>Mixed Migration</v>
      </c>
      <c r="C172" s="67" t="str">
        <f>'Crisis Indicator Data'!C170</f>
        <v>YEM002</v>
      </c>
      <c r="D172" s="67" t="str">
        <f>'Crisis Indicator Data'!D170</f>
        <v>Yemen</v>
      </c>
      <c r="E172" s="67" t="str">
        <f>'Crisis Indicator Data'!E170</f>
        <v>YEM</v>
      </c>
      <c r="F172" s="67" t="str">
        <f>'Crisis Indicator Data'!B170</f>
        <v>Displacement</v>
      </c>
      <c r="G172" s="52">
        <f t="shared" si="25"/>
        <v>3.2</v>
      </c>
      <c r="H172" s="68">
        <f t="shared" si="26"/>
        <v>4</v>
      </c>
      <c r="I172" s="132" t="str">
        <f t="shared" si="27"/>
        <v>High</v>
      </c>
      <c r="J172" s="133" t="str">
        <f>INDEX(Trends!$D$3:$D$404,MATCH(C172,Trends!$C$3:$C$404,0))</f>
        <v>Stable</v>
      </c>
      <c r="K172" s="123" t="str">
        <f>IF(Reliability!B170="x","x",(IF(ROUNDUP(Reliability!B170,0)=1,"Very High",IF(ROUNDUP(Reliability!B170,0)=2,"High",IF(ROUNDUP(Reliability!B170,0)=3,"Medium",IF(ROUNDUP(Reliability!B170,0)=4,"Low","Very Low"))))))</f>
        <v>Very High</v>
      </c>
      <c r="L172" s="54">
        <f t="shared" si="28"/>
        <v>3.2</v>
      </c>
      <c r="M172" s="69">
        <f>'Impact of the crisis'!N173</f>
        <v>1.4</v>
      </c>
      <c r="N172" s="69">
        <f>'Impact of the crisis'!AB173</f>
        <v>3.8</v>
      </c>
      <c r="O172" s="54">
        <f>'Conditions of people affected'!R173</f>
        <v>3.3</v>
      </c>
      <c r="P172" s="69">
        <f>'Conditions of people affected'!K173</f>
        <v>2.6</v>
      </c>
      <c r="Q172" s="69">
        <f>'Conditions of people affected'!Q173</f>
        <v>4</v>
      </c>
      <c r="R172" s="53">
        <f t="shared" si="29"/>
        <v>3</v>
      </c>
      <c r="S172" s="53">
        <f>'Complexity of the crisis'!X173</f>
        <v>3.8</v>
      </c>
      <c r="T172" s="53">
        <f>'Complexity of the crisis'!AN173</f>
        <v>2</v>
      </c>
      <c r="U172" s="139" t="str">
        <f>VLOOKUP(C172,Lists!$C$3:$E$300,3,FALSE)</f>
        <v>Middle east</v>
      </c>
      <c r="V172" s="140">
        <v>45650</v>
      </c>
    </row>
    <row r="173" spans="1:22" x14ac:dyDescent="0.35">
      <c r="A173" s="67" t="str">
        <f>'Crisis Indicator Data'!A171</f>
        <v>Drought in Zambia</v>
      </c>
      <c r="B173" s="55" t="str">
        <f>Lists!G171</f>
        <v>Drought</v>
      </c>
      <c r="C173" s="67" t="str">
        <f>'Crisis Indicator Data'!C171</f>
        <v>ZMB002</v>
      </c>
      <c r="D173" s="67" t="str">
        <f>'Crisis Indicator Data'!D171</f>
        <v>Zambia</v>
      </c>
      <c r="E173" s="67" t="str">
        <f>'Crisis Indicator Data'!E171</f>
        <v>ZMB</v>
      </c>
      <c r="F173" s="67" t="str">
        <f>'Crisis Indicator Data'!B171</f>
        <v>Drought,Food Security</v>
      </c>
      <c r="G173" s="52">
        <f t="shared" si="25"/>
        <v>3.5</v>
      </c>
      <c r="H173" s="68">
        <f t="shared" si="26"/>
        <v>4</v>
      </c>
      <c r="I173" s="132" t="str">
        <f t="shared" si="27"/>
        <v>High</v>
      </c>
      <c r="J173" s="133" t="str">
        <f>INDEX(Trends!$D$3:$D$404,MATCH(C173,Trends!$C$3:$C$404,0))</f>
        <v>Decreasing</v>
      </c>
      <c r="K173" s="123" t="str">
        <f>IF(Reliability!B171="x","x",(IF(ROUNDUP(Reliability!B171,0)=1,"Very High",IF(ROUNDUP(Reliability!B171,0)=2,"High",IF(ROUNDUP(Reliability!B171,0)=3,"Medium",IF(ROUNDUP(Reliability!B171,0)=4,"Low","Very Low"))))))</f>
        <v>High</v>
      </c>
      <c r="L173" s="54">
        <f t="shared" si="28"/>
        <v>4</v>
      </c>
      <c r="M173" s="69">
        <f>'Impact of the crisis'!N174</f>
        <v>4.8</v>
      </c>
      <c r="N173" s="69">
        <f>'Impact of the crisis'!AB174</f>
        <v>3.4</v>
      </c>
      <c r="O173" s="54">
        <f>'Conditions of people affected'!R174</f>
        <v>4</v>
      </c>
      <c r="P173" s="69">
        <f>'Conditions of people affected'!K174</f>
        <v>5</v>
      </c>
      <c r="Q173" s="69">
        <f>'Conditions of people affected'!Q174</f>
        <v>3</v>
      </c>
      <c r="R173" s="53">
        <f t="shared" si="29"/>
        <v>2.2000000000000002</v>
      </c>
      <c r="S173" s="53">
        <f>'Complexity of the crisis'!X174</f>
        <v>2.4</v>
      </c>
      <c r="T173" s="53">
        <f>'Complexity of the crisis'!AN174</f>
        <v>2</v>
      </c>
      <c r="U173" s="139" t="str">
        <f>VLOOKUP(C173,Lists!$C$3:$E$300,3,FALSE)</f>
        <v>Africa</v>
      </c>
      <c r="V173" s="140">
        <v>45652</v>
      </c>
    </row>
    <row r="174" spans="1:22" x14ac:dyDescent="0.35">
      <c r="A174" s="67" t="str">
        <f>'Crisis Indicator Data'!A172</f>
        <v>Complex crisis in Zimbabwe</v>
      </c>
      <c r="B174" s="55" t="str">
        <f>Lists!G172</f>
        <v>Complex crisis</v>
      </c>
      <c r="C174" s="67" t="str">
        <f>'Crisis Indicator Data'!C172</f>
        <v>ZWE001</v>
      </c>
      <c r="D174" s="67" t="str">
        <f>'Crisis Indicator Data'!D172</f>
        <v>Zimbabwe</v>
      </c>
      <c r="E174" s="67" t="str">
        <f>'Crisis Indicator Data'!E172</f>
        <v>ZWE</v>
      </c>
      <c r="F174" s="67" t="str">
        <f>'Crisis Indicator Data'!B172</f>
        <v>Socio-political,Drought,Food Security</v>
      </c>
      <c r="G174" s="52">
        <f t="shared" si="25"/>
        <v>3.7</v>
      </c>
      <c r="H174" s="68">
        <f t="shared" si="26"/>
        <v>4</v>
      </c>
      <c r="I174" s="132" t="str">
        <f t="shared" si="27"/>
        <v>High</v>
      </c>
      <c r="J174" s="133" t="str">
        <f>INDEX(Trends!$D$3:$D$404,MATCH(C174,Trends!$C$3:$C$404,0))</f>
        <v>Decreasing</v>
      </c>
      <c r="K174" s="123" t="str">
        <f>IF(Reliability!B172="x","x",(IF(ROUNDUP(Reliability!B172,0)=1,"Very High",IF(ROUNDUP(Reliability!B172,0)=2,"High",IF(ROUNDUP(Reliability!B172,0)=3,"Medium",IF(ROUNDUP(Reliability!B172,0)=4,"Low","Very Low"))))))</f>
        <v>High</v>
      </c>
      <c r="L174" s="54">
        <f t="shared" si="28"/>
        <v>4.0999999999999996</v>
      </c>
      <c r="M174" s="69">
        <f>'Impact of the crisis'!N175</f>
        <v>4.5999999999999996</v>
      </c>
      <c r="N174" s="69">
        <f>'Impact of the crisis'!AB175</f>
        <v>3.8</v>
      </c>
      <c r="O174" s="54">
        <f>'Conditions of people affected'!R175</f>
        <v>3.9</v>
      </c>
      <c r="P174" s="69">
        <f>'Conditions of people affected'!K175</f>
        <v>4.8</v>
      </c>
      <c r="Q174" s="69">
        <f>'Conditions of people affected'!Q175</f>
        <v>3</v>
      </c>
      <c r="R174" s="53">
        <f t="shared" si="29"/>
        <v>3.2</v>
      </c>
      <c r="S174" s="53">
        <f>'Complexity of the crisis'!X175</f>
        <v>3.3</v>
      </c>
      <c r="T174" s="53">
        <f>'Complexity of the crisis'!AN175</f>
        <v>3</v>
      </c>
      <c r="U174" s="139" t="str">
        <f>VLOOKUP(C174,Lists!$C$3:$E$300,3,FALSE)</f>
        <v>Africa</v>
      </c>
      <c r="V174" s="140">
        <v>45652</v>
      </c>
    </row>
  </sheetData>
  <autoFilter ref="A4:T155" xr:uid="{00000000-0009-0000-0000-000002000000}"/>
  <mergeCells count="1">
    <mergeCell ref="A1:T1"/>
  </mergeCells>
  <conditionalFormatting sqref="H5:H300">
    <cfRule type="cellIs" dxfId="223" priority="78" stopIfTrue="1" operator="equal">
      <formula>3</formula>
    </cfRule>
    <cfRule type="cellIs" dxfId="222" priority="77" stopIfTrue="1" operator="equal">
      <formula>4</formula>
    </cfRule>
    <cfRule type="cellIs" dxfId="221" priority="76" stopIfTrue="1" operator="equal">
      <formula>5</formula>
    </cfRule>
    <cfRule type="cellIs" dxfId="220" priority="80" stopIfTrue="1" operator="equal">
      <formula>1</formula>
    </cfRule>
    <cfRule type="cellIs" dxfId="219" priority="79" stopIfTrue="1" operator="equal">
      <formula>2</formula>
    </cfRule>
  </conditionalFormatting>
  <conditionalFormatting sqref="I5:I300">
    <cfRule type="cellIs" dxfId="218" priority="41" stopIfTrue="1" operator="equal">
      <formula>"Very High"</formula>
    </cfRule>
    <cfRule type="cellIs" dxfId="217" priority="42" stopIfTrue="1" operator="equal">
      <formula>"High"</formula>
    </cfRule>
    <cfRule type="cellIs" dxfId="216" priority="43" stopIfTrue="1" operator="equal">
      <formula>"Medium"</formula>
    </cfRule>
    <cfRule type="cellIs" dxfId="215" priority="44" stopIfTrue="1" operator="equal">
      <formula>"Low"</formula>
    </cfRule>
    <cfRule type="cellIs" dxfId="214" priority="45" stopIfTrue="1" operator="equal">
      <formula>"Very Low"</formula>
    </cfRule>
  </conditionalFormatting>
  <conditionalFormatting sqref="J5:J300">
    <cfRule type="cellIs" dxfId="213" priority="13" operator="equal">
      <formula>"Decreasing"</formula>
    </cfRule>
    <cfRule type="cellIs" dxfId="212" priority="11" operator="equal">
      <formula>"Increasing"</formula>
    </cfRule>
    <cfRule type="cellIs" dxfId="211" priority="12" operator="equal">
      <formula>"Stable"</formula>
    </cfRule>
  </conditionalFormatting>
  <conditionalFormatting sqref="K5:K300">
    <cfRule type="cellIs" dxfId="210" priority="2" stopIfTrue="1" operator="equal">
      <formula>"Low"</formula>
    </cfRule>
    <cfRule type="cellIs" dxfId="209" priority="3" stopIfTrue="1" operator="equal">
      <formula>"Medium"</formula>
    </cfRule>
    <cfRule type="cellIs" dxfId="208" priority="4" stopIfTrue="1" operator="equal">
      <formula>"High"</formula>
    </cfRule>
    <cfRule type="cellIs" dxfId="207" priority="5" stopIfTrue="1" operator="equal">
      <formula>"Very High"</formula>
    </cfRule>
    <cfRule type="cellIs" dxfId="206" priority="1" stopIfTrue="1" operator="equal">
      <formula>"Very Low"</formula>
    </cfRule>
  </conditionalFormatting>
  <conditionalFormatting sqref="L5:L300">
    <cfRule type="cellIs" dxfId="205" priority="92" stopIfTrue="1" operator="between">
      <formula>3</formula>
      <formula>4</formula>
    </cfRule>
    <cfRule type="cellIs" dxfId="204" priority="93" stopIfTrue="1" operator="between">
      <formula>2</formula>
      <formula>3</formula>
    </cfRule>
    <cfRule type="cellIs" dxfId="203" priority="94" stopIfTrue="1" operator="between">
      <formula>1</formula>
      <formula>2</formula>
    </cfRule>
    <cfRule type="cellIs" dxfId="202" priority="95" stopIfTrue="1" operator="between">
      <formula>0</formula>
      <formula>1</formula>
    </cfRule>
    <cfRule type="cellIs" dxfId="201" priority="81" stopIfTrue="1" operator="between">
      <formula>4</formula>
      <formula>5</formula>
    </cfRule>
  </conditionalFormatting>
  <conditionalFormatting sqref="M5:N300">
    <cfRule type="cellIs" dxfId="200" priority="82" stopIfTrue="1" operator="between">
      <formula>4</formula>
      <formula>5</formula>
    </cfRule>
    <cfRule type="cellIs" dxfId="199" priority="88" stopIfTrue="1" operator="between">
      <formula>3</formula>
      <formula>4</formula>
    </cfRule>
    <cfRule type="cellIs" dxfId="198" priority="90" stopIfTrue="1" operator="between">
      <formula>1</formula>
      <formula>2</formula>
    </cfRule>
    <cfRule type="cellIs" dxfId="197" priority="91" stopIfTrue="1" operator="between">
      <formula>0</formula>
      <formula>1</formula>
    </cfRule>
    <cfRule type="cellIs" dxfId="196" priority="89" stopIfTrue="1" operator="between">
      <formula>2</formula>
      <formula>3</formula>
    </cfRule>
  </conditionalFormatting>
  <conditionalFormatting sqref="O5:O300">
    <cfRule type="cellIs" dxfId="195" priority="6" stopIfTrue="1" operator="between">
      <formula>5</formula>
      <formula>5.9</formula>
    </cfRule>
    <cfRule type="cellIs" dxfId="194" priority="8" stopIfTrue="1" operator="between">
      <formula>3</formula>
      <formula>3.9</formula>
    </cfRule>
    <cfRule type="cellIs" dxfId="193" priority="9" stopIfTrue="1" operator="between">
      <formula>2</formula>
      <formula>2.9</formula>
    </cfRule>
    <cfRule type="cellIs" dxfId="192" priority="10" stopIfTrue="1" operator="between">
      <formula>0</formula>
      <formula>1.9</formula>
    </cfRule>
    <cfRule type="cellIs" dxfId="191" priority="7" stopIfTrue="1" operator="between">
      <formula>4</formula>
      <formula>4.9</formula>
    </cfRule>
  </conditionalFormatting>
  <conditionalFormatting sqref="P5:Q300">
    <cfRule type="cellIs" dxfId="190" priority="71" stopIfTrue="1" operator="between">
      <formula>7.1</formula>
      <formula>10</formula>
    </cfRule>
    <cfRule type="cellIs" dxfId="189" priority="72" stopIfTrue="1" operator="between">
      <formula>5.4</formula>
      <formula>7</formula>
    </cfRule>
    <cfRule type="cellIs" dxfId="188" priority="73" stopIfTrue="1" operator="between">
      <formula>3.5</formula>
      <formula>5.3</formula>
    </cfRule>
    <cfRule type="cellIs" dxfId="187" priority="74" stopIfTrue="1" operator="between">
      <formula>1.8</formula>
      <formula>3.4</formula>
    </cfRule>
    <cfRule type="cellIs" dxfId="186" priority="75" stopIfTrue="1" operator="between">
      <formula>0</formula>
      <formula>1.7</formula>
    </cfRule>
  </conditionalFormatting>
  <conditionalFormatting sqref="R5:R300">
    <cfRule type="cellIs" dxfId="185" priority="31" stopIfTrue="1" operator="between">
      <formula>4</formula>
      <formula>5</formula>
    </cfRule>
    <cfRule type="cellIs" dxfId="184" priority="32" stopIfTrue="1" operator="between">
      <formula>3</formula>
      <formula>4</formula>
    </cfRule>
    <cfRule type="cellIs" dxfId="183" priority="33" stopIfTrue="1" operator="between">
      <formula>2</formula>
      <formula>3</formula>
    </cfRule>
    <cfRule type="cellIs" dxfId="182" priority="35" stopIfTrue="1" operator="between">
      <formula>0</formula>
      <formula>1</formula>
    </cfRule>
    <cfRule type="cellIs" dxfId="181" priority="34" stopIfTrue="1" operator="between">
      <formula>1</formula>
      <formula>2</formula>
    </cfRule>
  </conditionalFormatting>
  <conditionalFormatting sqref="S5:T300">
    <cfRule type="cellIs" dxfId="180" priority="53" stopIfTrue="1" operator="between">
      <formula>2</formula>
      <formula>3</formula>
    </cfRule>
    <cfRule type="cellIs" dxfId="179" priority="52" stopIfTrue="1" operator="between">
      <formula>3</formula>
      <formula>4</formula>
    </cfRule>
    <cfRule type="cellIs" dxfId="178" priority="51" stopIfTrue="1" operator="between">
      <formula>4</formula>
      <formula>5</formula>
    </cfRule>
    <cfRule type="cellIs" dxfId="177" priority="55" stopIfTrue="1" operator="between">
      <formula>0</formula>
      <formula>1</formula>
    </cfRule>
    <cfRule type="cellIs" dxfId="176" priority="54" stopIfTrue="1" operator="between">
      <formula>1</formula>
      <formula>2</formula>
    </cfRule>
  </conditionalFormatting>
  <conditionalFormatting sqref="T5:T300">
    <cfRule type="cellIs" dxfId="175" priority="64" stopIfTrue="1" operator="between">
      <formula>1</formula>
      <formula>2</formula>
    </cfRule>
    <cfRule type="cellIs" dxfId="174" priority="65" stopIfTrue="1" operator="between">
      <formula>0</formula>
      <formula>1</formula>
    </cfRule>
    <cfRule type="cellIs" dxfId="173" priority="61" stopIfTrue="1" operator="between">
      <formula>4</formula>
      <formula>5</formula>
    </cfRule>
    <cfRule type="cellIs" dxfId="172" priority="62" stopIfTrue="1" operator="between">
      <formula>3</formula>
      <formula>4</formula>
    </cfRule>
    <cfRule type="cellIs" dxfId="171" priority="63" stopIfTrue="1" operator="between">
      <formula>2</formula>
      <formula>3</formula>
    </cfRule>
  </conditionalFormatting>
  <pageMargins left="0.70866141732283472" right="0.70866141732283472" top="0.74803149606299213" bottom="0.74803149606299213" header="0.31496062992125978" footer="0.31496062992125978"/>
  <pageSetup paperSize="9" scale="57" fitToHeight="0" orientation="landscape"/>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1"/>
  <dimension ref="A1:BF194"/>
  <sheetViews>
    <sheetView workbookViewId="0">
      <selection sqref="A1:BE1"/>
    </sheetView>
  </sheetViews>
  <sheetFormatPr defaultColWidth="9.453125" defaultRowHeight="14.5" x14ac:dyDescent="0.35"/>
  <cols>
    <col min="1" max="1" width="49.453125" style="1" bestFit="1" customWidth="1"/>
    <col min="2" max="2" width="5.453125" style="1" bestFit="1" customWidth="1"/>
    <col min="3" max="57" width="5.453125" style="1" customWidth="1"/>
    <col min="58" max="58" width="9.453125" style="1" customWidth="1"/>
    <col min="59" max="16384" width="9.453125" style="1"/>
  </cols>
  <sheetData>
    <row r="1" spans="1:58" x14ac:dyDescent="0.35">
      <c r="A1" s="319"/>
      <c r="B1" s="318"/>
      <c r="C1" s="318"/>
      <c r="D1" s="318"/>
      <c r="E1" s="318"/>
      <c r="F1" s="318"/>
      <c r="G1" s="318"/>
      <c r="H1" s="318"/>
      <c r="I1" s="318"/>
      <c r="J1" s="318"/>
      <c r="K1" s="318"/>
      <c r="L1" s="318"/>
      <c r="M1" s="318"/>
      <c r="N1" s="318"/>
      <c r="O1" s="318"/>
      <c r="P1" s="318"/>
      <c r="Q1" s="318"/>
      <c r="R1" s="318"/>
      <c r="S1" s="318"/>
      <c r="T1" s="318"/>
      <c r="U1" s="318"/>
      <c r="V1" s="318"/>
      <c r="W1" s="318"/>
      <c r="X1" s="318"/>
      <c r="Y1" s="318"/>
      <c r="Z1" s="318"/>
      <c r="AA1" s="318"/>
      <c r="AB1" s="318"/>
      <c r="AC1" s="318"/>
      <c r="AD1" s="318"/>
      <c r="AE1" s="318"/>
      <c r="AF1" s="318"/>
      <c r="AG1" s="318"/>
      <c r="AH1" s="318"/>
      <c r="AI1" s="318"/>
      <c r="AJ1" s="318"/>
      <c r="AK1" s="318"/>
      <c r="AL1" s="318"/>
      <c r="AM1" s="318"/>
      <c r="AN1" s="318"/>
      <c r="AO1" s="318"/>
      <c r="AP1" s="318"/>
      <c r="AQ1" s="318"/>
      <c r="AR1" s="318"/>
      <c r="AS1" s="318"/>
      <c r="AT1" s="318"/>
      <c r="AU1" s="318"/>
      <c r="AV1" s="318"/>
      <c r="AW1" s="318"/>
      <c r="AX1" s="318"/>
      <c r="AY1" s="318"/>
      <c r="AZ1" s="318"/>
      <c r="BA1" s="318"/>
      <c r="BB1" s="318"/>
      <c r="BC1" s="318"/>
      <c r="BD1" s="318"/>
      <c r="BE1" s="318"/>
    </row>
    <row r="2" spans="1:58" s="5" customFormat="1" ht="121.5" customHeight="1" x14ac:dyDescent="0.25">
      <c r="A2" s="16" t="s">
        <v>9920</v>
      </c>
      <c r="B2" s="11" t="s">
        <v>9921</v>
      </c>
      <c r="C2" s="19" t="s">
        <v>11318</v>
      </c>
      <c r="D2" s="19" t="s">
        <v>11319</v>
      </c>
      <c r="E2" s="19" t="s">
        <v>11320</v>
      </c>
      <c r="F2" s="19" t="s">
        <v>11321</v>
      </c>
      <c r="G2" s="19" t="s">
        <v>11322</v>
      </c>
      <c r="H2" s="19" t="s">
        <v>11323</v>
      </c>
      <c r="I2" s="19" t="s">
        <v>11324</v>
      </c>
      <c r="J2" s="19" t="s">
        <v>11325</v>
      </c>
      <c r="K2" s="19" t="s">
        <v>11326</v>
      </c>
      <c r="L2" s="19" t="s">
        <v>11327</v>
      </c>
      <c r="M2" s="19" t="s">
        <v>11328</v>
      </c>
      <c r="N2" s="19" t="s">
        <v>11329</v>
      </c>
      <c r="O2" s="19" t="s">
        <v>11330</v>
      </c>
      <c r="P2" s="19" t="s">
        <v>11331</v>
      </c>
      <c r="Q2" s="19" t="s">
        <v>11332</v>
      </c>
      <c r="R2" s="19" t="s">
        <v>11333</v>
      </c>
      <c r="S2" s="19" t="s">
        <v>11334</v>
      </c>
      <c r="T2" s="19" t="s">
        <v>11335</v>
      </c>
      <c r="U2" s="19" t="s">
        <v>11335</v>
      </c>
      <c r="V2" s="19" t="s">
        <v>11336</v>
      </c>
      <c r="W2" s="19" t="s">
        <v>11337</v>
      </c>
      <c r="X2" s="19" t="s">
        <v>11338</v>
      </c>
      <c r="Y2" s="19" t="s">
        <v>11339</v>
      </c>
      <c r="Z2" s="19" t="s">
        <v>11340</v>
      </c>
      <c r="AA2" s="19" t="s">
        <v>11341</v>
      </c>
      <c r="AB2" s="19" t="s">
        <v>11342</v>
      </c>
      <c r="AC2" s="19" t="s">
        <v>11343</v>
      </c>
      <c r="AD2" s="19" t="s">
        <v>11344</v>
      </c>
      <c r="AE2" s="19" t="s">
        <v>11345</v>
      </c>
      <c r="AF2" s="19" t="s">
        <v>10066</v>
      </c>
      <c r="AG2" s="19" t="s">
        <v>9982</v>
      </c>
      <c r="AH2" s="19" t="s">
        <v>11346</v>
      </c>
      <c r="AI2" s="19" t="s">
        <v>11346</v>
      </c>
      <c r="AJ2" s="19" t="s">
        <v>11346</v>
      </c>
      <c r="AK2" s="19" t="s">
        <v>11347</v>
      </c>
      <c r="AL2" s="19" t="s">
        <v>11348</v>
      </c>
      <c r="AM2" s="19" t="s">
        <v>11349</v>
      </c>
      <c r="AN2" s="19" t="s">
        <v>11350</v>
      </c>
      <c r="AO2" s="19" t="s">
        <v>11351</v>
      </c>
      <c r="AP2" s="19" t="s">
        <v>11352</v>
      </c>
      <c r="AQ2" s="19" t="s">
        <v>11353</v>
      </c>
      <c r="AR2" s="19" t="s">
        <v>11354</v>
      </c>
      <c r="AS2" s="19" t="s">
        <v>11355</v>
      </c>
      <c r="AT2" s="19" t="s">
        <v>11356</v>
      </c>
      <c r="AU2" s="19" t="s">
        <v>11357</v>
      </c>
      <c r="AV2" s="19" t="s">
        <v>11358</v>
      </c>
      <c r="AW2" s="19" t="s">
        <v>11359</v>
      </c>
      <c r="AX2" s="19" t="s">
        <v>11360</v>
      </c>
      <c r="AY2" s="19" t="s">
        <v>11361</v>
      </c>
      <c r="AZ2" s="19" t="s">
        <v>11362</v>
      </c>
      <c r="BA2" s="19" t="s">
        <v>11363</v>
      </c>
      <c r="BB2" s="19" t="s">
        <v>11364</v>
      </c>
      <c r="BC2" s="19" t="s">
        <v>10071</v>
      </c>
      <c r="BD2" s="19" t="s">
        <v>11365</v>
      </c>
      <c r="BE2" s="19" t="s">
        <v>10072</v>
      </c>
    </row>
    <row r="3" spans="1:58" x14ac:dyDescent="0.35">
      <c r="A3" s="17" t="s">
        <v>11366</v>
      </c>
      <c r="B3" s="11"/>
      <c r="C3" s="12">
        <v>2014</v>
      </c>
      <c r="D3" s="12">
        <v>2014</v>
      </c>
      <c r="E3" s="12">
        <v>2014</v>
      </c>
      <c r="F3" s="12">
        <v>2014</v>
      </c>
      <c r="G3" s="12">
        <v>2014</v>
      </c>
      <c r="H3" s="12">
        <v>2014</v>
      </c>
      <c r="I3" s="12">
        <v>2014</v>
      </c>
      <c r="J3" s="12">
        <v>2015</v>
      </c>
      <c r="K3" s="12">
        <v>2015</v>
      </c>
      <c r="L3" s="12">
        <v>2015</v>
      </c>
      <c r="M3" s="12">
        <v>2016</v>
      </c>
      <c r="N3" s="12">
        <v>2016</v>
      </c>
      <c r="O3" s="12">
        <v>2015</v>
      </c>
      <c r="P3" s="12">
        <v>2015</v>
      </c>
      <c r="Q3" s="12">
        <v>2014</v>
      </c>
      <c r="R3" s="12">
        <v>2014</v>
      </c>
      <c r="S3" s="12">
        <v>2016</v>
      </c>
      <c r="T3" s="12">
        <v>2013</v>
      </c>
      <c r="U3" s="12">
        <v>2014</v>
      </c>
      <c r="V3" s="12">
        <v>2014</v>
      </c>
      <c r="W3" s="12">
        <v>2015</v>
      </c>
      <c r="X3" s="12">
        <v>2014</v>
      </c>
      <c r="Y3" s="12">
        <v>2014</v>
      </c>
      <c r="Z3" s="12">
        <v>2014</v>
      </c>
      <c r="AA3" s="12">
        <v>2014</v>
      </c>
      <c r="AB3" s="12">
        <v>2014</v>
      </c>
      <c r="AC3" s="12">
        <v>2014</v>
      </c>
      <c r="AD3" s="12">
        <v>2015</v>
      </c>
      <c r="AE3" s="12">
        <v>2012</v>
      </c>
      <c r="AF3" s="12">
        <v>2014</v>
      </c>
      <c r="AG3" s="12">
        <v>2013</v>
      </c>
      <c r="AH3" s="12">
        <v>2014</v>
      </c>
      <c r="AI3" s="12">
        <v>2015</v>
      </c>
      <c r="AJ3" s="12">
        <v>2016</v>
      </c>
      <c r="AK3" s="12">
        <v>2016</v>
      </c>
      <c r="AL3" s="12">
        <v>2016</v>
      </c>
      <c r="AM3" s="12">
        <v>2015</v>
      </c>
      <c r="AN3" s="12">
        <v>2014</v>
      </c>
      <c r="AO3" s="12">
        <v>2014</v>
      </c>
      <c r="AP3" s="12">
        <v>2014</v>
      </c>
      <c r="AQ3" s="12">
        <v>2014</v>
      </c>
      <c r="AR3" s="12">
        <v>2015</v>
      </c>
      <c r="AS3" s="12">
        <v>2014</v>
      </c>
      <c r="AT3" s="12">
        <v>2015</v>
      </c>
      <c r="AU3" s="12">
        <v>2012</v>
      </c>
      <c r="AV3" s="12">
        <v>2014</v>
      </c>
      <c r="AW3" s="12">
        <v>2014</v>
      </c>
      <c r="AX3" s="12">
        <v>2014</v>
      </c>
      <c r="AY3" s="12">
        <v>2014</v>
      </c>
      <c r="AZ3" s="12">
        <v>2015</v>
      </c>
      <c r="BA3" s="12">
        <v>2015</v>
      </c>
      <c r="BB3" s="12">
        <v>2015</v>
      </c>
      <c r="BC3" s="12">
        <v>2015</v>
      </c>
      <c r="BD3" s="12">
        <v>2014</v>
      </c>
      <c r="BE3" s="12">
        <v>2014</v>
      </c>
    </row>
    <row r="4" spans="1:58" x14ac:dyDescent="0.35">
      <c r="A4" s="16" t="s">
        <v>5009</v>
      </c>
      <c r="B4" s="11" t="s">
        <v>10087</v>
      </c>
      <c r="C4" s="20">
        <v>2014</v>
      </c>
      <c r="D4" s="20">
        <v>2014</v>
      </c>
      <c r="E4" s="20">
        <v>2014</v>
      </c>
      <c r="F4" s="20">
        <v>2014</v>
      </c>
      <c r="G4" s="20">
        <v>2014</v>
      </c>
      <c r="H4" s="20">
        <v>2014</v>
      </c>
      <c r="I4" s="20">
        <v>2014</v>
      </c>
      <c r="J4" s="20">
        <v>2015</v>
      </c>
      <c r="K4" s="20">
        <v>2015</v>
      </c>
      <c r="L4" s="20">
        <v>2015</v>
      </c>
      <c r="M4" s="22">
        <v>2016</v>
      </c>
      <c r="N4" s="22">
        <v>2016</v>
      </c>
      <c r="O4" s="22">
        <v>2015</v>
      </c>
      <c r="P4" s="22">
        <v>2015</v>
      </c>
      <c r="Q4" s="22">
        <v>2014</v>
      </c>
      <c r="R4" s="22">
        <v>2011</v>
      </c>
      <c r="S4" s="22">
        <v>2016</v>
      </c>
      <c r="T4" s="22">
        <v>2013</v>
      </c>
      <c r="U4" s="22">
        <v>2014</v>
      </c>
      <c r="V4" s="22">
        <v>2014</v>
      </c>
      <c r="W4" s="22">
        <v>2015</v>
      </c>
      <c r="X4" s="22">
        <v>2004</v>
      </c>
      <c r="Y4" s="22">
        <v>2013</v>
      </c>
      <c r="Z4" s="22">
        <v>2014</v>
      </c>
      <c r="AA4" s="22">
        <v>2014</v>
      </c>
      <c r="AB4" s="22">
        <v>2014</v>
      </c>
      <c r="AC4" s="22">
        <v>2014</v>
      </c>
      <c r="AD4" s="22">
        <v>2015</v>
      </c>
      <c r="AE4" s="22">
        <v>2012</v>
      </c>
      <c r="AF4" s="22">
        <v>2014</v>
      </c>
      <c r="AG4" s="21">
        <v>2007</v>
      </c>
      <c r="AH4" s="22">
        <v>2014</v>
      </c>
      <c r="AI4" s="22">
        <v>2015</v>
      </c>
      <c r="AJ4" s="22">
        <v>2016</v>
      </c>
      <c r="AK4" s="23">
        <v>2015</v>
      </c>
      <c r="AL4" s="23">
        <v>2015</v>
      </c>
      <c r="AM4" s="22">
        <v>2015</v>
      </c>
      <c r="AN4" s="22">
        <v>2014</v>
      </c>
      <c r="AO4" s="22">
        <v>2014</v>
      </c>
      <c r="AP4" s="22" t="s">
        <v>17</v>
      </c>
      <c r="AQ4" s="22" t="s">
        <v>17</v>
      </c>
      <c r="AR4" s="22">
        <v>2015</v>
      </c>
      <c r="AS4" s="22">
        <v>2014</v>
      </c>
      <c r="AT4" s="22">
        <v>2015</v>
      </c>
      <c r="AU4" s="22">
        <v>2012</v>
      </c>
      <c r="AV4" s="22">
        <v>2011</v>
      </c>
      <c r="AW4" s="22">
        <v>2014</v>
      </c>
      <c r="AX4" s="22">
        <v>2014</v>
      </c>
      <c r="AY4" s="22">
        <v>2014</v>
      </c>
      <c r="AZ4" s="22">
        <v>2015</v>
      </c>
      <c r="BA4" s="22">
        <v>2015</v>
      </c>
      <c r="BB4" s="22">
        <v>2015</v>
      </c>
      <c r="BC4" s="22">
        <v>2015</v>
      </c>
      <c r="BD4" s="22">
        <v>2014</v>
      </c>
      <c r="BE4" s="22">
        <v>2014</v>
      </c>
      <c r="BF4" s="10"/>
    </row>
    <row r="5" spans="1:58" x14ac:dyDescent="0.35">
      <c r="A5" s="16" t="s">
        <v>10091</v>
      </c>
      <c r="B5" s="11" t="s">
        <v>10092</v>
      </c>
      <c r="C5" s="20">
        <v>2014</v>
      </c>
      <c r="D5" s="20">
        <v>2014</v>
      </c>
      <c r="E5" s="20">
        <v>2014</v>
      </c>
      <c r="F5" s="20">
        <v>2014</v>
      </c>
      <c r="G5" s="20">
        <v>2014</v>
      </c>
      <c r="H5" s="20">
        <v>2014</v>
      </c>
      <c r="I5" s="20">
        <v>2014</v>
      </c>
      <c r="J5" s="20">
        <v>2015</v>
      </c>
      <c r="K5" s="20">
        <v>2015</v>
      </c>
      <c r="L5" s="20">
        <v>2015</v>
      </c>
      <c r="M5" s="22">
        <v>2016</v>
      </c>
      <c r="N5" s="22">
        <v>2016</v>
      </c>
      <c r="O5" s="22">
        <v>2015</v>
      </c>
      <c r="P5" s="22">
        <v>2015</v>
      </c>
      <c r="Q5" s="22">
        <v>2014</v>
      </c>
      <c r="R5" s="22">
        <v>2009</v>
      </c>
      <c r="S5" s="22">
        <v>2016</v>
      </c>
      <c r="T5" s="22">
        <v>2013</v>
      </c>
      <c r="U5" s="22">
        <v>2014</v>
      </c>
      <c r="V5" s="22">
        <v>2014</v>
      </c>
      <c r="W5" s="22">
        <v>2015</v>
      </c>
      <c r="X5" s="22">
        <v>2009</v>
      </c>
      <c r="Y5" s="22">
        <v>2013</v>
      </c>
      <c r="Z5" s="22">
        <v>2014</v>
      </c>
      <c r="AA5" s="22">
        <v>2014</v>
      </c>
      <c r="AB5" s="22">
        <v>2013</v>
      </c>
      <c r="AC5" s="22">
        <v>2014</v>
      </c>
      <c r="AD5" s="22">
        <v>2015</v>
      </c>
      <c r="AE5" s="22" t="s">
        <v>17</v>
      </c>
      <c r="AF5" s="22">
        <v>2014</v>
      </c>
      <c r="AG5" s="21">
        <v>2012</v>
      </c>
      <c r="AH5" s="22">
        <v>2014</v>
      </c>
      <c r="AI5" s="22">
        <v>2015</v>
      </c>
      <c r="AJ5" s="22">
        <v>2016</v>
      </c>
      <c r="AK5" s="23" t="s">
        <v>17</v>
      </c>
      <c r="AL5" s="23">
        <v>2015</v>
      </c>
      <c r="AM5" s="22">
        <v>2015</v>
      </c>
      <c r="AN5" s="22">
        <v>2014</v>
      </c>
      <c r="AO5" s="22">
        <v>2014</v>
      </c>
      <c r="AP5" s="22">
        <v>2014</v>
      </c>
      <c r="AQ5" s="22">
        <v>2014</v>
      </c>
      <c r="AR5" s="22" t="s">
        <v>17</v>
      </c>
      <c r="AS5" s="22">
        <v>2014</v>
      </c>
      <c r="AT5" s="22">
        <v>2015</v>
      </c>
      <c r="AU5" s="22">
        <v>2012</v>
      </c>
      <c r="AV5" s="22">
        <v>2012</v>
      </c>
      <c r="AW5" s="22">
        <v>2014</v>
      </c>
      <c r="AX5" s="22">
        <v>2014</v>
      </c>
      <c r="AY5" s="22">
        <v>2014</v>
      </c>
      <c r="AZ5" s="22">
        <v>2015</v>
      </c>
      <c r="BA5" s="22">
        <v>2015</v>
      </c>
      <c r="BB5" s="22">
        <v>2015</v>
      </c>
      <c r="BC5" s="22">
        <v>2015</v>
      </c>
      <c r="BD5" s="22">
        <v>2014</v>
      </c>
      <c r="BE5" s="22">
        <v>2014</v>
      </c>
      <c r="BF5" s="10"/>
    </row>
    <row r="6" spans="1:58" x14ac:dyDescent="0.35">
      <c r="A6" s="16" t="s">
        <v>180</v>
      </c>
      <c r="B6" s="11" t="s">
        <v>10175</v>
      </c>
      <c r="C6" s="20">
        <v>2014</v>
      </c>
      <c r="D6" s="20">
        <v>2014</v>
      </c>
      <c r="E6" s="20">
        <v>2014</v>
      </c>
      <c r="F6" s="20">
        <v>2014</v>
      </c>
      <c r="G6" s="20">
        <v>2014</v>
      </c>
      <c r="H6" s="20">
        <v>2014</v>
      </c>
      <c r="I6" s="20">
        <v>2014</v>
      </c>
      <c r="J6" s="20">
        <v>2015</v>
      </c>
      <c r="K6" s="20">
        <v>2015</v>
      </c>
      <c r="L6" s="20">
        <v>2015</v>
      </c>
      <c r="M6" s="22">
        <v>2016</v>
      </c>
      <c r="N6" s="22">
        <v>2016</v>
      </c>
      <c r="O6" s="22">
        <v>2015</v>
      </c>
      <c r="P6" s="22">
        <v>2015</v>
      </c>
      <c r="Q6" s="22">
        <v>2014</v>
      </c>
      <c r="R6" s="22" t="s">
        <v>17</v>
      </c>
      <c r="S6" s="22">
        <v>2016</v>
      </c>
      <c r="T6" s="22">
        <v>2013</v>
      </c>
      <c r="U6" s="22">
        <v>2014</v>
      </c>
      <c r="V6" s="22">
        <v>2014</v>
      </c>
      <c r="W6" s="22">
        <v>2015</v>
      </c>
      <c r="X6" s="22">
        <v>2012</v>
      </c>
      <c r="Y6" s="22">
        <v>2010</v>
      </c>
      <c r="Z6" s="22">
        <v>2014</v>
      </c>
      <c r="AA6" s="22">
        <v>2014</v>
      </c>
      <c r="AB6" s="22">
        <v>2014</v>
      </c>
      <c r="AC6" s="22">
        <v>2014</v>
      </c>
      <c r="AD6" s="22">
        <v>2015</v>
      </c>
      <c r="AE6" s="22">
        <v>2012</v>
      </c>
      <c r="AF6" s="22">
        <v>2014</v>
      </c>
      <c r="AG6" s="21" t="s">
        <v>17</v>
      </c>
      <c r="AH6" s="22">
        <v>2014</v>
      </c>
      <c r="AI6" s="22">
        <v>2015</v>
      </c>
      <c r="AJ6" s="22">
        <v>2016</v>
      </c>
      <c r="AK6" s="23">
        <v>2015</v>
      </c>
      <c r="AL6" s="23">
        <v>2015</v>
      </c>
      <c r="AM6" s="22">
        <v>2015</v>
      </c>
      <c r="AN6" s="22">
        <v>2014</v>
      </c>
      <c r="AO6" s="22">
        <v>2014</v>
      </c>
      <c r="AP6" s="22">
        <v>2014</v>
      </c>
      <c r="AQ6" s="22">
        <v>2014</v>
      </c>
      <c r="AR6" s="22">
        <v>2011</v>
      </c>
      <c r="AS6" s="22">
        <v>2014</v>
      </c>
      <c r="AT6" s="22">
        <v>2015</v>
      </c>
      <c r="AU6" s="22">
        <v>2012</v>
      </c>
      <c r="AV6" s="22">
        <v>2006</v>
      </c>
      <c r="AW6" s="22">
        <v>2014</v>
      </c>
      <c r="AX6" s="22">
        <v>2014</v>
      </c>
      <c r="AY6" s="22">
        <v>2014</v>
      </c>
      <c r="AZ6" s="22">
        <v>2015</v>
      </c>
      <c r="BA6" s="22">
        <v>2015</v>
      </c>
      <c r="BB6" s="22">
        <v>2015</v>
      </c>
      <c r="BC6" s="22">
        <v>2015</v>
      </c>
      <c r="BD6" s="22">
        <v>2014</v>
      </c>
      <c r="BE6" s="22">
        <v>2014</v>
      </c>
      <c r="BF6" s="10"/>
    </row>
    <row r="7" spans="1:58" x14ac:dyDescent="0.35">
      <c r="A7" s="16" t="s">
        <v>643</v>
      </c>
      <c r="B7" s="11" t="s">
        <v>10088</v>
      </c>
      <c r="C7" s="20">
        <v>2014</v>
      </c>
      <c r="D7" s="20">
        <v>2014</v>
      </c>
      <c r="E7" s="20">
        <v>2014</v>
      </c>
      <c r="F7" s="20">
        <v>2014</v>
      </c>
      <c r="G7" s="20">
        <v>2014</v>
      </c>
      <c r="H7" s="20">
        <v>2014</v>
      </c>
      <c r="I7" s="20">
        <v>2014</v>
      </c>
      <c r="J7" s="20">
        <v>2015</v>
      </c>
      <c r="K7" s="20">
        <v>2015</v>
      </c>
      <c r="L7" s="20">
        <v>2015</v>
      </c>
      <c r="M7" s="22">
        <v>2016</v>
      </c>
      <c r="N7" s="22">
        <v>2016</v>
      </c>
      <c r="O7" s="22">
        <v>2015</v>
      </c>
      <c r="P7" s="22">
        <v>2015</v>
      </c>
      <c r="Q7" s="22">
        <v>2014</v>
      </c>
      <c r="R7" s="22" t="s">
        <v>17</v>
      </c>
      <c r="S7" s="22">
        <v>2016</v>
      </c>
      <c r="T7" s="22">
        <v>2013</v>
      </c>
      <c r="U7" s="22">
        <v>2014</v>
      </c>
      <c r="V7" s="22">
        <v>2014</v>
      </c>
      <c r="W7" s="22">
        <v>2015</v>
      </c>
      <c r="X7" s="22">
        <v>2007</v>
      </c>
      <c r="Y7" s="22">
        <v>2009</v>
      </c>
      <c r="Z7" s="22">
        <v>2014</v>
      </c>
      <c r="AA7" s="22">
        <v>2014</v>
      </c>
      <c r="AB7" s="22">
        <v>2014</v>
      </c>
      <c r="AC7" s="22">
        <v>2014</v>
      </c>
      <c r="AD7" s="22">
        <v>2015</v>
      </c>
      <c r="AE7" s="22">
        <v>2012</v>
      </c>
      <c r="AF7" s="22" t="s">
        <v>17</v>
      </c>
      <c r="AG7" s="21">
        <v>2008</v>
      </c>
      <c r="AH7" s="22">
        <v>2014</v>
      </c>
      <c r="AI7" s="22">
        <v>2015</v>
      </c>
      <c r="AJ7" s="22">
        <v>2016</v>
      </c>
      <c r="AK7" s="23" t="s">
        <v>17</v>
      </c>
      <c r="AL7" s="23">
        <v>2015</v>
      </c>
      <c r="AM7" s="22">
        <v>2015</v>
      </c>
      <c r="AN7" s="22">
        <v>2014</v>
      </c>
      <c r="AO7" s="22">
        <v>2014</v>
      </c>
      <c r="AP7" s="22">
        <v>2013</v>
      </c>
      <c r="AQ7" s="22">
        <v>2013</v>
      </c>
      <c r="AR7" s="22">
        <v>2007</v>
      </c>
      <c r="AS7" s="22">
        <v>2014</v>
      </c>
      <c r="AT7" s="22">
        <v>2015</v>
      </c>
      <c r="AU7" s="22">
        <v>2012</v>
      </c>
      <c r="AV7" s="22">
        <v>2013</v>
      </c>
      <c r="AW7" s="22">
        <v>2014</v>
      </c>
      <c r="AX7" s="22">
        <v>2014</v>
      </c>
      <c r="AY7" s="22">
        <v>2014</v>
      </c>
      <c r="AZ7" s="22">
        <v>2015</v>
      </c>
      <c r="BA7" s="22">
        <v>2015</v>
      </c>
      <c r="BB7" s="22">
        <v>2015</v>
      </c>
      <c r="BC7" s="22">
        <v>2015</v>
      </c>
      <c r="BD7" s="22">
        <v>2014</v>
      </c>
      <c r="BE7" s="22">
        <v>2014</v>
      </c>
      <c r="BF7" s="10"/>
    </row>
    <row r="8" spans="1:58" x14ac:dyDescent="0.35">
      <c r="A8" s="16" t="s">
        <v>10102</v>
      </c>
      <c r="B8" s="11" t="s">
        <v>10103</v>
      </c>
      <c r="C8" s="20">
        <v>2014</v>
      </c>
      <c r="D8" s="20">
        <v>2014</v>
      </c>
      <c r="E8" s="20">
        <v>2014</v>
      </c>
      <c r="F8" s="20">
        <v>2014</v>
      </c>
      <c r="G8" s="20">
        <v>2014</v>
      </c>
      <c r="H8" s="20">
        <v>2014</v>
      </c>
      <c r="I8" s="20">
        <v>2014</v>
      </c>
      <c r="J8" s="20">
        <v>2015</v>
      </c>
      <c r="K8" s="20">
        <v>2015</v>
      </c>
      <c r="L8" s="20">
        <v>2015</v>
      </c>
      <c r="M8" s="22">
        <v>2016</v>
      </c>
      <c r="N8" s="22">
        <v>2016</v>
      </c>
      <c r="O8" s="22">
        <v>2015</v>
      </c>
      <c r="P8" s="22">
        <v>2015</v>
      </c>
      <c r="Q8" s="22">
        <v>2014</v>
      </c>
      <c r="R8" s="22" t="s">
        <v>17</v>
      </c>
      <c r="S8" s="22">
        <v>2016</v>
      </c>
      <c r="T8" s="22">
        <v>2013</v>
      </c>
      <c r="U8" s="22">
        <v>2014</v>
      </c>
      <c r="V8" s="22">
        <v>2014</v>
      </c>
      <c r="W8" s="22">
        <v>2015</v>
      </c>
      <c r="X8" s="22" t="s">
        <v>17</v>
      </c>
      <c r="Y8" s="22" t="s">
        <v>17</v>
      </c>
      <c r="Z8" s="22">
        <v>2014</v>
      </c>
      <c r="AA8" s="22">
        <v>2014</v>
      </c>
      <c r="AB8" s="22" t="s">
        <v>17</v>
      </c>
      <c r="AC8" s="22">
        <v>2014</v>
      </c>
      <c r="AD8" s="22">
        <v>2015</v>
      </c>
      <c r="AE8" s="22" t="s">
        <v>17</v>
      </c>
      <c r="AF8" s="22" t="s">
        <v>17</v>
      </c>
      <c r="AG8" s="21" t="s">
        <v>17</v>
      </c>
      <c r="AH8" s="22">
        <v>2014</v>
      </c>
      <c r="AI8" s="22">
        <v>2015</v>
      </c>
      <c r="AJ8" s="22">
        <v>2016</v>
      </c>
      <c r="AK8" s="23" t="s">
        <v>17</v>
      </c>
      <c r="AL8" s="23">
        <v>2015</v>
      </c>
      <c r="AM8" s="22">
        <v>2015</v>
      </c>
      <c r="AN8" s="22">
        <v>2014</v>
      </c>
      <c r="AO8" s="22">
        <v>2014</v>
      </c>
      <c r="AP8" s="22">
        <v>2014</v>
      </c>
      <c r="AQ8" s="22" t="s">
        <v>17</v>
      </c>
      <c r="AR8" s="22">
        <v>2009</v>
      </c>
      <c r="AS8" s="22">
        <v>2014</v>
      </c>
      <c r="AT8" s="22" t="s">
        <v>17</v>
      </c>
      <c r="AU8" s="22">
        <v>2012</v>
      </c>
      <c r="AV8" s="22">
        <v>2013</v>
      </c>
      <c r="AW8" s="22">
        <v>2014</v>
      </c>
      <c r="AX8" s="22">
        <v>2014</v>
      </c>
      <c r="AY8" s="22">
        <v>2014</v>
      </c>
      <c r="AZ8" s="22">
        <v>2011</v>
      </c>
      <c r="BA8" s="22">
        <v>2015</v>
      </c>
      <c r="BB8" s="22">
        <v>2015</v>
      </c>
      <c r="BC8" s="22">
        <v>2015</v>
      </c>
      <c r="BD8" s="22">
        <v>2014</v>
      </c>
      <c r="BE8" s="22">
        <v>2014</v>
      </c>
      <c r="BF8" s="10"/>
    </row>
    <row r="9" spans="1:58" x14ac:dyDescent="0.35">
      <c r="A9" s="16" t="s">
        <v>10097</v>
      </c>
      <c r="B9" s="11" t="s">
        <v>10098</v>
      </c>
      <c r="C9" s="20">
        <v>2014</v>
      </c>
      <c r="D9" s="20">
        <v>2014</v>
      </c>
      <c r="E9" s="20">
        <v>2014</v>
      </c>
      <c r="F9" s="20">
        <v>2014</v>
      </c>
      <c r="G9" s="20">
        <v>2014</v>
      </c>
      <c r="H9" s="20">
        <v>2014</v>
      </c>
      <c r="I9" s="20">
        <v>2014</v>
      </c>
      <c r="J9" s="20">
        <v>2015</v>
      </c>
      <c r="K9" s="20">
        <v>2015</v>
      </c>
      <c r="L9" s="20">
        <v>2015</v>
      </c>
      <c r="M9" s="22">
        <v>2016</v>
      </c>
      <c r="N9" s="22">
        <v>2016</v>
      </c>
      <c r="O9" s="22">
        <v>2015</v>
      </c>
      <c r="P9" s="22">
        <v>2015</v>
      </c>
      <c r="Q9" s="22">
        <v>2014</v>
      </c>
      <c r="R9" s="22">
        <v>2005</v>
      </c>
      <c r="S9" s="22">
        <v>2016</v>
      </c>
      <c r="T9" s="22">
        <v>2013</v>
      </c>
      <c r="U9" s="22">
        <v>2014</v>
      </c>
      <c r="V9" s="22">
        <v>2014</v>
      </c>
      <c r="W9" s="22">
        <v>2015</v>
      </c>
      <c r="X9" s="22">
        <v>2005</v>
      </c>
      <c r="Y9" s="22">
        <v>2013</v>
      </c>
      <c r="Z9" s="22">
        <v>2014</v>
      </c>
      <c r="AA9" s="22">
        <v>2014</v>
      </c>
      <c r="AB9" s="22">
        <v>2014</v>
      </c>
      <c r="AC9" s="22">
        <v>2014</v>
      </c>
      <c r="AD9" s="22">
        <v>2015</v>
      </c>
      <c r="AE9" s="22" t="s">
        <v>17</v>
      </c>
      <c r="AF9" s="22">
        <v>2014</v>
      </c>
      <c r="AG9" s="21">
        <v>2013</v>
      </c>
      <c r="AH9" s="22">
        <v>2014</v>
      </c>
      <c r="AI9" s="22">
        <v>2015</v>
      </c>
      <c r="AJ9" s="22">
        <v>2016</v>
      </c>
      <c r="AK9" s="23" t="s">
        <v>17</v>
      </c>
      <c r="AL9" s="23">
        <v>2015</v>
      </c>
      <c r="AM9" s="22">
        <v>2015</v>
      </c>
      <c r="AN9" s="22">
        <v>2014</v>
      </c>
      <c r="AO9" s="22">
        <v>2014</v>
      </c>
      <c r="AP9" s="22" t="s">
        <v>17</v>
      </c>
      <c r="AQ9" s="22" t="s">
        <v>17</v>
      </c>
      <c r="AR9" s="22">
        <v>2015</v>
      </c>
      <c r="AS9" s="22">
        <v>2014</v>
      </c>
      <c r="AT9" s="22">
        <v>2015</v>
      </c>
      <c r="AU9" s="22">
        <v>2012</v>
      </c>
      <c r="AV9" s="22">
        <v>2013</v>
      </c>
      <c r="AW9" s="22">
        <v>2014</v>
      </c>
      <c r="AX9" s="22">
        <v>2014</v>
      </c>
      <c r="AY9" s="22">
        <v>2014</v>
      </c>
      <c r="AZ9" s="22">
        <v>2015</v>
      </c>
      <c r="BA9" s="22">
        <v>2015</v>
      </c>
      <c r="BB9" s="22" t="s">
        <v>17</v>
      </c>
      <c r="BC9" s="22">
        <v>2015</v>
      </c>
      <c r="BD9" s="22">
        <v>2014</v>
      </c>
      <c r="BE9" s="22">
        <v>2014</v>
      </c>
      <c r="BF9" s="10"/>
    </row>
    <row r="10" spans="1:58" x14ac:dyDescent="0.35">
      <c r="A10" s="16" t="s">
        <v>4370</v>
      </c>
      <c r="B10" s="11" t="s">
        <v>10099</v>
      </c>
      <c r="C10" s="20">
        <v>2014</v>
      </c>
      <c r="D10" s="20">
        <v>2014</v>
      </c>
      <c r="E10" s="20">
        <v>2014</v>
      </c>
      <c r="F10" s="20">
        <v>2014</v>
      </c>
      <c r="G10" s="20">
        <v>2014</v>
      </c>
      <c r="H10" s="20">
        <v>2014</v>
      </c>
      <c r="I10" s="20">
        <v>2014</v>
      </c>
      <c r="J10" s="20">
        <v>2015</v>
      </c>
      <c r="K10" s="20">
        <v>2015</v>
      </c>
      <c r="L10" s="20">
        <v>2015</v>
      </c>
      <c r="M10" s="22">
        <v>2016</v>
      </c>
      <c r="N10" s="22">
        <v>2016</v>
      </c>
      <c r="O10" s="22">
        <v>2015</v>
      </c>
      <c r="P10" s="22">
        <v>2015</v>
      </c>
      <c r="Q10" s="22">
        <v>2014</v>
      </c>
      <c r="R10" s="22">
        <v>2010</v>
      </c>
      <c r="S10" s="22">
        <v>2016</v>
      </c>
      <c r="T10" s="22">
        <v>2013</v>
      </c>
      <c r="U10" s="22">
        <v>2014</v>
      </c>
      <c r="V10" s="22">
        <v>2014</v>
      </c>
      <c r="W10" s="22">
        <v>2015</v>
      </c>
      <c r="X10" s="22">
        <v>2010</v>
      </c>
      <c r="Y10" s="22">
        <v>2013</v>
      </c>
      <c r="Z10" s="22">
        <v>2014</v>
      </c>
      <c r="AA10" s="22">
        <v>2014</v>
      </c>
      <c r="AB10" s="22">
        <v>2014</v>
      </c>
      <c r="AC10" s="22">
        <v>2014</v>
      </c>
      <c r="AD10" s="22">
        <v>2015</v>
      </c>
      <c r="AE10" s="22" t="s">
        <v>17</v>
      </c>
      <c r="AF10" s="22">
        <v>2014</v>
      </c>
      <c r="AG10" s="21">
        <v>2013</v>
      </c>
      <c r="AH10" s="22">
        <v>2014</v>
      </c>
      <c r="AI10" s="22">
        <v>2015</v>
      </c>
      <c r="AJ10" s="22">
        <v>2016</v>
      </c>
      <c r="AK10" s="23">
        <v>2015</v>
      </c>
      <c r="AL10" s="23">
        <v>2015</v>
      </c>
      <c r="AM10" s="22">
        <v>2015</v>
      </c>
      <c r="AN10" s="22">
        <v>2014</v>
      </c>
      <c r="AO10" s="22">
        <v>2014</v>
      </c>
      <c r="AP10" s="22">
        <v>2014</v>
      </c>
      <c r="AQ10" s="22">
        <v>2014</v>
      </c>
      <c r="AR10" s="22">
        <v>2011</v>
      </c>
      <c r="AS10" s="22">
        <v>2014</v>
      </c>
      <c r="AT10" s="22">
        <v>2015</v>
      </c>
      <c r="AU10" s="22">
        <v>2012</v>
      </c>
      <c r="AV10" s="22">
        <v>2011</v>
      </c>
      <c r="AW10" s="22">
        <v>2014</v>
      </c>
      <c r="AX10" s="22">
        <v>2014</v>
      </c>
      <c r="AY10" s="22">
        <v>2014</v>
      </c>
      <c r="AZ10" s="22">
        <v>2015</v>
      </c>
      <c r="BA10" s="22">
        <v>2015</v>
      </c>
      <c r="BB10" s="22">
        <v>2015</v>
      </c>
      <c r="BC10" s="22">
        <v>2015</v>
      </c>
      <c r="BD10" s="22">
        <v>2014</v>
      </c>
      <c r="BE10" s="22">
        <v>2014</v>
      </c>
      <c r="BF10" s="10"/>
    </row>
    <row r="11" spans="1:58" x14ac:dyDescent="0.35">
      <c r="A11" s="16" t="s">
        <v>10104</v>
      </c>
      <c r="B11" s="11" t="s">
        <v>10105</v>
      </c>
      <c r="C11" s="20">
        <v>2014</v>
      </c>
      <c r="D11" s="20">
        <v>2014</v>
      </c>
      <c r="E11" s="20">
        <v>2014</v>
      </c>
      <c r="F11" s="20">
        <v>2014</v>
      </c>
      <c r="G11" s="20">
        <v>2014</v>
      </c>
      <c r="H11" s="20">
        <v>2014</v>
      </c>
      <c r="I11" s="20">
        <v>2014</v>
      </c>
      <c r="J11" s="20">
        <v>2015</v>
      </c>
      <c r="K11" s="20">
        <v>2015</v>
      </c>
      <c r="L11" s="20">
        <v>2015</v>
      </c>
      <c r="M11" s="22">
        <v>2016</v>
      </c>
      <c r="N11" s="22">
        <v>2016</v>
      </c>
      <c r="O11" s="22">
        <v>2015</v>
      </c>
      <c r="P11" s="22">
        <v>2015</v>
      </c>
      <c r="Q11" s="22">
        <v>2014</v>
      </c>
      <c r="R11" s="22" t="s">
        <v>17</v>
      </c>
      <c r="S11" s="22">
        <v>2016</v>
      </c>
      <c r="T11" s="22">
        <v>2013</v>
      </c>
      <c r="U11" s="22">
        <v>2014</v>
      </c>
      <c r="V11" s="22" t="s">
        <v>17</v>
      </c>
      <c r="W11" s="22">
        <v>2015</v>
      </c>
      <c r="X11" s="22">
        <v>2007</v>
      </c>
      <c r="Y11" s="22">
        <v>2011</v>
      </c>
      <c r="Z11" s="22">
        <v>2014</v>
      </c>
      <c r="AA11" s="22">
        <v>2014</v>
      </c>
      <c r="AB11" s="22">
        <v>2013</v>
      </c>
      <c r="AC11" s="22">
        <v>2014</v>
      </c>
      <c r="AD11" s="22">
        <v>2015</v>
      </c>
      <c r="AE11" s="22" t="s">
        <v>17</v>
      </c>
      <c r="AF11" s="22">
        <v>2014</v>
      </c>
      <c r="AG11" s="21">
        <v>2010</v>
      </c>
      <c r="AH11" s="22">
        <v>2014</v>
      </c>
      <c r="AI11" s="22">
        <v>2015</v>
      </c>
      <c r="AJ11" s="22">
        <v>2016</v>
      </c>
      <c r="AK11" s="23" t="s">
        <v>17</v>
      </c>
      <c r="AL11" s="23">
        <v>2015</v>
      </c>
      <c r="AM11" s="22">
        <v>2015</v>
      </c>
      <c r="AN11" s="22">
        <v>2014</v>
      </c>
      <c r="AO11" s="22">
        <v>2014</v>
      </c>
      <c r="AP11" s="22">
        <v>2014</v>
      </c>
      <c r="AQ11" s="22" t="s">
        <v>17</v>
      </c>
      <c r="AR11" s="22">
        <v>2015</v>
      </c>
      <c r="AS11" s="22">
        <v>2014</v>
      </c>
      <c r="AT11" s="22">
        <v>2015</v>
      </c>
      <c r="AU11" s="22">
        <v>2012</v>
      </c>
      <c r="AV11" s="22" t="s">
        <v>17</v>
      </c>
      <c r="AW11" s="22">
        <v>2014</v>
      </c>
      <c r="AX11" s="22">
        <v>2014</v>
      </c>
      <c r="AY11" s="22">
        <v>2014</v>
      </c>
      <c r="AZ11" s="22">
        <v>2015</v>
      </c>
      <c r="BA11" s="22">
        <v>2015</v>
      </c>
      <c r="BB11" s="22">
        <v>2015</v>
      </c>
      <c r="BC11" s="22">
        <v>2015</v>
      </c>
      <c r="BD11" s="22">
        <v>2014</v>
      </c>
      <c r="BE11" s="22">
        <v>2014</v>
      </c>
      <c r="BF11" s="10"/>
    </row>
    <row r="12" spans="1:58" x14ac:dyDescent="0.35">
      <c r="A12" s="16" t="s">
        <v>10106</v>
      </c>
      <c r="B12" s="11" t="s">
        <v>10107</v>
      </c>
      <c r="C12" s="20">
        <v>2014</v>
      </c>
      <c r="D12" s="20">
        <v>2014</v>
      </c>
      <c r="E12" s="20">
        <v>2014</v>
      </c>
      <c r="F12" s="20">
        <v>2014</v>
      </c>
      <c r="G12" s="20">
        <v>2014</v>
      </c>
      <c r="H12" s="20">
        <v>2014</v>
      </c>
      <c r="I12" s="20">
        <v>2014</v>
      </c>
      <c r="J12" s="20">
        <v>2015</v>
      </c>
      <c r="K12" s="20">
        <v>2015</v>
      </c>
      <c r="L12" s="20">
        <v>2015</v>
      </c>
      <c r="M12" s="22">
        <v>2016</v>
      </c>
      <c r="N12" s="22">
        <v>2016</v>
      </c>
      <c r="O12" s="22">
        <v>2015</v>
      </c>
      <c r="P12" s="22">
        <v>2015</v>
      </c>
      <c r="Q12" s="22">
        <v>2014</v>
      </c>
      <c r="R12" s="22" t="s">
        <v>17</v>
      </c>
      <c r="S12" s="22">
        <v>2016</v>
      </c>
      <c r="T12" s="22">
        <v>2013</v>
      </c>
      <c r="U12" s="22">
        <v>2014</v>
      </c>
      <c r="V12" s="22" t="s">
        <v>17</v>
      </c>
      <c r="W12" s="22">
        <v>2015</v>
      </c>
      <c r="X12" s="22" t="s">
        <v>17</v>
      </c>
      <c r="Y12" s="22">
        <v>2011</v>
      </c>
      <c r="Z12" s="22">
        <v>2014</v>
      </c>
      <c r="AA12" s="22">
        <v>2014</v>
      </c>
      <c r="AB12" s="22" t="s">
        <v>17</v>
      </c>
      <c r="AC12" s="22">
        <v>2014</v>
      </c>
      <c r="AD12" s="22">
        <v>2015</v>
      </c>
      <c r="AE12" s="22" t="s">
        <v>17</v>
      </c>
      <c r="AF12" s="22">
        <v>2014</v>
      </c>
      <c r="AG12" s="21">
        <v>2012</v>
      </c>
      <c r="AH12" s="22">
        <v>2014</v>
      </c>
      <c r="AI12" s="22">
        <v>2015</v>
      </c>
      <c r="AJ12" s="22">
        <v>2016</v>
      </c>
      <c r="AK12" s="23" t="s">
        <v>17</v>
      </c>
      <c r="AL12" s="23">
        <v>2015</v>
      </c>
      <c r="AM12" s="22">
        <v>2015</v>
      </c>
      <c r="AN12" s="22">
        <v>2014</v>
      </c>
      <c r="AO12" s="22">
        <v>2014</v>
      </c>
      <c r="AP12" s="22">
        <v>2014</v>
      </c>
      <c r="AQ12" s="22">
        <v>2014</v>
      </c>
      <c r="AR12" s="22">
        <v>2015</v>
      </c>
      <c r="AS12" s="22">
        <v>2014</v>
      </c>
      <c r="AT12" s="22">
        <v>2015</v>
      </c>
      <c r="AU12" s="22">
        <v>2012</v>
      </c>
      <c r="AV12" s="22" t="s">
        <v>17</v>
      </c>
      <c r="AW12" s="22">
        <v>2014</v>
      </c>
      <c r="AX12" s="22">
        <v>2014</v>
      </c>
      <c r="AY12" s="22">
        <v>2014</v>
      </c>
      <c r="AZ12" s="22">
        <v>2015</v>
      </c>
      <c r="BA12" s="22">
        <v>2015</v>
      </c>
      <c r="BB12" s="22">
        <v>2015</v>
      </c>
      <c r="BC12" s="22">
        <v>2015</v>
      </c>
      <c r="BD12" s="22">
        <v>2014</v>
      </c>
      <c r="BE12" s="22">
        <v>2014</v>
      </c>
      <c r="BF12" s="10"/>
    </row>
    <row r="13" spans="1:58" x14ac:dyDescent="0.35">
      <c r="A13" s="16" t="s">
        <v>10108</v>
      </c>
      <c r="B13" s="11" t="s">
        <v>10109</v>
      </c>
      <c r="C13" s="20">
        <v>2014</v>
      </c>
      <c r="D13" s="20">
        <v>2014</v>
      </c>
      <c r="E13" s="20">
        <v>2014</v>
      </c>
      <c r="F13" s="20">
        <v>2014</v>
      </c>
      <c r="G13" s="20">
        <v>2014</v>
      </c>
      <c r="H13" s="20">
        <v>2014</v>
      </c>
      <c r="I13" s="20">
        <v>2014</v>
      </c>
      <c r="J13" s="20">
        <v>2015</v>
      </c>
      <c r="K13" s="20">
        <v>2015</v>
      </c>
      <c r="L13" s="20">
        <v>2015</v>
      </c>
      <c r="M13" s="22">
        <v>2016</v>
      </c>
      <c r="N13" s="22">
        <v>2016</v>
      </c>
      <c r="O13" s="22">
        <v>2015</v>
      </c>
      <c r="P13" s="22">
        <v>2015</v>
      </c>
      <c r="Q13" s="22">
        <v>2014</v>
      </c>
      <c r="R13" s="22">
        <v>2006</v>
      </c>
      <c r="S13" s="22">
        <v>2016</v>
      </c>
      <c r="T13" s="22">
        <v>2013</v>
      </c>
      <c r="U13" s="22">
        <v>2014</v>
      </c>
      <c r="V13" s="22">
        <v>2014</v>
      </c>
      <c r="W13" s="22">
        <v>2015</v>
      </c>
      <c r="X13" s="22">
        <v>2013</v>
      </c>
      <c r="Y13" s="22">
        <v>2013</v>
      </c>
      <c r="Z13" s="22">
        <v>2014</v>
      </c>
      <c r="AA13" s="22">
        <v>2014</v>
      </c>
      <c r="AB13" s="22">
        <v>2014</v>
      </c>
      <c r="AC13" s="22">
        <v>2014</v>
      </c>
      <c r="AD13" s="22">
        <v>2015</v>
      </c>
      <c r="AE13" s="22">
        <v>2012</v>
      </c>
      <c r="AF13" s="22">
        <v>2014</v>
      </c>
      <c r="AG13" s="21">
        <v>2008</v>
      </c>
      <c r="AH13" s="22">
        <v>2014</v>
      </c>
      <c r="AI13" s="22">
        <v>2015</v>
      </c>
      <c r="AJ13" s="22">
        <v>2016</v>
      </c>
      <c r="AK13" s="23">
        <v>2015</v>
      </c>
      <c r="AL13" s="23">
        <v>2015</v>
      </c>
      <c r="AM13" s="22">
        <v>2015</v>
      </c>
      <c r="AN13" s="22">
        <v>2014</v>
      </c>
      <c r="AO13" s="22">
        <v>2014</v>
      </c>
      <c r="AP13" s="22" t="s">
        <v>17</v>
      </c>
      <c r="AQ13" s="22" t="s">
        <v>17</v>
      </c>
      <c r="AR13" s="22" t="s">
        <v>17</v>
      </c>
      <c r="AS13" s="22">
        <v>2014</v>
      </c>
      <c r="AT13" s="22">
        <v>2015</v>
      </c>
      <c r="AU13" s="22">
        <v>2012</v>
      </c>
      <c r="AV13" s="22">
        <v>2014</v>
      </c>
      <c r="AW13" s="22">
        <v>2014</v>
      </c>
      <c r="AX13" s="22">
        <v>2014</v>
      </c>
      <c r="AY13" s="22">
        <v>2014</v>
      </c>
      <c r="AZ13" s="22">
        <v>2015</v>
      </c>
      <c r="BA13" s="22">
        <v>2015</v>
      </c>
      <c r="BB13" s="22">
        <v>2015</v>
      </c>
      <c r="BC13" s="22">
        <v>2015</v>
      </c>
      <c r="BD13" s="22">
        <v>2014</v>
      </c>
      <c r="BE13" s="22">
        <v>2014</v>
      </c>
      <c r="BF13" s="10"/>
    </row>
    <row r="14" spans="1:58" x14ac:dyDescent="0.35">
      <c r="A14" s="16" t="s">
        <v>10119</v>
      </c>
      <c r="B14" s="11" t="s">
        <v>10120</v>
      </c>
      <c r="C14" s="20">
        <v>2014</v>
      </c>
      <c r="D14" s="20">
        <v>2014</v>
      </c>
      <c r="E14" s="20">
        <v>2014</v>
      </c>
      <c r="F14" s="20">
        <v>2014</v>
      </c>
      <c r="G14" s="20">
        <v>2014</v>
      </c>
      <c r="H14" s="20">
        <v>2014</v>
      </c>
      <c r="I14" s="20">
        <v>2014</v>
      </c>
      <c r="J14" s="20">
        <v>2015</v>
      </c>
      <c r="K14" s="20">
        <v>2015</v>
      </c>
      <c r="L14" s="20">
        <v>2015</v>
      </c>
      <c r="M14" s="22">
        <v>2016</v>
      </c>
      <c r="N14" s="22">
        <v>2016</v>
      </c>
      <c r="O14" s="22">
        <v>2015</v>
      </c>
      <c r="P14" s="22">
        <v>2015</v>
      </c>
      <c r="Q14" s="22">
        <v>2014</v>
      </c>
      <c r="R14" s="22" t="s">
        <v>17</v>
      </c>
      <c r="S14" s="22">
        <v>2016</v>
      </c>
      <c r="T14" s="22">
        <v>2013</v>
      </c>
      <c r="U14" s="22">
        <v>2014</v>
      </c>
      <c r="V14" s="22" t="s">
        <v>17</v>
      </c>
      <c r="W14" s="22">
        <v>2015</v>
      </c>
      <c r="X14" s="22" t="s">
        <v>17</v>
      </c>
      <c r="Y14" s="22">
        <v>2008</v>
      </c>
      <c r="Z14" s="22">
        <v>2014</v>
      </c>
      <c r="AA14" s="22">
        <v>2014</v>
      </c>
      <c r="AB14" s="22">
        <v>2013</v>
      </c>
      <c r="AC14" s="22">
        <v>2014</v>
      </c>
      <c r="AD14" s="22">
        <v>2015</v>
      </c>
      <c r="AE14" s="22" t="s">
        <v>17</v>
      </c>
      <c r="AF14" s="22">
        <v>2014</v>
      </c>
      <c r="AG14" s="21" t="s">
        <v>17</v>
      </c>
      <c r="AH14" s="22">
        <v>2014</v>
      </c>
      <c r="AI14" s="22">
        <v>2015</v>
      </c>
      <c r="AJ14" s="22">
        <v>2016</v>
      </c>
      <c r="AK14" s="23" t="s">
        <v>17</v>
      </c>
      <c r="AL14" s="23">
        <v>2015</v>
      </c>
      <c r="AM14" s="22">
        <v>2015</v>
      </c>
      <c r="AN14" s="22">
        <v>2014</v>
      </c>
      <c r="AO14" s="22">
        <v>2014</v>
      </c>
      <c r="AP14" s="22">
        <v>2014</v>
      </c>
      <c r="AQ14" s="22">
        <v>2014</v>
      </c>
      <c r="AR14" s="22" t="s">
        <v>17</v>
      </c>
      <c r="AS14" s="22">
        <v>2014</v>
      </c>
      <c r="AT14" s="22">
        <v>2015</v>
      </c>
      <c r="AU14" s="22">
        <v>2012</v>
      </c>
      <c r="AV14" s="22" t="s">
        <v>17</v>
      </c>
      <c r="AW14" s="22">
        <v>2014</v>
      </c>
      <c r="AX14" s="22">
        <v>2014</v>
      </c>
      <c r="AY14" s="22">
        <v>2014</v>
      </c>
      <c r="AZ14" s="22">
        <v>2015</v>
      </c>
      <c r="BA14" s="22">
        <v>2015</v>
      </c>
      <c r="BB14" s="22">
        <v>2015</v>
      </c>
      <c r="BC14" s="22">
        <v>2015</v>
      </c>
      <c r="BD14" s="22">
        <v>2014</v>
      </c>
      <c r="BE14" s="22">
        <v>2014</v>
      </c>
      <c r="BF14" s="10"/>
    </row>
    <row r="15" spans="1:58" x14ac:dyDescent="0.35">
      <c r="A15" s="16" t="s">
        <v>10117</v>
      </c>
      <c r="B15" s="11" t="s">
        <v>10118</v>
      </c>
      <c r="C15" s="20">
        <v>2014</v>
      </c>
      <c r="D15" s="20">
        <v>2014</v>
      </c>
      <c r="E15" s="20">
        <v>2014</v>
      </c>
      <c r="F15" s="20">
        <v>2014</v>
      </c>
      <c r="G15" s="20">
        <v>2014</v>
      </c>
      <c r="H15" s="20">
        <v>2014</v>
      </c>
      <c r="I15" s="20">
        <v>2014</v>
      </c>
      <c r="J15" s="20">
        <v>2015</v>
      </c>
      <c r="K15" s="20">
        <v>2015</v>
      </c>
      <c r="L15" s="20">
        <v>2015</v>
      </c>
      <c r="M15" s="22">
        <v>2016</v>
      </c>
      <c r="N15" s="22">
        <v>2016</v>
      </c>
      <c r="O15" s="22">
        <v>2015</v>
      </c>
      <c r="P15" s="22">
        <v>2015</v>
      </c>
      <c r="Q15" s="22">
        <v>2014</v>
      </c>
      <c r="R15" s="22" t="s">
        <v>17</v>
      </c>
      <c r="S15" s="22">
        <v>2016</v>
      </c>
      <c r="T15" s="22">
        <v>2013</v>
      </c>
      <c r="U15" s="22">
        <v>2014</v>
      </c>
      <c r="V15" s="22" t="s">
        <v>17</v>
      </c>
      <c r="W15" s="22">
        <v>2015</v>
      </c>
      <c r="X15" s="22" t="s">
        <v>17</v>
      </c>
      <c r="Y15" s="22">
        <v>2012</v>
      </c>
      <c r="Z15" s="22">
        <v>2014</v>
      </c>
      <c r="AA15" s="22">
        <v>2014</v>
      </c>
      <c r="AB15" s="22" t="s">
        <v>17</v>
      </c>
      <c r="AC15" s="22">
        <v>2014</v>
      </c>
      <c r="AD15" s="22">
        <v>2015</v>
      </c>
      <c r="AE15" s="22" t="s">
        <v>17</v>
      </c>
      <c r="AF15" s="22">
        <v>2014</v>
      </c>
      <c r="AG15" s="21" t="s">
        <v>17</v>
      </c>
      <c r="AH15" s="22">
        <v>2014</v>
      </c>
      <c r="AI15" s="22">
        <v>2015</v>
      </c>
      <c r="AJ15" s="22">
        <v>2016</v>
      </c>
      <c r="AK15" s="23" t="s">
        <v>17</v>
      </c>
      <c r="AL15" s="23">
        <v>2015</v>
      </c>
      <c r="AM15" s="22">
        <v>2015</v>
      </c>
      <c r="AN15" s="22">
        <v>2014</v>
      </c>
      <c r="AO15" s="22">
        <v>2014</v>
      </c>
      <c r="AP15" s="22">
        <v>2014</v>
      </c>
      <c r="AQ15" s="22">
        <v>2014</v>
      </c>
      <c r="AR15" s="22">
        <v>2011</v>
      </c>
      <c r="AS15" s="22">
        <v>2014</v>
      </c>
      <c r="AT15" s="22">
        <v>2015</v>
      </c>
      <c r="AU15" s="22">
        <v>2012</v>
      </c>
      <c r="AV15" s="22">
        <v>2010</v>
      </c>
      <c r="AW15" s="22">
        <v>2014</v>
      </c>
      <c r="AX15" s="22">
        <v>2014</v>
      </c>
      <c r="AY15" s="22">
        <v>2014</v>
      </c>
      <c r="AZ15" s="22">
        <v>2015</v>
      </c>
      <c r="BA15" s="22">
        <v>2015</v>
      </c>
      <c r="BB15" s="22">
        <v>2015</v>
      </c>
      <c r="BC15" s="22">
        <v>2015</v>
      </c>
      <c r="BD15" s="22">
        <v>2014</v>
      </c>
      <c r="BE15" s="22">
        <v>2014</v>
      </c>
      <c r="BF15" s="10"/>
    </row>
    <row r="16" spans="1:58" x14ac:dyDescent="0.35">
      <c r="A16" s="16" t="s">
        <v>2308</v>
      </c>
      <c r="B16" s="11" t="s">
        <v>10115</v>
      </c>
      <c r="C16" s="20">
        <v>2014</v>
      </c>
      <c r="D16" s="20">
        <v>2014</v>
      </c>
      <c r="E16" s="20">
        <v>2014</v>
      </c>
      <c r="F16" s="20">
        <v>2014</v>
      </c>
      <c r="G16" s="20">
        <v>2014</v>
      </c>
      <c r="H16" s="20">
        <v>2014</v>
      </c>
      <c r="I16" s="20">
        <v>2014</v>
      </c>
      <c r="J16" s="20">
        <v>2015</v>
      </c>
      <c r="K16" s="20">
        <v>2015</v>
      </c>
      <c r="L16" s="20">
        <v>2015</v>
      </c>
      <c r="M16" s="22">
        <v>2016</v>
      </c>
      <c r="N16" s="22">
        <v>2016</v>
      </c>
      <c r="O16" s="22">
        <v>2015</v>
      </c>
      <c r="P16" s="22">
        <v>2015</v>
      </c>
      <c r="Q16" s="22">
        <v>2014</v>
      </c>
      <c r="R16" s="22">
        <v>2011</v>
      </c>
      <c r="S16" s="22">
        <v>2016</v>
      </c>
      <c r="T16" s="22">
        <v>2013</v>
      </c>
      <c r="U16" s="22">
        <v>2014</v>
      </c>
      <c r="V16" s="22">
        <v>2014</v>
      </c>
      <c r="W16" s="22">
        <v>2015</v>
      </c>
      <c r="X16" s="22">
        <v>2014</v>
      </c>
      <c r="Y16" s="22">
        <v>2011</v>
      </c>
      <c r="Z16" s="22">
        <v>2014</v>
      </c>
      <c r="AA16" s="22">
        <v>2014</v>
      </c>
      <c r="AB16" s="22">
        <v>2014</v>
      </c>
      <c r="AC16" s="22">
        <v>2014</v>
      </c>
      <c r="AD16" s="22">
        <v>2015</v>
      </c>
      <c r="AE16" s="22">
        <v>2012</v>
      </c>
      <c r="AF16" s="22">
        <v>2014</v>
      </c>
      <c r="AG16" s="21">
        <v>2010</v>
      </c>
      <c r="AH16" s="22">
        <v>2014</v>
      </c>
      <c r="AI16" s="22">
        <v>2015</v>
      </c>
      <c r="AJ16" s="22">
        <v>2016</v>
      </c>
      <c r="AK16" s="23">
        <v>2015</v>
      </c>
      <c r="AL16" s="23">
        <v>2015</v>
      </c>
      <c r="AM16" s="22">
        <v>2015</v>
      </c>
      <c r="AN16" s="22">
        <v>2014</v>
      </c>
      <c r="AO16" s="22">
        <v>2014</v>
      </c>
      <c r="AP16" s="22">
        <v>2014</v>
      </c>
      <c r="AQ16" s="22">
        <v>2014</v>
      </c>
      <c r="AR16" s="22">
        <v>2015</v>
      </c>
      <c r="AS16" s="22">
        <v>2014</v>
      </c>
      <c r="AT16" s="22">
        <v>2015</v>
      </c>
      <c r="AU16" s="22">
        <v>2012</v>
      </c>
      <c r="AV16" s="22">
        <v>2013</v>
      </c>
      <c r="AW16" s="22">
        <v>2014</v>
      </c>
      <c r="AX16" s="22">
        <v>2014</v>
      </c>
      <c r="AY16" s="22">
        <v>2014</v>
      </c>
      <c r="AZ16" s="22">
        <v>2015</v>
      </c>
      <c r="BA16" s="22">
        <v>2015</v>
      </c>
      <c r="BB16" s="22">
        <v>2015</v>
      </c>
      <c r="BC16" s="22">
        <v>2015</v>
      </c>
      <c r="BD16" s="22">
        <v>2014</v>
      </c>
      <c r="BE16" s="22">
        <v>2014</v>
      </c>
      <c r="BF16" s="10"/>
    </row>
    <row r="17" spans="1:58" x14ac:dyDescent="0.35">
      <c r="A17" s="16" t="s">
        <v>10131</v>
      </c>
      <c r="B17" s="11" t="s">
        <v>10132</v>
      </c>
      <c r="C17" s="20">
        <v>2014</v>
      </c>
      <c r="D17" s="20">
        <v>2014</v>
      </c>
      <c r="E17" s="20">
        <v>2014</v>
      </c>
      <c r="F17" s="20">
        <v>2014</v>
      </c>
      <c r="G17" s="20">
        <v>2014</v>
      </c>
      <c r="H17" s="20">
        <v>2014</v>
      </c>
      <c r="I17" s="20">
        <v>2014</v>
      </c>
      <c r="J17" s="20">
        <v>2015</v>
      </c>
      <c r="K17" s="20">
        <v>2015</v>
      </c>
      <c r="L17" s="20">
        <v>2015</v>
      </c>
      <c r="M17" s="22">
        <v>2016</v>
      </c>
      <c r="N17" s="22">
        <v>2016</v>
      </c>
      <c r="O17" s="22">
        <v>2015</v>
      </c>
      <c r="P17" s="22">
        <v>2015</v>
      </c>
      <c r="Q17" s="22">
        <v>2014</v>
      </c>
      <c r="R17" s="22">
        <v>2012</v>
      </c>
      <c r="S17" s="22">
        <v>2016</v>
      </c>
      <c r="T17" s="22">
        <v>2013</v>
      </c>
      <c r="U17" s="22">
        <v>2014</v>
      </c>
      <c r="V17" s="22" t="s">
        <v>17</v>
      </c>
      <c r="W17" s="22">
        <v>2015</v>
      </c>
      <c r="X17" s="22">
        <v>2013</v>
      </c>
      <c r="Y17" s="22">
        <v>2010</v>
      </c>
      <c r="Z17" s="22">
        <v>2014</v>
      </c>
      <c r="AA17" s="22">
        <v>2014</v>
      </c>
      <c r="AB17" s="22">
        <v>2013</v>
      </c>
      <c r="AC17" s="22">
        <v>2014</v>
      </c>
      <c r="AD17" s="22">
        <v>2015</v>
      </c>
      <c r="AE17" s="22" t="s">
        <v>17</v>
      </c>
      <c r="AF17" s="22">
        <v>2014</v>
      </c>
      <c r="AG17" s="21" t="s">
        <v>17</v>
      </c>
      <c r="AH17" s="22">
        <v>2014</v>
      </c>
      <c r="AI17" s="22">
        <v>2015</v>
      </c>
      <c r="AJ17" s="22">
        <v>2016</v>
      </c>
      <c r="AK17" s="23" t="s">
        <v>17</v>
      </c>
      <c r="AL17" s="23">
        <v>2015</v>
      </c>
      <c r="AM17" s="22">
        <v>2015</v>
      </c>
      <c r="AN17" s="22">
        <v>2014</v>
      </c>
      <c r="AO17" s="22">
        <v>2014</v>
      </c>
      <c r="AP17" s="22">
        <v>2014</v>
      </c>
      <c r="AQ17" s="22">
        <v>2014</v>
      </c>
      <c r="AR17" s="22">
        <v>2011</v>
      </c>
      <c r="AS17" s="22">
        <v>2014</v>
      </c>
      <c r="AT17" s="22">
        <v>2015</v>
      </c>
      <c r="AU17" s="22">
        <v>2012</v>
      </c>
      <c r="AV17" s="22" t="s">
        <v>17</v>
      </c>
      <c r="AW17" s="22">
        <v>2014</v>
      </c>
      <c r="AX17" s="22">
        <v>2014</v>
      </c>
      <c r="AY17" s="22">
        <v>2014</v>
      </c>
      <c r="AZ17" s="22">
        <v>2015</v>
      </c>
      <c r="BA17" s="22">
        <v>2015</v>
      </c>
      <c r="BB17" s="22">
        <v>2015</v>
      </c>
      <c r="BC17" s="22">
        <v>2015</v>
      </c>
      <c r="BD17" s="22">
        <v>2014</v>
      </c>
      <c r="BE17" s="22">
        <v>2014</v>
      </c>
      <c r="BF17" s="10"/>
    </row>
    <row r="18" spans="1:58" x14ac:dyDescent="0.35">
      <c r="A18" s="16" t="s">
        <v>4025</v>
      </c>
      <c r="B18" s="11" t="s">
        <v>10123</v>
      </c>
      <c r="C18" s="20">
        <v>2014</v>
      </c>
      <c r="D18" s="20">
        <v>2014</v>
      </c>
      <c r="E18" s="20">
        <v>2014</v>
      </c>
      <c r="F18" s="20">
        <v>2014</v>
      </c>
      <c r="G18" s="20">
        <v>2014</v>
      </c>
      <c r="H18" s="20">
        <v>2014</v>
      </c>
      <c r="I18" s="20">
        <v>2014</v>
      </c>
      <c r="J18" s="20">
        <v>2015</v>
      </c>
      <c r="K18" s="20">
        <v>2015</v>
      </c>
      <c r="L18" s="20">
        <v>2015</v>
      </c>
      <c r="M18" s="22">
        <v>2016</v>
      </c>
      <c r="N18" s="22">
        <v>2016</v>
      </c>
      <c r="O18" s="22">
        <v>2015</v>
      </c>
      <c r="P18" s="22">
        <v>2015</v>
      </c>
      <c r="Q18" s="22">
        <v>2014</v>
      </c>
      <c r="R18" s="22">
        <v>2005</v>
      </c>
      <c r="S18" s="22">
        <v>2016</v>
      </c>
      <c r="T18" s="22">
        <v>2013</v>
      </c>
      <c r="U18" s="22">
        <v>2014</v>
      </c>
      <c r="V18" s="22">
        <v>2014</v>
      </c>
      <c r="W18" s="22">
        <v>2015</v>
      </c>
      <c r="X18" s="22">
        <v>2005</v>
      </c>
      <c r="Y18" s="22">
        <v>2013</v>
      </c>
      <c r="Z18" s="22">
        <v>2014</v>
      </c>
      <c r="AA18" s="22">
        <v>2014</v>
      </c>
      <c r="AB18" s="22">
        <v>2014</v>
      </c>
      <c r="AC18" s="22">
        <v>2014</v>
      </c>
      <c r="AD18" s="22">
        <v>2015</v>
      </c>
      <c r="AE18" s="22" t="s">
        <v>17</v>
      </c>
      <c r="AF18" s="22">
        <v>2014</v>
      </c>
      <c r="AG18" s="21">
        <v>2012</v>
      </c>
      <c r="AH18" s="22">
        <v>2014</v>
      </c>
      <c r="AI18" s="22">
        <v>2015</v>
      </c>
      <c r="AJ18" s="22">
        <v>2016</v>
      </c>
      <c r="AK18" s="23" t="s">
        <v>17</v>
      </c>
      <c r="AL18" s="23">
        <v>2015</v>
      </c>
      <c r="AM18" s="22">
        <v>2015</v>
      </c>
      <c r="AN18" s="22">
        <v>2014</v>
      </c>
      <c r="AO18" s="22">
        <v>2014</v>
      </c>
      <c r="AP18" s="22" t="s">
        <v>17</v>
      </c>
      <c r="AQ18" s="22" t="s">
        <v>17</v>
      </c>
      <c r="AR18" s="22">
        <v>2015</v>
      </c>
      <c r="AS18" s="22">
        <v>2014</v>
      </c>
      <c r="AT18" s="22">
        <v>2015</v>
      </c>
      <c r="AU18" s="22">
        <v>2012</v>
      </c>
      <c r="AV18" s="22">
        <v>2009</v>
      </c>
      <c r="AW18" s="22">
        <v>2014</v>
      </c>
      <c r="AX18" s="22">
        <v>2014</v>
      </c>
      <c r="AY18" s="22">
        <v>2014</v>
      </c>
      <c r="AZ18" s="22">
        <v>2015</v>
      </c>
      <c r="BA18" s="22">
        <v>2015</v>
      </c>
      <c r="BB18" s="22">
        <v>2015</v>
      </c>
      <c r="BC18" s="22">
        <v>2015</v>
      </c>
      <c r="BD18" s="22">
        <v>2014</v>
      </c>
      <c r="BE18" s="22">
        <v>2014</v>
      </c>
      <c r="BF18" s="10"/>
    </row>
    <row r="19" spans="1:58" x14ac:dyDescent="0.35">
      <c r="A19" s="16" t="s">
        <v>10111</v>
      </c>
      <c r="B19" s="11" t="s">
        <v>10112</v>
      </c>
      <c r="C19" s="20">
        <v>2014</v>
      </c>
      <c r="D19" s="20">
        <v>2014</v>
      </c>
      <c r="E19" s="20">
        <v>2014</v>
      </c>
      <c r="F19" s="20">
        <v>2014</v>
      </c>
      <c r="G19" s="20">
        <v>2014</v>
      </c>
      <c r="H19" s="20">
        <v>2014</v>
      </c>
      <c r="I19" s="20">
        <v>2014</v>
      </c>
      <c r="J19" s="20">
        <v>2015</v>
      </c>
      <c r="K19" s="20">
        <v>2015</v>
      </c>
      <c r="L19" s="20">
        <v>2015</v>
      </c>
      <c r="M19" s="22">
        <v>2016</v>
      </c>
      <c r="N19" s="22">
        <v>2016</v>
      </c>
      <c r="O19" s="22">
        <v>2015</v>
      </c>
      <c r="P19" s="22">
        <v>2015</v>
      </c>
      <c r="Q19" s="22">
        <v>2014</v>
      </c>
      <c r="R19" s="22" t="s">
        <v>17</v>
      </c>
      <c r="S19" s="22">
        <v>2016</v>
      </c>
      <c r="T19" s="22">
        <v>2013</v>
      </c>
      <c r="U19" s="22">
        <v>2014</v>
      </c>
      <c r="V19" s="22" t="s">
        <v>17</v>
      </c>
      <c r="W19" s="22">
        <v>2015</v>
      </c>
      <c r="X19" s="22" t="s">
        <v>17</v>
      </c>
      <c r="Y19" s="22">
        <v>2013</v>
      </c>
      <c r="Z19" s="22">
        <v>2014</v>
      </c>
      <c r="AA19" s="22">
        <v>2014</v>
      </c>
      <c r="AB19" s="22" t="s">
        <v>17</v>
      </c>
      <c r="AC19" s="22">
        <v>2014</v>
      </c>
      <c r="AD19" s="22">
        <v>2015</v>
      </c>
      <c r="AE19" s="22" t="s">
        <v>17</v>
      </c>
      <c r="AF19" s="22">
        <v>2014</v>
      </c>
      <c r="AG19" s="21">
        <v>2012</v>
      </c>
      <c r="AH19" s="22">
        <v>2014</v>
      </c>
      <c r="AI19" s="22">
        <v>2015</v>
      </c>
      <c r="AJ19" s="22">
        <v>2016</v>
      </c>
      <c r="AK19" s="23" t="s">
        <v>17</v>
      </c>
      <c r="AL19" s="23">
        <v>2015</v>
      </c>
      <c r="AM19" s="22">
        <v>2015</v>
      </c>
      <c r="AN19" s="22">
        <v>2014</v>
      </c>
      <c r="AO19" s="22">
        <v>2014</v>
      </c>
      <c r="AP19" s="22">
        <v>2014</v>
      </c>
      <c r="AQ19" s="22">
        <v>2014</v>
      </c>
      <c r="AR19" s="22" t="s">
        <v>17</v>
      </c>
      <c r="AS19" s="22">
        <v>2014</v>
      </c>
      <c r="AT19" s="22">
        <v>2015</v>
      </c>
      <c r="AU19" s="22">
        <v>2012</v>
      </c>
      <c r="AV19" s="22" t="s">
        <v>17</v>
      </c>
      <c r="AW19" s="22">
        <v>2014</v>
      </c>
      <c r="AX19" s="22">
        <v>2014</v>
      </c>
      <c r="AY19" s="22">
        <v>2014</v>
      </c>
      <c r="AZ19" s="22">
        <v>2015</v>
      </c>
      <c r="BA19" s="22">
        <v>2015</v>
      </c>
      <c r="BB19" s="22">
        <v>2015</v>
      </c>
      <c r="BC19" s="22">
        <v>2015</v>
      </c>
      <c r="BD19" s="22">
        <v>2014</v>
      </c>
      <c r="BE19" s="22">
        <v>2014</v>
      </c>
      <c r="BF19" s="10"/>
    </row>
    <row r="20" spans="1:58" x14ac:dyDescent="0.35">
      <c r="A20" s="16" t="s">
        <v>10124</v>
      </c>
      <c r="B20" s="11" t="s">
        <v>10125</v>
      </c>
      <c r="C20" s="20">
        <v>2014</v>
      </c>
      <c r="D20" s="20">
        <v>2014</v>
      </c>
      <c r="E20" s="20">
        <v>2014</v>
      </c>
      <c r="F20" s="20">
        <v>2014</v>
      </c>
      <c r="G20" s="20">
        <v>2014</v>
      </c>
      <c r="H20" s="20">
        <v>2014</v>
      </c>
      <c r="I20" s="20">
        <v>2014</v>
      </c>
      <c r="J20" s="20">
        <v>2015</v>
      </c>
      <c r="K20" s="20">
        <v>2015</v>
      </c>
      <c r="L20" s="20">
        <v>2015</v>
      </c>
      <c r="M20" s="22">
        <v>2016</v>
      </c>
      <c r="N20" s="22">
        <v>2016</v>
      </c>
      <c r="O20" s="22">
        <v>2015</v>
      </c>
      <c r="P20" s="22">
        <v>2015</v>
      </c>
      <c r="Q20" s="22">
        <v>2014</v>
      </c>
      <c r="R20" s="22">
        <v>2011</v>
      </c>
      <c r="S20" s="22">
        <v>2016</v>
      </c>
      <c r="T20" s="22">
        <v>2013</v>
      </c>
      <c r="U20" s="22">
        <v>2014</v>
      </c>
      <c r="V20" s="22">
        <v>2014</v>
      </c>
      <c r="W20" s="22">
        <v>2015</v>
      </c>
      <c r="X20" s="22">
        <v>2011</v>
      </c>
      <c r="Y20" s="22">
        <v>2010</v>
      </c>
      <c r="Z20" s="22">
        <v>2014</v>
      </c>
      <c r="AA20" s="22">
        <v>2014</v>
      </c>
      <c r="AB20" s="22">
        <v>2014</v>
      </c>
      <c r="AC20" s="22">
        <v>2014</v>
      </c>
      <c r="AD20" s="22">
        <v>2015</v>
      </c>
      <c r="AE20" s="22">
        <v>2012</v>
      </c>
      <c r="AF20" s="22">
        <v>2014</v>
      </c>
      <c r="AG20" s="21" t="s">
        <v>17</v>
      </c>
      <c r="AH20" s="22">
        <v>2014</v>
      </c>
      <c r="AI20" s="22">
        <v>2015</v>
      </c>
      <c r="AJ20" s="22">
        <v>2016</v>
      </c>
      <c r="AK20" s="23" t="s">
        <v>17</v>
      </c>
      <c r="AL20" s="23">
        <v>2015</v>
      </c>
      <c r="AM20" s="22">
        <v>2015</v>
      </c>
      <c r="AN20" s="22">
        <v>2014</v>
      </c>
      <c r="AO20" s="22">
        <v>2014</v>
      </c>
      <c r="AP20" s="22" t="s">
        <v>17</v>
      </c>
      <c r="AQ20" s="22">
        <v>2012</v>
      </c>
      <c r="AR20" s="22" t="s">
        <v>17</v>
      </c>
      <c r="AS20" s="22">
        <v>2014</v>
      </c>
      <c r="AT20" s="22" t="s">
        <v>17</v>
      </c>
      <c r="AU20" s="22">
        <v>2012</v>
      </c>
      <c r="AV20" s="22" t="s">
        <v>17</v>
      </c>
      <c r="AW20" s="22">
        <v>2014</v>
      </c>
      <c r="AX20" s="22">
        <v>2014</v>
      </c>
      <c r="AY20" s="22">
        <v>2014</v>
      </c>
      <c r="AZ20" s="22">
        <v>2015</v>
      </c>
      <c r="BA20" s="22">
        <v>2015</v>
      </c>
      <c r="BB20" s="22">
        <v>2015</v>
      </c>
      <c r="BC20" s="22">
        <v>2015</v>
      </c>
      <c r="BD20" s="22">
        <v>2014</v>
      </c>
      <c r="BE20" s="22">
        <v>2014</v>
      </c>
      <c r="BF20" s="10"/>
    </row>
    <row r="21" spans="1:58" x14ac:dyDescent="0.35">
      <c r="A21" s="16" t="s">
        <v>1282</v>
      </c>
      <c r="B21" s="11" t="s">
        <v>10113</v>
      </c>
      <c r="C21" s="20">
        <v>2014</v>
      </c>
      <c r="D21" s="20">
        <v>2014</v>
      </c>
      <c r="E21" s="20">
        <v>2014</v>
      </c>
      <c r="F21" s="20">
        <v>2014</v>
      </c>
      <c r="G21" s="20">
        <v>2014</v>
      </c>
      <c r="H21" s="20">
        <v>2014</v>
      </c>
      <c r="I21" s="20">
        <v>2014</v>
      </c>
      <c r="J21" s="20">
        <v>2015</v>
      </c>
      <c r="K21" s="20">
        <v>2015</v>
      </c>
      <c r="L21" s="20">
        <v>2015</v>
      </c>
      <c r="M21" s="22">
        <v>2016</v>
      </c>
      <c r="N21" s="22">
        <v>2016</v>
      </c>
      <c r="O21" s="22">
        <v>2015</v>
      </c>
      <c r="P21" s="22">
        <v>2015</v>
      </c>
      <c r="Q21" s="22">
        <v>2014</v>
      </c>
      <c r="R21" s="22">
        <v>2012</v>
      </c>
      <c r="S21" s="22">
        <v>2016</v>
      </c>
      <c r="T21" s="22">
        <v>2013</v>
      </c>
      <c r="U21" s="22">
        <v>2014</v>
      </c>
      <c r="V21" s="22">
        <v>2014</v>
      </c>
      <c r="W21" s="22">
        <v>2015</v>
      </c>
      <c r="X21" s="22">
        <v>2014</v>
      </c>
      <c r="Y21" s="22">
        <v>2010</v>
      </c>
      <c r="Z21" s="22">
        <v>2014</v>
      </c>
      <c r="AA21" s="22">
        <v>2014</v>
      </c>
      <c r="AB21" s="22">
        <v>2014</v>
      </c>
      <c r="AC21" s="22">
        <v>2014</v>
      </c>
      <c r="AD21" s="22">
        <v>2015</v>
      </c>
      <c r="AE21" s="22">
        <v>2012</v>
      </c>
      <c r="AF21" s="22">
        <v>2014</v>
      </c>
      <c r="AG21" s="21">
        <v>2011</v>
      </c>
      <c r="AH21" s="22">
        <v>2014</v>
      </c>
      <c r="AI21" s="22">
        <v>2015</v>
      </c>
      <c r="AJ21" s="22">
        <v>2016</v>
      </c>
      <c r="AK21" s="23" t="s">
        <v>17</v>
      </c>
      <c r="AL21" s="23">
        <v>2015</v>
      </c>
      <c r="AM21" s="22">
        <v>2015</v>
      </c>
      <c r="AN21" s="22">
        <v>2014</v>
      </c>
      <c r="AO21" s="22">
        <v>2014</v>
      </c>
      <c r="AP21" s="22">
        <v>2014</v>
      </c>
      <c r="AQ21" s="22">
        <v>2014</v>
      </c>
      <c r="AR21" s="22">
        <v>2015</v>
      </c>
      <c r="AS21" s="22">
        <v>2014</v>
      </c>
      <c r="AT21" s="22">
        <v>2015</v>
      </c>
      <c r="AU21" s="22">
        <v>2012</v>
      </c>
      <c r="AV21" s="22">
        <v>2006</v>
      </c>
      <c r="AW21" s="22">
        <v>2014</v>
      </c>
      <c r="AX21" s="22">
        <v>2014</v>
      </c>
      <c r="AY21" s="22">
        <v>2014</v>
      </c>
      <c r="AZ21" s="22">
        <v>2015</v>
      </c>
      <c r="BA21" s="22">
        <v>2015</v>
      </c>
      <c r="BB21" s="22">
        <v>2015</v>
      </c>
      <c r="BC21" s="22">
        <v>2015</v>
      </c>
      <c r="BD21" s="22">
        <v>2014</v>
      </c>
      <c r="BE21" s="22">
        <v>2014</v>
      </c>
      <c r="BF21" s="10"/>
    </row>
    <row r="22" spans="1:58" x14ac:dyDescent="0.35">
      <c r="A22" s="16" t="s">
        <v>10135</v>
      </c>
      <c r="B22" s="11" t="s">
        <v>10136</v>
      </c>
      <c r="C22" s="20">
        <v>2014</v>
      </c>
      <c r="D22" s="20">
        <v>2014</v>
      </c>
      <c r="E22" s="20">
        <v>2014</v>
      </c>
      <c r="F22" s="20">
        <v>2014</v>
      </c>
      <c r="G22" s="20">
        <v>2014</v>
      </c>
      <c r="H22" s="20">
        <v>2014</v>
      </c>
      <c r="I22" s="20">
        <v>2014</v>
      </c>
      <c r="J22" s="20">
        <v>2015</v>
      </c>
      <c r="K22" s="20">
        <v>2015</v>
      </c>
      <c r="L22" s="20">
        <v>2015</v>
      </c>
      <c r="M22" s="22">
        <v>2016</v>
      </c>
      <c r="N22" s="22">
        <v>2016</v>
      </c>
      <c r="O22" s="22">
        <v>2015</v>
      </c>
      <c r="P22" s="22">
        <v>2015</v>
      </c>
      <c r="Q22" s="22">
        <v>2014</v>
      </c>
      <c r="R22" s="22">
        <v>2010</v>
      </c>
      <c r="S22" s="22">
        <v>2016</v>
      </c>
      <c r="T22" s="22">
        <v>2013</v>
      </c>
      <c r="U22" s="22">
        <v>2014</v>
      </c>
      <c r="V22" s="22">
        <v>2014</v>
      </c>
      <c r="W22" s="22">
        <v>2015</v>
      </c>
      <c r="X22" s="22">
        <v>2010</v>
      </c>
      <c r="Y22" s="22">
        <v>2012</v>
      </c>
      <c r="Z22" s="22">
        <v>2014</v>
      </c>
      <c r="AA22" s="22">
        <v>2014</v>
      </c>
      <c r="AB22" s="22">
        <v>2013</v>
      </c>
      <c r="AC22" s="22">
        <v>2014</v>
      </c>
      <c r="AD22" s="22">
        <v>2015</v>
      </c>
      <c r="AE22" s="22">
        <v>2012</v>
      </c>
      <c r="AF22" s="22">
        <v>2014</v>
      </c>
      <c r="AG22" s="21">
        <v>2012</v>
      </c>
      <c r="AH22" s="22">
        <v>2014</v>
      </c>
      <c r="AI22" s="22">
        <v>2015</v>
      </c>
      <c r="AJ22" s="22">
        <v>2016</v>
      </c>
      <c r="AK22" s="23" t="s">
        <v>17</v>
      </c>
      <c r="AL22" s="23" t="s">
        <v>17</v>
      </c>
      <c r="AM22" s="22">
        <v>2015</v>
      </c>
      <c r="AN22" s="22">
        <v>2014</v>
      </c>
      <c r="AO22" s="22">
        <v>2014</v>
      </c>
      <c r="AP22" s="22">
        <v>2014</v>
      </c>
      <c r="AQ22" s="22">
        <v>2014</v>
      </c>
      <c r="AR22" s="22">
        <v>2015</v>
      </c>
      <c r="AS22" s="22">
        <v>2014</v>
      </c>
      <c r="AT22" s="22">
        <v>2015</v>
      </c>
      <c r="AU22" s="22">
        <v>2012</v>
      </c>
      <c r="AV22" s="22" t="s">
        <v>17</v>
      </c>
      <c r="AW22" s="22">
        <v>2014</v>
      </c>
      <c r="AX22" s="22">
        <v>2014</v>
      </c>
      <c r="AY22" s="22">
        <v>2014</v>
      </c>
      <c r="AZ22" s="22">
        <v>2015</v>
      </c>
      <c r="BA22" s="22">
        <v>2015</v>
      </c>
      <c r="BB22" s="22">
        <v>2015</v>
      </c>
      <c r="BC22" s="22">
        <v>2015</v>
      </c>
      <c r="BD22" s="22">
        <v>2014</v>
      </c>
      <c r="BE22" s="22">
        <v>2014</v>
      </c>
      <c r="BF22" s="10"/>
    </row>
    <row r="23" spans="1:58" x14ac:dyDescent="0.35">
      <c r="A23" s="16" t="s">
        <v>10128</v>
      </c>
      <c r="B23" s="11" t="s">
        <v>10129</v>
      </c>
      <c r="C23" s="20">
        <v>2014</v>
      </c>
      <c r="D23" s="20">
        <v>2014</v>
      </c>
      <c r="E23" s="20">
        <v>2014</v>
      </c>
      <c r="F23" s="20">
        <v>2014</v>
      </c>
      <c r="G23" s="20">
        <v>2014</v>
      </c>
      <c r="H23" s="20">
        <v>2014</v>
      </c>
      <c r="I23" s="20">
        <v>2014</v>
      </c>
      <c r="J23" s="20">
        <v>2015</v>
      </c>
      <c r="K23" s="20">
        <v>2015</v>
      </c>
      <c r="L23" s="20">
        <v>2015</v>
      </c>
      <c r="M23" s="22">
        <v>2016</v>
      </c>
      <c r="N23" s="22">
        <v>2016</v>
      </c>
      <c r="O23" s="22">
        <v>2015</v>
      </c>
      <c r="P23" s="22">
        <v>2015</v>
      </c>
      <c r="Q23" s="22">
        <v>2014</v>
      </c>
      <c r="R23" s="22">
        <v>2008</v>
      </c>
      <c r="S23" s="22">
        <v>2016</v>
      </c>
      <c r="T23" s="22">
        <v>2013</v>
      </c>
      <c r="U23" s="22">
        <v>2014</v>
      </c>
      <c r="V23" s="22">
        <v>2014</v>
      </c>
      <c r="W23" s="22">
        <v>2015</v>
      </c>
      <c r="X23" s="22">
        <v>2008</v>
      </c>
      <c r="Y23" s="22">
        <v>2012</v>
      </c>
      <c r="Z23" s="22">
        <v>2014</v>
      </c>
      <c r="AA23" s="22">
        <v>2014</v>
      </c>
      <c r="AB23" s="22">
        <v>2014</v>
      </c>
      <c r="AC23" s="22">
        <v>2014</v>
      </c>
      <c r="AD23" s="22">
        <v>2015</v>
      </c>
      <c r="AE23" s="22">
        <v>2012</v>
      </c>
      <c r="AF23" s="22">
        <v>2014</v>
      </c>
      <c r="AG23" s="21">
        <v>2013</v>
      </c>
      <c r="AH23" s="22">
        <v>2014</v>
      </c>
      <c r="AI23" s="22">
        <v>2015</v>
      </c>
      <c r="AJ23" s="22">
        <v>2016</v>
      </c>
      <c r="AK23" s="23" t="s">
        <v>17</v>
      </c>
      <c r="AL23" s="23">
        <v>2015</v>
      </c>
      <c r="AM23" s="22">
        <v>2015</v>
      </c>
      <c r="AN23" s="22">
        <v>2014</v>
      </c>
      <c r="AO23" s="22">
        <v>2014</v>
      </c>
      <c r="AP23" s="22">
        <v>2014</v>
      </c>
      <c r="AQ23" s="22">
        <v>2014</v>
      </c>
      <c r="AR23" s="22">
        <v>2011</v>
      </c>
      <c r="AS23" s="22">
        <v>2014</v>
      </c>
      <c r="AT23" s="22">
        <v>2015</v>
      </c>
      <c r="AU23" s="22">
        <v>2012</v>
      </c>
      <c r="AV23" s="22">
        <v>2012</v>
      </c>
      <c r="AW23" s="22">
        <v>2014</v>
      </c>
      <c r="AX23" s="22">
        <v>2014</v>
      </c>
      <c r="AY23" s="22">
        <v>2014</v>
      </c>
      <c r="AZ23" s="22">
        <v>2015</v>
      </c>
      <c r="BA23" s="22">
        <v>2015</v>
      </c>
      <c r="BB23" s="22">
        <v>2015</v>
      </c>
      <c r="BC23" s="22">
        <v>2015</v>
      </c>
      <c r="BD23" s="22">
        <v>2014</v>
      </c>
      <c r="BE23" s="22">
        <v>2014</v>
      </c>
      <c r="BF23" s="10"/>
    </row>
    <row r="24" spans="1:58" x14ac:dyDescent="0.35">
      <c r="A24" s="16" t="s">
        <v>10121</v>
      </c>
      <c r="B24" s="11" t="s">
        <v>10122</v>
      </c>
      <c r="C24" s="20">
        <v>2014</v>
      </c>
      <c r="D24" s="20">
        <v>2014</v>
      </c>
      <c r="E24" s="20">
        <v>2014</v>
      </c>
      <c r="F24" s="20">
        <v>2014</v>
      </c>
      <c r="G24" s="20">
        <v>2014</v>
      </c>
      <c r="H24" s="20">
        <v>2014</v>
      </c>
      <c r="I24" s="20">
        <v>2014</v>
      </c>
      <c r="J24" s="20">
        <v>2015</v>
      </c>
      <c r="K24" s="20">
        <v>2015</v>
      </c>
      <c r="L24" s="20">
        <v>2015</v>
      </c>
      <c r="M24" s="22">
        <v>2016</v>
      </c>
      <c r="N24" s="22">
        <v>2016</v>
      </c>
      <c r="O24" s="22">
        <v>2015</v>
      </c>
      <c r="P24" s="22">
        <v>2015</v>
      </c>
      <c r="Q24" s="22">
        <v>2014</v>
      </c>
      <c r="R24" s="22">
        <v>2012</v>
      </c>
      <c r="S24" s="22">
        <v>2016</v>
      </c>
      <c r="T24" s="22">
        <v>2013</v>
      </c>
      <c r="U24" s="22">
        <v>2014</v>
      </c>
      <c r="V24" s="22">
        <v>2014</v>
      </c>
      <c r="W24" s="22">
        <v>2015</v>
      </c>
      <c r="X24" s="22">
        <v>2012</v>
      </c>
      <c r="Y24" s="22">
        <v>2013</v>
      </c>
      <c r="Z24" s="22">
        <v>2014</v>
      </c>
      <c r="AA24" s="22">
        <v>2014</v>
      </c>
      <c r="AB24" s="22" t="s">
        <v>17</v>
      </c>
      <c r="AC24" s="22">
        <v>2014</v>
      </c>
      <c r="AD24" s="22">
        <v>2015</v>
      </c>
      <c r="AE24" s="22" t="s">
        <v>17</v>
      </c>
      <c r="AF24" s="22">
        <v>2014</v>
      </c>
      <c r="AG24" s="21">
        <v>2007</v>
      </c>
      <c r="AH24" s="22">
        <v>2014</v>
      </c>
      <c r="AI24" s="22">
        <v>2015</v>
      </c>
      <c r="AJ24" s="22">
        <v>2016</v>
      </c>
      <c r="AK24" s="23">
        <v>2015</v>
      </c>
      <c r="AL24" s="23">
        <v>2015</v>
      </c>
      <c r="AM24" s="22">
        <v>2015</v>
      </c>
      <c r="AN24" s="22">
        <v>2014</v>
      </c>
      <c r="AO24" s="22">
        <v>2014</v>
      </c>
      <c r="AP24" s="22" t="s">
        <v>17</v>
      </c>
      <c r="AQ24" s="22">
        <v>2012</v>
      </c>
      <c r="AR24" s="22" t="s">
        <v>17</v>
      </c>
      <c r="AS24" s="22">
        <v>2014</v>
      </c>
      <c r="AT24" s="22">
        <v>2015</v>
      </c>
      <c r="AU24" s="22">
        <v>2012</v>
      </c>
      <c r="AV24" s="22">
        <v>2013</v>
      </c>
      <c r="AW24" s="22">
        <v>2014</v>
      </c>
      <c r="AX24" s="22">
        <v>2014</v>
      </c>
      <c r="AY24" s="22">
        <v>2014</v>
      </c>
      <c r="AZ24" s="22">
        <v>2015</v>
      </c>
      <c r="BA24" s="22">
        <v>2015</v>
      </c>
      <c r="BB24" s="22">
        <v>2015</v>
      </c>
      <c r="BC24" s="22">
        <v>2015</v>
      </c>
      <c r="BD24" s="22">
        <v>2014</v>
      </c>
      <c r="BE24" s="22">
        <v>2014</v>
      </c>
      <c r="BF24" s="10"/>
    </row>
    <row r="25" spans="1:58" x14ac:dyDescent="0.35">
      <c r="A25" s="16" t="s">
        <v>10137</v>
      </c>
      <c r="B25" s="11" t="s">
        <v>10138</v>
      </c>
      <c r="C25" s="20">
        <v>2014</v>
      </c>
      <c r="D25" s="20">
        <v>2014</v>
      </c>
      <c r="E25" s="20">
        <v>2014</v>
      </c>
      <c r="F25" s="20">
        <v>2014</v>
      </c>
      <c r="G25" s="20">
        <v>2014</v>
      </c>
      <c r="H25" s="20">
        <v>2014</v>
      </c>
      <c r="I25" s="20">
        <v>2014</v>
      </c>
      <c r="J25" s="20">
        <v>2015</v>
      </c>
      <c r="K25" s="20">
        <v>2015</v>
      </c>
      <c r="L25" s="20">
        <v>2015</v>
      </c>
      <c r="M25" s="22">
        <v>2016</v>
      </c>
      <c r="N25" s="22">
        <v>2016</v>
      </c>
      <c r="O25" s="22">
        <v>2015</v>
      </c>
      <c r="P25" s="22">
        <v>2015</v>
      </c>
      <c r="Q25" s="22">
        <v>2014</v>
      </c>
      <c r="R25" s="22" t="s">
        <v>17</v>
      </c>
      <c r="S25" s="22">
        <v>2016</v>
      </c>
      <c r="T25" s="22">
        <v>2013</v>
      </c>
      <c r="U25" s="22">
        <v>2014</v>
      </c>
      <c r="V25" s="22">
        <v>2014</v>
      </c>
      <c r="W25" s="22">
        <v>2015</v>
      </c>
      <c r="X25" s="22">
        <v>2007</v>
      </c>
      <c r="Y25" s="22">
        <v>2010</v>
      </c>
      <c r="Z25" s="22">
        <v>2014</v>
      </c>
      <c r="AA25" s="22">
        <v>2014</v>
      </c>
      <c r="AB25" s="22">
        <v>2014</v>
      </c>
      <c r="AC25" s="22">
        <v>2014</v>
      </c>
      <c r="AD25" s="22">
        <v>2015</v>
      </c>
      <c r="AE25" s="22">
        <v>2012</v>
      </c>
      <c r="AF25" s="22">
        <v>2014</v>
      </c>
      <c r="AG25" s="21">
        <v>2009</v>
      </c>
      <c r="AH25" s="22">
        <v>2014</v>
      </c>
      <c r="AI25" s="22">
        <v>2015</v>
      </c>
      <c r="AJ25" s="22">
        <v>2016</v>
      </c>
      <c r="AK25" s="23" t="s">
        <v>17</v>
      </c>
      <c r="AL25" s="23">
        <v>2015</v>
      </c>
      <c r="AM25" s="22">
        <v>2015</v>
      </c>
      <c r="AN25" s="22">
        <v>2014</v>
      </c>
      <c r="AO25" s="22">
        <v>2014</v>
      </c>
      <c r="AP25" s="22">
        <v>2014</v>
      </c>
      <c r="AQ25" s="22">
        <v>2014</v>
      </c>
      <c r="AR25" s="22">
        <v>2015</v>
      </c>
      <c r="AS25" s="22">
        <v>2014</v>
      </c>
      <c r="AT25" s="22">
        <v>2015</v>
      </c>
      <c r="AU25" s="22">
        <v>2012</v>
      </c>
      <c r="AV25" s="22">
        <v>2013</v>
      </c>
      <c r="AW25" s="22">
        <v>2014</v>
      </c>
      <c r="AX25" s="22">
        <v>2014</v>
      </c>
      <c r="AY25" s="22">
        <v>2014</v>
      </c>
      <c r="AZ25" s="22">
        <v>2015</v>
      </c>
      <c r="BA25" s="22">
        <v>2015</v>
      </c>
      <c r="BB25" s="22">
        <v>2015</v>
      </c>
      <c r="BC25" s="22">
        <v>2015</v>
      </c>
      <c r="BD25" s="22">
        <v>2014</v>
      </c>
      <c r="BE25" s="22">
        <v>2014</v>
      </c>
      <c r="BF25" s="10"/>
    </row>
    <row r="26" spans="1:58" x14ac:dyDescent="0.35">
      <c r="A26" s="16" t="s">
        <v>2405</v>
      </c>
      <c r="B26" s="11" t="s">
        <v>10130</v>
      </c>
      <c r="C26" s="20">
        <v>2014</v>
      </c>
      <c r="D26" s="20">
        <v>2014</v>
      </c>
      <c r="E26" s="20">
        <v>2014</v>
      </c>
      <c r="F26" s="20">
        <v>2014</v>
      </c>
      <c r="G26" s="20">
        <v>2014</v>
      </c>
      <c r="H26" s="20">
        <v>2014</v>
      </c>
      <c r="I26" s="20">
        <v>2014</v>
      </c>
      <c r="J26" s="20">
        <v>2015</v>
      </c>
      <c r="K26" s="20">
        <v>2015</v>
      </c>
      <c r="L26" s="20">
        <v>2015</v>
      </c>
      <c r="M26" s="22">
        <v>2016</v>
      </c>
      <c r="N26" s="22">
        <v>2016</v>
      </c>
      <c r="O26" s="22">
        <v>2015</v>
      </c>
      <c r="P26" s="22">
        <v>2015</v>
      </c>
      <c r="Q26" s="22">
        <v>2014</v>
      </c>
      <c r="R26" s="22">
        <v>2013</v>
      </c>
      <c r="S26" s="22">
        <v>2016</v>
      </c>
      <c r="T26" s="22">
        <v>2013</v>
      </c>
      <c r="U26" s="22">
        <v>2014</v>
      </c>
      <c r="V26" s="22">
        <v>2014</v>
      </c>
      <c r="W26" s="22">
        <v>2015</v>
      </c>
      <c r="X26" s="22">
        <v>2007</v>
      </c>
      <c r="Y26" s="22">
        <v>2013</v>
      </c>
      <c r="Z26" s="22">
        <v>2014</v>
      </c>
      <c r="AA26" s="22">
        <v>2014</v>
      </c>
      <c r="AB26" s="22">
        <v>2013</v>
      </c>
      <c r="AC26" s="22">
        <v>2014</v>
      </c>
      <c r="AD26" s="22">
        <v>2015</v>
      </c>
      <c r="AE26" s="22">
        <v>2012</v>
      </c>
      <c r="AF26" s="22">
        <v>2014</v>
      </c>
      <c r="AG26" s="21">
        <v>2013</v>
      </c>
      <c r="AH26" s="22">
        <v>2014</v>
      </c>
      <c r="AI26" s="22">
        <v>2015</v>
      </c>
      <c r="AJ26" s="22">
        <v>2016</v>
      </c>
      <c r="AK26" s="23" t="s">
        <v>17</v>
      </c>
      <c r="AL26" s="23">
        <v>2015</v>
      </c>
      <c r="AM26" s="22">
        <v>2015</v>
      </c>
      <c r="AN26" s="22">
        <v>2014</v>
      </c>
      <c r="AO26" s="22">
        <v>2014</v>
      </c>
      <c r="AP26" s="22">
        <v>2014</v>
      </c>
      <c r="AQ26" s="22">
        <v>2014</v>
      </c>
      <c r="AR26" s="22">
        <v>2011</v>
      </c>
      <c r="AS26" s="22">
        <v>2014</v>
      </c>
      <c r="AT26" s="22">
        <v>2015</v>
      </c>
      <c r="AU26" s="22">
        <v>2012</v>
      </c>
      <c r="AV26" s="22">
        <v>2013</v>
      </c>
      <c r="AW26" s="22">
        <v>2014</v>
      </c>
      <c r="AX26" s="22">
        <v>2014</v>
      </c>
      <c r="AY26" s="22">
        <v>2014</v>
      </c>
      <c r="AZ26" s="22">
        <v>2015</v>
      </c>
      <c r="BA26" s="22">
        <v>2015</v>
      </c>
      <c r="BB26" s="22">
        <v>2015</v>
      </c>
      <c r="BC26" s="22">
        <v>2015</v>
      </c>
      <c r="BD26" s="22">
        <v>2014</v>
      </c>
      <c r="BE26" s="22">
        <v>2014</v>
      </c>
      <c r="BF26" s="10"/>
    </row>
    <row r="27" spans="1:58" x14ac:dyDescent="0.35">
      <c r="A27" s="16" t="s">
        <v>11367</v>
      </c>
      <c r="B27" s="11" t="s">
        <v>10134</v>
      </c>
      <c r="C27" s="20">
        <v>2014</v>
      </c>
      <c r="D27" s="20">
        <v>2014</v>
      </c>
      <c r="E27" s="20">
        <v>2014</v>
      </c>
      <c r="F27" s="20">
        <v>2014</v>
      </c>
      <c r="G27" s="20">
        <v>2014</v>
      </c>
      <c r="H27" s="20">
        <v>2014</v>
      </c>
      <c r="I27" s="20">
        <v>2014</v>
      </c>
      <c r="J27" s="20">
        <v>2015</v>
      </c>
      <c r="K27" s="20">
        <v>2015</v>
      </c>
      <c r="L27" s="20">
        <v>2015</v>
      </c>
      <c r="M27" s="22">
        <v>2016</v>
      </c>
      <c r="N27" s="22">
        <v>2016</v>
      </c>
      <c r="O27" s="22">
        <v>2015</v>
      </c>
      <c r="P27" s="22">
        <v>2015</v>
      </c>
      <c r="Q27" s="22">
        <v>2014</v>
      </c>
      <c r="R27" s="22" t="s">
        <v>17</v>
      </c>
      <c r="S27" s="22">
        <v>2016</v>
      </c>
      <c r="T27" s="22">
        <v>2013</v>
      </c>
      <c r="U27" s="22">
        <v>2014</v>
      </c>
      <c r="V27" s="22" t="s">
        <v>17</v>
      </c>
      <c r="W27" s="22">
        <v>2015</v>
      </c>
      <c r="X27" s="22">
        <v>2009</v>
      </c>
      <c r="Y27" s="22">
        <v>2012</v>
      </c>
      <c r="Z27" s="22">
        <v>2014</v>
      </c>
      <c r="AA27" s="22">
        <v>2014</v>
      </c>
      <c r="AB27" s="22" t="s">
        <v>17</v>
      </c>
      <c r="AC27" s="22">
        <v>2014</v>
      </c>
      <c r="AD27" s="22">
        <v>2015</v>
      </c>
      <c r="AE27" s="22" t="s">
        <v>17</v>
      </c>
      <c r="AF27" s="22" t="s">
        <v>17</v>
      </c>
      <c r="AG27" s="21" t="s">
        <v>17</v>
      </c>
      <c r="AH27" s="22">
        <v>2014</v>
      </c>
      <c r="AI27" s="22">
        <v>2015</v>
      </c>
      <c r="AJ27" s="22">
        <v>2016</v>
      </c>
      <c r="AK27" s="23" t="s">
        <v>17</v>
      </c>
      <c r="AL27" s="23">
        <v>2015</v>
      </c>
      <c r="AM27" s="22">
        <v>2015</v>
      </c>
      <c r="AN27" s="22">
        <v>2014</v>
      </c>
      <c r="AO27" s="22">
        <v>2014</v>
      </c>
      <c r="AP27" s="22">
        <v>2014</v>
      </c>
      <c r="AQ27" s="22">
        <v>2014</v>
      </c>
      <c r="AR27" s="22">
        <v>2009</v>
      </c>
      <c r="AS27" s="22">
        <v>2014</v>
      </c>
      <c r="AT27" s="22">
        <v>2013</v>
      </c>
      <c r="AU27" s="22">
        <v>2012</v>
      </c>
      <c r="AV27" s="22">
        <v>2011</v>
      </c>
      <c r="AW27" s="22">
        <v>2014</v>
      </c>
      <c r="AX27" s="22">
        <v>2014</v>
      </c>
      <c r="AY27" s="22">
        <v>2014</v>
      </c>
      <c r="AZ27" s="22" t="s">
        <v>17</v>
      </c>
      <c r="BA27" s="22" t="s">
        <v>17</v>
      </c>
      <c r="BB27" s="22">
        <v>2015</v>
      </c>
      <c r="BC27" s="22">
        <v>2015</v>
      </c>
      <c r="BD27" s="22">
        <v>2014</v>
      </c>
      <c r="BE27" s="22">
        <v>2014</v>
      </c>
      <c r="BF27" s="10"/>
    </row>
    <row r="28" spans="1:58" x14ac:dyDescent="0.35">
      <c r="A28" s="16" t="s">
        <v>4710</v>
      </c>
      <c r="B28" s="11" t="s">
        <v>10116</v>
      </c>
      <c r="C28" s="20">
        <v>2014</v>
      </c>
      <c r="D28" s="20">
        <v>2014</v>
      </c>
      <c r="E28" s="20">
        <v>2014</v>
      </c>
      <c r="F28" s="20">
        <v>2014</v>
      </c>
      <c r="G28" s="20">
        <v>2014</v>
      </c>
      <c r="H28" s="20">
        <v>2014</v>
      </c>
      <c r="I28" s="20">
        <v>2014</v>
      </c>
      <c r="J28" s="20">
        <v>2015</v>
      </c>
      <c r="K28" s="20">
        <v>2015</v>
      </c>
      <c r="L28" s="20">
        <v>2015</v>
      </c>
      <c r="M28" s="22">
        <v>2016</v>
      </c>
      <c r="N28" s="22">
        <v>2016</v>
      </c>
      <c r="O28" s="22">
        <v>2015</v>
      </c>
      <c r="P28" s="22">
        <v>2015</v>
      </c>
      <c r="Q28" s="22">
        <v>2014</v>
      </c>
      <c r="R28" s="22" t="s">
        <v>17</v>
      </c>
      <c r="S28" s="22">
        <v>2016</v>
      </c>
      <c r="T28" s="22">
        <v>2013</v>
      </c>
      <c r="U28" s="22">
        <v>2014</v>
      </c>
      <c r="V28" s="22" t="s">
        <v>17</v>
      </c>
      <c r="W28" s="22">
        <v>2015</v>
      </c>
      <c r="X28" s="22">
        <v>2004</v>
      </c>
      <c r="Y28" s="22">
        <v>2012</v>
      </c>
      <c r="Z28" s="22">
        <v>2014</v>
      </c>
      <c r="AA28" s="22">
        <v>2014</v>
      </c>
      <c r="AB28" s="22" t="s">
        <v>17</v>
      </c>
      <c r="AC28" s="22">
        <v>2014</v>
      </c>
      <c r="AD28" s="22">
        <v>2015</v>
      </c>
      <c r="AE28" s="22" t="s">
        <v>17</v>
      </c>
      <c r="AF28" s="22">
        <v>2014</v>
      </c>
      <c r="AG28" s="21">
        <v>2012</v>
      </c>
      <c r="AH28" s="22">
        <v>2014</v>
      </c>
      <c r="AI28" s="22">
        <v>2015</v>
      </c>
      <c r="AJ28" s="22">
        <v>2016</v>
      </c>
      <c r="AK28" s="23" t="s">
        <v>17</v>
      </c>
      <c r="AL28" s="23">
        <v>2015</v>
      </c>
      <c r="AM28" s="22">
        <v>2015</v>
      </c>
      <c r="AN28" s="22">
        <v>2014</v>
      </c>
      <c r="AO28" s="22">
        <v>2014</v>
      </c>
      <c r="AP28" s="22">
        <v>2014</v>
      </c>
      <c r="AQ28" s="22">
        <v>2014</v>
      </c>
      <c r="AR28" s="22">
        <v>2015</v>
      </c>
      <c r="AS28" s="22">
        <v>2014</v>
      </c>
      <c r="AT28" s="22">
        <v>2015</v>
      </c>
      <c r="AU28" s="22">
        <v>2012</v>
      </c>
      <c r="AV28" s="22">
        <v>2011</v>
      </c>
      <c r="AW28" s="22">
        <v>2014</v>
      </c>
      <c r="AX28" s="22">
        <v>2014</v>
      </c>
      <c r="AY28" s="22">
        <v>2014</v>
      </c>
      <c r="AZ28" s="22">
        <v>2015</v>
      </c>
      <c r="BA28" s="22">
        <v>2015</v>
      </c>
      <c r="BB28" s="22">
        <v>2015</v>
      </c>
      <c r="BC28" s="22">
        <v>2015</v>
      </c>
      <c r="BD28" s="22">
        <v>2014</v>
      </c>
      <c r="BE28" s="22">
        <v>2014</v>
      </c>
      <c r="BF28" s="10"/>
    </row>
    <row r="29" spans="1:58" x14ac:dyDescent="0.35">
      <c r="A29" s="16" t="s">
        <v>173</v>
      </c>
      <c r="B29" s="11" t="s">
        <v>10114</v>
      </c>
      <c r="C29" s="20">
        <v>2014</v>
      </c>
      <c r="D29" s="20">
        <v>2014</v>
      </c>
      <c r="E29" s="20">
        <v>2014</v>
      </c>
      <c r="F29" s="20">
        <v>2014</v>
      </c>
      <c r="G29" s="20">
        <v>2014</v>
      </c>
      <c r="H29" s="20">
        <v>2014</v>
      </c>
      <c r="I29" s="20">
        <v>2014</v>
      </c>
      <c r="J29" s="20">
        <v>2015</v>
      </c>
      <c r="K29" s="20">
        <v>2015</v>
      </c>
      <c r="L29" s="20">
        <v>2015</v>
      </c>
      <c r="M29" s="22">
        <v>2016</v>
      </c>
      <c r="N29" s="22">
        <v>2016</v>
      </c>
      <c r="O29" s="22">
        <v>2015</v>
      </c>
      <c r="P29" s="22">
        <v>2015</v>
      </c>
      <c r="Q29" s="22">
        <v>2014</v>
      </c>
      <c r="R29" s="22">
        <v>2010</v>
      </c>
      <c r="S29" s="22">
        <v>2016</v>
      </c>
      <c r="T29" s="22">
        <v>2013</v>
      </c>
      <c r="U29" s="22">
        <v>2014</v>
      </c>
      <c r="V29" s="22">
        <v>2014</v>
      </c>
      <c r="W29" s="22">
        <v>2015</v>
      </c>
      <c r="X29" s="22">
        <v>2010</v>
      </c>
      <c r="Y29" s="22">
        <v>2010</v>
      </c>
      <c r="Z29" s="22">
        <v>2014</v>
      </c>
      <c r="AA29" s="22">
        <v>2014</v>
      </c>
      <c r="AB29" s="22">
        <v>2014</v>
      </c>
      <c r="AC29" s="22">
        <v>2014</v>
      </c>
      <c r="AD29" s="22">
        <v>2015</v>
      </c>
      <c r="AE29" s="22">
        <v>2012</v>
      </c>
      <c r="AF29" s="22">
        <v>2014</v>
      </c>
      <c r="AG29" s="21">
        <v>2009</v>
      </c>
      <c r="AH29" s="22">
        <v>2014</v>
      </c>
      <c r="AI29" s="22">
        <v>2015</v>
      </c>
      <c r="AJ29" s="22">
        <v>2016</v>
      </c>
      <c r="AK29" s="23" t="s">
        <v>17</v>
      </c>
      <c r="AL29" s="23">
        <v>2016</v>
      </c>
      <c r="AM29" s="22">
        <v>2015</v>
      </c>
      <c r="AN29" s="22">
        <v>2014</v>
      </c>
      <c r="AO29" s="22">
        <v>2014</v>
      </c>
      <c r="AP29" s="22">
        <v>2014</v>
      </c>
      <c r="AQ29" s="22">
        <v>2014</v>
      </c>
      <c r="AR29" s="22">
        <v>2015</v>
      </c>
      <c r="AS29" s="22">
        <v>2014</v>
      </c>
      <c r="AT29" s="22">
        <v>2015</v>
      </c>
      <c r="AU29" s="22">
        <v>2012</v>
      </c>
      <c r="AV29" s="22">
        <v>2007</v>
      </c>
      <c r="AW29" s="22">
        <v>2014</v>
      </c>
      <c r="AX29" s="22">
        <v>2014</v>
      </c>
      <c r="AY29" s="22">
        <v>2014</v>
      </c>
      <c r="AZ29" s="22">
        <v>2015</v>
      </c>
      <c r="BA29" s="22">
        <v>2015</v>
      </c>
      <c r="BB29" s="22">
        <v>2015</v>
      </c>
      <c r="BC29" s="22">
        <v>2015</v>
      </c>
      <c r="BD29" s="22">
        <v>2014</v>
      </c>
      <c r="BE29" s="22">
        <v>2014</v>
      </c>
      <c r="BF29" s="10"/>
    </row>
    <row r="30" spans="1:58" x14ac:dyDescent="0.35">
      <c r="A30" s="16" t="s">
        <v>4217</v>
      </c>
      <c r="B30" s="11" t="s">
        <v>10110</v>
      </c>
      <c r="C30" s="20">
        <v>2014</v>
      </c>
      <c r="D30" s="20">
        <v>2014</v>
      </c>
      <c r="E30" s="20">
        <v>2014</v>
      </c>
      <c r="F30" s="20">
        <v>2014</v>
      </c>
      <c r="G30" s="20">
        <v>2014</v>
      </c>
      <c r="H30" s="20">
        <v>2014</v>
      </c>
      <c r="I30" s="20">
        <v>2014</v>
      </c>
      <c r="J30" s="20">
        <v>2015</v>
      </c>
      <c r="K30" s="20">
        <v>2015</v>
      </c>
      <c r="L30" s="20">
        <v>2015</v>
      </c>
      <c r="M30" s="22">
        <v>2016</v>
      </c>
      <c r="N30" s="22">
        <v>2016</v>
      </c>
      <c r="O30" s="22">
        <v>2015</v>
      </c>
      <c r="P30" s="22">
        <v>2015</v>
      </c>
      <c r="Q30" s="22">
        <v>2014</v>
      </c>
      <c r="R30" s="22">
        <v>2010</v>
      </c>
      <c r="S30" s="22">
        <v>2016</v>
      </c>
      <c r="T30" s="22">
        <v>2013</v>
      </c>
      <c r="U30" s="22">
        <v>2014</v>
      </c>
      <c r="V30" s="22">
        <v>2014</v>
      </c>
      <c r="W30" s="22">
        <v>2015</v>
      </c>
      <c r="X30" s="22">
        <v>2010</v>
      </c>
      <c r="Y30" s="22" t="s">
        <v>17</v>
      </c>
      <c r="Z30" s="22">
        <v>2014</v>
      </c>
      <c r="AA30" s="22">
        <v>2014</v>
      </c>
      <c r="AB30" s="22">
        <v>2014</v>
      </c>
      <c r="AC30" s="22">
        <v>2014</v>
      </c>
      <c r="AD30" s="22">
        <v>2015</v>
      </c>
      <c r="AE30" s="22">
        <v>2012</v>
      </c>
      <c r="AF30" s="22">
        <v>2014</v>
      </c>
      <c r="AG30" s="21">
        <v>2006</v>
      </c>
      <c r="AH30" s="22">
        <v>2014</v>
      </c>
      <c r="AI30" s="22">
        <v>2015</v>
      </c>
      <c r="AJ30" s="22">
        <v>2016</v>
      </c>
      <c r="AK30" s="23">
        <v>2015</v>
      </c>
      <c r="AL30" s="23">
        <v>2016</v>
      </c>
      <c r="AM30" s="22">
        <v>2015</v>
      </c>
      <c r="AN30" s="22">
        <v>2014</v>
      </c>
      <c r="AO30" s="22">
        <v>2014</v>
      </c>
      <c r="AP30" s="22">
        <v>2014</v>
      </c>
      <c r="AQ30" s="22">
        <v>2014</v>
      </c>
      <c r="AR30" s="22">
        <v>2015</v>
      </c>
      <c r="AS30" s="22">
        <v>2014</v>
      </c>
      <c r="AT30" s="22">
        <v>2015</v>
      </c>
      <c r="AU30" s="22">
        <v>2012</v>
      </c>
      <c r="AV30" s="22">
        <v>2008</v>
      </c>
      <c r="AW30" s="22">
        <v>2014</v>
      </c>
      <c r="AX30" s="22">
        <v>2014</v>
      </c>
      <c r="AY30" s="22">
        <v>2014</v>
      </c>
      <c r="AZ30" s="22">
        <v>2015</v>
      </c>
      <c r="BA30" s="22">
        <v>2015</v>
      </c>
      <c r="BB30" s="22">
        <v>2015</v>
      </c>
      <c r="BC30" s="22">
        <v>2015</v>
      </c>
      <c r="BD30" s="22">
        <v>2014</v>
      </c>
      <c r="BE30" s="22">
        <v>2014</v>
      </c>
      <c r="BF30" s="10"/>
    </row>
    <row r="31" spans="1:58" x14ac:dyDescent="0.35">
      <c r="A31" s="16" t="s">
        <v>11368</v>
      </c>
      <c r="B31" s="11" t="s">
        <v>10158</v>
      </c>
      <c r="C31" s="20">
        <v>2014</v>
      </c>
      <c r="D31" s="20">
        <v>2014</v>
      </c>
      <c r="E31" s="20">
        <v>2014</v>
      </c>
      <c r="F31" s="20">
        <v>2014</v>
      </c>
      <c r="G31" s="20">
        <v>2014</v>
      </c>
      <c r="H31" s="20">
        <v>2014</v>
      </c>
      <c r="I31" s="20">
        <v>2014</v>
      </c>
      <c r="J31" s="20">
        <v>2015</v>
      </c>
      <c r="K31" s="20">
        <v>2015</v>
      </c>
      <c r="L31" s="20">
        <v>2015</v>
      </c>
      <c r="M31" s="22">
        <v>2016</v>
      </c>
      <c r="N31" s="22">
        <v>2016</v>
      </c>
      <c r="O31" s="22">
        <v>2015</v>
      </c>
      <c r="P31" s="22">
        <v>2015</v>
      </c>
      <c r="Q31" s="22">
        <v>2014</v>
      </c>
      <c r="R31" s="22" t="s">
        <v>17</v>
      </c>
      <c r="S31" s="22">
        <v>2016</v>
      </c>
      <c r="T31" s="22">
        <v>2013</v>
      </c>
      <c r="U31" s="22">
        <v>2014</v>
      </c>
      <c r="V31" s="22">
        <v>2014</v>
      </c>
      <c r="W31" s="22">
        <v>2015</v>
      </c>
      <c r="X31" s="22" t="s">
        <v>17</v>
      </c>
      <c r="Y31" s="22">
        <v>2011</v>
      </c>
      <c r="Z31" s="22">
        <v>2014</v>
      </c>
      <c r="AA31" s="22">
        <v>2014</v>
      </c>
      <c r="AB31" s="22">
        <v>2014</v>
      </c>
      <c r="AC31" s="22">
        <v>2014</v>
      </c>
      <c r="AD31" s="22">
        <v>2015</v>
      </c>
      <c r="AE31" s="22">
        <v>2012</v>
      </c>
      <c r="AF31" s="22" t="s">
        <v>17</v>
      </c>
      <c r="AG31" s="21">
        <v>2007</v>
      </c>
      <c r="AH31" s="22">
        <v>2014</v>
      </c>
      <c r="AI31" s="22">
        <v>2015</v>
      </c>
      <c r="AJ31" s="22">
        <v>2016</v>
      </c>
      <c r="AK31" s="23" t="s">
        <v>17</v>
      </c>
      <c r="AL31" s="23" t="s">
        <v>17</v>
      </c>
      <c r="AM31" s="22">
        <v>2015</v>
      </c>
      <c r="AN31" s="22">
        <v>2014</v>
      </c>
      <c r="AO31" s="22">
        <v>2014</v>
      </c>
      <c r="AP31" s="22">
        <v>2014</v>
      </c>
      <c r="AQ31" s="22">
        <v>2014</v>
      </c>
      <c r="AR31" s="22">
        <v>2015</v>
      </c>
      <c r="AS31" s="22">
        <v>2014</v>
      </c>
      <c r="AT31" s="22">
        <v>2015</v>
      </c>
      <c r="AU31" s="22">
        <v>2012</v>
      </c>
      <c r="AV31" s="22">
        <v>2012</v>
      </c>
      <c r="AW31" s="22">
        <v>2014</v>
      </c>
      <c r="AX31" s="22">
        <v>2014</v>
      </c>
      <c r="AY31" s="22">
        <v>2014</v>
      </c>
      <c r="AZ31" s="22">
        <v>2015</v>
      </c>
      <c r="BA31" s="22">
        <v>2015</v>
      </c>
      <c r="BB31" s="22">
        <v>2015</v>
      </c>
      <c r="BC31" s="22">
        <v>2015</v>
      </c>
      <c r="BD31" s="22">
        <v>2014</v>
      </c>
      <c r="BE31" s="22">
        <v>2014</v>
      </c>
      <c r="BF31" s="10"/>
    </row>
    <row r="32" spans="1:58" x14ac:dyDescent="0.35">
      <c r="A32" s="16" t="s">
        <v>10250</v>
      </c>
      <c r="B32" s="11" t="s">
        <v>10251</v>
      </c>
      <c r="C32" s="20">
        <v>2014</v>
      </c>
      <c r="D32" s="20">
        <v>2014</v>
      </c>
      <c r="E32" s="20">
        <v>2014</v>
      </c>
      <c r="F32" s="20">
        <v>2014</v>
      </c>
      <c r="G32" s="20">
        <v>2014</v>
      </c>
      <c r="H32" s="20">
        <v>2014</v>
      </c>
      <c r="I32" s="20">
        <v>2014</v>
      </c>
      <c r="J32" s="20">
        <v>2015</v>
      </c>
      <c r="K32" s="20">
        <v>2015</v>
      </c>
      <c r="L32" s="20">
        <v>2015</v>
      </c>
      <c r="M32" s="22">
        <v>2016</v>
      </c>
      <c r="N32" s="22">
        <v>2016</v>
      </c>
      <c r="O32" s="22">
        <v>2015</v>
      </c>
      <c r="P32" s="22">
        <v>2015</v>
      </c>
      <c r="Q32" s="22">
        <v>2014</v>
      </c>
      <c r="R32" s="22">
        <v>2010</v>
      </c>
      <c r="S32" s="22">
        <v>2016</v>
      </c>
      <c r="T32" s="22">
        <v>2013</v>
      </c>
      <c r="U32" s="22">
        <v>2014</v>
      </c>
      <c r="V32" s="22">
        <v>2014</v>
      </c>
      <c r="W32" s="22">
        <v>2015</v>
      </c>
      <c r="X32" s="22">
        <v>2014</v>
      </c>
      <c r="Y32" s="22">
        <v>2012</v>
      </c>
      <c r="Z32" s="22">
        <v>2014</v>
      </c>
      <c r="AA32" s="22">
        <v>2014</v>
      </c>
      <c r="AB32" s="22">
        <v>2014</v>
      </c>
      <c r="AC32" s="22">
        <v>2014</v>
      </c>
      <c r="AD32" s="22">
        <v>2015</v>
      </c>
      <c r="AE32" s="22">
        <v>2012</v>
      </c>
      <c r="AF32" s="22">
        <v>2014</v>
      </c>
      <c r="AG32" s="21">
        <v>2012</v>
      </c>
      <c r="AH32" s="22">
        <v>2014</v>
      </c>
      <c r="AI32" s="22">
        <v>2015</v>
      </c>
      <c r="AJ32" s="22">
        <v>2016</v>
      </c>
      <c r="AK32" s="23" t="s">
        <v>17</v>
      </c>
      <c r="AL32" s="23">
        <v>2015</v>
      </c>
      <c r="AM32" s="22">
        <v>2015</v>
      </c>
      <c r="AN32" s="22">
        <v>2014</v>
      </c>
      <c r="AO32" s="22">
        <v>2014</v>
      </c>
      <c r="AP32" s="22">
        <v>2014</v>
      </c>
      <c r="AQ32" s="22">
        <v>2014</v>
      </c>
      <c r="AR32" s="22">
        <v>2007</v>
      </c>
      <c r="AS32" s="22">
        <v>2014</v>
      </c>
      <c r="AT32" s="22">
        <v>2015</v>
      </c>
      <c r="AU32" s="22">
        <v>2012</v>
      </c>
      <c r="AV32" s="22">
        <v>2009</v>
      </c>
      <c r="AW32" s="22">
        <v>2014</v>
      </c>
      <c r="AX32" s="22">
        <v>2014</v>
      </c>
      <c r="AY32" s="22">
        <v>2014</v>
      </c>
      <c r="AZ32" s="22">
        <v>2015</v>
      </c>
      <c r="BA32" s="22">
        <v>2015</v>
      </c>
      <c r="BB32" s="22">
        <v>2015</v>
      </c>
      <c r="BC32" s="22">
        <v>2015</v>
      </c>
      <c r="BD32" s="22">
        <v>2014</v>
      </c>
      <c r="BE32" s="22">
        <v>2014</v>
      </c>
      <c r="BF32" s="10"/>
    </row>
    <row r="33" spans="1:58" x14ac:dyDescent="0.35">
      <c r="A33" s="16" t="s">
        <v>123</v>
      </c>
      <c r="B33" s="11" t="s">
        <v>10149</v>
      </c>
      <c r="C33" s="20">
        <v>2014</v>
      </c>
      <c r="D33" s="20">
        <v>2014</v>
      </c>
      <c r="E33" s="20">
        <v>2014</v>
      </c>
      <c r="F33" s="20">
        <v>2014</v>
      </c>
      <c r="G33" s="20">
        <v>2014</v>
      </c>
      <c r="H33" s="20">
        <v>2014</v>
      </c>
      <c r="I33" s="20">
        <v>2014</v>
      </c>
      <c r="J33" s="20">
        <v>2015</v>
      </c>
      <c r="K33" s="20">
        <v>2015</v>
      </c>
      <c r="L33" s="20">
        <v>2015</v>
      </c>
      <c r="M33" s="22">
        <v>2016</v>
      </c>
      <c r="N33" s="22">
        <v>2016</v>
      </c>
      <c r="O33" s="22">
        <v>2015</v>
      </c>
      <c r="P33" s="22">
        <v>2015</v>
      </c>
      <c r="Q33" s="22">
        <v>2014</v>
      </c>
      <c r="R33" s="22">
        <v>2011</v>
      </c>
      <c r="S33" s="22">
        <v>2016</v>
      </c>
      <c r="T33" s="22">
        <v>2013</v>
      </c>
      <c r="U33" s="22">
        <v>2014</v>
      </c>
      <c r="V33" s="22">
        <v>2014</v>
      </c>
      <c r="W33" s="22">
        <v>2015</v>
      </c>
      <c r="X33" s="22">
        <v>2011</v>
      </c>
      <c r="Y33" s="22">
        <v>2009</v>
      </c>
      <c r="Z33" s="22">
        <v>2014</v>
      </c>
      <c r="AA33" s="22">
        <v>2014</v>
      </c>
      <c r="AB33" s="22">
        <v>2014</v>
      </c>
      <c r="AC33" s="22">
        <v>2014</v>
      </c>
      <c r="AD33" s="22">
        <v>2015</v>
      </c>
      <c r="AE33" s="22">
        <v>2012</v>
      </c>
      <c r="AF33" s="22">
        <v>2014</v>
      </c>
      <c r="AG33" s="21">
        <v>2007</v>
      </c>
      <c r="AH33" s="22">
        <v>2014</v>
      </c>
      <c r="AI33" s="22">
        <v>2015</v>
      </c>
      <c r="AJ33" s="22">
        <v>2016</v>
      </c>
      <c r="AK33" s="23">
        <v>2016</v>
      </c>
      <c r="AL33" s="23">
        <v>2016</v>
      </c>
      <c r="AM33" s="22">
        <v>2015</v>
      </c>
      <c r="AN33" s="22">
        <v>2014</v>
      </c>
      <c r="AO33" s="22">
        <v>2014</v>
      </c>
      <c r="AP33" s="22">
        <v>2014</v>
      </c>
      <c r="AQ33" s="22">
        <v>2014</v>
      </c>
      <c r="AR33" s="22">
        <v>2015</v>
      </c>
      <c r="AS33" s="22">
        <v>2014</v>
      </c>
      <c r="AT33" s="22">
        <v>2015</v>
      </c>
      <c r="AU33" s="22">
        <v>2012</v>
      </c>
      <c r="AV33" s="22">
        <v>2010</v>
      </c>
      <c r="AW33" s="22">
        <v>2014</v>
      </c>
      <c r="AX33" s="22">
        <v>2014</v>
      </c>
      <c r="AY33" s="22">
        <v>2014</v>
      </c>
      <c r="AZ33" s="22">
        <v>2015</v>
      </c>
      <c r="BA33" s="22">
        <v>2015</v>
      </c>
      <c r="BB33" s="22">
        <v>2015</v>
      </c>
      <c r="BC33" s="22">
        <v>2015</v>
      </c>
      <c r="BD33" s="22">
        <v>2014</v>
      </c>
      <c r="BE33" s="22">
        <v>2014</v>
      </c>
      <c r="BF33" s="10"/>
    </row>
    <row r="34" spans="1:58" x14ac:dyDescent="0.35">
      <c r="A34" s="16" t="s">
        <v>10140</v>
      </c>
      <c r="B34" s="11" t="s">
        <v>10141</v>
      </c>
      <c r="C34" s="20">
        <v>2014</v>
      </c>
      <c r="D34" s="20">
        <v>2014</v>
      </c>
      <c r="E34" s="20">
        <v>2014</v>
      </c>
      <c r="F34" s="20">
        <v>2014</v>
      </c>
      <c r="G34" s="20">
        <v>2014</v>
      </c>
      <c r="H34" s="20">
        <v>2014</v>
      </c>
      <c r="I34" s="20">
        <v>2014</v>
      </c>
      <c r="J34" s="20">
        <v>2015</v>
      </c>
      <c r="K34" s="20">
        <v>2015</v>
      </c>
      <c r="L34" s="20">
        <v>2015</v>
      </c>
      <c r="M34" s="22">
        <v>2016</v>
      </c>
      <c r="N34" s="22">
        <v>2016</v>
      </c>
      <c r="O34" s="22">
        <v>2015</v>
      </c>
      <c r="P34" s="22">
        <v>2015</v>
      </c>
      <c r="Q34" s="22">
        <v>2014</v>
      </c>
      <c r="R34" s="22" t="s">
        <v>17</v>
      </c>
      <c r="S34" s="22">
        <v>2016</v>
      </c>
      <c r="T34" s="22">
        <v>2013</v>
      </c>
      <c r="U34" s="22">
        <v>2014</v>
      </c>
      <c r="V34" s="22" t="s">
        <v>17</v>
      </c>
      <c r="W34" s="22">
        <v>2015</v>
      </c>
      <c r="X34" s="22" t="s">
        <v>17</v>
      </c>
      <c r="Y34" s="22">
        <v>2010</v>
      </c>
      <c r="Z34" s="22">
        <v>2014</v>
      </c>
      <c r="AA34" s="22">
        <v>2014</v>
      </c>
      <c r="AB34" s="22" t="s">
        <v>17</v>
      </c>
      <c r="AC34" s="22">
        <v>2014</v>
      </c>
      <c r="AD34" s="22">
        <v>2015</v>
      </c>
      <c r="AE34" s="22" t="s">
        <v>17</v>
      </c>
      <c r="AF34" s="22">
        <v>2014</v>
      </c>
      <c r="AG34" s="21">
        <v>2010</v>
      </c>
      <c r="AH34" s="22">
        <v>2014</v>
      </c>
      <c r="AI34" s="22">
        <v>2015</v>
      </c>
      <c r="AJ34" s="22">
        <v>2016</v>
      </c>
      <c r="AK34" s="23" t="s">
        <v>17</v>
      </c>
      <c r="AL34" s="23">
        <v>2015</v>
      </c>
      <c r="AM34" s="22">
        <v>2015</v>
      </c>
      <c r="AN34" s="22">
        <v>2014</v>
      </c>
      <c r="AO34" s="22">
        <v>2014</v>
      </c>
      <c r="AP34" s="22">
        <v>2014</v>
      </c>
      <c r="AQ34" s="22">
        <v>2014</v>
      </c>
      <c r="AR34" s="22">
        <v>2011</v>
      </c>
      <c r="AS34" s="22">
        <v>2014</v>
      </c>
      <c r="AT34" s="22">
        <v>2015</v>
      </c>
      <c r="AU34" s="22">
        <v>2012</v>
      </c>
      <c r="AV34" s="22" t="s">
        <v>17</v>
      </c>
      <c r="AW34" s="22">
        <v>2014</v>
      </c>
      <c r="AX34" s="22">
        <v>2014</v>
      </c>
      <c r="AY34" s="22">
        <v>2014</v>
      </c>
      <c r="AZ34" s="22">
        <v>2015</v>
      </c>
      <c r="BA34" s="22">
        <v>2015</v>
      </c>
      <c r="BB34" s="22">
        <v>2015</v>
      </c>
      <c r="BC34" s="22">
        <v>2015</v>
      </c>
      <c r="BD34" s="22">
        <v>2014</v>
      </c>
      <c r="BE34" s="22">
        <v>2014</v>
      </c>
      <c r="BF34" s="10"/>
    </row>
    <row r="35" spans="1:58" x14ac:dyDescent="0.35">
      <c r="A35" s="16" t="s">
        <v>11369</v>
      </c>
      <c r="B35" s="11" t="s">
        <v>10139</v>
      </c>
      <c r="C35" s="20">
        <v>2014</v>
      </c>
      <c r="D35" s="20">
        <v>2014</v>
      </c>
      <c r="E35" s="20">
        <v>2014</v>
      </c>
      <c r="F35" s="20">
        <v>2014</v>
      </c>
      <c r="G35" s="20">
        <v>2014</v>
      </c>
      <c r="H35" s="20">
        <v>2014</v>
      </c>
      <c r="I35" s="20">
        <v>2014</v>
      </c>
      <c r="J35" s="20">
        <v>2015</v>
      </c>
      <c r="K35" s="20">
        <v>2015</v>
      </c>
      <c r="L35" s="20">
        <v>2015</v>
      </c>
      <c r="M35" s="22">
        <v>2016</v>
      </c>
      <c r="N35" s="22">
        <v>2016</v>
      </c>
      <c r="O35" s="22">
        <v>2015</v>
      </c>
      <c r="P35" s="22">
        <v>2015</v>
      </c>
      <c r="Q35" s="22">
        <v>2014</v>
      </c>
      <c r="R35" s="22">
        <v>2010</v>
      </c>
      <c r="S35" s="22">
        <v>2016</v>
      </c>
      <c r="T35" s="22">
        <v>2013</v>
      </c>
      <c r="U35" s="22">
        <v>2014</v>
      </c>
      <c r="V35" s="22">
        <v>2014</v>
      </c>
      <c r="W35" s="22">
        <v>2015</v>
      </c>
      <c r="X35" s="22">
        <v>2010</v>
      </c>
      <c r="Y35" s="22">
        <v>2009</v>
      </c>
      <c r="Z35" s="22">
        <v>2014</v>
      </c>
      <c r="AA35" s="22">
        <v>2014</v>
      </c>
      <c r="AB35" s="22">
        <v>2014</v>
      </c>
      <c r="AC35" s="22">
        <v>2014</v>
      </c>
      <c r="AD35" s="22">
        <v>2015</v>
      </c>
      <c r="AE35" s="22">
        <v>2012</v>
      </c>
      <c r="AF35" s="22">
        <v>2014</v>
      </c>
      <c r="AG35" s="21">
        <v>2008</v>
      </c>
      <c r="AH35" s="22">
        <v>2014</v>
      </c>
      <c r="AI35" s="22">
        <v>2015</v>
      </c>
      <c r="AJ35" s="22">
        <v>2016</v>
      </c>
      <c r="AK35" s="23">
        <v>2016</v>
      </c>
      <c r="AL35" s="23">
        <v>2015</v>
      </c>
      <c r="AM35" s="22">
        <v>2015</v>
      </c>
      <c r="AN35" s="22">
        <v>2014</v>
      </c>
      <c r="AO35" s="22">
        <v>2014</v>
      </c>
      <c r="AP35" s="22" t="s">
        <v>17</v>
      </c>
      <c r="AQ35" s="22" t="s">
        <v>17</v>
      </c>
      <c r="AR35" s="22" t="s">
        <v>17</v>
      </c>
      <c r="AS35" s="22">
        <v>2014</v>
      </c>
      <c r="AT35" s="22">
        <v>2015</v>
      </c>
      <c r="AU35" s="22">
        <v>2012</v>
      </c>
      <c r="AV35" s="22">
        <v>2010</v>
      </c>
      <c r="AW35" s="22">
        <v>2014</v>
      </c>
      <c r="AX35" s="22">
        <v>2014</v>
      </c>
      <c r="AY35" s="22">
        <v>2014</v>
      </c>
      <c r="AZ35" s="22">
        <v>2015</v>
      </c>
      <c r="BA35" s="22">
        <v>2015</v>
      </c>
      <c r="BB35" s="22">
        <v>2015</v>
      </c>
      <c r="BC35" s="22">
        <v>2015</v>
      </c>
      <c r="BD35" s="22">
        <v>2014</v>
      </c>
      <c r="BE35" s="22">
        <v>2014</v>
      </c>
      <c r="BF35" s="10"/>
    </row>
    <row r="36" spans="1:58" x14ac:dyDescent="0.35">
      <c r="A36" s="16" t="s">
        <v>229</v>
      </c>
      <c r="B36" s="11" t="s">
        <v>10377</v>
      </c>
      <c r="C36" s="20">
        <v>2014</v>
      </c>
      <c r="D36" s="20">
        <v>2014</v>
      </c>
      <c r="E36" s="20">
        <v>2014</v>
      </c>
      <c r="F36" s="20">
        <v>2014</v>
      </c>
      <c r="G36" s="20">
        <v>2014</v>
      </c>
      <c r="H36" s="20">
        <v>2014</v>
      </c>
      <c r="I36" s="20">
        <v>2014</v>
      </c>
      <c r="J36" s="20">
        <v>2015</v>
      </c>
      <c r="K36" s="20">
        <v>2015</v>
      </c>
      <c r="L36" s="20">
        <v>2015</v>
      </c>
      <c r="M36" s="22">
        <v>2016</v>
      </c>
      <c r="N36" s="22">
        <v>2016</v>
      </c>
      <c r="O36" s="22">
        <v>2015</v>
      </c>
      <c r="P36" s="22">
        <v>2015</v>
      </c>
      <c r="Q36" s="22">
        <v>2014</v>
      </c>
      <c r="R36" s="22">
        <v>2010</v>
      </c>
      <c r="S36" s="22">
        <v>2016</v>
      </c>
      <c r="T36" s="22">
        <v>2013</v>
      </c>
      <c r="U36" s="22">
        <v>2014</v>
      </c>
      <c r="V36" s="22">
        <v>2014</v>
      </c>
      <c r="W36" s="22">
        <v>2015</v>
      </c>
      <c r="X36" s="22">
        <v>2010</v>
      </c>
      <c r="Y36" s="22" t="s">
        <v>17</v>
      </c>
      <c r="Z36" s="22">
        <v>2014</v>
      </c>
      <c r="AA36" s="22">
        <v>2014</v>
      </c>
      <c r="AB36" s="22">
        <v>2014</v>
      </c>
      <c r="AC36" s="22">
        <v>2014</v>
      </c>
      <c r="AD36" s="22">
        <v>2015</v>
      </c>
      <c r="AE36" s="22">
        <v>2012</v>
      </c>
      <c r="AF36" s="22">
        <v>2014</v>
      </c>
      <c r="AG36" s="21">
        <v>2011</v>
      </c>
      <c r="AH36" s="22">
        <v>2014</v>
      </c>
      <c r="AI36" s="22">
        <v>2015</v>
      </c>
      <c r="AJ36" s="22">
        <v>2016</v>
      </c>
      <c r="AK36" s="23">
        <v>2015</v>
      </c>
      <c r="AL36" s="23">
        <v>2016</v>
      </c>
      <c r="AM36" s="22">
        <v>2015</v>
      </c>
      <c r="AN36" s="22">
        <v>2014</v>
      </c>
      <c r="AO36" s="22">
        <v>2014</v>
      </c>
      <c r="AP36" s="22" t="s">
        <v>17</v>
      </c>
      <c r="AQ36" s="22" t="s">
        <v>17</v>
      </c>
      <c r="AR36" s="22" t="s">
        <v>17</v>
      </c>
      <c r="AS36" s="22">
        <v>2014</v>
      </c>
      <c r="AT36" s="22">
        <v>2015</v>
      </c>
      <c r="AU36" s="22">
        <v>2012</v>
      </c>
      <c r="AV36" s="22">
        <v>2013</v>
      </c>
      <c r="AW36" s="22">
        <v>2014</v>
      </c>
      <c r="AX36" s="22">
        <v>2014</v>
      </c>
      <c r="AY36" s="22">
        <v>2014</v>
      </c>
      <c r="AZ36" s="22">
        <v>2015</v>
      </c>
      <c r="BA36" s="22">
        <v>2015</v>
      </c>
      <c r="BB36" s="22">
        <v>2015</v>
      </c>
      <c r="BC36" s="22">
        <v>2015</v>
      </c>
      <c r="BD36" s="22">
        <v>2014</v>
      </c>
      <c r="BE36" s="22">
        <v>2014</v>
      </c>
      <c r="BF36" s="10"/>
    </row>
    <row r="37" spans="1:58" x14ac:dyDescent="0.35">
      <c r="A37" s="16" t="s">
        <v>1132</v>
      </c>
      <c r="B37" s="11" t="s">
        <v>10144</v>
      </c>
      <c r="C37" s="20">
        <v>2014</v>
      </c>
      <c r="D37" s="20">
        <v>2014</v>
      </c>
      <c r="E37" s="20">
        <v>2014</v>
      </c>
      <c r="F37" s="20">
        <v>2014</v>
      </c>
      <c r="G37" s="20">
        <v>2014</v>
      </c>
      <c r="H37" s="20">
        <v>2014</v>
      </c>
      <c r="I37" s="20">
        <v>2014</v>
      </c>
      <c r="J37" s="20">
        <v>2015</v>
      </c>
      <c r="K37" s="20">
        <v>2015</v>
      </c>
      <c r="L37" s="20">
        <v>2015</v>
      </c>
      <c r="M37" s="22">
        <v>2016</v>
      </c>
      <c r="N37" s="22">
        <v>2016</v>
      </c>
      <c r="O37" s="22">
        <v>2015</v>
      </c>
      <c r="P37" s="22">
        <v>2015</v>
      </c>
      <c r="Q37" s="22">
        <v>2014</v>
      </c>
      <c r="R37" s="22" t="s">
        <v>17</v>
      </c>
      <c r="S37" s="22">
        <v>2016</v>
      </c>
      <c r="T37" s="22">
        <v>2013</v>
      </c>
      <c r="U37" s="22">
        <v>2014</v>
      </c>
      <c r="V37" s="22">
        <v>2014</v>
      </c>
      <c r="W37" s="22">
        <v>2015</v>
      </c>
      <c r="X37" s="22">
        <v>2014</v>
      </c>
      <c r="Y37" s="22">
        <v>2010</v>
      </c>
      <c r="Z37" s="22">
        <v>2014</v>
      </c>
      <c r="AA37" s="22">
        <v>2014</v>
      </c>
      <c r="AB37" s="22">
        <v>2014</v>
      </c>
      <c r="AC37" s="22">
        <v>2014</v>
      </c>
      <c r="AD37" s="22">
        <v>2015</v>
      </c>
      <c r="AE37" s="22" t="s">
        <v>17</v>
      </c>
      <c r="AF37" s="22">
        <v>2014</v>
      </c>
      <c r="AG37" s="21">
        <v>2013</v>
      </c>
      <c r="AH37" s="22">
        <v>2014</v>
      </c>
      <c r="AI37" s="22">
        <v>2015</v>
      </c>
      <c r="AJ37" s="22">
        <v>2016</v>
      </c>
      <c r="AK37" s="23" t="s">
        <v>17</v>
      </c>
      <c r="AL37" s="23">
        <v>2015</v>
      </c>
      <c r="AM37" s="22">
        <v>2015</v>
      </c>
      <c r="AN37" s="22">
        <v>2014</v>
      </c>
      <c r="AO37" s="22">
        <v>2014</v>
      </c>
      <c r="AP37" s="22">
        <v>2014</v>
      </c>
      <c r="AQ37" s="22">
        <v>2014</v>
      </c>
      <c r="AR37" s="22">
        <v>2011</v>
      </c>
      <c r="AS37" s="22">
        <v>2014</v>
      </c>
      <c r="AT37" s="22">
        <v>2015</v>
      </c>
      <c r="AU37" s="22">
        <v>2012</v>
      </c>
      <c r="AV37" s="22">
        <v>2011</v>
      </c>
      <c r="AW37" s="22">
        <v>2014</v>
      </c>
      <c r="AX37" s="22">
        <v>2014</v>
      </c>
      <c r="AY37" s="22">
        <v>2014</v>
      </c>
      <c r="AZ37" s="22">
        <v>2015</v>
      </c>
      <c r="BA37" s="22">
        <v>2015</v>
      </c>
      <c r="BB37" s="22">
        <v>2015</v>
      </c>
      <c r="BC37" s="22">
        <v>2015</v>
      </c>
      <c r="BD37" s="22">
        <v>2014</v>
      </c>
      <c r="BE37" s="22">
        <v>2014</v>
      </c>
      <c r="BF37" s="10"/>
    </row>
    <row r="38" spans="1:58" x14ac:dyDescent="0.35">
      <c r="A38" s="16" t="s">
        <v>10145</v>
      </c>
      <c r="B38" s="11" t="s">
        <v>10146</v>
      </c>
      <c r="C38" s="20">
        <v>2014</v>
      </c>
      <c r="D38" s="20">
        <v>2014</v>
      </c>
      <c r="E38" s="20">
        <v>2014</v>
      </c>
      <c r="F38" s="20">
        <v>2014</v>
      </c>
      <c r="G38" s="20">
        <v>2014</v>
      </c>
      <c r="H38" s="20">
        <v>2014</v>
      </c>
      <c r="I38" s="20">
        <v>2014</v>
      </c>
      <c r="J38" s="20">
        <v>2015</v>
      </c>
      <c r="K38" s="20">
        <v>2015</v>
      </c>
      <c r="L38" s="20">
        <v>2015</v>
      </c>
      <c r="M38" s="22">
        <v>2016</v>
      </c>
      <c r="N38" s="22">
        <v>2016</v>
      </c>
      <c r="O38" s="22">
        <v>2015</v>
      </c>
      <c r="P38" s="22">
        <v>2015</v>
      </c>
      <c r="Q38" s="22">
        <v>2014</v>
      </c>
      <c r="R38" s="22">
        <v>2012</v>
      </c>
      <c r="S38" s="22">
        <v>2016</v>
      </c>
      <c r="T38" s="22">
        <v>2013</v>
      </c>
      <c r="U38" s="22">
        <v>2014</v>
      </c>
      <c r="V38" s="22">
        <v>2014</v>
      </c>
      <c r="W38" s="22">
        <v>2015</v>
      </c>
      <c r="X38" s="22">
        <v>2010</v>
      </c>
      <c r="Y38" s="22">
        <v>2012</v>
      </c>
      <c r="Z38" s="22">
        <v>2014</v>
      </c>
      <c r="AA38" s="22">
        <v>2014</v>
      </c>
      <c r="AB38" s="22">
        <v>2011</v>
      </c>
      <c r="AC38" s="22">
        <v>2014</v>
      </c>
      <c r="AD38" s="22">
        <v>2015</v>
      </c>
      <c r="AE38" s="22">
        <v>2012</v>
      </c>
      <c r="AF38" s="22">
        <v>2014</v>
      </c>
      <c r="AG38" s="21">
        <v>2011</v>
      </c>
      <c r="AH38" s="22">
        <v>2014</v>
      </c>
      <c r="AI38" s="22">
        <v>2015</v>
      </c>
      <c r="AJ38" s="22">
        <v>2016</v>
      </c>
      <c r="AK38" s="23" t="s">
        <v>17</v>
      </c>
      <c r="AL38" s="23">
        <v>2015</v>
      </c>
      <c r="AM38" s="22">
        <v>2015</v>
      </c>
      <c r="AN38" s="22">
        <v>2014</v>
      </c>
      <c r="AO38" s="22">
        <v>2014</v>
      </c>
      <c r="AP38" s="22">
        <v>2014</v>
      </c>
      <c r="AQ38" s="22">
        <v>2014</v>
      </c>
      <c r="AR38" s="22">
        <v>2011</v>
      </c>
      <c r="AS38" s="22">
        <v>2014</v>
      </c>
      <c r="AT38" s="22">
        <v>2015</v>
      </c>
      <c r="AU38" s="22">
        <v>2012</v>
      </c>
      <c r="AV38" s="22">
        <v>2010</v>
      </c>
      <c r="AW38" s="22">
        <v>2014</v>
      </c>
      <c r="AX38" s="22">
        <v>2014</v>
      </c>
      <c r="AY38" s="22">
        <v>2014</v>
      </c>
      <c r="AZ38" s="22">
        <v>2015</v>
      </c>
      <c r="BA38" s="22">
        <v>2015</v>
      </c>
      <c r="BB38" s="22">
        <v>2015</v>
      </c>
      <c r="BC38" s="22">
        <v>2015</v>
      </c>
      <c r="BD38" s="22">
        <v>2014</v>
      </c>
      <c r="BE38" s="22">
        <v>2014</v>
      </c>
      <c r="BF38" s="10"/>
    </row>
    <row r="39" spans="1:58" x14ac:dyDescent="0.35">
      <c r="A39" s="16" t="s">
        <v>889</v>
      </c>
      <c r="B39" s="11" t="s">
        <v>10154</v>
      </c>
      <c r="C39" s="20">
        <v>2014</v>
      </c>
      <c r="D39" s="20">
        <v>2014</v>
      </c>
      <c r="E39" s="20">
        <v>2014</v>
      </c>
      <c r="F39" s="20">
        <v>2014</v>
      </c>
      <c r="G39" s="20">
        <v>2014</v>
      </c>
      <c r="H39" s="20">
        <v>2014</v>
      </c>
      <c r="I39" s="20">
        <v>2014</v>
      </c>
      <c r="J39" s="20">
        <v>2015</v>
      </c>
      <c r="K39" s="20">
        <v>2015</v>
      </c>
      <c r="L39" s="20">
        <v>2015</v>
      </c>
      <c r="M39" s="22">
        <v>2016</v>
      </c>
      <c r="N39" s="22">
        <v>2016</v>
      </c>
      <c r="O39" s="22">
        <v>2015</v>
      </c>
      <c r="P39" s="22">
        <v>2015</v>
      </c>
      <c r="Q39" s="22">
        <v>2014</v>
      </c>
      <c r="R39" s="22">
        <v>2010</v>
      </c>
      <c r="S39" s="22">
        <v>2016</v>
      </c>
      <c r="T39" s="22">
        <v>2013</v>
      </c>
      <c r="U39" s="22">
        <v>2014</v>
      </c>
      <c r="V39" s="22">
        <v>2014</v>
      </c>
      <c r="W39" s="22">
        <v>2015</v>
      </c>
      <c r="X39" s="22">
        <v>2010</v>
      </c>
      <c r="Y39" s="22">
        <v>2010</v>
      </c>
      <c r="Z39" s="22">
        <v>2014</v>
      </c>
      <c r="AA39" s="22">
        <v>2014</v>
      </c>
      <c r="AB39" s="22">
        <v>2014</v>
      </c>
      <c r="AC39" s="22">
        <v>2014</v>
      </c>
      <c r="AD39" s="22">
        <v>2015</v>
      </c>
      <c r="AE39" s="22">
        <v>2012</v>
      </c>
      <c r="AF39" s="22">
        <v>2014</v>
      </c>
      <c r="AG39" s="21">
        <v>2013</v>
      </c>
      <c r="AH39" s="22">
        <v>2014</v>
      </c>
      <c r="AI39" s="22">
        <v>2015</v>
      </c>
      <c r="AJ39" s="22">
        <v>2016</v>
      </c>
      <c r="AK39" s="23">
        <v>2015</v>
      </c>
      <c r="AL39" s="23">
        <v>2015</v>
      </c>
      <c r="AM39" s="22">
        <v>2015</v>
      </c>
      <c r="AN39" s="22">
        <v>2014</v>
      </c>
      <c r="AO39" s="22">
        <v>2014</v>
      </c>
      <c r="AP39" s="22">
        <v>2014</v>
      </c>
      <c r="AQ39" s="22">
        <v>2014</v>
      </c>
      <c r="AR39" s="22">
        <v>2015</v>
      </c>
      <c r="AS39" s="22">
        <v>2014</v>
      </c>
      <c r="AT39" s="22">
        <v>2015</v>
      </c>
      <c r="AU39" s="22">
        <v>2012</v>
      </c>
      <c r="AV39" s="22">
        <v>2011</v>
      </c>
      <c r="AW39" s="22">
        <v>2014</v>
      </c>
      <c r="AX39" s="22">
        <v>2014</v>
      </c>
      <c r="AY39" s="22">
        <v>2014</v>
      </c>
      <c r="AZ39" s="22">
        <v>2015</v>
      </c>
      <c r="BA39" s="22">
        <v>2015</v>
      </c>
      <c r="BB39" s="22">
        <v>2015</v>
      </c>
      <c r="BC39" s="22">
        <v>2015</v>
      </c>
      <c r="BD39" s="22">
        <v>2014</v>
      </c>
      <c r="BE39" s="22">
        <v>2014</v>
      </c>
      <c r="BF39" s="10"/>
    </row>
    <row r="40" spans="1:58" x14ac:dyDescent="0.35">
      <c r="A40" s="16" t="s">
        <v>10155</v>
      </c>
      <c r="B40" s="11" t="s">
        <v>10156</v>
      </c>
      <c r="C40" s="20">
        <v>2014</v>
      </c>
      <c r="D40" s="20">
        <v>2014</v>
      </c>
      <c r="E40" s="20">
        <v>2014</v>
      </c>
      <c r="F40" s="20">
        <v>2014</v>
      </c>
      <c r="G40" s="20">
        <v>2014</v>
      </c>
      <c r="H40" s="20">
        <v>2014</v>
      </c>
      <c r="I40" s="20">
        <v>2014</v>
      </c>
      <c r="J40" s="20">
        <v>2015</v>
      </c>
      <c r="K40" s="20">
        <v>2015</v>
      </c>
      <c r="L40" s="20">
        <v>2015</v>
      </c>
      <c r="M40" s="22">
        <v>2016</v>
      </c>
      <c r="N40" s="22">
        <v>2016</v>
      </c>
      <c r="O40" s="22">
        <v>2015</v>
      </c>
      <c r="P40" s="22">
        <v>2015</v>
      </c>
      <c r="Q40" s="22">
        <v>2014</v>
      </c>
      <c r="R40" s="22">
        <v>2012</v>
      </c>
      <c r="S40" s="22">
        <v>2016</v>
      </c>
      <c r="T40" s="22">
        <v>2013</v>
      </c>
      <c r="U40" s="22">
        <v>2014</v>
      </c>
      <c r="V40" s="22">
        <v>2014</v>
      </c>
      <c r="W40" s="22">
        <v>2015</v>
      </c>
      <c r="X40" s="22">
        <v>2012</v>
      </c>
      <c r="Y40" s="22" t="s">
        <v>17</v>
      </c>
      <c r="Z40" s="22">
        <v>2014</v>
      </c>
      <c r="AA40" s="22">
        <v>2014</v>
      </c>
      <c r="AB40" s="22" t="s">
        <v>17</v>
      </c>
      <c r="AC40" s="22">
        <v>2014</v>
      </c>
      <c r="AD40" s="22">
        <v>2015</v>
      </c>
      <c r="AE40" s="22">
        <v>2012</v>
      </c>
      <c r="AF40" s="22" t="s">
        <v>17</v>
      </c>
      <c r="AG40" s="21">
        <v>2004</v>
      </c>
      <c r="AH40" s="22">
        <v>2014</v>
      </c>
      <c r="AI40" s="22">
        <v>2015</v>
      </c>
      <c r="AJ40" s="22">
        <v>2016</v>
      </c>
      <c r="AK40" s="23" t="s">
        <v>17</v>
      </c>
      <c r="AL40" s="23">
        <v>2015</v>
      </c>
      <c r="AM40" s="22">
        <v>2015</v>
      </c>
      <c r="AN40" s="22">
        <v>2014</v>
      </c>
      <c r="AO40" s="22">
        <v>2014</v>
      </c>
      <c r="AP40" s="22" t="s">
        <v>17</v>
      </c>
      <c r="AQ40" s="22" t="s">
        <v>17</v>
      </c>
      <c r="AR40" s="22">
        <v>2009</v>
      </c>
      <c r="AS40" s="22">
        <v>2014</v>
      </c>
      <c r="AT40" s="22">
        <v>2015</v>
      </c>
      <c r="AU40" s="22">
        <v>2012</v>
      </c>
      <c r="AV40" s="22">
        <v>2013</v>
      </c>
      <c r="AW40" s="22">
        <v>2014</v>
      </c>
      <c r="AX40" s="22">
        <v>2014</v>
      </c>
      <c r="AY40" s="22">
        <v>2014</v>
      </c>
      <c r="AZ40" s="22">
        <v>2015</v>
      </c>
      <c r="BA40" s="22">
        <v>2015</v>
      </c>
      <c r="BB40" s="22">
        <v>2014</v>
      </c>
      <c r="BC40" s="22">
        <v>2015</v>
      </c>
      <c r="BD40" s="22">
        <v>2014</v>
      </c>
      <c r="BE40" s="22">
        <v>2014</v>
      </c>
      <c r="BF40" s="10"/>
    </row>
    <row r="41" spans="1:58" x14ac:dyDescent="0.35">
      <c r="A41" s="16" t="s">
        <v>602</v>
      </c>
      <c r="B41" s="11" t="s">
        <v>10151</v>
      </c>
      <c r="C41" s="20">
        <v>2014</v>
      </c>
      <c r="D41" s="20">
        <v>2014</v>
      </c>
      <c r="E41" s="20">
        <v>2014</v>
      </c>
      <c r="F41" s="20">
        <v>2014</v>
      </c>
      <c r="G41" s="20">
        <v>2014</v>
      </c>
      <c r="H41" s="20">
        <v>2014</v>
      </c>
      <c r="I41" s="20">
        <v>2014</v>
      </c>
      <c r="J41" s="20">
        <v>2015</v>
      </c>
      <c r="K41" s="20">
        <v>2015</v>
      </c>
      <c r="L41" s="20">
        <v>2015</v>
      </c>
      <c r="M41" s="22">
        <v>2016</v>
      </c>
      <c r="N41" s="22">
        <v>2016</v>
      </c>
      <c r="O41" s="22">
        <v>2015</v>
      </c>
      <c r="P41" s="22">
        <v>2015</v>
      </c>
      <c r="Q41" s="22">
        <v>2014</v>
      </c>
      <c r="R41" s="22">
        <v>2012</v>
      </c>
      <c r="S41" s="22">
        <v>2016</v>
      </c>
      <c r="T41" s="22">
        <v>2013</v>
      </c>
      <c r="U41" s="22">
        <v>2014</v>
      </c>
      <c r="V41" s="22">
        <v>2014</v>
      </c>
      <c r="W41" s="22">
        <v>2015</v>
      </c>
      <c r="X41" s="22">
        <v>2011</v>
      </c>
      <c r="Y41" s="22">
        <v>2010</v>
      </c>
      <c r="Z41" s="22">
        <v>2014</v>
      </c>
      <c r="AA41" s="22">
        <v>2014</v>
      </c>
      <c r="AB41" s="22">
        <v>2014</v>
      </c>
      <c r="AC41" s="22">
        <v>2014</v>
      </c>
      <c r="AD41" s="22">
        <v>2015</v>
      </c>
      <c r="AE41" s="22">
        <v>2012</v>
      </c>
      <c r="AF41" s="22">
        <v>2014</v>
      </c>
      <c r="AG41" s="21">
        <v>2011</v>
      </c>
      <c r="AH41" s="22">
        <v>2014</v>
      </c>
      <c r="AI41" s="22">
        <v>2015</v>
      </c>
      <c r="AJ41" s="22">
        <v>2016</v>
      </c>
      <c r="AK41" s="23">
        <v>2015</v>
      </c>
      <c r="AL41" s="23">
        <v>2016</v>
      </c>
      <c r="AM41" s="22">
        <v>2015</v>
      </c>
      <c r="AN41" s="22">
        <v>2014</v>
      </c>
      <c r="AO41" s="22">
        <v>2014</v>
      </c>
      <c r="AP41" s="22">
        <v>2014</v>
      </c>
      <c r="AQ41" s="22">
        <v>2014</v>
      </c>
      <c r="AR41" s="22" t="s">
        <v>17</v>
      </c>
      <c r="AS41" s="22">
        <v>2014</v>
      </c>
      <c r="AT41" s="22">
        <v>2015</v>
      </c>
      <c r="AU41" s="22">
        <v>2012</v>
      </c>
      <c r="AV41" s="22">
        <v>2011</v>
      </c>
      <c r="AW41" s="22">
        <v>2014</v>
      </c>
      <c r="AX41" s="22">
        <v>2014</v>
      </c>
      <c r="AY41" s="22">
        <v>2014</v>
      </c>
      <c r="AZ41" s="22">
        <v>2015</v>
      </c>
      <c r="BA41" s="22">
        <v>2015</v>
      </c>
      <c r="BB41" s="22">
        <v>2015</v>
      </c>
      <c r="BC41" s="22">
        <v>2015</v>
      </c>
      <c r="BD41" s="22">
        <v>2014</v>
      </c>
      <c r="BE41" s="22">
        <v>2014</v>
      </c>
      <c r="BF41" s="10"/>
    </row>
    <row r="42" spans="1:58" x14ac:dyDescent="0.35">
      <c r="A42" s="16" t="s">
        <v>11370</v>
      </c>
      <c r="B42" s="11" t="s">
        <v>10150</v>
      </c>
      <c r="C42" s="20">
        <v>2014</v>
      </c>
      <c r="D42" s="20">
        <v>2014</v>
      </c>
      <c r="E42" s="20">
        <v>2014</v>
      </c>
      <c r="F42" s="20">
        <v>2014</v>
      </c>
      <c r="G42" s="20">
        <v>2014</v>
      </c>
      <c r="H42" s="20">
        <v>2014</v>
      </c>
      <c r="I42" s="20">
        <v>2014</v>
      </c>
      <c r="J42" s="20">
        <v>2015</v>
      </c>
      <c r="K42" s="20">
        <v>2015</v>
      </c>
      <c r="L42" s="20">
        <v>2015</v>
      </c>
      <c r="M42" s="22">
        <v>2016</v>
      </c>
      <c r="N42" s="22">
        <v>2016</v>
      </c>
      <c r="O42" s="22">
        <v>2015</v>
      </c>
      <c r="P42" s="22">
        <v>2015</v>
      </c>
      <c r="Q42" s="22">
        <v>2014</v>
      </c>
      <c r="R42" s="22">
        <v>2014</v>
      </c>
      <c r="S42" s="22">
        <v>2016</v>
      </c>
      <c r="T42" s="22">
        <v>2013</v>
      </c>
      <c r="U42" s="22">
        <v>2014</v>
      </c>
      <c r="V42" s="22">
        <v>2014</v>
      </c>
      <c r="W42" s="22">
        <v>2015</v>
      </c>
      <c r="X42" s="22">
        <v>2013</v>
      </c>
      <c r="Y42" s="22" t="s">
        <v>17</v>
      </c>
      <c r="Z42" s="22">
        <v>2014</v>
      </c>
      <c r="AA42" s="22">
        <v>2014</v>
      </c>
      <c r="AB42" s="22">
        <v>2014</v>
      </c>
      <c r="AC42" s="22">
        <v>2014</v>
      </c>
      <c r="AD42" s="22">
        <v>2015</v>
      </c>
      <c r="AE42" s="22">
        <v>2012</v>
      </c>
      <c r="AF42" s="22">
        <v>2014</v>
      </c>
      <c r="AG42" s="21">
        <v>2012</v>
      </c>
      <c r="AH42" s="22">
        <v>2014</v>
      </c>
      <c r="AI42" s="22">
        <v>2015</v>
      </c>
      <c r="AJ42" s="22">
        <v>2016</v>
      </c>
      <c r="AK42" s="23">
        <v>2015</v>
      </c>
      <c r="AL42" s="23">
        <v>2016</v>
      </c>
      <c r="AM42" s="22">
        <v>2015</v>
      </c>
      <c r="AN42" s="22">
        <v>2014</v>
      </c>
      <c r="AO42" s="22">
        <v>2014</v>
      </c>
      <c r="AP42" s="22" t="s">
        <v>17</v>
      </c>
      <c r="AQ42" s="22" t="s">
        <v>17</v>
      </c>
      <c r="AR42" s="22">
        <v>2015</v>
      </c>
      <c r="AS42" s="22">
        <v>2014</v>
      </c>
      <c r="AT42" s="22">
        <v>2015</v>
      </c>
      <c r="AU42" s="22">
        <v>2012</v>
      </c>
      <c r="AV42" s="22">
        <v>2012</v>
      </c>
      <c r="AW42" s="22">
        <v>2014</v>
      </c>
      <c r="AX42" s="22">
        <v>2014</v>
      </c>
      <c r="AY42" s="22">
        <v>2014</v>
      </c>
      <c r="AZ42" s="22">
        <v>2015</v>
      </c>
      <c r="BA42" s="22">
        <v>2015</v>
      </c>
      <c r="BB42" s="22">
        <v>2015</v>
      </c>
      <c r="BC42" s="22">
        <v>2015</v>
      </c>
      <c r="BD42" s="22">
        <v>2014</v>
      </c>
      <c r="BE42" s="22">
        <v>2014</v>
      </c>
      <c r="BF42" s="10"/>
    </row>
    <row r="43" spans="1:58" x14ac:dyDescent="0.35">
      <c r="A43" s="16" t="s">
        <v>907</v>
      </c>
      <c r="B43" s="11" t="s">
        <v>10159</v>
      </c>
      <c r="C43" s="20">
        <v>2014</v>
      </c>
      <c r="D43" s="20">
        <v>2014</v>
      </c>
      <c r="E43" s="20">
        <v>2014</v>
      </c>
      <c r="F43" s="20">
        <v>2014</v>
      </c>
      <c r="G43" s="20">
        <v>2014</v>
      </c>
      <c r="H43" s="20">
        <v>2014</v>
      </c>
      <c r="I43" s="20">
        <v>2014</v>
      </c>
      <c r="J43" s="20">
        <v>2015</v>
      </c>
      <c r="K43" s="20">
        <v>2015</v>
      </c>
      <c r="L43" s="20">
        <v>2015</v>
      </c>
      <c r="M43" s="22">
        <v>2016</v>
      </c>
      <c r="N43" s="22">
        <v>2016</v>
      </c>
      <c r="O43" s="22">
        <v>2015</v>
      </c>
      <c r="P43" s="22">
        <v>2015</v>
      </c>
      <c r="Q43" s="22">
        <v>2014</v>
      </c>
      <c r="R43" s="22" t="s">
        <v>17</v>
      </c>
      <c r="S43" s="22">
        <v>2016</v>
      </c>
      <c r="T43" s="22">
        <v>2013</v>
      </c>
      <c r="U43" s="22">
        <v>2014</v>
      </c>
      <c r="V43" s="22">
        <v>2014</v>
      </c>
      <c r="W43" s="22">
        <v>2015</v>
      </c>
      <c r="X43" s="22">
        <v>2008</v>
      </c>
      <c r="Y43" s="22">
        <v>2013</v>
      </c>
      <c r="Z43" s="22">
        <v>2014</v>
      </c>
      <c r="AA43" s="22">
        <v>2014</v>
      </c>
      <c r="AB43" s="22">
        <v>2014</v>
      </c>
      <c r="AC43" s="22">
        <v>2014</v>
      </c>
      <c r="AD43" s="22">
        <v>2015</v>
      </c>
      <c r="AE43" s="22">
        <v>2012</v>
      </c>
      <c r="AF43" s="22">
        <v>2014</v>
      </c>
      <c r="AG43" s="21">
        <v>2013</v>
      </c>
      <c r="AH43" s="22">
        <v>2014</v>
      </c>
      <c r="AI43" s="22">
        <v>2015</v>
      </c>
      <c r="AJ43" s="22">
        <v>2016</v>
      </c>
      <c r="AK43" s="23" t="s">
        <v>17</v>
      </c>
      <c r="AL43" s="23">
        <v>2015</v>
      </c>
      <c r="AM43" s="22">
        <v>2015</v>
      </c>
      <c r="AN43" s="22">
        <v>2014</v>
      </c>
      <c r="AO43" s="22">
        <v>2014</v>
      </c>
      <c r="AP43" s="22">
        <v>2014</v>
      </c>
      <c r="AQ43" s="22">
        <v>2014</v>
      </c>
      <c r="AR43" s="22">
        <v>2011</v>
      </c>
      <c r="AS43" s="22">
        <v>2014</v>
      </c>
      <c r="AT43" s="22">
        <v>2015</v>
      </c>
      <c r="AU43" s="22">
        <v>2012</v>
      </c>
      <c r="AV43" s="22">
        <v>2011</v>
      </c>
      <c r="AW43" s="22">
        <v>2014</v>
      </c>
      <c r="AX43" s="22">
        <v>2014</v>
      </c>
      <c r="AY43" s="22">
        <v>2014</v>
      </c>
      <c r="AZ43" s="22">
        <v>2015</v>
      </c>
      <c r="BA43" s="22">
        <v>2015</v>
      </c>
      <c r="BB43" s="22">
        <v>2015</v>
      </c>
      <c r="BC43" s="22">
        <v>2015</v>
      </c>
      <c r="BD43" s="22">
        <v>2014</v>
      </c>
      <c r="BE43" s="22">
        <v>2014</v>
      </c>
      <c r="BF43" s="10"/>
    </row>
    <row r="44" spans="1:58" x14ac:dyDescent="0.35">
      <c r="A44" s="16" t="s">
        <v>10147</v>
      </c>
      <c r="B44" s="11" t="s">
        <v>10148</v>
      </c>
      <c r="C44" s="20">
        <v>2014</v>
      </c>
      <c r="D44" s="20">
        <v>2014</v>
      </c>
      <c r="E44" s="20">
        <v>2014</v>
      </c>
      <c r="F44" s="20">
        <v>2014</v>
      </c>
      <c r="G44" s="20">
        <v>2014</v>
      </c>
      <c r="H44" s="20">
        <v>2014</v>
      </c>
      <c r="I44" s="20">
        <v>2014</v>
      </c>
      <c r="J44" s="20">
        <v>2015</v>
      </c>
      <c r="K44" s="20">
        <v>2015</v>
      </c>
      <c r="L44" s="20">
        <v>2015</v>
      </c>
      <c r="M44" s="22">
        <v>2016</v>
      </c>
      <c r="N44" s="22">
        <v>2016</v>
      </c>
      <c r="O44" s="22">
        <v>2015</v>
      </c>
      <c r="P44" s="22">
        <v>2015</v>
      </c>
      <c r="Q44" s="22">
        <v>2014</v>
      </c>
      <c r="R44" s="22">
        <v>2012</v>
      </c>
      <c r="S44" s="22">
        <v>2016</v>
      </c>
      <c r="T44" s="22">
        <v>2013</v>
      </c>
      <c r="U44" s="22">
        <v>2014</v>
      </c>
      <c r="V44" s="22">
        <v>2014</v>
      </c>
      <c r="W44" s="22">
        <v>2015</v>
      </c>
      <c r="X44" s="22">
        <v>2012</v>
      </c>
      <c r="Y44" s="22">
        <v>2010</v>
      </c>
      <c r="Z44" s="22">
        <v>2014</v>
      </c>
      <c r="AA44" s="22">
        <v>2014</v>
      </c>
      <c r="AB44" s="22">
        <v>2014</v>
      </c>
      <c r="AC44" s="22">
        <v>2014</v>
      </c>
      <c r="AD44" s="22">
        <v>2015</v>
      </c>
      <c r="AE44" s="22">
        <v>2012</v>
      </c>
      <c r="AF44" s="22">
        <v>2014</v>
      </c>
      <c r="AG44" s="21">
        <v>2008</v>
      </c>
      <c r="AH44" s="22">
        <v>2014</v>
      </c>
      <c r="AI44" s="22">
        <v>2015</v>
      </c>
      <c r="AJ44" s="22">
        <v>2016</v>
      </c>
      <c r="AK44" s="23">
        <v>2015</v>
      </c>
      <c r="AL44" s="23">
        <v>2015</v>
      </c>
      <c r="AM44" s="22">
        <v>2015</v>
      </c>
      <c r="AN44" s="22">
        <v>2014</v>
      </c>
      <c r="AO44" s="22">
        <v>2014</v>
      </c>
      <c r="AP44" s="22">
        <v>2014</v>
      </c>
      <c r="AQ44" s="22">
        <v>2014</v>
      </c>
      <c r="AR44" s="22">
        <v>2015</v>
      </c>
      <c r="AS44" s="22">
        <v>2014</v>
      </c>
      <c r="AT44" s="22">
        <v>2015</v>
      </c>
      <c r="AU44" s="22">
        <v>2012</v>
      </c>
      <c r="AV44" s="22">
        <v>2012</v>
      </c>
      <c r="AW44" s="22">
        <v>2014</v>
      </c>
      <c r="AX44" s="22">
        <v>2014</v>
      </c>
      <c r="AY44" s="22">
        <v>2014</v>
      </c>
      <c r="AZ44" s="22">
        <v>2015</v>
      </c>
      <c r="BA44" s="22">
        <v>2015</v>
      </c>
      <c r="BB44" s="22">
        <v>2015</v>
      </c>
      <c r="BC44" s="22">
        <v>2015</v>
      </c>
      <c r="BD44" s="22">
        <v>2014</v>
      </c>
      <c r="BE44" s="22">
        <v>2014</v>
      </c>
      <c r="BF44" s="10"/>
    </row>
    <row r="45" spans="1:58" x14ac:dyDescent="0.35">
      <c r="A45" s="16" t="s">
        <v>10223</v>
      </c>
      <c r="B45" s="11" t="s">
        <v>10224</v>
      </c>
      <c r="C45" s="20">
        <v>2014</v>
      </c>
      <c r="D45" s="20">
        <v>2014</v>
      </c>
      <c r="E45" s="20">
        <v>2014</v>
      </c>
      <c r="F45" s="20">
        <v>2014</v>
      </c>
      <c r="G45" s="20">
        <v>2014</v>
      </c>
      <c r="H45" s="20">
        <v>2014</v>
      </c>
      <c r="I45" s="20">
        <v>2014</v>
      </c>
      <c r="J45" s="20">
        <v>2015</v>
      </c>
      <c r="K45" s="20">
        <v>2015</v>
      </c>
      <c r="L45" s="20">
        <v>2015</v>
      </c>
      <c r="M45" s="22">
        <v>2016</v>
      </c>
      <c r="N45" s="22">
        <v>2016</v>
      </c>
      <c r="O45" s="22">
        <v>2015</v>
      </c>
      <c r="P45" s="22">
        <v>2015</v>
      </c>
      <c r="Q45" s="22">
        <v>2014</v>
      </c>
      <c r="R45" s="22" t="s">
        <v>17</v>
      </c>
      <c r="S45" s="22">
        <v>2016</v>
      </c>
      <c r="T45" s="22">
        <v>2013</v>
      </c>
      <c r="U45" s="22">
        <v>2014</v>
      </c>
      <c r="V45" s="22" t="s">
        <v>17</v>
      </c>
      <c r="W45" s="22">
        <v>2015</v>
      </c>
      <c r="X45" s="22" t="s">
        <v>17</v>
      </c>
      <c r="Y45" s="22">
        <v>2012</v>
      </c>
      <c r="Z45" s="22">
        <v>2014</v>
      </c>
      <c r="AA45" s="22">
        <v>2014</v>
      </c>
      <c r="AB45" s="22" t="s">
        <v>17</v>
      </c>
      <c r="AC45" s="22">
        <v>2014</v>
      </c>
      <c r="AD45" s="22">
        <v>2015</v>
      </c>
      <c r="AE45" s="22" t="s">
        <v>17</v>
      </c>
      <c r="AF45" s="22">
        <v>2014</v>
      </c>
      <c r="AG45" s="21">
        <v>2011</v>
      </c>
      <c r="AH45" s="22">
        <v>2014</v>
      </c>
      <c r="AI45" s="22">
        <v>2015</v>
      </c>
      <c r="AJ45" s="22">
        <v>2016</v>
      </c>
      <c r="AK45" s="23" t="s">
        <v>17</v>
      </c>
      <c r="AL45" s="23">
        <v>2015</v>
      </c>
      <c r="AM45" s="22">
        <v>2015</v>
      </c>
      <c r="AN45" s="22">
        <v>2014</v>
      </c>
      <c r="AO45" s="22">
        <v>2014</v>
      </c>
      <c r="AP45" s="22">
        <v>2014</v>
      </c>
      <c r="AQ45" s="22">
        <v>2014</v>
      </c>
      <c r="AR45" s="22">
        <v>2015</v>
      </c>
      <c r="AS45" s="22">
        <v>2014</v>
      </c>
      <c r="AT45" s="22">
        <v>2015</v>
      </c>
      <c r="AU45" s="22">
        <v>2012</v>
      </c>
      <c r="AV45" s="22">
        <v>2011</v>
      </c>
      <c r="AW45" s="22">
        <v>2014</v>
      </c>
      <c r="AX45" s="22">
        <v>2014</v>
      </c>
      <c r="AY45" s="22">
        <v>2014</v>
      </c>
      <c r="AZ45" s="22">
        <v>2015</v>
      </c>
      <c r="BA45" s="22">
        <v>2015</v>
      </c>
      <c r="BB45" s="22">
        <v>2015</v>
      </c>
      <c r="BC45" s="22">
        <v>2015</v>
      </c>
      <c r="BD45" s="22">
        <v>2014</v>
      </c>
      <c r="BE45" s="22">
        <v>2014</v>
      </c>
      <c r="BF45" s="10"/>
    </row>
    <row r="46" spans="1:58" x14ac:dyDescent="0.35">
      <c r="A46" s="16" t="s">
        <v>10160</v>
      </c>
      <c r="B46" s="11" t="s">
        <v>10161</v>
      </c>
      <c r="C46" s="20">
        <v>2014</v>
      </c>
      <c r="D46" s="20">
        <v>2014</v>
      </c>
      <c r="E46" s="20">
        <v>2014</v>
      </c>
      <c r="F46" s="20">
        <v>2014</v>
      </c>
      <c r="G46" s="20">
        <v>2014</v>
      </c>
      <c r="H46" s="20">
        <v>2014</v>
      </c>
      <c r="I46" s="20">
        <v>2014</v>
      </c>
      <c r="J46" s="20">
        <v>2015</v>
      </c>
      <c r="K46" s="20">
        <v>2015</v>
      </c>
      <c r="L46" s="20">
        <v>2015</v>
      </c>
      <c r="M46" s="22">
        <v>2016</v>
      </c>
      <c r="N46" s="22">
        <v>2016</v>
      </c>
      <c r="O46" s="22">
        <v>2015</v>
      </c>
      <c r="P46" s="22">
        <v>2015</v>
      </c>
      <c r="Q46" s="22">
        <v>2014</v>
      </c>
      <c r="R46" s="22" t="s">
        <v>17</v>
      </c>
      <c r="S46" s="22">
        <v>2016</v>
      </c>
      <c r="T46" s="22">
        <v>2013</v>
      </c>
      <c r="U46" s="22">
        <v>2014</v>
      </c>
      <c r="V46" s="22" t="s">
        <v>17</v>
      </c>
      <c r="W46" s="22">
        <v>2015</v>
      </c>
      <c r="X46" s="22" t="s">
        <v>17</v>
      </c>
      <c r="Y46" s="22">
        <v>2010</v>
      </c>
      <c r="Z46" s="22">
        <v>2014</v>
      </c>
      <c r="AA46" s="22">
        <v>2014</v>
      </c>
      <c r="AB46" s="22">
        <v>2014</v>
      </c>
      <c r="AC46" s="22">
        <v>2014</v>
      </c>
      <c r="AD46" s="22">
        <v>2015</v>
      </c>
      <c r="AE46" s="22" t="s">
        <v>17</v>
      </c>
      <c r="AF46" s="22">
        <v>2014</v>
      </c>
      <c r="AG46" s="21" t="s">
        <v>17</v>
      </c>
      <c r="AH46" s="22">
        <v>2014</v>
      </c>
      <c r="AI46" s="22">
        <v>2015</v>
      </c>
      <c r="AJ46" s="22">
        <v>2016</v>
      </c>
      <c r="AK46" s="23" t="s">
        <v>17</v>
      </c>
      <c r="AL46" s="23">
        <v>2015</v>
      </c>
      <c r="AM46" s="22">
        <v>2015</v>
      </c>
      <c r="AN46" s="22">
        <v>2014</v>
      </c>
      <c r="AO46" s="22">
        <v>2014</v>
      </c>
      <c r="AP46" s="22" t="s">
        <v>17</v>
      </c>
      <c r="AQ46" s="22" t="s">
        <v>17</v>
      </c>
      <c r="AR46" s="22">
        <v>2011</v>
      </c>
      <c r="AS46" s="22">
        <v>2014</v>
      </c>
      <c r="AT46" s="22">
        <v>2015</v>
      </c>
      <c r="AU46" s="22">
        <v>2012</v>
      </c>
      <c r="AV46" s="22">
        <v>2012</v>
      </c>
      <c r="AW46" s="22">
        <v>2014</v>
      </c>
      <c r="AX46" s="22">
        <v>2014</v>
      </c>
      <c r="AY46" s="22">
        <v>2014</v>
      </c>
      <c r="AZ46" s="22">
        <v>2015</v>
      </c>
      <c r="BA46" s="22">
        <v>2015</v>
      </c>
      <c r="BB46" s="22">
        <v>2013</v>
      </c>
      <c r="BC46" s="22">
        <v>2015</v>
      </c>
      <c r="BD46" s="22">
        <v>2014</v>
      </c>
      <c r="BE46" s="22">
        <v>2014</v>
      </c>
      <c r="BF46" s="10"/>
    </row>
    <row r="47" spans="1:58" x14ac:dyDescent="0.35">
      <c r="A47" s="16" t="s">
        <v>10164</v>
      </c>
      <c r="B47" s="11" t="s">
        <v>10165</v>
      </c>
      <c r="C47" s="20">
        <v>2014</v>
      </c>
      <c r="D47" s="20">
        <v>2014</v>
      </c>
      <c r="E47" s="20">
        <v>2014</v>
      </c>
      <c r="F47" s="20">
        <v>2014</v>
      </c>
      <c r="G47" s="20">
        <v>2014</v>
      </c>
      <c r="H47" s="20">
        <v>2014</v>
      </c>
      <c r="I47" s="20">
        <v>2014</v>
      </c>
      <c r="J47" s="20">
        <v>2015</v>
      </c>
      <c r="K47" s="20">
        <v>2015</v>
      </c>
      <c r="L47" s="20">
        <v>2015</v>
      </c>
      <c r="M47" s="22">
        <v>2016</v>
      </c>
      <c r="N47" s="22">
        <v>2016</v>
      </c>
      <c r="O47" s="22">
        <v>2015</v>
      </c>
      <c r="P47" s="22">
        <v>2015</v>
      </c>
      <c r="Q47" s="22">
        <v>2014</v>
      </c>
      <c r="R47" s="22" t="s">
        <v>17</v>
      </c>
      <c r="S47" s="22">
        <v>2016</v>
      </c>
      <c r="T47" s="22">
        <v>2013</v>
      </c>
      <c r="U47" s="22">
        <v>2014</v>
      </c>
      <c r="V47" s="22" t="s">
        <v>17</v>
      </c>
      <c r="W47" s="22">
        <v>2015</v>
      </c>
      <c r="X47" s="22" t="s">
        <v>17</v>
      </c>
      <c r="Y47" s="22">
        <v>2012</v>
      </c>
      <c r="Z47" s="22">
        <v>2014</v>
      </c>
      <c r="AA47" s="22">
        <v>2014</v>
      </c>
      <c r="AB47" s="22">
        <v>2013</v>
      </c>
      <c r="AC47" s="22">
        <v>2014</v>
      </c>
      <c r="AD47" s="22">
        <v>2015</v>
      </c>
      <c r="AE47" s="22" t="s">
        <v>17</v>
      </c>
      <c r="AF47" s="22">
        <v>2014</v>
      </c>
      <c r="AG47" s="21">
        <v>2012</v>
      </c>
      <c r="AH47" s="22">
        <v>2014</v>
      </c>
      <c r="AI47" s="22">
        <v>2015</v>
      </c>
      <c r="AJ47" s="22">
        <v>2016</v>
      </c>
      <c r="AK47" s="23">
        <v>2015</v>
      </c>
      <c r="AL47" s="23">
        <v>2015</v>
      </c>
      <c r="AM47" s="22">
        <v>2015</v>
      </c>
      <c r="AN47" s="22">
        <v>2014</v>
      </c>
      <c r="AO47" s="22">
        <v>2014</v>
      </c>
      <c r="AP47" s="22">
        <v>2014</v>
      </c>
      <c r="AQ47" s="22">
        <v>2014</v>
      </c>
      <c r="AR47" s="22" t="s">
        <v>17</v>
      </c>
      <c r="AS47" s="22">
        <v>2014</v>
      </c>
      <c r="AT47" s="22">
        <v>2015</v>
      </c>
      <c r="AU47" s="22">
        <v>2012</v>
      </c>
      <c r="AV47" s="22">
        <v>2011</v>
      </c>
      <c r="AW47" s="22">
        <v>2014</v>
      </c>
      <c r="AX47" s="22">
        <v>2014</v>
      </c>
      <c r="AY47" s="22">
        <v>2014</v>
      </c>
      <c r="AZ47" s="22">
        <v>2015</v>
      </c>
      <c r="BA47" s="22">
        <v>2015</v>
      </c>
      <c r="BB47" s="22">
        <v>2015</v>
      </c>
      <c r="BC47" s="22">
        <v>2015</v>
      </c>
      <c r="BD47" s="22">
        <v>2014</v>
      </c>
      <c r="BE47" s="22">
        <v>2014</v>
      </c>
      <c r="BF47" s="10"/>
    </row>
    <row r="48" spans="1:58" x14ac:dyDescent="0.35">
      <c r="A48" s="16" t="s">
        <v>4785</v>
      </c>
      <c r="B48" s="11" t="s">
        <v>10166</v>
      </c>
      <c r="C48" s="20">
        <v>2014</v>
      </c>
      <c r="D48" s="20">
        <v>2014</v>
      </c>
      <c r="E48" s="20">
        <v>2014</v>
      </c>
      <c r="F48" s="20">
        <v>2014</v>
      </c>
      <c r="G48" s="20">
        <v>2014</v>
      </c>
      <c r="H48" s="20">
        <v>2014</v>
      </c>
      <c r="I48" s="20">
        <v>2014</v>
      </c>
      <c r="J48" s="20">
        <v>2015</v>
      </c>
      <c r="K48" s="20">
        <v>2015</v>
      </c>
      <c r="L48" s="20">
        <v>2015</v>
      </c>
      <c r="M48" s="22">
        <v>2016</v>
      </c>
      <c r="N48" s="22">
        <v>2016</v>
      </c>
      <c r="O48" s="22">
        <v>2015</v>
      </c>
      <c r="P48" s="22">
        <v>2015</v>
      </c>
      <c r="Q48" s="22">
        <v>2014</v>
      </c>
      <c r="R48" s="22" t="s">
        <v>17</v>
      </c>
      <c r="S48" s="22">
        <v>2016</v>
      </c>
      <c r="T48" s="22">
        <v>2013</v>
      </c>
      <c r="U48" s="22">
        <v>2014</v>
      </c>
      <c r="V48" s="22" t="s">
        <v>17</v>
      </c>
      <c r="W48" s="22">
        <v>2015</v>
      </c>
      <c r="X48" s="22" t="s">
        <v>17</v>
      </c>
      <c r="Y48" s="22">
        <v>2011</v>
      </c>
      <c r="Z48" s="22">
        <v>2014</v>
      </c>
      <c r="AA48" s="22">
        <v>2014</v>
      </c>
      <c r="AB48" s="22">
        <v>2013</v>
      </c>
      <c r="AC48" s="22">
        <v>2014</v>
      </c>
      <c r="AD48" s="22">
        <v>2015</v>
      </c>
      <c r="AE48" s="22" t="s">
        <v>17</v>
      </c>
      <c r="AF48" s="22">
        <v>2014</v>
      </c>
      <c r="AG48" s="21">
        <v>2012</v>
      </c>
      <c r="AH48" s="22">
        <v>2014</v>
      </c>
      <c r="AI48" s="22">
        <v>2015</v>
      </c>
      <c r="AJ48" s="22">
        <v>2016</v>
      </c>
      <c r="AK48" s="23" t="s">
        <v>17</v>
      </c>
      <c r="AL48" s="23">
        <v>2015</v>
      </c>
      <c r="AM48" s="22">
        <v>2015</v>
      </c>
      <c r="AN48" s="22">
        <v>2014</v>
      </c>
      <c r="AO48" s="22">
        <v>2014</v>
      </c>
      <c r="AP48" s="22">
        <v>2014</v>
      </c>
      <c r="AQ48" s="22">
        <v>2014</v>
      </c>
      <c r="AR48" s="22">
        <v>2015</v>
      </c>
      <c r="AS48" s="22">
        <v>2014</v>
      </c>
      <c r="AT48" s="22">
        <v>2015</v>
      </c>
      <c r="AU48" s="22">
        <v>2012</v>
      </c>
      <c r="AV48" s="22" t="s">
        <v>17</v>
      </c>
      <c r="AW48" s="22">
        <v>2014</v>
      </c>
      <c r="AX48" s="22">
        <v>2014</v>
      </c>
      <c r="AY48" s="22">
        <v>2014</v>
      </c>
      <c r="AZ48" s="22">
        <v>2015</v>
      </c>
      <c r="BA48" s="22">
        <v>2015</v>
      </c>
      <c r="BB48" s="22">
        <v>2015</v>
      </c>
      <c r="BC48" s="22">
        <v>2015</v>
      </c>
      <c r="BD48" s="22">
        <v>2014</v>
      </c>
      <c r="BE48" s="22">
        <v>2014</v>
      </c>
      <c r="BF48" s="10"/>
    </row>
    <row r="49" spans="1:58" x14ac:dyDescent="0.35">
      <c r="A49" s="16" t="s">
        <v>10172</v>
      </c>
      <c r="B49" s="11" t="s">
        <v>10173</v>
      </c>
      <c r="C49" s="20">
        <v>2014</v>
      </c>
      <c r="D49" s="20">
        <v>2014</v>
      </c>
      <c r="E49" s="20">
        <v>2014</v>
      </c>
      <c r="F49" s="20">
        <v>2014</v>
      </c>
      <c r="G49" s="20">
        <v>2014</v>
      </c>
      <c r="H49" s="20">
        <v>2014</v>
      </c>
      <c r="I49" s="20">
        <v>2014</v>
      </c>
      <c r="J49" s="20">
        <v>2015</v>
      </c>
      <c r="K49" s="20">
        <v>2015</v>
      </c>
      <c r="L49" s="20">
        <v>2015</v>
      </c>
      <c r="M49" s="22">
        <v>2016</v>
      </c>
      <c r="N49" s="22">
        <v>2016</v>
      </c>
      <c r="O49" s="22">
        <v>2015</v>
      </c>
      <c r="P49" s="22">
        <v>2015</v>
      </c>
      <c r="Q49" s="22">
        <v>2014</v>
      </c>
      <c r="R49" s="22" t="s">
        <v>17</v>
      </c>
      <c r="S49" s="22">
        <v>2016</v>
      </c>
      <c r="T49" s="22">
        <v>2013</v>
      </c>
      <c r="U49" s="22">
        <v>2014</v>
      </c>
      <c r="V49" s="22" t="s">
        <v>17</v>
      </c>
      <c r="W49" s="22">
        <v>2015</v>
      </c>
      <c r="X49" s="22" t="s">
        <v>17</v>
      </c>
      <c r="Y49" s="22">
        <v>2010</v>
      </c>
      <c r="Z49" s="22">
        <v>2014</v>
      </c>
      <c r="AA49" s="22">
        <v>2014</v>
      </c>
      <c r="AB49" s="22">
        <v>2014</v>
      </c>
      <c r="AC49" s="22">
        <v>2014</v>
      </c>
      <c r="AD49" s="22">
        <v>2015</v>
      </c>
      <c r="AE49" s="22" t="s">
        <v>17</v>
      </c>
      <c r="AF49" s="22">
        <v>2014</v>
      </c>
      <c r="AG49" s="21">
        <v>2012</v>
      </c>
      <c r="AH49" s="22">
        <v>2014</v>
      </c>
      <c r="AI49" s="22">
        <v>2015</v>
      </c>
      <c r="AJ49" s="22">
        <v>2016</v>
      </c>
      <c r="AK49" s="23" t="s">
        <v>17</v>
      </c>
      <c r="AL49" s="23">
        <v>2015</v>
      </c>
      <c r="AM49" s="22">
        <v>2015</v>
      </c>
      <c r="AN49" s="22">
        <v>2014</v>
      </c>
      <c r="AO49" s="22">
        <v>2014</v>
      </c>
      <c r="AP49" s="22">
        <v>2014</v>
      </c>
      <c r="AQ49" s="22">
        <v>2014</v>
      </c>
      <c r="AR49" s="22">
        <v>2015</v>
      </c>
      <c r="AS49" s="22">
        <v>2014</v>
      </c>
      <c r="AT49" s="22">
        <v>2015</v>
      </c>
      <c r="AU49" s="22">
        <v>2012</v>
      </c>
      <c r="AV49" s="22" t="s">
        <v>17</v>
      </c>
      <c r="AW49" s="22">
        <v>2014</v>
      </c>
      <c r="AX49" s="22">
        <v>2014</v>
      </c>
      <c r="AY49" s="22">
        <v>2014</v>
      </c>
      <c r="AZ49" s="22">
        <v>2015</v>
      </c>
      <c r="BA49" s="22">
        <v>2015</v>
      </c>
      <c r="BB49" s="22">
        <v>2015</v>
      </c>
      <c r="BC49" s="22">
        <v>2015</v>
      </c>
      <c r="BD49" s="22">
        <v>2014</v>
      </c>
      <c r="BE49" s="22">
        <v>2014</v>
      </c>
      <c r="BF49" s="10"/>
    </row>
    <row r="50" spans="1:58" x14ac:dyDescent="0.35">
      <c r="A50" s="16" t="s">
        <v>849</v>
      </c>
      <c r="B50" s="11" t="s">
        <v>10169</v>
      </c>
      <c r="C50" s="20">
        <v>2014</v>
      </c>
      <c r="D50" s="20">
        <v>2014</v>
      </c>
      <c r="E50" s="20">
        <v>2014</v>
      </c>
      <c r="F50" s="20">
        <v>2014</v>
      </c>
      <c r="G50" s="20">
        <v>2014</v>
      </c>
      <c r="H50" s="20">
        <v>2014</v>
      </c>
      <c r="I50" s="20">
        <v>2014</v>
      </c>
      <c r="J50" s="20">
        <v>2015</v>
      </c>
      <c r="K50" s="20">
        <v>2015</v>
      </c>
      <c r="L50" s="20">
        <v>2015</v>
      </c>
      <c r="M50" s="22">
        <v>2016</v>
      </c>
      <c r="N50" s="22">
        <v>2016</v>
      </c>
      <c r="O50" s="22">
        <v>2015</v>
      </c>
      <c r="P50" s="22">
        <v>2015</v>
      </c>
      <c r="Q50" s="22">
        <v>2014</v>
      </c>
      <c r="R50" s="22">
        <v>2006</v>
      </c>
      <c r="S50" s="22">
        <v>2016</v>
      </c>
      <c r="T50" s="22">
        <v>2013</v>
      </c>
      <c r="U50" s="22">
        <v>2014</v>
      </c>
      <c r="V50" s="22" t="s">
        <v>17</v>
      </c>
      <c r="W50" s="22">
        <v>2015</v>
      </c>
      <c r="X50" s="22">
        <v>2012</v>
      </c>
      <c r="Y50" s="22">
        <v>2010</v>
      </c>
      <c r="Z50" s="22">
        <v>2014</v>
      </c>
      <c r="AA50" s="22">
        <v>2014</v>
      </c>
      <c r="AB50" s="22">
        <v>2014</v>
      </c>
      <c r="AC50" s="22">
        <v>2014</v>
      </c>
      <c r="AD50" s="22">
        <v>2015</v>
      </c>
      <c r="AE50" s="22">
        <v>2012</v>
      </c>
      <c r="AF50" s="22" t="s">
        <v>17</v>
      </c>
      <c r="AG50" s="21">
        <v>2012</v>
      </c>
      <c r="AH50" s="22">
        <v>2014</v>
      </c>
      <c r="AI50" s="22">
        <v>2015</v>
      </c>
      <c r="AJ50" s="22">
        <v>2016</v>
      </c>
      <c r="AK50" s="23" t="s">
        <v>17</v>
      </c>
      <c r="AL50" s="23">
        <v>2016</v>
      </c>
      <c r="AM50" s="22">
        <v>2015</v>
      </c>
      <c r="AN50" s="22">
        <v>2014</v>
      </c>
      <c r="AO50" s="22">
        <v>2014</v>
      </c>
      <c r="AP50" s="22" t="s">
        <v>17</v>
      </c>
      <c r="AQ50" s="22" t="s">
        <v>17</v>
      </c>
      <c r="AR50" s="22">
        <v>2011</v>
      </c>
      <c r="AS50" s="22">
        <v>2014</v>
      </c>
      <c r="AT50" s="22">
        <v>2015</v>
      </c>
      <c r="AU50" s="22">
        <v>2012</v>
      </c>
      <c r="AV50" s="22" t="s">
        <v>17</v>
      </c>
      <c r="AW50" s="22">
        <v>2014</v>
      </c>
      <c r="AX50" s="22">
        <v>2014</v>
      </c>
      <c r="AY50" s="22">
        <v>2014</v>
      </c>
      <c r="AZ50" s="22">
        <v>2015</v>
      </c>
      <c r="BA50" s="22">
        <v>2015</v>
      </c>
      <c r="BB50" s="22">
        <v>2013</v>
      </c>
      <c r="BC50" s="22">
        <v>2015</v>
      </c>
      <c r="BD50" s="22">
        <v>2014</v>
      </c>
      <c r="BE50" s="22">
        <v>2014</v>
      </c>
      <c r="BF50" s="10"/>
    </row>
    <row r="51" spans="1:58" x14ac:dyDescent="0.35">
      <c r="A51" s="16" t="s">
        <v>10170</v>
      </c>
      <c r="B51" s="11" t="s">
        <v>10171</v>
      </c>
      <c r="C51" s="20">
        <v>2014</v>
      </c>
      <c r="D51" s="20">
        <v>2014</v>
      </c>
      <c r="E51" s="20">
        <v>2014</v>
      </c>
      <c r="F51" s="20">
        <v>2014</v>
      </c>
      <c r="G51" s="20">
        <v>2014</v>
      </c>
      <c r="H51" s="20">
        <v>2014</v>
      </c>
      <c r="I51" s="20">
        <v>2014</v>
      </c>
      <c r="J51" s="20">
        <v>2015</v>
      </c>
      <c r="K51" s="20">
        <v>2015</v>
      </c>
      <c r="L51" s="20">
        <v>2015</v>
      </c>
      <c r="M51" s="22">
        <v>2016</v>
      </c>
      <c r="N51" s="22">
        <v>2016</v>
      </c>
      <c r="O51" s="22">
        <v>2015</v>
      </c>
      <c r="P51" s="22">
        <v>2015</v>
      </c>
      <c r="Q51" s="22">
        <v>2014</v>
      </c>
      <c r="R51" s="22" t="s">
        <v>17</v>
      </c>
      <c r="S51" s="22">
        <v>2016</v>
      </c>
      <c r="T51" s="22">
        <v>2013</v>
      </c>
      <c r="U51" s="22">
        <v>2014</v>
      </c>
      <c r="V51" s="22">
        <v>2014</v>
      </c>
      <c r="W51" s="22">
        <v>2015</v>
      </c>
      <c r="X51" s="22" t="s">
        <v>17</v>
      </c>
      <c r="Y51" s="22">
        <v>2011</v>
      </c>
      <c r="Z51" s="22">
        <v>2014</v>
      </c>
      <c r="AA51" s="22">
        <v>2014</v>
      </c>
      <c r="AB51" s="22" t="s">
        <v>17</v>
      </c>
      <c r="AC51" s="22">
        <v>2014</v>
      </c>
      <c r="AD51" s="22">
        <v>2015</v>
      </c>
      <c r="AE51" s="22" t="s">
        <v>17</v>
      </c>
      <c r="AF51" s="22" t="s">
        <v>17</v>
      </c>
      <c r="AG51" s="21" t="s">
        <v>17</v>
      </c>
      <c r="AH51" s="22">
        <v>2014</v>
      </c>
      <c r="AI51" s="22">
        <v>2015</v>
      </c>
      <c r="AJ51" s="22">
        <v>2016</v>
      </c>
      <c r="AK51" s="23" t="s">
        <v>17</v>
      </c>
      <c r="AL51" s="23">
        <v>2015</v>
      </c>
      <c r="AM51" s="22">
        <v>2015</v>
      </c>
      <c r="AN51" s="22">
        <v>2014</v>
      </c>
      <c r="AO51" s="22">
        <v>2014</v>
      </c>
      <c r="AP51" s="22" t="s">
        <v>17</v>
      </c>
      <c r="AQ51" s="22" t="s">
        <v>17</v>
      </c>
      <c r="AR51" s="22" t="s">
        <v>17</v>
      </c>
      <c r="AS51" s="22">
        <v>2014</v>
      </c>
      <c r="AT51" s="22">
        <v>2015</v>
      </c>
      <c r="AU51" s="22">
        <v>2012</v>
      </c>
      <c r="AV51" s="22" t="s">
        <v>17</v>
      </c>
      <c r="AW51" s="22">
        <v>2014</v>
      </c>
      <c r="AX51" s="22">
        <v>2014</v>
      </c>
      <c r="AY51" s="22">
        <v>2014</v>
      </c>
      <c r="AZ51" s="22">
        <v>2007</v>
      </c>
      <c r="BA51" s="22">
        <v>2007</v>
      </c>
      <c r="BB51" s="22">
        <v>2015</v>
      </c>
      <c r="BC51" s="22">
        <v>2015</v>
      </c>
      <c r="BD51" s="22">
        <v>2014</v>
      </c>
      <c r="BE51" s="22">
        <v>2014</v>
      </c>
      <c r="BF51" s="10"/>
    </row>
    <row r="52" spans="1:58" x14ac:dyDescent="0.35">
      <c r="A52" s="16" t="s">
        <v>921</v>
      </c>
      <c r="B52" s="11" t="s">
        <v>10174</v>
      </c>
      <c r="C52" s="20">
        <v>2014</v>
      </c>
      <c r="D52" s="20">
        <v>2014</v>
      </c>
      <c r="E52" s="20">
        <v>2014</v>
      </c>
      <c r="F52" s="20">
        <v>2014</v>
      </c>
      <c r="G52" s="20">
        <v>2014</v>
      </c>
      <c r="H52" s="20">
        <v>2014</v>
      </c>
      <c r="I52" s="20">
        <v>2014</v>
      </c>
      <c r="J52" s="20">
        <v>2015</v>
      </c>
      <c r="K52" s="20">
        <v>2015</v>
      </c>
      <c r="L52" s="20">
        <v>2015</v>
      </c>
      <c r="M52" s="22">
        <v>2016</v>
      </c>
      <c r="N52" s="22">
        <v>2016</v>
      </c>
      <c r="O52" s="22">
        <v>2015</v>
      </c>
      <c r="P52" s="22">
        <v>2015</v>
      </c>
      <c r="Q52" s="22">
        <v>2014</v>
      </c>
      <c r="R52" s="22">
        <v>2013</v>
      </c>
      <c r="S52" s="22">
        <v>2016</v>
      </c>
      <c r="T52" s="22">
        <v>2013</v>
      </c>
      <c r="U52" s="22">
        <v>2014</v>
      </c>
      <c r="V52" s="22">
        <v>2014</v>
      </c>
      <c r="W52" s="22">
        <v>2015</v>
      </c>
      <c r="X52" s="22">
        <v>2013</v>
      </c>
      <c r="Y52" s="22">
        <v>2012</v>
      </c>
      <c r="Z52" s="22">
        <v>2014</v>
      </c>
      <c r="AA52" s="22">
        <v>2014</v>
      </c>
      <c r="AB52" s="22">
        <v>2014</v>
      </c>
      <c r="AC52" s="22">
        <v>2014</v>
      </c>
      <c r="AD52" s="22">
        <v>2015</v>
      </c>
      <c r="AE52" s="22">
        <v>2012</v>
      </c>
      <c r="AF52" s="22">
        <v>2014</v>
      </c>
      <c r="AG52" s="21">
        <v>2013</v>
      </c>
      <c r="AH52" s="22">
        <v>2014</v>
      </c>
      <c r="AI52" s="22">
        <v>2015</v>
      </c>
      <c r="AJ52" s="22">
        <v>2016</v>
      </c>
      <c r="AK52" s="23" t="s">
        <v>17</v>
      </c>
      <c r="AL52" s="23">
        <v>2015</v>
      </c>
      <c r="AM52" s="22">
        <v>2015</v>
      </c>
      <c r="AN52" s="22">
        <v>2014</v>
      </c>
      <c r="AO52" s="22">
        <v>2014</v>
      </c>
      <c r="AP52" s="22">
        <v>2014</v>
      </c>
      <c r="AQ52" s="22">
        <v>2014</v>
      </c>
      <c r="AR52" s="22">
        <v>2015</v>
      </c>
      <c r="AS52" s="22">
        <v>2014</v>
      </c>
      <c r="AT52" s="22">
        <v>2015</v>
      </c>
      <c r="AU52" s="22">
        <v>2012</v>
      </c>
      <c r="AV52" s="22">
        <v>2013</v>
      </c>
      <c r="AW52" s="22">
        <v>2014</v>
      </c>
      <c r="AX52" s="22">
        <v>2014</v>
      </c>
      <c r="AY52" s="22">
        <v>2014</v>
      </c>
      <c r="AZ52" s="22">
        <v>2015</v>
      </c>
      <c r="BA52" s="22">
        <v>2015</v>
      </c>
      <c r="BB52" s="22">
        <v>2015</v>
      </c>
      <c r="BC52" s="22">
        <v>2015</v>
      </c>
      <c r="BD52" s="22">
        <v>2014</v>
      </c>
      <c r="BE52" s="22">
        <v>2014</v>
      </c>
      <c r="BF52" s="10"/>
    </row>
    <row r="53" spans="1:58" x14ac:dyDescent="0.35">
      <c r="A53" s="16" t="s">
        <v>1137</v>
      </c>
      <c r="B53" s="11" t="s">
        <v>10176</v>
      </c>
      <c r="C53" s="20">
        <v>2014</v>
      </c>
      <c r="D53" s="20">
        <v>2014</v>
      </c>
      <c r="E53" s="20">
        <v>2014</v>
      </c>
      <c r="F53" s="20">
        <v>2014</v>
      </c>
      <c r="G53" s="20">
        <v>2014</v>
      </c>
      <c r="H53" s="20">
        <v>2014</v>
      </c>
      <c r="I53" s="20">
        <v>2014</v>
      </c>
      <c r="J53" s="20">
        <v>2015</v>
      </c>
      <c r="K53" s="20">
        <v>2015</v>
      </c>
      <c r="L53" s="20">
        <v>2015</v>
      </c>
      <c r="M53" s="22">
        <v>2016</v>
      </c>
      <c r="N53" s="22">
        <v>2016</v>
      </c>
      <c r="O53" s="22">
        <v>2015</v>
      </c>
      <c r="P53" s="22">
        <v>2015</v>
      </c>
      <c r="Q53" s="22">
        <v>2014</v>
      </c>
      <c r="R53" s="22">
        <v>2014</v>
      </c>
      <c r="S53" s="22">
        <v>2016</v>
      </c>
      <c r="T53" s="22">
        <v>2013</v>
      </c>
      <c r="U53" s="22">
        <v>2014</v>
      </c>
      <c r="V53" s="22">
        <v>2014</v>
      </c>
      <c r="W53" s="22">
        <v>2015</v>
      </c>
      <c r="X53" s="22">
        <v>2012</v>
      </c>
      <c r="Y53" s="22">
        <v>2011</v>
      </c>
      <c r="Z53" s="22">
        <v>2014</v>
      </c>
      <c r="AA53" s="22">
        <v>2014</v>
      </c>
      <c r="AB53" s="22">
        <v>2014</v>
      </c>
      <c r="AC53" s="22">
        <v>2014</v>
      </c>
      <c r="AD53" s="22">
        <v>2015</v>
      </c>
      <c r="AE53" s="22">
        <v>2012</v>
      </c>
      <c r="AF53" s="22">
        <v>2014</v>
      </c>
      <c r="AG53" s="21">
        <v>2013</v>
      </c>
      <c r="AH53" s="22">
        <v>2014</v>
      </c>
      <c r="AI53" s="22">
        <v>2015</v>
      </c>
      <c r="AJ53" s="22">
        <v>2016</v>
      </c>
      <c r="AK53" s="23" t="s">
        <v>17</v>
      </c>
      <c r="AL53" s="23">
        <v>2015</v>
      </c>
      <c r="AM53" s="22">
        <v>2015</v>
      </c>
      <c r="AN53" s="22">
        <v>2014</v>
      </c>
      <c r="AO53" s="22">
        <v>2014</v>
      </c>
      <c r="AP53" s="22">
        <v>2014</v>
      </c>
      <c r="AQ53" s="22">
        <v>2014</v>
      </c>
      <c r="AR53" s="22">
        <v>2015</v>
      </c>
      <c r="AS53" s="22">
        <v>2014</v>
      </c>
      <c r="AT53" s="22">
        <v>2015</v>
      </c>
      <c r="AU53" s="22">
        <v>2012</v>
      </c>
      <c r="AV53" s="22">
        <v>2013</v>
      </c>
      <c r="AW53" s="22">
        <v>2014</v>
      </c>
      <c r="AX53" s="22">
        <v>2014</v>
      </c>
      <c r="AY53" s="22">
        <v>2014</v>
      </c>
      <c r="AZ53" s="22">
        <v>2015</v>
      </c>
      <c r="BA53" s="22">
        <v>2015</v>
      </c>
      <c r="BB53" s="22">
        <v>2015</v>
      </c>
      <c r="BC53" s="22">
        <v>2015</v>
      </c>
      <c r="BD53" s="22">
        <v>2014</v>
      </c>
      <c r="BE53" s="22">
        <v>2014</v>
      </c>
      <c r="BF53" s="10"/>
    </row>
    <row r="54" spans="1:58" x14ac:dyDescent="0.35">
      <c r="A54" s="16" t="s">
        <v>3983</v>
      </c>
      <c r="B54" s="11" t="s">
        <v>10177</v>
      </c>
      <c r="C54" s="20">
        <v>2014</v>
      </c>
      <c r="D54" s="20">
        <v>2014</v>
      </c>
      <c r="E54" s="20">
        <v>2014</v>
      </c>
      <c r="F54" s="20">
        <v>2014</v>
      </c>
      <c r="G54" s="20">
        <v>2014</v>
      </c>
      <c r="H54" s="20">
        <v>2014</v>
      </c>
      <c r="I54" s="20">
        <v>2014</v>
      </c>
      <c r="J54" s="20">
        <v>2015</v>
      </c>
      <c r="K54" s="20">
        <v>2015</v>
      </c>
      <c r="L54" s="20">
        <v>2015</v>
      </c>
      <c r="M54" s="22">
        <v>2016</v>
      </c>
      <c r="N54" s="22">
        <v>2016</v>
      </c>
      <c r="O54" s="22">
        <v>2015</v>
      </c>
      <c r="P54" s="22">
        <v>2015</v>
      </c>
      <c r="Q54" s="22">
        <v>2014</v>
      </c>
      <c r="R54" s="22">
        <v>2014</v>
      </c>
      <c r="S54" s="22">
        <v>2016</v>
      </c>
      <c r="T54" s="22">
        <v>2013</v>
      </c>
      <c r="U54" s="22">
        <v>2014</v>
      </c>
      <c r="V54" s="22">
        <v>2014</v>
      </c>
      <c r="W54" s="22">
        <v>2015</v>
      </c>
      <c r="X54" s="22">
        <v>2014</v>
      </c>
      <c r="Y54" s="22">
        <v>2010</v>
      </c>
      <c r="Z54" s="22">
        <v>2014</v>
      </c>
      <c r="AA54" s="22">
        <v>2014</v>
      </c>
      <c r="AB54" s="22">
        <v>2014</v>
      </c>
      <c r="AC54" s="22">
        <v>2014</v>
      </c>
      <c r="AD54" s="22">
        <v>2015</v>
      </c>
      <c r="AE54" s="22" t="s">
        <v>17</v>
      </c>
      <c r="AF54" s="22">
        <v>2014</v>
      </c>
      <c r="AG54" s="21">
        <v>2008</v>
      </c>
      <c r="AH54" s="22">
        <v>2014</v>
      </c>
      <c r="AI54" s="22">
        <v>2015</v>
      </c>
      <c r="AJ54" s="22">
        <v>2016</v>
      </c>
      <c r="AK54" s="23">
        <v>2015</v>
      </c>
      <c r="AL54" s="23">
        <v>2016</v>
      </c>
      <c r="AM54" s="22">
        <v>2015</v>
      </c>
      <c r="AN54" s="22">
        <v>2014</v>
      </c>
      <c r="AO54" s="22">
        <v>2014</v>
      </c>
      <c r="AP54" s="22">
        <v>2014</v>
      </c>
      <c r="AQ54" s="22">
        <v>2014</v>
      </c>
      <c r="AR54" s="22">
        <v>2015</v>
      </c>
      <c r="AS54" s="22">
        <v>2014</v>
      </c>
      <c r="AT54" s="22">
        <v>2015</v>
      </c>
      <c r="AU54" s="22">
        <v>2012</v>
      </c>
      <c r="AV54" s="22">
        <v>2013</v>
      </c>
      <c r="AW54" s="22">
        <v>2014</v>
      </c>
      <c r="AX54" s="22">
        <v>2014</v>
      </c>
      <c r="AY54" s="22">
        <v>2014</v>
      </c>
      <c r="AZ54" s="22">
        <v>2015</v>
      </c>
      <c r="BA54" s="22">
        <v>2015</v>
      </c>
      <c r="BB54" s="22">
        <v>2015</v>
      </c>
      <c r="BC54" s="22">
        <v>2015</v>
      </c>
      <c r="BD54" s="22">
        <v>2014</v>
      </c>
      <c r="BE54" s="22">
        <v>2014</v>
      </c>
      <c r="BF54" s="10"/>
    </row>
    <row r="55" spans="1:58" x14ac:dyDescent="0.35">
      <c r="A55" s="16" t="s">
        <v>1008</v>
      </c>
      <c r="B55" s="11" t="s">
        <v>10357</v>
      </c>
      <c r="C55" s="20">
        <v>2014</v>
      </c>
      <c r="D55" s="20">
        <v>2014</v>
      </c>
      <c r="E55" s="20">
        <v>2014</v>
      </c>
      <c r="F55" s="20">
        <v>2014</v>
      </c>
      <c r="G55" s="20">
        <v>2014</v>
      </c>
      <c r="H55" s="20">
        <v>2014</v>
      </c>
      <c r="I55" s="20">
        <v>2014</v>
      </c>
      <c r="J55" s="20">
        <v>2015</v>
      </c>
      <c r="K55" s="20">
        <v>2015</v>
      </c>
      <c r="L55" s="20">
        <v>2015</v>
      </c>
      <c r="M55" s="22">
        <v>2016</v>
      </c>
      <c r="N55" s="22">
        <v>2016</v>
      </c>
      <c r="O55" s="22">
        <v>2015</v>
      </c>
      <c r="P55" s="22">
        <v>2015</v>
      </c>
      <c r="Q55" s="22">
        <v>2014</v>
      </c>
      <c r="R55" s="22" t="s">
        <v>17</v>
      </c>
      <c r="S55" s="22">
        <v>2016</v>
      </c>
      <c r="T55" s="22">
        <v>2013</v>
      </c>
      <c r="U55" s="22">
        <v>2014</v>
      </c>
      <c r="V55" s="22">
        <v>2014</v>
      </c>
      <c r="W55" s="22">
        <v>2015</v>
      </c>
      <c r="X55" s="22">
        <v>2008</v>
      </c>
      <c r="Y55" s="22">
        <v>2010</v>
      </c>
      <c r="Z55" s="22">
        <v>2014</v>
      </c>
      <c r="AA55" s="22">
        <v>2014</v>
      </c>
      <c r="AB55" s="22">
        <v>2014</v>
      </c>
      <c r="AC55" s="22">
        <v>2014</v>
      </c>
      <c r="AD55" s="22">
        <v>2015</v>
      </c>
      <c r="AE55" s="22">
        <v>2012</v>
      </c>
      <c r="AF55" s="22">
        <v>2014</v>
      </c>
      <c r="AG55" s="21">
        <v>2013</v>
      </c>
      <c r="AH55" s="22">
        <v>2014</v>
      </c>
      <c r="AI55" s="22">
        <v>2015</v>
      </c>
      <c r="AJ55" s="22">
        <v>2016</v>
      </c>
      <c r="AK55" s="23">
        <v>2015</v>
      </c>
      <c r="AL55" s="23">
        <v>2015</v>
      </c>
      <c r="AM55" s="22">
        <v>2015</v>
      </c>
      <c r="AN55" s="22">
        <v>2014</v>
      </c>
      <c r="AO55" s="22">
        <v>2014</v>
      </c>
      <c r="AP55" s="22">
        <v>2014</v>
      </c>
      <c r="AQ55" s="22">
        <v>2014</v>
      </c>
      <c r="AR55" s="22">
        <v>2009</v>
      </c>
      <c r="AS55" s="22">
        <v>2014</v>
      </c>
      <c r="AT55" s="22">
        <v>2015</v>
      </c>
      <c r="AU55" s="22">
        <v>2012</v>
      </c>
      <c r="AV55" s="22">
        <v>2013</v>
      </c>
      <c r="AW55" s="22">
        <v>2014</v>
      </c>
      <c r="AX55" s="22">
        <v>2014</v>
      </c>
      <c r="AY55" s="22">
        <v>2014</v>
      </c>
      <c r="AZ55" s="22">
        <v>2015</v>
      </c>
      <c r="BA55" s="22">
        <v>2015</v>
      </c>
      <c r="BB55" s="22">
        <v>2015</v>
      </c>
      <c r="BC55" s="22">
        <v>2015</v>
      </c>
      <c r="BD55" s="22">
        <v>2014</v>
      </c>
      <c r="BE55" s="22">
        <v>2014</v>
      </c>
      <c r="BF55" s="10"/>
    </row>
    <row r="56" spans="1:58" x14ac:dyDescent="0.35">
      <c r="A56" s="16" t="s">
        <v>10206</v>
      </c>
      <c r="B56" s="11" t="s">
        <v>10207</v>
      </c>
      <c r="C56" s="20">
        <v>2014</v>
      </c>
      <c r="D56" s="20">
        <v>2014</v>
      </c>
      <c r="E56" s="20">
        <v>2014</v>
      </c>
      <c r="F56" s="20">
        <v>2014</v>
      </c>
      <c r="G56" s="20">
        <v>2014</v>
      </c>
      <c r="H56" s="20">
        <v>2014</v>
      </c>
      <c r="I56" s="20">
        <v>2014</v>
      </c>
      <c r="J56" s="20">
        <v>2015</v>
      </c>
      <c r="K56" s="20">
        <v>2015</v>
      </c>
      <c r="L56" s="20">
        <v>2015</v>
      </c>
      <c r="M56" s="22">
        <v>2016</v>
      </c>
      <c r="N56" s="22">
        <v>2016</v>
      </c>
      <c r="O56" s="22">
        <v>2015</v>
      </c>
      <c r="P56" s="22">
        <v>2015</v>
      </c>
      <c r="Q56" s="22">
        <v>2014</v>
      </c>
      <c r="R56" s="22" t="s">
        <v>17</v>
      </c>
      <c r="S56" s="22">
        <v>2016</v>
      </c>
      <c r="T56" s="22">
        <v>2013</v>
      </c>
      <c r="U56" s="22">
        <v>2014</v>
      </c>
      <c r="V56" s="22">
        <v>2014</v>
      </c>
      <c r="W56" s="22">
        <v>2015</v>
      </c>
      <c r="X56" s="22">
        <v>2010</v>
      </c>
      <c r="Y56" s="22" t="s">
        <v>17</v>
      </c>
      <c r="Z56" s="22">
        <v>2014</v>
      </c>
      <c r="AA56" s="22">
        <v>2014</v>
      </c>
      <c r="AB56" s="22">
        <v>2014</v>
      </c>
      <c r="AC56" s="22">
        <v>2014</v>
      </c>
      <c r="AD56" s="22">
        <v>2015</v>
      </c>
      <c r="AE56" s="22">
        <v>2012</v>
      </c>
      <c r="AF56" s="22" t="s">
        <v>17</v>
      </c>
      <c r="AG56" s="21" t="s">
        <v>17</v>
      </c>
      <c r="AH56" s="22">
        <v>2014</v>
      </c>
      <c r="AI56" s="22">
        <v>2015</v>
      </c>
      <c r="AJ56" s="22">
        <v>2016</v>
      </c>
      <c r="AK56" s="23" t="s">
        <v>17</v>
      </c>
      <c r="AL56" s="23">
        <v>2015</v>
      </c>
      <c r="AM56" s="22">
        <v>2015</v>
      </c>
      <c r="AN56" s="22">
        <v>2014</v>
      </c>
      <c r="AO56" s="22">
        <v>2014</v>
      </c>
      <c r="AP56" s="22" t="s">
        <v>17</v>
      </c>
      <c r="AQ56" s="22" t="s">
        <v>17</v>
      </c>
      <c r="AR56" s="22" t="s">
        <v>17</v>
      </c>
      <c r="AS56" s="22">
        <v>2014</v>
      </c>
      <c r="AT56" s="22">
        <v>2013</v>
      </c>
      <c r="AU56" s="22">
        <v>2012</v>
      </c>
      <c r="AV56" s="22">
        <v>2013</v>
      </c>
      <c r="AW56" s="22">
        <v>2014</v>
      </c>
      <c r="AX56" s="22">
        <v>2014</v>
      </c>
      <c r="AY56" s="22">
        <v>2014</v>
      </c>
      <c r="AZ56" s="22">
        <v>2015</v>
      </c>
      <c r="BA56" s="22">
        <v>2015</v>
      </c>
      <c r="BB56" s="22">
        <v>2015</v>
      </c>
      <c r="BC56" s="22">
        <v>2015</v>
      </c>
      <c r="BD56" s="22">
        <v>2014</v>
      </c>
      <c r="BE56" s="22">
        <v>2014</v>
      </c>
      <c r="BF56" s="10"/>
    </row>
    <row r="57" spans="1:58" x14ac:dyDescent="0.35">
      <c r="A57" s="16" t="s">
        <v>4961</v>
      </c>
      <c r="B57" s="11" t="s">
        <v>10178</v>
      </c>
      <c r="C57" s="20">
        <v>2014</v>
      </c>
      <c r="D57" s="20">
        <v>2014</v>
      </c>
      <c r="E57" s="20">
        <v>2014</v>
      </c>
      <c r="F57" s="20">
        <v>2014</v>
      </c>
      <c r="G57" s="20">
        <v>2014</v>
      </c>
      <c r="H57" s="20">
        <v>2014</v>
      </c>
      <c r="I57" s="20">
        <v>2014</v>
      </c>
      <c r="J57" s="20">
        <v>2015</v>
      </c>
      <c r="K57" s="20">
        <v>2015</v>
      </c>
      <c r="L57" s="20">
        <v>2015</v>
      </c>
      <c r="M57" s="22">
        <v>2016</v>
      </c>
      <c r="N57" s="22">
        <v>2016</v>
      </c>
      <c r="O57" s="22">
        <v>2015</v>
      </c>
      <c r="P57" s="22">
        <v>2015</v>
      </c>
      <c r="Q57" s="22">
        <v>2014</v>
      </c>
      <c r="R57" s="22" t="s">
        <v>17</v>
      </c>
      <c r="S57" s="22">
        <v>2016</v>
      </c>
      <c r="T57" s="22">
        <v>2013</v>
      </c>
      <c r="U57" s="22">
        <v>2014</v>
      </c>
      <c r="V57" s="22" t="s">
        <v>17</v>
      </c>
      <c r="W57" s="22">
        <v>2015</v>
      </c>
      <c r="X57" s="22">
        <v>2010</v>
      </c>
      <c r="Y57" s="22" t="s">
        <v>17</v>
      </c>
      <c r="Z57" s="22">
        <v>2014</v>
      </c>
      <c r="AA57" s="22">
        <v>2014</v>
      </c>
      <c r="AB57" s="22">
        <v>2014</v>
      </c>
      <c r="AC57" s="22">
        <v>2014</v>
      </c>
      <c r="AD57" s="22">
        <v>2015</v>
      </c>
      <c r="AE57" s="22">
        <v>2012</v>
      </c>
      <c r="AF57" s="22" t="s">
        <v>17</v>
      </c>
      <c r="AG57" s="21" t="s">
        <v>17</v>
      </c>
      <c r="AH57" s="22">
        <v>2014</v>
      </c>
      <c r="AI57" s="22">
        <v>2015</v>
      </c>
      <c r="AJ57" s="22">
        <v>2016</v>
      </c>
      <c r="AK57" s="23" t="s">
        <v>17</v>
      </c>
      <c r="AL57" s="23">
        <v>2015</v>
      </c>
      <c r="AM57" s="22">
        <v>2015</v>
      </c>
      <c r="AN57" s="22">
        <v>2014</v>
      </c>
      <c r="AO57" s="22">
        <v>2014</v>
      </c>
      <c r="AP57" s="22" t="s">
        <v>17</v>
      </c>
      <c r="AQ57" s="22" t="s">
        <v>17</v>
      </c>
      <c r="AR57" s="22" t="s">
        <v>17</v>
      </c>
      <c r="AS57" s="22">
        <v>2014</v>
      </c>
      <c r="AT57" s="22">
        <v>2015</v>
      </c>
      <c r="AU57" s="22">
        <v>2012</v>
      </c>
      <c r="AV57" s="22">
        <v>2013</v>
      </c>
      <c r="AW57" s="22">
        <v>2014</v>
      </c>
      <c r="AX57" s="22">
        <v>2014</v>
      </c>
      <c r="AY57" s="22">
        <v>2014</v>
      </c>
      <c r="AZ57" s="22">
        <v>2015</v>
      </c>
      <c r="BA57" s="22">
        <v>2015</v>
      </c>
      <c r="BB57" s="22">
        <v>2011</v>
      </c>
      <c r="BC57" s="22">
        <v>2011</v>
      </c>
      <c r="BD57" s="22">
        <v>2014</v>
      </c>
      <c r="BE57" s="22">
        <v>2014</v>
      </c>
      <c r="BF57" s="10"/>
    </row>
    <row r="58" spans="1:58" x14ac:dyDescent="0.35">
      <c r="A58" s="16" t="s">
        <v>4037</v>
      </c>
      <c r="B58" s="11" t="s">
        <v>10182</v>
      </c>
      <c r="C58" s="20">
        <v>2014</v>
      </c>
      <c r="D58" s="20">
        <v>2014</v>
      </c>
      <c r="E58" s="20">
        <v>2014</v>
      </c>
      <c r="F58" s="20">
        <v>2014</v>
      </c>
      <c r="G58" s="20">
        <v>2014</v>
      </c>
      <c r="H58" s="20">
        <v>2014</v>
      </c>
      <c r="I58" s="20">
        <v>2014</v>
      </c>
      <c r="J58" s="20">
        <v>2015</v>
      </c>
      <c r="K58" s="20">
        <v>2015</v>
      </c>
      <c r="L58" s="20">
        <v>2015</v>
      </c>
      <c r="M58" s="22">
        <v>2016</v>
      </c>
      <c r="N58" s="22">
        <v>2016</v>
      </c>
      <c r="O58" s="22">
        <v>2015</v>
      </c>
      <c r="P58" s="22">
        <v>2015</v>
      </c>
      <c r="Q58" s="22">
        <v>2014</v>
      </c>
      <c r="R58" s="22" t="s">
        <v>17</v>
      </c>
      <c r="S58" s="22">
        <v>2016</v>
      </c>
      <c r="T58" s="22">
        <v>2013</v>
      </c>
      <c r="U58" s="22">
        <v>2014</v>
      </c>
      <c r="V58" s="22" t="s">
        <v>17</v>
      </c>
      <c r="W58" s="22">
        <v>2015</v>
      </c>
      <c r="X58" s="22" t="s">
        <v>17</v>
      </c>
      <c r="Y58" s="22">
        <v>2012</v>
      </c>
      <c r="Z58" s="22">
        <v>2014</v>
      </c>
      <c r="AA58" s="22">
        <v>2014</v>
      </c>
      <c r="AB58" s="22">
        <v>2013</v>
      </c>
      <c r="AC58" s="22">
        <v>2014</v>
      </c>
      <c r="AD58" s="22">
        <v>2015</v>
      </c>
      <c r="AE58" s="22" t="s">
        <v>17</v>
      </c>
      <c r="AF58" s="22">
        <v>2014</v>
      </c>
      <c r="AG58" s="21">
        <v>2012</v>
      </c>
      <c r="AH58" s="22">
        <v>2014</v>
      </c>
      <c r="AI58" s="22">
        <v>2015</v>
      </c>
      <c r="AJ58" s="22">
        <v>2016</v>
      </c>
      <c r="AK58" s="23" t="s">
        <v>17</v>
      </c>
      <c r="AL58" s="23">
        <v>2015</v>
      </c>
      <c r="AM58" s="22">
        <v>2015</v>
      </c>
      <c r="AN58" s="22">
        <v>2014</v>
      </c>
      <c r="AO58" s="22">
        <v>2014</v>
      </c>
      <c r="AP58" s="22">
        <v>2014</v>
      </c>
      <c r="AQ58" s="22">
        <v>2014</v>
      </c>
      <c r="AR58" s="22" t="s">
        <v>17</v>
      </c>
      <c r="AS58" s="22">
        <v>2014</v>
      </c>
      <c r="AT58" s="22">
        <v>2015</v>
      </c>
      <c r="AU58" s="22">
        <v>2012</v>
      </c>
      <c r="AV58" s="22">
        <v>2011</v>
      </c>
      <c r="AW58" s="22">
        <v>2014</v>
      </c>
      <c r="AX58" s="22">
        <v>2014</v>
      </c>
      <c r="AY58" s="22">
        <v>2014</v>
      </c>
      <c r="AZ58" s="22">
        <v>2015</v>
      </c>
      <c r="BA58" s="22">
        <v>2015</v>
      </c>
      <c r="BB58" s="22">
        <v>2015</v>
      </c>
      <c r="BC58" s="22">
        <v>2015</v>
      </c>
      <c r="BD58" s="22">
        <v>2014</v>
      </c>
      <c r="BE58" s="22">
        <v>2014</v>
      </c>
      <c r="BF58" s="10"/>
    </row>
    <row r="59" spans="1:58" x14ac:dyDescent="0.35">
      <c r="A59" s="16" t="s">
        <v>612</v>
      </c>
      <c r="B59" s="11" t="s">
        <v>10183</v>
      </c>
      <c r="C59" s="20">
        <v>2014</v>
      </c>
      <c r="D59" s="20">
        <v>2014</v>
      </c>
      <c r="E59" s="20">
        <v>2014</v>
      </c>
      <c r="F59" s="20">
        <v>2014</v>
      </c>
      <c r="G59" s="20">
        <v>2014</v>
      </c>
      <c r="H59" s="20">
        <v>2014</v>
      </c>
      <c r="I59" s="20">
        <v>2014</v>
      </c>
      <c r="J59" s="20">
        <v>2015</v>
      </c>
      <c r="K59" s="20">
        <v>2015</v>
      </c>
      <c r="L59" s="20">
        <v>2015</v>
      </c>
      <c r="M59" s="22">
        <v>2016</v>
      </c>
      <c r="N59" s="22">
        <v>2016</v>
      </c>
      <c r="O59" s="22">
        <v>2015</v>
      </c>
      <c r="P59" s="22">
        <v>2015</v>
      </c>
      <c r="Q59" s="22">
        <v>2014</v>
      </c>
      <c r="R59" s="22">
        <v>2011</v>
      </c>
      <c r="S59" s="22">
        <v>2016</v>
      </c>
      <c r="T59" s="22">
        <v>2013</v>
      </c>
      <c r="U59" s="22">
        <v>2014</v>
      </c>
      <c r="V59" s="22">
        <v>2014</v>
      </c>
      <c r="W59" s="22">
        <v>2015</v>
      </c>
      <c r="X59" s="22">
        <v>2014</v>
      </c>
      <c r="Y59" s="22">
        <v>2010</v>
      </c>
      <c r="Z59" s="22">
        <v>2014</v>
      </c>
      <c r="AA59" s="22">
        <v>2014</v>
      </c>
      <c r="AB59" s="22">
        <v>2014</v>
      </c>
      <c r="AC59" s="22">
        <v>2014</v>
      </c>
      <c r="AD59" s="22">
        <v>2015</v>
      </c>
      <c r="AE59" s="22">
        <v>2012</v>
      </c>
      <c r="AF59" s="22">
        <v>2014</v>
      </c>
      <c r="AG59" s="21">
        <v>2010</v>
      </c>
      <c r="AH59" s="22">
        <v>2014</v>
      </c>
      <c r="AI59" s="22">
        <v>2015</v>
      </c>
      <c r="AJ59" s="22">
        <v>2016</v>
      </c>
      <c r="AK59" s="23">
        <v>2015</v>
      </c>
      <c r="AL59" s="23">
        <v>2016</v>
      </c>
      <c r="AM59" s="22">
        <v>2015</v>
      </c>
      <c r="AN59" s="22">
        <v>2014</v>
      </c>
      <c r="AO59" s="22">
        <v>2014</v>
      </c>
      <c r="AP59" s="22">
        <v>2014</v>
      </c>
      <c r="AQ59" s="22">
        <v>2014</v>
      </c>
      <c r="AR59" s="22">
        <v>2015</v>
      </c>
      <c r="AS59" s="22">
        <v>2014</v>
      </c>
      <c r="AT59" s="22">
        <v>2015</v>
      </c>
      <c r="AU59" s="22">
        <v>2012</v>
      </c>
      <c r="AV59" s="22">
        <v>2007</v>
      </c>
      <c r="AW59" s="22">
        <v>2014</v>
      </c>
      <c r="AX59" s="22">
        <v>2014</v>
      </c>
      <c r="AY59" s="22">
        <v>2014</v>
      </c>
      <c r="AZ59" s="22">
        <v>2015</v>
      </c>
      <c r="BA59" s="22">
        <v>2015</v>
      </c>
      <c r="BB59" s="22">
        <v>2015</v>
      </c>
      <c r="BC59" s="22">
        <v>2015</v>
      </c>
      <c r="BD59" s="22">
        <v>2014</v>
      </c>
      <c r="BE59" s="22">
        <v>2014</v>
      </c>
      <c r="BF59" s="10"/>
    </row>
    <row r="60" spans="1:58" x14ac:dyDescent="0.35">
      <c r="A60" s="16" t="s">
        <v>10186</v>
      </c>
      <c r="B60" s="11" t="s">
        <v>10187</v>
      </c>
      <c r="C60" s="20">
        <v>2014</v>
      </c>
      <c r="D60" s="20">
        <v>2014</v>
      </c>
      <c r="E60" s="20">
        <v>2014</v>
      </c>
      <c r="F60" s="20">
        <v>2014</v>
      </c>
      <c r="G60" s="20">
        <v>2014</v>
      </c>
      <c r="H60" s="20">
        <v>2014</v>
      </c>
      <c r="I60" s="20">
        <v>2014</v>
      </c>
      <c r="J60" s="20">
        <v>2015</v>
      </c>
      <c r="K60" s="20">
        <v>2015</v>
      </c>
      <c r="L60" s="20">
        <v>2015</v>
      </c>
      <c r="M60" s="22">
        <v>2016</v>
      </c>
      <c r="N60" s="22">
        <v>2016</v>
      </c>
      <c r="O60" s="22">
        <v>2015</v>
      </c>
      <c r="P60" s="22">
        <v>2015</v>
      </c>
      <c r="Q60" s="22">
        <v>2014</v>
      </c>
      <c r="R60" s="22" t="s">
        <v>17</v>
      </c>
      <c r="S60" s="22">
        <v>2016</v>
      </c>
      <c r="T60" s="22">
        <v>2013</v>
      </c>
      <c r="U60" s="22">
        <v>2014</v>
      </c>
      <c r="V60" s="22">
        <v>2014</v>
      </c>
      <c r="W60" s="22">
        <v>2015</v>
      </c>
      <c r="X60" s="22">
        <v>2004</v>
      </c>
      <c r="Y60" s="22">
        <v>2010</v>
      </c>
      <c r="Z60" s="22">
        <v>2014</v>
      </c>
      <c r="AA60" s="22">
        <v>2014</v>
      </c>
      <c r="AB60" s="22">
        <v>2014</v>
      </c>
      <c r="AC60" s="22">
        <v>2014</v>
      </c>
      <c r="AD60" s="22">
        <v>2015</v>
      </c>
      <c r="AE60" s="22" t="s">
        <v>17</v>
      </c>
      <c r="AF60" s="22">
        <v>2014</v>
      </c>
      <c r="AG60" s="21">
        <v>2008</v>
      </c>
      <c r="AH60" s="22">
        <v>2014</v>
      </c>
      <c r="AI60" s="22">
        <v>2015</v>
      </c>
      <c r="AJ60" s="22">
        <v>2016</v>
      </c>
      <c r="AK60" s="23" t="s">
        <v>17</v>
      </c>
      <c r="AL60" s="23">
        <v>2015</v>
      </c>
      <c r="AM60" s="22">
        <v>2015</v>
      </c>
      <c r="AN60" s="22">
        <v>2014</v>
      </c>
      <c r="AO60" s="22">
        <v>2014</v>
      </c>
      <c r="AP60" s="22">
        <v>2014</v>
      </c>
      <c r="AQ60" s="22">
        <v>2014</v>
      </c>
      <c r="AR60" s="22">
        <v>2015</v>
      </c>
      <c r="AS60" s="22">
        <v>2014</v>
      </c>
      <c r="AT60" s="22" t="s">
        <v>17</v>
      </c>
      <c r="AU60" s="22">
        <v>2012</v>
      </c>
      <c r="AV60" s="22" t="s">
        <v>17</v>
      </c>
      <c r="AW60" s="22">
        <v>2014</v>
      </c>
      <c r="AX60" s="22">
        <v>2014</v>
      </c>
      <c r="AY60" s="22">
        <v>2014</v>
      </c>
      <c r="AZ60" s="22">
        <v>2015</v>
      </c>
      <c r="BA60" s="22">
        <v>2015</v>
      </c>
      <c r="BB60" s="22">
        <v>2015</v>
      </c>
      <c r="BC60" s="22">
        <v>2015</v>
      </c>
      <c r="BD60" s="22">
        <v>2014</v>
      </c>
      <c r="BE60" s="22">
        <v>2014</v>
      </c>
      <c r="BF60" s="10"/>
    </row>
    <row r="61" spans="1:58" x14ac:dyDescent="0.35">
      <c r="A61" s="16" t="s">
        <v>10184</v>
      </c>
      <c r="B61" s="11" t="s">
        <v>10185</v>
      </c>
      <c r="C61" s="20">
        <v>2014</v>
      </c>
      <c r="D61" s="20">
        <v>2014</v>
      </c>
      <c r="E61" s="20">
        <v>2014</v>
      </c>
      <c r="F61" s="20">
        <v>2014</v>
      </c>
      <c r="G61" s="20">
        <v>2014</v>
      </c>
      <c r="H61" s="20">
        <v>2014</v>
      </c>
      <c r="I61" s="20">
        <v>2014</v>
      </c>
      <c r="J61" s="20">
        <v>2015</v>
      </c>
      <c r="K61" s="20">
        <v>2015</v>
      </c>
      <c r="L61" s="20">
        <v>2015</v>
      </c>
      <c r="M61" s="22">
        <v>2016</v>
      </c>
      <c r="N61" s="22">
        <v>2016</v>
      </c>
      <c r="O61" s="22">
        <v>2015</v>
      </c>
      <c r="P61" s="22">
        <v>2015</v>
      </c>
      <c r="Q61" s="22">
        <v>2014</v>
      </c>
      <c r="R61" s="22" t="s">
        <v>17</v>
      </c>
      <c r="S61" s="22">
        <v>2016</v>
      </c>
      <c r="T61" s="22">
        <v>2013</v>
      </c>
      <c r="U61" s="22">
        <v>2014</v>
      </c>
      <c r="V61" s="22" t="s">
        <v>17</v>
      </c>
      <c r="W61" s="22">
        <v>2015</v>
      </c>
      <c r="X61" s="22" t="s">
        <v>17</v>
      </c>
      <c r="Y61" s="22">
        <v>2010</v>
      </c>
      <c r="Z61" s="22">
        <v>2014</v>
      </c>
      <c r="AA61" s="22">
        <v>2014</v>
      </c>
      <c r="AB61" s="22" t="s">
        <v>17</v>
      </c>
      <c r="AC61" s="22">
        <v>2014</v>
      </c>
      <c r="AD61" s="22">
        <v>2015</v>
      </c>
      <c r="AE61" s="22" t="s">
        <v>17</v>
      </c>
      <c r="AF61" s="22">
        <v>2014</v>
      </c>
      <c r="AG61" s="21">
        <v>2012</v>
      </c>
      <c r="AH61" s="22">
        <v>2014</v>
      </c>
      <c r="AI61" s="22">
        <v>2015</v>
      </c>
      <c r="AJ61" s="22">
        <v>2016</v>
      </c>
      <c r="AK61" s="23" t="s">
        <v>17</v>
      </c>
      <c r="AL61" s="23">
        <v>2015</v>
      </c>
      <c r="AM61" s="22">
        <v>2015</v>
      </c>
      <c r="AN61" s="22">
        <v>2014</v>
      </c>
      <c r="AO61" s="22">
        <v>2014</v>
      </c>
      <c r="AP61" s="22">
        <v>2014</v>
      </c>
      <c r="AQ61" s="22">
        <v>2014</v>
      </c>
      <c r="AR61" s="22">
        <v>2015</v>
      </c>
      <c r="AS61" s="22">
        <v>2014</v>
      </c>
      <c r="AT61" s="22">
        <v>2015</v>
      </c>
      <c r="AU61" s="22">
        <v>2012</v>
      </c>
      <c r="AV61" s="22" t="s">
        <v>17</v>
      </c>
      <c r="AW61" s="22">
        <v>2014</v>
      </c>
      <c r="AX61" s="22">
        <v>2014</v>
      </c>
      <c r="AY61" s="22">
        <v>2014</v>
      </c>
      <c r="AZ61" s="22">
        <v>2015</v>
      </c>
      <c r="BA61" s="22">
        <v>2015</v>
      </c>
      <c r="BB61" s="22">
        <v>2015</v>
      </c>
      <c r="BC61" s="22">
        <v>2015</v>
      </c>
      <c r="BD61" s="22">
        <v>2014</v>
      </c>
      <c r="BE61" s="22">
        <v>2014</v>
      </c>
      <c r="BF61" s="10"/>
    </row>
    <row r="62" spans="1:58" x14ac:dyDescent="0.35">
      <c r="A62" s="16" t="s">
        <v>10188</v>
      </c>
      <c r="B62" s="11" t="s">
        <v>10189</v>
      </c>
      <c r="C62" s="20">
        <v>2014</v>
      </c>
      <c r="D62" s="20">
        <v>2014</v>
      </c>
      <c r="E62" s="20">
        <v>2014</v>
      </c>
      <c r="F62" s="20">
        <v>2014</v>
      </c>
      <c r="G62" s="20">
        <v>2014</v>
      </c>
      <c r="H62" s="20">
        <v>2014</v>
      </c>
      <c r="I62" s="20">
        <v>2014</v>
      </c>
      <c r="J62" s="20">
        <v>2015</v>
      </c>
      <c r="K62" s="20">
        <v>2015</v>
      </c>
      <c r="L62" s="20">
        <v>2015</v>
      </c>
      <c r="M62" s="22">
        <v>2016</v>
      </c>
      <c r="N62" s="22">
        <v>2016</v>
      </c>
      <c r="O62" s="22">
        <v>2015</v>
      </c>
      <c r="P62" s="22">
        <v>2015</v>
      </c>
      <c r="Q62" s="22">
        <v>2014</v>
      </c>
      <c r="R62" s="22" t="s">
        <v>17</v>
      </c>
      <c r="S62" s="22">
        <v>2016</v>
      </c>
      <c r="T62" s="22">
        <v>2013</v>
      </c>
      <c r="U62" s="22">
        <v>2014</v>
      </c>
      <c r="V62" s="22" t="s">
        <v>17</v>
      </c>
      <c r="W62" s="22">
        <v>2015</v>
      </c>
      <c r="X62" s="22" t="s">
        <v>17</v>
      </c>
      <c r="Y62" s="22">
        <v>2013</v>
      </c>
      <c r="Z62" s="22">
        <v>2014</v>
      </c>
      <c r="AA62" s="22">
        <v>2014</v>
      </c>
      <c r="AB62" s="22" t="s">
        <v>17</v>
      </c>
      <c r="AC62" s="22">
        <v>2014</v>
      </c>
      <c r="AD62" s="22">
        <v>2015</v>
      </c>
      <c r="AE62" s="22" t="s">
        <v>17</v>
      </c>
      <c r="AF62" s="22">
        <v>2014</v>
      </c>
      <c r="AG62" s="21">
        <v>2012</v>
      </c>
      <c r="AH62" s="22">
        <v>2014</v>
      </c>
      <c r="AI62" s="22">
        <v>2015</v>
      </c>
      <c r="AJ62" s="22">
        <v>2016</v>
      </c>
      <c r="AK62" s="23" t="s">
        <v>17</v>
      </c>
      <c r="AL62" s="23">
        <v>2015</v>
      </c>
      <c r="AM62" s="22">
        <v>2015</v>
      </c>
      <c r="AN62" s="22">
        <v>2014</v>
      </c>
      <c r="AO62" s="22">
        <v>2014</v>
      </c>
      <c r="AP62" s="22">
        <v>2014</v>
      </c>
      <c r="AQ62" s="22">
        <v>2014</v>
      </c>
      <c r="AR62" s="22">
        <v>2015</v>
      </c>
      <c r="AS62" s="22">
        <v>2014</v>
      </c>
      <c r="AT62" s="22">
        <v>2015</v>
      </c>
      <c r="AU62" s="22">
        <v>2012</v>
      </c>
      <c r="AV62" s="22" t="s">
        <v>17</v>
      </c>
      <c r="AW62" s="22">
        <v>2014</v>
      </c>
      <c r="AX62" s="22">
        <v>2014</v>
      </c>
      <c r="AY62" s="22">
        <v>2014</v>
      </c>
      <c r="AZ62" s="22">
        <v>2015</v>
      </c>
      <c r="BA62" s="22">
        <v>2015</v>
      </c>
      <c r="BB62" s="22">
        <v>2015</v>
      </c>
      <c r="BC62" s="22">
        <v>2015</v>
      </c>
      <c r="BD62" s="22">
        <v>2014</v>
      </c>
      <c r="BE62" s="22">
        <v>2014</v>
      </c>
      <c r="BF62" s="10"/>
    </row>
    <row r="63" spans="1:58" x14ac:dyDescent="0.35">
      <c r="A63" s="16" t="s">
        <v>10192</v>
      </c>
      <c r="B63" s="11" t="s">
        <v>10193</v>
      </c>
      <c r="C63" s="20">
        <v>2014</v>
      </c>
      <c r="D63" s="20">
        <v>2014</v>
      </c>
      <c r="E63" s="20">
        <v>2014</v>
      </c>
      <c r="F63" s="20">
        <v>2014</v>
      </c>
      <c r="G63" s="20">
        <v>2014</v>
      </c>
      <c r="H63" s="20">
        <v>2014</v>
      </c>
      <c r="I63" s="20">
        <v>2014</v>
      </c>
      <c r="J63" s="20">
        <v>2015</v>
      </c>
      <c r="K63" s="20">
        <v>2015</v>
      </c>
      <c r="L63" s="20">
        <v>2015</v>
      </c>
      <c r="M63" s="22">
        <v>2016</v>
      </c>
      <c r="N63" s="22">
        <v>2016</v>
      </c>
      <c r="O63" s="22">
        <v>2015</v>
      </c>
      <c r="P63" s="22">
        <v>2015</v>
      </c>
      <c r="Q63" s="22">
        <v>2014</v>
      </c>
      <c r="R63" s="22">
        <v>2012</v>
      </c>
      <c r="S63" s="22">
        <v>2016</v>
      </c>
      <c r="T63" s="22">
        <v>2013</v>
      </c>
      <c r="U63" s="22">
        <v>2014</v>
      </c>
      <c r="V63" s="22">
        <v>2014</v>
      </c>
      <c r="W63" s="22">
        <v>2015</v>
      </c>
      <c r="X63" s="22">
        <v>2012</v>
      </c>
      <c r="Y63" s="22" t="s">
        <v>17</v>
      </c>
      <c r="Z63" s="22">
        <v>2014</v>
      </c>
      <c r="AA63" s="22">
        <v>2014</v>
      </c>
      <c r="AB63" s="22">
        <v>2014</v>
      </c>
      <c r="AC63" s="22">
        <v>2014</v>
      </c>
      <c r="AD63" s="22">
        <v>2015</v>
      </c>
      <c r="AE63" s="22">
        <v>2012</v>
      </c>
      <c r="AF63" s="22">
        <v>2014</v>
      </c>
      <c r="AG63" s="21">
        <v>2005</v>
      </c>
      <c r="AH63" s="22">
        <v>2014</v>
      </c>
      <c r="AI63" s="22">
        <v>2015</v>
      </c>
      <c r="AJ63" s="22">
        <v>2016</v>
      </c>
      <c r="AK63" s="23" t="s">
        <v>17</v>
      </c>
      <c r="AL63" s="23">
        <v>2015</v>
      </c>
      <c r="AM63" s="22">
        <v>2015</v>
      </c>
      <c r="AN63" s="22">
        <v>2014</v>
      </c>
      <c r="AO63" s="22">
        <v>2014</v>
      </c>
      <c r="AP63" s="22">
        <v>2014</v>
      </c>
      <c r="AQ63" s="22">
        <v>2014</v>
      </c>
      <c r="AR63" s="22">
        <v>2015</v>
      </c>
      <c r="AS63" s="22">
        <v>2014</v>
      </c>
      <c r="AT63" s="22">
        <v>2015</v>
      </c>
      <c r="AU63" s="22">
        <v>2012</v>
      </c>
      <c r="AV63" s="22">
        <v>2012</v>
      </c>
      <c r="AW63" s="22">
        <v>2014</v>
      </c>
      <c r="AX63" s="22">
        <v>2014</v>
      </c>
      <c r="AY63" s="22">
        <v>2014</v>
      </c>
      <c r="AZ63" s="22">
        <v>2015</v>
      </c>
      <c r="BA63" s="22">
        <v>2015</v>
      </c>
      <c r="BB63" s="22">
        <v>2015</v>
      </c>
      <c r="BC63" s="22">
        <v>2015</v>
      </c>
      <c r="BD63" s="22">
        <v>2014</v>
      </c>
      <c r="BE63" s="22">
        <v>2014</v>
      </c>
      <c r="BF63" s="10"/>
    </row>
    <row r="64" spans="1:58" x14ac:dyDescent="0.35">
      <c r="A64" s="16" t="s">
        <v>10202</v>
      </c>
      <c r="B64" s="11" t="s">
        <v>10203</v>
      </c>
      <c r="C64" s="20">
        <v>2014</v>
      </c>
      <c r="D64" s="20">
        <v>2014</v>
      </c>
      <c r="E64" s="20">
        <v>2014</v>
      </c>
      <c r="F64" s="20">
        <v>2014</v>
      </c>
      <c r="G64" s="20">
        <v>2014</v>
      </c>
      <c r="H64" s="20">
        <v>2014</v>
      </c>
      <c r="I64" s="20">
        <v>2014</v>
      </c>
      <c r="J64" s="20">
        <v>2015</v>
      </c>
      <c r="K64" s="20">
        <v>2015</v>
      </c>
      <c r="L64" s="20">
        <v>2015</v>
      </c>
      <c r="M64" s="22">
        <v>2016</v>
      </c>
      <c r="N64" s="22">
        <v>2016</v>
      </c>
      <c r="O64" s="22">
        <v>2015</v>
      </c>
      <c r="P64" s="22">
        <v>2015</v>
      </c>
      <c r="Q64" s="22">
        <v>2014</v>
      </c>
      <c r="R64" s="22">
        <v>2013</v>
      </c>
      <c r="S64" s="22">
        <v>2016</v>
      </c>
      <c r="T64" s="22">
        <v>2013</v>
      </c>
      <c r="U64" s="22">
        <v>2014</v>
      </c>
      <c r="V64" s="22">
        <v>2014</v>
      </c>
      <c r="W64" s="22">
        <v>2015</v>
      </c>
      <c r="X64" s="22">
        <v>2013</v>
      </c>
      <c r="Y64" s="22">
        <v>2010</v>
      </c>
      <c r="Z64" s="22">
        <v>2014</v>
      </c>
      <c r="AA64" s="22">
        <v>2014</v>
      </c>
      <c r="AB64" s="22">
        <v>2014</v>
      </c>
      <c r="AC64" s="22">
        <v>2014</v>
      </c>
      <c r="AD64" s="22">
        <v>2015</v>
      </c>
      <c r="AE64" s="22">
        <v>2012</v>
      </c>
      <c r="AF64" s="22">
        <v>2014</v>
      </c>
      <c r="AG64" s="21">
        <v>2003</v>
      </c>
      <c r="AH64" s="22">
        <v>2014</v>
      </c>
      <c r="AI64" s="22">
        <v>2015</v>
      </c>
      <c r="AJ64" s="22">
        <v>2016</v>
      </c>
      <c r="AK64" s="23" t="s">
        <v>17</v>
      </c>
      <c r="AL64" s="23">
        <v>2015</v>
      </c>
      <c r="AM64" s="22">
        <v>2015</v>
      </c>
      <c r="AN64" s="22">
        <v>2014</v>
      </c>
      <c r="AO64" s="22">
        <v>2014</v>
      </c>
      <c r="AP64" s="22">
        <v>2014</v>
      </c>
      <c r="AQ64" s="22">
        <v>2014</v>
      </c>
      <c r="AR64" s="22">
        <v>2015</v>
      </c>
      <c r="AS64" s="22">
        <v>2014</v>
      </c>
      <c r="AT64" s="22">
        <v>2015</v>
      </c>
      <c r="AU64" s="22">
        <v>2012</v>
      </c>
      <c r="AV64" s="22">
        <v>2013</v>
      </c>
      <c r="AW64" s="22">
        <v>2014</v>
      </c>
      <c r="AX64" s="22">
        <v>2014</v>
      </c>
      <c r="AY64" s="22">
        <v>2014</v>
      </c>
      <c r="AZ64" s="22">
        <v>2015</v>
      </c>
      <c r="BA64" s="22">
        <v>2015</v>
      </c>
      <c r="BB64" s="22">
        <v>2014</v>
      </c>
      <c r="BC64" s="22">
        <v>2015</v>
      </c>
      <c r="BD64" s="22">
        <v>2014</v>
      </c>
      <c r="BE64" s="22">
        <v>2014</v>
      </c>
      <c r="BF64" s="10"/>
    </row>
    <row r="65" spans="1:58" x14ac:dyDescent="0.35">
      <c r="A65" s="16" t="s">
        <v>10196</v>
      </c>
      <c r="B65" s="11" t="s">
        <v>10197</v>
      </c>
      <c r="C65" s="20">
        <v>2014</v>
      </c>
      <c r="D65" s="20">
        <v>2014</v>
      </c>
      <c r="E65" s="20">
        <v>2014</v>
      </c>
      <c r="F65" s="20">
        <v>2014</v>
      </c>
      <c r="G65" s="20">
        <v>2014</v>
      </c>
      <c r="H65" s="20">
        <v>2014</v>
      </c>
      <c r="I65" s="20">
        <v>2014</v>
      </c>
      <c r="J65" s="20">
        <v>2015</v>
      </c>
      <c r="K65" s="20">
        <v>2015</v>
      </c>
      <c r="L65" s="20">
        <v>2015</v>
      </c>
      <c r="M65" s="22">
        <v>2016</v>
      </c>
      <c r="N65" s="22">
        <v>2016</v>
      </c>
      <c r="O65" s="22">
        <v>2015</v>
      </c>
      <c r="P65" s="22">
        <v>2015</v>
      </c>
      <c r="Q65" s="22">
        <v>2014</v>
      </c>
      <c r="R65" s="22">
        <v>2005</v>
      </c>
      <c r="S65" s="22">
        <v>2016</v>
      </c>
      <c r="T65" s="22">
        <v>2013</v>
      </c>
      <c r="U65" s="22">
        <v>2014</v>
      </c>
      <c r="V65" s="22">
        <v>2014</v>
      </c>
      <c r="W65" s="22">
        <v>2015</v>
      </c>
      <c r="X65" s="22">
        <v>2009</v>
      </c>
      <c r="Y65" s="22">
        <v>2013</v>
      </c>
      <c r="Z65" s="22">
        <v>2014</v>
      </c>
      <c r="AA65" s="22">
        <v>2014</v>
      </c>
      <c r="AB65" s="22">
        <v>2014</v>
      </c>
      <c r="AC65" s="22">
        <v>2014</v>
      </c>
      <c r="AD65" s="22">
        <v>2015</v>
      </c>
      <c r="AE65" s="22">
        <v>2012</v>
      </c>
      <c r="AF65" s="22">
        <v>2014</v>
      </c>
      <c r="AG65" s="21">
        <v>2013</v>
      </c>
      <c r="AH65" s="22">
        <v>2014</v>
      </c>
      <c r="AI65" s="22">
        <v>2015</v>
      </c>
      <c r="AJ65" s="22">
        <v>2016</v>
      </c>
      <c r="AK65" s="23">
        <v>2015</v>
      </c>
      <c r="AL65" s="23">
        <v>2015</v>
      </c>
      <c r="AM65" s="22">
        <v>2015</v>
      </c>
      <c r="AN65" s="22">
        <v>2014</v>
      </c>
      <c r="AO65" s="22">
        <v>2014</v>
      </c>
      <c r="AP65" s="22" t="s">
        <v>17</v>
      </c>
      <c r="AQ65" s="22" t="s">
        <v>17</v>
      </c>
      <c r="AR65" s="22">
        <v>2015</v>
      </c>
      <c r="AS65" s="22">
        <v>2014</v>
      </c>
      <c r="AT65" s="22">
        <v>2015</v>
      </c>
      <c r="AU65" s="22">
        <v>2012</v>
      </c>
      <c r="AV65" s="22">
        <v>2013</v>
      </c>
      <c r="AW65" s="22">
        <v>2014</v>
      </c>
      <c r="AX65" s="22">
        <v>2014</v>
      </c>
      <c r="AY65" s="22">
        <v>2014</v>
      </c>
      <c r="AZ65" s="22">
        <v>2015</v>
      </c>
      <c r="BA65" s="22">
        <v>2015</v>
      </c>
      <c r="BB65" s="22">
        <v>2015</v>
      </c>
      <c r="BC65" s="22">
        <v>2015</v>
      </c>
      <c r="BD65" s="22">
        <v>2014</v>
      </c>
      <c r="BE65" s="22">
        <v>2014</v>
      </c>
      <c r="BF65" s="10"/>
    </row>
    <row r="66" spans="1:58" x14ac:dyDescent="0.35">
      <c r="A66" s="16" t="s">
        <v>10167</v>
      </c>
      <c r="B66" s="11" t="s">
        <v>10168</v>
      </c>
      <c r="C66" s="20">
        <v>2014</v>
      </c>
      <c r="D66" s="20">
        <v>2014</v>
      </c>
      <c r="E66" s="20">
        <v>2014</v>
      </c>
      <c r="F66" s="20">
        <v>2014</v>
      </c>
      <c r="G66" s="20">
        <v>2014</v>
      </c>
      <c r="H66" s="20">
        <v>2014</v>
      </c>
      <c r="I66" s="20">
        <v>2014</v>
      </c>
      <c r="J66" s="20">
        <v>2015</v>
      </c>
      <c r="K66" s="20">
        <v>2015</v>
      </c>
      <c r="L66" s="20">
        <v>2015</v>
      </c>
      <c r="M66" s="22">
        <v>2016</v>
      </c>
      <c r="N66" s="22">
        <v>2016</v>
      </c>
      <c r="O66" s="22">
        <v>2015</v>
      </c>
      <c r="P66" s="22">
        <v>2015</v>
      </c>
      <c r="Q66" s="22">
        <v>2014</v>
      </c>
      <c r="R66" s="22" t="s">
        <v>17</v>
      </c>
      <c r="S66" s="22">
        <v>2016</v>
      </c>
      <c r="T66" s="22">
        <v>2013</v>
      </c>
      <c r="U66" s="22">
        <v>2014</v>
      </c>
      <c r="V66" s="22" t="s">
        <v>17</v>
      </c>
      <c r="W66" s="22">
        <v>2015</v>
      </c>
      <c r="X66" s="22">
        <v>2005</v>
      </c>
      <c r="Y66" s="22">
        <v>2012</v>
      </c>
      <c r="Z66" s="22">
        <v>2014</v>
      </c>
      <c r="AA66" s="22">
        <v>2014</v>
      </c>
      <c r="AB66" s="22" t="s">
        <v>17</v>
      </c>
      <c r="AC66" s="22">
        <v>2014</v>
      </c>
      <c r="AD66" s="22">
        <v>2015</v>
      </c>
      <c r="AE66" s="22" t="s">
        <v>17</v>
      </c>
      <c r="AF66" s="22">
        <v>2014</v>
      </c>
      <c r="AG66" s="21">
        <v>2011</v>
      </c>
      <c r="AH66" s="22">
        <v>2014</v>
      </c>
      <c r="AI66" s="22">
        <v>2015</v>
      </c>
      <c r="AJ66" s="22">
        <v>2016</v>
      </c>
      <c r="AK66" s="23" t="s">
        <v>17</v>
      </c>
      <c r="AL66" s="23">
        <v>2015</v>
      </c>
      <c r="AM66" s="22">
        <v>2015</v>
      </c>
      <c r="AN66" s="22">
        <v>2014</v>
      </c>
      <c r="AO66" s="22">
        <v>2014</v>
      </c>
      <c r="AP66" s="22">
        <v>2014</v>
      </c>
      <c r="AQ66" s="22">
        <v>2014</v>
      </c>
      <c r="AR66" s="22">
        <v>2015</v>
      </c>
      <c r="AS66" s="22">
        <v>2014</v>
      </c>
      <c r="AT66" s="22">
        <v>2015</v>
      </c>
      <c r="AU66" s="22">
        <v>2012</v>
      </c>
      <c r="AV66" s="22" t="s">
        <v>17</v>
      </c>
      <c r="AW66" s="22">
        <v>2014</v>
      </c>
      <c r="AX66" s="22">
        <v>2014</v>
      </c>
      <c r="AY66" s="22">
        <v>2014</v>
      </c>
      <c r="AZ66" s="22">
        <v>2015</v>
      </c>
      <c r="BA66" s="22">
        <v>2015</v>
      </c>
      <c r="BB66" s="22">
        <v>2015</v>
      </c>
      <c r="BC66" s="22">
        <v>2015</v>
      </c>
      <c r="BD66" s="22">
        <v>2014</v>
      </c>
      <c r="BE66" s="22">
        <v>2014</v>
      </c>
      <c r="BF66" s="10"/>
    </row>
    <row r="67" spans="1:58" x14ac:dyDescent="0.35">
      <c r="A67" s="16" t="s">
        <v>10198</v>
      </c>
      <c r="B67" s="11" t="s">
        <v>10199</v>
      </c>
      <c r="C67" s="20">
        <v>2014</v>
      </c>
      <c r="D67" s="20">
        <v>2014</v>
      </c>
      <c r="E67" s="20">
        <v>2014</v>
      </c>
      <c r="F67" s="20">
        <v>2014</v>
      </c>
      <c r="G67" s="20">
        <v>2014</v>
      </c>
      <c r="H67" s="20">
        <v>2014</v>
      </c>
      <c r="I67" s="20">
        <v>2014</v>
      </c>
      <c r="J67" s="20">
        <v>2015</v>
      </c>
      <c r="K67" s="20">
        <v>2015</v>
      </c>
      <c r="L67" s="20">
        <v>2015</v>
      </c>
      <c r="M67" s="22">
        <v>2016</v>
      </c>
      <c r="N67" s="22">
        <v>2016</v>
      </c>
      <c r="O67" s="22">
        <v>2015</v>
      </c>
      <c r="P67" s="22">
        <v>2015</v>
      </c>
      <c r="Q67" s="22">
        <v>2014</v>
      </c>
      <c r="R67" s="22">
        <v>2011</v>
      </c>
      <c r="S67" s="22">
        <v>2016</v>
      </c>
      <c r="T67" s="22">
        <v>2013</v>
      </c>
      <c r="U67" s="22">
        <v>2014</v>
      </c>
      <c r="V67" s="22">
        <v>2014</v>
      </c>
      <c r="W67" s="22">
        <v>2015</v>
      </c>
      <c r="X67" s="22">
        <v>2014</v>
      </c>
      <c r="Y67" s="22">
        <v>2010</v>
      </c>
      <c r="Z67" s="22">
        <v>2014</v>
      </c>
      <c r="AA67" s="22">
        <v>2014</v>
      </c>
      <c r="AB67" s="22">
        <v>2014</v>
      </c>
      <c r="AC67" s="22">
        <v>2014</v>
      </c>
      <c r="AD67" s="22">
        <v>2015</v>
      </c>
      <c r="AE67" s="22">
        <v>2012</v>
      </c>
      <c r="AF67" s="22">
        <v>2014</v>
      </c>
      <c r="AG67" s="21">
        <v>2005</v>
      </c>
      <c r="AH67" s="22">
        <v>2014</v>
      </c>
      <c r="AI67" s="22">
        <v>2015</v>
      </c>
      <c r="AJ67" s="22">
        <v>2016</v>
      </c>
      <c r="AK67" s="23" t="s">
        <v>17</v>
      </c>
      <c r="AL67" s="23">
        <v>2015</v>
      </c>
      <c r="AM67" s="22">
        <v>2015</v>
      </c>
      <c r="AN67" s="22">
        <v>2014</v>
      </c>
      <c r="AO67" s="22">
        <v>2014</v>
      </c>
      <c r="AP67" s="22">
        <v>2014</v>
      </c>
      <c r="AQ67" s="22">
        <v>2014</v>
      </c>
      <c r="AR67" s="22">
        <v>2015</v>
      </c>
      <c r="AS67" s="22">
        <v>2014</v>
      </c>
      <c r="AT67" s="22">
        <v>2015</v>
      </c>
      <c r="AU67" s="22">
        <v>2012</v>
      </c>
      <c r="AV67" s="22">
        <v>2010</v>
      </c>
      <c r="AW67" s="22">
        <v>2014</v>
      </c>
      <c r="AX67" s="22">
        <v>2014</v>
      </c>
      <c r="AY67" s="22">
        <v>2014</v>
      </c>
      <c r="AZ67" s="22">
        <v>2015</v>
      </c>
      <c r="BA67" s="22">
        <v>2015</v>
      </c>
      <c r="BB67" s="22">
        <v>2015</v>
      </c>
      <c r="BC67" s="22">
        <v>2015</v>
      </c>
      <c r="BD67" s="22">
        <v>2014</v>
      </c>
      <c r="BE67" s="22">
        <v>2014</v>
      </c>
      <c r="BF67" s="10"/>
    </row>
    <row r="68" spans="1:58" x14ac:dyDescent="0.35">
      <c r="A68" s="16" t="s">
        <v>69</v>
      </c>
      <c r="B68" s="11" t="s">
        <v>10208</v>
      </c>
      <c r="C68" s="20">
        <v>2014</v>
      </c>
      <c r="D68" s="20">
        <v>2014</v>
      </c>
      <c r="E68" s="20">
        <v>2014</v>
      </c>
      <c r="F68" s="20">
        <v>2014</v>
      </c>
      <c r="G68" s="20">
        <v>2014</v>
      </c>
      <c r="H68" s="20">
        <v>2014</v>
      </c>
      <c r="I68" s="20">
        <v>2014</v>
      </c>
      <c r="J68" s="20">
        <v>2015</v>
      </c>
      <c r="K68" s="20">
        <v>2015</v>
      </c>
      <c r="L68" s="20">
        <v>2015</v>
      </c>
      <c r="M68" s="22">
        <v>2016</v>
      </c>
      <c r="N68" s="22">
        <v>2016</v>
      </c>
      <c r="O68" s="22">
        <v>2015</v>
      </c>
      <c r="P68" s="22">
        <v>2015</v>
      </c>
      <c r="Q68" s="22">
        <v>2014</v>
      </c>
      <c r="R68" s="22" t="s">
        <v>17</v>
      </c>
      <c r="S68" s="22">
        <v>2016</v>
      </c>
      <c r="T68" s="22">
        <v>2013</v>
      </c>
      <c r="U68" s="22">
        <v>2014</v>
      </c>
      <c r="V68" s="22" t="s">
        <v>17</v>
      </c>
      <c r="W68" s="22">
        <v>2015</v>
      </c>
      <c r="X68" s="22" t="s">
        <v>17</v>
      </c>
      <c r="Y68" s="22">
        <v>2010</v>
      </c>
      <c r="Z68" s="22">
        <v>2014</v>
      </c>
      <c r="AA68" s="22">
        <v>2014</v>
      </c>
      <c r="AB68" s="22" t="s">
        <v>17</v>
      </c>
      <c r="AC68" s="22">
        <v>2014</v>
      </c>
      <c r="AD68" s="22">
        <v>2015</v>
      </c>
      <c r="AE68" s="22" t="s">
        <v>17</v>
      </c>
      <c r="AF68" s="22">
        <v>2014</v>
      </c>
      <c r="AG68" s="21">
        <v>2012</v>
      </c>
      <c r="AH68" s="22">
        <v>2014</v>
      </c>
      <c r="AI68" s="22">
        <v>2015</v>
      </c>
      <c r="AJ68" s="22">
        <v>2016</v>
      </c>
      <c r="AK68" s="23" t="s">
        <v>17</v>
      </c>
      <c r="AL68" s="23">
        <v>2015</v>
      </c>
      <c r="AM68" s="22">
        <v>2015</v>
      </c>
      <c r="AN68" s="22">
        <v>2014</v>
      </c>
      <c r="AO68" s="22">
        <v>2014</v>
      </c>
      <c r="AP68" s="22">
        <v>2014</v>
      </c>
      <c r="AQ68" s="22">
        <v>2014</v>
      </c>
      <c r="AR68" s="22">
        <v>2015</v>
      </c>
      <c r="AS68" s="22">
        <v>2014</v>
      </c>
      <c r="AT68" s="22">
        <v>2015</v>
      </c>
      <c r="AU68" s="22">
        <v>2012</v>
      </c>
      <c r="AV68" s="22">
        <v>2013</v>
      </c>
      <c r="AW68" s="22">
        <v>2014</v>
      </c>
      <c r="AX68" s="22">
        <v>2014</v>
      </c>
      <c r="AY68" s="22">
        <v>2014</v>
      </c>
      <c r="AZ68" s="22">
        <v>2015</v>
      </c>
      <c r="BA68" s="22">
        <v>2015</v>
      </c>
      <c r="BB68" s="22">
        <v>2015</v>
      </c>
      <c r="BC68" s="22">
        <v>2015</v>
      </c>
      <c r="BD68" s="22">
        <v>2014</v>
      </c>
      <c r="BE68" s="22">
        <v>2014</v>
      </c>
      <c r="BF68" s="10"/>
    </row>
    <row r="69" spans="1:58" x14ac:dyDescent="0.35">
      <c r="A69" s="16" t="s">
        <v>10209</v>
      </c>
      <c r="B69" s="11" t="s">
        <v>10210</v>
      </c>
      <c r="C69" s="20">
        <v>2014</v>
      </c>
      <c r="D69" s="20">
        <v>2014</v>
      </c>
      <c r="E69" s="20">
        <v>2014</v>
      </c>
      <c r="F69" s="20">
        <v>2014</v>
      </c>
      <c r="G69" s="20">
        <v>2014</v>
      </c>
      <c r="H69" s="20">
        <v>2014</v>
      </c>
      <c r="I69" s="20">
        <v>2014</v>
      </c>
      <c r="J69" s="20">
        <v>2015</v>
      </c>
      <c r="K69" s="20">
        <v>2015</v>
      </c>
      <c r="L69" s="20">
        <v>2015</v>
      </c>
      <c r="M69" s="22">
        <v>2016</v>
      </c>
      <c r="N69" s="22">
        <v>2016</v>
      </c>
      <c r="O69" s="22">
        <v>2015</v>
      </c>
      <c r="P69" s="22">
        <v>2015</v>
      </c>
      <c r="Q69" s="22">
        <v>2014</v>
      </c>
      <c r="R69" s="22" t="s">
        <v>17</v>
      </c>
      <c r="S69" s="22">
        <v>2016</v>
      </c>
      <c r="T69" s="22">
        <v>2013</v>
      </c>
      <c r="U69" s="22">
        <v>2014</v>
      </c>
      <c r="V69" s="22">
        <v>2014</v>
      </c>
      <c r="W69" s="22">
        <v>2015</v>
      </c>
      <c r="X69" s="22" t="s">
        <v>17</v>
      </c>
      <c r="Y69" s="22" t="s">
        <v>17</v>
      </c>
      <c r="Z69" s="22">
        <v>2014</v>
      </c>
      <c r="AA69" s="22">
        <v>2014</v>
      </c>
      <c r="AB69" s="22" t="s">
        <v>17</v>
      </c>
      <c r="AC69" s="22">
        <v>2014</v>
      </c>
      <c r="AD69" s="22">
        <v>2015</v>
      </c>
      <c r="AE69" s="22" t="s">
        <v>17</v>
      </c>
      <c r="AF69" s="22" t="s">
        <v>17</v>
      </c>
      <c r="AG69" s="21" t="s">
        <v>17</v>
      </c>
      <c r="AH69" s="22">
        <v>2014</v>
      </c>
      <c r="AI69" s="22">
        <v>2015</v>
      </c>
      <c r="AJ69" s="22">
        <v>2016</v>
      </c>
      <c r="AK69" s="23" t="s">
        <v>17</v>
      </c>
      <c r="AL69" s="23">
        <v>2015</v>
      </c>
      <c r="AM69" s="22">
        <v>2015</v>
      </c>
      <c r="AN69" s="22">
        <v>2014</v>
      </c>
      <c r="AO69" s="22">
        <v>2014</v>
      </c>
      <c r="AP69" s="22">
        <v>2014</v>
      </c>
      <c r="AQ69" s="22" t="s">
        <v>17</v>
      </c>
      <c r="AR69" s="22">
        <v>2011</v>
      </c>
      <c r="AS69" s="22">
        <v>2014</v>
      </c>
      <c r="AT69" s="22" t="s">
        <v>17</v>
      </c>
      <c r="AU69" s="22">
        <v>2012</v>
      </c>
      <c r="AV69" s="22" t="s">
        <v>17</v>
      </c>
      <c r="AW69" s="22">
        <v>2014</v>
      </c>
      <c r="AX69" s="22">
        <v>2014</v>
      </c>
      <c r="AY69" s="22">
        <v>2014</v>
      </c>
      <c r="AZ69" s="22">
        <v>2015</v>
      </c>
      <c r="BA69" s="22">
        <v>2015</v>
      </c>
      <c r="BB69" s="22">
        <v>2015</v>
      </c>
      <c r="BC69" s="22">
        <v>2015</v>
      </c>
      <c r="BD69" s="22">
        <v>2014</v>
      </c>
      <c r="BE69" s="22">
        <v>2014</v>
      </c>
      <c r="BF69" s="10"/>
    </row>
    <row r="70" spans="1:58" x14ac:dyDescent="0.35">
      <c r="A70" s="16" t="s">
        <v>1018</v>
      </c>
      <c r="B70" s="11" t="s">
        <v>10213</v>
      </c>
      <c r="C70" s="20">
        <v>2014</v>
      </c>
      <c r="D70" s="20">
        <v>2014</v>
      </c>
      <c r="E70" s="20">
        <v>2014</v>
      </c>
      <c r="F70" s="20">
        <v>2014</v>
      </c>
      <c r="G70" s="20">
        <v>2014</v>
      </c>
      <c r="H70" s="20">
        <v>2014</v>
      </c>
      <c r="I70" s="20">
        <v>2014</v>
      </c>
      <c r="J70" s="20">
        <v>2015</v>
      </c>
      <c r="K70" s="20">
        <v>2015</v>
      </c>
      <c r="L70" s="20">
        <v>2015</v>
      </c>
      <c r="M70" s="22">
        <v>2016</v>
      </c>
      <c r="N70" s="22">
        <v>2016</v>
      </c>
      <c r="O70" s="22">
        <v>2015</v>
      </c>
      <c r="P70" s="22">
        <v>2015</v>
      </c>
      <c r="Q70" s="22">
        <v>2014</v>
      </c>
      <c r="R70" s="22" t="s">
        <v>17</v>
      </c>
      <c r="S70" s="22">
        <v>2016</v>
      </c>
      <c r="T70" s="22">
        <v>2013</v>
      </c>
      <c r="U70" s="22">
        <v>2014</v>
      </c>
      <c r="V70" s="22">
        <v>2014</v>
      </c>
      <c r="W70" s="22">
        <v>2015</v>
      </c>
      <c r="X70" s="22">
        <v>2009</v>
      </c>
      <c r="Y70" s="22">
        <v>2009</v>
      </c>
      <c r="Z70" s="22">
        <v>2014</v>
      </c>
      <c r="AA70" s="22">
        <v>2014</v>
      </c>
      <c r="AB70" s="22">
        <v>2014</v>
      </c>
      <c r="AC70" s="22">
        <v>2014</v>
      </c>
      <c r="AD70" s="22">
        <v>2015</v>
      </c>
      <c r="AE70" s="22">
        <v>2012</v>
      </c>
      <c r="AF70" s="22">
        <v>2014</v>
      </c>
      <c r="AG70" s="21">
        <v>2011</v>
      </c>
      <c r="AH70" s="22">
        <v>2014</v>
      </c>
      <c r="AI70" s="22">
        <v>2015</v>
      </c>
      <c r="AJ70" s="22">
        <v>2016</v>
      </c>
      <c r="AK70" s="23">
        <v>2015</v>
      </c>
      <c r="AL70" s="23">
        <v>2015</v>
      </c>
      <c r="AM70" s="22">
        <v>2015</v>
      </c>
      <c r="AN70" s="22">
        <v>2014</v>
      </c>
      <c r="AO70" s="22">
        <v>2014</v>
      </c>
      <c r="AP70" s="22">
        <v>2014</v>
      </c>
      <c r="AQ70" s="22">
        <v>2014</v>
      </c>
      <c r="AR70" s="22">
        <v>2015</v>
      </c>
      <c r="AS70" s="22">
        <v>2014</v>
      </c>
      <c r="AT70" s="22">
        <v>2015</v>
      </c>
      <c r="AU70" s="22">
        <v>2012</v>
      </c>
      <c r="AV70" s="22">
        <v>2013</v>
      </c>
      <c r="AW70" s="22">
        <v>2014</v>
      </c>
      <c r="AX70" s="22">
        <v>2014</v>
      </c>
      <c r="AY70" s="22">
        <v>2014</v>
      </c>
      <c r="AZ70" s="22">
        <v>2015</v>
      </c>
      <c r="BA70" s="22">
        <v>2015</v>
      </c>
      <c r="BB70" s="22">
        <v>2015</v>
      </c>
      <c r="BC70" s="22">
        <v>2015</v>
      </c>
      <c r="BD70" s="22">
        <v>2014</v>
      </c>
      <c r="BE70" s="22">
        <v>2014</v>
      </c>
      <c r="BF70" s="10"/>
    </row>
    <row r="71" spans="1:58" x14ac:dyDescent="0.35">
      <c r="A71" s="16" t="s">
        <v>10200</v>
      </c>
      <c r="B71" s="11" t="s">
        <v>10201</v>
      </c>
      <c r="C71" s="20">
        <v>2014</v>
      </c>
      <c r="D71" s="20">
        <v>2014</v>
      </c>
      <c r="E71" s="20">
        <v>2014</v>
      </c>
      <c r="F71" s="20">
        <v>2014</v>
      </c>
      <c r="G71" s="20">
        <v>2014</v>
      </c>
      <c r="H71" s="20">
        <v>2014</v>
      </c>
      <c r="I71" s="20">
        <v>2014</v>
      </c>
      <c r="J71" s="20">
        <v>2015</v>
      </c>
      <c r="K71" s="20">
        <v>2015</v>
      </c>
      <c r="L71" s="20">
        <v>2015</v>
      </c>
      <c r="M71" s="22">
        <v>2016</v>
      </c>
      <c r="N71" s="22">
        <v>2016</v>
      </c>
      <c r="O71" s="22">
        <v>2015</v>
      </c>
      <c r="P71" s="22">
        <v>2015</v>
      </c>
      <c r="Q71" s="22">
        <v>2014</v>
      </c>
      <c r="R71" s="22">
        <v>2012</v>
      </c>
      <c r="S71" s="22">
        <v>2016</v>
      </c>
      <c r="T71" s="22">
        <v>2013</v>
      </c>
      <c r="U71" s="22">
        <v>2014</v>
      </c>
      <c r="V71" s="22">
        <v>2014</v>
      </c>
      <c r="W71" s="22">
        <v>2015</v>
      </c>
      <c r="X71" s="22">
        <v>2012</v>
      </c>
      <c r="Y71" s="22">
        <v>2010</v>
      </c>
      <c r="Z71" s="22">
        <v>2014</v>
      </c>
      <c r="AA71" s="22">
        <v>2014</v>
      </c>
      <c r="AB71" s="22">
        <v>2014</v>
      </c>
      <c r="AC71" s="22">
        <v>2014</v>
      </c>
      <c r="AD71" s="22">
        <v>2015</v>
      </c>
      <c r="AE71" s="22">
        <v>2012</v>
      </c>
      <c r="AF71" s="22" t="s">
        <v>17</v>
      </c>
      <c r="AG71" s="21">
        <v>2012</v>
      </c>
      <c r="AH71" s="22">
        <v>2014</v>
      </c>
      <c r="AI71" s="22">
        <v>2015</v>
      </c>
      <c r="AJ71" s="22">
        <v>2016</v>
      </c>
      <c r="AK71" s="23" t="s">
        <v>17</v>
      </c>
      <c r="AL71" s="23">
        <v>2015</v>
      </c>
      <c r="AM71" s="22">
        <v>2015</v>
      </c>
      <c r="AN71" s="22">
        <v>2014</v>
      </c>
      <c r="AO71" s="22">
        <v>2014</v>
      </c>
      <c r="AP71" s="22">
        <v>2013</v>
      </c>
      <c r="AQ71" s="22">
        <v>2013</v>
      </c>
      <c r="AR71" s="22">
        <v>2015</v>
      </c>
      <c r="AS71" s="22">
        <v>2014</v>
      </c>
      <c r="AT71" s="22">
        <v>2015</v>
      </c>
      <c r="AU71" s="22">
        <v>2012</v>
      </c>
      <c r="AV71" s="22">
        <v>2010</v>
      </c>
      <c r="AW71" s="22">
        <v>2014</v>
      </c>
      <c r="AX71" s="22">
        <v>2014</v>
      </c>
      <c r="AY71" s="22">
        <v>2014</v>
      </c>
      <c r="AZ71" s="22">
        <v>2015</v>
      </c>
      <c r="BA71" s="22">
        <v>2015</v>
      </c>
      <c r="BB71" s="22">
        <v>2015</v>
      </c>
      <c r="BC71" s="22">
        <v>2015</v>
      </c>
      <c r="BD71" s="22">
        <v>2014</v>
      </c>
      <c r="BE71" s="22">
        <v>2014</v>
      </c>
      <c r="BF71" s="10"/>
    </row>
    <row r="72" spans="1:58" x14ac:dyDescent="0.35">
      <c r="A72" s="16" t="s">
        <v>10204</v>
      </c>
      <c r="B72" s="11" t="s">
        <v>10205</v>
      </c>
      <c r="C72" s="20">
        <v>2014</v>
      </c>
      <c r="D72" s="20">
        <v>2014</v>
      </c>
      <c r="E72" s="20">
        <v>2014</v>
      </c>
      <c r="F72" s="20">
        <v>2014</v>
      </c>
      <c r="G72" s="20">
        <v>2014</v>
      </c>
      <c r="H72" s="20">
        <v>2014</v>
      </c>
      <c r="I72" s="20">
        <v>2014</v>
      </c>
      <c r="J72" s="20">
        <v>2015</v>
      </c>
      <c r="K72" s="20">
        <v>2015</v>
      </c>
      <c r="L72" s="20">
        <v>2015</v>
      </c>
      <c r="M72" s="22">
        <v>2016</v>
      </c>
      <c r="N72" s="22">
        <v>2016</v>
      </c>
      <c r="O72" s="22">
        <v>2015</v>
      </c>
      <c r="P72" s="22">
        <v>2015</v>
      </c>
      <c r="Q72" s="22">
        <v>2014</v>
      </c>
      <c r="R72" s="22">
        <v>2006</v>
      </c>
      <c r="S72" s="22">
        <v>2016</v>
      </c>
      <c r="T72" s="22">
        <v>2013</v>
      </c>
      <c r="U72" s="22">
        <v>2014</v>
      </c>
      <c r="V72" s="22">
        <v>2014</v>
      </c>
      <c r="W72" s="22">
        <v>2015</v>
      </c>
      <c r="X72" s="22">
        <v>2014</v>
      </c>
      <c r="Y72" s="22">
        <v>2010</v>
      </c>
      <c r="Z72" s="22">
        <v>2014</v>
      </c>
      <c r="AA72" s="22">
        <v>2014</v>
      </c>
      <c r="AB72" s="22">
        <v>2014</v>
      </c>
      <c r="AC72" s="22">
        <v>2014</v>
      </c>
      <c r="AD72" s="22">
        <v>2015</v>
      </c>
      <c r="AE72" s="22">
        <v>2012</v>
      </c>
      <c r="AF72" s="22" t="s">
        <v>17</v>
      </c>
      <c r="AG72" s="21">
        <v>2010</v>
      </c>
      <c r="AH72" s="22">
        <v>2014</v>
      </c>
      <c r="AI72" s="22">
        <v>2015</v>
      </c>
      <c r="AJ72" s="22">
        <v>2016</v>
      </c>
      <c r="AK72" s="23" t="s">
        <v>17</v>
      </c>
      <c r="AL72" s="23">
        <v>2015</v>
      </c>
      <c r="AM72" s="22">
        <v>2015</v>
      </c>
      <c r="AN72" s="22">
        <v>2014</v>
      </c>
      <c r="AO72" s="22">
        <v>2014</v>
      </c>
      <c r="AP72" s="22" t="s">
        <v>17</v>
      </c>
      <c r="AQ72" s="22" t="s">
        <v>17</v>
      </c>
      <c r="AR72" s="22">
        <v>2015</v>
      </c>
      <c r="AS72" s="22">
        <v>2014</v>
      </c>
      <c r="AT72" s="22">
        <v>2015</v>
      </c>
      <c r="AU72" s="22">
        <v>2012</v>
      </c>
      <c r="AV72" s="22">
        <v>2013</v>
      </c>
      <c r="AW72" s="22">
        <v>2014</v>
      </c>
      <c r="AX72" s="22">
        <v>2014</v>
      </c>
      <c r="AY72" s="22">
        <v>2014</v>
      </c>
      <c r="AZ72" s="22">
        <v>2015</v>
      </c>
      <c r="BA72" s="22">
        <v>2015</v>
      </c>
      <c r="BB72" s="22">
        <v>2015</v>
      </c>
      <c r="BC72" s="22">
        <v>2015</v>
      </c>
      <c r="BD72" s="22">
        <v>2014</v>
      </c>
      <c r="BE72" s="22">
        <v>2014</v>
      </c>
      <c r="BF72" s="10"/>
    </row>
    <row r="73" spans="1:58" x14ac:dyDescent="0.35">
      <c r="A73" s="16" t="s">
        <v>10218</v>
      </c>
      <c r="B73" s="11" t="s">
        <v>10219</v>
      </c>
      <c r="C73" s="20">
        <v>2014</v>
      </c>
      <c r="D73" s="20">
        <v>2014</v>
      </c>
      <c r="E73" s="20">
        <v>2014</v>
      </c>
      <c r="F73" s="20">
        <v>2014</v>
      </c>
      <c r="G73" s="20">
        <v>2014</v>
      </c>
      <c r="H73" s="20">
        <v>2014</v>
      </c>
      <c r="I73" s="20">
        <v>2014</v>
      </c>
      <c r="J73" s="20">
        <v>2015</v>
      </c>
      <c r="K73" s="20">
        <v>2015</v>
      </c>
      <c r="L73" s="20">
        <v>2015</v>
      </c>
      <c r="M73" s="22">
        <v>2016</v>
      </c>
      <c r="N73" s="22">
        <v>2016</v>
      </c>
      <c r="O73" s="22">
        <v>2015</v>
      </c>
      <c r="P73" s="22">
        <v>2015</v>
      </c>
      <c r="Q73" s="22">
        <v>2014</v>
      </c>
      <c r="R73" s="22">
        <v>2009</v>
      </c>
      <c r="S73" s="22">
        <v>2016</v>
      </c>
      <c r="T73" s="22">
        <v>2013</v>
      </c>
      <c r="U73" s="22">
        <v>2014</v>
      </c>
      <c r="V73" s="22">
        <v>2014</v>
      </c>
      <c r="W73" s="22">
        <v>2015</v>
      </c>
      <c r="X73" s="22">
        <v>2014</v>
      </c>
      <c r="Y73" s="22">
        <v>2010</v>
      </c>
      <c r="Z73" s="22">
        <v>2014</v>
      </c>
      <c r="AA73" s="22">
        <v>2014</v>
      </c>
      <c r="AB73" s="22">
        <v>2014</v>
      </c>
      <c r="AC73" s="22">
        <v>2014</v>
      </c>
      <c r="AD73" s="22">
        <v>2015</v>
      </c>
      <c r="AE73" s="22">
        <v>2012</v>
      </c>
      <c r="AF73" s="22">
        <v>2014</v>
      </c>
      <c r="AG73" s="21" t="s">
        <v>17</v>
      </c>
      <c r="AH73" s="22">
        <v>2014</v>
      </c>
      <c r="AI73" s="22">
        <v>2015</v>
      </c>
      <c r="AJ73" s="22">
        <v>2016</v>
      </c>
      <c r="AK73" s="23" t="s">
        <v>17</v>
      </c>
      <c r="AL73" s="23">
        <v>2015</v>
      </c>
      <c r="AM73" s="22">
        <v>2015</v>
      </c>
      <c r="AN73" s="22">
        <v>2014</v>
      </c>
      <c r="AO73" s="22">
        <v>2014</v>
      </c>
      <c r="AP73" s="22" t="s">
        <v>17</v>
      </c>
      <c r="AQ73" s="22" t="s">
        <v>17</v>
      </c>
      <c r="AR73" s="22" t="s">
        <v>17</v>
      </c>
      <c r="AS73" s="22">
        <v>2014</v>
      </c>
      <c r="AT73" s="22">
        <v>2015</v>
      </c>
      <c r="AU73" s="22">
        <v>2012</v>
      </c>
      <c r="AV73" s="22">
        <v>2009</v>
      </c>
      <c r="AW73" s="22">
        <v>2014</v>
      </c>
      <c r="AX73" s="22">
        <v>2014</v>
      </c>
      <c r="AY73" s="22">
        <v>2014</v>
      </c>
      <c r="AZ73" s="22">
        <v>2015</v>
      </c>
      <c r="BA73" s="22">
        <v>2015</v>
      </c>
      <c r="BB73" s="22">
        <v>2015</v>
      </c>
      <c r="BC73" s="22">
        <v>2015</v>
      </c>
      <c r="BD73" s="22">
        <v>2014</v>
      </c>
      <c r="BE73" s="22">
        <v>2014</v>
      </c>
      <c r="BF73" s="10"/>
    </row>
    <row r="74" spans="1:58" x14ac:dyDescent="0.35">
      <c r="A74" s="16" t="s">
        <v>1003</v>
      </c>
      <c r="B74" s="11" t="s">
        <v>10225</v>
      </c>
      <c r="C74" s="20">
        <v>2014</v>
      </c>
      <c r="D74" s="20">
        <v>2014</v>
      </c>
      <c r="E74" s="20">
        <v>2014</v>
      </c>
      <c r="F74" s="20">
        <v>2014</v>
      </c>
      <c r="G74" s="20">
        <v>2014</v>
      </c>
      <c r="H74" s="20">
        <v>2014</v>
      </c>
      <c r="I74" s="20">
        <v>2014</v>
      </c>
      <c r="J74" s="20">
        <v>2015</v>
      </c>
      <c r="K74" s="20">
        <v>2015</v>
      </c>
      <c r="L74" s="20">
        <v>2015</v>
      </c>
      <c r="M74" s="22">
        <v>2016</v>
      </c>
      <c r="N74" s="22">
        <v>2016</v>
      </c>
      <c r="O74" s="22">
        <v>2015</v>
      </c>
      <c r="P74" s="22">
        <v>2015</v>
      </c>
      <c r="Q74" s="22">
        <v>2014</v>
      </c>
      <c r="R74" s="22">
        <v>2012</v>
      </c>
      <c r="S74" s="22">
        <v>2016</v>
      </c>
      <c r="T74" s="22">
        <v>2013</v>
      </c>
      <c r="U74" s="22">
        <v>2014</v>
      </c>
      <c r="V74" s="22">
        <v>2014</v>
      </c>
      <c r="W74" s="22">
        <v>2015</v>
      </c>
      <c r="X74" s="22">
        <v>2012</v>
      </c>
      <c r="Y74" s="22">
        <v>2014</v>
      </c>
      <c r="Z74" s="22">
        <v>2014</v>
      </c>
      <c r="AA74" s="22">
        <v>2014</v>
      </c>
      <c r="AB74" s="22">
        <v>2014</v>
      </c>
      <c r="AC74" s="22">
        <v>2014</v>
      </c>
      <c r="AD74" s="22">
        <v>2015</v>
      </c>
      <c r="AE74" s="22">
        <v>2012</v>
      </c>
      <c r="AF74" s="22">
        <v>2014</v>
      </c>
      <c r="AG74" s="21">
        <v>2012</v>
      </c>
      <c r="AH74" s="22">
        <v>2014</v>
      </c>
      <c r="AI74" s="22">
        <v>2015</v>
      </c>
      <c r="AJ74" s="22">
        <v>2016</v>
      </c>
      <c r="AK74" s="23">
        <v>2016</v>
      </c>
      <c r="AL74" s="23">
        <v>2015</v>
      </c>
      <c r="AM74" s="22">
        <v>2015</v>
      </c>
      <c r="AN74" s="22">
        <v>2014</v>
      </c>
      <c r="AO74" s="22">
        <v>2014</v>
      </c>
      <c r="AP74" s="22">
        <v>2014</v>
      </c>
      <c r="AQ74" s="22">
        <v>2014</v>
      </c>
      <c r="AR74" s="22">
        <v>2011</v>
      </c>
      <c r="AS74" s="22">
        <v>2014</v>
      </c>
      <c r="AT74" s="22">
        <v>2015</v>
      </c>
      <c r="AU74" s="22">
        <v>2012</v>
      </c>
      <c r="AV74" s="22">
        <v>2006</v>
      </c>
      <c r="AW74" s="22">
        <v>2014</v>
      </c>
      <c r="AX74" s="22">
        <v>2014</v>
      </c>
      <c r="AY74" s="22">
        <v>2014</v>
      </c>
      <c r="AZ74" s="22">
        <v>2015</v>
      </c>
      <c r="BA74" s="22">
        <v>2015</v>
      </c>
      <c r="BB74" s="22">
        <v>2015</v>
      </c>
      <c r="BC74" s="22">
        <v>2015</v>
      </c>
      <c r="BD74" s="22">
        <v>2014</v>
      </c>
      <c r="BE74" s="22">
        <v>2014</v>
      </c>
      <c r="BF74" s="10"/>
    </row>
    <row r="75" spans="1:58" x14ac:dyDescent="0.35">
      <c r="A75" s="16" t="s">
        <v>1023</v>
      </c>
      <c r="B75" s="11" t="s">
        <v>10222</v>
      </c>
      <c r="C75" s="20">
        <v>2014</v>
      </c>
      <c r="D75" s="20">
        <v>2014</v>
      </c>
      <c r="E75" s="20">
        <v>2014</v>
      </c>
      <c r="F75" s="20">
        <v>2014</v>
      </c>
      <c r="G75" s="20">
        <v>2014</v>
      </c>
      <c r="H75" s="20">
        <v>2014</v>
      </c>
      <c r="I75" s="20">
        <v>2014</v>
      </c>
      <c r="J75" s="20">
        <v>2015</v>
      </c>
      <c r="K75" s="20">
        <v>2015</v>
      </c>
      <c r="L75" s="20">
        <v>2015</v>
      </c>
      <c r="M75" s="22">
        <v>2016</v>
      </c>
      <c r="N75" s="22">
        <v>2016</v>
      </c>
      <c r="O75" s="22">
        <v>2015</v>
      </c>
      <c r="P75" s="22">
        <v>2015</v>
      </c>
      <c r="Q75" s="22">
        <v>2014</v>
      </c>
      <c r="R75" s="22">
        <v>2012</v>
      </c>
      <c r="S75" s="22">
        <v>2016</v>
      </c>
      <c r="T75" s="22">
        <v>2013</v>
      </c>
      <c r="U75" s="22">
        <v>2014</v>
      </c>
      <c r="V75" s="22">
        <v>2014</v>
      </c>
      <c r="W75" s="22">
        <v>2015</v>
      </c>
      <c r="X75" s="22">
        <v>2012</v>
      </c>
      <c r="Y75" s="22" t="s">
        <v>17</v>
      </c>
      <c r="Z75" s="22">
        <v>2014</v>
      </c>
      <c r="AA75" s="22">
        <v>2014</v>
      </c>
      <c r="AB75" s="22">
        <v>2014</v>
      </c>
      <c r="AC75" s="22">
        <v>2014</v>
      </c>
      <c r="AD75" s="22">
        <v>2015</v>
      </c>
      <c r="AE75" s="22">
        <v>2012</v>
      </c>
      <c r="AF75" s="22">
        <v>2014</v>
      </c>
      <c r="AG75" s="21">
        <v>2013</v>
      </c>
      <c r="AH75" s="22">
        <v>2014</v>
      </c>
      <c r="AI75" s="22">
        <v>2015</v>
      </c>
      <c r="AJ75" s="22">
        <v>2016</v>
      </c>
      <c r="AK75" s="23">
        <v>2015</v>
      </c>
      <c r="AL75" s="23">
        <v>2015</v>
      </c>
      <c r="AM75" s="22">
        <v>2015</v>
      </c>
      <c r="AN75" s="22">
        <v>2014</v>
      </c>
      <c r="AO75" s="22">
        <v>2014</v>
      </c>
      <c r="AP75" s="22">
        <v>2014</v>
      </c>
      <c r="AQ75" s="22">
        <v>2014</v>
      </c>
      <c r="AR75" s="22">
        <v>2011</v>
      </c>
      <c r="AS75" s="22">
        <v>2014</v>
      </c>
      <c r="AT75" s="22">
        <v>2015</v>
      </c>
      <c r="AU75" s="22">
        <v>2012</v>
      </c>
      <c r="AV75" s="22">
        <v>2014</v>
      </c>
      <c r="AW75" s="22">
        <v>2014</v>
      </c>
      <c r="AX75" s="22">
        <v>2014</v>
      </c>
      <c r="AY75" s="22">
        <v>2014</v>
      </c>
      <c r="AZ75" s="22">
        <v>2015</v>
      </c>
      <c r="BA75" s="22">
        <v>2015</v>
      </c>
      <c r="BB75" s="22">
        <v>2015</v>
      </c>
      <c r="BC75" s="22">
        <v>2015</v>
      </c>
      <c r="BD75" s="22">
        <v>2014</v>
      </c>
      <c r="BE75" s="22">
        <v>2014</v>
      </c>
      <c r="BF75" s="10"/>
    </row>
    <row r="76" spans="1:58" x14ac:dyDescent="0.35">
      <c r="A76" s="16" t="s">
        <v>4445</v>
      </c>
      <c r="B76" s="11" t="s">
        <v>10226</v>
      </c>
      <c r="C76" s="20">
        <v>2014</v>
      </c>
      <c r="D76" s="20">
        <v>2014</v>
      </c>
      <c r="E76" s="20">
        <v>2014</v>
      </c>
      <c r="F76" s="20">
        <v>2014</v>
      </c>
      <c r="G76" s="20">
        <v>2014</v>
      </c>
      <c r="H76" s="20">
        <v>2014</v>
      </c>
      <c r="I76" s="20">
        <v>2014</v>
      </c>
      <c r="J76" s="20">
        <v>2015</v>
      </c>
      <c r="K76" s="20">
        <v>2015</v>
      </c>
      <c r="L76" s="20">
        <v>2015</v>
      </c>
      <c r="M76" s="22">
        <v>2016</v>
      </c>
      <c r="N76" s="22">
        <v>2016</v>
      </c>
      <c r="O76" s="22">
        <v>2015</v>
      </c>
      <c r="P76" s="22">
        <v>2015</v>
      </c>
      <c r="Q76" s="22">
        <v>2014</v>
      </c>
      <c r="R76" s="22" t="s">
        <v>17</v>
      </c>
      <c r="S76" s="22">
        <v>2016</v>
      </c>
      <c r="T76" s="22">
        <v>2013</v>
      </c>
      <c r="U76" s="22">
        <v>2014</v>
      </c>
      <c r="V76" s="22" t="s">
        <v>17</v>
      </c>
      <c r="W76" s="22">
        <v>2015</v>
      </c>
      <c r="X76" s="22" t="s">
        <v>17</v>
      </c>
      <c r="Y76" s="22">
        <v>2012</v>
      </c>
      <c r="Z76" s="22">
        <v>2014</v>
      </c>
      <c r="AA76" s="22">
        <v>2014</v>
      </c>
      <c r="AB76" s="22" t="s">
        <v>17</v>
      </c>
      <c r="AC76" s="22">
        <v>2014</v>
      </c>
      <c r="AD76" s="22">
        <v>2015</v>
      </c>
      <c r="AE76" s="22" t="s">
        <v>17</v>
      </c>
      <c r="AF76" s="22">
        <v>2014</v>
      </c>
      <c r="AG76" s="21">
        <v>2012</v>
      </c>
      <c r="AH76" s="22">
        <v>2014</v>
      </c>
      <c r="AI76" s="22">
        <v>2015</v>
      </c>
      <c r="AJ76" s="22">
        <v>2016</v>
      </c>
      <c r="AK76" s="23" t="s">
        <v>17</v>
      </c>
      <c r="AL76" s="23">
        <v>2015</v>
      </c>
      <c r="AM76" s="22">
        <v>2015</v>
      </c>
      <c r="AN76" s="22">
        <v>2014</v>
      </c>
      <c r="AO76" s="22">
        <v>2014</v>
      </c>
      <c r="AP76" s="22">
        <v>2014</v>
      </c>
      <c r="AQ76" s="22">
        <v>2014</v>
      </c>
      <c r="AR76" s="22">
        <v>2015</v>
      </c>
      <c r="AS76" s="22">
        <v>2014</v>
      </c>
      <c r="AT76" s="22">
        <v>2015</v>
      </c>
      <c r="AU76" s="22">
        <v>2012</v>
      </c>
      <c r="AV76" s="22">
        <v>2013</v>
      </c>
      <c r="AW76" s="22">
        <v>2014</v>
      </c>
      <c r="AX76" s="22">
        <v>2014</v>
      </c>
      <c r="AY76" s="22">
        <v>2014</v>
      </c>
      <c r="AZ76" s="22">
        <v>2015</v>
      </c>
      <c r="BA76" s="22">
        <v>2015</v>
      </c>
      <c r="BB76" s="22">
        <v>2015</v>
      </c>
      <c r="BC76" s="22">
        <v>2015</v>
      </c>
      <c r="BD76" s="22">
        <v>2014</v>
      </c>
      <c r="BE76" s="22">
        <v>2014</v>
      </c>
      <c r="BF76" s="10"/>
    </row>
    <row r="77" spans="1:58" x14ac:dyDescent="0.35">
      <c r="A77" s="16" t="s">
        <v>10233</v>
      </c>
      <c r="B77" s="11" t="s">
        <v>10234</v>
      </c>
      <c r="C77" s="20">
        <v>2014</v>
      </c>
      <c r="D77" s="20">
        <v>2014</v>
      </c>
      <c r="E77" s="20">
        <v>2014</v>
      </c>
      <c r="F77" s="20">
        <v>2014</v>
      </c>
      <c r="G77" s="20">
        <v>2014</v>
      </c>
      <c r="H77" s="20">
        <v>2014</v>
      </c>
      <c r="I77" s="20">
        <v>2014</v>
      </c>
      <c r="J77" s="20">
        <v>2015</v>
      </c>
      <c r="K77" s="20">
        <v>2015</v>
      </c>
      <c r="L77" s="20">
        <v>2015</v>
      </c>
      <c r="M77" s="22">
        <v>2016</v>
      </c>
      <c r="N77" s="22">
        <v>2016</v>
      </c>
      <c r="O77" s="22">
        <v>2015</v>
      </c>
      <c r="P77" s="22">
        <v>2015</v>
      </c>
      <c r="Q77" s="22">
        <v>2014</v>
      </c>
      <c r="R77" s="22" t="s">
        <v>17</v>
      </c>
      <c r="S77" s="22">
        <v>2016</v>
      </c>
      <c r="T77" s="22">
        <v>2013</v>
      </c>
      <c r="U77" s="22">
        <v>2014</v>
      </c>
      <c r="V77" s="22" t="s">
        <v>17</v>
      </c>
      <c r="W77" s="22">
        <v>2015</v>
      </c>
      <c r="X77" s="22" t="s">
        <v>17</v>
      </c>
      <c r="Y77" s="22">
        <v>2012</v>
      </c>
      <c r="Z77" s="22">
        <v>2014</v>
      </c>
      <c r="AA77" s="22">
        <v>2014</v>
      </c>
      <c r="AB77" s="22" t="s">
        <v>17</v>
      </c>
      <c r="AC77" s="22">
        <v>2014</v>
      </c>
      <c r="AD77" s="22">
        <v>2015</v>
      </c>
      <c r="AE77" s="22" t="s">
        <v>17</v>
      </c>
      <c r="AF77" s="22">
        <v>2014</v>
      </c>
      <c r="AG77" s="21">
        <v>2012</v>
      </c>
      <c r="AH77" s="22">
        <v>2014</v>
      </c>
      <c r="AI77" s="22">
        <v>2015</v>
      </c>
      <c r="AJ77" s="22">
        <v>2016</v>
      </c>
      <c r="AK77" s="23" t="s">
        <v>17</v>
      </c>
      <c r="AL77" s="23">
        <v>2015</v>
      </c>
      <c r="AM77" s="22">
        <v>2015</v>
      </c>
      <c r="AN77" s="22">
        <v>2014</v>
      </c>
      <c r="AO77" s="22">
        <v>2014</v>
      </c>
      <c r="AP77" s="22">
        <v>2014</v>
      </c>
      <c r="AQ77" s="22">
        <v>2014</v>
      </c>
      <c r="AR77" s="22" t="s">
        <v>17</v>
      </c>
      <c r="AS77" s="22">
        <v>2014</v>
      </c>
      <c r="AT77" s="22">
        <v>2015</v>
      </c>
      <c r="AU77" s="22">
        <v>2012</v>
      </c>
      <c r="AV77" s="22" t="s">
        <v>17</v>
      </c>
      <c r="AW77" s="22">
        <v>2014</v>
      </c>
      <c r="AX77" s="22">
        <v>2014</v>
      </c>
      <c r="AY77" s="22">
        <v>2014</v>
      </c>
      <c r="AZ77" s="22">
        <v>2015</v>
      </c>
      <c r="BA77" s="22">
        <v>2015</v>
      </c>
      <c r="BB77" s="22">
        <v>2015</v>
      </c>
      <c r="BC77" s="22">
        <v>2015</v>
      </c>
      <c r="BD77" s="22">
        <v>2014</v>
      </c>
      <c r="BE77" s="22">
        <v>2014</v>
      </c>
      <c r="BF77" s="10"/>
    </row>
    <row r="78" spans="1:58" x14ac:dyDescent="0.35">
      <c r="A78" s="16" t="s">
        <v>5686</v>
      </c>
      <c r="B78" s="11" t="s">
        <v>10228</v>
      </c>
      <c r="C78" s="20">
        <v>2014</v>
      </c>
      <c r="D78" s="20">
        <v>2014</v>
      </c>
      <c r="E78" s="20">
        <v>2014</v>
      </c>
      <c r="F78" s="20">
        <v>2014</v>
      </c>
      <c r="G78" s="20">
        <v>2014</v>
      </c>
      <c r="H78" s="20">
        <v>2014</v>
      </c>
      <c r="I78" s="20">
        <v>2014</v>
      </c>
      <c r="J78" s="20">
        <v>2015</v>
      </c>
      <c r="K78" s="20">
        <v>2015</v>
      </c>
      <c r="L78" s="20">
        <v>2015</v>
      </c>
      <c r="M78" s="22">
        <v>2016</v>
      </c>
      <c r="N78" s="22">
        <v>2016</v>
      </c>
      <c r="O78" s="22">
        <v>2015</v>
      </c>
      <c r="P78" s="22">
        <v>2015</v>
      </c>
      <c r="Q78" s="22">
        <v>2014</v>
      </c>
      <c r="R78" s="22">
        <v>2006</v>
      </c>
      <c r="S78" s="22">
        <v>2016</v>
      </c>
      <c r="T78" s="22">
        <v>2013</v>
      </c>
      <c r="U78" s="22">
        <v>2014</v>
      </c>
      <c r="V78" s="22">
        <v>2014</v>
      </c>
      <c r="W78" s="22">
        <v>2015</v>
      </c>
      <c r="X78" s="22">
        <v>2006</v>
      </c>
      <c r="Y78" s="22">
        <v>2012</v>
      </c>
      <c r="Z78" s="22">
        <v>2014</v>
      </c>
      <c r="AA78" s="22">
        <v>2014</v>
      </c>
      <c r="AB78" s="22">
        <v>2013</v>
      </c>
      <c r="AC78" s="22">
        <v>2014</v>
      </c>
      <c r="AD78" s="22">
        <v>2015</v>
      </c>
      <c r="AE78" s="22">
        <v>2012</v>
      </c>
      <c r="AF78" s="22">
        <v>2014</v>
      </c>
      <c r="AG78" s="21">
        <v>2011</v>
      </c>
      <c r="AH78" s="22">
        <v>2014</v>
      </c>
      <c r="AI78" s="22">
        <v>2015</v>
      </c>
      <c r="AJ78" s="22">
        <v>2016</v>
      </c>
      <c r="AK78" s="23">
        <v>2015</v>
      </c>
      <c r="AL78" s="23">
        <v>2015</v>
      </c>
      <c r="AM78" s="22">
        <v>2015</v>
      </c>
      <c r="AN78" s="22">
        <v>2014</v>
      </c>
      <c r="AO78" s="22">
        <v>2014</v>
      </c>
      <c r="AP78" s="22">
        <v>2014</v>
      </c>
      <c r="AQ78" s="22">
        <v>2014</v>
      </c>
      <c r="AR78" s="22">
        <v>2015</v>
      </c>
      <c r="AS78" s="22">
        <v>2014</v>
      </c>
      <c r="AT78" s="22">
        <v>2015</v>
      </c>
      <c r="AU78" s="22">
        <v>2012</v>
      </c>
      <c r="AV78" s="22">
        <v>2011</v>
      </c>
      <c r="AW78" s="22">
        <v>2014</v>
      </c>
      <c r="AX78" s="22">
        <v>2014</v>
      </c>
      <c r="AY78" s="22">
        <v>2014</v>
      </c>
      <c r="AZ78" s="22">
        <v>2015</v>
      </c>
      <c r="BA78" s="22">
        <v>2015</v>
      </c>
      <c r="BB78" s="22">
        <v>2015</v>
      </c>
      <c r="BC78" s="22">
        <v>2015</v>
      </c>
      <c r="BD78" s="22">
        <v>2014</v>
      </c>
      <c r="BE78" s="22">
        <v>2014</v>
      </c>
      <c r="BF78" s="10"/>
    </row>
    <row r="79" spans="1:58" x14ac:dyDescent="0.35">
      <c r="A79" s="16" t="s">
        <v>411</v>
      </c>
      <c r="B79" s="11" t="s">
        <v>10227</v>
      </c>
      <c r="C79" s="20">
        <v>2014</v>
      </c>
      <c r="D79" s="20">
        <v>2014</v>
      </c>
      <c r="E79" s="20">
        <v>2014</v>
      </c>
      <c r="F79" s="20">
        <v>2014</v>
      </c>
      <c r="G79" s="20">
        <v>2014</v>
      </c>
      <c r="H79" s="20">
        <v>2014</v>
      </c>
      <c r="I79" s="20">
        <v>2014</v>
      </c>
      <c r="J79" s="20">
        <v>2015</v>
      </c>
      <c r="K79" s="20">
        <v>2015</v>
      </c>
      <c r="L79" s="20">
        <v>2015</v>
      </c>
      <c r="M79" s="22">
        <v>2016</v>
      </c>
      <c r="N79" s="22">
        <v>2016</v>
      </c>
      <c r="O79" s="22">
        <v>2015</v>
      </c>
      <c r="P79" s="22">
        <v>2015</v>
      </c>
      <c r="Q79" s="22">
        <v>2014</v>
      </c>
      <c r="R79" s="22">
        <v>2012</v>
      </c>
      <c r="S79" s="22">
        <v>2016</v>
      </c>
      <c r="T79" s="22">
        <v>2013</v>
      </c>
      <c r="U79" s="22">
        <v>2014</v>
      </c>
      <c r="V79" s="22">
        <v>2014</v>
      </c>
      <c r="W79" s="22">
        <v>2015</v>
      </c>
      <c r="X79" s="22">
        <v>2013</v>
      </c>
      <c r="Y79" s="22">
        <v>2012</v>
      </c>
      <c r="Z79" s="22">
        <v>2014</v>
      </c>
      <c r="AA79" s="22">
        <v>2014</v>
      </c>
      <c r="AB79" s="22">
        <v>2014</v>
      </c>
      <c r="AC79" s="22">
        <v>2014</v>
      </c>
      <c r="AD79" s="22">
        <v>2015</v>
      </c>
      <c r="AE79" s="22">
        <v>2012</v>
      </c>
      <c r="AF79" s="22">
        <v>2014</v>
      </c>
      <c r="AG79" s="21">
        <v>2011</v>
      </c>
      <c r="AH79" s="22">
        <v>2014</v>
      </c>
      <c r="AI79" s="22">
        <v>2015</v>
      </c>
      <c r="AJ79" s="22">
        <v>2016</v>
      </c>
      <c r="AK79" s="23">
        <v>2015</v>
      </c>
      <c r="AL79" s="23">
        <v>2015</v>
      </c>
      <c r="AM79" s="22">
        <v>2015</v>
      </c>
      <c r="AN79" s="22">
        <v>2014</v>
      </c>
      <c r="AO79" s="22">
        <v>2014</v>
      </c>
      <c r="AP79" s="22">
        <v>2014</v>
      </c>
      <c r="AQ79" s="22">
        <v>2014</v>
      </c>
      <c r="AR79" s="22">
        <v>2015</v>
      </c>
      <c r="AS79" s="22">
        <v>2014</v>
      </c>
      <c r="AT79" s="22">
        <v>2015</v>
      </c>
      <c r="AU79" s="22">
        <v>2012</v>
      </c>
      <c r="AV79" s="22">
        <v>2011</v>
      </c>
      <c r="AW79" s="22">
        <v>2014</v>
      </c>
      <c r="AX79" s="22">
        <v>2014</v>
      </c>
      <c r="AY79" s="22">
        <v>2014</v>
      </c>
      <c r="AZ79" s="22">
        <v>2015</v>
      </c>
      <c r="BA79" s="22">
        <v>2015</v>
      </c>
      <c r="BB79" s="22">
        <v>2015</v>
      </c>
      <c r="BC79" s="22">
        <v>2015</v>
      </c>
      <c r="BD79" s="22">
        <v>2014</v>
      </c>
      <c r="BE79" s="22">
        <v>2014</v>
      </c>
      <c r="BF79" s="10"/>
    </row>
    <row r="80" spans="1:58" x14ac:dyDescent="0.35">
      <c r="A80" s="16" t="s">
        <v>482</v>
      </c>
      <c r="B80" s="11" t="s">
        <v>10231</v>
      </c>
      <c r="C80" s="20">
        <v>2014</v>
      </c>
      <c r="D80" s="20">
        <v>2014</v>
      </c>
      <c r="E80" s="20">
        <v>2014</v>
      </c>
      <c r="F80" s="20">
        <v>2014</v>
      </c>
      <c r="G80" s="20">
        <v>2014</v>
      </c>
      <c r="H80" s="20">
        <v>2014</v>
      </c>
      <c r="I80" s="20">
        <v>2014</v>
      </c>
      <c r="J80" s="20">
        <v>2015</v>
      </c>
      <c r="K80" s="20">
        <v>2015</v>
      </c>
      <c r="L80" s="20">
        <v>2015</v>
      </c>
      <c r="M80" s="22">
        <v>2016</v>
      </c>
      <c r="N80" s="22">
        <v>2016</v>
      </c>
      <c r="O80" s="22">
        <v>2015</v>
      </c>
      <c r="P80" s="22">
        <v>2015</v>
      </c>
      <c r="Q80" s="22">
        <v>2014</v>
      </c>
      <c r="R80" s="22" t="s">
        <v>17</v>
      </c>
      <c r="S80" s="22">
        <v>2016</v>
      </c>
      <c r="T80" s="22">
        <v>2013</v>
      </c>
      <c r="U80" s="22">
        <v>2014</v>
      </c>
      <c r="V80" s="22">
        <v>2014</v>
      </c>
      <c r="W80" s="22">
        <v>2015</v>
      </c>
      <c r="X80" s="22">
        <v>2004</v>
      </c>
      <c r="Y80" s="22">
        <v>2010</v>
      </c>
      <c r="Z80" s="22">
        <v>2014</v>
      </c>
      <c r="AA80" s="22">
        <v>2014</v>
      </c>
      <c r="AB80" s="22">
        <v>2014</v>
      </c>
      <c r="AC80" s="22">
        <v>2014</v>
      </c>
      <c r="AD80" s="22">
        <v>2015</v>
      </c>
      <c r="AE80" s="22">
        <v>2012</v>
      </c>
      <c r="AF80" s="22">
        <v>2014</v>
      </c>
      <c r="AG80" s="21">
        <v>2013</v>
      </c>
      <c r="AH80" s="22">
        <v>2014</v>
      </c>
      <c r="AI80" s="22">
        <v>2015</v>
      </c>
      <c r="AJ80" s="22">
        <v>2016</v>
      </c>
      <c r="AK80" s="23" t="s">
        <v>17</v>
      </c>
      <c r="AL80" s="23">
        <v>2015</v>
      </c>
      <c r="AM80" s="22">
        <v>2015</v>
      </c>
      <c r="AN80" s="22">
        <v>2014</v>
      </c>
      <c r="AO80" s="22">
        <v>2014</v>
      </c>
      <c r="AP80" s="22">
        <v>2014</v>
      </c>
      <c r="AQ80" s="22">
        <v>2014</v>
      </c>
      <c r="AR80" s="22">
        <v>2011</v>
      </c>
      <c r="AS80" s="22">
        <v>2014</v>
      </c>
      <c r="AT80" s="22">
        <v>2015</v>
      </c>
      <c r="AU80" s="22">
        <v>2012</v>
      </c>
      <c r="AV80" s="22">
        <v>2012</v>
      </c>
      <c r="AW80" s="22">
        <v>2014</v>
      </c>
      <c r="AX80" s="22">
        <v>2014</v>
      </c>
      <c r="AY80" s="22">
        <v>2014</v>
      </c>
      <c r="AZ80" s="22">
        <v>2015</v>
      </c>
      <c r="BA80" s="22">
        <v>2015</v>
      </c>
      <c r="BB80" s="22">
        <v>2014</v>
      </c>
      <c r="BC80" s="22">
        <v>2015</v>
      </c>
      <c r="BD80" s="22">
        <v>2014</v>
      </c>
      <c r="BE80" s="22">
        <v>2014</v>
      </c>
      <c r="BF80" s="10"/>
    </row>
    <row r="81" spans="1:58" x14ac:dyDescent="0.35">
      <c r="A81" s="16" t="s">
        <v>191</v>
      </c>
      <c r="B81" s="11" t="s">
        <v>10232</v>
      </c>
      <c r="C81" s="20">
        <v>2014</v>
      </c>
      <c r="D81" s="20">
        <v>2014</v>
      </c>
      <c r="E81" s="20">
        <v>2014</v>
      </c>
      <c r="F81" s="20">
        <v>2014</v>
      </c>
      <c r="G81" s="20">
        <v>2014</v>
      </c>
      <c r="H81" s="20">
        <v>2014</v>
      </c>
      <c r="I81" s="20">
        <v>2014</v>
      </c>
      <c r="J81" s="20">
        <v>2015</v>
      </c>
      <c r="K81" s="20">
        <v>2015</v>
      </c>
      <c r="L81" s="20">
        <v>2015</v>
      </c>
      <c r="M81" s="22">
        <v>2016</v>
      </c>
      <c r="N81" s="22">
        <v>2016</v>
      </c>
      <c r="O81" s="22">
        <v>2015</v>
      </c>
      <c r="P81" s="22">
        <v>2015</v>
      </c>
      <c r="Q81" s="22">
        <v>2014</v>
      </c>
      <c r="R81" s="22">
        <v>2011</v>
      </c>
      <c r="S81" s="22">
        <v>2016</v>
      </c>
      <c r="T81" s="22">
        <v>2013</v>
      </c>
      <c r="U81" s="22">
        <v>2014</v>
      </c>
      <c r="V81" s="22">
        <v>2014</v>
      </c>
      <c r="W81" s="22">
        <v>2015</v>
      </c>
      <c r="X81" s="22">
        <v>2011</v>
      </c>
      <c r="Y81" s="22">
        <v>2010</v>
      </c>
      <c r="Z81" s="22">
        <v>2014</v>
      </c>
      <c r="AA81" s="22">
        <v>2014</v>
      </c>
      <c r="AB81" s="22" t="s">
        <v>17</v>
      </c>
      <c r="AC81" s="22">
        <v>2014</v>
      </c>
      <c r="AD81" s="22">
        <v>2015</v>
      </c>
      <c r="AE81" s="22" t="s">
        <v>17</v>
      </c>
      <c r="AF81" s="22">
        <v>2014</v>
      </c>
      <c r="AG81" s="21">
        <v>2012</v>
      </c>
      <c r="AH81" s="22">
        <v>2014</v>
      </c>
      <c r="AI81" s="22">
        <v>2015</v>
      </c>
      <c r="AJ81" s="22">
        <v>2016</v>
      </c>
      <c r="AK81" s="23">
        <v>2016</v>
      </c>
      <c r="AL81" s="23">
        <v>2016</v>
      </c>
      <c r="AM81" s="22">
        <v>2015</v>
      </c>
      <c r="AN81" s="22">
        <v>2014</v>
      </c>
      <c r="AO81" s="22">
        <v>2014</v>
      </c>
      <c r="AP81" s="22">
        <v>2014</v>
      </c>
      <c r="AQ81" s="22">
        <v>2014</v>
      </c>
      <c r="AR81" s="22">
        <v>2015</v>
      </c>
      <c r="AS81" s="22">
        <v>2014</v>
      </c>
      <c r="AT81" s="22">
        <v>2015</v>
      </c>
      <c r="AU81" s="22">
        <v>2012</v>
      </c>
      <c r="AV81" s="22">
        <v>2013</v>
      </c>
      <c r="AW81" s="22">
        <v>2014</v>
      </c>
      <c r="AX81" s="22">
        <v>2014</v>
      </c>
      <c r="AY81" s="22">
        <v>2014</v>
      </c>
      <c r="AZ81" s="22">
        <v>2015</v>
      </c>
      <c r="BA81" s="22">
        <v>2015</v>
      </c>
      <c r="BB81" s="22">
        <v>2015</v>
      </c>
      <c r="BC81" s="22">
        <v>2015</v>
      </c>
      <c r="BD81" s="22">
        <v>2014</v>
      </c>
      <c r="BE81" s="22">
        <v>2014</v>
      </c>
      <c r="BF81" s="10"/>
    </row>
    <row r="82" spans="1:58" x14ac:dyDescent="0.35">
      <c r="A82" s="16" t="s">
        <v>10229</v>
      </c>
      <c r="B82" s="11" t="s">
        <v>10230</v>
      </c>
      <c r="C82" s="20">
        <v>2014</v>
      </c>
      <c r="D82" s="20">
        <v>2014</v>
      </c>
      <c r="E82" s="20">
        <v>2014</v>
      </c>
      <c r="F82" s="20">
        <v>2014</v>
      </c>
      <c r="G82" s="20">
        <v>2014</v>
      </c>
      <c r="H82" s="20">
        <v>2014</v>
      </c>
      <c r="I82" s="20">
        <v>2014</v>
      </c>
      <c r="J82" s="20">
        <v>2015</v>
      </c>
      <c r="K82" s="20">
        <v>2015</v>
      </c>
      <c r="L82" s="20">
        <v>2015</v>
      </c>
      <c r="M82" s="22">
        <v>2016</v>
      </c>
      <c r="N82" s="22">
        <v>2016</v>
      </c>
      <c r="O82" s="22">
        <v>2015</v>
      </c>
      <c r="P82" s="22">
        <v>2015</v>
      </c>
      <c r="Q82" s="22">
        <v>2014</v>
      </c>
      <c r="R82" s="22" t="s">
        <v>17</v>
      </c>
      <c r="S82" s="22">
        <v>2016</v>
      </c>
      <c r="T82" s="22">
        <v>2013</v>
      </c>
      <c r="U82" s="22">
        <v>2014</v>
      </c>
      <c r="V82" s="22" t="s">
        <v>17</v>
      </c>
      <c r="W82" s="22">
        <v>2015</v>
      </c>
      <c r="X82" s="22" t="s">
        <v>17</v>
      </c>
      <c r="Y82" s="22">
        <v>2013</v>
      </c>
      <c r="Z82" s="22">
        <v>2014</v>
      </c>
      <c r="AA82" s="22">
        <v>2014</v>
      </c>
      <c r="AB82" s="22">
        <v>2014</v>
      </c>
      <c r="AC82" s="22">
        <v>2014</v>
      </c>
      <c r="AD82" s="22">
        <v>2015</v>
      </c>
      <c r="AE82" s="22" t="s">
        <v>17</v>
      </c>
      <c r="AF82" s="22">
        <v>2014</v>
      </c>
      <c r="AG82" s="21">
        <v>2012</v>
      </c>
      <c r="AH82" s="22">
        <v>2014</v>
      </c>
      <c r="AI82" s="22">
        <v>2015</v>
      </c>
      <c r="AJ82" s="22">
        <v>2016</v>
      </c>
      <c r="AK82" s="23" t="s">
        <v>17</v>
      </c>
      <c r="AL82" s="23">
        <v>2015</v>
      </c>
      <c r="AM82" s="22">
        <v>2015</v>
      </c>
      <c r="AN82" s="22">
        <v>2014</v>
      </c>
      <c r="AO82" s="22">
        <v>2014</v>
      </c>
      <c r="AP82" s="22">
        <v>2014</v>
      </c>
      <c r="AQ82" s="22">
        <v>2014</v>
      </c>
      <c r="AR82" s="22" t="s">
        <v>17</v>
      </c>
      <c r="AS82" s="22">
        <v>2014</v>
      </c>
      <c r="AT82" s="22">
        <v>2015</v>
      </c>
      <c r="AU82" s="22">
        <v>2012</v>
      </c>
      <c r="AV82" s="22" t="s">
        <v>17</v>
      </c>
      <c r="AW82" s="22">
        <v>2014</v>
      </c>
      <c r="AX82" s="22">
        <v>2014</v>
      </c>
      <c r="AY82" s="22">
        <v>2014</v>
      </c>
      <c r="AZ82" s="22">
        <v>2015</v>
      </c>
      <c r="BA82" s="22">
        <v>2015</v>
      </c>
      <c r="BB82" s="22">
        <v>2015</v>
      </c>
      <c r="BC82" s="22">
        <v>2015</v>
      </c>
      <c r="BD82" s="22">
        <v>2014</v>
      </c>
      <c r="BE82" s="22">
        <v>2014</v>
      </c>
      <c r="BF82" s="10"/>
    </row>
    <row r="83" spans="1:58" x14ac:dyDescent="0.35">
      <c r="A83" s="16" t="s">
        <v>10235</v>
      </c>
      <c r="B83" s="11" t="s">
        <v>10236</v>
      </c>
      <c r="C83" s="20">
        <v>2014</v>
      </c>
      <c r="D83" s="20">
        <v>2014</v>
      </c>
      <c r="E83" s="20">
        <v>2014</v>
      </c>
      <c r="F83" s="20">
        <v>2014</v>
      </c>
      <c r="G83" s="20">
        <v>2014</v>
      </c>
      <c r="H83" s="20">
        <v>2014</v>
      </c>
      <c r="I83" s="20">
        <v>2014</v>
      </c>
      <c r="J83" s="20">
        <v>2015</v>
      </c>
      <c r="K83" s="20">
        <v>2015</v>
      </c>
      <c r="L83" s="20">
        <v>2015</v>
      </c>
      <c r="M83" s="22">
        <v>2016</v>
      </c>
      <c r="N83" s="22">
        <v>2016</v>
      </c>
      <c r="O83" s="22">
        <v>2015</v>
      </c>
      <c r="P83" s="22">
        <v>2015</v>
      </c>
      <c r="Q83" s="22">
        <v>2014</v>
      </c>
      <c r="R83" s="22" t="s">
        <v>17</v>
      </c>
      <c r="S83" s="22">
        <v>2016</v>
      </c>
      <c r="T83" s="22">
        <v>2013</v>
      </c>
      <c r="U83" s="22">
        <v>2014</v>
      </c>
      <c r="V83" s="22" t="s">
        <v>17</v>
      </c>
      <c r="W83" s="22">
        <v>2015</v>
      </c>
      <c r="X83" s="22" t="s">
        <v>17</v>
      </c>
      <c r="Y83" s="22">
        <v>2012</v>
      </c>
      <c r="Z83" s="22">
        <v>2014</v>
      </c>
      <c r="AA83" s="22">
        <v>2014</v>
      </c>
      <c r="AB83" s="22" t="s">
        <v>17</v>
      </c>
      <c r="AC83" s="22">
        <v>2014</v>
      </c>
      <c r="AD83" s="22">
        <v>2015</v>
      </c>
      <c r="AE83" s="22" t="s">
        <v>17</v>
      </c>
      <c r="AF83" s="22">
        <v>2014</v>
      </c>
      <c r="AG83" s="21">
        <v>2010</v>
      </c>
      <c r="AH83" s="22">
        <v>2014</v>
      </c>
      <c r="AI83" s="22">
        <v>2015</v>
      </c>
      <c r="AJ83" s="22">
        <v>2016</v>
      </c>
      <c r="AK83" s="23" t="s">
        <v>17</v>
      </c>
      <c r="AL83" s="23">
        <v>2015</v>
      </c>
      <c r="AM83" s="22">
        <v>2015</v>
      </c>
      <c r="AN83" s="22">
        <v>2014</v>
      </c>
      <c r="AO83" s="22">
        <v>2014</v>
      </c>
      <c r="AP83" s="22">
        <v>2014</v>
      </c>
      <c r="AQ83" s="22">
        <v>2014</v>
      </c>
      <c r="AR83" s="22" t="s">
        <v>17</v>
      </c>
      <c r="AS83" s="22">
        <v>2014</v>
      </c>
      <c r="AT83" s="22">
        <v>2015</v>
      </c>
      <c r="AU83" s="22">
        <v>2012</v>
      </c>
      <c r="AV83" s="22" t="s">
        <v>17</v>
      </c>
      <c r="AW83" s="22">
        <v>2014</v>
      </c>
      <c r="AX83" s="22">
        <v>2014</v>
      </c>
      <c r="AY83" s="22">
        <v>2014</v>
      </c>
      <c r="AZ83" s="22">
        <v>2015</v>
      </c>
      <c r="BA83" s="22">
        <v>2015</v>
      </c>
      <c r="BB83" s="22">
        <v>2015</v>
      </c>
      <c r="BC83" s="22">
        <v>2015</v>
      </c>
      <c r="BD83" s="22">
        <v>2014</v>
      </c>
      <c r="BE83" s="22">
        <v>2014</v>
      </c>
      <c r="BF83" s="10"/>
    </row>
    <row r="84" spans="1:58" x14ac:dyDescent="0.35">
      <c r="A84" s="16" t="s">
        <v>4177</v>
      </c>
      <c r="B84" s="11" t="s">
        <v>10237</v>
      </c>
      <c r="C84" s="20">
        <v>2014</v>
      </c>
      <c r="D84" s="20">
        <v>2014</v>
      </c>
      <c r="E84" s="20">
        <v>2014</v>
      </c>
      <c r="F84" s="20">
        <v>2014</v>
      </c>
      <c r="G84" s="20">
        <v>2014</v>
      </c>
      <c r="H84" s="20">
        <v>2014</v>
      </c>
      <c r="I84" s="20">
        <v>2014</v>
      </c>
      <c r="J84" s="20">
        <v>2015</v>
      </c>
      <c r="K84" s="20">
        <v>2015</v>
      </c>
      <c r="L84" s="20">
        <v>2015</v>
      </c>
      <c r="M84" s="22">
        <v>2016</v>
      </c>
      <c r="N84" s="22">
        <v>2016</v>
      </c>
      <c r="O84" s="22">
        <v>2015</v>
      </c>
      <c r="P84" s="22">
        <v>2015</v>
      </c>
      <c r="Q84" s="22">
        <v>2014</v>
      </c>
      <c r="R84" s="22" t="s">
        <v>17</v>
      </c>
      <c r="S84" s="22">
        <v>2016</v>
      </c>
      <c r="T84" s="22">
        <v>2013</v>
      </c>
      <c r="U84" s="22">
        <v>2014</v>
      </c>
      <c r="V84" s="22" t="s">
        <v>17</v>
      </c>
      <c r="W84" s="22">
        <v>2015</v>
      </c>
      <c r="X84" s="22" t="s">
        <v>17</v>
      </c>
      <c r="Y84" s="22">
        <v>2012</v>
      </c>
      <c r="Z84" s="22">
        <v>2014</v>
      </c>
      <c r="AA84" s="22">
        <v>2014</v>
      </c>
      <c r="AB84" s="22">
        <v>2013</v>
      </c>
      <c r="AC84" s="22">
        <v>2014</v>
      </c>
      <c r="AD84" s="22">
        <v>2015</v>
      </c>
      <c r="AE84" s="22" t="s">
        <v>17</v>
      </c>
      <c r="AF84" s="22">
        <v>2014</v>
      </c>
      <c r="AG84" s="21">
        <v>2012</v>
      </c>
      <c r="AH84" s="22">
        <v>2014</v>
      </c>
      <c r="AI84" s="22">
        <v>2015</v>
      </c>
      <c r="AJ84" s="22">
        <v>2016</v>
      </c>
      <c r="AK84" s="23" t="s">
        <v>17</v>
      </c>
      <c r="AL84" s="23">
        <v>2015</v>
      </c>
      <c r="AM84" s="22">
        <v>2015</v>
      </c>
      <c r="AN84" s="22">
        <v>2014</v>
      </c>
      <c r="AO84" s="22">
        <v>2014</v>
      </c>
      <c r="AP84" s="22">
        <v>2014</v>
      </c>
      <c r="AQ84" s="22">
        <v>2014</v>
      </c>
      <c r="AR84" s="22">
        <v>2015</v>
      </c>
      <c r="AS84" s="22">
        <v>2014</v>
      </c>
      <c r="AT84" s="22">
        <v>2015</v>
      </c>
      <c r="AU84" s="22">
        <v>2012</v>
      </c>
      <c r="AV84" s="22">
        <v>2013</v>
      </c>
      <c r="AW84" s="22">
        <v>2014</v>
      </c>
      <c r="AX84" s="22">
        <v>2014</v>
      </c>
      <c r="AY84" s="22">
        <v>2014</v>
      </c>
      <c r="AZ84" s="22">
        <v>2015</v>
      </c>
      <c r="BA84" s="22">
        <v>2015</v>
      </c>
      <c r="BB84" s="22">
        <v>2015</v>
      </c>
      <c r="BC84" s="22">
        <v>2015</v>
      </c>
      <c r="BD84" s="22">
        <v>2014</v>
      </c>
      <c r="BE84" s="22">
        <v>2014</v>
      </c>
      <c r="BF84" s="10"/>
    </row>
    <row r="85" spans="1:58" x14ac:dyDescent="0.35">
      <c r="A85" s="16" t="s">
        <v>10238</v>
      </c>
      <c r="B85" s="11" t="s">
        <v>10239</v>
      </c>
      <c r="C85" s="20">
        <v>2014</v>
      </c>
      <c r="D85" s="20">
        <v>2014</v>
      </c>
      <c r="E85" s="20">
        <v>2014</v>
      </c>
      <c r="F85" s="20">
        <v>2014</v>
      </c>
      <c r="G85" s="20">
        <v>2014</v>
      </c>
      <c r="H85" s="20">
        <v>2014</v>
      </c>
      <c r="I85" s="20">
        <v>2014</v>
      </c>
      <c r="J85" s="20">
        <v>2015</v>
      </c>
      <c r="K85" s="20">
        <v>2015</v>
      </c>
      <c r="L85" s="20">
        <v>2015</v>
      </c>
      <c r="M85" s="22">
        <v>2016</v>
      </c>
      <c r="N85" s="22">
        <v>2016</v>
      </c>
      <c r="O85" s="22">
        <v>2015</v>
      </c>
      <c r="P85" s="22">
        <v>2015</v>
      </c>
      <c r="Q85" s="22">
        <v>2014</v>
      </c>
      <c r="R85" s="22">
        <v>2010</v>
      </c>
      <c r="S85" s="22">
        <v>2016</v>
      </c>
      <c r="T85" s="22">
        <v>2013</v>
      </c>
      <c r="U85" s="22">
        <v>2014</v>
      </c>
      <c r="V85" s="22">
        <v>2014</v>
      </c>
      <c r="W85" s="22">
        <v>2015</v>
      </c>
      <c r="X85" s="22">
        <v>2012</v>
      </c>
      <c r="Y85" s="22">
        <v>2008</v>
      </c>
      <c r="Z85" s="22">
        <v>2014</v>
      </c>
      <c r="AA85" s="22">
        <v>2014</v>
      </c>
      <c r="AB85" s="22">
        <v>2014</v>
      </c>
      <c r="AC85" s="22">
        <v>2014</v>
      </c>
      <c r="AD85" s="22">
        <v>2015</v>
      </c>
      <c r="AE85" s="22" t="s">
        <v>17</v>
      </c>
      <c r="AF85" s="22">
        <v>2014</v>
      </c>
      <c r="AG85" s="21">
        <v>2004</v>
      </c>
      <c r="AH85" s="22">
        <v>2014</v>
      </c>
      <c r="AI85" s="22">
        <v>2015</v>
      </c>
      <c r="AJ85" s="22">
        <v>2016</v>
      </c>
      <c r="AK85" s="23" t="s">
        <v>17</v>
      </c>
      <c r="AL85" s="23">
        <v>2015</v>
      </c>
      <c r="AM85" s="22">
        <v>2015</v>
      </c>
      <c r="AN85" s="22">
        <v>2014</v>
      </c>
      <c r="AO85" s="22">
        <v>2014</v>
      </c>
      <c r="AP85" s="22">
        <v>2014</v>
      </c>
      <c r="AQ85" s="22">
        <v>2014</v>
      </c>
      <c r="AR85" s="22">
        <v>2011</v>
      </c>
      <c r="AS85" s="22">
        <v>2014</v>
      </c>
      <c r="AT85" s="22">
        <v>2015</v>
      </c>
      <c r="AU85" s="22">
        <v>2012</v>
      </c>
      <c r="AV85" s="22">
        <v>2013</v>
      </c>
      <c r="AW85" s="22">
        <v>2014</v>
      </c>
      <c r="AX85" s="22">
        <v>2014</v>
      </c>
      <c r="AY85" s="22">
        <v>2014</v>
      </c>
      <c r="AZ85" s="22">
        <v>2015</v>
      </c>
      <c r="BA85" s="22">
        <v>2015</v>
      </c>
      <c r="BB85" s="22">
        <v>2015</v>
      </c>
      <c r="BC85" s="22">
        <v>2015</v>
      </c>
      <c r="BD85" s="22">
        <v>2014</v>
      </c>
      <c r="BE85" s="22">
        <v>2014</v>
      </c>
      <c r="BF85" s="10"/>
    </row>
    <row r="86" spans="1:58" x14ac:dyDescent="0.35">
      <c r="A86" s="16" t="s">
        <v>10243</v>
      </c>
      <c r="B86" s="11" t="s">
        <v>10244</v>
      </c>
      <c r="C86" s="20">
        <v>2014</v>
      </c>
      <c r="D86" s="20">
        <v>2014</v>
      </c>
      <c r="E86" s="20">
        <v>2014</v>
      </c>
      <c r="F86" s="20">
        <v>2014</v>
      </c>
      <c r="G86" s="20">
        <v>2014</v>
      </c>
      <c r="H86" s="20">
        <v>2014</v>
      </c>
      <c r="I86" s="20">
        <v>2014</v>
      </c>
      <c r="J86" s="20">
        <v>2015</v>
      </c>
      <c r="K86" s="20">
        <v>2015</v>
      </c>
      <c r="L86" s="20">
        <v>2015</v>
      </c>
      <c r="M86" s="22">
        <v>2016</v>
      </c>
      <c r="N86" s="22">
        <v>2016</v>
      </c>
      <c r="O86" s="22">
        <v>2015</v>
      </c>
      <c r="P86" s="22">
        <v>2015</v>
      </c>
      <c r="Q86" s="22">
        <v>2014</v>
      </c>
      <c r="R86" s="22" t="s">
        <v>17</v>
      </c>
      <c r="S86" s="22">
        <v>2016</v>
      </c>
      <c r="T86" s="22">
        <v>2013</v>
      </c>
      <c r="U86" s="22">
        <v>2014</v>
      </c>
      <c r="V86" s="22" t="s">
        <v>17</v>
      </c>
      <c r="W86" s="22">
        <v>2015</v>
      </c>
      <c r="X86" s="22">
        <v>2010</v>
      </c>
      <c r="Y86" s="22">
        <v>2010</v>
      </c>
      <c r="Z86" s="22">
        <v>2014</v>
      </c>
      <c r="AA86" s="22">
        <v>2014</v>
      </c>
      <c r="AB86" s="22">
        <v>2011</v>
      </c>
      <c r="AC86" s="22">
        <v>2014</v>
      </c>
      <c r="AD86" s="22">
        <v>2015</v>
      </c>
      <c r="AE86" s="22" t="s">
        <v>17</v>
      </c>
      <c r="AF86" s="22">
        <v>2014</v>
      </c>
      <c r="AG86" s="21">
        <v>2008</v>
      </c>
      <c r="AH86" s="22">
        <v>2014</v>
      </c>
      <c r="AI86" s="22">
        <v>2015</v>
      </c>
      <c r="AJ86" s="22">
        <v>2016</v>
      </c>
      <c r="AK86" s="23" t="s">
        <v>17</v>
      </c>
      <c r="AL86" s="23">
        <v>2015</v>
      </c>
      <c r="AM86" s="22">
        <v>2015</v>
      </c>
      <c r="AN86" s="22">
        <v>2014</v>
      </c>
      <c r="AO86" s="22">
        <v>2014</v>
      </c>
      <c r="AP86" s="22">
        <v>2014</v>
      </c>
      <c r="AQ86" s="22">
        <v>2014</v>
      </c>
      <c r="AR86" s="22">
        <v>2011</v>
      </c>
      <c r="AS86" s="22">
        <v>2014</v>
      </c>
      <c r="AT86" s="22">
        <v>2015</v>
      </c>
      <c r="AU86" s="22">
        <v>2012</v>
      </c>
      <c r="AV86" s="22" t="s">
        <v>17</v>
      </c>
      <c r="AW86" s="22">
        <v>2014</v>
      </c>
      <c r="AX86" s="22">
        <v>2014</v>
      </c>
      <c r="AY86" s="22">
        <v>2014</v>
      </c>
      <c r="AZ86" s="22">
        <v>2015</v>
      </c>
      <c r="BA86" s="22">
        <v>2015</v>
      </c>
      <c r="BB86" s="22">
        <v>2015</v>
      </c>
      <c r="BC86" s="22">
        <v>2015</v>
      </c>
      <c r="BD86" s="22">
        <v>2014</v>
      </c>
      <c r="BE86" s="22">
        <v>2014</v>
      </c>
      <c r="BF86" s="10"/>
    </row>
    <row r="87" spans="1:58" x14ac:dyDescent="0.35">
      <c r="A87" s="16" t="s">
        <v>84</v>
      </c>
      <c r="B87" s="11" t="s">
        <v>10242</v>
      </c>
      <c r="C87" s="20">
        <v>2014</v>
      </c>
      <c r="D87" s="20">
        <v>2014</v>
      </c>
      <c r="E87" s="20">
        <v>2014</v>
      </c>
      <c r="F87" s="20">
        <v>2014</v>
      </c>
      <c r="G87" s="20">
        <v>2014</v>
      </c>
      <c r="H87" s="20">
        <v>2014</v>
      </c>
      <c r="I87" s="20">
        <v>2014</v>
      </c>
      <c r="J87" s="20">
        <v>2015</v>
      </c>
      <c r="K87" s="20">
        <v>2015</v>
      </c>
      <c r="L87" s="20">
        <v>2015</v>
      </c>
      <c r="M87" s="22">
        <v>2016</v>
      </c>
      <c r="N87" s="22">
        <v>2016</v>
      </c>
      <c r="O87" s="22">
        <v>2015</v>
      </c>
      <c r="P87" s="22">
        <v>2015</v>
      </c>
      <c r="Q87" s="22">
        <v>2014</v>
      </c>
      <c r="R87" s="22">
        <v>2012</v>
      </c>
      <c r="S87" s="22">
        <v>2016</v>
      </c>
      <c r="T87" s="22">
        <v>2013</v>
      </c>
      <c r="U87" s="22">
        <v>2014</v>
      </c>
      <c r="V87" s="22">
        <v>2014</v>
      </c>
      <c r="W87" s="22">
        <v>2015</v>
      </c>
      <c r="X87" s="22">
        <v>2012</v>
      </c>
      <c r="Y87" s="22">
        <v>2010</v>
      </c>
      <c r="Z87" s="22">
        <v>2014</v>
      </c>
      <c r="AA87" s="22">
        <v>2014</v>
      </c>
      <c r="AB87" s="22" t="s">
        <v>17</v>
      </c>
      <c r="AC87" s="22">
        <v>2014</v>
      </c>
      <c r="AD87" s="22">
        <v>2015</v>
      </c>
      <c r="AE87" s="22" t="s">
        <v>17</v>
      </c>
      <c r="AF87" s="22">
        <v>2014</v>
      </c>
      <c r="AG87" s="21">
        <v>2010</v>
      </c>
      <c r="AH87" s="22">
        <v>2014</v>
      </c>
      <c r="AI87" s="22">
        <v>2015</v>
      </c>
      <c r="AJ87" s="22">
        <v>2016</v>
      </c>
      <c r="AK87" s="23" t="s">
        <v>17</v>
      </c>
      <c r="AL87" s="23">
        <v>2016</v>
      </c>
      <c r="AM87" s="22">
        <v>2015</v>
      </c>
      <c r="AN87" s="22">
        <v>2014</v>
      </c>
      <c r="AO87" s="22">
        <v>2014</v>
      </c>
      <c r="AP87" s="22">
        <v>2014</v>
      </c>
      <c r="AQ87" s="22">
        <v>2014</v>
      </c>
      <c r="AR87" s="22">
        <v>2011</v>
      </c>
      <c r="AS87" s="22">
        <v>2014</v>
      </c>
      <c r="AT87" s="22">
        <v>2015</v>
      </c>
      <c r="AU87" s="22">
        <v>2012</v>
      </c>
      <c r="AV87" s="22">
        <v>2012</v>
      </c>
      <c r="AW87" s="22">
        <v>2014</v>
      </c>
      <c r="AX87" s="22">
        <v>2014</v>
      </c>
      <c r="AY87" s="22">
        <v>2014</v>
      </c>
      <c r="AZ87" s="22">
        <v>2015</v>
      </c>
      <c r="BA87" s="22">
        <v>2015</v>
      </c>
      <c r="BB87" s="22">
        <v>2015</v>
      </c>
      <c r="BC87" s="22">
        <v>2015</v>
      </c>
      <c r="BD87" s="22">
        <v>2014</v>
      </c>
      <c r="BE87" s="22">
        <v>2014</v>
      </c>
      <c r="BF87" s="10"/>
    </row>
    <row r="88" spans="1:58" x14ac:dyDescent="0.35">
      <c r="A88" s="16" t="s">
        <v>10245</v>
      </c>
      <c r="B88" s="11" t="s">
        <v>10246</v>
      </c>
      <c r="C88" s="20">
        <v>2014</v>
      </c>
      <c r="D88" s="20">
        <v>2014</v>
      </c>
      <c r="E88" s="20">
        <v>2014</v>
      </c>
      <c r="F88" s="20">
        <v>2014</v>
      </c>
      <c r="G88" s="20">
        <v>2014</v>
      </c>
      <c r="H88" s="20">
        <v>2014</v>
      </c>
      <c r="I88" s="20">
        <v>2014</v>
      </c>
      <c r="J88" s="20">
        <v>2015</v>
      </c>
      <c r="K88" s="20">
        <v>2015</v>
      </c>
      <c r="L88" s="20">
        <v>2015</v>
      </c>
      <c r="M88" s="22">
        <v>2016</v>
      </c>
      <c r="N88" s="22">
        <v>2016</v>
      </c>
      <c r="O88" s="22">
        <v>2015</v>
      </c>
      <c r="P88" s="22">
        <v>2015</v>
      </c>
      <c r="Q88" s="22">
        <v>2014</v>
      </c>
      <c r="R88" s="22">
        <v>2011</v>
      </c>
      <c r="S88" s="22">
        <v>2016</v>
      </c>
      <c r="T88" s="22">
        <v>2013</v>
      </c>
      <c r="U88" s="22">
        <v>2014</v>
      </c>
      <c r="V88" s="22">
        <v>2014</v>
      </c>
      <c r="W88" s="22">
        <v>2015</v>
      </c>
      <c r="X88" s="22">
        <v>2010</v>
      </c>
      <c r="Y88" s="22">
        <v>2013</v>
      </c>
      <c r="Z88" s="22">
        <v>2014</v>
      </c>
      <c r="AA88" s="22">
        <v>2014</v>
      </c>
      <c r="AB88" s="22">
        <v>2014</v>
      </c>
      <c r="AC88" s="22">
        <v>2014</v>
      </c>
      <c r="AD88" s="22">
        <v>2015</v>
      </c>
      <c r="AE88" s="22" t="s">
        <v>17</v>
      </c>
      <c r="AF88" s="22">
        <v>2014</v>
      </c>
      <c r="AG88" s="21">
        <v>2013</v>
      </c>
      <c r="AH88" s="22">
        <v>2014</v>
      </c>
      <c r="AI88" s="22">
        <v>2015</v>
      </c>
      <c r="AJ88" s="22">
        <v>2016</v>
      </c>
      <c r="AK88" s="23" t="s">
        <v>17</v>
      </c>
      <c r="AL88" s="23">
        <v>2015</v>
      </c>
      <c r="AM88" s="22">
        <v>2015</v>
      </c>
      <c r="AN88" s="22">
        <v>2014</v>
      </c>
      <c r="AO88" s="22">
        <v>2014</v>
      </c>
      <c r="AP88" s="22" t="s">
        <v>17</v>
      </c>
      <c r="AQ88" s="22" t="s">
        <v>17</v>
      </c>
      <c r="AR88" s="22">
        <v>2011</v>
      </c>
      <c r="AS88" s="22">
        <v>2014</v>
      </c>
      <c r="AT88" s="22">
        <v>2015</v>
      </c>
      <c r="AU88" s="22">
        <v>2012</v>
      </c>
      <c r="AV88" s="22">
        <v>2009</v>
      </c>
      <c r="AW88" s="22">
        <v>2014</v>
      </c>
      <c r="AX88" s="22">
        <v>2014</v>
      </c>
      <c r="AY88" s="22">
        <v>2014</v>
      </c>
      <c r="AZ88" s="22">
        <v>2015</v>
      </c>
      <c r="BA88" s="22">
        <v>2015</v>
      </c>
      <c r="BB88" s="22">
        <v>2015</v>
      </c>
      <c r="BC88" s="22">
        <v>2015</v>
      </c>
      <c r="BD88" s="22">
        <v>2014</v>
      </c>
      <c r="BE88" s="22">
        <v>2014</v>
      </c>
      <c r="BF88" s="10"/>
    </row>
    <row r="89" spans="1:58" x14ac:dyDescent="0.35">
      <c r="A89" s="16" t="s">
        <v>205</v>
      </c>
      <c r="B89" s="11" t="s">
        <v>10247</v>
      </c>
      <c r="C89" s="20">
        <v>2014</v>
      </c>
      <c r="D89" s="20">
        <v>2014</v>
      </c>
      <c r="E89" s="20">
        <v>2014</v>
      </c>
      <c r="F89" s="20">
        <v>2014</v>
      </c>
      <c r="G89" s="20">
        <v>2014</v>
      </c>
      <c r="H89" s="20">
        <v>2014</v>
      </c>
      <c r="I89" s="20">
        <v>2014</v>
      </c>
      <c r="J89" s="20">
        <v>2015</v>
      </c>
      <c r="K89" s="20">
        <v>2015</v>
      </c>
      <c r="L89" s="20">
        <v>2015</v>
      </c>
      <c r="M89" s="22">
        <v>2016</v>
      </c>
      <c r="N89" s="22">
        <v>2016</v>
      </c>
      <c r="O89" s="22">
        <v>2015</v>
      </c>
      <c r="P89" s="22">
        <v>2015</v>
      </c>
      <c r="Q89" s="22">
        <v>2014</v>
      </c>
      <c r="R89" s="22">
        <v>2009</v>
      </c>
      <c r="S89" s="22">
        <v>2016</v>
      </c>
      <c r="T89" s="22">
        <v>2013</v>
      </c>
      <c r="U89" s="22">
        <v>2014</v>
      </c>
      <c r="V89" s="22">
        <v>2014</v>
      </c>
      <c r="W89" s="22">
        <v>2015</v>
      </c>
      <c r="X89" s="22">
        <v>2014</v>
      </c>
      <c r="Y89" s="22">
        <v>2013</v>
      </c>
      <c r="Z89" s="22">
        <v>2014</v>
      </c>
      <c r="AA89" s="22">
        <v>2014</v>
      </c>
      <c r="AB89" s="22">
        <v>2014</v>
      </c>
      <c r="AC89" s="22">
        <v>2014</v>
      </c>
      <c r="AD89" s="22">
        <v>2015</v>
      </c>
      <c r="AE89" s="22">
        <v>2012</v>
      </c>
      <c r="AF89" s="22">
        <v>2014</v>
      </c>
      <c r="AG89" s="21">
        <v>2005</v>
      </c>
      <c r="AH89" s="22">
        <v>2014</v>
      </c>
      <c r="AI89" s="22">
        <v>2015</v>
      </c>
      <c r="AJ89" s="22">
        <v>2016</v>
      </c>
      <c r="AK89" s="23">
        <v>2015</v>
      </c>
      <c r="AL89" s="23">
        <v>2016</v>
      </c>
      <c r="AM89" s="22">
        <v>2015</v>
      </c>
      <c r="AN89" s="22">
        <v>2014</v>
      </c>
      <c r="AO89" s="22">
        <v>2014</v>
      </c>
      <c r="AP89" s="22">
        <v>2013</v>
      </c>
      <c r="AQ89" s="22">
        <v>2014</v>
      </c>
      <c r="AR89" s="22">
        <v>2015</v>
      </c>
      <c r="AS89" s="22">
        <v>2014</v>
      </c>
      <c r="AT89" s="22">
        <v>2015</v>
      </c>
      <c r="AU89" s="22">
        <v>2012</v>
      </c>
      <c r="AV89" s="22">
        <v>2007</v>
      </c>
      <c r="AW89" s="22">
        <v>2014</v>
      </c>
      <c r="AX89" s="22">
        <v>2014</v>
      </c>
      <c r="AY89" s="22">
        <v>2014</v>
      </c>
      <c r="AZ89" s="22">
        <v>2015</v>
      </c>
      <c r="BA89" s="22">
        <v>2015</v>
      </c>
      <c r="BB89" s="22">
        <v>2015</v>
      </c>
      <c r="BC89" s="22">
        <v>2015</v>
      </c>
      <c r="BD89" s="22">
        <v>2014</v>
      </c>
      <c r="BE89" s="22">
        <v>2014</v>
      </c>
      <c r="BF89" s="10"/>
    </row>
    <row r="90" spans="1:58" x14ac:dyDescent="0.35">
      <c r="A90" s="16" t="s">
        <v>10252</v>
      </c>
      <c r="B90" s="11" t="s">
        <v>10253</v>
      </c>
      <c r="C90" s="20">
        <v>2014</v>
      </c>
      <c r="D90" s="20">
        <v>2014</v>
      </c>
      <c r="E90" s="20">
        <v>2014</v>
      </c>
      <c r="F90" s="20">
        <v>2014</v>
      </c>
      <c r="G90" s="20">
        <v>2014</v>
      </c>
      <c r="H90" s="20">
        <v>2014</v>
      </c>
      <c r="I90" s="20">
        <v>2014</v>
      </c>
      <c r="J90" s="20">
        <v>2015</v>
      </c>
      <c r="K90" s="20">
        <v>2015</v>
      </c>
      <c r="L90" s="20">
        <v>2015</v>
      </c>
      <c r="M90" s="22">
        <v>2016</v>
      </c>
      <c r="N90" s="22">
        <v>2016</v>
      </c>
      <c r="O90" s="22">
        <v>2015</v>
      </c>
      <c r="P90" s="22">
        <v>2015</v>
      </c>
      <c r="Q90" s="22">
        <v>2014</v>
      </c>
      <c r="R90" s="22" t="s">
        <v>17</v>
      </c>
      <c r="S90" s="22">
        <v>2016</v>
      </c>
      <c r="T90" s="22">
        <v>2013</v>
      </c>
      <c r="U90" s="22">
        <v>2014</v>
      </c>
      <c r="V90" s="22">
        <v>2014</v>
      </c>
      <c r="W90" s="22">
        <v>2015</v>
      </c>
      <c r="X90" s="22">
        <v>2009</v>
      </c>
      <c r="Y90" s="22">
        <v>2010</v>
      </c>
      <c r="Z90" s="22">
        <v>2014</v>
      </c>
      <c r="AA90" s="22">
        <v>2014</v>
      </c>
      <c r="AB90" s="22" t="s">
        <v>17</v>
      </c>
      <c r="AC90" s="22">
        <v>2014</v>
      </c>
      <c r="AD90" s="22">
        <v>2015</v>
      </c>
      <c r="AE90" s="22" t="s">
        <v>17</v>
      </c>
      <c r="AF90" s="22" t="s">
        <v>17</v>
      </c>
      <c r="AG90" s="21">
        <v>2006</v>
      </c>
      <c r="AH90" s="22">
        <v>2014</v>
      </c>
      <c r="AI90" s="22">
        <v>2015</v>
      </c>
      <c r="AJ90" s="22">
        <v>2016</v>
      </c>
      <c r="AK90" s="23" t="s">
        <v>17</v>
      </c>
      <c r="AL90" s="23" t="s">
        <v>17</v>
      </c>
      <c r="AM90" s="22">
        <v>2015</v>
      </c>
      <c r="AN90" s="22">
        <v>2014</v>
      </c>
      <c r="AO90" s="22">
        <v>2014</v>
      </c>
      <c r="AP90" s="22" t="s">
        <v>17</v>
      </c>
      <c r="AQ90" s="22" t="s">
        <v>17</v>
      </c>
      <c r="AR90" s="22" t="s">
        <v>17</v>
      </c>
      <c r="AS90" s="22">
        <v>2014</v>
      </c>
      <c r="AT90" s="22" t="s">
        <v>17</v>
      </c>
      <c r="AU90" s="22">
        <v>2012</v>
      </c>
      <c r="AV90" s="22" t="s">
        <v>17</v>
      </c>
      <c r="AW90" s="22">
        <v>2014</v>
      </c>
      <c r="AX90" s="22">
        <v>2014</v>
      </c>
      <c r="AY90" s="22">
        <v>2014</v>
      </c>
      <c r="AZ90" s="22">
        <v>2015</v>
      </c>
      <c r="BA90" s="22">
        <v>2015</v>
      </c>
      <c r="BB90" s="22">
        <v>2015</v>
      </c>
      <c r="BC90" s="22">
        <v>2015</v>
      </c>
      <c r="BD90" s="22">
        <v>2014</v>
      </c>
      <c r="BE90" s="22">
        <v>2014</v>
      </c>
      <c r="BF90" s="10"/>
    </row>
    <row r="91" spans="1:58" x14ac:dyDescent="0.35">
      <c r="A91" s="16" t="s">
        <v>11371</v>
      </c>
      <c r="B91" s="11" t="s">
        <v>10332</v>
      </c>
      <c r="C91" s="20">
        <v>2014</v>
      </c>
      <c r="D91" s="20">
        <v>2014</v>
      </c>
      <c r="E91" s="20">
        <v>2014</v>
      </c>
      <c r="F91" s="20">
        <v>2014</v>
      </c>
      <c r="G91" s="20">
        <v>2014</v>
      </c>
      <c r="H91" s="20">
        <v>2014</v>
      </c>
      <c r="I91" s="20">
        <v>2014</v>
      </c>
      <c r="J91" s="20">
        <v>2015</v>
      </c>
      <c r="K91" s="20">
        <v>2015</v>
      </c>
      <c r="L91" s="20">
        <v>2015</v>
      </c>
      <c r="M91" s="22">
        <v>2016</v>
      </c>
      <c r="N91" s="22">
        <v>2016</v>
      </c>
      <c r="O91" s="22">
        <v>2015</v>
      </c>
      <c r="P91" s="22">
        <v>2015</v>
      </c>
      <c r="Q91" s="22" t="s">
        <v>17</v>
      </c>
      <c r="R91" s="22" t="s">
        <v>17</v>
      </c>
      <c r="S91" s="22">
        <v>2016</v>
      </c>
      <c r="T91" s="22">
        <v>2013</v>
      </c>
      <c r="U91" s="22">
        <v>2014</v>
      </c>
      <c r="V91" s="22" t="s">
        <v>17</v>
      </c>
      <c r="W91" s="22">
        <v>2015</v>
      </c>
      <c r="X91" s="22">
        <v>2012</v>
      </c>
      <c r="Y91" s="22" t="s">
        <v>17</v>
      </c>
      <c r="Z91" s="22">
        <v>2014</v>
      </c>
      <c r="AA91" s="22">
        <v>2014</v>
      </c>
      <c r="AB91" s="22" t="s">
        <v>17</v>
      </c>
      <c r="AC91" s="22" t="s">
        <v>17</v>
      </c>
      <c r="AD91" s="22">
        <v>2015</v>
      </c>
      <c r="AE91" s="22">
        <v>2012</v>
      </c>
      <c r="AF91" s="22" t="s">
        <v>17</v>
      </c>
      <c r="AG91" s="21" t="s">
        <v>17</v>
      </c>
      <c r="AH91" s="22">
        <v>2014</v>
      </c>
      <c r="AI91" s="22">
        <v>2015</v>
      </c>
      <c r="AJ91" s="22">
        <v>2016</v>
      </c>
      <c r="AK91" s="23" t="s">
        <v>17</v>
      </c>
      <c r="AL91" s="23" t="s">
        <v>17</v>
      </c>
      <c r="AM91" s="22">
        <v>2015</v>
      </c>
      <c r="AN91" s="22">
        <v>2014</v>
      </c>
      <c r="AO91" s="22">
        <v>2014</v>
      </c>
      <c r="AP91" s="22" t="s">
        <v>17</v>
      </c>
      <c r="AQ91" s="22" t="s">
        <v>17</v>
      </c>
      <c r="AR91" s="22" t="s">
        <v>17</v>
      </c>
      <c r="AS91" s="22">
        <v>2014</v>
      </c>
      <c r="AT91" s="22">
        <v>2015</v>
      </c>
      <c r="AU91" s="22">
        <v>2012</v>
      </c>
      <c r="AV91" s="22">
        <v>2008</v>
      </c>
      <c r="AW91" s="22">
        <v>2014</v>
      </c>
      <c r="AX91" s="22">
        <v>2014</v>
      </c>
      <c r="AY91" s="22">
        <v>2014</v>
      </c>
      <c r="AZ91" s="22">
        <v>2015</v>
      </c>
      <c r="BA91" s="22">
        <v>2015</v>
      </c>
      <c r="BB91" s="22">
        <v>2014</v>
      </c>
      <c r="BC91" s="22">
        <v>2015</v>
      </c>
      <c r="BD91" s="22">
        <v>2014</v>
      </c>
      <c r="BE91" s="22">
        <v>2014</v>
      </c>
      <c r="BF91" s="10"/>
    </row>
    <row r="92" spans="1:58" x14ac:dyDescent="0.35">
      <c r="A92" s="16" t="s">
        <v>11372</v>
      </c>
      <c r="B92" s="11" t="s">
        <v>10257</v>
      </c>
      <c r="C92" s="20">
        <v>2014</v>
      </c>
      <c r="D92" s="20">
        <v>2014</v>
      </c>
      <c r="E92" s="20">
        <v>2014</v>
      </c>
      <c r="F92" s="20">
        <v>2014</v>
      </c>
      <c r="G92" s="20">
        <v>2014</v>
      </c>
      <c r="H92" s="20">
        <v>2014</v>
      </c>
      <c r="I92" s="20">
        <v>2014</v>
      </c>
      <c r="J92" s="20">
        <v>2015</v>
      </c>
      <c r="K92" s="20">
        <v>2015</v>
      </c>
      <c r="L92" s="20">
        <v>2015</v>
      </c>
      <c r="M92" s="22">
        <v>2016</v>
      </c>
      <c r="N92" s="22">
        <v>2016</v>
      </c>
      <c r="O92" s="22">
        <v>2015</v>
      </c>
      <c r="P92" s="22">
        <v>2015</v>
      </c>
      <c r="Q92" s="22">
        <v>2014</v>
      </c>
      <c r="R92" s="22" t="s">
        <v>17</v>
      </c>
      <c r="S92" s="22">
        <v>2016</v>
      </c>
      <c r="T92" s="22">
        <v>2013</v>
      </c>
      <c r="U92" s="22">
        <v>2014</v>
      </c>
      <c r="V92" s="22" t="s">
        <v>17</v>
      </c>
      <c r="W92" s="22">
        <v>2015</v>
      </c>
      <c r="X92" s="22">
        <v>2010</v>
      </c>
      <c r="Y92" s="22">
        <v>2012</v>
      </c>
      <c r="Z92" s="22">
        <v>2014</v>
      </c>
      <c r="AA92" s="22">
        <v>2014</v>
      </c>
      <c r="AB92" s="22" t="s">
        <v>17</v>
      </c>
      <c r="AC92" s="22">
        <v>2014</v>
      </c>
      <c r="AD92" s="22">
        <v>2015</v>
      </c>
      <c r="AE92" s="22">
        <v>2012</v>
      </c>
      <c r="AF92" s="22">
        <v>2014</v>
      </c>
      <c r="AG92" s="21" t="s">
        <v>17</v>
      </c>
      <c r="AH92" s="22">
        <v>2014</v>
      </c>
      <c r="AI92" s="22">
        <v>2015</v>
      </c>
      <c r="AJ92" s="22">
        <v>2016</v>
      </c>
      <c r="AK92" s="23" t="s">
        <v>17</v>
      </c>
      <c r="AL92" s="23">
        <v>2015</v>
      </c>
      <c r="AM92" s="22">
        <v>2015</v>
      </c>
      <c r="AN92" s="22">
        <v>2014</v>
      </c>
      <c r="AO92" s="22">
        <v>2014</v>
      </c>
      <c r="AP92" s="22">
        <v>2014</v>
      </c>
      <c r="AQ92" s="22">
        <v>2014</v>
      </c>
      <c r="AR92" s="22">
        <v>2011</v>
      </c>
      <c r="AS92" s="22">
        <v>2014</v>
      </c>
      <c r="AT92" s="22">
        <v>2015</v>
      </c>
      <c r="AU92" s="22">
        <v>2012</v>
      </c>
      <c r="AV92" s="22" t="s">
        <v>17</v>
      </c>
      <c r="AW92" s="22">
        <v>2014</v>
      </c>
      <c r="AX92" s="22">
        <v>2014</v>
      </c>
      <c r="AY92" s="22">
        <v>2014</v>
      </c>
      <c r="AZ92" s="22">
        <v>2015</v>
      </c>
      <c r="BA92" s="22">
        <v>2012</v>
      </c>
      <c r="BB92" s="22">
        <v>2015</v>
      </c>
      <c r="BC92" s="22">
        <v>2015</v>
      </c>
      <c r="BD92" s="22">
        <v>2014</v>
      </c>
      <c r="BE92" s="22">
        <v>2014</v>
      </c>
      <c r="BF92" s="10"/>
    </row>
    <row r="93" spans="1:58" x14ac:dyDescent="0.35">
      <c r="A93" s="16" t="s">
        <v>10258</v>
      </c>
      <c r="B93" s="11" t="s">
        <v>10259</v>
      </c>
      <c r="C93" s="20">
        <v>2014</v>
      </c>
      <c r="D93" s="20">
        <v>2014</v>
      </c>
      <c r="E93" s="20">
        <v>2014</v>
      </c>
      <c r="F93" s="20">
        <v>2014</v>
      </c>
      <c r="G93" s="20">
        <v>2014</v>
      </c>
      <c r="H93" s="20">
        <v>2014</v>
      </c>
      <c r="I93" s="20">
        <v>2014</v>
      </c>
      <c r="J93" s="20">
        <v>2015</v>
      </c>
      <c r="K93" s="20">
        <v>2015</v>
      </c>
      <c r="L93" s="20">
        <v>2015</v>
      </c>
      <c r="M93" s="22">
        <v>2016</v>
      </c>
      <c r="N93" s="22">
        <v>2016</v>
      </c>
      <c r="O93" s="22">
        <v>2015</v>
      </c>
      <c r="P93" s="22">
        <v>2015</v>
      </c>
      <c r="Q93" s="22">
        <v>2014</v>
      </c>
      <c r="R93" s="22" t="s">
        <v>17</v>
      </c>
      <c r="S93" s="22">
        <v>2016</v>
      </c>
      <c r="T93" s="22">
        <v>2013</v>
      </c>
      <c r="U93" s="22">
        <v>2014</v>
      </c>
      <c r="V93" s="22" t="s">
        <v>17</v>
      </c>
      <c r="W93" s="22">
        <v>2015</v>
      </c>
      <c r="X93" s="22">
        <v>2014</v>
      </c>
      <c r="Y93" s="22">
        <v>2012</v>
      </c>
      <c r="Z93" s="22">
        <v>2014</v>
      </c>
      <c r="AA93" s="22">
        <v>2014</v>
      </c>
      <c r="AB93" s="22" t="s">
        <v>17</v>
      </c>
      <c r="AC93" s="22">
        <v>2014</v>
      </c>
      <c r="AD93" s="22">
        <v>2015</v>
      </c>
      <c r="AE93" s="22" t="s">
        <v>17</v>
      </c>
      <c r="AF93" s="22">
        <v>2014</v>
      </c>
      <c r="AG93" s="21" t="s">
        <v>17</v>
      </c>
      <c r="AH93" s="22">
        <v>2014</v>
      </c>
      <c r="AI93" s="22">
        <v>2015</v>
      </c>
      <c r="AJ93" s="22">
        <v>2016</v>
      </c>
      <c r="AK93" s="23" t="s">
        <v>17</v>
      </c>
      <c r="AL93" s="23">
        <v>2015</v>
      </c>
      <c r="AM93" s="22">
        <v>2015</v>
      </c>
      <c r="AN93" s="22">
        <v>2014</v>
      </c>
      <c r="AO93" s="22">
        <v>2014</v>
      </c>
      <c r="AP93" s="22">
        <v>2014</v>
      </c>
      <c r="AQ93" s="22">
        <v>2014</v>
      </c>
      <c r="AR93" s="22" t="s">
        <v>17</v>
      </c>
      <c r="AS93" s="22">
        <v>2014</v>
      </c>
      <c r="AT93" s="22">
        <v>2015</v>
      </c>
      <c r="AU93" s="22">
        <v>2012</v>
      </c>
      <c r="AV93" s="22">
        <v>2013</v>
      </c>
      <c r="AW93" s="22">
        <v>2014</v>
      </c>
      <c r="AX93" s="22">
        <v>2014</v>
      </c>
      <c r="AY93" s="22">
        <v>2014</v>
      </c>
      <c r="AZ93" s="22">
        <v>2015</v>
      </c>
      <c r="BA93" s="22">
        <v>2015</v>
      </c>
      <c r="BB93" s="22">
        <v>2015</v>
      </c>
      <c r="BC93" s="22">
        <v>2015</v>
      </c>
      <c r="BD93" s="22">
        <v>2014</v>
      </c>
      <c r="BE93" s="22">
        <v>2014</v>
      </c>
      <c r="BF93" s="10"/>
    </row>
    <row r="94" spans="1:58" x14ac:dyDescent="0.35">
      <c r="A94" s="16" t="s">
        <v>10248</v>
      </c>
      <c r="B94" s="11" t="s">
        <v>10249</v>
      </c>
      <c r="C94" s="20">
        <v>2014</v>
      </c>
      <c r="D94" s="20">
        <v>2014</v>
      </c>
      <c r="E94" s="20">
        <v>2014</v>
      </c>
      <c r="F94" s="20">
        <v>2014</v>
      </c>
      <c r="G94" s="20">
        <v>2014</v>
      </c>
      <c r="H94" s="20">
        <v>2014</v>
      </c>
      <c r="I94" s="20">
        <v>2014</v>
      </c>
      <c r="J94" s="20">
        <v>2015</v>
      </c>
      <c r="K94" s="20">
        <v>2015</v>
      </c>
      <c r="L94" s="20">
        <v>2015</v>
      </c>
      <c r="M94" s="22">
        <v>2016</v>
      </c>
      <c r="N94" s="22">
        <v>2016</v>
      </c>
      <c r="O94" s="22">
        <v>2015</v>
      </c>
      <c r="P94" s="22">
        <v>2015</v>
      </c>
      <c r="Q94" s="22">
        <v>2014</v>
      </c>
      <c r="R94" s="22">
        <v>2012</v>
      </c>
      <c r="S94" s="22">
        <v>2016</v>
      </c>
      <c r="T94" s="22">
        <v>2013</v>
      </c>
      <c r="U94" s="22">
        <v>2014</v>
      </c>
      <c r="V94" s="22">
        <v>2014</v>
      </c>
      <c r="W94" s="22">
        <v>2015</v>
      </c>
      <c r="X94" s="22">
        <v>2014</v>
      </c>
      <c r="Y94" s="22">
        <v>2013</v>
      </c>
      <c r="Z94" s="22">
        <v>2014</v>
      </c>
      <c r="AA94" s="22">
        <v>2014</v>
      </c>
      <c r="AB94" s="22">
        <v>2014</v>
      </c>
      <c r="AC94" s="22">
        <v>2014</v>
      </c>
      <c r="AD94" s="22">
        <v>2015</v>
      </c>
      <c r="AE94" s="22">
        <v>2012</v>
      </c>
      <c r="AF94" s="22">
        <v>2014</v>
      </c>
      <c r="AG94" s="21">
        <v>2012</v>
      </c>
      <c r="AH94" s="22">
        <v>2014</v>
      </c>
      <c r="AI94" s="22">
        <v>2015</v>
      </c>
      <c r="AJ94" s="22">
        <v>2016</v>
      </c>
      <c r="AK94" s="23" t="s">
        <v>17</v>
      </c>
      <c r="AL94" s="23">
        <v>2015</v>
      </c>
      <c r="AM94" s="22">
        <v>2015</v>
      </c>
      <c r="AN94" s="22">
        <v>2014</v>
      </c>
      <c r="AO94" s="22">
        <v>2014</v>
      </c>
      <c r="AP94" s="22" t="s">
        <v>17</v>
      </c>
      <c r="AQ94" s="22" t="s">
        <v>17</v>
      </c>
      <c r="AR94" s="22">
        <v>2015</v>
      </c>
      <c r="AS94" s="22">
        <v>2014</v>
      </c>
      <c r="AT94" s="22">
        <v>2015</v>
      </c>
      <c r="AU94" s="22">
        <v>2012</v>
      </c>
      <c r="AV94" s="22">
        <v>2009</v>
      </c>
      <c r="AW94" s="22">
        <v>2014</v>
      </c>
      <c r="AX94" s="22">
        <v>2014</v>
      </c>
      <c r="AY94" s="22">
        <v>2014</v>
      </c>
      <c r="AZ94" s="22">
        <v>2015</v>
      </c>
      <c r="BA94" s="22">
        <v>2015</v>
      </c>
      <c r="BB94" s="22">
        <v>2015</v>
      </c>
      <c r="BC94" s="22">
        <v>2015</v>
      </c>
      <c r="BD94" s="22">
        <v>2014</v>
      </c>
      <c r="BE94" s="22">
        <v>2014</v>
      </c>
      <c r="BF94" s="10"/>
    </row>
    <row r="95" spans="1:58" x14ac:dyDescent="0.35">
      <c r="A95" s="16" t="s">
        <v>11373</v>
      </c>
      <c r="B95" s="11" t="s">
        <v>10260</v>
      </c>
      <c r="C95" s="20">
        <v>2014</v>
      </c>
      <c r="D95" s="20">
        <v>2014</v>
      </c>
      <c r="E95" s="20">
        <v>2014</v>
      </c>
      <c r="F95" s="20">
        <v>2014</v>
      </c>
      <c r="G95" s="20">
        <v>2014</v>
      </c>
      <c r="H95" s="20">
        <v>2014</v>
      </c>
      <c r="I95" s="20">
        <v>2014</v>
      </c>
      <c r="J95" s="20">
        <v>2015</v>
      </c>
      <c r="K95" s="20">
        <v>2015</v>
      </c>
      <c r="L95" s="20">
        <v>2015</v>
      </c>
      <c r="M95" s="22">
        <v>2016</v>
      </c>
      <c r="N95" s="22">
        <v>2016</v>
      </c>
      <c r="O95" s="22">
        <v>2015</v>
      </c>
      <c r="P95" s="22">
        <v>2015</v>
      </c>
      <c r="Q95" s="22">
        <v>2014</v>
      </c>
      <c r="R95" s="22">
        <v>2012</v>
      </c>
      <c r="S95" s="22">
        <v>2016</v>
      </c>
      <c r="T95" s="22">
        <v>2013</v>
      </c>
      <c r="U95" s="22">
        <v>2014</v>
      </c>
      <c r="V95" s="22">
        <v>2014</v>
      </c>
      <c r="W95" s="22">
        <v>2015</v>
      </c>
      <c r="X95" s="22">
        <v>2011</v>
      </c>
      <c r="Y95" s="22">
        <v>2012</v>
      </c>
      <c r="Z95" s="22">
        <v>2014</v>
      </c>
      <c r="AA95" s="22">
        <v>2014</v>
      </c>
      <c r="AB95" s="22">
        <v>2014</v>
      </c>
      <c r="AC95" s="22">
        <v>2014</v>
      </c>
      <c r="AD95" s="22">
        <v>2015</v>
      </c>
      <c r="AE95" s="22">
        <v>2012</v>
      </c>
      <c r="AF95" s="22">
        <v>2013</v>
      </c>
      <c r="AG95" s="21">
        <v>2012</v>
      </c>
      <c r="AH95" s="22">
        <v>2014</v>
      </c>
      <c r="AI95" s="22">
        <v>2015</v>
      </c>
      <c r="AJ95" s="22">
        <v>2016</v>
      </c>
      <c r="AK95" s="23">
        <v>2015</v>
      </c>
      <c r="AL95" s="23">
        <v>2015</v>
      </c>
      <c r="AM95" s="22">
        <v>2015</v>
      </c>
      <c r="AN95" s="22">
        <v>2014</v>
      </c>
      <c r="AO95" s="22">
        <v>2014</v>
      </c>
      <c r="AP95" s="22">
        <v>2012</v>
      </c>
      <c r="AQ95" s="22">
        <v>2013</v>
      </c>
      <c r="AR95" s="22">
        <v>2015</v>
      </c>
      <c r="AS95" s="22">
        <v>2014</v>
      </c>
      <c r="AT95" s="22">
        <v>2015</v>
      </c>
      <c r="AU95" s="22">
        <v>2012</v>
      </c>
      <c r="AV95" s="22" t="s">
        <v>17</v>
      </c>
      <c r="AW95" s="22">
        <v>2014</v>
      </c>
      <c r="AX95" s="22">
        <v>2014</v>
      </c>
      <c r="AY95" s="22">
        <v>2014</v>
      </c>
      <c r="AZ95" s="22">
        <v>2015</v>
      </c>
      <c r="BA95" s="22">
        <v>2015</v>
      </c>
      <c r="BB95" s="22">
        <v>2015</v>
      </c>
      <c r="BC95" s="22">
        <v>2015</v>
      </c>
      <c r="BD95" s="22">
        <v>2014</v>
      </c>
      <c r="BE95" s="22">
        <v>2014</v>
      </c>
      <c r="BF95" s="10"/>
    </row>
    <row r="96" spans="1:58" x14ac:dyDescent="0.35">
      <c r="A96" s="16" t="s">
        <v>4061</v>
      </c>
      <c r="B96" s="11" t="s">
        <v>10274</v>
      </c>
      <c r="C96" s="20">
        <v>2014</v>
      </c>
      <c r="D96" s="20">
        <v>2014</v>
      </c>
      <c r="E96" s="20">
        <v>2014</v>
      </c>
      <c r="F96" s="20">
        <v>2014</v>
      </c>
      <c r="G96" s="20">
        <v>2014</v>
      </c>
      <c r="H96" s="20">
        <v>2014</v>
      </c>
      <c r="I96" s="20">
        <v>2014</v>
      </c>
      <c r="J96" s="20">
        <v>2015</v>
      </c>
      <c r="K96" s="20">
        <v>2015</v>
      </c>
      <c r="L96" s="20">
        <v>2015</v>
      </c>
      <c r="M96" s="22">
        <v>2016</v>
      </c>
      <c r="N96" s="22">
        <v>2016</v>
      </c>
      <c r="O96" s="22">
        <v>2015</v>
      </c>
      <c r="P96" s="22">
        <v>2015</v>
      </c>
      <c r="Q96" s="22">
        <v>2014</v>
      </c>
      <c r="R96" s="22" t="s">
        <v>17</v>
      </c>
      <c r="S96" s="22">
        <v>2016</v>
      </c>
      <c r="T96" s="22">
        <v>2013</v>
      </c>
      <c r="U96" s="22">
        <v>2014</v>
      </c>
      <c r="V96" s="22" t="s">
        <v>17</v>
      </c>
      <c r="W96" s="22">
        <v>2015</v>
      </c>
      <c r="X96" s="22" t="s">
        <v>17</v>
      </c>
      <c r="Y96" s="22">
        <v>2012</v>
      </c>
      <c r="Z96" s="22">
        <v>2014</v>
      </c>
      <c r="AA96" s="22">
        <v>2014</v>
      </c>
      <c r="AB96" s="22" t="s">
        <v>17</v>
      </c>
      <c r="AC96" s="22">
        <v>2014</v>
      </c>
      <c r="AD96" s="22">
        <v>2015</v>
      </c>
      <c r="AE96" s="22" t="s">
        <v>17</v>
      </c>
      <c r="AF96" s="22">
        <v>2014</v>
      </c>
      <c r="AG96" s="21">
        <v>2012</v>
      </c>
      <c r="AH96" s="22">
        <v>2014</v>
      </c>
      <c r="AI96" s="22">
        <v>2015</v>
      </c>
      <c r="AJ96" s="22">
        <v>2016</v>
      </c>
      <c r="AK96" s="23" t="s">
        <v>17</v>
      </c>
      <c r="AL96" s="23">
        <v>2015</v>
      </c>
      <c r="AM96" s="22">
        <v>2015</v>
      </c>
      <c r="AN96" s="22">
        <v>2014</v>
      </c>
      <c r="AO96" s="22">
        <v>2014</v>
      </c>
      <c r="AP96" s="22">
        <v>2014</v>
      </c>
      <c r="AQ96" s="22">
        <v>2014</v>
      </c>
      <c r="AR96" s="22" t="s">
        <v>17</v>
      </c>
      <c r="AS96" s="22">
        <v>2014</v>
      </c>
      <c r="AT96" s="22">
        <v>2015</v>
      </c>
      <c r="AU96" s="22">
        <v>2012</v>
      </c>
      <c r="AV96" s="22">
        <v>2011</v>
      </c>
      <c r="AW96" s="22">
        <v>2014</v>
      </c>
      <c r="AX96" s="22">
        <v>2014</v>
      </c>
      <c r="AY96" s="22">
        <v>2014</v>
      </c>
      <c r="AZ96" s="22">
        <v>2015</v>
      </c>
      <c r="BA96" s="22">
        <v>2015</v>
      </c>
      <c r="BB96" s="22">
        <v>2015</v>
      </c>
      <c r="BC96" s="22">
        <v>2015</v>
      </c>
      <c r="BD96" s="22">
        <v>2014</v>
      </c>
      <c r="BE96" s="22">
        <v>2014</v>
      </c>
      <c r="BF96" s="10"/>
    </row>
    <row r="97" spans="1:58" x14ac:dyDescent="0.35">
      <c r="A97" s="16" t="s">
        <v>516</v>
      </c>
      <c r="B97" s="11" t="s">
        <v>10261</v>
      </c>
      <c r="C97" s="20">
        <v>2014</v>
      </c>
      <c r="D97" s="20">
        <v>2014</v>
      </c>
      <c r="E97" s="20">
        <v>2014</v>
      </c>
      <c r="F97" s="20">
        <v>2014</v>
      </c>
      <c r="G97" s="20">
        <v>2014</v>
      </c>
      <c r="H97" s="20">
        <v>2014</v>
      </c>
      <c r="I97" s="20">
        <v>2014</v>
      </c>
      <c r="J97" s="20">
        <v>2015</v>
      </c>
      <c r="K97" s="20">
        <v>2015</v>
      </c>
      <c r="L97" s="20">
        <v>2015</v>
      </c>
      <c r="M97" s="22">
        <v>2016</v>
      </c>
      <c r="N97" s="22">
        <v>2016</v>
      </c>
      <c r="O97" s="22">
        <v>2015</v>
      </c>
      <c r="P97" s="22">
        <v>2015</v>
      </c>
      <c r="Q97" s="22">
        <v>2014</v>
      </c>
      <c r="R97" s="22" t="s">
        <v>17</v>
      </c>
      <c r="S97" s="22">
        <v>2016</v>
      </c>
      <c r="T97" s="22">
        <v>2013</v>
      </c>
      <c r="U97" s="22">
        <v>2014</v>
      </c>
      <c r="V97" s="22">
        <v>2014</v>
      </c>
      <c r="W97" s="22">
        <v>2015</v>
      </c>
      <c r="X97" s="22">
        <v>2004</v>
      </c>
      <c r="Y97" s="22">
        <v>2011</v>
      </c>
      <c r="Z97" s="22">
        <v>2014</v>
      </c>
      <c r="AA97" s="22">
        <v>2014</v>
      </c>
      <c r="AB97" s="22">
        <v>2014</v>
      </c>
      <c r="AC97" s="22">
        <v>2014</v>
      </c>
      <c r="AD97" s="22">
        <v>2015</v>
      </c>
      <c r="AE97" s="22" t="s">
        <v>17</v>
      </c>
      <c r="AF97" s="22">
        <v>2014</v>
      </c>
      <c r="AG97" s="21" t="s">
        <v>17</v>
      </c>
      <c r="AH97" s="22">
        <v>2014</v>
      </c>
      <c r="AI97" s="22">
        <v>2015</v>
      </c>
      <c r="AJ97" s="22">
        <v>2016</v>
      </c>
      <c r="AK97" s="23">
        <v>2015</v>
      </c>
      <c r="AL97" s="23">
        <v>2016</v>
      </c>
      <c r="AM97" s="22">
        <v>2015</v>
      </c>
      <c r="AN97" s="22">
        <v>2014</v>
      </c>
      <c r="AO97" s="22">
        <v>2014</v>
      </c>
      <c r="AP97" s="22" t="s">
        <v>17</v>
      </c>
      <c r="AQ97" s="22" t="s">
        <v>17</v>
      </c>
      <c r="AR97" s="22">
        <v>2015</v>
      </c>
      <c r="AS97" s="22">
        <v>2014</v>
      </c>
      <c r="AT97" s="22">
        <v>2015</v>
      </c>
      <c r="AU97" s="22">
        <v>2012</v>
      </c>
      <c r="AV97" s="22">
        <v>2007</v>
      </c>
      <c r="AW97" s="22">
        <v>2014</v>
      </c>
      <c r="AX97" s="22">
        <v>2014</v>
      </c>
      <c r="AY97" s="22">
        <v>2014</v>
      </c>
      <c r="AZ97" s="22">
        <v>2015</v>
      </c>
      <c r="BA97" s="22">
        <v>2015</v>
      </c>
      <c r="BB97" s="22">
        <v>2015</v>
      </c>
      <c r="BC97" s="22">
        <v>2015</v>
      </c>
      <c r="BD97" s="22">
        <v>2014</v>
      </c>
      <c r="BE97" s="22">
        <v>2014</v>
      </c>
      <c r="BF97" s="10"/>
    </row>
    <row r="98" spans="1:58" x14ac:dyDescent="0.35">
      <c r="A98" s="16" t="s">
        <v>4247</v>
      </c>
      <c r="B98" s="11" t="s">
        <v>10270</v>
      </c>
      <c r="C98" s="20">
        <v>2014</v>
      </c>
      <c r="D98" s="20">
        <v>2014</v>
      </c>
      <c r="E98" s="20">
        <v>2014</v>
      </c>
      <c r="F98" s="20">
        <v>2014</v>
      </c>
      <c r="G98" s="20">
        <v>2014</v>
      </c>
      <c r="H98" s="20">
        <v>2014</v>
      </c>
      <c r="I98" s="20">
        <v>2014</v>
      </c>
      <c r="J98" s="20">
        <v>2015</v>
      </c>
      <c r="K98" s="20">
        <v>2015</v>
      </c>
      <c r="L98" s="20">
        <v>2015</v>
      </c>
      <c r="M98" s="22">
        <v>2016</v>
      </c>
      <c r="N98" s="22">
        <v>2016</v>
      </c>
      <c r="O98" s="22">
        <v>2015</v>
      </c>
      <c r="P98" s="22">
        <v>2015</v>
      </c>
      <c r="Q98" s="22">
        <v>2014</v>
      </c>
      <c r="R98" s="22">
        <v>2009</v>
      </c>
      <c r="S98" s="22">
        <v>2016</v>
      </c>
      <c r="T98" s="22">
        <v>2013</v>
      </c>
      <c r="U98" s="22">
        <v>2014</v>
      </c>
      <c r="V98" s="22">
        <v>2014</v>
      </c>
      <c r="W98" s="22">
        <v>2015</v>
      </c>
      <c r="X98" s="22">
        <v>2014</v>
      </c>
      <c r="Y98" s="22" t="s">
        <v>17</v>
      </c>
      <c r="Z98" s="22">
        <v>2014</v>
      </c>
      <c r="AA98" s="22">
        <v>2014</v>
      </c>
      <c r="AB98" s="22">
        <v>2014</v>
      </c>
      <c r="AC98" s="22">
        <v>2014</v>
      </c>
      <c r="AD98" s="22">
        <v>2015</v>
      </c>
      <c r="AE98" s="22" t="s">
        <v>17</v>
      </c>
      <c r="AF98" s="22">
        <v>2014</v>
      </c>
      <c r="AG98" s="21">
        <v>2010</v>
      </c>
      <c r="AH98" s="22">
        <v>2014</v>
      </c>
      <c r="AI98" s="22">
        <v>2015</v>
      </c>
      <c r="AJ98" s="22">
        <v>2016</v>
      </c>
      <c r="AK98" s="23" t="s">
        <v>17</v>
      </c>
      <c r="AL98" s="23">
        <v>2015</v>
      </c>
      <c r="AM98" s="22">
        <v>2015</v>
      </c>
      <c r="AN98" s="22">
        <v>2014</v>
      </c>
      <c r="AO98" s="22">
        <v>2014</v>
      </c>
      <c r="AP98" s="22">
        <v>2014</v>
      </c>
      <c r="AQ98" s="22">
        <v>2014</v>
      </c>
      <c r="AR98" s="22">
        <v>2015</v>
      </c>
      <c r="AS98" s="22">
        <v>2014</v>
      </c>
      <c r="AT98" s="22">
        <v>2015</v>
      </c>
      <c r="AU98" s="22">
        <v>2012</v>
      </c>
      <c r="AV98" s="22">
        <v>2009</v>
      </c>
      <c r="AW98" s="22">
        <v>2014</v>
      </c>
      <c r="AX98" s="22">
        <v>2014</v>
      </c>
      <c r="AY98" s="22">
        <v>2014</v>
      </c>
      <c r="AZ98" s="22">
        <v>2015</v>
      </c>
      <c r="BA98" s="22">
        <v>2015</v>
      </c>
      <c r="BB98" s="22">
        <v>2014</v>
      </c>
      <c r="BC98" s="22">
        <v>2015</v>
      </c>
      <c r="BD98" s="22">
        <v>2014</v>
      </c>
      <c r="BE98" s="22">
        <v>2014</v>
      </c>
      <c r="BF98" s="10"/>
    </row>
    <row r="99" spans="1:58" x14ac:dyDescent="0.35">
      <c r="A99" s="16" t="s">
        <v>10262</v>
      </c>
      <c r="B99" s="11" t="s">
        <v>10263</v>
      </c>
      <c r="C99" s="20">
        <v>2014</v>
      </c>
      <c r="D99" s="20">
        <v>2014</v>
      </c>
      <c r="E99" s="20">
        <v>2014</v>
      </c>
      <c r="F99" s="20">
        <v>2014</v>
      </c>
      <c r="G99" s="20">
        <v>2014</v>
      </c>
      <c r="H99" s="20">
        <v>2014</v>
      </c>
      <c r="I99" s="20">
        <v>2014</v>
      </c>
      <c r="J99" s="20">
        <v>2015</v>
      </c>
      <c r="K99" s="20">
        <v>2015</v>
      </c>
      <c r="L99" s="20">
        <v>2015</v>
      </c>
      <c r="M99" s="22">
        <v>2016</v>
      </c>
      <c r="N99" s="22">
        <v>2016</v>
      </c>
      <c r="O99" s="22">
        <v>2015</v>
      </c>
      <c r="P99" s="22">
        <v>2015</v>
      </c>
      <c r="Q99" s="22">
        <v>2014</v>
      </c>
      <c r="R99" s="22">
        <v>2013</v>
      </c>
      <c r="S99" s="22">
        <v>2016</v>
      </c>
      <c r="T99" s="22">
        <v>2013</v>
      </c>
      <c r="U99" s="22">
        <v>2014</v>
      </c>
      <c r="V99" s="22">
        <v>2014</v>
      </c>
      <c r="W99" s="22">
        <v>2015</v>
      </c>
      <c r="X99" s="22">
        <v>2013</v>
      </c>
      <c r="Y99" s="22">
        <v>2010</v>
      </c>
      <c r="Z99" s="22">
        <v>2014</v>
      </c>
      <c r="AA99" s="22">
        <v>2014</v>
      </c>
      <c r="AB99" s="22">
        <v>2014</v>
      </c>
      <c r="AC99" s="22">
        <v>2014</v>
      </c>
      <c r="AD99" s="22">
        <v>2015</v>
      </c>
      <c r="AE99" s="22">
        <v>2012</v>
      </c>
      <c r="AF99" s="22">
        <v>2014</v>
      </c>
      <c r="AG99" s="21">
        <v>2007</v>
      </c>
      <c r="AH99" s="22">
        <v>2014</v>
      </c>
      <c r="AI99" s="22">
        <v>2015</v>
      </c>
      <c r="AJ99" s="22">
        <v>2016</v>
      </c>
      <c r="AK99" s="23" t="s">
        <v>17</v>
      </c>
      <c r="AL99" s="23">
        <v>2016</v>
      </c>
      <c r="AM99" s="22">
        <v>2015</v>
      </c>
      <c r="AN99" s="22">
        <v>2014</v>
      </c>
      <c r="AO99" s="22">
        <v>2014</v>
      </c>
      <c r="AP99" s="22" t="s">
        <v>17</v>
      </c>
      <c r="AQ99" s="22" t="s">
        <v>17</v>
      </c>
      <c r="AR99" s="22" t="s">
        <v>17</v>
      </c>
      <c r="AS99" s="22">
        <v>2014</v>
      </c>
      <c r="AT99" s="22">
        <v>2015</v>
      </c>
      <c r="AU99" s="22">
        <v>2012</v>
      </c>
      <c r="AV99" s="22">
        <v>2007</v>
      </c>
      <c r="AW99" s="22">
        <v>2014</v>
      </c>
      <c r="AX99" s="22">
        <v>2014</v>
      </c>
      <c r="AY99" s="22">
        <v>2014</v>
      </c>
      <c r="AZ99" s="22">
        <v>2015</v>
      </c>
      <c r="BA99" s="22">
        <v>2015</v>
      </c>
      <c r="BB99" s="22">
        <v>2015</v>
      </c>
      <c r="BC99" s="22">
        <v>2015</v>
      </c>
      <c r="BD99" s="22">
        <v>2014</v>
      </c>
      <c r="BE99" s="22">
        <v>2014</v>
      </c>
      <c r="BF99" s="10"/>
    </row>
    <row r="100" spans="1:58" x14ac:dyDescent="0.35">
      <c r="A100" s="16" t="s">
        <v>90</v>
      </c>
      <c r="B100" s="11" t="s">
        <v>10264</v>
      </c>
      <c r="C100" s="20">
        <v>2014</v>
      </c>
      <c r="D100" s="20">
        <v>2014</v>
      </c>
      <c r="E100" s="20">
        <v>2014</v>
      </c>
      <c r="F100" s="20">
        <v>2014</v>
      </c>
      <c r="G100" s="20">
        <v>2014</v>
      </c>
      <c r="H100" s="20">
        <v>2014</v>
      </c>
      <c r="I100" s="20">
        <v>2014</v>
      </c>
      <c r="J100" s="20">
        <v>2015</v>
      </c>
      <c r="K100" s="20">
        <v>2015</v>
      </c>
      <c r="L100" s="20">
        <v>2015</v>
      </c>
      <c r="M100" s="22">
        <v>2016</v>
      </c>
      <c r="N100" s="22">
        <v>2016</v>
      </c>
      <c r="O100" s="22">
        <v>2015</v>
      </c>
      <c r="P100" s="22">
        <v>2015</v>
      </c>
      <c r="Q100" s="22">
        <v>2014</v>
      </c>
      <c r="R100" s="22">
        <v>2007</v>
      </c>
      <c r="S100" s="22">
        <v>2016</v>
      </c>
      <c r="T100" s="22">
        <v>2013</v>
      </c>
      <c r="U100" s="22">
        <v>2014</v>
      </c>
      <c r="V100" s="22">
        <v>2014</v>
      </c>
      <c r="W100" s="22">
        <v>2015</v>
      </c>
      <c r="X100" s="22">
        <v>2007</v>
      </c>
      <c r="Y100" s="22">
        <v>2010</v>
      </c>
      <c r="Z100" s="22">
        <v>2014</v>
      </c>
      <c r="AA100" s="22">
        <v>2014</v>
      </c>
      <c r="AB100" s="22" t="s">
        <v>17</v>
      </c>
      <c r="AC100" s="22">
        <v>2014</v>
      </c>
      <c r="AD100" s="22">
        <v>2015</v>
      </c>
      <c r="AE100" s="22" t="s">
        <v>17</v>
      </c>
      <c r="AF100" s="22">
        <v>2014</v>
      </c>
      <c r="AG100" s="21" t="s">
        <v>17</v>
      </c>
      <c r="AH100" s="22">
        <v>2014</v>
      </c>
      <c r="AI100" s="22">
        <v>2015</v>
      </c>
      <c r="AJ100" s="22">
        <v>2016</v>
      </c>
      <c r="AK100" s="23">
        <v>2016</v>
      </c>
      <c r="AL100" s="23">
        <v>2015</v>
      </c>
      <c r="AM100" s="22">
        <v>2015</v>
      </c>
      <c r="AN100" s="22">
        <v>2014</v>
      </c>
      <c r="AO100" s="22">
        <v>2014</v>
      </c>
      <c r="AP100" s="22" t="s">
        <v>17</v>
      </c>
      <c r="AQ100" s="22" t="s">
        <v>17</v>
      </c>
      <c r="AR100" s="22" t="s">
        <v>17</v>
      </c>
      <c r="AS100" s="22">
        <v>2014</v>
      </c>
      <c r="AT100" s="22">
        <v>2015</v>
      </c>
      <c r="AU100" s="22">
        <v>2012</v>
      </c>
      <c r="AV100" s="22">
        <v>2013</v>
      </c>
      <c r="AW100" s="22">
        <v>2014</v>
      </c>
      <c r="AX100" s="22">
        <v>2014</v>
      </c>
      <c r="AY100" s="22">
        <v>2014</v>
      </c>
      <c r="AZ100" s="22">
        <v>2015</v>
      </c>
      <c r="BA100" s="22" t="s">
        <v>17</v>
      </c>
      <c r="BB100" s="22">
        <v>2015</v>
      </c>
      <c r="BC100" s="22">
        <v>2015</v>
      </c>
      <c r="BD100" s="22">
        <v>2014</v>
      </c>
      <c r="BE100" s="22">
        <v>2014</v>
      </c>
      <c r="BF100" s="10"/>
    </row>
    <row r="101" spans="1:58" x14ac:dyDescent="0.35">
      <c r="A101" s="16" t="s">
        <v>10267</v>
      </c>
      <c r="B101" s="11" t="s">
        <v>10268</v>
      </c>
      <c r="C101" s="20">
        <v>2014</v>
      </c>
      <c r="D101" s="20">
        <v>2014</v>
      </c>
      <c r="E101" s="20">
        <v>2014</v>
      </c>
      <c r="F101" s="20">
        <v>2014</v>
      </c>
      <c r="G101" s="20">
        <v>2014</v>
      </c>
      <c r="H101" s="20">
        <v>2014</v>
      </c>
      <c r="I101" s="20">
        <v>2014</v>
      </c>
      <c r="J101" s="20">
        <v>2015</v>
      </c>
      <c r="K101" s="20">
        <v>2015</v>
      </c>
      <c r="L101" s="20">
        <v>2015</v>
      </c>
      <c r="M101" s="22">
        <v>2016</v>
      </c>
      <c r="N101" s="22">
        <v>2016</v>
      </c>
      <c r="O101" s="22">
        <v>2015</v>
      </c>
      <c r="P101" s="22">
        <v>2015</v>
      </c>
      <c r="Q101" s="22">
        <v>2014</v>
      </c>
      <c r="R101" s="22" t="s">
        <v>17</v>
      </c>
      <c r="S101" s="22">
        <v>2016</v>
      </c>
      <c r="T101" s="22">
        <v>2013</v>
      </c>
      <c r="U101" s="22">
        <v>2014</v>
      </c>
      <c r="V101" s="22" t="s">
        <v>17</v>
      </c>
      <c r="W101" s="22" t="s">
        <v>17</v>
      </c>
      <c r="X101" s="22" t="s">
        <v>17</v>
      </c>
      <c r="Y101" s="22" t="s">
        <v>17</v>
      </c>
      <c r="Z101" s="22" t="s">
        <v>17</v>
      </c>
      <c r="AA101" s="22" t="s">
        <v>17</v>
      </c>
      <c r="AB101" s="22" t="s">
        <v>17</v>
      </c>
      <c r="AC101" s="22" t="s">
        <v>17</v>
      </c>
      <c r="AD101" s="22">
        <v>2015</v>
      </c>
      <c r="AE101" s="22" t="s">
        <v>17</v>
      </c>
      <c r="AF101" s="22" t="s">
        <v>17</v>
      </c>
      <c r="AG101" s="21" t="s">
        <v>17</v>
      </c>
      <c r="AH101" s="22">
        <v>2014</v>
      </c>
      <c r="AI101" s="22">
        <v>2015</v>
      </c>
      <c r="AJ101" s="22">
        <v>2016</v>
      </c>
      <c r="AK101" s="23" t="s">
        <v>17</v>
      </c>
      <c r="AL101" s="23">
        <v>2015</v>
      </c>
      <c r="AM101" s="22">
        <v>2015</v>
      </c>
      <c r="AN101" s="22">
        <v>2014</v>
      </c>
      <c r="AO101" s="22">
        <v>2014</v>
      </c>
      <c r="AP101" s="22" t="s">
        <v>17</v>
      </c>
      <c r="AQ101" s="22" t="s">
        <v>17</v>
      </c>
      <c r="AR101" s="22" t="s">
        <v>17</v>
      </c>
      <c r="AS101" s="22">
        <v>2014</v>
      </c>
      <c r="AT101" s="22" t="s">
        <v>17</v>
      </c>
      <c r="AU101" s="22">
        <v>2012</v>
      </c>
      <c r="AV101" s="22" t="s">
        <v>17</v>
      </c>
      <c r="AW101" s="22">
        <v>2014</v>
      </c>
      <c r="AX101" s="22">
        <v>2014</v>
      </c>
      <c r="AY101" s="22">
        <v>2014</v>
      </c>
      <c r="AZ101" s="22" t="s">
        <v>17</v>
      </c>
      <c r="BA101" s="22" t="s">
        <v>17</v>
      </c>
      <c r="BB101" s="22" t="s">
        <v>618</v>
      </c>
      <c r="BC101" s="22">
        <v>2015</v>
      </c>
      <c r="BD101" s="22">
        <v>2014</v>
      </c>
      <c r="BE101" s="22">
        <v>2014</v>
      </c>
      <c r="BF101" s="10"/>
    </row>
    <row r="102" spans="1:58" x14ac:dyDescent="0.35">
      <c r="A102" s="16" t="s">
        <v>4049</v>
      </c>
      <c r="B102" s="11" t="s">
        <v>10271</v>
      </c>
      <c r="C102" s="20">
        <v>2014</v>
      </c>
      <c r="D102" s="20">
        <v>2014</v>
      </c>
      <c r="E102" s="20">
        <v>2014</v>
      </c>
      <c r="F102" s="20">
        <v>2014</v>
      </c>
      <c r="G102" s="20">
        <v>2014</v>
      </c>
      <c r="H102" s="20">
        <v>2014</v>
      </c>
      <c r="I102" s="20">
        <v>2014</v>
      </c>
      <c r="J102" s="20">
        <v>2015</v>
      </c>
      <c r="K102" s="20">
        <v>2015</v>
      </c>
      <c r="L102" s="20">
        <v>2015</v>
      </c>
      <c r="M102" s="22">
        <v>2016</v>
      </c>
      <c r="N102" s="22">
        <v>2016</v>
      </c>
      <c r="O102" s="22">
        <v>2015</v>
      </c>
      <c r="P102" s="22">
        <v>2015</v>
      </c>
      <c r="Q102" s="22">
        <v>2014</v>
      </c>
      <c r="R102" s="22" t="s">
        <v>17</v>
      </c>
      <c r="S102" s="22">
        <v>2016</v>
      </c>
      <c r="T102" s="22">
        <v>2013</v>
      </c>
      <c r="U102" s="22">
        <v>2014</v>
      </c>
      <c r="V102" s="22" t="s">
        <v>17</v>
      </c>
      <c r="W102" s="22">
        <v>2015</v>
      </c>
      <c r="X102" s="22" t="s">
        <v>17</v>
      </c>
      <c r="Y102" s="22">
        <v>2012</v>
      </c>
      <c r="Z102" s="22">
        <v>2014</v>
      </c>
      <c r="AA102" s="22">
        <v>2014</v>
      </c>
      <c r="AB102" s="22" t="s">
        <v>17</v>
      </c>
      <c r="AC102" s="22">
        <v>2014</v>
      </c>
      <c r="AD102" s="22">
        <v>2015</v>
      </c>
      <c r="AE102" s="22" t="s">
        <v>17</v>
      </c>
      <c r="AF102" s="22">
        <v>2014</v>
      </c>
      <c r="AG102" s="21">
        <v>2012</v>
      </c>
      <c r="AH102" s="22">
        <v>2014</v>
      </c>
      <c r="AI102" s="22">
        <v>2015</v>
      </c>
      <c r="AJ102" s="22">
        <v>2016</v>
      </c>
      <c r="AK102" s="23" t="s">
        <v>17</v>
      </c>
      <c r="AL102" s="23">
        <v>2015</v>
      </c>
      <c r="AM102" s="22">
        <v>2015</v>
      </c>
      <c r="AN102" s="22">
        <v>2014</v>
      </c>
      <c r="AO102" s="22">
        <v>2014</v>
      </c>
      <c r="AP102" s="22">
        <v>2014</v>
      </c>
      <c r="AQ102" s="22">
        <v>2014</v>
      </c>
      <c r="AR102" s="22" t="s">
        <v>17</v>
      </c>
      <c r="AS102" s="22">
        <v>2014</v>
      </c>
      <c r="AT102" s="22">
        <v>2015</v>
      </c>
      <c r="AU102" s="22">
        <v>2012</v>
      </c>
      <c r="AV102" s="22">
        <v>2011</v>
      </c>
      <c r="AW102" s="22">
        <v>2014</v>
      </c>
      <c r="AX102" s="22">
        <v>2014</v>
      </c>
      <c r="AY102" s="22">
        <v>2014</v>
      </c>
      <c r="AZ102" s="22">
        <v>2015</v>
      </c>
      <c r="BA102" s="22">
        <v>2015</v>
      </c>
      <c r="BB102" s="22">
        <v>2015</v>
      </c>
      <c r="BC102" s="22">
        <v>2015</v>
      </c>
      <c r="BD102" s="22">
        <v>2014</v>
      </c>
      <c r="BE102" s="22">
        <v>2014</v>
      </c>
      <c r="BF102" s="10"/>
    </row>
    <row r="103" spans="1:58" x14ac:dyDescent="0.35">
      <c r="A103" s="16" t="s">
        <v>10272</v>
      </c>
      <c r="B103" s="11" t="s">
        <v>10273</v>
      </c>
      <c r="C103" s="20">
        <v>2014</v>
      </c>
      <c r="D103" s="20">
        <v>2014</v>
      </c>
      <c r="E103" s="20">
        <v>2014</v>
      </c>
      <c r="F103" s="20">
        <v>2014</v>
      </c>
      <c r="G103" s="20">
        <v>2014</v>
      </c>
      <c r="H103" s="20">
        <v>2014</v>
      </c>
      <c r="I103" s="20">
        <v>2014</v>
      </c>
      <c r="J103" s="20">
        <v>2015</v>
      </c>
      <c r="K103" s="20">
        <v>2015</v>
      </c>
      <c r="L103" s="20">
        <v>2015</v>
      </c>
      <c r="M103" s="22">
        <v>2016</v>
      </c>
      <c r="N103" s="22">
        <v>2016</v>
      </c>
      <c r="O103" s="22">
        <v>2015</v>
      </c>
      <c r="P103" s="22">
        <v>2015</v>
      </c>
      <c r="Q103" s="22">
        <v>2014</v>
      </c>
      <c r="R103" s="22" t="s">
        <v>17</v>
      </c>
      <c r="S103" s="22">
        <v>2016</v>
      </c>
      <c r="T103" s="22">
        <v>2013</v>
      </c>
      <c r="U103" s="22">
        <v>2014</v>
      </c>
      <c r="V103" s="22" t="s">
        <v>17</v>
      </c>
      <c r="W103" s="22">
        <v>2015</v>
      </c>
      <c r="X103" s="22" t="s">
        <v>17</v>
      </c>
      <c r="Y103" s="22">
        <v>2013</v>
      </c>
      <c r="Z103" s="22">
        <v>2014</v>
      </c>
      <c r="AA103" s="22">
        <v>2014</v>
      </c>
      <c r="AB103" s="22" t="s">
        <v>17</v>
      </c>
      <c r="AC103" s="22">
        <v>2014</v>
      </c>
      <c r="AD103" s="22">
        <v>2015</v>
      </c>
      <c r="AE103" s="22" t="s">
        <v>17</v>
      </c>
      <c r="AF103" s="22">
        <v>2014</v>
      </c>
      <c r="AG103" s="21">
        <v>2012</v>
      </c>
      <c r="AH103" s="22">
        <v>2014</v>
      </c>
      <c r="AI103" s="22">
        <v>2015</v>
      </c>
      <c r="AJ103" s="22">
        <v>2016</v>
      </c>
      <c r="AK103" s="23" t="s">
        <v>17</v>
      </c>
      <c r="AL103" s="23">
        <v>2015</v>
      </c>
      <c r="AM103" s="22">
        <v>2015</v>
      </c>
      <c r="AN103" s="22">
        <v>2014</v>
      </c>
      <c r="AO103" s="22">
        <v>2014</v>
      </c>
      <c r="AP103" s="22">
        <v>2014</v>
      </c>
      <c r="AQ103" s="22">
        <v>2014</v>
      </c>
      <c r="AR103" s="22" t="s">
        <v>17</v>
      </c>
      <c r="AS103" s="22">
        <v>2014</v>
      </c>
      <c r="AT103" s="22">
        <v>2015</v>
      </c>
      <c r="AU103" s="22">
        <v>2012</v>
      </c>
      <c r="AV103" s="22" t="s">
        <v>17</v>
      </c>
      <c r="AW103" s="22">
        <v>2014</v>
      </c>
      <c r="AX103" s="22">
        <v>2014</v>
      </c>
      <c r="AY103" s="22">
        <v>2014</v>
      </c>
      <c r="AZ103" s="22">
        <v>2015</v>
      </c>
      <c r="BA103" s="22">
        <v>2015</v>
      </c>
      <c r="BB103" s="22">
        <v>2015</v>
      </c>
      <c r="BC103" s="22">
        <v>2015</v>
      </c>
      <c r="BD103" s="22">
        <v>2014</v>
      </c>
      <c r="BE103" s="22">
        <v>2014</v>
      </c>
      <c r="BF103" s="10"/>
    </row>
    <row r="104" spans="1:58" x14ac:dyDescent="0.35">
      <c r="A104" s="16" t="s">
        <v>1716</v>
      </c>
      <c r="B104" s="11" t="s">
        <v>10281</v>
      </c>
      <c r="C104" s="20">
        <v>2014</v>
      </c>
      <c r="D104" s="20">
        <v>2014</v>
      </c>
      <c r="E104" s="20">
        <v>2014</v>
      </c>
      <c r="F104" s="20">
        <v>2014</v>
      </c>
      <c r="G104" s="20">
        <v>2014</v>
      </c>
      <c r="H104" s="20">
        <v>2014</v>
      </c>
      <c r="I104" s="20">
        <v>2014</v>
      </c>
      <c r="J104" s="20">
        <v>2015</v>
      </c>
      <c r="K104" s="20">
        <v>2015</v>
      </c>
      <c r="L104" s="20">
        <v>2015</v>
      </c>
      <c r="M104" s="22">
        <v>2016</v>
      </c>
      <c r="N104" s="22">
        <v>2016</v>
      </c>
      <c r="O104" s="22">
        <v>2015</v>
      </c>
      <c r="P104" s="22">
        <v>2015</v>
      </c>
      <c r="Q104" s="22">
        <v>2014</v>
      </c>
      <c r="R104" s="22">
        <v>2009</v>
      </c>
      <c r="S104" s="22">
        <v>2016</v>
      </c>
      <c r="T104" s="22">
        <v>2013</v>
      </c>
      <c r="U104" s="22">
        <v>2014</v>
      </c>
      <c r="V104" s="22">
        <v>2014</v>
      </c>
      <c r="W104" s="22">
        <v>2015</v>
      </c>
      <c r="X104" s="22">
        <v>2004</v>
      </c>
      <c r="Y104" s="22">
        <v>2010</v>
      </c>
      <c r="Z104" s="22">
        <v>2014</v>
      </c>
      <c r="AA104" s="22">
        <v>2014</v>
      </c>
      <c r="AB104" s="22">
        <v>2014</v>
      </c>
      <c r="AC104" s="22">
        <v>2014</v>
      </c>
      <c r="AD104" s="22">
        <v>2015</v>
      </c>
      <c r="AE104" s="22">
        <v>2012</v>
      </c>
      <c r="AF104" s="22" t="s">
        <v>17</v>
      </c>
      <c r="AG104" s="21">
        <v>2010</v>
      </c>
      <c r="AH104" s="22">
        <v>2014</v>
      </c>
      <c r="AI104" s="22">
        <v>2015</v>
      </c>
      <c r="AJ104" s="22">
        <v>2016</v>
      </c>
      <c r="AK104" s="23" t="s">
        <v>17</v>
      </c>
      <c r="AL104" s="23">
        <v>2015</v>
      </c>
      <c r="AM104" s="22">
        <v>2015</v>
      </c>
      <c r="AN104" s="22">
        <v>2014</v>
      </c>
      <c r="AO104" s="22">
        <v>2014</v>
      </c>
      <c r="AP104" s="22">
        <v>2014</v>
      </c>
      <c r="AQ104" s="22">
        <v>2014</v>
      </c>
      <c r="AR104" s="22">
        <v>2015</v>
      </c>
      <c r="AS104" s="22">
        <v>2014</v>
      </c>
      <c r="AT104" s="22">
        <v>2015</v>
      </c>
      <c r="AU104" s="22">
        <v>2012</v>
      </c>
      <c r="AV104" s="22">
        <v>2009</v>
      </c>
      <c r="AW104" s="22">
        <v>2014</v>
      </c>
      <c r="AX104" s="22">
        <v>2014</v>
      </c>
      <c r="AY104" s="22">
        <v>2014</v>
      </c>
      <c r="AZ104" s="22">
        <v>2015</v>
      </c>
      <c r="BA104" s="22">
        <v>2015</v>
      </c>
      <c r="BB104" s="22">
        <v>2015</v>
      </c>
      <c r="BC104" s="22">
        <v>2015</v>
      </c>
      <c r="BD104" s="22">
        <v>2014</v>
      </c>
      <c r="BE104" s="22">
        <v>2014</v>
      </c>
      <c r="BF104" s="10"/>
    </row>
    <row r="105" spans="1:58" x14ac:dyDescent="0.35">
      <c r="A105" s="16" t="s">
        <v>985</v>
      </c>
      <c r="B105" s="11" t="s">
        <v>10303</v>
      </c>
      <c r="C105" s="20">
        <v>2014</v>
      </c>
      <c r="D105" s="20">
        <v>2014</v>
      </c>
      <c r="E105" s="20">
        <v>2014</v>
      </c>
      <c r="F105" s="20">
        <v>2014</v>
      </c>
      <c r="G105" s="20">
        <v>2014</v>
      </c>
      <c r="H105" s="20">
        <v>2014</v>
      </c>
      <c r="I105" s="20">
        <v>2014</v>
      </c>
      <c r="J105" s="20">
        <v>2015</v>
      </c>
      <c r="K105" s="20">
        <v>2015</v>
      </c>
      <c r="L105" s="20">
        <v>2015</v>
      </c>
      <c r="M105" s="22">
        <v>2016</v>
      </c>
      <c r="N105" s="22">
        <v>2016</v>
      </c>
      <c r="O105" s="22">
        <v>2015</v>
      </c>
      <c r="P105" s="22">
        <v>2015</v>
      </c>
      <c r="Q105" s="22">
        <v>2014</v>
      </c>
      <c r="R105" s="22">
        <v>2010</v>
      </c>
      <c r="S105" s="22">
        <v>2016</v>
      </c>
      <c r="T105" s="22">
        <v>2013</v>
      </c>
      <c r="U105" s="22">
        <v>2014</v>
      </c>
      <c r="V105" s="22">
        <v>2014</v>
      </c>
      <c r="W105" s="22">
        <v>2015</v>
      </c>
      <c r="X105" s="22">
        <v>2014</v>
      </c>
      <c r="Y105" s="22">
        <v>2010</v>
      </c>
      <c r="Z105" s="22">
        <v>2014</v>
      </c>
      <c r="AA105" s="22">
        <v>2014</v>
      </c>
      <c r="AB105" s="22">
        <v>2014</v>
      </c>
      <c r="AC105" s="22">
        <v>2014</v>
      </c>
      <c r="AD105" s="22">
        <v>2015</v>
      </c>
      <c r="AE105" s="22">
        <v>2012</v>
      </c>
      <c r="AF105" s="22">
        <v>2014</v>
      </c>
      <c r="AG105" s="21">
        <v>2010</v>
      </c>
      <c r="AH105" s="22">
        <v>2014</v>
      </c>
      <c r="AI105" s="22">
        <v>2015</v>
      </c>
      <c r="AJ105" s="22">
        <v>2016</v>
      </c>
      <c r="AK105" s="23" t="s">
        <v>17</v>
      </c>
      <c r="AL105" s="23">
        <v>2015</v>
      </c>
      <c r="AM105" s="22">
        <v>2015</v>
      </c>
      <c r="AN105" s="22">
        <v>2014</v>
      </c>
      <c r="AO105" s="22">
        <v>2014</v>
      </c>
      <c r="AP105" s="22">
        <v>2013</v>
      </c>
      <c r="AQ105" s="22">
        <v>2013</v>
      </c>
      <c r="AR105" s="22">
        <v>2015</v>
      </c>
      <c r="AS105" s="22">
        <v>2014</v>
      </c>
      <c r="AT105" s="22">
        <v>2015</v>
      </c>
      <c r="AU105" s="22">
        <v>2012</v>
      </c>
      <c r="AV105" s="22">
        <v>2010</v>
      </c>
      <c r="AW105" s="22">
        <v>2014</v>
      </c>
      <c r="AX105" s="22">
        <v>2014</v>
      </c>
      <c r="AY105" s="22">
        <v>2014</v>
      </c>
      <c r="AZ105" s="22">
        <v>2015</v>
      </c>
      <c r="BA105" s="22">
        <v>2015</v>
      </c>
      <c r="BB105" s="22">
        <v>2015</v>
      </c>
      <c r="BC105" s="22">
        <v>2015</v>
      </c>
      <c r="BD105" s="22">
        <v>2014</v>
      </c>
      <c r="BE105" s="22">
        <v>2014</v>
      </c>
      <c r="BF105" s="10"/>
    </row>
    <row r="106" spans="1:58" x14ac:dyDescent="0.35">
      <c r="A106" s="16" t="s">
        <v>4567</v>
      </c>
      <c r="B106" s="11" t="s">
        <v>10304</v>
      </c>
      <c r="C106" s="20">
        <v>2014</v>
      </c>
      <c r="D106" s="20">
        <v>2014</v>
      </c>
      <c r="E106" s="20">
        <v>2014</v>
      </c>
      <c r="F106" s="20">
        <v>2014</v>
      </c>
      <c r="G106" s="20">
        <v>2014</v>
      </c>
      <c r="H106" s="20">
        <v>2014</v>
      </c>
      <c r="I106" s="20">
        <v>2014</v>
      </c>
      <c r="J106" s="20">
        <v>2015</v>
      </c>
      <c r="K106" s="20">
        <v>2015</v>
      </c>
      <c r="L106" s="20">
        <v>2015</v>
      </c>
      <c r="M106" s="22">
        <v>2016</v>
      </c>
      <c r="N106" s="22">
        <v>2016</v>
      </c>
      <c r="O106" s="22">
        <v>2015</v>
      </c>
      <c r="P106" s="22">
        <v>2015</v>
      </c>
      <c r="Q106" s="22">
        <v>2014</v>
      </c>
      <c r="R106" s="22" t="s">
        <v>17</v>
      </c>
      <c r="S106" s="22">
        <v>2016</v>
      </c>
      <c r="T106" s="22">
        <v>2013</v>
      </c>
      <c r="U106" s="22">
        <v>2014</v>
      </c>
      <c r="V106" s="22" t="s">
        <v>17</v>
      </c>
      <c r="W106" s="22">
        <v>2015</v>
      </c>
      <c r="X106" s="22">
        <v>2006</v>
      </c>
      <c r="Y106" s="22">
        <v>2010</v>
      </c>
      <c r="Z106" s="22">
        <v>2014</v>
      </c>
      <c r="AA106" s="22">
        <v>2014</v>
      </c>
      <c r="AB106" s="22">
        <v>2014</v>
      </c>
      <c r="AC106" s="22">
        <v>2014</v>
      </c>
      <c r="AD106" s="22">
        <v>2015</v>
      </c>
      <c r="AE106" s="22">
        <v>2012</v>
      </c>
      <c r="AF106" s="22">
        <v>2014</v>
      </c>
      <c r="AG106" s="21">
        <v>2009</v>
      </c>
      <c r="AH106" s="22">
        <v>2014</v>
      </c>
      <c r="AI106" s="22">
        <v>2015</v>
      </c>
      <c r="AJ106" s="22">
        <v>2016</v>
      </c>
      <c r="AK106" s="23" t="s">
        <v>17</v>
      </c>
      <c r="AL106" s="23">
        <v>2015</v>
      </c>
      <c r="AM106" s="22">
        <v>2015</v>
      </c>
      <c r="AN106" s="22">
        <v>2014</v>
      </c>
      <c r="AO106" s="22">
        <v>2014</v>
      </c>
      <c r="AP106" s="22">
        <v>2014</v>
      </c>
      <c r="AQ106" s="22">
        <v>2014</v>
      </c>
      <c r="AR106" s="22">
        <v>2011</v>
      </c>
      <c r="AS106" s="22">
        <v>2014</v>
      </c>
      <c r="AT106" s="22">
        <v>2015</v>
      </c>
      <c r="AU106" s="22">
        <v>2012</v>
      </c>
      <c r="AV106" s="22">
        <v>2010</v>
      </c>
      <c r="AW106" s="22">
        <v>2014</v>
      </c>
      <c r="AX106" s="22">
        <v>2014</v>
      </c>
      <c r="AY106" s="22">
        <v>2014</v>
      </c>
      <c r="AZ106" s="22">
        <v>2015</v>
      </c>
      <c r="BA106" s="22">
        <v>2015</v>
      </c>
      <c r="BB106" s="22">
        <v>2015</v>
      </c>
      <c r="BC106" s="22">
        <v>2015</v>
      </c>
      <c r="BD106" s="22">
        <v>2014</v>
      </c>
      <c r="BE106" s="22">
        <v>2014</v>
      </c>
      <c r="BF106" s="10"/>
    </row>
    <row r="107" spans="1:58" x14ac:dyDescent="0.35">
      <c r="A107" s="16" t="s">
        <v>10282</v>
      </c>
      <c r="B107" s="11" t="s">
        <v>10283</v>
      </c>
      <c r="C107" s="20">
        <v>2014</v>
      </c>
      <c r="D107" s="20">
        <v>2014</v>
      </c>
      <c r="E107" s="20">
        <v>2014</v>
      </c>
      <c r="F107" s="20">
        <v>2014</v>
      </c>
      <c r="G107" s="20">
        <v>2014</v>
      </c>
      <c r="H107" s="20">
        <v>2014</v>
      </c>
      <c r="I107" s="20">
        <v>2014</v>
      </c>
      <c r="J107" s="20">
        <v>2015</v>
      </c>
      <c r="K107" s="20">
        <v>2015</v>
      </c>
      <c r="L107" s="20">
        <v>2015</v>
      </c>
      <c r="M107" s="22">
        <v>2016</v>
      </c>
      <c r="N107" s="22">
        <v>2016</v>
      </c>
      <c r="O107" s="22">
        <v>2015</v>
      </c>
      <c r="P107" s="22">
        <v>2015</v>
      </c>
      <c r="Q107" s="22">
        <v>2014</v>
      </c>
      <c r="R107" s="22">
        <v>2009</v>
      </c>
      <c r="S107" s="22">
        <v>2016</v>
      </c>
      <c r="T107" s="22">
        <v>2013</v>
      </c>
      <c r="U107" s="22">
        <v>2014</v>
      </c>
      <c r="V107" s="22">
        <v>2014</v>
      </c>
      <c r="W107" s="22">
        <v>2015</v>
      </c>
      <c r="X107" s="22">
        <v>2009</v>
      </c>
      <c r="Y107" s="22">
        <v>2010</v>
      </c>
      <c r="Z107" s="22">
        <v>2014</v>
      </c>
      <c r="AA107" s="22">
        <v>2014</v>
      </c>
      <c r="AB107" s="22">
        <v>2013</v>
      </c>
      <c r="AC107" s="22">
        <v>2014</v>
      </c>
      <c r="AD107" s="22">
        <v>2015</v>
      </c>
      <c r="AE107" s="22" t="s">
        <v>17</v>
      </c>
      <c r="AF107" s="22">
        <v>2014</v>
      </c>
      <c r="AG107" s="21">
        <v>2009</v>
      </c>
      <c r="AH107" s="22">
        <v>2014</v>
      </c>
      <c r="AI107" s="22">
        <v>2015</v>
      </c>
      <c r="AJ107" s="22">
        <v>2016</v>
      </c>
      <c r="AK107" s="23" t="s">
        <v>17</v>
      </c>
      <c r="AL107" s="23" t="s">
        <v>17</v>
      </c>
      <c r="AM107" s="22">
        <v>2015</v>
      </c>
      <c r="AN107" s="22">
        <v>2014</v>
      </c>
      <c r="AO107" s="22">
        <v>2014</v>
      </c>
      <c r="AP107" s="22">
        <v>2013</v>
      </c>
      <c r="AQ107" s="22">
        <v>2013</v>
      </c>
      <c r="AR107" s="22">
        <v>2011</v>
      </c>
      <c r="AS107" s="22">
        <v>2014</v>
      </c>
      <c r="AT107" s="22" t="s">
        <v>17</v>
      </c>
      <c r="AU107" s="22">
        <v>2012</v>
      </c>
      <c r="AV107" s="22">
        <v>2006</v>
      </c>
      <c r="AW107" s="22">
        <v>2014</v>
      </c>
      <c r="AX107" s="22">
        <v>2014</v>
      </c>
      <c r="AY107" s="22">
        <v>2014</v>
      </c>
      <c r="AZ107" s="22">
        <v>2015</v>
      </c>
      <c r="BA107" s="22">
        <v>2015</v>
      </c>
      <c r="BB107" s="22">
        <v>2015</v>
      </c>
      <c r="BC107" s="22">
        <v>2015</v>
      </c>
      <c r="BD107" s="22">
        <v>2014</v>
      </c>
      <c r="BE107" s="22">
        <v>2014</v>
      </c>
      <c r="BF107" s="10"/>
    </row>
    <row r="108" spans="1:58" x14ac:dyDescent="0.35">
      <c r="A108" s="16" t="s">
        <v>15</v>
      </c>
      <c r="B108" s="11" t="s">
        <v>10289</v>
      </c>
      <c r="C108" s="20">
        <v>2014</v>
      </c>
      <c r="D108" s="20">
        <v>2014</v>
      </c>
      <c r="E108" s="20">
        <v>2014</v>
      </c>
      <c r="F108" s="20">
        <v>2014</v>
      </c>
      <c r="G108" s="20">
        <v>2014</v>
      </c>
      <c r="H108" s="20">
        <v>2014</v>
      </c>
      <c r="I108" s="20">
        <v>2014</v>
      </c>
      <c r="J108" s="20">
        <v>2015</v>
      </c>
      <c r="K108" s="20">
        <v>2015</v>
      </c>
      <c r="L108" s="20">
        <v>2015</v>
      </c>
      <c r="M108" s="22">
        <v>2016</v>
      </c>
      <c r="N108" s="22">
        <v>2016</v>
      </c>
      <c r="O108" s="22">
        <v>2015</v>
      </c>
      <c r="P108" s="22">
        <v>2015</v>
      </c>
      <c r="Q108" s="22">
        <v>2014</v>
      </c>
      <c r="R108" s="22">
        <v>2013</v>
      </c>
      <c r="S108" s="22">
        <v>2016</v>
      </c>
      <c r="T108" s="22">
        <v>2013</v>
      </c>
      <c r="U108" s="22">
        <v>2014</v>
      </c>
      <c r="V108" s="22">
        <v>2014</v>
      </c>
      <c r="W108" s="22">
        <v>2015</v>
      </c>
      <c r="X108" s="22">
        <v>2006</v>
      </c>
      <c r="Y108" s="22">
        <v>2010</v>
      </c>
      <c r="Z108" s="22">
        <v>2014</v>
      </c>
      <c r="AA108" s="22">
        <v>2014</v>
      </c>
      <c r="AB108" s="22">
        <v>2014</v>
      </c>
      <c r="AC108" s="22">
        <v>2014</v>
      </c>
      <c r="AD108" s="22">
        <v>2015</v>
      </c>
      <c r="AE108" s="22">
        <v>2012</v>
      </c>
      <c r="AF108" s="22">
        <v>2014</v>
      </c>
      <c r="AG108" s="21">
        <v>2010</v>
      </c>
      <c r="AH108" s="22">
        <v>2014</v>
      </c>
      <c r="AI108" s="22">
        <v>2015</v>
      </c>
      <c r="AJ108" s="22">
        <v>2016</v>
      </c>
      <c r="AK108" s="23">
        <v>2016</v>
      </c>
      <c r="AL108" s="23">
        <v>2015</v>
      </c>
      <c r="AM108" s="22">
        <v>2015</v>
      </c>
      <c r="AN108" s="22">
        <v>2014</v>
      </c>
      <c r="AO108" s="22">
        <v>2014</v>
      </c>
      <c r="AP108" s="22">
        <v>2014</v>
      </c>
      <c r="AQ108" s="22">
        <v>2014</v>
      </c>
      <c r="AR108" s="22">
        <v>2015</v>
      </c>
      <c r="AS108" s="22">
        <v>2014</v>
      </c>
      <c r="AT108" s="22">
        <v>2015</v>
      </c>
      <c r="AU108" s="22">
        <v>2012</v>
      </c>
      <c r="AV108" s="22">
        <v>2011</v>
      </c>
      <c r="AW108" s="22">
        <v>2014</v>
      </c>
      <c r="AX108" s="22">
        <v>2014</v>
      </c>
      <c r="AY108" s="22">
        <v>2014</v>
      </c>
      <c r="AZ108" s="22">
        <v>2015</v>
      </c>
      <c r="BA108" s="22">
        <v>2015</v>
      </c>
      <c r="BB108" s="22">
        <v>2015</v>
      </c>
      <c r="BC108" s="22">
        <v>2015</v>
      </c>
      <c r="BD108" s="22">
        <v>2014</v>
      </c>
      <c r="BE108" s="22">
        <v>2014</v>
      </c>
      <c r="BF108" s="10"/>
    </row>
    <row r="109" spans="1:58" x14ac:dyDescent="0.35">
      <c r="A109" s="16" t="s">
        <v>10290</v>
      </c>
      <c r="B109" s="11" t="s">
        <v>10291</v>
      </c>
      <c r="C109" s="20">
        <v>2014</v>
      </c>
      <c r="D109" s="20">
        <v>2014</v>
      </c>
      <c r="E109" s="20">
        <v>2014</v>
      </c>
      <c r="F109" s="20">
        <v>2014</v>
      </c>
      <c r="G109" s="20">
        <v>2014</v>
      </c>
      <c r="H109" s="20">
        <v>2014</v>
      </c>
      <c r="I109" s="20">
        <v>2014</v>
      </c>
      <c r="J109" s="20">
        <v>2015</v>
      </c>
      <c r="K109" s="20">
        <v>2015</v>
      </c>
      <c r="L109" s="20">
        <v>2015</v>
      </c>
      <c r="M109" s="22">
        <v>2016</v>
      </c>
      <c r="N109" s="22">
        <v>2016</v>
      </c>
      <c r="O109" s="22">
        <v>2015</v>
      </c>
      <c r="P109" s="22">
        <v>2015</v>
      </c>
      <c r="Q109" s="22">
        <v>2014</v>
      </c>
      <c r="R109" s="22" t="s">
        <v>17</v>
      </c>
      <c r="S109" s="22">
        <v>2016</v>
      </c>
      <c r="T109" s="22">
        <v>2013</v>
      </c>
      <c r="U109" s="22">
        <v>2014</v>
      </c>
      <c r="V109" s="22" t="s">
        <v>17</v>
      </c>
      <c r="W109" s="22">
        <v>2015</v>
      </c>
      <c r="X109" s="22" t="s">
        <v>17</v>
      </c>
      <c r="Y109" s="22">
        <v>2013</v>
      </c>
      <c r="Z109" s="22">
        <v>2014</v>
      </c>
      <c r="AA109" s="22">
        <v>2014</v>
      </c>
      <c r="AB109" s="22" t="s">
        <v>17</v>
      </c>
      <c r="AC109" s="22">
        <v>2014</v>
      </c>
      <c r="AD109" s="22">
        <v>2015</v>
      </c>
      <c r="AE109" s="22" t="s">
        <v>17</v>
      </c>
      <c r="AF109" s="22">
        <v>2014</v>
      </c>
      <c r="AG109" s="21" t="s">
        <v>17</v>
      </c>
      <c r="AH109" s="22">
        <v>2014</v>
      </c>
      <c r="AI109" s="22">
        <v>2015</v>
      </c>
      <c r="AJ109" s="22">
        <v>2016</v>
      </c>
      <c r="AK109" s="23" t="s">
        <v>17</v>
      </c>
      <c r="AL109" s="23">
        <v>2015</v>
      </c>
      <c r="AM109" s="22">
        <v>2015</v>
      </c>
      <c r="AN109" s="22">
        <v>2014</v>
      </c>
      <c r="AO109" s="22">
        <v>2014</v>
      </c>
      <c r="AP109" s="22">
        <v>2014</v>
      </c>
      <c r="AQ109" s="22">
        <v>2014</v>
      </c>
      <c r="AR109" s="22" t="s">
        <v>17</v>
      </c>
      <c r="AS109" s="22">
        <v>2014</v>
      </c>
      <c r="AT109" s="22">
        <v>2015</v>
      </c>
      <c r="AU109" s="22">
        <v>2012</v>
      </c>
      <c r="AV109" s="22">
        <v>2011</v>
      </c>
      <c r="AW109" s="22">
        <v>2014</v>
      </c>
      <c r="AX109" s="22">
        <v>2014</v>
      </c>
      <c r="AY109" s="22">
        <v>2014</v>
      </c>
      <c r="AZ109" s="22">
        <v>2015</v>
      </c>
      <c r="BA109" s="22">
        <v>2015</v>
      </c>
      <c r="BB109" s="22">
        <v>2013</v>
      </c>
      <c r="BC109" s="22">
        <v>2015</v>
      </c>
      <c r="BD109" s="22">
        <v>2014</v>
      </c>
      <c r="BE109" s="22">
        <v>2014</v>
      </c>
      <c r="BF109" s="10"/>
    </row>
    <row r="110" spans="1:58" x14ac:dyDescent="0.35">
      <c r="A110" s="16" t="s">
        <v>10285</v>
      </c>
      <c r="B110" s="11" t="s">
        <v>10286</v>
      </c>
      <c r="C110" s="20">
        <v>2014</v>
      </c>
      <c r="D110" s="20">
        <v>2014</v>
      </c>
      <c r="E110" s="20">
        <v>2014</v>
      </c>
      <c r="F110" s="20">
        <v>2014</v>
      </c>
      <c r="G110" s="20">
        <v>2014</v>
      </c>
      <c r="H110" s="20">
        <v>2014</v>
      </c>
      <c r="I110" s="20">
        <v>2014</v>
      </c>
      <c r="J110" s="20">
        <v>2015</v>
      </c>
      <c r="K110" s="20">
        <v>2015</v>
      </c>
      <c r="L110" s="20">
        <v>2015</v>
      </c>
      <c r="M110" s="22">
        <v>2016</v>
      </c>
      <c r="N110" s="22">
        <v>2016</v>
      </c>
      <c r="O110" s="22">
        <v>2015</v>
      </c>
      <c r="P110" s="22">
        <v>2015</v>
      </c>
      <c r="Q110" s="22" t="s">
        <v>17</v>
      </c>
      <c r="R110" s="22" t="s">
        <v>17</v>
      </c>
      <c r="S110" s="22">
        <v>2016</v>
      </c>
      <c r="T110" s="22">
        <v>2013</v>
      </c>
      <c r="U110" s="22">
        <v>2014</v>
      </c>
      <c r="V110" s="22">
        <v>2014</v>
      </c>
      <c r="W110" s="22">
        <v>2015</v>
      </c>
      <c r="X110" s="22">
        <v>2007</v>
      </c>
      <c r="Y110" s="22">
        <v>2010</v>
      </c>
      <c r="Z110" s="22">
        <v>2014</v>
      </c>
      <c r="AA110" s="22">
        <v>2014</v>
      </c>
      <c r="AB110" s="22" t="s">
        <v>17</v>
      </c>
      <c r="AC110" s="22">
        <v>2014</v>
      </c>
      <c r="AD110" s="22">
        <v>2015</v>
      </c>
      <c r="AE110" s="22" t="s">
        <v>17</v>
      </c>
      <c r="AF110" s="22" t="s">
        <v>17</v>
      </c>
      <c r="AG110" s="21" t="s">
        <v>17</v>
      </c>
      <c r="AH110" s="22">
        <v>2014</v>
      </c>
      <c r="AI110" s="22">
        <v>2015</v>
      </c>
      <c r="AJ110" s="22">
        <v>2016</v>
      </c>
      <c r="AK110" s="23" t="s">
        <v>17</v>
      </c>
      <c r="AL110" s="23" t="s">
        <v>17</v>
      </c>
      <c r="AM110" s="22">
        <v>2015</v>
      </c>
      <c r="AN110" s="22">
        <v>2014</v>
      </c>
      <c r="AO110" s="22">
        <v>2014</v>
      </c>
      <c r="AP110" s="22" t="s">
        <v>17</v>
      </c>
      <c r="AQ110" s="22" t="s">
        <v>17</v>
      </c>
      <c r="AR110" s="22">
        <v>2011</v>
      </c>
      <c r="AS110" s="22">
        <v>2014</v>
      </c>
      <c r="AT110" s="22" t="s">
        <v>17</v>
      </c>
      <c r="AU110" s="22">
        <v>2012</v>
      </c>
      <c r="AV110" s="22" t="s">
        <v>17</v>
      </c>
      <c r="AW110" s="22">
        <v>2014</v>
      </c>
      <c r="AX110" s="22">
        <v>2014</v>
      </c>
      <c r="AY110" s="22">
        <v>2014</v>
      </c>
      <c r="AZ110" s="22">
        <v>2015</v>
      </c>
      <c r="BA110" s="22">
        <v>2015</v>
      </c>
      <c r="BB110" s="22">
        <v>2014</v>
      </c>
      <c r="BC110" s="22">
        <v>2015</v>
      </c>
      <c r="BD110" s="22">
        <v>2014</v>
      </c>
      <c r="BE110" s="22">
        <v>2014</v>
      </c>
      <c r="BF110" s="10"/>
    </row>
    <row r="111" spans="1:58" x14ac:dyDescent="0.35">
      <c r="A111" s="16" t="s">
        <v>167</v>
      </c>
      <c r="B111" s="11" t="s">
        <v>10298</v>
      </c>
      <c r="C111" s="20">
        <v>2014</v>
      </c>
      <c r="D111" s="20">
        <v>2014</v>
      </c>
      <c r="E111" s="20">
        <v>2014</v>
      </c>
      <c r="F111" s="20">
        <v>2014</v>
      </c>
      <c r="G111" s="20">
        <v>2014</v>
      </c>
      <c r="H111" s="20">
        <v>2014</v>
      </c>
      <c r="I111" s="20">
        <v>2014</v>
      </c>
      <c r="J111" s="20">
        <v>2015</v>
      </c>
      <c r="K111" s="20">
        <v>2015</v>
      </c>
      <c r="L111" s="20">
        <v>2015</v>
      </c>
      <c r="M111" s="22">
        <v>2016</v>
      </c>
      <c r="N111" s="22">
        <v>2016</v>
      </c>
      <c r="O111" s="22">
        <v>2015</v>
      </c>
      <c r="P111" s="22">
        <v>2015</v>
      </c>
      <c r="Q111" s="22">
        <v>2014</v>
      </c>
      <c r="R111" s="22">
        <v>2011</v>
      </c>
      <c r="S111" s="22">
        <v>2016</v>
      </c>
      <c r="T111" s="22">
        <v>2013</v>
      </c>
      <c r="U111" s="22">
        <v>2014</v>
      </c>
      <c r="V111" s="22">
        <v>2014</v>
      </c>
      <c r="W111" s="22">
        <v>2015</v>
      </c>
      <c r="X111" s="22">
        <v>2012</v>
      </c>
      <c r="Y111" s="22">
        <v>2010</v>
      </c>
      <c r="Z111" s="22">
        <v>2014</v>
      </c>
      <c r="AA111" s="22">
        <v>2014</v>
      </c>
      <c r="AB111" s="22">
        <v>2014</v>
      </c>
      <c r="AC111" s="22">
        <v>2014</v>
      </c>
      <c r="AD111" s="22">
        <v>2015</v>
      </c>
      <c r="AE111" s="22">
        <v>2012</v>
      </c>
      <c r="AF111" s="22">
        <v>2014</v>
      </c>
      <c r="AG111" s="21">
        <v>2008</v>
      </c>
      <c r="AH111" s="22">
        <v>2014</v>
      </c>
      <c r="AI111" s="22">
        <v>2015</v>
      </c>
      <c r="AJ111" s="22">
        <v>2016</v>
      </c>
      <c r="AK111" s="23" t="s">
        <v>17</v>
      </c>
      <c r="AL111" s="23">
        <v>2016</v>
      </c>
      <c r="AM111" s="22">
        <v>2015</v>
      </c>
      <c r="AN111" s="22">
        <v>2014</v>
      </c>
      <c r="AO111" s="22">
        <v>2014</v>
      </c>
      <c r="AP111" s="22">
        <v>2014</v>
      </c>
      <c r="AQ111" s="22">
        <v>2014</v>
      </c>
      <c r="AR111" s="22">
        <v>2011</v>
      </c>
      <c r="AS111" s="22">
        <v>2014</v>
      </c>
      <c r="AT111" s="22">
        <v>2015</v>
      </c>
      <c r="AU111" s="22">
        <v>2012</v>
      </c>
      <c r="AV111" s="22">
        <v>2007</v>
      </c>
      <c r="AW111" s="22">
        <v>2014</v>
      </c>
      <c r="AX111" s="22">
        <v>2014</v>
      </c>
      <c r="AY111" s="22">
        <v>2014</v>
      </c>
      <c r="AZ111" s="22">
        <v>2015</v>
      </c>
      <c r="BA111" s="22">
        <v>2015</v>
      </c>
      <c r="BB111" s="22">
        <v>2014</v>
      </c>
      <c r="BC111" s="22">
        <v>2015</v>
      </c>
      <c r="BD111" s="22">
        <v>2014</v>
      </c>
      <c r="BE111" s="22">
        <v>2014</v>
      </c>
      <c r="BF111" s="10"/>
    </row>
    <row r="112" spans="1:58" x14ac:dyDescent="0.35">
      <c r="A112" s="16" t="s">
        <v>10301</v>
      </c>
      <c r="B112" s="11" t="s">
        <v>10302</v>
      </c>
      <c r="C112" s="20">
        <v>2014</v>
      </c>
      <c r="D112" s="20">
        <v>2014</v>
      </c>
      <c r="E112" s="20">
        <v>2014</v>
      </c>
      <c r="F112" s="20">
        <v>2014</v>
      </c>
      <c r="G112" s="20">
        <v>2014</v>
      </c>
      <c r="H112" s="20">
        <v>2014</v>
      </c>
      <c r="I112" s="20">
        <v>2014</v>
      </c>
      <c r="J112" s="20">
        <v>2015</v>
      </c>
      <c r="K112" s="20">
        <v>2015</v>
      </c>
      <c r="L112" s="20">
        <v>2015</v>
      </c>
      <c r="M112" s="22">
        <v>2016</v>
      </c>
      <c r="N112" s="22">
        <v>2016</v>
      </c>
      <c r="O112" s="22">
        <v>2015</v>
      </c>
      <c r="P112" s="22">
        <v>2015</v>
      </c>
      <c r="Q112" s="22">
        <v>2014</v>
      </c>
      <c r="R112" s="22" t="s">
        <v>17</v>
      </c>
      <c r="S112" s="22">
        <v>2016</v>
      </c>
      <c r="T112" s="22">
        <v>2013</v>
      </c>
      <c r="U112" s="22">
        <v>2014</v>
      </c>
      <c r="V112" s="22">
        <v>2014</v>
      </c>
      <c r="W112" s="22">
        <v>2015</v>
      </c>
      <c r="X112" s="22" t="s">
        <v>17</v>
      </c>
      <c r="Y112" s="22" t="s">
        <v>17</v>
      </c>
      <c r="Z112" s="22">
        <v>2014</v>
      </c>
      <c r="AA112" s="22">
        <v>2014</v>
      </c>
      <c r="AB112" s="22">
        <v>2014</v>
      </c>
      <c r="AC112" s="22">
        <v>2014</v>
      </c>
      <c r="AD112" s="22">
        <v>2015</v>
      </c>
      <c r="AE112" s="22" t="s">
        <v>17</v>
      </c>
      <c r="AF112" s="22">
        <v>2014</v>
      </c>
      <c r="AG112" s="21">
        <v>2012</v>
      </c>
      <c r="AH112" s="22">
        <v>2014</v>
      </c>
      <c r="AI112" s="22">
        <v>2015</v>
      </c>
      <c r="AJ112" s="22">
        <v>2016</v>
      </c>
      <c r="AK112" s="23" t="s">
        <v>17</v>
      </c>
      <c r="AL112" s="23">
        <v>2015</v>
      </c>
      <c r="AM112" s="22">
        <v>2015</v>
      </c>
      <c r="AN112" s="22">
        <v>2014</v>
      </c>
      <c r="AO112" s="22">
        <v>2014</v>
      </c>
      <c r="AP112" s="22">
        <v>2014</v>
      </c>
      <c r="AQ112" s="22">
        <v>2014</v>
      </c>
      <c r="AR112" s="22">
        <v>2015</v>
      </c>
      <c r="AS112" s="22">
        <v>2014</v>
      </c>
      <c r="AT112" s="22">
        <v>2015</v>
      </c>
      <c r="AU112" s="22">
        <v>2012</v>
      </c>
      <c r="AV112" s="22">
        <v>2011</v>
      </c>
      <c r="AW112" s="22">
        <v>2014</v>
      </c>
      <c r="AX112" s="22">
        <v>2014</v>
      </c>
      <c r="AY112" s="22">
        <v>2014</v>
      </c>
      <c r="AZ112" s="22">
        <v>2015</v>
      </c>
      <c r="BA112" s="22">
        <v>2015</v>
      </c>
      <c r="BB112" s="22">
        <v>2015</v>
      </c>
      <c r="BC112" s="22">
        <v>2015</v>
      </c>
      <c r="BD112" s="22">
        <v>2014</v>
      </c>
      <c r="BE112" s="22">
        <v>2014</v>
      </c>
      <c r="BF112" s="10"/>
    </row>
    <row r="113" spans="1:58" x14ac:dyDescent="0.35">
      <c r="A113" s="16" t="s">
        <v>959</v>
      </c>
      <c r="B113" s="11" t="s">
        <v>10284</v>
      </c>
      <c r="C113" s="20">
        <v>2014</v>
      </c>
      <c r="D113" s="20">
        <v>2014</v>
      </c>
      <c r="E113" s="20">
        <v>2014</v>
      </c>
      <c r="F113" s="20">
        <v>2014</v>
      </c>
      <c r="G113" s="20">
        <v>2014</v>
      </c>
      <c r="H113" s="20">
        <v>2014</v>
      </c>
      <c r="I113" s="20">
        <v>2014</v>
      </c>
      <c r="J113" s="20">
        <v>2015</v>
      </c>
      <c r="K113" s="20">
        <v>2015</v>
      </c>
      <c r="L113" s="20">
        <v>2015</v>
      </c>
      <c r="M113" s="22">
        <v>2016</v>
      </c>
      <c r="N113" s="22">
        <v>2016</v>
      </c>
      <c r="O113" s="22">
        <v>2015</v>
      </c>
      <c r="P113" s="22">
        <v>2015</v>
      </c>
      <c r="Q113" s="22">
        <v>2014</v>
      </c>
      <c r="R113" s="22">
        <v>2012</v>
      </c>
      <c r="S113" s="22">
        <v>2016</v>
      </c>
      <c r="T113" s="22">
        <v>2013</v>
      </c>
      <c r="U113" s="22">
        <v>2014</v>
      </c>
      <c r="V113" s="22">
        <v>2014</v>
      </c>
      <c r="W113" s="22">
        <v>2015</v>
      </c>
      <c r="X113" s="22">
        <v>2012</v>
      </c>
      <c r="Y113" s="22">
        <v>2011</v>
      </c>
      <c r="Z113" s="22">
        <v>2014</v>
      </c>
      <c r="AA113" s="22">
        <v>2014</v>
      </c>
      <c r="AB113" s="22">
        <v>2014</v>
      </c>
      <c r="AC113" s="22">
        <v>2014</v>
      </c>
      <c r="AD113" s="22">
        <v>2015</v>
      </c>
      <c r="AE113" s="22">
        <v>2012</v>
      </c>
      <c r="AF113" s="22">
        <v>2014</v>
      </c>
      <c r="AG113" s="21">
        <v>2012</v>
      </c>
      <c r="AH113" s="22">
        <v>2014</v>
      </c>
      <c r="AI113" s="22">
        <v>2015</v>
      </c>
      <c r="AJ113" s="22">
        <v>2016</v>
      </c>
      <c r="AK113" s="23">
        <v>2015</v>
      </c>
      <c r="AL113" s="23">
        <v>2015</v>
      </c>
      <c r="AM113" s="22">
        <v>2015</v>
      </c>
      <c r="AN113" s="22">
        <v>2014</v>
      </c>
      <c r="AO113" s="22">
        <v>2014</v>
      </c>
      <c r="AP113" s="22">
        <v>2014</v>
      </c>
      <c r="AQ113" s="22">
        <v>2014</v>
      </c>
      <c r="AR113" s="22">
        <v>2015</v>
      </c>
      <c r="AS113" s="22">
        <v>2014</v>
      </c>
      <c r="AT113" s="22">
        <v>2015</v>
      </c>
      <c r="AU113" s="22">
        <v>2012</v>
      </c>
      <c r="AV113" s="22">
        <v>2013</v>
      </c>
      <c r="AW113" s="22">
        <v>2014</v>
      </c>
      <c r="AX113" s="22">
        <v>2014</v>
      </c>
      <c r="AY113" s="22">
        <v>2014</v>
      </c>
      <c r="AZ113" s="22">
        <v>2015</v>
      </c>
      <c r="BA113" s="22">
        <v>2015</v>
      </c>
      <c r="BB113" s="22">
        <v>2015</v>
      </c>
      <c r="BC113" s="22">
        <v>2015</v>
      </c>
      <c r="BD113" s="22">
        <v>2014</v>
      </c>
      <c r="BE113" s="22">
        <v>2014</v>
      </c>
      <c r="BF113" s="10"/>
    </row>
    <row r="114" spans="1:58" x14ac:dyDescent="0.35">
      <c r="A114" s="16" t="s">
        <v>10190</v>
      </c>
      <c r="B114" s="11" t="s">
        <v>10191</v>
      </c>
      <c r="C114" s="20">
        <v>2014</v>
      </c>
      <c r="D114" s="20">
        <v>2014</v>
      </c>
      <c r="E114" s="20">
        <v>2014</v>
      </c>
      <c r="F114" s="20">
        <v>2014</v>
      </c>
      <c r="G114" s="20">
        <v>2014</v>
      </c>
      <c r="H114" s="20">
        <v>2014</v>
      </c>
      <c r="I114" s="20">
        <v>2014</v>
      </c>
      <c r="J114" s="20">
        <v>2015</v>
      </c>
      <c r="K114" s="20">
        <v>2015</v>
      </c>
      <c r="L114" s="20">
        <v>2015</v>
      </c>
      <c r="M114" s="22">
        <v>2016</v>
      </c>
      <c r="N114" s="22">
        <v>2016</v>
      </c>
      <c r="O114" s="22">
        <v>2015</v>
      </c>
      <c r="P114" s="22">
        <v>2015</v>
      </c>
      <c r="Q114" s="22">
        <v>2014</v>
      </c>
      <c r="R114" s="22" t="s">
        <v>17</v>
      </c>
      <c r="S114" s="22">
        <v>2016</v>
      </c>
      <c r="T114" s="22">
        <v>2013</v>
      </c>
      <c r="U114" s="22">
        <v>2014</v>
      </c>
      <c r="V114" s="22">
        <v>2014</v>
      </c>
      <c r="W114" s="22">
        <v>2015</v>
      </c>
      <c r="X114" s="22">
        <v>2005</v>
      </c>
      <c r="Y114" s="22">
        <v>2010</v>
      </c>
      <c r="Z114" s="22">
        <v>2014</v>
      </c>
      <c r="AA114" s="22">
        <v>2014</v>
      </c>
      <c r="AB114" s="22" t="s">
        <v>17</v>
      </c>
      <c r="AC114" s="22">
        <v>2014</v>
      </c>
      <c r="AD114" s="22">
        <v>2015</v>
      </c>
      <c r="AE114" s="22" t="s">
        <v>17</v>
      </c>
      <c r="AF114" s="22" t="s">
        <v>17</v>
      </c>
      <c r="AG114" s="21" t="s">
        <v>17</v>
      </c>
      <c r="AH114" s="22">
        <v>2014</v>
      </c>
      <c r="AI114" s="22">
        <v>2015</v>
      </c>
      <c r="AJ114" s="22">
        <v>2016</v>
      </c>
      <c r="AK114" s="23" t="s">
        <v>17</v>
      </c>
      <c r="AL114" s="23">
        <v>2015</v>
      </c>
      <c r="AM114" s="22">
        <v>2015</v>
      </c>
      <c r="AN114" s="22">
        <v>2014</v>
      </c>
      <c r="AO114" s="22">
        <v>2014</v>
      </c>
      <c r="AP114" s="22" t="s">
        <v>17</v>
      </c>
      <c r="AQ114" s="22" t="s">
        <v>17</v>
      </c>
      <c r="AR114" s="22">
        <v>2011</v>
      </c>
      <c r="AS114" s="22">
        <v>2014</v>
      </c>
      <c r="AT114" s="22" t="s">
        <v>17</v>
      </c>
      <c r="AU114" s="22">
        <v>2012</v>
      </c>
      <c r="AV114" s="22" t="s">
        <v>17</v>
      </c>
      <c r="AW114" s="22">
        <v>2014</v>
      </c>
      <c r="AX114" s="22">
        <v>2014</v>
      </c>
      <c r="AY114" s="22">
        <v>2014</v>
      </c>
      <c r="AZ114" s="22">
        <v>2015</v>
      </c>
      <c r="BA114" s="22">
        <v>2015</v>
      </c>
      <c r="BB114" s="22">
        <v>2014</v>
      </c>
      <c r="BC114" s="22">
        <v>2015</v>
      </c>
      <c r="BD114" s="22">
        <v>2014</v>
      </c>
      <c r="BE114" s="22">
        <v>2014</v>
      </c>
      <c r="BF114" s="10"/>
    </row>
    <row r="115" spans="1:58" x14ac:dyDescent="0.35">
      <c r="A115" s="16" t="s">
        <v>11374</v>
      </c>
      <c r="B115" s="11" t="s">
        <v>10280</v>
      </c>
      <c r="C115" s="20">
        <v>2014</v>
      </c>
      <c r="D115" s="20">
        <v>2014</v>
      </c>
      <c r="E115" s="20">
        <v>2014</v>
      </c>
      <c r="F115" s="20">
        <v>2014</v>
      </c>
      <c r="G115" s="20">
        <v>2014</v>
      </c>
      <c r="H115" s="20">
        <v>2014</v>
      </c>
      <c r="I115" s="20">
        <v>2014</v>
      </c>
      <c r="J115" s="20">
        <v>2015</v>
      </c>
      <c r="K115" s="20">
        <v>2015</v>
      </c>
      <c r="L115" s="20">
        <v>2015</v>
      </c>
      <c r="M115" s="22">
        <v>2016</v>
      </c>
      <c r="N115" s="22">
        <v>2016</v>
      </c>
      <c r="O115" s="22">
        <v>2015</v>
      </c>
      <c r="P115" s="22">
        <v>2015</v>
      </c>
      <c r="Q115" s="22">
        <v>2014</v>
      </c>
      <c r="R115" s="22">
        <v>2012</v>
      </c>
      <c r="S115" s="22">
        <v>2016</v>
      </c>
      <c r="T115" s="22">
        <v>2013</v>
      </c>
      <c r="U115" s="22">
        <v>2014</v>
      </c>
      <c r="V115" s="22">
        <v>2014</v>
      </c>
      <c r="W115" s="22">
        <v>2015</v>
      </c>
      <c r="X115" s="22">
        <v>2012</v>
      </c>
      <c r="Y115" s="22">
        <v>2013</v>
      </c>
      <c r="Z115" s="22">
        <v>2014</v>
      </c>
      <c r="AA115" s="22">
        <v>2014</v>
      </c>
      <c r="AB115" s="22">
        <v>2014</v>
      </c>
      <c r="AC115" s="22">
        <v>2014</v>
      </c>
      <c r="AD115" s="22">
        <v>2015</v>
      </c>
      <c r="AE115" s="22" t="s">
        <v>17</v>
      </c>
      <c r="AF115" s="22">
        <v>2014</v>
      </c>
      <c r="AG115" s="21">
        <v>2013</v>
      </c>
      <c r="AH115" s="22">
        <v>2014</v>
      </c>
      <c r="AI115" s="22">
        <v>2015</v>
      </c>
      <c r="AJ115" s="22">
        <v>2016</v>
      </c>
      <c r="AK115" s="23" t="s">
        <v>17</v>
      </c>
      <c r="AL115" s="23">
        <v>2015</v>
      </c>
      <c r="AM115" s="22">
        <v>2015</v>
      </c>
      <c r="AN115" s="22">
        <v>2014</v>
      </c>
      <c r="AO115" s="22">
        <v>2014</v>
      </c>
      <c r="AP115" s="22">
        <v>2013</v>
      </c>
      <c r="AQ115" s="22">
        <v>2013</v>
      </c>
      <c r="AR115" s="22">
        <v>2009</v>
      </c>
      <c r="AS115" s="22">
        <v>2014</v>
      </c>
      <c r="AT115" s="22">
        <v>2015</v>
      </c>
      <c r="AU115" s="22">
        <v>2012</v>
      </c>
      <c r="AV115" s="22">
        <v>2013</v>
      </c>
      <c r="AW115" s="22">
        <v>2014</v>
      </c>
      <c r="AX115" s="22">
        <v>2014</v>
      </c>
      <c r="AY115" s="22">
        <v>2014</v>
      </c>
      <c r="AZ115" s="22">
        <v>2015</v>
      </c>
      <c r="BA115" s="22">
        <v>2015</v>
      </c>
      <c r="BB115" s="22">
        <v>2015</v>
      </c>
      <c r="BC115" s="22">
        <v>2015</v>
      </c>
      <c r="BD115" s="22">
        <v>2014</v>
      </c>
      <c r="BE115" s="22">
        <v>2014</v>
      </c>
      <c r="BF115" s="10"/>
    </row>
    <row r="116" spans="1:58" x14ac:dyDescent="0.35">
      <c r="A116" s="16" t="s">
        <v>10295</v>
      </c>
      <c r="B116" s="11" t="s">
        <v>10296</v>
      </c>
      <c r="C116" s="20">
        <v>2014</v>
      </c>
      <c r="D116" s="20">
        <v>2014</v>
      </c>
      <c r="E116" s="20">
        <v>2014</v>
      </c>
      <c r="F116" s="20">
        <v>2014</v>
      </c>
      <c r="G116" s="20">
        <v>2014</v>
      </c>
      <c r="H116" s="20">
        <v>2014</v>
      </c>
      <c r="I116" s="20">
        <v>2014</v>
      </c>
      <c r="J116" s="20">
        <v>2015</v>
      </c>
      <c r="K116" s="20">
        <v>2015</v>
      </c>
      <c r="L116" s="20">
        <v>2015</v>
      </c>
      <c r="M116" s="22">
        <v>2016</v>
      </c>
      <c r="N116" s="22">
        <v>2016</v>
      </c>
      <c r="O116" s="22">
        <v>2015</v>
      </c>
      <c r="P116" s="22">
        <v>2015</v>
      </c>
      <c r="Q116" s="22">
        <v>2014</v>
      </c>
      <c r="R116" s="22">
        <v>2010</v>
      </c>
      <c r="S116" s="22">
        <v>2016</v>
      </c>
      <c r="T116" s="22">
        <v>2013</v>
      </c>
      <c r="U116" s="22">
        <v>2014</v>
      </c>
      <c r="V116" s="22">
        <v>2014</v>
      </c>
      <c r="W116" s="22">
        <v>2015</v>
      </c>
      <c r="X116" s="22">
        <v>2013</v>
      </c>
      <c r="Y116" s="22">
        <v>2011</v>
      </c>
      <c r="Z116" s="22">
        <v>2014</v>
      </c>
      <c r="AA116" s="22">
        <v>2014</v>
      </c>
      <c r="AB116" s="22">
        <v>2013</v>
      </c>
      <c r="AC116" s="22">
        <v>2014</v>
      </c>
      <c r="AD116" s="22">
        <v>2015</v>
      </c>
      <c r="AE116" s="22" t="s">
        <v>17</v>
      </c>
      <c r="AF116" s="22">
        <v>2014</v>
      </c>
      <c r="AG116" s="21">
        <v>2012</v>
      </c>
      <c r="AH116" s="22">
        <v>2014</v>
      </c>
      <c r="AI116" s="22">
        <v>2015</v>
      </c>
      <c r="AJ116" s="22">
        <v>2016</v>
      </c>
      <c r="AK116" s="23" t="s">
        <v>17</v>
      </c>
      <c r="AL116" s="23">
        <v>2015</v>
      </c>
      <c r="AM116" s="22">
        <v>2015</v>
      </c>
      <c r="AN116" s="22">
        <v>2014</v>
      </c>
      <c r="AO116" s="22">
        <v>2014</v>
      </c>
      <c r="AP116" s="22" t="s">
        <v>17</v>
      </c>
      <c r="AQ116" s="22">
        <v>2012</v>
      </c>
      <c r="AR116" s="22">
        <v>2015</v>
      </c>
      <c r="AS116" s="22">
        <v>2014</v>
      </c>
      <c r="AT116" s="22">
        <v>2015</v>
      </c>
      <c r="AU116" s="22">
        <v>2012</v>
      </c>
      <c r="AV116" s="22">
        <v>2010</v>
      </c>
      <c r="AW116" s="22">
        <v>2014</v>
      </c>
      <c r="AX116" s="22">
        <v>2014</v>
      </c>
      <c r="AY116" s="22">
        <v>2014</v>
      </c>
      <c r="AZ116" s="22">
        <v>2015</v>
      </c>
      <c r="BA116" s="22">
        <v>2015</v>
      </c>
      <c r="BB116" s="22">
        <v>2015</v>
      </c>
      <c r="BC116" s="22">
        <v>2015</v>
      </c>
      <c r="BD116" s="22">
        <v>2014</v>
      </c>
      <c r="BE116" s="22">
        <v>2014</v>
      </c>
      <c r="BF116" s="10"/>
    </row>
    <row r="117" spans="1:58" x14ac:dyDescent="0.35">
      <c r="A117" s="16" t="s">
        <v>10293</v>
      </c>
      <c r="B117" s="11" t="s">
        <v>10294</v>
      </c>
      <c r="C117" s="20">
        <v>2014</v>
      </c>
      <c r="D117" s="20">
        <v>2014</v>
      </c>
      <c r="E117" s="20">
        <v>2014</v>
      </c>
      <c r="F117" s="20">
        <v>2014</v>
      </c>
      <c r="G117" s="20">
        <v>2014</v>
      </c>
      <c r="H117" s="20">
        <v>2014</v>
      </c>
      <c r="I117" s="20">
        <v>2014</v>
      </c>
      <c r="J117" s="20">
        <v>2015</v>
      </c>
      <c r="K117" s="20">
        <v>2015</v>
      </c>
      <c r="L117" s="20">
        <v>2015</v>
      </c>
      <c r="M117" s="22">
        <v>2016</v>
      </c>
      <c r="N117" s="22">
        <v>2016</v>
      </c>
      <c r="O117" s="22">
        <v>2015</v>
      </c>
      <c r="P117" s="22">
        <v>2015</v>
      </c>
      <c r="Q117" s="22">
        <v>2014</v>
      </c>
      <c r="R117" s="22">
        <v>2013</v>
      </c>
      <c r="S117" s="22">
        <v>2016</v>
      </c>
      <c r="T117" s="22">
        <v>2013</v>
      </c>
      <c r="U117" s="22">
        <v>2014</v>
      </c>
      <c r="V117" s="22">
        <v>2014</v>
      </c>
      <c r="W117" s="22">
        <v>2015</v>
      </c>
      <c r="X117" s="22">
        <v>2013</v>
      </c>
      <c r="Y117" s="22">
        <v>2013</v>
      </c>
      <c r="Z117" s="22">
        <v>2014</v>
      </c>
      <c r="AA117" s="22">
        <v>2014</v>
      </c>
      <c r="AB117" s="22" t="s">
        <v>17</v>
      </c>
      <c r="AC117" s="22">
        <v>2014</v>
      </c>
      <c r="AD117" s="22">
        <v>2015</v>
      </c>
      <c r="AE117" s="22" t="s">
        <v>17</v>
      </c>
      <c r="AF117" s="22">
        <v>2014</v>
      </c>
      <c r="AG117" s="21">
        <v>2013</v>
      </c>
      <c r="AH117" s="22">
        <v>2014</v>
      </c>
      <c r="AI117" s="22">
        <v>2015</v>
      </c>
      <c r="AJ117" s="22">
        <v>2016</v>
      </c>
      <c r="AK117" s="23" t="s">
        <v>17</v>
      </c>
      <c r="AL117" s="23">
        <v>2015</v>
      </c>
      <c r="AM117" s="22">
        <v>2015</v>
      </c>
      <c r="AN117" s="22">
        <v>2014</v>
      </c>
      <c r="AO117" s="22">
        <v>2014</v>
      </c>
      <c r="AP117" s="22" t="s">
        <v>17</v>
      </c>
      <c r="AQ117" s="22" t="s">
        <v>17</v>
      </c>
      <c r="AR117" s="22">
        <v>2007</v>
      </c>
      <c r="AS117" s="22">
        <v>2014</v>
      </c>
      <c r="AT117" s="22">
        <v>2015</v>
      </c>
      <c r="AU117" s="22">
        <v>2012</v>
      </c>
      <c r="AV117" s="22">
        <v>2011</v>
      </c>
      <c r="AW117" s="22">
        <v>2014</v>
      </c>
      <c r="AX117" s="22">
        <v>2014</v>
      </c>
      <c r="AY117" s="22">
        <v>2014</v>
      </c>
      <c r="AZ117" s="22">
        <v>2015</v>
      </c>
      <c r="BA117" s="22">
        <v>2015</v>
      </c>
      <c r="BB117" s="22">
        <v>2015</v>
      </c>
      <c r="BC117" s="22">
        <v>2015</v>
      </c>
      <c r="BD117" s="22">
        <v>2014</v>
      </c>
      <c r="BE117" s="22">
        <v>2014</v>
      </c>
      <c r="BF117" s="10"/>
    </row>
    <row r="118" spans="1:58" x14ac:dyDescent="0.35">
      <c r="A118" s="16" t="s">
        <v>4189</v>
      </c>
      <c r="B118" s="11" t="s">
        <v>10277</v>
      </c>
      <c r="C118" s="20">
        <v>2014</v>
      </c>
      <c r="D118" s="20">
        <v>2014</v>
      </c>
      <c r="E118" s="20">
        <v>2014</v>
      </c>
      <c r="F118" s="20">
        <v>2014</v>
      </c>
      <c r="G118" s="20">
        <v>2014</v>
      </c>
      <c r="H118" s="20">
        <v>2014</v>
      </c>
      <c r="I118" s="20">
        <v>2014</v>
      </c>
      <c r="J118" s="20">
        <v>2015</v>
      </c>
      <c r="K118" s="20">
        <v>2015</v>
      </c>
      <c r="L118" s="20">
        <v>2015</v>
      </c>
      <c r="M118" s="22">
        <v>2016</v>
      </c>
      <c r="N118" s="22">
        <v>2016</v>
      </c>
      <c r="O118" s="22">
        <v>2015</v>
      </c>
      <c r="P118" s="22">
        <v>2015</v>
      </c>
      <c r="Q118" s="22">
        <v>2014</v>
      </c>
      <c r="R118" s="22">
        <v>2011</v>
      </c>
      <c r="S118" s="22">
        <v>2016</v>
      </c>
      <c r="T118" s="22">
        <v>2013</v>
      </c>
      <c r="U118" s="22">
        <v>2014</v>
      </c>
      <c r="V118" s="22">
        <v>2014</v>
      </c>
      <c r="W118" s="22">
        <v>2015</v>
      </c>
      <c r="X118" s="22">
        <v>2011</v>
      </c>
      <c r="Y118" s="22">
        <v>2010</v>
      </c>
      <c r="Z118" s="22">
        <v>2014</v>
      </c>
      <c r="AA118" s="22">
        <v>2014</v>
      </c>
      <c r="AB118" s="22">
        <v>2014</v>
      </c>
      <c r="AC118" s="22">
        <v>2014</v>
      </c>
      <c r="AD118" s="22">
        <v>2015</v>
      </c>
      <c r="AE118" s="22" t="s">
        <v>17</v>
      </c>
      <c r="AF118" s="22">
        <v>2014</v>
      </c>
      <c r="AG118" s="21">
        <v>2007</v>
      </c>
      <c r="AH118" s="22">
        <v>2014</v>
      </c>
      <c r="AI118" s="22">
        <v>2015</v>
      </c>
      <c r="AJ118" s="22">
        <v>2016</v>
      </c>
      <c r="AK118" s="23" t="s">
        <v>17</v>
      </c>
      <c r="AL118" s="23">
        <v>2015</v>
      </c>
      <c r="AM118" s="22">
        <v>2015</v>
      </c>
      <c r="AN118" s="22">
        <v>2014</v>
      </c>
      <c r="AO118" s="22">
        <v>2014</v>
      </c>
      <c r="AP118" s="22">
        <v>2014</v>
      </c>
      <c r="AQ118" s="22">
        <v>2014</v>
      </c>
      <c r="AR118" s="22">
        <v>2011</v>
      </c>
      <c r="AS118" s="22">
        <v>2014</v>
      </c>
      <c r="AT118" s="22">
        <v>2015</v>
      </c>
      <c r="AU118" s="22">
        <v>2012</v>
      </c>
      <c r="AV118" s="22">
        <v>2011</v>
      </c>
      <c r="AW118" s="22">
        <v>2014</v>
      </c>
      <c r="AX118" s="22">
        <v>2014</v>
      </c>
      <c r="AY118" s="22">
        <v>2014</v>
      </c>
      <c r="AZ118" s="22">
        <v>2015</v>
      </c>
      <c r="BA118" s="22">
        <v>2015</v>
      </c>
      <c r="BB118" s="22">
        <v>2015</v>
      </c>
      <c r="BC118" s="22">
        <v>2015</v>
      </c>
      <c r="BD118" s="22">
        <v>2014</v>
      </c>
      <c r="BE118" s="22">
        <v>2014</v>
      </c>
      <c r="BF118" s="10"/>
    </row>
    <row r="119" spans="1:58" x14ac:dyDescent="0.35">
      <c r="A119" s="16" t="s">
        <v>1325</v>
      </c>
      <c r="B119" s="11" t="s">
        <v>10297</v>
      </c>
      <c r="C119" s="20">
        <v>2014</v>
      </c>
      <c r="D119" s="20">
        <v>2014</v>
      </c>
      <c r="E119" s="20">
        <v>2014</v>
      </c>
      <c r="F119" s="20">
        <v>2014</v>
      </c>
      <c r="G119" s="20">
        <v>2014</v>
      </c>
      <c r="H119" s="20">
        <v>2014</v>
      </c>
      <c r="I119" s="20">
        <v>2014</v>
      </c>
      <c r="J119" s="20">
        <v>2015</v>
      </c>
      <c r="K119" s="20">
        <v>2015</v>
      </c>
      <c r="L119" s="20">
        <v>2015</v>
      </c>
      <c r="M119" s="22">
        <v>2016</v>
      </c>
      <c r="N119" s="22">
        <v>2016</v>
      </c>
      <c r="O119" s="22">
        <v>2015</v>
      </c>
      <c r="P119" s="22">
        <v>2015</v>
      </c>
      <c r="Q119" s="22">
        <v>2014</v>
      </c>
      <c r="R119" s="22">
        <v>2011</v>
      </c>
      <c r="S119" s="22">
        <v>2016</v>
      </c>
      <c r="T119" s="22">
        <v>2013</v>
      </c>
      <c r="U119" s="22">
        <v>2014</v>
      </c>
      <c r="V119" s="22">
        <v>2014</v>
      </c>
      <c r="W119" s="22">
        <v>2015</v>
      </c>
      <c r="X119" s="22">
        <v>2011</v>
      </c>
      <c r="Y119" s="22">
        <v>2012</v>
      </c>
      <c r="Z119" s="22">
        <v>2014</v>
      </c>
      <c r="AA119" s="22">
        <v>2014</v>
      </c>
      <c r="AB119" s="22">
        <v>2014</v>
      </c>
      <c r="AC119" s="22">
        <v>2014</v>
      </c>
      <c r="AD119" s="22">
        <v>2015</v>
      </c>
      <c r="AE119" s="22">
        <v>2012</v>
      </c>
      <c r="AF119" s="22">
        <v>2014</v>
      </c>
      <c r="AG119" s="21">
        <v>2009</v>
      </c>
      <c r="AH119" s="22">
        <v>2014</v>
      </c>
      <c r="AI119" s="22">
        <v>2015</v>
      </c>
      <c r="AJ119" s="22">
        <v>2016</v>
      </c>
      <c r="AK119" s="23" t="s">
        <v>17</v>
      </c>
      <c r="AL119" s="23">
        <v>2015</v>
      </c>
      <c r="AM119" s="22">
        <v>2015</v>
      </c>
      <c r="AN119" s="22">
        <v>2014</v>
      </c>
      <c r="AO119" s="22">
        <v>2014</v>
      </c>
      <c r="AP119" s="22">
        <v>2012</v>
      </c>
      <c r="AQ119" s="22">
        <v>2012</v>
      </c>
      <c r="AR119" s="22">
        <v>2015</v>
      </c>
      <c r="AS119" s="22">
        <v>2014</v>
      </c>
      <c r="AT119" s="22">
        <v>2015</v>
      </c>
      <c r="AU119" s="22">
        <v>2012</v>
      </c>
      <c r="AV119" s="22">
        <v>2009</v>
      </c>
      <c r="AW119" s="22">
        <v>2014</v>
      </c>
      <c r="AX119" s="22">
        <v>2014</v>
      </c>
      <c r="AY119" s="22">
        <v>2014</v>
      </c>
      <c r="AZ119" s="22">
        <v>2015</v>
      </c>
      <c r="BA119" s="22">
        <v>2015</v>
      </c>
      <c r="BB119" s="22">
        <v>2015</v>
      </c>
      <c r="BC119" s="22">
        <v>2015</v>
      </c>
      <c r="BD119" s="22">
        <v>2014</v>
      </c>
      <c r="BE119" s="22">
        <v>2014</v>
      </c>
      <c r="BF119" s="10"/>
    </row>
    <row r="120" spans="1:58" x14ac:dyDescent="0.35">
      <c r="A120" s="16" t="s">
        <v>2163</v>
      </c>
      <c r="B120" s="11" t="s">
        <v>10292</v>
      </c>
      <c r="C120" s="20">
        <v>2014</v>
      </c>
      <c r="D120" s="20">
        <v>2014</v>
      </c>
      <c r="E120" s="20">
        <v>2014</v>
      </c>
      <c r="F120" s="20">
        <v>2014</v>
      </c>
      <c r="G120" s="20">
        <v>2014</v>
      </c>
      <c r="H120" s="20">
        <v>2014</v>
      </c>
      <c r="I120" s="20">
        <v>2014</v>
      </c>
      <c r="J120" s="20">
        <v>2015</v>
      </c>
      <c r="K120" s="20">
        <v>2015</v>
      </c>
      <c r="L120" s="20">
        <v>2015</v>
      </c>
      <c r="M120" s="22">
        <v>2016</v>
      </c>
      <c r="N120" s="22">
        <v>2016</v>
      </c>
      <c r="O120" s="22">
        <v>2015</v>
      </c>
      <c r="P120" s="22">
        <v>2015</v>
      </c>
      <c r="Q120" s="22">
        <v>2014</v>
      </c>
      <c r="R120" s="22" t="s">
        <v>17</v>
      </c>
      <c r="S120" s="22">
        <v>2016</v>
      </c>
      <c r="T120" s="22">
        <v>2013</v>
      </c>
      <c r="U120" s="22">
        <v>2014</v>
      </c>
      <c r="V120" s="22">
        <v>2014</v>
      </c>
      <c r="W120" s="22">
        <v>2015</v>
      </c>
      <c r="X120" s="22">
        <v>2009</v>
      </c>
      <c r="Y120" s="22">
        <v>2012</v>
      </c>
      <c r="Z120" s="22">
        <v>2014</v>
      </c>
      <c r="AA120" s="22">
        <v>2014</v>
      </c>
      <c r="AB120" s="22">
        <v>2014</v>
      </c>
      <c r="AC120" s="22">
        <v>2014</v>
      </c>
      <c r="AD120" s="22">
        <v>2015</v>
      </c>
      <c r="AE120" s="22">
        <v>2012</v>
      </c>
      <c r="AF120" s="22">
        <v>2014</v>
      </c>
      <c r="AG120" s="21" t="s">
        <v>17</v>
      </c>
      <c r="AH120" s="22">
        <v>2014</v>
      </c>
      <c r="AI120" s="22">
        <v>2015</v>
      </c>
      <c r="AJ120" s="22">
        <v>2016</v>
      </c>
      <c r="AK120" s="23">
        <v>2015</v>
      </c>
      <c r="AL120" s="23">
        <v>2015</v>
      </c>
      <c r="AM120" s="22">
        <v>2015</v>
      </c>
      <c r="AN120" s="22">
        <v>2014</v>
      </c>
      <c r="AO120" s="22">
        <v>2014</v>
      </c>
      <c r="AP120" s="22">
        <v>2013</v>
      </c>
      <c r="AQ120" s="22">
        <v>2013</v>
      </c>
      <c r="AR120" s="22">
        <v>2009</v>
      </c>
      <c r="AS120" s="22">
        <v>2014</v>
      </c>
      <c r="AT120" s="22">
        <v>2015</v>
      </c>
      <c r="AU120" s="22">
        <v>2012</v>
      </c>
      <c r="AV120" s="22">
        <v>2013</v>
      </c>
      <c r="AW120" s="22">
        <v>2014</v>
      </c>
      <c r="AX120" s="22">
        <v>2014</v>
      </c>
      <c r="AY120" s="22">
        <v>2014</v>
      </c>
      <c r="AZ120" s="22">
        <v>2015</v>
      </c>
      <c r="BA120" s="22">
        <v>2015</v>
      </c>
      <c r="BB120" s="22">
        <v>2015</v>
      </c>
      <c r="BC120" s="22">
        <v>2015</v>
      </c>
      <c r="BD120" s="22">
        <v>2014</v>
      </c>
      <c r="BE120" s="22">
        <v>2014</v>
      </c>
      <c r="BF120" s="10"/>
    </row>
    <row r="121" spans="1:58" x14ac:dyDescent="0.35">
      <c r="A121" s="16" t="s">
        <v>462</v>
      </c>
      <c r="B121" s="11" t="s">
        <v>10305</v>
      </c>
      <c r="C121" s="20">
        <v>2014</v>
      </c>
      <c r="D121" s="20">
        <v>2014</v>
      </c>
      <c r="E121" s="20">
        <v>2014</v>
      </c>
      <c r="F121" s="20">
        <v>2014</v>
      </c>
      <c r="G121" s="20">
        <v>2014</v>
      </c>
      <c r="H121" s="20">
        <v>2014</v>
      </c>
      <c r="I121" s="20">
        <v>2014</v>
      </c>
      <c r="J121" s="20">
        <v>2015</v>
      </c>
      <c r="K121" s="20">
        <v>2015</v>
      </c>
      <c r="L121" s="20">
        <v>2015</v>
      </c>
      <c r="M121" s="22">
        <v>2016</v>
      </c>
      <c r="N121" s="22">
        <v>2016</v>
      </c>
      <c r="O121" s="22">
        <v>2015</v>
      </c>
      <c r="P121" s="22">
        <v>2015</v>
      </c>
      <c r="Q121" s="22">
        <v>2014</v>
      </c>
      <c r="R121" s="22">
        <v>2013</v>
      </c>
      <c r="S121" s="22">
        <v>2016</v>
      </c>
      <c r="T121" s="22">
        <v>2013</v>
      </c>
      <c r="U121" s="22">
        <v>2014</v>
      </c>
      <c r="V121" s="22">
        <v>2014</v>
      </c>
      <c r="W121" s="22">
        <v>2015</v>
      </c>
      <c r="X121" s="22">
        <v>2013</v>
      </c>
      <c r="Y121" s="22">
        <v>2010</v>
      </c>
      <c r="Z121" s="22">
        <v>2014</v>
      </c>
      <c r="AA121" s="22">
        <v>2014</v>
      </c>
      <c r="AB121" s="22">
        <v>2014</v>
      </c>
      <c r="AC121" s="22">
        <v>2014</v>
      </c>
      <c r="AD121" s="22">
        <v>2015</v>
      </c>
      <c r="AE121" s="22">
        <v>2012</v>
      </c>
      <c r="AF121" s="22">
        <v>2014</v>
      </c>
      <c r="AG121" s="21">
        <v>2009</v>
      </c>
      <c r="AH121" s="22">
        <v>2014</v>
      </c>
      <c r="AI121" s="22">
        <v>2015</v>
      </c>
      <c r="AJ121" s="22">
        <v>2016</v>
      </c>
      <c r="AK121" s="23" t="s">
        <v>17</v>
      </c>
      <c r="AL121" s="23">
        <v>2015</v>
      </c>
      <c r="AM121" s="22">
        <v>2015</v>
      </c>
      <c r="AN121" s="22">
        <v>2014</v>
      </c>
      <c r="AO121" s="22">
        <v>2014</v>
      </c>
      <c r="AP121" s="22">
        <v>2013</v>
      </c>
      <c r="AQ121" s="22">
        <v>2013</v>
      </c>
      <c r="AR121" s="22">
        <v>2009</v>
      </c>
      <c r="AS121" s="22">
        <v>2014</v>
      </c>
      <c r="AT121" s="22">
        <v>2015</v>
      </c>
      <c r="AU121" s="22">
        <v>2012</v>
      </c>
      <c r="AV121" s="22">
        <v>2007</v>
      </c>
      <c r="AW121" s="22">
        <v>2014</v>
      </c>
      <c r="AX121" s="22">
        <v>2014</v>
      </c>
      <c r="AY121" s="22">
        <v>2014</v>
      </c>
      <c r="AZ121" s="22">
        <v>2015</v>
      </c>
      <c r="BA121" s="22">
        <v>2015</v>
      </c>
      <c r="BB121" s="22">
        <v>2015</v>
      </c>
      <c r="BC121" s="22">
        <v>2015</v>
      </c>
      <c r="BD121" s="22">
        <v>2014</v>
      </c>
      <c r="BE121" s="22">
        <v>2014</v>
      </c>
      <c r="BF121" s="10"/>
    </row>
    <row r="122" spans="1:58" x14ac:dyDescent="0.35">
      <c r="A122" s="16" t="s">
        <v>10316</v>
      </c>
      <c r="B122" s="11" t="s">
        <v>10317</v>
      </c>
      <c r="C122" s="20">
        <v>2014</v>
      </c>
      <c r="D122" s="20">
        <v>2014</v>
      </c>
      <c r="E122" s="20">
        <v>2014</v>
      </c>
      <c r="F122" s="20">
        <v>2014</v>
      </c>
      <c r="G122" s="20">
        <v>2014</v>
      </c>
      <c r="H122" s="20">
        <v>2014</v>
      </c>
      <c r="I122" s="20">
        <v>2014</v>
      </c>
      <c r="J122" s="20">
        <v>2015</v>
      </c>
      <c r="K122" s="20">
        <v>2015</v>
      </c>
      <c r="L122" s="20">
        <v>2015</v>
      </c>
      <c r="M122" s="22">
        <v>2016</v>
      </c>
      <c r="N122" s="22">
        <v>2016</v>
      </c>
      <c r="O122" s="22">
        <v>2015</v>
      </c>
      <c r="P122" s="22">
        <v>2015</v>
      </c>
      <c r="Q122" s="22" t="s">
        <v>17</v>
      </c>
      <c r="R122" s="22" t="s">
        <v>17</v>
      </c>
      <c r="S122" s="22">
        <v>2016</v>
      </c>
      <c r="T122" s="22">
        <v>2013</v>
      </c>
      <c r="U122" s="22">
        <v>2014</v>
      </c>
      <c r="V122" s="22" t="s">
        <v>17</v>
      </c>
      <c r="W122" s="22">
        <v>2015</v>
      </c>
      <c r="X122" s="22">
        <v>2007</v>
      </c>
      <c r="Y122" s="22">
        <v>2010</v>
      </c>
      <c r="Z122" s="22">
        <v>2014</v>
      </c>
      <c r="AA122" s="22">
        <v>2014</v>
      </c>
      <c r="AB122" s="22" t="s">
        <v>17</v>
      </c>
      <c r="AC122" s="22">
        <v>2014</v>
      </c>
      <c r="AD122" s="22">
        <v>2015</v>
      </c>
      <c r="AE122" s="22" t="s">
        <v>17</v>
      </c>
      <c r="AF122" s="22" t="s">
        <v>17</v>
      </c>
      <c r="AG122" s="21" t="s">
        <v>17</v>
      </c>
      <c r="AH122" s="22">
        <v>2014</v>
      </c>
      <c r="AI122" s="22">
        <v>2015</v>
      </c>
      <c r="AJ122" s="22">
        <v>2016</v>
      </c>
      <c r="AK122" s="23" t="s">
        <v>17</v>
      </c>
      <c r="AL122" s="23">
        <v>2015</v>
      </c>
      <c r="AM122" s="22">
        <v>2015</v>
      </c>
      <c r="AN122" s="22">
        <v>2014</v>
      </c>
      <c r="AO122" s="22">
        <v>2014</v>
      </c>
      <c r="AP122" s="22" t="s">
        <v>17</v>
      </c>
      <c r="AQ122" s="22" t="s">
        <v>17</v>
      </c>
      <c r="AR122" s="22">
        <v>2011</v>
      </c>
      <c r="AS122" s="22">
        <v>2013</v>
      </c>
      <c r="AT122" s="22" t="s">
        <v>17</v>
      </c>
      <c r="AU122" s="22" t="s">
        <v>17</v>
      </c>
      <c r="AV122" s="22" t="s">
        <v>17</v>
      </c>
      <c r="AW122" s="22">
        <v>2011</v>
      </c>
      <c r="AX122" s="22">
        <v>2011</v>
      </c>
      <c r="AY122" s="22">
        <v>2014</v>
      </c>
      <c r="AZ122" s="22">
        <v>2015</v>
      </c>
      <c r="BA122" s="22">
        <v>2015</v>
      </c>
      <c r="BB122" s="22">
        <v>2015</v>
      </c>
      <c r="BC122" s="22">
        <v>2015</v>
      </c>
      <c r="BD122" s="22">
        <v>2014</v>
      </c>
      <c r="BE122" s="22">
        <v>2014</v>
      </c>
      <c r="BF122" s="10"/>
    </row>
    <row r="123" spans="1:58" x14ac:dyDescent="0.35">
      <c r="A123" s="16" t="s">
        <v>3702</v>
      </c>
      <c r="B123" s="11" t="s">
        <v>10315</v>
      </c>
      <c r="C123" s="20">
        <v>2014</v>
      </c>
      <c r="D123" s="20">
        <v>2014</v>
      </c>
      <c r="E123" s="20">
        <v>2014</v>
      </c>
      <c r="F123" s="20">
        <v>2014</v>
      </c>
      <c r="G123" s="20">
        <v>2014</v>
      </c>
      <c r="H123" s="20">
        <v>2014</v>
      </c>
      <c r="I123" s="20">
        <v>2014</v>
      </c>
      <c r="J123" s="20">
        <v>2015</v>
      </c>
      <c r="K123" s="20">
        <v>2015</v>
      </c>
      <c r="L123" s="20">
        <v>2015</v>
      </c>
      <c r="M123" s="22">
        <v>2016</v>
      </c>
      <c r="N123" s="22">
        <v>2016</v>
      </c>
      <c r="O123" s="22">
        <v>2015</v>
      </c>
      <c r="P123" s="22">
        <v>2015</v>
      </c>
      <c r="Q123" s="22">
        <v>2014</v>
      </c>
      <c r="R123" s="22">
        <v>2011</v>
      </c>
      <c r="S123" s="22">
        <v>2016</v>
      </c>
      <c r="T123" s="22">
        <v>2013</v>
      </c>
      <c r="U123" s="22">
        <v>2014</v>
      </c>
      <c r="V123" s="22">
        <v>2014</v>
      </c>
      <c r="W123" s="22">
        <v>2015</v>
      </c>
      <c r="X123" s="22">
        <v>2011</v>
      </c>
      <c r="Y123" s="22" t="s">
        <v>17</v>
      </c>
      <c r="Z123" s="22">
        <v>2014</v>
      </c>
      <c r="AA123" s="22">
        <v>2014</v>
      </c>
      <c r="AB123" s="22">
        <v>2014</v>
      </c>
      <c r="AC123" s="22">
        <v>2014</v>
      </c>
      <c r="AD123" s="22">
        <v>2015</v>
      </c>
      <c r="AE123" s="22">
        <v>2012</v>
      </c>
      <c r="AF123" s="22">
        <v>2014</v>
      </c>
      <c r="AG123" s="21">
        <v>2010</v>
      </c>
      <c r="AH123" s="22">
        <v>2014</v>
      </c>
      <c r="AI123" s="22">
        <v>2015</v>
      </c>
      <c r="AJ123" s="22">
        <v>2016</v>
      </c>
      <c r="AK123" s="23">
        <v>2015</v>
      </c>
      <c r="AL123" s="23">
        <v>2015</v>
      </c>
      <c r="AM123" s="22">
        <v>2015</v>
      </c>
      <c r="AN123" s="22">
        <v>2014</v>
      </c>
      <c r="AO123" s="22">
        <v>2014</v>
      </c>
      <c r="AP123" s="22">
        <v>2014</v>
      </c>
      <c r="AQ123" s="22">
        <v>2014</v>
      </c>
      <c r="AR123" s="22">
        <v>2015</v>
      </c>
      <c r="AS123" s="22">
        <v>2014</v>
      </c>
      <c r="AT123" s="22">
        <v>2015</v>
      </c>
      <c r="AU123" s="22">
        <v>2012</v>
      </c>
      <c r="AV123" s="22">
        <v>2011</v>
      </c>
      <c r="AW123" s="22">
        <v>2014</v>
      </c>
      <c r="AX123" s="22">
        <v>2014</v>
      </c>
      <c r="AY123" s="22">
        <v>2014</v>
      </c>
      <c r="AZ123" s="22">
        <v>2015</v>
      </c>
      <c r="BA123" s="22">
        <v>2015</v>
      </c>
      <c r="BB123" s="22">
        <v>2015</v>
      </c>
      <c r="BC123" s="22">
        <v>2015</v>
      </c>
      <c r="BD123" s="22">
        <v>2014</v>
      </c>
      <c r="BE123" s="22">
        <v>2014</v>
      </c>
      <c r="BF123" s="10"/>
    </row>
    <row r="124" spans="1:58" x14ac:dyDescent="0.35">
      <c r="A124" s="16" t="s">
        <v>10311</v>
      </c>
      <c r="B124" s="11" t="s">
        <v>10312</v>
      </c>
      <c r="C124" s="20">
        <v>2014</v>
      </c>
      <c r="D124" s="20">
        <v>2014</v>
      </c>
      <c r="E124" s="20">
        <v>2014</v>
      </c>
      <c r="F124" s="20">
        <v>2014</v>
      </c>
      <c r="G124" s="20">
        <v>2014</v>
      </c>
      <c r="H124" s="20">
        <v>2014</v>
      </c>
      <c r="I124" s="20">
        <v>2014</v>
      </c>
      <c r="J124" s="20">
        <v>2015</v>
      </c>
      <c r="K124" s="20">
        <v>2015</v>
      </c>
      <c r="L124" s="20">
        <v>2015</v>
      </c>
      <c r="M124" s="22">
        <v>2016</v>
      </c>
      <c r="N124" s="22">
        <v>2016</v>
      </c>
      <c r="O124" s="22">
        <v>2015</v>
      </c>
      <c r="P124" s="22">
        <v>2015</v>
      </c>
      <c r="Q124" s="22">
        <v>2014</v>
      </c>
      <c r="R124" s="22" t="s">
        <v>17</v>
      </c>
      <c r="S124" s="22">
        <v>2016</v>
      </c>
      <c r="T124" s="22">
        <v>2013</v>
      </c>
      <c r="U124" s="22">
        <v>2014</v>
      </c>
      <c r="V124" s="22" t="s">
        <v>17</v>
      </c>
      <c r="W124" s="22">
        <v>2015</v>
      </c>
      <c r="X124" s="22" t="s">
        <v>17</v>
      </c>
      <c r="Y124" s="22">
        <v>2010</v>
      </c>
      <c r="Z124" s="22">
        <v>2014</v>
      </c>
      <c r="AA124" s="22">
        <v>2014</v>
      </c>
      <c r="AB124" s="22" t="s">
        <v>17</v>
      </c>
      <c r="AC124" s="22">
        <v>2014</v>
      </c>
      <c r="AD124" s="22">
        <v>2015</v>
      </c>
      <c r="AE124" s="22" t="s">
        <v>17</v>
      </c>
      <c r="AF124" s="22">
        <v>2014</v>
      </c>
      <c r="AG124" s="21">
        <v>2012</v>
      </c>
      <c r="AH124" s="22">
        <v>2014</v>
      </c>
      <c r="AI124" s="22">
        <v>2015</v>
      </c>
      <c r="AJ124" s="22">
        <v>2016</v>
      </c>
      <c r="AK124" s="23" t="s">
        <v>17</v>
      </c>
      <c r="AL124" s="23">
        <v>2015</v>
      </c>
      <c r="AM124" s="22">
        <v>2015</v>
      </c>
      <c r="AN124" s="22">
        <v>2014</v>
      </c>
      <c r="AO124" s="22">
        <v>2014</v>
      </c>
      <c r="AP124" s="22">
        <v>2014</v>
      </c>
      <c r="AQ124" s="22">
        <v>2014</v>
      </c>
      <c r="AR124" s="22">
        <v>2015</v>
      </c>
      <c r="AS124" s="22">
        <v>2014</v>
      </c>
      <c r="AT124" s="22">
        <v>2015</v>
      </c>
      <c r="AU124" s="22">
        <v>2012</v>
      </c>
      <c r="AV124" s="22" t="s">
        <v>17</v>
      </c>
      <c r="AW124" s="22">
        <v>2014</v>
      </c>
      <c r="AX124" s="22">
        <v>2014</v>
      </c>
      <c r="AY124" s="22">
        <v>2014</v>
      </c>
      <c r="AZ124" s="22">
        <v>2015</v>
      </c>
      <c r="BA124" s="22">
        <v>2015</v>
      </c>
      <c r="BB124" s="22">
        <v>2015</v>
      </c>
      <c r="BC124" s="22">
        <v>2015</v>
      </c>
      <c r="BD124" s="22">
        <v>2014</v>
      </c>
      <c r="BE124" s="22">
        <v>2014</v>
      </c>
      <c r="BF124" s="10"/>
    </row>
    <row r="125" spans="1:58" x14ac:dyDescent="0.35">
      <c r="A125" s="16" t="s">
        <v>10318</v>
      </c>
      <c r="B125" s="11" t="s">
        <v>10319</v>
      </c>
      <c r="C125" s="20">
        <v>2014</v>
      </c>
      <c r="D125" s="20">
        <v>2014</v>
      </c>
      <c r="E125" s="20">
        <v>2014</v>
      </c>
      <c r="F125" s="20">
        <v>2014</v>
      </c>
      <c r="G125" s="20">
        <v>2014</v>
      </c>
      <c r="H125" s="20">
        <v>2014</v>
      </c>
      <c r="I125" s="20">
        <v>2014</v>
      </c>
      <c r="J125" s="20">
        <v>2015</v>
      </c>
      <c r="K125" s="20">
        <v>2015</v>
      </c>
      <c r="L125" s="20">
        <v>2015</v>
      </c>
      <c r="M125" s="22">
        <v>2016</v>
      </c>
      <c r="N125" s="22">
        <v>2016</v>
      </c>
      <c r="O125" s="22">
        <v>2015</v>
      </c>
      <c r="P125" s="22">
        <v>2015</v>
      </c>
      <c r="Q125" s="22">
        <v>2014</v>
      </c>
      <c r="R125" s="22" t="s">
        <v>17</v>
      </c>
      <c r="S125" s="22">
        <v>2016</v>
      </c>
      <c r="T125" s="22">
        <v>2013</v>
      </c>
      <c r="U125" s="22">
        <v>2014</v>
      </c>
      <c r="V125" s="22" t="s">
        <v>17</v>
      </c>
      <c r="W125" s="22">
        <v>2015</v>
      </c>
      <c r="X125" s="22" t="s">
        <v>17</v>
      </c>
      <c r="Y125" s="22">
        <v>2010</v>
      </c>
      <c r="Z125" s="22">
        <v>2014</v>
      </c>
      <c r="AA125" s="22">
        <v>2014</v>
      </c>
      <c r="AB125" s="22" t="s">
        <v>17</v>
      </c>
      <c r="AC125" s="22">
        <v>2014</v>
      </c>
      <c r="AD125" s="22">
        <v>2015</v>
      </c>
      <c r="AE125" s="22" t="s">
        <v>17</v>
      </c>
      <c r="AF125" s="22">
        <v>2014</v>
      </c>
      <c r="AG125" s="21" t="s">
        <v>17</v>
      </c>
      <c r="AH125" s="22">
        <v>2014</v>
      </c>
      <c r="AI125" s="22">
        <v>2015</v>
      </c>
      <c r="AJ125" s="22">
        <v>2016</v>
      </c>
      <c r="AK125" s="23" t="s">
        <v>17</v>
      </c>
      <c r="AL125" s="23">
        <v>2015</v>
      </c>
      <c r="AM125" s="22">
        <v>2015</v>
      </c>
      <c r="AN125" s="22">
        <v>2014</v>
      </c>
      <c r="AO125" s="22">
        <v>2014</v>
      </c>
      <c r="AP125" s="22">
        <v>2012</v>
      </c>
      <c r="AQ125" s="22" t="s">
        <v>17</v>
      </c>
      <c r="AR125" s="22">
        <v>2015</v>
      </c>
      <c r="AS125" s="22">
        <v>2014</v>
      </c>
      <c r="AT125" s="22">
        <v>2015</v>
      </c>
      <c r="AU125" s="22">
        <v>2012</v>
      </c>
      <c r="AV125" s="22" t="s">
        <v>17</v>
      </c>
      <c r="AW125" s="22">
        <v>2014</v>
      </c>
      <c r="AX125" s="22">
        <v>2014</v>
      </c>
      <c r="AY125" s="22">
        <v>2014</v>
      </c>
      <c r="AZ125" s="22" t="s">
        <v>17</v>
      </c>
      <c r="BA125" s="22">
        <v>2015</v>
      </c>
      <c r="BB125" s="22">
        <v>2015</v>
      </c>
      <c r="BC125" s="22">
        <v>2015</v>
      </c>
      <c r="BD125" s="22">
        <v>2014</v>
      </c>
      <c r="BE125" s="22">
        <v>2014</v>
      </c>
      <c r="BF125" s="10"/>
    </row>
    <row r="126" spans="1:58" x14ac:dyDescent="0.35">
      <c r="A126" s="16" t="s">
        <v>914</v>
      </c>
      <c r="B126" s="11" t="s">
        <v>10308</v>
      </c>
      <c r="C126" s="20">
        <v>2014</v>
      </c>
      <c r="D126" s="20">
        <v>2014</v>
      </c>
      <c r="E126" s="20">
        <v>2014</v>
      </c>
      <c r="F126" s="20">
        <v>2014</v>
      </c>
      <c r="G126" s="20">
        <v>2014</v>
      </c>
      <c r="H126" s="20">
        <v>2014</v>
      </c>
      <c r="I126" s="20">
        <v>2014</v>
      </c>
      <c r="J126" s="20">
        <v>2015</v>
      </c>
      <c r="K126" s="20">
        <v>2015</v>
      </c>
      <c r="L126" s="20">
        <v>2015</v>
      </c>
      <c r="M126" s="22">
        <v>2016</v>
      </c>
      <c r="N126" s="22">
        <v>2016</v>
      </c>
      <c r="O126" s="22">
        <v>2015</v>
      </c>
      <c r="P126" s="22">
        <v>2015</v>
      </c>
      <c r="Q126" s="22">
        <v>2014</v>
      </c>
      <c r="R126" s="22">
        <v>2012</v>
      </c>
      <c r="S126" s="22">
        <v>2016</v>
      </c>
      <c r="T126" s="22">
        <v>2013</v>
      </c>
      <c r="U126" s="22">
        <v>2014</v>
      </c>
      <c r="V126" s="22">
        <v>2014</v>
      </c>
      <c r="W126" s="22">
        <v>2015</v>
      </c>
      <c r="X126" s="22">
        <v>2006</v>
      </c>
      <c r="Y126" s="22">
        <v>2014</v>
      </c>
      <c r="Z126" s="22">
        <v>2014</v>
      </c>
      <c r="AA126" s="22">
        <v>2014</v>
      </c>
      <c r="AB126" s="22">
        <v>2014</v>
      </c>
      <c r="AC126" s="22">
        <v>2014</v>
      </c>
      <c r="AD126" s="22">
        <v>2015</v>
      </c>
      <c r="AE126" s="22">
        <v>2012</v>
      </c>
      <c r="AF126" s="22">
        <v>2014</v>
      </c>
      <c r="AG126" s="21">
        <v>2009</v>
      </c>
      <c r="AH126" s="22">
        <v>2014</v>
      </c>
      <c r="AI126" s="22">
        <v>2015</v>
      </c>
      <c r="AJ126" s="22">
        <v>2016</v>
      </c>
      <c r="AK126" s="23" t="s">
        <v>17</v>
      </c>
      <c r="AL126" s="23">
        <v>2015</v>
      </c>
      <c r="AM126" s="22">
        <v>2015</v>
      </c>
      <c r="AN126" s="22">
        <v>2014</v>
      </c>
      <c r="AO126" s="22">
        <v>2014</v>
      </c>
      <c r="AP126" s="22">
        <v>2014</v>
      </c>
      <c r="AQ126" s="22">
        <v>2014</v>
      </c>
      <c r="AR126" s="22">
        <v>2009</v>
      </c>
      <c r="AS126" s="22">
        <v>2014</v>
      </c>
      <c r="AT126" s="22">
        <v>2015</v>
      </c>
      <c r="AU126" s="22">
        <v>2012</v>
      </c>
      <c r="AV126" s="22" t="s">
        <v>17</v>
      </c>
      <c r="AW126" s="22">
        <v>2014</v>
      </c>
      <c r="AX126" s="22">
        <v>2014</v>
      </c>
      <c r="AY126" s="22">
        <v>2014</v>
      </c>
      <c r="AZ126" s="22">
        <v>2015</v>
      </c>
      <c r="BA126" s="22">
        <v>2015</v>
      </c>
      <c r="BB126" s="22">
        <v>2015</v>
      </c>
      <c r="BC126" s="22">
        <v>2015</v>
      </c>
      <c r="BD126" s="22">
        <v>2014</v>
      </c>
      <c r="BE126" s="22">
        <v>2014</v>
      </c>
      <c r="BF126" s="10"/>
    </row>
    <row r="127" spans="1:58" x14ac:dyDescent="0.35">
      <c r="A127" s="16" t="s">
        <v>107</v>
      </c>
      <c r="B127" s="11" t="s">
        <v>10306</v>
      </c>
      <c r="C127" s="20">
        <v>2014</v>
      </c>
      <c r="D127" s="20">
        <v>2014</v>
      </c>
      <c r="E127" s="20">
        <v>2014</v>
      </c>
      <c r="F127" s="20">
        <v>2014</v>
      </c>
      <c r="G127" s="20">
        <v>2014</v>
      </c>
      <c r="H127" s="20">
        <v>2014</v>
      </c>
      <c r="I127" s="20">
        <v>2014</v>
      </c>
      <c r="J127" s="20">
        <v>2015</v>
      </c>
      <c r="K127" s="20">
        <v>2015</v>
      </c>
      <c r="L127" s="20">
        <v>2015</v>
      </c>
      <c r="M127" s="22">
        <v>2016</v>
      </c>
      <c r="N127" s="22">
        <v>2016</v>
      </c>
      <c r="O127" s="22">
        <v>2015</v>
      </c>
      <c r="P127" s="22">
        <v>2015</v>
      </c>
      <c r="Q127" s="22">
        <v>2014</v>
      </c>
      <c r="R127" s="22">
        <v>2012</v>
      </c>
      <c r="S127" s="22">
        <v>2016</v>
      </c>
      <c r="T127" s="22">
        <v>2013</v>
      </c>
      <c r="U127" s="22">
        <v>2014</v>
      </c>
      <c r="V127" s="22">
        <v>2014</v>
      </c>
      <c r="W127" s="22">
        <v>2015</v>
      </c>
      <c r="X127" s="22">
        <v>2012</v>
      </c>
      <c r="Y127" s="22">
        <v>2010</v>
      </c>
      <c r="Z127" s="22">
        <v>2014</v>
      </c>
      <c r="AA127" s="22">
        <v>2014</v>
      </c>
      <c r="AB127" s="22">
        <v>2014</v>
      </c>
      <c r="AC127" s="22">
        <v>2014</v>
      </c>
      <c r="AD127" s="22">
        <v>2015</v>
      </c>
      <c r="AE127" s="22">
        <v>2012</v>
      </c>
      <c r="AF127" s="22">
        <v>2014</v>
      </c>
      <c r="AG127" s="21">
        <v>2011</v>
      </c>
      <c r="AH127" s="22">
        <v>2014</v>
      </c>
      <c r="AI127" s="22">
        <v>2015</v>
      </c>
      <c r="AJ127" s="22">
        <v>2016</v>
      </c>
      <c r="AK127" s="23">
        <v>2015</v>
      </c>
      <c r="AL127" s="23">
        <v>2016</v>
      </c>
      <c r="AM127" s="22">
        <v>2015</v>
      </c>
      <c r="AN127" s="22">
        <v>2014</v>
      </c>
      <c r="AO127" s="22">
        <v>2014</v>
      </c>
      <c r="AP127" s="22">
        <v>2014</v>
      </c>
      <c r="AQ127" s="22">
        <v>2014</v>
      </c>
      <c r="AR127" s="22">
        <v>2015</v>
      </c>
      <c r="AS127" s="22">
        <v>2014</v>
      </c>
      <c r="AT127" s="22">
        <v>2015</v>
      </c>
      <c r="AU127" s="22">
        <v>2012</v>
      </c>
      <c r="AV127" s="22">
        <v>2012</v>
      </c>
      <c r="AW127" s="22">
        <v>2014</v>
      </c>
      <c r="AX127" s="22">
        <v>2014</v>
      </c>
      <c r="AY127" s="22">
        <v>2014</v>
      </c>
      <c r="AZ127" s="22">
        <v>2015</v>
      </c>
      <c r="BA127" s="22">
        <v>2015</v>
      </c>
      <c r="BB127" s="22">
        <v>2015</v>
      </c>
      <c r="BC127" s="22">
        <v>2015</v>
      </c>
      <c r="BD127" s="22">
        <v>2014</v>
      </c>
      <c r="BE127" s="22">
        <v>2014</v>
      </c>
      <c r="BF127" s="10"/>
    </row>
    <row r="128" spans="1:58" x14ac:dyDescent="0.35">
      <c r="A128" s="16" t="s">
        <v>1451</v>
      </c>
      <c r="B128" s="11" t="s">
        <v>10307</v>
      </c>
      <c r="C128" s="20">
        <v>2014</v>
      </c>
      <c r="D128" s="20">
        <v>2014</v>
      </c>
      <c r="E128" s="20">
        <v>2014</v>
      </c>
      <c r="F128" s="20">
        <v>2014</v>
      </c>
      <c r="G128" s="20">
        <v>2014</v>
      </c>
      <c r="H128" s="20">
        <v>2014</v>
      </c>
      <c r="I128" s="20">
        <v>2014</v>
      </c>
      <c r="J128" s="20">
        <v>2015</v>
      </c>
      <c r="K128" s="20">
        <v>2015</v>
      </c>
      <c r="L128" s="20">
        <v>2015</v>
      </c>
      <c r="M128" s="22">
        <v>2016</v>
      </c>
      <c r="N128" s="22">
        <v>2016</v>
      </c>
      <c r="O128" s="22">
        <v>2015</v>
      </c>
      <c r="P128" s="22">
        <v>2015</v>
      </c>
      <c r="Q128" s="22">
        <v>2014</v>
      </c>
      <c r="R128" s="22">
        <v>2013</v>
      </c>
      <c r="S128" s="22">
        <v>2016</v>
      </c>
      <c r="T128" s="22">
        <v>2013</v>
      </c>
      <c r="U128" s="22">
        <v>2014</v>
      </c>
      <c r="V128" s="22">
        <v>2014</v>
      </c>
      <c r="W128" s="22">
        <v>2015</v>
      </c>
      <c r="X128" s="22">
        <v>2014</v>
      </c>
      <c r="Y128" s="22">
        <v>2010</v>
      </c>
      <c r="Z128" s="22">
        <v>2014</v>
      </c>
      <c r="AA128" s="22">
        <v>2014</v>
      </c>
      <c r="AB128" s="22">
        <v>2014</v>
      </c>
      <c r="AC128" s="22">
        <v>2014</v>
      </c>
      <c r="AD128" s="22">
        <v>2015</v>
      </c>
      <c r="AE128" s="22">
        <v>2012</v>
      </c>
      <c r="AF128" s="22" t="s">
        <v>17</v>
      </c>
      <c r="AG128" s="21">
        <v>2010</v>
      </c>
      <c r="AH128" s="22">
        <v>2014</v>
      </c>
      <c r="AI128" s="22">
        <v>2015</v>
      </c>
      <c r="AJ128" s="22">
        <v>2016</v>
      </c>
      <c r="AK128" s="23">
        <v>2016</v>
      </c>
      <c r="AL128" s="23">
        <v>2015</v>
      </c>
      <c r="AM128" s="22">
        <v>2015</v>
      </c>
      <c r="AN128" s="22">
        <v>2014</v>
      </c>
      <c r="AO128" s="22">
        <v>2014</v>
      </c>
      <c r="AP128" s="22">
        <v>2013</v>
      </c>
      <c r="AQ128" s="22">
        <v>2013</v>
      </c>
      <c r="AR128" s="22">
        <v>2015</v>
      </c>
      <c r="AS128" s="22">
        <v>2014</v>
      </c>
      <c r="AT128" s="22">
        <v>2015</v>
      </c>
      <c r="AU128" s="22">
        <v>2012</v>
      </c>
      <c r="AV128" s="22">
        <v>2008</v>
      </c>
      <c r="AW128" s="22">
        <v>2014</v>
      </c>
      <c r="AX128" s="22">
        <v>2014</v>
      </c>
      <c r="AY128" s="22">
        <v>2014</v>
      </c>
      <c r="AZ128" s="22">
        <v>2015</v>
      </c>
      <c r="BA128" s="22">
        <v>2015</v>
      </c>
      <c r="BB128" s="22">
        <v>2015</v>
      </c>
      <c r="BC128" s="22">
        <v>2015</v>
      </c>
      <c r="BD128" s="22">
        <v>2014</v>
      </c>
      <c r="BE128" s="22">
        <v>2014</v>
      </c>
      <c r="BF128" s="10"/>
    </row>
    <row r="129" spans="1:58" x14ac:dyDescent="0.35">
      <c r="A129" s="16" t="s">
        <v>10313</v>
      </c>
      <c r="B129" s="11" t="s">
        <v>10314</v>
      </c>
      <c r="C129" s="20">
        <v>2014</v>
      </c>
      <c r="D129" s="20">
        <v>2014</v>
      </c>
      <c r="E129" s="20">
        <v>2014</v>
      </c>
      <c r="F129" s="20">
        <v>2014</v>
      </c>
      <c r="G129" s="20">
        <v>2014</v>
      </c>
      <c r="H129" s="20">
        <v>2014</v>
      </c>
      <c r="I129" s="20">
        <v>2014</v>
      </c>
      <c r="J129" s="20">
        <v>2015</v>
      </c>
      <c r="K129" s="20">
        <v>2015</v>
      </c>
      <c r="L129" s="20">
        <v>2015</v>
      </c>
      <c r="M129" s="22">
        <v>2016</v>
      </c>
      <c r="N129" s="22">
        <v>2016</v>
      </c>
      <c r="O129" s="22">
        <v>2015</v>
      </c>
      <c r="P129" s="22">
        <v>2015</v>
      </c>
      <c r="Q129" s="22">
        <v>2014</v>
      </c>
      <c r="R129" s="22" t="s">
        <v>17</v>
      </c>
      <c r="S129" s="22">
        <v>2016</v>
      </c>
      <c r="T129" s="22">
        <v>2013</v>
      </c>
      <c r="U129" s="22">
        <v>2014</v>
      </c>
      <c r="V129" s="22" t="s">
        <v>17</v>
      </c>
      <c r="W129" s="22">
        <v>2015</v>
      </c>
      <c r="X129" s="22" t="s">
        <v>17</v>
      </c>
      <c r="Y129" s="22">
        <v>2012</v>
      </c>
      <c r="Z129" s="22">
        <v>2014</v>
      </c>
      <c r="AA129" s="22">
        <v>2014</v>
      </c>
      <c r="AB129" s="22">
        <v>2014</v>
      </c>
      <c r="AC129" s="22">
        <v>2014</v>
      </c>
      <c r="AD129" s="22">
        <v>2015</v>
      </c>
      <c r="AE129" s="22" t="s">
        <v>17</v>
      </c>
      <c r="AF129" s="22">
        <v>2014</v>
      </c>
      <c r="AG129" s="21">
        <v>2012</v>
      </c>
      <c r="AH129" s="22">
        <v>2014</v>
      </c>
      <c r="AI129" s="22">
        <v>2015</v>
      </c>
      <c r="AJ129" s="22">
        <v>2016</v>
      </c>
      <c r="AK129" s="23" t="s">
        <v>17</v>
      </c>
      <c r="AL129" s="23">
        <v>2015</v>
      </c>
      <c r="AM129" s="22">
        <v>2015</v>
      </c>
      <c r="AN129" s="22">
        <v>2014</v>
      </c>
      <c r="AO129" s="22">
        <v>2014</v>
      </c>
      <c r="AP129" s="22">
        <v>2014</v>
      </c>
      <c r="AQ129" s="22">
        <v>2014</v>
      </c>
      <c r="AR129" s="22">
        <v>2015</v>
      </c>
      <c r="AS129" s="22">
        <v>2014</v>
      </c>
      <c r="AT129" s="22">
        <v>2015</v>
      </c>
      <c r="AU129" s="22">
        <v>2012</v>
      </c>
      <c r="AV129" s="22" t="s">
        <v>17</v>
      </c>
      <c r="AW129" s="22">
        <v>2014</v>
      </c>
      <c r="AX129" s="22">
        <v>2014</v>
      </c>
      <c r="AY129" s="22">
        <v>2014</v>
      </c>
      <c r="AZ129" s="22">
        <v>2015</v>
      </c>
      <c r="BA129" s="22">
        <v>2015</v>
      </c>
      <c r="BB129" s="22">
        <v>2015</v>
      </c>
      <c r="BC129" s="22">
        <v>2015</v>
      </c>
      <c r="BD129" s="22">
        <v>2014</v>
      </c>
      <c r="BE129" s="22">
        <v>2014</v>
      </c>
      <c r="BF129" s="10"/>
    </row>
    <row r="130" spans="1:58" x14ac:dyDescent="0.35">
      <c r="A130" s="16" t="s">
        <v>10320</v>
      </c>
      <c r="B130" s="11" t="s">
        <v>10321</v>
      </c>
      <c r="C130" s="20">
        <v>2014</v>
      </c>
      <c r="D130" s="20">
        <v>2014</v>
      </c>
      <c r="E130" s="20">
        <v>2014</v>
      </c>
      <c r="F130" s="20">
        <v>2014</v>
      </c>
      <c r="G130" s="20">
        <v>2014</v>
      </c>
      <c r="H130" s="20">
        <v>2014</v>
      </c>
      <c r="I130" s="20">
        <v>2014</v>
      </c>
      <c r="J130" s="20">
        <v>2015</v>
      </c>
      <c r="K130" s="20">
        <v>2015</v>
      </c>
      <c r="L130" s="20">
        <v>2015</v>
      </c>
      <c r="M130" s="22">
        <v>2016</v>
      </c>
      <c r="N130" s="22">
        <v>2016</v>
      </c>
      <c r="O130" s="22">
        <v>2015</v>
      </c>
      <c r="P130" s="22">
        <v>2015</v>
      </c>
      <c r="Q130" s="22">
        <v>2014</v>
      </c>
      <c r="R130" s="22" t="s">
        <v>17</v>
      </c>
      <c r="S130" s="22">
        <v>2016</v>
      </c>
      <c r="T130" s="22">
        <v>2013</v>
      </c>
      <c r="U130" s="22">
        <v>2014</v>
      </c>
      <c r="V130" s="22" t="s">
        <v>17</v>
      </c>
      <c r="W130" s="22">
        <v>2015</v>
      </c>
      <c r="X130" s="22">
        <v>2009</v>
      </c>
      <c r="Y130" s="22">
        <v>2012</v>
      </c>
      <c r="Z130" s="22">
        <v>2014</v>
      </c>
      <c r="AA130" s="22">
        <v>2014</v>
      </c>
      <c r="AB130" s="22">
        <v>2014</v>
      </c>
      <c r="AC130" s="22">
        <v>2014</v>
      </c>
      <c r="AD130" s="22">
        <v>2015</v>
      </c>
      <c r="AE130" s="22" t="s">
        <v>17</v>
      </c>
      <c r="AF130" s="22">
        <v>2014</v>
      </c>
      <c r="AG130" s="21" t="s">
        <v>17</v>
      </c>
      <c r="AH130" s="22">
        <v>2014</v>
      </c>
      <c r="AI130" s="22">
        <v>2015</v>
      </c>
      <c r="AJ130" s="22">
        <v>2016</v>
      </c>
      <c r="AK130" s="23" t="s">
        <v>17</v>
      </c>
      <c r="AL130" s="23">
        <v>2015</v>
      </c>
      <c r="AM130" s="22">
        <v>2015</v>
      </c>
      <c r="AN130" s="22">
        <v>2014</v>
      </c>
      <c r="AO130" s="22">
        <v>2014</v>
      </c>
      <c r="AP130" s="22">
        <v>2014</v>
      </c>
      <c r="AQ130" s="22">
        <v>2014</v>
      </c>
      <c r="AR130" s="22" t="s">
        <v>17</v>
      </c>
      <c r="AS130" s="22">
        <v>2014</v>
      </c>
      <c r="AT130" s="22">
        <v>2015</v>
      </c>
      <c r="AU130" s="22">
        <v>2012</v>
      </c>
      <c r="AV130" s="22">
        <v>2014</v>
      </c>
      <c r="AW130" s="22">
        <v>2014</v>
      </c>
      <c r="AX130" s="22">
        <v>2014</v>
      </c>
      <c r="AY130" s="22">
        <v>2014</v>
      </c>
      <c r="AZ130" s="22">
        <v>2015</v>
      </c>
      <c r="BA130" s="22">
        <v>2015</v>
      </c>
      <c r="BB130" s="22">
        <v>2015</v>
      </c>
      <c r="BC130" s="22">
        <v>2015</v>
      </c>
      <c r="BD130" s="22">
        <v>2014</v>
      </c>
      <c r="BE130" s="22">
        <v>2014</v>
      </c>
      <c r="BF130" s="10"/>
    </row>
    <row r="131" spans="1:58" x14ac:dyDescent="0.35">
      <c r="A131" s="16" t="s">
        <v>312</v>
      </c>
      <c r="B131" s="11" t="s">
        <v>10322</v>
      </c>
      <c r="C131" s="20">
        <v>2014</v>
      </c>
      <c r="D131" s="20">
        <v>2014</v>
      </c>
      <c r="E131" s="20">
        <v>2014</v>
      </c>
      <c r="F131" s="20">
        <v>2014</v>
      </c>
      <c r="G131" s="20">
        <v>2014</v>
      </c>
      <c r="H131" s="20">
        <v>2014</v>
      </c>
      <c r="I131" s="20">
        <v>2014</v>
      </c>
      <c r="J131" s="20">
        <v>2015</v>
      </c>
      <c r="K131" s="20">
        <v>2015</v>
      </c>
      <c r="L131" s="20">
        <v>2015</v>
      </c>
      <c r="M131" s="22">
        <v>2016</v>
      </c>
      <c r="N131" s="22">
        <v>2016</v>
      </c>
      <c r="O131" s="22">
        <v>2015</v>
      </c>
      <c r="P131" s="22">
        <v>2015</v>
      </c>
      <c r="Q131" s="22">
        <v>2014</v>
      </c>
      <c r="R131" s="22">
        <v>2013</v>
      </c>
      <c r="S131" s="22">
        <v>2016</v>
      </c>
      <c r="T131" s="22">
        <v>2013</v>
      </c>
      <c r="U131" s="22">
        <v>2014</v>
      </c>
      <c r="V131" s="22">
        <v>2014</v>
      </c>
      <c r="W131" s="22">
        <v>2015</v>
      </c>
      <c r="X131" s="22">
        <v>2012</v>
      </c>
      <c r="Y131" s="22">
        <v>2010</v>
      </c>
      <c r="Z131" s="22">
        <v>2014</v>
      </c>
      <c r="AA131" s="22">
        <v>2014</v>
      </c>
      <c r="AB131" s="22">
        <v>2014</v>
      </c>
      <c r="AC131" s="22">
        <v>2014</v>
      </c>
      <c r="AD131" s="22">
        <v>2015</v>
      </c>
      <c r="AE131" s="22">
        <v>2012</v>
      </c>
      <c r="AF131" s="22">
        <v>2014</v>
      </c>
      <c r="AG131" s="21">
        <v>2010</v>
      </c>
      <c r="AH131" s="22">
        <v>2014</v>
      </c>
      <c r="AI131" s="22">
        <v>2015</v>
      </c>
      <c r="AJ131" s="22">
        <v>2016</v>
      </c>
      <c r="AK131" s="23">
        <v>2015</v>
      </c>
      <c r="AL131" s="23">
        <v>2015</v>
      </c>
      <c r="AM131" s="22">
        <v>2015</v>
      </c>
      <c r="AN131" s="22">
        <v>2014</v>
      </c>
      <c r="AO131" s="22">
        <v>2014</v>
      </c>
      <c r="AP131" s="22">
        <v>2014</v>
      </c>
      <c r="AQ131" s="22">
        <v>2014</v>
      </c>
      <c r="AR131" s="22">
        <v>2015</v>
      </c>
      <c r="AS131" s="22">
        <v>2014</v>
      </c>
      <c r="AT131" s="22">
        <v>2015</v>
      </c>
      <c r="AU131" s="22">
        <v>2012</v>
      </c>
      <c r="AV131" s="22">
        <v>2012</v>
      </c>
      <c r="AW131" s="22">
        <v>2014</v>
      </c>
      <c r="AX131" s="22">
        <v>2014</v>
      </c>
      <c r="AY131" s="22">
        <v>2014</v>
      </c>
      <c r="AZ131" s="22">
        <v>2015</v>
      </c>
      <c r="BA131" s="22">
        <v>2015</v>
      </c>
      <c r="BB131" s="22">
        <v>2015</v>
      </c>
      <c r="BC131" s="22">
        <v>2015</v>
      </c>
      <c r="BD131" s="22">
        <v>2014</v>
      </c>
      <c r="BE131" s="22">
        <v>2014</v>
      </c>
      <c r="BF131" s="10"/>
    </row>
    <row r="132" spans="1:58" x14ac:dyDescent="0.35">
      <c r="A132" s="16" t="s">
        <v>10326</v>
      </c>
      <c r="B132" s="11" t="s">
        <v>10327</v>
      </c>
      <c r="C132" s="20">
        <v>2014</v>
      </c>
      <c r="D132" s="20">
        <v>2014</v>
      </c>
      <c r="E132" s="20">
        <v>2014</v>
      </c>
      <c r="F132" s="20">
        <v>2014</v>
      </c>
      <c r="G132" s="20">
        <v>2014</v>
      </c>
      <c r="H132" s="20">
        <v>2014</v>
      </c>
      <c r="I132" s="20">
        <v>2014</v>
      </c>
      <c r="J132" s="20">
        <v>2015</v>
      </c>
      <c r="K132" s="20">
        <v>2015</v>
      </c>
      <c r="L132" s="20">
        <v>2015</v>
      </c>
      <c r="M132" s="22">
        <v>2016</v>
      </c>
      <c r="N132" s="22">
        <v>2016</v>
      </c>
      <c r="O132" s="22">
        <v>2015</v>
      </c>
      <c r="P132" s="22">
        <v>2015</v>
      </c>
      <c r="Q132" s="22">
        <v>2014</v>
      </c>
      <c r="R132" s="22" t="s">
        <v>17</v>
      </c>
      <c r="S132" s="22">
        <v>2016</v>
      </c>
      <c r="T132" s="22">
        <v>2013</v>
      </c>
      <c r="U132" s="22">
        <v>2014</v>
      </c>
      <c r="V132" s="22">
        <v>2014</v>
      </c>
      <c r="W132" s="22">
        <v>2015</v>
      </c>
      <c r="X132" s="22">
        <v>2010</v>
      </c>
      <c r="Y132" s="22">
        <v>2010</v>
      </c>
      <c r="Z132" s="22">
        <v>2014</v>
      </c>
      <c r="AA132" s="22">
        <v>2014</v>
      </c>
      <c r="AB132" s="22">
        <v>2010</v>
      </c>
      <c r="AC132" s="22">
        <v>2014</v>
      </c>
      <c r="AD132" s="22">
        <v>2015</v>
      </c>
      <c r="AE132" s="22" t="s">
        <v>17</v>
      </c>
      <c r="AF132" s="22" t="s">
        <v>17</v>
      </c>
      <c r="AG132" s="21" t="s">
        <v>17</v>
      </c>
      <c r="AH132" s="22">
        <v>2014</v>
      </c>
      <c r="AI132" s="22">
        <v>2015</v>
      </c>
      <c r="AJ132" s="22">
        <v>2016</v>
      </c>
      <c r="AK132" s="23" t="s">
        <v>17</v>
      </c>
      <c r="AL132" s="23">
        <v>2015</v>
      </c>
      <c r="AM132" s="22">
        <v>2015</v>
      </c>
      <c r="AN132" s="22">
        <v>2014</v>
      </c>
      <c r="AO132" s="22">
        <v>2014</v>
      </c>
      <c r="AP132" s="22" t="s">
        <v>17</v>
      </c>
      <c r="AQ132" s="22" t="s">
        <v>17</v>
      </c>
      <c r="AR132" s="22">
        <v>2011</v>
      </c>
      <c r="AS132" s="22">
        <v>2014</v>
      </c>
      <c r="AT132" s="22" t="s">
        <v>17</v>
      </c>
      <c r="AU132" s="22">
        <v>2012</v>
      </c>
      <c r="AV132" s="22">
        <v>2013</v>
      </c>
      <c r="AW132" s="22" t="s">
        <v>17</v>
      </c>
      <c r="AX132" s="22">
        <v>2014</v>
      </c>
      <c r="AY132" s="22">
        <v>2014</v>
      </c>
      <c r="AZ132" s="22">
        <v>2015</v>
      </c>
      <c r="BA132" s="22">
        <v>2011</v>
      </c>
      <c r="BB132" s="22">
        <v>2015</v>
      </c>
      <c r="BC132" s="22">
        <v>2015</v>
      </c>
      <c r="BD132" s="22">
        <v>2014</v>
      </c>
      <c r="BE132" s="22">
        <v>2014</v>
      </c>
      <c r="BF132" s="10"/>
    </row>
    <row r="133" spans="1:58" x14ac:dyDescent="0.35">
      <c r="A133" s="16" t="s">
        <v>1428</v>
      </c>
      <c r="B133" s="11" t="s">
        <v>10337</v>
      </c>
      <c r="C133" s="20">
        <v>2014</v>
      </c>
      <c r="D133" s="20">
        <v>2014</v>
      </c>
      <c r="E133" s="20">
        <v>2014</v>
      </c>
      <c r="F133" s="20">
        <v>2014</v>
      </c>
      <c r="G133" s="20">
        <v>2014</v>
      </c>
      <c r="H133" s="20">
        <v>2014</v>
      </c>
      <c r="I133" s="20">
        <v>2014</v>
      </c>
      <c r="J133" s="20">
        <v>2015</v>
      </c>
      <c r="K133" s="20">
        <v>2015</v>
      </c>
      <c r="L133" s="20">
        <v>2013</v>
      </c>
      <c r="M133" s="22">
        <v>2016</v>
      </c>
      <c r="N133" s="22">
        <v>2016</v>
      </c>
      <c r="O133" s="22">
        <v>2015</v>
      </c>
      <c r="P133" s="22">
        <v>2015</v>
      </c>
      <c r="Q133" s="22">
        <v>2014</v>
      </c>
      <c r="R133" s="22">
        <v>2010</v>
      </c>
      <c r="S133" s="22">
        <v>2016</v>
      </c>
      <c r="T133" s="22">
        <v>2013</v>
      </c>
      <c r="U133" s="22">
        <v>2014</v>
      </c>
      <c r="V133" s="22">
        <v>2014</v>
      </c>
      <c r="W133" s="22">
        <v>2015</v>
      </c>
      <c r="X133" s="22">
        <v>2014</v>
      </c>
      <c r="Y133" s="22">
        <v>2012</v>
      </c>
      <c r="Z133" s="22">
        <v>2012</v>
      </c>
      <c r="AA133" s="22">
        <v>2014</v>
      </c>
      <c r="AB133" s="22" t="s">
        <v>17</v>
      </c>
      <c r="AC133" s="22" t="s">
        <v>17</v>
      </c>
      <c r="AD133" s="22">
        <v>2015</v>
      </c>
      <c r="AE133" s="22" t="s">
        <v>17</v>
      </c>
      <c r="AF133" s="22" t="s">
        <v>17</v>
      </c>
      <c r="AG133" s="21">
        <v>2009</v>
      </c>
      <c r="AH133" s="22">
        <v>2014</v>
      </c>
      <c r="AI133" s="22">
        <v>2015</v>
      </c>
      <c r="AJ133" s="22">
        <v>2016</v>
      </c>
      <c r="AK133" s="23">
        <v>2015</v>
      </c>
      <c r="AL133" s="23">
        <v>2015</v>
      </c>
      <c r="AM133" s="22">
        <v>2015</v>
      </c>
      <c r="AN133" s="22">
        <v>2014</v>
      </c>
      <c r="AO133" s="22">
        <v>2014</v>
      </c>
      <c r="AP133" s="22" t="s">
        <v>17</v>
      </c>
      <c r="AQ133" s="22" t="s">
        <v>17</v>
      </c>
      <c r="AR133" s="22">
        <v>2015</v>
      </c>
      <c r="AS133" s="22">
        <v>2014</v>
      </c>
      <c r="AT133" s="22" t="s">
        <v>17</v>
      </c>
      <c r="AU133" s="22">
        <v>2012</v>
      </c>
      <c r="AV133" s="22">
        <v>2014</v>
      </c>
      <c r="AW133" s="22">
        <v>2014</v>
      </c>
      <c r="AX133" s="22">
        <v>2014</v>
      </c>
      <c r="AY133" s="22">
        <v>2014</v>
      </c>
      <c r="AZ133" s="22">
        <v>2015</v>
      </c>
      <c r="BA133" s="22">
        <v>2015</v>
      </c>
      <c r="BB133" s="22">
        <v>2015</v>
      </c>
      <c r="BC133" s="22">
        <v>2015</v>
      </c>
      <c r="BD133" s="22">
        <v>2014</v>
      </c>
      <c r="BE133" s="22">
        <v>2014</v>
      </c>
      <c r="BF133" s="10"/>
    </row>
    <row r="134" spans="1:58" x14ac:dyDescent="0.35">
      <c r="A134" s="16" t="s">
        <v>1013</v>
      </c>
      <c r="B134" s="11" t="s">
        <v>10323</v>
      </c>
      <c r="C134" s="20">
        <v>2014</v>
      </c>
      <c r="D134" s="20">
        <v>2014</v>
      </c>
      <c r="E134" s="20">
        <v>2014</v>
      </c>
      <c r="F134" s="20">
        <v>2014</v>
      </c>
      <c r="G134" s="20">
        <v>2014</v>
      </c>
      <c r="H134" s="20">
        <v>2014</v>
      </c>
      <c r="I134" s="20">
        <v>2014</v>
      </c>
      <c r="J134" s="20">
        <v>2015</v>
      </c>
      <c r="K134" s="20">
        <v>2015</v>
      </c>
      <c r="L134" s="20">
        <v>2015</v>
      </c>
      <c r="M134" s="22">
        <v>2016</v>
      </c>
      <c r="N134" s="22">
        <v>2016</v>
      </c>
      <c r="O134" s="22">
        <v>2015</v>
      </c>
      <c r="P134" s="22">
        <v>2015</v>
      </c>
      <c r="Q134" s="22">
        <v>2014</v>
      </c>
      <c r="R134" s="22" t="s">
        <v>17</v>
      </c>
      <c r="S134" s="22">
        <v>2016</v>
      </c>
      <c r="T134" s="22">
        <v>2013</v>
      </c>
      <c r="U134" s="22">
        <v>2014</v>
      </c>
      <c r="V134" s="22">
        <v>2014</v>
      </c>
      <c r="W134" s="22">
        <v>2015</v>
      </c>
      <c r="X134" s="22">
        <v>2008</v>
      </c>
      <c r="Y134" s="22">
        <v>2013</v>
      </c>
      <c r="Z134" s="22">
        <v>2014</v>
      </c>
      <c r="AA134" s="22">
        <v>2014</v>
      </c>
      <c r="AB134" s="22">
        <v>2014</v>
      </c>
      <c r="AC134" s="22">
        <v>2014</v>
      </c>
      <c r="AD134" s="22">
        <v>2015</v>
      </c>
      <c r="AE134" s="22">
        <v>2012</v>
      </c>
      <c r="AF134" s="22">
        <v>2014</v>
      </c>
      <c r="AG134" s="21">
        <v>2013</v>
      </c>
      <c r="AH134" s="22">
        <v>2014</v>
      </c>
      <c r="AI134" s="22">
        <v>2015</v>
      </c>
      <c r="AJ134" s="22">
        <v>2016</v>
      </c>
      <c r="AK134" s="23" t="s">
        <v>17</v>
      </c>
      <c r="AL134" s="23">
        <v>2015</v>
      </c>
      <c r="AM134" s="22">
        <v>2015</v>
      </c>
      <c r="AN134" s="22">
        <v>2014</v>
      </c>
      <c r="AO134" s="22">
        <v>2014</v>
      </c>
      <c r="AP134" s="22">
        <v>2014</v>
      </c>
      <c r="AQ134" s="22">
        <v>2014</v>
      </c>
      <c r="AR134" s="22">
        <v>2011</v>
      </c>
      <c r="AS134" s="22">
        <v>2014</v>
      </c>
      <c r="AT134" s="22">
        <v>2015</v>
      </c>
      <c r="AU134" s="22">
        <v>2012</v>
      </c>
      <c r="AV134" s="22">
        <v>2010</v>
      </c>
      <c r="AW134" s="22">
        <v>2014</v>
      </c>
      <c r="AX134" s="22">
        <v>2014</v>
      </c>
      <c r="AY134" s="22">
        <v>2014</v>
      </c>
      <c r="AZ134" s="22">
        <v>2015</v>
      </c>
      <c r="BA134" s="22">
        <v>2015</v>
      </c>
      <c r="BB134" s="22">
        <v>2015</v>
      </c>
      <c r="BC134" s="22">
        <v>2015</v>
      </c>
      <c r="BD134" s="22">
        <v>2014</v>
      </c>
      <c r="BE134" s="22">
        <v>2014</v>
      </c>
      <c r="BF134" s="10"/>
    </row>
    <row r="135" spans="1:58" x14ac:dyDescent="0.35">
      <c r="A135" s="16" t="s">
        <v>2296</v>
      </c>
      <c r="B135" s="11" t="s">
        <v>10328</v>
      </c>
      <c r="C135" s="20">
        <v>2014</v>
      </c>
      <c r="D135" s="20">
        <v>2014</v>
      </c>
      <c r="E135" s="20">
        <v>2014</v>
      </c>
      <c r="F135" s="20">
        <v>2014</v>
      </c>
      <c r="G135" s="20">
        <v>2014</v>
      </c>
      <c r="H135" s="20">
        <v>2014</v>
      </c>
      <c r="I135" s="20">
        <v>2014</v>
      </c>
      <c r="J135" s="20">
        <v>2015</v>
      </c>
      <c r="K135" s="20">
        <v>2015</v>
      </c>
      <c r="L135" s="20">
        <v>2015</v>
      </c>
      <c r="M135" s="22">
        <v>2016</v>
      </c>
      <c r="N135" s="22">
        <v>2016</v>
      </c>
      <c r="O135" s="22">
        <v>2015</v>
      </c>
      <c r="P135" s="22">
        <v>2015</v>
      </c>
      <c r="Q135" s="22">
        <v>2014</v>
      </c>
      <c r="R135" s="22" t="s">
        <v>17</v>
      </c>
      <c r="S135" s="22">
        <v>2016</v>
      </c>
      <c r="T135" s="22">
        <v>2013</v>
      </c>
      <c r="U135" s="22">
        <v>2014</v>
      </c>
      <c r="V135" s="22">
        <v>2014</v>
      </c>
      <c r="W135" s="22">
        <v>2015</v>
      </c>
      <c r="X135" s="22">
        <v>2011</v>
      </c>
      <c r="Y135" s="22">
        <v>2010</v>
      </c>
      <c r="Z135" s="22">
        <v>2014</v>
      </c>
      <c r="AA135" s="22">
        <v>2014</v>
      </c>
      <c r="AB135" s="22">
        <v>2014</v>
      </c>
      <c r="AC135" s="22">
        <v>2014</v>
      </c>
      <c r="AD135" s="22">
        <v>2015</v>
      </c>
      <c r="AE135" s="22">
        <v>2012</v>
      </c>
      <c r="AF135" s="22">
        <v>2014</v>
      </c>
      <c r="AG135" s="21">
        <v>2009</v>
      </c>
      <c r="AH135" s="22">
        <v>2014</v>
      </c>
      <c r="AI135" s="22">
        <v>2015</v>
      </c>
      <c r="AJ135" s="22">
        <v>2016</v>
      </c>
      <c r="AK135" s="23">
        <v>2015</v>
      </c>
      <c r="AL135" s="23">
        <v>2015</v>
      </c>
      <c r="AM135" s="22">
        <v>2015</v>
      </c>
      <c r="AN135" s="22">
        <v>2014</v>
      </c>
      <c r="AO135" s="22">
        <v>2014</v>
      </c>
      <c r="AP135" s="22" t="s">
        <v>17</v>
      </c>
      <c r="AQ135" s="22" t="s">
        <v>17</v>
      </c>
      <c r="AR135" s="22">
        <v>2011</v>
      </c>
      <c r="AS135" s="22">
        <v>2014</v>
      </c>
      <c r="AT135" s="22">
        <v>2015</v>
      </c>
      <c r="AU135" s="22">
        <v>2012</v>
      </c>
      <c r="AV135" s="22">
        <v>2013</v>
      </c>
      <c r="AW135" s="22">
        <v>2014</v>
      </c>
      <c r="AX135" s="22">
        <v>2014</v>
      </c>
      <c r="AY135" s="22">
        <v>2014</v>
      </c>
      <c r="AZ135" s="22">
        <v>2015</v>
      </c>
      <c r="BA135" s="22">
        <v>2015</v>
      </c>
      <c r="BB135" s="22">
        <v>2014</v>
      </c>
      <c r="BC135" s="22">
        <v>2015</v>
      </c>
      <c r="BD135" s="22">
        <v>2014</v>
      </c>
      <c r="BE135" s="22">
        <v>2014</v>
      </c>
      <c r="BF135" s="10"/>
    </row>
    <row r="136" spans="1:58" x14ac:dyDescent="0.35">
      <c r="A136" s="16" t="s">
        <v>10335</v>
      </c>
      <c r="B136" s="11" t="s">
        <v>10336</v>
      </c>
      <c r="C136" s="20">
        <v>2014</v>
      </c>
      <c r="D136" s="20">
        <v>2014</v>
      </c>
      <c r="E136" s="20">
        <v>2014</v>
      </c>
      <c r="F136" s="20">
        <v>2014</v>
      </c>
      <c r="G136" s="20">
        <v>2014</v>
      </c>
      <c r="H136" s="20">
        <v>2014</v>
      </c>
      <c r="I136" s="20">
        <v>2014</v>
      </c>
      <c r="J136" s="20">
        <v>2015</v>
      </c>
      <c r="K136" s="20">
        <v>2015</v>
      </c>
      <c r="L136" s="20">
        <v>2015</v>
      </c>
      <c r="M136" s="22">
        <v>2016</v>
      </c>
      <c r="N136" s="22">
        <v>2016</v>
      </c>
      <c r="O136" s="22">
        <v>2015</v>
      </c>
      <c r="P136" s="22">
        <v>2015</v>
      </c>
      <c r="Q136" s="22">
        <v>2014</v>
      </c>
      <c r="R136" s="22" t="s">
        <v>17</v>
      </c>
      <c r="S136" s="22">
        <v>2016</v>
      </c>
      <c r="T136" s="22">
        <v>2013</v>
      </c>
      <c r="U136" s="22">
        <v>2014</v>
      </c>
      <c r="V136" s="22">
        <v>2014</v>
      </c>
      <c r="W136" s="22">
        <v>2015</v>
      </c>
      <c r="X136" s="22">
        <v>2012</v>
      </c>
      <c r="Y136" s="22">
        <v>2012</v>
      </c>
      <c r="Z136" s="22">
        <v>2014</v>
      </c>
      <c r="AA136" s="22">
        <v>2014</v>
      </c>
      <c r="AB136" s="22">
        <v>2014</v>
      </c>
      <c r="AC136" s="22">
        <v>2014</v>
      </c>
      <c r="AD136" s="22">
        <v>2015</v>
      </c>
      <c r="AE136" s="22">
        <v>2012</v>
      </c>
      <c r="AF136" s="22">
        <v>2014</v>
      </c>
      <c r="AG136" s="21">
        <v>2013</v>
      </c>
      <c r="AH136" s="22">
        <v>2014</v>
      </c>
      <c r="AI136" s="22">
        <v>2015</v>
      </c>
      <c r="AJ136" s="22">
        <v>2016</v>
      </c>
      <c r="AK136" s="23" t="s">
        <v>17</v>
      </c>
      <c r="AL136" s="23">
        <v>2015</v>
      </c>
      <c r="AM136" s="22">
        <v>2015</v>
      </c>
      <c r="AN136" s="22">
        <v>2014</v>
      </c>
      <c r="AO136" s="22">
        <v>2014</v>
      </c>
      <c r="AP136" s="22">
        <v>2013</v>
      </c>
      <c r="AQ136" s="22">
        <v>2013</v>
      </c>
      <c r="AR136" s="22">
        <v>2009</v>
      </c>
      <c r="AS136" s="22">
        <v>2014</v>
      </c>
      <c r="AT136" s="22">
        <v>2015</v>
      </c>
      <c r="AU136" s="22">
        <v>2012</v>
      </c>
      <c r="AV136" s="22">
        <v>2014</v>
      </c>
      <c r="AW136" s="22">
        <v>2014</v>
      </c>
      <c r="AX136" s="22">
        <v>2014</v>
      </c>
      <c r="AY136" s="22">
        <v>2014</v>
      </c>
      <c r="AZ136" s="22">
        <v>2015</v>
      </c>
      <c r="BA136" s="22">
        <v>2015</v>
      </c>
      <c r="BB136" s="22">
        <v>2015</v>
      </c>
      <c r="BC136" s="22">
        <v>2015</v>
      </c>
      <c r="BD136" s="22">
        <v>2014</v>
      </c>
      <c r="BE136" s="22">
        <v>2014</v>
      </c>
      <c r="BF136" s="10"/>
    </row>
    <row r="137" spans="1:58" x14ac:dyDescent="0.35">
      <c r="A137" s="16" t="s">
        <v>1142</v>
      </c>
      <c r="B137" s="11" t="s">
        <v>10324</v>
      </c>
      <c r="C137" s="20">
        <v>2014</v>
      </c>
      <c r="D137" s="20">
        <v>2014</v>
      </c>
      <c r="E137" s="20">
        <v>2014</v>
      </c>
      <c r="F137" s="20">
        <v>2014</v>
      </c>
      <c r="G137" s="20">
        <v>2014</v>
      </c>
      <c r="H137" s="20">
        <v>2014</v>
      </c>
      <c r="I137" s="20">
        <v>2014</v>
      </c>
      <c r="J137" s="20">
        <v>2015</v>
      </c>
      <c r="K137" s="20">
        <v>2015</v>
      </c>
      <c r="L137" s="20">
        <v>2015</v>
      </c>
      <c r="M137" s="22">
        <v>2016</v>
      </c>
      <c r="N137" s="22">
        <v>2016</v>
      </c>
      <c r="O137" s="22">
        <v>2015</v>
      </c>
      <c r="P137" s="22">
        <v>2015</v>
      </c>
      <c r="Q137" s="22">
        <v>2014</v>
      </c>
      <c r="R137" s="22">
        <v>2012</v>
      </c>
      <c r="S137" s="22">
        <v>2016</v>
      </c>
      <c r="T137" s="22">
        <v>2013</v>
      </c>
      <c r="U137" s="22">
        <v>2014</v>
      </c>
      <c r="V137" s="22">
        <v>2014</v>
      </c>
      <c r="W137" s="22">
        <v>2015</v>
      </c>
      <c r="X137" s="22">
        <v>2012</v>
      </c>
      <c r="Y137" s="22">
        <v>2012</v>
      </c>
      <c r="Z137" s="22">
        <v>2014</v>
      </c>
      <c r="AA137" s="22">
        <v>2014</v>
      </c>
      <c r="AB137" s="22">
        <v>2014</v>
      </c>
      <c r="AC137" s="22">
        <v>2014</v>
      </c>
      <c r="AD137" s="22">
        <v>2015</v>
      </c>
      <c r="AE137" s="22">
        <v>2012</v>
      </c>
      <c r="AF137" s="22">
        <v>2014</v>
      </c>
      <c r="AG137" s="21">
        <v>2013</v>
      </c>
      <c r="AH137" s="22">
        <v>2014</v>
      </c>
      <c r="AI137" s="22">
        <v>2015</v>
      </c>
      <c r="AJ137" s="22">
        <v>2016</v>
      </c>
      <c r="AK137" s="23">
        <v>2015</v>
      </c>
      <c r="AL137" s="23">
        <v>2015</v>
      </c>
      <c r="AM137" s="22">
        <v>2015</v>
      </c>
      <c r="AN137" s="22">
        <v>2014</v>
      </c>
      <c r="AO137" s="22">
        <v>2014</v>
      </c>
      <c r="AP137" s="22">
        <v>2014</v>
      </c>
      <c r="AQ137" s="22">
        <v>2014</v>
      </c>
      <c r="AR137" s="22">
        <v>2015</v>
      </c>
      <c r="AS137" s="22">
        <v>2014</v>
      </c>
      <c r="AT137" s="22">
        <v>2015</v>
      </c>
      <c r="AU137" s="22">
        <v>2012</v>
      </c>
      <c r="AV137" s="22">
        <v>2012</v>
      </c>
      <c r="AW137" s="22">
        <v>2014</v>
      </c>
      <c r="AX137" s="22">
        <v>2014</v>
      </c>
      <c r="AY137" s="22">
        <v>2014</v>
      </c>
      <c r="AZ137" s="22">
        <v>2015</v>
      </c>
      <c r="BA137" s="22">
        <v>2015</v>
      </c>
      <c r="BB137" s="22">
        <v>2015</v>
      </c>
      <c r="BC137" s="22">
        <v>2015</v>
      </c>
      <c r="BD137" s="22">
        <v>2014</v>
      </c>
      <c r="BE137" s="22">
        <v>2014</v>
      </c>
      <c r="BF137" s="10"/>
    </row>
    <row r="138" spans="1:58" x14ac:dyDescent="0.35">
      <c r="A138" s="16" t="s">
        <v>2289</v>
      </c>
      <c r="B138" s="11" t="s">
        <v>10325</v>
      </c>
      <c r="C138" s="20">
        <v>2014</v>
      </c>
      <c r="D138" s="20">
        <v>2014</v>
      </c>
      <c r="E138" s="20">
        <v>2014</v>
      </c>
      <c r="F138" s="20">
        <v>2014</v>
      </c>
      <c r="G138" s="20">
        <v>2014</v>
      </c>
      <c r="H138" s="20">
        <v>2014</v>
      </c>
      <c r="I138" s="20">
        <v>2014</v>
      </c>
      <c r="J138" s="20">
        <v>2015</v>
      </c>
      <c r="K138" s="20">
        <v>2015</v>
      </c>
      <c r="L138" s="20">
        <v>2015</v>
      </c>
      <c r="M138" s="22">
        <v>2016</v>
      </c>
      <c r="N138" s="22">
        <v>2016</v>
      </c>
      <c r="O138" s="22">
        <v>2015</v>
      </c>
      <c r="P138" s="22">
        <v>2015</v>
      </c>
      <c r="Q138" s="22">
        <v>2014</v>
      </c>
      <c r="R138" s="22">
        <v>2013</v>
      </c>
      <c r="S138" s="22">
        <v>2016</v>
      </c>
      <c r="T138" s="22">
        <v>2013</v>
      </c>
      <c r="U138" s="22">
        <v>2014</v>
      </c>
      <c r="V138" s="22">
        <v>2014</v>
      </c>
      <c r="W138" s="22">
        <v>2015</v>
      </c>
      <c r="X138" s="22">
        <v>2011</v>
      </c>
      <c r="Y138" s="22" t="s">
        <v>17</v>
      </c>
      <c r="Z138" s="22">
        <v>2014</v>
      </c>
      <c r="AA138" s="22">
        <v>2014</v>
      </c>
      <c r="AB138" s="22">
        <v>2014</v>
      </c>
      <c r="AC138" s="22">
        <v>2014</v>
      </c>
      <c r="AD138" s="22">
        <v>2015</v>
      </c>
      <c r="AE138" s="22">
        <v>2012</v>
      </c>
      <c r="AF138" s="22">
        <v>2014</v>
      </c>
      <c r="AG138" s="21">
        <v>2012</v>
      </c>
      <c r="AH138" s="22">
        <v>2014</v>
      </c>
      <c r="AI138" s="22">
        <v>2015</v>
      </c>
      <c r="AJ138" s="22">
        <v>2016</v>
      </c>
      <c r="AK138" s="23">
        <v>2015</v>
      </c>
      <c r="AL138" s="23">
        <v>2015</v>
      </c>
      <c r="AM138" s="22">
        <v>2015</v>
      </c>
      <c r="AN138" s="22">
        <v>2014</v>
      </c>
      <c r="AO138" s="22">
        <v>2014</v>
      </c>
      <c r="AP138" s="22">
        <v>2014</v>
      </c>
      <c r="AQ138" s="22">
        <v>2014</v>
      </c>
      <c r="AR138" s="22">
        <v>2015</v>
      </c>
      <c r="AS138" s="22">
        <v>2014</v>
      </c>
      <c r="AT138" s="22">
        <v>2015</v>
      </c>
      <c r="AU138" s="22">
        <v>2012</v>
      </c>
      <c r="AV138" s="22">
        <v>2008</v>
      </c>
      <c r="AW138" s="22">
        <v>2014</v>
      </c>
      <c r="AX138" s="22">
        <v>2014</v>
      </c>
      <c r="AY138" s="22">
        <v>2014</v>
      </c>
      <c r="AZ138" s="22">
        <v>2015</v>
      </c>
      <c r="BA138" s="22">
        <v>2015</v>
      </c>
      <c r="BB138" s="22">
        <v>2015</v>
      </c>
      <c r="BC138" s="22">
        <v>2015</v>
      </c>
      <c r="BD138" s="22">
        <v>2014</v>
      </c>
      <c r="BE138" s="22">
        <v>2014</v>
      </c>
      <c r="BF138" s="10"/>
    </row>
    <row r="139" spans="1:58" x14ac:dyDescent="0.35">
      <c r="A139" s="16" t="s">
        <v>4614</v>
      </c>
      <c r="B139" s="11" t="s">
        <v>10329</v>
      </c>
      <c r="C139" s="20">
        <v>2014</v>
      </c>
      <c r="D139" s="20">
        <v>2014</v>
      </c>
      <c r="E139" s="20">
        <v>2014</v>
      </c>
      <c r="F139" s="20">
        <v>2014</v>
      </c>
      <c r="G139" s="20">
        <v>2014</v>
      </c>
      <c r="H139" s="20">
        <v>2014</v>
      </c>
      <c r="I139" s="20">
        <v>2014</v>
      </c>
      <c r="J139" s="20">
        <v>2015</v>
      </c>
      <c r="K139" s="20">
        <v>2015</v>
      </c>
      <c r="L139" s="20">
        <v>2015</v>
      </c>
      <c r="M139" s="22">
        <v>2016</v>
      </c>
      <c r="N139" s="22">
        <v>2016</v>
      </c>
      <c r="O139" s="22">
        <v>2015</v>
      </c>
      <c r="P139" s="22">
        <v>2015</v>
      </c>
      <c r="Q139" s="22">
        <v>2014</v>
      </c>
      <c r="R139" s="22" t="s">
        <v>17</v>
      </c>
      <c r="S139" s="22">
        <v>2016</v>
      </c>
      <c r="T139" s="22">
        <v>2013</v>
      </c>
      <c r="U139" s="22">
        <v>2014</v>
      </c>
      <c r="V139" s="22" t="s">
        <v>17</v>
      </c>
      <c r="W139" s="22">
        <v>2015</v>
      </c>
      <c r="X139" s="22" t="s">
        <v>17</v>
      </c>
      <c r="Y139" s="22">
        <v>2012</v>
      </c>
      <c r="Z139" s="22">
        <v>2014</v>
      </c>
      <c r="AA139" s="22">
        <v>2014</v>
      </c>
      <c r="AB139" s="22">
        <v>2014</v>
      </c>
      <c r="AC139" s="22">
        <v>2014</v>
      </c>
      <c r="AD139" s="22">
        <v>2015</v>
      </c>
      <c r="AE139" s="22" t="s">
        <v>17</v>
      </c>
      <c r="AF139" s="22">
        <v>2014</v>
      </c>
      <c r="AG139" s="21">
        <v>2012</v>
      </c>
      <c r="AH139" s="22">
        <v>2014</v>
      </c>
      <c r="AI139" s="22">
        <v>2015</v>
      </c>
      <c r="AJ139" s="22">
        <v>2016</v>
      </c>
      <c r="AK139" s="23" t="s">
        <v>17</v>
      </c>
      <c r="AL139" s="23">
        <v>2015</v>
      </c>
      <c r="AM139" s="22">
        <v>2015</v>
      </c>
      <c r="AN139" s="22">
        <v>2014</v>
      </c>
      <c r="AO139" s="22">
        <v>2014</v>
      </c>
      <c r="AP139" s="22">
        <v>2014</v>
      </c>
      <c r="AQ139" s="22">
        <v>2014</v>
      </c>
      <c r="AR139" s="22">
        <v>2015</v>
      </c>
      <c r="AS139" s="22">
        <v>2014</v>
      </c>
      <c r="AT139" s="22">
        <v>2015</v>
      </c>
      <c r="AU139" s="22">
        <v>2012</v>
      </c>
      <c r="AV139" s="22">
        <v>2013</v>
      </c>
      <c r="AW139" s="22">
        <v>2014</v>
      </c>
      <c r="AX139" s="22">
        <v>2014</v>
      </c>
      <c r="AY139" s="22">
        <v>2014</v>
      </c>
      <c r="AZ139" s="22">
        <v>2015</v>
      </c>
      <c r="BA139" s="22">
        <v>2015</v>
      </c>
      <c r="BB139" s="22">
        <v>2015</v>
      </c>
      <c r="BC139" s="22">
        <v>2015</v>
      </c>
      <c r="BD139" s="22">
        <v>2014</v>
      </c>
      <c r="BE139" s="22">
        <v>2014</v>
      </c>
      <c r="BF139" s="10"/>
    </row>
    <row r="140" spans="1:58" x14ac:dyDescent="0.35">
      <c r="A140" s="16" t="s">
        <v>10333</v>
      </c>
      <c r="B140" s="11" t="s">
        <v>10334</v>
      </c>
      <c r="C140" s="20">
        <v>2014</v>
      </c>
      <c r="D140" s="20">
        <v>2014</v>
      </c>
      <c r="E140" s="20">
        <v>2014</v>
      </c>
      <c r="F140" s="20">
        <v>2014</v>
      </c>
      <c r="G140" s="20">
        <v>2014</v>
      </c>
      <c r="H140" s="20">
        <v>2014</v>
      </c>
      <c r="I140" s="20">
        <v>2014</v>
      </c>
      <c r="J140" s="20">
        <v>2015</v>
      </c>
      <c r="K140" s="20">
        <v>2015</v>
      </c>
      <c r="L140" s="20">
        <v>2015</v>
      </c>
      <c r="M140" s="22">
        <v>2016</v>
      </c>
      <c r="N140" s="22">
        <v>2016</v>
      </c>
      <c r="O140" s="22">
        <v>2015</v>
      </c>
      <c r="P140" s="22">
        <v>2015</v>
      </c>
      <c r="Q140" s="22">
        <v>2014</v>
      </c>
      <c r="R140" s="22" t="s">
        <v>17</v>
      </c>
      <c r="S140" s="22">
        <v>2016</v>
      </c>
      <c r="T140" s="22">
        <v>2013</v>
      </c>
      <c r="U140" s="22">
        <v>2014</v>
      </c>
      <c r="V140" s="22" t="s">
        <v>17</v>
      </c>
      <c r="W140" s="22">
        <v>2015</v>
      </c>
      <c r="X140" s="22" t="s">
        <v>17</v>
      </c>
      <c r="Y140" s="22">
        <v>2012</v>
      </c>
      <c r="Z140" s="22">
        <v>2014</v>
      </c>
      <c r="AA140" s="22">
        <v>2014</v>
      </c>
      <c r="AB140" s="22" t="s">
        <v>17</v>
      </c>
      <c r="AC140" s="22">
        <v>2014</v>
      </c>
      <c r="AD140" s="22">
        <v>2015</v>
      </c>
      <c r="AE140" s="22" t="s">
        <v>17</v>
      </c>
      <c r="AF140" s="22">
        <v>2014</v>
      </c>
      <c r="AG140" s="21">
        <v>2012</v>
      </c>
      <c r="AH140" s="22">
        <v>2014</v>
      </c>
      <c r="AI140" s="22">
        <v>2015</v>
      </c>
      <c r="AJ140" s="22">
        <v>2016</v>
      </c>
      <c r="AK140" s="23" t="s">
        <v>17</v>
      </c>
      <c r="AL140" s="23">
        <v>2015</v>
      </c>
      <c r="AM140" s="22">
        <v>2015</v>
      </c>
      <c r="AN140" s="22">
        <v>2014</v>
      </c>
      <c r="AO140" s="22">
        <v>2014</v>
      </c>
      <c r="AP140" s="22">
        <v>2014</v>
      </c>
      <c r="AQ140" s="22">
        <v>2014</v>
      </c>
      <c r="AR140" s="22">
        <v>2015</v>
      </c>
      <c r="AS140" s="22">
        <v>2014</v>
      </c>
      <c r="AT140" s="22">
        <v>2015</v>
      </c>
      <c r="AU140" s="22">
        <v>2012</v>
      </c>
      <c r="AV140" s="22">
        <v>2011</v>
      </c>
      <c r="AW140" s="22">
        <v>2014</v>
      </c>
      <c r="AX140" s="22">
        <v>2014</v>
      </c>
      <c r="AY140" s="22">
        <v>2014</v>
      </c>
      <c r="AZ140" s="22">
        <v>2015</v>
      </c>
      <c r="BA140" s="22">
        <v>2015</v>
      </c>
      <c r="BB140" s="22">
        <v>2015</v>
      </c>
      <c r="BC140" s="22">
        <v>2015</v>
      </c>
      <c r="BD140" s="22">
        <v>2014</v>
      </c>
      <c r="BE140" s="22">
        <v>2014</v>
      </c>
      <c r="BF140" s="10"/>
    </row>
    <row r="141" spans="1:58" x14ac:dyDescent="0.35">
      <c r="A141" s="16" t="s">
        <v>10338</v>
      </c>
      <c r="B141" s="11" t="s">
        <v>10339</v>
      </c>
      <c r="C141" s="20">
        <v>2014</v>
      </c>
      <c r="D141" s="20">
        <v>2014</v>
      </c>
      <c r="E141" s="20">
        <v>2014</v>
      </c>
      <c r="F141" s="20">
        <v>2014</v>
      </c>
      <c r="G141" s="20">
        <v>2014</v>
      </c>
      <c r="H141" s="20">
        <v>2014</v>
      </c>
      <c r="I141" s="20">
        <v>2014</v>
      </c>
      <c r="J141" s="20">
        <v>2015</v>
      </c>
      <c r="K141" s="20">
        <v>2015</v>
      </c>
      <c r="L141" s="20">
        <v>2015</v>
      </c>
      <c r="M141" s="22">
        <v>2016</v>
      </c>
      <c r="N141" s="22">
        <v>2016</v>
      </c>
      <c r="O141" s="22">
        <v>2015</v>
      </c>
      <c r="P141" s="22">
        <v>2015</v>
      </c>
      <c r="Q141" s="22">
        <v>2014</v>
      </c>
      <c r="R141" s="22" t="s">
        <v>17</v>
      </c>
      <c r="S141" s="22">
        <v>2016</v>
      </c>
      <c r="T141" s="22">
        <v>2013</v>
      </c>
      <c r="U141" s="22">
        <v>2014</v>
      </c>
      <c r="V141" s="22" t="s">
        <v>17</v>
      </c>
      <c r="W141" s="22">
        <v>2015</v>
      </c>
      <c r="X141" s="22" t="s">
        <v>17</v>
      </c>
      <c r="Y141" s="22">
        <v>2010</v>
      </c>
      <c r="Z141" s="22">
        <v>2014</v>
      </c>
      <c r="AA141" s="22">
        <v>2014</v>
      </c>
      <c r="AB141" s="22" t="s">
        <v>17</v>
      </c>
      <c r="AC141" s="22">
        <v>2014</v>
      </c>
      <c r="AD141" s="22">
        <v>2015</v>
      </c>
      <c r="AE141" s="22" t="s">
        <v>17</v>
      </c>
      <c r="AF141" s="22">
        <v>2014</v>
      </c>
      <c r="AG141" s="21" t="s">
        <v>17</v>
      </c>
      <c r="AH141" s="22">
        <v>2014</v>
      </c>
      <c r="AI141" s="22">
        <v>2015</v>
      </c>
      <c r="AJ141" s="22">
        <v>2016</v>
      </c>
      <c r="AK141" s="23" t="s">
        <v>17</v>
      </c>
      <c r="AL141" s="23">
        <v>2015</v>
      </c>
      <c r="AM141" s="22">
        <v>2015</v>
      </c>
      <c r="AN141" s="22">
        <v>2014</v>
      </c>
      <c r="AO141" s="22">
        <v>2014</v>
      </c>
      <c r="AP141" s="22">
        <v>2014</v>
      </c>
      <c r="AQ141" s="22">
        <v>2014</v>
      </c>
      <c r="AR141" s="22">
        <v>2015</v>
      </c>
      <c r="AS141" s="22">
        <v>2014</v>
      </c>
      <c r="AT141" s="22">
        <v>2015</v>
      </c>
      <c r="AU141" s="22">
        <v>2012</v>
      </c>
      <c r="AV141" s="22">
        <v>2014</v>
      </c>
      <c r="AW141" s="22">
        <v>2014</v>
      </c>
      <c r="AX141" s="22">
        <v>2014</v>
      </c>
      <c r="AY141" s="22">
        <v>2014</v>
      </c>
      <c r="AZ141" s="22">
        <v>2015</v>
      </c>
      <c r="BA141" s="22">
        <v>2015</v>
      </c>
      <c r="BB141" s="22">
        <v>2015</v>
      </c>
      <c r="BC141" s="22">
        <v>2015</v>
      </c>
      <c r="BD141" s="22">
        <v>2014</v>
      </c>
      <c r="BE141" s="22">
        <v>2014</v>
      </c>
      <c r="BF141" s="10"/>
    </row>
    <row r="142" spans="1:58" x14ac:dyDescent="0.35">
      <c r="A142" s="16" t="s">
        <v>4626</v>
      </c>
      <c r="B142" s="11" t="s">
        <v>10344</v>
      </c>
      <c r="C142" s="20">
        <v>2014</v>
      </c>
      <c r="D142" s="20">
        <v>2014</v>
      </c>
      <c r="E142" s="20">
        <v>2014</v>
      </c>
      <c r="F142" s="20">
        <v>2014</v>
      </c>
      <c r="G142" s="20">
        <v>2014</v>
      </c>
      <c r="H142" s="20">
        <v>2014</v>
      </c>
      <c r="I142" s="20">
        <v>2014</v>
      </c>
      <c r="J142" s="20">
        <v>2015</v>
      </c>
      <c r="K142" s="20">
        <v>2015</v>
      </c>
      <c r="L142" s="20">
        <v>2015</v>
      </c>
      <c r="M142" s="22">
        <v>2016</v>
      </c>
      <c r="N142" s="22">
        <v>2016</v>
      </c>
      <c r="O142" s="22">
        <v>2015</v>
      </c>
      <c r="P142" s="22">
        <v>2015</v>
      </c>
      <c r="Q142" s="22">
        <v>2014</v>
      </c>
      <c r="R142" s="22" t="s">
        <v>17</v>
      </c>
      <c r="S142" s="22">
        <v>2016</v>
      </c>
      <c r="T142" s="22">
        <v>2013</v>
      </c>
      <c r="U142" s="22">
        <v>2014</v>
      </c>
      <c r="V142" s="22" t="s">
        <v>17</v>
      </c>
      <c r="W142" s="22">
        <v>2015</v>
      </c>
      <c r="X142" s="22" t="s">
        <v>17</v>
      </c>
      <c r="Y142" s="22">
        <v>2012</v>
      </c>
      <c r="Z142" s="22">
        <v>2014</v>
      </c>
      <c r="AA142" s="22">
        <v>2014</v>
      </c>
      <c r="AB142" s="22">
        <v>2013</v>
      </c>
      <c r="AC142" s="22">
        <v>2014</v>
      </c>
      <c r="AD142" s="22">
        <v>2015</v>
      </c>
      <c r="AE142" s="22" t="s">
        <v>17</v>
      </c>
      <c r="AF142" s="22">
        <v>2014</v>
      </c>
      <c r="AG142" s="21">
        <v>2012</v>
      </c>
      <c r="AH142" s="22">
        <v>2014</v>
      </c>
      <c r="AI142" s="22">
        <v>2015</v>
      </c>
      <c r="AJ142" s="22">
        <v>2016</v>
      </c>
      <c r="AK142" s="23" t="s">
        <v>17</v>
      </c>
      <c r="AL142" s="23">
        <v>2015</v>
      </c>
      <c r="AM142" s="22">
        <v>2015</v>
      </c>
      <c r="AN142" s="22">
        <v>2014</v>
      </c>
      <c r="AO142" s="22">
        <v>2014</v>
      </c>
      <c r="AP142" s="22">
        <v>2014</v>
      </c>
      <c r="AQ142" s="22">
        <v>2014</v>
      </c>
      <c r="AR142" s="22">
        <v>2015</v>
      </c>
      <c r="AS142" s="22">
        <v>2014</v>
      </c>
      <c r="AT142" s="22">
        <v>2015</v>
      </c>
      <c r="AU142" s="22">
        <v>2012</v>
      </c>
      <c r="AV142" s="22">
        <v>2011</v>
      </c>
      <c r="AW142" s="22">
        <v>2014</v>
      </c>
      <c r="AX142" s="22">
        <v>2014</v>
      </c>
      <c r="AY142" s="22">
        <v>2014</v>
      </c>
      <c r="AZ142" s="22">
        <v>2015</v>
      </c>
      <c r="BA142" s="22">
        <v>2015</v>
      </c>
      <c r="BB142" s="22">
        <v>2015</v>
      </c>
      <c r="BC142" s="22">
        <v>2015</v>
      </c>
      <c r="BD142" s="22">
        <v>2014</v>
      </c>
      <c r="BE142" s="22">
        <v>2014</v>
      </c>
      <c r="BF142" s="10"/>
    </row>
    <row r="143" spans="1:58" x14ac:dyDescent="0.35">
      <c r="A143" s="16" t="s">
        <v>11375</v>
      </c>
      <c r="B143" s="11" t="s">
        <v>10345</v>
      </c>
      <c r="C143" s="20">
        <v>2014</v>
      </c>
      <c r="D143" s="20">
        <v>2014</v>
      </c>
      <c r="E143" s="20">
        <v>2014</v>
      </c>
      <c r="F143" s="20">
        <v>2014</v>
      </c>
      <c r="G143" s="20">
        <v>2014</v>
      </c>
      <c r="H143" s="20">
        <v>2014</v>
      </c>
      <c r="I143" s="20">
        <v>2014</v>
      </c>
      <c r="J143" s="20">
        <v>2015</v>
      </c>
      <c r="K143" s="20">
        <v>2015</v>
      </c>
      <c r="L143" s="20">
        <v>2015</v>
      </c>
      <c r="M143" s="22">
        <v>2016</v>
      </c>
      <c r="N143" s="22">
        <v>2016</v>
      </c>
      <c r="O143" s="22">
        <v>2015</v>
      </c>
      <c r="P143" s="22">
        <v>2015</v>
      </c>
      <c r="Q143" s="22">
        <v>2014</v>
      </c>
      <c r="R143" s="22" t="s">
        <v>17</v>
      </c>
      <c r="S143" s="22">
        <v>2016</v>
      </c>
      <c r="T143" s="22">
        <v>2013</v>
      </c>
      <c r="U143" s="22">
        <v>2014</v>
      </c>
      <c r="V143" s="22" t="s">
        <v>17</v>
      </c>
      <c r="W143" s="22">
        <v>2015</v>
      </c>
      <c r="X143" s="22" t="s">
        <v>17</v>
      </c>
      <c r="Y143" s="22">
        <v>2010</v>
      </c>
      <c r="Z143" s="22">
        <v>2014</v>
      </c>
      <c r="AA143" s="22">
        <v>2014</v>
      </c>
      <c r="AB143" s="22" t="s">
        <v>17</v>
      </c>
      <c r="AC143" s="22">
        <v>2014</v>
      </c>
      <c r="AD143" s="22">
        <v>2015</v>
      </c>
      <c r="AE143" s="22" t="s">
        <v>17</v>
      </c>
      <c r="AF143" s="22">
        <v>2014</v>
      </c>
      <c r="AG143" s="21">
        <v>2012</v>
      </c>
      <c r="AH143" s="22">
        <v>2014</v>
      </c>
      <c r="AI143" s="22">
        <v>2015</v>
      </c>
      <c r="AJ143" s="22">
        <v>2016</v>
      </c>
      <c r="AK143" s="23">
        <v>2015</v>
      </c>
      <c r="AL143" s="23">
        <v>2015</v>
      </c>
      <c r="AM143" s="22">
        <v>2015</v>
      </c>
      <c r="AN143" s="22">
        <v>2014</v>
      </c>
      <c r="AO143" s="22">
        <v>2014</v>
      </c>
      <c r="AP143" s="22">
        <v>2014</v>
      </c>
      <c r="AQ143" s="22">
        <v>2014</v>
      </c>
      <c r="AR143" s="22" t="s">
        <v>17</v>
      </c>
      <c r="AS143" s="22">
        <v>2014</v>
      </c>
      <c r="AT143" s="22">
        <v>2015</v>
      </c>
      <c r="AU143" s="22">
        <v>2012</v>
      </c>
      <c r="AV143" s="22">
        <v>2010</v>
      </c>
      <c r="AW143" s="22">
        <v>2014</v>
      </c>
      <c r="AX143" s="22">
        <v>2014</v>
      </c>
      <c r="AY143" s="22">
        <v>2014</v>
      </c>
      <c r="AZ143" s="22">
        <v>2015</v>
      </c>
      <c r="BA143" s="22">
        <v>2015</v>
      </c>
      <c r="BB143" s="22">
        <v>2015</v>
      </c>
      <c r="BC143" s="22">
        <v>2015</v>
      </c>
      <c r="BD143" s="22">
        <v>2014</v>
      </c>
      <c r="BE143" s="22">
        <v>2014</v>
      </c>
      <c r="BF143" s="10"/>
    </row>
    <row r="144" spans="1:58" x14ac:dyDescent="0.35">
      <c r="A144" s="16" t="s">
        <v>209</v>
      </c>
      <c r="B144" s="11" t="s">
        <v>10346</v>
      </c>
      <c r="C144" s="20">
        <v>2014</v>
      </c>
      <c r="D144" s="20">
        <v>2014</v>
      </c>
      <c r="E144" s="20">
        <v>2014</v>
      </c>
      <c r="F144" s="20">
        <v>2014</v>
      </c>
      <c r="G144" s="20">
        <v>2014</v>
      </c>
      <c r="H144" s="20">
        <v>2014</v>
      </c>
      <c r="I144" s="20">
        <v>2014</v>
      </c>
      <c r="J144" s="20">
        <v>2015</v>
      </c>
      <c r="K144" s="20">
        <v>2015</v>
      </c>
      <c r="L144" s="20">
        <v>2015</v>
      </c>
      <c r="M144" s="22">
        <v>2016</v>
      </c>
      <c r="N144" s="22">
        <v>2016</v>
      </c>
      <c r="O144" s="22">
        <v>2015</v>
      </c>
      <c r="P144" s="22">
        <v>2015</v>
      </c>
      <c r="Q144" s="22">
        <v>2014</v>
      </c>
      <c r="R144" s="22">
        <v>2010</v>
      </c>
      <c r="S144" s="22">
        <v>2016</v>
      </c>
      <c r="T144" s="22">
        <v>2013</v>
      </c>
      <c r="U144" s="22">
        <v>2014</v>
      </c>
      <c r="V144" s="22">
        <v>2014</v>
      </c>
      <c r="W144" s="22">
        <v>2015</v>
      </c>
      <c r="X144" s="22">
        <v>2010</v>
      </c>
      <c r="Y144" s="22">
        <v>2010</v>
      </c>
      <c r="Z144" s="22">
        <v>2014</v>
      </c>
      <c r="AA144" s="22">
        <v>2014</v>
      </c>
      <c r="AB144" s="22">
        <v>2014</v>
      </c>
      <c r="AC144" s="22">
        <v>2014</v>
      </c>
      <c r="AD144" s="22">
        <v>2015</v>
      </c>
      <c r="AE144" s="22">
        <v>2012</v>
      </c>
      <c r="AF144" s="22">
        <v>2014</v>
      </c>
      <c r="AG144" s="21">
        <v>2011</v>
      </c>
      <c r="AH144" s="22">
        <v>2014</v>
      </c>
      <c r="AI144" s="22">
        <v>2015</v>
      </c>
      <c r="AJ144" s="22">
        <v>2016</v>
      </c>
      <c r="AK144" s="23" t="s">
        <v>17</v>
      </c>
      <c r="AL144" s="23">
        <v>2016</v>
      </c>
      <c r="AM144" s="22">
        <v>2015</v>
      </c>
      <c r="AN144" s="22">
        <v>2014</v>
      </c>
      <c r="AO144" s="22">
        <v>2014</v>
      </c>
      <c r="AP144" s="22">
        <v>2013</v>
      </c>
      <c r="AQ144" s="22">
        <v>2013</v>
      </c>
      <c r="AR144" s="22">
        <v>2015</v>
      </c>
      <c r="AS144" s="22">
        <v>2014</v>
      </c>
      <c r="AT144" s="22">
        <v>2015</v>
      </c>
      <c r="AU144" s="22">
        <v>2012</v>
      </c>
      <c r="AV144" s="22">
        <v>2012</v>
      </c>
      <c r="AW144" s="22">
        <v>2014</v>
      </c>
      <c r="AX144" s="22">
        <v>2014</v>
      </c>
      <c r="AY144" s="22">
        <v>2014</v>
      </c>
      <c r="AZ144" s="22">
        <v>2015</v>
      </c>
      <c r="BA144" s="22">
        <v>2015</v>
      </c>
      <c r="BB144" s="22">
        <v>2015</v>
      </c>
      <c r="BC144" s="22">
        <v>2015</v>
      </c>
      <c r="BD144" s="22">
        <v>2014</v>
      </c>
      <c r="BE144" s="22">
        <v>2014</v>
      </c>
      <c r="BF144" s="10"/>
    </row>
    <row r="145" spans="1:58" x14ac:dyDescent="0.35">
      <c r="A145" s="16" t="s">
        <v>11376</v>
      </c>
      <c r="B145" s="11" t="s">
        <v>10255</v>
      </c>
      <c r="C145" s="20">
        <v>2014</v>
      </c>
      <c r="D145" s="20">
        <v>2014</v>
      </c>
      <c r="E145" s="20">
        <v>2014</v>
      </c>
      <c r="F145" s="20">
        <v>2014</v>
      </c>
      <c r="G145" s="20">
        <v>2014</v>
      </c>
      <c r="H145" s="20">
        <v>2014</v>
      </c>
      <c r="I145" s="20">
        <v>2014</v>
      </c>
      <c r="J145" s="20">
        <v>2015</v>
      </c>
      <c r="K145" s="20">
        <v>2015</v>
      </c>
      <c r="L145" s="20">
        <v>2015</v>
      </c>
      <c r="M145" s="22">
        <v>2016</v>
      </c>
      <c r="N145" s="22">
        <v>2016</v>
      </c>
      <c r="O145" s="22">
        <v>2015</v>
      </c>
      <c r="P145" s="22">
        <v>2015</v>
      </c>
      <c r="Q145" s="22">
        <v>2014</v>
      </c>
      <c r="R145" s="22" t="s">
        <v>17</v>
      </c>
      <c r="S145" s="22">
        <v>2016</v>
      </c>
      <c r="T145" s="22">
        <v>2013</v>
      </c>
      <c r="U145" s="22">
        <v>2014</v>
      </c>
      <c r="V145" s="22" t="s">
        <v>17</v>
      </c>
      <c r="W145" s="22">
        <v>2015</v>
      </c>
      <c r="X145" s="22" t="s">
        <v>17</v>
      </c>
      <c r="Y145" s="22" t="s">
        <v>17</v>
      </c>
      <c r="Z145" s="22">
        <v>2014</v>
      </c>
      <c r="AA145" s="22">
        <v>2014</v>
      </c>
      <c r="AB145" s="22" t="s">
        <v>17</v>
      </c>
      <c r="AC145" s="22">
        <v>2014</v>
      </c>
      <c r="AD145" s="22">
        <v>2015</v>
      </c>
      <c r="AE145" s="22" t="s">
        <v>17</v>
      </c>
      <c r="AF145" s="22" t="s">
        <v>17</v>
      </c>
      <c r="AG145" s="21" t="s">
        <v>17</v>
      </c>
      <c r="AH145" s="22">
        <v>2014</v>
      </c>
      <c r="AI145" s="22">
        <v>2015</v>
      </c>
      <c r="AJ145" s="22">
        <v>2016</v>
      </c>
      <c r="AK145" s="23" t="s">
        <v>17</v>
      </c>
      <c r="AL145" s="23">
        <v>2015</v>
      </c>
      <c r="AM145" s="22">
        <v>2015</v>
      </c>
      <c r="AN145" s="22">
        <v>2014</v>
      </c>
      <c r="AO145" s="22">
        <v>2014</v>
      </c>
      <c r="AP145" s="22">
        <v>2014</v>
      </c>
      <c r="AQ145" s="22" t="s">
        <v>17</v>
      </c>
      <c r="AR145" s="22">
        <v>2015</v>
      </c>
      <c r="AS145" s="22">
        <v>2014</v>
      </c>
      <c r="AT145" s="22" t="s">
        <v>17</v>
      </c>
      <c r="AU145" s="22">
        <v>2012</v>
      </c>
      <c r="AV145" s="22" t="s">
        <v>17</v>
      </c>
      <c r="AW145" s="22">
        <v>2014</v>
      </c>
      <c r="AX145" s="22">
        <v>2014</v>
      </c>
      <c r="AY145" s="22">
        <v>2014</v>
      </c>
      <c r="AZ145" s="22">
        <v>2007</v>
      </c>
      <c r="BA145" s="22">
        <v>2015</v>
      </c>
      <c r="BB145" s="22">
        <v>2015</v>
      </c>
      <c r="BC145" s="22">
        <v>2015</v>
      </c>
      <c r="BD145" s="22">
        <v>2014</v>
      </c>
      <c r="BE145" s="22">
        <v>2014</v>
      </c>
      <c r="BF145" s="10"/>
    </row>
    <row r="146" spans="1:58" x14ac:dyDescent="0.35">
      <c r="A146" s="16" t="s">
        <v>10265</v>
      </c>
      <c r="B146" s="11" t="s">
        <v>10266</v>
      </c>
      <c r="C146" s="20">
        <v>2014</v>
      </c>
      <c r="D146" s="20">
        <v>2014</v>
      </c>
      <c r="E146" s="20">
        <v>2014</v>
      </c>
      <c r="F146" s="20">
        <v>2014</v>
      </c>
      <c r="G146" s="20">
        <v>2014</v>
      </c>
      <c r="H146" s="20">
        <v>2014</v>
      </c>
      <c r="I146" s="20">
        <v>2014</v>
      </c>
      <c r="J146" s="20">
        <v>2015</v>
      </c>
      <c r="K146" s="20">
        <v>2015</v>
      </c>
      <c r="L146" s="20">
        <v>2015</v>
      </c>
      <c r="M146" s="22">
        <v>2016</v>
      </c>
      <c r="N146" s="22">
        <v>2016</v>
      </c>
      <c r="O146" s="22">
        <v>2015</v>
      </c>
      <c r="P146" s="22">
        <v>2015</v>
      </c>
      <c r="Q146" s="22">
        <v>2014</v>
      </c>
      <c r="R146" s="22">
        <v>2012</v>
      </c>
      <c r="S146" s="22">
        <v>2016</v>
      </c>
      <c r="T146" s="22">
        <v>2013</v>
      </c>
      <c r="U146" s="22">
        <v>2014</v>
      </c>
      <c r="V146" s="22">
        <v>2014</v>
      </c>
      <c r="W146" s="22">
        <v>2015</v>
      </c>
      <c r="X146" s="22">
        <v>2012</v>
      </c>
      <c r="Y146" s="22">
        <v>2012</v>
      </c>
      <c r="Z146" s="22">
        <v>2014</v>
      </c>
      <c r="AA146" s="22">
        <v>2014</v>
      </c>
      <c r="AB146" s="22" t="s">
        <v>17</v>
      </c>
      <c r="AC146" s="22">
        <v>2014</v>
      </c>
      <c r="AD146" s="22">
        <v>2015</v>
      </c>
      <c r="AE146" s="22" t="s">
        <v>17</v>
      </c>
      <c r="AF146" s="22" t="s">
        <v>17</v>
      </c>
      <c r="AG146" s="21" t="s">
        <v>17</v>
      </c>
      <c r="AH146" s="22">
        <v>2014</v>
      </c>
      <c r="AI146" s="22">
        <v>2015</v>
      </c>
      <c r="AJ146" s="22">
        <v>2016</v>
      </c>
      <c r="AK146" s="23" t="s">
        <v>17</v>
      </c>
      <c r="AL146" s="23">
        <v>2015</v>
      </c>
      <c r="AM146" s="22">
        <v>2015</v>
      </c>
      <c r="AN146" s="22">
        <v>2014</v>
      </c>
      <c r="AO146" s="22">
        <v>2014</v>
      </c>
      <c r="AP146" s="22">
        <v>2014</v>
      </c>
      <c r="AQ146" s="22">
        <v>2014</v>
      </c>
      <c r="AR146" s="22">
        <v>2009</v>
      </c>
      <c r="AS146" s="22">
        <v>2014</v>
      </c>
      <c r="AT146" s="22">
        <v>2013</v>
      </c>
      <c r="AU146" s="22">
        <v>2012</v>
      </c>
      <c r="AV146" s="22" t="s">
        <v>17</v>
      </c>
      <c r="AW146" s="22">
        <v>2014</v>
      </c>
      <c r="AX146" s="22">
        <v>2014</v>
      </c>
      <c r="AY146" s="22">
        <v>2014</v>
      </c>
      <c r="AZ146" s="22">
        <v>2015</v>
      </c>
      <c r="BA146" s="22">
        <v>2015</v>
      </c>
      <c r="BB146" s="22">
        <v>2015</v>
      </c>
      <c r="BC146" s="22">
        <v>2015</v>
      </c>
      <c r="BD146" s="22">
        <v>2014</v>
      </c>
      <c r="BE146" s="22">
        <v>2014</v>
      </c>
      <c r="BF146" s="10"/>
    </row>
    <row r="147" spans="1:58" x14ac:dyDescent="0.35">
      <c r="A147" s="16" t="s">
        <v>11377</v>
      </c>
      <c r="B147" s="11" t="s">
        <v>10404</v>
      </c>
      <c r="C147" s="20">
        <v>2014</v>
      </c>
      <c r="D147" s="20">
        <v>2014</v>
      </c>
      <c r="E147" s="20">
        <v>2014</v>
      </c>
      <c r="F147" s="20">
        <v>2014</v>
      </c>
      <c r="G147" s="20">
        <v>2014</v>
      </c>
      <c r="H147" s="20">
        <v>2014</v>
      </c>
      <c r="I147" s="20">
        <v>2014</v>
      </c>
      <c r="J147" s="20">
        <v>2015</v>
      </c>
      <c r="K147" s="20">
        <v>2015</v>
      </c>
      <c r="L147" s="20">
        <v>2015</v>
      </c>
      <c r="M147" s="22">
        <v>2016</v>
      </c>
      <c r="N147" s="22">
        <v>2016</v>
      </c>
      <c r="O147" s="22">
        <v>2015</v>
      </c>
      <c r="P147" s="22">
        <v>2015</v>
      </c>
      <c r="Q147" s="22">
        <v>2014</v>
      </c>
      <c r="R147" s="22" t="s">
        <v>17</v>
      </c>
      <c r="S147" s="22">
        <v>2016</v>
      </c>
      <c r="T147" s="22">
        <v>2013</v>
      </c>
      <c r="U147" s="22">
        <v>2014</v>
      </c>
      <c r="V147" s="22">
        <v>2014</v>
      </c>
      <c r="W147" s="22">
        <v>2015</v>
      </c>
      <c r="X147" s="22" t="s">
        <v>17</v>
      </c>
      <c r="Y147" s="22">
        <v>2012</v>
      </c>
      <c r="Z147" s="22">
        <v>2014</v>
      </c>
      <c r="AA147" s="22">
        <v>2014</v>
      </c>
      <c r="AB147" s="22" t="s">
        <v>17</v>
      </c>
      <c r="AC147" s="22">
        <v>2014</v>
      </c>
      <c r="AD147" s="22">
        <v>2015</v>
      </c>
      <c r="AE147" s="22" t="s">
        <v>17</v>
      </c>
      <c r="AF147" s="22" t="s">
        <v>17</v>
      </c>
      <c r="AG147" s="21" t="s">
        <v>17</v>
      </c>
      <c r="AH147" s="22">
        <v>2014</v>
      </c>
      <c r="AI147" s="22">
        <v>2015</v>
      </c>
      <c r="AJ147" s="22">
        <v>2016</v>
      </c>
      <c r="AK147" s="23" t="s">
        <v>17</v>
      </c>
      <c r="AL147" s="23">
        <v>2015</v>
      </c>
      <c r="AM147" s="22">
        <v>2015</v>
      </c>
      <c r="AN147" s="22">
        <v>2014</v>
      </c>
      <c r="AO147" s="22">
        <v>2014</v>
      </c>
      <c r="AP147" s="22">
        <v>2014</v>
      </c>
      <c r="AQ147" s="22">
        <v>2014</v>
      </c>
      <c r="AR147" s="22" t="s">
        <v>17</v>
      </c>
      <c r="AS147" s="22">
        <v>2014</v>
      </c>
      <c r="AT147" s="22">
        <v>2015</v>
      </c>
      <c r="AU147" s="22">
        <v>2012</v>
      </c>
      <c r="AV147" s="22" t="s">
        <v>17</v>
      </c>
      <c r="AW147" s="22">
        <v>2014</v>
      </c>
      <c r="AX147" s="22">
        <v>2014</v>
      </c>
      <c r="AY147" s="22">
        <v>2014</v>
      </c>
      <c r="AZ147" s="22">
        <v>2007</v>
      </c>
      <c r="BA147" s="22">
        <v>2015</v>
      </c>
      <c r="BB147" s="22">
        <v>2015</v>
      </c>
      <c r="BC147" s="22">
        <v>2015</v>
      </c>
      <c r="BD147" s="22">
        <v>2014</v>
      </c>
      <c r="BE147" s="22">
        <v>2014</v>
      </c>
      <c r="BF147" s="10"/>
    </row>
    <row r="148" spans="1:58" x14ac:dyDescent="0.35">
      <c r="A148" s="16" t="s">
        <v>10411</v>
      </c>
      <c r="B148" s="11" t="s">
        <v>10412</v>
      </c>
      <c r="C148" s="20">
        <v>2014</v>
      </c>
      <c r="D148" s="20">
        <v>2014</v>
      </c>
      <c r="E148" s="20">
        <v>2014</v>
      </c>
      <c r="F148" s="20">
        <v>2014</v>
      </c>
      <c r="G148" s="20">
        <v>2014</v>
      </c>
      <c r="H148" s="20">
        <v>2014</v>
      </c>
      <c r="I148" s="20">
        <v>2014</v>
      </c>
      <c r="J148" s="20">
        <v>2015</v>
      </c>
      <c r="K148" s="20">
        <v>2015</v>
      </c>
      <c r="L148" s="20">
        <v>2015</v>
      </c>
      <c r="M148" s="22">
        <v>2016</v>
      </c>
      <c r="N148" s="22">
        <v>2016</v>
      </c>
      <c r="O148" s="22">
        <v>2015</v>
      </c>
      <c r="P148" s="22">
        <v>2015</v>
      </c>
      <c r="Q148" s="22">
        <v>2014</v>
      </c>
      <c r="R148" s="22" t="s">
        <v>17</v>
      </c>
      <c r="S148" s="22">
        <v>2016</v>
      </c>
      <c r="T148" s="22">
        <v>2013</v>
      </c>
      <c r="U148" s="22">
        <v>2014</v>
      </c>
      <c r="V148" s="22">
        <v>2014</v>
      </c>
      <c r="W148" s="22">
        <v>2015</v>
      </c>
      <c r="X148" s="22">
        <v>2014</v>
      </c>
      <c r="Y148" s="22">
        <v>2010</v>
      </c>
      <c r="Z148" s="22">
        <v>2014</v>
      </c>
      <c r="AA148" s="22">
        <v>2014</v>
      </c>
      <c r="AB148" s="22" t="s">
        <v>17</v>
      </c>
      <c r="AC148" s="22">
        <v>2014</v>
      </c>
      <c r="AD148" s="22">
        <v>2015</v>
      </c>
      <c r="AE148" s="22" t="s">
        <v>17</v>
      </c>
      <c r="AF148" s="22">
        <v>2014</v>
      </c>
      <c r="AG148" s="21">
        <v>2008</v>
      </c>
      <c r="AH148" s="22">
        <v>2014</v>
      </c>
      <c r="AI148" s="22">
        <v>2015</v>
      </c>
      <c r="AJ148" s="22">
        <v>2016</v>
      </c>
      <c r="AK148" s="23" t="s">
        <v>17</v>
      </c>
      <c r="AL148" s="23" t="s">
        <v>17</v>
      </c>
      <c r="AM148" s="22">
        <v>2015</v>
      </c>
      <c r="AN148" s="22">
        <v>2014</v>
      </c>
      <c r="AO148" s="22">
        <v>2014</v>
      </c>
      <c r="AP148" s="22" t="s">
        <v>17</v>
      </c>
      <c r="AQ148" s="22" t="s">
        <v>17</v>
      </c>
      <c r="AR148" s="22">
        <v>2011</v>
      </c>
      <c r="AS148" s="22">
        <v>2014</v>
      </c>
      <c r="AT148" s="22">
        <v>2015</v>
      </c>
      <c r="AU148" s="22">
        <v>2012</v>
      </c>
      <c r="AV148" s="22">
        <v>2011</v>
      </c>
      <c r="AW148" s="22">
        <v>2014</v>
      </c>
      <c r="AX148" s="22">
        <v>2014</v>
      </c>
      <c r="AY148" s="22">
        <v>2014</v>
      </c>
      <c r="AZ148" s="22">
        <v>2015</v>
      </c>
      <c r="BA148" s="22">
        <v>2015</v>
      </c>
      <c r="BB148" s="22">
        <v>2015</v>
      </c>
      <c r="BC148" s="22">
        <v>2015</v>
      </c>
      <c r="BD148" s="22">
        <v>2014</v>
      </c>
      <c r="BE148" s="22">
        <v>2014</v>
      </c>
      <c r="BF148" s="10"/>
    </row>
    <row r="149" spans="1:58" x14ac:dyDescent="0.35">
      <c r="A149" s="16" t="s">
        <v>10364</v>
      </c>
      <c r="B149" s="11" t="s">
        <v>10365</v>
      </c>
      <c r="C149" s="20">
        <v>2014</v>
      </c>
      <c r="D149" s="20">
        <v>2014</v>
      </c>
      <c r="E149" s="20">
        <v>2014</v>
      </c>
      <c r="F149" s="20">
        <v>2014</v>
      </c>
      <c r="G149" s="20">
        <v>2014</v>
      </c>
      <c r="H149" s="20">
        <v>2014</v>
      </c>
      <c r="I149" s="20">
        <v>2014</v>
      </c>
      <c r="J149" s="20">
        <v>2015</v>
      </c>
      <c r="K149" s="20">
        <v>2015</v>
      </c>
      <c r="L149" s="20">
        <v>2015</v>
      </c>
      <c r="M149" s="22">
        <v>2016</v>
      </c>
      <c r="N149" s="22">
        <v>2016</v>
      </c>
      <c r="O149" s="22">
        <v>2015</v>
      </c>
      <c r="P149" s="22">
        <v>2015</v>
      </c>
      <c r="Q149" s="22">
        <v>2014</v>
      </c>
      <c r="R149" s="22">
        <v>2009</v>
      </c>
      <c r="S149" s="22">
        <v>2016</v>
      </c>
      <c r="T149" s="22">
        <v>2013</v>
      </c>
      <c r="U149" s="22">
        <v>2014</v>
      </c>
      <c r="V149" s="22">
        <v>2014</v>
      </c>
      <c r="W149" s="22">
        <v>2015</v>
      </c>
      <c r="X149" s="22">
        <v>2008</v>
      </c>
      <c r="Y149" s="22" t="s">
        <v>17</v>
      </c>
      <c r="Z149" s="22">
        <v>2014</v>
      </c>
      <c r="AA149" s="22">
        <v>2014</v>
      </c>
      <c r="AB149" s="22">
        <v>2014</v>
      </c>
      <c r="AC149" s="22">
        <v>2014</v>
      </c>
      <c r="AD149" s="22">
        <v>2015</v>
      </c>
      <c r="AE149" s="22">
        <v>2012</v>
      </c>
      <c r="AF149" s="22" t="s">
        <v>17</v>
      </c>
      <c r="AG149" s="21">
        <v>2010</v>
      </c>
      <c r="AH149" s="22">
        <v>2014</v>
      </c>
      <c r="AI149" s="22">
        <v>2015</v>
      </c>
      <c r="AJ149" s="22">
        <v>2016</v>
      </c>
      <c r="AK149" s="23" t="s">
        <v>17</v>
      </c>
      <c r="AL149" s="23">
        <v>2015</v>
      </c>
      <c r="AM149" s="22">
        <v>2015</v>
      </c>
      <c r="AN149" s="22">
        <v>2014</v>
      </c>
      <c r="AO149" s="22">
        <v>2014</v>
      </c>
      <c r="AP149" s="22" t="s">
        <v>17</v>
      </c>
      <c r="AQ149" s="22" t="s">
        <v>17</v>
      </c>
      <c r="AR149" s="22" t="s">
        <v>17</v>
      </c>
      <c r="AS149" s="22">
        <v>2014</v>
      </c>
      <c r="AT149" s="22">
        <v>2015</v>
      </c>
      <c r="AU149" s="22">
        <v>2012</v>
      </c>
      <c r="AV149" s="22">
        <v>2008</v>
      </c>
      <c r="AW149" s="22">
        <v>2014</v>
      </c>
      <c r="AX149" s="22">
        <v>2014</v>
      </c>
      <c r="AY149" s="22">
        <v>2014</v>
      </c>
      <c r="AZ149" s="22">
        <v>2015</v>
      </c>
      <c r="BA149" s="22">
        <v>2015</v>
      </c>
      <c r="BB149" s="22">
        <v>2014</v>
      </c>
      <c r="BC149" s="22">
        <v>2015</v>
      </c>
      <c r="BD149" s="22">
        <v>2014</v>
      </c>
      <c r="BE149" s="22">
        <v>2014</v>
      </c>
      <c r="BF149" s="10"/>
    </row>
    <row r="150" spans="1:58" x14ac:dyDescent="0.35">
      <c r="A150" s="16" t="s">
        <v>10347</v>
      </c>
      <c r="B150" s="11" t="s">
        <v>10348</v>
      </c>
      <c r="C150" s="20">
        <v>2014</v>
      </c>
      <c r="D150" s="20">
        <v>2014</v>
      </c>
      <c r="E150" s="20">
        <v>2014</v>
      </c>
      <c r="F150" s="20">
        <v>2014</v>
      </c>
      <c r="G150" s="20">
        <v>2014</v>
      </c>
      <c r="H150" s="20">
        <v>2014</v>
      </c>
      <c r="I150" s="20">
        <v>2014</v>
      </c>
      <c r="J150" s="20">
        <v>2015</v>
      </c>
      <c r="K150" s="20">
        <v>2015</v>
      </c>
      <c r="L150" s="20">
        <v>2015</v>
      </c>
      <c r="M150" s="22">
        <v>2016</v>
      </c>
      <c r="N150" s="22">
        <v>2016</v>
      </c>
      <c r="O150" s="22">
        <v>2015</v>
      </c>
      <c r="P150" s="22">
        <v>2015</v>
      </c>
      <c r="Q150" s="22">
        <v>2014</v>
      </c>
      <c r="R150" s="22" t="s">
        <v>17</v>
      </c>
      <c r="S150" s="22">
        <v>2016</v>
      </c>
      <c r="T150" s="22">
        <v>2013</v>
      </c>
      <c r="U150" s="22">
        <v>2014</v>
      </c>
      <c r="V150" s="22" t="s">
        <v>17</v>
      </c>
      <c r="W150" s="22">
        <v>2015</v>
      </c>
      <c r="X150" s="22">
        <v>2005</v>
      </c>
      <c r="Y150" s="22">
        <v>2012</v>
      </c>
      <c r="Z150" s="22">
        <v>2014</v>
      </c>
      <c r="AA150" s="22">
        <v>2014</v>
      </c>
      <c r="AB150" s="22" t="s">
        <v>17</v>
      </c>
      <c r="AC150" s="22">
        <v>2014</v>
      </c>
      <c r="AD150" s="22">
        <v>2015</v>
      </c>
      <c r="AE150" s="22">
        <v>2012</v>
      </c>
      <c r="AF150" s="22">
        <v>2014</v>
      </c>
      <c r="AG150" s="21" t="s">
        <v>17</v>
      </c>
      <c r="AH150" s="22">
        <v>2014</v>
      </c>
      <c r="AI150" s="22">
        <v>2015</v>
      </c>
      <c r="AJ150" s="22">
        <v>2016</v>
      </c>
      <c r="AK150" s="23" t="s">
        <v>17</v>
      </c>
      <c r="AL150" s="23">
        <v>2015</v>
      </c>
      <c r="AM150" s="22">
        <v>2015</v>
      </c>
      <c r="AN150" s="22">
        <v>2014</v>
      </c>
      <c r="AO150" s="22">
        <v>2014</v>
      </c>
      <c r="AP150" s="22">
        <v>2013</v>
      </c>
      <c r="AQ150" s="22">
        <v>2014</v>
      </c>
      <c r="AR150" s="22" t="s">
        <v>17</v>
      </c>
      <c r="AS150" s="22">
        <v>2014</v>
      </c>
      <c r="AT150" s="22">
        <v>2015</v>
      </c>
      <c r="AU150" s="22">
        <v>2012</v>
      </c>
      <c r="AV150" s="22">
        <v>2013</v>
      </c>
      <c r="AW150" s="22">
        <v>2014</v>
      </c>
      <c r="AX150" s="22">
        <v>2014</v>
      </c>
      <c r="AY150" s="22">
        <v>2014</v>
      </c>
      <c r="AZ150" s="22">
        <v>2015</v>
      </c>
      <c r="BA150" s="22">
        <v>2015</v>
      </c>
      <c r="BB150" s="22">
        <v>2015</v>
      </c>
      <c r="BC150" s="22">
        <v>2015</v>
      </c>
      <c r="BD150" s="22">
        <v>2014</v>
      </c>
      <c r="BE150" s="22">
        <v>2014</v>
      </c>
      <c r="BF150" s="10"/>
    </row>
    <row r="151" spans="1:58" x14ac:dyDescent="0.35">
      <c r="A151" s="16" t="s">
        <v>32</v>
      </c>
      <c r="B151" s="11" t="s">
        <v>10350</v>
      </c>
      <c r="C151" s="20">
        <v>2014</v>
      </c>
      <c r="D151" s="20">
        <v>2014</v>
      </c>
      <c r="E151" s="20">
        <v>2014</v>
      </c>
      <c r="F151" s="20">
        <v>2014</v>
      </c>
      <c r="G151" s="20">
        <v>2014</v>
      </c>
      <c r="H151" s="20">
        <v>2014</v>
      </c>
      <c r="I151" s="20">
        <v>2014</v>
      </c>
      <c r="J151" s="20">
        <v>2015</v>
      </c>
      <c r="K151" s="20">
        <v>2015</v>
      </c>
      <c r="L151" s="20">
        <v>2015</v>
      </c>
      <c r="M151" s="22">
        <v>2016</v>
      </c>
      <c r="N151" s="22">
        <v>2016</v>
      </c>
      <c r="O151" s="22">
        <v>2015</v>
      </c>
      <c r="P151" s="22">
        <v>2015</v>
      </c>
      <c r="Q151" s="22">
        <v>2014</v>
      </c>
      <c r="R151" s="22">
        <v>2014</v>
      </c>
      <c r="S151" s="22">
        <v>2016</v>
      </c>
      <c r="T151" s="22">
        <v>2013</v>
      </c>
      <c r="U151" s="22">
        <v>2014</v>
      </c>
      <c r="V151" s="22">
        <v>2014</v>
      </c>
      <c r="W151" s="22">
        <v>2015</v>
      </c>
      <c r="X151" s="22">
        <v>2014</v>
      </c>
      <c r="Y151" s="22">
        <v>2010</v>
      </c>
      <c r="Z151" s="22">
        <v>2014</v>
      </c>
      <c r="AA151" s="22">
        <v>2014</v>
      </c>
      <c r="AB151" s="22">
        <v>2014</v>
      </c>
      <c r="AC151" s="22">
        <v>2014</v>
      </c>
      <c r="AD151" s="22">
        <v>2015</v>
      </c>
      <c r="AE151" s="22">
        <v>2012</v>
      </c>
      <c r="AF151" s="22">
        <v>2014</v>
      </c>
      <c r="AG151" s="21">
        <v>2011</v>
      </c>
      <c r="AH151" s="22">
        <v>2014</v>
      </c>
      <c r="AI151" s="22">
        <v>2015</v>
      </c>
      <c r="AJ151" s="22">
        <v>2016</v>
      </c>
      <c r="AK151" s="23">
        <v>2015</v>
      </c>
      <c r="AL151" s="23">
        <v>2015</v>
      </c>
      <c r="AM151" s="22">
        <v>2015</v>
      </c>
      <c r="AN151" s="22">
        <v>2014</v>
      </c>
      <c r="AO151" s="22">
        <v>2014</v>
      </c>
      <c r="AP151" s="22">
        <v>2014</v>
      </c>
      <c r="AQ151" s="22">
        <v>2014</v>
      </c>
      <c r="AR151" s="22">
        <v>2015</v>
      </c>
      <c r="AS151" s="22">
        <v>2014</v>
      </c>
      <c r="AT151" s="22">
        <v>2015</v>
      </c>
      <c r="AU151" s="22">
        <v>2012</v>
      </c>
      <c r="AV151" s="22">
        <v>2013</v>
      </c>
      <c r="AW151" s="22">
        <v>2014</v>
      </c>
      <c r="AX151" s="22">
        <v>2014</v>
      </c>
      <c r="AY151" s="22">
        <v>2014</v>
      </c>
      <c r="AZ151" s="22">
        <v>2015</v>
      </c>
      <c r="BA151" s="22">
        <v>2015</v>
      </c>
      <c r="BB151" s="22">
        <v>2015</v>
      </c>
      <c r="BC151" s="22">
        <v>2015</v>
      </c>
      <c r="BD151" s="22">
        <v>2014</v>
      </c>
      <c r="BE151" s="22">
        <v>2014</v>
      </c>
      <c r="BF151" s="10"/>
    </row>
    <row r="152" spans="1:58" x14ac:dyDescent="0.35">
      <c r="A152" s="16" t="s">
        <v>10361</v>
      </c>
      <c r="B152" s="11" t="s">
        <v>10362</v>
      </c>
      <c r="C152" s="20">
        <v>2014</v>
      </c>
      <c r="D152" s="20">
        <v>2014</v>
      </c>
      <c r="E152" s="20">
        <v>2014</v>
      </c>
      <c r="F152" s="20">
        <v>2014</v>
      </c>
      <c r="G152" s="20">
        <v>2014</v>
      </c>
      <c r="H152" s="20">
        <v>2014</v>
      </c>
      <c r="I152" s="20">
        <v>2014</v>
      </c>
      <c r="J152" s="20">
        <v>2015</v>
      </c>
      <c r="K152" s="20">
        <v>2015</v>
      </c>
      <c r="L152" s="20">
        <v>2015</v>
      </c>
      <c r="M152" s="22">
        <v>2016</v>
      </c>
      <c r="N152" s="22">
        <v>2016</v>
      </c>
      <c r="O152" s="22">
        <v>2015</v>
      </c>
      <c r="P152" s="22">
        <v>2015</v>
      </c>
      <c r="Q152" s="22">
        <v>2014</v>
      </c>
      <c r="R152" s="22">
        <v>2014</v>
      </c>
      <c r="S152" s="22">
        <v>2016</v>
      </c>
      <c r="T152" s="22">
        <v>2013</v>
      </c>
      <c r="U152" s="22">
        <v>2014</v>
      </c>
      <c r="V152" s="22">
        <v>2014</v>
      </c>
      <c r="W152" s="22">
        <v>2015</v>
      </c>
      <c r="X152" s="22">
        <v>2014</v>
      </c>
      <c r="Y152" s="22">
        <v>2010</v>
      </c>
      <c r="Z152" s="22">
        <v>2014</v>
      </c>
      <c r="AA152" s="22">
        <v>2014</v>
      </c>
      <c r="AB152" s="22">
        <v>2013</v>
      </c>
      <c r="AC152" s="22">
        <v>2014</v>
      </c>
      <c r="AD152" s="22">
        <v>2015</v>
      </c>
      <c r="AE152" s="22" t="s">
        <v>17</v>
      </c>
      <c r="AF152" s="22">
        <v>2014</v>
      </c>
      <c r="AG152" s="21">
        <v>2010</v>
      </c>
      <c r="AH152" s="22">
        <v>2014</v>
      </c>
      <c r="AI152" s="22">
        <v>2015</v>
      </c>
      <c r="AJ152" s="22">
        <v>2016</v>
      </c>
      <c r="AK152" s="23" t="s">
        <v>17</v>
      </c>
      <c r="AL152" s="23">
        <v>2015</v>
      </c>
      <c r="AM152" s="22">
        <v>2015</v>
      </c>
      <c r="AN152" s="22">
        <v>2014</v>
      </c>
      <c r="AO152" s="22">
        <v>2014</v>
      </c>
      <c r="AP152" s="22" t="s">
        <v>17</v>
      </c>
      <c r="AQ152" s="22">
        <v>2012</v>
      </c>
      <c r="AR152" s="22">
        <v>2015</v>
      </c>
      <c r="AS152" s="22">
        <v>2014</v>
      </c>
      <c r="AT152" s="22">
        <v>2015</v>
      </c>
      <c r="AU152" s="22">
        <v>2012</v>
      </c>
      <c r="AV152" s="22">
        <v>2011</v>
      </c>
      <c r="AW152" s="22">
        <v>2014</v>
      </c>
      <c r="AX152" s="22">
        <v>2014</v>
      </c>
      <c r="AY152" s="22">
        <v>2014</v>
      </c>
      <c r="AZ152" s="22">
        <v>2015</v>
      </c>
      <c r="BA152" s="22">
        <v>2015</v>
      </c>
      <c r="BB152" s="22">
        <v>2015</v>
      </c>
      <c r="BC152" s="22">
        <v>2015</v>
      </c>
      <c r="BD152" s="22">
        <v>2014</v>
      </c>
      <c r="BE152" s="22">
        <v>2014</v>
      </c>
      <c r="BF152" s="10"/>
    </row>
    <row r="153" spans="1:58" x14ac:dyDescent="0.35">
      <c r="A153" s="16" t="s">
        <v>10374</v>
      </c>
      <c r="B153" s="11" t="s">
        <v>10375</v>
      </c>
      <c r="C153" s="20">
        <v>2014</v>
      </c>
      <c r="D153" s="20">
        <v>2014</v>
      </c>
      <c r="E153" s="20">
        <v>2014</v>
      </c>
      <c r="F153" s="20">
        <v>2014</v>
      </c>
      <c r="G153" s="20">
        <v>2014</v>
      </c>
      <c r="H153" s="20">
        <v>2014</v>
      </c>
      <c r="I153" s="20">
        <v>2014</v>
      </c>
      <c r="J153" s="20">
        <v>2015</v>
      </c>
      <c r="K153" s="20">
        <v>2015</v>
      </c>
      <c r="L153" s="20">
        <v>2015</v>
      </c>
      <c r="M153" s="22">
        <v>2016</v>
      </c>
      <c r="N153" s="22">
        <v>2016</v>
      </c>
      <c r="O153" s="22">
        <v>2015</v>
      </c>
      <c r="P153" s="22">
        <v>2015</v>
      </c>
      <c r="Q153" s="22">
        <v>2014</v>
      </c>
      <c r="R153" s="22" t="s">
        <v>17</v>
      </c>
      <c r="S153" s="22">
        <v>2016</v>
      </c>
      <c r="T153" s="22">
        <v>2013</v>
      </c>
      <c r="U153" s="22">
        <v>2014</v>
      </c>
      <c r="V153" s="22">
        <v>2014</v>
      </c>
      <c r="W153" s="22">
        <v>2015</v>
      </c>
      <c r="X153" s="22">
        <v>2012</v>
      </c>
      <c r="Y153" s="22">
        <v>2012</v>
      </c>
      <c r="Z153" s="22">
        <v>2014</v>
      </c>
      <c r="AA153" s="22">
        <v>2014</v>
      </c>
      <c r="AB153" s="22" t="s">
        <v>17</v>
      </c>
      <c r="AC153" s="22">
        <v>2014</v>
      </c>
      <c r="AD153" s="22">
        <v>2015</v>
      </c>
      <c r="AE153" s="22" t="s">
        <v>17</v>
      </c>
      <c r="AF153" s="22" t="s">
        <v>17</v>
      </c>
      <c r="AG153" s="21">
        <v>2006</v>
      </c>
      <c r="AH153" s="22">
        <v>2014</v>
      </c>
      <c r="AI153" s="22">
        <v>2015</v>
      </c>
      <c r="AJ153" s="22">
        <v>2016</v>
      </c>
      <c r="AK153" s="23" t="s">
        <v>17</v>
      </c>
      <c r="AL153" s="23" t="s">
        <v>17</v>
      </c>
      <c r="AM153" s="22">
        <v>2015</v>
      </c>
      <c r="AN153" s="22">
        <v>2014</v>
      </c>
      <c r="AO153" s="22">
        <v>2014</v>
      </c>
      <c r="AP153" s="22">
        <v>2013</v>
      </c>
      <c r="AQ153" s="22">
        <v>2013</v>
      </c>
      <c r="AR153" s="22">
        <v>2015</v>
      </c>
      <c r="AS153" s="22">
        <v>2014</v>
      </c>
      <c r="AT153" s="22">
        <v>2015</v>
      </c>
      <c r="AU153" s="22">
        <v>2012</v>
      </c>
      <c r="AV153" s="22">
        <v>2010</v>
      </c>
      <c r="AW153" s="22">
        <v>2014</v>
      </c>
      <c r="AX153" s="22">
        <v>2014</v>
      </c>
      <c r="AY153" s="22">
        <v>2014</v>
      </c>
      <c r="AZ153" s="22">
        <v>2015</v>
      </c>
      <c r="BA153" s="22">
        <v>2015</v>
      </c>
      <c r="BB153" s="22">
        <v>2015</v>
      </c>
      <c r="BC153" s="22">
        <v>2015</v>
      </c>
      <c r="BD153" s="22">
        <v>2014</v>
      </c>
      <c r="BE153" s="22">
        <v>2014</v>
      </c>
      <c r="BF153" s="10"/>
    </row>
    <row r="154" spans="1:58" x14ac:dyDescent="0.35">
      <c r="A154" s="16" t="s">
        <v>10355</v>
      </c>
      <c r="B154" s="11" t="s">
        <v>10356</v>
      </c>
      <c r="C154" s="20">
        <v>2014</v>
      </c>
      <c r="D154" s="20">
        <v>2014</v>
      </c>
      <c r="E154" s="20">
        <v>2014</v>
      </c>
      <c r="F154" s="20">
        <v>2014</v>
      </c>
      <c r="G154" s="20">
        <v>2014</v>
      </c>
      <c r="H154" s="20">
        <v>2014</v>
      </c>
      <c r="I154" s="20">
        <v>2014</v>
      </c>
      <c r="J154" s="20">
        <v>2015</v>
      </c>
      <c r="K154" s="20">
        <v>2015</v>
      </c>
      <c r="L154" s="20">
        <v>2015</v>
      </c>
      <c r="M154" s="22">
        <v>2016</v>
      </c>
      <c r="N154" s="22">
        <v>2016</v>
      </c>
      <c r="O154" s="22">
        <v>2015</v>
      </c>
      <c r="P154" s="22">
        <v>2015</v>
      </c>
      <c r="Q154" s="22">
        <v>2014</v>
      </c>
      <c r="R154" s="22">
        <v>2013</v>
      </c>
      <c r="S154" s="22">
        <v>2016</v>
      </c>
      <c r="T154" s="22">
        <v>2013</v>
      </c>
      <c r="U154" s="22">
        <v>2014</v>
      </c>
      <c r="V154" s="22">
        <v>2014</v>
      </c>
      <c r="W154" s="22">
        <v>2015</v>
      </c>
      <c r="X154" s="22">
        <v>2013</v>
      </c>
      <c r="Y154" s="22">
        <v>2010</v>
      </c>
      <c r="Z154" s="22">
        <v>2014</v>
      </c>
      <c r="AA154" s="22">
        <v>2014</v>
      </c>
      <c r="AB154" s="22">
        <v>2014</v>
      </c>
      <c r="AC154" s="22">
        <v>2014</v>
      </c>
      <c r="AD154" s="22">
        <v>2015</v>
      </c>
      <c r="AE154" s="22">
        <v>2012</v>
      </c>
      <c r="AF154" s="22">
        <v>2014</v>
      </c>
      <c r="AG154" s="21">
        <v>2011</v>
      </c>
      <c r="AH154" s="22">
        <v>2014</v>
      </c>
      <c r="AI154" s="22">
        <v>2015</v>
      </c>
      <c r="AJ154" s="22">
        <v>2016</v>
      </c>
      <c r="AK154" s="23" t="s">
        <v>17</v>
      </c>
      <c r="AL154" s="23">
        <v>2015</v>
      </c>
      <c r="AM154" s="22">
        <v>2015</v>
      </c>
      <c r="AN154" s="22">
        <v>2014</v>
      </c>
      <c r="AO154" s="22">
        <v>2014</v>
      </c>
      <c r="AP154" s="22">
        <v>2014</v>
      </c>
      <c r="AQ154" s="22">
        <v>2014</v>
      </c>
      <c r="AR154" s="22">
        <v>2009</v>
      </c>
      <c r="AS154" s="22">
        <v>2014</v>
      </c>
      <c r="AT154" s="22">
        <v>2015</v>
      </c>
      <c r="AU154" s="22">
        <v>2012</v>
      </c>
      <c r="AV154" s="22">
        <v>2013</v>
      </c>
      <c r="AW154" s="22">
        <v>2014</v>
      </c>
      <c r="AX154" s="22">
        <v>2014</v>
      </c>
      <c r="AY154" s="22">
        <v>2014</v>
      </c>
      <c r="AZ154" s="22">
        <v>2015</v>
      </c>
      <c r="BA154" s="22">
        <v>2015</v>
      </c>
      <c r="BB154" s="22">
        <v>2015</v>
      </c>
      <c r="BC154" s="22">
        <v>2015</v>
      </c>
      <c r="BD154" s="22">
        <v>2014</v>
      </c>
      <c r="BE154" s="22">
        <v>2014</v>
      </c>
      <c r="BF154" s="10"/>
    </row>
    <row r="155" spans="1:58" x14ac:dyDescent="0.35">
      <c r="A155" s="16" t="s">
        <v>10351</v>
      </c>
      <c r="B155" s="11" t="s">
        <v>10352</v>
      </c>
      <c r="C155" s="20">
        <v>2014</v>
      </c>
      <c r="D155" s="20">
        <v>2014</v>
      </c>
      <c r="E155" s="20">
        <v>2014</v>
      </c>
      <c r="F155" s="20">
        <v>2014</v>
      </c>
      <c r="G155" s="20">
        <v>2014</v>
      </c>
      <c r="H155" s="20">
        <v>2014</v>
      </c>
      <c r="I155" s="20">
        <v>2014</v>
      </c>
      <c r="J155" s="20">
        <v>2015</v>
      </c>
      <c r="K155" s="20">
        <v>2015</v>
      </c>
      <c r="L155" s="20">
        <v>2015</v>
      </c>
      <c r="M155" s="22">
        <v>2016</v>
      </c>
      <c r="N155" s="22">
        <v>2016</v>
      </c>
      <c r="O155" s="22">
        <v>2015</v>
      </c>
      <c r="P155" s="22">
        <v>2015</v>
      </c>
      <c r="Q155" s="22">
        <v>2014</v>
      </c>
      <c r="R155" s="22" t="s">
        <v>17</v>
      </c>
      <c r="S155" s="22">
        <v>2016</v>
      </c>
      <c r="T155" s="22">
        <v>2013</v>
      </c>
      <c r="U155" s="22">
        <v>2014</v>
      </c>
      <c r="V155" s="22" t="s">
        <v>17</v>
      </c>
      <c r="W155" s="22">
        <v>2015</v>
      </c>
      <c r="X155" s="22" t="s">
        <v>17</v>
      </c>
      <c r="Y155" s="22">
        <v>2013</v>
      </c>
      <c r="Z155" s="22">
        <v>2014</v>
      </c>
      <c r="AA155" s="22">
        <v>2014</v>
      </c>
      <c r="AB155" s="22" t="s">
        <v>17</v>
      </c>
      <c r="AC155" s="22">
        <v>2014</v>
      </c>
      <c r="AD155" s="22">
        <v>2015</v>
      </c>
      <c r="AE155" s="22" t="s">
        <v>17</v>
      </c>
      <c r="AF155" s="22">
        <v>2014</v>
      </c>
      <c r="AG155" s="21" t="s">
        <v>17</v>
      </c>
      <c r="AH155" s="22">
        <v>2014</v>
      </c>
      <c r="AI155" s="22">
        <v>2015</v>
      </c>
      <c r="AJ155" s="22">
        <v>2016</v>
      </c>
      <c r="AK155" s="23" t="s">
        <v>17</v>
      </c>
      <c r="AL155" s="23">
        <v>2015</v>
      </c>
      <c r="AM155" s="22">
        <v>2015</v>
      </c>
      <c r="AN155" s="22">
        <v>2014</v>
      </c>
      <c r="AO155" s="22">
        <v>2014</v>
      </c>
      <c r="AP155" s="22">
        <v>2014</v>
      </c>
      <c r="AQ155" s="22">
        <v>2014</v>
      </c>
      <c r="AR155" s="22">
        <v>2007</v>
      </c>
      <c r="AS155" s="22">
        <v>2014</v>
      </c>
      <c r="AT155" s="22">
        <v>2015</v>
      </c>
      <c r="AU155" s="22">
        <v>2012</v>
      </c>
      <c r="AV155" s="22">
        <v>2013</v>
      </c>
      <c r="AW155" s="22">
        <v>2014</v>
      </c>
      <c r="AX155" s="22">
        <v>2014</v>
      </c>
      <c r="AY155" s="22">
        <v>2014</v>
      </c>
      <c r="AZ155" s="22">
        <v>2015</v>
      </c>
      <c r="BA155" s="22">
        <v>2015</v>
      </c>
      <c r="BB155" s="22">
        <v>2015</v>
      </c>
      <c r="BC155" s="22">
        <v>2015</v>
      </c>
      <c r="BD155" s="22">
        <v>2014</v>
      </c>
      <c r="BE155" s="22">
        <v>2014</v>
      </c>
      <c r="BF155" s="10"/>
    </row>
    <row r="156" spans="1:58" x14ac:dyDescent="0.35">
      <c r="A156" s="16" t="s">
        <v>4165</v>
      </c>
      <c r="B156" s="11" t="s">
        <v>10368</v>
      </c>
      <c r="C156" s="20">
        <v>2014</v>
      </c>
      <c r="D156" s="20">
        <v>2014</v>
      </c>
      <c r="E156" s="20">
        <v>2014</v>
      </c>
      <c r="F156" s="20">
        <v>2014</v>
      </c>
      <c r="G156" s="20">
        <v>2014</v>
      </c>
      <c r="H156" s="20">
        <v>2014</v>
      </c>
      <c r="I156" s="20">
        <v>2014</v>
      </c>
      <c r="J156" s="20">
        <v>2015</v>
      </c>
      <c r="K156" s="20">
        <v>2015</v>
      </c>
      <c r="L156" s="20">
        <v>2015</v>
      </c>
      <c r="M156" s="22">
        <v>2016</v>
      </c>
      <c r="N156" s="22">
        <v>2016</v>
      </c>
      <c r="O156" s="22">
        <v>2015</v>
      </c>
      <c r="P156" s="22">
        <v>2015</v>
      </c>
      <c r="Q156" s="22">
        <v>2014</v>
      </c>
      <c r="R156" s="22" t="s">
        <v>17</v>
      </c>
      <c r="S156" s="22">
        <v>2016</v>
      </c>
      <c r="T156" s="22">
        <v>2013</v>
      </c>
      <c r="U156" s="22">
        <v>2014</v>
      </c>
      <c r="V156" s="22" t="s">
        <v>17</v>
      </c>
      <c r="W156" s="22">
        <v>2015</v>
      </c>
      <c r="X156" s="22" t="s">
        <v>17</v>
      </c>
      <c r="Y156" s="22">
        <v>2012</v>
      </c>
      <c r="Z156" s="22">
        <v>2014</v>
      </c>
      <c r="AA156" s="22">
        <v>2014</v>
      </c>
      <c r="AB156" s="22">
        <v>2014</v>
      </c>
      <c r="AC156" s="22">
        <v>2014</v>
      </c>
      <c r="AD156" s="22">
        <v>2015</v>
      </c>
      <c r="AE156" s="22" t="s">
        <v>17</v>
      </c>
      <c r="AF156" s="22">
        <v>2014</v>
      </c>
      <c r="AG156" s="21">
        <v>2012</v>
      </c>
      <c r="AH156" s="22">
        <v>2014</v>
      </c>
      <c r="AI156" s="22">
        <v>2015</v>
      </c>
      <c r="AJ156" s="22">
        <v>2016</v>
      </c>
      <c r="AK156" s="23" t="s">
        <v>17</v>
      </c>
      <c r="AL156" s="23">
        <v>2015</v>
      </c>
      <c r="AM156" s="22">
        <v>2015</v>
      </c>
      <c r="AN156" s="22">
        <v>2014</v>
      </c>
      <c r="AO156" s="22">
        <v>2014</v>
      </c>
      <c r="AP156" s="22">
        <v>2014</v>
      </c>
      <c r="AQ156" s="22">
        <v>2014</v>
      </c>
      <c r="AR156" s="22">
        <v>2015</v>
      </c>
      <c r="AS156" s="22">
        <v>2014</v>
      </c>
      <c r="AT156" s="22">
        <v>2015</v>
      </c>
      <c r="AU156" s="22">
        <v>2012</v>
      </c>
      <c r="AV156" s="22" t="s">
        <v>17</v>
      </c>
      <c r="AW156" s="22">
        <v>2014</v>
      </c>
      <c r="AX156" s="22">
        <v>2014</v>
      </c>
      <c r="AY156" s="22">
        <v>2014</v>
      </c>
      <c r="AZ156" s="22">
        <v>2015</v>
      </c>
      <c r="BA156" s="22">
        <v>2015</v>
      </c>
      <c r="BB156" s="22">
        <v>2015</v>
      </c>
      <c r="BC156" s="22">
        <v>2015</v>
      </c>
      <c r="BD156" s="22">
        <v>2014</v>
      </c>
      <c r="BE156" s="22">
        <v>2014</v>
      </c>
      <c r="BF156" s="10"/>
    </row>
    <row r="157" spans="1:58" x14ac:dyDescent="0.35">
      <c r="A157" s="16" t="s">
        <v>10369</v>
      </c>
      <c r="B157" s="11" t="s">
        <v>10370</v>
      </c>
      <c r="C157" s="20">
        <v>2014</v>
      </c>
      <c r="D157" s="20">
        <v>2014</v>
      </c>
      <c r="E157" s="20">
        <v>2014</v>
      </c>
      <c r="F157" s="20">
        <v>2014</v>
      </c>
      <c r="G157" s="20">
        <v>2014</v>
      </c>
      <c r="H157" s="20">
        <v>2014</v>
      </c>
      <c r="I157" s="20">
        <v>2014</v>
      </c>
      <c r="J157" s="20">
        <v>2015</v>
      </c>
      <c r="K157" s="20">
        <v>2015</v>
      </c>
      <c r="L157" s="20">
        <v>2015</v>
      </c>
      <c r="M157" s="22">
        <v>2016</v>
      </c>
      <c r="N157" s="22">
        <v>2016</v>
      </c>
      <c r="O157" s="22">
        <v>2015</v>
      </c>
      <c r="P157" s="22">
        <v>2015</v>
      </c>
      <c r="Q157" s="22">
        <v>2014</v>
      </c>
      <c r="R157" s="22" t="s">
        <v>17</v>
      </c>
      <c r="S157" s="22">
        <v>2016</v>
      </c>
      <c r="T157" s="22">
        <v>2013</v>
      </c>
      <c r="U157" s="22">
        <v>2014</v>
      </c>
      <c r="V157" s="22" t="s">
        <v>17</v>
      </c>
      <c r="W157" s="22">
        <v>2015</v>
      </c>
      <c r="X157" s="22" t="s">
        <v>17</v>
      </c>
      <c r="Y157" s="22">
        <v>2011</v>
      </c>
      <c r="Z157" s="22">
        <v>2014</v>
      </c>
      <c r="AA157" s="22">
        <v>2014</v>
      </c>
      <c r="AB157" s="22">
        <v>2014</v>
      </c>
      <c r="AC157" s="22">
        <v>2014</v>
      </c>
      <c r="AD157" s="22">
        <v>2015</v>
      </c>
      <c r="AE157" s="22" t="s">
        <v>17</v>
      </c>
      <c r="AF157" s="22">
        <v>2014</v>
      </c>
      <c r="AG157" s="21">
        <v>2012</v>
      </c>
      <c r="AH157" s="22">
        <v>2014</v>
      </c>
      <c r="AI157" s="22">
        <v>2015</v>
      </c>
      <c r="AJ157" s="22">
        <v>2016</v>
      </c>
      <c r="AK157" s="23" t="s">
        <v>17</v>
      </c>
      <c r="AL157" s="23">
        <v>2015</v>
      </c>
      <c r="AM157" s="22">
        <v>2015</v>
      </c>
      <c r="AN157" s="22">
        <v>2014</v>
      </c>
      <c r="AO157" s="22">
        <v>2014</v>
      </c>
      <c r="AP157" s="22">
        <v>2014</v>
      </c>
      <c r="AQ157" s="22">
        <v>2014</v>
      </c>
      <c r="AR157" s="22">
        <v>2015</v>
      </c>
      <c r="AS157" s="22">
        <v>2014</v>
      </c>
      <c r="AT157" s="22">
        <v>2015</v>
      </c>
      <c r="AU157" s="22">
        <v>2012</v>
      </c>
      <c r="AV157" s="22">
        <v>2013</v>
      </c>
      <c r="AW157" s="22">
        <v>2014</v>
      </c>
      <c r="AX157" s="22">
        <v>2014</v>
      </c>
      <c r="AY157" s="22">
        <v>2014</v>
      </c>
      <c r="AZ157" s="22">
        <v>2015</v>
      </c>
      <c r="BA157" s="22">
        <v>2015</v>
      </c>
      <c r="BB157" s="22">
        <v>2015</v>
      </c>
      <c r="BC157" s="22">
        <v>2015</v>
      </c>
      <c r="BD157" s="22">
        <v>2014</v>
      </c>
      <c r="BE157" s="22">
        <v>2014</v>
      </c>
      <c r="BF157" s="10"/>
    </row>
    <row r="158" spans="1:58" x14ac:dyDescent="0.35">
      <c r="A158" s="16" t="s">
        <v>10353</v>
      </c>
      <c r="B158" s="11" t="s">
        <v>10354</v>
      </c>
      <c r="C158" s="20">
        <v>2014</v>
      </c>
      <c r="D158" s="20">
        <v>2014</v>
      </c>
      <c r="E158" s="20">
        <v>2014</v>
      </c>
      <c r="F158" s="20">
        <v>2014</v>
      </c>
      <c r="G158" s="20">
        <v>2014</v>
      </c>
      <c r="H158" s="20">
        <v>2014</v>
      </c>
      <c r="I158" s="20">
        <v>2014</v>
      </c>
      <c r="J158" s="20">
        <v>2015</v>
      </c>
      <c r="K158" s="20">
        <v>2015</v>
      </c>
      <c r="L158" s="20">
        <v>2015</v>
      </c>
      <c r="M158" s="22">
        <v>2016</v>
      </c>
      <c r="N158" s="22">
        <v>2016</v>
      </c>
      <c r="O158" s="22">
        <v>2015</v>
      </c>
      <c r="P158" s="22">
        <v>2015</v>
      </c>
      <c r="Q158" s="22">
        <v>2014</v>
      </c>
      <c r="R158" s="22" t="s">
        <v>17</v>
      </c>
      <c r="S158" s="22">
        <v>2016</v>
      </c>
      <c r="T158" s="22">
        <v>2013</v>
      </c>
      <c r="U158" s="22">
        <v>2014</v>
      </c>
      <c r="V158" s="22">
        <v>2014</v>
      </c>
      <c r="W158" s="22">
        <v>2015</v>
      </c>
      <c r="X158" s="22">
        <v>2007</v>
      </c>
      <c r="Y158" s="22">
        <v>2010</v>
      </c>
      <c r="Z158" s="22">
        <v>2014</v>
      </c>
      <c r="AA158" s="22">
        <v>2014</v>
      </c>
      <c r="AB158" s="22" t="s">
        <v>17</v>
      </c>
      <c r="AC158" s="22">
        <v>2014</v>
      </c>
      <c r="AD158" s="22">
        <v>2015</v>
      </c>
      <c r="AE158" s="22">
        <v>2012</v>
      </c>
      <c r="AF158" s="22" t="s">
        <v>17</v>
      </c>
      <c r="AG158" s="21">
        <v>2005</v>
      </c>
      <c r="AH158" s="22">
        <v>2014</v>
      </c>
      <c r="AI158" s="22">
        <v>2015</v>
      </c>
      <c r="AJ158" s="22">
        <v>2016</v>
      </c>
      <c r="AK158" s="23" t="s">
        <v>17</v>
      </c>
      <c r="AL158" s="23">
        <v>2015</v>
      </c>
      <c r="AM158" s="22">
        <v>2015</v>
      </c>
      <c r="AN158" s="22">
        <v>2014</v>
      </c>
      <c r="AO158" s="22">
        <v>2014</v>
      </c>
      <c r="AP158" s="22" t="s">
        <v>17</v>
      </c>
      <c r="AQ158" s="22" t="s">
        <v>17</v>
      </c>
      <c r="AR158" s="22">
        <v>2009</v>
      </c>
      <c r="AS158" s="22">
        <v>2014</v>
      </c>
      <c r="AT158" s="22" t="s">
        <v>17</v>
      </c>
      <c r="AU158" s="22">
        <v>2012</v>
      </c>
      <c r="AV158" s="22" t="s">
        <v>17</v>
      </c>
      <c r="AW158" s="22">
        <v>2014</v>
      </c>
      <c r="AX158" s="22">
        <v>2014</v>
      </c>
      <c r="AY158" s="22">
        <v>2014</v>
      </c>
      <c r="AZ158" s="22">
        <v>2015</v>
      </c>
      <c r="BA158" s="22">
        <v>2015</v>
      </c>
      <c r="BB158" s="22">
        <v>2015</v>
      </c>
      <c r="BC158" s="22">
        <v>2015</v>
      </c>
      <c r="BD158" s="22">
        <v>2014</v>
      </c>
      <c r="BE158" s="22">
        <v>2014</v>
      </c>
      <c r="BF158" s="10"/>
    </row>
    <row r="159" spans="1:58" x14ac:dyDescent="0.35">
      <c r="A159" s="16" t="s">
        <v>1367</v>
      </c>
      <c r="B159" s="11" t="s">
        <v>10360</v>
      </c>
      <c r="C159" s="20">
        <v>2014</v>
      </c>
      <c r="D159" s="20">
        <v>2014</v>
      </c>
      <c r="E159" s="20">
        <v>2014</v>
      </c>
      <c r="F159" s="20">
        <v>2014</v>
      </c>
      <c r="G159" s="20">
        <v>2014</v>
      </c>
      <c r="H159" s="20">
        <v>2014</v>
      </c>
      <c r="I159" s="20">
        <v>2014</v>
      </c>
      <c r="J159" s="20">
        <v>2015</v>
      </c>
      <c r="K159" s="20">
        <v>2015</v>
      </c>
      <c r="L159" s="20">
        <v>2015</v>
      </c>
      <c r="M159" s="22">
        <v>2016</v>
      </c>
      <c r="N159" s="22">
        <v>2016</v>
      </c>
      <c r="O159" s="22">
        <v>2015</v>
      </c>
      <c r="P159" s="22">
        <v>2015</v>
      </c>
      <c r="Q159" s="22" t="s">
        <v>17</v>
      </c>
      <c r="R159" s="22">
        <v>2006</v>
      </c>
      <c r="S159" s="22">
        <v>2016</v>
      </c>
      <c r="T159" s="22">
        <v>2013</v>
      </c>
      <c r="U159" s="22">
        <v>2014</v>
      </c>
      <c r="V159" s="22">
        <v>2014</v>
      </c>
      <c r="W159" s="22">
        <v>2015</v>
      </c>
      <c r="X159" s="22">
        <v>2009</v>
      </c>
      <c r="Y159" s="22">
        <v>2010</v>
      </c>
      <c r="Z159" s="22">
        <v>2014</v>
      </c>
      <c r="AA159" s="22">
        <v>2014</v>
      </c>
      <c r="AB159" s="22">
        <v>2014</v>
      </c>
      <c r="AC159" s="22" t="s">
        <v>17</v>
      </c>
      <c r="AD159" s="22">
        <v>2015</v>
      </c>
      <c r="AE159" s="22">
        <v>2012</v>
      </c>
      <c r="AF159" s="22">
        <v>2012</v>
      </c>
      <c r="AG159" s="21" t="s">
        <v>17</v>
      </c>
      <c r="AH159" s="22">
        <v>2014</v>
      </c>
      <c r="AI159" s="22">
        <v>2015</v>
      </c>
      <c r="AJ159" s="22">
        <v>2016</v>
      </c>
      <c r="AK159" s="23">
        <v>2015</v>
      </c>
      <c r="AL159" s="23">
        <v>2015</v>
      </c>
      <c r="AM159" s="22">
        <v>2015</v>
      </c>
      <c r="AN159" s="22">
        <v>2014</v>
      </c>
      <c r="AO159" s="22">
        <v>2014</v>
      </c>
      <c r="AP159" s="22" t="s">
        <v>17</v>
      </c>
      <c r="AQ159" s="22" t="s">
        <v>17</v>
      </c>
      <c r="AR159" s="22" t="s">
        <v>17</v>
      </c>
      <c r="AS159" s="22">
        <v>2014</v>
      </c>
      <c r="AT159" s="22">
        <v>2015</v>
      </c>
      <c r="AU159" s="22">
        <v>2012</v>
      </c>
      <c r="AV159" s="22" t="s">
        <v>17</v>
      </c>
      <c r="AW159" s="22">
        <v>2014</v>
      </c>
      <c r="AX159" s="22">
        <v>2014</v>
      </c>
      <c r="AY159" s="22">
        <v>2014</v>
      </c>
      <c r="AZ159" s="22">
        <v>2011</v>
      </c>
      <c r="BA159" s="22">
        <v>2011</v>
      </c>
      <c r="BB159" s="22">
        <v>2014</v>
      </c>
      <c r="BC159" s="22">
        <v>2015</v>
      </c>
      <c r="BD159" s="22">
        <v>2014</v>
      </c>
      <c r="BE159" s="22">
        <v>2014</v>
      </c>
      <c r="BF159" s="10"/>
    </row>
    <row r="160" spans="1:58" x14ac:dyDescent="0.35">
      <c r="A160" s="16" t="s">
        <v>10414</v>
      </c>
      <c r="B160" s="11" t="s">
        <v>10415</v>
      </c>
      <c r="C160" s="20">
        <v>2014</v>
      </c>
      <c r="D160" s="20">
        <v>2014</v>
      </c>
      <c r="E160" s="20">
        <v>2014</v>
      </c>
      <c r="F160" s="20">
        <v>2014</v>
      </c>
      <c r="G160" s="20">
        <v>2014</v>
      </c>
      <c r="H160" s="20">
        <v>2014</v>
      </c>
      <c r="I160" s="20">
        <v>2014</v>
      </c>
      <c r="J160" s="20">
        <v>2015</v>
      </c>
      <c r="K160" s="20">
        <v>2015</v>
      </c>
      <c r="L160" s="20">
        <v>2015</v>
      </c>
      <c r="M160" s="22">
        <v>2016</v>
      </c>
      <c r="N160" s="22">
        <v>2016</v>
      </c>
      <c r="O160" s="22">
        <v>2015</v>
      </c>
      <c r="P160" s="22">
        <v>2015</v>
      </c>
      <c r="Q160" s="22">
        <v>2014</v>
      </c>
      <c r="R160" s="22">
        <v>2012</v>
      </c>
      <c r="S160" s="22">
        <v>2016</v>
      </c>
      <c r="T160" s="22">
        <v>2013</v>
      </c>
      <c r="U160" s="22">
        <v>2014</v>
      </c>
      <c r="V160" s="22">
        <v>2014</v>
      </c>
      <c r="W160" s="22">
        <v>2015</v>
      </c>
      <c r="X160" s="22">
        <v>2008</v>
      </c>
      <c r="Y160" s="22">
        <v>2013</v>
      </c>
      <c r="Z160" s="22">
        <v>2014</v>
      </c>
      <c r="AA160" s="22">
        <v>2014</v>
      </c>
      <c r="AB160" s="22">
        <v>2014</v>
      </c>
      <c r="AC160" s="22">
        <v>2014</v>
      </c>
      <c r="AD160" s="22">
        <v>2015</v>
      </c>
      <c r="AE160" s="22">
        <v>2012</v>
      </c>
      <c r="AF160" s="22">
        <v>2014</v>
      </c>
      <c r="AG160" s="21">
        <v>2011</v>
      </c>
      <c r="AH160" s="22">
        <v>2014</v>
      </c>
      <c r="AI160" s="22">
        <v>2015</v>
      </c>
      <c r="AJ160" s="22">
        <v>2016</v>
      </c>
      <c r="AK160" s="23" t="s">
        <v>17</v>
      </c>
      <c r="AL160" s="23">
        <v>2015</v>
      </c>
      <c r="AM160" s="22">
        <v>2015</v>
      </c>
      <c r="AN160" s="22">
        <v>2014</v>
      </c>
      <c r="AO160" s="22">
        <v>2014</v>
      </c>
      <c r="AP160" s="22">
        <v>2014</v>
      </c>
      <c r="AQ160" s="22">
        <v>2014</v>
      </c>
      <c r="AR160" s="22">
        <v>2015</v>
      </c>
      <c r="AS160" s="22">
        <v>2014</v>
      </c>
      <c r="AT160" s="22">
        <v>2015</v>
      </c>
      <c r="AU160" s="22">
        <v>2012</v>
      </c>
      <c r="AV160" s="22">
        <v>2012</v>
      </c>
      <c r="AW160" s="22">
        <v>2014</v>
      </c>
      <c r="AX160" s="22">
        <v>2014</v>
      </c>
      <c r="AY160" s="22">
        <v>2014</v>
      </c>
      <c r="AZ160" s="22">
        <v>2015</v>
      </c>
      <c r="BA160" s="22">
        <v>2015</v>
      </c>
      <c r="BB160" s="22">
        <v>2015</v>
      </c>
      <c r="BC160" s="22">
        <v>2015</v>
      </c>
      <c r="BD160" s="22">
        <v>2014</v>
      </c>
      <c r="BE160" s="22">
        <v>2014</v>
      </c>
      <c r="BF160" s="10"/>
    </row>
    <row r="161" spans="1:58" x14ac:dyDescent="0.35">
      <c r="A161" s="16" t="s">
        <v>4201</v>
      </c>
      <c r="B161" s="11" t="s">
        <v>10363</v>
      </c>
      <c r="C161" s="20">
        <v>2014</v>
      </c>
      <c r="D161" s="20">
        <v>2014</v>
      </c>
      <c r="E161" s="20">
        <v>2014</v>
      </c>
      <c r="F161" s="20">
        <v>2014</v>
      </c>
      <c r="G161" s="20">
        <v>2014</v>
      </c>
      <c r="H161" s="20">
        <v>2014</v>
      </c>
      <c r="I161" s="20">
        <v>2014</v>
      </c>
      <c r="J161" s="20">
        <v>2015</v>
      </c>
      <c r="K161" s="20">
        <v>2015</v>
      </c>
      <c r="L161" s="20">
        <v>2015</v>
      </c>
      <c r="M161" s="22">
        <v>2016</v>
      </c>
      <c r="N161" s="22">
        <v>2016</v>
      </c>
      <c r="O161" s="22">
        <v>2015</v>
      </c>
      <c r="P161" s="22">
        <v>2015</v>
      </c>
      <c r="Q161" s="22">
        <v>2014</v>
      </c>
      <c r="R161" s="22">
        <v>2010</v>
      </c>
      <c r="S161" s="22">
        <v>2016</v>
      </c>
      <c r="T161" s="22">
        <v>2013</v>
      </c>
      <c r="U161" s="22">
        <v>2014</v>
      </c>
      <c r="V161" s="22">
        <v>2014</v>
      </c>
      <c r="W161" s="22">
        <v>2015</v>
      </c>
      <c r="X161" s="22">
        <v>2010</v>
      </c>
      <c r="Y161" s="22" t="s">
        <v>17</v>
      </c>
      <c r="Z161" s="22">
        <v>2014</v>
      </c>
      <c r="AA161" s="22">
        <v>2014</v>
      </c>
      <c r="AB161" s="22">
        <v>2014</v>
      </c>
      <c r="AC161" s="22">
        <v>2014</v>
      </c>
      <c r="AD161" s="22">
        <v>2015</v>
      </c>
      <c r="AE161" s="22">
        <v>2012</v>
      </c>
      <c r="AF161" s="22" t="s">
        <v>17</v>
      </c>
      <c r="AG161" s="21" t="s">
        <v>17</v>
      </c>
      <c r="AH161" s="22">
        <v>2014</v>
      </c>
      <c r="AI161" s="22">
        <v>2015</v>
      </c>
      <c r="AJ161" s="22">
        <v>2016</v>
      </c>
      <c r="AK161" s="23">
        <v>2015</v>
      </c>
      <c r="AL161" s="23">
        <v>2016</v>
      </c>
      <c r="AM161" s="22">
        <v>2015</v>
      </c>
      <c r="AN161" s="22">
        <v>2014</v>
      </c>
      <c r="AO161" s="22">
        <v>2014</v>
      </c>
      <c r="AP161" s="22" t="s">
        <v>17</v>
      </c>
      <c r="AQ161" s="22" t="s">
        <v>17</v>
      </c>
      <c r="AR161" s="22" t="s">
        <v>17</v>
      </c>
      <c r="AS161" s="22">
        <v>2014</v>
      </c>
      <c r="AT161" s="22">
        <v>2015</v>
      </c>
      <c r="AU161" s="22">
        <v>2012</v>
      </c>
      <c r="AV161" s="22">
        <v>2008</v>
      </c>
      <c r="AW161" s="22">
        <v>2014</v>
      </c>
      <c r="AX161" s="22">
        <v>2014</v>
      </c>
      <c r="AY161" s="22">
        <v>2014</v>
      </c>
      <c r="AZ161" s="22">
        <v>2015</v>
      </c>
      <c r="BA161" s="22">
        <v>2015</v>
      </c>
      <c r="BB161" s="22">
        <v>2015</v>
      </c>
      <c r="BC161" s="22">
        <v>2015</v>
      </c>
      <c r="BD161" s="22">
        <v>2014</v>
      </c>
      <c r="BE161" s="22">
        <v>2014</v>
      </c>
      <c r="BF161" s="10"/>
    </row>
    <row r="162" spans="1:58" x14ac:dyDescent="0.35">
      <c r="A162" s="16" t="s">
        <v>4100</v>
      </c>
      <c r="B162" s="11" t="s">
        <v>10181</v>
      </c>
      <c r="C162" s="20">
        <v>2014</v>
      </c>
      <c r="D162" s="20">
        <v>2014</v>
      </c>
      <c r="E162" s="20">
        <v>2014</v>
      </c>
      <c r="F162" s="20">
        <v>2014</v>
      </c>
      <c r="G162" s="20">
        <v>2014</v>
      </c>
      <c r="H162" s="20">
        <v>2014</v>
      </c>
      <c r="I162" s="20">
        <v>2014</v>
      </c>
      <c r="J162" s="20">
        <v>2015</v>
      </c>
      <c r="K162" s="20">
        <v>2015</v>
      </c>
      <c r="L162" s="20">
        <v>2015</v>
      </c>
      <c r="M162" s="22">
        <v>2016</v>
      </c>
      <c r="N162" s="22">
        <v>2016</v>
      </c>
      <c r="O162" s="22">
        <v>2015</v>
      </c>
      <c r="P162" s="22">
        <v>2015</v>
      </c>
      <c r="Q162" s="22">
        <v>2014</v>
      </c>
      <c r="R162" s="22" t="s">
        <v>17</v>
      </c>
      <c r="S162" s="22">
        <v>2016</v>
      </c>
      <c r="T162" s="22">
        <v>2013</v>
      </c>
      <c r="U162" s="22">
        <v>2014</v>
      </c>
      <c r="V162" s="22" t="s">
        <v>17</v>
      </c>
      <c r="W162" s="22">
        <v>2015</v>
      </c>
      <c r="X162" s="22" t="s">
        <v>17</v>
      </c>
      <c r="Y162" s="22">
        <v>2013</v>
      </c>
      <c r="Z162" s="22">
        <v>2014</v>
      </c>
      <c r="AA162" s="22">
        <v>2014</v>
      </c>
      <c r="AB162" s="22">
        <v>2013</v>
      </c>
      <c r="AC162" s="22">
        <v>2014</v>
      </c>
      <c r="AD162" s="22">
        <v>2015</v>
      </c>
      <c r="AE162" s="22" t="s">
        <v>17</v>
      </c>
      <c r="AF162" s="22">
        <v>2014</v>
      </c>
      <c r="AG162" s="21">
        <v>2012</v>
      </c>
      <c r="AH162" s="22">
        <v>2014</v>
      </c>
      <c r="AI162" s="22">
        <v>2015</v>
      </c>
      <c r="AJ162" s="22">
        <v>2016</v>
      </c>
      <c r="AK162" s="23" t="s">
        <v>17</v>
      </c>
      <c r="AL162" s="23">
        <v>2015</v>
      </c>
      <c r="AM162" s="22">
        <v>2015</v>
      </c>
      <c r="AN162" s="22">
        <v>2014</v>
      </c>
      <c r="AO162" s="22">
        <v>2014</v>
      </c>
      <c r="AP162" s="22">
        <v>2014</v>
      </c>
      <c r="AQ162" s="22">
        <v>2014</v>
      </c>
      <c r="AR162" s="22">
        <v>2015</v>
      </c>
      <c r="AS162" s="22">
        <v>2014</v>
      </c>
      <c r="AT162" s="22">
        <v>2015</v>
      </c>
      <c r="AU162" s="22">
        <v>2012</v>
      </c>
      <c r="AV162" s="22">
        <v>2013</v>
      </c>
      <c r="AW162" s="22">
        <v>2014</v>
      </c>
      <c r="AX162" s="22">
        <v>2014</v>
      </c>
      <c r="AY162" s="22">
        <v>2014</v>
      </c>
      <c r="AZ162" s="22">
        <v>2015</v>
      </c>
      <c r="BA162" s="22">
        <v>2015</v>
      </c>
      <c r="BB162" s="22">
        <v>2015</v>
      </c>
      <c r="BC162" s="22">
        <v>2015</v>
      </c>
      <c r="BD162" s="22">
        <v>2014</v>
      </c>
      <c r="BE162" s="22">
        <v>2014</v>
      </c>
      <c r="BF162" s="10"/>
    </row>
    <row r="163" spans="1:58" x14ac:dyDescent="0.35">
      <c r="A163" s="16" t="s">
        <v>3972</v>
      </c>
      <c r="B163" s="11" t="s">
        <v>10269</v>
      </c>
      <c r="C163" s="20">
        <v>2014</v>
      </c>
      <c r="D163" s="20">
        <v>2014</v>
      </c>
      <c r="E163" s="20">
        <v>2014</v>
      </c>
      <c r="F163" s="20">
        <v>2014</v>
      </c>
      <c r="G163" s="20">
        <v>2014</v>
      </c>
      <c r="H163" s="20">
        <v>2014</v>
      </c>
      <c r="I163" s="20">
        <v>2014</v>
      </c>
      <c r="J163" s="20">
        <v>2015</v>
      </c>
      <c r="K163" s="20">
        <v>2015</v>
      </c>
      <c r="L163" s="20">
        <v>2015</v>
      </c>
      <c r="M163" s="22">
        <v>2016</v>
      </c>
      <c r="N163" s="22">
        <v>2016</v>
      </c>
      <c r="O163" s="22">
        <v>2015</v>
      </c>
      <c r="P163" s="22">
        <v>2015</v>
      </c>
      <c r="Q163" s="22">
        <v>2014</v>
      </c>
      <c r="R163" s="22" t="s">
        <v>17</v>
      </c>
      <c r="S163" s="22">
        <v>2016</v>
      </c>
      <c r="T163" s="22">
        <v>2013</v>
      </c>
      <c r="U163" s="22">
        <v>2014</v>
      </c>
      <c r="V163" s="22">
        <v>2014</v>
      </c>
      <c r="W163" s="22">
        <v>2015</v>
      </c>
      <c r="X163" s="22">
        <v>2012</v>
      </c>
      <c r="Y163" s="22">
        <v>2010</v>
      </c>
      <c r="Z163" s="22">
        <v>2014</v>
      </c>
      <c r="AA163" s="22">
        <v>2014</v>
      </c>
      <c r="AB163" s="22">
        <v>2014</v>
      </c>
      <c r="AC163" s="22">
        <v>2014</v>
      </c>
      <c r="AD163" s="22">
        <v>2015</v>
      </c>
      <c r="AE163" s="22">
        <v>2012</v>
      </c>
      <c r="AF163" s="22">
        <v>2014</v>
      </c>
      <c r="AG163" s="21">
        <v>2012</v>
      </c>
      <c r="AH163" s="22">
        <v>2014</v>
      </c>
      <c r="AI163" s="22">
        <v>2015</v>
      </c>
      <c r="AJ163" s="22">
        <v>2016</v>
      </c>
      <c r="AK163" s="23">
        <v>2015</v>
      </c>
      <c r="AL163" s="23">
        <v>2015</v>
      </c>
      <c r="AM163" s="22">
        <v>2015</v>
      </c>
      <c r="AN163" s="22">
        <v>2014</v>
      </c>
      <c r="AO163" s="22">
        <v>2014</v>
      </c>
      <c r="AP163" s="22">
        <v>2014</v>
      </c>
      <c r="AQ163" s="22">
        <v>2014</v>
      </c>
      <c r="AR163" s="22">
        <v>2015</v>
      </c>
      <c r="AS163" s="22">
        <v>2014</v>
      </c>
      <c r="AT163" s="22">
        <v>2015</v>
      </c>
      <c r="AU163" s="22">
        <v>2012</v>
      </c>
      <c r="AV163" s="22">
        <v>2010</v>
      </c>
      <c r="AW163" s="22">
        <v>2014</v>
      </c>
      <c r="AX163" s="22">
        <v>2014</v>
      </c>
      <c r="AY163" s="22">
        <v>2014</v>
      </c>
      <c r="AZ163" s="22">
        <v>2015</v>
      </c>
      <c r="BA163" s="22">
        <v>2015</v>
      </c>
      <c r="BB163" s="22">
        <v>2015</v>
      </c>
      <c r="BC163" s="22">
        <v>2015</v>
      </c>
      <c r="BD163" s="22">
        <v>2014</v>
      </c>
      <c r="BE163" s="22">
        <v>2014</v>
      </c>
      <c r="BF163" s="10"/>
    </row>
    <row r="164" spans="1:58" x14ac:dyDescent="0.35">
      <c r="A164" s="16" t="s">
        <v>224</v>
      </c>
      <c r="B164" s="11" t="s">
        <v>10349</v>
      </c>
      <c r="C164" s="20">
        <v>2014</v>
      </c>
      <c r="D164" s="20">
        <v>2014</v>
      </c>
      <c r="E164" s="20">
        <v>2014</v>
      </c>
      <c r="F164" s="20">
        <v>2014</v>
      </c>
      <c r="G164" s="20">
        <v>2014</v>
      </c>
      <c r="H164" s="20">
        <v>2014</v>
      </c>
      <c r="I164" s="20">
        <v>2014</v>
      </c>
      <c r="J164" s="20">
        <v>2015</v>
      </c>
      <c r="K164" s="20">
        <v>2015</v>
      </c>
      <c r="L164" s="20">
        <v>2015</v>
      </c>
      <c r="M164" s="22">
        <v>2016</v>
      </c>
      <c r="N164" s="22">
        <v>2016</v>
      </c>
      <c r="O164" s="22">
        <v>2015</v>
      </c>
      <c r="P164" s="22">
        <v>2015</v>
      </c>
      <c r="Q164" s="22">
        <v>2014</v>
      </c>
      <c r="R164" s="22">
        <v>2010</v>
      </c>
      <c r="S164" s="22">
        <v>2016</v>
      </c>
      <c r="T164" s="22">
        <v>2013</v>
      </c>
      <c r="U164" s="22">
        <v>2014</v>
      </c>
      <c r="V164" s="22">
        <v>2014</v>
      </c>
      <c r="W164" s="22">
        <v>2015</v>
      </c>
      <c r="X164" s="22">
        <v>2014</v>
      </c>
      <c r="Y164" s="22">
        <v>2010</v>
      </c>
      <c r="Z164" s="22">
        <v>2014</v>
      </c>
      <c r="AA164" s="22">
        <v>2014</v>
      </c>
      <c r="AB164" s="22">
        <v>2014</v>
      </c>
      <c r="AC164" s="22">
        <v>2014</v>
      </c>
      <c r="AD164" s="22">
        <v>2015</v>
      </c>
      <c r="AE164" s="22">
        <v>2012</v>
      </c>
      <c r="AF164" s="22">
        <v>2014</v>
      </c>
      <c r="AG164" s="21">
        <v>2009</v>
      </c>
      <c r="AH164" s="22">
        <v>2014</v>
      </c>
      <c r="AI164" s="22">
        <v>2015</v>
      </c>
      <c r="AJ164" s="22">
        <v>2016</v>
      </c>
      <c r="AK164" s="23">
        <v>2015</v>
      </c>
      <c r="AL164" s="23">
        <v>2016</v>
      </c>
      <c r="AM164" s="22">
        <v>2015</v>
      </c>
      <c r="AN164" s="22">
        <v>2014</v>
      </c>
      <c r="AO164" s="22">
        <v>2014</v>
      </c>
      <c r="AP164" s="22" t="s">
        <v>17</v>
      </c>
      <c r="AQ164" s="22" t="s">
        <v>17</v>
      </c>
      <c r="AR164" s="22">
        <v>2011</v>
      </c>
      <c r="AS164" s="22">
        <v>2014</v>
      </c>
      <c r="AT164" s="22">
        <v>2015</v>
      </c>
      <c r="AU164" s="22">
        <v>2012</v>
      </c>
      <c r="AV164" s="22">
        <v>2013</v>
      </c>
      <c r="AW164" s="22">
        <v>2014</v>
      </c>
      <c r="AX164" s="22">
        <v>2014</v>
      </c>
      <c r="AY164" s="22">
        <v>2014</v>
      </c>
      <c r="AZ164" s="22">
        <v>2014</v>
      </c>
      <c r="BA164" s="22">
        <v>2014</v>
      </c>
      <c r="BB164" s="22">
        <v>2015</v>
      </c>
      <c r="BC164" s="22">
        <v>2015</v>
      </c>
      <c r="BD164" s="22">
        <v>2014</v>
      </c>
      <c r="BE164" s="22">
        <v>2014</v>
      </c>
      <c r="BF164" s="10"/>
    </row>
    <row r="165" spans="1:58" x14ac:dyDescent="0.35">
      <c r="A165" s="16" t="s">
        <v>10366</v>
      </c>
      <c r="B165" s="11" t="s">
        <v>10367</v>
      </c>
      <c r="C165" s="20">
        <v>2014</v>
      </c>
      <c r="D165" s="20">
        <v>2014</v>
      </c>
      <c r="E165" s="20">
        <v>2014</v>
      </c>
      <c r="F165" s="20">
        <v>2014</v>
      </c>
      <c r="G165" s="20">
        <v>2014</v>
      </c>
      <c r="H165" s="20">
        <v>2014</v>
      </c>
      <c r="I165" s="20">
        <v>2014</v>
      </c>
      <c r="J165" s="20">
        <v>2015</v>
      </c>
      <c r="K165" s="20">
        <v>2015</v>
      </c>
      <c r="L165" s="20">
        <v>2015</v>
      </c>
      <c r="M165" s="22">
        <v>2016</v>
      </c>
      <c r="N165" s="22">
        <v>2016</v>
      </c>
      <c r="O165" s="22">
        <v>2015</v>
      </c>
      <c r="P165" s="22">
        <v>2015</v>
      </c>
      <c r="Q165" s="22">
        <v>2014</v>
      </c>
      <c r="R165" s="22">
        <v>2010</v>
      </c>
      <c r="S165" s="22">
        <v>2016</v>
      </c>
      <c r="T165" s="22">
        <v>2013</v>
      </c>
      <c r="U165" s="22">
        <v>2014</v>
      </c>
      <c r="V165" s="22">
        <v>2014</v>
      </c>
      <c r="W165" s="22">
        <v>2015</v>
      </c>
      <c r="X165" s="22">
        <v>2010</v>
      </c>
      <c r="Y165" s="22">
        <v>2012</v>
      </c>
      <c r="Z165" s="22">
        <v>2014</v>
      </c>
      <c r="AA165" s="22">
        <v>2014</v>
      </c>
      <c r="AB165" s="22">
        <v>2014</v>
      </c>
      <c r="AC165" s="22">
        <v>2014</v>
      </c>
      <c r="AD165" s="22">
        <v>2015</v>
      </c>
      <c r="AE165" s="22">
        <v>2012</v>
      </c>
      <c r="AF165" s="22">
        <v>2014</v>
      </c>
      <c r="AG165" s="21" t="s">
        <v>17</v>
      </c>
      <c r="AH165" s="22">
        <v>2014</v>
      </c>
      <c r="AI165" s="22">
        <v>2015</v>
      </c>
      <c r="AJ165" s="22">
        <v>2016</v>
      </c>
      <c r="AK165" s="23" t="s">
        <v>17</v>
      </c>
      <c r="AL165" s="23">
        <v>2015</v>
      </c>
      <c r="AM165" s="22">
        <v>2015</v>
      </c>
      <c r="AN165" s="22">
        <v>2014</v>
      </c>
      <c r="AO165" s="22">
        <v>2014</v>
      </c>
      <c r="AP165" s="22">
        <v>2013</v>
      </c>
      <c r="AQ165" s="22">
        <v>2013</v>
      </c>
      <c r="AR165" s="22" t="s">
        <v>17</v>
      </c>
      <c r="AS165" s="22">
        <v>2014</v>
      </c>
      <c r="AT165" s="22">
        <v>2015</v>
      </c>
      <c r="AU165" s="22">
        <v>2012</v>
      </c>
      <c r="AV165" s="22">
        <v>2010</v>
      </c>
      <c r="AW165" s="22">
        <v>2014</v>
      </c>
      <c r="AX165" s="22">
        <v>2014</v>
      </c>
      <c r="AY165" s="22">
        <v>2014</v>
      </c>
      <c r="AZ165" s="22">
        <v>2015</v>
      </c>
      <c r="BA165" s="22">
        <v>2015</v>
      </c>
      <c r="BB165" s="22">
        <v>2015</v>
      </c>
      <c r="BC165" s="22">
        <v>2015</v>
      </c>
      <c r="BD165" s="22">
        <v>2014</v>
      </c>
      <c r="BE165" s="22">
        <v>2014</v>
      </c>
      <c r="BF165" s="10"/>
    </row>
    <row r="166" spans="1:58" x14ac:dyDescent="0.35">
      <c r="A166" s="16" t="s">
        <v>11378</v>
      </c>
      <c r="B166" s="11" t="s">
        <v>10373</v>
      </c>
      <c r="C166" s="20">
        <v>2014</v>
      </c>
      <c r="D166" s="20">
        <v>2014</v>
      </c>
      <c r="E166" s="20">
        <v>2014</v>
      </c>
      <c r="F166" s="20">
        <v>2014</v>
      </c>
      <c r="G166" s="20">
        <v>2014</v>
      </c>
      <c r="H166" s="20">
        <v>2014</v>
      </c>
      <c r="I166" s="20">
        <v>2014</v>
      </c>
      <c r="J166" s="20">
        <v>2015</v>
      </c>
      <c r="K166" s="20">
        <v>2015</v>
      </c>
      <c r="L166" s="20">
        <v>2015</v>
      </c>
      <c r="M166" s="22">
        <v>2016</v>
      </c>
      <c r="N166" s="22">
        <v>2016</v>
      </c>
      <c r="O166" s="22">
        <v>2015</v>
      </c>
      <c r="P166" s="22">
        <v>2015</v>
      </c>
      <c r="Q166" s="22">
        <v>2014</v>
      </c>
      <c r="R166" s="22">
        <v>2010</v>
      </c>
      <c r="S166" s="22">
        <v>2016</v>
      </c>
      <c r="T166" s="22">
        <v>2013</v>
      </c>
      <c r="U166" s="22">
        <v>2014</v>
      </c>
      <c r="V166" s="22">
        <v>2014</v>
      </c>
      <c r="W166" s="22">
        <v>2015</v>
      </c>
      <c r="X166" s="22">
        <v>2010</v>
      </c>
      <c r="Y166" s="22">
        <v>2009</v>
      </c>
      <c r="Z166" s="22">
        <v>2014</v>
      </c>
      <c r="AA166" s="22">
        <v>2014</v>
      </c>
      <c r="AB166" s="22">
        <v>2014</v>
      </c>
      <c r="AC166" s="22">
        <v>2014</v>
      </c>
      <c r="AD166" s="22">
        <v>2015</v>
      </c>
      <c r="AE166" s="22">
        <v>2012</v>
      </c>
      <c r="AF166" s="22">
        <v>2014</v>
      </c>
      <c r="AG166" s="21">
        <v>2009</v>
      </c>
      <c r="AH166" s="22">
        <v>2014</v>
      </c>
      <c r="AI166" s="22">
        <v>2015</v>
      </c>
      <c r="AJ166" s="22">
        <v>2016</v>
      </c>
      <c r="AK166" s="23" t="s">
        <v>17</v>
      </c>
      <c r="AL166" s="23">
        <v>2015</v>
      </c>
      <c r="AM166" s="22">
        <v>2015</v>
      </c>
      <c r="AN166" s="22">
        <v>2014</v>
      </c>
      <c r="AO166" s="22">
        <v>2014</v>
      </c>
      <c r="AP166" s="22" t="s">
        <v>17</v>
      </c>
      <c r="AQ166" s="22" t="s">
        <v>17</v>
      </c>
      <c r="AR166" s="22">
        <v>2015</v>
      </c>
      <c r="AS166" s="22">
        <v>2014</v>
      </c>
      <c r="AT166" s="22">
        <v>2015</v>
      </c>
      <c r="AU166" s="22">
        <v>2012</v>
      </c>
      <c r="AV166" s="22">
        <v>2010</v>
      </c>
      <c r="AW166" s="22">
        <v>2014</v>
      </c>
      <c r="AX166" s="22">
        <v>2014</v>
      </c>
      <c r="AY166" s="22">
        <v>2014</v>
      </c>
      <c r="AZ166" s="22">
        <v>2015</v>
      </c>
      <c r="BA166" s="22">
        <v>2015</v>
      </c>
      <c r="BB166" s="22">
        <v>2015</v>
      </c>
      <c r="BC166" s="22">
        <v>2015</v>
      </c>
      <c r="BD166" s="22">
        <v>2014</v>
      </c>
      <c r="BE166" s="22">
        <v>2014</v>
      </c>
      <c r="BF166" s="10"/>
    </row>
    <row r="167" spans="1:58" x14ac:dyDescent="0.35">
      <c r="A167" s="16" t="s">
        <v>10371</v>
      </c>
      <c r="B167" s="11" t="s">
        <v>10372</v>
      </c>
      <c r="C167" s="20">
        <v>2014</v>
      </c>
      <c r="D167" s="20">
        <v>2014</v>
      </c>
      <c r="E167" s="20">
        <v>2014</v>
      </c>
      <c r="F167" s="20">
        <v>2014</v>
      </c>
      <c r="G167" s="20">
        <v>2014</v>
      </c>
      <c r="H167" s="20">
        <v>2014</v>
      </c>
      <c r="I167" s="20">
        <v>2014</v>
      </c>
      <c r="J167" s="20">
        <v>2015</v>
      </c>
      <c r="K167" s="20">
        <v>2015</v>
      </c>
      <c r="L167" s="20">
        <v>2015</v>
      </c>
      <c r="M167" s="22">
        <v>2016</v>
      </c>
      <c r="N167" s="22">
        <v>2016</v>
      </c>
      <c r="O167" s="22">
        <v>2015</v>
      </c>
      <c r="P167" s="22">
        <v>2015</v>
      </c>
      <c r="Q167" s="22">
        <v>2014</v>
      </c>
      <c r="R167" s="22" t="s">
        <v>17</v>
      </c>
      <c r="S167" s="22">
        <v>2016</v>
      </c>
      <c r="T167" s="22">
        <v>2013</v>
      </c>
      <c r="U167" s="22">
        <v>2014</v>
      </c>
      <c r="V167" s="22" t="s">
        <v>17</v>
      </c>
      <c r="W167" s="22">
        <v>2015</v>
      </c>
      <c r="X167" s="22" t="s">
        <v>17</v>
      </c>
      <c r="Y167" s="22">
        <v>2011</v>
      </c>
      <c r="Z167" s="22">
        <v>2014</v>
      </c>
      <c r="AA167" s="22">
        <v>2014</v>
      </c>
      <c r="AB167" s="22">
        <v>2014</v>
      </c>
      <c r="AC167" s="22">
        <v>2014</v>
      </c>
      <c r="AD167" s="22">
        <v>2015</v>
      </c>
      <c r="AE167" s="22" t="s">
        <v>17</v>
      </c>
      <c r="AF167" s="22">
        <v>2014</v>
      </c>
      <c r="AG167" s="21">
        <v>2012</v>
      </c>
      <c r="AH167" s="22">
        <v>2014</v>
      </c>
      <c r="AI167" s="22">
        <v>2015</v>
      </c>
      <c r="AJ167" s="22">
        <v>2016</v>
      </c>
      <c r="AK167" s="23" t="s">
        <v>17</v>
      </c>
      <c r="AL167" s="23">
        <v>2015</v>
      </c>
      <c r="AM167" s="22">
        <v>2015</v>
      </c>
      <c r="AN167" s="22">
        <v>2014</v>
      </c>
      <c r="AO167" s="22">
        <v>2014</v>
      </c>
      <c r="AP167" s="22">
        <v>2014</v>
      </c>
      <c r="AQ167" s="22">
        <v>2014</v>
      </c>
      <c r="AR167" s="22">
        <v>2015</v>
      </c>
      <c r="AS167" s="22">
        <v>2014</v>
      </c>
      <c r="AT167" s="22">
        <v>2015</v>
      </c>
      <c r="AU167" s="22">
        <v>2012</v>
      </c>
      <c r="AV167" s="22" t="s">
        <v>17</v>
      </c>
      <c r="AW167" s="22">
        <v>2014</v>
      </c>
      <c r="AX167" s="22">
        <v>2014</v>
      </c>
      <c r="AY167" s="22">
        <v>2014</v>
      </c>
      <c r="AZ167" s="22">
        <v>2015</v>
      </c>
      <c r="BA167" s="22">
        <v>2015</v>
      </c>
      <c r="BB167" s="22">
        <v>2015</v>
      </c>
      <c r="BC167" s="22">
        <v>2015</v>
      </c>
      <c r="BD167" s="22">
        <v>2014</v>
      </c>
      <c r="BE167" s="22">
        <v>2014</v>
      </c>
      <c r="BF167" s="10"/>
    </row>
    <row r="168" spans="1:58" x14ac:dyDescent="0.35">
      <c r="A168" s="16" t="s">
        <v>10142</v>
      </c>
      <c r="B168" s="11" t="s">
        <v>10143</v>
      </c>
      <c r="C168" s="20">
        <v>2014</v>
      </c>
      <c r="D168" s="20">
        <v>2014</v>
      </c>
      <c r="E168" s="20">
        <v>2014</v>
      </c>
      <c r="F168" s="20">
        <v>2014</v>
      </c>
      <c r="G168" s="20">
        <v>2014</v>
      </c>
      <c r="H168" s="20">
        <v>2014</v>
      </c>
      <c r="I168" s="20">
        <v>2014</v>
      </c>
      <c r="J168" s="20">
        <v>2015</v>
      </c>
      <c r="K168" s="20">
        <v>2015</v>
      </c>
      <c r="L168" s="20">
        <v>2015</v>
      </c>
      <c r="M168" s="22">
        <v>2016</v>
      </c>
      <c r="N168" s="22">
        <v>2016</v>
      </c>
      <c r="O168" s="22">
        <v>2015</v>
      </c>
      <c r="P168" s="22">
        <v>2015</v>
      </c>
      <c r="Q168" s="22">
        <v>2014</v>
      </c>
      <c r="R168" s="22" t="s">
        <v>17</v>
      </c>
      <c r="S168" s="22">
        <v>2016</v>
      </c>
      <c r="T168" s="22">
        <v>2013</v>
      </c>
      <c r="U168" s="22">
        <v>2014</v>
      </c>
      <c r="V168" s="22" t="s">
        <v>17</v>
      </c>
      <c r="W168" s="22">
        <v>2015</v>
      </c>
      <c r="X168" s="22" t="s">
        <v>17</v>
      </c>
      <c r="Y168" s="22">
        <v>2012</v>
      </c>
      <c r="Z168" s="22">
        <v>2014</v>
      </c>
      <c r="AA168" s="22">
        <v>2014</v>
      </c>
      <c r="AB168" s="22">
        <v>2013</v>
      </c>
      <c r="AC168" s="22">
        <v>2014</v>
      </c>
      <c r="AD168" s="22">
        <v>2015</v>
      </c>
      <c r="AE168" s="22" t="s">
        <v>17</v>
      </c>
      <c r="AF168" s="22">
        <v>2014</v>
      </c>
      <c r="AG168" s="21">
        <v>2012</v>
      </c>
      <c r="AH168" s="22">
        <v>2014</v>
      </c>
      <c r="AI168" s="22">
        <v>2015</v>
      </c>
      <c r="AJ168" s="22">
        <v>2016</v>
      </c>
      <c r="AK168" s="23" t="s">
        <v>17</v>
      </c>
      <c r="AL168" s="23">
        <v>2015</v>
      </c>
      <c r="AM168" s="22">
        <v>2015</v>
      </c>
      <c r="AN168" s="22">
        <v>2014</v>
      </c>
      <c r="AO168" s="22">
        <v>2014</v>
      </c>
      <c r="AP168" s="22">
        <v>2014</v>
      </c>
      <c r="AQ168" s="22">
        <v>2014</v>
      </c>
      <c r="AR168" s="22">
        <v>2015</v>
      </c>
      <c r="AS168" s="22">
        <v>2014</v>
      </c>
      <c r="AT168" s="22">
        <v>2015</v>
      </c>
      <c r="AU168" s="22">
        <v>2012</v>
      </c>
      <c r="AV168" s="22" t="s">
        <v>17</v>
      </c>
      <c r="AW168" s="22">
        <v>2014</v>
      </c>
      <c r="AX168" s="22">
        <v>2014</v>
      </c>
      <c r="AY168" s="22">
        <v>2014</v>
      </c>
      <c r="AZ168" s="22">
        <v>2015</v>
      </c>
      <c r="BA168" s="22">
        <v>2015</v>
      </c>
      <c r="BB168" s="22">
        <v>2015</v>
      </c>
      <c r="BC168" s="22">
        <v>2015</v>
      </c>
      <c r="BD168" s="22">
        <v>2014</v>
      </c>
      <c r="BE168" s="22">
        <v>2014</v>
      </c>
      <c r="BF168" s="10"/>
    </row>
    <row r="169" spans="1:58" x14ac:dyDescent="0.35">
      <c r="A169" s="16" t="s">
        <v>4213</v>
      </c>
      <c r="B169" s="11" t="s">
        <v>10376</v>
      </c>
      <c r="C169" s="20">
        <v>2014</v>
      </c>
      <c r="D169" s="20">
        <v>2014</v>
      </c>
      <c r="E169" s="20">
        <v>2014</v>
      </c>
      <c r="F169" s="20">
        <v>2014</v>
      </c>
      <c r="G169" s="20">
        <v>2014</v>
      </c>
      <c r="H169" s="20">
        <v>2014</v>
      </c>
      <c r="I169" s="20">
        <v>2014</v>
      </c>
      <c r="J169" s="20">
        <v>2015</v>
      </c>
      <c r="K169" s="20">
        <v>2015</v>
      </c>
      <c r="L169" s="20">
        <v>2015</v>
      </c>
      <c r="M169" s="22">
        <v>2016</v>
      </c>
      <c r="N169" s="22">
        <v>2016</v>
      </c>
      <c r="O169" s="22">
        <v>2015</v>
      </c>
      <c r="P169" s="22">
        <v>2015</v>
      </c>
      <c r="Q169" s="22">
        <v>2014</v>
      </c>
      <c r="R169" s="22">
        <v>2009</v>
      </c>
      <c r="S169" s="22">
        <v>2016</v>
      </c>
      <c r="T169" s="22">
        <v>2013</v>
      </c>
      <c r="U169" s="22">
        <v>2014</v>
      </c>
      <c r="V169" s="22" t="s">
        <v>17</v>
      </c>
      <c r="W169" s="22">
        <v>2015</v>
      </c>
      <c r="X169" s="22">
        <v>2009</v>
      </c>
      <c r="Y169" s="22">
        <v>2010</v>
      </c>
      <c r="Z169" s="22">
        <v>2014</v>
      </c>
      <c r="AA169" s="22">
        <v>2014</v>
      </c>
      <c r="AB169" s="22">
        <v>2014</v>
      </c>
      <c r="AC169" s="22">
        <v>2014</v>
      </c>
      <c r="AD169" s="22">
        <v>2015</v>
      </c>
      <c r="AE169" s="22" t="s">
        <v>17</v>
      </c>
      <c r="AF169" s="22">
        <v>2014</v>
      </c>
      <c r="AG169" s="21">
        <v>2004</v>
      </c>
      <c r="AH169" s="22">
        <v>2014</v>
      </c>
      <c r="AI169" s="22">
        <v>2015</v>
      </c>
      <c r="AJ169" s="22">
        <v>2016</v>
      </c>
      <c r="AK169" s="23">
        <v>2015</v>
      </c>
      <c r="AL169" s="23">
        <v>2015</v>
      </c>
      <c r="AM169" s="22">
        <v>2015</v>
      </c>
      <c r="AN169" s="22">
        <v>2014</v>
      </c>
      <c r="AO169" s="22">
        <v>2014</v>
      </c>
      <c r="AP169" s="22" t="s">
        <v>17</v>
      </c>
      <c r="AQ169" s="22" t="s">
        <v>17</v>
      </c>
      <c r="AR169" s="22">
        <v>2009</v>
      </c>
      <c r="AS169" s="22">
        <v>2014</v>
      </c>
      <c r="AT169" s="22">
        <v>2015</v>
      </c>
      <c r="AU169" s="22">
        <v>2012</v>
      </c>
      <c r="AV169" s="22">
        <v>2013</v>
      </c>
      <c r="AW169" s="22">
        <v>2014</v>
      </c>
      <c r="AX169" s="22">
        <v>2014</v>
      </c>
      <c r="AY169" s="22">
        <v>2014</v>
      </c>
      <c r="AZ169" s="22">
        <v>2015</v>
      </c>
      <c r="BA169" s="22">
        <v>2015</v>
      </c>
      <c r="BB169" s="22" t="s">
        <v>17</v>
      </c>
      <c r="BC169" s="22">
        <v>2015</v>
      </c>
      <c r="BD169" s="22">
        <v>2014</v>
      </c>
      <c r="BE169" s="22">
        <v>2014</v>
      </c>
      <c r="BF169" s="10"/>
    </row>
    <row r="170" spans="1:58" x14ac:dyDescent="0.35">
      <c r="A170" s="16" t="s">
        <v>10380</v>
      </c>
      <c r="B170" s="11" t="s">
        <v>10381</v>
      </c>
      <c r="C170" s="20">
        <v>2014</v>
      </c>
      <c r="D170" s="20">
        <v>2014</v>
      </c>
      <c r="E170" s="20">
        <v>2014</v>
      </c>
      <c r="F170" s="20">
        <v>2014</v>
      </c>
      <c r="G170" s="20">
        <v>2014</v>
      </c>
      <c r="H170" s="20">
        <v>2014</v>
      </c>
      <c r="I170" s="20">
        <v>2014</v>
      </c>
      <c r="J170" s="20">
        <v>2015</v>
      </c>
      <c r="K170" s="20">
        <v>2015</v>
      </c>
      <c r="L170" s="20">
        <v>2015</v>
      </c>
      <c r="M170" s="22">
        <v>2016</v>
      </c>
      <c r="N170" s="22">
        <v>2016</v>
      </c>
      <c r="O170" s="22">
        <v>2015</v>
      </c>
      <c r="P170" s="22">
        <v>2015</v>
      </c>
      <c r="Q170" s="22">
        <v>2014</v>
      </c>
      <c r="R170" s="22">
        <v>2012</v>
      </c>
      <c r="S170" s="22">
        <v>2016</v>
      </c>
      <c r="T170" s="22">
        <v>2013</v>
      </c>
      <c r="U170" s="22">
        <v>2014</v>
      </c>
      <c r="V170" s="22">
        <v>2014</v>
      </c>
      <c r="W170" s="22">
        <v>2015</v>
      </c>
      <c r="X170" s="22">
        <v>2012</v>
      </c>
      <c r="Y170" s="22">
        <v>2013</v>
      </c>
      <c r="Z170" s="22">
        <v>2014</v>
      </c>
      <c r="AA170" s="22">
        <v>2014</v>
      </c>
      <c r="AB170" s="22">
        <v>2014</v>
      </c>
      <c r="AC170" s="22">
        <v>2014</v>
      </c>
      <c r="AD170" s="22">
        <v>2015</v>
      </c>
      <c r="AE170" s="22">
        <v>2012</v>
      </c>
      <c r="AF170" s="22">
        <v>2014</v>
      </c>
      <c r="AG170" s="21">
        <v>2009</v>
      </c>
      <c r="AH170" s="22">
        <v>2014</v>
      </c>
      <c r="AI170" s="22">
        <v>2015</v>
      </c>
      <c r="AJ170" s="22">
        <v>2016</v>
      </c>
      <c r="AK170" s="23" t="s">
        <v>17</v>
      </c>
      <c r="AL170" s="23">
        <v>2015</v>
      </c>
      <c r="AM170" s="22">
        <v>2015</v>
      </c>
      <c r="AN170" s="22">
        <v>2014</v>
      </c>
      <c r="AO170" s="22">
        <v>2014</v>
      </c>
      <c r="AP170" s="22" t="s">
        <v>17</v>
      </c>
      <c r="AQ170" s="22" t="s">
        <v>17</v>
      </c>
      <c r="AR170" s="22">
        <v>2009</v>
      </c>
      <c r="AS170" s="22">
        <v>2014</v>
      </c>
      <c r="AT170" s="22">
        <v>2015</v>
      </c>
      <c r="AU170" s="22">
        <v>2012</v>
      </c>
      <c r="AV170" s="22">
        <v>2013</v>
      </c>
      <c r="AW170" s="22">
        <v>2014</v>
      </c>
      <c r="AX170" s="22">
        <v>2014</v>
      </c>
      <c r="AY170" s="22">
        <v>2014</v>
      </c>
      <c r="AZ170" s="22">
        <v>2015</v>
      </c>
      <c r="BA170" s="22">
        <v>2015</v>
      </c>
      <c r="BB170" s="22">
        <v>2015</v>
      </c>
      <c r="BC170" s="22">
        <v>2015</v>
      </c>
      <c r="BD170" s="22">
        <v>2014</v>
      </c>
      <c r="BE170" s="22">
        <v>2014</v>
      </c>
      <c r="BF170" s="10"/>
    </row>
    <row r="171" spans="1:58" x14ac:dyDescent="0.35">
      <c r="A171" s="16" t="s">
        <v>61</v>
      </c>
      <c r="B171" s="11" t="s">
        <v>10394</v>
      </c>
      <c r="C171" s="20">
        <v>2014</v>
      </c>
      <c r="D171" s="20">
        <v>2014</v>
      </c>
      <c r="E171" s="20">
        <v>2014</v>
      </c>
      <c r="F171" s="20">
        <v>2014</v>
      </c>
      <c r="G171" s="20">
        <v>2014</v>
      </c>
      <c r="H171" s="20">
        <v>2014</v>
      </c>
      <c r="I171" s="20">
        <v>2014</v>
      </c>
      <c r="J171" s="20">
        <v>2015</v>
      </c>
      <c r="K171" s="20">
        <v>2015</v>
      </c>
      <c r="L171" s="20">
        <v>2015</v>
      </c>
      <c r="M171" s="22">
        <v>2016</v>
      </c>
      <c r="N171" s="22">
        <v>2016</v>
      </c>
      <c r="O171" s="22">
        <v>2015</v>
      </c>
      <c r="P171" s="22">
        <v>2015</v>
      </c>
      <c r="Q171" s="22">
        <v>2014</v>
      </c>
      <c r="R171" s="22">
        <v>2010</v>
      </c>
      <c r="S171" s="22">
        <v>2016</v>
      </c>
      <c r="T171" s="22">
        <v>2013</v>
      </c>
      <c r="U171" s="22">
        <v>2014</v>
      </c>
      <c r="V171" s="22">
        <v>2014</v>
      </c>
      <c r="W171" s="22">
        <v>2015</v>
      </c>
      <c r="X171" s="22">
        <v>2011</v>
      </c>
      <c r="Y171" s="22">
        <v>2012</v>
      </c>
      <c r="Z171" s="22">
        <v>2014</v>
      </c>
      <c r="AA171" s="22">
        <v>2014</v>
      </c>
      <c r="AB171" s="22">
        <v>2014</v>
      </c>
      <c r="AC171" s="22">
        <v>2014</v>
      </c>
      <c r="AD171" s="22">
        <v>2015</v>
      </c>
      <c r="AE171" s="22">
        <v>2012</v>
      </c>
      <c r="AF171" s="22">
        <v>2014</v>
      </c>
      <c r="AG171" s="21">
        <v>2012</v>
      </c>
      <c r="AH171" s="22">
        <v>2014</v>
      </c>
      <c r="AI171" s="22">
        <v>2015</v>
      </c>
      <c r="AJ171" s="22">
        <v>2016</v>
      </c>
      <c r="AK171" s="23" t="s">
        <v>17</v>
      </c>
      <c r="AL171" s="23">
        <v>2016</v>
      </c>
      <c r="AM171" s="22">
        <v>2015</v>
      </c>
      <c r="AN171" s="22">
        <v>2014</v>
      </c>
      <c r="AO171" s="22">
        <v>2014</v>
      </c>
      <c r="AP171" s="22">
        <v>2013</v>
      </c>
      <c r="AQ171" s="22">
        <v>2014</v>
      </c>
      <c r="AR171" s="22">
        <v>2015</v>
      </c>
      <c r="AS171" s="22">
        <v>2014</v>
      </c>
      <c r="AT171" s="22">
        <v>2015</v>
      </c>
      <c r="AU171" s="22">
        <v>2012</v>
      </c>
      <c r="AV171" s="22">
        <v>2012</v>
      </c>
      <c r="AW171" s="22">
        <v>2014</v>
      </c>
      <c r="AX171" s="22">
        <v>2014</v>
      </c>
      <c r="AY171" s="22">
        <v>2014</v>
      </c>
      <c r="AZ171" s="22">
        <v>2015</v>
      </c>
      <c r="BA171" s="22">
        <v>2015</v>
      </c>
      <c r="BB171" s="22">
        <v>2015</v>
      </c>
      <c r="BC171" s="22">
        <v>2015</v>
      </c>
      <c r="BD171" s="22">
        <v>2014</v>
      </c>
      <c r="BE171" s="22">
        <v>2014</v>
      </c>
      <c r="BF171" s="10"/>
    </row>
    <row r="172" spans="1:58" x14ac:dyDescent="0.35">
      <c r="A172" s="16" t="s">
        <v>3670</v>
      </c>
      <c r="B172" s="11" t="s">
        <v>10379</v>
      </c>
      <c r="C172" s="20">
        <v>2014</v>
      </c>
      <c r="D172" s="20">
        <v>2014</v>
      </c>
      <c r="E172" s="20">
        <v>2014</v>
      </c>
      <c r="F172" s="20">
        <v>2014</v>
      </c>
      <c r="G172" s="20">
        <v>2014</v>
      </c>
      <c r="H172" s="20">
        <v>2014</v>
      </c>
      <c r="I172" s="20">
        <v>2014</v>
      </c>
      <c r="J172" s="20">
        <v>2015</v>
      </c>
      <c r="K172" s="20">
        <v>2015</v>
      </c>
      <c r="L172" s="20">
        <v>2015</v>
      </c>
      <c r="M172" s="22">
        <v>2016</v>
      </c>
      <c r="N172" s="22">
        <v>2016</v>
      </c>
      <c r="O172" s="22">
        <v>2015</v>
      </c>
      <c r="P172" s="22">
        <v>2015</v>
      </c>
      <c r="Q172" s="22">
        <v>2014</v>
      </c>
      <c r="R172" s="22">
        <v>2006</v>
      </c>
      <c r="S172" s="22">
        <v>2016</v>
      </c>
      <c r="T172" s="22">
        <v>2013</v>
      </c>
      <c r="U172" s="22">
        <v>2014</v>
      </c>
      <c r="V172" s="22">
        <v>2014</v>
      </c>
      <c r="W172" s="22">
        <v>2015</v>
      </c>
      <c r="X172" s="22">
        <v>2012</v>
      </c>
      <c r="Y172" s="22">
        <v>2010</v>
      </c>
      <c r="Z172" s="22">
        <v>2014</v>
      </c>
      <c r="AA172" s="22">
        <v>2014</v>
      </c>
      <c r="AB172" s="22">
        <v>2014</v>
      </c>
      <c r="AC172" s="22">
        <v>2014</v>
      </c>
      <c r="AD172" s="22">
        <v>2015</v>
      </c>
      <c r="AE172" s="22">
        <v>2012</v>
      </c>
      <c r="AF172" s="22">
        <v>2014</v>
      </c>
      <c r="AG172" s="21">
        <v>2012</v>
      </c>
      <c r="AH172" s="22">
        <v>2014</v>
      </c>
      <c r="AI172" s="22">
        <v>2015</v>
      </c>
      <c r="AJ172" s="22">
        <v>2016</v>
      </c>
      <c r="AK172" s="23">
        <v>2015</v>
      </c>
      <c r="AL172" s="23">
        <v>2015</v>
      </c>
      <c r="AM172" s="22">
        <v>2015</v>
      </c>
      <c r="AN172" s="22">
        <v>2014</v>
      </c>
      <c r="AO172" s="22">
        <v>2014</v>
      </c>
      <c r="AP172" s="22">
        <v>2014</v>
      </c>
      <c r="AQ172" s="22">
        <v>2014</v>
      </c>
      <c r="AR172" s="22">
        <v>2015</v>
      </c>
      <c r="AS172" s="22">
        <v>2014</v>
      </c>
      <c r="AT172" s="22">
        <v>2015</v>
      </c>
      <c r="AU172" s="22">
        <v>2012</v>
      </c>
      <c r="AV172" s="22">
        <v>2010</v>
      </c>
      <c r="AW172" s="22">
        <v>2014</v>
      </c>
      <c r="AX172" s="22">
        <v>2014</v>
      </c>
      <c r="AY172" s="22">
        <v>2014</v>
      </c>
      <c r="AZ172" s="22">
        <v>2015</v>
      </c>
      <c r="BA172" s="22">
        <v>2015</v>
      </c>
      <c r="BB172" s="22">
        <v>2015</v>
      </c>
      <c r="BC172" s="22">
        <v>2015</v>
      </c>
      <c r="BD172" s="22">
        <v>2014</v>
      </c>
      <c r="BE172" s="22">
        <v>2014</v>
      </c>
      <c r="BF172" s="10"/>
    </row>
    <row r="173" spans="1:58" x14ac:dyDescent="0.35">
      <c r="A173" s="16" t="s">
        <v>11379</v>
      </c>
      <c r="B173" s="11" t="s">
        <v>10288</v>
      </c>
      <c r="C173" s="20">
        <v>2014</v>
      </c>
      <c r="D173" s="20">
        <v>2014</v>
      </c>
      <c r="E173" s="20">
        <v>2014</v>
      </c>
      <c r="F173" s="20">
        <v>2014</v>
      </c>
      <c r="G173" s="20">
        <v>2014</v>
      </c>
      <c r="H173" s="20">
        <v>2014</v>
      </c>
      <c r="I173" s="20">
        <v>2014</v>
      </c>
      <c r="J173" s="20">
        <v>2015</v>
      </c>
      <c r="K173" s="20">
        <v>2015</v>
      </c>
      <c r="L173" s="20">
        <v>2015</v>
      </c>
      <c r="M173" s="22">
        <v>2016</v>
      </c>
      <c r="N173" s="22">
        <v>2016</v>
      </c>
      <c r="O173" s="22">
        <v>2015</v>
      </c>
      <c r="P173" s="22">
        <v>2015</v>
      </c>
      <c r="Q173" s="22">
        <v>2014</v>
      </c>
      <c r="R173" s="22">
        <v>2011</v>
      </c>
      <c r="S173" s="22">
        <v>2016</v>
      </c>
      <c r="T173" s="22">
        <v>2013</v>
      </c>
      <c r="U173" s="22">
        <v>2014</v>
      </c>
      <c r="V173" s="22">
        <v>2014</v>
      </c>
      <c r="W173" s="22">
        <v>2015</v>
      </c>
      <c r="X173" s="22">
        <v>2011</v>
      </c>
      <c r="Y173" s="22">
        <v>2010</v>
      </c>
      <c r="Z173" s="22">
        <v>2014</v>
      </c>
      <c r="AA173" s="22">
        <v>2014</v>
      </c>
      <c r="AB173" s="22">
        <v>2013</v>
      </c>
      <c r="AC173" s="22">
        <v>2014</v>
      </c>
      <c r="AD173" s="22">
        <v>2015</v>
      </c>
      <c r="AE173" s="22" t="s">
        <v>17</v>
      </c>
      <c r="AF173" s="22">
        <v>2014</v>
      </c>
      <c r="AG173" s="21">
        <v>2008</v>
      </c>
      <c r="AH173" s="22">
        <v>2014</v>
      </c>
      <c r="AI173" s="22">
        <v>2015</v>
      </c>
      <c r="AJ173" s="22">
        <v>2016</v>
      </c>
      <c r="AK173" s="23">
        <v>2015</v>
      </c>
      <c r="AL173" s="23">
        <v>2015</v>
      </c>
      <c r="AM173" s="22">
        <v>2015</v>
      </c>
      <c r="AN173" s="22">
        <v>2014</v>
      </c>
      <c r="AO173" s="22">
        <v>2014</v>
      </c>
      <c r="AP173" s="22">
        <v>2013</v>
      </c>
      <c r="AQ173" s="22">
        <v>2013</v>
      </c>
      <c r="AR173" s="22">
        <v>2015</v>
      </c>
      <c r="AS173" s="22">
        <v>2014</v>
      </c>
      <c r="AT173" s="22">
        <v>2015</v>
      </c>
      <c r="AU173" s="22">
        <v>2012</v>
      </c>
      <c r="AV173" s="22">
        <v>2013</v>
      </c>
      <c r="AW173" s="22">
        <v>2014</v>
      </c>
      <c r="AX173" s="22">
        <v>2014</v>
      </c>
      <c r="AY173" s="22">
        <v>2014</v>
      </c>
      <c r="AZ173" s="22">
        <v>2015</v>
      </c>
      <c r="BA173" s="22">
        <v>2015</v>
      </c>
      <c r="BB173" s="22">
        <v>2015</v>
      </c>
      <c r="BC173" s="22">
        <v>2015</v>
      </c>
      <c r="BD173" s="22">
        <v>2014</v>
      </c>
      <c r="BE173" s="22">
        <v>2014</v>
      </c>
      <c r="BF173" s="10"/>
    </row>
    <row r="174" spans="1:58" x14ac:dyDescent="0.35">
      <c r="A174" s="16" t="s">
        <v>11380</v>
      </c>
      <c r="B174" s="11" t="s">
        <v>10384</v>
      </c>
      <c r="C174" s="20">
        <v>2014</v>
      </c>
      <c r="D174" s="20">
        <v>2014</v>
      </c>
      <c r="E174" s="20">
        <v>2014</v>
      </c>
      <c r="F174" s="20">
        <v>2014</v>
      </c>
      <c r="G174" s="20">
        <v>2014</v>
      </c>
      <c r="H174" s="20">
        <v>2014</v>
      </c>
      <c r="I174" s="20">
        <v>2014</v>
      </c>
      <c r="J174" s="20">
        <v>2015</v>
      </c>
      <c r="K174" s="20">
        <v>2015</v>
      </c>
      <c r="L174" s="20">
        <v>2015</v>
      </c>
      <c r="M174" s="22">
        <v>2016</v>
      </c>
      <c r="N174" s="22">
        <v>2016</v>
      </c>
      <c r="O174" s="22">
        <v>2015</v>
      </c>
      <c r="P174" s="22">
        <v>2015</v>
      </c>
      <c r="Q174" s="22">
        <v>2014</v>
      </c>
      <c r="R174" s="22">
        <v>2010</v>
      </c>
      <c r="S174" s="22">
        <v>2016</v>
      </c>
      <c r="T174" s="22">
        <v>2013</v>
      </c>
      <c r="U174" s="22">
        <v>2014</v>
      </c>
      <c r="V174" s="22">
        <v>2014</v>
      </c>
      <c r="W174" s="22">
        <v>2015</v>
      </c>
      <c r="X174" s="22">
        <v>2009</v>
      </c>
      <c r="Y174" s="22">
        <v>2011</v>
      </c>
      <c r="Z174" s="22">
        <v>2014</v>
      </c>
      <c r="AA174" s="22">
        <v>2014</v>
      </c>
      <c r="AB174" s="22" t="s">
        <v>17</v>
      </c>
      <c r="AC174" s="22">
        <v>2014</v>
      </c>
      <c r="AD174" s="22">
        <v>2015</v>
      </c>
      <c r="AE174" s="22">
        <v>2012</v>
      </c>
      <c r="AF174" s="22" t="s">
        <v>17</v>
      </c>
      <c r="AG174" s="21">
        <v>2007</v>
      </c>
      <c r="AH174" s="22">
        <v>2014</v>
      </c>
      <c r="AI174" s="22">
        <v>2015</v>
      </c>
      <c r="AJ174" s="22">
        <v>2016</v>
      </c>
      <c r="AK174" s="23">
        <v>2015</v>
      </c>
      <c r="AL174" s="23">
        <v>2015</v>
      </c>
      <c r="AM174" s="22">
        <v>2015</v>
      </c>
      <c r="AN174" s="22">
        <v>2014</v>
      </c>
      <c r="AO174" s="22">
        <v>2014</v>
      </c>
      <c r="AP174" s="22" t="s">
        <v>17</v>
      </c>
      <c r="AQ174" s="22" t="s">
        <v>17</v>
      </c>
      <c r="AR174" s="22">
        <v>2009</v>
      </c>
      <c r="AS174" s="22">
        <v>2014</v>
      </c>
      <c r="AT174" s="22">
        <v>2015</v>
      </c>
      <c r="AU174" s="22">
        <v>2012</v>
      </c>
      <c r="AV174" s="22">
        <v>2010</v>
      </c>
      <c r="AW174" s="22">
        <v>2014</v>
      </c>
      <c r="AX174" s="22">
        <v>2014</v>
      </c>
      <c r="AY174" s="22">
        <v>2014</v>
      </c>
      <c r="AZ174" s="22">
        <v>2015</v>
      </c>
      <c r="BA174" s="22">
        <v>2015</v>
      </c>
      <c r="BB174" s="22">
        <v>2015</v>
      </c>
      <c r="BC174" s="22">
        <v>2015</v>
      </c>
      <c r="BD174" s="22">
        <v>2014</v>
      </c>
      <c r="BE174" s="22">
        <v>2014</v>
      </c>
      <c r="BF174" s="10"/>
    </row>
    <row r="175" spans="1:58" x14ac:dyDescent="0.35">
      <c r="A175" s="16" t="s">
        <v>1237</v>
      </c>
      <c r="B175" s="11" t="s">
        <v>10378</v>
      </c>
      <c r="C175" s="20">
        <v>2014</v>
      </c>
      <c r="D175" s="20">
        <v>2014</v>
      </c>
      <c r="E175" s="20">
        <v>2014</v>
      </c>
      <c r="F175" s="20">
        <v>2014</v>
      </c>
      <c r="G175" s="20">
        <v>2014</v>
      </c>
      <c r="H175" s="20">
        <v>2014</v>
      </c>
      <c r="I175" s="20">
        <v>2014</v>
      </c>
      <c r="J175" s="20">
        <v>2015</v>
      </c>
      <c r="K175" s="20">
        <v>2015</v>
      </c>
      <c r="L175" s="20">
        <v>2015</v>
      </c>
      <c r="M175" s="22">
        <v>2016</v>
      </c>
      <c r="N175" s="22">
        <v>2016</v>
      </c>
      <c r="O175" s="22">
        <v>2015</v>
      </c>
      <c r="P175" s="22">
        <v>2015</v>
      </c>
      <c r="Q175" s="22">
        <v>2014</v>
      </c>
      <c r="R175" s="22">
        <v>2014</v>
      </c>
      <c r="S175" s="22">
        <v>2016</v>
      </c>
      <c r="T175" s="22">
        <v>2013</v>
      </c>
      <c r="U175" s="22">
        <v>2014</v>
      </c>
      <c r="V175" s="22">
        <v>2014</v>
      </c>
      <c r="W175" s="22">
        <v>2015</v>
      </c>
      <c r="X175" s="22">
        <v>2014</v>
      </c>
      <c r="Y175" s="22">
        <v>2010</v>
      </c>
      <c r="Z175" s="22">
        <v>2014</v>
      </c>
      <c r="AA175" s="22">
        <v>2014</v>
      </c>
      <c r="AB175" s="22">
        <v>2014</v>
      </c>
      <c r="AC175" s="22">
        <v>2014</v>
      </c>
      <c r="AD175" s="22">
        <v>2015</v>
      </c>
      <c r="AE175" s="22">
        <v>2012</v>
      </c>
      <c r="AF175" s="22">
        <v>2014</v>
      </c>
      <c r="AG175" s="21">
        <v>2011</v>
      </c>
      <c r="AH175" s="22">
        <v>2014</v>
      </c>
      <c r="AI175" s="22">
        <v>2015</v>
      </c>
      <c r="AJ175" s="22">
        <v>2016</v>
      </c>
      <c r="AK175" s="23">
        <v>2015</v>
      </c>
      <c r="AL175" s="23">
        <v>2015</v>
      </c>
      <c r="AM175" s="22">
        <v>2015</v>
      </c>
      <c r="AN175" s="22">
        <v>2014</v>
      </c>
      <c r="AO175" s="22">
        <v>2014</v>
      </c>
      <c r="AP175" s="22">
        <v>2014</v>
      </c>
      <c r="AQ175" s="22">
        <v>2014</v>
      </c>
      <c r="AR175" s="22">
        <v>2015</v>
      </c>
      <c r="AS175" s="22">
        <v>2014</v>
      </c>
      <c r="AT175" s="22">
        <v>2015</v>
      </c>
      <c r="AU175" s="22">
        <v>2012</v>
      </c>
      <c r="AV175" s="22">
        <v>2011</v>
      </c>
      <c r="AW175" s="22">
        <v>2014</v>
      </c>
      <c r="AX175" s="22">
        <v>2014</v>
      </c>
      <c r="AY175" s="22">
        <v>2014</v>
      </c>
      <c r="AZ175" s="22">
        <v>2015</v>
      </c>
      <c r="BA175" s="22">
        <v>2015</v>
      </c>
      <c r="BB175" s="22">
        <v>2015</v>
      </c>
      <c r="BC175" s="22">
        <v>2015</v>
      </c>
      <c r="BD175" s="22">
        <v>2014</v>
      </c>
      <c r="BE175" s="22">
        <v>2014</v>
      </c>
      <c r="BF175" s="10"/>
    </row>
    <row r="176" spans="1:58" x14ac:dyDescent="0.35">
      <c r="A176" s="16" t="s">
        <v>10385</v>
      </c>
      <c r="B176" s="11" t="s">
        <v>10386</v>
      </c>
      <c r="C176" s="20">
        <v>2014</v>
      </c>
      <c r="D176" s="20">
        <v>2014</v>
      </c>
      <c r="E176" s="20">
        <v>2014</v>
      </c>
      <c r="F176" s="20">
        <v>2014</v>
      </c>
      <c r="G176" s="20">
        <v>2014</v>
      </c>
      <c r="H176" s="20">
        <v>2014</v>
      </c>
      <c r="I176" s="20">
        <v>2014</v>
      </c>
      <c r="J176" s="20">
        <v>2015</v>
      </c>
      <c r="K176" s="20">
        <v>2015</v>
      </c>
      <c r="L176" s="20">
        <v>2015</v>
      </c>
      <c r="M176" s="22">
        <v>2016</v>
      </c>
      <c r="N176" s="22">
        <v>2016</v>
      </c>
      <c r="O176" s="22">
        <v>2015</v>
      </c>
      <c r="P176" s="22">
        <v>2015</v>
      </c>
      <c r="Q176" s="22">
        <v>2014</v>
      </c>
      <c r="R176" s="22" t="s">
        <v>17</v>
      </c>
      <c r="S176" s="22">
        <v>2016</v>
      </c>
      <c r="T176" s="22">
        <v>2013</v>
      </c>
      <c r="U176" s="22">
        <v>2014</v>
      </c>
      <c r="V176" s="22">
        <v>2014</v>
      </c>
      <c r="W176" s="22">
        <v>2015</v>
      </c>
      <c r="X176" s="22">
        <v>2012</v>
      </c>
      <c r="Y176" s="22">
        <v>2010</v>
      </c>
      <c r="Z176" s="22">
        <v>2014</v>
      </c>
      <c r="AA176" s="22">
        <v>2014</v>
      </c>
      <c r="AB176" s="22" t="s">
        <v>17</v>
      </c>
      <c r="AC176" s="22">
        <v>2014</v>
      </c>
      <c r="AD176" s="22">
        <v>2015</v>
      </c>
      <c r="AE176" s="22" t="s">
        <v>17</v>
      </c>
      <c r="AF176" s="22">
        <v>2014</v>
      </c>
      <c r="AG176" s="21">
        <v>2009</v>
      </c>
      <c r="AH176" s="22">
        <v>2014</v>
      </c>
      <c r="AI176" s="22">
        <v>2015</v>
      </c>
      <c r="AJ176" s="22">
        <v>2016</v>
      </c>
      <c r="AK176" s="23" t="s">
        <v>17</v>
      </c>
      <c r="AL176" s="23">
        <v>2015</v>
      </c>
      <c r="AM176" s="22">
        <v>2015</v>
      </c>
      <c r="AN176" s="22">
        <v>2014</v>
      </c>
      <c r="AO176" s="22">
        <v>2014</v>
      </c>
      <c r="AP176" s="22" t="s">
        <v>17</v>
      </c>
      <c r="AQ176" s="22" t="s">
        <v>17</v>
      </c>
      <c r="AR176" s="22">
        <v>2011</v>
      </c>
      <c r="AS176" s="22">
        <v>2014</v>
      </c>
      <c r="AT176" s="22" t="s">
        <v>17</v>
      </c>
      <c r="AU176" s="22">
        <v>2012</v>
      </c>
      <c r="AV176" s="22">
        <v>2011</v>
      </c>
      <c r="AW176" s="22">
        <v>2014</v>
      </c>
      <c r="AX176" s="22">
        <v>2014</v>
      </c>
      <c r="AY176" s="22">
        <v>2014</v>
      </c>
      <c r="AZ176" s="22">
        <v>2015</v>
      </c>
      <c r="BA176" s="22">
        <v>2015</v>
      </c>
      <c r="BB176" s="22">
        <v>2014</v>
      </c>
      <c r="BC176" s="22">
        <v>2015</v>
      </c>
      <c r="BD176" s="22">
        <v>2014</v>
      </c>
      <c r="BE176" s="22">
        <v>2014</v>
      </c>
      <c r="BF176" s="10"/>
    </row>
    <row r="177" spans="1:58" x14ac:dyDescent="0.35">
      <c r="A177" s="16" t="s">
        <v>1147</v>
      </c>
      <c r="B177" s="11" t="s">
        <v>10387</v>
      </c>
      <c r="C177" s="20">
        <v>2014</v>
      </c>
      <c r="D177" s="20">
        <v>2014</v>
      </c>
      <c r="E177" s="20">
        <v>2014</v>
      </c>
      <c r="F177" s="20">
        <v>2014</v>
      </c>
      <c r="G177" s="20">
        <v>2014</v>
      </c>
      <c r="H177" s="20">
        <v>2014</v>
      </c>
      <c r="I177" s="20">
        <v>2014</v>
      </c>
      <c r="J177" s="20">
        <v>2015</v>
      </c>
      <c r="K177" s="20">
        <v>2015</v>
      </c>
      <c r="L177" s="20">
        <v>2015</v>
      </c>
      <c r="M177" s="22">
        <v>2016</v>
      </c>
      <c r="N177" s="22">
        <v>2016</v>
      </c>
      <c r="O177" s="22">
        <v>2015</v>
      </c>
      <c r="P177" s="22">
        <v>2015</v>
      </c>
      <c r="Q177" s="22">
        <v>2014</v>
      </c>
      <c r="R177" s="22">
        <v>2006</v>
      </c>
      <c r="S177" s="22">
        <v>2016</v>
      </c>
      <c r="T177" s="22">
        <v>2013</v>
      </c>
      <c r="U177" s="22">
        <v>2014</v>
      </c>
      <c r="V177" s="22" t="s">
        <v>17</v>
      </c>
      <c r="W177" s="22">
        <v>2015</v>
      </c>
      <c r="X177" s="22" t="s">
        <v>17</v>
      </c>
      <c r="Y177" s="22">
        <v>2010</v>
      </c>
      <c r="Z177" s="22">
        <v>2014</v>
      </c>
      <c r="AA177" s="22">
        <v>2014</v>
      </c>
      <c r="AB177" s="22">
        <v>2013</v>
      </c>
      <c r="AC177" s="22">
        <v>2014</v>
      </c>
      <c r="AD177" s="22">
        <v>2015</v>
      </c>
      <c r="AE177" s="22" t="s">
        <v>17</v>
      </c>
      <c r="AF177" s="22">
        <v>2014</v>
      </c>
      <c r="AG177" s="21" t="s">
        <v>17</v>
      </c>
      <c r="AH177" s="22">
        <v>2014</v>
      </c>
      <c r="AI177" s="22">
        <v>2015</v>
      </c>
      <c r="AJ177" s="22">
        <v>2016</v>
      </c>
      <c r="AK177" s="23" t="s">
        <v>17</v>
      </c>
      <c r="AL177" s="23">
        <v>2015</v>
      </c>
      <c r="AM177" s="22">
        <v>2015</v>
      </c>
      <c r="AN177" s="22">
        <v>2014</v>
      </c>
      <c r="AO177" s="22">
        <v>2014</v>
      </c>
      <c r="AP177" s="22">
        <v>2013</v>
      </c>
      <c r="AQ177" s="22">
        <v>2013</v>
      </c>
      <c r="AR177" s="22">
        <v>2011</v>
      </c>
      <c r="AS177" s="22">
        <v>2014</v>
      </c>
      <c r="AT177" s="22">
        <v>2015</v>
      </c>
      <c r="AU177" s="22">
        <v>2012</v>
      </c>
      <c r="AV177" s="22">
        <v>2013</v>
      </c>
      <c r="AW177" s="22">
        <v>2014</v>
      </c>
      <c r="AX177" s="22">
        <v>2014</v>
      </c>
      <c r="AY177" s="22">
        <v>2014</v>
      </c>
      <c r="AZ177" s="22">
        <v>2015</v>
      </c>
      <c r="BA177" s="22">
        <v>2015</v>
      </c>
      <c r="BB177" s="22">
        <v>2015</v>
      </c>
      <c r="BC177" s="22">
        <v>2015</v>
      </c>
      <c r="BD177" s="22">
        <v>2014</v>
      </c>
      <c r="BE177" s="22">
        <v>2014</v>
      </c>
      <c r="BF177" s="10"/>
    </row>
    <row r="178" spans="1:58" x14ac:dyDescent="0.35">
      <c r="A178" s="16" t="s">
        <v>4013</v>
      </c>
      <c r="B178" s="11" t="s">
        <v>10388</v>
      </c>
      <c r="C178" s="20">
        <v>2014</v>
      </c>
      <c r="D178" s="20">
        <v>2014</v>
      </c>
      <c r="E178" s="20">
        <v>2014</v>
      </c>
      <c r="F178" s="20">
        <v>2014</v>
      </c>
      <c r="G178" s="20">
        <v>2014</v>
      </c>
      <c r="H178" s="20">
        <v>2014</v>
      </c>
      <c r="I178" s="20">
        <v>2014</v>
      </c>
      <c r="J178" s="20">
        <v>2015</v>
      </c>
      <c r="K178" s="20">
        <v>2015</v>
      </c>
      <c r="L178" s="20">
        <v>2015</v>
      </c>
      <c r="M178" s="22">
        <v>2016</v>
      </c>
      <c r="N178" s="22">
        <v>2016</v>
      </c>
      <c r="O178" s="22">
        <v>2015</v>
      </c>
      <c r="P178" s="22">
        <v>2015</v>
      </c>
      <c r="Q178" s="22">
        <v>2014</v>
      </c>
      <c r="R178" s="22">
        <v>2012</v>
      </c>
      <c r="S178" s="22">
        <v>2016</v>
      </c>
      <c r="T178" s="22">
        <v>2013</v>
      </c>
      <c r="U178" s="22">
        <v>2014</v>
      </c>
      <c r="V178" s="22">
        <v>2014</v>
      </c>
      <c r="W178" s="22">
        <v>2015</v>
      </c>
      <c r="X178" s="22">
        <v>2012</v>
      </c>
      <c r="Y178" s="22">
        <v>2010</v>
      </c>
      <c r="Z178" s="22">
        <v>2014</v>
      </c>
      <c r="AA178" s="22">
        <v>2014</v>
      </c>
      <c r="AB178" s="22">
        <v>2014</v>
      </c>
      <c r="AC178" s="22">
        <v>2014</v>
      </c>
      <c r="AD178" s="22">
        <v>2015</v>
      </c>
      <c r="AE178" s="22" t="s">
        <v>17</v>
      </c>
      <c r="AF178" s="22">
        <v>2014</v>
      </c>
      <c r="AG178" s="21">
        <v>2010</v>
      </c>
      <c r="AH178" s="22">
        <v>2014</v>
      </c>
      <c r="AI178" s="22">
        <v>2015</v>
      </c>
      <c r="AJ178" s="22">
        <v>2016</v>
      </c>
      <c r="AK178" s="23" t="s">
        <v>17</v>
      </c>
      <c r="AL178" s="23">
        <v>2015</v>
      </c>
      <c r="AM178" s="22">
        <v>2015</v>
      </c>
      <c r="AN178" s="22">
        <v>2014</v>
      </c>
      <c r="AO178" s="22">
        <v>2014</v>
      </c>
      <c r="AP178" s="22">
        <v>2014</v>
      </c>
      <c r="AQ178" s="22">
        <v>2014</v>
      </c>
      <c r="AR178" s="22">
        <v>2011</v>
      </c>
      <c r="AS178" s="22">
        <v>2014</v>
      </c>
      <c r="AT178" s="22">
        <v>2015</v>
      </c>
      <c r="AU178" s="22">
        <v>2012</v>
      </c>
      <c r="AV178" s="22">
        <v>2011</v>
      </c>
      <c r="AW178" s="22">
        <v>2014</v>
      </c>
      <c r="AX178" s="22">
        <v>2014</v>
      </c>
      <c r="AY178" s="22">
        <v>2014</v>
      </c>
      <c r="AZ178" s="22">
        <v>2015</v>
      </c>
      <c r="BA178" s="22">
        <v>2015</v>
      </c>
      <c r="BB178" s="22">
        <v>2015</v>
      </c>
      <c r="BC178" s="22">
        <v>2015</v>
      </c>
      <c r="BD178" s="22">
        <v>2014</v>
      </c>
      <c r="BE178" s="22">
        <v>2014</v>
      </c>
      <c r="BF178" s="10"/>
    </row>
    <row r="179" spans="1:58" x14ac:dyDescent="0.35">
      <c r="A179" s="16" t="s">
        <v>11381</v>
      </c>
      <c r="B179" s="11" t="s">
        <v>10389</v>
      </c>
      <c r="C179" s="20">
        <v>2014</v>
      </c>
      <c r="D179" s="20">
        <v>2014</v>
      </c>
      <c r="E179" s="20">
        <v>2014</v>
      </c>
      <c r="F179" s="20">
        <v>2014</v>
      </c>
      <c r="G179" s="20">
        <v>2014</v>
      </c>
      <c r="H179" s="20">
        <v>2014</v>
      </c>
      <c r="I179" s="20">
        <v>2014</v>
      </c>
      <c r="J179" s="20">
        <v>2015</v>
      </c>
      <c r="K179" s="20">
        <v>2015</v>
      </c>
      <c r="L179" s="20">
        <v>2015</v>
      </c>
      <c r="M179" s="22">
        <v>2016</v>
      </c>
      <c r="N179" s="22">
        <v>2016</v>
      </c>
      <c r="O179" s="22">
        <v>2015</v>
      </c>
      <c r="P179" s="22">
        <v>2015</v>
      </c>
      <c r="Q179" s="22">
        <v>2014</v>
      </c>
      <c r="R179" s="22" t="s">
        <v>17</v>
      </c>
      <c r="S179" s="22">
        <v>2016</v>
      </c>
      <c r="T179" s="22">
        <v>2013</v>
      </c>
      <c r="U179" s="22">
        <v>2014</v>
      </c>
      <c r="V179" s="22">
        <v>2014</v>
      </c>
      <c r="W179" s="22">
        <v>2015</v>
      </c>
      <c r="X179" s="22">
        <v>2013</v>
      </c>
      <c r="Y179" s="22">
        <v>2011</v>
      </c>
      <c r="Z179" s="22">
        <v>2014</v>
      </c>
      <c r="AA179" s="22">
        <v>2014</v>
      </c>
      <c r="AB179" s="22" t="s">
        <v>17</v>
      </c>
      <c r="AC179" s="22">
        <v>2014</v>
      </c>
      <c r="AD179" s="22">
        <v>2015</v>
      </c>
      <c r="AE179" s="22">
        <v>2012</v>
      </c>
      <c r="AF179" s="22">
        <v>2014</v>
      </c>
      <c r="AG179" s="21">
        <v>2012</v>
      </c>
      <c r="AH179" s="22">
        <v>2014</v>
      </c>
      <c r="AI179" s="22">
        <v>2015</v>
      </c>
      <c r="AJ179" s="22">
        <v>2016</v>
      </c>
      <c r="AK179" s="23">
        <v>2015</v>
      </c>
      <c r="AL179" s="23">
        <v>2016</v>
      </c>
      <c r="AM179" s="22">
        <v>2015</v>
      </c>
      <c r="AN179" s="22">
        <v>2014</v>
      </c>
      <c r="AO179" s="22">
        <v>2014</v>
      </c>
      <c r="AP179" s="22">
        <v>2014</v>
      </c>
      <c r="AQ179" s="22">
        <v>2014</v>
      </c>
      <c r="AR179" s="22">
        <v>2015</v>
      </c>
      <c r="AS179" s="22">
        <v>2014</v>
      </c>
      <c r="AT179" s="22">
        <v>2015</v>
      </c>
      <c r="AU179" s="22">
        <v>2012</v>
      </c>
      <c r="AV179" s="22">
        <v>2013</v>
      </c>
      <c r="AW179" s="22">
        <v>2014</v>
      </c>
      <c r="AX179" s="22">
        <v>2014</v>
      </c>
      <c r="AY179" s="22">
        <v>2014</v>
      </c>
      <c r="AZ179" s="22">
        <v>2015</v>
      </c>
      <c r="BA179" s="22">
        <v>2015</v>
      </c>
      <c r="BB179" s="22">
        <v>2015</v>
      </c>
      <c r="BC179" s="22">
        <v>2015</v>
      </c>
      <c r="BD179" s="22">
        <v>2014</v>
      </c>
      <c r="BE179" s="22">
        <v>2014</v>
      </c>
      <c r="BF179" s="10"/>
    </row>
    <row r="180" spans="1:58" x14ac:dyDescent="0.35">
      <c r="A180" s="16" t="s">
        <v>10382</v>
      </c>
      <c r="B180" s="11" t="s">
        <v>10383</v>
      </c>
      <c r="C180" s="20">
        <v>2014</v>
      </c>
      <c r="D180" s="20">
        <v>2014</v>
      </c>
      <c r="E180" s="20">
        <v>2014</v>
      </c>
      <c r="F180" s="20">
        <v>2014</v>
      </c>
      <c r="G180" s="20">
        <v>2014</v>
      </c>
      <c r="H180" s="20">
        <v>2014</v>
      </c>
      <c r="I180" s="20">
        <v>2014</v>
      </c>
      <c r="J180" s="20">
        <v>2015</v>
      </c>
      <c r="K180" s="20">
        <v>2015</v>
      </c>
      <c r="L180" s="20">
        <v>2015</v>
      </c>
      <c r="M180" s="22">
        <v>2016</v>
      </c>
      <c r="N180" s="22">
        <v>2016</v>
      </c>
      <c r="O180" s="22">
        <v>2015</v>
      </c>
      <c r="P180" s="22">
        <v>2015</v>
      </c>
      <c r="Q180" s="22">
        <v>2014</v>
      </c>
      <c r="R180" s="22" t="s">
        <v>17</v>
      </c>
      <c r="S180" s="22">
        <v>2016</v>
      </c>
      <c r="T180" s="22">
        <v>2013</v>
      </c>
      <c r="U180" s="22">
        <v>2014</v>
      </c>
      <c r="V180" s="22">
        <v>2014</v>
      </c>
      <c r="W180" s="22">
        <v>2015</v>
      </c>
      <c r="X180" s="22" t="s">
        <v>17</v>
      </c>
      <c r="Y180" s="22">
        <v>2010</v>
      </c>
      <c r="Z180" s="22">
        <v>2014</v>
      </c>
      <c r="AA180" s="22">
        <v>2014</v>
      </c>
      <c r="AB180" s="22" t="s">
        <v>17</v>
      </c>
      <c r="AC180" s="22">
        <v>2014</v>
      </c>
      <c r="AD180" s="22">
        <v>2015</v>
      </c>
      <c r="AE180" s="22" t="s">
        <v>17</v>
      </c>
      <c r="AF180" s="22" t="s">
        <v>17</v>
      </c>
      <c r="AG180" s="21" t="s">
        <v>17</v>
      </c>
      <c r="AH180" s="22">
        <v>2014</v>
      </c>
      <c r="AI180" s="22">
        <v>2015</v>
      </c>
      <c r="AJ180" s="22">
        <v>2016</v>
      </c>
      <c r="AK180" s="23" t="s">
        <v>17</v>
      </c>
      <c r="AL180" s="23">
        <v>2015</v>
      </c>
      <c r="AM180" s="22">
        <v>2015</v>
      </c>
      <c r="AN180" s="22">
        <v>2014</v>
      </c>
      <c r="AO180" s="22">
        <v>2014</v>
      </c>
      <c r="AP180" s="22" t="s">
        <v>17</v>
      </c>
      <c r="AQ180" s="22" t="s">
        <v>17</v>
      </c>
      <c r="AR180" s="22" t="s">
        <v>17</v>
      </c>
      <c r="AS180" s="22">
        <v>2014</v>
      </c>
      <c r="AT180" s="22">
        <v>2015</v>
      </c>
      <c r="AU180" s="22">
        <v>2012</v>
      </c>
      <c r="AV180" s="22">
        <v>2013</v>
      </c>
      <c r="AW180" s="22">
        <v>2014</v>
      </c>
      <c r="AX180" s="22">
        <v>2014</v>
      </c>
      <c r="AY180" s="22">
        <v>2014</v>
      </c>
      <c r="AZ180" s="22">
        <v>2006</v>
      </c>
      <c r="BA180" s="22">
        <v>2006</v>
      </c>
      <c r="BB180" s="22">
        <v>2015</v>
      </c>
      <c r="BC180" s="22">
        <v>2015</v>
      </c>
      <c r="BD180" s="22">
        <v>2014</v>
      </c>
      <c r="BE180" s="22">
        <v>2014</v>
      </c>
      <c r="BF180" s="10"/>
    </row>
    <row r="181" spans="1:58" x14ac:dyDescent="0.35">
      <c r="A181" s="16" t="s">
        <v>10390</v>
      </c>
      <c r="B181" s="11" t="s">
        <v>10391</v>
      </c>
      <c r="C181" s="20">
        <v>2014</v>
      </c>
      <c r="D181" s="20">
        <v>2014</v>
      </c>
      <c r="E181" s="20">
        <v>2014</v>
      </c>
      <c r="F181" s="20">
        <v>2014</v>
      </c>
      <c r="G181" s="20">
        <v>2014</v>
      </c>
      <c r="H181" s="20">
        <v>2014</v>
      </c>
      <c r="I181" s="20">
        <v>2014</v>
      </c>
      <c r="J181" s="20">
        <v>2015</v>
      </c>
      <c r="K181" s="20">
        <v>2015</v>
      </c>
      <c r="L181" s="20">
        <v>2015</v>
      </c>
      <c r="M181" s="22">
        <v>2016</v>
      </c>
      <c r="N181" s="22">
        <v>2016</v>
      </c>
      <c r="O181" s="22">
        <v>2015</v>
      </c>
      <c r="P181" s="22">
        <v>2015</v>
      </c>
      <c r="Q181" s="22" t="s">
        <v>17</v>
      </c>
      <c r="R181" s="22" t="s">
        <v>17</v>
      </c>
      <c r="S181" s="22">
        <v>2016</v>
      </c>
      <c r="T181" s="22">
        <v>2013</v>
      </c>
      <c r="U181" s="22">
        <v>2014</v>
      </c>
      <c r="V181" s="22">
        <v>2014</v>
      </c>
      <c r="W181" s="22">
        <v>2015</v>
      </c>
      <c r="X181" s="22">
        <v>2007</v>
      </c>
      <c r="Y181" s="22">
        <v>2010</v>
      </c>
      <c r="Z181" s="22">
        <v>2014</v>
      </c>
      <c r="AA181" s="22">
        <v>2014</v>
      </c>
      <c r="AB181" s="22" t="s">
        <v>17</v>
      </c>
      <c r="AC181" s="22">
        <v>2014</v>
      </c>
      <c r="AD181" s="22">
        <v>2015</v>
      </c>
      <c r="AE181" s="22" t="s">
        <v>17</v>
      </c>
      <c r="AF181" s="22" t="s">
        <v>17</v>
      </c>
      <c r="AG181" s="21" t="s">
        <v>17</v>
      </c>
      <c r="AH181" s="22">
        <v>2014</v>
      </c>
      <c r="AI181" s="22">
        <v>2015</v>
      </c>
      <c r="AJ181" s="22">
        <v>2016</v>
      </c>
      <c r="AK181" s="23" t="s">
        <v>17</v>
      </c>
      <c r="AL181" s="23" t="s">
        <v>17</v>
      </c>
      <c r="AM181" s="22">
        <v>2015</v>
      </c>
      <c r="AN181" s="22">
        <v>2014</v>
      </c>
      <c r="AO181" s="22">
        <v>2014</v>
      </c>
      <c r="AP181" s="22" t="s">
        <v>17</v>
      </c>
      <c r="AQ181" s="22" t="s">
        <v>17</v>
      </c>
      <c r="AR181" s="22" t="s">
        <v>17</v>
      </c>
      <c r="AS181" s="22">
        <v>2014</v>
      </c>
      <c r="AT181" s="22" t="s">
        <v>17</v>
      </c>
      <c r="AU181" s="22">
        <v>2012</v>
      </c>
      <c r="AV181" s="22" t="s">
        <v>17</v>
      </c>
      <c r="AW181" s="22">
        <v>2013</v>
      </c>
      <c r="AX181" s="22">
        <v>2014</v>
      </c>
      <c r="AY181" s="22">
        <v>2014</v>
      </c>
      <c r="AZ181" s="22">
        <v>2013</v>
      </c>
      <c r="BA181" s="22">
        <v>2015</v>
      </c>
      <c r="BB181" s="22">
        <v>2014</v>
      </c>
      <c r="BC181" s="22">
        <v>2015</v>
      </c>
      <c r="BD181" s="22">
        <v>2014</v>
      </c>
      <c r="BE181" s="22">
        <v>2014</v>
      </c>
      <c r="BF181" s="10"/>
    </row>
    <row r="182" spans="1:58" x14ac:dyDescent="0.35">
      <c r="A182" s="16" t="s">
        <v>4349</v>
      </c>
      <c r="B182" s="11" t="s">
        <v>10395</v>
      </c>
      <c r="C182" s="20">
        <v>2014</v>
      </c>
      <c r="D182" s="20">
        <v>2014</v>
      </c>
      <c r="E182" s="20">
        <v>2014</v>
      </c>
      <c r="F182" s="20">
        <v>2014</v>
      </c>
      <c r="G182" s="20">
        <v>2014</v>
      </c>
      <c r="H182" s="20">
        <v>2014</v>
      </c>
      <c r="I182" s="20">
        <v>2014</v>
      </c>
      <c r="J182" s="20">
        <v>2015</v>
      </c>
      <c r="K182" s="20">
        <v>2015</v>
      </c>
      <c r="L182" s="20">
        <v>2015</v>
      </c>
      <c r="M182" s="22">
        <v>2016</v>
      </c>
      <c r="N182" s="22">
        <v>2016</v>
      </c>
      <c r="O182" s="22">
        <v>2015</v>
      </c>
      <c r="P182" s="22">
        <v>2015</v>
      </c>
      <c r="Q182" s="22">
        <v>2014</v>
      </c>
      <c r="R182" s="22">
        <v>2011</v>
      </c>
      <c r="S182" s="22">
        <v>2016</v>
      </c>
      <c r="T182" s="22">
        <v>2013</v>
      </c>
      <c r="U182" s="22">
        <v>2014</v>
      </c>
      <c r="V182" s="22">
        <v>2014</v>
      </c>
      <c r="W182" s="22">
        <v>2015</v>
      </c>
      <c r="X182" s="22">
        <v>2011</v>
      </c>
      <c r="Y182" s="22">
        <v>2010</v>
      </c>
      <c r="Z182" s="22">
        <v>2014</v>
      </c>
      <c r="AA182" s="22">
        <v>2014</v>
      </c>
      <c r="AB182" s="22">
        <v>2014</v>
      </c>
      <c r="AC182" s="22">
        <v>2014</v>
      </c>
      <c r="AD182" s="22">
        <v>2015</v>
      </c>
      <c r="AE182" s="22">
        <v>2012</v>
      </c>
      <c r="AF182" s="22">
        <v>2014</v>
      </c>
      <c r="AG182" s="21">
        <v>2012</v>
      </c>
      <c r="AH182" s="22">
        <v>2014</v>
      </c>
      <c r="AI182" s="22">
        <v>2015</v>
      </c>
      <c r="AJ182" s="22">
        <v>2016</v>
      </c>
      <c r="AK182" s="23">
        <v>2015</v>
      </c>
      <c r="AL182" s="23">
        <v>2016</v>
      </c>
      <c r="AM182" s="22">
        <v>2015</v>
      </c>
      <c r="AN182" s="22">
        <v>2014</v>
      </c>
      <c r="AO182" s="22">
        <v>2014</v>
      </c>
      <c r="AP182" s="22">
        <v>2013</v>
      </c>
      <c r="AQ182" s="22">
        <v>2014</v>
      </c>
      <c r="AR182" s="22" t="s">
        <v>17</v>
      </c>
      <c r="AS182" s="22">
        <v>2014</v>
      </c>
      <c r="AT182" s="22">
        <v>2015</v>
      </c>
      <c r="AU182" s="22">
        <v>2012</v>
      </c>
      <c r="AV182" s="22">
        <v>2012</v>
      </c>
      <c r="AW182" s="22">
        <v>2014</v>
      </c>
      <c r="AX182" s="22">
        <v>2014</v>
      </c>
      <c r="AY182" s="22">
        <v>2014</v>
      </c>
      <c r="AZ182" s="22">
        <v>2015</v>
      </c>
      <c r="BA182" s="22">
        <v>2015</v>
      </c>
      <c r="BB182" s="22">
        <v>2015</v>
      </c>
      <c r="BC182" s="22">
        <v>2015</v>
      </c>
      <c r="BD182" s="22">
        <v>2014</v>
      </c>
      <c r="BE182" s="22">
        <v>2014</v>
      </c>
      <c r="BF182" s="10"/>
    </row>
    <row r="183" spans="1:58" x14ac:dyDescent="0.35">
      <c r="A183" s="16" t="s">
        <v>3113</v>
      </c>
      <c r="B183" s="11" t="s">
        <v>10396</v>
      </c>
      <c r="C183" s="20">
        <v>2014</v>
      </c>
      <c r="D183" s="20">
        <v>2014</v>
      </c>
      <c r="E183" s="20">
        <v>2014</v>
      </c>
      <c r="F183" s="20">
        <v>2014</v>
      </c>
      <c r="G183" s="20">
        <v>2014</v>
      </c>
      <c r="H183" s="20">
        <v>2014</v>
      </c>
      <c r="I183" s="20">
        <v>2014</v>
      </c>
      <c r="J183" s="20">
        <v>2015</v>
      </c>
      <c r="K183" s="20">
        <v>2015</v>
      </c>
      <c r="L183" s="20">
        <v>2015</v>
      </c>
      <c r="M183" s="22">
        <v>2016</v>
      </c>
      <c r="N183" s="22">
        <v>2016</v>
      </c>
      <c r="O183" s="22">
        <v>2015</v>
      </c>
      <c r="P183" s="22">
        <v>2015</v>
      </c>
      <c r="Q183" s="22">
        <v>2014</v>
      </c>
      <c r="R183" s="22">
        <v>2012</v>
      </c>
      <c r="S183" s="22">
        <v>2016</v>
      </c>
      <c r="T183" s="22">
        <v>2013</v>
      </c>
      <c r="U183" s="22">
        <v>2014</v>
      </c>
      <c r="V183" s="22">
        <v>2014</v>
      </c>
      <c r="W183" s="22">
        <v>2015</v>
      </c>
      <c r="X183" s="22" t="s">
        <v>17</v>
      </c>
      <c r="Y183" s="22">
        <v>2013</v>
      </c>
      <c r="Z183" s="22">
        <v>2014</v>
      </c>
      <c r="AA183" s="22">
        <v>2014</v>
      </c>
      <c r="AB183" s="22">
        <v>2014</v>
      </c>
      <c r="AC183" s="22">
        <v>2014</v>
      </c>
      <c r="AD183" s="22">
        <v>2015</v>
      </c>
      <c r="AE183" s="22" t="s">
        <v>17</v>
      </c>
      <c r="AF183" s="22">
        <v>2014</v>
      </c>
      <c r="AG183" s="21">
        <v>2013</v>
      </c>
      <c r="AH183" s="22">
        <v>2014</v>
      </c>
      <c r="AI183" s="22">
        <v>2015</v>
      </c>
      <c r="AJ183" s="22">
        <v>2016</v>
      </c>
      <c r="AK183" s="23">
        <v>2015</v>
      </c>
      <c r="AL183" s="23">
        <v>2015</v>
      </c>
      <c r="AM183" s="22">
        <v>2015</v>
      </c>
      <c r="AN183" s="22">
        <v>2014</v>
      </c>
      <c r="AO183" s="22">
        <v>2014</v>
      </c>
      <c r="AP183" s="22">
        <v>2013</v>
      </c>
      <c r="AQ183" s="22">
        <v>2014</v>
      </c>
      <c r="AR183" s="22" t="s">
        <v>17</v>
      </c>
      <c r="AS183" s="22">
        <v>2014</v>
      </c>
      <c r="AT183" s="22">
        <v>2015</v>
      </c>
      <c r="AU183" s="22">
        <v>2012</v>
      </c>
      <c r="AV183" s="22">
        <v>2013</v>
      </c>
      <c r="AW183" s="22">
        <v>2014</v>
      </c>
      <c r="AX183" s="22">
        <v>2014</v>
      </c>
      <c r="AY183" s="22">
        <v>2014</v>
      </c>
      <c r="AZ183" s="22">
        <v>2015</v>
      </c>
      <c r="BA183" s="22">
        <v>2015</v>
      </c>
      <c r="BB183" s="22">
        <v>2015</v>
      </c>
      <c r="BC183" s="22">
        <v>2015</v>
      </c>
      <c r="BD183" s="22">
        <v>2014</v>
      </c>
      <c r="BE183" s="22">
        <v>2014</v>
      </c>
      <c r="BF183" s="10"/>
    </row>
    <row r="184" spans="1:58" x14ac:dyDescent="0.35">
      <c r="A184" s="16" t="s">
        <v>10095</v>
      </c>
      <c r="B184" s="11" t="s">
        <v>10096</v>
      </c>
      <c r="C184" s="20">
        <v>2014</v>
      </c>
      <c r="D184" s="20">
        <v>2014</v>
      </c>
      <c r="E184" s="20">
        <v>2014</v>
      </c>
      <c r="F184" s="20">
        <v>2014</v>
      </c>
      <c r="G184" s="20">
        <v>2014</v>
      </c>
      <c r="H184" s="20">
        <v>2014</v>
      </c>
      <c r="I184" s="20">
        <v>2014</v>
      </c>
      <c r="J184" s="20">
        <v>2015</v>
      </c>
      <c r="K184" s="20">
        <v>2015</v>
      </c>
      <c r="L184" s="20">
        <v>2015</v>
      </c>
      <c r="M184" s="22">
        <v>2016</v>
      </c>
      <c r="N184" s="22">
        <v>2016</v>
      </c>
      <c r="O184" s="22">
        <v>2015</v>
      </c>
      <c r="P184" s="22">
        <v>2015</v>
      </c>
      <c r="Q184" s="22">
        <v>2014</v>
      </c>
      <c r="R184" s="22" t="s">
        <v>17</v>
      </c>
      <c r="S184" s="22">
        <v>2016</v>
      </c>
      <c r="T184" s="22">
        <v>2013</v>
      </c>
      <c r="U184" s="22">
        <v>2014</v>
      </c>
      <c r="V184" s="22" t="s">
        <v>17</v>
      </c>
      <c r="W184" s="22">
        <v>2015</v>
      </c>
      <c r="X184" s="22" t="s">
        <v>17</v>
      </c>
      <c r="Y184" s="22">
        <v>2010</v>
      </c>
      <c r="Z184" s="22">
        <v>2014</v>
      </c>
      <c r="AA184" s="22">
        <v>2014</v>
      </c>
      <c r="AB184" s="22" t="s">
        <v>17</v>
      </c>
      <c r="AC184" s="22">
        <v>2014</v>
      </c>
      <c r="AD184" s="22">
        <v>2015</v>
      </c>
      <c r="AE184" s="22" t="s">
        <v>17</v>
      </c>
      <c r="AF184" s="22">
        <v>2014</v>
      </c>
      <c r="AG184" s="21" t="s">
        <v>17</v>
      </c>
      <c r="AH184" s="22">
        <v>2014</v>
      </c>
      <c r="AI184" s="22">
        <v>2015</v>
      </c>
      <c r="AJ184" s="22">
        <v>2016</v>
      </c>
      <c r="AK184" s="23" t="s">
        <v>17</v>
      </c>
      <c r="AL184" s="23">
        <v>2015</v>
      </c>
      <c r="AM184" s="22">
        <v>2015</v>
      </c>
      <c r="AN184" s="22">
        <v>2014</v>
      </c>
      <c r="AO184" s="22">
        <v>2014</v>
      </c>
      <c r="AP184" s="22" t="s">
        <v>17</v>
      </c>
      <c r="AQ184" s="22" t="s">
        <v>17</v>
      </c>
      <c r="AR184" s="22">
        <v>2015</v>
      </c>
      <c r="AS184" s="22">
        <v>2014</v>
      </c>
      <c r="AT184" s="22">
        <v>2015</v>
      </c>
      <c r="AU184" s="22">
        <v>2012</v>
      </c>
      <c r="AV184" s="22" t="s">
        <v>17</v>
      </c>
      <c r="AW184" s="22">
        <v>2014</v>
      </c>
      <c r="AX184" s="22">
        <v>2014</v>
      </c>
      <c r="AY184" s="22">
        <v>2014</v>
      </c>
      <c r="AZ184" s="22">
        <v>2015</v>
      </c>
      <c r="BA184" s="22">
        <v>2015</v>
      </c>
      <c r="BB184" s="22">
        <v>2015</v>
      </c>
      <c r="BC184" s="22">
        <v>2015</v>
      </c>
      <c r="BD184" s="22">
        <v>2014</v>
      </c>
      <c r="BE184" s="22">
        <v>2014</v>
      </c>
      <c r="BF184" s="10"/>
    </row>
    <row r="185" spans="1:58" x14ac:dyDescent="0.35">
      <c r="A185" s="16" t="s">
        <v>10194</v>
      </c>
      <c r="B185" s="11" t="s">
        <v>10195</v>
      </c>
      <c r="C185" s="20">
        <v>2014</v>
      </c>
      <c r="D185" s="20">
        <v>2014</v>
      </c>
      <c r="E185" s="20">
        <v>2014</v>
      </c>
      <c r="F185" s="20">
        <v>2014</v>
      </c>
      <c r="G185" s="20">
        <v>2014</v>
      </c>
      <c r="H185" s="20">
        <v>2014</v>
      </c>
      <c r="I185" s="20">
        <v>2014</v>
      </c>
      <c r="J185" s="20">
        <v>2015</v>
      </c>
      <c r="K185" s="20">
        <v>2015</v>
      </c>
      <c r="L185" s="20">
        <v>2015</v>
      </c>
      <c r="M185" s="22">
        <v>2016</v>
      </c>
      <c r="N185" s="22">
        <v>2016</v>
      </c>
      <c r="O185" s="22">
        <v>2015</v>
      </c>
      <c r="P185" s="22">
        <v>2015</v>
      </c>
      <c r="Q185" s="22">
        <v>2014</v>
      </c>
      <c r="R185" s="22" t="s">
        <v>17</v>
      </c>
      <c r="S185" s="22">
        <v>2016</v>
      </c>
      <c r="T185" s="22">
        <v>2013</v>
      </c>
      <c r="U185" s="22">
        <v>2014</v>
      </c>
      <c r="V185" s="22" t="s">
        <v>17</v>
      </c>
      <c r="W185" s="22">
        <v>2015</v>
      </c>
      <c r="X185" s="22" t="s">
        <v>17</v>
      </c>
      <c r="Y185" s="22">
        <v>2013</v>
      </c>
      <c r="Z185" s="22">
        <v>2014</v>
      </c>
      <c r="AA185" s="22">
        <v>2014</v>
      </c>
      <c r="AB185" s="22">
        <v>2013</v>
      </c>
      <c r="AC185" s="22">
        <v>2014</v>
      </c>
      <c r="AD185" s="22">
        <v>2015</v>
      </c>
      <c r="AE185" s="22" t="s">
        <v>17</v>
      </c>
      <c r="AF185" s="22">
        <v>2014</v>
      </c>
      <c r="AG185" s="21">
        <v>2012</v>
      </c>
      <c r="AH185" s="22">
        <v>2014</v>
      </c>
      <c r="AI185" s="22">
        <v>2015</v>
      </c>
      <c r="AJ185" s="22">
        <v>2016</v>
      </c>
      <c r="AK185" s="23" t="s">
        <v>17</v>
      </c>
      <c r="AL185" s="23">
        <v>2015</v>
      </c>
      <c r="AM185" s="22">
        <v>2015</v>
      </c>
      <c r="AN185" s="22">
        <v>2014</v>
      </c>
      <c r="AO185" s="22">
        <v>2014</v>
      </c>
      <c r="AP185" s="22">
        <v>2014</v>
      </c>
      <c r="AQ185" s="22">
        <v>2014</v>
      </c>
      <c r="AR185" s="22">
        <v>2015</v>
      </c>
      <c r="AS185" s="22">
        <v>2014</v>
      </c>
      <c r="AT185" s="22">
        <v>2015</v>
      </c>
      <c r="AU185" s="22">
        <v>2012</v>
      </c>
      <c r="AV185" s="22" t="s">
        <v>17</v>
      </c>
      <c r="AW185" s="22">
        <v>2014</v>
      </c>
      <c r="AX185" s="22">
        <v>2014</v>
      </c>
      <c r="AY185" s="22">
        <v>2014</v>
      </c>
      <c r="AZ185" s="22">
        <v>2015</v>
      </c>
      <c r="BA185" s="22">
        <v>2015</v>
      </c>
      <c r="BB185" s="22">
        <v>2015</v>
      </c>
      <c r="BC185" s="22">
        <v>2015</v>
      </c>
      <c r="BD185" s="22">
        <v>2014</v>
      </c>
      <c r="BE185" s="22">
        <v>2014</v>
      </c>
      <c r="BF185" s="10"/>
    </row>
    <row r="186" spans="1:58" x14ac:dyDescent="0.35">
      <c r="A186" s="16" t="s">
        <v>11382</v>
      </c>
      <c r="B186" s="11" t="s">
        <v>10400</v>
      </c>
      <c r="C186" s="20">
        <v>2014</v>
      </c>
      <c r="D186" s="20">
        <v>2014</v>
      </c>
      <c r="E186" s="20">
        <v>2014</v>
      </c>
      <c r="F186" s="20">
        <v>2014</v>
      </c>
      <c r="G186" s="20">
        <v>2014</v>
      </c>
      <c r="H186" s="20">
        <v>2014</v>
      </c>
      <c r="I186" s="20">
        <v>2014</v>
      </c>
      <c r="J186" s="20">
        <v>2015</v>
      </c>
      <c r="K186" s="20">
        <v>2015</v>
      </c>
      <c r="L186" s="20">
        <v>2015</v>
      </c>
      <c r="M186" s="22">
        <v>2016</v>
      </c>
      <c r="N186" s="22">
        <v>2016</v>
      </c>
      <c r="O186" s="22">
        <v>2015</v>
      </c>
      <c r="P186" s="22">
        <v>2015</v>
      </c>
      <c r="Q186" s="22">
        <v>2014</v>
      </c>
      <c r="R186" s="22" t="s">
        <v>17</v>
      </c>
      <c r="S186" s="22">
        <v>2016</v>
      </c>
      <c r="T186" s="22">
        <v>2013</v>
      </c>
      <c r="U186" s="22">
        <v>2014</v>
      </c>
      <c r="V186" s="22" t="s">
        <v>17</v>
      </c>
      <c r="W186" s="22">
        <v>2015</v>
      </c>
      <c r="X186" s="22">
        <v>2012</v>
      </c>
      <c r="Y186" s="22">
        <v>2011</v>
      </c>
      <c r="Z186" s="22">
        <v>2014</v>
      </c>
      <c r="AA186" s="22">
        <v>2014</v>
      </c>
      <c r="AB186" s="22" t="s">
        <v>17</v>
      </c>
      <c r="AC186" s="22">
        <v>2014</v>
      </c>
      <c r="AD186" s="22">
        <v>2015</v>
      </c>
      <c r="AE186" s="22" t="s">
        <v>17</v>
      </c>
      <c r="AF186" s="22">
        <v>2014</v>
      </c>
      <c r="AG186" s="21">
        <v>2013</v>
      </c>
      <c r="AH186" s="22">
        <v>2014</v>
      </c>
      <c r="AI186" s="22">
        <v>2015</v>
      </c>
      <c r="AJ186" s="22">
        <v>2016</v>
      </c>
      <c r="AK186" s="23" t="s">
        <v>17</v>
      </c>
      <c r="AL186" s="23">
        <v>2015</v>
      </c>
      <c r="AM186" s="22">
        <v>2015</v>
      </c>
      <c r="AN186" s="22">
        <v>2014</v>
      </c>
      <c r="AO186" s="22">
        <v>2014</v>
      </c>
      <c r="AP186" s="22">
        <v>2014</v>
      </c>
      <c r="AQ186" s="22">
        <v>2014</v>
      </c>
      <c r="AR186" s="22">
        <v>2011</v>
      </c>
      <c r="AS186" s="22">
        <v>2014</v>
      </c>
      <c r="AT186" s="22">
        <v>2015</v>
      </c>
      <c r="AU186" s="22">
        <v>2012</v>
      </c>
      <c r="AV186" s="22" t="s">
        <v>17</v>
      </c>
      <c r="AW186" s="22">
        <v>2014</v>
      </c>
      <c r="AX186" s="22">
        <v>2014</v>
      </c>
      <c r="AY186" s="22">
        <v>2013</v>
      </c>
      <c r="AZ186" s="22">
        <v>2015</v>
      </c>
      <c r="BA186" s="22">
        <v>2015</v>
      </c>
      <c r="BB186" s="22">
        <v>2015</v>
      </c>
      <c r="BC186" s="22">
        <v>2015</v>
      </c>
      <c r="BD186" s="22">
        <v>2014</v>
      </c>
      <c r="BE186" s="22">
        <v>2014</v>
      </c>
      <c r="BF186" s="10"/>
    </row>
    <row r="187" spans="1:58" x14ac:dyDescent="0.35">
      <c r="A187" s="16" t="s">
        <v>10397</v>
      </c>
      <c r="B187" s="11" t="s">
        <v>10398</v>
      </c>
      <c r="C187" s="20">
        <v>2014</v>
      </c>
      <c r="D187" s="20">
        <v>2014</v>
      </c>
      <c r="E187" s="20">
        <v>2014</v>
      </c>
      <c r="F187" s="20">
        <v>2014</v>
      </c>
      <c r="G187" s="20">
        <v>2014</v>
      </c>
      <c r="H187" s="20">
        <v>2014</v>
      </c>
      <c r="I187" s="20">
        <v>2014</v>
      </c>
      <c r="J187" s="20">
        <v>2015</v>
      </c>
      <c r="K187" s="20">
        <v>2015</v>
      </c>
      <c r="L187" s="20">
        <v>2015</v>
      </c>
      <c r="M187" s="22">
        <v>2016</v>
      </c>
      <c r="N187" s="22">
        <v>2016</v>
      </c>
      <c r="O187" s="22">
        <v>2015</v>
      </c>
      <c r="P187" s="22">
        <v>2015</v>
      </c>
      <c r="Q187" s="22">
        <v>2014</v>
      </c>
      <c r="R187" s="22" t="s">
        <v>17</v>
      </c>
      <c r="S187" s="22">
        <v>2016</v>
      </c>
      <c r="T187" s="22">
        <v>2013</v>
      </c>
      <c r="U187" s="22">
        <v>2014</v>
      </c>
      <c r="V187" s="22">
        <v>2014</v>
      </c>
      <c r="W187" s="22">
        <v>2015</v>
      </c>
      <c r="X187" s="22">
        <v>2011</v>
      </c>
      <c r="Y187" s="22">
        <v>2010</v>
      </c>
      <c r="Z187" s="22">
        <v>2014</v>
      </c>
      <c r="AA187" s="22">
        <v>2014</v>
      </c>
      <c r="AB187" s="22">
        <v>2014</v>
      </c>
      <c r="AC187" s="22">
        <v>2014</v>
      </c>
      <c r="AD187" s="22">
        <v>2015</v>
      </c>
      <c r="AE187" s="22" t="s">
        <v>17</v>
      </c>
      <c r="AF187" s="22">
        <v>2014</v>
      </c>
      <c r="AG187" s="21">
        <v>2013</v>
      </c>
      <c r="AH187" s="22">
        <v>2014</v>
      </c>
      <c r="AI187" s="22">
        <v>2015</v>
      </c>
      <c r="AJ187" s="22">
        <v>2016</v>
      </c>
      <c r="AK187" s="23" t="s">
        <v>17</v>
      </c>
      <c r="AL187" s="23">
        <v>2015</v>
      </c>
      <c r="AM187" s="22">
        <v>2015</v>
      </c>
      <c r="AN187" s="22">
        <v>2014</v>
      </c>
      <c r="AO187" s="22">
        <v>2014</v>
      </c>
      <c r="AP187" s="22">
        <v>2014</v>
      </c>
      <c r="AQ187" s="22">
        <v>2014</v>
      </c>
      <c r="AR187" s="22">
        <v>2011</v>
      </c>
      <c r="AS187" s="22">
        <v>2014</v>
      </c>
      <c r="AT187" s="22">
        <v>2015</v>
      </c>
      <c r="AU187" s="22">
        <v>2012</v>
      </c>
      <c r="AV187" s="22">
        <v>2013</v>
      </c>
      <c r="AW187" s="22">
        <v>2014</v>
      </c>
      <c r="AX187" s="22">
        <v>2014</v>
      </c>
      <c r="AY187" s="22">
        <v>2014</v>
      </c>
      <c r="AZ187" s="22">
        <v>2015</v>
      </c>
      <c r="BA187" s="22">
        <v>2015</v>
      </c>
      <c r="BB187" s="22">
        <v>2015</v>
      </c>
      <c r="BC187" s="22">
        <v>2015</v>
      </c>
      <c r="BD187" s="22">
        <v>2014</v>
      </c>
      <c r="BE187" s="22">
        <v>2014</v>
      </c>
      <c r="BF187" s="10"/>
    </row>
    <row r="188" spans="1:58" x14ac:dyDescent="0.35">
      <c r="A188" s="16" t="s">
        <v>10401</v>
      </c>
      <c r="B188" s="11" t="s">
        <v>10402</v>
      </c>
      <c r="C188" s="20">
        <v>2014</v>
      </c>
      <c r="D188" s="20">
        <v>2014</v>
      </c>
      <c r="E188" s="20">
        <v>2014</v>
      </c>
      <c r="F188" s="20">
        <v>2014</v>
      </c>
      <c r="G188" s="20">
        <v>2014</v>
      </c>
      <c r="H188" s="20">
        <v>2014</v>
      </c>
      <c r="I188" s="20">
        <v>2014</v>
      </c>
      <c r="J188" s="20">
        <v>2015</v>
      </c>
      <c r="K188" s="20">
        <v>2015</v>
      </c>
      <c r="L188" s="20">
        <v>2015</v>
      </c>
      <c r="M188" s="22">
        <v>2016</v>
      </c>
      <c r="N188" s="22">
        <v>2016</v>
      </c>
      <c r="O188" s="22">
        <v>2015</v>
      </c>
      <c r="P188" s="22">
        <v>2015</v>
      </c>
      <c r="Q188" s="22">
        <v>2014</v>
      </c>
      <c r="R188" s="22">
        <v>2006</v>
      </c>
      <c r="S188" s="22">
        <v>2016</v>
      </c>
      <c r="T188" s="22">
        <v>2013</v>
      </c>
      <c r="U188" s="22">
        <v>2014</v>
      </c>
      <c r="V188" s="22">
        <v>2014</v>
      </c>
      <c r="W188" s="22">
        <v>2015</v>
      </c>
      <c r="X188" s="22">
        <v>2006</v>
      </c>
      <c r="Y188" s="22">
        <v>2013</v>
      </c>
      <c r="Z188" s="22">
        <v>2014</v>
      </c>
      <c r="AA188" s="22">
        <v>2014</v>
      </c>
      <c r="AB188" s="22">
        <v>2014</v>
      </c>
      <c r="AC188" s="22">
        <v>2014</v>
      </c>
      <c r="AD188" s="22">
        <v>2015</v>
      </c>
      <c r="AE188" s="22" t="s">
        <v>17</v>
      </c>
      <c r="AF188" s="22" t="s">
        <v>17</v>
      </c>
      <c r="AG188" s="21">
        <v>2003</v>
      </c>
      <c r="AH188" s="22">
        <v>2014</v>
      </c>
      <c r="AI188" s="22">
        <v>2015</v>
      </c>
      <c r="AJ188" s="22">
        <v>2016</v>
      </c>
      <c r="AK188" s="23" t="s">
        <v>17</v>
      </c>
      <c r="AL188" s="23">
        <v>2015</v>
      </c>
      <c r="AM188" s="22">
        <v>2015</v>
      </c>
      <c r="AN188" s="22">
        <v>2014</v>
      </c>
      <c r="AO188" s="22">
        <v>2014</v>
      </c>
      <c r="AP188" s="22" t="s">
        <v>17</v>
      </c>
      <c r="AQ188" s="22" t="s">
        <v>17</v>
      </c>
      <c r="AR188" s="22">
        <v>2007</v>
      </c>
      <c r="AS188" s="22">
        <v>2014</v>
      </c>
      <c r="AT188" s="22">
        <v>2015</v>
      </c>
      <c r="AU188" s="22">
        <v>2012</v>
      </c>
      <c r="AV188" s="22">
        <v>2013</v>
      </c>
      <c r="AW188" s="22">
        <v>2014</v>
      </c>
      <c r="AX188" s="22">
        <v>2014</v>
      </c>
      <c r="AY188" s="22">
        <v>2014</v>
      </c>
      <c r="AZ188" s="22">
        <v>2015</v>
      </c>
      <c r="BA188" s="22">
        <v>2012</v>
      </c>
      <c r="BB188" s="22">
        <v>2015</v>
      </c>
      <c r="BC188" s="22">
        <v>2015</v>
      </c>
      <c r="BD188" s="22">
        <v>2014</v>
      </c>
      <c r="BE188" s="22">
        <v>2014</v>
      </c>
      <c r="BF188" s="10"/>
    </row>
    <row r="189" spans="1:58" x14ac:dyDescent="0.35">
      <c r="A189" s="16" t="s">
        <v>10409</v>
      </c>
      <c r="B189" s="11" t="s">
        <v>10410</v>
      </c>
      <c r="C189" s="20">
        <v>2014</v>
      </c>
      <c r="D189" s="20">
        <v>2014</v>
      </c>
      <c r="E189" s="20">
        <v>2014</v>
      </c>
      <c r="F189" s="20">
        <v>2014</v>
      </c>
      <c r="G189" s="20">
        <v>2014</v>
      </c>
      <c r="H189" s="20">
        <v>2014</v>
      </c>
      <c r="I189" s="20">
        <v>2014</v>
      </c>
      <c r="J189" s="20">
        <v>2015</v>
      </c>
      <c r="K189" s="20">
        <v>2015</v>
      </c>
      <c r="L189" s="20">
        <v>2015</v>
      </c>
      <c r="M189" s="22">
        <v>2016</v>
      </c>
      <c r="N189" s="22">
        <v>2016</v>
      </c>
      <c r="O189" s="22">
        <v>2015</v>
      </c>
      <c r="P189" s="22">
        <v>2015</v>
      </c>
      <c r="Q189" s="22">
        <v>2014</v>
      </c>
      <c r="R189" s="22">
        <v>2007</v>
      </c>
      <c r="S189" s="22">
        <v>2016</v>
      </c>
      <c r="T189" s="22">
        <v>2013</v>
      </c>
      <c r="U189" s="22">
        <v>2014</v>
      </c>
      <c r="V189" s="22">
        <v>2014</v>
      </c>
      <c r="W189" s="22">
        <v>2015</v>
      </c>
      <c r="X189" s="22">
        <v>2013</v>
      </c>
      <c r="Y189" s="22">
        <v>2010</v>
      </c>
      <c r="Z189" s="22">
        <v>2014</v>
      </c>
      <c r="AA189" s="22">
        <v>2014</v>
      </c>
      <c r="AB189" s="22" t="s">
        <v>17</v>
      </c>
      <c r="AC189" s="22">
        <v>2014</v>
      </c>
      <c r="AD189" s="22">
        <v>2015</v>
      </c>
      <c r="AE189" s="22">
        <v>2012</v>
      </c>
      <c r="AF189" s="22" t="s">
        <v>17</v>
      </c>
      <c r="AG189" s="21">
        <v>2010</v>
      </c>
      <c r="AH189" s="22">
        <v>2014</v>
      </c>
      <c r="AI189" s="22">
        <v>2015</v>
      </c>
      <c r="AJ189" s="22">
        <v>2016</v>
      </c>
      <c r="AK189" s="23" t="s">
        <v>17</v>
      </c>
      <c r="AL189" s="23">
        <v>2015</v>
      </c>
      <c r="AM189" s="22">
        <v>2015</v>
      </c>
      <c r="AN189" s="22">
        <v>2014</v>
      </c>
      <c r="AO189" s="22">
        <v>2014</v>
      </c>
      <c r="AP189" s="22" t="s">
        <v>17</v>
      </c>
      <c r="AQ189" s="22" t="s">
        <v>17</v>
      </c>
      <c r="AR189" s="22">
        <v>2011</v>
      </c>
      <c r="AS189" s="22">
        <v>2014</v>
      </c>
      <c r="AT189" s="22" t="s">
        <v>17</v>
      </c>
      <c r="AU189" s="22">
        <v>2012</v>
      </c>
      <c r="AV189" s="22">
        <v>2013</v>
      </c>
      <c r="AW189" s="22">
        <v>2014</v>
      </c>
      <c r="AX189" s="22">
        <v>2014</v>
      </c>
      <c r="AY189" s="22">
        <v>2014</v>
      </c>
      <c r="AZ189" s="22">
        <v>2015</v>
      </c>
      <c r="BA189" s="22">
        <v>2015</v>
      </c>
      <c r="BB189" s="22">
        <v>2014</v>
      </c>
      <c r="BC189" s="22">
        <v>2015</v>
      </c>
      <c r="BD189" s="22">
        <v>2014</v>
      </c>
      <c r="BE189" s="22">
        <v>2014</v>
      </c>
      <c r="BF189" s="10"/>
    </row>
    <row r="190" spans="1:58" x14ac:dyDescent="0.35">
      <c r="A190" s="16" t="s">
        <v>1172</v>
      </c>
      <c r="B190" s="11" t="s">
        <v>10405</v>
      </c>
      <c r="C190" s="20">
        <v>2014</v>
      </c>
      <c r="D190" s="20">
        <v>2014</v>
      </c>
      <c r="E190" s="20">
        <v>2014</v>
      </c>
      <c r="F190" s="20">
        <v>2014</v>
      </c>
      <c r="G190" s="20">
        <v>2014</v>
      </c>
      <c r="H190" s="20">
        <v>2014</v>
      </c>
      <c r="I190" s="20">
        <v>2014</v>
      </c>
      <c r="J190" s="20">
        <v>2015</v>
      </c>
      <c r="K190" s="20">
        <v>2015</v>
      </c>
      <c r="L190" s="20">
        <v>2015</v>
      </c>
      <c r="M190" s="22">
        <v>2016</v>
      </c>
      <c r="N190" s="22">
        <v>2016</v>
      </c>
      <c r="O190" s="22">
        <v>2015</v>
      </c>
      <c r="P190" s="22">
        <v>2015</v>
      </c>
      <c r="Q190" s="22">
        <v>2014</v>
      </c>
      <c r="R190" s="22" t="s">
        <v>17</v>
      </c>
      <c r="S190" s="22">
        <v>2016</v>
      </c>
      <c r="T190" s="22">
        <v>2013</v>
      </c>
      <c r="U190" s="22">
        <v>2014</v>
      </c>
      <c r="V190" s="22" t="s">
        <v>17</v>
      </c>
      <c r="W190" s="22">
        <v>2015</v>
      </c>
      <c r="X190" s="22">
        <v>2009</v>
      </c>
      <c r="Y190" s="22" t="s">
        <v>17</v>
      </c>
      <c r="Z190" s="22">
        <v>2014</v>
      </c>
      <c r="AA190" s="22">
        <v>2014</v>
      </c>
      <c r="AB190" s="22">
        <v>2014</v>
      </c>
      <c r="AC190" s="22">
        <v>2014</v>
      </c>
      <c r="AD190" s="22">
        <v>2015</v>
      </c>
      <c r="AE190" s="22">
        <v>2012</v>
      </c>
      <c r="AF190" s="22">
        <v>2014</v>
      </c>
      <c r="AG190" s="21">
        <v>2006</v>
      </c>
      <c r="AH190" s="22">
        <v>2014</v>
      </c>
      <c r="AI190" s="22">
        <v>2015</v>
      </c>
      <c r="AJ190" s="22">
        <v>2016</v>
      </c>
      <c r="AK190" s="23" t="s">
        <v>17</v>
      </c>
      <c r="AL190" s="23">
        <v>2015</v>
      </c>
      <c r="AM190" s="22">
        <v>2015</v>
      </c>
      <c r="AN190" s="22">
        <v>2014</v>
      </c>
      <c r="AO190" s="22">
        <v>2014</v>
      </c>
      <c r="AP190" s="22">
        <v>2014</v>
      </c>
      <c r="AQ190" s="22">
        <v>2014</v>
      </c>
      <c r="AR190" s="22">
        <v>2015</v>
      </c>
      <c r="AS190" s="22">
        <v>2014</v>
      </c>
      <c r="AT190" s="22">
        <v>2015</v>
      </c>
      <c r="AU190" s="22">
        <v>2012</v>
      </c>
      <c r="AV190" s="22">
        <v>2011</v>
      </c>
      <c r="AW190" s="22">
        <v>2014</v>
      </c>
      <c r="AX190" s="22">
        <v>2014</v>
      </c>
      <c r="AY190" s="22">
        <v>2014</v>
      </c>
      <c r="AZ190" s="22">
        <v>2015</v>
      </c>
      <c r="BA190" s="22">
        <v>2015</v>
      </c>
      <c r="BB190" s="22">
        <v>2013</v>
      </c>
      <c r="BC190" s="22">
        <v>2015</v>
      </c>
      <c r="BD190" s="22">
        <v>2014</v>
      </c>
      <c r="BE190" s="22">
        <v>2014</v>
      </c>
      <c r="BF190" s="10"/>
    </row>
    <row r="191" spans="1:58" x14ac:dyDescent="0.35">
      <c r="A191" s="16" t="s">
        <v>11383</v>
      </c>
      <c r="B191" s="11" t="s">
        <v>10408</v>
      </c>
      <c r="C191" s="20">
        <v>2014</v>
      </c>
      <c r="D191" s="20">
        <v>2014</v>
      </c>
      <c r="E191" s="20">
        <v>2014</v>
      </c>
      <c r="F191" s="20">
        <v>2014</v>
      </c>
      <c r="G191" s="20">
        <v>2014</v>
      </c>
      <c r="H191" s="20">
        <v>2014</v>
      </c>
      <c r="I191" s="20">
        <v>2014</v>
      </c>
      <c r="J191" s="20">
        <v>2015</v>
      </c>
      <c r="K191" s="20">
        <v>2015</v>
      </c>
      <c r="L191" s="20">
        <v>2015</v>
      </c>
      <c r="M191" s="22">
        <v>2016</v>
      </c>
      <c r="N191" s="22">
        <v>2016</v>
      </c>
      <c r="O191" s="22">
        <v>2015</v>
      </c>
      <c r="P191" s="22">
        <v>2015</v>
      </c>
      <c r="Q191" s="22">
        <v>2014</v>
      </c>
      <c r="R191" s="22">
        <v>2011</v>
      </c>
      <c r="S191" s="22">
        <v>2016</v>
      </c>
      <c r="T191" s="22">
        <v>2013</v>
      </c>
      <c r="U191" s="22">
        <v>2014</v>
      </c>
      <c r="V191" s="22">
        <v>2014</v>
      </c>
      <c r="W191" s="22">
        <v>2015</v>
      </c>
      <c r="X191" s="22">
        <v>2013</v>
      </c>
      <c r="Y191" s="22">
        <v>2013</v>
      </c>
      <c r="Z191" s="22">
        <v>2014</v>
      </c>
      <c r="AA191" s="22">
        <v>2014</v>
      </c>
      <c r="AB191" s="22">
        <v>2014</v>
      </c>
      <c r="AC191" s="22">
        <v>2014</v>
      </c>
      <c r="AD191" s="22">
        <v>2015</v>
      </c>
      <c r="AE191" s="22">
        <v>2012</v>
      </c>
      <c r="AF191" s="22">
        <v>2014</v>
      </c>
      <c r="AG191" s="21">
        <v>2012</v>
      </c>
      <c r="AH191" s="22">
        <v>2014</v>
      </c>
      <c r="AI191" s="22">
        <v>2015</v>
      </c>
      <c r="AJ191" s="22">
        <v>2016</v>
      </c>
      <c r="AK191" s="23" t="s">
        <v>17</v>
      </c>
      <c r="AL191" s="23">
        <v>2015</v>
      </c>
      <c r="AM191" s="22">
        <v>2015</v>
      </c>
      <c r="AN191" s="22">
        <v>2014</v>
      </c>
      <c r="AO191" s="22">
        <v>2014</v>
      </c>
      <c r="AP191" s="22" t="s">
        <v>17</v>
      </c>
      <c r="AQ191" s="22" t="s">
        <v>17</v>
      </c>
      <c r="AR191" s="22">
        <v>2015</v>
      </c>
      <c r="AS191" s="22">
        <v>2014</v>
      </c>
      <c r="AT191" s="22">
        <v>2015</v>
      </c>
      <c r="AU191" s="22">
        <v>2012</v>
      </c>
      <c r="AV191" s="22">
        <v>2009</v>
      </c>
      <c r="AW191" s="22">
        <v>2014</v>
      </c>
      <c r="AX191" s="22">
        <v>2014</v>
      </c>
      <c r="AY191" s="22">
        <v>2014</v>
      </c>
      <c r="AZ191" s="22">
        <v>2015</v>
      </c>
      <c r="BA191" s="22">
        <v>2015</v>
      </c>
      <c r="BB191" s="22">
        <v>2015</v>
      </c>
      <c r="BC191" s="22">
        <v>2015</v>
      </c>
      <c r="BD191" s="22">
        <v>2014</v>
      </c>
      <c r="BE191" s="22">
        <v>2014</v>
      </c>
      <c r="BF191" s="10"/>
    </row>
    <row r="192" spans="1:58" x14ac:dyDescent="0.35">
      <c r="A192" s="16" t="s">
        <v>53</v>
      </c>
      <c r="B192" s="11" t="s">
        <v>10413</v>
      </c>
      <c r="C192" s="20">
        <v>2014</v>
      </c>
      <c r="D192" s="20">
        <v>2014</v>
      </c>
      <c r="E192" s="20">
        <v>2014</v>
      </c>
      <c r="F192" s="20">
        <v>2014</v>
      </c>
      <c r="G192" s="20">
        <v>2014</v>
      </c>
      <c r="H192" s="20">
        <v>2014</v>
      </c>
      <c r="I192" s="20">
        <v>2014</v>
      </c>
      <c r="J192" s="20">
        <v>2015</v>
      </c>
      <c r="K192" s="20">
        <v>2015</v>
      </c>
      <c r="L192" s="20">
        <v>2015</v>
      </c>
      <c r="M192" s="22">
        <v>2016</v>
      </c>
      <c r="N192" s="22">
        <v>2016</v>
      </c>
      <c r="O192" s="22">
        <v>2015</v>
      </c>
      <c r="P192" s="22">
        <v>2015</v>
      </c>
      <c r="Q192" s="22">
        <v>2014</v>
      </c>
      <c r="R192" s="22">
        <v>2013</v>
      </c>
      <c r="S192" s="22">
        <v>2016</v>
      </c>
      <c r="T192" s="22">
        <v>2013</v>
      </c>
      <c r="U192" s="22">
        <v>2014</v>
      </c>
      <c r="V192" s="22" t="s">
        <v>17</v>
      </c>
      <c r="W192" s="22">
        <v>2015</v>
      </c>
      <c r="X192" s="22">
        <v>2013</v>
      </c>
      <c r="Y192" s="22">
        <v>2010</v>
      </c>
      <c r="Z192" s="22">
        <v>2014</v>
      </c>
      <c r="AA192" s="22">
        <v>2014</v>
      </c>
      <c r="AB192" s="22">
        <v>2014</v>
      </c>
      <c r="AC192" s="22">
        <v>2014</v>
      </c>
      <c r="AD192" s="22">
        <v>2015</v>
      </c>
      <c r="AE192" s="22">
        <v>2012</v>
      </c>
      <c r="AF192" s="22">
        <v>2014</v>
      </c>
      <c r="AG192" s="21">
        <v>2005</v>
      </c>
      <c r="AH192" s="22">
        <v>2014</v>
      </c>
      <c r="AI192" s="22">
        <v>2015</v>
      </c>
      <c r="AJ192" s="22">
        <v>2016</v>
      </c>
      <c r="AK192" s="23">
        <v>2016</v>
      </c>
      <c r="AL192" s="23">
        <v>2016</v>
      </c>
      <c r="AM192" s="22">
        <v>2015</v>
      </c>
      <c r="AN192" s="22">
        <v>2014</v>
      </c>
      <c r="AO192" s="22">
        <v>2014</v>
      </c>
      <c r="AP192" s="22">
        <v>2013</v>
      </c>
      <c r="AQ192" s="22">
        <v>2013</v>
      </c>
      <c r="AR192" s="22">
        <v>2015</v>
      </c>
      <c r="AS192" s="22">
        <v>2014</v>
      </c>
      <c r="AT192" s="22">
        <v>2015</v>
      </c>
      <c r="AU192" s="22">
        <v>2012</v>
      </c>
      <c r="AV192" s="22">
        <v>2013</v>
      </c>
      <c r="AW192" s="22">
        <v>2014</v>
      </c>
      <c r="AX192" s="22">
        <v>2014</v>
      </c>
      <c r="AY192" s="22">
        <v>2014</v>
      </c>
      <c r="AZ192" s="22">
        <v>2012</v>
      </c>
      <c r="BA192" s="22">
        <v>2012</v>
      </c>
      <c r="BB192" s="22">
        <v>2013</v>
      </c>
      <c r="BC192" s="22">
        <v>2015</v>
      </c>
      <c r="BD192" s="22">
        <v>2014</v>
      </c>
      <c r="BE192" s="22">
        <v>2014</v>
      </c>
      <c r="BF192" s="10"/>
    </row>
    <row r="193" spans="1:58" x14ac:dyDescent="0.35">
      <c r="A193" s="16" t="s">
        <v>161</v>
      </c>
      <c r="B193" s="11" t="s">
        <v>10416</v>
      </c>
      <c r="C193" s="20">
        <v>2014</v>
      </c>
      <c r="D193" s="20">
        <v>2014</v>
      </c>
      <c r="E193" s="20">
        <v>2014</v>
      </c>
      <c r="F193" s="20">
        <v>2014</v>
      </c>
      <c r="G193" s="20">
        <v>2014</v>
      </c>
      <c r="H193" s="20">
        <v>2014</v>
      </c>
      <c r="I193" s="20">
        <v>2014</v>
      </c>
      <c r="J193" s="20">
        <v>2015</v>
      </c>
      <c r="K193" s="20">
        <v>2015</v>
      </c>
      <c r="L193" s="20">
        <v>2015</v>
      </c>
      <c r="M193" s="22">
        <v>2016</v>
      </c>
      <c r="N193" s="22">
        <v>2016</v>
      </c>
      <c r="O193" s="22">
        <v>2015</v>
      </c>
      <c r="P193" s="22">
        <v>2015</v>
      </c>
      <c r="Q193" s="22">
        <v>2014</v>
      </c>
      <c r="R193" s="22">
        <v>2014</v>
      </c>
      <c r="S193" s="22">
        <v>2016</v>
      </c>
      <c r="T193" s="22">
        <v>2013</v>
      </c>
      <c r="U193" s="22">
        <v>2014</v>
      </c>
      <c r="V193" s="22">
        <v>2014</v>
      </c>
      <c r="W193" s="22">
        <v>2015</v>
      </c>
      <c r="X193" s="22">
        <v>2013</v>
      </c>
      <c r="Y193" s="22">
        <v>2012</v>
      </c>
      <c r="Z193" s="22">
        <v>2014</v>
      </c>
      <c r="AA193" s="22">
        <v>2014</v>
      </c>
      <c r="AB193" s="22">
        <v>2014</v>
      </c>
      <c r="AC193" s="22">
        <v>2014</v>
      </c>
      <c r="AD193" s="22">
        <v>2015</v>
      </c>
      <c r="AE193" s="22">
        <v>2012</v>
      </c>
      <c r="AF193" s="22">
        <v>2014</v>
      </c>
      <c r="AG193" s="21">
        <v>2010</v>
      </c>
      <c r="AH193" s="22">
        <v>2014</v>
      </c>
      <c r="AI193" s="22">
        <v>2015</v>
      </c>
      <c r="AJ193" s="22">
        <v>2016</v>
      </c>
      <c r="AK193" s="23" t="s">
        <v>17</v>
      </c>
      <c r="AL193" s="23">
        <v>2015</v>
      </c>
      <c r="AM193" s="22">
        <v>2015</v>
      </c>
      <c r="AN193" s="22">
        <v>2014</v>
      </c>
      <c r="AO193" s="22">
        <v>2014</v>
      </c>
      <c r="AP193" s="22">
        <v>2013</v>
      </c>
      <c r="AQ193" s="22">
        <v>2013</v>
      </c>
      <c r="AR193" s="22">
        <v>2009</v>
      </c>
      <c r="AS193" s="22">
        <v>2014</v>
      </c>
      <c r="AT193" s="22">
        <v>2015</v>
      </c>
      <c r="AU193" s="22">
        <v>2012</v>
      </c>
      <c r="AV193" s="22">
        <v>2007</v>
      </c>
      <c r="AW193" s="22">
        <v>2014</v>
      </c>
      <c r="AX193" s="22">
        <v>2014</v>
      </c>
      <c r="AY193" s="22">
        <v>2014</v>
      </c>
      <c r="AZ193" s="22">
        <v>2015</v>
      </c>
      <c r="BA193" s="22">
        <v>2015</v>
      </c>
      <c r="BB193" s="22">
        <v>2015</v>
      </c>
      <c r="BC193" s="22">
        <v>2015</v>
      </c>
      <c r="BD193" s="22">
        <v>2014</v>
      </c>
      <c r="BE193" s="22">
        <v>2014</v>
      </c>
      <c r="BF193" s="10"/>
    </row>
    <row r="194" spans="1:58" x14ac:dyDescent="0.35">
      <c r="A194" s="16" t="s">
        <v>78</v>
      </c>
      <c r="B194" s="11" t="s">
        <v>10417</v>
      </c>
      <c r="C194" s="20">
        <v>2014</v>
      </c>
      <c r="D194" s="20">
        <v>2014</v>
      </c>
      <c r="E194" s="20">
        <v>2014</v>
      </c>
      <c r="F194" s="20">
        <v>2014</v>
      </c>
      <c r="G194" s="20">
        <v>2014</v>
      </c>
      <c r="H194" s="20">
        <v>2014</v>
      </c>
      <c r="I194" s="20">
        <v>2014</v>
      </c>
      <c r="J194" s="20">
        <v>2015</v>
      </c>
      <c r="K194" s="20">
        <v>2015</v>
      </c>
      <c r="L194" s="20">
        <v>2015</v>
      </c>
      <c r="M194" s="22">
        <v>2016</v>
      </c>
      <c r="N194" s="22">
        <v>2016</v>
      </c>
      <c r="O194" s="22">
        <v>2015</v>
      </c>
      <c r="P194" s="22">
        <v>2015</v>
      </c>
      <c r="Q194" s="22">
        <v>2014</v>
      </c>
      <c r="R194" s="22">
        <v>2014</v>
      </c>
      <c r="S194" s="22">
        <v>2016</v>
      </c>
      <c r="T194" s="22">
        <v>2013</v>
      </c>
      <c r="U194" s="22">
        <v>2014</v>
      </c>
      <c r="V194" s="22">
        <v>2014</v>
      </c>
      <c r="W194" s="22">
        <v>2015</v>
      </c>
      <c r="X194" s="22">
        <v>2014</v>
      </c>
      <c r="Y194" s="22">
        <v>2011</v>
      </c>
      <c r="Z194" s="22">
        <v>2014</v>
      </c>
      <c r="AA194" s="22">
        <v>2014</v>
      </c>
      <c r="AB194" s="22">
        <v>2014</v>
      </c>
      <c r="AC194" s="22">
        <v>2014</v>
      </c>
      <c r="AD194" s="22">
        <v>2015</v>
      </c>
      <c r="AE194" s="22">
        <v>2012</v>
      </c>
      <c r="AF194" s="22">
        <v>2014</v>
      </c>
      <c r="AG194" s="21" t="s">
        <v>17</v>
      </c>
      <c r="AH194" s="22">
        <v>2014</v>
      </c>
      <c r="AI194" s="22">
        <v>2015</v>
      </c>
      <c r="AJ194" s="22">
        <v>2016</v>
      </c>
      <c r="AK194" s="23">
        <v>2015</v>
      </c>
      <c r="AL194" s="23">
        <v>2015</v>
      </c>
      <c r="AM194" s="22">
        <v>2015</v>
      </c>
      <c r="AN194" s="22">
        <v>2014</v>
      </c>
      <c r="AO194" s="22">
        <v>2014</v>
      </c>
      <c r="AP194" s="22" t="s">
        <v>17</v>
      </c>
      <c r="AQ194" s="22" t="s">
        <v>17</v>
      </c>
      <c r="AR194" s="22">
        <v>2015</v>
      </c>
      <c r="AS194" s="22">
        <v>2014</v>
      </c>
      <c r="AT194" s="22">
        <v>2015</v>
      </c>
      <c r="AU194" s="22">
        <v>2012</v>
      </c>
      <c r="AV194" s="22">
        <v>2011</v>
      </c>
      <c r="AW194" s="22">
        <v>2014</v>
      </c>
      <c r="AX194" s="22">
        <v>2014</v>
      </c>
      <c r="AY194" s="22">
        <v>2014</v>
      </c>
      <c r="AZ194" s="22">
        <v>2015</v>
      </c>
      <c r="BA194" s="22">
        <v>2015</v>
      </c>
      <c r="BB194" s="22">
        <v>2015</v>
      </c>
      <c r="BC194" s="22">
        <v>2015</v>
      </c>
      <c r="BD194" s="22">
        <v>2014</v>
      </c>
      <c r="BE194" s="22">
        <v>2014</v>
      </c>
      <c r="BF194" s="10"/>
    </row>
  </sheetData>
  <mergeCells count="1">
    <mergeCell ref="A1:BE1"/>
  </mergeCells>
  <pageMargins left="0.7" right="0.7" top="0.75" bottom="0.75" header="0.3" footer="0.3"/>
  <pageSetup orientation="portrait"/>
  <drawing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2"/>
  <dimension ref="A1:BE193"/>
  <sheetViews>
    <sheetView workbookViewId="0"/>
  </sheetViews>
  <sheetFormatPr defaultColWidth="9.453125" defaultRowHeight="14.5" x14ac:dyDescent="0.35"/>
  <cols>
    <col min="2" max="52" width="5" bestFit="1" customWidth="1"/>
  </cols>
  <sheetData>
    <row r="1" spans="1:57" ht="276" customHeight="1" x14ac:dyDescent="0.35">
      <c r="A1" t="s">
        <v>9921</v>
      </c>
      <c r="B1" s="24" t="s">
        <v>11318</v>
      </c>
      <c r="C1" s="24" t="s">
        <v>11319</v>
      </c>
      <c r="D1" s="24" t="s">
        <v>11320</v>
      </c>
      <c r="E1" s="24" t="s">
        <v>11321</v>
      </c>
      <c r="F1" s="24" t="s">
        <v>11322</v>
      </c>
      <c r="G1" s="24" t="s">
        <v>11323</v>
      </c>
      <c r="H1" s="24" t="s">
        <v>11324</v>
      </c>
      <c r="I1" s="24" t="s">
        <v>11325</v>
      </c>
      <c r="J1" s="24" t="s">
        <v>11326</v>
      </c>
      <c r="K1" s="24" t="s">
        <v>11327</v>
      </c>
      <c r="L1" s="24" t="s">
        <v>11328</v>
      </c>
      <c r="M1" s="24" t="s">
        <v>11329</v>
      </c>
      <c r="N1" s="24" t="s">
        <v>11330</v>
      </c>
      <c r="O1" s="24" t="s">
        <v>11331</v>
      </c>
      <c r="P1" s="24" t="s">
        <v>11332</v>
      </c>
      <c r="Q1" s="24" t="s">
        <v>11333</v>
      </c>
      <c r="R1" s="24" t="s">
        <v>11334</v>
      </c>
      <c r="S1" s="24" t="s">
        <v>11335</v>
      </c>
      <c r="T1" s="24" t="s">
        <v>11335</v>
      </c>
      <c r="U1" s="24" t="s">
        <v>11336</v>
      </c>
      <c r="V1" s="24" t="s">
        <v>11337</v>
      </c>
      <c r="W1" s="24" t="s">
        <v>11338</v>
      </c>
      <c r="X1" s="24" t="s">
        <v>11339</v>
      </c>
      <c r="Y1" s="24" t="s">
        <v>11340</v>
      </c>
      <c r="Z1" s="24" t="s">
        <v>11341</v>
      </c>
      <c r="AA1" s="24" t="s">
        <v>11342</v>
      </c>
      <c r="AB1" s="24" t="s">
        <v>11343</v>
      </c>
      <c r="AC1" s="24" t="s">
        <v>11344</v>
      </c>
      <c r="AD1" s="24" t="s">
        <v>11345</v>
      </c>
      <c r="AE1" s="24" t="s">
        <v>10066</v>
      </c>
      <c r="AF1" s="24" t="s">
        <v>9982</v>
      </c>
      <c r="AG1" s="24" t="s">
        <v>11346</v>
      </c>
      <c r="AH1" s="24" t="s">
        <v>11346</v>
      </c>
      <c r="AI1" s="24" t="s">
        <v>11346</v>
      </c>
      <c r="AJ1" s="24" t="s">
        <v>11347</v>
      </c>
      <c r="AK1" s="24" t="s">
        <v>11348</v>
      </c>
      <c r="AL1" s="24" t="s">
        <v>11349</v>
      </c>
      <c r="AM1" s="24" t="s">
        <v>11350</v>
      </c>
      <c r="AN1" s="24" t="s">
        <v>11351</v>
      </c>
      <c r="AO1" s="24" t="s">
        <v>11352</v>
      </c>
      <c r="AP1" s="24" t="s">
        <v>11353</v>
      </c>
      <c r="AQ1" s="24" t="s">
        <v>11354</v>
      </c>
      <c r="AR1" s="24" t="s">
        <v>11355</v>
      </c>
      <c r="AS1" s="24" t="s">
        <v>11356</v>
      </c>
      <c r="AT1" s="24" t="s">
        <v>11357</v>
      </c>
      <c r="AU1" s="24" t="s">
        <v>11358</v>
      </c>
      <c r="AV1" s="24" t="s">
        <v>11359</v>
      </c>
      <c r="AW1" s="24" t="s">
        <v>11360</v>
      </c>
      <c r="AX1" s="24" t="s">
        <v>11361</v>
      </c>
      <c r="AY1" s="24" t="s">
        <v>11362</v>
      </c>
      <c r="AZ1" s="24" t="s">
        <v>11363</v>
      </c>
    </row>
    <row r="2" spans="1:57" x14ac:dyDescent="0.35">
      <c r="A2" t="s">
        <v>11366</v>
      </c>
      <c r="B2">
        <v>2014</v>
      </c>
      <c r="C2">
        <v>2014</v>
      </c>
      <c r="D2">
        <v>2014</v>
      </c>
      <c r="E2">
        <v>2014</v>
      </c>
      <c r="F2">
        <v>2014</v>
      </c>
      <c r="G2">
        <v>2014</v>
      </c>
      <c r="H2">
        <v>2014</v>
      </c>
      <c r="I2">
        <v>2015</v>
      </c>
      <c r="J2">
        <v>2015</v>
      </c>
      <c r="K2">
        <v>2015</v>
      </c>
      <c r="L2">
        <v>2016</v>
      </c>
      <c r="M2">
        <v>2016</v>
      </c>
      <c r="N2">
        <v>2015</v>
      </c>
      <c r="O2">
        <v>2015</v>
      </c>
      <c r="P2">
        <v>2014</v>
      </c>
      <c r="Q2">
        <v>2014</v>
      </c>
      <c r="R2">
        <v>2016</v>
      </c>
      <c r="S2">
        <v>2013</v>
      </c>
      <c r="T2">
        <v>2014</v>
      </c>
      <c r="U2">
        <v>2014</v>
      </c>
      <c r="V2">
        <v>2015</v>
      </c>
      <c r="W2">
        <v>2014</v>
      </c>
      <c r="X2">
        <v>2014</v>
      </c>
      <c r="Y2">
        <v>2014</v>
      </c>
      <c r="Z2">
        <v>2014</v>
      </c>
      <c r="AA2">
        <v>2014</v>
      </c>
      <c r="AB2">
        <v>2014</v>
      </c>
      <c r="AC2">
        <v>2015</v>
      </c>
      <c r="AD2">
        <v>2012</v>
      </c>
      <c r="AE2">
        <v>2014</v>
      </c>
      <c r="AF2">
        <v>2013</v>
      </c>
      <c r="AG2">
        <v>2014</v>
      </c>
      <c r="AH2">
        <v>2015</v>
      </c>
      <c r="AI2">
        <v>2016</v>
      </c>
      <c r="AJ2">
        <v>2016</v>
      </c>
      <c r="AK2">
        <v>2016</v>
      </c>
      <c r="AL2">
        <v>2015</v>
      </c>
      <c r="AM2">
        <v>2014</v>
      </c>
      <c r="AN2">
        <v>2014</v>
      </c>
      <c r="AO2">
        <v>2014</v>
      </c>
      <c r="AP2">
        <v>2014</v>
      </c>
      <c r="AQ2">
        <v>2015</v>
      </c>
      <c r="AR2">
        <v>2014</v>
      </c>
      <c r="AS2">
        <v>2015</v>
      </c>
      <c r="AT2">
        <v>2012</v>
      </c>
      <c r="AU2">
        <v>2014</v>
      </c>
      <c r="AV2">
        <v>2014</v>
      </c>
      <c r="AW2">
        <v>2014</v>
      </c>
      <c r="AX2">
        <v>2014</v>
      </c>
      <c r="AY2">
        <v>2015</v>
      </c>
      <c r="AZ2">
        <v>2015</v>
      </c>
      <c r="BA2" t="s">
        <v>11384</v>
      </c>
      <c r="BB2" t="s">
        <v>11385</v>
      </c>
      <c r="BC2" t="s">
        <v>11386</v>
      </c>
      <c r="BD2" t="s">
        <v>11387</v>
      </c>
      <c r="BE2" t="s">
        <v>11388</v>
      </c>
    </row>
    <row r="3" spans="1:57" x14ac:dyDescent="0.35">
      <c r="A3" t="s">
        <v>10087</v>
      </c>
      <c r="B3" s="25">
        <f>IF('Indicator Date hidden'!C4="x","x",$B$2-'Indicator Date hidden'!C4)</f>
        <v>0</v>
      </c>
      <c r="C3" s="25">
        <f>IF('Indicator Date hidden'!D4="x","x",$C$2-'Indicator Date hidden'!D4)</f>
        <v>0</v>
      </c>
      <c r="D3" s="25">
        <f>IF('Indicator Date hidden'!E4="x","x",$D$2-'Indicator Date hidden'!E4)</f>
        <v>0</v>
      </c>
      <c r="E3" s="25">
        <f>IF('Indicator Date hidden'!F4="x","x",$E$2-'Indicator Date hidden'!F4)</f>
        <v>0</v>
      </c>
      <c r="F3" s="25">
        <f>IF('Indicator Date hidden'!G4="x","x",$F$2-'Indicator Date hidden'!G4)</f>
        <v>0</v>
      </c>
      <c r="G3" s="25">
        <f>IF('Indicator Date hidden'!H4="x","x",$G$2-'Indicator Date hidden'!H4)</f>
        <v>0</v>
      </c>
      <c r="H3" s="25">
        <f>IF('Indicator Date hidden'!I4="x","x",$H$2-'Indicator Date hidden'!I4)</f>
        <v>0</v>
      </c>
      <c r="I3" s="25">
        <f>IF('Indicator Date hidden'!J4="x","x",$I$2-'Indicator Date hidden'!J4)</f>
        <v>0</v>
      </c>
      <c r="J3" s="25">
        <f>IF('Indicator Date hidden'!K4="x","x",$J$2-'Indicator Date hidden'!K4)</f>
        <v>0</v>
      </c>
      <c r="K3" s="25">
        <f>IF('Indicator Date hidden'!L4="x","x",$K$2-'Indicator Date hidden'!L4)</f>
        <v>0</v>
      </c>
      <c r="L3" s="25">
        <f>IF('Indicator Date hidden'!M4="x","x",$L$2-'Indicator Date hidden'!M4)</f>
        <v>0</v>
      </c>
      <c r="M3" s="25">
        <f>IF('Indicator Date hidden'!N4="x","x",$M$2-'Indicator Date hidden'!N4)</f>
        <v>0</v>
      </c>
      <c r="N3" s="25">
        <f>IF('Indicator Date hidden'!O4="x","x",$N$2-'Indicator Date hidden'!O4)</f>
        <v>0</v>
      </c>
      <c r="O3" s="25">
        <f>IF('Indicator Date hidden'!P4="x","x",$O$2-'Indicator Date hidden'!P4)</f>
        <v>0</v>
      </c>
      <c r="P3" s="25">
        <f>IF('Indicator Date hidden'!Q4="x","x",$P$2-'Indicator Date hidden'!Q4)</f>
        <v>0</v>
      </c>
      <c r="Q3" s="25">
        <f>IF('Indicator Date hidden'!R4="x","x",$Q$2-'Indicator Date hidden'!R4)</f>
        <v>3</v>
      </c>
      <c r="R3" s="25">
        <f>IF('Indicator Date hidden'!S4="x","x",$R$2-'Indicator Date hidden'!S4)</f>
        <v>0</v>
      </c>
      <c r="S3" s="25">
        <f>IF('Indicator Date hidden'!T4="x","x",$S$2-'Indicator Date hidden'!T4)</f>
        <v>0</v>
      </c>
      <c r="T3" s="25">
        <f>IF('Indicator Date hidden'!U4="x","x",$T$2-'Indicator Date hidden'!U4)</f>
        <v>0</v>
      </c>
      <c r="U3" s="25">
        <f>IF('Indicator Date hidden'!V4="x","x",$U$2-'Indicator Date hidden'!V4)</f>
        <v>0</v>
      </c>
      <c r="V3" s="25">
        <f>IF('Indicator Date hidden'!W4="x","x",$V$2-'Indicator Date hidden'!W4)</f>
        <v>0</v>
      </c>
      <c r="W3" s="25">
        <f>IF('Indicator Date hidden'!X4="x","x",$W$2-'Indicator Date hidden'!X4)</f>
        <v>10</v>
      </c>
      <c r="X3" s="25">
        <f>IF('Indicator Date hidden'!Y4="x","x",$X$2-'Indicator Date hidden'!Y4)</f>
        <v>1</v>
      </c>
      <c r="Y3" s="25">
        <f>IF('Indicator Date hidden'!Z4="x","x",$Y$2-'Indicator Date hidden'!Z4)</f>
        <v>0</v>
      </c>
      <c r="Z3" s="25">
        <f>IF('Indicator Date hidden'!AA4="x","x",$Z$2-'Indicator Date hidden'!AA4)</f>
        <v>0</v>
      </c>
      <c r="AA3" s="25">
        <f>IF('Indicator Date hidden'!AB4="x","x",$AA$2-'Indicator Date hidden'!AB4)</f>
        <v>0</v>
      </c>
      <c r="AB3" s="25">
        <f>IF('Indicator Date hidden'!AC4="x","x",$AB$2-'Indicator Date hidden'!AC4)</f>
        <v>0</v>
      </c>
      <c r="AC3" s="25">
        <f>IF('Indicator Date hidden'!AD4="x","x",$AC$2-'Indicator Date hidden'!AD4)</f>
        <v>0</v>
      </c>
      <c r="AD3" s="25">
        <f>IF('Indicator Date hidden'!AE4="x","x",$AD$2-'Indicator Date hidden'!AE4)</f>
        <v>0</v>
      </c>
      <c r="AE3" s="25">
        <f>IF('Indicator Date hidden'!AF4="x","x",$AE$2-'Indicator Date hidden'!AF4)</f>
        <v>0</v>
      </c>
      <c r="AF3" s="25">
        <f>IF('Indicator Date hidden'!AG4="x","x",$AF$2-'Indicator Date hidden'!AG4)</f>
        <v>6</v>
      </c>
      <c r="AG3" s="25">
        <f>IF('Indicator Date hidden'!AH4="x","x",$AG$2-'Indicator Date hidden'!AH4)</f>
        <v>0</v>
      </c>
      <c r="AH3" s="25">
        <f>IF('Indicator Date hidden'!AI4="x","x",$AH$2-'Indicator Date hidden'!AI4)</f>
        <v>0</v>
      </c>
      <c r="AI3" s="25">
        <f>IF('Indicator Date hidden'!AJ4="x","x",$AI$2-'Indicator Date hidden'!AJ4)</f>
        <v>0</v>
      </c>
      <c r="AJ3" s="25">
        <f>IF('Indicator Date hidden'!AK4="x","x",$AJ$2-'Indicator Date hidden'!AK4)</f>
        <v>1</v>
      </c>
      <c r="AK3" s="25">
        <f>IF('Indicator Date hidden'!AL4="x","x",$AK$2-'Indicator Date hidden'!AL4)</f>
        <v>1</v>
      </c>
      <c r="AL3" s="25">
        <f>IF('Indicator Date hidden'!AM4="x","x",$AL$2-'Indicator Date hidden'!AM4)</f>
        <v>0</v>
      </c>
      <c r="AM3" s="25">
        <f>IF('Indicator Date hidden'!AN4="x","x",$AM$2-'Indicator Date hidden'!AN4)</f>
        <v>0</v>
      </c>
      <c r="AN3" s="25">
        <f>IF('Indicator Date hidden'!AO4="x","x",$AN$2-'Indicator Date hidden'!AO4)</f>
        <v>0</v>
      </c>
      <c r="AO3" s="25" t="str">
        <f>IF('Indicator Date hidden'!AP4="x","x",$AO$2-'Indicator Date hidden'!AP4)</f>
        <v>x</v>
      </c>
      <c r="AP3" s="25" t="str">
        <f>IF('Indicator Date hidden'!AQ4="x","x",$AP$2-'Indicator Date hidden'!AQ4)</f>
        <v>x</v>
      </c>
      <c r="AQ3" s="25">
        <f>IF('Indicator Date hidden'!AR4="x","x",$AQ$2-'Indicator Date hidden'!AR4)</f>
        <v>0</v>
      </c>
      <c r="AR3" s="25">
        <f>IF('Indicator Date hidden'!AS4="x","x",$AR$2-'Indicator Date hidden'!AS4)</f>
        <v>0</v>
      </c>
      <c r="AS3" s="25">
        <f>IF('Indicator Date hidden'!AT4="x","x",$AS$2-'Indicator Date hidden'!AT4)</f>
        <v>0</v>
      </c>
      <c r="AT3" s="25">
        <f>IF('Indicator Date hidden'!AU4="x","x",$AT$2-'Indicator Date hidden'!AU4)</f>
        <v>0</v>
      </c>
      <c r="AU3" s="25">
        <f>IF('Indicator Date hidden'!AV4="x","x",$AU$2-'Indicator Date hidden'!AV4)</f>
        <v>3</v>
      </c>
      <c r="AV3" s="25">
        <f>IF('Indicator Date hidden'!AW4="x","x",$AV$2-'Indicator Date hidden'!AW4)</f>
        <v>0</v>
      </c>
      <c r="AW3" s="25">
        <f>IF('Indicator Date hidden'!AX4="x","x",$AW$2-'Indicator Date hidden'!AX4)</f>
        <v>0</v>
      </c>
      <c r="AX3" s="25">
        <f>IF('Indicator Date hidden'!AY4="x","x",$AX$2-'Indicator Date hidden'!AY4)</f>
        <v>0</v>
      </c>
      <c r="AY3" s="25">
        <f>IF('Indicator Date hidden'!AZ4="x","x",$AY$2-'Indicator Date hidden'!AZ4)</f>
        <v>0</v>
      </c>
      <c r="AZ3" s="25">
        <f>IF('Indicator Date hidden'!BA4="x","x",$AZ$2-'Indicator Date hidden'!BA4)</f>
        <v>0</v>
      </c>
      <c r="BA3">
        <f t="shared" ref="BA3:BA34" si="0">SUM(B3:AZ3)</f>
        <v>25</v>
      </c>
      <c r="BB3" s="26">
        <f t="shared" ref="BB3:BB34" si="1">BA3/COUNT(B3:AZ3)</f>
        <v>0.51020408163265307</v>
      </c>
      <c r="BC3">
        <f t="shared" ref="BC3:BC34" si="2">COUNTIF(B3:AZ3,"&gt;0")</f>
        <v>7</v>
      </c>
      <c r="BD3" s="26">
        <f t="shared" ref="BD3:BD34" si="3">_xlfn.STDEV.P(B3:AZ3)</f>
        <v>1.7157428209782613</v>
      </c>
      <c r="BE3" s="28">
        <f t="shared" ref="BE3:BE34" si="4">MEDIAN(B3:AZ3)</f>
        <v>0</v>
      </c>
    </row>
    <row r="4" spans="1:57" x14ac:dyDescent="0.35">
      <c r="A4" t="s">
        <v>10092</v>
      </c>
      <c r="B4" s="25">
        <f>IF('Indicator Date hidden'!C5="x","x",$B$2-'Indicator Date hidden'!C5)</f>
        <v>0</v>
      </c>
      <c r="C4" s="25">
        <f>IF('Indicator Date hidden'!D5="x","x",$C$2-'Indicator Date hidden'!D5)</f>
        <v>0</v>
      </c>
      <c r="D4" s="25">
        <f>IF('Indicator Date hidden'!E5="x","x",$D$2-'Indicator Date hidden'!E5)</f>
        <v>0</v>
      </c>
      <c r="E4" s="25">
        <f>IF('Indicator Date hidden'!F5="x","x",$E$2-'Indicator Date hidden'!F5)</f>
        <v>0</v>
      </c>
      <c r="F4" s="25">
        <f>IF('Indicator Date hidden'!G5="x","x",$F$2-'Indicator Date hidden'!G5)</f>
        <v>0</v>
      </c>
      <c r="G4" s="25">
        <f>IF('Indicator Date hidden'!H5="x","x",$G$2-'Indicator Date hidden'!H5)</f>
        <v>0</v>
      </c>
      <c r="H4" s="25">
        <f>IF('Indicator Date hidden'!I5="x","x",$H$2-'Indicator Date hidden'!I5)</f>
        <v>0</v>
      </c>
      <c r="I4" s="25">
        <f>IF('Indicator Date hidden'!J5="x","x",$I$2-'Indicator Date hidden'!J5)</f>
        <v>0</v>
      </c>
      <c r="J4" s="25">
        <f>IF('Indicator Date hidden'!K5="x","x",$J$2-'Indicator Date hidden'!K5)</f>
        <v>0</v>
      </c>
      <c r="K4" s="25">
        <f>IF('Indicator Date hidden'!L5="x","x",$K$2-'Indicator Date hidden'!L5)</f>
        <v>0</v>
      </c>
      <c r="L4" s="25">
        <f>IF('Indicator Date hidden'!M5="x","x",$L$2-'Indicator Date hidden'!M5)</f>
        <v>0</v>
      </c>
      <c r="M4" s="25">
        <f>IF('Indicator Date hidden'!N5="x","x",$M$2-'Indicator Date hidden'!N5)</f>
        <v>0</v>
      </c>
      <c r="N4" s="25">
        <f>IF('Indicator Date hidden'!O5="x","x",$N$2-'Indicator Date hidden'!O5)</f>
        <v>0</v>
      </c>
      <c r="O4" s="25">
        <f>IF('Indicator Date hidden'!P5="x","x",$O$2-'Indicator Date hidden'!P5)</f>
        <v>0</v>
      </c>
      <c r="P4" s="25">
        <f>IF('Indicator Date hidden'!Q5="x","x",$P$2-'Indicator Date hidden'!Q5)</f>
        <v>0</v>
      </c>
      <c r="Q4" s="25">
        <f>IF('Indicator Date hidden'!R5="x","x",$Q$2-'Indicator Date hidden'!R5)</f>
        <v>5</v>
      </c>
      <c r="R4" s="25">
        <f>IF('Indicator Date hidden'!S5="x","x",$R$2-'Indicator Date hidden'!S5)</f>
        <v>0</v>
      </c>
      <c r="S4" s="25">
        <f>IF('Indicator Date hidden'!T5="x","x",$S$2-'Indicator Date hidden'!T5)</f>
        <v>0</v>
      </c>
      <c r="T4" s="25">
        <f>IF('Indicator Date hidden'!U5="x","x",$T$2-'Indicator Date hidden'!U5)</f>
        <v>0</v>
      </c>
      <c r="U4" s="25">
        <f>IF('Indicator Date hidden'!V5="x","x",$U$2-'Indicator Date hidden'!V5)</f>
        <v>0</v>
      </c>
      <c r="V4" s="25">
        <f>IF('Indicator Date hidden'!W5="x","x",$V$2-'Indicator Date hidden'!W5)</f>
        <v>0</v>
      </c>
      <c r="W4" s="25">
        <f>IF('Indicator Date hidden'!X5="x","x",$W$2-'Indicator Date hidden'!X5)</f>
        <v>5</v>
      </c>
      <c r="X4" s="25">
        <f>IF('Indicator Date hidden'!Y5="x","x",$X$2-'Indicator Date hidden'!Y5)</f>
        <v>1</v>
      </c>
      <c r="Y4" s="25">
        <f>IF('Indicator Date hidden'!Z5="x","x",$Y$2-'Indicator Date hidden'!Z5)</f>
        <v>0</v>
      </c>
      <c r="Z4" s="25">
        <f>IF('Indicator Date hidden'!AA5="x","x",$Z$2-'Indicator Date hidden'!AA5)</f>
        <v>0</v>
      </c>
      <c r="AA4" s="25">
        <f>IF('Indicator Date hidden'!AB5="x","x",$AA$2-'Indicator Date hidden'!AB5)</f>
        <v>1</v>
      </c>
      <c r="AB4" s="25">
        <f>IF('Indicator Date hidden'!AC5="x","x",$AB$2-'Indicator Date hidden'!AC5)</f>
        <v>0</v>
      </c>
      <c r="AC4" s="25">
        <f>IF('Indicator Date hidden'!AD5="x","x",$AC$2-'Indicator Date hidden'!AD5)</f>
        <v>0</v>
      </c>
      <c r="AD4" s="25" t="str">
        <f>IF('Indicator Date hidden'!AE5="x","x",$AD$2-'Indicator Date hidden'!AE5)</f>
        <v>x</v>
      </c>
      <c r="AE4" s="25">
        <f>IF('Indicator Date hidden'!AF5="x","x",$AE$2-'Indicator Date hidden'!AF5)</f>
        <v>0</v>
      </c>
      <c r="AF4" s="25">
        <f>IF('Indicator Date hidden'!AG5="x","x",$AF$2-'Indicator Date hidden'!AG5)</f>
        <v>1</v>
      </c>
      <c r="AG4" s="25">
        <f>IF('Indicator Date hidden'!AH5="x","x",$AG$2-'Indicator Date hidden'!AH5)</f>
        <v>0</v>
      </c>
      <c r="AH4" s="25">
        <f>IF('Indicator Date hidden'!AI5="x","x",$AH$2-'Indicator Date hidden'!AI5)</f>
        <v>0</v>
      </c>
      <c r="AI4" s="25">
        <f>IF('Indicator Date hidden'!AJ5="x","x",$AI$2-'Indicator Date hidden'!AJ5)</f>
        <v>0</v>
      </c>
      <c r="AJ4" s="25" t="str">
        <f>IF('Indicator Date hidden'!AK5="x","x",$AJ$2-'Indicator Date hidden'!AK5)</f>
        <v>x</v>
      </c>
      <c r="AK4" s="25">
        <f>IF('Indicator Date hidden'!AL5="x","x",$AK$2-'Indicator Date hidden'!AL5)</f>
        <v>1</v>
      </c>
      <c r="AL4" s="25">
        <f>IF('Indicator Date hidden'!AM5="x","x",$AL$2-'Indicator Date hidden'!AM5)</f>
        <v>0</v>
      </c>
      <c r="AM4" s="25">
        <f>IF('Indicator Date hidden'!AN5="x","x",$AM$2-'Indicator Date hidden'!AN5)</f>
        <v>0</v>
      </c>
      <c r="AN4" s="25">
        <f>IF('Indicator Date hidden'!AO5="x","x",$AN$2-'Indicator Date hidden'!AO5)</f>
        <v>0</v>
      </c>
      <c r="AO4" s="25">
        <f>IF('Indicator Date hidden'!AP5="x","x",$AO$2-'Indicator Date hidden'!AP5)</f>
        <v>0</v>
      </c>
      <c r="AP4" s="25">
        <f>IF('Indicator Date hidden'!AQ5="x","x",$AP$2-'Indicator Date hidden'!AQ5)</f>
        <v>0</v>
      </c>
      <c r="AQ4" s="25" t="str">
        <f>IF('Indicator Date hidden'!AR5="x","x",$AQ$2-'Indicator Date hidden'!AR5)</f>
        <v>x</v>
      </c>
      <c r="AR4" s="25">
        <f>IF('Indicator Date hidden'!AS5="x","x",$AR$2-'Indicator Date hidden'!AS5)</f>
        <v>0</v>
      </c>
      <c r="AS4" s="25">
        <f>IF('Indicator Date hidden'!AT5="x","x",$AS$2-'Indicator Date hidden'!AT5)</f>
        <v>0</v>
      </c>
      <c r="AT4" s="25">
        <f>IF('Indicator Date hidden'!AU5="x","x",$AT$2-'Indicator Date hidden'!AU5)</f>
        <v>0</v>
      </c>
      <c r="AU4" s="25">
        <f>IF('Indicator Date hidden'!AV5="x","x",$AU$2-'Indicator Date hidden'!AV5)</f>
        <v>2</v>
      </c>
      <c r="AV4" s="25">
        <f>IF('Indicator Date hidden'!AW5="x","x",$AV$2-'Indicator Date hidden'!AW5)</f>
        <v>0</v>
      </c>
      <c r="AW4" s="25">
        <f>IF('Indicator Date hidden'!AX5="x","x",$AW$2-'Indicator Date hidden'!AX5)</f>
        <v>0</v>
      </c>
      <c r="AX4" s="25">
        <f>IF('Indicator Date hidden'!AY5="x","x",$AX$2-'Indicator Date hidden'!AY5)</f>
        <v>0</v>
      </c>
      <c r="AY4" s="25">
        <f>IF('Indicator Date hidden'!AZ5="x","x",$AY$2-'Indicator Date hidden'!AZ5)</f>
        <v>0</v>
      </c>
      <c r="AZ4" s="25">
        <f>IF('Indicator Date hidden'!BA5="x","x",$AZ$2-'Indicator Date hidden'!BA5)</f>
        <v>0</v>
      </c>
      <c r="BA4">
        <f t="shared" si="0"/>
        <v>16</v>
      </c>
      <c r="BB4" s="26">
        <f t="shared" si="1"/>
        <v>0.33333333333333331</v>
      </c>
      <c r="BC4">
        <f t="shared" si="2"/>
        <v>7</v>
      </c>
      <c r="BD4" s="26">
        <f t="shared" si="3"/>
        <v>1.0474837574980447</v>
      </c>
      <c r="BE4" s="28">
        <f t="shared" si="4"/>
        <v>0</v>
      </c>
    </row>
    <row r="5" spans="1:57" x14ac:dyDescent="0.35">
      <c r="A5" t="s">
        <v>10175</v>
      </c>
      <c r="B5" s="25">
        <f>IF('Indicator Date hidden'!C6="x","x",$B$2-'Indicator Date hidden'!C6)</f>
        <v>0</v>
      </c>
      <c r="C5" s="25">
        <f>IF('Indicator Date hidden'!D6="x","x",$C$2-'Indicator Date hidden'!D6)</f>
        <v>0</v>
      </c>
      <c r="D5" s="25">
        <f>IF('Indicator Date hidden'!E6="x","x",$D$2-'Indicator Date hidden'!E6)</f>
        <v>0</v>
      </c>
      <c r="E5" s="25">
        <f>IF('Indicator Date hidden'!F6="x","x",$E$2-'Indicator Date hidden'!F6)</f>
        <v>0</v>
      </c>
      <c r="F5" s="25">
        <f>IF('Indicator Date hidden'!G6="x","x",$F$2-'Indicator Date hidden'!G6)</f>
        <v>0</v>
      </c>
      <c r="G5" s="25">
        <f>IF('Indicator Date hidden'!H6="x","x",$G$2-'Indicator Date hidden'!H6)</f>
        <v>0</v>
      </c>
      <c r="H5" s="25">
        <f>IF('Indicator Date hidden'!I6="x","x",$H$2-'Indicator Date hidden'!I6)</f>
        <v>0</v>
      </c>
      <c r="I5" s="25">
        <f>IF('Indicator Date hidden'!J6="x","x",$I$2-'Indicator Date hidden'!J6)</f>
        <v>0</v>
      </c>
      <c r="J5" s="25">
        <f>IF('Indicator Date hidden'!K6="x","x",$J$2-'Indicator Date hidden'!K6)</f>
        <v>0</v>
      </c>
      <c r="K5" s="25">
        <f>IF('Indicator Date hidden'!L6="x","x",$K$2-'Indicator Date hidden'!L6)</f>
        <v>0</v>
      </c>
      <c r="L5" s="25">
        <f>IF('Indicator Date hidden'!M6="x","x",$L$2-'Indicator Date hidden'!M6)</f>
        <v>0</v>
      </c>
      <c r="M5" s="25">
        <f>IF('Indicator Date hidden'!N6="x","x",$M$2-'Indicator Date hidden'!N6)</f>
        <v>0</v>
      </c>
      <c r="N5" s="25">
        <f>IF('Indicator Date hidden'!O6="x","x",$N$2-'Indicator Date hidden'!O6)</f>
        <v>0</v>
      </c>
      <c r="O5" s="25">
        <f>IF('Indicator Date hidden'!P6="x","x",$O$2-'Indicator Date hidden'!P6)</f>
        <v>0</v>
      </c>
      <c r="P5" s="25">
        <f>IF('Indicator Date hidden'!Q6="x","x",$P$2-'Indicator Date hidden'!Q6)</f>
        <v>0</v>
      </c>
      <c r="Q5" s="25" t="str">
        <f>IF('Indicator Date hidden'!R6="x","x",$Q$2-'Indicator Date hidden'!R6)</f>
        <v>x</v>
      </c>
      <c r="R5" s="25">
        <f>IF('Indicator Date hidden'!S6="x","x",$R$2-'Indicator Date hidden'!S6)</f>
        <v>0</v>
      </c>
      <c r="S5" s="25">
        <f>IF('Indicator Date hidden'!T6="x","x",$S$2-'Indicator Date hidden'!T6)</f>
        <v>0</v>
      </c>
      <c r="T5" s="25">
        <f>IF('Indicator Date hidden'!U6="x","x",$T$2-'Indicator Date hidden'!U6)</f>
        <v>0</v>
      </c>
      <c r="U5" s="25">
        <f>IF('Indicator Date hidden'!V6="x","x",$U$2-'Indicator Date hidden'!V6)</f>
        <v>0</v>
      </c>
      <c r="V5" s="25">
        <f>IF('Indicator Date hidden'!W6="x","x",$V$2-'Indicator Date hidden'!W6)</f>
        <v>0</v>
      </c>
      <c r="W5" s="25">
        <f>IF('Indicator Date hidden'!X6="x","x",$W$2-'Indicator Date hidden'!X6)</f>
        <v>2</v>
      </c>
      <c r="X5" s="25">
        <f>IF('Indicator Date hidden'!Y6="x","x",$X$2-'Indicator Date hidden'!Y6)</f>
        <v>4</v>
      </c>
      <c r="Y5" s="25">
        <f>IF('Indicator Date hidden'!Z6="x","x",$Y$2-'Indicator Date hidden'!Z6)</f>
        <v>0</v>
      </c>
      <c r="Z5" s="25">
        <f>IF('Indicator Date hidden'!AA6="x","x",$Z$2-'Indicator Date hidden'!AA6)</f>
        <v>0</v>
      </c>
      <c r="AA5" s="25">
        <f>IF('Indicator Date hidden'!AB6="x","x",$AA$2-'Indicator Date hidden'!AB6)</f>
        <v>0</v>
      </c>
      <c r="AB5" s="25">
        <f>IF('Indicator Date hidden'!AC6="x","x",$AB$2-'Indicator Date hidden'!AC6)</f>
        <v>0</v>
      </c>
      <c r="AC5" s="25">
        <f>IF('Indicator Date hidden'!AD6="x","x",$AC$2-'Indicator Date hidden'!AD6)</f>
        <v>0</v>
      </c>
      <c r="AD5" s="25">
        <f>IF('Indicator Date hidden'!AE6="x","x",$AD$2-'Indicator Date hidden'!AE6)</f>
        <v>0</v>
      </c>
      <c r="AE5" s="25">
        <f>IF('Indicator Date hidden'!AF6="x","x",$AE$2-'Indicator Date hidden'!AF6)</f>
        <v>0</v>
      </c>
      <c r="AF5" s="25" t="str">
        <f>IF('Indicator Date hidden'!AG6="x","x",$AF$2-'Indicator Date hidden'!AG6)</f>
        <v>x</v>
      </c>
      <c r="AG5" s="25">
        <f>IF('Indicator Date hidden'!AH6="x","x",$AG$2-'Indicator Date hidden'!AH6)</f>
        <v>0</v>
      </c>
      <c r="AH5" s="25">
        <f>IF('Indicator Date hidden'!AI6="x","x",$AH$2-'Indicator Date hidden'!AI6)</f>
        <v>0</v>
      </c>
      <c r="AI5" s="25">
        <f>IF('Indicator Date hidden'!AJ6="x","x",$AI$2-'Indicator Date hidden'!AJ6)</f>
        <v>0</v>
      </c>
      <c r="AJ5" s="25">
        <f>IF('Indicator Date hidden'!AK6="x","x",$AJ$2-'Indicator Date hidden'!AK6)</f>
        <v>1</v>
      </c>
      <c r="AK5" s="25">
        <f>IF('Indicator Date hidden'!AL6="x","x",$AK$2-'Indicator Date hidden'!AL6)</f>
        <v>1</v>
      </c>
      <c r="AL5" s="25">
        <f>IF('Indicator Date hidden'!AM6="x","x",$AL$2-'Indicator Date hidden'!AM6)</f>
        <v>0</v>
      </c>
      <c r="AM5" s="25">
        <f>IF('Indicator Date hidden'!AN6="x","x",$AM$2-'Indicator Date hidden'!AN6)</f>
        <v>0</v>
      </c>
      <c r="AN5" s="25">
        <f>IF('Indicator Date hidden'!AO6="x","x",$AN$2-'Indicator Date hidden'!AO6)</f>
        <v>0</v>
      </c>
      <c r="AO5" s="25">
        <f>IF('Indicator Date hidden'!AP6="x","x",$AO$2-'Indicator Date hidden'!AP6)</f>
        <v>0</v>
      </c>
      <c r="AP5" s="25">
        <f>IF('Indicator Date hidden'!AQ6="x","x",$AP$2-'Indicator Date hidden'!AQ6)</f>
        <v>0</v>
      </c>
      <c r="AQ5" s="25">
        <f>IF('Indicator Date hidden'!AR6="x","x",$AQ$2-'Indicator Date hidden'!AR6)</f>
        <v>4</v>
      </c>
      <c r="AR5" s="25">
        <f>IF('Indicator Date hidden'!AS6="x","x",$AR$2-'Indicator Date hidden'!AS6)</f>
        <v>0</v>
      </c>
      <c r="AS5" s="25">
        <f>IF('Indicator Date hidden'!AT6="x","x",$AS$2-'Indicator Date hidden'!AT6)</f>
        <v>0</v>
      </c>
      <c r="AT5" s="25">
        <f>IF('Indicator Date hidden'!AU6="x","x",$AT$2-'Indicator Date hidden'!AU6)</f>
        <v>0</v>
      </c>
      <c r="AU5" s="25">
        <f>IF('Indicator Date hidden'!AV6="x","x",$AU$2-'Indicator Date hidden'!AV6)</f>
        <v>8</v>
      </c>
      <c r="AV5" s="25">
        <f>IF('Indicator Date hidden'!AW6="x","x",$AV$2-'Indicator Date hidden'!AW6)</f>
        <v>0</v>
      </c>
      <c r="AW5" s="25">
        <f>IF('Indicator Date hidden'!AX6="x","x",$AW$2-'Indicator Date hidden'!AX6)</f>
        <v>0</v>
      </c>
      <c r="AX5" s="25">
        <f>IF('Indicator Date hidden'!AY6="x","x",$AX$2-'Indicator Date hidden'!AY6)</f>
        <v>0</v>
      </c>
      <c r="AY5" s="25">
        <f>IF('Indicator Date hidden'!AZ6="x","x",$AY$2-'Indicator Date hidden'!AZ6)</f>
        <v>0</v>
      </c>
      <c r="AZ5" s="25">
        <f>IF('Indicator Date hidden'!BA6="x","x",$AZ$2-'Indicator Date hidden'!BA6)</f>
        <v>0</v>
      </c>
      <c r="BA5">
        <f t="shared" si="0"/>
        <v>20</v>
      </c>
      <c r="BB5" s="26">
        <f t="shared" si="1"/>
        <v>0.40816326530612246</v>
      </c>
      <c r="BC5">
        <f t="shared" si="2"/>
        <v>6</v>
      </c>
      <c r="BD5" s="26">
        <f t="shared" si="3"/>
        <v>1.3838480414828314</v>
      </c>
      <c r="BE5" s="28">
        <f t="shared" si="4"/>
        <v>0</v>
      </c>
    </row>
    <row r="6" spans="1:57" x14ac:dyDescent="0.35">
      <c r="A6" t="s">
        <v>10088</v>
      </c>
      <c r="B6" s="25">
        <f>IF('Indicator Date hidden'!C7="x","x",$B$2-'Indicator Date hidden'!C7)</f>
        <v>0</v>
      </c>
      <c r="C6" s="25">
        <f>IF('Indicator Date hidden'!D7="x","x",$C$2-'Indicator Date hidden'!D7)</f>
        <v>0</v>
      </c>
      <c r="D6" s="25">
        <f>IF('Indicator Date hidden'!E7="x","x",$D$2-'Indicator Date hidden'!E7)</f>
        <v>0</v>
      </c>
      <c r="E6" s="25">
        <f>IF('Indicator Date hidden'!F7="x","x",$E$2-'Indicator Date hidden'!F7)</f>
        <v>0</v>
      </c>
      <c r="F6" s="25">
        <f>IF('Indicator Date hidden'!G7="x","x",$F$2-'Indicator Date hidden'!G7)</f>
        <v>0</v>
      </c>
      <c r="G6" s="25">
        <f>IF('Indicator Date hidden'!H7="x","x",$G$2-'Indicator Date hidden'!H7)</f>
        <v>0</v>
      </c>
      <c r="H6" s="25">
        <f>IF('Indicator Date hidden'!I7="x","x",$H$2-'Indicator Date hidden'!I7)</f>
        <v>0</v>
      </c>
      <c r="I6" s="25">
        <f>IF('Indicator Date hidden'!J7="x","x",$I$2-'Indicator Date hidden'!J7)</f>
        <v>0</v>
      </c>
      <c r="J6" s="25">
        <f>IF('Indicator Date hidden'!K7="x","x",$J$2-'Indicator Date hidden'!K7)</f>
        <v>0</v>
      </c>
      <c r="K6" s="25">
        <f>IF('Indicator Date hidden'!L7="x","x",$K$2-'Indicator Date hidden'!L7)</f>
        <v>0</v>
      </c>
      <c r="L6" s="25">
        <f>IF('Indicator Date hidden'!M7="x","x",$L$2-'Indicator Date hidden'!M7)</f>
        <v>0</v>
      </c>
      <c r="M6" s="25">
        <f>IF('Indicator Date hidden'!N7="x","x",$M$2-'Indicator Date hidden'!N7)</f>
        <v>0</v>
      </c>
      <c r="N6" s="25">
        <f>IF('Indicator Date hidden'!O7="x","x",$N$2-'Indicator Date hidden'!O7)</f>
        <v>0</v>
      </c>
      <c r="O6" s="25">
        <f>IF('Indicator Date hidden'!P7="x","x",$O$2-'Indicator Date hidden'!P7)</f>
        <v>0</v>
      </c>
      <c r="P6" s="25">
        <f>IF('Indicator Date hidden'!Q7="x","x",$P$2-'Indicator Date hidden'!Q7)</f>
        <v>0</v>
      </c>
      <c r="Q6" s="25" t="str">
        <f>IF('Indicator Date hidden'!R7="x","x",$Q$2-'Indicator Date hidden'!R7)</f>
        <v>x</v>
      </c>
      <c r="R6" s="25">
        <f>IF('Indicator Date hidden'!S7="x","x",$R$2-'Indicator Date hidden'!S7)</f>
        <v>0</v>
      </c>
      <c r="S6" s="25">
        <f>IF('Indicator Date hidden'!T7="x","x",$S$2-'Indicator Date hidden'!T7)</f>
        <v>0</v>
      </c>
      <c r="T6" s="25">
        <f>IF('Indicator Date hidden'!U7="x","x",$T$2-'Indicator Date hidden'!U7)</f>
        <v>0</v>
      </c>
      <c r="U6" s="25">
        <f>IF('Indicator Date hidden'!V7="x","x",$U$2-'Indicator Date hidden'!V7)</f>
        <v>0</v>
      </c>
      <c r="V6" s="25">
        <f>IF('Indicator Date hidden'!W7="x","x",$V$2-'Indicator Date hidden'!W7)</f>
        <v>0</v>
      </c>
      <c r="W6" s="25">
        <f>IF('Indicator Date hidden'!X7="x","x",$W$2-'Indicator Date hidden'!X7)</f>
        <v>7</v>
      </c>
      <c r="X6" s="25">
        <f>IF('Indicator Date hidden'!Y7="x","x",$X$2-'Indicator Date hidden'!Y7)</f>
        <v>5</v>
      </c>
      <c r="Y6" s="25">
        <f>IF('Indicator Date hidden'!Z7="x","x",$Y$2-'Indicator Date hidden'!Z7)</f>
        <v>0</v>
      </c>
      <c r="Z6" s="25">
        <f>IF('Indicator Date hidden'!AA7="x","x",$Z$2-'Indicator Date hidden'!AA7)</f>
        <v>0</v>
      </c>
      <c r="AA6" s="25">
        <f>IF('Indicator Date hidden'!AB7="x","x",$AA$2-'Indicator Date hidden'!AB7)</f>
        <v>0</v>
      </c>
      <c r="AB6" s="25">
        <f>IF('Indicator Date hidden'!AC7="x","x",$AB$2-'Indicator Date hidden'!AC7)</f>
        <v>0</v>
      </c>
      <c r="AC6" s="25">
        <f>IF('Indicator Date hidden'!AD7="x","x",$AC$2-'Indicator Date hidden'!AD7)</f>
        <v>0</v>
      </c>
      <c r="AD6" s="25">
        <f>IF('Indicator Date hidden'!AE7="x","x",$AD$2-'Indicator Date hidden'!AE7)</f>
        <v>0</v>
      </c>
      <c r="AE6" s="25" t="str">
        <f>IF('Indicator Date hidden'!AF7="x","x",$AE$2-'Indicator Date hidden'!AF7)</f>
        <v>x</v>
      </c>
      <c r="AF6" s="25">
        <f>IF('Indicator Date hidden'!AG7="x","x",$AF$2-'Indicator Date hidden'!AG7)</f>
        <v>5</v>
      </c>
      <c r="AG6" s="25">
        <f>IF('Indicator Date hidden'!AH7="x","x",$AG$2-'Indicator Date hidden'!AH7)</f>
        <v>0</v>
      </c>
      <c r="AH6" s="25">
        <f>IF('Indicator Date hidden'!AI7="x","x",$AH$2-'Indicator Date hidden'!AI7)</f>
        <v>0</v>
      </c>
      <c r="AI6" s="25">
        <f>IF('Indicator Date hidden'!AJ7="x","x",$AI$2-'Indicator Date hidden'!AJ7)</f>
        <v>0</v>
      </c>
      <c r="AJ6" s="25" t="str">
        <f>IF('Indicator Date hidden'!AK7="x","x",$AJ$2-'Indicator Date hidden'!AK7)</f>
        <v>x</v>
      </c>
      <c r="AK6" s="25">
        <f>IF('Indicator Date hidden'!AL7="x","x",$AK$2-'Indicator Date hidden'!AL7)</f>
        <v>1</v>
      </c>
      <c r="AL6" s="25">
        <f>IF('Indicator Date hidden'!AM7="x","x",$AL$2-'Indicator Date hidden'!AM7)</f>
        <v>0</v>
      </c>
      <c r="AM6" s="25">
        <f>IF('Indicator Date hidden'!AN7="x","x",$AM$2-'Indicator Date hidden'!AN7)</f>
        <v>0</v>
      </c>
      <c r="AN6" s="25">
        <f>IF('Indicator Date hidden'!AO7="x","x",$AN$2-'Indicator Date hidden'!AO7)</f>
        <v>0</v>
      </c>
      <c r="AO6" s="25">
        <f>IF('Indicator Date hidden'!AP7="x","x",$AO$2-'Indicator Date hidden'!AP7)</f>
        <v>1</v>
      </c>
      <c r="AP6" s="25">
        <f>IF('Indicator Date hidden'!AQ7="x","x",$AP$2-'Indicator Date hidden'!AQ7)</f>
        <v>1</v>
      </c>
      <c r="AQ6" s="25">
        <f>IF('Indicator Date hidden'!AR7="x","x",$AQ$2-'Indicator Date hidden'!AR7)</f>
        <v>8</v>
      </c>
      <c r="AR6" s="25">
        <f>IF('Indicator Date hidden'!AS7="x","x",$AR$2-'Indicator Date hidden'!AS7)</f>
        <v>0</v>
      </c>
      <c r="AS6" s="25">
        <f>IF('Indicator Date hidden'!AT7="x","x",$AS$2-'Indicator Date hidden'!AT7)</f>
        <v>0</v>
      </c>
      <c r="AT6" s="25">
        <f>IF('Indicator Date hidden'!AU7="x","x",$AT$2-'Indicator Date hidden'!AU7)</f>
        <v>0</v>
      </c>
      <c r="AU6" s="25">
        <f>IF('Indicator Date hidden'!AV7="x","x",$AU$2-'Indicator Date hidden'!AV7)</f>
        <v>1</v>
      </c>
      <c r="AV6" s="25">
        <f>IF('Indicator Date hidden'!AW7="x","x",$AV$2-'Indicator Date hidden'!AW7)</f>
        <v>0</v>
      </c>
      <c r="AW6" s="25">
        <f>IF('Indicator Date hidden'!AX7="x","x",$AW$2-'Indicator Date hidden'!AX7)</f>
        <v>0</v>
      </c>
      <c r="AX6" s="25">
        <f>IF('Indicator Date hidden'!AY7="x","x",$AX$2-'Indicator Date hidden'!AY7)</f>
        <v>0</v>
      </c>
      <c r="AY6" s="25">
        <f>IF('Indicator Date hidden'!AZ7="x","x",$AY$2-'Indicator Date hidden'!AZ7)</f>
        <v>0</v>
      </c>
      <c r="AZ6" s="25">
        <f>IF('Indicator Date hidden'!BA7="x","x",$AZ$2-'Indicator Date hidden'!BA7)</f>
        <v>0</v>
      </c>
      <c r="BA6">
        <f t="shared" si="0"/>
        <v>29</v>
      </c>
      <c r="BB6" s="26">
        <f t="shared" si="1"/>
        <v>0.60416666666666663</v>
      </c>
      <c r="BC6">
        <f t="shared" si="2"/>
        <v>8</v>
      </c>
      <c r="BD6" s="26">
        <f t="shared" si="3"/>
        <v>1.7646952443851476</v>
      </c>
      <c r="BE6" s="28">
        <f t="shared" si="4"/>
        <v>0</v>
      </c>
    </row>
    <row r="7" spans="1:57" x14ac:dyDescent="0.35">
      <c r="A7" t="s">
        <v>10103</v>
      </c>
      <c r="B7" s="25">
        <f>IF('Indicator Date hidden'!C8="x","x",$B$2-'Indicator Date hidden'!C8)</f>
        <v>0</v>
      </c>
      <c r="C7" s="25">
        <f>IF('Indicator Date hidden'!D8="x","x",$C$2-'Indicator Date hidden'!D8)</f>
        <v>0</v>
      </c>
      <c r="D7" s="25">
        <f>IF('Indicator Date hidden'!E8="x","x",$D$2-'Indicator Date hidden'!E8)</f>
        <v>0</v>
      </c>
      <c r="E7" s="25">
        <f>IF('Indicator Date hidden'!F8="x","x",$E$2-'Indicator Date hidden'!F8)</f>
        <v>0</v>
      </c>
      <c r="F7" s="25">
        <f>IF('Indicator Date hidden'!G8="x","x",$F$2-'Indicator Date hidden'!G8)</f>
        <v>0</v>
      </c>
      <c r="G7" s="25">
        <f>IF('Indicator Date hidden'!H8="x","x",$G$2-'Indicator Date hidden'!H8)</f>
        <v>0</v>
      </c>
      <c r="H7" s="25">
        <f>IF('Indicator Date hidden'!I8="x","x",$H$2-'Indicator Date hidden'!I8)</f>
        <v>0</v>
      </c>
      <c r="I7" s="25">
        <f>IF('Indicator Date hidden'!J8="x","x",$I$2-'Indicator Date hidden'!J8)</f>
        <v>0</v>
      </c>
      <c r="J7" s="25">
        <f>IF('Indicator Date hidden'!K8="x","x",$J$2-'Indicator Date hidden'!K8)</f>
        <v>0</v>
      </c>
      <c r="K7" s="25">
        <f>IF('Indicator Date hidden'!L8="x","x",$K$2-'Indicator Date hidden'!L8)</f>
        <v>0</v>
      </c>
      <c r="L7" s="25">
        <f>IF('Indicator Date hidden'!M8="x","x",$L$2-'Indicator Date hidden'!M8)</f>
        <v>0</v>
      </c>
      <c r="M7" s="25">
        <f>IF('Indicator Date hidden'!N8="x","x",$M$2-'Indicator Date hidden'!N8)</f>
        <v>0</v>
      </c>
      <c r="N7" s="25">
        <f>IF('Indicator Date hidden'!O8="x","x",$N$2-'Indicator Date hidden'!O8)</f>
        <v>0</v>
      </c>
      <c r="O7" s="25">
        <f>IF('Indicator Date hidden'!P8="x","x",$O$2-'Indicator Date hidden'!P8)</f>
        <v>0</v>
      </c>
      <c r="P7" s="25">
        <f>IF('Indicator Date hidden'!Q8="x","x",$P$2-'Indicator Date hidden'!Q8)</f>
        <v>0</v>
      </c>
      <c r="Q7" s="25" t="str">
        <f>IF('Indicator Date hidden'!R8="x","x",$Q$2-'Indicator Date hidden'!R8)</f>
        <v>x</v>
      </c>
      <c r="R7" s="25">
        <f>IF('Indicator Date hidden'!S8="x","x",$R$2-'Indicator Date hidden'!S8)</f>
        <v>0</v>
      </c>
      <c r="S7" s="25">
        <f>IF('Indicator Date hidden'!T8="x","x",$S$2-'Indicator Date hidden'!T8)</f>
        <v>0</v>
      </c>
      <c r="T7" s="25">
        <f>IF('Indicator Date hidden'!U8="x","x",$T$2-'Indicator Date hidden'!U8)</f>
        <v>0</v>
      </c>
      <c r="U7" s="25">
        <f>IF('Indicator Date hidden'!V8="x","x",$U$2-'Indicator Date hidden'!V8)</f>
        <v>0</v>
      </c>
      <c r="V7" s="25">
        <f>IF('Indicator Date hidden'!W8="x","x",$V$2-'Indicator Date hidden'!W8)</f>
        <v>0</v>
      </c>
      <c r="W7" s="25" t="str">
        <f>IF('Indicator Date hidden'!X8="x","x",$W$2-'Indicator Date hidden'!X8)</f>
        <v>x</v>
      </c>
      <c r="X7" s="25" t="str">
        <f>IF('Indicator Date hidden'!Y8="x","x",$X$2-'Indicator Date hidden'!Y8)</f>
        <v>x</v>
      </c>
      <c r="Y7" s="25">
        <f>IF('Indicator Date hidden'!Z8="x","x",$Y$2-'Indicator Date hidden'!Z8)</f>
        <v>0</v>
      </c>
      <c r="Z7" s="25">
        <f>IF('Indicator Date hidden'!AA8="x","x",$Z$2-'Indicator Date hidden'!AA8)</f>
        <v>0</v>
      </c>
      <c r="AA7" s="25" t="str">
        <f>IF('Indicator Date hidden'!AB8="x","x",$AA$2-'Indicator Date hidden'!AB8)</f>
        <v>x</v>
      </c>
      <c r="AB7" s="25">
        <f>IF('Indicator Date hidden'!AC8="x","x",$AB$2-'Indicator Date hidden'!AC8)</f>
        <v>0</v>
      </c>
      <c r="AC7" s="25">
        <f>IF('Indicator Date hidden'!AD8="x","x",$AC$2-'Indicator Date hidden'!AD8)</f>
        <v>0</v>
      </c>
      <c r="AD7" s="25" t="str">
        <f>IF('Indicator Date hidden'!AE8="x","x",$AD$2-'Indicator Date hidden'!AE8)</f>
        <v>x</v>
      </c>
      <c r="AE7" s="25" t="str">
        <f>IF('Indicator Date hidden'!AF8="x","x",$AE$2-'Indicator Date hidden'!AF8)</f>
        <v>x</v>
      </c>
      <c r="AF7" s="25" t="str">
        <f>IF('Indicator Date hidden'!AG8="x","x",$AF$2-'Indicator Date hidden'!AG8)</f>
        <v>x</v>
      </c>
      <c r="AG7" s="25">
        <f>IF('Indicator Date hidden'!AH8="x","x",$AG$2-'Indicator Date hidden'!AH8)</f>
        <v>0</v>
      </c>
      <c r="AH7" s="25">
        <f>IF('Indicator Date hidden'!AI8="x","x",$AH$2-'Indicator Date hidden'!AI8)</f>
        <v>0</v>
      </c>
      <c r="AI7" s="25">
        <f>IF('Indicator Date hidden'!AJ8="x","x",$AI$2-'Indicator Date hidden'!AJ8)</f>
        <v>0</v>
      </c>
      <c r="AJ7" s="25" t="str">
        <f>IF('Indicator Date hidden'!AK8="x","x",$AJ$2-'Indicator Date hidden'!AK8)</f>
        <v>x</v>
      </c>
      <c r="AK7" s="25">
        <f>IF('Indicator Date hidden'!AL8="x","x",$AK$2-'Indicator Date hidden'!AL8)</f>
        <v>1</v>
      </c>
      <c r="AL7" s="25">
        <f>IF('Indicator Date hidden'!AM8="x","x",$AL$2-'Indicator Date hidden'!AM8)</f>
        <v>0</v>
      </c>
      <c r="AM7" s="25">
        <f>IF('Indicator Date hidden'!AN8="x","x",$AM$2-'Indicator Date hidden'!AN8)</f>
        <v>0</v>
      </c>
      <c r="AN7" s="25">
        <f>IF('Indicator Date hidden'!AO8="x","x",$AN$2-'Indicator Date hidden'!AO8)</f>
        <v>0</v>
      </c>
      <c r="AO7" s="25">
        <f>IF('Indicator Date hidden'!AP8="x","x",$AO$2-'Indicator Date hidden'!AP8)</f>
        <v>0</v>
      </c>
      <c r="AP7" s="25" t="str">
        <f>IF('Indicator Date hidden'!AQ8="x","x",$AP$2-'Indicator Date hidden'!AQ8)</f>
        <v>x</v>
      </c>
      <c r="AQ7" s="25">
        <f>IF('Indicator Date hidden'!AR8="x","x",$AQ$2-'Indicator Date hidden'!AR8)</f>
        <v>6</v>
      </c>
      <c r="AR7" s="25">
        <f>IF('Indicator Date hidden'!AS8="x","x",$AR$2-'Indicator Date hidden'!AS8)</f>
        <v>0</v>
      </c>
      <c r="AS7" s="25" t="str">
        <f>IF('Indicator Date hidden'!AT8="x","x",$AS$2-'Indicator Date hidden'!AT8)</f>
        <v>x</v>
      </c>
      <c r="AT7" s="25">
        <f>IF('Indicator Date hidden'!AU8="x","x",$AT$2-'Indicator Date hidden'!AU8)</f>
        <v>0</v>
      </c>
      <c r="AU7" s="25">
        <f>IF('Indicator Date hidden'!AV8="x","x",$AU$2-'Indicator Date hidden'!AV8)</f>
        <v>1</v>
      </c>
      <c r="AV7" s="25">
        <f>IF('Indicator Date hidden'!AW8="x","x",$AV$2-'Indicator Date hidden'!AW8)</f>
        <v>0</v>
      </c>
      <c r="AW7" s="25">
        <f>IF('Indicator Date hidden'!AX8="x","x",$AW$2-'Indicator Date hidden'!AX8)</f>
        <v>0</v>
      </c>
      <c r="AX7" s="25">
        <f>IF('Indicator Date hidden'!AY8="x","x",$AX$2-'Indicator Date hidden'!AY8)</f>
        <v>0</v>
      </c>
      <c r="AY7" s="25">
        <f>IF('Indicator Date hidden'!AZ8="x","x",$AY$2-'Indicator Date hidden'!AZ8)</f>
        <v>4</v>
      </c>
      <c r="AZ7" s="25">
        <f>IF('Indicator Date hidden'!BA8="x","x",$AZ$2-'Indicator Date hidden'!BA8)</f>
        <v>0</v>
      </c>
      <c r="BA7">
        <f t="shared" si="0"/>
        <v>12</v>
      </c>
      <c r="BB7" s="26">
        <f t="shared" si="1"/>
        <v>0.29268292682926828</v>
      </c>
      <c r="BC7">
        <f t="shared" si="2"/>
        <v>4</v>
      </c>
      <c r="BD7" s="26">
        <f t="shared" si="3"/>
        <v>1.1096890893733977</v>
      </c>
      <c r="BE7" s="28">
        <f t="shared" si="4"/>
        <v>0</v>
      </c>
    </row>
    <row r="8" spans="1:57" x14ac:dyDescent="0.35">
      <c r="A8" t="s">
        <v>10098</v>
      </c>
      <c r="B8" s="25">
        <f>IF('Indicator Date hidden'!C9="x","x",$B$2-'Indicator Date hidden'!C9)</f>
        <v>0</v>
      </c>
      <c r="C8" s="25">
        <f>IF('Indicator Date hidden'!D9="x","x",$C$2-'Indicator Date hidden'!D9)</f>
        <v>0</v>
      </c>
      <c r="D8" s="25">
        <f>IF('Indicator Date hidden'!E9="x","x",$D$2-'Indicator Date hidden'!E9)</f>
        <v>0</v>
      </c>
      <c r="E8" s="25">
        <f>IF('Indicator Date hidden'!F9="x","x",$E$2-'Indicator Date hidden'!F9)</f>
        <v>0</v>
      </c>
      <c r="F8" s="25">
        <f>IF('Indicator Date hidden'!G9="x","x",$F$2-'Indicator Date hidden'!G9)</f>
        <v>0</v>
      </c>
      <c r="G8" s="25">
        <f>IF('Indicator Date hidden'!H9="x","x",$G$2-'Indicator Date hidden'!H9)</f>
        <v>0</v>
      </c>
      <c r="H8" s="25">
        <f>IF('Indicator Date hidden'!I9="x","x",$H$2-'Indicator Date hidden'!I9)</f>
        <v>0</v>
      </c>
      <c r="I8" s="25">
        <f>IF('Indicator Date hidden'!J9="x","x",$I$2-'Indicator Date hidden'!J9)</f>
        <v>0</v>
      </c>
      <c r="J8" s="25">
        <f>IF('Indicator Date hidden'!K9="x","x",$J$2-'Indicator Date hidden'!K9)</f>
        <v>0</v>
      </c>
      <c r="K8" s="25">
        <f>IF('Indicator Date hidden'!L9="x","x",$K$2-'Indicator Date hidden'!L9)</f>
        <v>0</v>
      </c>
      <c r="L8" s="25">
        <f>IF('Indicator Date hidden'!M9="x","x",$L$2-'Indicator Date hidden'!M9)</f>
        <v>0</v>
      </c>
      <c r="M8" s="25">
        <f>IF('Indicator Date hidden'!N9="x","x",$M$2-'Indicator Date hidden'!N9)</f>
        <v>0</v>
      </c>
      <c r="N8" s="25">
        <f>IF('Indicator Date hidden'!O9="x","x",$N$2-'Indicator Date hidden'!O9)</f>
        <v>0</v>
      </c>
      <c r="O8" s="25">
        <f>IF('Indicator Date hidden'!P9="x","x",$O$2-'Indicator Date hidden'!P9)</f>
        <v>0</v>
      </c>
      <c r="P8" s="25">
        <f>IF('Indicator Date hidden'!Q9="x","x",$P$2-'Indicator Date hidden'!Q9)</f>
        <v>0</v>
      </c>
      <c r="Q8" s="25">
        <f>IF('Indicator Date hidden'!R9="x","x",$Q$2-'Indicator Date hidden'!R9)</f>
        <v>9</v>
      </c>
      <c r="R8" s="25">
        <f>IF('Indicator Date hidden'!S9="x","x",$R$2-'Indicator Date hidden'!S9)</f>
        <v>0</v>
      </c>
      <c r="S8" s="25">
        <f>IF('Indicator Date hidden'!T9="x","x",$S$2-'Indicator Date hidden'!T9)</f>
        <v>0</v>
      </c>
      <c r="T8" s="25">
        <f>IF('Indicator Date hidden'!U9="x","x",$T$2-'Indicator Date hidden'!U9)</f>
        <v>0</v>
      </c>
      <c r="U8" s="25">
        <f>IF('Indicator Date hidden'!V9="x","x",$U$2-'Indicator Date hidden'!V9)</f>
        <v>0</v>
      </c>
      <c r="V8" s="25">
        <f>IF('Indicator Date hidden'!W9="x","x",$V$2-'Indicator Date hidden'!W9)</f>
        <v>0</v>
      </c>
      <c r="W8" s="25">
        <f>IF('Indicator Date hidden'!X9="x","x",$W$2-'Indicator Date hidden'!X9)</f>
        <v>9</v>
      </c>
      <c r="X8" s="25">
        <f>IF('Indicator Date hidden'!Y9="x","x",$X$2-'Indicator Date hidden'!Y9)</f>
        <v>1</v>
      </c>
      <c r="Y8" s="25">
        <f>IF('Indicator Date hidden'!Z9="x","x",$Y$2-'Indicator Date hidden'!Z9)</f>
        <v>0</v>
      </c>
      <c r="Z8" s="25">
        <f>IF('Indicator Date hidden'!AA9="x","x",$Z$2-'Indicator Date hidden'!AA9)</f>
        <v>0</v>
      </c>
      <c r="AA8" s="25">
        <f>IF('Indicator Date hidden'!AB9="x","x",$AA$2-'Indicator Date hidden'!AB9)</f>
        <v>0</v>
      </c>
      <c r="AB8" s="25">
        <f>IF('Indicator Date hidden'!AC9="x","x",$AB$2-'Indicator Date hidden'!AC9)</f>
        <v>0</v>
      </c>
      <c r="AC8" s="25">
        <f>IF('Indicator Date hidden'!AD9="x","x",$AC$2-'Indicator Date hidden'!AD9)</f>
        <v>0</v>
      </c>
      <c r="AD8" s="25" t="str">
        <f>IF('Indicator Date hidden'!AE9="x","x",$AD$2-'Indicator Date hidden'!AE9)</f>
        <v>x</v>
      </c>
      <c r="AE8" s="25">
        <f>IF('Indicator Date hidden'!AF9="x","x",$AE$2-'Indicator Date hidden'!AF9)</f>
        <v>0</v>
      </c>
      <c r="AF8" s="25">
        <f>IF('Indicator Date hidden'!AG9="x","x",$AF$2-'Indicator Date hidden'!AG9)</f>
        <v>0</v>
      </c>
      <c r="AG8" s="25">
        <f>IF('Indicator Date hidden'!AH9="x","x",$AG$2-'Indicator Date hidden'!AH9)</f>
        <v>0</v>
      </c>
      <c r="AH8" s="25">
        <f>IF('Indicator Date hidden'!AI9="x","x",$AH$2-'Indicator Date hidden'!AI9)</f>
        <v>0</v>
      </c>
      <c r="AI8" s="25">
        <f>IF('Indicator Date hidden'!AJ9="x","x",$AI$2-'Indicator Date hidden'!AJ9)</f>
        <v>0</v>
      </c>
      <c r="AJ8" s="25" t="str">
        <f>IF('Indicator Date hidden'!AK9="x","x",$AJ$2-'Indicator Date hidden'!AK9)</f>
        <v>x</v>
      </c>
      <c r="AK8" s="25">
        <f>IF('Indicator Date hidden'!AL9="x","x",$AK$2-'Indicator Date hidden'!AL9)</f>
        <v>1</v>
      </c>
      <c r="AL8" s="25">
        <f>IF('Indicator Date hidden'!AM9="x","x",$AL$2-'Indicator Date hidden'!AM9)</f>
        <v>0</v>
      </c>
      <c r="AM8" s="25">
        <f>IF('Indicator Date hidden'!AN9="x","x",$AM$2-'Indicator Date hidden'!AN9)</f>
        <v>0</v>
      </c>
      <c r="AN8" s="25">
        <f>IF('Indicator Date hidden'!AO9="x","x",$AN$2-'Indicator Date hidden'!AO9)</f>
        <v>0</v>
      </c>
      <c r="AO8" s="25" t="str">
        <f>IF('Indicator Date hidden'!AP9="x","x",$AO$2-'Indicator Date hidden'!AP9)</f>
        <v>x</v>
      </c>
      <c r="AP8" s="25" t="str">
        <f>IF('Indicator Date hidden'!AQ9="x","x",$AP$2-'Indicator Date hidden'!AQ9)</f>
        <v>x</v>
      </c>
      <c r="AQ8" s="25">
        <f>IF('Indicator Date hidden'!AR9="x","x",$AQ$2-'Indicator Date hidden'!AR9)</f>
        <v>0</v>
      </c>
      <c r="AR8" s="25">
        <f>IF('Indicator Date hidden'!AS9="x","x",$AR$2-'Indicator Date hidden'!AS9)</f>
        <v>0</v>
      </c>
      <c r="AS8" s="25">
        <f>IF('Indicator Date hidden'!AT9="x","x",$AS$2-'Indicator Date hidden'!AT9)</f>
        <v>0</v>
      </c>
      <c r="AT8" s="25">
        <f>IF('Indicator Date hidden'!AU9="x","x",$AT$2-'Indicator Date hidden'!AU9)</f>
        <v>0</v>
      </c>
      <c r="AU8" s="25">
        <f>IF('Indicator Date hidden'!AV9="x","x",$AU$2-'Indicator Date hidden'!AV9)</f>
        <v>1</v>
      </c>
      <c r="AV8" s="25">
        <f>IF('Indicator Date hidden'!AW9="x","x",$AV$2-'Indicator Date hidden'!AW9)</f>
        <v>0</v>
      </c>
      <c r="AW8" s="25">
        <f>IF('Indicator Date hidden'!AX9="x","x",$AW$2-'Indicator Date hidden'!AX9)</f>
        <v>0</v>
      </c>
      <c r="AX8" s="25">
        <f>IF('Indicator Date hidden'!AY9="x","x",$AX$2-'Indicator Date hidden'!AY9)</f>
        <v>0</v>
      </c>
      <c r="AY8" s="25">
        <f>IF('Indicator Date hidden'!AZ9="x","x",$AY$2-'Indicator Date hidden'!AZ9)</f>
        <v>0</v>
      </c>
      <c r="AZ8" s="25">
        <f>IF('Indicator Date hidden'!BA9="x","x",$AZ$2-'Indicator Date hidden'!BA9)</f>
        <v>0</v>
      </c>
      <c r="BA8">
        <f t="shared" si="0"/>
        <v>21</v>
      </c>
      <c r="BB8" s="26">
        <f t="shared" si="1"/>
        <v>0.44680851063829785</v>
      </c>
      <c r="BC8">
        <f t="shared" si="2"/>
        <v>5</v>
      </c>
      <c r="BD8" s="26">
        <f t="shared" si="3"/>
        <v>1.8196154683596</v>
      </c>
      <c r="BE8" s="28">
        <f t="shared" si="4"/>
        <v>0</v>
      </c>
    </row>
    <row r="9" spans="1:57" x14ac:dyDescent="0.35">
      <c r="A9" t="s">
        <v>10099</v>
      </c>
      <c r="B9" s="25">
        <f>IF('Indicator Date hidden'!C10="x","x",$B$2-'Indicator Date hidden'!C10)</f>
        <v>0</v>
      </c>
      <c r="C9" s="25">
        <f>IF('Indicator Date hidden'!D10="x","x",$C$2-'Indicator Date hidden'!D10)</f>
        <v>0</v>
      </c>
      <c r="D9" s="25">
        <f>IF('Indicator Date hidden'!E10="x","x",$D$2-'Indicator Date hidden'!E10)</f>
        <v>0</v>
      </c>
      <c r="E9" s="25">
        <f>IF('Indicator Date hidden'!F10="x","x",$E$2-'Indicator Date hidden'!F10)</f>
        <v>0</v>
      </c>
      <c r="F9" s="25">
        <f>IF('Indicator Date hidden'!G10="x","x",$F$2-'Indicator Date hidden'!G10)</f>
        <v>0</v>
      </c>
      <c r="G9" s="25">
        <f>IF('Indicator Date hidden'!H10="x","x",$G$2-'Indicator Date hidden'!H10)</f>
        <v>0</v>
      </c>
      <c r="H9" s="25">
        <f>IF('Indicator Date hidden'!I10="x","x",$H$2-'Indicator Date hidden'!I10)</f>
        <v>0</v>
      </c>
      <c r="I9" s="25">
        <f>IF('Indicator Date hidden'!J10="x","x",$I$2-'Indicator Date hidden'!J10)</f>
        <v>0</v>
      </c>
      <c r="J9" s="25">
        <f>IF('Indicator Date hidden'!K10="x","x",$J$2-'Indicator Date hidden'!K10)</f>
        <v>0</v>
      </c>
      <c r="K9" s="25">
        <f>IF('Indicator Date hidden'!L10="x","x",$K$2-'Indicator Date hidden'!L10)</f>
        <v>0</v>
      </c>
      <c r="L9" s="25">
        <f>IF('Indicator Date hidden'!M10="x","x",$L$2-'Indicator Date hidden'!M10)</f>
        <v>0</v>
      </c>
      <c r="M9" s="25">
        <f>IF('Indicator Date hidden'!N10="x","x",$M$2-'Indicator Date hidden'!N10)</f>
        <v>0</v>
      </c>
      <c r="N9" s="25">
        <f>IF('Indicator Date hidden'!O10="x","x",$N$2-'Indicator Date hidden'!O10)</f>
        <v>0</v>
      </c>
      <c r="O9" s="25">
        <f>IF('Indicator Date hidden'!P10="x","x",$O$2-'Indicator Date hidden'!P10)</f>
        <v>0</v>
      </c>
      <c r="P9" s="25">
        <f>IF('Indicator Date hidden'!Q10="x","x",$P$2-'Indicator Date hidden'!Q10)</f>
        <v>0</v>
      </c>
      <c r="Q9" s="25">
        <f>IF('Indicator Date hidden'!R10="x","x",$Q$2-'Indicator Date hidden'!R10)</f>
        <v>4</v>
      </c>
      <c r="R9" s="25">
        <f>IF('Indicator Date hidden'!S10="x","x",$R$2-'Indicator Date hidden'!S10)</f>
        <v>0</v>
      </c>
      <c r="S9" s="25">
        <f>IF('Indicator Date hidden'!T10="x","x",$S$2-'Indicator Date hidden'!T10)</f>
        <v>0</v>
      </c>
      <c r="T9" s="25">
        <f>IF('Indicator Date hidden'!U10="x","x",$T$2-'Indicator Date hidden'!U10)</f>
        <v>0</v>
      </c>
      <c r="U9" s="25">
        <f>IF('Indicator Date hidden'!V10="x","x",$U$2-'Indicator Date hidden'!V10)</f>
        <v>0</v>
      </c>
      <c r="V9" s="25">
        <f>IF('Indicator Date hidden'!W10="x","x",$V$2-'Indicator Date hidden'!W10)</f>
        <v>0</v>
      </c>
      <c r="W9" s="25">
        <f>IF('Indicator Date hidden'!X10="x","x",$W$2-'Indicator Date hidden'!X10)</f>
        <v>4</v>
      </c>
      <c r="X9" s="25">
        <f>IF('Indicator Date hidden'!Y10="x","x",$X$2-'Indicator Date hidden'!Y10)</f>
        <v>1</v>
      </c>
      <c r="Y9" s="25">
        <f>IF('Indicator Date hidden'!Z10="x","x",$Y$2-'Indicator Date hidden'!Z10)</f>
        <v>0</v>
      </c>
      <c r="Z9" s="25">
        <f>IF('Indicator Date hidden'!AA10="x","x",$Z$2-'Indicator Date hidden'!AA10)</f>
        <v>0</v>
      </c>
      <c r="AA9" s="25">
        <f>IF('Indicator Date hidden'!AB10="x","x",$AA$2-'Indicator Date hidden'!AB10)</f>
        <v>0</v>
      </c>
      <c r="AB9" s="25">
        <f>IF('Indicator Date hidden'!AC10="x","x",$AB$2-'Indicator Date hidden'!AC10)</f>
        <v>0</v>
      </c>
      <c r="AC9" s="25">
        <f>IF('Indicator Date hidden'!AD10="x","x",$AC$2-'Indicator Date hidden'!AD10)</f>
        <v>0</v>
      </c>
      <c r="AD9" s="25" t="str">
        <f>IF('Indicator Date hidden'!AE10="x","x",$AD$2-'Indicator Date hidden'!AE10)</f>
        <v>x</v>
      </c>
      <c r="AE9" s="25">
        <f>IF('Indicator Date hidden'!AF10="x","x",$AE$2-'Indicator Date hidden'!AF10)</f>
        <v>0</v>
      </c>
      <c r="AF9" s="25">
        <f>IF('Indicator Date hidden'!AG10="x","x",$AF$2-'Indicator Date hidden'!AG10)</f>
        <v>0</v>
      </c>
      <c r="AG9" s="25">
        <f>IF('Indicator Date hidden'!AH10="x","x",$AG$2-'Indicator Date hidden'!AH10)</f>
        <v>0</v>
      </c>
      <c r="AH9" s="25">
        <f>IF('Indicator Date hidden'!AI10="x","x",$AH$2-'Indicator Date hidden'!AI10)</f>
        <v>0</v>
      </c>
      <c r="AI9" s="25">
        <f>IF('Indicator Date hidden'!AJ10="x","x",$AI$2-'Indicator Date hidden'!AJ10)</f>
        <v>0</v>
      </c>
      <c r="AJ9" s="25">
        <f>IF('Indicator Date hidden'!AK10="x","x",$AJ$2-'Indicator Date hidden'!AK10)</f>
        <v>1</v>
      </c>
      <c r="AK9" s="25">
        <f>IF('Indicator Date hidden'!AL10="x","x",$AK$2-'Indicator Date hidden'!AL10)</f>
        <v>1</v>
      </c>
      <c r="AL9" s="25">
        <f>IF('Indicator Date hidden'!AM10="x","x",$AL$2-'Indicator Date hidden'!AM10)</f>
        <v>0</v>
      </c>
      <c r="AM9" s="25">
        <f>IF('Indicator Date hidden'!AN10="x","x",$AM$2-'Indicator Date hidden'!AN10)</f>
        <v>0</v>
      </c>
      <c r="AN9" s="25">
        <f>IF('Indicator Date hidden'!AO10="x","x",$AN$2-'Indicator Date hidden'!AO10)</f>
        <v>0</v>
      </c>
      <c r="AO9" s="25">
        <f>IF('Indicator Date hidden'!AP10="x","x",$AO$2-'Indicator Date hidden'!AP10)</f>
        <v>0</v>
      </c>
      <c r="AP9" s="25">
        <f>IF('Indicator Date hidden'!AQ10="x","x",$AP$2-'Indicator Date hidden'!AQ10)</f>
        <v>0</v>
      </c>
      <c r="AQ9" s="25">
        <f>IF('Indicator Date hidden'!AR10="x","x",$AQ$2-'Indicator Date hidden'!AR10)</f>
        <v>4</v>
      </c>
      <c r="AR9" s="25">
        <f>IF('Indicator Date hidden'!AS10="x","x",$AR$2-'Indicator Date hidden'!AS10)</f>
        <v>0</v>
      </c>
      <c r="AS9" s="25">
        <f>IF('Indicator Date hidden'!AT10="x","x",$AS$2-'Indicator Date hidden'!AT10)</f>
        <v>0</v>
      </c>
      <c r="AT9" s="25">
        <f>IF('Indicator Date hidden'!AU10="x","x",$AT$2-'Indicator Date hidden'!AU10)</f>
        <v>0</v>
      </c>
      <c r="AU9" s="25">
        <f>IF('Indicator Date hidden'!AV10="x","x",$AU$2-'Indicator Date hidden'!AV10)</f>
        <v>3</v>
      </c>
      <c r="AV9" s="25">
        <f>IF('Indicator Date hidden'!AW10="x","x",$AV$2-'Indicator Date hidden'!AW10)</f>
        <v>0</v>
      </c>
      <c r="AW9" s="25">
        <f>IF('Indicator Date hidden'!AX10="x","x",$AW$2-'Indicator Date hidden'!AX10)</f>
        <v>0</v>
      </c>
      <c r="AX9" s="25">
        <f>IF('Indicator Date hidden'!AY10="x","x",$AX$2-'Indicator Date hidden'!AY10)</f>
        <v>0</v>
      </c>
      <c r="AY9" s="25">
        <f>IF('Indicator Date hidden'!AZ10="x","x",$AY$2-'Indicator Date hidden'!AZ10)</f>
        <v>0</v>
      </c>
      <c r="AZ9" s="25">
        <f>IF('Indicator Date hidden'!BA10="x","x",$AZ$2-'Indicator Date hidden'!BA10)</f>
        <v>0</v>
      </c>
      <c r="BA9">
        <f t="shared" si="0"/>
        <v>18</v>
      </c>
      <c r="BB9" s="26">
        <f t="shared" si="1"/>
        <v>0.36</v>
      </c>
      <c r="BC9">
        <f t="shared" si="2"/>
        <v>7</v>
      </c>
      <c r="BD9" s="26">
        <f t="shared" si="3"/>
        <v>1.034601372510205</v>
      </c>
      <c r="BE9" s="28">
        <f t="shared" si="4"/>
        <v>0</v>
      </c>
    </row>
    <row r="10" spans="1:57" x14ac:dyDescent="0.35">
      <c r="A10" t="s">
        <v>10105</v>
      </c>
      <c r="B10" s="25">
        <f>IF('Indicator Date hidden'!C11="x","x",$B$2-'Indicator Date hidden'!C11)</f>
        <v>0</v>
      </c>
      <c r="C10" s="25">
        <f>IF('Indicator Date hidden'!D11="x","x",$C$2-'Indicator Date hidden'!D11)</f>
        <v>0</v>
      </c>
      <c r="D10" s="25">
        <f>IF('Indicator Date hidden'!E11="x","x",$D$2-'Indicator Date hidden'!E11)</f>
        <v>0</v>
      </c>
      <c r="E10" s="25">
        <f>IF('Indicator Date hidden'!F11="x","x",$E$2-'Indicator Date hidden'!F11)</f>
        <v>0</v>
      </c>
      <c r="F10" s="25">
        <f>IF('Indicator Date hidden'!G11="x","x",$F$2-'Indicator Date hidden'!G11)</f>
        <v>0</v>
      </c>
      <c r="G10" s="25">
        <f>IF('Indicator Date hidden'!H11="x","x",$G$2-'Indicator Date hidden'!H11)</f>
        <v>0</v>
      </c>
      <c r="H10" s="25">
        <f>IF('Indicator Date hidden'!I11="x","x",$H$2-'Indicator Date hidden'!I11)</f>
        <v>0</v>
      </c>
      <c r="I10" s="25">
        <f>IF('Indicator Date hidden'!J11="x","x",$I$2-'Indicator Date hidden'!J11)</f>
        <v>0</v>
      </c>
      <c r="J10" s="25">
        <f>IF('Indicator Date hidden'!K11="x","x",$J$2-'Indicator Date hidden'!K11)</f>
        <v>0</v>
      </c>
      <c r="K10" s="25">
        <f>IF('Indicator Date hidden'!L11="x","x",$K$2-'Indicator Date hidden'!L11)</f>
        <v>0</v>
      </c>
      <c r="L10" s="25">
        <f>IF('Indicator Date hidden'!M11="x","x",$L$2-'Indicator Date hidden'!M11)</f>
        <v>0</v>
      </c>
      <c r="M10" s="25">
        <f>IF('Indicator Date hidden'!N11="x","x",$M$2-'Indicator Date hidden'!N11)</f>
        <v>0</v>
      </c>
      <c r="N10" s="25">
        <f>IF('Indicator Date hidden'!O11="x","x",$N$2-'Indicator Date hidden'!O11)</f>
        <v>0</v>
      </c>
      <c r="O10" s="25">
        <f>IF('Indicator Date hidden'!P11="x","x",$O$2-'Indicator Date hidden'!P11)</f>
        <v>0</v>
      </c>
      <c r="P10" s="25">
        <f>IF('Indicator Date hidden'!Q11="x","x",$P$2-'Indicator Date hidden'!Q11)</f>
        <v>0</v>
      </c>
      <c r="Q10" s="25" t="str">
        <f>IF('Indicator Date hidden'!R11="x","x",$Q$2-'Indicator Date hidden'!R11)</f>
        <v>x</v>
      </c>
      <c r="R10" s="25">
        <f>IF('Indicator Date hidden'!S11="x","x",$R$2-'Indicator Date hidden'!S11)</f>
        <v>0</v>
      </c>
      <c r="S10" s="25">
        <f>IF('Indicator Date hidden'!T11="x","x",$S$2-'Indicator Date hidden'!T11)</f>
        <v>0</v>
      </c>
      <c r="T10" s="25">
        <f>IF('Indicator Date hidden'!U11="x","x",$T$2-'Indicator Date hidden'!U11)</f>
        <v>0</v>
      </c>
      <c r="U10" s="25" t="str">
        <f>IF('Indicator Date hidden'!V11="x","x",$U$2-'Indicator Date hidden'!V11)</f>
        <v>x</v>
      </c>
      <c r="V10" s="25">
        <f>IF('Indicator Date hidden'!W11="x","x",$V$2-'Indicator Date hidden'!W11)</f>
        <v>0</v>
      </c>
      <c r="W10" s="25">
        <f>IF('Indicator Date hidden'!X11="x","x",$W$2-'Indicator Date hidden'!X11)</f>
        <v>7</v>
      </c>
      <c r="X10" s="25">
        <f>IF('Indicator Date hidden'!Y11="x","x",$X$2-'Indicator Date hidden'!Y11)</f>
        <v>3</v>
      </c>
      <c r="Y10" s="25">
        <f>IF('Indicator Date hidden'!Z11="x","x",$Y$2-'Indicator Date hidden'!Z11)</f>
        <v>0</v>
      </c>
      <c r="Z10" s="25">
        <f>IF('Indicator Date hidden'!AA11="x","x",$Z$2-'Indicator Date hidden'!AA11)</f>
        <v>0</v>
      </c>
      <c r="AA10" s="25">
        <f>IF('Indicator Date hidden'!AB11="x","x",$AA$2-'Indicator Date hidden'!AB11)</f>
        <v>1</v>
      </c>
      <c r="AB10" s="25">
        <f>IF('Indicator Date hidden'!AC11="x","x",$AB$2-'Indicator Date hidden'!AC11)</f>
        <v>0</v>
      </c>
      <c r="AC10" s="25">
        <f>IF('Indicator Date hidden'!AD11="x","x",$AC$2-'Indicator Date hidden'!AD11)</f>
        <v>0</v>
      </c>
      <c r="AD10" s="25" t="str">
        <f>IF('Indicator Date hidden'!AE11="x","x",$AD$2-'Indicator Date hidden'!AE11)</f>
        <v>x</v>
      </c>
      <c r="AE10" s="25">
        <f>IF('Indicator Date hidden'!AF11="x","x",$AE$2-'Indicator Date hidden'!AF11)</f>
        <v>0</v>
      </c>
      <c r="AF10" s="25">
        <f>IF('Indicator Date hidden'!AG11="x","x",$AF$2-'Indicator Date hidden'!AG11)</f>
        <v>3</v>
      </c>
      <c r="AG10" s="25">
        <f>IF('Indicator Date hidden'!AH11="x","x",$AG$2-'Indicator Date hidden'!AH11)</f>
        <v>0</v>
      </c>
      <c r="AH10" s="25">
        <f>IF('Indicator Date hidden'!AI11="x","x",$AH$2-'Indicator Date hidden'!AI11)</f>
        <v>0</v>
      </c>
      <c r="AI10" s="25">
        <f>IF('Indicator Date hidden'!AJ11="x","x",$AI$2-'Indicator Date hidden'!AJ11)</f>
        <v>0</v>
      </c>
      <c r="AJ10" s="25" t="str">
        <f>IF('Indicator Date hidden'!AK11="x","x",$AJ$2-'Indicator Date hidden'!AK11)</f>
        <v>x</v>
      </c>
      <c r="AK10" s="25">
        <f>IF('Indicator Date hidden'!AL11="x","x",$AK$2-'Indicator Date hidden'!AL11)</f>
        <v>1</v>
      </c>
      <c r="AL10" s="25">
        <f>IF('Indicator Date hidden'!AM11="x","x",$AL$2-'Indicator Date hidden'!AM11)</f>
        <v>0</v>
      </c>
      <c r="AM10" s="25">
        <f>IF('Indicator Date hidden'!AN11="x","x",$AM$2-'Indicator Date hidden'!AN11)</f>
        <v>0</v>
      </c>
      <c r="AN10" s="25">
        <f>IF('Indicator Date hidden'!AO11="x","x",$AN$2-'Indicator Date hidden'!AO11)</f>
        <v>0</v>
      </c>
      <c r="AO10" s="25">
        <f>IF('Indicator Date hidden'!AP11="x","x",$AO$2-'Indicator Date hidden'!AP11)</f>
        <v>0</v>
      </c>
      <c r="AP10" s="25" t="str">
        <f>IF('Indicator Date hidden'!AQ11="x","x",$AP$2-'Indicator Date hidden'!AQ11)</f>
        <v>x</v>
      </c>
      <c r="AQ10" s="25">
        <f>IF('Indicator Date hidden'!AR11="x","x",$AQ$2-'Indicator Date hidden'!AR11)</f>
        <v>0</v>
      </c>
      <c r="AR10" s="25">
        <f>IF('Indicator Date hidden'!AS11="x","x",$AR$2-'Indicator Date hidden'!AS11)</f>
        <v>0</v>
      </c>
      <c r="AS10" s="25">
        <f>IF('Indicator Date hidden'!AT11="x","x",$AS$2-'Indicator Date hidden'!AT11)</f>
        <v>0</v>
      </c>
      <c r="AT10" s="25">
        <f>IF('Indicator Date hidden'!AU11="x","x",$AT$2-'Indicator Date hidden'!AU11)</f>
        <v>0</v>
      </c>
      <c r="AU10" s="25" t="str">
        <f>IF('Indicator Date hidden'!AV11="x","x",$AU$2-'Indicator Date hidden'!AV11)</f>
        <v>x</v>
      </c>
      <c r="AV10" s="25">
        <f>IF('Indicator Date hidden'!AW11="x","x",$AV$2-'Indicator Date hidden'!AW11)</f>
        <v>0</v>
      </c>
      <c r="AW10" s="25">
        <f>IF('Indicator Date hidden'!AX11="x","x",$AW$2-'Indicator Date hidden'!AX11)</f>
        <v>0</v>
      </c>
      <c r="AX10" s="25">
        <f>IF('Indicator Date hidden'!AY11="x","x",$AX$2-'Indicator Date hidden'!AY11)</f>
        <v>0</v>
      </c>
      <c r="AY10" s="25">
        <f>IF('Indicator Date hidden'!AZ11="x","x",$AY$2-'Indicator Date hidden'!AZ11)</f>
        <v>0</v>
      </c>
      <c r="AZ10" s="25">
        <f>IF('Indicator Date hidden'!BA11="x","x",$AZ$2-'Indicator Date hidden'!BA11)</f>
        <v>0</v>
      </c>
      <c r="BA10">
        <f t="shared" si="0"/>
        <v>15</v>
      </c>
      <c r="BB10" s="26">
        <f t="shared" si="1"/>
        <v>0.33333333333333331</v>
      </c>
      <c r="BC10">
        <f t="shared" si="2"/>
        <v>5</v>
      </c>
      <c r="BD10" s="26">
        <f t="shared" si="3"/>
        <v>1.1925695879998879</v>
      </c>
      <c r="BE10" s="28">
        <f t="shared" si="4"/>
        <v>0</v>
      </c>
    </row>
    <row r="11" spans="1:57" x14ac:dyDescent="0.35">
      <c r="A11" t="s">
        <v>10107</v>
      </c>
      <c r="B11" s="25">
        <f>IF('Indicator Date hidden'!C12="x","x",$B$2-'Indicator Date hidden'!C12)</f>
        <v>0</v>
      </c>
      <c r="C11" s="25">
        <f>IF('Indicator Date hidden'!D12="x","x",$C$2-'Indicator Date hidden'!D12)</f>
        <v>0</v>
      </c>
      <c r="D11" s="25">
        <f>IF('Indicator Date hidden'!E12="x","x",$D$2-'Indicator Date hidden'!E12)</f>
        <v>0</v>
      </c>
      <c r="E11" s="25">
        <f>IF('Indicator Date hidden'!F12="x","x",$E$2-'Indicator Date hidden'!F12)</f>
        <v>0</v>
      </c>
      <c r="F11" s="25">
        <f>IF('Indicator Date hidden'!G12="x","x",$F$2-'Indicator Date hidden'!G12)</f>
        <v>0</v>
      </c>
      <c r="G11" s="25">
        <f>IF('Indicator Date hidden'!H12="x","x",$G$2-'Indicator Date hidden'!H12)</f>
        <v>0</v>
      </c>
      <c r="H11" s="25">
        <f>IF('Indicator Date hidden'!I12="x","x",$H$2-'Indicator Date hidden'!I12)</f>
        <v>0</v>
      </c>
      <c r="I11" s="25">
        <f>IF('Indicator Date hidden'!J12="x","x",$I$2-'Indicator Date hidden'!J12)</f>
        <v>0</v>
      </c>
      <c r="J11" s="25">
        <f>IF('Indicator Date hidden'!K12="x","x",$J$2-'Indicator Date hidden'!K12)</f>
        <v>0</v>
      </c>
      <c r="K11" s="25">
        <f>IF('Indicator Date hidden'!L12="x","x",$K$2-'Indicator Date hidden'!L12)</f>
        <v>0</v>
      </c>
      <c r="L11" s="25">
        <f>IF('Indicator Date hidden'!M12="x","x",$L$2-'Indicator Date hidden'!M12)</f>
        <v>0</v>
      </c>
      <c r="M11" s="25">
        <f>IF('Indicator Date hidden'!N12="x","x",$M$2-'Indicator Date hidden'!N12)</f>
        <v>0</v>
      </c>
      <c r="N11" s="25">
        <f>IF('Indicator Date hidden'!O12="x","x",$N$2-'Indicator Date hidden'!O12)</f>
        <v>0</v>
      </c>
      <c r="O11" s="25">
        <f>IF('Indicator Date hidden'!P12="x","x",$O$2-'Indicator Date hidden'!P12)</f>
        <v>0</v>
      </c>
      <c r="P11" s="25">
        <f>IF('Indicator Date hidden'!Q12="x","x",$P$2-'Indicator Date hidden'!Q12)</f>
        <v>0</v>
      </c>
      <c r="Q11" s="25" t="str">
        <f>IF('Indicator Date hidden'!R12="x","x",$Q$2-'Indicator Date hidden'!R12)</f>
        <v>x</v>
      </c>
      <c r="R11" s="25">
        <f>IF('Indicator Date hidden'!S12="x","x",$R$2-'Indicator Date hidden'!S12)</f>
        <v>0</v>
      </c>
      <c r="S11" s="25">
        <f>IF('Indicator Date hidden'!T12="x","x",$S$2-'Indicator Date hidden'!T12)</f>
        <v>0</v>
      </c>
      <c r="T11" s="25">
        <f>IF('Indicator Date hidden'!U12="x","x",$T$2-'Indicator Date hidden'!U12)</f>
        <v>0</v>
      </c>
      <c r="U11" s="25" t="str">
        <f>IF('Indicator Date hidden'!V12="x","x",$U$2-'Indicator Date hidden'!V12)</f>
        <v>x</v>
      </c>
      <c r="V11" s="25">
        <f>IF('Indicator Date hidden'!W12="x","x",$V$2-'Indicator Date hidden'!W12)</f>
        <v>0</v>
      </c>
      <c r="W11" s="25" t="str">
        <f>IF('Indicator Date hidden'!X12="x","x",$W$2-'Indicator Date hidden'!X12)</f>
        <v>x</v>
      </c>
      <c r="X11" s="25">
        <f>IF('Indicator Date hidden'!Y12="x","x",$X$2-'Indicator Date hidden'!Y12)</f>
        <v>3</v>
      </c>
      <c r="Y11" s="25">
        <f>IF('Indicator Date hidden'!Z12="x","x",$Y$2-'Indicator Date hidden'!Z12)</f>
        <v>0</v>
      </c>
      <c r="Z11" s="25">
        <f>IF('Indicator Date hidden'!AA12="x","x",$Z$2-'Indicator Date hidden'!AA12)</f>
        <v>0</v>
      </c>
      <c r="AA11" s="25" t="str">
        <f>IF('Indicator Date hidden'!AB12="x","x",$AA$2-'Indicator Date hidden'!AB12)</f>
        <v>x</v>
      </c>
      <c r="AB11" s="25">
        <f>IF('Indicator Date hidden'!AC12="x","x",$AB$2-'Indicator Date hidden'!AC12)</f>
        <v>0</v>
      </c>
      <c r="AC11" s="25">
        <f>IF('Indicator Date hidden'!AD12="x","x",$AC$2-'Indicator Date hidden'!AD12)</f>
        <v>0</v>
      </c>
      <c r="AD11" s="25" t="str">
        <f>IF('Indicator Date hidden'!AE12="x","x",$AD$2-'Indicator Date hidden'!AE12)</f>
        <v>x</v>
      </c>
      <c r="AE11" s="25">
        <f>IF('Indicator Date hidden'!AF12="x","x",$AE$2-'Indicator Date hidden'!AF12)</f>
        <v>0</v>
      </c>
      <c r="AF11" s="25">
        <f>IF('Indicator Date hidden'!AG12="x","x",$AF$2-'Indicator Date hidden'!AG12)</f>
        <v>1</v>
      </c>
      <c r="AG11" s="25">
        <f>IF('Indicator Date hidden'!AH12="x","x",$AG$2-'Indicator Date hidden'!AH12)</f>
        <v>0</v>
      </c>
      <c r="AH11" s="25">
        <f>IF('Indicator Date hidden'!AI12="x","x",$AH$2-'Indicator Date hidden'!AI12)</f>
        <v>0</v>
      </c>
      <c r="AI11" s="25">
        <f>IF('Indicator Date hidden'!AJ12="x","x",$AI$2-'Indicator Date hidden'!AJ12)</f>
        <v>0</v>
      </c>
      <c r="AJ11" s="25" t="str">
        <f>IF('Indicator Date hidden'!AK12="x","x",$AJ$2-'Indicator Date hidden'!AK12)</f>
        <v>x</v>
      </c>
      <c r="AK11" s="25">
        <f>IF('Indicator Date hidden'!AL12="x","x",$AK$2-'Indicator Date hidden'!AL12)</f>
        <v>1</v>
      </c>
      <c r="AL11" s="25">
        <f>IF('Indicator Date hidden'!AM12="x","x",$AL$2-'Indicator Date hidden'!AM12)</f>
        <v>0</v>
      </c>
      <c r="AM11" s="25">
        <f>IF('Indicator Date hidden'!AN12="x","x",$AM$2-'Indicator Date hidden'!AN12)</f>
        <v>0</v>
      </c>
      <c r="AN11" s="25">
        <f>IF('Indicator Date hidden'!AO12="x","x",$AN$2-'Indicator Date hidden'!AO12)</f>
        <v>0</v>
      </c>
      <c r="AO11" s="25">
        <f>IF('Indicator Date hidden'!AP12="x","x",$AO$2-'Indicator Date hidden'!AP12)</f>
        <v>0</v>
      </c>
      <c r="AP11" s="25">
        <f>IF('Indicator Date hidden'!AQ12="x","x",$AP$2-'Indicator Date hidden'!AQ12)</f>
        <v>0</v>
      </c>
      <c r="AQ11" s="25">
        <f>IF('Indicator Date hidden'!AR12="x","x",$AQ$2-'Indicator Date hidden'!AR12)</f>
        <v>0</v>
      </c>
      <c r="AR11" s="25">
        <f>IF('Indicator Date hidden'!AS12="x","x",$AR$2-'Indicator Date hidden'!AS12)</f>
        <v>0</v>
      </c>
      <c r="AS11" s="25">
        <f>IF('Indicator Date hidden'!AT12="x","x",$AS$2-'Indicator Date hidden'!AT12)</f>
        <v>0</v>
      </c>
      <c r="AT11" s="25">
        <f>IF('Indicator Date hidden'!AU12="x","x",$AT$2-'Indicator Date hidden'!AU12)</f>
        <v>0</v>
      </c>
      <c r="AU11" s="25" t="str">
        <f>IF('Indicator Date hidden'!AV12="x","x",$AU$2-'Indicator Date hidden'!AV12)</f>
        <v>x</v>
      </c>
      <c r="AV11" s="25">
        <f>IF('Indicator Date hidden'!AW12="x","x",$AV$2-'Indicator Date hidden'!AW12)</f>
        <v>0</v>
      </c>
      <c r="AW11" s="25">
        <f>IF('Indicator Date hidden'!AX12="x","x",$AW$2-'Indicator Date hidden'!AX12)</f>
        <v>0</v>
      </c>
      <c r="AX11" s="25">
        <f>IF('Indicator Date hidden'!AY12="x","x",$AX$2-'Indicator Date hidden'!AY12)</f>
        <v>0</v>
      </c>
      <c r="AY11" s="25">
        <f>IF('Indicator Date hidden'!AZ12="x","x",$AY$2-'Indicator Date hidden'!AZ12)</f>
        <v>0</v>
      </c>
      <c r="AZ11" s="25">
        <f>IF('Indicator Date hidden'!BA12="x","x",$AZ$2-'Indicator Date hidden'!BA12)</f>
        <v>0</v>
      </c>
      <c r="BA11">
        <f t="shared" si="0"/>
        <v>5</v>
      </c>
      <c r="BB11" s="26">
        <f t="shared" si="1"/>
        <v>0.11363636363636363</v>
      </c>
      <c r="BC11">
        <f t="shared" si="2"/>
        <v>3</v>
      </c>
      <c r="BD11" s="26">
        <f t="shared" si="3"/>
        <v>0.48691557467337615</v>
      </c>
      <c r="BE11" s="28">
        <f t="shared" si="4"/>
        <v>0</v>
      </c>
    </row>
    <row r="12" spans="1:57" x14ac:dyDescent="0.35">
      <c r="A12" t="s">
        <v>10109</v>
      </c>
      <c r="B12" s="25">
        <f>IF('Indicator Date hidden'!C13="x","x",$B$2-'Indicator Date hidden'!C13)</f>
        <v>0</v>
      </c>
      <c r="C12" s="25">
        <f>IF('Indicator Date hidden'!D13="x","x",$C$2-'Indicator Date hidden'!D13)</f>
        <v>0</v>
      </c>
      <c r="D12" s="25">
        <f>IF('Indicator Date hidden'!E13="x","x",$D$2-'Indicator Date hidden'!E13)</f>
        <v>0</v>
      </c>
      <c r="E12" s="25">
        <f>IF('Indicator Date hidden'!F13="x","x",$E$2-'Indicator Date hidden'!F13)</f>
        <v>0</v>
      </c>
      <c r="F12" s="25">
        <f>IF('Indicator Date hidden'!G13="x","x",$F$2-'Indicator Date hidden'!G13)</f>
        <v>0</v>
      </c>
      <c r="G12" s="25">
        <f>IF('Indicator Date hidden'!H13="x","x",$G$2-'Indicator Date hidden'!H13)</f>
        <v>0</v>
      </c>
      <c r="H12" s="25">
        <f>IF('Indicator Date hidden'!I13="x","x",$H$2-'Indicator Date hidden'!I13)</f>
        <v>0</v>
      </c>
      <c r="I12" s="25">
        <f>IF('Indicator Date hidden'!J13="x","x",$I$2-'Indicator Date hidden'!J13)</f>
        <v>0</v>
      </c>
      <c r="J12" s="25">
        <f>IF('Indicator Date hidden'!K13="x","x",$J$2-'Indicator Date hidden'!K13)</f>
        <v>0</v>
      </c>
      <c r="K12" s="25">
        <f>IF('Indicator Date hidden'!L13="x","x",$K$2-'Indicator Date hidden'!L13)</f>
        <v>0</v>
      </c>
      <c r="L12" s="25">
        <f>IF('Indicator Date hidden'!M13="x","x",$L$2-'Indicator Date hidden'!M13)</f>
        <v>0</v>
      </c>
      <c r="M12" s="25">
        <f>IF('Indicator Date hidden'!N13="x","x",$M$2-'Indicator Date hidden'!N13)</f>
        <v>0</v>
      </c>
      <c r="N12" s="25">
        <f>IF('Indicator Date hidden'!O13="x","x",$N$2-'Indicator Date hidden'!O13)</f>
        <v>0</v>
      </c>
      <c r="O12" s="25">
        <f>IF('Indicator Date hidden'!P13="x","x",$O$2-'Indicator Date hidden'!P13)</f>
        <v>0</v>
      </c>
      <c r="P12" s="25">
        <f>IF('Indicator Date hidden'!Q13="x","x",$P$2-'Indicator Date hidden'!Q13)</f>
        <v>0</v>
      </c>
      <c r="Q12" s="25">
        <f>IF('Indicator Date hidden'!R13="x","x",$Q$2-'Indicator Date hidden'!R13)</f>
        <v>8</v>
      </c>
      <c r="R12" s="25">
        <f>IF('Indicator Date hidden'!S13="x","x",$R$2-'Indicator Date hidden'!S13)</f>
        <v>0</v>
      </c>
      <c r="S12" s="25">
        <f>IF('Indicator Date hidden'!T13="x","x",$S$2-'Indicator Date hidden'!T13)</f>
        <v>0</v>
      </c>
      <c r="T12" s="25">
        <f>IF('Indicator Date hidden'!U13="x","x",$T$2-'Indicator Date hidden'!U13)</f>
        <v>0</v>
      </c>
      <c r="U12" s="25">
        <f>IF('Indicator Date hidden'!V13="x","x",$U$2-'Indicator Date hidden'!V13)</f>
        <v>0</v>
      </c>
      <c r="V12" s="25">
        <f>IF('Indicator Date hidden'!W13="x","x",$V$2-'Indicator Date hidden'!W13)</f>
        <v>0</v>
      </c>
      <c r="W12" s="25">
        <f>IF('Indicator Date hidden'!X13="x","x",$W$2-'Indicator Date hidden'!X13)</f>
        <v>1</v>
      </c>
      <c r="X12" s="25">
        <f>IF('Indicator Date hidden'!Y13="x","x",$X$2-'Indicator Date hidden'!Y13)</f>
        <v>1</v>
      </c>
      <c r="Y12" s="25">
        <f>IF('Indicator Date hidden'!Z13="x","x",$Y$2-'Indicator Date hidden'!Z13)</f>
        <v>0</v>
      </c>
      <c r="Z12" s="25">
        <f>IF('Indicator Date hidden'!AA13="x","x",$Z$2-'Indicator Date hidden'!AA13)</f>
        <v>0</v>
      </c>
      <c r="AA12" s="25">
        <f>IF('Indicator Date hidden'!AB13="x","x",$AA$2-'Indicator Date hidden'!AB13)</f>
        <v>0</v>
      </c>
      <c r="AB12" s="25">
        <f>IF('Indicator Date hidden'!AC13="x","x",$AB$2-'Indicator Date hidden'!AC13)</f>
        <v>0</v>
      </c>
      <c r="AC12" s="25">
        <f>IF('Indicator Date hidden'!AD13="x","x",$AC$2-'Indicator Date hidden'!AD13)</f>
        <v>0</v>
      </c>
      <c r="AD12" s="25">
        <f>IF('Indicator Date hidden'!AE13="x","x",$AD$2-'Indicator Date hidden'!AE13)</f>
        <v>0</v>
      </c>
      <c r="AE12" s="25">
        <f>IF('Indicator Date hidden'!AF13="x","x",$AE$2-'Indicator Date hidden'!AF13)</f>
        <v>0</v>
      </c>
      <c r="AF12" s="25">
        <f>IF('Indicator Date hidden'!AG13="x","x",$AF$2-'Indicator Date hidden'!AG13)</f>
        <v>5</v>
      </c>
      <c r="AG12" s="25">
        <f>IF('Indicator Date hidden'!AH13="x","x",$AG$2-'Indicator Date hidden'!AH13)</f>
        <v>0</v>
      </c>
      <c r="AH12" s="25">
        <f>IF('Indicator Date hidden'!AI13="x","x",$AH$2-'Indicator Date hidden'!AI13)</f>
        <v>0</v>
      </c>
      <c r="AI12" s="25">
        <f>IF('Indicator Date hidden'!AJ13="x","x",$AI$2-'Indicator Date hidden'!AJ13)</f>
        <v>0</v>
      </c>
      <c r="AJ12" s="25">
        <f>IF('Indicator Date hidden'!AK13="x","x",$AJ$2-'Indicator Date hidden'!AK13)</f>
        <v>1</v>
      </c>
      <c r="AK12" s="25">
        <f>IF('Indicator Date hidden'!AL13="x","x",$AK$2-'Indicator Date hidden'!AL13)</f>
        <v>1</v>
      </c>
      <c r="AL12" s="25">
        <f>IF('Indicator Date hidden'!AM13="x","x",$AL$2-'Indicator Date hidden'!AM13)</f>
        <v>0</v>
      </c>
      <c r="AM12" s="25">
        <f>IF('Indicator Date hidden'!AN13="x","x",$AM$2-'Indicator Date hidden'!AN13)</f>
        <v>0</v>
      </c>
      <c r="AN12" s="25">
        <f>IF('Indicator Date hidden'!AO13="x","x",$AN$2-'Indicator Date hidden'!AO13)</f>
        <v>0</v>
      </c>
      <c r="AO12" s="25" t="str">
        <f>IF('Indicator Date hidden'!AP13="x","x",$AO$2-'Indicator Date hidden'!AP13)</f>
        <v>x</v>
      </c>
      <c r="AP12" s="25" t="str">
        <f>IF('Indicator Date hidden'!AQ13="x","x",$AP$2-'Indicator Date hidden'!AQ13)</f>
        <v>x</v>
      </c>
      <c r="AQ12" s="25" t="str">
        <f>IF('Indicator Date hidden'!AR13="x","x",$AQ$2-'Indicator Date hidden'!AR13)</f>
        <v>x</v>
      </c>
      <c r="AR12" s="25">
        <f>IF('Indicator Date hidden'!AS13="x","x",$AR$2-'Indicator Date hidden'!AS13)</f>
        <v>0</v>
      </c>
      <c r="AS12" s="25">
        <f>IF('Indicator Date hidden'!AT13="x","x",$AS$2-'Indicator Date hidden'!AT13)</f>
        <v>0</v>
      </c>
      <c r="AT12" s="25">
        <f>IF('Indicator Date hidden'!AU13="x","x",$AT$2-'Indicator Date hidden'!AU13)</f>
        <v>0</v>
      </c>
      <c r="AU12" s="25">
        <f>IF('Indicator Date hidden'!AV13="x","x",$AU$2-'Indicator Date hidden'!AV13)</f>
        <v>0</v>
      </c>
      <c r="AV12" s="25">
        <f>IF('Indicator Date hidden'!AW13="x","x",$AV$2-'Indicator Date hidden'!AW13)</f>
        <v>0</v>
      </c>
      <c r="AW12" s="25">
        <f>IF('Indicator Date hidden'!AX13="x","x",$AW$2-'Indicator Date hidden'!AX13)</f>
        <v>0</v>
      </c>
      <c r="AX12" s="25">
        <f>IF('Indicator Date hidden'!AY13="x","x",$AX$2-'Indicator Date hidden'!AY13)</f>
        <v>0</v>
      </c>
      <c r="AY12" s="25">
        <f>IF('Indicator Date hidden'!AZ13="x","x",$AY$2-'Indicator Date hidden'!AZ13)</f>
        <v>0</v>
      </c>
      <c r="AZ12" s="25">
        <f>IF('Indicator Date hidden'!BA13="x","x",$AZ$2-'Indicator Date hidden'!BA13)</f>
        <v>0</v>
      </c>
      <c r="BA12">
        <f t="shared" si="0"/>
        <v>17</v>
      </c>
      <c r="BB12" s="26">
        <f t="shared" si="1"/>
        <v>0.35416666666666669</v>
      </c>
      <c r="BC12">
        <f t="shared" si="2"/>
        <v>6</v>
      </c>
      <c r="BD12" s="26">
        <f t="shared" si="3"/>
        <v>1.346129998262509</v>
      </c>
      <c r="BE12" s="28">
        <f t="shared" si="4"/>
        <v>0</v>
      </c>
    </row>
    <row r="13" spans="1:57" x14ac:dyDescent="0.35">
      <c r="A13" t="s">
        <v>10120</v>
      </c>
      <c r="B13" s="25">
        <f>IF('Indicator Date hidden'!C14="x","x",$B$2-'Indicator Date hidden'!C14)</f>
        <v>0</v>
      </c>
      <c r="C13" s="25">
        <f>IF('Indicator Date hidden'!D14="x","x",$C$2-'Indicator Date hidden'!D14)</f>
        <v>0</v>
      </c>
      <c r="D13" s="25">
        <f>IF('Indicator Date hidden'!E14="x","x",$D$2-'Indicator Date hidden'!E14)</f>
        <v>0</v>
      </c>
      <c r="E13" s="25">
        <f>IF('Indicator Date hidden'!F14="x","x",$E$2-'Indicator Date hidden'!F14)</f>
        <v>0</v>
      </c>
      <c r="F13" s="25">
        <f>IF('Indicator Date hidden'!G14="x","x",$F$2-'Indicator Date hidden'!G14)</f>
        <v>0</v>
      </c>
      <c r="G13" s="25">
        <f>IF('Indicator Date hidden'!H14="x","x",$G$2-'Indicator Date hidden'!H14)</f>
        <v>0</v>
      </c>
      <c r="H13" s="25">
        <f>IF('Indicator Date hidden'!I14="x","x",$H$2-'Indicator Date hidden'!I14)</f>
        <v>0</v>
      </c>
      <c r="I13" s="25">
        <f>IF('Indicator Date hidden'!J14="x","x",$I$2-'Indicator Date hidden'!J14)</f>
        <v>0</v>
      </c>
      <c r="J13" s="25">
        <f>IF('Indicator Date hidden'!K14="x","x",$J$2-'Indicator Date hidden'!K14)</f>
        <v>0</v>
      </c>
      <c r="K13" s="25">
        <f>IF('Indicator Date hidden'!L14="x","x",$K$2-'Indicator Date hidden'!L14)</f>
        <v>0</v>
      </c>
      <c r="L13" s="25">
        <f>IF('Indicator Date hidden'!M14="x","x",$L$2-'Indicator Date hidden'!M14)</f>
        <v>0</v>
      </c>
      <c r="M13" s="25">
        <f>IF('Indicator Date hidden'!N14="x","x",$M$2-'Indicator Date hidden'!N14)</f>
        <v>0</v>
      </c>
      <c r="N13" s="25">
        <f>IF('Indicator Date hidden'!O14="x","x",$N$2-'Indicator Date hidden'!O14)</f>
        <v>0</v>
      </c>
      <c r="O13" s="25">
        <f>IF('Indicator Date hidden'!P14="x","x",$O$2-'Indicator Date hidden'!P14)</f>
        <v>0</v>
      </c>
      <c r="P13" s="25">
        <f>IF('Indicator Date hidden'!Q14="x","x",$P$2-'Indicator Date hidden'!Q14)</f>
        <v>0</v>
      </c>
      <c r="Q13" s="25" t="str">
        <f>IF('Indicator Date hidden'!R14="x","x",$Q$2-'Indicator Date hidden'!R14)</f>
        <v>x</v>
      </c>
      <c r="R13" s="25">
        <f>IF('Indicator Date hidden'!S14="x","x",$R$2-'Indicator Date hidden'!S14)</f>
        <v>0</v>
      </c>
      <c r="S13" s="25">
        <f>IF('Indicator Date hidden'!T14="x","x",$S$2-'Indicator Date hidden'!T14)</f>
        <v>0</v>
      </c>
      <c r="T13" s="25">
        <f>IF('Indicator Date hidden'!U14="x","x",$T$2-'Indicator Date hidden'!U14)</f>
        <v>0</v>
      </c>
      <c r="U13" s="25" t="str">
        <f>IF('Indicator Date hidden'!V14="x","x",$U$2-'Indicator Date hidden'!V14)</f>
        <v>x</v>
      </c>
      <c r="V13" s="25">
        <f>IF('Indicator Date hidden'!W14="x","x",$V$2-'Indicator Date hidden'!W14)</f>
        <v>0</v>
      </c>
      <c r="W13" s="25" t="str">
        <f>IF('Indicator Date hidden'!X14="x","x",$W$2-'Indicator Date hidden'!X14)</f>
        <v>x</v>
      </c>
      <c r="X13" s="25">
        <f>IF('Indicator Date hidden'!Y14="x","x",$X$2-'Indicator Date hidden'!Y14)</f>
        <v>6</v>
      </c>
      <c r="Y13" s="25">
        <f>IF('Indicator Date hidden'!Z14="x","x",$Y$2-'Indicator Date hidden'!Z14)</f>
        <v>0</v>
      </c>
      <c r="Z13" s="25">
        <f>IF('Indicator Date hidden'!AA14="x","x",$Z$2-'Indicator Date hidden'!AA14)</f>
        <v>0</v>
      </c>
      <c r="AA13" s="25">
        <f>IF('Indicator Date hidden'!AB14="x","x",$AA$2-'Indicator Date hidden'!AB14)</f>
        <v>1</v>
      </c>
      <c r="AB13" s="25">
        <f>IF('Indicator Date hidden'!AC14="x","x",$AB$2-'Indicator Date hidden'!AC14)</f>
        <v>0</v>
      </c>
      <c r="AC13" s="25">
        <f>IF('Indicator Date hidden'!AD14="x","x",$AC$2-'Indicator Date hidden'!AD14)</f>
        <v>0</v>
      </c>
      <c r="AD13" s="25" t="str">
        <f>IF('Indicator Date hidden'!AE14="x","x",$AD$2-'Indicator Date hidden'!AE14)</f>
        <v>x</v>
      </c>
      <c r="AE13" s="25">
        <f>IF('Indicator Date hidden'!AF14="x","x",$AE$2-'Indicator Date hidden'!AF14)</f>
        <v>0</v>
      </c>
      <c r="AF13" s="25" t="str">
        <f>IF('Indicator Date hidden'!AG14="x","x",$AF$2-'Indicator Date hidden'!AG14)</f>
        <v>x</v>
      </c>
      <c r="AG13" s="25">
        <f>IF('Indicator Date hidden'!AH14="x","x",$AG$2-'Indicator Date hidden'!AH14)</f>
        <v>0</v>
      </c>
      <c r="AH13" s="25">
        <f>IF('Indicator Date hidden'!AI14="x","x",$AH$2-'Indicator Date hidden'!AI14)</f>
        <v>0</v>
      </c>
      <c r="AI13" s="25">
        <f>IF('Indicator Date hidden'!AJ14="x","x",$AI$2-'Indicator Date hidden'!AJ14)</f>
        <v>0</v>
      </c>
      <c r="AJ13" s="25" t="str">
        <f>IF('Indicator Date hidden'!AK14="x","x",$AJ$2-'Indicator Date hidden'!AK14)</f>
        <v>x</v>
      </c>
      <c r="AK13" s="25">
        <f>IF('Indicator Date hidden'!AL14="x","x",$AK$2-'Indicator Date hidden'!AL14)</f>
        <v>1</v>
      </c>
      <c r="AL13" s="25">
        <f>IF('Indicator Date hidden'!AM14="x","x",$AL$2-'Indicator Date hidden'!AM14)</f>
        <v>0</v>
      </c>
      <c r="AM13" s="25">
        <f>IF('Indicator Date hidden'!AN14="x","x",$AM$2-'Indicator Date hidden'!AN14)</f>
        <v>0</v>
      </c>
      <c r="AN13" s="25">
        <f>IF('Indicator Date hidden'!AO14="x","x",$AN$2-'Indicator Date hidden'!AO14)</f>
        <v>0</v>
      </c>
      <c r="AO13" s="25">
        <f>IF('Indicator Date hidden'!AP14="x","x",$AO$2-'Indicator Date hidden'!AP14)</f>
        <v>0</v>
      </c>
      <c r="AP13" s="25">
        <f>IF('Indicator Date hidden'!AQ14="x","x",$AP$2-'Indicator Date hidden'!AQ14)</f>
        <v>0</v>
      </c>
      <c r="AQ13" s="25" t="str">
        <f>IF('Indicator Date hidden'!AR14="x","x",$AQ$2-'Indicator Date hidden'!AR14)</f>
        <v>x</v>
      </c>
      <c r="AR13" s="25">
        <f>IF('Indicator Date hidden'!AS14="x","x",$AR$2-'Indicator Date hidden'!AS14)</f>
        <v>0</v>
      </c>
      <c r="AS13" s="25">
        <f>IF('Indicator Date hidden'!AT14="x","x",$AS$2-'Indicator Date hidden'!AT14)</f>
        <v>0</v>
      </c>
      <c r="AT13" s="25">
        <f>IF('Indicator Date hidden'!AU14="x","x",$AT$2-'Indicator Date hidden'!AU14)</f>
        <v>0</v>
      </c>
      <c r="AU13" s="25" t="str">
        <f>IF('Indicator Date hidden'!AV14="x","x",$AU$2-'Indicator Date hidden'!AV14)</f>
        <v>x</v>
      </c>
      <c r="AV13" s="25">
        <f>IF('Indicator Date hidden'!AW14="x","x",$AV$2-'Indicator Date hidden'!AW14)</f>
        <v>0</v>
      </c>
      <c r="AW13" s="25">
        <f>IF('Indicator Date hidden'!AX14="x","x",$AW$2-'Indicator Date hidden'!AX14)</f>
        <v>0</v>
      </c>
      <c r="AX13" s="25">
        <f>IF('Indicator Date hidden'!AY14="x","x",$AX$2-'Indicator Date hidden'!AY14)</f>
        <v>0</v>
      </c>
      <c r="AY13" s="25">
        <f>IF('Indicator Date hidden'!AZ14="x","x",$AY$2-'Indicator Date hidden'!AZ14)</f>
        <v>0</v>
      </c>
      <c r="AZ13" s="25">
        <f>IF('Indicator Date hidden'!BA14="x","x",$AZ$2-'Indicator Date hidden'!BA14)</f>
        <v>0</v>
      </c>
      <c r="BA13">
        <f t="shared" si="0"/>
        <v>8</v>
      </c>
      <c r="BB13" s="26">
        <f t="shared" si="1"/>
        <v>0.18604651162790697</v>
      </c>
      <c r="BC13">
        <f t="shared" si="2"/>
        <v>3</v>
      </c>
      <c r="BD13" s="26">
        <f t="shared" si="3"/>
        <v>0.92147036075157907</v>
      </c>
      <c r="BE13" s="28">
        <f t="shared" si="4"/>
        <v>0</v>
      </c>
    </row>
    <row r="14" spans="1:57" x14ac:dyDescent="0.35">
      <c r="A14" t="s">
        <v>10118</v>
      </c>
      <c r="B14" s="25">
        <f>IF('Indicator Date hidden'!C15="x","x",$B$2-'Indicator Date hidden'!C15)</f>
        <v>0</v>
      </c>
      <c r="C14" s="25">
        <f>IF('Indicator Date hidden'!D15="x","x",$C$2-'Indicator Date hidden'!D15)</f>
        <v>0</v>
      </c>
      <c r="D14" s="25">
        <f>IF('Indicator Date hidden'!E15="x","x",$D$2-'Indicator Date hidden'!E15)</f>
        <v>0</v>
      </c>
      <c r="E14" s="25">
        <f>IF('Indicator Date hidden'!F15="x","x",$E$2-'Indicator Date hidden'!F15)</f>
        <v>0</v>
      </c>
      <c r="F14" s="25">
        <f>IF('Indicator Date hidden'!G15="x","x",$F$2-'Indicator Date hidden'!G15)</f>
        <v>0</v>
      </c>
      <c r="G14" s="25">
        <f>IF('Indicator Date hidden'!H15="x","x",$G$2-'Indicator Date hidden'!H15)</f>
        <v>0</v>
      </c>
      <c r="H14" s="25">
        <f>IF('Indicator Date hidden'!I15="x","x",$H$2-'Indicator Date hidden'!I15)</f>
        <v>0</v>
      </c>
      <c r="I14" s="25">
        <f>IF('Indicator Date hidden'!J15="x","x",$I$2-'Indicator Date hidden'!J15)</f>
        <v>0</v>
      </c>
      <c r="J14" s="25">
        <f>IF('Indicator Date hidden'!K15="x","x",$J$2-'Indicator Date hidden'!K15)</f>
        <v>0</v>
      </c>
      <c r="K14" s="25">
        <f>IF('Indicator Date hidden'!L15="x","x",$K$2-'Indicator Date hidden'!L15)</f>
        <v>0</v>
      </c>
      <c r="L14" s="25">
        <f>IF('Indicator Date hidden'!M15="x","x",$L$2-'Indicator Date hidden'!M15)</f>
        <v>0</v>
      </c>
      <c r="M14" s="25">
        <f>IF('Indicator Date hidden'!N15="x","x",$M$2-'Indicator Date hidden'!N15)</f>
        <v>0</v>
      </c>
      <c r="N14" s="25">
        <f>IF('Indicator Date hidden'!O15="x","x",$N$2-'Indicator Date hidden'!O15)</f>
        <v>0</v>
      </c>
      <c r="O14" s="25">
        <f>IF('Indicator Date hidden'!P15="x","x",$O$2-'Indicator Date hidden'!P15)</f>
        <v>0</v>
      </c>
      <c r="P14" s="25">
        <f>IF('Indicator Date hidden'!Q15="x","x",$P$2-'Indicator Date hidden'!Q15)</f>
        <v>0</v>
      </c>
      <c r="Q14" s="25" t="str">
        <f>IF('Indicator Date hidden'!R15="x","x",$Q$2-'Indicator Date hidden'!R15)</f>
        <v>x</v>
      </c>
      <c r="R14" s="25">
        <f>IF('Indicator Date hidden'!S15="x","x",$R$2-'Indicator Date hidden'!S15)</f>
        <v>0</v>
      </c>
      <c r="S14" s="25">
        <f>IF('Indicator Date hidden'!T15="x","x",$S$2-'Indicator Date hidden'!T15)</f>
        <v>0</v>
      </c>
      <c r="T14" s="25">
        <f>IF('Indicator Date hidden'!U15="x","x",$T$2-'Indicator Date hidden'!U15)</f>
        <v>0</v>
      </c>
      <c r="U14" s="25" t="str">
        <f>IF('Indicator Date hidden'!V15="x","x",$U$2-'Indicator Date hidden'!V15)</f>
        <v>x</v>
      </c>
      <c r="V14" s="25">
        <f>IF('Indicator Date hidden'!W15="x","x",$V$2-'Indicator Date hidden'!W15)</f>
        <v>0</v>
      </c>
      <c r="W14" s="25" t="str">
        <f>IF('Indicator Date hidden'!X15="x","x",$W$2-'Indicator Date hidden'!X15)</f>
        <v>x</v>
      </c>
      <c r="X14" s="25">
        <f>IF('Indicator Date hidden'!Y15="x","x",$X$2-'Indicator Date hidden'!Y15)</f>
        <v>2</v>
      </c>
      <c r="Y14" s="25">
        <f>IF('Indicator Date hidden'!Z15="x","x",$Y$2-'Indicator Date hidden'!Z15)</f>
        <v>0</v>
      </c>
      <c r="Z14" s="25">
        <f>IF('Indicator Date hidden'!AA15="x","x",$Z$2-'Indicator Date hidden'!AA15)</f>
        <v>0</v>
      </c>
      <c r="AA14" s="25" t="str">
        <f>IF('Indicator Date hidden'!AB15="x","x",$AA$2-'Indicator Date hidden'!AB15)</f>
        <v>x</v>
      </c>
      <c r="AB14" s="25">
        <f>IF('Indicator Date hidden'!AC15="x","x",$AB$2-'Indicator Date hidden'!AC15)</f>
        <v>0</v>
      </c>
      <c r="AC14" s="25">
        <f>IF('Indicator Date hidden'!AD15="x","x",$AC$2-'Indicator Date hidden'!AD15)</f>
        <v>0</v>
      </c>
      <c r="AD14" s="25" t="str">
        <f>IF('Indicator Date hidden'!AE15="x","x",$AD$2-'Indicator Date hidden'!AE15)</f>
        <v>x</v>
      </c>
      <c r="AE14" s="25">
        <f>IF('Indicator Date hidden'!AF15="x","x",$AE$2-'Indicator Date hidden'!AF15)</f>
        <v>0</v>
      </c>
      <c r="AF14" s="25" t="str">
        <f>IF('Indicator Date hidden'!AG15="x","x",$AF$2-'Indicator Date hidden'!AG15)</f>
        <v>x</v>
      </c>
      <c r="AG14" s="25">
        <f>IF('Indicator Date hidden'!AH15="x","x",$AG$2-'Indicator Date hidden'!AH15)</f>
        <v>0</v>
      </c>
      <c r="AH14" s="25">
        <f>IF('Indicator Date hidden'!AI15="x","x",$AH$2-'Indicator Date hidden'!AI15)</f>
        <v>0</v>
      </c>
      <c r="AI14" s="25">
        <f>IF('Indicator Date hidden'!AJ15="x","x",$AI$2-'Indicator Date hidden'!AJ15)</f>
        <v>0</v>
      </c>
      <c r="AJ14" s="25" t="str">
        <f>IF('Indicator Date hidden'!AK15="x","x",$AJ$2-'Indicator Date hidden'!AK15)</f>
        <v>x</v>
      </c>
      <c r="AK14" s="25">
        <f>IF('Indicator Date hidden'!AL15="x","x",$AK$2-'Indicator Date hidden'!AL15)</f>
        <v>1</v>
      </c>
      <c r="AL14" s="25">
        <f>IF('Indicator Date hidden'!AM15="x","x",$AL$2-'Indicator Date hidden'!AM15)</f>
        <v>0</v>
      </c>
      <c r="AM14" s="25">
        <f>IF('Indicator Date hidden'!AN15="x","x",$AM$2-'Indicator Date hidden'!AN15)</f>
        <v>0</v>
      </c>
      <c r="AN14" s="25">
        <f>IF('Indicator Date hidden'!AO15="x","x",$AN$2-'Indicator Date hidden'!AO15)</f>
        <v>0</v>
      </c>
      <c r="AO14" s="25">
        <f>IF('Indicator Date hidden'!AP15="x","x",$AO$2-'Indicator Date hidden'!AP15)</f>
        <v>0</v>
      </c>
      <c r="AP14" s="25">
        <f>IF('Indicator Date hidden'!AQ15="x","x",$AP$2-'Indicator Date hidden'!AQ15)</f>
        <v>0</v>
      </c>
      <c r="AQ14" s="25">
        <f>IF('Indicator Date hidden'!AR15="x","x",$AQ$2-'Indicator Date hidden'!AR15)</f>
        <v>4</v>
      </c>
      <c r="AR14" s="25">
        <f>IF('Indicator Date hidden'!AS15="x","x",$AR$2-'Indicator Date hidden'!AS15)</f>
        <v>0</v>
      </c>
      <c r="AS14" s="25">
        <f>IF('Indicator Date hidden'!AT15="x","x",$AS$2-'Indicator Date hidden'!AT15)</f>
        <v>0</v>
      </c>
      <c r="AT14" s="25">
        <f>IF('Indicator Date hidden'!AU15="x","x",$AT$2-'Indicator Date hidden'!AU15)</f>
        <v>0</v>
      </c>
      <c r="AU14" s="25">
        <f>IF('Indicator Date hidden'!AV15="x","x",$AU$2-'Indicator Date hidden'!AV15)</f>
        <v>4</v>
      </c>
      <c r="AV14" s="25">
        <f>IF('Indicator Date hidden'!AW15="x","x",$AV$2-'Indicator Date hidden'!AW15)</f>
        <v>0</v>
      </c>
      <c r="AW14" s="25">
        <f>IF('Indicator Date hidden'!AX15="x","x",$AW$2-'Indicator Date hidden'!AX15)</f>
        <v>0</v>
      </c>
      <c r="AX14" s="25">
        <f>IF('Indicator Date hidden'!AY15="x","x",$AX$2-'Indicator Date hidden'!AY15)</f>
        <v>0</v>
      </c>
      <c r="AY14" s="25">
        <f>IF('Indicator Date hidden'!AZ15="x","x",$AY$2-'Indicator Date hidden'!AZ15)</f>
        <v>0</v>
      </c>
      <c r="AZ14" s="25">
        <f>IF('Indicator Date hidden'!BA15="x","x",$AZ$2-'Indicator Date hidden'!BA15)</f>
        <v>0</v>
      </c>
      <c r="BA14">
        <f t="shared" si="0"/>
        <v>11</v>
      </c>
      <c r="BB14" s="26">
        <f t="shared" si="1"/>
        <v>0.25</v>
      </c>
      <c r="BC14">
        <f t="shared" si="2"/>
        <v>4</v>
      </c>
      <c r="BD14" s="26">
        <f t="shared" si="3"/>
        <v>0.882274951990076</v>
      </c>
      <c r="BE14" s="28">
        <f t="shared" si="4"/>
        <v>0</v>
      </c>
    </row>
    <row r="15" spans="1:57" x14ac:dyDescent="0.35">
      <c r="A15" t="s">
        <v>10115</v>
      </c>
      <c r="B15" s="25">
        <f>IF('Indicator Date hidden'!C16="x","x",$B$2-'Indicator Date hidden'!C16)</f>
        <v>0</v>
      </c>
      <c r="C15" s="25">
        <f>IF('Indicator Date hidden'!D16="x","x",$C$2-'Indicator Date hidden'!D16)</f>
        <v>0</v>
      </c>
      <c r="D15" s="25">
        <f>IF('Indicator Date hidden'!E16="x","x",$D$2-'Indicator Date hidden'!E16)</f>
        <v>0</v>
      </c>
      <c r="E15" s="25">
        <f>IF('Indicator Date hidden'!F16="x","x",$E$2-'Indicator Date hidden'!F16)</f>
        <v>0</v>
      </c>
      <c r="F15" s="25">
        <f>IF('Indicator Date hidden'!G16="x","x",$F$2-'Indicator Date hidden'!G16)</f>
        <v>0</v>
      </c>
      <c r="G15" s="25">
        <f>IF('Indicator Date hidden'!H16="x","x",$G$2-'Indicator Date hidden'!H16)</f>
        <v>0</v>
      </c>
      <c r="H15" s="25">
        <f>IF('Indicator Date hidden'!I16="x","x",$H$2-'Indicator Date hidden'!I16)</f>
        <v>0</v>
      </c>
      <c r="I15" s="25">
        <f>IF('Indicator Date hidden'!J16="x","x",$I$2-'Indicator Date hidden'!J16)</f>
        <v>0</v>
      </c>
      <c r="J15" s="25">
        <f>IF('Indicator Date hidden'!K16="x","x",$J$2-'Indicator Date hidden'!K16)</f>
        <v>0</v>
      </c>
      <c r="K15" s="25">
        <f>IF('Indicator Date hidden'!L16="x","x",$K$2-'Indicator Date hidden'!L16)</f>
        <v>0</v>
      </c>
      <c r="L15" s="25">
        <f>IF('Indicator Date hidden'!M16="x","x",$L$2-'Indicator Date hidden'!M16)</f>
        <v>0</v>
      </c>
      <c r="M15" s="25">
        <f>IF('Indicator Date hidden'!N16="x","x",$M$2-'Indicator Date hidden'!N16)</f>
        <v>0</v>
      </c>
      <c r="N15" s="25">
        <f>IF('Indicator Date hidden'!O16="x","x",$N$2-'Indicator Date hidden'!O16)</f>
        <v>0</v>
      </c>
      <c r="O15" s="25">
        <f>IF('Indicator Date hidden'!P16="x","x",$O$2-'Indicator Date hidden'!P16)</f>
        <v>0</v>
      </c>
      <c r="P15" s="25">
        <f>IF('Indicator Date hidden'!Q16="x","x",$P$2-'Indicator Date hidden'!Q16)</f>
        <v>0</v>
      </c>
      <c r="Q15" s="25">
        <f>IF('Indicator Date hidden'!R16="x","x",$Q$2-'Indicator Date hidden'!R16)</f>
        <v>3</v>
      </c>
      <c r="R15" s="25">
        <f>IF('Indicator Date hidden'!S16="x","x",$R$2-'Indicator Date hidden'!S16)</f>
        <v>0</v>
      </c>
      <c r="S15" s="25">
        <f>IF('Indicator Date hidden'!T16="x","x",$S$2-'Indicator Date hidden'!T16)</f>
        <v>0</v>
      </c>
      <c r="T15" s="25">
        <f>IF('Indicator Date hidden'!U16="x","x",$T$2-'Indicator Date hidden'!U16)</f>
        <v>0</v>
      </c>
      <c r="U15" s="25">
        <f>IF('Indicator Date hidden'!V16="x","x",$U$2-'Indicator Date hidden'!V16)</f>
        <v>0</v>
      </c>
      <c r="V15" s="25">
        <f>IF('Indicator Date hidden'!W16="x","x",$V$2-'Indicator Date hidden'!W16)</f>
        <v>0</v>
      </c>
      <c r="W15" s="25">
        <f>IF('Indicator Date hidden'!X16="x","x",$W$2-'Indicator Date hidden'!X16)</f>
        <v>0</v>
      </c>
      <c r="X15" s="25">
        <f>IF('Indicator Date hidden'!Y16="x","x",$X$2-'Indicator Date hidden'!Y16)</f>
        <v>3</v>
      </c>
      <c r="Y15" s="25">
        <f>IF('Indicator Date hidden'!Z16="x","x",$Y$2-'Indicator Date hidden'!Z16)</f>
        <v>0</v>
      </c>
      <c r="Z15" s="25">
        <f>IF('Indicator Date hidden'!AA16="x","x",$Z$2-'Indicator Date hidden'!AA16)</f>
        <v>0</v>
      </c>
      <c r="AA15" s="25">
        <f>IF('Indicator Date hidden'!AB16="x","x",$AA$2-'Indicator Date hidden'!AB16)</f>
        <v>0</v>
      </c>
      <c r="AB15" s="25">
        <f>IF('Indicator Date hidden'!AC16="x","x",$AB$2-'Indicator Date hidden'!AC16)</f>
        <v>0</v>
      </c>
      <c r="AC15" s="25">
        <f>IF('Indicator Date hidden'!AD16="x","x",$AC$2-'Indicator Date hidden'!AD16)</f>
        <v>0</v>
      </c>
      <c r="AD15" s="25">
        <f>IF('Indicator Date hidden'!AE16="x","x",$AD$2-'Indicator Date hidden'!AE16)</f>
        <v>0</v>
      </c>
      <c r="AE15" s="25">
        <f>IF('Indicator Date hidden'!AF16="x","x",$AE$2-'Indicator Date hidden'!AF16)</f>
        <v>0</v>
      </c>
      <c r="AF15" s="25">
        <f>IF('Indicator Date hidden'!AG16="x","x",$AF$2-'Indicator Date hidden'!AG16)</f>
        <v>3</v>
      </c>
      <c r="AG15" s="25">
        <f>IF('Indicator Date hidden'!AH16="x","x",$AG$2-'Indicator Date hidden'!AH16)</f>
        <v>0</v>
      </c>
      <c r="AH15" s="25">
        <f>IF('Indicator Date hidden'!AI16="x","x",$AH$2-'Indicator Date hidden'!AI16)</f>
        <v>0</v>
      </c>
      <c r="AI15" s="25">
        <f>IF('Indicator Date hidden'!AJ16="x","x",$AI$2-'Indicator Date hidden'!AJ16)</f>
        <v>0</v>
      </c>
      <c r="AJ15" s="25">
        <f>IF('Indicator Date hidden'!AK16="x","x",$AJ$2-'Indicator Date hidden'!AK16)</f>
        <v>1</v>
      </c>
      <c r="AK15" s="25">
        <f>IF('Indicator Date hidden'!AL16="x","x",$AK$2-'Indicator Date hidden'!AL16)</f>
        <v>1</v>
      </c>
      <c r="AL15" s="25">
        <f>IF('Indicator Date hidden'!AM16="x","x",$AL$2-'Indicator Date hidden'!AM16)</f>
        <v>0</v>
      </c>
      <c r="AM15" s="25">
        <f>IF('Indicator Date hidden'!AN16="x","x",$AM$2-'Indicator Date hidden'!AN16)</f>
        <v>0</v>
      </c>
      <c r="AN15" s="25">
        <f>IF('Indicator Date hidden'!AO16="x","x",$AN$2-'Indicator Date hidden'!AO16)</f>
        <v>0</v>
      </c>
      <c r="AO15" s="25">
        <f>IF('Indicator Date hidden'!AP16="x","x",$AO$2-'Indicator Date hidden'!AP16)</f>
        <v>0</v>
      </c>
      <c r="AP15" s="25">
        <f>IF('Indicator Date hidden'!AQ16="x","x",$AP$2-'Indicator Date hidden'!AQ16)</f>
        <v>0</v>
      </c>
      <c r="AQ15" s="25">
        <f>IF('Indicator Date hidden'!AR16="x","x",$AQ$2-'Indicator Date hidden'!AR16)</f>
        <v>0</v>
      </c>
      <c r="AR15" s="25">
        <f>IF('Indicator Date hidden'!AS16="x","x",$AR$2-'Indicator Date hidden'!AS16)</f>
        <v>0</v>
      </c>
      <c r="AS15" s="25">
        <f>IF('Indicator Date hidden'!AT16="x","x",$AS$2-'Indicator Date hidden'!AT16)</f>
        <v>0</v>
      </c>
      <c r="AT15" s="25">
        <f>IF('Indicator Date hidden'!AU16="x","x",$AT$2-'Indicator Date hidden'!AU16)</f>
        <v>0</v>
      </c>
      <c r="AU15" s="25">
        <f>IF('Indicator Date hidden'!AV16="x","x",$AU$2-'Indicator Date hidden'!AV16)</f>
        <v>1</v>
      </c>
      <c r="AV15" s="25">
        <f>IF('Indicator Date hidden'!AW16="x","x",$AV$2-'Indicator Date hidden'!AW16)</f>
        <v>0</v>
      </c>
      <c r="AW15" s="25">
        <f>IF('Indicator Date hidden'!AX16="x","x",$AW$2-'Indicator Date hidden'!AX16)</f>
        <v>0</v>
      </c>
      <c r="AX15" s="25">
        <f>IF('Indicator Date hidden'!AY16="x","x",$AX$2-'Indicator Date hidden'!AY16)</f>
        <v>0</v>
      </c>
      <c r="AY15" s="25">
        <f>IF('Indicator Date hidden'!AZ16="x","x",$AY$2-'Indicator Date hidden'!AZ16)</f>
        <v>0</v>
      </c>
      <c r="AZ15" s="25">
        <f>IF('Indicator Date hidden'!BA16="x","x",$AZ$2-'Indicator Date hidden'!BA16)</f>
        <v>0</v>
      </c>
      <c r="BA15">
        <f t="shared" si="0"/>
        <v>12</v>
      </c>
      <c r="BB15" s="26">
        <f t="shared" si="1"/>
        <v>0.23529411764705882</v>
      </c>
      <c r="BC15">
        <f t="shared" si="2"/>
        <v>6</v>
      </c>
      <c r="BD15" s="26">
        <f t="shared" si="3"/>
        <v>0.72998080270534449</v>
      </c>
      <c r="BE15" s="28">
        <f t="shared" si="4"/>
        <v>0</v>
      </c>
    </row>
    <row r="16" spans="1:57" x14ac:dyDescent="0.35">
      <c r="A16" t="s">
        <v>10132</v>
      </c>
      <c r="B16" s="25">
        <f>IF('Indicator Date hidden'!C17="x","x",$B$2-'Indicator Date hidden'!C17)</f>
        <v>0</v>
      </c>
      <c r="C16" s="25">
        <f>IF('Indicator Date hidden'!D17="x","x",$C$2-'Indicator Date hidden'!D17)</f>
        <v>0</v>
      </c>
      <c r="D16" s="25">
        <f>IF('Indicator Date hidden'!E17="x","x",$D$2-'Indicator Date hidden'!E17)</f>
        <v>0</v>
      </c>
      <c r="E16" s="25">
        <f>IF('Indicator Date hidden'!F17="x","x",$E$2-'Indicator Date hidden'!F17)</f>
        <v>0</v>
      </c>
      <c r="F16" s="25">
        <f>IF('Indicator Date hidden'!G17="x","x",$F$2-'Indicator Date hidden'!G17)</f>
        <v>0</v>
      </c>
      <c r="G16" s="25">
        <f>IF('Indicator Date hidden'!H17="x","x",$G$2-'Indicator Date hidden'!H17)</f>
        <v>0</v>
      </c>
      <c r="H16" s="25">
        <f>IF('Indicator Date hidden'!I17="x","x",$H$2-'Indicator Date hidden'!I17)</f>
        <v>0</v>
      </c>
      <c r="I16" s="25">
        <f>IF('Indicator Date hidden'!J17="x","x",$I$2-'Indicator Date hidden'!J17)</f>
        <v>0</v>
      </c>
      <c r="J16" s="25">
        <f>IF('Indicator Date hidden'!K17="x","x",$J$2-'Indicator Date hidden'!K17)</f>
        <v>0</v>
      </c>
      <c r="K16" s="25">
        <f>IF('Indicator Date hidden'!L17="x","x",$K$2-'Indicator Date hidden'!L17)</f>
        <v>0</v>
      </c>
      <c r="L16" s="25">
        <f>IF('Indicator Date hidden'!M17="x","x",$L$2-'Indicator Date hidden'!M17)</f>
        <v>0</v>
      </c>
      <c r="M16" s="25">
        <f>IF('Indicator Date hidden'!N17="x","x",$M$2-'Indicator Date hidden'!N17)</f>
        <v>0</v>
      </c>
      <c r="N16" s="25">
        <f>IF('Indicator Date hidden'!O17="x","x",$N$2-'Indicator Date hidden'!O17)</f>
        <v>0</v>
      </c>
      <c r="O16" s="25">
        <f>IF('Indicator Date hidden'!P17="x","x",$O$2-'Indicator Date hidden'!P17)</f>
        <v>0</v>
      </c>
      <c r="P16" s="25">
        <f>IF('Indicator Date hidden'!Q17="x","x",$P$2-'Indicator Date hidden'!Q17)</f>
        <v>0</v>
      </c>
      <c r="Q16" s="25">
        <f>IF('Indicator Date hidden'!R17="x","x",$Q$2-'Indicator Date hidden'!R17)</f>
        <v>2</v>
      </c>
      <c r="R16" s="25">
        <f>IF('Indicator Date hidden'!S17="x","x",$R$2-'Indicator Date hidden'!S17)</f>
        <v>0</v>
      </c>
      <c r="S16" s="25">
        <f>IF('Indicator Date hidden'!T17="x","x",$S$2-'Indicator Date hidden'!T17)</f>
        <v>0</v>
      </c>
      <c r="T16" s="25">
        <f>IF('Indicator Date hidden'!U17="x","x",$T$2-'Indicator Date hidden'!U17)</f>
        <v>0</v>
      </c>
      <c r="U16" s="25" t="str">
        <f>IF('Indicator Date hidden'!V17="x","x",$U$2-'Indicator Date hidden'!V17)</f>
        <v>x</v>
      </c>
      <c r="V16" s="25">
        <f>IF('Indicator Date hidden'!W17="x","x",$V$2-'Indicator Date hidden'!W17)</f>
        <v>0</v>
      </c>
      <c r="W16" s="25">
        <f>IF('Indicator Date hidden'!X17="x","x",$W$2-'Indicator Date hidden'!X17)</f>
        <v>1</v>
      </c>
      <c r="X16" s="25">
        <f>IF('Indicator Date hidden'!Y17="x","x",$X$2-'Indicator Date hidden'!Y17)</f>
        <v>4</v>
      </c>
      <c r="Y16" s="25">
        <f>IF('Indicator Date hidden'!Z17="x","x",$Y$2-'Indicator Date hidden'!Z17)</f>
        <v>0</v>
      </c>
      <c r="Z16" s="25">
        <f>IF('Indicator Date hidden'!AA17="x","x",$Z$2-'Indicator Date hidden'!AA17)</f>
        <v>0</v>
      </c>
      <c r="AA16" s="25">
        <f>IF('Indicator Date hidden'!AB17="x","x",$AA$2-'Indicator Date hidden'!AB17)</f>
        <v>1</v>
      </c>
      <c r="AB16" s="25">
        <f>IF('Indicator Date hidden'!AC17="x","x",$AB$2-'Indicator Date hidden'!AC17)</f>
        <v>0</v>
      </c>
      <c r="AC16" s="25">
        <f>IF('Indicator Date hidden'!AD17="x","x",$AC$2-'Indicator Date hidden'!AD17)</f>
        <v>0</v>
      </c>
      <c r="AD16" s="25" t="str">
        <f>IF('Indicator Date hidden'!AE17="x","x",$AD$2-'Indicator Date hidden'!AE17)</f>
        <v>x</v>
      </c>
      <c r="AE16" s="25">
        <f>IF('Indicator Date hidden'!AF17="x","x",$AE$2-'Indicator Date hidden'!AF17)</f>
        <v>0</v>
      </c>
      <c r="AF16" s="25" t="str">
        <f>IF('Indicator Date hidden'!AG17="x","x",$AF$2-'Indicator Date hidden'!AG17)</f>
        <v>x</v>
      </c>
      <c r="AG16" s="25">
        <f>IF('Indicator Date hidden'!AH17="x","x",$AG$2-'Indicator Date hidden'!AH17)</f>
        <v>0</v>
      </c>
      <c r="AH16" s="25">
        <f>IF('Indicator Date hidden'!AI17="x","x",$AH$2-'Indicator Date hidden'!AI17)</f>
        <v>0</v>
      </c>
      <c r="AI16" s="25">
        <f>IF('Indicator Date hidden'!AJ17="x","x",$AI$2-'Indicator Date hidden'!AJ17)</f>
        <v>0</v>
      </c>
      <c r="AJ16" s="25" t="str">
        <f>IF('Indicator Date hidden'!AK17="x","x",$AJ$2-'Indicator Date hidden'!AK17)</f>
        <v>x</v>
      </c>
      <c r="AK16" s="25">
        <f>IF('Indicator Date hidden'!AL17="x","x",$AK$2-'Indicator Date hidden'!AL17)</f>
        <v>1</v>
      </c>
      <c r="AL16" s="25">
        <f>IF('Indicator Date hidden'!AM17="x","x",$AL$2-'Indicator Date hidden'!AM17)</f>
        <v>0</v>
      </c>
      <c r="AM16" s="25">
        <f>IF('Indicator Date hidden'!AN17="x","x",$AM$2-'Indicator Date hidden'!AN17)</f>
        <v>0</v>
      </c>
      <c r="AN16" s="25">
        <f>IF('Indicator Date hidden'!AO17="x","x",$AN$2-'Indicator Date hidden'!AO17)</f>
        <v>0</v>
      </c>
      <c r="AO16" s="25">
        <f>IF('Indicator Date hidden'!AP17="x","x",$AO$2-'Indicator Date hidden'!AP17)</f>
        <v>0</v>
      </c>
      <c r="AP16" s="25">
        <f>IF('Indicator Date hidden'!AQ17="x","x",$AP$2-'Indicator Date hidden'!AQ17)</f>
        <v>0</v>
      </c>
      <c r="AQ16" s="25">
        <f>IF('Indicator Date hidden'!AR17="x","x",$AQ$2-'Indicator Date hidden'!AR17)</f>
        <v>4</v>
      </c>
      <c r="AR16" s="25">
        <f>IF('Indicator Date hidden'!AS17="x","x",$AR$2-'Indicator Date hidden'!AS17)</f>
        <v>0</v>
      </c>
      <c r="AS16" s="25">
        <f>IF('Indicator Date hidden'!AT17="x","x",$AS$2-'Indicator Date hidden'!AT17)</f>
        <v>0</v>
      </c>
      <c r="AT16" s="25">
        <f>IF('Indicator Date hidden'!AU17="x","x",$AT$2-'Indicator Date hidden'!AU17)</f>
        <v>0</v>
      </c>
      <c r="AU16" s="25" t="str">
        <f>IF('Indicator Date hidden'!AV17="x","x",$AU$2-'Indicator Date hidden'!AV17)</f>
        <v>x</v>
      </c>
      <c r="AV16" s="25">
        <f>IF('Indicator Date hidden'!AW17="x","x",$AV$2-'Indicator Date hidden'!AW17)</f>
        <v>0</v>
      </c>
      <c r="AW16" s="25">
        <f>IF('Indicator Date hidden'!AX17="x","x",$AW$2-'Indicator Date hidden'!AX17)</f>
        <v>0</v>
      </c>
      <c r="AX16" s="25">
        <f>IF('Indicator Date hidden'!AY17="x","x",$AX$2-'Indicator Date hidden'!AY17)</f>
        <v>0</v>
      </c>
      <c r="AY16" s="25">
        <f>IF('Indicator Date hidden'!AZ17="x","x",$AY$2-'Indicator Date hidden'!AZ17)</f>
        <v>0</v>
      </c>
      <c r="AZ16" s="25">
        <f>IF('Indicator Date hidden'!BA17="x","x",$AZ$2-'Indicator Date hidden'!BA17)</f>
        <v>0</v>
      </c>
      <c r="BA16">
        <f t="shared" si="0"/>
        <v>13</v>
      </c>
      <c r="BB16" s="26">
        <f t="shared" si="1"/>
        <v>0.28260869565217389</v>
      </c>
      <c r="BC16">
        <f t="shared" si="2"/>
        <v>6</v>
      </c>
      <c r="BD16" s="26">
        <f t="shared" si="3"/>
        <v>0.87633236394549452</v>
      </c>
      <c r="BE16" s="28">
        <f t="shared" si="4"/>
        <v>0</v>
      </c>
    </row>
    <row r="17" spans="1:57" x14ac:dyDescent="0.35">
      <c r="A17" t="s">
        <v>10123</v>
      </c>
      <c r="B17" s="25">
        <f>IF('Indicator Date hidden'!C18="x","x",$B$2-'Indicator Date hidden'!C18)</f>
        <v>0</v>
      </c>
      <c r="C17" s="25">
        <f>IF('Indicator Date hidden'!D18="x","x",$C$2-'Indicator Date hidden'!D18)</f>
        <v>0</v>
      </c>
      <c r="D17" s="25">
        <f>IF('Indicator Date hidden'!E18="x","x",$D$2-'Indicator Date hidden'!E18)</f>
        <v>0</v>
      </c>
      <c r="E17" s="25">
        <f>IF('Indicator Date hidden'!F18="x","x",$E$2-'Indicator Date hidden'!F18)</f>
        <v>0</v>
      </c>
      <c r="F17" s="25">
        <f>IF('Indicator Date hidden'!G18="x","x",$F$2-'Indicator Date hidden'!G18)</f>
        <v>0</v>
      </c>
      <c r="G17" s="25">
        <f>IF('Indicator Date hidden'!H18="x","x",$G$2-'Indicator Date hidden'!H18)</f>
        <v>0</v>
      </c>
      <c r="H17" s="25">
        <f>IF('Indicator Date hidden'!I18="x","x",$H$2-'Indicator Date hidden'!I18)</f>
        <v>0</v>
      </c>
      <c r="I17" s="25">
        <f>IF('Indicator Date hidden'!J18="x","x",$I$2-'Indicator Date hidden'!J18)</f>
        <v>0</v>
      </c>
      <c r="J17" s="25">
        <f>IF('Indicator Date hidden'!K18="x","x",$J$2-'Indicator Date hidden'!K18)</f>
        <v>0</v>
      </c>
      <c r="K17" s="25">
        <f>IF('Indicator Date hidden'!L18="x","x",$K$2-'Indicator Date hidden'!L18)</f>
        <v>0</v>
      </c>
      <c r="L17" s="25">
        <f>IF('Indicator Date hidden'!M18="x","x",$L$2-'Indicator Date hidden'!M18)</f>
        <v>0</v>
      </c>
      <c r="M17" s="25">
        <f>IF('Indicator Date hidden'!N18="x","x",$M$2-'Indicator Date hidden'!N18)</f>
        <v>0</v>
      </c>
      <c r="N17" s="25">
        <f>IF('Indicator Date hidden'!O18="x","x",$N$2-'Indicator Date hidden'!O18)</f>
        <v>0</v>
      </c>
      <c r="O17" s="25">
        <f>IF('Indicator Date hidden'!P18="x","x",$O$2-'Indicator Date hidden'!P18)</f>
        <v>0</v>
      </c>
      <c r="P17" s="25">
        <f>IF('Indicator Date hidden'!Q18="x","x",$P$2-'Indicator Date hidden'!Q18)</f>
        <v>0</v>
      </c>
      <c r="Q17" s="25">
        <f>IF('Indicator Date hidden'!R18="x","x",$Q$2-'Indicator Date hidden'!R18)</f>
        <v>9</v>
      </c>
      <c r="R17" s="25">
        <f>IF('Indicator Date hidden'!S18="x","x",$R$2-'Indicator Date hidden'!S18)</f>
        <v>0</v>
      </c>
      <c r="S17" s="25">
        <f>IF('Indicator Date hidden'!T18="x","x",$S$2-'Indicator Date hidden'!T18)</f>
        <v>0</v>
      </c>
      <c r="T17" s="25">
        <f>IF('Indicator Date hidden'!U18="x","x",$T$2-'Indicator Date hidden'!U18)</f>
        <v>0</v>
      </c>
      <c r="U17" s="25">
        <f>IF('Indicator Date hidden'!V18="x","x",$U$2-'Indicator Date hidden'!V18)</f>
        <v>0</v>
      </c>
      <c r="V17" s="25">
        <f>IF('Indicator Date hidden'!W18="x","x",$V$2-'Indicator Date hidden'!W18)</f>
        <v>0</v>
      </c>
      <c r="W17" s="25">
        <f>IF('Indicator Date hidden'!X18="x","x",$W$2-'Indicator Date hidden'!X18)</f>
        <v>9</v>
      </c>
      <c r="X17" s="25">
        <f>IF('Indicator Date hidden'!Y18="x","x",$X$2-'Indicator Date hidden'!Y18)</f>
        <v>1</v>
      </c>
      <c r="Y17" s="25">
        <f>IF('Indicator Date hidden'!Z18="x","x",$Y$2-'Indicator Date hidden'!Z18)</f>
        <v>0</v>
      </c>
      <c r="Z17" s="25">
        <f>IF('Indicator Date hidden'!AA18="x","x",$Z$2-'Indicator Date hidden'!AA18)</f>
        <v>0</v>
      </c>
      <c r="AA17" s="25">
        <f>IF('Indicator Date hidden'!AB18="x","x",$AA$2-'Indicator Date hidden'!AB18)</f>
        <v>0</v>
      </c>
      <c r="AB17" s="25">
        <f>IF('Indicator Date hidden'!AC18="x","x",$AB$2-'Indicator Date hidden'!AC18)</f>
        <v>0</v>
      </c>
      <c r="AC17" s="25">
        <f>IF('Indicator Date hidden'!AD18="x","x",$AC$2-'Indicator Date hidden'!AD18)</f>
        <v>0</v>
      </c>
      <c r="AD17" s="25" t="str">
        <f>IF('Indicator Date hidden'!AE18="x","x",$AD$2-'Indicator Date hidden'!AE18)</f>
        <v>x</v>
      </c>
      <c r="AE17" s="25">
        <f>IF('Indicator Date hidden'!AF18="x","x",$AE$2-'Indicator Date hidden'!AF18)</f>
        <v>0</v>
      </c>
      <c r="AF17" s="25">
        <f>IF('Indicator Date hidden'!AG18="x","x",$AF$2-'Indicator Date hidden'!AG18)</f>
        <v>1</v>
      </c>
      <c r="AG17" s="25">
        <f>IF('Indicator Date hidden'!AH18="x","x",$AG$2-'Indicator Date hidden'!AH18)</f>
        <v>0</v>
      </c>
      <c r="AH17" s="25">
        <f>IF('Indicator Date hidden'!AI18="x","x",$AH$2-'Indicator Date hidden'!AI18)</f>
        <v>0</v>
      </c>
      <c r="AI17" s="25">
        <f>IF('Indicator Date hidden'!AJ18="x","x",$AI$2-'Indicator Date hidden'!AJ18)</f>
        <v>0</v>
      </c>
      <c r="AJ17" s="25" t="str">
        <f>IF('Indicator Date hidden'!AK18="x","x",$AJ$2-'Indicator Date hidden'!AK18)</f>
        <v>x</v>
      </c>
      <c r="AK17" s="25">
        <f>IF('Indicator Date hidden'!AL18="x","x",$AK$2-'Indicator Date hidden'!AL18)</f>
        <v>1</v>
      </c>
      <c r="AL17" s="25">
        <f>IF('Indicator Date hidden'!AM18="x","x",$AL$2-'Indicator Date hidden'!AM18)</f>
        <v>0</v>
      </c>
      <c r="AM17" s="25">
        <f>IF('Indicator Date hidden'!AN18="x","x",$AM$2-'Indicator Date hidden'!AN18)</f>
        <v>0</v>
      </c>
      <c r="AN17" s="25">
        <f>IF('Indicator Date hidden'!AO18="x","x",$AN$2-'Indicator Date hidden'!AO18)</f>
        <v>0</v>
      </c>
      <c r="AO17" s="25" t="str">
        <f>IF('Indicator Date hidden'!AP18="x","x",$AO$2-'Indicator Date hidden'!AP18)</f>
        <v>x</v>
      </c>
      <c r="AP17" s="25" t="str">
        <f>IF('Indicator Date hidden'!AQ18="x","x",$AP$2-'Indicator Date hidden'!AQ18)</f>
        <v>x</v>
      </c>
      <c r="AQ17" s="25">
        <f>IF('Indicator Date hidden'!AR18="x","x",$AQ$2-'Indicator Date hidden'!AR18)</f>
        <v>0</v>
      </c>
      <c r="AR17" s="25">
        <f>IF('Indicator Date hidden'!AS18="x","x",$AR$2-'Indicator Date hidden'!AS18)</f>
        <v>0</v>
      </c>
      <c r="AS17" s="25">
        <f>IF('Indicator Date hidden'!AT18="x","x",$AS$2-'Indicator Date hidden'!AT18)</f>
        <v>0</v>
      </c>
      <c r="AT17" s="25">
        <f>IF('Indicator Date hidden'!AU18="x","x",$AT$2-'Indicator Date hidden'!AU18)</f>
        <v>0</v>
      </c>
      <c r="AU17" s="25">
        <f>IF('Indicator Date hidden'!AV18="x","x",$AU$2-'Indicator Date hidden'!AV18)</f>
        <v>5</v>
      </c>
      <c r="AV17" s="25">
        <f>IF('Indicator Date hidden'!AW18="x","x",$AV$2-'Indicator Date hidden'!AW18)</f>
        <v>0</v>
      </c>
      <c r="AW17" s="25">
        <f>IF('Indicator Date hidden'!AX18="x","x",$AW$2-'Indicator Date hidden'!AX18)</f>
        <v>0</v>
      </c>
      <c r="AX17" s="25">
        <f>IF('Indicator Date hidden'!AY18="x","x",$AX$2-'Indicator Date hidden'!AY18)</f>
        <v>0</v>
      </c>
      <c r="AY17" s="25">
        <f>IF('Indicator Date hidden'!AZ18="x","x",$AY$2-'Indicator Date hidden'!AZ18)</f>
        <v>0</v>
      </c>
      <c r="AZ17" s="25">
        <f>IF('Indicator Date hidden'!BA18="x","x",$AZ$2-'Indicator Date hidden'!BA18)</f>
        <v>0</v>
      </c>
      <c r="BA17">
        <f t="shared" si="0"/>
        <v>26</v>
      </c>
      <c r="BB17" s="26">
        <f t="shared" si="1"/>
        <v>0.55319148936170215</v>
      </c>
      <c r="BC17">
        <f t="shared" si="2"/>
        <v>6</v>
      </c>
      <c r="BD17" s="26">
        <f t="shared" si="3"/>
        <v>1.9330112176568308</v>
      </c>
      <c r="BE17" s="28">
        <f t="shared" si="4"/>
        <v>0</v>
      </c>
    </row>
    <row r="18" spans="1:57" x14ac:dyDescent="0.35">
      <c r="A18" t="s">
        <v>10112</v>
      </c>
      <c r="B18" s="25">
        <f>IF('Indicator Date hidden'!C19="x","x",$B$2-'Indicator Date hidden'!C19)</f>
        <v>0</v>
      </c>
      <c r="C18" s="25">
        <f>IF('Indicator Date hidden'!D19="x","x",$C$2-'Indicator Date hidden'!D19)</f>
        <v>0</v>
      </c>
      <c r="D18" s="25">
        <f>IF('Indicator Date hidden'!E19="x","x",$D$2-'Indicator Date hidden'!E19)</f>
        <v>0</v>
      </c>
      <c r="E18" s="25">
        <f>IF('Indicator Date hidden'!F19="x","x",$E$2-'Indicator Date hidden'!F19)</f>
        <v>0</v>
      </c>
      <c r="F18" s="25">
        <f>IF('Indicator Date hidden'!G19="x","x",$F$2-'Indicator Date hidden'!G19)</f>
        <v>0</v>
      </c>
      <c r="G18" s="25">
        <f>IF('Indicator Date hidden'!H19="x","x",$G$2-'Indicator Date hidden'!H19)</f>
        <v>0</v>
      </c>
      <c r="H18" s="25">
        <f>IF('Indicator Date hidden'!I19="x","x",$H$2-'Indicator Date hidden'!I19)</f>
        <v>0</v>
      </c>
      <c r="I18" s="25">
        <f>IF('Indicator Date hidden'!J19="x","x",$I$2-'Indicator Date hidden'!J19)</f>
        <v>0</v>
      </c>
      <c r="J18" s="25">
        <f>IF('Indicator Date hidden'!K19="x","x",$J$2-'Indicator Date hidden'!K19)</f>
        <v>0</v>
      </c>
      <c r="K18" s="25">
        <f>IF('Indicator Date hidden'!L19="x","x",$K$2-'Indicator Date hidden'!L19)</f>
        <v>0</v>
      </c>
      <c r="L18" s="25">
        <f>IF('Indicator Date hidden'!M19="x","x",$L$2-'Indicator Date hidden'!M19)</f>
        <v>0</v>
      </c>
      <c r="M18" s="25">
        <f>IF('Indicator Date hidden'!N19="x","x",$M$2-'Indicator Date hidden'!N19)</f>
        <v>0</v>
      </c>
      <c r="N18" s="25">
        <f>IF('Indicator Date hidden'!O19="x","x",$N$2-'Indicator Date hidden'!O19)</f>
        <v>0</v>
      </c>
      <c r="O18" s="25">
        <f>IF('Indicator Date hidden'!P19="x","x",$O$2-'Indicator Date hidden'!P19)</f>
        <v>0</v>
      </c>
      <c r="P18" s="25">
        <f>IF('Indicator Date hidden'!Q19="x","x",$P$2-'Indicator Date hidden'!Q19)</f>
        <v>0</v>
      </c>
      <c r="Q18" s="25" t="str">
        <f>IF('Indicator Date hidden'!R19="x","x",$Q$2-'Indicator Date hidden'!R19)</f>
        <v>x</v>
      </c>
      <c r="R18" s="25">
        <f>IF('Indicator Date hidden'!S19="x","x",$R$2-'Indicator Date hidden'!S19)</f>
        <v>0</v>
      </c>
      <c r="S18" s="25">
        <f>IF('Indicator Date hidden'!T19="x","x",$S$2-'Indicator Date hidden'!T19)</f>
        <v>0</v>
      </c>
      <c r="T18" s="25">
        <f>IF('Indicator Date hidden'!U19="x","x",$T$2-'Indicator Date hidden'!U19)</f>
        <v>0</v>
      </c>
      <c r="U18" s="25" t="str">
        <f>IF('Indicator Date hidden'!V19="x","x",$U$2-'Indicator Date hidden'!V19)</f>
        <v>x</v>
      </c>
      <c r="V18" s="25">
        <f>IF('Indicator Date hidden'!W19="x","x",$V$2-'Indicator Date hidden'!W19)</f>
        <v>0</v>
      </c>
      <c r="W18" s="25" t="str">
        <f>IF('Indicator Date hidden'!X19="x","x",$W$2-'Indicator Date hidden'!X19)</f>
        <v>x</v>
      </c>
      <c r="X18" s="25">
        <f>IF('Indicator Date hidden'!Y19="x","x",$X$2-'Indicator Date hidden'!Y19)</f>
        <v>1</v>
      </c>
      <c r="Y18" s="25">
        <f>IF('Indicator Date hidden'!Z19="x","x",$Y$2-'Indicator Date hidden'!Z19)</f>
        <v>0</v>
      </c>
      <c r="Z18" s="25">
        <f>IF('Indicator Date hidden'!AA19="x","x",$Z$2-'Indicator Date hidden'!AA19)</f>
        <v>0</v>
      </c>
      <c r="AA18" s="25" t="str">
        <f>IF('Indicator Date hidden'!AB19="x","x",$AA$2-'Indicator Date hidden'!AB19)</f>
        <v>x</v>
      </c>
      <c r="AB18" s="25">
        <f>IF('Indicator Date hidden'!AC19="x","x",$AB$2-'Indicator Date hidden'!AC19)</f>
        <v>0</v>
      </c>
      <c r="AC18" s="25">
        <f>IF('Indicator Date hidden'!AD19="x","x",$AC$2-'Indicator Date hidden'!AD19)</f>
        <v>0</v>
      </c>
      <c r="AD18" s="25" t="str">
        <f>IF('Indicator Date hidden'!AE19="x","x",$AD$2-'Indicator Date hidden'!AE19)</f>
        <v>x</v>
      </c>
      <c r="AE18" s="25">
        <f>IF('Indicator Date hidden'!AF19="x","x",$AE$2-'Indicator Date hidden'!AF19)</f>
        <v>0</v>
      </c>
      <c r="AF18" s="25">
        <f>IF('Indicator Date hidden'!AG19="x","x",$AF$2-'Indicator Date hidden'!AG19)</f>
        <v>1</v>
      </c>
      <c r="AG18" s="25">
        <f>IF('Indicator Date hidden'!AH19="x","x",$AG$2-'Indicator Date hidden'!AH19)</f>
        <v>0</v>
      </c>
      <c r="AH18" s="25">
        <f>IF('Indicator Date hidden'!AI19="x","x",$AH$2-'Indicator Date hidden'!AI19)</f>
        <v>0</v>
      </c>
      <c r="AI18" s="25">
        <f>IF('Indicator Date hidden'!AJ19="x","x",$AI$2-'Indicator Date hidden'!AJ19)</f>
        <v>0</v>
      </c>
      <c r="AJ18" s="25" t="str">
        <f>IF('Indicator Date hidden'!AK19="x","x",$AJ$2-'Indicator Date hidden'!AK19)</f>
        <v>x</v>
      </c>
      <c r="AK18" s="25">
        <f>IF('Indicator Date hidden'!AL19="x","x",$AK$2-'Indicator Date hidden'!AL19)</f>
        <v>1</v>
      </c>
      <c r="AL18" s="25">
        <f>IF('Indicator Date hidden'!AM19="x","x",$AL$2-'Indicator Date hidden'!AM19)</f>
        <v>0</v>
      </c>
      <c r="AM18" s="25">
        <f>IF('Indicator Date hidden'!AN19="x","x",$AM$2-'Indicator Date hidden'!AN19)</f>
        <v>0</v>
      </c>
      <c r="AN18" s="25">
        <f>IF('Indicator Date hidden'!AO19="x","x",$AN$2-'Indicator Date hidden'!AO19)</f>
        <v>0</v>
      </c>
      <c r="AO18" s="25">
        <f>IF('Indicator Date hidden'!AP19="x","x",$AO$2-'Indicator Date hidden'!AP19)</f>
        <v>0</v>
      </c>
      <c r="AP18" s="25">
        <f>IF('Indicator Date hidden'!AQ19="x","x",$AP$2-'Indicator Date hidden'!AQ19)</f>
        <v>0</v>
      </c>
      <c r="AQ18" s="25" t="str">
        <f>IF('Indicator Date hidden'!AR19="x","x",$AQ$2-'Indicator Date hidden'!AR19)</f>
        <v>x</v>
      </c>
      <c r="AR18" s="25">
        <f>IF('Indicator Date hidden'!AS19="x","x",$AR$2-'Indicator Date hidden'!AS19)</f>
        <v>0</v>
      </c>
      <c r="AS18" s="25">
        <f>IF('Indicator Date hidden'!AT19="x","x",$AS$2-'Indicator Date hidden'!AT19)</f>
        <v>0</v>
      </c>
      <c r="AT18" s="25">
        <f>IF('Indicator Date hidden'!AU19="x","x",$AT$2-'Indicator Date hidden'!AU19)</f>
        <v>0</v>
      </c>
      <c r="AU18" s="25" t="str">
        <f>IF('Indicator Date hidden'!AV19="x","x",$AU$2-'Indicator Date hidden'!AV19)</f>
        <v>x</v>
      </c>
      <c r="AV18" s="25">
        <f>IF('Indicator Date hidden'!AW19="x","x",$AV$2-'Indicator Date hidden'!AW19)</f>
        <v>0</v>
      </c>
      <c r="AW18" s="25">
        <f>IF('Indicator Date hidden'!AX19="x","x",$AW$2-'Indicator Date hidden'!AX19)</f>
        <v>0</v>
      </c>
      <c r="AX18" s="25">
        <f>IF('Indicator Date hidden'!AY19="x","x",$AX$2-'Indicator Date hidden'!AY19)</f>
        <v>0</v>
      </c>
      <c r="AY18" s="25">
        <f>IF('Indicator Date hidden'!AZ19="x","x",$AY$2-'Indicator Date hidden'!AZ19)</f>
        <v>0</v>
      </c>
      <c r="AZ18" s="25">
        <f>IF('Indicator Date hidden'!BA19="x","x",$AZ$2-'Indicator Date hidden'!BA19)</f>
        <v>0</v>
      </c>
      <c r="BA18">
        <f t="shared" si="0"/>
        <v>3</v>
      </c>
      <c r="BB18" s="26">
        <f t="shared" si="1"/>
        <v>6.9767441860465115E-2</v>
      </c>
      <c r="BC18">
        <f t="shared" si="2"/>
        <v>3</v>
      </c>
      <c r="BD18" s="26">
        <f t="shared" si="3"/>
        <v>0.25475467790937961</v>
      </c>
      <c r="BE18" s="28">
        <f t="shared" si="4"/>
        <v>0</v>
      </c>
    </row>
    <row r="19" spans="1:57" x14ac:dyDescent="0.35">
      <c r="A19" t="s">
        <v>10125</v>
      </c>
      <c r="B19" s="25">
        <f>IF('Indicator Date hidden'!C20="x","x",$B$2-'Indicator Date hidden'!C20)</f>
        <v>0</v>
      </c>
      <c r="C19" s="25">
        <f>IF('Indicator Date hidden'!D20="x","x",$C$2-'Indicator Date hidden'!D20)</f>
        <v>0</v>
      </c>
      <c r="D19" s="25">
        <f>IF('Indicator Date hidden'!E20="x","x",$D$2-'Indicator Date hidden'!E20)</f>
        <v>0</v>
      </c>
      <c r="E19" s="25">
        <f>IF('Indicator Date hidden'!F20="x","x",$E$2-'Indicator Date hidden'!F20)</f>
        <v>0</v>
      </c>
      <c r="F19" s="25">
        <f>IF('Indicator Date hidden'!G20="x","x",$F$2-'Indicator Date hidden'!G20)</f>
        <v>0</v>
      </c>
      <c r="G19" s="25">
        <f>IF('Indicator Date hidden'!H20="x","x",$G$2-'Indicator Date hidden'!H20)</f>
        <v>0</v>
      </c>
      <c r="H19" s="25">
        <f>IF('Indicator Date hidden'!I20="x","x",$H$2-'Indicator Date hidden'!I20)</f>
        <v>0</v>
      </c>
      <c r="I19" s="25">
        <f>IF('Indicator Date hidden'!J20="x","x",$I$2-'Indicator Date hidden'!J20)</f>
        <v>0</v>
      </c>
      <c r="J19" s="25">
        <f>IF('Indicator Date hidden'!K20="x","x",$J$2-'Indicator Date hidden'!K20)</f>
        <v>0</v>
      </c>
      <c r="K19" s="25">
        <f>IF('Indicator Date hidden'!L20="x","x",$K$2-'Indicator Date hidden'!L20)</f>
        <v>0</v>
      </c>
      <c r="L19" s="25">
        <f>IF('Indicator Date hidden'!M20="x","x",$L$2-'Indicator Date hidden'!M20)</f>
        <v>0</v>
      </c>
      <c r="M19" s="25">
        <f>IF('Indicator Date hidden'!N20="x","x",$M$2-'Indicator Date hidden'!N20)</f>
        <v>0</v>
      </c>
      <c r="N19" s="25">
        <f>IF('Indicator Date hidden'!O20="x","x",$N$2-'Indicator Date hidden'!O20)</f>
        <v>0</v>
      </c>
      <c r="O19" s="25">
        <f>IF('Indicator Date hidden'!P20="x","x",$O$2-'Indicator Date hidden'!P20)</f>
        <v>0</v>
      </c>
      <c r="P19" s="25">
        <f>IF('Indicator Date hidden'!Q20="x","x",$P$2-'Indicator Date hidden'!Q20)</f>
        <v>0</v>
      </c>
      <c r="Q19" s="25">
        <f>IF('Indicator Date hidden'!R20="x","x",$Q$2-'Indicator Date hidden'!R20)</f>
        <v>3</v>
      </c>
      <c r="R19" s="25">
        <f>IF('Indicator Date hidden'!S20="x","x",$R$2-'Indicator Date hidden'!S20)</f>
        <v>0</v>
      </c>
      <c r="S19" s="25">
        <f>IF('Indicator Date hidden'!T20="x","x",$S$2-'Indicator Date hidden'!T20)</f>
        <v>0</v>
      </c>
      <c r="T19" s="25">
        <f>IF('Indicator Date hidden'!U20="x","x",$T$2-'Indicator Date hidden'!U20)</f>
        <v>0</v>
      </c>
      <c r="U19" s="25">
        <f>IF('Indicator Date hidden'!V20="x","x",$U$2-'Indicator Date hidden'!V20)</f>
        <v>0</v>
      </c>
      <c r="V19" s="25">
        <f>IF('Indicator Date hidden'!W20="x","x",$V$2-'Indicator Date hidden'!W20)</f>
        <v>0</v>
      </c>
      <c r="W19" s="25">
        <f>IF('Indicator Date hidden'!X20="x","x",$W$2-'Indicator Date hidden'!X20)</f>
        <v>3</v>
      </c>
      <c r="X19" s="25">
        <f>IF('Indicator Date hidden'!Y20="x","x",$X$2-'Indicator Date hidden'!Y20)</f>
        <v>4</v>
      </c>
      <c r="Y19" s="25">
        <f>IF('Indicator Date hidden'!Z20="x","x",$Y$2-'Indicator Date hidden'!Z20)</f>
        <v>0</v>
      </c>
      <c r="Z19" s="25">
        <f>IF('Indicator Date hidden'!AA20="x","x",$Z$2-'Indicator Date hidden'!AA20)</f>
        <v>0</v>
      </c>
      <c r="AA19" s="25">
        <f>IF('Indicator Date hidden'!AB20="x","x",$AA$2-'Indicator Date hidden'!AB20)</f>
        <v>0</v>
      </c>
      <c r="AB19" s="25">
        <f>IF('Indicator Date hidden'!AC20="x","x",$AB$2-'Indicator Date hidden'!AC20)</f>
        <v>0</v>
      </c>
      <c r="AC19" s="25">
        <f>IF('Indicator Date hidden'!AD20="x","x",$AC$2-'Indicator Date hidden'!AD20)</f>
        <v>0</v>
      </c>
      <c r="AD19" s="25">
        <f>IF('Indicator Date hidden'!AE20="x","x",$AD$2-'Indicator Date hidden'!AE20)</f>
        <v>0</v>
      </c>
      <c r="AE19" s="25">
        <f>IF('Indicator Date hidden'!AF20="x","x",$AE$2-'Indicator Date hidden'!AF20)</f>
        <v>0</v>
      </c>
      <c r="AF19" s="25" t="str">
        <f>IF('Indicator Date hidden'!AG20="x","x",$AF$2-'Indicator Date hidden'!AG20)</f>
        <v>x</v>
      </c>
      <c r="AG19" s="25">
        <f>IF('Indicator Date hidden'!AH20="x","x",$AG$2-'Indicator Date hidden'!AH20)</f>
        <v>0</v>
      </c>
      <c r="AH19" s="25">
        <f>IF('Indicator Date hidden'!AI20="x","x",$AH$2-'Indicator Date hidden'!AI20)</f>
        <v>0</v>
      </c>
      <c r="AI19" s="25">
        <f>IF('Indicator Date hidden'!AJ20="x","x",$AI$2-'Indicator Date hidden'!AJ20)</f>
        <v>0</v>
      </c>
      <c r="AJ19" s="25" t="str">
        <f>IF('Indicator Date hidden'!AK20="x","x",$AJ$2-'Indicator Date hidden'!AK20)</f>
        <v>x</v>
      </c>
      <c r="AK19" s="25">
        <f>IF('Indicator Date hidden'!AL20="x","x",$AK$2-'Indicator Date hidden'!AL20)</f>
        <v>1</v>
      </c>
      <c r="AL19" s="25">
        <f>IF('Indicator Date hidden'!AM20="x","x",$AL$2-'Indicator Date hidden'!AM20)</f>
        <v>0</v>
      </c>
      <c r="AM19" s="25">
        <f>IF('Indicator Date hidden'!AN20="x","x",$AM$2-'Indicator Date hidden'!AN20)</f>
        <v>0</v>
      </c>
      <c r="AN19" s="25">
        <f>IF('Indicator Date hidden'!AO20="x","x",$AN$2-'Indicator Date hidden'!AO20)</f>
        <v>0</v>
      </c>
      <c r="AO19" s="25" t="str">
        <f>IF('Indicator Date hidden'!AP20="x","x",$AO$2-'Indicator Date hidden'!AP20)</f>
        <v>x</v>
      </c>
      <c r="AP19" s="25">
        <f>IF('Indicator Date hidden'!AQ20="x","x",$AP$2-'Indicator Date hidden'!AQ20)</f>
        <v>2</v>
      </c>
      <c r="AQ19" s="25" t="str">
        <f>IF('Indicator Date hidden'!AR20="x","x",$AQ$2-'Indicator Date hidden'!AR20)</f>
        <v>x</v>
      </c>
      <c r="AR19" s="25">
        <f>IF('Indicator Date hidden'!AS20="x","x",$AR$2-'Indicator Date hidden'!AS20)</f>
        <v>0</v>
      </c>
      <c r="AS19" s="25" t="str">
        <f>IF('Indicator Date hidden'!AT20="x","x",$AS$2-'Indicator Date hidden'!AT20)</f>
        <v>x</v>
      </c>
      <c r="AT19" s="25">
        <f>IF('Indicator Date hidden'!AU20="x","x",$AT$2-'Indicator Date hidden'!AU20)</f>
        <v>0</v>
      </c>
      <c r="AU19" s="25" t="str">
        <f>IF('Indicator Date hidden'!AV20="x","x",$AU$2-'Indicator Date hidden'!AV20)</f>
        <v>x</v>
      </c>
      <c r="AV19" s="25">
        <f>IF('Indicator Date hidden'!AW20="x","x",$AV$2-'Indicator Date hidden'!AW20)</f>
        <v>0</v>
      </c>
      <c r="AW19" s="25">
        <f>IF('Indicator Date hidden'!AX20="x","x",$AW$2-'Indicator Date hidden'!AX20)</f>
        <v>0</v>
      </c>
      <c r="AX19" s="25">
        <f>IF('Indicator Date hidden'!AY20="x","x",$AX$2-'Indicator Date hidden'!AY20)</f>
        <v>0</v>
      </c>
      <c r="AY19" s="25">
        <f>IF('Indicator Date hidden'!AZ20="x","x",$AY$2-'Indicator Date hidden'!AZ20)</f>
        <v>0</v>
      </c>
      <c r="AZ19" s="25">
        <f>IF('Indicator Date hidden'!BA20="x","x",$AZ$2-'Indicator Date hidden'!BA20)</f>
        <v>0</v>
      </c>
      <c r="BA19">
        <f t="shared" si="0"/>
        <v>13</v>
      </c>
      <c r="BB19" s="26">
        <f t="shared" si="1"/>
        <v>0.28888888888888886</v>
      </c>
      <c r="BC19">
        <f t="shared" si="2"/>
        <v>5</v>
      </c>
      <c r="BD19" s="26">
        <f t="shared" si="3"/>
        <v>0.88499145563288339</v>
      </c>
      <c r="BE19" s="28">
        <f t="shared" si="4"/>
        <v>0</v>
      </c>
    </row>
    <row r="20" spans="1:57" x14ac:dyDescent="0.35">
      <c r="A20" t="s">
        <v>10113</v>
      </c>
      <c r="B20" s="25">
        <f>IF('Indicator Date hidden'!C21="x","x",$B$2-'Indicator Date hidden'!C21)</f>
        <v>0</v>
      </c>
      <c r="C20" s="25">
        <f>IF('Indicator Date hidden'!D21="x","x",$C$2-'Indicator Date hidden'!D21)</f>
        <v>0</v>
      </c>
      <c r="D20" s="25">
        <f>IF('Indicator Date hidden'!E21="x","x",$D$2-'Indicator Date hidden'!E21)</f>
        <v>0</v>
      </c>
      <c r="E20" s="25">
        <f>IF('Indicator Date hidden'!F21="x","x",$E$2-'Indicator Date hidden'!F21)</f>
        <v>0</v>
      </c>
      <c r="F20" s="25">
        <f>IF('Indicator Date hidden'!G21="x","x",$F$2-'Indicator Date hidden'!G21)</f>
        <v>0</v>
      </c>
      <c r="G20" s="25">
        <f>IF('Indicator Date hidden'!H21="x","x",$G$2-'Indicator Date hidden'!H21)</f>
        <v>0</v>
      </c>
      <c r="H20" s="25">
        <f>IF('Indicator Date hidden'!I21="x","x",$H$2-'Indicator Date hidden'!I21)</f>
        <v>0</v>
      </c>
      <c r="I20" s="25">
        <f>IF('Indicator Date hidden'!J21="x","x",$I$2-'Indicator Date hidden'!J21)</f>
        <v>0</v>
      </c>
      <c r="J20" s="25">
        <f>IF('Indicator Date hidden'!K21="x","x",$J$2-'Indicator Date hidden'!K21)</f>
        <v>0</v>
      </c>
      <c r="K20" s="25">
        <f>IF('Indicator Date hidden'!L21="x","x",$K$2-'Indicator Date hidden'!L21)</f>
        <v>0</v>
      </c>
      <c r="L20" s="25">
        <f>IF('Indicator Date hidden'!M21="x","x",$L$2-'Indicator Date hidden'!M21)</f>
        <v>0</v>
      </c>
      <c r="M20" s="25">
        <f>IF('Indicator Date hidden'!N21="x","x",$M$2-'Indicator Date hidden'!N21)</f>
        <v>0</v>
      </c>
      <c r="N20" s="25">
        <f>IF('Indicator Date hidden'!O21="x","x",$N$2-'Indicator Date hidden'!O21)</f>
        <v>0</v>
      </c>
      <c r="O20" s="25">
        <f>IF('Indicator Date hidden'!P21="x","x",$O$2-'Indicator Date hidden'!P21)</f>
        <v>0</v>
      </c>
      <c r="P20" s="25">
        <f>IF('Indicator Date hidden'!Q21="x","x",$P$2-'Indicator Date hidden'!Q21)</f>
        <v>0</v>
      </c>
      <c r="Q20" s="25">
        <f>IF('Indicator Date hidden'!R21="x","x",$Q$2-'Indicator Date hidden'!R21)</f>
        <v>2</v>
      </c>
      <c r="R20" s="25">
        <f>IF('Indicator Date hidden'!S21="x","x",$R$2-'Indicator Date hidden'!S21)</f>
        <v>0</v>
      </c>
      <c r="S20" s="25">
        <f>IF('Indicator Date hidden'!T21="x","x",$S$2-'Indicator Date hidden'!T21)</f>
        <v>0</v>
      </c>
      <c r="T20" s="25">
        <f>IF('Indicator Date hidden'!U21="x","x",$T$2-'Indicator Date hidden'!U21)</f>
        <v>0</v>
      </c>
      <c r="U20" s="25">
        <f>IF('Indicator Date hidden'!V21="x","x",$U$2-'Indicator Date hidden'!V21)</f>
        <v>0</v>
      </c>
      <c r="V20" s="25">
        <f>IF('Indicator Date hidden'!W21="x","x",$V$2-'Indicator Date hidden'!W21)</f>
        <v>0</v>
      </c>
      <c r="W20" s="25">
        <f>IF('Indicator Date hidden'!X21="x","x",$W$2-'Indicator Date hidden'!X21)</f>
        <v>0</v>
      </c>
      <c r="X20" s="25">
        <f>IF('Indicator Date hidden'!Y21="x","x",$X$2-'Indicator Date hidden'!Y21)</f>
        <v>4</v>
      </c>
      <c r="Y20" s="25">
        <f>IF('Indicator Date hidden'!Z21="x","x",$Y$2-'Indicator Date hidden'!Z21)</f>
        <v>0</v>
      </c>
      <c r="Z20" s="25">
        <f>IF('Indicator Date hidden'!AA21="x","x",$Z$2-'Indicator Date hidden'!AA21)</f>
        <v>0</v>
      </c>
      <c r="AA20" s="25">
        <f>IF('Indicator Date hidden'!AB21="x","x",$AA$2-'Indicator Date hidden'!AB21)</f>
        <v>0</v>
      </c>
      <c r="AB20" s="25">
        <f>IF('Indicator Date hidden'!AC21="x","x",$AB$2-'Indicator Date hidden'!AC21)</f>
        <v>0</v>
      </c>
      <c r="AC20" s="25">
        <f>IF('Indicator Date hidden'!AD21="x","x",$AC$2-'Indicator Date hidden'!AD21)</f>
        <v>0</v>
      </c>
      <c r="AD20" s="25">
        <f>IF('Indicator Date hidden'!AE21="x","x",$AD$2-'Indicator Date hidden'!AE21)</f>
        <v>0</v>
      </c>
      <c r="AE20" s="25">
        <f>IF('Indicator Date hidden'!AF21="x","x",$AE$2-'Indicator Date hidden'!AF21)</f>
        <v>0</v>
      </c>
      <c r="AF20" s="25">
        <f>IF('Indicator Date hidden'!AG21="x","x",$AF$2-'Indicator Date hidden'!AG21)</f>
        <v>2</v>
      </c>
      <c r="AG20" s="25">
        <f>IF('Indicator Date hidden'!AH21="x","x",$AG$2-'Indicator Date hidden'!AH21)</f>
        <v>0</v>
      </c>
      <c r="AH20" s="25">
        <f>IF('Indicator Date hidden'!AI21="x","x",$AH$2-'Indicator Date hidden'!AI21)</f>
        <v>0</v>
      </c>
      <c r="AI20" s="25">
        <f>IF('Indicator Date hidden'!AJ21="x","x",$AI$2-'Indicator Date hidden'!AJ21)</f>
        <v>0</v>
      </c>
      <c r="AJ20" s="25" t="str">
        <f>IF('Indicator Date hidden'!AK21="x","x",$AJ$2-'Indicator Date hidden'!AK21)</f>
        <v>x</v>
      </c>
      <c r="AK20" s="25">
        <f>IF('Indicator Date hidden'!AL21="x","x",$AK$2-'Indicator Date hidden'!AL21)</f>
        <v>1</v>
      </c>
      <c r="AL20" s="25">
        <f>IF('Indicator Date hidden'!AM21="x","x",$AL$2-'Indicator Date hidden'!AM21)</f>
        <v>0</v>
      </c>
      <c r="AM20" s="25">
        <f>IF('Indicator Date hidden'!AN21="x","x",$AM$2-'Indicator Date hidden'!AN21)</f>
        <v>0</v>
      </c>
      <c r="AN20" s="25">
        <f>IF('Indicator Date hidden'!AO21="x","x",$AN$2-'Indicator Date hidden'!AO21)</f>
        <v>0</v>
      </c>
      <c r="AO20" s="25">
        <f>IF('Indicator Date hidden'!AP21="x","x",$AO$2-'Indicator Date hidden'!AP21)</f>
        <v>0</v>
      </c>
      <c r="AP20" s="25">
        <f>IF('Indicator Date hidden'!AQ21="x","x",$AP$2-'Indicator Date hidden'!AQ21)</f>
        <v>0</v>
      </c>
      <c r="AQ20" s="25">
        <f>IF('Indicator Date hidden'!AR21="x","x",$AQ$2-'Indicator Date hidden'!AR21)</f>
        <v>0</v>
      </c>
      <c r="AR20" s="25">
        <f>IF('Indicator Date hidden'!AS21="x","x",$AR$2-'Indicator Date hidden'!AS21)</f>
        <v>0</v>
      </c>
      <c r="AS20" s="25">
        <f>IF('Indicator Date hidden'!AT21="x","x",$AS$2-'Indicator Date hidden'!AT21)</f>
        <v>0</v>
      </c>
      <c r="AT20" s="25">
        <f>IF('Indicator Date hidden'!AU21="x","x",$AT$2-'Indicator Date hidden'!AU21)</f>
        <v>0</v>
      </c>
      <c r="AU20" s="25">
        <f>IF('Indicator Date hidden'!AV21="x","x",$AU$2-'Indicator Date hidden'!AV21)</f>
        <v>8</v>
      </c>
      <c r="AV20" s="25">
        <f>IF('Indicator Date hidden'!AW21="x","x",$AV$2-'Indicator Date hidden'!AW21)</f>
        <v>0</v>
      </c>
      <c r="AW20" s="25">
        <f>IF('Indicator Date hidden'!AX21="x","x",$AW$2-'Indicator Date hidden'!AX21)</f>
        <v>0</v>
      </c>
      <c r="AX20" s="25">
        <f>IF('Indicator Date hidden'!AY21="x","x",$AX$2-'Indicator Date hidden'!AY21)</f>
        <v>0</v>
      </c>
      <c r="AY20" s="25">
        <f>IF('Indicator Date hidden'!AZ21="x","x",$AY$2-'Indicator Date hidden'!AZ21)</f>
        <v>0</v>
      </c>
      <c r="AZ20" s="25">
        <f>IF('Indicator Date hidden'!BA21="x","x",$AZ$2-'Indicator Date hidden'!BA21)</f>
        <v>0</v>
      </c>
      <c r="BA20">
        <f t="shared" si="0"/>
        <v>17</v>
      </c>
      <c r="BB20" s="26">
        <f t="shared" si="1"/>
        <v>0.34</v>
      </c>
      <c r="BC20">
        <f t="shared" si="2"/>
        <v>5</v>
      </c>
      <c r="BD20" s="26">
        <f t="shared" si="3"/>
        <v>1.290116273829611</v>
      </c>
      <c r="BE20" s="28">
        <f t="shared" si="4"/>
        <v>0</v>
      </c>
    </row>
    <row r="21" spans="1:57" x14ac:dyDescent="0.35">
      <c r="A21" t="s">
        <v>10136</v>
      </c>
      <c r="B21" s="25">
        <f>IF('Indicator Date hidden'!C22="x","x",$B$2-'Indicator Date hidden'!C22)</f>
        <v>0</v>
      </c>
      <c r="C21" s="25">
        <f>IF('Indicator Date hidden'!D22="x","x",$C$2-'Indicator Date hidden'!D22)</f>
        <v>0</v>
      </c>
      <c r="D21" s="25">
        <f>IF('Indicator Date hidden'!E22="x","x",$D$2-'Indicator Date hidden'!E22)</f>
        <v>0</v>
      </c>
      <c r="E21" s="25">
        <f>IF('Indicator Date hidden'!F22="x","x",$E$2-'Indicator Date hidden'!F22)</f>
        <v>0</v>
      </c>
      <c r="F21" s="25">
        <f>IF('Indicator Date hidden'!G22="x","x",$F$2-'Indicator Date hidden'!G22)</f>
        <v>0</v>
      </c>
      <c r="G21" s="25">
        <f>IF('Indicator Date hidden'!H22="x","x",$G$2-'Indicator Date hidden'!H22)</f>
        <v>0</v>
      </c>
      <c r="H21" s="25">
        <f>IF('Indicator Date hidden'!I22="x","x",$H$2-'Indicator Date hidden'!I22)</f>
        <v>0</v>
      </c>
      <c r="I21" s="25">
        <f>IF('Indicator Date hidden'!J22="x","x",$I$2-'Indicator Date hidden'!J22)</f>
        <v>0</v>
      </c>
      <c r="J21" s="25">
        <f>IF('Indicator Date hidden'!K22="x","x",$J$2-'Indicator Date hidden'!K22)</f>
        <v>0</v>
      </c>
      <c r="K21" s="25">
        <f>IF('Indicator Date hidden'!L22="x","x",$K$2-'Indicator Date hidden'!L22)</f>
        <v>0</v>
      </c>
      <c r="L21" s="25">
        <f>IF('Indicator Date hidden'!M22="x","x",$L$2-'Indicator Date hidden'!M22)</f>
        <v>0</v>
      </c>
      <c r="M21" s="25">
        <f>IF('Indicator Date hidden'!N22="x","x",$M$2-'Indicator Date hidden'!N22)</f>
        <v>0</v>
      </c>
      <c r="N21" s="25">
        <f>IF('Indicator Date hidden'!O22="x","x",$N$2-'Indicator Date hidden'!O22)</f>
        <v>0</v>
      </c>
      <c r="O21" s="25">
        <f>IF('Indicator Date hidden'!P22="x","x",$O$2-'Indicator Date hidden'!P22)</f>
        <v>0</v>
      </c>
      <c r="P21" s="25">
        <f>IF('Indicator Date hidden'!Q22="x","x",$P$2-'Indicator Date hidden'!Q22)</f>
        <v>0</v>
      </c>
      <c r="Q21" s="25">
        <f>IF('Indicator Date hidden'!R22="x","x",$Q$2-'Indicator Date hidden'!R22)</f>
        <v>4</v>
      </c>
      <c r="R21" s="25">
        <f>IF('Indicator Date hidden'!S22="x","x",$R$2-'Indicator Date hidden'!S22)</f>
        <v>0</v>
      </c>
      <c r="S21" s="25">
        <f>IF('Indicator Date hidden'!T22="x","x",$S$2-'Indicator Date hidden'!T22)</f>
        <v>0</v>
      </c>
      <c r="T21" s="25">
        <f>IF('Indicator Date hidden'!U22="x","x",$T$2-'Indicator Date hidden'!U22)</f>
        <v>0</v>
      </c>
      <c r="U21" s="25">
        <f>IF('Indicator Date hidden'!V22="x","x",$U$2-'Indicator Date hidden'!V22)</f>
        <v>0</v>
      </c>
      <c r="V21" s="25">
        <f>IF('Indicator Date hidden'!W22="x","x",$V$2-'Indicator Date hidden'!W22)</f>
        <v>0</v>
      </c>
      <c r="W21" s="25">
        <f>IF('Indicator Date hidden'!X22="x","x",$W$2-'Indicator Date hidden'!X22)</f>
        <v>4</v>
      </c>
      <c r="X21" s="25">
        <f>IF('Indicator Date hidden'!Y22="x","x",$X$2-'Indicator Date hidden'!Y22)</f>
        <v>2</v>
      </c>
      <c r="Y21" s="25">
        <f>IF('Indicator Date hidden'!Z22="x","x",$Y$2-'Indicator Date hidden'!Z22)</f>
        <v>0</v>
      </c>
      <c r="Z21" s="25">
        <f>IF('Indicator Date hidden'!AA22="x","x",$Z$2-'Indicator Date hidden'!AA22)</f>
        <v>0</v>
      </c>
      <c r="AA21" s="25">
        <f>IF('Indicator Date hidden'!AB22="x","x",$AA$2-'Indicator Date hidden'!AB22)</f>
        <v>1</v>
      </c>
      <c r="AB21" s="25">
        <f>IF('Indicator Date hidden'!AC22="x","x",$AB$2-'Indicator Date hidden'!AC22)</f>
        <v>0</v>
      </c>
      <c r="AC21" s="25">
        <f>IF('Indicator Date hidden'!AD22="x","x",$AC$2-'Indicator Date hidden'!AD22)</f>
        <v>0</v>
      </c>
      <c r="AD21" s="25">
        <f>IF('Indicator Date hidden'!AE22="x","x",$AD$2-'Indicator Date hidden'!AE22)</f>
        <v>0</v>
      </c>
      <c r="AE21" s="25">
        <f>IF('Indicator Date hidden'!AF22="x","x",$AE$2-'Indicator Date hidden'!AF22)</f>
        <v>0</v>
      </c>
      <c r="AF21" s="25">
        <f>IF('Indicator Date hidden'!AG22="x","x",$AF$2-'Indicator Date hidden'!AG22)</f>
        <v>1</v>
      </c>
      <c r="AG21" s="25">
        <f>IF('Indicator Date hidden'!AH22="x","x",$AG$2-'Indicator Date hidden'!AH22)</f>
        <v>0</v>
      </c>
      <c r="AH21" s="25">
        <f>IF('Indicator Date hidden'!AI22="x","x",$AH$2-'Indicator Date hidden'!AI22)</f>
        <v>0</v>
      </c>
      <c r="AI21" s="25">
        <f>IF('Indicator Date hidden'!AJ22="x","x",$AI$2-'Indicator Date hidden'!AJ22)</f>
        <v>0</v>
      </c>
      <c r="AJ21" s="25" t="str">
        <f>IF('Indicator Date hidden'!AK22="x","x",$AJ$2-'Indicator Date hidden'!AK22)</f>
        <v>x</v>
      </c>
      <c r="AK21" s="25" t="str">
        <f>IF('Indicator Date hidden'!AL22="x","x",$AK$2-'Indicator Date hidden'!AL22)</f>
        <v>x</v>
      </c>
      <c r="AL21" s="25">
        <f>IF('Indicator Date hidden'!AM22="x","x",$AL$2-'Indicator Date hidden'!AM22)</f>
        <v>0</v>
      </c>
      <c r="AM21" s="25">
        <f>IF('Indicator Date hidden'!AN22="x","x",$AM$2-'Indicator Date hidden'!AN22)</f>
        <v>0</v>
      </c>
      <c r="AN21" s="25">
        <f>IF('Indicator Date hidden'!AO22="x","x",$AN$2-'Indicator Date hidden'!AO22)</f>
        <v>0</v>
      </c>
      <c r="AO21" s="25">
        <f>IF('Indicator Date hidden'!AP22="x","x",$AO$2-'Indicator Date hidden'!AP22)</f>
        <v>0</v>
      </c>
      <c r="AP21" s="25">
        <f>IF('Indicator Date hidden'!AQ22="x","x",$AP$2-'Indicator Date hidden'!AQ22)</f>
        <v>0</v>
      </c>
      <c r="AQ21" s="25">
        <f>IF('Indicator Date hidden'!AR22="x","x",$AQ$2-'Indicator Date hidden'!AR22)</f>
        <v>0</v>
      </c>
      <c r="AR21" s="25">
        <f>IF('Indicator Date hidden'!AS22="x","x",$AR$2-'Indicator Date hidden'!AS22)</f>
        <v>0</v>
      </c>
      <c r="AS21" s="25">
        <f>IF('Indicator Date hidden'!AT22="x","x",$AS$2-'Indicator Date hidden'!AT22)</f>
        <v>0</v>
      </c>
      <c r="AT21" s="25">
        <f>IF('Indicator Date hidden'!AU22="x","x",$AT$2-'Indicator Date hidden'!AU22)</f>
        <v>0</v>
      </c>
      <c r="AU21" s="25" t="str">
        <f>IF('Indicator Date hidden'!AV22="x","x",$AU$2-'Indicator Date hidden'!AV22)</f>
        <v>x</v>
      </c>
      <c r="AV21" s="25">
        <f>IF('Indicator Date hidden'!AW22="x","x",$AV$2-'Indicator Date hidden'!AW22)</f>
        <v>0</v>
      </c>
      <c r="AW21" s="25">
        <f>IF('Indicator Date hidden'!AX22="x","x",$AW$2-'Indicator Date hidden'!AX22)</f>
        <v>0</v>
      </c>
      <c r="AX21" s="25">
        <f>IF('Indicator Date hidden'!AY22="x","x",$AX$2-'Indicator Date hidden'!AY22)</f>
        <v>0</v>
      </c>
      <c r="AY21" s="25">
        <f>IF('Indicator Date hidden'!AZ22="x","x",$AY$2-'Indicator Date hidden'!AZ22)</f>
        <v>0</v>
      </c>
      <c r="AZ21" s="25">
        <f>IF('Indicator Date hidden'!BA22="x","x",$AZ$2-'Indicator Date hidden'!BA22)</f>
        <v>0</v>
      </c>
      <c r="BA21">
        <f t="shared" si="0"/>
        <v>12</v>
      </c>
      <c r="BB21" s="26">
        <f t="shared" si="1"/>
        <v>0.25</v>
      </c>
      <c r="BC21">
        <f t="shared" si="2"/>
        <v>5</v>
      </c>
      <c r="BD21" s="26">
        <f t="shared" si="3"/>
        <v>0.8539125638299665</v>
      </c>
      <c r="BE21" s="28">
        <f t="shared" si="4"/>
        <v>0</v>
      </c>
    </row>
    <row r="22" spans="1:57" x14ac:dyDescent="0.35">
      <c r="A22" t="s">
        <v>10129</v>
      </c>
      <c r="B22" s="25">
        <f>IF('Indicator Date hidden'!C23="x","x",$B$2-'Indicator Date hidden'!C23)</f>
        <v>0</v>
      </c>
      <c r="C22" s="25">
        <f>IF('Indicator Date hidden'!D23="x","x",$C$2-'Indicator Date hidden'!D23)</f>
        <v>0</v>
      </c>
      <c r="D22" s="25">
        <f>IF('Indicator Date hidden'!E23="x","x",$D$2-'Indicator Date hidden'!E23)</f>
        <v>0</v>
      </c>
      <c r="E22" s="25">
        <f>IF('Indicator Date hidden'!F23="x","x",$E$2-'Indicator Date hidden'!F23)</f>
        <v>0</v>
      </c>
      <c r="F22" s="25">
        <f>IF('Indicator Date hidden'!G23="x","x",$F$2-'Indicator Date hidden'!G23)</f>
        <v>0</v>
      </c>
      <c r="G22" s="25">
        <f>IF('Indicator Date hidden'!H23="x","x",$G$2-'Indicator Date hidden'!H23)</f>
        <v>0</v>
      </c>
      <c r="H22" s="25">
        <f>IF('Indicator Date hidden'!I23="x","x",$H$2-'Indicator Date hidden'!I23)</f>
        <v>0</v>
      </c>
      <c r="I22" s="25">
        <f>IF('Indicator Date hidden'!J23="x","x",$I$2-'Indicator Date hidden'!J23)</f>
        <v>0</v>
      </c>
      <c r="J22" s="25">
        <f>IF('Indicator Date hidden'!K23="x","x",$J$2-'Indicator Date hidden'!K23)</f>
        <v>0</v>
      </c>
      <c r="K22" s="25">
        <f>IF('Indicator Date hidden'!L23="x","x",$K$2-'Indicator Date hidden'!L23)</f>
        <v>0</v>
      </c>
      <c r="L22" s="25">
        <f>IF('Indicator Date hidden'!M23="x","x",$L$2-'Indicator Date hidden'!M23)</f>
        <v>0</v>
      </c>
      <c r="M22" s="25">
        <f>IF('Indicator Date hidden'!N23="x","x",$M$2-'Indicator Date hidden'!N23)</f>
        <v>0</v>
      </c>
      <c r="N22" s="25">
        <f>IF('Indicator Date hidden'!O23="x","x",$N$2-'Indicator Date hidden'!O23)</f>
        <v>0</v>
      </c>
      <c r="O22" s="25">
        <f>IF('Indicator Date hidden'!P23="x","x",$O$2-'Indicator Date hidden'!P23)</f>
        <v>0</v>
      </c>
      <c r="P22" s="25">
        <f>IF('Indicator Date hidden'!Q23="x","x",$P$2-'Indicator Date hidden'!Q23)</f>
        <v>0</v>
      </c>
      <c r="Q22" s="25">
        <f>IF('Indicator Date hidden'!R23="x","x",$Q$2-'Indicator Date hidden'!R23)</f>
        <v>6</v>
      </c>
      <c r="R22" s="25">
        <f>IF('Indicator Date hidden'!S23="x","x",$R$2-'Indicator Date hidden'!S23)</f>
        <v>0</v>
      </c>
      <c r="S22" s="25">
        <f>IF('Indicator Date hidden'!T23="x","x",$S$2-'Indicator Date hidden'!T23)</f>
        <v>0</v>
      </c>
      <c r="T22" s="25">
        <f>IF('Indicator Date hidden'!U23="x","x",$T$2-'Indicator Date hidden'!U23)</f>
        <v>0</v>
      </c>
      <c r="U22" s="25">
        <f>IF('Indicator Date hidden'!V23="x","x",$U$2-'Indicator Date hidden'!V23)</f>
        <v>0</v>
      </c>
      <c r="V22" s="25">
        <f>IF('Indicator Date hidden'!W23="x","x",$V$2-'Indicator Date hidden'!W23)</f>
        <v>0</v>
      </c>
      <c r="W22" s="25">
        <f>IF('Indicator Date hidden'!X23="x","x",$W$2-'Indicator Date hidden'!X23)</f>
        <v>6</v>
      </c>
      <c r="X22" s="25">
        <f>IF('Indicator Date hidden'!Y23="x","x",$X$2-'Indicator Date hidden'!Y23)</f>
        <v>2</v>
      </c>
      <c r="Y22" s="25">
        <f>IF('Indicator Date hidden'!Z23="x","x",$Y$2-'Indicator Date hidden'!Z23)</f>
        <v>0</v>
      </c>
      <c r="Z22" s="25">
        <f>IF('Indicator Date hidden'!AA23="x","x",$Z$2-'Indicator Date hidden'!AA23)</f>
        <v>0</v>
      </c>
      <c r="AA22" s="25">
        <f>IF('Indicator Date hidden'!AB23="x","x",$AA$2-'Indicator Date hidden'!AB23)</f>
        <v>0</v>
      </c>
      <c r="AB22" s="25">
        <f>IF('Indicator Date hidden'!AC23="x","x",$AB$2-'Indicator Date hidden'!AC23)</f>
        <v>0</v>
      </c>
      <c r="AC22" s="25">
        <f>IF('Indicator Date hidden'!AD23="x","x",$AC$2-'Indicator Date hidden'!AD23)</f>
        <v>0</v>
      </c>
      <c r="AD22" s="25">
        <f>IF('Indicator Date hidden'!AE23="x","x",$AD$2-'Indicator Date hidden'!AE23)</f>
        <v>0</v>
      </c>
      <c r="AE22" s="25">
        <f>IF('Indicator Date hidden'!AF23="x","x",$AE$2-'Indicator Date hidden'!AF23)</f>
        <v>0</v>
      </c>
      <c r="AF22" s="25">
        <f>IF('Indicator Date hidden'!AG23="x","x",$AF$2-'Indicator Date hidden'!AG23)</f>
        <v>0</v>
      </c>
      <c r="AG22" s="25">
        <f>IF('Indicator Date hidden'!AH23="x","x",$AG$2-'Indicator Date hidden'!AH23)</f>
        <v>0</v>
      </c>
      <c r="AH22" s="25">
        <f>IF('Indicator Date hidden'!AI23="x","x",$AH$2-'Indicator Date hidden'!AI23)</f>
        <v>0</v>
      </c>
      <c r="AI22" s="25">
        <f>IF('Indicator Date hidden'!AJ23="x","x",$AI$2-'Indicator Date hidden'!AJ23)</f>
        <v>0</v>
      </c>
      <c r="AJ22" s="25" t="str">
        <f>IF('Indicator Date hidden'!AK23="x","x",$AJ$2-'Indicator Date hidden'!AK23)</f>
        <v>x</v>
      </c>
      <c r="AK22" s="25">
        <f>IF('Indicator Date hidden'!AL23="x","x",$AK$2-'Indicator Date hidden'!AL23)</f>
        <v>1</v>
      </c>
      <c r="AL22" s="25">
        <f>IF('Indicator Date hidden'!AM23="x","x",$AL$2-'Indicator Date hidden'!AM23)</f>
        <v>0</v>
      </c>
      <c r="AM22" s="25">
        <f>IF('Indicator Date hidden'!AN23="x","x",$AM$2-'Indicator Date hidden'!AN23)</f>
        <v>0</v>
      </c>
      <c r="AN22" s="25">
        <f>IF('Indicator Date hidden'!AO23="x","x",$AN$2-'Indicator Date hidden'!AO23)</f>
        <v>0</v>
      </c>
      <c r="AO22" s="25">
        <f>IF('Indicator Date hidden'!AP23="x","x",$AO$2-'Indicator Date hidden'!AP23)</f>
        <v>0</v>
      </c>
      <c r="AP22" s="25">
        <f>IF('Indicator Date hidden'!AQ23="x","x",$AP$2-'Indicator Date hidden'!AQ23)</f>
        <v>0</v>
      </c>
      <c r="AQ22" s="25">
        <f>IF('Indicator Date hidden'!AR23="x","x",$AQ$2-'Indicator Date hidden'!AR23)</f>
        <v>4</v>
      </c>
      <c r="AR22" s="25">
        <f>IF('Indicator Date hidden'!AS23="x","x",$AR$2-'Indicator Date hidden'!AS23)</f>
        <v>0</v>
      </c>
      <c r="AS22" s="25">
        <f>IF('Indicator Date hidden'!AT23="x","x",$AS$2-'Indicator Date hidden'!AT23)</f>
        <v>0</v>
      </c>
      <c r="AT22" s="25">
        <f>IF('Indicator Date hidden'!AU23="x","x",$AT$2-'Indicator Date hidden'!AU23)</f>
        <v>0</v>
      </c>
      <c r="AU22" s="25">
        <f>IF('Indicator Date hidden'!AV23="x","x",$AU$2-'Indicator Date hidden'!AV23)</f>
        <v>2</v>
      </c>
      <c r="AV22" s="25">
        <f>IF('Indicator Date hidden'!AW23="x","x",$AV$2-'Indicator Date hidden'!AW23)</f>
        <v>0</v>
      </c>
      <c r="AW22" s="25">
        <f>IF('Indicator Date hidden'!AX23="x","x",$AW$2-'Indicator Date hidden'!AX23)</f>
        <v>0</v>
      </c>
      <c r="AX22" s="25">
        <f>IF('Indicator Date hidden'!AY23="x","x",$AX$2-'Indicator Date hidden'!AY23)</f>
        <v>0</v>
      </c>
      <c r="AY22" s="25">
        <f>IF('Indicator Date hidden'!AZ23="x","x",$AY$2-'Indicator Date hidden'!AZ23)</f>
        <v>0</v>
      </c>
      <c r="AZ22" s="25">
        <f>IF('Indicator Date hidden'!BA23="x","x",$AZ$2-'Indicator Date hidden'!BA23)</f>
        <v>0</v>
      </c>
      <c r="BA22">
        <f t="shared" si="0"/>
        <v>21</v>
      </c>
      <c r="BB22" s="26">
        <f t="shared" si="1"/>
        <v>0.42</v>
      </c>
      <c r="BC22">
        <f t="shared" si="2"/>
        <v>6</v>
      </c>
      <c r="BD22" s="26">
        <f t="shared" si="3"/>
        <v>1.3280060240827223</v>
      </c>
      <c r="BE22" s="28">
        <f t="shared" si="4"/>
        <v>0</v>
      </c>
    </row>
    <row r="23" spans="1:57" x14ac:dyDescent="0.35">
      <c r="A23" t="s">
        <v>10122</v>
      </c>
      <c r="B23" s="25">
        <f>IF('Indicator Date hidden'!C24="x","x",$B$2-'Indicator Date hidden'!C24)</f>
        <v>0</v>
      </c>
      <c r="C23" s="25">
        <f>IF('Indicator Date hidden'!D24="x","x",$C$2-'Indicator Date hidden'!D24)</f>
        <v>0</v>
      </c>
      <c r="D23" s="25">
        <f>IF('Indicator Date hidden'!E24="x","x",$D$2-'Indicator Date hidden'!E24)</f>
        <v>0</v>
      </c>
      <c r="E23" s="25">
        <f>IF('Indicator Date hidden'!F24="x","x",$E$2-'Indicator Date hidden'!F24)</f>
        <v>0</v>
      </c>
      <c r="F23" s="25">
        <f>IF('Indicator Date hidden'!G24="x","x",$F$2-'Indicator Date hidden'!G24)</f>
        <v>0</v>
      </c>
      <c r="G23" s="25">
        <f>IF('Indicator Date hidden'!H24="x","x",$G$2-'Indicator Date hidden'!H24)</f>
        <v>0</v>
      </c>
      <c r="H23" s="25">
        <f>IF('Indicator Date hidden'!I24="x","x",$H$2-'Indicator Date hidden'!I24)</f>
        <v>0</v>
      </c>
      <c r="I23" s="25">
        <f>IF('Indicator Date hidden'!J24="x","x",$I$2-'Indicator Date hidden'!J24)</f>
        <v>0</v>
      </c>
      <c r="J23" s="25">
        <f>IF('Indicator Date hidden'!K24="x","x",$J$2-'Indicator Date hidden'!K24)</f>
        <v>0</v>
      </c>
      <c r="K23" s="25">
        <f>IF('Indicator Date hidden'!L24="x","x",$K$2-'Indicator Date hidden'!L24)</f>
        <v>0</v>
      </c>
      <c r="L23" s="25">
        <f>IF('Indicator Date hidden'!M24="x","x",$L$2-'Indicator Date hidden'!M24)</f>
        <v>0</v>
      </c>
      <c r="M23" s="25">
        <f>IF('Indicator Date hidden'!N24="x","x",$M$2-'Indicator Date hidden'!N24)</f>
        <v>0</v>
      </c>
      <c r="N23" s="25">
        <f>IF('Indicator Date hidden'!O24="x","x",$N$2-'Indicator Date hidden'!O24)</f>
        <v>0</v>
      </c>
      <c r="O23" s="25">
        <f>IF('Indicator Date hidden'!P24="x","x",$O$2-'Indicator Date hidden'!P24)</f>
        <v>0</v>
      </c>
      <c r="P23" s="25">
        <f>IF('Indicator Date hidden'!Q24="x","x",$P$2-'Indicator Date hidden'!Q24)</f>
        <v>0</v>
      </c>
      <c r="Q23" s="25">
        <f>IF('Indicator Date hidden'!R24="x","x",$Q$2-'Indicator Date hidden'!R24)</f>
        <v>2</v>
      </c>
      <c r="R23" s="25">
        <f>IF('Indicator Date hidden'!S24="x","x",$R$2-'Indicator Date hidden'!S24)</f>
        <v>0</v>
      </c>
      <c r="S23" s="25">
        <f>IF('Indicator Date hidden'!T24="x","x",$S$2-'Indicator Date hidden'!T24)</f>
        <v>0</v>
      </c>
      <c r="T23" s="25">
        <f>IF('Indicator Date hidden'!U24="x","x",$T$2-'Indicator Date hidden'!U24)</f>
        <v>0</v>
      </c>
      <c r="U23" s="25">
        <f>IF('Indicator Date hidden'!V24="x","x",$U$2-'Indicator Date hidden'!V24)</f>
        <v>0</v>
      </c>
      <c r="V23" s="25">
        <f>IF('Indicator Date hidden'!W24="x","x",$V$2-'Indicator Date hidden'!W24)</f>
        <v>0</v>
      </c>
      <c r="W23" s="25">
        <f>IF('Indicator Date hidden'!X24="x","x",$W$2-'Indicator Date hidden'!X24)</f>
        <v>2</v>
      </c>
      <c r="X23" s="25">
        <f>IF('Indicator Date hidden'!Y24="x","x",$X$2-'Indicator Date hidden'!Y24)</f>
        <v>1</v>
      </c>
      <c r="Y23" s="25">
        <f>IF('Indicator Date hidden'!Z24="x","x",$Y$2-'Indicator Date hidden'!Z24)</f>
        <v>0</v>
      </c>
      <c r="Z23" s="25">
        <f>IF('Indicator Date hidden'!AA24="x","x",$Z$2-'Indicator Date hidden'!AA24)</f>
        <v>0</v>
      </c>
      <c r="AA23" s="25" t="str">
        <f>IF('Indicator Date hidden'!AB24="x","x",$AA$2-'Indicator Date hidden'!AB24)</f>
        <v>x</v>
      </c>
      <c r="AB23" s="25">
        <f>IF('Indicator Date hidden'!AC24="x","x",$AB$2-'Indicator Date hidden'!AC24)</f>
        <v>0</v>
      </c>
      <c r="AC23" s="25">
        <f>IF('Indicator Date hidden'!AD24="x","x",$AC$2-'Indicator Date hidden'!AD24)</f>
        <v>0</v>
      </c>
      <c r="AD23" s="25" t="str">
        <f>IF('Indicator Date hidden'!AE24="x","x",$AD$2-'Indicator Date hidden'!AE24)</f>
        <v>x</v>
      </c>
      <c r="AE23" s="25">
        <f>IF('Indicator Date hidden'!AF24="x","x",$AE$2-'Indicator Date hidden'!AF24)</f>
        <v>0</v>
      </c>
      <c r="AF23" s="25">
        <f>IF('Indicator Date hidden'!AG24="x","x",$AF$2-'Indicator Date hidden'!AG24)</f>
        <v>6</v>
      </c>
      <c r="AG23" s="25">
        <f>IF('Indicator Date hidden'!AH24="x","x",$AG$2-'Indicator Date hidden'!AH24)</f>
        <v>0</v>
      </c>
      <c r="AH23" s="25">
        <f>IF('Indicator Date hidden'!AI24="x","x",$AH$2-'Indicator Date hidden'!AI24)</f>
        <v>0</v>
      </c>
      <c r="AI23" s="25">
        <f>IF('Indicator Date hidden'!AJ24="x","x",$AI$2-'Indicator Date hidden'!AJ24)</f>
        <v>0</v>
      </c>
      <c r="AJ23" s="25">
        <f>IF('Indicator Date hidden'!AK24="x","x",$AJ$2-'Indicator Date hidden'!AK24)</f>
        <v>1</v>
      </c>
      <c r="AK23" s="25">
        <f>IF('Indicator Date hidden'!AL24="x","x",$AK$2-'Indicator Date hidden'!AL24)</f>
        <v>1</v>
      </c>
      <c r="AL23" s="25">
        <f>IF('Indicator Date hidden'!AM24="x","x",$AL$2-'Indicator Date hidden'!AM24)</f>
        <v>0</v>
      </c>
      <c r="AM23" s="25">
        <f>IF('Indicator Date hidden'!AN24="x","x",$AM$2-'Indicator Date hidden'!AN24)</f>
        <v>0</v>
      </c>
      <c r="AN23" s="25">
        <f>IF('Indicator Date hidden'!AO24="x","x",$AN$2-'Indicator Date hidden'!AO24)</f>
        <v>0</v>
      </c>
      <c r="AO23" s="25" t="str">
        <f>IF('Indicator Date hidden'!AP24="x","x",$AO$2-'Indicator Date hidden'!AP24)</f>
        <v>x</v>
      </c>
      <c r="AP23" s="25">
        <f>IF('Indicator Date hidden'!AQ24="x","x",$AP$2-'Indicator Date hidden'!AQ24)</f>
        <v>2</v>
      </c>
      <c r="AQ23" s="25" t="str">
        <f>IF('Indicator Date hidden'!AR24="x","x",$AQ$2-'Indicator Date hidden'!AR24)</f>
        <v>x</v>
      </c>
      <c r="AR23" s="25">
        <f>IF('Indicator Date hidden'!AS24="x","x",$AR$2-'Indicator Date hidden'!AS24)</f>
        <v>0</v>
      </c>
      <c r="AS23" s="25">
        <f>IF('Indicator Date hidden'!AT24="x","x",$AS$2-'Indicator Date hidden'!AT24)</f>
        <v>0</v>
      </c>
      <c r="AT23" s="25">
        <f>IF('Indicator Date hidden'!AU24="x","x",$AT$2-'Indicator Date hidden'!AU24)</f>
        <v>0</v>
      </c>
      <c r="AU23" s="25">
        <f>IF('Indicator Date hidden'!AV24="x","x",$AU$2-'Indicator Date hidden'!AV24)</f>
        <v>1</v>
      </c>
      <c r="AV23" s="25">
        <f>IF('Indicator Date hidden'!AW24="x","x",$AV$2-'Indicator Date hidden'!AW24)</f>
        <v>0</v>
      </c>
      <c r="AW23" s="25">
        <f>IF('Indicator Date hidden'!AX24="x","x",$AW$2-'Indicator Date hidden'!AX24)</f>
        <v>0</v>
      </c>
      <c r="AX23" s="25">
        <f>IF('Indicator Date hidden'!AY24="x","x",$AX$2-'Indicator Date hidden'!AY24)</f>
        <v>0</v>
      </c>
      <c r="AY23" s="25">
        <f>IF('Indicator Date hidden'!AZ24="x","x",$AY$2-'Indicator Date hidden'!AZ24)</f>
        <v>0</v>
      </c>
      <c r="AZ23" s="25">
        <f>IF('Indicator Date hidden'!BA24="x","x",$AZ$2-'Indicator Date hidden'!BA24)</f>
        <v>0</v>
      </c>
      <c r="BA23">
        <f t="shared" si="0"/>
        <v>16</v>
      </c>
      <c r="BB23" s="26">
        <f t="shared" si="1"/>
        <v>0.34042553191489361</v>
      </c>
      <c r="BC23">
        <f t="shared" si="2"/>
        <v>8</v>
      </c>
      <c r="BD23" s="26">
        <f t="shared" si="3"/>
        <v>0.99523536710863825</v>
      </c>
      <c r="BE23" s="28">
        <f t="shared" si="4"/>
        <v>0</v>
      </c>
    </row>
    <row r="24" spans="1:57" x14ac:dyDescent="0.35">
      <c r="A24" t="s">
        <v>10138</v>
      </c>
      <c r="B24" s="25">
        <f>IF('Indicator Date hidden'!C25="x","x",$B$2-'Indicator Date hidden'!C25)</f>
        <v>0</v>
      </c>
      <c r="C24" s="25">
        <f>IF('Indicator Date hidden'!D25="x","x",$C$2-'Indicator Date hidden'!D25)</f>
        <v>0</v>
      </c>
      <c r="D24" s="25">
        <f>IF('Indicator Date hidden'!E25="x","x",$D$2-'Indicator Date hidden'!E25)</f>
        <v>0</v>
      </c>
      <c r="E24" s="25">
        <f>IF('Indicator Date hidden'!F25="x","x",$E$2-'Indicator Date hidden'!F25)</f>
        <v>0</v>
      </c>
      <c r="F24" s="25">
        <f>IF('Indicator Date hidden'!G25="x","x",$F$2-'Indicator Date hidden'!G25)</f>
        <v>0</v>
      </c>
      <c r="G24" s="25">
        <f>IF('Indicator Date hidden'!H25="x","x",$G$2-'Indicator Date hidden'!H25)</f>
        <v>0</v>
      </c>
      <c r="H24" s="25">
        <f>IF('Indicator Date hidden'!I25="x","x",$H$2-'Indicator Date hidden'!I25)</f>
        <v>0</v>
      </c>
      <c r="I24" s="25">
        <f>IF('Indicator Date hidden'!J25="x","x",$I$2-'Indicator Date hidden'!J25)</f>
        <v>0</v>
      </c>
      <c r="J24" s="25">
        <f>IF('Indicator Date hidden'!K25="x","x",$J$2-'Indicator Date hidden'!K25)</f>
        <v>0</v>
      </c>
      <c r="K24" s="25">
        <f>IF('Indicator Date hidden'!L25="x","x",$K$2-'Indicator Date hidden'!L25)</f>
        <v>0</v>
      </c>
      <c r="L24" s="25">
        <f>IF('Indicator Date hidden'!M25="x","x",$L$2-'Indicator Date hidden'!M25)</f>
        <v>0</v>
      </c>
      <c r="M24" s="25">
        <f>IF('Indicator Date hidden'!N25="x","x",$M$2-'Indicator Date hidden'!N25)</f>
        <v>0</v>
      </c>
      <c r="N24" s="25">
        <f>IF('Indicator Date hidden'!O25="x","x",$N$2-'Indicator Date hidden'!O25)</f>
        <v>0</v>
      </c>
      <c r="O24" s="25">
        <f>IF('Indicator Date hidden'!P25="x","x",$O$2-'Indicator Date hidden'!P25)</f>
        <v>0</v>
      </c>
      <c r="P24" s="25">
        <f>IF('Indicator Date hidden'!Q25="x","x",$P$2-'Indicator Date hidden'!Q25)</f>
        <v>0</v>
      </c>
      <c r="Q24" s="25" t="str">
        <f>IF('Indicator Date hidden'!R25="x","x",$Q$2-'Indicator Date hidden'!R25)</f>
        <v>x</v>
      </c>
      <c r="R24" s="25">
        <f>IF('Indicator Date hidden'!S25="x","x",$R$2-'Indicator Date hidden'!S25)</f>
        <v>0</v>
      </c>
      <c r="S24" s="25">
        <f>IF('Indicator Date hidden'!T25="x","x",$S$2-'Indicator Date hidden'!T25)</f>
        <v>0</v>
      </c>
      <c r="T24" s="25">
        <f>IF('Indicator Date hidden'!U25="x","x",$T$2-'Indicator Date hidden'!U25)</f>
        <v>0</v>
      </c>
      <c r="U24" s="25">
        <f>IF('Indicator Date hidden'!V25="x","x",$U$2-'Indicator Date hidden'!V25)</f>
        <v>0</v>
      </c>
      <c r="V24" s="25">
        <f>IF('Indicator Date hidden'!W25="x","x",$V$2-'Indicator Date hidden'!W25)</f>
        <v>0</v>
      </c>
      <c r="W24" s="25">
        <f>IF('Indicator Date hidden'!X25="x","x",$W$2-'Indicator Date hidden'!X25)</f>
        <v>7</v>
      </c>
      <c r="X24" s="25">
        <f>IF('Indicator Date hidden'!Y25="x","x",$X$2-'Indicator Date hidden'!Y25)</f>
        <v>4</v>
      </c>
      <c r="Y24" s="25">
        <f>IF('Indicator Date hidden'!Z25="x","x",$Y$2-'Indicator Date hidden'!Z25)</f>
        <v>0</v>
      </c>
      <c r="Z24" s="25">
        <f>IF('Indicator Date hidden'!AA25="x","x",$Z$2-'Indicator Date hidden'!AA25)</f>
        <v>0</v>
      </c>
      <c r="AA24" s="25">
        <f>IF('Indicator Date hidden'!AB25="x","x",$AA$2-'Indicator Date hidden'!AB25)</f>
        <v>0</v>
      </c>
      <c r="AB24" s="25">
        <f>IF('Indicator Date hidden'!AC25="x","x",$AB$2-'Indicator Date hidden'!AC25)</f>
        <v>0</v>
      </c>
      <c r="AC24" s="25">
        <f>IF('Indicator Date hidden'!AD25="x","x",$AC$2-'Indicator Date hidden'!AD25)</f>
        <v>0</v>
      </c>
      <c r="AD24" s="25">
        <f>IF('Indicator Date hidden'!AE25="x","x",$AD$2-'Indicator Date hidden'!AE25)</f>
        <v>0</v>
      </c>
      <c r="AE24" s="25">
        <f>IF('Indicator Date hidden'!AF25="x","x",$AE$2-'Indicator Date hidden'!AF25)</f>
        <v>0</v>
      </c>
      <c r="AF24" s="25">
        <f>IF('Indicator Date hidden'!AG25="x","x",$AF$2-'Indicator Date hidden'!AG25)</f>
        <v>4</v>
      </c>
      <c r="AG24" s="25">
        <f>IF('Indicator Date hidden'!AH25="x","x",$AG$2-'Indicator Date hidden'!AH25)</f>
        <v>0</v>
      </c>
      <c r="AH24" s="25">
        <f>IF('Indicator Date hidden'!AI25="x","x",$AH$2-'Indicator Date hidden'!AI25)</f>
        <v>0</v>
      </c>
      <c r="AI24" s="25">
        <f>IF('Indicator Date hidden'!AJ25="x","x",$AI$2-'Indicator Date hidden'!AJ25)</f>
        <v>0</v>
      </c>
      <c r="AJ24" s="25" t="str">
        <f>IF('Indicator Date hidden'!AK25="x","x",$AJ$2-'Indicator Date hidden'!AK25)</f>
        <v>x</v>
      </c>
      <c r="AK24" s="25">
        <f>IF('Indicator Date hidden'!AL25="x","x",$AK$2-'Indicator Date hidden'!AL25)</f>
        <v>1</v>
      </c>
      <c r="AL24" s="25">
        <f>IF('Indicator Date hidden'!AM25="x","x",$AL$2-'Indicator Date hidden'!AM25)</f>
        <v>0</v>
      </c>
      <c r="AM24" s="25">
        <f>IF('Indicator Date hidden'!AN25="x","x",$AM$2-'Indicator Date hidden'!AN25)</f>
        <v>0</v>
      </c>
      <c r="AN24" s="25">
        <f>IF('Indicator Date hidden'!AO25="x","x",$AN$2-'Indicator Date hidden'!AO25)</f>
        <v>0</v>
      </c>
      <c r="AO24" s="25">
        <f>IF('Indicator Date hidden'!AP25="x","x",$AO$2-'Indicator Date hidden'!AP25)</f>
        <v>0</v>
      </c>
      <c r="AP24" s="25">
        <f>IF('Indicator Date hidden'!AQ25="x","x",$AP$2-'Indicator Date hidden'!AQ25)</f>
        <v>0</v>
      </c>
      <c r="AQ24" s="25">
        <f>IF('Indicator Date hidden'!AR25="x","x",$AQ$2-'Indicator Date hidden'!AR25)</f>
        <v>0</v>
      </c>
      <c r="AR24" s="25">
        <f>IF('Indicator Date hidden'!AS25="x","x",$AR$2-'Indicator Date hidden'!AS25)</f>
        <v>0</v>
      </c>
      <c r="AS24" s="25">
        <f>IF('Indicator Date hidden'!AT25="x","x",$AS$2-'Indicator Date hidden'!AT25)</f>
        <v>0</v>
      </c>
      <c r="AT24" s="25">
        <f>IF('Indicator Date hidden'!AU25="x","x",$AT$2-'Indicator Date hidden'!AU25)</f>
        <v>0</v>
      </c>
      <c r="AU24" s="25">
        <f>IF('Indicator Date hidden'!AV25="x","x",$AU$2-'Indicator Date hidden'!AV25)</f>
        <v>1</v>
      </c>
      <c r="AV24" s="25">
        <f>IF('Indicator Date hidden'!AW25="x","x",$AV$2-'Indicator Date hidden'!AW25)</f>
        <v>0</v>
      </c>
      <c r="AW24" s="25">
        <f>IF('Indicator Date hidden'!AX25="x","x",$AW$2-'Indicator Date hidden'!AX25)</f>
        <v>0</v>
      </c>
      <c r="AX24" s="25">
        <f>IF('Indicator Date hidden'!AY25="x","x",$AX$2-'Indicator Date hidden'!AY25)</f>
        <v>0</v>
      </c>
      <c r="AY24" s="25">
        <f>IF('Indicator Date hidden'!AZ25="x","x",$AY$2-'Indicator Date hidden'!AZ25)</f>
        <v>0</v>
      </c>
      <c r="AZ24" s="25">
        <f>IF('Indicator Date hidden'!BA25="x","x",$AZ$2-'Indicator Date hidden'!BA25)</f>
        <v>0</v>
      </c>
      <c r="BA24">
        <f t="shared" si="0"/>
        <v>17</v>
      </c>
      <c r="BB24" s="26">
        <f t="shared" si="1"/>
        <v>0.34693877551020408</v>
      </c>
      <c r="BC24">
        <f t="shared" si="2"/>
        <v>5</v>
      </c>
      <c r="BD24" s="26">
        <f t="shared" si="3"/>
        <v>1.2543966825003519</v>
      </c>
      <c r="BE24" s="28">
        <f t="shared" si="4"/>
        <v>0</v>
      </c>
    </row>
    <row r="25" spans="1:57" x14ac:dyDescent="0.35">
      <c r="A25" t="s">
        <v>10130</v>
      </c>
      <c r="B25" s="25">
        <f>IF('Indicator Date hidden'!C26="x","x",$B$2-'Indicator Date hidden'!C26)</f>
        <v>0</v>
      </c>
      <c r="C25" s="25">
        <f>IF('Indicator Date hidden'!D26="x","x",$C$2-'Indicator Date hidden'!D26)</f>
        <v>0</v>
      </c>
      <c r="D25" s="25">
        <f>IF('Indicator Date hidden'!E26="x","x",$D$2-'Indicator Date hidden'!E26)</f>
        <v>0</v>
      </c>
      <c r="E25" s="25">
        <f>IF('Indicator Date hidden'!F26="x","x",$E$2-'Indicator Date hidden'!F26)</f>
        <v>0</v>
      </c>
      <c r="F25" s="25">
        <f>IF('Indicator Date hidden'!G26="x","x",$F$2-'Indicator Date hidden'!G26)</f>
        <v>0</v>
      </c>
      <c r="G25" s="25">
        <f>IF('Indicator Date hidden'!H26="x","x",$G$2-'Indicator Date hidden'!H26)</f>
        <v>0</v>
      </c>
      <c r="H25" s="25">
        <f>IF('Indicator Date hidden'!I26="x","x",$H$2-'Indicator Date hidden'!I26)</f>
        <v>0</v>
      </c>
      <c r="I25" s="25">
        <f>IF('Indicator Date hidden'!J26="x","x",$I$2-'Indicator Date hidden'!J26)</f>
        <v>0</v>
      </c>
      <c r="J25" s="25">
        <f>IF('Indicator Date hidden'!K26="x","x",$J$2-'Indicator Date hidden'!K26)</f>
        <v>0</v>
      </c>
      <c r="K25" s="25">
        <f>IF('Indicator Date hidden'!L26="x","x",$K$2-'Indicator Date hidden'!L26)</f>
        <v>0</v>
      </c>
      <c r="L25" s="25">
        <f>IF('Indicator Date hidden'!M26="x","x",$L$2-'Indicator Date hidden'!M26)</f>
        <v>0</v>
      </c>
      <c r="M25" s="25">
        <f>IF('Indicator Date hidden'!N26="x","x",$M$2-'Indicator Date hidden'!N26)</f>
        <v>0</v>
      </c>
      <c r="N25" s="25">
        <f>IF('Indicator Date hidden'!O26="x","x",$N$2-'Indicator Date hidden'!O26)</f>
        <v>0</v>
      </c>
      <c r="O25" s="25">
        <f>IF('Indicator Date hidden'!P26="x","x",$O$2-'Indicator Date hidden'!P26)</f>
        <v>0</v>
      </c>
      <c r="P25" s="25">
        <f>IF('Indicator Date hidden'!Q26="x","x",$P$2-'Indicator Date hidden'!Q26)</f>
        <v>0</v>
      </c>
      <c r="Q25" s="25">
        <f>IF('Indicator Date hidden'!R26="x","x",$Q$2-'Indicator Date hidden'!R26)</f>
        <v>1</v>
      </c>
      <c r="R25" s="25">
        <f>IF('Indicator Date hidden'!S26="x","x",$R$2-'Indicator Date hidden'!S26)</f>
        <v>0</v>
      </c>
      <c r="S25" s="25">
        <f>IF('Indicator Date hidden'!T26="x","x",$S$2-'Indicator Date hidden'!T26)</f>
        <v>0</v>
      </c>
      <c r="T25" s="25">
        <f>IF('Indicator Date hidden'!U26="x","x",$T$2-'Indicator Date hidden'!U26)</f>
        <v>0</v>
      </c>
      <c r="U25" s="25">
        <f>IF('Indicator Date hidden'!V26="x","x",$U$2-'Indicator Date hidden'!V26)</f>
        <v>0</v>
      </c>
      <c r="V25" s="25">
        <f>IF('Indicator Date hidden'!W26="x","x",$V$2-'Indicator Date hidden'!W26)</f>
        <v>0</v>
      </c>
      <c r="W25" s="25">
        <f>IF('Indicator Date hidden'!X26="x","x",$W$2-'Indicator Date hidden'!X26)</f>
        <v>7</v>
      </c>
      <c r="X25" s="25">
        <f>IF('Indicator Date hidden'!Y26="x","x",$X$2-'Indicator Date hidden'!Y26)</f>
        <v>1</v>
      </c>
      <c r="Y25" s="25">
        <f>IF('Indicator Date hidden'!Z26="x","x",$Y$2-'Indicator Date hidden'!Z26)</f>
        <v>0</v>
      </c>
      <c r="Z25" s="25">
        <f>IF('Indicator Date hidden'!AA26="x","x",$Z$2-'Indicator Date hidden'!AA26)</f>
        <v>0</v>
      </c>
      <c r="AA25" s="25">
        <f>IF('Indicator Date hidden'!AB26="x","x",$AA$2-'Indicator Date hidden'!AB26)</f>
        <v>1</v>
      </c>
      <c r="AB25" s="25">
        <f>IF('Indicator Date hidden'!AC26="x","x",$AB$2-'Indicator Date hidden'!AC26)</f>
        <v>0</v>
      </c>
      <c r="AC25" s="25">
        <f>IF('Indicator Date hidden'!AD26="x","x",$AC$2-'Indicator Date hidden'!AD26)</f>
        <v>0</v>
      </c>
      <c r="AD25" s="25">
        <f>IF('Indicator Date hidden'!AE26="x","x",$AD$2-'Indicator Date hidden'!AE26)</f>
        <v>0</v>
      </c>
      <c r="AE25" s="25">
        <f>IF('Indicator Date hidden'!AF26="x","x",$AE$2-'Indicator Date hidden'!AF26)</f>
        <v>0</v>
      </c>
      <c r="AF25" s="25">
        <f>IF('Indicator Date hidden'!AG26="x","x",$AF$2-'Indicator Date hidden'!AG26)</f>
        <v>0</v>
      </c>
      <c r="AG25" s="25">
        <f>IF('Indicator Date hidden'!AH26="x","x",$AG$2-'Indicator Date hidden'!AH26)</f>
        <v>0</v>
      </c>
      <c r="AH25" s="25">
        <f>IF('Indicator Date hidden'!AI26="x","x",$AH$2-'Indicator Date hidden'!AI26)</f>
        <v>0</v>
      </c>
      <c r="AI25" s="25">
        <f>IF('Indicator Date hidden'!AJ26="x","x",$AI$2-'Indicator Date hidden'!AJ26)</f>
        <v>0</v>
      </c>
      <c r="AJ25" s="25" t="str">
        <f>IF('Indicator Date hidden'!AK26="x","x",$AJ$2-'Indicator Date hidden'!AK26)</f>
        <v>x</v>
      </c>
      <c r="AK25" s="25">
        <f>IF('Indicator Date hidden'!AL26="x","x",$AK$2-'Indicator Date hidden'!AL26)</f>
        <v>1</v>
      </c>
      <c r="AL25" s="25">
        <f>IF('Indicator Date hidden'!AM26="x","x",$AL$2-'Indicator Date hidden'!AM26)</f>
        <v>0</v>
      </c>
      <c r="AM25" s="25">
        <f>IF('Indicator Date hidden'!AN26="x","x",$AM$2-'Indicator Date hidden'!AN26)</f>
        <v>0</v>
      </c>
      <c r="AN25" s="25">
        <f>IF('Indicator Date hidden'!AO26="x","x",$AN$2-'Indicator Date hidden'!AO26)</f>
        <v>0</v>
      </c>
      <c r="AO25" s="25">
        <f>IF('Indicator Date hidden'!AP26="x","x",$AO$2-'Indicator Date hidden'!AP26)</f>
        <v>0</v>
      </c>
      <c r="AP25" s="25">
        <f>IF('Indicator Date hidden'!AQ26="x","x",$AP$2-'Indicator Date hidden'!AQ26)</f>
        <v>0</v>
      </c>
      <c r="AQ25" s="25">
        <f>IF('Indicator Date hidden'!AR26="x","x",$AQ$2-'Indicator Date hidden'!AR26)</f>
        <v>4</v>
      </c>
      <c r="AR25" s="25">
        <f>IF('Indicator Date hidden'!AS26="x","x",$AR$2-'Indicator Date hidden'!AS26)</f>
        <v>0</v>
      </c>
      <c r="AS25" s="25">
        <f>IF('Indicator Date hidden'!AT26="x","x",$AS$2-'Indicator Date hidden'!AT26)</f>
        <v>0</v>
      </c>
      <c r="AT25" s="25">
        <f>IF('Indicator Date hidden'!AU26="x","x",$AT$2-'Indicator Date hidden'!AU26)</f>
        <v>0</v>
      </c>
      <c r="AU25" s="25">
        <f>IF('Indicator Date hidden'!AV26="x","x",$AU$2-'Indicator Date hidden'!AV26)</f>
        <v>1</v>
      </c>
      <c r="AV25" s="25">
        <f>IF('Indicator Date hidden'!AW26="x","x",$AV$2-'Indicator Date hidden'!AW26)</f>
        <v>0</v>
      </c>
      <c r="AW25" s="25">
        <f>IF('Indicator Date hidden'!AX26="x","x",$AW$2-'Indicator Date hidden'!AX26)</f>
        <v>0</v>
      </c>
      <c r="AX25" s="25">
        <f>IF('Indicator Date hidden'!AY26="x","x",$AX$2-'Indicator Date hidden'!AY26)</f>
        <v>0</v>
      </c>
      <c r="AY25" s="25">
        <f>IF('Indicator Date hidden'!AZ26="x","x",$AY$2-'Indicator Date hidden'!AZ26)</f>
        <v>0</v>
      </c>
      <c r="AZ25" s="25">
        <f>IF('Indicator Date hidden'!BA26="x","x",$AZ$2-'Indicator Date hidden'!BA26)</f>
        <v>0</v>
      </c>
      <c r="BA25">
        <f t="shared" si="0"/>
        <v>16</v>
      </c>
      <c r="BB25" s="26">
        <f t="shared" si="1"/>
        <v>0.32</v>
      </c>
      <c r="BC25">
        <f t="shared" si="2"/>
        <v>7</v>
      </c>
      <c r="BD25" s="26">
        <f t="shared" si="3"/>
        <v>1.1391224692718513</v>
      </c>
      <c r="BE25" s="28">
        <f t="shared" si="4"/>
        <v>0</v>
      </c>
    </row>
    <row r="26" spans="1:57" x14ac:dyDescent="0.35">
      <c r="A26" t="s">
        <v>10134</v>
      </c>
      <c r="B26" s="25">
        <f>IF('Indicator Date hidden'!C27="x","x",$B$2-'Indicator Date hidden'!C27)</f>
        <v>0</v>
      </c>
      <c r="C26" s="25">
        <f>IF('Indicator Date hidden'!D27="x","x",$C$2-'Indicator Date hidden'!D27)</f>
        <v>0</v>
      </c>
      <c r="D26" s="25">
        <f>IF('Indicator Date hidden'!E27="x","x",$D$2-'Indicator Date hidden'!E27)</f>
        <v>0</v>
      </c>
      <c r="E26" s="25">
        <f>IF('Indicator Date hidden'!F27="x","x",$E$2-'Indicator Date hidden'!F27)</f>
        <v>0</v>
      </c>
      <c r="F26" s="25">
        <f>IF('Indicator Date hidden'!G27="x","x",$F$2-'Indicator Date hidden'!G27)</f>
        <v>0</v>
      </c>
      <c r="G26" s="25">
        <f>IF('Indicator Date hidden'!H27="x","x",$G$2-'Indicator Date hidden'!H27)</f>
        <v>0</v>
      </c>
      <c r="H26" s="25">
        <f>IF('Indicator Date hidden'!I27="x","x",$H$2-'Indicator Date hidden'!I27)</f>
        <v>0</v>
      </c>
      <c r="I26" s="25">
        <f>IF('Indicator Date hidden'!J27="x","x",$I$2-'Indicator Date hidden'!J27)</f>
        <v>0</v>
      </c>
      <c r="J26" s="25">
        <f>IF('Indicator Date hidden'!K27="x","x",$J$2-'Indicator Date hidden'!K27)</f>
        <v>0</v>
      </c>
      <c r="K26" s="25">
        <f>IF('Indicator Date hidden'!L27="x","x",$K$2-'Indicator Date hidden'!L27)</f>
        <v>0</v>
      </c>
      <c r="L26" s="25">
        <f>IF('Indicator Date hidden'!M27="x","x",$L$2-'Indicator Date hidden'!M27)</f>
        <v>0</v>
      </c>
      <c r="M26" s="25">
        <f>IF('Indicator Date hidden'!N27="x","x",$M$2-'Indicator Date hidden'!N27)</f>
        <v>0</v>
      </c>
      <c r="N26" s="25">
        <f>IF('Indicator Date hidden'!O27="x","x",$N$2-'Indicator Date hidden'!O27)</f>
        <v>0</v>
      </c>
      <c r="O26" s="25">
        <f>IF('Indicator Date hidden'!P27="x","x",$O$2-'Indicator Date hidden'!P27)</f>
        <v>0</v>
      </c>
      <c r="P26" s="25">
        <f>IF('Indicator Date hidden'!Q27="x","x",$P$2-'Indicator Date hidden'!Q27)</f>
        <v>0</v>
      </c>
      <c r="Q26" s="25" t="str">
        <f>IF('Indicator Date hidden'!R27="x","x",$Q$2-'Indicator Date hidden'!R27)</f>
        <v>x</v>
      </c>
      <c r="R26" s="25">
        <f>IF('Indicator Date hidden'!S27="x","x",$R$2-'Indicator Date hidden'!S27)</f>
        <v>0</v>
      </c>
      <c r="S26" s="25">
        <f>IF('Indicator Date hidden'!T27="x","x",$S$2-'Indicator Date hidden'!T27)</f>
        <v>0</v>
      </c>
      <c r="T26" s="25">
        <f>IF('Indicator Date hidden'!U27="x","x",$T$2-'Indicator Date hidden'!U27)</f>
        <v>0</v>
      </c>
      <c r="U26" s="25" t="str">
        <f>IF('Indicator Date hidden'!V27="x","x",$U$2-'Indicator Date hidden'!V27)</f>
        <v>x</v>
      </c>
      <c r="V26" s="25">
        <f>IF('Indicator Date hidden'!W27="x","x",$V$2-'Indicator Date hidden'!W27)</f>
        <v>0</v>
      </c>
      <c r="W26" s="25">
        <f>IF('Indicator Date hidden'!X27="x","x",$W$2-'Indicator Date hidden'!X27)</f>
        <v>5</v>
      </c>
      <c r="X26" s="25">
        <f>IF('Indicator Date hidden'!Y27="x","x",$X$2-'Indicator Date hidden'!Y27)</f>
        <v>2</v>
      </c>
      <c r="Y26" s="25">
        <f>IF('Indicator Date hidden'!Z27="x","x",$Y$2-'Indicator Date hidden'!Z27)</f>
        <v>0</v>
      </c>
      <c r="Z26" s="25">
        <f>IF('Indicator Date hidden'!AA27="x","x",$Z$2-'Indicator Date hidden'!AA27)</f>
        <v>0</v>
      </c>
      <c r="AA26" s="25" t="str">
        <f>IF('Indicator Date hidden'!AB27="x","x",$AA$2-'Indicator Date hidden'!AB27)</f>
        <v>x</v>
      </c>
      <c r="AB26" s="25">
        <f>IF('Indicator Date hidden'!AC27="x","x",$AB$2-'Indicator Date hidden'!AC27)</f>
        <v>0</v>
      </c>
      <c r="AC26" s="25">
        <f>IF('Indicator Date hidden'!AD27="x","x",$AC$2-'Indicator Date hidden'!AD27)</f>
        <v>0</v>
      </c>
      <c r="AD26" s="25" t="str">
        <f>IF('Indicator Date hidden'!AE27="x","x",$AD$2-'Indicator Date hidden'!AE27)</f>
        <v>x</v>
      </c>
      <c r="AE26" s="25" t="str">
        <f>IF('Indicator Date hidden'!AF27="x","x",$AE$2-'Indicator Date hidden'!AF27)</f>
        <v>x</v>
      </c>
      <c r="AF26" s="25" t="str">
        <f>IF('Indicator Date hidden'!AG27="x","x",$AF$2-'Indicator Date hidden'!AG27)</f>
        <v>x</v>
      </c>
      <c r="AG26" s="25">
        <f>IF('Indicator Date hidden'!AH27="x","x",$AG$2-'Indicator Date hidden'!AH27)</f>
        <v>0</v>
      </c>
      <c r="AH26" s="25">
        <f>IF('Indicator Date hidden'!AI27="x","x",$AH$2-'Indicator Date hidden'!AI27)</f>
        <v>0</v>
      </c>
      <c r="AI26" s="25">
        <f>IF('Indicator Date hidden'!AJ27="x","x",$AI$2-'Indicator Date hidden'!AJ27)</f>
        <v>0</v>
      </c>
      <c r="AJ26" s="25" t="str">
        <f>IF('Indicator Date hidden'!AK27="x","x",$AJ$2-'Indicator Date hidden'!AK27)</f>
        <v>x</v>
      </c>
      <c r="AK26" s="25">
        <f>IF('Indicator Date hidden'!AL27="x","x",$AK$2-'Indicator Date hidden'!AL27)</f>
        <v>1</v>
      </c>
      <c r="AL26" s="25">
        <f>IF('Indicator Date hidden'!AM27="x","x",$AL$2-'Indicator Date hidden'!AM27)</f>
        <v>0</v>
      </c>
      <c r="AM26" s="25">
        <f>IF('Indicator Date hidden'!AN27="x","x",$AM$2-'Indicator Date hidden'!AN27)</f>
        <v>0</v>
      </c>
      <c r="AN26" s="25">
        <f>IF('Indicator Date hidden'!AO27="x","x",$AN$2-'Indicator Date hidden'!AO27)</f>
        <v>0</v>
      </c>
      <c r="AO26" s="25">
        <f>IF('Indicator Date hidden'!AP27="x","x",$AO$2-'Indicator Date hidden'!AP27)</f>
        <v>0</v>
      </c>
      <c r="AP26" s="25">
        <f>IF('Indicator Date hidden'!AQ27="x","x",$AP$2-'Indicator Date hidden'!AQ27)</f>
        <v>0</v>
      </c>
      <c r="AQ26" s="25">
        <f>IF('Indicator Date hidden'!AR27="x","x",$AQ$2-'Indicator Date hidden'!AR27)</f>
        <v>6</v>
      </c>
      <c r="AR26" s="25">
        <f>IF('Indicator Date hidden'!AS27="x","x",$AR$2-'Indicator Date hidden'!AS27)</f>
        <v>0</v>
      </c>
      <c r="AS26" s="25">
        <f>IF('Indicator Date hidden'!AT27="x","x",$AS$2-'Indicator Date hidden'!AT27)</f>
        <v>2</v>
      </c>
      <c r="AT26" s="25">
        <f>IF('Indicator Date hidden'!AU27="x","x",$AT$2-'Indicator Date hidden'!AU27)</f>
        <v>0</v>
      </c>
      <c r="AU26" s="25">
        <f>IF('Indicator Date hidden'!AV27="x","x",$AU$2-'Indicator Date hidden'!AV27)</f>
        <v>3</v>
      </c>
      <c r="AV26" s="25">
        <f>IF('Indicator Date hidden'!AW27="x","x",$AV$2-'Indicator Date hidden'!AW27)</f>
        <v>0</v>
      </c>
      <c r="AW26" s="25">
        <f>IF('Indicator Date hidden'!AX27="x","x",$AW$2-'Indicator Date hidden'!AX27)</f>
        <v>0</v>
      </c>
      <c r="AX26" s="25">
        <f>IF('Indicator Date hidden'!AY27="x","x",$AX$2-'Indicator Date hidden'!AY27)</f>
        <v>0</v>
      </c>
      <c r="AY26" s="25" t="str">
        <f>IF('Indicator Date hidden'!AZ27="x","x",$AY$2-'Indicator Date hidden'!AZ27)</f>
        <v>x</v>
      </c>
      <c r="AZ26" s="25" t="str">
        <f>IF('Indicator Date hidden'!BA27="x","x",$AZ$2-'Indicator Date hidden'!BA27)</f>
        <v>x</v>
      </c>
      <c r="BA26">
        <f t="shared" si="0"/>
        <v>19</v>
      </c>
      <c r="BB26" s="26">
        <f t="shared" si="1"/>
        <v>0.45238095238095238</v>
      </c>
      <c r="BC26">
        <f t="shared" si="2"/>
        <v>6</v>
      </c>
      <c r="BD26" s="26">
        <f t="shared" si="3"/>
        <v>1.2947215356497641</v>
      </c>
      <c r="BE26" s="28">
        <f t="shared" si="4"/>
        <v>0</v>
      </c>
    </row>
    <row r="27" spans="1:57" x14ac:dyDescent="0.35">
      <c r="A27" t="s">
        <v>10116</v>
      </c>
      <c r="B27" s="25">
        <f>IF('Indicator Date hidden'!C28="x","x",$B$2-'Indicator Date hidden'!C28)</f>
        <v>0</v>
      </c>
      <c r="C27" s="25">
        <f>IF('Indicator Date hidden'!D28="x","x",$C$2-'Indicator Date hidden'!D28)</f>
        <v>0</v>
      </c>
      <c r="D27" s="25">
        <f>IF('Indicator Date hidden'!E28="x","x",$D$2-'Indicator Date hidden'!E28)</f>
        <v>0</v>
      </c>
      <c r="E27" s="25">
        <f>IF('Indicator Date hidden'!F28="x","x",$E$2-'Indicator Date hidden'!F28)</f>
        <v>0</v>
      </c>
      <c r="F27" s="25">
        <f>IF('Indicator Date hidden'!G28="x","x",$F$2-'Indicator Date hidden'!G28)</f>
        <v>0</v>
      </c>
      <c r="G27" s="25">
        <f>IF('Indicator Date hidden'!H28="x","x",$G$2-'Indicator Date hidden'!H28)</f>
        <v>0</v>
      </c>
      <c r="H27" s="25">
        <f>IF('Indicator Date hidden'!I28="x","x",$H$2-'Indicator Date hidden'!I28)</f>
        <v>0</v>
      </c>
      <c r="I27" s="25">
        <f>IF('Indicator Date hidden'!J28="x","x",$I$2-'Indicator Date hidden'!J28)</f>
        <v>0</v>
      </c>
      <c r="J27" s="25">
        <f>IF('Indicator Date hidden'!K28="x","x",$J$2-'Indicator Date hidden'!K28)</f>
        <v>0</v>
      </c>
      <c r="K27" s="25">
        <f>IF('Indicator Date hidden'!L28="x","x",$K$2-'Indicator Date hidden'!L28)</f>
        <v>0</v>
      </c>
      <c r="L27" s="25">
        <f>IF('Indicator Date hidden'!M28="x","x",$L$2-'Indicator Date hidden'!M28)</f>
        <v>0</v>
      </c>
      <c r="M27" s="25">
        <f>IF('Indicator Date hidden'!N28="x","x",$M$2-'Indicator Date hidden'!N28)</f>
        <v>0</v>
      </c>
      <c r="N27" s="25">
        <f>IF('Indicator Date hidden'!O28="x","x",$N$2-'Indicator Date hidden'!O28)</f>
        <v>0</v>
      </c>
      <c r="O27" s="25">
        <f>IF('Indicator Date hidden'!P28="x","x",$O$2-'Indicator Date hidden'!P28)</f>
        <v>0</v>
      </c>
      <c r="P27" s="25">
        <f>IF('Indicator Date hidden'!Q28="x","x",$P$2-'Indicator Date hidden'!Q28)</f>
        <v>0</v>
      </c>
      <c r="Q27" s="25" t="str">
        <f>IF('Indicator Date hidden'!R28="x","x",$Q$2-'Indicator Date hidden'!R28)</f>
        <v>x</v>
      </c>
      <c r="R27" s="25">
        <f>IF('Indicator Date hidden'!S28="x","x",$R$2-'Indicator Date hidden'!S28)</f>
        <v>0</v>
      </c>
      <c r="S27" s="25">
        <f>IF('Indicator Date hidden'!T28="x","x",$S$2-'Indicator Date hidden'!T28)</f>
        <v>0</v>
      </c>
      <c r="T27" s="25">
        <f>IF('Indicator Date hidden'!U28="x","x",$T$2-'Indicator Date hidden'!U28)</f>
        <v>0</v>
      </c>
      <c r="U27" s="25" t="str">
        <f>IF('Indicator Date hidden'!V28="x","x",$U$2-'Indicator Date hidden'!V28)</f>
        <v>x</v>
      </c>
      <c r="V27" s="25">
        <f>IF('Indicator Date hidden'!W28="x","x",$V$2-'Indicator Date hidden'!W28)</f>
        <v>0</v>
      </c>
      <c r="W27" s="25">
        <f>IF('Indicator Date hidden'!X28="x","x",$W$2-'Indicator Date hidden'!X28)</f>
        <v>10</v>
      </c>
      <c r="X27" s="25">
        <f>IF('Indicator Date hidden'!Y28="x","x",$X$2-'Indicator Date hidden'!Y28)</f>
        <v>2</v>
      </c>
      <c r="Y27" s="25">
        <f>IF('Indicator Date hidden'!Z28="x","x",$Y$2-'Indicator Date hidden'!Z28)</f>
        <v>0</v>
      </c>
      <c r="Z27" s="25">
        <f>IF('Indicator Date hidden'!AA28="x","x",$Z$2-'Indicator Date hidden'!AA28)</f>
        <v>0</v>
      </c>
      <c r="AA27" s="25" t="str">
        <f>IF('Indicator Date hidden'!AB28="x","x",$AA$2-'Indicator Date hidden'!AB28)</f>
        <v>x</v>
      </c>
      <c r="AB27" s="25">
        <f>IF('Indicator Date hidden'!AC28="x","x",$AB$2-'Indicator Date hidden'!AC28)</f>
        <v>0</v>
      </c>
      <c r="AC27" s="25">
        <f>IF('Indicator Date hidden'!AD28="x","x",$AC$2-'Indicator Date hidden'!AD28)</f>
        <v>0</v>
      </c>
      <c r="AD27" s="25" t="str">
        <f>IF('Indicator Date hidden'!AE28="x","x",$AD$2-'Indicator Date hidden'!AE28)</f>
        <v>x</v>
      </c>
      <c r="AE27" s="25">
        <f>IF('Indicator Date hidden'!AF28="x","x",$AE$2-'Indicator Date hidden'!AF28)</f>
        <v>0</v>
      </c>
      <c r="AF27" s="25">
        <f>IF('Indicator Date hidden'!AG28="x","x",$AF$2-'Indicator Date hidden'!AG28)</f>
        <v>1</v>
      </c>
      <c r="AG27" s="25">
        <f>IF('Indicator Date hidden'!AH28="x","x",$AG$2-'Indicator Date hidden'!AH28)</f>
        <v>0</v>
      </c>
      <c r="AH27" s="25">
        <f>IF('Indicator Date hidden'!AI28="x","x",$AH$2-'Indicator Date hidden'!AI28)</f>
        <v>0</v>
      </c>
      <c r="AI27" s="25">
        <f>IF('Indicator Date hidden'!AJ28="x","x",$AI$2-'Indicator Date hidden'!AJ28)</f>
        <v>0</v>
      </c>
      <c r="AJ27" s="25" t="str">
        <f>IF('Indicator Date hidden'!AK28="x","x",$AJ$2-'Indicator Date hidden'!AK28)</f>
        <v>x</v>
      </c>
      <c r="AK27" s="25">
        <f>IF('Indicator Date hidden'!AL28="x","x",$AK$2-'Indicator Date hidden'!AL28)</f>
        <v>1</v>
      </c>
      <c r="AL27" s="25">
        <f>IF('Indicator Date hidden'!AM28="x","x",$AL$2-'Indicator Date hidden'!AM28)</f>
        <v>0</v>
      </c>
      <c r="AM27" s="25">
        <f>IF('Indicator Date hidden'!AN28="x","x",$AM$2-'Indicator Date hidden'!AN28)</f>
        <v>0</v>
      </c>
      <c r="AN27" s="25">
        <f>IF('Indicator Date hidden'!AO28="x","x",$AN$2-'Indicator Date hidden'!AO28)</f>
        <v>0</v>
      </c>
      <c r="AO27" s="25">
        <f>IF('Indicator Date hidden'!AP28="x","x",$AO$2-'Indicator Date hidden'!AP28)</f>
        <v>0</v>
      </c>
      <c r="AP27" s="25">
        <f>IF('Indicator Date hidden'!AQ28="x","x",$AP$2-'Indicator Date hidden'!AQ28)</f>
        <v>0</v>
      </c>
      <c r="AQ27" s="25">
        <f>IF('Indicator Date hidden'!AR28="x","x",$AQ$2-'Indicator Date hidden'!AR28)</f>
        <v>0</v>
      </c>
      <c r="AR27" s="25">
        <f>IF('Indicator Date hidden'!AS28="x","x",$AR$2-'Indicator Date hidden'!AS28)</f>
        <v>0</v>
      </c>
      <c r="AS27" s="25">
        <f>IF('Indicator Date hidden'!AT28="x","x",$AS$2-'Indicator Date hidden'!AT28)</f>
        <v>0</v>
      </c>
      <c r="AT27" s="25">
        <f>IF('Indicator Date hidden'!AU28="x","x",$AT$2-'Indicator Date hidden'!AU28)</f>
        <v>0</v>
      </c>
      <c r="AU27" s="25">
        <f>IF('Indicator Date hidden'!AV28="x","x",$AU$2-'Indicator Date hidden'!AV28)</f>
        <v>3</v>
      </c>
      <c r="AV27" s="25">
        <f>IF('Indicator Date hidden'!AW28="x","x",$AV$2-'Indicator Date hidden'!AW28)</f>
        <v>0</v>
      </c>
      <c r="AW27" s="25">
        <f>IF('Indicator Date hidden'!AX28="x","x",$AW$2-'Indicator Date hidden'!AX28)</f>
        <v>0</v>
      </c>
      <c r="AX27" s="25">
        <f>IF('Indicator Date hidden'!AY28="x","x",$AX$2-'Indicator Date hidden'!AY28)</f>
        <v>0</v>
      </c>
      <c r="AY27" s="25">
        <f>IF('Indicator Date hidden'!AZ28="x","x",$AY$2-'Indicator Date hidden'!AZ28)</f>
        <v>0</v>
      </c>
      <c r="AZ27" s="25">
        <f>IF('Indicator Date hidden'!BA28="x","x",$AZ$2-'Indicator Date hidden'!BA28)</f>
        <v>0</v>
      </c>
      <c r="BA27">
        <f t="shared" si="0"/>
        <v>17</v>
      </c>
      <c r="BB27" s="26">
        <f t="shared" si="1"/>
        <v>0.36956521739130432</v>
      </c>
      <c r="BC27">
        <f t="shared" si="2"/>
        <v>5</v>
      </c>
      <c r="BD27" s="26">
        <f t="shared" si="3"/>
        <v>1.5373423659336649</v>
      </c>
      <c r="BE27" s="28">
        <f t="shared" si="4"/>
        <v>0</v>
      </c>
    </row>
    <row r="28" spans="1:57" x14ac:dyDescent="0.35">
      <c r="A28" t="s">
        <v>10114</v>
      </c>
      <c r="B28" s="25">
        <f>IF('Indicator Date hidden'!C29="x","x",$B$2-'Indicator Date hidden'!C29)</f>
        <v>0</v>
      </c>
      <c r="C28" s="25">
        <f>IF('Indicator Date hidden'!D29="x","x",$C$2-'Indicator Date hidden'!D29)</f>
        <v>0</v>
      </c>
      <c r="D28" s="25">
        <f>IF('Indicator Date hidden'!E29="x","x",$D$2-'Indicator Date hidden'!E29)</f>
        <v>0</v>
      </c>
      <c r="E28" s="25">
        <f>IF('Indicator Date hidden'!F29="x","x",$E$2-'Indicator Date hidden'!F29)</f>
        <v>0</v>
      </c>
      <c r="F28" s="25">
        <f>IF('Indicator Date hidden'!G29="x","x",$F$2-'Indicator Date hidden'!G29)</f>
        <v>0</v>
      </c>
      <c r="G28" s="25">
        <f>IF('Indicator Date hidden'!H29="x","x",$G$2-'Indicator Date hidden'!H29)</f>
        <v>0</v>
      </c>
      <c r="H28" s="25">
        <f>IF('Indicator Date hidden'!I29="x","x",$H$2-'Indicator Date hidden'!I29)</f>
        <v>0</v>
      </c>
      <c r="I28" s="25">
        <f>IF('Indicator Date hidden'!J29="x","x",$I$2-'Indicator Date hidden'!J29)</f>
        <v>0</v>
      </c>
      <c r="J28" s="25">
        <f>IF('Indicator Date hidden'!K29="x","x",$J$2-'Indicator Date hidden'!K29)</f>
        <v>0</v>
      </c>
      <c r="K28" s="25">
        <f>IF('Indicator Date hidden'!L29="x","x",$K$2-'Indicator Date hidden'!L29)</f>
        <v>0</v>
      </c>
      <c r="L28" s="25">
        <f>IF('Indicator Date hidden'!M29="x","x",$L$2-'Indicator Date hidden'!M29)</f>
        <v>0</v>
      </c>
      <c r="M28" s="25">
        <f>IF('Indicator Date hidden'!N29="x","x",$M$2-'Indicator Date hidden'!N29)</f>
        <v>0</v>
      </c>
      <c r="N28" s="25">
        <f>IF('Indicator Date hidden'!O29="x","x",$N$2-'Indicator Date hidden'!O29)</f>
        <v>0</v>
      </c>
      <c r="O28" s="25">
        <f>IF('Indicator Date hidden'!P29="x","x",$O$2-'Indicator Date hidden'!P29)</f>
        <v>0</v>
      </c>
      <c r="P28" s="25">
        <f>IF('Indicator Date hidden'!Q29="x","x",$P$2-'Indicator Date hidden'!Q29)</f>
        <v>0</v>
      </c>
      <c r="Q28" s="25">
        <f>IF('Indicator Date hidden'!R29="x","x",$Q$2-'Indicator Date hidden'!R29)</f>
        <v>4</v>
      </c>
      <c r="R28" s="25">
        <f>IF('Indicator Date hidden'!S29="x","x",$R$2-'Indicator Date hidden'!S29)</f>
        <v>0</v>
      </c>
      <c r="S28" s="25">
        <f>IF('Indicator Date hidden'!T29="x","x",$S$2-'Indicator Date hidden'!T29)</f>
        <v>0</v>
      </c>
      <c r="T28" s="25">
        <f>IF('Indicator Date hidden'!U29="x","x",$T$2-'Indicator Date hidden'!U29)</f>
        <v>0</v>
      </c>
      <c r="U28" s="25">
        <f>IF('Indicator Date hidden'!V29="x","x",$U$2-'Indicator Date hidden'!V29)</f>
        <v>0</v>
      </c>
      <c r="V28" s="25">
        <f>IF('Indicator Date hidden'!W29="x","x",$V$2-'Indicator Date hidden'!W29)</f>
        <v>0</v>
      </c>
      <c r="W28" s="25">
        <f>IF('Indicator Date hidden'!X29="x","x",$W$2-'Indicator Date hidden'!X29)</f>
        <v>4</v>
      </c>
      <c r="X28" s="25">
        <f>IF('Indicator Date hidden'!Y29="x","x",$X$2-'Indicator Date hidden'!Y29)</f>
        <v>4</v>
      </c>
      <c r="Y28" s="25">
        <f>IF('Indicator Date hidden'!Z29="x","x",$Y$2-'Indicator Date hidden'!Z29)</f>
        <v>0</v>
      </c>
      <c r="Z28" s="25">
        <f>IF('Indicator Date hidden'!AA29="x","x",$Z$2-'Indicator Date hidden'!AA29)</f>
        <v>0</v>
      </c>
      <c r="AA28" s="25">
        <f>IF('Indicator Date hidden'!AB29="x","x",$AA$2-'Indicator Date hidden'!AB29)</f>
        <v>0</v>
      </c>
      <c r="AB28" s="25">
        <f>IF('Indicator Date hidden'!AC29="x","x",$AB$2-'Indicator Date hidden'!AC29)</f>
        <v>0</v>
      </c>
      <c r="AC28" s="25">
        <f>IF('Indicator Date hidden'!AD29="x","x",$AC$2-'Indicator Date hidden'!AD29)</f>
        <v>0</v>
      </c>
      <c r="AD28" s="25">
        <f>IF('Indicator Date hidden'!AE29="x","x",$AD$2-'Indicator Date hidden'!AE29)</f>
        <v>0</v>
      </c>
      <c r="AE28" s="25">
        <f>IF('Indicator Date hidden'!AF29="x","x",$AE$2-'Indicator Date hidden'!AF29)</f>
        <v>0</v>
      </c>
      <c r="AF28" s="25">
        <f>IF('Indicator Date hidden'!AG29="x","x",$AF$2-'Indicator Date hidden'!AG29)</f>
        <v>4</v>
      </c>
      <c r="AG28" s="25">
        <f>IF('Indicator Date hidden'!AH29="x","x",$AG$2-'Indicator Date hidden'!AH29)</f>
        <v>0</v>
      </c>
      <c r="AH28" s="25">
        <f>IF('Indicator Date hidden'!AI29="x","x",$AH$2-'Indicator Date hidden'!AI29)</f>
        <v>0</v>
      </c>
      <c r="AI28" s="25">
        <f>IF('Indicator Date hidden'!AJ29="x","x",$AI$2-'Indicator Date hidden'!AJ29)</f>
        <v>0</v>
      </c>
      <c r="AJ28" s="25" t="str">
        <f>IF('Indicator Date hidden'!AK29="x","x",$AJ$2-'Indicator Date hidden'!AK29)</f>
        <v>x</v>
      </c>
      <c r="AK28" s="25">
        <f>IF('Indicator Date hidden'!AL29="x","x",$AK$2-'Indicator Date hidden'!AL29)</f>
        <v>0</v>
      </c>
      <c r="AL28" s="25">
        <f>IF('Indicator Date hidden'!AM29="x","x",$AL$2-'Indicator Date hidden'!AM29)</f>
        <v>0</v>
      </c>
      <c r="AM28" s="25">
        <f>IF('Indicator Date hidden'!AN29="x","x",$AM$2-'Indicator Date hidden'!AN29)</f>
        <v>0</v>
      </c>
      <c r="AN28" s="25">
        <f>IF('Indicator Date hidden'!AO29="x","x",$AN$2-'Indicator Date hidden'!AO29)</f>
        <v>0</v>
      </c>
      <c r="AO28" s="25">
        <f>IF('Indicator Date hidden'!AP29="x","x",$AO$2-'Indicator Date hidden'!AP29)</f>
        <v>0</v>
      </c>
      <c r="AP28" s="25">
        <f>IF('Indicator Date hidden'!AQ29="x","x",$AP$2-'Indicator Date hidden'!AQ29)</f>
        <v>0</v>
      </c>
      <c r="AQ28" s="25">
        <f>IF('Indicator Date hidden'!AR29="x","x",$AQ$2-'Indicator Date hidden'!AR29)</f>
        <v>0</v>
      </c>
      <c r="AR28" s="25">
        <f>IF('Indicator Date hidden'!AS29="x","x",$AR$2-'Indicator Date hidden'!AS29)</f>
        <v>0</v>
      </c>
      <c r="AS28" s="25">
        <f>IF('Indicator Date hidden'!AT29="x","x",$AS$2-'Indicator Date hidden'!AT29)</f>
        <v>0</v>
      </c>
      <c r="AT28" s="25">
        <f>IF('Indicator Date hidden'!AU29="x","x",$AT$2-'Indicator Date hidden'!AU29)</f>
        <v>0</v>
      </c>
      <c r="AU28" s="25">
        <f>IF('Indicator Date hidden'!AV29="x","x",$AU$2-'Indicator Date hidden'!AV29)</f>
        <v>7</v>
      </c>
      <c r="AV28" s="25">
        <f>IF('Indicator Date hidden'!AW29="x","x",$AV$2-'Indicator Date hidden'!AW29)</f>
        <v>0</v>
      </c>
      <c r="AW28" s="25">
        <f>IF('Indicator Date hidden'!AX29="x","x",$AW$2-'Indicator Date hidden'!AX29)</f>
        <v>0</v>
      </c>
      <c r="AX28" s="25">
        <f>IF('Indicator Date hidden'!AY29="x","x",$AX$2-'Indicator Date hidden'!AY29)</f>
        <v>0</v>
      </c>
      <c r="AY28" s="25">
        <f>IF('Indicator Date hidden'!AZ29="x","x",$AY$2-'Indicator Date hidden'!AZ29)</f>
        <v>0</v>
      </c>
      <c r="AZ28" s="25">
        <f>IF('Indicator Date hidden'!BA29="x","x",$AZ$2-'Indicator Date hidden'!BA29)</f>
        <v>0</v>
      </c>
      <c r="BA28">
        <f t="shared" si="0"/>
        <v>23</v>
      </c>
      <c r="BB28" s="26">
        <f t="shared" si="1"/>
        <v>0.46</v>
      </c>
      <c r="BC28">
        <f t="shared" si="2"/>
        <v>5</v>
      </c>
      <c r="BD28" s="26">
        <f t="shared" si="3"/>
        <v>1.4312232530251876</v>
      </c>
      <c r="BE28" s="28">
        <f t="shared" si="4"/>
        <v>0</v>
      </c>
    </row>
    <row r="29" spans="1:57" x14ac:dyDescent="0.35">
      <c r="A29" t="s">
        <v>10110</v>
      </c>
      <c r="B29" s="25">
        <f>IF('Indicator Date hidden'!C30="x","x",$B$2-'Indicator Date hidden'!C30)</f>
        <v>0</v>
      </c>
      <c r="C29" s="25">
        <f>IF('Indicator Date hidden'!D30="x","x",$C$2-'Indicator Date hidden'!D30)</f>
        <v>0</v>
      </c>
      <c r="D29" s="25">
        <f>IF('Indicator Date hidden'!E30="x","x",$D$2-'Indicator Date hidden'!E30)</f>
        <v>0</v>
      </c>
      <c r="E29" s="25">
        <f>IF('Indicator Date hidden'!F30="x","x",$E$2-'Indicator Date hidden'!F30)</f>
        <v>0</v>
      </c>
      <c r="F29" s="25">
        <f>IF('Indicator Date hidden'!G30="x","x",$F$2-'Indicator Date hidden'!G30)</f>
        <v>0</v>
      </c>
      <c r="G29" s="25">
        <f>IF('Indicator Date hidden'!H30="x","x",$G$2-'Indicator Date hidden'!H30)</f>
        <v>0</v>
      </c>
      <c r="H29" s="25">
        <f>IF('Indicator Date hidden'!I30="x","x",$H$2-'Indicator Date hidden'!I30)</f>
        <v>0</v>
      </c>
      <c r="I29" s="25">
        <f>IF('Indicator Date hidden'!J30="x","x",$I$2-'Indicator Date hidden'!J30)</f>
        <v>0</v>
      </c>
      <c r="J29" s="25">
        <f>IF('Indicator Date hidden'!K30="x","x",$J$2-'Indicator Date hidden'!K30)</f>
        <v>0</v>
      </c>
      <c r="K29" s="25">
        <f>IF('Indicator Date hidden'!L30="x","x",$K$2-'Indicator Date hidden'!L30)</f>
        <v>0</v>
      </c>
      <c r="L29" s="25">
        <f>IF('Indicator Date hidden'!M30="x","x",$L$2-'Indicator Date hidden'!M30)</f>
        <v>0</v>
      </c>
      <c r="M29" s="25">
        <f>IF('Indicator Date hidden'!N30="x","x",$M$2-'Indicator Date hidden'!N30)</f>
        <v>0</v>
      </c>
      <c r="N29" s="25">
        <f>IF('Indicator Date hidden'!O30="x","x",$N$2-'Indicator Date hidden'!O30)</f>
        <v>0</v>
      </c>
      <c r="O29" s="25">
        <f>IF('Indicator Date hidden'!P30="x","x",$O$2-'Indicator Date hidden'!P30)</f>
        <v>0</v>
      </c>
      <c r="P29" s="25">
        <f>IF('Indicator Date hidden'!Q30="x","x",$P$2-'Indicator Date hidden'!Q30)</f>
        <v>0</v>
      </c>
      <c r="Q29" s="25">
        <f>IF('Indicator Date hidden'!R30="x","x",$Q$2-'Indicator Date hidden'!R30)</f>
        <v>4</v>
      </c>
      <c r="R29" s="25">
        <f>IF('Indicator Date hidden'!S30="x","x",$R$2-'Indicator Date hidden'!S30)</f>
        <v>0</v>
      </c>
      <c r="S29" s="25">
        <f>IF('Indicator Date hidden'!T30="x","x",$S$2-'Indicator Date hidden'!T30)</f>
        <v>0</v>
      </c>
      <c r="T29" s="25">
        <f>IF('Indicator Date hidden'!U30="x","x",$T$2-'Indicator Date hidden'!U30)</f>
        <v>0</v>
      </c>
      <c r="U29" s="25">
        <f>IF('Indicator Date hidden'!V30="x","x",$U$2-'Indicator Date hidden'!V30)</f>
        <v>0</v>
      </c>
      <c r="V29" s="25">
        <f>IF('Indicator Date hidden'!W30="x","x",$V$2-'Indicator Date hidden'!W30)</f>
        <v>0</v>
      </c>
      <c r="W29" s="25">
        <f>IF('Indicator Date hidden'!X30="x","x",$W$2-'Indicator Date hidden'!X30)</f>
        <v>4</v>
      </c>
      <c r="X29" s="25" t="str">
        <f>IF('Indicator Date hidden'!Y30="x","x",$X$2-'Indicator Date hidden'!Y30)</f>
        <v>x</v>
      </c>
      <c r="Y29" s="25">
        <f>IF('Indicator Date hidden'!Z30="x","x",$Y$2-'Indicator Date hidden'!Z30)</f>
        <v>0</v>
      </c>
      <c r="Z29" s="25">
        <f>IF('Indicator Date hidden'!AA30="x","x",$Z$2-'Indicator Date hidden'!AA30)</f>
        <v>0</v>
      </c>
      <c r="AA29" s="25">
        <f>IF('Indicator Date hidden'!AB30="x","x",$AA$2-'Indicator Date hidden'!AB30)</f>
        <v>0</v>
      </c>
      <c r="AB29" s="25">
        <f>IF('Indicator Date hidden'!AC30="x","x",$AB$2-'Indicator Date hidden'!AC30)</f>
        <v>0</v>
      </c>
      <c r="AC29" s="25">
        <f>IF('Indicator Date hidden'!AD30="x","x",$AC$2-'Indicator Date hidden'!AD30)</f>
        <v>0</v>
      </c>
      <c r="AD29" s="25">
        <f>IF('Indicator Date hidden'!AE30="x","x",$AD$2-'Indicator Date hidden'!AE30)</f>
        <v>0</v>
      </c>
      <c r="AE29" s="25">
        <f>IF('Indicator Date hidden'!AF30="x","x",$AE$2-'Indicator Date hidden'!AF30)</f>
        <v>0</v>
      </c>
      <c r="AF29" s="25">
        <f>IF('Indicator Date hidden'!AG30="x","x",$AF$2-'Indicator Date hidden'!AG30)</f>
        <v>7</v>
      </c>
      <c r="AG29" s="25">
        <f>IF('Indicator Date hidden'!AH30="x","x",$AG$2-'Indicator Date hidden'!AH30)</f>
        <v>0</v>
      </c>
      <c r="AH29" s="25">
        <f>IF('Indicator Date hidden'!AI30="x","x",$AH$2-'Indicator Date hidden'!AI30)</f>
        <v>0</v>
      </c>
      <c r="AI29" s="25">
        <f>IF('Indicator Date hidden'!AJ30="x","x",$AI$2-'Indicator Date hidden'!AJ30)</f>
        <v>0</v>
      </c>
      <c r="AJ29" s="25">
        <f>IF('Indicator Date hidden'!AK30="x","x",$AJ$2-'Indicator Date hidden'!AK30)</f>
        <v>1</v>
      </c>
      <c r="AK29" s="25">
        <f>IF('Indicator Date hidden'!AL30="x","x",$AK$2-'Indicator Date hidden'!AL30)</f>
        <v>0</v>
      </c>
      <c r="AL29" s="25">
        <f>IF('Indicator Date hidden'!AM30="x","x",$AL$2-'Indicator Date hidden'!AM30)</f>
        <v>0</v>
      </c>
      <c r="AM29" s="25">
        <f>IF('Indicator Date hidden'!AN30="x","x",$AM$2-'Indicator Date hidden'!AN30)</f>
        <v>0</v>
      </c>
      <c r="AN29" s="25">
        <f>IF('Indicator Date hidden'!AO30="x","x",$AN$2-'Indicator Date hidden'!AO30)</f>
        <v>0</v>
      </c>
      <c r="AO29" s="25">
        <f>IF('Indicator Date hidden'!AP30="x","x",$AO$2-'Indicator Date hidden'!AP30)</f>
        <v>0</v>
      </c>
      <c r="AP29" s="25">
        <f>IF('Indicator Date hidden'!AQ30="x","x",$AP$2-'Indicator Date hidden'!AQ30)</f>
        <v>0</v>
      </c>
      <c r="AQ29" s="25">
        <f>IF('Indicator Date hidden'!AR30="x","x",$AQ$2-'Indicator Date hidden'!AR30)</f>
        <v>0</v>
      </c>
      <c r="AR29" s="25">
        <f>IF('Indicator Date hidden'!AS30="x","x",$AR$2-'Indicator Date hidden'!AS30)</f>
        <v>0</v>
      </c>
      <c r="AS29" s="25">
        <f>IF('Indicator Date hidden'!AT30="x","x",$AS$2-'Indicator Date hidden'!AT30)</f>
        <v>0</v>
      </c>
      <c r="AT29" s="25">
        <f>IF('Indicator Date hidden'!AU30="x","x",$AT$2-'Indicator Date hidden'!AU30)</f>
        <v>0</v>
      </c>
      <c r="AU29" s="25">
        <f>IF('Indicator Date hidden'!AV30="x","x",$AU$2-'Indicator Date hidden'!AV30)</f>
        <v>6</v>
      </c>
      <c r="AV29" s="25">
        <f>IF('Indicator Date hidden'!AW30="x","x",$AV$2-'Indicator Date hidden'!AW30)</f>
        <v>0</v>
      </c>
      <c r="AW29" s="25">
        <f>IF('Indicator Date hidden'!AX30="x","x",$AW$2-'Indicator Date hidden'!AX30)</f>
        <v>0</v>
      </c>
      <c r="AX29" s="25">
        <f>IF('Indicator Date hidden'!AY30="x","x",$AX$2-'Indicator Date hidden'!AY30)</f>
        <v>0</v>
      </c>
      <c r="AY29" s="25">
        <f>IF('Indicator Date hidden'!AZ30="x","x",$AY$2-'Indicator Date hidden'!AZ30)</f>
        <v>0</v>
      </c>
      <c r="AZ29" s="25">
        <f>IF('Indicator Date hidden'!BA30="x","x",$AZ$2-'Indicator Date hidden'!BA30)</f>
        <v>0</v>
      </c>
      <c r="BA29">
        <f t="shared" si="0"/>
        <v>22</v>
      </c>
      <c r="BB29" s="26">
        <f t="shared" si="1"/>
        <v>0.44</v>
      </c>
      <c r="BC29">
        <f t="shared" si="2"/>
        <v>5</v>
      </c>
      <c r="BD29" s="26">
        <f t="shared" si="3"/>
        <v>1.4718695594379279</v>
      </c>
      <c r="BE29" s="28">
        <f t="shared" si="4"/>
        <v>0</v>
      </c>
    </row>
    <row r="30" spans="1:57" x14ac:dyDescent="0.35">
      <c r="A30" t="s">
        <v>10158</v>
      </c>
      <c r="B30" s="25">
        <f>IF('Indicator Date hidden'!C31="x","x",$B$2-'Indicator Date hidden'!C31)</f>
        <v>0</v>
      </c>
      <c r="C30" s="25">
        <f>IF('Indicator Date hidden'!D31="x","x",$C$2-'Indicator Date hidden'!D31)</f>
        <v>0</v>
      </c>
      <c r="D30" s="25">
        <f>IF('Indicator Date hidden'!E31="x","x",$D$2-'Indicator Date hidden'!E31)</f>
        <v>0</v>
      </c>
      <c r="E30" s="25">
        <f>IF('Indicator Date hidden'!F31="x","x",$E$2-'Indicator Date hidden'!F31)</f>
        <v>0</v>
      </c>
      <c r="F30" s="25">
        <f>IF('Indicator Date hidden'!G31="x","x",$F$2-'Indicator Date hidden'!G31)</f>
        <v>0</v>
      </c>
      <c r="G30" s="25">
        <f>IF('Indicator Date hidden'!H31="x","x",$G$2-'Indicator Date hidden'!H31)</f>
        <v>0</v>
      </c>
      <c r="H30" s="25">
        <f>IF('Indicator Date hidden'!I31="x","x",$H$2-'Indicator Date hidden'!I31)</f>
        <v>0</v>
      </c>
      <c r="I30" s="25">
        <f>IF('Indicator Date hidden'!J31="x","x",$I$2-'Indicator Date hidden'!J31)</f>
        <v>0</v>
      </c>
      <c r="J30" s="25">
        <f>IF('Indicator Date hidden'!K31="x","x",$J$2-'Indicator Date hidden'!K31)</f>
        <v>0</v>
      </c>
      <c r="K30" s="25">
        <f>IF('Indicator Date hidden'!L31="x","x",$K$2-'Indicator Date hidden'!L31)</f>
        <v>0</v>
      </c>
      <c r="L30" s="25">
        <f>IF('Indicator Date hidden'!M31="x","x",$L$2-'Indicator Date hidden'!M31)</f>
        <v>0</v>
      </c>
      <c r="M30" s="25">
        <f>IF('Indicator Date hidden'!N31="x","x",$M$2-'Indicator Date hidden'!N31)</f>
        <v>0</v>
      </c>
      <c r="N30" s="25">
        <f>IF('Indicator Date hidden'!O31="x","x",$N$2-'Indicator Date hidden'!O31)</f>
        <v>0</v>
      </c>
      <c r="O30" s="25">
        <f>IF('Indicator Date hidden'!P31="x","x",$O$2-'Indicator Date hidden'!P31)</f>
        <v>0</v>
      </c>
      <c r="P30" s="25">
        <f>IF('Indicator Date hidden'!Q31="x","x",$P$2-'Indicator Date hidden'!Q31)</f>
        <v>0</v>
      </c>
      <c r="Q30" s="25" t="str">
        <f>IF('Indicator Date hidden'!R31="x","x",$Q$2-'Indicator Date hidden'!R31)</f>
        <v>x</v>
      </c>
      <c r="R30" s="25">
        <f>IF('Indicator Date hidden'!S31="x","x",$R$2-'Indicator Date hidden'!S31)</f>
        <v>0</v>
      </c>
      <c r="S30" s="25">
        <f>IF('Indicator Date hidden'!T31="x","x",$S$2-'Indicator Date hidden'!T31)</f>
        <v>0</v>
      </c>
      <c r="T30" s="25">
        <f>IF('Indicator Date hidden'!U31="x","x",$T$2-'Indicator Date hidden'!U31)</f>
        <v>0</v>
      </c>
      <c r="U30" s="25">
        <f>IF('Indicator Date hidden'!V31="x","x",$U$2-'Indicator Date hidden'!V31)</f>
        <v>0</v>
      </c>
      <c r="V30" s="25">
        <f>IF('Indicator Date hidden'!W31="x","x",$V$2-'Indicator Date hidden'!W31)</f>
        <v>0</v>
      </c>
      <c r="W30" s="25" t="str">
        <f>IF('Indicator Date hidden'!X31="x","x",$W$2-'Indicator Date hidden'!X31)</f>
        <v>x</v>
      </c>
      <c r="X30" s="25">
        <f>IF('Indicator Date hidden'!Y31="x","x",$X$2-'Indicator Date hidden'!Y31)</f>
        <v>3</v>
      </c>
      <c r="Y30" s="25">
        <f>IF('Indicator Date hidden'!Z31="x","x",$Y$2-'Indicator Date hidden'!Z31)</f>
        <v>0</v>
      </c>
      <c r="Z30" s="25">
        <f>IF('Indicator Date hidden'!AA31="x","x",$Z$2-'Indicator Date hidden'!AA31)</f>
        <v>0</v>
      </c>
      <c r="AA30" s="25">
        <f>IF('Indicator Date hidden'!AB31="x","x",$AA$2-'Indicator Date hidden'!AB31)</f>
        <v>0</v>
      </c>
      <c r="AB30" s="25">
        <f>IF('Indicator Date hidden'!AC31="x","x",$AB$2-'Indicator Date hidden'!AC31)</f>
        <v>0</v>
      </c>
      <c r="AC30" s="25">
        <f>IF('Indicator Date hidden'!AD31="x","x",$AC$2-'Indicator Date hidden'!AD31)</f>
        <v>0</v>
      </c>
      <c r="AD30" s="25">
        <f>IF('Indicator Date hidden'!AE31="x","x",$AD$2-'Indicator Date hidden'!AE31)</f>
        <v>0</v>
      </c>
      <c r="AE30" s="25" t="str">
        <f>IF('Indicator Date hidden'!AF31="x","x",$AE$2-'Indicator Date hidden'!AF31)</f>
        <v>x</v>
      </c>
      <c r="AF30" s="25">
        <f>IF('Indicator Date hidden'!AG31="x","x",$AF$2-'Indicator Date hidden'!AG31)</f>
        <v>6</v>
      </c>
      <c r="AG30" s="25">
        <f>IF('Indicator Date hidden'!AH31="x","x",$AG$2-'Indicator Date hidden'!AH31)</f>
        <v>0</v>
      </c>
      <c r="AH30" s="25">
        <f>IF('Indicator Date hidden'!AI31="x","x",$AH$2-'Indicator Date hidden'!AI31)</f>
        <v>0</v>
      </c>
      <c r="AI30" s="25">
        <f>IF('Indicator Date hidden'!AJ31="x","x",$AI$2-'Indicator Date hidden'!AJ31)</f>
        <v>0</v>
      </c>
      <c r="AJ30" s="25" t="str">
        <f>IF('Indicator Date hidden'!AK31="x","x",$AJ$2-'Indicator Date hidden'!AK31)</f>
        <v>x</v>
      </c>
      <c r="AK30" s="25" t="str">
        <f>IF('Indicator Date hidden'!AL31="x","x",$AK$2-'Indicator Date hidden'!AL31)</f>
        <v>x</v>
      </c>
      <c r="AL30" s="25">
        <f>IF('Indicator Date hidden'!AM31="x","x",$AL$2-'Indicator Date hidden'!AM31)</f>
        <v>0</v>
      </c>
      <c r="AM30" s="25">
        <f>IF('Indicator Date hidden'!AN31="x","x",$AM$2-'Indicator Date hidden'!AN31)</f>
        <v>0</v>
      </c>
      <c r="AN30" s="25">
        <f>IF('Indicator Date hidden'!AO31="x","x",$AN$2-'Indicator Date hidden'!AO31)</f>
        <v>0</v>
      </c>
      <c r="AO30" s="25">
        <f>IF('Indicator Date hidden'!AP31="x","x",$AO$2-'Indicator Date hidden'!AP31)</f>
        <v>0</v>
      </c>
      <c r="AP30" s="25">
        <f>IF('Indicator Date hidden'!AQ31="x","x",$AP$2-'Indicator Date hidden'!AQ31)</f>
        <v>0</v>
      </c>
      <c r="AQ30" s="25">
        <f>IF('Indicator Date hidden'!AR31="x","x",$AQ$2-'Indicator Date hidden'!AR31)</f>
        <v>0</v>
      </c>
      <c r="AR30" s="25">
        <f>IF('Indicator Date hidden'!AS31="x","x",$AR$2-'Indicator Date hidden'!AS31)</f>
        <v>0</v>
      </c>
      <c r="AS30" s="25">
        <f>IF('Indicator Date hidden'!AT31="x","x",$AS$2-'Indicator Date hidden'!AT31)</f>
        <v>0</v>
      </c>
      <c r="AT30" s="25">
        <f>IF('Indicator Date hidden'!AU31="x","x",$AT$2-'Indicator Date hidden'!AU31)</f>
        <v>0</v>
      </c>
      <c r="AU30" s="25">
        <f>IF('Indicator Date hidden'!AV31="x","x",$AU$2-'Indicator Date hidden'!AV31)</f>
        <v>2</v>
      </c>
      <c r="AV30" s="25">
        <f>IF('Indicator Date hidden'!AW31="x","x",$AV$2-'Indicator Date hidden'!AW31)</f>
        <v>0</v>
      </c>
      <c r="AW30" s="25">
        <f>IF('Indicator Date hidden'!AX31="x","x",$AW$2-'Indicator Date hidden'!AX31)</f>
        <v>0</v>
      </c>
      <c r="AX30" s="25">
        <f>IF('Indicator Date hidden'!AY31="x","x",$AX$2-'Indicator Date hidden'!AY31)</f>
        <v>0</v>
      </c>
      <c r="AY30" s="25">
        <f>IF('Indicator Date hidden'!AZ31="x","x",$AY$2-'Indicator Date hidden'!AZ31)</f>
        <v>0</v>
      </c>
      <c r="AZ30" s="25">
        <f>IF('Indicator Date hidden'!BA31="x","x",$AZ$2-'Indicator Date hidden'!BA31)</f>
        <v>0</v>
      </c>
      <c r="BA30">
        <f t="shared" si="0"/>
        <v>11</v>
      </c>
      <c r="BB30" s="26">
        <f t="shared" si="1"/>
        <v>0.2391304347826087</v>
      </c>
      <c r="BC30">
        <f t="shared" si="2"/>
        <v>3</v>
      </c>
      <c r="BD30" s="26">
        <f t="shared" si="3"/>
        <v>1.004008977283086</v>
      </c>
      <c r="BE30" s="28">
        <f t="shared" si="4"/>
        <v>0</v>
      </c>
    </row>
    <row r="31" spans="1:57" x14ac:dyDescent="0.35">
      <c r="A31" t="s">
        <v>10251</v>
      </c>
      <c r="B31" s="25">
        <f>IF('Indicator Date hidden'!C32="x","x",$B$2-'Indicator Date hidden'!C32)</f>
        <v>0</v>
      </c>
      <c r="C31" s="25">
        <f>IF('Indicator Date hidden'!D32="x","x",$C$2-'Indicator Date hidden'!D32)</f>
        <v>0</v>
      </c>
      <c r="D31" s="25">
        <f>IF('Indicator Date hidden'!E32="x","x",$D$2-'Indicator Date hidden'!E32)</f>
        <v>0</v>
      </c>
      <c r="E31" s="25">
        <f>IF('Indicator Date hidden'!F32="x","x",$E$2-'Indicator Date hidden'!F32)</f>
        <v>0</v>
      </c>
      <c r="F31" s="25">
        <f>IF('Indicator Date hidden'!G32="x","x",$F$2-'Indicator Date hidden'!G32)</f>
        <v>0</v>
      </c>
      <c r="G31" s="25">
        <f>IF('Indicator Date hidden'!H32="x","x",$G$2-'Indicator Date hidden'!H32)</f>
        <v>0</v>
      </c>
      <c r="H31" s="25">
        <f>IF('Indicator Date hidden'!I32="x","x",$H$2-'Indicator Date hidden'!I32)</f>
        <v>0</v>
      </c>
      <c r="I31" s="25">
        <f>IF('Indicator Date hidden'!J32="x","x",$I$2-'Indicator Date hidden'!J32)</f>
        <v>0</v>
      </c>
      <c r="J31" s="25">
        <f>IF('Indicator Date hidden'!K32="x","x",$J$2-'Indicator Date hidden'!K32)</f>
        <v>0</v>
      </c>
      <c r="K31" s="25">
        <f>IF('Indicator Date hidden'!L32="x","x",$K$2-'Indicator Date hidden'!L32)</f>
        <v>0</v>
      </c>
      <c r="L31" s="25">
        <f>IF('Indicator Date hidden'!M32="x","x",$L$2-'Indicator Date hidden'!M32)</f>
        <v>0</v>
      </c>
      <c r="M31" s="25">
        <f>IF('Indicator Date hidden'!N32="x","x",$M$2-'Indicator Date hidden'!N32)</f>
        <v>0</v>
      </c>
      <c r="N31" s="25">
        <f>IF('Indicator Date hidden'!O32="x","x",$N$2-'Indicator Date hidden'!O32)</f>
        <v>0</v>
      </c>
      <c r="O31" s="25">
        <f>IF('Indicator Date hidden'!P32="x","x",$O$2-'Indicator Date hidden'!P32)</f>
        <v>0</v>
      </c>
      <c r="P31" s="25">
        <f>IF('Indicator Date hidden'!Q32="x","x",$P$2-'Indicator Date hidden'!Q32)</f>
        <v>0</v>
      </c>
      <c r="Q31" s="25">
        <f>IF('Indicator Date hidden'!R32="x","x",$Q$2-'Indicator Date hidden'!R32)</f>
        <v>4</v>
      </c>
      <c r="R31" s="25">
        <f>IF('Indicator Date hidden'!S32="x","x",$R$2-'Indicator Date hidden'!S32)</f>
        <v>0</v>
      </c>
      <c r="S31" s="25">
        <f>IF('Indicator Date hidden'!T32="x","x",$S$2-'Indicator Date hidden'!T32)</f>
        <v>0</v>
      </c>
      <c r="T31" s="25">
        <f>IF('Indicator Date hidden'!U32="x","x",$T$2-'Indicator Date hidden'!U32)</f>
        <v>0</v>
      </c>
      <c r="U31" s="25">
        <f>IF('Indicator Date hidden'!V32="x","x",$U$2-'Indicator Date hidden'!V32)</f>
        <v>0</v>
      </c>
      <c r="V31" s="25">
        <f>IF('Indicator Date hidden'!W32="x","x",$V$2-'Indicator Date hidden'!W32)</f>
        <v>0</v>
      </c>
      <c r="W31" s="25">
        <f>IF('Indicator Date hidden'!X32="x","x",$W$2-'Indicator Date hidden'!X32)</f>
        <v>0</v>
      </c>
      <c r="X31" s="25">
        <f>IF('Indicator Date hidden'!Y32="x","x",$X$2-'Indicator Date hidden'!Y32)</f>
        <v>2</v>
      </c>
      <c r="Y31" s="25">
        <f>IF('Indicator Date hidden'!Z32="x","x",$Y$2-'Indicator Date hidden'!Z32)</f>
        <v>0</v>
      </c>
      <c r="Z31" s="25">
        <f>IF('Indicator Date hidden'!AA32="x","x",$Z$2-'Indicator Date hidden'!AA32)</f>
        <v>0</v>
      </c>
      <c r="AA31" s="25">
        <f>IF('Indicator Date hidden'!AB32="x","x",$AA$2-'Indicator Date hidden'!AB32)</f>
        <v>0</v>
      </c>
      <c r="AB31" s="25">
        <f>IF('Indicator Date hidden'!AC32="x","x",$AB$2-'Indicator Date hidden'!AC32)</f>
        <v>0</v>
      </c>
      <c r="AC31" s="25">
        <f>IF('Indicator Date hidden'!AD32="x","x",$AC$2-'Indicator Date hidden'!AD32)</f>
        <v>0</v>
      </c>
      <c r="AD31" s="25">
        <f>IF('Indicator Date hidden'!AE32="x","x",$AD$2-'Indicator Date hidden'!AE32)</f>
        <v>0</v>
      </c>
      <c r="AE31" s="25">
        <f>IF('Indicator Date hidden'!AF32="x","x",$AE$2-'Indicator Date hidden'!AF32)</f>
        <v>0</v>
      </c>
      <c r="AF31" s="25">
        <f>IF('Indicator Date hidden'!AG32="x","x",$AF$2-'Indicator Date hidden'!AG32)</f>
        <v>1</v>
      </c>
      <c r="AG31" s="25">
        <f>IF('Indicator Date hidden'!AH32="x","x",$AG$2-'Indicator Date hidden'!AH32)</f>
        <v>0</v>
      </c>
      <c r="AH31" s="25">
        <f>IF('Indicator Date hidden'!AI32="x","x",$AH$2-'Indicator Date hidden'!AI32)</f>
        <v>0</v>
      </c>
      <c r="AI31" s="25">
        <f>IF('Indicator Date hidden'!AJ32="x","x",$AI$2-'Indicator Date hidden'!AJ32)</f>
        <v>0</v>
      </c>
      <c r="AJ31" s="25" t="str">
        <f>IF('Indicator Date hidden'!AK32="x","x",$AJ$2-'Indicator Date hidden'!AK32)</f>
        <v>x</v>
      </c>
      <c r="AK31" s="25">
        <f>IF('Indicator Date hidden'!AL32="x","x",$AK$2-'Indicator Date hidden'!AL32)</f>
        <v>1</v>
      </c>
      <c r="AL31" s="25">
        <f>IF('Indicator Date hidden'!AM32="x","x",$AL$2-'Indicator Date hidden'!AM32)</f>
        <v>0</v>
      </c>
      <c r="AM31" s="25">
        <f>IF('Indicator Date hidden'!AN32="x","x",$AM$2-'Indicator Date hidden'!AN32)</f>
        <v>0</v>
      </c>
      <c r="AN31" s="25">
        <f>IF('Indicator Date hidden'!AO32="x","x",$AN$2-'Indicator Date hidden'!AO32)</f>
        <v>0</v>
      </c>
      <c r="AO31" s="25">
        <f>IF('Indicator Date hidden'!AP32="x","x",$AO$2-'Indicator Date hidden'!AP32)</f>
        <v>0</v>
      </c>
      <c r="AP31" s="25">
        <f>IF('Indicator Date hidden'!AQ32="x","x",$AP$2-'Indicator Date hidden'!AQ32)</f>
        <v>0</v>
      </c>
      <c r="AQ31" s="25">
        <f>IF('Indicator Date hidden'!AR32="x","x",$AQ$2-'Indicator Date hidden'!AR32)</f>
        <v>8</v>
      </c>
      <c r="AR31" s="25">
        <f>IF('Indicator Date hidden'!AS32="x","x",$AR$2-'Indicator Date hidden'!AS32)</f>
        <v>0</v>
      </c>
      <c r="AS31" s="25">
        <f>IF('Indicator Date hidden'!AT32="x","x",$AS$2-'Indicator Date hidden'!AT32)</f>
        <v>0</v>
      </c>
      <c r="AT31" s="25">
        <f>IF('Indicator Date hidden'!AU32="x","x",$AT$2-'Indicator Date hidden'!AU32)</f>
        <v>0</v>
      </c>
      <c r="AU31" s="25">
        <f>IF('Indicator Date hidden'!AV32="x","x",$AU$2-'Indicator Date hidden'!AV32)</f>
        <v>5</v>
      </c>
      <c r="AV31" s="25">
        <f>IF('Indicator Date hidden'!AW32="x","x",$AV$2-'Indicator Date hidden'!AW32)</f>
        <v>0</v>
      </c>
      <c r="AW31" s="25">
        <f>IF('Indicator Date hidden'!AX32="x","x",$AW$2-'Indicator Date hidden'!AX32)</f>
        <v>0</v>
      </c>
      <c r="AX31" s="25">
        <f>IF('Indicator Date hidden'!AY32="x","x",$AX$2-'Indicator Date hidden'!AY32)</f>
        <v>0</v>
      </c>
      <c r="AY31" s="25">
        <f>IF('Indicator Date hidden'!AZ32="x","x",$AY$2-'Indicator Date hidden'!AZ32)</f>
        <v>0</v>
      </c>
      <c r="AZ31" s="25">
        <f>IF('Indicator Date hidden'!BA32="x","x",$AZ$2-'Indicator Date hidden'!BA32)</f>
        <v>0</v>
      </c>
      <c r="BA31">
        <f t="shared" si="0"/>
        <v>21</v>
      </c>
      <c r="BB31" s="26">
        <f t="shared" si="1"/>
        <v>0.42</v>
      </c>
      <c r="BC31">
        <f t="shared" si="2"/>
        <v>6</v>
      </c>
      <c r="BD31" s="26">
        <f t="shared" si="3"/>
        <v>1.4295453822806745</v>
      </c>
      <c r="BE31" s="28">
        <f t="shared" si="4"/>
        <v>0</v>
      </c>
    </row>
    <row r="32" spans="1:57" x14ac:dyDescent="0.35">
      <c r="A32" t="s">
        <v>10149</v>
      </c>
      <c r="B32" s="25">
        <f>IF('Indicator Date hidden'!C33="x","x",$B$2-'Indicator Date hidden'!C33)</f>
        <v>0</v>
      </c>
      <c r="C32" s="25">
        <f>IF('Indicator Date hidden'!D33="x","x",$C$2-'Indicator Date hidden'!D33)</f>
        <v>0</v>
      </c>
      <c r="D32" s="25">
        <f>IF('Indicator Date hidden'!E33="x","x",$D$2-'Indicator Date hidden'!E33)</f>
        <v>0</v>
      </c>
      <c r="E32" s="25">
        <f>IF('Indicator Date hidden'!F33="x","x",$E$2-'Indicator Date hidden'!F33)</f>
        <v>0</v>
      </c>
      <c r="F32" s="25">
        <f>IF('Indicator Date hidden'!G33="x","x",$F$2-'Indicator Date hidden'!G33)</f>
        <v>0</v>
      </c>
      <c r="G32" s="25">
        <f>IF('Indicator Date hidden'!H33="x","x",$G$2-'Indicator Date hidden'!H33)</f>
        <v>0</v>
      </c>
      <c r="H32" s="25">
        <f>IF('Indicator Date hidden'!I33="x","x",$H$2-'Indicator Date hidden'!I33)</f>
        <v>0</v>
      </c>
      <c r="I32" s="25">
        <f>IF('Indicator Date hidden'!J33="x","x",$I$2-'Indicator Date hidden'!J33)</f>
        <v>0</v>
      </c>
      <c r="J32" s="25">
        <f>IF('Indicator Date hidden'!K33="x","x",$J$2-'Indicator Date hidden'!K33)</f>
        <v>0</v>
      </c>
      <c r="K32" s="25">
        <f>IF('Indicator Date hidden'!L33="x","x",$K$2-'Indicator Date hidden'!L33)</f>
        <v>0</v>
      </c>
      <c r="L32" s="25">
        <f>IF('Indicator Date hidden'!M33="x","x",$L$2-'Indicator Date hidden'!M33)</f>
        <v>0</v>
      </c>
      <c r="M32" s="25">
        <f>IF('Indicator Date hidden'!N33="x","x",$M$2-'Indicator Date hidden'!N33)</f>
        <v>0</v>
      </c>
      <c r="N32" s="25">
        <f>IF('Indicator Date hidden'!O33="x","x",$N$2-'Indicator Date hidden'!O33)</f>
        <v>0</v>
      </c>
      <c r="O32" s="25">
        <f>IF('Indicator Date hidden'!P33="x","x",$O$2-'Indicator Date hidden'!P33)</f>
        <v>0</v>
      </c>
      <c r="P32" s="25">
        <f>IF('Indicator Date hidden'!Q33="x","x",$P$2-'Indicator Date hidden'!Q33)</f>
        <v>0</v>
      </c>
      <c r="Q32" s="25">
        <f>IF('Indicator Date hidden'!R33="x","x",$Q$2-'Indicator Date hidden'!R33)</f>
        <v>3</v>
      </c>
      <c r="R32" s="25">
        <f>IF('Indicator Date hidden'!S33="x","x",$R$2-'Indicator Date hidden'!S33)</f>
        <v>0</v>
      </c>
      <c r="S32" s="25">
        <f>IF('Indicator Date hidden'!T33="x","x",$S$2-'Indicator Date hidden'!T33)</f>
        <v>0</v>
      </c>
      <c r="T32" s="25">
        <f>IF('Indicator Date hidden'!U33="x","x",$T$2-'Indicator Date hidden'!U33)</f>
        <v>0</v>
      </c>
      <c r="U32" s="25">
        <f>IF('Indicator Date hidden'!V33="x","x",$U$2-'Indicator Date hidden'!V33)</f>
        <v>0</v>
      </c>
      <c r="V32" s="25">
        <f>IF('Indicator Date hidden'!W33="x","x",$V$2-'Indicator Date hidden'!W33)</f>
        <v>0</v>
      </c>
      <c r="W32" s="25">
        <f>IF('Indicator Date hidden'!X33="x","x",$W$2-'Indicator Date hidden'!X33)</f>
        <v>3</v>
      </c>
      <c r="X32" s="25">
        <f>IF('Indicator Date hidden'!Y33="x","x",$X$2-'Indicator Date hidden'!Y33)</f>
        <v>5</v>
      </c>
      <c r="Y32" s="25">
        <f>IF('Indicator Date hidden'!Z33="x","x",$Y$2-'Indicator Date hidden'!Z33)</f>
        <v>0</v>
      </c>
      <c r="Z32" s="25">
        <f>IF('Indicator Date hidden'!AA33="x","x",$Z$2-'Indicator Date hidden'!AA33)</f>
        <v>0</v>
      </c>
      <c r="AA32" s="25">
        <f>IF('Indicator Date hidden'!AB33="x","x",$AA$2-'Indicator Date hidden'!AB33)</f>
        <v>0</v>
      </c>
      <c r="AB32" s="25">
        <f>IF('Indicator Date hidden'!AC33="x","x",$AB$2-'Indicator Date hidden'!AC33)</f>
        <v>0</v>
      </c>
      <c r="AC32" s="25">
        <f>IF('Indicator Date hidden'!AD33="x","x",$AC$2-'Indicator Date hidden'!AD33)</f>
        <v>0</v>
      </c>
      <c r="AD32" s="25">
        <f>IF('Indicator Date hidden'!AE33="x","x",$AD$2-'Indicator Date hidden'!AE33)</f>
        <v>0</v>
      </c>
      <c r="AE32" s="25">
        <f>IF('Indicator Date hidden'!AF33="x","x",$AE$2-'Indicator Date hidden'!AF33)</f>
        <v>0</v>
      </c>
      <c r="AF32" s="25">
        <f>IF('Indicator Date hidden'!AG33="x","x",$AF$2-'Indicator Date hidden'!AG33)</f>
        <v>6</v>
      </c>
      <c r="AG32" s="25">
        <f>IF('Indicator Date hidden'!AH33="x","x",$AG$2-'Indicator Date hidden'!AH33)</f>
        <v>0</v>
      </c>
      <c r="AH32" s="25">
        <f>IF('Indicator Date hidden'!AI33="x","x",$AH$2-'Indicator Date hidden'!AI33)</f>
        <v>0</v>
      </c>
      <c r="AI32" s="25">
        <f>IF('Indicator Date hidden'!AJ33="x","x",$AI$2-'Indicator Date hidden'!AJ33)</f>
        <v>0</v>
      </c>
      <c r="AJ32" s="25">
        <f>IF('Indicator Date hidden'!AK33="x","x",$AJ$2-'Indicator Date hidden'!AK33)</f>
        <v>0</v>
      </c>
      <c r="AK32" s="25">
        <f>IF('Indicator Date hidden'!AL33="x","x",$AK$2-'Indicator Date hidden'!AL33)</f>
        <v>0</v>
      </c>
      <c r="AL32" s="25">
        <f>IF('Indicator Date hidden'!AM33="x","x",$AL$2-'Indicator Date hidden'!AM33)</f>
        <v>0</v>
      </c>
      <c r="AM32" s="25">
        <f>IF('Indicator Date hidden'!AN33="x","x",$AM$2-'Indicator Date hidden'!AN33)</f>
        <v>0</v>
      </c>
      <c r="AN32" s="25">
        <f>IF('Indicator Date hidden'!AO33="x","x",$AN$2-'Indicator Date hidden'!AO33)</f>
        <v>0</v>
      </c>
      <c r="AO32" s="25">
        <f>IF('Indicator Date hidden'!AP33="x","x",$AO$2-'Indicator Date hidden'!AP33)</f>
        <v>0</v>
      </c>
      <c r="AP32" s="25">
        <f>IF('Indicator Date hidden'!AQ33="x","x",$AP$2-'Indicator Date hidden'!AQ33)</f>
        <v>0</v>
      </c>
      <c r="AQ32" s="25">
        <f>IF('Indicator Date hidden'!AR33="x","x",$AQ$2-'Indicator Date hidden'!AR33)</f>
        <v>0</v>
      </c>
      <c r="AR32" s="25">
        <f>IF('Indicator Date hidden'!AS33="x","x",$AR$2-'Indicator Date hidden'!AS33)</f>
        <v>0</v>
      </c>
      <c r="AS32" s="25">
        <f>IF('Indicator Date hidden'!AT33="x","x",$AS$2-'Indicator Date hidden'!AT33)</f>
        <v>0</v>
      </c>
      <c r="AT32" s="25">
        <f>IF('Indicator Date hidden'!AU33="x","x",$AT$2-'Indicator Date hidden'!AU33)</f>
        <v>0</v>
      </c>
      <c r="AU32" s="25">
        <f>IF('Indicator Date hidden'!AV33="x","x",$AU$2-'Indicator Date hidden'!AV33)</f>
        <v>4</v>
      </c>
      <c r="AV32" s="25">
        <f>IF('Indicator Date hidden'!AW33="x","x",$AV$2-'Indicator Date hidden'!AW33)</f>
        <v>0</v>
      </c>
      <c r="AW32" s="25">
        <f>IF('Indicator Date hidden'!AX33="x","x",$AW$2-'Indicator Date hidden'!AX33)</f>
        <v>0</v>
      </c>
      <c r="AX32" s="25">
        <f>IF('Indicator Date hidden'!AY33="x","x",$AX$2-'Indicator Date hidden'!AY33)</f>
        <v>0</v>
      </c>
      <c r="AY32" s="25">
        <f>IF('Indicator Date hidden'!AZ33="x","x",$AY$2-'Indicator Date hidden'!AZ33)</f>
        <v>0</v>
      </c>
      <c r="AZ32" s="25">
        <f>IF('Indicator Date hidden'!BA33="x","x",$AZ$2-'Indicator Date hidden'!BA33)</f>
        <v>0</v>
      </c>
      <c r="BA32">
        <f t="shared" si="0"/>
        <v>21</v>
      </c>
      <c r="BB32" s="26">
        <f t="shared" si="1"/>
        <v>0.41176470588235292</v>
      </c>
      <c r="BC32">
        <f t="shared" si="2"/>
        <v>5</v>
      </c>
      <c r="BD32" s="26">
        <f t="shared" si="3"/>
        <v>1.3012282371009458</v>
      </c>
      <c r="BE32" s="28">
        <f t="shared" si="4"/>
        <v>0</v>
      </c>
    </row>
    <row r="33" spans="1:57" x14ac:dyDescent="0.35">
      <c r="A33" t="s">
        <v>10141</v>
      </c>
      <c r="B33" s="25">
        <f>IF('Indicator Date hidden'!C34="x","x",$B$2-'Indicator Date hidden'!C34)</f>
        <v>0</v>
      </c>
      <c r="C33" s="25">
        <f>IF('Indicator Date hidden'!D34="x","x",$C$2-'Indicator Date hidden'!D34)</f>
        <v>0</v>
      </c>
      <c r="D33" s="25">
        <f>IF('Indicator Date hidden'!E34="x","x",$D$2-'Indicator Date hidden'!E34)</f>
        <v>0</v>
      </c>
      <c r="E33" s="25">
        <f>IF('Indicator Date hidden'!F34="x","x",$E$2-'Indicator Date hidden'!F34)</f>
        <v>0</v>
      </c>
      <c r="F33" s="25">
        <f>IF('Indicator Date hidden'!G34="x","x",$F$2-'Indicator Date hidden'!G34)</f>
        <v>0</v>
      </c>
      <c r="G33" s="25">
        <f>IF('Indicator Date hidden'!H34="x","x",$G$2-'Indicator Date hidden'!H34)</f>
        <v>0</v>
      </c>
      <c r="H33" s="25">
        <f>IF('Indicator Date hidden'!I34="x","x",$H$2-'Indicator Date hidden'!I34)</f>
        <v>0</v>
      </c>
      <c r="I33" s="25">
        <f>IF('Indicator Date hidden'!J34="x","x",$I$2-'Indicator Date hidden'!J34)</f>
        <v>0</v>
      </c>
      <c r="J33" s="25">
        <f>IF('Indicator Date hidden'!K34="x","x",$J$2-'Indicator Date hidden'!K34)</f>
        <v>0</v>
      </c>
      <c r="K33" s="25">
        <f>IF('Indicator Date hidden'!L34="x","x",$K$2-'Indicator Date hidden'!L34)</f>
        <v>0</v>
      </c>
      <c r="L33" s="25">
        <f>IF('Indicator Date hidden'!M34="x","x",$L$2-'Indicator Date hidden'!M34)</f>
        <v>0</v>
      </c>
      <c r="M33" s="25">
        <f>IF('Indicator Date hidden'!N34="x","x",$M$2-'Indicator Date hidden'!N34)</f>
        <v>0</v>
      </c>
      <c r="N33" s="25">
        <f>IF('Indicator Date hidden'!O34="x","x",$N$2-'Indicator Date hidden'!O34)</f>
        <v>0</v>
      </c>
      <c r="O33" s="25">
        <f>IF('Indicator Date hidden'!P34="x","x",$O$2-'Indicator Date hidden'!P34)</f>
        <v>0</v>
      </c>
      <c r="P33" s="25">
        <f>IF('Indicator Date hidden'!Q34="x","x",$P$2-'Indicator Date hidden'!Q34)</f>
        <v>0</v>
      </c>
      <c r="Q33" s="25" t="str">
        <f>IF('Indicator Date hidden'!R34="x","x",$Q$2-'Indicator Date hidden'!R34)</f>
        <v>x</v>
      </c>
      <c r="R33" s="25">
        <f>IF('Indicator Date hidden'!S34="x","x",$R$2-'Indicator Date hidden'!S34)</f>
        <v>0</v>
      </c>
      <c r="S33" s="25">
        <f>IF('Indicator Date hidden'!T34="x","x",$S$2-'Indicator Date hidden'!T34)</f>
        <v>0</v>
      </c>
      <c r="T33" s="25">
        <f>IF('Indicator Date hidden'!U34="x","x",$T$2-'Indicator Date hidden'!U34)</f>
        <v>0</v>
      </c>
      <c r="U33" s="25" t="str">
        <f>IF('Indicator Date hidden'!V34="x","x",$U$2-'Indicator Date hidden'!V34)</f>
        <v>x</v>
      </c>
      <c r="V33" s="25">
        <f>IF('Indicator Date hidden'!W34="x","x",$V$2-'Indicator Date hidden'!W34)</f>
        <v>0</v>
      </c>
      <c r="W33" s="25" t="str">
        <f>IF('Indicator Date hidden'!X34="x","x",$W$2-'Indicator Date hidden'!X34)</f>
        <v>x</v>
      </c>
      <c r="X33" s="25">
        <f>IF('Indicator Date hidden'!Y34="x","x",$X$2-'Indicator Date hidden'!Y34)</f>
        <v>4</v>
      </c>
      <c r="Y33" s="25">
        <f>IF('Indicator Date hidden'!Z34="x","x",$Y$2-'Indicator Date hidden'!Z34)</f>
        <v>0</v>
      </c>
      <c r="Z33" s="25">
        <f>IF('Indicator Date hidden'!AA34="x","x",$Z$2-'Indicator Date hidden'!AA34)</f>
        <v>0</v>
      </c>
      <c r="AA33" s="25" t="str">
        <f>IF('Indicator Date hidden'!AB34="x","x",$AA$2-'Indicator Date hidden'!AB34)</f>
        <v>x</v>
      </c>
      <c r="AB33" s="25">
        <f>IF('Indicator Date hidden'!AC34="x","x",$AB$2-'Indicator Date hidden'!AC34)</f>
        <v>0</v>
      </c>
      <c r="AC33" s="25">
        <f>IF('Indicator Date hidden'!AD34="x","x",$AC$2-'Indicator Date hidden'!AD34)</f>
        <v>0</v>
      </c>
      <c r="AD33" s="25" t="str">
        <f>IF('Indicator Date hidden'!AE34="x","x",$AD$2-'Indicator Date hidden'!AE34)</f>
        <v>x</v>
      </c>
      <c r="AE33" s="25">
        <f>IF('Indicator Date hidden'!AF34="x","x",$AE$2-'Indicator Date hidden'!AF34)</f>
        <v>0</v>
      </c>
      <c r="AF33" s="25">
        <f>IF('Indicator Date hidden'!AG34="x","x",$AF$2-'Indicator Date hidden'!AG34)</f>
        <v>3</v>
      </c>
      <c r="AG33" s="25">
        <f>IF('Indicator Date hidden'!AH34="x","x",$AG$2-'Indicator Date hidden'!AH34)</f>
        <v>0</v>
      </c>
      <c r="AH33" s="25">
        <f>IF('Indicator Date hidden'!AI34="x","x",$AH$2-'Indicator Date hidden'!AI34)</f>
        <v>0</v>
      </c>
      <c r="AI33" s="25">
        <f>IF('Indicator Date hidden'!AJ34="x","x",$AI$2-'Indicator Date hidden'!AJ34)</f>
        <v>0</v>
      </c>
      <c r="AJ33" s="25" t="str">
        <f>IF('Indicator Date hidden'!AK34="x","x",$AJ$2-'Indicator Date hidden'!AK34)</f>
        <v>x</v>
      </c>
      <c r="AK33" s="25">
        <f>IF('Indicator Date hidden'!AL34="x","x",$AK$2-'Indicator Date hidden'!AL34)</f>
        <v>1</v>
      </c>
      <c r="AL33" s="25">
        <f>IF('Indicator Date hidden'!AM34="x","x",$AL$2-'Indicator Date hidden'!AM34)</f>
        <v>0</v>
      </c>
      <c r="AM33" s="25">
        <f>IF('Indicator Date hidden'!AN34="x","x",$AM$2-'Indicator Date hidden'!AN34)</f>
        <v>0</v>
      </c>
      <c r="AN33" s="25">
        <f>IF('Indicator Date hidden'!AO34="x","x",$AN$2-'Indicator Date hidden'!AO34)</f>
        <v>0</v>
      </c>
      <c r="AO33" s="25">
        <f>IF('Indicator Date hidden'!AP34="x","x",$AO$2-'Indicator Date hidden'!AP34)</f>
        <v>0</v>
      </c>
      <c r="AP33" s="25">
        <f>IF('Indicator Date hidden'!AQ34="x","x",$AP$2-'Indicator Date hidden'!AQ34)</f>
        <v>0</v>
      </c>
      <c r="AQ33" s="25">
        <f>IF('Indicator Date hidden'!AR34="x","x",$AQ$2-'Indicator Date hidden'!AR34)</f>
        <v>4</v>
      </c>
      <c r="AR33" s="25">
        <f>IF('Indicator Date hidden'!AS34="x","x",$AR$2-'Indicator Date hidden'!AS34)</f>
        <v>0</v>
      </c>
      <c r="AS33" s="25">
        <f>IF('Indicator Date hidden'!AT34="x","x",$AS$2-'Indicator Date hidden'!AT34)</f>
        <v>0</v>
      </c>
      <c r="AT33" s="25">
        <f>IF('Indicator Date hidden'!AU34="x","x",$AT$2-'Indicator Date hidden'!AU34)</f>
        <v>0</v>
      </c>
      <c r="AU33" s="25" t="str">
        <f>IF('Indicator Date hidden'!AV34="x","x",$AU$2-'Indicator Date hidden'!AV34)</f>
        <v>x</v>
      </c>
      <c r="AV33" s="25">
        <f>IF('Indicator Date hidden'!AW34="x","x",$AV$2-'Indicator Date hidden'!AW34)</f>
        <v>0</v>
      </c>
      <c r="AW33" s="25">
        <f>IF('Indicator Date hidden'!AX34="x","x",$AW$2-'Indicator Date hidden'!AX34)</f>
        <v>0</v>
      </c>
      <c r="AX33" s="25">
        <f>IF('Indicator Date hidden'!AY34="x","x",$AX$2-'Indicator Date hidden'!AY34)</f>
        <v>0</v>
      </c>
      <c r="AY33" s="25">
        <f>IF('Indicator Date hidden'!AZ34="x","x",$AY$2-'Indicator Date hidden'!AZ34)</f>
        <v>0</v>
      </c>
      <c r="AZ33" s="25">
        <f>IF('Indicator Date hidden'!BA34="x","x",$AZ$2-'Indicator Date hidden'!BA34)</f>
        <v>0</v>
      </c>
      <c r="BA33">
        <f t="shared" si="0"/>
        <v>12</v>
      </c>
      <c r="BB33" s="26">
        <f t="shared" si="1"/>
        <v>0.27272727272727271</v>
      </c>
      <c r="BC33">
        <f t="shared" si="2"/>
        <v>4</v>
      </c>
      <c r="BD33" s="26">
        <f t="shared" si="3"/>
        <v>0.9381712472977406</v>
      </c>
      <c r="BE33" s="28">
        <f t="shared" si="4"/>
        <v>0</v>
      </c>
    </row>
    <row r="34" spans="1:57" x14ac:dyDescent="0.35">
      <c r="A34" t="s">
        <v>10139</v>
      </c>
      <c r="B34" s="25">
        <f>IF('Indicator Date hidden'!C35="x","x",$B$2-'Indicator Date hidden'!C35)</f>
        <v>0</v>
      </c>
      <c r="C34" s="25">
        <f>IF('Indicator Date hidden'!D35="x","x",$C$2-'Indicator Date hidden'!D35)</f>
        <v>0</v>
      </c>
      <c r="D34" s="25">
        <f>IF('Indicator Date hidden'!E35="x","x",$D$2-'Indicator Date hidden'!E35)</f>
        <v>0</v>
      </c>
      <c r="E34" s="25">
        <f>IF('Indicator Date hidden'!F35="x","x",$E$2-'Indicator Date hidden'!F35)</f>
        <v>0</v>
      </c>
      <c r="F34" s="25">
        <f>IF('Indicator Date hidden'!G35="x","x",$F$2-'Indicator Date hidden'!G35)</f>
        <v>0</v>
      </c>
      <c r="G34" s="25">
        <f>IF('Indicator Date hidden'!H35="x","x",$G$2-'Indicator Date hidden'!H35)</f>
        <v>0</v>
      </c>
      <c r="H34" s="25">
        <f>IF('Indicator Date hidden'!I35="x","x",$H$2-'Indicator Date hidden'!I35)</f>
        <v>0</v>
      </c>
      <c r="I34" s="25">
        <f>IF('Indicator Date hidden'!J35="x","x",$I$2-'Indicator Date hidden'!J35)</f>
        <v>0</v>
      </c>
      <c r="J34" s="25">
        <f>IF('Indicator Date hidden'!K35="x","x",$J$2-'Indicator Date hidden'!K35)</f>
        <v>0</v>
      </c>
      <c r="K34" s="25">
        <f>IF('Indicator Date hidden'!L35="x","x",$K$2-'Indicator Date hidden'!L35)</f>
        <v>0</v>
      </c>
      <c r="L34" s="25">
        <f>IF('Indicator Date hidden'!M35="x","x",$L$2-'Indicator Date hidden'!M35)</f>
        <v>0</v>
      </c>
      <c r="M34" s="25">
        <f>IF('Indicator Date hidden'!N35="x","x",$M$2-'Indicator Date hidden'!N35)</f>
        <v>0</v>
      </c>
      <c r="N34" s="25">
        <f>IF('Indicator Date hidden'!O35="x","x",$N$2-'Indicator Date hidden'!O35)</f>
        <v>0</v>
      </c>
      <c r="O34" s="25">
        <f>IF('Indicator Date hidden'!P35="x","x",$O$2-'Indicator Date hidden'!P35)</f>
        <v>0</v>
      </c>
      <c r="P34" s="25">
        <f>IF('Indicator Date hidden'!Q35="x","x",$P$2-'Indicator Date hidden'!Q35)</f>
        <v>0</v>
      </c>
      <c r="Q34" s="25">
        <f>IF('Indicator Date hidden'!R35="x","x",$Q$2-'Indicator Date hidden'!R35)</f>
        <v>4</v>
      </c>
      <c r="R34" s="25">
        <f>IF('Indicator Date hidden'!S35="x","x",$R$2-'Indicator Date hidden'!S35)</f>
        <v>0</v>
      </c>
      <c r="S34" s="25">
        <f>IF('Indicator Date hidden'!T35="x","x",$S$2-'Indicator Date hidden'!T35)</f>
        <v>0</v>
      </c>
      <c r="T34" s="25">
        <f>IF('Indicator Date hidden'!U35="x","x",$T$2-'Indicator Date hidden'!U35)</f>
        <v>0</v>
      </c>
      <c r="U34" s="25">
        <f>IF('Indicator Date hidden'!V35="x","x",$U$2-'Indicator Date hidden'!V35)</f>
        <v>0</v>
      </c>
      <c r="V34" s="25">
        <f>IF('Indicator Date hidden'!W35="x","x",$V$2-'Indicator Date hidden'!W35)</f>
        <v>0</v>
      </c>
      <c r="W34" s="25">
        <f>IF('Indicator Date hidden'!X35="x","x",$W$2-'Indicator Date hidden'!X35)</f>
        <v>4</v>
      </c>
      <c r="X34" s="25">
        <f>IF('Indicator Date hidden'!Y35="x","x",$X$2-'Indicator Date hidden'!Y35)</f>
        <v>5</v>
      </c>
      <c r="Y34" s="25">
        <f>IF('Indicator Date hidden'!Z35="x","x",$Y$2-'Indicator Date hidden'!Z35)</f>
        <v>0</v>
      </c>
      <c r="Z34" s="25">
        <f>IF('Indicator Date hidden'!AA35="x","x",$Z$2-'Indicator Date hidden'!AA35)</f>
        <v>0</v>
      </c>
      <c r="AA34" s="25">
        <f>IF('Indicator Date hidden'!AB35="x","x",$AA$2-'Indicator Date hidden'!AB35)</f>
        <v>0</v>
      </c>
      <c r="AB34" s="25">
        <f>IF('Indicator Date hidden'!AC35="x","x",$AB$2-'Indicator Date hidden'!AC35)</f>
        <v>0</v>
      </c>
      <c r="AC34" s="25">
        <f>IF('Indicator Date hidden'!AD35="x","x",$AC$2-'Indicator Date hidden'!AD35)</f>
        <v>0</v>
      </c>
      <c r="AD34" s="25">
        <f>IF('Indicator Date hidden'!AE35="x","x",$AD$2-'Indicator Date hidden'!AE35)</f>
        <v>0</v>
      </c>
      <c r="AE34" s="25">
        <f>IF('Indicator Date hidden'!AF35="x","x",$AE$2-'Indicator Date hidden'!AF35)</f>
        <v>0</v>
      </c>
      <c r="AF34" s="25">
        <f>IF('Indicator Date hidden'!AG35="x","x",$AF$2-'Indicator Date hidden'!AG35)</f>
        <v>5</v>
      </c>
      <c r="AG34" s="25">
        <f>IF('Indicator Date hidden'!AH35="x","x",$AG$2-'Indicator Date hidden'!AH35)</f>
        <v>0</v>
      </c>
      <c r="AH34" s="25">
        <f>IF('Indicator Date hidden'!AI35="x","x",$AH$2-'Indicator Date hidden'!AI35)</f>
        <v>0</v>
      </c>
      <c r="AI34" s="25">
        <f>IF('Indicator Date hidden'!AJ35="x","x",$AI$2-'Indicator Date hidden'!AJ35)</f>
        <v>0</v>
      </c>
      <c r="AJ34" s="25">
        <f>IF('Indicator Date hidden'!AK35="x","x",$AJ$2-'Indicator Date hidden'!AK35)</f>
        <v>0</v>
      </c>
      <c r="AK34" s="25">
        <f>IF('Indicator Date hidden'!AL35="x","x",$AK$2-'Indicator Date hidden'!AL35)</f>
        <v>1</v>
      </c>
      <c r="AL34" s="25">
        <f>IF('Indicator Date hidden'!AM35="x","x",$AL$2-'Indicator Date hidden'!AM35)</f>
        <v>0</v>
      </c>
      <c r="AM34" s="25">
        <f>IF('Indicator Date hidden'!AN35="x","x",$AM$2-'Indicator Date hidden'!AN35)</f>
        <v>0</v>
      </c>
      <c r="AN34" s="25">
        <f>IF('Indicator Date hidden'!AO35="x","x",$AN$2-'Indicator Date hidden'!AO35)</f>
        <v>0</v>
      </c>
      <c r="AO34" s="25" t="str">
        <f>IF('Indicator Date hidden'!AP35="x","x",$AO$2-'Indicator Date hidden'!AP35)</f>
        <v>x</v>
      </c>
      <c r="AP34" s="25" t="str">
        <f>IF('Indicator Date hidden'!AQ35="x","x",$AP$2-'Indicator Date hidden'!AQ35)</f>
        <v>x</v>
      </c>
      <c r="AQ34" s="25" t="str">
        <f>IF('Indicator Date hidden'!AR35="x","x",$AQ$2-'Indicator Date hidden'!AR35)</f>
        <v>x</v>
      </c>
      <c r="AR34" s="25">
        <f>IF('Indicator Date hidden'!AS35="x","x",$AR$2-'Indicator Date hidden'!AS35)</f>
        <v>0</v>
      </c>
      <c r="AS34" s="25">
        <f>IF('Indicator Date hidden'!AT35="x","x",$AS$2-'Indicator Date hidden'!AT35)</f>
        <v>0</v>
      </c>
      <c r="AT34" s="25">
        <f>IF('Indicator Date hidden'!AU35="x","x",$AT$2-'Indicator Date hidden'!AU35)</f>
        <v>0</v>
      </c>
      <c r="AU34" s="25">
        <f>IF('Indicator Date hidden'!AV35="x","x",$AU$2-'Indicator Date hidden'!AV35)</f>
        <v>4</v>
      </c>
      <c r="AV34" s="25">
        <f>IF('Indicator Date hidden'!AW35="x","x",$AV$2-'Indicator Date hidden'!AW35)</f>
        <v>0</v>
      </c>
      <c r="AW34" s="25">
        <f>IF('Indicator Date hidden'!AX35="x","x",$AW$2-'Indicator Date hidden'!AX35)</f>
        <v>0</v>
      </c>
      <c r="AX34" s="25">
        <f>IF('Indicator Date hidden'!AY35="x","x",$AX$2-'Indicator Date hidden'!AY35)</f>
        <v>0</v>
      </c>
      <c r="AY34" s="25">
        <f>IF('Indicator Date hidden'!AZ35="x","x",$AY$2-'Indicator Date hidden'!AZ35)</f>
        <v>0</v>
      </c>
      <c r="AZ34" s="25">
        <f>IF('Indicator Date hidden'!BA35="x","x",$AZ$2-'Indicator Date hidden'!BA35)</f>
        <v>0</v>
      </c>
      <c r="BA34">
        <f t="shared" si="0"/>
        <v>23</v>
      </c>
      <c r="BB34" s="26">
        <f t="shared" si="1"/>
        <v>0.47916666666666669</v>
      </c>
      <c r="BC34">
        <f t="shared" si="2"/>
        <v>6</v>
      </c>
      <c r="BD34" s="26">
        <f t="shared" si="3"/>
        <v>1.3538461159066622</v>
      </c>
      <c r="BE34" s="28">
        <f t="shared" si="4"/>
        <v>0</v>
      </c>
    </row>
    <row r="35" spans="1:57" x14ac:dyDescent="0.35">
      <c r="A35" t="s">
        <v>10377</v>
      </c>
      <c r="B35" s="25">
        <f>IF('Indicator Date hidden'!C36="x","x",$B$2-'Indicator Date hidden'!C36)</f>
        <v>0</v>
      </c>
      <c r="C35" s="25">
        <f>IF('Indicator Date hidden'!D36="x","x",$C$2-'Indicator Date hidden'!D36)</f>
        <v>0</v>
      </c>
      <c r="D35" s="25">
        <f>IF('Indicator Date hidden'!E36="x","x",$D$2-'Indicator Date hidden'!E36)</f>
        <v>0</v>
      </c>
      <c r="E35" s="25">
        <f>IF('Indicator Date hidden'!F36="x","x",$E$2-'Indicator Date hidden'!F36)</f>
        <v>0</v>
      </c>
      <c r="F35" s="25">
        <f>IF('Indicator Date hidden'!G36="x","x",$F$2-'Indicator Date hidden'!G36)</f>
        <v>0</v>
      </c>
      <c r="G35" s="25">
        <f>IF('Indicator Date hidden'!H36="x","x",$G$2-'Indicator Date hidden'!H36)</f>
        <v>0</v>
      </c>
      <c r="H35" s="25">
        <f>IF('Indicator Date hidden'!I36="x","x",$H$2-'Indicator Date hidden'!I36)</f>
        <v>0</v>
      </c>
      <c r="I35" s="25">
        <f>IF('Indicator Date hidden'!J36="x","x",$I$2-'Indicator Date hidden'!J36)</f>
        <v>0</v>
      </c>
      <c r="J35" s="25">
        <f>IF('Indicator Date hidden'!K36="x","x",$J$2-'Indicator Date hidden'!K36)</f>
        <v>0</v>
      </c>
      <c r="K35" s="25">
        <f>IF('Indicator Date hidden'!L36="x","x",$K$2-'Indicator Date hidden'!L36)</f>
        <v>0</v>
      </c>
      <c r="L35" s="25">
        <f>IF('Indicator Date hidden'!M36="x","x",$L$2-'Indicator Date hidden'!M36)</f>
        <v>0</v>
      </c>
      <c r="M35" s="25">
        <f>IF('Indicator Date hidden'!N36="x","x",$M$2-'Indicator Date hidden'!N36)</f>
        <v>0</v>
      </c>
      <c r="N35" s="25">
        <f>IF('Indicator Date hidden'!O36="x","x",$N$2-'Indicator Date hidden'!O36)</f>
        <v>0</v>
      </c>
      <c r="O35" s="25">
        <f>IF('Indicator Date hidden'!P36="x","x",$O$2-'Indicator Date hidden'!P36)</f>
        <v>0</v>
      </c>
      <c r="P35" s="25">
        <f>IF('Indicator Date hidden'!Q36="x","x",$P$2-'Indicator Date hidden'!Q36)</f>
        <v>0</v>
      </c>
      <c r="Q35" s="25">
        <f>IF('Indicator Date hidden'!R36="x","x",$Q$2-'Indicator Date hidden'!R36)</f>
        <v>4</v>
      </c>
      <c r="R35" s="25">
        <f>IF('Indicator Date hidden'!S36="x","x",$R$2-'Indicator Date hidden'!S36)</f>
        <v>0</v>
      </c>
      <c r="S35" s="25">
        <f>IF('Indicator Date hidden'!T36="x","x",$S$2-'Indicator Date hidden'!T36)</f>
        <v>0</v>
      </c>
      <c r="T35" s="25">
        <f>IF('Indicator Date hidden'!U36="x","x",$T$2-'Indicator Date hidden'!U36)</f>
        <v>0</v>
      </c>
      <c r="U35" s="25">
        <f>IF('Indicator Date hidden'!V36="x","x",$U$2-'Indicator Date hidden'!V36)</f>
        <v>0</v>
      </c>
      <c r="V35" s="25">
        <f>IF('Indicator Date hidden'!W36="x","x",$V$2-'Indicator Date hidden'!W36)</f>
        <v>0</v>
      </c>
      <c r="W35" s="25">
        <f>IF('Indicator Date hidden'!X36="x","x",$W$2-'Indicator Date hidden'!X36)</f>
        <v>4</v>
      </c>
      <c r="X35" s="25" t="str">
        <f>IF('Indicator Date hidden'!Y36="x","x",$X$2-'Indicator Date hidden'!Y36)</f>
        <v>x</v>
      </c>
      <c r="Y35" s="25">
        <f>IF('Indicator Date hidden'!Z36="x","x",$Y$2-'Indicator Date hidden'!Z36)</f>
        <v>0</v>
      </c>
      <c r="Z35" s="25">
        <f>IF('Indicator Date hidden'!AA36="x","x",$Z$2-'Indicator Date hidden'!AA36)</f>
        <v>0</v>
      </c>
      <c r="AA35" s="25">
        <f>IF('Indicator Date hidden'!AB36="x","x",$AA$2-'Indicator Date hidden'!AB36)</f>
        <v>0</v>
      </c>
      <c r="AB35" s="25">
        <f>IF('Indicator Date hidden'!AC36="x","x",$AB$2-'Indicator Date hidden'!AC36)</f>
        <v>0</v>
      </c>
      <c r="AC35" s="25">
        <f>IF('Indicator Date hidden'!AD36="x","x",$AC$2-'Indicator Date hidden'!AD36)</f>
        <v>0</v>
      </c>
      <c r="AD35" s="25">
        <f>IF('Indicator Date hidden'!AE36="x","x",$AD$2-'Indicator Date hidden'!AE36)</f>
        <v>0</v>
      </c>
      <c r="AE35" s="25">
        <f>IF('Indicator Date hidden'!AF36="x","x",$AE$2-'Indicator Date hidden'!AF36)</f>
        <v>0</v>
      </c>
      <c r="AF35" s="25">
        <f>IF('Indicator Date hidden'!AG36="x","x",$AF$2-'Indicator Date hidden'!AG36)</f>
        <v>2</v>
      </c>
      <c r="AG35" s="25">
        <f>IF('Indicator Date hidden'!AH36="x","x",$AG$2-'Indicator Date hidden'!AH36)</f>
        <v>0</v>
      </c>
      <c r="AH35" s="25">
        <f>IF('Indicator Date hidden'!AI36="x","x",$AH$2-'Indicator Date hidden'!AI36)</f>
        <v>0</v>
      </c>
      <c r="AI35" s="25">
        <f>IF('Indicator Date hidden'!AJ36="x","x",$AI$2-'Indicator Date hidden'!AJ36)</f>
        <v>0</v>
      </c>
      <c r="AJ35" s="25">
        <f>IF('Indicator Date hidden'!AK36="x","x",$AJ$2-'Indicator Date hidden'!AK36)</f>
        <v>1</v>
      </c>
      <c r="AK35" s="25">
        <f>IF('Indicator Date hidden'!AL36="x","x",$AK$2-'Indicator Date hidden'!AL36)</f>
        <v>0</v>
      </c>
      <c r="AL35" s="25">
        <f>IF('Indicator Date hidden'!AM36="x","x",$AL$2-'Indicator Date hidden'!AM36)</f>
        <v>0</v>
      </c>
      <c r="AM35" s="25">
        <f>IF('Indicator Date hidden'!AN36="x","x",$AM$2-'Indicator Date hidden'!AN36)</f>
        <v>0</v>
      </c>
      <c r="AN35" s="25">
        <f>IF('Indicator Date hidden'!AO36="x","x",$AN$2-'Indicator Date hidden'!AO36)</f>
        <v>0</v>
      </c>
      <c r="AO35" s="25" t="str">
        <f>IF('Indicator Date hidden'!AP36="x","x",$AO$2-'Indicator Date hidden'!AP36)</f>
        <v>x</v>
      </c>
      <c r="AP35" s="25" t="str">
        <f>IF('Indicator Date hidden'!AQ36="x","x",$AP$2-'Indicator Date hidden'!AQ36)</f>
        <v>x</v>
      </c>
      <c r="AQ35" s="25" t="str">
        <f>IF('Indicator Date hidden'!AR36="x","x",$AQ$2-'Indicator Date hidden'!AR36)</f>
        <v>x</v>
      </c>
      <c r="AR35" s="25">
        <f>IF('Indicator Date hidden'!AS36="x","x",$AR$2-'Indicator Date hidden'!AS36)</f>
        <v>0</v>
      </c>
      <c r="AS35" s="25">
        <f>IF('Indicator Date hidden'!AT36="x","x",$AS$2-'Indicator Date hidden'!AT36)</f>
        <v>0</v>
      </c>
      <c r="AT35" s="25">
        <f>IF('Indicator Date hidden'!AU36="x","x",$AT$2-'Indicator Date hidden'!AU36)</f>
        <v>0</v>
      </c>
      <c r="AU35" s="25">
        <f>IF('Indicator Date hidden'!AV36="x","x",$AU$2-'Indicator Date hidden'!AV36)</f>
        <v>1</v>
      </c>
      <c r="AV35" s="25">
        <f>IF('Indicator Date hidden'!AW36="x","x",$AV$2-'Indicator Date hidden'!AW36)</f>
        <v>0</v>
      </c>
      <c r="AW35" s="25">
        <f>IF('Indicator Date hidden'!AX36="x","x",$AW$2-'Indicator Date hidden'!AX36)</f>
        <v>0</v>
      </c>
      <c r="AX35" s="25">
        <f>IF('Indicator Date hidden'!AY36="x","x",$AX$2-'Indicator Date hidden'!AY36)</f>
        <v>0</v>
      </c>
      <c r="AY35" s="25">
        <f>IF('Indicator Date hidden'!AZ36="x","x",$AY$2-'Indicator Date hidden'!AZ36)</f>
        <v>0</v>
      </c>
      <c r="AZ35" s="25">
        <f>IF('Indicator Date hidden'!BA36="x","x",$AZ$2-'Indicator Date hidden'!BA36)</f>
        <v>0</v>
      </c>
      <c r="BA35">
        <f t="shared" ref="BA35:BA66" si="5">SUM(B35:AZ35)</f>
        <v>12</v>
      </c>
      <c r="BB35" s="26">
        <f t="shared" ref="BB35:BB66" si="6">BA35/COUNT(B35:AZ35)</f>
        <v>0.25531914893617019</v>
      </c>
      <c r="BC35">
        <f t="shared" ref="BC35:BC66" si="7">COUNTIF(B35:AZ35,"&gt;0")</f>
        <v>5</v>
      </c>
      <c r="BD35" s="26">
        <f t="shared" ref="BD35:BD66" si="8">_xlfn.STDEV.P(B35:AZ35)</f>
        <v>0.86216168465339615</v>
      </c>
      <c r="BE35" s="28">
        <f t="shared" ref="BE35:BE66" si="9">MEDIAN(B35:AZ35)</f>
        <v>0</v>
      </c>
    </row>
    <row r="36" spans="1:57" x14ac:dyDescent="0.35">
      <c r="A36" t="s">
        <v>10144</v>
      </c>
      <c r="B36" s="25">
        <f>IF('Indicator Date hidden'!C37="x","x",$B$2-'Indicator Date hidden'!C37)</f>
        <v>0</v>
      </c>
      <c r="C36" s="25">
        <f>IF('Indicator Date hidden'!D37="x","x",$C$2-'Indicator Date hidden'!D37)</f>
        <v>0</v>
      </c>
      <c r="D36" s="25">
        <f>IF('Indicator Date hidden'!E37="x","x",$D$2-'Indicator Date hidden'!E37)</f>
        <v>0</v>
      </c>
      <c r="E36" s="25">
        <f>IF('Indicator Date hidden'!F37="x","x",$E$2-'Indicator Date hidden'!F37)</f>
        <v>0</v>
      </c>
      <c r="F36" s="25">
        <f>IF('Indicator Date hidden'!G37="x","x",$F$2-'Indicator Date hidden'!G37)</f>
        <v>0</v>
      </c>
      <c r="G36" s="25">
        <f>IF('Indicator Date hidden'!H37="x","x",$G$2-'Indicator Date hidden'!H37)</f>
        <v>0</v>
      </c>
      <c r="H36" s="25">
        <f>IF('Indicator Date hidden'!I37="x","x",$H$2-'Indicator Date hidden'!I37)</f>
        <v>0</v>
      </c>
      <c r="I36" s="25">
        <f>IF('Indicator Date hidden'!J37="x","x",$I$2-'Indicator Date hidden'!J37)</f>
        <v>0</v>
      </c>
      <c r="J36" s="25">
        <f>IF('Indicator Date hidden'!K37="x","x",$J$2-'Indicator Date hidden'!K37)</f>
        <v>0</v>
      </c>
      <c r="K36" s="25">
        <f>IF('Indicator Date hidden'!L37="x","x",$K$2-'Indicator Date hidden'!L37)</f>
        <v>0</v>
      </c>
      <c r="L36" s="25">
        <f>IF('Indicator Date hidden'!M37="x","x",$L$2-'Indicator Date hidden'!M37)</f>
        <v>0</v>
      </c>
      <c r="M36" s="25">
        <f>IF('Indicator Date hidden'!N37="x","x",$M$2-'Indicator Date hidden'!N37)</f>
        <v>0</v>
      </c>
      <c r="N36" s="25">
        <f>IF('Indicator Date hidden'!O37="x","x",$N$2-'Indicator Date hidden'!O37)</f>
        <v>0</v>
      </c>
      <c r="O36" s="25">
        <f>IF('Indicator Date hidden'!P37="x","x",$O$2-'Indicator Date hidden'!P37)</f>
        <v>0</v>
      </c>
      <c r="P36" s="25">
        <f>IF('Indicator Date hidden'!Q37="x","x",$P$2-'Indicator Date hidden'!Q37)</f>
        <v>0</v>
      </c>
      <c r="Q36" s="25" t="str">
        <f>IF('Indicator Date hidden'!R37="x","x",$Q$2-'Indicator Date hidden'!R37)</f>
        <v>x</v>
      </c>
      <c r="R36" s="25">
        <f>IF('Indicator Date hidden'!S37="x","x",$R$2-'Indicator Date hidden'!S37)</f>
        <v>0</v>
      </c>
      <c r="S36" s="25">
        <f>IF('Indicator Date hidden'!T37="x","x",$S$2-'Indicator Date hidden'!T37)</f>
        <v>0</v>
      </c>
      <c r="T36" s="25">
        <f>IF('Indicator Date hidden'!U37="x","x",$T$2-'Indicator Date hidden'!U37)</f>
        <v>0</v>
      </c>
      <c r="U36" s="25">
        <f>IF('Indicator Date hidden'!V37="x","x",$U$2-'Indicator Date hidden'!V37)</f>
        <v>0</v>
      </c>
      <c r="V36" s="25">
        <f>IF('Indicator Date hidden'!W37="x","x",$V$2-'Indicator Date hidden'!W37)</f>
        <v>0</v>
      </c>
      <c r="W36" s="25">
        <f>IF('Indicator Date hidden'!X37="x","x",$W$2-'Indicator Date hidden'!X37)</f>
        <v>0</v>
      </c>
      <c r="X36" s="25">
        <f>IF('Indicator Date hidden'!Y37="x","x",$X$2-'Indicator Date hidden'!Y37)</f>
        <v>4</v>
      </c>
      <c r="Y36" s="25">
        <f>IF('Indicator Date hidden'!Z37="x","x",$Y$2-'Indicator Date hidden'!Z37)</f>
        <v>0</v>
      </c>
      <c r="Z36" s="25">
        <f>IF('Indicator Date hidden'!AA37="x","x",$Z$2-'Indicator Date hidden'!AA37)</f>
        <v>0</v>
      </c>
      <c r="AA36" s="25">
        <f>IF('Indicator Date hidden'!AB37="x","x",$AA$2-'Indicator Date hidden'!AB37)</f>
        <v>0</v>
      </c>
      <c r="AB36" s="25">
        <f>IF('Indicator Date hidden'!AC37="x","x",$AB$2-'Indicator Date hidden'!AC37)</f>
        <v>0</v>
      </c>
      <c r="AC36" s="25">
        <f>IF('Indicator Date hidden'!AD37="x","x",$AC$2-'Indicator Date hidden'!AD37)</f>
        <v>0</v>
      </c>
      <c r="AD36" s="25" t="str">
        <f>IF('Indicator Date hidden'!AE37="x","x",$AD$2-'Indicator Date hidden'!AE37)</f>
        <v>x</v>
      </c>
      <c r="AE36" s="25">
        <f>IF('Indicator Date hidden'!AF37="x","x",$AE$2-'Indicator Date hidden'!AF37)</f>
        <v>0</v>
      </c>
      <c r="AF36" s="25">
        <f>IF('Indicator Date hidden'!AG37="x","x",$AF$2-'Indicator Date hidden'!AG37)</f>
        <v>0</v>
      </c>
      <c r="AG36" s="25">
        <f>IF('Indicator Date hidden'!AH37="x","x",$AG$2-'Indicator Date hidden'!AH37)</f>
        <v>0</v>
      </c>
      <c r="AH36" s="25">
        <f>IF('Indicator Date hidden'!AI37="x","x",$AH$2-'Indicator Date hidden'!AI37)</f>
        <v>0</v>
      </c>
      <c r="AI36" s="25">
        <f>IF('Indicator Date hidden'!AJ37="x","x",$AI$2-'Indicator Date hidden'!AJ37)</f>
        <v>0</v>
      </c>
      <c r="AJ36" s="25" t="str">
        <f>IF('Indicator Date hidden'!AK37="x","x",$AJ$2-'Indicator Date hidden'!AK37)</f>
        <v>x</v>
      </c>
      <c r="AK36" s="25">
        <f>IF('Indicator Date hidden'!AL37="x","x",$AK$2-'Indicator Date hidden'!AL37)</f>
        <v>1</v>
      </c>
      <c r="AL36" s="25">
        <f>IF('Indicator Date hidden'!AM37="x","x",$AL$2-'Indicator Date hidden'!AM37)</f>
        <v>0</v>
      </c>
      <c r="AM36" s="25">
        <f>IF('Indicator Date hidden'!AN37="x","x",$AM$2-'Indicator Date hidden'!AN37)</f>
        <v>0</v>
      </c>
      <c r="AN36" s="25">
        <f>IF('Indicator Date hidden'!AO37="x","x",$AN$2-'Indicator Date hidden'!AO37)</f>
        <v>0</v>
      </c>
      <c r="AO36" s="25">
        <f>IF('Indicator Date hidden'!AP37="x","x",$AO$2-'Indicator Date hidden'!AP37)</f>
        <v>0</v>
      </c>
      <c r="AP36" s="25">
        <f>IF('Indicator Date hidden'!AQ37="x","x",$AP$2-'Indicator Date hidden'!AQ37)</f>
        <v>0</v>
      </c>
      <c r="AQ36" s="25">
        <f>IF('Indicator Date hidden'!AR37="x","x",$AQ$2-'Indicator Date hidden'!AR37)</f>
        <v>4</v>
      </c>
      <c r="AR36" s="25">
        <f>IF('Indicator Date hidden'!AS37="x","x",$AR$2-'Indicator Date hidden'!AS37)</f>
        <v>0</v>
      </c>
      <c r="AS36" s="25">
        <f>IF('Indicator Date hidden'!AT37="x","x",$AS$2-'Indicator Date hidden'!AT37)</f>
        <v>0</v>
      </c>
      <c r="AT36" s="25">
        <f>IF('Indicator Date hidden'!AU37="x","x",$AT$2-'Indicator Date hidden'!AU37)</f>
        <v>0</v>
      </c>
      <c r="AU36" s="25">
        <f>IF('Indicator Date hidden'!AV37="x","x",$AU$2-'Indicator Date hidden'!AV37)</f>
        <v>3</v>
      </c>
      <c r="AV36" s="25">
        <f>IF('Indicator Date hidden'!AW37="x","x",$AV$2-'Indicator Date hidden'!AW37)</f>
        <v>0</v>
      </c>
      <c r="AW36" s="25">
        <f>IF('Indicator Date hidden'!AX37="x","x",$AW$2-'Indicator Date hidden'!AX37)</f>
        <v>0</v>
      </c>
      <c r="AX36" s="25">
        <f>IF('Indicator Date hidden'!AY37="x","x",$AX$2-'Indicator Date hidden'!AY37)</f>
        <v>0</v>
      </c>
      <c r="AY36" s="25">
        <f>IF('Indicator Date hidden'!AZ37="x","x",$AY$2-'Indicator Date hidden'!AZ37)</f>
        <v>0</v>
      </c>
      <c r="AZ36" s="25">
        <f>IF('Indicator Date hidden'!BA37="x","x",$AZ$2-'Indicator Date hidden'!BA37)</f>
        <v>0</v>
      </c>
      <c r="BA36">
        <f t="shared" si="5"/>
        <v>12</v>
      </c>
      <c r="BB36" s="26">
        <f t="shared" si="6"/>
        <v>0.25</v>
      </c>
      <c r="BC36">
        <f t="shared" si="7"/>
        <v>4</v>
      </c>
      <c r="BD36" s="26">
        <f t="shared" si="8"/>
        <v>0.90138781886599728</v>
      </c>
      <c r="BE36" s="28">
        <f t="shared" si="9"/>
        <v>0</v>
      </c>
    </row>
    <row r="37" spans="1:57" x14ac:dyDescent="0.35">
      <c r="A37" t="s">
        <v>10146</v>
      </c>
      <c r="B37" s="25">
        <f>IF('Indicator Date hidden'!C38="x","x",$B$2-'Indicator Date hidden'!C38)</f>
        <v>0</v>
      </c>
      <c r="C37" s="25">
        <f>IF('Indicator Date hidden'!D38="x","x",$C$2-'Indicator Date hidden'!D38)</f>
        <v>0</v>
      </c>
      <c r="D37" s="25">
        <f>IF('Indicator Date hidden'!E38="x","x",$D$2-'Indicator Date hidden'!E38)</f>
        <v>0</v>
      </c>
      <c r="E37" s="25">
        <f>IF('Indicator Date hidden'!F38="x","x",$E$2-'Indicator Date hidden'!F38)</f>
        <v>0</v>
      </c>
      <c r="F37" s="25">
        <f>IF('Indicator Date hidden'!G38="x","x",$F$2-'Indicator Date hidden'!G38)</f>
        <v>0</v>
      </c>
      <c r="G37" s="25">
        <f>IF('Indicator Date hidden'!H38="x","x",$G$2-'Indicator Date hidden'!H38)</f>
        <v>0</v>
      </c>
      <c r="H37" s="25">
        <f>IF('Indicator Date hidden'!I38="x","x",$H$2-'Indicator Date hidden'!I38)</f>
        <v>0</v>
      </c>
      <c r="I37" s="25">
        <f>IF('Indicator Date hidden'!J38="x","x",$I$2-'Indicator Date hidden'!J38)</f>
        <v>0</v>
      </c>
      <c r="J37" s="25">
        <f>IF('Indicator Date hidden'!K38="x","x",$J$2-'Indicator Date hidden'!K38)</f>
        <v>0</v>
      </c>
      <c r="K37" s="25">
        <f>IF('Indicator Date hidden'!L38="x","x",$K$2-'Indicator Date hidden'!L38)</f>
        <v>0</v>
      </c>
      <c r="L37" s="25">
        <f>IF('Indicator Date hidden'!M38="x","x",$L$2-'Indicator Date hidden'!M38)</f>
        <v>0</v>
      </c>
      <c r="M37" s="25">
        <f>IF('Indicator Date hidden'!N38="x","x",$M$2-'Indicator Date hidden'!N38)</f>
        <v>0</v>
      </c>
      <c r="N37" s="25">
        <f>IF('Indicator Date hidden'!O38="x","x",$N$2-'Indicator Date hidden'!O38)</f>
        <v>0</v>
      </c>
      <c r="O37" s="25">
        <f>IF('Indicator Date hidden'!P38="x","x",$O$2-'Indicator Date hidden'!P38)</f>
        <v>0</v>
      </c>
      <c r="P37" s="25">
        <f>IF('Indicator Date hidden'!Q38="x","x",$P$2-'Indicator Date hidden'!Q38)</f>
        <v>0</v>
      </c>
      <c r="Q37" s="25">
        <f>IF('Indicator Date hidden'!R38="x","x",$Q$2-'Indicator Date hidden'!R38)</f>
        <v>2</v>
      </c>
      <c r="R37" s="25">
        <f>IF('Indicator Date hidden'!S38="x","x",$R$2-'Indicator Date hidden'!S38)</f>
        <v>0</v>
      </c>
      <c r="S37" s="25">
        <f>IF('Indicator Date hidden'!T38="x","x",$S$2-'Indicator Date hidden'!T38)</f>
        <v>0</v>
      </c>
      <c r="T37" s="25">
        <f>IF('Indicator Date hidden'!U38="x","x",$T$2-'Indicator Date hidden'!U38)</f>
        <v>0</v>
      </c>
      <c r="U37" s="25">
        <f>IF('Indicator Date hidden'!V38="x","x",$U$2-'Indicator Date hidden'!V38)</f>
        <v>0</v>
      </c>
      <c r="V37" s="25">
        <f>IF('Indicator Date hidden'!W38="x","x",$V$2-'Indicator Date hidden'!W38)</f>
        <v>0</v>
      </c>
      <c r="W37" s="25">
        <f>IF('Indicator Date hidden'!X38="x","x",$W$2-'Indicator Date hidden'!X38)</f>
        <v>4</v>
      </c>
      <c r="X37" s="25">
        <f>IF('Indicator Date hidden'!Y38="x","x",$X$2-'Indicator Date hidden'!Y38)</f>
        <v>2</v>
      </c>
      <c r="Y37" s="25">
        <f>IF('Indicator Date hidden'!Z38="x","x",$Y$2-'Indicator Date hidden'!Z38)</f>
        <v>0</v>
      </c>
      <c r="Z37" s="25">
        <f>IF('Indicator Date hidden'!AA38="x","x",$Z$2-'Indicator Date hidden'!AA38)</f>
        <v>0</v>
      </c>
      <c r="AA37" s="25">
        <f>IF('Indicator Date hidden'!AB38="x","x",$AA$2-'Indicator Date hidden'!AB38)</f>
        <v>3</v>
      </c>
      <c r="AB37" s="25">
        <f>IF('Indicator Date hidden'!AC38="x","x",$AB$2-'Indicator Date hidden'!AC38)</f>
        <v>0</v>
      </c>
      <c r="AC37" s="25">
        <f>IF('Indicator Date hidden'!AD38="x","x",$AC$2-'Indicator Date hidden'!AD38)</f>
        <v>0</v>
      </c>
      <c r="AD37" s="25">
        <f>IF('Indicator Date hidden'!AE38="x","x",$AD$2-'Indicator Date hidden'!AE38)</f>
        <v>0</v>
      </c>
      <c r="AE37" s="25">
        <f>IF('Indicator Date hidden'!AF38="x","x",$AE$2-'Indicator Date hidden'!AF38)</f>
        <v>0</v>
      </c>
      <c r="AF37" s="25">
        <f>IF('Indicator Date hidden'!AG38="x","x",$AF$2-'Indicator Date hidden'!AG38)</f>
        <v>2</v>
      </c>
      <c r="AG37" s="25">
        <f>IF('Indicator Date hidden'!AH38="x","x",$AG$2-'Indicator Date hidden'!AH38)</f>
        <v>0</v>
      </c>
      <c r="AH37" s="25">
        <f>IF('Indicator Date hidden'!AI38="x","x",$AH$2-'Indicator Date hidden'!AI38)</f>
        <v>0</v>
      </c>
      <c r="AI37" s="25">
        <f>IF('Indicator Date hidden'!AJ38="x","x",$AI$2-'Indicator Date hidden'!AJ38)</f>
        <v>0</v>
      </c>
      <c r="AJ37" s="25" t="str">
        <f>IF('Indicator Date hidden'!AK38="x","x",$AJ$2-'Indicator Date hidden'!AK38)</f>
        <v>x</v>
      </c>
      <c r="AK37" s="25">
        <f>IF('Indicator Date hidden'!AL38="x","x",$AK$2-'Indicator Date hidden'!AL38)</f>
        <v>1</v>
      </c>
      <c r="AL37" s="25">
        <f>IF('Indicator Date hidden'!AM38="x","x",$AL$2-'Indicator Date hidden'!AM38)</f>
        <v>0</v>
      </c>
      <c r="AM37" s="25">
        <f>IF('Indicator Date hidden'!AN38="x","x",$AM$2-'Indicator Date hidden'!AN38)</f>
        <v>0</v>
      </c>
      <c r="AN37" s="25">
        <f>IF('Indicator Date hidden'!AO38="x","x",$AN$2-'Indicator Date hidden'!AO38)</f>
        <v>0</v>
      </c>
      <c r="AO37" s="25">
        <f>IF('Indicator Date hidden'!AP38="x","x",$AO$2-'Indicator Date hidden'!AP38)</f>
        <v>0</v>
      </c>
      <c r="AP37" s="25">
        <f>IF('Indicator Date hidden'!AQ38="x","x",$AP$2-'Indicator Date hidden'!AQ38)</f>
        <v>0</v>
      </c>
      <c r="AQ37" s="25">
        <f>IF('Indicator Date hidden'!AR38="x","x",$AQ$2-'Indicator Date hidden'!AR38)</f>
        <v>4</v>
      </c>
      <c r="AR37" s="25">
        <f>IF('Indicator Date hidden'!AS38="x","x",$AR$2-'Indicator Date hidden'!AS38)</f>
        <v>0</v>
      </c>
      <c r="AS37" s="25">
        <f>IF('Indicator Date hidden'!AT38="x","x",$AS$2-'Indicator Date hidden'!AT38)</f>
        <v>0</v>
      </c>
      <c r="AT37" s="25">
        <f>IF('Indicator Date hidden'!AU38="x","x",$AT$2-'Indicator Date hidden'!AU38)</f>
        <v>0</v>
      </c>
      <c r="AU37" s="25">
        <f>IF('Indicator Date hidden'!AV38="x","x",$AU$2-'Indicator Date hidden'!AV38)</f>
        <v>4</v>
      </c>
      <c r="AV37" s="25">
        <f>IF('Indicator Date hidden'!AW38="x","x",$AV$2-'Indicator Date hidden'!AW38)</f>
        <v>0</v>
      </c>
      <c r="AW37" s="25">
        <f>IF('Indicator Date hidden'!AX38="x","x",$AW$2-'Indicator Date hidden'!AX38)</f>
        <v>0</v>
      </c>
      <c r="AX37" s="25">
        <f>IF('Indicator Date hidden'!AY38="x","x",$AX$2-'Indicator Date hidden'!AY38)</f>
        <v>0</v>
      </c>
      <c r="AY37" s="25">
        <f>IF('Indicator Date hidden'!AZ38="x","x",$AY$2-'Indicator Date hidden'!AZ38)</f>
        <v>0</v>
      </c>
      <c r="AZ37" s="25">
        <f>IF('Indicator Date hidden'!BA38="x","x",$AZ$2-'Indicator Date hidden'!BA38)</f>
        <v>0</v>
      </c>
      <c r="BA37">
        <f t="shared" si="5"/>
        <v>22</v>
      </c>
      <c r="BB37" s="26">
        <f t="shared" si="6"/>
        <v>0.44</v>
      </c>
      <c r="BC37">
        <f t="shared" si="7"/>
        <v>8</v>
      </c>
      <c r="BD37" s="26">
        <f t="shared" si="8"/>
        <v>1.0983624174196784</v>
      </c>
      <c r="BE37" s="28">
        <f t="shared" si="9"/>
        <v>0</v>
      </c>
    </row>
    <row r="38" spans="1:57" x14ac:dyDescent="0.35">
      <c r="A38" t="s">
        <v>10154</v>
      </c>
      <c r="B38" s="25">
        <f>IF('Indicator Date hidden'!C39="x","x",$B$2-'Indicator Date hidden'!C39)</f>
        <v>0</v>
      </c>
      <c r="C38" s="25">
        <f>IF('Indicator Date hidden'!D39="x","x",$C$2-'Indicator Date hidden'!D39)</f>
        <v>0</v>
      </c>
      <c r="D38" s="25">
        <f>IF('Indicator Date hidden'!E39="x","x",$D$2-'Indicator Date hidden'!E39)</f>
        <v>0</v>
      </c>
      <c r="E38" s="25">
        <f>IF('Indicator Date hidden'!F39="x","x",$E$2-'Indicator Date hidden'!F39)</f>
        <v>0</v>
      </c>
      <c r="F38" s="25">
        <f>IF('Indicator Date hidden'!G39="x","x",$F$2-'Indicator Date hidden'!G39)</f>
        <v>0</v>
      </c>
      <c r="G38" s="25">
        <f>IF('Indicator Date hidden'!H39="x","x",$G$2-'Indicator Date hidden'!H39)</f>
        <v>0</v>
      </c>
      <c r="H38" s="25">
        <f>IF('Indicator Date hidden'!I39="x","x",$H$2-'Indicator Date hidden'!I39)</f>
        <v>0</v>
      </c>
      <c r="I38" s="25">
        <f>IF('Indicator Date hidden'!J39="x","x",$I$2-'Indicator Date hidden'!J39)</f>
        <v>0</v>
      </c>
      <c r="J38" s="25">
        <f>IF('Indicator Date hidden'!K39="x","x",$J$2-'Indicator Date hidden'!K39)</f>
        <v>0</v>
      </c>
      <c r="K38" s="25">
        <f>IF('Indicator Date hidden'!L39="x","x",$K$2-'Indicator Date hidden'!L39)</f>
        <v>0</v>
      </c>
      <c r="L38" s="25">
        <f>IF('Indicator Date hidden'!M39="x","x",$L$2-'Indicator Date hidden'!M39)</f>
        <v>0</v>
      </c>
      <c r="M38" s="25">
        <f>IF('Indicator Date hidden'!N39="x","x",$M$2-'Indicator Date hidden'!N39)</f>
        <v>0</v>
      </c>
      <c r="N38" s="25">
        <f>IF('Indicator Date hidden'!O39="x","x",$N$2-'Indicator Date hidden'!O39)</f>
        <v>0</v>
      </c>
      <c r="O38" s="25">
        <f>IF('Indicator Date hidden'!P39="x","x",$O$2-'Indicator Date hidden'!P39)</f>
        <v>0</v>
      </c>
      <c r="P38" s="25">
        <f>IF('Indicator Date hidden'!Q39="x","x",$P$2-'Indicator Date hidden'!Q39)</f>
        <v>0</v>
      </c>
      <c r="Q38" s="25">
        <f>IF('Indicator Date hidden'!R39="x","x",$Q$2-'Indicator Date hidden'!R39)</f>
        <v>4</v>
      </c>
      <c r="R38" s="25">
        <f>IF('Indicator Date hidden'!S39="x","x",$R$2-'Indicator Date hidden'!S39)</f>
        <v>0</v>
      </c>
      <c r="S38" s="25">
        <f>IF('Indicator Date hidden'!T39="x","x",$S$2-'Indicator Date hidden'!T39)</f>
        <v>0</v>
      </c>
      <c r="T38" s="25">
        <f>IF('Indicator Date hidden'!U39="x","x",$T$2-'Indicator Date hidden'!U39)</f>
        <v>0</v>
      </c>
      <c r="U38" s="25">
        <f>IF('Indicator Date hidden'!V39="x","x",$U$2-'Indicator Date hidden'!V39)</f>
        <v>0</v>
      </c>
      <c r="V38" s="25">
        <f>IF('Indicator Date hidden'!W39="x","x",$V$2-'Indicator Date hidden'!W39)</f>
        <v>0</v>
      </c>
      <c r="W38" s="25">
        <f>IF('Indicator Date hidden'!X39="x","x",$W$2-'Indicator Date hidden'!X39)</f>
        <v>4</v>
      </c>
      <c r="X38" s="25">
        <f>IF('Indicator Date hidden'!Y39="x","x",$X$2-'Indicator Date hidden'!Y39)</f>
        <v>4</v>
      </c>
      <c r="Y38" s="25">
        <f>IF('Indicator Date hidden'!Z39="x","x",$Y$2-'Indicator Date hidden'!Z39)</f>
        <v>0</v>
      </c>
      <c r="Z38" s="25">
        <f>IF('Indicator Date hidden'!AA39="x","x",$Z$2-'Indicator Date hidden'!AA39)</f>
        <v>0</v>
      </c>
      <c r="AA38" s="25">
        <f>IF('Indicator Date hidden'!AB39="x","x",$AA$2-'Indicator Date hidden'!AB39)</f>
        <v>0</v>
      </c>
      <c r="AB38" s="25">
        <f>IF('Indicator Date hidden'!AC39="x","x",$AB$2-'Indicator Date hidden'!AC39)</f>
        <v>0</v>
      </c>
      <c r="AC38" s="25">
        <f>IF('Indicator Date hidden'!AD39="x","x",$AC$2-'Indicator Date hidden'!AD39)</f>
        <v>0</v>
      </c>
      <c r="AD38" s="25">
        <f>IF('Indicator Date hidden'!AE39="x","x",$AD$2-'Indicator Date hidden'!AE39)</f>
        <v>0</v>
      </c>
      <c r="AE38" s="25">
        <f>IF('Indicator Date hidden'!AF39="x","x",$AE$2-'Indicator Date hidden'!AF39)</f>
        <v>0</v>
      </c>
      <c r="AF38" s="25">
        <f>IF('Indicator Date hidden'!AG39="x","x",$AF$2-'Indicator Date hidden'!AG39)</f>
        <v>0</v>
      </c>
      <c r="AG38" s="25">
        <f>IF('Indicator Date hidden'!AH39="x","x",$AG$2-'Indicator Date hidden'!AH39)</f>
        <v>0</v>
      </c>
      <c r="AH38" s="25">
        <f>IF('Indicator Date hidden'!AI39="x","x",$AH$2-'Indicator Date hidden'!AI39)</f>
        <v>0</v>
      </c>
      <c r="AI38" s="25">
        <f>IF('Indicator Date hidden'!AJ39="x","x",$AI$2-'Indicator Date hidden'!AJ39)</f>
        <v>0</v>
      </c>
      <c r="AJ38" s="25">
        <f>IF('Indicator Date hidden'!AK39="x","x",$AJ$2-'Indicator Date hidden'!AK39)</f>
        <v>1</v>
      </c>
      <c r="AK38" s="25">
        <f>IF('Indicator Date hidden'!AL39="x","x",$AK$2-'Indicator Date hidden'!AL39)</f>
        <v>1</v>
      </c>
      <c r="AL38" s="25">
        <f>IF('Indicator Date hidden'!AM39="x","x",$AL$2-'Indicator Date hidden'!AM39)</f>
        <v>0</v>
      </c>
      <c r="AM38" s="25">
        <f>IF('Indicator Date hidden'!AN39="x","x",$AM$2-'Indicator Date hidden'!AN39)</f>
        <v>0</v>
      </c>
      <c r="AN38" s="25">
        <f>IF('Indicator Date hidden'!AO39="x","x",$AN$2-'Indicator Date hidden'!AO39)</f>
        <v>0</v>
      </c>
      <c r="AO38" s="25">
        <f>IF('Indicator Date hidden'!AP39="x","x",$AO$2-'Indicator Date hidden'!AP39)</f>
        <v>0</v>
      </c>
      <c r="AP38" s="25">
        <f>IF('Indicator Date hidden'!AQ39="x","x",$AP$2-'Indicator Date hidden'!AQ39)</f>
        <v>0</v>
      </c>
      <c r="AQ38" s="25">
        <f>IF('Indicator Date hidden'!AR39="x","x",$AQ$2-'Indicator Date hidden'!AR39)</f>
        <v>0</v>
      </c>
      <c r="AR38" s="25">
        <f>IF('Indicator Date hidden'!AS39="x","x",$AR$2-'Indicator Date hidden'!AS39)</f>
        <v>0</v>
      </c>
      <c r="AS38" s="25">
        <f>IF('Indicator Date hidden'!AT39="x","x",$AS$2-'Indicator Date hidden'!AT39)</f>
        <v>0</v>
      </c>
      <c r="AT38" s="25">
        <f>IF('Indicator Date hidden'!AU39="x","x",$AT$2-'Indicator Date hidden'!AU39)</f>
        <v>0</v>
      </c>
      <c r="AU38" s="25">
        <f>IF('Indicator Date hidden'!AV39="x","x",$AU$2-'Indicator Date hidden'!AV39)</f>
        <v>3</v>
      </c>
      <c r="AV38" s="25">
        <f>IF('Indicator Date hidden'!AW39="x","x",$AV$2-'Indicator Date hidden'!AW39)</f>
        <v>0</v>
      </c>
      <c r="AW38" s="25">
        <f>IF('Indicator Date hidden'!AX39="x","x",$AW$2-'Indicator Date hidden'!AX39)</f>
        <v>0</v>
      </c>
      <c r="AX38" s="25">
        <f>IF('Indicator Date hidden'!AY39="x","x",$AX$2-'Indicator Date hidden'!AY39)</f>
        <v>0</v>
      </c>
      <c r="AY38" s="25">
        <f>IF('Indicator Date hidden'!AZ39="x","x",$AY$2-'Indicator Date hidden'!AZ39)</f>
        <v>0</v>
      </c>
      <c r="AZ38" s="25">
        <f>IF('Indicator Date hidden'!BA39="x","x",$AZ$2-'Indicator Date hidden'!BA39)</f>
        <v>0</v>
      </c>
      <c r="BA38">
        <f t="shared" si="5"/>
        <v>17</v>
      </c>
      <c r="BB38" s="26">
        <f t="shared" si="6"/>
        <v>0.33333333333333331</v>
      </c>
      <c r="BC38">
        <f t="shared" si="7"/>
        <v>6</v>
      </c>
      <c r="BD38" s="26">
        <f t="shared" si="8"/>
        <v>1.0226199851298272</v>
      </c>
      <c r="BE38" s="28">
        <f t="shared" si="9"/>
        <v>0</v>
      </c>
    </row>
    <row r="39" spans="1:57" x14ac:dyDescent="0.35">
      <c r="A39" t="s">
        <v>10156</v>
      </c>
      <c r="B39" s="25">
        <f>IF('Indicator Date hidden'!C40="x","x",$B$2-'Indicator Date hidden'!C40)</f>
        <v>0</v>
      </c>
      <c r="C39" s="25">
        <f>IF('Indicator Date hidden'!D40="x","x",$C$2-'Indicator Date hidden'!D40)</f>
        <v>0</v>
      </c>
      <c r="D39" s="25">
        <f>IF('Indicator Date hidden'!E40="x","x",$D$2-'Indicator Date hidden'!E40)</f>
        <v>0</v>
      </c>
      <c r="E39" s="25">
        <f>IF('Indicator Date hidden'!F40="x","x",$E$2-'Indicator Date hidden'!F40)</f>
        <v>0</v>
      </c>
      <c r="F39" s="25">
        <f>IF('Indicator Date hidden'!G40="x","x",$F$2-'Indicator Date hidden'!G40)</f>
        <v>0</v>
      </c>
      <c r="G39" s="25">
        <f>IF('Indicator Date hidden'!H40="x","x",$G$2-'Indicator Date hidden'!H40)</f>
        <v>0</v>
      </c>
      <c r="H39" s="25">
        <f>IF('Indicator Date hidden'!I40="x","x",$H$2-'Indicator Date hidden'!I40)</f>
        <v>0</v>
      </c>
      <c r="I39" s="25">
        <f>IF('Indicator Date hidden'!J40="x","x",$I$2-'Indicator Date hidden'!J40)</f>
        <v>0</v>
      </c>
      <c r="J39" s="25">
        <f>IF('Indicator Date hidden'!K40="x","x",$J$2-'Indicator Date hidden'!K40)</f>
        <v>0</v>
      </c>
      <c r="K39" s="25">
        <f>IF('Indicator Date hidden'!L40="x","x",$K$2-'Indicator Date hidden'!L40)</f>
        <v>0</v>
      </c>
      <c r="L39" s="25">
        <f>IF('Indicator Date hidden'!M40="x","x",$L$2-'Indicator Date hidden'!M40)</f>
        <v>0</v>
      </c>
      <c r="M39" s="25">
        <f>IF('Indicator Date hidden'!N40="x","x",$M$2-'Indicator Date hidden'!N40)</f>
        <v>0</v>
      </c>
      <c r="N39" s="25">
        <f>IF('Indicator Date hidden'!O40="x","x",$N$2-'Indicator Date hidden'!O40)</f>
        <v>0</v>
      </c>
      <c r="O39" s="25">
        <f>IF('Indicator Date hidden'!P40="x","x",$O$2-'Indicator Date hidden'!P40)</f>
        <v>0</v>
      </c>
      <c r="P39" s="25">
        <f>IF('Indicator Date hidden'!Q40="x","x",$P$2-'Indicator Date hidden'!Q40)</f>
        <v>0</v>
      </c>
      <c r="Q39" s="25">
        <f>IF('Indicator Date hidden'!R40="x","x",$Q$2-'Indicator Date hidden'!R40)</f>
        <v>2</v>
      </c>
      <c r="R39" s="25">
        <f>IF('Indicator Date hidden'!S40="x","x",$R$2-'Indicator Date hidden'!S40)</f>
        <v>0</v>
      </c>
      <c r="S39" s="25">
        <f>IF('Indicator Date hidden'!T40="x","x",$S$2-'Indicator Date hidden'!T40)</f>
        <v>0</v>
      </c>
      <c r="T39" s="25">
        <f>IF('Indicator Date hidden'!U40="x","x",$T$2-'Indicator Date hidden'!U40)</f>
        <v>0</v>
      </c>
      <c r="U39" s="25">
        <f>IF('Indicator Date hidden'!V40="x","x",$U$2-'Indicator Date hidden'!V40)</f>
        <v>0</v>
      </c>
      <c r="V39" s="25">
        <f>IF('Indicator Date hidden'!W40="x","x",$V$2-'Indicator Date hidden'!W40)</f>
        <v>0</v>
      </c>
      <c r="W39" s="25">
        <f>IF('Indicator Date hidden'!X40="x","x",$W$2-'Indicator Date hidden'!X40)</f>
        <v>2</v>
      </c>
      <c r="X39" s="25" t="str">
        <f>IF('Indicator Date hidden'!Y40="x","x",$X$2-'Indicator Date hidden'!Y40)</f>
        <v>x</v>
      </c>
      <c r="Y39" s="25">
        <f>IF('Indicator Date hidden'!Z40="x","x",$Y$2-'Indicator Date hidden'!Z40)</f>
        <v>0</v>
      </c>
      <c r="Z39" s="25">
        <f>IF('Indicator Date hidden'!AA40="x","x",$Z$2-'Indicator Date hidden'!AA40)</f>
        <v>0</v>
      </c>
      <c r="AA39" s="25" t="str">
        <f>IF('Indicator Date hidden'!AB40="x","x",$AA$2-'Indicator Date hidden'!AB40)</f>
        <v>x</v>
      </c>
      <c r="AB39" s="25">
        <f>IF('Indicator Date hidden'!AC40="x","x",$AB$2-'Indicator Date hidden'!AC40)</f>
        <v>0</v>
      </c>
      <c r="AC39" s="25">
        <f>IF('Indicator Date hidden'!AD40="x","x",$AC$2-'Indicator Date hidden'!AD40)</f>
        <v>0</v>
      </c>
      <c r="AD39" s="25">
        <f>IF('Indicator Date hidden'!AE40="x","x",$AD$2-'Indicator Date hidden'!AE40)</f>
        <v>0</v>
      </c>
      <c r="AE39" s="25" t="str">
        <f>IF('Indicator Date hidden'!AF40="x","x",$AE$2-'Indicator Date hidden'!AF40)</f>
        <v>x</v>
      </c>
      <c r="AF39" s="25">
        <f>IF('Indicator Date hidden'!AG40="x","x",$AF$2-'Indicator Date hidden'!AG40)</f>
        <v>9</v>
      </c>
      <c r="AG39" s="25">
        <f>IF('Indicator Date hidden'!AH40="x","x",$AG$2-'Indicator Date hidden'!AH40)</f>
        <v>0</v>
      </c>
      <c r="AH39" s="25">
        <f>IF('Indicator Date hidden'!AI40="x","x",$AH$2-'Indicator Date hidden'!AI40)</f>
        <v>0</v>
      </c>
      <c r="AI39" s="25">
        <f>IF('Indicator Date hidden'!AJ40="x","x",$AI$2-'Indicator Date hidden'!AJ40)</f>
        <v>0</v>
      </c>
      <c r="AJ39" s="25" t="str">
        <f>IF('Indicator Date hidden'!AK40="x","x",$AJ$2-'Indicator Date hidden'!AK40)</f>
        <v>x</v>
      </c>
      <c r="AK39" s="25">
        <f>IF('Indicator Date hidden'!AL40="x","x",$AK$2-'Indicator Date hidden'!AL40)</f>
        <v>1</v>
      </c>
      <c r="AL39" s="25">
        <f>IF('Indicator Date hidden'!AM40="x","x",$AL$2-'Indicator Date hidden'!AM40)</f>
        <v>0</v>
      </c>
      <c r="AM39" s="25">
        <f>IF('Indicator Date hidden'!AN40="x","x",$AM$2-'Indicator Date hidden'!AN40)</f>
        <v>0</v>
      </c>
      <c r="AN39" s="25">
        <f>IF('Indicator Date hidden'!AO40="x","x",$AN$2-'Indicator Date hidden'!AO40)</f>
        <v>0</v>
      </c>
      <c r="AO39" s="25" t="str">
        <f>IF('Indicator Date hidden'!AP40="x","x",$AO$2-'Indicator Date hidden'!AP40)</f>
        <v>x</v>
      </c>
      <c r="AP39" s="25" t="str">
        <f>IF('Indicator Date hidden'!AQ40="x","x",$AP$2-'Indicator Date hidden'!AQ40)</f>
        <v>x</v>
      </c>
      <c r="AQ39" s="25">
        <f>IF('Indicator Date hidden'!AR40="x","x",$AQ$2-'Indicator Date hidden'!AR40)</f>
        <v>6</v>
      </c>
      <c r="AR39" s="25">
        <f>IF('Indicator Date hidden'!AS40="x","x",$AR$2-'Indicator Date hidden'!AS40)</f>
        <v>0</v>
      </c>
      <c r="AS39" s="25">
        <f>IF('Indicator Date hidden'!AT40="x","x",$AS$2-'Indicator Date hidden'!AT40)</f>
        <v>0</v>
      </c>
      <c r="AT39" s="25">
        <f>IF('Indicator Date hidden'!AU40="x","x",$AT$2-'Indicator Date hidden'!AU40)</f>
        <v>0</v>
      </c>
      <c r="AU39" s="25">
        <f>IF('Indicator Date hidden'!AV40="x","x",$AU$2-'Indicator Date hidden'!AV40)</f>
        <v>1</v>
      </c>
      <c r="AV39" s="25">
        <f>IF('Indicator Date hidden'!AW40="x","x",$AV$2-'Indicator Date hidden'!AW40)</f>
        <v>0</v>
      </c>
      <c r="AW39" s="25">
        <f>IF('Indicator Date hidden'!AX40="x","x",$AW$2-'Indicator Date hidden'!AX40)</f>
        <v>0</v>
      </c>
      <c r="AX39" s="25">
        <f>IF('Indicator Date hidden'!AY40="x","x",$AX$2-'Indicator Date hidden'!AY40)</f>
        <v>0</v>
      </c>
      <c r="AY39" s="25">
        <f>IF('Indicator Date hidden'!AZ40="x","x",$AY$2-'Indicator Date hidden'!AZ40)</f>
        <v>0</v>
      </c>
      <c r="AZ39" s="25">
        <f>IF('Indicator Date hidden'!BA40="x","x",$AZ$2-'Indicator Date hidden'!BA40)</f>
        <v>0</v>
      </c>
      <c r="BA39">
        <f t="shared" si="5"/>
        <v>21</v>
      </c>
      <c r="BB39" s="26">
        <f t="shared" si="6"/>
        <v>0.46666666666666667</v>
      </c>
      <c r="BC39">
        <f t="shared" si="7"/>
        <v>6</v>
      </c>
      <c r="BD39" s="26">
        <f t="shared" si="8"/>
        <v>1.6138291249213605</v>
      </c>
      <c r="BE39" s="28">
        <f t="shared" si="9"/>
        <v>0</v>
      </c>
    </row>
    <row r="40" spans="1:57" x14ac:dyDescent="0.35">
      <c r="A40" t="s">
        <v>10151</v>
      </c>
      <c r="B40" s="25">
        <f>IF('Indicator Date hidden'!C41="x","x",$B$2-'Indicator Date hidden'!C41)</f>
        <v>0</v>
      </c>
      <c r="C40" s="25">
        <f>IF('Indicator Date hidden'!D41="x","x",$C$2-'Indicator Date hidden'!D41)</f>
        <v>0</v>
      </c>
      <c r="D40" s="25">
        <f>IF('Indicator Date hidden'!E41="x","x",$D$2-'Indicator Date hidden'!E41)</f>
        <v>0</v>
      </c>
      <c r="E40" s="25">
        <f>IF('Indicator Date hidden'!F41="x","x",$E$2-'Indicator Date hidden'!F41)</f>
        <v>0</v>
      </c>
      <c r="F40" s="25">
        <f>IF('Indicator Date hidden'!G41="x","x",$F$2-'Indicator Date hidden'!G41)</f>
        <v>0</v>
      </c>
      <c r="G40" s="25">
        <f>IF('Indicator Date hidden'!H41="x","x",$G$2-'Indicator Date hidden'!H41)</f>
        <v>0</v>
      </c>
      <c r="H40" s="25">
        <f>IF('Indicator Date hidden'!I41="x","x",$H$2-'Indicator Date hidden'!I41)</f>
        <v>0</v>
      </c>
      <c r="I40" s="25">
        <f>IF('Indicator Date hidden'!J41="x","x",$I$2-'Indicator Date hidden'!J41)</f>
        <v>0</v>
      </c>
      <c r="J40" s="25">
        <f>IF('Indicator Date hidden'!K41="x","x",$J$2-'Indicator Date hidden'!K41)</f>
        <v>0</v>
      </c>
      <c r="K40" s="25">
        <f>IF('Indicator Date hidden'!L41="x","x",$K$2-'Indicator Date hidden'!L41)</f>
        <v>0</v>
      </c>
      <c r="L40" s="25">
        <f>IF('Indicator Date hidden'!M41="x","x",$L$2-'Indicator Date hidden'!M41)</f>
        <v>0</v>
      </c>
      <c r="M40" s="25">
        <f>IF('Indicator Date hidden'!N41="x","x",$M$2-'Indicator Date hidden'!N41)</f>
        <v>0</v>
      </c>
      <c r="N40" s="25">
        <f>IF('Indicator Date hidden'!O41="x","x",$N$2-'Indicator Date hidden'!O41)</f>
        <v>0</v>
      </c>
      <c r="O40" s="25">
        <f>IF('Indicator Date hidden'!P41="x","x",$O$2-'Indicator Date hidden'!P41)</f>
        <v>0</v>
      </c>
      <c r="P40" s="25">
        <f>IF('Indicator Date hidden'!Q41="x","x",$P$2-'Indicator Date hidden'!Q41)</f>
        <v>0</v>
      </c>
      <c r="Q40" s="25">
        <f>IF('Indicator Date hidden'!R41="x","x",$Q$2-'Indicator Date hidden'!R41)</f>
        <v>2</v>
      </c>
      <c r="R40" s="25">
        <f>IF('Indicator Date hidden'!S41="x","x",$R$2-'Indicator Date hidden'!S41)</f>
        <v>0</v>
      </c>
      <c r="S40" s="25">
        <f>IF('Indicator Date hidden'!T41="x","x",$S$2-'Indicator Date hidden'!T41)</f>
        <v>0</v>
      </c>
      <c r="T40" s="25">
        <f>IF('Indicator Date hidden'!U41="x","x",$T$2-'Indicator Date hidden'!U41)</f>
        <v>0</v>
      </c>
      <c r="U40" s="25">
        <f>IF('Indicator Date hidden'!V41="x","x",$U$2-'Indicator Date hidden'!V41)</f>
        <v>0</v>
      </c>
      <c r="V40" s="25">
        <f>IF('Indicator Date hidden'!W41="x","x",$V$2-'Indicator Date hidden'!W41)</f>
        <v>0</v>
      </c>
      <c r="W40" s="25">
        <f>IF('Indicator Date hidden'!X41="x","x",$W$2-'Indicator Date hidden'!X41)</f>
        <v>3</v>
      </c>
      <c r="X40" s="25">
        <f>IF('Indicator Date hidden'!Y41="x","x",$X$2-'Indicator Date hidden'!Y41)</f>
        <v>4</v>
      </c>
      <c r="Y40" s="25">
        <f>IF('Indicator Date hidden'!Z41="x","x",$Y$2-'Indicator Date hidden'!Z41)</f>
        <v>0</v>
      </c>
      <c r="Z40" s="25">
        <f>IF('Indicator Date hidden'!AA41="x","x",$Z$2-'Indicator Date hidden'!AA41)</f>
        <v>0</v>
      </c>
      <c r="AA40" s="25">
        <f>IF('Indicator Date hidden'!AB41="x","x",$AA$2-'Indicator Date hidden'!AB41)</f>
        <v>0</v>
      </c>
      <c r="AB40" s="25">
        <f>IF('Indicator Date hidden'!AC41="x","x",$AB$2-'Indicator Date hidden'!AC41)</f>
        <v>0</v>
      </c>
      <c r="AC40" s="25">
        <f>IF('Indicator Date hidden'!AD41="x","x",$AC$2-'Indicator Date hidden'!AD41)</f>
        <v>0</v>
      </c>
      <c r="AD40" s="25">
        <f>IF('Indicator Date hidden'!AE41="x","x",$AD$2-'Indicator Date hidden'!AE41)</f>
        <v>0</v>
      </c>
      <c r="AE40" s="25">
        <f>IF('Indicator Date hidden'!AF41="x","x",$AE$2-'Indicator Date hidden'!AF41)</f>
        <v>0</v>
      </c>
      <c r="AF40" s="25">
        <f>IF('Indicator Date hidden'!AG41="x","x",$AF$2-'Indicator Date hidden'!AG41)</f>
        <v>2</v>
      </c>
      <c r="AG40" s="25">
        <f>IF('Indicator Date hidden'!AH41="x","x",$AG$2-'Indicator Date hidden'!AH41)</f>
        <v>0</v>
      </c>
      <c r="AH40" s="25">
        <f>IF('Indicator Date hidden'!AI41="x","x",$AH$2-'Indicator Date hidden'!AI41)</f>
        <v>0</v>
      </c>
      <c r="AI40" s="25">
        <f>IF('Indicator Date hidden'!AJ41="x","x",$AI$2-'Indicator Date hidden'!AJ41)</f>
        <v>0</v>
      </c>
      <c r="AJ40" s="25">
        <f>IF('Indicator Date hidden'!AK41="x","x",$AJ$2-'Indicator Date hidden'!AK41)</f>
        <v>1</v>
      </c>
      <c r="AK40" s="25">
        <f>IF('Indicator Date hidden'!AL41="x","x",$AK$2-'Indicator Date hidden'!AL41)</f>
        <v>0</v>
      </c>
      <c r="AL40" s="25">
        <f>IF('Indicator Date hidden'!AM41="x","x",$AL$2-'Indicator Date hidden'!AM41)</f>
        <v>0</v>
      </c>
      <c r="AM40" s="25">
        <f>IF('Indicator Date hidden'!AN41="x","x",$AM$2-'Indicator Date hidden'!AN41)</f>
        <v>0</v>
      </c>
      <c r="AN40" s="25">
        <f>IF('Indicator Date hidden'!AO41="x","x",$AN$2-'Indicator Date hidden'!AO41)</f>
        <v>0</v>
      </c>
      <c r="AO40" s="25">
        <f>IF('Indicator Date hidden'!AP41="x","x",$AO$2-'Indicator Date hidden'!AP41)</f>
        <v>0</v>
      </c>
      <c r="AP40" s="25">
        <f>IF('Indicator Date hidden'!AQ41="x","x",$AP$2-'Indicator Date hidden'!AQ41)</f>
        <v>0</v>
      </c>
      <c r="AQ40" s="25" t="str">
        <f>IF('Indicator Date hidden'!AR41="x","x",$AQ$2-'Indicator Date hidden'!AR41)</f>
        <v>x</v>
      </c>
      <c r="AR40" s="25">
        <f>IF('Indicator Date hidden'!AS41="x","x",$AR$2-'Indicator Date hidden'!AS41)</f>
        <v>0</v>
      </c>
      <c r="AS40" s="25">
        <f>IF('Indicator Date hidden'!AT41="x","x",$AS$2-'Indicator Date hidden'!AT41)</f>
        <v>0</v>
      </c>
      <c r="AT40" s="25">
        <f>IF('Indicator Date hidden'!AU41="x","x",$AT$2-'Indicator Date hidden'!AU41)</f>
        <v>0</v>
      </c>
      <c r="AU40" s="25">
        <f>IF('Indicator Date hidden'!AV41="x","x",$AU$2-'Indicator Date hidden'!AV41)</f>
        <v>3</v>
      </c>
      <c r="AV40" s="25">
        <f>IF('Indicator Date hidden'!AW41="x","x",$AV$2-'Indicator Date hidden'!AW41)</f>
        <v>0</v>
      </c>
      <c r="AW40" s="25">
        <f>IF('Indicator Date hidden'!AX41="x","x",$AW$2-'Indicator Date hidden'!AX41)</f>
        <v>0</v>
      </c>
      <c r="AX40" s="25">
        <f>IF('Indicator Date hidden'!AY41="x","x",$AX$2-'Indicator Date hidden'!AY41)</f>
        <v>0</v>
      </c>
      <c r="AY40" s="25">
        <f>IF('Indicator Date hidden'!AZ41="x","x",$AY$2-'Indicator Date hidden'!AZ41)</f>
        <v>0</v>
      </c>
      <c r="AZ40" s="25">
        <f>IF('Indicator Date hidden'!BA41="x","x",$AZ$2-'Indicator Date hidden'!BA41)</f>
        <v>0</v>
      </c>
      <c r="BA40">
        <f t="shared" si="5"/>
        <v>15</v>
      </c>
      <c r="BB40" s="26">
        <f t="shared" si="6"/>
        <v>0.3</v>
      </c>
      <c r="BC40">
        <f t="shared" si="7"/>
        <v>6</v>
      </c>
      <c r="BD40" s="26">
        <f t="shared" si="8"/>
        <v>0.87749643873921224</v>
      </c>
      <c r="BE40" s="28">
        <f t="shared" si="9"/>
        <v>0</v>
      </c>
    </row>
    <row r="41" spans="1:57" x14ac:dyDescent="0.35">
      <c r="A41" t="s">
        <v>10150</v>
      </c>
      <c r="B41" s="25">
        <f>IF('Indicator Date hidden'!C42="x","x",$B$2-'Indicator Date hidden'!C42)</f>
        <v>0</v>
      </c>
      <c r="C41" s="25">
        <f>IF('Indicator Date hidden'!D42="x","x",$C$2-'Indicator Date hidden'!D42)</f>
        <v>0</v>
      </c>
      <c r="D41" s="25">
        <f>IF('Indicator Date hidden'!E42="x","x",$D$2-'Indicator Date hidden'!E42)</f>
        <v>0</v>
      </c>
      <c r="E41" s="25">
        <f>IF('Indicator Date hidden'!F42="x","x",$E$2-'Indicator Date hidden'!F42)</f>
        <v>0</v>
      </c>
      <c r="F41" s="25">
        <f>IF('Indicator Date hidden'!G42="x","x",$F$2-'Indicator Date hidden'!G42)</f>
        <v>0</v>
      </c>
      <c r="G41" s="25">
        <f>IF('Indicator Date hidden'!H42="x","x",$G$2-'Indicator Date hidden'!H42)</f>
        <v>0</v>
      </c>
      <c r="H41" s="25">
        <f>IF('Indicator Date hidden'!I42="x","x",$H$2-'Indicator Date hidden'!I42)</f>
        <v>0</v>
      </c>
      <c r="I41" s="25">
        <f>IF('Indicator Date hidden'!J42="x","x",$I$2-'Indicator Date hidden'!J42)</f>
        <v>0</v>
      </c>
      <c r="J41" s="25">
        <f>IF('Indicator Date hidden'!K42="x","x",$J$2-'Indicator Date hidden'!K42)</f>
        <v>0</v>
      </c>
      <c r="K41" s="25">
        <f>IF('Indicator Date hidden'!L42="x","x",$K$2-'Indicator Date hidden'!L42)</f>
        <v>0</v>
      </c>
      <c r="L41" s="25">
        <f>IF('Indicator Date hidden'!M42="x","x",$L$2-'Indicator Date hidden'!M42)</f>
        <v>0</v>
      </c>
      <c r="M41" s="25">
        <f>IF('Indicator Date hidden'!N42="x","x",$M$2-'Indicator Date hidden'!N42)</f>
        <v>0</v>
      </c>
      <c r="N41" s="25">
        <f>IF('Indicator Date hidden'!O42="x","x",$N$2-'Indicator Date hidden'!O42)</f>
        <v>0</v>
      </c>
      <c r="O41" s="25">
        <f>IF('Indicator Date hidden'!P42="x","x",$O$2-'Indicator Date hidden'!P42)</f>
        <v>0</v>
      </c>
      <c r="P41" s="25">
        <f>IF('Indicator Date hidden'!Q42="x","x",$P$2-'Indicator Date hidden'!Q42)</f>
        <v>0</v>
      </c>
      <c r="Q41" s="25">
        <f>IF('Indicator Date hidden'!R42="x","x",$Q$2-'Indicator Date hidden'!R42)</f>
        <v>0</v>
      </c>
      <c r="R41" s="25">
        <f>IF('Indicator Date hidden'!S42="x","x",$R$2-'Indicator Date hidden'!S42)</f>
        <v>0</v>
      </c>
      <c r="S41" s="25">
        <f>IF('Indicator Date hidden'!T42="x","x",$S$2-'Indicator Date hidden'!T42)</f>
        <v>0</v>
      </c>
      <c r="T41" s="25">
        <f>IF('Indicator Date hidden'!U42="x","x",$T$2-'Indicator Date hidden'!U42)</f>
        <v>0</v>
      </c>
      <c r="U41" s="25">
        <f>IF('Indicator Date hidden'!V42="x","x",$U$2-'Indicator Date hidden'!V42)</f>
        <v>0</v>
      </c>
      <c r="V41" s="25">
        <f>IF('Indicator Date hidden'!W42="x","x",$V$2-'Indicator Date hidden'!W42)</f>
        <v>0</v>
      </c>
      <c r="W41" s="25">
        <f>IF('Indicator Date hidden'!X42="x","x",$W$2-'Indicator Date hidden'!X42)</f>
        <v>1</v>
      </c>
      <c r="X41" s="25" t="str">
        <f>IF('Indicator Date hidden'!Y42="x","x",$X$2-'Indicator Date hidden'!Y42)</f>
        <v>x</v>
      </c>
      <c r="Y41" s="25">
        <f>IF('Indicator Date hidden'!Z42="x","x",$Y$2-'Indicator Date hidden'!Z42)</f>
        <v>0</v>
      </c>
      <c r="Z41" s="25">
        <f>IF('Indicator Date hidden'!AA42="x","x",$Z$2-'Indicator Date hidden'!AA42)</f>
        <v>0</v>
      </c>
      <c r="AA41" s="25">
        <f>IF('Indicator Date hidden'!AB42="x","x",$AA$2-'Indicator Date hidden'!AB42)</f>
        <v>0</v>
      </c>
      <c r="AB41" s="25">
        <f>IF('Indicator Date hidden'!AC42="x","x",$AB$2-'Indicator Date hidden'!AC42)</f>
        <v>0</v>
      </c>
      <c r="AC41" s="25">
        <f>IF('Indicator Date hidden'!AD42="x","x",$AC$2-'Indicator Date hidden'!AD42)</f>
        <v>0</v>
      </c>
      <c r="AD41" s="25">
        <f>IF('Indicator Date hidden'!AE42="x","x",$AD$2-'Indicator Date hidden'!AE42)</f>
        <v>0</v>
      </c>
      <c r="AE41" s="25">
        <f>IF('Indicator Date hidden'!AF42="x","x",$AE$2-'Indicator Date hidden'!AF42)</f>
        <v>0</v>
      </c>
      <c r="AF41" s="25">
        <f>IF('Indicator Date hidden'!AG42="x","x",$AF$2-'Indicator Date hidden'!AG42)</f>
        <v>1</v>
      </c>
      <c r="AG41" s="25">
        <f>IF('Indicator Date hidden'!AH42="x","x",$AG$2-'Indicator Date hidden'!AH42)</f>
        <v>0</v>
      </c>
      <c r="AH41" s="25">
        <f>IF('Indicator Date hidden'!AI42="x","x",$AH$2-'Indicator Date hidden'!AI42)</f>
        <v>0</v>
      </c>
      <c r="AI41" s="25">
        <f>IF('Indicator Date hidden'!AJ42="x","x",$AI$2-'Indicator Date hidden'!AJ42)</f>
        <v>0</v>
      </c>
      <c r="AJ41" s="25">
        <f>IF('Indicator Date hidden'!AK42="x","x",$AJ$2-'Indicator Date hidden'!AK42)</f>
        <v>1</v>
      </c>
      <c r="AK41" s="25">
        <f>IF('Indicator Date hidden'!AL42="x","x",$AK$2-'Indicator Date hidden'!AL42)</f>
        <v>0</v>
      </c>
      <c r="AL41" s="25">
        <f>IF('Indicator Date hidden'!AM42="x","x",$AL$2-'Indicator Date hidden'!AM42)</f>
        <v>0</v>
      </c>
      <c r="AM41" s="25">
        <f>IF('Indicator Date hidden'!AN42="x","x",$AM$2-'Indicator Date hidden'!AN42)</f>
        <v>0</v>
      </c>
      <c r="AN41" s="25">
        <f>IF('Indicator Date hidden'!AO42="x","x",$AN$2-'Indicator Date hidden'!AO42)</f>
        <v>0</v>
      </c>
      <c r="AO41" s="25" t="str">
        <f>IF('Indicator Date hidden'!AP42="x","x",$AO$2-'Indicator Date hidden'!AP42)</f>
        <v>x</v>
      </c>
      <c r="AP41" s="25" t="str">
        <f>IF('Indicator Date hidden'!AQ42="x","x",$AP$2-'Indicator Date hidden'!AQ42)</f>
        <v>x</v>
      </c>
      <c r="AQ41" s="25">
        <f>IF('Indicator Date hidden'!AR42="x","x",$AQ$2-'Indicator Date hidden'!AR42)</f>
        <v>0</v>
      </c>
      <c r="AR41" s="25">
        <f>IF('Indicator Date hidden'!AS42="x","x",$AR$2-'Indicator Date hidden'!AS42)</f>
        <v>0</v>
      </c>
      <c r="AS41" s="25">
        <f>IF('Indicator Date hidden'!AT42="x","x",$AS$2-'Indicator Date hidden'!AT42)</f>
        <v>0</v>
      </c>
      <c r="AT41" s="25">
        <f>IF('Indicator Date hidden'!AU42="x","x",$AT$2-'Indicator Date hidden'!AU42)</f>
        <v>0</v>
      </c>
      <c r="AU41" s="25">
        <f>IF('Indicator Date hidden'!AV42="x","x",$AU$2-'Indicator Date hidden'!AV42)</f>
        <v>2</v>
      </c>
      <c r="AV41" s="25">
        <f>IF('Indicator Date hidden'!AW42="x","x",$AV$2-'Indicator Date hidden'!AW42)</f>
        <v>0</v>
      </c>
      <c r="AW41" s="25">
        <f>IF('Indicator Date hidden'!AX42="x","x",$AW$2-'Indicator Date hidden'!AX42)</f>
        <v>0</v>
      </c>
      <c r="AX41" s="25">
        <f>IF('Indicator Date hidden'!AY42="x","x",$AX$2-'Indicator Date hidden'!AY42)</f>
        <v>0</v>
      </c>
      <c r="AY41" s="25">
        <f>IF('Indicator Date hidden'!AZ42="x","x",$AY$2-'Indicator Date hidden'!AZ42)</f>
        <v>0</v>
      </c>
      <c r="AZ41" s="25">
        <f>IF('Indicator Date hidden'!BA42="x","x",$AZ$2-'Indicator Date hidden'!BA42)</f>
        <v>0</v>
      </c>
      <c r="BA41">
        <f t="shared" si="5"/>
        <v>5</v>
      </c>
      <c r="BB41" s="26">
        <f t="shared" si="6"/>
        <v>0.10416666666666667</v>
      </c>
      <c r="BC41">
        <f t="shared" si="7"/>
        <v>4</v>
      </c>
      <c r="BD41" s="26">
        <f t="shared" si="8"/>
        <v>0.3673998351780916</v>
      </c>
      <c r="BE41" s="28">
        <f t="shared" si="9"/>
        <v>0</v>
      </c>
    </row>
    <row r="42" spans="1:57" x14ac:dyDescent="0.35">
      <c r="A42" t="s">
        <v>10159</v>
      </c>
      <c r="B42" s="25">
        <f>IF('Indicator Date hidden'!C43="x","x",$B$2-'Indicator Date hidden'!C43)</f>
        <v>0</v>
      </c>
      <c r="C42" s="25">
        <f>IF('Indicator Date hidden'!D43="x","x",$C$2-'Indicator Date hidden'!D43)</f>
        <v>0</v>
      </c>
      <c r="D42" s="25">
        <f>IF('Indicator Date hidden'!E43="x","x",$D$2-'Indicator Date hidden'!E43)</f>
        <v>0</v>
      </c>
      <c r="E42" s="25">
        <f>IF('Indicator Date hidden'!F43="x","x",$E$2-'Indicator Date hidden'!F43)</f>
        <v>0</v>
      </c>
      <c r="F42" s="25">
        <f>IF('Indicator Date hidden'!G43="x","x",$F$2-'Indicator Date hidden'!G43)</f>
        <v>0</v>
      </c>
      <c r="G42" s="25">
        <f>IF('Indicator Date hidden'!H43="x","x",$G$2-'Indicator Date hidden'!H43)</f>
        <v>0</v>
      </c>
      <c r="H42" s="25">
        <f>IF('Indicator Date hidden'!I43="x","x",$H$2-'Indicator Date hidden'!I43)</f>
        <v>0</v>
      </c>
      <c r="I42" s="25">
        <f>IF('Indicator Date hidden'!J43="x","x",$I$2-'Indicator Date hidden'!J43)</f>
        <v>0</v>
      </c>
      <c r="J42" s="25">
        <f>IF('Indicator Date hidden'!K43="x","x",$J$2-'Indicator Date hidden'!K43)</f>
        <v>0</v>
      </c>
      <c r="K42" s="25">
        <f>IF('Indicator Date hidden'!L43="x","x",$K$2-'Indicator Date hidden'!L43)</f>
        <v>0</v>
      </c>
      <c r="L42" s="25">
        <f>IF('Indicator Date hidden'!M43="x","x",$L$2-'Indicator Date hidden'!M43)</f>
        <v>0</v>
      </c>
      <c r="M42" s="25">
        <f>IF('Indicator Date hidden'!N43="x","x",$M$2-'Indicator Date hidden'!N43)</f>
        <v>0</v>
      </c>
      <c r="N42" s="25">
        <f>IF('Indicator Date hidden'!O43="x","x",$N$2-'Indicator Date hidden'!O43)</f>
        <v>0</v>
      </c>
      <c r="O42" s="25">
        <f>IF('Indicator Date hidden'!P43="x","x",$O$2-'Indicator Date hidden'!P43)</f>
        <v>0</v>
      </c>
      <c r="P42" s="25">
        <f>IF('Indicator Date hidden'!Q43="x","x",$P$2-'Indicator Date hidden'!Q43)</f>
        <v>0</v>
      </c>
      <c r="Q42" s="25" t="str">
        <f>IF('Indicator Date hidden'!R43="x","x",$Q$2-'Indicator Date hidden'!R43)</f>
        <v>x</v>
      </c>
      <c r="R42" s="25">
        <f>IF('Indicator Date hidden'!S43="x","x",$R$2-'Indicator Date hidden'!S43)</f>
        <v>0</v>
      </c>
      <c r="S42" s="25">
        <f>IF('Indicator Date hidden'!T43="x","x",$S$2-'Indicator Date hidden'!T43)</f>
        <v>0</v>
      </c>
      <c r="T42" s="25">
        <f>IF('Indicator Date hidden'!U43="x","x",$T$2-'Indicator Date hidden'!U43)</f>
        <v>0</v>
      </c>
      <c r="U42" s="25">
        <f>IF('Indicator Date hidden'!V43="x","x",$U$2-'Indicator Date hidden'!V43)</f>
        <v>0</v>
      </c>
      <c r="V42" s="25">
        <f>IF('Indicator Date hidden'!W43="x","x",$V$2-'Indicator Date hidden'!W43)</f>
        <v>0</v>
      </c>
      <c r="W42" s="25">
        <f>IF('Indicator Date hidden'!X43="x","x",$W$2-'Indicator Date hidden'!X43)</f>
        <v>6</v>
      </c>
      <c r="X42" s="25">
        <f>IF('Indicator Date hidden'!Y43="x","x",$X$2-'Indicator Date hidden'!Y43)</f>
        <v>1</v>
      </c>
      <c r="Y42" s="25">
        <f>IF('Indicator Date hidden'!Z43="x","x",$Y$2-'Indicator Date hidden'!Z43)</f>
        <v>0</v>
      </c>
      <c r="Z42" s="25">
        <f>IF('Indicator Date hidden'!AA43="x","x",$Z$2-'Indicator Date hidden'!AA43)</f>
        <v>0</v>
      </c>
      <c r="AA42" s="25">
        <f>IF('Indicator Date hidden'!AB43="x","x",$AA$2-'Indicator Date hidden'!AB43)</f>
        <v>0</v>
      </c>
      <c r="AB42" s="25">
        <f>IF('Indicator Date hidden'!AC43="x","x",$AB$2-'Indicator Date hidden'!AC43)</f>
        <v>0</v>
      </c>
      <c r="AC42" s="25">
        <f>IF('Indicator Date hidden'!AD43="x","x",$AC$2-'Indicator Date hidden'!AD43)</f>
        <v>0</v>
      </c>
      <c r="AD42" s="25">
        <f>IF('Indicator Date hidden'!AE43="x","x",$AD$2-'Indicator Date hidden'!AE43)</f>
        <v>0</v>
      </c>
      <c r="AE42" s="25">
        <f>IF('Indicator Date hidden'!AF43="x","x",$AE$2-'Indicator Date hidden'!AF43)</f>
        <v>0</v>
      </c>
      <c r="AF42" s="25">
        <f>IF('Indicator Date hidden'!AG43="x","x",$AF$2-'Indicator Date hidden'!AG43)</f>
        <v>0</v>
      </c>
      <c r="AG42" s="25">
        <f>IF('Indicator Date hidden'!AH43="x","x",$AG$2-'Indicator Date hidden'!AH43)</f>
        <v>0</v>
      </c>
      <c r="AH42" s="25">
        <f>IF('Indicator Date hidden'!AI43="x","x",$AH$2-'Indicator Date hidden'!AI43)</f>
        <v>0</v>
      </c>
      <c r="AI42" s="25">
        <f>IF('Indicator Date hidden'!AJ43="x","x",$AI$2-'Indicator Date hidden'!AJ43)</f>
        <v>0</v>
      </c>
      <c r="AJ42" s="25" t="str">
        <f>IF('Indicator Date hidden'!AK43="x","x",$AJ$2-'Indicator Date hidden'!AK43)</f>
        <v>x</v>
      </c>
      <c r="AK42" s="25">
        <f>IF('Indicator Date hidden'!AL43="x","x",$AK$2-'Indicator Date hidden'!AL43)</f>
        <v>1</v>
      </c>
      <c r="AL42" s="25">
        <f>IF('Indicator Date hidden'!AM43="x","x",$AL$2-'Indicator Date hidden'!AM43)</f>
        <v>0</v>
      </c>
      <c r="AM42" s="25">
        <f>IF('Indicator Date hidden'!AN43="x","x",$AM$2-'Indicator Date hidden'!AN43)</f>
        <v>0</v>
      </c>
      <c r="AN42" s="25">
        <f>IF('Indicator Date hidden'!AO43="x","x",$AN$2-'Indicator Date hidden'!AO43)</f>
        <v>0</v>
      </c>
      <c r="AO42" s="25">
        <f>IF('Indicator Date hidden'!AP43="x","x",$AO$2-'Indicator Date hidden'!AP43)</f>
        <v>0</v>
      </c>
      <c r="AP42" s="25">
        <f>IF('Indicator Date hidden'!AQ43="x","x",$AP$2-'Indicator Date hidden'!AQ43)</f>
        <v>0</v>
      </c>
      <c r="AQ42" s="25">
        <f>IF('Indicator Date hidden'!AR43="x","x",$AQ$2-'Indicator Date hidden'!AR43)</f>
        <v>4</v>
      </c>
      <c r="AR42" s="25">
        <f>IF('Indicator Date hidden'!AS43="x","x",$AR$2-'Indicator Date hidden'!AS43)</f>
        <v>0</v>
      </c>
      <c r="AS42" s="25">
        <f>IF('Indicator Date hidden'!AT43="x","x",$AS$2-'Indicator Date hidden'!AT43)</f>
        <v>0</v>
      </c>
      <c r="AT42" s="25">
        <f>IF('Indicator Date hidden'!AU43="x","x",$AT$2-'Indicator Date hidden'!AU43)</f>
        <v>0</v>
      </c>
      <c r="AU42" s="25">
        <f>IF('Indicator Date hidden'!AV43="x","x",$AU$2-'Indicator Date hidden'!AV43)</f>
        <v>3</v>
      </c>
      <c r="AV42" s="25">
        <f>IF('Indicator Date hidden'!AW43="x","x",$AV$2-'Indicator Date hidden'!AW43)</f>
        <v>0</v>
      </c>
      <c r="AW42" s="25">
        <f>IF('Indicator Date hidden'!AX43="x","x",$AW$2-'Indicator Date hidden'!AX43)</f>
        <v>0</v>
      </c>
      <c r="AX42" s="25">
        <f>IF('Indicator Date hidden'!AY43="x","x",$AX$2-'Indicator Date hidden'!AY43)</f>
        <v>0</v>
      </c>
      <c r="AY42" s="25">
        <f>IF('Indicator Date hidden'!AZ43="x","x",$AY$2-'Indicator Date hidden'!AZ43)</f>
        <v>0</v>
      </c>
      <c r="AZ42" s="25">
        <f>IF('Indicator Date hidden'!BA43="x","x",$AZ$2-'Indicator Date hidden'!BA43)</f>
        <v>0</v>
      </c>
      <c r="BA42">
        <f t="shared" si="5"/>
        <v>15</v>
      </c>
      <c r="BB42" s="26">
        <f t="shared" si="6"/>
        <v>0.30612244897959184</v>
      </c>
      <c r="BC42">
        <f t="shared" si="7"/>
        <v>5</v>
      </c>
      <c r="BD42" s="26">
        <f t="shared" si="8"/>
        <v>1.0917890510281842</v>
      </c>
      <c r="BE42" s="28">
        <f t="shared" si="9"/>
        <v>0</v>
      </c>
    </row>
    <row r="43" spans="1:57" x14ac:dyDescent="0.35">
      <c r="A43" t="s">
        <v>10148</v>
      </c>
      <c r="B43" s="25">
        <f>IF('Indicator Date hidden'!C44="x","x",$B$2-'Indicator Date hidden'!C44)</f>
        <v>0</v>
      </c>
      <c r="C43" s="25">
        <f>IF('Indicator Date hidden'!D44="x","x",$C$2-'Indicator Date hidden'!D44)</f>
        <v>0</v>
      </c>
      <c r="D43" s="25">
        <f>IF('Indicator Date hidden'!E44="x","x",$D$2-'Indicator Date hidden'!E44)</f>
        <v>0</v>
      </c>
      <c r="E43" s="25">
        <f>IF('Indicator Date hidden'!F44="x","x",$E$2-'Indicator Date hidden'!F44)</f>
        <v>0</v>
      </c>
      <c r="F43" s="25">
        <f>IF('Indicator Date hidden'!G44="x","x",$F$2-'Indicator Date hidden'!G44)</f>
        <v>0</v>
      </c>
      <c r="G43" s="25">
        <f>IF('Indicator Date hidden'!H44="x","x",$G$2-'Indicator Date hidden'!H44)</f>
        <v>0</v>
      </c>
      <c r="H43" s="25">
        <f>IF('Indicator Date hidden'!I44="x","x",$H$2-'Indicator Date hidden'!I44)</f>
        <v>0</v>
      </c>
      <c r="I43" s="25">
        <f>IF('Indicator Date hidden'!J44="x","x",$I$2-'Indicator Date hidden'!J44)</f>
        <v>0</v>
      </c>
      <c r="J43" s="25">
        <f>IF('Indicator Date hidden'!K44="x","x",$J$2-'Indicator Date hidden'!K44)</f>
        <v>0</v>
      </c>
      <c r="K43" s="25">
        <f>IF('Indicator Date hidden'!L44="x","x",$K$2-'Indicator Date hidden'!L44)</f>
        <v>0</v>
      </c>
      <c r="L43" s="25">
        <f>IF('Indicator Date hidden'!M44="x","x",$L$2-'Indicator Date hidden'!M44)</f>
        <v>0</v>
      </c>
      <c r="M43" s="25">
        <f>IF('Indicator Date hidden'!N44="x","x",$M$2-'Indicator Date hidden'!N44)</f>
        <v>0</v>
      </c>
      <c r="N43" s="25">
        <f>IF('Indicator Date hidden'!O44="x","x",$N$2-'Indicator Date hidden'!O44)</f>
        <v>0</v>
      </c>
      <c r="O43" s="25">
        <f>IF('Indicator Date hidden'!P44="x","x",$O$2-'Indicator Date hidden'!P44)</f>
        <v>0</v>
      </c>
      <c r="P43" s="25">
        <f>IF('Indicator Date hidden'!Q44="x","x",$P$2-'Indicator Date hidden'!Q44)</f>
        <v>0</v>
      </c>
      <c r="Q43" s="25">
        <f>IF('Indicator Date hidden'!R44="x","x",$Q$2-'Indicator Date hidden'!R44)</f>
        <v>2</v>
      </c>
      <c r="R43" s="25">
        <f>IF('Indicator Date hidden'!S44="x","x",$R$2-'Indicator Date hidden'!S44)</f>
        <v>0</v>
      </c>
      <c r="S43" s="25">
        <f>IF('Indicator Date hidden'!T44="x","x",$S$2-'Indicator Date hidden'!T44)</f>
        <v>0</v>
      </c>
      <c r="T43" s="25">
        <f>IF('Indicator Date hidden'!U44="x","x",$T$2-'Indicator Date hidden'!U44)</f>
        <v>0</v>
      </c>
      <c r="U43" s="25">
        <f>IF('Indicator Date hidden'!V44="x","x",$U$2-'Indicator Date hidden'!V44)</f>
        <v>0</v>
      </c>
      <c r="V43" s="25">
        <f>IF('Indicator Date hidden'!W44="x","x",$V$2-'Indicator Date hidden'!W44)</f>
        <v>0</v>
      </c>
      <c r="W43" s="25">
        <f>IF('Indicator Date hidden'!X44="x","x",$W$2-'Indicator Date hidden'!X44)</f>
        <v>2</v>
      </c>
      <c r="X43" s="25">
        <f>IF('Indicator Date hidden'!Y44="x","x",$X$2-'Indicator Date hidden'!Y44)</f>
        <v>4</v>
      </c>
      <c r="Y43" s="25">
        <f>IF('Indicator Date hidden'!Z44="x","x",$Y$2-'Indicator Date hidden'!Z44)</f>
        <v>0</v>
      </c>
      <c r="Z43" s="25">
        <f>IF('Indicator Date hidden'!AA44="x","x",$Z$2-'Indicator Date hidden'!AA44)</f>
        <v>0</v>
      </c>
      <c r="AA43" s="25">
        <f>IF('Indicator Date hidden'!AB44="x","x",$AA$2-'Indicator Date hidden'!AB44)</f>
        <v>0</v>
      </c>
      <c r="AB43" s="25">
        <f>IF('Indicator Date hidden'!AC44="x","x",$AB$2-'Indicator Date hidden'!AC44)</f>
        <v>0</v>
      </c>
      <c r="AC43" s="25">
        <f>IF('Indicator Date hidden'!AD44="x","x",$AC$2-'Indicator Date hidden'!AD44)</f>
        <v>0</v>
      </c>
      <c r="AD43" s="25">
        <f>IF('Indicator Date hidden'!AE44="x","x",$AD$2-'Indicator Date hidden'!AE44)</f>
        <v>0</v>
      </c>
      <c r="AE43" s="25">
        <f>IF('Indicator Date hidden'!AF44="x","x",$AE$2-'Indicator Date hidden'!AF44)</f>
        <v>0</v>
      </c>
      <c r="AF43" s="25">
        <f>IF('Indicator Date hidden'!AG44="x","x",$AF$2-'Indicator Date hidden'!AG44)</f>
        <v>5</v>
      </c>
      <c r="AG43" s="25">
        <f>IF('Indicator Date hidden'!AH44="x","x",$AG$2-'Indicator Date hidden'!AH44)</f>
        <v>0</v>
      </c>
      <c r="AH43" s="25">
        <f>IF('Indicator Date hidden'!AI44="x","x",$AH$2-'Indicator Date hidden'!AI44)</f>
        <v>0</v>
      </c>
      <c r="AI43" s="25">
        <f>IF('Indicator Date hidden'!AJ44="x","x",$AI$2-'Indicator Date hidden'!AJ44)</f>
        <v>0</v>
      </c>
      <c r="AJ43" s="25">
        <f>IF('Indicator Date hidden'!AK44="x","x",$AJ$2-'Indicator Date hidden'!AK44)</f>
        <v>1</v>
      </c>
      <c r="AK43" s="25">
        <f>IF('Indicator Date hidden'!AL44="x","x",$AK$2-'Indicator Date hidden'!AL44)</f>
        <v>1</v>
      </c>
      <c r="AL43" s="25">
        <f>IF('Indicator Date hidden'!AM44="x","x",$AL$2-'Indicator Date hidden'!AM44)</f>
        <v>0</v>
      </c>
      <c r="AM43" s="25">
        <f>IF('Indicator Date hidden'!AN44="x","x",$AM$2-'Indicator Date hidden'!AN44)</f>
        <v>0</v>
      </c>
      <c r="AN43" s="25">
        <f>IF('Indicator Date hidden'!AO44="x","x",$AN$2-'Indicator Date hidden'!AO44)</f>
        <v>0</v>
      </c>
      <c r="AO43" s="25">
        <f>IF('Indicator Date hidden'!AP44="x","x",$AO$2-'Indicator Date hidden'!AP44)</f>
        <v>0</v>
      </c>
      <c r="AP43" s="25">
        <f>IF('Indicator Date hidden'!AQ44="x","x",$AP$2-'Indicator Date hidden'!AQ44)</f>
        <v>0</v>
      </c>
      <c r="AQ43" s="25">
        <f>IF('Indicator Date hidden'!AR44="x","x",$AQ$2-'Indicator Date hidden'!AR44)</f>
        <v>0</v>
      </c>
      <c r="AR43" s="25">
        <f>IF('Indicator Date hidden'!AS44="x","x",$AR$2-'Indicator Date hidden'!AS44)</f>
        <v>0</v>
      </c>
      <c r="AS43" s="25">
        <f>IF('Indicator Date hidden'!AT44="x","x",$AS$2-'Indicator Date hidden'!AT44)</f>
        <v>0</v>
      </c>
      <c r="AT43" s="25">
        <f>IF('Indicator Date hidden'!AU44="x","x",$AT$2-'Indicator Date hidden'!AU44)</f>
        <v>0</v>
      </c>
      <c r="AU43" s="25">
        <f>IF('Indicator Date hidden'!AV44="x","x",$AU$2-'Indicator Date hidden'!AV44)</f>
        <v>2</v>
      </c>
      <c r="AV43" s="25">
        <f>IF('Indicator Date hidden'!AW44="x","x",$AV$2-'Indicator Date hidden'!AW44)</f>
        <v>0</v>
      </c>
      <c r="AW43" s="25">
        <f>IF('Indicator Date hidden'!AX44="x","x",$AW$2-'Indicator Date hidden'!AX44)</f>
        <v>0</v>
      </c>
      <c r="AX43" s="25">
        <f>IF('Indicator Date hidden'!AY44="x","x",$AX$2-'Indicator Date hidden'!AY44)</f>
        <v>0</v>
      </c>
      <c r="AY43" s="25">
        <f>IF('Indicator Date hidden'!AZ44="x","x",$AY$2-'Indicator Date hidden'!AZ44)</f>
        <v>0</v>
      </c>
      <c r="AZ43" s="25">
        <f>IF('Indicator Date hidden'!BA44="x","x",$AZ$2-'Indicator Date hidden'!BA44)</f>
        <v>0</v>
      </c>
      <c r="BA43">
        <f t="shared" si="5"/>
        <v>17</v>
      </c>
      <c r="BB43" s="26">
        <f t="shared" si="6"/>
        <v>0.33333333333333331</v>
      </c>
      <c r="BC43">
        <f t="shared" si="7"/>
        <v>7</v>
      </c>
      <c r="BD43" s="26">
        <f t="shared" si="8"/>
        <v>0.98352440815564335</v>
      </c>
      <c r="BE43" s="28">
        <f t="shared" si="9"/>
        <v>0</v>
      </c>
    </row>
    <row r="44" spans="1:57" x14ac:dyDescent="0.35">
      <c r="A44" t="s">
        <v>10224</v>
      </c>
      <c r="B44" s="25">
        <f>IF('Indicator Date hidden'!C45="x","x",$B$2-'Indicator Date hidden'!C45)</f>
        <v>0</v>
      </c>
      <c r="C44" s="25">
        <f>IF('Indicator Date hidden'!D45="x","x",$C$2-'Indicator Date hidden'!D45)</f>
        <v>0</v>
      </c>
      <c r="D44" s="25">
        <f>IF('Indicator Date hidden'!E45="x","x",$D$2-'Indicator Date hidden'!E45)</f>
        <v>0</v>
      </c>
      <c r="E44" s="25">
        <f>IF('Indicator Date hidden'!F45="x","x",$E$2-'Indicator Date hidden'!F45)</f>
        <v>0</v>
      </c>
      <c r="F44" s="25">
        <f>IF('Indicator Date hidden'!G45="x","x",$F$2-'Indicator Date hidden'!G45)</f>
        <v>0</v>
      </c>
      <c r="G44" s="25">
        <f>IF('Indicator Date hidden'!H45="x","x",$G$2-'Indicator Date hidden'!H45)</f>
        <v>0</v>
      </c>
      <c r="H44" s="25">
        <f>IF('Indicator Date hidden'!I45="x","x",$H$2-'Indicator Date hidden'!I45)</f>
        <v>0</v>
      </c>
      <c r="I44" s="25">
        <f>IF('Indicator Date hidden'!J45="x","x",$I$2-'Indicator Date hidden'!J45)</f>
        <v>0</v>
      </c>
      <c r="J44" s="25">
        <f>IF('Indicator Date hidden'!K45="x","x",$J$2-'Indicator Date hidden'!K45)</f>
        <v>0</v>
      </c>
      <c r="K44" s="25">
        <f>IF('Indicator Date hidden'!L45="x","x",$K$2-'Indicator Date hidden'!L45)</f>
        <v>0</v>
      </c>
      <c r="L44" s="25">
        <f>IF('Indicator Date hidden'!M45="x","x",$L$2-'Indicator Date hidden'!M45)</f>
        <v>0</v>
      </c>
      <c r="M44" s="25">
        <f>IF('Indicator Date hidden'!N45="x","x",$M$2-'Indicator Date hidden'!N45)</f>
        <v>0</v>
      </c>
      <c r="N44" s="25">
        <f>IF('Indicator Date hidden'!O45="x","x",$N$2-'Indicator Date hidden'!O45)</f>
        <v>0</v>
      </c>
      <c r="O44" s="25">
        <f>IF('Indicator Date hidden'!P45="x","x",$O$2-'Indicator Date hidden'!P45)</f>
        <v>0</v>
      </c>
      <c r="P44" s="25">
        <f>IF('Indicator Date hidden'!Q45="x","x",$P$2-'Indicator Date hidden'!Q45)</f>
        <v>0</v>
      </c>
      <c r="Q44" s="25" t="str">
        <f>IF('Indicator Date hidden'!R45="x","x",$Q$2-'Indicator Date hidden'!R45)</f>
        <v>x</v>
      </c>
      <c r="R44" s="25">
        <f>IF('Indicator Date hidden'!S45="x","x",$R$2-'Indicator Date hidden'!S45)</f>
        <v>0</v>
      </c>
      <c r="S44" s="25">
        <f>IF('Indicator Date hidden'!T45="x","x",$S$2-'Indicator Date hidden'!T45)</f>
        <v>0</v>
      </c>
      <c r="T44" s="25">
        <f>IF('Indicator Date hidden'!U45="x","x",$T$2-'Indicator Date hidden'!U45)</f>
        <v>0</v>
      </c>
      <c r="U44" s="25" t="str">
        <f>IF('Indicator Date hidden'!V45="x","x",$U$2-'Indicator Date hidden'!V45)</f>
        <v>x</v>
      </c>
      <c r="V44" s="25">
        <f>IF('Indicator Date hidden'!W45="x","x",$V$2-'Indicator Date hidden'!W45)</f>
        <v>0</v>
      </c>
      <c r="W44" s="25" t="str">
        <f>IF('Indicator Date hidden'!X45="x","x",$W$2-'Indicator Date hidden'!X45)</f>
        <v>x</v>
      </c>
      <c r="X44" s="25">
        <f>IF('Indicator Date hidden'!Y45="x","x",$X$2-'Indicator Date hidden'!Y45)</f>
        <v>2</v>
      </c>
      <c r="Y44" s="25">
        <f>IF('Indicator Date hidden'!Z45="x","x",$Y$2-'Indicator Date hidden'!Z45)</f>
        <v>0</v>
      </c>
      <c r="Z44" s="25">
        <f>IF('Indicator Date hidden'!AA45="x","x",$Z$2-'Indicator Date hidden'!AA45)</f>
        <v>0</v>
      </c>
      <c r="AA44" s="25" t="str">
        <f>IF('Indicator Date hidden'!AB45="x","x",$AA$2-'Indicator Date hidden'!AB45)</f>
        <v>x</v>
      </c>
      <c r="AB44" s="25">
        <f>IF('Indicator Date hidden'!AC45="x","x",$AB$2-'Indicator Date hidden'!AC45)</f>
        <v>0</v>
      </c>
      <c r="AC44" s="25">
        <f>IF('Indicator Date hidden'!AD45="x","x",$AC$2-'Indicator Date hidden'!AD45)</f>
        <v>0</v>
      </c>
      <c r="AD44" s="25" t="str">
        <f>IF('Indicator Date hidden'!AE45="x","x",$AD$2-'Indicator Date hidden'!AE45)</f>
        <v>x</v>
      </c>
      <c r="AE44" s="25">
        <f>IF('Indicator Date hidden'!AF45="x","x",$AE$2-'Indicator Date hidden'!AF45)</f>
        <v>0</v>
      </c>
      <c r="AF44" s="25">
        <f>IF('Indicator Date hidden'!AG45="x","x",$AF$2-'Indicator Date hidden'!AG45)</f>
        <v>2</v>
      </c>
      <c r="AG44" s="25">
        <f>IF('Indicator Date hidden'!AH45="x","x",$AG$2-'Indicator Date hidden'!AH45)</f>
        <v>0</v>
      </c>
      <c r="AH44" s="25">
        <f>IF('Indicator Date hidden'!AI45="x","x",$AH$2-'Indicator Date hidden'!AI45)</f>
        <v>0</v>
      </c>
      <c r="AI44" s="25">
        <f>IF('Indicator Date hidden'!AJ45="x","x",$AI$2-'Indicator Date hidden'!AJ45)</f>
        <v>0</v>
      </c>
      <c r="AJ44" s="25" t="str">
        <f>IF('Indicator Date hidden'!AK45="x","x",$AJ$2-'Indicator Date hidden'!AK45)</f>
        <v>x</v>
      </c>
      <c r="AK44" s="25">
        <f>IF('Indicator Date hidden'!AL45="x","x",$AK$2-'Indicator Date hidden'!AL45)</f>
        <v>1</v>
      </c>
      <c r="AL44" s="25">
        <f>IF('Indicator Date hidden'!AM45="x","x",$AL$2-'Indicator Date hidden'!AM45)</f>
        <v>0</v>
      </c>
      <c r="AM44" s="25">
        <f>IF('Indicator Date hidden'!AN45="x","x",$AM$2-'Indicator Date hidden'!AN45)</f>
        <v>0</v>
      </c>
      <c r="AN44" s="25">
        <f>IF('Indicator Date hidden'!AO45="x","x",$AN$2-'Indicator Date hidden'!AO45)</f>
        <v>0</v>
      </c>
      <c r="AO44" s="25">
        <f>IF('Indicator Date hidden'!AP45="x","x",$AO$2-'Indicator Date hidden'!AP45)</f>
        <v>0</v>
      </c>
      <c r="AP44" s="25">
        <f>IF('Indicator Date hidden'!AQ45="x","x",$AP$2-'Indicator Date hidden'!AQ45)</f>
        <v>0</v>
      </c>
      <c r="AQ44" s="25">
        <f>IF('Indicator Date hidden'!AR45="x","x",$AQ$2-'Indicator Date hidden'!AR45)</f>
        <v>0</v>
      </c>
      <c r="AR44" s="25">
        <f>IF('Indicator Date hidden'!AS45="x","x",$AR$2-'Indicator Date hidden'!AS45)</f>
        <v>0</v>
      </c>
      <c r="AS44" s="25">
        <f>IF('Indicator Date hidden'!AT45="x","x",$AS$2-'Indicator Date hidden'!AT45)</f>
        <v>0</v>
      </c>
      <c r="AT44" s="25">
        <f>IF('Indicator Date hidden'!AU45="x","x",$AT$2-'Indicator Date hidden'!AU45)</f>
        <v>0</v>
      </c>
      <c r="AU44" s="25">
        <f>IF('Indicator Date hidden'!AV45="x","x",$AU$2-'Indicator Date hidden'!AV45)</f>
        <v>3</v>
      </c>
      <c r="AV44" s="25">
        <f>IF('Indicator Date hidden'!AW45="x","x",$AV$2-'Indicator Date hidden'!AW45)</f>
        <v>0</v>
      </c>
      <c r="AW44" s="25">
        <f>IF('Indicator Date hidden'!AX45="x","x",$AW$2-'Indicator Date hidden'!AX45)</f>
        <v>0</v>
      </c>
      <c r="AX44" s="25">
        <f>IF('Indicator Date hidden'!AY45="x","x",$AX$2-'Indicator Date hidden'!AY45)</f>
        <v>0</v>
      </c>
      <c r="AY44" s="25">
        <f>IF('Indicator Date hidden'!AZ45="x","x",$AY$2-'Indicator Date hidden'!AZ45)</f>
        <v>0</v>
      </c>
      <c r="AZ44" s="25">
        <f>IF('Indicator Date hidden'!BA45="x","x",$AZ$2-'Indicator Date hidden'!BA45)</f>
        <v>0</v>
      </c>
      <c r="BA44">
        <f t="shared" si="5"/>
        <v>8</v>
      </c>
      <c r="BB44" s="26">
        <f t="shared" si="6"/>
        <v>0.17777777777777778</v>
      </c>
      <c r="BC44">
        <f t="shared" si="7"/>
        <v>4</v>
      </c>
      <c r="BD44" s="26">
        <f t="shared" si="8"/>
        <v>0.60695556816656282</v>
      </c>
      <c r="BE44" s="28">
        <f t="shared" si="9"/>
        <v>0</v>
      </c>
    </row>
    <row r="45" spans="1:57" x14ac:dyDescent="0.35">
      <c r="A45" t="s">
        <v>10161</v>
      </c>
      <c r="B45" s="25">
        <f>IF('Indicator Date hidden'!C46="x","x",$B$2-'Indicator Date hidden'!C46)</f>
        <v>0</v>
      </c>
      <c r="C45" s="25">
        <f>IF('Indicator Date hidden'!D46="x","x",$C$2-'Indicator Date hidden'!D46)</f>
        <v>0</v>
      </c>
      <c r="D45" s="25">
        <f>IF('Indicator Date hidden'!E46="x","x",$D$2-'Indicator Date hidden'!E46)</f>
        <v>0</v>
      </c>
      <c r="E45" s="25">
        <f>IF('Indicator Date hidden'!F46="x","x",$E$2-'Indicator Date hidden'!F46)</f>
        <v>0</v>
      </c>
      <c r="F45" s="25">
        <f>IF('Indicator Date hidden'!G46="x","x",$F$2-'Indicator Date hidden'!G46)</f>
        <v>0</v>
      </c>
      <c r="G45" s="25">
        <f>IF('Indicator Date hidden'!H46="x","x",$G$2-'Indicator Date hidden'!H46)</f>
        <v>0</v>
      </c>
      <c r="H45" s="25">
        <f>IF('Indicator Date hidden'!I46="x","x",$H$2-'Indicator Date hidden'!I46)</f>
        <v>0</v>
      </c>
      <c r="I45" s="25">
        <f>IF('Indicator Date hidden'!J46="x","x",$I$2-'Indicator Date hidden'!J46)</f>
        <v>0</v>
      </c>
      <c r="J45" s="25">
        <f>IF('Indicator Date hidden'!K46="x","x",$J$2-'Indicator Date hidden'!K46)</f>
        <v>0</v>
      </c>
      <c r="K45" s="25">
        <f>IF('Indicator Date hidden'!L46="x","x",$K$2-'Indicator Date hidden'!L46)</f>
        <v>0</v>
      </c>
      <c r="L45" s="25">
        <f>IF('Indicator Date hidden'!M46="x","x",$L$2-'Indicator Date hidden'!M46)</f>
        <v>0</v>
      </c>
      <c r="M45" s="25">
        <f>IF('Indicator Date hidden'!N46="x","x",$M$2-'Indicator Date hidden'!N46)</f>
        <v>0</v>
      </c>
      <c r="N45" s="25">
        <f>IF('Indicator Date hidden'!O46="x","x",$N$2-'Indicator Date hidden'!O46)</f>
        <v>0</v>
      </c>
      <c r="O45" s="25">
        <f>IF('Indicator Date hidden'!P46="x","x",$O$2-'Indicator Date hidden'!P46)</f>
        <v>0</v>
      </c>
      <c r="P45" s="25">
        <f>IF('Indicator Date hidden'!Q46="x","x",$P$2-'Indicator Date hidden'!Q46)</f>
        <v>0</v>
      </c>
      <c r="Q45" s="25" t="str">
        <f>IF('Indicator Date hidden'!R46="x","x",$Q$2-'Indicator Date hidden'!R46)</f>
        <v>x</v>
      </c>
      <c r="R45" s="25">
        <f>IF('Indicator Date hidden'!S46="x","x",$R$2-'Indicator Date hidden'!S46)</f>
        <v>0</v>
      </c>
      <c r="S45" s="25">
        <f>IF('Indicator Date hidden'!T46="x","x",$S$2-'Indicator Date hidden'!T46)</f>
        <v>0</v>
      </c>
      <c r="T45" s="25">
        <f>IF('Indicator Date hidden'!U46="x","x",$T$2-'Indicator Date hidden'!U46)</f>
        <v>0</v>
      </c>
      <c r="U45" s="25" t="str">
        <f>IF('Indicator Date hidden'!V46="x","x",$U$2-'Indicator Date hidden'!V46)</f>
        <v>x</v>
      </c>
      <c r="V45" s="25">
        <f>IF('Indicator Date hidden'!W46="x","x",$V$2-'Indicator Date hidden'!W46)</f>
        <v>0</v>
      </c>
      <c r="W45" s="25" t="str">
        <f>IF('Indicator Date hidden'!X46="x","x",$W$2-'Indicator Date hidden'!X46)</f>
        <v>x</v>
      </c>
      <c r="X45" s="25">
        <f>IF('Indicator Date hidden'!Y46="x","x",$X$2-'Indicator Date hidden'!Y46)</f>
        <v>4</v>
      </c>
      <c r="Y45" s="25">
        <f>IF('Indicator Date hidden'!Z46="x","x",$Y$2-'Indicator Date hidden'!Z46)</f>
        <v>0</v>
      </c>
      <c r="Z45" s="25">
        <f>IF('Indicator Date hidden'!AA46="x","x",$Z$2-'Indicator Date hidden'!AA46)</f>
        <v>0</v>
      </c>
      <c r="AA45" s="25">
        <f>IF('Indicator Date hidden'!AB46="x","x",$AA$2-'Indicator Date hidden'!AB46)</f>
        <v>0</v>
      </c>
      <c r="AB45" s="25">
        <f>IF('Indicator Date hidden'!AC46="x","x",$AB$2-'Indicator Date hidden'!AC46)</f>
        <v>0</v>
      </c>
      <c r="AC45" s="25">
        <f>IF('Indicator Date hidden'!AD46="x","x",$AC$2-'Indicator Date hidden'!AD46)</f>
        <v>0</v>
      </c>
      <c r="AD45" s="25" t="str">
        <f>IF('Indicator Date hidden'!AE46="x","x",$AD$2-'Indicator Date hidden'!AE46)</f>
        <v>x</v>
      </c>
      <c r="AE45" s="25">
        <f>IF('Indicator Date hidden'!AF46="x","x",$AE$2-'Indicator Date hidden'!AF46)</f>
        <v>0</v>
      </c>
      <c r="AF45" s="25" t="str">
        <f>IF('Indicator Date hidden'!AG46="x","x",$AF$2-'Indicator Date hidden'!AG46)</f>
        <v>x</v>
      </c>
      <c r="AG45" s="25">
        <f>IF('Indicator Date hidden'!AH46="x","x",$AG$2-'Indicator Date hidden'!AH46)</f>
        <v>0</v>
      </c>
      <c r="AH45" s="25">
        <f>IF('Indicator Date hidden'!AI46="x","x",$AH$2-'Indicator Date hidden'!AI46)</f>
        <v>0</v>
      </c>
      <c r="AI45" s="25">
        <f>IF('Indicator Date hidden'!AJ46="x","x",$AI$2-'Indicator Date hidden'!AJ46)</f>
        <v>0</v>
      </c>
      <c r="AJ45" s="25" t="str">
        <f>IF('Indicator Date hidden'!AK46="x","x",$AJ$2-'Indicator Date hidden'!AK46)</f>
        <v>x</v>
      </c>
      <c r="AK45" s="25">
        <f>IF('Indicator Date hidden'!AL46="x","x",$AK$2-'Indicator Date hidden'!AL46)</f>
        <v>1</v>
      </c>
      <c r="AL45" s="25">
        <f>IF('Indicator Date hidden'!AM46="x","x",$AL$2-'Indicator Date hidden'!AM46)</f>
        <v>0</v>
      </c>
      <c r="AM45" s="25">
        <f>IF('Indicator Date hidden'!AN46="x","x",$AM$2-'Indicator Date hidden'!AN46)</f>
        <v>0</v>
      </c>
      <c r="AN45" s="25">
        <f>IF('Indicator Date hidden'!AO46="x","x",$AN$2-'Indicator Date hidden'!AO46)</f>
        <v>0</v>
      </c>
      <c r="AO45" s="25" t="str">
        <f>IF('Indicator Date hidden'!AP46="x","x",$AO$2-'Indicator Date hidden'!AP46)</f>
        <v>x</v>
      </c>
      <c r="AP45" s="25" t="str">
        <f>IF('Indicator Date hidden'!AQ46="x","x",$AP$2-'Indicator Date hidden'!AQ46)</f>
        <v>x</v>
      </c>
      <c r="AQ45" s="25">
        <f>IF('Indicator Date hidden'!AR46="x","x",$AQ$2-'Indicator Date hidden'!AR46)</f>
        <v>4</v>
      </c>
      <c r="AR45" s="25">
        <f>IF('Indicator Date hidden'!AS46="x","x",$AR$2-'Indicator Date hidden'!AS46)</f>
        <v>0</v>
      </c>
      <c r="AS45" s="25">
        <f>IF('Indicator Date hidden'!AT46="x","x",$AS$2-'Indicator Date hidden'!AT46)</f>
        <v>0</v>
      </c>
      <c r="AT45" s="25">
        <f>IF('Indicator Date hidden'!AU46="x","x",$AT$2-'Indicator Date hidden'!AU46)</f>
        <v>0</v>
      </c>
      <c r="AU45" s="25">
        <f>IF('Indicator Date hidden'!AV46="x","x",$AU$2-'Indicator Date hidden'!AV46)</f>
        <v>2</v>
      </c>
      <c r="AV45" s="25">
        <f>IF('Indicator Date hidden'!AW46="x","x",$AV$2-'Indicator Date hidden'!AW46)</f>
        <v>0</v>
      </c>
      <c r="AW45" s="25">
        <f>IF('Indicator Date hidden'!AX46="x","x",$AW$2-'Indicator Date hidden'!AX46)</f>
        <v>0</v>
      </c>
      <c r="AX45" s="25">
        <f>IF('Indicator Date hidden'!AY46="x","x",$AX$2-'Indicator Date hidden'!AY46)</f>
        <v>0</v>
      </c>
      <c r="AY45" s="25">
        <f>IF('Indicator Date hidden'!AZ46="x","x",$AY$2-'Indicator Date hidden'!AZ46)</f>
        <v>0</v>
      </c>
      <c r="AZ45" s="25">
        <f>IF('Indicator Date hidden'!BA46="x","x",$AZ$2-'Indicator Date hidden'!BA46)</f>
        <v>0</v>
      </c>
      <c r="BA45">
        <f t="shared" si="5"/>
        <v>11</v>
      </c>
      <c r="BB45" s="26">
        <f t="shared" si="6"/>
        <v>0.2558139534883721</v>
      </c>
      <c r="BC45">
        <f t="shared" si="7"/>
        <v>4</v>
      </c>
      <c r="BD45" s="26">
        <f t="shared" si="8"/>
        <v>0.89164137268282861</v>
      </c>
      <c r="BE45" s="28">
        <f t="shared" si="9"/>
        <v>0</v>
      </c>
    </row>
    <row r="46" spans="1:57" x14ac:dyDescent="0.35">
      <c r="A46" t="s">
        <v>10165</v>
      </c>
      <c r="B46" s="25">
        <f>IF('Indicator Date hidden'!C47="x","x",$B$2-'Indicator Date hidden'!C47)</f>
        <v>0</v>
      </c>
      <c r="C46" s="25">
        <f>IF('Indicator Date hidden'!D47="x","x",$C$2-'Indicator Date hidden'!D47)</f>
        <v>0</v>
      </c>
      <c r="D46" s="25">
        <f>IF('Indicator Date hidden'!E47="x","x",$D$2-'Indicator Date hidden'!E47)</f>
        <v>0</v>
      </c>
      <c r="E46" s="25">
        <f>IF('Indicator Date hidden'!F47="x","x",$E$2-'Indicator Date hidden'!F47)</f>
        <v>0</v>
      </c>
      <c r="F46" s="25">
        <f>IF('Indicator Date hidden'!G47="x","x",$F$2-'Indicator Date hidden'!G47)</f>
        <v>0</v>
      </c>
      <c r="G46" s="25">
        <f>IF('Indicator Date hidden'!H47="x","x",$G$2-'Indicator Date hidden'!H47)</f>
        <v>0</v>
      </c>
      <c r="H46" s="25">
        <f>IF('Indicator Date hidden'!I47="x","x",$H$2-'Indicator Date hidden'!I47)</f>
        <v>0</v>
      </c>
      <c r="I46" s="25">
        <f>IF('Indicator Date hidden'!J47="x","x",$I$2-'Indicator Date hidden'!J47)</f>
        <v>0</v>
      </c>
      <c r="J46" s="25">
        <f>IF('Indicator Date hidden'!K47="x","x",$J$2-'Indicator Date hidden'!K47)</f>
        <v>0</v>
      </c>
      <c r="K46" s="25">
        <f>IF('Indicator Date hidden'!L47="x","x",$K$2-'Indicator Date hidden'!L47)</f>
        <v>0</v>
      </c>
      <c r="L46" s="25">
        <f>IF('Indicator Date hidden'!M47="x","x",$L$2-'Indicator Date hidden'!M47)</f>
        <v>0</v>
      </c>
      <c r="M46" s="25">
        <f>IF('Indicator Date hidden'!N47="x","x",$M$2-'Indicator Date hidden'!N47)</f>
        <v>0</v>
      </c>
      <c r="N46" s="25">
        <f>IF('Indicator Date hidden'!O47="x","x",$N$2-'Indicator Date hidden'!O47)</f>
        <v>0</v>
      </c>
      <c r="O46" s="25">
        <f>IF('Indicator Date hidden'!P47="x","x",$O$2-'Indicator Date hidden'!P47)</f>
        <v>0</v>
      </c>
      <c r="P46" s="25">
        <f>IF('Indicator Date hidden'!Q47="x","x",$P$2-'Indicator Date hidden'!Q47)</f>
        <v>0</v>
      </c>
      <c r="Q46" s="25" t="str">
        <f>IF('Indicator Date hidden'!R47="x","x",$Q$2-'Indicator Date hidden'!R47)</f>
        <v>x</v>
      </c>
      <c r="R46" s="25">
        <f>IF('Indicator Date hidden'!S47="x","x",$R$2-'Indicator Date hidden'!S47)</f>
        <v>0</v>
      </c>
      <c r="S46" s="25">
        <f>IF('Indicator Date hidden'!T47="x","x",$S$2-'Indicator Date hidden'!T47)</f>
        <v>0</v>
      </c>
      <c r="T46" s="25">
        <f>IF('Indicator Date hidden'!U47="x","x",$T$2-'Indicator Date hidden'!U47)</f>
        <v>0</v>
      </c>
      <c r="U46" s="25" t="str">
        <f>IF('Indicator Date hidden'!V47="x","x",$U$2-'Indicator Date hidden'!V47)</f>
        <v>x</v>
      </c>
      <c r="V46" s="25">
        <f>IF('Indicator Date hidden'!W47="x","x",$V$2-'Indicator Date hidden'!W47)</f>
        <v>0</v>
      </c>
      <c r="W46" s="25" t="str">
        <f>IF('Indicator Date hidden'!X47="x","x",$W$2-'Indicator Date hidden'!X47)</f>
        <v>x</v>
      </c>
      <c r="X46" s="25">
        <f>IF('Indicator Date hidden'!Y47="x","x",$X$2-'Indicator Date hidden'!Y47)</f>
        <v>2</v>
      </c>
      <c r="Y46" s="25">
        <f>IF('Indicator Date hidden'!Z47="x","x",$Y$2-'Indicator Date hidden'!Z47)</f>
        <v>0</v>
      </c>
      <c r="Z46" s="25">
        <f>IF('Indicator Date hidden'!AA47="x","x",$Z$2-'Indicator Date hidden'!AA47)</f>
        <v>0</v>
      </c>
      <c r="AA46" s="25">
        <f>IF('Indicator Date hidden'!AB47="x","x",$AA$2-'Indicator Date hidden'!AB47)</f>
        <v>1</v>
      </c>
      <c r="AB46" s="25">
        <f>IF('Indicator Date hidden'!AC47="x","x",$AB$2-'Indicator Date hidden'!AC47)</f>
        <v>0</v>
      </c>
      <c r="AC46" s="25">
        <f>IF('Indicator Date hidden'!AD47="x","x",$AC$2-'Indicator Date hidden'!AD47)</f>
        <v>0</v>
      </c>
      <c r="AD46" s="25" t="str">
        <f>IF('Indicator Date hidden'!AE47="x","x",$AD$2-'Indicator Date hidden'!AE47)</f>
        <v>x</v>
      </c>
      <c r="AE46" s="25">
        <f>IF('Indicator Date hidden'!AF47="x","x",$AE$2-'Indicator Date hidden'!AF47)</f>
        <v>0</v>
      </c>
      <c r="AF46" s="25">
        <f>IF('Indicator Date hidden'!AG47="x","x",$AF$2-'Indicator Date hidden'!AG47)</f>
        <v>1</v>
      </c>
      <c r="AG46" s="25">
        <f>IF('Indicator Date hidden'!AH47="x","x",$AG$2-'Indicator Date hidden'!AH47)</f>
        <v>0</v>
      </c>
      <c r="AH46" s="25">
        <f>IF('Indicator Date hidden'!AI47="x","x",$AH$2-'Indicator Date hidden'!AI47)</f>
        <v>0</v>
      </c>
      <c r="AI46" s="25">
        <f>IF('Indicator Date hidden'!AJ47="x","x",$AI$2-'Indicator Date hidden'!AJ47)</f>
        <v>0</v>
      </c>
      <c r="AJ46" s="25">
        <f>IF('Indicator Date hidden'!AK47="x","x",$AJ$2-'Indicator Date hidden'!AK47)</f>
        <v>1</v>
      </c>
      <c r="AK46" s="25">
        <f>IF('Indicator Date hidden'!AL47="x","x",$AK$2-'Indicator Date hidden'!AL47)</f>
        <v>1</v>
      </c>
      <c r="AL46" s="25">
        <f>IF('Indicator Date hidden'!AM47="x","x",$AL$2-'Indicator Date hidden'!AM47)</f>
        <v>0</v>
      </c>
      <c r="AM46" s="25">
        <f>IF('Indicator Date hidden'!AN47="x","x",$AM$2-'Indicator Date hidden'!AN47)</f>
        <v>0</v>
      </c>
      <c r="AN46" s="25">
        <f>IF('Indicator Date hidden'!AO47="x","x",$AN$2-'Indicator Date hidden'!AO47)</f>
        <v>0</v>
      </c>
      <c r="AO46" s="25">
        <f>IF('Indicator Date hidden'!AP47="x","x",$AO$2-'Indicator Date hidden'!AP47)</f>
        <v>0</v>
      </c>
      <c r="AP46" s="25">
        <f>IF('Indicator Date hidden'!AQ47="x","x",$AP$2-'Indicator Date hidden'!AQ47)</f>
        <v>0</v>
      </c>
      <c r="AQ46" s="25" t="str">
        <f>IF('Indicator Date hidden'!AR47="x","x",$AQ$2-'Indicator Date hidden'!AR47)</f>
        <v>x</v>
      </c>
      <c r="AR46" s="25">
        <f>IF('Indicator Date hidden'!AS47="x","x",$AR$2-'Indicator Date hidden'!AS47)</f>
        <v>0</v>
      </c>
      <c r="AS46" s="25">
        <f>IF('Indicator Date hidden'!AT47="x","x",$AS$2-'Indicator Date hidden'!AT47)</f>
        <v>0</v>
      </c>
      <c r="AT46" s="25">
        <f>IF('Indicator Date hidden'!AU47="x","x",$AT$2-'Indicator Date hidden'!AU47)</f>
        <v>0</v>
      </c>
      <c r="AU46" s="25">
        <f>IF('Indicator Date hidden'!AV47="x","x",$AU$2-'Indicator Date hidden'!AV47)</f>
        <v>3</v>
      </c>
      <c r="AV46" s="25">
        <f>IF('Indicator Date hidden'!AW47="x","x",$AV$2-'Indicator Date hidden'!AW47)</f>
        <v>0</v>
      </c>
      <c r="AW46" s="25">
        <f>IF('Indicator Date hidden'!AX47="x","x",$AW$2-'Indicator Date hidden'!AX47)</f>
        <v>0</v>
      </c>
      <c r="AX46" s="25">
        <f>IF('Indicator Date hidden'!AY47="x","x",$AX$2-'Indicator Date hidden'!AY47)</f>
        <v>0</v>
      </c>
      <c r="AY46" s="25">
        <f>IF('Indicator Date hidden'!AZ47="x","x",$AY$2-'Indicator Date hidden'!AZ47)</f>
        <v>0</v>
      </c>
      <c r="AZ46" s="25">
        <f>IF('Indicator Date hidden'!BA47="x","x",$AZ$2-'Indicator Date hidden'!BA47)</f>
        <v>0</v>
      </c>
      <c r="BA46">
        <f t="shared" si="5"/>
        <v>9</v>
      </c>
      <c r="BB46" s="26">
        <f t="shared" si="6"/>
        <v>0.19565217391304349</v>
      </c>
      <c r="BC46">
        <f t="shared" si="7"/>
        <v>6</v>
      </c>
      <c r="BD46" s="26">
        <f t="shared" si="8"/>
        <v>0.57557401282059684</v>
      </c>
      <c r="BE46" s="28">
        <f t="shared" si="9"/>
        <v>0</v>
      </c>
    </row>
    <row r="47" spans="1:57" x14ac:dyDescent="0.35">
      <c r="A47" t="s">
        <v>10166</v>
      </c>
      <c r="B47" s="25">
        <f>IF('Indicator Date hidden'!C48="x","x",$B$2-'Indicator Date hidden'!C48)</f>
        <v>0</v>
      </c>
      <c r="C47" s="25">
        <f>IF('Indicator Date hidden'!D48="x","x",$C$2-'Indicator Date hidden'!D48)</f>
        <v>0</v>
      </c>
      <c r="D47" s="25">
        <f>IF('Indicator Date hidden'!E48="x","x",$D$2-'Indicator Date hidden'!E48)</f>
        <v>0</v>
      </c>
      <c r="E47" s="25">
        <f>IF('Indicator Date hidden'!F48="x","x",$E$2-'Indicator Date hidden'!F48)</f>
        <v>0</v>
      </c>
      <c r="F47" s="25">
        <f>IF('Indicator Date hidden'!G48="x","x",$F$2-'Indicator Date hidden'!G48)</f>
        <v>0</v>
      </c>
      <c r="G47" s="25">
        <f>IF('Indicator Date hidden'!H48="x","x",$G$2-'Indicator Date hidden'!H48)</f>
        <v>0</v>
      </c>
      <c r="H47" s="25">
        <f>IF('Indicator Date hidden'!I48="x","x",$H$2-'Indicator Date hidden'!I48)</f>
        <v>0</v>
      </c>
      <c r="I47" s="25">
        <f>IF('Indicator Date hidden'!J48="x","x",$I$2-'Indicator Date hidden'!J48)</f>
        <v>0</v>
      </c>
      <c r="J47" s="25">
        <f>IF('Indicator Date hidden'!K48="x","x",$J$2-'Indicator Date hidden'!K48)</f>
        <v>0</v>
      </c>
      <c r="K47" s="25">
        <f>IF('Indicator Date hidden'!L48="x","x",$K$2-'Indicator Date hidden'!L48)</f>
        <v>0</v>
      </c>
      <c r="L47" s="25">
        <f>IF('Indicator Date hidden'!M48="x","x",$L$2-'Indicator Date hidden'!M48)</f>
        <v>0</v>
      </c>
      <c r="M47" s="25">
        <f>IF('Indicator Date hidden'!N48="x","x",$M$2-'Indicator Date hidden'!N48)</f>
        <v>0</v>
      </c>
      <c r="N47" s="25">
        <f>IF('Indicator Date hidden'!O48="x","x",$N$2-'Indicator Date hidden'!O48)</f>
        <v>0</v>
      </c>
      <c r="O47" s="25">
        <f>IF('Indicator Date hidden'!P48="x","x",$O$2-'Indicator Date hidden'!P48)</f>
        <v>0</v>
      </c>
      <c r="P47" s="25">
        <f>IF('Indicator Date hidden'!Q48="x","x",$P$2-'Indicator Date hidden'!Q48)</f>
        <v>0</v>
      </c>
      <c r="Q47" s="25" t="str">
        <f>IF('Indicator Date hidden'!R48="x","x",$Q$2-'Indicator Date hidden'!R48)</f>
        <v>x</v>
      </c>
      <c r="R47" s="25">
        <f>IF('Indicator Date hidden'!S48="x","x",$R$2-'Indicator Date hidden'!S48)</f>
        <v>0</v>
      </c>
      <c r="S47" s="25">
        <f>IF('Indicator Date hidden'!T48="x","x",$S$2-'Indicator Date hidden'!T48)</f>
        <v>0</v>
      </c>
      <c r="T47" s="25">
        <f>IF('Indicator Date hidden'!U48="x","x",$T$2-'Indicator Date hidden'!U48)</f>
        <v>0</v>
      </c>
      <c r="U47" s="25" t="str">
        <f>IF('Indicator Date hidden'!V48="x","x",$U$2-'Indicator Date hidden'!V48)</f>
        <v>x</v>
      </c>
      <c r="V47" s="25">
        <f>IF('Indicator Date hidden'!W48="x","x",$V$2-'Indicator Date hidden'!W48)</f>
        <v>0</v>
      </c>
      <c r="W47" s="25" t="str">
        <f>IF('Indicator Date hidden'!X48="x","x",$W$2-'Indicator Date hidden'!X48)</f>
        <v>x</v>
      </c>
      <c r="X47" s="25">
        <f>IF('Indicator Date hidden'!Y48="x","x",$X$2-'Indicator Date hidden'!Y48)</f>
        <v>3</v>
      </c>
      <c r="Y47" s="25">
        <f>IF('Indicator Date hidden'!Z48="x","x",$Y$2-'Indicator Date hidden'!Z48)</f>
        <v>0</v>
      </c>
      <c r="Z47" s="25">
        <f>IF('Indicator Date hidden'!AA48="x","x",$Z$2-'Indicator Date hidden'!AA48)</f>
        <v>0</v>
      </c>
      <c r="AA47" s="25">
        <f>IF('Indicator Date hidden'!AB48="x","x",$AA$2-'Indicator Date hidden'!AB48)</f>
        <v>1</v>
      </c>
      <c r="AB47" s="25">
        <f>IF('Indicator Date hidden'!AC48="x","x",$AB$2-'Indicator Date hidden'!AC48)</f>
        <v>0</v>
      </c>
      <c r="AC47" s="25">
        <f>IF('Indicator Date hidden'!AD48="x","x",$AC$2-'Indicator Date hidden'!AD48)</f>
        <v>0</v>
      </c>
      <c r="AD47" s="25" t="str">
        <f>IF('Indicator Date hidden'!AE48="x","x",$AD$2-'Indicator Date hidden'!AE48)</f>
        <v>x</v>
      </c>
      <c r="AE47" s="25">
        <f>IF('Indicator Date hidden'!AF48="x","x",$AE$2-'Indicator Date hidden'!AF48)</f>
        <v>0</v>
      </c>
      <c r="AF47" s="25">
        <f>IF('Indicator Date hidden'!AG48="x","x",$AF$2-'Indicator Date hidden'!AG48)</f>
        <v>1</v>
      </c>
      <c r="AG47" s="25">
        <f>IF('Indicator Date hidden'!AH48="x","x",$AG$2-'Indicator Date hidden'!AH48)</f>
        <v>0</v>
      </c>
      <c r="AH47" s="25">
        <f>IF('Indicator Date hidden'!AI48="x","x",$AH$2-'Indicator Date hidden'!AI48)</f>
        <v>0</v>
      </c>
      <c r="AI47" s="25">
        <f>IF('Indicator Date hidden'!AJ48="x","x",$AI$2-'Indicator Date hidden'!AJ48)</f>
        <v>0</v>
      </c>
      <c r="AJ47" s="25" t="str">
        <f>IF('Indicator Date hidden'!AK48="x","x",$AJ$2-'Indicator Date hidden'!AK48)</f>
        <v>x</v>
      </c>
      <c r="AK47" s="25">
        <f>IF('Indicator Date hidden'!AL48="x","x",$AK$2-'Indicator Date hidden'!AL48)</f>
        <v>1</v>
      </c>
      <c r="AL47" s="25">
        <f>IF('Indicator Date hidden'!AM48="x","x",$AL$2-'Indicator Date hidden'!AM48)</f>
        <v>0</v>
      </c>
      <c r="AM47" s="25">
        <f>IF('Indicator Date hidden'!AN48="x","x",$AM$2-'Indicator Date hidden'!AN48)</f>
        <v>0</v>
      </c>
      <c r="AN47" s="25">
        <f>IF('Indicator Date hidden'!AO48="x","x",$AN$2-'Indicator Date hidden'!AO48)</f>
        <v>0</v>
      </c>
      <c r="AO47" s="25">
        <f>IF('Indicator Date hidden'!AP48="x","x",$AO$2-'Indicator Date hidden'!AP48)</f>
        <v>0</v>
      </c>
      <c r="AP47" s="25">
        <f>IF('Indicator Date hidden'!AQ48="x","x",$AP$2-'Indicator Date hidden'!AQ48)</f>
        <v>0</v>
      </c>
      <c r="AQ47" s="25">
        <f>IF('Indicator Date hidden'!AR48="x","x",$AQ$2-'Indicator Date hidden'!AR48)</f>
        <v>0</v>
      </c>
      <c r="AR47" s="25">
        <f>IF('Indicator Date hidden'!AS48="x","x",$AR$2-'Indicator Date hidden'!AS48)</f>
        <v>0</v>
      </c>
      <c r="AS47" s="25">
        <f>IF('Indicator Date hidden'!AT48="x","x",$AS$2-'Indicator Date hidden'!AT48)</f>
        <v>0</v>
      </c>
      <c r="AT47" s="25">
        <f>IF('Indicator Date hidden'!AU48="x","x",$AT$2-'Indicator Date hidden'!AU48)</f>
        <v>0</v>
      </c>
      <c r="AU47" s="25" t="str">
        <f>IF('Indicator Date hidden'!AV48="x","x",$AU$2-'Indicator Date hidden'!AV48)</f>
        <v>x</v>
      </c>
      <c r="AV47" s="25">
        <f>IF('Indicator Date hidden'!AW48="x","x",$AV$2-'Indicator Date hidden'!AW48)</f>
        <v>0</v>
      </c>
      <c r="AW47" s="25">
        <f>IF('Indicator Date hidden'!AX48="x","x",$AW$2-'Indicator Date hidden'!AX48)</f>
        <v>0</v>
      </c>
      <c r="AX47" s="25">
        <f>IF('Indicator Date hidden'!AY48="x","x",$AX$2-'Indicator Date hidden'!AY48)</f>
        <v>0</v>
      </c>
      <c r="AY47" s="25">
        <f>IF('Indicator Date hidden'!AZ48="x","x",$AY$2-'Indicator Date hidden'!AZ48)</f>
        <v>0</v>
      </c>
      <c r="AZ47" s="25">
        <f>IF('Indicator Date hidden'!BA48="x","x",$AZ$2-'Indicator Date hidden'!BA48)</f>
        <v>0</v>
      </c>
      <c r="BA47">
        <f t="shared" si="5"/>
        <v>6</v>
      </c>
      <c r="BB47" s="26">
        <f t="shared" si="6"/>
        <v>0.13333333333333333</v>
      </c>
      <c r="BC47">
        <f t="shared" si="7"/>
        <v>4</v>
      </c>
      <c r="BD47" s="26">
        <f t="shared" si="8"/>
        <v>0.49888765156985887</v>
      </c>
      <c r="BE47" s="28">
        <f t="shared" si="9"/>
        <v>0</v>
      </c>
    </row>
    <row r="48" spans="1:57" x14ac:dyDescent="0.35">
      <c r="A48" t="s">
        <v>10173</v>
      </c>
      <c r="B48" s="25">
        <f>IF('Indicator Date hidden'!C49="x","x",$B$2-'Indicator Date hidden'!C49)</f>
        <v>0</v>
      </c>
      <c r="C48" s="25">
        <f>IF('Indicator Date hidden'!D49="x","x",$C$2-'Indicator Date hidden'!D49)</f>
        <v>0</v>
      </c>
      <c r="D48" s="25">
        <f>IF('Indicator Date hidden'!E49="x","x",$D$2-'Indicator Date hidden'!E49)</f>
        <v>0</v>
      </c>
      <c r="E48" s="25">
        <f>IF('Indicator Date hidden'!F49="x","x",$E$2-'Indicator Date hidden'!F49)</f>
        <v>0</v>
      </c>
      <c r="F48" s="25">
        <f>IF('Indicator Date hidden'!G49="x","x",$F$2-'Indicator Date hidden'!G49)</f>
        <v>0</v>
      </c>
      <c r="G48" s="25">
        <f>IF('Indicator Date hidden'!H49="x","x",$G$2-'Indicator Date hidden'!H49)</f>
        <v>0</v>
      </c>
      <c r="H48" s="25">
        <f>IF('Indicator Date hidden'!I49="x","x",$H$2-'Indicator Date hidden'!I49)</f>
        <v>0</v>
      </c>
      <c r="I48" s="25">
        <f>IF('Indicator Date hidden'!J49="x","x",$I$2-'Indicator Date hidden'!J49)</f>
        <v>0</v>
      </c>
      <c r="J48" s="25">
        <f>IF('Indicator Date hidden'!K49="x","x",$J$2-'Indicator Date hidden'!K49)</f>
        <v>0</v>
      </c>
      <c r="K48" s="25">
        <f>IF('Indicator Date hidden'!L49="x","x",$K$2-'Indicator Date hidden'!L49)</f>
        <v>0</v>
      </c>
      <c r="L48" s="25">
        <f>IF('Indicator Date hidden'!M49="x","x",$L$2-'Indicator Date hidden'!M49)</f>
        <v>0</v>
      </c>
      <c r="M48" s="25">
        <f>IF('Indicator Date hidden'!N49="x","x",$M$2-'Indicator Date hidden'!N49)</f>
        <v>0</v>
      </c>
      <c r="N48" s="25">
        <f>IF('Indicator Date hidden'!O49="x","x",$N$2-'Indicator Date hidden'!O49)</f>
        <v>0</v>
      </c>
      <c r="O48" s="25">
        <f>IF('Indicator Date hidden'!P49="x","x",$O$2-'Indicator Date hidden'!P49)</f>
        <v>0</v>
      </c>
      <c r="P48" s="25">
        <f>IF('Indicator Date hidden'!Q49="x","x",$P$2-'Indicator Date hidden'!Q49)</f>
        <v>0</v>
      </c>
      <c r="Q48" s="25" t="str">
        <f>IF('Indicator Date hidden'!R49="x","x",$Q$2-'Indicator Date hidden'!R49)</f>
        <v>x</v>
      </c>
      <c r="R48" s="25">
        <f>IF('Indicator Date hidden'!S49="x","x",$R$2-'Indicator Date hidden'!S49)</f>
        <v>0</v>
      </c>
      <c r="S48" s="25">
        <f>IF('Indicator Date hidden'!T49="x","x",$S$2-'Indicator Date hidden'!T49)</f>
        <v>0</v>
      </c>
      <c r="T48" s="25">
        <f>IF('Indicator Date hidden'!U49="x","x",$T$2-'Indicator Date hidden'!U49)</f>
        <v>0</v>
      </c>
      <c r="U48" s="25" t="str">
        <f>IF('Indicator Date hidden'!V49="x","x",$U$2-'Indicator Date hidden'!V49)</f>
        <v>x</v>
      </c>
      <c r="V48" s="25">
        <f>IF('Indicator Date hidden'!W49="x","x",$V$2-'Indicator Date hidden'!W49)</f>
        <v>0</v>
      </c>
      <c r="W48" s="25" t="str">
        <f>IF('Indicator Date hidden'!X49="x","x",$W$2-'Indicator Date hidden'!X49)</f>
        <v>x</v>
      </c>
      <c r="X48" s="25">
        <f>IF('Indicator Date hidden'!Y49="x","x",$X$2-'Indicator Date hidden'!Y49)</f>
        <v>4</v>
      </c>
      <c r="Y48" s="25">
        <f>IF('Indicator Date hidden'!Z49="x","x",$Y$2-'Indicator Date hidden'!Z49)</f>
        <v>0</v>
      </c>
      <c r="Z48" s="25">
        <f>IF('Indicator Date hidden'!AA49="x","x",$Z$2-'Indicator Date hidden'!AA49)</f>
        <v>0</v>
      </c>
      <c r="AA48" s="25">
        <f>IF('Indicator Date hidden'!AB49="x","x",$AA$2-'Indicator Date hidden'!AB49)</f>
        <v>0</v>
      </c>
      <c r="AB48" s="25">
        <f>IF('Indicator Date hidden'!AC49="x","x",$AB$2-'Indicator Date hidden'!AC49)</f>
        <v>0</v>
      </c>
      <c r="AC48" s="25">
        <f>IF('Indicator Date hidden'!AD49="x","x",$AC$2-'Indicator Date hidden'!AD49)</f>
        <v>0</v>
      </c>
      <c r="AD48" s="25" t="str">
        <f>IF('Indicator Date hidden'!AE49="x","x",$AD$2-'Indicator Date hidden'!AE49)</f>
        <v>x</v>
      </c>
      <c r="AE48" s="25">
        <f>IF('Indicator Date hidden'!AF49="x","x",$AE$2-'Indicator Date hidden'!AF49)</f>
        <v>0</v>
      </c>
      <c r="AF48" s="25">
        <f>IF('Indicator Date hidden'!AG49="x","x",$AF$2-'Indicator Date hidden'!AG49)</f>
        <v>1</v>
      </c>
      <c r="AG48" s="25">
        <f>IF('Indicator Date hidden'!AH49="x","x",$AG$2-'Indicator Date hidden'!AH49)</f>
        <v>0</v>
      </c>
      <c r="AH48" s="25">
        <f>IF('Indicator Date hidden'!AI49="x","x",$AH$2-'Indicator Date hidden'!AI49)</f>
        <v>0</v>
      </c>
      <c r="AI48" s="25">
        <f>IF('Indicator Date hidden'!AJ49="x","x",$AI$2-'Indicator Date hidden'!AJ49)</f>
        <v>0</v>
      </c>
      <c r="AJ48" s="25" t="str">
        <f>IF('Indicator Date hidden'!AK49="x","x",$AJ$2-'Indicator Date hidden'!AK49)</f>
        <v>x</v>
      </c>
      <c r="AK48" s="25">
        <f>IF('Indicator Date hidden'!AL49="x","x",$AK$2-'Indicator Date hidden'!AL49)</f>
        <v>1</v>
      </c>
      <c r="AL48" s="25">
        <f>IF('Indicator Date hidden'!AM49="x","x",$AL$2-'Indicator Date hidden'!AM49)</f>
        <v>0</v>
      </c>
      <c r="AM48" s="25">
        <f>IF('Indicator Date hidden'!AN49="x","x",$AM$2-'Indicator Date hidden'!AN49)</f>
        <v>0</v>
      </c>
      <c r="AN48" s="25">
        <f>IF('Indicator Date hidden'!AO49="x","x",$AN$2-'Indicator Date hidden'!AO49)</f>
        <v>0</v>
      </c>
      <c r="AO48" s="25">
        <f>IF('Indicator Date hidden'!AP49="x","x",$AO$2-'Indicator Date hidden'!AP49)</f>
        <v>0</v>
      </c>
      <c r="AP48" s="25">
        <f>IF('Indicator Date hidden'!AQ49="x","x",$AP$2-'Indicator Date hidden'!AQ49)</f>
        <v>0</v>
      </c>
      <c r="AQ48" s="25">
        <f>IF('Indicator Date hidden'!AR49="x","x",$AQ$2-'Indicator Date hidden'!AR49)</f>
        <v>0</v>
      </c>
      <c r="AR48" s="25">
        <f>IF('Indicator Date hidden'!AS49="x","x",$AR$2-'Indicator Date hidden'!AS49)</f>
        <v>0</v>
      </c>
      <c r="AS48" s="25">
        <f>IF('Indicator Date hidden'!AT49="x","x",$AS$2-'Indicator Date hidden'!AT49)</f>
        <v>0</v>
      </c>
      <c r="AT48" s="25">
        <f>IF('Indicator Date hidden'!AU49="x","x",$AT$2-'Indicator Date hidden'!AU49)</f>
        <v>0</v>
      </c>
      <c r="AU48" s="25" t="str">
        <f>IF('Indicator Date hidden'!AV49="x","x",$AU$2-'Indicator Date hidden'!AV49)</f>
        <v>x</v>
      </c>
      <c r="AV48" s="25">
        <f>IF('Indicator Date hidden'!AW49="x","x",$AV$2-'Indicator Date hidden'!AW49)</f>
        <v>0</v>
      </c>
      <c r="AW48" s="25">
        <f>IF('Indicator Date hidden'!AX49="x","x",$AW$2-'Indicator Date hidden'!AX49)</f>
        <v>0</v>
      </c>
      <c r="AX48" s="25">
        <f>IF('Indicator Date hidden'!AY49="x","x",$AX$2-'Indicator Date hidden'!AY49)</f>
        <v>0</v>
      </c>
      <c r="AY48" s="25">
        <f>IF('Indicator Date hidden'!AZ49="x","x",$AY$2-'Indicator Date hidden'!AZ49)</f>
        <v>0</v>
      </c>
      <c r="AZ48" s="25">
        <f>IF('Indicator Date hidden'!BA49="x","x",$AZ$2-'Indicator Date hidden'!BA49)</f>
        <v>0</v>
      </c>
      <c r="BA48">
        <f t="shared" si="5"/>
        <v>6</v>
      </c>
      <c r="BB48" s="26">
        <f t="shared" si="6"/>
        <v>0.13333333333333333</v>
      </c>
      <c r="BC48">
        <f t="shared" si="7"/>
        <v>3</v>
      </c>
      <c r="BD48" s="26">
        <f t="shared" si="8"/>
        <v>0.6182412330330469</v>
      </c>
      <c r="BE48" s="28">
        <f t="shared" si="9"/>
        <v>0</v>
      </c>
    </row>
    <row r="49" spans="1:57" x14ac:dyDescent="0.35">
      <c r="A49" t="s">
        <v>10169</v>
      </c>
      <c r="B49" s="25">
        <f>IF('Indicator Date hidden'!C50="x","x",$B$2-'Indicator Date hidden'!C50)</f>
        <v>0</v>
      </c>
      <c r="C49" s="25">
        <f>IF('Indicator Date hidden'!D50="x","x",$C$2-'Indicator Date hidden'!D50)</f>
        <v>0</v>
      </c>
      <c r="D49" s="25">
        <f>IF('Indicator Date hidden'!E50="x","x",$D$2-'Indicator Date hidden'!E50)</f>
        <v>0</v>
      </c>
      <c r="E49" s="25">
        <f>IF('Indicator Date hidden'!F50="x","x",$E$2-'Indicator Date hidden'!F50)</f>
        <v>0</v>
      </c>
      <c r="F49" s="25">
        <f>IF('Indicator Date hidden'!G50="x","x",$F$2-'Indicator Date hidden'!G50)</f>
        <v>0</v>
      </c>
      <c r="G49" s="25">
        <f>IF('Indicator Date hidden'!H50="x","x",$G$2-'Indicator Date hidden'!H50)</f>
        <v>0</v>
      </c>
      <c r="H49" s="25">
        <f>IF('Indicator Date hidden'!I50="x","x",$H$2-'Indicator Date hidden'!I50)</f>
        <v>0</v>
      </c>
      <c r="I49" s="25">
        <f>IF('Indicator Date hidden'!J50="x","x",$I$2-'Indicator Date hidden'!J50)</f>
        <v>0</v>
      </c>
      <c r="J49" s="25">
        <f>IF('Indicator Date hidden'!K50="x","x",$J$2-'Indicator Date hidden'!K50)</f>
        <v>0</v>
      </c>
      <c r="K49" s="25">
        <f>IF('Indicator Date hidden'!L50="x","x",$K$2-'Indicator Date hidden'!L50)</f>
        <v>0</v>
      </c>
      <c r="L49" s="25">
        <f>IF('Indicator Date hidden'!M50="x","x",$L$2-'Indicator Date hidden'!M50)</f>
        <v>0</v>
      </c>
      <c r="M49" s="25">
        <f>IF('Indicator Date hidden'!N50="x","x",$M$2-'Indicator Date hidden'!N50)</f>
        <v>0</v>
      </c>
      <c r="N49" s="25">
        <f>IF('Indicator Date hidden'!O50="x","x",$N$2-'Indicator Date hidden'!O50)</f>
        <v>0</v>
      </c>
      <c r="O49" s="25">
        <f>IF('Indicator Date hidden'!P50="x","x",$O$2-'Indicator Date hidden'!P50)</f>
        <v>0</v>
      </c>
      <c r="P49" s="25">
        <f>IF('Indicator Date hidden'!Q50="x","x",$P$2-'Indicator Date hidden'!Q50)</f>
        <v>0</v>
      </c>
      <c r="Q49" s="25">
        <f>IF('Indicator Date hidden'!R50="x","x",$Q$2-'Indicator Date hidden'!R50)</f>
        <v>8</v>
      </c>
      <c r="R49" s="25">
        <f>IF('Indicator Date hidden'!S50="x","x",$R$2-'Indicator Date hidden'!S50)</f>
        <v>0</v>
      </c>
      <c r="S49" s="25">
        <f>IF('Indicator Date hidden'!T50="x","x",$S$2-'Indicator Date hidden'!T50)</f>
        <v>0</v>
      </c>
      <c r="T49" s="25">
        <f>IF('Indicator Date hidden'!U50="x","x",$T$2-'Indicator Date hidden'!U50)</f>
        <v>0</v>
      </c>
      <c r="U49" s="25" t="str">
        <f>IF('Indicator Date hidden'!V50="x","x",$U$2-'Indicator Date hidden'!V50)</f>
        <v>x</v>
      </c>
      <c r="V49" s="25">
        <f>IF('Indicator Date hidden'!W50="x","x",$V$2-'Indicator Date hidden'!W50)</f>
        <v>0</v>
      </c>
      <c r="W49" s="25">
        <f>IF('Indicator Date hidden'!X50="x","x",$W$2-'Indicator Date hidden'!X50)</f>
        <v>2</v>
      </c>
      <c r="X49" s="25">
        <f>IF('Indicator Date hidden'!Y50="x","x",$X$2-'Indicator Date hidden'!Y50)</f>
        <v>4</v>
      </c>
      <c r="Y49" s="25">
        <f>IF('Indicator Date hidden'!Z50="x","x",$Y$2-'Indicator Date hidden'!Z50)</f>
        <v>0</v>
      </c>
      <c r="Z49" s="25">
        <f>IF('Indicator Date hidden'!AA50="x","x",$Z$2-'Indicator Date hidden'!AA50)</f>
        <v>0</v>
      </c>
      <c r="AA49" s="25">
        <f>IF('Indicator Date hidden'!AB50="x","x",$AA$2-'Indicator Date hidden'!AB50)</f>
        <v>0</v>
      </c>
      <c r="AB49" s="25">
        <f>IF('Indicator Date hidden'!AC50="x","x",$AB$2-'Indicator Date hidden'!AC50)</f>
        <v>0</v>
      </c>
      <c r="AC49" s="25">
        <f>IF('Indicator Date hidden'!AD50="x","x",$AC$2-'Indicator Date hidden'!AD50)</f>
        <v>0</v>
      </c>
      <c r="AD49" s="25">
        <f>IF('Indicator Date hidden'!AE50="x","x",$AD$2-'Indicator Date hidden'!AE50)</f>
        <v>0</v>
      </c>
      <c r="AE49" s="25" t="str">
        <f>IF('Indicator Date hidden'!AF50="x","x",$AE$2-'Indicator Date hidden'!AF50)</f>
        <v>x</v>
      </c>
      <c r="AF49" s="25">
        <f>IF('Indicator Date hidden'!AG50="x","x",$AF$2-'Indicator Date hidden'!AG50)</f>
        <v>1</v>
      </c>
      <c r="AG49" s="25">
        <f>IF('Indicator Date hidden'!AH50="x","x",$AG$2-'Indicator Date hidden'!AH50)</f>
        <v>0</v>
      </c>
      <c r="AH49" s="25">
        <f>IF('Indicator Date hidden'!AI50="x","x",$AH$2-'Indicator Date hidden'!AI50)</f>
        <v>0</v>
      </c>
      <c r="AI49" s="25">
        <f>IF('Indicator Date hidden'!AJ50="x","x",$AI$2-'Indicator Date hidden'!AJ50)</f>
        <v>0</v>
      </c>
      <c r="AJ49" s="25" t="str">
        <f>IF('Indicator Date hidden'!AK50="x","x",$AJ$2-'Indicator Date hidden'!AK50)</f>
        <v>x</v>
      </c>
      <c r="AK49" s="25">
        <f>IF('Indicator Date hidden'!AL50="x","x",$AK$2-'Indicator Date hidden'!AL50)</f>
        <v>0</v>
      </c>
      <c r="AL49" s="25">
        <f>IF('Indicator Date hidden'!AM50="x","x",$AL$2-'Indicator Date hidden'!AM50)</f>
        <v>0</v>
      </c>
      <c r="AM49" s="25">
        <f>IF('Indicator Date hidden'!AN50="x","x",$AM$2-'Indicator Date hidden'!AN50)</f>
        <v>0</v>
      </c>
      <c r="AN49" s="25">
        <f>IF('Indicator Date hidden'!AO50="x","x",$AN$2-'Indicator Date hidden'!AO50)</f>
        <v>0</v>
      </c>
      <c r="AO49" s="25" t="str">
        <f>IF('Indicator Date hidden'!AP50="x","x",$AO$2-'Indicator Date hidden'!AP50)</f>
        <v>x</v>
      </c>
      <c r="AP49" s="25" t="str">
        <f>IF('Indicator Date hidden'!AQ50="x","x",$AP$2-'Indicator Date hidden'!AQ50)</f>
        <v>x</v>
      </c>
      <c r="AQ49" s="25">
        <f>IF('Indicator Date hidden'!AR50="x","x",$AQ$2-'Indicator Date hidden'!AR50)</f>
        <v>4</v>
      </c>
      <c r="AR49" s="25">
        <f>IF('Indicator Date hidden'!AS50="x","x",$AR$2-'Indicator Date hidden'!AS50)</f>
        <v>0</v>
      </c>
      <c r="AS49" s="25">
        <f>IF('Indicator Date hidden'!AT50="x","x",$AS$2-'Indicator Date hidden'!AT50)</f>
        <v>0</v>
      </c>
      <c r="AT49" s="25">
        <f>IF('Indicator Date hidden'!AU50="x","x",$AT$2-'Indicator Date hidden'!AU50)</f>
        <v>0</v>
      </c>
      <c r="AU49" s="25" t="str">
        <f>IF('Indicator Date hidden'!AV50="x","x",$AU$2-'Indicator Date hidden'!AV50)</f>
        <v>x</v>
      </c>
      <c r="AV49" s="25">
        <f>IF('Indicator Date hidden'!AW50="x","x",$AV$2-'Indicator Date hidden'!AW50)</f>
        <v>0</v>
      </c>
      <c r="AW49" s="25">
        <f>IF('Indicator Date hidden'!AX50="x","x",$AW$2-'Indicator Date hidden'!AX50)</f>
        <v>0</v>
      </c>
      <c r="AX49" s="25">
        <f>IF('Indicator Date hidden'!AY50="x","x",$AX$2-'Indicator Date hidden'!AY50)</f>
        <v>0</v>
      </c>
      <c r="AY49" s="25">
        <f>IF('Indicator Date hidden'!AZ50="x","x",$AY$2-'Indicator Date hidden'!AZ50)</f>
        <v>0</v>
      </c>
      <c r="AZ49" s="25">
        <f>IF('Indicator Date hidden'!BA50="x","x",$AZ$2-'Indicator Date hidden'!BA50)</f>
        <v>0</v>
      </c>
      <c r="BA49">
        <f t="shared" si="5"/>
        <v>19</v>
      </c>
      <c r="BB49" s="26">
        <f t="shared" si="6"/>
        <v>0.42222222222222222</v>
      </c>
      <c r="BC49">
        <f t="shared" si="7"/>
        <v>5</v>
      </c>
      <c r="BD49" s="26">
        <f t="shared" si="8"/>
        <v>1.4374188114485538</v>
      </c>
      <c r="BE49" s="28">
        <f t="shared" si="9"/>
        <v>0</v>
      </c>
    </row>
    <row r="50" spans="1:57" x14ac:dyDescent="0.35">
      <c r="A50" t="s">
        <v>10171</v>
      </c>
      <c r="B50" s="25">
        <f>IF('Indicator Date hidden'!C51="x","x",$B$2-'Indicator Date hidden'!C51)</f>
        <v>0</v>
      </c>
      <c r="C50" s="25">
        <f>IF('Indicator Date hidden'!D51="x","x",$C$2-'Indicator Date hidden'!D51)</f>
        <v>0</v>
      </c>
      <c r="D50" s="25">
        <f>IF('Indicator Date hidden'!E51="x","x",$D$2-'Indicator Date hidden'!E51)</f>
        <v>0</v>
      </c>
      <c r="E50" s="25">
        <f>IF('Indicator Date hidden'!F51="x","x",$E$2-'Indicator Date hidden'!F51)</f>
        <v>0</v>
      </c>
      <c r="F50" s="25">
        <f>IF('Indicator Date hidden'!G51="x","x",$F$2-'Indicator Date hidden'!G51)</f>
        <v>0</v>
      </c>
      <c r="G50" s="25">
        <f>IF('Indicator Date hidden'!H51="x","x",$G$2-'Indicator Date hidden'!H51)</f>
        <v>0</v>
      </c>
      <c r="H50" s="25">
        <f>IF('Indicator Date hidden'!I51="x","x",$H$2-'Indicator Date hidden'!I51)</f>
        <v>0</v>
      </c>
      <c r="I50" s="25">
        <f>IF('Indicator Date hidden'!J51="x","x",$I$2-'Indicator Date hidden'!J51)</f>
        <v>0</v>
      </c>
      <c r="J50" s="25">
        <f>IF('Indicator Date hidden'!K51="x","x",$J$2-'Indicator Date hidden'!K51)</f>
        <v>0</v>
      </c>
      <c r="K50" s="25">
        <f>IF('Indicator Date hidden'!L51="x","x",$K$2-'Indicator Date hidden'!L51)</f>
        <v>0</v>
      </c>
      <c r="L50" s="25">
        <f>IF('Indicator Date hidden'!M51="x","x",$L$2-'Indicator Date hidden'!M51)</f>
        <v>0</v>
      </c>
      <c r="M50" s="25">
        <f>IF('Indicator Date hidden'!N51="x","x",$M$2-'Indicator Date hidden'!N51)</f>
        <v>0</v>
      </c>
      <c r="N50" s="25">
        <f>IF('Indicator Date hidden'!O51="x","x",$N$2-'Indicator Date hidden'!O51)</f>
        <v>0</v>
      </c>
      <c r="O50" s="25">
        <f>IF('Indicator Date hidden'!P51="x","x",$O$2-'Indicator Date hidden'!P51)</f>
        <v>0</v>
      </c>
      <c r="P50" s="25">
        <f>IF('Indicator Date hidden'!Q51="x","x",$P$2-'Indicator Date hidden'!Q51)</f>
        <v>0</v>
      </c>
      <c r="Q50" s="25" t="str">
        <f>IF('Indicator Date hidden'!R51="x","x",$Q$2-'Indicator Date hidden'!R51)</f>
        <v>x</v>
      </c>
      <c r="R50" s="25">
        <f>IF('Indicator Date hidden'!S51="x","x",$R$2-'Indicator Date hidden'!S51)</f>
        <v>0</v>
      </c>
      <c r="S50" s="25">
        <f>IF('Indicator Date hidden'!T51="x","x",$S$2-'Indicator Date hidden'!T51)</f>
        <v>0</v>
      </c>
      <c r="T50" s="25">
        <f>IF('Indicator Date hidden'!U51="x","x",$T$2-'Indicator Date hidden'!U51)</f>
        <v>0</v>
      </c>
      <c r="U50" s="25">
        <f>IF('Indicator Date hidden'!V51="x","x",$U$2-'Indicator Date hidden'!V51)</f>
        <v>0</v>
      </c>
      <c r="V50" s="25">
        <f>IF('Indicator Date hidden'!W51="x","x",$V$2-'Indicator Date hidden'!W51)</f>
        <v>0</v>
      </c>
      <c r="W50" s="25" t="str">
        <f>IF('Indicator Date hidden'!X51="x","x",$W$2-'Indicator Date hidden'!X51)</f>
        <v>x</v>
      </c>
      <c r="X50" s="25">
        <f>IF('Indicator Date hidden'!Y51="x","x",$X$2-'Indicator Date hidden'!Y51)</f>
        <v>3</v>
      </c>
      <c r="Y50" s="25">
        <f>IF('Indicator Date hidden'!Z51="x","x",$Y$2-'Indicator Date hidden'!Z51)</f>
        <v>0</v>
      </c>
      <c r="Z50" s="25">
        <f>IF('Indicator Date hidden'!AA51="x","x",$Z$2-'Indicator Date hidden'!AA51)</f>
        <v>0</v>
      </c>
      <c r="AA50" s="25" t="str">
        <f>IF('Indicator Date hidden'!AB51="x","x",$AA$2-'Indicator Date hidden'!AB51)</f>
        <v>x</v>
      </c>
      <c r="AB50" s="25">
        <f>IF('Indicator Date hidden'!AC51="x","x",$AB$2-'Indicator Date hidden'!AC51)</f>
        <v>0</v>
      </c>
      <c r="AC50" s="25">
        <f>IF('Indicator Date hidden'!AD51="x","x",$AC$2-'Indicator Date hidden'!AD51)</f>
        <v>0</v>
      </c>
      <c r="AD50" s="25" t="str">
        <f>IF('Indicator Date hidden'!AE51="x","x",$AD$2-'Indicator Date hidden'!AE51)</f>
        <v>x</v>
      </c>
      <c r="AE50" s="25" t="str">
        <f>IF('Indicator Date hidden'!AF51="x","x",$AE$2-'Indicator Date hidden'!AF51)</f>
        <v>x</v>
      </c>
      <c r="AF50" s="25" t="str">
        <f>IF('Indicator Date hidden'!AG51="x","x",$AF$2-'Indicator Date hidden'!AG51)</f>
        <v>x</v>
      </c>
      <c r="AG50" s="25">
        <f>IF('Indicator Date hidden'!AH51="x","x",$AG$2-'Indicator Date hidden'!AH51)</f>
        <v>0</v>
      </c>
      <c r="AH50" s="25">
        <f>IF('Indicator Date hidden'!AI51="x","x",$AH$2-'Indicator Date hidden'!AI51)</f>
        <v>0</v>
      </c>
      <c r="AI50" s="25">
        <f>IF('Indicator Date hidden'!AJ51="x","x",$AI$2-'Indicator Date hidden'!AJ51)</f>
        <v>0</v>
      </c>
      <c r="AJ50" s="25" t="str">
        <f>IF('Indicator Date hidden'!AK51="x","x",$AJ$2-'Indicator Date hidden'!AK51)</f>
        <v>x</v>
      </c>
      <c r="AK50" s="25">
        <f>IF('Indicator Date hidden'!AL51="x","x",$AK$2-'Indicator Date hidden'!AL51)</f>
        <v>1</v>
      </c>
      <c r="AL50" s="25">
        <f>IF('Indicator Date hidden'!AM51="x","x",$AL$2-'Indicator Date hidden'!AM51)</f>
        <v>0</v>
      </c>
      <c r="AM50" s="25">
        <f>IF('Indicator Date hidden'!AN51="x","x",$AM$2-'Indicator Date hidden'!AN51)</f>
        <v>0</v>
      </c>
      <c r="AN50" s="25">
        <f>IF('Indicator Date hidden'!AO51="x","x",$AN$2-'Indicator Date hidden'!AO51)</f>
        <v>0</v>
      </c>
      <c r="AO50" s="25" t="str">
        <f>IF('Indicator Date hidden'!AP51="x","x",$AO$2-'Indicator Date hidden'!AP51)</f>
        <v>x</v>
      </c>
      <c r="AP50" s="25" t="str">
        <f>IF('Indicator Date hidden'!AQ51="x","x",$AP$2-'Indicator Date hidden'!AQ51)</f>
        <v>x</v>
      </c>
      <c r="AQ50" s="25" t="str">
        <f>IF('Indicator Date hidden'!AR51="x","x",$AQ$2-'Indicator Date hidden'!AR51)</f>
        <v>x</v>
      </c>
      <c r="AR50" s="25">
        <f>IF('Indicator Date hidden'!AS51="x","x",$AR$2-'Indicator Date hidden'!AS51)</f>
        <v>0</v>
      </c>
      <c r="AS50" s="25">
        <f>IF('Indicator Date hidden'!AT51="x","x",$AS$2-'Indicator Date hidden'!AT51)</f>
        <v>0</v>
      </c>
      <c r="AT50" s="25">
        <f>IF('Indicator Date hidden'!AU51="x","x",$AT$2-'Indicator Date hidden'!AU51)</f>
        <v>0</v>
      </c>
      <c r="AU50" s="25" t="str">
        <f>IF('Indicator Date hidden'!AV51="x","x",$AU$2-'Indicator Date hidden'!AV51)</f>
        <v>x</v>
      </c>
      <c r="AV50" s="25">
        <f>IF('Indicator Date hidden'!AW51="x","x",$AV$2-'Indicator Date hidden'!AW51)</f>
        <v>0</v>
      </c>
      <c r="AW50" s="25">
        <f>IF('Indicator Date hidden'!AX51="x","x",$AW$2-'Indicator Date hidden'!AX51)</f>
        <v>0</v>
      </c>
      <c r="AX50" s="25">
        <f>IF('Indicator Date hidden'!AY51="x","x",$AX$2-'Indicator Date hidden'!AY51)</f>
        <v>0</v>
      </c>
      <c r="AY50" s="25">
        <f>IF('Indicator Date hidden'!AZ51="x","x",$AY$2-'Indicator Date hidden'!AZ51)</f>
        <v>8</v>
      </c>
      <c r="AZ50" s="25">
        <f>IF('Indicator Date hidden'!BA51="x","x",$AZ$2-'Indicator Date hidden'!BA51)</f>
        <v>8</v>
      </c>
      <c r="BA50">
        <f t="shared" si="5"/>
        <v>20</v>
      </c>
      <c r="BB50" s="26">
        <f t="shared" si="6"/>
        <v>0.5</v>
      </c>
      <c r="BC50">
        <f t="shared" si="7"/>
        <v>4</v>
      </c>
      <c r="BD50" s="26">
        <f t="shared" si="8"/>
        <v>1.7888543819998317</v>
      </c>
      <c r="BE50" s="28">
        <f t="shared" si="9"/>
        <v>0</v>
      </c>
    </row>
    <row r="51" spans="1:57" x14ac:dyDescent="0.35">
      <c r="A51" t="s">
        <v>10174</v>
      </c>
      <c r="B51" s="25">
        <f>IF('Indicator Date hidden'!C52="x","x",$B$2-'Indicator Date hidden'!C52)</f>
        <v>0</v>
      </c>
      <c r="C51" s="25">
        <f>IF('Indicator Date hidden'!D52="x","x",$C$2-'Indicator Date hidden'!D52)</f>
        <v>0</v>
      </c>
      <c r="D51" s="25">
        <f>IF('Indicator Date hidden'!E52="x","x",$D$2-'Indicator Date hidden'!E52)</f>
        <v>0</v>
      </c>
      <c r="E51" s="25">
        <f>IF('Indicator Date hidden'!F52="x","x",$E$2-'Indicator Date hidden'!F52)</f>
        <v>0</v>
      </c>
      <c r="F51" s="25">
        <f>IF('Indicator Date hidden'!G52="x","x",$F$2-'Indicator Date hidden'!G52)</f>
        <v>0</v>
      </c>
      <c r="G51" s="25">
        <f>IF('Indicator Date hidden'!H52="x","x",$G$2-'Indicator Date hidden'!H52)</f>
        <v>0</v>
      </c>
      <c r="H51" s="25">
        <f>IF('Indicator Date hidden'!I52="x","x",$H$2-'Indicator Date hidden'!I52)</f>
        <v>0</v>
      </c>
      <c r="I51" s="25">
        <f>IF('Indicator Date hidden'!J52="x","x",$I$2-'Indicator Date hidden'!J52)</f>
        <v>0</v>
      </c>
      <c r="J51" s="25">
        <f>IF('Indicator Date hidden'!K52="x","x",$J$2-'Indicator Date hidden'!K52)</f>
        <v>0</v>
      </c>
      <c r="K51" s="25">
        <f>IF('Indicator Date hidden'!L52="x","x",$K$2-'Indicator Date hidden'!L52)</f>
        <v>0</v>
      </c>
      <c r="L51" s="25">
        <f>IF('Indicator Date hidden'!M52="x","x",$L$2-'Indicator Date hidden'!M52)</f>
        <v>0</v>
      </c>
      <c r="M51" s="25">
        <f>IF('Indicator Date hidden'!N52="x","x",$M$2-'Indicator Date hidden'!N52)</f>
        <v>0</v>
      </c>
      <c r="N51" s="25">
        <f>IF('Indicator Date hidden'!O52="x","x",$N$2-'Indicator Date hidden'!O52)</f>
        <v>0</v>
      </c>
      <c r="O51" s="25">
        <f>IF('Indicator Date hidden'!P52="x","x",$O$2-'Indicator Date hidden'!P52)</f>
        <v>0</v>
      </c>
      <c r="P51" s="25">
        <f>IF('Indicator Date hidden'!Q52="x","x",$P$2-'Indicator Date hidden'!Q52)</f>
        <v>0</v>
      </c>
      <c r="Q51" s="25">
        <f>IF('Indicator Date hidden'!R52="x","x",$Q$2-'Indicator Date hidden'!R52)</f>
        <v>1</v>
      </c>
      <c r="R51" s="25">
        <f>IF('Indicator Date hidden'!S52="x","x",$R$2-'Indicator Date hidden'!S52)</f>
        <v>0</v>
      </c>
      <c r="S51" s="25">
        <f>IF('Indicator Date hidden'!T52="x","x",$S$2-'Indicator Date hidden'!T52)</f>
        <v>0</v>
      </c>
      <c r="T51" s="25">
        <f>IF('Indicator Date hidden'!U52="x","x",$T$2-'Indicator Date hidden'!U52)</f>
        <v>0</v>
      </c>
      <c r="U51" s="25">
        <f>IF('Indicator Date hidden'!V52="x","x",$U$2-'Indicator Date hidden'!V52)</f>
        <v>0</v>
      </c>
      <c r="V51" s="25">
        <f>IF('Indicator Date hidden'!W52="x","x",$V$2-'Indicator Date hidden'!W52)</f>
        <v>0</v>
      </c>
      <c r="W51" s="25">
        <f>IF('Indicator Date hidden'!X52="x","x",$W$2-'Indicator Date hidden'!X52)</f>
        <v>1</v>
      </c>
      <c r="X51" s="25">
        <f>IF('Indicator Date hidden'!Y52="x","x",$X$2-'Indicator Date hidden'!Y52)</f>
        <v>2</v>
      </c>
      <c r="Y51" s="25">
        <f>IF('Indicator Date hidden'!Z52="x","x",$Y$2-'Indicator Date hidden'!Z52)</f>
        <v>0</v>
      </c>
      <c r="Z51" s="25">
        <f>IF('Indicator Date hidden'!AA52="x","x",$Z$2-'Indicator Date hidden'!AA52)</f>
        <v>0</v>
      </c>
      <c r="AA51" s="25">
        <f>IF('Indicator Date hidden'!AB52="x","x",$AA$2-'Indicator Date hidden'!AB52)</f>
        <v>0</v>
      </c>
      <c r="AB51" s="25">
        <f>IF('Indicator Date hidden'!AC52="x","x",$AB$2-'Indicator Date hidden'!AC52)</f>
        <v>0</v>
      </c>
      <c r="AC51" s="25">
        <f>IF('Indicator Date hidden'!AD52="x","x",$AC$2-'Indicator Date hidden'!AD52)</f>
        <v>0</v>
      </c>
      <c r="AD51" s="25">
        <f>IF('Indicator Date hidden'!AE52="x","x",$AD$2-'Indicator Date hidden'!AE52)</f>
        <v>0</v>
      </c>
      <c r="AE51" s="25">
        <f>IF('Indicator Date hidden'!AF52="x","x",$AE$2-'Indicator Date hidden'!AF52)</f>
        <v>0</v>
      </c>
      <c r="AF51" s="25">
        <f>IF('Indicator Date hidden'!AG52="x","x",$AF$2-'Indicator Date hidden'!AG52)</f>
        <v>0</v>
      </c>
      <c r="AG51" s="25">
        <f>IF('Indicator Date hidden'!AH52="x","x",$AG$2-'Indicator Date hidden'!AH52)</f>
        <v>0</v>
      </c>
      <c r="AH51" s="25">
        <f>IF('Indicator Date hidden'!AI52="x","x",$AH$2-'Indicator Date hidden'!AI52)</f>
        <v>0</v>
      </c>
      <c r="AI51" s="25">
        <f>IF('Indicator Date hidden'!AJ52="x","x",$AI$2-'Indicator Date hidden'!AJ52)</f>
        <v>0</v>
      </c>
      <c r="AJ51" s="25" t="str">
        <f>IF('Indicator Date hidden'!AK52="x","x",$AJ$2-'Indicator Date hidden'!AK52)</f>
        <v>x</v>
      </c>
      <c r="AK51" s="25">
        <f>IF('Indicator Date hidden'!AL52="x","x",$AK$2-'Indicator Date hidden'!AL52)</f>
        <v>1</v>
      </c>
      <c r="AL51" s="25">
        <f>IF('Indicator Date hidden'!AM52="x","x",$AL$2-'Indicator Date hidden'!AM52)</f>
        <v>0</v>
      </c>
      <c r="AM51" s="25">
        <f>IF('Indicator Date hidden'!AN52="x","x",$AM$2-'Indicator Date hidden'!AN52)</f>
        <v>0</v>
      </c>
      <c r="AN51" s="25">
        <f>IF('Indicator Date hidden'!AO52="x","x",$AN$2-'Indicator Date hidden'!AO52)</f>
        <v>0</v>
      </c>
      <c r="AO51" s="25">
        <f>IF('Indicator Date hidden'!AP52="x","x",$AO$2-'Indicator Date hidden'!AP52)</f>
        <v>0</v>
      </c>
      <c r="AP51" s="25">
        <f>IF('Indicator Date hidden'!AQ52="x","x",$AP$2-'Indicator Date hidden'!AQ52)</f>
        <v>0</v>
      </c>
      <c r="AQ51" s="25">
        <f>IF('Indicator Date hidden'!AR52="x","x",$AQ$2-'Indicator Date hidden'!AR52)</f>
        <v>0</v>
      </c>
      <c r="AR51" s="25">
        <f>IF('Indicator Date hidden'!AS52="x","x",$AR$2-'Indicator Date hidden'!AS52)</f>
        <v>0</v>
      </c>
      <c r="AS51" s="25">
        <f>IF('Indicator Date hidden'!AT52="x","x",$AS$2-'Indicator Date hidden'!AT52)</f>
        <v>0</v>
      </c>
      <c r="AT51" s="25">
        <f>IF('Indicator Date hidden'!AU52="x","x",$AT$2-'Indicator Date hidden'!AU52)</f>
        <v>0</v>
      </c>
      <c r="AU51" s="25">
        <f>IF('Indicator Date hidden'!AV52="x","x",$AU$2-'Indicator Date hidden'!AV52)</f>
        <v>1</v>
      </c>
      <c r="AV51" s="25">
        <f>IF('Indicator Date hidden'!AW52="x","x",$AV$2-'Indicator Date hidden'!AW52)</f>
        <v>0</v>
      </c>
      <c r="AW51" s="25">
        <f>IF('Indicator Date hidden'!AX52="x","x",$AW$2-'Indicator Date hidden'!AX52)</f>
        <v>0</v>
      </c>
      <c r="AX51" s="25">
        <f>IF('Indicator Date hidden'!AY52="x","x",$AX$2-'Indicator Date hidden'!AY52)</f>
        <v>0</v>
      </c>
      <c r="AY51" s="25">
        <f>IF('Indicator Date hidden'!AZ52="x","x",$AY$2-'Indicator Date hidden'!AZ52)</f>
        <v>0</v>
      </c>
      <c r="AZ51" s="25">
        <f>IF('Indicator Date hidden'!BA52="x","x",$AZ$2-'Indicator Date hidden'!BA52)</f>
        <v>0</v>
      </c>
      <c r="BA51">
        <f t="shared" si="5"/>
        <v>6</v>
      </c>
      <c r="BB51" s="26">
        <f t="shared" si="6"/>
        <v>0.12</v>
      </c>
      <c r="BC51">
        <f t="shared" si="7"/>
        <v>5</v>
      </c>
      <c r="BD51" s="26">
        <f t="shared" si="8"/>
        <v>0.38157568056677826</v>
      </c>
      <c r="BE51" s="28">
        <f t="shared" si="9"/>
        <v>0</v>
      </c>
    </row>
    <row r="52" spans="1:57" x14ac:dyDescent="0.35">
      <c r="A52" t="s">
        <v>10176</v>
      </c>
      <c r="B52" s="25">
        <f>IF('Indicator Date hidden'!C53="x","x",$B$2-'Indicator Date hidden'!C53)</f>
        <v>0</v>
      </c>
      <c r="C52" s="25">
        <f>IF('Indicator Date hidden'!D53="x","x",$C$2-'Indicator Date hidden'!D53)</f>
        <v>0</v>
      </c>
      <c r="D52" s="25">
        <f>IF('Indicator Date hidden'!E53="x","x",$D$2-'Indicator Date hidden'!E53)</f>
        <v>0</v>
      </c>
      <c r="E52" s="25">
        <f>IF('Indicator Date hidden'!F53="x","x",$E$2-'Indicator Date hidden'!F53)</f>
        <v>0</v>
      </c>
      <c r="F52" s="25">
        <f>IF('Indicator Date hidden'!G53="x","x",$F$2-'Indicator Date hidden'!G53)</f>
        <v>0</v>
      </c>
      <c r="G52" s="25">
        <f>IF('Indicator Date hidden'!H53="x","x",$G$2-'Indicator Date hidden'!H53)</f>
        <v>0</v>
      </c>
      <c r="H52" s="25">
        <f>IF('Indicator Date hidden'!I53="x","x",$H$2-'Indicator Date hidden'!I53)</f>
        <v>0</v>
      </c>
      <c r="I52" s="25">
        <f>IF('Indicator Date hidden'!J53="x","x",$I$2-'Indicator Date hidden'!J53)</f>
        <v>0</v>
      </c>
      <c r="J52" s="25">
        <f>IF('Indicator Date hidden'!K53="x","x",$J$2-'Indicator Date hidden'!K53)</f>
        <v>0</v>
      </c>
      <c r="K52" s="25">
        <f>IF('Indicator Date hidden'!L53="x","x",$K$2-'Indicator Date hidden'!L53)</f>
        <v>0</v>
      </c>
      <c r="L52" s="25">
        <f>IF('Indicator Date hidden'!M53="x","x",$L$2-'Indicator Date hidden'!M53)</f>
        <v>0</v>
      </c>
      <c r="M52" s="25">
        <f>IF('Indicator Date hidden'!N53="x","x",$M$2-'Indicator Date hidden'!N53)</f>
        <v>0</v>
      </c>
      <c r="N52" s="25">
        <f>IF('Indicator Date hidden'!O53="x","x",$N$2-'Indicator Date hidden'!O53)</f>
        <v>0</v>
      </c>
      <c r="O52" s="25">
        <f>IF('Indicator Date hidden'!P53="x","x",$O$2-'Indicator Date hidden'!P53)</f>
        <v>0</v>
      </c>
      <c r="P52" s="25">
        <f>IF('Indicator Date hidden'!Q53="x","x",$P$2-'Indicator Date hidden'!Q53)</f>
        <v>0</v>
      </c>
      <c r="Q52" s="25">
        <f>IF('Indicator Date hidden'!R53="x","x",$Q$2-'Indicator Date hidden'!R53)</f>
        <v>0</v>
      </c>
      <c r="R52" s="25">
        <f>IF('Indicator Date hidden'!S53="x","x",$R$2-'Indicator Date hidden'!S53)</f>
        <v>0</v>
      </c>
      <c r="S52" s="25">
        <f>IF('Indicator Date hidden'!T53="x","x",$S$2-'Indicator Date hidden'!T53)</f>
        <v>0</v>
      </c>
      <c r="T52" s="25">
        <f>IF('Indicator Date hidden'!U53="x","x",$T$2-'Indicator Date hidden'!U53)</f>
        <v>0</v>
      </c>
      <c r="U52" s="25">
        <f>IF('Indicator Date hidden'!V53="x","x",$U$2-'Indicator Date hidden'!V53)</f>
        <v>0</v>
      </c>
      <c r="V52" s="25">
        <f>IF('Indicator Date hidden'!W53="x","x",$V$2-'Indicator Date hidden'!W53)</f>
        <v>0</v>
      </c>
      <c r="W52" s="25">
        <f>IF('Indicator Date hidden'!X53="x","x",$W$2-'Indicator Date hidden'!X53)</f>
        <v>2</v>
      </c>
      <c r="X52" s="25">
        <f>IF('Indicator Date hidden'!Y53="x","x",$X$2-'Indicator Date hidden'!Y53)</f>
        <v>3</v>
      </c>
      <c r="Y52" s="25">
        <f>IF('Indicator Date hidden'!Z53="x","x",$Y$2-'Indicator Date hidden'!Z53)</f>
        <v>0</v>
      </c>
      <c r="Z52" s="25">
        <f>IF('Indicator Date hidden'!AA53="x","x",$Z$2-'Indicator Date hidden'!AA53)</f>
        <v>0</v>
      </c>
      <c r="AA52" s="25">
        <f>IF('Indicator Date hidden'!AB53="x","x",$AA$2-'Indicator Date hidden'!AB53)</f>
        <v>0</v>
      </c>
      <c r="AB52" s="25">
        <f>IF('Indicator Date hidden'!AC53="x","x",$AB$2-'Indicator Date hidden'!AC53)</f>
        <v>0</v>
      </c>
      <c r="AC52" s="25">
        <f>IF('Indicator Date hidden'!AD53="x","x",$AC$2-'Indicator Date hidden'!AD53)</f>
        <v>0</v>
      </c>
      <c r="AD52" s="25">
        <f>IF('Indicator Date hidden'!AE53="x","x",$AD$2-'Indicator Date hidden'!AE53)</f>
        <v>0</v>
      </c>
      <c r="AE52" s="25">
        <f>IF('Indicator Date hidden'!AF53="x","x",$AE$2-'Indicator Date hidden'!AF53)</f>
        <v>0</v>
      </c>
      <c r="AF52" s="25">
        <f>IF('Indicator Date hidden'!AG53="x","x",$AF$2-'Indicator Date hidden'!AG53)</f>
        <v>0</v>
      </c>
      <c r="AG52" s="25">
        <f>IF('Indicator Date hidden'!AH53="x","x",$AG$2-'Indicator Date hidden'!AH53)</f>
        <v>0</v>
      </c>
      <c r="AH52" s="25">
        <f>IF('Indicator Date hidden'!AI53="x","x",$AH$2-'Indicator Date hidden'!AI53)</f>
        <v>0</v>
      </c>
      <c r="AI52" s="25">
        <f>IF('Indicator Date hidden'!AJ53="x","x",$AI$2-'Indicator Date hidden'!AJ53)</f>
        <v>0</v>
      </c>
      <c r="AJ52" s="25" t="str">
        <f>IF('Indicator Date hidden'!AK53="x","x",$AJ$2-'Indicator Date hidden'!AK53)</f>
        <v>x</v>
      </c>
      <c r="AK52" s="25">
        <f>IF('Indicator Date hidden'!AL53="x","x",$AK$2-'Indicator Date hidden'!AL53)</f>
        <v>1</v>
      </c>
      <c r="AL52" s="25">
        <f>IF('Indicator Date hidden'!AM53="x","x",$AL$2-'Indicator Date hidden'!AM53)</f>
        <v>0</v>
      </c>
      <c r="AM52" s="25">
        <f>IF('Indicator Date hidden'!AN53="x","x",$AM$2-'Indicator Date hidden'!AN53)</f>
        <v>0</v>
      </c>
      <c r="AN52" s="25">
        <f>IF('Indicator Date hidden'!AO53="x","x",$AN$2-'Indicator Date hidden'!AO53)</f>
        <v>0</v>
      </c>
      <c r="AO52" s="25">
        <f>IF('Indicator Date hidden'!AP53="x","x",$AO$2-'Indicator Date hidden'!AP53)</f>
        <v>0</v>
      </c>
      <c r="AP52" s="25">
        <f>IF('Indicator Date hidden'!AQ53="x","x",$AP$2-'Indicator Date hidden'!AQ53)</f>
        <v>0</v>
      </c>
      <c r="AQ52" s="25">
        <f>IF('Indicator Date hidden'!AR53="x","x",$AQ$2-'Indicator Date hidden'!AR53)</f>
        <v>0</v>
      </c>
      <c r="AR52" s="25">
        <f>IF('Indicator Date hidden'!AS53="x","x",$AR$2-'Indicator Date hidden'!AS53)</f>
        <v>0</v>
      </c>
      <c r="AS52" s="25">
        <f>IF('Indicator Date hidden'!AT53="x","x",$AS$2-'Indicator Date hidden'!AT53)</f>
        <v>0</v>
      </c>
      <c r="AT52" s="25">
        <f>IF('Indicator Date hidden'!AU53="x","x",$AT$2-'Indicator Date hidden'!AU53)</f>
        <v>0</v>
      </c>
      <c r="AU52" s="25">
        <f>IF('Indicator Date hidden'!AV53="x","x",$AU$2-'Indicator Date hidden'!AV53)</f>
        <v>1</v>
      </c>
      <c r="AV52" s="25">
        <f>IF('Indicator Date hidden'!AW53="x","x",$AV$2-'Indicator Date hidden'!AW53)</f>
        <v>0</v>
      </c>
      <c r="AW52" s="25">
        <f>IF('Indicator Date hidden'!AX53="x","x",$AW$2-'Indicator Date hidden'!AX53)</f>
        <v>0</v>
      </c>
      <c r="AX52" s="25">
        <f>IF('Indicator Date hidden'!AY53="x","x",$AX$2-'Indicator Date hidden'!AY53)</f>
        <v>0</v>
      </c>
      <c r="AY52" s="25">
        <f>IF('Indicator Date hidden'!AZ53="x","x",$AY$2-'Indicator Date hidden'!AZ53)</f>
        <v>0</v>
      </c>
      <c r="AZ52" s="25">
        <f>IF('Indicator Date hidden'!BA53="x","x",$AZ$2-'Indicator Date hidden'!BA53)</f>
        <v>0</v>
      </c>
      <c r="BA52">
        <f t="shared" si="5"/>
        <v>7</v>
      </c>
      <c r="BB52" s="26">
        <f t="shared" si="6"/>
        <v>0.14000000000000001</v>
      </c>
      <c r="BC52">
        <f t="shared" si="7"/>
        <v>4</v>
      </c>
      <c r="BD52" s="26">
        <f t="shared" si="8"/>
        <v>0.52952809179494909</v>
      </c>
      <c r="BE52" s="28">
        <f t="shared" si="9"/>
        <v>0</v>
      </c>
    </row>
    <row r="53" spans="1:57" x14ac:dyDescent="0.35">
      <c r="A53" t="s">
        <v>10177</v>
      </c>
      <c r="B53" s="25">
        <f>IF('Indicator Date hidden'!C54="x","x",$B$2-'Indicator Date hidden'!C54)</f>
        <v>0</v>
      </c>
      <c r="C53" s="25">
        <f>IF('Indicator Date hidden'!D54="x","x",$C$2-'Indicator Date hidden'!D54)</f>
        <v>0</v>
      </c>
      <c r="D53" s="25">
        <f>IF('Indicator Date hidden'!E54="x","x",$D$2-'Indicator Date hidden'!E54)</f>
        <v>0</v>
      </c>
      <c r="E53" s="25">
        <f>IF('Indicator Date hidden'!F54="x","x",$E$2-'Indicator Date hidden'!F54)</f>
        <v>0</v>
      </c>
      <c r="F53" s="25">
        <f>IF('Indicator Date hidden'!G54="x","x",$F$2-'Indicator Date hidden'!G54)</f>
        <v>0</v>
      </c>
      <c r="G53" s="25">
        <f>IF('Indicator Date hidden'!H54="x","x",$G$2-'Indicator Date hidden'!H54)</f>
        <v>0</v>
      </c>
      <c r="H53" s="25">
        <f>IF('Indicator Date hidden'!I54="x","x",$H$2-'Indicator Date hidden'!I54)</f>
        <v>0</v>
      </c>
      <c r="I53" s="25">
        <f>IF('Indicator Date hidden'!J54="x","x",$I$2-'Indicator Date hidden'!J54)</f>
        <v>0</v>
      </c>
      <c r="J53" s="25">
        <f>IF('Indicator Date hidden'!K54="x","x",$J$2-'Indicator Date hidden'!K54)</f>
        <v>0</v>
      </c>
      <c r="K53" s="25">
        <f>IF('Indicator Date hidden'!L54="x","x",$K$2-'Indicator Date hidden'!L54)</f>
        <v>0</v>
      </c>
      <c r="L53" s="25">
        <f>IF('Indicator Date hidden'!M54="x","x",$L$2-'Indicator Date hidden'!M54)</f>
        <v>0</v>
      </c>
      <c r="M53" s="25">
        <f>IF('Indicator Date hidden'!N54="x","x",$M$2-'Indicator Date hidden'!N54)</f>
        <v>0</v>
      </c>
      <c r="N53" s="25">
        <f>IF('Indicator Date hidden'!O54="x","x",$N$2-'Indicator Date hidden'!O54)</f>
        <v>0</v>
      </c>
      <c r="O53" s="25">
        <f>IF('Indicator Date hidden'!P54="x","x",$O$2-'Indicator Date hidden'!P54)</f>
        <v>0</v>
      </c>
      <c r="P53" s="25">
        <f>IF('Indicator Date hidden'!Q54="x","x",$P$2-'Indicator Date hidden'!Q54)</f>
        <v>0</v>
      </c>
      <c r="Q53" s="25">
        <f>IF('Indicator Date hidden'!R54="x","x",$Q$2-'Indicator Date hidden'!R54)</f>
        <v>0</v>
      </c>
      <c r="R53" s="25">
        <f>IF('Indicator Date hidden'!S54="x","x",$R$2-'Indicator Date hidden'!S54)</f>
        <v>0</v>
      </c>
      <c r="S53" s="25">
        <f>IF('Indicator Date hidden'!T54="x","x",$S$2-'Indicator Date hidden'!T54)</f>
        <v>0</v>
      </c>
      <c r="T53" s="25">
        <f>IF('Indicator Date hidden'!U54="x","x",$T$2-'Indicator Date hidden'!U54)</f>
        <v>0</v>
      </c>
      <c r="U53" s="25">
        <f>IF('Indicator Date hidden'!V54="x","x",$U$2-'Indicator Date hidden'!V54)</f>
        <v>0</v>
      </c>
      <c r="V53" s="25">
        <f>IF('Indicator Date hidden'!W54="x","x",$V$2-'Indicator Date hidden'!W54)</f>
        <v>0</v>
      </c>
      <c r="W53" s="25">
        <f>IF('Indicator Date hidden'!X54="x","x",$W$2-'Indicator Date hidden'!X54)</f>
        <v>0</v>
      </c>
      <c r="X53" s="25">
        <f>IF('Indicator Date hidden'!Y54="x","x",$X$2-'Indicator Date hidden'!Y54)</f>
        <v>4</v>
      </c>
      <c r="Y53" s="25">
        <f>IF('Indicator Date hidden'!Z54="x","x",$Y$2-'Indicator Date hidden'!Z54)</f>
        <v>0</v>
      </c>
      <c r="Z53" s="25">
        <f>IF('Indicator Date hidden'!AA54="x","x",$Z$2-'Indicator Date hidden'!AA54)</f>
        <v>0</v>
      </c>
      <c r="AA53" s="25">
        <f>IF('Indicator Date hidden'!AB54="x","x",$AA$2-'Indicator Date hidden'!AB54)</f>
        <v>0</v>
      </c>
      <c r="AB53" s="25">
        <f>IF('Indicator Date hidden'!AC54="x","x",$AB$2-'Indicator Date hidden'!AC54)</f>
        <v>0</v>
      </c>
      <c r="AC53" s="25">
        <f>IF('Indicator Date hidden'!AD54="x","x",$AC$2-'Indicator Date hidden'!AD54)</f>
        <v>0</v>
      </c>
      <c r="AD53" s="25" t="str">
        <f>IF('Indicator Date hidden'!AE54="x","x",$AD$2-'Indicator Date hidden'!AE54)</f>
        <v>x</v>
      </c>
      <c r="AE53" s="25">
        <f>IF('Indicator Date hidden'!AF54="x","x",$AE$2-'Indicator Date hidden'!AF54)</f>
        <v>0</v>
      </c>
      <c r="AF53" s="25">
        <f>IF('Indicator Date hidden'!AG54="x","x",$AF$2-'Indicator Date hidden'!AG54)</f>
        <v>5</v>
      </c>
      <c r="AG53" s="25">
        <f>IF('Indicator Date hidden'!AH54="x","x",$AG$2-'Indicator Date hidden'!AH54)</f>
        <v>0</v>
      </c>
      <c r="AH53" s="25">
        <f>IF('Indicator Date hidden'!AI54="x","x",$AH$2-'Indicator Date hidden'!AI54)</f>
        <v>0</v>
      </c>
      <c r="AI53" s="25">
        <f>IF('Indicator Date hidden'!AJ54="x","x",$AI$2-'Indicator Date hidden'!AJ54)</f>
        <v>0</v>
      </c>
      <c r="AJ53" s="25">
        <f>IF('Indicator Date hidden'!AK54="x","x",$AJ$2-'Indicator Date hidden'!AK54)</f>
        <v>1</v>
      </c>
      <c r="AK53" s="25">
        <f>IF('Indicator Date hidden'!AL54="x","x",$AK$2-'Indicator Date hidden'!AL54)</f>
        <v>0</v>
      </c>
      <c r="AL53" s="25">
        <f>IF('Indicator Date hidden'!AM54="x","x",$AL$2-'Indicator Date hidden'!AM54)</f>
        <v>0</v>
      </c>
      <c r="AM53" s="25">
        <f>IF('Indicator Date hidden'!AN54="x","x",$AM$2-'Indicator Date hidden'!AN54)</f>
        <v>0</v>
      </c>
      <c r="AN53" s="25">
        <f>IF('Indicator Date hidden'!AO54="x","x",$AN$2-'Indicator Date hidden'!AO54)</f>
        <v>0</v>
      </c>
      <c r="AO53" s="25">
        <f>IF('Indicator Date hidden'!AP54="x","x",$AO$2-'Indicator Date hidden'!AP54)</f>
        <v>0</v>
      </c>
      <c r="AP53" s="25">
        <f>IF('Indicator Date hidden'!AQ54="x","x",$AP$2-'Indicator Date hidden'!AQ54)</f>
        <v>0</v>
      </c>
      <c r="AQ53" s="25">
        <f>IF('Indicator Date hidden'!AR54="x","x",$AQ$2-'Indicator Date hidden'!AR54)</f>
        <v>0</v>
      </c>
      <c r="AR53" s="25">
        <f>IF('Indicator Date hidden'!AS54="x","x",$AR$2-'Indicator Date hidden'!AS54)</f>
        <v>0</v>
      </c>
      <c r="AS53" s="25">
        <f>IF('Indicator Date hidden'!AT54="x","x",$AS$2-'Indicator Date hidden'!AT54)</f>
        <v>0</v>
      </c>
      <c r="AT53" s="25">
        <f>IF('Indicator Date hidden'!AU54="x","x",$AT$2-'Indicator Date hidden'!AU54)</f>
        <v>0</v>
      </c>
      <c r="AU53" s="25">
        <f>IF('Indicator Date hidden'!AV54="x","x",$AU$2-'Indicator Date hidden'!AV54)</f>
        <v>1</v>
      </c>
      <c r="AV53" s="25">
        <f>IF('Indicator Date hidden'!AW54="x","x",$AV$2-'Indicator Date hidden'!AW54)</f>
        <v>0</v>
      </c>
      <c r="AW53" s="25">
        <f>IF('Indicator Date hidden'!AX54="x","x",$AW$2-'Indicator Date hidden'!AX54)</f>
        <v>0</v>
      </c>
      <c r="AX53" s="25">
        <f>IF('Indicator Date hidden'!AY54="x","x",$AX$2-'Indicator Date hidden'!AY54)</f>
        <v>0</v>
      </c>
      <c r="AY53" s="25">
        <f>IF('Indicator Date hidden'!AZ54="x","x",$AY$2-'Indicator Date hidden'!AZ54)</f>
        <v>0</v>
      </c>
      <c r="AZ53" s="25">
        <f>IF('Indicator Date hidden'!BA54="x","x",$AZ$2-'Indicator Date hidden'!BA54)</f>
        <v>0</v>
      </c>
      <c r="BA53">
        <f t="shared" si="5"/>
        <v>11</v>
      </c>
      <c r="BB53" s="26">
        <f t="shared" si="6"/>
        <v>0.22</v>
      </c>
      <c r="BC53">
        <f t="shared" si="7"/>
        <v>4</v>
      </c>
      <c r="BD53" s="26">
        <f t="shared" si="8"/>
        <v>0.90088845036441667</v>
      </c>
      <c r="BE53" s="28">
        <f t="shared" si="9"/>
        <v>0</v>
      </c>
    </row>
    <row r="54" spans="1:57" x14ac:dyDescent="0.35">
      <c r="A54" t="s">
        <v>10357</v>
      </c>
      <c r="B54" s="25">
        <f>IF('Indicator Date hidden'!C55="x","x",$B$2-'Indicator Date hidden'!C55)</f>
        <v>0</v>
      </c>
      <c r="C54" s="25">
        <f>IF('Indicator Date hidden'!D55="x","x",$C$2-'Indicator Date hidden'!D55)</f>
        <v>0</v>
      </c>
      <c r="D54" s="25">
        <f>IF('Indicator Date hidden'!E55="x","x",$D$2-'Indicator Date hidden'!E55)</f>
        <v>0</v>
      </c>
      <c r="E54" s="25">
        <f>IF('Indicator Date hidden'!F55="x","x",$E$2-'Indicator Date hidden'!F55)</f>
        <v>0</v>
      </c>
      <c r="F54" s="25">
        <f>IF('Indicator Date hidden'!G55="x","x",$F$2-'Indicator Date hidden'!G55)</f>
        <v>0</v>
      </c>
      <c r="G54" s="25">
        <f>IF('Indicator Date hidden'!H55="x","x",$G$2-'Indicator Date hidden'!H55)</f>
        <v>0</v>
      </c>
      <c r="H54" s="25">
        <f>IF('Indicator Date hidden'!I55="x","x",$H$2-'Indicator Date hidden'!I55)</f>
        <v>0</v>
      </c>
      <c r="I54" s="25">
        <f>IF('Indicator Date hidden'!J55="x","x",$I$2-'Indicator Date hidden'!J55)</f>
        <v>0</v>
      </c>
      <c r="J54" s="25">
        <f>IF('Indicator Date hidden'!K55="x","x",$J$2-'Indicator Date hidden'!K55)</f>
        <v>0</v>
      </c>
      <c r="K54" s="25">
        <f>IF('Indicator Date hidden'!L55="x","x",$K$2-'Indicator Date hidden'!L55)</f>
        <v>0</v>
      </c>
      <c r="L54" s="25">
        <f>IF('Indicator Date hidden'!M55="x","x",$L$2-'Indicator Date hidden'!M55)</f>
        <v>0</v>
      </c>
      <c r="M54" s="25">
        <f>IF('Indicator Date hidden'!N55="x","x",$M$2-'Indicator Date hidden'!N55)</f>
        <v>0</v>
      </c>
      <c r="N54" s="25">
        <f>IF('Indicator Date hidden'!O55="x","x",$N$2-'Indicator Date hidden'!O55)</f>
        <v>0</v>
      </c>
      <c r="O54" s="25">
        <f>IF('Indicator Date hidden'!P55="x","x",$O$2-'Indicator Date hidden'!P55)</f>
        <v>0</v>
      </c>
      <c r="P54" s="25">
        <f>IF('Indicator Date hidden'!Q55="x","x",$P$2-'Indicator Date hidden'!Q55)</f>
        <v>0</v>
      </c>
      <c r="Q54" s="25" t="str">
        <f>IF('Indicator Date hidden'!R55="x","x",$Q$2-'Indicator Date hidden'!R55)</f>
        <v>x</v>
      </c>
      <c r="R54" s="25">
        <f>IF('Indicator Date hidden'!S55="x","x",$R$2-'Indicator Date hidden'!S55)</f>
        <v>0</v>
      </c>
      <c r="S54" s="25">
        <f>IF('Indicator Date hidden'!T55="x","x",$S$2-'Indicator Date hidden'!T55)</f>
        <v>0</v>
      </c>
      <c r="T54" s="25">
        <f>IF('Indicator Date hidden'!U55="x","x",$T$2-'Indicator Date hidden'!U55)</f>
        <v>0</v>
      </c>
      <c r="U54" s="25">
        <f>IF('Indicator Date hidden'!V55="x","x",$U$2-'Indicator Date hidden'!V55)</f>
        <v>0</v>
      </c>
      <c r="V54" s="25">
        <f>IF('Indicator Date hidden'!W55="x","x",$V$2-'Indicator Date hidden'!W55)</f>
        <v>0</v>
      </c>
      <c r="W54" s="25">
        <f>IF('Indicator Date hidden'!X55="x","x",$W$2-'Indicator Date hidden'!X55)</f>
        <v>6</v>
      </c>
      <c r="X54" s="25">
        <f>IF('Indicator Date hidden'!Y55="x","x",$X$2-'Indicator Date hidden'!Y55)</f>
        <v>4</v>
      </c>
      <c r="Y54" s="25">
        <f>IF('Indicator Date hidden'!Z55="x","x",$Y$2-'Indicator Date hidden'!Z55)</f>
        <v>0</v>
      </c>
      <c r="Z54" s="25">
        <f>IF('Indicator Date hidden'!AA55="x","x",$Z$2-'Indicator Date hidden'!AA55)</f>
        <v>0</v>
      </c>
      <c r="AA54" s="25">
        <f>IF('Indicator Date hidden'!AB55="x","x",$AA$2-'Indicator Date hidden'!AB55)</f>
        <v>0</v>
      </c>
      <c r="AB54" s="25">
        <f>IF('Indicator Date hidden'!AC55="x","x",$AB$2-'Indicator Date hidden'!AC55)</f>
        <v>0</v>
      </c>
      <c r="AC54" s="25">
        <f>IF('Indicator Date hidden'!AD55="x","x",$AC$2-'Indicator Date hidden'!AD55)</f>
        <v>0</v>
      </c>
      <c r="AD54" s="25">
        <f>IF('Indicator Date hidden'!AE55="x","x",$AD$2-'Indicator Date hidden'!AE55)</f>
        <v>0</v>
      </c>
      <c r="AE54" s="25">
        <f>IF('Indicator Date hidden'!AF55="x","x",$AE$2-'Indicator Date hidden'!AF55)</f>
        <v>0</v>
      </c>
      <c r="AF54" s="25">
        <f>IF('Indicator Date hidden'!AG55="x","x",$AF$2-'Indicator Date hidden'!AG55)</f>
        <v>0</v>
      </c>
      <c r="AG54" s="25">
        <f>IF('Indicator Date hidden'!AH55="x","x",$AG$2-'Indicator Date hidden'!AH55)</f>
        <v>0</v>
      </c>
      <c r="AH54" s="25">
        <f>IF('Indicator Date hidden'!AI55="x","x",$AH$2-'Indicator Date hidden'!AI55)</f>
        <v>0</v>
      </c>
      <c r="AI54" s="25">
        <f>IF('Indicator Date hidden'!AJ55="x","x",$AI$2-'Indicator Date hidden'!AJ55)</f>
        <v>0</v>
      </c>
      <c r="AJ54" s="25">
        <f>IF('Indicator Date hidden'!AK55="x","x",$AJ$2-'Indicator Date hidden'!AK55)</f>
        <v>1</v>
      </c>
      <c r="AK54" s="25">
        <f>IF('Indicator Date hidden'!AL55="x","x",$AK$2-'Indicator Date hidden'!AL55)</f>
        <v>1</v>
      </c>
      <c r="AL54" s="25">
        <f>IF('Indicator Date hidden'!AM55="x","x",$AL$2-'Indicator Date hidden'!AM55)</f>
        <v>0</v>
      </c>
      <c r="AM54" s="25">
        <f>IF('Indicator Date hidden'!AN55="x","x",$AM$2-'Indicator Date hidden'!AN55)</f>
        <v>0</v>
      </c>
      <c r="AN54" s="25">
        <f>IF('Indicator Date hidden'!AO55="x","x",$AN$2-'Indicator Date hidden'!AO55)</f>
        <v>0</v>
      </c>
      <c r="AO54" s="25">
        <f>IF('Indicator Date hidden'!AP55="x","x",$AO$2-'Indicator Date hidden'!AP55)</f>
        <v>0</v>
      </c>
      <c r="AP54" s="25">
        <f>IF('Indicator Date hidden'!AQ55="x","x",$AP$2-'Indicator Date hidden'!AQ55)</f>
        <v>0</v>
      </c>
      <c r="AQ54" s="25">
        <f>IF('Indicator Date hidden'!AR55="x","x",$AQ$2-'Indicator Date hidden'!AR55)</f>
        <v>6</v>
      </c>
      <c r="AR54" s="25">
        <f>IF('Indicator Date hidden'!AS55="x","x",$AR$2-'Indicator Date hidden'!AS55)</f>
        <v>0</v>
      </c>
      <c r="AS54" s="25">
        <f>IF('Indicator Date hidden'!AT55="x","x",$AS$2-'Indicator Date hidden'!AT55)</f>
        <v>0</v>
      </c>
      <c r="AT54" s="25">
        <f>IF('Indicator Date hidden'!AU55="x","x",$AT$2-'Indicator Date hidden'!AU55)</f>
        <v>0</v>
      </c>
      <c r="AU54" s="25">
        <f>IF('Indicator Date hidden'!AV55="x","x",$AU$2-'Indicator Date hidden'!AV55)</f>
        <v>1</v>
      </c>
      <c r="AV54" s="25">
        <f>IF('Indicator Date hidden'!AW55="x","x",$AV$2-'Indicator Date hidden'!AW55)</f>
        <v>0</v>
      </c>
      <c r="AW54" s="25">
        <f>IF('Indicator Date hidden'!AX55="x","x",$AW$2-'Indicator Date hidden'!AX55)</f>
        <v>0</v>
      </c>
      <c r="AX54" s="25">
        <f>IF('Indicator Date hidden'!AY55="x","x",$AX$2-'Indicator Date hidden'!AY55)</f>
        <v>0</v>
      </c>
      <c r="AY54" s="25">
        <f>IF('Indicator Date hidden'!AZ55="x","x",$AY$2-'Indicator Date hidden'!AZ55)</f>
        <v>0</v>
      </c>
      <c r="AZ54" s="25">
        <f>IF('Indicator Date hidden'!BA55="x","x",$AZ$2-'Indicator Date hidden'!BA55)</f>
        <v>0</v>
      </c>
      <c r="BA54">
        <f t="shared" si="5"/>
        <v>19</v>
      </c>
      <c r="BB54" s="26">
        <f t="shared" si="6"/>
        <v>0.38</v>
      </c>
      <c r="BC54">
        <f t="shared" si="7"/>
        <v>6</v>
      </c>
      <c r="BD54" s="26">
        <f t="shared" si="8"/>
        <v>1.2944496900227525</v>
      </c>
      <c r="BE54" s="28">
        <f t="shared" si="9"/>
        <v>0</v>
      </c>
    </row>
    <row r="55" spans="1:57" x14ac:dyDescent="0.35">
      <c r="A55" t="s">
        <v>10207</v>
      </c>
      <c r="B55" s="25">
        <f>IF('Indicator Date hidden'!C56="x","x",$B$2-'Indicator Date hidden'!C56)</f>
        <v>0</v>
      </c>
      <c r="C55" s="25">
        <f>IF('Indicator Date hidden'!D56="x","x",$C$2-'Indicator Date hidden'!D56)</f>
        <v>0</v>
      </c>
      <c r="D55" s="25">
        <f>IF('Indicator Date hidden'!E56="x","x",$D$2-'Indicator Date hidden'!E56)</f>
        <v>0</v>
      </c>
      <c r="E55" s="25">
        <f>IF('Indicator Date hidden'!F56="x","x",$E$2-'Indicator Date hidden'!F56)</f>
        <v>0</v>
      </c>
      <c r="F55" s="25">
        <f>IF('Indicator Date hidden'!G56="x","x",$F$2-'Indicator Date hidden'!G56)</f>
        <v>0</v>
      </c>
      <c r="G55" s="25">
        <f>IF('Indicator Date hidden'!H56="x","x",$G$2-'Indicator Date hidden'!H56)</f>
        <v>0</v>
      </c>
      <c r="H55" s="25">
        <f>IF('Indicator Date hidden'!I56="x","x",$H$2-'Indicator Date hidden'!I56)</f>
        <v>0</v>
      </c>
      <c r="I55" s="25">
        <f>IF('Indicator Date hidden'!J56="x","x",$I$2-'Indicator Date hidden'!J56)</f>
        <v>0</v>
      </c>
      <c r="J55" s="25">
        <f>IF('Indicator Date hidden'!K56="x","x",$J$2-'Indicator Date hidden'!K56)</f>
        <v>0</v>
      </c>
      <c r="K55" s="25">
        <f>IF('Indicator Date hidden'!L56="x","x",$K$2-'Indicator Date hidden'!L56)</f>
        <v>0</v>
      </c>
      <c r="L55" s="25">
        <f>IF('Indicator Date hidden'!M56="x","x",$L$2-'Indicator Date hidden'!M56)</f>
        <v>0</v>
      </c>
      <c r="M55" s="25">
        <f>IF('Indicator Date hidden'!N56="x","x",$M$2-'Indicator Date hidden'!N56)</f>
        <v>0</v>
      </c>
      <c r="N55" s="25">
        <f>IF('Indicator Date hidden'!O56="x","x",$N$2-'Indicator Date hidden'!O56)</f>
        <v>0</v>
      </c>
      <c r="O55" s="25">
        <f>IF('Indicator Date hidden'!P56="x","x",$O$2-'Indicator Date hidden'!P56)</f>
        <v>0</v>
      </c>
      <c r="P55" s="25">
        <f>IF('Indicator Date hidden'!Q56="x","x",$P$2-'Indicator Date hidden'!Q56)</f>
        <v>0</v>
      </c>
      <c r="Q55" s="25" t="str">
        <f>IF('Indicator Date hidden'!R56="x","x",$Q$2-'Indicator Date hidden'!R56)</f>
        <v>x</v>
      </c>
      <c r="R55" s="25">
        <f>IF('Indicator Date hidden'!S56="x","x",$R$2-'Indicator Date hidden'!S56)</f>
        <v>0</v>
      </c>
      <c r="S55" s="25">
        <f>IF('Indicator Date hidden'!T56="x","x",$S$2-'Indicator Date hidden'!T56)</f>
        <v>0</v>
      </c>
      <c r="T55" s="25">
        <f>IF('Indicator Date hidden'!U56="x","x",$T$2-'Indicator Date hidden'!U56)</f>
        <v>0</v>
      </c>
      <c r="U55" s="25">
        <f>IF('Indicator Date hidden'!V56="x","x",$U$2-'Indicator Date hidden'!V56)</f>
        <v>0</v>
      </c>
      <c r="V55" s="25">
        <f>IF('Indicator Date hidden'!W56="x","x",$V$2-'Indicator Date hidden'!W56)</f>
        <v>0</v>
      </c>
      <c r="W55" s="25">
        <f>IF('Indicator Date hidden'!X56="x","x",$W$2-'Indicator Date hidden'!X56)</f>
        <v>4</v>
      </c>
      <c r="X55" s="25" t="str">
        <f>IF('Indicator Date hidden'!Y56="x","x",$X$2-'Indicator Date hidden'!Y56)</f>
        <v>x</v>
      </c>
      <c r="Y55" s="25">
        <f>IF('Indicator Date hidden'!Z56="x","x",$Y$2-'Indicator Date hidden'!Z56)</f>
        <v>0</v>
      </c>
      <c r="Z55" s="25">
        <f>IF('Indicator Date hidden'!AA56="x","x",$Z$2-'Indicator Date hidden'!AA56)</f>
        <v>0</v>
      </c>
      <c r="AA55" s="25">
        <f>IF('Indicator Date hidden'!AB56="x","x",$AA$2-'Indicator Date hidden'!AB56)</f>
        <v>0</v>
      </c>
      <c r="AB55" s="25">
        <f>IF('Indicator Date hidden'!AC56="x","x",$AB$2-'Indicator Date hidden'!AC56)</f>
        <v>0</v>
      </c>
      <c r="AC55" s="25">
        <f>IF('Indicator Date hidden'!AD56="x","x",$AC$2-'Indicator Date hidden'!AD56)</f>
        <v>0</v>
      </c>
      <c r="AD55" s="25">
        <f>IF('Indicator Date hidden'!AE56="x","x",$AD$2-'Indicator Date hidden'!AE56)</f>
        <v>0</v>
      </c>
      <c r="AE55" s="25" t="str">
        <f>IF('Indicator Date hidden'!AF56="x","x",$AE$2-'Indicator Date hidden'!AF56)</f>
        <v>x</v>
      </c>
      <c r="AF55" s="25" t="str">
        <f>IF('Indicator Date hidden'!AG56="x","x",$AF$2-'Indicator Date hidden'!AG56)</f>
        <v>x</v>
      </c>
      <c r="AG55" s="25">
        <f>IF('Indicator Date hidden'!AH56="x","x",$AG$2-'Indicator Date hidden'!AH56)</f>
        <v>0</v>
      </c>
      <c r="AH55" s="25">
        <f>IF('Indicator Date hidden'!AI56="x","x",$AH$2-'Indicator Date hidden'!AI56)</f>
        <v>0</v>
      </c>
      <c r="AI55" s="25">
        <f>IF('Indicator Date hidden'!AJ56="x","x",$AI$2-'Indicator Date hidden'!AJ56)</f>
        <v>0</v>
      </c>
      <c r="AJ55" s="25" t="str">
        <f>IF('Indicator Date hidden'!AK56="x","x",$AJ$2-'Indicator Date hidden'!AK56)</f>
        <v>x</v>
      </c>
      <c r="AK55" s="25">
        <f>IF('Indicator Date hidden'!AL56="x","x",$AK$2-'Indicator Date hidden'!AL56)</f>
        <v>1</v>
      </c>
      <c r="AL55" s="25">
        <f>IF('Indicator Date hidden'!AM56="x","x",$AL$2-'Indicator Date hidden'!AM56)</f>
        <v>0</v>
      </c>
      <c r="AM55" s="25">
        <f>IF('Indicator Date hidden'!AN56="x","x",$AM$2-'Indicator Date hidden'!AN56)</f>
        <v>0</v>
      </c>
      <c r="AN55" s="25">
        <f>IF('Indicator Date hidden'!AO56="x","x",$AN$2-'Indicator Date hidden'!AO56)</f>
        <v>0</v>
      </c>
      <c r="AO55" s="25" t="str">
        <f>IF('Indicator Date hidden'!AP56="x","x",$AO$2-'Indicator Date hidden'!AP56)</f>
        <v>x</v>
      </c>
      <c r="AP55" s="25" t="str">
        <f>IF('Indicator Date hidden'!AQ56="x","x",$AP$2-'Indicator Date hidden'!AQ56)</f>
        <v>x</v>
      </c>
      <c r="AQ55" s="25" t="str">
        <f>IF('Indicator Date hidden'!AR56="x","x",$AQ$2-'Indicator Date hidden'!AR56)</f>
        <v>x</v>
      </c>
      <c r="AR55" s="25">
        <f>IF('Indicator Date hidden'!AS56="x","x",$AR$2-'Indicator Date hidden'!AS56)</f>
        <v>0</v>
      </c>
      <c r="AS55" s="25">
        <f>IF('Indicator Date hidden'!AT56="x","x",$AS$2-'Indicator Date hidden'!AT56)</f>
        <v>2</v>
      </c>
      <c r="AT55" s="25">
        <f>IF('Indicator Date hidden'!AU56="x","x",$AT$2-'Indicator Date hidden'!AU56)</f>
        <v>0</v>
      </c>
      <c r="AU55" s="25">
        <f>IF('Indicator Date hidden'!AV56="x","x",$AU$2-'Indicator Date hidden'!AV56)</f>
        <v>1</v>
      </c>
      <c r="AV55" s="25">
        <f>IF('Indicator Date hidden'!AW56="x","x",$AV$2-'Indicator Date hidden'!AW56)</f>
        <v>0</v>
      </c>
      <c r="AW55" s="25">
        <f>IF('Indicator Date hidden'!AX56="x","x",$AW$2-'Indicator Date hidden'!AX56)</f>
        <v>0</v>
      </c>
      <c r="AX55" s="25">
        <f>IF('Indicator Date hidden'!AY56="x","x",$AX$2-'Indicator Date hidden'!AY56)</f>
        <v>0</v>
      </c>
      <c r="AY55" s="25">
        <f>IF('Indicator Date hidden'!AZ56="x","x",$AY$2-'Indicator Date hidden'!AZ56)</f>
        <v>0</v>
      </c>
      <c r="AZ55" s="25">
        <f>IF('Indicator Date hidden'!BA56="x","x",$AZ$2-'Indicator Date hidden'!BA56)</f>
        <v>0</v>
      </c>
      <c r="BA55">
        <f t="shared" si="5"/>
        <v>8</v>
      </c>
      <c r="BB55" s="26">
        <f t="shared" si="6"/>
        <v>0.18604651162790697</v>
      </c>
      <c r="BC55">
        <f t="shared" si="7"/>
        <v>4</v>
      </c>
      <c r="BD55" s="26">
        <f t="shared" si="8"/>
        <v>0.69066243743802314</v>
      </c>
      <c r="BE55" s="28">
        <f t="shared" si="9"/>
        <v>0</v>
      </c>
    </row>
    <row r="56" spans="1:57" x14ac:dyDescent="0.35">
      <c r="A56" t="s">
        <v>10178</v>
      </c>
      <c r="B56" s="25">
        <f>IF('Indicator Date hidden'!C57="x","x",$B$2-'Indicator Date hidden'!C57)</f>
        <v>0</v>
      </c>
      <c r="C56" s="25">
        <f>IF('Indicator Date hidden'!D57="x","x",$C$2-'Indicator Date hidden'!D57)</f>
        <v>0</v>
      </c>
      <c r="D56" s="25">
        <f>IF('Indicator Date hidden'!E57="x","x",$D$2-'Indicator Date hidden'!E57)</f>
        <v>0</v>
      </c>
      <c r="E56" s="25">
        <f>IF('Indicator Date hidden'!F57="x","x",$E$2-'Indicator Date hidden'!F57)</f>
        <v>0</v>
      </c>
      <c r="F56" s="25">
        <f>IF('Indicator Date hidden'!G57="x","x",$F$2-'Indicator Date hidden'!G57)</f>
        <v>0</v>
      </c>
      <c r="G56" s="25">
        <f>IF('Indicator Date hidden'!H57="x","x",$G$2-'Indicator Date hidden'!H57)</f>
        <v>0</v>
      </c>
      <c r="H56" s="25">
        <f>IF('Indicator Date hidden'!I57="x","x",$H$2-'Indicator Date hidden'!I57)</f>
        <v>0</v>
      </c>
      <c r="I56" s="25">
        <f>IF('Indicator Date hidden'!J57="x","x",$I$2-'Indicator Date hidden'!J57)</f>
        <v>0</v>
      </c>
      <c r="J56" s="25">
        <f>IF('Indicator Date hidden'!K57="x","x",$J$2-'Indicator Date hidden'!K57)</f>
        <v>0</v>
      </c>
      <c r="K56" s="25">
        <f>IF('Indicator Date hidden'!L57="x","x",$K$2-'Indicator Date hidden'!L57)</f>
        <v>0</v>
      </c>
      <c r="L56" s="25">
        <f>IF('Indicator Date hidden'!M57="x","x",$L$2-'Indicator Date hidden'!M57)</f>
        <v>0</v>
      </c>
      <c r="M56" s="25">
        <f>IF('Indicator Date hidden'!N57="x","x",$M$2-'Indicator Date hidden'!N57)</f>
        <v>0</v>
      </c>
      <c r="N56" s="25">
        <f>IF('Indicator Date hidden'!O57="x","x",$N$2-'Indicator Date hidden'!O57)</f>
        <v>0</v>
      </c>
      <c r="O56" s="25">
        <f>IF('Indicator Date hidden'!P57="x","x",$O$2-'Indicator Date hidden'!P57)</f>
        <v>0</v>
      </c>
      <c r="P56" s="25">
        <f>IF('Indicator Date hidden'!Q57="x","x",$P$2-'Indicator Date hidden'!Q57)</f>
        <v>0</v>
      </c>
      <c r="Q56" s="25" t="str">
        <f>IF('Indicator Date hidden'!R57="x","x",$Q$2-'Indicator Date hidden'!R57)</f>
        <v>x</v>
      </c>
      <c r="R56" s="25">
        <f>IF('Indicator Date hidden'!S57="x","x",$R$2-'Indicator Date hidden'!S57)</f>
        <v>0</v>
      </c>
      <c r="S56" s="25">
        <f>IF('Indicator Date hidden'!T57="x","x",$S$2-'Indicator Date hidden'!T57)</f>
        <v>0</v>
      </c>
      <c r="T56" s="25">
        <f>IF('Indicator Date hidden'!U57="x","x",$T$2-'Indicator Date hidden'!U57)</f>
        <v>0</v>
      </c>
      <c r="U56" s="25" t="str">
        <f>IF('Indicator Date hidden'!V57="x","x",$U$2-'Indicator Date hidden'!V57)</f>
        <v>x</v>
      </c>
      <c r="V56" s="25">
        <f>IF('Indicator Date hidden'!W57="x","x",$V$2-'Indicator Date hidden'!W57)</f>
        <v>0</v>
      </c>
      <c r="W56" s="25">
        <f>IF('Indicator Date hidden'!X57="x","x",$W$2-'Indicator Date hidden'!X57)</f>
        <v>4</v>
      </c>
      <c r="X56" s="25" t="str">
        <f>IF('Indicator Date hidden'!Y57="x","x",$X$2-'Indicator Date hidden'!Y57)</f>
        <v>x</v>
      </c>
      <c r="Y56" s="25">
        <f>IF('Indicator Date hidden'!Z57="x","x",$Y$2-'Indicator Date hidden'!Z57)</f>
        <v>0</v>
      </c>
      <c r="Z56" s="25">
        <f>IF('Indicator Date hidden'!AA57="x","x",$Z$2-'Indicator Date hidden'!AA57)</f>
        <v>0</v>
      </c>
      <c r="AA56" s="25">
        <f>IF('Indicator Date hidden'!AB57="x","x",$AA$2-'Indicator Date hidden'!AB57)</f>
        <v>0</v>
      </c>
      <c r="AB56" s="25">
        <f>IF('Indicator Date hidden'!AC57="x","x",$AB$2-'Indicator Date hidden'!AC57)</f>
        <v>0</v>
      </c>
      <c r="AC56" s="25">
        <f>IF('Indicator Date hidden'!AD57="x","x",$AC$2-'Indicator Date hidden'!AD57)</f>
        <v>0</v>
      </c>
      <c r="AD56" s="25">
        <f>IF('Indicator Date hidden'!AE57="x","x",$AD$2-'Indicator Date hidden'!AE57)</f>
        <v>0</v>
      </c>
      <c r="AE56" s="25" t="str">
        <f>IF('Indicator Date hidden'!AF57="x","x",$AE$2-'Indicator Date hidden'!AF57)</f>
        <v>x</v>
      </c>
      <c r="AF56" s="25" t="str">
        <f>IF('Indicator Date hidden'!AG57="x","x",$AF$2-'Indicator Date hidden'!AG57)</f>
        <v>x</v>
      </c>
      <c r="AG56" s="25">
        <f>IF('Indicator Date hidden'!AH57="x","x",$AG$2-'Indicator Date hidden'!AH57)</f>
        <v>0</v>
      </c>
      <c r="AH56" s="25">
        <f>IF('Indicator Date hidden'!AI57="x","x",$AH$2-'Indicator Date hidden'!AI57)</f>
        <v>0</v>
      </c>
      <c r="AI56" s="25">
        <f>IF('Indicator Date hidden'!AJ57="x","x",$AI$2-'Indicator Date hidden'!AJ57)</f>
        <v>0</v>
      </c>
      <c r="AJ56" s="25" t="str">
        <f>IF('Indicator Date hidden'!AK57="x","x",$AJ$2-'Indicator Date hidden'!AK57)</f>
        <v>x</v>
      </c>
      <c r="AK56" s="25">
        <f>IF('Indicator Date hidden'!AL57="x","x",$AK$2-'Indicator Date hidden'!AL57)</f>
        <v>1</v>
      </c>
      <c r="AL56" s="25">
        <f>IF('Indicator Date hidden'!AM57="x","x",$AL$2-'Indicator Date hidden'!AM57)</f>
        <v>0</v>
      </c>
      <c r="AM56" s="25">
        <f>IF('Indicator Date hidden'!AN57="x","x",$AM$2-'Indicator Date hidden'!AN57)</f>
        <v>0</v>
      </c>
      <c r="AN56" s="25">
        <f>IF('Indicator Date hidden'!AO57="x","x",$AN$2-'Indicator Date hidden'!AO57)</f>
        <v>0</v>
      </c>
      <c r="AO56" s="25" t="str">
        <f>IF('Indicator Date hidden'!AP57="x","x",$AO$2-'Indicator Date hidden'!AP57)</f>
        <v>x</v>
      </c>
      <c r="AP56" s="25" t="str">
        <f>IF('Indicator Date hidden'!AQ57="x","x",$AP$2-'Indicator Date hidden'!AQ57)</f>
        <v>x</v>
      </c>
      <c r="AQ56" s="25" t="str">
        <f>IF('Indicator Date hidden'!AR57="x","x",$AQ$2-'Indicator Date hidden'!AR57)</f>
        <v>x</v>
      </c>
      <c r="AR56" s="25">
        <f>IF('Indicator Date hidden'!AS57="x","x",$AR$2-'Indicator Date hidden'!AS57)</f>
        <v>0</v>
      </c>
      <c r="AS56" s="25">
        <f>IF('Indicator Date hidden'!AT57="x","x",$AS$2-'Indicator Date hidden'!AT57)</f>
        <v>0</v>
      </c>
      <c r="AT56" s="25">
        <f>IF('Indicator Date hidden'!AU57="x","x",$AT$2-'Indicator Date hidden'!AU57)</f>
        <v>0</v>
      </c>
      <c r="AU56" s="25">
        <f>IF('Indicator Date hidden'!AV57="x","x",$AU$2-'Indicator Date hidden'!AV57)</f>
        <v>1</v>
      </c>
      <c r="AV56" s="25">
        <f>IF('Indicator Date hidden'!AW57="x","x",$AV$2-'Indicator Date hidden'!AW57)</f>
        <v>0</v>
      </c>
      <c r="AW56" s="25">
        <f>IF('Indicator Date hidden'!AX57="x","x",$AW$2-'Indicator Date hidden'!AX57)</f>
        <v>0</v>
      </c>
      <c r="AX56" s="25">
        <f>IF('Indicator Date hidden'!AY57="x","x",$AX$2-'Indicator Date hidden'!AY57)</f>
        <v>0</v>
      </c>
      <c r="AY56" s="25">
        <f>IF('Indicator Date hidden'!AZ57="x","x",$AY$2-'Indicator Date hidden'!AZ57)</f>
        <v>0</v>
      </c>
      <c r="AZ56" s="25">
        <f>IF('Indicator Date hidden'!BA57="x","x",$AZ$2-'Indicator Date hidden'!BA57)</f>
        <v>0</v>
      </c>
      <c r="BA56">
        <f t="shared" si="5"/>
        <v>6</v>
      </c>
      <c r="BB56" s="26">
        <f t="shared" si="6"/>
        <v>0.14285714285714285</v>
      </c>
      <c r="BC56">
        <f t="shared" si="7"/>
        <v>3</v>
      </c>
      <c r="BD56" s="26">
        <f t="shared" si="8"/>
        <v>0.63887656499993994</v>
      </c>
      <c r="BE56" s="28">
        <f t="shared" si="9"/>
        <v>0</v>
      </c>
    </row>
    <row r="57" spans="1:57" x14ac:dyDescent="0.35">
      <c r="A57" t="s">
        <v>10182</v>
      </c>
      <c r="B57" s="25">
        <f>IF('Indicator Date hidden'!C58="x","x",$B$2-'Indicator Date hidden'!C58)</f>
        <v>0</v>
      </c>
      <c r="C57" s="25">
        <f>IF('Indicator Date hidden'!D58="x","x",$C$2-'Indicator Date hidden'!D58)</f>
        <v>0</v>
      </c>
      <c r="D57" s="25">
        <f>IF('Indicator Date hidden'!E58="x","x",$D$2-'Indicator Date hidden'!E58)</f>
        <v>0</v>
      </c>
      <c r="E57" s="25">
        <f>IF('Indicator Date hidden'!F58="x","x",$E$2-'Indicator Date hidden'!F58)</f>
        <v>0</v>
      </c>
      <c r="F57" s="25">
        <f>IF('Indicator Date hidden'!G58="x","x",$F$2-'Indicator Date hidden'!G58)</f>
        <v>0</v>
      </c>
      <c r="G57" s="25">
        <f>IF('Indicator Date hidden'!H58="x","x",$G$2-'Indicator Date hidden'!H58)</f>
        <v>0</v>
      </c>
      <c r="H57" s="25">
        <f>IF('Indicator Date hidden'!I58="x","x",$H$2-'Indicator Date hidden'!I58)</f>
        <v>0</v>
      </c>
      <c r="I57" s="25">
        <f>IF('Indicator Date hidden'!J58="x","x",$I$2-'Indicator Date hidden'!J58)</f>
        <v>0</v>
      </c>
      <c r="J57" s="25">
        <f>IF('Indicator Date hidden'!K58="x","x",$J$2-'Indicator Date hidden'!K58)</f>
        <v>0</v>
      </c>
      <c r="K57" s="25">
        <f>IF('Indicator Date hidden'!L58="x","x",$K$2-'Indicator Date hidden'!L58)</f>
        <v>0</v>
      </c>
      <c r="L57" s="25">
        <f>IF('Indicator Date hidden'!M58="x","x",$L$2-'Indicator Date hidden'!M58)</f>
        <v>0</v>
      </c>
      <c r="M57" s="25">
        <f>IF('Indicator Date hidden'!N58="x","x",$M$2-'Indicator Date hidden'!N58)</f>
        <v>0</v>
      </c>
      <c r="N57" s="25">
        <f>IF('Indicator Date hidden'!O58="x","x",$N$2-'Indicator Date hidden'!O58)</f>
        <v>0</v>
      </c>
      <c r="O57" s="25">
        <f>IF('Indicator Date hidden'!P58="x","x",$O$2-'Indicator Date hidden'!P58)</f>
        <v>0</v>
      </c>
      <c r="P57" s="25">
        <f>IF('Indicator Date hidden'!Q58="x","x",$P$2-'Indicator Date hidden'!Q58)</f>
        <v>0</v>
      </c>
      <c r="Q57" s="25" t="str">
        <f>IF('Indicator Date hidden'!R58="x","x",$Q$2-'Indicator Date hidden'!R58)</f>
        <v>x</v>
      </c>
      <c r="R57" s="25">
        <f>IF('Indicator Date hidden'!S58="x","x",$R$2-'Indicator Date hidden'!S58)</f>
        <v>0</v>
      </c>
      <c r="S57" s="25">
        <f>IF('Indicator Date hidden'!T58="x","x",$S$2-'Indicator Date hidden'!T58)</f>
        <v>0</v>
      </c>
      <c r="T57" s="25">
        <f>IF('Indicator Date hidden'!U58="x","x",$T$2-'Indicator Date hidden'!U58)</f>
        <v>0</v>
      </c>
      <c r="U57" s="25" t="str">
        <f>IF('Indicator Date hidden'!V58="x","x",$U$2-'Indicator Date hidden'!V58)</f>
        <v>x</v>
      </c>
      <c r="V57" s="25">
        <f>IF('Indicator Date hidden'!W58="x","x",$V$2-'Indicator Date hidden'!W58)</f>
        <v>0</v>
      </c>
      <c r="W57" s="25" t="str">
        <f>IF('Indicator Date hidden'!X58="x","x",$W$2-'Indicator Date hidden'!X58)</f>
        <v>x</v>
      </c>
      <c r="X57" s="25">
        <f>IF('Indicator Date hidden'!Y58="x","x",$X$2-'Indicator Date hidden'!Y58)</f>
        <v>2</v>
      </c>
      <c r="Y57" s="25">
        <f>IF('Indicator Date hidden'!Z58="x","x",$Y$2-'Indicator Date hidden'!Z58)</f>
        <v>0</v>
      </c>
      <c r="Z57" s="25">
        <f>IF('Indicator Date hidden'!AA58="x","x",$Z$2-'Indicator Date hidden'!AA58)</f>
        <v>0</v>
      </c>
      <c r="AA57" s="25">
        <f>IF('Indicator Date hidden'!AB58="x","x",$AA$2-'Indicator Date hidden'!AB58)</f>
        <v>1</v>
      </c>
      <c r="AB57" s="25">
        <f>IF('Indicator Date hidden'!AC58="x","x",$AB$2-'Indicator Date hidden'!AC58)</f>
        <v>0</v>
      </c>
      <c r="AC57" s="25">
        <f>IF('Indicator Date hidden'!AD58="x","x",$AC$2-'Indicator Date hidden'!AD58)</f>
        <v>0</v>
      </c>
      <c r="AD57" s="25" t="str">
        <f>IF('Indicator Date hidden'!AE58="x","x",$AD$2-'Indicator Date hidden'!AE58)</f>
        <v>x</v>
      </c>
      <c r="AE57" s="25">
        <f>IF('Indicator Date hidden'!AF58="x","x",$AE$2-'Indicator Date hidden'!AF58)</f>
        <v>0</v>
      </c>
      <c r="AF57" s="25">
        <f>IF('Indicator Date hidden'!AG58="x","x",$AF$2-'Indicator Date hidden'!AG58)</f>
        <v>1</v>
      </c>
      <c r="AG57" s="25">
        <f>IF('Indicator Date hidden'!AH58="x","x",$AG$2-'Indicator Date hidden'!AH58)</f>
        <v>0</v>
      </c>
      <c r="AH57" s="25">
        <f>IF('Indicator Date hidden'!AI58="x","x",$AH$2-'Indicator Date hidden'!AI58)</f>
        <v>0</v>
      </c>
      <c r="AI57" s="25">
        <f>IF('Indicator Date hidden'!AJ58="x","x",$AI$2-'Indicator Date hidden'!AJ58)</f>
        <v>0</v>
      </c>
      <c r="AJ57" s="25" t="str">
        <f>IF('Indicator Date hidden'!AK58="x","x",$AJ$2-'Indicator Date hidden'!AK58)</f>
        <v>x</v>
      </c>
      <c r="AK57" s="25">
        <f>IF('Indicator Date hidden'!AL58="x","x",$AK$2-'Indicator Date hidden'!AL58)</f>
        <v>1</v>
      </c>
      <c r="AL57" s="25">
        <f>IF('Indicator Date hidden'!AM58="x","x",$AL$2-'Indicator Date hidden'!AM58)</f>
        <v>0</v>
      </c>
      <c r="AM57" s="25">
        <f>IF('Indicator Date hidden'!AN58="x","x",$AM$2-'Indicator Date hidden'!AN58)</f>
        <v>0</v>
      </c>
      <c r="AN57" s="25">
        <f>IF('Indicator Date hidden'!AO58="x","x",$AN$2-'Indicator Date hidden'!AO58)</f>
        <v>0</v>
      </c>
      <c r="AO57" s="25">
        <f>IF('Indicator Date hidden'!AP58="x","x",$AO$2-'Indicator Date hidden'!AP58)</f>
        <v>0</v>
      </c>
      <c r="AP57" s="25">
        <f>IF('Indicator Date hidden'!AQ58="x","x",$AP$2-'Indicator Date hidden'!AQ58)</f>
        <v>0</v>
      </c>
      <c r="AQ57" s="25" t="str">
        <f>IF('Indicator Date hidden'!AR58="x","x",$AQ$2-'Indicator Date hidden'!AR58)</f>
        <v>x</v>
      </c>
      <c r="AR57" s="25">
        <f>IF('Indicator Date hidden'!AS58="x","x",$AR$2-'Indicator Date hidden'!AS58)</f>
        <v>0</v>
      </c>
      <c r="AS57" s="25">
        <f>IF('Indicator Date hidden'!AT58="x","x",$AS$2-'Indicator Date hidden'!AT58)</f>
        <v>0</v>
      </c>
      <c r="AT57" s="25">
        <f>IF('Indicator Date hidden'!AU58="x","x",$AT$2-'Indicator Date hidden'!AU58)</f>
        <v>0</v>
      </c>
      <c r="AU57" s="25">
        <f>IF('Indicator Date hidden'!AV58="x","x",$AU$2-'Indicator Date hidden'!AV58)</f>
        <v>3</v>
      </c>
      <c r="AV57" s="25">
        <f>IF('Indicator Date hidden'!AW58="x","x",$AV$2-'Indicator Date hidden'!AW58)</f>
        <v>0</v>
      </c>
      <c r="AW57" s="25">
        <f>IF('Indicator Date hidden'!AX58="x","x",$AW$2-'Indicator Date hidden'!AX58)</f>
        <v>0</v>
      </c>
      <c r="AX57" s="25">
        <f>IF('Indicator Date hidden'!AY58="x","x",$AX$2-'Indicator Date hidden'!AY58)</f>
        <v>0</v>
      </c>
      <c r="AY57" s="25">
        <f>IF('Indicator Date hidden'!AZ58="x","x",$AY$2-'Indicator Date hidden'!AZ58)</f>
        <v>0</v>
      </c>
      <c r="AZ57" s="25">
        <f>IF('Indicator Date hidden'!BA58="x","x",$AZ$2-'Indicator Date hidden'!BA58)</f>
        <v>0</v>
      </c>
      <c r="BA57">
        <f t="shared" si="5"/>
        <v>8</v>
      </c>
      <c r="BB57" s="26">
        <f t="shared" si="6"/>
        <v>0.17777777777777778</v>
      </c>
      <c r="BC57">
        <f t="shared" si="7"/>
        <v>5</v>
      </c>
      <c r="BD57" s="26">
        <f t="shared" si="8"/>
        <v>0.56916659888291987</v>
      </c>
      <c r="BE57" s="28">
        <f t="shared" si="9"/>
        <v>0</v>
      </c>
    </row>
    <row r="58" spans="1:57" x14ac:dyDescent="0.35">
      <c r="A58" t="s">
        <v>10183</v>
      </c>
      <c r="B58" s="25">
        <f>IF('Indicator Date hidden'!C59="x","x",$B$2-'Indicator Date hidden'!C59)</f>
        <v>0</v>
      </c>
      <c r="C58" s="25">
        <f>IF('Indicator Date hidden'!D59="x","x",$C$2-'Indicator Date hidden'!D59)</f>
        <v>0</v>
      </c>
      <c r="D58" s="25">
        <f>IF('Indicator Date hidden'!E59="x","x",$D$2-'Indicator Date hidden'!E59)</f>
        <v>0</v>
      </c>
      <c r="E58" s="25">
        <f>IF('Indicator Date hidden'!F59="x","x",$E$2-'Indicator Date hidden'!F59)</f>
        <v>0</v>
      </c>
      <c r="F58" s="25">
        <f>IF('Indicator Date hidden'!G59="x","x",$F$2-'Indicator Date hidden'!G59)</f>
        <v>0</v>
      </c>
      <c r="G58" s="25">
        <f>IF('Indicator Date hidden'!H59="x","x",$G$2-'Indicator Date hidden'!H59)</f>
        <v>0</v>
      </c>
      <c r="H58" s="25">
        <f>IF('Indicator Date hidden'!I59="x","x",$H$2-'Indicator Date hidden'!I59)</f>
        <v>0</v>
      </c>
      <c r="I58" s="25">
        <f>IF('Indicator Date hidden'!J59="x","x",$I$2-'Indicator Date hidden'!J59)</f>
        <v>0</v>
      </c>
      <c r="J58" s="25">
        <f>IF('Indicator Date hidden'!K59="x","x",$J$2-'Indicator Date hidden'!K59)</f>
        <v>0</v>
      </c>
      <c r="K58" s="25">
        <f>IF('Indicator Date hidden'!L59="x","x",$K$2-'Indicator Date hidden'!L59)</f>
        <v>0</v>
      </c>
      <c r="L58" s="25">
        <f>IF('Indicator Date hidden'!M59="x","x",$L$2-'Indicator Date hidden'!M59)</f>
        <v>0</v>
      </c>
      <c r="M58" s="25">
        <f>IF('Indicator Date hidden'!N59="x","x",$M$2-'Indicator Date hidden'!N59)</f>
        <v>0</v>
      </c>
      <c r="N58" s="25">
        <f>IF('Indicator Date hidden'!O59="x","x",$N$2-'Indicator Date hidden'!O59)</f>
        <v>0</v>
      </c>
      <c r="O58" s="25">
        <f>IF('Indicator Date hidden'!P59="x","x",$O$2-'Indicator Date hidden'!P59)</f>
        <v>0</v>
      </c>
      <c r="P58" s="25">
        <f>IF('Indicator Date hidden'!Q59="x","x",$P$2-'Indicator Date hidden'!Q59)</f>
        <v>0</v>
      </c>
      <c r="Q58" s="25">
        <f>IF('Indicator Date hidden'!R59="x","x",$Q$2-'Indicator Date hidden'!R59)</f>
        <v>3</v>
      </c>
      <c r="R58" s="25">
        <f>IF('Indicator Date hidden'!S59="x","x",$R$2-'Indicator Date hidden'!S59)</f>
        <v>0</v>
      </c>
      <c r="S58" s="25">
        <f>IF('Indicator Date hidden'!T59="x","x",$S$2-'Indicator Date hidden'!T59)</f>
        <v>0</v>
      </c>
      <c r="T58" s="25">
        <f>IF('Indicator Date hidden'!U59="x","x",$T$2-'Indicator Date hidden'!U59)</f>
        <v>0</v>
      </c>
      <c r="U58" s="25">
        <f>IF('Indicator Date hidden'!V59="x","x",$U$2-'Indicator Date hidden'!V59)</f>
        <v>0</v>
      </c>
      <c r="V58" s="25">
        <f>IF('Indicator Date hidden'!W59="x","x",$V$2-'Indicator Date hidden'!W59)</f>
        <v>0</v>
      </c>
      <c r="W58" s="25">
        <f>IF('Indicator Date hidden'!X59="x","x",$W$2-'Indicator Date hidden'!X59)</f>
        <v>0</v>
      </c>
      <c r="X58" s="25">
        <f>IF('Indicator Date hidden'!Y59="x","x",$X$2-'Indicator Date hidden'!Y59)</f>
        <v>4</v>
      </c>
      <c r="Y58" s="25">
        <f>IF('Indicator Date hidden'!Z59="x","x",$Y$2-'Indicator Date hidden'!Z59)</f>
        <v>0</v>
      </c>
      <c r="Z58" s="25">
        <f>IF('Indicator Date hidden'!AA59="x","x",$Z$2-'Indicator Date hidden'!AA59)</f>
        <v>0</v>
      </c>
      <c r="AA58" s="25">
        <f>IF('Indicator Date hidden'!AB59="x","x",$AA$2-'Indicator Date hidden'!AB59)</f>
        <v>0</v>
      </c>
      <c r="AB58" s="25">
        <f>IF('Indicator Date hidden'!AC59="x","x",$AB$2-'Indicator Date hidden'!AC59)</f>
        <v>0</v>
      </c>
      <c r="AC58" s="25">
        <f>IF('Indicator Date hidden'!AD59="x","x",$AC$2-'Indicator Date hidden'!AD59)</f>
        <v>0</v>
      </c>
      <c r="AD58" s="25">
        <f>IF('Indicator Date hidden'!AE59="x","x",$AD$2-'Indicator Date hidden'!AE59)</f>
        <v>0</v>
      </c>
      <c r="AE58" s="25">
        <f>IF('Indicator Date hidden'!AF59="x","x",$AE$2-'Indicator Date hidden'!AF59)</f>
        <v>0</v>
      </c>
      <c r="AF58" s="25">
        <f>IF('Indicator Date hidden'!AG59="x","x",$AF$2-'Indicator Date hidden'!AG59)</f>
        <v>3</v>
      </c>
      <c r="AG58" s="25">
        <f>IF('Indicator Date hidden'!AH59="x","x",$AG$2-'Indicator Date hidden'!AH59)</f>
        <v>0</v>
      </c>
      <c r="AH58" s="25">
        <f>IF('Indicator Date hidden'!AI59="x","x",$AH$2-'Indicator Date hidden'!AI59)</f>
        <v>0</v>
      </c>
      <c r="AI58" s="25">
        <f>IF('Indicator Date hidden'!AJ59="x","x",$AI$2-'Indicator Date hidden'!AJ59)</f>
        <v>0</v>
      </c>
      <c r="AJ58" s="25">
        <f>IF('Indicator Date hidden'!AK59="x","x",$AJ$2-'Indicator Date hidden'!AK59)</f>
        <v>1</v>
      </c>
      <c r="AK58" s="25">
        <f>IF('Indicator Date hidden'!AL59="x","x",$AK$2-'Indicator Date hidden'!AL59)</f>
        <v>0</v>
      </c>
      <c r="AL58" s="25">
        <f>IF('Indicator Date hidden'!AM59="x","x",$AL$2-'Indicator Date hidden'!AM59)</f>
        <v>0</v>
      </c>
      <c r="AM58" s="25">
        <f>IF('Indicator Date hidden'!AN59="x","x",$AM$2-'Indicator Date hidden'!AN59)</f>
        <v>0</v>
      </c>
      <c r="AN58" s="25">
        <f>IF('Indicator Date hidden'!AO59="x","x",$AN$2-'Indicator Date hidden'!AO59)</f>
        <v>0</v>
      </c>
      <c r="AO58" s="25">
        <f>IF('Indicator Date hidden'!AP59="x","x",$AO$2-'Indicator Date hidden'!AP59)</f>
        <v>0</v>
      </c>
      <c r="AP58" s="25">
        <f>IF('Indicator Date hidden'!AQ59="x","x",$AP$2-'Indicator Date hidden'!AQ59)</f>
        <v>0</v>
      </c>
      <c r="AQ58" s="25">
        <f>IF('Indicator Date hidden'!AR59="x","x",$AQ$2-'Indicator Date hidden'!AR59)</f>
        <v>0</v>
      </c>
      <c r="AR58" s="25">
        <f>IF('Indicator Date hidden'!AS59="x","x",$AR$2-'Indicator Date hidden'!AS59)</f>
        <v>0</v>
      </c>
      <c r="AS58" s="25">
        <f>IF('Indicator Date hidden'!AT59="x","x",$AS$2-'Indicator Date hidden'!AT59)</f>
        <v>0</v>
      </c>
      <c r="AT58" s="25">
        <f>IF('Indicator Date hidden'!AU59="x","x",$AT$2-'Indicator Date hidden'!AU59)</f>
        <v>0</v>
      </c>
      <c r="AU58" s="25">
        <f>IF('Indicator Date hidden'!AV59="x","x",$AU$2-'Indicator Date hidden'!AV59)</f>
        <v>7</v>
      </c>
      <c r="AV58" s="25">
        <f>IF('Indicator Date hidden'!AW59="x","x",$AV$2-'Indicator Date hidden'!AW59)</f>
        <v>0</v>
      </c>
      <c r="AW58" s="25">
        <f>IF('Indicator Date hidden'!AX59="x","x",$AW$2-'Indicator Date hidden'!AX59)</f>
        <v>0</v>
      </c>
      <c r="AX58" s="25">
        <f>IF('Indicator Date hidden'!AY59="x","x",$AX$2-'Indicator Date hidden'!AY59)</f>
        <v>0</v>
      </c>
      <c r="AY58" s="25">
        <f>IF('Indicator Date hidden'!AZ59="x","x",$AY$2-'Indicator Date hidden'!AZ59)</f>
        <v>0</v>
      </c>
      <c r="AZ58" s="25">
        <f>IF('Indicator Date hidden'!BA59="x","x",$AZ$2-'Indicator Date hidden'!BA59)</f>
        <v>0</v>
      </c>
      <c r="BA58">
        <f t="shared" si="5"/>
        <v>18</v>
      </c>
      <c r="BB58" s="26">
        <f t="shared" si="6"/>
        <v>0.35294117647058826</v>
      </c>
      <c r="BC58">
        <f t="shared" si="7"/>
        <v>5</v>
      </c>
      <c r="BD58" s="26">
        <f t="shared" si="8"/>
        <v>1.2338927625531195</v>
      </c>
      <c r="BE58" s="28">
        <f t="shared" si="9"/>
        <v>0</v>
      </c>
    </row>
    <row r="59" spans="1:57" x14ac:dyDescent="0.35">
      <c r="A59" t="s">
        <v>10187</v>
      </c>
      <c r="B59" s="25">
        <f>IF('Indicator Date hidden'!C60="x","x",$B$2-'Indicator Date hidden'!C60)</f>
        <v>0</v>
      </c>
      <c r="C59" s="25">
        <f>IF('Indicator Date hidden'!D60="x","x",$C$2-'Indicator Date hidden'!D60)</f>
        <v>0</v>
      </c>
      <c r="D59" s="25">
        <f>IF('Indicator Date hidden'!E60="x","x",$D$2-'Indicator Date hidden'!E60)</f>
        <v>0</v>
      </c>
      <c r="E59" s="25">
        <f>IF('Indicator Date hidden'!F60="x","x",$E$2-'Indicator Date hidden'!F60)</f>
        <v>0</v>
      </c>
      <c r="F59" s="25">
        <f>IF('Indicator Date hidden'!G60="x","x",$F$2-'Indicator Date hidden'!G60)</f>
        <v>0</v>
      </c>
      <c r="G59" s="25">
        <f>IF('Indicator Date hidden'!H60="x","x",$G$2-'Indicator Date hidden'!H60)</f>
        <v>0</v>
      </c>
      <c r="H59" s="25">
        <f>IF('Indicator Date hidden'!I60="x","x",$H$2-'Indicator Date hidden'!I60)</f>
        <v>0</v>
      </c>
      <c r="I59" s="25">
        <f>IF('Indicator Date hidden'!J60="x","x",$I$2-'Indicator Date hidden'!J60)</f>
        <v>0</v>
      </c>
      <c r="J59" s="25">
        <f>IF('Indicator Date hidden'!K60="x","x",$J$2-'Indicator Date hidden'!K60)</f>
        <v>0</v>
      </c>
      <c r="K59" s="25">
        <f>IF('Indicator Date hidden'!L60="x","x",$K$2-'Indicator Date hidden'!L60)</f>
        <v>0</v>
      </c>
      <c r="L59" s="25">
        <f>IF('Indicator Date hidden'!M60="x","x",$L$2-'Indicator Date hidden'!M60)</f>
        <v>0</v>
      </c>
      <c r="M59" s="25">
        <f>IF('Indicator Date hidden'!N60="x","x",$M$2-'Indicator Date hidden'!N60)</f>
        <v>0</v>
      </c>
      <c r="N59" s="25">
        <f>IF('Indicator Date hidden'!O60="x","x",$N$2-'Indicator Date hidden'!O60)</f>
        <v>0</v>
      </c>
      <c r="O59" s="25">
        <f>IF('Indicator Date hidden'!P60="x","x",$O$2-'Indicator Date hidden'!P60)</f>
        <v>0</v>
      </c>
      <c r="P59" s="25">
        <f>IF('Indicator Date hidden'!Q60="x","x",$P$2-'Indicator Date hidden'!Q60)</f>
        <v>0</v>
      </c>
      <c r="Q59" s="25" t="str">
        <f>IF('Indicator Date hidden'!R60="x","x",$Q$2-'Indicator Date hidden'!R60)</f>
        <v>x</v>
      </c>
      <c r="R59" s="25">
        <f>IF('Indicator Date hidden'!S60="x","x",$R$2-'Indicator Date hidden'!S60)</f>
        <v>0</v>
      </c>
      <c r="S59" s="25">
        <f>IF('Indicator Date hidden'!T60="x","x",$S$2-'Indicator Date hidden'!T60)</f>
        <v>0</v>
      </c>
      <c r="T59" s="25">
        <f>IF('Indicator Date hidden'!U60="x","x",$T$2-'Indicator Date hidden'!U60)</f>
        <v>0</v>
      </c>
      <c r="U59" s="25">
        <f>IF('Indicator Date hidden'!V60="x","x",$U$2-'Indicator Date hidden'!V60)</f>
        <v>0</v>
      </c>
      <c r="V59" s="25">
        <f>IF('Indicator Date hidden'!W60="x","x",$V$2-'Indicator Date hidden'!W60)</f>
        <v>0</v>
      </c>
      <c r="W59" s="25">
        <f>IF('Indicator Date hidden'!X60="x","x",$W$2-'Indicator Date hidden'!X60)</f>
        <v>10</v>
      </c>
      <c r="X59" s="25">
        <f>IF('Indicator Date hidden'!Y60="x","x",$X$2-'Indicator Date hidden'!Y60)</f>
        <v>4</v>
      </c>
      <c r="Y59" s="25">
        <f>IF('Indicator Date hidden'!Z60="x","x",$Y$2-'Indicator Date hidden'!Z60)</f>
        <v>0</v>
      </c>
      <c r="Z59" s="25">
        <f>IF('Indicator Date hidden'!AA60="x","x",$Z$2-'Indicator Date hidden'!AA60)</f>
        <v>0</v>
      </c>
      <c r="AA59" s="25">
        <f>IF('Indicator Date hidden'!AB60="x","x",$AA$2-'Indicator Date hidden'!AB60)</f>
        <v>0</v>
      </c>
      <c r="AB59" s="25">
        <f>IF('Indicator Date hidden'!AC60="x","x",$AB$2-'Indicator Date hidden'!AC60)</f>
        <v>0</v>
      </c>
      <c r="AC59" s="25">
        <f>IF('Indicator Date hidden'!AD60="x","x",$AC$2-'Indicator Date hidden'!AD60)</f>
        <v>0</v>
      </c>
      <c r="AD59" s="25" t="str">
        <f>IF('Indicator Date hidden'!AE60="x","x",$AD$2-'Indicator Date hidden'!AE60)</f>
        <v>x</v>
      </c>
      <c r="AE59" s="25">
        <f>IF('Indicator Date hidden'!AF60="x","x",$AE$2-'Indicator Date hidden'!AF60)</f>
        <v>0</v>
      </c>
      <c r="AF59" s="25">
        <f>IF('Indicator Date hidden'!AG60="x","x",$AF$2-'Indicator Date hidden'!AG60)</f>
        <v>5</v>
      </c>
      <c r="AG59" s="25">
        <f>IF('Indicator Date hidden'!AH60="x","x",$AG$2-'Indicator Date hidden'!AH60)</f>
        <v>0</v>
      </c>
      <c r="AH59" s="25">
        <f>IF('Indicator Date hidden'!AI60="x","x",$AH$2-'Indicator Date hidden'!AI60)</f>
        <v>0</v>
      </c>
      <c r="AI59" s="25">
        <f>IF('Indicator Date hidden'!AJ60="x","x",$AI$2-'Indicator Date hidden'!AJ60)</f>
        <v>0</v>
      </c>
      <c r="AJ59" s="25" t="str">
        <f>IF('Indicator Date hidden'!AK60="x","x",$AJ$2-'Indicator Date hidden'!AK60)</f>
        <v>x</v>
      </c>
      <c r="AK59" s="25">
        <f>IF('Indicator Date hidden'!AL60="x","x",$AK$2-'Indicator Date hidden'!AL60)</f>
        <v>1</v>
      </c>
      <c r="AL59" s="25">
        <f>IF('Indicator Date hidden'!AM60="x","x",$AL$2-'Indicator Date hidden'!AM60)</f>
        <v>0</v>
      </c>
      <c r="AM59" s="25">
        <f>IF('Indicator Date hidden'!AN60="x","x",$AM$2-'Indicator Date hidden'!AN60)</f>
        <v>0</v>
      </c>
      <c r="AN59" s="25">
        <f>IF('Indicator Date hidden'!AO60="x","x",$AN$2-'Indicator Date hidden'!AO60)</f>
        <v>0</v>
      </c>
      <c r="AO59" s="25">
        <f>IF('Indicator Date hidden'!AP60="x","x",$AO$2-'Indicator Date hidden'!AP60)</f>
        <v>0</v>
      </c>
      <c r="AP59" s="25">
        <f>IF('Indicator Date hidden'!AQ60="x","x",$AP$2-'Indicator Date hidden'!AQ60)</f>
        <v>0</v>
      </c>
      <c r="AQ59" s="25">
        <f>IF('Indicator Date hidden'!AR60="x","x",$AQ$2-'Indicator Date hidden'!AR60)</f>
        <v>0</v>
      </c>
      <c r="AR59" s="25">
        <f>IF('Indicator Date hidden'!AS60="x","x",$AR$2-'Indicator Date hidden'!AS60)</f>
        <v>0</v>
      </c>
      <c r="AS59" s="25" t="str">
        <f>IF('Indicator Date hidden'!AT60="x","x",$AS$2-'Indicator Date hidden'!AT60)</f>
        <v>x</v>
      </c>
      <c r="AT59" s="25">
        <f>IF('Indicator Date hidden'!AU60="x","x",$AT$2-'Indicator Date hidden'!AU60)</f>
        <v>0</v>
      </c>
      <c r="AU59" s="25" t="str">
        <f>IF('Indicator Date hidden'!AV60="x","x",$AU$2-'Indicator Date hidden'!AV60)</f>
        <v>x</v>
      </c>
      <c r="AV59" s="25">
        <f>IF('Indicator Date hidden'!AW60="x","x",$AV$2-'Indicator Date hidden'!AW60)</f>
        <v>0</v>
      </c>
      <c r="AW59" s="25">
        <f>IF('Indicator Date hidden'!AX60="x","x",$AW$2-'Indicator Date hidden'!AX60)</f>
        <v>0</v>
      </c>
      <c r="AX59" s="25">
        <f>IF('Indicator Date hidden'!AY60="x","x",$AX$2-'Indicator Date hidden'!AY60)</f>
        <v>0</v>
      </c>
      <c r="AY59" s="25">
        <f>IF('Indicator Date hidden'!AZ60="x","x",$AY$2-'Indicator Date hidden'!AZ60)</f>
        <v>0</v>
      </c>
      <c r="AZ59" s="25">
        <f>IF('Indicator Date hidden'!BA60="x","x",$AZ$2-'Indicator Date hidden'!BA60)</f>
        <v>0</v>
      </c>
      <c r="BA59">
        <f t="shared" si="5"/>
        <v>20</v>
      </c>
      <c r="BB59" s="26">
        <f t="shared" si="6"/>
        <v>0.43478260869565216</v>
      </c>
      <c r="BC59">
        <f t="shared" si="7"/>
        <v>4</v>
      </c>
      <c r="BD59" s="26">
        <f t="shared" si="8"/>
        <v>1.702327995691469</v>
      </c>
      <c r="BE59" s="28">
        <f t="shared" si="9"/>
        <v>0</v>
      </c>
    </row>
    <row r="60" spans="1:57" x14ac:dyDescent="0.35">
      <c r="A60" t="s">
        <v>10185</v>
      </c>
      <c r="B60" s="25">
        <f>IF('Indicator Date hidden'!C61="x","x",$B$2-'Indicator Date hidden'!C61)</f>
        <v>0</v>
      </c>
      <c r="C60" s="25">
        <f>IF('Indicator Date hidden'!D61="x","x",$C$2-'Indicator Date hidden'!D61)</f>
        <v>0</v>
      </c>
      <c r="D60" s="25">
        <f>IF('Indicator Date hidden'!E61="x","x",$D$2-'Indicator Date hidden'!E61)</f>
        <v>0</v>
      </c>
      <c r="E60" s="25">
        <f>IF('Indicator Date hidden'!F61="x","x",$E$2-'Indicator Date hidden'!F61)</f>
        <v>0</v>
      </c>
      <c r="F60" s="25">
        <f>IF('Indicator Date hidden'!G61="x","x",$F$2-'Indicator Date hidden'!G61)</f>
        <v>0</v>
      </c>
      <c r="G60" s="25">
        <f>IF('Indicator Date hidden'!H61="x","x",$G$2-'Indicator Date hidden'!H61)</f>
        <v>0</v>
      </c>
      <c r="H60" s="25">
        <f>IF('Indicator Date hidden'!I61="x","x",$H$2-'Indicator Date hidden'!I61)</f>
        <v>0</v>
      </c>
      <c r="I60" s="25">
        <f>IF('Indicator Date hidden'!J61="x","x",$I$2-'Indicator Date hidden'!J61)</f>
        <v>0</v>
      </c>
      <c r="J60" s="25">
        <f>IF('Indicator Date hidden'!K61="x","x",$J$2-'Indicator Date hidden'!K61)</f>
        <v>0</v>
      </c>
      <c r="K60" s="25">
        <f>IF('Indicator Date hidden'!L61="x","x",$K$2-'Indicator Date hidden'!L61)</f>
        <v>0</v>
      </c>
      <c r="L60" s="25">
        <f>IF('Indicator Date hidden'!M61="x","x",$L$2-'Indicator Date hidden'!M61)</f>
        <v>0</v>
      </c>
      <c r="M60" s="25">
        <f>IF('Indicator Date hidden'!N61="x","x",$M$2-'Indicator Date hidden'!N61)</f>
        <v>0</v>
      </c>
      <c r="N60" s="25">
        <f>IF('Indicator Date hidden'!O61="x","x",$N$2-'Indicator Date hidden'!O61)</f>
        <v>0</v>
      </c>
      <c r="O60" s="25">
        <f>IF('Indicator Date hidden'!P61="x","x",$O$2-'Indicator Date hidden'!P61)</f>
        <v>0</v>
      </c>
      <c r="P60" s="25">
        <f>IF('Indicator Date hidden'!Q61="x","x",$P$2-'Indicator Date hidden'!Q61)</f>
        <v>0</v>
      </c>
      <c r="Q60" s="25" t="str">
        <f>IF('Indicator Date hidden'!R61="x","x",$Q$2-'Indicator Date hidden'!R61)</f>
        <v>x</v>
      </c>
      <c r="R60" s="25">
        <f>IF('Indicator Date hidden'!S61="x","x",$R$2-'Indicator Date hidden'!S61)</f>
        <v>0</v>
      </c>
      <c r="S60" s="25">
        <f>IF('Indicator Date hidden'!T61="x","x",$S$2-'Indicator Date hidden'!T61)</f>
        <v>0</v>
      </c>
      <c r="T60" s="25">
        <f>IF('Indicator Date hidden'!U61="x","x",$T$2-'Indicator Date hidden'!U61)</f>
        <v>0</v>
      </c>
      <c r="U60" s="25" t="str">
        <f>IF('Indicator Date hidden'!V61="x","x",$U$2-'Indicator Date hidden'!V61)</f>
        <v>x</v>
      </c>
      <c r="V60" s="25">
        <f>IF('Indicator Date hidden'!W61="x","x",$V$2-'Indicator Date hidden'!W61)</f>
        <v>0</v>
      </c>
      <c r="W60" s="25" t="str">
        <f>IF('Indicator Date hidden'!X61="x","x",$W$2-'Indicator Date hidden'!X61)</f>
        <v>x</v>
      </c>
      <c r="X60" s="25">
        <f>IF('Indicator Date hidden'!Y61="x","x",$X$2-'Indicator Date hidden'!Y61)</f>
        <v>4</v>
      </c>
      <c r="Y60" s="25">
        <f>IF('Indicator Date hidden'!Z61="x","x",$Y$2-'Indicator Date hidden'!Z61)</f>
        <v>0</v>
      </c>
      <c r="Z60" s="25">
        <f>IF('Indicator Date hidden'!AA61="x","x",$Z$2-'Indicator Date hidden'!AA61)</f>
        <v>0</v>
      </c>
      <c r="AA60" s="25" t="str">
        <f>IF('Indicator Date hidden'!AB61="x","x",$AA$2-'Indicator Date hidden'!AB61)</f>
        <v>x</v>
      </c>
      <c r="AB60" s="25">
        <f>IF('Indicator Date hidden'!AC61="x","x",$AB$2-'Indicator Date hidden'!AC61)</f>
        <v>0</v>
      </c>
      <c r="AC60" s="25">
        <f>IF('Indicator Date hidden'!AD61="x","x",$AC$2-'Indicator Date hidden'!AD61)</f>
        <v>0</v>
      </c>
      <c r="AD60" s="25" t="str">
        <f>IF('Indicator Date hidden'!AE61="x","x",$AD$2-'Indicator Date hidden'!AE61)</f>
        <v>x</v>
      </c>
      <c r="AE60" s="25">
        <f>IF('Indicator Date hidden'!AF61="x","x",$AE$2-'Indicator Date hidden'!AF61)</f>
        <v>0</v>
      </c>
      <c r="AF60" s="25">
        <f>IF('Indicator Date hidden'!AG61="x","x",$AF$2-'Indicator Date hidden'!AG61)</f>
        <v>1</v>
      </c>
      <c r="AG60" s="25">
        <f>IF('Indicator Date hidden'!AH61="x","x",$AG$2-'Indicator Date hidden'!AH61)</f>
        <v>0</v>
      </c>
      <c r="AH60" s="25">
        <f>IF('Indicator Date hidden'!AI61="x","x",$AH$2-'Indicator Date hidden'!AI61)</f>
        <v>0</v>
      </c>
      <c r="AI60" s="25">
        <f>IF('Indicator Date hidden'!AJ61="x","x",$AI$2-'Indicator Date hidden'!AJ61)</f>
        <v>0</v>
      </c>
      <c r="AJ60" s="25" t="str">
        <f>IF('Indicator Date hidden'!AK61="x","x",$AJ$2-'Indicator Date hidden'!AK61)</f>
        <v>x</v>
      </c>
      <c r="AK60" s="25">
        <f>IF('Indicator Date hidden'!AL61="x","x",$AK$2-'Indicator Date hidden'!AL61)</f>
        <v>1</v>
      </c>
      <c r="AL60" s="25">
        <f>IF('Indicator Date hidden'!AM61="x","x",$AL$2-'Indicator Date hidden'!AM61)</f>
        <v>0</v>
      </c>
      <c r="AM60" s="25">
        <f>IF('Indicator Date hidden'!AN61="x","x",$AM$2-'Indicator Date hidden'!AN61)</f>
        <v>0</v>
      </c>
      <c r="AN60" s="25">
        <f>IF('Indicator Date hidden'!AO61="x","x",$AN$2-'Indicator Date hidden'!AO61)</f>
        <v>0</v>
      </c>
      <c r="AO60" s="25">
        <f>IF('Indicator Date hidden'!AP61="x","x",$AO$2-'Indicator Date hidden'!AP61)</f>
        <v>0</v>
      </c>
      <c r="AP60" s="25">
        <f>IF('Indicator Date hidden'!AQ61="x","x",$AP$2-'Indicator Date hidden'!AQ61)</f>
        <v>0</v>
      </c>
      <c r="AQ60" s="25">
        <f>IF('Indicator Date hidden'!AR61="x","x",$AQ$2-'Indicator Date hidden'!AR61)</f>
        <v>0</v>
      </c>
      <c r="AR60" s="25">
        <f>IF('Indicator Date hidden'!AS61="x","x",$AR$2-'Indicator Date hidden'!AS61)</f>
        <v>0</v>
      </c>
      <c r="AS60" s="25">
        <f>IF('Indicator Date hidden'!AT61="x","x",$AS$2-'Indicator Date hidden'!AT61)</f>
        <v>0</v>
      </c>
      <c r="AT60" s="25">
        <f>IF('Indicator Date hidden'!AU61="x","x",$AT$2-'Indicator Date hidden'!AU61)</f>
        <v>0</v>
      </c>
      <c r="AU60" s="25" t="str">
        <f>IF('Indicator Date hidden'!AV61="x","x",$AU$2-'Indicator Date hidden'!AV61)</f>
        <v>x</v>
      </c>
      <c r="AV60" s="25">
        <f>IF('Indicator Date hidden'!AW61="x","x",$AV$2-'Indicator Date hidden'!AW61)</f>
        <v>0</v>
      </c>
      <c r="AW60" s="25">
        <f>IF('Indicator Date hidden'!AX61="x","x",$AW$2-'Indicator Date hidden'!AX61)</f>
        <v>0</v>
      </c>
      <c r="AX60" s="25">
        <f>IF('Indicator Date hidden'!AY61="x","x",$AX$2-'Indicator Date hidden'!AY61)</f>
        <v>0</v>
      </c>
      <c r="AY60" s="25">
        <f>IF('Indicator Date hidden'!AZ61="x","x",$AY$2-'Indicator Date hidden'!AZ61)</f>
        <v>0</v>
      </c>
      <c r="AZ60" s="25">
        <f>IF('Indicator Date hidden'!BA61="x","x",$AZ$2-'Indicator Date hidden'!BA61)</f>
        <v>0</v>
      </c>
      <c r="BA60">
        <f t="shared" si="5"/>
        <v>6</v>
      </c>
      <c r="BB60" s="26">
        <f t="shared" si="6"/>
        <v>0.13636363636363635</v>
      </c>
      <c r="BC60">
        <f t="shared" si="7"/>
        <v>3</v>
      </c>
      <c r="BD60" s="26">
        <f t="shared" si="8"/>
        <v>0.62489668567579637</v>
      </c>
      <c r="BE60" s="28">
        <f t="shared" si="9"/>
        <v>0</v>
      </c>
    </row>
    <row r="61" spans="1:57" x14ac:dyDescent="0.35">
      <c r="A61" t="s">
        <v>10189</v>
      </c>
      <c r="B61" s="25">
        <f>IF('Indicator Date hidden'!C62="x","x",$B$2-'Indicator Date hidden'!C62)</f>
        <v>0</v>
      </c>
      <c r="C61" s="25">
        <f>IF('Indicator Date hidden'!D62="x","x",$C$2-'Indicator Date hidden'!D62)</f>
        <v>0</v>
      </c>
      <c r="D61" s="25">
        <f>IF('Indicator Date hidden'!E62="x","x",$D$2-'Indicator Date hidden'!E62)</f>
        <v>0</v>
      </c>
      <c r="E61" s="25">
        <f>IF('Indicator Date hidden'!F62="x","x",$E$2-'Indicator Date hidden'!F62)</f>
        <v>0</v>
      </c>
      <c r="F61" s="25">
        <f>IF('Indicator Date hidden'!G62="x","x",$F$2-'Indicator Date hidden'!G62)</f>
        <v>0</v>
      </c>
      <c r="G61" s="25">
        <f>IF('Indicator Date hidden'!H62="x","x",$G$2-'Indicator Date hidden'!H62)</f>
        <v>0</v>
      </c>
      <c r="H61" s="25">
        <f>IF('Indicator Date hidden'!I62="x","x",$H$2-'Indicator Date hidden'!I62)</f>
        <v>0</v>
      </c>
      <c r="I61" s="25">
        <f>IF('Indicator Date hidden'!J62="x","x",$I$2-'Indicator Date hidden'!J62)</f>
        <v>0</v>
      </c>
      <c r="J61" s="25">
        <f>IF('Indicator Date hidden'!K62="x","x",$J$2-'Indicator Date hidden'!K62)</f>
        <v>0</v>
      </c>
      <c r="K61" s="25">
        <f>IF('Indicator Date hidden'!L62="x","x",$K$2-'Indicator Date hidden'!L62)</f>
        <v>0</v>
      </c>
      <c r="L61" s="25">
        <f>IF('Indicator Date hidden'!M62="x","x",$L$2-'Indicator Date hidden'!M62)</f>
        <v>0</v>
      </c>
      <c r="M61" s="25">
        <f>IF('Indicator Date hidden'!N62="x","x",$M$2-'Indicator Date hidden'!N62)</f>
        <v>0</v>
      </c>
      <c r="N61" s="25">
        <f>IF('Indicator Date hidden'!O62="x","x",$N$2-'Indicator Date hidden'!O62)</f>
        <v>0</v>
      </c>
      <c r="O61" s="25">
        <f>IF('Indicator Date hidden'!P62="x","x",$O$2-'Indicator Date hidden'!P62)</f>
        <v>0</v>
      </c>
      <c r="P61" s="25">
        <f>IF('Indicator Date hidden'!Q62="x","x",$P$2-'Indicator Date hidden'!Q62)</f>
        <v>0</v>
      </c>
      <c r="Q61" s="25" t="str">
        <f>IF('Indicator Date hidden'!R62="x","x",$Q$2-'Indicator Date hidden'!R62)</f>
        <v>x</v>
      </c>
      <c r="R61" s="25">
        <f>IF('Indicator Date hidden'!S62="x","x",$R$2-'Indicator Date hidden'!S62)</f>
        <v>0</v>
      </c>
      <c r="S61" s="25">
        <f>IF('Indicator Date hidden'!T62="x","x",$S$2-'Indicator Date hidden'!T62)</f>
        <v>0</v>
      </c>
      <c r="T61" s="25">
        <f>IF('Indicator Date hidden'!U62="x","x",$T$2-'Indicator Date hidden'!U62)</f>
        <v>0</v>
      </c>
      <c r="U61" s="25" t="str">
        <f>IF('Indicator Date hidden'!V62="x","x",$U$2-'Indicator Date hidden'!V62)</f>
        <v>x</v>
      </c>
      <c r="V61" s="25">
        <f>IF('Indicator Date hidden'!W62="x","x",$V$2-'Indicator Date hidden'!W62)</f>
        <v>0</v>
      </c>
      <c r="W61" s="25" t="str">
        <f>IF('Indicator Date hidden'!X62="x","x",$W$2-'Indicator Date hidden'!X62)</f>
        <v>x</v>
      </c>
      <c r="X61" s="25">
        <f>IF('Indicator Date hidden'!Y62="x","x",$X$2-'Indicator Date hidden'!Y62)</f>
        <v>1</v>
      </c>
      <c r="Y61" s="25">
        <f>IF('Indicator Date hidden'!Z62="x","x",$Y$2-'Indicator Date hidden'!Z62)</f>
        <v>0</v>
      </c>
      <c r="Z61" s="25">
        <f>IF('Indicator Date hidden'!AA62="x","x",$Z$2-'Indicator Date hidden'!AA62)</f>
        <v>0</v>
      </c>
      <c r="AA61" s="25" t="str">
        <f>IF('Indicator Date hidden'!AB62="x","x",$AA$2-'Indicator Date hidden'!AB62)</f>
        <v>x</v>
      </c>
      <c r="AB61" s="25">
        <f>IF('Indicator Date hidden'!AC62="x","x",$AB$2-'Indicator Date hidden'!AC62)</f>
        <v>0</v>
      </c>
      <c r="AC61" s="25">
        <f>IF('Indicator Date hidden'!AD62="x","x",$AC$2-'Indicator Date hidden'!AD62)</f>
        <v>0</v>
      </c>
      <c r="AD61" s="25" t="str">
        <f>IF('Indicator Date hidden'!AE62="x","x",$AD$2-'Indicator Date hidden'!AE62)</f>
        <v>x</v>
      </c>
      <c r="AE61" s="25">
        <f>IF('Indicator Date hidden'!AF62="x","x",$AE$2-'Indicator Date hidden'!AF62)</f>
        <v>0</v>
      </c>
      <c r="AF61" s="25">
        <f>IF('Indicator Date hidden'!AG62="x","x",$AF$2-'Indicator Date hidden'!AG62)</f>
        <v>1</v>
      </c>
      <c r="AG61" s="25">
        <f>IF('Indicator Date hidden'!AH62="x","x",$AG$2-'Indicator Date hidden'!AH62)</f>
        <v>0</v>
      </c>
      <c r="AH61" s="25">
        <f>IF('Indicator Date hidden'!AI62="x","x",$AH$2-'Indicator Date hidden'!AI62)</f>
        <v>0</v>
      </c>
      <c r="AI61" s="25">
        <f>IF('Indicator Date hidden'!AJ62="x","x",$AI$2-'Indicator Date hidden'!AJ62)</f>
        <v>0</v>
      </c>
      <c r="AJ61" s="25" t="str">
        <f>IF('Indicator Date hidden'!AK62="x","x",$AJ$2-'Indicator Date hidden'!AK62)</f>
        <v>x</v>
      </c>
      <c r="AK61" s="25">
        <f>IF('Indicator Date hidden'!AL62="x","x",$AK$2-'Indicator Date hidden'!AL62)</f>
        <v>1</v>
      </c>
      <c r="AL61" s="25">
        <f>IF('Indicator Date hidden'!AM62="x","x",$AL$2-'Indicator Date hidden'!AM62)</f>
        <v>0</v>
      </c>
      <c r="AM61" s="25">
        <f>IF('Indicator Date hidden'!AN62="x","x",$AM$2-'Indicator Date hidden'!AN62)</f>
        <v>0</v>
      </c>
      <c r="AN61" s="25">
        <f>IF('Indicator Date hidden'!AO62="x","x",$AN$2-'Indicator Date hidden'!AO62)</f>
        <v>0</v>
      </c>
      <c r="AO61" s="25">
        <f>IF('Indicator Date hidden'!AP62="x","x",$AO$2-'Indicator Date hidden'!AP62)</f>
        <v>0</v>
      </c>
      <c r="AP61" s="25">
        <f>IF('Indicator Date hidden'!AQ62="x","x",$AP$2-'Indicator Date hidden'!AQ62)</f>
        <v>0</v>
      </c>
      <c r="AQ61" s="25">
        <f>IF('Indicator Date hidden'!AR62="x","x",$AQ$2-'Indicator Date hidden'!AR62)</f>
        <v>0</v>
      </c>
      <c r="AR61" s="25">
        <f>IF('Indicator Date hidden'!AS62="x","x",$AR$2-'Indicator Date hidden'!AS62)</f>
        <v>0</v>
      </c>
      <c r="AS61" s="25">
        <f>IF('Indicator Date hidden'!AT62="x","x",$AS$2-'Indicator Date hidden'!AT62)</f>
        <v>0</v>
      </c>
      <c r="AT61" s="25">
        <f>IF('Indicator Date hidden'!AU62="x","x",$AT$2-'Indicator Date hidden'!AU62)</f>
        <v>0</v>
      </c>
      <c r="AU61" s="25" t="str">
        <f>IF('Indicator Date hidden'!AV62="x","x",$AU$2-'Indicator Date hidden'!AV62)</f>
        <v>x</v>
      </c>
      <c r="AV61" s="25">
        <f>IF('Indicator Date hidden'!AW62="x","x",$AV$2-'Indicator Date hidden'!AW62)</f>
        <v>0</v>
      </c>
      <c r="AW61" s="25">
        <f>IF('Indicator Date hidden'!AX62="x","x",$AW$2-'Indicator Date hidden'!AX62)</f>
        <v>0</v>
      </c>
      <c r="AX61" s="25">
        <f>IF('Indicator Date hidden'!AY62="x","x",$AX$2-'Indicator Date hidden'!AY62)</f>
        <v>0</v>
      </c>
      <c r="AY61" s="25">
        <f>IF('Indicator Date hidden'!AZ62="x","x",$AY$2-'Indicator Date hidden'!AZ62)</f>
        <v>0</v>
      </c>
      <c r="AZ61" s="25">
        <f>IF('Indicator Date hidden'!BA62="x","x",$AZ$2-'Indicator Date hidden'!BA62)</f>
        <v>0</v>
      </c>
      <c r="BA61">
        <f t="shared" si="5"/>
        <v>3</v>
      </c>
      <c r="BB61" s="26">
        <f t="shared" si="6"/>
        <v>6.8181818181818177E-2</v>
      </c>
      <c r="BC61">
        <f t="shared" si="7"/>
        <v>3</v>
      </c>
      <c r="BD61" s="26">
        <f t="shared" si="8"/>
        <v>0.25205764787294127</v>
      </c>
      <c r="BE61" s="28">
        <f t="shared" si="9"/>
        <v>0</v>
      </c>
    </row>
    <row r="62" spans="1:57" x14ac:dyDescent="0.35">
      <c r="A62" t="s">
        <v>10193</v>
      </c>
      <c r="B62" s="25">
        <f>IF('Indicator Date hidden'!C63="x","x",$B$2-'Indicator Date hidden'!C63)</f>
        <v>0</v>
      </c>
      <c r="C62" s="25">
        <f>IF('Indicator Date hidden'!D63="x","x",$C$2-'Indicator Date hidden'!D63)</f>
        <v>0</v>
      </c>
      <c r="D62" s="25">
        <f>IF('Indicator Date hidden'!E63="x","x",$D$2-'Indicator Date hidden'!E63)</f>
        <v>0</v>
      </c>
      <c r="E62" s="25">
        <f>IF('Indicator Date hidden'!F63="x","x",$E$2-'Indicator Date hidden'!F63)</f>
        <v>0</v>
      </c>
      <c r="F62" s="25">
        <f>IF('Indicator Date hidden'!G63="x","x",$F$2-'Indicator Date hidden'!G63)</f>
        <v>0</v>
      </c>
      <c r="G62" s="25">
        <f>IF('Indicator Date hidden'!H63="x","x",$G$2-'Indicator Date hidden'!H63)</f>
        <v>0</v>
      </c>
      <c r="H62" s="25">
        <f>IF('Indicator Date hidden'!I63="x","x",$H$2-'Indicator Date hidden'!I63)</f>
        <v>0</v>
      </c>
      <c r="I62" s="25">
        <f>IF('Indicator Date hidden'!J63="x","x",$I$2-'Indicator Date hidden'!J63)</f>
        <v>0</v>
      </c>
      <c r="J62" s="25">
        <f>IF('Indicator Date hidden'!K63="x","x",$J$2-'Indicator Date hidden'!K63)</f>
        <v>0</v>
      </c>
      <c r="K62" s="25">
        <f>IF('Indicator Date hidden'!L63="x","x",$K$2-'Indicator Date hidden'!L63)</f>
        <v>0</v>
      </c>
      <c r="L62" s="25">
        <f>IF('Indicator Date hidden'!M63="x","x",$L$2-'Indicator Date hidden'!M63)</f>
        <v>0</v>
      </c>
      <c r="M62" s="25">
        <f>IF('Indicator Date hidden'!N63="x","x",$M$2-'Indicator Date hidden'!N63)</f>
        <v>0</v>
      </c>
      <c r="N62" s="25">
        <f>IF('Indicator Date hidden'!O63="x","x",$N$2-'Indicator Date hidden'!O63)</f>
        <v>0</v>
      </c>
      <c r="O62" s="25">
        <f>IF('Indicator Date hidden'!P63="x","x",$O$2-'Indicator Date hidden'!P63)</f>
        <v>0</v>
      </c>
      <c r="P62" s="25">
        <f>IF('Indicator Date hidden'!Q63="x","x",$P$2-'Indicator Date hidden'!Q63)</f>
        <v>0</v>
      </c>
      <c r="Q62" s="25">
        <f>IF('Indicator Date hidden'!R63="x","x",$Q$2-'Indicator Date hidden'!R63)</f>
        <v>2</v>
      </c>
      <c r="R62" s="25">
        <f>IF('Indicator Date hidden'!S63="x","x",$R$2-'Indicator Date hidden'!S63)</f>
        <v>0</v>
      </c>
      <c r="S62" s="25">
        <f>IF('Indicator Date hidden'!T63="x","x",$S$2-'Indicator Date hidden'!T63)</f>
        <v>0</v>
      </c>
      <c r="T62" s="25">
        <f>IF('Indicator Date hidden'!U63="x","x",$T$2-'Indicator Date hidden'!U63)</f>
        <v>0</v>
      </c>
      <c r="U62" s="25">
        <f>IF('Indicator Date hidden'!V63="x","x",$U$2-'Indicator Date hidden'!V63)</f>
        <v>0</v>
      </c>
      <c r="V62" s="25">
        <f>IF('Indicator Date hidden'!W63="x","x",$V$2-'Indicator Date hidden'!W63)</f>
        <v>0</v>
      </c>
      <c r="W62" s="25">
        <f>IF('Indicator Date hidden'!X63="x","x",$W$2-'Indicator Date hidden'!X63)</f>
        <v>2</v>
      </c>
      <c r="X62" s="25" t="str">
        <f>IF('Indicator Date hidden'!Y63="x","x",$X$2-'Indicator Date hidden'!Y63)</f>
        <v>x</v>
      </c>
      <c r="Y62" s="25">
        <f>IF('Indicator Date hidden'!Z63="x","x",$Y$2-'Indicator Date hidden'!Z63)</f>
        <v>0</v>
      </c>
      <c r="Z62" s="25">
        <f>IF('Indicator Date hidden'!AA63="x","x",$Z$2-'Indicator Date hidden'!AA63)</f>
        <v>0</v>
      </c>
      <c r="AA62" s="25">
        <f>IF('Indicator Date hidden'!AB63="x","x",$AA$2-'Indicator Date hidden'!AB63)</f>
        <v>0</v>
      </c>
      <c r="AB62" s="25">
        <f>IF('Indicator Date hidden'!AC63="x","x",$AB$2-'Indicator Date hidden'!AC63)</f>
        <v>0</v>
      </c>
      <c r="AC62" s="25">
        <f>IF('Indicator Date hidden'!AD63="x","x",$AC$2-'Indicator Date hidden'!AD63)</f>
        <v>0</v>
      </c>
      <c r="AD62" s="25">
        <f>IF('Indicator Date hidden'!AE63="x","x",$AD$2-'Indicator Date hidden'!AE63)</f>
        <v>0</v>
      </c>
      <c r="AE62" s="25">
        <f>IF('Indicator Date hidden'!AF63="x","x",$AE$2-'Indicator Date hidden'!AF63)</f>
        <v>0</v>
      </c>
      <c r="AF62" s="25">
        <f>IF('Indicator Date hidden'!AG63="x","x",$AF$2-'Indicator Date hidden'!AG63)</f>
        <v>8</v>
      </c>
      <c r="AG62" s="25">
        <f>IF('Indicator Date hidden'!AH63="x","x",$AG$2-'Indicator Date hidden'!AH63)</f>
        <v>0</v>
      </c>
      <c r="AH62" s="25">
        <f>IF('Indicator Date hidden'!AI63="x","x",$AH$2-'Indicator Date hidden'!AI63)</f>
        <v>0</v>
      </c>
      <c r="AI62" s="25">
        <f>IF('Indicator Date hidden'!AJ63="x","x",$AI$2-'Indicator Date hidden'!AJ63)</f>
        <v>0</v>
      </c>
      <c r="AJ62" s="25" t="str">
        <f>IF('Indicator Date hidden'!AK63="x","x",$AJ$2-'Indicator Date hidden'!AK63)</f>
        <v>x</v>
      </c>
      <c r="AK62" s="25">
        <f>IF('Indicator Date hidden'!AL63="x","x",$AK$2-'Indicator Date hidden'!AL63)</f>
        <v>1</v>
      </c>
      <c r="AL62" s="25">
        <f>IF('Indicator Date hidden'!AM63="x","x",$AL$2-'Indicator Date hidden'!AM63)</f>
        <v>0</v>
      </c>
      <c r="AM62" s="25">
        <f>IF('Indicator Date hidden'!AN63="x","x",$AM$2-'Indicator Date hidden'!AN63)</f>
        <v>0</v>
      </c>
      <c r="AN62" s="25">
        <f>IF('Indicator Date hidden'!AO63="x","x",$AN$2-'Indicator Date hidden'!AO63)</f>
        <v>0</v>
      </c>
      <c r="AO62" s="25">
        <f>IF('Indicator Date hidden'!AP63="x","x",$AO$2-'Indicator Date hidden'!AP63)</f>
        <v>0</v>
      </c>
      <c r="AP62" s="25">
        <f>IF('Indicator Date hidden'!AQ63="x","x",$AP$2-'Indicator Date hidden'!AQ63)</f>
        <v>0</v>
      </c>
      <c r="AQ62" s="25">
        <f>IF('Indicator Date hidden'!AR63="x","x",$AQ$2-'Indicator Date hidden'!AR63)</f>
        <v>0</v>
      </c>
      <c r="AR62" s="25">
        <f>IF('Indicator Date hidden'!AS63="x","x",$AR$2-'Indicator Date hidden'!AS63)</f>
        <v>0</v>
      </c>
      <c r="AS62" s="25">
        <f>IF('Indicator Date hidden'!AT63="x","x",$AS$2-'Indicator Date hidden'!AT63)</f>
        <v>0</v>
      </c>
      <c r="AT62" s="25">
        <f>IF('Indicator Date hidden'!AU63="x","x",$AT$2-'Indicator Date hidden'!AU63)</f>
        <v>0</v>
      </c>
      <c r="AU62" s="25">
        <f>IF('Indicator Date hidden'!AV63="x","x",$AU$2-'Indicator Date hidden'!AV63)</f>
        <v>2</v>
      </c>
      <c r="AV62" s="25">
        <f>IF('Indicator Date hidden'!AW63="x","x",$AV$2-'Indicator Date hidden'!AW63)</f>
        <v>0</v>
      </c>
      <c r="AW62" s="25">
        <f>IF('Indicator Date hidden'!AX63="x","x",$AW$2-'Indicator Date hidden'!AX63)</f>
        <v>0</v>
      </c>
      <c r="AX62" s="25">
        <f>IF('Indicator Date hidden'!AY63="x","x",$AX$2-'Indicator Date hidden'!AY63)</f>
        <v>0</v>
      </c>
      <c r="AY62" s="25">
        <f>IF('Indicator Date hidden'!AZ63="x","x",$AY$2-'Indicator Date hidden'!AZ63)</f>
        <v>0</v>
      </c>
      <c r="AZ62" s="25">
        <f>IF('Indicator Date hidden'!BA63="x","x",$AZ$2-'Indicator Date hidden'!BA63)</f>
        <v>0</v>
      </c>
      <c r="BA62">
        <f t="shared" si="5"/>
        <v>15</v>
      </c>
      <c r="BB62" s="26">
        <f t="shared" si="6"/>
        <v>0.30612244897959184</v>
      </c>
      <c r="BC62">
        <f t="shared" si="7"/>
        <v>5</v>
      </c>
      <c r="BD62" s="26">
        <f t="shared" si="8"/>
        <v>1.2156140907620758</v>
      </c>
      <c r="BE62" s="28">
        <f t="shared" si="9"/>
        <v>0</v>
      </c>
    </row>
    <row r="63" spans="1:57" x14ac:dyDescent="0.35">
      <c r="A63" t="s">
        <v>10203</v>
      </c>
      <c r="B63" s="25">
        <f>IF('Indicator Date hidden'!C64="x","x",$B$2-'Indicator Date hidden'!C64)</f>
        <v>0</v>
      </c>
      <c r="C63" s="25">
        <f>IF('Indicator Date hidden'!D64="x","x",$C$2-'Indicator Date hidden'!D64)</f>
        <v>0</v>
      </c>
      <c r="D63" s="25">
        <f>IF('Indicator Date hidden'!E64="x","x",$D$2-'Indicator Date hidden'!E64)</f>
        <v>0</v>
      </c>
      <c r="E63" s="25">
        <f>IF('Indicator Date hidden'!F64="x","x",$E$2-'Indicator Date hidden'!F64)</f>
        <v>0</v>
      </c>
      <c r="F63" s="25">
        <f>IF('Indicator Date hidden'!G64="x","x",$F$2-'Indicator Date hidden'!G64)</f>
        <v>0</v>
      </c>
      <c r="G63" s="25">
        <f>IF('Indicator Date hidden'!H64="x","x",$G$2-'Indicator Date hidden'!H64)</f>
        <v>0</v>
      </c>
      <c r="H63" s="25">
        <f>IF('Indicator Date hidden'!I64="x","x",$H$2-'Indicator Date hidden'!I64)</f>
        <v>0</v>
      </c>
      <c r="I63" s="25">
        <f>IF('Indicator Date hidden'!J64="x","x",$I$2-'Indicator Date hidden'!J64)</f>
        <v>0</v>
      </c>
      <c r="J63" s="25">
        <f>IF('Indicator Date hidden'!K64="x","x",$J$2-'Indicator Date hidden'!K64)</f>
        <v>0</v>
      </c>
      <c r="K63" s="25">
        <f>IF('Indicator Date hidden'!L64="x","x",$K$2-'Indicator Date hidden'!L64)</f>
        <v>0</v>
      </c>
      <c r="L63" s="25">
        <f>IF('Indicator Date hidden'!M64="x","x",$L$2-'Indicator Date hidden'!M64)</f>
        <v>0</v>
      </c>
      <c r="M63" s="25">
        <f>IF('Indicator Date hidden'!N64="x","x",$M$2-'Indicator Date hidden'!N64)</f>
        <v>0</v>
      </c>
      <c r="N63" s="25">
        <f>IF('Indicator Date hidden'!O64="x","x",$N$2-'Indicator Date hidden'!O64)</f>
        <v>0</v>
      </c>
      <c r="O63" s="25">
        <f>IF('Indicator Date hidden'!P64="x","x",$O$2-'Indicator Date hidden'!P64)</f>
        <v>0</v>
      </c>
      <c r="P63" s="25">
        <f>IF('Indicator Date hidden'!Q64="x","x",$P$2-'Indicator Date hidden'!Q64)</f>
        <v>0</v>
      </c>
      <c r="Q63" s="25">
        <f>IF('Indicator Date hidden'!R64="x","x",$Q$2-'Indicator Date hidden'!R64)</f>
        <v>1</v>
      </c>
      <c r="R63" s="25">
        <f>IF('Indicator Date hidden'!S64="x","x",$R$2-'Indicator Date hidden'!S64)</f>
        <v>0</v>
      </c>
      <c r="S63" s="25">
        <f>IF('Indicator Date hidden'!T64="x","x",$S$2-'Indicator Date hidden'!T64)</f>
        <v>0</v>
      </c>
      <c r="T63" s="25">
        <f>IF('Indicator Date hidden'!U64="x","x",$T$2-'Indicator Date hidden'!U64)</f>
        <v>0</v>
      </c>
      <c r="U63" s="25">
        <f>IF('Indicator Date hidden'!V64="x","x",$U$2-'Indicator Date hidden'!V64)</f>
        <v>0</v>
      </c>
      <c r="V63" s="25">
        <f>IF('Indicator Date hidden'!W64="x","x",$V$2-'Indicator Date hidden'!W64)</f>
        <v>0</v>
      </c>
      <c r="W63" s="25">
        <f>IF('Indicator Date hidden'!X64="x","x",$W$2-'Indicator Date hidden'!X64)</f>
        <v>1</v>
      </c>
      <c r="X63" s="25">
        <f>IF('Indicator Date hidden'!Y64="x","x",$X$2-'Indicator Date hidden'!Y64)</f>
        <v>4</v>
      </c>
      <c r="Y63" s="25">
        <f>IF('Indicator Date hidden'!Z64="x","x",$Y$2-'Indicator Date hidden'!Z64)</f>
        <v>0</v>
      </c>
      <c r="Z63" s="25">
        <f>IF('Indicator Date hidden'!AA64="x","x",$Z$2-'Indicator Date hidden'!AA64)</f>
        <v>0</v>
      </c>
      <c r="AA63" s="25">
        <f>IF('Indicator Date hidden'!AB64="x","x",$AA$2-'Indicator Date hidden'!AB64)</f>
        <v>0</v>
      </c>
      <c r="AB63" s="25">
        <f>IF('Indicator Date hidden'!AC64="x","x",$AB$2-'Indicator Date hidden'!AC64)</f>
        <v>0</v>
      </c>
      <c r="AC63" s="25">
        <f>IF('Indicator Date hidden'!AD64="x","x",$AC$2-'Indicator Date hidden'!AD64)</f>
        <v>0</v>
      </c>
      <c r="AD63" s="25">
        <f>IF('Indicator Date hidden'!AE64="x","x",$AD$2-'Indicator Date hidden'!AE64)</f>
        <v>0</v>
      </c>
      <c r="AE63" s="25">
        <f>IF('Indicator Date hidden'!AF64="x","x",$AE$2-'Indicator Date hidden'!AF64)</f>
        <v>0</v>
      </c>
      <c r="AF63" s="25">
        <f>IF('Indicator Date hidden'!AG64="x","x",$AF$2-'Indicator Date hidden'!AG64)</f>
        <v>10</v>
      </c>
      <c r="AG63" s="25">
        <f>IF('Indicator Date hidden'!AH64="x","x",$AG$2-'Indicator Date hidden'!AH64)</f>
        <v>0</v>
      </c>
      <c r="AH63" s="25">
        <f>IF('Indicator Date hidden'!AI64="x","x",$AH$2-'Indicator Date hidden'!AI64)</f>
        <v>0</v>
      </c>
      <c r="AI63" s="25">
        <f>IF('Indicator Date hidden'!AJ64="x","x",$AI$2-'Indicator Date hidden'!AJ64)</f>
        <v>0</v>
      </c>
      <c r="AJ63" s="25" t="str">
        <f>IF('Indicator Date hidden'!AK64="x","x",$AJ$2-'Indicator Date hidden'!AK64)</f>
        <v>x</v>
      </c>
      <c r="AK63" s="25">
        <f>IF('Indicator Date hidden'!AL64="x","x",$AK$2-'Indicator Date hidden'!AL64)</f>
        <v>1</v>
      </c>
      <c r="AL63" s="25">
        <f>IF('Indicator Date hidden'!AM64="x","x",$AL$2-'Indicator Date hidden'!AM64)</f>
        <v>0</v>
      </c>
      <c r="AM63" s="25">
        <f>IF('Indicator Date hidden'!AN64="x","x",$AM$2-'Indicator Date hidden'!AN64)</f>
        <v>0</v>
      </c>
      <c r="AN63" s="25">
        <f>IF('Indicator Date hidden'!AO64="x","x",$AN$2-'Indicator Date hidden'!AO64)</f>
        <v>0</v>
      </c>
      <c r="AO63" s="25">
        <f>IF('Indicator Date hidden'!AP64="x","x",$AO$2-'Indicator Date hidden'!AP64)</f>
        <v>0</v>
      </c>
      <c r="AP63" s="25">
        <f>IF('Indicator Date hidden'!AQ64="x","x",$AP$2-'Indicator Date hidden'!AQ64)</f>
        <v>0</v>
      </c>
      <c r="AQ63" s="25">
        <f>IF('Indicator Date hidden'!AR64="x","x",$AQ$2-'Indicator Date hidden'!AR64)</f>
        <v>0</v>
      </c>
      <c r="AR63" s="25">
        <f>IF('Indicator Date hidden'!AS64="x","x",$AR$2-'Indicator Date hidden'!AS64)</f>
        <v>0</v>
      </c>
      <c r="AS63" s="25">
        <f>IF('Indicator Date hidden'!AT64="x","x",$AS$2-'Indicator Date hidden'!AT64)</f>
        <v>0</v>
      </c>
      <c r="AT63" s="25">
        <f>IF('Indicator Date hidden'!AU64="x","x",$AT$2-'Indicator Date hidden'!AU64)</f>
        <v>0</v>
      </c>
      <c r="AU63" s="25">
        <f>IF('Indicator Date hidden'!AV64="x","x",$AU$2-'Indicator Date hidden'!AV64)</f>
        <v>1</v>
      </c>
      <c r="AV63" s="25">
        <f>IF('Indicator Date hidden'!AW64="x","x",$AV$2-'Indicator Date hidden'!AW64)</f>
        <v>0</v>
      </c>
      <c r="AW63" s="25">
        <f>IF('Indicator Date hidden'!AX64="x","x",$AW$2-'Indicator Date hidden'!AX64)</f>
        <v>0</v>
      </c>
      <c r="AX63" s="25">
        <f>IF('Indicator Date hidden'!AY64="x","x",$AX$2-'Indicator Date hidden'!AY64)</f>
        <v>0</v>
      </c>
      <c r="AY63" s="25">
        <f>IF('Indicator Date hidden'!AZ64="x","x",$AY$2-'Indicator Date hidden'!AZ64)</f>
        <v>0</v>
      </c>
      <c r="AZ63" s="25">
        <f>IF('Indicator Date hidden'!BA64="x","x",$AZ$2-'Indicator Date hidden'!BA64)</f>
        <v>0</v>
      </c>
      <c r="BA63">
        <f t="shared" si="5"/>
        <v>18</v>
      </c>
      <c r="BB63" s="26">
        <f t="shared" si="6"/>
        <v>0.36</v>
      </c>
      <c r="BC63">
        <f t="shared" si="7"/>
        <v>6</v>
      </c>
      <c r="BD63" s="26">
        <f t="shared" si="8"/>
        <v>1.5067846561469891</v>
      </c>
      <c r="BE63" s="28">
        <f t="shared" si="9"/>
        <v>0</v>
      </c>
    </row>
    <row r="64" spans="1:57" x14ac:dyDescent="0.35">
      <c r="A64" t="s">
        <v>10197</v>
      </c>
      <c r="B64" s="25">
        <f>IF('Indicator Date hidden'!C65="x","x",$B$2-'Indicator Date hidden'!C65)</f>
        <v>0</v>
      </c>
      <c r="C64" s="25">
        <f>IF('Indicator Date hidden'!D65="x","x",$C$2-'Indicator Date hidden'!D65)</f>
        <v>0</v>
      </c>
      <c r="D64" s="25">
        <f>IF('Indicator Date hidden'!E65="x","x",$D$2-'Indicator Date hidden'!E65)</f>
        <v>0</v>
      </c>
      <c r="E64" s="25">
        <f>IF('Indicator Date hidden'!F65="x","x",$E$2-'Indicator Date hidden'!F65)</f>
        <v>0</v>
      </c>
      <c r="F64" s="25">
        <f>IF('Indicator Date hidden'!G65="x","x",$F$2-'Indicator Date hidden'!G65)</f>
        <v>0</v>
      </c>
      <c r="G64" s="25">
        <f>IF('Indicator Date hidden'!H65="x","x",$G$2-'Indicator Date hidden'!H65)</f>
        <v>0</v>
      </c>
      <c r="H64" s="25">
        <f>IF('Indicator Date hidden'!I65="x","x",$H$2-'Indicator Date hidden'!I65)</f>
        <v>0</v>
      </c>
      <c r="I64" s="25">
        <f>IF('Indicator Date hidden'!J65="x","x",$I$2-'Indicator Date hidden'!J65)</f>
        <v>0</v>
      </c>
      <c r="J64" s="25">
        <f>IF('Indicator Date hidden'!K65="x","x",$J$2-'Indicator Date hidden'!K65)</f>
        <v>0</v>
      </c>
      <c r="K64" s="25">
        <f>IF('Indicator Date hidden'!L65="x","x",$K$2-'Indicator Date hidden'!L65)</f>
        <v>0</v>
      </c>
      <c r="L64" s="25">
        <f>IF('Indicator Date hidden'!M65="x","x",$L$2-'Indicator Date hidden'!M65)</f>
        <v>0</v>
      </c>
      <c r="M64" s="25">
        <f>IF('Indicator Date hidden'!N65="x","x",$M$2-'Indicator Date hidden'!N65)</f>
        <v>0</v>
      </c>
      <c r="N64" s="25">
        <f>IF('Indicator Date hidden'!O65="x","x",$N$2-'Indicator Date hidden'!O65)</f>
        <v>0</v>
      </c>
      <c r="O64" s="25">
        <f>IF('Indicator Date hidden'!P65="x","x",$O$2-'Indicator Date hidden'!P65)</f>
        <v>0</v>
      </c>
      <c r="P64" s="25">
        <f>IF('Indicator Date hidden'!Q65="x","x",$P$2-'Indicator Date hidden'!Q65)</f>
        <v>0</v>
      </c>
      <c r="Q64" s="25">
        <f>IF('Indicator Date hidden'!R65="x","x",$Q$2-'Indicator Date hidden'!R65)</f>
        <v>9</v>
      </c>
      <c r="R64" s="25">
        <f>IF('Indicator Date hidden'!S65="x","x",$R$2-'Indicator Date hidden'!S65)</f>
        <v>0</v>
      </c>
      <c r="S64" s="25">
        <f>IF('Indicator Date hidden'!T65="x","x",$S$2-'Indicator Date hidden'!T65)</f>
        <v>0</v>
      </c>
      <c r="T64" s="25">
        <f>IF('Indicator Date hidden'!U65="x","x",$T$2-'Indicator Date hidden'!U65)</f>
        <v>0</v>
      </c>
      <c r="U64" s="25">
        <f>IF('Indicator Date hidden'!V65="x","x",$U$2-'Indicator Date hidden'!V65)</f>
        <v>0</v>
      </c>
      <c r="V64" s="25">
        <f>IF('Indicator Date hidden'!W65="x","x",$V$2-'Indicator Date hidden'!W65)</f>
        <v>0</v>
      </c>
      <c r="W64" s="25">
        <f>IF('Indicator Date hidden'!X65="x","x",$W$2-'Indicator Date hidden'!X65)</f>
        <v>5</v>
      </c>
      <c r="X64" s="25">
        <f>IF('Indicator Date hidden'!Y65="x","x",$X$2-'Indicator Date hidden'!Y65)</f>
        <v>1</v>
      </c>
      <c r="Y64" s="25">
        <f>IF('Indicator Date hidden'!Z65="x","x",$Y$2-'Indicator Date hidden'!Z65)</f>
        <v>0</v>
      </c>
      <c r="Z64" s="25">
        <f>IF('Indicator Date hidden'!AA65="x","x",$Z$2-'Indicator Date hidden'!AA65)</f>
        <v>0</v>
      </c>
      <c r="AA64" s="25">
        <f>IF('Indicator Date hidden'!AB65="x","x",$AA$2-'Indicator Date hidden'!AB65)</f>
        <v>0</v>
      </c>
      <c r="AB64" s="25">
        <f>IF('Indicator Date hidden'!AC65="x","x",$AB$2-'Indicator Date hidden'!AC65)</f>
        <v>0</v>
      </c>
      <c r="AC64" s="25">
        <f>IF('Indicator Date hidden'!AD65="x","x",$AC$2-'Indicator Date hidden'!AD65)</f>
        <v>0</v>
      </c>
      <c r="AD64" s="25">
        <f>IF('Indicator Date hidden'!AE65="x","x",$AD$2-'Indicator Date hidden'!AE65)</f>
        <v>0</v>
      </c>
      <c r="AE64" s="25">
        <f>IF('Indicator Date hidden'!AF65="x","x",$AE$2-'Indicator Date hidden'!AF65)</f>
        <v>0</v>
      </c>
      <c r="AF64" s="25">
        <f>IF('Indicator Date hidden'!AG65="x","x",$AF$2-'Indicator Date hidden'!AG65)</f>
        <v>0</v>
      </c>
      <c r="AG64" s="25">
        <f>IF('Indicator Date hidden'!AH65="x","x",$AG$2-'Indicator Date hidden'!AH65)</f>
        <v>0</v>
      </c>
      <c r="AH64" s="25">
        <f>IF('Indicator Date hidden'!AI65="x","x",$AH$2-'Indicator Date hidden'!AI65)</f>
        <v>0</v>
      </c>
      <c r="AI64" s="25">
        <f>IF('Indicator Date hidden'!AJ65="x","x",$AI$2-'Indicator Date hidden'!AJ65)</f>
        <v>0</v>
      </c>
      <c r="AJ64" s="25">
        <f>IF('Indicator Date hidden'!AK65="x","x",$AJ$2-'Indicator Date hidden'!AK65)</f>
        <v>1</v>
      </c>
      <c r="AK64" s="25">
        <f>IF('Indicator Date hidden'!AL65="x","x",$AK$2-'Indicator Date hidden'!AL65)</f>
        <v>1</v>
      </c>
      <c r="AL64" s="25">
        <f>IF('Indicator Date hidden'!AM65="x","x",$AL$2-'Indicator Date hidden'!AM65)</f>
        <v>0</v>
      </c>
      <c r="AM64" s="25">
        <f>IF('Indicator Date hidden'!AN65="x","x",$AM$2-'Indicator Date hidden'!AN65)</f>
        <v>0</v>
      </c>
      <c r="AN64" s="25">
        <f>IF('Indicator Date hidden'!AO65="x","x",$AN$2-'Indicator Date hidden'!AO65)</f>
        <v>0</v>
      </c>
      <c r="AO64" s="25" t="str">
        <f>IF('Indicator Date hidden'!AP65="x","x",$AO$2-'Indicator Date hidden'!AP65)</f>
        <v>x</v>
      </c>
      <c r="AP64" s="25" t="str">
        <f>IF('Indicator Date hidden'!AQ65="x","x",$AP$2-'Indicator Date hidden'!AQ65)</f>
        <v>x</v>
      </c>
      <c r="AQ64" s="25">
        <f>IF('Indicator Date hidden'!AR65="x","x",$AQ$2-'Indicator Date hidden'!AR65)</f>
        <v>0</v>
      </c>
      <c r="AR64" s="25">
        <f>IF('Indicator Date hidden'!AS65="x","x",$AR$2-'Indicator Date hidden'!AS65)</f>
        <v>0</v>
      </c>
      <c r="AS64" s="25">
        <f>IF('Indicator Date hidden'!AT65="x","x",$AS$2-'Indicator Date hidden'!AT65)</f>
        <v>0</v>
      </c>
      <c r="AT64" s="25">
        <f>IF('Indicator Date hidden'!AU65="x","x",$AT$2-'Indicator Date hidden'!AU65)</f>
        <v>0</v>
      </c>
      <c r="AU64" s="25">
        <f>IF('Indicator Date hidden'!AV65="x","x",$AU$2-'Indicator Date hidden'!AV65)</f>
        <v>1</v>
      </c>
      <c r="AV64" s="25">
        <f>IF('Indicator Date hidden'!AW65="x","x",$AV$2-'Indicator Date hidden'!AW65)</f>
        <v>0</v>
      </c>
      <c r="AW64" s="25">
        <f>IF('Indicator Date hidden'!AX65="x","x",$AW$2-'Indicator Date hidden'!AX65)</f>
        <v>0</v>
      </c>
      <c r="AX64" s="25">
        <f>IF('Indicator Date hidden'!AY65="x","x",$AX$2-'Indicator Date hidden'!AY65)</f>
        <v>0</v>
      </c>
      <c r="AY64" s="25">
        <f>IF('Indicator Date hidden'!AZ65="x","x",$AY$2-'Indicator Date hidden'!AZ65)</f>
        <v>0</v>
      </c>
      <c r="AZ64" s="25">
        <f>IF('Indicator Date hidden'!BA65="x","x",$AZ$2-'Indicator Date hidden'!BA65)</f>
        <v>0</v>
      </c>
      <c r="BA64">
        <f t="shared" si="5"/>
        <v>18</v>
      </c>
      <c r="BB64" s="26">
        <f t="shared" si="6"/>
        <v>0.36734693877551022</v>
      </c>
      <c r="BC64">
        <f t="shared" si="7"/>
        <v>6</v>
      </c>
      <c r="BD64" s="26">
        <f t="shared" si="8"/>
        <v>1.4525681346346322</v>
      </c>
      <c r="BE64" s="28">
        <f t="shared" si="9"/>
        <v>0</v>
      </c>
    </row>
    <row r="65" spans="1:57" x14ac:dyDescent="0.35">
      <c r="A65" t="s">
        <v>10168</v>
      </c>
      <c r="B65" s="25">
        <f>IF('Indicator Date hidden'!C66="x","x",$B$2-'Indicator Date hidden'!C66)</f>
        <v>0</v>
      </c>
      <c r="C65" s="25">
        <f>IF('Indicator Date hidden'!D66="x","x",$C$2-'Indicator Date hidden'!D66)</f>
        <v>0</v>
      </c>
      <c r="D65" s="25">
        <f>IF('Indicator Date hidden'!E66="x","x",$D$2-'Indicator Date hidden'!E66)</f>
        <v>0</v>
      </c>
      <c r="E65" s="25">
        <f>IF('Indicator Date hidden'!F66="x","x",$E$2-'Indicator Date hidden'!F66)</f>
        <v>0</v>
      </c>
      <c r="F65" s="25">
        <f>IF('Indicator Date hidden'!G66="x","x",$F$2-'Indicator Date hidden'!G66)</f>
        <v>0</v>
      </c>
      <c r="G65" s="25">
        <f>IF('Indicator Date hidden'!H66="x","x",$G$2-'Indicator Date hidden'!H66)</f>
        <v>0</v>
      </c>
      <c r="H65" s="25">
        <f>IF('Indicator Date hidden'!I66="x","x",$H$2-'Indicator Date hidden'!I66)</f>
        <v>0</v>
      </c>
      <c r="I65" s="25">
        <f>IF('Indicator Date hidden'!J66="x","x",$I$2-'Indicator Date hidden'!J66)</f>
        <v>0</v>
      </c>
      <c r="J65" s="25">
        <f>IF('Indicator Date hidden'!K66="x","x",$J$2-'Indicator Date hidden'!K66)</f>
        <v>0</v>
      </c>
      <c r="K65" s="25">
        <f>IF('Indicator Date hidden'!L66="x","x",$K$2-'Indicator Date hidden'!L66)</f>
        <v>0</v>
      </c>
      <c r="L65" s="25">
        <f>IF('Indicator Date hidden'!M66="x","x",$L$2-'Indicator Date hidden'!M66)</f>
        <v>0</v>
      </c>
      <c r="M65" s="25">
        <f>IF('Indicator Date hidden'!N66="x","x",$M$2-'Indicator Date hidden'!N66)</f>
        <v>0</v>
      </c>
      <c r="N65" s="25">
        <f>IF('Indicator Date hidden'!O66="x","x",$N$2-'Indicator Date hidden'!O66)</f>
        <v>0</v>
      </c>
      <c r="O65" s="25">
        <f>IF('Indicator Date hidden'!P66="x","x",$O$2-'Indicator Date hidden'!P66)</f>
        <v>0</v>
      </c>
      <c r="P65" s="25">
        <f>IF('Indicator Date hidden'!Q66="x","x",$P$2-'Indicator Date hidden'!Q66)</f>
        <v>0</v>
      </c>
      <c r="Q65" s="25" t="str">
        <f>IF('Indicator Date hidden'!R66="x","x",$Q$2-'Indicator Date hidden'!R66)</f>
        <v>x</v>
      </c>
      <c r="R65" s="25">
        <f>IF('Indicator Date hidden'!S66="x","x",$R$2-'Indicator Date hidden'!S66)</f>
        <v>0</v>
      </c>
      <c r="S65" s="25">
        <f>IF('Indicator Date hidden'!T66="x","x",$S$2-'Indicator Date hidden'!T66)</f>
        <v>0</v>
      </c>
      <c r="T65" s="25">
        <f>IF('Indicator Date hidden'!U66="x","x",$T$2-'Indicator Date hidden'!U66)</f>
        <v>0</v>
      </c>
      <c r="U65" s="25" t="str">
        <f>IF('Indicator Date hidden'!V66="x","x",$U$2-'Indicator Date hidden'!V66)</f>
        <v>x</v>
      </c>
      <c r="V65" s="25">
        <f>IF('Indicator Date hidden'!W66="x","x",$V$2-'Indicator Date hidden'!W66)</f>
        <v>0</v>
      </c>
      <c r="W65" s="25">
        <f>IF('Indicator Date hidden'!X66="x","x",$W$2-'Indicator Date hidden'!X66)</f>
        <v>9</v>
      </c>
      <c r="X65" s="25">
        <f>IF('Indicator Date hidden'!Y66="x","x",$X$2-'Indicator Date hidden'!Y66)</f>
        <v>2</v>
      </c>
      <c r="Y65" s="25">
        <f>IF('Indicator Date hidden'!Z66="x","x",$Y$2-'Indicator Date hidden'!Z66)</f>
        <v>0</v>
      </c>
      <c r="Z65" s="25">
        <f>IF('Indicator Date hidden'!AA66="x","x",$Z$2-'Indicator Date hidden'!AA66)</f>
        <v>0</v>
      </c>
      <c r="AA65" s="25" t="str">
        <f>IF('Indicator Date hidden'!AB66="x","x",$AA$2-'Indicator Date hidden'!AB66)</f>
        <v>x</v>
      </c>
      <c r="AB65" s="25">
        <f>IF('Indicator Date hidden'!AC66="x","x",$AB$2-'Indicator Date hidden'!AC66)</f>
        <v>0</v>
      </c>
      <c r="AC65" s="25">
        <f>IF('Indicator Date hidden'!AD66="x","x",$AC$2-'Indicator Date hidden'!AD66)</f>
        <v>0</v>
      </c>
      <c r="AD65" s="25" t="str">
        <f>IF('Indicator Date hidden'!AE66="x","x",$AD$2-'Indicator Date hidden'!AE66)</f>
        <v>x</v>
      </c>
      <c r="AE65" s="25">
        <f>IF('Indicator Date hidden'!AF66="x","x",$AE$2-'Indicator Date hidden'!AF66)</f>
        <v>0</v>
      </c>
      <c r="AF65" s="25">
        <f>IF('Indicator Date hidden'!AG66="x","x",$AF$2-'Indicator Date hidden'!AG66)</f>
        <v>2</v>
      </c>
      <c r="AG65" s="25">
        <f>IF('Indicator Date hidden'!AH66="x","x",$AG$2-'Indicator Date hidden'!AH66)</f>
        <v>0</v>
      </c>
      <c r="AH65" s="25">
        <f>IF('Indicator Date hidden'!AI66="x","x",$AH$2-'Indicator Date hidden'!AI66)</f>
        <v>0</v>
      </c>
      <c r="AI65" s="25">
        <f>IF('Indicator Date hidden'!AJ66="x","x",$AI$2-'Indicator Date hidden'!AJ66)</f>
        <v>0</v>
      </c>
      <c r="AJ65" s="25" t="str">
        <f>IF('Indicator Date hidden'!AK66="x","x",$AJ$2-'Indicator Date hidden'!AK66)</f>
        <v>x</v>
      </c>
      <c r="AK65" s="25">
        <f>IF('Indicator Date hidden'!AL66="x","x",$AK$2-'Indicator Date hidden'!AL66)</f>
        <v>1</v>
      </c>
      <c r="AL65" s="25">
        <f>IF('Indicator Date hidden'!AM66="x","x",$AL$2-'Indicator Date hidden'!AM66)</f>
        <v>0</v>
      </c>
      <c r="AM65" s="25">
        <f>IF('Indicator Date hidden'!AN66="x","x",$AM$2-'Indicator Date hidden'!AN66)</f>
        <v>0</v>
      </c>
      <c r="AN65" s="25">
        <f>IF('Indicator Date hidden'!AO66="x","x",$AN$2-'Indicator Date hidden'!AO66)</f>
        <v>0</v>
      </c>
      <c r="AO65" s="25">
        <f>IF('Indicator Date hidden'!AP66="x","x",$AO$2-'Indicator Date hidden'!AP66)</f>
        <v>0</v>
      </c>
      <c r="AP65" s="25">
        <f>IF('Indicator Date hidden'!AQ66="x","x",$AP$2-'Indicator Date hidden'!AQ66)</f>
        <v>0</v>
      </c>
      <c r="AQ65" s="25">
        <f>IF('Indicator Date hidden'!AR66="x","x",$AQ$2-'Indicator Date hidden'!AR66)</f>
        <v>0</v>
      </c>
      <c r="AR65" s="25">
        <f>IF('Indicator Date hidden'!AS66="x","x",$AR$2-'Indicator Date hidden'!AS66)</f>
        <v>0</v>
      </c>
      <c r="AS65" s="25">
        <f>IF('Indicator Date hidden'!AT66="x","x",$AS$2-'Indicator Date hidden'!AT66)</f>
        <v>0</v>
      </c>
      <c r="AT65" s="25">
        <f>IF('Indicator Date hidden'!AU66="x","x",$AT$2-'Indicator Date hidden'!AU66)</f>
        <v>0</v>
      </c>
      <c r="AU65" s="25" t="str">
        <f>IF('Indicator Date hidden'!AV66="x","x",$AU$2-'Indicator Date hidden'!AV66)</f>
        <v>x</v>
      </c>
      <c r="AV65" s="25">
        <f>IF('Indicator Date hidden'!AW66="x","x",$AV$2-'Indicator Date hidden'!AW66)</f>
        <v>0</v>
      </c>
      <c r="AW65" s="25">
        <f>IF('Indicator Date hidden'!AX66="x","x",$AW$2-'Indicator Date hidden'!AX66)</f>
        <v>0</v>
      </c>
      <c r="AX65" s="25">
        <f>IF('Indicator Date hidden'!AY66="x","x",$AX$2-'Indicator Date hidden'!AY66)</f>
        <v>0</v>
      </c>
      <c r="AY65" s="25">
        <f>IF('Indicator Date hidden'!AZ66="x","x",$AY$2-'Indicator Date hidden'!AZ66)</f>
        <v>0</v>
      </c>
      <c r="AZ65" s="25">
        <f>IF('Indicator Date hidden'!BA66="x","x",$AZ$2-'Indicator Date hidden'!BA66)</f>
        <v>0</v>
      </c>
      <c r="BA65">
        <f t="shared" si="5"/>
        <v>14</v>
      </c>
      <c r="BB65" s="26">
        <f t="shared" si="6"/>
        <v>0.31111111111111112</v>
      </c>
      <c r="BC65">
        <f t="shared" si="7"/>
        <v>4</v>
      </c>
      <c r="BD65" s="26">
        <f t="shared" si="8"/>
        <v>1.3795687284594451</v>
      </c>
      <c r="BE65" s="28">
        <f t="shared" si="9"/>
        <v>0</v>
      </c>
    </row>
    <row r="66" spans="1:57" x14ac:dyDescent="0.35">
      <c r="A66" t="s">
        <v>10199</v>
      </c>
      <c r="B66" s="25">
        <f>IF('Indicator Date hidden'!C67="x","x",$B$2-'Indicator Date hidden'!C67)</f>
        <v>0</v>
      </c>
      <c r="C66" s="25">
        <f>IF('Indicator Date hidden'!D67="x","x",$C$2-'Indicator Date hidden'!D67)</f>
        <v>0</v>
      </c>
      <c r="D66" s="25">
        <f>IF('Indicator Date hidden'!E67="x","x",$D$2-'Indicator Date hidden'!E67)</f>
        <v>0</v>
      </c>
      <c r="E66" s="25">
        <f>IF('Indicator Date hidden'!F67="x","x",$E$2-'Indicator Date hidden'!F67)</f>
        <v>0</v>
      </c>
      <c r="F66" s="25">
        <f>IF('Indicator Date hidden'!G67="x","x",$F$2-'Indicator Date hidden'!G67)</f>
        <v>0</v>
      </c>
      <c r="G66" s="25">
        <f>IF('Indicator Date hidden'!H67="x","x",$G$2-'Indicator Date hidden'!H67)</f>
        <v>0</v>
      </c>
      <c r="H66" s="25">
        <f>IF('Indicator Date hidden'!I67="x","x",$H$2-'Indicator Date hidden'!I67)</f>
        <v>0</v>
      </c>
      <c r="I66" s="25">
        <f>IF('Indicator Date hidden'!J67="x","x",$I$2-'Indicator Date hidden'!J67)</f>
        <v>0</v>
      </c>
      <c r="J66" s="25">
        <f>IF('Indicator Date hidden'!K67="x","x",$J$2-'Indicator Date hidden'!K67)</f>
        <v>0</v>
      </c>
      <c r="K66" s="25">
        <f>IF('Indicator Date hidden'!L67="x","x",$K$2-'Indicator Date hidden'!L67)</f>
        <v>0</v>
      </c>
      <c r="L66" s="25">
        <f>IF('Indicator Date hidden'!M67="x","x",$L$2-'Indicator Date hidden'!M67)</f>
        <v>0</v>
      </c>
      <c r="M66" s="25">
        <f>IF('Indicator Date hidden'!N67="x","x",$M$2-'Indicator Date hidden'!N67)</f>
        <v>0</v>
      </c>
      <c r="N66" s="25">
        <f>IF('Indicator Date hidden'!O67="x","x",$N$2-'Indicator Date hidden'!O67)</f>
        <v>0</v>
      </c>
      <c r="O66" s="25">
        <f>IF('Indicator Date hidden'!P67="x","x",$O$2-'Indicator Date hidden'!P67)</f>
        <v>0</v>
      </c>
      <c r="P66" s="25">
        <f>IF('Indicator Date hidden'!Q67="x","x",$P$2-'Indicator Date hidden'!Q67)</f>
        <v>0</v>
      </c>
      <c r="Q66" s="25">
        <f>IF('Indicator Date hidden'!R67="x","x",$Q$2-'Indicator Date hidden'!R67)</f>
        <v>3</v>
      </c>
      <c r="R66" s="25">
        <f>IF('Indicator Date hidden'!S67="x","x",$R$2-'Indicator Date hidden'!S67)</f>
        <v>0</v>
      </c>
      <c r="S66" s="25">
        <f>IF('Indicator Date hidden'!T67="x","x",$S$2-'Indicator Date hidden'!T67)</f>
        <v>0</v>
      </c>
      <c r="T66" s="25">
        <f>IF('Indicator Date hidden'!U67="x","x",$T$2-'Indicator Date hidden'!U67)</f>
        <v>0</v>
      </c>
      <c r="U66" s="25">
        <f>IF('Indicator Date hidden'!V67="x","x",$U$2-'Indicator Date hidden'!V67)</f>
        <v>0</v>
      </c>
      <c r="V66" s="25">
        <f>IF('Indicator Date hidden'!W67="x","x",$V$2-'Indicator Date hidden'!W67)</f>
        <v>0</v>
      </c>
      <c r="W66" s="25">
        <f>IF('Indicator Date hidden'!X67="x","x",$W$2-'Indicator Date hidden'!X67)</f>
        <v>0</v>
      </c>
      <c r="X66" s="25">
        <f>IF('Indicator Date hidden'!Y67="x","x",$X$2-'Indicator Date hidden'!Y67)</f>
        <v>4</v>
      </c>
      <c r="Y66" s="25">
        <f>IF('Indicator Date hidden'!Z67="x","x",$Y$2-'Indicator Date hidden'!Z67)</f>
        <v>0</v>
      </c>
      <c r="Z66" s="25">
        <f>IF('Indicator Date hidden'!AA67="x","x",$Z$2-'Indicator Date hidden'!AA67)</f>
        <v>0</v>
      </c>
      <c r="AA66" s="25">
        <f>IF('Indicator Date hidden'!AB67="x","x",$AA$2-'Indicator Date hidden'!AB67)</f>
        <v>0</v>
      </c>
      <c r="AB66" s="25">
        <f>IF('Indicator Date hidden'!AC67="x","x",$AB$2-'Indicator Date hidden'!AC67)</f>
        <v>0</v>
      </c>
      <c r="AC66" s="25">
        <f>IF('Indicator Date hidden'!AD67="x","x",$AC$2-'Indicator Date hidden'!AD67)</f>
        <v>0</v>
      </c>
      <c r="AD66" s="25">
        <f>IF('Indicator Date hidden'!AE67="x","x",$AD$2-'Indicator Date hidden'!AE67)</f>
        <v>0</v>
      </c>
      <c r="AE66" s="25">
        <f>IF('Indicator Date hidden'!AF67="x","x",$AE$2-'Indicator Date hidden'!AF67)</f>
        <v>0</v>
      </c>
      <c r="AF66" s="25">
        <f>IF('Indicator Date hidden'!AG67="x","x",$AF$2-'Indicator Date hidden'!AG67)</f>
        <v>8</v>
      </c>
      <c r="AG66" s="25">
        <f>IF('Indicator Date hidden'!AH67="x","x",$AG$2-'Indicator Date hidden'!AH67)</f>
        <v>0</v>
      </c>
      <c r="AH66" s="25">
        <f>IF('Indicator Date hidden'!AI67="x","x",$AH$2-'Indicator Date hidden'!AI67)</f>
        <v>0</v>
      </c>
      <c r="AI66" s="25">
        <f>IF('Indicator Date hidden'!AJ67="x","x",$AI$2-'Indicator Date hidden'!AJ67)</f>
        <v>0</v>
      </c>
      <c r="AJ66" s="25" t="str">
        <f>IF('Indicator Date hidden'!AK67="x","x",$AJ$2-'Indicator Date hidden'!AK67)</f>
        <v>x</v>
      </c>
      <c r="AK66" s="25">
        <f>IF('Indicator Date hidden'!AL67="x","x",$AK$2-'Indicator Date hidden'!AL67)</f>
        <v>1</v>
      </c>
      <c r="AL66" s="25">
        <f>IF('Indicator Date hidden'!AM67="x","x",$AL$2-'Indicator Date hidden'!AM67)</f>
        <v>0</v>
      </c>
      <c r="AM66" s="25">
        <f>IF('Indicator Date hidden'!AN67="x","x",$AM$2-'Indicator Date hidden'!AN67)</f>
        <v>0</v>
      </c>
      <c r="AN66" s="25">
        <f>IF('Indicator Date hidden'!AO67="x","x",$AN$2-'Indicator Date hidden'!AO67)</f>
        <v>0</v>
      </c>
      <c r="AO66" s="25">
        <f>IF('Indicator Date hidden'!AP67="x","x",$AO$2-'Indicator Date hidden'!AP67)</f>
        <v>0</v>
      </c>
      <c r="AP66" s="25">
        <f>IF('Indicator Date hidden'!AQ67="x","x",$AP$2-'Indicator Date hidden'!AQ67)</f>
        <v>0</v>
      </c>
      <c r="AQ66" s="25">
        <f>IF('Indicator Date hidden'!AR67="x","x",$AQ$2-'Indicator Date hidden'!AR67)</f>
        <v>0</v>
      </c>
      <c r="AR66" s="25">
        <f>IF('Indicator Date hidden'!AS67="x","x",$AR$2-'Indicator Date hidden'!AS67)</f>
        <v>0</v>
      </c>
      <c r="AS66" s="25">
        <f>IF('Indicator Date hidden'!AT67="x","x",$AS$2-'Indicator Date hidden'!AT67)</f>
        <v>0</v>
      </c>
      <c r="AT66" s="25">
        <f>IF('Indicator Date hidden'!AU67="x","x",$AT$2-'Indicator Date hidden'!AU67)</f>
        <v>0</v>
      </c>
      <c r="AU66" s="25">
        <f>IF('Indicator Date hidden'!AV67="x","x",$AU$2-'Indicator Date hidden'!AV67)</f>
        <v>4</v>
      </c>
      <c r="AV66" s="25">
        <f>IF('Indicator Date hidden'!AW67="x","x",$AV$2-'Indicator Date hidden'!AW67)</f>
        <v>0</v>
      </c>
      <c r="AW66" s="25">
        <f>IF('Indicator Date hidden'!AX67="x","x",$AW$2-'Indicator Date hidden'!AX67)</f>
        <v>0</v>
      </c>
      <c r="AX66" s="25">
        <f>IF('Indicator Date hidden'!AY67="x","x",$AX$2-'Indicator Date hidden'!AY67)</f>
        <v>0</v>
      </c>
      <c r="AY66" s="25">
        <f>IF('Indicator Date hidden'!AZ67="x","x",$AY$2-'Indicator Date hidden'!AZ67)</f>
        <v>0</v>
      </c>
      <c r="AZ66" s="25">
        <f>IF('Indicator Date hidden'!BA67="x","x",$AZ$2-'Indicator Date hidden'!BA67)</f>
        <v>0</v>
      </c>
      <c r="BA66">
        <f t="shared" si="5"/>
        <v>20</v>
      </c>
      <c r="BB66" s="26">
        <f t="shared" si="6"/>
        <v>0.4</v>
      </c>
      <c r="BC66">
        <f t="shared" si="7"/>
        <v>5</v>
      </c>
      <c r="BD66" s="26">
        <f t="shared" si="8"/>
        <v>1.4</v>
      </c>
      <c r="BE66" s="28">
        <f t="shared" si="9"/>
        <v>0</v>
      </c>
    </row>
    <row r="67" spans="1:57" x14ac:dyDescent="0.35">
      <c r="A67" t="s">
        <v>10208</v>
      </c>
      <c r="B67" s="25">
        <f>IF('Indicator Date hidden'!C68="x","x",$B$2-'Indicator Date hidden'!C68)</f>
        <v>0</v>
      </c>
      <c r="C67" s="25">
        <f>IF('Indicator Date hidden'!D68="x","x",$C$2-'Indicator Date hidden'!D68)</f>
        <v>0</v>
      </c>
      <c r="D67" s="25">
        <f>IF('Indicator Date hidden'!E68="x","x",$D$2-'Indicator Date hidden'!E68)</f>
        <v>0</v>
      </c>
      <c r="E67" s="25">
        <f>IF('Indicator Date hidden'!F68="x","x",$E$2-'Indicator Date hidden'!F68)</f>
        <v>0</v>
      </c>
      <c r="F67" s="25">
        <f>IF('Indicator Date hidden'!G68="x","x",$F$2-'Indicator Date hidden'!G68)</f>
        <v>0</v>
      </c>
      <c r="G67" s="25">
        <f>IF('Indicator Date hidden'!H68="x","x",$G$2-'Indicator Date hidden'!H68)</f>
        <v>0</v>
      </c>
      <c r="H67" s="25">
        <f>IF('Indicator Date hidden'!I68="x","x",$H$2-'Indicator Date hidden'!I68)</f>
        <v>0</v>
      </c>
      <c r="I67" s="25">
        <f>IF('Indicator Date hidden'!J68="x","x",$I$2-'Indicator Date hidden'!J68)</f>
        <v>0</v>
      </c>
      <c r="J67" s="25">
        <f>IF('Indicator Date hidden'!K68="x","x",$J$2-'Indicator Date hidden'!K68)</f>
        <v>0</v>
      </c>
      <c r="K67" s="25">
        <f>IF('Indicator Date hidden'!L68="x","x",$K$2-'Indicator Date hidden'!L68)</f>
        <v>0</v>
      </c>
      <c r="L67" s="25">
        <f>IF('Indicator Date hidden'!M68="x","x",$L$2-'Indicator Date hidden'!M68)</f>
        <v>0</v>
      </c>
      <c r="M67" s="25">
        <f>IF('Indicator Date hidden'!N68="x","x",$M$2-'Indicator Date hidden'!N68)</f>
        <v>0</v>
      </c>
      <c r="N67" s="25">
        <f>IF('Indicator Date hidden'!O68="x","x",$N$2-'Indicator Date hidden'!O68)</f>
        <v>0</v>
      </c>
      <c r="O67" s="25">
        <f>IF('Indicator Date hidden'!P68="x","x",$O$2-'Indicator Date hidden'!P68)</f>
        <v>0</v>
      </c>
      <c r="P67" s="25">
        <f>IF('Indicator Date hidden'!Q68="x","x",$P$2-'Indicator Date hidden'!Q68)</f>
        <v>0</v>
      </c>
      <c r="Q67" s="25" t="str">
        <f>IF('Indicator Date hidden'!R68="x","x",$Q$2-'Indicator Date hidden'!R68)</f>
        <v>x</v>
      </c>
      <c r="R67" s="25">
        <f>IF('Indicator Date hidden'!S68="x","x",$R$2-'Indicator Date hidden'!S68)</f>
        <v>0</v>
      </c>
      <c r="S67" s="25">
        <f>IF('Indicator Date hidden'!T68="x","x",$S$2-'Indicator Date hidden'!T68)</f>
        <v>0</v>
      </c>
      <c r="T67" s="25">
        <f>IF('Indicator Date hidden'!U68="x","x",$T$2-'Indicator Date hidden'!U68)</f>
        <v>0</v>
      </c>
      <c r="U67" s="25" t="str">
        <f>IF('Indicator Date hidden'!V68="x","x",$U$2-'Indicator Date hidden'!V68)</f>
        <v>x</v>
      </c>
      <c r="V67" s="25">
        <f>IF('Indicator Date hidden'!W68="x","x",$V$2-'Indicator Date hidden'!W68)</f>
        <v>0</v>
      </c>
      <c r="W67" s="25" t="str">
        <f>IF('Indicator Date hidden'!X68="x","x",$W$2-'Indicator Date hidden'!X68)</f>
        <v>x</v>
      </c>
      <c r="X67" s="25">
        <f>IF('Indicator Date hidden'!Y68="x","x",$X$2-'Indicator Date hidden'!Y68)</f>
        <v>4</v>
      </c>
      <c r="Y67" s="25">
        <f>IF('Indicator Date hidden'!Z68="x","x",$Y$2-'Indicator Date hidden'!Z68)</f>
        <v>0</v>
      </c>
      <c r="Z67" s="25">
        <f>IF('Indicator Date hidden'!AA68="x","x",$Z$2-'Indicator Date hidden'!AA68)</f>
        <v>0</v>
      </c>
      <c r="AA67" s="25" t="str">
        <f>IF('Indicator Date hidden'!AB68="x","x",$AA$2-'Indicator Date hidden'!AB68)</f>
        <v>x</v>
      </c>
      <c r="AB67" s="25">
        <f>IF('Indicator Date hidden'!AC68="x","x",$AB$2-'Indicator Date hidden'!AC68)</f>
        <v>0</v>
      </c>
      <c r="AC67" s="25">
        <f>IF('Indicator Date hidden'!AD68="x","x",$AC$2-'Indicator Date hidden'!AD68)</f>
        <v>0</v>
      </c>
      <c r="AD67" s="25" t="str">
        <f>IF('Indicator Date hidden'!AE68="x","x",$AD$2-'Indicator Date hidden'!AE68)</f>
        <v>x</v>
      </c>
      <c r="AE67" s="25">
        <f>IF('Indicator Date hidden'!AF68="x","x",$AE$2-'Indicator Date hidden'!AF68)</f>
        <v>0</v>
      </c>
      <c r="AF67" s="25">
        <f>IF('Indicator Date hidden'!AG68="x","x",$AF$2-'Indicator Date hidden'!AG68)</f>
        <v>1</v>
      </c>
      <c r="AG67" s="25">
        <f>IF('Indicator Date hidden'!AH68="x","x",$AG$2-'Indicator Date hidden'!AH68)</f>
        <v>0</v>
      </c>
      <c r="AH67" s="25">
        <f>IF('Indicator Date hidden'!AI68="x","x",$AH$2-'Indicator Date hidden'!AI68)</f>
        <v>0</v>
      </c>
      <c r="AI67" s="25">
        <f>IF('Indicator Date hidden'!AJ68="x","x",$AI$2-'Indicator Date hidden'!AJ68)</f>
        <v>0</v>
      </c>
      <c r="AJ67" s="25" t="str">
        <f>IF('Indicator Date hidden'!AK68="x","x",$AJ$2-'Indicator Date hidden'!AK68)</f>
        <v>x</v>
      </c>
      <c r="AK67" s="25">
        <f>IF('Indicator Date hidden'!AL68="x","x",$AK$2-'Indicator Date hidden'!AL68)</f>
        <v>1</v>
      </c>
      <c r="AL67" s="25">
        <f>IF('Indicator Date hidden'!AM68="x","x",$AL$2-'Indicator Date hidden'!AM68)</f>
        <v>0</v>
      </c>
      <c r="AM67" s="25">
        <f>IF('Indicator Date hidden'!AN68="x","x",$AM$2-'Indicator Date hidden'!AN68)</f>
        <v>0</v>
      </c>
      <c r="AN67" s="25">
        <f>IF('Indicator Date hidden'!AO68="x","x",$AN$2-'Indicator Date hidden'!AO68)</f>
        <v>0</v>
      </c>
      <c r="AO67" s="25">
        <f>IF('Indicator Date hidden'!AP68="x","x",$AO$2-'Indicator Date hidden'!AP68)</f>
        <v>0</v>
      </c>
      <c r="AP67" s="25">
        <f>IF('Indicator Date hidden'!AQ68="x","x",$AP$2-'Indicator Date hidden'!AQ68)</f>
        <v>0</v>
      </c>
      <c r="AQ67" s="25">
        <f>IF('Indicator Date hidden'!AR68="x","x",$AQ$2-'Indicator Date hidden'!AR68)</f>
        <v>0</v>
      </c>
      <c r="AR67" s="25">
        <f>IF('Indicator Date hidden'!AS68="x","x",$AR$2-'Indicator Date hidden'!AS68)</f>
        <v>0</v>
      </c>
      <c r="AS67" s="25">
        <f>IF('Indicator Date hidden'!AT68="x","x",$AS$2-'Indicator Date hidden'!AT68)</f>
        <v>0</v>
      </c>
      <c r="AT67" s="25">
        <f>IF('Indicator Date hidden'!AU68="x","x",$AT$2-'Indicator Date hidden'!AU68)</f>
        <v>0</v>
      </c>
      <c r="AU67" s="25">
        <f>IF('Indicator Date hidden'!AV68="x","x",$AU$2-'Indicator Date hidden'!AV68)</f>
        <v>1</v>
      </c>
      <c r="AV67" s="25">
        <f>IF('Indicator Date hidden'!AW68="x","x",$AV$2-'Indicator Date hidden'!AW68)</f>
        <v>0</v>
      </c>
      <c r="AW67" s="25">
        <f>IF('Indicator Date hidden'!AX68="x","x",$AW$2-'Indicator Date hidden'!AX68)</f>
        <v>0</v>
      </c>
      <c r="AX67" s="25">
        <f>IF('Indicator Date hidden'!AY68="x","x",$AX$2-'Indicator Date hidden'!AY68)</f>
        <v>0</v>
      </c>
      <c r="AY67" s="25">
        <f>IF('Indicator Date hidden'!AZ68="x","x",$AY$2-'Indicator Date hidden'!AZ68)</f>
        <v>0</v>
      </c>
      <c r="AZ67" s="25">
        <f>IF('Indicator Date hidden'!BA68="x","x",$AZ$2-'Indicator Date hidden'!BA68)</f>
        <v>0</v>
      </c>
      <c r="BA67">
        <f t="shared" ref="BA67:BA98" si="10">SUM(B67:AZ67)</f>
        <v>7</v>
      </c>
      <c r="BB67" s="26">
        <f t="shared" ref="BB67:BB98" si="11">BA67/COUNT(B67:AZ67)</f>
        <v>0.15555555555555556</v>
      </c>
      <c r="BC67">
        <f t="shared" ref="BC67:BC98" si="12">COUNTIF(B67:AZ67,"&gt;0")</f>
        <v>4</v>
      </c>
      <c r="BD67" s="26">
        <f t="shared" ref="BD67:BD98" si="13">_xlfn.STDEV.P(B67:AZ67)</f>
        <v>0.63089198073681729</v>
      </c>
      <c r="BE67" s="28">
        <f t="shared" ref="BE67:BE98" si="14">MEDIAN(B67:AZ67)</f>
        <v>0</v>
      </c>
    </row>
    <row r="68" spans="1:57" x14ac:dyDescent="0.35">
      <c r="A68" t="s">
        <v>10210</v>
      </c>
      <c r="B68" s="25">
        <f>IF('Indicator Date hidden'!C69="x","x",$B$2-'Indicator Date hidden'!C69)</f>
        <v>0</v>
      </c>
      <c r="C68" s="25">
        <f>IF('Indicator Date hidden'!D69="x","x",$C$2-'Indicator Date hidden'!D69)</f>
        <v>0</v>
      </c>
      <c r="D68" s="25">
        <f>IF('Indicator Date hidden'!E69="x","x",$D$2-'Indicator Date hidden'!E69)</f>
        <v>0</v>
      </c>
      <c r="E68" s="25">
        <f>IF('Indicator Date hidden'!F69="x","x",$E$2-'Indicator Date hidden'!F69)</f>
        <v>0</v>
      </c>
      <c r="F68" s="25">
        <f>IF('Indicator Date hidden'!G69="x","x",$F$2-'Indicator Date hidden'!G69)</f>
        <v>0</v>
      </c>
      <c r="G68" s="25">
        <f>IF('Indicator Date hidden'!H69="x","x",$G$2-'Indicator Date hidden'!H69)</f>
        <v>0</v>
      </c>
      <c r="H68" s="25">
        <f>IF('Indicator Date hidden'!I69="x","x",$H$2-'Indicator Date hidden'!I69)</f>
        <v>0</v>
      </c>
      <c r="I68" s="25">
        <f>IF('Indicator Date hidden'!J69="x","x",$I$2-'Indicator Date hidden'!J69)</f>
        <v>0</v>
      </c>
      <c r="J68" s="25">
        <f>IF('Indicator Date hidden'!K69="x","x",$J$2-'Indicator Date hidden'!K69)</f>
        <v>0</v>
      </c>
      <c r="K68" s="25">
        <f>IF('Indicator Date hidden'!L69="x","x",$K$2-'Indicator Date hidden'!L69)</f>
        <v>0</v>
      </c>
      <c r="L68" s="25">
        <f>IF('Indicator Date hidden'!M69="x","x",$L$2-'Indicator Date hidden'!M69)</f>
        <v>0</v>
      </c>
      <c r="M68" s="25">
        <f>IF('Indicator Date hidden'!N69="x","x",$M$2-'Indicator Date hidden'!N69)</f>
        <v>0</v>
      </c>
      <c r="N68" s="25">
        <f>IF('Indicator Date hidden'!O69="x","x",$N$2-'Indicator Date hidden'!O69)</f>
        <v>0</v>
      </c>
      <c r="O68" s="25">
        <f>IF('Indicator Date hidden'!P69="x","x",$O$2-'Indicator Date hidden'!P69)</f>
        <v>0</v>
      </c>
      <c r="P68" s="25">
        <f>IF('Indicator Date hidden'!Q69="x","x",$P$2-'Indicator Date hidden'!Q69)</f>
        <v>0</v>
      </c>
      <c r="Q68" s="25" t="str">
        <f>IF('Indicator Date hidden'!R69="x","x",$Q$2-'Indicator Date hidden'!R69)</f>
        <v>x</v>
      </c>
      <c r="R68" s="25">
        <f>IF('Indicator Date hidden'!S69="x","x",$R$2-'Indicator Date hidden'!S69)</f>
        <v>0</v>
      </c>
      <c r="S68" s="25">
        <f>IF('Indicator Date hidden'!T69="x","x",$S$2-'Indicator Date hidden'!T69)</f>
        <v>0</v>
      </c>
      <c r="T68" s="25">
        <f>IF('Indicator Date hidden'!U69="x","x",$T$2-'Indicator Date hidden'!U69)</f>
        <v>0</v>
      </c>
      <c r="U68" s="25">
        <f>IF('Indicator Date hidden'!V69="x","x",$U$2-'Indicator Date hidden'!V69)</f>
        <v>0</v>
      </c>
      <c r="V68" s="25">
        <f>IF('Indicator Date hidden'!W69="x","x",$V$2-'Indicator Date hidden'!W69)</f>
        <v>0</v>
      </c>
      <c r="W68" s="25" t="str">
        <f>IF('Indicator Date hidden'!X69="x","x",$W$2-'Indicator Date hidden'!X69)</f>
        <v>x</v>
      </c>
      <c r="X68" s="25" t="str">
        <f>IF('Indicator Date hidden'!Y69="x","x",$X$2-'Indicator Date hidden'!Y69)</f>
        <v>x</v>
      </c>
      <c r="Y68" s="25">
        <f>IF('Indicator Date hidden'!Z69="x","x",$Y$2-'Indicator Date hidden'!Z69)</f>
        <v>0</v>
      </c>
      <c r="Z68" s="25">
        <f>IF('Indicator Date hidden'!AA69="x","x",$Z$2-'Indicator Date hidden'!AA69)</f>
        <v>0</v>
      </c>
      <c r="AA68" s="25" t="str">
        <f>IF('Indicator Date hidden'!AB69="x","x",$AA$2-'Indicator Date hidden'!AB69)</f>
        <v>x</v>
      </c>
      <c r="AB68" s="25">
        <f>IF('Indicator Date hidden'!AC69="x","x",$AB$2-'Indicator Date hidden'!AC69)</f>
        <v>0</v>
      </c>
      <c r="AC68" s="25">
        <f>IF('Indicator Date hidden'!AD69="x","x",$AC$2-'Indicator Date hidden'!AD69)</f>
        <v>0</v>
      </c>
      <c r="AD68" s="25" t="str">
        <f>IF('Indicator Date hidden'!AE69="x","x",$AD$2-'Indicator Date hidden'!AE69)</f>
        <v>x</v>
      </c>
      <c r="AE68" s="25" t="str">
        <f>IF('Indicator Date hidden'!AF69="x","x",$AE$2-'Indicator Date hidden'!AF69)</f>
        <v>x</v>
      </c>
      <c r="AF68" s="25" t="str">
        <f>IF('Indicator Date hidden'!AG69="x","x",$AF$2-'Indicator Date hidden'!AG69)</f>
        <v>x</v>
      </c>
      <c r="AG68" s="25">
        <f>IF('Indicator Date hidden'!AH69="x","x",$AG$2-'Indicator Date hidden'!AH69)</f>
        <v>0</v>
      </c>
      <c r="AH68" s="25">
        <f>IF('Indicator Date hidden'!AI69="x","x",$AH$2-'Indicator Date hidden'!AI69)</f>
        <v>0</v>
      </c>
      <c r="AI68" s="25">
        <f>IF('Indicator Date hidden'!AJ69="x","x",$AI$2-'Indicator Date hidden'!AJ69)</f>
        <v>0</v>
      </c>
      <c r="AJ68" s="25" t="str">
        <f>IF('Indicator Date hidden'!AK69="x","x",$AJ$2-'Indicator Date hidden'!AK69)</f>
        <v>x</v>
      </c>
      <c r="AK68" s="25">
        <f>IF('Indicator Date hidden'!AL69="x","x",$AK$2-'Indicator Date hidden'!AL69)</f>
        <v>1</v>
      </c>
      <c r="AL68" s="25">
        <f>IF('Indicator Date hidden'!AM69="x","x",$AL$2-'Indicator Date hidden'!AM69)</f>
        <v>0</v>
      </c>
      <c r="AM68" s="25">
        <f>IF('Indicator Date hidden'!AN69="x","x",$AM$2-'Indicator Date hidden'!AN69)</f>
        <v>0</v>
      </c>
      <c r="AN68" s="25">
        <f>IF('Indicator Date hidden'!AO69="x","x",$AN$2-'Indicator Date hidden'!AO69)</f>
        <v>0</v>
      </c>
      <c r="AO68" s="25">
        <f>IF('Indicator Date hidden'!AP69="x","x",$AO$2-'Indicator Date hidden'!AP69)</f>
        <v>0</v>
      </c>
      <c r="AP68" s="25" t="str">
        <f>IF('Indicator Date hidden'!AQ69="x","x",$AP$2-'Indicator Date hidden'!AQ69)</f>
        <v>x</v>
      </c>
      <c r="AQ68" s="25">
        <f>IF('Indicator Date hidden'!AR69="x","x",$AQ$2-'Indicator Date hidden'!AR69)</f>
        <v>4</v>
      </c>
      <c r="AR68" s="25">
        <f>IF('Indicator Date hidden'!AS69="x","x",$AR$2-'Indicator Date hidden'!AS69)</f>
        <v>0</v>
      </c>
      <c r="AS68" s="25" t="str">
        <f>IF('Indicator Date hidden'!AT69="x","x",$AS$2-'Indicator Date hidden'!AT69)</f>
        <v>x</v>
      </c>
      <c r="AT68" s="25">
        <f>IF('Indicator Date hidden'!AU69="x","x",$AT$2-'Indicator Date hidden'!AU69)</f>
        <v>0</v>
      </c>
      <c r="AU68" s="25" t="str">
        <f>IF('Indicator Date hidden'!AV69="x","x",$AU$2-'Indicator Date hidden'!AV69)</f>
        <v>x</v>
      </c>
      <c r="AV68" s="25">
        <f>IF('Indicator Date hidden'!AW69="x","x",$AV$2-'Indicator Date hidden'!AW69)</f>
        <v>0</v>
      </c>
      <c r="AW68" s="25">
        <f>IF('Indicator Date hidden'!AX69="x","x",$AW$2-'Indicator Date hidden'!AX69)</f>
        <v>0</v>
      </c>
      <c r="AX68" s="25">
        <f>IF('Indicator Date hidden'!AY69="x","x",$AX$2-'Indicator Date hidden'!AY69)</f>
        <v>0</v>
      </c>
      <c r="AY68" s="25">
        <f>IF('Indicator Date hidden'!AZ69="x","x",$AY$2-'Indicator Date hidden'!AZ69)</f>
        <v>0</v>
      </c>
      <c r="AZ68" s="25">
        <f>IF('Indicator Date hidden'!BA69="x","x",$AZ$2-'Indicator Date hidden'!BA69)</f>
        <v>0</v>
      </c>
      <c r="BA68">
        <f t="shared" si="10"/>
        <v>5</v>
      </c>
      <c r="BB68" s="26">
        <f t="shared" si="11"/>
        <v>0.125</v>
      </c>
      <c r="BC68">
        <f t="shared" si="12"/>
        <v>2</v>
      </c>
      <c r="BD68" s="26">
        <f t="shared" si="13"/>
        <v>0.63982419460348638</v>
      </c>
      <c r="BE68" s="28">
        <f t="shared" si="14"/>
        <v>0</v>
      </c>
    </row>
    <row r="69" spans="1:57" x14ac:dyDescent="0.35">
      <c r="A69" t="s">
        <v>10213</v>
      </c>
      <c r="B69" s="25">
        <f>IF('Indicator Date hidden'!C70="x","x",$B$2-'Indicator Date hidden'!C70)</f>
        <v>0</v>
      </c>
      <c r="C69" s="25">
        <f>IF('Indicator Date hidden'!D70="x","x",$C$2-'Indicator Date hidden'!D70)</f>
        <v>0</v>
      </c>
      <c r="D69" s="25">
        <f>IF('Indicator Date hidden'!E70="x","x",$D$2-'Indicator Date hidden'!E70)</f>
        <v>0</v>
      </c>
      <c r="E69" s="25">
        <f>IF('Indicator Date hidden'!F70="x","x",$E$2-'Indicator Date hidden'!F70)</f>
        <v>0</v>
      </c>
      <c r="F69" s="25">
        <f>IF('Indicator Date hidden'!G70="x","x",$F$2-'Indicator Date hidden'!G70)</f>
        <v>0</v>
      </c>
      <c r="G69" s="25">
        <f>IF('Indicator Date hidden'!H70="x","x",$G$2-'Indicator Date hidden'!H70)</f>
        <v>0</v>
      </c>
      <c r="H69" s="25">
        <f>IF('Indicator Date hidden'!I70="x","x",$H$2-'Indicator Date hidden'!I70)</f>
        <v>0</v>
      </c>
      <c r="I69" s="25">
        <f>IF('Indicator Date hidden'!J70="x","x",$I$2-'Indicator Date hidden'!J70)</f>
        <v>0</v>
      </c>
      <c r="J69" s="25">
        <f>IF('Indicator Date hidden'!K70="x","x",$J$2-'Indicator Date hidden'!K70)</f>
        <v>0</v>
      </c>
      <c r="K69" s="25">
        <f>IF('Indicator Date hidden'!L70="x","x",$K$2-'Indicator Date hidden'!L70)</f>
        <v>0</v>
      </c>
      <c r="L69" s="25">
        <f>IF('Indicator Date hidden'!M70="x","x",$L$2-'Indicator Date hidden'!M70)</f>
        <v>0</v>
      </c>
      <c r="M69" s="25">
        <f>IF('Indicator Date hidden'!N70="x","x",$M$2-'Indicator Date hidden'!N70)</f>
        <v>0</v>
      </c>
      <c r="N69" s="25">
        <f>IF('Indicator Date hidden'!O70="x","x",$N$2-'Indicator Date hidden'!O70)</f>
        <v>0</v>
      </c>
      <c r="O69" s="25">
        <f>IF('Indicator Date hidden'!P70="x","x",$O$2-'Indicator Date hidden'!P70)</f>
        <v>0</v>
      </c>
      <c r="P69" s="25">
        <f>IF('Indicator Date hidden'!Q70="x","x",$P$2-'Indicator Date hidden'!Q70)</f>
        <v>0</v>
      </c>
      <c r="Q69" s="25" t="str">
        <f>IF('Indicator Date hidden'!R70="x","x",$Q$2-'Indicator Date hidden'!R70)</f>
        <v>x</v>
      </c>
      <c r="R69" s="25">
        <f>IF('Indicator Date hidden'!S70="x","x",$R$2-'Indicator Date hidden'!S70)</f>
        <v>0</v>
      </c>
      <c r="S69" s="25">
        <f>IF('Indicator Date hidden'!T70="x","x",$S$2-'Indicator Date hidden'!T70)</f>
        <v>0</v>
      </c>
      <c r="T69" s="25">
        <f>IF('Indicator Date hidden'!U70="x","x",$T$2-'Indicator Date hidden'!U70)</f>
        <v>0</v>
      </c>
      <c r="U69" s="25">
        <f>IF('Indicator Date hidden'!V70="x","x",$U$2-'Indicator Date hidden'!V70)</f>
        <v>0</v>
      </c>
      <c r="V69" s="25">
        <f>IF('Indicator Date hidden'!W70="x","x",$V$2-'Indicator Date hidden'!W70)</f>
        <v>0</v>
      </c>
      <c r="W69" s="25">
        <f>IF('Indicator Date hidden'!X70="x","x",$W$2-'Indicator Date hidden'!X70)</f>
        <v>5</v>
      </c>
      <c r="X69" s="25">
        <f>IF('Indicator Date hidden'!Y70="x","x",$X$2-'Indicator Date hidden'!Y70)</f>
        <v>5</v>
      </c>
      <c r="Y69" s="25">
        <f>IF('Indicator Date hidden'!Z70="x","x",$Y$2-'Indicator Date hidden'!Z70)</f>
        <v>0</v>
      </c>
      <c r="Z69" s="25">
        <f>IF('Indicator Date hidden'!AA70="x","x",$Z$2-'Indicator Date hidden'!AA70)</f>
        <v>0</v>
      </c>
      <c r="AA69" s="25">
        <f>IF('Indicator Date hidden'!AB70="x","x",$AA$2-'Indicator Date hidden'!AB70)</f>
        <v>0</v>
      </c>
      <c r="AB69" s="25">
        <f>IF('Indicator Date hidden'!AC70="x","x",$AB$2-'Indicator Date hidden'!AC70)</f>
        <v>0</v>
      </c>
      <c r="AC69" s="25">
        <f>IF('Indicator Date hidden'!AD70="x","x",$AC$2-'Indicator Date hidden'!AD70)</f>
        <v>0</v>
      </c>
      <c r="AD69" s="25">
        <f>IF('Indicator Date hidden'!AE70="x","x",$AD$2-'Indicator Date hidden'!AE70)</f>
        <v>0</v>
      </c>
      <c r="AE69" s="25">
        <f>IF('Indicator Date hidden'!AF70="x","x",$AE$2-'Indicator Date hidden'!AF70)</f>
        <v>0</v>
      </c>
      <c r="AF69" s="25">
        <f>IF('Indicator Date hidden'!AG70="x","x",$AF$2-'Indicator Date hidden'!AG70)</f>
        <v>2</v>
      </c>
      <c r="AG69" s="25">
        <f>IF('Indicator Date hidden'!AH70="x","x",$AG$2-'Indicator Date hidden'!AH70)</f>
        <v>0</v>
      </c>
      <c r="AH69" s="25">
        <f>IF('Indicator Date hidden'!AI70="x","x",$AH$2-'Indicator Date hidden'!AI70)</f>
        <v>0</v>
      </c>
      <c r="AI69" s="25">
        <f>IF('Indicator Date hidden'!AJ70="x","x",$AI$2-'Indicator Date hidden'!AJ70)</f>
        <v>0</v>
      </c>
      <c r="AJ69" s="25">
        <f>IF('Indicator Date hidden'!AK70="x","x",$AJ$2-'Indicator Date hidden'!AK70)</f>
        <v>1</v>
      </c>
      <c r="AK69" s="25">
        <f>IF('Indicator Date hidden'!AL70="x","x",$AK$2-'Indicator Date hidden'!AL70)</f>
        <v>1</v>
      </c>
      <c r="AL69" s="25">
        <f>IF('Indicator Date hidden'!AM70="x","x",$AL$2-'Indicator Date hidden'!AM70)</f>
        <v>0</v>
      </c>
      <c r="AM69" s="25">
        <f>IF('Indicator Date hidden'!AN70="x","x",$AM$2-'Indicator Date hidden'!AN70)</f>
        <v>0</v>
      </c>
      <c r="AN69" s="25">
        <f>IF('Indicator Date hidden'!AO70="x","x",$AN$2-'Indicator Date hidden'!AO70)</f>
        <v>0</v>
      </c>
      <c r="AO69" s="25">
        <f>IF('Indicator Date hidden'!AP70="x","x",$AO$2-'Indicator Date hidden'!AP70)</f>
        <v>0</v>
      </c>
      <c r="AP69" s="25">
        <f>IF('Indicator Date hidden'!AQ70="x","x",$AP$2-'Indicator Date hidden'!AQ70)</f>
        <v>0</v>
      </c>
      <c r="AQ69" s="25">
        <f>IF('Indicator Date hidden'!AR70="x","x",$AQ$2-'Indicator Date hidden'!AR70)</f>
        <v>0</v>
      </c>
      <c r="AR69" s="25">
        <f>IF('Indicator Date hidden'!AS70="x","x",$AR$2-'Indicator Date hidden'!AS70)</f>
        <v>0</v>
      </c>
      <c r="AS69" s="25">
        <f>IF('Indicator Date hidden'!AT70="x","x",$AS$2-'Indicator Date hidden'!AT70)</f>
        <v>0</v>
      </c>
      <c r="AT69" s="25">
        <f>IF('Indicator Date hidden'!AU70="x","x",$AT$2-'Indicator Date hidden'!AU70)</f>
        <v>0</v>
      </c>
      <c r="AU69" s="25">
        <f>IF('Indicator Date hidden'!AV70="x","x",$AU$2-'Indicator Date hidden'!AV70)</f>
        <v>1</v>
      </c>
      <c r="AV69" s="25">
        <f>IF('Indicator Date hidden'!AW70="x","x",$AV$2-'Indicator Date hidden'!AW70)</f>
        <v>0</v>
      </c>
      <c r="AW69" s="25">
        <f>IF('Indicator Date hidden'!AX70="x","x",$AW$2-'Indicator Date hidden'!AX70)</f>
        <v>0</v>
      </c>
      <c r="AX69" s="25">
        <f>IF('Indicator Date hidden'!AY70="x","x",$AX$2-'Indicator Date hidden'!AY70)</f>
        <v>0</v>
      </c>
      <c r="AY69" s="25">
        <f>IF('Indicator Date hidden'!AZ70="x","x",$AY$2-'Indicator Date hidden'!AZ70)</f>
        <v>0</v>
      </c>
      <c r="AZ69" s="25">
        <f>IF('Indicator Date hidden'!BA70="x","x",$AZ$2-'Indicator Date hidden'!BA70)</f>
        <v>0</v>
      </c>
      <c r="BA69">
        <f t="shared" si="10"/>
        <v>15</v>
      </c>
      <c r="BB69" s="26">
        <f t="shared" si="11"/>
        <v>0.3</v>
      </c>
      <c r="BC69">
        <f t="shared" si="12"/>
        <v>6</v>
      </c>
      <c r="BD69" s="26">
        <f t="shared" si="13"/>
        <v>1.0246950765959599</v>
      </c>
      <c r="BE69" s="28">
        <f t="shared" si="14"/>
        <v>0</v>
      </c>
    </row>
    <row r="70" spans="1:57" x14ac:dyDescent="0.35">
      <c r="A70" t="s">
        <v>10201</v>
      </c>
      <c r="B70" s="25">
        <f>IF('Indicator Date hidden'!C71="x","x",$B$2-'Indicator Date hidden'!C71)</f>
        <v>0</v>
      </c>
      <c r="C70" s="25">
        <f>IF('Indicator Date hidden'!D71="x","x",$C$2-'Indicator Date hidden'!D71)</f>
        <v>0</v>
      </c>
      <c r="D70" s="25">
        <f>IF('Indicator Date hidden'!E71="x","x",$D$2-'Indicator Date hidden'!E71)</f>
        <v>0</v>
      </c>
      <c r="E70" s="25">
        <f>IF('Indicator Date hidden'!F71="x","x",$E$2-'Indicator Date hidden'!F71)</f>
        <v>0</v>
      </c>
      <c r="F70" s="25">
        <f>IF('Indicator Date hidden'!G71="x","x",$F$2-'Indicator Date hidden'!G71)</f>
        <v>0</v>
      </c>
      <c r="G70" s="25">
        <f>IF('Indicator Date hidden'!H71="x","x",$G$2-'Indicator Date hidden'!H71)</f>
        <v>0</v>
      </c>
      <c r="H70" s="25">
        <f>IF('Indicator Date hidden'!I71="x","x",$H$2-'Indicator Date hidden'!I71)</f>
        <v>0</v>
      </c>
      <c r="I70" s="25">
        <f>IF('Indicator Date hidden'!J71="x","x",$I$2-'Indicator Date hidden'!J71)</f>
        <v>0</v>
      </c>
      <c r="J70" s="25">
        <f>IF('Indicator Date hidden'!K71="x","x",$J$2-'Indicator Date hidden'!K71)</f>
        <v>0</v>
      </c>
      <c r="K70" s="25">
        <f>IF('Indicator Date hidden'!L71="x","x",$K$2-'Indicator Date hidden'!L71)</f>
        <v>0</v>
      </c>
      <c r="L70" s="25">
        <f>IF('Indicator Date hidden'!M71="x","x",$L$2-'Indicator Date hidden'!M71)</f>
        <v>0</v>
      </c>
      <c r="M70" s="25">
        <f>IF('Indicator Date hidden'!N71="x","x",$M$2-'Indicator Date hidden'!N71)</f>
        <v>0</v>
      </c>
      <c r="N70" s="25">
        <f>IF('Indicator Date hidden'!O71="x","x",$N$2-'Indicator Date hidden'!O71)</f>
        <v>0</v>
      </c>
      <c r="O70" s="25">
        <f>IF('Indicator Date hidden'!P71="x","x",$O$2-'Indicator Date hidden'!P71)</f>
        <v>0</v>
      </c>
      <c r="P70" s="25">
        <f>IF('Indicator Date hidden'!Q71="x","x",$P$2-'Indicator Date hidden'!Q71)</f>
        <v>0</v>
      </c>
      <c r="Q70" s="25">
        <f>IF('Indicator Date hidden'!R71="x","x",$Q$2-'Indicator Date hidden'!R71)</f>
        <v>2</v>
      </c>
      <c r="R70" s="25">
        <f>IF('Indicator Date hidden'!S71="x","x",$R$2-'Indicator Date hidden'!S71)</f>
        <v>0</v>
      </c>
      <c r="S70" s="25">
        <f>IF('Indicator Date hidden'!T71="x","x",$S$2-'Indicator Date hidden'!T71)</f>
        <v>0</v>
      </c>
      <c r="T70" s="25">
        <f>IF('Indicator Date hidden'!U71="x","x",$T$2-'Indicator Date hidden'!U71)</f>
        <v>0</v>
      </c>
      <c r="U70" s="25">
        <f>IF('Indicator Date hidden'!V71="x","x",$U$2-'Indicator Date hidden'!V71)</f>
        <v>0</v>
      </c>
      <c r="V70" s="25">
        <f>IF('Indicator Date hidden'!W71="x","x",$V$2-'Indicator Date hidden'!W71)</f>
        <v>0</v>
      </c>
      <c r="W70" s="25">
        <f>IF('Indicator Date hidden'!X71="x","x",$W$2-'Indicator Date hidden'!X71)</f>
        <v>2</v>
      </c>
      <c r="X70" s="25">
        <f>IF('Indicator Date hidden'!Y71="x","x",$X$2-'Indicator Date hidden'!Y71)</f>
        <v>4</v>
      </c>
      <c r="Y70" s="25">
        <f>IF('Indicator Date hidden'!Z71="x","x",$Y$2-'Indicator Date hidden'!Z71)</f>
        <v>0</v>
      </c>
      <c r="Z70" s="25">
        <f>IF('Indicator Date hidden'!AA71="x","x",$Z$2-'Indicator Date hidden'!AA71)</f>
        <v>0</v>
      </c>
      <c r="AA70" s="25">
        <f>IF('Indicator Date hidden'!AB71="x","x",$AA$2-'Indicator Date hidden'!AB71)</f>
        <v>0</v>
      </c>
      <c r="AB70" s="25">
        <f>IF('Indicator Date hidden'!AC71="x","x",$AB$2-'Indicator Date hidden'!AC71)</f>
        <v>0</v>
      </c>
      <c r="AC70" s="25">
        <f>IF('Indicator Date hidden'!AD71="x","x",$AC$2-'Indicator Date hidden'!AD71)</f>
        <v>0</v>
      </c>
      <c r="AD70" s="25">
        <f>IF('Indicator Date hidden'!AE71="x","x",$AD$2-'Indicator Date hidden'!AE71)</f>
        <v>0</v>
      </c>
      <c r="AE70" s="25" t="str">
        <f>IF('Indicator Date hidden'!AF71="x","x",$AE$2-'Indicator Date hidden'!AF71)</f>
        <v>x</v>
      </c>
      <c r="AF70" s="25">
        <f>IF('Indicator Date hidden'!AG71="x","x",$AF$2-'Indicator Date hidden'!AG71)</f>
        <v>1</v>
      </c>
      <c r="AG70" s="25">
        <f>IF('Indicator Date hidden'!AH71="x","x",$AG$2-'Indicator Date hidden'!AH71)</f>
        <v>0</v>
      </c>
      <c r="AH70" s="25">
        <f>IF('Indicator Date hidden'!AI71="x","x",$AH$2-'Indicator Date hidden'!AI71)</f>
        <v>0</v>
      </c>
      <c r="AI70" s="25">
        <f>IF('Indicator Date hidden'!AJ71="x","x",$AI$2-'Indicator Date hidden'!AJ71)</f>
        <v>0</v>
      </c>
      <c r="AJ70" s="25" t="str">
        <f>IF('Indicator Date hidden'!AK71="x","x",$AJ$2-'Indicator Date hidden'!AK71)</f>
        <v>x</v>
      </c>
      <c r="AK70" s="25">
        <f>IF('Indicator Date hidden'!AL71="x","x",$AK$2-'Indicator Date hidden'!AL71)</f>
        <v>1</v>
      </c>
      <c r="AL70" s="25">
        <f>IF('Indicator Date hidden'!AM71="x","x",$AL$2-'Indicator Date hidden'!AM71)</f>
        <v>0</v>
      </c>
      <c r="AM70" s="25">
        <f>IF('Indicator Date hidden'!AN71="x","x",$AM$2-'Indicator Date hidden'!AN71)</f>
        <v>0</v>
      </c>
      <c r="AN70" s="25">
        <f>IF('Indicator Date hidden'!AO71="x","x",$AN$2-'Indicator Date hidden'!AO71)</f>
        <v>0</v>
      </c>
      <c r="AO70" s="25">
        <f>IF('Indicator Date hidden'!AP71="x","x",$AO$2-'Indicator Date hidden'!AP71)</f>
        <v>1</v>
      </c>
      <c r="AP70" s="25">
        <f>IF('Indicator Date hidden'!AQ71="x","x",$AP$2-'Indicator Date hidden'!AQ71)</f>
        <v>1</v>
      </c>
      <c r="AQ70" s="25">
        <f>IF('Indicator Date hidden'!AR71="x","x",$AQ$2-'Indicator Date hidden'!AR71)</f>
        <v>0</v>
      </c>
      <c r="AR70" s="25">
        <f>IF('Indicator Date hidden'!AS71="x","x",$AR$2-'Indicator Date hidden'!AS71)</f>
        <v>0</v>
      </c>
      <c r="AS70" s="25">
        <f>IF('Indicator Date hidden'!AT71="x","x",$AS$2-'Indicator Date hidden'!AT71)</f>
        <v>0</v>
      </c>
      <c r="AT70" s="25">
        <f>IF('Indicator Date hidden'!AU71="x","x",$AT$2-'Indicator Date hidden'!AU71)</f>
        <v>0</v>
      </c>
      <c r="AU70" s="25">
        <f>IF('Indicator Date hidden'!AV71="x","x",$AU$2-'Indicator Date hidden'!AV71)</f>
        <v>4</v>
      </c>
      <c r="AV70" s="25">
        <f>IF('Indicator Date hidden'!AW71="x","x",$AV$2-'Indicator Date hidden'!AW71)</f>
        <v>0</v>
      </c>
      <c r="AW70" s="25">
        <f>IF('Indicator Date hidden'!AX71="x","x",$AW$2-'Indicator Date hidden'!AX71)</f>
        <v>0</v>
      </c>
      <c r="AX70" s="25">
        <f>IF('Indicator Date hidden'!AY71="x","x",$AX$2-'Indicator Date hidden'!AY71)</f>
        <v>0</v>
      </c>
      <c r="AY70" s="25">
        <f>IF('Indicator Date hidden'!AZ71="x","x",$AY$2-'Indicator Date hidden'!AZ71)</f>
        <v>0</v>
      </c>
      <c r="AZ70" s="25">
        <f>IF('Indicator Date hidden'!BA71="x","x",$AZ$2-'Indicator Date hidden'!BA71)</f>
        <v>0</v>
      </c>
      <c r="BA70">
        <f t="shared" si="10"/>
        <v>16</v>
      </c>
      <c r="BB70" s="26">
        <f t="shared" si="11"/>
        <v>0.32653061224489793</v>
      </c>
      <c r="BC70">
        <f t="shared" si="12"/>
        <v>8</v>
      </c>
      <c r="BD70" s="26">
        <f t="shared" si="13"/>
        <v>0.88957121296748443</v>
      </c>
      <c r="BE70" s="28">
        <f t="shared" si="14"/>
        <v>0</v>
      </c>
    </row>
    <row r="71" spans="1:57" x14ac:dyDescent="0.35">
      <c r="A71" t="s">
        <v>10205</v>
      </c>
      <c r="B71" s="25">
        <f>IF('Indicator Date hidden'!C72="x","x",$B$2-'Indicator Date hidden'!C72)</f>
        <v>0</v>
      </c>
      <c r="C71" s="25">
        <f>IF('Indicator Date hidden'!D72="x","x",$C$2-'Indicator Date hidden'!D72)</f>
        <v>0</v>
      </c>
      <c r="D71" s="25">
        <f>IF('Indicator Date hidden'!E72="x","x",$D$2-'Indicator Date hidden'!E72)</f>
        <v>0</v>
      </c>
      <c r="E71" s="25">
        <f>IF('Indicator Date hidden'!F72="x","x",$E$2-'Indicator Date hidden'!F72)</f>
        <v>0</v>
      </c>
      <c r="F71" s="25">
        <f>IF('Indicator Date hidden'!G72="x","x",$F$2-'Indicator Date hidden'!G72)</f>
        <v>0</v>
      </c>
      <c r="G71" s="25">
        <f>IF('Indicator Date hidden'!H72="x","x",$G$2-'Indicator Date hidden'!H72)</f>
        <v>0</v>
      </c>
      <c r="H71" s="25">
        <f>IF('Indicator Date hidden'!I72="x","x",$H$2-'Indicator Date hidden'!I72)</f>
        <v>0</v>
      </c>
      <c r="I71" s="25">
        <f>IF('Indicator Date hidden'!J72="x","x",$I$2-'Indicator Date hidden'!J72)</f>
        <v>0</v>
      </c>
      <c r="J71" s="25">
        <f>IF('Indicator Date hidden'!K72="x","x",$J$2-'Indicator Date hidden'!K72)</f>
        <v>0</v>
      </c>
      <c r="K71" s="25">
        <f>IF('Indicator Date hidden'!L72="x","x",$K$2-'Indicator Date hidden'!L72)</f>
        <v>0</v>
      </c>
      <c r="L71" s="25">
        <f>IF('Indicator Date hidden'!M72="x","x",$L$2-'Indicator Date hidden'!M72)</f>
        <v>0</v>
      </c>
      <c r="M71" s="25">
        <f>IF('Indicator Date hidden'!N72="x","x",$M$2-'Indicator Date hidden'!N72)</f>
        <v>0</v>
      </c>
      <c r="N71" s="25">
        <f>IF('Indicator Date hidden'!O72="x","x",$N$2-'Indicator Date hidden'!O72)</f>
        <v>0</v>
      </c>
      <c r="O71" s="25">
        <f>IF('Indicator Date hidden'!P72="x","x",$O$2-'Indicator Date hidden'!P72)</f>
        <v>0</v>
      </c>
      <c r="P71" s="25">
        <f>IF('Indicator Date hidden'!Q72="x","x",$P$2-'Indicator Date hidden'!Q72)</f>
        <v>0</v>
      </c>
      <c r="Q71" s="25">
        <f>IF('Indicator Date hidden'!R72="x","x",$Q$2-'Indicator Date hidden'!R72)</f>
        <v>8</v>
      </c>
      <c r="R71" s="25">
        <f>IF('Indicator Date hidden'!S72="x","x",$R$2-'Indicator Date hidden'!S72)</f>
        <v>0</v>
      </c>
      <c r="S71" s="25">
        <f>IF('Indicator Date hidden'!T72="x","x",$S$2-'Indicator Date hidden'!T72)</f>
        <v>0</v>
      </c>
      <c r="T71" s="25">
        <f>IF('Indicator Date hidden'!U72="x","x",$T$2-'Indicator Date hidden'!U72)</f>
        <v>0</v>
      </c>
      <c r="U71" s="25">
        <f>IF('Indicator Date hidden'!V72="x","x",$U$2-'Indicator Date hidden'!V72)</f>
        <v>0</v>
      </c>
      <c r="V71" s="25">
        <f>IF('Indicator Date hidden'!W72="x","x",$V$2-'Indicator Date hidden'!W72)</f>
        <v>0</v>
      </c>
      <c r="W71" s="25">
        <f>IF('Indicator Date hidden'!X72="x","x",$W$2-'Indicator Date hidden'!X72)</f>
        <v>0</v>
      </c>
      <c r="X71" s="25">
        <f>IF('Indicator Date hidden'!Y72="x","x",$X$2-'Indicator Date hidden'!Y72)</f>
        <v>4</v>
      </c>
      <c r="Y71" s="25">
        <f>IF('Indicator Date hidden'!Z72="x","x",$Y$2-'Indicator Date hidden'!Z72)</f>
        <v>0</v>
      </c>
      <c r="Z71" s="25">
        <f>IF('Indicator Date hidden'!AA72="x","x",$Z$2-'Indicator Date hidden'!AA72)</f>
        <v>0</v>
      </c>
      <c r="AA71" s="25">
        <f>IF('Indicator Date hidden'!AB72="x","x",$AA$2-'Indicator Date hidden'!AB72)</f>
        <v>0</v>
      </c>
      <c r="AB71" s="25">
        <f>IF('Indicator Date hidden'!AC72="x","x",$AB$2-'Indicator Date hidden'!AC72)</f>
        <v>0</v>
      </c>
      <c r="AC71" s="25">
        <f>IF('Indicator Date hidden'!AD72="x","x",$AC$2-'Indicator Date hidden'!AD72)</f>
        <v>0</v>
      </c>
      <c r="AD71" s="25">
        <f>IF('Indicator Date hidden'!AE72="x","x",$AD$2-'Indicator Date hidden'!AE72)</f>
        <v>0</v>
      </c>
      <c r="AE71" s="25" t="str">
        <f>IF('Indicator Date hidden'!AF72="x","x",$AE$2-'Indicator Date hidden'!AF72)</f>
        <v>x</v>
      </c>
      <c r="AF71" s="25">
        <f>IF('Indicator Date hidden'!AG72="x","x",$AF$2-'Indicator Date hidden'!AG72)</f>
        <v>3</v>
      </c>
      <c r="AG71" s="25">
        <f>IF('Indicator Date hidden'!AH72="x","x",$AG$2-'Indicator Date hidden'!AH72)</f>
        <v>0</v>
      </c>
      <c r="AH71" s="25">
        <f>IF('Indicator Date hidden'!AI72="x","x",$AH$2-'Indicator Date hidden'!AI72)</f>
        <v>0</v>
      </c>
      <c r="AI71" s="25">
        <f>IF('Indicator Date hidden'!AJ72="x","x",$AI$2-'Indicator Date hidden'!AJ72)</f>
        <v>0</v>
      </c>
      <c r="AJ71" s="25" t="str">
        <f>IF('Indicator Date hidden'!AK72="x","x",$AJ$2-'Indicator Date hidden'!AK72)</f>
        <v>x</v>
      </c>
      <c r="AK71" s="25">
        <f>IF('Indicator Date hidden'!AL72="x","x",$AK$2-'Indicator Date hidden'!AL72)</f>
        <v>1</v>
      </c>
      <c r="AL71" s="25">
        <f>IF('Indicator Date hidden'!AM72="x","x",$AL$2-'Indicator Date hidden'!AM72)</f>
        <v>0</v>
      </c>
      <c r="AM71" s="25">
        <f>IF('Indicator Date hidden'!AN72="x","x",$AM$2-'Indicator Date hidden'!AN72)</f>
        <v>0</v>
      </c>
      <c r="AN71" s="25">
        <f>IF('Indicator Date hidden'!AO72="x","x",$AN$2-'Indicator Date hidden'!AO72)</f>
        <v>0</v>
      </c>
      <c r="AO71" s="25" t="str">
        <f>IF('Indicator Date hidden'!AP72="x","x",$AO$2-'Indicator Date hidden'!AP72)</f>
        <v>x</v>
      </c>
      <c r="AP71" s="25" t="str">
        <f>IF('Indicator Date hidden'!AQ72="x","x",$AP$2-'Indicator Date hidden'!AQ72)</f>
        <v>x</v>
      </c>
      <c r="AQ71" s="25">
        <f>IF('Indicator Date hidden'!AR72="x","x",$AQ$2-'Indicator Date hidden'!AR72)</f>
        <v>0</v>
      </c>
      <c r="AR71" s="25">
        <f>IF('Indicator Date hidden'!AS72="x","x",$AR$2-'Indicator Date hidden'!AS72)</f>
        <v>0</v>
      </c>
      <c r="AS71" s="25">
        <f>IF('Indicator Date hidden'!AT72="x","x",$AS$2-'Indicator Date hidden'!AT72)</f>
        <v>0</v>
      </c>
      <c r="AT71" s="25">
        <f>IF('Indicator Date hidden'!AU72="x","x",$AT$2-'Indicator Date hidden'!AU72)</f>
        <v>0</v>
      </c>
      <c r="AU71" s="25">
        <f>IF('Indicator Date hidden'!AV72="x","x",$AU$2-'Indicator Date hidden'!AV72)</f>
        <v>1</v>
      </c>
      <c r="AV71" s="25">
        <f>IF('Indicator Date hidden'!AW72="x","x",$AV$2-'Indicator Date hidden'!AW72)</f>
        <v>0</v>
      </c>
      <c r="AW71" s="25">
        <f>IF('Indicator Date hidden'!AX72="x","x",$AW$2-'Indicator Date hidden'!AX72)</f>
        <v>0</v>
      </c>
      <c r="AX71" s="25">
        <f>IF('Indicator Date hidden'!AY72="x","x",$AX$2-'Indicator Date hidden'!AY72)</f>
        <v>0</v>
      </c>
      <c r="AY71" s="25">
        <f>IF('Indicator Date hidden'!AZ72="x","x",$AY$2-'Indicator Date hidden'!AZ72)</f>
        <v>0</v>
      </c>
      <c r="AZ71" s="25">
        <f>IF('Indicator Date hidden'!BA72="x","x",$AZ$2-'Indicator Date hidden'!BA72)</f>
        <v>0</v>
      </c>
      <c r="BA71">
        <f t="shared" si="10"/>
        <v>17</v>
      </c>
      <c r="BB71" s="26">
        <f t="shared" si="11"/>
        <v>0.36170212765957449</v>
      </c>
      <c r="BC71">
        <f t="shared" si="12"/>
        <v>5</v>
      </c>
      <c r="BD71" s="26">
        <f t="shared" si="13"/>
        <v>1.3436300769231442</v>
      </c>
      <c r="BE71" s="28">
        <f t="shared" si="14"/>
        <v>0</v>
      </c>
    </row>
    <row r="72" spans="1:57" x14ac:dyDescent="0.35">
      <c r="A72" t="s">
        <v>10219</v>
      </c>
      <c r="B72" s="25">
        <f>IF('Indicator Date hidden'!C73="x","x",$B$2-'Indicator Date hidden'!C73)</f>
        <v>0</v>
      </c>
      <c r="C72" s="25">
        <f>IF('Indicator Date hidden'!D73="x","x",$C$2-'Indicator Date hidden'!D73)</f>
        <v>0</v>
      </c>
      <c r="D72" s="25">
        <f>IF('Indicator Date hidden'!E73="x","x",$D$2-'Indicator Date hidden'!E73)</f>
        <v>0</v>
      </c>
      <c r="E72" s="25">
        <f>IF('Indicator Date hidden'!F73="x","x",$E$2-'Indicator Date hidden'!F73)</f>
        <v>0</v>
      </c>
      <c r="F72" s="25">
        <f>IF('Indicator Date hidden'!G73="x","x",$F$2-'Indicator Date hidden'!G73)</f>
        <v>0</v>
      </c>
      <c r="G72" s="25">
        <f>IF('Indicator Date hidden'!H73="x","x",$G$2-'Indicator Date hidden'!H73)</f>
        <v>0</v>
      </c>
      <c r="H72" s="25">
        <f>IF('Indicator Date hidden'!I73="x","x",$H$2-'Indicator Date hidden'!I73)</f>
        <v>0</v>
      </c>
      <c r="I72" s="25">
        <f>IF('Indicator Date hidden'!J73="x","x",$I$2-'Indicator Date hidden'!J73)</f>
        <v>0</v>
      </c>
      <c r="J72" s="25">
        <f>IF('Indicator Date hidden'!K73="x","x",$J$2-'Indicator Date hidden'!K73)</f>
        <v>0</v>
      </c>
      <c r="K72" s="25">
        <f>IF('Indicator Date hidden'!L73="x","x",$K$2-'Indicator Date hidden'!L73)</f>
        <v>0</v>
      </c>
      <c r="L72" s="25">
        <f>IF('Indicator Date hidden'!M73="x","x",$L$2-'Indicator Date hidden'!M73)</f>
        <v>0</v>
      </c>
      <c r="M72" s="25">
        <f>IF('Indicator Date hidden'!N73="x","x",$M$2-'Indicator Date hidden'!N73)</f>
        <v>0</v>
      </c>
      <c r="N72" s="25">
        <f>IF('Indicator Date hidden'!O73="x","x",$N$2-'Indicator Date hidden'!O73)</f>
        <v>0</v>
      </c>
      <c r="O72" s="25">
        <f>IF('Indicator Date hidden'!P73="x","x",$O$2-'Indicator Date hidden'!P73)</f>
        <v>0</v>
      </c>
      <c r="P72" s="25">
        <f>IF('Indicator Date hidden'!Q73="x","x",$P$2-'Indicator Date hidden'!Q73)</f>
        <v>0</v>
      </c>
      <c r="Q72" s="25">
        <f>IF('Indicator Date hidden'!R73="x","x",$Q$2-'Indicator Date hidden'!R73)</f>
        <v>5</v>
      </c>
      <c r="R72" s="25">
        <f>IF('Indicator Date hidden'!S73="x","x",$R$2-'Indicator Date hidden'!S73)</f>
        <v>0</v>
      </c>
      <c r="S72" s="25">
        <f>IF('Indicator Date hidden'!T73="x","x",$S$2-'Indicator Date hidden'!T73)</f>
        <v>0</v>
      </c>
      <c r="T72" s="25">
        <f>IF('Indicator Date hidden'!U73="x","x",$T$2-'Indicator Date hidden'!U73)</f>
        <v>0</v>
      </c>
      <c r="U72" s="25">
        <f>IF('Indicator Date hidden'!V73="x","x",$U$2-'Indicator Date hidden'!V73)</f>
        <v>0</v>
      </c>
      <c r="V72" s="25">
        <f>IF('Indicator Date hidden'!W73="x","x",$V$2-'Indicator Date hidden'!W73)</f>
        <v>0</v>
      </c>
      <c r="W72" s="25">
        <f>IF('Indicator Date hidden'!X73="x","x",$W$2-'Indicator Date hidden'!X73)</f>
        <v>0</v>
      </c>
      <c r="X72" s="25">
        <f>IF('Indicator Date hidden'!Y73="x","x",$X$2-'Indicator Date hidden'!Y73)</f>
        <v>4</v>
      </c>
      <c r="Y72" s="25">
        <f>IF('Indicator Date hidden'!Z73="x","x",$Y$2-'Indicator Date hidden'!Z73)</f>
        <v>0</v>
      </c>
      <c r="Z72" s="25">
        <f>IF('Indicator Date hidden'!AA73="x","x",$Z$2-'Indicator Date hidden'!AA73)</f>
        <v>0</v>
      </c>
      <c r="AA72" s="25">
        <f>IF('Indicator Date hidden'!AB73="x","x",$AA$2-'Indicator Date hidden'!AB73)</f>
        <v>0</v>
      </c>
      <c r="AB72" s="25">
        <f>IF('Indicator Date hidden'!AC73="x","x",$AB$2-'Indicator Date hidden'!AC73)</f>
        <v>0</v>
      </c>
      <c r="AC72" s="25">
        <f>IF('Indicator Date hidden'!AD73="x","x",$AC$2-'Indicator Date hidden'!AD73)</f>
        <v>0</v>
      </c>
      <c r="AD72" s="25">
        <f>IF('Indicator Date hidden'!AE73="x","x",$AD$2-'Indicator Date hidden'!AE73)</f>
        <v>0</v>
      </c>
      <c r="AE72" s="25">
        <f>IF('Indicator Date hidden'!AF73="x","x",$AE$2-'Indicator Date hidden'!AF73)</f>
        <v>0</v>
      </c>
      <c r="AF72" s="25" t="str">
        <f>IF('Indicator Date hidden'!AG73="x","x",$AF$2-'Indicator Date hidden'!AG73)</f>
        <v>x</v>
      </c>
      <c r="AG72" s="25">
        <f>IF('Indicator Date hidden'!AH73="x","x",$AG$2-'Indicator Date hidden'!AH73)</f>
        <v>0</v>
      </c>
      <c r="AH72" s="25">
        <f>IF('Indicator Date hidden'!AI73="x","x",$AH$2-'Indicator Date hidden'!AI73)</f>
        <v>0</v>
      </c>
      <c r="AI72" s="25">
        <f>IF('Indicator Date hidden'!AJ73="x","x",$AI$2-'Indicator Date hidden'!AJ73)</f>
        <v>0</v>
      </c>
      <c r="AJ72" s="25" t="str">
        <f>IF('Indicator Date hidden'!AK73="x","x",$AJ$2-'Indicator Date hidden'!AK73)</f>
        <v>x</v>
      </c>
      <c r="AK72" s="25">
        <f>IF('Indicator Date hidden'!AL73="x","x",$AK$2-'Indicator Date hidden'!AL73)</f>
        <v>1</v>
      </c>
      <c r="AL72" s="25">
        <f>IF('Indicator Date hidden'!AM73="x","x",$AL$2-'Indicator Date hidden'!AM73)</f>
        <v>0</v>
      </c>
      <c r="AM72" s="25">
        <f>IF('Indicator Date hidden'!AN73="x","x",$AM$2-'Indicator Date hidden'!AN73)</f>
        <v>0</v>
      </c>
      <c r="AN72" s="25">
        <f>IF('Indicator Date hidden'!AO73="x","x",$AN$2-'Indicator Date hidden'!AO73)</f>
        <v>0</v>
      </c>
      <c r="AO72" s="25" t="str">
        <f>IF('Indicator Date hidden'!AP73="x","x",$AO$2-'Indicator Date hidden'!AP73)</f>
        <v>x</v>
      </c>
      <c r="AP72" s="25" t="str">
        <f>IF('Indicator Date hidden'!AQ73="x","x",$AP$2-'Indicator Date hidden'!AQ73)</f>
        <v>x</v>
      </c>
      <c r="AQ72" s="25" t="str">
        <f>IF('Indicator Date hidden'!AR73="x","x",$AQ$2-'Indicator Date hidden'!AR73)</f>
        <v>x</v>
      </c>
      <c r="AR72" s="25">
        <f>IF('Indicator Date hidden'!AS73="x","x",$AR$2-'Indicator Date hidden'!AS73)</f>
        <v>0</v>
      </c>
      <c r="AS72" s="25">
        <f>IF('Indicator Date hidden'!AT73="x","x",$AS$2-'Indicator Date hidden'!AT73)</f>
        <v>0</v>
      </c>
      <c r="AT72" s="25">
        <f>IF('Indicator Date hidden'!AU73="x","x",$AT$2-'Indicator Date hidden'!AU73)</f>
        <v>0</v>
      </c>
      <c r="AU72" s="25">
        <f>IF('Indicator Date hidden'!AV73="x","x",$AU$2-'Indicator Date hidden'!AV73)</f>
        <v>5</v>
      </c>
      <c r="AV72" s="25">
        <f>IF('Indicator Date hidden'!AW73="x","x",$AV$2-'Indicator Date hidden'!AW73)</f>
        <v>0</v>
      </c>
      <c r="AW72" s="25">
        <f>IF('Indicator Date hidden'!AX73="x","x",$AW$2-'Indicator Date hidden'!AX73)</f>
        <v>0</v>
      </c>
      <c r="AX72" s="25">
        <f>IF('Indicator Date hidden'!AY73="x","x",$AX$2-'Indicator Date hidden'!AY73)</f>
        <v>0</v>
      </c>
      <c r="AY72" s="25">
        <f>IF('Indicator Date hidden'!AZ73="x","x",$AY$2-'Indicator Date hidden'!AZ73)</f>
        <v>0</v>
      </c>
      <c r="AZ72" s="25">
        <f>IF('Indicator Date hidden'!BA73="x","x",$AZ$2-'Indicator Date hidden'!BA73)</f>
        <v>0</v>
      </c>
      <c r="BA72">
        <f t="shared" si="10"/>
        <v>15</v>
      </c>
      <c r="BB72" s="26">
        <f t="shared" si="11"/>
        <v>0.32608695652173914</v>
      </c>
      <c r="BC72">
        <f t="shared" si="12"/>
        <v>4</v>
      </c>
      <c r="BD72" s="26">
        <f t="shared" si="13"/>
        <v>1.1619763491211101</v>
      </c>
      <c r="BE72" s="28">
        <f t="shared" si="14"/>
        <v>0</v>
      </c>
    </row>
    <row r="73" spans="1:57" x14ac:dyDescent="0.35">
      <c r="A73" t="s">
        <v>10225</v>
      </c>
      <c r="B73" s="25">
        <f>IF('Indicator Date hidden'!C74="x","x",$B$2-'Indicator Date hidden'!C74)</f>
        <v>0</v>
      </c>
      <c r="C73" s="25">
        <f>IF('Indicator Date hidden'!D74="x","x",$C$2-'Indicator Date hidden'!D74)</f>
        <v>0</v>
      </c>
      <c r="D73" s="25">
        <f>IF('Indicator Date hidden'!E74="x","x",$D$2-'Indicator Date hidden'!E74)</f>
        <v>0</v>
      </c>
      <c r="E73" s="25">
        <f>IF('Indicator Date hidden'!F74="x","x",$E$2-'Indicator Date hidden'!F74)</f>
        <v>0</v>
      </c>
      <c r="F73" s="25">
        <f>IF('Indicator Date hidden'!G74="x","x",$F$2-'Indicator Date hidden'!G74)</f>
        <v>0</v>
      </c>
      <c r="G73" s="25">
        <f>IF('Indicator Date hidden'!H74="x","x",$G$2-'Indicator Date hidden'!H74)</f>
        <v>0</v>
      </c>
      <c r="H73" s="25">
        <f>IF('Indicator Date hidden'!I74="x","x",$H$2-'Indicator Date hidden'!I74)</f>
        <v>0</v>
      </c>
      <c r="I73" s="25">
        <f>IF('Indicator Date hidden'!J74="x","x",$I$2-'Indicator Date hidden'!J74)</f>
        <v>0</v>
      </c>
      <c r="J73" s="25">
        <f>IF('Indicator Date hidden'!K74="x","x",$J$2-'Indicator Date hidden'!K74)</f>
        <v>0</v>
      </c>
      <c r="K73" s="25">
        <f>IF('Indicator Date hidden'!L74="x","x",$K$2-'Indicator Date hidden'!L74)</f>
        <v>0</v>
      </c>
      <c r="L73" s="25">
        <f>IF('Indicator Date hidden'!M74="x","x",$L$2-'Indicator Date hidden'!M74)</f>
        <v>0</v>
      </c>
      <c r="M73" s="25">
        <f>IF('Indicator Date hidden'!N74="x","x",$M$2-'Indicator Date hidden'!N74)</f>
        <v>0</v>
      </c>
      <c r="N73" s="25">
        <f>IF('Indicator Date hidden'!O74="x","x",$N$2-'Indicator Date hidden'!O74)</f>
        <v>0</v>
      </c>
      <c r="O73" s="25">
        <f>IF('Indicator Date hidden'!P74="x","x",$O$2-'Indicator Date hidden'!P74)</f>
        <v>0</v>
      </c>
      <c r="P73" s="25">
        <f>IF('Indicator Date hidden'!Q74="x","x",$P$2-'Indicator Date hidden'!Q74)</f>
        <v>0</v>
      </c>
      <c r="Q73" s="25">
        <f>IF('Indicator Date hidden'!R74="x","x",$Q$2-'Indicator Date hidden'!R74)</f>
        <v>2</v>
      </c>
      <c r="R73" s="25">
        <f>IF('Indicator Date hidden'!S74="x","x",$R$2-'Indicator Date hidden'!S74)</f>
        <v>0</v>
      </c>
      <c r="S73" s="25">
        <f>IF('Indicator Date hidden'!T74="x","x",$S$2-'Indicator Date hidden'!T74)</f>
        <v>0</v>
      </c>
      <c r="T73" s="25">
        <f>IF('Indicator Date hidden'!U74="x","x",$T$2-'Indicator Date hidden'!U74)</f>
        <v>0</v>
      </c>
      <c r="U73" s="25">
        <f>IF('Indicator Date hidden'!V74="x","x",$U$2-'Indicator Date hidden'!V74)</f>
        <v>0</v>
      </c>
      <c r="V73" s="25">
        <f>IF('Indicator Date hidden'!W74="x","x",$V$2-'Indicator Date hidden'!W74)</f>
        <v>0</v>
      </c>
      <c r="W73" s="25">
        <f>IF('Indicator Date hidden'!X74="x","x",$W$2-'Indicator Date hidden'!X74)</f>
        <v>2</v>
      </c>
      <c r="X73" s="25">
        <f>IF('Indicator Date hidden'!Y74="x","x",$X$2-'Indicator Date hidden'!Y74)</f>
        <v>0</v>
      </c>
      <c r="Y73" s="25">
        <f>IF('Indicator Date hidden'!Z74="x","x",$Y$2-'Indicator Date hidden'!Z74)</f>
        <v>0</v>
      </c>
      <c r="Z73" s="25">
        <f>IF('Indicator Date hidden'!AA74="x","x",$Z$2-'Indicator Date hidden'!AA74)</f>
        <v>0</v>
      </c>
      <c r="AA73" s="25">
        <f>IF('Indicator Date hidden'!AB74="x","x",$AA$2-'Indicator Date hidden'!AB74)</f>
        <v>0</v>
      </c>
      <c r="AB73" s="25">
        <f>IF('Indicator Date hidden'!AC74="x","x",$AB$2-'Indicator Date hidden'!AC74)</f>
        <v>0</v>
      </c>
      <c r="AC73" s="25">
        <f>IF('Indicator Date hidden'!AD74="x","x",$AC$2-'Indicator Date hidden'!AD74)</f>
        <v>0</v>
      </c>
      <c r="AD73" s="25">
        <f>IF('Indicator Date hidden'!AE74="x","x",$AD$2-'Indicator Date hidden'!AE74)</f>
        <v>0</v>
      </c>
      <c r="AE73" s="25">
        <f>IF('Indicator Date hidden'!AF74="x","x",$AE$2-'Indicator Date hidden'!AF74)</f>
        <v>0</v>
      </c>
      <c r="AF73" s="25">
        <f>IF('Indicator Date hidden'!AG74="x","x",$AF$2-'Indicator Date hidden'!AG74)</f>
        <v>1</v>
      </c>
      <c r="AG73" s="25">
        <f>IF('Indicator Date hidden'!AH74="x","x",$AG$2-'Indicator Date hidden'!AH74)</f>
        <v>0</v>
      </c>
      <c r="AH73" s="25">
        <f>IF('Indicator Date hidden'!AI74="x","x",$AH$2-'Indicator Date hidden'!AI74)</f>
        <v>0</v>
      </c>
      <c r="AI73" s="25">
        <f>IF('Indicator Date hidden'!AJ74="x","x",$AI$2-'Indicator Date hidden'!AJ74)</f>
        <v>0</v>
      </c>
      <c r="AJ73" s="25">
        <f>IF('Indicator Date hidden'!AK74="x","x",$AJ$2-'Indicator Date hidden'!AK74)</f>
        <v>0</v>
      </c>
      <c r="AK73" s="25">
        <f>IF('Indicator Date hidden'!AL74="x","x",$AK$2-'Indicator Date hidden'!AL74)</f>
        <v>1</v>
      </c>
      <c r="AL73" s="25">
        <f>IF('Indicator Date hidden'!AM74="x","x",$AL$2-'Indicator Date hidden'!AM74)</f>
        <v>0</v>
      </c>
      <c r="AM73" s="25">
        <f>IF('Indicator Date hidden'!AN74="x","x",$AM$2-'Indicator Date hidden'!AN74)</f>
        <v>0</v>
      </c>
      <c r="AN73" s="25">
        <f>IF('Indicator Date hidden'!AO74="x","x",$AN$2-'Indicator Date hidden'!AO74)</f>
        <v>0</v>
      </c>
      <c r="AO73" s="25">
        <f>IF('Indicator Date hidden'!AP74="x","x",$AO$2-'Indicator Date hidden'!AP74)</f>
        <v>0</v>
      </c>
      <c r="AP73" s="25">
        <f>IF('Indicator Date hidden'!AQ74="x","x",$AP$2-'Indicator Date hidden'!AQ74)</f>
        <v>0</v>
      </c>
      <c r="AQ73" s="25">
        <f>IF('Indicator Date hidden'!AR74="x","x",$AQ$2-'Indicator Date hidden'!AR74)</f>
        <v>4</v>
      </c>
      <c r="AR73" s="25">
        <f>IF('Indicator Date hidden'!AS74="x","x",$AR$2-'Indicator Date hidden'!AS74)</f>
        <v>0</v>
      </c>
      <c r="AS73" s="25">
        <f>IF('Indicator Date hidden'!AT74="x","x",$AS$2-'Indicator Date hidden'!AT74)</f>
        <v>0</v>
      </c>
      <c r="AT73" s="25">
        <f>IF('Indicator Date hidden'!AU74="x","x",$AT$2-'Indicator Date hidden'!AU74)</f>
        <v>0</v>
      </c>
      <c r="AU73" s="25">
        <f>IF('Indicator Date hidden'!AV74="x","x",$AU$2-'Indicator Date hidden'!AV74)</f>
        <v>8</v>
      </c>
      <c r="AV73" s="25">
        <f>IF('Indicator Date hidden'!AW74="x","x",$AV$2-'Indicator Date hidden'!AW74)</f>
        <v>0</v>
      </c>
      <c r="AW73" s="25">
        <f>IF('Indicator Date hidden'!AX74="x","x",$AW$2-'Indicator Date hidden'!AX74)</f>
        <v>0</v>
      </c>
      <c r="AX73" s="25">
        <f>IF('Indicator Date hidden'!AY74="x","x",$AX$2-'Indicator Date hidden'!AY74)</f>
        <v>0</v>
      </c>
      <c r="AY73" s="25">
        <f>IF('Indicator Date hidden'!AZ74="x","x",$AY$2-'Indicator Date hidden'!AZ74)</f>
        <v>0</v>
      </c>
      <c r="AZ73" s="25">
        <f>IF('Indicator Date hidden'!BA74="x","x",$AZ$2-'Indicator Date hidden'!BA74)</f>
        <v>0</v>
      </c>
      <c r="BA73">
        <f t="shared" si="10"/>
        <v>18</v>
      </c>
      <c r="BB73" s="26">
        <f t="shared" si="11"/>
        <v>0.35294117647058826</v>
      </c>
      <c r="BC73">
        <f t="shared" si="12"/>
        <v>6</v>
      </c>
      <c r="BD73" s="26">
        <f t="shared" si="13"/>
        <v>1.2806788857104259</v>
      </c>
      <c r="BE73" s="28">
        <f t="shared" si="14"/>
        <v>0</v>
      </c>
    </row>
    <row r="74" spans="1:57" x14ac:dyDescent="0.35">
      <c r="A74" t="s">
        <v>10222</v>
      </c>
      <c r="B74" s="25">
        <f>IF('Indicator Date hidden'!C75="x","x",$B$2-'Indicator Date hidden'!C75)</f>
        <v>0</v>
      </c>
      <c r="C74" s="25">
        <f>IF('Indicator Date hidden'!D75="x","x",$C$2-'Indicator Date hidden'!D75)</f>
        <v>0</v>
      </c>
      <c r="D74" s="25">
        <f>IF('Indicator Date hidden'!E75="x","x",$D$2-'Indicator Date hidden'!E75)</f>
        <v>0</v>
      </c>
      <c r="E74" s="25">
        <f>IF('Indicator Date hidden'!F75="x","x",$E$2-'Indicator Date hidden'!F75)</f>
        <v>0</v>
      </c>
      <c r="F74" s="25">
        <f>IF('Indicator Date hidden'!G75="x","x",$F$2-'Indicator Date hidden'!G75)</f>
        <v>0</v>
      </c>
      <c r="G74" s="25">
        <f>IF('Indicator Date hidden'!H75="x","x",$G$2-'Indicator Date hidden'!H75)</f>
        <v>0</v>
      </c>
      <c r="H74" s="25">
        <f>IF('Indicator Date hidden'!I75="x","x",$H$2-'Indicator Date hidden'!I75)</f>
        <v>0</v>
      </c>
      <c r="I74" s="25">
        <f>IF('Indicator Date hidden'!J75="x","x",$I$2-'Indicator Date hidden'!J75)</f>
        <v>0</v>
      </c>
      <c r="J74" s="25">
        <f>IF('Indicator Date hidden'!K75="x","x",$J$2-'Indicator Date hidden'!K75)</f>
        <v>0</v>
      </c>
      <c r="K74" s="25">
        <f>IF('Indicator Date hidden'!L75="x","x",$K$2-'Indicator Date hidden'!L75)</f>
        <v>0</v>
      </c>
      <c r="L74" s="25">
        <f>IF('Indicator Date hidden'!M75="x","x",$L$2-'Indicator Date hidden'!M75)</f>
        <v>0</v>
      </c>
      <c r="M74" s="25">
        <f>IF('Indicator Date hidden'!N75="x","x",$M$2-'Indicator Date hidden'!N75)</f>
        <v>0</v>
      </c>
      <c r="N74" s="25">
        <f>IF('Indicator Date hidden'!O75="x","x",$N$2-'Indicator Date hidden'!O75)</f>
        <v>0</v>
      </c>
      <c r="O74" s="25">
        <f>IF('Indicator Date hidden'!P75="x","x",$O$2-'Indicator Date hidden'!P75)</f>
        <v>0</v>
      </c>
      <c r="P74" s="25">
        <f>IF('Indicator Date hidden'!Q75="x","x",$P$2-'Indicator Date hidden'!Q75)</f>
        <v>0</v>
      </c>
      <c r="Q74" s="25">
        <f>IF('Indicator Date hidden'!R75="x","x",$Q$2-'Indicator Date hidden'!R75)</f>
        <v>2</v>
      </c>
      <c r="R74" s="25">
        <f>IF('Indicator Date hidden'!S75="x","x",$R$2-'Indicator Date hidden'!S75)</f>
        <v>0</v>
      </c>
      <c r="S74" s="25">
        <f>IF('Indicator Date hidden'!T75="x","x",$S$2-'Indicator Date hidden'!T75)</f>
        <v>0</v>
      </c>
      <c r="T74" s="25">
        <f>IF('Indicator Date hidden'!U75="x","x",$T$2-'Indicator Date hidden'!U75)</f>
        <v>0</v>
      </c>
      <c r="U74" s="25">
        <f>IF('Indicator Date hidden'!V75="x","x",$U$2-'Indicator Date hidden'!V75)</f>
        <v>0</v>
      </c>
      <c r="V74" s="25">
        <f>IF('Indicator Date hidden'!W75="x","x",$V$2-'Indicator Date hidden'!W75)</f>
        <v>0</v>
      </c>
      <c r="W74" s="25">
        <f>IF('Indicator Date hidden'!X75="x","x",$W$2-'Indicator Date hidden'!X75)</f>
        <v>2</v>
      </c>
      <c r="X74" s="25" t="str">
        <f>IF('Indicator Date hidden'!Y75="x","x",$X$2-'Indicator Date hidden'!Y75)</f>
        <v>x</v>
      </c>
      <c r="Y74" s="25">
        <f>IF('Indicator Date hidden'!Z75="x","x",$Y$2-'Indicator Date hidden'!Z75)</f>
        <v>0</v>
      </c>
      <c r="Z74" s="25">
        <f>IF('Indicator Date hidden'!AA75="x","x",$Z$2-'Indicator Date hidden'!AA75)</f>
        <v>0</v>
      </c>
      <c r="AA74" s="25">
        <f>IF('Indicator Date hidden'!AB75="x","x",$AA$2-'Indicator Date hidden'!AB75)</f>
        <v>0</v>
      </c>
      <c r="AB74" s="25">
        <f>IF('Indicator Date hidden'!AC75="x","x",$AB$2-'Indicator Date hidden'!AC75)</f>
        <v>0</v>
      </c>
      <c r="AC74" s="25">
        <f>IF('Indicator Date hidden'!AD75="x","x",$AC$2-'Indicator Date hidden'!AD75)</f>
        <v>0</v>
      </c>
      <c r="AD74" s="25">
        <f>IF('Indicator Date hidden'!AE75="x","x",$AD$2-'Indicator Date hidden'!AE75)</f>
        <v>0</v>
      </c>
      <c r="AE74" s="25">
        <f>IF('Indicator Date hidden'!AF75="x","x",$AE$2-'Indicator Date hidden'!AF75)</f>
        <v>0</v>
      </c>
      <c r="AF74" s="25">
        <f>IF('Indicator Date hidden'!AG75="x","x",$AF$2-'Indicator Date hidden'!AG75)</f>
        <v>0</v>
      </c>
      <c r="AG74" s="25">
        <f>IF('Indicator Date hidden'!AH75="x","x",$AG$2-'Indicator Date hidden'!AH75)</f>
        <v>0</v>
      </c>
      <c r="AH74" s="25">
        <f>IF('Indicator Date hidden'!AI75="x","x",$AH$2-'Indicator Date hidden'!AI75)</f>
        <v>0</v>
      </c>
      <c r="AI74" s="25">
        <f>IF('Indicator Date hidden'!AJ75="x","x",$AI$2-'Indicator Date hidden'!AJ75)</f>
        <v>0</v>
      </c>
      <c r="AJ74" s="25">
        <f>IF('Indicator Date hidden'!AK75="x","x",$AJ$2-'Indicator Date hidden'!AK75)</f>
        <v>1</v>
      </c>
      <c r="AK74" s="25">
        <f>IF('Indicator Date hidden'!AL75="x","x",$AK$2-'Indicator Date hidden'!AL75)</f>
        <v>1</v>
      </c>
      <c r="AL74" s="25">
        <f>IF('Indicator Date hidden'!AM75="x","x",$AL$2-'Indicator Date hidden'!AM75)</f>
        <v>0</v>
      </c>
      <c r="AM74" s="25">
        <f>IF('Indicator Date hidden'!AN75="x","x",$AM$2-'Indicator Date hidden'!AN75)</f>
        <v>0</v>
      </c>
      <c r="AN74" s="25">
        <f>IF('Indicator Date hidden'!AO75="x","x",$AN$2-'Indicator Date hidden'!AO75)</f>
        <v>0</v>
      </c>
      <c r="AO74" s="25">
        <f>IF('Indicator Date hidden'!AP75="x","x",$AO$2-'Indicator Date hidden'!AP75)</f>
        <v>0</v>
      </c>
      <c r="AP74" s="25">
        <f>IF('Indicator Date hidden'!AQ75="x","x",$AP$2-'Indicator Date hidden'!AQ75)</f>
        <v>0</v>
      </c>
      <c r="AQ74" s="25">
        <f>IF('Indicator Date hidden'!AR75="x","x",$AQ$2-'Indicator Date hidden'!AR75)</f>
        <v>4</v>
      </c>
      <c r="AR74" s="25">
        <f>IF('Indicator Date hidden'!AS75="x","x",$AR$2-'Indicator Date hidden'!AS75)</f>
        <v>0</v>
      </c>
      <c r="AS74" s="25">
        <f>IF('Indicator Date hidden'!AT75="x","x",$AS$2-'Indicator Date hidden'!AT75)</f>
        <v>0</v>
      </c>
      <c r="AT74" s="25">
        <f>IF('Indicator Date hidden'!AU75="x","x",$AT$2-'Indicator Date hidden'!AU75)</f>
        <v>0</v>
      </c>
      <c r="AU74" s="25">
        <f>IF('Indicator Date hidden'!AV75="x","x",$AU$2-'Indicator Date hidden'!AV75)</f>
        <v>0</v>
      </c>
      <c r="AV74" s="25">
        <f>IF('Indicator Date hidden'!AW75="x","x",$AV$2-'Indicator Date hidden'!AW75)</f>
        <v>0</v>
      </c>
      <c r="AW74" s="25">
        <f>IF('Indicator Date hidden'!AX75="x","x",$AW$2-'Indicator Date hidden'!AX75)</f>
        <v>0</v>
      </c>
      <c r="AX74" s="25">
        <f>IF('Indicator Date hidden'!AY75="x","x",$AX$2-'Indicator Date hidden'!AY75)</f>
        <v>0</v>
      </c>
      <c r="AY74" s="25">
        <f>IF('Indicator Date hidden'!AZ75="x","x",$AY$2-'Indicator Date hidden'!AZ75)</f>
        <v>0</v>
      </c>
      <c r="AZ74" s="25">
        <f>IF('Indicator Date hidden'!BA75="x","x",$AZ$2-'Indicator Date hidden'!BA75)</f>
        <v>0</v>
      </c>
      <c r="BA74">
        <f t="shared" si="10"/>
        <v>10</v>
      </c>
      <c r="BB74" s="26">
        <f t="shared" si="11"/>
        <v>0.2</v>
      </c>
      <c r="BC74">
        <f t="shared" si="12"/>
        <v>5</v>
      </c>
      <c r="BD74" s="26">
        <f t="shared" si="13"/>
        <v>0.69282032302755092</v>
      </c>
      <c r="BE74" s="28">
        <f t="shared" si="14"/>
        <v>0</v>
      </c>
    </row>
    <row r="75" spans="1:57" x14ac:dyDescent="0.35">
      <c r="A75" t="s">
        <v>10226</v>
      </c>
      <c r="B75" s="25">
        <f>IF('Indicator Date hidden'!C76="x","x",$B$2-'Indicator Date hidden'!C76)</f>
        <v>0</v>
      </c>
      <c r="C75" s="25">
        <f>IF('Indicator Date hidden'!D76="x","x",$C$2-'Indicator Date hidden'!D76)</f>
        <v>0</v>
      </c>
      <c r="D75" s="25">
        <f>IF('Indicator Date hidden'!E76="x","x",$D$2-'Indicator Date hidden'!E76)</f>
        <v>0</v>
      </c>
      <c r="E75" s="25">
        <f>IF('Indicator Date hidden'!F76="x","x",$E$2-'Indicator Date hidden'!F76)</f>
        <v>0</v>
      </c>
      <c r="F75" s="25">
        <f>IF('Indicator Date hidden'!G76="x","x",$F$2-'Indicator Date hidden'!G76)</f>
        <v>0</v>
      </c>
      <c r="G75" s="25">
        <f>IF('Indicator Date hidden'!H76="x","x",$G$2-'Indicator Date hidden'!H76)</f>
        <v>0</v>
      </c>
      <c r="H75" s="25">
        <f>IF('Indicator Date hidden'!I76="x","x",$H$2-'Indicator Date hidden'!I76)</f>
        <v>0</v>
      </c>
      <c r="I75" s="25">
        <f>IF('Indicator Date hidden'!J76="x","x",$I$2-'Indicator Date hidden'!J76)</f>
        <v>0</v>
      </c>
      <c r="J75" s="25">
        <f>IF('Indicator Date hidden'!K76="x","x",$J$2-'Indicator Date hidden'!K76)</f>
        <v>0</v>
      </c>
      <c r="K75" s="25">
        <f>IF('Indicator Date hidden'!L76="x","x",$K$2-'Indicator Date hidden'!L76)</f>
        <v>0</v>
      </c>
      <c r="L75" s="25">
        <f>IF('Indicator Date hidden'!M76="x","x",$L$2-'Indicator Date hidden'!M76)</f>
        <v>0</v>
      </c>
      <c r="M75" s="25">
        <f>IF('Indicator Date hidden'!N76="x","x",$M$2-'Indicator Date hidden'!N76)</f>
        <v>0</v>
      </c>
      <c r="N75" s="25">
        <f>IF('Indicator Date hidden'!O76="x","x",$N$2-'Indicator Date hidden'!O76)</f>
        <v>0</v>
      </c>
      <c r="O75" s="25">
        <f>IF('Indicator Date hidden'!P76="x","x",$O$2-'Indicator Date hidden'!P76)</f>
        <v>0</v>
      </c>
      <c r="P75" s="25">
        <f>IF('Indicator Date hidden'!Q76="x","x",$P$2-'Indicator Date hidden'!Q76)</f>
        <v>0</v>
      </c>
      <c r="Q75" s="25" t="str">
        <f>IF('Indicator Date hidden'!R76="x","x",$Q$2-'Indicator Date hidden'!R76)</f>
        <v>x</v>
      </c>
      <c r="R75" s="25">
        <f>IF('Indicator Date hidden'!S76="x","x",$R$2-'Indicator Date hidden'!S76)</f>
        <v>0</v>
      </c>
      <c r="S75" s="25">
        <f>IF('Indicator Date hidden'!T76="x","x",$S$2-'Indicator Date hidden'!T76)</f>
        <v>0</v>
      </c>
      <c r="T75" s="25">
        <f>IF('Indicator Date hidden'!U76="x","x",$T$2-'Indicator Date hidden'!U76)</f>
        <v>0</v>
      </c>
      <c r="U75" s="25" t="str">
        <f>IF('Indicator Date hidden'!V76="x","x",$U$2-'Indicator Date hidden'!V76)</f>
        <v>x</v>
      </c>
      <c r="V75" s="25">
        <f>IF('Indicator Date hidden'!W76="x","x",$V$2-'Indicator Date hidden'!W76)</f>
        <v>0</v>
      </c>
      <c r="W75" s="25" t="str">
        <f>IF('Indicator Date hidden'!X76="x","x",$W$2-'Indicator Date hidden'!X76)</f>
        <v>x</v>
      </c>
      <c r="X75" s="25">
        <f>IF('Indicator Date hidden'!Y76="x","x",$X$2-'Indicator Date hidden'!Y76)</f>
        <v>2</v>
      </c>
      <c r="Y75" s="25">
        <f>IF('Indicator Date hidden'!Z76="x","x",$Y$2-'Indicator Date hidden'!Z76)</f>
        <v>0</v>
      </c>
      <c r="Z75" s="25">
        <f>IF('Indicator Date hidden'!AA76="x","x",$Z$2-'Indicator Date hidden'!AA76)</f>
        <v>0</v>
      </c>
      <c r="AA75" s="25" t="str">
        <f>IF('Indicator Date hidden'!AB76="x","x",$AA$2-'Indicator Date hidden'!AB76)</f>
        <v>x</v>
      </c>
      <c r="AB75" s="25">
        <f>IF('Indicator Date hidden'!AC76="x","x",$AB$2-'Indicator Date hidden'!AC76)</f>
        <v>0</v>
      </c>
      <c r="AC75" s="25">
        <f>IF('Indicator Date hidden'!AD76="x","x",$AC$2-'Indicator Date hidden'!AD76)</f>
        <v>0</v>
      </c>
      <c r="AD75" s="25" t="str">
        <f>IF('Indicator Date hidden'!AE76="x","x",$AD$2-'Indicator Date hidden'!AE76)</f>
        <v>x</v>
      </c>
      <c r="AE75" s="25">
        <f>IF('Indicator Date hidden'!AF76="x","x",$AE$2-'Indicator Date hidden'!AF76)</f>
        <v>0</v>
      </c>
      <c r="AF75" s="25">
        <f>IF('Indicator Date hidden'!AG76="x","x",$AF$2-'Indicator Date hidden'!AG76)</f>
        <v>1</v>
      </c>
      <c r="AG75" s="25">
        <f>IF('Indicator Date hidden'!AH76="x","x",$AG$2-'Indicator Date hidden'!AH76)</f>
        <v>0</v>
      </c>
      <c r="AH75" s="25">
        <f>IF('Indicator Date hidden'!AI76="x","x",$AH$2-'Indicator Date hidden'!AI76)</f>
        <v>0</v>
      </c>
      <c r="AI75" s="25">
        <f>IF('Indicator Date hidden'!AJ76="x","x",$AI$2-'Indicator Date hidden'!AJ76)</f>
        <v>0</v>
      </c>
      <c r="AJ75" s="25" t="str">
        <f>IF('Indicator Date hidden'!AK76="x","x",$AJ$2-'Indicator Date hidden'!AK76)</f>
        <v>x</v>
      </c>
      <c r="AK75" s="25">
        <f>IF('Indicator Date hidden'!AL76="x","x",$AK$2-'Indicator Date hidden'!AL76)</f>
        <v>1</v>
      </c>
      <c r="AL75" s="25">
        <f>IF('Indicator Date hidden'!AM76="x","x",$AL$2-'Indicator Date hidden'!AM76)</f>
        <v>0</v>
      </c>
      <c r="AM75" s="25">
        <f>IF('Indicator Date hidden'!AN76="x","x",$AM$2-'Indicator Date hidden'!AN76)</f>
        <v>0</v>
      </c>
      <c r="AN75" s="25">
        <f>IF('Indicator Date hidden'!AO76="x","x",$AN$2-'Indicator Date hidden'!AO76)</f>
        <v>0</v>
      </c>
      <c r="AO75" s="25">
        <f>IF('Indicator Date hidden'!AP76="x","x",$AO$2-'Indicator Date hidden'!AP76)</f>
        <v>0</v>
      </c>
      <c r="AP75" s="25">
        <f>IF('Indicator Date hidden'!AQ76="x","x",$AP$2-'Indicator Date hidden'!AQ76)</f>
        <v>0</v>
      </c>
      <c r="AQ75" s="25">
        <f>IF('Indicator Date hidden'!AR76="x","x",$AQ$2-'Indicator Date hidden'!AR76)</f>
        <v>0</v>
      </c>
      <c r="AR75" s="25">
        <f>IF('Indicator Date hidden'!AS76="x","x",$AR$2-'Indicator Date hidden'!AS76)</f>
        <v>0</v>
      </c>
      <c r="AS75" s="25">
        <f>IF('Indicator Date hidden'!AT76="x","x",$AS$2-'Indicator Date hidden'!AT76)</f>
        <v>0</v>
      </c>
      <c r="AT75" s="25">
        <f>IF('Indicator Date hidden'!AU76="x","x",$AT$2-'Indicator Date hidden'!AU76)</f>
        <v>0</v>
      </c>
      <c r="AU75" s="25">
        <f>IF('Indicator Date hidden'!AV76="x","x",$AU$2-'Indicator Date hidden'!AV76)</f>
        <v>1</v>
      </c>
      <c r="AV75" s="25">
        <f>IF('Indicator Date hidden'!AW76="x","x",$AV$2-'Indicator Date hidden'!AW76)</f>
        <v>0</v>
      </c>
      <c r="AW75" s="25">
        <f>IF('Indicator Date hidden'!AX76="x","x",$AW$2-'Indicator Date hidden'!AX76)</f>
        <v>0</v>
      </c>
      <c r="AX75" s="25">
        <f>IF('Indicator Date hidden'!AY76="x","x",$AX$2-'Indicator Date hidden'!AY76)</f>
        <v>0</v>
      </c>
      <c r="AY75" s="25">
        <f>IF('Indicator Date hidden'!AZ76="x","x",$AY$2-'Indicator Date hidden'!AZ76)</f>
        <v>0</v>
      </c>
      <c r="AZ75" s="25">
        <f>IF('Indicator Date hidden'!BA76="x","x",$AZ$2-'Indicator Date hidden'!BA76)</f>
        <v>0</v>
      </c>
      <c r="BA75">
        <f t="shared" si="10"/>
        <v>5</v>
      </c>
      <c r="BB75" s="26">
        <f t="shared" si="11"/>
        <v>0.1111111111111111</v>
      </c>
      <c r="BC75">
        <f t="shared" si="12"/>
        <v>4</v>
      </c>
      <c r="BD75" s="26">
        <f t="shared" si="13"/>
        <v>0.37843080813169783</v>
      </c>
      <c r="BE75" s="28">
        <f t="shared" si="14"/>
        <v>0</v>
      </c>
    </row>
    <row r="76" spans="1:57" x14ac:dyDescent="0.35">
      <c r="A76" t="s">
        <v>10234</v>
      </c>
      <c r="B76" s="25">
        <f>IF('Indicator Date hidden'!C77="x","x",$B$2-'Indicator Date hidden'!C77)</f>
        <v>0</v>
      </c>
      <c r="C76" s="25">
        <f>IF('Indicator Date hidden'!D77="x","x",$C$2-'Indicator Date hidden'!D77)</f>
        <v>0</v>
      </c>
      <c r="D76" s="25">
        <f>IF('Indicator Date hidden'!E77="x","x",$D$2-'Indicator Date hidden'!E77)</f>
        <v>0</v>
      </c>
      <c r="E76" s="25">
        <f>IF('Indicator Date hidden'!F77="x","x",$E$2-'Indicator Date hidden'!F77)</f>
        <v>0</v>
      </c>
      <c r="F76" s="25">
        <f>IF('Indicator Date hidden'!G77="x","x",$F$2-'Indicator Date hidden'!G77)</f>
        <v>0</v>
      </c>
      <c r="G76" s="25">
        <f>IF('Indicator Date hidden'!H77="x","x",$G$2-'Indicator Date hidden'!H77)</f>
        <v>0</v>
      </c>
      <c r="H76" s="25">
        <f>IF('Indicator Date hidden'!I77="x","x",$H$2-'Indicator Date hidden'!I77)</f>
        <v>0</v>
      </c>
      <c r="I76" s="25">
        <f>IF('Indicator Date hidden'!J77="x","x",$I$2-'Indicator Date hidden'!J77)</f>
        <v>0</v>
      </c>
      <c r="J76" s="25">
        <f>IF('Indicator Date hidden'!K77="x","x",$J$2-'Indicator Date hidden'!K77)</f>
        <v>0</v>
      </c>
      <c r="K76" s="25">
        <f>IF('Indicator Date hidden'!L77="x","x",$K$2-'Indicator Date hidden'!L77)</f>
        <v>0</v>
      </c>
      <c r="L76" s="25">
        <f>IF('Indicator Date hidden'!M77="x","x",$L$2-'Indicator Date hidden'!M77)</f>
        <v>0</v>
      </c>
      <c r="M76" s="25">
        <f>IF('Indicator Date hidden'!N77="x","x",$M$2-'Indicator Date hidden'!N77)</f>
        <v>0</v>
      </c>
      <c r="N76" s="25">
        <f>IF('Indicator Date hidden'!O77="x","x",$N$2-'Indicator Date hidden'!O77)</f>
        <v>0</v>
      </c>
      <c r="O76" s="25">
        <f>IF('Indicator Date hidden'!P77="x","x",$O$2-'Indicator Date hidden'!P77)</f>
        <v>0</v>
      </c>
      <c r="P76" s="25">
        <f>IF('Indicator Date hidden'!Q77="x","x",$P$2-'Indicator Date hidden'!Q77)</f>
        <v>0</v>
      </c>
      <c r="Q76" s="25" t="str">
        <f>IF('Indicator Date hidden'!R77="x","x",$Q$2-'Indicator Date hidden'!R77)</f>
        <v>x</v>
      </c>
      <c r="R76" s="25">
        <f>IF('Indicator Date hidden'!S77="x","x",$R$2-'Indicator Date hidden'!S77)</f>
        <v>0</v>
      </c>
      <c r="S76" s="25">
        <f>IF('Indicator Date hidden'!T77="x","x",$S$2-'Indicator Date hidden'!T77)</f>
        <v>0</v>
      </c>
      <c r="T76" s="25">
        <f>IF('Indicator Date hidden'!U77="x","x",$T$2-'Indicator Date hidden'!U77)</f>
        <v>0</v>
      </c>
      <c r="U76" s="25" t="str">
        <f>IF('Indicator Date hidden'!V77="x","x",$U$2-'Indicator Date hidden'!V77)</f>
        <v>x</v>
      </c>
      <c r="V76" s="25">
        <f>IF('Indicator Date hidden'!W77="x","x",$V$2-'Indicator Date hidden'!W77)</f>
        <v>0</v>
      </c>
      <c r="W76" s="25" t="str">
        <f>IF('Indicator Date hidden'!X77="x","x",$W$2-'Indicator Date hidden'!X77)</f>
        <v>x</v>
      </c>
      <c r="X76" s="25">
        <f>IF('Indicator Date hidden'!Y77="x","x",$X$2-'Indicator Date hidden'!Y77)</f>
        <v>2</v>
      </c>
      <c r="Y76" s="25">
        <f>IF('Indicator Date hidden'!Z77="x","x",$Y$2-'Indicator Date hidden'!Z77)</f>
        <v>0</v>
      </c>
      <c r="Z76" s="25">
        <f>IF('Indicator Date hidden'!AA77="x","x",$Z$2-'Indicator Date hidden'!AA77)</f>
        <v>0</v>
      </c>
      <c r="AA76" s="25" t="str">
        <f>IF('Indicator Date hidden'!AB77="x","x",$AA$2-'Indicator Date hidden'!AB77)</f>
        <v>x</v>
      </c>
      <c r="AB76" s="25">
        <f>IF('Indicator Date hidden'!AC77="x","x",$AB$2-'Indicator Date hidden'!AC77)</f>
        <v>0</v>
      </c>
      <c r="AC76" s="25">
        <f>IF('Indicator Date hidden'!AD77="x","x",$AC$2-'Indicator Date hidden'!AD77)</f>
        <v>0</v>
      </c>
      <c r="AD76" s="25" t="str">
        <f>IF('Indicator Date hidden'!AE77="x","x",$AD$2-'Indicator Date hidden'!AE77)</f>
        <v>x</v>
      </c>
      <c r="AE76" s="25">
        <f>IF('Indicator Date hidden'!AF77="x","x",$AE$2-'Indicator Date hidden'!AF77)</f>
        <v>0</v>
      </c>
      <c r="AF76" s="25">
        <f>IF('Indicator Date hidden'!AG77="x","x",$AF$2-'Indicator Date hidden'!AG77)</f>
        <v>1</v>
      </c>
      <c r="AG76" s="25">
        <f>IF('Indicator Date hidden'!AH77="x","x",$AG$2-'Indicator Date hidden'!AH77)</f>
        <v>0</v>
      </c>
      <c r="AH76" s="25">
        <f>IF('Indicator Date hidden'!AI77="x","x",$AH$2-'Indicator Date hidden'!AI77)</f>
        <v>0</v>
      </c>
      <c r="AI76" s="25">
        <f>IF('Indicator Date hidden'!AJ77="x","x",$AI$2-'Indicator Date hidden'!AJ77)</f>
        <v>0</v>
      </c>
      <c r="AJ76" s="25" t="str">
        <f>IF('Indicator Date hidden'!AK77="x","x",$AJ$2-'Indicator Date hidden'!AK77)</f>
        <v>x</v>
      </c>
      <c r="AK76" s="25">
        <f>IF('Indicator Date hidden'!AL77="x","x",$AK$2-'Indicator Date hidden'!AL77)</f>
        <v>1</v>
      </c>
      <c r="AL76" s="25">
        <f>IF('Indicator Date hidden'!AM77="x","x",$AL$2-'Indicator Date hidden'!AM77)</f>
        <v>0</v>
      </c>
      <c r="AM76" s="25">
        <f>IF('Indicator Date hidden'!AN77="x","x",$AM$2-'Indicator Date hidden'!AN77)</f>
        <v>0</v>
      </c>
      <c r="AN76" s="25">
        <f>IF('Indicator Date hidden'!AO77="x","x",$AN$2-'Indicator Date hidden'!AO77)</f>
        <v>0</v>
      </c>
      <c r="AO76" s="25">
        <f>IF('Indicator Date hidden'!AP77="x","x",$AO$2-'Indicator Date hidden'!AP77)</f>
        <v>0</v>
      </c>
      <c r="AP76" s="25">
        <f>IF('Indicator Date hidden'!AQ77="x","x",$AP$2-'Indicator Date hidden'!AQ77)</f>
        <v>0</v>
      </c>
      <c r="AQ76" s="25" t="str">
        <f>IF('Indicator Date hidden'!AR77="x","x",$AQ$2-'Indicator Date hidden'!AR77)</f>
        <v>x</v>
      </c>
      <c r="AR76" s="25">
        <f>IF('Indicator Date hidden'!AS77="x","x",$AR$2-'Indicator Date hidden'!AS77)</f>
        <v>0</v>
      </c>
      <c r="AS76" s="25">
        <f>IF('Indicator Date hidden'!AT77="x","x",$AS$2-'Indicator Date hidden'!AT77)</f>
        <v>0</v>
      </c>
      <c r="AT76" s="25">
        <f>IF('Indicator Date hidden'!AU77="x","x",$AT$2-'Indicator Date hidden'!AU77)</f>
        <v>0</v>
      </c>
      <c r="AU76" s="25" t="str">
        <f>IF('Indicator Date hidden'!AV77="x","x",$AU$2-'Indicator Date hidden'!AV77)</f>
        <v>x</v>
      </c>
      <c r="AV76" s="25">
        <f>IF('Indicator Date hidden'!AW77="x","x",$AV$2-'Indicator Date hidden'!AW77)</f>
        <v>0</v>
      </c>
      <c r="AW76" s="25">
        <f>IF('Indicator Date hidden'!AX77="x","x",$AW$2-'Indicator Date hidden'!AX77)</f>
        <v>0</v>
      </c>
      <c r="AX76" s="25">
        <f>IF('Indicator Date hidden'!AY77="x","x",$AX$2-'Indicator Date hidden'!AY77)</f>
        <v>0</v>
      </c>
      <c r="AY76" s="25">
        <f>IF('Indicator Date hidden'!AZ77="x","x",$AY$2-'Indicator Date hidden'!AZ77)</f>
        <v>0</v>
      </c>
      <c r="AZ76" s="25">
        <f>IF('Indicator Date hidden'!BA77="x","x",$AZ$2-'Indicator Date hidden'!BA77)</f>
        <v>0</v>
      </c>
      <c r="BA76">
        <f t="shared" si="10"/>
        <v>4</v>
      </c>
      <c r="BB76" s="26">
        <f t="shared" si="11"/>
        <v>9.3023255813953487E-2</v>
      </c>
      <c r="BC76">
        <f t="shared" si="12"/>
        <v>3</v>
      </c>
      <c r="BD76" s="26">
        <f t="shared" si="13"/>
        <v>0.36177556246753595</v>
      </c>
      <c r="BE76" s="28">
        <f t="shared" si="14"/>
        <v>0</v>
      </c>
    </row>
    <row r="77" spans="1:57" x14ac:dyDescent="0.35">
      <c r="A77" t="s">
        <v>10228</v>
      </c>
      <c r="B77" s="25">
        <f>IF('Indicator Date hidden'!C78="x","x",$B$2-'Indicator Date hidden'!C78)</f>
        <v>0</v>
      </c>
      <c r="C77" s="25">
        <f>IF('Indicator Date hidden'!D78="x","x",$C$2-'Indicator Date hidden'!D78)</f>
        <v>0</v>
      </c>
      <c r="D77" s="25">
        <f>IF('Indicator Date hidden'!E78="x","x",$D$2-'Indicator Date hidden'!E78)</f>
        <v>0</v>
      </c>
      <c r="E77" s="25">
        <f>IF('Indicator Date hidden'!F78="x","x",$E$2-'Indicator Date hidden'!F78)</f>
        <v>0</v>
      </c>
      <c r="F77" s="25">
        <f>IF('Indicator Date hidden'!G78="x","x",$F$2-'Indicator Date hidden'!G78)</f>
        <v>0</v>
      </c>
      <c r="G77" s="25">
        <f>IF('Indicator Date hidden'!H78="x","x",$G$2-'Indicator Date hidden'!H78)</f>
        <v>0</v>
      </c>
      <c r="H77" s="25">
        <f>IF('Indicator Date hidden'!I78="x","x",$H$2-'Indicator Date hidden'!I78)</f>
        <v>0</v>
      </c>
      <c r="I77" s="25">
        <f>IF('Indicator Date hidden'!J78="x","x",$I$2-'Indicator Date hidden'!J78)</f>
        <v>0</v>
      </c>
      <c r="J77" s="25">
        <f>IF('Indicator Date hidden'!K78="x","x",$J$2-'Indicator Date hidden'!K78)</f>
        <v>0</v>
      </c>
      <c r="K77" s="25">
        <f>IF('Indicator Date hidden'!L78="x","x",$K$2-'Indicator Date hidden'!L78)</f>
        <v>0</v>
      </c>
      <c r="L77" s="25">
        <f>IF('Indicator Date hidden'!M78="x","x",$L$2-'Indicator Date hidden'!M78)</f>
        <v>0</v>
      </c>
      <c r="M77" s="25">
        <f>IF('Indicator Date hidden'!N78="x","x",$M$2-'Indicator Date hidden'!N78)</f>
        <v>0</v>
      </c>
      <c r="N77" s="25">
        <f>IF('Indicator Date hidden'!O78="x","x",$N$2-'Indicator Date hidden'!O78)</f>
        <v>0</v>
      </c>
      <c r="O77" s="25">
        <f>IF('Indicator Date hidden'!P78="x","x",$O$2-'Indicator Date hidden'!P78)</f>
        <v>0</v>
      </c>
      <c r="P77" s="25">
        <f>IF('Indicator Date hidden'!Q78="x","x",$P$2-'Indicator Date hidden'!Q78)</f>
        <v>0</v>
      </c>
      <c r="Q77" s="25">
        <f>IF('Indicator Date hidden'!R78="x","x",$Q$2-'Indicator Date hidden'!R78)</f>
        <v>8</v>
      </c>
      <c r="R77" s="25">
        <f>IF('Indicator Date hidden'!S78="x","x",$R$2-'Indicator Date hidden'!S78)</f>
        <v>0</v>
      </c>
      <c r="S77" s="25">
        <f>IF('Indicator Date hidden'!T78="x","x",$S$2-'Indicator Date hidden'!T78)</f>
        <v>0</v>
      </c>
      <c r="T77" s="25">
        <f>IF('Indicator Date hidden'!U78="x","x",$T$2-'Indicator Date hidden'!U78)</f>
        <v>0</v>
      </c>
      <c r="U77" s="25">
        <f>IF('Indicator Date hidden'!V78="x","x",$U$2-'Indicator Date hidden'!V78)</f>
        <v>0</v>
      </c>
      <c r="V77" s="25">
        <f>IF('Indicator Date hidden'!W78="x","x",$V$2-'Indicator Date hidden'!W78)</f>
        <v>0</v>
      </c>
      <c r="W77" s="25">
        <f>IF('Indicator Date hidden'!X78="x","x",$W$2-'Indicator Date hidden'!X78)</f>
        <v>8</v>
      </c>
      <c r="X77" s="25">
        <f>IF('Indicator Date hidden'!Y78="x","x",$X$2-'Indicator Date hidden'!Y78)</f>
        <v>2</v>
      </c>
      <c r="Y77" s="25">
        <f>IF('Indicator Date hidden'!Z78="x","x",$Y$2-'Indicator Date hidden'!Z78)</f>
        <v>0</v>
      </c>
      <c r="Z77" s="25">
        <f>IF('Indicator Date hidden'!AA78="x","x",$Z$2-'Indicator Date hidden'!AA78)</f>
        <v>0</v>
      </c>
      <c r="AA77" s="25">
        <f>IF('Indicator Date hidden'!AB78="x","x",$AA$2-'Indicator Date hidden'!AB78)</f>
        <v>1</v>
      </c>
      <c r="AB77" s="25">
        <f>IF('Indicator Date hidden'!AC78="x","x",$AB$2-'Indicator Date hidden'!AC78)</f>
        <v>0</v>
      </c>
      <c r="AC77" s="25">
        <f>IF('Indicator Date hidden'!AD78="x","x",$AC$2-'Indicator Date hidden'!AD78)</f>
        <v>0</v>
      </c>
      <c r="AD77" s="25">
        <f>IF('Indicator Date hidden'!AE78="x","x",$AD$2-'Indicator Date hidden'!AE78)</f>
        <v>0</v>
      </c>
      <c r="AE77" s="25">
        <f>IF('Indicator Date hidden'!AF78="x","x",$AE$2-'Indicator Date hidden'!AF78)</f>
        <v>0</v>
      </c>
      <c r="AF77" s="25">
        <f>IF('Indicator Date hidden'!AG78="x","x",$AF$2-'Indicator Date hidden'!AG78)</f>
        <v>2</v>
      </c>
      <c r="AG77" s="25">
        <f>IF('Indicator Date hidden'!AH78="x","x",$AG$2-'Indicator Date hidden'!AH78)</f>
        <v>0</v>
      </c>
      <c r="AH77" s="25">
        <f>IF('Indicator Date hidden'!AI78="x","x",$AH$2-'Indicator Date hidden'!AI78)</f>
        <v>0</v>
      </c>
      <c r="AI77" s="25">
        <f>IF('Indicator Date hidden'!AJ78="x","x",$AI$2-'Indicator Date hidden'!AJ78)</f>
        <v>0</v>
      </c>
      <c r="AJ77" s="25">
        <f>IF('Indicator Date hidden'!AK78="x","x",$AJ$2-'Indicator Date hidden'!AK78)</f>
        <v>1</v>
      </c>
      <c r="AK77" s="25">
        <f>IF('Indicator Date hidden'!AL78="x","x",$AK$2-'Indicator Date hidden'!AL78)</f>
        <v>1</v>
      </c>
      <c r="AL77" s="25">
        <f>IF('Indicator Date hidden'!AM78="x","x",$AL$2-'Indicator Date hidden'!AM78)</f>
        <v>0</v>
      </c>
      <c r="AM77" s="25">
        <f>IF('Indicator Date hidden'!AN78="x","x",$AM$2-'Indicator Date hidden'!AN78)</f>
        <v>0</v>
      </c>
      <c r="AN77" s="25">
        <f>IF('Indicator Date hidden'!AO78="x","x",$AN$2-'Indicator Date hidden'!AO78)</f>
        <v>0</v>
      </c>
      <c r="AO77" s="25">
        <f>IF('Indicator Date hidden'!AP78="x","x",$AO$2-'Indicator Date hidden'!AP78)</f>
        <v>0</v>
      </c>
      <c r="AP77" s="25">
        <f>IF('Indicator Date hidden'!AQ78="x","x",$AP$2-'Indicator Date hidden'!AQ78)</f>
        <v>0</v>
      </c>
      <c r="AQ77" s="25">
        <f>IF('Indicator Date hidden'!AR78="x","x",$AQ$2-'Indicator Date hidden'!AR78)</f>
        <v>0</v>
      </c>
      <c r="AR77" s="25">
        <f>IF('Indicator Date hidden'!AS78="x","x",$AR$2-'Indicator Date hidden'!AS78)</f>
        <v>0</v>
      </c>
      <c r="AS77" s="25">
        <f>IF('Indicator Date hidden'!AT78="x","x",$AS$2-'Indicator Date hidden'!AT78)</f>
        <v>0</v>
      </c>
      <c r="AT77" s="25">
        <f>IF('Indicator Date hidden'!AU78="x","x",$AT$2-'Indicator Date hidden'!AU78)</f>
        <v>0</v>
      </c>
      <c r="AU77" s="25">
        <f>IF('Indicator Date hidden'!AV78="x","x",$AU$2-'Indicator Date hidden'!AV78)</f>
        <v>3</v>
      </c>
      <c r="AV77" s="25">
        <f>IF('Indicator Date hidden'!AW78="x","x",$AV$2-'Indicator Date hidden'!AW78)</f>
        <v>0</v>
      </c>
      <c r="AW77" s="25">
        <f>IF('Indicator Date hidden'!AX78="x","x",$AW$2-'Indicator Date hidden'!AX78)</f>
        <v>0</v>
      </c>
      <c r="AX77" s="25">
        <f>IF('Indicator Date hidden'!AY78="x","x",$AX$2-'Indicator Date hidden'!AY78)</f>
        <v>0</v>
      </c>
      <c r="AY77" s="25">
        <f>IF('Indicator Date hidden'!AZ78="x","x",$AY$2-'Indicator Date hidden'!AZ78)</f>
        <v>0</v>
      </c>
      <c r="AZ77" s="25">
        <f>IF('Indicator Date hidden'!BA78="x","x",$AZ$2-'Indicator Date hidden'!BA78)</f>
        <v>0</v>
      </c>
      <c r="BA77">
        <f t="shared" si="10"/>
        <v>26</v>
      </c>
      <c r="BB77" s="26">
        <f t="shared" si="11"/>
        <v>0.50980392156862742</v>
      </c>
      <c r="BC77">
        <f t="shared" si="12"/>
        <v>8</v>
      </c>
      <c r="BD77" s="26">
        <f t="shared" si="13"/>
        <v>1.6254417079264867</v>
      </c>
      <c r="BE77" s="28">
        <f t="shared" si="14"/>
        <v>0</v>
      </c>
    </row>
    <row r="78" spans="1:57" x14ac:dyDescent="0.35">
      <c r="A78" t="s">
        <v>10227</v>
      </c>
      <c r="B78" s="25">
        <f>IF('Indicator Date hidden'!C79="x","x",$B$2-'Indicator Date hidden'!C79)</f>
        <v>0</v>
      </c>
      <c r="C78" s="25">
        <f>IF('Indicator Date hidden'!D79="x","x",$C$2-'Indicator Date hidden'!D79)</f>
        <v>0</v>
      </c>
      <c r="D78" s="25">
        <f>IF('Indicator Date hidden'!E79="x","x",$D$2-'Indicator Date hidden'!E79)</f>
        <v>0</v>
      </c>
      <c r="E78" s="25">
        <f>IF('Indicator Date hidden'!F79="x","x",$E$2-'Indicator Date hidden'!F79)</f>
        <v>0</v>
      </c>
      <c r="F78" s="25">
        <f>IF('Indicator Date hidden'!G79="x","x",$F$2-'Indicator Date hidden'!G79)</f>
        <v>0</v>
      </c>
      <c r="G78" s="25">
        <f>IF('Indicator Date hidden'!H79="x","x",$G$2-'Indicator Date hidden'!H79)</f>
        <v>0</v>
      </c>
      <c r="H78" s="25">
        <f>IF('Indicator Date hidden'!I79="x","x",$H$2-'Indicator Date hidden'!I79)</f>
        <v>0</v>
      </c>
      <c r="I78" s="25">
        <f>IF('Indicator Date hidden'!J79="x","x",$I$2-'Indicator Date hidden'!J79)</f>
        <v>0</v>
      </c>
      <c r="J78" s="25">
        <f>IF('Indicator Date hidden'!K79="x","x",$J$2-'Indicator Date hidden'!K79)</f>
        <v>0</v>
      </c>
      <c r="K78" s="25">
        <f>IF('Indicator Date hidden'!L79="x","x",$K$2-'Indicator Date hidden'!L79)</f>
        <v>0</v>
      </c>
      <c r="L78" s="25">
        <f>IF('Indicator Date hidden'!M79="x","x",$L$2-'Indicator Date hidden'!M79)</f>
        <v>0</v>
      </c>
      <c r="M78" s="25">
        <f>IF('Indicator Date hidden'!N79="x","x",$M$2-'Indicator Date hidden'!N79)</f>
        <v>0</v>
      </c>
      <c r="N78" s="25">
        <f>IF('Indicator Date hidden'!O79="x","x",$N$2-'Indicator Date hidden'!O79)</f>
        <v>0</v>
      </c>
      <c r="O78" s="25">
        <f>IF('Indicator Date hidden'!P79="x","x",$O$2-'Indicator Date hidden'!P79)</f>
        <v>0</v>
      </c>
      <c r="P78" s="25">
        <f>IF('Indicator Date hidden'!Q79="x","x",$P$2-'Indicator Date hidden'!Q79)</f>
        <v>0</v>
      </c>
      <c r="Q78" s="25">
        <f>IF('Indicator Date hidden'!R79="x","x",$Q$2-'Indicator Date hidden'!R79)</f>
        <v>2</v>
      </c>
      <c r="R78" s="25">
        <f>IF('Indicator Date hidden'!S79="x","x",$R$2-'Indicator Date hidden'!S79)</f>
        <v>0</v>
      </c>
      <c r="S78" s="25">
        <f>IF('Indicator Date hidden'!T79="x","x",$S$2-'Indicator Date hidden'!T79)</f>
        <v>0</v>
      </c>
      <c r="T78" s="25">
        <f>IF('Indicator Date hidden'!U79="x","x",$T$2-'Indicator Date hidden'!U79)</f>
        <v>0</v>
      </c>
      <c r="U78" s="25">
        <f>IF('Indicator Date hidden'!V79="x","x",$U$2-'Indicator Date hidden'!V79)</f>
        <v>0</v>
      </c>
      <c r="V78" s="25">
        <f>IF('Indicator Date hidden'!W79="x","x",$V$2-'Indicator Date hidden'!W79)</f>
        <v>0</v>
      </c>
      <c r="W78" s="25">
        <f>IF('Indicator Date hidden'!X79="x","x",$W$2-'Indicator Date hidden'!X79)</f>
        <v>1</v>
      </c>
      <c r="X78" s="25">
        <f>IF('Indicator Date hidden'!Y79="x","x",$X$2-'Indicator Date hidden'!Y79)</f>
        <v>2</v>
      </c>
      <c r="Y78" s="25">
        <f>IF('Indicator Date hidden'!Z79="x","x",$Y$2-'Indicator Date hidden'!Z79)</f>
        <v>0</v>
      </c>
      <c r="Z78" s="25">
        <f>IF('Indicator Date hidden'!AA79="x","x",$Z$2-'Indicator Date hidden'!AA79)</f>
        <v>0</v>
      </c>
      <c r="AA78" s="25">
        <f>IF('Indicator Date hidden'!AB79="x","x",$AA$2-'Indicator Date hidden'!AB79)</f>
        <v>0</v>
      </c>
      <c r="AB78" s="25">
        <f>IF('Indicator Date hidden'!AC79="x","x",$AB$2-'Indicator Date hidden'!AC79)</f>
        <v>0</v>
      </c>
      <c r="AC78" s="25">
        <f>IF('Indicator Date hidden'!AD79="x","x",$AC$2-'Indicator Date hidden'!AD79)</f>
        <v>0</v>
      </c>
      <c r="AD78" s="25">
        <f>IF('Indicator Date hidden'!AE79="x","x",$AD$2-'Indicator Date hidden'!AE79)</f>
        <v>0</v>
      </c>
      <c r="AE78" s="25">
        <f>IF('Indicator Date hidden'!AF79="x","x",$AE$2-'Indicator Date hidden'!AF79)</f>
        <v>0</v>
      </c>
      <c r="AF78" s="25">
        <f>IF('Indicator Date hidden'!AG79="x","x",$AF$2-'Indicator Date hidden'!AG79)</f>
        <v>2</v>
      </c>
      <c r="AG78" s="25">
        <f>IF('Indicator Date hidden'!AH79="x","x",$AG$2-'Indicator Date hidden'!AH79)</f>
        <v>0</v>
      </c>
      <c r="AH78" s="25">
        <f>IF('Indicator Date hidden'!AI79="x","x",$AH$2-'Indicator Date hidden'!AI79)</f>
        <v>0</v>
      </c>
      <c r="AI78" s="25">
        <f>IF('Indicator Date hidden'!AJ79="x","x",$AI$2-'Indicator Date hidden'!AJ79)</f>
        <v>0</v>
      </c>
      <c r="AJ78" s="25">
        <f>IF('Indicator Date hidden'!AK79="x","x",$AJ$2-'Indicator Date hidden'!AK79)</f>
        <v>1</v>
      </c>
      <c r="AK78" s="25">
        <f>IF('Indicator Date hidden'!AL79="x","x",$AK$2-'Indicator Date hidden'!AL79)</f>
        <v>1</v>
      </c>
      <c r="AL78" s="25">
        <f>IF('Indicator Date hidden'!AM79="x","x",$AL$2-'Indicator Date hidden'!AM79)</f>
        <v>0</v>
      </c>
      <c r="AM78" s="25">
        <f>IF('Indicator Date hidden'!AN79="x","x",$AM$2-'Indicator Date hidden'!AN79)</f>
        <v>0</v>
      </c>
      <c r="AN78" s="25">
        <f>IF('Indicator Date hidden'!AO79="x","x",$AN$2-'Indicator Date hidden'!AO79)</f>
        <v>0</v>
      </c>
      <c r="AO78" s="25">
        <f>IF('Indicator Date hidden'!AP79="x","x",$AO$2-'Indicator Date hidden'!AP79)</f>
        <v>0</v>
      </c>
      <c r="AP78" s="25">
        <f>IF('Indicator Date hidden'!AQ79="x","x",$AP$2-'Indicator Date hidden'!AQ79)</f>
        <v>0</v>
      </c>
      <c r="AQ78" s="25">
        <f>IF('Indicator Date hidden'!AR79="x","x",$AQ$2-'Indicator Date hidden'!AR79)</f>
        <v>0</v>
      </c>
      <c r="AR78" s="25">
        <f>IF('Indicator Date hidden'!AS79="x","x",$AR$2-'Indicator Date hidden'!AS79)</f>
        <v>0</v>
      </c>
      <c r="AS78" s="25">
        <f>IF('Indicator Date hidden'!AT79="x","x",$AS$2-'Indicator Date hidden'!AT79)</f>
        <v>0</v>
      </c>
      <c r="AT78" s="25">
        <f>IF('Indicator Date hidden'!AU79="x","x",$AT$2-'Indicator Date hidden'!AU79)</f>
        <v>0</v>
      </c>
      <c r="AU78" s="25">
        <f>IF('Indicator Date hidden'!AV79="x","x",$AU$2-'Indicator Date hidden'!AV79)</f>
        <v>3</v>
      </c>
      <c r="AV78" s="25">
        <f>IF('Indicator Date hidden'!AW79="x","x",$AV$2-'Indicator Date hidden'!AW79)</f>
        <v>0</v>
      </c>
      <c r="AW78" s="25">
        <f>IF('Indicator Date hidden'!AX79="x","x",$AW$2-'Indicator Date hidden'!AX79)</f>
        <v>0</v>
      </c>
      <c r="AX78" s="25">
        <f>IF('Indicator Date hidden'!AY79="x","x",$AX$2-'Indicator Date hidden'!AY79)</f>
        <v>0</v>
      </c>
      <c r="AY78" s="25">
        <f>IF('Indicator Date hidden'!AZ79="x","x",$AY$2-'Indicator Date hidden'!AZ79)</f>
        <v>0</v>
      </c>
      <c r="AZ78" s="25">
        <f>IF('Indicator Date hidden'!BA79="x","x",$AZ$2-'Indicator Date hidden'!BA79)</f>
        <v>0</v>
      </c>
      <c r="BA78">
        <f t="shared" si="10"/>
        <v>12</v>
      </c>
      <c r="BB78" s="26">
        <f t="shared" si="11"/>
        <v>0.23529411764705882</v>
      </c>
      <c r="BC78">
        <f t="shared" si="12"/>
        <v>7</v>
      </c>
      <c r="BD78" s="26">
        <f t="shared" si="13"/>
        <v>0.64437947941784246</v>
      </c>
      <c r="BE78" s="28">
        <f t="shared" si="14"/>
        <v>0</v>
      </c>
    </row>
    <row r="79" spans="1:57" x14ac:dyDescent="0.35">
      <c r="A79" t="s">
        <v>10231</v>
      </c>
      <c r="B79" s="25">
        <f>IF('Indicator Date hidden'!C80="x","x",$B$2-'Indicator Date hidden'!C80)</f>
        <v>0</v>
      </c>
      <c r="C79" s="25">
        <f>IF('Indicator Date hidden'!D80="x","x",$C$2-'Indicator Date hidden'!D80)</f>
        <v>0</v>
      </c>
      <c r="D79" s="25">
        <f>IF('Indicator Date hidden'!E80="x","x",$D$2-'Indicator Date hidden'!E80)</f>
        <v>0</v>
      </c>
      <c r="E79" s="25">
        <f>IF('Indicator Date hidden'!F80="x","x",$E$2-'Indicator Date hidden'!F80)</f>
        <v>0</v>
      </c>
      <c r="F79" s="25">
        <f>IF('Indicator Date hidden'!G80="x","x",$F$2-'Indicator Date hidden'!G80)</f>
        <v>0</v>
      </c>
      <c r="G79" s="25">
        <f>IF('Indicator Date hidden'!H80="x","x",$G$2-'Indicator Date hidden'!H80)</f>
        <v>0</v>
      </c>
      <c r="H79" s="25">
        <f>IF('Indicator Date hidden'!I80="x","x",$H$2-'Indicator Date hidden'!I80)</f>
        <v>0</v>
      </c>
      <c r="I79" s="25">
        <f>IF('Indicator Date hidden'!J80="x","x",$I$2-'Indicator Date hidden'!J80)</f>
        <v>0</v>
      </c>
      <c r="J79" s="25">
        <f>IF('Indicator Date hidden'!K80="x","x",$J$2-'Indicator Date hidden'!K80)</f>
        <v>0</v>
      </c>
      <c r="K79" s="25">
        <f>IF('Indicator Date hidden'!L80="x","x",$K$2-'Indicator Date hidden'!L80)</f>
        <v>0</v>
      </c>
      <c r="L79" s="25">
        <f>IF('Indicator Date hidden'!M80="x","x",$L$2-'Indicator Date hidden'!M80)</f>
        <v>0</v>
      </c>
      <c r="M79" s="25">
        <f>IF('Indicator Date hidden'!N80="x","x",$M$2-'Indicator Date hidden'!N80)</f>
        <v>0</v>
      </c>
      <c r="N79" s="25">
        <f>IF('Indicator Date hidden'!O80="x","x",$N$2-'Indicator Date hidden'!O80)</f>
        <v>0</v>
      </c>
      <c r="O79" s="25">
        <f>IF('Indicator Date hidden'!P80="x","x",$O$2-'Indicator Date hidden'!P80)</f>
        <v>0</v>
      </c>
      <c r="P79" s="25">
        <f>IF('Indicator Date hidden'!Q80="x","x",$P$2-'Indicator Date hidden'!Q80)</f>
        <v>0</v>
      </c>
      <c r="Q79" s="25" t="str">
        <f>IF('Indicator Date hidden'!R80="x","x",$Q$2-'Indicator Date hidden'!R80)</f>
        <v>x</v>
      </c>
      <c r="R79" s="25">
        <f>IF('Indicator Date hidden'!S80="x","x",$R$2-'Indicator Date hidden'!S80)</f>
        <v>0</v>
      </c>
      <c r="S79" s="25">
        <f>IF('Indicator Date hidden'!T80="x","x",$S$2-'Indicator Date hidden'!T80)</f>
        <v>0</v>
      </c>
      <c r="T79" s="25">
        <f>IF('Indicator Date hidden'!U80="x","x",$T$2-'Indicator Date hidden'!U80)</f>
        <v>0</v>
      </c>
      <c r="U79" s="25">
        <f>IF('Indicator Date hidden'!V80="x","x",$U$2-'Indicator Date hidden'!V80)</f>
        <v>0</v>
      </c>
      <c r="V79" s="25">
        <f>IF('Indicator Date hidden'!W80="x","x",$V$2-'Indicator Date hidden'!W80)</f>
        <v>0</v>
      </c>
      <c r="W79" s="25">
        <f>IF('Indicator Date hidden'!X80="x","x",$W$2-'Indicator Date hidden'!X80)</f>
        <v>10</v>
      </c>
      <c r="X79" s="25">
        <f>IF('Indicator Date hidden'!Y80="x","x",$X$2-'Indicator Date hidden'!Y80)</f>
        <v>4</v>
      </c>
      <c r="Y79" s="25">
        <f>IF('Indicator Date hidden'!Z80="x","x",$Y$2-'Indicator Date hidden'!Z80)</f>
        <v>0</v>
      </c>
      <c r="Z79" s="25">
        <f>IF('Indicator Date hidden'!AA80="x","x",$Z$2-'Indicator Date hidden'!AA80)</f>
        <v>0</v>
      </c>
      <c r="AA79" s="25">
        <f>IF('Indicator Date hidden'!AB80="x","x",$AA$2-'Indicator Date hidden'!AB80)</f>
        <v>0</v>
      </c>
      <c r="AB79" s="25">
        <f>IF('Indicator Date hidden'!AC80="x","x",$AB$2-'Indicator Date hidden'!AC80)</f>
        <v>0</v>
      </c>
      <c r="AC79" s="25">
        <f>IF('Indicator Date hidden'!AD80="x","x",$AC$2-'Indicator Date hidden'!AD80)</f>
        <v>0</v>
      </c>
      <c r="AD79" s="25">
        <f>IF('Indicator Date hidden'!AE80="x","x",$AD$2-'Indicator Date hidden'!AE80)</f>
        <v>0</v>
      </c>
      <c r="AE79" s="25">
        <f>IF('Indicator Date hidden'!AF80="x","x",$AE$2-'Indicator Date hidden'!AF80)</f>
        <v>0</v>
      </c>
      <c r="AF79" s="25">
        <f>IF('Indicator Date hidden'!AG80="x","x",$AF$2-'Indicator Date hidden'!AG80)</f>
        <v>0</v>
      </c>
      <c r="AG79" s="25">
        <f>IF('Indicator Date hidden'!AH80="x","x",$AG$2-'Indicator Date hidden'!AH80)</f>
        <v>0</v>
      </c>
      <c r="AH79" s="25">
        <f>IF('Indicator Date hidden'!AI80="x","x",$AH$2-'Indicator Date hidden'!AI80)</f>
        <v>0</v>
      </c>
      <c r="AI79" s="25">
        <f>IF('Indicator Date hidden'!AJ80="x","x",$AI$2-'Indicator Date hidden'!AJ80)</f>
        <v>0</v>
      </c>
      <c r="AJ79" s="25" t="str">
        <f>IF('Indicator Date hidden'!AK80="x","x",$AJ$2-'Indicator Date hidden'!AK80)</f>
        <v>x</v>
      </c>
      <c r="AK79" s="25">
        <f>IF('Indicator Date hidden'!AL80="x","x",$AK$2-'Indicator Date hidden'!AL80)</f>
        <v>1</v>
      </c>
      <c r="AL79" s="25">
        <f>IF('Indicator Date hidden'!AM80="x","x",$AL$2-'Indicator Date hidden'!AM80)</f>
        <v>0</v>
      </c>
      <c r="AM79" s="25">
        <f>IF('Indicator Date hidden'!AN80="x","x",$AM$2-'Indicator Date hidden'!AN80)</f>
        <v>0</v>
      </c>
      <c r="AN79" s="25">
        <f>IF('Indicator Date hidden'!AO80="x","x",$AN$2-'Indicator Date hidden'!AO80)</f>
        <v>0</v>
      </c>
      <c r="AO79" s="25">
        <f>IF('Indicator Date hidden'!AP80="x","x",$AO$2-'Indicator Date hidden'!AP80)</f>
        <v>0</v>
      </c>
      <c r="AP79" s="25">
        <f>IF('Indicator Date hidden'!AQ80="x","x",$AP$2-'Indicator Date hidden'!AQ80)</f>
        <v>0</v>
      </c>
      <c r="AQ79" s="25">
        <f>IF('Indicator Date hidden'!AR80="x","x",$AQ$2-'Indicator Date hidden'!AR80)</f>
        <v>4</v>
      </c>
      <c r="AR79" s="25">
        <f>IF('Indicator Date hidden'!AS80="x","x",$AR$2-'Indicator Date hidden'!AS80)</f>
        <v>0</v>
      </c>
      <c r="AS79" s="25">
        <f>IF('Indicator Date hidden'!AT80="x","x",$AS$2-'Indicator Date hidden'!AT80)</f>
        <v>0</v>
      </c>
      <c r="AT79" s="25">
        <f>IF('Indicator Date hidden'!AU80="x","x",$AT$2-'Indicator Date hidden'!AU80)</f>
        <v>0</v>
      </c>
      <c r="AU79" s="25">
        <f>IF('Indicator Date hidden'!AV80="x","x",$AU$2-'Indicator Date hidden'!AV80)</f>
        <v>2</v>
      </c>
      <c r="AV79" s="25">
        <f>IF('Indicator Date hidden'!AW80="x","x",$AV$2-'Indicator Date hidden'!AW80)</f>
        <v>0</v>
      </c>
      <c r="AW79" s="25">
        <f>IF('Indicator Date hidden'!AX80="x","x",$AW$2-'Indicator Date hidden'!AX80)</f>
        <v>0</v>
      </c>
      <c r="AX79" s="25">
        <f>IF('Indicator Date hidden'!AY80="x","x",$AX$2-'Indicator Date hidden'!AY80)</f>
        <v>0</v>
      </c>
      <c r="AY79" s="25">
        <f>IF('Indicator Date hidden'!AZ80="x","x",$AY$2-'Indicator Date hidden'!AZ80)</f>
        <v>0</v>
      </c>
      <c r="AZ79" s="25">
        <f>IF('Indicator Date hidden'!BA80="x","x",$AZ$2-'Indicator Date hidden'!BA80)</f>
        <v>0</v>
      </c>
      <c r="BA79">
        <f t="shared" si="10"/>
        <v>21</v>
      </c>
      <c r="BB79" s="26">
        <f t="shared" si="11"/>
        <v>0.42857142857142855</v>
      </c>
      <c r="BC79">
        <f t="shared" si="12"/>
        <v>5</v>
      </c>
      <c r="BD79" s="26">
        <f t="shared" si="13"/>
        <v>1.6162440712835371</v>
      </c>
      <c r="BE79" s="28">
        <f t="shared" si="14"/>
        <v>0</v>
      </c>
    </row>
    <row r="80" spans="1:57" x14ac:dyDescent="0.35">
      <c r="A80" t="s">
        <v>10232</v>
      </c>
      <c r="B80" s="25">
        <f>IF('Indicator Date hidden'!C81="x","x",$B$2-'Indicator Date hidden'!C81)</f>
        <v>0</v>
      </c>
      <c r="C80" s="25">
        <f>IF('Indicator Date hidden'!D81="x","x",$C$2-'Indicator Date hidden'!D81)</f>
        <v>0</v>
      </c>
      <c r="D80" s="25">
        <f>IF('Indicator Date hidden'!E81="x","x",$D$2-'Indicator Date hidden'!E81)</f>
        <v>0</v>
      </c>
      <c r="E80" s="25">
        <f>IF('Indicator Date hidden'!F81="x","x",$E$2-'Indicator Date hidden'!F81)</f>
        <v>0</v>
      </c>
      <c r="F80" s="25">
        <f>IF('Indicator Date hidden'!G81="x","x",$F$2-'Indicator Date hidden'!G81)</f>
        <v>0</v>
      </c>
      <c r="G80" s="25">
        <f>IF('Indicator Date hidden'!H81="x","x",$G$2-'Indicator Date hidden'!H81)</f>
        <v>0</v>
      </c>
      <c r="H80" s="25">
        <f>IF('Indicator Date hidden'!I81="x","x",$H$2-'Indicator Date hidden'!I81)</f>
        <v>0</v>
      </c>
      <c r="I80" s="25">
        <f>IF('Indicator Date hidden'!J81="x","x",$I$2-'Indicator Date hidden'!J81)</f>
        <v>0</v>
      </c>
      <c r="J80" s="25">
        <f>IF('Indicator Date hidden'!K81="x","x",$J$2-'Indicator Date hidden'!K81)</f>
        <v>0</v>
      </c>
      <c r="K80" s="25">
        <f>IF('Indicator Date hidden'!L81="x","x",$K$2-'Indicator Date hidden'!L81)</f>
        <v>0</v>
      </c>
      <c r="L80" s="25">
        <f>IF('Indicator Date hidden'!M81="x","x",$L$2-'Indicator Date hidden'!M81)</f>
        <v>0</v>
      </c>
      <c r="M80" s="25">
        <f>IF('Indicator Date hidden'!N81="x","x",$M$2-'Indicator Date hidden'!N81)</f>
        <v>0</v>
      </c>
      <c r="N80" s="25">
        <f>IF('Indicator Date hidden'!O81="x","x",$N$2-'Indicator Date hidden'!O81)</f>
        <v>0</v>
      </c>
      <c r="O80" s="25">
        <f>IF('Indicator Date hidden'!P81="x","x",$O$2-'Indicator Date hidden'!P81)</f>
        <v>0</v>
      </c>
      <c r="P80" s="25">
        <f>IF('Indicator Date hidden'!Q81="x","x",$P$2-'Indicator Date hidden'!Q81)</f>
        <v>0</v>
      </c>
      <c r="Q80" s="25">
        <f>IF('Indicator Date hidden'!R81="x","x",$Q$2-'Indicator Date hidden'!R81)</f>
        <v>3</v>
      </c>
      <c r="R80" s="25">
        <f>IF('Indicator Date hidden'!S81="x","x",$R$2-'Indicator Date hidden'!S81)</f>
        <v>0</v>
      </c>
      <c r="S80" s="25">
        <f>IF('Indicator Date hidden'!T81="x","x",$S$2-'Indicator Date hidden'!T81)</f>
        <v>0</v>
      </c>
      <c r="T80" s="25">
        <f>IF('Indicator Date hidden'!U81="x","x",$T$2-'Indicator Date hidden'!U81)</f>
        <v>0</v>
      </c>
      <c r="U80" s="25">
        <f>IF('Indicator Date hidden'!V81="x","x",$U$2-'Indicator Date hidden'!V81)</f>
        <v>0</v>
      </c>
      <c r="V80" s="25">
        <f>IF('Indicator Date hidden'!W81="x","x",$V$2-'Indicator Date hidden'!W81)</f>
        <v>0</v>
      </c>
      <c r="W80" s="25">
        <f>IF('Indicator Date hidden'!X81="x","x",$W$2-'Indicator Date hidden'!X81)</f>
        <v>3</v>
      </c>
      <c r="X80" s="25">
        <f>IF('Indicator Date hidden'!Y81="x","x",$X$2-'Indicator Date hidden'!Y81)</f>
        <v>4</v>
      </c>
      <c r="Y80" s="25">
        <f>IF('Indicator Date hidden'!Z81="x","x",$Y$2-'Indicator Date hidden'!Z81)</f>
        <v>0</v>
      </c>
      <c r="Z80" s="25">
        <f>IF('Indicator Date hidden'!AA81="x","x",$Z$2-'Indicator Date hidden'!AA81)</f>
        <v>0</v>
      </c>
      <c r="AA80" s="25" t="str">
        <f>IF('Indicator Date hidden'!AB81="x","x",$AA$2-'Indicator Date hidden'!AB81)</f>
        <v>x</v>
      </c>
      <c r="AB80" s="25">
        <f>IF('Indicator Date hidden'!AC81="x","x",$AB$2-'Indicator Date hidden'!AC81)</f>
        <v>0</v>
      </c>
      <c r="AC80" s="25">
        <f>IF('Indicator Date hidden'!AD81="x","x",$AC$2-'Indicator Date hidden'!AD81)</f>
        <v>0</v>
      </c>
      <c r="AD80" s="25" t="str">
        <f>IF('Indicator Date hidden'!AE81="x","x",$AD$2-'Indicator Date hidden'!AE81)</f>
        <v>x</v>
      </c>
      <c r="AE80" s="25">
        <f>IF('Indicator Date hidden'!AF81="x","x",$AE$2-'Indicator Date hidden'!AF81)</f>
        <v>0</v>
      </c>
      <c r="AF80" s="25">
        <f>IF('Indicator Date hidden'!AG81="x","x",$AF$2-'Indicator Date hidden'!AG81)</f>
        <v>1</v>
      </c>
      <c r="AG80" s="25">
        <f>IF('Indicator Date hidden'!AH81="x","x",$AG$2-'Indicator Date hidden'!AH81)</f>
        <v>0</v>
      </c>
      <c r="AH80" s="25">
        <f>IF('Indicator Date hidden'!AI81="x","x",$AH$2-'Indicator Date hidden'!AI81)</f>
        <v>0</v>
      </c>
      <c r="AI80" s="25">
        <f>IF('Indicator Date hidden'!AJ81="x","x",$AI$2-'Indicator Date hidden'!AJ81)</f>
        <v>0</v>
      </c>
      <c r="AJ80" s="25">
        <f>IF('Indicator Date hidden'!AK81="x","x",$AJ$2-'Indicator Date hidden'!AK81)</f>
        <v>0</v>
      </c>
      <c r="AK80" s="25">
        <f>IF('Indicator Date hidden'!AL81="x","x",$AK$2-'Indicator Date hidden'!AL81)</f>
        <v>0</v>
      </c>
      <c r="AL80" s="25">
        <f>IF('Indicator Date hidden'!AM81="x","x",$AL$2-'Indicator Date hidden'!AM81)</f>
        <v>0</v>
      </c>
      <c r="AM80" s="25">
        <f>IF('Indicator Date hidden'!AN81="x","x",$AM$2-'Indicator Date hidden'!AN81)</f>
        <v>0</v>
      </c>
      <c r="AN80" s="25">
        <f>IF('Indicator Date hidden'!AO81="x","x",$AN$2-'Indicator Date hidden'!AO81)</f>
        <v>0</v>
      </c>
      <c r="AO80" s="25">
        <f>IF('Indicator Date hidden'!AP81="x","x",$AO$2-'Indicator Date hidden'!AP81)</f>
        <v>0</v>
      </c>
      <c r="AP80" s="25">
        <f>IF('Indicator Date hidden'!AQ81="x","x",$AP$2-'Indicator Date hidden'!AQ81)</f>
        <v>0</v>
      </c>
      <c r="AQ80" s="25">
        <f>IF('Indicator Date hidden'!AR81="x","x",$AQ$2-'Indicator Date hidden'!AR81)</f>
        <v>0</v>
      </c>
      <c r="AR80" s="25">
        <f>IF('Indicator Date hidden'!AS81="x","x",$AR$2-'Indicator Date hidden'!AS81)</f>
        <v>0</v>
      </c>
      <c r="AS80" s="25">
        <f>IF('Indicator Date hidden'!AT81="x","x",$AS$2-'Indicator Date hidden'!AT81)</f>
        <v>0</v>
      </c>
      <c r="AT80" s="25">
        <f>IF('Indicator Date hidden'!AU81="x","x",$AT$2-'Indicator Date hidden'!AU81)</f>
        <v>0</v>
      </c>
      <c r="AU80" s="25">
        <f>IF('Indicator Date hidden'!AV81="x","x",$AU$2-'Indicator Date hidden'!AV81)</f>
        <v>1</v>
      </c>
      <c r="AV80" s="25">
        <f>IF('Indicator Date hidden'!AW81="x","x",$AV$2-'Indicator Date hidden'!AW81)</f>
        <v>0</v>
      </c>
      <c r="AW80" s="25">
        <f>IF('Indicator Date hidden'!AX81="x","x",$AW$2-'Indicator Date hidden'!AX81)</f>
        <v>0</v>
      </c>
      <c r="AX80" s="25">
        <f>IF('Indicator Date hidden'!AY81="x","x",$AX$2-'Indicator Date hidden'!AY81)</f>
        <v>0</v>
      </c>
      <c r="AY80" s="25">
        <f>IF('Indicator Date hidden'!AZ81="x","x",$AY$2-'Indicator Date hidden'!AZ81)</f>
        <v>0</v>
      </c>
      <c r="AZ80" s="25">
        <f>IF('Indicator Date hidden'!BA81="x","x",$AZ$2-'Indicator Date hidden'!BA81)</f>
        <v>0</v>
      </c>
      <c r="BA80">
        <f t="shared" si="10"/>
        <v>12</v>
      </c>
      <c r="BB80" s="26">
        <f t="shared" si="11"/>
        <v>0.24489795918367346</v>
      </c>
      <c r="BC80">
        <f t="shared" si="12"/>
        <v>5</v>
      </c>
      <c r="BD80" s="26">
        <f t="shared" si="13"/>
        <v>0.82141272642849417</v>
      </c>
      <c r="BE80" s="28">
        <f t="shared" si="14"/>
        <v>0</v>
      </c>
    </row>
    <row r="81" spans="1:57" x14ac:dyDescent="0.35">
      <c r="A81" t="s">
        <v>10230</v>
      </c>
      <c r="B81" s="25">
        <f>IF('Indicator Date hidden'!C82="x","x",$B$2-'Indicator Date hidden'!C82)</f>
        <v>0</v>
      </c>
      <c r="C81" s="25">
        <f>IF('Indicator Date hidden'!D82="x","x",$C$2-'Indicator Date hidden'!D82)</f>
        <v>0</v>
      </c>
      <c r="D81" s="25">
        <f>IF('Indicator Date hidden'!E82="x","x",$D$2-'Indicator Date hidden'!E82)</f>
        <v>0</v>
      </c>
      <c r="E81" s="25">
        <f>IF('Indicator Date hidden'!F82="x","x",$E$2-'Indicator Date hidden'!F82)</f>
        <v>0</v>
      </c>
      <c r="F81" s="25">
        <f>IF('Indicator Date hidden'!G82="x","x",$F$2-'Indicator Date hidden'!G82)</f>
        <v>0</v>
      </c>
      <c r="G81" s="25">
        <f>IF('Indicator Date hidden'!H82="x","x",$G$2-'Indicator Date hidden'!H82)</f>
        <v>0</v>
      </c>
      <c r="H81" s="25">
        <f>IF('Indicator Date hidden'!I82="x","x",$H$2-'Indicator Date hidden'!I82)</f>
        <v>0</v>
      </c>
      <c r="I81" s="25">
        <f>IF('Indicator Date hidden'!J82="x","x",$I$2-'Indicator Date hidden'!J82)</f>
        <v>0</v>
      </c>
      <c r="J81" s="25">
        <f>IF('Indicator Date hidden'!K82="x","x",$J$2-'Indicator Date hidden'!K82)</f>
        <v>0</v>
      </c>
      <c r="K81" s="25">
        <f>IF('Indicator Date hidden'!L82="x","x",$K$2-'Indicator Date hidden'!L82)</f>
        <v>0</v>
      </c>
      <c r="L81" s="25">
        <f>IF('Indicator Date hidden'!M82="x","x",$L$2-'Indicator Date hidden'!M82)</f>
        <v>0</v>
      </c>
      <c r="M81" s="25">
        <f>IF('Indicator Date hidden'!N82="x","x",$M$2-'Indicator Date hidden'!N82)</f>
        <v>0</v>
      </c>
      <c r="N81" s="25">
        <f>IF('Indicator Date hidden'!O82="x","x",$N$2-'Indicator Date hidden'!O82)</f>
        <v>0</v>
      </c>
      <c r="O81" s="25">
        <f>IF('Indicator Date hidden'!P82="x","x",$O$2-'Indicator Date hidden'!P82)</f>
        <v>0</v>
      </c>
      <c r="P81" s="25">
        <f>IF('Indicator Date hidden'!Q82="x","x",$P$2-'Indicator Date hidden'!Q82)</f>
        <v>0</v>
      </c>
      <c r="Q81" s="25" t="str">
        <f>IF('Indicator Date hidden'!R82="x","x",$Q$2-'Indicator Date hidden'!R82)</f>
        <v>x</v>
      </c>
      <c r="R81" s="25">
        <f>IF('Indicator Date hidden'!S82="x","x",$R$2-'Indicator Date hidden'!S82)</f>
        <v>0</v>
      </c>
      <c r="S81" s="25">
        <f>IF('Indicator Date hidden'!T82="x","x",$S$2-'Indicator Date hidden'!T82)</f>
        <v>0</v>
      </c>
      <c r="T81" s="25">
        <f>IF('Indicator Date hidden'!U82="x","x",$T$2-'Indicator Date hidden'!U82)</f>
        <v>0</v>
      </c>
      <c r="U81" s="25" t="str">
        <f>IF('Indicator Date hidden'!V82="x","x",$U$2-'Indicator Date hidden'!V82)</f>
        <v>x</v>
      </c>
      <c r="V81" s="25">
        <f>IF('Indicator Date hidden'!W82="x","x",$V$2-'Indicator Date hidden'!W82)</f>
        <v>0</v>
      </c>
      <c r="W81" s="25" t="str">
        <f>IF('Indicator Date hidden'!X82="x","x",$W$2-'Indicator Date hidden'!X82)</f>
        <v>x</v>
      </c>
      <c r="X81" s="25">
        <f>IF('Indicator Date hidden'!Y82="x","x",$X$2-'Indicator Date hidden'!Y82)</f>
        <v>1</v>
      </c>
      <c r="Y81" s="25">
        <f>IF('Indicator Date hidden'!Z82="x","x",$Y$2-'Indicator Date hidden'!Z82)</f>
        <v>0</v>
      </c>
      <c r="Z81" s="25">
        <f>IF('Indicator Date hidden'!AA82="x","x",$Z$2-'Indicator Date hidden'!AA82)</f>
        <v>0</v>
      </c>
      <c r="AA81" s="25">
        <f>IF('Indicator Date hidden'!AB82="x","x",$AA$2-'Indicator Date hidden'!AB82)</f>
        <v>0</v>
      </c>
      <c r="AB81" s="25">
        <f>IF('Indicator Date hidden'!AC82="x","x",$AB$2-'Indicator Date hidden'!AC82)</f>
        <v>0</v>
      </c>
      <c r="AC81" s="25">
        <f>IF('Indicator Date hidden'!AD82="x","x",$AC$2-'Indicator Date hidden'!AD82)</f>
        <v>0</v>
      </c>
      <c r="AD81" s="25" t="str">
        <f>IF('Indicator Date hidden'!AE82="x","x",$AD$2-'Indicator Date hidden'!AE82)</f>
        <v>x</v>
      </c>
      <c r="AE81" s="25">
        <f>IF('Indicator Date hidden'!AF82="x","x",$AE$2-'Indicator Date hidden'!AF82)</f>
        <v>0</v>
      </c>
      <c r="AF81" s="25">
        <f>IF('Indicator Date hidden'!AG82="x","x",$AF$2-'Indicator Date hidden'!AG82)</f>
        <v>1</v>
      </c>
      <c r="AG81" s="25">
        <f>IF('Indicator Date hidden'!AH82="x","x",$AG$2-'Indicator Date hidden'!AH82)</f>
        <v>0</v>
      </c>
      <c r="AH81" s="25">
        <f>IF('Indicator Date hidden'!AI82="x","x",$AH$2-'Indicator Date hidden'!AI82)</f>
        <v>0</v>
      </c>
      <c r="AI81" s="25">
        <f>IF('Indicator Date hidden'!AJ82="x","x",$AI$2-'Indicator Date hidden'!AJ82)</f>
        <v>0</v>
      </c>
      <c r="AJ81" s="25" t="str">
        <f>IF('Indicator Date hidden'!AK82="x","x",$AJ$2-'Indicator Date hidden'!AK82)</f>
        <v>x</v>
      </c>
      <c r="AK81" s="25">
        <f>IF('Indicator Date hidden'!AL82="x","x",$AK$2-'Indicator Date hidden'!AL82)</f>
        <v>1</v>
      </c>
      <c r="AL81" s="25">
        <f>IF('Indicator Date hidden'!AM82="x","x",$AL$2-'Indicator Date hidden'!AM82)</f>
        <v>0</v>
      </c>
      <c r="AM81" s="25">
        <f>IF('Indicator Date hidden'!AN82="x","x",$AM$2-'Indicator Date hidden'!AN82)</f>
        <v>0</v>
      </c>
      <c r="AN81" s="25">
        <f>IF('Indicator Date hidden'!AO82="x","x",$AN$2-'Indicator Date hidden'!AO82)</f>
        <v>0</v>
      </c>
      <c r="AO81" s="25">
        <f>IF('Indicator Date hidden'!AP82="x","x",$AO$2-'Indicator Date hidden'!AP82)</f>
        <v>0</v>
      </c>
      <c r="AP81" s="25">
        <f>IF('Indicator Date hidden'!AQ82="x","x",$AP$2-'Indicator Date hidden'!AQ82)</f>
        <v>0</v>
      </c>
      <c r="AQ81" s="25" t="str">
        <f>IF('Indicator Date hidden'!AR82="x","x",$AQ$2-'Indicator Date hidden'!AR82)</f>
        <v>x</v>
      </c>
      <c r="AR81" s="25">
        <f>IF('Indicator Date hidden'!AS82="x","x",$AR$2-'Indicator Date hidden'!AS82)</f>
        <v>0</v>
      </c>
      <c r="AS81" s="25">
        <f>IF('Indicator Date hidden'!AT82="x","x",$AS$2-'Indicator Date hidden'!AT82)</f>
        <v>0</v>
      </c>
      <c r="AT81" s="25">
        <f>IF('Indicator Date hidden'!AU82="x","x",$AT$2-'Indicator Date hidden'!AU82)</f>
        <v>0</v>
      </c>
      <c r="AU81" s="25" t="str">
        <f>IF('Indicator Date hidden'!AV82="x","x",$AU$2-'Indicator Date hidden'!AV82)</f>
        <v>x</v>
      </c>
      <c r="AV81" s="25">
        <f>IF('Indicator Date hidden'!AW82="x","x",$AV$2-'Indicator Date hidden'!AW82)</f>
        <v>0</v>
      </c>
      <c r="AW81" s="25">
        <f>IF('Indicator Date hidden'!AX82="x","x",$AW$2-'Indicator Date hidden'!AX82)</f>
        <v>0</v>
      </c>
      <c r="AX81" s="25">
        <f>IF('Indicator Date hidden'!AY82="x","x",$AX$2-'Indicator Date hidden'!AY82)</f>
        <v>0</v>
      </c>
      <c r="AY81" s="25">
        <f>IF('Indicator Date hidden'!AZ82="x","x",$AY$2-'Indicator Date hidden'!AZ82)</f>
        <v>0</v>
      </c>
      <c r="AZ81" s="25">
        <f>IF('Indicator Date hidden'!BA82="x","x",$AZ$2-'Indicator Date hidden'!BA82)</f>
        <v>0</v>
      </c>
      <c r="BA81">
        <f t="shared" si="10"/>
        <v>3</v>
      </c>
      <c r="BB81" s="26">
        <f t="shared" si="11"/>
        <v>6.8181818181818177E-2</v>
      </c>
      <c r="BC81">
        <f t="shared" si="12"/>
        <v>3</v>
      </c>
      <c r="BD81" s="26">
        <f t="shared" si="13"/>
        <v>0.25205764787294127</v>
      </c>
      <c r="BE81" s="28">
        <f t="shared" si="14"/>
        <v>0</v>
      </c>
    </row>
    <row r="82" spans="1:57" x14ac:dyDescent="0.35">
      <c r="A82" t="s">
        <v>10236</v>
      </c>
      <c r="B82" s="25">
        <f>IF('Indicator Date hidden'!C83="x","x",$B$2-'Indicator Date hidden'!C83)</f>
        <v>0</v>
      </c>
      <c r="C82" s="25">
        <f>IF('Indicator Date hidden'!D83="x","x",$C$2-'Indicator Date hidden'!D83)</f>
        <v>0</v>
      </c>
      <c r="D82" s="25">
        <f>IF('Indicator Date hidden'!E83="x","x",$D$2-'Indicator Date hidden'!E83)</f>
        <v>0</v>
      </c>
      <c r="E82" s="25">
        <f>IF('Indicator Date hidden'!F83="x","x",$E$2-'Indicator Date hidden'!F83)</f>
        <v>0</v>
      </c>
      <c r="F82" s="25">
        <f>IF('Indicator Date hidden'!G83="x","x",$F$2-'Indicator Date hidden'!G83)</f>
        <v>0</v>
      </c>
      <c r="G82" s="25">
        <f>IF('Indicator Date hidden'!H83="x","x",$G$2-'Indicator Date hidden'!H83)</f>
        <v>0</v>
      </c>
      <c r="H82" s="25">
        <f>IF('Indicator Date hidden'!I83="x","x",$H$2-'Indicator Date hidden'!I83)</f>
        <v>0</v>
      </c>
      <c r="I82" s="25">
        <f>IF('Indicator Date hidden'!J83="x","x",$I$2-'Indicator Date hidden'!J83)</f>
        <v>0</v>
      </c>
      <c r="J82" s="25">
        <f>IF('Indicator Date hidden'!K83="x","x",$J$2-'Indicator Date hidden'!K83)</f>
        <v>0</v>
      </c>
      <c r="K82" s="25">
        <f>IF('Indicator Date hidden'!L83="x","x",$K$2-'Indicator Date hidden'!L83)</f>
        <v>0</v>
      </c>
      <c r="L82" s="25">
        <f>IF('Indicator Date hidden'!M83="x","x",$L$2-'Indicator Date hidden'!M83)</f>
        <v>0</v>
      </c>
      <c r="M82" s="25">
        <f>IF('Indicator Date hidden'!N83="x","x",$M$2-'Indicator Date hidden'!N83)</f>
        <v>0</v>
      </c>
      <c r="N82" s="25">
        <f>IF('Indicator Date hidden'!O83="x","x",$N$2-'Indicator Date hidden'!O83)</f>
        <v>0</v>
      </c>
      <c r="O82" s="25">
        <f>IF('Indicator Date hidden'!P83="x","x",$O$2-'Indicator Date hidden'!P83)</f>
        <v>0</v>
      </c>
      <c r="P82" s="25">
        <f>IF('Indicator Date hidden'!Q83="x","x",$P$2-'Indicator Date hidden'!Q83)</f>
        <v>0</v>
      </c>
      <c r="Q82" s="25" t="str">
        <f>IF('Indicator Date hidden'!R83="x","x",$Q$2-'Indicator Date hidden'!R83)</f>
        <v>x</v>
      </c>
      <c r="R82" s="25">
        <f>IF('Indicator Date hidden'!S83="x","x",$R$2-'Indicator Date hidden'!S83)</f>
        <v>0</v>
      </c>
      <c r="S82" s="25">
        <f>IF('Indicator Date hidden'!T83="x","x",$S$2-'Indicator Date hidden'!T83)</f>
        <v>0</v>
      </c>
      <c r="T82" s="25">
        <f>IF('Indicator Date hidden'!U83="x","x",$T$2-'Indicator Date hidden'!U83)</f>
        <v>0</v>
      </c>
      <c r="U82" s="25" t="str">
        <f>IF('Indicator Date hidden'!V83="x","x",$U$2-'Indicator Date hidden'!V83)</f>
        <v>x</v>
      </c>
      <c r="V82" s="25">
        <f>IF('Indicator Date hidden'!W83="x","x",$V$2-'Indicator Date hidden'!W83)</f>
        <v>0</v>
      </c>
      <c r="W82" s="25" t="str">
        <f>IF('Indicator Date hidden'!X83="x","x",$W$2-'Indicator Date hidden'!X83)</f>
        <v>x</v>
      </c>
      <c r="X82" s="25">
        <f>IF('Indicator Date hidden'!Y83="x","x",$X$2-'Indicator Date hidden'!Y83)</f>
        <v>2</v>
      </c>
      <c r="Y82" s="25">
        <f>IF('Indicator Date hidden'!Z83="x","x",$Y$2-'Indicator Date hidden'!Z83)</f>
        <v>0</v>
      </c>
      <c r="Z82" s="25">
        <f>IF('Indicator Date hidden'!AA83="x","x",$Z$2-'Indicator Date hidden'!AA83)</f>
        <v>0</v>
      </c>
      <c r="AA82" s="25" t="str">
        <f>IF('Indicator Date hidden'!AB83="x","x",$AA$2-'Indicator Date hidden'!AB83)</f>
        <v>x</v>
      </c>
      <c r="AB82" s="25">
        <f>IF('Indicator Date hidden'!AC83="x","x",$AB$2-'Indicator Date hidden'!AC83)</f>
        <v>0</v>
      </c>
      <c r="AC82" s="25">
        <f>IF('Indicator Date hidden'!AD83="x","x",$AC$2-'Indicator Date hidden'!AD83)</f>
        <v>0</v>
      </c>
      <c r="AD82" s="25" t="str">
        <f>IF('Indicator Date hidden'!AE83="x","x",$AD$2-'Indicator Date hidden'!AE83)</f>
        <v>x</v>
      </c>
      <c r="AE82" s="25">
        <f>IF('Indicator Date hidden'!AF83="x","x",$AE$2-'Indicator Date hidden'!AF83)</f>
        <v>0</v>
      </c>
      <c r="AF82" s="25">
        <f>IF('Indicator Date hidden'!AG83="x","x",$AF$2-'Indicator Date hidden'!AG83)</f>
        <v>3</v>
      </c>
      <c r="AG82" s="25">
        <f>IF('Indicator Date hidden'!AH83="x","x",$AG$2-'Indicator Date hidden'!AH83)</f>
        <v>0</v>
      </c>
      <c r="AH82" s="25">
        <f>IF('Indicator Date hidden'!AI83="x","x",$AH$2-'Indicator Date hidden'!AI83)</f>
        <v>0</v>
      </c>
      <c r="AI82" s="25">
        <f>IF('Indicator Date hidden'!AJ83="x","x",$AI$2-'Indicator Date hidden'!AJ83)</f>
        <v>0</v>
      </c>
      <c r="AJ82" s="25" t="str">
        <f>IF('Indicator Date hidden'!AK83="x","x",$AJ$2-'Indicator Date hidden'!AK83)</f>
        <v>x</v>
      </c>
      <c r="AK82" s="25">
        <f>IF('Indicator Date hidden'!AL83="x","x",$AK$2-'Indicator Date hidden'!AL83)</f>
        <v>1</v>
      </c>
      <c r="AL82" s="25">
        <f>IF('Indicator Date hidden'!AM83="x","x",$AL$2-'Indicator Date hidden'!AM83)</f>
        <v>0</v>
      </c>
      <c r="AM82" s="25">
        <f>IF('Indicator Date hidden'!AN83="x","x",$AM$2-'Indicator Date hidden'!AN83)</f>
        <v>0</v>
      </c>
      <c r="AN82" s="25">
        <f>IF('Indicator Date hidden'!AO83="x","x",$AN$2-'Indicator Date hidden'!AO83)</f>
        <v>0</v>
      </c>
      <c r="AO82" s="25">
        <f>IF('Indicator Date hidden'!AP83="x","x",$AO$2-'Indicator Date hidden'!AP83)</f>
        <v>0</v>
      </c>
      <c r="AP82" s="25">
        <f>IF('Indicator Date hidden'!AQ83="x","x",$AP$2-'Indicator Date hidden'!AQ83)</f>
        <v>0</v>
      </c>
      <c r="AQ82" s="25" t="str">
        <f>IF('Indicator Date hidden'!AR83="x","x",$AQ$2-'Indicator Date hidden'!AR83)</f>
        <v>x</v>
      </c>
      <c r="AR82" s="25">
        <f>IF('Indicator Date hidden'!AS83="x","x",$AR$2-'Indicator Date hidden'!AS83)</f>
        <v>0</v>
      </c>
      <c r="AS82" s="25">
        <f>IF('Indicator Date hidden'!AT83="x","x",$AS$2-'Indicator Date hidden'!AT83)</f>
        <v>0</v>
      </c>
      <c r="AT82" s="25">
        <f>IF('Indicator Date hidden'!AU83="x","x",$AT$2-'Indicator Date hidden'!AU83)</f>
        <v>0</v>
      </c>
      <c r="AU82" s="25" t="str">
        <f>IF('Indicator Date hidden'!AV83="x","x",$AU$2-'Indicator Date hidden'!AV83)</f>
        <v>x</v>
      </c>
      <c r="AV82" s="25">
        <f>IF('Indicator Date hidden'!AW83="x","x",$AV$2-'Indicator Date hidden'!AW83)</f>
        <v>0</v>
      </c>
      <c r="AW82" s="25">
        <f>IF('Indicator Date hidden'!AX83="x","x",$AW$2-'Indicator Date hidden'!AX83)</f>
        <v>0</v>
      </c>
      <c r="AX82" s="25">
        <f>IF('Indicator Date hidden'!AY83="x","x",$AX$2-'Indicator Date hidden'!AY83)</f>
        <v>0</v>
      </c>
      <c r="AY82" s="25">
        <f>IF('Indicator Date hidden'!AZ83="x","x",$AY$2-'Indicator Date hidden'!AZ83)</f>
        <v>0</v>
      </c>
      <c r="AZ82" s="25">
        <f>IF('Indicator Date hidden'!BA83="x","x",$AZ$2-'Indicator Date hidden'!BA83)</f>
        <v>0</v>
      </c>
      <c r="BA82">
        <f t="shared" si="10"/>
        <v>6</v>
      </c>
      <c r="BB82" s="26">
        <f t="shared" si="11"/>
        <v>0.13953488372093023</v>
      </c>
      <c r="BC82">
        <f t="shared" si="12"/>
        <v>3</v>
      </c>
      <c r="BD82" s="26">
        <f t="shared" si="13"/>
        <v>0.55327336062187538</v>
      </c>
      <c r="BE82" s="28">
        <f t="shared" si="14"/>
        <v>0</v>
      </c>
    </row>
    <row r="83" spans="1:57" x14ac:dyDescent="0.35">
      <c r="A83" t="s">
        <v>10237</v>
      </c>
      <c r="B83" s="25">
        <f>IF('Indicator Date hidden'!C84="x","x",$B$2-'Indicator Date hidden'!C84)</f>
        <v>0</v>
      </c>
      <c r="C83" s="25">
        <f>IF('Indicator Date hidden'!D84="x","x",$C$2-'Indicator Date hidden'!D84)</f>
        <v>0</v>
      </c>
      <c r="D83" s="25">
        <f>IF('Indicator Date hidden'!E84="x","x",$D$2-'Indicator Date hidden'!E84)</f>
        <v>0</v>
      </c>
      <c r="E83" s="25">
        <f>IF('Indicator Date hidden'!F84="x","x",$E$2-'Indicator Date hidden'!F84)</f>
        <v>0</v>
      </c>
      <c r="F83" s="25">
        <f>IF('Indicator Date hidden'!G84="x","x",$F$2-'Indicator Date hidden'!G84)</f>
        <v>0</v>
      </c>
      <c r="G83" s="25">
        <f>IF('Indicator Date hidden'!H84="x","x",$G$2-'Indicator Date hidden'!H84)</f>
        <v>0</v>
      </c>
      <c r="H83" s="25">
        <f>IF('Indicator Date hidden'!I84="x","x",$H$2-'Indicator Date hidden'!I84)</f>
        <v>0</v>
      </c>
      <c r="I83" s="25">
        <f>IF('Indicator Date hidden'!J84="x","x",$I$2-'Indicator Date hidden'!J84)</f>
        <v>0</v>
      </c>
      <c r="J83" s="25">
        <f>IF('Indicator Date hidden'!K84="x","x",$J$2-'Indicator Date hidden'!K84)</f>
        <v>0</v>
      </c>
      <c r="K83" s="25">
        <f>IF('Indicator Date hidden'!L84="x","x",$K$2-'Indicator Date hidden'!L84)</f>
        <v>0</v>
      </c>
      <c r="L83" s="25">
        <f>IF('Indicator Date hidden'!M84="x","x",$L$2-'Indicator Date hidden'!M84)</f>
        <v>0</v>
      </c>
      <c r="M83" s="25">
        <f>IF('Indicator Date hidden'!N84="x","x",$M$2-'Indicator Date hidden'!N84)</f>
        <v>0</v>
      </c>
      <c r="N83" s="25">
        <f>IF('Indicator Date hidden'!O84="x","x",$N$2-'Indicator Date hidden'!O84)</f>
        <v>0</v>
      </c>
      <c r="O83" s="25">
        <f>IF('Indicator Date hidden'!P84="x","x",$O$2-'Indicator Date hidden'!P84)</f>
        <v>0</v>
      </c>
      <c r="P83" s="25">
        <f>IF('Indicator Date hidden'!Q84="x","x",$P$2-'Indicator Date hidden'!Q84)</f>
        <v>0</v>
      </c>
      <c r="Q83" s="25" t="str">
        <f>IF('Indicator Date hidden'!R84="x","x",$Q$2-'Indicator Date hidden'!R84)</f>
        <v>x</v>
      </c>
      <c r="R83" s="25">
        <f>IF('Indicator Date hidden'!S84="x","x",$R$2-'Indicator Date hidden'!S84)</f>
        <v>0</v>
      </c>
      <c r="S83" s="25">
        <f>IF('Indicator Date hidden'!T84="x","x",$S$2-'Indicator Date hidden'!T84)</f>
        <v>0</v>
      </c>
      <c r="T83" s="25">
        <f>IF('Indicator Date hidden'!U84="x","x",$T$2-'Indicator Date hidden'!U84)</f>
        <v>0</v>
      </c>
      <c r="U83" s="25" t="str">
        <f>IF('Indicator Date hidden'!V84="x","x",$U$2-'Indicator Date hidden'!V84)</f>
        <v>x</v>
      </c>
      <c r="V83" s="25">
        <f>IF('Indicator Date hidden'!W84="x","x",$V$2-'Indicator Date hidden'!W84)</f>
        <v>0</v>
      </c>
      <c r="W83" s="25" t="str">
        <f>IF('Indicator Date hidden'!X84="x","x",$W$2-'Indicator Date hidden'!X84)</f>
        <v>x</v>
      </c>
      <c r="X83" s="25">
        <f>IF('Indicator Date hidden'!Y84="x","x",$X$2-'Indicator Date hidden'!Y84)</f>
        <v>2</v>
      </c>
      <c r="Y83" s="25">
        <f>IF('Indicator Date hidden'!Z84="x","x",$Y$2-'Indicator Date hidden'!Z84)</f>
        <v>0</v>
      </c>
      <c r="Z83" s="25">
        <f>IF('Indicator Date hidden'!AA84="x","x",$Z$2-'Indicator Date hidden'!AA84)</f>
        <v>0</v>
      </c>
      <c r="AA83" s="25">
        <f>IF('Indicator Date hidden'!AB84="x","x",$AA$2-'Indicator Date hidden'!AB84)</f>
        <v>1</v>
      </c>
      <c r="AB83" s="25">
        <f>IF('Indicator Date hidden'!AC84="x","x",$AB$2-'Indicator Date hidden'!AC84)</f>
        <v>0</v>
      </c>
      <c r="AC83" s="25">
        <f>IF('Indicator Date hidden'!AD84="x","x",$AC$2-'Indicator Date hidden'!AD84)</f>
        <v>0</v>
      </c>
      <c r="AD83" s="25" t="str">
        <f>IF('Indicator Date hidden'!AE84="x","x",$AD$2-'Indicator Date hidden'!AE84)</f>
        <v>x</v>
      </c>
      <c r="AE83" s="25">
        <f>IF('Indicator Date hidden'!AF84="x","x",$AE$2-'Indicator Date hidden'!AF84)</f>
        <v>0</v>
      </c>
      <c r="AF83" s="25">
        <f>IF('Indicator Date hidden'!AG84="x","x",$AF$2-'Indicator Date hidden'!AG84)</f>
        <v>1</v>
      </c>
      <c r="AG83" s="25">
        <f>IF('Indicator Date hidden'!AH84="x","x",$AG$2-'Indicator Date hidden'!AH84)</f>
        <v>0</v>
      </c>
      <c r="AH83" s="25">
        <f>IF('Indicator Date hidden'!AI84="x","x",$AH$2-'Indicator Date hidden'!AI84)</f>
        <v>0</v>
      </c>
      <c r="AI83" s="25">
        <f>IF('Indicator Date hidden'!AJ84="x","x",$AI$2-'Indicator Date hidden'!AJ84)</f>
        <v>0</v>
      </c>
      <c r="AJ83" s="25" t="str">
        <f>IF('Indicator Date hidden'!AK84="x","x",$AJ$2-'Indicator Date hidden'!AK84)</f>
        <v>x</v>
      </c>
      <c r="AK83" s="25">
        <f>IF('Indicator Date hidden'!AL84="x","x",$AK$2-'Indicator Date hidden'!AL84)</f>
        <v>1</v>
      </c>
      <c r="AL83" s="25">
        <f>IF('Indicator Date hidden'!AM84="x","x",$AL$2-'Indicator Date hidden'!AM84)</f>
        <v>0</v>
      </c>
      <c r="AM83" s="25">
        <f>IF('Indicator Date hidden'!AN84="x","x",$AM$2-'Indicator Date hidden'!AN84)</f>
        <v>0</v>
      </c>
      <c r="AN83" s="25">
        <f>IF('Indicator Date hidden'!AO84="x","x",$AN$2-'Indicator Date hidden'!AO84)</f>
        <v>0</v>
      </c>
      <c r="AO83" s="25">
        <f>IF('Indicator Date hidden'!AP84="x","x",$AO$2-'Indicator Date hidden'!AP84)</f>
        <v>0</v>
      </c>
      <c r="AP83" s="25">
        <f>IF('Indicator Date hidden'!AQ84="x","x",$AP$2-'Indicator Date hidden'!AQ84)</f>
        <v>0</v>
      </c>
      <c r="AQ83" s="25">
        <f>IF('Indicator Date hidden'!AR84="x","x",$AQ$2-'Indicator Date hidden'!AR84)</f>
        <v>0</v>
      </c>
      <c r="AR83" s="25">
        <f>IF('Indicator Date hidden'!AS84="x","x",$AR$2-'Indicator Date hidden'!AS84)</f>
        <v>0</v>
      </c>
      <c r="AS83" s="25">
        <f>IF('Indicator Date hidden'!AT84="x","x",$AS$2-'Indicator Date hidden'!AT84)</f>
        <v>0</v>
      </c>
      <c r="AT83" s="25">
        <f>IF('Indicator Date hidden'!AU84="x","x",$AT$2-'Indicator Date hidden'!AU84)</f>
        <v>0</v>
      </c>
      <c r="AU83" s="25">
        <f>IF('Indicator Date hidden'!AV84="x","x",$AU$2-'Indicator Date hidden'!AV84)</f>
        <v>1</v>
      </c>
      <c r="AV83" s="25">
        <f>IF('Indicator Date hidden'!AW84="x","x",$AV$2-'Indicator Date hidden'!AW84)</f>
        <v>0</v>
      </c>
      <c r="AW83" s="25">
        <f>IF('Indicator Date hidden'!AX84="x","x",$AW$2-'Indicator Date hidden'!AX84)</f>
        <v>0</v>
      </c>
      <c r="AX83" s="25">
        <f>IF('Indicator Date hidden'!AY84="x","x",$AX$2-'Indicator Date hidden'!AY84)</f>
        <v>0</v>
      </c>
      <c r="AY83" s="25">
        <f>IF('Indicator Date hidden'!AZ84="x","x",$AY$2-'Indicator Date hidden'!AZ84)</f>
        <v>0</v>
      </c>
      <c r="AZ83" s="25">
        <f>IF('Indicator Date hidden'!BA84="x","x",$AZ$2-'Indicator Date hidden'!BA84)</f>
        <v>0</v>
      </c>
      <c r="BA83">
        <f t="shared" si="10"/>
        <v>6</v>
      </c>
      <c r="BB83" s="26">
        <f t="shared" si="11"/>
        <v>0.13043478260869565</v>
      </c>
      <c r="BC83">
        <f t="shared" si="12"/>
        <v>5</v>
      </c>
      <c r="BD83" s="26">
        <f t="shared" si="13"/>
        <v>0.39610580778888255</v>
      </c>
      <c r="BE83" s="28">
        <f t="shared" si="14"/>
        <v>0</v>
      </c>
    </row>
    <row r="84" spans="1:57" x14ac:dyDescent="0.35">
      <c r="A84" t="s">
        <v>10239</v>
      </c>
      <c r="B84" s="25">
        <f>IF('Indicator Date hidden'!C85="x","x",$B$2-'Indicator Date hidden'!C85)</f>
        <v>0</v>
      </c>
      <c r="C84" s="25">
        <f>IF('Indicator Date hidden'!D85="x","x",$C$2-'Indicator Date hidden'!D85)</f>
        <v>0</v>
      </c>
      <c r="D84" s="25">
        <f>IF('Indicator Date hidden'!E85="x","x",$D$2-'Indicator Date hidden'!E85)</f>
        <v>0</v>
      </c>
      <c r="E84" s="25">
        <f>IF('Indicator Date hidden'!F85="x","x",$E$2-'Indicator Date hidden'!F85)</f>
        <v>0</v>
      </c>
      <c r="F84" s="25">
        <f>IF('Indicator Date hidden'!G85="x","x",$F$2-'Indicator Date hidden'!G85)</f>
        <v>0</v>
      </c>
      <c r="G84" s="25">
        <f>IF('Indicator Date hidden'!H85="x","x",$G$2-'Indicator Date hidden'!H85)</f>
        <v>0</v>
      </c>
      <c r="H84" s="25">
        <f>IF('Indicator Date hidden'!I85="x","x",$H$2-'Indicator Date hidden'!I85)</f>
        <v>0</v>
      </c>
      <c r="I84" s="25">
        <f>IF('Indicator Date hidden'!J85="x","x",$I$2-'Indicator Date hidden'!J85)</f>
        <v>0</v>
      </c>
      <c r="J84" s="25">
        <f>IF('Indicator Date hidden'!K85="x","x",$J$2-'Indicator Date hidden'!K85)</f>
        <v>0</v>
      </c>
      <c r="K84" s="25">
        <f>IF('Indicator Date hidden'!L85="x","x",$K$2-'Indicator Date hidden'!L85)</f>
        <v>0</v>
      </c>
      <c r="L84" s="25">
        <f>IF('Indicator Date hidden'!M85="x","x",$L$2-'Indicator Date hidden'!M85)</f>
        <v>0</v>
      </c>
      <c r="M84" s="25">
        <f>IF('Indicator Date hidden'!N85="x","x",$M$2-'Indicator Date hidden'!N85)</f>
        <v>0</v>
      </c>
      <c r="N84" s="25">
        <f>IF('Indicator Date hidden'!O85="x","x",$N$2-'Indicator Date hidden'!O85)</f>
        <v>0</v>
      </c>
      <c r="O84" s="25">
        <f>IF('Indicator Date hidden'!P85="x","x",$O$2-'Indicator Date hidden'!P85)</f>
        <v>0</v>
      </c>
      <c r="P84" s="25">
        <f>IF('Indicator Date hidden'!Q85="x","x",$P$2-'Indicator Date hidden'!Q85)</f>
        <v>0</v>
      </c>
      <c r="Q84" s="25">
        <f>IF('Indicator Date hidden'!R85="x","x",$Q$2-'Indicator Date hidden'!R85)</f>
        <v>4</v>
      </c>
      <c r="R84" s="25">
        <f>IF('Indicator Date hidden'!S85="x","x",$R$2-'Indicator Date hidden'!S85)</f>
        <v>0</v>
      </c>
      <c r="S84" s="25">
        <f>IF('Indicator Date hidden'!T85="x","x",$S$2-'Indicator Date hidden'!T85)</f>
        <v>0</v>
      </c>
      <c r="T84" s="25">
        <f>IF('Indicator Date hidden'!U85="x","x",$T$2-'Indicator Date hidden'!U85)</f>
        <v>0</v>
      </c>
      <c r="U84" s="25">
        <f>IF('Indicator Date hidden'!V85="x","x",$U$2-'Indicator Date hidden'!V85)</f>
        <v>0</v>
      </c>
      <c r="V84" s="25">
        <f>IF('Indicator Date hidden'!W85="x","x",$V$2-'Indicator Date hidden'!W85)</f>
        <v>0</v>
      </c>
      <c r="W84" s="25">
        <f>IF('Indicator Date hidden'!X85="x","x",$W$2-'Indicator Date hidden'!X85)</f>
        <v>2</v>
      </c>
      <c r="X84" s="25">
        <f>IF('Indicator Date hidden'!Y85="x","x",$X$2-'Indicator Date hidden'!Y85)</f>
        <v>6</v>
      </c>
      <c r="Y84" s="25">
        <f>IF('Indicator Date hidden'!Z85="x","x",$Y$2-'Indicator Date hidden'!Z85)</f>
        <v>0</v>
      </c>
      <c r="Z84" s="25">
        <f>IF('Indicator Date hidden'!AA85="x","x",$Z$2-'Indicator Date hidden'!AA85)</f>
        <v>0</v>
      </c>
      <c r="AA84" s="25">
        <f>IF('Indicator Date hidden'!AB85="x","x",$AA$2-'Indicator Date hidden'!AB85)</f>
        <v>0</v>
      </c>
      <c r="AB84" s="25">
        <f>IF('Indicator Date hidden'!AC85="x","x",$AB$2-'Indicator Date hidden'!AC85)</f>
        <v>0</v>
      </c>
      <c r="AC84" s="25">
        <f>IF('Indicator Date hidden'!AD85="x","x",$AC$2-'Indicator Date hidden'!AD85)</f>
        <v>0</v>
      </c>
      <c r="AD84" s="25" t="str">
        <f>IF('Indicator Date hidden'!AE85="x","x",$AD$2-'Indicator Date hidden'!AE85)</f>
        <v>x</v>
      </c>
      <c r="AE84" s="25">
        <f>IF('Indicator Date hidden'!AF85="x","x",$AE$2-'Indicator Date hidden'!AF85)</f>
        <v>0</v>
      </c>
      <c r="AF84" s="25">
        <f>IF('Indicator Date hidden'!AG85="x","x",$AF$2-'Indicator Date hidden'!AG85)</f>
        <v>9</v>
      </c>
      <c r="AG84" s="25">
        <f>IF('Indicator Date hidden'!AH85="x","x",$AG$2-'Indicator Date hidden'!AH85)</f>
        <v>0</v>
      </c>
      <c r="AH84" s="25">
        <f>IF('Indicator Date hidden'!AI85="x","x",$AH$2-'Indicator Date hidden'!AI85)</f>
        <v>0</v>
      </c>
      <c r="AI84" s="25">
        <f>IF('Indicator Date hidden'!AJ85="x","x",$AI$2-'Indicator Date hidden'!AJ85)</f>
        <v>0</v>
      </c>
      <c r="AJ84" s="25" t="str">
        <f>IF('Indicator Date hidden'!AK85="x","x",$AJ$2-'Indicator Date hidden'!AK85)</f>
        <v>x</v>
      </c>
      <c r="AK84" s="25">
        <f>IF('Indicator Date hidden'!AL85="x","x",$AK$2-'Indicator Date hidden'!AL85)</f>
        <v>1</v>
      </c>
      <c r="AL84" s="25">
        <f>IF('Indicator Date hidden'!AM85="x","x",$AL$2-'Indicator Date hidden'!AM85)</f>
        <v>0</v>
      </c>
      <c r="AM84" s="25">
        <f>IF('Indicator Date hidden'!AN85="x","x",$AM$2-'Indicator Date hidden'!AN85)</f>
        <v>0</v>
      </c>
      <c r="AN84" s="25">
        <f>IF('Indicator Date hidden'!AO85="x","x",$AN$2-'Indicator Date hidden'!AO85)</f>
        <v>0</v>
      </c>
      <c r="AO84" s="25">
        <f>IF('Indicator Date hidden'!AP85="x","x",$AO$2-'Indicator Date hidden'!AP85)</f>
        <v>0</v>
      </c>
      <c r="AP84" s="25">
        <f>IF('Indicator Date hidden'!AQ85="x","x",$AP$2-'Indicator Date hidden'!AQ85)</f>
        <v>0</v>
      </c>
      <c r="AQ84" s="25">
        <f>IF('Indicator Date hidden'!AR85="x","x",$AQ$2-'Indicator Date hidden'!AR85)</f>
        <v>4</v>
      </c>
      <c r="AR84" s="25">
        <f>IF('Indicator Date hidden'!AS85="x","x",$AR$2-'Indicator Date hidden'!AS85)</f>
        <v>0</v>
      </c>
      <c r="AS84" s="25">
        <f>IF('Indicator Date hidden'!AT85="x","x",$AS$2-'Indicator Date hidden'!AT85)</f>
        <v>0</v>
      </c>
      <c r="AT84" s="25">
        <f>IF('Indicator Date hidden'!AU85="x","x",$AT$2-'Indicator Date hidden'!AU85)</f>
        <v>0</v>
      </c>
      <c r="AU84" s="25">
        <f>IF('Indicator Date hidden'!AV85="x","x",$AU$2-'Indicator Date hidden'!AV85)</f>
        <v>1</v>
      </c>
      <c r="AV84" s="25">
        <f>IF('Indicator Date hidden'!AW85="x","x",$AV$2-'Indicator Date hidden'!AW85)</f>
        <v>0</v>
      </c>
      <c r="AW84" s="25">
        <f>IF('Indicator Date hidden'!AX85="x","x",$AW$2-'Indicator Date hidden'!AX85)</f>
        <v>0</v>
      </c>
      <c r="AX84" s="25">
        <f>IF('Indicator Date hidden'!AY85="x","x",$AX$2-'Indicator Date hidden'!AY85)</f>
        <v>0</v>
      </c>
      <c r="AY84" s="25">
        <f>IF('Indicator Date hidden'!AZ85="x","x",$AY$2-'Indicator Date hidden'!AZ85)</f>
        <v>0</v>
      </c>
      <c r="AZ84" s="25">
        <f>IF('Indicator Date hidden'!BA85="x","x",$AZ$2-'Indicator Date hidden'!BA85)</f>
        <v>0</v>
      </c>
      <c r="BA84">
        <f t="shared" si="10"/>
        <v>27</v>
      </c>
      <c r="BB84" s="26">
        <f t="shared" si="11"/>
        <v>0.55102040816326525</v>
      </c>
      <c r="BC84">
        <f t="shared" si="12"/>
        <v>7</v>
      </c>
      <c r="BD84" s="26">
        <f t="shared" si="13"/>
        <v>1.6910475498666611</v>
      </c>
      <c r="BE84" s="28">
        <f t="shared" si="14"/>
        <v>0</v>
      </c>
    </row>
    <row r="85" spans="1:57" x14ac:dyDescent="0.35">
      <c r="A85" t="s">
        <v>10244</v>
      </c>
      <c r="B85" s="25">
        <f>IF('Indicator Date hidden'!C86="x","x",$B$2-'Indicator Date hidden'!C86)</f>
        <v>0</v>
      </c>
      <c r="C85" s="25">
        <f>IF('Indicator Date hidden'!D86="x","x",$C$2-'Indicator Date hidden'!D86)</f>
        <v>0</v>
      </c>
      <c r="D85" s="25">
        <f>IF('Indicator Date hidden'!E86="x","x",$D$2-'Indicator Date hidden'!E86)</f>
        <v>0</v>
      </c>
      <c r="E85" s="25">
        <f>IF('Indicator Date hidden'!F86="x","x",$E$2-'Indicator Date hidden'!F86)</f>
        <v>0</v>
      </c>
      <c r="F85" s="25">
        <f>IF('Indicator Date hidden'!G86="x","x",$F$2-'Indicator Date hidden'!G86)</f>
        <v>0</v>
      </c>
      <c r="G85" s="25">
        <f>IF('Indicator Date hidden'!H86="x","x",$G$2-'Indicator Date hidden'!H86)</f>
        <v>0</v>
      </c>
      <c r="H85" s="25">
        <f>IF('Indicator Date hidden'!I86="x","x",$H$2-'Indicator Date hidden'!I86)</f>
        <v>0</v>
      </c>
      <c r="I85" s="25">
        <f>IF('Indicator Date hidden'!J86="x","x",$I$2-'Indicator Date hidden'!J86)</f>
        <v>0</v>
      </c>
      <c r="J85" s="25">
        <f>IF('Indicator Date hidden'!K86="x","x",$J$2-'Indicator Date hidden'!K86)</f>
        <v>0</v>
      </c>
      <c r="K85" s="25">
        <f>IF('Indicator Date hidden'!L86="x","x",$K$2-'Indicator Date hidden'!L86)</f>
        <v>0</v>
      </c>
      <c r="L85" s="25">
        <f>IF('Indicator Date hidden'!M86="x","x",$L$2-'Indicator Date hidden'!M86)</f>
        <v>0</v>
      </c>
      <c r="M85" s="25">
        <f>IF('Indicator Date hidden'!N86="x","x",$M$2-'Indicator Date hidden'!N86)</f>
        <v>0</v>
      </c>
      <c r="N85" s="25">
        <f>IF('Indicator Date hidden'!O86="x","x",$N$2-'Indicator Date hidden'!O86)</f>
        <v>0</v>
      </c>
      <c r="O85" s="25">
        <f>IF('Indicator Date hidden'!P86="x","x",$O$2-'Indicator Date hidden'!P86)</f>
        <v>0</v>
      </c>
      <c r="P85" s="25">
        <f>IF('Indicator Date hidden'!Q86="x","x",$P$2-'Indicator Date hidden'!Q86)</f>
        <v>0</v>
      </c>
      <c r="Q85" s="25" t="str">
        <f>IF('Indicator Date hidden'!R86="x","x",$Q$2-'Indicator Date hidden'!R86)</f>
        <v>x</v>
      </c>
      <c r="R85" s="25">
        <f>IF('Indicator Date hidden'!S86="x","x",$R$2-'Indicator Date hidden'!S86)</f>
        <v>0</v>
      </c>
      <c r="S85" s="25">
        <f>IF('Indicator Date hidden'!T86="x","x",$S$2-'Indicator Date hidden'!T86)</f>
        <v>0</v>
      </c>
      <c r="T85" s="25">
        <f>IF('Indicator Date hidden'!U86="x","x",$T$2-'Indicator Date hidden'!U86)</f>
        <v>0</v>
      </c>
      <c r="U85" s="25" t="str">
        <f>IF('Indicator Date hidden'!V86="x","x",$U$2-'Indicator Date hidden'!V86)</f>
        <v>x</v>
      </c>
      <c r="V85" s="25">
        <f>IF('Indicator Date hidden'!W86="x","x",$V$2-'Indicator Date hidden'!W86)</f>
        <v>0</v>
      </c>
      <c r="W85" s="25">
        <f>IF('Indicator Date hidden'!X86="x","x",$W$2-'Indicator Date hidden'!X86)</f>
        <v>4</v>
      </c>
      <c r="X85" s="25">
        <f>IF('Indicator Date hidden'!Y86="x","x",$X$2-'Indicator Date hidden'!Y86)</f>
        <v>4</v>
      </c>
      <c r="Y85" s="25">
        <f>IF('Indicator Date hidden'!Z86="x","x",$Y$2-'Indicator Date hidden'!Z86)</f>
        <v>0</v>
      </c>
      <c r="Z85" s="25">
        <f>IF('Indicator Date hidden'!AA86="x","x",$Z$2-'Indicator Date hidden'!AA86)</f>
        <v>0</v>
      </c>
      <c r="AA85" s="25">
        <f>IF('Indicator Date hidden'!AB86="x","x",$AA$2-'Indicator Date hidden'!AB86)</f>
        <v>3</v>
      </c>
      <c r="AB85" s="25">
        <f>IF('Indicator Date hidden'!AC86="x","x",$AB$2-'Indicator Date hidden'!AC86)</f>
        <v>0</v>
      </c>
      <c r="AC85" s="25">
        <f>IF('Indicator Date hidden'!AD86="x","x",$AC$2-'Indicator Date hidden'!AD86)</f>
        <v>0</v>
      </c>
      <c r="AD85" s="25" t="str">
        <f>IF('Indicator Date hidden'!AE86="x","x",$AD$2-'Indicator Date hidden'!AE86)</f>
        <v>x</v>
      </c>
      <c r="AE85" s="25">
        <f>IF('Indicator Date hidden'!AF86="x","x",$AE$2-'Indicator Date hidden'!AF86)</f>
        <v>0</v>
      </c>
      <c r="AF85" s="25">
        <f>IF('Indicator Date hidden'!AG86="x","x",$AF$2-'Indicator Date hidden'!AG86)</f>
        <v>5</v>
      </c>
      <c r="AG85" s="25">
        <f>IF('Indicator Date hidden'!AH86="x","x",$AG$2-'Indicator Date hidden'!AH86)</f>
        <v>0</v>
      </c>
      <c r="AH85" s="25">
        <f>IF('Indicator Date hidden'!AI86="x","x",$AH$2-'Indicator Date hidden'!AI86)</f>
        <v>0</v>
      </c>
      <c r="AI85" s="25">
        <f>IF('Indicator Date hidden'!AJ86="x","x",$AI$2-'Indicator Date hidden'!AJ86)</f>
        <v>0</v>
      </c>
      <c r="AJ85" s="25" t="str">
        <f>IF('Indicator Date hidden'!AK86="x","x",$AJ$2-'Indicator Date hidden'!AK86)</f>
        <v>x</v>
      </c>
      <c r="AK85" s="25">
        <f>IF('Indicator Date hidden'!AL86="x","x",$AK$2-'Indicator Date hidden'!AL86)</f>
        <v>1</v>
      </c>
      <c r="AL85" s="25">
        <f>IF('Indicator Date hidden'!AM86="x","x",$AL$2-'Indicator Date hidden'!AM86)</f>
        <v>0</v>
      </c>
      <c r="AM85" s="25">
        <f>IF('Indicator Date hidden'!AN86="x","x",$AM$2-'Indicator Date hidden'!AN86)</f>
        <v>0</v>
      </c>
      <c r="AN85" s="25">
        <f>IF('Indicator Date hidden'!AO86="x","x",$AN$2-'Indicator Date hidden'!AO86)</f>
        <v>0</v>
      </c>
      <c r="AO85" s="25">
        <f>IF('Indicator Date hidden'!AP86="x","x",$AO$2-'Indicator Date hidden'!AP86)</f>
        <v>0</v>
      </c>
      <c r="AP85" s="25">
        <f>IF('Indicator Date hidden'!AQ86="x","x",$AP$2-'Indicator Date hidden'!AQ86)</f>
        <v>0</v>
      </c>
      <c r="AQ85" s="25">
        <f>IF('Indicator Date hidden'!AR86="x","x",$AQ$2-'Indicator Date hidden'!AR86)</f>
        <v>4</v>
      </c>
      <c r="AR85" s="25">
        <f>IF('Indicator Date hidden'!AS86="x","x",$AR$2-'Indicator Date hidden'!AS86)</f>
        <v>0</v>
      </c>
      <c r="AS85" s="25">
        <f>IF('Indicator Date hidden'!AT86="x","x",$AS$2-'Indicator Date hidden'!AT86)</f>
        <v>0</v>
      </c>
      <c r="AT85" s="25">
        <f>IF('Indicator Date hidden'!AU86="x","x",$AT$2-'Indicator Date hidden'!AU86)</f>
        <v>0</v>
      </c>
      <c r="AU85" s="25" t="str">
        <f>IF('Indicator Date hidden'!AV86="x","x",$AU$2-'Indicator Date hidden'!AV86)</f>
        <v>x</v>
      </c>
      <c r="AV85" s="25">
        <f>IF('Indicator Date hidden'!AW86="x","x",$AV$2-'Indicator Date hidden'!AW86)</f>
        <v>0</v>
      </c>
      <c r="AW85" s="25">
        <f>IF('Indicator Date hidden'!AX86="x","x",$AW$2-'Indicator Date hidden'!AX86)</f>
        <v>0</v>
      </c>
      <c r="AX85" s="25">
        <f>IF('Indicator Date hidden'!AY86="x","x",$AX$2-'Indicator Date hidden'!AY86)</f>
        <v>0</v>
      </c>
      <c r="AY85" s="25">
        <f>IF('Indicator Date hidden'!AZ86="x","x",$AY$2-'Indicator Date hidden'!AZ86)</f>
        <v>0</v>
      </c>
      <c r="AZ85" s="25">
        <f>IF('Indicator Date hidden'!BA86="x","x",$AZ$2-'Indicator Date hidden'!BA86)</f>
        <v>0</v>
      </c>
      <c r="BA85">
        <f t="shared" si="10"/>
        <v>21</v>
      </c>
      <c r="BB85" s="26">
        <f t="shared" si="11"/>
        <v>0.45652173913043476</v>
      </c>
      <c r="BC85">
        <f t="shared" si="12"/>
        <v>6</v>
      </c>
      <c r="BD85" s="26">
        <f t="shared" si="13"/>
        <v>1.2633034978928379</v>
      </c>
      <c r="BE85" s="28">
        <f t="shared" si="14"/>
        <v>0</v>
      </c>
    </row>
    <row r="86" spans="1:57" x14ac:dyDescent="0.35">
      <c r="A86" t="s">
        <v>10242</v>
      </c>
      <c r="B86" s="25">
        <f>IF('Indicator Date hidden'!C87="x","x",$B$2-'Indicator Date hidden'!C87)</f>
        <v>0</v>
      </c>
      <c r="C86" s="25">
        <f>IF('Indicator Date hidden'!D87="x","x",$C$2-'Indicator Date hidden'!D87)</f>
        <v>0</v>
      </c>
      <c r="D86" s="25">
        <f>IF('Indicator Date hidden'!E87="x","x",$D$2-'Indicator Date hidden'!E87)</f>
        <v>0</v>
      </c>
      <c r="E86" s="25">
        <f>IF('Indicator Date hidden'!F87="x","x",$E$2-'Indicator Date hidden'!F87)</f>
        <v>0</v>
      </c>
      <c r="F86" s="25">
        <f>IF('Indicator Date hidden'!G87="x","x",$F$2-'Indicator Date hidden'!G87)</f>
        <v>0</v>
      </c>
      <c r="G86" s="25">
        <f>IF('Indicator Date hidden'!H87="x","x",$G$2-'Indicator Date hidden'!H87)</f>
        <v>0</v>
      </c>
      <c r="H86" s="25">
        <f>IF('Indicator Date hidden'!I87="x","x",$H$2-'Indicator Date hidden'!I87)</f>
        <v>0</v>
      </c>
      <c r="I86" s="25">
        <f>IF('Indicator Date hidden'!J87="x","x",$I$2-'Indicator Date hidden'!J87)</f>
        <v>0</v>
      </c>
      <c r="J86" s="25">
        <f>IF('Indicator Date hidden'!K87="x","x",$J$2-'Indicator Date hidden'!K87)</f>
        <v>0</v>
      </c>
      <c r="K86" s="25">
        <f>IF('Indicator Date hidden'!L87="x","x",$K$2-'Indicator Date hidden'!L87)</f>
        <v>0</v>
      </c>
      <c r="L86" s="25">
        <f>IF('Indicator Date hidden'!M87="x","x",$L$2-'Indicator Date hidden'!M87)</f>
        <v>0</v>
      </c>
      <c r="M86" s="25">
        <f>IF('Indicator Date hidden'!N87="x","x",$M$2-'Indicator Date hidden'!N87)</f>
        <v>0</v>
      </c>
      <c r="N86" s="25">
        <f>IF('Indicator Date hidden'!O87="x","x",$N$2-'Indicator Date hidden'!O87)</f>
        <v>0</v>
      </c>
      <c r="O86" s="25">
        <f>IF('Indicator Date hidden'!P87="x","x",$O$2-'Indicator Date hidden'!P87)</f>
        <v>0</v>
      </c>
      <c r="P86" s="25">
        <f>IF('Indicator Date hidden'!Q87="x","x",$P$2-'Indicator Date hidden'!Q87)</f>
        <v>0</v>
      </c>
      <c r="Q86" s="25">
        <f>IF('Indicator Date hidden'!R87="x","x",$Q$2-'Indicator Date hidden'!R87)</f>
        <v>2</v>
      </c>
      <c r="R86" s="25">
        <f>IF('Indicator Date hidden'!S87="x","x",$R$2-'Indicator Date hidden'!S87)</f>
        <v>0</v>
      </c>
      <c r="S86" s="25">
        <f>IF('Indicator Date hidden'!T87="x","x",$S$2-'Indicator Date hidden'!T87)</f>
        <v>0</v>
      </c>
      <c r="T86" s="25">
        <f>IF('Indicator Date hidden'!U87="x","x",$T$2-'Indicator Date hidden'!U87)</f>
        <v>0</v>
      </c>
      <c r="U86" s="25">
        <f>IF('Indicator Date hidden'!V87="x","x",$U$2-'Indicator Date hidden'!V87)</f>
        <v>0</v>
      </c>
      <c r="V86" s="25">
        <f>IF('Indicator Date hidden'!W87="x","x",$V$2-'Indicator Date hidden'!W87)</f>
        <v>0</v>
      </c>
      <c r="W86" s="25">
        <f>IF('Indicator Date hidden'!X87="x","x",$W$2-'Indicator Date hidden'!X87)</f>
        <v>2</v>
      </c>
      <c r="X86" s="25">
        <f>IF('Indicator Date hidden'!Y87="x","x",$X$2-'Indicator Date hidden'!Y87)</f>
        <v>4</v>
      </c>
      <c r="Y86" s="25">
        <f>IF('Indicator Date hidden'!Z87="x","x",$Y$2-'Indicator Date hidden'!Z87)</f>
        <v>0</v>
      </c>
      <c r="Z86" s="25">
        <f>IF('Indicator Date hidden'!AA87="x","x",$Z$2-'Indicator Date hidden'!AA87)</f>
        <v>0</v>
      </c>
      <c r="AA86" s="25" t="str">
        <f>IF('Indicator Date hidden'!AB87="x","x",$AA$2-'Indicator Date hidden'!AB87)</f>
        <v>x</v>
      </c>
      <c r="AB86" s="25">
        <f>IF('Indicator Date hidden'!AC87="x","x",$AB$2-'Indicator Date hidden'!AC87)</f>
        <v>0</v>
      </c>
      <c r="AC86" s="25">
        <f>IF('Indicator Date hidden'!AD87="x","x",$AC$2-'Indicator Date hidden'!AD87)</f>
        <v>0</v>
      </c>
      <c r="AD86" s="25" t="str">
        <f>IF('Indicator Date hidden'!AE87="x","x",$AD$2-'Indicator Date hidden'!AE87)</f>
        <v>x</v>
      </c>
      <c r="AE86" s="25">
        <f>IF('Indicator Date hidden'!AF87="x","x",$AE$2-'Indicator Date hidden'!AF87)</f>
        <v>0</v>
      </c>
      <c r="AF86" s="25">
        <f>IF('Indicator Date hidden'!AG87="x","x",$AF$2-'Indicator Date hidden'!AG87)</f>
        <v>3</v>
      </c>
      <c r="AG86" s="25">
        <f>IF('Indicator Date hidden'!AH87="x","x",$AG$2-'Indicator Date hidden'!AH87)</f>
        <v>0</v>
      </c>
      <c r="AH86" s="25">
        <f>IF('Indicator Date hidden'!AI87="x","x",$AH$2-'Indicator Date hidden'!AI87)</f>
        <v>0</v>
      </c>
      <c r="AI86" s="25">
        <f>IF('Indicator Date hidden'!AJ87="x","x",$AI$2-'Indicator Date hidden'!AJ87)</f>
        <v>0</v>
      </c>
      <c r="AJ86" s="25" t="str">
        <f>IF('Indicator Date hidden'!AK87="x","x",$AJ$2-'Indicator Date hidden'!AK87)</f>
        <v>x</v>
      </c>
      <c r="AK86" s="25">
        <f>IF('Indicator Date hidden'!AL87="x","x",$AK$2-'Indicator Date hidden'!AL87)</f>
        <v>0</v>
      </c>
      <c r="AL86" s="25">
        <f>IF('Indicator Date hidden'!AM87="x","x",$AL$2-'Indicator Date hidden'!AM87)</f>
        <v>0</v>
      </c>
      <c r="AM86" s="25">
        <f>IF('Indicator Date hidden'!AN87="x","x",$AM$2-'Indicator Date hidden'!AN87)</f>
        <v>0</v>
      </c>
      <c r="AN86" s="25">
        <f>IF('Indicator Date hidden'!AO87="x","x",$AN$2-'Indicator Date hidden'!AO87)</f>
        <v>0</v>
      </c>
      <c r="AO86" s="25">
        <f>IF('Indicator Date hidden'!AP87="x","x",$AO$2-'Indicator Date hidden'!AP87)</f>
        <v>0</v>
      </c>
      <c r="AP86" s="25">
        <f>IF('Indicator Date hidden'!AQ87="x","x",$AP$2-'Indicator Date hidden'!AQ87)</f>
        <v>0</v>
      </c>
      <c r="AQ86" s="25">
        <f>IF('Indicator Date hidden'!AR87="x","x",$AQ$2-'Indicator Date hidden'!AR87)</f>
        <v>4</v>
      </c>
      <c r="AR86" s="25">
        <f>IF('Indicator Date hidden'!AS87="x","x",$AR$2-'Indicator Date hidden'!AS87)</f>
        <v>0</v>
      </c>
      <c r="AS86" s="25">
        <f>IF('Indicator Date hidden'!AT87="x","x",$AS$2-'Indicator Date hidden'!AT87)</f>
        <v>0</v>
      </c>
      <c r="AT86" s="25">
        <f>IF('Indicator Date hidden'!AU87="x","x",$AT$2-'Indicator Date hidden'!AU87)</f>
        <v>0</v>
      </c>
      <c r="AU86" s="25">
        <f>IF('Indicator Date hidden'!AV87="x","x",$AU$2-'Indicator Date hidden'!AV87)</f>
        <v>2</v>
      </c>
      <c r="AV86" s="25">
        <f>IF('Indicator Date hidden'!AW87="x","x",$AV$2-'Indicator Date hidden'!AW87)</f>
        <v>0</v>
      </c>
      <c r="AW86" s="25">
        <f>IF('Indicator Date hidden'!AX87="x","x",$AW$2-'Indicator Date hidden'!AX87)</f>
        <v>0</v>
      </c>
      <c r="AX86" s="25">
        <f>IF('Indicator Date hidden'!AY87="x","x",$AX$2-'Indicator Date hidden'!AY87)</f>
        <v>0</v>
      </c>
      <c r="AY86" s="25">
        <f>IF('Indicator Date hidden'!AZ87="x","x",$AY$2-'Indicator Date hidden'!AZ87)</f>
        <v>0</v>
      </c>
      <c r="AZ86" s="25">
        <f>IF('Indicator Date hidden'!BA87="x","x",$AZ$2-'Indicator Date hidden'!BA87)</f>
        <v>0</v>
      </c>
      <c r="BA86">
        <f t="shared" si="10"/>
        <v>17</v>
      </c>
      <c r="BB86" s="26">
        <f t="shared" si="11"/>
        <v>0.35416666666666669</v>
      </c>
      <c r="BC86">
        <f t="shared" si="12"/>
        <v>6</v>
      </c>
      <c r="BD86" s="26">
        <f t="shared" si="13"/>
        <v>0.98930917254864714</v>
      </c>
      <c r="BE86" s="28">
        <f t="shared" si="14"/>
        <v>0</v>
      </c>
    </row>
    <row r="87" spans="1:57" x14ac:dyDescent="0.35">
      <c r="A87" t="s">
        <v>10246</v>
      </c>
      <c r="B87" s="25">
        <f>IF('Indicator Date hidden'!C88="x","x",$B$2-'Indicator Date hidden'!C88)</f>
        <v>0</v>
      </c>
      <c r="C87" s="25">
        <f>IF('Indicator Date hidden'!D88="x","x",$C$2-'Indicator Date hidden'!D88)</f>
        <v>0</v>
      </c>
      <c r="D87" s="25">
        <f>IF('Indicator Date hidden'!E88="x","x",$D$2-'Indicator Date hidden'!E88)</f>
        <v>0</v>
      </c>
      <c r="E87" s="25">
        <f>IF('Indicator Date hidden'!F88="x","x",$E$2-'Indicator Date hidden'!F88)</f>
        <v>0</v>
      </c>
      <c r="F87" s="25">
        <f>IF('Indicator Date hidden'!G88="x","x",$F$2-'Indicator Date hidden'!G88)</f>
        <v>0</v>
      </c>
      <c r="G87" s="25">
        <f>IF('Indicator Date hidden'!H88="x","x",$G$2-'Indicator Date hidden'!H88)</f>
        <v>0</v>
      </c>
      <c r="H87" s="25">
        <f>IF('Indicator Date hidden'!I88="x","x",$H$2-'Indicator Date hidden'!I88)</f>
        <v>0</v>
      </c>
      <c r="I87" s="25">
        <f>IF('Indicator Date hidden'!J88="x","x",$I$2-'Indicator Date hidden'!J88)</f>
        <v>0</v>
      </c>
      <c r="J87" s="25">
        <f>IF('Indicator Date hidden'!K88="x","x",$J$2-'Indicator Date hidden'!K88)</f>
        <v>0</v>
      </c>
      <c r="K87" s="25">
        <f>IF('Indicator Date hidden'!L88="x","x",$K$2-'Indicator Date hidden'!L88)</f>
        <v>0</v>
      </c>
      <c r="L87" s="25">
        <f>IF('Indicator Date hidden'!M88="x","x",$L$2-'Indicator Date hidden'!M88)</f>
        <v>0</v>
      </c>
      <c r="M87" s="25">
        <f>IF('Indicator Date hidden'!N88="x","x",$M$2-'Indicator Date hidden'!N88)</f>
        <v>0</v>
      </c>
      <c r="N87" s="25">
        <f>IF('Indicator Date hidden'!O88="x","x",$N$2-'Indicator Date hidden'!O88)</f>
        <v>0</v>
      </c>
      <c r="O87" s="25">
        <f>IF('Indicator Date hidden'!P88="x","x",$O$2-'Indicator Date hidden'!P88)</f>
        <v>0</v>
      </c>
      <c r="P87" s="25">
        <f>IF('Indicator Date hidden'!Q88="x","x",$P$2-'Indicator Date hidden'!Q88)</f>
        <v>0</v>
      </c>
      <c r="Q87" s="25">
        <f>IF('Indicator Date hidden'!R88="x","x",$Q$2-'Indicator Date hidden'!R88)</f>
        <v>3</v>
      </c>
      <c r="R87" s="25">
        <f>IF('Indicator Date hidden'!S88="x","x",$R$2-'Indicator Date hidden'!S88)</f>
        <v>0</v>
      </c>
      <c r="S87" s="25">
        <f>IF('Indicator Date hidden'!T88="x","x",$S$2-'Indicator Date hidden'!T88)</f>
        <v>0</v>
      </c>
      <c r="T87" s="25">
        <f>IF('Indicator Date hidden'!U88="x","x",$T$2-'Indicator Date hidden'!U88)</f>
        <v>0</v>
      </c>
      <c r="U87" s="25">
        <f>IF('Indicator Date hidden'!V88="x","x",$U$2-'Indicator Date hidden'!V88)</f>
        <v>0</v>
      </c>
      <c r="V87" s="25">
        <f>IF('Indicator Date hidden'!W88="x","x",$V$2-'Indicator Date hidden'!W88)</f>
        <v>0</v>
      </c>
      <c r="W87" s="25">
        <f>IF('Indicator Date hidden'!X88="x","x",$W$2-'Indicator Date hidden'!X88)</f>
        <v>4</v>
      </c>
      <c r="X87" s="25">
        <f>IF('Indicator Date hidden'!Y88="x","x",$X$2-'Indicator Date hidden'!Y88)</f>
        <v>1</v>
      </c>
      <c r="Y87" s="25">
        <f>IF('Indicator Date hidden'!Z88="x","x",$Y$2-'Indicator Date hidden'!Z88)</f>
        <v>0</v>
      </c>
      <c r="Z87" s="25">
        <f>IF('Indicator Date hidden'!AA88="x","x",$Z$2-'Indicator Date hidden'!AA88)</f>
        <v>0</v>
      </c>
      <c r="AA87" s="25">
        <f>IF('Indicator Date hidden'!AB88="x","x",$AA$2-'Indicator Date hidden'!AB88)</f>
        <v>0</v>
      </c>
      <c r="AB87" s="25">
        <f>IF('Indicator Date hidden'!AC88="x","x",$AB$2-'Indicator Date hidden'!AC88)</f>
        <v>0</v>
      </c>
      <c r="AC87" s="25">
        <f>IF('Indicator Date hidden'!AD88="x","x",$AC$2-'Indicator Date hidden'!AD88)</f>
        <v>0</v>
      </c>
      <c r="AD87" s="25" t="str">
        <f>IF('Indicator Date hidden'!AE88="x","x",$AD$2-'Indicator Date hidden'!AE88)</f>
        <v>x</v>
      </c>
      <c r="AE87" s="25">
        <f>IF('Indicator Date hidden'!AF88="x","x",$AE$2-'Indicator Date hidden'!AF88)</f>
        <v>0</v>
      </c>
      <c r="AF87" s="25">
        <f>IF('Indicator Date hidden'!AG88="x","x",$AF$2-'Indicator Date hidden'!AG88)</f>
        <v>0</v>
      </c>
      <c r="AG87" s="25">
        <f>IF('Indicator Date hidden'!AH88="x","x",$AG$2-'Indicator Date hidden'!AH88)</f>
        <v>0</v>
      </c>
      <c r="AH87" s="25">
        <f>IF('Indicator Date hidden'!AI88="x","x",$AH$2-'Indicator Date hidden'!AI88)</f>
        <v>0</v>
      </c>
      <c r="AI87" s="25">
        <f>IF('Indicator Date hidden'!AJ88="x","x",$AI$2-'Indicator Date hidden'!AJ88)</f>
        <v>0</v>
      </c>
      <c r="AJ87" s="25" t="str">
        <f>IF('Indicator Date hidden'!AK88="x","x",$AJ$2-'Indicator Date hidden'!AK88)</f>
        <v>x</v>
      </c>
      <c r="AK87" s="25">
        <f>IF('Indicator Date hidden'!AL88="x","x",$AK$2-'Indicator Date hidden'!AL88)</f>
        <v>1</v>
      </c>
      <c r="AL87" s="25">
        <f>IF('Indicator Date hidden'!AM88="x","x",$AL$2-'Indicator Date hidden'!AM88)</f>
        <v>0</v>
      </c>
      <c r="AM87" s="25">
        <f>IF('Indicator Date hidden'!AN88="x","x",$AM$2-'Indicator Date hidden'!AN88)</f>
        <v>0</v>
      </c>
      <c r="AN87" s="25">
        <f>IF('Indicator Date hidden'!AO88="x","x",$AN$2-'Indicator Date hidden'!AO88)</f>
        <v>0</v>
      </c>
      <c r="AO87" s="25" t="str">
        <f>IF('Indicator Date hidden'!AP88="x","x",$AO$2-'Indicator Date hidden'!AP88)</f>
        <v>x</v>
      </c>
      <c r="AP87" s="25" t="str">
        <f>IF('Indicator Date hidden'!AQ88="x","x",$AP$2-'Indicator Date hidden'!AQ88)</f>
        <v>x</v>
      </c>
      <c r="AQ87" s="25">
        <f>IF('Indicator Date hidden'!AR88="x","x",$AQ$2-'Indicator Date hidden'!AR88)</f>
        <v>4</v>
      </c>
      <c r="AR87" s="25">
        <f>IF('Indicator Date hidden'!AS88="x","x",$AR$2-'Indicator Date hidden'!AS88)</f>
        <v>0</v>
      </c>
      <c r="AS87" s="25">
        <f>IF('Indicator Date hidden'!AT88="x","x",$AS$2-'Indicator Date hidden'!AT88)</f>
        <v>0</v>
      </c>
      <c r="AT87" s="25">
        <f>IF('Indicator Date hidden'!AU88="x","x",$AT$2-'Indicator Date hidden'!AU88)</f>
        <v>0</v>
      </c>
      <c r="AU87" s="25">
        <f>IF('Indicator Date hidden'!AV88="x","x",$AU$2-'Indicator Date hidden'!AV88)</f>
        <v>5</v>
      </c>
      <c r="AV87" s="25">
        <f>IF('Indicator Date hidden'!AW88="x","x",$AV$2-'Indicator Date hidden'!AW88)</f>
        <v>0</v>
      </c>
      <c r="AW87" s="25">
        <f>IF('Indicator Date hidden'!AX88="x","x",$AW$2-'Indicator Date hidden'!AX88)</f>
        <v>0</v>
      </c>
      <c r="AX87" s="25">
        <f>IF('Indicator Date hidden'!AY88="x","x",$AX$2-'Indicator Date hidden'!AY88)</f>
        <v>0</v>
      </c>
      <c r="AY87" s="25">
        <f>IF('Indicator Date hidden'!AZ88="x","x",$AY$2-'Indicator Date hidden'!AZ88)</f>
        <v>0</v>
      </c>
      <c r="AZ87" s="25">
        <f>IF('Indicator Date hidden'!BA88="x","x",$AZ$2-'Indicator Date hidden'!BA88)</f>
        <v>0</v>
      </c>
      <c r="BA87">
        <f t="shared" si="10"/>
        <v>18</v>
      </c>
      <c r="BB87" s="26">
        <f t="shared" si="11"/>
        <v>0.38297872340425532</v>
      </c>
      <c r="BC87">
        <f t="shared" si="12"/>
        <v>6</v>
      </c>
      <c r="BD87" s="26">
        <f t="shared" si="13"/>
        <v>1.1402349793169586</v>
      </c>
      <c r="BE87" s="28">
        <f t="shared" si="14"/>
        <v>0</v>
      </c>
    </row>
    <row r="88" spans="1:57" x14ac:dyDescent="0.35">
      <c r="A88" t="s">
        <v>10247</v>
      </c>
      <c r="B88" s="25">
        <f>IF('Indicator Date hidden'!C89="x","x",$B$2-'Indicator Date hidden'!C89)</f>
        <v>0</v>
      </c>
      <c r="C88" s="25">
        <f>IF('Indicator Date hidden'!D89="x","x",$C$2-'Indicator Date hidden'!D89)</f>
        <v>0</v>
      </c>
      <c r="D88" s="25">
        <f>IF('Indicator Date hidden'!E89="x","x",$D$2-'Indicator Date hidden'!E89)</f>
        <v>0</v>
      </c>
      <c r="E88" s="25">
        <f>IF('Indicator Date hidden'!F89="x","x",$E$2-'Indicator Date hidden'!F89)</f>
        <v>0</v>
      </c>
      <c r="F88" s="25">
        <f>IF('Indicator Date hidden'!G89="x","x",$F$2-'Indicator Date hidden'!G89)</f>
        <v>0</v>
      </c>
      <c r="G88" s="25">
        <f>IF('Indicator Date hidden'!H89="x","x",$G$2-'Indicator Date hidden'!H89)</f>
        <v>0</v>
      </c>
      <c r="H88" s="25">
        <f>IF('Indicator Date hidden'!I89="x","x",$H$2-'Indicator Date hidden'!I89)</f>
        <v>0</v>
      </c>
      <c r="I88" s="25">
        <f>IF('Indicator Date hidden'!J89="x","x",$I$2-'Indicator Date hidden'!J89)</f>
        <v>0</v>
      </c>
      <c r="J88" s="25">
        <f>IF('Indicator Date hidden'!K89="x","x",$J$2-'Indicator Date hidden'!K89)</f>
        <v>0</v>
      </c>
      <c r="K88" s="25">
        <f>IF('Indicator Date hidden'!L89="x","x",$K$2-'Indicator Date hidden'!L89)</f>
        <v>0</v>
      </c>
      <c r="L88" s="25">
        <f>IF('Indicator Date hidden'!M89="x","x",$L$2-'Indicator Date hidden'!M89)</f>
        <v>0</v>
      </c>
      <c r="M88" s="25">
        <f>IF('Indicator Date hidden'!N89="x","x",$M$2-'Indicator Date hidden'!N89)</f>
        <v>0</v>
      </c>
      <c r="N88" s="25">
        <f>IF('Indicator Date hidden'!O89="x","x",$N$2-'Indicator Date hidden'!O89)</f>
        <v>0</v>
      </c>
      <c r="O88" s="25">
        <f>IF('Indicator Date hidden'!P89="x","x",$O$2-'Indicator Date hidden'!P89)</f>
        <v>0</v>
      </c>
      <c r="P88" s="25">
        <f>IF('Indicator Date hidden'!Q89="x","x",$P$2-'Indicator Date hidden'!Q89)</f>
        <v>0</v>
      </c>
      <c r="Q88" s="25">
        <f>IF('Indicator Date hidden'!R89="x","x",$Q$2-'Indicator Date hidden'!R89)</f>
        <v>5</v>
      </c>
      <c r="R88" s="25">
        <f>IF('Indicator Date hidden'!S89="x","x",$R$2-'Indicator Date hidden'!S89)</f>
        <v>0</v>
      </c>
      <c r="S88" s="25">
        <f>IF('Indicator Date hidden'!T89="x","x",$S$2-'Indicator Date hidden'!T89)</f>
        <v>0</v>
      </c>
      <c r="T88" s="25">
        <f>IF('Indicator Date hidden'!U89="x","x",$T$2-'Indicator Date hidden'!U89)</f>
        <v>0</v>
      </c>
      <c r="U88" s="25">
        <f>IF('Indicator Date hidden'!V89="x","x",$U$2-'Indicator Date hidden'!V89)</f>
        <v>0</v>
      </c>
      <c r="V88" s="25">
        <f>IF('Indicator Date hidden'!W89="x","x",$V$2-'Indicator Date hidden'!W89)</f>
        <v>0</v>
      </c>
      <c r="W88" s="25">
        <f>IF('Indicator Date hidden'!X89="x","x",$W$2-'Indicator Date hidden'!X89)</f>
        <v>0</v>
      </c>
      <c r="X88" s="25">
        <f>IF('Indicator Date hidden'!Y89="x","x",$X$2-'Indicator Date hidden'!Y89)</f>
        <v>1</v>
      </c>
      <c r="Y88" s="25">
        <f>IF('Indicator Date hidden'!Z89="x","x",$Y$2-'Indicator Date hidden'!Z89)</f>
        <v>0</v>
      </c>
      <c r="Z88" s="25">
        <f>IF('Indicator Date hidden'!AA89="x","x",$Z$2-'Indicator Date hidden'!AA89)</f>
        <v>0</v>
      </c>
      <c r="AA88" s="25">
        <f>IF('Indicator Date hidden'!AB89="x","x",$AA$2-'Indicator Date hidden'!AB89)</f>
        <v>0</v>
      </c>
      <c r="AB88" s="25">
        <f>IF('Indicator Date hidden'!AC89="x","x",$AB$2-'Indicator Date hidden'!AC89)</f>
        <v>0</v>
      </c>
      <c r="AC88" s="25">
        <f>IF('Indicator Date hidden'!AD89="x","x",$AC$2-'Indicator Date hidden'!AD89)</f>
        <v>0</v>
      </c>
      <c r="AD88" s="25">
        <f>IF('Indicator Date hidden'!AE89="x","x",$AD$2-'Indicator Date hidden'!AE89)</f>
        <v>0</v>
      </c>
      <c r="AE88" s="25">
        <f>IF('Indicator Date hidden'!AF89="x","x",$AE$2-'Indicator Date hidden'!AF89)</f>
        <v>0</v>
      </c>
      <c r="AF88" s="25">
        <f>IF('Indicator Date hidden'!AG89="x","x",$AF$2-'Indicator Date hidden'!AG89)</f>
        <v>8</v>
      </c>
      <c r="AG88" s="25">
        <f>IF('Indicator Date hidden'!AH89="x","x",$AG$2-'Indicator Date hidden'!AH89)</f>
        <v>0</v>
      </c>
      <c r="AH88" s="25">
        <f>IF('Indicator Date hidden'!AI89="x","x",$AH$2-'Indicator Date hidden'!AI89)</f>
        <v>0</v>
      </c>
      <c r="AI88" s="25">
        <f>IF('Indicator Date hidden'!AJ89="x","x",$AI$2-'Indicator Date hidden'!AJ89)</f>
        <v>0</v>
      </c>
      <c r="AJ88" s="25">
        <f>IF('Indicator Date hidden'!AK89="x","x",$AJ$2-'Indicator Date hidden'!AK89)</f>
        <v>1</v>
      </c>
      <c r="AK88" s="25">
        <f>IF('Indicator Date hidden'!AL89="x","x",$AK$2-'Indicator Date hidden'!AL89)</f>
        <v>0</v>
      </c>
      <c r="AL88" s="25">
        <f>IF('Indicator Date hidden'!AM89="x","x",$AL$2-'Indicator Date hidden'!AM89)</f>
        <v>0</v>
      </c>
      <c r="AM88" s="25">
        <f>IF('Indicator Date hidden'!AN89="x","x",$AM$2-'Indicator Date hidden'!AN89)</f>
        <v>0</v>
      </c>
      <c r="AN88" s="25">
        <f>IF('Indicator Date hidden'!AO89="x","x",$AN$2-'Indicator Date hidden'!AO89)</f>
        <v>0</v>
      </c>
      <c r="AO88" s="25">
        <f>IF('Indicator Date hidden'!AP89="x","x",$AO$2-'Indicator Date hidden'!AP89)</f>
        <v>1</v>
      </c>
      <c r="AP88" s="25">
        <f>IF('Indicator Date hidden'!AQ89="x","x",$AP$2-'Indicator Date hidden'!AQ89)</f>
        <v>0</v>
      </c>
      <c r="AQ88" s="25">
        <f>IF('Indicator Date hidden'!AR89="x","x",$AQ$2-'Indicator Date hidden'!AR89)</f>
        <v>0</v>
      </c>
      <c r="AR88" s="25">
        <f>IF('Indicator Date hidden'!AS89="x","x",$AR$2-'Indicator Date hidden'!AS89)</f>
        <v>0</v>
      </c>
      <c r="AS88" s="25">
        <f>IF('Indicator Date hidden'!AT89="x","x",$AS$2-'Indicator Date hidden'!AT89)</f>
        <v>0</v>
      </c>
      <c r="AT88" s="25">
        <f>IF('Indicator Date hidden'!AU89="x","x",$AT$2-'Indicator Date hidden'!AU89)</f>
        <v>0</v>
      </c>
      <c r="AU88" s="25">
        <f>IF('Indicator Date hidden'!AV89="x","x",$AU$2-'Indicator Date hidden'!AV89)</f>
        <v>7</v>
      </c>
      <c r="AV88" s="25">
        <f>IF('Indicator Date hidden'!AW89="x","x",$AV$2-'Indicator Date hidden'!AW89)</f>
        <v>0</v>
      </c>
      <c r="AW88" s="25">
        <f>IF('Indicator Date hidden'!AX89="x","x",$AW$2-'Indicator Date hidden'!AX89)</f>
        <v>0</v>
      </c>
      <c r="AX88" s="25">
        <f>IF('Indicator Date hidden'!AY89="x","x",$AX$2-'Indicator Date hidden'!AY89)</f>
        <v>0</v>
      </c>
      <c r="AY88" s="25">
        <f>IF('Indicator Date hidden'!AZ89="x","x",$AY$2-'Indicator Date hidden'!AZ89)</f>
        <v>0</v>
      </c>
      <c r="AZ88" s="25">
        <f>IF('Indicator Date hidden'!BA89="x","x",$AZ$2-'Indicator Date hidden'!BA89)</f>
        <v>0</v>
      </c>
      <c r="BA88">
        <f t="shared" si="10"/>
        <v>23</v>
      </c>
      <c r="BB88" s="26">
        <f t="shared" si="11"/>
        <v>0.45098039215686275</v>
      </c>
      <c r="BC88">
        <f t="shared" si="12"/>
        <v>6</v>
      </c>
      <c r="BD88" s="26">
        <f t="shared" si="13"/>
        <v>1.6004132492087735</v>
      </c>
      <c r="BE88" s="28">
        <f t="shared" si="14"/>
        <v>0</v>
      </c>
    </row>
    <row r="89" spans="1:57" x14ac:dyDescent="0.35">
      <c r="A89" t="s">
        <v>10253</v>
      </c>
      <c r="B89" s="25">
        <f>IF('Indicator Date hidden'!C90="x","x",$B$2-'Indicator Date hidden'!C90)</f>
        <v>0</v>
      </c>
      <c r="C89" s="25">
        <f>IF('Indicator Date hidden'!D90="x","x",$C$2-'Indicator Date hidden'!D90)</f>
        <v>0</v>
      </c>
      <c r="D89" s="25">
        <f>IF('Indicator Date hidden'!E90="x","x",$D$2-'Indicator Date hidden'!E90)</f>
        <v>0</v>
      </c>
      <c r="E89" s="25">
        <f>IF('Indicator Date hidden'!F90="x","x",$E$2-'Indicator Date hidden'!F90)</f>
        <v>0</v>
      </c>
      <c r="F89" s="25">
        <f>IF('Indicator Date hidden'!G90="x","x",$F$2-'Indicator Date hidden'!G90)</f>
        <v>0</v>
      </c>
      <c r="G89" s="25">
        <f>IF('Indicator Date hidden'!H90="x","x",$G$2-'Indicator Date hidden'!H90)</f>
        <v>0</v>
      </c>
      <c r="H89" s="25">
        <f>IF('Indicator Date hidden'!I90="x","x",$H$2-'Indicator Date hidden'!I90)</f>
        <v>0</v>
      </c>
      <c r="I89" s="25">
        <f>IF('Indicator Date hidden'!J90="x","x",$I$2-'Indicator Date hidden'!J90)</f>
        <v>0</v>
      </c>
      <c r="J89" s="25">
        <f>IF('Indicator Date hidden'!K90="x","x",$J$2-'Indicator Date hidden'!K90)</f>
        <v>0</v>
      </c>
      <c r="K89" s="25">
        <f>IF('Indicator Date hidden'!L90="x","x",$K$2-'Indicator Date hidden'!L90)</f>
        <v>0</v>
      </c>
      <c r="L89" s="25">
        <f>IF('Indicator Date hidden'!M90="x","x",$L$2-'Indicator Date hidden'!M90)</f>
        <v>0</v>
      </c>
      <c r="M89" s="25">
        <f>IF('Indicator Date hidden'!N90="x","x",$M$2-'Indicator Date hidden'!N90)</f>
        <v>0</v>
      </c>
      <c r="N89" s="25">
        <f>IF('Indicator Date hidden'!O90="x","x",$N$2-'Indicator Date hidden'!O90)</f>
        <v>0</v>
      </c>
      <c r="O89" s="25">
        <f>IF('Indicator Date hidden'!P90="x","x",$O$2-'Indicator Date hidden'!P90)</f>
        <v>0</v>
      </c>
      <c r="P89" s="25">
        <f>IF('Indicator Date hidden'!Q90="x","x",$P$2-'Indicator Date hidden'!Q90)</f>
        <v>0</v>
      </c>
      <c r="Q89" s="25" t="str">
        <f>IF('Indicator Date hidden'!R90="x","x",$Q$2-'Indicator Date hidden'!R90)</f>
        <v>x</v>
      </c>
      <c r="R89" s="25">
        <f>IF('Indicator Date hidden'!S90="x","x",$R$2-'Indicator Date hidden'!S90)</f>
        <v>0</v>
      </c>
      <c r="S89" s="25">
        <f>IF('Indicator Date hidden'!T90="x","x",$S$2-'Indicator Date hidden'!T90)</f>
        <v>0</v>
      </c>
      <c r="T89" s="25">
        <f>IF('Indicator Date hidden'!U90="x","x",$T$2-'Indicator Date hidden'!U90)</f>
        <v>0</v>
      </c>
      <c r="U89" s="25">
        <f>IF('Indicator Date hidden'!V90="x","x",$U$2-'Indicator Date hidden'!V90)</f>
        <v>0</v>
      </c>
      <c r="V89" s="25">
        <f>IF('Indicator Date hidden'!W90="x","x",$V$2-'Indicator Date hidden'!W90)</f>
        <v>0</v>
      </c>
      <c r="W89" s="25">
        <f>IF('Indicator Date hidden'!X90="x","x",$W$2-'Indicator Date hidden'!X90)</f>
        <v>5</v>
      </c>
      <c r="X89" s="25">
        <f>IF('Indicator Date hidden'!Y90="x","x",$X$2-'Indicator Date hidden'!Y90)</f>
        <v>4</v>
      </c>
      <c r="Y89" s="25">
        <f>IF('Indicator Date hidden'!Z90="x","x",$Y$2-'Indicator Date hidden'!Z90)</f>
        <v>0</v>
      </c>
      <c r="Z89" s="25">
        <f>IF('Indicator Date hidden'!AA90="x","x",$Z$2-'Indicator Date hidden'!AA90)</f>
        <v>0</v>
      </c>
      <c r="AA89" s="25" t="str">
        <f>IF('Indicator Date hidden'!AB90="x","x",$AA$2-'Indicator Date hidden'!AB90)</f>
        <v>x</v>
      </c>
      <c r="AB89" s="25">
        <f>IF('Indicator Date hidden'!AC90="x","x",$AB$2-'Indicator Date hidden'!AC90)</f>
        <v>0</v>
      </c>
      <c r="AC89" s="25">
        <f>IF('Indicator Date hidden'!AD90="x","x",$AC$2-'Indicator Date hidden'!AD90)</f>
        <v>0</v>
      </c>
      <c r="AD89" s="25" t="str">
        <f>IF('Indicator Date hidden'!AE90="x","x",$AD$2-'Indicator Date hidden'!AE90)</f>
        <v>x</v>
      </c>
      <c r="AE89" s="25" t="str">
        <f>IF('Indicator Date hidden'!AF90="x","x",$AE$2-'Indicator Date hidden'!AF90)</f>
        <v>x</v>
      </c>
      <c r="AF89" s="25">
        <f>IF('Indicator Date hidden'!AG90="x","x",$AF$2-'Indicator Date hidden'!AG90)</f>
        <v>7</v>
      </c>
      <c r="AG89" s="25">
        <f>IF('Indicator Date hidden'!AH90="x","x",$AG$2-'Indicator Date hidden'!AH90)</f>
        <v>0</v>
      </c>
      <c r="AH89" s="25">
        <f>IF('Indicator Date hidden'!AI90="x","x",$AH$2-'Indicator Date hidden'!AI90)</f>
        <v>0</v>
      </c>
      <c r="AI89" s="25">
        <f>IF('Indicator Date hidden'!AJ90="x","x",$AI$2-'Indicator Date hidden'!AJ90)</f>
        <v>0</v>
      </c>
      <c r="AJ89" s="25" t="str">
        <f>IF('Indicator Date hidden'!AK90="x","x",$AJ$2-'Indicator Date hidden'!AK90)</f>
        <v>x</v>
      </c>
      <c r="AK89" s="25" t="str">
        <f>IF('Indicator Date hidden'!AL90="x","x",$AK$2-'Indicator Date hidden'!AL90)</f>
        <v>x</v>
      </c>
      <c r="AL89" s="25">
        <f>IF('Indicator Date hidden'!AM90="x","x",$AL$2-'Indicator Date hidden'!AM90)</f>
        <v>0</v>
      </c>
      <c r="AM89" s="25">
        <f>IF('Indicator Date hidden'!AN90="x","x",$AM$2-'Indicator Date hidden'!AN90)</f>
        <v>0</v>
      </c>
      <c r="AN89" s="25">
        <f>IF('Indicator Date hidden'!AO90="x","x",$AN$2-'Indicator Date hidden'!AO90)</f>
        <v>0</v>
      </c>
      <c r="AO89" s="25" t="str">
        <f>IF('Indicator Date hidden'!AP90="x","x",$AO$2-'Indicator Date hidden'!AP90)</f>
        <v>x</v>
      </c>
      <c r="AP89" s="25" t="str">
        <f>IF('Indicator Date hidden'!AQ90="x","x",$AP$2-'Indicator Date hidden'!AQ90)</f>
        <v>x</v>
      </c>
      <c r="AQ89" s="25" t="str">
        <f>IF('Indicator Date hidden'!AR90="x","x",$AQ$2-'Indicator Date hidden'!AR90)</f>
        <v>x</v>
      </c>
      <c r="AR89" s="25">
        <f>IF('Indicator Date hidden'!AS90="x","x",$AR$2-'Indicator Date hidden'!AS90)</f>
        <v>0</v>
      </c>
      <c r="AS89" s="25" t="str">
        <f>IF('Indicator Date hidden'!AT90="x","x",$AS$2-'Indicator Date hidden'!AT90)</f>
        <v>x</v>
      </c>
      <c r="AT89" s="25">
        <f>IF('Indicator Date hidden'!AU90="x","x",$AT$2-'Indicator Date hidden'!AU90)</f>
        <v>0</v>
      </c>
      <c r="AU89" s="25" t="str">
        <f>IF('Indicator Date hidden'!AV90="x","x",$AU$2-'Indicator Date hidden'!AV90)</f>
        <v>x</v>
      </c>
      <c r="AV89" s="25">
        <f>IF('Indicator Date hidden'!AW90="x","x",$AV$2-'Indicator Date hidden'!AW90)</f>
        <v>0</v>
      </c>
      <c r="AW89" s="25">
        <f>IF('Indicator Date hidden'!AX90="x","x",$AW$2-'Indicator Date hidden'!AX90)</f>
        <v>0</v>
      </c>
      <c r="AX89" s="25">
        <f>IF('Indicator Date hidden'!AY90="x","x",$AX$2-'Indicator Date hidden'!AY90)</f>
        <v>0</v>
      </c>
      <c r="AY89" s="25">
        <f>IF('Indicator Date hidden'!AZ90="x","x",$AY$2-'Indicator Date hidden'!AZ90)</f>
        <v>0</v>
      </c>
      <c r="AZ89" s="25">
        <f>IF('Indicator Date hidden'!BA90="x","x",$AZ$2-'Indicator Date hidden'!BA90)</f>
        <v>0</v>
      </c>
      <c r="BA89">
        <f t="shared" si="10"/>
        <v>16</v>
      </c>
      <c r="BB89" s="26">
        <f t="shared" si="11"/>
        <v>0.4</v>
      </c>
      <c r="BC89">
        <f t="shared" si="12"/>
        <v>3</v>
      </c>
      <c r="BD89" s="26">
        <f t="shared" si="13"/>
        <v>1.4456832294800961</v>
      </c>
      <c r="BE89" s="28">
        <f t="shared" si="14"/>
        <v>0</v>
      </c>
    </row>
    <row r="90" spans="1:57" x14ac:dyDescent="0.35">
      <c r="A90" t="s">
        <v>10332</v>
      </c>
      <c r="B90" s="25">
        <f>IF('Indicator Date hidden'!C91="x","x",$B$2-'Indicator Date hidden'!C91)</f>
        <v>0</v>
      </c>
      <c r="C90" s="25">
        <f>IF('Indicator Date hidden'!D91="x","x",$C$2-'Indicator Date hidden'!D91)</f>
        <v>0</v>
      </c>
      <c r="D90" s="25">
        <f>IF('Indicator Date hidden'!E91="x","x",$D$2-'Indicator Date hidden'!E91)</f>
        <v>0</v>
      </c>
      <c r="E90" s="25">
        <f>IF('Indicator Date hidden'!F91="x","x",$E$2-'Indicator Date hidden'!F91)</f>
        <v>0</v>
      </c>
      <c r="F90" s="25">
        <f>IF('Indicator Date hidden'!G91="x","x",$F$2-'Indicator Date hidden'!G91)</f>
        <v>0</v>
      </c>
      <c r="G90" s="25">
        <f>IF('Indicator Date hidden'!H91="x","x",$G$2-'Indicator Date hidden'!H91)</f>
        <v>0</v>
      </c>
      <c r="H90" s="25">
        <f>IF('Indicator Date hidden'!I91="x","x",$H$2-'Indicator Date hidden'!I91)</f>
        <v>0</v>
      </c>
      <c r="I90" s="25">
        <f>IF('Indicator Date hidden'!J91="x","x",$I$2-'Indicator Date hidden'!J91)</f>
        <v>0</v>
      </c>
      <c r="J90" s="25">
        <f>IF('Indicator Date hidden'!K91="x","x",$J$2-'Indicator Date hidden'!K91)</f>
        <v>0</v>
      </c>
      <c r="K90" s="25">
        <f>IF('Indicator Date hidden'!L91="x","x",$K$2-'Indicator Date hidden'!L91)</f>
        <v>0</v>
      </c>
      <c r="L90" s="25">
        <f>IF('Indicator Date hidden'!M91="x","x",$L$2-'Indicator Date hidden'!M91)</f>
        <v>0</v>
      </c>
      <c r="M90" s="25">
        <f>IF('Indicator Date hidden'!N91="x","x",$M$2-'Indicator Date hidden'!N91)</f>
        <v>0</v>
      </c>
      <c r="N90" s="25">
        <f>IF('Indicator Date hidden'!O91="x","x",$N$2-'Indicator Date hidden'!O91)</f>
        <v>0</v>
      </c>
      <c r="O90" s="25">
        <f>IF('Indicator Date hidden'!P91="x","x",$O$2-'Indicator Date hidden'!P91)</f>
        <v>0</v>
      </c>
      <c r="P90" s="25" t="str">
        <f>IF('Indicator Date hidden'!Q91="x","x",$P$2-'Indicator Date hidden'!Q91)</f>
        <v>x</v>
      </c>
      <c r="Q90" s="25" t="str">
        <f>IF('Indicator Date hidden'!R91="x","x",$Q$2-'Indicator Date hidden'!R91)</f>
        <v>x</v>
      </c>
      <c r="R90" s="25">
        <f>IF('Indicator Date hidden'!S91="x","x",$R$2-'Indicator Date hidden'!S91)</f>
        <v>0</v>
      </c>
      <c r="S90" s="25">
        <f>IF('Indicator Date hidden'!T91="x","x",$S$2-'Indicator Date hidden'!T91)</f>
        <v>0</v>
      </c>
      <c r="T90" s="25">
        <f>IF('Indicator Date hidden'!U91="x","x",$T$2-'Indicator Date hidden'!U91)</f>
        <v>0</v>
      </c>
      <c r="U90" s="25" t="str">
        <f>IF('Indicator Date hidden'!V91="x","x",$U$2-'Indicator Date hidden'!V91)</f>
        <v>x</v>
      </c>
      <c r="V90" s="25">
        <f>IF('Indicator Date hidden'!W91="x","x",$V$2-'Indicator Date hidden'!W91)</f>
        <v>0</v>
      </c>
      <c r="W90" s="25">
        <f>IF('Indicator Date hidden'!X91="x","x",$W$2-'Indicator Date hidden'!X91)</f>
        <v>2</v>
      </c>
      <c r="X90" s="25" t="str">
        <f>IF('Indicator Date hidden'!Y91="x","x",$X$2-'Indicator Date hidden'!Y91)</f>
        <v>x</v>
      </c>
      <c r="Y90" s="25">
        <f>IF('Indicator Date hidden'!Z91="x","x",$Y$2-'Indicator Date hidden'!Z91)</f>
        <v>0</v>
      </c>
      <c r="Z90" s="25">
        <f>IF('Indicator Date hidden'!AA91="x","x",$Z$2-'Indicator Date hidden'!AA91)</f>
        <v>0</v>
      </c>
      <c r="AA90" s="25" t="str">
        <f>IF('Indicator Date hidden'!AB91="x","x",$AA$2-'Indicator Date hidden'!AB91)</f>
        <v>x</v>
      </c>
      <c r="AB90" s="25" t="str">
        <f>IF('Indicator Date hidden'!AC91="x","x",$AB$2-'Indicator Date hidden'!AC91)</f>
        <v>x</v>
      </c>
      <c r="AC90" s="25">
        <f>IF('Indicator Date hidden'!AD91="x","x",$AC$2-'Indicator Date hidden'!AD91)</f>
        <v>0</v>
      </c>
      <c r="AD90" s="25">
        <f>IF('Indicator Date hidden'!AE91="x","x",$AD$2-'Indicator Date hidden'!AE91)</f>
        <v>0</v>
      </c>
      <c r="AE90" s="25" t="str">
        <f>IF('Indicator Date hidden'!AF91="x","x",$AE$2-'Indicator Date hidden'!AF91)</f>
        <v>x</v>
      </c>
      <c r="AF90" s="25" t="str">
        <f>IF('Indicator Date hidden'!AG91="x","x",$AF$2-'Indicator Date hidden'!AG91)</f>
        <v>x</v>
      </c>
      <c r="AG90" s="25">
        <f>IF('Indicator Date hidden'!AH91="x","x",$AG$2-'Indicator Date hidden'!AH91)</f>
        <v>0</v>
      </c>
      <c r="AH90" s="25">
        <f>IF('Indicator Date hidden'!AI91="x","x",$AH$2-'Indicator Date hidden'!AI91)</f>
        <v>0</v>
      </c>
      <c r="AI90" s="25">
        <f>IF('Indicator Date hidden'!AJ91="x","x",$AI$2-'Indicator Date hidden'!AJ91)</f>
        <v>0</v>
      </c>
      <c r="AJ90" s="25" t="str">
        <f>IF('Indicator Date hidden'!AK91="x","x",$AJ$2-'Indicator Date hidden'!AK91)</f>
        <v>x</v>
      </c>
      <c r="AK90" s="25" t="str">
        <f>IF('Indicator Date hidden'!AL91="x","x",$AK$2-'Indicator Date hidden'!AL91)</f>
        <v>x</v>
      </c>
      <c r="AL90" s="25">
        <f>IF('Indicator Date hidden'!AM91="x","x",$AL$2-'Indicator Date hidden'!AM91)</f>
        <v>0</v>
      </c>
      <c r="AM90" s="25">
        <f>IF('Indicator Date hidden'!AN91="x","x",$AM$2-'Indicator Date hidden'!AN91)</f>
        <v>0</v>
      </c>
      <c r="AN90" s="25">
        <f>IF('Indicator Date hidden'!AO91="x","x",$AN$2-'Indicator Date hidden'!AO91)</f>
        <v>0</v>
      </c>
      <c r="AO90" s="25" t="str">
        <f>IF('Indicator Date hidden'!AP91="x","x",$AO$2-'Indicator Date hidden'!AP91)</f>
        <v>x</v>
      </c>
      <c r="AP90" s="25" t="str">
        <f>IF('Indicator Date hidden'!AQ91="x","x",$AP$2-'Indicator Date hidden'!AQ91)</f>
        <v>x</v>
      </c>
      <c r="AQ90" s="25" t="str">
        <f>IF('Indicator Date hidden'!AR91="x","x",$AQ$2-'Indicator Date hidden'!AR91)</f>
        <v>x</v>
      </c>
      <c r="AR90" s="25">
        <f>IF('Indicator Date hidden'!AS91="x","x",$AR$2-'Indicator Date hidden'!AS91)</f>
        <v>0</v>
      </c>
      <c r="AS90" s="25">
        <f>IF('Indicator Date hidden'!AT91="x","x",$AS$2-'Indicator Date hidden'!AT91)</f>
        <v>0</v>
      </c>
      <c r="AT90" s="25">
        <f>IF('Indicator Date hidden'!AU91="x","x",$AT$2-'Indicator Date hidden'!AU91)</f>
        <v>0</v>
      </c>
      <c r="AU90" s="25">
        <f>IF('Indicator Date hidden'!AV91="x","x",$AU$2-'Indicator Date hidden'!AV91)</f>
        <v>6</v>
      </c>
      <c r="AV90" s="25">
        <f>IF('Indicator Date hidden'!AW91="x","x",$AV$2-'Indicator Date hidden'!AW91)</f>
        <v>0</v>
      </c>
      <c r="AW90" s="25">
        <f>IF('Indicator Date hidden'!AX91="x","x",$AW$2-'Indicator Date hidden'!AX91)</f>
        <v>0</v>
      </c>
      <c r="AX90" s="25">
        <f>IF('Indicator Date hidden'!AY91="x","x",$AX$2-'Indicator Date hidden'!AY91)</f>
        <v>0</v>
      </c>
      <c r="AY90" s="25">
        <f>IF('Indicator Date hidden'!AZ91="x","x",$AY$2-'Indicator Date hidden'!AZ91)</f>
        <v>0</v>
      </c>
      <c r="AZ90" s="25">
        <f>IF('Indicator Date hidden'!BA91="x","x",$AZ$2-'Indicator Date hidden'!BA91)</f>
        <v>0</v>
      </c>
      <c r="BA90">
        <f t="shared" si="10"/>
        <v>8</v>
      </c>
      <c r="BB90" s="26">
        <f t="shared" si="11"/>
        <v>0.21052631578947367</v>
      </c>
      <c r="BC90">
        <f t="shared" si="12"/>
        <v>2</v>
      </c>
      <c r="BD90" s="26">
        <f t="shared" si="13"/>
        <v>1.0041465278073112</v>
      </c>
      <c r="BE90" s="28">
        <f t="shared" si="14"/>
        <v>0</v>
      </c>
    </row>
    <row r="91" spans="1:57" x14ac:dyDescent="0.35">
      <c r="A91" t="s">
        <v>10257</v>
      </c>
      <c r="B91" s="25">
        <f>IF('Indicator Date hidden'!C92="x","x",$B$2-'Indicator Date hidden'!C92)</f>
        <v>0</v>
      </c>
      <c r="C91" s="25">
        <f>IF('Indicator Date hidden'!D92="x","x",$C$2-'Indicator Date hidden'!D92)</f>
        <v>0</v>
      </c>
      <c r="D91" s="25">
        <f>IF('Indicator Date hidden'!E92="x","x",$D$2-'Indicator Date hidden'!E92)</f>
        <v>0</v>
      </c>
      <c r="E91" s="25">
        <f>IF('Indicator Date hidden'!F92="x","x",$E$2-'Indicator Date hidden'!F92)</f>
        <v>0</v>
      </c>
      <c r="F91" s="25">
        <f>IF('Indicator Date hidden'!G92="x","x",$F$2-'Indicator Date hidden'!G92)</f>
        <v>0</v>
      </c>
      <c r="G91" s="25">
        <f>IF('Indicator Date hidden'!H92="x","x",$G$2-'Indicator Date hidden'!H92)</f>
        <v>0</v>
      </c>
      <c r="H91" s="25">
        <f>IF('Indicator Date hidden'!I92="x","x",$H$2-'Indicator Date hidden'!I92)</f>
        <v>0</v>
      </c>
      <c r="I91" s="25">
        <f>IF('Indicator Date hidden'!J92="x","x",$I$2-'Indicator Date hidden'!J92)</f>
        <v>0</v>
      </c>
      <c r="J91" s="25">
        <f>IF('Indicator Date hidden'!K92="x","x",$J$2-'Indicator Date hidden'!K92)</f>
        <v>0</v>
      </c>
      <c r="K91" s="25">
        <f>IF('Indicator Date hidden'!L92="x","x",$K$2-'Indicator Date hidden'!L92)</f>
        <v>0</v>
      </c>
      <c r="L91" s="25">
        <f>IF('Indicator Date hidden'!M92="x","x",$L$2-'Indicator Date hidden'!M92)</f>
        <v>0</v>
      </c>
      <c r="M91" s="25">
        <f>IF('Indicator Date hidden'!N92="x","x",$M$2-'Indicator Date hidden'!N92)</f>
        <v>0</v>
      </c>
      <c r="N91" s="25">
        <f>IF('Indicator Date hidden'!O92="x","x",$N$2-'Indicator Date hidden'!O92)</f>
        <v>0</v>
      </c>
      <c r="O91" s="25">
        <f>IF('Indicator Date hidden'!P92="x","x",$O$2-'Indicator Date hidden'!P92)</f>
        <v>0</v>
      </c>
      <c r="P91" s="25">
        <f>IF('Indicator Date hidden'!Q92="x","x",$P$2-'Indicator Date hidden'!Q92)</f>
        <v>0</v>
      </c>
      <c r="Q91" s="25" t="str">
        <f>IF('Indicator Date hidden'!R92="x","x",$Q$2-'Indicator Date hidden'!R92)</f>
        <v>x</v>
      </c>
      <c r="R91" s="25">
        <f>IF('Indicator Date hidden'!S92="x","x",$R$2-'Indicator Date hidden'!S92)</f>
        <v>0</v>
      </c>
      <c r="S91" s="25">
        <f>IF('Indicator Date hidden'!T92="x","x",$S$2-'Indicator Date hidden'!T92)</f>
        <v>0</v>
      </c>
      <c r="T91" s="25">
        <f>IF('Indicator Date hidden'!U92="x","x",$T$2-'Indicator Date hidden'!U92)</f>
        <v>0</v>
      </c>
      <c r="U91" s="25" t="str">
        <f>IF('Indicator Date hidden'!V92="x","x",$U$2-'Indicator Date hidden'!V92)</f>
        <v>x</v>
      </c>
      <c r="V91" s="25">
        <f>IF('Indicator Date hidden'!W92="x","x",$V$2-'Indicator Date hidden'!W92)</f>
        <v>0</v>
      </c>
      <c r="W91" s="25">
        <f>IF('Indicator Date hidden'!X92="x","x",$W$2-'Indicator Date hidden'!X92)</f>
        <v>4</v>
      </c>
      <c r="X91" s="25">
        <f>IF('Indicator Date hidden'!Y92="x","x",$X$2-'Indicator Date hidden'!Y92)</f>
        <v>2</v>
      </c>
      <c r="Y91" s="25">
        <f>IF('Indicator Date hidden'!Z92="x","x",$Y$2-'Indicator Date hidden'!Z92)</f>
        <v>0</v>
      </c>
      <c r="Z91" s="25">
        <f>IF('Indicator Date hidden'!AA92="x","x",$Z$2-'Indicator Date hidden'!AA92)</f>
        <v>0</v>
      </c>
      <c r="AA91" s="25" t="str">
        <f>IF('Indicator Date hidden'!AB92="x","x",$AA$2-'Indicator Date hidden'!AB92)</f>
        <v>x</v>
      </c>
      <c r="AB91" s="25">
        <f>IF('Indicator Date hidden'!AC92="x","x",$AB$2-'Indicator Date hidden'!AC92)</f>
        <v>0</v>
      </c>
      <c r="AC91" s="25">
        <f>IF('Indicator Date hidden'!AD92="x","x",$AC$2-'Indicator Date hidden'!AD92)</f>
        <v>0</v>
      </c>
      <c r="AD91" s="25">
        <f>IF('Indicator Date hidden'!AE92="x","x",$AD$2-'Indicator Date hidden'!AE92)</f>
        <v>0</v>
      </c>
      <c r="AE91" s="25">
        <f>IF('Indicator Date hidden'!AF92="x","x",$AE$2-'Indicator Date hidden'!AF92)</f>
        <v>0</v>
      </c>
      <c r="AF91" s="25" t="str">
        <f>IF('Indicator Date hidden'!AG92="x","x",$AF$2-'Indicator Date hidden'!AG92)</f>
        <v>x</v>
      </c>
      <c r="AG91" s="25">
        <f>IF('Indicator Date hidden'!AH92="x","x",$AG$2-'Indicator Date hidden'!AH92)</f>
        <v>0</v>
      </c>
      <c r="AH91" s="25">
        <f>IF('Indicator Date hidden'!AI92="x","x",$AH$2-'Indicator Date hidden'!AI92)</f>
        <v>0</v>
      </c>
      <c r="AI91" s="25">
        <f>IF('Indicator Date hidden'!AJ92="x","x",$AI$2-'Indicator Date hidden'!AJ92)</f>
        <v>0</v>
      </c>
      <c r="AJ91" s="25" t="str">
        <f>IF('Indicator Date hidden'!AK92="x","x",$AJ$2-'Indicator Date hidden'!AK92)</f>
        <v>x</v>
      </c>
      <c r="AK91" s="25">
        <f>IF('Indicator Date hidden'!AL92="x","x",$AK$2-'Indicator Date hidden'!AL92)</f>
        <v>1</v>
      </c>
      <c r="AL91" s="25">
        <f>IF('Indicator Date hidden'!AM92="x","x",$AL$2-'Indicator Date hidden'!AM92)</f>
        <v>0</v>
      </c>
      <c r="AM91" s="25">
        <f>IF('Indicator Date hidden'!AN92="x","x",$AM$2-'Indicator Date hidden'!AN92)</f>
        <v>0</v>
      </c>
      <c r="AN91" s="25">
        <f>IF('Indicator Date hidden'!AO92="x","x",$AN$2-'Indicator Date hidden'!AO92)</f>
        <v>0</v>
      </c>
      <c r="AO91" s="25">
        <f>IF('Indicator Date hidden'!AP92="x","x",$AO$2-'Indicator Date hidden'!AP92)</f>
        <v>0</v>
      </c>
      <c r="AP91" s="25">
        <f>IF('Indicator Date hidden'!AQ92="x","x",$AP$2-'Indicator Date hidden'!AQ92)</f>
        <v>0</v>
      </c>
      <c r="AQ91" s="25">
        <f>IF('Indicator Date hidden'!AR92="x","x",$AQ$2-'Indicator Date hidden'!AR92)</f>
        <v>4</v>
      </c>
      <c r="AR91" s="25">
        <f>IF('Indicator Date hidden'!AS92="x","x",$AR$2-'Indicator Date hidden'!AS92)</f>
        <v>0</v>
      </c>
      <c r="AS91" s="25">
        <f>IF('Indicator Date hidden'!AT92="x","x",$AS$2-'Indicator Date hidden'!AT92)</f>
        <v>0</v>
      </c>
      <c r="AT91" s="25">
        <f>IF('Indicator Date hidden'!AU92="x","x",$AT$2-'Indicator Date hidden'!AU92)</f>
        <v>0</v>
      </c>
      <c r="AU91" s="25" t="str">
        <f>IF('Indicator Date hidden'!AV92="x","x",$AU$2-'Indicator Date hidden'!AV92)</f>
        <v>x</v>
      </c>
      <c r="AV91" s="25">
        <f>IF('Indicator Date hidden'!AW92="x","x",$AV$2-'Indicator Date hidden'!AW92)</f>
        <v>0</v>
      </c>
      <c r="AW91" s="25">
        <f>IF('Indicator Date hidden'!AX92="x","x",$AW$2-'Indicator Date hidden'!AX92)</f>
        <v>0</v>
      </c>
      <c r="AX91" s="25">
        <f>IF('Indicator Date hidden'!AY92="x","x",$AX$2-'Indicator Date hidden'!AY92)</f>
        <v>0</v>
      </c>
      <c r="AY91" s="25">
        <f>IF('Indicator Date hidden'!AZ92="x","x",$AY$2-'Indicator Date hidden'!AZ92)</f>
        <v>0</v>
      </c>
      <c r="AZ91" s="25">
        <f>IF('Indicator Date hidden'!BA92="x","x",$AZ$2-'Indicator Date hidden'!BA92)</f>
        <v>3</v>
      </c>
      <c r="BA91">
        <f t="shared" si="10"/>
        <v>14</v>
      </c>
      <c r="BB91" s="26">
        <f t="shared" si="11"/>
        <v>0.31111111111111112</v>
      </c>
      <c r="BC91">
        <f t="shared" si="12"/>
        <v>5</v>
      </c>
      <c r="BD91" s="26">
        <f t="shared" si="13"/>
        <v>0.9619938143072605</v>
      </c>
      <c r="BE91" s="28">
        <f t="shared" si="14"/>
        <v>0</v>
      </c>
    </row>
    <row r="92" spans="1:57" x14ac:dyDescent="0.35">
      <c r="A92" t="s">
        <v>10259</v>
      </c>
      <c r="B92" s="25">
        <f>IF('Indicator Date hidden'!C93="x","x",$B$2-'Indicator Date hidden'!C93)</f>
        <v>0</v>
      </c>
      <c r="C92" s="25">
        <f>IF('Indicator Date hidden'!D93="x","x",$C$2-'Indicator Date hidden'!D93)</f>
        <v>0</v>
      </c>
      <c r="D92" s="25">
        <f>IF('Indicator Date hidden'!E93="x","x",$D$2-'Indicator Date hidden'!E93)</f>
        <v>0</v>
      </c>
      <c r="E92" s="25">
        <f>IF('Indicator Date hidden'!F93="x","x",$E$2-'Indicator Date hidden'!F93)</f>
        <v>0</v>
      </c>
      <c r="F92" s="25">
        <f>IF('Indicator Date hidden'!G93="x","x",$F$2-'Indicator Date hidden'!G93)</f>
        <v>0</v>
      </c>
      <c r="G92" s="25">
        <f>IF('Indicator Date hidden'!H93="x","x",$G$2-'Indicator Date hidden'!H93)</f>
        <v>0</v>
      </c>
      <c r="H92" s="25">
        <f>IF('Indicator Date hidden'!I93="x","x",$H$2-'Indicator Date hidden'!I93)</f>
        <v>0</v>
      </c>
      <c r="I92" s="25">
        <f>IF('Indicator Date hidden'!J93="x","x",$I$2-'Indicator Date hidden'!J93)</f>
        <v>0</v>
      </c>
      <c r="J92" s="25">
        <f>IF('Indicator Date hidden'!K93="x","x",$J$2-'Indicator Date hidden'!K93)</f>
        <v>0</v>
      </c>
      <c r="K92" s="25">
        <f>IF('Indicator Date hidden'!L93="x","x",$K$2-'Indicator Date hidden'!L93)</f>
        <v>0</v>
      </c>
      <c r="L92" s="25">
        <f>IF('Indicator Date hidden'!M93="x","x",$L$2-'Indicator Date hidden'!M93)</f>
        <v>0</v>
      </c>
      <c r="M92" s="25">
        <f>IF('Indicator Date hidden'!N93="x","x",$M$2-'Indicator Date hidden'!N93)</f>
        <v>0</v>
      </c>
      <c r="N92" s="25">
        <f>IF('Indicator Date hidden'!O93="x","x",$N$2-'Indicator Date hidden'!O93)</f>
        <v>0</v>
      </c>
      <c r="O92" s="25">
        <f>IF('Indicator Date hidden'!P93="x","x",$O$2-'Indicator Date hidden'!P93)</f>
        <v>0</v>
      </c>
      <c r="P92" s="25">
        <f>IF('Indicator Date hidden'!Q93="x","x",$P$2-'Indicator Date hidden'!Q93)</f>
        <v>0</v>
      </c>
      <c r="Q92" s="25" t="str">
        <f>IF('Indicator Date hidden'!R93="x","x",$Q$2-'Indicator Date hidden'!R93)</f>
        <v>x</v>
      </c>
      <c r="R92" s="25">
        <f>IF('Indicator Date hidden'!S93="x","x",$R$2-'Indicator Date hidden'!S93)</f>
        <v>0</v>
      </c>
      <c r="S92" s="25">
        <f>IF('Indicator Date hidden'!T93="x","x",$S$2-'Indicator Date hidden'!T93)</f>
        <v>0</v>
      </c>
      <c r="T92" s="25">
        <f>IF('Indicator Date hidden'!U93="x","x",$T$2-'Indicator Date hidden'!U93)</f>
        <v>0</v>
      </c>
      <c r="U92" s="25" t="str">
        <f>IF('Indicator Date hidden'!V93="x","x",$U$2-'Indicator Date hidden'!V93)</f>
        <v>x</v>
      </c>
      <c r="V92" s="25">
        <f>IF('Indicator Date hidden'!W93="x","x",$V$2-'Indicator Date hidden'!W93)</f>
        <v>0</v>
      </c>
      <c r="W92" s="25">
        <f>IF('Indicator Date hidden'!X93="x","x",$W$2-'Indicator Date hidden'!X93)</f>
        <v>0</v>
      </c>
      <c r="X92" s="25">
        <f>IF('Indicator Date hidden'!Y93="x","x",$X$2-'Indicator Date hidden'!Y93)</f>
        <v>2</v>
      </c>
      <c r="Y92" s="25">
        <f>IF('Indicator Date hidden'!Z93="x","x",$Y$2-'Indicator Date hidden'!Z93)</f>
        <v>0</v>
      </c>
      <c r="Z92" s="25">
        <f>IF('Indicator Date hidden'!AA93="x","x",$Z$2-'Indicator Date hidden'!AA93)</f>
        <v>0</v>
      </c>
      <c r="AA92" s="25" t="str">
        <f>IF('Indicator Date hidden'!AB93="x","x",$AA$2-'Indicator Date hidden'!AB93)</f>
        <v>x</v>
      </c>
      <c r="AB92" s="25">
        <f>IF('Indicator Date hidden'!AC93="x","x",$AB$2-'Indicator Date hidden'!AC93)</f>
        <v>0</v>
      </c>
      <c r="AC92" s="25">
        <f>IF('Indicator Date hidden'!AD93="x","x",$AC$2-'Indicator Date hidden'!AD93)</f>
        <v>0</v>
      </c>
      <c r="AD92" s="25" t="str">
        <f>IF('Indicator Date hidden'!AE93="x","x",$AD$2-'Indicator Date hidden'!AE93)</f>
        <v>x</v>
      </c>
      <c r="AE92" s="25">
        <f>IF('Indicator Date hidden'!AF93="x","x",$AE$2-'Indicator Date hidden'!AF93)</f>
        <v>0</v>
      </c>
      <c r="AF92" s="25" t="str">
        <f>IF('Indicator Date hidden'!AG93="x","x",$AF$2-'Indicator Date hidden'!AG93)</f>
        <v>x</v>
      </c>
      <c r="AG92" s="25">
        <f>IF('Indicator Date hidden'!AH93="x","x",$AG$2-'Indicator Date hidden'!AH93)</f>
        <v>0</v>
      </c>
      <c r="AH92" s="25">
        <f>IF('Indicator Date hidden'!AI93="x","x",$AH$2-'Indicator Date hidden'!AI93)</f>
        <v>0</v>
      </c>
      <c r="AI92" s="25">
        <f>IF('Indicator Date hidden'!AJ93="x","x",$AI$2-'Indicator Date hidden'!AJ93)</f>
        <v>0</v>
      </c>
      <c r="AJ92" s="25" t="str">
        <f>IF('Indicator Date hidden'!AK93="x","x",$AJ$2-'Indicator Date hidden'!AK93)</f>
        <v>x</v>
      </c>
      <c r="AK92" s="25">
        <f>IF('Indicator Date hidden'!AL93="x","x",$AK$2-'Indicator Date hidden'!AL93)</f>
        <v>1</v>
      </c>
      <c r="AL92" s="25">
        <f>IF('Indicator Date hidden'!AM93="x","x",$AL$2-'Indicator Date hidden'!AM93)</f>
        <v>0</v>
      </c>
      <c r="AM92" s="25">
        <f>IF('Indicator Date hidden'!AN93="x","x",$AM$2-'Indicator Date hidden'!AN93)</f>
        <v>0</v>
      </c>
      <c r="AN92" s="25">
        <f>IF('Indicator Date hidden'!AO93="x","x",$AN$2-'Indicator Date hidden'!AO93)</f>
        <v>0</v>
      </c>
      <c r="AO92" s="25">
        <f>IF('Indicator Date hidden'!AP93="x","x",$AO$2-'Indicator Date hidden'!AP93)</f>
        <v>0</v>
      </c>
      <c r="AP92" s="25">
        <f>IF('Indicator Date hidden'!AQ93="x","x",$AP$2-'Indicator Date hidden'!AQ93)</f>
        <v>0</v>
      </c>
      <c r="AQ92" s="25" t="str">
        <f>IF('Indicator Date hidden'!AR93="x","x",$AQ$2-'Indicator Date hidden'!AR93)</f>
        <v>x</v>
      </c>
      <c r="AR92" s="25">
        <f>IF('Indicator Date hidden'!AS93="x","x",$AR$2-'Indicator Date hidden'!AS93)</f>
        <v>0</v>
      </c>
      <c r="AS92" s="25">
        <f>IF('Indicator Date hidden'!AT93="x","x",$AS$2-'Indicator Date hidden'!AT93)</f>
        <v>0</v>
      </c>
      <c r="AT92" s="25">
        <f>IF('Indicator Date hidden'!AU93="x","x",$AT$2-'Indicator Date hidden'!AU93)</f>
        <v>0</v>
      </c>
      <c r="AU92" s="25">
        <f>IF('Indicator Date hidden'!AV93="x","x",$AU$2-'Indicator Date hidden'!AV93)</f>
        <v>1</v>
      </c>
      <c r="AV92" s="25">
        <f>IF('Indicator Date hidden'!AW93="x","x",$AV$2-'Indicator Date hidden'!AW93)</f>
        <v>0</v>
      </c>
      <c r="AW92" s="25">
        <f>IF('Indicator Date hidden'!AX93="x","x",$AW$2-'Indicator Date hidden'!AX93)</f>
        <v>0</v>
      </c>
      <c r="AX92" s="25">
        <f>IF('Indicator Date hidden'!AY93="x","x",$AX$2-'Indicator Date hidden'!AY93)</f>
        <v>0</v>
      </c>
      <c r="AY92" s="25">
        <f>IF('Indicator Date hidden'!AZ93="x","x",$AY$2-'Indicator Date hidden'!AZ93)</f>
        <v>0</v>
      </c>
      <c r="AZ92" s="25">
        <f>IF('Indicator Date hidden'!BA93="x","x",$AZ$2-'Indicator Date hidden'!BA93)</f>
        <v>0</v>
      </c>
      <c r="BA92">
        <f t="shared" si="10"/>
        <v>4</v>
      </c>
      <c r="BB92" s="26">
        <f t="shared" si="11"/>
        <v>9.0909090909090912E-2</v>
      </c>
      <c r="BC92">
        <f t="shared" si="12"/>
        <v>3</v>
      </c>
      <c r="BD92" s="26">
        <f t="shared" si="13"/>
        <v>0.35790944881871867</v>
      </c>
      <c r="BE92" s="28">
        <f t="shared" si="14"/>
        <v>0</v>
      </c>
    </row>
    <row r="93" spans="1:57" x14ac:dyDescent="0.35">
      <c r="A93" t="s">
        <v>10249</v>
      </c>
      <c r="B93" s="25">
        <f>IF('Indicator Date hidden'!C94="x","x",$B$2-'Indicator Date hidden'!C94)</f>
        <v>0</v>
      </c>
      <c r="C93" s="25">
        <f>IF('Indicator Date hidden'!D94="x","x",$C$2-'Indicator Date hidden'!D94)</f>
        <v>0</v>
      </c>
      <c r="D93" s="25">
        <f>IF('Indicator Date hidden'!E94="x","x",$D$2-'Indicator Date hidden'!E94)</f>
        <v>0</v>
      </c>
      <c r="E93" s="25">
        <f>IF('Indicator Date hidden'!F94="x","x",$E$2-'Indicator Date hidden'!F94)</f>
        <v>0</v>
      </c>
      <c r="F93" s="25">
        <f>IF('Indicator Date hidden'!G94="x","x",$F$2-'Indicator Date hidden'!G94)</f>
        <v>0</v>
      </c>
      <c r="G93" s="25">
        <f>IF('Indicator Date hidden'!H94="x","x",$G$2-'Indicator Date hidden'!H94)</f>
        <v>0</v>
      </c>
      <c r="H93" s="25">
        <f>IF('Indicator Date hidden'!I94="x","x",$H$2-'Indicator Date hidden'!I94)</f>
        <v>0</v>
      </c>
      <c r="I93" s="25">
        <f>IF('Indicator Date hidden'!J94="x","x",$I$2-'Indicator Date hidden'!J94)</f>
        <v>0</v>
      </c>
      <c r="J93" s="25">
        <f>IF('Indicator Date hidden'!K94="x","x",$J$2-'Indicator Date hidden'!K94)</f>
        <v>0</v>
      </c>
      <c r="K93" s="25">
        <f>IF('Indicator Date hidden'!L94="x","x",$K$2-'Indicator Date hidden'!L94)</f>
        <v>0</v>
      </c>
      <c r="L93" s="25">
        <f>IF('Indicator Date hidden'!M94="x","x",$L$2-'Indicator Date hidden'!M94)</f>
        <v>0</v>
      </c>
      <c r="M93" s="25">
        <f>IF('Indicator Date hidden'!N94="x","x",$M$2-'Indicator Date hidden'!N94)</f>
        <v>0</v>
      </c>
      <c r="N93" s="25">
        <f>IF('Indicator Date hidden'!O94="x","x",$N$2-'Indicator Date hidden'!O94)</f>
        <v>0</v>
      </c>
      <c r="O93" s="25">
        <f>IF('Indicator Date hidden'!P94="x","x",$O$2-'Indicator Date hidden'!P94)</f>
        <v>0</v>
      </c>
      <c r="P93" s="25">
        <f>IF('Indicator Date hidden'!Q94="x","x",$P$2-'Indicator Date hidden'!Q94)</f>
        <v>0</v>
      </c>
      <c r="Q93" s="25">
        <f>IF('Indicator Date hidden'!R94="x","x",$Q$2-'Indicator Date hidden'!R94)</f>
        <v>2</v>
      </c>
      <c r="R93" s="25">
        <f>IF('Indicator Date hidden'!S94="x","x",$R$2-'Indicator Date hidden'!S94)</f>
        <v>0</v>
      </c>
      <c r="S93" s="25">
        <f>IF('Indicator Date hidden'!T94="x","x",$S$2-'Indicator Date hidden'!T94)</f>
        <v>0</v>
      </c>
      <c r="T93" s="25">
        <f>IF('Indicator Date hidden'!U94="x","x",$T$2-'Indicator Date hidden'!U94)</f>
        <v>0</v>
      </c>
      <c r="U93" s="25">
        <f>IF('Indicator Date hidden'!V94="x","x",$U$2-'Indicator Date hidden'!V94)</f>
        <v>0</v>
      </c>
      <c r="V93" s="25">
        <f>IF('Indicator Date hidden'!W94="x","x",$V$2-'Indicator Date hidden'!W94)</f>
        <v>0</v>
      </c>
      <c r="W93" s="25">
        <f>IF('Indicator Date hidden'!X94="x","x",$W$2-'Indicator Date hidden'!X94)</f>
        <v>0</v>
      </c>
      <c r="X93" s="25">
        <f>IF('Indicator Date hidden'!Y94="x","x",$X$2-'Indicator Date hidden'!Y94)</f>
        <v>1</v>
      </c>
      <c r="Y93" s="25">
        <f>IF('Indicator Date hidden'!Z94="x","x",$Y$2-'Indicator Date hidden'!Z94)</f>
        <v>0</v>
      </c>
      <c r="Z93" s="25">
        <f>IF('Indicator Date hidden'!AA94="x","x",$Z$2-'Indicator Date hidden'!AA94)</f>
        <v>0</v>
      </c>
      <c r="AA93" s="25">
        <f>IF('Indicator Date hidden'!AB94="x","x",$AA$2-'Indicator Date hidden'!AB94)</f>
        <v>0</v>
      </c>
      <c r="AB93" s="25">
        <f>IF('Indicator Date hidden'!AC94="x","x",$AB$2-'Indicator Date hidden'!AC94)</f>
        <v>0</v>
      </c>
      <c r="AC93" s="25">
        <f>IF('Indicator Date hidden'!AD94="x","x",$AC$2-'Indicator Date hidden'!AD94)</f>
        <v>0</v>
      </c>
      <c r="AD93" s="25">
        <f>IF('Indicator Date hidden'!AE94="x","x",$AD$2-'Indicator Date hidden'!AE94)</f>
        <v>0</v>
      </c>
      <c r="AE93" s="25">
        <f>IF('Indicator Date hidden'!AF94="x","x",$AE$2-'Indicator Date hidden'!AF94)</f>
        <v>0</v>
      </c>
      <c r="AF93" s="25">
        <f>IF('Indicator Date hidden'!AG94="x","x",$AF$2-'Indicator Date hidden'!AG94)</f>
        <v>1</v>
      </c>
      <c r="AG93" s="25">
        <f>IF('Indicator Date hidden'!AH94="x","x",$AG$2-'Indicator Date hidden'!AH94)</f>
        <v>0</v>
      </c>
      <c r="AH93" s="25">
        <f>IF('Indicator Date hidden'!AI94="x","x",$AH$2-'Indicator Date hidden'!AI94)</f>
        <v>0</v>
      </c>
      <c r="AI93" s="25">
        <f>IF('Indicator Date hidden'!AJ94="x","x",$AI$2-'Indicator Date hidden'!AJ94)</f>
        <v>0</v>
      </c>
      <c r="AJ93" s="25" t="str">
        <f>IF('Indicator Date hidden'!AK94="x","x",$AJ$2-'Indicator Date hidden'!AK94)</f>
        <v>x</v>
      </c>
      <c r="AK93" s="25">
        <f>IF('Indicator Date hidden'!AL94="x","x",$AK$2-'Indicator Date hidden'!AL94)</f>
        <v>1</v>
      </c>
      <c r="AL93" s="25">
        <f>IF('Indicator Date hidden'!AM94="x","x",$AL$2-'Indicator Date hidden'!AM94)</f>
        <v>0</v>
      </c>
      <c r="AM93" s="25">
        <f>IF('Indicator Date hidden'!AN94="x","x",$AM$2-'Indicator Date hidden'!AN94)</f>
        <v>0</v>
      </c>
      <c r="AN93" s="25">
        <f>IF('Indicator Date hidden'!AO94="x","x",$AN$2-'Indicator Date hidden'!AO94)</f>
        <v>0</v>
      </c>
      <c r="AO93" s="25" t="str">
        <f>IF('Indicator Date hidden'!AP94="x","x",$AO$2-'Indicator Date hidden'!AP94)</f>
        <v>x</v>
      </c>
      <c r="AP93" s="25" t="str">
        <f>IF('Indicator Date hidden'!AQ94="x","x",$AP$2-'Indicator Date hidden'!AQ94)</f>
        <v>x</v>
      </c>
      <c r="AQ93" s="25">
        <f>IF('Indicator Date hidden'!AR94="x","x",$AQ$2-'Indicator Date hidden'!AR94)</f>
        <v>0</v>
      </c>
      <c r="AR93" s="25">
        <f>IF('Indicator Date hidden'!AS94="x","x",$AR$2-'Indicator Date hidden'!AS94)</f>
        <v>0</v>
      </c>
      <c r="AS93" s="25">
        <f>IF('Indicator Date hidden'!AT94="x","x",$AS$2-'Indicator Date hidden'!AT94)</f>
        <v>0</v>
      </c>
      <c r="AT93" s="25">
        <f>IF('Indicator Date hidden'!AU94="x","x",$AT$2-'Indicator Date hidden'!AU94)</f>
        <v>0</v>
      </c>
      <c r="AU93" s="25">
        <f>IF('Indicator Date hidden'!AV94="x","x",$AU$2-'Indicator Date hidden'!AV94)</f>
        <v>5</v>
      </c>
      <c r="AV93" s="25">
        <f>IF('Indicator Date hidden'!AW94="x","x",$AV$2-'Indicator Date hidden'!AW94)</f>
        <v>0</v>
      </c>
      <c r="AW93" s="25">
        <f>IF('Indicator Date hidden'!AX94="x","x",$AW$2-'Indicator Date hidden'!AX94)</f>
        <v>0</v>
      </c>
      <c r="AX93" s="25">
        <f>IF('Indicator Date hidden'!AY94="x","x",$AX$2-'Indicator Date hidden'!AY94)</f>
        <v>0</v>
      </c>
      <c r="AY93" s="25">
        <f>IF('Indicator Date hidden'!AZ94="x","x",$AY$2-'Indicator Date hidden'!AZ94)</f>
        <v>0</v>
      </c>
      <c r="AZ93" s="25">
        <f>IF('Indicator Date hidden'!BA94="x","x",$AZ$2-'Indicator Date hidden'!BA94)</f>
        <v>0</v>
      </c>
      <c r="BA93">
        <f t="shared" si="10"/>
        <v>10</v>
      </c>
      <c r="BB93" s="26">
        <f t="shared" si="11"/>
        <v>0.20833333333333334</v>
      </c>
      <c r="BC93">
        <f t="shared" si="12"/>
        <v>5</v>
      </c>
      <c r="BD93" s="26">
        <f t="shared" si="13"/>
        <v>0.78947063839568399</v>
      </c>
      <c r="BE93" s="28">
        <f t="shared" si="14"/>
        <v>0</v>
      </c>
    </row>
    <row r="94" spans="1:57" x14ac:dyDescent="0.35">
      <c r="A94" t="s">
        <v>10260</v>
      </c>
      <c r="B94" s="25">
        <f>IF('Indicator Date hidden'!C95="x","x",$B$2-'Indicator Date hidden'!C95)</f>
        <v>0</v>
      </c>
      <c r="C94" s="25">
        <f>IF('Indicator Date hidden'!D95="x","x",$C$2-'Indicator Date hidden'!D95)</f>
        <v>0</v>
      </c>
      <c r="D94" s="25">
        <f>IF('Indicator Date hidden'!E95="x","x",$D$2-'Indicator Date hidden'!E95)</f>
        <v>0</v>
      </c>
      <c r="E94" s="25">
        <f>IF('Indicator Date hidden'!F95="x","x",$E$2-'Indicator Date hidden'!F95)</f>
        <v>0</v>
      </c>
      <c r="F94" s="25">
        <f>IF('Indicator Date hidden'!G95="x","x",$F$2-'Indicator Date hidden'!G95)</f>
        <v>0</v>
      </c>
      <c r="G94" s="25">
        <f>IF('Indicator Date hidden'!H95="x","x",$G$2-'Indicator Date hidden'!H95)</f>
        <v>0</v>
      </c>
      <c r="H94" s="25">
        <f>IF('Indicator Date hidden'!I95="x","x",$H$2-'Indicator Date hidden'!I95)</f>
        <v>0</v>
      </c>
      <c r="I94" s="25">
        <f>IF('Indicator Date hidden'!J95="x","x",$I$2-'Indicator Date hidden'!J95)</f>
        <v>0</v>
      </c>
      <c r="J94" s="25">
        <f>IF('Indicator Date hidden'!K95="x","x",$J$2-'Indicator Date hidden'!K95)</f>
        <v>0</v>
      </c>
      <c r="K94" s="25">
        <f>IF('Indicator Date hidden'!L95="x","x",$K$2-'Indicator Date hidden'!L95)</f>
        <v>0</v>
      </c>
      <c r="L94" s="25">
        <f>IF('Indicator Date hidden'!M95="x","x",$L$2-'Indicator Date hidden'!M95)</f>
        <v>0</v>
      </c>
      <c r="M94" s="25">
        <f>IF('Indicator Date hidden'!N95="x","x",$M$2-'Indicator Date hidden'!N95)</f>
        <v>0</v>
      </c>
      <c r="N94" s="25">
        <f>IF('Indicator Date hidden'!O95="x","x",$N$2-'Indicator Date hidden'!O95)</f>
        <v>0</v>
      </c>
      <c r="O94" s="25">
        <f>IF('Indicator Date hidden'!P95="x","x",$O$2-'Indicator Date hidden'!P95)</f>
        <v>0</v>
      </c>
      <c r="P94" s="25">
        <f>IF('Indicator Date hidden'!Q95="x","x",$P$2-'Indicator Date hidden'!Q95)</f>
        <v>0</v>
      </c>
      <c r="Q94" s="25">
        <f>IF('Indicator Date hidden'!R95="x","x",$Q$2-'Indicator Date hidden'!R95)</f>
        <v>2</v>
      </c>
      <c r="R94" s="25">
        <f>IF('Indicator Date hidden'!S95="x","x",$R$2-'Indicator Date hidden'!S95)</f>
        <v>0</v>
      </c>
      <c r="S94" s="25">
        <f>IF('Indicator Date hidden'!T95="x","x",$S$2-'Indicator Date hidden'!T95)</f>
        <v>0</v>
      </c>
      <c r="T94" s="25">
        <f>IF('Indicator Date hidden'!U95="x","x",$T$2-'Indicator Date hidden'!U95)</f>
        <v>0</v>
      </c>
      <c r="U94" s="25">
        <f>IF('Indicator Date hidden'!V95="x","x",$U$2-'Indicator Date hidden'!V95)</f>
        <v>0</v>
      </c>
      <c r="V94" s="25">
        <f>IF('Indicator Date hidden'!W95="x","x",$V$2-'Indicator Date hidden'!W95)</f>
        <v>0</v>
      </c>
      <c r="W94" s="25">
        <f>IF('Indicator Date hidden'!X95="x","x",$W$2-'Indicator Date hidden'!X95)</f>
        <v>3</v>
      </c>
      <c r="X94" s="25">
        <f>IF('Indicator Date hidden'!Y95="x","x",$X$2-'Indicator Date hidden'!Y95)</f>
        <v>2</v>
      </c>
      <c r="Y94" s="25">
        <f>IF('Indicator Date hidden'!Z95="x","x",$Y$2-'Indicator Date hidden'!Z95)</f>
        <v>0</v>
      </c>
      <c r="Z94" s="25">
        <f>IF('Indicator Date hidden'!AA95="x","x",$Z$2-'Indicator Date hidden'!AA95)</f>
        <v>0</v>
      </c>
      <c r="AA94" s="25">
        <f>IF('Indicator Date hidden'!AB95="x","x",$AA$2-'Indicator Date hidden'!AB95)</f>
        <v>0</v>
      </c>
      <c r="AB94" s="25">
        <f>IF('Indicator Date hidden'!AC95="x","x",$AB$2-'Indicator Date hidden'!AC95)</f>
        <v>0</v>
      </c>
      <c r="AC94" s="25">
        <f>IF('Indicator Date hidden'!AD95="x","x",$AC$2-'Indicator Date hidden'!AD95)</f>
        <v>0</v>
      </c>
      <c r="AD94" s="25">
        <f>IF('Indicator Date hidden'!AE95="x","x",$AD$2-'Indicator Date hidden'!AE95)</f>
        <v>0</v>
      </c>
      <c r="AE94" s="25">
        <f>IF('Indicator Date hidden'!AF95="x","x",$AE$2-'Indicator Date hidden'!AF95)</f>
        <v>1</v>
      </c>
      <c r="AF94" s="25">
        <f>IF('Indicator Date hidden'!AG95="x","x",$AF$2-'Indicator Date hidden'!AG95)</f>
        <v>1</v>
      </c>
      <c r="AG94" s="25">
        <f>IF('Indicator Date hidden'!AH95="x","x",$AG$2-'Indicator Date hidden'!AH95)</f>
        <v>0</v>
      </c>
      <c r="AH94" s="25">
        <f>IF('Indicator Date hidden'!AI95="x","x",$AH$2-'Indicator Date hidden'!AI95)</f>
        <v>0</v>
      </c>
      <c r="AI94" s="25">
        <f>IF('Indicator Date hidden'!AJ95="x","x",$AI$2-'Indicator Date hidden'!AJ95)</f>
        <v>0</v>
      </c>
      <c r="AJ94" s="25">
        <f>IF('Indicator Date hidden'!AK95="x","x",$AJ$2-'Indicator Date hidden'!AK95)</f>
        <v>1</v>
      </c>
      <c r="AK94" s="25">
        <f>IF('Indicator Date hidden'!AL95="x","x",$AK$2-'Indicator Date hidden'!AL95)</f>
        <v>1</v>
      </c>
      <c r="AL94" s="25">
        <f>IF('Indicator Date hidden'!AM95="x","x",$AL$2-'Indicator Date hidden'!AM95)</f>
        <v>0</v>
      </c>
      <c r="AM94" s="25">
        <f>IF('Indicator Date hidden'!AN95="x","x",$AM$2-'Indicator Date hidden'!AN95)</f>
        <v>0</v>
      </c>
      <c r="AN94" s="25">
        <f>IF('Indicator Date hidden'!AO95="x","x",$AN$2-'Indicator Date hidden'!AO95)</f>
        <v>0</v>
      </c>
      <c r="AO94" s="25">
        <f>IF('Indicator Date hidden'!AP95="x","x",$AO$2-'Indicator Date hidden'!AP95)</f>
        <v>2</v>
      </c>
      <c r="AP94" s="25">
        <f>IF('Indicator Date hidden'!AQ95="x","x",$AP$2-'Indicator Date hidden'!AQ95)</f>
        <v>1</v>
      </c>
      <c r="AQ94" s="25">
        <f>IF('Indicator Date hidden'!AR95="x","x",$AQ$2-'Indicator Date hidden'!AR95)</f>
        <v>0</v>
      </c>
      <c r="AR94" s="25">
        <f>IF('Indicator Date hidden'!AS95="x","x",$AR$2-'Indicator Date hidden'!AS95)</f>
        <v>0</v>
      </c>
      <c r="AS94" s="25">
        <f>IF('Indicator Date hidden'!AT95="x","x",$AS$2-'Indicator Date hidden'!AT95)</f>
        <v>0</v>
      </c>
      <c r="AT94" s="25">
        <f>IF('Indicator Date hidden'!AU95="x","x",$AT$2-'Indicator Date hidden'!AU95)</f>
        <v>0</v>
      </c>
      <c r="AU94" s="25" t="str">
        <f>IF('Indicator Date hidden'!AV95="x","x",$AU$2-'Indicator Date hidden'!AV95)</f>
        <v>x</v>
      </c>
      <c r="AV94" s="25">
        <f>IF('Indicator Date hidden'!AW95="x","x",$AV$2-'Indicator Date hidden'!AW95)</f>
        <v>0</v>
      </c>
      <c r="AW94" s="25">
        <f>IF('Indicator Date hidden'!AX95="x","x",$AW$2-'Indicator Date hidden'!AX95)</f>
        <v>0</v>
      </c>
      <c r="AX94" s="25">
        <f>IF('Indicator Date hidden'!AY95="x","x",$AX$2-'Indicator Date hidden'!AY95)</f>
        <v>0</v>
      </c>
      <c r="AY94" s="25">
        <f>IF('Indicator Date hidden'!AZ95="x","x",$AY$2-'Indicator Date hidden'!AZ95)</f>
        <v>0</v>
      </c>
      <c r="AZ94" s="25">
        <f>IF('Indicator Date hidden'!BA95="x","x",$AZ$2-'Indicator Date hidden'!BA95)</f>
        <v>0</v>
      </c>
      <c r="BA94">
        <f t="shared" si="10"/>
        <v>14</v>
      </c>
      <c r="BB94" s="26">
        <f t="shared" si="11"/>
        <v>0.28000000000000003</v>
      </c>
      <c r="BC94">
        <f t="shared" si="12"/>
        <v>9</v>
      </c>
      <c r="BD94" s="26">
        <f t="shared" si="13"/>
        <v>0.664529909033446</v>
      </c>
      <c r="BE94" s="28">
        <f t="shared" si="14"/>
        <v>0</v>
      </c>
    </row>
    <row r="95" spans="1:57" x14ac:dyDescent="0.35">
      <c r="A95" t="s">
        <v>10274</v>
      </c>
      <c r="B95" s="25">
        <f>IF('Indicator Date hidden'!C96="x","x",$B$2-'Indicator Date hidden'!C96)</f>
        <v>0</v>
      </c>
      <c r="C95" s="25">
        <f>IF('Indicator Date hidden'!D96="x","x",$C$2-'Indicator Date hidden'!D96)</f>
        <v>0</v>
      </c>
      <c r="D95" s="25">
        <f>IF('Indicator Date hidden'!E96="x","x",$D$2-'Indicator Date hidden'!E96)</f>
        <v>0</v>
      </c>
      <c r="E95" s="25">
        <f>IF('Indicator Date hidden'!F96="x","x",$E$2-'Indicator Date hidden'!F96)</f>
        <v>0</v>
      </c>
      <c r="F95" s="25">
        <f>IF('Indicator Date hidden'!G96="x","x",$F$2-'Indicator Date hidden'!G96)</f>
        <v>0</v>
      </c>
      <c r="G95" s="25">
        <f>IF('Indicator Date hidden'!H96="x","x",$G$2-'Indicator Date hidden'!H96)</f>
        <v>0</v>
      </c>
      <c r="H95" s="25">
        <f>IF('Indicator Date hidden'!I96="x","x",$H$2-'Indicator Date hidden'!I96)</f>
        <v>0</v>
      </c>
      <c r="I95" s="25">
        <f>IF('Indicator Date hidden'!J96="x","x",$I$2-'Indicator Date hidden'!J96)</f>
        <v>0</v>
      </c>
      <c r="J95" s="25">
        <f>IF('Indicator Date hidden'!K96="x","x",$J$2-'Indicator Date hidden'!K96)</f>
        <v>0</v>
      </c>
      <c r="K95" s="25">
        <f>IF('Indicator Date hidden'!L96="x","x",$K$2-'Indicator Date hidden'!L96)</f>
        <v>0</v>
      </c>
      <c r="L95" s="25">
        <f>IF('Indicator Date hidden'!M96="x","x",$L$2-'Indicator Date hidden'!M96)</f>
        <v>0</v>
      </c>
      <c r="M95" s="25">
        <f>IF('Indicator Date hidden'!N96="x","x",$M$2-'Indicator Date hidden'!N96)</f>
        <v>0</v>
      </c>
      <c r="N95" s="25">
        <f>IF('Indicator Date hidden'!O96="x","x",$N$2-'Indicator Date hidden'!O96)</f>
        <v>0</v>
      </c>
      <c r="O95" s="25">
        <f>IF('Indicator Date hidden'!P96="x","x",$O$2-'Indicator Date hidden'!P96)</f>
        <v>0</v>
      </c>
      <c r="P95" s="25">
        <f>IF('Indicator Date hidden'!Q96="x","x",$P$2-'Indicator Date hidden'!Q96)</f>
        <v>0</v>
      </c>
      <c r="Q95" s="25" t="str">
        <f>IF('Indicator Date hidden'!R96="x","x",$Q$2-'Indicator Date hidden'!R96)</f>
        <v>x</v>
      </c>
      <c r="R95" s="25">
        <f>IF('Indicator Date hidden'!S96="x","x",$R$2-'Indicator Date hidden'!S96)</f>
        <v>0</v>
      </c>
      <c r="S95" s="25">
        <f>IF('Indicator Date hidden'!T96="x","x",$S$2-'Indicator Date hidden'!T96)</f>
        <v>0</v>
      </c>
      <c r="T95" s="25">
        <f>IF('Indicator Date hidden'!U96="x","x",$T$2-'Indicator Date hidden'!U96)</f>
        <v>0</v>
      </c>
      <c r="U95" s="25" t="str">
        <f>IF('Indicator Date hidden'!V96="x","x",$U$2-'Indicator Date hidden'!V96)</f>
        <v>x</v>
      </c>
      <c r="V95" s="25">
        <f>IF('Indicator Date hidden'!W96="x","x",$V$2-'Indicator Date hidden'!W96)</f>
        <v>0</v>
      </c>
      <c r="W95" s="25" t="str">
        <f>IF('Indicator Date hidden'!X96="x","x",$W$2-'Indicator Date hidden'!X96)</f>
        <v>x</v>
      </c>
      <c r="X95" s="25">
        <f>IF('Indicator Date hidden'!Y96="x","x",$X$2-'Indicator Date hidden'!Y96)</f>
        <v>2</v>
      </c>
      <c r="Y95" s="25">
        <f>IF('Indicator Date hidden'!Z96="x","x",$Y$2-'Indicator Date hidden'!Z96)</f>
        <v>0</v>
      </c>
      <c r="Z95" s="25">
        <f>IF('Indicator Date hidden'!AA96="x","x",$Z$2-'Indicator Date hidden'!AA96)</f>
        <v>0</v>
      </c>
      <c r="AA95" s="25" t="str">
        <f>IF('Indicator Date hidden'!AB96="x","x",$AA$2-'Indicator Date hidden'!AB96)</f>
        <v>x</v>
      </c>
      <c r="AB95" s="25">
        <f>IF('Indicator Date hidden'!AC96="x","x",$AB$2-'Indicator Date hidden'!AC96)</f>
        <v>0</v>
      </c>
      <c r="AC95" s="25">
        <f>IF('Indicator Date hidden'!AD96="x","x",$AC$2-'Indicator Date hidden'!AD96)</f>
        <v>0</v>
      </c>
      <c r="AD95" s="25" t="str">
        <f>IF('Indicator Date hidden'!AE96="x","x",$AD$2-'Indicator Date hidden'!AE96)</f>
        <v>x</v>
      </c>
      <c r="AE95" s="25">
        <f>IF('Indicator Date hidden'!AF96="x","x",$AE$2-'Indicator Date hidden'!AF96)</f>
        <v>0</v>
      </c>
      <c r="AF95" s="25">
        <f>IF('Indicator Date hidden'!AG96="x","x",$AF$2-'Indicator Date hidden'!AG96)</f>
        <v>1</v>
      </c>
      <c r="AG95" s="25">
        <f>IF('Indicator Date hidden'!AH96="x","x",$AG$2-'Indicator Date hidden'!AH96)</f>
        <v>0</v>
      </c>
      <c r="AH95" s="25">
        <f>IF('Indicator Date hidden'!AI96="x","x",$AH$2-'Indicator Date hidden'!AI96)</f>
        <v>0</v>
      </c>
      <c r="AI95" s="25">
        <f>IF('Indicator Date hidden'!AJ96="x","x",$AI$2-'Indicator Date hidden'!AJ96)</f>
        <v>0</v>
      </c>
      <c r="AJ95" s="25" t="str">
        <f>IF('Indicator Date hidden'!AK96="x","x",$AJ$2-'Indicator Date hidden'!AK96)</f>
        <v>x</v>
      </c>
      <c r="AK95" s="25">
        <f>IF('Indicator Date hidden'!AL96="x","x",$AK$2-'Indicator Date hidden'!AL96)</f>
        <v>1</v>
      </c>
      <c r="AL95" s="25">
        <f>IF('Indicator Date hidden'!AM96="x","x",$AL$2-'Indicator Date hidden'!AM96)</f>
        <v>0</v>
      </c>
      <c r="AM95" s="25">
        <f>IF('Indicator Date hidden'!AN96="x","x",$AM$2-'Indicator Date hidden'!AN96)</f>
        <v>0</v>
      </c>
      <c r="AN95" s="25">
        <f>IF('Indicator Date hidden'!AO96="x","x",$AN$2-'Indicator Date hidden'!AO96)</f>
        <v>0</v>
      </c>
      <c r="AO95" s="25">
        <f>IF('Indicator Date hidden'!AP96="x","x",$AO$2-'Indicator Date hidden'!AP96)</f>
        <v>0</v>
      </c>
      <c r="AP95" s="25">
        <f>IF('Indicator Date hidden'!AQ96="x","x",$AP$2-'Indicator Date hidden'!AQ96)</f>
        <v>0</v>
      </c>
      <c r="AQ95" s="25" t="str">
        <f>IF('Indicator Date hidden'!AR96="x","x",$AQ$2-'Indicator Date hidden'!AR96)</f>
        <v>x</v>
      </c>
      <c r="AR95" s="25">
        <f>IF('Indicator Date hidden'!AS96="x","x",$AR$2-'Indicator Date hidden'!AS96)</f>
        <v>0</v>
      </c>
      <c r="AS95" s="25">
        <f>IF('Indicator Date hidden'!AT96="x","x",$AS$2-'Indicator Date hidden'!AT96)</f>
        <v>0</v>
      </c>
      <c r="AT95" s="25">
        <f>IF('Indicator Date hidden'!AU96="x","x",$AT$2-'Indicator Date hidden'!AU96)</f>
        <v>0</v>
      </c>
      <c r="AU95" s="25">
        <f>IF('Indicator Date hidden'!AV96="x","x",$AU$2-'Indicator Date hidden'!AV96)</f>
        <v>3</v>
      </c>
      <c r="AV95" s="25">
        <f>IF('Indicator Date hidden'!AW96="x","x",$AV$2-'Indicator Date hidden'!AW96)</f>
        <v>0</v>
      </c>
      <c r="AW95" s="25">
        <f>IF('Indicator Date hidden'!AX96="x","x",$AW$2-'Indicator Date hidden'!AX96)</f>
        <v>0</v>
      </c>
      <c r="AX95" s="25">
        <f>IF('Indicator Date hidden'!AY96="x","x",$AX$2-'Indicator Date hidden'!AY96)</f>
        <v>0</v>
      </c>
      <c r="AY95" s="25">
        <f>IF('Indicator Date hidden'!AZ96="x","x",$AY$2-'Indicator Date hidden'!AZ96)</f>
        <v>0</v>
      </c>
      <c r="AZ95" s="25">
        <f>IF('Indicator Date hidden'!BA96="x","x",$AZ$2-'Indicator Date hidden'!BA96)</f>
        <v>0</v>
      </c>
      <c r="BA95">
        <f t="shared" si="10"/>
        <v>7</v>
      </c>
      <c r="BB95" s="26">
        <f t="shared" si="11"/>
        <v>0.15909090909090909</v>
      </c>
      <c r="BC95">
        <f t="shared" si="12"/>
        <v>4</v>
      </c>
      <c r="BD95" s="26">
        <f t="shared" si="13"/>
        <v>0.56178214065037613</v>
      </c>
      <c r="BE95" s="28">
        <f t="shared" si="14"/>
        <v>0</v>
      </c>
    </row>
    <row r="96" spans="1:57" x14ac:dyDescent="0.35">
      <c r="A96" t="s">
        <v>10261</v>
      </c>
      <c r="B96" s="25">
        <f>IF('Indicator Date hidden'!C97="x","x",$B$2-'Indicator Date hidden'!C97)</f>
        <v>0</v>
      </c>
      <c r="C96" s="25">
        <f>IF('Indicator Date hidden'!D97="x","x",$C$2-'Indicator Date hidden'!D97)</f>
        <v>0</v>
      </c>
      <c r="D96" s="25">
        <f>IF('Indicator Date hidden'!E97="x","x",$D$2-'Indicator Date hidden'!E97)</f>
        <v>0</v>
      </c>
      <c r="E96" s="25">
        <f>IF('Indicator Date hidden'!F97="x","x",$E$2-'Indicator Date hidden'!F97)</f>
        <v>0</v>
      </c>
      <c r="F96" s="25">
        <f>IF('Indicator Date hidden'!G97="x","x",$F$2-'Indicator Date hidden'!G97)</f>
        <v>0</v>
      </c>
      <c r="G96" s="25">
        <f>IF('Indicator Date hidden'!H97="x","x",$G$2-'Indicator Date hidden'!H97)</f>
        <v>0</v>
      </c>
      <c r="H96" s="25">
        <f>IF('Indicator Date hidden'!I97="x","x",$H$2-'Indicator Date hidden'!I97)</f>
        <v>0</v>
      </c>
      <c r="I96" s="25">
        <f>IF('Indicator Date hidden'!J97="x","x",$I$2-'Indicator Date hidden'!J97)</f>
        <v>0</v>
      </c>
      <c r="J96" s="25">
        <f>IF('Indicator Date hidden'!K97="x","x",$J$2-'Indicator Date hidden'!K97)</f>
        <v>0</v>
      </c>
      <c r="K96" s="25">
        <f>IF('Indicator Date hidden'!L97="x","x",$K$2-'Indicator Date hidden'!L97)</f>
        <v>0</v>
      </c>
      <c r="L96" s="25">
        <f>IF('Indicator Date hidden'!M97="x","x",$L$2-'Indicator Date hidden'!M97)</f>
        <v>0</v>
      </c>
      <c r="M96" s="25">
        <f>IF('Indicator Date hidden'!N97="x","x",$M$2-'Indicator Date hidden'!N97)</f>
        <v>0</v>
      </c>
      <c r="N96" s="25">
        <f>IF('Indicator Date hidden'!O97="x","x",$N$2-'Indicator Date hidden'!O97)</f>
        <v>0</v>
      </c>
      <c r="O96" s="25">
        <f>IF('Indicator Date hidden'!P97="x","x",$O$2-'Indicator Date hidden'!P97)</f>
        <v>0</v>
      </c>
      <c r="P96" s="25">
        <f>IF('Indicator Date hidden'!Q97="x","x",$P$2-'Indicator Date hidden'!Q97)</f>
        <v>0</v>
      </c>
      <c r="Q96" s="25" t="str">
        <f>IF('Indicator Date hidden'!R97="x","x",$Q$2-'Indicator Date hidden'!R97)</f>
        <v>x</v>
      </c>
      <c r="R96" s="25">
        <f>IF('Indicator Date hidden'!S97="x","x",$R$2-'Indicator Date hidden'!S97)</f>
        <v>0</v>
      </c>
      <c r="S96" s="25">
        <f>IF('Indicator Date hidden'!T97="x","x",$S$2-'Indicator Date hidden'!T97)</f>
        <v>0</v>
      </c>
      <c r="T96" s="25">
        <f>IF('Indicator Date hidden'!U97="x","x",$T$2-'Indicator Date hidden'!U97)</f>
        <v>0</v>
      </c>
      <c r="U96" s="25">
        <f>IF('Indicator Date hidden'!V97="x","x",$U$2-'Indicator Date hidden'!V97)</f>
        <v>0</v>
      </c>
      <c r="V96" s="25">
        <f>IF('Indicator Date hidden'!W97="x","x",$V$2-'Indicator Date hidden'!W97)</f>
        <v>0</v>
      </c>
      <c r="W96" s="25">
        <f>IF('Indicator Date hidden'!X97="x","x",$W$2-'Indicator Date hidden'!X97)</f>
        <v>10</v>
      </c>
      <c r="X96" s="25">
        <f>IF('Indicator Date hidden'!Y97="x","x",$X$2-'Indicator Date hidden'!Y97)</f>
        <v>3</v>
      </c>
      <c r="Y96" s="25">
        <f>IF('Indicator Date hidden'!Z97="x","x",$Y$2-'Indicator Date hidden'!Z97)</f>
        <v>0</v>
      </c>
      <c r="Z96" s="25">
        <f>IF('Indicator Date hidden'!AA97="x","x",$Z$2-'Indicator Date hidden'!AA97)</f>
        <v>0</v>
      </c>
      <c r="AA96" s="25">
        <f>IF('Indicator Date hidden'!AB97="x","x",$AA$2-'Indicator Date hidden'!AB97)</f>
        <v>0</v>
      </c>
      <c r="AB96" s="25">
        <f>IF('Indicator Date hidden'!AC97="x","x",$AB$2-'Indicator Date hidden'!AC97)</f>
        <v>0</v>
      </c>
      <c r="AC96" s="25">
        <f>IF('Indicator Date hidden'!AD97="x","x",$AC$2-'Indicator Date hidden'!AD97)</f>
        <v>0</v>
      </c>
      <c r="AD96" s="25" t="str">
        <f>IF('Indicator Date hidden'!AE97="x","x",$AD$2-'Indicator Date hidden'!AE97)</f>
        <v>x</v>
      </c>
      <c r="AE96" s="25">
        <f>IF('Indicator Date hidden'!AF97="x","x",$AE$2-'Indicator Date hidden'!AF97)</f>
        <v>0</v>
      </c>
      <c r="AF96" s="25" t="str">
        <f>IF('Indicator Date hidden'!AG97="x","x",$AF$2-'Indicator Date hidden'!AG97)</f>
        <v>x</v>
      </c>
      <c r="AG96" s="25">
        <f>IF('Indicator Date hidden'!AH97="x","x",$AG$2-'Indicator Date hidden'!AH97)</f>
        <v>0</v>
      </c>
      <c r="AH96" s="25">
        <f>IF('Indicator Date hidden'!AI97="x","x",$AH$2-'Indicator Date hidden'!AI97)</f>
        <v>0</v>
      </c>
      <c r="AI96" s="25">
        <f>IF('Indicator Date hidden'!AJ97="x","x",$AI$2-'Indicator Date hidden'!AJ97)</f>
        <v>0</v>
      </c>
      <c r="AJ96" s="25">
        <f>IF('Indicator Date hidden'!AK97="x","x",$AJ$2-'Indicator Date hidden'!AK97)</f>
        <v>1</v>
      </c>
      <c r="AK96" s="25">
        <f>IF('Indicator Date hidden'!AL97="x","x",$AK$2-'Indicator Date hidden'!AL97)</f>
        <v>0</v>
      </c>
      <c r="AL96" s="25">
        <f>IF('Indicator Date hidden'!AM97="x","x",$AL$2-'Indicator Date hidden'!AM97)</f>
        <v>0</v>
      </c>
      <c r="AM96" s="25">
        <f>IF('Indicator Date hidden'!AN97="x","x",$AM$2-'Indicator Date hidden'!AN97)</f>
        <v>0</v>
      </c>
      <c r="AN96" s="25">
        <f>IF('Indicator Date hidden'!AO97="x","x",$AN$2-'Indicator Date hidden'!AO97)</f>
        <v>0</v>
      </c>
      <c r="AO96" s="25" t="str">
        <f>IF('Indicator Date hidden'!AP97="x","x",$AO$2-'Indicator Date hidden'!AP97)</f>
        <v>x</v>
      </c>
      <c r="AP96" s="25" t="str">
        <f>IF('Indicator Date hidden'!AQ97="x","x",$AP$2-'Indicator Date hidden'!AQ97)</f>
        <v>x</v>
      </c>
      <c r="AQ96" s="25">
        <f>IF('Indicator Date hidden'!AR97="x","x",$AQ$2-'Indicator Date hidden'!AR97)</f>
        <v>0</v>
      </c>
      <c r="AR96" s="25">
        <f>IF('Indicator Date hidden'!AS97="x","x",$AR$2-'Indicator Date hidden'!AS97)</f>
        <v>0</v>
      </c>
      <c r="AS96" s="25">
        <f>IF('Indicator Date hidden'!AT97="x","x",$AS$2-'Indicator Date hidden'!AT97)</f>
        <v>0</v>
      </c>
      <c r="AT96" s="25">
        <f>IF('Indicator Date hidden'!AU97="x","x",$AT$2-'Indicator Date hidden'!AU97)</f>
        <v>0</v>
      </c>
      <c r="AU96" s="25">
        <f>IF('Indicator Date hidden'!AV97="x","x",$AU$2-'Indicator Date hidden'!AV97)</f>
        <v>7</v>
      </c>
      <c r="AV96" s="25">
        <f>IF('Indicator Date hidden'!AW97="x","x",$AV$2-'Indicator Date hidden'!AW97)</f>
        <v>0</v>
      </c>
      <c r="AW96" s="25">
        <f>IF('Indicator Date hidden'!AX97="x","x",$AW$2-'Indicator Date hidden'!AX97)</f>
        <v>0</v>
      </c>
      <c r="AX96" s="25">
        <f>IF('Indicator Date hidden'!AY97="x","x",$AX$2-'Indicator Date hidden'!AY97)</f>
        <v>0</v>
      </c>
      <c r="AY96" s="25">
        <f>IF('Indicator Date hidden'!AZ97="x","x",$AY$2-'Indicator Date hidden'!AZ97)</f>
        <v>0</v>
      </c>
      <c r="AZ96" s="25">
        <f>IF('Indicator Date hidden'!BA97="x","x",$AZ$2-'Indicator Date hidden'!BA97)</f>
        <v>0</v>
      </c>
      <c r="BA96">
        <f t="shared" si="10"/>
        <v>21</v>
      </c>
      <c r="BB96" s="26">
        <f t="shared" si="11"/>
        <v>0.45652173913043476</v>
      </c>
      <c r="BC96">
        <f t="shared" si="12"/>
        <v>4</v>
      </c>
      <c r="BD96" s="26">
        <f t="shared" si="13"/>
        <v>1.8022512701706603</v>
      </c>
      <c r="BE96" s="28">
        <f t="shared" si="14"/>
        <v>0</v>
      </c>
    </row>
    <row r="97" spans="1:57" x14ac:dyDescent="0.35">
      <c r="A97" t="s">
        <v>10270</v>
      </c>
      <c r="B97" s="25">
        <f>IF('Indicator Date hidden'!C98="x","x",$B$2-'Indicator Date hidden'!C98)</f>
        <v>0</v>
      </c>
      <c r="C97" s="25">
        <f>IF('Indicator Date hidden'!D98="x","x",$C$2-'Indicator Date hidden'!D98)</f>
        <v>0</v>
      </c>
      <c r="D97" s="25">
        <f>IF('Indicator Date hidden'!E98="x","x",$D$2-'Indicator Date hidden'!E98)</f>
        <v>0</v>
      </c>
      <c r="E97" s="25">
        <f>IF('Indicator Date hidden'!F98="x","x",$E$2-'Indicator Date hidden'!F98)</f>
        <v>0</v>
      </c>
      <c r="F97" s="25">
        <f>IF('Indicator Date hidden'!G98="x","x",$F$2-'Indicator Date hidden'!G98)</f>
        <v>0</v>
      </c>
      <c r="G97" s="25">
        <f>IF('Indicator Date hidden'!H98="x","x",$G$2-'Indicator Date hidden'!H98)</f>
        <v>0</v>
      </c>
      <c r="H97" s="25">
        <f>IF('Indicator Date hidden'!I98="x","x",$H$2-'Indicator Date hidden'!I98)</f>
        <v>0</v>
      </c>
      <c r="I97" s="25">
        <f>IF('Indicator Date hidden'!J98="x","x",$I$2-'Indicator Date hidden'!J98)</f>
        <v>0</v>
      </c>
      <c r="J97" s="25">
        <f>IF('Indicator Date hidden'!K98="x","x",$J$2-'Indicator Date hidden'!K98)</f>
        <v>0</v>
      </c>
      <c r="K97" s="25">
        <f>IF('Indicator Date hidden'!L98="x","x",$K$2-'Indicator Date hidden'!L98)</f>
        <v>0</v>
      </c>
      <c r="L97" s="25">
        <f>IF('Indicator Date hidden'!M98="x","x",$L$2-'Indicator Date hidden'!M98)</f>
        <v>0</v>
      </c>
      <c r="M97" s="25">
        <f>IF('Indicator Date hidden'!N98="x","x",$M$2-'Indicator Date hidden'!N98)</f>
        <v>0</v>
      </c>
      <c r="N97" s="25">
        <f>IF('Indicator Date hidden'!O98="x","x",$N$2-'Indicator Date hidden'!O98)</f>
        <v>0</v>
      </c>
      <c r="O97" s="25">
        <f>IF('Indicator Date hidden'!P98="x","x",$O$2-'Indicator Date hidden'!P98)</f>
        <v>0</v>
      </c>
      <c r="P97" s="25">
        <f>IF('Indicator Date hidden'!Q98="x","x",$P$2-'Indicator Date hidden'!Q98)</f>
        <v>0</v>
      </c>
      <c r="Q97" s="25">
        <f>IF('Indicator Date hidden'!R98="x","x",$Q$2-'Indicator Date hidden'!R98)</f>
        <v>5</v>
      </c>
      <c r="R97" s="25">
        <f>IF('Indicator Date hidden'!S98="x","x",$R$2-'Indicator Date hidden'!S98)</f>
        <v>0</v>
      </c>
      <c r="S97" s="25">
        <f>IF('Indicator Date hidden'!T98="x","x",$S$2-'Indicator Date hidden'!T98)</f>
        <v>0</v>
      </c>
      <c r="T97" s="25">
        <f>IF('Indicator Date hidden'!U98="x","x",$T$2-'Indicator Date hidden'!U98)</f>
        <v>0</v>
      </c>
      <c r="U97" s="25">
        <f>IF('Indicator Date hidden'!V98="x","x",$U$2-'Indicator Date hidden'!V98)</f>
        <v>0</v>
      </c>
      <c r="V97" s="25">
        <f>IF('Indicator Date hidden'!W98="x","x",$V$2-'Indicator Date hidden'!W98)</f>
        <v>0</v>
      </c>
      <c r="W97" s="25">
        <f>IF('Indicator Date hidden'!X98="x","x",$W$2-'Indicator Date hidden'!X98)</f>
        <v>0</v>
      </c>
      <c r="X97" s="25" t="str">
        <f>IF('Indicator Date hidden'!Y98="x","x",$X$2-'Indicator Date hidden'!Y98)</f>
        <v>x</v>
      </c>
      <c r="Y97" s="25">
        <f>IF('Indicator Date hidden'!Z98="x","x",$Y$2-'Indicator Date hidden'!Z98)</f>
        <v>0</v>
      </c>
      <c r="Z97" s="25">
        <f>IF('Indicator Date hidden'!AA98="x","x",$Z$2-'Indicator Date hidden'!AA98)</f>
        <v>0</v>
      </c>
      <c r="AA97" s="25">
        <f>IF('Indicator Date hidden'!AB98="x","x",$AA$2-'Indicator Date hidden'!AB98)</f>
        <v>0</v>
      </c>
      <c r="AB97" s="25">
        <f>IF('Indicator Date hidden'!AC98="x","x",$AB$2-'Indicator Date hidden'!AC98)</f>
        <v>0</v>
      </c>
      <c r="AC97" s="25">
        <f>IF('Indicator Date hidden'!AD98="x","x",$AC$2-'Indicator Date hidden'!AD98)</f>
        <v>0</v>
      </c>
      <c r="AD97" s="25" t="str">
        <f>IF('Indicator Date hidden'!AE98="x","x",$AD$2-'Indicator Date hidden'!AE98)</f>
        <v>x</v>
      </c>
      <c r="AE97" s="25">
        <f>IF('Indicator Date hidden'!AF98="x","x",$AE$2-'Indicator Date hidden'!AF98)</f>
        <v>0</v>
      </c>
      <c r="AF97" s="25">
        <f>IF('Indicator Date hidden'!AG98="x","x",$AF$2-'Indicator Date hidden'!AG98)</f>
        <v>3</v>
      </c>
      <c r="AG97" s="25">
        <f>IF('Indicator Date hidden'!AH98="x","x",$AG$2-'Indicator Date hidden'!AH98)</f>
        <v>0</v>
      </c>
      <c r="AH97" s="25">
        <f>IF('Indicator Date hidden'!AI98="x","x",$AH$2-'Indicator Date hidden'!AI98)</f>
        <v>0</v>
      </c>
      <c r="AI97" s="25">
        <f>IF('Indicator Date hidden'!AJ98="x","x",$AI$2-'Indicator Date hidden'!AJ98)</f>
        <v>0</v>
      </c>
      <c r="AJ97" s="25" t="str">
        <f>IF('Indicator Date hidden'!AK98="x","x",$AJ$2-'Indicator Date hidden'!AK98)</f>
        <v>x</v>
      </c>
      <c r="AK97" s="25">
        <f>IF('Indicator Date hidden'!AL98="x","x",$AK$2-'Indicator Date hidden'!AL98)</f>
        <v>1</v>
      </c>
      <c r="AL97" s="25">
        <f>IF('Indicator Date hidden'!AM98="x","x",$AL$2-'Indicator Date hidden'!AM98)</f>
        <v>0</v>
      </c>
      <c r="AM97" s="25">
        <f>IF('Indicator Date hidden'!AN98="x","x",$AM$2-'Indicator Date hidden'!AN98)</f>
        <v>0</v>
      </c>
      <c r="AN97" s="25">
        <f>IF('Indicator Date hidden'!AO98="x","x",$AN$2-'Indicator Date hidden'!AO98)</f>
        <v>0</v>
      </c>
      <c r="AO97" s="25">
        <f>IF('Indicator Date hidden'!AP98="x","x",$AO$2-'Indicator Date hidden'!AP98)</f>
        <v>0</v>
      </c>
      <c r="AP97" s="25">
        <f>IF('Indicator Date hidden'!AQ98="x","x",$AP$2-'Indicator Date hidden'!AQ98)</f>
        <v>0</v>
      </c>
      <c r="AQ97" s="25">
        <f>IF('Indicator Date hidden'!AR98="x","x",$AQ$2-'Indicator Date hidden'!AR98)</f>
        <v>0</v>
      </c>
      <c r="AR97" s="25">
        <f>IF('Indicator Date hidden'!AS98="x","x",$AR$2-'Indicator Date hidden'!AS98)</f>
        <v>0</v>
      </c>
      <c r="AS97" s="25">
        <f>IF('Indicator Date hidden'!AT98="x","x",$AS$2-'Indicator Date hidden'!AT98)</f>
        <v>0</v>
      </c>
      <c r="AT97" s="25">
        <f>IF('Indicator Date hidden'!AU98="x","x",$AT$2-'Indicator Date hidden'!AU98)</f>
        <v>0</v>
      </c>
      <c r="AU97" s="25">
        <f>IF('Indicator Date hidden'!AV98="x","x",$AU$2-'Indicator Date hidden'!AV98)</f>
        <v>5</v>
      </c>
      <c r="AV97" s="25">
        <f>IF('Indicator Date hidden'!AW98="x","x",$AV$2-'Indicator Date hidden'!AW98)</f>
        <v>0</v>
      </c>
      <c r="AW97" s="25">
        <f>IF('Indicator Date hidden'!AX98="x","x",$AW$2-'Indicator Date hidden'!AX98)</f>
        <v>0</v>
      </c>
      <c r="AX97" s="25">
        <f>IF('Indicator Date hidden'!AY98="x","x",$AX$2-'Indicator Date hidden'!AY98)</f>
        <v>0</v>
      </c>
      <c r="AY97" s="25">
        <f>IF('Indicator Date hidden'!AZ98="x","x",$AY$2-'Indicator Date hidden'!AZ98)</f>
        <v>0</v>
      </c>
      <c r="AZ97" s="25">
        <f>IF('Indicator Date hidden'!BA98="x","x",$AZ$2-'Indicator Date hidden'!BA98)</f>
        <v>0</v>
      </c>
      <c r="BA97">
        <f t="shared" si="10"/>
        <v>14</v>
      </c>
      <c r="BB97" s="26">
        <f t="shared" si="11"/>
        <v>0.29166666666666669</v>
      </c>
      <c r="BC97">
        <f t="shared" si="12"/>
        <v>4</v>
      </c>
      <c r="BD97" s="26">
        <f t="shared" si="13"/>
        <v>1.0793194872490515</v>
      </c>
      <c r="BE97" s="28">
        <f t="shared" si="14"/>
        <v>0</v>
      </c>
    </row>
    <row r="98" spans="1:57" x14ac:dyDescent="0.35">
      <c r="A98" t="s">
        <v>10263</v>
      </c>
      <c r="B98" s="25">
        <f>IF('Indicator Date hidden'!C99="x","x",$B$2-'Indicator Date hidden'!C99)</f>
        <v>0</v>
      </c>
      <c r="C98" s="25">
        <f>IF('Indicator Date hidden'!D99="x","x",$C$2-'Indicator Date hidden'!D99)</f>
        <v>0</v>
      </c>
      <c r="D98" s="25">
        <f>IF('Indicator Date hidden'!E99="x","x",$D$2-'Indicator Date hidden'!E99)</f>
        <v>0</v>
      </c>
      <c r="E98" s="25">
        <f>IF('Indicator Date hidden'!F99="x","x",$E$2-'Indicator Date hidden'!F99)</f>
        <v>0</v>
      </c>
      <c r="F98" s="25">
        <f>IF('Indicator Date hidden'!G99="x","x",$F$2-'Indicator Date hidden'!G99)</f>
        <v>0</v>
      </c>
      <c r="G98" s="25">
        <f>IF('Indicator Date hidden'!H99="x","x",$G$2-'Indicator Date hidden'!H99)</f>
        <v>0</v>
      </c>
      <c r="H98" s="25">
        <f>IF('Indicator Date hidden'!I99="x","x",$H$2-'Indicator Date hidden'!I99)</f>
        <v>0</v>
      </c>
      <c r="I98" s="25">
        <f>IF('Indicator Date hidden'!J99="x","x",$I$2-'Indicator Date hidden'!J99)</f>
        <v>0</v>
      </c>
      <c r="J98" s="25">
        <f>IF('Indicator Date hidden'!K99="x","x",$J$2-'Indicator Date hidden'!K99)</f>
        <v>0</v>
      </c>
      <c r="K98" s="25">
        <f>IF('Indicator Date hidden'!L99="x","x",$K$2-'Indicator Date hidden'!L99)</f>
        <v>0</v>
      </c>
      <c r="L98" s="25">
        <f>IF('Indicator Date hidden'!M99="x","x",$L$2-'Indicator Date hidden'!M99)</f>
        <v>0</v>
      </c>
      <c r="M98" s="25">
        <f>IF('Indicator Date hidden'!N99="x","x",$M$2-'Indicator Date hidden'!N99)</f>
        <v>0</v>
      </c>
      <c r="N98" s="25">
        <f>IF('Indicator Date hidden'!O99="x","x",$N$2-'Indicator Date hidden'!O99)</f>
        <v>0</v>
      </c>
      <c r="O98" s="25">
        <f>IF('Indicator Date hidden'!P99="x","x",$O$2-'Indicator Date hidden'!P99)</f>
        <v>0</v>
      </c>
      <c r="P98" s="25">
        <f>IF('Indicator Date hidden'!Q99="x","x",$P$2-'Indicator Date hidden'!Q99)</f>
        <v>0</v>
      </c>
      <c r="Q98" s="25">
        <f>IF('Indicator Date hidden'!R99="x","x",$Q$2-'Indicator Date hidden'!R99)</f>
        <v>1</v>
      </c>
      <c r="R98" s="25">
        <f>IF('Indicator Date hidden'!S99="x","x",$R$2-'Indicator Date hidden'!S99)</f>
        <v>0</v>
      </c>
      <c r="S98" s="25">
        <f>IF('Indicator Date hidden'!T99="x","x",$S$2-'Indicator Date hidden'!T99)</f>
        <v>0</v>
      </c>
      <c r="T98" s="25">
        <f>IF('Indicator Date hidden'!U99="x","x",$T$2-'Indicator Date hidden'!U99)</f>
        <v>0</v>
      </c>
      <c r="U98" s="25">
        <f>IF('Indicator Date hidden'!V99="x","x",$U$2-'Indicator Date hidden'!V99)</f>
        <v>0</v>
      </c>
      <c r="V98" s="25">
        <f>IF('Indicator Date hidden'!W99="x","x",$V$2-'Indicator Date hidden'!W99)</f>
        <v>0</v>
      </c>
      <c r="W98" s="25">
        <f>IF('Indicator Date hidden'!X99="x","x",$W$2-'Indicator Date hidden'!X99)</f>
        <v>1</v>
      </c>
      <c r="X98" s="25">
        <f>IF('Indicator Date hidden'!Y99="x","x",$X$2-'Indicator Date hidden'!Y99)</f>
        <v>4</v>
      </c>
      <c r="Y98" s="25">
        <f>IF('Indicator Date hidden'!Z99="x","x",$Y$2-'Indicator Date hidden'!Z99)</f>
        <v>0</v>
      </c>
      <c r="Z98" s="25">
        <f>IF('Indicator Date hidden'!AA99="x","x",$Z$2-'Indicator Date hidden'!AA99)</f>
        <v>0</v>
      </c>
      <c r="AA98" s="25">
        <f>IF('Indicator Date hidden'!AB99="x","x",$AA$2-'Indicator Date hidden'!AB99)</f>
        <v>0</v>
      </c>
      <c r="AB98" s="25">
        <f>IF('Indicator Date hidden'!AC99="x","x",$AB$2-'Indicator Date hidden'!AC99)</f>
        <v>0</v>
      </c>
      <c r="AC98" s="25">
        <f>IF('Indicator Date hidden'!AD99="x","x",$AC$2-'Indicator Date hidden'!AD99)</f>
        <v>0</v>
      </c>
      <c r="AD98" s="25">
        <f>IF('Indicator Date hidden'!AE99="x","x",$AD$2-'Indicator Date hidden'!AE99)</f>
        <v>0</v>
      </c>
      <c r="AE98" s="25">
        <f>IF('Indicator Date hidden'!AF99="x","x",$AE$2-'Indicator Date hidden'!AF99)</f>
        <v>0</v>
      </c>
      <c r="AF98" s="25">
        <f>IF('Indicator Date hidden'!AG99="x","x",$AF$2-'Indicator Date hidden'!AG99)</f>
        <v>6</v>
      </c>
      <c r="AG98" s="25">
        <f>IF('Indicator Date hidden'!AH99="x","x",$AG$2-'Indicator Date hidden'!AH99)</f>
        <v>0</v>
      </c>
      <c r="AH98" s="25">
        <f>IF('Indicator Date hidden'!AI99="x","x",$AH$2-'Indicator Date hidden'!AI99)</f>
        <v>0</v>
      </c>
      <c r="AI98" s="25">
        <f>IF('Indicator Date hidden'!AJ99="x","x",$AI$2-'Indicator Date hidden'!AJ99)</f>
        <v>0</v>
      </c>
      <c r="AJ98" s="25" t="str">
        <f>IF('Indicator Date hidden'!AK99="x","x",$AJ$2-'Indicator Date hidden'!AK99)</f>
        <v>x</v>
      </c>
      <c r="AK98" s="25">
        <f>IF('Indicator Date hidden'!AL99="x","x",$AK$2-'Indicator Date hidden'!AL99)</f>
        <v>0</v>
      </c>
      <c r="AL98" s="25">
        <f>IF('Indicator Date hidden'!AM99="x","x",$AL$2-'Indicator Date hidden'!AM99)</f>
        <v>0</v>
      </c>
      <c r="AM98" s="25">
        <f>IF('Indicator Date hidden'!AN99="x","x",$AM$2-'Indicator Date hidden'!AN99)</f>
        <v>0</v>
      </c>
      <c r="AN98" s="25">
        <f>IF('Indicator Date hidden'!AO99="x","x",$AN$2-'Indicator Date hidden'!AO99)</f>
        <v>0</v>
      </c>
      <c r="AO98" s="25" t="str">
        <f>IF('Indicator Date hidden'!AP99="x","x",$AO$2-'Indicator Date hidden'!AP99)</f>
        <v>x</v>
      </c>
      <c r="AP98" s="25" t="str">
        <f>IF('Indicator Date hidden'!AQ99="x","x",$AP$2-'Indicator Date hidden'!AQ99)</f>
        <v>x</v>
      </c>
      <c r="AQ98" s="25" t="str">
        <f>IF('Indicator Date hidden'!AR99="x","x",$AQ$2-'Indicator Date hidden'!AR99)</f>
        <v>x</v>
      </c>
      <c r="AR98" s="25">
        <f>IF('Indicator Date hidden'!AS99="x","x",$AR$2-'Indicator Date hidden'!AS99)</f>
        <v>0</v>
      </c>
      <c r="AS98" s="25">
        <f>IF('Indicator Date hidden'!AT99="x","x",$AS$2-'Indicator Date hidden'!AT99)</f>
        <v>0</v>
      </c>
      <c r="AT98" s="25">
        <f>IF('Indicator Date hidden'!AU99="x","x",$AT$2-'Indicator Date hidden'!AU99)</f>
        <v>0</v>
      </c>
      <c r="AU98" s="25">
        <f>IF('Indicator Date hidden'!AV99="x","x",$AU$2-'Indicator Date hidden'!AV99)</f>
        <v>7</v>
      </c>
      <c r="AV98" s="25">
        <f>IF('Indicator Date hidden'!AW99="x","x",$AV$2-'Indicator Date hidden'!AW99)</f>
        <v>0</v>
      </c>
      <c r="AW98" s="25">
        <f>IF('Indicator Date hidden'!AX99="x","x",$AW$2-'Indicator Date hidden'!AX99)</f>
        <v>0</v>
      </c>
      <c r="AX98" s="25">
        <f>IF('Indicator Date hidden'!AY99="x","x",$AX$2-'Indicator Date hidden'!AY99)</f>
        <v>0</v>
      </c>
      <c r="AY98" s="25">
        <f>IF('Indicator Date hidden'!AZ99="x","x",$AY$2-'Indicator Date hidden'!AZ99)</f>
        <v>0</v>
      </c>
      <c r="AZ98" s="25">
        <f>IF('Indicator Date hidden'!BA99="x","x",$AZ$2-'Indicator Date hidden'!BA99)</f>
        <v>0</v>
      </c>
      <c r="BA98">
        <f t="shared" si="10"/>
        <v>19</v>
      </c>
      <c r="BB98" s="26">
        <f t="shared" si="11"/>
        <v>0.40425531914893614</v>
      </c>
      <c r="BC98">
        <f t="shared" si="12"/>
        <v>5</v>
      </c>
      <c r="BD98" s="26">
        <f t="shared" si="13"/>
        <v>1.4241021728239582</v>
      </c>
      <c r="BE98" s="28">
        <f t="shared" si="14"/>
        <v>0</v>
      </c>
    </row>
    <row r="99" spans="1:57" x14ac:dyDescent="0.35">
      <c r="A99" t="s">
        <v>10264</v>
      </c>
      <c r="B99" s="25">
        <f>IF('Indicator Date hidden'!C100="x","x",$B$2-'Indicator Date hidden'!C100)</f>
        <v>0</v>
      </c>
      <c r="C99" s="25">
        <f>IF('Indicator Date hidden'!D100="x","x",$C$2-'Indicator Date hidden'!D100)</f>
        <v>0</v>
      </c>
      <c r="D99" s="25">
        <f>IF('Indicator Date hidden'!E100="x","x",$D$2-'Indicator Date hidden'!E100)</f>
        <v>0</v>
      </c>
      <c r="E99" s="25">
        <f>IF('Indicator Date hidden'!F100="x","x",$E$2-'Indicator Date hidden'!F100)</f>
        <v>0</v>
      </c>
      <c r="F99" s="25">
        <f>IF('Indicator Date hidden'!G100="x","x",$F$2-'Indicator Date hidden'!G100)</f>
        <v>0</v>
      </c>
      <c r="G99" s="25">
        <f>IF('Indicator Date hidden'!H100="x","x",$G$2-'Indicator Date hidden'!H100)</f>
        <v>0</v>
      </c>
      <c r="H99" s="25">
        <f>IF('Indicator Date hidden'!I100="x","x",$H$2-'Indicator Date hidden'!I100)</f>
        <v>0</v>
      </c>
      <c r="I99" s="25">
        <f>IF('Indicator Date hidden'!J100="x","x",$I$2-'Indicator Date hidden'!J100)</f>
        <v>0</v>
      </c>
      <c r="J99" s="25">
        <f>IF('Indicator Date hidden'!K100="x","x",$J$2-'Indicator Date hidden'!K100)</f>
        <v>0</v>
      </c>
      <c r="K99" s="25">
        <f>IF('Indicator Date hidden'!L100="x","x",$K$2-'Indicator Date hidden'!L100)</f>
        <v>0</v>
      </c>
      <c r="L99" s="25">
        <f>IF('Indicator Date hidden'!M100="x","x",$L$2-'Indicator Date hidden'!M100)</f>
        <v>0</v>
      </c>
      <c r="M99" s="25">
        <f>IF('Indicator Date hidden'!N100="x","x",$M$2-'Indicator Date hidden'!N100)</f>
        <v>0</v>
      </c>
      <c r="N99" s="25">
        <f>IF('Indicator Date hidden'!O100="x","x",$N$2-'Indicator Date hidden'!O100)</f>
        <v>0</v>
      </c>
      <c r="O99" s="25">
        <f>IF('Indicator Date hidden'!P100="x","x",$O$2-'Indicator Date hidden'!P100)</f>
        <v>0</v>
      </c>
      <c r="P99" s="25">
        <f>IF('Indicator Date hidden'!Q100="x","x",$P$2-'Indicator Date hidden'!Q100)</f>
        <v>0</v>
      </c>
      <c r="Q99" s="25">
        <f>IF('Indicator Date hidden'!R100="x","x",$Q$2-'Indicator Date hidden'!R100)</f>
        <v>7</v>
      </c>
      <c r="R99" s="25">
        <f>IF('Indicator Date hidden'!S100="x","x",$R$2-'Indicator Date hidden'!S100)</f>
        <v>0</v>
      </c>
      <c r="S99" s="25">
        <f>IF('Indicator Date hidden'!T100="x","x",$S$2-'Indicator Date hidden'!T100)</f>
        <v>0</v>
      </c>
      <c r="T99" s="25">
        <f>IF('Indicator Date hidden'!U100="x","x",$T$2-'Indicator Date hidden'!U100)</f>
        <v>0</v>
      </c>
      <c r="U99" s="25">
        <f>IF('Indicator Date hidden'!V100="x","x",$U$2-'Indicator Date hidden'!V100)</f>
        <v>0</v>
      </c>
      <c r="V99" s="25">
        <f>IF('Indicator Date hidden'!W100="x","x",$V$2-'Indicator Date hidden'!W100)</f>
        <v>0</v>
      </c>
      <c r="W99" s="25">
        <f>IF('Indicator Date hidden'!X100="x","x",$W$2-'Indicator Date hidden'!X100)</f>
        <v>7</v>
      </c>
      <c r="X99" s="25">
        <f>IF('Indicator Date hidden'!Y100="x","x",$X$2-'Indicator Date hidden'!Y100)</f>
        <v>4</v>
      </c>
      <c r="Y99" s="25">
        <f>IF('Indicator Date hidden'!Z100="x","x",$Y$2-'Indicator Date hidden'!Z100)</f>
        <v>0</v>
      </c>
      <c r="Z99" s="25">
        <f>IF('Indicator Date hidden'!AA100="x","x",$Z$2-'Indicator Date hidden'!AA100)</f>
        <v>0</v>
      </c>
      <c r="AA99" s="25" t="str">
        <f>IF('Indicator Date hidden'!AB100="x","x",$AA$2-'Indicator Date hidden'!AB100)</f>
        <v>x</v>
      </c>
      <c r="AB99" s="25">
        <f>IF('Indicator Date hidden'!AC100="x","x",$AB$2-'Indicator Date hidden'!AC100)</f>
        <v>0</v>
      </c>
      <c r="AC99" s="25">
        <f>IF('Indicator Date hidden'!AD100="x","x",$AC$2-'Indicator Date hidden'!AD100)</f>
        <v>0</v>
      </c>
      <c r="AD99" s="25" t="str">
        <f>IF('Indicator Date hidden'!AE100="x","x",$AD$2-'Indicator Date hidden'!AE100)</f>
        <v>x</v>
      </c>
      <c r="AE99" s="25">
        <f>IF('Indicator Date hidden'!AF100="x","x",$AE$2-'Indicator Date hidden'!AF100)</f>
        <v>0</v>
      </c>
      <c r="AF99" s="25" t="str">
        <f>IF('Indicator Date hidden'!AG100="x","x",$AF$2-'Indicator Date hidden'!AG100)</f>
        <v>x</v>
      </c>
      <c r="AG99" s="25">
        <f>IF('Indicator Date hidden'!AH100="x","x",$AG$2-'Indicator Date hidden'!AH100)</f>
        <v>0</v>
      </c>
      <c r="AH99" s="25">
        <f>IF('Indicator Date hidden'!AI100="x","x",$AH$2-'Indicator Date hidden'!AI100)</f>
        <v>0</v>
      </c>
      <c r="AI99" s="25">
        <f>IF('Indicator Date hidden'!AJ100="x","x",$AI$2-'Indicator Date hidden'!AJ100)</f>
        <v>0</v>
      </c>
      <c r="AJ99" s="25">
        <f>IF('Indicator Date hidden'!AK100="x","x",$AJ$2-'Indicator Date hidden'!AK100)</f>
        <v>0</v>
      </c>
      <c r="AK99" s="25">
        <f>IF('Indicator Date hidden'!AL100="x","x",$AK$2-'Indicator Date hidden'!AL100)</f>
        <v>1</v>
      </c>
      <c r="AL99" s="25">
        <f>IF('Indicator Date hidden'!AM100="x","x",$AL$2-'Indicator Date hidden'!AM100)</f>
        <v>0</v>
      </c>
      <c r="AM99" s="25">
        <f>IF('Indicator Date hidden'!AN100="x","x",$AM$2-'Indicator Date hidden'!AN100)</f>
        <v>0</v>
      </c>
      <c r="AN99" s="25">
        <f>IF('Indicator Date hidden'!AO100="x","x",$AN$2-'Indicator Date hidden'!AO100)</f>
        <v>0</v>
      </c>
      <c r="AO99" s="25" t="str">
        <f>IF('Indicator Date hidden'!AP100="x","x",$AO$2-'Indicator Date hidden'!AP100)</f>
        <v>x</v>
      </c>
      <c r="AP99" s="25" t="str">
        <f>IF('Indicator Date hidden'!AQ100="x","x",$AP$2-'Indicator Date hidden'!AQ100)</f>
        <v>x</v>
      </c>
      <c r="AQ99" s="25" t="str">
        <f>IF('Indicator Date hidden'!AR100="x","x",$AQ$2-'Indicator Date hidden'!AR100)</f>
        <v>x</v>
      </c>
      <c r="AR99" s="25">
        <f>IF('Indicator Date hidden'!AS100="x","x",$AR$2-'Indicator Date hidden'!AS100)</f>
        <v>0</v>
      </c>
      <c r="AS99" s="25">
        <f>IF('Indicator Date hidden'!AT100="x","x",$AS$2-'Indicator Date hidden'!AT100)</f>
        <v>0</v>
      </c>
      <c r="AT99" s="25">
        <f>IF('Indicator Date hidden'!AU100="x","x",$AT$2-'Indicator Date hidden'!AU100)</f>
        <v>0</v>
      </c>
      <c r="AU99" s="25">
        <f>IF('Indicator Date hidden'!AV100="x","x",$AU$2-'Indicator Date hidden'!AV100)</f>
        <v>1</v>
      </c>
      <c r="AV99" s="25">
        <f>IF('Indicator Date hidden'!AW100="x","x",$AV$2-'Indicator Date hidden'!AW100)</f>
        <v>0</v>
      </c>
      <c r="AW99" s="25">
        <f>IF('Indicator Date hidden'!AX100="x","x",$AW$2-'Indicator Date hidden'!AX100)</f>
        <v>0</v>
      </c>
      <c r="AX99" s="25">
        <f>IF('Indicator Date hidden'!AY100="x","x",$AX$2-'Indicator Date hidden'!AY100)</f>
        <v>0</v>
      </c>
      <c r="AY99" s="25">
        <f>IF('Indicator Date hidden'!AZ100="x","x",$AY$2-'Indicator Date hidden'!AZ100)</f>
        <v>0</v>
      </c>
      <c r="AZ99" s="25" t="str">
        <f>IF('Indicator Date hidden'!BA100="x","x",$AZ$2-'Indicator Date hidden'!BA100)</f>
        <v>x</v>
      </c>
      <c r="BA99">
        <f t="shared" ref="BA99:BA130" si="15">SUM(B99:AZ99)</f>
        <v>20</v>
      </c>
      <c r="BB99" s="26">
        <f t="shared" ref="BB99:BB130" si="16">BA99/COUNT(B99:AZ99)</f>
        <v>0.45454545454545453</v>
      </c>
      <c r="BC99">
        <f t="shared" ref="BC99:BC130" si="17">COUNTIF(B99:AZ99,"&gt;0")</f>
        <v>5</v>
      </c>
      <c r="BD99" s="26">
        <f t="shared" ref="BD99:BD130" si="18">_xlfn.STDEV.P(B99:AZ99)</f>
        <v>1.5587661999529314</v>
      </c>
      <c r="BE99" s="28">
        <f t="shared" ref="BE99:BE130" si="19">MEDIAN(B99:AZ99)</f>
        <v>0</v>
      </c>
    </row>
    <row r="100" spans="1:57" x14ac:dyDescent="0.35">
      <c r="A100" t="s">
        <v>10268</v>
      </c>
      <c r="B100" s="25">
        <f>IF('Indicator Date hidden'!C101="x","x",$B$2-'Indicator Date hidden'!C101)</f>
        <v>0</v>
      </c>
      <c r="C100" s="25">
        <f>IF('Indicator Date hidden'!D101="x","x",$C$2-'Indicator Date hidden'!D101)</f>
        <v>0</v>
      </c>
      <c r="D100" s="25">
        <f>IF('Indicator Date hidden'!E101="x","x",$D$2-'Indicator Date hidden'!E101)</f>
        <v>0</v>
      </c>
      <c r="E100" s="25">
        <f>IF('Indicator Date hidden'!F101="x","x",$E$2-'Indicator Date hidden'!F101)</f>
        <v>0</v>
      </c>
      <c r="F100" s="25">
        <f>IF('Indicator Date hidden'!G101="x","x",$F$2-'Indicator Date hidden'!G101)</f>
        <v>0</v>
      </c>
      <c r="G100" s="25">
        <f>IF('Indicator Date hidden'!H101="x","x",$G$2-'Indicator Date hidden'!H101)</f>
        <v>0</v>
      </c>
      <c r="H100" s="25">
        <f>IF('Indicator Date hidden'!I101="x","x",$H$2-'Indicator Date hidden'!I101)</f>
        <v>0</v>
      </c>
      <c r="I100" s="25">
        <f>IF('Indicator Date hidden'!J101="x","x",$I$2-'Indicator Date hidden'!J101)</f>
        <v>0</v>
      </c>
      <c r="J100" s="25">
        <f>IF('Indicator Date hidden'!K101="x","x",$J$2-'Indicator Date hidden'!K101)</f>
        <v>0</v>
      </c>
      <c r="K100" s="25">
        <f>IF('Indicator Date hidden'!L101="x","x",$K$2-'Indicator Date hidden'!L101)</f>
        <v>0</v>
      </c>
      <c r="L100" s="25">
        <f>IF('Indicator Date hidden'!M101="x","x",$L$2-'Indicator Date hidden'!M101)</f>
        <v>0</v>
      </c>
      <c r="M100" s="25">
        <f>IF('Indicator Date hidden'!N101="x","x",$M$2-'Indicator Date hidden'!N101)</f>
        <v>0</v>
      </c>
      <c r="N100" s="25">
        <f>IF('Indicator Date hidden'!O101="x","x",$N$2-'Indicator Date hidden'!O101)</f>
        <v>0</v>
      </c>
      <c r="O100" s="25">
        <f>IF('Indicator Date hidden'!P101="x","x",$O$2-'Indicator Date hidden'!P101)</f>
        <v>0</v>
      </c>
      <c r="P100" s="25">
        <f>IF('Indicator Date hidden'!Q101="x","x",$P$2-'Indicator Date hidden'!Q101)</f>
        <v>0</v>
      </c>
      <c r="Q100" s="25" t="str">
        <f>IF('Indicator Date hidden'!R101="x","x",$Q$2-'Indicator Date hidden'!R101)</f>
        <v>x</v>
      </c>
      <c r="R100" s="25">
        <f>IF('Indicator Date hidden'!S101="x","x",$R$2-'Indicator Date hidden'!S101)</f>
        <v>0</v>
      </c>
      <c r="S100" s="25">
        <f>IF('Indicator Date hidden'!T101="x","x",$S$2-'Indicator Date hidden'!T101)</f>
        <v>0</v>
      </c>
      <c r="T100" s="25">
        <f>IF('Indicator Date hidden'!U101="x","x",$T$2-'Indicator Date hidden'!U101)</f>
        <v>0</v>
      </c>
      <c r="U100" s="25" t="str">
        <f>IF('Indicator Date hidden'!V101="x","x",$U$2-'Indicator Date hidden'!V101)</f>
        <v>x</v>
      </c>
      <c r="V100" s="25" t="str">
        <f>IF('Indicator Date hidden'!W101="x","x",$V$2-'Indicator Date hidden'!W101)</f>
        <v>x</v>
      </c>
      <c r="W100" s="25" t="str">
        <f>IF('Indicator Date hidden'!X101="x","x",$W$2-'Indicator Date hidden'!X101)</f>
        <v>x</v>
      </c>
      <c r="X100" s="25" t="str">
        <f>IF('Indicator Date hidden'!Y101="x","x",$X$2-'Indicator Date hidden'!Y101)</f>
        <v>x</v>
      </c>
      <c r="Y100" s="25" t="str">
        <f>IF('Indicator Date hidden'!Z101="x","x",$Y$2-'Indicator Date hidden'!Z101)</f>
        <v>x</v>
      </c>
      <c r="Z100" s="25" t="str">
        <f>IF('Indicator Date hidden'!AA101="x","x",$Z$2-'Indicator Date hidden'!AA101)</f>
        <v>x</v>
      </c>
      <c r="AA100" s="25" t="str">
        <f>IF('Indicator Date hidden'!AB101="x","x",$AA$2-'Indicator Date hidden'!AB101)</f>
        <v>x</v>
      </c>
      <c r="AB100" s="25" t="str">
        <f>IF('Indicator Date hidden'!AC101="x","x",$AB$2-'Indicator Date hidden'!AC101)</f>
        <v>x</v>
      </c>
      <c r="AC100" s="25">
        <f>IF('Indicator Date hidden'!AD101="x","x",$AC$2-'Indicator Date hidden'!AD101)</f>
        <v>0</v>
      </c>
      <c r="AD100" s="25" t="str">
        <f>IF('Indicator Date hidden'!AE101="x","x",$AD$2-'Indicator Date hidden'!AE101)</f>
        <v>x</v>
      </c>
      <c r="AE100" s="25" t="str">
        <f>IF('Indicator Date hidden'!AF101="x","x",$AE$2-'Indicator Date hidden'!AF101)</f>
        <v>x</v>
      </c>
      <c r="AF100" s="25" t="str">
        <f>IF('Indicator Date hidden'!AG101="x","x",$AF$2-'Indicator Date hidden'!AG101)</f>
        <v>x</v>
      </c>
      <c r="AG100" s="25">
        <f>IF('Indicator Date hidden'!AH101="x","x",$AG$2-'Indicator Date hidden'!AH101)</f>
        <v>0</v>
      </c>
      <c r="AH100" s="25">
        <f>IF('Indicator Date hidden'!AI101="x","x",$AH$2-'Indicator Date hidden'!AI101)</f>
        <v>0</v>
      </c>
      <c r="AI100" s="25">
        <f>IF('Indicator Date hidden'!AJ101="x","x",$AI$2-'Indicator Date hidden'!AJ101)</f>
        <v>0</v>
      </c>
      <c r="AJ100" s="25" t="str">
        <f>IF('Indicator Date hidden'!AK101="x","x",$AJ$2-'Indicator Date hidden'!AK101)</f>
        <v>x</v>
      </c>
      <c r="AK100" s="25">
        <f>IF('Indicator Date hidden'!AL101="x","x",$AK$2-'Indicator Date hidden'!AL101)</f>
        <v>1</v>
      </c>
      <c r="AL100" s="25">
        <f>IF('Indicator Date hidden'!AM101="x","x",$AL$2-'Indicator Date hidden'!AM101)</f>
        <v>0</v>
      </c>
      <c r="AM100" s="25">
        <f>IF('Indicator Date hidden'!AN101="x","x",$AM$2-'Indicator Date hidden'!AN101)</f>
        <v>0</v>
      </c>
      <c r="AN100" s="25">
        <f>IF('Indicator Date hidden'!AO101="x","x",$AN$2-'Indicator Date hidden'!AO101)</f>
        <v>0</v>
      </c>
      <c r="AO100" s="25" t="str">
        <f>IF('Indicator Date hidden'!AP101="x","x",$AO$2-'Indicator Date hidden'!AP101)</f>
        <v>x</v>
      </c>
      <c r="AP100" s="25" t="str">
        <f>IF('Indicator Date hidden'!AQ101="x","x",$AP$2-'Indicator Date hidden'!AQ101)</f>
        <v>x</v>
      </c>
      <c r="AQ100" s="25" t="str">
        <f>IF('Indicator Date hidden'!AR101="x","x",$AQ$2-'Indicator Date hidden'!AR101)</f>
        <v>x</v>
      </c>
      <c r="AR100" s="25">
        <f>IF('Indicator Date hidden'!AS101="x","x",$AR$2-'Indicator Date hidden'!AS101)</f>
        <v>0</v>
      </c>
      <c r="AS100" s="25" t="str">
        <f>IF('Indicator Date hidden'!AT101="x","x",$AS$2-'Indicator Date hidden'!AT101)</f>
        <v>x</v>
      </c>
      <c r="AT100" s="25">
        <f>IF('Indicator Date hidden'!AU101="x","x",$AT$2-'Indicator Date hidden'!AU101)</f>
        <v>0</v>
      </c>
      <c r="AU100" s="25" t="str">
        <f>IF('Indicator Date hidden'!AV101="x","x",$AU$2-'Indicator Date hidden'!AV101)</f>
        <v>x</v>
      </c>
      <c r="AV100" s="25">
        <f>IF('Indicator Date hidden'!AW101="x","x",$AV$2-'Indicator Date hidden'!AW101)</f>
        <v>0</v>
      </c>
      <c r="AW100" s="25">
        <f>IF('Indicator Date hidden'!AX101="x","x",$AW$2-'Indicator Date hidden'!AX101)</f>
        <v>0</v>
      </c>
      <c r="AX100" s="25">
        <f>IF('Indicator Date hidden'!AY101="x","x",$AX$2-'Indicator Date hidden'!AY101)</f>
        <v>0</v>
      </c>
      <c r="AY100" s="25" t="str">
        <f>IF('Indicator Date hidden'!AZ101="x","x",$AY$2-'Indicator Date hidden'!AZ101)</f>
        <v>x</v>
      </c>
      <c r="AZ100" s="25" t="str">
        <f>IF('Indicator Date hidden'!BA101="x","x",$AZ$2-'Indicator Date hidden'!BA101)</f>
        <v>x</v>
      </c>
      <c r="BA100">
        <f t="shared" si="15"/>
        <v>1</v>
      </c>
      <c r="BB100" s="26">
        <f t="shared" si="16"/>
        <v>3.2258064516129031E-2</v>
      </c>
      <c r="BC100">
        <f t="shared" si="17"/>
        <v>1</v>
      </c>
      <c r="BD100" s="26">
        <f t="shared" si="18"/>
        <v>0.17668469596940842</v>
      </c>
      <c r="BE100" s="28">
        <f t="shared" si="19"/>
        <v>0</v>
      </c>
    </row>
    <row r="101" spans="1:57" x14ac:dyDescent="0.35">
      <c r="A101" t="s">
        <v>10271</v>
      </c>
      <c r="B101" s="25">
        <f>IF('Indicator Date hidden'!C102="x","x",$B$2-'Indicator Date hidden'!C102)</f>
        <v>0</v>
      </c>
      <c r="C101" s="25">
        <f>IF('Indicator Date hidden'!D102="x","x",$C$2-'Indicator Date hidden'!D102)</f>
        <v>0</v>
      </c>
      <c r="D101" s="25">
        <f>IF('Indicator Date hidden'!E102="x","x",$D$2-'Indicator Date hidden'!E102)</f>
        <v>0</v>
      </c>
      <c r="E101" s="25">
        <f>IF('Indicator Date hidden'!F102="x","x",$E$2-'Indicator Date hidden'!F102)</f>
        <v>0</v>
      </c>
      <c r="F101" s="25">
        <f>IF('Indicator Date hidden'!G102="x","x",$F$2-'Indicator Date hidden'!G102)</f>
        <v>0</v>
      </c>
      <c r="G101" s="25">
        <f>IF('Indicator Date hidden'!H102="x","x",$G$2-'Indicator Date hidden'!H102)</f>
        <v>0</v>
      </c>
      <c r="H101" s="25">
        <f>IF('Indicator Date hidden'!I102="x","x",$H$2-'Indicator Date hidden'!I102)</f>
        <v>0</v>
      </c>
      <c r="I101" s="25">
        <f>IF('Indicator Date hidden'!J102="x","x",$I$2-'Indicator Date hidden'!J102)</f>
        <v>0</v>
      </c>
      <c r="J101" s="25">
        <f>IF('Indicator Date hidden'!K102="x","x",$J$2-'Indicator Date hidden'!K102)</f>
        <v>0</v>
      </c>
      <c r="K101" s="25">
        <f>IF('Indicator Date hidden'!L102="x","x",$K$2-'Indicator Date hidden'!L102)</f>
        <v>0</v>
      </c>
      <c r="L101" s="25">
        <f>IF('Indicator Date hidden'!M102="x","x",$L$2-'Indicator Date hidden'!M102)</f>
        <v>0</v>
      </c>
      <c r="M101" s="25">
        <f>IF('Indicator Date hidden'!N102="x","x",$M$2-'Indicator Date hidden'!N102)</f>
        <v>0</v>
      </c>
      <c r="N101" s="25">
        <f>IF('Indicator Date hidden'!O102="x","x",$N$2-'Indicator Date hidden'!O102)</f>
        <v>0</v>
      </c>
      <c r="O101" s="25">
        <f>IF('Indicator Date hidden'!P102="x","x",$O$2-'Indicator Date hidden'!P102)</f>
        <v>0</v>
      </c>
      <c r="P101" s="25">
        <f>IF('Indicator Date hidden'!Q102="x","x",$P$2-'Indicator Date hidden'!Q102)</f>
        <v>0</v>
      </c>
      <c r="Q101" s="25" t="str">
        <f>IF('Indicator Date hidden'!R102="x","x",$Q$2-'Indicator Date hidden'!R102)</f>
        <v>x</v>
      </c>
      <c r="R101" s="25">
        <f>IF('Indicator Date hidden'!S102="x","x",$R$2-'Indicator Date hidden'!S102)</f>
        <v>0</v>
      </c>
      <c r="S101" s="25">
        <f>IF('Indicator Date hidden'!T102="x","x",$S$2-'Indicator Date hidden'!T102)</f>
        <v>0</v>
      </c>
      <c r="T101" s="25">
        <f>IF('Indicator Date hidden'!U102="x","x",$T$2-'Indicator Date hidden'!U102)</f>
        <v>0</v>
      </c>
      <c r="U101" s="25" t="str">
        <f>IF('Indicator Date hidden'!V102="x","x",$U$2-'Indicator Date hidden'!V102)</f>
        <v>x</v>
      </c>
      <c r="V101" s="25">
        <f>IF('Indicator Date hidden'!W102="x","x",$V$2-'Indicator Date hidden'!W102)</f>
        <v>0</v>
      </c>
      <c r="W101" s="25" t="str">
        <f>IF('Indicator Date hidden'!X102="x","x",$W$2-'Indicator Date hidden'!X102)</f>
        <v>x</v>
      </c>
      <c r="X101" s="25">
        <f>IF('Indicator Date hidden'!Y102="x","x",$X$2-'Indicator Date hidden'!Y102)</f>
        <v>2</v>
      </c>
      <c r="Y101" s="25">
        <f>IF('Indicator Date hidden'!Z102="x","x",$Y$2-'Indicator Date hidden'!Z102)</f>
        <v>0</v>
      </c>
      <c r="Z101" s="25">
        <f>IF('Indicator Date hidden'!AA102="x","x",$Z$2-'Indicator Date hidden'!AA102)</f>
        <v>0</v>
      </c>
      <c r="AA101" s="25" t="str">
        <f>IF('Indicator Date hidden'!AB102="x","x",$AA$2-'Indicator Date hidden'!AB102)</f>
        <v>x</v>
      </c>
      <c r="AB101" s="25">
        <f>IF('Indicator Date hidden'!AC102="x","x",$AB$2-'Indicator Date hidden'!AC102)</f>
        <v>0</v>
      </c>
      <c r="AC101" s="25">
        <f>IF('Indicator Date hidden'!AD102="x","x",$AC$2-'Indicator Date hidden'!AD102)</f>
        <v>0</v>
      </c>
      <c r="AD101" s="25" t="str">
        <f>IF('Indicator Date hidden'!AE102="x","x",$AD$2-'Indicator Date hidden'!AE102)</f>
        <v>x</v>
      </c>
      <c r="AE101" s="25">
        <f>IF('Indicator Date hidden'!AF102="x","x",$AE$2-'Indicator Date hidden'!AF102)</f>
        <v>0</v>
      </c>
      <c r="AF101" s="25">
        <f>IF('Indicator Date hidden'!AG102="x","x",$AF$2-'Indicator Date hidden'!AG102)</f>
        <v>1</v>
      </c>
      <c r="AG101" s="25">
        <f>IF('Indicator Date hidden'!AH102="x","x",$AG$2-'Indicator Date hidden'!AH102)</f>
        <v>0</v>
      </c>
      <c r="AH101" s="25">
        <f>IF('Indicator Date hidden'!AI102="x","x",$AH$2-'Indicator Date hidden'!AI102)</f>
        <v>0</v>
      </c>
      <c r="AI101" s="25">
        <f>IF('Indicator Date hidden'!AJ102="x","x",$AI$2-'Indicator Date hidden'!AJ102)</f>
        <v>0</v>
      </c>
      <c r="AJ101" s="25" t="str">
        <f>IF('Indicator Date hidden'!AK102="x","x",$AJ$2-'Indicator Date hidden'!AK102)</f>
        <v>x</v>
      </c>
      <c r="AK101" s="25">
        <f>IF('Indicator Date hidden'!AL102="x","x",$AK$2-'Indicator Date hidden'!AL102)</f>
        <v>1</v>
      </c>
      <c r="AL101" s="25">
        <f>IF('Indicator Date hidden'!AM102="x","x",$AL$2-'Indicator Date hidden'!AM102)</f>
        <v>0</v>
      </c>
      <c r="AM101" s="25">
        <f>IF('Indicator Date hidden'!AN102="x","x",$AM$2-'Indicator Date hidden'!AN102)</f>
        <v>0</v>
      </c>
      <c r="AN101" s="25">
        <f>IF('Indicator Date hidden'!AO102="x","x",$AN$2-'Indicator Date hidden'!AO102)</f>
        <v>0</v>
      </c>
      <c r="AO101" s="25">
        <f>IF('Indicator Date hidden'!AP102="x","x",$AO$2-'Indicator Date hidden'!AP102)</f>
        <v>0</v>
      </c>
      <c r="AP101" s="25">
        <f>IF('Indicator Date hidden'!AQ102="x","x",$AP$2-'Indicator Date hidden'!AQ102)</f>
        <v>0</v>
      </c>
      <c r="AQ101" s="25" t="str">
        <f>IF('Indicator Date hidden'!AR102="x","x",$AQ$2-'Indicator Date hidden'!AR102)</f>
        <v>x</v>
      </c>
      <c r="AR101" s="25">
        <f>IF('Indicator Date hidden'!AS102="x","x",$AR$2-'Indicator Date hidden'!AS102)</f>
        <v>0</v>
      </c>
      <c r="AS101" s="25">
        <f>IF('Indicator Date hidden'!AT102="x","x",$AS$2-'Indicator Date hidden'!AT102)</f>
        <v>0</v>
      </c>
      <c r="AT101" s="25">
        <f>IF('Indicator Date hidden'!AU102="x","x",$AT$2-'Indicator Date hidden'!AU102)</f>
        <v>0</v>
      </c>
      <c r="AU101" s="25">
        <f>IF('Indicator Date hidden'!AV102="x","x",$AU$2-'Indicator Date hidden'!AV102)</f>
        <v>3</v>
      </c>
      <c r="AV101" s="25">
        <f>IF('Indicator Date hidden'!AW102="x","x",$AV$2-'Indicator Date hidden'!AW102)</f>
        <v>0</v>
      </c>
      <c r="AW101" s="25">
        <f>IF('Indicator Date hidden'!AX102="x","x",$AW$2-'Indicator Date hidden'!AX102)</f>
        <v>0</v>
      </c>
      <c r="AX101" s="25">
        <f>IF('Indicator Date hidden'!AY102="x","x",$AX$2-'Indicator Date hidden'!AY102)</f>
        <v>0</v>
      </c>
      <c r="AY101" s="25">
        <f>IF('Indicator Date hidden'!AZ102="x","x",$AY$2-'Indicator Date hidden'!AZ102)</f>
        <v>0</v>
      </c>
      <c r="AZ101" s="25">
        <f>IF('Indicator Date hidden'!BA102="x","x",$AZ$2-'Indicator Date hidden'!BA102)</f>
        <v>0</v>
      </c>
      <c r="BA101">
        <f t="shared" si="15"/>
        <v>7</v>
      </c>
      <c r="BB101" s="26">
        <f t="shared" si="16"/>
        <v>0.15909090909090909</v>
      </c>
      <c r="BC101">
        <f t="shared" si="17"/>
        <v>4</v>
      </c>
      <c r="BD101" s="26">
        <f t="shared" si="18"/>
        <v>0.56178214065037613</v>
      </c>
      <c r="BE101" s="28">
        <f t="shared" si="19"/>
        <v>0</v>
      </c>
    </row>
    <row r="102" spans="1:57" x14ac:dyDescent="0.35">
      <c r="A102" t="s">
        <v>10273</v>
      </c>
      <c r="B102" s="25">
        <f>IF('Indicator Date hidden'!C103="x","x",$B$2-'Indicator Date hidden'!C103)</f>
        <v>0</v>
      </c>
      <c r="C102" s="25">
        <f>IF('Indicator Date hidden'!D103="x","x",$C$2-'Indicator Date hidden'!D103)</f>
        <v>0</v>
      </c>
      <c r="D102" s="25">
        <f>IF('Indicator Date hidden'!E103="x","x",$D$2-'Indicator Date hidden'!E103)</f>
        <v>0</v>
      </c>
      <c r="E102" s="25">
        <f>IF('Indicator Date hidden'!F103="x","x",$E$2-'Indicator Date hidden'!F103)</f>
        <v>0</v>
      </c>
      <c r="F102" s="25">
        <f>IF('Indicator Date hidden'!G103="x","x",$F$2-'Indicator Date hidden'!G103)</f>
        <v>0</v>
      </c>
      <c r="G102" s="25">
        <f>IF('Indicator Date hidden'!H103="x","x",$G$2-'Indicator Date hidden'!H103)</f>
        <v>0</v>
      </c>
      <c r="H102" s="25">
        <f>IF('Indicator Date hidden'!I103="x","x",$H$2-'Indicator Date hidden'!I103)</f>
        <v>0</v>
      </c>
      <c r="I102" s="25">
        <f>IF('Indicator Date hidden'!J103="x","x",$I$2-'Indicator Date hidden'!J103)</f>
        <v>0</v>
      </c>
      <c r="J102" s="25">
        <f>IF('Indicator Date hidden'!K103="x","x",$J$2-'Indicator Date hidden'!K103)</f>
        <v>0</v>
      </c>
      <c r="K102" s="25">
        <f>IF('Indicator Date hidden'!L103="x","x",$K$2-'Indicator Date hidden'!L103)</f>
        <v>0</v>
      </c>
      <c r="L102" s="25">
        <f>IF('Indicator Date hidden'!M103="x","x",$L$2-'Indicator Date hidden'!M103)</f>
        <v>0</v>
      </c>
      <c r="M102" s="25">
        <f>IF('Indicator Date hidden'!N103="x","x",$M$2-'Indicator Date hidden'!N103)</f>
        <v>0</v>
      </c>
      <c r="N102" s="25">
        <f>IF('Indicator Date hidden'!O103="x","x",$N$2-'Indicator Date hidden'!O103)</f>
        <v>0</v>
      </c>
      <c r="O102" s="25">
        <f>IF('Indicator Date hidden'!P103="x","x",$O$2-'Indicator Date hidden'!P103)</f>
        <v>0</v>
      </c>
      <c r="P102" s="25">
        <f>IF('Indicator Date hidden'!Q103="x","x",$P$2-'Indicator Date hidden'!Q103)</f>
        <v>0</v>
      </c>
      <c r="Q102" s="25" t="str">
        <f>IF('Indicator Date hidden'!R103="x","x",$Q$2-'Indicator Date hidden'!R103)</f>
        <v>x</v>
      </c>
      <c r="R102" s="25">
        <f>IF('Indicator Date hidden'!S103="x","x",$R$2-'Indicator Date hidden'!S103)</f>
        <v>0</v>
      </c>
      <c r="S102" s="25">
        <f>IF('Indicator Date hidden'!T103="x","x",$S$2-'Indicator Date hidden'!T103)</f>
        <v>0</v>
      </c>
      <c r="T102" s="25">
        <f>IF('Indicator Date hidden'!U103="x","x",$T$2-'Indicator Date hidden'!U103)</f>
        <v>0</v>
      </c>
      <c r="U102" s="25" t="str">
        <f>IF('Indicator Date hidden'!V103="x","x",$U$2-'Indicator Date hidden'!V103)</f>
        <v>x</v>
      </c>
      <c r="V102" s="25">
        <f>IF('Indicator Date hidden'!W103="x","x",$V$2-'Indicator Date hidden'!W103)</f>
        <v>0</v>
      </c>
      <c r="W102" s="25" t="str">
        <f>IF('Indicator Date hidden'!X103="x","x",$W$2-'Indicator Date hidden'!X103)</f>
        <v>x</v>
      </c>
      <c r="X102" s="25">
        <f>IF('Indicator Date hidden'!Y103="x","x",$X$2-'Indicator Date hidden'!Y103)</f>
        <v>1</v>
      </c>
      <c r="Y102" s="25">
        <f>IF('Indicator Date hidden'!Z103="x","x",$Y$2-'Indicator Date hidden'!Z103)</f>
        <v>0</v>
      </c>
      <c r="Z102" s="25">
        <f>IF('Indicator Date hidden'!AA103="x","x",$Z$2-'Indicator Date hidden'!AA103)</f>
        <v>0</v>
      </c>
      <c r="AA102" s="25" t="str">
        <f>IF('Indicator Date hidden'!AB103="x","x",$AA$2-'Indicator Date hidden'!AB103)</f>
        <v>x</v>
      </c>
      <c r="AB102" s="25">
        <f>IF('Indicator Date hidden'!AC103="x","x",$AB$2-'Indicator Date hidden'!AC103)</f>
        <v>0</v>
      </c>
      <c r="AC102" s="25">
        <f>IF('Indicator Date hidden'!AD103="x","x",$AC$2-'Indicator Date hidden'!AD103)</f>
        <v>0</v>
      </c>
      <c r="AD102" s="25" t="str">
        <f>IF('Indicator Date hidden'!AE103="x","x",$AD$2-'Indicator Date hidden'!AE103)</f>
        <v>x</v>
      </c>
      <c r="AE102" s="25">
        <f>IF('Indicator Date hidden'!AF103="x","x",$AE$2-'Indicator Date hidden'!AF103)</f>
        <v>0</v>
      </c>
      <c r="AF102" s="25">
        <f>IF('Indicator Date hidden'!AG103="x","x",$AF$2-'Indicator Date hidden'!AG103)</f>
        <v>1</v>
      </c>
      <c r="AG102" s="25">
        <f>IF('Indicator Date hidden'!AH103="x","x",$AG$2-'Indicator Date hidden'!AH103)</f>
        <v>0</v>
      </c>
      <c r="AH102" s="25">
        <f>IF('Indicator Date hidden'!AI103="x","x",$AH$2-'Indicator Date hidden'!AI103)</f>
        <v>0</v>
      </c>
      <c r="AI102" s="25">
        <f>IF('Indicator Date hidden'!AJ103="x","x",$AI$2-'Indicator Date hidden'!AJ103)</f>
        <v>0</v>
      </c>
      <c r="AJ102" s="25" t="str">
        <f>IF('Indicator Date hidden'!AK103="x","x",$AJ$2-'Indicator Date hidden'!AK103)</f>
        <v>x</v>
      </c>
      <c r="AK102" s="25">
        <f>IF('Indicator Date hidden'!AL103="x","x",$AK$2-'Indicator Date hidden'!AL103)</f>
        <v>1</v>
      </c>
      <c r="AL102" s="25">
        <f>IF('Indicator Date hidden'!AM103="x","x",$AL$2-'Indicator Date hidden'!AM103)</f>
        <v>0</v>
      </c>
      <c r="AM102" s="25">
        <f>IF('Indicator Date hidden'!AN103="x","x",$AM$2-'Indicator Date hidden'!AN103)</f>
        <v>0</v>
      </c>
      <c r="AN102" s="25">
        <f>IF('Indicator Date hidden'!AO103="x","x",$AN$2-'Indicator Date hidden'!AO103)</f>
        <v>0</v>
      </c>
      <c r="AO102" s="25">
        <f>IF('Indicator Date hidden'!AP103="x","x",$AO$2-'Indicator Date hidden'!AP103)</f>
        <v>0</v>
      </c>
      <c r="AP102" s="25">
        <f>IF('Indicator Date hidden'!AQ103="x","x",$AP$2-'Indicator Date hidden'!AQ103)</f>
        <v>0</v>
      </c>
      <c r="AQ102" s="25" t="str">
        <f>IF('Indicator Date hidden'!AR103="x","x",$AQ$2-'Indicator Date hidden'!AR103)</f>
        <v>x</v>
      </c>
      <c r="AR102" s="25">
        <f>IF('Indicator Date hidden'!AS103="x","x",$AR$2-'Indicator Date hidden'!AS103)</f>
        <v>0</v>
      </c>
      <c r="AS102" s="25">
        <f>IF('Indicator Date hidden'!AT103="x","x",$AS$2-'Indicator Date hidden'!AT103)</f>
        <v>0</v>
      </c>
      <c r="AT102" s="25">
        <f>IF('Indicator Date hidden'!AU103="x","x",$AT$2-'Indicator Date hidden'!AU103)</f>
        <v>0</v>
      </c>
      <c r="AU102" s="25" t="str">
        <f>IF('Indicator Date hidden'!AV103="x","x",$AU$2-'Indicator Date hidden'!AV103)</f>
        <v>x</v>
      </c>
      <c r="AV102" s="25">
        <f>IF('Indicator Date hidden'!AW103="x","x",$AV$2-'Indicator Date hidden'!AW103)</f>
        <v>0</v>
      </c>
      <c r="AW102" s="25">
        <f>IF('Indicator Date hidden'!AX103="x","x",$AW$2-'Indicator Date hidden'!AX103)</f>
        <v>0</v>
      </c>
      <c r="AX102" s="25">
        <f>IF('Indicator Date hidden'!AY103="x","x",$AX$2-'Indicator Date hidden'!AY103)</f>
        <v>0</v>
      </c>
      <c r="AY102" s="25">
        <f>IF('Indicator Date hidden'!AZ103="x","x",$AY$2-'Indicator Date hidden'!AZ103)</f>
        <v>0</v>
      </c>
      <c r="AZ102" s="25">
        <f>IF('Indicator Date hidden'!BA103="x","x",$AZ$2-'Indicator Date hidden'!BA103)</f>
        <v>0</v>
      </c>
      <c r="BA102">
        <f t="shared" si="15"/>
        <v>3</v>
      </c>
      <c r="BB102" s="26">
        <f t="shared" si="16"/>
        <v>6.9767441860465115E-2</v>
      </c>
      <c r="BC102">
        <f t="shared" si="17"/>
        <v>3</v>
      </c>
      <c r="BD102" s="26">
        <f t="shared" si="18"/>
        <v>0.25475467790937961</v>
      </c>
      <c r="BE102" s="28">
        <f t="shared" si="19"/>
        <v>0</v>
      </c>
    </row>
    <row r="103" spans="1:57" x14ac:dyDescent="0.35">
      <c r="A103" t="s">
        <v>10281</v>
      </c>
      <c r="B103" s="25">
        <f>IF('Indicator Date hidden'!C104="x","x",$B$2-'Indicator Date hidden'!C104)</f>
        <v>0</v>
      </c>
      <c r="C103" s="25">
        <f>IF('Indicator Date hidden'!D104="x","x",$C$2-'Indicator Date hidden'!D104)</f>
        <v>0</v>
      </c>
      <c r="D103" s="25">
        <f>IF('Indicator Date hidden'!E104="x","x",$D$2-'Indicator Date hidden'!E104)</f>
        <v>0</v>
      </c>
      <c r="E103" s="25">
        <f>IF('Indicator Date hidden'!F104="x","x",$E$2-'Indicator Date hidden'!F104)</f>
        <v>0</v>
      </c>
      <c r="F103" s="25">
        <f>IF('Indicator Date hidden'!G104="x","x",$F$2-'Indicator Date hidden'!G104)</f>
        <v>0</v>
      </c>
      <c r="G103" s="25">
        <f>IF('Indicator Date hidden'!H104="x","x",$G$2-'Indicator Date hidden'!H104)</f>
        <v>0</v>
      </c>
      <c r="H103" s="25">
        <f>IF('Indicator Date hidden'!I104="x","x",$H$2-'Indicator Date hidden'!I104)</f>
        <v>0</v>
      </c>
      <c r="I103" s="25">
        <f>IF('Indicator Date hidden'!J104="x","x",$I$2-'Indicator Date hidden'!J104)</f>
        <v>0</v>
      </c>
      <c r="J103" s="25">
        <f>IF('Indicator Date hidden'!K104="x","x",$J$2-'Indicator Date hidden'!K104)</f>
        <v>0</v>
      </c>
      <c r="K103" s="25">
        <f>IF('Indicator Date hidden'!L104="x","x",$K$2-'Indicator Date hidden'!L104)</f>
        <v>0</v>
      </c>
      <c r="L103" s="25">
        <f>IF('Indicator Date hidden'!M104="x","x",$L$2-'Indicator Date hidden'!M104)</f>
        <v>0</v>
      </c>
      <c r="M103" s="25">
        <f>IF('Indicator Date hidden'!N104="x","x",$M$2-'Indicator Date hidden'!N104)</f>
        <v>0</v>
      </c>
      <c r="N103" s="25">
        <f>IF('Indicator Date hidden'!O104="x","x",$N$2-'Indicator Date hidden'!O104)</f>
        <v>0</v>
      </c>
      <c r="O103" s="25">
        <f>IF('Indicator Date hidden'!P104="x","x",$O$2-'Indicator Date hidden'!P104)</f>
        <v>0</v>
      </c>
      <c r="P103" s="25">
        <f>IF('Indicator Date hidden'!Q104="x","x",$P$2-'Indicator Date hidden'!Q104)</f>
        <v>0</v>
      </c>
      <c r="Q103" s="25">
        <f>IF('Indicator Date hidden'!R104="x","x",$Q$2-'Indicator Date hidden'!R104)</f>
        <v>5</v>
      </c>
      <c r="R103" s="25">
        <f>IF('Indicator Date hidden'!S104="x","x",$R$2-'Indicator Date hidden'!S104)</f>
        <v>0</v>
      </c>
      <c r="S103" s="25">
        <f>IF('Indicator Date hidden'!T104="x","x",$S$2-'Indicator Date hidden'!T104)</f>
        <v>0</v>
      </c>
      <c r="T103" s="25">
        <f>IF('Indicator Date hidden'!U104="x","x",$T$2-'Indicator Date hidden'!U104)</f>
        <v>0</v>
      </c>
      <c r="U103" s="25">
        <f>IF('Indicator Date hidden'!V104="x","x",$U$2-'Indicator Date hidden'!V104)</f>
        <v>0</v>
      </c>
      <c r="V103" s="25">
        <f>IF('Indicator Date hidden'!W104="x","x",$V$2-'Indicator Date hidden'!W104)</f>
        <v>0</v>
      </c>
      <c r="W103" s="25">
        <f>IF('Indicator Date hidden'!X104="x","x",$W$2-'Indicator Date hidden'!X104)</f>
        <v>10</v>
      </c>
      <c r="X103" s="25">
        <f>IF('Indicator Date hidden'!Y104="x","x",$X$2-'Indicator Date hidden'!Y104)</f>
        <v>4</v>
      </c>
      <c r="Y103" s="25">
        <f>IF('Indicator Date hidden'!Z104="x","x",$Y$2-'Indicator Date hidden'!Z104)</f>
        <v>0</v>
      </c>
      <c r="Z103" s="25">
        <f>IF('Indicator Date hidden'!AA104="x","x",$Z$2-'Indicator Date hidden'!AA104)</f>
        <v>0</v>
      </c>
      <c r="AA103" s="25">
        <f>IF('Indicator Date hidden'!AB104="x","x",$AA$2-'Indicator Date hidden'!AB104)</f>
        <v>0</v>
      </c>
      <c r="AB103" s="25">
        <f>IF('Indicator Date hidden'!AC104="x","x",$AB$2-'Indicator Date hidden'!AC104)</f>
        <v>0</v>
      </c>
      <c r="AC103" s="25">
        <f>IF('Indicator Date hidden'!AD104="x","x",$AC$2-'Indicator Date hidden'!AD104)</f>
        <v>0</v>
      </c>
      <c r="AD103" s="25">
        <f>IF('Indicator Date hidden'!AE104="x","x",$AD$2-'Indicator Date hidden'!AE104)</f>
        <v>0</v>
      </c>
      <c r="AE103" s="25" t="str">
        <f>IF('Indicator Date hidden'!AF104="x","x",$AE$2-'Indicator Date hidden'!AF104)</f>
        <v>x</v>
      </c>
      <c r="AF103" s="25">
        <f>IF('Indicator Date hidden'!AG104="x","x",$AF$2-'Indicator Date hidden'!AG104)</f>
        <v>3</v>
      </c>
      <c r="AG103" s="25">
        <f>IF('Indicator Date hidden'!AH104="x","x",$AG$2-'Indicator Date hidden'!AH104)</f>
        <v>0</v>
      </c>
      <c r="AH103" s="25">
        <f>IF('Indicator Date hidden'!AI104="x","x",$AH$2-'Indicator Date hidden'!AI104)</f>
        <v>0</v>
      </c>
      <c r="AI103" s="25">
        <f>IF('Indicator Date hidden'!AJ104="x","x",$AI$2-'Indicator Date hidden'!AJ104)</f>
        <v>0</v>
      </c>
      <c r="AJ103" s="25" t="str">
        <f>IF('Indicator Date hidden'!AK104="x","x",$AJ$2-'Indicator Date hidden'!AK104)</f>
        <v>x</v>
      </c>
      <c r="AK103" s="25">
        <f>IF('Indicator Date hidden'!AL104="x","x",$AK$2-'Indicator Date hidden'!AL104)</f>
        <v>1</v>
      </c>
      <c r="AL103" s="25">
        <f>IF('Indicator Date hidden'!AM104="x","x",$AL$2-'Indicator Date hidden'!AM104)</f>
        <v>0</v>
      </c>
      <c r="AM103" s="25">
        <f>IF('Indicator Date hidden'!AN104="x","x",$AM$2-'Indicator Date hidden'!AN104)</f>
        <v>0</v>
      </c>
      <c r="AN103" s="25">
        <f>IF('Indicator Date hidden'!AO104="x","x",$AN$2-'Indicator Date hidden'!AO104)</f>
        <v>0</v>
      </c>
      <c r="AO103" s="25">
        <f>IF('Indicator Date hidden'!AP104="x","x",$AO$2-'Indicator Date hidden'!AP104)</f>
        <v>0</v>
      </c>
      <c r="AP103" s="25">
        <f>IF('Indicator Date hidden'!AQ104="x","x",$AP$2-'Indicator Date hidden'!AQ104)</f>
        <v>0</v>
      </c>
      <c r="AQ103" s="25">
        <f>IF('Indicator Date hidden'!AR104="x","x",$AQ$2-'Indicator Date hidden'!AR104)</f>
        <v>0</v>
      </c>
      <c r="AR103" s="25">
        <f>IF('Indicator Date hidden'!AS104="x","x",$AR$2-'Indicator Date hidden'!AS104)</f>
        <v>0</v>
      </c>
      <c r="AS103" s="25">
        <f>IF('Indicator Date hidden'!AT104="x","x",$AS$2-'Indicator Date hidden'!AT104)</f>
        <v>0</v>
      </c>
      <c r="AT103" s="25">
        <f>IF('Indicator Date hidden'!AU104="x","x",$AT$2-'Indicator Date hidden'!AU104)</f>
        <v>0</v>
      </c>
      <c r="AU103" s="25">
        <f>IF('Indicator Date hidden'!AV104="x","x",$AU$2-'Indicator Date hidden'!AV104)</f>
        <v>5</v>
      </c>
      <c r="AV103" s="25">
        <f>IF('Indicator Date hidden'!AW104="x","x",$AV$2-'Indicator Date hidden'!AW104)</f>
        <v>0</v>
      </c>
      <c r="AW103" s="25">
        <f>IF('Indicator Date hidden'!AX104="x","x",$AW$2-'Indicator Date hidden'!AX104)</f>
        <v>0</v>
      </c>
      <c r="AX103" s="25">
        <f>IF('Indicator Date hidden'!AY104="x","x",$AX$2-'Indicator Date hidden'!AY104)</f>
        <v>0</v>
      </c>
      <c r="AY103" s="25">
        <f>IF('Indicator Date hidden'!AZ104="x","x",$AY$2-'Indicator Date hidden'!AZ104)</f>
        <v>0</v>
      </c>
      <c r="AZ103" s="25">
        <f>IF('Indicator Date hidden'!BA104="x","x",$AZ$2-'Indicator Date hidden'!BA104)</f>
        <v>0</v>
      </c>
      <c r="BA103">
        <f t="shared" si="15"/>
        <v>28</v>
      </c>
      <c r="BB103" s="26">
        <f t="shared" si="16"/>
        <v>0.5714285714285714</v>
      </c>
      <c r="BC103">
        <f t="shared" si="17"/>
        <v>6</v>
      </c>
      <c r="BD103" s="26">
        <f t="shared" si="18"/>
        <v>1.8070158058105026</v>
      </c>
      <c r="BE103" s="28">
        <f t="shared" si="19"/>
        <v>0</v>
      </c>
    </row>
    <row r="104" spans="1:57" x14ac:dyDescent="0.35">
      <c r="A104" t="s">
        <v>10303</v>
      </c>
      <c r="B104" s="25">
        <f>IF('Indicator Date hidden'!C105="x","x",$B$2-'Indicator Date hidden'!C105)</f>
        <v>0</v>
      </c>
      <c r="C104" s="25">
        <f>IF('Indicator Date hidden'!D105="x","x",$C$2-'Indicator Date hidden'!D105)</f>
        <v>0</v>
      </c>
      <c r="D104" s="25">
        <f>IF('Indicator Date hidden'!E105="x","x",$D$2-'Indicator Date hidden'!E105)</f>
        <v>0</v>
      </c>
      <c r="E104" s="25">
        <f>IF('Indicator Date hidden'!F105="x","x",$E$2-'Indicator Date hidden'!F105)</f>
        <v>0</v>
      </c>
      <c r="F104" s="25">
        <f>IF('Indicator Date hidden'!G105="x","x",$F$2-'Indicator Date hidden'!G105)</f>
        <v>0</v>
      </c>
      <c r="G104" s="25">
        <f>IF('Indicator Date hidden'!H105="x","x",$G$2-'Indicator Date hidden'!H105)</f>
        <v>0</v>
      </c>
      <c r="H104" s="25">
        <f>IF('Indicator Date hidden'!I105="x","x",$H$2-'Indicator Date hidden'!I105)</f>
        <v>0</v>
      </c>
      <c r="I104" s="25">
        <f>IF('Indicator Date hidden'!J105="x","x",$I$2-'Indicator Date hidden'!J105)</f>
        <v>0</v>
      </c>
      <c r="J104" s="25">
        <f>IF('Indicator Date hidden'!K105="x","x",$J$2-'Indicator Date hidden'!K105)</f>
        <v>0</v>
      </c>
      <c r="K104" s="25">
        <f>IF('Indicator Date hidden'!L105="x","x",$K$2-'Indicator Date hidden'!L105)</f>
        <v>0</v>
      </c>
      <c r="L104" s="25">
        <f>IF('Indicator Date hidden'!M105="x","x",$L$2-'Indicator Date hidden'!M105)</f>
        <v>0</v>
      </c>
      <c r="M104" s="25">
        <f>IF('Indicator Date hidden'!N105="x","x",$M$2-'Indicator Date hidden'!N105)</f>
        <v>0</v>
      </c>
      <c r="N104" s="25">
        <f>IF('Indicator Date hidden'!O105="x","x",$N$2-'Indicator Date hidden'!O105)</f>
        <v>0</v>
      </c>
      <c r="O104" s="25">
        <f>IF('Indicator Date hidden'!P105="x","x",$O$2-'Indicator Date hidden'!P105)</f>
        <v>0</v>
      </c>
      <c r="P104" s="25">
        <f>IF('Indicator Date hidden'!Q105="x","x",$P$2-'Indicator Date hidden'!Q105)</f>
        <v>0</v>
      </c>
      <c r="Q104" s="25">
        <f>IF('Indicator Date hidden'!R105="x","x",$Q$2-'Indicator Date hidden'!R105)</f>
        <v>4</v>
      </c>
      <c r="R104" s="25">
        <f>IF('Indicator Date hidden'!S105="x","x",$R$2-'Indicator Date hidden'!S105)</f>
        <v>0</v>
      </c>
      <c r="S104" s="25">
        <f>IF('Indicator Date hidden'!T105="x","x",$S$2-'Indicator Date hidden'!T105)</f>
        <v>0</v>
      </c>
      <c r="T104" s="25">
        <f>IF('Indicator Date hidden'!U105="x","x",$T$2-'Indicator Date hidden'!U105)</f>
        <v>0</v>
      </c>
      <c r="U104" s="25">
        <f>IF('Indicator Date hidden'!V105="x","x",$U$2-'Indicator Date hidden'!V105)</f>
        <v>0</v>
      </c>
      <c r="V104" s="25">
        <f>IF('Indicator Date hidden'!W105="x","x",$V$2-'Indicator Date hidden'!W105)</f>
        <v>0</v>
      </c>
      <c r="W104" s="25">
        <f>IF('Indicator Date hidden'!X105="x","x",$W$2-'Indicator Date hidden'!X105)</f>
        <v>0</v>
      </c>
      <c r="X104" s="25">
        <f>IF('Indicator Date hidden'!Y105="x","x",$X$2-'Indicator Date hidden'!Y105)</f>
        <v>4</v>
      </c>
      <c r="Y104" s="25">
        <f>IF('Indicator Date hidden'!Z105="x","x",$Y$2-'Indicator Date hidden'!Z105)</f>
        <v>0</v>
      </c>
      <c r="Z104" s="25">
        <f>IF('Indicator Date hidden'!AA105="x","x",$Z$2-'Indicator Date hidden'!AA105)</f>
        <v>0</v>
      </c>
      <c r="AA104" s="25">
        <f>IF('Indicator Date hidden'!AB105="x","x",$AA$2-'Indicator Date hidden'!AB105)</f>
        <v>0</v>
      </c>
      <c r="AB104" s="25">
        <f>IF('Indicator Date hidden'!AC105="x","x",$AB$2-'Indicator Date hidden'!AC105)</f>
        <v>0</v>
      </c>
      <c r="AC104" s="25">
        <f>IF('Indicator Date hidden'!AD105="x","x",$AC$2-'Indicator Date hidden'!AD105)</f>
        <v>0</v>
      </c>
      <c r="AD104" s="25">
        <f>IF('Indicator Date hidden'!AE105="x","x",$AD$2-'Indicator Date hidden'!AE105)</f>
        <v>0</v>
      </c>
      <c r="AE104" s="25">
        <f>IF('Indicator Date hidden'!AF105="x","x",$AE$2-'Indicator Date hidden'!AF105)</f>
        <v>0</v>
      </c>
      <c r="AF104" s="25">
        <f>IF('Indicator Date hidden'!AG105="x","x",$AF$2-'Indicator Date hidden'!AG105)</f>
        <v>3</v>
      </c>
      <c r="AG104" s="25">
        <f>IF('Indicator Date hidden'!AH105="x","x",$AG$2-'Indicator Date hidden'!AH105)</f>
        <v>0</v>
      </c>
      <c r="AH104" s="25">
        <f>IF('Indicator Date hidden'!AI105="x","x",$AH$2-'Indicator Date hidden'!AI105)</f>
        <v>0</v>
      </c>
      <c r="AI104" s="25">
        <f>IF('Indicator Date hidden'!AJ105="x","x",$AI$2-'Indicator Date hidden'!AJ105)</f>
        <v>0</v>
      </c>
      <c r="AJ104" s="25" t="str">
        <f>IF('Indicator Date hidden'!AK105="x","x",$AJ$2-'Indicator Date hidden'!AK105)</f>
        <v>x</v>
      </c>
      <c r="AK104" s="25">
        <f>IF('Indicator Date hidden'!AL105="x","x",$AK$2-'Indicator Date hidden'!AL105)</f>
        <v>1</v>
      </c>
      <c r="AL104" s="25">
        <f>IF('Indicator Date hidden'!AM105="x","x",$AL$2-'Indicator Date hidden'!AM105)</f>
        <v>0</v>
      </c>
      <c r="AM104" s="25">
        <f>IF('Indicator Date hidden'!AN105="x","x",$AM$2-'Indicator Date hidden'!AN105)</f>
        <v>0</v>
      </c>
      <c r="AN104" s="25">
        <f>IF('Indicator Date hidden'!AO105="x","x",$AN$2-'Indicator Date hidden'!AO105)</f>
        <v>0</v>
      </c>
      <c r="AO104" s="25">
        <f>IF('Indicator Date hidden'!AP105="x","x",$AO$2-'Indicator Date hidden'!AP105)</f>
        <v>1</v>
      </c>
      <c r="AP104" s="25">
        <f>IF('Indicator Date hidden'!AQ105="x","x",$AP$2-'Indicator Date hidden'!AQ105)</f>
        <v>1</v>
      </c>
      <c r="AQ104" s="25">
        <f>IF('Indicator Date hidden'!AR105="x","x",$AQ$2-'Indicator Date hidden'!AR105)</f>
        <v>0</v>
      </c>
      <c r="AR104" s="25">
        <f>IF('Indicator Date hidden'!AS105="x","x",$AR$2-'Indicator Date hidden'!AS105)</f>
        <v>0</v>
      </c>
      <c r="AS104" s="25">
        <f>IF('Indicator Date hidden'!AT105="x","x",$AS$2-'Indicator Date hidden'!AT105)</f>
        <v>0</v>
      </c>
      <c r="AT104" s="25">
        <f>IF('Indicator Date hidden'!AU105="x","x",$AT$2-'Indicator Date hidden'!AU105)</f>
        <v>0</v>
      </c>
      <c r="AU104" s="25">
        <f>IF('Indicator Date hidden'!AV105="x","x",$AU$2-'Indicator Date hidden'!AV105)</f>
        <v>4</v>
      </c>
      <c r="AV104" s="25">
        <f>IF('Indicator Date hidden'!AW105="x","x",$AV$2-'Indicator Date hidden'!AW105)</f>
        <v>0</v>
      </c>
      <c r="AW104" s="25">
        <f>IF('Indicator Date hidden'!AX105="x","x",$AW$2-'Indicator Date hidden'!AX105)</f>
        <v>0</v>
      </c>
      <c r="AX104" s="25">
        <f>IF('Indicator Date hidden'!AY105="x","x",$AX$2-'Indicator Date hidden'!AY105)</f>
        <v>0</v>
      </c>
      <c r="AY104" s="25">
        <f>IF('Indicator Date hidden'!AZ105="x","x",$AY$2-'Indicator Date hidden'!AZ105)</f>
        <v>0</v>
      </c>
      <c r="AZ104" s="25">
        <f>IF('Indicator Date hidden'!BA105="x","x",$AZ$2-'Indicator Date hidden'!BA105)</f>
        <v>0</v>
      </c>
      <c r="BA104">
        <f t="shared" si="15"/>
        <v>18</v>
      </c>
      <c r="BB104" s="26">
        <f t="shared" si="16"/>
        <v>0.36</v>
      </c>
      <c r="BC104">
        <f t="shared" si="17"/>
        <v>7</v>
      </c>
      <c r="BD104" s="26">
        <f t="shared" si="18"/>
        <v>1.034601372510205</v>
      </c>
      <c r="BE104" s="28">
        <f t="shared" si="19"/>
        <v>0</v>
      </c>
    </row>
    <row r="105" spans="1:57" x14ac:dyDescent="0.35">
      <c r="A105" t="s">
        <v>10304</v>
      </c>
      <c r="B105" s="25">
        <f>IF('Indicator Date hidden'!C106="x","x",$B$2-'Indicator Date hidden'!C106)</f>
        <v>0</v>
      </c>
      <c r="C105" s="25">
        <f>IF('Indicator Date hidden'!D106="x","x",$C$2-'Indicator Date hidden'!D106)</f>
        <v>0</v>
      </c>
      <c r="D105" s="25">
        <f>IF('Indicator Date hidden'!E106="x","x",$D$2-'Indicator Date hidden'!E106)</f>
        <v>0</v>
      </c>
      <c r="E105" s="25">
        <f>IF('Indicator Date hidden'!F106="x","x",$E$2-'Indicator Date hidden'!F106)</f>
        <v>0</v>
      </c>
      <c r="F105" s="25">
        <f>IF('Indicator Date hidden'!G106="x","x",$F$2-'Indicator Date hidden'!G106)</f>
        <v>0</v>
      </c>
      <c r="G105" s="25">
        <f>IF('Indicator Date hidden'!H106="x","x",$G$2-'Indicator Date hidden'!H106)</f>
        <v>0</v>
      </c>
      <c r="H105" s="25">
        <f>IF('Indicator Date hidden'!I106="x","x",$H$2-'Indicator Date hidden'!I106)</f>
        <v>0</v>
      </c>
      <c r="I105" s="25">
        <f>IF('Indicator Date hidden'!J106="x","x",$I$2-'Indicator Date hidden'!J106)</f>
        <v>0</v>
      </c>
      <c r="J105" s="25">
        <f>IF('Indicator Date hidden'!K106="x","x",$J$2-'Indicator Date hidden'!K106)</f>
        <v>0</v>
      </c>
      <c r="K105" s="25">
        <f>IF('Indicator Date hidden'!L106="x","x",$K$2-'Indicator Date hidden'!L106)</f>
        <v>0</v>
      </c>
      <c r="L105" s="25">
        <f>IF('Indicator Date hidden'!M106="x","x",$L$2-'Indicator Date hidden'!M106)</f>
        <v>0</v>
      </c>
      <c r="M105" s="25">
        <f>IF('Indicator Date hidden'!N106="x","x",$M$2-'Indicator Date hidden'!N106)</f>
        <v>0</v>
      </c>
      <c r="N105" s="25">
        <f>IF('Indicator Date hidden'!O106="x","x",$N$2-'Indicator Date hidden'!O106)</f>
        <v>0</v>
      </c>
      <c r="O105" s="25">
        <f>IF('Indicator Date hidden'!P106="x","x",$O$2-'Indicator Date hidden'!P106)</f>
        <v>0</v>
      </c>
      <c r="P105" s="25">
        <f>IF('Indicator Date hidden'!Q106="x","x",$P$2-'Indicator Date hidden'!Q106)</f>
        <v>0</v>
      </c>
      <c r="Q105" s="25" t="str">
        <f>IF('Indicator Date hidden'!R106="x","x",$Q$2-'Indicator Date hidden'!R106)</f>
        <v>x</v>
      </c>
      <c r="R105" s="25">
        <f>IF('Indicator Date hidden'!S106="x","x",$R$2-'Indicator Date hidden'!S106)</f>
        <v>0</v>
      </c>
      <c r="S105" s="25">
        <f>IF('Indicator Date hidden'!T106="x","x",$S$2-'Indicator Date hidden'!T106)</f>
        <v>0</v>
      </c>
      <c r="T105" s="25">
        <f>IF('Indicator Date hidden'!U106="x","x",$T$2-'Indicator Date hidden'!U106)</f>
        <v>0</v>
      </c>
      <c r="U105" s="25" t="str">
        <f>IF('Indicator Date hidden'!V106="x","x",$U$2-'Indicator Date hidden'!V106)</f>
        <v>x</v>
      </c>
      <c r="V105" s="25">
        <f>IF('Indicator Date hidden'!W106="x","x",$V$2-'Indicator Date hidden'!W106)</f>
        <v>0</v>
      </c>
      <c r="W105" s="25">
        <f>IF('Indicator Date hidden'!X106="x","x",$W$2-'Indicator Date hidden'!X106)</f>
        <v>8</v>
      </c>
      <c r="X105" s="25">
        <f>IF('Indicator Date hidden'!Y106="x","x",$X$2-'Indicator Date hidden'!Y106)</f>
        <v>4</v>
      </c>
      <c r="Y105" s="25">
        <f>IF('Indicator Date hidden'!Z106="x","x",$Y$2-'Indicator Date hidden'!Z106)</f>
        <v>0</v>
      </c>
      <c r="Z105" s="25">
        <f>IF('Indicator Date hidden'!AA106="x","x",$Z$2-'Indicator Date hidden'!AA106)</f>
        <v>0</v>
      </c>
      <c r="AA105" s="25">
        <f>IF('Indicator Date hidden'!AB106="x","x",$AA$2-'Indicator Date hidden'!AB106)</f>
        <v>0</v>
      </c>
      <c r="AB105" s="25">
        <f>IF('Indicator Date hidden'!AC106="x","x",$AB$2-'Indicator Date hidden'!AC106)</f>
        <v>0</v>
      </c>
      <c r="AC105" s="25">
        <f>IF('Indicator Date hidden'!AD106="x","x",$AC$2-'Indicator Date hidden'!AD106)</f>
        <v>0</v>
      </c>
      <c r="AD105" s="25">
        <f>IF('Indicator Date hidden'!AE106="x","x",$AD$2-'Indicator Date hidden'!AE106)</f>
        <v>0</v>
      </c>
      <c r="AE105" s="25">
        <f>IF('Indicator Date hidden'!AF106="x","x",$AE$2-'Indicator Date hidden'!AF106)</f>
        <v>0</v>
      </c>
      <c r="AF105" s="25">
        <f>IF('Indicator Date hidden'!AG106="x","x",$AF$2-'Indicator Date hidden'!AG106)</f>
        <v>4</v>
      </c>
      <c r="AG105" s="25">
        <f>IF('Indicator Date hidden'!AH106="x","x",$AG$2-'Indicator Date hidden'!AH106)</f>
        <v>0</v>
      </c>
      <c r="AH105" s="25">
        <f>IF('Indicator Date hidden'!AI106="x","x",$AH$2-'Indicator Date hidden'!AI106)</f>
        <v>0</v>
      </c>
      <c r="AI105" s="25">
        <f>IF('Indicator Date hidden'!AJ106="x","x",$AI$2-'Indicator Date hidden'!AJ106)</f>
        <v>0</v>
      </c>
      <c r="AJ105" s="25" t="str">
        <f>IF('Indicator Date hidden'!AK106="x","x",$AJ$2-'Indicator Date hidden'!AK106)</f>
        <v>x</v>
      </c>
      <c r="AK105" s="25">
        <f>IF('Indicator Date hidden'!AL106="x","x",$AK$2-'Indicator Date hidden'!AL106)</f>
        <v>1</v>
      </c>
      <c r="AL105" s="25">
        <f>IF('Indicator Date hidden'!AM106="x","x",$AL$2-'Indicator Date hidden'!AM106)</f>
        <v>0</v>
      </c>
      <c r="AM105" s="25">
        <f>IF('Indicator Date hidden'!AN106="x","x",$AM$2-'Indicator Date hidden'!AN106)</f>
        <v>0</v>
      </c>
      <c r="AN105" s="25">
        <f>IF('Indicator Date hidden'!AO106="x","x",$AN$2-'Indicator Date hidden'!AO106)</f>
        <v>0</v>
      </c>
      <c r="AO105" s="25">
        <f>IF('Indicator Date hidden'!AP106="x","x",$AO$2-'Indicator Date hidden'!AP106)</f>
        <v>0</v>
      </c>
      <c r="AP105" s="25">
        <f>IF('Indicator Date hidden'!AQ106="x","x",$AP$2-'Indicator Date hidden'!AQ106)</f>
        <v>0</v>
      </c>
      <c r="AQ105" s="25">
        <f>IF('Indicator Date hidden'!AR106="x","x",$AQ$2-'Indicator Date hidden'!AR106)</f>
        <v>4</v>
      </c>
      <c r="AR105" s="25">
        <f>IF('Indicator Date hidden'!AS106="x","x",$AR$2-'Indicator Date hidden'!AS106)</f>
        <v>0</v>
      </c>
      <c r="AS105" s="25">
        <f>IF('Indicator Date hidden'!AT106="x","x",$AS$2-'Indicator Date hidden'!AT106)</f>
        <v>0</v>
      </c>
      <c r="AT105" s="25">
        <f>IF('Indicator Date hidden'!AU106="x","x",$AT$2-'Indicator Date hidden'!AU106)</f>
        <v>0</v>
      </c>
      <c r="AU105" s="25">
        <f>IF('Indicator Date hidden'!AV106="x","x",$AU$2-'Indicator Date hidden'!AV106)</f>
        <v>4</v>
      </c>
      <c r="AV105" s="25">
        <f>IF('Indicator Date hidden'!AW106="x","x",$AV$2-'Indicator Date hidden'!AW106)</f>
        <v>0</v>
      </c>
      <c r="AW105" s="25">
        <f>IF('Indicator Date hidden'!AX106="x","x",$AW$2-'Indicator Date hidden'!AX106)</f>
        <v>0</v>
      </c>
      <c r="AX105" s="25">
        <f>IF('Indicator Date hidden'!AY106="x","x",$AX$2-'Indicator Date hidden'!AY106)</f>
        <v>0</v>
      </c>
      <c r="AY105" s="25">
        <f>IF('Indicator Date hidden'!AZ106="x","x",$AY$2-'Indicator Date hidden'!AZ106)</f>
        <v>0</v>
      </c>
      <c r="AZ105" s="25">
        <f>IF('Indicator Date hidden'!BA106="x","x",$AZ$2-'Indicator Date hidden'!BA106)</f>
        <v>0</v>
      </c>
      <c r="BA105">
        <f t="shared" si="15"/>
        <v>25</v>
      </c>
      <c r="BB105" s="26">
        <f t="shared" si="16"/>
        <v>0.52083333333333337</v>
      </c>
      <c r="BC105">
        <f t="shared" si="17"/>
        <v>6</v>
      </c>
      <c r="BD105" s="26">
        <f t="shared" si="18"/>
        <v>1.5544235712600631</v>
      </c>
      <c r="BE105" s="28">
        <f t="shared" si="19"/>
        <v>0</v>
      </c>
    </row>
    <row r="106" spans="1:57" x14ac:dyDescent="0.35">
      <c r="A106" t="s">
        <v>10283</v>
      </c>
      <c r="B106" s="25">
        <f>IF('Indicator Date hidden'!C107="x","x",$B$2-'Indicator Date hidden'!C107)</f>
        <v>0</v>
      </c>
      <c r="C106" s="25">
        <f>IF('Indicator Date hidden'!D107="x","x",$C$2-'Indicator Date hidden'!D107)</f>
        <v>0</v>
      </c>
      <c r="D106" s="25">
        <f>IF('Indicator Date hidden'!E107="x","x",$D$2-'Indicator Date hidden'!E107)</f>
        <v>0</v>
      </c>
      <c r="E106" s="25">
        <f>IF('Indicator Date hidden'!F107="x","x",$E$2-'Indicator Date hidden'!F107)</f>
        <v>0</v>
      </c>
      <c r="F106" s="25">
        <f>IF('Indicator Date hidden'!G107="x","x",$F$2-'Indicator Date hidden'!G107)</f>
        <v>0</v>
      </c>
      <c r="G106" s="25">
        <f>IF('Indicator Date hidden'!H107="x","x",$G$2-'Indicator Date hidden'!H107)</f>
        <v>0</v>
      </c>
      <c r="H106" s="25">
        <f>IF('Indicator Date hidden'!I107="x","x",$H$2-'Indicator Date hidden'!I107)</f>
        <v>0</v>
      </c>
      <c r="I106" s="25">
        <f>IF('Indicator Date hidden'!J107="x","x",$I$2-'Indicator Date hidden'!J107)</f>
        <v>0</v>
      </c>
      <c r="J106" s="25">
        <f>IF('Indicator Date hidden'!K107="x","x",$J$2-'Indicator Date hidden'!K107)</f>
        <v>0</v>
      </c>
      <c r="K106" s="25">
        <f>IF('Indicator Date hidden'!L107="x","x",$K$2-'Indicator Date hidden'!L107)</f>
        <v>0</v>
      </c>
      <c r="L106" s="25">
        <f>IF('Indicator Date hidden'!M107="x","x",$L$2-'Indicator Date hidden'!M107)</f>
        <v>0</v>
      </c>
      <c r="M106" s="25">
        <f>IF('Indicator Date hidden'!N107="x","x",$M$2-'Indicator Date hidden'!N107)</f>
        <v>0</v>
      </c>
      <c r="N106" s="25">
        <f>IF('Indicator Date hidden'!O107="x","x",$N$2-'Indicator Date hidden'!O107)</f>
        <v>0</v>
      </c>
      <c r="O106" s="25">
        <f>IF('Indicator Date hidden'!P107="x","x",$O$2-'Indicator Date hidden'!P107)</f>
        <v>0</v>
      </c>
      <c r="P106" s="25">
        <f>IF('Indicator Date hidden'!Q107="x","x",$P$2-'Indicator Date hidden'!Q107)</f>
        <v>0</v>
      </c>
      <c r="Q106" s="25">
        <f>IF('Indicator Date hidden'!R107="x","x",$Q$2-'Indicator Date hidden'!R107)</f>
        <v>5</v>
      </c>
      <c r="R106" s="25">
        <f>IF('Indicator Date hidden'!S107="x","x",$R$2-'Indicator Date hidden'!S107)</f>
        <v>0</v>
      </c>
      <c r="S106" s="25">
        <f>IF('Indicator Date hidden'!T107="x","x",$S$2-'Indicator Date hidden'!T107)</f>
        <v>0</v>
      </c>
      <c r="T106" s="25">
        <f>IF('Indicator Date hidden'!U107="x","x",$T$2-'Indicator Date hidden'!U107)</f>
        <v>0</v>
      </c>
      <c r="U106" s="25">
        <f>IF('Indicator Date hidden'!V107="x","x",$U$2-'Indicator Date hidden'!V107)</f>
        <v>0</v>
      </c>
      <c r="V106" s="25">
        <f>IF('Indicator Date hidden'!W107="x","x",$V$2-'Indicator Date hidden'!W107)</f>
        <v>0</v>
      </c>
      <c r="W106" s="25">
        <f>IF('Indicator Date hidden'!X107="x","x",$W$2-'Indicator Date hidden'!X107)</f>
        <v>5</v>
      </c>
      <c r="X106" s="25">
        <f>IF('Indicator Date hidden'!Y107="x","x",$X$2-'Indicator Date hidden'!Y107)</f>
        <v>4</v>
      </c>
      <c r="Y106" s="25">
        <f>IF('Indicator Date hidden'!Z107="x","x",$Y$2-'Indicator Date hidden'!Z107)</f>
        <v>0</v>
      </c>
      <c r="Z106" s="25">
        <f>IF('Indicator Date hidden'!AA107="x","x",$Z$2-'Indicator Date hidden'!AA107)</f>
        <v>0</v>
      </c>
      <c r="AA106" s="25">
        <f>IF('Indicator Date hidden'!AB107="x","x",$AA$2-'Indicator Date hidden'!AB107)</f>
        <v>1</v>
      </c>
      <c r="AB106" s="25">
        <f>IF('Indicator Date hidden'!AC107="x","x",$AB$2-'Indicator Date hidden'!AC107)</f>
        <v>0</v>
      </c>
      <c r="AC106" s="25">
        <f>IF('Indicator Date hidden'!AD107="x","x",$AC$2-'Indicator Date hidden'!AD107)</f>
        <v>0</v>
      </c>
      <c r="AD106" s="25" t="str">
        <f>IF('Indicator Date hidden'!AE107="x","x",$AD$2-'Indicator Date hidden'!AE107)</f>
        <v>x</v>
      </c>
      <c r="AE106" s="25">
        <f>IF('Indicator Date hidden'!AF107="x","x",$AE$2-'Indicator Date hidden'!AF107)</f>
        <v>0</v>
      </c>
      <c r="AF106" s="25">
        <f>IF('Indicator Date hidden'!AG107="x","x",$AF$2-'Indicator Date hidden'!AG107)</f>
        <v>4</v>
      </c>
      <c r="AG106" s="25">
        <f>IF('Indicator Date hidden'!AH107="x","x",$AG$2-'Indicator Date hidden'!AH107)</f>
        <v>0</v>
      </c>
      <c r="AH106" s="25">
        <f>IF('Indicator Date hidden'!AI107="x","x",$AH$2-'Indicator Date hidden'!AI107)</f>
        <v>0</v>
      </c>
      <c r="AI106" s="25">
        <f>IF('Indicator Date hidden'!AJ107="x","x",$AI$2-'Indicator Date hidden'!AJ107)</f>
        <v>0</v>
      </c>
      <c r="AJ106" s="25" t="str">
        <f>IF('Indicator Date hidden'!AK107="x","x",$AJ$2-'Indicator Date hidden'!AK107)</f>
        <v>x</v>
      </c>
      <c r="AK106" s="25" t="str">
        <f>IF('Indicator Date hidden'!AL107="x","x",$AK$2-'Indicator Date hidden'!AL107)</f>
        <v>x</v>
      </c>
      <c r="AL106" s="25">
        <f>IF('Indicator Date hidden'!AM107="x","x",$AL$2-'Indicator Date hidden'!AM107)</f>
        <v>0</v>
      </c>
      <c r="AM106" s="25">
        <f>IF('Indicator Date hidden'!AN107="x","x",$AM$2-'Indicator Date hidden'!AN107)</f>
        <v>0</v>
      </c>
      <c r="AN106" s="25">
        <f>IF('Indicator Date hidden'!AO107="x","x",$AN$2-'Indicator Date hidden'!AO107)</f>
        <v>0</v>
      </c>
      <c r="AO106" s="25">
        <f>IF('Indicator Date hidden'!AP107="x","x",$AO$2-'Indicator Date hidden'!AP107)</f>
        <v>1</v>
      </c>
      <c r="AP106" s="25">
        <f>IF('Indicator Date hidden'!AQ107="x","x",$AP$2-'Indicator Date hidden'!AQ107)</f>
        <v>1</v>
      </c>
      <c r="AQ106" s="25">
        <f>IF('Indicator Date hidden'!AR107="x","x",$AQ$2-'Indicator Date hidden'!AR107)</f>
        <v>4</v>
      </c>
      <c r="AR106" s="25">
        <f>IF('Indicator Date hidden'!AS107="x","x",$AR$2-'Indicator Date hidden'!AS107)</f>
        <v>0</v>
      </c>
      <c r="AS106" s="25" t="str">
        <f>IF('Indicator Date hidden'!AT107="x","x",$AS$2-'Indicator Date hidden'!AT107)</f>
        <v>x</v>
      </c>
      <c r="AT106" s="25">
        <f>IF('Indicator Date hidden'!AU107="x","x",$AT$2-'Indicator Date hidden'!AU107)</f>
        <v>0</v>
      </c>
      <c r="AU106" s="25">
        <f>IF('Indicator Date hidden'!AV107="x","x",$AU$2-'Indicator Date hidden'!AV107)</f>
        <v>8</v>
      </c>
      <c r="AV106" s="25">
        <f>IF('Indicator Date hidden'!AW107="x","x",$AV$2-'Indicator Date hidden'!AW107)</f>
        <v>0</v>
      </c>
      <c r="AW106" s="25">
        <f>IF('Indicator Date hidden'!AX107="x","x",$AW$2-'Indicator Date hidden'!AX107)</f>
        <v>0</v>
      </c>
      <c r="AX106" s="25">
        <f>IF('Indicator Date hidden'!AY107="x","x",$AX$2-'Indicator Date hidden'!AY107)</f>
        <v>0</v>
      </c>
      <c r="AY106" s="25">
        <f>IF('Indicator Date hidden'!AZ107="x","x",$AY$2-'Indicator Date hidden'!AZ107)</f>
        <v>0</v>
      </c>
      <c r="AZ106" s="25">
        <f>IF('Indicator Date hidden'!BA107="x","x",$AZ$2-'Indicator Date hidden'!BA107)</f>
        <v>0</v>
      </c>
      <c r="BA106">
        <f t="shared" si="15"/>
        <v>33</v>
      </c>
      <c r="BB106" s="26">
        <f t="shared" si="16"/>
        <v>0.7021276595744681</v>
      </c>
      <c r="BC106">
        <f t="shared" si="17"/>
        <v>9</v>
      </c>
      <c r="BD106" s="26">
        <f t="shared" si="18"/>
        <v>1.7371399044212934</v>
      </c>
      <c r="BE106" s="28">
        <f t="shared" si="19"/>
        <v>0</v>
      </c>
    </row>
    <row r="107" spans="1:57" x14ac:dyDescent="0.35">
      <c r="A107" t="s">
        <v>10289</v>
      </c>
      <c r="B107" s="25">
        <f>IF('Indicator Date hidden'!C108="x","x",$B$2-'Indicator Date hidden'!C108)</f>
        <v>0</v>
      </c>
      <c r="C107" s="25">
        <f>IF('Indicator Date hidden'!D108="x","x",$C$2-'Indicator Date hidden'!D108)</f>
        <v>0</v>
      </c>
      <c r="D107" s="25">
        <f>IF('Indicator Date hidden'!E108="x","x",$D$2-'Indicator Date hidden'!E108)</f>
        <v>0</v>
      </c>
      <c r="E107" s="25">
        <f>IF('Indicator Date hidden'!F108="x","x",$E$2-'Indicator Date hidden'!F108)</f>
        <v>0</v>
      </c>
      <c r="F107" s="25">
        <f>IF('Indicator Date hidden'!G108="x","x",$F$2-'Indicator Date hidden'!G108)</f>
        <v>0</v>
      </c>
      <c r="G107" s="25">
        <f>IF('Indicator Date hidden'!H108="x","x",$G$2-'Indicator Date hidden'!H108)</f>
        <v>0</v>
      </c>
      <c r="H107" s="25">
        <f>IF('Indicator Date hidden'!I108="x","x",$H$2-'Indicator Date hidden'!I108)</f>
        <v>0</v>
      </c>
      <c r="I107" s="25">
        <f>IF('Indicator Date hidden'!J108="x","x",$I$2-'Indicator Date hidden'!J108)</f>
        <v>0</v>
      </c>
      <c r="J107" s="25">
        <f>IF('Indicator Date hidden'!K108="x","x",$J$2-'Indicator Date hidden'!K108)</f>
        <v>0</v>
      </c>
      <c r="K107" s="25">
        <f>IF('Indicator Date hidden'!L108="x","x",$K$2-'Indicator Date hidden'!L108)</f>
        <v>0</v>
      </c>
      <c r="L107" s="25">
        <f>IF('Indicator Date hidden'!M108="x","x",$L$2-'Indicator Date hidden'!M108)</f>
        <v>0</v>
      </c>
      <c r="M107" s="25">
        <f>IF('Indicator Date hidden'!N108="x","x",$M$2-'Indicator Date hidden'!N108)</f>
        <v>0</v>
      </c>
      <c r="N107" s="25">
        <f>IF('Indicator Date hidden'!O108="x","x",$N$2-'Indicator Date hidden'!O108)</f>
        <v>0</v>
      </c>
      <c r="O107" s="25">
        <f>IF('Indicator Date hidden'!P108="x","x",$O$2-'Indicator Date hidden'!P108)</f>
        <v>0</v>
      </c>
      <c r="P107" s="25">
        <f>IF('Indicator Date hidden'!Q108="x","x",$P$2-'Indicator Date hidden'!Q108)</f>
        <v>0</v>
      </c>
      <c r="Q107" s="25">
        <f>IF('Indicator Date hidden'!R108="x","x",$Q$2-'Indicator Date hidden'!R108)</f>
        <v>1</v>
      </c>
      <c r="R107" s="25">
        <f>IF('Indicator Date hidden'!S108="x","x",$R$2-'Indicator Date hidden'!S108)</f>
        <v>0</v>
      </c>
      <c r="S107" s="25">
        <f>IF('Indicator Date hidden'!T108="x","x",$S$2-'Indicator Date hidden'!T108)</f>
        <v>0</v>
      </c>
      <c r="T107" s="25">
        <f>IF('Indicator Date hidden'!U108="x","x",$T$2-'Indicator Date hidden'!U108)</f>
        <v>0</v>
      </c>
      <c r="U107" s="25">
        <f>IF('Indicator Date hidden'!V108="x","x",$U$2-'Indicator Date hidden'!V108)</f>
        <v>0</v>
      </c>
      <c r="V107" s="25">
        <f>IF('Indicator Date hidden'!W108="x","x",$V$2-'Indicator Date hidden'!W108)</f>
        <v>0</v>
      </c>
      <c r="W107" s="25">
        <f>IF('Indicator Date hidden'!X108="x","x",$W$2-'Indicator Date hidden'!X108)</f>
        <v>8</v>
      </c>
      <c r="X107" s="25">
        <f>IF('Indicator Date hidden'!Y108="x","x",$X$2-'Indicator Date hidden'!Y108)</f>
        <v>4</v>
      </c>
      <c r="Y107" s="25">
        <f>IF('Indicator Date hidden'!Z108="x","x",$Y$2-'Indicator Date hidden'!Z108)</f>
        <v>0</v>
      </c>
      <c r="Z107" s="25">
        <f>IF('Indicator Date hidden'!AA108="x","x",$Z$2-'Indicator Date hidden'!AA108)</f>
        <v>0</v>
      </c>
      <c r="AA107" s="25">
        <f>IF('Indicator Date hidden'!AB108="x","x",$AA$2-'Indicator Date hidden'!AB108)</f>
        <v>0</v>
      </c>
      <c r="AB107" s="25">
        <f>IF('Indicator Date hidden'!AC108="x","x",$AB$2-'Indicator Date hidden'!AC108)</f>
        <v>0</v>
      </c>
      <c r="AC107" s="25">
        <f>IF('Indicator Date hidden'!AD108="x","x",$AC$2-'Indicator Date hidden'!AD108)</f>
        <v>0</v>
      </c>
      <c r="AD107" s="25">
        <f>IF('Indicator Date hidden'!AE108="x","x",$AD$2-'Indicator Date hidden'!AE108)</f>
        <v>0</v>
      </c>
      <c r="AE107" s="25">
        <f>IF('Indicator Date hidden'!AF108="x","x",$AE$2-'Indicator Date hidden'!AF108)</f>
        <v>0</v>
      </c>
      <c r="AF107" s="25">
        <f>IF('Indicator Date hidden'!AG108="x","x",$AF$2-'Indicator Date hidden'!AG108)</f>
        <v>3</v>
      </c>
      <c r="AG107" s="25">
        <f>IF('Indicator Date hidden'!AH108="x","x",$AG$2-'Indicator Date hidden'!AH108)</f>
        <v>0</v>
      </c>
      <c r="AH107" s="25">
        <f>IF('Indicator Date hidden'!AI108="x","x",$AH$2-'Indicator Date hidden'!AI108)</f>
        <v>0</v>
      </c>
      <c r="AI107" s="25">
        <f>IF('Indicator Date hidden'!AJ108="x","x",$AI$2-'Indicator Date hidden'!AJ108)</f>
        <v>0</v>
      </c>
      <c r="AJ107" s="25">
        <f>IF('Indicator Date hidden'!AK108="x","x",$AJ$2-'Indicator Date hidden'!AK108)</f>
        <v>0</v>
      </c>
      <c r="AK107" s="25">
        <f>IF('Indicator Date hidden'!AL108="x","x",$AK$2-'Indicator Date hidden'!AL108)</f>
        <v>1</v>
      </c>
      <c r="AL107" s="25">
        <f>IF('Indicator Date hidden'!AM108="x","x",$AL$2-'Indicator Date hidden'!AM108)</f>
        <v>0</v>
      </c>
      <c r="AM107" s="25">
        <f>IF('Indicator Date hidden'!AN108="x","x",$AM$2-'Indicator Date hidden'!AN108)</f>
        <v>0</v>
      </c>
      <c r="AN107" s="25">
        <f>IF('Indicator Date hidden'!AO108="x","x",$AN$2-'Indicator Date hidden'!AO108)</f>
        <v>0</v>
      </c>
      <c r="AO107" s="25">
        <f>IF('Indicator Date hidden'!AP108="x","x",$AO$2-'Indicator Date hidden'!AP108)</f>
        <v>0</v>
      </c>
      <c r="AP107" s="25">
        <f>IF('Indicator Date hidden'!AQ108="x","x",$AP$2-'Indicator Date hidden'!AQ108)</f>
        <v>0</v>
      </c>
      <c r="AQ107" s="25">
        <f>IF('Indicator Date hidden'!AR108="x","x",$AQ$2-'Indicator Date hidden'!AR108)</f>
        <v>0</v>
      </c>
      <c r="AR107" s="25">
        <f>IF('Indicator Date hidden'!AS108="x","x",$AR$2-'Indicator Date hidden'!AS108)</f>
        <v>0</v>
      </c>
      <c r="AS107" s="25">
        <f>IF('Indicator Date hidden'!AT108="x","x",$AS$2-'Indicator Date hidden'!AT108)</f>
        <v>0</v>
      </c>
      <c r="AT107" s="25">
        <f>IF('Indicator Date hidden'!AU108="x","x",$AT$2-'Indicator Date hidden'!AU108)</f>
        <v>0</v>
      </c>
      <c r="AU107" s="25">
        <f>IF('Indicator Date hidden'!AV108="x","x",$AU$2-'Indicator Date hidden'!AV108)</f>
        <v>3</v>
      </c>
      <c r="AV107" s="25">
        <f>IF('Indicator Date hidden'!AW108="x","x",$AV$2-'Indicator Date hidden'!AW108)</f>
        <v>0</v>
      </c>
      <c r="AW107" s="25">
        <f>IF('Indicator Date hidden'!AX108="x","x",$AW$2-'Indicator Date hidden'!AX108)</f>
        <v>0</v>
      </c>
      <c r="AX107" s="25">
        <f>IF('Indicator Date hidden'!AY108="x","x",$AX$2-'Indicator Date hidden'!AY108)</f>
        <v>0</v>
      </c>
      <c r="AY107" s="25">
        <f>IF('Indicator Date hidden'!AZ108="x","x",$AY$2-'Indicator Date hidden'!AZ108)</f>
        <v>0</v>
      </c>
      <c r="AZ107" s="25">
        <f>IF('Indicator Date hidden'!BA108="x","x",$AZ$2-'Indicator Date hidden'!BA108)</f>
        <v>0</v>
      </c>
      <c r="BA107">
        <f t="shared" si="15"/>
        <v>20</v>
      </c>
      <c r="BB107" s="26">
        <f t="shared" si="16"/>
        <v>0.39215686274509803</v>
      </c>
      <c r="BC107">
        <f t="shared" si="17"/>
        <v>6</v>
      </c>
      <c r="BD107" s="26">
        <f t="shared" si="18"/>
        <v>1.344246000078636</v>
      </c>
      <c r="BE107" s="28">
        <f t="shared" si="19"/>
        <v>0</v>
      </c>
    </row>
    <row r="108" spans="1:57" x14ac:dyDescent="0.35">
      <c r="A108" t="s">
        <v>10291</v>
      </c>
      <c r="B108" s="25">
        <f>IF('Indicator Date hidden'!C109="x","x",$B$2-'Indicator Date hidden'!C109)</f>
        <v>0</v>
      </c>
      <c r="C108" s="25">
        <f>IF('Indicator Date hidden'!D109="x","x",$C$2-'Indicator Date hidden'!D109)</f>
        <v>0</v>
      </c>
      <c r="D108" s="25">
        <f>IF('Indicator Date hidden'!E109="x","x",$D$2-'Indicator Date hidden'!E109)</f>
        <v>0</v>
      </c>
      <c r="E108" s="25">
        <f>IF('Indicator Date hidden'!F109="x","x",$E$2-'Indicator Date hidden'!F109)</f>
        <v>0</v>
      </c>
      <c r="F108" s="25">
        <f>IF('Indicator Date hidden'!G109="x","x",$F$2-'Indicator Date hidden'!G109)</f>
        <v>0</v>
      </c>
      <c r="G108" s="25">
        <f>IF('Indicator Date hidden'!H109="x","x",$G$2-'Indicator Date hidden'!H109)</f>
        <v>0</v>
      </c>
      <c r="H108" s="25">
        <f>IF('Indicator Date hidden'!I109="x","x",$H$2-'Indicator Date hidden'!I109)</f>
        <v>0</v>
      </c>
      <c r="I108" s="25">
        <f>IF('Indicator Date hidden'!J109="x","x",$I$2-'Indicator Date hidden'!J109)</f>
        <v>0</v>
      </c>
      <c r="J108" s="25">
        <f>IF('Indicator Date hidden'!K109="x","x",$J$2-'Indicator Date hidden'!K109)</f>
        <v>0</v>
      </c>
      <c r="K108" s="25">
        <f>IF('Indicator Date hidden'!L109="x","x",$K$2-'Indicator Date hidden'!L109)</f>
        <v>0</v>
      </c>
      <c r="L108" s="25">
        <f>IF('Indicator Date hidden'!M109="x","x",$L$2-'Indicator Date hidden'!M109)</f>
        <v>0</v>
      </c>
      <c r="M108" s="25">
        <f>IF('Indicator Date hidden'!N109="x","x",$M$2-'Indicator Date hidden'!N109)</f>
        <v>0</v>
      </c>
      <c r="N108" s="25">
        <f>IF('Indicator Date hidden'!O109="x","x",$N$2-'Indicator Date hidden'!O109)</f>
        <v>0</v>
      </c>
      <c r="O108" s="25">
        <f>IF('Indicator Date hidden'!P109="x","x",$O$2-'Indicator Date hidden'!P109)</f>
        <v>0</v>
      </c>
      <c r="P108" s="25">
        <f>IF('Indicator Date hidden'!Q109="x","x",$P$2-'Indicator Date hidden'!Q109)</f>
        <v>0</v>
      </c>
      <c r="Q108" s="25" t="str">
        <f>IF('Indicator Date hidden'!R109="x","x",$Q$2-'Indicator Date hidden'!R109)</f>
        <v>x</v>
      </c>
      <c r="R108" s="25">
        <f>IF('Indicator Date hidden'!S109="x","x",$R$2-'Indicator Date hidden'!S109)</f>
        <v>0</v>
      </c>
      <c r="S108" s="25">
        <f>IF('Indicator Date hidden'!T109="x","x",$S$2-'Indicator Date hidden'!T109)</f>
        <v>0</v>
      </c>
      <c r="T108" s="25">
        <f>IF('Indicator Date hidden'!U109="x","x",$T$2-'Indicator Date hidden'!U109)</f>
        <v>0</v>
      </c>
      <c r="U108" s="25" t="str">
        <f>IF('Indicator Date hidden'!V109="x","x",$U$2-'Indicator Date hidden'!V109)</f>
        <v>x</v>
      </c>
      <c r="V108" s="25">
        <f>IF('Indicator Date hidden'!W109="x","x",$V$2-'Indicator Date hidden'!W109)</f>
        <v>0</v>
      </c>
      <c r="W108" s="25" t="str">
        <f>IF('Indicator Date hidden'!X109="x","x",$W$2-'Indicator Date hidden'!X109)</f>
        <v>x</v>
      </c>
      <c r="X108" s="25">
        <f>IF('Indicator Date hidden'!Y109="x","x",$X$2-'Indicator Date hidden'!Y109)</f>
        <v>1</v>
      </c>
      <c r="Y108" s="25">
        <f>IF('Indicator Date hidden'!Z109="x","x",$Y$2-'Indicator Date hidden'!Z109)</f>
        <v>0</v>
      </c>
      <c r="Z108" s="25">
        <f>IF('Indicator Date hidden'!AA109="x","x",$Z$2-'Indicator Date hidden'!AA109)</f>
        <v>0</v>
      </c>
      <c r="AA108" s="25" t="str">
        <f>IF('Indicator Date hidden'!AB109="x","x",$AA$2-'Indicator Date hidden'!AB109)</f>
        <v>x</v>
      </c>
      <c r="AB108" s="25">
        <f>IF('Indicator Date hidden'!AC109="x","x",$AB$2-'Indicator Date hidden'!AC109)</f>
        <v>0</v>
      </c>
      <c r="AC108" s="25">
        <f>IF('Indicator Date hidden'!AD109="x","x",$AC$2-'Indicator Date hidden'!AD109)</f>
        <v>0</v>
      </c>
      <c r="AD108" s="25" t="str">
        <f>IF('Indicator Date hidden'!AE109="x","x",$AD$2-'Indicator Date hidden'!AE109)</f>
        <v>x</v>
      </c>
      <c r="AE108" s="25">
        <f>IF('Indicator Date hidden'!AF109="x","x",$AE$2-'Indicator Date hidden'!AF109)</f>
        <v>0</v>
      </c>
      <c r="AF108" s="25" t="str">
        <f>IF('Indicator Date hidden'!AG109="x","x",$AF$2-'Indicator Date hidden'!AG109)</f>
        <v>x</v>
      </c>
      <c r="AG108" s="25">
        <f>IF('Indicator Date hidden'!AH109="x","x",$AG$2-'Indicator Date hidden'!AH109)</f>
        <v>0</v>
      </c>
      <c r="AH108" s="25">
        <f>IF('Indicator Date hidden'!AI109="x","x",$AH$2-'Indicator Date hidden'!AI109)</f>
        <v>0</v>
      </c>
      <c r="AI108" s="25">
        <f>IF('Indicator Date hidden'!AJ109="x","x",$AI$2-'Indicator Date hidden'!AJ109)</f>
        <v>0</v>
      </c>
      <c r="AJ108" s="25" t="str">
        <f>IF('Indicator Date hidden'!AK109="x","x",$AJ$2-'Indicator Date hidden'!AK109)</f>
        <v>x</v>
      </c>
      <c r="AK108" s="25">
        <f>IF('Indicator Date hidden'!AL109="x","x",$AK$2-'Indicator Date hidden'!AL109)</f>
        <v>1</v>
      </c>
      <c r="AL108" s="25">
        <f>IF('Indicator Date hidden'!AM109="x","x",$AL$2-'Indicator Date hidden'!AM109)</f>
        <v>0</v>
      </c>
      <c r="AM108" s="25">
        <f>IF('Indicator Date hidden'!AN109="x","x",$AM$2-'Indicator Date hidden'!AN109)</f>
        <v>0</v>
      </c>
      <c r="AN108" s="25">
        <f>IF('Indicator Date hidden'!AO109="x","x",$AN$2-'Indicator Date hidden'!AO109)</f>
        <v>0</v>
      </c>
      <c r="AO108" s="25">
        <f>IF('Indicator Date hidden'!AP109="x","x",$AO$2-'Indicator Date hidden'!AP109)</f>
        <v>0</v>
      </c>
      <c r="AP108" s="25">
        <f>IF('Indicator Date hidden'!AQ109="x","x",$AP$2-'Indicator Date hidden'!AQ109)</f>
        <v>0</v>
      </c>
      <c r="AQ108" s="25" t="str">
        <f>IF('Indicator Date hidden'!AR109="x","x",$AQ$2-'Indicator Date hidden'!AR109)</f>
        <v>x</v>
      </c>
      <c r="AR108" s="25">
        <f>IF('Indicator Date hidden'!AS109="x","x",$AR$2-'Indicator Date hidden'!AS109)</f>
        <v>0</v>
      </c>
      <c r="AS108" s="25">
        <f>IF('Indicator Date hidden'!AT109="x","x",$AS$2-'Indicator Date hidden'!AT109)</f>
        <v>0</v>
      </c>
      <c r="AT108" s="25">
        <f>IF('Indicator Date hidden'!AU109="x","x",$AT$2-'Indicator Date hidden'!AU109)</f>
        <v>0</v>
      </c>
      <c r="AU108" s="25">
        <f>IF('Indicator Date hidden'!AV109="x","x",$AU$2-'Indicator Date hidden'!AV109)</f>
        <v>3</v>
      </c>
      <c r="AV108" s="25">
        <f>IF('Indicator Date hidden'!AW109="x","x",$AV$2-'Indicator Date hidden'!AW109)</f>
        <v>0</v>
      </c>
      <c r="AW108" s="25">
        <f>IF('Indicator Date hidden'!AX109="x","x",$AW$2-'Indicator Date hidden'!AX109)</f>
        <v>0</v>
      </c>
      <c r="AX108" s="25">
        <f>IF('Indicator Date hidden'!AY109="x","x",$AX$2-'Indicator Date hidden'!AY109)</f>
        <v>0</v>
      </c>
      <c r="AY108" s="25">
        <f>IF('Indicator Date hidden'!AZ109="x","x",$AY$2-'Indicator Date hidden'!AZ109)</f>
        <v>0</v>
      </c>
      <c r="AZ108" s="25">
        <f>IF('Indicator Date hidden'!BA109="x","x",$AZ$2-'Indicator Date hidden'!BA109)</f>
        <v>0</v>
      </c>
      <c r="BA108">
        <f t="shared" si="15"/>
        <v>5</v>
      </c>
      <c r="BB108" s="26">
        <f t="shared" si="16"/>
        <v>0.11627906976744186</v>
      </c>
      <c r="BC108">
        <f t="shared" si="17"/>
        <v>3</v>
      </c>
      <c r="BD108" s="26">
        <f t="shared" si="18"/>
        <v>0.49223280205852848</v>
      </c>
      <c r="BE108" s="28">
        <f t="shared" si="19"/>
        <v>0</v>
      </c>
    </row>
    <row r="109" spans="1:57" x14ac:dyDescent="0.35">
      <c r="A109" t="s">
        <v>10286</v>
      </c>
      <c r="B109" s="25">
        <f>IF('Indicator Date hidden'!C110="x","x",$B$2-'Indicator Date hidden'!C110)</f>
        <v>0</v>
      </c>
      <c r="C109" s="25">
        <f>IF('Indicator Date hidden'!D110="x","x",$C$2-'Indicator Date hidden'!D110)</f>
        <v>0</v>
      </c>
      <c r="D109" s="25">
        <f>IF('Indicator Date hidden'!E110="x","x",$D$2-'Indicator Date hidden'!E110)</f>
        <v>0</v>
      </c>
      <c r="E109" s="25">
        <f>IF('Indicator Date hidden'!F110="x","x",$E$2-'Indicator Date hidden'!F110)</f>
        <v>0</v>
      </c>
      <c r="F109" s="25">
        <f>IF('Indicator Date hidden'!G110="x","x",$F$2-'Indicator Date hidden'!G110)</f>
        <v>0</v>
      </c>
      <c r="G109" s="25">
        <f>IF('Indicator Date hidden'!H110="x","x",$G$2-'Indicator Date hidden'!H110)</f>
        <v>0</v>
      </c>
      <c r="H109" s="25">
        <f>IF('Indicator Date hidden'!I110="x","x",$H$2-'Indicator Date hidden'!I110)</f>
        <v>0</v>
      </c>
      <c r="I109" s="25">
        <f>IF('Indicator Date hidden'!J110="x","x",$I$2-'Indicator Date hidden'!J110)</f>
        <v>0</v>
      </c>
      <c r="J109" s="25">
        <f>IF('Indicator Date hidden'!K110="x","x",$J$2-'Indicator Date hidden'!K110)</f>
        <v>0</v>
      </c>
      <c r="K109" s="25">
        <f>IF('Indicator Date hidden'!L110="x","x",$K$2-'Indicator Date hidden'!L110)</f>
        <v>0</v>
      </c>
      <c r="L109" s="25">
        <f>IF('Indicator Date hidden'!M110="x","x",$L$2-'Indicator Date hidden'!M110)</f>
        <v>0</v>
      </c>
      <c r="M109" s="25">
        <f>IF('Indicator Date hidden'!N110="x","x",$M$2-'Indicator Date hidden'!N110)</f>
        <v>0</v>
      </c>
      <c r="N109" s="25">
        <f>IF('Indicator Date hidden'!O110="x","x",$N$2-'Indicator Date hidden'!O110)</f>
        <v>0</v>
      </c>
      <c r="O109" s="25">
        <f>IF('Indicator Date hidden'!P110="x","x",$O$2-'Indicator Date hidden'!P110)</f>
        <v>0</v>
      </c>
      <c r="P109" s="25" t="str">
        <f>IF('Indicator Date hidden'!Q110="x","x",$P$2-'Indicator Date hidden'!Q110)</f>
        <v>x</v>
      </c>
      <c r="Q109" s="25" t="str">
        <f>IF('Indicator Date hidden'!R110="x","x",$Q$2-'Indicator Date hidden'!R110)</f>
        <v>x</v>
      </c>
      <c r="R109" s="25">
        <f>IF('Indicator Date hidden'!S110="x","x",$R$2-'Indicator Date hidden'!S110)</f>
        <v>0</v>
      </c>
      <c r="S109" s="25">
        <f>IF('Indicator Date hidden'!T110="x","x",$S$2-'Indicator Date hidden'!T110)</f>
        <v>0</v>
      </c>
      <c r="T109" s="25">
        <f>IF('Indicator Date hidden'!U110="x","x",$T$2-'Indicator Date hidden'!U110)</f>
        <v>0</v>
      </c>
      <c r="U109" s="25">
        <f>IF('Indicator Date hidden'!V110="x","x",$U$2-'Indicator Date hidden'!V110)</f>
        <v>0</v>
      </c>
      <c r="V109" s="25">
        <f>IF('Indicator Date hidden'!W110="x","x",$V$2-'Indicator Date hidden'!W110)</f>
        <v>0</v>
      </c>
      <c r="W109" s="25">
        <f>IF('Indicator Date hidden'!X110="x","x",$W$2-'Indicator Date hidden'!X110)</f>
        <v>7</v>
      </c>
      <c r="X109" s="25">
        <f>IF('Indicator Date hidden'!Y110="x","x",$X$2-'Indicator Date hidden'!Y110)</f>
        <v>4</v>
      </c>
      <c r="Y109" s="25">
        <f>IF('Indicator Date hidden'!Z110="x","x",$Y$2-'Indicator Date hidden'!Z110)</f>
        <v>0</v>
      </c>
      <c r="Z109" s="25">
        <f>IF('Indicator Date hidden'!AA110="x","x",$Z$2-'Indicator Date hidden'!AA110)</f>
        <v>0</v>
      </c>
      <c r="AA109" s="25" t="str">
        <f>IF('Indicator Date hidden'!AB110="x","x",$AA$2-'Indicator Date hidden'!AB110)</f>
        <v>x</v>
      </c>
      <c r="AB109" s="25">
        <f>IF('Indicator Date hidden'!AC110="x","x",$AB$2-'Indicator Date hidden'!AC110)</f>
        <v>0</v>
      </c>
      <c r="AC109" s="25">
        <f>IF('Indicator Date hidden'!AD110="x","x",$AC$2-'Indicator Date hidden'!AD110)</f>
        <v>0</v>
      </c>
      <c r="AD109" s="25" t="str">
        <f>IF('Indicator Date hidden'!AE110="x","x",$AD$2-'Indicator Date hidden'!AE110)</f>
        <v>x</v>
      </c>
      <c r="AE109" s="25" t="str">
        <f>IF('Indicator Date hidden'!AF110="x","x",$AE$2-'Indicator Date hidden'!AF110)</f>
        <v>x</v>
      </c>
      <c r="AF109" s="25" t="str">
        <f>IF('Indicator Date hidden'!AG110="x","x",$AF$2-'Indicator Date hidden'!AG110)</f>
        <v>x</v>
      </c>
      <c r="AG109" s="25">
        <f>IF('Indicator Date hidden'!AH110="x","x",$AG$2-'Indicator Date hidden'!AH110)</f>
        <v>0</v>
      </c>
      <c r="AH109" s="25">
        <f>IF('Indicator Date hidden'!AI110="x","x",$AH$2-'Indicator Date hidden'!AI110)</f>
        <v>0</v>
      </c>
      <c r="AI109" s="25">
        <f>IF('Indicator Date hidden'!AJ110="x","x",$AI$2-'Indicator Date hidden'!AJ110)</f>
        <v>0</v>
      </c>
      <c r="AJ109" s="25" t="str">
        <f>IF('Indicator Date hidden'!AK110="x","x",$AJ$2-'Indicator Date hidden'!AK110)</f>
        <v>x</v>
      </c>
      <c r="AK109" s="25" t="str">
        <f>IF('Indicator Date hidden'!AL110="x","x",$AK$2-'Indicator Date hidden'!AL110)</f>
        <v>x</v>
      </c>
      <c r="AL109" s="25">
        <f>IF('Indicator Date hidden'!AM110="x","x",$AL$2-'Indicator Date hidden'!AM110)</f>
        <v>0</v>
      </c>
      <c r="AM109" s="25">
        <f>IF('Indicator Date hidden'!AN110="x","x",$AM$2-'Indicator Date hidden'!AN110)</f>
        <v>0</v>
      </c>
      <c r="AN109" s="25">
        <f>IF('Indicator Date hidden'!AO110="x","x",$AN$2-'Indicator Date hidden'!AO110)</f>
        <v>0</v>
      </c>
      <c r="AO109" s="25" t="str">
        <f>IF('Indicator Date hidden'!AP110="x","x",$AO$2-'Indicator Date hidden'!AP110)</f>
        <v>x</v>
      </c>
      <c r="AP109" s="25" t="str">
        <f>IF('Indicator Date hidden'!AQ110="x","x",$AP$2-'Indicator Date hidden'!AQ110)</f>
        <v>x</v>
      </c>
      <c r="AQ109" s="25">
        <f>IF('Indicator Date hidden'!AR110="x","x",$AQ$2-'Indicator Date hidden'!AR110)</f>
        <v>4</v>
      </c>
      <c r="AR109" s="25">
        <f>IF('Indicator Date hidden'!AS110="x","x",$AR$2-'Indicator Date hidden'!AS110)</f>
        <v>0</v>
      </c>
      <c r="AS109" s="25" t="str">
        <f>IF('Indicator Date hidden'!AT110="x","x",$AS$2-'Indicator Date hidden'!AT110)</f>
        <v>x</v>
      </c>
      <c r="AT109" s="25">
        <f>IF('Indicator Date hidden'!AU110="x","x",$AT$2-'Indicator Date hidden'!AU110)</f>
        <v>0</v>
      </c>
      <c r="AU109" s="25" t="str">
        <f>IF('Indicator Date hidden'!AV110="x","x",$AU$2-'Indicator Date hidden'!AV110)</f>
        <v>x</v>
      </c>
      <c r="AV109" s="25">
        <f>IF('Indicator Date hidden'!AW110="x","x",$AV$2-'Indicator Date hidden'!AW110)</f>
        <v>0</v>
      </c>
      <c r="AW109" s="25">
        <f>IF('Indicator Date hidden'!AX110="x","x",$AW$2-'Indicator Date hidden'!AX110)</f>
        <v>0</v>
      </c>
      <c r="AX109" s="25">
        <f>IF('Indicator Date hidden'!AY110="x","x",$AX$2-'Indicator Date hidden'!AY110)</f>
        <v>0</v>
      </c>
      <c r="AY109" s="25">
        <f>IF('Indicator Date hidden'!AZ110="x","x",$AY$2-'Indicator Date hidden'!AZ110)</f>
        <v>0</v>
      </c>
      <c r="AZ109" s="25">
        <f>IF('Indicator Date hidden'!BA110="x","x",$AZ$2-'Indicator Date hidden'!BA110)</f>
        <v>0</v>
      </c>
      <c r="BA109">
        <f t="shared" si="15"/>
        <v>15</v>
      </c>
      <c r="BB109" s="26">
        <f t="shared" si="16"/>
        <v>0.38461538461538464</v>
      </c>
      <c r="BC109">
        <f t="shared" si="17"/>
        <v>3</v>
      </c>
      <c r="BD109" s="26">
        <f t="shared" si="18"/>
        <v>1.3888823142513684</v>
      </c>
      <c r="BE109" s="28">
        <f t="shared" si="19"/>
        <v>0</v>
      </c>
    </row>
    <row r="110" spans="1:57" x14ac:dyDescent="0.35">
      <c r="A110" t="s">
        <v>10298</v>
      </c>
      <c r="B110" s="25">
        <f>IF('Indicator Date hidden'!C111="x","x",$B$2-'Indicator Date hidden'!C111)</f>
        <v>0</v>
      </c>
      <c r="C110" s="25">
        <f>IF('Indicator Date hidden'!D111="x","x",$C$2-'Indicator Date hidden'!D111)</f>
        <v>0</v>
      </c>
      <c r="D110" s="25">
        <f>IF('Indicator Date hidden'!E111="x","x",$D$2-'Indicator Date hidden'!E111)</f>
        <v>0</v>
      </c>
      <c r="E110" s="25">
        <f>IF('Indicator Date hidden'!F111="x","x",$E$2-'Indicator Date hidden'!F111)</f>
        <v>0</v>
      </c>
      <c r="F110" s="25">
        <f>IF('Indicator Date hidden'!G111="x","x",$F$2-'Indicator Date hidden'!G111)</f>
        <v>0</v>
      </c>
      <c r="G110" s="25">
        <f>IF('Indicator Date hidden'!H111="x","x",$G$2-'Indicator Date hidden'!H111)</f>
        <v>0</v>
      </c>
      <c r="H110" s="25">
        <f>IF('Indicator Date hidden'!I111="x","x",$H$2-'Indicator Date hidden'!I111)</f>
        <v>0</v>
      </c>
      <c r="I110" s="25">
        <f>IF('Indicator Date hidden'!J111="x","x",$I$2-'Indicator Date hidden'!J111)</f>
        <v>0</v>
      </c>
      <c r="J110" s="25">
        <f>IF('Indicator Date hidden'!K111="x","x",$J$2-'Indicator Date hidden'!K111)</f>
        <v>0</v>
      </c>
      <c r="K110" s="25">
        <f>IF('Indicator Date hidden'!L111="x","x",$K$2-'Indicator Date hidden'!L111)</f>
        <v>0</v>
      </c>
      <c r="L110" s="25">
        <f>IF('Indicator Date hidden'!M111="x","x",$L$2-'Indicator Date hidden'!M111)</f>
        <v>0</v>
      </c>
      <c r="M110" s="25">
        <f>IF('Indicator Date hidden'!N111="x","x",$M$2-'Indicator Date hidden'!N111)</f>
        <v>0</v>
      </c>
      <c r="N110" s="25">
        <f>IF('Indicator Date hidden'!O111="x","x",$N$2-'Indicator Date hidden'!O111)</f>
        <v>0</v>
      </c>
      <c r="O110" s="25">
        <f>IF('Indicator Date hidden'!P111="x","x",$O$2-'Indicator Date hidden'!P111)</f>
        <v>0</v>
      </c>
      <c r="P110" s="25">
        <f>IF('Indicator Date hidden'!Q111="x","x",$P$2-'Indicator Date hidden'!Q111)</f>
        <v>0</v>
      </c>
      <c r="Q110" s="25">
        <f>IF('Indicator Date hidden'!R111="x","x",$Q$2-'Indicator Date hidden'!R111)</f>
        <v>3</v>
      </c>
      <c r="R110" s="25">
        <f>IF('Indicator Date hidden'!S111="x","x",$R$2-'Indicator Date hidden'!S111)</f>
        <v>0</v>
      </c>
      <c r="S110" s="25">
        <f>IF('Indicator Date hidden'!T111="x","x",$S$2-'Indicator Date hidden'!T111)</f>
        <v>0</v>
      </c>
      <c r="T110" s="25">
        <f>IF('Indicator Date hidden'!U111="x","x",$T$2-'Indicator Date hidden'!U111)</f>
        <v>0</v>
      </c>
      <c r="U110" s="25">
        <f>IF('Indicator Date hidden'!V111="x","x",$U$2-'Indicator Date hidden'!V111)</f>
        <v>0</v>
      </c>
      <c r="V110" s="25">
        <f>IF('Indicator Date hidden'!W111="x","x",$V$2-'Indicator Date hidden'!W111)</f>
        <v>0</v>
      </c>
      <c r="W110" s="25">
        <f>IF('Indicator Date hidden'!X111="x","x",$W$2-'Indicator Date hidden'!X111)</f>
        <v>2</v>
      </c>
      <c r="X110" s="25">
        <f>IF('Indicator Date hidden'!Y111="x","x",$X$2-'Indicator Date hidden'!Y111)</f>
        <v>4</v>
      </c>
      <c r="Y110" s="25">
        <f>IF('Indicator Date hidden'!Z111="x","x",$Y$2-'Indicator Date hidden'!Z111)</f>
        <v>0</v>
      </c>
      <c r="Z110" s="25">
        <f>IF('Indicator Date hidden'!AA111="x","x",$Z$2-'Indicator Date hidden'!AA111)</f>
        <v>0</v>
      </c>
      <c r="AA110" s="25">
        <f>IF('Indicator Date hidden'!AB111="x","x",$AA$2-'Indicator Date hidden'!AB111)</f>
        <v>0</v>
      </c>
      <c r="AB110" s="25">
        <f>IF('Indicator Date hidden'!AC111="x","x",$AB$2-'Indicator Date hidden'!AC111)</f>
        <v>0</v>
      </c>
      <c r="AC110" s="25">
        <f>IF('Indicator Date hidden'!AD111="x","x",$AC$2-'Indicator Date hidden'!AD111)</f>
        <v>0</v>
      </c>
      <c r="AD110" s="25">
        <f>IF('Indicator Date hidden'!AE111="x","x",$AD$2-'Indicator Date hidden'!AE111)</f>
        <v>0</v>
      </c>
      <c r="AE110" s="25">
        <f>IF('Indicator Date hidden'!AF111="x","x",$AE$2-'Indicator Date hidden'!AF111)</f>
        <v>0</v>
      </c>
      <c r="AF110" s="25">
        <f>IF('Indicator Date hidden'!AG111="x","x",$AF$2-'Indicator Date hidden'!AG111)</f>
        <v>5</v>
      </c>
      <c r="AG110" s="25">
        <f>IF('Indicator Date hidden'!AH111="x","x",$AG$2-'Indicator Date hidden'!AH111)</f>
        <v>0</v>
      </c>
      <c r="AH110" s="25">
        <f>IF('Indicator Date hidden'!AI111="x","x",$AH$2-'Indicator Date hidden'!AI111)</f>
        <v>0</v>
      </c>
      <c r="AI110" s="25">
        <f>IF('Indicator Date hidden'!AJ111="x","x",$AI$2-'Indicator Date hidden'!AJ111)</f>
        <v>0</v>
      </c>
      <c r="AJ110" s="25" t="str">
        <f>IF('Indicator Date hidden'!AK111="x","x",$AJ$2-'Indicator Date hidden'!AK111)</f>
        <v>x</v>
      </c>
      <c r="AK110" s="25">
        <f>IF('Indicator Date hidden'!AL111="x","x",$AK$2-'Indicator Date hidden'!AL111)</f>
        <v>0</v>
      </c>
      <c r="AL110" s="25">
        <f>IF('Indicator Date hidden'!AM111="x","x",$AL$2-'Indicator Date hidden'!AM111)</f>
        <v>0</v>
      </c>
      <c r="AM110" s="25">
        <f>IF('Indicator Date hidden'!AN111="x","x",$AM$2-'Indicator Date hidden'!AN111)</f>
        <v>0</v>
      </c>
      <c r="AN110" s="25">
        <f>IF('Indicator Date hidden'!AO111="x","x",$AN$2-'Indicator Date hidden'!AO111)</f>
        <v>0</v>
      </c>
      <c r="AO110" s="25">
        <f>IF('Indicator Date hidden'!AP111="x","x",$AO$2-'Indicator Date hidden'!AP111)</f>
        <v>0</v>
      </c>
      <c r="AP110" s="25">
        <f>IF('Indicator Date hidden'!AQ111="x","x",$AP$2-'Indicator Date hidden'!AQ111)</f>
        <v>0</v>
      </c>
      <c r="AQ110" s="25">
        <f>IF('Indicator Date hidden'!AR111="x","x",$AQ$2-'Indicator Date hidden'!AR111)</f>
        <v>4</v>
      </c>
      <c r="AR110" s="25">
        <f>IF('Indicator Date hidden'!AS111="x","x",$AR$2-'Indicator Date hidden'!AS111)</f>
        <v>0</v>
      </c>
      <c r="AS110" s="25">
        <f>IF('Indicator Date hidden'!AT111="x","x",$AS$2-'Indicator Date hidden'!AT111)</f>
        <v>0</v>
      </c>
      <c r="AT110" s="25">
        <f>IF('Indicator Date hidden'!AU111="x","x",$AT$2-'Indicator Date hidden'!AU111)</f>
        <v>0</v>
      </c>
      <c r="AU110" s="25">
        <f>IF('Indicator Date hidden'!AV111="x","x",$AU$2-'Indicator Date hidden'!AV111)</f>
        <v>7</v>
      </c>
      <c r="AV110" s="25">
        <f>IF('Indicator Date hidden'!AW111="x","x",$AV$2-'Indicator Date hidden'!AW111)</f>
        <v>0</v>
      </c>
      <c r="AW110" s="25">
        <f>IF('Indicator Date hidden'!AX111="x","x",$AW$2-'Indicator Date hidden'!AX111)</f>
        <v>0</v>
      </c>
      <c r="AX110" s="25">
        <f>IF('Indicator Date hidden'!AY111="x","x",$AX$2-'Indicator Date hidden'!AY111)</f>
        <v>0</v>
      </c>
      <c r="AY110" s="25">
        <f>IF('Indicator Date hidden'!AZ111="x","x",$AY$2-'Indicator Date hidden'!AZ111)</f>
        <v>0</v>
      </c>
      <c r="AZ110" s="25">
        <f>IF('Indicator Date hidden'!BA111="x","x",$AZ$2-'Indicator Date hidden'!BA111)</f>
        <v>0</v>
      </c>
      <c r="BA110">
        <f t="shared" si="15"/>
        <v>25</v>
      </c>
      <c r="BB110" s="26">
        <f t="shared" si="16"/>
        <v>0.5</v>
      </c>
      <c r="BC110">
        <f t="shared" si="17"/>
        <v>6</v>
      </c>
      <c r="BD110" s="26">
        <f t="shared" si="18"/>
        <v>1.4594519519326423</v>
      </c>
      <c r="BE110" s="28">
        <f t="shared" si="19"/>
        <v>0</v>
      </c>
    </row>
    <row r="111" spans="1:57" x14ac:dyDescent="0.35">
      <c r="A111" t="s">
        <v>10302</v>
      </c>
      <c r="B111" s="25">
        <f>IF('Indicator Date hidden'!C112="x","x",$B$2-'Indicator Date hidden'!C112)</f>
        <v>0</v>
      </c>
      <c r="C111" s="25">
        <f>IF('Indicator Date hidden'!D112="x","x",$C$2-'Indicator Date hidden'!D112)</f>
        <v>0</v>
      </c>
      <c r="D111" s="25">
        <f>IF('Indicator Date hidden'!E112="x","x",$D$2-'Indicator Date hidden'!E112)</f>
        <v>0</v>
      </c>
      <c r="E111" s="25">
        <f>IF('Indicator Date hidden'!F112="x","x",$E$2-'Indicator Date hidden'!F112)</f>
        <v>0</v>
      </c>
      <c r="F111" s="25">
        <f>IF('Indicator Date hidden'!G112="x","x",$F$2-'Indicator Date hidden'!G112)</f>
        <v>0</v>
      </c>
      <c r="G111" s="25">
        <f>IF('Indicator Date hidden'!H112="x","x",$G$2-'Indicator Date hidden'!H112)</f>
        <v>0</v>
      </c>
      <c r="H111" s="25">
        <f>IF('Indicator Date hidden'!I112="x","x",$H$2-'Indicator Date hidden'!I112)</f>
        <v>0</v>
      </c>
      <c r="I111" s="25">
        <f>IF('Indicator Date hidden'!J112="x","x",$I$2-'Indicator Date hidden'!J112)</f>
        <v>0</v>
      </c>
      <c r="J111" s="25">
        <f>IF('Indicator Date hidden'!K112="x","x",$J$2-'Indicator Date hidden'!K112)</f>
        <v>0</v>
      </c>
      <c r="K111" s="25">
        <f>IF('Indicator Date hidden'!L112="x","x",$K$2-'Indicator Date hidden'!L112)</f>
        <v>0</v>
      </c>
      <c r="L111" s="25">
        <f>IF('Indicator Date hidden'!M112="x","x",$L$2-'Indicator Date hidden'!M112)</f>
        <v>0</v>
      </c>
      <c r="M111" s="25">
        <f>IF('Indicator Date hidden'!N112="x","x",$M$2-'Indicator Date hidden'!N112)</f>
        <v>0</v>
      </c>
      <c r="N111" s="25">
        <f>IF('Indicator Date hidden'!O112="x","x",$N$2-'Indicator Date hidden'!O112)</f>
        <v>0</v>
      </c>
      <c r="O111" s="25">
        <f>IF('Indicator Date hidden'!P112="x","x",$O$2-'Indicator Date hidden'!P112)</f>
        <v>0</v>
      </c>
      <c r="P111" s="25">
        <f>IF('Indicator Date hidden'!Q112="x","x",$P$2-'Indicator Date hidden'!Q112)</f>
        <v>0</v>
      </c>
      <c r="Q111" s="25" t="str">
        <f>IF('Indicator Date hidden'!R112="x","x",$Q$2-'Indicator Date hidden'!R112)</f>
        <v>x</v>
      </c>
      <c r="R111" s="25">
        <f>IF('Indicator Date hidden'!S112="x","x",$R$2-'Indicator Date hidden'!S112)</f>
        <v>0</v>
      </c>
      <c r="S111" s="25">
        <f>IF('Indicator Date hidden'!T112="x","x",$S$2-'Indicator Date hidden'!T112)</f>
        <v>0</v>
      </c>
      <c r="T111" s="25">
        <f>IF('Indicator Date hidden'!U112="x","x",$T$2-'Indicator Date hidden'!U112)</f>
        <v>0</v>
      </c>
      <c r="U111" s="25">
        <f>IF('Indicator Date hidden'!V112="x","x",$U$2-'Indicator Date hidden'!V112)</f>
        <v>0</v>
      </c>
      <c r="V111" s="25">
        <f>IF('Indicator Date hidden'!W112="x","x",$V$2-'Indicator Date hidden'!W112)</f>
        <v>0</v>
      </c>
      <c r="W111" s="25" t="str">
        <f>IF('Indicator Date hidden'!X112="x","x",$W$2-'Indicator Date hidden'!X112)</f>
        <v>x</v>
      </c>
      <c r="X111" s="25" t="str">
        <f>IF('Indicator Date hidden'!Y112="x","x",$X$2-'Indicator Date hidden'!Y112)</f>
        <v>x</v>
      </c>
      <c r="Y111" s="25">
        <f>IF('Indicator Date hidden'!Z112="x","x",$Y$2-'Indicator Date hidden'!Z112)</f>
        <v>0</v>
      </c>
      <c r="Z111" s="25">
        <f>IF('Indicator Date hidden'!AA112="x","x",$Z$2-'Indicator Date hidden'!AA112)</f>
        <v>0</v>
      </c>
      <c r="AA111" s="25">
        <f>IF('Indicator Date hidden'!AB112="x","x",$AA$2-'Indicator Date hidden'!AB112)</f>
        <v>0</v>
      </c>
      <c r="AB111" s="25">
        <f>IF('Indicator Date hidden'!AC112="x","x",$AB$2-'Indicator Date hidden'!AC112)</f>
        <v>0</v>
      </c>
      <c r="AC111" s="25">
        <f>IF('Indicator Date hidden'!AD112="x","x",$AC$2-'Indicator Date hidden'!AD112)</f>
        <v>0</v>
      </c>
      <c r="AD111" s="25" t="str">
        <f>IF('Indicator Date hidden'!AE112="x","x",$AD$2-'Indicator Date hidden'!AE112)</f>
        <v>x</v>
      </c>
      <c r="AE111" s="25">
        <f>IF('Indicator Date hidden'!AF112="x","x",$AE$2-'Indicator Date hidden'!AF112)</f>
        <v>0</v>
      </c>
      <c r="AF111" s="25">
        <f>IF('Indicator Date hidden'!AG112="x","x",$AF$2-'Indicator Date hidden'!AG112)</f>
        <v>1</v>
      </c>
      <c r="AG111" s="25">
        <f>IF('Indicator Date hidden'!AH112="x","x",$AG$2-'Indicator Date hidden'!AH112)</f>
        <v>0</v>
      </c>
      <c r="AH111" s="25">
        <f>IF('Indicator Date hidden'!AI112="x","x",$AH$2-'Indicator Date hidden'!AI112)</f>
        <v>0</v>
      </c>
      <c r="AI111" s="25">
        <f>IF('Indicator Date hidden'!AJ112="x","x",$AI$2-'Indicator Date hidden'!AJ112)</f>
        <v>0</v>
      </c>
      <c r="AJ111" s="25" t="str">
        <f>IF('Indicator Date hidden'!AK112="x","x",$AJ$2-'Indicator Date hidden'!AK112)</f>
        <v>x</v>
      </c>
      <c r="AK111" s="25">
        <f>IF('Indicator Date hidden'!AL112="x","x",$AK$2-'Indicator Date hidden'!AL112)</f>
        <v>1</v>
      </c>
      <c r="AL111" s="25">
        <f>IF('Indicator Date hidden'!AM112="x","x",$AL$2-'Indicator Date hidden'!AM112)</f>
        <v>0</v>
      </c>
      <c r="AM111" s="25">
        <f>IF('Indicator Date hidden'!AN112="x","x",$AM$2-'Indicator Date hidden'!AN112)</f>
        <v>0</v>
      </c>
      <c r="AN111" s="25">
        <f>IF('Indicator Date hidden'!AO112="x","x",$AN$2-'Indicator Date hidden'!AO112)</f>
        <v>0</v>
      </c>
      <c r="AO111" s="25">
        <f>IF('Indicator Date hidden'!AP112="x","x",$AO$2-'Indicator Date hidden'!AP112)</f>
        <v>0</v>
      </c>
      <c r="AP111" s="25">
        <f>IF('Indicator Date hidden'!AQ112="x","x",$AP$2-'Indicator Date hidden'!AQ112)</f>
        <v>0</v>
      </c>
      <c r="AQ111" s="25">
        <f>IF('Indicator Date hidden'!AR112="x","x",$AQ$2-'Indicator Date hidden'!AR112)</f>
        <v>0</v>
      </c>
      <c r="AR111" s="25">
        <f>IF('Indicator Date hidden'!AS112="x","x",$AR$2-'Indicator Date hidden'!AS112)</f>
        <v>0</v>
      </c>
      <c r="AS111" s="25">
        <f>IF('Indicator Date hidden'!AT112="x","x",$AS$2-'Indicator Date hidden'!AT112)</f>
        <v>0</v>
      </c>
      <c r="AT111" s="25">
        <f>IF('Indicator Date hidden'!AU112="x","x",$AT$2-'Indicator Date hidden'!AU112)</f>
        <v>0</v>
      </c>
      <c r="AU111" s="25">
        <f>IF('Indicator Date hidden'!AV112="x","x",$AU$2-'Indicator Date hidden'!AV112)</f>
        <v>3</v>
      </c>
      <c r="AV111" s="25">
        <f>IF('Indicator Date hidden'!AW112="x","x",$AV$2-'Indicator Date hidden'!AW112)</f>
        <v>0</v>
      </c>
      <c r="AW111" s="25">
        <f>IF('Indicator Date hidden'!AX112="x","x",$AW$2-'Indicator Date hidden'!AX112)</f>
        <v>0</v>
      </c>
      <c r="AX111" s="25">
        <f>IF('Indicator Date hidden'!AY112="x","x",$AX$2-'Indicator Date hidden'!AY112)</f>
        <v>0</v>
      </c>
      <c r="AY111" s="25">
        <f>IF('Indicator Date hidden'!AZ112="x","x",$AY$2-'Indicator Date hidden'!AZ112)</f>
        <v>0</v>
      </c>
      <c r="AZ111" s="25">
        <f>IF('Indicator Date hidden'!BA112="x","x",$AZ$2-'Indicator Date hidden'!BA112)</f>
        <v>0</v>
      </c>
      <c r="BA111">
        <f t="shared" si="15"/>
        <v>5</v>
      </c>
      <c r="BB111" s="26">
        <f t="shared" si="16"/>
        <v>0.10869565217391304</v>
      </c>
      <c r="BC111">
        <f t="shared" si="17"/>
        <v>3</v>
      </c>
      <c r="BD111" s="26">
        <f t="shared" si="18"/>
        <v>0.47677635216220238</v>
      </c>
      <c r="BE111" s="28">
        <f t="shared" si="19"/>
        <v>0</v>
      </c>
    </row>
    <row r="112" spans="1:57" x14ac:dyDescent="0.35">
      <c r="A112" t="s">
        <v>10284</v>
      </c>
      <c r="B112" s="25">
        <f>IF('Indicator Date hidden'!C113="x","x",$B$2-'Indicator Date hidden'!C113)</f>
        <v>0</v>
      </c>
      <c r="C112" s="25">
        <f>IF('Indicator Date hidden'!D113="x","x",$C$2-'Indicator Date hidden'!D113)</f>
        <v>0</v>
      </c>
      <c r="D112" s="25">
        <f>IF('Indicator Date hidden'!E113="x","x",$D$2-'Indicator Date hidden'!E113)</f>
        <v>0</v>
      </c>
      <c r="E112" s="25">
        <f>IF('Indicator Date hidden'!F113="x","x",$E$2-'Indicator Date hidden'!F113)</f>
        <v>0</v>
      </c>
      <c r="F112" s="25">
        <f>IF('Indicator Date hidden'!G113="x","x",$F$2-'Indicator Date hidden'!G113)</f>
        <v>0</v>
      </c>
      <c r="G112" s="25">
        <f>IF('Indicator Date hidden'!H113="x","x",$G$2-'Indicator Date hidden'!H113)</f>
        <v>0</v>
      </c>
      <c r="H112" s="25">
        <f>IF('Indicator Date hidden'!I113="x","x",$H$2-'Indicator Date hidden'!I113)</f>
        <v>0</v>
      </c>
      <c r="I112" s="25">
        <f>IF('Indicator Date hidden'!J113="x","x",$I$2-'Indicator Date hidden'!J113)</f>
        <v>0</v>
      </c>
      <c r="J112" s="25">
        <f>IF('Indicator Date hidden'!K113="x","x",$J$2-'Indicator Date hidden'!K113)</f>
        <v>0</v>
      </c>
      <c r="K112" s="25">
        <f>IF('Indicator Date hidden'!L113="x","x",$K$2-'Indicator Date hidden'!L113)</f>
        <v>0</v>
      </c>
      <c r="L112" s="25">
        <f>IF('Indicator Date hidden'!M113="x","x",$L$2-'Indicator Date hidden'!M113)</f>
        <v>0</v>
      </c>
      <c r="M112" s="25">
        <f>IF('Indicator Date hidden'!N113="x","x",$M$2-'Indicator Date hidden'!N113)</f>
        <v>0</v>
      </c>
      <c r="N112" s="25">
        <f>IF('Indicator Date hidden'!O113="x","x",$N$2-'Indicator Date hidden'!O113)</f>
        <v>0</v>
      </c>
      <c r="O112" s="25">
        <f>IF('Indicator Date hidden'!P113="x","x",$O$2-'Indicator Date hidden'!P113)</f>
        <v>0</v>
      </c>
      <c r="P112" s="25">
        <f>IF('Indicator Date hidden'!Q113="x","x",$P$2-'Indicator Date hidden'!Q113)</f>
        <v>0</v>
      </c>
      <c r="Q112" s="25">
        <f>IF('Indicator Date hidden'!R113="x","x",$Q$2-'Indicator Date hidden'!R113)</f>
        <v>2</v>
      </c>
      <c r="R112" s="25">
        <f>IF('Indicator Date hidden'!S113="x","x",$R$2-'Indicator Date hidden'!S113)</f>
        <v>0</v>
      </c>
      <c r="S112" s="25">
        <f>IF('Indicator Date hidden'!T113="x","x",$S$2-'Indicator Date hidden'!T113)</f>
        <v>0</v>
      </c>
      <c r="T112" s="25">
        <f>IF('Indicator Date hidden'!U113="x","x",$T$2-'Indicator Date hidden'!U113)</f>
        <v>0</v>
      </c>
      <c r="U112" s="25">
        <f>IF('Indicator Date hidden'!V113="x","x",$U$2-'Indicator Date hidden'!V113)</f>
        <v>0</v>
      </c>
      <c r="V112" s="25">
        <f>IF('Indicator Date hidden'!W113="x","x",$V$2-'Indicator Date hidden'!W113)</f>
        <v>0</v>
      </c>
      <c r="W112" s="25">
        <f>IF('Indicator Date hidden'!X113="x","x",$W$2-'Indicator Date hidden'!X113)</f>
        <v>2</v>
      </c>
      <c r="X112" s="25">
        <f>IF('Indicator Date hidden'!Y113="x","x",$X$2-'Indicator Date hidden'!Y113)</f>
        <v>3</v>
      </c>
      <c r="Y112" s="25">
        <f>IF('Indicator Date hidden'!Z113="x","x",$Y$2-'Indicator Date hidden'!Z113)</f>
        <v>0</v>
      </c>
      <c r="Z112" s="25">
        <f>IF('Indicator Date hidden'!AA113="x","x",$Z$2-'Indicator Date hidden'!AA113)</f>
        <v>0</v>
      </c>
      <c r="AA112" s="25">
        <f>IF('Indicator Date hidden'!AB113="x","x",$AA$2-'Indicator Date hidden'!AB113)</f>
        <v>0</v>
      </c>
      <c r="AB112" s="25">
        <f>IF('Indicator Date hidden'!AC113="x","x",$AB$2-'Indicator Date hidden'!AC113)</f>
        <v>0</v>
      </c>
      <c r="AC112" s="25">
        <f>IF('Indicator Date hidden'!AD113="x","x",$AC$2-'Indicator Date hidden'!AD113)</f>
        <v>0</v>
      </c>
      <c r="AD112" s="25">
        <f>IF('Indicator Date hidden'!AE113="x","x",$AD$2-'Indicator Date hidden'!AE113)</f>
        <v>0</v>
      </c>
      <c r="AE112" s="25">
        <f>IF('Indicator Date hidden'!AF113="x","x",$AE$2-'Indicator Date hidden'!AF113)</f>
        <v>0</v>
      </c>
      <c r="AF112" s="25">
        <f>IF('Indicator Date hidden'!AG113="x","x",$AF$2-'Indicator Date hidden'!AG113)</f>
        <v>1</v>
      </c>
      <c r="AG112" s="25">
        <f>IF('Indicator Date hidden'!AH113="x","x",$AG$2-'Indicator Date hidden'!AH113)</f>
        <v>0</v>
      </c>
      <c r="AH112" s="25">
        <f>IF('Indicator Date hidden'!AI113="x","x",$AH$2-'Indicator Date hidden'!AI113)</f>
        <v>0</v>
      </c>
      <c r="AI112" s="25">
        <f>IF('Indicator Date hidden'!AJ113="x","x",$AI$2-'Indicator Date hidden'!AJ113)</f>
        <v>0</v>
      </c>
      <c r="AJ112" s="25">
        <f>IF('Indicator Date hidden'!AK113="x","x",$AJ$2-'Indicator Date hidden'!AK113)</f>
        <v>1</v>
      </c>
      <c r="AK112" s="25">
        <f>IF('Indicator Date hidden'!AL113="x","x",$AK$2-'Indicator Date hidden'!AL113)</f>
        <v>1</v>
      </c>
      <c r="AL112" s="25">
        <f>IF('Indicator Date hidden'!AM113="x","x",$AL$2-'Indicator Date hidden'!AM113)</f>
        <v>0</v>
      </c>
      <c r="AM112" s="25">
        <f>IF('Indicator Date hidden'!AN113="x","x",$AM$2-'Indicator Date hidden'!AN113)</f>
        <v>0</v>
      </c>
      <c r="AN112" s="25">
        <f>IF('Indicator Date hidden'!AO113="x","x",$AN$2-'Indicator Date hidden'!AO113)</f>
        <v>0</v>
      </c>
      <c r="AO112" s="25">
        <f>IF('Indicator Date hidden'!AP113="x","x",$AO$2-'Indicator Date hidden'!AP113)</f>
        <v>0</v>
      </c>
      <c r="AP112" s="25">
        <f>IF('Indicator Date hidden'!AQ113="x","x",$AP$2-'Indicator Date hidden'!AQ113)</f>
        <v>0</v>
      </c>
      <c r="AQ112" s="25">
        <f>IF('Indicator Date hidden'!AR113="x","x",$AQ$2-'Indicator Date hidden'!AR113)</f>
        <v>0</v>
      </c>
      <c r="AR112" s="25">
        <f>IF('Indicator Date hidden'!AS113="x","x",$AR$2-'Indicator Date hidden'!AS113)</f>
        <v>0</v>
      </c>
      <c r="AS112" s="25">
        <f>IF('Indicator Date hidden'!AT113="x","x",$AS$2-'Indicator Date hidden'!AT113)</f>
        <v>0</v>
      </c>
      <c r="AT112" s="25">
        <f>IF('Indicator Date hidden'!AU113="x","x",$AT$2-'Indicator Date hidden'!AU113)</f>
        <v>0</v>
      </c>
      <c r="AU112" s="25">
        <f>IF('Indicator Date hidden'!AV113="x","x",$AU$2-'Indicator Date hidden'!AV113)</f>
        <v>1</v>
      </c>
      <c r="AV112" s="25">
        <f>IF('Indicator Date hidden'!AW113="x","x",$AV$2-'Indicator Date hidden'!AW113)</f>
        <v>0</v>
      </c>
      <c r="AW112" s="25">
        <f>IF('Indicator Date hidden'!AX113="x","x",$AW$2-'Indicator Date hidden'!AX113)</f>
        <v>0</v>
      </c>
      <c r="AX112" s="25">
        <f>IF('Indicator Date hidden'!AY113="x","x",$AX$2-'Indicator Date hidden'!AY113)</f>
        <v>0</v>
      </c>
      <c r="AY112" s="25">
        <f>IF('Indicator Date hidden'!AZ113="x","x",$AY$2-'Indicator Date hidden'!AZ113)</f>
        <v>0</v>
      </c>
      <c r="AZ112" s="25">
        <f>IF('Indicator Date hidden'!BA113="x","x",$AZ$2-'Indicator Date hidden'!BA113)</f>
        <v>0</v>
      </c>
      <c r="BA112">
        <f t="shared" si="15"/>
        <v>11</v>
      </c>
      <c r="BB112" s="26">
        <f t="shared" si="16"/>
        <v>0.21568627450980393</v>
      </c>
      <c r="BC112">
        <f t="shared" si="17"/>
        <v>7</v>
      </c>
      <c r="BD112" s="26">
        <f t="shared" si="18"/>
        <v>0.60435431401656636</v>
      </c>
      <c r="BE112" s="28">
        <f t="shared" si="19"/>
        <v>0</v>
      </c>
    </row>
    <row r="113" spans="1:57" x14ac:dyDescent="0.35">
      <c r="A113" t="s">
        <v>10191</v>
      </c>
      <c r="B113" s="25">
        <f>IF('Indicator Date hidden'!C114="x","x",$B$2-'Indicator Date hidden'!C114)</f>
        <v>0</v>
      </c>
      <c r="C113" s="25">
        <f>IF('Indicator Date hidden'!D114="x","x",$C$2-'Indicator Date hidden'!D114)</f>
        <v>0</v>
      </c>
      <c r="D113" s="25">
        <f>IF('Indicator Date hidden'!E114="x","x",$D$2-'Indicator Date hidden'!E114)</f>
        <v>0</v>
      </c>
      <c r="E113" s="25">
        <f>IF('Indicator Date hidden'!F114="x","x",$E$2-'Indicator Date hidden'!F114)</f>
        <v>0</v>
      </c>
      <c r="F113" s="25">
        <f>IF('Indicator Date hidden'!G114="x","x",$F$2-'Indicator Date hidden'!G114)</f>
        <v>0</v>
      </c>
      <c r="G113" s="25">
        <f>IF('Indicator Date hidden'!H114="x","x",$G$2-'Indicator Date hidden'!H114)</f>
        <v>0</v>
      </c>
      <c r="H113" s="25">
        <f>IF('Indicator Date hidden'!I114="x","x",$H$2-'Indicator Date hidden'!I114)</f>
        <v>0</v>
      </c>
      <c r="I113" s="25">
        <f>IF('Indicator Date hidden'!J114="x","x",$I$2-'Indicator Date hidden'!J114)</f>
        <v>0</v>
      </c>
      <c r="J113" s="25">
        <f>IF('Indicator Date hidden'!K114="x","x",$J$2-'Indicator Date hidden'!K114)</f>
        <v>0</v>
      </c>
      <c r="K113" s="25">
        <f>IF('Indicator Date hidden'!L114="x","x",$K$2-'Indicator Date hidden'!L114)</f>
        <v>0</v>
      </c>
      <c r="L113" s="25">
        <f>IF('Indicator Date hidden'!M114="x","x",$L$2-'Indicator Date hidden'!M114)</f>
        <v>0</v>
      </c>
      <c r="M113" s="25">
        <f>IF('Indicator Date hidden'!N114="x","x",$M$2-'Indicator Date hidden'!N114)</f>
        <v>0</v>
      </c>
      <c r="N113" s="25">
        <f>IF('Indicator Date hidden'!O114="x","x",$N$2-'Indicator Date hidden'!O114)</f>
        <v>0</v>
      </c>
      <c r="O113" s="25">
        <f>IF('Indicator Date hidden'!P114="x","x",$O$2-'Indicator Date hidden'!P114)</f>
        <v>0</v>
      </c>
      <c r="P113" s="25">
        <f>IF('Indicator Date hidden'!Q114="x","x",$P$2-'Indicator Date hidden'!Q114)</f>
        <v>0</v>
      </c>
      <c r="Q113" s="25" t="str">
        <f>IF('Indicator Date hidden'!R114="x","x",$Q$2-'Indicator Date hidden'!R114)</f>
        <v>x</v>
      </c>
      <c r="R113" s="25">
        <f>IF('Indicator Date hidden'!S114="x","x",$R$2-'Indicator Date hidden'!S114)</f>
        <v>0</v>
      </c>
      <c r="S113" s="25">
        <f>IF('Indicator Date hidden'!T114="x","x",$S$2-'Indicator Date hidden'!T114)</f>
        <v>0</v>
      </c>
      <c r="T113" s="25">
        <f>IF('Indicator Date hidden'!U114="x","x",$T$2-'Indicator Date hidden'!U114)</f>
        <v>0</v>
      </c>
      <c r="U113" s="25">
        <f>IF('Indicator Date hidden'!V114="x","x",$U$2-'Indicator Date hidden'!V114)</f>
        <v>0</v>
      </c>
      <c r="V113" s="25">
        <f>IF('Indicator Date hidden'!W114="x","x",$V$2-'Indicator Date hidden'!W114)</f>
        <v>0</v>
      </c>
      <c r="W113" s="25">
        <f>IF('Indicator Date hidden'!X114="x","x",$W$2-'Indicator Date hidden'!X114)</f>
        <v>9</v>
      </c>
      <c r="X113" s="25">
        <f>IF('Indicator Date hidden'!Y114="x","x",$X$2-'Indicator Date hidden'!Y114)</f>
        <v>4</v>
      </c>
      <c r="Y113" s="25">
        <f>IF('Indicator Date hidden'!Z114="x","x",$Y$2-'Indicator Date hidden'!Z114)</f>
        <v>0</v>
      </c>
      <c r="Z113" s="25">
        <f>IF('Indicator Date hidden'!AA114="x","x",$Z$2-'Indicator Date hidden'!AA114)</f>
        <v>0</v>
      </c>
      <c r="AA113" s="25" t="str">
        <f>IF('Indicator Date hidden'!AB114="x","x",$AA$2-'Indicator Date hidden'!AB114)</f>
        <v>x</v>
      </c>
      <c r="AB113" s="25">
        <f>IF('Indicator Date hidden'!AC114="x","x",$AB$2-'Indicator Date hidden'!AC114)</f>
        <v>0</v>
      </c>
      <c r="AC113" s="25">
        <f>IF('Indicator Date hidden'!AD114="x","x",$AC$2-'Indicator Date hidden'!AD114)</f>
        <v>0</v>
      </c>
      <c r="AD113" s="25" t="str">
        <f>IF('Indicator Date hidden'!AE114="x","x",$AD$2-'Indicator Date hidden'!AE114)</f>
        <v>x</v>
      </c>
      <c r="AE113" s="25" t="str">
        <f>IF('Indicator Date hidden'!AF114="x","x",$AE$2-'Indicator Date hidden'!AF114)</f>
        <v>x</v>
      </c>
      <c r="AF113" s="25" t="str">
        <f>IF('Indicator Date hidden'!AG114="x","x",$AF$2-'Indicator Date hidden'!AG114)</f>
        <v>x</v>
      </c>
      <c r="AG113" s="25">
        <f>IF('Indicator Date hidden'!AH114="x","x",$AG$2-'Indicator Date hidden'!AH114)</f>
        <v>0</v>
      </c>
      <c r="AH113" s="25">
        <f>IF('Indicator Date hidden'!AI114="x","x",$AH$2-'Indicator Date hidden'!AI114)</f>
        <v>0</v>
      </c>
      <c r="AI113" s="25">
        <f>IF('Indicator Date hidden'!AJ114="x","x",$AI$2-'Indicator Date hidden'!AJ114)</f>
        <v>0</v>
      </c>
      <c r="AJ113" s="25" t="str">
        <f>IF('Indicator Date hidden'!AK114="x","x",$AJ$2-'Indicator Date hidden'!AK114)</f>
        <v>x</v>
      </c>
      <c r="AK113" s="25">
        <f>IF('Indicator Date hidden'!AL114="x","x",$AK$2-'Indicator Date hidden'!AL114)</f>
        <v>1</v>
      </c>
      <c r="AL113" s="25">
        <f>IF('Indicator Date hidden'!AM114="x","x",$AL$2-'Indicator Date hidden'!AM114)</f>
        <v>0</v>
      </c>
      <c r="AM113" s="25">
        <f>IF('Indicator Date hidden'!AN114="x","x",$AM$2-'Indicator Date hidden'!AN114)</f>
        <v>0</v>
      </c>
      <c r="AN113" s="25">
        <f>IF('Indicator Date hidden'!AO114="x","x",$AN$2-'Indicator Date hidden'!AO114)</f>
        <v>0</v>
      </c>
      <c r="AO113" s="25" t="str">
        <f>IF('Indicator Date hidden'!AP114="x","x",$AO$2-'Indicator Date hidden'!AP114)</f>
        <v>x</v>
      </c>
      <c r="AP113" s="25" t="str">
        <f>IF('Indicator Date hidden'!AQ114="x","x",$AP$2-'Indicator Date hidden'!AQ114)</f>
        <v>x</v>
      </c>
      <c r="AQ113" s="25">
        <f>IF('Indicator Date hidden'!AR114="x","x",$AQ$2-'Indicator Date hidden'!AR114)</f>
        <v>4</v>
      </c>
      <c r="AR113" s="25">
        <f>IF('Indicator Date hidden'!AS114="x","x",$AR$2-'Indicator Date hidden'!AS114)</f>
        <v>0</v>
      </c>
      <c r="AS113" s="25" t="str">
        <f>IF('Indicator Date hidden'!AT114="x","x",$AS$2-'Indicator Date hidden'!AT114)</f>
        <v>x</v>
      </c>
      <c r="AT113" s="25">
        <f>IF('Indicator Date hidden'!AU114="x","x",$AT$2-'Indicator Date hidden'!AU114)</f>
        <v>0</v>
      </c>
      <c r="AU113" s="25" t="str">
        <f>IF('Indicator Date hidden'!AV114="x","x",$AU$2-'Indicator Date hidden'!AV114)</f>
        <v>x</v>
      </c>
      <c r="AV113" s="25">
        <f>IF('Indicator Date hidden'!AW114="x","x",$AV$2-'Indicator Date hidden'!AW114)</f>
        <v>0</v>
      </c>
      <c r="AW113" s="25">
        <f>IF('Indicator Date hidden'!AX114="x","x",$AW$2-'Indicator Date hidden'!AX114)</f>
        <v>0</v>
      </c>
      <c r="AX113" s="25">
        <f>IF('Indicator Date hidden'!AY114="x","x",$AX$2-'Indicator Date hidden'!AY114)</f>
        <v>0</v>
      </c>
      <c r="AY113" s="25">
        <f>IF('Indicator Date hidden'!AZ114="x","x",$AY$2-'Indicator Date hidden'!AZ114)</f>
        <v>0</v>
      </c>
      <c r="AZ113" s="25">
        <f>IF('Indicator Date hidden'!BA114="x","x",$AZ$2-'Indicator Date hidden'!BA114)</f>
        <v>0</v>
      </c>
      <c r="BA113">
        <f t="shared" si="15"/>
        <v>18</v>
      </c>
      <c r="BB113" s="26">
        <f t="shared" si="16"/>
        <v>0.43902439024390244</v>
      </c>
      <c r="BC113">
        <f t="shared" si="17"/>
        <v>4</v>
      </c>
      <c r="BD113" s="26">
        <f t="shared" si="18"/>
        <v>1.6086470680820633</v>
      </c>
      <c r="BE113" s="28">
        <f t="shared" si="19"/>
        <v>0</v>
      </c>
    </row>
    <row r="114" spans="1:57" x14ac:dyDescent="0.35">
      <c r="A114" t="s">
        <v>10280</v>
      </c>
      <c r="B114" s="25">
        <f>IF('Indicator Date hidden'!C115="x","x",$B$2-'Indicator Date hidden'!C115)</f>
        <v>0</v>
      </c>
      <c r="C114" s="25">
        <f>IF('Indicator Date hidden'!D115="x","x",$C$2-'Indicator Date hidden'!D115)</f>
        <v>0</v>
      </c>
      <c r="D114" s="25">
        <f>IF('Indicator Date hidden'!E115="x","x",$D$2-'Indicator Date hidden'!E115)</f>
        <v>0</v>
      </c>
      <c r="E114" s="25">
        <f>IF('Indicator Date hidden'!F115="x","x",$E$2-'Indicator Date hidden'!F115)</f>
        <v>0</v>
      </c>
      <c r="F114" s="25">
        <f>IF('Indicator Date hidden'!G115="x","x",$F$2-'Indicator Date hidden'!G115)</f>
        <v>0</v>
      </c>
      <c r="G114" s="25">
        <f>IF('Indicator Date hidden'!H115="x","x",$G$2-'Indicator Date hidden'!H115)</f>
        <v>0</v>
      </c>
      <c r="H114" s="25">
        <f>IF('Indicator Date hidden'!I115="x","x",$H$2-'Indicator Date hidden'!I115)</f>
        <v>0</v>
      </c>
      <c r="I114" s="25">
        <f>IF('Indicator Date hidden'!J115="x","x",$I$2-'Indicator Date hidden'!J115)</f>
        <v>0</v>
      </c>
      <c r="J114" s="25">
        <f>IF('Indicator Date hidden'!K115="x","x",$J$2-'Indicator Date hidden'!K115)</f>
        <v>0</v>
      </c>
      <c r="K114" s="25">
        <f>IF('Indicator Date hidden'!L115="x","x",$K$2-'Indicator Date hidden'!L115)</f>
        <v>0</v>
      </c>
      <c r="L114" s="25">
        <f>IF('Indicator Date hidden'!M115="x","x",$L$2-'Indicator Date hidden'!M115)</f>
        <v>0</v>
      </c>
      <c r="M114" s="25">
        <f>IF('Indicator Date hidden'!N115="x","x",$M$2-'Indicator Date hidden'!N115)</f>
        <v>0</v>
      </c>
      <c r="N114" s="25">
        <f>IF('Indicator Date hidden'!O115="x","x",$N$2-'Indicator Date hidden'!O115)</f>
        <v>0</v>
      </c>
      <c r="O114" s="25">
        <f>IF('Indicator Date hidden'!P115="x","x",$O$2-'Indicator Date hidden'!P115)</f>
        <v>0</v>
      </c>
      <c r="P114" s="25">
        <f>IF('Indicator Date hidden'!Q115="x","x",$P$2-'Indicator Date hidden'!Q115)</f>
        <v>0</v>
      </c>
      <c r="Q114" s="25">
        <f>IF('Indicator Date hidden'!R115="x","x",$Q$2-'Indicator Date hidden'!R115)</f>
        <v>2</v>
      </c>
      <c r="R114" s="25">
        <f>IF('Indicator Date hidden'!S115="x","x",$R$2-'Indicator Date hidden'!S115)</f>
        <v>0</v>
      </c>
      <c r="S114" s="25">
        <f>IF('Indicator Date hidden'!T115="x","x",$S$2-'Indicator Date hidden'!T115)</f>
        <v>0</v>
      </c>
      <c r="T114" s="25">
        <f>IF('Indicator Date hidden'!U115="x","x",$T$2-'Indicator Date hidden'!U115)</f>
        <v>0</v>
      </c>
      <c r="U114" s="25">
        <f>IF('Indicator Date hidden'!V115="x","x",$U$2-'Indicator Date hidden'!V115)</f>
        <v>0</v>
      </c>
      <c r="V114" s="25">
        <f>IF('Indicator Date hidden'!W115="x","x",$V$2-'Indicator Date hidden'!W115)</f>
        <v>0</v>
      </c>
      <c r="W114" s="25">
        <f>IF('Indicator Date hidden'!X115="x","x",$W$2-'Indicator Date hidden'!X115)</f>
        <v>2</v>
      </c>
      <c r="X114" s="25">
        <f>IF('Indicator Date hidden'!Y115="x","x",$X$2-'Indicator Date hidden'!Y115)</f>
        <v>1</v>
      </c>
      <c r="Y114" s="25">
        <f>IF('Indicator Date hidden'!Z115="x","x",$Y$2-'Indicator Date hidden'!Z115)</f>
        <v>0</v>
      </c>
      <c r="Z114" s="25">
        <f>IF('Indicator Date hidden'!AA115="x","x",$Z$2-'Indicator Date hidden'!AA115)</f>
        <v>0</v>
      </c>
      <c r="AA114" s="25">
        <f>IF('Indicator Date hidden'!AB115="x","x",$AA$2-'Indicator Date hidden'!AB115)</f>
        <v>0</v>
      </c>
      <c r="AB114" s="25">
        <f>IF('Indicator Date hidden'!AC115="x","x",$AB$2-'Indicator Date hidden'!AC115)</f>
        <v>0</v>
      </c>
      <c r="AC114" s="25">
        <f>IF('Indicator Date hidden'!AD115="x","x",$AC$2-'Indicator Date hidden'!AD115)</f>
        <v>0</v>
      </c>
      <c r="AD114" s="25" t="str">
        <f>IF('Indicator Date hidden'!AE115="x","x",$AD$2-'Indicator Date hidden'!AE115)</f>
        <v>x</v>
      </c>
      <c r="AE114" s="25">
        <f>IF('Indicator Date hidden'!AF115="x","x",$AE$2-'Indicator Date hidden'!AF115)</f>
        <v>0</v>
      </c>
      <c r="AF114" s="25">
        <f>IF('Indicator Date hidden'!AG115="x","x",$AF$2-'Indicator Date hidden'!AG115)</f>
        <v>0</v>
      </c>
      <c r="AG114" s="25">
        <f>IF('Indicator Date hidden'!AH115="x","x",$AG$2-'Indicator Date hidden'!AH115)</f>
        <v>0</v>
      </c>
      <c r="AH114" s="25">
        <f>IF('Indicator Date hidden'!AI115="x","x",$AH$2-'Indicator Date hidden'!AI115)</f>
        <v>0</v>
      </c>
      <c r="AI114" s="25">
        <f>IF('Indicator Date hidden'!AJ115="x","x",$AI$2-'Indicator Date hidden'!AJ115)</f>
        <v>0</v>
      </c>
      <c r="AJ114" s="25" t="str">
        <f>IF('Indicator Date hidden'!AK115="x","x",$AJ$2-'Indicator Date hidden'!AK115)</f>
        <v>x</v>
      </c>
      <c r="AK114" s="25">
        <f>IF('Indicator Date hidden'!AL115="x","x",$AK$2-'Indicator Date hidden'!AL115)</f>
        <v>1</v>
      </c>
      <c r="AL114" s="25">
        <f>IF('Indicator Date hidden'!AM115="x","x",$AL$2-'Indicator Date hidden'!AM115)</f>
        <v>0</v>
      </c>
      <c r="AM114" s="25">
        <f>IF('Indicator Date hidden'!AN115="x","x",$AM$2-'Indicator Date hidden'!AN115)</f>
        <v>0</v>
      </c>
      <c r="AN114" s="25">
        <f>IF('Indicator Date hidden'!AO115="x","x",$AN$2-'Indicator Date hidden'!AO115)</f>
        <v>0</v>
      </c>
      <c r="AO114" s="25">
        <f>IF('Indicator Date hidden'!AP115="x","x",$AO$2-'Indicator Date hidden'!AP115)</f>
        <v>1</v>
      </c>
      <c r="AP114" s="25">
        <f>IF('Indicator Date hidden'!AQ115="x","x",$AP$2-'Indicator Date hidden'!AQ115)</f>
        <v>1</v>
      </c>
      <c r="AQ114" s="25">
        <f>IF('Indicator Date hidden'!AR115="x","x",$AQ$2-'Indicator Date hidden'!AR115)</f>
        <v>6</v>
      </c>
      <c r="AR114" s="25">
        <f>IF('Indicator Date hidden'!AS115="x","x",$AR$2-'Indicator Date hidden'!AS115)</f>
        <v>0</v>
      </c>
      <c r="AS114" s="25">
        <f>IF('Indicator Date hidden'!AT115="x","x",$AS$2-'Indicator Date hidden'!AT115)</f>
        <v>0</v>
      </c>
      <c r="AT114" s="25">
        <f>IF('Indicator Date hidden'!AU115="x","x",$AT$2-'Indicator Date hidden'!AU115)</f>
        <v>0</v>
      </c>
      <c r="AU114" s="25">
        <f>IF('Indicator Date hidden'!AV115="x","x",$AU$2-'Indicator Date hidden'!AV115)</f>
        <v>1</v>
      </c>
      <c r="AV114" s="25">
        <f>IF('Indicator Date hidden'!AW115="x","x",$AV$2-'Indicator Date hidden'!AW115)</f>
        <v>0</v>
      </c>
      <c r="AW114" s="25">
        <f>IF('Indicator Date hidden'!AX115="x","x",$AW$2-'Indicator Date hidden'!AX115)</f>
        <v>0</v>
      </c>
      <c r="AX114" s="25">
        <f>IF('Indicator Date hidden'!AY115="x","x",$AX$2-'Indicator Date hidden'!AY115)</f>
        <v>0</v>
      </c>
      <c r="AY114" s="25">
        <f>IF('Indicator Date hidden'!AZ115="x","x",$AY$2-'Indicator Date hidden'!AZ115)</f>
        <v>0</v>
      </c>
      <c r="AZ114" s="25">
        <f>IF('Indicator Date hidden'!BA115="x","x",$AZ$2-'Indicator Date hidden'!BA115)</f>
        <v>0</v>
      </c>
      <c r="BA114">
        <f t="shared" si="15"/>
        <v>15</v>
      </c>
      <c r="BB114" s="26">
        <f t="shared" si="16"/>
        <v>0.30612244897959184</v>
      </c>
      <c r="BC114">
        <f t="shared" si="17"/>
        <v>8</v>
      </c>
      <c r="BD114" s="26">
        <f t="shared" si="18"/>
        <v>0.95199214609719185</v>
      </c>
      <c r="BE114" s="28">
        <f t="shared" si="19"/>
        <v>0</v>
      </c>
    </row>
    <row r="115" spans="1:57" x14ac:dyDescent="0.35">
      <c r="A115" t="s">
        <v>10296</v>
      </c>
      <c r="B115" s="25">
        <f>IF('Indicator Date hidden'!C116="x","x",$B$2-'Indicator Date hidden'!C116)</f>
        <v>0</v>
      </c>
      <c r="C115" s="25">
        <f>IF('Indicator Date hidden'!D116="x","x",$C$2-'Indicator Date hidden'!D116)</f>
        <v>0</v>
      </c>
      <c r="D115" s="25">
        <f>IF('Indicator Date hidden'!E116="x","x",$D$2-'Indicator Date hidden'!E116)</f>
        <v>0</v>
      </c>
      <c r="E115" s="25">
        <f>IF('Indicator Date hidden'!F116="x","x",$E$2-'Indicator Date hidden'!F116)</f>
        <v>0</v>
      </c>
      <c r="F115" s="25">
        <f>IF('Indicator Date hidden'!G116="x","x",$F$2-'Indicator Date hidden'!G116)</f>
        <v>0</v>
      </c>
      <c r="G115" s="25">
        <f>IF('Indicator Date hidden'!H116="x","x",$G$2-'Indicator Date hidden'!H116)</f>
        <v>0</v>
      </c>
      <c r="H115" s="25">
        <f>IF('Indicator Date hidden'!I116="x","x",$H$2-'Indicator Date hidden'!I116)</f>
        <v>0</v>
      </c>
      <c r="I115" s="25">
        <f>IF('Indicator Date hidden'!J116="x","x",$I$2-'Indicator Date hidden'!J116)</f>
        <v>0</v>
      </c>
      <c r="J115" s="25">
        <f>IF('Indicator Date hidden'!K116="x","x",$J$2-'Indicator Date hidden'!K116)</f>
        <v>0</v>
      </c>
      <c r="K115" s="25">
        <f>IF('Indicator Date hidden'!L116="x","x",$K$2-'Indicator Date hidden'!L116)</f>
        <v>0</v>
      </c>
      <c r="L115" s="25">
        <f>IF('Indicator Date hidden'!M116="x","x",$L$2-'Indicator Date hidden'!M116)</f>
        <v>0</v>
      </c>
      <c r="M115" s="25">
        <f>IF('Indicator Date hidden'!N116="x","x",$M$2-'Indicator Date hidden'!N116)</f>
        <v>0</v>
      </c>
      <c r="N115" s="25">
        <f>IF('Indicator Date hidden'!O116="x","x",$N$2-'Indicator Date hidden'!O116)</f>
        <v>0</v>
      </c>
      <c r="O115" s="25">
        <f>IF('Indicator Date hidden'!P116="x","x",$O$2-'Indicator Date hidden'!P116)</f>
        <v>0</v>
      </c>
      <c r="P115" s="25">
        <f>IF('Indicator Date hidden'!Q116="x","x",$P$2-'Indicator Date hidden'!Q116)</f>
        <v>0</v>
      </c>
      <c r="Q115" s="25">
        <f>IF('Indicator Date hidden'!R116="x","x",$Q$2-'Indicator Date hidden'!R116)</f>
        <v>4</v>
      </c>
      <c r="R115" s="25">
        <f>IF('Indicator Date hidden'!S116="x","x",$R$2-'Indicator Date hidden'!S116)</f>
        <v>0</v>
      </c>
      <c r="S115" s="25">
        <f>IF('Indicator Date hidden'!T116="x","x",$S$2-'Indicator Date hidden'!T116)</f>
        <v>0</v>
      </c>
      <c r="T115" s="25">
        <f>IF('Indicator Date hidden'!U116="x","x",$T$2-'Indicator Date hidden'!U116)</f>
        <v>0</v>
      </c>
      <c r="U115" s="25">
        <f>IF('Indicator Date hidden'!V116="x","x",$U$2-'Indicator Date hidden'!V116)</f>
        <v>0</v>
      </c>
      <c r="V115" s="25">
        <f>IF('Indicator Date hidden'!W116="x","x",$V$2-'Indicator Date hidden'!W116)</f>
        <v>0</v>
      </c>
      <c r="W115" s="25">
        <f>IF('Indicator Date hidden'!X116="x","x",$W$2-'Indicator Date hidden'!X116)</f>
        <v>1</v>
      </c>
      <c r="X115" s="25">
        <f>IF('Indicator Date hidden'!Y116="x","x",$X$2-'Indicator Date hidden'!Y116)</f>
        <v>3</v>
      </c>
      <c r="Y115" s="25">
        <f>IF('Indicator Date hidden'!Z116="x","x",$Y$2-'Indicator Date hidden'!Z116)</f>
        <v>0</v>
      </c>
      <c r="Z115" s="25">
        <f>IF('Indicator Date hidden'!AA116="x","x",$Z$2-'Indicator Date hidden'!AA116)</f>
        <v>0</v>
      </c>
      <c r="AA115" s="25">
        <f>IF('Indicator Date hidden'!AB116="x","x",$AA$2-'Indicator Date hidden'!AB116)</f>
        <v>1</v>
      </c>
      <c r="AB115" s="25">
        <f>IF('Indicator Date hidden'!AC116="x","x",$AB$2-'Indicator Date hidden'!AC116)</f>
        <v>0</v>
      </c>
      <c r="AC115" s="25">
        <f>IF('Indicator Date hidden'!AD116="x","x",$AC$2-'Indicator Date hidden'!AD116)</f>
        <v>0</v>
      </c>
      <c r="AD115" s="25" t="str">
        <f>IF('Indicator Date hidden'!AE116="x","x",$AD$2-'Indicator Date hidden'!AE116)</f>
        <v>x</v>
      </c>
      <c r="AE115" s="25">
        <f>IF('Indicator Date hidden'!AF116="x","x",$AE$2-'Indicator Date hidden'!AF116)</f>
        <v>0</v>
      </c>
      <c r="AF115" s="25">
        <f>IF('Indicator Date hidden'!AG116="x","x",$AF$2-'Indicator Date hidden'!AG116)</f>
        <v>1</v>
      </c>
      <c r="AG115" s="25">
        <f>IF('Indicator Date hidden'!AH116="x","x",$AG$2-'Indicator Date hidden'!AH116)</f>
        <v>0</v>
      </c>
      <c r="AH115" s="25">
        <f>IF('Indicator Date hidden'!AI116="x","x",$AH$2-'Indicator Date hidden'!AI116)</f>
        <v>0</v>
      </c>
      <c r="AI115" s="25">
        <f>IF('Indicator Date hidden'!AJ116="x","x",$AI$2-'Indicator Date hidden'!AJ116)</f>
        <v>0</v>
      </c>
      <c r="AJ115" s="25" t="str">
        <f>IF('Indicator Date hidden'!AK116="x","x",$AJ$2-'Indicator Date hidden'!AK116)</f>
        <v>x</v>
      </c>
      <c r="AK115" s="25">
        <f>IF('Indicator Date hidden'!AL116="x","x",$AK$2-'Indicator Date hidden'!AL116)</f>
        <v>1</v>
      </c>
      <c r="AL115" s="25">
        <f>IF('Indicator Date hidden'!AM116="x","x",$AL$2-'Indicator Date hidden'!AM116)</f>
        <v>0</v>
      </c>
      <c r="AM115" s="25">
        <f>IF('Indicator Date hidden'!AN116="x","x",$AM$2-'Indicator Date hidden'!AN116)</f>
        <v>0</v>
      </c>
      <c r="AN115" s="25">
        <f>IF('Indicator Date hidden'!AO116="x","x",$AN$2-'Indicator Date hidden'!AO116)</f>
        <v>0</v>
      </c>
      <c r="AO115" s="25" t="str">
        <f>IF('Indicator Date hidden'!AP116="x","x",$AO$2-'Indicator Date hidden'!AP116)</f>
        <v>x</v>
      </c>
      <c r="AP115" s="25">
        <f>IF('Indicator Date hidden'!AQ116="x","x",$AP$2-'Indicator Date hidden'!AQ116)</f>
        <v>2</v>
      </c>
      <c r="AQ115" s="25">
        <f>IF('Indicator Date hidden'!AR116="x","x",$AQ$2-'Indicator Date hidden'!AR116)</f>
        <v>0</v>
      </c>
      <c r="AR115" s="25">
        <f>IF('Indicator Date hidden'!AS116="x","x",$AR$2-'Indicator Date hidden'!AS116)</f>
        <v>0</v>
      </c>
      <c r="AS115" s="25">
        <f>IF('Indicator Date hidden'!AT116="x","x",$AS$2-'Indicator Date hidden'!AT116)</f>
        <v>0</v>
      </c>
      <c r="AT115" s="25">
        <f>IF('Indicator Date hidden'!AU116="x","x",$AT$2-'Indicator Date hidden'!AU116)</f>
        <v>0</v>
      </c>
      <c r="AU115" s="25">
        <f>IF('Indicator Date hidden'!AV116="x","x",$AU$2-'Indicator Date hidden'!AV116)</f>
        <v>4</v>
      </c>
      <c r="AV115" s="25">
        <f>IF('Indicator Date hidden'!AW116="x","x",$AV$2-'Indicator Date hidden'!AW116)</f>
        <v>0</v>
      </c>
      <c r="AW115" s="25">
        <f>IF('Indicator Date hidden'!AX116="x","x",$AW$2-'Indicator Date hidden'!AX116)</f>
        <v>0</v>
      </c>
      <c r="AX115" s="25">
        <f>IF('Indicator Date hidden'!AY116="x","x",$AX$2-'Indicator Date hidden'!AY116)</f>
        <v>0</v>
      </c>
      <c r="AY115" s="25">
        <f>IF('Indicator Date hidden'!AZ116="x","x",$AY$2-'Indicator Date hidden'!AZ116)</f>
        <v>0</v>
      </c>
      <c r="AZ115" s="25">
        <f>IF('Indicator Date hidden'!BA116="x","x",$AZ$2-'Indicator Date hidden'!BA116)</f>
        <v>0</v>
      </c>
      <c r="BA115">
        <f t="shared" si="15"/>
        <v>17</v>
      </c>
      <c r="BB115" s="26">
        <f t="shared" si="16"/>
        <v>0.35416666666666669</v>
      </c>
      <c r="BC115">
        <f t="shared" si="17"/>
        <v>8</v>
      </c>
      <c r="BD115" s="26">
        <f t="shared" si="18"/>
        <v>0.94625541243131372</v>
      </c>
      <c r="BE115" s="28">
        <f t="shared" si="19"/>
        <v>0</v>
      </c>
    </row>
    <row r="116" spans="1:57" x14ac:dyDescent="0.35">
      <c r="A116" t="s">
        <v>10294</v>
      </c>
      <c r="B116" s="25">
        <f>IF('Indicator Date hidden'!C117="x","x",$B$2-'Indicator Date hidden'!C117)</f>
        <v>0</v>
      </c>
      <c r="C116" s="25">
        <f>IF('Indicator Date hidden'!D117="x","x",$C$2-'Indicator Date hidden'!D117)</f>
        <v>0</v>
      </c>
      <c r="D116" s="25">
        <f>IF('Indicator Date hidden'!E117="x","x",$D$2-'Indicator Date hidden'!E117)</f>
        <v>0</v>
      </c>
      <c r="E116" s="25">
        <f>IF('Indicator Date hidden'!F117="x","x",$E$2-'Indicator Date hidden'!F117)</f>
        <v>0</v>
      </c>
      <c r="F116" s="25">
        <f>IF('Indicator Date hidden'!G117="x","x",$F$2-'Indicator Date hidden'!G117)</f>
        <v>0</v>
      </c>
      <c r="G116" s="25">
        <f>IF('Indicator Date hidden'!H117="x","x",$G$2-'Indicator Date hidden'!H117)</f>
        <v>0</v>
      </c>
      <c r="H116" s="25">
        <f>IF('Indicator Date hidden'!I117="x","x",$H$2-'Indicator Date hidden'!I117)</f>
        <v>0</v>
      </c>
      <c r="I116" s="25">
        <f>IF('Indicator Date hidden'!J117="x","x",$I$2-'Indicator Date hidden'!J117)</f>
        <v>0</v>
      </c>
      <c r="J116" s="25">
        <f>IF('Indicator Date hidden'!K117="x","x",$J$2-'Indicator Date hidden'!K117)</f>
        <v>0</v>
      </c>
      <c r="K116" s="25">
        <f>IF('Indicator Date hidden'!L117="x","x",$K$2-'Indicator Date hidden'!L117)</f>
        <v>0</v>
      </c>
      <c r="L116" s="25">
        <f>IF('Indicator Date hidden'!M117="x","x",$L$2-'Indicator Date hidden'!M117)</f>
        <v>0</v>
      </c>
      <c r="M116" s="25">
        <f>IF('Indicator Date hidden'!N117="x","x",$M$2-'Indicator Date hidden'!N117)</f>
        <v>0</v>
      </c>
      <c r="N116" s="25">
        <f>IF('Indicator Date hidden'!O117="x","x",$N$2-'Indicator Date hidden'!O117)</f>
        <v>0</v>
      </c>
      <c r="O116" s="25">
        <f>IF('Indicator Date hidden'!P117="x","x",$O$2-'Indicator Date hidden'!P117)</f>
        <v>0</v>
      </c>
      <c r="P116" s="25">
        <f>IF('Indicator Date hidden'!Q117="x","x",$P$2-'Indicator Date hidden'!Q117)</f>
        <v>0</v>
      </c>
      <c r="Q116" s="25">
        <f>IF('Indicator Date hidden'!R117="x","x",$Q$2-'Indicator Date hidden'!R117)</f>
        <v>1</v>
      </c>
      <c r="R116" s="25">
        <f>IF('Indicator Date hidden'!S117="x","x",$R$2-'Indicator Date hidden'!S117)</f>
        <v>0</v>
      </c>
      <c r="S116" s="25">
        <f>IF('Indicator Date hidden'!T117="x","x",$S$2-'Indicator Date hidden'!T117)</f>
        <v>0</v>
      </c>
      <c r="T116" s="25">
        <f>IF('Indicator Date hidden'!U117="x","x",$T$2-'Indicator Date hidden'!U117)</f>
        <v>0</v>
      </c>
      <c r="U116" s="25">
        <f>IF('Indicator Date hidden'!V117="x","x",$U$2-'Indicator Date hidden'!V117)</f>
        <v>0</v>
      </c>
      <c r="V116" s="25">
        <f>IF('Indicator Date hidden'!W117="x","x",$V$2-'Indicator Date hidden'!W117)</f>
        <v>0</v>
      </c>
      <c r="W116" s="25">
        <f>IF('Indicator Date hidden'!X117="x","x",$W$2-'Indicator Date hidden'!X117)</f>
        <v>1</v>
      </c>
      <c r="X116" s="25">
        <f>IF('Indicator Date hidden'!Y117="x","x",$X$2-'Indicator Date hidden'!Y117)</f>
        <v>1</v>
      </c>
      <c r="Y116" s="25">
        <f>IF('Indicator Date hidden'!Z117="x","x",$Y$2-'Indicator Date hidden'!Z117)</f>
        <v>0</v>
      </c>
      <c r="Z116" s="25">
        <f>IF('Indicator Date hidden'!AA117="x","x",$Z$2-'Indicator Date hidden'!AA117)</f>
        <v>0</v>
      </c>
      <c r="AA116" s="25" t="str">
        <f>IF('Indicator Date hidden'!AB117="x","x",$AA$2-'Indicator Date hidden'!AB117)</f>
        <v>x</v>
      </c>
      <c r="AB116" s="25">
        <f>IF('Indicator Date hidden'!AC117="x","x",$AB$2-'Indicator Date hidden'!AC117)</f>
        <v>0</v>
      </c>
      <c r="AC116" s="25">
        <f>IF('Indicator Date hidden'!AD117="x","x",$AC$2-'Indicator Date hidden'!AD117)</f>
        <v>0</v>
      </c>
      <c r="AD116" s="25" t="str">
        <f>IF('Indicator Date hidden'!AE117="x","x",$AD$2-'Indicator Date hidden'!AE117)</f>
        <v>x</v>
      </c>
      <c r="AE116" s="25">
        <f>IF('Indicator Date hidden'!AF117="x","x",$AE$2-'Indicator Date hidden'!AF117)</f>
        <v>0</v>
      </c>
      <c r="AF116" s="25">
        <f>IF('Indicator Date hidden'!AG117="x","x",$AF$2-'Indicator Date hidden'!AG117)</f>
        <v>0</v>
      </c>
      <c r="AG116" s="25">
        <f>IF('Indicator Date hidden'!AH117="x","x",$AG$2-'Indicator Date hidden'!AH117)</f>
        <v>0</v>
      </c>
      <c r="AH116" s="25">
        <f>IF('Indicator Date hidden'!AI117="x","x",$AH$2-'Indicator Date hidden'!AI117)</f>
        <v>0</v>
      </c>
      <c r="AI116" s="25">
        <f>IF('Indicator Date hidden'!AJ117="x","x",$AI$2-'Indicator Date hidden'!AJ117)</f>
        <v>0</v>
      </c>
      <c r="AJ116" s="25" t="str">
        <f>IF('Indicator Date hidden'!AK117="x","x",$AJ$2-'Indicator Date hidden'!AK117)</f>
        <v>x</v>
      </c>
      <c r="AK116" s="25">
        <f>IF('Indicator Date hidden'!AL117="x","x",$AK$2-'Indicator Date hidden'!AL117)</f>
        <v>1</v>
      </c>
      <c r="AL116" s="25">
        <f>IF('Indicator Date hidden'!AM117="x","x",$AL$2-'Indicator Date hidden'!AM117)</f>
        <v>0</v>
      </c>
      <c r="AM116" s="25">
        <f>IF('Indicator Date hidden'!AN117="x","x",$AM$2-'Indicator Date hidden'!AN117)</f>
        <v>0</v>
      </c>
      <c r="AN116" s="25">
        <f>IF('Indicator Date hidden'!AO117="x","x",$AN$2-'Indicator Date hidden'!AO117)</f>
        <v>0</v>
      </c>
      <c r="AO116" s="25" t="str">
        <f>IF('Indicator Date hidden'!AP117="x","x",$AO$2-'Indicator Date hidden'!AP117)</f>
        <v>x</v>
      </c>
      <c r="AP116" s="25" t="str">
        <f>IF('Indicator Date hidden'!AQ117="x","x",$AP$2-'Indicator Date hidden'!AQ117)</f>
        <v>x</v>
      </c>
      <c r="AQ116" s="25">
        <f>IF('Indicator Date hidden'!AR117="x","x",$AQ$2-'Indicator Date hidden'!AR117)</f>
        <v>8</v>
      </c>
      <c r="AR116" s="25">
        <f>IF('Indicator Date hidden'!AS117="x","x",$AR$2-'Indicator Date hidden'!AS117)</f>
        <v>0</v>
      </c>
      <c r="AS116" s="25">
        <f>IF('Indicator Date hidden'!AT117="x","x",$AS$2-'Indicator Date hidden'!AT117)</f>
        <v>0</v>
      </c>
      <c r="AT116" s="25">
        <f>IF('Indicator Date hidden'!AU117="x","x",$AT$2-'Indicator Date hidden'!AU117)</f>
        <v>0</v>
      </c>
      <c r="AU116" s="25">
        <f>IF('Indicator Date hidden'!AV117="x","x",$AU$2-'Indicator Date hidden'!AV117)</f>
        <v>3</v>
      </c>
      <c r="AV116" s="25">
        <f>IF('Indicator Date hidden'!AW117="x","x",$AV$2-'Indicator Date hidden'!AW117)</f>
        <v>0</v>
      </c>
      <c r="AW116" s="25">
        <f>IF('Indicator Date hidden'!AX117="x","x",$AW$2-'Indicator Date hidden'!AX117)</f>
        <v>0</v>
      </c>
      <c r="AX116" s="25">
        <f>IF('Indicator Date hidden'!AY117="x","x",$AX$2-'Indicator Date hidden'!AY117)</f>
        <v>0</v>
      </c>
      <c r="AY116" s="25">
        <f>IF('Indicator Date hidden'!AZ117="x","x",$AY$2-'Indicator Date hidden'!AZ117)</f>
        <v>0</v>
      </c>
      <c r="AZ116" s="25">
        <f>IF('Indicator Date hidden'!BA117="x","x",$AZ$2-'Indicator Date hidden'!BA117)</f>
        <v>0</v>
      </c>
      <c r="BA116">
        <f t="shared" si="15"/>
        <v>15</v>
      </c>
      <c r="BB116" s="26">
        <f t="shared" si="16"/>
        <v>0.32608695652173914</v>
      </c>
      <c r="BC116">
        <f t="shared" si="17"/>
        <v>6</v>
      </c>
      <c r="BD116" s="26">
        <f t="shared" si="18"/>
        <v>1.2520304869549503</v>
      </c>
      <c r="BE116" s="28">
        <f t="shared" si="19"/>
        <v>0</v>
      </c>
    </row>
    <row r="117" spans="1:57" x14ac:dyDescent="0.35">
      <c r="A117" t="s">
        <v>10277</v>
      </c>
      <c r="B117" s="25">
        <f>IF('Indicator Date hidden'!C118="x","x",$B$2-'Indicator Date hidden'!C118)</f>
        <v>0</v>
      </c>
      <c r="C117" s="25">
        <f>IF('Indicator Date hidden'!D118="x","x",$C$2-'Indicator Date hidden'!D118)</f>
        <v>0</v>
      </c>
      <c r="D117" s="25">
        <f>IF('Indicator Date hidden'!E118="x","x",$D$2-'Indicator Date hidden'!E118)</f>
        <v>0</v>
      </c>
      <c r="E117" s="25">
        <f>IF('Indicator Date hidden'!F118="x","x",$E$2-'Indicator Date hidden'!F118)</f>
        <v>0</v>
      </c>
      <c r="F117" s="25">
        <f>IF('Indicator Date hidden'!G118="x","x",$F$2-'Indicator Date hidden'!G118)</f>
        <v>0</v>
      </c>
      <c r="G117" s="25">
        <f>IF('Indicator Date hidden'!H118="x","x",$G$2-'Indicator Date hidden'!H118)</f>
        <v>0</v>
      </c>
      <c r="H117" s="25">
        <f>IF('Indicator Date hidden'!I118="x","x",$H$2-'Indicator Date hidden'!I118)</f>
        <v>0</v>
      </c>
      <c r="I117" s="25">
        <f>IF('Indicator Date hidden'!J118="x","x",$I$2-'Indicator Date hidden'!J118)</f>
        <v>0</v>
      </c>
      <c r="J117" s="25">
        <f>IF('Indicator Date hidden'!K118="x","x",$J$2-'Indicator Date hidden'!K118)</f>
        <v>0</v>
      </c>
      <c r="K117" s="25">
        <f>IF('Indicator Date hidden'!L118="x","x",$K$2-'Indicator Date hidden'!L118)</f>
        <v>0</v>
      </c>
      <c r="L117" s="25">
        <f>IF('Indicator Date hidden'!M118="x","x",$L$2-'Indicator Date hidden'!M118)</f>
        <v>0</v>
      </c>
      <c r="M117" s="25">
        <f>IF('Indicator Date hidden'!N118="x","x",$M$2-'Indicator Date hidden'!N118)</f>
        <v>0</v>
      </c>
      <c r="N117" s="25">
        <f>IF('Indicator Date hidden'!O118="x","x",$N$2-'Indicator Date hidden'!O118)</f>
        <v>0</v>
      </c>
      <c r="O117" s="25">
        <f>IF('Indicator Date hidden'!P118="x","x",$O$2-'Indicator Date hidden'!P118)</f>
        <v>0</v>
      </c>
      <c r="P117" s="25">
        <f>IF('Indicator Date hidden'!Q118="x","x",$P$2-'Indicator Date hidden'!Q118)</f>
        <v>0</v>
      </c>
      <c r="Q117" s="25">
        <f>IF('Indicator Date hidden'!R118="x","x",$Q$2-'Indicator Date hidden'!R118)</f>
        <v>3</v>
      </c>
      <c r="R117" s="25">
        <f>IF('Indicator Date hidden'!S118="x","x",$R$2-'Indicator Date hidden'!S118)</f>
        <v>0</v>
      </c>
      <c r="S117" s="25">
        <f>IF('Indicator Date hidden'!T118="x","x",$S$2-'Indicator Date hidden'!T118)</f>
        <v>0</v>
      </c>
      <c r="T117" s="25">
        <f>IF('Indicator Date hidden'!U118="x","x",$T$2-'Indicator Date hidden'!U118)</f>
        <v>0</v>
      </c>
      <c r="U117" s="25">
        <f>IF('Indicator Date hidden'!V118="x","x",$U$2-'Indicator Date hidden'!V118)</f>
        <v>0</v>
      </c>
      <c r="V117" s="25">
        <f>IF('Indicator Date hidden'!W118="x","x",$V$2-'Indicator Date hidden'!W118)</f>
        <v>0</v>
      </c>
      <c r="W117" s="25">
        <f>IF('Indicator Date hidden'!X118="x","x",$W$2-'Indicator Date hidden'!X118)</f>
        <v>3</v>
      </c>
      <c r="X117" s="25">
        <f>IF('Indicator Date hidden'!Y118="x","x",$X$2-'Indicator Date hidden'!Y118)</f>
        <v>4</v>
      </c>
      <c r="Y117" s="25">
        <f>IF('Indicator Date hidden'!Z118="x","x",$Y$2-'Indicator Date hidden'!Z118)</f>
        <v>0</v>
      </c>
      <c r="Z117" s="25">
        <f>IF('Indicator Date hidden'!AA118="x","x",$Z$2-'Indicator Date hidden'!AA118)</f>
        <v>0</v>
      </c>
      <c r="AA117" s="25">
        <f>IF('Indicator Date hidden'!AB118="x","x",$AA$2-'Indicator Date hidden'!AB118)</f>
        <v>0</v>
      </c>
      <c r="AB117" s="25">
        <f>IF('Indicator Date hidden'!AC118="x","x",$AB$2-'Indicator Date hidden'!AC118)</f>
        <v>0</v>
      </c>
      <c r="AC117" s="25">
        <f>IF('Indicator Date hidden'!AD118="x","x",$AC$2-'Indicator Date hidden'!AD118)</f>
        <v>0</v>
      </c>
      <c r="AD117" s="25" t="str">
        <f>IF('Indicator Date hidden'!AE118="x","x",$AD$2-'Indicator Date hidden'!AE118)</f>
        <v>x</v>
      </c>
      <c r="AE117" s="25">
        <f>IF('Indicator Date hidden'!AF118="x","x",$AE$2-'Indicator Date hidden'!AF118)</f>
        <v>0</v>
      </c>
      <c r="AF117" s="25">
        <f>IF('Indicator Date hidden'!AG118="x","x",$AF$2-'Indicator Date hidden'!AG118)</f>
        <v>6</v>
      </c>
      <c r="AG117" s="25">
        <f>IF('Indicator Date hidden'!AH118="x","x",$AG$2-'Indicator Date hidden'!AH118)</f>
        <v>0</v>
      </c>
      <c r="AH117" s="25">
        <f>IF('Indicator Date hidden'!AI118="x","x",$AH$2-'Indicator Date hidden'!AI118)</f>
        <v>0</v>
      </c>
      <c r="AI117" s="25">
        <f>IF('Indicator Date hidden'!AJ118="x","x",$AI$2-'Indicator Date hidden'!AJ118)</f>
        <v>0</v>
      </c>
      <c r="AJ117" s="25" t="str">
        <f>IF('Indicator Date hidden'!AK118="x","x",$AJ$2-'Indicator Date hidden'!AK118)</f>
        <v>x</v>
      </c>
      <c r="AK117" s="25">
        <f>IF('Indicator Date hidden'!AL118="x","x",$AK$2-'Indicator Date hidden'!AL118)</f>
        <v>1</v>
      </c>
      <c r="AL117" s="25">
        <f>IF('Indicator Date hidden'!AM118="x","x",$AL$2-'Indicator Date hidden'!AM118)</f>
        <v>0</v>
      </c>
      <c r="AM117" s="25">
        <f>IF('Indicator Date hidden'!AN118="x","x",$AM$2-'Indicator Date hidden'!AN118)</f>
        <v>0</v>
      </c>
      <c r="AN117" s="25">
        <f>IF('Indicator Date hidden'!AO118="x","x",$AN$2-'Indicator Date hidden'!AO118)</f>
        <v>0</v>
      </c>
      <c r="AO117" s="25">
        <f>IF('Indicator Date hidden'!AP118="x","x",$AO$2-'Indicator Date hidden'!AP118)</f>
        <v>0</v>
      </c>
      <c r="AP117" s="25">
        <f>IF('Indicator Date hidden'!AQ118="x","x",$AP$2-'Indicator Date hidden'!AQ118)</f>
        <v>0</v>
      </c>
      <c r="AQ117" s="25">
        <f>IF('Indicator Date hidden'!AR118="x","x",$AQ$2-'Indicator Date hidden'!AR118)</f>
        <v>4</v>
      </c>
      <c r="AR117" s="25">
        <f>IF('Indicator Date hidden'!AS118="x","x",$AR$2-'Indicator Date hidden'!AS118)</f>
        <v>0</v>
      </c>
      <c r="AS117" s="25">
        <f>IF('Indicator Date hidden'!AT118="x","x",$AS$2-'Indicator Date hidden'!AT118)</f>
        <v>0</v>
      </c>
      <c r="AT117" s="25">
        <f>IF('Indicator Date hidden'!AU118="x","x",$AT$2-'Indicator Date hidden'!AU118)</f>
        <v>0</v>
      </c>
      <c r="AU117" s="25">
        <f>IF('Indicator Date hidden'!AV118="x","x",$AU$2-'Indicator Date hidden'!AV118)</f>
        <v>3</v>
      </c>
      <c r="AV117" s="25">
        <f>IF('Indicator Date hidden'!AW118="x","x",$AV$2-'Indicator Date hidden'!AW118)</f>
        <v>0</v>
      </c>
      <c r="AW117" s="25">
        <f>IF('Indicator Date hidden'!AX118="x","x",$AW$2-'Indicator Date hidden'!AX118)</f>
        <v>0</v>
      </c>
      <c r="AX117" s="25">
        <f>IF('Indicator Date hidden'!AY118="x","x",$AX$2-'Indicator Date hidden'!AY118)</f>
        <v>0</v>
      </c>
      <c r="AY117" s="25">
        <f>IF('Indicator Date hidden'!AZ118="x","x",$AY$2-'Indicator Date hidden'!AZ118)</f>
        <v>0</v>
      </c>
      <c r="AZ117" s="25">
        <f>IF('Indicator Date hidden'!BA118="x","x",$AZ$2-'Indicator Date hidden'!BA118)</f>
        <v>0</v>
      </c>
      <c r="BA117">
        <f t="shared" si="15"/>
        <v>24</v>
      </c>
      <c r="BB117" s="26">
        <f t="shared" si="16"/>
        <v>0.48979591836734693</v>
      </c>
      <c r="BC117">
        <f t="shared" si="17"/>
        <v>7</v>
      </c>
      <c r="BD117" s="26">
        <f t="shared" si="18"/>
        <v>1.3112145636088988</v>
      </c>
      <c r="BE117" s="28">
        <f t="shared" si="19"/>
        <v>0</v>
      </c>
    </row>
    <row r="118" spans="1:57" x14ac:dyDescent="0.35">
      <c r="A118" t="s">
        <v>10297</v>
      </c>
      <c r="B118" s="25">
        <f>IF('Indicator Date hidden'!C119="x","x",$B$2-'Indicator Date hidden'!C119)</f>
        <v>0</v>
      </c>
      <c r="C118" s="25">
        <f>IF('Indicator Date hidden'!D119="x","x",$C$2-'Indicator Date hidden'!D119)</f>
        <v>0</v>
      </c>
      <c r="D118" s="25">
        <f>IF('Indicator Date hidden'!E119="x","x",$D$2-'Indicator Date hidden'!E119)</f>
        <v>0</v>
      </c>
      <c r="E118" s="25">
        <f>IF('Indicator Date hidden'!F119="x","x",$E$2-'Indicator Date hidden'!F119)</f>
        <v>0</v>
      </c>
      <c r="F118" s="25">
        <f>IF('Indicator Date hidden'!G119="x","x",$F$2-'Indicator Date hidden'!G119)</f>
        <v>0</v>
      </c>
      <c r="G118" s="25">
        <f>IF('Indicator Date hidden'!H119="x","x",$G$2-'Indicator Date hidden'!H119)</f>
        <v>0</v>
      </c>
      <c r="H118" s="25">
        <f>IF('Indicator Date hidden'!I119="x","x",$H$2-'Indicator Date hidden'!I119)</f>
        <v>0</v>
      </c>
      <c r="I118" s="25">
        <f>IF('Indicator Date hidden'!J119="x","x",$I$2-'Indicator Date hidden'!J119)</f>
        <v>0</v>
      </c>
      <c r="J118" s="25">
        <f>IF('Indicator Date hidden'!K119="x","x",$J$2-'Indicator Date hidden'!K119)</f>
        <v>0</v>
      </c>
      <c r="K118" s="25">
        <f>IF('Indicator Date hidden'!L119="x","x",$K$2-'Indicator Date hidden'!L119)</f>
        <v>0</v>
      </c>
      <c r="L118" s="25">
        <f>IF('Indicator Date hidden'!M119="x","x",$L$2-'Indicator Date hidden'!M119)</f>
        <v>0</v>
      </c>
      <c r="M118" s="25">
        <f>IF('Indicator Date hidden'!N119="x","x",$M$2-'Indicator Date hidden'!N119)</f>
        <v>0</v>
      </c>
      <c r="N118" s="25">
        <f>IF('Indicator Date hidden'!O119="x","x",$N$2-'Indicator Date hidden'!O119)</f>
        <v>0</v>
      </c>
      <c r="O118" s="25">
        <f>IF('Indicator Date hidden'!P119="x","x",$O$2-'Indicator Date hidden'!P119)</f>
        <v>0</v>
      </c>
      <c r="P118" s="25">
        <f>IF('Indicator Date hidden'!Q119="x","x",$P$2-'Indicator Date hidden'!Q119)</f>
        <v>0</v>
      </c>
      <c r="Q118" s="25">
        <f>IF('Indicator Date hidden'!R119="x","x",$Q$2-'Indicator Date hidden'!R119)</f>
        <v>3</v>
      </c>
      <c r="R118" s="25">
        <f>IF('Indicator Date hidden'!S119="x","x",$R$2-'Indicator Date hidden'!S119)</f>
        <v>0</v>
      </c>
      <c r="S118" s="25">
        <f>IF('Indicator Date hidden'!T119="x","x",$S$2-'Indicator Date hidden'!T119)</f>
        <v>0</v>
      </c>
      <c r="T118" s="25">
        <f>IF('Indicator Date hidden'!U119="x","x",$T$2-'Indicator Date hidden'!U119)</f>
        <v>0</v>
      </c>
      <c r="U118" s="25">
        <f>IF('Indicator Date hidden'!V119="x","x",$U$2-'Indicator Date hidden'!V119)</f>
        <v>0</v>
      </c>
      <c r="V118" s="25">
        <f>IF('Indicator Date hidden'!W119="x","x",$V$2-'Indicator Date hidden'!W119)</f>
        <v>0</v>
      </c>
      <c r="W118" s="25">
        <f>IF('Indicator Date hidden'!X119="x","x",$W$2-'Indicator Date hidden'!X119)</f>
        <v>3</v>
      </c>
      <c r="X118" s="25">
        <f>IF('Indicator Date hidden'!Y119="x","x",$X$2-'Indicator Date hidden'!Y119)</f>
        <v>2</v>
      </c>
      <c r="Y118" s="25">
        <f>IF('Indicator Date hidden'!Z119="x","x",$Y$2-'Indicator Date hidden'!Z119)</f>
        <v>0</v>
      </c>
      <c r="Z118" s="25">
        <f>IF('Indicator Date hidden'!AA119="x","x",$Z$2-'Indicator Date hidden'!AA119)</f>
        <v>0</v>
      </c>
      <c r="AA118" s="25">
        <f>IF('Indicator Date hidden'!AB119="x","x",$AA$2-'Indicator Date hidden'!AB119)</f>
        <v>0</v>
      </c>
      <c r="AB118" s="25">
        <f>IF('Indicator Date hidden'!AC119="x","x",$AB$2-'Indicator Date hidden'!AC119)</f>
        <v>0</v>
      </c>
      <c r="AC118" s="25">
        <f>IF('Indicator Date hidden'!AD119="x","x",$AC$2-'Indicator Date hidden'!AD119)</f>
        <v>0</v>
      </c>
      <c r="AD118" s="25">
        <f>IF('Indicator Date hidden'!AE119="x","x",$AD$2-'Indicator Date hidden'!AE119)</f>
        <v>0</v>
      </c>
      <c r="AE118" s="25">
        <f>IF('Indicator Date hidden'!AF119="x","x",$AE$2-'Indicator Date hidden'!AF119)</f>
        <v>0</v>
      </c>
      <c r="AF118" s="25">
        <f>IF('Indicator Date hidden'!AG119="x","x",$AF$2-'Indicator Date hidden'!AG119)</f>
        <v>4</v>
      </c>
      <c r="AG118" s="25">
        <f>IF('Indicator Date hidden'!AH119="x","x",$AG$2-'Indicator Date hidden'!AH119)</f>
        <v>0</v>
      </c>
      <c r="AH118" s="25">
        <f>IF('Indicator Date hidden'!AI119="x","x",$AH$2-'Indicator Date hidden'!AI119)</f>
        <v>0</v>
      </c>
      <c r="AI118" s="25">
        <f>IF('Indicator Date hidden'!AJ119="x","x",$AI$2-'Indicator Date hidden'!AJ119)</f>
        <v>0</v>
      </c>
      <c r="AJ118" s="25" t="str">
        <f>IF('Indicator Date hidden'!AK119="x","x",$AJ$2-'Indicator Date hidden'!AK119)</f>
        <v>x</v>
      </c>
      <c r="AK118" s="25">
        <f>IF('Indicator Date hidden'!AL119="x","x",$AK$2-'Indicator Date hidden'!AL119)</f>
        <v>1</v>
      </c>
      <c r="AL118" s="25">
        <f>IF('Indicator Date hidden'!AM119="x","x",$AL$2-'Indicator Date hidden'!AM119)</f>
        <v>0</v>
      </c>
      <c r="AM118" s="25">
        <f>IF('Indicator Date hidden'!AN119="x","x",$AM$2-'Indicator Date hidden'!AN119)</f>
        <v>0</v>
      </c>
      <c r="AN118" s="25">
        <f>IF('Indicator Date hidden'!AO119="x","x",$AN$2-'Indicator Date hidden'!AO119)</f>
        <v>0</v>
      </c>
      <c r="AO118" s="25">
        <f>IF('Indicator Date hidden'!AP119="x","x",$AO$2-'Indicator Date hidden'!AP119)</f>
        <v>2</v>
      </c>
      <c r="AP118" s="25">
        <f>IF('Indicator Date hidden'!AQ119="x","x",$AP$2-'Indicator Date hidden'!AQ119)</f>
        <v>2</v>
      </c>
      <c r="AQ118" s="25">
        <f>IF('Indicator Date hidden'!AR119="x","x",$AQ$2-'Indicator Date hidden'!AR119)</f>
        <v>0</v>
      </c>
      <c r="AR118" s="25">
        <f>IF('Indicator Date hidden'!AS119="x","x",$AR$2-'Indicator Date hidden'!AS119)</f>
        <v>0</v>
      </c>
      <c r="AS118" s="25">
        <f>IF('Indicator Date hidden'!AT119="x","x",$AS$2-'Indicator Date hidden'!AT119)</f>
        <v>0</v>
      </c>
      <c r="AT118" s="25">
        <f>IF('Indicator Date hidden'!AU119="x","x",$AT$2-'Indicator Date hidden'!AU119)</f>
        <v>0</v>
      </c>
      <c r="AU118" s="25">
        <f>IF('Indicator Date hidden'!AV119="x","x",$AU$2-'Indicator Date hidden'!AV119)</f>
        <v>5</v>
      </c>
      <c r="AV118" s="25">
        <f>IF('Indicator Date hidden'!AW119="x","x",$AV$2-'Indicator Date hidden'!AW119)</f>
        <v>0</v>
      </c>
      <c r="AW118" s="25">
        <f>IF('Indicator Date hidden'!AX119="x","x",$AW$2-'Indicator Date hidden'!AX119)</f>
        <v>0</v>
      </c>
      <c r="AX118" s="25">
        <f>IF('Indicator Date hidden'!AY119="x","x",$AX$2-'Indicator Date hidden'!AY119)</f>
        <v>0</v>
      </c>
      <c r="AY118" s="25">
        <f>IF('Indicator Date hidden'!AZ119="x","x",$AY$2-'Indicator Date hidden'!AZ119)</f>
        <v>0</v>
      </c>
      <c r="AZ118" s="25">
        <f>IF('Indicator Date hidden'!BA119="x","x",$AZ$2-'Indicator Date hidden'!BA119)</f>
        <v>0</v>
      </c>
      <c r="BA118">
        <f t="shared" si="15"/>
        <v>22</v>
      </c>
      <c r="BB118" s="26">
        <f t="shared" si="16"/>
        <v>0.44</v>
      </c>
      <c r="BC118">
        <f t="shared" si="17"/>
        <v>8</v>
      </c>
      <c r="BD118" s="26">
        <f t="shared" si="18"/>
        <v>1.1164228589562291</v>
      </c>
      <c r="BE118" s="28">
        <f t="shared" si="19"/>
        <v>0</v>
      </c>
    </row>
    <row r="119" spans="1:57" x14ac:dyDescent="0.35">
      <c r="A119" t="s">
        <v>10292</v>
      </c>
      <c r="B119" s="25">
        <f>IF('Indicator Date hidden'!C120="x","x",$B$2-'Indicator Date hidden'!C120)</f>
        <v>0</v>
      </c>
      <c r="C119" s="25">
        <f>IF('Indicator Date hidden'!D120="x","x",$C$2-'Indicator Date hidden'!D120)</f>
        <v>0</v>
      </c>
      <c r="D119" s="25">
        <f>IF('Indicator Date hidden'!E120="x","x",$D$2-'Indicator Date hidden'!E120)</f>
        <v>0</v>
      </c>
      <c r="E119" s="25">
        <f>IF('Indicator Date hidden'!F120="x","x",$E$2-'Indicator Date hidden'!F120)</f>
        <v>0</v>
      </c>
      <c r="F119" s="25">
        <f>IF('Indicator Date hidden'!G120="x","x",$F$2-'Indicator Date hidden'!G120)</f>
        <v>0</v>
      </c>
      <c r="G119" s="25">
        <f>IF('Indicator Date hidden'!H120="x","x",$G$2-'Indicator Date hidden'!H120)</f>
        <v>0</v>
      </c>
      <c r="H119" s="25">
        <f>IF('Indicator Date hidden'!I120="x","x",$H$2-'Indicator Date hidden'!I120)</f>
        <v>0</v>
      </c>
      <c r="I119" s="25">
        <f>IF('Indicator Date hidden'!J120="x","x",$I$2-'Indicator Date hidden'!J120)</f>
        <v>0</v>
      </c>
      <c r="J119" s="25">
        <f>IF('Indicator Date hidden'!K120="x","x",$J$2-'Indicator Date hidden'!K120)</f>
        <v>0</v>
      </c>
      <c r="K119" s="25">
        <f>IF('Indicator Date hidden'!L120="x","x",$K$2-'Indicator Date hidden'!L120)</f>
        <v>0</v>
      </c>
      <c r="L119" s="25">
        <f>IF('Indicator Date hidden'!M120="x","x",$L$2-'Indicator Date hidden'!M120)</f>
        <v>0</v>
      </c>
      <c r="M119" s="25">
        <f>IF('Indicator Date hidden'!N120="x","x",$M$2-'Indicator Date hidden'!N120)</f>
        <v>0</v>
      </c>
      <c r="N119" s="25">
        <f>IF('Indicator Date hidden'!O120="x","x",$N$2-'Indicator Date hidden'!O120)</f>
        <v>0</v>
      </c>
      <c r="O119" s="25">
        <f>IF('Indicator Date hidden'!P120="x","x",$O$2-'Indicator Date hidden'!P120)</f>
        <v>0</v>
      </c>
      <c r="P119" s="25">
        <f>IF('Indicator Date hidden'!Q120="x","x",$P$2-'Indicator Date hidden'!Q120)</f>
        <v>0</v>
      </c>
      <c r="Q119" s="25" t="str">
        <f>IF('Indicator Date hidden'!R120="x","x",$Q$2-'Indicator Date hidden'!R120)</f>
        <v>x</v>
      </c>
      <c r="R119" s="25">
        <f>IF('Indicator Date hidden'!S120="x","x",$R$2-'Indicator Date hidden'!S120)</f>
        <v>0</v>
      </c>
      <c r="S119" s="25">
        <f>IF('Indicator Date hidden'!T120="x","x",$S$2-'Indicator Date hidden'!T120)</f>
        <v>0</v>
      </c>
      <c r="T119" s="25">
        <f>IF('Indicator Date hidden'!U120="x","x",$T$2-'Indicator Date hidden'!U120)</f>
        <v>0</v>
      </c>
      <c r="U119" s="25">
        <f>IF('Indicator Date hidden'!V120="x","x",$U$2-'Indicator Date hidden'!V120)</f>
        <v>0</v>
      </c>
      <c r="V119" s="25">
        <f>IF('Indicator Date hidden'!W120="x","x",$V$2-'Indicator Date hidden'!W120)</f>
        <v>0</v>
      </c>
      <c r="W119" s="25">
        <f>IF('Indicator Date hidden'!X120="x","x",$W$2-'Indicator Date hidden'!X120)</f>
        <v>5</v>
      </c>
      <c r="X119" s="25">
        <f>IF('Indicator Date hidden'!Y120="x","x",$X$2-'Indicator Date hidden'!Y120)</f>
        <v>2</v>
      </c>
      <c r="Y119" s="25">
        <f>IF('Indicator Date hidden'!Z120="x","x",$Y$2-'Indicator Date hidden'!Z120)</f>
        <v>0</v>
      </c>
      <c r="Z119" s="25">
        <f>IF('Indicator Date hidden'!AA120="x","x",$Z$2-'Indicator Date hidden'!AA120)</f>
        <v>0</v>
      </c>
      <c r="AA119" s="25">
        <f>IF('Indicator Date hidden'!AB120="x","x",$AA$2-'Indicator Date hidden'!AB120)</f>
        <v>0</v>
      </c>
      <c r="AB119" s="25">
        <f>IF('Indicator Date hidden'!AC120="x","x",$AB$2-'Indicator Date hidden'!AC120)</f>
        <v>0</v>
      </c>
      <c r="AC119" s="25">
        <f>IF('Indicator Date hidden'!AD120="x","x",$AC$2-'Indicator Date hidden'!AD120)</f>
        <v>0</v>
      </c>
      <c r="AD119" s="25">
        <f>IF('Indicator Date hidden'!AE120="x","x",$AD$2-'Indicator Date hidden'!AE120)</f>
        <v>0</v>
      </c>
      <c r="AE119" s="25">
        <f>IF('Indicator Date hidden'!AF120="x","x",$AE$2-'Indicator Date hidden'!AF120)</f>
        <v>0</v>
      </c>
      <c r="AF119" s="25" t="str">
        <f>IF('Indicator Date hidden'!AG120="x","x",$AF$2-'Indicator Date hidden'!AG120)</f>
        <v>x</v>
      </c>
      <c r="AG119" s="25">
        <f>IF('Indicator Date hidden'!AH120="x","x",$AG$2-'Indicator Date hidden'!AH120)</f>
        <v>0</v>
      </c>
      <c r="AH119" s="25">
        <f>IF('Indicator Date hidden'!AI120="x","x",$AH$2-'Indicator Date hidden'!AI120)</f>
        <v>0</v>
      </c>
      <c r="AI119" s="25">
        <f>IF('Indicator Date hidden'!AJ120="x","x",$AI$2-'Indicator Date hidden'!AJ120)</f>
        <v>0</v>
      </c>
      <c r="AJ119" s="25">
        <f>IF('Indicator Date hidden'!AK120="x","x",$AJ$2-'Indicator Date hidden'!AK120)</f>
        <v>1</v>
      </c>
      <c r="AK119" s="25">
        <f>IF('Indicator Date hidden'!AL120="x","x",$AK$2-'Indicator Date hidden'!AL120)</f>
        <v>1</v>
      </c>
      <c r="AL119" s="25">
        <f>IF('Indicator Date hidden'!AM120="x","x",$AL$2-'Indicator Date hidden'!AM120)</f>
        <v>0</v>
      </c>
      <c r="AM119" s="25">
        <f>IF('Indicator Date hidden'!AN120="x","x",$AM$2-'Indicator Date hidden'!AN120)</f>
        <v>0</v>
      </c>
      <c r="AN119" s="25">
        <f>IF('Indicator Date hidden'!AO120="x","x",$AN$2-'Indicator Date hidden'!AO120)</f>
        <v>0</v>
      </c>
      <c r="AO119" s="25">
        <f>IF('Indicator Date hidden'!AP120="x","x",$AO$2-'Indicator Date hidden'!AP120)</f>
        <v>1</v>
      </c>
      <c r="AP119" s="25">
        <f>IF('Indicator Date hidden'!AQ120="x","x",$AP$2-'Indicator Date hidden'!AQ120)</f>
        <v>1</v>
      </c>
      <c r="AQ119" s="25">
        <f>IF('Indicator Date hidden'!AR120="x","x",$AQ$2-'Indicator Date hidden'!AR120)</f>
        <v>6</v>
      </c>
      <c r="AR119" s="25">
        <f>IF('Indicator Date hidden'!AS120="x","x",$AR$2-'Indicator Date hidden'!AS120)</f>
        <v>0</v>
      </c>
      <c r="AS119" s="25">
        <f>IF('Indicator Date hidden'!AT120="x","x",$AS$2-'Indicator Date hidden'!AT120)</f>
        <v>0</v>
      </c>
      <c r="AT119" s="25">
        <f>IF('Indicator Date hidden'!AU120="x","x",$AT$2-'Indicator Date hidden'!AU120)</f>
        <v>0</v>
      </c>
      <c r="AU119" s="25">
        <f>IF('Indicator Date hidden'!AV120="x","x",$AU$2-'Indicator Date hidden'!AV120)</f>
        <v>1</v>
      </c>
      <c r="AV119" s="25">
        <f>IF('Indicator Date hidden'!AW120="x","x",$AV$2-'Indicator Date hidden'!AW120)</f>
        <v>0</v>
      </c>
      <c r="AW119" s="25">
        <f>IF('Indicator Date hidden'!AX120="x","x",$AW$2-'Indicator Date hidden'!AX120)</f>
        <v>0</v>
      </c>
      <c r="AX119" s="25">
        <f>IF('Indicator Date hidden'!AY120="x","x",$AX$2-'Indicator Date hidden'!AY120)</f>
        <v>0</v>
      </c>
      <c r="AY119" s="25">
        <f>IF('Indicator Date hidden'!AZ120="x","x",$AY$2-'Indicator Date hidden'!AZ120)</f>
        <v>0</v>
      </c>
      <c r="AZ119" s="25">
        <f>IF('Indicator Date hidden'!BA120="x","x",$AZ$2-'Indicator Date hidden'!BA120)</f>
        <v>0</v>
      </c>
      <c r="BA119">
        <f t="shared" si="15"/>
        <v>18</v>
      </c>
      <c r="BB119" s="26">
        <f t="shared" si="16"/>
        <v>0.36734693877551022</v>
      </c>
      <c r="BC119">
        <f t="shared" si="17"/>
        <v>8</v>
      </c>
      <c r="BD119" s="26">
        <f t="shared" si="18"/>
        <v>1.1373775341300223</v>
      </c>
      <c r="BE119" s="28">
        <f t="shared" si="19"/>
        <v>0</v>
      </c>
    </row>
    <row r="120" spans="1:57" x14ac:dyDescent="0.35">
      <c r="A120" t="s">
        <v>10305</v>
      </c>
      <c r="B120" s="25">
        <f>IF('Indicator Date hidden'!C121="x","x",$B$2-'Indicator Date hidden'!C121)</f>
        <v>0</v>
      </c>
      <c r="C120" s="25">
        <f>IF('Indicator Date hidden'!D121="x","x",$C$2-'Indicator Date hidden'!D121)</f>
        <v>0</v>
      </c>
      <c r="D120" s="25">
        <f>IF('Indicator Date hidden'!E121="x","x",$D$2-'Indicator Date hidden'!E121)</f>
        <v>0</v>
      </c>
      <c r="E120" s="25">
        <f>IF('Indicator Date hidden'!F121="x","x",$E$2-'Indicator Date hidden'!F121)</f>
        <v>0</v>
      </c>
      <c r="F120" s="25">
        <f>IF('Indicator Date hidden'!G121="x","x",$F$2-'Indicator Date hidden'!G121)</f>
        <v>0</v>
      </c>
      <c r="G120" s="25">
        <f>IF('Indicator Date hidden'!H121="x","x",$G$2-'Indicator Date hidden'!H121)</f>
        <v>0</v>
      </c>
      <c r="H120" s="25">
        <f>IF('Indicator Date hidden'!I121="x","x",$H$2-'Indicator Date hidden'!I121)</f>
        <v>0</v>
      </c>
      <c r="I120" s="25">
        <f>IF('Indicator Date hidden'!J121="x","x",$I$2-'Indicator Date hidden'!J121)</f>
        <v>0</v>
      </c>
      <c r="J120" s="25">
        <f>IF('Indicator Date hidden'!K121="x","x",$J$2-'Indicator Date hidden'!K121)</f>
        <v>0</v>
      </c>
      <c r="K120" s="25">
        <f>IF('Indicator Date hidden'!L121="x","x",$K$2-'Indicator Date hidden'!L121)</f>
        <v>0</v>
      </c>
      <c r="L120" s="25">
        <f>IF('Indicator Date hidden'!M121="x","x",$L$2-'Indicator Date hidden'!M121)</f>
        <v>0</v>
      </c>
      <c r="M120" s="25">
        <f>IF('Indicator Date hidden'!N121="x","x",$M$2-'Indicator Date hidden'!N121)</f>
        <v>0</v>
      </c>
      <c r="N120" s="25">
        <f>IF('Indicator Date hidden'!O121="x","x",$N$2-'Indicator Date hidden'!O121)</f>
        <v>0</v>
      </c>
      <c r="O120" s="25">
        <f>IF('Indicator Date hidden'!P121="x","x",$O$2-'Indicator Date hidden'!P121)</f>
        <v>0</v>
      </c>
      <c r="P120" s="25">
        <f>IF('Indicator Date hidden'!Q121="x","x",$P$2-'Indicator Date hidden'!Q121)</f>
        <v>0</v>
      </c>
      <c r="Q120" s="25">
        <f>IF('Indicator Date hidden'!R121="x","x",$Q$2-'Indicator Date hidden'!R121)</f>
        <v>1</v>
      </c>
      <c r="R120" s="25">
        <f>IF('Indicator Date hidden'!S121="x","x",$R$2-'Indicator Date hidden'!S121)</f>
        <v>0</v>
      </c>
      <c r="S120" s="25">
        <f>IF('Indicator Date hidden'!T121="x","x",$S$2-'Indicator Date hidden'!T121)</f>
        <v>0</v>
      </c>
      <c r="T120" s="25">
        <f>IF('Indicator Date hidden'!U121="x","x",$T$2-'Indicator Date hidden'!U121)</f>
        <v>0</v>
      </c>
      <c r="U120" s="25">
        <f>IF('Indicator Date hidden'!V121="x","x",$U$2-'Indicator Date hidden'!V121)</f>
        <v>0</v>
      </c>
      <c r="V120" s="25">
        <f>IF('Indicator Date hidden'!W121="x","x",$V$2-'Indicator Date hidden'!W121)</f>
        <v>0</v>
      </c>
      <c r="W120" s="25">
        <f>IF('Indicator Date hidden'!X121="x","x",$W$2-'Indicator Date hidden'!X121)</f>
        <v>1</v>
      </c>
      <c r="X120" s="25">
        <f>IF('Indicator Date hidden'!Y121="x","x",$X$2-'Indicator Date hidden'!Y121)</f>
        <v>4</v>
      </c>
      <c r="Y120" s="25">
        <f>IF('Indicator Date hidden'!Z121="x","x",$Y$2-'Indicator Date hidden'!Z121)</f>
        <v>0</v>
      </c>
      <c r="Z120" s="25">
        <f>IF('Indicator Date hidden'!AA121="x","x",$Z$2-'Indicator Date hidden'!AA121)</f>
        <v>0</v>
      </c>
      <c r="AA120" s="25">
        <f>IF('Indicator Date hidden'!AB121="x","x",$AA$2-'Indicator Date hidden'!AB121)</f>
        <v>0</v>
      </c>
      <c r="AB120" s="25">
        <f>IF('Indicator Date hidden'!AC121="x","x",$AB$2-'Indicator Date hidden'!AC121)</f>
        <v>0</v>
      </c>
      <c r="AC120" s="25">
        <f>IF('Indicator Date hidden'!AD121="x","x",$AC$2-'Indicator Date hidden'!AD121)</f>
        <v>0</v>
      </c>
      <c r="AD120" s="25">
        <f>IF('Indicator Date hidden'!AE121="x","x",$AD$2-'Indicator Date hidden'!AE121)</f>
        <v>0</v>
      </c>
      <c r="AE120" s="25">
        <f>IF('Indicator Date hidden'!AF121="x","x",$AE$2-'Indicator Date hidden'!AF121)</f>
        <v>0</v>
      </c>
      <c r="AF120" s="25">
        <f>IF('Indicator Date hidden'!AG121="x","x",$AF$2-'Indicator Date hidden'!AG121)</f>
        <v>4</v>
      </c>
      <c r="AG120" s="25">
        <f>IF('Indicator Date hidden'!AH121="x","x",$AG$2-'Indicator Date hidden'!AH121)</f>
        <v>0</v>
      </c>
      <c r="AH120" s="25">
        <f>IF('Indicator Date hidden'!AI121="x","x",$AH$2-'Indicator Date hidden'!AI121)</f>
        <v>0</v>
      </c>
      <c r="AI120" s="25">
        <f>IF('Indicator Date hidden'!AJ121="x","x",$AI$2-'Indicator Date hidden'!AJ121)</f>
        <v>0</v>
      </c>
      <c r="AJ120" s="25" t="str">
        <f>IF('Indicator Date hidden'!AK121="x","x",$AJ$2-'Indicator Date hidden'!AK121)</f>
        <v>x</v>
      </c>
      <c r="AK120" s="25">
        <f>IF('Indicator Date hidden'!AL121="x","x",$AK$2-'Indicator Date hidden'!AL121)</f>
        <v>1</v>
      </c>
      <c r="AL120" s="25">
        <f>IF('Indicator Date hidden'!AM121="x","x",$AL$2-'Indicator Date hidden'!AM121)</f>
        <v>0</v>
      </c>
      <c r="AM120" s="25">
        <f>IF('Indicator Date hidden'!AN121="x","x",$AM$2-'Indicator Date hidden'!AN121)</f>
        <v>0</v>
      </c>
      <c r="AN120" s="25">
        <f>IF('Indicator Date hidden'!AO121="x","x",$AN$2-'Indicator Date hidden'!AO121)</f>
        <v>0</v>
      </c>
      <c r="AO120" s="25">
        <f>IF('Indicator Date hidden'!AP121="x","x",$AO$2-'Indicator Date hidden'!AP121)</f>
        <v>1</v>
      </c>
      <c r="AP120" s="25">
        <f>IF('Indicator Date hidden'!AQ121="x","x",$AP$2-'Indicator Date hidden'!AQ121)</f>
        <v>1</v>
      </c>
      <c r="AQ120" s="25">
        <f>IF('Indicator Date hidden'!AR121="x","x",$AQ$2-'Indicator Date hidden'!AR121)</f>
        <v>6</v>
      </c>
      <c r="AR120" s="25">
        <f>IF('Indicator Date hidden'!AS121="x","x",$AR$2-'Indicator Date hidden'!AS121)</f>
        <v>0</v>
      </c>
      <c r="AS120" s="25">
        <f>IF('Indicator Date hidden'!AT121="x","x",$AS$2-'Indicator Date hidden'!AT121)</f>
        <v>0</v>
      </c>
      <c r="AT120" s="25">
        <f>IF('Indicator Date hidden'!AU121="x","x",$AT$2-'Indicator Date hidden'!AU121)</f>
        <v>0</v>
      </c>
      <c r="AU120" s="25">
        <f>IF('Indicator Date hidden'!AV121="x","x",$AU$2-'Indicator Date hidden'!AV121)</f>
        <v>7</v>
      </c>
      <c r="AV120" s="25">
        <f>IF('Indicator Date hidden'!AW121="x","x",$AV$2-'Indicator Date hidden'!AW121)</f>
        <v>0</v>
      </c>
      <c r="AW120" s="25">
        <f>IF('Indicator Date hidden'!AX121="x","x",$AW$2-'Indicator Date hidden'!AX121)</f>
        <v>0</v>
      </c>
      <c r="AX120" s="25">
        <f>IF('Indicator Date hidden'!AY121="x","x",$AX$2-'Indicator Date hidden'!AY121)</f>
        <v>0</v>
      </c>
      <c r="AY120" s="25">
        <f>IF('Indicator Date hidden'!AZ121="x","x",$AY$2-'Indicator Date hidden'!AZ121)</f>
        <v>0</v>
      </c>
      <c r="AZ120" s="25">
        <f>IF('Indicator Date hidden'!BA121="x","x",$AZ$2-'Indicator Date hidden'!BA121)</f>
        <v>0</v>
      </c>
      <c r="BA120">
        <f t="shared" si="15"/>
        <v>26</v>
      </c>
      <c r="BB120" s="26">
        <f t="shared" si="16"/>
        <v>0.52</v>
      </c>
      <c r="BC120">
        <f t="shared" si="17"/>
        <v>9</v>
      </c>
      <c r="BD120" s="26">
        <f t="shared" si="18"/>
        <v>1.4729562111617576</v>
      </c>
      <c r="BE120" s="28">
        <f t="shared" si="19"/>
        <v>0</v>
      </c>
    </row>
    <row r="121" spans="1:57" x14ac:dyDescent="0.35">
      <c r="A121" t="s">
        <v>10317</v>
      </c>
      <c r="B121" s="25">
        <f>IF('Indicator Date hidden'!C122="x","x",$B$2-'Indicator Date hidden'!C122)</f>
        <v>0</v>
      </c>
      <c r="C121" s="25">
        <f>IF('Indicator Date hidden'!D122="x","x",$C$2-'Indicator Date hidden'!D122)</f>
        <v>0</v>
      </c>
      <c r="D121" s="25">
        <f>IF('Indicator Date hidden'!E122="x","x",$D$2-'Indicator Date hidden'!E122)</f>
        <v>0</v>
      </c>
      <c r="E121" s="25">
        <f>IF('Indicator Date hidden'!F122="x","x",$E$2-'Indicator Date hidden'!F122)</f>
        <v>0</v>
      </c>
      <c r="F121" s="25">
        <f>IF('Indicator Date hidden'!G122="x","x",$F$2-'Indicator Date hidden'!G122)</f>
        <v>0</v>
      </c>
      <c r="G121" s="25">
        <f>IF('Indicator Date hidden'!H122="x","x",$G$2-'Indicator Date hidden'!H122)</f>
        <v>0</v>
      </c>
      <c r="H121" s="25">
        <f>IF('Indicator Date hidden'!I122="x","x",$H$2-'Indicator Date hidden'!I122)</f>
        <v>0</v>
      </c>
      <c r="I121" s="25">
        <f>IF('Indicator Date hidden'!J122="x","x",$I$2-'Indicator Date hidden'!J122)</f>
        <v>0</v>
      </c>
      <c r="J121" s="25">
        <f>IF('Indicator Date hidden'!K122="x","x",$J$2-'Indicator Date hidden'!K122)</f>
        <v>0</v>
      </c>
      <c r="K121" s="25">
        <f>IF('Indicator Date hidden'!L122="x","x",$K$2-'Indicator Date hidden'!L122)</f>
        <v>0</v>
      </c>
      <c r="L121" s="25">
        <f>IF('Indicator Date hidden'!M122="x","x",$L$2-'Indicator Date hidden'!M122)</f>
        <v>0</v>
      </c>
      <c r="M121" s="25">
        <f>IF('Indicator Date hidden'!N122="x","x",$M$2-'Indicator Date hidden'!N122)</f>
        <v>0</v>
      </c>
      <c r="N121" s="25">
        <f>IF('Indicator Date hidden'!O122="x","x",$N$2-'Indicator Date hidden'!O122)</f>
        <v>0</v>
      </c>
      <c r="O121" s="25">
        <f>IF('Indicator Date hidden'!P122="x","x",$O$2-'Indicator Date hidden'!P122)</f>
        <v>0</v>
      </c>
      <c r="P121" s="25" t="str">
        <f>IF('Indicator Date hidden'!Q122="x","x",$P$2-'Indicator Date hidden'!Q122)</f>
        <v>x</v>
      </c>
      <c r="Q121" s="25" t="str">
        <f>IF('Indicator Date hidden'!R122="x","x",$Q$2-'Indicator Date hidden'!R122)</f>
        <v>x</v>
      </c>
      <c r="R121" s="25">
        <f>IF('Indicator Date hidden'!S122="x","x",$R$2-'Indicator Date hidden'!S122)</f>
        <v>0</v>
      </c>
      <c r="S121" s="25">
        <f>IF('Indicator Date hidden'!T122="x","x",$S$2-'Indicator Date hidden'!T122)</f>
        <v>0</v>
      </c>
      <c r="T121" s="25">
        <f>IF('Indicator Date hidden'!U122="x","x",$T$2-'Indicator Date hidden'!U122)</f>
        <v>0</v>
      </c>
      <c r="U121" s="25" t="str">
        <f>IF('Indicator Date hidden'!V122="x","x",$U$2-'Indicator Date hidden'!V122)</f>
        <v>x</v>
      </c>
      <c r="V121" s="25">
        <f>IF('Indicator Date hidden'!W122="x","x",$V$2-'Indicator Date hidden'!W122)</f>
        <v>0</v>
      </c>
      <c r="W121" s="25">
        <f>IF('Indicator Date hidden'!X122="x","x",$W$2-'Indicator Date hidden'!X122)</f>
        <v>7</v>
      </c>
      <c r="X121" s="25">
        <f>IF('Indicator Date hidden'!Y122="x","x",$X$2-'Indicator Date hidden'!Y122)</f>
        <v>4</v>
      </c>
      <c r="Y121" s="25">
        <f>IF('Indicator Date hidden'!Z122="x","x",$Y$2-'Indicator Date hidden'!Z122)</f>
        <v>0</v>
      </c>
      <c r="Z121" s="25">
        <f>IF('Indicator Date hidden'!AA122="x","x",$Z$2-'Indicator Date hidden'!AA122)</f>
        <v>0</v>
      </c>
      <c r="AA121" s="25" t="str">
        <f>IF('Indicator Date hidden'!AB122="x","x",$AA$2-'Indicator Date hidden'!AB122)</f>
        <v>x</v>
      </c>
      <c r="AB121" s="25">
        <f>IF('Indicator Date hidden'!AC122="x","x",$AB$2-'Indicator Date hidden'!AC122)</f>
        <v>0</v>
      </c>
      <c r="AC121" s="25">
        <f>IF('Indicator Date hidden'!AD122="x","x",$AC$2-'Indicator Date hidden'!AD122)</f>
        <v>0</v>
      </c>
      <c r="AD121" s="25" t="str">
        <f>IF('Indicator Date hidden'!AE122="x","x",$AD$2-'Indicator Date hidden'!AE122)</f>
        <v>x</v>
      </c>
      <c r="AE121" s="25" t="str">
        <f>IF('Indicator Date hidden'!AF122="x","x",$AE$2-'Indicator Date hidden'!AF122)</f>
        <v>x</v>
      </c>
      <c r="AF121" s="25" t="str">
        <f>IF('Indicator Date hidden'!AG122="x","x",$AF$2-'Indicator Date hidden'!AG122)</f>
        <v>x</v>
      </c>
      <c r="AG121" s="25">
        <f>IF('Indicator Date hidden'!AH122="x","x",$AG$2-'Indicator Date hidden'!AH122)</f>
        <v>0</v>
      </c>
      <c r="AH121" s="25">
        <f>IF('Indicator Date hidden'!AI122="x","x",$AH$2-'Indicator Date hidden'!AI122)</f>
        <v>0</v>
      </c>
      <c r="AI121" s="25">
        <f>IF('Indicator Date hidden'!AJ122="x","x",$AI$2-'Indicator Date hidden'!AJ122)</f>
        <v>0</v>
      </c>
      <c r="AJ121" s="25" t="str">
        <f>IF('Indicator Date hidden'!AK122="x","x",$AJ$2-'Indicator Date hidden'!AK122)</f>
        <v>x</v>
      </c>
      <c r="AK121" s="25">
        <f>IF('Indicator Date hidden'!AL122="x","x",$AK$2-'Indicator Date hidden'!AL122)</f>
        <v>1</v>
      </c>
      <c r="AL121" s="25">
        <f>IF('Indicator Date hidden'!AM122="x","x",$AL$2-'Indicator Date hidden'!AM122)</f>
        <v>0</v>
      </c>
      <c r="AM121" s="25">
        <f>IF('Indicator Date hidden'!AN122="x","x",$AM$2-'Indicator Date hidden'!AN122)</f>
        <v>0</v>
      </c>
      <c r="AN121" s="25">
        <f>IF('Indicator Date hidden'!AO122="x","x",$AN$2-'Indicator Date hidden'!AO122)</f>
        <v>0</v>
      </c>
      <c r="AO121" s="25" t="str">
        <f>IF('Indicator Date hidden'!AP122="x","x",$AO$2-'Indicator Date hidden'!AP122)</f>
        <v>x</v>
      </c>
      <c r="AP121" s="25" t="str">
        <f>IF('Indicator Date hidden'!AQ122="x","x",$AP$2-'Indicator Date hidden'!AQ122)</f>
        <v>x</v>
      </c>
      <c r="AQ121" s="25">
        <f>IF('Indicator Date hidden'!AR122="x","x",$AQ$2-'Indicator Date hidden'!AR122)</f>
        <v>4</v>
      </c>
      <c r="AR121" s="25">
        <f>IF('Indicator Date hidden'!AS122="x","x",$AR$2-'Indicator Date hidden'!AS122)</f>
        <v>1</v>
      </c>
      <c r="AS121" s="25" t="str">
        <f>IF('Indicator Date hidden'!AT122="x","x",$AS$2-'Indicator Date hidden'!AT122)</f>
        <v>x</v>
      </c>
      <c r="AT121" s="25" t="str">
        <f>IF('Indicator Date hidden'!AU122="x","x",$AT$2-'Indicator Date hidden'!AU122)</f>
        <v>x</v>
      </c>
      <c r="AU121" s="25" t="str">
        <f>IF('Indicator Date hidden'!AV122="x","x",$AU$2-'Indicator Date hidden'!AV122)</f>
        <v>x</v>
      </c>
      <c r="AV121" s="25">
        <f>IF('Indicator Date hidden'!AW122="x","x",$AV$2-'Indicator Date hidden'!AW122)</f>
        <v>3</v>
      </c>
      <c r="AW121" s="25">
        <f>IF('Indicator Date hidden'!AX122="x","x",$AW$2-'Indicator Date hidden'!AX122)</f>
        <v>3</v>
      </c>
      <c r="AX121" s="25">
        <f>IF('Indicator Date hidden'!AY122="x","x",$AX$2-'Indicator Date hidden'!AY122)</f>
        <v>0</v>
      </c>
      <c r="AY121" s="25">
        <f>IF('Indicator Date hidden'!AZ122="x","x",$AY$2-'Indicator Date hidden'!AZ122)</f>
        <v>0</v>
      </c>
      <c r="AZ121" s="25">
        <f>IF('Indicator Date hidden'!BA122="x","x",$AZ$2-'Indicator Date hidden'!BA122)</f>
        <v>0</v>
      </c>
      <c r="BA121">
        <f t="shared" si="15"/>
        <v>23</v>
      </c>
      <c r="BB121" s="26">
        <f t="shared" si="16"/>
        <v>0.60526315789473684</v>
      </c>
      <c r="BC121">
        <f t="shared" si="17"/>
        <v>7</v>
      </c>
      <c r="BD121" s="26">
        <f t="shared" si="18"/>
        <v>1.5137870545547005</v>
      </c>
      <c r="BE121" s="28">
        <f t="shared" si="19"/>
        <v>0</v>
      </c>
    </row>
    <row r="122" spans="1:57" x14ac:dyDescent="0.35">
      <c r="A122" t="s">
        <v>10315</v>
      </c>
      <c r="B122" s="25">
        <f>IF('Indicator Date hidden'!C123="x","x",$B$2-'Indicator Date hidden'!C123)</f>
        <v>0</v>
      </c>
      <c r="C122" s="25">
        <f>IF('Indicator Date hidden'!D123="x","x",$C$2-'Indicator Date hidden'!D123)</f>
        <v>0</v>
      </c>
      <c r="D122" s="25">
        <f>IF('Indicator Date hidden'!E123="x","x",$D$2-'Indicator Date hidden'!E123)</f>
        <v>0</v>
      </c>
      <c r="E122" s="25">
        <f>IF('Indicator Date hidden'!F123="x","x",$E$2-'Indicator Date hidden'!F123)</f>
        <v>0</v>
      </c>
      <c r="F122" s="25">
        <f>IF('Indicator Date hidden'!G123="x","x",$F$2-'Indicator Date hidden'!G123)</f>
        <v>0</v>
      </c>
      <c r="G122" s="25">
        <f>IF('Indicator Date hidden'!H123="x","x",$G$2-'Indicator Date hidden'!H123)</f>
        <v>0</v>
      </c>
      <c r="H122" s="25">
        <f>IF('Indicator Date hidden'!I123="x","x",$H$2-'Indicator Date hidden'!I123)</f>
        <v>0</v>
      </c>
      <c r="I122" s="25">
        <f>IF('Indicator Date hidden'!J123="x","x",$I$2-'Indicator Date hidden'!J123)</f>
        <v>0</v>
      </c>
      <c r="J122" s="25">
        <f>IF('Indicator Date hidden'!K123="x","x",$J$2-'Indicator Date hidden'!K123)</f>
        <v>0</v>
      </c>
      <c r="K122" s="25">
        <f>IF('Indicator Date hidden'!L123="x","x",$K$2-'Indicator Date hidden'!L123)</f>
        <v>0</v>
      </c>
      <c r="L122" s="25">
        <f>IF('Indicator Date hidden'!M123="x","x",$L$2-'Indicator Date hidden'!M123)</f>
        <v>0</v>
      </c>
      <c r="M122" s="25">
        <f>IF('Indicator Date hidden'!N123="x","x",$M$2-'Indicator Date hidden'!N123)</f>
        <v>0</v>
      </c>
      <c r="N122" s="25">
        <f>IF('Indicator Date hidden'!O123="x","x",$N$2-'Indicator Date hidden'!O123)</f>
        <v>0</v>
      </c>
      <c r="O122" s="25">
        <f>IF('Indicator Date hidden'!P123="x","x",$O$2-'Indicator Date hidden'!P123)</f>
        <v>0</v>
      </c>
      <c r="P122" s="25">
        <f>IF('Indicator Date hidden'!Q123="x","x",$P$2-'Indicator Date hidden'!Q123)</f>
        <v>0</v>
      </c>
      <c r="Q122" s="25">
        <f>IF('Indicator Date hidden'!R123="x","x",$Q$2-'Indicator Date hidden'!R123)</f>
        <v>3</v>
      </c>
      <c r="R122" s="25">
        <f>IF('Indicator Date hidden'!S123="x","x",$R$2-'Indicator Date hidden'!S123)</f>
        <v>0</v>
      </c>
      <c r="S122" s="25">
        <f>IF('Indicator Date hidden'!T123="x","x",$S$2-'Indicator Date hidden'!T123)</f>
        <v>0</v>
      </c>
      <c r="T122" s="25">
        <f>IF('Indicator Date hidden'!U123="x","x",$T$2-'Indicator Date hidden'!U123)</f>
        <v>0</v>
      </c>
      <c r="U122" s="25">
        <f>IF('Indicator Date hidden'!V123="x","x",$U$2-'Indicator Date hidden'!V123)</f>
        <v>0</v>
      </c>
      <c r="V122" s="25">
        <f>IF('Indicator Date hidden'!W123="x","x",$V$2-'Indicator Date hidden'!W123)</f>
        <v>0</v>
      </c>
      <c r="W122" s="25">
        <f>IF('Indicator Date hidden'!X123="x","x",$W$2-'Indicator Date hidden'!X123)</f>
        <v>3</v>
      </c>
      <c r="X122" s="25" t="str">
        <f>IF('Indicator Date hidden'!Y123="x","x",$X$2-'Indicator Date hidden'!Y123)</f>
        <v>x</v>
      </c>
      <c r="Y122" s="25">
        <f>IF('Indicator Date hidden'!Z123="x","x",$Y$2-'Indicator Date hidden'!Z123)</f>
        <v>0</v>
      </c>
      <c r="Z122" s="25">
        <f>IF('Indicator Date hidden'!AA123="x","x",$Z$2-'Indicator Date hidden'!AA123)</f>
        <v>0</v>
      </c>
      <c r="AA122" s="25">
        <f>IF('Indicator Date hidden'!AB123="x","x",$AA$2-'Indicator Date hidden'!AB123)</f>
        <v>0</v>
      </c>
      <c r="AB122" s="25">
        <f>IF('Indicator Date hidden'!AC123="x","x",$AB$2-'Indicator Date hidden'!AC123)</f>
        <v>0</v>
      </c>
      <c r="AC122" s="25">
        <f>IF('Indicator Date hidden'!AD123="x","x",$AC$2-'Indicator Date hidden'!AD123)</f>
        <v>0</v>
      </c>
      <c r="AD122" s="25">
        <f>IF('Indicator Date hidden'!AE123="x","x",$AD$2-'Indicator Date hidden'!AE123)</f>
        <v>0</v>
      </c>
      <c r="AE122" s="25">
        <f>IF('Indicator Date hidden'!AF123="x","x",$AE$2-'Indicator Date hidden'!AF123)</f>
        <v>0</v>
      </c>
      <c r="AF122" s="25">
        <f>IF('Indicator Date hidden'!AG123="x","x",$AF$2-'Indicator Date hidden'!AG123)</f>
        <v>3</v>
      </c>
      <c r="AG122" s="25">
        <f>IF('Indicator Date hidden'!AH123="x","x",$AG$2-'Indicator Date hidden'!AH123)</f>
        <v>0</v>
      </c>
      <c r="AH122" s="25">
        <f>IF('Indicator Date hidden'!AI123="x","x",$AH$2-'Indicator Date hidden'!AI123)</f>
        <v>0</v>
      </c>
      <c r="AI122" s="25">
        <f>IF('Indicator Date hidden'!AJ123="x","x",$AI$2-'Indicator Date hidden'!AJ123)</f>
        <v>0</v>
      </c>
      <c r="AJ122" s="25">
        <f>IF('Indicator Date hidden'!AK123="x","x",$AJ$2-'Indicator Date hidden'!AK123)</f>
        <v>1</v>
      </c>
      <c r="AK122" s="25">
        <f>IF('Indicator Date hidden'!AL123="x","x",$AK$2-'Indicator Date hidden'!AL123)</f>
        <v>1</v>
      </c>
      <c r="AL122" s="25">
        <f>IF('Indicator Date hidden'!AM123="x","x",$AL$2-'Indicator Date hidden'!AM123)</f>
        <v>0</v>
      </c>
      <c r="AM122" s="25">
        <f>IF('Indicator Date hidden'!AN123="x","x",$AM$2-'Indicator Date hidden'!AN123)</f>
        <v>0</v>
      </c>
      <c r="AN122" s="25">
        <f>IF('Indicator Date hidden'!AO123="x","x",$AN$2-'Indicator Date hidden'!AO123)</f>
        <v>0</v>
      </c>
      <c r="AO122" s="25">
        <f>IF('Indicator Date hidden'!AP123="x","x",$AO$2-'Indicator Date hidden'!AP123)</f>
        <v>0</v>
      </c>
      <c r="AP122" s="25">
        <f>IF('Indicator Date hidden'!AQ123="x","x",$AP$2-'Indicator Date hidden'!AQ123)</f>
        <v>0</v>
      </c>
      <c r="AQ122" s="25">
        <f>IF('Indicator Date hidden'!AR123="x","x",$AQ$2-'Indicator Date hidden'!AR123)</f>
        <v>0</v>
      </c>
      <c r="AR122" s="25">
        <f>IF('Indicator Date hidden'!AS123="x","x",$AR$2-'Indicator Date hidden'!AS123)</f>
        <v>0</v>
      </c>
      <c r="AS122" s="25">
        <f>IF('Indicator Date hidden'!AT123="x","x",$AS$2-'Indicator Date hidden'!AT123)</f>
        <v>0</v>
      </c>
      <c r="AT122" s="25">
        <f>IF('Indicator Date hidden'!AU123="x","x",$AT$2-'Indicator Date hidden'!AU123)</f>
        <v>0</v>
      </c>
      <c r="AU122" s="25">
        <f>IF('Indicator Date hidden'!AV123="x","x",$AU$2-'Indicator Date hidden'!AV123)</f>
        <v>3</v>
      </c>
      <c r="AV122" s="25">
        <f>IF('Indicator Date hidden'!AW123="x","x",$AV$2-'Indicator Date hidden'!AW123)</f>
        <v>0</v>
      </c>
      <c r="AW122" s="25">
        <f>IF('Indicator Date hidden'!AX123="x","x",$AW$2-'Indicator Date hidden'!AX123)</f>
        <v>0</v>
      </c>
      <c r="AX122" s="25">
        <f>IF('Indicator Date hidden'!AY123="x","x",$AX$2-'Indicator Date hidden'!AY123)</f>
        <v>0</v>
      </c>
      <c r="AY122" s="25">
        <f>IF('Indicator Date hidden'!AZ123="x","x",$AY$2-'Indicator Date hidden'!AZ123)</f>
        <v>0</v>
      </c>
      <c r="AZ122" s="25">
        <f>IF('Indicator Date hidden'!BA123="x","x",$AZ$2-'Indicator Date hidden'!BA123)</f>
        <v>0</v>
      </c>
      <c r="BA122">
        <f t="shared" si="15"/>
        <v>14</v>
      </c>
      <c r="BB122" s="26">
        <f t="shared" si="16"/>
        <v>0.28000000000000003</v>
      </c>
      <c r="BC122">
        <f t="shared" si="17"/>
        <v>6</v>
      </c>
      <c r="BD122" s="26">
        <f t="shared" si="18"/>
        <v>0.82559069762201176</v>
      </c>
      <c r="BE122" s="28">
        <f t="shared" si="19"/>
        <v>0</v>
      </c>
    </row>
    <row r="123" spans="1:57" x14ac:dyDescent="0.35">
      <c r="A123" t="s">
        <v>10312</v>
      </c>
      <c r="B123" s="25">
        <f>IF('Indicator Date hidden'!C124="x","x",$B$2-'Indicator Date hidden'!C124)</f>
        <v>0</v>
      </c>
      <c r="C123" s="25">
        <f>IF('Indicator Date hidden'!D124="x","x",$C$2-'Indicator Date hidden'!D124)</f>
        <v>0</v>
      </c>
      <c r="D123" s="25">
        <f>IF('Indicator Date hidden'!E124="x","x",$D$2-'Indicator Date hidden'!E124)</f>
        <v>0</v>
      </c>
      <c r="E123" s="25">
        <f>IF('Indicator Date hidden'!F124="x","x",$E$2-'Indicator Date hidden'!F124)</f>
        <v>0</v>
      </c>
      <c r="F123" s="25">
        <f>IF('Indicator Date hidden'!G124="x","x",$F$2-'Indicator Date hidden'!G124)</f>
        <v>0</v>
      </c>
      <c r="G123" s="25">
        <f>IF('Indicator Date hidden'!H124="x","x",$G$2-'Indicator Date hidden'!H124)</f>
        <v>0</v>
      </c>
      <c r="H123" s="25">
        <f>IF('Indicator Date hidden'!I124="x","x",$H$2-'Indicator Date hidden'!I124)</f>
        <v>0</v>
      </c>
      <c r="I123" s="25">
        <f>IF('Indicator Date hidden'!J124="x","x",$I$2-'Indicator Date hidden'!J124)</f>
        <v>0</v>
      </c>
      <c r="J123" s="25">
        <f>IF('Indicator Date hidden'!K124="x","x",$J$2-'Indicator Date hidden'!K124)</f>
        <v>0</v>
      </c>
      <c r="K123" s="25">
        <f>IF('Indicator Date hidden'!L124="x","x",$K$2-'Indicator Date hidden'!L124)</f>
        <v>0</v>
      </c>
      <c r="L123" s="25">
        <f>IF('Indicator Date hidden'!M124="x","x",$L$2-'Indicator Date hidden'!M124)</f>
        <v>0</v>
      </c>
      <c r="M123" s="25">
        <f>IF('Indicator Date hidden'!N124="x","x",$M$2-'Indicator Date hidden'!N124)</f>
        <v>0</v>
      </c>
      <c r="N123" s="25">
        <f>IF('Indicator Date hidden'!O124="x","x",$N$2-'Indicator Date hidden'!O124)</f>
        <v>0</v>
      </c>
      <c r="O123" s="25">
        <f>IF('Indicator Date hidden'!P124="x","x",$O$2-'Indicator Date hidden'!P124)</f>
        <v>0</v>
      </c>
      <c r="P123" s="25">
        <f>IF('Indicator Date hidden'!Q124="x","x",$P$2-'Indicator Date hidden'!Q124)</f>
        <v>0</v>
      </c>
      <c r="Q123" s="25" t="str">
        <f>IF('Indicator Date hidden'!R124="x","x",$Q$2-'Indicator Date hidden'!R124)</f>
        <v>x</v>
      </c>
      <c r="R123" s="25">
        <f>IF('Indicator Date hidden'!S124="x","x",$R$2-'Indicator Date hidden'!S124)</f>
        <v>0</v>
      </c>
      <c r="S123" s="25">
        <f>IF('Indicator Date hidden'!T124="x","x",$S$2-'Indicator Date hidden'!T124)</f>
        <v>0</v>
      </c>
      <c r="T123" s="25">
        <f>IF('Indicator Date hidden'!U124="x","x",$T$2-'Indicator Date hidden'!U124)</f>
        <v>0</v>
      </c>
      <c r="U123" s="25" t="str">
        <f>IF('Indicator Date hidden'!V124="x","x",$U$2-'Indicator Date hidden'!V124)</f>
        <v>x</v>
      </c>
      <c r="V123" s="25">
        <f>IF('Indicator Date hidden'!W124="x","x",$V$2-'Indicator Date hidden'!W124)</f>
        <v>0</v>
      </c>
      <c r="W123" s="25" t="str">
        <f>IF('Indicator Date hidden'!X124="x","x",$W$2-'Indicator Date hidden'!X124)</f>
        <v>x</v>
      </c>
      <c r="X123" s="25">
        <f>IF('Indicator Date hidden'!Y124="x","x",$X$2-'Indicator Date hidden'!Y124)</f>
        <v>4</v>
      </c>
      <c r="Y123" s="25">
        <f>IF('Indicator Date hidden'!Z124="x","x",$Y$2-'Indicator Date hidden'!Z124)</f>
        <v>0</v>
      </c>
      <c r="Z123" s="25">
        <f>IF('Indicator Date hidden'!AA124="x","x",$Z$2-'Indicator Date hidden'!AA124)</f>
        <v>0</v>
      </c>
      <c r="AA123" s="25" t="str">
        <f>IF('Indicator Date hidden'!AB124="x","x",$AA$2-'Indicator Date hidden'!AB124)</f>
        <v>x</v>
      </c>
      <c r="AB123" s="25">
        <f>IF('Indicator Date hidden'!AC124="x","x",$AB$2-'Indicator Date hidden'!AC124)</f>
        <v>0</v>
      </c>
      <c r="AC123" s="25">
        <f>IF('Indicator Date hidden'!AD124="x","x",$AC$2-'Indicator Date hidden'!AD124)</f>
        <v>0</v>
      </c>
      <c r="AD123" s="25" t="str">
        <f>IF('Indicator Date hidden'!AE124="x","x",$AD$2-'Indicator Date hidden'!AE124)</f>
        <v>x</v>
      </c>
      <c r="AE123" s="25">
        <f>IF('Indicator Date hidden'!AF124="x","x",$AE$2-'Indicator Date hidden'!AF124)</f>
        <v>0</v>
      </c>
      <c r="AF123" s="25">
        <f>IF('Indicator Date hidden'!AG124="x","x",$AF$2-'Indicator Date hidden'!AG124)</f>
        <v>1</v>
      </c>
      <c r="AG123" s="25">
        <f>IF('Indicator Date hidden'!AH124="x","x",$AG$2-'Indicator Date hidden'!AH124)</f>
        <v>0</v>
      </c>
      <c r="AH123" s="25">
        <f>IF('Indicator Date hidden'!AI124="x","x",$AH$2-'Indicator Date hidden'!AI124)</f>
        <v>0</v>
      </c>
      <c r="AI123" s="25">
        <f>IF('Indicator Date hidden'!AJ124="x","x",$AI$2-'Indicator Date hidden'!AJ124)</f>
        <v>0</v>
      </c>
      <c r="AJ123" s="25" t="str">
        <f>IF('Indicator Date hidden'!AK124="x","x",$AJ$2-'Indicator Date hidden'!AK124)</f>
        <v>x</v>
      </c>
      <c r="AK123" s="25">
        <f>IF('Indicator Date hidden'!AL124="x","x",$AK$2-'Indicator Date hidden'!AL124)</f>
        <v>1</v>
      </c>
      <c r="AL123" s="25">
        <f>IF('Indicator Date hidden'!AM124="x","x",$AL$2-'Indicator Date hidden'!AM124)</f>
        <v>0</v>
      </c>
      <c r="AM123" s="25">
        <f>IF('Indicator Date hidden'!AN124="x","x",$AM$2-'Indicator Date hidden'!AN124)</f>
        <v>0</v>
      </c>
      <c r="AN123" s="25">
        <f>IF('Indicator Date hidden'!AO124="x","x",$AN$2-'Indicator Date hidden'!AO124)</f>
        <v>0</v>
      </c>
      <c r="AO123" s="25">
        <f>IF('Indicator Date hidden'!AP124="x","x",$AO$2-'Indicator Date hidden'!AP124)</f>
        <v>0</v>
      </c>
      <c r="AP123" s="25">
        <f>IF('Indicator Date hidden'!AQ124="x","x",$AP$2-'Indicator Date hidden'!AQ124)</f>
        <v>0</v>
      </c>
      <c r="AQ123" s="25">
        <f>IF('Indicator Date hidden'!AR124="x","x",$AQ$2-'Indicator Date hidden'!AR124)</f>
        <v>0</v>
      </c>
      <c r="AR123" s="25">
        <f>IF('Indicator Date hidden'!AS124="x","x",$AR$2-'Indicator Date hidden'!AS124)</f>
        <v>0</v>
      </c>
      <c r="AS123" s="25">
        <f>IF('Indicator Date hidden'!AT124="x","x",$AS$2-'Indicator Date hidden'!AT124)</f>
        <v>0</v>
      </c>
      <c r="AT123" s="25">
        <f>IF('Indicator Date hidden'!AU124="x","x",$AT$2-'Indicator Date hidden'!AU124)</f>
        <v>0</v>
      </c>
      <c r="AU123" s="25" t="str">
        <f>IF('Indicator Date hidden'!AV124="x","x",$AU$2-'Indicator Date hidden'!AV124)</f>
        <v>x</v>
      </c>
      <c r="AV123" s="25">
        <f>IF('Indicator Date hidden'!AW124="x","x",$AV$2-'Indicator Date hidden'!AW124)</f>
        <v>0</v>
      </c>
      <c r="AW123" s="25">
        <f>IF('Indicator Date hidden'!AX124="x","x",$AW$2-'Indicator Date hidden'!AX124)</f>
        <v>0</v>
      </c>
      <c r="AX123" s="25">
        <f>IF('Indicator Date hidden'!AY124="x","x",$AX$2-'Indicator Date hidden'!AY124)</f>
        <v>0</v>
      </c>
      <c r="AY123" s="25">
        <f>IF('Indicator Date hidden'!AZ124="x","x",$AY$2-'Indicator Date hidden'!AZ124)</f>
        <v>0</v>
      </c>
      <c r="AZ123" s="25">
        <f>IF('Indicator Date hidden'!BA124="x","x",$AZ$2-'Indicator Date hidden'!BA124)</f>
        <v>0</v>
      </c>
      <c r="BA123">
        <f t="shared" si="15"/>
        <v>6</v>
      </c>
      <c r="BB123" s="26">
        <f t="shared" si="16"/>
        <v>0.13636363636363635</v>
      </c>
      <c r="BC123">
        <f t="shared" si="17"/>
        <v>3</v>
      </c>
      <c r="BD123" s="26">
        <f t="shared" si="18"/>
        <v>0.62489668567579637</v>
      </c>
      <c r="BE123" s="28">
        <f t="shared" si="19"/>
        <v>0</v>
      </c>
    </row>
    <row r="124" spans="1:57" x14ac:dyDescent="0.35">
      <c r="A124" t="s">
        <v>10319</v>
      </c>
      <c r="B124" s="25">
        <f>IF('Indicator Date hidden'!C125="x","x",$B$2-'Indicator Date hidden'!C125)</f>
        <v>0</v>
      </c>
      <c r="C124" s="25">
        <f>IF('Indicator Date hidden'!D125="x","x",$C$2-'Indicator Date hidden'!D125)</f>
        <v>0</v>
      </c>
      <c r="D124" s="25">
        <f>IF('Indicator Date hidden'!E125="x","x",$D$2-'Indicator Date hidden'!E125)</f>
        <v>0</v>
      </c>
      <c r="E124" s="25">
        <f>IF('Indicator Date hidden'!F125="x","x",$E$2-'Indicator Date hidden'!F125)</f>
        <v>0</v>
      </c>
      <c r="F124" s="25">
        <f>IF('Indicator Date hidden'!G125="x","x",$F$2-'Indicator Date hidden'!G125)</f>
        <v>0</v>
      </c>
      <c r="G124" s="25">
        <f>IF('Indicator Date hidden'!H125="x","x",$G$2-'Indicator Date hidden'!H125)</f>
        <v>0</v>
      </c>
      <c r="H124" s="25">
        <f>IF('Indicator Date hidden'!I125="x","x",$H$2-'Indicator Date hidden'!I125)</f>
        <v>0</v>
      </c>
      <c r="I124" s="25">
        <f>IF('Indicator Date hidden'!J125="x","x",$I$2-'Indicator Date hidden'!J125)</f>
        <v>0</v>
      </c>
      <c r="J124" s="25">
        <f>IF('Indicator Date hidden'!K125="x","x",$J$2-'Indicator Date hidden'!K125)</f>
        <v>0</v>
      </c>
      <c r="K124" s="25">
        <f>IF('Indicator Date hidden'!L125="x","x",$K$2-'Indicator Date hidden'!L125)</f>
        <v>0</v>
      </c>
      <c r="L124" s="25">
        <f>IF('Indicator Date hidden'!M125="x","x",$L$2-'Indicator Date hidden'!M125)</f>
        <v>0</v>
      </c>
      <c r="M124" s="25">
        <f>IF('Indicator Date hidden'!N125="x","x",$M$2-'Indicator Date hidden'!N125)</f>
        <v>0</v>
      </c>
      <c r="N124" s="25">
        <f>IF('Indicator Date hidden'!O125="x","x",$N$2-'Indicator Date hidden'!O125)</f>
        <v>0</v>
      </c>
      <c r="O124" s="25">
        <f>IF('Indicator Date hidden'!P125="x","x",$O$2-'Indicator Date hidden'!P125)</f>
        <v>0</v>
      </c>
      <c r="P124" s="25">
        <f>IF('Indicator Date hidden'!Q125="x","x",$P$2-'Indicator Date hidden'!Q125)</f>
        <v>0</v>
      </c>
      <c r="Q124" s="25" t="str">
        <f>IF('Indicator Date hidden'!R125="x","x",$Q$2-'Indicator Date hidden'!R125)</f>
        <v>x</v>
      </c>
      <c r="R124" s="25">
        <f>IF('Indicator Date hidden'!S125="x","x",$R$2-'Indicator Date hidden'!S125)</f>
        <v>0</v>
      </c>
      <c r="S124" s="25">
        <f>IF('Indicator Date hidden'!T125="x","x",$S$2-'Indicator Date hidden'!T125)</f>
        <v>0</v>
      </c>
      <c r="T124" s="25">
        <f>IF('Indicator Date hidden'!U125="x","x",$T$2-'Indicator Date hidden'!U125)</f>
        <v>0</v>
      </c>
      <c r="U124" s="25" t="str">
        <f>IF('Indicator Date hidden'!V125="x","x",$U$2-'Indicator Date hidden'!V125)</f>
        <v>x</v>
      </c>
      <c r="V124" s="25">
        <f>IF('Indicator Date hidden'!W125="x","x",$V$2-'Indicator Date hidden'!W125)</f>
        <v>0</v>
      </c>
      <c r="W124" s="25" t="str">
        <f>IF('Indicator Date hidden'!X125="x","x",$W$2-'Indicator Date hidden'!X125)</f>
        <v>x</v>
      </c>
      <c r="X124" s="25">
        <f>IF('Indicator Date hidden'!Y125="x","x",$X$2-'Indicator Date hidden'!Y125)</f>
        <v>4</v>
      </c>
      <c r="Y124" s="25">
        <f>IF('Indicator Date hidden'!Z125="x","x",$Y$2-'Indicator Date hidden'!Z125)</f>
        <v>0</v>
      </c>
      <c r="Z124" s="25">
        <f>IF('Indicator Date hidden'!AA125="x","x",$Z$2-'Indicator Date hidden'!AA125)</f>
        <v>0</v>
      </c>
      <c r="AA124" s="25" t="str">
        <f>IF('Indicator Date hidden'!AB125="x","x",$AA$2-'Indicator Date hidden'!AB125)</f>
        <v>x</v>
      </c>
      <c r="AB124" s="25">
        <f>IF('Indicator Date hidden'!AC125="x","x",$AB$2-'Indicator Date hidden'!AC125)</f>
        <v>0</v>
      </c>
      <c r="AC124" s="25">
        <f>IF('Indicator Date hidden'!AD125="x","x",$AC$2-'Indicator Date hidden'!AD125)</f>
        <v>0</v>
      </c>
      <c r="AD124" s="25" t="str">
        <f>IF('Indicator Date hidden'!AE125="x","x",$AD$2-'Indicator Date hidden'!AE125)</f>
        <v>x</v>
      </c>
      <c r="AE124" s="25">
        <f>IF('Indicator Date hidden'!AF125="x","x",$AE$2-'Indicator Date hidden'!AF125)</f>
        <v>0</v>
      </c>
      <c r="AF124" s="25" t="str">
        <f>IF('Indicator Date hidden'!AG125="x","x",$AF$2-'Indicator Date hidden'!AG125)</f>
        <v>x</v>
      </c>
      <c r="AG124" s="25">
        <f>IF('Indicator Date hidden'!AH125="x","x",$AG$2-'Indicator Date hidden'!AH125)</f>
        <v>0</v>
      </c>
      <c r="AH124" s="25">
        <f>IF('Indicator Date hidden'!AI125="x","x",$AH$2-'Indicator Date hidden'!AI125)</f>
        <v>0</v>
      </c>
      <c r="AI124" s="25">
        <f>IF('Indicator Date hidden'!AJ125="x","x",$AI$2-'Indicator Date hidden'!AJ125)</f>
        <v>0</v>
      </c>
      <c r="AJ124" s="25" t="str">
        <f>IF('Indicator Date hidden'!AK125="x","x",$AJ$2-'Indicator Date hidden'!AK125)</f>
        <v>x</v>
      </c>
      <c r="AK124" s="25">
        <f>IF('Indicator Date hidden'!AL125="x","x",$AK$2-'Indicator Date hidden'!AL125)</f>
        <v>1</v>
      </c>
      <c r="AL124" s="25">
        <f>IF('Indicator Date hidden'!AM125="x","x",$AL$2-'Indicator Date hidden'!AM125)</f>
        <v>0</v>
      </c>
      <c r="AM124" s="25">
        <f>IF('Indicator Date hidden'!AN125="x","x",$AM$2-'Indicator Date hidden'!AN125)</f>
        <v>0</v>
      </c>
      <c r="AN124" s="25">
        <f>IF('Indicator Date hidden'!AO125="x","x",$AN$2-'Indicator Date hidden'!AO125)</f>
        <v>0</v>
      </c>
      <c r="AO124" s="25">
        <f>IF('Indicator Date hidden'!AP125="x","x",$AO$2-'Indicator Date hidden'!AP125)</f>
        <v>2</v>
      </c>
      <c r="AP124" s="25" t="str">
        <f>IF('Indicator Date hidden'!AQ125="x","x",$AP$2-'Indicator Date hidden'!AQ125)</f>
        <v>x</v>
      </c>
      <c r="AQ124" s="25">
        <f>IF('Indicator Date hidden'!AR125="x","x",$AQ$2-'Indicator Date hidden'!AR125)</f>
        <v>0</v>
      </c>
      <c r="AR124" s="25">
        <f>IF('Indicator Date hidden'!AS125="x","x",$AR$2-'Indicator Date hidden'!AS125)</f>
        <v>0</v>
      </c>
      <c r="AS124" s="25">
        <f>IF('Indicator Date hidden'!AT125="x","x",$AS$2-'Indicator Date hidden'!AT125)</f>
        <v>0</v>
      </c>
      <c r="AT124" s="25">
        <f>IF('Indicator Date hidden'!AU125="x","x",$AT$2-'Indicator Date hidden'!AU125)</f>
        <v>0</v>
      </c>
      <c r="AU124" s="25" t="str">
        <f>IF('Indicator Date hidden'!AV125="x","x",$AU$2-'Indicator Date hidden'!AV125)</f>
        <v>x</v>
      </c>
      <c r="AV124" s="25">
        <f>IF('Indicator Date hidden'!AW125="x","x",$AV$2-'Indicator Date hidden'!AW125)</f>
        <v>0</v>
      </c>
      <c r="AW124" s="25">
        <f>IF('Indicator Date hidden'!AX125="x","x",$AW$2-'Indicator Date hidden'!AX125)</f>
        <v>0</v>
      </c>
      <c r="AX124" s="25">
        <f>IF('Indicator Date hidden'!AY125="x","x",$AX$2-'Indicator Date hidden'!AY125)</f>
        <v>0</v>
      </c>
      <c r="AY124" s="25" t="str">
        <f>IF('Indicator Date hidden'!AZ125="x","x",$AY$2-'Indicator Date hidden'!AZ125)</f>
        <v>x</v>
      </c>
      <c r="AZ124" s="25">
        <f>IF('Indicator Date hidden'!BA125="x","x",$AZ$2-'Indicator Date hidden'!BA125)</f>
        <v>0</v>
      </c>
      <c r="BA124">
        <f t="shared" si="15"/>
        <v>7</v>
      </c>
      <c r="BB124" s="26">
        <f t="shared" si="16"/>
        <v>0.17073170731707318</v>
      </c>
      <c r="BC124">
        <f t="shared" si="17"/>
        <v>3</v>
      </c>
      <c r="BD124" s="26">
        <f t="shared" si="18"/>
        <v>0.69501496823292719</v>
      </c>
      <c r="BE124" s="28">
        <f t="shared" si="19"/>
        <v>0</v>
      </c>
    </row>
    <row r="125" spans="1:57" x14ac:dyDescent="0.35">
      <c r="A125" t="s">
        <v>10308</v>
      </c>
      <c r="B125" s="25">
        <f>IF('Indicator Date hidden'!C126="x","x",$B$2-'Indicator Date hidden'!C126)</f>
        <v>0</v>
      </c>
      <c r="C125" s="25">
        <f>IF('Indicator Date hidden'!D126="x","x",$C$2-'Indicator Date hidden'!D126)</f>
        <v>0</v>
      </c>
      <c r="D125" s="25">
        <f>IF('Indicator Date hidden'!E126="x","x",$D$2-'Indicator Date hidden'!E126)</f>
        <v>0</v>
      </c>
      <c r="E125" s="25">
        <f>IF('Indicator Date hidden'!F126="x","x",$E$2-'Indicator Date hidden'!F126)</f>
        <v>0</v>
      </c>
      <c r="F125" s="25">
        <f>IF('Indicator Date hidden'!G126="x","x",$F$2-'Indicator Date hidden'!G126)</f>
        <v>0</v>
      </c>
      <c r="G125" s="25">
        <f>IF('Indicator Date hidden'!H126="x","x",$G$2-'Indicator Date hidden'!H126)</f>
        <v>0</v>
      </c>
      <c r="H125" s="25">
        <f>IF('Indicator Date hidden'!I126="x","x",$H$2-'Indicator Date hidden'!I126)</f>
        <v>0</v>
      </c>
      <c r="I125" s="25">
        <f>IF('Indicator Date hidden'!J126="x","x",$I$2-'Indicator Date hidden'!J126)</f>
        <v>0</v>
      </c>
      <c r="J125" s="25">
        <f>IF('Indicator Date hidden'!K126="x","x",$J$2-'Indicator Date hidden'!K126)</f>
        <v>0</v>
      </c>
      <c r="K125" s="25">
        <f>IF('Indicator Date hidden'!L126="x","x",$K$2-'Indicator Date hidden'!L126)</f>
        <v>0</v>
      </c>
      <c r="L125" s="25">
        <f>IF('Indicator Date hidden'!M126="x","x",$L$2-'Indicator Date hidden'!M126)</f>
        <v>0</v>
      </c>
      <c r="M125" s="25">
        <f>IF('Indicator Date hidden'!N126="x","x",$M$2-'Indicator Date hidden'!N126)</f>
        <v>0</v>
      </c>
      <c r="N125" s="25">
        <f>IF('Indicator Date hidden'!O126="x","x",$N$2-'Indicator Date hidden'!O126)</f>
        <v>0</v>
      </c>
      <c r="O125" s="25">
        <f>IF('Indicator Date hidden'!P126="x","x",$O$2-'Indicator Date hidden'!P126)</f>
        <v>0</v>
      </c>
      <c r="P125" s="25">
        <f>IF('Indicator Date hidden'!Q126="x","x",$P$2-'Indicator Date hidden'!Q126)</f>
        <v>0</v>
      </c>
      <c r="Q125" s="25">
        <f>IF('Indicator Date hidden'!R126="x","x",$Q$2-'Indicator Date hidden'!R126)</f>
        <v>2</v>
      </c>
      <c r="R125" s="25">
        <f>IF('Indicator Date hidden'!S126="x","x",$R$2-'Indicator Date hidden'!S126)</f>
        <v>0</v>
      </c>
      <c r="S125" s="25">
        <f>IF('Indicator Date hidden'!T126="x","x",$S$2-'Indicator Date hidden'!T126)</f>
        <v>0</v>
      </c>
      <c r="T125" s="25">
        <f>IF('Indicator Date hidden'!U126="x","x",$T$2-'Indicator Date hidden'!U126)</f>
        <v>0</v>
      </c>
      <c r="U125" s="25">
        <f>IF('Indicator Date hidden'!V126="x","x",$U$2-'Indicator Date hidden'!V126)</f>
        <v>0</v>
      </c>
      <c r="V125" s="25">
        <f>IF('Indicator Date hidden'!W126="x","x",$V$2-'Indicator Date hidden'!W126)</f>
        <v>0</v>
      </c>
      <c r="W125" s="25">
        <f>IF('Indicator Date hidden'!X126="x","x",$W$2-'Indicator Date hidden'!X126)</f>
        <v>8</v>
      </c>
      <c r="X125" s="25">
        <f>IF('Indicator Date hidden'!Y126="x","x",$X$2-'Indicator Date hidden'!Y126)</f>
        <v>0</v>
      </c>
      <c r="Y125" s="25">
        <f>IF('Indicator Date hidden'!Z126="x","x",$Y$2-'Indicator Date hidden'!Z126)</f>
        <v>0</v>
      </c>
      <c r="Z125" s="25">
        <f>IF('Indicator Date hidden'!AA126="x","x",$Z$2-'Indicator Date hidden'!AA126)</f>
        <v>0</v>
      </c>
      <c r="AA125" s="25">
        <f>IF('Indicator Date hidden'!AB126="x","x",$AA$2-'Indicator Date hidden'!AB126)</f>
        <v>0</v>
      </c>
      <c r="AB125" s="25">
        <f>IF('Indicator Date hidden'!AC126="x","x",$AB$2-'Indicator Date hidden'!AC126)</f>
        <v>0</v>
      </c>
      <c r="AC125" s="25">
        <f>IF('Indicator Date hidden'!AD126="x","x",$AC$2-'Indicator Date hidden'!AD126)</f>
        <v>0</v>
      </c>
      <c r="AD125" s="25">
        <f>IF('Indicator Date hidden'!AE126="x","x",$AD$2-'Indicator Date hidden'!AE126)</f>
        <v>0</v>
      </c>
      <c r="AE125" s="25">
        <f>IF('Indicator Date hidden'!AF126="x","x",$AE$2-'Indicator Date hidden'!AF126)</f>
        <v>0</v>
      </c>
      <c r="AF125" s="25">
        <f>IF('Indicator Date hidden'!AG126="x","x",$AF$2-'Indicator Date hidden'!AG126)</f>
        <v>4</v>
      </c>
      <c r="AG125" s="25">
        <f>IF('Indicator Date hidden'!AH126="x","x",$AG$2-'Indicator Date hidden'!AH126)</f>
        <v>0</v>
      </c>
      <c r="AH125" s="25">
        <f>IF('Indicator Date hidden'!AI126="x","x",$AH$2-'Indicator Date hidden'!AI126)</f>
        <v>0</v>
      </c>
      <c r="AI125" s="25">
        <f>IF('Indicator Date hidden'!AJ126="x","x",$AI$2-'Indicator Date hidden'!AJ126)</f>
        <v>0</v>
      </c>
      <c r="AJ125" s="25" t="str">
        <f>IF('Indicator Date hidden'!AK126="x","x",$AJ$2-'Indicator Date hidden'!AK126)</f>
        <v>x</v>
      </c>
      <c r="AK125" s="25">
        <f>IF('Indicator Date hidden'!AL126="x","x",$AK$2-'Indicator Date hidden'!AL126)</f>
        <v>1</v>
      </c>
      <c r="AL125" s="25">
        <f>IF('Indicator Date hidden'!AM126="x","x",$AL$2-'Indicator Date hidden'!AM126)</f>
        <v>0</v>
      </c>
      <c r="AM125" s="25">
        <f>IF('Indicator Date hidden'!AN126="x","x",$AM$2-'Indicator Date hidden'!AN126)</f>
        <v>0</v>
      </c>
      <c r="AN125" s="25">
        <f>IF('Indicator Date hidden'!AO126="x","x",$AN$2-'Indicator Date hidden'!AO126)</f>
        <v>0</v>
      </c>
      <c r="AO125" s="25">
        <f>IF('Indicator Date hidden'!AP126="x","x",$AO$2-'Indicator Date hidden'!AP126)</f>
        <v>0</v>
      </c>
      <c r="AP125" s="25">
        <f>IF('Indicator Date hidden'!AQ126="x","x",$AP$2-'Indicator Date hidden'!AQ126)</f>
        <v>0</v>
      </c>
      <c r="AQ125" s="25">
        <f>IF('Indicator Date hidden'!AR126="x","x",$AQ$2-'Indicator Date hidden'!AR126)</f>
        <v>6</v>
      </c>
      <c r="AR125" s="25">
        <f>IF('Indicator Date hidden'!AS126="x","x",$AR$2-'Indicator Date hidden'!AS126)</f>
        <v>0</v>
      </c>
      <c r="AS125" s="25">
        <f>IF('Indicator Date hidden'!AT126="x","x",$AS$2-'Indicator Date hidden'!AT126)</f>
        <v>0</v>
      </c>
      <c r="AT125" s="25">
        <f>IF('Indicator Date hidden'!AU126="x","x",$AT$2-'Indicator Date hidden'!AU126)</f>
        <v>0</v>
      </c>
      <c r="AU125" s="25" t="str">
        <f>IF('Indicator Date hidden'!AV126="x","x",$AU$2-'Indicator Date hidden'!AV126)</f>
        <v>x</v>
      </c>
      <c r="AV125" s="25">
        <f>IF('Indicator Date hidden'!AW126="x","x",$AV$2-'Indicator Date hidden'!AW126)</f>
        <v>0</v>
      </c>
      <c r="AW125" s="25">
        <f>IF('Indicator Date hidden'!AX126="x","x",$AW$2-'Indicator Date hidden'!AX126)</f>
        <v>0</v>
      </c>
      <c r="AX125" s="25">
        <f>IF('Indicator Date hidden'!AY126="x","x",$AX$2-'Indicator Date hidden'!AY126)</f>
        <v>0</v>
      </c>
      <c r="AY125" s="25">
        <f>IF('Indicator Date hidden'!AZ126="x","x",$AY$2-'Indicator Date hidden'!AZ126)</f>
        <v>0</v>
      </c>
      <c r="AZ125" s="25">
        <f>IF('Indicator Date hidden'!BA126="x","x",$AZ$2-'Indicator Date hidden'!BA126)</f>
        <v>0</v>
      </c>
      <c r="BA125">
        <f t="shared" si="15"/>
        <v>21</v>
      </c>
      <c r="BB125" s="26">
        <f t="shared" si="16"/>
        <v>0.42857142857142855</v>
      </c>
      <c r="BC125">
        <f t="shared" si="17"/>
        <v>5</v>
      </c>
      <c r="BD125" s="26">
        <f t="shared" si="18"/>
        <v>1.5118578920369088</v>
      </c>
      <c r="BE125" s="28">
        <f t="shared" si="19"/>
        <v>0</v>
      </c>
    </row>
    <row r="126" spans="1:57" x14ac:dyDescent="0.35">
      <c r="A126" t="s">
        <v>10306</v>
      </c>
      <c r="B126" s="25">
        <f>IF('Indicator Date hidden'!C127="x","x",$B$2-'Indicator Date hidden'!C127)</f>
        <v>0</v>
      </c>
      <c r="C126" s="25">
        <f>IF('Indicator Date hidden'!D127="x","x",$C$2-'Indicator Date hidden'!D127)</f>
        <v>0</v>
      </c>
      <c r="D126" s="25">
        <f>IF('Indicator Date hidden'!E127="x","x",$D$2-'Indicator Date hidden'!E127)</f>
        <v>0</v>
      </c>
      <c r="E126" s="25">
        <f>IF('Indicator Date hidden'!F127="x","x",$E$2-'Indicator Date hidden'!F127)</f>
        <v>0</v>
      </c>
      <c r="F126" s="25">
        <f>IF('Indicator Date hidden'!G127="x","x",$F$2-'Indicator Date hidden'!G127)</f>
        <v>0</v>
      </c>
      <c r="G126" s="25">
        <f>IF('Indicator Date hidden'!H127="x","x",$G$2-'Indicator Date hidden'!H127)</f>
        <v>0</v>
      </c>
      <c r="H126" s="25">
        <f>IF('Indicator Date hidden'!I127="x","x",$H$2-'Indicator Date hidden'!I127)</f>
        <v>0</v>
      </c>
      <c r="I126" s="25">
        <f>IF('Indicator Date hidden'!J127="x","x",$I$2-'Indicator Date hidden'!J127)</f>
        <v>0</v>
      </c>
      <c r="J126" s="25">
        <f>IF('Indicator Date hidden'!K127="x","x",$J$2-'Indicator Date hidden'!K127)</f>
        <v>0</v>
      </c>
      <c r="K126" s="25">
        <f>IF('Indicator Date hidden'!L127="x","x",$K$2-'Indicator Date hidden'!L127)</f>
        <v>0</v>
      </c>
      <c r="L126" s="25">
        <f>IF('Indicator Date hidden'!M127="x","x",$L$2-'Indicator Date hidden'!M127)</f>
        <v>0</v>
      </c>
      <c r="M126" s="25">
        <f>IF('Indicator Date hidden'!N127="x","x",$M$2-'Indicator Date hidden'!N127)</f>
        <v>0</v>
      </c>
      <c r="N126" s="25">
        <f>IF('Indicator Date hidden'!O127="x","x",$N$2-'Indicator Date hidden'!O127)</f>
        <v>0</v>
      </c>
      <c r="O126" s="25">
        <f>IF('Indicator Date hidden'!P127="x","x",$O$2-'Indicator Date hidden'!P127)</f>
        <v>0</v>
      </c>
      <c r="P126" s="25">
        <f>IF('Indicator Date hidden'!Q127="x","x",$P$2-'Indicator Date hidden'!Q127)</f>
        <v>0</v>
      </c>
      <c r="Q126" s="25">
        <f>IF('Indicator Date hidden'!R127="x","x",$Q$2-'Indicator Date hidden'!R127)</f>
        <v>2</v>
      </c>
      <c r="R126" s="25">
        <f>IF('Indicator Date hidden'!S127="x","x",$R$2-'Indicator Date hidden'!S127)</f>
        <v>0</v>
      </c>
      <c r="S126" s="25">
        <f>IF('Indicator Date hidden'!T127="x","x",$S$2-'Indicator Date hidden'!T127)</f>
        <v>0</v>
      </c>
      <c r="T126" s="25">
        <f>IF('Indicator Date hidden'!U127="x","x",$T$2-'Indicator Date hidden'!U127)</f>
        <v>0</v>
      </c>
      <c r="U126" s="25">
        <f>IF('Indicator Date hidden'!V127="x","x",$U$2-'Indicator Date hidden'!V127)</f>
        <v>0</v>
      </c>
      <c r="V126" s="25">
        <f>IF('Indicator Date hidden'!W127="x","x",$V$2-'Indicator Date hidden'!W127)</f>
        <v>0</v>
      </c>
      <c r="W126" s="25">
        <f>IF('Indicator Date hidden'!X127="x","x",$W$2-'Indicator Date hidden'!X127)</f>
        <v>2</v>
      </c>
      <c r="X126" s="25">
        <f>IF('Indicator Date hidden'!Y127="x","x",$X$2-'Indicator Date hidden'!Y127)</f>
        <v>4</v>
      </c>
      <c r="Y126" s="25">
        <f>IF('Indicator Date hidden'!Z127="x","x",$Y$2-'Indicator Date hidden'!Z127)</f>
        <v>0</v>
      </c>
      <c r="Z126" s="25">
        <f>IF('Indicator Date hidden'!AA127="x","x",$Z$2-'Indicator Date hidden'!AA127)</f>
        <v>0</v>
      </c>
      <c r="AA126" s="25">
        <f>IF('Indicator Date hidden'!AB127="x","x",$AA$2-'Indicator Date hidden'!AB127)</f>
        <v>0</v>
      </c>
      <c r="AB126" s="25">
        <f>IF('Indicator Date hidden'!AC127="x","x",$AB$2-'Indicator Date hidden'!AC127)</f>
        <v>0</v>
      </c>
      <c r="AC126" s="25">
        <f>IF('Indicator Date hidden'!AD127="x","x",$AC$2-'Indicator Date hidden'!AD127)</f>
        <v>0</v>
      </c>
      <c r="AD126" s="25">
        <f>IF('Indicator Date hidden'!AE127="x","x",$AD$2-'Indicator Date hidden'!AE127)</f>
        <v>0</v>
      </c>
      <c r="AE126" s="25">
        <f>IF('Indicator Date hidden'!AF127="x","x",$AE$2-'Indicator Date hidden'!AF127)</f>
        <v>0</v>
      </c>
      <c r="AF126" s="25">
        <f>IF('Indicator Date hidden'!AG127="x","x",$AF$2-'Indicator Date hidden'!AG127)</f>
        <v>2</v>
      </c>
      <c r="AG126" s="25">
        <f>IF('Indicator Date hidden'!AH127="x","x",$AG$2-'Indicator Date hidden'!AH127)</f>
        <v>0</v>
      </c>
      <c r="AH126" s="25">
        <f>IF('Indicator Date hidden'!AI127="x","x",$AH$2-'Indicator Date hidden'!AI127)</f>
        <v>0</v>
      </c>
      <c r="AI126" s="25">
        <f>IF('Indicator Date hidden'!AJ127="x","x",$AI$2-'Indicator Date hidden'!AJ127)</f>
        <v>0</v>
      </c>
      <c r="AJ126" s="25">
        <f>IF('Indicator Date hidden'!AK127="x","x",$AJ$2-'Indicator Date hidden'!AK127)</f>
        <v>1</v>
      </c>
      <c r="AK126" s="25">
        <f>IF('Indicator Date hidden'!AL127="x","x",$AK$2-'Indicator Date hidden'!AL127)</f>
        <v>0</v>
      </c>
      <c r="AL126" s="25">
        <f>IF('Indicator Date hidden'!AM127="x","x",$AL$2-'Indicator Date hidden'!AM127)</f>
        <v>0</v>
      </c>
      <c r="AM126" s="25">
        <f>IF('Indicator Date hidden'!AN127="x","x",$AM$2-'Indicator Date hidden'!AN127)</f>
        <v>0</v>
      </c>
      <c r="AN126" s="25">
        <f>IF('Indicator Date hidden'!AO127="x","x",$AN$2-'Indicator Date hidden'!AO127)</f>
        <v>0</v>
      </c>
      <c r="AO126" s="25">
        <f>IF('Indicator Date hidden'!AP127="x","x",$AO$2-'Indicator Date hidden'!AP127)</f>
        <v>0</v>
      </c>
      <c r="AP126" s="25">
        <f>IF('Indicator Date hidden'!AQ127="x","x",$AP$2-'Indicator Date hidden'!AQ127)</f>
        <v>0</v>
      </c>
      <c r="AQ126" s="25">
        <f>IF('Indicator Date hidden'!AR127="x","x",$AQ$2-'Indicator Date hidden'!AR127)</f>
        <v>0</v>
      </c>
      <c r="AR126" s="25">
        <f>IF('Indicator Date hidden'!AS127="x","x",$AR$2-'Indicator Date hidden'!AS127)</f>
        <v>0</v>
      </c>
      <c r="AS126" s="25">
        <f>IF('Indicator Date hidden'!AT127="x","x",$AS$2-'Indicator Date hidden'!AT127)</f>
        <v>0</v>
      </c>
      <c r="AT126" s="25">
        <f>IF('Indicator Date hidden'!AU127="x","x",$AT$2-'Indicator Date hidden'!AU127)</f>
        <v>0</v>
      </c>
      <c r="AU126" s="25">
        <f>IF('Indicator Date hidden'!AV127="x","x",$AU$2-'Indicator Date hidden'!AV127)</f>
        <v>2</v>
      </c>
      <c r="AV126" s="25">
        <f>IF('Indicator Date hidden'!AW127="x","x",$AV$2-'Indicator Date hidden'!AW127)</f>
        <v>0</v>
      </c>
      <c r="AW126" s="25">
        <f>IF('Indicator Date hidden'!AX127="x","x",$AW$2-'Indicator Date hidden'!AX127)</f>
        <v>0</v>
      </c>
      <c r="AX126" s="25">
        <f>IF('Indicator Date hidden'!AY127="x","x",$AX$2-'Indicator Date hidden'!AY127)</f>
        <v>0</v>
      </c>
      <c r="AY126" s="25">
        <f>IF('Indicator Date hidden'!AZ127="x","x",$AY$2-'Indicator Date hidden'!AZ127)</f>
        <v>0</v>
      </c>
      <c r="AZ126" s="25">
        <f>IF('Indicator Date hidden'!BA127="x","x",$AZ$2-'Indicator Date hidden'!BA127)</f>
        <v>0</v>
      </c>
      <c r="BA126">
        <f t="shared" si="15"/>
        <v>13</v>
      </c>
      <c r="BB126" s="26">
        <f t="shared" si="16"/>
        <v>0.25490196078431371</v>
      </c>
      <c r="BC126">
        <f t="shared" si="17"/>
        <v>6</v>
      </c>
      <c r="BD126" s="26">
        <f t="shared" si="18"/>
        <v>0.7629441748370086</v>
      </c>
      <c r="BE126" s="28">
        <f t="shared" si="19"/>
        <v>0</v>
      </c>
    </row>
    <row r="127" spans="1:57" x14ac:dyDescent="0.35">
      <c r="A127" t="s">
        <v>10307</v>
      </c>
      <c r="B127" s="25">
        <f>IF('Indicator Date hidden'!C128="x","x",$B$2-'Indicator Date hidden'!C128)</f>
        <v>0</v>
      </c>
      <c r="C127" s="25">
        <f>IF('Indicator Date hidden'!D128="x","x",$C$2-'Indicator Date hidden'!D128)</f>
        <v>0</v>
      </c>
      <c r="D127" s="25">
        <f>IF('Indicator Date hidden'!E128="x","x",$D$2-'Indicator Date hidden'!E128)</f>
        <v>0</v>
      </c>
      <c r="E127" s="25">
        <f>IF('Indicator Date hidden'!F128="x","x",$E$2-'Indicator Date hidden'!F128)</f>
        <v>0</v>
      </c>
      <c r="F127" s="25">
        <f>IF('Indicator Date hidden'!G128="x","x",$F$2-'Indicator Date hidden'!G128)</f>
        <v>0</v>
      </c>
      <c r="G127" s="25">
        <f>IF('Indicator Date hidden'!H128="x","x",$G$2-'Indicator Date hidden'!H128)</f>
        <v>0</v>
      </c>
      <c r="H127" s="25">
        <f>IF('Indicator Date hidden'!I128="x","x",$H$2-'Indicator Date hidden'!I128)</f>
        <v>0</v>
      </c>
      <c r="I127" s="25">
        <f>IF('Indicator Date hidden'!J128="x","x",$I$2-'Indicator Date hidden'!J128)</f>
        <v>0</v>
      </c>
      <c r="J127" s="25">
        <f>IF('Indicator Date hidden'!K128="x","x",$J$2-'Indicator Date hidden'!K128)</f>
        <v>0</v>
      </c>
      <c r="K127" s="25">
        <f>IF('Indicator Date hidden'!L128="x","x",$K$2-'Indicator Date hidden'!L128)</f>
        <v>0</v>
      </c>
      <c r="L127" s="25">
        <f>IF('Indicator Date hidden'!M128="x","x",$L$2-'Indicator Date hidden'!M128)</f>
        <v>0</v>
      </c>
      <c r="M127" s="25">
        <f>IF('Indicator Date hidden'!N128="x","x",$M$2-'Indicator Date hidden'!N128)</f>
        <v>0</v>
      </c>
      <c r="N127" s="25">
        <f>IF('Indicator Date hidden'!O128="x","x",$N$2-'Indicator Date hidden'!O128)</f>
        <v>0</v>
      </c>
      <c r="O127" s="25">
        <f>IF('Indicator Date hidden'!P128="x","x",$O$2-'Indicator Date hidden'!P128)</f>
        <v>0</v>
      </c>
      <c r="P127" s="25">
        <f>IF('Indicator Date hidden'!Q128="x","x",$P$2-'Indicator Date hidden'!Q128)</f>
        <v>0</v>
      </c>
      <c r="Q127" s="25">
        <f>IF('Indicator Date hidden'!R128="x","x",$Q$2-'Indicator Date hidden'!R128)</f>
        <v>1</v>
      </c>
      <c r="R127" s="25">
        <f>IF('Indicator Date hidden'!S128="x","x",$R$2-'Indicator Date hidden'!S128)</f>
        <v>0</v>
      </c>
      <c r="S127" s="25">
        <f>IF('Indicator Date hidden'!T128="x","x",$S$2-'Indicator Date hidden'!T128)</f>
        <v>0</v>
      </c>
      <c r="T127" s="25">
        <f>IF('Indicator Date hidden'!U128="x","x",$T$2-'Indicator Date hidden'!U128)</f>
        <v>0</v>
      </c>
      <c r="U127" s="25">
        <f>IF('Indicator Date hidden'!V128="x","x",$U$2-'Indicator Date hidden'!V128)</f>
        <v>0</v>
      </c>
      <c r="V127" s="25">
        <f>IF('Indicator Date hidden'!W128="x","x",$V$2-'Indicator Date hidden'!W128)</f>
        <v>0</v>
      </c>
      <c r="W127" s="25">
        <f>IF('Indicator Date hidden'!X128="x","x",$W$2-'Indicator Date hidden'!X128)</f>
        <v>0</v>
      </c>
      <c r="X127" s="25">
        <f>IF('Indicator Date hidden'!Y128="x","x",$X$2-'Indicator Date hidden'!Y128)</f>
        <v>4</v>
      </c>
      <c r="Y127" s="25">
        <f>IF('Indicator Date hidden'!Z128="x","x",$Y$2-'Indicator Date hidden'!Z128)</f>
        <v>0</v>
      </c>
      <c r="Z127" s="25">
        <f>IF('Indicator Date hidden'!AA128="x","x",$Z$2-'Indicator Date hidden'!AA128)</f>
        <v>0</v>
      </c>
      <c r="AA127" s="25">
        <f>IF('Indicator Date hidden'!AB128="x","x",$AA$2-'Indicator Date hidden'!AB128)</f>
        <v>0</v>
      </c>
      <c r="AB127" s="25">
        <f>IF('Indicator Date hidden'!AC128="x","x",$AB$2-'Indicator Date hidden'!AC128)</f>
        <v>0</v>
      </c>
      <c r="AC127" s="25">
        <f>IF('Indicator Date hidden'!AD128="x","x",$AC$2-'Indicator Date hidden'!AD128)</f>
        <v>0</v>
      </c>
      <c r="AD127" s="25">
        <f>IF('Indicator Date hidden'!AE128="x","x",$AD$2-'Indicator Date hidden'!AE128)</f>
        <v>0</v>
      </c>
      <c r="AE127" s="25" t="str">
        <f>IF('Indicator Date hidden'!AF128="x","x",$AE$2-'Indicator Date hidden'!AF128)</f>
        <v>x</v>
      </c>
      <c r="AF127" s="25">
        <f>IF('Indicator Date hidden'!AG128="x","x",$AF$2-'Indicator Date hidden'!AG128)</f>
        <v>3</v>
      </c>
      <c r="AG127" s="25">
        <f>IF('Indicator Date hidden'!AH128="x","x",$AG$2-'Indicator Date hidden'!AH128)</f>
        <v>0</v>
      </c>
      <c r="AH127" s="25">
        <f>IF('Indicator Date hidden'!AI128="x","x",$AH$2-'Indicator Date hidden'!AI128)</f>
        <v>0</v>
      </c>
      <c r="AI127" s="25">
        <f>IF('Indicator Date hidden'!AJ128="x","x",$AI$2-'Indicator Date hidden'!AJ128)</f>
        <v>0</v>
      </c>
      <c r="AJ127" s="25">
        <f>IF('Indicator Date hidden'!AK128="x","x",$AJ$2-'Indicator Date hidden'!AK128)</f>
        <v>0</v>
      </c>
      <c r="AK127" s="25">
        <f>IF('Indicator Date hidden'!AL128="x","x",$AK$2-'Indicator Date hidden'!AL128)</f>
        <v>1</v>
      </c>
      <c r="AL127" s="25">
        <f>IF('Indicator Date hidden'!AM128="x","x",$AL$2-'Indicator Date hidden'!AM128)</f>
        <v>0</v>
      </c>
      <c r="AM127" s="25">
        <f>IF('Indicator Date hidden'!AN128="x","x",$AM$2-'Indicator Date hidden'!AN128)</f>
        <v>0</v>
      </c>
      <c r="AN127" s="25">
        <f>IF('Indicator Date hidden'!AO128="x","x",$AN$2-'Indicator Date hidden'!AO128)</f>
        <v>0</v>
      </c>
      <c r="AO127" s="25">
        <f>IF('Indicator Date hidden'!AP128="x","x",$AO$2-'Indicator Date hidden'!AP128)</f>
        <v>1</v>
      </c>
      <c r="AP127" s="25">
        <f>IF('Indicator Date hidden'!AQ128="x","x",$AP$2-'Indicator Date hidden'!AQ128)</f>
        <v>1</v>
      </c>
      <c r="AQ127" s="25">
        <f>IF('Indicator Date hidden'!AR128="x","x",$AQ$2-'Indicator Date hidden'!AR128)</f>
        <v>0</v>
      </c>
      <c r="AR127" s="25">
        <f>IF('Indicator Date hidden'!AS128="x","x",$AR$2-'Indicator Date hidden'!AS128)</f>
        <v>0</v>
      </c>
      <c r="AS127" s="25">
        <f>IF('Indicator Date hidden'!AT128="x","x",$AS$2-'Indicator Date hidden'!AT128)</f>
        <v>0</v>
      </c>
      <c r="AT127" s="25">
        <f>IF('Indicator Date hidden'!AU128="x","x",$AT$2-'Indicator Date hidden'!AU128)</f>
        <v>0</v>
      </c>
      <c r="AU127" s="25">
        <f>IF('Indicator Date hidden'!AV128="x","x",$AU$2-'Indicator Date hidden'!AV128)</f>
        <v>6</v>
      </c>
      <c r="AV127" s="25">
        <f>IF('Indicator Date hidden'!AW128="x","x",$AV$2-'Indicator Date hidden'!AW128)</f>
        <v>0</v>
      </c>
      <c r="AW127" s="25">
        <f>IF('Indicator Date hidden'!AX128="x","x",$AW$2-'Indicator Date hidden'!AX128)</f>
        <v>0</v>
      </c>
      <c r="AX127" s="25">
        <f>IF('Indicator Date hidden'!AY128="x","x",$AX$2-'Indicator Date hidden'!AY128)</f>
        <v>0</v>
      </c>
      <c r="AY127" s="25">
        <f>IF('Indicator Date hidden'!AZ128="x","x",$AY$2-'Indicator Date hidden'!AZ128)</f>
        <v>0</v>
      </c>
      <c r="AZ127" s="25">
        <f>IF('Indicator Date hidden'!BA128="x","x",$AZ$2-'Indicator Date hidden'!BA128)</f>
        <v>0</v>
      </c>
      <c r="BA127">
        <f t="shared" si="15"/>
        <v>17</v>
      </c>
      <c r="BB127" s="26">
        <f t="shared" si="16"/>
        <v>0.34</v>
      </c>
      <c r="BC127">
        <f t="shared" si="17"/>
        <v>7</v>
      </c>
      <c r="BD127" s="26">
        <f t="shared" si="18"/>
        <v>1.0883014288330233</v>
      </c>
      <c r="BE127" s="28">
        <f t="shared" si="19"/>
        <v>0</v>
      </c>
    </row>
    <row r="128" spans="1:57" x14ac:dyDescent="0.35">
      <c r="A128" t="s">
        <v>10314</v>
      </c>
      <c r="B128" s="25">
        <f>IF('Indicator Date hidden'!C129="x","x",$B$2-'Indicator Date hidden'!C129)</f>
        <v>0</v>
      </c>
      <c r="C128" s="25">
        <f>IF('Indicator Date hidden'!D129="x","x",$C$2-'Indicator Date hidden'!D129)</f>
        <v>0</v>
      </c>
      <c r="D128" s="25">
        <f>IF('Indicator Date hidden'!E129="x","x",$D$2-'Indicator Date hidden'!E129)</f>
        <v>0</v>
      </c>
      <c r="E128" s="25">
        <f>IF('Indicator Date hidden'!F129="x","x",$E$2-'Indicator Date hidden'!F129)</f>
        <v>0</v>
      </c>
      <c r="F128" s="25">
        <f>IF('Indicator Date hidden'!G129="x","x",$F$2-'Indicator Date hidden'!G129)</f>
        <v>0</v>
      </c>
      <c r="G128" s="25">
        <f>IF('Indicator Date hidden'!H129="x","x",$G$2-'Indicator Date hidden'!H129)</f>
        <v>0</v>
      </c>
      <c r="H128" s="25">
        <f>IF('Indicator Date hidden'!I129="x","x",$H$2-'Indicator Date hidden'!I129)</f>
        <v>0</v>
      </c>
      <c r="I128" s="25">
        <f>IF('Indicator Date hidden'!J129="x","x",$I$2-'Indicator Date hidden'!J129)</f>
        <v>0</v>
      </c>
      <c r="J128" s="25">
        <f>IF('Indicator Date hidden'!K129="x","x",$J$2-'Indicator Date hidden'!K129)</f>
        <v>0</v>
      </c>
      <c r="K128" s="25">
        <f>IF('Indicator Date hidden'!L129="x","x",$K$2-'Indicator Date hidden'!L129)</f>
        <v>0</v>
      </c>
      <c r="L128" s="25">
        <f>IF('Indicator Date hidden'!M129="x","x",$L$2-'Indicator Date hidden'!M129)</f>
        <v>0</v>
      </c>
      <c r="M128" s="25">
        <f>IF('Indicator Date hidden'!N129="x","x",$M$2-'Indicator Date hidden'!N129)</f>
        <v>0</v>
      </c>
      <c r="N128" s="25">
        <f>IF('Indicator Date hidden'!O129="x","x",$N$2-'Indicator Date hidden'!O129)</f>
        <v>0</v>
      </c>
      <c r="O128" s="25">
        <f>IF('Indicator Date hidden'!P129="x","x",$O$2-'Indicator Date hidden'!P129)</f>
        <v>0</v>
      </c>
      <c r="P128" s="25">
        <f>IF('Indicator Date hidden'!Q129="x","x",$P$2-'Indicator Date hidden'!Q129)</f>
        <v>0</v>
      </c>
      <c r="Q128" s="25" t="str">
        <f>IF('Indicator Date hidden'!R129="x","x",$Q$2-'Indicator Date hidden'!R129)</f>
        <v>x</v>
      </c>
      <c r="R128" s="25">
        <f>IF('Indicator Date hidden'!S129="x","x",$R$2-'Indicator Date hidden'!S129)</f>
        <v>0</v>
      </c>
      <c r="S128" s="25">
        <f>IF('Indicator Date hidden'!T129="x","x",$S$2-'Indicator Date hidden'!T129)</f>
        <v>0</v>
      </c>
      <c r="T128" s="25">
        <f>IF('Indicator Date hidden'!U129="x","x",$T$2-'Indicator Date hidden'!U129)</f>
        <v>0</v>
      </c>
      <c r="U128" s="25" t="str">
        <f>IF('Indicator Date hidden'!V129="x","x",$U$2-'Indicator Date hidden'!V129)</f>
        <v>x</v>
      </c>
      <c r="V128" s="25">
        <f>IF('Indicator Date hidden'!W129="x","x",$V$2-'Indicator Date hidden'!W129)</f>
        <v>0</v>
      </c>
      <c r="W128" s="25" t="str">
        <f>IF('Indicator Date hidden'!X129="x","x",$W$2-'Indicator Date hidden'!X129)</f>
        <v>x</v>
      </c>
      <c r="X128" s="25">
        <f>IF('Indicator Date hidden'!Y129="x","x",$X$2-'Indicator Date hidden'!Y129)</f>
        <v>2</v>
      </c>
      <c r="Y128" s="25">
        <f>IF('Indicator Date hidden'!Z129="x","x",$Y$2-'Indicator Date hidden'!Z129)</f>
        <v>0</v>
      </c>
      <c r="Z128" s="25">
        <f>IF('Indicator Date hidden'!AA129="x","x",$Z$2-'Indicator Date hidden'!AA129)</f>
        <v>0</v>
      </c>
      <c r="AA128" s="25">
        <f>IF('Indicator Date hidden'!AB129="x","x",$AA$2-'Indicator Date hidden'!AB129)</f>
        <v>0</v>
      </c>
      <c r="AB128" s="25">
        <f>IF('Indicator Date hidden'!AC129="x","x",$AB$2-'Indicator Date hidden'!AC129)</f>
        <v>0</v>
      </c>
      <c r="AC128" s="25">
        <f>IF('Indicator Date hidden'!AD129="x","x",$AC$2-'Indicator Date hidden'!AD129)</f>
        <v>0</v>
      </c>
      <c r="AD128" s="25" t="str">
        <f>IF('Indicator Date hidden'!AE129="x","x",$AD$2-'Indicator Date hidden'!AE129)</f>
        <v>x</v>
      </c>
      <c r="AE128" s="25">
        <f>IF('Indicator Date hidden'!AF129="x","x",$AE$2-'Indicator Date hidden'!AF129)</f>
        <v>0</v>
      </c>
      <c r="AF128" s="25">
        <f>IF('Indicator Date hidden'!AG129="x","x",$AF$2-'Indicator Date hidden'!AG129)</f>
        <v>1</v>
      </c>
      <c r="AG128" s="25">
        <f>IF('Indicator Date hidden'!AH129="x","x",$AG$2-'Indicator Date hidden'!AH129)</f>
        <v>0</v>
      </c>
      <c r="AH128" s="25">
        <f>IF('Indicator Date hidden'!AI129="x","x",$AH$2-'Indicator Date hidden'!AI129)</f>
        <v>0</v>
      </c>
      <c r="AI128" s="25">
        <f>IF('Indicator Date hidden'!AJ129="x","x",$AI$2-'Indicator Date hidden'!AJ129)</f>
        <v>0</v>
      </c>
      <c r="AJ128" s="25" t="str">
        <f>IF('Indicator Date hidden'!AK129="x","x",$AJ$2-'Indicator Date hidden'!AK129)</f>
        <v>x</v>
      </c>
      <c r="AK128" s="25">
        <f>IF('Indicator Date hidden'!AL129="x","x",$AK$2-'Indicator Date hidden'!AL129)</f>
        <v>1</v>
      </c>
      <c r="AL128" s="25">
        <f>IF('Indicator Date hidden'!AM129="x","x",$AL$2-'Indicator Date hidden'!AM129)</f>
        <v>0</v>
      </c>
      <c r="AM128" s="25">
        <f>IF('Indicator Date hidden'!AN129="x","x",$AM$2-'Indicator Date hidden'!AN129)</f>
        <v>0</v>
      </c>
      <c r="AN128" s="25">
        <f>IF('Indicator Date hidden'!AO129="x","x",$AN$2-'Indicator Date hidden'!AO129)</f>
        <v>0</v>
      </c>
      <c r="AO128" s="25">
        <f>IF('Indicator Date hidden'!AP129="x","x",$AO$2-'Indicator Date hidden'!AP129)</f>
        <v>0</v>
      </c>
      <c r="AP128" s="25">
        <f>IF('Indicator Date hidden'!AQ129="x","x",$AP$2-'Indicator Date hidden'!AQ129)</f>
        <v>0</v>
      </c>
      <c r="AQ128" s="25">
        <f>IF('Indicator Date hidden'!AR129="x","x",$AQ$2-'Indicator Date hidden'!AR129)</f>
        <v>0</v>
      </c>
      <c r="AR128" s="25">
        <f>IF('Indicator Date hidden'!AS129="x","x",$AR$2-'Indicator Date hidden'!AS129)</f>
        <v>0</v>
      </c>
      <c r="AS128" s="25">
        <f>IF('Indicator Date hidden'!AT129="x","x",$AS$2-'Indicator Date hidden'!AT129)</f>
        <v>0</v>
      </c>
      <c r="AT128" s="25">
        <f>IF('Indicator Date hidden'!AU129="x","x",$AT$2-'Indicator Date hidden'!AU129)</f>
        <v>0</v>
      </c>
      <c r="AU128" s="25" t="str">
        <f>IF('Indicator Date hidden'!AV129="x","x",$AU$2-'Indicator Date hidden'!AV129)</f>
        <v>x</v>
      </c>
      <c r="AV128" s="25">
        <f>IF('Indicator Date hidden'!AW129="x","x",$AV$2-'Indicator Date hidden'!AW129)</f>
        <v>0</v>
      </c>
      <c r="AW128" s="25">
        <f>IF('Indicator Date hidden'!AX129="x","x",$AW$2-'Indicator Date hidden'!AX129)</f>
        <v>0</v>
      </c>
      <c r="AX128" s="25">
        <f>IF('Indicator Date hidden'!AY129="x","x",$AX$2-'Indicator Date hidden'!AY129)</f>
        <v>0</v>
      </c>
      <c r="AY128" s="25">
        <f>IF('Indicator Date hidden'!AZ129="x","x",$AY$2-'Indicator Date hidden'!AZ129)</f>
        <v>0</v>
      </c>
      <c r="AZ128" s="25">
        <f>IF('Indicator Date hidden'!BA129="x","x",$AZ$2-'Indicator Date hidden'!BA129)</f>
        <v>0</v>
      </c>
      <c r="BA128">
        <f t="shared" si="15"/>
        <v>4</v>
      </c>
      <c r="BB128" s="26">
        <f t="shared" si="16"/>
        <v>8.8888888888888892E-2</v>
      </c>
      <c r="BC128">
        <f t="shared" si="17"/>
        <v>3</v>
      </c>
      <c r="BD128" s="26">
        <f t="shared" si="18"/>
        <v>0.35416394334464951</v>
      </c>
      <c r="BE128" s="28">
        <f t="shared" si="19"/>
        <v>0</v>
      </c>
    </row>
    <row r="129" spans="1:57" x14ac:dyDescent="0.35">
      <c r="A129" t="s">
        <v>10321</v>
      </c>
      <c r="B129" s="25">
        <f>IF('Indicator Date hidden'!C130="x","x",$B$2-'Indicator Date hidden'!C130)</f>
        <v>0</v>
      </c>
      <c r="C129" s="25">
        <f>IF('Indicator Date hidden'!D130="x","x",$C$2-'Indicator Date hidden'!D130)</f>
        <v>0</v>
      </c>
      <c r="D129" s="25">
        <f>IF('Indicator Date hidden'!E130="x","x",$D$2-'Indicator Date hidden'!E130)</f>
        <v>0</v>
      </c>
      <c r="E129" s="25">
        <f>IF('Indicator Date hidden'!F130="x","x",$E$2-'Indicator Date hidden'!F130)</f>
        <v>0</v>
      </c>
      <c r="F129" s="25">
        <f>IF('Indicator Date hidden'!G130="x","x",$F$2-'Indicator Date hidden'!G130)</f>
        <v>0</v>
      </c>
      <c r="G129" s="25">
        <f>IF('Indicator Date hidden'!H130="x","x",$G$2-'Indicator Date hidden'!H130)</f>
        <v>0</v>
      </c>
      <c r="H129" s="25">
        <f>IF('Indicator Date hidden'!I130="x","x",$H$2-'Indicator Date hidden'!I130)</f>
        <v>0</v>
      </c>
      <c r="I129" s="25">
        <f>IF('Indicator Date hidden'!J130="x","x",$I$2-'Indicator Date hidden'!J130)</f>
        <v>0</v>
      </c>
      <c r="J129" s="25">
        <f>IF('Indicator Date hidden'!K130="x","x",$J$2-'Indicator Date hidden'!K130)</f>
        <v>0</v>
      </c>
      <c r="K129" s="25">
        <f>IF('Indicator Date hidden'!L130="x","x",$K$2-'Indicator Date hidden'!L130)</f>
        <v>0</v>
      </c>
      <c r="L129" s="25">
        <f>IF('Indicator Date hidden'!M130="x","x",$L$2-'Indicator Date hidden'!M130)</f>
        <v>0</v>
      </c>
      <c r="M129" s="25">
        <f>IF('Indicator Date hidden'!N130="x","x",$M$2-'Indicator Date hidden'!N130)</f>
        <v>0</v>
      </c>
      <c r="N129" s="25">
        <f>IF('Indicator Date hidden'!O130="x","x",$N$2-'Indicator Date hidden'!O130)</f>
        <v>0</v>
      </c>
      <c r="O129" s="25">
        <f>IF('Indicator Date hidden'!P130="x","x",$O$2-'Indicator Date hidden'!P130)</f>
        <v>0</v>
      </c>
      <c r="P129" s="25">
        <f>IF('Indicator Date hidden'!Q130="x","x",$P$2-'Indicator Date hidden'!Q130)</f>
        <v>0</v>
      </c>
      <c r="Q129" s="25" t="str">
        <f>IF('Indicator Date hidden'!R130="x","x",$Q$2-'Indicator Date hidden'!R130)</f>
        <v>x</v>
      </c>
      <c r="R129" s="25">
        <f>IF('Indicator Date hidden'!S130="x","x",$R$2-'Indicator Date hidden'!S130)</f>
        <v>0</v>
      </c>
      <c r="S129" s="25">
        <f>IF('Indicator Date hidden'!T130="x","x",$S$2-'Indicator Date hidden'!T130)</f>
        <v>0</v>
      </c>
      <c r="T129" s="25">
        <f>IF('Indicator Date hidden'!U130="x","x",$T$2-'Indicator Date hidden'!U130)</f>
        <v>0</v>
      </c>
      <c r="U129" s="25" t="str">
        <f>IF('Indicator Date hidden'!V130="x","x",$U$2-'Indicator Date hidden'!V130)</f>
        <v>x</v>
      </c>
      <c r="V129" s="25">
        <f>IF('Indicator Date hidden'!W130="x","x",$V$2-'Indicator Date hidden'!W130)</f>
        <v>0</v>
      </c>
      <c r="W129" s="25">
        <f>IF('Indicator Date hidden'!X130="x","x",$W$2-'Indicator Date hidden'!X130)</f>
        <v>5</v>
      </c>
      <c r="X129" s="25">
        <f>IF('Indicator Date hidden'!Y130="x","x",$X$2-'Indicator Date hidden'!Y130)</f>
        <v>2</v>
      </c>
      <c r="Y129" s="25">
        <f>IF('Indicator Date hidden'!Z130="x","x",$Y$2-'Indicator Date hidden'!Z130)</f>
        <v>0</v>
      </c>
      <c r="Z129" s="25">
        <f>IF('Indicator Date hidden'!AA130="x","x",$Z$2-'Indicator Date hidden'!AA130)</f>
        <v>0</v>
      </c>
      <c r="AA129" s="25">
        <f>IF('Indicator Date hidden'!AB130="x","x",$AA$2-'Indicator Date hidden'!AB130)</f>
        <v>0</v>
      </c>
      <c r="AB129" s="25">
        <f>IF('Indicator Date hidden'!AC130="x","x",$AB$2-'Indicator Date hidden'!AC130)</f>
        <v>0</v>
      </c>
      <c r="AC129" s="25">
        <f>IF('Indicator Date hidden'!AD130="x","x",$AC$2-'Indicator Date hidden'!AD130)</f>
        <v>0</v>
      </c>
      <c r="AD129" s="25" t="str">
        <f>IF('Indicator Date hidden'!AE130="x","x",$AD$2-'Indicator Date hidden'!AE130)</f>
        <v>x</v>
      </c>
      <c r="AE129" s="25">
        <f>IF('Indicator Date hidden'!AF130="x","x",$AE$2-'Indicator Date hidden'!AF130)</f>
        <v>0</v>
      </c>
      <c r="AF129" s="25" t="str">
        <f>IF('Indicator Date hidden'!AG130="x","x",$AF$2-'Indicator Date hidden'!AG130)</f>
        <v>x</v>
      </c>
      <c r="AG129" s="25">
        <f>IF('Indicator Date hidden'!AH130="x","x",$AG$2-'Indicator Date hidden'!AH130)</f>
        <v>0</v>
      </c>
      <c r="AH129" s="25">
        <f>IF('Indicator Date hidden'!AI130="x","x",$AH$2-'Indicator Date hidden'!AI130)</f>
        <v>0</v>
      </c>
      <c r="AI129" s="25">
        <f>IF('Indicator Date hidden'!AJ130="x","x",$AI$2-'Indicator Date hidden'!AJ130)</f>
        <v>0</v>
      </c>
      <c r="AJ129" s="25" t="str">
        <f>IF('Indicator Date hidden'!AK130="x","x",$AJ$2-'Indicator Date hidden'!AK130)</f>
        <v>x</v>
      </c>
      <c r="AK129" s="25">
        <f>IF('Indicator Date hidden'!AL130="x","x",$AK$2-'Indicator Date hidden'!AL130)</f>
        <v>1</v>
      </c>
      <c r="AL129" s="25">
        <f>IF('Indicator Date hidden'!AM130="x","x",$AL$2-'Indicator Date hidden'!AM130)</f>
        <v>0</v>
      </c>
      <c r="AM129" s="25">
        <f>IF('Indicator Date hidden'!AN130="x","x",$AM$2-'Indicator Date hidden'!AN130)</f>
        <v>0</v>
      </c>
      <c r="AN129" s="25">
        <f>IF('Indicator Date hidden'!AO130="x","x",$AN$2-'Indicator Date hidden'!AO130)</f>
        <v>0</v>
      </c>
      <c r="AO129" s="25">
        <f>IF('Indicator Date hidden'!AP130="x","x",$AO$2-'Indicator Date hidden'!AP130)</f>
        <v>0</v>
      </c>
      <c r="AP129" s="25">
        <f>IF('Indicator Date hidden'!AQ130="x","x",$AP$2-'Indicator Date hidden'!AQ130)</f>
        <v>0</v>
      </c>
      <c r="AQ129" s="25" t="str">
        <f>IF('Indicator Date hidden'!AR130="x","x",$AQ$2-'Indicator Date hidden'!AR130)</f>
        <v>x</v>
      </c>
      <c r="AR129" s="25">
        <f>IF('Indicator Date hidden'!AS130="x","x",$AR$2-'Indicator Date hidden'!AS130)</f>
        <v>0</v>
      </c>
      <c r="AS129" s="25">
        <f>IF('Indicator Date hidden'!AT130="x","x",$AS$2-'Indicator Date hidden'!AT130)</f>
        <v>0</v>
      </c>
      <c r="AT129" s="25">
        <f>IF('Indicator Date hidden'!AU130="x","x",$AT$2-'Indicator Date hidden'!AU130)</f>
        <v>0</v>
      </c>
      <c r="AU129" s="25">
        <f>IF('Indicator Date hidden'!AV130="x","x",$AU$2-'Indicator Date hidden'!AV130)</f>
        <v>0</v>
      </c>
      <c r="AV129" s="25">
        <f>IF('Indicator Date hidden'!AW130="x","x",$AV$2-'Indicator Date hidden'!AW130)</f>
        <v>0</v>
      </c>
      <c r="AW129" s="25">
        <f>IF('Indicator Date hidden'!AX130="x","x",$AW$2-'Indicator Date hidden'!AX130)</f>
        <v>0</v>
      </c>
      <c r="AX129" s="25">
        <f>IF('Indicator Date hidden'!AY130="x","x",$AX$2-'Indicator Date hidden'!AY130)</f>
        <v>0</v>
      </c>
      <c r="AY129" s="25">
        <f>IF('Indicator Date hidden'!AZ130="x","x",$AY$2-'Indicator Date hidden'!AZ130)</f>
        <v>0</v>
      </c>
      <c r="AZ129" s="25">
        <f>IF('Indicator Date hidden'!BA130="x","x",$AZ$2-'Indicator Date hidden'!BA130)</f>
        <v>0</v>
      </c>
      <c r="BA129">
        <f t="shared" si="15"/>
        <v>8</v>
      </c>
      <c r="BB129" s="26">
        <f t="shared" si="16"/>
        <v>0.17777777777777778</v>
      </c>
      <c r="BC129">
        <f t="shared" si="17"/>
        <v>3</v>
      </c>
      <c r="BD129" s="26">
        <f t="shared" si="18"/>
        <v>0.7969076034240492</v>
      </c>
      <c r="BE129" s="28">
        <f t="shared" si="19"/>
        <v>0</v>
      </c>
    </row>
    <row r="130" spans="1:57" x14ac:dyDescent="0.35">
      <c r="A130" t="s">
        <v>10322</v>
      </c>
      <c r="B130" s="25">
        <f>IF('Indicator Date hidden'!C131="x","x",$B$2-'Indicator Date hidden'!C131)</f>
        <v>0</v>
      </c>
      <c r="C130" s="25">
        <f>IF('Indicator Date hidden'!D131="x","x",$C$2-'Indicator Date hidden'!D131)</f>
        <v>0</v>
      </c>
      <c r="D130" s="25">
        <f>IF('Indicator Date hidden'!E131="x","x",$D$2-'Indicator Date hidden'!E131)</f>
        <v>0</v>
      </c>
      <c r="E130" s="25">
        <f>IF('Indicator Date hidden'!F131="x","x",$E$2-'Indicator Date hidden'!F131)</f>
        <v>0</v>
      </c>
      <c r="F130" s="25">
        <f>IF('Indicator Date hidden'!G131="x","x",$F$2-'Indicator Date hidden'!G131)</f>
        <v>0</v>
      </c>
      <c r="G130" s="25">
        <f>IF('Indicator Date hidden'!H131="x","x",$G$2-'Indicator Date hidden'!H131)</f>
        <v>0</v>
      </c>
      <c r="H130" s="25">
        <f>IF('Indicator Date hidden'!I131="x","x",$H$2-'Indicator Date hidden'!I131)</f>
        <v>0</v>
      </c>
      <c r="I130" s="25">
        <f>IF('Indicator Date hidden'!J131="x","x",$I$2-'Indicator Date hidden'!J131)</f>
        <v>0</v>
      </c>
      <c r="J130" s="25">
        <f>IF('Indicator Date hidden'!K131="x","x",$J$2-'Indicator Date hidden'!K131)</f>
        <v>0</v>
      </c>
      <c r="K130" s="25">
        <f>IF('Indicator Date hidden'!L131="x","x",$K$2-'Indicator Date hidden'!L131)</f>
        <v>0</v>
      </c>
      <c r="L130" s="25">
        <f>IF('Indicator Date hidden'!M131="x","x",$L$2-'Indicator Date hidden'!M131)</f>
        <v>0</v>
      </c>
      <c r="M130" s="25">
        <f>IF('Indicator Date hidden'!N131="x","x",$M$2-'Indicator Date hidden'!N131)</f>
        <v>0</v>
      </c>
      <c r="N130" s="25">
        <f>IF('Indicator Date hidden'!O131="x","x",$N$2-'Indicator Date hidden'!O131)</f>
        <v>0</v>
      </c>
      <c r="O130" s="25">
        <f>IF('Indicator Date hidden'!P131="x","x",$O$2-'Indicator Date hidden'!P131)</f>
        <v>0</v>
      </c>
      <c r="P130" s="25">
        <f>IF('Indicator Date hidden'!Q131="x","x",$P$2-'Indicator Date hidden'!Q131)</f>
        <v>0</v>
      </c>
      <c r="Q130" s="25">
        <f>IF('Indicator Date hidden'!R131="x","x",$Q$2-'Indicator Date hidden'!R131)</f>
        <v>1</v>
      </c>
      <c r="R130" s="25">
        <f>IF('Indicator Date hidden'!S131="x","x",$R$2-'Indicator Date hidden'!S131)</f>
        <v>0</v>
      </c>
      <c r="S130" s="25">
        <f>IF('Indicator Date hidden'!T131="x","x",$S$2-'Indicator Date hidden'!T131)</f>
        <v>0</v>
      </c>
      <c r="T130" s="25">
        <f>IF('Indicator Date hidden'!U131="x","x",$T$2-'Indicator Date hidden'!U131)</f>
        <v>0</v>
      </c>
      <c r="U130" s="25">
        <f>IF('Indicator Date hidden'!V131="x","x",$U$2-'Indicator Date hidden'!V131)</f>
        <v>0</v>
      </c>
      <c r="V130" s="25">
        <f>IF('Indicator Date hidden'!W131="x","x",$V$2-'Indicator Date hidden'!W131)</f>
        <v>0</v>
      </c>
      <c r="W130" s="25">
        <f>IF('Indicator Date hidden'!X131="x","x",$W$2-'Indicator Date hidden'!X131)</f>
        <v>2</v>
      </c>
      <c r="X130" s="25">
        <f>IF('Indicator Date hidden'!Y131="x","x",$X$2-'Indicator Date hidden'!Y131)</f>
        <v>4</v>
      </c>
      <c r="Y130" s="25">
        <f>IF('Indicator Date hidden'!Z131="x","x",$Y$2-'Indicator Date hidden'!Z131)</f>
        <v>0</v>
      </c>
      <c r="Z130" s="25">
        <f>IF('Indicator Date hidden'!AA131="x","x",$Z$2-'Indicator Date hidden'!AA131)</f>
        <v>0</v>
      </c>
      <c r="AA130" s="25">
        <f>IF('Indicator Date hidden'!AB131="x","x",$AA$2-'Indicator Date hidden'!AB131)</f>
        <v>0</v>
      </c>
      <c r="AB130" s="25">
        <f>IF('Indicator Date hidden'!AC131="x","x",$AB$2-'Indicator Date hidden'!AC131)</f>
        <v>0</v>
      </c>
      <c r="AC130" s="25">
        <f>IF('Indicator Date hidden'!AD131="x","x",$AC$2-'Indicator Date hidden'!AD131)</f>
        <v>0</v>
      </c>
      <c r="AD130" s="25">
        <f>IF('Indicator Date hidden'!AE131="x","x",$AD$2-'Indicator Date hidden'!AE131)</f>
        <v>0</v>
      </c>
      <c r="AE130" s="25">
        <f>IF('Indicator Date hidden'!AF131="x","x",$AE$2-'Indicator Date hidden'!AF131)</f>
        <v>0</v>
      </c>
      <c r="AF130" s="25">
        <f>IF('Indicator Date hidden'!AG131="x","x",$AF$2-'Indicator Date hidden'!AG131)</f>
        <v>3</v>
      </c>
      <c r="AG130" s="25">
        <f>IF('Indicator Date hidden'!AH131="x","x",$AG$2-'Indicator Date hidden'!AH131)</f>
        <v>0</v>
      </c>
      <c r="AH130" s="25">
        <f>IF('Indicator Date hidden'!AI131="x","x",$AH$2-'Indicator Date hidden'!AI131)</f>
        <v>0</v>
      </c>
      <c r="AI130" s="25">
        <f>IF('Indicator Date hidden'!AJ131="x","x",$AI$2-'Indicator Date hidden'!AJ131)</f>
        <v>0</v>
      </c>
      <c r="AJ130" s="25">
        <f>IF('Indicator Date hidden'!AK131="x","x",$AJ$2-'Indicator Date hidden'!AK131)</f>
        <v>1</v>
      </c>
      <c r="AK130" s="25">
        <f>IF('Indicator Date hidden'!AL131="x","x",$AK$2-'Indicator Date hidden'!AL131)</f>
        <v>1</v>
      </c>
      <c r="AL130" s="25">
        <f>IF('Indicator Date hidden'!AM131="x","x",$AL$2-'Indicator Date hidden'!AM131)</f>
        <v>0</v>
      </c>
      <c r="AM130" s="25">
        <f>IF('Indicator Date hidden'!AN131="x","x",$AM$2-'Indicator Date hidden'!AN131)</f>
        <v>0</v>
      </c>
      <c r="AN130" s="25">
        <f>IF('Indicator Date hidden'!AO131="x","x",$AN$2-'Indicator Date hidden'!AO131)</f>
        <v>0</v>
      </c>
      <c r="AO130" s="25">
        <f>IF('Indicator Date hidden'!AP131="x","x",$AO$2-'Indicator Date hidden'!AP131)</f>
        <v>0</v>
      </c>
      <c r="AP130" s="25">
        <f>IF('Indicator Date hidden'!AQ131="x","x",$AP$2-'Indicator Date hidden'!AQ131)</f>
        <v>0</v>
      </c>
      <c r="AQ130" s="25">
        <f>IF('Indicator Date hidden'!AR131="x","x",$AQ$2-'Indicator Date hidden'!AR131)</f>
        <v>0</v>
      </c>
      <c r="AR130" s="25">
        <f>IF('Indicator Date hidden'!AS131="x","x",$AR$2-'Indicator Date hidden'!AS131)</f>
        <v>0</v>
      </c>
      <c r="AS130" s="25">
        <f>IF('Indicator Date hidden'!AT131="x","x",$AS$2-'Indicator Date hidden'!AT131)</f>
        <v>0</v>
      </c>
      <c r="AT130" s="25">
        <f>IF('Indicator Date hidden'!AU131="x","x",$AT$2-'Indicator Date hidden'!AU131)</f>
        <v>0</v>
      </c>
      <c r="AU130" s="25">
        <f>IF('Indicator Date hidden'!AV131="x","x",$AU$2-'Indicator Date hidden'!AV131)</f>
        <v>2</v>
      </c>
      <c r="AV130" s="25">
        <f>IF('Indicator Date hidden'!AW131="x","x",$AV$2-'Indicator Date hidden'!AW131)</f>
        <v>0</v>
      </c>
      <c r="AW130" s="25">
        <f>IF('Indicator Date hidden'!AX131="x","x",$AW$2-'Indicator Date hidden'!AX131)</f>
        <v>0</v>
      </c>
      <c r="AX130" s="25">
        <f>IF('Indicator Date hidden'!AY131="x","x",$AX$2-'Indicator Date hidden'!AY131)</f>
        <v>0</v>
      </c>
      <c r="AY130" s="25">
        <f>IF('Indicator Date hidden'!AZ131="x","x",$AY$2-'Indicator Date hidden'!AZ131)</f>
        <v>0</v>
      </c>
      <c r="AZ130" s="25">
        <f>IF('Indicator Date hidden'!BA131="x","x",$AZ$2-'Indicator Date hidden'!BA131)</f>
        <v>0</v>
      </c>
      <c r="BA130">
        <f t="shared" si="15"/>
        <v>14</v>
      </c>
      <c r="BB130" s="26">
        <f t="shared" si="16"/>
        <v>0.27450980392156865</v>
      </c>
      <c r="BC130">
        <f t="shared" si="17"/>
        <v>7</v>
      </c>
      <c r="BD130" s="26">
        <f t="shared" si="18"/>
        <v>0.79405712671829753</v>
      </c>
      <c r="BE130" s="28">
        <f t="shared" si="19"/>
        <v>0</v>
      </c>
    </row>
    <row r="131" spans="1:57" x14ac:dyDescent="0.35">
      <c r="A131" t="s">
        <v>10327</v>
      </c>
      <c r="B131" s="25">
        <f>IF('Indicator Date hidden'!C132="x","x",$B$2-'Indicator Date hidden'!C132)</f>
        <v>0</v>
      </c>
      <c r="C131" s="25">
        <f>IF('Indicator Date hidden'!D132="x","x",$C$2-'Indicator Date hidden'!D132)</f>
        <v>0</v>
      </c>
      <c r="D131" s="25">
        <f>IF('Indicator Date hidden'!E132="x","x",$D$2-'Indicator Date hidden'!E132)</f>
        <v>0</v>
      </c>
      <c r="E131" s="25">
        <f>IF('Indicator Date hidden'!F132="x","x",$E$2-'Indicator Date hidden'!F132)</f>
        <v>0</v>
      </c>
      <c r="F131" s="25">
        <f>IF('Indicator Date hidden'!G132="x","x",$F$2-'Indicator Date hidden'!G132)</f>
        <v>0</v>
      </c>
      <c r="G131" s="25">
        <f>IF('Indicator Date hidden'!H132="x","x",$G$2-'Indicator Date hidden'!H132)</f>
        <v>0</v>
      </c>
      <c r="H131" s="25">
        <f>IF('Indicator Date hidden'!I132="x","x",$H$2-'Indicator Date hidden'!I132)</f>
        <v>0</v>
      </c>
      <c r="I131" s="25">
        <f>IF('Indicator Date hidden'!J132="x","x",$I$2-'Indicator Date hidden'!J132)</f>
        <v>0</v>
      </c>
      <c r="J131" s="25">
        <f>IF('Indicator Date hidden'!K132="x","x",$J$2-'Indicator Date hidden'!K132)</f>
        <v>0</v>
      </c>
      <c r="K131" s="25">
        <f>IF('Indicator Date hidden'!L132="x","x",$K$2-'Indicator Date hidden'!L132)</f>
        <v>0</v>
      </c>
      <c r="L131" s="25">
        <f>IF('Indicator Date hidden'!M132="x","x",$L$2-'Indicator Date hidden'!M132)</f>
        <v>0</v>
      </c>
      <c r="M131" s="25">
        <f>IF('Indicator Date hidden'!N132="x","x",$M$2-'Indicator Date hidden'!N132)</f>
        <v>0</v>
      </c>
      <c r="N131" s="25">
        <f>IF('Indicator Date hidden'!O132="x","x",$N$2-'Indicator Date hidden'!O132)</f>
        <v>0</v>
      </c>
      <c r="O131" s="25">
        <f>IF('Indicator Date hidden'!P132="x","x",$O$2-'Indicator Date hidden'!P132)</f>
        <v>0</v>
      </c>
      <c r="P131" s="25">
        <f>IF('Indicator Date hidden'!Q132="x","x",$P$2-'Indicator Date hidden'!Q132)</f>
        <v>0</v>
      </c>
      <c r="Q131" s="25" t="str">
        <f>IF('Indicator Date hidden'!R132="x","x",$Q$2-'Indicator Date hidden'!R132)</f>
        <v>x</v>
      </c>
      <c r="R131" s="25">
        <f>IF('Indicator Date hidden'!S132="x","x",$R$2-'Indicator Date hidden'!S132)</f>
        <v>0</v>
      </c>
      <c r="S131" s="25">
        <f>IF('Indicator Date hidden'!T132="x","x",$S$2-'Indicator Date hidden'!T132)</f>
        <v>0</v>
      </c>
      <c r="T131" s="25">
        <f>IF('Indicator Date hidden'!U132="x","x",$T$2-'Indicator Date hidden'!U132)</f>
        <v>0</v>
      </c>
      <c r="U131" s="25">
        <f>IF('Indicator Date hidden'!V132="x","x",$U$2-'Indicator Date hidden'!V132)</f>
        <v>0</v>
      </c>
      <c r="V131" s="25">
        <f>IF('Indicator Date hidden'!W132="x","x",$V$2-'Indicator Date hidden'!W132)</f>
        <v>0</v>
      </c>
      <c r="W131" s="25">
        <f>IF('Indicator Date hidden'!X132="x","x",$W$2-'Indicator Date hidden'!X132)</f>
        <v>4</v>
      </c>
      <c r="X131" s="25">
        <f>IF('Indicator Date hidden'!Y132="x","x",$X$2-'Indicator Date hidden'!Y132)</f>
        <v>4</v>
      </c>
      <c r="Y131" s="25">
        <f>IF('Indicator Date hidden'!Z132="x","x",$Y$2-'Indicator Date hidden'!Z132)</f>
        <v>0</v>
      </c>
      <c r="Z131" s="25">
        <f>IF('Indicator Date hidden'!AA132="x","x",$Z$2-'Indicator Date hidden'!AA132)</f>
        <v>0</v>
      </c>
      <c r="AA131" s="25">
        <f>IF('Indicator Date hidden'!AB132="x","x",$AA$2-'Indicator Date hidden'!AB132)</f>
        <v>4</v>
      </c>
      <c r="AB131" s="25">
        <f>IF('Indicator Date hidden'!AC132="x","x",$AB$2-'Indicator Date hidden'!AC132)</f>
        <v>0</v>
      </c>
      <c r="AC131" s="25">
        <f>IF('Indicator Date hidden'!AD132="x","x",$AC$2-'Indicator Date hidden'!AD132)</f>
        <v>0</v>
      </c>
      <c r="AD131" s="25" t="str">
        <f>IF('Indicator Date hidden'!AE132="x","x",$AD$2-'Indicator Date hidden'!AE132)</f>
        <v>x</v>
      </c>
      <c r="AE131" s="25" t="str">
        <f>IF('Indicator Date hidden'!AF132="x","x",$AE$2-'Indicator Date hidden'!AF132)</f>
        <v>x</v>
      </c>
      <c r="AF131" s="25" t="str">
        <f>IF('Indicator Date hidden'!AG132="x","x",$AF$2-'Indicator Date hidden'!AG132)</f>
        <v>x</v>
      </c>
      <c r="AG131" s="25">
        <f>IF('Indicator Date hidden'!AH132="x","x",$AG$2-'Indicator Date hidden'!AH132)</f>
        <v>0</v>
      </c>
      <c r="AH131" s="25">
        <f>IF('Indicator Date hidden'!AI132="x","x",$AH$2-'Indicator Date hidden'!AI132)</f>
        <v>0</v>
      </c>
      <c r="AI131" s="25">
        <f>IF('Indicator Date hidden'!AJ132="x","x",$AI$2-'Indicator Date hidden'!AJ132)</f>
        <v>0</v>
      </c>
      <c r="AJ131" s="25" t="str">
        <f>IF('Indicator Date hidden'!AK132="x","x",$AJ$2-'Indicator Date hidden'!AK132)</f>
        <v>x</v>
      </c>
      <c r="AK131" s="25">
        <f>IF('Indicator Date hidden'!AL132="x","x",$AK$2-'Indicator Date hidden'!AL132)</f>
        <v>1</v>
      </c>
      <c r="AL131" s="25">
        <f>IF('Indicator Date hidden'!AM132="x","x",$AL$2-'Indicator Date hidden'!AM132)</f>
        <v>0</v>
      </c>
      <c r="AM131" s="25">
        <f>IF('Indicator Date hidden'!AN132="x","x",$AM$2-'Indicator Date hidden'!AN132)</f>
        <v>0</v>
      </c>
      <c r="AN131" s="25">
        <f>IF('Indicator Date hidden'!AO132="x","x",$AN$2-'Indicator Date hidden'!AO132)</f>
        <v>0</v>
      </c>
      <c r="AO131" s="25" t="str">
        <f>IF('Indicator Date hidden'!AP132="x","x",$AO$2-'Indicator Date hidden'!AP132)</f>
        <v>x</v>
      </c>
      <c r="AP131" s="25" t="str">
        <f>IF('Indicator Date hidden'!AQ132="x","x",$AP$2-'Indicator Date hidden'!AQ132)</f>
        <v>x</v>
      </c>
      <c r="AQ131" s="25">
        <f>IF('Indicator Date hidden'!AR132="x","x",$AQ$2-'Indicator Date hidden'!AR132)</f>
        <v>4</v>
      </c>
      <c r="AR131" s="25">
        <f>IF('Indicator Date hidden'!AS132="x","x",$AR$2-'Indicator Date hidden'!AS132)</f>
        <v>0</v>
      </c>
      <c r="AS131" s="25" t="str">
        <f>IF('Indicator Date hidden'!AT132="x","x",$AS$2-'Indicator Date hidden'!AT132)</f>
        <v>x</v>
      </c>
      <c r="AT131" s="25">
        <f>IF('Indicator Date hidden'!AU132="x","x",$AT$2-'Indicator Date hidden'!AU132)</f>
        <v>0</v>
      </c>
      <c r="AU131" s="25">
        <f>IF('Indicator Date hidden'!AV132="x","x",$AU$2-'Indicator Date hidden'!AV132)</f>
        <v>1</v>
      </c>
      <c r="AV131" s="25" t="str">
        <f>IF('Indicator Date hidden'!AW132="x","x",$AV$2-'Indicator Date hidden'!AW132)</f>
        <v>x</v>
      </c>
      <c r="AW131" s="25">
        <f>IF('Indicator Date hidden'!AX132="x","x",$AW$2-'Indicator Date hidden'!AX132)</f>
        <v>0</v>
      </c>
      <c r="AX131" s="25">
        <f>IF('Indicator Date hidden'!AY132="x","x",$AX$2-'Indicator Date hidden'!AY132)</f>
        <v>0</v>
      </c>
      <c r="AY131" s="25">
        <f>IF('Indicator Date hidden'!AZ132="x","x",$AY$2-'Indicator Date hidden'!AZ132)</f>
        <v>0</v>
      </c>
      <c r="AZ131" s="25">
        <f>IF('Indicator Date hidden'!BA132="x","x",$AZ$2-'Indicator Date hidden'!BA132)</f>
        <v>4</v>
      </c>
      <c r="BA131">
        <f t="shared" ref="BA131:BA162" si="20">SUM(B131:AZ131)</f>
        <v>22</v>
      </c>
      <c r="BB131" s="26">
        <f t="shared" ref="BB131:BB162" si="21">BA131/COUNT(B131:AZ131)</f>
        <v>0.52380952380952384</v>
      </c>
      <c r="BC131">
        <f t="shared" ref="BC131:BC162" si="22">COUNTIF(B131:AZ131,"&gt;0")</f>
        <v>7</v>
      </c>
      <c r="BD131" s="26">
        <f t="shared" ref="BD131:BD162" si="23">_xlfn.STDEV.P(B131:AZ131)</f>
        <v>1.2953781436890899</v>
      </c>
      <c r="BE131" s="28">
        <f t="shared" ref="BE131:BE162" si="24">MEDIAN(B131:AZ131)</f>
        <v>0</v>
      </c>
    </row>
    <row r="132" spans="1:57" x14ac:dyDescent="0.35">
      <c r="A132" t="s">
        <v>10337</v>
      </c>
      <c r="B132" s="25">
        <f>IF('Indicator Date hidden'!C133="x","x",$B$2-'Indicator Date hidden'!C133)</f>
        <v>0</v>
      </c>
      <c r="C132" s="25">
        <f>IF('Indicator Date hidden'!D133="x","x",$C$2-'Indicator Date hidden'!D133)</f>
        <v>0</v>
      </c>
      <c r="D132" s="25">
        <f>IF('Indicator Date hidden'!E133="x","x",$D$2-'Indicator Date hidden'!E133)</f>
        <v>0</v>
      </c>
      <c r="E132" s="25">
        <f>IF('Indicator Date hidden'!F133="x","x",$E$2-'Indicator Date hidden'!F133)</f>
        <v>0</v>
      </c>
      <c r="F132" s="25">
        <f>IF('Indicator Date hidden'!G133="x","x",$F$2-'Indicator Date hidden'!G133)</f>
        <v>0</v>
      </c>
      <c r="G132" s="25">
        <f>IF('Indicator Date hidden'!H133="x","x",$G$2-'Indicator Date hidden'!H133)</f>
        <v>0</v>
      </c>
      <c r="H132" s="25">
        <f>IF('Indicator Date hidden'!I133="x","x",$H$2-'Indicator Date hidden'!I133)</f>
        <v>0</v>
      </c>
      <c r="I132" s="25">
        <f>IF('Indicator Date hidden'!J133="x","x",$I$2-'Indicator Date hidden'!J133)</f>
        <v>0</v>
      </c>
      <c r="J132" s="25">
        <f>IF('Indicator Date hidden'!K133="x","x",$J$2-'Indicator Date hidden'!K133)</f>
        <v>0</v>
      </c>
      <c r="K132" s="25">
        <f>IF('Indicator Date hidden'!L133="x","x",$K$2-'Indicator Date hidden'!L133)</f>
        <v>2</v>
      </c>
      <c r="L132" s="25">
        <f>IF('Indicator Date hidden'!M133="x","x",$L$2-'Indicator Date hidden'!M133)</f>
        <v>0</v>
      </c>
      <c r="M132" s="25">
        <f>IF('Indicator Date hidden'!N133="x","x",$M$2-'Indicator Date hidden'!N133)</f>
        <v>0</v>
      </c>
      <c r="N132" s="25">
        <f>IF('Indicator Date hidden'!O133="x","x",$N$2-'Indicator Date hidden'!O133)</f>
        <v>0</v>
      </c>
      <c r="O132" s="25">
        <f>IF('Indicator Date hidden'!P133="x","x",$O$2-'Indicator Date hidden'!P133)</f>
        <v>0</v>
      </c>
      <c r="P132" s="25">
        <f>IF('Indicator Date hidden'!Q133="x","x",$P$2-'Indicator Date hidden'!Q133)</f>
        <v>0</v>
      </c>
      <c r="Q132" s="25">
        <f>IF('Indicator Date hidden'!R133="x","x",$Q$2-'Indicator Date hidden'!R133)</f>
        <v>4</v>
      </c>
      <c r="R132" s="25">
        <f>IF('Indicator Date hidden'!S133="x","x",$R$2-'Indicator Date hidden'!S133)</f>
        <v>0</v>
      </c>
      <c r="S132" s="25">
        <f>IF('Indicator Date hidden'!T133="x","x",$S$2-'Indicator Date hidden'!T133)</f>
        <v>0</v>
      </c>
      <c r="T132" s="25">
        <f>IF('Indicator Date hidden'!U133="x","x",$T$2-'Indicator Date hidden'!U133)</f>
        <v>0</v>
      </c>
      <c r="U132" s="25">
        <f>IF('Indicator Date hidden'!V133="x","x",$U$2-'Indicator Date hidden'!V133)</f>
        <v>0</v>
      </c>
      <c r="V132" s="25">
        <f>IF('Indicator Date hidden'!W133="x","x",$V$2-'Indicator Date hidden'!W133)</f>
        <v>0</v>
      </c>
      <c r="W132" s="25">
        <f>IF('Indicator Date hidden'!X133="x","x",$W$2-'Indicator Date hidden'!X133)</f>
        <v>0</v>
      </c>
      <c r="X132" s="25">
        <f>IF('Indicator Date hidden'!Y133="x","x",$X$2-'Indicator Date hidden'!Y133)</f>
        <v>2</v>
      </c>
      <c r="Y132" s="25">
        <f>IF('Indicator Date hidden'!Z133="x","x",$Y$2-'Indicator Date hidden'!Z133)</f>
        <v>2</v>
      </c>
      <c r="Z132" s="25">
        <f>IF('Indicator Date hidden'!AA133="x","x",$Z$2-'Indicator Date hidden'!AA133)</f>
        <v>0</v>
      </c>
      <c r="AA132" s="25" t="str">
        <f>IF('Indicator Date hidden'!AB133="x","x",$AA$2-'Indicator Date hidden'!AB133)</f>
        <v>x</v>
      </c>
      <c r="AB132" s="25" t="str">
        <f>IF('Indicator Date hidden'!AC133="x","x",$AB$2-'Indicator Date hidden'!AC133)</f>
        <v>x</v>
      </c>
      <c r="AC132" s="25">
        <f>IF('Indicator Date hidden'!AD133="x","x",$AC$2-'Indicator Date hidden'!AD133)</f>
        <v>0</v>
      </c>
      <c r="AD132" s="25" t="str">
        <f>IF('Indicator Date hidden'!AE133="x","x",$AD$2-'Indicator Date hidden'!AE133)</f>
        <v>x</v>
      </c>
      <c r="AE132" s="25" t="str">
        <f>IF('Indicator Date hidden'!AF133="x","x",$AE$2-'Indicator Date hidden'!AF133)</f>
        <v>x</v>
      </c>
      <c r="AF132" s="25">
        <f>IF('Indicator Date hidden'!AG133="x","x",$AF$2-'Indicator Date hidden'!AG133)</f>
        <v>4</v>
      </c>
      <c r="AG132" s="25">
        <f>IF('Indicator Date hidden'!AH133="x","x",$AG$2-'Indicator Date hidden'!AH133)</f>
        <v>0</v>
      </c>
      <c r="AH132" s="25">
        <f>IF('Indicator Date hidden'!AI133="x","x",$AH$2-'Indicator Date hidden'!AI133)</f>
        <v>0</v>
      </c>
      <c r="AI132" s="25">
        <f>IF('Indicator Date hidden'!AJ133="x","x",$AI$2-'Indicator Date hidden'!AJ133)</f>
        <v>0</v>
      </c>
      <c r="AJ132" s="25">
        <f>IF('Indicator Date hidden'!AK133="x","x",$AJ$2-'Indicator Date hidden'!AK133)</f>
        <v>1</v>
      </c>
      <c r="AK132" s="25">
        <f>IF('Indicator Date hidden'!AL133="x","x",$AK$2-'Indicator Date hidden'!AL133)</f>
        <v>1</v>
      </c>
      <c r="AL132" s="25">
        <f>IF('Indicator Date hidden'!AM133="x","x",$AL$2-'Indicator Date hidden'!AM133)</f>
        <v>0</v>
      </c>
      <c r="AM132" s="25">
        <f>IF('Indicator Date hidden'!AN133="x","x",$AM$2-'Indicator Date hidden'!AN133)</f>
        <v>0</v>
      </c>
      <c r="AN132" s="25">
        <f>IF('Indicator Date hidden'!AO133="x","x",$AN$2-'Indicator Date hidden'!AO133)</f>
        <v>0</v>
      </c>
      <c r="AO132" s="25" t="str">
        <f>IF('Indicator Date hidden'!AP133="x","x",$AO$2-'Indicator Date hidden'!AP133)</f>
        <v>x</v>
      </c>
      <c r="AP132" s="25" t="str">
        <f>IF('Indicator Date hidden'!AQ133="x","x",$AP$2-'Indicator Date hidden'!AQ133)</f>
        <v>x</v>
      </c>
      <c r="AQ132" s="25">
        <f>IF('Indicator Date hidden'!AR133="x","x",$AQ$2-'Indicator Date hidden'!AR133)</f>
        <v>0</v>
      </c>
      <c r="AR132" s="25">
        <f>IF('Indicator Date hidden'!AS133="x","x",$AR$2-'Indicator Date hidden'!AS133)</f>
        <v>0</v>
      </c>
      <c r="AS132" s="25" t="str">
        <f>IF('Indicator Date hidden'!AT133="x","x",$AS$2-'Indicator Date hidden'!AT133)</f>
        <v>x</v>
      </c>
      <c r="AT132" s="25">
        <f>IF('Indicator Date hidden'!AU133="x","x",$AT$2-'Indicator Date hidden'!AU133)</f>
        <v>0</v>
      </c>
      <c r="AU132" s="25">
        <f>IF('Indicator Date hidden'!AV133="x","x",$AU$2-'Indicator Date hidden'!AV133)</f>
        <v>0</v>
      </c>
      <c r="AV132" s="25">
        <f>IF('Indicator Date hidden'!AW133="x","x",$AV$2-'Indicator Date hidden'!AW133)</f>
        <v>0</v>
      </c>
      <c r="AW132" s="25">
        <f>IF('Indicator Date hidden'!AX133="x","x",$AW$2-'Indicator Date hidden'!AX133)</f>
        <v>0</v>
      </c>
      <c r="AX132" s="25">
        <f>IF('Indicator Date hidden'!AY133="x","x",$AX$2-'Indicator Date hidden'!AY133)</f>
        <v>0</v>
      </c>
      <c r="AY132" s="25">
        <f>IF('Indicator Date hidden'!AZ133="x","x",$AY$2-'Indicator Date hidden'!AZ133)</f>
        <v>0</v>
      </c>
      <c r="AZ132" s="25">
        <f>IF('Indicator Date hidden'!BA133="x","x",$AZ$2-'Indicator Date hidden'!BA133)</f>
        <v>0</v>
      </c>
      <c r="BA132">
        <f t="shared" si="20"/>
        <v>16</v>
      </c>
      <c r="BB132" s="26">
        <f t="shared" si="21"/>
        <v>0.36363636363636365</v>
      </c>
      <c r="BC132">
        <f t="shared" si="22"/>
        <v>7</v>
      </c>
      <c r="BD132" s="26">
        <f t="shared" si="23"/>
        <v>0.95562709280130176</v>
      </c>
      <c r="BE132" s="28">
        <f t="shared" si="24"/>
        <v>0</v>
      </c>
    </row>
    <row r="133" spans="1:57" x14ac:dyDescent="0.35">
      <c r="A133" t="s">
        <v>10323</v>
      </c>
      <c r="B133" s="25">
        <f>IF('Indicator Date hidden'!C134="x","x",$B$2-'Indicator Date hidden'!C134)</f>
        <v>0</v>
      </c>
      <c r="C133" s="25">
        <f>IF('Indicator Date hidden'!D134="x","x",$C$2-'Indicator Date hidden'!D134)</f>
        <v>0</v>
      </c>
      <c r="D133" s="25">
        <f>IF('Indicator Date hidden'!E134="x","x",$D$2-'Indicator Date hidden'!E134)</f>
        <v>0</v>
      </c>
      <c r="E133" s="25">
        <f>IF('Indicator Date hidden'!F134="x","x",$E$2-'Indicator Date hidden'!F134)</f>
        <v>0</v>
      </c>
      <c r="F133" s="25">
        <f>IF('Indicator Date hidden'!G134="x","x",$F$2-'Indicator Date hidden'!G134)</f>
        <v>0</v>
      </c>
      <c r="G133" s="25">
        <f>IF('Indicator Date hidden'!H134="x","x",$G$2-'Indicator Date hidden'!H134)</f>
        <v>0</v>
      </c>
      <c r="H133" s="25">
        <f>IF('Indicator Date hidden'!I134="x","x",$H$2-'Indicator Date hidden'!I134)</f>
        <v>0</v>
      </c>
      <c r="I133" s="25">
        <f>IF('Indicator Date hidden'!J134="x","x",$I$2-'Indicator Date hidden'!J134)</f>
        <v>0</v>
      </c>
      <c r="J133" s="25">
        <f>IF('Indicator Date hidden'!K134="x","x",$J$2-'Indicator Date hidden'!K134)</f>
        <v>0</v>
      </c>
      <c r="K133" s="25">
        <f>IF('Indicator Date hidden'!L134="x","x",$K$2-'Indicator Date hidden'!L134)</f>
        <v>0</v>
      </c>
      <c r="L133" s="25">
        <f>IF('Indicator Date hidden'!M134="x","x",$L$2-'Indicator Date hidden'!M134)</f>
        <v>0</v>
      </c>
      <c r="M133" s="25">
        <f>IF('Indicator Date hidden'!N134="x","x",$M$2-'Indicator Date hidden'!N134)</f>
        <v>0</v>
      </c>
      <c r="N133" s="25">
        <f>IF('Indicator Date hidden'!O134="x","x",$N$2-'Indicator Date hidden'!O134)</f>
        <v>0</v>
      </c>
      <c r="O133" s="25">
        <f>IF('Indicator Date hidden'!P134="x","x",$O$2-'Indicator Date hidden'!P134)</f>
        <v>0</v>
      </c>
      <c r="P133" s="25">
        <f>IF('Indicator Date hidden'!Q134="x","x",$P$2-'Indicator Date hidden'!Q134)</f>
        <v>0</v>
      </c>
      <c r="Q133" s="25" t="str">
        <f>IF('Indicator Date hidden'!R134="x","x",$Q$2-'Indicator Date hidden'!R134)</f>
        <v>x</v>
      </c>
      <c r="R133" s="25">
        <f>IF('Indicator Date hidden'!S134="x","x",$R$2-'Indicator Date hidden'!S134)</f>
        <v>0</v>
      </c>
      <c r="S133" s="25">
        <f>IF('Indicator Date hidden'!T134="x","x",$S$2-'Indicator Date hidden'!T134)</f>
        <v>0</v>
      </c>
      <c r="T133" s="25">
        <f>IF('Indicator Date hidden'!U134="x","x",$T$2-'Indicator Date hidden'!U134)</f>
        <v>0</v>
      </c>
      <c r="U133" s="25">
        <f>IF('Indicator Date hidden'!V134="x","x",$U$2-'Indicator Date hidden'!V134)</f>
        <v>0</v>
      </c>
      <c r="V133" s="25">
        <f>IF('Indicator Date hidden'!W134="x","x",$V$2-'Indicator Date hidden'!W134)</f>
        <v>0</v>
      </c>
      <c r="W133" s="25">
        <f>IF('Indicator Date hidden'!X134="x","x",$W$2-'Indicator Date hidden'!X134)</f>
        <v>6</v>
      </c>
      <c r="X133" s="25">
        <f>IF('Indicator Date hidden'!Y134="x","x",$X$2-'Indicator Date hidden'!Y134)</f>
        <v>1</v>
      </c>
      <c r="Y133" s="25">
        <f>IF('Indicator Date hidden'!Z134="x","x",$Y$2-'Indicator Date hidden'!Z134)</f>
        <v>0</v>
      </c>
      <c r="Z133" s="25">
        <f>IF('Indicator Date hidden'!AA134="x","x",$Z$2-'Indicator Date hidden'!AA134)</f>
        <v>0</v>
      </c>
      <c r="AA133" s="25">
        <f>IF('Indicator Date hidden'!AB134="x","x",$AA$2-'Indicator Date hidden'!AB134)</f>
        <v>0</v>
      </c>
      <c r="AB133" s="25">
        <f>IF('Indicator Date hidden'!AC134="x","x",$AB$2-'Indicator Date hidden'!AC134)</f>
        <v>0</v>
      </c>
      <c r="AC133" s="25">
        <f>IF('Indicator Date hidden'!AD134="x","x",$AC$2-'Indicator Date hidden'!AD134)</f>
        <v>0</v>
      </c>
      <c r="AD133" s="25">
        <f>IF('Indicator Date hidden'!AE134="x","x",$AD$2-'Indicator Date hidden'!AE134)</f>
        <v>0</v>
      </c>
      <c r="AE133" s="25">
        <f>IF('Indicator Date hidden'!AF134="x","x",$AE$2-'Indicator Date hidden'!AF134)</f>
        <v>0</v>
      </c>
      <c r="AF133" s="25">
        <f>IF('Indicator Date hidden'!AG134="x","x",$AF$2-'Indicator Date hidden'!AG134)</f>
        <v>0</v>
      </c>
      <c r="AG133" s="25">
        <f>IF('Indicator Date hidden'!AH134="x","x",$AG$2-'Indicator Date hidden'!AH134)</f>
        <v>0</v>
      </c>
      <c r="AH133" s="25">
        <f>IF('Indicator Date hidden'!AI134="x","x",$AH$2-'Indicator Date hidden'!AI134)</f>
        <v>0</v>
      </c>
      <c r="AI133" s="25">
        <f>IF('Indicator Date hidden'!AJ134="x","x",$AI$2-'Indicator Date hidden'!AJ134)</f>
        <v>0</v>
      </c>
      <c r="AJ133" s="25" t="str">
        <f>IF('Indicator Date hidden'!AK134="x","x",$AJ$2-'Indicator Date hidden'!AK134)</f>
        <v>x</v>
      </c>
      <c r="AK133" s="25">
        <f>IF('Indicator Date hidden'!AL134="x","x",$AK$2-'Indicator Date hidden'!AL134)</f>
        <v>1</v>
      </c>
      <c r="AL133" s="25">
        <f>IF('Indicator Date hidden'!AM134="x","x",$AL$2-'Indicator Date hidden'!AM134)</f>
        <v>0</v>
      </c>
      <c r="AM133" s="25">
        <f>IF('Indicator Date hidden'!AN134="x","x",$AM$2-'Indicator Date hidden'!AN134)</f>
        <v>0</v>
      </c>
      <c r="AN133" s="25">
        <f>IF('Indicator Date hidden'!AO134="x","x",$AN$2-'Indicator Date hidden'!AO134)</f>
        <v>0</v>
      </c>
      <c r="AO133" s="25">
        <f>IF('Indicator Date hidden'!AP134="x","x",$AO$2-'Indicator Date hidden'!AP134)</f>
        <v>0</v>
      </c>
      <c r="AP133" s="25">
        <f>IF('Indicator Date hidden'!AQ134="x","x",$AP$2-'Indicator Date hidden'!AQ134)</f>
        <v>0</v>
      </c>
      <c r="AQ133" s="25">
        <f>IF('Indicator Date hidden'!AR134="x","x",$AQ$2-'Indicator Date hidden'!AR134)</f>
        <v>4</v>
      </c>
      <c r="AR133" s="25">
        <f>IF('Indicator Date hidden'!AS134="x","x",$AR$2-'Indicator Date hidden'!AS134)</f>
        <v>0</v>
      </c>
      <c r="AS133" s="25">
        <f>IF('Indicator Date hidden'!AT134="x","x",$AS$2-'Indicator Date hidden'!AT134)</f>
        <v>0</v>
      </c>
      <c r="AT133" s="25">
        <f>IF('Indicator Date hidden'!AU134="x","x",$AT$2-'Indicator Date hidden'!AU134)</f>
        <v>0</v>
      </c>
      <c r="AU133" s="25">
        <f>IF('Indicator Date hidden'!AV134="x","x",$AU$2-'Indicator Date hidden'!AV134)</f>
        <v>4</v>
      </c>
      <c r="AV133" s="25">
        <f>IF('Indicator Date hidden'!AW134="x","x",$AV$2-'Indicator Date hidden'!AW134)</f>
        <v>0</v>
      </c>
      <c r="AW133" s="25">
        <f>IF('Indicator Date hidden'!AX134="x","x",$AW$2-'Indicator Date hidden'!AX134)</f>
        <v>0</v>
      </c>
      <c r="AX133" s="25">
        <f>IF('Indicator Date hidden'!AY134="x","x",$AX$2-'Indicator Date hidden'!AY134)</f>
        <v>0</v>
      </c>
      <c r="AY133" s="25">
        <f>IF('Indicator Date hidden'!AZ134="x","x",$AY$2-'Indicator Date hidden'!AZ134)</f>
        <v>0</v>
      </c>
      <c r="AZ133" s="25">
        <f>IF('Indicator Date hidden'!BA134="x","x",$AZ$2-'Indicator Date hidden'!BA134)</f>
        <v>0</v>
      </c>
      <c r="BA133">
        <f t="shared" si="20"/>
        <v>16</v>
      </c>
      <c r="BB133" s="26">
        <f t="shared" si="21"/>
        <v>0.32653061224489793</v>
      </c>
      <c r="BC133">
        <f t="shared" si="22"/>
        <v>5</v>
      </c>
      <c r="BD133" s="26">
        <f t="shared" si="23"/>
        <v>1.1497604915104713</v>
      </c>
      <c r="BE133" s="28">
        <f t="shared" si="24"/>
        <v>0</v>
      </c>
    </row>
    <row r="134" spans="1:57" x14ac:dyDescent="0.35">
      <c r="A134" t="s">
        <v>10328</v>
      </c>
      <c r="B134" s="25">
        <f>IF('Indicator Date hidden'!C135="x","x",$B$2-'Indicator Date hidden'!C135)</f>
        <v>0</v>
      </c>
      <c r="C134" s="25">
        <f>IF('Indicator Date hidden'!D135="x","x",$C$2-'Indicator Date hidden'!D135)</f>
        <v>0</v>
      </c>
      <c r="D134" s="25">
        <f>IF('Indicator Date hidden'!E135="x","x",$D$2-'Indicator Date hidden'!E135)</f>
        <v>0</v>
      </c>
      <c r="E134" s="25">
        <f>IF('Indicator Date hidden'!F135="x","x",$E$2-'Indicator Date hidden'!F135)</f>
        <v>0</v>
      </c>
      <c r="F134" s="25">
        <f>IF('Indicator Date hidden'!G135="x","x",$F$2-'Indicator Date hidden'!G135)</f>
        <v>0</v>
      </c>
      <c r="G134" s="25">
        <f>IF('Indicator Date hidden'!H135="x","x",$G$2-'Indicator Date hidden'!H135)</f>
        <v>0</v>
      </c>
      <c r="H134" s="25">
        <f>IF('Indicator Date hidden'!I135="x","x",$H$2-'Indicator Date hidden'!I135)</f>
        <v>0</v>
      </c>
      <c r="I134" s="25">
        <f>IF('Indicator Date hidden'!J135="x","x",$I$2-'Indicator Date hidden'!J135)</f>
        <v>0</v>
      </c>
      <c r="J134" s="25">
        <f>IF('Indicator Date hidden'!K135="x","x",$J$2-'Indicator Date hidden'!K135)</f>
        <v>0</v>
      </c>
      <c r="K134" s="25">
        <f>IF('Indicator Date hidden'!L135="x","x",$K$2-'Indicator Date hidden'!L135)</f>
        <v>0</v>
      </c>
      <c r="L134" s="25">
        <f>IF('Indicator Date hidden'!M135="x","x",$L$2-'Indicator Date hidden'!M135)</f>
        <v>0</v>
      </c>
      <c r="M134" s="25">
        <f>IF('Indicator Date hidden'!N135="x","x",$M$2-'Indicator Date hidden'!N135)</f>
        <v>0</v>
      </c>
      <c r="N134" s="25">
        <f>IF('Indicator Date hidden'!O135="x","x",$N$2-'Indicator Date hidden'!O135)</f>
        <v>0</v>
      </c>
      <c r="O134" s="25">
        <f>IF('Indicator Date hidden'!P135="x","x",$O$2-'Indicator Date hidden'!P135)</f>
        <v>0</v>
      </c>
      <c r="P134" s="25">
        <f>IF('Indicator Date hidden'!Q135="x","x",$P$2-'Indicator Date hidden'!Q135)</f>
        <v>0</v>
      </c>
      <c r="Q134" s="25" t="str">
        <f>IF('Indicator Date hidden'!R135="x","x",$Q$2-'Indicator Date hidden'!R135)</f>
        <v>x</v>
      </c>
      <c r="R134" s="25">
        <f>IF('Indicator Date hidden'!S135="x","x",$R$2-'Indicator Date hidden'!S135)</f>
        <v>0</v>
      </c>
      <c r="S134" s="25">
        <f>IF('Indicator Date hidden'!T135="x","x",$S$2-'Indicator Date hidden'!T135)</f>
        <v>0</v>
      </c>
      <c r="T134" s="25">
        <f>IF('Indicator Date hidden'!U135="x","x",$T$2-'Indicator Date hidden'!U135)</f>
        <v>0</v>
      </c>
      <c r="U134" s="25">
        <f>IF('Indicator Date hidden'!V135="x","x",$U$2-'Indicator Date hidden'!V135)</f>
        <v>0</v>
      </c>
      <c r="V134" s="25">
        <f>IF('Indicator Date hidden'!W135="x","x",$V$2-'Indicator Date hidden'!W135)</f>
        <v>0</v>
      </c>
      <c r="W134" s="25">
        <f>IF('Indicator Date hidden'!X135="x","x",$W$2-'Indicator Date hidden'!X135)</f>
        <v>3</v>
      </c>
      <c r="X134" s="25">
        <f>IF('Indicator Date hidden'!Y135="x","x",$X$2-'Indicator Date hidden'!Y135)</f>
        <v>4</v>
      </c>
      <c r="Y134" s="25">
        <f>IF('Indicator Date hidden'!Z135="x","x",$Y$2-'Indicator Date hidden'!Z135)</f>
        <v>0</v>
      </c>
      <c r="Z134" s="25">
        <f>IF('Indicator Date hidden'!AA135="x","x",$Z$2-'Indicator Date hidden'!AA135)</f>
        <v>0</v>
      </c>
      <c r="AA134" s="25">
        <f>IF('Indicator Date hidden'!AB135="x","x",$AA$2-'Indicator Date hidden'!AB135)</f>
        <v>0</v>
      </c>
      <c r="AB134" s="25">
        <f>IF('Indicator Date hidden'!AC135="x","x",$AB$2-'Indicator Date hidden'!AC135)</f>
        <v>0</v>
      </c>
      <c r="AC134" s="25">
        <f>IF('Indicator Date hidden'!AD135="x","x",$AC$2-'Indicator Date hidden'!AD135)</f>
        <v>0</v>
      </c>
      <c r="AD134" s="25">
        <f>IF('Indicator Date hidden'!AE135="x","x",$AD$2-'Indicator Date hidden'!AE135)</f>
        <v>0</v>
      </c>
      <c r="AE134" s="25">
        <f>IF('Indicator Date hidden'!AF135="x","x",$AE$2-'Indicator Date hidden'!AF135)</f>
        <v>0</v>
      </c>
      <c r="AF134" s="25">
        <f>IF('Indicator Date hidden'!AG135="x","x",$AF$2-'Indicator Date hidden'!AG135)</f>
        <v>4</v>
      </c>
      <c r="AG134" s="25">
        <f>IF('Indicator Date hidden'!AH135="x","x",$AG$2-'Indicator Date hidden'!AH135)</f>
        <v>0</v>
      </c>
      <c r="AH134" s="25">
        <f>IF('Indicator Date hidden'!AI135="x","x",$AH$2-'Indicator Date hidden'!AI135)</f>
        <v>0</v>
      </c>
      <c r="AI134" s="25">
        <f>IF('Indicator Date hidden'!AJ135="x","x",$AI$2-'Indicator Date hidden'!AJ135)</f>
        <v>0</v>
      </c>
      <c r="AJ134" s="25">
        <f>IF('Indicator Date hidden'!AK135="x","x",$AJ$2-'Indicator Date hidden'!AK135)</f>
        <v>1</v>
      </c>
      <c r="AK134" s="25">
        <f>IF('Indicator Date hidden'!AL135="x","x",$AK$2-'Indicator Date hidden'!AL135)</f>
        <v>1</v>
      </c>
      <c r="AL134" s="25">
        <f>IF('Indicator Date hidden'!AM135="x","x",$AL$2-'Indicator Date hidden'!AM135)</f>
        <v>0</v>
      </c>
      <c r="AM134" s="25">
        <f>IF('Indicator Date hidden'!AN135="x","x",$AM$2-'Indicator Date hidden'!AN135)</f>
        <v>0</v>
      </c>
      <c r="AN134" s="25">
        <f>IF('Indicator Date hidden'!AO135="x","x",$AN$2-'Indicator Date hidden'!AO135)</f>
        <v>0</v>
      </c>
      <c r="AO134" s="25" t="str">
        <f>IF('Indicator Date hidden'!AP135="x","x",$AO$2-'Indicator Date hidden'!AP135)</f>
        <v>x</v>
      </c>
      <c r="AP134" s="25" t="str">
        <f>IF('Indicator Date hidden'!AQ135="x","x",$AP$2-'Indicator Date hidden'!AQ135)</f>
        <v>x</v>
      </c>
      <c r="AQ134" s="25">
        <f>IF('Indicator Date hidden'!AR135="x","x",$AQ$2-'Indicator Date hidden'!AR135)</f>
        <v>4</v>
      </c>
      <c r="AR134" s="25">
        <f>IF('Indicator Date hidden'!AS135="x","x",$AR$2-'Indicator Date hidden'!AS135)</f>
        <v>0</v>
      </c>
      <c r="AS134" s="25">
        <f>IF('Indicator Date hidden'!AT135="x","x",$AS$2-'Indicator Date hidden'!AT135)</f>
        <v>0</v>
      </c>
      <c r="AT134" s="25">
        <f>IF('Indicator Date hidden'!AU135="x","x",$AT$2-'Indicator Date hidden'!AU135)</f>
        <v>0</v>
      </c>
      <c r="AU134" s="25">
        <f>IF('Indicator Date hidden'!AV135="x","x",$AU$2-'Indicator Date hidden'!AV135)</f>
        <v>1</v>
      </c>
      <c r="AV134" s="25">
        <f>IF('Indicator Date hidden'!AW135="x","x",$AV$2-'Indicator Date hidden'!AW135)</f>
        <v>0</v>
      </c>
      <c r="AW134" s="25">
        <f>IF('Indicator Date hidden'!AX135="x","x",$AW$2-'Indicator Date hidden'!AX135)</f>
        <v>0</v>
      </c>
      <c r="AX134" s="25">
        <f>IF('Indicator Date hidden'!AY135="x","x",$AX$2-'Indicator Date hidden'!AY135)</f>
        <v>0</v>
      </c>
      <c r="AY134" s="25">
        <f>IF('Indicator Date hidden'!AZ135="x","x",$AY$2-'Indicator Date hidden'!AZ135)</f>
        <v>0</v>
      </c>
      <c r="AZ134" s="25">
        <f>IF('Indicator Date hidden'!BA135="x","x",$AZ$2-'Indicator Date hidden'!BA135)</f>
        <v>0</v>
      </c>
      <c r="BA134">
        <f t="shared" si="20"/>
        <v>18</v>
      </c>
      <c r="BB134" s="26">
        <f t="shared" si="21"/>
        <v>0.375</v>
      </c>
      <c r="BC134">
        <f t="shared" si="22"/>
        <v>7</v>
      </c>
      <c r="BD134" s="26">
        <f t="shared" si="23"/>
        <v>1.0532687216470449</v>
      </c>
      <c r="BE134" s="28">
        <f t="shared" si="24"/>
        <v>0</v>
      </c>
    </row>
    <row r="135" spans="1:57" x14ac:dyDescent="0.35">
      <c r="A135" t="s">
        <v>10336</v>
      </c>
      <c r="B135" s="25">
        <f>IF('Indicator Date hidden'!C136="x","x",$B$2-'Indicator Date hidden'!C136)</f>
        <v>0</v>
      </c>
      <c r="C135" s="25">
        <f>IF('Indicator Date hidden'!D136="x","x",$C$2-'Indicator Date hidden'!D136)</f>
        <v>0</v>
      </c>
      <c r="D135" s="25">
        <f>IF('Indicator Date hidden'!E136="x","x",$D$2-'Indicator Date hidden'!E136)</f>
        <v>0</v>
      </c>
      <c r="E135" s="25">
        <f>IF('Indicator Date hidden'!F136="x","x",$E$2-'Indicator Date hidden'!F136)</f>
        <v>0</v>
      </c>
      <c r="F135" s="25">
        <f>IF('Indicator Date hidden'!G136="x","x",$F$2-'Indicator Date hidden'!G136)</f>
        <v>0</v>
      </c>
      <c r="G135" s="25">
        <f>IF('Indicator Date hidden'!H136="x","x",$G$2-'Indicator Date hidden'!H136)</f>
        <v>0</v>
      </c>
      <c r="H135" s="25">
        <f>IF('Indicator Date hidden'!I136="x","x",$H$2-'Indicator Date hidden'!I136)</f>
        <v>0</v>
      </c>
      <c r="I135" s="25">
        <f>IF('Indicator Date hidden'!J136="x","x",$I$2-'Indicator Date hidden'!J136)</f>
        <v>0</v>
      </c>
      <c r="J135" s="25">
        <f>IF('Indicator Date hidden'!K136="x","x",$J$2-'Indicator Date hidden'!K136)</f>
        <v>0</v>
      </c>
      <c r="K135" s="25">
        <f>IF('Indicator Date hidden'!L136="x","x",$K$2-'Indicator Date hidden'!L136)</f>
        <v>0</v>
      </c>
      <c r="L135" s="25">
        <f>IF('Indicator Date hidden'!M136="x","x",$L$2-'Indicator Date hidden'!M136)</f>
        <v>0</v>
      </c>
      <c r="M135" s="25">
        <f>IF('Indicator Date hidden'!N136="x","x",$M$2-'Indicator Date hidden'!N136)</f>
        <v>0</v>
      </c>
      <c r="N135" s="25">
        <f>IF('Indicator Date hidden'!O136="x","x",$N$2-'Indicator Date hidden'!O136)</f>
        <v>0</v>
      </c>
      <c r="O135" s="25">
        <f>IF('Indicator Date hidden'!P136="x","x",$O$2-'Indicator Date hidden'!P136)</f>
        <v>0</v>
      </c>
      <c r="P135" s="25">
        <f>IF('Indicator Date hidden'!Q136="x","x",$P$2-'Indicator Date hidden'!Q136)</f>
        <v>0</v>
      </c>
      <c r="Q135" s="25" t="str">
        <f>IF('Indicator Date hidden'!R136="x","x",$Q$2-'Indicator Date hidden'!R136)</f>
        <v>x</v>
      </c>
      <c r="R135" s="25">
        <f>IF('Indicator Date hidden'!S136="x","x",$R$2-'Indicator Date hidden'!S136)</f>
        <v>0</v>
      </c>
      <c r="S135" s="25">
        <f>IF('Indicator Date hidden'!T136="x","x",$S$2-'Indicator Date hidden'!T136)</f>
        <v>0</v>
      </c>
      <c r="T135" s="25">
        <f>IF('Indicator Date hidden'!U136="x","x",$T$2-'Indicator Date hidden'!U136)</f>
        <v>0</v>
      </c>
      <c r="U135" s="25">
        <f>IF('Indicator Date hidden'!V136="x","x",$U$2-'Indicator Date hidden'!V136)</f>
        <v>0</v>
      </c>
      <c r="V135" s="25">
        <f>IF('Indicator Date hidden'!W136="x","x",$V$2-'Indicator Date hidden'!W136)</f>
        <v>0</v>
      </c>
      <c r="W135" s="25">
        <f>IF('Indicator Date hidden'!X136="x","x",$W$2-'Indicator Date hidden'!X136)</f>
        <v>2</v>
      </c>
      <c r="X135" s="25">
        <f>IF('Indicator Date hidden'!Y136="x","x",$X$2-'Indicator Date hidden'!Y136)</f>
        <v>2</v>
      </c>
      <c r="Y135" s="25">
        <f>IF('Indicator Date hidden'!Z136="x","x",$Y$2-'Indicator Date hidden'!Z136)</f>
        <v>0</v>
      </c>
      <c r="Z135" s="25">
        <f>IF('Indicator Date hidden'!AA136="x","x",$Z$2-'Indicator Date hidden'!AA136)</f>
        <v>0</v>
      </c>
      <c r="AA135" s="25">
        <f>IF('Indicator Date hidden'!AB136="x","x",$AA$2-'Indicator Date hidden'!AB136)</f>
        <v>0</v>
      </c>
      <c r="AB135" s="25">
        <f>IF('Indicator Date hidden'!AC136="x","x",$AB$2-'Indicator Date hidden'!AC136)</f>
        <v>0</v>
      </c>
      <c r="AC135" s="25">
        <f>IF('Indicator Date hidden'!AD136="x","x",$AC$2-'Indicator Date hidden'!AD136)</f>
        <v>0</v>
      </c>
      <c r="AD135" s="25">
        <f>IF('Indicator Date hidden'!AE136="x","x",$AD$2-'Indicator Date hidden'!AE136)</f>
        <v>0</v>
      </c>
      <c r="AE135" s="25">
        <f>IF('Indicator Date hidden'!AF136="x","x",$AE$2-'Indicator Date hidden'!AF136)</f>
        <v>0</v>
      </c>
      <c r="AF135" s="25">
        <f>IF('Indicator Date hidden'!AG136="x","x",$AF$2-'Indicator Date hidden'!AG136)</f>
        <v>0</v>
      </c>
      <c r="AG135" s="25">
        <f>IF('Indicator Date hidden'!AH136="x","x",$AG$2-'Indicator Date hidden'!AH136)</f>
        <v>0</v>
      </c>
      <c r="AH135" s="25">
        <f>IF('Indicator Date hidden'!AI136="x","x",$AH$2-'Indicator Date hidden'!AI136)</f>
        <v>0</v>
      </c>
      <c r="AI135" s="25">
        <f>IF('Indicator Date hidden'!AJ136="x","x",$AI$2-'Indicator Date hidden'!AJ136)</f>
        <v>0</v>
      </c>
      <c r="AJ135" s="25" t="str">
        <f>IF('Indicator Date hidden'!AK136="x","x",$AJ$2-'Indicator Date hidden'!AK136)</f>
        <v>x</v>
      </c>
      <c r="AK135" s="25">
        <f>IF('Indicator Date hidden'!AL136="x","x",$AK$2-'Indicator Date hidden'!AL136)</f>
        <v>1</v>
      </c>
      <c r="AL135" s="25">
        <f>IF('Indicator Date hidden'!AM136="x","x",$AL$2-'Indicator Date hidden'!AM136)</f>
        <v>0</v>
      </c>
      <c r="AM135" s="25">
        <f>IF('Indicator Date hidden'!AN136="x","x",$AM$2-'Indicator Date hidden'!AN136)</f>
        <v>0</v>
      </c>
      <c r="AN135" s="25">
        <f>IF('Indicator Date hidden'!AO136="x","x",$AN$2-'Indicator Date hidden'!AO136)</f>
        <v>0</v>
      </c>
      <c r="AO135" s="25">
        <f>IF('Indicator Date hidden'!AP136="x","x",$AO$2-'Indicator Date hidden'!AP136)</f>
        <v>1</v>
      </c>
      <c r="AP135" s="25">
        <f>IF('Indicator Date hidden'!AQ136="x","x",$AP$2-'Indicator Date hidden'!AQ136)</f>
        <v>1</v>
      </c>
      <c r="AQ135" s="25">
        <f>IF('Indicator Date hidden'!AR136="x","x",$AQ$2-'Indicator Date hidden'!AR136)</f>
        <v>6</v>
      </c>
      <c r="AR135" s="25">
        <f>IF('Indicator Date hidden'!AS136="x","x",$AR$2-'Indicator Date hidden'!AS136)</f>
        <v>0</v>
      </c>
      <c r="AS135" s="25">
        <f>IF('Indicator Date hidden'!AT136="x","x",$AS$2-'Indicator Date hidden'!AT136)</f>
        <v>0</v>
      </c>
      <c r="AT135" s="25">
        <f>IF('Indicator Date hidden'!AU136="x","x",$AT$2-'Indicator Date hidden'!AU136)</f>
        <v>0</v>
      </c>
      <c r="AU135" s="25">
        <f>IF('Indicator Date hidden'!AV136="x","x",$AU$2-'Indicator Date hidden'!AV136)</f>
        <v>0</v>
      </c>
      <c r="AV135" s="25">
        <f>IF('Indicator Date hidden'!AW136="x","x",$AV$2-'Indicator Date hidden'!AW136)</f>
        <v>0</v>
      </c>
      <c r="AW135" s="25">
        <f>IF('Indicator Date hidden'!AX136="x","x",$AW$2-'Indicator Date hidden'!AX136)</f>
        <v>0</v>
      </c>
      <c r="AX135" s="25">
        <f>IF('Indicator Date hidden'!AY136="x","x",$AX$2-'Indicator Date hidden'!AY136)</f>
        <v>0</v>
      </c>
      <c r="AY135" s="25">
        <f>IF('Indicator Date hidden'!AZ136="x","x",$AY$2-'Indicator Date hidden'!AZ136)</f>
        <v>0</v>
      </c>
      <c r="AZ135" s="25">
        <f>IF('Indicator Date hidden'!BA136="x","x",$AZ$2-'Indicator Date hidden'!BA136)</f>
        <v>0</v>
      </c>
      <c r="BA135">
        <f t="shared" si="20"/>
        <v>13</v>
      </c>
      <c r="BB135" s="26">
        <f t="shared" si="21"/>
        <v>0.26530612244897961</v>
      </c>
      <c r="BC135">
        <f t="shared" si="22"/>
        <v>6</v>
      </c>
      <c r="BD135" s="26">
        <f t="shared" si="23"/>
        <v>0.94275995611845698</v>
      </c>
      <c r="BE135" s="28">
        <f t="shared" si="24"/>
        <v>0</v>
      </c>
    </row>
    <row r="136" spans="1:57" x14ac:dyDescent="0.35">
      <c r="A136" t="s">
        <v>10324</v>
      </c>
      <c r="B136" s="25">
        <f>IF('Indicator Date hidden'!C137="x","x",$B$2-'Indicator Date hidden'!C137)</f>
        <v>0</v>
      </c>
      <c r="C136" s="25">
        <f>IF('Indicator Date hidden'!D137="x","x",$C$2-'Indicator Date hidden'!D137)</f>
        <v>0</v>
      </c>
      <c r="D136" s="25">
        <f>IF('Indicator Date hidden'!E137="x","x",$D$2-'Indicator Date hidden'!E137)</f>
        <v>0</v>
      </c>
      <c r="E136" s="25">
        <f>IF('Indicator Date hidden'!F137="x","x",$E$2-'Indicator Date hidden'!F137)</f>
        <v>0</v>
      </c>
      <c r="F136" s="25">
        <f>IF('Indicator Date hidden'!G137="x","x",$F$2-'Indicator Date hidden'!G137)</f>
        <v>0</v>
      </c>
      <c r="G136" s="25">
        <f>IF('Indicator Date hidden'!H137="x","x",$G$2-'Indicator Date hidden'!H137)</f>
        <v>0</v>
      </c>
      <c r="H136" s="25">
        <f>IF('Indicator Date hidden'!I137="x","x",$H$2-'Indicator Date hidden'!I137)</f>
        <v>0</v>
      </c>
      <c r="I136" s="25">
        <f>IF('Indicator Date hidden'!J137="x","x",$I$2-'Indicator Date hidden'!J137)</f>
        <v>0</v>
      </c>
      <c r="J136" s="25">
        <f>IF('Indicator Date hidden'!K137="x","x",$J$2-'Indicator Date hidden'!K137)</f>
        <v>0</v>
      </c>
      <c r="K136" s="25">
        <f>IF('Indicator Date hidden'!L137="x","x",$K$2-'Indicator Date hidden'!L137)</f>
        <v>0</v>
      </c>
      <c r="L136" s="25">
        <f>IF('Indicator Date hidden'!M137="x","x",$L$2-'Indicator Date hidden'!M137)</f>
        <v>0</v>
      </c>
      <c r="M136" s="25">
        <f>IF('Indicator Date hidden'!N137="x","x",$M$2-'Indicator Date hidden'!N137)</f>
        <v>0</v>
      </c>
      <c r="N136" s="25">
        <f>IF('Indicator Date hidden'!O137="x","x",$N$2-'Indicator Date hidden'!O137)</f>
        <v>0</v>
      </c>
      <c r="O136" s="25">
        <f>IF('Indicator Date hidden'!P137="x","x",$O$2-'Indicator Date hidden'!P137)</f>
        <v>0</v>
      </c>
      <c r="P136" s="25">
        <f>IF('Indicator Date hidden'!Q137="x","x",$P$2-'Indicator Date hidden'!Q137)</f>
        <v>0</v>
      </c>
      <c r="Q136" s="25">
        <f>IF('Indicator Date hidden'!R137="x","x",$Q$2-'Indicator Date hidden'!R137)</f>
        <v>2</v>
      </c>
      <c r="R136" s="25">
        <f>IF('Indicator Date hidden'!S137="x","x",$R$2-'Indicator Date hidden'!S137)</f>
        <v>0</v>
      </c>
      <c r="S136" s="25">
        <f>IF('Indicator Date hidden'!T137="x","x",$S$2-'Indicator Date hidden'!T137)</f>
        <v>0</v>
      </c>
      <c r="T136" s="25">
        <f>IF('Indicator Date hidden'!U137="x","x",$T$2-'Indicator Date hidden'!U137)</f>
        <v>0</v>
      </c>
      <c r="U136" s="25">
        <f>IF('Indicator Date hidden'!V137="x","x",$U$2-'Indicator Date hidden'!V137)</f>
        <v>0</v>
      </c>
      <c r="V136" s="25">
        <f>IF('Indicator Date hidden'!W137="x","x",$V$2-'Indicator Date hidden'!W137)</f>
        <v>0</v>
      </c>
      <c r="W136" s="25">
        <f>IF('Indicator Date hidden'!X137="x","x",$W$2-'Indicator Date hidden'!X137)</f>
        <v>2</v>
      </c>
      <c r="X136" s="25">
        <f>IF('Indicator Date hidden'!Y137="x","x",$X$2-'Indicator Date hidden'!Y137)</f>
        <v>2</v>
      </c>
      <c r="Y136" s="25">
        <f>IF('Indicator Date hidden'!Z137="x","x",$Y$2-'Indicator Date hidden'!Z137)</f>
        <v>0</v>
      </c>
      <c r="Z136" s="25">
        <f>IF('Indicator Date hidden'!AA137="x","x",$Z$2-'Indicator Date hidden'!AA137)</f>
        <v>0</v>
      </c>
      <c r="AA136" s="25">
        <f>IF('Indicator Date hidden'!AB137="x","x",$AA$2-'Indicator Date hidden'!AB137)</f>
        <v>0</v>
      </c>
      <c r="AB136" s="25">
        <f>IF('Indicator Date hidden'!AC137="x","x",$AB$2-'Indicator Date hidden'!AC137)</f>
        <v>0</v>
      </c>
      <c r="AC136" s="25">
        <f>IF('Indicator Date hidden'!AD137="x","x",$AC$2-'Indicator Date hidden'!AD137)</f>
        <v>0</v>
      </c>
      <c r="AD136" s="25">
        <f>IF('Indicator Date hidden'!AE137="x","x",$AD$2-'Indicator Date hidden'!AE137)</f>
        <v>0</v>
      </c>
      <c r="AE136" s="25">
        <f>IF('Indicator Date hidden'!AF137="x","x",$AE$2-'Indicator Date hidden'!AF137)</f>
        <v>0</v>
      </c>
      <c r="AF136" s="25">
        <f>IF('Indicator Date hidden'!AG137="x","x",$AF$2-'Indicator Date hidden'!AG137)</f>
        <v>0</v>
      </c>
      <c r="AG136" s="25">
        <f>IF('Indicator Date hidden'!AH137="x","x",$AG$2-'Indicator Date hidden'!AH137)</f>
        <v>0</v>
      </c>
      <c r="AH136" s="25">
        <f>IF('Indicator Date hidden'!AI137="x","x",$AH$2-'Indicator Date hidden'!AI137)</f>
        <v>0</v>
      </c>
      <c r="AI136" s="25">
        <f>IF('Indicator Date hidden'!AJ137="x","x",$AI$2-'Indicator Date hidden'!AJ137)</f>
        <v>0</v>
      </c>
      <c r="AJ136" s="25">
        <f>IF('Indicator Date hidden'!AK137="x","x",$AJ$2-'Indicator Date hidden'!AK137)</f>
        <v>1</v>
      </c>
      <c r="AK136" s="25">
        <f>IF('Indicator Date hidden'!AL137="x","x",$AK$2-'Indicator Date hidden'!AL137)</f>
        <v>1</v>
      </c>
      <c r="AL136" s="25">
        <f>IF('Indicator Date hidden'!AM137="x","x",$AL$2-'Indicator Date hidden'!AM137)</f>
        <v>0</v>
      </c>
      <c r="AM136" s="25">
        <f>IF('Indicator Date hidden'!AN137="x","x",$AM$2-'Indicator Date hidden'!AN137)</f>
        <v>0</v>
      </c>
      <c r="AN136" s="25">
        <f>IF('Indicator Date hidden'!AO137="x","x",$AN$2-'Indicator Date hidden'!AO137)</f>
        <v>0</v>
      </c>
      <c r="AO136" s="25">
        <f>IF('Indicator Date hidden'!AP137="x","x",$AO$2-'Indicator Date hidden'!AP137)</f>
        <v>0</v>
      </c>
      <c r="AP136" s="25">
        <f>IF('Indicator Date hidden'!AQ137="x","x",$AP$2-'Indicator Date hidden'!AQ137)</f>
        <v>0</v>
      </c>
      <c r="AQ136" s="25">
        <f>IF('Indicator Date hidden'!AR137="x","x",$AQ$2-'Indicator Date hidden'!AR137)</f>
        <v>0</v>
      </c>
      <c r="AR136" s="25">
        <f>IF('Indicator Date hidden'!AS137="x","x",$AR$2-'Indicator Date hidden'!AS137)</f>
        <v>0</v>
      </c>
      <c r="AS136" s="25">
        <f>IF('Indicator Date hidden'!AT137="x","x",$AS$2-'Indicator Date hidden'!AT137)</f>
        <v>0</v>
      </c>
      <c r="AT136" s="25">
        <f>IF('Indicator Date hidden'!AU137="x","x",$AT$2-'Indicator Date hidden'!AU137)</f>
        <v>0</v>
      </c>
      <c r="AU136" s="25">
        <f>IF('Indicator Date hidden'!AV137="x","x",$AU$2-'Indicator Date hidden'!AV137)</f>
        <v>2</v>
      </c>
      <c r="AV136" s="25">
        <f>IF('Indicator Date hidden'!AW137="x","x",$AV$2-'Indicator Date hidden'!AW137)</f>
        <v>0</v>
      </c>
      <c r="AW136" s="25">
        <f>IF('Indicator Date hidden'!AX137="x","x",$AW$2-'Indicator Date hidden'!AX137)</f>
        <v>0</v>
      </c>
      <c r="AX136" s="25">
        <f>IF('Indicator Date hidden'!AY137="x","x",$AX$2-'Indicator Date hidden'!AY137)</f>
        <v>0</v>
      </c>
      <c r="AY136" s="25">
        <f>IF('Indicator Date hidden'!AZ137="x","x",$AY$2-'Indicator Date hidden'!AZ137)</f>
        <v>0</v>
      </c>
      <c r="AZ136" s="25">
        <f>IF('Indicator Date hidden'!BA137="x","x",$AZ$2-'Indicator Date hidden'!BA137)</f>
        <v>0</v>
      </c>
      <c r="BA136">
        <f t="shared" si="20"/>
        <v>10</v>
      </c>
      <c r="BB136" s="26">
        <f t="shared" si="21"/>
        <v>0.19607843137254902</v>
      </c>
      <c r="BC136">
        <f t="shared" si="22"/>
        <v>6</v>
      </c>
      <c r="BD136" s="26">
        <f t="shared" si="23"/>
        <v>0.56079802533627809</v>
      </c>
      <c r="BE136" s="28">
        <f t="shared" si="24"/>
        <v>0</v>
      </c>
    </row>
    <row r="137" spans="1:57" x14ac:dyDescent="0.35">
      <c r="A137" t="s">
        <v>10325</v>
      </c>
      <c r="B137" s="25">
        <f>IF('Indicator Date hidden'!C138="x","x",$B$2-'Indicator Date hidden'!C138)</f>
        <v>0</v>
      </c>
      <c r="C137" s="25">
        <f>IF('Indicator Date hidden'!D138="x","x",$C$2-'Indicator Date hidden'!D138)</f>
        <v>0</v>
      </c>
      <c r="D137" s="25">
        <f>IF('Indicator Date hidden'!E138="x","x",$D$2-'Indicator Date hidden'!E138)</f>
        <v>0</v>
      </c>
      <c r="E137" s="25">
        <f>IF('Indicator Date hidden'!F138="x","x",$E$2-'Indicator Date hidden'!F138)</f>
        <v>0</v>
      </c>
      <c r="F137" s="25">
        <f>IF('Indicator Date hidden'!G138="x","x",$F$2-'Indicator Date hidden'!G138)</f>
        <v>0</v>
      </c>
      <c r="G137" s="25">
        <f>IF('Indicator Date hidden'!H138="x","x",$G$2-'Indicator Date hidden'!H138)</f>
        <v>0</v>
      </c>
      <c r="H137" s="25">
        <f>IF('Indicator Date hidden'!I138="x","x",$H$2-'Indicator Date hidden'!I138)</f>
        <v>0</v>
      </c>
      <c r="I137" s="25">
        <f>IF('Indicator Date hidden'!J138="x","x",$I$2-'Indicator Date hidden'!J138)</f>
        <v>0</v>
      </c>
      <c r="J137" s="25">
        <f>IF('Indicator Date hidden'!K138="x","x",$J$2-'Indicator Date hidden'!K138)</f>
        <v>0</v>
      </c>
      <c r="K137" s="25">
        <f>IF('Indicator Date hidden'!L138="x","x",$K$2-'Indicator Date hidden'!L138)</f>
        <v>0</v>
      </c>
      <c r="L137" s="25">
        <f>IF('Indicator Date hidden'!M138="x","x",$L$2-'Indicator Date hidden'!M138)</f>
        <v>0</v>
      </c>
      <c r="M137" s="25">
        <f>IF('Indicator Date hidden'!N138="x","x",$M$2-'Indicator Date hidden'!N138)</f>
        <v>0</v>
      </c>
      <c r="N137" s="25">
        <f>IF('Indicator Date hidden'!O138="x","x",$N$2-'Indicator Date hidden'!O138)</f>
        <v>0</v>
      </c>
      <c r="O137" s="25">
        <f>IF('Indicator Date hidden'!P138="x","x",$O$2-'Indicator Date hidden'!P138)</f>
        <v>0</v>
      </c>
      <c r="P137" s="25">
        <f>IF('Indicator Date hidden'!Q138="x","x",$P$2-'Indicator Date hidden'!Q138)</f>
        <v>0</v>
      </c>
      <c r="Q137" s="25">
        <f>IF('Indicator Date hidden'!R138="x","x",$Q$2-'Indicator Date hidden'!R138)</f>
        <v>1</v>
      </c>
      <c r="R137" s="25">
        <f>IF('Indicator Date hidden'!S138="x","x",$R$2-'Indicator Date hidden'!S138)</f>
        <v>0</v>
      </c>
      <c r="S137" s="25">
        <f>IF('Indicator Date hidden'!T138="x","x",$S$2-'Indicator Date hidden'!T138)</f>
        <v>0</v>
      </c>
      <c r="T137" s="25">
        <f>IF('Indicator Date hidden'!U138="x","x",$T$2-'Indicator Date hidden'!U138)</f>
        <v>0</v>
      </c>
      <c r="U137" s="25">
        <f>IF('Indicator Date hidden'!V138="x","x",$U$2-'Indicator Date hidden'!V138)</f>
        <v>0</v>
      </c>
      <c r="V137" s="25">
        <f>IF('Indicator Date hidden'!W138="x","x",$V$2-'Indicator Date hidden'!W138)</f>
        <v>0</v>
      </c>
      <c r="W137" s="25">
        <f>IF('Indicator Date hidden'!X138="x","x",$W$2-'Indicator Date hidden'!X138)</f>
        <v>3</v>
      </c>
      <c r="X137" s="25" t="str">
        <f>IF('Indicator Date hidden'!Y138="x","x",$X$2-'Indicator Date hidden'!Y138)</f>
        <v>x</v>
      </c>
      <c r="Y137" s="25">
        <f>IF('Indicator Date hidden'!Z138="x","x",$Y$2-'Indicator Date hidden'!Z138)</f>
        <v>0</v>
      </c>
      <c r="Z137" s="25">
        <f>IF('Indicator Date hidden'!AA138="x","x",$Z$2-'Indicator Date hidden'!AA138)</f>
        <v>0</v>
      </c>
      <c r="AA137" s="25">
        <f>IF('Indicator Date hidden'!AB138="x","x",$AA$2-'Indicator Date hidden'!AB138)</f>
        <v>0</v>
      </c>
      <c r="AB137" s="25">
        <f>IF('Indicator Date hidden'!AC138="x","x",$AB$2-'Indicator Date hidden'!AC138)</f>
        <v>0</v>
      </c>
      <c r="AC137" s="25">
        <f>IF('Indicator Date hidden'!AD138="x","x",$AC$2-'Indicator Date hidden'!AD138)</f>
        <v>0</v>
      </c>
      <c r="AD137" s="25">
        <f>IF('Indicator Date hidden'!AE138="x","x",$AD$2-'Indicator Date hidden'!AE138)</f>
        <v>0</v>
      </c>
      <c r="AE137" s="25">
        <f>IF('Indicator Date hidden'!AF138="x","x",$AE$2-'Indicator Date hidden'!AF138)</f>
        <v>0</v>
      </c>
      <c r="AF137" s="25">
        <f>IF('Indicator Date hidden'!AG138="x","x",$AF$2-'Indicator Date hidden'!AG138)</f>
        <v>1</v>
      </c>
      <c r="AG137" s="25">
        <f>IF('Indicator Date hidden'!AH138="x","x",$AG$2-'Indicator Date hidden'!AH138)</f>
        <v>0</v>
      </c>
      <c r="AH137" s="25">
        <f>IF('Indicator Date hidden'!AI138="x","x",$AH$2-'Indicator Date hidden'!AI138)</f>
        <v>0</v>
      </c>
      <c r="AI137" s="25">
        <f>IF('Indicator Date hidden'!AJ138="x","x",$AI$2-'Indicator Date hidden'!AJ138)</f>
        <v>0</v>
      </c>
      <c r="AJ137" s="25">
        <f>IF('Indicator Date hidden'!AK138="x","x",$AJ$2-'Indicator Date hidden'!AK138)</f>
        <v>1</v>
      </c>
      <c r="AK137" s="25">
        <f>IF('Indicator Date hidden'!AL138="x","x",$AK$2-'Indicator Date hidden'!AL138)</f>
        <v>1</v>
      </c>
      <c r="AL137" s="25">
        <f>IF('Indicator Date hidden'!AM138="x","x",$AL$2-'Indicator Date hidden'!AM138)</f>
        <v>0</v>
      </c>
      <c r="AM137" s="25">
        <f>IF('Indicator Date hidden'!AN138="x","x",$AM$2-'Indicator Date hidden'!AN138)</f>
        <v>0</v>
      </c>
      <c r="AN137" s="25">
        <f>IF('Indicator Date hidden'!AO138="x","x",$AN$2-'Indicator Date hidden'!AO138)</f>
        <v>0</v>
      </c>
      <c r="AO137" s="25">
        <f>IF('Indicator Date hidden'!AP138="x","x",$AO$2-'Indicator Date hidden'!AP138)</f>
        <v>0</v>
      </c>
      <c r="AP137" s="25">
        <f>IF('Indicator Date hidden'!AQ138="x","x",$AP$2-'Indicator Date hidden'!AQ138)</f>
        <v>0</v>
      </c>
      <c r="AQ137" s="25">
        <f>IF('Indicator Date hidden'!AR138="x","x",$AQ$2-'Indicator Date hidden'!AR138)</f>
        <v>0</v>
      </c>
      <c r="AR137" s="25">
        <f>IF('Indicator Date hidden'!AS138="x","x",$AR$2-'Indicator Date hidden'!AS138)</f>
        <v>0</v>
      </c>
      <c r="AS137" s="25">
        <f>IF('Indicator Date hidden'!AT138="x","x",$AS$2-'Indicator Date hidden'!AT138)</f>
        <v>0</v>
      </c>
      <c r="AT137" s="25">
        <f>IF('Indicator Date hidden'!AU138="x","x",$AT$2-'Indicator Date hidden'!AU138)</f>
        <v>0</v>
      </c>
      <c r="AU137" s="25">
        <f>IF('Indicator Date hidden'!AV138="x","x",$AU$2-'Indicator Date hidden'!AV138)</f>
        <v>6</v>
      </c>
      <c r="AV137" s="25">
        <f>IF('Indicator Date hidden'!AW138="x","x",$AV$2-'Indicator Date hidden'!AW138)</f>
        <v>0</v>
      </c>
      <c r="AW137" s="25">
        <f>IF('Indicator Date hidden'!AX138="x","x",$AW$2-'Indicator Date hidden'!AX138)</f>
        <v>0</v>
      </c>
      <c r="AX137" s="25">
        <f>IF('Indicator Date hidden'!AY138="x","x",$AX$2-'Indicator Date hidden'!AY138)</f>
        <v>0</v>
      </c>
      <c r="AY137" s="25">
        <f>IF('Indicator Date hidden'!AZ138="x","x",$AY$2-'Indicator Date hidden'!AZ138)</f>
        <v>0</v>
      </c>
      <c r="AZ137" s="25">
        <f>IF('Indicator Date hidden'!BA138="x","x",$AZ$2-'Indicator Date hidden'!BA138)</f>
        <v>0</v>
      </c>
      <c r="BA137">
        <f t="shared" si="20"/>
        <v>13</v>
      </c>
      <c r="BB137" s="26">
        <f t="shared" si="21"/>
        <v>0.26</v>
      </c>
      <c r="BC137">
        <f t="shared" si="22"/>
        <v>6</v>
      </c>
      <c r="BD137" s="26">
        <f t="shared" si="23"/>
        <v>0.95519631490076429</v>
      </c>
      <c r="BE137" s="28">
        <f t="shared" si="24"/>
        <v>0</v>
      </c>
    </row>
    <row r="138" spans="1:57" x14ac:dyDescent="0.35">
      <c r="A138" t="s">
        <v>10329</v>
      </c>
      <c r="B138" s="25">
        <f>IF('Indicator Date hidden'!C139="x","x",$B$2-'Indicator Date hidden'!C139)</f>
        <v>0</v>
      </c>
      <c r="C138" s="25">
        <f>IF('Indicator Date hidden'!D139="x","x",$C$2-'Indicator Date hidden'!D139)</f>
        <v>0</v>
      </c>
      <c r="D138" s="25">
        <f>IF('Indicator Date hidden'!E139="x","x",$D$2-'Indicator Date hidden'!E139)</f>
        <v>0</v>
      </c>
      <c r="E138" s="25">
        <f>IF('Indicator Date hidden'!F139="x","x",$E$2-'Indicator Date hidden'!F139)</f>
        <v>0</v>
      </c>
      <c r="F138" s="25">
        <f>IF('Indicator Date hidden'!G139="x","x",$F$2-'Indicator Date hidden'!G139)</f>
        <v>0</v>
      </c>
      <c r="G138" s="25">
        <f>IF('Indicator Date hidden'!H139="x","x",$G$2-'Indicator Date hidden'!H139)</f>
        <v>0</v>
      </c>
      <c r="H138" s="25">
        <f>IF('Indicator Date hidden'!I139="x","x",$H$2-'Indicator Date hidden'!I139)</f>
        <v>0</v>
      </c>
      <c r="I138" s="25">
        <f>IF('Indicator Date hidden'!J139="x","x",$I$2-'Indicator Date hidden'!J139)</f>
        <v>0</v>
      </c>
      <c r="J138" s="25">
        <f>IF('Indicator Date hidden'!K139="x","x",$J$2-'Indicator Date hidden'!K139)</f>
        <v>0</v>
      </c>
      <c r="K138" s="25">
        <f>IF('Indicator Date hidden'!L139="x","x",$K$2-'Indicator Date hidden'!L139)</f>
        <v>0</v>
      </c>
      <c r="L138" s="25">
        <f>IF('Indicator Date hidden'!M139="x","x",$L$2-'Indicator Date hidden'!M139)</f>
        <v>0</v>
      </c>
      <c r="M138" s="25">
        <f>IF('Indicator Date hidden'!N139="x","x",$M$2-'Indicator Date hidden'!N139)</f>
        <v>0</v>
      </c>
      <c r="N138" s="25">
        <f>IF('Indicator Date hidden'!O139="x","x",$N$2-'Indicator Date hidden'!O139)</f>
        <v>0</v>
      </c>
      <c r="O138" s="25">
        <f>IF('Indicator Date hidden'!P139="x","x",$O$2-'Indicator Date hidden'!P139)</f>
        <v>0</v>
      </c>
      <c r="P138" s="25">
        <f>IF('Indicator Date hidden'!Q139="x","x",$P$2-'Indicator Date hidden'!Q139)</f>
        <v>0</v>
      </c>
      <c r="Q138" s="25" t="str">
        <f>IF('Indicator Date hidden'!R139="x","x",$Q$2-'Indicator Date hidden'!R139)</f>
        <v>x</v>
      </c>
      <c r="R138" s="25">
        <f>IF('Indicator Date hidden'!S139="x","x",$R$2-'Indicator Date hidden'!S139)</f>
        <v>0</v>
      </c>
      <c r="S138" s="25">
        <f>IF('Indicator Date hidden'!T139="x","x",$S$2-'Indicator Date hidden'!T139)</f>
        <v>0</v>
      </c>
      <c r="T138" s="25">
        <f>IF('Indicator Date hidden'!U139="x","x",$T$2-'Indicator Date hidden'!U139)</f>
        <v>0</v>
      </c>
      <c r="U138" s="25" t="str">
        <f>IF('Indicator Date hidden'!V139="x","x",$U$2-'Indicator Date hidden'!V139)</f>
        <v>x</v>
      </c>
      <c r="V138" s="25">
        <f>IF('Indicator Date hidden'!W139="x","x",$V$2-'Indicator Date hidden'!W139)</f>
        <v>0</v>
      </c>
      <c r="W138" s="25" t="str">
        <f>IF('Indicator Date hidden'!X139="x","x",$W$2-'Indicator Date hidden'!X139)</f>
        <v>x</v>
      </c>
      <c r="X138" s="25">
        <f>IF('Indicator Date hidden'!Y139="x","x",$X$2-'Indicator Date hidden'!Y139)</f>
        <v>2</v>
      </c>
      <c r="Y138" s="25">
        <f>IF('Indicator Date hidden'!Z139="x","x",$Y$2-'Indicator Date hidden'!Z139)</f>
        <v>0</v>
      </c>
      <c r="Z138" s="25">
        <f>IF('Indicator Date hidden'!AA139="x","x",$Z$2-'Indicator Date hidden'!AA139)</f>
        <v>0</v>
      </c>
      <c r="AA138" s="25">
        <f>IF('Indicator Date hidden'!AB139="x","x",$AA$2-'Indicator Date hidden'!AB139)</f>
        <v>0</v>
      </c>
      <c r="AB138" s="25">
        <f>IF('Indicator Date hidden'!AC139="x","x",$AB$2-'Indicator Date hidden'!AC139)</f>
        <v>0</v>
      </c>
      <c r="AC138" s="25">
        <f>IF('Indicator Date hidden'!AD139="x","x",$AC$2-'Indicator Date hidden'!AD139)</f>
        <v>0</v>
      </c>
      <c r="AD138" s="25" t="str">
        <f>IF('Indicator Date hidden'!AE139="x","x",$AD$2-'Indicator Date hidden'!AE139)</f>
        <v>x</v>
      </c>
      <c r="AE138" s="25">
        <f>IF('Indicator Date hidden'!AF139="x","x",$AE$2-'Indicator Date hidden'!AF139)</f>
        <v>0</v>
      </c>
      <c r="AF138" s="25">
        <f>IF('Indicator Date hidden'!AG139="x","x",$AF$2-'Indicator Date hidden'!AG139)</f>
        <v>1</v>
      </c>
      <c r="AG138" s="25">
        <f>IF('Indicator Date hidden'!AH139="x","x",$AG$2-'Indicator Date hidden'!AH139)</f>
        <v>0</v>
      </c>
      <c r="AH138" s="25">
        <f>IF('Indicator Date hidden'!AI139="x","x",$AH$2-'Indicator Date hidden'!AI139)</f>
        <v>0</v>
      </c>
      <c r="AI138" s="25">
        <f>IF('Indicator Date hidden'!AJ139="x","x",$AI$2-'Indicator Date hidden'!AJ139)</f>
        <v>0</v>
      </c>
      <c r="AJ138" s="25" t="str">
        <f>IF('Indicator Date hidden'!AK139="x","x",$AJ$2-'Indicator Date hidden'!AK139)</f>
        <v>x</v>
      </c>
      <c r="AK138" s="25">
        <f>IF('Indicator Date hidden'!AL139="x","x",$AK$2-'Indicator Date hidden'!AL139)</f>
        <v>1</v>
      </c>
      <c r="AL138" s="25">
        <f>IF('Indicator Date hidden'!AM139="x","x",$AL$2-'Indicator Date hidden'!AM139)</f>
        <v>0</v>
      </c>
      <c r="AM138" s="25">
        <f>IF('Indicator Date hidden'!AN139="x","x",$AM$2-'Indicator Date hidden'!AN139)</f>
        <v>0</v>
      </c>
      <c r="AN138" s="25">
        <f>IF('Indicator Date hidden'!AO139="x","x",$AN$2-'Indicator Date hidden'!AO139)</f>
        <v>0</v>
      </c>
      <c r="AO138" s="25">
        <f>IF('Indicator Date hidden'!AP139="x","x",$AO$2-'Indicator Date hidden'!AP139)</f>
        <v>0</v>
      </c>
      <c r="AP138" s="25">
        <f>IF('Indicator Date hidden'!AQ139="x","x",$AP$2-'Indicator Date hidden'!AQ139)</f>
        <v>0</v>
      </c>
      <c r="AQ138" s="25">
        <f>IF('Indicator Date hidden'!AR139="x","x",$AQ$2-'Indicator Date hidden'!AR139)</f>
        <v>0</v>
      </c>
      <c r="AR138" s="25">
        <f>IF('Indicator Date hidden'!AS139="x","x",$AR$2-'Indicator Date hidden'!AS139)</f>
        <v>0</v>
      </c>
      <c r="AS138" s="25">
        <f>IF('Indicator Date hidden'!AT139="x","x",$AS$2-'Indicator Date hidden'!AT139)</f>
        <v>0</v>
      </c>
      <c r="AT138" s="25">
        <f>IF('Indicator Date hidden'!AU139="x","x",$AT$2-'Indicator Date hidden'!AU139)</f>
        <v>0</v>
      </c>
      <c r="AU138" s="25">
        <f>IF('Indicator Date hidden'!AV139="x","x",$AU$2-'Indicator Date hidden'!AV139)</f>
        <v>1</v>
      </c>
      <c r="AV138" s="25">
        <f>IF('Indicator Date hidden'!AW139="x","x",$AV$2-'Indicator Date hidden'!AW139)</f>
        <v>0</v>
      </c>
      <c r="AW138" s="25">
        <f>IF('Indicator Date hidden'!AX139="x","x",$AW$2-'Indicator Date hidden'!AX139)</f>
        <v>0</v>
      </c>
      <c r="AX138" s="25">
        <f>IF('Indicator Date hidden'!AY139="x","x",$AX$2-'Indicator Date hidden'!AY139)</f>
        <v>0</v>
      </c>
      <c r="AY138" s="25">
        <f>IF('Indicator Date hidden'!AZ139="x","x",$AY$2-'Indicator Date hidden'!AZ139)</f>
        <v>0</v>
      </c>
      <c r="AZ138" s="25">
        <f>IF('Indicator Date hidden'!BA139="x","x",$AZ$2-'Indicator Date hidden'!BA139)</f>
        <v>0</v>
      </c>
      <c r="BA138">
        <f t="shared" si="20"/>
        <v>5</v>
      </c>
      <c r="BB138" s="26">
        <f t="shared" si="21"/>
        <v>0.10869565217391304</v>
      </c>
      <c r="BC138">
        <f t="shared" si="22"/>
        <v>4</v>
      </c>
      <c r="BD138" s="26">
        <f t="shared" si="23"/>
        <v>0.37464538999161057</v>
      </c>
      <c r="BE138" s="28">
        <f t="shared" si="24"/>
        <v>0</v>
      </c>
    </row>
    <row r="139" spans="1:57" x14ac:dyDescent="0.35">
      <c r="A139" t="s">
        <v>10334</v>
      </c>
      <c r="B139" s="25">
        <f>IF('Indicator Date hidden'!C140="x","x",$B$2-'Indicator Date hidden'!C140)</f>
        <v>0</v>
      </c>
      <c r="C139" s="25">
        <f>IF('Indicator Date hidden'!D140="x","x",$C$2-'Indicator Date hidden'!D140)</f>
        <v>0</v>
      </c>
      <c r="D139" s="25">
        <f>IF('Indicator Date hidden'!E140="x","x",$D$2-'Indicator Date hidden'!E140)</f>
        <v>0</v>
      </c>
      <c r="E139" s="25">
        <f>IF('Indicator Date hidden'!F140="x","x",$E$2-'Indicator Date hidden'!F140)</f>
        <v>0</v>
      </c>
      <c r="F139" s="25">
        <f>IF('Indicator Date hidden'!G140="x","x",$F$2-'Indicator Date hidden'!G140)</f>
        <v>0</v>
      </c>
      <c r="G139" s="25">
        <f>IF('Indicator Date hidden'!H140="x","x",$G$2-'Indicator Date hidden'!H140)</f>
        <v>0</v>
      </c>
      <c r="H139" s="25">
        <f>IF('Indicator Date hidden'!I140="x","x",$H$2-'Indicator Date hidden'!I140)</f>
        <v>0</v>
      </c>
      <c r="I139" s="25">
        <f>IF('Indicator Date hidden'!J140="x","x",$I$2-'Indicator Date hidden'!J140)</f>
        <v>0</v>
      </c>
      <c r="J139" s="25">
        <f>IF('Indicator Date hidden'!K140="x","x",$J$2-'Indicator Date hidden'!K140)</f>
        <v>0</v>
      </c>
      <c r="K139" s="25">
        <f>IF('Indicator Date hidden'!L140="x","x",$K$2-'Indicator Date hidden'!L140)</f>
        <v>0</v>
      </c>
      <c r="L139" s="25">
        <f>IF('Indicator Date hidden'!M140="x","x",$L$2-'Indicator Date hidden'!M140)</f>
        <v>0</v>
      </c>
      <c r="M139" s="25">
        <f>IF('Indicator Date hidden'!N140="x","x",$M$2-'Indicator Date hidden'!N140)</f>
        <v>0</v>
      </c>
      <c r="N139" s="25">
        <f>IF('Indicator Date hidden'!O140="x","x",$N$2-'Indicator Date hidden'!O140)</f>
        <v>0</v>
      </c>
      <c r="O139" s="25">
        <f>IF('Indicator Date hidden'!P140="x","x",$O$2-'Indicator Date hidden'!P140)</f>
        <v>0</v>
      </c>
      <c r="P139" s="25">
        <f>IF('Indicator Date hidden'!Q140="x","x",$P$2-'Indicator Date hidden'!Q140)</f>
        <v>0</v>
      </c>
      <c r="Q139" s="25" t="str">
        <f>IF('Indicator Date hidden'!R140="x","x",$Q$2-'Indicator Date hidden'!R140)</f>
        <v>x</v>
      </c>
      <c r="R139" s="25">
        <f>IF('Indicator Date hidden'!S140="x","x",$R$2-'Indicator Date hidden'!S140)</f>
        <v>0</v>
      </c>
      <c r="S139" s="25">
        <f>IF('Indicator Date hidden'!T140="x","x",$S$2-'Indicator Date hidden'!T140)</f>
        <v>0</v>
      </c>
      <c r="T139" s="25">
        <f>IF('Indicator Date hidden'!U140="x","x",$T$2-'Indicator Date hidden'!U140)</f>
        <v>0</v>
      </c>
      <c r="U139" s="25" t="str">
        <f>IF('Indicator Date hidden'!V140="x","x",$U$2-'Indicator Date hidden'!V140)</f>
        <v>x</v>
      </c>
      <c r="V139" s="25">
        <f>IF('Indicator Date hidden'!W140="x","x",$V$2-'Indicator Date hidden'!W140)</f>
        <v>0</v>
      </c>
      <c r="W139" s="25" t="str">
        <f>IF('Indicator Date hidden'!X140="x","x",$W$2-'Indicator Date hidden'!X140)</f>
        <v>x</v>
      </c>
      <c r="X139" s="25">
        <f>IF('Indicator Date hidden'!Y140="x","x",$X$2-'Indicator Date hidden'!Y140)</f>
        <v>2</v>
      </c>
      <c r="Y139" s="25">
        <f>IF('Indicator Date hidden'!Z140="x","x",$Y$2-'Indicator Date hidden'!Z140)</f>
        <v>0</v>
      </c>
      <c r="Z139" s="25">
        <f>IF('Indicator Date hidden'!AA140="x","x",$Z$2-'Indicator Date hidden'!AA140)</f>
        <v>0</v>
      </c>
      <c r="AA139" s="25" t="str">
        <f>IF('Indicator Date hidden'!AB140="x","x",$AA$2-'Indicator Date hidden'!AB140)</f>
        <v>x</v>
      </c>
      <c r="AB139" s="25">
        <f>IF('Indicator Date hidden'!AC140="x","x",$AB$2-'Indicator Date hidden'!AC140)</f>
        <v>0</v>
      </c>
      <c r="AC139" s="25">
        <f>IF('Indicator Date hidden'!AD140="x","x",$AC$2-'Indicator Date hidden'!AD140)</f>
        <v>0</v>
      </c>
      <c r="AD139" s="25" t="str">
        <f>IF('Indicator Date hidden'!AE140="x","x",$AD$2-'Indicator Date hidden'!AE140)</f>
        <v>x</v>
      </c>
      <c r="AE139" s="25">
        <f>IF('Indicator Date hidden'!AF140="x","x",$AE$2-'Indicator Date hidden'!AF140)</f>
        <v>0</v>
      </c>
      <c r="AF139" s="25">
        <f>IF('Indicator Date hidden'!AG140="x","x",$AF$2-'Indicator Date hidden'!AG140)</f>
        <v>1</v>
      </c>
      <c r="AG139" s="25">
        <f>IF('Indicator Date hidden'!AH140="x","x",$AG$2-'Indicator Date hidden'!AH140)</f>
        <v>0</v>
      </c>
      <c r="AH139" s="25">
        <f>IF('Indicator Date hidden'!AI140="x","x",$AH$2-'Indicator Date hidden'!AI140)</f>
        <v>0</v>
      </c>
      <c r="AI139" s="25">
        <f>IF('Indicator Date hidden'!AJ140="x","x",$AI$2-'Indicator Date hidden'!AJ140)</f>
        <v>0</v>
      </c>
      <c r="AJ139" s="25" t="str">
        <f>IF('Indicator Date hidden'!AK140="x","x",$AJ$2-'Indicator Date hidden'!AK140)</f>
        <v>x</v>
      </c>
      <c r="AK139" s="25">
        <f>IF('Indicator Date hidden'!AL140="x","x",$AK$2-'Indicator Date hidden'!AL140)</f>
        <v>1</v>
      </c>
      <c r="AL139" s="25">
        <f>IF('Indicator Date hidden'!AM140="x","x",$AL$2-'Indicator Date hidden'!AM140)</f>
        <v>0</v>
      </c>
      <c r="AM139" s="25">
        <f>IF('Indicator Date hidden'!AN140="x","x",$AM$2-'Indicator Date hidden'!AN140)</f>
        <v>0</v>
      </c>
      <c r="AN139" s="25">
        <f>IF('Indicator Date hidden'!AO140="x","x",$AN$2-'Indicator Date hidden'!AO140)</f>
        <v>0</v>
      </c>
      <c r="AO139" s="25">
        <f>IF('Indicator Date hidden'!AP140="x","x",$AO$2-'Indicator Date hidden'!AP140)</f>
        <v>0</v>
      </c>
      <c r="AP139" s="25">
        <f>IF('Indicator Date hidden'!AQ140="x","x",$AP$2-'Indicator Date hidden'!AQ140)</f>
        <v>0</v>
      </c>
      <c r="AQ139" s="25">
        <f>IF('Indicator Date hidden'!AR140="x","x",$AQ$2-'Indicator Date hidden'!AR140)</f>
        <v>0</v>
      </c>
      <c r="AR139" s="25">
        <f>IF('Indicator Date hidden'!AS140="x","x",$AR$2-'Indicator Date hidden'!AS140)</f>
        <v>0</v>
      </c>
      <c r="AS139" s="25">
        <f>IF('Indicator Date hidden'!AT140="x","x",$AS$2-'Indicator Date hidden'!AT140)</f>
        <v>0</v>
      </c>
      <c r="AT139" s="25">
        <f>IF('Indicator Date hidden'!AU140="x","x",$AT$2-'Indicator Date hidden'!AU140)</f>
        <v>0</v>
      </c>
      <c r="AU139" s="25">
        <f>IF('Indicator Date hidden'!AV140="x","x",$AU$2-'Indicator Date hidden'!AV140)</f>
        <v>3</v>
      </c>
      <c r="AV139" s="25">
        <f>IF('Indicator Date hidden'!AW140="x","x",$AV$2-'Indicator Date hidden'!AW140)</f>
        <v>0</v>
      </c>
      <c r="AW139" s="25">
        <f>IF('Indicator Date hidden'!AX140="x","x",$AW$2-'Indicator Date hidden'!AX140)</f>
        <v>0</v>
      </c>
      <c r="AX139" s="25">
        <f>IF('Indicator Date hidden'!AY140="x","x",$AX$2-'Indicator Date hidden'!AY140)</f>
        <v>0</v>
      </c>
      <c r="AY139" s="25">
        <f>IF('Indicator Date hidden'!AZ140="x","x",$AY$2-'Indicator Date hidden'!AZ140)</f>
        <v>0</v>
      </c>
      <c r="AZ139" s="25">
        <f>IF('Indicator Date hidden'!BA140="x","x",$AZ$2-'Indicator Date hidden'!BA140)</f>
        <v>0</v>
      </c>
      <c r="BA139">
        <f t="shared" si="20"/>
        <v>7</v>
      </c>
      <c r="BB139" s="26">
        <f t="shared" si="21"/>
        <v>0.15555555555555556</v>
      </c>
      <c r="BC139">
        <f t="shared" si="22"/>
        <v>4</v>
      </c>
      <c r="BD139" s="26">
        <f t="shared" si="23"/>
        <v>0.55599982236430234</v>
      </c>
      <c r="BE139" s="28">
        <f t="shared" si="24"/>
        <v>0</v>
      </c>
    </row>
    <row r="140" spans="1:57" x14ac:dyDescent="0.35">
      <c r="A140" t="s">
        <v>10339</v>
      </c>
      <c r="B140" s="25">
        <f>IF('Indicator Date hidden'!C141="x","x",$B$2-'Indicator Date hidden'!C141)</f>
        <v>0</v>
      </c>
      <c r="C140" s="25">
        <f>IF('Indicator Date hidden'!D141="x","x",$C$2-'Indicator Date hidden'!D141)</f>
        <v>0</v>
      </c>
      <c r="D140" s="25">
        <f>IF('Indicator Date hidden'!E141="x","x",$D$2-'Indicator Date hidden'!E141)</f>
        <v>0</v>
      </c>
      <c r="E140" s="25">
        <f>IF('Indicator Date hidden'!F141="x","x",$E$2-'Indicator Date hidden'!F141)</f>
        <v>0</v>
      </c>
      <c r="F140" s="25">
        <f>IF('Indicator Date hidden'!G141="x","x",$F$2-'Indicator Date hidden'!G141)</f>
        <v>0</v>
      </c>
      <c r="G140" s="25">
        <f>IF('Indicator Date hidden'!H141="x","x",$G$2-'Indicator Date hidden'!H141)</f>
        <v>0</v>
      </c>
      <c r="H140" s="25">
        <f>IF('Indicator Date hidden'!I141="x","x",$H$2-'Indicator Date hidden'!I141)</f>
        <v>0</v>
      </c>
      <c r="I140" s="25">
        <f>IF('Indicator Date hidden'!J141="x","x",$I$2-'Indicator Date hidden'!J141)</f>
        <v>0</v>
      </c>
      <c r="J140" s="25">
        <f>IF('Indicator Date hidden'!K141="x","x",$J$2-'Indicator Date hidden'!K141)</f>
        <v>0</v>
      </c>
      <c r="K140" s="25">
        <f>IF('Indicator Date hidden'!L141="x","x",$K$2-'Indicator Date hidden'!L141)</f>
        <v>0</v>
      </c>
      <c r="L140" s="25">
        <f>IF('Indicator Date hidden'!M141="x","x",$L$2-'Indicator Date hidden'!M141)</f>
        <v>0</v>
      </c>
      <c r="M140" s="25">
        <f>IF('Indicator Date hidden'!N141="x","x",$M$2-'Indicator Date hidden'!N141)</f>
        <v>0</v>
      </c>
      <c r="N140" s="25">
        <f>IF('Indicator Date hidden'!O141="x","x",$N$2-'Indicator Date hidden'!O141)</f>
        <v>0</v>
      </c>
      <c r="O140" s="25">
        <f>IF('Indicator Date hidden'!P141="x","x",$O$2-'Indicator Date hidden'!P141)</f>
        <v>0</v>
      </c>
      <c r="P140" s="25">
        <f>IF('Indicator Date hidden'!Q141="x","x",$P$2-'Indicator Date hidden'!Q141)</f>
        <v>0</v>
      </c>
      <c r="Q140" s="25" t="str">
        <f>IF('Indicator Date hidden'!R141="x","x",$Q$2-'Indicator Date hidden'!R141)</f>
        <v>x</v>
      </c>
      <c r="R140" s="25">
        <f>IF('Indicator Date hidden'!S141="x","x",$R$2-'Indicator Date hidden'!S141)</f>
        <v>0</v>
      </c>
      <c r="S140" s="25">
        <f>IF('Indicator Date hidden'!T141="x","x",$S$2-'Indicator Date hidden'!T141)</f>
        <v>0</v>
      </c>
      <c r="T140" s="25">
        <f>IF('Indicator Date hidden'!U141="x","x",$T$2-'Indicator Date hidden'!U141)</f>
        <v>0</v>
      </c>
      <c r="U140" s="25" t="str">
        <f>IF('Indicator Date hidden'!V141="x","x",$U$2-'Indicator Date hidden'!V141)</f>
        <v>x</v>
      </c>
      <c r="V140" s="25">
        <f>IF('Indicator Date hidden'!W141="x","x",$V$2-'Indicator Date hidden'!W141)</f>
        <v>0</v>
      </c>
      <c r="W140" s="25" t="str">
        <f>IF('Indicator Date hidden'!X141="x","x",$W$2-'Indicator Date hidden'!X141)</f>
        <v>x</v>
      </c>
      <c r="X140" s="25">
        <f>IF('Indicator Date hidden'!Y141="x","x",$X$2-'Indicator Date hidden'!Y141)</f>
        <v>4</v>
      </c>
      <c r="Y140" s="25">
        <f>IF('Indicator Date hidden'!Z141="x","x",$Y$2-'Indicator Date hidden'!Z141)</f>
        <v>0</v>
      </c>
      <c r="Z140" s="25">
        <f>IF('Indicator Date hidden'!AA141="x","x",$Z$2-'Indicator Date hidden'!AA141)</f>
        <v>0</v>
      </c>
      <c r="AA140" s="25" t="str">
        <f>IF('Indicator Date hidden'!AB141="x","x",$AA$2-'Indicator Date hidden'!AB141)</f>
        <v>x</v>
      </c>
      <c r="AB140" s="25">
        <f>IF('Indicator Date hidden'!AC141="x","x",$AB$2-'Indicator Date hidden'!AC141)</f>
        <v>0</v>
      </c>
      <c r="AC140" s="25">
        <f>IF('Indicator Date hidden'!AD141="x","x",$AC$2-'Indicator Date hidden'!AD141)</f>
        <v>0</v>
      </c>
      <c r="AD140" s="25" t="str">
        <f>IF('Indicator Date hidden'!AE141="x","x",$AD$2-'Indicator Date hidden'!AE141)</f>
        <v>x</v>
      </c>
      <c r="AE140" s="25">
        <f>IF('Indicator Date hidden'!AF141="x","x",$AE$2-'Indicator Date hidden'!AF141)</f>
        <v>0</v>
      </c>
      <c r="AF140" s="25" t="str">
        <f>IF('Indicator Date hidden'!AG141="x","x",$AF$2-'Indicator Date hidden'!AG141)</f>
        <v>x</v>
      </c>
      <c r="AG140" s="25">
        <f>IF('Indicator Date hidden'!AH141="x","x",$AG$2-'Indicator Date hidden'!AH141)</f>
        <v>0</v>
      </c>
      <c r="AH140" s="25">
        <f>IF('Indicator Date hidden'!AI141="x","x",$AH$2-'Indicator Date hidden'!AI141)</f>
        <v>0</v>
      </c>
      <c r="AI140" s="25">
        <f>IF('Indicator Date hidden'!AJ141="x","x",$AI$2-'Indicator Date hidden'!AJ141)</f>
        <v>0</v>
      </c>
      <c r="AJ140" s="25" t="str">
        <f>IF('Indicator Date hidden'!AK141="x","x",$AJ$2-'Indicator Date hidden'!AK141)</f>
        <v>x</v>
      </c>
      <c r="AK140" s="25">
        <f>IF('Indicator Date hidden'!AL141="x","x",$AK$2-'Indicator Date hidden'!AL141)</f>
        <v>1</v>
      </c>
      <c r="AL140" s="25">
        <f>IF('Indicator Date hidden'!AM141="x","x",$AL$2-'Indicator Date hidden'!AM141)</f>
        <v>0</v>
      </c>
      <c r="AM140" s="25">
        <f>IF('Indicator Date hidden'!AN141="x","x",$AM$2-'Indicator Date hidden'!AN141)</f>
        <v>0</v>
      </c>
      <c r="AN140" s="25">
        <f>IF('Indicator Date hidden'!AO141="x","x",$AN$2-'Indicator Date hidden'!AO141)</f>
        <v>0</v>
      </c>
      <c r="AO140" s="25">
        <f>IF('Indicator Date hidden'!AP141="x","x",$AO$2-'Indicator Date hidden'!AP141)</f>
        <v>0</v>
      </c>
      <c r="AP140" s="25">
        <f>IF('Indicator Date hidden'!AQ141="x","x",$AP$2-'Indicator Date hidden'!AQ141)</f>
        <v>0</v>
      </c>
      <c r="AQ140" s="25">
        <f>IF('Indicator Date hidden'!AR141="x","x",$AQ$2-'Indicator Date hidden'!AR141)</f>
        <v>0</v>
      </c>
      <c r="AR140" s="25">
        <f>IF('Indicator Date hidden'!AS141="x","x",$AR$2-'Indicator Date hidden'!AS141)</f>
        <v>0</v>
      </c>
      <c r="AS140" s="25">
        <f>IF('Indicator Date hidden'!AT141="x","x",$AS$2-'Indicator Date hidden'!AT141)</f>
        <v>0</v>
      </c>
      <c r="AT140" s="25">
        <f>IF('Indicator Date hidden'!AU141="x","x",$AT$2-'Indicator Date hidden'!AU141)</f>
        <v>0</v>
      </c>
      <c r="AU140" s="25">
        <f>IF('Indicator Date hidden'!AV141="x","x",$AU$2-'Indicator Date hidden'!AV141)</f>
        <v>0</v>
      </c>
      <c r="AV140" s="25">
        <f>IF('Indicator Date hidden'!AW141="x","x",$AV$2-'Indicator Date hidden'!AW141)</f>
        <v>0</v>
      </c>
      <c r="AW140" s="25">
        <f>IF('Indicator Date hidden'!AX141="x","x",$AW$2-'Indicator Date hidden'!AX141)</f>
        <v>0</v>
      </c>
      <c r="AX140" s="25">
        <f>IF('Indicator Date hidden'!AY141="x","x",$AX$2-'Indicator Date hidden'!AY141)</f>
        <v>0</v>
      </c>
      <c r="AY140" s="25">
        <f>IF('Indicator Date hidden'!AZ141="x","x",$AY$2-'Indicator Date hidden'!AZ141)</f>
        <v>0</v>
      </c>
      <c r="AZ140" s="25">
        <f>IF('Indicator Date hidden'!BA141="x","x",$AZ$2-'Indicator Date hidden'!BA141)</f>
        <v>0</v>
      </c>
      <c r="BA140">
        <f t="shared" si="20"/>
        <v>5</v>
      </c>
      <c r="BB140" s="26">
        <f t="shared" si="21"/>
        <v>0.11363636363636363</v>
      </c>
      <c r="BC140">
        <f t="shared" si="22"/>
        <v>2</v>
      </c>
      <c r="BD140" s="26">
        <f t="shared" si="23"/>
        <v>0.61110589362494327</v>
      </c>
      <c r="BE140" s="28">
        <f t="shared" si="24"/>
        <v>0</v>
      </c>
    </row>
    <row r="141" spans="1:57" x14ac:dyDescent="0.35">
      <c r="A141" t="s">
        <v>10344</v>
      </c>
      <c r="B141" s="25">
        <f>IF('Indicator Date hidden'!C142="x","x",$B$2-'Indicator Date hidden'!C142)</f>
        <v>0</v>
      </c>
      <c r="C141" s="25">
        <f>IF('Indicator Date hidden'!D142="x","x",$C$2-'Indicator Date hidden'!D142)</f>
        <v>0</v>
      </c>
      <c r="D141" s="25">
        <f>IF('Indicator Date hidden'!E142="x","x",$D$2-'Indicator Date hidden'!E142)</f>
        <v>0</v>
      </c>
      <c r="E141" s="25">
        <f>IF('Indicator Date hidden'!F142="x","x",$E$2-'Indicator Date hidden'!F142)</f>
        <v>0</v>
      </c>
      <c r="F141" s="25">
        <f>IF('Indicator Date hidden'!G142="x","x",$F$2-'Indicator Date hidden'!G142)</f>
        <v>0</v>
      </c>
      <c r="G141" s="25">
        <f>IF('Indicator Date hidden'!H142="x","x",$G$2-'Indicator Date hidden'!H142)</f>
        <v>0</v>
      </c>
      <c r="H141" s="25">
        <f>IF('Indicator Date hidden'!I142="x","x",$H$2-'Indicator Date hidden'!I142)</f>
        <v>0</v>
      </c>
      <c r="I141" s="25">
        <f>IF('Indicator Date hidden'!J142="x","x",$I$2-'Indicator Date hidden'!J142)</f>
        <v>0</v>
      </c>
      <c r="J141" s="25">
        <f>IF('Indicator Date hidden'!K142="x","x",$J$2-'Indicator Date hidden'!K142)</f>
        <v>0</v>
      </c>
      <c r="K141" s="25">
        <f>IF('Indicator Date hidden'!L142="x","x",$K$2-'Indicator Date hidden'!L142)</f>
        <v>0</v>
      </c>
      <c r="L141" s="25">
        <f>IF('Indicator Date hidden'!M142="x","x",$L$2-'Indicator Date hidden'!M142)</f>
        <v>0</v>
      </c>
      <c r="M141" s="25">
        <f>IF('Indicator Date hidden'!N142="x","x",$M$2-'Indicator Date hidden'!N142)</f>
        <v>0</v>
      </c>
      <c r="N141" s="25">
        <f>IF('Indicator Date hidden'!O142="x","x",$N$2-'Indicator Date hidden'!O142)</f>
        <v>0</v>
      </c>
      <c r="O141" s="25">
        <f>IF('Indicator Date hidden'!P142="x","x",$O$2-'Indicator Date hidden'!P142)</f>
        <v>0</v>
      </c>
      <c r="P141" s="25">
        <f>IF('Indicator Date hidden'!Q142="x","x",$P$2-'Indicator Date hidden'!Q142)</f>
        <v>0</v>
      </c>
      <c r="Q141" s="25" t="str">
        <f>IF('Indicator Date hidden'!R142="x","x",$Q$2-'Indicator Date hidden'!R142)</f>
        <v>x</v>
      </c>
      <c r="R141" s="25">
        <f>IF('Indicator Date hidden'!S142="x","x",$R$2-'Indicator Date hidden'!S142)</f>
        <v>0</v>
      </c>
      <c r="S141" s="25">
        <f>IF('Indicator Date hidden'!T142="x","x",$S$2-'Indicator Date hidden'!T142)</f>
        <v>0</v>
      </c>
      <c r="T141" s="25">
        <f>IF('Indicator Date hidden'!U142="x","x",$T$2-'Indicator Date hidden'!U142)</f>
        <v>0</v>
      </c>
      <c r="U141" s="25" t="str">
        <f>IF('Indicator Date hidden'!V142="x","x",$U$2-'Indicator Date hidden'!V142)</f>
        <v>x</v>
      </c>
      <c r="V141" s="25">
        <f>IF('Indicator Date hidden'!W142="x","x",$V$2-'Indicator Date hidden'!W142)</f>
        <v>0</v>
      </c>
      <c r="W141" s="25" t="str">
        <f>IF('Indicator Date hidden'!X142="x","x",$W$2-'Indicator Date hidden'!X142)</f>
        <v>x</v>
      </c>
      <c r="X141" s="25">
        <f>IF('Indicator Date hidden'!Y142="x","x",$X$2-'Indicator Date hidden'!Y142)</f>
        <v>2</v>
      </c>
      <c r="Y141" s="25">
        <f>IF('Indicator Date hidden'!Z142="x","x",$Y$2-'Indicator Date hidden'!Z142)</f>
        <v>0</v>
      </c>
      <c r="Z141" s="25">
        <f>IF('Indicator Date hidden'!AA142="x","x",$Z$2-'Indicator Date hidden'!AA142)</f>
        <v>0</v>
      </c>
      <c r="AA141" s="25">
        <f>IF('Indicator Date hidden'!AB142="x","x",$AA$2-'Indicator Date hidden'!AB142)</f>
        <v>1</v>
      </c>
      <c r="AB141" s="25">
        <f>IF('Indicator Date hidden'!AC142="x","x",$AB$2-'Indicator Date hidden'!AC142)</f>
        <v>0</v>
      </c>
      <c r="AC141" s="25">
        <f>IF('Indicator Date hidden'!AD142="x","x",$AC$2-'Indicator Date hidden'!AD142)</f>
        <v>0</v>
      </c>
      <c r="AD141" s="25" t="str">
        <f>IF('Indicator Date hidden'!AE142="x","x",$AD$2-'Indicator Date hidden'!AE142)</f>
        <v>x</v>
      </c>
      <c r="AE141" s="25">
        <f>IF('Indicator Date hidden'!AF142="x","x",$AE$2-'Indicator Date hidden'!AF142)</f>
        <v>0</v>
      </c>
      <c r="AF141" s="25">
        <f>IF('Indicator Date hidden'!AG142="x","x",$AF$2-'Indicator Date hidden'!AG142)</f>
        <v>1</v>
      </c>
      <c r="AG141" s="25">
        <f>IF('Indicator Date hidden'!AH142="x","x",$AG$2-'Indicator Date hidden'!AH142)</f>
        <v>0</v>
      </c>
      <c r="AH141" s="25">
        <f>IF('Indicator Date hidden'!AI142="x","x",$AH$2-'Indicator Date hidden'!AI142)</f>
        <v>0</v>
      </c>
      <c r="AI141" s="25">
        <f>IF('Indicator Date hidden'!AJ142="x","x",$AI$2-'Indicator Date hidden'!AJ142)</f>
        <v>0</v>
      </c>
      <c r="AJ141" s="25" t="str">
        <f>IF('Indicator Date hidden'!AK142="x","x",$AJ$2-'Indicator Date hidden'!AK142)</f>
        <v>x</v>
      </c>
      <c r="AK141" s="25">
        <f>IF('Indicator Date hidden'!AL142="x","x",$AK$2-'Indicator Date hidden'!AL142)</f>
        <v>1</v>
      </c>
      <c r="AL141" s="25">
        <f>IF('Indicator Date hidden'!AM142="x","x",$AL$2-'Indicator Date hidden'!AM142)</f>
        <v>0</v>
      </c>
      <c r="AM141" s="25">
        <f>IF('Indicator Date hidden'!AN142="x","x",$AM$2-'Indicator Date hidden'!AN142)</f>
        <v>0</v>
      </c>
      <c r="AN141" s="25">
        <f>IF('Indicator Date hidden'!AO142="x","x",$AN$2-'Indicator Date hidden'!AO142)</f>
        <v>0</v>
      </c>
      <c r="AO141" s="25">
        <f>IF('Indicator Date hidden'!AP142="x","x",$AO$2-'Indicator Date hidden'!AP142)</f>
        <v>0</v>
      </c>
      <c r="AP141" s="25">
        <f>IF('Indicator Date hidden'!AQ142="x","x",$AP$2-'Indicator Date hidden'!AQ142)</f>
        <v>0</v>
      </c>
      <c r="AQ141" s="25">
        <f>IF('Indicator Date hidden'!AR142="x","x",$AQ$2-'Indicator Date hidden'!AR142)</f>
        <v>0</v>
      </c>
      <c r="AR141" s="25">
        <f>IF('Indicator Date hidden'!AS142="x","x",$AR$2-'Indicator Date hidden'!AS142)</f>
        <v>0</v>
      </c>
      <c r="AS141" s="25">
        <f>IF('Indicator Date hidden'!AT142="x","x",$AS$2-'Indicator Date hidden'!AT142)</f>
        <v>0</v>
      </c>
      <c r="AT141" s="25">
        <f>IF('Indicator Date hidden'!AU142="x","x",$AT$2-'Indicator Date hidden'!AU142)</f>
        <v>0</v>
      </c>
      <c r="AU141" s="25">
        <f>IF('Indicator Date hidden'!AV142="x","x",$AU$2-'Indicator Date hidden'!AV142)</f>
        <v>3</v>
      </c>
      <c r="AV141" s="25">
        <f>IF('Indicator Date hidden'!AW142="x","x",$AV$2-'Indicator Date hidden'!AW142)</f>
        <v>0</v>
      </c>
      <c r="AW141" s="25">
        <f>IF('Indicator Date hidden'!AX142="x","x",$AW$2-'Indicator Date hidden'!AX142)</f>
        <v>0</v>
      </c>
      <c r="AX141" s="25">
        <f>IF('Indicator Date hidden'!AY142="x","x",$AX$2-'Indicator Date hidden'!AY142)</f>
        <v>0</v>
      </c>
      <c r="AY141" s="25">
        <f>IF('Indicator Date hidden'!AZ142="x","x",$AY$2-'Indicator Date hidden'!AZ142)</f>
        <v>0</v>
      </c>
      <c r="AZ141" s="25">
        <f>IF('Indicator Date hidden'!BA142="x","x",$AZ$2-'Indicator Date hidden'!BA142)</f>
        <v>0</v>
      </c>
      <c r="BA141">
        <f t="shared" si="20"/>
        <v>8</v>
      </c>
      <c r="BB141" s="26">
        <f t="shared" si="21"/>
        <v>0.17391304347826086</v>
      </c>
      <c r="BC141">
        <f t="shared" si="22"/>
        <v>5</v>
      </c>
      <c r="BD141" s="26">
        <f t="shared" si="23"/>
        <v>0.56354266942677045</v>
      </c>
      <c r="BE141" s="28">
        <f t="shared" si="24"/>
        <v>0</v>
      </c>
    </row>
    <row r="142" spans="1:57" x14ac:dyDescent="0.35">
      <c r="A142" t="s">
        <v>10345</v>
      </c>
      <c r="B142" s="25">
        <f>IF('Indicator Date hidden'!C143="x","x",$B$2-'Indicator Date hidden'!C143)</f>
        <v>0</v>
      </c>
      <c r="C142" s="25">
        <f>IF('Indicator Date hidden'!D143="x","x",$C$2-'Indicator Date hidden'!D143)</f>
        <v>0</v>
      </c>
      <c r="D142" s="25">
        <f>IF('Indicator Date hidden'!E143="x","x",$D$2-'Indicator Date hidden'!E143)</f>
        <v>0</v>
      </c>
      <c r="E142" s="25">
        <f>IF('Indicator Date hidden'!F143="x","x",$E$2-'Indicator Date hidden'!F143)</f>
        <v>0</v>
      </c>
      <c r="F142" s="25">
        <f>IF('Indicator Date hidden'!G143="x","x",$F$2-'Indicator Date hidden'!G143)</f>
        <v>0</v>
      </c>
      <c r="G142" s="25">
        <f>IF('Indicator Date hidden'!H143="x","x",$G$2-'Indicator Date hidden'!H143)</f>
        <v>0</v>
      </c>
      <c r="H142" s="25">
        <f>IF('Indicator Date hidden'!I143="x","x",$H$2-'Indicator Date hidden'!I143)</f>
        <v>0</v>
      </c>
      <c r="I142" s="25">
        <f>IF('Indicator Date hidden'!J143="x","x",$I$2-'Indicator Date hidden'!J143)</f>
        <v>0</v>
      </c>
      <c r="J142" s="25">
        <f>IF('Indicator Date hidden'!K143="x","x",$J$2-'Indicator Date hidden'!K143)</f>
        <v>0</v>
      </c>
      <c r="K142" s="25">
        <f>IF('Indicator Date hidden'!L143="x","x",$K$2-'Indicator Date hidden'!L143)</f>
        <v>0</v>
      </c>
      <c r="L142" s="25">
        <f>IF('Indicator Date hidden'!M143="x","x",$L$2-'Indicator Date hidden'!M143)</f>
        <v>0</v>
      </c>
      <c r="M142" s="25">
        <f>IF('Indicator Date hidden'!N143="x","x",$M$2-'Indicator Date hidden'!N143)</f>
        <v>0</v>
      </c>
      <c r="N142" s="25">
        <f>IF('Indicator Date hidden'!O143="x","x",$N$2-'Indicator Date hidden'!O143)</f>
        <v>0</v>
      </c>
      <c r="O142" s="25">
        <f>IF('Indicator Date hidden'!P143="x","x",$O$2-'Indicator Date hidden'!P143)</f>
        <v>0</v>
      </c>
      <c r="P142" s="25">
        <f>IF('Indicator Date hidden'!Q143="x","x",$P$2-'Indicator Date hidden'!Q143)</f>
        <v>0</v>
      </c>
      <c r="Q142" s="25" t="str">
        <f>IF('Indicator Date hidden'!R143="x","x",$Q$2-'Indicator Date hidden'!R143)</f>
        <v>x</v>
      </c>
      <c r="R142" s="25">
        <f>IF('Indicator Date hidden'!S143="x","x",$R$2-'Indicator Date hidden'!S143)</f>
        <v>0</v>
      </c>
      <c r="S142" s="25">
        <f>IF('Indicator Date hidden'!T143="x","x",$S$2-'Indicator Date hidden'!T143)</f>
        <v>0</v>
      </c>
      <c r="T142" s="25">
        <f>IF('Indicator Date hidden'!U143="x","x",$T$2-'Indicator Date hidden'!U143)</f>
        <v>0</v>
      </c>
      <c r="U142" s="25" t="str">
        <f>IF('Indicator Date hidden'!V143="x","x",$U$2-'Indicator Date hidden'!V143)</f>
        <v>x</v>
      </c>
      <c r="V142" s="25">
        <f>IF('Indicator Date hidden'!W143="x","x",$V$2-'Indicator Date hidden'!W143)</f>
        <v>0</v>
      </c>
      <c r="W142" s="25" t="str">
        <f>IF('Indicator Date hidden'!X143="x","x",$W$2-'Indicator Date hidden'!X143)</f>
        <v>x</v>
      </c>
      <c r="X142" s="25">
        <f>IF('Indicator Date hidden'!Y143="x","x",$X$2-'Indicator Date hidden'!Y143)</f>
        <v>4</v>
      </c>
      <c r="Y142" s="25">
        <f>IF('Indicator Date hidden'!Z143="x","x",$Y$2-'Indicator Date hidden'!Z143)</f>
        <v>0</v>
      </c>
      <c r="Z142" s="25">
        <f>IF('Indicator Date hidden'!AA143="x","x",$Z$2-'Indicator Date hidden'!AA143)</f>
        <v>0</v>
      </c>
      <c r="AA142" s="25" t="str">
        <f>IF('Indicator Date hidden'!AB143="x","x",$AA$2-'Indicator Date hidden'!AB143)</f>
        <v>x</v>
      </c>
      <c r="AB142" s="25">
        <f>IF('Indicator Date hidden'!AC143="x","x",$AB$2-'Indicator Date hidden'!AC143)</f>
        <v>0</v>
      </c>
      <c r="AC142" s="25">
        <f>IF('Indicator Date hidden'!AD143="x","x",$AC$2-'Indicator Date hidden'!AD143)</f>
        <v>0</v>
      </c>
      <c r="AD142" s="25" t="str">
        <f>IF('Indicator Date hidden'!AE143="x","x",$AD$2-'Indicator Date hidden'!AE143)</f>
        <v>x</v>
      </c>
      <c r="AE142" s="25">
        <f>IF('Indicator Date hidden'!AF143="x","x",$AE$2-'Indicator Date hidden'!AF143)</f>
        <v>0</v>
      </c>
      <c r="AF142" s="25">
        <f>IF('Indicator Date hidden'!AG143="x","x",$AF$2-'Indicator Date hidden'!AG143)</f>
        <v>1</v>
      </c>
      <c r="AG142" s="25">
        <f>IF('Indicator Date hidden'!AH143="x","x",$AG$2-'Indicator Date hidden'!AH143)</f>
        <v>0</v>
      </c>
      <c r="AH142" s="25">
        <f>IF('Indicator Date hidden'!AI143="x","x",$AH$2-'Indicator Date hidden'!AI143)</f>
        <v>0</v>
      </c>
      <c r="AI142" s="25">
        <f>IF('Indicator Date hidden'!AJ143="x","x",$AI$2-'Indicator Date hidden'!AJ143)</f>
        <v>0</v>
      </c>
      <c r="AJ142" s="25">
        <f>IF('Indicator Date hidden'!AK143="x","x",$AJ$2-'Indicator Date hidden'!AK143)</f>
        <v>1</v>
      </c>
      <c r="AK142" s="25">
        <f>IF('Indicator Date hidden'!AL143="x","x",$AK$2-'Indicator Date hidden'!AL143)</f>
        <v>1</v>
      </c>
      <c r="AL142" s="25">
        <f>IF('Indicator Date hidden'!AM143="x","x",$AL$2-'Indicator Date hidden'!AM143)</f>
        <v>0</v>
      </c>
      <c r="AM142" s="25">
        <f>IF('Indicator Date hidden'!AN143="x","x",$AM$2-'Indicator Date hidden'!AN143)</f>
        <v>0</v>
      </c>
      <c r="AN142" s="25">
        <f>IF('Indicator Date hidden'!AO143="x","x",$AN$2-'Indicator Date hidden'!AO143)</f>
        <v>0</v>
      </c>
      <c r="AO142" s="25">
        <f>IF('Indicator Date hidden'!AP143="x","x",$AO$2-'Indicator Date hidden'!AP143)</f>
        <v>0</v>
      </c>
      <c r="AP142" s="25">
        <f>IF('Indicator Date hidden'!AQ143="x","x",$AP$2-'Indicator Date hidden'!AQ143)</f>
        <v>0</v>
      </c>
      <c r="AQ142" s="25" t="str">
        <f>IF('Indicator Date hidden'!AR143="x","x",$AQ$2-'Indicator Date hidden'!AR143)</f>
        <v>x</v>
      </c>
      <c r="AR142" s="25">
        <f>IF('Indicator Date hidden'!AS143="x","x",$AR$2-'Indicator Date hidden'!AS143)</f>
        <v>0</v>
      </c>
      <c r="AS142" s="25">
        <f>IF('Indicator Date hidden'!AT143="x","x",$AS$2-'Indicator Date hidden'!AT143)</f>
        <v>0</v>
      </c>
      <c r="AT142" s="25">
        <f>IF('Indicator Date hidden'!AU143="x","x",$AT$2-'Indicator Date hidden'!AU143)</f>
        <v>0</v>
      </c>
      <c r="AU142" s="25">
        <f>IF('Indicator Date hidden'!AV143="x","x",$AU$2-'Indicator Date hidden'!AV143)</f>
        <v>4</v>
      </c>
      <c r="AV142" s="25">
        <f>IF('Indicator Date hidden'!AW143="x","x",$AV$2-'Indicator Date hidden'!AW143)</f>
        <v>0</v>
      </c>
      <c r="AW142" s="25">
        <f>IF('Indicator Date hidden'!AX143="x","x",$AW$2-'Indicator Date hidden'!AX143)</f>
        <v>0</v>
      </c>
      <c r="AX142" s="25">
        <f>IF('Indicator Date hidden'!AY143="x","x",$AX$2-'Indicator Date hidden'!AY143)</f>
        <v>0</v>
      </c>
      <c r="AY142" s="25">
        <f>IF('Indicator Date hidden'!AZ143="x","x",$AY$2-'Indicator Date hidden'!AZ143)</f>
        <v>0</v>
      </c>
      <c r="AZ142" s="25">
        <f>IF('Indicator Date hidden'!BA143="x","x",$AZ$2-'Indicator Date hidden'!BA143)</f>
        <v>0</v>
      </c>
      <c r="BA142">
        <f t="shared" si="20"/>
        <v>11</v>
      </c>
      <c r="BB142" s="26">
        <f t="shared" si="21"/>
        <v>0.24444444444444444</v>
      </c>
      <c r="BC142">
        <f t="shared" si="22"/>
        <v>5</v>
      </c>
      <c r="BD142" s="26">
        <f t="shared" si="23"/>
        <v>0.84736337621944968</v>
      </c>
      <c r="BE142" s="28">
        <f t="shared" si="24"/>
        <v>0</v>
      </c>
    </row>
    <row r="143" spans="1:57" x14ac:dyDescent="0.35">
      <c r="A143" t="s">
        <v>10346</v>
      </c>
      <c r="B143" s="25">
        <f>IF('Indicator Date hidden'!C144="x","x",$B$2-'Indicator Date hidden'!C144)</f>
        <v>0</v>
      </c>
      <c r="C143" s="25">
        <f>IF('Indicator Date hidden'!D144="x","x",$C$2-'Indicator Date hidden'!D144)</f>
        <v>0</v>
      </c>
      <c r="D143" s="25">
        <f>IF('Indicator Date hidden'!E144="x","x",$D$2-'Indicator Date hidden'!E144)</f>
        <v>0</v>
      </c>
      <c r="E143" s="25">
        <f>IF('Indicator Date hidden'!F144="x","x",$E$2-'Indicator Date hidden'!F144)</f>
        <v>0</v>
      </c>
      <c r="F143" s="25">
        <f>IF('Indicator Date hidden'!G144="x","x",$F$2-'Indicator Date hidden'!G144)</f>
        <v>0</v>
      </c>
      <c r="G143" s="25">
        <f>IF('Indicator Date hidden'!H144="x","x",$G$2-'Indicator Date hidden'!H144)</f>
        <v>0</v>
      </c>
      <c r="H143" s="25">
        <f>IF('Indicator Date hidden'!I144="x","x",$H$2-'Indicator Date hidden'!I144)</f>
        <v>0</v>
      </c>
      <c r="I143" s="25">
        <f>IF('Indicator Date hidden'!J144="x","x",$I$2-'Indicator Date hidden'!J144)</f>
        <v>0</v>
      </c>
      <c r="J143" s="25">
        <f>IF('Indicator Date hidden'!K144="x","x",$J$2-'Indicator Date hidden'!K144)</f>
        <v>0</v>
      </c>
      <c r="K143" s="25">
        <f>IF('Indicator Date hidden'!L144="x","x",$K$2-'Indicator Date hidden'!L144)</f>
        <v>0</v>
      </c>
      <c r="L143" s="25">
        <f>IF('Indicator Date hidden'!M144="x","x",$L$2-'Indicator Date hidden'!M144)</f>
        <v>0</v>
      </c>
      <c r="M143" s="25">
        <f>IF('Indicator Date hidden'!N144="x","x",$M$2-'Indicator Date hidden'!N144)</f>
        <v>0</v>
      </c>
      <c r="N143" s="25">
        <f>IF('Indicator Date hidden'!O144="x","x",$N$2-'Indicator Date hidden'!O144)</f>
        <v>0</v>
      </c>
      <c r="O143" s="25">
        <f>IF('Indicator Date hidden'!P144="x","x",$O$2-'Indicator Date hidden'!P144)</f>
        <v>0</v>
      </c>
      <c r="P143" s="25">
        <f>IF('Indicator Date hidden'!Q144="x","x",$P$2-'Indicator Date hidden'!Q144)</f>
        <v>0</v>
      </c>
      <c r="Q143" s="25">
        <f>IF('Indicator Date hidden'!R144="x","x",$Q$2-'Indicator Date hidden'!R144)</f>
        <v>4</v>
      </c>
      <c r="R143" s="25">
        <f>IF('Indicator Date hidden'!S144="x","x",$R$2-'Indicator Date hidden'!S144)</f>
        <v>0</v>
      </c>
      <c r="S143" s="25">
        <f>IF('Indicator Date hidden'!T144="x","x",$S$2-'Indicator Date hidden'!T144)</f>
        <v>0</v>
      </c>
      <c r="T143" s="25">
        <f>IF('Indicator Date hidden'!U144="x","x",$T$2-'Indicator Date hidden'!U144)</f>
        <v>0</v>
      </c>
      <c r="U143" s="25">
        <f>IF('Indicator Date hidden'!V144="x","x",$U$2-'Indicator Date hidden'!V144)</f>
        <v>0</v>
      </c>
      <c r="V143" s="25">
        <f>IF('Indicator Date hidden'!W144="x","x",$V$2-'Indicator Date hidden'!W144)</f>
        <v>0</v>
      </c>
      <c r="W143" s="25">
        <f>IF('Indicator Date hidden'!X144="x","x",$W$2-'Indicator Date hidden'!X144)</f>
        <v>4</v>
      </c>
      <c r="X143" s="25">
        <f>IF('Indicator Date hidden'!Y144="x","x",$X$2-'Indicator Date hidden'!Y144)</f>
        <v>4</v>
      </c>
      <c r="Y143" s="25">
        <f>IF('Indicator Date hidden'!Z144="x","x",$Y$2-'Indicator Date hidden'!Z144)</f>
        <v>0</v>
      </c>
      <c r="Z143" s="25">
        <f>IF('Indicator Date hidden'!AA144="x","x",$Z$2-'Indicator Date hidden'!AA144)</f>
        <v>0</v>
      </c>
      <c r="AA143" s="25">
        <f>IF('Indicator Date hidden'!AB144="x","x",$AA$2-'Indicator Date hidden'!AB144)</f>
        <v>0</v>
      </c>
      <c r="AB143" s="25">
        <f>IF('Indicator Date hidden'!AC144="x","x",$AB$2-'Indicator Date hidden'!AC144)</f>
        <v>0</v>
      </c>
      <c r="AC143" s="25">
        <f>IF('Indicator Date hidden'!AD144="x","x",$AC$2-'Indicator Date hidden'!AD144)</f>
        <v>0</v>
      </c>
      <c r="AD143" s="25">
        <f>IF('Indicator Date hidden'!AE144="x","x",$AD$2-'Indicator Date hidden'!AE144)</f>
        <v>0</v>
      </c>
      <c r="AE143" s="25">
        <f>IF('Indicator Date hidden'!AF144="x","x",$AE$2-'Indicator Date hidden'!AF144)</f>
        <v>0</v>
      </c>
      <c r="AF143" s="25">
        <f>IF('Indicator Date hidden'!AG144="x","x",$AF$2-'Indicator Date hidden'!AG144)</f>
        <v>2</v>
      </c>
      <c r="AG143" s="25">
        <f>IF('Indicator Date hidden'!AH144="x","x",$AG$2-'Indicator Date hidden'!AH144)</f>
        <v>0</v>
      </c>
      <c r="AH143" s="25">
        <f>IF('Indicator Date hidden'!AI144="x","x",$AH$2-'Indicator Date hidden'!AI144)</f>
        <v>0</v>
      </c>
      <c r="AI143" s="25">
        <f>IF('Indicator Date hidden'!AJ144="x","x",$AI$2-'Indicator Date hidden'!AJ144)</f>
        <v>0</v>
      </c>
      <c r="AJ143" s="25" t="str">
        <f>IF('Indicator Date hidden'!AK144="x","x",$AJ$2-'Indicator Date hidden'!AK144)</f>
        <v>x</v>
      </c>
      <c r="AK143" s="25">
        <f>IF('Indicator Date hidden'!AL144="x","x",$AK$2-'Indicator Date hidden'!AL144)</f>
        <v>0</v>
      </c>
      <c r="AL143" s="25">
        <f>IF('Indicator Date hidden'!AM144="x","x",$AL$2-'Indicator Date hidden'!AM144)</f>
        <v>0</v>
      </c>
      <c r="AM143" s="25">
        <f>IF('Indicator Date hidden'!AN144="x","x",$AM$2-'Indicator Date hidden'!AN144)</f>
        <v>0</v>
      </c>
      <c r="AN143" s="25">
        <f>IF('Indicator Date hidden'!AO144="x","x",$AN$2-'Indicator Date hidden'!AO144)</f>
        <v>0</v>
      </c>
      <c r="AO143" s="25">
        <f>IF('Indicator Date hidden'!AP144="x","x",$AO$2-'Indicator Date hidden'!AP144)</f>
        <v>1</v>
      </c>
      <c r="AP143" s="25">
        <f>IF('Indicator Date hidden'!AQ144="x","x",$AP$2-'Indicator Date hidden'!AQ144)</f>
        <v>1</v>
      </c>
      <c r="AQ143" s="25">
        <f>IF('Indicator Date hidden'!AR144="x","x",$AQ$2-'Indicator Date hidden'!AR144)</f>
        <v>0</v>
      </c>
      <c r="AR143" s="25">
        <f>IF('Indicator Date hidden'!AS144="x","x",$AR$2-'Indicator Date hidden'!AS144)</f>
        <v>0</v>
      </c>
      <c r="AS143" s="25">
        <f>IF('Indicator Date hidden'!AT144="x","x",$AS$2-'Indicator Date hidden'!AT144)</f>
        <v>0</v>
      </c>
      <c r="AT143" s="25">
        <f>IF('Indicator Date hidden'!AU144="x","x",$AT$2-'Indicator Date hidden'!AU144)</f>
        <v>0</v>
      </c>
      <c r="AU143" s="25">
        <f>IF('Indicator Date hidden'!AV144="x","x",$AU$2-'Indicator Date hidden'!AV144)</f>
        <v>2</v>
      </c>
      <c r="AV143" s="25">
        <f>IF('Indicator Date hidden'!AW144="x","x",$AV$2-'Indicator Date hidden'!AW144)</f>
        <v>0</v>
      </c>
      <c r="AW143" s="25">
        <f>IF('Indicator Date hidden'!AX144="x","x",$AW$2-'Indicator Date hidden'!AX144)</f>
        <v>0</v>
      </c>
      <c r="AX143" s="25">
        <f>IF('Indicator Date hidden'!AY144="x","x",$AX$2-'Indicator Date hidden'!AY144)</f>
        <v>0</v>
      </c>
      <c r="AY143" s="25">
        <f>IF('Indicator Date hidden'!AZ144="x","x",$AY$2-'Indicator Date hidden'!AZ144)</f>
        <v>0</v>
      </c>
      <c r="AZ143" s="25">
        <f>IF('Indicator Date hidden'!BA144="x","x",$AZ$2-'Indicator Date hidden'!BA144)</f>
        <v>0</v>
      </c>
      <c r="BA143">
        <f t="shared" si="20"/>
        <v>18</v>
      </c>
      <c r="BB143" s="26">
        <f t="shared" si="21"/>
        <v>0.36</v>
      </c>
      <c r="BC143">
        <f t="shared" si="22"/>
        <v>7</v>
      </c>
      <c r="BD143" s="26">
        <f t="shared" si="23"/>
        <v>1.0150862032359615</v>
      </c>
      <c r="BE143" s="28">
        <f t="shared" si="24"/>
        <v>0</v>
      </c>
    </row>
    <row r="144" spans="1:57" x14ac:dyDescent="0.35">
      <c r="A144" t="s">
        <v>10255</v>
      </c>
      <c r="B144" s="25">
        <f>IF('Indicator Date hidden'!C145="x","x",$B$2-'Indicator Date hidden'!C145)</f>
        <v>0</v>
      </c>
      <c r="C144" s="25">
        <f>IF('Indicator Date hidden'!D145="x","x",$C$2-'Indicator Date hidden'!D145)</f>
        <v>0</v>
      </c>
      <c r="D144" s="25">
        <f>IF('Indicator Date hidden'!E145="x","x",$D$2-'Indicator Date hidden'!E145)</f>
        <v>0</v>
      </c>
      <c r="E144" s="25">
        <f>IF('Indicator Date hidden'!F145="x","x",$E$2-'Indicator Date hidden'!F145)</f>
        <v>0</v>
      </c>
      <c r="F144" s="25">
        <f>IF('Indicator Date hidden'!G145="x","x",$F$2-'Indicator Date hidden'!G145)</f>
        <v>0</v>
      </c>
      <c r="G144" s="25">
        <f>IF('Indicator Date hidden'!H145="x","x",$G$2-'Indicator Date hidden'!H145)</f>
        <v>0</v>
      </c>
      <c r="H144" s="25">
        <f>IF('Indicator Date hidden'!I145="x","x",$H$2-'Indicator Date hidden'!I145)</f>
        <v>0</v>
      </c>
      <c r="I144" s="25">
        <f>IF('Indicator Date hidden'!J145="x","x",$I$2-'Indicator Date hidden'!J145)</f>
        <v>0</v>
      </c>
      <c r="J144" s="25">
        <f>IF('Indicator Date hidden'!K145="x","x",$J$2-'Indicator Date hidden'!K145)</f>
        <v>0</v>
      </c>
      <c r="K144" s="25">
        <f>IF('Indicator Date hidden'!L145="x","x",$K$2-'Indicator Date hidden'!L145)</f>
        <v>0</v>
      </c>
      <c r="L144" s="25">
        <f>IF('Indicator Date hidden'!M145="x","x",$L$2-'Indicator Date hidden'!M145)</f>
        <v>0</v>
      </c>
      <c r="M144" s="25">
        <f>IF('Indicator Date hidden'!N145="x","x",$M$2-'Indicator Date hidden'!N145)</f>
        <v>0</v>
      </c>
      <c r="N144" s="25">
        <f>IF('Indicator Date hidden'!O145="x","x",$N$2-'Indicator Date hidden'!O145)</f>
        <v>0</v>
      </c>
      <c r="O144" s="25">
        <f>IF('Indicator Date hidden'!P145="x","x",$O$2-'Indicator Date hidden'!P145)</f>
        <v>0</v>
      </c>
      <c r="P144" s="25">
        <f>IF('Indicator Date hidden'!Q145="x","x",$P$2-'Indicator Date hidden'!Q145)</f>
        <v>0</v>
      </c>
      <c r="Q144" s="25" t="str">
        <f>IF('Indicator Date hidden'!R145="x","x",$Q$2-'Indicator Date hidden'!R145)</f>
        <v>x</v>
      </c>
      <c r="R144" s="25">
        <f>IF('Indicator Date hidden'!S145="x","x",$R$2-'Indicator Date hidden'!S145)</f>
        <v>0</v>
      </c>
      <c r="S144" s="25">
        <f>IF('Indicator Date hidden'!T145="x","x",$S$2-'Indicator Date hidden'!T145)</f>
        <v>0</v>
      </c>
      <c r="T144" s="25">
        <f>IF('Indicator Date hidden'!U145="x","x",$T$2-'Indicator Date hidden'!U145)</f>
        <v>0</v>
      </c>
      <c r="U144" s="25" t="str">
        <f>IF('Indicator Date hidden'!V145="x","x",$U$2-'Indicator Date hidden'!V145)</f>
        <v>x</v>
      </c>
      <c r="V144" s="25">
        <f>IF('Indicator Date hidden'!W145="x","x",$V$2-'Indicator Date hidden'!W145)</f>
        <v>0</v>
      </c>
      <c r="W144" s="25" t="str">
        <f>IF('Indicator Date hidden'!X145="x","x",$W$2-'Indicator Date hidden'!X145)</f>
        <v>x</v>
      </c>
      <c r="X144" s="25" t="str">
        <f>IF('Indicator Date hidden'!Y145="x","x",$X$2-'Indicator Date hidden'!Y145)</f>
        <v>x</v>
      </c>
      <c r="Y144" s="25">
        <f>IF('Indicator Date hidden'!Z145="x","x",$Y$2-'Indicator Date hidden'!Z145)</f>
        <v>0</v>
      </c>
      <c r="Z144" s="25">
        <f>IF('Indicator Date hidden'!AA145="x","x",$Z$2-'Indicator Date hidden'!AA145)</f>
        <v>0</v>
      </c>
      <c r="AA144" s="25" t="str">
        <f>IF('Indicator Date hidden'!AB145="x","x",$AA$2-'Indicator Date hidden'!AB145)</f>
        <v>x</v>
      </c>
      <c r="AB144" s="25">
        <f>IF('Indicator Date hidden'!AC145="x","x",$AB$2-'Indicator Date hidden'!AC145)</f>
        <v>0</v>
      </c>
      <c r="AC144" s="25">
        <f>IF('Indicator Date hidden'!AD145="x","x",$AC$2-'Indicator Date hidden'!AD145)</f>
        <v>0</v>
      </c>
      <c r="AD144" s="25" t="str">
        <f>IF('Indicator Date hidden'!AE145="x","x",$AD$2-'Indicator Date hidden'!AE145)</f>
        <v>x</v>
      </c>
      <c r="AE144" s="25" t="str">
        <f>IF('Indicator Date hidden'!AF145="x","x",$AE$2-'Indicator Date hidden'!AF145)</f>
        <v>x</v>
      </c>
      <c r="AF144" s="25" t="str">
        <f>IF('Indicator Date hidden'!AG145="x","x",$AF$2-'Indicator Date hidden'!AG145)</f>
        <v>x</v>
      </c>
      <c r="AG144" s="25">
        <f>IF('Indicator Date hidden'!AH145="x","x",$AG$2-'Indicator Date hidden'!AH145)</f>
        <v>0</v>
      </c>
      <c r="AH144" s="25">
        <f>IF('Indicator Date hidden'!AI145="x","x",$AH$2-'Indicator Date hidden'!AI145)</f>
        <v>0</v>
      </c>
      <c r="AI144" s="25">
        <f>IF('Indicator Date hidden'!AJ145="x","x",$AI$2-'Indicator Date hidden'!AJ145)</f>
        <v>0</v>
      </c>
      <c r="AJ144" s="25" t="str">
        <f>IF('Indicator Date hidden'!AK145="x","x",$AJ$2-'Indicator Date hidden'!AK145)</f>
        <v>x</v>
      </c>
      <c r="AK144" s="25">
        <f>IF('Indicator Date hidden'!AL145="x","x",$AK$2-'Indicator Date hidden'!AL145)</f>
        <v>1</v>
      </c>
      <c r="AL144" s="25">
        <f>IF('Indicator Date hidden'!AM145="x","x",$AL$2-'Indicator Date hidden'!AM145)</f>
        <v>0</v>
      </c>
      <c r="AM144" s="25">
        <f>IF('Indicator Date hidden'!AN145="x","x",$AM$2-'Indicator Date hidden'!AN145)</f>
        <v>0</v>
      </c>
      <c r="AN144" s="25">
        <f>IF('Indicator Date hidden'!AO145="x","x",$AN$2-'Indicator Date hidden'!AO145)</f>
        <v>0</v>
      </c>
      <c r="AO144" s="25">
        <f>IF('Indicator Date hidden'!AP145="x","x",$AO$2-'Indicator Date hidden'!AP145)</f>
        <v>0</v>
      </c>
      <c r="AP144" s="25" t="str">
        <f>IF('Indicator Date hidden'!AQ145="x","x",$AP$2-'Indicator Date hidden'!AQ145)</f>
        <v>x</v>
      </c>
      <c r="AQ144" s="25">
        <f>IF('Indicator Date hidden'!AR145="x","x",$AQ$2-'Indicator Date hidden'!AR145)</f>
        <v>0</v>
      </c>
      <c r="AR144" s="25">
        <f>IF('Indicator Date hidden'!AS145="x","x",$AR$2-'Indicator Date hidden'!AS145)</f>
        <v>0</v>
      </c>
      <c r="AS144" s="25" t="str">
        <f>IF('Indicator Date hidden'!AT145="x","x",$AS$2-'Indicator Date hidden'!AT145)</f>
        <v>x</v>
      </c>
      <c r="AT144" s="25">
        <f>IF('Indicator Date hidden'!AU145="x","x",$AT$2-'Indicator Date hidden'!AU145)</f>
        <v>0</v>
      </c>
      <c r="AU144" s="25" t="str">
        <f>IF('Indicator Date hidden'!AV145="x","x",$AU$2-'Indicator Date hidden'!AV145)</f>
        <v>x</v>
      </c>
      <c r="AV144" s="25">
        <f>IF('Indicator Date hidden'!AW145="x","x",$AV$2-'Indicator Date hidden'!AW145)</f>
        <v>0</v>
      </c>
      <c r="AW144" s="25">
        <f>IF('Indicator Date hidden'!AX145="x","x",$AW$2-'Indicator Date hidden'!AX145)</f>
        <v>0</v>
      </c>
      <c r="AX144" s="25">
        <f>IF('Indicator Date hidden'!AY145="x","x",$AX$2-'Indicator Date hidden'!AY145)</f>
        <v>0</v>
      </c>
      <c r="AY144" s="25">
        <f>IF('Indicator Date hidden'!AZ145="x","x",$AY$2-'Indicator Date hidden'!AZ145)</f>
        <v>8</v>
      </c>
      <c r="AZ144" s="25">
        <f>IF('Indicator Date hidden'!BA145="x","x",$AZ$2-'Indicator Date hidden'!BA145)</f>
        <v>0</v>
      </c>
      <c r="BA144">
        <f t="shared" si="20"/>
        <v>9</v>
      </c>
      <c r="BB144" s="26">
        <f t="shared" si="21"/>
        <v>0.23076923076923078</v>
      </c>
      <c r="BC144">
        <f t="shared" si="22"/>
        <v>2</v>
      </c>
      <c r="BD144" s="26">
        <f t="shared" si="23"/>
        <v>1.2702016488718806</v>
      </c>
      <c r="BE144" s="28">
        <f t="shared" si="24"/>
        <v>0</v>
      </c>
    </row>
    <row r="145" spans="1:57" x14ac:dyDescent="0.35">
      <c r="A145" t="s">
        <v>10266</v>
      </c>
      <c r="B145" s="25">
        <f>IF('Indicator Date hidden'!C146="x","x",$B$2-'Indicator Date hidden'!C146)</f>
        <v>0</v>
      </c>
      <c r="C145" s="25">
        <f>IF('Indicator Date hidden'!D146="x","x",$C$2-'Indicator Date hidden'!D146)</f>
        <v>0</v>
      </c>
      <c r="D145" s="25">
        <f>IF('Indicator Date hidden'!E146="x","x",$D$2-'Indicator Date hidden'!E146)</f>
        <v>0</v>
      </c>
      <c r="E145" s="25">
        <f>IF('Indicator Date hidden'!F146="x","x",$E$2-'Indicator Date hidden'!F146)</f>
        <v>0</v>
      </c>
      <c r="F145" s="25">
        <f>IF('Indicator Date hidden'!G146="x","x",$F$2-'Indicator Date hidden'!G146)</f>
        <v>0</v>
      </c>
      <c r="G145" s="25">
        <f>IF('Indicator Date hidden'!H146="x","x",$G$2-'Indicator Date hidden'!H146)</f>
        <v>0</v>
      </c>
      <c r="H145" s="25">
        <f>IF('Indicator Date hidden'!I146="x","x",$H$2-'Indicator Date hidden'!I146)</f>
        <v>0</v>
      </c>
      <c r="I145" s="25">
        <f>IF('Indicator Date hidden'!J146="x","x",$I$2-'Indicator Date hidden'!J146)</f>
        <v>0</v>
      </c>
      <c r="J145" s="25">
        <f>IF('Indicator Date hidden'!K146="x","x",$J$2-'Indicator Date hidden'!K146)</f>
        <v>0</v>
      </c>
      <c r="K145" s="25">
        <f>IF('Indicator Date hidden'!L146="x","x",$K$2-'Indicator Date hidden'!L146)</f>
        <v>0</v>
      </c>
      <c r="L145" s="25">
        <f>IF('Indicator Date hidden'!M146="x","x",$L$2-'Indicator Date hidden'!M146)</f>
        <v>0</v>
      </c>
      <c r="M145" s="25">
        <f>IF('Indicator Date hidden'!N146="x","x",$M$2-'Indicator Date hidden'!N146)</f>
        <v>0</v>
      </c>
      <c r="N145" s="25">
        <f>IF('Indicator Date hidden'!O146="x","x",$N$2-'Indicator Date hidden'!O146)</f>
        <v>0</v>
      </c>
      <c r="O145" s="25">
        <f>IF('Indicator Date hidden'!P146="x","x",$O$2-'Indicator Date hidden'!P146)</f>
        <v>0</v>
      </c>
      <c r="P145" s="25">
        <f>IF('Indicator Date hidden'!Q146="x","x",$P$2-'Indicator Date hidden'!Q146)</f>
        <v>0</v>
      </c>
      <c r="Q145" s="25">
        <f>IF('Indicator Date hidden'!R146="x","x",$Q$2-'Indicator Date hidden'!R146)</f>
        <v>2</v>
      </c>
      <c r="R145" s="25">
        <f>IF('Indicator Date hidden'!S146="x","x",$R$2-'Indicator Date hidden'!S146)</f>
        <v>0</v>
      </c>
      <c r="S145" s="25">
        <f>IF('Indicator Date hidden'!T146="x","x",$S$2-'Indicator Date hidden'!T146)</f>
        <v>0</v>
      </c>
      <c r="T145" s="25">
        <f>IF('Indicator Date hidden'!U146="x","x",$T$2-'Indicator Date hidden'!U146)</f>
        <v>0</v>
      </c>
      <c r="U145" s="25">
        <f>IF('Indicator Date hidden'!V146="x","x",$U$2-'Indicator Date hidden'!V146)</f>
        <v>0</v>
      </c>
      <c r="V145" s="25">
        <f>IF('Indicator Date hidden'!W146="x","x",$V$2-'Indicator Date hidden'!W146)</f>
        <v>0</v>
      </c>
      <c r="W145" s="25">
        <f>IF('Indicator Date hidden'!X146="x","x",$W$2-'Indicator Date hidden'!X146)</f>
        <v>2</v>
      </c>
      <c r="X145" s="25">
        <f>IF('Indicator Date hidden'!Y146="x","x",$X$2-'Indicator Date hidden'!Y146)</f>
        <v>2</v>
      </c>
      <c r="Y145" s="25">
        <f>IF('Indicator Date hidden'!Z146="x","x",$Y$2-'Indicator Date hidden'!Z146)</f>
        <v>0</v>
      </c>
      <c r="Z145" s="25">
        <f>IF('Indicator Date hidden'!AA146="x","x",$Z$2-'Indicator Date hidden'!AA146)</f>
        <v>0</v>
      </c>
      <c r="AA145" s="25" t="str">
        <f>IF('Indicator Date hidden'!AB146="x","x",$AA$2-'Indicator Date hidden'!AB146)</f>
        <v>x</v>
      </c>
      <c r="AB145" s="25">
        <f>IF('Indicator Date hidden'!AC146="x","x",$AB$2-'Indicator Date hidden'!AC146)</f>
        <v>0</v>
      </c>
      <c r="AC145" s="25">
        <f>IF('Indicator Date hidden'!AD146="x","x",$AC$2-'Indicator Date hidden'!AD146)</f>
        <v>0</v>
      </c>
      <c r="AD145" s="25" t="str">
        <f>IF('Indicator Date hidden'!AE146="x","x",$AD$2-'Indicator Date hidden'!AE146)</f>
        <v>x</v>
      </c>
      <c r="AE145" s="25" t="str">
        <f>IF('Indicator Date hidden'!AF146="x","x",$AE$2-'Indicator Date hidden'!AF146)</f>
        <v>x</v>
      </c>
      <c r="AF145" s="25" t="str">
        <f>IF('Indicator Date hidden'!AG146="x","x",$AF$2-'Indicator Date hidden'!AG146)</f>
        <v>x</v>
      </c>
      <c r="AG145" s="25">
        <f>IF('Indicator Date hidden'!AH146="x","x",$AG$2-'Indicator Date hidden'!AH146)</f>
        <v>0</v>
      </c>
      <c r="AH145" s="25">
        <f>IF('Indicator Date hidden'!AI146="x","x",$AH$2-'Indicator Date hidden'!AI146)</f>
        <v>0</v>
      </c>
      <c r="AI145" s="25">
        <f>IF('Indicator Date hidden'!AJ146="x","x",$AI$2-'Indicator Date hidden'!AJ146)</f>
        <v>0</v>
      </c>
      <c r="AJ145" s="25" t="str">
        <f>IF('Indicator Date hidden'!AK146="x","x",$AJ$2-'Indicator Date hidden'!AK146)</f>
        <v>x</v>
      </c>
      <c r="AK145" s="25">
        <f>IF('Indicator Date hidden'!AL146="x","x",$AK$2-'Indicator Date hidden'!AL146)</f>
        <v>1</v>
      </c>
      <c r="AL145" s="25">
        <f>IF('Indicator Date hidden'!AM146="x","x",$AL$2-'Indicator Date hidden'!AM146)</f>
        <v>0</v>
      </c>
      <c r="AM145" s="25">
        <f>IF('Indicator Date hidden'!AN146="x","x",$AM$2-'Indicator Date hidden'!AN146)</f>
        <v>0</v>
      </c>
      <c r="AN145" s="25">
        <f>IF('Indicator Date hidden'!AO146="x","x",$AN$2-'Indicator Date hidden'!AO146)</f>
        <v>0</v>
      </c>
      <c r="AO145" s="25">
        <f>IF('Indicator Date hidden'!AP146="x","x",$AO$2-'Indicator Date hidden'!AP146)</f>
        <v>0</v>
      </c>
      <c r="AP145" s="25">
        <f>IF('Indicator Date hidden'!AQ146="x","x",$AP$2-'Indicator Date hidden'!AQ146)</f>
        <v>0</v>
      </c>
      <c r="AQ145" s="25">
        <f>IF('Indicator Date hidden'!AR146="x","x",$AQ$2-'Indicator Date hidden'!AR146)</f>
        <v>6</v>
      </c>
      <c r="AR145" s="25">
        <f>IF('Indicator Date hidden'!AS146="x","x",$AR$2-'Indicator Date hidden'!AS146)</f>
        <v>0</v>
      </c>
      <c r="AS145" s="25">
        <f>IF('Indicator Date hidden'!AT146="x","x",$AS$2-'Indicator Date hidden'!AT146)</f>
        <v>2</v>
      </c>
      <c r="AT145" s="25">
        <f>IF('Indicator Date hidden'!AU146="x","x",$AT$2-'Indicator Date hidden'!AU146)</f>
        <v>0</v>
      </c>
      <c r="AU145" s="25" t="str">
        <f>IF('Indicator Date hidden'!AV146="x","x",$AU$2-'Indicator Date hidden'!AV146)</f>
        <v>x</v>
      </c>
      <c r="AV145" s="25">
        <f>IF('Indicator Date hidden'!AW146="x","x",$AV$2-'Indicator Date hidden'!AW146)</f>
        <v>0</v>
      </c>
      <c r="AW145" s="25">
        <f>IF('Indicator Date hidden'!AX146="x","x",$AW$2-'Indicator Date hidden'!AX146)</f>
        <v>0</v>
      </c>
      <c r="AX145" s="25">
        <f>IF('Indicator Date hidden'!AY146="x","x",$AX$2-'Indicator Date hidden'!AY146)</f>
        <v>0</v>
      </c>
      <c r="AY145" s="25">
        <f>IF('Indicator Date hidden'!AZ146="x","x",$AY$2-'Indicator Date hidden'!AZ146)</f>
        <v>0</v>
      </c>
      <c r="AZ145" s="25">
        <f>IF('Indicator Date hidden'!BA146="x","x",$AZ$2-'Indicator Date hidden'!BA146)</f>
        <v>0</v>
      </c>
      <c r="BA145">
        <f t="shared" si="20"/>
        <v>15</v>
      </c>
      <c r="BB145" s="26">
        <f t="shared" si="21"/>
        <v>0.33333333333333331</v>
      </c>
      <c r="BC145">
        <f t="shared" si="22"/>
        <v>6</v>
      </c>
      <c r="BD145" s="26">
        <f t="shared" si="23"/>
        <v>1.0327955589886444</v>
      </c>
      <c r="BE145" s="28">
        <f t="shared" si="24"/>
        <v>0</v>
      </c>
    </row>
    <row r="146" spans="1:57" x14ac:dyDescent="0.35">
      <c r="A146" t="s">
        <v>10404</v>
      </c>
      <c r="B146" s="25">
        <f>IF('Indicator Date hidden'!C147="x","x",$B$2-'Indicator Date hidden'!C147)</f>
        <v>0</v>
      </c>
      <c r="C146" s="25">
        <f>IF('Indicator Date hidden'!D147="x","x",$C$2-'Indicator Date hidden'!D147)</f>
        <v>0</v>
      </c>
      <c r="D146" s="25">
        <f>IF('Indicator Date hidden'!E147="x","x",$D$2-'Indicator Date hidden'!E147)</f>
        <v>0</v>
      </c>
      <c r="E146" s="25">
        <f>IF('Indicator Date hidden'!F147="x","x",$E$2-'Indicator Date hidden'!F147)</f>
        <v>0</v>
      </c>
      <c r="F146" s="25">
        <f>IF('Indicator Date hidden'!G147="x","x",$F$2-'Indicator Date hidden'!G147)</f>
        <v>0</v>
      </c>
      <c r="G146" s="25">
        <f>IF('Indicator Date hidden'!H147="x","x",$G$2-'Indicator Date hidden'!H147)</f>
        <v>0</v>
      </c>
      <c r="H146" s="25">
        <f>IF('Indicator Date hidden'!I147="x","x",$H$2-'Indicator Date hidden'!I147)</f>
        <v>0</v>
      </c>
      <c r="I146" s="25">
        <f>IF('Indicator Date hidden'!J147="x","x",$I$2-'Indicator Date hidden'!J147)</f>
        <v>0</v>
      </c>
      <c r="J146" s="25">
        <f>IF('Indicator Date hidden'!K147="x","x",$J$2-'Indicator Date hidden'!K147)</f>
        <v>0</v>
      </c>
      <c r="K146" s="25">
        <f>IF('Indicator Date hidden'!L147="x","x",$K$2-'Indicator Date hidden'!L147)</f>
        <v>0</v>
      </c>
      <c r="L146" s="25">
        <f>IF('Indicator Date hidden'!M147="x","x",$L$2-'Indicator Date hidden'!M147)</f>
        <v>0</v>
      </c>
      <c r="M146" s="25">
        <f>IF('Indicator Date hidden'!N147="x","x",$M$2-'Indicator Date hidden'!N147)</f>
        <v>0</v>
      </c>
      <c r="N146" s="25">
        <f>IF('Indicator Date hidden'!O147="x","x",$N$2-'Indicator Date hidden'!O147)</f>
        <v>0</v>
      </c>
      <c r="O146" s="25">
        <f>IF('Indicator Date hidden'!P147="x","x",$O$2-'Indicator Date hidden'!P147)</f>
        <v>0</v>
      </c>
      <c r="P146" s="25">
        <f>IF('Indicator Date hidden'!Q147="x","x",$P$2-'Indicator Date hidden'!Q147)</f>
        <v>0</v>
      </c>
      <c r="Q146" s="25" t="str">
        <f>IF('Indicator Date hidden'!R147="x","x",$Q$2-'Indicator Date hidden'!R147)</f>
        <v>x</v>
      </c>
      <c r="R146" s="25">
        <f>IF('Indicator Date hidden'!S147="x","x",$R$2-'Indicator Date hidden'!S147)</f>
        <v>0</v>
      </c>
      <c r="S146" s="25">
        <f>IF('Indicator Date hidden'!T147="x","x",$S$2-'Indicator Date hidden'!T147)</f>
        <v>0</v>
      </c>
      <c r="T146" s="25">
        <f>IF('Indicator Date hidden'!U147="x","x",$T$2-'Indicator Date hidden'!U147)</f>
        <v>0</v>
      </c>
      <c r="U146" s="25">
        <f>IF('Indicator Date hidden'!V147="x","x",$U$2-'Indicator Date hidden'!V147)</f>
        <v>0</v>
      </c>
      <c r="V146" s="25">
        <f>IF('Indicator Date hidden'!W147="x","x",$V$2-'Indicator Date hidden'!W147)</f>
        <v>0</v>
      </c>
      <c r="W146" s="25" t="str">
        <f>IF('Indicator Date hidden'!X147="x","x",$W$2-'Indicator Date hidden'!X147)</f>
        <v>x</v>
      </c>
      <c r="X146" s="25">
        <f>IF('Indicator Date hidden'!Y147="x","x",$X$2-'Indicator Date hidden'!Y147)</f>
        <v>2</v>
      </c>
      <c r="Y146" s="25">
        <f>IF('Indicator Date hidden'!Z147="x","x",$Y$2-'Indicator Date hidden'!Z147)</f>
        <v>0</v>
      </c>
      <c r="Z146" s="25">
        <f>IF('Indicator Date hidden'!AA147="x","x",$Z$2-'Indicator Date hidden'!AA147)</f>
        <v>0</v>
      </c>
      <c r="AA146" s="25" t="str">
        <f>IF('Indicator Date hidden'!AB147="x","x",$AA$2-'Indicator Date hidden'!AB147)</f>
        <v>x</v>
      </c>
      <c r="AB146" s="25">
        <f>IF('Indicator Date hidden'!AC147="x","x",$AB$2-'Indicator Date hidden'!AC147)</f>
        <v>0</v>
      </c>
      <c r="AC146" s="25">
        <f>IF('Indicator Date hidden'!AD147="x","x",$AC$2-'Indicator Date hidden'!AD147)</f>
        <v>0</v>
      </c>
      <c r="AD146" s="25" t="str">
        <f>IF('Indicator Date hidden'!AE147="x","x",$AD$2-'Indicator Date hidden'!AE147)</f>
        <v>x</v>
      </c>
      <c r="AE146" s="25" t="str">
        <f>IF('Indicator Date hidden'!AF147="x","x",$AE$2-'Indicator Date hidden'!AF147)</f>
        <v>x</v>
      </c>
      <c r="AF146" s="25" t="str">
        <f>IF('Indicator Date hidden'!AG147="x","x",$AF$2-'Indicator Date hidden'!AG147)</f>
        <v>x</v>
      </c>
      <c r="AG146" s="25">
        <f>IF('Indicator Date hidden'!AH147="x","x",$AG$2-'Indicator Date hidden'!AH147)</f>
        <v>0</v>
      </c>
      <c r="AH146" s="25">
        <f>IF('Indicator Date hidden'!AI147="x","x",$AH$2-'Indicator Date hidden'!AI147)</f>
        <v>0</v>
      </c>
      <c r="AI146" s="25">
        <f>IF('Indicator Date hidden'!AJ147="x","x",$AI$2-'Indicator Date hidden'!AJ147)</f>
        <v>0</v>
      </c>
      <c r="AJ146" s="25" t="str">
        <f>IF('Indicator Date hidden'!AK147="x","x",$AJ$2-'Indicator Date hidden'!AK147)</f>
        <v>x</v>
      </c>
      <c r="AK146" s="25">
        <f>IF('Indicator Date hidden'!AL147="x","x",$AK$2-'Indicator Date hidden'!AL147)</f>
        <v>1</v>
      </c>
      <c r="AL146" s="25">
        <f>IF('Indicator Date hidden'!AM147="x","x",$AL$2-'Indicator Date hidden'!AM147)</f>
        <v>0</v>
      </c>
      <c r="AM146" s="25">
        <f>IF('Indicator Date hidden'!AN147="x","x",$AM$2-'Indicator Date hidden'!AN147)</f>
        <v>0</v>
      </c>
      <c r="AN146" s="25">
        <f>IF('Indicator Date hidden'!AO147="x","x",$AN$2-'Indicator Date hidden'!AO147)</f>
        <v>0</v>
      </c>
      <c r="AO146" s="25">
        <f>IF('Indicator Date hidden'!AP147="x","x",$AO$2-'Indicator Date hidden'!AP147)</f>
        <v>0</v>
      </c>
      <c r="AP146" s="25">
        <f>IF('Indicator Date hidden'!AQ147="x","x",$AP$2-'Indicator Date hidden'!AQ147)</f>
        <v>0</v>
      </c>
      <c r="AQ146" s="25" t="str">
        <f>IF('Indicator Date hidden'!AR147="x","x",$AQ$2-'Indicator Date hidden'!AR147)</f>
        <v>x</v>
      </c>
      <c r="AR146" s="25">
        <f>IF('Indicator Date hidden'!AS147="x","x",$AR$2-'Indicator Date hidden'!AS147)</f>
        <v>0</v>
      </c>
      <c r="AS146" s="25">
        <f>IF('Indicator Date hidden'!AT147="x","x",$AS$2-'Indicator Date hidden'!AT147)</f>
        <v>0</v>
      </c>
      <c r="AT146" s="25">
        <f>IF('Indicator Date hidden'!AU147="x","x",$AT$2-'Indicator Date hidden'!AU147)</f>
        <v>0</v>
      </c>
      <c r="AU146" s="25" t="str">
        <f>IF('Indicator Date hidden'!AV147="x","x",$AU$2-'Indicator Date hidden'!AV147)</f>
        <v>x</v>
      </c>
      <c r="AV146" s="25">
        <f>IF('Indicator Date hidden'!AW147="x","x",$AV$2-'Indicator Date hidden'!AW147)</f>
        <v>0</v>
      </c>
      <c r="AW146" s="25">
        <f>IF('Indicator Date hidden'!AX147="x","x",$AW$2-'Indicator Date hidden'!AX147)</f>
        <v>0</v>
      </c>
      <c r="AX146" s="25">
        <f>IF('Indicator Date hidden'!AY147="x","x",$AX$2-'Indicator Date hidden'!AY147)</f>
        <v>0</v>
      </c>
      <c r="AY146" s="25">
        <f>IF('Indicator Date hidden'!AZ147="x","x",$AY$2-'Indicator Date hidden'!AZ147)</f>
        <v>8</v>
      </c>
      <c r="AZ146" s="25">
        <f>IF('Indicator Date hidden'!BA147="x","x",$AZ$2-'Indicator Date hidden'!BA147)</f>
        <v>0</v>
      </c>
      <c r="BA146">
        <f t="shared" si="20"/>
        <v>11</v>
      </c>
      <c r="BB146" s="26">
        <f t="shared" si="21"/>
        <v>0.26190476190476192</v>
      </c>
      <c r="BC146">
        <f t="shared" si="22"/>
        <v>3</v>
      </c>
      <c r="BD146" s="26">
        <f t="shared" si="23"/>
        <v>1.2546963929767045</v>
      </c>
      <c r="BE146" s="28">
        <f t="shared" si="24"/>
        <v>0</v>
      </c>
    </row>
    <row r="147" spans="1:57" x14ac:dyDescent="0.35">
      <c r="A147" t="s">
        <v>10412</v>
      </c>
      <c r="B147" s="25">
        <f>IF('Indicator Date hidden'!C148="x","x",$B$2-'Indicator Date hidden'!C148)</f>
        <v>0</v>
      </c>
      <c r="C147" s="25">
        <f>IF('Indicator Date hidden'!D148="x","x",$C$2-'Indicator Date hidden'!D148)</f>
        <v>0</v>
      </c>
      <c r="D147" s="25">
        <f>IF('Indicator Date hidden'!E148="x","x",$D$2-'Indicator Date hidden'!E148)</f>
        <v>0</v>
      </c>
      <c r="E147" s="25">
        <f>IF('Indicator Date hidden'!F148="x","x",$E$2-'Indicator Date hidden'!F148)</f>
        <v>0</v>
      </c>
      <c r="F147" s="25">
        <f>IF('Indicator Date hidden'!G148="x","x",$F$2-'Indicator Date hidden'!G148)</f>
        <v>0</v>
      </c>
      <c r="G147" s="25">
        <f>IF('Indicator Date hidden'!H148="x","x",$G$2-'Indicator Date hidden'!H148)</f>
        <v>0</v>
      </c>
      <c r="H147" s="25">
        <f>IF('Indicator Date hidden'!I148="x","x",$H$2-'Indicator Date hidden'!I148)</f>
        <v>0</v>
      </c>
      <c r="I147" s="25">
        <f>IF('Indicator Date hidden'!J148="x","x",$I$2-'Indicator Date hidden'!J148)</f>
        <v>0</v>
      </c>
      <c r="J147" s="25">
        <f>IF('Indicator Date hidden'!K148="x","x",$J$2-'Indicator Date hidden'!K148)</f>
        <v>0</v>
      </c>
      <c r="K147" s="25">
        <f>IF('Indicator Date hidden'!L148="x","x",$K$2-'Indicator Date hidden'!L148)</f>
        <v>0</v>
      </c>
      <c r="L147" s="25">
        <f>IF('Indicator Date hidden'!M148="x","x",$L$2-'Indicator Date hidden'!M148)</f>
        <v>0</v>
      </c>
      <c r="M147" s="25">
        <f>IF('Indicator Date hidden'!N148="x","x",$M$2-'Indicator Date hidden'!N148)</f>
        <v>0</v>
      </c>
      <c r="N147" s="25">
        <f>IF('Indicator Date hidden'!O148="x","x",$N$2-'Indicator Date hidden'!O148)</f>
        <v>0</v>
      </c>
      <c r="O147" s="25">
        <f>IF('Indicator Date hidden'!P148="x","x",$O$2-'Indicator Date hidden'!P148)</f>
        <v>0</v>
      </c>
      <c r="P147" s="25">
        <f>IF('Indicator Date hidden'!Q148="x","x",$P$2-'Indicator Date hidden'!Q148)</f>
        <v>0</v>
      </c>
      <c r="Q147" s="25" t="str">
        <f>IF('Indicator Date hidden'!R148="x","x",$Q$2-'Indicator Date hidden'!R148)</f>
        <v>x</v>
      </c>
      <c r="R147" s="25">
        <f>IF('Indicator Date hidden'!S148="x","x",$R$2-'Indicator Date hidden'!S148)</f>
        <v>0</v>
      </c>
      <c r="S147" s="25">
        <f>IF('Indicator Date hidden'!T148="x","x",$S$2-'Indicator Date hidden'!T148)</f>
        <v>0</v>
      </c>
      <c r="T147" s="25">
        <f>IF('Indicator Date hidden'!U148="x","x",$T$2-'Indicator Date hidden'!U148)</f>
        <v>0</v>
      </c>
      <c r="U147" s="25">
        <f>IF('Indicator Date hidden'!V148="x","x",$U$2-'Indicator Date hidden'!V148)</f>
        <v>0</v>
      </c>
      <c r="V147" s="25">
        <f>IF('Indicator Date hidden'!W148="x","x",$V$2-'Indicator Date hidden'!W148)</f>
        <v>0</v>
      </c>
      <c r="W147" s="25">
        <f>IF('Indicator Date hidden'!X148="x","x",$W$2-'Indicator Date hidden'!X148)</f>
        <v>0</v>
      </c>
      <c r="X147" s="25">
        <f>IF('Indicator Date hidden'!Y148="x","x",$X$2-'Indicator Date hidden'!Y148)</f>
        <v>4</v>
      </c>
      <c r="Y147" s="25">
        <f>IF('Indicator Date hidden'!Z148="x","x",$Y$2-'Indicator Date hidden'!Z148)</f>
        <v>0</v>
      </c>
      <c r="Z147" s="25">
        <f>IF('Indicator Date hidden'!AA148="x","x",$Z$2-'Indicator Date hidden'!AA148)</f>
        <v>0</v>
      </c>
      <c r="AA147" s="25" t="str">
        <f>IF('Indicator Date hidden'!AB148="x","x",$AA$2-'Indicator Date hidden'!AB148)</f>
        <v>x</v>
      </c>
      <c r="AB147" s="25">
        <f>IF('Indicator Date hidden'!AC148="x","x",$AB$2-'Indicator Date hidden'!AC148)</f>
        <v>0</v>
      </c>
      <c r="AC147" s="25">
        <f>IF('Indicator Date hidden'!AD148="x","x",$AC$2-'Indicator Date hidden'!AD148)</f>
        <v>0</v>
      </c>
      <c r="AD147" s="25" t="str">
        <f>IF('Indicator Date hidden'!AE148="x","x",$AD$2-'Indicator Date hidden'!AE148)</f>
        <v>x</v>
      </c>
      <c r="AE147" s="25">
        <f>IF('Indicator Date hidden'!AF148="x","x",$AE$2-'Indicator Date hidden'!AF148)</f>
        <v>0</v>
      </c>
      <c r="AF147" s="25">
        <f>IF('Indicator Date hidden'!AG148="x","x",$AF$2-'Indicator Date hidden'!AG148)</f>
        <v>5</v>
      </c>
      <c r="AG147" s="25">
        <f>IF('Indicator Date hidden'!AH148="x","x",$AG$2-'Indicator Date hidden'!AH148)</f>
        <v>0</v>
      </c>
      <c r="AH147" s="25">
        <f>IF('Indicator Date hidden'!AI148="x","x",$AH$2-'Indicator Date hidden'!AI148)</f>
        <v>0</v>
      </c>
      <c r="AI147" s="25">
        <f>IF('Indicator Date hidden'!AJ148="x","x",$AI$2-'Indicator Date hidden'!AJ148)</f>
        <v>0</v>
      </c>
      <c r="AJ147" s="25" t="str">
        <f>IF('Indicator Date hidden'!AK148="x","x",$AJ$2-'Indicator Date hidden'!AK148)</f>
        <v>x</v>
      </c>
      <c r="AK147" s="25" t="str">
        <f>IF('Indicator Date hidden'!AL148="x","x",$AK$2-'Indicator Date hidden'!AL148)</f>
        <v>x</v>
      </c>
      <c r="AL147" s="25">
        <f>IF('Indicator Date hidden'!AM148="x","x",$AL$2-'Indicator Date hidden'!AM148)</f>
        <v>0</v>
      </c>
      <c r="AM147" s="25">
        <f>IF('Indicator Date hidden'!AN148="x","x",$AM$2-'Indicator Date hidden'!AN148)</f>
        <v>0</v>
      </c>
      <c r="AN147" s="25">
        <f>IF('Indicator Date hidden'!AO148="x","x",$AN$2-'Indicator Date hidden'!AO148)</f>
        <v>0</v>
      </c>
      <c r="AO147" s="25" t="str">
        <f>IF('Indicator Date hidden'!AP148="x","x",$AO$2-'Indicator Date hidden'!AP148)</f>
        <v>x</v>
      </c>
      <c r="AP147" s="25" t="str">
        <f>IF('Indicator Date hidden'!AQ148="x","x",$AP$2-'Indicator Date hidden'!AQ148)</f>
        <v>x</v>
      </c>
      <c r="AQ147" s="25">
        <f>IF('Indicator Date hidden'!AR148="x","x",$AQ$2-'Indicator Date hidden'!AR148)</f>
        <v>4</v>
      </c>
      <c r="AR147" s="25">
        <f>IF('Indicator Date hidden'!AS148="x","x",$AR$2-'Indicator Date hidden'!AS148)</f>
        <v>0</v>
      </c>
      <c r="AS147" s="25">
        <f>IF('Indicator Date hidden'!AT148="x","x",$AS$2-'Indicator Date hidden'!AT148)</f>
        <v>0</v>
      </c>
      <c r="AT147" s="25">
        <f>IF('Indicator Date hidden'!AU148="x","x",$AT$2-'Indicator Date hidden'!AU148)</f>
        <v>0</v>
      </c>
      <c r="AU147" s="25">
        <f>IF('Indicator Date hidden'!AV148="x","x",$AU$2-'Indicator Date hidden'!AV148)</f>
        <v>3</v>
      </c>
      <c r="AV147" s="25">
        <f>IF('Indicator Date hidden'!AW148="x","x",$AV$2-'Indicator Date hidden'!AW148)</f>
        <v>0</v>
      </c>
      <c r="AW147" s="25">
        <f>IF('Indicator Date hidden'!AX148="x","x",$AW$2-'Indicator Date hidden'!AX148)</f>
        <v>0</v>
      </c>
      <c r="AX147" s="25">
        <f>IF('Indicator Date hidden'!AY148="x","x",$AX$2-'Indicator Date hidden'!AY148)</f>
        <v>0</v>
      </c>
      <c r="AY147" s="25">
        <f>IF('Indicator Date hidden'!AZ148="x","x",$AY$2-'Indicator Date hidden'!AZ148)</f>
        <v>0</v>
      </c>
      <c r="AZ147" s="25">
        <f>IF('Indicator Date hidden'!BA148="x","x",$AZ$2-'Indicator Date hidden'!BA148)</f>
        <v>0</v>
      </c>
      <c r="BA147">
        <f t="shared" si="20"/>
        <v>16</v>
      </c>
      <c r="BB147" s="26">
        <f t="shared" si="21"/>
        <v>0.36363636363636365</v>
      </c>
      <c r="BC147">
        <f t="shared" si="22"/>
        <v>4</v>
      </c>
      <c r="BD147" s="26">
        <f t="shared" si="23"/>
        <v>1.1695163936607824</v>
      </c>
      <c r="BE147" s="28">
        <f t="shared" si="24"/>
        <v>0</v>
      </c>
    </row>
    <row r="148" spans="1:57" x14ac:dyDescent="0.35">
      <c r="A148" t="s">
        <v>10365</v>
      </c>
      <c r="B148" s="25">
        <f>IF('Indicator Date hidden'!C149="x","x",$B$2-'Indicator Date hidden'!C149)</f>
        <v>0</v>
      </c>
      <c r="C148" s="25">
        <f>IF('Indicator Date hidden'!D149="x","x",$C$2-'Indicator Date hidden'!D149)</f>
        <v>0</v>
      </c>
      <c r="D148" s="25">
        <f>IF('Indicator Date hidden'!E149="x","x",$D$2-'Indicator Date hidden'!E149)</f>
        <v>0</v>
      </c>
      <c r="E148" s="25">
        <f>IF('Indicator Date hidden'!F149="x","x",$E$2-'Indicator Date hidden'!F149)</f>
        <v>0</v>
      </c>
      <c r="F148" s="25">
        <f>IF('Indicator Date hidden'!G149="x","x",$F$2-'Indicator Date hidden'!G149)</f>
        <v>0</v>
      </c>
      <c r="G148" s="25">
        <f>IF('Indicator Date hidden'!H149="x","x",$G$2-'Indicator Date hidden'!H149)</f>
        <v>0</v>
      </c>
      <c r="H148" s="25">
        <f>IF('Indicator Date hidden'!I149="x","x",$H$2-'Indicator Date hidden'!I149)</f>
        <v>0</v>
      </c>
      <c r="I148" s="25">
        <f>IF('Indicator Date hidden'!J149="x","x",$I$2-'Indicator Date hidden'!J149)</f>
        <v>0</v>
      </c>
      <c r="J148" s="25">
        <f>IF('Indicator Date hidden'!K149="x","x",$J$2-'Indicator Date hidden'!K149)</f>
        <v>0</v>
      </c>
      <c r="K148" s="25">
        <f>IF('Indicator Date hidden'!L149="x","x",$K$2-'Indicator Date hidden'!L149)</f>
        <v>0</v>
      </c>
      <c r="L148" s="25">
        <f>IF('Indicator Date hidden'!M149="x","x",$L$2-'Indicator Date hidden'!M149)</f>
        <v>0</v>
      </c>
      <c r="M148" s="25">
        <f>IF('Indicator Date hidden'!N149="x","x",$M$2-'Indicator Date hidden'!N149)</f>
        <v>0</v>
      </c>
      <c r="N148" s="25">
        <f>IF('Indicator Date hidden'!O149="x","x",$N$2-'Indicator Date hidden'!O149)</f>
        <v>0</v>
      </c>
      <c r="O148" s="25">
        <f>IF('Indicator Date hidden'!P149="x","x",$O$2-'Indicator Date hidden'!P149)</f>
        <v>0</v>
      </c>
      <c r="P148" s="25">
        <f>IF('Indicator Date hidden'!Q149="x","x",$P$2-'Indicator Date hidden'!Q149)</f>
        <v>0</v>
      </c>
      <c r="Q148" s="25">
        <f>IF('Indicator Date hidden'!R149="x","x",$Q$2-'Indicator Date hidden'!R149)</f>
        <v>5</v>
      </c>
      <c r="R148" s="25">
        <f>IF('Indicator Date hidden'!S149="x","x",$R$2-'Indicator Date hidden'!S149)</f>
        <v>0</v>
      </c>
      <c r="S148" s="25">
        <f>IF('Indicator Date hidden'!T149="x","x",$S$2-'Indicator Date hidden'!T149)</f>
        <v>0</v>
      </c>
      <c r="T148" s="25">
        <f>IF('Indicator Date hidden'!U149="x","x",$T$2-'Indicator Date hidden'!U149)</f>
        <v>0</v>
      </c>
      <c r="U148" s="25">
        <f>IF('Indicator Date hidden'!V149="x","x",$U$2-'Indicator Date hidden'!V149)</f>
        <v>0</v>
      </c>
      <c r="V148" s="25">
        <f>IF('Indicator Date hidden'!W149="x","x",$V$2-'Indicator Date hidden'!W149)</f>
        <v>0</v>
      </c>
      <c r="W148" s="25">
        <f>IF('Indicator Date hidden'!X149="x","x",$W$2-'Indicator Date hidden'!X149)</f>
        <v>6</v>
      </c>
      <c r="X148" s="25" t="str">
        <f>IF('Indicator Date hidden'!Y149="x","x",$X$2-'Indicator Date hidden'!Y149)</f>
        <v>x</v>
      </c>
      <c r="Y148" s="25">
        <f>IF('Indicator Date hidden'!Z149="x","x",$Y$2-'Indicator Date hidden'!Z149)</f>
        <v>0</v>
      </c>
      <c r="Z148" s="25">
        <f>IF('Indicator Date hidden'!AA149="x","x",$Z$2-'Indicator Date hidden'!AA149)</f>
        <v>0</v>
      </c>
      <c r="AA148" s="25">
        <f>IF('Indicator Date hidden'!AB149="x","x",$AA$2-'Indicator Date hidden'!AB149)</f>
        <v>0</v>
      </c>
      <c r="AB148" s="25">
        <f>IF('Indicator Date hidden'!AC149="x","x",$AB$2-'Indicator Date hidden'!AC149)</f>
        <v>0</v>
      </c>
      <c r="AC148" s="25">
        <f>IF('Indicator Date hidden'!AD149="x","x",$AC$2-'Indicator Date hidden'!AD149)</f>
        <v>0</v>
      </c>
      <c r="AD148" s="25">
        <f>IF('Indicator Date hidden'!AE149="x","x",$AD$2-'Indicator Date hidden'!AE149)</f>
        <v>0</v>
      </c>
      <c r="AE148" s="25" t="str">
        <f>IF('Indicator Date hidden'!AF149="x","x",$AE$2-'Indicator Date hidden'!AF149)</f>
        <v>x</v>
      </c>
      <c r="AF148" s="25">
        <f>IF('Indicator Date hidden'!AG149="x","x",$AF$2-'Indicator Date hidden'!AG149)</f>
        <v>3</v>
      </c>
      <c r="AG148" s="25">
        <f>IF('Indicator Date hidden'!AH149="x","x",$AG$2-'Indicator Date hidden'!AH149)</f>
        <v>0</v>
      </c>
      <c r="AH148" s="25">
        <f>IF('Indicator Date hidden'!AI149="x","x",$AH$2-'Indicator Date hidden'!AI149)</f>
        <v>0</v>
      </c>
      <c r="AI148" s="25">
        <f>IF('Indicator Date hidden'!AJ149="x","x",$AI$2-'Indicator Date hidden'!AJ149)</f>
        <v>0</v>
      </c>
      <c r="AJ148" s="25" t="str">
        <f>IF('Indicator Date hidden'!AK149="x","x",$AJ$2-'Indicator Date hidden'!AK149)</f>
        <v>x</v>
      </c>
      <c r="AK148" s="25">
        <f>IF('Indicator Date hidden'!AL149="x","x",$AK$2-'Indicator Date hidden'!AL149)</f>
        <v>1</v>
      </c>
      <c r="AL148" s="25">
        <f>IF('Indicator Date hidden'!AM149="x","x",$AL$2-'Indicator Date hidden'!AM149)</f>
        <v>0</v>
      </c>
      <c r="AM148" s="25">
        <f>IF('Indicator Date hidden'!AN149="x","x",$AM$2-'Indicator Date hidden'!AN149)</f>
        <v>0</v>
      </c>
      <c r="AN148" s="25">
        <f>IF('Indicator Date hidden'!AO149="x","x",$AN$2-'Indicator Date hidden'!AO149)</f>
        <v>0</v>
      </c>
      <c r="AO148" s="25" t="str">
        <f>IF('Indicator Date hidden'!AP149="x","x",$AO$2-'Indicator Date hidden'!AP149)</f>
        <v>x</v>
      </c>
      <c r="AP148" s="25" t="str">
        <f>IF('Indicator Date hidden'!AQ149="x","x",$AP$2-'Indicator Date hidden'!AQ149)</f>
        <v>x</v>
      </c>
      <c r="AQ148" s="25" t="str">
        <f>IF('Indicator Date hidden'!AR149="x","x",$AQ$2-'Indicator Date hidden'!AR149)</f>
        <v>x</v>
      </c>
      <c r="AR148" s="25">
        <f>IF('Indicator Date hidden'!AS149="x","x",$AR$2-'Indicator Date hidden'!AS149)</f>
        <v>0</v>
      </c>
      <c r="AS148" s="25">
        <f>IF('Indicator Date hidden'!AT149="x","x",$AS$2-'Indicator Date hidden'!AT149)</f>
        <v>0</v>
      </c>
      <c r="AT148" s="25">
        <f>IF('Indicator Date hidden'!AU149="x","x",$AT$2-'Indicator Date hidden'!AU149)</f>
        <v>0</v>
      </c>
      <c r="AU148" s="25">
        <f>IF('Indicator Date hidden'!AV149="x","x",$AU$2-'Indicator Date hidden'!AV149)</f>
        <v>6</v>
      </c>
      <c r="AV148" s="25">
        <f>IF('Indicator Date hidden'!AW149="x","x",$AV$2-'Indicator Date hidden'!AW149)</f>
        <v>0</v>
      </c>
      <c r="AW148" s="25">
        <f>IF('Indicator Date hidden'!AX149="x","x",$AW$2-'Indicator Date hidden'!AX149)</f>
        <v>0</v>
      </c>
      <c r="AX148" s="25">
        <f>IF('Indicator Date hidden'!AY149="x","x",$AX$2-'Indicator Date hidden'!AY149)</f>
        <v>0</v>
      </c>
      <c r="AY148" s="25">
        <f>IF('Indicator Date hidden'!AZ149="x","x",$AY$2-'Indicator Date hidden'!AZ149)</f>
        <v>0</v>
      </c>
      <c r="AZ148" s="25">
        <f>IF('Indicator Date hidden'!BA149="x","x",$AZ$2-'Indicator Date hidden'!BA149)</f>
        <v>0</v>
      </c>
      <c r="BA148">
        <f t="shared" si="20"/>
        <v>21</v>
      </c>
      <c r="BB148" s="26">
        <f t="shared" si="21"/>
        <v>0.46666666666666667</v>
      </c>
      <c r="BC148">
        <f t="shared" si="22"/>
        <v>5</v>
      </c>
      <c r="BD148" s="26">
        <f t="shared" si="23"/>
        <v>1.4696938456699069</v>
      </c>
      <c r="BE148" s="28">
        <f t="shared" si="24"/>
        <v>0</v>
      </c>
    </row>
    <row r="149" spans="1:57" x14ac:dyDescent="0.35">
      <c r="A149" t="s">
        <v>10348</v>
      </c>
      <c r="B149" s="25">
        <f>IF('Indicator Date hidden'!C150="x","x",$B$2-'Indicator Date hidden'!C150)</f>
        <v>0</v>
      </c>
      <c r="C149" s="25">
        <f>IF('Indicator Date hidden'!D150="x","x",$C$2-'Indicator Date hidden'!D150)</f>
        <v>0</v>
      </c>
      <c r="D149" s="25">
        <f>IF('Indicator Date hidden'!E150="x","x",$D$2-'Indicator Date hidden'!E150)</f>
        <v>0</v>
      </c>
      <c r="E149" s="25">
        <f>IF('Indicator Date hidden'!F150="x","x",$E$2-'Indicator Date hidden'!F150)</f>
        <v>0</v>
      </c>
      <c r="F149" s="25">
        <f>IF('Indicator Date hidden'!G150="x","x",$F$2-'Indicator Date hidden'!G150)</f>
        <v>0</v>
      </c>
      <c r="G149" s="25">
        <f>IF('Indicator Date hidden'!H150="x","x",$G$2-'Indicator Date hidden'!H150)</f>
        <v>0</v>
      </c>
      <c r="H149" s="25">
        <f>IF('Indicator Date hidden'!I150="x","x",$H$2-'Indicator Date hidden'!I150)</f>
        <v>0</v>
      </c>
      <c r="I149" s="25">
        <f>IF('Indicator Date hidden'!J150="x","x",$I$2-'Indicator Date hidden'!J150)</f>
        <v>0</v>
      </c>
      <c r="J149" s="25">
        <f>IF('Indicator Date hidden'!K150="x","x",$J$2-'Indicator Date hidden'!K150)</f>
        <v>0</v>
      </c>
      <c r="K149" s="25">
        <f>IF('Indicator Date hidden'!L150="x","x",$K$2-'Indicator Date hidden'!L150)</f>
        <v>0</v>
      </c>
      <c r="L149" s="25">
        <f>IF('Indicator Date hidden'!M150="x","x",$L$2-'Indicator Date hidden'!M150)</f>
        <v>0</v>
      </c>
      <c r="M149" s="25">
        <f>IF('Indicator Date hidden'!N150="x","x",$M$2-'Indicator Date hidden'!N150)</f>
        <v>0</v>
      </c>
      <c r="N149" s="25">
        <f>IF('Indicator Date hidden'!O150="x","x",$N$2-'Indicator Date hidden'!O150)</f>
        <v>0</v>
      </c>
      <c r="O149" s="25">
        <f>IF('Indicator Date hidden'!P150="x","x",$O$2-'Indicator Date hidden'!P150)</f>
        <v>0</v>
      </c>
      <c r="P149" s="25">
        <f>IF('Indicator Date hidden'!Q150="x","x",$P$2-'Indicator Date hidden'!Q150)</f>
        <v>0</v>
      </c>
      <c r="Q149" s="25" t="str">
        <f>IF('Indicator Date hidden'!R150="x","x",$Q$2-'Indicator Date hidden'!R150)</f>
        <v>x</v>
      </c>
      <c r="R149" s="25">
        <f>IF('Indicator Date hidden'!S150="x","x",$R$2-'Indicator Date hidden'!S150)</f>
        <v>0</v>
      </c>
      <c r="S149" s="25">
        <f>IF('Indicator Date hidden'!T150="x","x",$S$2-'Indicator Date hidden'!T150)</f>
        <v>0</v>
      </c>
      <c r="T149" s="25">
        <f>IF('Indicator Date hidden'!U150="x","x",$T$2-'Indicator Date hidden'!U150)</f>
        <v>0</v>
      </c>
      <c r="U149" s="25" t="str">
        <f>IF('Indicator Date hidden'!V150="x","x",$U$2-'Indicator Date hidden'!V150)</f>
        <v>x</v>
      </c>
      <c r="V149" s="25">
        <f>IF('Indicator Date hidden'!W150="x","x",$V$2-'Indicator Date hidden'!W150)</f>
        <v>0</v>
      </c>
      <c r="W149" s="25">
        <f>IF('Indicator Date hidden'!X150="x","x",$W$2-'Indicator Date hidden'!X150)</f>
        <v>9</v>
      </c>
      <c r="X149" s="25">
        <f>IF('Indicator Date hidden'!Y150="x","x",$X$2-'Indicator Date hidden'!Y150)</f>
        <v>2</v>
      </c>
      <c r="Y149" s="25">
        <f>IF('Indicator Date hidden'!Z150="x","x",$Y$2-'Indicator Date hidden'!Z150)</f>
        <v>0</v>
      </c>
      <c r="Z149" s="25">
        <f>IF('Indicator Date hidden'!AA150="x","x",$Z$2-'Indicator Date hidden'!AA150)</f>
        <v>0</v>
      </c>
      <c r="AA149" s="25" t="str">
        <f>IF('Indicator Date hidden'!AB150="x","x",$AA$2-'Indicator Date hidden'!AB150)</f>
        <v>x</v>
      </c>
      <c r="AB149" s="25">
        <f>IF('Indicator Date hidden'!AC150="x","x",$AB$2-'Indicator Date hidden'!AC150)</f>
        <v>0</v>
      </c>
      <c r="AC149" s="25">
        <f>IF('Indicator Date hidden'!AD150="x","x",$AC$2-'Indicator Date hidden'!AD150)</f>
        <v>0</v>
      </c>
      <c r="AD149" s="25">
        <f>IF('Indicator Date hidden'!AE150="x","x",$AD$2-'Indicator Date hidden'!AE150)</f>
        <v>0</v>
      </c>
      <c r="AE149" s="25">
        <f>IF('Indicator Date hidden'!AF150="x","x",$AE$2-'Indicator Date hidden'!AF150)</f>
        <v>0</v>
      </c>
      <c r="AF149" s="25" t="str">
        <f>IF('Indicator Date hidden'!AG150="x","x",$AF$2-'Indicator Date hidden'!AG150)</f>
        <v>x</v>
      </c>
      <c r="AG149" s="25">
        <f>IF('Indicator Date hidden'!AH150="x","x",$AG$2-'Indicator Date hidden'!AH150)</f>
        <v>0</v>
      </c>
      <c r="AH149" s="25">
        <f>IF('Indicator Date hidden'!AI150="x","x",$AH$2-'Indicator Date hidden'!AI150)</f>
        <v>0</v>
      </c>
      <c r="AI149" s="25">
        <f>IF('Indicator Date hidden'!AJ150="x","x",$AI$2-'Indicator Date hidden'!AJ150)</f>
        <v>0</v>
      </c>
      <c r="AJ149" s="25" t="str">
        <f>IF('Indicator Date hidden'!AK150="x","x",$AJ$2-'Indicator Date hidden'!AK150)</f>
        <v>x</v>
      </c>
      <c r="AK149" s="25">
        <f>IF('Indicator Date hidden'!AL150="x","x",$AK$2-'Indicator Date hidden'!AL150)</f>
        <v>1</v>
      </c>
      <c r="AL149" s="25">
        <f>IF('Indicator Date hidden'!AM150="x","x",$AL$2-'Indicator Date hidden'!AM150)</f>
        <v>0</v>
      </c>
      <c r="AM149" s="25">
        <f>IF('Indicator Date hidden'!AN150="x","x",$AM$2-'Indicator Date hidden'!AN150)</f>
        <v>0</v>
      </c>
      <c r="AN149" s="25">
        <f>IF('Indicator Date hidden'!AO150="x","x",$AN$2-'Indicator Date hidden'!AO150)</f>
        <v>0</v>
      </c>
      <c r="AO149" s="25">
        <f>IF('Indicator Date hidden'!AP150="x","x",$AO$2-'Indicator Date hidden'!AP150)</f>
        <v>1</v>
      </c>
      <c r="AP149" s="25">
        <f>IF('Indicator Date hidden'!AQ150="x","x",$AP$2-'Indicator Date hidden'!AQ150)</f>
        <v>0</v>
      </c>
      <c r="AQ149" s="25" t="str">
        <f>IF('Indicator Date hidden'!AR150="x","x",$AQ$2-'Indicator Date hidden'!AR150)</f>
        <v>x</v>
      </c>
      <c r="AR149" s="25">
        <f>IF('Indicator Date hidden'!AS150="x","x",$AR$2-'Indicator Date hidden'!AS150)</f>
        <v>0</v>
      </c>
      <c r="AS149" s="25">
        <f>IF('Indicator Date hidden'!AT150="x","x",$AS$2-'Indicator Date hidden'!AT150)</f>
        <v>0</v>
      </c>
      <c r="AT149" s="25">
        <f>IF('Indicator Date hidden'!AU150="x","x",$AT$2-'Indicator Date hidden'!AU150)</f>
        <v>0</v>
      </c>
      <c r="AU149" s="25">
        <f>IF('Indicator Date hidden'!AV150="x","x",$AU$2-'Indicator Date hidden'!AV150)</f>
        <v>1</v>
      </c>
      <c r="AV149" s="25">
        <f>IF('Indicator Date hidden'!AW150="x","x",$AV$2-'Indicator Date hidden'!AW150)</f>
        <v>0</v>
      </c>
      <c r="AW149" s="25">
        <f>IF('Indicator Date hidden'!AX150="x","x",$AW$2-'Indicator Date hidden'!AX150)</f>
        <v>0</v>
      </c>
      <c r="AX149" s="25">
        <f>IF('Indicator Date hidden'!AY150="x","x",$AX$2-'Indicator Date hidden'!AY150)</f>
        <v>0</v>
      </c>
      <c r="AY149" s="25">
        <f>IF('Indicator Date hidden'!AZ150="x","x",$AY$2-'Indicator Date hidden'!AZ150)</f>
        <v>0</v>
      </c>
      <c r="AZ149" s="25">
        <f>IF('Indicator Date hidden'!BA150="x","x",$AZ$2-'Indicator Date hidden'!BA150)</f>
        <v>0</v>
      </c>
      <c r="BA149">
        <f t="shared" si="20"/>
        <v>14</v>
      </c>
      <c r="BB149" s="26">
        <f t="shared" si="21"/>
        <v>0.31111111111111112</v>
      </c>
      <c r="BC149">
        <f t="shared" si="22"/>
        <v>5</v>
      </c>
      <c r="BD149" s="26">
        <f t="shared" si="23"/>
        <v>1.3633654800158193</v>
      </c>
      <c r="BE149" s="28">
        <f t="shared" si="24"/>
        <v>0</v>
      </c>
    </row>
    <row r="150" spans="1:57" x14ac:dyDescent="0.35">
      <c r="A150" t="s">
        <v>10350</v>
      </c>
      <c r="B150" s="25">
        <f>IF('Indicator Date hidden'!C151="x","x",$B$2-'Indicator Date hidden'!C151)</f>
        <v>0</v>
      </c>
      <c r="C150" s="25">
        <f>IF('Indicator Date hidden'!D151="x","x",$C$2-'Indicator Date hidden'!D151)</f>
        <v>0</v>
      </c>
      <c r="D150" s="25">
        <f>IF('Indicator Date hidden'!E151="x","x",$D$2-'Indicator Date hidden'!E151)</f>
        <v>0</v>
      </c>
      <c r="E150" s="25">
        <f>IF('Indicator Date hidden'!F151="x","x",$E$2-'Indicator Date hidden'!F151)</f>
        <v>0</v>
      </c>
      <c r="F150" s="25">
        <f>IF('Indicator Date hidden'!G151="x","x",$F$2-'Indicator Date hidden'!G151)</f>
        <v>0</v>
      </c>
      <c r="G150" s="25">
        <f>IF('Indicator Date hidden'!H151="x","x",$G$2-'Indicator Date hidden'!H151)</f>
        <v>0</v>
      </c>
      <c r="H150" s="25">
        <f>IF('Indicator Date hidden'!I151="x","x",$H$2-'Indicator Date hidden'!I151)</f>
        <v>0</v>
      </c>
      <c r="I150" s="25">
        <f>IF('Indicator Date hidden'!J151="x","x",$I$2-'Indicator Date hidden'!J151)</f>
        <v>0</v>
      </c>
      <c r="J150" s="25">
        <f>IF('Indicator Date hidden'!K151="x","x",$J$2-'Indicator Date hidden'!K151)</f>
        <v>0</v>
      </c>
      <c r="K150" s="25">
        <f>IF('Indicator Date hidden'!L151="x","x",$K$2-'Indicator Date hidden'!L151)</f>
        <v>0</v>
      </c>
      <c r="L150" s="25">
        <f>IF('Indicator Date hidden'!M151="x","x",$L$2-'Indicator Date hidden'!M151)</f>
        <v>0</v>
      </c>
      <c r="M150" s="25">
        <f>IF('Indicator Date hidden'!N151="x","x",$M$2-'Indicator Date hidden'!N151)</f>
        <v>0</v>
      </c>
      <c r="N150" s="25">
        <f>IF('Indicator Date hidden'!O151="x","x",$N$2-'Indicator Date hidden'!O151)</f>
        <v>0</v>
      </c>
      <c r="O150" s="25">
        <f>IF('Indicator Date hidden'!P151="x","x",$O$2-'Indicator Date hidden'!P151)</f>
        <v>0</v>
      </c>
      <c r="P150" s="25">
        <f>IF('Indicator Date hidden'!Q151="x","x",$P$2-'Indicator Date hidden'!Q151)</f>
        <v>0</v>
      </c>
      <c r="Q150" s="25">
        <f>IF('Indicator Date hidden'!R151="x","x",$Q$2-'Indicator Date hidden'!R151)</f>
        <v>0</v>
      </c>
      <c r="R150" s="25">
        <f>IF('Indicator Date hidden'!S151="x","x",$R$2-'Indicator Date hidden'!S151)</f>
        <v>0</v>
      </c>
      <c r="S150" s="25">
        <f>IF('Indicator Date hidden'!T151="x","x",$S$2-'Indicator Date hidden'!T151)</f>
        <v>0</v>
      </c>
      <c r="T150" s="25">
        <f>IF('Indicator Date hidden'!U151="x","x",$T$2-'Indicator Date hidden'!U151)</f>
        <v>0</v>
      </c>
      <c r="U150" s="25">
        <f>IF('Indicator Date hidden'!V151="x","x",$U$2-'Indicator Date hidden'!V151)</f>
        <v>0</v>
      </c>
      <c r="V150" s="25">
        <f>IF('Indicator Date hidden'!W151="x","x",$V$2-'Indicator Date hidden'!W151)</f>
        <v>0</v>
      </c>
      <c r="W150" s="25">
        <f>IF('Indicator Date hidden'!X151="x","x",$W$2-'Indicator Date hidden'!X151)</f>
        <v>0</v>
      </c>
      <c r="X150" s="25">
        <f>IF('Indicator Date hidden'!Y151="x","x",$X$2-'Indicator Date hidden'!Y151)</f>
        <v>4</v>
      </c>
      <c r="Y150" s="25">
        <f>IF('Indicator Date hidden'!Z151="x","x",$Y$2-'Indicator Date hidden'!Z151)</f>
        <v>0</v>
      </c>
      <c r="Z150" s="25">
        <f>IF('Indicator Date hidden'!AA151="x","x",$Z$2-'Indicator Date hidden'!AA151)</f>
        <v>0</v>
      </c>
      <c r="AA150" s="25">
        <f>IF('Indicator Date hidden'!AB151="x","x",$AA$2-'Indicator Date hidden'!AB151)</f>
        <v>0</v>
      </c>
      <c r="AB150" s="25">
        <f>IF('Indicator Date hidden'!AC151="x","x",$AB$2-'Indicator Date hidden'!AC151)</f>
        <v>0</v>
      </c>
      <c r="AC150" s="25">
        <f>IF('Indicator Date hidden'!AD151="x","x",$AC$2-'Indicator Date hidden'!AD151)</f>
        <v>0</v>
      </c>
      <c r="AD150" s="25">
        <f>IF('Indicator Date hidden'!AE151="x","x",$AD$2-'Indicator Date hidden'!AE151)</f>
        <v>0</v>
      </c>
      <c r="AE150" s="25">
        <f>IF('Indicator Date hidden'!AF151="x","x",$AE$2-'Indicator Date hidden'!AF151)</f>
        <v>0</v>
      </c>
      <c r="AF150" s="25">
        <f>IF('Indicator Date hidden'!AG151="x","x",$AF$2-'Indicator Date hidden'!AG151)</f>
        <v>2</v>
      </c>
      <c r="AG150" s="25">
        <f>IF('Indicator Date hidden'!AH151="x","x",$AG$2-'Indicator Date hidden'!AH151)</f>
        <v>0</v>
      </c>
      <c r="AH150" s="25">
        <f>IF('Indicator Date hidden'!AI151="x","x",$AH$2-'Indicator Date hidden'!AI151)</f>
        <v>0</v>
      </c>
      <c r="AI150" s="25">
        <f>IF('Indicator Date hidden'!AJ151="x","x",$AI$2-'Indicator Date hidden'!AJ151)</f>
        <v>0</v>
      </c>
      <c r="AJ150" s="25">
        <f>IF('Indicator Date hidden'!AK151="x","x",$AJ$2-'Indicator Date hidden'!AK151)</f>
        <v>1</v>
      </c>
      <c r="AK150" s="25">
        <f>IF('Indicator Date hidden'!AL151="x","x",$AK$2-'Indicator Date hidden'!AL151)</f>
        <v>1</v>
      </c>
      <c r="AL150" s="25">
        <f>IF('Indicator Date hidden'!AM151="x","x",$AL$2-'Indicator Date hidden'!AM151)</f>
        <v>0</v>
      </c>
      <c r="AM150" s="25">
        <f>IF('Indicator Date hidden'!AN151="x","x",$AM$2-'Indicator Date hidden'!AN151)</f>
        <v>0</v>
      </c>
      <c r="AN150" s="25">
        <f>IF('Indicator Date hidden'!AO151="x","x",$AN$2-'Indicator Date hidden'!AO151)</f>
        <v>0</v>
      </c>
      <c r="AO150" s="25">
        <f>IF('Indicator Date hidden'!AP151="x","x",$AO$2-'Indicator Date hidden'!AP151)</f>
        <v>0</v>
      </c>
      <c r="AP150" s="25">
        <f>IF('Indicator Date hidden'!AQ151="x","x",$AP$2-'Indicator Date hidden'!AQ151)</f>
        <v>0</v>
      </c>
      <c r="AQ150" s="25">
        <f>IF('Indicator Date hidden'!AR151="x","x",$AQ$2-'Indicator Date hidden'!AR151)</f>
        <v>0</v>
      </c>
      <c r="AR150" s="25">
        <f>IF('Indicator Date hidden'!AS151="x","x",$AR$2-'Indicator Date hidden'!AS151)</f>
        <v>0</v>
      </c>
      <c r="AS150" s="25">
        <f>IF('Indicator Date hidden'!AT151="x","x",$AS$2-'Indicator Date hidden'!AT151)</f>
        <v>0</v>
      </c>
      <c r="AT150" s="25">
        <f>IF('Indicator Date hidden'!AU151="x","x",$AT$2-'Indicator Date hidden'!AU151)</f>
        <v>0</v>
      </c>
      <c r="AU150" s="25">
        <f>IF('Indicator Date hidden'!AV151="x","x",$AU$2-'Indicator Date hidden'!AV151)</f>
        <v>1</v>
      </c>
      <c r="AV150" s="25">
        <f>IF('Indicator Date hidden'!AW151="x","x",$AV$2-'Indicator Date hidden'!AW151)</f>
        <v>0</v>
      </c>
      <c r="AW150" s="25">
        <f>IF('Indicator Date hidden'!AX151="x","x",$AW$2-'Indicator Date hidden'!AX151)</f>
        <v>0</v>
      </c>
      <c r="AX150" s="25">
        <f>IF('Indicator Date hidden'!AY151="x","x",$AX$2-'Indicator Date hidden'!AY151)</f>
        <v>0</v>
      </c>
      <c r="AY150" s="25">
        <f>IF('Indicator Date hidden'!AZ151="x","x",$AY$2-'Indicator Date hidden'!AZ151)</f>
        <v>0</v>
      </c>
      <c r="AZ150" s="25">
        <f>IF('Indicator Date hidden'!BA151="x","x",$AZ$2-'Indicator Date hidden'!BA151)</f>
        <v>0</v>
      </c>
      <c r="BA150">
        <f t="shared" si="20"/>
        <v>9</v>
      </c>
      <c r="BB150" s="26">
        <f t="shared" si="21"/>
        <v>0.17647058823529413</v>
      </c>
      <c r="BC150">
        <f t="shared" si="22"/>
        <v>5</v>
      </c>
      <c r="BD150" s="26">
        <f t="shared" si="23"/>
        <v>0.64794947615130605</v>
      </c>
      <c r="BE150" s="28">
        <f t="shared" si="24"/>
        <v>0</v>
      </c>
    </row>
    <row r="151" spans="1:57" x14ac:dyDescent="0.35">
      <c r="A151" t="s">
        <v>10362</v>
      </c>
      <c r="B151" s="25">
        <f>IF('Indicator Date hidden'!C152="x","x",$B$2-'Indicator Date hidden'!C152)</f>
        <v>0</v>
      </c>
      <c r="C151" s="25">
        <f>IF('Indicator Date hidden'!D152="x","x",$C$2-'Indicator Date hidden'!D152)</f>
        <v>0</v>
      </c>
      <c r="D151" s="25">
        <f>IF('Indicator Date hidden'!E152="x","x",$D$2-'Indicator Date hidden'!E152)</f>
        <v>0</v>
      </c>
      <c r="E151" s="25">
        <f>IF('Indicator Date hidden'!F152="x","x",$E$2-'Indicator Date hidden'!F152)</f>
        <v>0</v>
      </c>
      <c r="F151" s="25">
        <f>IF('Indicator Date hidden'!G152="x","x",$F$2-'Indicator Date hidden'!G152)</f>
        <v>0</v>
      </c>
      <c r="G151" s="25">
        <f>IF('Indicator Date hidden'!H152="x","x",$G$2-'Indicator Date hidden'!H152)</f>
        <v>0</v>
      </c>
      <c r="H151" s="25">
        <f>IF('Indicator Date hidden'!I152="x","x",$H$2-'Indicator Date hidden'!I152)</f>
        <v>0</v>
      </c>
      <c r="I151" s="25">
        <f>IF('Indicator Date hidden'!J152="x","x",$I$2-'Indicator Date hidden'!J152)</f>
        <v>0</v>
      </c>
      <c r="J151" s="25">
        <f>IF('Indicator Date hidden'!K152="x","x",$J$2-'Indicator Date hidden'!K152)</f>
        <v>0</v>
      </c>
      <c r="K151" s="25">
        <f>IF('Indicator Date hidden'!L152="x","x",$K$2-'Indicator Date hidden'!L152)</f>
        <v>0</v>
      </c>
      <c r="L151" s="25">
        <f>IF('Indicator Date hidden'!M152="x","x",$L$2-'Indicator Date hidden'!M152)</f>
        <v>0</v>
      </c>
      <c r="M151" s="25">
        <f>IF('Indicator Date hidden'!N152="x","x",$M$2-'Indicator Date hidden'!N152)</f>
        <v>0</v>
      </c>
      <c r="N151" s="25">
        <f>IF('Indicator Date hidden'!O152="x","x",$N$2-'Indicator Date hidden'!O152)</f>
        <v>0</v>
      </c>
      <c r="O151" s="25">
        <f>IF('Indicator Date hidden'!P152="x","x",$O$2-'Indicator Date hidden'!P152)</f>
        <v>0</v>
      </c>
      <c r="P151" s="25">
        <f>IF('Indicator Date hidden'!Q152="x","x",$P$2-'Indicator Date hidden'!Q152)</f>
        <v>0</v>
      </c>
      <c r="Q151" s="25">
        <f>IF('Indicator Date hidden'!R152="x","x",$Q$2-'Indicator Date hidden'!R152)</f>
        <v>0</v>
      </c>
      <c r="R151" s="25">
        <f>IF('Indicator Date hidden'!S152="x","x",$R$2-'Indicator Date hidden'!S152)</f>
        <v>0</v>
      </c>
      <c r="S151" s="25">
        <f>IF('Indicator Date hidden'!T152="x","x",$S$2-'Indicator Date hidden'!T152)</f>
        <v>0</v>
      </c>
      <c r="T151" s="25">
        <f>IF('Indicator Date hidden'!U152="x","x",$T$2-'Indicator Date hidden'!U152)</f>
        <v>0</v>
      </c>
      <c r="U151" s="25">
        <f>IF('Indicator Date hidden'!V152="x","x",$U$2-'Indicator Date hidden'!V152)</f>
        <v>0</v>
      </c>
      <c r="V151" s="25">
        <f>IF('Indicator Date hidden'!W152="x","x",$V$2-'Indicator Date hidden'!W152)</f>
        <v>0</v>
      </c>
      <c r="W151" s="25">
        <f>IF('Indicator Date hidden'!X152="x","x",$W$2-'Indicator Date hidden'!X152)</f>
        <v>0</v>
      </c>
      <c r="X151" s="25">
        <f>IF('Indicator Date hidden'!Y152="x","x",$X$2-'Indicator Date hidden'!Y152)</f>
        <v>4</v>
      </c>
      <c r="Y151" s="25">
        <f>IF('Indicator Date hidden'!Z152="x","x",$Y$2-'Indicator Date hidden'!Z152)</f>
        <v>0</v>
      </c>
      <c r="Z151" s="25">
        <f>IF('Indicator Date hidden'!AA152="x","x",$Z$2-'Indicator Date hidden'!AA152)</f>
        <v>0</v>
      </c>
      <c r="AA151" s="25">
        <f>IF('Indicator Date hidden'!AB152="x","x",$AA$2-'Indicator Date hidden'!AB152)</f>
        <v>1</v>
      </c>
      <c r="AB151" s="25">
        <f>IF('Indicator Date hidden'!AC152="x","x",$AB$2-'Indicator Date hidden'!AC152)</f>
        <v>0</v>
      </c>
      <c r="AC151" s="25">
        <f>IF('Indicator Date hidden'!AD152="x","x",$AC$2-'Indicator Date hidden'!AD152)</f>
        <v>0</v>
      </c>
      <c r="AD151" s="25" t="str">
        <f>IF('Indicator Date hidden'!AE152="x","x",$AD$2-'Indicator Date hidden'!AE152)</f>
        <v>x</v>
      </c>
      <c r="AE151" s="25">
        <f>IF('Indicator Date hidden'!AF152="x","x",$AE$2-'Indicator Date hidden'!AF152)</f>
        <v>0</v>
      </c>
      <c r="AF151" s="25">
        <f>IF('Indicator Date hidden'!AG152="x","x",$AF$2-'Indicator Date hidden'!AG152)</f>
        <v>3</v>
      </c>
      <c r="AG151" s="25">
        <f>IF('Indicator Date hidden'!AH152="x","x",$AG$2-'Indicator Date hidden'!AH152)</f>
        <v>0</v>
      </c>
      <c r="AH151" s="25">
        <f>IF('Indicator Date hidden'!AI152="x","x",$AH$2-'Indicator Date hidden'!AI152)</f>
        <v>0</v>
      </c>
      <c r="AI151" s="25">
        <f>IF('Indicator Date hidden'!AJ152="x","x",$AI$2-'Indicator Date hidden'!AJ152)</f>
        <v>0</v>
      </c>
      <c r="AJ151" s="25" t="str">
        <f>IF('Indicator Date hidden'!AK152="x","x",$AJ$2-'Indicator Date hidden'!AK152)</f>
        <v>x</v>
      </c>
      <c r="AK151" s="25">
        <f>IF('Indicator Date hidden'!AL152="x","x",$AK$2-'Indicator Date hidden'!AL152)</f>
        <v>1</v>
      </c>
      <c r="AL151" s="25">
        <f>IF('Indicator Date hidden'!AM152="x","x",$AL$2-'Indicator Date hidden'!AM152)</f>
        <v>0</v>
      </c>
      <c r="AM151" s="25">
        <f>IF('Indicator Date hidden'!AN152="x","x",$AM$2-'Indicator Date hidden'!AN152)</f>
        <v>0</v>
      </c>
      <c r="AN151" s="25">
        <f>IF('Indicator Date hidden'!AO152="x","x",$AN$2-'Indicator Date hidden'!AO152)</f>
        <v>0</v>
      </c>
      <c r="AO151" s="25" t="str">
        <f>IF('Indicator Date hidden'!AP152="x","x",$AO$2-'Indicator Date hidden'!AP152)</f>
        <v>x</v>
      </c>
      <c r="AP151" s="25">
        <f>IF('Indicator Date hidden'!AQ152="x","x",$AP$2-'Indicator Date hidden'!AQ152)</f>
        <v>2</v>
      </c>
      <c r="AQ151" s="25">
        <f>IF('Indicator Date hidden'!AR152="x","x",$AQ$2-'Indicator Date hidden'!AR152)</f>
        <v>0</v>
      </c>
      <c r="AR151" s="25">
        <f>IF('Indicator Date hidden'!AS152="x","x",$AR$2-'Indicator Date hidden'!AS152)</f>
        <v>0</v>
      </c>
      <c r="AS151" s="25">
        <f>IF('Indicator Date hidden'!AT152="x","x",$AS$2-'Indicator Date hidden'!AT152)</f>
        <v>0</v>
      </c>
      <c r="AT151" s="25">
        <f>IF('Indicator Date hidden'!AU152="x","x",$AT$2-'Indicator Date hidden'!AU152)</f>
        <v>0</v>
      </c>
      <c r="AU151" s="25">
        <f>IF('Indicator Date hidden'!AV152="x","x",$AU$2-'Indicator Date hidden'!AV152)</f>
        <v>3</v>
      </c>
      <c r="AV151" s="25">
        <f>IF('Indicator Date hidden'!AW152="x","x",$AV$2-'Indicator Date hidden'!AW152)</f>
        <v>0</v>
      </c>
      <c r="AW151" s="25">
        <f>IF('Indicator Date hidden'!AX152="x","x",$AW$2-'Indicator Date hidden'!AX152)</f>
        <v>0</v>
      </c>
      <c r="AX151" s="25">
        <f>IF('Indicator Date hidden'!AY152="x","x",$AX$2-'Indicator Date hidden'!AY152)</f>
        <v>0</v>
      </c>
      <c r="AY151" s="25">
        <f>IF('Indicator Date hidden'!AZ152="x","x",$AY$2-'Indicator Date hidden'!AZ152)</f>
        <v>0</v>
      </c>
      <c r="AZ151" s="25">
        <f>IF('Indicator Date hidden'!BA152="x","x",$AZ$2-'Indicator Date hidden'!BA152)</f>
        <v>0</v>
      </c>
      <c r="BA151">
        <f t="shared" si="20"/>
        <v>14</v>
      </c>
      <c r="BB151" s="26">
        <f t="shared" si="21"/>
        <v>0.29166666666666669</v>
      </c>
      <c r="BC151">
        <f t="shared" si="22"/>
        <v>6</v>
      </c>
      <c r="BD151" s="26">
        <f t="shared" si="23"/>
        <v>0.86502247883444561</v>
      </c>
      <c r="BE151" s="28">
        <f t="shared" si="24"/>
        <v>0</v>
      </c>
    </row>
    <row r="152" spans="1:57" x14ac:dyDescent="0.35">
      <c r="A152" t="s">
        <v>10375</v>
      </c>
      <c r="B152" s="25">
        <f>IF('Indicator Date hidden'!C153="x","x",$B$2-'Indicator Date hidden'!C153)</f>
        <v>0</v>
      </c>
      <c r="C152" s="25">
        <f>IF('Indicator Date hidden'!D153="x","x",$C$2-'Indicator Date hidden'!D153)</f>
        <v>0</v>
      </c>
      <c r="D152" s="25">
        <f>IF('Indicator Date hidden'!E153="x","x",$D$2-'Indicator Date hidden'!E153)</f>
        <v>0</v>
      </c>
      <c r="E152" s="25">
        <f>IF('Indicator Date hidden'!F153="x","x",$E$2-'Indicator Date hidden'!F153)</f>
        <v>0</v>
      </c>
      <c r="F152" s="25">
        <f>IF('Indicator Date hidden'!G153="x","x",$F$2-'Indicator Date hidden'!G153)</f>
        <v>0</v>
      </c>
      <c r="G152" s="25">
        <f>IF('Indicator Date hidden'!H153="x","x",$G$2-'Indicator Date hidden'!H153)</f>
        <v>0</v>
      </c>
      <c r="H152" s="25">
        <f>IF('Indicator Date hidden'!I153="x","x",$H$2-'Indicator Date hidden'!I153)</f>
        <v>0</v>
      </c>
      <c r="I152" s="25">
        <f>IF('Indicator Date hidden'!J153="x","x",$I$2-'Indicator Date hidden'!J153)</f>
        <v>0</v>
      </c>
      <c r="J152" s="25">
        <f>IF('Indicator Date hidden'!K153="x","x",$J$2-'Indicator Date hidden'!K153)</f>
        <v>0</v>
      </c>
      <c r="K152" s="25">
        <f>IF('Indicator Date hidden'!L153="x","x",$K$2-'Indicator Date hidden'!L153)</f>
        <v>0</v>
      </c>
      <c r="L152" s="25">
        <f>IF('Indicator Date hidden'!M153="x","x",$L$2-'Indicator Date hidden'!M153)</f>
        <v>0</v>
      </c>
      <c r="M152" s="25">
        <f>IF('Indicator Date hidden'!N153="x","x",$M$2-'Indicator Date hidden'!N153)</f>
        <v>0</v>
      </c>
      <c r="N152" s="25">
        <f>IF('Indicator Date hidden'!O153="x","x",$N$2-'Indicator Date hidden'!O153)</f>
        <v>0</v>
      </c>
      <c r="O152" s="25">
        <f>IF('Indicator Date hidden'!P153="x","x",$O$2-'Indicator Date hidden'!P153)</f>
        <v>0</v>
      </c>
      <c r="P152" s="25">
        <f>IF('Indicator Date hidden'!Q153="x","x",$P$2-'Indicator Date hidden'!Q153)</f>
        <v>0</v>
      </c>
      <c r="Q152" s="25" t="str">
        <f>IF('Indicator Date hidden'!R153="x","x",$Q$2-'Indicator Date hidden'!R153)</f>
        <v>x</v>
      </c>
      <c r="R152" s="25">
        <f>IF('Indicator Date hidden'!S153="x","x",$R$2-'Indicator Date hidden'!S153)</f>
        <v>0</v>
      </c>
      <c r="S152" s="25">
        <f>IF('Indicator Date hidden'!T153="x","x",$S$2-'Indicator Date hidden'!T153)</f>
        <v>0</v>
      </c>
      <c r="T152" s="25">
        <f>IF('Indicator Date hidden'!U153="x","x",$T$2-'Indicator Date hidden'!U153)</f>
        <v>0</v>
      </c>
      <c r="U152" s="25">
        <f>IF('Indicator Date hidden'!V153="x","x",$U$2-'Indicator Date hidden'!V153)</f>
        <v>0</v>
      </c>
      <c r="V152" s="25">
        <f>IF('Indicator Date hidden'!W153="x","x",$V$2-'Indicator Date hidden'!W153)</f>
        <v>0</v>
      </c>
      <c r="W152" s="25">
        <f>IF('Indicator Date hidden'!X153="x","x",$W$2-'Indicator Date hidden'!X153)</f>
        <v>2</v>
      </c>
      <c r="X152" s="25">
        <f>IF('Indicator Date hidden'!Y153="x","x",$X$2-'Indicator Date hidden'!Y153)</f>
        <v>2</v>
      </c>
      <c r="Y152" s="25">
        <f>IF('Indicator Date hidden'!Z153="x","x",$Y$2-'Indicator Date hidden'!Z153)</f>
        <v>0</v>
      </c>
      <c r="Z152" s="25">
        <f>IF('Indicator Date hidden'!AA153="x","x",$Z$2-'Indicator Date hidden'!AA153)</f>
        <v>0</v>
      </c>
      <c r="AA152" s="25" t="str">
        <f>IF('Indicator Date hidden'!AB153="x","x",$AA$2-'Indicator Date hidden'!AB153)</f>
        <v>x</v>
      </c>
      <c r="AB152" s="25">
        <f>IF('Indicator Date hidden'!AC153="x","x",$AB$2-'Indicator Date hidden'!AC153)</f>
        <v>0</v>
      </c>
      <c r="AC152" s="25">
        <f>IF('Indicator Date hidden'!AD153="x","x",$AC$2-'Indicator Date hidden'!AD153)</f>
        <v>0</v>
      </c>
      <c r="AD152" s="25" t="str">
        <f>IF('Indicator Date hidden'!AE153="x","x",$AD$2-'Indicator Date hidden'!AE153)</f>
        <v>x</v>
      </c>
      <c r="AE152" s="25" t="str">
        <f>IF('Indicator Date hidden'!AF153="x","x",$AE$2-'Indicator Date hidden'!AF153)</f>
        <v>x</v>
      </c>
      <c r="AF152" s="25">
        <f>IF('Indicator Date hidden'!AG153="x","x",$AF$2-'Indicator Date hidden'!AG153)</f>
        <v>7</v>
      </c>
      <c r="AG152" s="25">
        <f>IF('Indicator Date hidden'!AH153="x","x",$AG$2-'Indicator Date hidden'!AH153)</f>
        <v>0</v>
      </c>
      <c r="AH152" s="25">
        <f>IF('Indicator Date hidden'!AI153="x","x",$AH$2-'Indicator Date hidden'!AI153)</f>
        <v>0</v>
      </c>
      <c r="AI152" s="25">
        <f>IF('Indicator Date hidden'!AJ153="x","x",$AI$2-'Indicator Date hidden'!AJ153)</f>
        <v>0</v>
      </c>
      <c r="AJ152" s="25" t="str">
        <f>IF('Indicator Date hidden'!AK153="x","x",$AJ$2-'Indicator Date hidden'!AK153)</f>
        <v>x</v>
      </c>
      <c r="AK152" s="25" t="str">
        <f>IF('Indicator Date hidden'!AL153="x","x",$AK$2-'Indicator Date hidden'!AL153)</f>
        <v>x</v>
      </c>
      <c r="AL152" s="25">
        <f>IF('Indicator Date hidden'!AM153="x","x",$AL$2-'Indicator Date hidden'!AM153)</f>
        <v>0</v>
      </c>
      <c r="AM152" s="25">
        <f>IF('Indicator Date hidden'!AN153="x","x",$AM$2-'Indicator Date hidden'!AN153)</f>
        <v>0</v>
      </c>
      <c r="AN152" s="25">
        <f>IF('Indicator Date hidden'!AO153="x","x",$AN$2-'Indicator Date hidden'!AO153)</f>
        <v>0</v>
      </c>
      <c r="AO152" s="25">
        <f>IF('Indicator Date hidden'!AP153="x","x",$AO$2-'Indicator Date hidden'!AP153)</f>
        <v>1</v>
      </c>
      <c r="AP152" s="25">
        <f>IF('Indicator Date hidden'!AQ153="x","x",$AP$2-'Indicator Date hidden'!AQ153)</f>
        <v>1</v>
      </c>
      <c r="AQ152" s="25">
        <f>IF('Indicator Date hidden'!AR153="x","x",$AQ$2-'Indicator Date hidden'!AR153)</f>
        <v>0</v>
      </c>
      <c r="AR152" s="25">
        <f>IF('Indicator Date hidden'!AS153="x","x",$AR$2-'Indicator Date hidden'!AS153)</f>
        <v>0</v>
      </c>
      <c r="AS152" s="25">
        <f>IF('Indicator Date hidden'!AT153="x","x",$AS$2-'Indicator Date hidden'!AT153)</f>
        <v>0</v>
      </c>
      <c r="AT152" s="25">
        <f>IF('Indicator Date hidden'!AU153="x","x",$AT$2-'Indicator Date hidden'!AU153)</f>
        <v>0</v>
      </c>
      <c r="AU152" s="25">
        <f>IF('Indicator Date hidden'!AV153="x","x",$AU$2-'Indicator Date hidden'!AV153)</f>
        <v>4</v>
      </c>
      <c r="AV152" s="25">
        <f>IF('Indicator Date hidden'!AW153="x","x",$AV$2-'Indicator Date hidden'!AW153)</f>
        <v>0</v>
      </c>
      <c r="AW152" s="25">
        <f>IF('Indicator Date hidden'!AX153="x","x",$AW$2-'Indicator Date hidden'!AX153)</f>
        <v>0</v>
      </c>
      <c r="AX152" s="25">
        <f>IF('Indicator Date hidden'!AY153="x","x",$AX$2-'Indicator Date hidden'!AY153)</f>
        <v>0</v>
      </c>
      <c r="AY152" s="25">
        <f>IF('Indicator Date hidden'!AZ153="x","x",$AY$2-'Indicator Date hidden'!AZ153)</f>
        <v>0</v>
      </c>
      <c r="AZ152" s="25">
        <f>IF('Indicator Date hidden'!BA153="x","x",$AZ$2-'Indicator Date hidden'!BA153)</f>
        <v>0</v>
      </c>
      <c r="BA152">
        <f t="shared" si="20"/>
        <v>17</v>
      </c>
      <c r="BB152" s="26">
        <f t="shared" si="21"/>
        <v>0.37777777777777777</v>
      </c>
      <c r="BC152">
        <f t="shared" si="22"/>
        <v>6</v>
      </c>
      <c r="BD152" s="26">
        <f t="shared" si="23"/>
        <v>1.2344839477627689</v>
      </c>
      <c r="BE152" s="28">
        <f t="shared" si="24"/>
        <v>0</v>
      </c>
    </row>
    <row r="153" spans="1:57" x14ac:dyDescent="0.35">
      <c r="A153" t="s">
        <v>10356</v>
      </c>
      <c r="B153" s="25">
        <f>IF('Indicator Date hidden'!C154="x","x",$B$2-'Indicator Date hidden'!C154)</f>
        <v>0</v>
      </c>
      <c r="C153" s="25">
        <f>IF('Indicator Date hidden'!D154="x","x",$C$2-'Indicator Date hidden'!D154)</f>
        <v>0</v>
      </c>
      <c r="D153" s="25">
        <f>IF('Indicator Date hidden'!E154="x","x",$D$2-'Indicator Date hidden'!E154)</f>
        <v>0</v>
      </c>
      <c r="E153" s="25">
        <f>IF('Indicator Date hidden'!F154="x","x",$E$2-'Indicator Date hidden'!F154)</f>
        <v>0</v>
      </c>
      <c r="F153" s="25">
        <f>IF('Indicator Date hidden'!G154="x","x",$F$2-'Indicator Date hidden'!G154)</f>
        <v>0</v>
      </c>
      <c r="G153" s="25">
        <f>IF('Indicator Date hidden'!H154="x","x",$G$2-'Indicator Date hidden'!H154)</f>
        <v>0</v>
      </c>
      <c r="H153" s="25">
        <f>IF('Indicator Date hidden'!I154="x","x",$H$2-'Indicator Date hidden'!I154)</f>
        <v>0</v>
      </c>
      <c r="I153" s="25">
        <f>IF('Indicator Date hidden'!J154="x","x",$I$2-'Indicator Date hidden'!J154)</f>
        <v>0</v>
      </c>
      <c r="J153" s="25">
        <f>IF('Indicator Date hidden'!K154="x","x",$J$2-'Indicator Date hidden'!K154)</f>
        <v>0</v>
      </c>
      <c r="K153" s="25">
        <f>IF('Indicator Date hidden'!L154="x","x",$K$2-'Indicator Date hidden'!L154)</f>
        <v>0</v>
      </c>
      <c r="L153" s="25">
        <f>IF('Indicator Date hidden'!M154="x","x",$L$2-'Indicator Date hidden'!M154)</f>
        <v>0</v>
      </c>
      <c r="M153" s="25">
        <f>IF('Indicator Date hidden'!N154="x","x",$M$2-'Indicator Date hidden'!N154)</f>
        <v>0</v>
      </c>
      <c r="N153" s="25">
        <f>IF('Indicator Date hidden'!O154="x","x",$N$2-'Indicator Date hidden'!O154)</f>
        <v>0</v>
      </c>
      <c r="O153" s="25">
        <f>IF('Indicator Date hidden'!P154="x","x",$O$2-'Indicator Date hidden'!P154)</f>
        <v>0</v>
      </c>
      <c r="P153" s="25">
        <f>IF('Indicator Date hidden'!Q154="x","x",$P$2-'Indicator Date hidden'!Q154)</f>
        <v>0</v>
      </c>
      <c r="Q153" s="25">
        <f>IF('Indicator Date hidden'!R154="x","x",$Q$2-'Indicator Date hidden'!R154)</f>
        <v>1</v>
      </c>
      <c r="R153" s="25">
        <f>IF('Indicator Date hidden'!S154="x","x",$R$2-'Indicator Date hidden'!S154)</f>
        <v>0</v>
      </c>
      <c r="S153" s="25">
        <f>IF('Indicator Date hidden'!T154="x","x",$S$2-'Indicator Date hidden'!T154)</f>
        <v>0</v>
      </c>
      <c r="T153" s="25">
        <f>IF('Indicator Date hidden'!U154="x","x",$T$2-'Indicator Date hidden'!U154)</f>
        <v>0</v>
      </c>
      <c r="U153" s="25">
        <f>IF('Indicator Date hidden'!V154="x","x",$U$2-'Indicator Date hidden'!V154)</f>
        <v>0</v>
      </c>
      <c r="V153" s="25">
        <f>IF('Indicator Date hidden'!W154="x","x",$V$2-'Indicator Date hidden'!W154)</f>
        <v>0</v>
      </c>
      <c r="W153" s="25">
        <f>IF('Indicator Date hidden'!X154="x","x",$W$2-'Indicator Date hidden'!X154)</f>
        <v>1</v>
      </c>
      <c r="X153" s="25">
        <f>IF('Indicator Date hidden'!Y154="x","x",$X$2-'Indicator Date hidden'!Y154)</f>
        <v>4</v>
      </c>
      <c r="Y153" s="25">
        <f>IF('Indicator Date hidden'!Z154="x","x",$Y$2-'Indicator Date hidden'!Z154)</f>
        <v>0</v>
      </c>
      <c r="Z153" s="25">
        <f>IF('Indicator Date hidden'!AA154="x","x",$Z$2-'Indicator Date hidden'!AA154)</f>
        <v>0</v>
      </c>
      <c r="AA153" s="25">
        <f>IF('Indicator Date hidden'!AB154="x","x",$AA$2-'Indicator Date hidden'!AB154)</f>
        <v>0</v>
      </c>
      <c r="AB153" s="25">
        <f>IF('Indicator Date hidden'!AC154="x","x",$AB$2-'Indicator Date hidden'!AC154)</f>
        <v>0</v>
      </c>
      <c r="AC153" s="25">
        <f>IF('Indicator Date hidden'!AD154="x","x",$AC$2-'Indicator Date hidden'!AD154)</f>
        <v>0</v>
      </c>
      <c r="AD153" s="25">
        <f>IF('Indicator Date hidden'!AE154="x","x",$AD$2-'Indicator Date hidden'!AE154)</f>
        <v>0</v>
      </c>
      <c r="AE153" s="25">
        <f>IF('Indicator Date hidden'!AF154="x","x",$AE$2-'Indicator Date hidden'!AF154)</f>
        <v>0</v>
      </c>
      <c r="AF153" s="25">
        <f>IF('Indicator Date hidden'!AG154="x","x",$AF$2-'Indicator Date hidden'!AG154)</f>
        <v>2</v>
      </c>
      <c r="AG153" s="25">
        <f>IF('Indicator Date hidden'!AH154="x","x",$AG$2-'Indicator Date hidden'!AH154)</f>
        <v>0</v>
      </c>
      <c r="AH153" s="25">
        <f>IF('Indicator Date hidden'!AI154="x","x",$AH$2-'Indicator Date hidden'!AI154)</f>
        <v>0</v>
      </c>
      <c r="AI153" s="25">
        <f>IF('Indicator Date hidden'!AJ154="x","x",$AI$2-'Indicator Date hidden'!AJ154)</f>
        <v>0</v>
      </c>
      <c r="AJ153" s="25" t="str">
        <f>IF('Indicator Date hidden'!AK154="x","x",$AJ$2-'Indicator Date hidden'!AK154)</f>
        <v>x</v>
      </c>
      <c r="AK153" s="25">
        <f>IF('Indicator Date hidden'!AL154="x","x",$AK$2-'Indicator Date hidden'!AL154)</f>
        <v>1</v>
      </c>
      <c r="AL153" s="25">
        <f>IF('Indicator Date hidden'!AM154="x","x",$AL$2-'Indicator Date hidden'!AM154)</f>
        <v>0</v>
      </c>
      <c r="AM153" s="25">
        <f>IF('Indicator Date hidden'!AN154="x","x",$AM$2-'Indicator Date hidden'!AN154)</f>
        <v>0</v>
      </c>
      <c r="AN153" s="25">
        <f>IF('Indicator Date hidden'!AO154="x","x",$AN$2-'Indicator Date hidden'!AO154)</f>
        <v>0</v>
      </c>
      <c r="AO153" s="25">
        <f>IF('Indicator Date hidden'!AP154="x","x",$AO$2-'Indicator Date hidden'!AP154)</f>
        <v>0</v>
      </c>
      <c r="AP153" s="25">
        <f>IF('Indicator Date hidden'!AQ154="x","x",$AP$2-'Indicator Date hidden'!AQ154)</f>
        <v>0</v>
      </c>
      <c r="AQ153" s="25">
        <f>IF('Indicator Date hidden'!AR154="x","x",$AQ$2-'Indicator Date hidden'!AR154)</f>
        <v>6</v>
      </c>
      <c r="AR153" s="25">
        <f>IF('Indicator Date hidden'!AS154="x","x",$AR$2-'Indicator Date hidden'!AS154)</f>
        <v>0</v>
      </c>
      <c r="AS153" s="25">
        <f>IF('Indicator Date hidden'!AT154="x","x",$AS$2-'Indicator Date hidden'!AT154)</f>
        <v>0</v>
      </c>
      <c r="AT153" s="25">
        <f>IF('Indicator Date hidden'!AU154="x","x",$AT$2-'Indicator Date hidden'!AU154)</f>
        <v>0</v>
      </c>
      <c r="AU153" s="25">
        <f>IF('Indicator Date hidden'!AV154="x","x",$AU$2-'Indicator Date hidden'!AV154)</f>
        <v>1</v>
      </c>
      <c r="AV153" s="25">
        <f>IF('Indicator Date hidden'!AW154="x","x",$AV$2-'Indicator Date hidden'!AW154)</f>
        <v>0</v>
      </c>
      <c r="AW153" s="25">
        <f>IF('Indicator Date hidden'!AX154="x","x",$AW$2-'Indicator Date hidden'!AX154)</f>
        <v>0</v>
      </c>
      <c r="AX153" s="25">
        <f>IF('Indicator Date hidden'!AY154="x","x",$AX$2-'Indicator Date hidden'!AY154)</f>
        <v>0</v>
      </c>
      <c r="AY153" s="25">
        <f>IF('Indicator Date hidden'!AZ154="x","x",$AY$2-'Indicator Date hidden'!AZ154)</f>
        <v>0</v>
      </c>
      <c r="AZ153" s="25">
        <f>IF('Indicator Date hidden'!BA154="x","x",$AZ$2-'Indicator Date hidden'!BA154)</f>
        <v>0</v>
      </c>
      <c r="BA153">
        <f t="shared" si="20"/>
        <v>16</v>
      </c>
      <c r="BB153" s="26">
        <f t="shared" si="21"/>
        <v>0.32</v>
      </c>
      <c r="BC153">
        <f t="shared" si="22"/>
        <v>7</v>
      </c>
      <c r="BD153" s="26">
        <f t="shared" si="23"/>
        <v>1.0476640682967036</v>
      </c>
      <c r="BE153" s="28">
        <f t="shared" si="24"/>
        <v>0</v>
      </c>
    </row>
    <row r="154" spans="1:57" x14ac:dyDescent="0.35">
      <c r="A154" t="s">
        <v>10352</v>
      </c>
      <c r="B154" s="25">
        <f>IF('Indicator Date hidden'!C155="x","x",$B$2-'Indicator Date hidden'!C155)</f>
        <v>0</v>
      </c>
      <c r="C154" s="25">
        <f>IF('Indicator Date hidden'!D155="x","x",$C$2-'Indicator Date hidden'!D155)</f>
        <v>0</v>
      </c>
      <c r="D154" s="25">
        <f>IF('Indicator Date hidden'!E155="x","x",$D$2-'Indicator Date hidden'!E155)</f>
        <v>0</v>
      </c>
      <c r="E154" s="25">
        <f>IF('Indicator Date hidden'!F155="x","x",$E$2-'Indicator Date hidden'!F155)</f>
        <v>0</v>
      </c>
      <c r="F154" s="25">
        <f>IF('Indicator Date hidden'!G155="x","x",$F$2-'Indicator Date hidden'!G155)</f>
        <v>0</v>
      </c>
      <c r="G154" s="25">
        <f>IF('Indicator Date hidden'!H155="x","x",$G$2-'Indicator Date hidden'!H155)</f>
        <v>0</v>
      </c>
      <c r="H154" s="25">
        <f>IF('Indicator Date hidden'!I155="x","x",$H$2-'Indicator Date hidden'!I155)</f>
        <v>0</v>
      </c>
      <c r="I154" s="25">
        <f>IF('Indicator Date hidden'!J155="x","x",$I$2-'Indicator Date hidden'!J155)</f>
        <v>0</v>
      </c>
      <c r="J154" s="25">
        <f>IF('Indicator Date hidden'!K155="x","x",$J$2-'Indicator Date hidden'!K155)</f>
        <v>0</v>
      </c>
      <c r="K154" s="25">
        <f>IF('Indicator Date hidden'!L155="x","x",$K$2-'Indicator Date hidden'!L155)</f>
        <v>0</v>
      </c>
      <c r="L154" s="25">
        <f>IF('Indicator Date hidden'!M155="x","x",$L$2-'Indicator Date hidden'!M155)</f>
        <v>0</v>
      </c>
      <c r="M154" s="25">
        <f>IF('Indicator Date hidden'!N155="x","x",$M$2-'Indicator Date hidden'!N155)</f>
        <v>0</v>
      </c>
      <c r="N154" s="25">
        <f>IF('Indicator Date hidden'!O155="x","x",$N$2-'Indicator Date hidden'!O155)</f>
        <v>0</v>
      </c>
      <c r="O154" s="25">
        <f>IF('Indicator Date hidden'!P155="x","x",$O$2-'Indicator Date hidden'!P155)</f>
        <v>0</v>
      </c>
      <c r="P154" s="25">
        <f>IF('Indicator Date hidden'!Q155="x","x",$P$2-'Indicator Date hidden'!Q155)</f>
        <v>0</v>
      </c>
      <c r="Q154" s="25" t="str">
        <f>IF('Indicator Date hidden'!R155="x","x",$Q$2-'Indicator Date hidden'!R155)</f>
        <v>x</v>
      </c>
      <c r="R154" s="25">
        <f>IF('Indicator Date hidden'!S155="x","x",$R$2-'Indicator Date hidden'!S155)</f>
        <v>0</v>
      </c>
      <c r="S154" s="25">
        <f>IF('Indicator Date hidden'!T155="x","x",$S$2-'Indicator Date hidden'!T155)</f>
        <v>0</v>
      </c>
      <c r="T154" s="25">
        <f>IF('Indicator Date hidden'!U155="x","x",$T$2-'Indicator Date hidden'!U155)</f>
        <v>0</v>
      </c>
      <c r="U154" s="25" t="str">
        <f>IF('Indicator Date hidden'!V155="x","x",$U$2-'Indicator Date hidden'!V155)</f>
        <v>x</v>
      </c>
      <c r="V154" s="25">
        <f>IF('Indicator Date hidden'!W155="x","x",$V$2-'Indicator Date hidden'!W155)</f>
        <v>0</v>
      </c>
      <c r="W154" s="25" t="str">
        <f>IF('Indicator Date hidden'!X155="x","x",$W$2-'Indicator Date hidden'!X155)</f>
        <v>x</v>
      </c>
      <c r="X154" s="25">
        <f>IF('Indicator Date hidden'!Y155="x","x",$X$2-'Indicator Date hidden'!Y155)</f>
        <v>1</v>
      </c>
      <c r="Y154" s="25">
        <f>IF('Indicator Date hidden'!Z155="x","x",$Y$2-'Indicator Date hidden'!Z155)</f>
        <v>0</v>
      </c>
      <c r="Z154" s="25">
        <f>IF('Indicator Date hidden'!AA155="x","x",$Z$2-'Indicator Date hidden'!AA155)</f>
        <v>0</v>
      </c>
      <c r="AA154" s="25" t="str">
        <f>IF('Indicator Date hidden'!AB155="x","x",$AA$2-'Indicator Date hidden'!AB155)</f>
        <v>x</v>
      </c>
      <c r="AB154" s="25">
        <f>IF('Indicator Date hidden'!AC155="x","x",$AB$2-'Indicator Date hidden'!AC155)</f>
        <v>0</v>
      </c>
      <c r="AC154" s="25">
        <f>IF('Indicator Date hidden'!AD155="x","x",$AC$2-'Indicator Date hidden'!AD155)</f>
        <v>0</v>
      </c>
      <c r="AD154" s="25" t="str">
        <f>IF('Indicator Date hidden'!AE155="x","x",$AD$2-'Indicator Date hidden'!AE155)</f>
        <v>x</v>
      </c>
      <c r="AE154" s="25">
        <f>IF('Indicator Date hidden'!AF155="x","x",$AE$2-'Indicator Date hidden'!AF155)</f>
        <v>0</v>
      </c>
      <c r="AF154" s="25" t="str">
        <f>IF('Indicator Date hidden'!AG155="x","x",$AF$2-'Indicator Date hidden'!AG155)</f>
        <v>x</v>
      </c>
      <c r="AG154" s="25">
        <f>IF('Indicator Date hidden'!AH155="x","x",$AG$2-'Indicator Date hidden'!AH155)</f>
        <v>0</v>
      </c>
      <c r="AH154" s="25">
        <f>IF('Indicator Date hidden'!AI155="x","x",$AH$2-'Indicator Date hidden'!AI155)</f>
        <v>0</v>
      </c>
      <c r="AI154" s="25">
        <f>IF('Indicator Date hidden'!AJ155="x","x",$AI$2-'Indicator Date hidden'!AJ155)</f>
        <v>0</v>
      </c>
      <c r="AJ154" s="25" t="str">
        <f>IF('Indicator Date hidden'!AK155="x","x",$AJ$2-'Indicator Date hidden'!AK155)</f>
        <v>x</v>
      </c>
      <c r="AK154" s="25">
        <f>IF('Indicator Date hidden'!AL155="x","x",$AK$2-'Indicator Date hidden'!AL155)</f>
        <v>1</v>
      </c>
      <c r="AL154" s="25">
        <f>IF('Indicator Date hidden'!AM155="x","x",$AL$2-'Indicator Date hidden'!AM155)</f>
        <v>0</v>
      </c>
      <c r="AM154" s="25">
        <f>IF('Indicator Date hidden'!AN155="x","x",$AM$2-'Indicator Date hidden'!AN155)</f>
        <v>0</v>
      </c>
      <c r="AN154" s="25">
        <f>IF('Indicator Date hidden'!AO155="x","x",$AN$2-'Indicator Date hidden'!AO155)</f>
        <v>0</v>
      </c>
      <c r="AO154" s="25">
        <f>IF('Indicator Date hidden'!AP155="x","x",$AO$2-'Indicator Date hidden'!AP155)</f>
        <v>0</v>
      </c>
      <c r="AP154" s="25">
        <f>IF('Indicator Date hidden'!AQ155="x","x",$AP$2-'Indicator Date hidden'!AQ155)</f>
        <v>0</v>
      </c>
      <c r="AQ154" s="25">
        <f>IF('Indicator Date hidden'!AR155="x","x",$AQ$2-'Indicator Date hidden'!AR155)</f>
        <v>8</v>
      </c>
      <c r="AR154" s="25">
        <f>IF('Indicator Date hidden'!AS155="x","x",$AR$2-'Indicator Date hidden'!AS155)</f>
        <v>0</v>
      </c>
      <c r="AS154" s="25">
        <f>IF('Indicator Date hidden'!AT155="x","x",$AS$2-'Indicator Date hidden'!AT155)</f>
        <v>0</v>
      </c>
      <c r="AT154" s="25">
        <f>IF('Indicator Date hidden'!AU155="x","x",$AT$2-'Indicator Date hidden'!AU155)</f>
        <v>0</v>
      </c>
      <c r="AU154" s="25">
        <f>IF('Indicator Date hidden'!AV155="x","x",$AU$2-'Indicator Date hidden'!AV155)</f>
        <v>1</v>
      </c>
      <c r="AV154" s="25">
        <f>IF('Indicator Date hidden'!AW155="x","x",$AV$2-'Indicator Date hidden'!AW155)</f>
        <v>0</v>
      </c>
      <c r="AW154" s="25">
        <f>IF('Indicator Date hidden'!AX155="x","x",$AW$2-'Indicator Date hidden'!AX155)</f>
        <v>0</v>
      </c>
      <c r="AX154" s="25">
        <f>IF('Indicator Date hidden'!AY155="x","x",$AX$2-'Indicator Date hidden'!AY155)</f>
        <v>0</v>
      </c>
      <c r="AY154" s="25">
        <f>IF('Indicator Date hidden'!AZ155="x","x",$AY$2-'Indicator Date hidden'!AZ155)</f>
        <v>0</v>
      </c>
      <c r="AZ154" s="25">
        <f>IF('Indicator Date hidden'!BA155="x","x",$AZ$2-'Indicator Date hidden'!BA155)</f>
        <v>0</v>
      </c>
      <c r="BA154">
        <f t="shared" si="20"/>
        <v>11</v>
      </c>
      <c r="BB154" s="26">
        <f t="shared" si="21"/>
        <v>0.25</v>
      </c>
      <c r="BC154">
        <f t="shared" si="22"/>
        <v>4</v>
      </c>
      <c r="BD154" s="26">
        <f t="shared" si="23"/>
        <v>1.2083986398234949</v>
      </c>
      <c r="BE154" s="28">
        <f t="shared" si="24"/>
        <v>0</v>
      </c>
    </row>
    <row r="155" spans="1:57" x14ac:dyDescent="0.35">
      <c r="A155" t="s">
        <v>10368</v>
      </c>
      <c r="B155" s="25">
        <f>IF('Indicator Date hidden'!C156="x","x",$B$2-'Indicator Date hidden'!C156)</f>
        <v>0</v>
      </c>
      <c r="C155" s="25">
        <f>IF('Indicator Date hidden'!D156="x","x",$C$2-'Indicator Date hidden'!D156)</f>
        <v>0</v>
      </c>
      <c r="D155" s="25">
        <f>IF('Indicator Date hidden'!E156="x","x",$D$2-'Indicator Date hidden'!E156)</f>
        <v>0</v>
      </c>
      <c r="E155" s="25">
        <f>IF('Indicator Date hidden'!F156="x","x",$E$2-'Indicator Date hidden'!F156)</f>
        <v>0</v>
      </c>
      <c r="F155" s="25">
        <f>IF('Indicator Date hidden'!G156="x","x",$F$2-'Indicator Date hidden'!G156)</f>
        <v>0</v>
      </c>
      <c r="G155" s="25">
        <f>IF('Indicator Date hidden'!H156="x","x",$G$2-'Indicator Date hidden'!H156)</f>
        <v>0</v>
      </c>
      <c r="H155" s="25">
        <f>IF('Indicator Date hidden'!I156="x","x",$H$2-'Indicator Date hidden'!I156)</f>
        <v>0</v>
      </c>
      <c r="I155" s="25">
        <f>IF('Indicator Date hidden'!J156="x","x",$I$2-'Indicator Date hidden'!J156)</f>
        <v>0</v>
      </c>
      <c r="J155" s="25">
        <f>IF('Indicator Date hidden'!K156="x","x",$J$2-'Indicator Date hidden'!K156)</f>
        <v>0</v>
      </c>
      <c r="K155" s="25">
        <f>IF('Indicator Date hidden'!L156="x","x",$K$2-'Indicator Date hidden'!L156)</f>
        <v>0</v>
      </c>
      <c r="L155" s="25">
        <f>IF('Indicator Date hidden'!M156="x","x",$L$2-'Indicator Date hidden'!M156)</f>
        <v>0</v>
      </c>
      <c r="M155" s="25">
        <f>IF('Indicator Date hidden'!N156="x","x",$M$2-'Indicator Date hidden'!N156)</f>
        <v>0</v>
      </c>
      <c r="N155" s="25">
        <f>IF('Indicator Date hidden'!O156="x","x",$N$2-'Indicator Date hidden'!O156)</f>
        <v>0</v>
      </c>
      <c r="O155" s="25">
        <f>IF('Indicator Date hidden'!P156="x","x",$O$2-'Indicator Date hidden'!P156)</f>
        <v>0</v>
      </c>
      <c r="P155" s="25">
        <f>IF('Indicator Date hidden'!Q156="x","x",$P$2-'Indicator Date hidden'!Q156)</f>
        <v>0</v>
      </c>
      <c r="Q155" s="25" t="str">
        <f>IF('Indicator Date hidden'!R156="x","x",$Q$2-'Indicator Date hidden'!R156)</f>
        <v>x</v>
      </c>
      <c r="R155" s="25">
        <f>IF('Indicator Date hidden'!S156="x","x",$R$2-'Indicator Date hidden'!S156)</f>
        <v>0</v>
      </c>
      <c r="S155" s="25">
        <f>IF('Indicator Date hidden'!T156="x","x",$S$2-'Indicator Date hidden'!T156)</f>
        <v>0</v>
      </c>
      <c r="T155" s="25">
        <f>IF('Indicator Date hidden'!U156="x","x",$T$2-'Indicator Date hidden'!U156)</f>
        <v>0</v>
      </c>
      <c r="U155" s="25" t="str">
        <f>IF('Indicator Date hidden'!V156="x","x",$U$2-'Indicator Date hidden'!V156)</f>
        <v>x</v>
      </c>
      <c r="V155" s="25">
        <f>IF('Indicator Date hidden'!W156="x","x",$V$2-'Indicator Date hidden'!W156)</f>
        <v>0</v>
      </c>
      <c r="W155" s="25" t="str">
        <f>IF('Indicator Date hidden'!X156="x","x",$W$2-'Indicator Date hidden'!X156)</f>
        <v>x</v>
      </c>
      <c r="X155" s="25">
        <f>IF('Indicator Date hidden'!Y156="x","x",$X$2-'Indicator Date hidden'!Y156)</f>
        <v>2</v>
      </c>
      <c r="Y155" s="25">
        <f>IF('Indicator Date hidden'!Z156="x","x",$Y$2-'Indicator Date hidden'!Z156)</f>
        <v>0</v>
      </c>
      <c r="Z155" s="25">
        <f>IF('Indicator Date hidden'!AA156="x","x",$Z$2-'Indicator Date hidden'!AA156)</f>
        <v>0</v>
      </c>
      <c r="AA155" s="25">
        <f>IF('Indicator Date hidden'!AB156="x","x",$AA$2-'Indicator Date hidden'!AB156)</f>
        <v>0</v>
      </c>
      <c r="AB155" s="25">
        <f>IF('Indicator Date hidden'!AC156="x","x",$AB$2-'Indicator Date hidden'!AC156)</f>
        <v>0</v>
      </c>
      <c r="AC155" s="25">
        <f>IF('Indicator Date hidden'!AD156="x","x",$AC$2-'Indicator Date hidden'!AD156)</f>
        <v>0</v>
      </c>
      <c r="AD155" s="25" t="str">
        <f>IF('Indicator Date hidden'!AE156="x","x",$AD$2-'Indicator Date hidden'!AE156)</f>
        <v>x</v>
      </c>
      <c r="AE155" s="25">
        <f>IF('Indicator Date hidden'!AF156="x","x",$AE$2-'Indicator Date hidden'!AF156)</f>
        <v>0</v>
      </c>
      <c r="AF155" s="25">
        <f>IF('Indicator Date hidden'!AG156="x","x",$AF$2-'Indicator Date hidden'!AG156)</f>
        <v>1</v>
      </c>
      <c r="AG155" s="25">
        <f>IF('Indicator Date hidden'!AH156="x","x",$AG$2-'Indicator Date hidden'!AH156)</f>
        <v>0</v>
      </c>
      <c r="AH155" s="25">
        <f>IF('Indicator Date hidden'!AI156="x","x",$AH$2-'Indicator Date hidden'!AI156)</f>
        <v>0</v>
      </c>
      <c r="AI155" s="25">
        <f>IF('Indicator Date hidden'!AJ156="x","x",$AI$2-'Indicator Date hidden'!AJ156)</f>
        <v>0</v>
      </c>
      <c r="AJ155" s="25" t="str">
        <f>IF('Indicator Date hidden'!AK156="x","x",$AJ$2-'Indicator Date hidden'!AK156)</f>
        <v>x</v>
      </c>
      <c r="AK155" s="25">
        <f>IF('Indicator Date hidden'!AL156="x","x",$AK$2-'Indicator Date hidden'!AL156)</f>
        <v>1</v>
      </c>
      <c r="AL155" s="25">
        <f>IF('Indicator Date hidden'!AM156="x","x",$AL$2-'Indicator Date hidden'!AM156)</f>
        <v>0</v>
      </c>
      <c r="AM155" s="25">
        <f>IF('Indicator Date hidden'!AN156="x","x",$AM$2-'Indicator Date hidden'!AN156)</f>
        <v>0</v>
      </c>
      <c r="AN155" s="25">
        <f>IF('Indicator Date hidden'!AO156="x","x",$AN$2-'Indicator Date hidden'!AO156)</f>
        <v>0</v>
      </c>
      <c r="AO155" s="25">
        <f>IF('Indicator Date hidden'!AP156="x","x",$AO$2-'Indicator Date hidden'!AP156)</f>
        <v>0</v>
      </c>
      <c r="AP155" s="25">
        <f>IF('Indicator Date hidden'!AQ156="x","x",$AP$2-'Indicator Date hidden'!AQ156)</f>
        <v>0</v>
      </c>
      <c r="AQ155" s="25">
        <f>IF('Indicator Date hidden'!AR156="x","x",$AQ$2-'Indicator Date hidden'!AR156)</f>
        <v>0</v>
      </c>
      <c r="AR155" s="25">
        <f>IF('Indicator Date hidden'!AS156="x","x",$AR$2-'Indicator Date hidden'!AS156)</f>
        <v>0</v>
      </c>
      <c r="AS155" s="25">
        <f>IF('Indicator Date hidden'!AT156="x","x",$AS$2-'Indicator Date hidden'!AT156)</f>
        <v>0</v>
      </c>
      <c r="AT155" s="25">
        <f>IF('Indicator Date hidden'!AU156="x","x",$AT$2-'Indicator Date hidden'!AU156)</f>
        <v>0</v>
      </c>
      <c r="AU155" s="25" t="str">
        <f>IF('Indicator Date hidden'!AV156="x","x",$AU$2-'Indicator Date hidden'!AV156)</f>
        <v>x</v>
      </c>
      <c r="AV155" s="25">
        <f>IF('Indicator Date hidden'!AW156="x","x",$AV$2-'Indicator Date hidden'!AW156)</f>
        <v>0</v>
      </c>
      <c r="AW155" s="25">
        <f>IF('Indicator Date hidden'!AX156="x","x",$AW$2-'Indicator Date hidden'!AX156)</f>
        <v>0</v>
      </c>
      <c r="AX155" s="25">
        <f>IF('Indicator Date hidden'!AY156="x","x",$AX$2-'Indicator Date hidden'!AY156)</f>
        <v>0</v>
      </c>
      <c r="AY155" s="25">
        <f>IF('Indicator Date hidden'!AZ156="x","x",$AY$2-'Indicator Date hidden'!AZ156)</f>
        <v>0</v>
      </c>
      <c r="AZ155" s="25">
        <f>IF('Indicator Date hidden'!BA156="x","x",$AZ$2-'Indicator Date hidden'!BA156)</f>
        <v>0</v>
      </c>
      <c r="BA155">
        <f t="shared" si="20"/>
        <v>4</v>
      </c>
      <c r="BB155" s="26">
        <f t="shared" si="21"/>
        <v>8.8888888888888892E-2</v>
      </c>
      <c r="BC155">
        <f t="shared" si="22"/>
        <v>3</v>
      </c>
      <c r="BD155" s="26">
        <f t="shared" si="23"/>
        <v>0.35416394334464951</v>
      </c>
      <c r="BE155" s="28">
        <f t="shared" si="24"/>
        <v>0</v>
      </c>
    </row>
    <row r="156" spans="1:57" x14ac:dyDescent="0.35">
      <c r="A156" t="s">
        <v>10370</v>
      </c>
      <c r="B156" s="25">
        <f>IF('Indicator Date hidden'!C157="x","x",$B$2-'Indicator Date hidden'!C157)</f>
        <v>0</v>
      </c>
      <c r="C156" s="25">
        <f>IF('Indicator Date hidden'!D157="x","x",$C$2-'Indicator Date hidden'!D157)</f>
        <v>0</v>
      </c>
      <c r="D156" s="25">
        <f>IF('Indicator Date hidden'!E157="x","x",$D$2-'Indicator Date hidden'!E157)</f>
        <v>0</v>
      </c>
      <c r="E156" s="25">
        <f>IF('Indicator Date hidden'!F157="x","x",$E$2-'Indicator Date hidden'!F157)</f>
        <v>0</v>
      </c>
      <c r="F156" s="25">
        <f>IF('Indicator Date hidden'!G157="x","x",$F$2-'Indicator Date hidden'!G157)</f>
        <v>0</v>
      </c>
      <c r="G156" s="25">
        <f>IF('Indicator Date hidden'!H157="x","x",$G$2-'Indicator Date hidden'!H157)</f>
        <v>0</v>
      </c>
      <c r="H156" s="25">
        <f>IF('Indicator Date hidden'!I157="x","x",$H$2-'Indicator Date hidden'!I157)</f>
        <v>0</v>
      </c>
      <c r="I156" s="25">
        <f>IF('Indicator Date hidden'!J157="x","x",$I$2-'Indicator Date hidden'!J157)</f>
        <v>0</v>
      </c>
      <c r="J156" s="25">
        <f>IF('Indicator Date hidden'!K157="x","x",$J$2-'Indicator Date hidden'!K157)</f>
        <v>0</v>
      </c>
      <c r="K156" s="25">
        <f>IF('Indicator Date hidden'!L157="x","x",$K$2-'Indicator Date hidden'!L157)</f>
        <v>0</v>
      </c>
      <c r="L156" s="25">
        <f>IF('Indicator Date hidden'!M157="x","x",$L$2-'Indicator Date hidden'!M157)</f>
        <v>0</v>
      </c>
      <c r="M156" s="25">
        <f>IF('Indicator Date hidden'!N157="x","x",$M$2-'Indicator Date hidden'!N157)</f>
        <v>0</v>
      </c>
      <c r="N156" s="25">
        <f>IF('Indicator Date hidden'!O157="x","x",$N$2-'Indicator Date hidden'!O157)</f>
        <v>0</v>
      </c>
      <c r="O156" s="25">
        <f>IF('Indicator Date hidden'!P157="x","x",$O$2-'Indicator Date hidden'!P157)</f>
        <v>0</v>
      </c>
      <c r="P156" s="25">
        <f>IF('Indicator Date hidden'!Q157="x","x",$P$2-'Indicator Date hidden'!Q157)</f>
        <v>0</v>
      </c>
      <c r="Q156" s="25" t="str">
        <f>IF('Indicator Date hidden'!R157="x","x",$Q$2-'Indicator Date hidden'!R157)</f>
        <v>x</v>
      </c>
      <c r="R156" s="25">
        <f>IF('Indicator Date hidden'!S157="x","x",$R$2-'Indicator Date hidden'!S157)</f>
        <v>0</v>
      </c>
      <c r="S156" s="25">
        <f>IF('Indicator Date hidden'!T157="x","x",$S$2-'Indicator Date hidden'!T157)</f>
        <v>0</v>
      </c>
      <c r="T156" s="25">
        <f>IF('Indicator Date hidden'!U157="x","x",$T$2-'Indicator Date hidden'!U157)</f>
        <v>0</v>
      </c>
      <c r="U156" s="25" t="str">
        <f>IF('Indicator Date hidden'!V157="x","x",$U$2-'Indicator Date hidden'!V157)</f>
        <v>x</v>
      </c>
      <c r="V156" s="25">
        <f>IF('Indicator Date hidden'!W157="x","x",$V$2-'Indicator Date hidden'!W157)</f>
        <v>0</v>
      </c>
      <c r="W156" s="25" t="str">
        <f>IF('Indicator Date hidden'!X157="x","x",$W$2-'Indicator Date hidden'!X157)</f>
        <v>x</v>
      </c>
      <c r="X156" s="25">
        <f>IF('Indicator Date hidden'!Y157="x","x",$X$2-'Indicator Date hidden'!Y157)</f>
        <v>3</v>
      </c>
      <c r="Y156" s="25">
        <f>IF('Indicator Date hidden'!Z157="x","x",$Y$2-'Indicator Date hidden'!Z157)</f>
        <v>0</v>
      </c>
      <c r="Z156" s="25">
        <f>IF('Indicator Date hidden'!AA157="x","x",$Z$2-'Indicator Date hidden'!AA157)</f>
        <v>0</v>
      </c>
      <c r="AA156" s="25">
        <f>IF('Indicator Date hidden'!AB157="x","x",$AA$2-'Indicator Date hidden'!AB157)</f>
        <v>0</v>
      </c>
      <c r="AB156" s="25">
        <f>IF('Indicator Date hidden'!AC157="x","x",$AB$2-'Indicator Date hidden'!AC157)</f>
        <v>0</v>
      </c>
      <c r="AC156" s="25">
        <f>IF('Indicator Date hidden'!AD157="x","x",$AC$2-'Indicator Date hidden'!AD157)</f>
        <v>0</v>
      </c>
      <c r="AD156" s="25" t="str">
        <f>IF('Indicator Date hidden'!AE157="x","x",$AD$2-'Indicator Date hidden'!AE157)</f>
        <v>x</v>
      </c>
      <c r="AE156" s="25">
        <f>IF('Indicator Date hidden'!AF157="x","x",$AE$2-'Indicator Date hidden'!AF157)</f>
        <v>0</v>
      </c>
      <c r="AF156" s="25">
        <f>IF('Indicator Date hidden'!AG157="x","x",$AF$2-'Indicator Date hidden'!AG157)</f>
        <v>1</v>
      </c>
      <c r="AG156" s="25">
        <f>IF('Indicator Date hidden'!AH157="x","x",$AG$2-'Indicator Date hidden'!AH157)</f>
        <v>0</v>
      </c>
      <c r="AH156" s="25">
        <f>IF('Indicator Date hidden'!AI157="x","x",$AH$2-'Indicator Date hidden'!AI157)</f>
        <v>0</v>
      </c>
      <c r="AI156" s="25">
        <f>IF('Indicator Date hidden'!AJ157="x","x",$AI$2-'Indicator Date hidden'!AJ157)</f>
        <v>0</v>
      </c>
      <c r="AJ156" s="25" t="str">
        <f>IF('Indicator Date hidden'!AK157="x","x",$AJ$2-'Indicator Date hidden'!AK157)</f>
        <v>x</v>
      </c>
      <c r="AK156" s="25">
        <f>IF('Indicator Date hidden'!AL157="x","x",$AK$2-'Indicator Date hidden'!AL157)</f>
        <v>1</v>
      </c>
      <c r="AL156" s="25">
        <f>IF('Indicator Date hidden'!AM157="x","x",$AL$2-'Indicator Date hidden'!AM157)</f>
        <v>0</v>
      </c>
      <c r="AM156" s="25">
        <f>IF('Indicator Date hidden'!AN157="x","x",$AM$2-'Indicator Date hidden'!AN157)</f>
        <v>0</v>
      </c>
      <c r="AN156" s="25">
        <f>IF('Indicator Date hidden'!AO157="x","x",$AN$2-'Indicator Date hidden'!AO157)</f>
        <v>0</v>
      </c>
      <c r="AO156" s="25">
        <f>IF('Indicator Date hidden'!AP157="x","x",$AO$2-'Indicator Date hidden'!AP157)</f>
        <v>0</v>
      </c>
      <c r="AP156" s="25">
        <f>IF('Indicator Date hidden'!AQ157="x","x",$AP$2-'Indicator Date hidden'!AQ157)</f>
        <v>0</v>
      </c>
      <c r="AQ156" s="25">
        <f>IF('Indicator Date hidden'!AR157="x","x",$AQ$2-'Indicator Date hidden'!AR157)</f>
        <v>0</v>
      </c>
      <c r="AR156" s="25">
        <f>IF('Indicator Date hidden'!AS157="x","x",$AR$2-'Indicator Date hidden'!AS157)</f>
        <v>0</v>
      </c>
      <c r="AS156" s="25">
        <f>IF('Indicator Date hidden'!AT157="x","x",$AS$2-'Indicator Date hidden'!AT157)</f>
        <v>0</v>
      </c>
      <c r="AT156" s="25">
        <f>IF('Indicator Date hidden'!AU157="x","x",$AT$2-'Indicator Date hidden'!AU157)</f>
        <v>0</v>
      </c>
      <c r="AU156" s="25">
        <f>IF('Indicator Date hidden'!AV157="x","x",$AU$2-'Indicator Date hidden'!AV157)</f>
        <v>1</v>
      </c>
      <c r="AV156" s="25">
        <f>IF('Indicator Date hidden'!AW157="x","x",$AV$2-'Indicator Date hidden'!AW157)</f>
        <v>0</v>
      </c>
      <c r="AW156" s="25">
        <f>IF('Indicator Date hidden'!AX157="x","x",$AW$2-'Indicator Date hidden'!AX157)</f>
        <v>0</v>
      </c>
      <c r="AX156" s="25">
        <f>IF('Indicator Date hidden'!AY157="x","x",$AX$2-'Indicator Date hidden'!AY157)</f>
        <v>0</v>
      </c>
      <c r="AY156" s="25">
        <f>IF('Indicator Date hidden'!AZ157="x","x",$AY$2-'Indicator Date hidden'!AZ157)</f>
        <v>0</v>
      </c>
      <c r="AZ156" s="25">
        <f>IF('Indicator Date hidden'!BA157="x","x",$AZ$2-'Indicator Date hidden'!BA157)</f>
        <v>0</v>
      </c>
      <c r="BA156">
        <f t="shared" si="20"/>
        <v>6</v>
      </c>
      <c r="BB156" s="26">
        <f t="shared" si="21"/>
        <v>0.13043478260869565</v>
      </c>
      <c r="BC156">
        <f t="shared" si="22"/>
        <v>4</v>
      </c>
      <c r="BD156" s="26">
        <f t="shared" si="23"/>
        <v>0.49381811702611073</v>
      </c>
      <c r="BE156" s="28">
        <f t="shared" si="24"/>
        <v>0</v>
      </c>
    </row>
    <row r="157" spans="1:57" x14ac:dyDescent="0.35">
      <c r="A157" t="s">
        <v>10354</v>
      </c>
      <c r="B157" s="25">
        <f>IF('Indicator Date hidden'!C158="x","x",$B$2-'Indicator Date hidden'!C158)</f>
        <v>0</v>
      </c>
      <c r="C157" s="25">
        <f>IF('Indicator Date hidden'!D158="x","x",$C$2-'Indicator Date hidden'!D158)</f>
        <v>0</v>
      </c>
      <c r="D157" s="25">
        <f>IF('Indicator Date hidden'!E158="x","x",$D$2-'Indicator Date hidden'!E158)</f>
        <v>0</v>
      </c>
      <c r="E157" s="25">
        <f>IF('Indicator Date hidden'!F158="x","x",$E$2-'Indicator Date hidden'!F158)</f>
        <v>0</v>
      </c>
      <c r="F157" s="25">
        <f>IF('Indicator Date hidden'!G158="x","x",$F$2-'Indicator Date hidden'!G158)</f>
        <v>0</v>
      </c>
      <c r="G157" s="25">
        <f>IF('Indicator Date hidden'!H158="x","x",$G$2-'Indicator Date hidden'!H158)</f>
        <v>0</v>
      </c>
      <c r="H157" s="25">
        <f>IF('Indicator Date hidden'!I158="x","x",$H$2-'Indicator Date hidden'!I158)</f>
        <v>0</v>
      </c>
      <c r="I157" s="25">
        <f>IF('Indicator Date hidden'!J158="x","x",$I$2-'Indicator Date hidden'!J158)</f>
        <v>0</v>
      </c>
      <c r="J157" s="25">
        <f>IF('Indicator Date hidden'!K158="x","x",$J$2-'Indicator Date hidden'!K158)</f>
        <v>0</v>
      </c>
      <c r="K157" s="25">
        <f>IF('Indicator Date hidden'!L158="x","x",$K$2-'Indicator Date hidden'!L158)</f>
        <v>0</v>
      </c>
      <c r="L157" s="25">
        <f>IF('Indicator Date hidden'!M158="x","x",$L$2-'Indicator Date hidden'!M158)</f>
        <v>0</v>
      </c>
      <c r="M157" s="25">
        <f>IF('Indicator Date hidden'!N158="x","x",$M$2-'Indicator Date hidden'!N158)</f>
        <v>0</v>
      </c>
      <c r="N157" s="25">
        <f>IF('Indicator Date hidden'!O158="x","x",$N$2-'Indicator Date hidden'!O158)</f>
        <v>0</v>
      </c>
      <c r="O157" s="25">
        <f>IF('Indicator Date hidden'!P158="x","x",$O$2-'Indicator Date hidden'!P158)</f>
        <v>0</v>
      </c>
      <c r="P157" s="25">
        <f>IF('Indicator Date hidden'!Q158="x","x",$P$2-'Indicator Date hidden'!Q158)</f>
        <v>0</v>
      </c>
      <c r="Q157" s="25" t="str">
        <f>IF('Indicator Date hidden'!R158="x","x",$Q$2-'Indicator Date hidden'!R158)</f>
        <v>x</v>
      </c>
      <c r="R157" s="25">
        <f>IF('Indicator Date hidden'!S158="x","x",$R$2-'Indicator Date hidden'!S158)</f>
        <v>0</v>
      </c>
      <c r="S157" s="25">
        <f>IF('Indicator Date hidden'!T158="x","x",$S$2-'Indicator Date hidden'!T158)</f>
        <v>0</v>
      </c>
      <c r="T157" s="25">
        <f>IF('Indicator Date hidden'!U158="x","x",$T$2-'Indicator Date hidden'!U158)</f>
        <v>0</v>
      </c>
      <c r="U157" s="25">
        <f>IF('Indicator Date hidden'!V158="x","x",$U$2-'Indicator Date hidden'!V158)</f>
        <v>0</v>
      </c>
      <c r="V157" s="25">
        <f>IF('Indicator Date hidden'!W158="x","x",$V$2-'Indicator Date hidden'!W158)</f>
        <v>0</v>
      </c>
      <c r="W157" s="25">
        <f>IF('Indicator Date hidden'!X158="x","x",$W$2-'Indicator Date hidden'!X158)</f>
        <v>7</v>
      </c>
      <c r="X157" s="25">
        <f>IF('Indicator Date hidden'!Y158="x","x",$X$2-'Indicator Date hidden'!Y158)</f>
        <v>4</v>
      </c>
      <c r="Y157" s="25">
        <f>IF('Indicator Date hidden'!Z158="x","x",$Y$2-'Indicator Date hidden'!Z158)</f>
        <v>0</v>
      </c>
      <c r="Z157" s="25">
        <f>IF('Indicator Date hidden'!AA158="x","x",$Z$2-'Indicator Date hidden'!AA158)</f>
        <v>0</v>
      </c>
      <c r="AA157" s="25" t="str">
        <f>IF('Indicator Date hidden'!AB158="x","x",$AA$2-'Indicator Date hidden'!AB158)</f>
        <v>x</v>
      </c>
      <c r="AB157" s="25">
        <f>IF('Indicator Date hidden'!AC158="x","x",$AB$2-'Indicator Date hidden'!AC158)</f>
        <v>0</v>
      </c>
      <c r="AC157" s="25">
        <f>IF('Indicator Date hidden'!AD158="x","x",$AC$2-'Indicator Date hidden'!AD158)</f>
        <v>0</v>
      </c>
      <c r="AD157" s="25">
        <f>IF('Indicator Date hidden'!AE158="x","x",$AD$2-'Indicator Date hidden'!AE158)</f>
        <v>0</v>
      </c>
      <c r="AE157" s="25" t="str">
        <f>IF('Indicator Date hidden'!AF158="x","x",$AE$2-'Indicator Date hidden'!AF158)</f>
        <v>x</v>
      </c>
      <c r="AF157" s="25">
        <f>IF('Indicator Date hidden'!AG158="x","x",$AF$2-'Indicator Date hidden'!AG158)</f>
        <v>8</v>
      </c>
      <c r="AG157" s="25">
        <f>IF('Indicator Date hidden'!AH158="x","x",$AG$2-'Indicator Date hidden'!AH158)</f>
        <v>0</v>
      </c>
      <c r="AH157" s="25">
        <f>IF('Indicator Date hidden'!AI158="x","x",$AH$2-'Indicator Date hidden'!AI158)</f>
        <v>0</v>
      </c>
      <c r="AI157" s="25">
        <f>IF('Indicator Date hidden'!AJ158="x","x",$AI$2-'Indicator Date hidden'!AJ158)</f>
        <v>0</v>
      </c>
      <c r="AJ157" s="25" t="str">
        <f>IF('Indicator Date hidden'!AK158="x","x",$AJ$2-'Indicator Date hidden'!AK158)</f>
        <v>x</v>
      </c>
      <c r="AK157" s="25">
        <f>IF('Indicator Date hidden'!AL158="x","x",$AK$2-'Indicator Date hidden'!AL158)</f>
        <v>1</v>
      </c>
      <c r="AL157" s="25">
        <f>IF('Indicator Date hidden'!AM158="x","x",$AL$2-'Indicator Date hidden'!AM158)</f>
        <v>0</v>
      </c>
      <c r="AM157" s="25">
        <f>IF('Indicator Date hidden'!AN158="x","x",$AM$2-'Indicator Date hidden'!AN158)</f>
        <v>0</v>
      </c>
      <c r="AN157" s="25">
        <f>IF('Indicator Date hidden'!AO158="x","x",$AN$2-'Indicator Date hidden'!AO158)</f>
        <v>0</v>
      </c>
      <c r="AO157" s="25" t="str">
        <f>IF('Indicator Date hidden'!AP158="x","x",$AO$2-'Indicator Date hidden'!AP158)</f>
        <v>x</v>
      </c>
      <c r="AP157" s="25" t="str">
        <f>IF('Indicator Date hidden'!AQ158="x","x",$AP$2-'Indicator Date hidden'!AQ158)</f>
        <v>x</v>
      </c>
      <c r="AQ157" s="25">
        <f>IF('Indicator Date hidden'!AR158="x","x",$AQ$2-'Indicator Date hidden'!AR158)</f>
        <v>6</v>
      </c>
      <c r="AR157" s="25">
        <f>IF('Indicator Date hidden'!AS158="x","x",$AR$2-'Indicator Date hidden'!AS158)</f>
        <v>0</v>
      </c>
      <c r="AS157" s="25" t="str">
        <f>IF('Indicator Date hidden'!AT158="x","x",$AS$2-'Indicator Date hidden'!AT158)</f>
        <v>x</v>
      </c>
      <c r="AT157" s="25">
        <f>IF('Indicator Date hidden'!AU158="x","x",$AT$2-'Indicator Date hidden'!AU158)</f>
        <v>0</v>
      </c>
      <c r="AU157" s="25" t="str">
        <f>IF('Indicator Date hidden'!AV158="x","x",$AU$2-'Indicator Date hidden'!AV158)</f>
        <v>x</v>
      </c>
      <c r="AV157" s="25">
        <f>IF('Indicator Date hidden'!AW158="x","x",$AV$2-'Indicator Date hidden'!AW158)</f>
        <v>0</v>
      </c>
      <c r="AW157" s="25">
        <f>IF('Indicator Date hidden'!AX158="x","x",$AW$2-'Indicator Date hidden'!AX158)</f>
        <v>0</v>
      </c>
      <c r="AX157" s="25">
        <f>IF('Indicator Date hidden'!AY158="x","x",$AX$2-'Indicator Date hidden'!AY158)</f>
        <v>0</v>
      </c>
      <c r="AY157" s="25">
        <f>IF('Indicator Date hidden'!AZ158="x","x",$AY$2-'Indicator Date hidden'!AZ158)</f>
        <v>0</v>
      </c>
      <c r="AZ157" s="25">
        <f>IF('Indicator Date hidden'!BA158="x","x",$AZ$2-'Indicator Date hidden'!BA158)</f>
        <v>0</v>
      </c>
      <c r="BA157">
        <f t="shared" si="20"/>
        <v>26</v>
      </c>
      <c r="BB157" s="26">
        <f t="shared" si="21"/>
        <v>0.60465116279069764</v>
      </c>
      <c r="BC157">
        <f t="shared" si="22"/>
        <v>5</v>
      </c>
      <c r="BD157" s="26">
        <f t="shared" si="23"/>
        <v>1.8694550242289667</v>
      </c>
      <c r="BE157" s="28">
        <f t="shared" si="24"/>
        <v>0</v>
      </c>
    </row>
    <row r="158" spans="1:57" x14ac:dyDescent="0.35">
      <c r="A158" t="s">
        <v>10360</v>
      </c>
      <c r="B158" s="25">
        <f>IF('Indicator Date hidden'!C159="x","x",$B$2-'Indicator Date hidden'!C159)</f>
        <v>0</v>
      </c>
      <c r="C158" s="25">
        <f>IF('Indicator Date hidden'!D159="x","x",$C$2-'Indicator Date hidden'!D159)</f>
        <v>0</v>
      </c>
      <c r="D158" s="25">
        <f>IF('Indicator Date hidden'!E159="x","x",$D$2-'Indicator Date hidden'!E159)</f>
        <v>0</v>
      </c>
      <c r="E158" s="25">
        <f>IF('Indicator Date hidden'!F159="x","x",$E$2-'Indicator Date hidden'!F159)</f>
        <v>0</v>
      </c>
      <c r="F158" s="25">
        <f>IF('Indicator Date hidden'!G159="x","x",$F$2-'Indicator Date hidden'!G159)</f>
        <v>0</v>
      </c>
      <c r="G158" s="25">
        <f>IF('Indicator Date hidden'!H159="x","x",$G$2-'Indicator Date hidden'!H159)</f>
        <v>0</v>
      </c>
      <c r="H158" s="25">
        <f>IF('Indicator Date hidden'!I159="x","x",$H$2-'Indicator Date hidden'!I159)</f>
        <v>0</v>
      </c>
      <c r="I158" s="25">
        <f>IF('Indicator Date hidden'!J159="x","x",$I$2-'Indicator Date hidden'!J159)</f>
        <v>0</v>
      </c>
      <c r="J158" s="25">
        <f>IF('Indicator Date hidden'!K159="x","x",$J$2-'Indicator Date hidden'!K159)</f>
        <v>0</v>
      </c>
      <c r="K158" s="25">
        <f>IF('Indicator Date hidden'!L159="x","x",$K$2-'Indicator Date hidden'!L159)</f>
        <v>0</v>
      </c>
      <c r="L158" s="25">
        <f>IF('Indicator Date hidden'!M159="x","x",$L$2-'Indicator Date hidden'!M159)</f>
        <v>0</v>
      </c>
      <c r="M158" s="25">
        <f>IF('Indicator Date hidden'!N159="x","x",$M$2-'Indicator Date hidden'!N159)</f>
        <v>0</v>
      </c>
      <c r="N158" s="25">
        <f>IF('Indicator Date hidden'!O159="x","x",$N$2-'Indicator Date hidden'!O159)</f>
        <v>0</v>
      </c>
      <c r="O158" s="25">
        <f>IF('Indicator Date hidden'!P159="x","x",$O$2-'Indicator Date hidden'!P159)</f>
        <v>0</v>
      </c>
      <c r="P158" s="25" t="str">
        <f>IF('Indicator Date hidden'!Q159="x","x",$P$2-'Indicator Date hidden'!Q159)</f>
        <v>x</v>
      </c>
      <c r="Q158" s="25">
        <f>IF('Indicator Date hidden'!R159="x","x",$Q$2-'Indicator Date hidden'!R159)</f>
        <v>8</v>
      </c>
      <c r="R158" s="25">
        <f>IF('Indicator Date hidden'!S159="x","x",$R$2-'Indicator Date hidden'!S159)</f>
        <v>0</v>
      </c>
      <c r="S158" s="25">
        <f>IF('Indicator Date hidden'!T159="x","x",$S$2-'Indicator Date hidden'!T159)</f>
        <v>0</v>
      </c>
      <c r="T158" s="25">
        <f>IF('Indicator Date hidden'!U159="x","x",$T$2-'Indicator Date hidden'!U159)</f>
        <v>0</v>
      </c>
      <c r="U158" s="25">
        <f>IF('Indicator Date hidden'!V159="x","x",$U$2-'Indicator Date hidden'!V159)</f>
        <v>0</v>
      </c>
      <c r="V158" s="25">
        <f>IF('Indicator Date hidden'!W159="x","x",$V$2-'Indicator Date hidden'!W159)</f>
        <v>0</v>
      </c>
      <c r="W158" s="25">
        <f>IF('Indicator Date hidden'!X159="x","x",$W$2-'Indicator Date hidden'!X159)</f>
        <v>5</v>
      </c>
      <c r="X158" s="25">
        <f>IF('Indicator Date hidden'!Y159="x","x",$X$2-'Indicator Date hidden'!Y159)</f>
        <v>4</v>
      </c>
      <c r="Y158" s="25">
        <f>IF('Indicator Date hidden'!Z159="x","x",$Y$2-'Indicator Date hidden'!Z159)</f>
        <v>0</v>
      </c>
      <c r="Z158" s="25">
        <f>IF('Indicator Date hidden'!AA159="x","x",$Z$2-'Indicator Date hidden'!AA159)</f>
        <v>0</v>
      </c>
      <c r="AA158" s="25">
        <f>IF('Indicator Date hidden'!AB159="x","x",$AA$2-'Indicator Date hidden'!AB159)</f>
        <v>0</v>
      </c>
      <c r="AB158" s="25" t="str">
        <f>IF('Indicator Date hidden'!AC159="x","x",$AB$2-'Indicator Date hidden'!AC159)</f>
        <v>x</v>
      </c>
      <c r="AC158" s="25">
        <f>IF('Indicator Date hidden'!AD159="x","x",$AC$2-'Indicator Date hidden'!AD159)</f>
        <v>0</v>
      </c>
      <c r="AD158" s="25">
        <f>IF('Indicator Date hidden'!AE159="x","x",$AD$2-'Indicator Date hidden'!AE159)</f>
        <v>0</v>
      </c>
      <c r="AE158" s="25">
        <f>IF('Indicator Date hidden'!AF159="x","x",$AE$2-'Indicator Date hidden'!AF159)</f>
        <v>2</v>
      </c>
      <c r="AF158" s="25" t="str">
        <f>IF('Indicator Date hidden'!AG159="x","x",$AF$2-'Indicator Date hidden'!AG159)</f>
        <v>x</v>
      </c>
      <c r="AG158" s="25">
        <f>IF('Indicator Date hidden'!AH159="x","x",$AG$2-'Indicator Date hidden'!AH159)</f>
        <v>0</v>
      </c>
      <c r="AH158" s="25">
        <f>IF('Indicator Date hidden'!AI159="x","x",$AH$2-'Indicator Date hidden'!AI159)</f>
        <v>0</v>
      </c>
      <c r="AI158" s="25">
        <f>IF('Indicator Date hidden'!AJ159="x","x",$AI$2-'Indicator Date hidden'!AJ159)</f>
        <v>0</v>
      </c>
      <c r="AJ158" s="25">
        <f>IF('Indicator Date hidden'!AK159="x","x",$AJ$2-'Indicator Date hidden'!AK159)</f>
        <v>1</v>
      </c>
      <c r="AK158" s="25">
        <f>IF('Indicator Date hidden'!AL159="x","x",$AK$2-'Indicator Date hidden'!AL159)</f>
        <v>1</v>
      </c>
      <c r="AL158" s="25">
        <f>IF('Indicator Date hidden'!AM159="x","x",$AL$2-'Indicator Date hidden'!AM159)</f>
        <v>0</v>
      </c>
      <c r="AM158" s="25">
        <f>IF('Indicator Date hidden'!AN159="x","x",$AM$2-'Indicator Date hidden'!AN159)</f>
        <v>0</v>
      </c>
      <c r="AN158" s="25">
        <f>IF('Indicator Date hidden'!AO159="x","x",$AN$2-'Indicator Date hidden'!AO159)</f>
        <v>0</v>
      </c>
      <c r="AO158" s="25" t="str">
        <f>IF('Indicator Date hidden'!AP159="x","x",$AO$2-'Indicator Date hidden'!AP159)</f>
        <v>x</v>
      </c>
      <c r="AP158" s="25" t="str">
        <f>IF('Indicator Date hidden'!AQ159="x","x",$AP$2-'Indicator Date hidden'!AQ159)</f>
        <v>x</v>
      </c>
      <c r="AQ158" s="25" t="str">
        <f>IF('Indicator Date hidden'!AR159="x","x",$AQ$2-'Indicator Date hidden'!AR159)</f>
        <v>x</v>
      </c>
      <c r="AR158" s="25">
        <f>IF('Indicator Date hidden'!AS159="x","x",$AR$2-'Indicator Date hidden'!AS159)</f>
        <v>0</v>
      </c>
      <c r="AS158" s="25">
        <f>IF('Indicator Date hidden'!AT159="x","x",$AS$2-'Indicator Date hidden'!AT159)</f>
        <v>0</v>
      </c>
      <c r="AT158" s="25">
        <f>IF('Indicator Date hidden'!AU159="x","x",$AT$2-'Indicator Date hidden'!AU159)</f>
        <v>0</v>
      </c>
      <c r="AU158" s="25" t="str">
        <f>IF('Indicator Date hidden'!AV159="x","x",$AU$2-'Indicator Date hidden'!AV159)</f>
        <v>x</v>
      </c>
      <c r="AV158" s="25">
        <f>IF('Indicator Date hidden'!AW159="x","x",$AV$2-'Indicator Date hidden'!AW159)</f>
        <v>0</v>
      </c>
      <c r="AW158" s="25">
        <f>IF('Indicator Date hidden'!AX159="x","x",$AW$2-'Indicator Date hidden'!AX159)</f>
        <v>0</v>
      </c>
      <c r="AX158" s="25">
        <f>IF('Indicator Date hidden'!AY159="x","x",$AX$2-'Indicator Date hidden'!AY159)</f>
        <v>0</v>
      </c>
      <c r="AY158" s="25">
        <f>IF('Indicator Date hidden'!AZ159="x","x",$AY$2-'Indicator Date hidden'!AZ159)</f>
        <v>4</v>
      </c>
      <c r="AZ158" s="25">
        <f>IF('Indicator Date hidden'!BA159="x","x",$AZ$2-'Indicator Date hidden'!BA159)</f>
        <v>4</v>
      </c>
      <c r="BA158">
        <f t="shared" si="20"/>
        <v>29</v>
      </c>
      <c r="BB158" s="26">
        <f t="shared" si="21"/>
        <v>0.65909090909090906</v>
      </c>
      <c r="BC158">
        <f t="shared" si="22"/>
        <v>8</v>
      </c>
      <c r="BD158" s="26">
        <f t="shared" si="23"/>
        <v>1.6779747237529292</v>
      </c>
      <c r="BE158" s="28">
        <f t="shared" si="24"/>
        <v>0</v>
      </c>
    </row>
    <row r="159" spans="1:57" x14ac:dyDescent="0.35">
      <c r="A159" t="s">
        <v>10415</v>
      </c>
      <c r="B159" s="25">
        <f>IF('Indicator Date hidden'!C160="x","x",$B$2-'Indicator Date hidden'!C160)</f>
        <v>0</v>
      </c>
      <c r="C159" s="25">
        <f>IF('Indicator Date hidden'!D160="x","x",$C$2-'Indicator Date hidden'!D160)</f>
        <v>0</v>
      </c>
      <c r="D159" s="25">
        <f>IF('Indicator Date hidden'!E160="x","x",$D$2-'Indicator Date hidden'!E160)</f>
        <v>0</v>
      </c>
      <c r="E159" s="25">
        <f>IF('Indicator Date hidden'!F160="x","x",$E$2-'Indicator Date hidden'!F160)</f>
        <v>0</v>
      </c>
      <c r="F159" s="25">
        <f>IF('Indicator Date hidden'!G160="x","x",$F$2-'Indicator Date hidden'!G160)</f>
        <v>0</v>
      </c>
      <c r="G159" s="25">
        <f>IF('Indicator Date hidden'!H160="x","x",$G$2-'Indicator Date hidden'!H160)</f>
        <v>0</v>
      </c>
      <c r="H159" s="25">
        <f>IF('Indicator Date hidden'!I160="x","x",$H$2-'Indicator Date hidden'!I160)</f>
        <v>0</v>
      </c>
      <c r="I159" s="25">
        <f>IF('Indicator Date hidden'!J160="x","x",$I$2-'Indicator Date hidden'!J160)</f>
        <v>0</v>
      </c>
      <c r="J159" s="25">
        <f>IF('Indicator Date hidden'!K160="x","x",$J$2-'Indicator Date hidden'!K160)</f>
        <v>0</v>
      </c>
      <c r="K159" s="25">
        <f>IF('Indicator Date hidden'!L160="x","x",$K$2-'Indicator Date hidden'!L160)</f>
        <v>0</v>
      </c>
      <c r="L159" s="25">
        <f>IF('Indicator Date hidden'!M160="x","x",$L$2-'Indicator Date hidden'!M160)</f>
        <v>0</v>
      </c>
      <c r="M159" s="25">
        <f>IF('Indicator Date hidden'!N160="x","x",$M$2-'Indicator Date hidden'!N160)</f>
        <v>0</v>
      </c>
      <c r="N159" s="25">
        <f>IF('Indicator Date hidden'!O160="x","x",$N$2-'Indicator Date hidden'!O160)</f>
        <v>0</v>
      </c>
      <c r="O159" s="25">
        <f>IF('Indicator Date hidden'!P160="x","x",$O$2-'Indicator Date hidden'!P160)</f>
        <v>0</v>
      </c>
      <c r="P159" s="25">
        <f>IF('Indicator Date hidden'!Q160="x","x",$P$2-'Indicator Date hidden'!Q160)</f>
        <v>0</v>
      </c>
      <c r="Q159" s="25">
        <f>IF('Indicator Date hidden'!R160="x","x",$Q$2-'Indicator Date hidden'!R160)</f>
        <v>2</v>
      </c>
      <c r="R159" s="25">
        <f>IF('Indicator Date hidden'!S160="x","x",$R$2-'Indicator Date hidden'!S160)</f>
        <v>0</v>
      </c>
      <c r="S159" s="25">
        <f>IF('Indicator Date hidden'!T160="x","x",$S$2-'Indicator Date hidden'!T160)</f>
        <v>0</v>
      </c>
      <c r="T159" s="25">
        <f>IF('Indicator Date hidden'!U160="x","x",$T$2-'Indicator Date hidden'!U160)</f>
        <v>0</v>
      </c>
      <c r="U159" s="25">
        <f>IF('Indicator Date hidden'!V160="x","x",$U$2-'Indicator Date hidden'!V160)</f>
        <v>0</v>
      </c>
      <c r="V159" s="25">
        <f>IF('Indicator Date hidden'!W160="x","x",$V$2-'Indicator Date hidden'!W160)</f>
        <v>0</v>
      </c>
      <c r="W159" s="25">
        <f>IF('Indicator Date hidden'!X160="x","x",$W$2-'Indicator Date hidden'!X160)</f>
        <v>6</v>
      </c>
      <c r="X159" s="25">
        <f>IF('Indicator Date hidden'!Y160="x","x",$X$2-'Indicator Date hidden'!Y160)</f>
        <v>1</v>
      </c>
      <c r="Y159" s="25">
        <f>IF('Indicator Date hidden'!Z160="x","x",$Y$2-'Indicator Date hidden'!Z160)</f>
        <v>0</v>
      </c>
      <c r="Z159" s="25">
        <f>IF('Indicator Date hidden'!AA160="x","x",$Z$2-'Indicator Date hidden'!AA160)</f>
        <v>0</v>
      </c>
      <c r="AA159" s="25">
        <f>IF('Indicator Date hidden'!AB160="x","x",$AA$2-'Indicator Date hidden'!AB160)</f>
        <v>0</v>
      </c>
      <c r="AB159" s="25">
        <f>IF('Indicator Date hidden'!AC160="x","x",$AB$2-'Indicator Date hidden'!AC160)</f>
        <v>0</v>
      </c>
      <c r="AC159" s="25">
        <f>IF('Indicator Date hidden'!AD160="x","x",$AC$2-'Indicator Date hidden'!AD160)</f>
        <v>0</v>
      </c>
      <c r="AD159" s="25">
        <f>IF('Indicator Date hidden'!AE160="x","x",$AD$2-'Indicator Date hidden'!AE160)</f>
        <v>0</v>
      </c>
      <c r="AE159" s="25">
        <f>IF('Indicator Date hidden'!AF160="x","x",$AE$2-'Indicator Date hidden'!AF160)</f>
        <v>0</v>
      </c>
      <c r="AF159" s="25">
        <f>IF('Indicator Date hidden'!AG160="x","x",$AF$2-'Indicator Date hidden'!AG160)</f>
        <v>2</v>
      </c>
      <c r="AG159" s="25">
        <f>IF('Indicator Date hidden'!AH160="x","x",$AG$2-'Indicator Date hidden'!AH160)</f>
        <v>0</v>
      </c>
      <c r="AH159" s="25">
        <f>IF('Indicator Date hidden'!AI160="x","x",$AH$2-'Indicator Date hidden'!AI160)</f>
        <v>0</v>
      </c>
      <c r="AI159" s="25">
        <f>IF('Indicator Date hidden'!AJ160="x","x",$AI$2-'Indicator Date hidden'!AJ160)</f>
        <v>0</v>
      </c>
      <c r="AJ159" s="25" t="str">
        <f>IF('Indicator Date hidden'!AK160="x","x",$AJ$2-'Indicator Date hidden'!AK160)</f>
        <v>x</v>
      </c>
      <c r="AK159" s="25">
        <f>IF('Indicator Date hidden'!AL160="x","x",$AK$2-'Indicator Date hidden'!AL160)</f>
        <v>1</v>
      </c>
      <c r="AL159" s="25">
        <f>IF('Indicator Date hidden'!AM160="x","x",$AL$2-'Indicator Date hidden'!AM160)</f>
        <v>0</v>
      </c>
      <c r="AM159" s="25">
        <f>IF('Indicator Date hidden'!AN160="x","x",$AM$2-'Indicator Date hidden'!AN160)</f>
        <v>0</v>
      </c>
      <c r="AN159" s="25">
        <f>IF('Indicator Date hidden'!AO160="x","x",$AN$2-'Indicator Date hidden'!AO160)</f>
        <v>0</v>
      </c>
      <c r="AO159" s="25">
        <f>IF('Indicator Date hidden'!AP160="x","x",$AO$2-'Indicator Date hidden'!AP160)</f>
        <v>0</v>
      </c>
      <c r="AP159" s="25">
        <f>IF('Indicator Date hidden'!AQ160="x","x",$AP$2-'Indicator Date hidden'!AQ160)</f>
        <v>0</v>
      </c>
      <c r="AQ159" s="25">
        <f>IF('Indicator Date hidden'!AR160="x","x",$AQ$2-'Indicator Date hidden'!AR160)</f>
        <v>0</v>
      </c>
      <c r="AR159" s="25">
        <f>IF('Indicator Date hidden'!AS160="x","x",$AR$2-'Indicator Date hidden'!AS160)</f>
        <v>0</v>
      </c>
      <c r="AS159" s="25">
        <f>IF('Indicator Date hidden'!AT160="x","x",$AS$2-'Indicator Date hidden'!AT160)</f>
        <v>0</v>
      </c>
      <c r="AT159" s="25">
        <f>IF('Indicator Date hidden'!AU160="x","x",$AT$2-'Indicator Date hidden'!AU160)</f>
        <v>0</v>
      </c>
      <c r="AU159" s="25">
        <f>IF('Indicator Date hidden'!AV160="x","x",$AU$2-'Indicator Date hidden'!AV160)</f>
        <v>2</v>
      </c>
      <c r="AV159" s="25">
        <f>IF('Indicator Date hidden'!AW160="x","x",$AV$2-'Indicator Date hidden'!AW160)</f>
        <v>0</v>
      </c>
      <c r="AW159" s="25">
        <f>IF('Indicator Date hidden'!AX160="x","x",$AW$2-'Indicator Date hidden'!AX160)</f>
        <v>0</v>
      </c>
      <c r="AX159" s="25">
        <f>IF('Indicator Date hidden'!AY160="x","x",$AX$2-'Indicator Date hidden'!AY160)</f>
        <v>0</v>
      </c>
      <c r="AY159" s="25">
        <f>IF('Indicator Date hidden'!AZ160="x","x",$AY$2-'Indicator Date hidden'!AZ160)</f>
        <v>0</v>
      </c>
      <c r="AZ159" s="25">
        <f>IF('Indicator Date hidden'!BA160="x","x",$AZ$2-'Indicator Date hidden'!BA160)</f>
        <v>0</v>
      </c>
      <c r="BA159">
        <f t="shared" si="20"/>
        <v>14</v>
      </c>
      <c r="BB159" s="26">
        <f t="shared" si="21"/>
        <v>0.28000000000000003</v>
      </c>
      <c r="BC159">
        <f t="shared" si="22"/>
        <v>6</v>
      </c>
      <c r="BD159" s="26">
        <f t="shared" si="23"/>
        <v>0.96</v>
      </c>
      <c r="BE159" s="28">
        <f t="shared" si="24"/>
        <v>0</v>
      </c>
    </row>
    <row r="160" spans="1:57" x14ac:dyDescent="0.35">
      <c r="A160" t="s">
        <v>10363</v>
      </c>
      <c r="B160" s="25">
        <f>IF('Indicator Date hidden'!C161="x","x",$B$2-'Indicator Date hidden'!C161)</f>
        <v>0</v>
      </c>
      <c r="C160" s="25">
        <f>IF('Indicator Date hidden'!D161="x","x",$C$2-'Indicator Date hidden'!D161)</f>
        <v>0</v>
      </c>
      <c r="D160" s="25">
        <f>IF('Indicator Date hidden'!E161="x","x",$D$2-'Indicator Date hidden'!E161)</f>
        <v>0</v>
      </c>
      <c r="E160" s="25">
        <f>IF('Indicator Date hidden'!F161="x","x",$E$2-'Indicator Date hidden'!F161)</f>
        <v>0</v>
      </c>
      <c r="F160" s="25">
        <f>IF('Indicator Date hidden'!G161="x","x",$F$2-'Indicator Date hidden'!G161)</f>
        <v>0</v>
      </c>
      <c r="G160" s="25">
        <f>IF('Indicator Date hidden'!H161="x","x",$G$2-'Indicator Date hidden'!H161)</f>
        <v>0</v>
      </c>
      <c r="H160" s="25">
        <f>IF('Indicator Date hidden'!I161="x","x",$H$2-'Indicator Date hidden'!I161)</f>
        <v>0</v>
      </c>
      <c r="I160" s="25">
        <f>IF('Indicator Date hidden'!J161="x","x",$I$2-'Indicator Date hidden'!J161)</f>
        <v>0</v>
      </c>
      <c r="J160" s="25">
        <f>IF('Indicator Date hidden'!K161="x","x",$J$2-'Indicator Date hidden'!K161)</f>
        <v>0</v>
      </c>
      <c r="K160" s="25">
        <f>IF('Indicator Date hidden'!L161="x","x",$K$2-'Indicator Date hidden'!L161)</f>
        <v>0</v>
      </c>
      <c r="L160" s="25">
        <f>IF('Indicator Date hidden'!M161="x","x",$L$2-'Indicator Date hidden'!M161)</f>
        <v>0</v>
      </c>
      <c r="M160" s="25">
        <f>IF('Indicator Date hidden'!N161="x","x",$M$2-'Indicator Date hidden'!N161)</f>
        <v>0</v>
      </c>
      <c r="N160" s="25">
        <f>IF('Indicator Date hidden'!O161="x","x",$N$2-'Indicator Date hidden'!O161)</f>
        <v>0</v>
      </c>
      <c r="O160" s="25">
        <f>IF('Indicator Date hidden'!P161="x","x",$O$2-'Indicator Date hidden'!P161)</f>
        <v>0</v>
      </c>
      <c r="P160" s="25">
        <f>IF('Indicator Date hidden'!Q161="x","x",$P$2-'Indicator Date hidden'!Q161)</f>
        <v>0</v>
      </c>
      <c r="Q160" s="25">
        <f>IF('Indicator Date hidden'!R161="x","x",$Q$2-'Indicator Date hidden'!R161)</f>
        <v>4</v>
      </c>
      <c r="R160" s="25">
        <f>IF('Indicator Date hidden'!S161="x","x",$R$2-'Indicator Date hidden'!S161)</f>
        <v>0</v>
      </c>
      <c r="S160" s="25">
        <f>IF('Indicator Date hidden'!T161="x","x",$S$2-'Indicator Date hidden'!T161)</f>
        <v>0</v>
      </c>
      <c r="T160" s="25">
        <f>IF('Indicator Date hidden'!U161="x","x",$T$2-'Indicator Date hidden'!U161)</f>
        <v>0</v>
      </c>
      <c r="U160" s="25">
        <f>IF('Indicator Date hidden'!V161="x","x",$U$2-'Indicator Date hidden'!V161)</f>
        <v>0</v>
      </c>
      <c r="V160" s="25">
        <f>IF('Indicator Date hidden'!W161="x","x",$V$2-'Indicator Date hidden'!W161)</f>
        <v>0</v>
      </c>
      <c r="W160" s="25">
        <f>IF('Indicator Date hidden'!X161="x","x",$W$2-'Indicator Date hidden'!X161)</f>
        <v>4</v>
      </c>
      <c r="X160" s="25" t="str">
        <f>IF('Indicator Date hidden'!Y161="x","x",$X$2-'Indicator Date hidden'!Y161)</f>
        <v>x</v>
      </c>
      <c r="Y160" s="25">
        <f>IF('Indicator Date hidden'!Z161="x","x",$Y$2-'Indicator Date hidden'!Z161)</f>
        <v>0</v>
      </c>
      <c r="Z160" s="25">
        <f>IF('Indicator Date hidden'!AA161="x","x",$Z$2-'Indicator Date hidden'!AA161)</f>
        <v>0</v>
      </c>
      <c r="AA160" s="25">
        <f>IF('Indicator Date hidden'!AB161="x","x",$AA$2-'Indicator Date hidden'!AB161)</f>
        <v>0</v>
      </c>
      <c r="AB160" s="25">
        <f>IF('Indicator Date hidden'!AC161="x","x",$AB$2-'Indicator Date hidden'!AC161)</f>
        <v>0</v>
      </c>
      <c r="AC160" s="25">
        <f>IF('Indicator Date hidden'!AD161="x","x",$AC$2-'Indicator Date hidden'!AD161)</f>
        <v>0</v>
      </c>
      <c r="AD160" s="25">
        <f>IF('Indicator Date hidden'!AE161="x","x",$AD$2-'Indicator Date hidden'!AE161)</f>
        <v>0</v>
      </c>
      <c r="AE160" s="25" t="str">
        <f>IF('Indicator Date hidden'!AF161="x","x",$AE$2-'Indicator Date hidden'!AF161)</f>
        <v>x</v>
      </c>
      <c r="AF160" s="25" t="str">
        <f>IF('Indicator Date hidden'!AG161="x","x",$AF$2-'Indicator Date hidden'!AG161)</f>
        <v>x</v>
      </c>
      <c r="AG160" s="25">
        <f>IF('Indicator Date hidden'!AH161="x","x",$AG$2-'Indicator Date hidden'!AH161)</f>
        <v>0</v>
      </c>
      <c r="AH160" s="25">
        <f>IF('Indicator Date hidden'!AI161="x","x",$AH$2-'Indicator Date hidden'!AI161)</f>
        <v>0</v>
      </c>
      <c r="AI160" s="25">
        <f>IF('Indicator Date hidden'!AJ161="x","x",$AI$2-'Indicator Date hidden'!AJ161)</f>
        <v>0</v>
      </c>
      <c r="AJ160" s="25">
        <f>IF('Indicator Date hidden'!AK161="x","x",$AJ$2-'Indicator Date hidden'!AK161)</f>
        <v>1</v>
      </c>
      <c r="AK160" s="25">
        <f>IF('Indicator Date hidden'!AL161="x","x",$AK$2-'Indicator Date hidden'!AL161)</f>
        <v>0</v>
      </c>
      <c r="AL160" s="25">
        <f>IF('Indicator Date hidden'!AM161="x","x",$AL$2-'Indicator Date hidden'!AM161)</f>
        <v>0</v>
      </c>
      <c r="AM160" s="25">
        <f>IF('Indicator Date hidden'!AN161="x","x",$AM$2-'Indicator Date hidden'!AN161)</f>
        <v>0</v>
      </c>
      <c r="AN160" s="25">
        <f>IF('Indicator Date hidden'!AO161="x","x",$AN$2-'Indicator Date hidden'!AO161)</f>
        <v>0</v>
      </c>
      <c r="AO160" s="25" t="str">
        <f>IF('Indicator Date hidden'!AP161="x","x",$AO$2-'Indicator Date hidden'!AP161)</f>
        <v>x</v>
      </c>
      <c r="AP160" s="25" t="str">
        <f>IF('Indicator Date hidden'!AQ161="x","x",$AP$2-'Indicator Date hidden'!AQ161)</f>
        <v>x</v>
      </c>
      <c r="AQ160" s="25" t="str">
        <f>IF('Indicator Date hidden'!AR161="x","x",$AQ$2-'Indicator Date hidden'!AR161)</f>
        <v>x</v>
      </c>
      <c r="AR160" s="25">
        <f>IF('Indicator Date hidden'!AS161="x","x",$AR$2-'Indicator Date hidden'!AS161)</f>
        <v>0</v>
      </c>
      <c r="AS160" s="25">
        <f>IF('Indicator Date hidden'!AT161="x","x",$AS$2-'Indicator Date hidden'!AT161)</f>
        <v>0</v>
      </c>
      <c r="AT160" s="25">
        <f>IF('Indicator Date hidden'!AU161="x","x",$AT$2-'Indicator Date hidden'!AU161)</f>
        <v>0</v>
      </c>
      <c r="AU160" s="25">
        <f>IF('Indicator Date hidden'!AV161="x","x",$AU$2-'Indicator Date hidden'!AV161)</f>
        <v>6</v>
      </c>
      <c r="AV160" s="25">
        <f>IF('Indicator Date hidden'!AW161="x","x",$AV$2-'Indicator Date hidden'!AW161)</f>
        <v>0</v>
      </c>
      <c r="AW160" s="25">
        <f>IF('Indicator Date hidden'!AX161="x","x",$AW$2-'Indicator Date hidden'!AX161)</f>
        <v>0</v>
      </c>
      <c r="AX160" s="25">
        <f>IF('Indicator Date hidden'!AY161="x","x",$AX$2-'Indicator Date hidden'!AY161)</f>
        <v>0</v>
      </c>
      <c r="AY160" s="25">
        <f>IF('Indicator Date hidden'!AZ161="x","x",$AY$2-'Indicator Date hidden'!AZ161)</f>
        <v>0</v>
      </c>
      <c r="AZ160" s="25">
        <f>IF('Indicator Date hidden'!BA161="x","x",$AZ$2-'Indicator Date hidden'!BA161)</f>
        <v>0</v>
      </c>
      <c r="BA160">
        <f t="shared" si="20"/>
        <v>15</v>
      </c>
      <c r="BB160" s="26">
        <f t="shared" si="21"/>
        <v>0.33333333333333331</v>
      </c>
      <c r="BC160">
        <f t="shared" si="22"/>
        <v>4</v>
      </c>
      <c r="BD160" s="26">
        <f t="shared" si="23"/>
        <v>1.1925695879998879</v>
      </c>
      <c r="BE160" s="28">
        <f t="shared" si="24"/>
        <v>0</v>
      </c>
    </row>
    <row r="161" spans="1:57" x14ac:dyDescent="0.35">
      <c r="A161" t="s">
        <v>10181</v>
      </c>
      <c r="B161" s="25">
        <f>IF('Indicator Date hidden'!C162="x","x",$B$2-'Indicator Date hidden'!C162)</f>
        <v>0</v>
      </c>
      <c r="C161" s="25">
        <f>IF('Indicator Date hidden'!D162="x","x",$C$2-'Indicator Date hidden'!D162)</f>
        <v>0</v>
      </c>
      <c r="D161" s="25">
        <f>IF('Indicator Date hidden'!E162="x","x",$D$2-'Indicator Date hidden'!E162)</f>
        <v>0</v>
      </c>
      <c r="E161" s="25">
        <f>IF('Indicator Date hidden'!F162="x","x",$E$2-'Indicator Date hidden'!F162)</f>
        <v>0</v>
      </c>
      <c r="F161" s="25">
        <f>IF('Indicator Date hidden'!G162="x","x",$F$2-'Indicator Date hidden'!G162)</f>
        <v>0</v>
      </c>
      <c r="G161" s="25">
        <f>IF('Indicator Date hidden'!H162="x","x",$G$2-'Indicator Date hidden'!H162)</f>
        <v>0</v>
      </c>
      <c r="H161" s="25">
        <f>IF('Indicator Date hidden'!I162="x","x",$H$2-'Indicator Date hidden'!I162)</f>
        <v>0</v>
      </c>
      <c r="I161" s="25">
        <f>IF('Indicator Date hidden'!J162="x","x",$I$2-'Indicator Date hidden'!J162)</f>
        <v>0</v>
      </c>
      <c r="J161" s="25">
        <f>IF('Indicator Date hidden'!K162="x","x",$J$2-'Indicator Date hidden'!K162)</f>
        <v>0</v>
      </c>
      <c r="K161" s="25">
        <f>IF('Indicator Date hidden'!L162="x","x",$K$2-'Indicator Date hidden'!L162)</f>
        <v>0</v>
      </c>
      <c r="L161" s="25">
        <f>IF('Indicator Date hidden'!M162="x","x",$L$2-'Indicator Date hidden'!M162)</f>
        <v>0</v>
      </c>
      <c r="M161" s="25">
        <f>IF('Indicator Date hidden'!N162="x","x",$M$2-'Indicator Date hidden'!N162)</f>
        <v>0</v>
      </c>
      <c r="N161" s="25">
        <f>IF('Indicator Date hidden'!O162="x","x",$N$2-'Indicator Date hidden'!O162)</f>
        <v>0</v>
      </c>
      <c r="O161" s="25">
        <f>IF('Indicator Date hidden'!P162="x","x",$O$2-'Indicator Date hidden'!P162)</f>
        <v>0</v>
      </c>
      <c r="P161" s="25">
        <f>IF('Indicator Date hidden'!Q162="x","x",$P$2-'Indicator Date hidden'!Q162)</f>
        <v>0</v>
      </c>
      <c r="Q161" s="25" t="str">
        <f>IF('Indicator Date hidden'!R162="x","x",$Q$2-'Indicator Date hidden'!R162)</f>
        <v>x</v>
      </c>
      <c r="R161" s="25">
        <f>IF('Indicator Date hidden'!S162="x","x",$R$2-'Indicator Date hidden'!S162)</f>
        <v>0</v>
      </c>
      <c r="S161" s="25">
        <f>IF('Indicator Date hidden'!T162="x","x",$S$2-'Indicator Date hidden'!T162)</f>
        <v>0</v>
      </c>
      <c r="T161" s="25">
        <f>IF('Indicator Date hidden'!U162="x","x",$T$2-'Indicator Date hidden'!U162)</f>
        <v>0</v>
      </c>
      <c r="U161" s="25" t="str">
        <f>IF('Indicator Date hidden'!V162="x","x",$U$2-'Indicator Date hidden'!V162)</f>
        <v>x</v>
      </c>
      <c r="V161" s="25">
        <f>IF('Indicator Date hidden'!W162="x","x",$V$2-'Indicator Date hidden'!W162)</f>
        <v>0</v>
      </c>
      <c r="W161" s="25" t="str">
        <f>IF('Indicator Date hidden'!X162="x","x",$W$2-'Indicator Date hidden'!X162)</f>
        <v>x</v>
      </c>
      <c r="X161" s="25">
        <f>IF('Indicator Date hidden'!Y162="x","x",$X$2-'Indicator Date hidden'!Y162)</f>
        <v>1</v>
      </c>
      <c r="Y161" s="25">
        <f>IF('Indicator Date hidden'!Z162="x","x",$Y$2-'Indicator Date hidden'!Z162)</f>
        <v>0</v>
      </c>
      <c r="Z161" s="25">
        <f>IF('Indicator Date hidden'!AA162="x","x",$Z$2-'Indicator Date hidden'!AA162)</f>
        <v>0</v>
      </c>
      <c r="AA161" s="25">
        <f>IF('Indicator Date hidden'!AB162="x","x",$AA$2-'Indicator Date hidden'!AB162)</f>
        <v>1</v>
      </c>
      <c r="AB161" s="25">
        <f>IF('Indicator Date hidden'!AC162="x","x",$AB$2-'Indicator Date hidden'!AC162)</f>
        <v>0</v>
      </c>
      <c r="AC161" s="25">
        <f>IF('Indicator Date hidden'!AD162="x","x",$AC$2-'Indicator Date hidden'!AD162)</f>
        <v>0</v>
      </c>
      <c r="AD161" s="25" t="str">
        <f>IF('Indicator Date hidden'!AE162="x","x",$AD$2-'Indicator Date hidden'!AE162)</f>
        <v>x</v>
      </c>
      <c r="AE161" s="25">
        <f>IF('Indicator Date hidden'!AF162="x","x",$AE$2-'Indicator Date hidden'!AF162)</f>
        <v>0</v>
      </c>
      <c r="AF161" s="25">
        <f>IF('Indicator Date hidden'!AG162="x","x",$AF$2-'Indicator Date hidden'!AG162)</f>
        <v>1</v>
      </c>
      <c r="AG161" s="25">
        <f>IF('Indicator Date hidden'!AH162="x","x",$AG$2-'Indicator Date hidden'!AH162)</f>
        <v>0</v>
      </c>
      <c r="AH161" s="25">
        <f>IF('Indicator Date hidden'!AI162="x","x",$AH$2-'Indicator Date hidden'!AI162)</f>
        <v>0</v>
      </c>
      <c r="AI161" s="25">
        <f>IF('Indicator Date hidden'!AJ162="x","x",$AI$2-'Indicator Date hidden'!AJ162)</f>
        <v>0</v>
      </c>
      <c r="AJ161" s="25" t="str">
        <f>IF('Indicator Date hidden'!AK162="x","x",$AJ$2-'Indicator Date hidden'!AK162)</f>
        <v>x</v>
      </c>
      <c r="AK161" s="25">
        <f>IF('Indicator Date hidden'!AL162="x","x",$AK$2-'Indicator Date hidden'!AL162)</f>
        <v>1</v>
      </c>
      <c r="AL161" s="25">
        <f>IF('Indicator Date hidden'!AM162="x","x",$AL$2-'Indicator Date hidden'!AM162)</f>
        <v>0</v>
      </c>
      <c r="AM161" s="25">
        <f>IF('Indicator Date hidden'!AN162="x","x",$AM$2-'Indicator Date hidden'!AN162)</f>
        <v>0</v>
      </c>
      <c r="AN161" s="25">
        <f>IF('Indicator Date hidden'!AO162="x","x",$AN$2-'Indicator Date hidden'!AO162)</f>
        <v>0</v>
      </c>
      <c r="AO161" s="25">
        <f>IF('Indicator Date hidden'!AP162="x","x",$AO$2-'Indicator Date hidden'!AP162)</f>
        <v>0</v>
      </c>
      <c r="AP161" s="25">
        <f>IF('Indicator Date hidden'!AQ162="x","x",$AP$2-'Indicator Date hidden'!AQ162)</f>
        <v>0</v>
      </c>
      <c r="AQ161" s="25">
        <f>IF('Indicator Date hidden'!AR162="x","x",$AQ$2-'Indicator Date hidden'!AR162)</f>
        <v>0</v>
      </c>
      <c r="AR161" s="25">
        <f>IF('Indicator Date hidden'!AS162="x","x",$AR$2-'Indicator Date hidden'!AS162)</f>
        <v>0</v>
      </c>
      <c r="AS161" s="25">
        <f>IF('Indicator Date hidden'!AT162="x","x",$AS$2-'Indicator Date hidden'!AT162)</f>
        <v>0</v>
      </c>
      <c r="AT161" s="25">
        <f>IF('Indicator Date hidden'!AU162="x","x",$AT$2-'Indicator Date hidden'!AU162)</f>
        <v>0</v>
      </c>
      <c r="AU161" s="25">
        <f>IF('Indicator Date hidden'!AV162="x","x",$AU$2-'Indicator Date hidden'!AV162)</f>
        <v>1</v>
      </c>
      <c r="AV161" s="25">
        <f>IF('Indicator Date hidden'!AW162="x","x",$AV$2-'Indicator Date hidden'!AW162)</f>
        <v>0</v>
      </c>
      <c r="AW161" s="25">
        <f>IF('Indicator Date hidden'!AX162="x","x",$AW$2-'Indicator Date hidden'!AX162)</f>
        <v>0</v>
      </c>
      <c r="AX161" s="25">
        <f>IF('Indicator Date hidden'!AY162="x","x",$AX$2-'Indicator Date hidden'!AY162)</f>
        <v>0</v>
      </c>
      <c r="AY161" s="25">
        <f>IF('Indicator Date hidden'!AZ162="x","x",$AY$2-'Indicator Date hidden'!AZ162)</f>
        <v>0</v>
      </c>
      <c r="AZ161" s="25">
        <f>IF('Indicator Date hidden'!BA162="x","x",$AZ$2-'Indicator Date hidden'!BA162)</f>
        <v>0</v>
      </c>
      <c r="BA161">
        <f t="shared" si="20"/>
        <v>5</v>
      </c>
      <c r="BB161" s="26">
        <f t="shared" si="21"/>
        <v>0.10869565217391304</v>
      </c>
      <c r="BC161">
        <f t="shared" si="22"/>
        <v>5</v>
      </c>
      <c r="BD161" s="26">
        <f t="shared" si="23"/>
        <v>0.31125697963644244</v>
      </c>
      <c r="BE161" s="28">
        <f t="shared" si="24"/>
        <v>0</v>
      </c>
    </row>
    <row r="162" spans="1:57" x14ac:dyDescent="0.35">
      <c r="A162" t="s">
        <v>10269</v>
      </c>
      <c r="B162" s="25">
        <f>IF('Indicator Date hidden'!C163="x","x",$B$2-'Indicator Date hidden'!C163)</f>
        <v>0</v>
      </c>
      <c r="C162" s="25">
        <f>IF('Indicator Date hidden'!D163="x","x",$C$2-'Indicator Date hidden'!D163)</f>
        <v>0</v>
      </c>
      <c r="D162" s="25">
        <f>IF('Indicator Date hidden'!E163="x","x",$D$2-'Indicator Date hidden'!E163)</f>
        <v>0</v>
      </c>
      <c r="E162" s="25">
        <f>IF('Indicator Date hidden'!F163="x","x",$E$2-'Indicator Date hidden'!F163)</f>
        <v>0</v>
      </c>
      <c r="F162" s="25">
        <f>IF('Indicator Date hidden'!G163="x","x",$F$2-'Indicator Date hidden'!G163)</f>
        <v>0</v>
      </c>
      <c r="G162" s="25">
        <f>IF('Indicator Date hidden'!H163="x","x",$G$2-'Indicator Date hidden'!H163)</f>
        <v>0</v>
      </c>
      <c r="H162" s="25">
        <f>IF('Indicator Date hidden'!I163="x","x",$H$2-'Indicator Date hidden'!I163)</f>
        <v>0</v>
      </c>
      <c r="I162" s="25">
        <f>IF('Indicator Date hidden'!J163="x","x",$I$2-'Indicator Date hidden'!J163)</f>
        <v>0</v>
      </c>
      <c r="J162" s="25">
        <f>IF('Indicator Date hidden'!K163="x","x",$J$2-'Indicator Date hidden'!K163)</f>
        <v>0</v>
      </c>
      <c r="K162" s="25">
        <f>IF('Indicator Date hidden'!L163="x","x",$K$2-'Indicator Date hidden'!L163)</f>
        <v>0</v>
      </c>
      <c r="L162" s="25">
        <f>IF('Indicator Date hidden'!M163="x","x",$L$2-'Indicator Date hidden'!M163)</f>
        <v>0</v>
      </c>
      <c r="M162" s="25">
        <f>IF('Indicator Date hidden'!N163="x","x",$M$2-'Indicator Date hidden'!N163)</f>
        <v>0</v>
      </c>
      <c r="N162" s="25">
        <f>IF('Indicator Date hidden'!O163="x","x",$N$2-'Indicator Date hidden'!O163)</f>
        <v>0</v>
      </c>
      <c r="O162" s="25">
        <f>IF('Indicator Date hidden'!P163="x","x",$O$2-'Indicator Date hidden'!P163)</f>
        <v>0</v>
      </c>
      <c r="P162" s="25">
        <f>IF('Indicator Date hidden'!Q163="x","x",$P$2-'Indicator Date hidden'!Q163)</f>
        <v>0</v>
      </c>
      <c r="Q162" s="25" t="str">
        <f>IF('Indicator Date hidden'!R163="x","x",$Q$2-'Indicator Date hidden'!R163)</f>
        <v>x</v>
      </c>
      <c r="R162" s="25">
        <f>IF('Indicator Date hidden'!S163="x","x",$R$2-'Indicator Date hidden'!S163)</f>
        <v>0</v>
      </c>
      <c r="S162" s="25">
        <f>IF('Indicator Date hidden'!T163="x","x",$S$2-'Indicator Date hidden'!T163)</f>
        <v>0</v>
      </c>
      <c r="T162" s="25">
        <f>IF('Indicator Date hidden'!U163="x","x",$T$2-'Indicator Date hidden'!U163)</f>
        <v>0</v>
      </c>
      <c r="U162" s="25">
        <f>IF('Indicator Date hidden'!V163="x","x",$U$2-'Indicator Date hidden'!V163)</f>
        <v>0</v>
      </c>
      <c r="V162" s="25">
        <f>IF('Indicator Date hidden'!W163="x","x",$V$2-'Indicator Date hidden'!W163)</f>
        <v>0</v>
      </c>
      <c r="W162" s="25">
        <f>IF('Indicator Date hidden'!X163="x","x",$W$2-'Indicator Date hidden'!X163)</f>
        <v>2</v>
      </c>
      <c r="X162" s="25">
        <f>IF('Indicator Date hidden'!Y163="x","x",$X$2-'Indicator Date hidden'!Y163)</f>
        <v>4</v>
      </c>
      <c r="Y162" s="25">
        <f>IF('Indicator Date hidden'!Z163="x","x",$Y$2-'Indicator Date hidden'!Z163)</f>
        <v>0</v>
      </c>
      <c r="Z162" s="25">
        <f>IF('Indicator Date hidden'!AA163="x","x",$Z$2-'Indicator Date hidden'!AA163)</f>
        <v>0</v>
      </c>
      <c r="AA162" s="25">
        <f>IF('Indicator Date hidden'!AB163="x","x",$AA$2-'Indicator Date hidden'!AB163)</f>
        <v>0</v>
      </c>
      <c r="AB162" s="25">
        <f>IF('Indicator Date hidden'!AC163="x","x",$AB$2-'Indicator Date hidden'!AC163)</f>
        <v>0</v>
      </c>
      <c r="AC162" s="25">
        <f>IF('Indicator Date hidden'!AD163="x","x",$AC$2-'Indicator Date hidden'!AD163)</f>
        <v>0</v>
      </c>
      <c r="AD162" s="25">
        <f>IF('Indicator Date hidden'!AE163="x","x",$AD$2-'Indicator Date hidden'!AE163)</f>
        <v>0</v>
      </c>
      <c r="AE162" s="25">
        <f>IF('Indicator Date hidden'!AF163="x","x",$AE$2-'Indicator Date hidden'!AF163)</f>
        <v>0</v>
      </c>
      <c r="AF162" s="25">
        <f>IF('Indicator Date hidden'!AG163="x","x",$AF$2-'Indicator Date hidden'!AG163)</f>
        <v>1</v>
      </c>
      <c r="AG162" s="25">
        <f>IF('Indicator Date hidden'!AH163="x","x",$AG$2-'Indicator Date hidden'!AH163)</f>
        <v>0</v>
      </c>
      <c r="AH162" s="25">
        <f>IF('Indicator Date hidden'!AI163="x","x",$AH$2-'Indicator Date hidden'!AI163)</f>
        <v>0</v>
      </c>
      <c r="AI162" s="25">
        <f>IF('Indicator Date hidden'!AJ163="x","x",$AI$2-'Indicator Date hidden'!AJ163)</f>
        <v>0</v>
      </c>
      <c r="AJ162" s="25">
        <f>IF('Indicator Date hidden'!AK163="x","x",$AJ$2-'Indicator Date hidden'!AK163)</f>
        <v>1</v>
      </c>
      <c r="AK162" s="25">
        <f>IF('Indicator Date hidden'!AL163="x","x",$AK$2-'Indicator Date hidden'!AL163)</f>
        <v>1</v>
      </c>
      <c r="AL162" s="25">
        <f>IF('Indicator Date hidden'!AM163="x","x",$AL$2-'Indicator Date hidden'!AM163)</f>
        <v>0</v>
      </c>
      <c r="AM162" s="25">
        <f>IF('Indicator Date hidden'!AN163="x","x",$AM$2-'Indicator Date hidden'!AN163)</f>
        <v>0</v>
      </c>
      <c r="AN162" s="25">
        <f>IF('Indicator Date hidden'!AO163="x","x",$AN$2-'Indicator Date hidden'!AO163)</f>
        <v>0</v>
      </c>
      <c r="AO162" s="25">
        <f>IF('Indicator Date hidden'!AP163="x","x",$AO$2-'Indicator Date hidden'!AP163)</f>
        <v>0</v>
      </c>
      <c r="AP162" s="25">
        <f>IF('Indicator Date hidden'!AQ163="x","x",$AP$2-'Indicator Date hidden'!AQ163)</f>
        <v>0</v>
      </c>
      <c r="AQ162" s="25">
        <f>IF('Indicator Date hidden'!AR163="x","x",$AQ$2-'Indicator Date hidden'!AR163)</f>
        <v>0</v>
      </c>
      <c r="AR162" s="25">
        <f>IF('Indicator Date hidden'!AS163="x","x",$AR$2-'Indicator Date hidden'!AS163)</f>
        <v>0</v>
      </c>
      <c r="AS162" s="25">
        <f>IF('Indicator Date hidden'!AT163="x","x",$AS$2-'Indicator Date hidden'!AT163)</f>
        <v>0</v>
      </c>
      <c r="AT162" s="25">
        <f>IF('Indicator Date hidden'!AU163="x","x",$AT$2-'Indicator Date hidden'!AU163)</f>
        <v>0</v>
      </c>
      <c r="AU162" s="25">
        <f>IF('Indicator Date hidden'!AV163="x","x",$AU$2-'Indicator Date hidden'!AV163)</f>
        <v>4</v>
      </c>
      <c r="AV162" s="25">
        <f>IF('Indicator Date hidden'!AW163="x","x",$AV$2-'Indicator Date hidden'!AW163)</f>
        <v>0</v>
      </c>
      <c r="AW162" s="25">
        <f>IF('Indicator Date hidden'!AX163="x","x",$AW$2-'Indicator Date hidden'!AX163)</f>
        <v>0</v>
      </c>
      <c r="AX162" s="25">
        <f>IF('Indicator Date hidden'!AY163="x","x",$AX$2-'Indicator Date hidden'!AY163)</f>
        <v>0</v>
      </c>
      <c r="AY162" s="25">
        <f>IF('Indicator Date hidden'!AZ163="x","x",$AY$2-'Indicator Date hidden'!AZ163)</f>
        <v>0</v>
      </c>
      <c r="AZ162" s="25">
        <f>IF('Indicator Date hidden'!BA163="x","x",$AZ$2-'Indicator Date hidden'!BA163)</f>
        <v>0</v>
      </c>
      <c r="BA162">
        <f t="shared" si="20"/>
        <v>13</v>
      </c>
      <c r="BB162" s="26">
        <f t="shared" si="21"/>
        <v>0.26</v>
      </c>
      <c r="BC162">
        <f t="shared" si="22"/>
        <v>6</v>
      </c>
      <c r="BD162" s="26">
        <f t="shared" si="23"/>
        <v>0.84403791384036775</v>
      </c>
      <c r="BE162" s="28">
        <f t="shared" si="24"/>
        <v>0</v>
      </c>
    </row>
    <row r="163" spans="1:57" x14ac:dyDescent="0.35">
      <c r="A163" t="s">
        <v>10349</v>
      </c>
      <c r="B163" s="25">
        <f>IF('Indicator Date hidden'!C164="x","x",$B$2-'Indicator Date hidden'!C164)</f>
        <v>0</v>
      </c>
      <c r="C163" s="25">
        <f>IF('Indicator Date hidden'!D164="x","x",$C$2-'Indicator Date hidden'!D164)</f>
        <v>0</v>
      </c>
      <c r="D163" s="25">
        <f>IF('Indicator Date hidden'!E164="x","x",$D$2-'Indicator Date hidden'!E164)</f>
        <v>0</v>
      </c>
      <c r="E163" s="25">
        <f>IF('Indicator Date hidden'!F164="x","x",$E$2-'Indicator Date hidden'!F164)</f>
        <v>0</v>
      </c>
      <c r="F163" s="25">
        <f>IF('Indicator Date hidden'!G164="x","x",$F$2-'Indicator Date hidden'!G164)</f>
        <v>0</v>
      </c>
      <c r="G163" s="25">
        <f>IF('Indicator Date hidden'!H164="x","x",$G$2-'Indicator Date hidden'!H164)</f>
        <v>0</v>
      </c>
      <c r="H163" s="25">
        <f>IF('Indicator Date hidden'!I164="x","x",$H$2-'Indicator Date hidden'!I164)</f>
        <v>0</v>
      </c>
      <c r="I163" s="25">
        <f>IF('Indicator Date hidden'!J164="x","x",$I$2-'Indicator Date hidden'!J164)</f>
        <v>0</v>
      </c>
      <c r="J163" s="25">
        <f>IF('Indicator Date hidden'!K164="x","x",$J$2-'Indicator Date hidden'!K164)</f>
        <v>0</v>
      </c>
      <c r="K163" s="25">
        <f>IF('Indicator Date hidden'!L164="x","x",$K$2-'Indicator Date hidden'!L164)</f>
        <v>0</v>
      </c>
      <c r="L163" s="25">
        <f>IF('Indicator Date hidden'!M164="x","x",$L$2-'Indicator Date hidden'!M164)</f>
        <v>0</v>
      </c>
      <c r="M163" s="25">
        <f>IF('Indicator Date hidden'!N164="x","x",$M$2-'Indicator Date hidden'!N164)</f>
        <v>0</v>
      </c>
      <c r="N163" s="25">
        <f>IF('Indicator Date hidden'!O164="x","x",$N$2-'Indicator Date hidden'!O164)</f>
        <v>0</v>
      </c>
      <c r="O163" s="25">
        <f>IF('Indicator Date hidden'!P164="x","x",$O$2-'Indicator Date hidden'!P164)</f>
        <v>0</v>
      </c>
      <c r="P163" s="25">
        <f>IF('Indicator Date hidden'!Q164="x","x",$P$2-'Indicator Date hidden'!Q164)</f>
        <v>0</v>
      </c>
      <c r="Q163" s="25">
        <f>IF('Indicator Date hidden'!R164="x","x",$Q$2-'Indicator Date hidden'!R164)</f>
        <v>4</v>
      </c>
      <c r="R163" s="25">
        <f>IF('Indicator Date hidden'!S164="x","x",$R$2-'Indicator Date hidden'!S164)</f>
        <v>0</v>
      </c>
      <c r="S163" s="25">
        <f>IF('Indicator Date hidden'!T164="x","x",$S$2-'Indicator Date hidden'!T164)</f>
        <v>0</v>
      </c>
      <c r="T163" s="25">
        <f>IF('Indicator Date hidden'!U164="x","x",$T$2-'Indicator Date hidden'!U164)</f>
        <v>0</v>
      </c>
      <c r="U163" s="25">
        <f>IF('Indicator Date hidden'!V164="x","x",$U$2-'Indicator Date hidden'!V164)</f>
        <v>0</v>
      </c>
      <c r="V163" s="25">
        <f>IF('Indicator Date hidden'!W164="x","x",$V$2-'Indicator Date hidden'!W164)</f>
        <v>0</v>
      </c>
      <c r="W163" s="25">
        <f>IF('Indicator Date hidden'!X164="x","x",$W$2-'Indicator Date hidden'!X164)</f>
        <v>0</v>
      </c>
      <c r="X163" s="25">
        <f>IF('Indicator Date hidden'!Y164="x","x",$X$2-'Indicator Date hidden'!Y164)</f>
        <v>4</v>
      </c>
      <c r="Y163" s="25">
        <f>IF('Indicator Date hidden'!Z164="x","x",$Y$2-'Indicator Date hidden'!Z164)</f>
        <v>0</v>
      </c>
      <c r="Z163" s="25">
        <f>IF('Indicator Date hidden'!AA164="x","x",$Z$2-'Indicator Date hidden'!AA164)</f>
        <v>0</v>
      </c>
      <c r="AA163" s="25">
        <f>IF('Indicator Date hidden'!AB164="x","x",$AA$2-'Indicator Date hidden'!AB164)</f>
        <v>0</v>
      </c>
      <c r="AB163" s="25">
        <f>IF('Indicator Date hidden'!AC164="x","x",$AB$2-'Indicator Date hidden'!AC164)</f>
        <v>0</v>
      </c>
      <c r="AC163" s="25">
        <f>IF('Indicator Date hidden'!AD164="x","x",$AC$2-'Indicator Date hidden'!AD164)</f>
        <v>0</v>
      </c>
      <c r="AD163" s="25">
        <f>IF('Indicator Date hidden'!AE164="x","x",$AD$2-'Indicator Date hidden'!AE164)</f>
        <v>0</v>
      </c>
      <c r="AE163" s="25">
        <f>IF('Indicator Date hidden'!AF164="x","x",$AE$2-'Indicator Date hidden'!AF164)</f>
        <v>0</v>
      </c>
      <c r="AF163" s="25">
        <f>IF('Indicator Date hidden'!AG164="x","x",$AF$2-'Indicator Date hidden'!AG164)</f>
        <v>4</v>
      </c>
      <c r="AG163" s="25">
        <f>IF('Indicator Date hidden'!AH164="x","x",$AG$2-'Indicator Date hidden'!AH164)</f>
        <v>0</v>
      </c>
      <c r="AH163" s="25">
        <f>IF('Indicator Date hidden'!AI164="x","x",$AH$2-'Indicator Date hidden'!AI164)</f>
        <v>0</v>
      </c>
      <c r="AI163" s="25">
        <f>IF('Indicator Date hidden'!AJ164="x","x",$AI$2-'Indicator Date hidden'!AJ164)</f>
        <v>0</v>
      </c>
      <c r="AJ163" s="25">
        <f>IF('Indicator Date hidden'!AK164="x","x",$AJ$2-'Indicator Date hidden'!AK164)</f>
        <v>1</v>
      </c>
      <c r="AK163" s="25">
        <f>IF('Indicator Date hidden'!AL164="x","x",$AK$2-'Indicator Date hidden'!AL164)</f>
        <v>0</v>
      </c>
      <c r="AL163" s="25">
        <f>IF('Indicator Date hidden'!AM164="x","x",$AL$2-'Indicator Date hidden'!AM164)</f>
        <v>0</v>
      </c>
      <c r="AM163" s="25">
        <f>IF('Indicator Date hidden'!AN164="x","x",$AM$2-'Indicator Date hidden'!AN164)</f>
        <v>0</v>
      </c>
      <c r="AN163" s="25">
        <f>IF('Indicator Date hidden'!AO164="x","x",$AN$2-'Indicator Date hidden'!AO164)</f>
        <v>0</v>
      </c>
      <c r="AO163" s="25" t="str">
        <f>IF('Indicator Date hidden'!AP164="x","x",$AO$2-'Indicator Date hidden'!AP164)</f>
        <v>x</v>
      </c>
      <c r="AP163" s="25" t="str">
        <f>IF('Indicator Date hidden'!AQ164="x","x",$AP$2-'Indicator Date hidden'!AQ164)</f>
        <v>x</v>
      </c>
      <c r="AQ163" s="25">
        <f>IF('Indicator Date hidden'!AR164="x","x",$AQ$2-'Indicator Date hidden'!AR164)</f>
        <v>4</v>
      </c>
      <c r="AR163" s="25">
        <f>IF('Indicator Date hidden'!AS164="x","x",$AR$2-'Indicator Date hidden'!AS164)</f>
        <v>0</v>
      </c>
      <c r="AS163" s="25">
        <f>IF('Indicator Date hidden'!AT164="x","x",$AS$2-'Indicator Date hidden'!AT164)</f>
        <v>0</v>
      </c>
      <c r="AT163" s="25">
        <f>IF('Indicator Date hidden'!AU164="x","x",$AT$2-'Indicator Date hidden'!AU164)</f>
        <v>0</v>
      </c>
      <c r="AU163" s="25">
        <f>IF('Indicator Date hidden'!AV164="x","x",$AU$2-'Indicator Date hidden'!AV164)</f>
        <v>1</v>
      </c>
      <c r="AV163" s="25">
        <f>IF('Indicator Date hidden'!AW164="x","x",$AV$2-'Indicator Date hidden'!AW164)</f>
        <v>0</v>
      </c>
      <c r="AW163" s="25">
        <f>IF('Indicator Date hidden'!AX164="x","x",$AW$2-'Indicator Date hidden'!AX164)</f>
        <v>0</v>
      </c>
      <c r="AX163" s="25">
        <f>IF('Indicator Date hidden'!AY164="x","x",$AX$2-'Indicator Date hidden'!AY164)</f>
        <v>0</v>
      </c>
      <c r="AY163" s="25">
        <f>IF('Indicator Date hidden'!AZ164="x","x",$AY$2-'Indicator Date hidden'!AZ164)</f>
        <v>1</v>
      </c>
      <c r="AZ163" s="25">
        <f>IF('Indicator Date hidden'!BA164="x","x",$AZ$2-'Indicator Date hidden'!BA164)</f>
        <v>1</v>
      </c>
      <c r="BA163">
        <f t="shared" ref="BA163:BA193" si="25">SUM(B163:AZ163)</f>
        <v>20</v>
      </c>
      <c r="BB163" s="26">
        <f t="shared" ref="BB163:BB193" si="26">BA163/COUNT(B163:AZ163)</f>
        <v>0.40816326530612246</v>
      </c>
      <c r="BC163">
        <f t="shared" ref="BC163:BC193" si="27">COUNTIF(B163:AZ163,"&gt;0")</f>
        <v>8</v>
      </c>
      <c r="BD163" s="26">
        <f t="shared" ref="BD163:BD193" si="28">_xlfn.STDEV.P(B163:AZ163)</f>
        <v>1.1050601118923169</v>
      </c>
      <c r="BE163" s="28">
        <f t="shared" ref="BE163:BE193" si="29">MEDIAN(B163:AZ163)</f>
        <v>0</v>
      </c>
    </row>
    <row r="164" spans="1:57" x14ac:dyDescent="0.35">
      <c r="A164" t="s">
        <v>10367</v>
      </c>
      <c r="B164" s="25">
        <f>IF('Indicator Date hidden'!C165="x","x",$B$2-'Indicator Date hidden'!C165)</f>
        <v>0</v>
      </c>
      <c r="C164" s="25">
        <f>IF('Indicator Date hidden'!D165="x","x",$C$2-'Indicator Date hidden'!D165)</f>
        <v>0</v>
      </c>
      <c r="D164" s="25">
        <f>IF('Indicator Date hidden'!E165="x","x",$D$2-'Indicator Date hidden'!E165)</f>
        <v>0</v>
      </c>
      <c r="E164" s="25">
        <f>IF('Indicator Date hidden'!F165="x","x",$E$2-'Indicator Date hidden'!F165)</f>
        <v>0</v>
      </c>
      <c r="F164" s="25">
        <f>IF('Indicator Date hidden'!G165="x","x",$F$2-'Indicator Date hidden'!G165)</f>
        <v>0</v>
      </c>
      <c r="G164" s="25">
        <f>IF('Indicator Date hidden'!H165="x","x",$G$2-'Indicator Date hidden'!H165)</f>
        <v>0</v>
      </c>
      <c r="H164" s="25">
        <f>IF('Indicator Date hidden'!I165="x","x",$H$2-'Indicator Date hidden'!I165)</f>
        <v>0</v>
      </c>
      <c r="I164" s="25">
        <f>IF('Indicator Date hidden'!J165="x","x",$I$2-'Indicator Date hidden'!J165)</f>
        <v>0</v>
      </c>
      <c r="J164" s="25">
        <f>IF('Indicator Date hidden'!K165="x","x",$J$2-'Indicator Date hidden'!K165)</f>
        <v>0</v>
      </c>
      <c r="K164" s="25">
        <f>IF('Indicator Date hidden'!L165="x","x",$K$2-'Indicator Date hidden'!L165)</f>
        <v>0</v>
      </c>
      <c r="L164" s="25">
        <f>IF('Indicator Date hidden'!M165="x","x",$L$2-'Indicator Date hidden'!M165)</f>
        <v>0</v>
      </c>
      <c r="M164" s="25">
        <f>IF('Indicator Date hidden'!N165="x","x",$M$2-'Indicator Date hidden'!N165)</f>
        <v>0</v>
      </c>
      <c r="N164" s="25">
        <f>IF('Indicator Date hidden'!O165="x","x",$N$2-'Indicator Date hidden'!O165)</f>
        <v>0</v>
      </c>
      <c r="O164" s="25">
        <f>IF('Indicator Date hidden'!P165="x","x",$O$2-'Indicator Date hidden'!P165)</f>
        <v>0</v>
      </c>
      <c r="P164" s="25">
        <f>IF('Indicator Date hidden'!Q165="x","x",$P$2-'Indicator Date hidden'!Q165)</f>
        <v>0</v>
      </c>
      <c r="Q164" s="25">
        <f>IF('Indicator Date hidden'!R165="x","x",$Q$2-'Indicator Date hidden'!R165)</f>
        <v>4</v>
      </c>
      <c r="R164" s="25">
        <f>IF('Indicator Date hidden'!S165="x","x",$R$2-'Indicator Date hidden'!S165)</f>
        <v>0</v>
      </c>
      <c r="S164" s="25">
        <f>IF('Indicator Date hidden'!T165="x","x",$S$2-'Indicator Date hidden'!T165)</f>
        <v>0</v>
      </c>
      <c r="T164" s="25">
        <f>IF('Indicator Date hidden'!U165="x","x",$T$2-'Indicator Date hidden'!U165)</f>
        <v>0</v>
      </c>
      <c r="U164" s="25">
        <f>IF('Indicator Date hidden'!V165="x","x",$U$2-'Indicator Date hidden'!V165)</f>
        <v>0</v>
      </c>
      <c r="V164" s="25">
        <f>IF('Indicator Date hidden'!W165="x","x",$V$2-'Indicator Date hidden'!W165)</f>
        <v>0</v>
      </c>
      <c r="W164" s="25">
        <f>IF('Indicator Date hidden'!X165="x","x",$W$2-'Indicator Date hidden'!X165)</f>
        <v>4</v>
      </c>
      <c r="X164" s="25">
        <f>IF('Indicator Date hidden'!Y165="x","x",$X$2-'Indicator Date hidden'!Y165)</f>
        <v>2</v>
      </c>
      <c r="Y164" s="25">
        <f>IF('Indicator Date hidden'!Z165="x","x",$Y$2-'Indicator Date hidden'!Z165)</f>
        <v>0</v>
      </c>
      <c r="Z164" s="25">
        <f>IF('Indicator Date hidden'!AA165="x","x",$Z$2-'Indicator Date hidden'!AA165)</f>
        <v>0</v>
      </c>
      <c r="AA164" s="25">
        <f>IF('Indicator Date hidden'!AB165="x","x",$AA$2-'Indicator Date hidden'!AB165)</f>
        <v>0</v>
      </c>
      <c r="AB164" s="25">
        <f>IF('Indicator Date hidden'!AC165="x","x",$AB$2-'Indicator Date hidden'!AC165)</f>
        <v>0</v>
      </c>
      <c r="AC164" s="25">
        <f>IF('Indicator Date hidden'!AD165="x","x",$AC$2-'Indicator Date hidden'!AD165)</f>
        <v>0</v>
      </c>
      <c r="AD164" s="25">
        <f>IF('Indicator Date hidden'!AE165="x","x",$AD$2-'Indicator Date hidden'!AE165)</f>
        <v>0</v>
      </c>
      <c r="AE164" s="25">
        <f>IF('Indicator Date hidden'!AF165="x","x",$AE$2-'Indicator Date hidden'!AF165)</f>
        <v>0</v>
      </c>
      <c r="AF164" s="25" t="str">
        <f>IF('Indicator Date hidden'!AG165="x","x",$AF$2-'Indicator Date hidden'!AG165)</f>
        <v>x</v>
      </c>
      <c r="AG164" s="25">
        <f>IF('Indicator Date hidden'!AH165="x","x",$AG$2-'Indicator Date hidden'!AH165)</f>
        <v>0</v>
      </c>
      <c r="AH164" s="25">
        <f>IF('Indicator Date hidden'!AI165="x","x",$AH$2-'Indicator Date hidden'!AI165)</f>
        <v>0</v>
      </c>
      <c r="AI164" s="25">
        <f>IF('Indicator Date hidden'!AJ165="x","x",$AI$2-'Indicator Date hidden'!AJ165)</f>
        <v>0</v>
      </c>
      <c r="AJ164" s="25" t="str">
        <f>IF('Indicator Date hidden'!AK165="x","x",$AJ$2-'Indicator Date hidden'!AK165)</f>
        <v>x</v>
      </c>
      <c r="AK164" s="25">
        <f>IF('Indicator Date hidden'!AL165="x","x",$AK$2-'Indicator Date hidden'!AL165)</f>
        <v>1</v>
      </c>
      <c r="AL164" s="25">
        <f>IF('Indicator Date hidden'!AM165="x","x",$AL$2-'Indicator Date hidden'!AM165)</f>
        <v>0</v>
      </c>
      <c r="AM164" s="25">
        <f>IF('Indicator Date hidden'!AN165="x","x",$AM$2-'Indicator Date hidden'!AN165)</f>
        <v>0</v>
      </c>
      <c r="AN164" s="25">
        <f>IF('Indicator Date hidden'!AO165="x","x",$AN$2-'Indicator Date hidden'!AO165)</f>
        <v>0</v>
      </c>
      <c r="AO164" s="25">
        <f>IF('Indicator Date hidden'!AP165="x","x",$AO$2-'Indicator Date hidden'!AP165)</f>
        <v>1</v>
      </c>
      <c r="AP164" s="25">
        <f>IF('Indicator Date hidden'!AQ165="x","x",$AP$2-'Indicator Date hidden'!AQ165)</f>
        <v>1</v>
      </c>
      <c r="AQ164" s="25" t="str">
        <f>IF('Indicator Date hidden'!AR165="x","x",$AQ$2-'Indicator Date hidden'!AR165)</f>
        <v>x</v>
      </c>
      <c r="AR164" s="25">
        <f>IF('Indicator Date hidden'!AS165="x","x",$AR$2-'Indicator Date hidden'!AS165)</f>
        <v>0</v>
      </c>
      <c r="AS164" s="25">
        <f>IF('Indicator Date hidden'!AT165="x","x",$AS$2-'Indicator Date hidden'!AT165)</f>
        <v>0</v>
      </c>
      <c r="AT164" s="25">
        <f>IF('Indicator Date hidden'!AU165="x","x",$AT$2-'Indicator Date hidden'!AU165)</f>
        <v>0</v>
      </c>
      <c r="AU164" s="25">
        <f>IF('Indicator Date hidden'!AV165="x","x",$AU$2-'Indicator Date hidden'!AV165)</f>
        <v>4</v>
      </c>
      <c r="AV164" s="25">
        <f>IF('Indicator Date hidden'!AW165="x","x",$AV$2-'Indicator Date hidden'!AW165)</f>
        <v>0</v>
      </c>
      <c r="AW164" s="25">
        <f>IF('Indicator Date hidden'!AX165="x","x",$AW$2-'Indicator Date hidden'!AX165)</f>
        <v>0</v>
      </c>
      <c r="AX164" s="25">
        <f>IF('Indicator Date hidden'!AY165="x","x",$AX$2-'Indicator Date hidden'!AY165)</f>
        <v>0</v>
      </c>
      <c r="AY164" s="25">
        <f>IF('Indicator Date hidden'!AZ165="x","x",$AY$2-'Indicator Date hidden'!AZ165)</f>
        <v>0</v>
      </c>
      <c r="AZ164" s="25">
        <f>IF('Indicator Date hidden'!BA165="x","x",$AZ$2-'Indicator Date hidden'!BA165)</f>
        <v>0</v>
      </c>
      <c r="BA164">
        <f t="shared" si="25"/>
        <v>17</v>
      </c>
      <c r="BB164" s="26">
        <f t="shared" si="26"/>
        <v>0.35416666666666669</v>
      </c>
      <c r="BC164">
        <f t="shared" si="27"/>
        <v>7</v>
      </c>
      <c r="BD164" s="26">
        <f t="shared" si="28"/>
        <v>1.0101481602000548</v>
      </c>
      <c r="BE164" s="28">
        <f t="shared" si="29"/>
        <v>0</v>
      </c>
    </row>
    <row r="165" spans="1:57" x14ac:dyDescent="0.35">
      <c r="A165" t="s">
        <v>10373</v>
      </c>
      <c r="B165" s="25">
        <f>IF('Indicator Date hidden'!C166="x","x",$B$2-'Indicator Date hidden'!C166)</f>
        <v>0</v>
      </c>
      <c r="C165" s="25">
        <f>IF('Indicator Date hidden'!D166="x","x",$C$2-'Indicator Date hidden'!D166)</f>
        <v>0</v>
      </c>
      <c r="D165" s="25">
        <f>IF('Indicator Date hidden'!E166="x","x",$D$2-'Indicator Date hidden'!E166)</f>
        <v>0</v>
      </c>
      <c r="E165" s="25">
        <f>IF('Indicator Date hidden'!F166="x","x",$E$2-'Indicator Date hidden'!F166)</f>
        <v>0</v>
      </c>
      <c r="F165" s="25">
        <f>IF('Indicator Date hidden'!G166="x","x",$F$2-'Indicator Date hidden'!G166)</f>
        <v>0</v>
      </c>
      <c r="G165" s="25">
        <f>IF('Indicator Date hidden'!H166="x","x",$G$2-'Indicator Date hidden'!H166)</f>
        <v>0</v>
      </c>
      <c r="H165" s="25">
        <f>IF('Indicator Date hidden'!I166="x","x",$H$2-'Indicator Date hidden'!I166)</f>
        <v>0</v>
      </c>
      <c r="I165" s="25">
        <f>IF('Indicator Date hidden'!J166="x","x",$I$2-'Indicator Date hidden'!J166)</f>
        <v>0</v>
      </c>
      <c r="J165" s="25">
        <f>IF('Indicator Date hidden'!K166="x","x",$J$2-'Indicator Date hidden'!K166)</f>
        <v>0</v>
      </c>
      <c r="K165" s="25">
        <f>IF('Indicator Date hidden'!L166="x","x",$K$2-'Indicator Date hidden'!L166)</f>
        <v>0</v>
      </c>
      <c r="L165" s="25">
        <f>IF('Indicator Date hidden'!M166="x","x",$L$2-'Indicator Date hidden'!M166)</f>
        <v>0</v>
      </c>
      <c r="M165" s="25">
        <f>IF('Indicator Date hidden'!N166="x","x",$M$2-'Indicator Date hidden'!N166)</f>
        <v>0</v>
      </c>
      <c r="N165" s="25">
        <f>IF('Indicator Date hidden'!O166="x","x",$N$2-'Indicator Date hidden'!O166)</f>
        <v>0</v>
      </c>
      <c r="O165" s="25">
        <f>IF('Indicator Date hidden'!P166="x","x",$O$2-'Indicator Date hidden'!P166)</f>
        <v>0</v>
      </c>
      <c r="P165" s="25">
        <f>IF('Indicator Date hidden'!Q166="x","x",$P$2-'Indicator Date hidden'!Q166)</f>
        <v>0</v>
      </c>
      <c r="Q165" s="25">
        <f>IF('Indicator Date hidden'!R166="x","x",$Q$2-'Indicator Date hidden'!R166)</f>
        <v>4</v>
      </c>
      <c r="R165" s="25">
        <f>IF('Indicator Date hidden'!S166="x","x",$R$2-'Indicator Date hidden'!S166)</f>
        <v>0</v>
      </c>
      <c r="S165" s="25">
        <f>IF('Indicator Date hidden'!T166="x","x",$S$2-'Indicator Date hidden'!T166)</f>
        <v>0</v>
      </c>
      <c r="T165" s="25">
        <f>IF('Indicator Date hidden'!U166="x","x",$T$2-'Indicator Date hidden'!U166)</f>
        <v>0</v>
      </c>
      <c r="U165" s="25">
        <f>IF('Indicator Date hidden'!V166="x","x",$U$2-'Indicator Date hidden'!V166)</f>
        <v>0</v>
      </c>
      <c r="V165" s="25">
        <f>IF('Indicator Date hidden'!W166="x","x",$V$2-'Indicator Date hidden'!W166)</f>
        <v>0</v>
      </c>
      <c r="W165" s="25">
        <f>IF('Indicator Date hidden'!X166="x","x",$W$2-'Indicator Date hidden'!X166)</f>
        <v>4</v>
      </c>
      <c r="X165" s="25">
        <f>IF('Indicator Date hidden'!Y166="x","x",$X$2-'Indicator Date hidden'!Y166)</f>
        <v>5</v>
      </c>
      <c r="Y165" s="25">
        <f>IF('Indicator Date hidden'!Z166="x","x",$Y$2-'Indicator Date hidden'!Z166)</f>
        <v>0</v>
      </c>
      <c r="Z165" s="25">
        <f>IF('Indicator Date hidden'!AA166="x","x",$Z$2-'Indicator Date hidden'!AA166)</f>
        <v>0</v>
      </c>
      <c r="AA165" s="25">
        <f>IF('Indicator Date hidden'!AB166="x","x",$AA$2-'Indicator Date hidden'!AB166)</f>
        <v>0</v>
      </c>
      <c r="AB165" s="25">
        <f>IF('Indicator Date hidden'!AC166="x","x",$AB$2-'Indicator Date hidden'!AC166)</f>
        <v>0</v>
      </c>
      <c r="AC165" s="25">
        <f>IF('Indicator Date hidden'!AD166="x","x",$AC$2-'Indicator Date hidden'!AD166)</f>
        <v>0</v>
      </c>
      <c r="AD165" s="25">
        <f>IF('Indicator Date hidden'!AE166="x","x",$AD$2-'Indicator Date hidden'!AE166)</f>
        <v>0</v>
      </c>
      <c r="AE165" s="25">
        <f>IF('Indicator Date hidden'!AF166="x","x",$AE$2-'Indicator Date hidden'!AF166)</f>
        <v>0</v>
      </c>
      <c r="AF165" s="25">
        <f>IF('Indicator Date hidden'!AG166="x","x",$AF$2-'Indicator Date hidden'!AG166)</f>
        <v>4</v>
      </c>
      <c r="AG165" s="25">
        <f>IF('Indicator Date hidden'!AH166="x","x",$AG$2-'Indicator Date hidden'!AH166)</f>
        <v>0</v>
      </c>
      <c r="AH165" s="25">
        <f>IF('Indicator Date hidden'!AI166="x","x",$AH$2-'Indicator Date hidden'!AI166)</f>
        <v>0</v>
      </c>
      <c r="AI165" s="25">
        <f>IF('Indicator Date hidden'!AJ166="x","x",$AI$2-'Indicator Date hidden'!AJ166)</f>
        <v>0</v>
      </c>
      <c r="AJ165" s="25" t="str">
        <f>IF('Indicator Date hidden'!AK166="x","x",$AJ$2-'Indicator Date hidden'!AK166)</f>
        <v>x</v>
      </c>
      <c r="AK165" s="25">
        <f>IF('Indicator Date hidden'!AL166="x","x",$AK$2-'Indicator Date hidden'!AL166)</f>
        <v>1</v>
      </c>
      <c r="AL165" s="25">
        <f>IF('Indicator Date hidden'!AM166="x","x",$AL$2-'Indicator Date hidden'!AM166)</f>
        <v>0</v>
      </c>
      <c r="AM165" s="25">
        <f>IF('Indicator Date hidden'!AN166="x","x",$AM$2-'Indicator Date hidden'!AN166)</f>
        <v>0</v>
      </c>
      <c r="AN165" s="25">
        <f>IF('Indicator Date hidden'!AO166="x","x",$AN$2-'Indicator Date hidden'!AO166)</f>
        <v>0</v>
      </c>
      <c r="AO165" s="25" t="str">
        <f>IF('Indicator Date hidden'!AP166="x","x",$AO$2-'Indicator Date hidden'!AP166)</f>
        <v>x</v>
      </c>
      <c r="AP165" s="25" t="str">
        <f>IF('Indicator Date hidden'!AQ166="x","x",$AP$2-'Indicator Date hidden'!AQ166)</f>
        <v>x</v>
      </c>
      <c r="AQ165" s="25">
        <f>IF('Indicator Date hidden'!AR166="x","x",$AQ$2-'Indicator Date hidden'!AR166)</f>
        <v>0</v>
      </c>
      <c r="AR165" s="25">
        <f>IF('Indicator Date hidden'!AS166="x","x",$AR$2-'Indicator Date hidden'!AS166)</f>
        <v>0</v>
      </c>
      <c r="AS165" s="25">
        <f>IF('Indicator Date hidden'!AT166="x","x",$AS$2-'Indicator Date hidden'!AT166)</f>
        <v>0</v>
      </c>
      <c r="AT165" s="25">
        <f>IF('Indicator Date hidden'!AU166="x","x",$AT$2-'Indicator Date hidden'!AU166)</f>
        <v>0</v>
      </c>
      <c r="AU165" s="25">
        <f>IF('Indicator Date hidden'!AV166="x","x",$AU$2-'Indicator Date hidden'!AV166)</f>
        <v>4</v>
      </c>
      <c r="AV165" s="25">
        <f>IF('Indicator Date hidden'!AW166="x","x",$AV$2-'Indicator Date hidden'!AW166)</f>
        <v>0</v>
      </c>
      <c r="AW165" s="25">
        <f>IF('Indicator Date hidden'!AX166="x","x",$AW$2-'Indicator Date hidden'!AX166)</f>
        <v>0</v>
      </c>
      <c r="AX165" s="25">
        <f>IF('Indicator Date hidden'!AY166="x","x",$AX$2-'Indicator Date hidden'!AY166)</f>
        <v>0</v>
      </c>
      <c r="AY165" s="25">
        <f>IF('Indicator Date hidden'!AZ166="x","x",$AY$2-'Indicator Date hidden'!AZ166)</f>
        <v>0</v>
      </c>
      <c r="AZ165" s="25">
        <f>IF('Indicator Date hidden'!BA166="x","x",$AZ$2-'Indicator Date hidden'!BA166)</f>
        <v>0</v>
      </c>
      <c r="BA165">
        <f t="shared" si="25"/>
        <v>22</v>
      </c>
      <c r="BB165" s="26">
        <f t="shared" si="26"/>
        <v>0.45833333333333331</v>
      </c>
      <c r="BC165">
        <f t="shared" si="27"/>
        <v>6</v>
      </c>
      <c r="BD165" s="26">
        <f t="shared" si="28"/>
        <v>1.2903218806001686</v>
      </c>
      <c r="BE165" s="28">
        <f t="shared" si="29"/>
        <v>0</v>
      </c>
    </row>
    <row r="166" spans="1:57" x14ac:dyDescent="0.35">
      <c r="A166" t="s">
        <v>10372</v>
      </c>
      <c r="B166" s="25">
        <f>IF('Indicator Date hidden'!C167="x","x",$B$2-'Indicator Date hidden'!C167)</f>
        <v>0</v>
      </c>
      <c r="C166" s="25">
        <f>IF('Indicator Date hidden'!D167="x","x",$C$2-'Indicator Date hidden'!D167)</f>
        <v>0</v>
      </c>
      <c r="D166" s="25">
        <f>IF('Indicator Date hidden'!E167="x","x",$D$2-'Indicator Date hidden'!E167)</f>
        <v>0</v>
      </c>
      <c r="E166" s="25">
        <f>IF('Indicator Date hidden'!F167="x","x",$E$2-'Indicator Date hidden'!F167)</f>
        <v>0</v>
      </c>
      <c r="F166" s="25">
        <f>IF('Indicator Date hidden'!G167="x","x",$F$2-'Indicator Date hidden'!G167)</f>
        <v>0</v>
      </c>
      <c r="G166" s="25">
        <f>IF('Indicator Date hidden'!H167="x","x",$G$2-'Indicator Date hidden'!H167)</f>
        <v>0</v>
      </c>
      <c r="H166" s="25">
        <f>IF('Indicator Date hidden'!I167="x","x",$H$2-'Indicator Date hidden'!I167)</f>
        <v>0</v>
      </c>
      <c r="I166" s="25">
        <f>IF('Indicator Date hidden'!J167="x","x",$I$2-'Indicator Date hidden'!J167)</f>
        <v>0</v>
      </c>
      <c r="J166" s="25">
        <f>IF('Indicator Date hidden'!K167="x","x",$J$2-'Indicator Date hidden'!K167)</f>
        <v>0</v>
      </c>
      <c r="K166" s="25">
        <f>IF('Indicator Date hidden'!L167="x","x",$K$2-'Indicator Date hidden'!L167)</f>
        <v>0</v>
      </c>
      <c r="L166" s="25">
        <f>IF('Indicator Date hidden'!M167="x","x",$L$2-'Indicator Date hidden'!M167)</f>
        <v>0</v>
      </c>
      <c r="M166" s="25">
        <f>IF('Indicator Date hidden'!N167="x","x",$M$2-'Indicator Date hidden'!N167)</f>
        <v>0</v>
      </c>
      <c r="N166" s="25">
        <f>IF('Indicator Date hidden'!O167="x","x",$N$2-'Indicator Date hidden'!O167)</f>
        <v>0</v>
      </c>
      <c r="O166" s="25">
        <f>IF('Indicator Date hidden'!P167="x","x",$O$2-'Indicator Date hidden'!P167)</f>
        <v>0</v>
      </c>
      <c r="P166" s="25">
        <f>IF('Indicator Date hidden'!Q167="x","x",$P$2-'Indicator Date hidden'!Q167)</f>
        <v>0</v>
      </c>
      <c r="Q166" s="25" t="str">
        <f>IF('Indicator Date hidden'!R167="x","x",$Q$2-'Indicator Date hidden'!R167)</f>
        <v>x</v>
      </c>
      <c r="R166" s="25">
        <f>IF('Indicator Date hidden'!S167="x","x",$R$2-'Indicator Date hidden'!S167)</f>
        <v>0</v>
      </c>
      <c r="S166" s="25">
        <f>IF('Indicator Date hidden'!T167="x","x",$S$2-'Indicator Date hidden'!T167)</f>
        <v>0</v>
      </c>
      <c r="T166" s="25">
        <f>IF('Indicator Date hidden'!U167="x","x",$T$2-'Indicator Date hidden'!U167)</f>
        <v>0</v>
      </c>
      <c r="U166" s="25" t="str">
        <f>IF('Indicator Date hidden'!V167="x","x",$U$2-'Indicator Date hidden'!V167)</f>
        <v>x</v>
      </c>
      <c r="V166" s="25">
        <f>IF('Indicator Date hidden'!W167="x","x",$V$2-'Indicator Date hidden'!W167)</f>
        <v>0</v>
      </c>
      <c r="W166" s="25" t="str">
        <f>IF('Indicator Date hidden'!X167="x","x",$W$2-'Indicator Date hidden'!X167)</f>
        <v>x</v>
      </c>
      <c r="X166" s="25">
        <f>IF('Indicator Date hidden'!Y167="x","x",$X$2-'Indicator Date hidden'!Y167)</f>
        <v>3</v>
      </c>
      <c r="Y166" s="25">
        <f>IF('Indicator Date hidden'!Z167="x","x",$Y$2-'Indicator Date hidden'!Z167)</f>
        <v>0</v>
      </c>
      <c r="Z166" s="25">
        <f>IF('Indicator Date hidden'!AA167="x","x",$Z$2-'Indicator Date hidden'!AA167)</f>
        <v>0</v>
      </c>
      <c r="AA166" s="25">
        <f>IF('Indicator Date hidden'!AB167="x","x",$AA$2-'Indicator Date hidden'!AB167)</f>
        <v>0</v>
      </c>
      <c r="AB166" s="25">
        <f>IF('Indicator Date hidden'!AC167="x","x",$AB$2-'Indicator Date hidden'!AC167)</f>
        <v>0</v>
      </c>
      <c r="AC166" s="25">
        <f>IF('Indicator Date hidden'!AD167="x","x",$AC$2-'Indicator Date hidden'!AD167)</f>
        <v>0</v>
      </c>
      <c r="AD166" s="25" t="str">
        <f>IF('Indicator Date hidden'!AE167="x","x",$AD$2-'Indicator Date hidden'!AE167)</f>
        <v>x</v>
      </c>
      <c r="AE166" s="25">
        <f>IF('Indicator Date hidden'!AF167="x","x",$AE$2-'Indicator Date hidden'!AF167)</f>
        <v>0</v>
      </c>
      <c r="AF166" s="25">
        <f>IF('Indicator Date hidden'!AG167="x","x",$AF$2-'Indicator Date hidden'!AG167)</f>
        <v>1</v>
      </c>
      <c r="AG166" s="25">
        <f>IF('Indicator Date hidden'!AH167="x","x",$AG$2-'Indicator Date hidden'!AH167)</f>
        <v>0</v>
      </c>
      <c r="AH166" s="25">
        <f>IF('Indicator Date hidden'!AI167="x","x",$AH$2-'Indicator Date hidden'!AI167)</f>
        <v>0</v>
      </c>
      <c r="AI166" s="25">
        <f>IF('Indicator Date hidden'!AJ167="x","x",$AI$2-'Indicator Date hidden'!AJ167)</f>
        <v>0</v>
      </c>
      <c r="AJ166" s="25" t="str">
        <f>IF('Indicator Date hidden'!AK167="x","x",$AJ$2-'Indicator Date hidden'!AK167)</f>
        <v>x</v>
      </c>
      <c r="AK166" s="25">
        <f>IF('Indicator Date hidden'!AL167="x","x",$AK$2-'Indicator Date hidden'!AL167)</f>
        <v>1</v>
      </c>
      <c r="AL166" s="25">
        <f>IF('Indicator Date hidden'!AM167="x","x",$AL$2-'Indicator Date hidden'!AM167)</f>
        <v>0</v>
      </c>
      <c r="AM166" s="25">
        <f>IF('Indicator Date hidden'!AN167="x","x",$AM$2-'Indicator Date hidden'!AN167)</f>
        <v>0</v>
      </c>
      <c r="AN166" s="25">
        <f>IF('Indicator Date hidden'!AO167="x","x",$AN$2-'Indicator Date hidden'!AO167)</f>
        <v>0</v>
      </c>
      <c r="AO166" s="25">
        <f>IF('Indicator Date hidden'!AP167="x","x",$AO$2-'Indicator Date hidden'!AP167)</f>
        <v>0</v>
      </c>
      <c r="AP166" s="25">
        <f>IF('Indicator Date hidden'!AQ167="x","x",$AP$2-'Indicator Date hidden'!AQ167)</f>
        <v>0</v>
      </c>
      <c r="AQ166" s="25">
        <f>IF('Indicator Date hidden'!AR167="x","x",$AQ$2-'Indicator Date hidden'!AR167)</f>
        <v>0</v>
      </c>
      <c r="AR166" s="25">
        <f>IF('Indicator Date hidden'!AS167="x","x",$AR$2-'Indicator Date hidden'!AS167)</f>
        <v>0</v>
      </c>
      <c r="AS166" s="25">
        <f>IF('Indicator Date hidden'!AT167="x","x",$AS$2-'Indicator Date hidden'!AT167)</f>
        <v>0</v>
      </c>
      <c r="AT166" s="25">
        <f>IF('Indicator Date hidden'!AU167="x","x",$AT$2-'Indicator Date hidden'!AU167)</f>
        <v>0</v>
      </c>
      <c r="AU166" s="25" t="str">
        <f>IF('Indicator Date hidden'!AV167="x","x",$AU$2-'Indicator Date hidden'!AV167)</f>
        <v>x</v>
      </c>
      <c r="AV166" s="25">
        <f>IF('Indicator Date hidden'!AW167="x","x",$AV$2-'Indicator Date hidden'!AW167)</f>
        <v>0</v>
      </c>
      <c r="AW166" s="25">
        <f>IF('Indicator Date hidden'!AX167="x","x",$AW$2-'Indicator Date hidden'!AX167)</f>
        <v>0</v>
      </c>
      <c r="AX166" s="25">
        <f>IF('Indicator Date hidden'!AY167="x","x",$AX$2-'Indicator Date hidden'!AY167)</f>
        <v>0</v>
      </c>
      <c r="AY166" s="25">
        <f>IF('Indicator Date hidden'!AZ167="x","x",$AY$2-'Indicator Date hidden'!AZ167)</f>
        <v>0</v>
      </c>
      <c r="AZ166" s="25">
        <f>IF('Indicator Date hidden'!BA167="x","x",$AZ$2-'Indicator Date hidden'!BA167)</f>
        <v>0</v>
      </c>
      <c r="BA166">
        <f t="shared" si="25"/>
        <v>5</v>
      </c>
      <c r="BB166" s="26">
        <f t="shared" si="26"/>
        <v>0.1111111111111111</v>
      </c>
      <c r="BC166">
        <f t="shared" si="27"/>
        <v>3</v>
      </c>
      <c r="BD166" s="26">
        <f t="shared" si="28"/>
        <v>0.48176629752619554</v>
      </c>
      <c r="BE166" s="28">
        <f t="shared" si="29"/>
        <v>0</v>
      </c>
    </row>
    <row r="167" spans="1:57" x14ac:dyDescent="0.35">
      <c r="A167" t="s">
        <v>10143</v>
      </c>
      <c r="B167" s="25">
        <f>IF('Indicator Date hidden'!C168="x","x",$B$2-'Indicator Date hidden'!C168)</f>
        <v>0</v>
      </c>
      <c r="C167" s="25">
        <f>IF('Indicator Date hidden'!D168="x","x",$C$2-'Indicator Date hidden'!D168)</f>
        <v>0</v>
      </c>
      <c r="D167" s="25">
        <f>IF('Indicator Date hidden'!E168="x","x",$D$2-'Indicator Date hidden'!E168)</f>
        <v>0</v>
      </c>
      <c r="E167" s="25">
        <f>IF('Indicator Date hidden'!F168="x","x",$E$2-'Indicator Date hidden'!F168)</f>
        <v>0</v>
      </c>
      <c r="F167" s="25">
        <f>IF('Indicator Date hidden'!G168="x","x",$F$2-'Indicator Date hidden'!G168)</f>
        <v>0</v>
      </c>
      <c r="G167" s="25">
        <f>IF('Indicator Date hidden'!H168="x","x",$G$2-'Indicator Date hidden'!H168)</f>
        <v>0</v>
      </c>
      <c r="H167" s="25">
        <f>IF('Indicator Date hidden'!I168="x","x",$H$2-'Indicator Date hidden'!I168)</f>
        <v>0</v>
      </c>
      <c r="I167" s="25">
        <f>IF('Indicator Date hidden'!J168="x","x",$I$2-'Indicator Date hidden'!J168)</f>
        <v>0</v>
      </c>
      <c r="J167" s="25">
        <f>IF('Indicator Date hidden'!K168="x","x",$J$2-'Indicator Date hidden'!K168)</f>
        <v>0</v>
      </c>
      <c r="K167" s="25">
        <f>IF('Indicator Date hidden'!L168="x","x",$K$2-'Indicator Date hidden'!L168)</f>
        <v>0</v>
      </c>
      <c r="L167" s="25">
        <f>IF('Indicator Date hidden'!M168="x","x",$L$2-'Indicator Date hidden'!M168)</f>
        <v>0</v>
      </c>
      <c r="M167" s="25">
        <f>IF('Indicator Date hidden'!N168="x","x",$M$2-'Indicator Date hidden'!N168)</f>
        <v>0</v>
      </c>
      <c r="N167" s="25">
        <f>IF('Indicator Date hidden'!O168="x","x",$N$2-'Indicator Date hidden'!O168)</f>
        <v>0</v>
      </c>
      <c r="O167" s="25">
        <f>IF('Indicator Date hidden'!P168="x","x",$O$2-'Indicator Date hidden'!P168)</f>
        <v>0</v>
      </c>
      <c r="P167" s="25">
        <f>IF('Indicator Date hidden'!Q168="x","x",$P$2-'Indicator Date hidden'!Q168)</f>
        <v>0</v>
      </c>
      <c r="Q167" s="25" t="str">
        <f>IF('Indicator Date hidden'!R168="x","x",$Q$2-'Indicator Date hidden'!R168)</f>
        <v>x</v>
      </c>
      <c r="R167" s="25">
        <f>IF('Indicator Date hidden'!S168="x","x",$R$2-'Indicator Date hidden'!S168)</f>
        <v>0</v>
      </c>
      <c r="S167" s="25">
        <f>IF('Indicator Date hidden'!T168="x","x",$S$2-'Indicator Date hidden'!T168)</f>
        <v>0</v>
      </c>
      <c r="T167" s="25">
        <f>IF('Indicator Date hidden'!U168="x","x",$T$2-'Indicator Date hidden'!U168)</f>
        <v>0</v>
      </c>
      <c r="U167" s="25" t="str">
        <f>IF('Indicator Date hidden'!V168="x","x",$U$2-'Indicator Date hidden'!V168)</f>
        <v>x</v>
      </c>
      <c r="V167" s="25">
        <f>IF('Indicator Date hidden'!W168="x","x",$V$2-'Indicator Date hidden'!W168)</f>
        <v>0</v>
      </c>
      <c r="W167" s="25" t="str">
        <f>IF('Indicator Date hidden'!X168="x","x",$W$2-'Indicator Date hidden'!X168)</f>
        <v>x</v>
      </c>
      <c r="X167" s="25">
        <f>IF('Indicator Date hidden'!Y168="x","x",$X$2-'Indicator Date hidden'!Y168)</f>
        <v>2</v>
      </c>
      <c r="Y167" s="25">
        <f>IF('Indicator Date hidden'!Z168="x","x",$Y$2-'Indicator Date hidden'!Z168)</f>
        <v>0</v>
      </c>
      <c r="Z167" s="25">
        <f>IF('Indicator Date hidden'!AA168="x","x",$Z$2-'Indicator Date hidden'!AA168)</f>
        <v>0</v>
      </c>
      <c r="AA167" s="25">
        <f>IF('Indicator Date hidden'!AB168="x","x",$AA$2-'Indicator Date hidden'!AB168)</f>
        <v>1</v>
      </c>
      <c r="AB167" s="25">
        <f>IF('Indicator Date hidden'!AC168="x","x",$AB$2-'Indicator Date hidden'!AC168)</f>
        <v>0</v>
      </c>
      <c r="AC167" s="25">
        <f>IF('Indicator Date hidden'!AD168="x","x",$AC$2-'Indicator Date hidden'!AD168)</f>
        <v>0</v>
      </c>
      <c r="AD167" s="25" t="str">
        <f>IF('Indicator Date hidden'!AE168="x","x",$AD$2-'Indicator Date hidden'!AE168)</f>
        <v>x</v>
      </c>
      <c r="AE167" s="25">
        <f>IF('Indicator Date hidden'!AF168="x","x",$AE$2-'Indicator Date hidden'!AF168)</f>
        <v>0</v>
      </c>
      <c r="AF167" s="25">
        <f>IF('Indicator Date hidden'!AG168="x","x",$AF$2-'Indicator Date hidden'!AG168)</f>
        <v>1</v>
      </c>
      <c r="AG167" s="25">
        <f>IF('Indicator Date hidden'!AH168="x","x",$AG$2-'Indicator Date hidden'!AH168)</f>
        <v>0</v>
      </c>
      <c r="AH167" s="25">
        <f>IF('Indicator Date hidden'!AI168="x","x",$AH$2-'Indicator Date hidden'!AI168)</f>
        <v>0</v>
      </c>
      <c r="AI167" s="25">
        <f>IF('Indicator Date hidden'!AJ168="x","x",$AI$2-'Indicator Date hidden'!AJ168)</f>
        <v>0</v>
      </c>
      <c r="AJ167" s="25" t="str">
        <f>IF('Indicator Date hidden'!AK168="x","x",$AJ$2-'Indicator Date hidden'!AK168)</f>
        <v>x</v>
      </c>
      <c r="AK167" s="25">
        <f>IF('Indicator Date hidden'!AL168="x","x",$AK$2-'Indicator Date hidden'!AL168)</f>
        <v>1</v>
      </c>
      <c r="AL167" s="25">
        <f>IF('Indicator Date hidden'!AM168="x","x",$AL$2-'Indicator Date hidden'!AM168)</f>
        <v>0</v>
      </c>
      <c r="AM167" s="25">
        <f>IF('Indicator Date hidden'!AN168="x","x",$AM$2-'Indicator Date hidden'!AN168)</f>
        <v>0</v>
      </c>
      <c r="AN167" s="25">
        <f>IF('Indicator Date hidden'!AO168="x","x",$AN$2-'Indicator Date hidden'!AO168)</f>
        <v>0</v>
      </c>
      <c r="AO167" s="25">
        <f>IF('Indicator Date hidden'!AP168="x","x",$AO$2-'Indicator Date hidden'!AP168)</f>
        <v>0</v>
      </c>
      <c r="AP167" s="25">
        <f>IF('Indicator Date hidden'!AQ168="x","x",$AP$2-'Indicator Date hidden'!AQ168)</f>
        <v>0</v>
      </c>
      <c r="AQ167" s="25">
        <f>IF('Indicator Date hidden'!AR168="x","x",$AQ$2-'Indicator Date hidden'!AR168)</f>
        <v>0</v>
      </c>
      <c r="AR167" s="25">
        <f>IF('Indicator Date hidden'!AS168="x","x",$AR$2-'Indicator Date hidden'!AS168)</f>
        <v>0</v>
      </c>
      <c r="AS167" s="25">
        <f>IF('Indicator Date hidden'!AT168="x","x",$AS$2-'Indicator Date hidden'!AT168)</f>
        <v>0</v>
      </c>
      <c r="AT167" s="25">
        <f>IF('Indicator Date hidden'!AU168="x","x",$AT$2-'Indicator Date hidden'!AU168)</f>
        <v>0</v>
      </c>
      <c r="AU167" s="25" t="str">
        <f>IF('Indicator Date hidden'!AV168="x","x",$AU$2-'Indicator Date hidden'!AV168)</f>
        <v>x</v>
      </c>
      <c r="AV167" s="25">
        <f>IF('Indicator Date hidden'!AW168="x","x",$AV$2-'Indicator Date hidden'!AW168)</f>
        <v>0</v>
      </c>
      <c r="AW167" s="25">
        <f>IF('Indicator Date hidden'!AX168="x","x",$AW$2-'Indicator Date hidden'!AX168)</f>
        <v>0</v>
      </c>
      <c r="AX167" s="25">
        <f>IF('Indicator Date hidden'!AY168="x","x",$AX$2-'Indicator Date hidden'!AY168)</f>
        <v>0</v>
      </c>
      <c r="AY167" s="25">
        <f>IF('Indicator Date hidden'!AZ168="x","x",$AY$2-'Indicator Date hidden'!AZ168)</f>
        <v>0</v>
      </c>
      <c r="AZ167" s="25">
        <f>IF('Indicator Date hidden'!BA168="x","x",$AZ$2-'Indicator Date hidden'!BA168)</f>
        <v>0</v>
      </c>
      <c r="BA167">
        <f t="shared" si="25"/>
        <v>5</v>
      </c>
      <c r="BB167" s="26">
        <f t="shared" si="26"/>
        <v>0.1111111111111111</v>
      </c>
      <c r="BC167">
        <f t="shared" si="27"/>
        <v>4</v>
      </c>
      <c r="BD167" s="26">
        <f t="shared" si="28"/>
        <v>0.37843080813169783</v>
      </c>
      <c r="BE167" s="28">
        <f t="shared" si="29"/>
        <v>0</v>
      </c>
    </row>
    <row r="168" spans="1:57" x14ac:dyDescent="0.35">
      <c r="A168" t="s">
        <v>10376</v>
      </c>
      <c r="B168" s="25">
        <f>IF('Indicator Date hidden'!C169="x","x",$B$2-'Indicator Date hidden'!C169)</f>
        <v>0</v>
      </c>
      <c r="C168" s="25">
        <f>IF('Indicator Date hidden'!D169="x","x",$C$2-'Indicator Date hidden'!D169)</f>
        <v>0</v>
      </c>
      <c r="D168" s="25">
        <f>IF('Indicator Date hidden'!E169="x","x",$D$2-'Indicator Date hidden'!E169)</f>
        <v>0</v>
      </c>
      <c r="E168" s="25">
        <f>IF('Indicator Date hidden'!F169="x","x",$E$2-'Indicator Date hidden'!F169)</f>
        <v>0</v>
      </c>
      <c r="F168" s="25">
        <f>IF('Indicator Date hidden'!G169="x","x",$F$2-'Indicator Date hidden'!G169)</f>
        <v>0</v>
      </c>
      <c r="G168" s="25">
        <f>IF('Indicator Date hidden'!H169="x","x",$G$2-'Indicator Date hidden'!H169)</f>
        <v>0</v>
      </c>
      <c r="H168" s="25">
        <f>IF('Indicator Date hidden'!I169="x","x",$H$2-'Indicator Date hidden'!I169)</f>
        <v>0</v>
      </c>
      <c r="I168" s="25">
        <f>IF('Indicator Date hidden'!J169="x","x",$I$2-'Indicator Date hidden'!J169)</f>
        <v>0</v>
      </c>
      <c r="J168" s="25">
        <f>IF('Indicator Date hidden'!K169="x","x",$J$2-'Indicator Date hidden'!K169)</f>
        <v>0</v>
      </c>
      <c r="K168" s="25">
        <f>IF('Indicator Date hidden'!L169="x","x",$K$2-'Indicator Date hidden'!L169)</f>
        <v>0</v>
      </c>
      <c r="L168" s="25">
        <f>IF('Indicator Date hidden'!M169="x","x",$L$2-'Indicator Date hidden'!M169)</f>
        <v>0</v>
      </c>
      <c r="M168" s="25">
        <f>IF('Indicator Date hidden'!N169="x","x",$M$2-'Indicator Date hidden'!N169)</f>
        <v>0</v>
      </c>
      <c r="N168" s="25">
        <f>IF('Indicator Date hidden'!O169="x","x",$N$2-'Indicator Date hidden'!O169)</f>
        <v>0</v>
      </c>
      <c r="O168" s="25">
        <f>IF('Indicator Date hidden'!P169="x","x",$O$2-'Indicator Date hidden'!P169)</f>
        <v>0</v>
      </c>
      <c r="P168" s="25">
        <f>IF('Indicator Date hidden'!Q169="x","x",$P$2-'Indicator Date hidden'!Q169)</f>
        <v>0</v>
      </c>
      <c r="Q168" s="25">
        <f>IF('Indicator Date hidden'!R169="x","x",$Q$2-'Indicator Date hidden'!R169)</f>
        <v>5</v>
      </c>
      <c r="R168" s="25">
        <f>IF('Indicator Date hidden'!S169="x","x",$R$2-'Indicator Date hidden'!S169)</f>
        <v>0</v>
      </c>
      <c r="S168" s="25">
        <f>IF('Indicator Date hidden'!T169="x","x",$S$2-'Indicator Date hidden'!T169)</f>
        <v>0</v>
      </c>
      <c r="T168" s="25">
        <f>IF('Indicator Date hidden'!U169="x","x",$T$2-'Indicator Date hidden'!U169)</f>
        <v>0</v>
      </c>
      <c r="U168" s="25" t="str">
        <f>IF('Indicator Date hidden'!V169="x","x",$U$2-'Indicator Date hidden'!V169)</f>
        <v>x</v>
      </c>
      <c r="V168" s="25">
        <f>IF('Indicator Date hidden'!W169="x","x",$V$2-'Indicator Date hidden'!W169)</f>
        <v>0</v>
      </c>
      <c r="W168" s="25">
        <f>IF('Indicator Date hidden'!X169="x","x",$W$2-'Indicator Date hidden'!X169)</f>
        <v>5</v>
      </c>
      <c r="X168" s="25">
        <f>IF('Indicator Date hidden'!Y169="x","x",$X$2-'Indicator Date hidden'!Y169)</f>
        <v>4</v>
      </c>
      <c r="Y168" s="25">
        <f>IF('Indicator Date hidden'!Z169="x","x",$Y$2-'Indicator Date hidden'!Z169)</f>
        <v>0</v>
      </c>
      <c r="Z168" s="25">
        <f>IF('Indicator Date hidden'!AA169="x","x",$Z$2-'Indicator Date hidden'!AA169)</f>
        <v>0</v>
      </c>
      <c r="AA168" s="25">
        <f>IF('Indicator Date hidden'!AB169="x","x",$AA$2-'Indicator Date hidden'!AB169)</f>
        <v>0</v>
      </c>
      <c r="AB168" s="25">
        <f>IF('Indicator Date hidden'!AC169="x","x",$AB$2-'Indicator Date hidden'!AC169)</f>
        <v>0</v>
      </c>
      <c r="AC168" s="25">
        <f>IF('Indicator Date hidden'!AD169="x","x",$AC$2-'Indicator Date hidden'!AD169)</f>
        <v>0</v>
      </c>
      <c r="AD168" s="25" t="str">
        <f>IF('Indicator Date hidden'!AE169="x","x",$AD$2-'Indicator Date hidden'!AE169)</f>
        <v>x</v>
      </c>
      <c r="AE168" s="25">
        <f>IF('Indicator Date hidden'!AF169="x","x",$AE$2-'Indicator Date hidden'!AF169)</f>
        <v>0</v>
      </c>
      <c r="AF168" s="25">
        <f>IF('Indicator Date hidden'!AG169="x","x",$AF$2-'Indicator Date hidden'!AG169)</f>
        <v>9</v>
      </c>
      <c r="AG168" s="25">
        <f>IF('Indicator Date hidden'!AH169="x","x",$AG$2-'Indicator Date hidden'!AH169)</f>
        <v>0</v>
      </c>
      <c r="AH168" s="25">
        <f>IF('Indicator Date hidden'!AI169="x","x",$AH$2-'Indicator Date hidden'!AI169)</f>
        <v>0</v>
      </c>
      <c r="AI168" s="25">
        <f>IF('Indicator Date hidden'!AJ169="x","x",$AI$2-'Indicator Date hidden'!AJ169)</f>
        <v>0</v>
      </c>
      <c r="AJ168" s="25">
        <f>IF('Indicator Date hidden'!AK169="x","x",$AJ$2-'Indicator Date hidden'!AK169)</f>
        <v>1</v>
      </c>
      <c r="AK168" s="25">
        <f>IF('Indicator Date hidden'!AL169="x","x",$AK$2-'Indicator Date hidden'!AL169)</f>
        <v>1</v>
      </c>
      <c r="AL168" s="25">
        <f>IF('Indicator Date hidden'!AM169="x","x",$AL$2-'Indicator Date hidden'!AM169)</f>
        <v>0</v>
      </c>
      <c r="AM168" s="25">
        <f>IF('Indicator Date hidden'!AN169="x","x",$AM$2-'Indicator Date hidden'!AN169)</f>
        <v>0</v>
      </c>
      <c r="AN168" s="25">
        <f>IF('Indicator Date hidden'!AO169="x","x",$AN$2-'Indicator Date hidden'!AO169)</f>
        <v>0</v>
      </c>
      <c r="AO168" s="25" t="str">
        <f>IF('Indicator Date hidden'!AP169="x","x",$AO$2-'Indicator Date hidden'!AP169)</f>
        <v>x</v>
      </c>
      <c r="AP168" s="25" t="str">
        <f>IF('Indicator Date hidden'!AQ169="x","x",$AP$2-'Indicator Date hidden'!AQ169)</f>
        <v>x</v>
      </c>
      <c r="AQ168" s="25">
        <f>IF('Indicator Date hidden'!AR169="x","x",$AQ$2-'Indicator Date hidden'!AR169)</f>
        <v>6</v>
      </c>
      <c r="AR168" s="25">
        <f>IF('Indicator Date hidden'!AS169="x","x",$AR$2-'Indicator Date hidden'!AS169)</f>
        <v>0</v>
      </c>
      <c r="AS168" s="25">
        <f>IF('Indicator Date hidden'!AT169="x","x",$AS$2-'Indicator Date hidden'!AT169)</f>
        <v>0</v>
      </c>
      <c r="AT168" s="25">
        <f>IF('Indicator Date hidden'!AU169="x","x",$AT$2-'Indicator Date hidden'!AU169)</f>
        <v>0</v>
      </c>
      <c r="AU168" s="25">
        <f>IF('Indicator Date hidden'!AV169="x","x",$AU$2-'Indicator Date hidden'!AV169)</f>
        <v>1</v>
      </c>
      <c r="AV168" s="25">
        <f>IF('Indicator Date hidden'!AW169="x","x",$AV$2-'Indicator Date hidden'!AW169)</f>
        <v>0</v>
      </c>
      <c r="AW168" s="25">
        <f>IF('Indicator Date hidden'!AX169="x","x",$AW$2-'Indicator Date hidden'!AX169)</f>
        <v>0</v>
      </c>
      <c r="AX168" s="25">
        <f>IF('Indicator Date hidden'!AY169="x","x",$AX$2-'Indicator Date hidden'!AY169)</f>
        <v>0</v>
      </c>
      <c r="AY168" s="25">
        <f>IF('Indicator Date hidden'!AZ169="x","x",$AY$2-'Indicator Date hidden'!AZ169)</f>
        <v>0</v>
      </c>
      <c r="AZ168" s="25">
        <f>IF('Indicator Date hidden'!BA169="x","x",$AZ$2-'Indicator Date hidden'!BA169)</f>
        <v>0</v>
      </c>
      <c r="BA168">
        <f t="shared" si="25"/>
        <v>32</v>
      </c>
      <c r="BB168" s="26">
        <f t="shared" si="26"/>
        <v>0.68085106382978722</v>
      </c>
      <c r="BC168">
        <f t="shared" si="27"/>
        <v>8</v>
      </c>
      <c r="BD168" s="26">
        <f t="shared" si="28"/>
        <v>1.8691946494125444</v>
      </c>
      <c r="BE168" s="28">
        <f t="shared" si="29"/>
        <v>0</v>
      </c>
    </row>
    <row r="169" spans="1:57" x14ac:dyDescent="0.35">
      <c r="A169" t="s">
        <v>10381</v>
      </c>
      <c r="B169" s="25">
        <f>IF('Indicator Date hidden'!C170="x","x",$B$2-'Indicator Date hidden'!C170)</f>
        <v>0</v>
      </c>
      <c r="C169" s="25">
        <f>IF('Indicator Date hidden'!D170="x","x",$C$2-'Indicator Date hidden'!D170)</f>
        <v>0</v>
      </c>
      <c r="D169" s="25">
        <f>IF('Indicator Date hidden'!E170="x","x",$D$2-'Indicator Date hidden'!E170)</f>
        <v>0</v>
      </c>
      <c r="E169" s="25">
        <f>IF('Indicator Date hidden'!F170="x","x",$E$2-'Indicator Date hidden'!F170)</f>
        <v>0</v>
      </c>
      <c r="F169" s="25">
        <f>IF('Indicator Date hidden'!G170="x","x",$F$2-'Indicator Date hidden'!G170)</f>
        <v>0</v>
      </c>
      <c r="G169" s="25">
        <f>IF('Indicator Date hidden'!H170="x","x",$G$2-'Indicator Date hidden'!H170)</f>
        <v>0</v>
      </c>
      <c r="H169" s="25">
        <f>IF('Indicator Date hidden'!I170="x","x",$H$2-'Indicator Date hidden'!I170)</f>
        <v>0</v>
      </c>
      <c r="I169" s="25">
        <f>IF('Indicator Date hidden'!J170="x","x",$I$2-'Indicator Date hidden'!J170)</f>
        <v>0</v>
      </c>
      <c r="J169" s="25">
        <f>IF('Indicator Date hidden'!K170="x","x",$J$2-'Indicator Date hidden'!K170)</f>
        <v>0</v>
      </c>
      <c r="K169" s="25">
        <f>IF('Indicator Date hidden'!L170="x","x",$K$2-'Indicator Date hidden'!L170)</f>
        <v>0</v>
      </c>
      <c r="L169" s="25">
        <f>IF('Indicator Date hidden'!M170="x","x",$L$2-'Indicator Date hidden'!M170)</f>
        <v>0</v>
      </c>
      <c r="M169" s="25">
        <f>IF('Indicator Date hidden'!N170="x","x",$M$2-'Indicator Date hidden'!N170)</f>
        <v>0</v>
      </c>
      <c r="N169" s="25">
        <f>IF('Indicator Date hidden'!O170="x","x",$N$2-'Indicator Date hidden'!O170)</f>
        <v>0</v>
      </c>
      <c r="O169" s="25">
        <f>IF('Indicator Date hidden'!P170="x","x",$O$2-'Indicator Date hidden'!P170)</f>
        <v>0</v>
      </c>
      <c r="P169" s="25">
        <f>IF('Indicator Date hidden'!Q170="x","x",$P$2-'Indicator Date hidden'!Q170)</f>
        <v>0</v>
      </c>
      <c r="Q169" s="25">
        <f>IF('Indicator Date hidden'!R170="x","x",$Q$2-'Indicator Date hidden'!R170)</f>
        <v>2</v>
      </c>
      <c r="R169" s="25">
        <f>IF('Indicator Date hidden'!S170="x","x",$R$2-'Indicator Date hidden'!S170)</f>
        <v>0</v>
      </c>
      <c r="S169" s="25">
        <f>IF('Indicator Date hidden'!T170="x","x",$S$2-'Indicator Date hidden'!T170)</f>
        <v>0</v>
      </c>
      <c r="T169" s="25">
        <f>IF('Indicator Date hidden'!U170="x","x",$T$2-'Indicator Date hidden'!U170)</f>
        <v>0</v>
      </c>
      <c r="U169" s="25">
        <f>IF('Indicator Date hidden'!V170="x","x",$U$2-'Indicator Date hidden'!V170)</f>
        <v>0</v>
      </c>
      <c r="V169" s="25">
        <f>IF('Indicator Date hidden'!W170="x","x",$V$2-'Indicator Date hidden'!W170)</f>
        <v>0</v>
      </c>
      <c r="W169" s="25">
        <f>IF('Indicator Date hidden'!X170="x","x",$W$2-'Indicator Date hidden'!X170)</f>
        <v>2</v>
      </c>
      <c r="X169" s="25">
        <f>IF('Indicator Date hidden'!Y170="x","x",$X$2-'Indicator Date hidden'!Y170)</f>
        <v>1</v>
      </c>
      <c r="Y169" s="25">
        <f>IF('Indicator Date hidden'!Z170="x","x",$Y$2-'Indicator Date hidden'!Z170)</f>
        <v>0</v>
      </c>
      <c r="Z169" s="25">
        <f>IF('Indicator Date hidden'!AA170="x","x",$Z$2-'Indicator Date hidden'!AA170)</f>
        <v>0</v>
      </c>
      <c r="AA169" s="25">
        <f>IF('Indicator Date hidden'!AB170="x","x",$AA$2-'Indicator Date hidden'!AB170)</f>
        <v>0</v>
      </c>
      <c r="AB169" s="25">
        <f>IF('Indicator Date hidden'!AC170="x","x",$AB$2-'Indicator Date hidden'!AC170)</f>
        <v>0</v>
      </c>
      <c r="AC169" s="25">
        <f>IF('Indicator Date hidden'!AD170="x","x",$AC$2-'Indicator Date hidden'!AD170)</f>
        <v>0</v>
      </c>
      <c r="AD169" s="25">
        <f>IF('Indicator Date hidden'!AE170="x","x",$AD$2-'Indicator Date hidden'!AE170)</f>
        <v>0</v>
      </c>
      <c r="AE169" s="25">
        <f>IF('Indicator Date hidden'!AF170="x","x",$AE$2-'Indicator Date hidden'!AF170)</f>
        <v>0</v>
      </c>
      <c r="AF169" s="25">
        <f>IF('Indicator Date hidden'!AG170="x","x",$AF$2-'Indicator Date hidden'!AG170)</f>
        <v>4</v>
      </c>
      <c r="AG169" s="25">
        <f>IF('Indicator Date hidden'!AH170="x","x",$AG$2-'Indicator Date hidden'!AH170)</f>
        <v>0</v>
      </c>
      <c r="AH169" s="25">
        <f>IF('Indicator Date hidden'!AI170="x","x",$AH$2-'Indicator Date hidden'!AI170)</f>
        <v>0</v>
      </c>
      <c r="AI169" s="25">
        <f>IF('Indicator Date hidden'!AJ170="x","x",$AI$2-'Indicator Date hidden'!AJ170)</f>
        <v>0</v>
      </c>
      <c r="AJ169" s="25" t="str">
        <f>IF('Indicator Date hidden'!AK170="x","x",$AJ$2-'Indicator Date hidden'!AK170)</f>
        <v>x</v>
      </c>
      <c r="AK169" s="25">
        <f>IF('Indicator Date hidden'!AL170="x","x",$AK$2-'Indicator Date hidden'!AL170)</f>
        <v>1</v>
      </c>
      <c r="AL169" s="25">
        <f>IF('Indicator Date hidden'!AM170="x","x",$AL$2-'Indicator Date hidden'!AM170)</f>
        <v>0</v>
      </c>
      <c r="AM169" s="25">
        <f>IF('Indicator Date hidden'!AN170="x","x",$AM$2-'Indicator Date hidden'!AN170)</f>
        <v>0</v>
      </c>
      <c r="AN169" s="25">
        <f>IF('Indicator Date hidden'!AO170="x","x",$AN$2-'Indicator Date hidden'!AO170)</f>
        <v>0</v>
      </c>
      <c r="AO169" s="25" t="str">
        <f>IF('Indicator Date hidden'!AP170="x","x",$AO$2-'Indicator Date hidden'!AP170)</f>
        <v>x</v>
      </c>
      <c r="AP169" s="25" t="str">
        <f>IF('Indicator Date hidden'!AQ170="x","x",$AP$2-'Indicator Date hidden'!AQ170)</f>
        <v>x</v>
      </c>
      <c r="AQ169" s="25">
        <f>IF('Indicator Date hidden'!AR170="x","x",$AQ$2-'Indicator Date hidden'!AR170)</f>
        <v>6</v>
      </c>
      <c r="AR169" s="25">
        <f>IF('Indicator Date hidden'!AS170="x","x",$AR$2-'Indicator Date hidden'!AS170)</f>
        <v>0</v>
      </c>
      <c r="AS169" s="25">
        <f>IF('Indicator Date hidden'!AT170="x","x",$AS$2-'Indicator Date hidden'!AT170)</f>
        <v>0</v>
      </c>
      <c r="AT169" s="25">
        <f>IF('Indicator Date hidden'!AU170="x","x",$AT$2-'Indicator Date hidden'!AU170)</f>
        <v>0</v>
      </c>
      <c r="AU169" s="25">
        <f>IF('Indicator Date hidden'!AV170="x","x",$AU$2-'Indicator Date hidden'!AV170)</f>
        <v>1</v>
      </c>
      <c r="AV169" s="25">
        <f>IF('Indicator Date hidden'!AW170="x","x",$AV$2-'Indicator Date hidden'!AW170)</f>
        <v>0</v>
      </c>
      <c r="AW169" s="25">
        <f>IF('Indicator Date hidden'!AX170="x","x",$AW$2-'Indicator Date hidden'!AX170)</f>
        <v>0</v>
      </c>
      <c r="AX169" s="25">
        <f>IF('Indicator Date hidden'!AY170="x","x",$AX$2-'Indicator Date hidden'!AY170)</f>
        <v>0</v>
      </c>
      <c r="AY169" s="25">
        <f>IF('Indicator Date hidden'!AZ170="x","x",$AY$2-'Indicator Date hidden'!AZ170)</f>
        <v>0</v>
      </c>
      <c r="AZ169" s="25">
        <f>IF('Indicator Date hidden'!BA170="x","x",$AZ$2-'Indicator Date hidden'!BA170)</f>
        <v>0</v>
      </c>
      <c r="BA169">
        <f t="shared" si="25"/>
        <v>17</v>
      </c>
      <c r="BB169" s="26">
        <f t="shared" si="26"/>
        <v>0.35416666666666669</v>
      </c>
      <c r="BC169">
        <f t="shared" si="27"/>
        <v>7</v>
      </c>
      <c r="BD169" s="26">
        <f t="shared" si="28"/>
        <v>1.0895255720827401</v>
      </c>
      <c r="BE169" s="28">
        <f t="shared" si="29"/>
        <v>0</v>
      </c>
    </row>
    <row r="170" spans="1:57" x14ac:dyDescent="0.35">
      <c r="A170" t="s">
        <v>10394</v>
      </c>
      <c r="B170" s="25">
        <f>IF('Indicator Date hidden'!C171="x","x",$B$2-'Indicator Date hidden'!C171)</f>
        <v>0</v>
      </c>
      <c r="C170" s="25">
        <f>IF('Indicator Date hidden'!D171="x","x",$C$2-'Indicator Date hidden'!D171)</f>
        <v>0</v>
      </c>
      <c r="D170" s="25">
        <f>IF('Indicator Date hidden'!E171="x","x",$D$2-'Indicator Date hidden'!E171)</f>
        <v>0</v>
      </c>
      <c r="E170" s="25">
        <f>IF('Indicator Date hidden'!F171="x","x",$E$2-'Indicator Date hidden'!F171)</f>
        <v>0</v>
      </c>
      <c r="F170" s="25">
        <f>IF('Indicator Date hidden'!G171="x","x",$F$2-'Indicator Date hidden'!G171)</f>
        <v>0</v>
      </c>
      <c r="G170" s="25">
        <f>IF('Indicator Date hidden'!H171="x","x",$G$2-'Indicator Date hidden'!H171)</f>
        <v>0</v>
      </c>
      <c r="H170" s="25">
        <f>IF('Indicator Date hidden'!I171="x","x",$H$2-'Indicator Date hidden'!I171)</f>
        <v>0</v>
      </c>
      <c r="I170" s="25">
        <f>IF('Indicator Date hidden'!J171="x","x",$I$2-'Indicator Date hidden'!J171)</f>
        <v>0</v>
      </c>
      <c r="J170" s="25">
        <f>IF('Indicator Date hidden'!K171="x","x",$J$2-'Indicator Date hidden'!K171)</f>
        <v>0</v>
      </c>
      <c r="K170" s="25">
        <f>IF('Indicator Date hidden'!L171="x","x",$K$2-'Indicator Date hidden'!L171)</f>
        <v>0</v>
      </c>
      <c r="L170" s="25">
        <f>IF('Indicator Date hidden'!M171="x","x",$L$2-'Indicator Date hidden'!M171)</f>
        <v>0</v>
      </c>
      <c r="M170" s="25">
        <f>IF('Indicator Date hidden'!N171="x","x",$M$2-'Indicator Date hidden'!N171)</f>
        <v>0</v>
      </c>
      <c r="N170" s="25">
        <f>IF('Indicator Date hidden'!O171="x","x",$N$2-'Indicator Date hidden'!O171)</f>
        <v>0</v>
      </c>
      <c r="O170" s="25">
        <f>IF('Indicator Date hidden'!P171="x","x",$O$2-'Indicator Date hidden'!P171)</f>
        <v>0</v>
      </c>
      <c r="P170" s="25">
        <f>IF('Indicator Date hidden'!Q171="x","x",$P$2-'Indicator Date hidden'!Q171)</f>
        <v>0</v>
      </c>
      <c r="Q170" s="25">
        <f>IF('Indicator Date hidden'!R171="x","x",$Q$2-'Indicator Date hidden'!R171)</f>
        <v>4</v>
      </c>
      <c r="R170" s="25">
        <f>IF('Indicator Date hidden'!S171="x","x",$R$2-'Indicator Date hidden'!S171)</f>
        <v>0</v>
      </c>
      <c r="S170" s="25">
        <f>IF('Indicator Date hidden'!T171="x","x",$S$2-'Indicator Date hidden'!T171)</f>
        <v>0</v>
      </c>
      <c r="T170" s="25">
        <f>IF('Indicator Date hidden'!U171="x","x",$T$2-'Indicator Date hidden'!U171)</f>
        <v>0</v>
      </c>
      <c r="U170" s="25">
        <f>IF('Indicator Date hidden'!V171="x","x",$U$2-'Indicator Date hidden'!V171)</f>
        <v>0</v>
      </c>
      <c r="V170" s="25">
        <f>IF('Indicator Date hidden'!W171="x","x",$V$2-'Indicator Date hidden'!W171)</f>
        <v>0</v>
      </c>
      <c r="W170" s="25">
        <f>IF('Indicator Date hidden'!X171="x","x",$W$2-'Indicator Date hidden'!X171)</f>
        <v>3</v>
      </c>
      <c r="X170" s="25">
        <f>IF('Indicator Date hidden'!Y171="x","x",$X$2-'Indicator Date hidden'!Y171)</f>
        <v>2</v>
      </c>
      <c r="Y170" s="25">
        <f>IF('Indicator Date hidden'!Z171="x","x",$Y$2-'Indicator Date hidden'!Z171)</f>
        <v>0</v>
      </c>
      <c r="Z170" s="25">
        <f>IF('Indicator Date hidden'!AA171="x","x",$Z$2-'Indicator Date hidden'!AA171)</f>
        <v>0</v>
      </c>
      <c r="AA170" s="25">
        <f>IF('Indicator Date hidden'!AB171="x","x",$AA$2-'Indicator Date hidden'!AB171)</f>
        <v>0</v>
      </c>
      <c r="AB170" s="25">
        <f>IF('Indicator Date hidden'!AC171="x","x",$AB$2-'Indicator Date hidden'!AC171)</f>
        <v>0</v>
      </c>
      <c r="AC170" s="25">
        <f>IF('Indicator Date hidden'!AD171="x","x",$AC$2-'Indicator Date hidden'!AD171)</f>
        <v>0</v>
      </c>
      <c r="AD170" s="25">
        <f>IF('Indicator Date hidden'!AE171="x","x",$AD$2-'Indicator Date hidden'!AE171)</f>
        <v>0</v>
      </c>
      <c r="AE170" s="25">
        <f>IF('Indicator Date hidden'!AF171="x","x",$AE$2-'Indicator Date hidden'!AF171)</f>
        <v>0</v>
      </c>
      <c r="AF170" s="25">
        <f>IF('Indicator Date hidden'!AG171="x","x",$AF$2-'Indicator Date hidden'!AG171)</f>
        <v>1</v>
      </c>
      <c r="AG170" s="25">
        <f>IF('Indicator Date hidden'!AH171="x","x",$AG$2-'Indicator Date hidden'!AH171)</f>
        <v>0</v>
      </c>
      <c r="AH170" s="25">
        <f>IF('Indicator Date hidden'!AI171="x","x",$AH$2-'Indicator Date hidden'!AI171)</f>
        <v>0</v>
      </c>
      <c r="AI170" s="25">
        <f>IF('Indicator Date hidden'!AJ171="x","x",$AI$2-'Indicator Date hidden'!AJ171)</f>
        <v>0</v>
      </c>
      <c r="AJ170" s="25" t="str">
        <f>IF('Indicator Date hidden'!AK171="x","x",$AJ$2-'Indicator Date hidden'!AK171)</f>
        <v>x</v>
      </c>
      <c r="AK170" s="25">
        <f>IF('Indicator Date hidden'!AL171="x","x",$AK$2-'Indicator Date hidden'!AL171)</f>
        <v>0</v>
      </c>
      <c r="AL170" s="25">
        <f>IF('Indicator Date hidden'!AM171="x","x",$AL$2-'Indicator Date hidden'!AM171)</f>
        <v>0</v>
      </c>
      <c r="AM170" s="25">
        <f>IF('Indicator Date hidden'!AN171="x","x",$AM$2-'Indicator Date hidden'!AN171)</f>
        <v>0</v>
      </c>
      <c r="AN170" s="25">
        <f>IF('Indicator Date hidden'!AO171="x","x",$AN$2-'Indicator Date hidden'!AO171)</f>
        <v>0</v>
      </c>
      <c r="AO170" s="25">
        <f>IF('Indicator Date hidden'!AP171="x","x",$AO$2-'Indicator Date hidden'!AP171)</f>
        <v>1</v>
      </c>
      <c r="AP170" s="25">
        <f>IF('Indicator Date hidden'!AQ171="x","x",$AP$2-'Indicator Date hidden'!AQ171)</f>
        <v>0</v>
      </c>
      <c r="AQ170" s="25">
        <f>IF('Indicator Date hidden'!AR171="x","x",$AQ$2-'Indicator Date hidden'!AR171)</f>
        <v>0</v>
      </c>
      <c r="AR170" s="25">
        <f>IF('Indicator Date hidden'!AS171="x","x",$AR$2-'Indicator Date hidden'!AS171)</f>
        <v>0</v>
      </c>
      <c r="AS170" s="25">
        <f>IF('Indicator Date hidden'!AT171="x","x",$AS$2-'Indicator Date hidden'!AT171)</f>
        <v>0</v>
      </c>
      <c r="AT170" s="25">
        <f>IF('Indicator Date hidden'!AU171="x","x",$AT$2-'Indicator Date hidden'!AU171)</f>
        <v>0</v>
      </c>
      <c r="AU170" s="25">
        <f>IF('Indicator Date hidden'!AV171="x","x",$AU$2-'Indicator Date hidden'!AV171)</f>
        <v>2</v>
      </c>
      <c r="AV170" s="25">
        <f>IF('Indicator Date hidden'!AW171="x","x",$AV$2-'Indicator Date hidden'!AW171)</f>
        <v>0</v>
      </c>
      <c r="AW170" s="25">
        <f>IF('Indicator Date hidden'!AX171="x","x",$AW$2-'Indicator Date hidden'!AX171)</f>
        <v>0</v>
      </c>
      <c r="AX170" s="25">
        <f>IF('Indicator Date hidden'!AY171="x","x",$AX$2-'Indicator Date hidden'!AY171)</f>
        <v>0</v>
      </c>
      <c r="AY170" s="25">
        <f>IF('Indicator Date hidden'!AZ171="x","x",$AY$2-'Indicator Date hidden'!AZ171)</f>
        <v>0</v>
      </c>
      <c r="AZ170" s="25">
        <f>IF('Indicator Date hidden'!BA171="x","x",$AZ$2-'Indicator Date hidden'!BA171)</f>
        <v>0</v>
      </c>
      <c r="BA170">
        <f t="shared" si="25"/>
        <v>13</v>
      </c>
      <c r="BB170" s="26">
        <f t="shared" si="26"/>
        <v>0.26</v>
      </c>
      <c r="BC170">
        <f t="shared" si="27"/>
        <v>6</v>
      </c>
      <c r="BD170" s="26">
        <f t="shared" si="28"/>
        <v>0.79523581408284172</v>
      </c>
      <c r="BE170" s="28">
        <f t="shared" si="29"/>
        <v>0</v>
      </c>
    </row>
    <row r="171" spans="1:57" x14ac:dyDescent="0.35">
      <c r="A171" t="s">
        <v>10379</v>
      </c>
      <c r="B171" s="25">
        <f>IF('Indicator Date hidden'!C172="x","x",$B$2-'Indicator Date hidden'!C172)</f>
        <v>0</v>
      </c>
      <c r="C171" s="25">
        <f>IF('Indicator Date hidden'!D172="x","x",$C$2-'Indicator Date hidden'!D172)</f>
        <v>0</v>
      </c>
      <c r="D171" s="25">
        <f>IF('Indicator Date hidden'!E172="x","x",$D$2-'Indicator Date hidden'!E172)</f>
        <v>0</v>
      </c>
      <c r="E171" s="25">
        <f>IF('Indicator Date hidden'!F172="x","x",$E$2-'Indicator Date hidden'!F172)</f>
        <v>0</v>
      </c>
      <c r="F171" s="25">
        <f>IF('Indicator Date hidden'!G172="x","x",$F$2-'Indicator Date hidden'!G172)</f>
        <v>0</v>
      </c>
      <c r="G171" s="25">
        <f>IF('Indicator Date hidden'!H172="x","x",$G$2-'Indicator Date hidden'!H172)</f>
        <v>0</v>
      </c>
      <c r="H171" s="25">
        <f>IF('Indicator Date hidden'!I172="x","x",$H$2-'Indicator Date hidden'!I172)</f>
        <v>0</v>
      </c>
      <c r="I171" s="25">
        <f>IF('Indicator Date hidden'!J172="x","x",$I$2-'Indicator Date hidden'!J172)</f>
        <v>0</v>
      </c>
      <c r="J171" s="25">
        <f>IF('Indicator Date hidden'!K172="x","x",$J$2-'Indicator Date hidden'!K172)</f>
        <v>0</v>
      </c>
      <c r="K171" s="25">
        <f>IF('Indicator Date hidden'!L172="x","x",$K$2-'Indicator Date hidden'!L172)</f>
        <v>0</v>
      </c>
      <c r="L171" s="25">
        <f>IF('Indicator Date hidden'!M172="x","x",$L$2-'Indicator Date hidden'!M172)</f>
        <v>0</v>
      </c>
      <c r="M171" s="25">
        <f>IF('Indicator Date hidden'!N172="x","x",$M$2-'Indicator Date hidden'!N172)</f>
        <v>0</v>
      </c>
      <c r="N171" s="25">
        <f>IF('Indicator Date hidden'!O172="x","x",$N$2-'Indicator Date hidden'!O172)</f>
        <v>0</v>
      </c>
      <c r="O171" s="25">
        <f>IF('Indicator Date hidden'!P172="x","x",$O$2-'Indicator Date hidden'!P172)</f>
        <v>0</v>
      </c>
      <c r="P171" s="25">
        <f>IF('Indicator Date hidden'!Q172="x","x",$P$2-'Indicator Date hidden'!Q172)</f>
        <v>0</v>
      </c>
      <c r="Q171" s="25">
        <f>IF('Indicator Date hidden'!R172="x","x",$Q$2-'Indicator Date hidden'!R172)</f>
        <v>8</v>
      </c>
      <c r="R171" s="25">
        <f>IF('Indicator Date hidden'!S172="x","x",$R$2-'Indicator Date hidden'!S172)</f>
        <v>0</v>
      </c>
      <c r="S171" s="25">
        <f>IF('Indicator Date hidden'!T172="x","x",$S$2-'Indicator Date hidden'!T172)</f>
        <v>0</v>
      </c>
      <c r="T171" s="25">
        <f>IF('Indicator Date hidden'!U172="x","x",$T$2-'Indicator Date hidden'!U172)</f>
        <v>0</v>
      </c>
      <c r="U171" s="25">
        <f>IF('Indicator Date hidden'!V172="x","x",$U$2-'Indicator Date hidden'!V172)</f>
        <v>0</v>
      </c>
      <c r="V171" s="25">
        <f>IF('Indicator Date hidden'!W172="x","x",$V$2-'Indicator Date hidden'!W172)</f>
        <v>0</v>
      </c>
      <c r="W171" s="25">
        <f>IF('Indicator Date hidden'!X172="x","x",$W$2-'Indicator Date hidden'!X172)</f>
        <v>2</v>
      </c>
      <c r="X171" s="25">
        <f>IF('Indicator Date hidden'!Y172="x","x",$X$2-'Indicator Date hidden'!Y172)</f>
        <v>4</v>
      </c>
      <c r="Y171" s="25">
        <f>IF('Indicator Date hidden'!Z172="x","x",$Y$2-'Indicator Date hidden'!Z172)</f>
        <v>0</v>
      </c>
      <c r="Z171" s="25">
        <f>IF('Indicator Date hidden'!AA172="x","x",$Z$2-'Indicator Date hidden'!AA172)</f>
        <v>0</v>
      </c>
      <c r="AA171" s="25">
        <f>IF('Indicator Date hidden'!AB172="x","x",$AA$2-'Indicator Date hidden'!AB172)</f>
        <v>0</v>
      </c>
      <c r="AB171" s="25">
        <f>IF('Indicator Date hidden'!AC172="x","x",$AB$2-'Indicator Date hidden'!AC172)</f>
        <v>0</v>
      </c>
      <c r="AC171" s="25">
        <f>IF('Indicator Date hidden'!AD172="x","x",$AC$2-'Indicator Date hidden'!AD172)</f>
        <v>0</v>
      </c>
      <c r="AD171" s="25">
        <f>IF('Indicator Date hidden'!AE172="x","x",$AD$2-'Indicator Date hidden'!AE172)</f>
        <v>0</v>
      </c>
      <c r="AE171" s="25">
        <f>IF('Indicator Date hidden'!AF172="x","x",$AE$2-'Indicator Date hidden'!AF172)</f>
        <v>0</v>
      </c>
      <c r="AF171" s="25">
        <f>IF('Indicator Date hidden'!AG172="x","x",$AF$2-'Indicator Date hidden'!AG172)</f>
        <v>1</v>
      </c>
      <c r="AG171" s="25">
        <f>IF('Indicator Date hidden'!AH172="x","x",$AG$2-'Indicator Date hidden'!AH172)</f>
        <v>0</v>
      </c>
      <c r="AH171" s="25">
        <f>IF('Indicator Date hidden'!AI172="x","x",$AH$2-'Indicator Date hidden'!AI172)</f>
        <v>0</v>
      </c>
      <c r="AI171" s="25">
        <f>IF('Indicator Date hidden'!AJ172="x","x",$AI$2-'Indicator Date hidden'!AJ172)</f>
        <v>0</v>
      </c>
      <c r="AJ171" s="25">
        <f>IF('Indicator Date hidden'!AK172="x","x",$AJ$2-'Indicator Date hidden'!AK172)</f>
        <v>1</v>
      </c>
      <c r="AK171" s="25">
        <f>IF('Indicator Date hidden'!AL172="x","x",$AK$2-'Indicator Date hidden'!AL172)</f>
        <v>1</v>
      </c>
      <c r="AL171" s="25">
        <f>IF('Indicator Date hidden'!AM172="x","x",$AL$2-'Indicator Date hidden'!AM172)</f>
        <v>0</v>
      </c>
      <c r="AM171" s="25">
        <f>IF('Indicator Date hidden'!AN172="x","x",$AM$2-'Indicator Date hidden'!AN172)</f>
        <v>0</v>
      </c>
      <c r="AN171" s="25">
        <f>IF('Indicator Date hidden'!AO172="x","x",$AN$2-'Indicator Date hidden'!AO172)</f>
        <v>0</v>
      </c>
      <c r="AO171" s="25">
        <f>IF('Indicator Date hidden'!AP172="x","x",$AO$2-'Indicator Date hidden'!AP172)</f>
        <v>0</v>
      </c>
      <c r="AP171" s="25">
        <f>IF('Indicator Date hidden'!AQ172="x","x",$AP$2-'Indicator Date hidden'!AQ172)</f>
        <v>0</v>
      </c>
      <c r="AQ171" s="25">
        <f>IF('Indicator Date hidden'!AR172="x","x",$AQ$2-'Indicator Date hidden'!AR172)</f>
        <v>0</v>
      </c>
      <c r="AR171" s="25">
        <f>IF('Indicator Date hidden'!AS172="x","x",$AR$2-'Indicator Date hidden'!AS172)</f>
        <v>0</v>
      </c>
      <c r="AS171" s="25">
        <f>IF('Indicator Date hidden'!AT172="x","x",$AS$2-'Indicator Date hidden'!AT172)</f>
        <v>0</v>
      </c>
      <c r="AT171" s="25">
        <f>IF('Indicator Date hidden'!AU172="x","x",$AT$2-'Indicator Date hidden'!AU172)</f>
        <v>0</v>
      </c>
      <c r="AU171" s="25">
        <f>IF('Indicator Date hidden'!AV172="x","x",$AU$2-'Indicator Date hidden'!AV172)</f>
        <v>4</v>
      </c>
      <c r="AV171" s="25">
        <f>IF('Indicator Date hidden'!AW172="x","x",$AV$2-'Indicator Date hidden'!AW172)</f>
        <v>0</v>
      </c>
      <c r="AW171" s="25">
        <f>IF('Indicator Date hidden'!AX172="x","x",$AW$2-'Indicator Date hidden'!AX172)</f>
        <v>0</v>
      </c>
      <c r="AX171" s="25">
        <f>IF('Indicator Date hidden'!AY172="x","x",$AX$2-'Indicator Date hidden'!AY172)</f>
        <v>0</v>
      </c>
      <c r="AY171" s="25">
        <f>IF('Indicator Date hidden'!AZ172="x","x",$AY$2-'Indicator Date hidden'!AZ172)</f>
        <v>0</v>
      </c>
      <c r="AZ171" s="25">
        <f>IF('Indicator Date hidden'!BA172="x","x",$AZ$2-'Indicator Date hidden'!BA172)</f>
        <v>0</v>
      </c>
      <c r="BA171">
        <f t="shared" si="25"/>
        <v>21</v>
      </c>
      <c r="BB171" s="26">
        <f t="shared" si="26"/>
        <v>0.41176470588235292</v>
      </c>
      <c r="BC171">
        <f t="shared" si="27"/>
        <v>7</v>
      </c>
      <c r="BD171" s="26">
        <f t="shared" si="28"/>
        <v>1.3601682506685981</v>
      </c>
      <c r="BE171" s="28">
        <f t="shared" si="29"/>
        <v>0</v>
      </c>
    </row>
    <row r="172" spans="1:57" x14ac:dyDescent="0.35">
      <c r="A172" t="s">
        <v>10288</v>
      </c>
      <c r="B172" s="25">
        <f>IF('Indicator Date hidden'!C173="x","x",$B$2-'Indicator Date hidden'!C173)</f>
        <v>0</v>
      </c>
      <c r="C172" s="25">
        <f>IF('Indicator Date hidden'!D173="x","x",$C$2-'Indicator Date hidden'!D173)</f>
        <v>0</v>
      </c>
      <c r="D172" s="25">
        <f>IF('Indicator Date hidden'!E173="x","x",$D$2-'Indicator Date hidden'!E173)</f>
        <v>0</v>
      </c>
      <c r="E172" s="25">
        <f>IF('Indicator Date hidden'!F173="x","x",$E$2-'Indicator Date hidden'!F173)</f>
        <v>0</v>
      </c>
      <c r="F172" s="25">
        <f>IF('Indicator Date hidden'!G173="x","x",$F$2-'Indicator Date hidden'!G173)</f>
        <v>0</v>
      </c>
      <c r="G172" s="25">
        <f>IF('Indicator Date hidden'!H173="x","x",$G$2-'Indicator Date hidden'!H173)</f>
        <v>0</v>
      </c>
      <c r="H172" s="25">
        <f>IF('Indicator Date hidden'!I173="x","x",$H$2-'Indicator Date hidden'!I173)</f>
        <v>0</v>
      </c>
      <c r="I172" s="25">
        <f>IF('Indicator Date hidden'!J173="x","x",$I$2-'Indicator Date hidden'!J173)</f>
        <v>0</v>
      </c>
      <c r="J172" s="25">
        <f>IF('Indicator Date hidden'!K173="x","x",$J$2-'Indicator Date hidden'!K173)</f>
        <v>0</v>
      </c>
      <c r="K172" s="25">
        <f>IF('Indicator Date hidden'!L173="x","x",$K$2-'Indicator Date hidden'!L173)</f>
        <v>0</v>
      </c>
      <c r="L172" s="25">
        <f>IF('Indicator Date hidden'!M173="x","x",$L$2-'Indicator Date hidden'!M173)</f>
        <v>0</v>
      </c>
      <c r="M172" s="25">
        <f>IF('Indicator Date hidden'!N173="x","x",$M$2-'Indicator Date hidden'!N173)</f>
        <v>0</v>
      </c>
      <c r="N172" s="25">
        <f>IF('Indicator Date hidden'!O173="x","x",$N$2-'Indicator Date hidden'!O173)</f>
        <v>0</v>
      </c>
      <c r="O172" s="25">
        <f>IF('Indicator Date hidden'!P173="x","x",$O$2-'Indicator Date hidden'!P173)</f>
        <v>0</v>
      </c>
      <c r="P172" s="25">
        <f>IF('Indicator Date hidden'!Q173="x","x",$P$2-'Indicator Date hidden'!Q173)</f>
        <v>0</v>
      </c>
      <c r="Q172" s="25">
        <f>IF('Indicator Date hidden'!R173="x","x",$Q$2-'Indicator Date hidden'!R173)</f>
        <v>3</v>
      </c>
      <c r="R172" s="25">
        <f>IF('Indicator Date hidden'!S173="x","x",$R$2-'Indicator Date hidden'!S173)</f>
        <v>0</v>
      </c>
      <c r="S172" s="25">
        <f>IF('Indicator Date hidden'!T173="x","x",$S$2-'Indicator Date hidden'!T173)</f>
        <v>0</v>
      </c>
      <c r="T172" s="25">
        <f>IF('Indicator Date hidden'!U173="x","x",$T$2-'Indicator Date hidden'!U173)</f>
        <v>0</v>
      </c>
      <c r="U172" s="25">
        <f>IF('Indicator Date hidden'!V173="x","x",$U$2-'Indicator Date hidden'!V173)</f>
        <v>0</v>
      </c>
      <c r="V172" s="25">
        <f>IF('Indicator Date hidden'!W173="x","x",$V$2-'Indicator Date hidden'!W173)</f>
        <v>0</v>
      </c>
      <c r="W172" s="25">
        <f>IF('Indicator Date hidden'!X173="x","x",$W$2-'Indicator Date hidden'!X173)</f>
        <v>3</v>
      </c>
      <c r="X172" s="25">
        <f>IF('Indicator Date hidden'!Y173="x","x",$X$2-'Indicator Date hidden'!Y173)</f>
        <v>4</v>
      </c>
      <c r="Y172" s="25">
        <f>IF('Indicator Date hidden'!Z173="x","x",$Y$2-'Indicator Date hidden'!Z173)</f>
        <v>0</v>
      </c>
      <c r="Z172" s="25">
        <f>IF('Indicator Date hidden'!AA173="x","x",$Z$2-'Indicator Date hidden'!AA173)</f>
        <v>0</v>
      </c>
      <c r="AA172" s="25">
        <f>IF('Indicator Date hidden'!AB173="x","x",$AA$2-'Indicator Date hidden'!AB173)</f>
        <v>1</v>
      </c>
      <c r="AB172" s="25">
        <f>IF('Indicator Date hidden'!AC173="x","x",$AB$2-'Indicator Date hidden'!AC173)</f>
        <v>0</v>
      </c>
      <c r="AC172" s="25">
        <f>IF('Indicator Date hidden'!AD173="x","x",$AC$2-'Indicator Date hidden'!AD173)</f>
        <v>0</v>
      </c>
      <c r="AD172" s="25" t="str">
        <f>IF('Indicator Date hidden'!AE173="x","x",$AD$2-'Indicator Date hidden'!AE173)</f>
        <v>x</v>
      </c>
      <c r="AE172" s="25">
        <f>IF('Indicator Date hidden'!AF173="x","x",$AE$2-'Indicator Date hidden'!AF173)</f>
        <v>0</v>
      </c>
      <c r="AF172" s="25">
        <f>IF('Indicator Date hidden'!AG173="x","x",$AF$2-'Indicator Date hidden'!AG173)</f>
        <v>5</v>
      </c>
      <c r="AG172" s="25">
        <f>IF('Indicator Date hidden'!AH173="x","x",$AG$2-'Indicator Date hidden'!AH173)</f>
        <v>0</v>
      </c>
      <c r="AH172" s="25">
        <f>IF('Indicator Date hidden'!AI173="x","x",$AH$2-'Indicator Date hidden'!AI173)</f>
        <v>0</v>
      </c>
      <c r="AI172" s="25">
        <f>IF('Indicator Date hidden'!AJ173="x","x",$AI$2-'Indicator Date hidden'!AJ173)</f>
        <v>0</v>
      </c>
      <c r="AJ172" s="25">
        <f>IF('Indicator Date hidden'!AK173="x","x",$AJ$2-'Indicator Date hidden'!AK173)</f>
        <v>1</v>
      </c>
      <c r="AK172" s="25">
        <f>IF('Indicator Date hidden'!AL173="x","x",$AK$2-'Indicator Date hidden'!AL173)</f>
        <v>1</v>
      </c>
      <c r="AL172" s="25">
        <f>IF('Indicator Date hidden'!AM173="x","x",$AL$2-'Indicator Date hidden'!AM173)</f>
        <v>0</v>
      </c>
      <c r="AM172" s="25">
        <f>IF('Indicator Date hidden'!AN173="x","x",$AM$2-'Indicator Date hidden'!AN173)</f>
        <v>0</v>
      </c>
      <c r="AN172" s="25">
        <f>IF('Indicator Date hidden'!AO173="x","x",$AN$2-'Indicator Date hidden'!AO173)</f>
        <v>0</v>
      </c>
      <c r="AO172" s="25">
        <f>IF('Indicator Date hidden'!AP173="x","x",$AO$2-'Indicator Date hidden'!AP173)</f>
        <v>1</v>
      </c>
      <c r="AP172" s="25">
        <f>IF('Indicator Date hidden'!AQ173="x","x",$AP$2-'Indicator Date hidden'!AQ173)</f>
        <v>1</v>
      </c>
      <c r="AQ172" s="25">
        <f>IF('Indicator Date hidden'!AR173="x","x",$AQ$2-'Indicator Date hidden'!AR173)</f>
        <v>0</v>
      </c>
      <c r="AR172" s="25">
        <f>IF('Indicator Date hidden'!AS173="x","x",$AR$2-'Indicator Date hidden'!AS173)</f>
        <v>0</v>
      </c>
      <c r="AS172" s="25">
        <f>IF('Indicator Date hidden'!AT173="x","x",$AS$2-'Indicator Date hidden'!AT173)</f>
        <v>0</v>
      </c>
      <c r="AT172" s="25">
        <f>IF('Indicator Date hidden'!AU173="x","x",$AT$2-'Indicator Date hidden'!AU173)</f>
        <v>0</v>
      </c>
      <c r="AU172" s="25">
        <f>IF('Indicator Date hidden'!AV173="x","x",$AU$2-'Indicator Date hidden'!AV173)</f>
        <v>1</v>
      </c>
      <c r="AV172" s="25">
        <f>IF('Indicator Date hidden'!AW173="x","x",$AV$2-'Indicator Date hidden'!AW173)</f>
        <v>0</v>
      </c>
      <c r="AW172" s="25">
        <f>IF('Indicator Date hidden'!AX173="x","x",$AW$2-'Indicator Date hidden'!AX173)</f>
        <v>0</v>
      </c>
      <c r="AX172" s="25">
        <f>IF('Indicator Date hidden'!AY173="x","x",$AX$2-'Indicator Date hidden'!AY173)</f>
        <v>0</v>
      </c>
      <c r="AY172" s="25">
        <f>IF('Indicator Date hidden'!AZ173="x","x",$AY$2-'Indicator Date hidden'!AZ173)</f>
        <v>0</v>
      </c>
      <c r="AZ172" s="25">
        <f>IF('Indicator Date hidden'!BA173="x","x",$AZ$2-'Indicator Date hidden'!BA173)</f>
        <v>0</v>
      </c>
      <c r="BA172">
        <f t="shared" si="25"/>
        <v>21</v>
      </c>
      <c r="BB172" s="26">
        <f t="shared" si="26"/>
        <v>0.42</v>
      </c>
      <c r="BC172">
        <f t="shared" si="27"/>
        <v>10</v>
      </c>
      <c r="BD172" s="26">
        <f t="shared" si="28"/>
        <v>1.06</v>
      </c>
      <c r="BE172" s="28">
        <f t="shared" si="29"/>
        <v>0</v>
      </c>
    </row>
    <row r="173" spans="1:57" x14ac:dyDescent="0.35">
      <c r="A173" t="s">
        <v>10384</v>
      </c>
      <c r="B173" s="25">
        <f>IF('Indicator Date hidden'!C174="x","x",$B$2-'Indicator Date hidden'!C174)</f>
        <v>0</v>
      </c>
      <c r="C173" s="25">
        <f>IF('Indicator Date hidden'!D174="x","x",$C$2-'Indicator Date hidden'!D174)</f>
        <v>0</v>
      </c>
      <c r="D173" s="25">
        <f>IF('Indicator Date hidden'!E174="x","x",$D$2-'Indicator Date hidden'!E174)</f>
        <v>0</v>
      </c>
      <c r="E173" s="25">
        <f>IF('Indicator Date hidden'!F174="x","x",$E$2-'Indicator Date hidden'!F174)</f>
        <v>0</v>
      </c>
      <c r="F173" s="25">
        <f>IF('Indicator Date hidden'!G174="x","x",$F$2-'Indicator Date hidden'!G174)</f>
        <v>0</v>
      </c>
      <c r="G173" s="25">
        <f>IF('Indicator Date hidden'!H174="x","x",$G$2-'Indicator Date hidden'!H174)</f>
        <v>0</v>
      </c>
      <c r="H173" s="25">
        <f>IF('Indicator Date hidden'!I174="x","x",$H$2-'Indicator Date hidden'!I174)</f>
        <v>0</v>
      </c>
      <c r="I173" s="25">
        <f>IF('Indicator Date hidden'!J174="x","x",$I$2-'Indicator Date hidden'!J174)</f>
        <v>0</v>
      </c>
      <c r="J173" s="25">
        <f>IF('Indicator Date hidden'!K174="x","x",$J$2-'Indicator Date hidden'!K174)</f>
        <v>0</v>
      </c>
      <c r="K173" s="25">
        <f>IF('Indicator Date hidden'!L174="x","x",$K$2-'Indicator Date hidden'!L174)</f>
        <v>0</v>
      </c>
      <c r="L173" s="25">
        <f>IF('Indicator Date hidden'!M174="x","x",$L$2-'Indicator Date hidden'!M174)</f>
        <v>0</v>
      </c>
      <c r="M173" s="25">
        <f>IF('Indicator Date hidden'!N174="x","x",$M$2-'Indicator Date hidden'!N174)</f>
        <v>0</v>
      </c>
      <c r="N173" s="25">
        <f>IF('Indicator Date hidden'!O174="x","x",$N$2-'Indicator Date hidden'!O174)</f>
        <v>0</v>
      </c>
      <c r="O173" s="25">
        <f>IF('Indicator Date hidden'!P174="x","x",$O$2-'Indicator Date hidden'!P174)</f>
        <v>0</v>
      </c>
      <c r="P173" s="25">
        <f>IF('Indicator Date hidden'!Q174="x","x",$P$2-'Indicator Date hidden'!Q174)</f>
        <v>0</v>
      </c>
      <c r="Q173" s="25">
        <f>IF('Indicator Date hidden'!R174="x","x",$Q$2-'Indicator Date hidden'!R174)</f>
        <v>4</v>
      </c>
      <c r="R173" s="25">
        <f>IF('Indicator Date hidden'!S174="x","x",$R$2-'Indicator Date hidden'!S174)</f>
        <v>0</v>
      </c>
      <c r="S173" s="25">
        <f>IF('Indicator Date hidden'!T174="x","x",$S$2-'Indicator Date hidden'!T174)</f>
        <v>0</v>
      </c>
      <c r="T173" s="25">
        <f>IF('Indicator Date hidden'!U174="x","x",$T$2-'Indicator Date hidden'!U174)</f>
        <v>0</v>
      </c>
      <c r="U173" s="25">
        <f>IF('Indicator Date hidden'!V174="x","x",$U$2-'Indicator Date hidden'!V174)</f>
        <v>0</v>
      </c>
      <c r="V173" s="25">
        <f>IF('Indicator Date hidden'!W174="x","x",$V$2-'Indicator Date hidden'!W174)</f>
        <v>0</v>
      </c>
      <c r="W173" s="25">
        <f>IF('Indicator Date hidden'!X174="x","x",$W$2-'Indicator Date hidden'!X174)</f>
        <v>5</v>
      </c>
      <c r="X173" s="25">
        <f>IF('Indicator Date hidden'!Y174="x","x",$X$2-'Indicator Date hidden'!Y174)</f>
        <v>3</v>
      </c>
      <c r="Y173" s="25">
        <f>IF('Indicator Date hidden'!Z174="x","x",$Y$2-'Indicator Date hidden'!Z174)</f>
        <v>0</v>
      </c>
      <c r="Z173" s="25">
        <f>IF('Indicator Date hidden'!AA174="x","x",$Z$2-'Indicator Date hidden'!AA174)</f>
        <v>0</v>
      </c>
      <c r="AA173" s="25" t="str">
        <f>IF('Indicator Date hidden'!AB174="x","x",$AA$2-'Indicator Date hidden'!AB174)</f>
        <v>x</v>
      </c>
      <c r="AB173" s="25">
        <f>IF('Indicator Date hidden'!AC174="x","x",$AB$2-'Indicator Date hidden'!AC174)</f>
        <v>0</v>
      </c>
      <c r="AC173" s="25">
        <f>IF('Indicator Date hidden'!AD174="x","x",$AC$2-'Indicator Date hidden'!AD174)</f>
        <v>0</v>
      </c>
      <c r="AD173" s="25">
        <f>IF('Indicator Date hidden'!AE174="x","x",$AD$2-'Indicator Date hidden'!AE174)</f>
        <v>0</v>
      </c>
      <c r="AE173" s="25" t="str">
        <f>IF('Indicator Date hidden'!AF174="x","x",$AE$2-'Indicator Date hidden'!AF174)</f>
        <v>x</v>
      </c>
      <c r="AF173" s="25">
        <f>IF('Indicator Date hidden'!AG174="x","x",$AF$2-'Indicator Date hidden'!AG174)</f>
        <v>6</v>
      </c>
      <c r="AG173" s="25">
        <f>IF('Indicator Date hidden'!AH174="x","x",$AG$2-'Indicator Date hidden'!AH174)</f>
        <v>0</v>
      </c>
      <c r="AH173" s="25">
        <f>IF('Indicator Date hidden'!AI174="x","x",$AH$2-'Indicator Date hidden'!AI174)</f>
        <v>0</v>
      </c>
      <c r="AI173" s="25">
        <f>IF('Indicator Date hidden'!AJ174="x","x",$AI$2-'Indicator Date hidden'!AJ174)</f>
        <v>0</v>
      </c>
      <c r="AJ173" s="25">
        <f>IF('Indicator Date hidden'!AK174="x","x",$AJ$2-'Indicator Date hidden'!AK174)</f>
        <v>1</v>
      </c>
      <c r="AK173" s="25">
        <f>IF('Indicator Date hidden'!AL174="x","x",$AK$2-'Indicator Date hidden'!AL174)</f>
        <v>1</v>
      </c>
      <c r="AL173" s="25">
        <f>IF('Indicator Date hidden'!AM174="x","x",$AL$2-'Indicator Date hidden'!AM174)</f>
        <v>0</v>
      </c>
      <c r="AM173" s="25">
        <f>IF('Indicator Date hidden'!AN174="x","x",$AM$2-'Indicator Date hidden'!AN174)</f>
        <v>0</v>
      </c>
      <c r="AN173" s="25">
        <f>IF('Indicator Date hidden'!AO174="x","x",$AN$2-'Indicator Date hidden'!AO174)</f>
        <v>0</v>
      </c>
      <c r="AO173" s="25" t="str">
        <f>IF('Indicator Date hidden'!AP174="x","x",$AO$2-'Indicator Date hidden'!AP174)</f>
        <v>x</v>
      </c>
      <c r="AP173" s="25" t="str">
        <f>IF('Indicator Date hidden'!AQ174="x","x",$AP$2-'Indicator Date hidden'!AQ174)</f>
        <v>x</v>
      </c>
      <c r="AQ173" s="25">
        <f>IF('Indicator Date hidden'!AR174="x","x",$AQ$2-'Indicator Date hidden'!AR174)</f>
        <v>6</v>
      </c>
      <c r="AR173" s="25">
        <f>IF('Indicator Date hidden'!AS174="x","x",$AR$2-'Indicator Date hidden'!AS174)</f>
        <v>0</v>
      </c>
      <c r="AS173" s="25">
        <f>IF('Indicator Date hidden'!AT174="x","x",$AS$2-'Indicator Date hidden'!AT174)</f>
        <v>0</v>
      </c>
      <c r="AT173" s="25">
        <f>IF('Indicator Date hidden'!AU174="x","x",$AT$2-'Indicator Date hidden'!AU174)</f>
        <v>0</v>
      </c>
      <c r="AU173" s="25">
        <f>IF('Indicator Date hidden'!AV174="x","x",$AU$2-'Indicator Date hidden'!AV174)</f>
        <v>4</v>
      </c>
      <c r="AV173" s="25">
        <f>IF('Indicator Date hidden'!AW174="x","x",$AV$2-'Indicator Date hidden'!AW174)</f>
        <v>0</v>
      </c>
      <c r="AW173" s="25">
        <f>IF('Indicator Date hidden'!AX174="x","x",$AW$2-'Indicator Date hidden'!AX174)</f>
        <v>0</v>
      </c>
      <c r="AX173" s="25">
        <f>IF('Indicator Date hidden'!AY174="x","x",$AX$2-'Indicator Date hidden'!AY174)</f>
        <v>0</v>
      </c>
      <c r="AY173" s="25">
        <f>IF('Indicator Date hidden'!AZ174="x","x",$AY$2-'Indicator Date hidden'!AZ174)</f>
        <v>0</v>
      </c>
      <c r="AZ173" s="25">
        <f>IF('Indicator Date hidden'!BA174="x","x",$AZ$2-'Indicator Date hidden'!BA174)</f>
        <v>0</v>
      </c>
      <c r="BA173">
        <f t="shared" si="25"/>
        <v>30</v>
      </c>
      <c r="BB173" s="26">
        <f t="shared" si="26"/>
        <v>0.63829787234042556</v>
      </c>
      <c r="BC173">
        <f t="shared" si="27"/>
        <v>8</v>
      </c>
      <c r="BD173" s="26">
        <f t="shared" si="28"/>
        <v>1.6035271218227041</v>
      </c>
      <c r="BE173" s="28">
        <f t="shared" si="29"/>
        <v>0</v>
      </c>
    </row>
    <row r="174" spans="1:57" x14ac:dyDescent="0.35">
      <c r="A174" t="s">
        <v>10378</v>
      </c>
      <c r="B174" s="25">
        <f>IF('Indicator Date hidden'!C175="x","x",$B$2-'Indicator Date hidden'!C175)</f>
        <v>0</v>
      </c>
      <c r="C174" s="25">
        <f>IF('Indicator Date hidden'!D175="x","x",$C$2-'Indicator Date hidden'!D175)</f>
        <v>0</v>
      </c>
      <c r="D174" s="25">
        <f>IF('Indicator Date hidden'!E175="x","x",$D$2-'Indicator Date hidden'!E175)</f>
        <v>0</v>
      </c>
      <c r="E174" s="25">
        <f>IF('Indicator Date hidden'!F175="x","x",$E$2-'Indicator Date hidden'!F175)</f>
        <v>0</v>
      </c>
      <c r="F174" s="25">
        <f>IF('Indicator Date hidden'!G175="x","x",$F$2-'Indicator Date hidden'!G175)</f>
        <v>0</v>
      </c>
      <c r="G174" s="25">
        <f>IF('Indicator Date hidden'!H175="x","x",$G$2-'Indicator Date hidden'!H175)</f>
        <v>0</v>
      </c>
      <c r="H174" s="25">
        <f>IF('Indicator Date hidden'!I175="x","x",$H$2-'Indicator Date hidden'!I175)</f>
        <v>0</v>
      </c>
      <c r="I174" s="25">
        <f>IF('Indicator Date hidden'!J175="x","x",$I$2-'Indicator Date hidden'!J175)</f>
        <v>0</v>
      </c>
      <c r="J174" s="25">
        <f>IF('Indicator Date hidden'!K175="x","x",$J$2-'Indicator Date hidden'!K175)</f>
        <v>0</v>
      </c>
      <c r="K174" s="25">
        <f>IF('Indicator Date hidden'!L175="x","x",$K$2-'Indicator Date hidden'!L175)</f>
        <v>0</v>
      </c>
      <c r="L174" s="25">
        <f>IF('Indicator Date hidden'!M175="x","x",$L$2-'Indicator Date hidden'!M175)</f>
        <v>0</v>
      </c>
      <c r="M174" s="25">
        <f>IF('Indicator Date hidden'!N175="x","x",$M$2-'Indicator Date hidden'!N175)</f>
        <v>0</v>
      </c>
      <c r="N174" s="25">
        <f>IF('Indicator Date hidden'!O175="x","x",$N$2-'Indicator Date hidden'!O175)</f>
        <v>0</v>
      </c>
      <c r="O174" s="25">
        <f>IF('Indicator Date hidden'!P175="x","x",$O$2-'Indicator Date hidden'!P175)</f>
        <v>0</v>
      </c>
      <c r="P174" s="25">
        <f>IF('Indicator Date hidden'!Q175="x","x",$P$2-'Indicator Date hidden'!Q175)</f>
        <v>0</v>
      </c>
      <c r="Q174" s="25">
        <f>IF('Indicator Date hidden'!R175="x","x",$Q$2-'Indicator Date hidden'!R175)</f>
        <v>0</v>
      </c>
      <c r="R174" s="25">
        <f>IF('Indicator Date hidden'!S175="x","x",$R$2-'Indicator Date hidden'!S175)</f>
        <v>0</v>
      </c>
      <c r="S174" s="25">
        <f>IF('Indicator Date hidden'!T175="x","x",$S$2-'Indicator Date hidden'!T175)</f>
        <v>0</v>
      </c>
      <c r="T174" s="25">
        <f>IF('Indicator Date hidden'!U175="x","x",$T$2-'Indicator Date hidden'!U175)</f>
        <v>0</v>
      </c>
      <c r="U174" s="25">
        <f>IF('Indicator Date hidden'!V175="x","x",$U$2-'Indicator Date hidden'!V175)</f>
        <v>0</v>
      </c>
      <c r="V174" s="25">
        <f>IF('Indicator Date hidden'!W175="x","x",$V$2-'Indicator Date hidden'!W175)</f>
        <v>0</v>
      </c>
      <c r="W174" s="25">
        <f>IF('Indicator Date hidden'!X175="x","x",$W$2-'Indicator Date hidden'!X175)</f>
        <v>0</v>
      </c>
      <c r="X174" s="25">
        <f>IF('Indicator Date hidden'!Y175="x","x",$X$2-'Indicator Date hidden'!Y175)</f>
        <v>4</v>
      </c>
      <c r="Y174" s="25">
        <f>IF('Indicator Date hidden'!Z175="x","x",$Y$2-'Indicator Date hidden'!Z175)</f>
        <v>0</v>
      </c>
      <c r="Z174" s="25">
        <f>IF('Indicator Date hidden'!AA175="x","x",$Z$2-'Indicator Date hidden'!AA175)</f>
        <v>0</v>
      </c>
      <c r="AA174" s="25">
        <f>IF('Indicator Date hidden'!AB175="x","x",$AA$2-'Indicator Date hidden'!AB175)</f>
        <v>0</v>
      </c>
      <c r="AB174" s="25">
        <f>IF('Indicator Date hidden'!AC175="x","x",$AB$2-'Indicator Date hidden'!AC175)</f>
        <v>0</v>
      </c>
      <c r="AC174" s="25">
        <f>IF('Indicator Date hidden'!AD175="x","x",$AC$2-'Indicator Date hidden'!AD175)</f>
        <v>0</v>
      </c>
      <c r="AD174" s="25">
        <f>IF('Indicator Date hidden'!AE175="x","x",$AD$2-'Indicator Date hidden'!AE175)</f>
        <v>0</v>
      </c>
      <c r="AE174" s="25">
        <f>IF('Indicator Date hidden'!AF175="x","x",$AE$2-'Indicator Date hidden'!AF175)</f>
        <v>0</v>
      </c>
      <c r="AF174" s="25">
        <f>IF('Indicator Date hidden'!AG175="x","x",$AF$2-'Indicator Date hidden'!AG175)</f>
        <v>2</v>
      </c>
      <c r="AG174" s="25">
        <f>IF('Indicator Date hidden'!AH175="x","x",$AG$2-'Indicator Date hidden'!AH175)</f>
        <v>0</v>
      </c>
      <c r="AH174" s="25">
        <f>IF('Indicator Date hidden'!AI175="x","x",$AH$2-'Indicator Date hidden'!AI175)</f>
        <v>0</v>
      </c>
      <c r="AI174" s="25">
        <f>IF('Indicator Date hidden'!AJ175="x","x",$AI$2-'Indicator Date hidden'!AJ175)</f>
        <v>0</v>
      </c>
      <c r="AJ174" s="25">
        <f>IF('Indicator Date hidden'!AK175="x","x",$AJ$2-'Indicator Date hidden'!AK175)</f>
        <v>1</v>
      </c>
      <c r="AK174" s="25">
        <f>IF('Indicator Date hidden'!AL175="x","x",$AK$2-'Indicator Date hidden'!AL175)</f>
        <v>1</v>
      </c>
      <c r="AL174" s="25">
        <f>IF('Indicator Date hidden'!AM175="x","x",$AL$2-'Indicator Date hidden'!AM175)</f>
        <v>0</v>
      </c>
      <c r="AM174" s="25">
        <f>IF('Indicator Date hidden'!AN175="x","x",$AM$2-'Indicator Date hidden'!AN175)</f>
        <v>0</v>
      </c>
      <c r="AN174" s="25">
        <f>IF('Indicator Date hidden'!AO175="x","x",$AN$2-'Indicator Date hidden'!AO175)</f>
        <v>0</v>
      </c>
      <c r="AO174" s="25">
        <f>IF('Indicator Date hidden'!AP175="x","x",$AO$2-'Indicator Date hidden'!AP175)</f>
        <v>0</v>
      </c>
      <c r="AP174" s="25">
        <f>IF('Indicator Date hidden'!AQ175="x","x",$AP$2-'Indicator Date hidden'!AQ175)</f>
        <v>0</v>
      </c>
      <c r="AQ174" s="25">
        <f>IF('Indicator Date hidden'!AR175="x","x",$AQ$2-'Indicator Date hidden'!AR175)</f>
        <v>0</v>
      </c>
      <c r="AR174" s="25">
        <f>IF('Indicator Date hidden'!AS175="x","x",$AR$2-'Indicator Date hidden'!AS175)</f>
        <v>0</v>
      </c>
      <c r="AS174" s="25">
        <f>IF('Indicator Date hidden'!AT175="x","x",$AS$2-'Indicator Date hidden'!AT175)</f>
        <v>0</v>
      </c>
      <c r="AT174" s="25">
        <f>IF('Indicator Date hidden'!AU175="x","x",$AT$2-'Indicator Date hidden'!AU175)</f>
        <v>0</v>
      </c>
      <c r="AU174" s="25">
        <f>IF('Indicator Date hidden'!AV175="x","x",$AU$2-'Indicator Date hidden'!AV175)</f>
        <v>3</v>
      </c>
      <c r="AV174" s="25">
        <f>IF('Indicator Date hidden'!AW175="x","x",$AV$2-'Indicator Date hidden'!AW175)</f>
        <v>0</v>
      </c>
      <c r="AW174" s="25">
        <f>IF('Indicator Date hidden'!AX175="x","x",$AW$2-'Indicator Date hidden'!AX175)</f>
        <v>0</v>
      </c>
      <c r="AX174" s="25">
        <f>IF('Indicator Date hidden'!AY175="x","x",$AX$2-'Indicator Date hidden'!AY175)</f>
        <v>0</v>
      </c>
      <c r="AY174" s="25">
        <f>IF('Indicator Date hidden'!AZ175="x","x",$AY$2-'Indicator Date hidden'!AZ175)</f>
        <v>0</v>
      </c>
      <c r="AZ174" s="25">
        <f>IF('Indicator Date hidden'!BA175="x","x",$AZ$2-'Indicator Date hidden'!BA175)</f>
        <v>0</v>
      </c>
      <c r="BA174">
        <f t="shared" si="25"/>
        <v>11</v>
      </c>
      <c r="BB174" s="26">
        <f t="shared" si="26"/>
        <v>0.21568627450980393</v>
      </c>
      <c r="BC174">
        <f t="shared" si="27"/>
        <v>5</v>
      </c>
      <c r="BD174" s="26">
        <f t="shared" si="28"/>
        <v>0.74921463429579604</v>
      </c>
      <c r="BE174" s="28">
        <f t="shared" si="29"/>
        <v>0</v>
      </c>
    </row>
    <row r="175" spans="1:57" x14ac:dyDescent="0.35">
      <c r="A175" t="s">
        <v>10386</v>
      </c>
      <c r="B175" s="25">
        <f>IF('Indicator Date hidden'!C176="x","x",$B$2-'Indicator Date hidden'!C176)</f>
        <v>0</v>
      </c>
      <c r="C175" s="25">
        <f>IF('Indicator Date hidden'!D176="x","x",$C$2-'Indicator Date hidden'!D176)</f>
        <v>0</v>
      </c>
      <c r="D175" s="25">
        <f>IF('Indicator Date hidden'!E176="x","x",$D$2-'Indicator Date hidden'!E176)</f>
        <v>0</v>
      </c>
      <c r="E175" s="25">
        <f>IF('Indicator Date hidden'!F176="x","x",$E$2-'Indicator Date hidden'!F176)</f>
        <v>0</v>
      </c>
      <c r="F175" s="25">
        <f>IF('Indicator Date hidden'!G176="x","x",$F$2-'Indicator Date hidden'!G176)</f>
        <v>0</v>
      </c>
      <c r="G175" s="25">
        <f>IF('Indicator Date hidden'!H176="x","x",$G$2-'Indicator Date hidden'!H176)</f>
        <v>0</v>
      </c>
      <c r="H175" s="25">
        <f>IF('Indicator Date hidden'!I176="x","x",$H$2-'Indicator Date hidden'!I176)</f>
        <v>0</v>
      </c>
      <c r="I175" s="25">
        <f>IF('Indicator Date hidden'!J176="x","x",$I$2-'Indicator Date hidden'!J176)</f>
        <v>0</v>
      </c>
      <c r="J175" s="25">
        <f>IF('Indicator Date hidden'!K176="x","x",$J$2-'Indicator Date hidden'!K176)</f>
        <v>0</v>
      </c>
      <c r="K175" s="25">
        <f>IF('Indicator Date hidden'!L176="x","x",$K$2-'Indicator Date hidden'!L176)</f>
        <v>0</v>
      </c>
      <c r="L175" s="25">
        <f>IF('Indicator Date hidden'!M176="x","x",$L$2-'Indicator Date hidden'!M176)</f>
        <v>0</v>
      </c>
      <c r="M175" s="25">
        <f>IF('Indicator Date hidden'!N176="x","x",$M$2-'Indicator Date hidden'!N176)</f>
        <v>0</v>
      </c>
      <c r="N175" s="25">
        <f>IF('Indicator Date hidden'!O176="x","x",$N$2-'Indicator Date hidden'!O176)</f>
        <v>0</v>
      </c>
      <c r="O175" s="25">
        <f>IF('Indicator Date hidden'!P176="x","x",$O$2-'Indicator Date hidden'!P176)</f>
        <v>0</v>
      </c>
      <c r="P175" s="25">
        <f>IF('Indicator Date hidden'!Q176="x","x",$P$2-'Indicator Date hidden'!Q176)</f>
        <v>0</v>
      </c>
      <c r="Q175" s="25" t="str">
        <f>IF('Indicator Date hidden'!R176="x","x",$Q$2-'Indicator Date hidden'!R176)</f>
        <v>x</v>
      </c>
      <c r="R175" s="25">
        <f>IF('Indicator Date hidden'!S176="x","x",$R$2-'Indicator Date hidden'!S176)</f>
        <v>0</v>
      </c>
      <c r="S175" s="25">
        <f>IF('Indicator Date hidden'!T176="x","x",$S$2-'Indicator Date hidden'!T176)</f>
        <v>0</v>
      </c>
      <c r="T175" s="25">
        <f>IF('Indicator Date hidden'!U176="x","x",$T$2-'Indicator Date hidden'!U176)</f>
        <v>0</v>
      </c>
      <c r="U175" s="25">
        <f>IF('Indicator Date hidden'!V176="x","x",$U$2-'Indicator Date hidden'!V176)</f>
        <v>0</v>
      </c>
      <c r="V175" s="25">
        <f>IF('Indicator Date hidden'!W176="x","x",$V$2-'Indicator Date hidden'!W176)</f>
        <v>0</v>
      </c>
      <c r="W175" s="25">
        <f>IF('Indicator Date hidden'!X176="x","x",$W$2-'Indicator Date hidden'!X176)</f>
        <v>2</v>
      </c>
      <c r="X175" s="25">
        <f>IF('Indicator Date hidden'!Y176="x","x",$X$2-'Indicator Date hidden'!Y176)</f>
        <v>4</v>
      </c>
      <c r="Y175" s="25">
        <f>IF('Indicator Date hidden'!Z176="x","x",$Y$2-'Indicator Date hidden'!Z176)</f>
        <v>0</v>
      </c>
      <c r="Z175" s="25">
        <f>IF('Indicator Date hidden'!AA176="x","x",$Z$2-'Indicator Date hidden'!AA176)</f>
        <v>0</v>
      </c>
      <c r="AA175" s="25" t="str">
        <f>IF('Indicator Date hidden'!AB176="x","x",$AA$2-'Indicator Date hidden'!AB176)</f>
        <v>x</v>
      </c>
      <c r="AB175" s="25">
        <f>IF('Indicator Date hidden'!AC176="x","x",$AB$2-'Indicator Date hidden'!AC176)</f>
        <v>0</v>
      </c>
      <c r="AC175" s="25">
        <f>IF('Indicator Date hidden'!AD176="x","x",$AC$2-'Indicator Date hidden'!AD176)</f>
        <v>0</v>
      </c>
      <c r="AD175" s="25" t="str">
        <f>IF('Indicator Date hidden'!AE176="x","x",$AD$2-'Indicator Date hidden'!AE176)</f>
        <v>x</v>
      </c>
      <c r="AE175" s="25">
        <f>IF('Indicator Date hidden'!AF176="x","x",$AE$2-'Indicator Date hidden'!AF176)</f>
        <v>0</v>
      </c>
      <c r="AF175" s="25">
        <f>IF('Indicator Date hidden'!AG176="x","x",$AF$2-'Indicator Date hidden'!AG176)</f>
        <v>4</v>
      </c>
      <c r="AG175" s="25">
        <f>IF('Indicator Date hidden'!AH176="x","x",$AG$2-'Indicator Date hidden'!AH176)</f>
        <v>0</v>
      </c>
      <c r="AH175" s="25">
        <f>IF('Indicator Date hidden'!AI176="x","x",$AH$2-'Indicator Date hidden'!AI176)</f>
        <v>0</v>
      </c>
      <c r="AI175" s="25">
        <f>IF('Indicator Date hidden'!AJ176="x","x",$AI$2-'Indicator Date hidden'!AJ176)</f>
        <v>0</v>
      </c>
      <c r="AJ175" s="25" t="str">
        <f>IF('Indicator Date hidden'!AK176="x","x",$AJ$2-'Indicator Date hidden'!AK176)</f>
        <v>x</v>
      </c>
      <c r="AK175" s="25">
        <f>IF('Indicator Date hidden'!AL176="x","x",$AK$2-'Indicator Date hidden'!AL176)</f>
        <v>1</v>
      </c>
      <c r="AL175" s="25">
        <f>IF('Indicator Date hidden'!AM176="x","x",$AL$2-'Indicator Date hidden'!AM176)</f>
        <v>0</v>
      </c>
      <c r="AM175" s="25">
        <f>IF('Indicator Date hidden'!AN176="x","x",$AM$2-'Indicator Date hidden'!AN176)</f>
        <v>0</v>
      </c>
      <c r="AN175" s="25">
        <f>IF('Indicator Date hidden'!AO176="x","x",$AN$2-'Indicator Date hidden'!AO176)</f>
        <v>0</v>
      </c>
      <c r="AO175" s="25" t="str">
        <f>IF('Indicator Date hidden'!AP176="x","x",$AO$2-'Indicator Date hidden'!AP176)</f>
        <v>x</v>
      </c>
      <c r="AP175" s="25" t="str">
        <f>IF('Indicator Date hidden'!AQ176="x","x",$AP$2-'Indicator Date hidden'!AQ176)</f>
        <v>x</v>
      </c>
      <c r="AQ175" s="25">
        <f>IF('Indicator Date hidden'!AR176="x","x",$AQ$2-'Indicator Date hidden'!AR176)</f>
        <v>4</v>
      </c>
      <c r="AR175" s="25">
        <f>IF('Indicator Date hidden'!AS176="x","x",$AR$2-'Indicator Date hidden'!AS176)</f>
        <v>0</v>
      </c>
      <c r="AS175" s="25" t="str">
        <f>IF('Indicator Date hidden'!AT176="x","x",$AS$2-'Indicator Date hidden'!AT176)</f>
        <v>x</v>
      </c>
      <c r="AT175" s="25">
        <f>IF('Indicator Date hidden'!AU176="x","x",$AT$2-'Indicator Date hidden'!AU176)</f>
        <v>0</v>
      </c>
      <c r="AU175" s="25">
        <f>IF('Indicator Date hidden'!AV176="x","x",$AU$2-'Indicator Date hidden'!AV176)</f>
        <v>3</v>
      </c>
      <c r="AV175" s="25">
        <f>IF('Indicator Date hidden'!AW176="x","x",$AV$2-'Indicator Date hidden'!AW176)</f>
        <v>0</v>
      </c>
      <c r="AW175" s="25">
        <f>IF('Indicator Date hidden'!AX176="x","x",$AW$2-'Indicator Date hidden'!AX176)</f>
        <v>0</v>
      </c>
      <c r="AX175" s="25">
        <f>IF('Indicator Date hidden'!AY176="x","x",$AX$2-'Indicator Date hidden'!AY176)</f>
        <v>0</v>
      </c>
      <c r="AY175" s="25">
        <f>IF('Indicator Date hidden'!AZ176="x","x",$AY$2-'Indicator Date hidden'!AZ176)</f>
        <v>0</v>
      </c>
      <c r="AZ175" s="25">
        <f>IF('Indicator Date hidden'!BA176="x","x",$AZ$2-'Indicator Date hidden'!BA176)</f>
        <v>0</v>
      </c>
      <c r="BA175">
        <f t="shared" si="25"/>
        <v>18</v>
      </c>
      <c r="BB175" s="26">
        <f t="shared" si="26"/>
        <v>0.40909090909090912</v>
      </c>
      <c r="BC175">
        <f t="shared" si="27"/>
        <v>6</v>
      </c>
      <c r="BD175" s="26">
        <f t="shared" si="28"/>
        <v>1.1143318792846604</v>
      </c>
      <c r="BE175" s="28">
        <f t="shared" si="29"/>
        <v>0</v>
      </c>
    </row>
    <row r="176" spans="1:57" x14ac:dyDescent="0.35">
      <c r="A176" t="s">
        <v>10387</v>
      </c>
      <c r="B176" s="25">
        <f>IF('Indicator Date hidden'!C177="x","x",$B$2-'Indicator Date hidden'!C177)</f>
        <v>0</v>
      </c>
      <c r="C176" s="25">
        <f>IF('Indicator Date hidden'!D177="x","x",$C$2-'Indicator Date hidden'!D177)</f>
        <v>0</v>
      </c>
      <c r="D176" s="25">
        <f>IF('Indicator Date hidden'!E177="x","x",$D$2-'Indicator Date hidden'!E177)</f>
        <v>0</v>
      </c>
      <c r="E176" s="25">
        <f>IF('Indicator Date hidden'!F177="x","x",$E$2-'Indicator Date hidden'!F177)</f>
        <v>0</v>
      </c>
      <c r="F176" s="25">
        <f>IF('Indicator Date hidden'!G177="x","x",$F$2-'Indicator Date hidden'!G177)</f>
        <v>0</v>
      </c>
      <c r="G176" s="25">
        <f>IF('Indicator Date hidden'!H177="x","x",$G$2-'Indicator Date hidden'!H177)</f>
        <v>0</v>
      </c>
      <c r="H176" s="25">
        <f>IF('Indicator Date hidden'!I177="x","x",$H$2-'Indicator Date hidden'!I177)</f>
        <v>0</v>
      </c>
      <c r="I176" s="25">
        <f>IF('Indicator Date hidden'!J177="x","x",$I$2-'Indicator Date hidden'!J177)</f>
        <v>0</v>
      </c>
      <c r="J176" s="25">
        <f>IF('Indicator Date hidden'!K177="x","x",$J$2-'Indicator Date hidden'!K177)</f>
        <v>0</v>
      </c>
      <c r="K176" s="25">
        <f>IF('Indicator Date hidden'!L177="x","x",$K$2-'Indicator Date hidden'!L177)</f>
        <v>0</v>
      </c>
      <c r="L176" s="25">
        <f>IF('Indicator Date hidden'!M177="x","x",$L$2-'Indicator Date hidden'!M177)</f>
        <v>0</v>
      </c>
      <c r="M176" s="25">
        <f>IF('Indicator Date hidden'!N177="x","x",$M$2-'Indicator Date hidden'!N177)</f>
        <v>0</v>
      </c>
      <c r="N176" s="25">
        <f>IF('Indicator Date hidden'!O177="x","x",$N$2-'Indicator Date hidden'!O177)</f>
        <v>0</v>
      </c>
      <c r="O176" s="25">
        <f>IF('Indicator Date hidden'!P177="x","x",$O$2-'Indicator Date hidden'!P177)</f>
        <v>0</v>
      </c>
      <c r="P176" s="25">
        <f>IF('Indicator Date hidden'!Q177="x","x",$P$2-'Indicator Date hidden'!Q177)</f>
        <v>0</v>
      </c>
      <c r="Q176" s="25">
        <f>IF('Indicator Date hidden'!R177="x","x",$Q$2-'Indicator Date hidden'!R177)</f>
        <v>8</v>
      </c>
      <c r="R176" s="25">
        <f>IF('Indicator Date hidden'!S177="x","x",$R$2-'Indicator Date hidden'!S177)</f>
        <v>0</v>
      </c>
      <c r="S176" s="25">
        <f>IF('Indicator Date hidden'!T177="x","x",$S$2-'Indicator Date hidden'!T177)</f>
        <v>0</v>
      </c>
      <c r="T176" s="25">
        <f>IF('Indicator Date hidden'!U177="x","x",$T$2-'Indicator Date hidden'!U177)</f>
        <v>0</v>
      </c>
      <c r="U176" s="25" t="str">
        <f>IF('Indicator Date hidden'!V177="x","x",$U$2-'Indicator Date hidden'!V177)</f>
        <v>x</v>
      </c>
      <c r="V176" s="25">
        <f>IF('Indicator Date hidden'!W177="x","x",$V$2-'Indicator Date hidden'!W177)</f>
        <v>0</v>
      </c>
      <c r="W176" s="25" t="str">
        <f>IF('Indicator Date hidden'!X177="x","x",$W$2-'Indicator Date hidden'!X177)</f>
        <v>x</v>
      </c>
      <c r="X176" s="25">
        <f>IF('Indicator Date hidden'!Y177="x","x",$X$2-'Indicator Date hidden'!Y177)</f>
        <v>4</v>
      </c>
      <c r="Y176" s="25">
        <f>IF('Indicator Date hidden'!Z177="x","x",$Y$2-'Indicator Date hidden'!Z177)</f>
        <v>0</v>
      </c>
      <c r="Z176" s="25">
        <f>IF('Indicator Date hidden'!AA177="x","x",$Z$2-'Indicator Date hidden'!AA177)</f>
        <v>0</v>
      </c>
      <c r="AA176" s="25">
        <f>IF('Indicator Date hidden'!AB177="x","x",$AA$2-'Indicator Date hidden'!AB177)</f>
        <v>1</v>
      </c>
      <c r="AB176" s="25">
        <f>IF('Indicator Date hidden'!AC177="x","x",$AB$2-'Indicator Date hidden'!AC177)</f>
        <v>0</v>
      </c>
      <c r="AC176" s="25">
        <f>IF('Indicator Date hidden'!AD177="x","x",$AC$2-'Indicator Date hidden'!AD177)</f>
        <v>0</v>
      </c>
      <c r="AD176" s="25" t="str">
        <f>IF('Indicator Date hidden'!AE177="x","x",$AD$2-'Indicator Date hidden'!AE177)</f>
        <v>x</v>
      </c>
      <c r="AE176" s="25">
        <f>IF('Indicator Date hidden'!AF177="x","x",$AE$2-'Indicator Date hidden'!AF177)</f>
        <v>0</v>
      </c>
      <c r="AF176" s="25" t="str">
        <f>IF('Indicator Date hidden'!AG177="x","x",$AF$2-'Indicator Date hidden'!AG177)</f>
        <v>x</v>
      </c>
      <c r="AG176" s="25">
        <f>IF('Indicator Date hidden'!AH177="x","x",$AG$2-'Indicator Date hidden'!AH177)</f>
        <v>0</v>
      </c>
      <c r="AH176" s="25">
        <f>IF('Indicator Date hidden'!AI177="x","x",$AH$2-'Indicator Date hidden'!AI177)</f>
        <v>0</v>
      </c>
      <c r="AI176" s="25">
        <f>IF('Indicator Date hidden'!AJ177="x","x",$AI$2-'Indicator Date hidden'!AJ177)</f>
        <v>0</v>
      </c>
      <c r="AJ176" s="25" t="str">
        <f>IF('Indicator Date hidden'!AK177="x","x",$AJ$2-'Indicator Date hidden'!AK177)</f>
        <v>x</v>
      </c>
      <c r="AK176" s="25">
        <f>IF('Indicator Date hidden'!AL177="x","x",$AK$2-'Indicator Date hidden'!AL177)</f>
        <v>1</v>
      </c>
      <c r="AL176" s="25">
        <f>IF('Indicator Date hidden'!AM177="x","x",$AL$2-'Indicator Date hidden'!AM177)</f>
        <v>0</v>
      </c>
      <c r="AM176" s="25">
        <f>IF('Indicator Date hidden'!AN177="x","x",$AM$2-'Indicator Date hidden'!AN177)</f>
        <v>0</v>
      </c>
      <c r="AN176" s="25">
        <f>IF('Indicator Date hidden'!AO177="x","x",$AN$2-'Indicator Date hidden'!AO177)</f>
        <v>0</v>
      </c>
      <c r="AO176" s="25">
        <f>IF('Indicator Date hidden'!AP177="x","x",$AO$2-'Indicator Date hidden'!AP177)</f>
        <v>1</v>
      </c>
      <c r="AP176" s="25">
        <f>IF('Indicator Date hidden'!AQ177="x","x",$AP$2-'Indicator Date hidden'!AQ177)</f>
        <v>1</v>
      </c>
      <c r="AQ176" s="25">
        <f>IF('Indicator Date hidden'!AR177="x","x",$AQ$2-'Indicator Date hidden'!AR177)</f>
        <v>4</v>
      </c>
      <c r="AR176" s="25">
        <f>IF('Indicator Date hidden'!AS177="x","x",$AR$2-'Indicator Date hidden'!AS177)</f>
        <v>0</v>
      </c>
      <c r="AS176" s="25">
        <f>IF('Indicator Date hidden'!AT177="x","x",$AS$2-'Indicator Date hidden'!AT177)</f>
        <v>0</v>
      </c>
      <c r="AT176" s="25">
        <f>IF('Indicator Date hidden'!AU177="x","x",$AT$2-'Indicator Date hidden'!AU177)</f>
        <v>0</v>
      </c>
      <c r="AU176" s="25">
        <f>IF('Indicator Date hidden'!AV177="x","x",$AU$2-'Indicator Date hidden'!AV177)</f>
        <v>1</v>
      </c>
      <c r="AV176" s="25">
        <f>IF('Indicator Date hidden'!AW177="x","x",$AV$2-'Indicator Date hidden'!AW177)</f>
        <v>0</v>
      </c>
      <c r="AW176" s="25">
        <f>IF('Indicator Date hidden'!AX177="x","x",$AW$2-'Indicator Date hidden'!AX177)</f>
        <v>0</v>
      </c>
      <c r="AX176" s="25">
        <f>IF('Indicator Date hidden'!AY177="x","x",$AX$2-'Indicator Date hidden'!AY177)</f>
        <v>0</v>
      </c>
      <c r="AY176" s="25">
        <f>IF('Indicator Date hidden'!AZ177="x","x",$AY$2-'Indicator Date hidden'!AZ177)</f>
        <v>0</v>
      </c>
      <c r="AZ176" s="25">
        <f>IF('Indicator Date hidden'!BA177="x","x",$AZ$2-'Indicator Date hidden'!BA177)</f>
        <v>0</v>
      </c>
      <c r="BA176">
        <f t="shared" si="25"/>
        <v>21</v>
      </c>
      <c r="BB176" s="26">
        <f t="shared" si="26"/>
        <v>0.45652173913043476</v>
      </c>
      <c r="BC176">
        <f t="shared" si="27"/>
        <v>8</v>
      </c>
      <c r="BD176" s="26">
        <f t="shared" si="28"/>
        <v>1.4096950292933457</v>
      </c>
      <c r="BE176" s="28">
        <f t="shared" si="29"/>
        <v>0</v>
      </c>
    </row>
    <row r="177" spans="1:57" x14ac:dyDescent="0.35">
      <c r="A177" t="s">
        <v>10388</v>
      </c>
      <c r="B177" s="25">
        <f>IF('Indicator Date hidden'!C178="x","x",$B$2-'Indicator Date hidden'!C178)</f>
        <v>0</v>
      </c>
      <c r="C177" s="25">
        <f>IF('Indicator Date hidden'!D178="x","x",$C$2-'Indicator Date hidden'!D178)</f>
        <v>0</v>
      </c>
      <c r="D177" s="25">
        <f>IF('Indicator Date hidden'!E178="x","x",$D$2-'Indicator Date hidden'!E178)</f>
        <v>0</v>
      </c>
      <c r="E177" s="25">
        <f>IF('Indicator Date hidden'!F178="x","x",$E$2-'Indicator Date hidden'!F178)</f>
        <v>0</v>
      </c>
      <c r="F177" s="25">
        <f>IF('Indicator Date hidden'!G178="x","x",$F$2-'Indicator Date hidden'!G178)</f>
        <v>0</v>
      </c>
      <c r="G177" s="25">
        <f>IF('Indicator Date hidden'!H178="x","x",$G$2-'Indicator Date hidden'!H178)</f>
        <v>0</v>
      </c>
      <c r="H177" s="25">
        <f>IF('Indicator Date hidden'!I178="x","x",$H$2-'Indicator Date hidden'!I178)</f>
        <v>0</v>
      </c>
      <c r="I177" s="25">
        <f>IF('Indicator Date hidden'!J178="x","x",$I$2-'Indicator Date hidden'!J178)</f>
        <v>0</v>
      </c>
      <c r="J177" s="25">
        <f>IF('Indicator Date hidden'!K178="x","x",$J$2-'Indicator Date hidden'!K178)</f>
        <v>0</v>
      </c>
      <c r="K177" s="25">
        <f>IF('Indicator Date hidden'!L178="x","x",$K$2-'Indicator Date hidden'!L178)</f>
        <v>0</v>
      </c>
      <c r="L177" s="25">
        <f>IF('Indicator Date hidden'!M178="x","x",$L$2-'Indicator Date hidden'!M178)</f>
        <v>0</v>
      </c>
      <c r="M177" s="25">
        <f>IF('Indicator Date hidden'!N178="x","x",$M$2-'Indicator Date hidden'!N178)</f>
        <v>0</v>
      </c>
      <c r="N177" s="25">
        <f>IF('Indicator Date hidden'!O178="x","x",$N$2-'Indicator Date hidden'!O178)</f>
        <v>0</v>
      </c>
      <c r="O177" s="25">
        <f>IF('Indicator Date hidden'!P178="x","x",$O$2-'Indicator Date hidden'!P178)</f>
        <v>0</v>
      </c>
      <c r="P177" s="25">
        <f>IF('Indicator Date hidden'!Q178="x","x",$P$2-'Indicator Date hidden'!Q178)</f>
        <v>0</v>
      </c>
      <c r="Q177" s="25">
        <f>IF('Indicator Date hidden'!R178="x","x",$Q$2-'Indicator Date hidden'!R178)</f>
        <v>2</v>
      </c>
      <c r="R177" s="25">
        <f>IF('Indicator Date hidden'!S178="x","x",$R$2-'Indicator Date hidden'!S178)</f>
        <v>0</v>
      </c>
      <c r="S177" s="25">
        <f>IF('Indicator Date hidden'!T178="x","x",$S$2-'Indicator Date hidden'!T178)</f>
        <v>0</v>
      </c>
      <c r="T177" s="25">
        <f>IF('Indicator Date hidden'!U178="x","x",$T$2-'Indicator Date hidden'!U178)</f>
        <v>0</v>
      </c>
      <c r="U177" s="25">
        <f>IF('Indicator Date hidden'!V178="x","x",$U$2-'Indicator Date hidden'!V178)</f>
        <v>0</v>
      </c>
      <c r="V177" s="25">
        <f>IF('Indicator Date hidden'!W178="x","x",$V$2-'Indicator Date hidden'!W178)</f>
        <v>0</v>
      </c>
      <c r="W177" s="25">
        <f>IF('Indicator Date hidden'!X178="x","x",$W$2-'Indicator Date hidden'!X178)</f>
        <v>2</v>
      </c>
      <c r="X177" s="25">
        <f>IF('Indicator Date hidden'!Y178="x","x",$X$2-'Indicator Date hidden'!Y178)</f>
        <v>4</v>
      </c>
      <c r="Y177" s="25">
        <f>IF('Indicator Date hidden'!Z178="x","x",$Y$2-'Indicator Date hidden'!Z178)</f>
        <v>0</v>
      </c>
      <c r="Z177" s="25">
        <f>IF('Indicator Date hidden'!AA178="x","x",$Z$2-'Indicator Date hidden'!AA178)</f>
        <v>0</v>
      </c>
      <c r="AA177" s="25">
        <f>IF('Indicator Date hidden'!AB178="x","x",$AA$2-'Indicator Date hidden'!AB178)</f>
        <v>0</v>
      </c>
      <c r="AB177" s="25">
        <f>IF('Indicator Date hidden'!AC178="x","x",$AB$2-'Indicator Date hidden'!AC178)</f>
        <v>0</v>
      </c>
      <c r="AC177" s="25">
        <f>IF('Indicator Date hidden'!AD178="x","x",$AC$2-'Indicator Date hidden'!AD178)</f>
        <v>0</v>
      </c>
      <c r="AD177" s="25" t="str">
        <f>IF('Indicator Date hidden'!AE178="x","x",$AD$2-'Indicator Date hidden'!AE178)</f>
        <v>x</v>
      </c>
      <c r="AE177" s="25">
        <f>IF('Indicator Date hidden'!AF178="x","x",$AE$2-'Indicator Date hidden'!AF178)</f>
        <v>0</v>
      </c>
      <c r="AF177" s="25">
        <f>IF('Indicator Date hidden'!AG178="x","x",$AF$2-'Indicator Date hidden'!AG178)</f>
        <v>3</v>
      </c>
      <c r="AG177" s="25">
        <f>IF('Indicator Date hidden'!AH178="x","x",$AG$2-'Indicator Date hidden'!AH178)</f>
        <v>0</v>
      </c>
      <c r="AH177" s="25">
        <f>IF('Indicator Date hidden'!AI178="x","x",$AH$2-'Indicator Date hidden'!AI178)</f>
        <v>0</v>
      </c>
      <c r="AI177" s="25">
        <f>IF('Indicator Date hidden'!AJ178="x","x",$AI$2-'Indicator Date hidden'!AJ178)</f>
        <v>0</v>
      </c>
      <c r="AJ177" s="25" t="str">
        <f>IF('Indicator Date hidden'!AK178="x","x",$AJ$2-'Indicator Date hidden'!AK178)</f>
        <v>x</v>
      </c>
      <c r="AK177" s="25">
        <f>IF('Indicator Date hidden'!AL178="x","x",$AK$2-'Indicator Date hidden'!AL178)</f>
        <v>1</v>
      </c>
      <c r="AL177" s="25">
        <f>IF('Indicator Date hidden'!AM178="x","x",$AL$2-'Indicator Date hidden'!AM178)</f>
        <v>0</v>
      </c>
      <c r="AM177" s="25">
        <f>IF('Indicator Date hidden'!AN178="x","x",$AM$2-'Indicator Date hidden'!AN178)</f>
        <v>0</v>
      </c>
      <c r="AN177" s="25">
        <f>IF('Indicator Date hidden'!AO178="x","x",$AN$2-'Indicator Date hidden'!AO178)</f>
        <v>0</v>
      </c>
      <c r="AO177" s="25">
        <f>IF('Indicator Date hidden'!AP178="x","x",$AO$2-'Indicator Date hidden'!AP178)</f>
        <v>0</v>
      </c>
      <c r="AP177" s="25">
        <f>IF('Indicator Date hidden'!AQ178="x","x",$AP$2-'Indicator Date hidden'!AQ178)</f>
        <v>0</v>
      </c>
      <c r="AQ177" s="25">
        <f>IF('Indicator Date hidden'!AR178="x","x",$AQ$2-'Indicator Date hidden'!AR178)</f>
        <v>4</v>
      </c>
      <c r="AR177" s="25">
        <f>IF('Indicator Date hidden'!AS178="x","x",$AR$2-'Indicator Date hidden'!AS178)</f>
        <v>0</v>
      </c>
      <c r="AS177" s="25">
        <f>IF('Indicator Date hidden'!AT178="x","x",$AS$2-'Indicator Date hidden'!AT178)</f>
        <v>0</v>
      </c>
      <c r="AT177" s="25">
        <f>IF('Indicator Date hidden'!AU178="x","x",$AT$2-'Indicator Date hidden'!AU178)</f>
        <v>0</v>
      </c>
      <c r="AU177" s="25">
        <f>IF('Indicator Date hidden'!AV178="x","x",$AU$2-'Indicator Date hidden'!AV178)</f>
        <v>3</v>
      </c>
      <c r="AV177" s="25">
        <f>IF('Indicator Date hidden'!AW178="x","x",$AV$2-'Indicator Date hidden'!AW178)</f>
        <v>0</v>
      </c>
      <c r="AW177" s="25">
        <f>IF('Indicator Date hidden'!AX178="x","x",$AW$2-'Indicator Date hidden'!AX178)</f>
        <v>0</v>
      </c>
      <c r="AX177" s="25">
        <f>IF('Indicator Date hidden'!AY178="x","x",$AX$2-'Indicator Date hidden'!AY178)</f>
        <v>0</v>
      </c>
      <c r="AY177" s="25">
        <f>IF('Indicator Date hidden'!AZ178="x","x",$AY$2-'Indicator Date hidden'!AZ178)</f>
        <v>0</v>
      </c>
      <c r="AZ177" s="25">
        <f>IF('Indicator Date hidden'!BA178="x","x",$AZ$2-'Indicator Date hidden'!BA178)</f>
        <v>0</v>
      </c>
      <c r="BA177">
        <f t="shared" si="25"/>
        <v>19</v>
      </c>
      <c r="BB177" s="26">
        <f t="shared" si="26"/>
        <v>0.38775510204081631</v>
      </c>
      <c r="BC177">
        <f t="shared" si="27"/>
        <v>7</v>
      </c>
      <c r="BD177" s="26">
        <f t="shared" si="28"/>
        <v>1.0265123542823911</v>
      </c>
      <c r="BE177" s="28">
        <f t="shared" si="29"/>
        <v>0</v>
      </c>
    </row>
    <row r="178" spans="1:57" x14ac:dyDescent="0.35">
      <c r="A178" t="s">
        <v>10389</v>
      </c>
      <c r="B178" s="25">
        <f>IF('Indicator Date hidden'!C179="x","x",$B$2-'Indicator Date hidden'!C179)</f>
        <v>0</v>
      </c>
      <c r="C178" s="25">
        <f>IF('Indicator Date hidden'!D179="x","x",$C$2-'Indicator Date hidden'!D179)</f>
        <v>0</v>
      </c>
      <c r="D178" s="25">
        <f>IF('Indicator Date hidden'!E179="x","x",$D$2-'Indicator Date hidden'!E179)</f>
        <v>0</v>
      </c>
      <c r="E178" s="25">
        <f>IF('Indicator Date hidden'!F179="x","x",$E$2-'Indicator Date hidden'!F179)</f>
        <v>0</v>
      </c>
      <c r="F178" s="25">
        <f>IF('Indicator Date hidden'!G179="x","x",$F$2-'Indicator Date hidden'!G179)</f>
        <v>0</v>
      </c>
      <c r="G178" s="25">
        <f>IF('Indicator Date hidden'!H179="x","x",$G$2-'Indicator Date hidden'!H179)</f>
        <v>0</v>
      </c>
      <c r="H178" s="25">
        <f>IF('Indicator Date hidden'!I179="x","x",$H$2-'Indicator Date hidden'!I179)</f>
        <v>0</v>
      </c>
      <c r="I178" s="25">
        <f>IF('Indicator Date hidden'!J179="x","x",$I$2-'Indicator Date hidden'!J179)</f>
        <v>0</v>
      </c>
      <c r="J178" s="25">
        <f>IF('Indicator Date hidden'!K179="x","x",$J$2-'Indicator Date hidden'!K179)</f>
        <v>0</v>
      </c>
      <c r="K178" s="25">
        <f>IF('Indicator Date hidden'!L179="x","x",$K$2-'Indicator Date hidden'!L179)</f>
        <v>0</v>
      </c>
      <c r="L178" s="25">
        <f>IF('Indicator Date hidden'!M179="x","x",$L$2-'Indicator Date hidden'!M179)</f>
        <v>0</v>
      </c>
      <c r="M178" s="25">
        <f>IF('Indicator Date hidden'!N179="x","x",$M$2-'Indicator Date hidden'!N179)</f>
        <v>0</v>
      </c>
      <c r="N178" s="25">
        <f>IF('Indicator Date hidden'!O179="x","x",$N$2-'Indicator Date hidden'!O179)</f>
        <v>0</v>
      </c>
      <c r="O178" s="25">
        <f>IF('Indicator Date hidden'!P179="x","x",$O$2-'Indicator Date hidden'!P179)</f>
        <v>0</v>
      </c>
      <c r="P178" s="25">
        <f>IF('Indicator Date hidden'!Q179="x","x",$P$2-'Indicator Date hidden'!Q179)</f>
        <v>0</v>
      </c>
      <c r="Q178" s="25" t="str">
        <f>IF('Indicator Date hidden'!R179="x","x",$Q$2-'Indicator Date hidden'!R179)</f>
        <v>x</v>
      </c>
      <c r="R178" s="25">
        <f>IF('Indicator Date hidden'!S179="x","x",$R$2-'Indicator Date hidden'!S179)</f>
        <v>0</v>
      </c>
      <c r="S178" s="25">
        <f>IF('Indicator Date hidden'!T179="x","x",$S$2-'Indicator Date hidden'!T179)</f>
        <v>0</v>
      </c>
      <c r="T178" s="25">
        <f>IF('Indicator Date hidden'!U179="x","x",$T$2-'Indicator Date hidden'!U179)</f>
        <v>0</v>
      </c>
      <c r="U178" s="25">
        <f>IF('Indicator Date hidden'!V179="x","x",$U$2-'Indicator Date hidden'!V179)</f>
        <v>0</v>
      </c>
      <c r="V178" s="25">
        <f>IF('Indicator Date hidden'!W179="x","x",$V$2-'Indicator Date hidden'!W179)</f>
        <v>0</v>
      </c>
      <c r="W178" s="25">
        <f>IF('Indicator Date hidden'!X179="x","x",$W$2-'Indicator Date hidden'!X179)</f>
        <v>1</v>
      </c>
      <c r="X178" s="25">
        <f>IF('Indicator Date hidden'!Y179="x","x",$X$2-'Indicator Date hidden'!Y179)</f>
        <v>3</v>
      </c>
      <c r="Y178" s="25">
        <f>IF('Indicator Date hidden'!Z179="x","x",$Y$2-'Indicator Date hidden'!Z179)</f>
        <v>0</v>
      </c>
      <c r="Z178" s="25">
        <f>IF('Indicator Date hidden'!AA179="x","x",$Z$2-'Indicator Date hidden'!AA179)</f>
        <v>0</v>
      </c>
      <c r="AA178" s="25" t="str">
        <f>IF('Indicator Date hidden'!AB179="x","x",$AA$2-'Indicator Date hidden'!AB179)</f>
        <v>x</v>
      </c>
      <c r="AB178" s="25">
        <f>IF('Indicator Date hidden'!AC179="x","x",$AB$2-'Indicator Date hidden'!AC179)</f>
        <v>0</v>
      </c>
      <c r="AC178" s="25">
        <f>IF('Indicator Date hidden'!AD179="x","x",$AC$2-'Indicator Date hidden'!AD179)</f>
        <v>0</v>
      </c>
      <c r="AD178" s="25">
        <f>IF('Indicator Date hidden'!AE179="x","x",$AD$2-'Indicator Date hidden'!AE179)</f>
        <v>0</v>
      </c>
      <c r="AE178" s="25">
        <f>IF('Indicator Date hidden'!AF179="x","x",$AE$2-'Indicator Date hidden'!AF179)</f>
        <v>0</v>
      </c>
      <c r="AF178" s="25">
        <f>IF('Indicator Date hidden'!AG179="x","x",$AF$2-'Indicator Date hidden'!AG179)</f>
        <v>1</v>
      </c>
      <c r="AG178" s="25">
        <f>IF('Indicator Date hidden'!AH179="x","x",$AG$2-'Indicator Date hidden'!AH179)</f>
        <v>0</v>
      </c>
      <c r="AH178" s="25">
        <f>IF('Indicator Date hidden'!AI179="x","x",$AH$2-'Indicator Date hidden'!AI179)</f>
        <v>0</v>
      </c>
      <c r="AI178" s="25">
        <f>IF('Indicator Date hidden'!AJ179="x","x",$AI$2-'Indicator Date hidden'!AJ179)</f>
        <v>0</v>
      </c>
      <c r="AJ178" s="25">
        <f>IF('Indicator Date hidden'!AK179="x","x",$AJ$2-'Indicator Date hidden'!AK179)</f>
        <v>1</v>
      </c>
      <c r="AK178" s="25">
        <f>IF('Indicator Date hidden'!AL179="x","x",$AK$2-'Indicator Date hidden'!AL179)</f>
        <v>0</v>
      </c>
      <c r="AL178" s="25">
        <f>IF('Indicator Date hidden'!AM179="x","x",$AL$2-'Indicator Date hidden'!AM179)</f>
        <v>0</v>
      </c>
      <c r="AM178" s="25">
        <f>IF('Indicator Date hidden'!AN179="x","x",$AM$2-'Indicator Date hidden'!AN179)</f>
        <v>0</v>
      </c>
      <c r="AN178" s="25">
        <f>IF('Indicator Date hidden'!AO179="x","x",$AN$2-'Indicator Date hidden'!AO179)</f>
        <v>0</v>
      </c>
      <c r="AO178" s="25">
        <f>IF('Indicator Date hidden'!AP179="x","x",$AO$2-'Indicator Date hidden'!AP179)</f>
        <v>0</v>
      </c>
      <c r="AP178" s="25">
        <f>IF('Indicator Date hidden'!AQ179="x","x",$AP$2-'Indicator Date hidden'!AQ179)</f>
        <v>0</v>
      </c>
      <c r="AQ178" s="25">
        <f>IF('Indicator Date hidden'!AR179="x","x",$AQ$2-'Indicator Date hidden'!AR179)</f>
        <v>0</v>
      </c>
      <c r="AR178" s="25">
        <f>IF('Indicator Date hidden'!AS179="x","x",$AR$2-'Indicator Date hidden'!AS179)</f>
        <v>0</v>
      </c>
      <c r="AS178" s="25">
        <f>IF('Indicator Date hidden'!AT179="x","x",$AS$2-'Indicator Date hidden'!AT179)</f>
        <v>0</v>
      </c>
      <c r="AT178" s="25">
        <f>IF('Indicator Date hidden'!AU179="x","x",$AT$2-'Indicator Date hidden'!AU179)</f>
        <v>0</v>
      </c>
      <c r="AU178" s="25">
        <f>IF('Indicator Date hidden'!AV179="x","x",$AU$2-'Indicator Date hidden'!AV179)</f>
        <v>1</v>
      </c>
      <c r="AV178" s="25">
        <f>IF('Indicator Date hidden'!AW179="x","x",$AV$2-'Indicator Date hidden'!AW179)</f>
        <v>0</v>
      </c>
      <c r="AW178" s="25">
        <f>IF('Indicator Date hidden'!AX179="x","x",$AW$2-'Indicator Date hidden'!AX179)</f>
        <v>0</v>
      </c>
      <c r="AX178" s="25">
        <f>IF('Indicator Date hidden'!AY179="x","x",$AX$2-'Indicator Date hidden'!AY179)</f>
        <v>0</v>
      </c>
      <c r="AY178" s="25">
        <f>IF('Indicator Date hidden'!AZ179="x","x",$AY$2-'Indicator Date hidden'!AZ179)</f>
        <v>0</v>
      </c>
      <c r="AZ178" s="25">
        <f>IF('Indicator Date hidden'!BA179="x","x",$AZ$2-'Indicator Date hidden'!BA179)</f>
        <v>0</v>
      </c>
      <c r="BA178">
        <f t="shared" si="25"/>
        <v>7</v>
      </c>
      <c r="BB178" s="26">
        <f t="shared" si="26"/>
        <v>0.14285714285714285</v>
      </c>
      <c r="BC178">
        <f t="shared" si="27"/>
        <v>5</v>
      </c>
      <c r="BD178" s="26">
        <f t="shared" si="28"/>
        <v>0.49487165930539351</v>
      </c>
      <c r="BE178" s="28">
        <f t="shared" si="29"/>
        <v>0</v>
      </c>
    </row>
    <row r="179" spans="1:57" x14ac:dyDescent="0.35">
      <c r="A179" t="s">
        <v>10383</v>
      </c>
      <c r="B179" s="25">
        <f>IF('Indicator Date hidden'!C180="x","x",$B$2-'Indicator Date hidden'!C180)</f>
        <v>0</v>
      </c>
      <c r="C179" s="25">
        <f>IF('Indicator Date hidden'!D180="x","x",$C$2-'Indicator Date hidden'!D180)</f>
        <v>0</v>
      </c>
      <c r="D179" s="25">
        <f>IF('Indicator Date hidden'!E180="x","x",$D$2-'Indicator Date hidden'!E180)</f>
        <v>0</v>
      </c>
      <c r="E179" s="25">
        <f>IF('Indicator Date hidden'!F180="x","x",$E$2-'Indicator Date hidden'!F180)</f>
        <v>0</v>
      </c>
      <c r="F179" s="25">
        <f>IF('Indicator Date hidden'!G180="x","x",$F$2-'Indicator Date hidden'!G180)</f>
        <v>0</v>
      </c>
      <c r="G179" s="25">
        <f>IF('Indicator Date hidden'!H180="x","x",$G$2-'Indicator Date hidden'!H180)</f>
        <v>0</v>
      </c>
      <c r="H179" s="25">
        <f>IF('Indicator Date hidden'!I180="x","x",$H$2-'Indicator Date hidden'!I180)</f>
        <v>0</v>
      </c>
      <c r="I179" s="25">
        <f>IF('Indicator Date hidden'!J180="x","x",$I$2-'Indicator Date hidden'!J180)</f>
        <v>0</v>
      </c>
      <c r="J179" s="25">
        <f>IF('Indicator Date hidden'!K180="x","x",$J$2-'Indicator Date hidden'!K180)</f>
        <v>0</v>
      </c>
      <c r="K179" s="25">
        <f>IF('Indicator Date hidden'!L180="x","x",$K$2-'Indicator Date hidden'!L180)</f>
        <v>0</v>
      </c>
      <c r="L179" s="25">
        <f>IF('Indicator Date hidden'!M180="x","x",$L$2-'Indicator Date hidden'!M180)</f>
        <v>0</v>
      </c>
      <c r="M179" s="25">
        <f>IF('Indicator Date hidden'!N180="x","x",$M$2-'Indicator Date hidden'!N180)</f>
        <v>0</v>
      </c>
      <c r="N179" s="25">
        <f>IF('Indicator Date hidden'!O180="x","x",$N$2-'Indicator Date hidden'!O180)</f>
        <v>0</v>
      </c>
      <c r="O179" s="25">
        <f>IF('Indicator Date hidden'!P180="x","x",$O$2-'Indicator Date hidden'!P180)</f>
        <v>0</v>
      </c>
      <c r="P179" s="25">
        <f>IF('Indicator Date hidden'!Q180="x","x",$P$2-'Indicator Date hidden'!Q180)</f>
        <v>0</v>
      </c>
      <c r="Q179" s="25" t="str">
        <f>IF('Indicator Date hidden'!R180="x","x",$Q$2-'Indicator Date hidden'!R180)</f>
        <v>x</v>
      </c>
      <c r="R179" s="25">
        <f>IF('Indicator Date hidden'!S180="x","x",$R$2-'Indicator Date hidden'!S180)</f>
        <v>0</v>
      </c>
      <c r="S179" s="25">
        <f>IF('Indicator Date hidden'!T180="x","x",$S$2-'Indicator Date hidden'!T180)</f>
        <v>0</v>
      </c>
      <c r="T179" s="25">
        <f>IF('Indicator Date hidden'!U180="x","x",$T$2-'Indicator Date hidden'!U180)</f>
        <v>0</v>
      </c>
      <c r="U179" s="25">
        <f>IF('Indicator Date hidden'!V180="x","x",$U$2-'Indicator Date hidden'!V180)</f>
        <v>0</v>
      </c>
      <c r="V179" s="25">
        <f>IF('Indicator Date hidden'!W180="x","x",$V$2-'Indicator Date hidden'!W180)</f>
        <v>0</v>
      </c>
      <c r="W179" s="25" t="str">
        <f>IF('Indicator Date hidden'!X180="x","x",$W$2-'Indicator Date hidden'!X180)</f>
        <v>x</v>
      </c>
      <c r="X179" s="25">
        <f>IF('Indicator Date hidden'!Y180="x","x",$X$2-'Indicator Date hidden'!Y180)</f>
        <v>4</v>
      </c>
      <c r="Y179" s="25">
        <f>IF('Indicator Date hidden'!Z180="x","x",$Y$2-'Indicator Date hidden'!Z180)</f>
        <v>0</v>
      </c>
      <c r="Z179" s="25">
        <f>IF('Indicator Date hidden'!AA180="x","x",$Z$2-'Indicator Date hidden'!AA180)</f>
        <v>0</v>
      </c>
      <c r="AA179" s="25" t="str">
        <f>IF('Indicator Date hidden'!AB180="x","x",$AA$2-'Indicator Date hidden'!AB180)</f>
        <v>x</v>
      </c>
      <c r="AB179" s="25">
        <f>IF('Indicator Date hidden'!AC180="x","x",$AB$2-'Indicator Date hidden'!AC180)</f>
        <v>0</v>
      </c>
      <c r="AC179" s="25">
        <f>IF('Indicator Date hidden'!AD180="x","x",$AC$2-'Indicator Date hidden'!AD180)</f>
        <v>0</v>
      </c>
      <c r="AD179" s="25" t="str">
        <f>IF('Indicator Date hidden'!AE180="x","x",$AD$2-'Indicator Date hidden'!AE180)</f>
        <v>x</v>
      </c>
      <c r="AE179" s="25" t="str">
        <f>IF('Indicator Date hidden'!AF180="x","x",$AE$2-'Indicator Date hidden'!AF180)</f>
        <v>x</v>
      </c>
      <c r="AF179" s="25" t="str">
        <f>IF('Indicator Date hidden'!AG180="x","x",$AF$2-'Indicator Date hidden'!AG180)</f>
        <v>x</v>
      </c>
      <c r="AG179" s="25">
        <f>IF('Indicator Date hidden'!AH180="x","x",$AG$2-'Indicator Date hidden'!AH180)</f>
        <v>0</v>
      </c>
      <c r="AH179" s="25">
        <f>IF('Indicator Date hidden'!AI180="x","x",$AH$2-'Indicator Date hidden'!AI180)</f>
        <v>0</v>
      </c>
      <c r="AI179" s="25">
        <f>IF('Indicator Date hidden'!AJ180="x","x",$AI$2-'Indicator Date hidden'!AJ180)</f>
        <v>0</v>
      </c>
      <c r="AJ179" s="25" t="str">
        <f>IF('Indicator Date hidden'!AK180="x","x",$AJ$2-'Indicator Date hidden'!AK180)</f>
        <v>x</v>
      </c>
      <c r="AK179" s="25">
        <f>IF('Indicator Date hidden'!AL180="x","x",$AK$2-'Indicator Date hidden'!AL180)</f>
        <v>1</v>
      </c>
      <c r="AL179" s="25">
        <f>IF('Indicator Date hidden'!AM180="x","x",$AL$2-'Indicator Date hidden'!AM180)</f>
        <v>0</v>
      </c>
      <c r="AM179" s="25">
        <f>IF('Indicator Date hidden'!AN180="x","x",$AM$2-'Indicator Date hidden'!AN180)</f>
        <v>0</v>
      </c>
      <c r="AN179" s="25">
        <f>IF('Indicator Date hidden'!AO180="x","x",$AN$2-'Indicator Date hidden'!AO180)</f>
        <v>0</v>
      </c>
      <c r="AO179" s="25" t="str">
        <f>IF('Indicator Date hidden'!AP180="x","x",$AO$2-'Indicator Date hidden'!AP180)</f>
        <v>x</v>
      </c>
      <c r="AP179" s="25" t="str">
        <f>IF('Indicator Date hidden'!AQ180="x","x",$AP$2-'Indicator Date hidden'!AQ180)</f>
        <v>x</v>
      </c>
      <c r="AQ179" s="25" t="str">
        <f>IF('Indicator Date hidden'!AR180="x","x",$AQ$2-'Indicator Date hidden'!AR180)</f>
        <v>x</v>
      </c>
      <c r="AR179" s="25">
        <f>IF('Indicator Date hidden'!AS180="x","x",$AR$2-'Indicator Date hidden'!AS180)</f>
        <v>0</v>
      </c>
      <c r="AS179" s="25">
        <f>IF('Indicator Date hidden'!AT180="x","x",$AS$2-'Indicator Date hidden'!AT180)</f>
        <v>0</v>
      </c>
      <c r="AT179" s="25">
        <f>IF('Indicator Date hidden'!AU180="x","x",$AT$2-'Indicator Date hidden'!AU180)</f>
        <v>0</v>
      </c>
      <c r="AU179" s="25">
        <f>IF('Indicator Date hidden'!AV180="x","x",$AU$2-'Indicator Date hidden'!AV180)</f>
        <v>1</v>
      </c>
      <c r="AV179" s="25">
        <f>IF('Indicator Date hidden'!AW180="x","x",$AV$2-'Indicator Date hidden'!AW180)</f>
        <v>0</v>
      </c>
      <c r="AW179" s="25">
        <f>IF('Indicator Date hidden'!AX180="x","x",$AW$2-'Indicator Date hidden'!AX180)</f>
        <v>0</v>
      </c>
      <c r="AX179" s="25">
        <f>IF('Indicator Date hidden'!AY180="x","x",$AX$2-'Indicator Date hidden'!AY180)</f>
        <v>0</v>
      </c>
      <c r="AY179" s="25">
        <f>IF('Indicator Date hidden'!AZ180="x","x",$AY$2-'Indicator Date hidden'!AZ180)</f>
        <v>9</v>
      </c>
      <c r="AZ179" s="25">
        <f>IF('Indicator Date hidden'!BA180="x","x",$AZ$2-'Indicator Date hidden'!BA180)</f>
        <v>9</v>
      </c>
      <c r="BA179">
        <f t="shared" si="25"/>
        <v>24</v>
      </c>
      <c r="BB179" s="26">
        <f t="shared" si="26"/>
        <v>0.58536585365853655</v>
      </c>
      <c r="BC179">
        <f t="shared" si="27"/>
        <v>5</v>
      </c>
      <c r="BD179" s="26">
        <f t="shared" si="28"/>
        <v>2.011862500224515</v>
      </c>
      <c r="BE179" s="28">
        <f t="shared" si="29"/>
        <v>0</v>
      </c>
    </row>
    <row r="180" spans="1:57" x14ac:dyDescent="0.35">
      <c r="A180" t="s">
        <v>10391</v>
      </c>
      <c r="B180" s="25">
        <f>IF('Indicator Date hidden'!C181="x","x",$B$2-'Indicator Date hidden'!C181)</f>
        <v>0</v>
      </c>
      <c r="C180" s="25">
        <f>IF('Indicator Date hidden'!D181="x","x",$C$2-'Indicator Date hidden'!D181)</f>
        <v>0</v>
      </c>
      <c r="D180" s="25">
        <f>IF('Indicator Date hidden'!E181="x","x",$D$2-'Indicator Date hidden'!E181)</f>
        <v>0</v>
      </c>
      <c r="E180" s="25">
        <f>IF('Indicator Date hidden'!F181="x","x",$E$2-'Indicator Date hidden'!F181)</f>
        <v>0</v>
      </c>
      <c r="F180" s="25">
        <f>IF('Indicator Date hidden'!G181="x","x",$F$2-'Indicator Date hidden'!G181)</f>
        <v>0</v>
      </c>
      <c r="G180" s="25">
        <f>IF('Indicator Date hidden'!H181="x","x",$G$2-'Indicator Date hidden'!H181)</f>
        <v>0</v>
      </c>
      <c r="H180" s="25">
        <f>IF('Indicator Date hidden'!I181="x","x",$H$2-'Indicator Date hidden'!I181)</f>
        <v>0</v>
      </c>
      <c r="I180" s="25">
        <f>IF('Indicator Date hidden'!J181="x","x",$I$2-'Indicator Date hidden'!J181)</f>
        <v>0</v>
      </c>
      <c r="J180" s="25">
        <f>IF('Indicator Date hidden'!K181="x","x",$J$2-'Indicator Date hidden'!K181)</f>
        <v>0</v>
      </c>
      <c r="K180" s="25">
        <f>IF('Indicator Date hidden'!L181="x","x",$K$2-'Indicator Date hidden'!L181)</f>
        <v>0</v>
      </c>
      <c r="L180" s="25">
        <f>IF('Indicator Date hidden'!M181="x","x",$L$2-'Indicator Date hidden'!M181)</f>
        <v>0</v>
      </c>
      <c r="M180" s="25">
        <f>IF('Indicator Date hidden'!N181="x","x",$M$2-'Indicator Date hidden'!N181)</f>
        <v>0</v>
      </c>
      <c r="N180" s="25">
        <f>IF('Indicator Date hidden'!O181="x","x",$N$2-'Indicator Date hidden'!O181)</f>
        <v>0</v>
      </c>
      <c r="O180" s="25">
        <f>IF('Indicator Date hidden'!P181="x","x",$O$2-'Indicator Date hidden'!P181)</f>
        <v>0</v>
      </c>
      <c r="P180" s="25" t="str">
        <f>IF('Indicator Date hidden'!Q181="x","x",$P$2-'Indicator Date hidden'!Q181)</f>
        <v>x</v>
      </c>
      <c r="Q180" s="25" t="str">
        <f>IF('Indicator Date hidden'!R181="x","x",$Q$2-'Indicator Date hidden'!R181)</f>
        <v>x</v>
      </c>
      <c r="R180" s="25">
        <f>IF('Indicator Date hidden'!S181="x","x",$R$2-'Indicator Date hidden'!S181)</f>
        <v>0</v>
      </c>
      <c r="S180" s="25">
        <f>IF('Indicator Date hidden'!T181="x","x",$S$2-'Indicator Date hidden'!T181)</f>
        <v>0</v>
      </c>
      <c r="T180" s="25">
        <f>IF('Indicator Date hidden'!U181="x","x",$T$2-'Indicator Date hidden'!U181)</f>
        <v>0</v>
      </c>
      <c r="U180" s="25">
        <f>IF('Indicator Date hidden'!V181="x","x",$U$2-'Indicator Date hidden'!V181)</f>
        <v>0</v>
      </c>
      <c r="V180" s="25">
        <f>IF('Indicator Date hidden'!W181="x","x",$V$2-'Indicator Date hidden'!W181)</f>
        <v>0</v>
      </c>
      <c r="W180" s="25">
        <f>IF('Indicator Date hidden'!X181="x","x",$W$2-'Indicator Date hidden'!X181)</f>
        <v>7</v>
      </c>
      <c r="X180" s="25">
        <f>IF('Indicator Date hidden'!Y181="x","x",$X$2-'Indicator Date hidden'!Y181)</f>
        <v>4</v>
      </c>
      <c r="Y180" s="25">
        <f>IF('Indicator Date hidden'!Z181="x","x",$Y$2-'Indicator Date hidden'!Z181)</f>
        <v>0</v>
      </c>
      <c r="Z180" s="25">
        <f>IF('Indicator Date hidden'!AA181="x","x",$Z$2-'Indicator Date hidden'!AA181)</f>
        <v>0</v>
      </c>
      <c r="AA180" s="25" t="str">
        <f>IF('Indicator Date hidden'!AB181="x","x",$AA$2-'Indicator Date hidden'!AB181)</f>
        <v>x</v>
      </c>
      <c r="AB180" s="25">
        <f>IF('Indicator Date hidden'!AC181="x","x",$AB$2-'Indicator Date hidden'!AC181)</f>
        <v>0</v>
      </c>
      <c r="AC180" s="25">
        <f>IF('Indicator Date hidden'!AD181="x","x",$AC$2-'Indicator Date hidden'!AD181)</f>
        <v>0</v>
      </c>
      <c r="AD180" s="25" t="str">
        <f>IF('Indicator Date hidden'!AE181="x","x",$AD$2-'Indicator Date hidden'!AE181)</f>
        <v>x</v>
      </c>
      <c r="AE180" s="25" t="str">
        <f>IF('Indicator Date hidden'!AF181="x","x",$AE$2-'Indicator Date hidden'!AF181)</f>
        <v>x</v>
      </c>
      <c r="AF180" s="25" t="str">
        <f>IF('Indicator Date hidden'!AG181="x","x",$AF$2-'Indicator Date hidden'!AG181)</f>
        <v>x</v>
      </c>
      <c r="AG180" s="25">
        <f>IF('Indicator Date hidden'!AH181="x","x",$AG$2-'Indicator Date hidden'!AH181)</f>
        <v>0</v>
      </c>
      <c r="AH180" s="25">
        <f>IF('Indicator Date hidden'!AI181="x","x",$AH$2-'Indicator Date hidden'!AI181)</f>
        <v>0</v>
      </c>
      <c r="AI180" s="25">
        <f>IF('Indicator Date hidden'!AJ181="x","x",$AI$2-'Indicator Date hidden'!AJ181)</f>
        <v>0</v>
      </c>
      <c r="AJ180" s="25" t="str">
        <f>IF('Indicator Date hidden'!AK181="x","x",$AJ$2-'Indicator Date hidden'!AK181)</f>
        <v>x</v>
      </c>
      <c r="AK180" s="25" t="str">
        <f>IF('Indicator Date hidden'!AL181="x","x",$AK$2-'Indicator Date hidden'!AL181)</f>
        <v>x</v>
      </c>
      <c r="AL180" s="25">
        <f>IF('Indicator Date hidden'!AM181="x","x",$AL$2-'Indicator Date hidden'!AM181)</f>
        <v>0</v>
      </c>
      <c r="AM180" s="25">
        <f>IF('Indicator Date hidden'!AN181="x","x",$AM$2-'Indicator Date hidden'!AN181)</f>
        <v>0</v>
      </c>
      <c r="AN180" s="25">
        <f>IF('Indicator Date hidden'!AO181="x","x",$AN$2-'Indicator Date hidden'!AO181)</f>
        <v>0</v>
      </c>
      <c r="AO180" s="25" t="str">
        <f>IF('Indicator Date hidden'!AP181="x","x",$AO$2-'Indicator Date hidden'!AP181)</f>
        <v>x</v>
      </c>
      <c r="AP180" s="25" t="str">
        <f>IF('Indicator Date hidden'!AQ181="x","x",$AP$2-'Indicator Date hidden'!AQ181)</f>
        <v>x</v>
      </c>
      <c r="AQ180" s="25" t="str">
        <f>IF('Indicator Date hidden'!AR181="x","x",$AQ$2-'Indicator Date hidden'!AR181)</f>
        <v>x</v>
      </c>
      <c r="AR180" s="25">
        <f>IF('Indicator Date hidden'!AS181="x","x",$AR$2-'Indicator Date hidden'!AS181)</f>
        <v>0</v>
      </c>
      <c r="AS180" s="25" t="str">
        <f>IF('Indicator Date hidden'!AT181="x","x",$AS$2-'Indicator Date hidden'!AT181)</f>
        <v>x</v>
      </c>
      <c r="AT180" s="25">
        <f>IF('Indicator Date hidden'!AU181="x","x",$AT$2-'Indicator Date hidden'!AU181)</f>
        <v>0</v>
      </c>
      <c r="AU180" s="25" t="str">
        <f>IF('Indicator Date hidden'!AV181="x","x",$AU$2-'Indicator Date hidden'!AV181)</f>
        <v>x</v>
      </c>
      <c r="AV180" s="25">
        <f>IF('Indicator Date hidden'!AW181="x","x",$AV$2-'Indicator Date hidden'!AW181)</f>
        <v>1</v>
      </c>
      <c r="AW180" s="25">
        <f>IF('Indicator Date hidden'!AX181="x","x",$AW$2-'Indicator Date hidden'!AX181)</f>
        <v>0</v>
      </c>
      <c r="AX180" s="25">
        <f>IF('Indicator Date hidden'!AY181="x","x",$AX$2-'Indicator Date hidden'!AY181)</f>
        <v>0</v>
      </c>
      <c r="AY180" s="25">
        <f>IF('Indicator Date hidden'!AZ181="x","x",$AY$2-'Indicator Date hidden'!AZ181)</f>
        <v>2</v>
      </c>
      <c r="AZ180" s="25">
        <f>IF('Indicator Date hidden'!BA181="x","x",$AZ$2-'Indicator Date hidden'!BA181)</f>
        <v>0</v>
      </c>
      <c r="BA180">
        <f t="shared" si="25"/>
        <v>14</v>
      </c>
      <c r="BB180" s="26">
        <f t="shared" si="26"/>
        <v>0.36842105263157893</v>
      </c>
      <c r="BC180">
        <f t="shared" si="27"/>
        <v>4</v>
      </c>
      <c r="BD180" s="26">
        <f t="shared" si="28"/>
        <v>1.3062814364200901</v>
      </c>
      <c r="BE180" s="28">
        <f t="shared" si="29"/>
        <v>0</v>
      </c>
    </row>
    <row r="181" spans="1:57" x14ac:dyDescent="0.35">
      <c r="A181" t="s">
        <v>10395</v>
      </c>
      <c r="B181" s="25">
        <f>IF('Indicator Date hidden'!C182="x","x",$B$2-'Indicator Date hidden'!C182)</f>
        <v>0</v>
      </c>
      <c r="C181" s="25">
        <f>IF('Indicator Date hidden'!D182="x","x",$C$2-'Indicator Date hidden'!D182)</f>
        <v>0</v>
      </c>
      <c r="D181" s="25">
        <f>IF('Indicator Date hidden'!E182="x","x",$D$2-'Indicator Date hidden'!E182)</f>
        <v>0</v>
      </c>
      <c r="E181" s="25">
        <f>IF('Indicator Date hidden'!F182="x","x",$E$2-'Indicator Date hidden'!F182)</f>
        <v>0</v>
      </c>
      <c r="F181" s="25">
        <f>IF('Indicator Date hidden'!G182="x","x",$F$2-'Indicator Date hidden'!G182)</f>
        <v>0</v>
      </c>
      <c r="G181" s="25">
        <f>IF('Indicator Date hidden'!H182="x","x",$G$2-'Indicator Date hidden'!H182)</f>
        <v>0</v>
      </c>
      <c r="H181" s="25">
        <f>IF('Indicator Date hidden'!I182="x","x",$H$2-'Indicator Date hidden'!I182)</f>
        <v>0</v>
      </c>
      <c r="I181" s="25">
        <f>IF('Indicator Date hidden'!J182="x","x",$I$2-'Indicator Date hidden'!J182)</f>
        <v>0</v>
      </c>
      <c r="J181" s="25">
        <f>IF('Indicator Date hidden'!K182="x","x",$J$2-'Indicator Date hidden'!K182)</f>
        <v>0</v>
      </c>
      <c r="K181" s="25">
        <f>IF('Indicator Date hidden'!L182="x","x",$K$2-'Indicator Date hidden'!L182)</f>
        <v>0</v>
      </c>
      <c r="L181" s="25">
        <f>IF('Indicator Date hidden'!M182="x","x",$L$2-'Indicator Date hidden'!M182)</f>
        <v>0</v>
      </c>
      <c r="M181" s="25">
        <f>IF('Indicator Date hidden'!N182="x","x",$M$2-'Indicator Date hidden'!N182)</f>
        <v>0</v>
      </c>
      <c r="N181" s="25">
        <f>IF('Indicator Date hidden'!O182="x","x",$N$2-'Indicator Date hidden'!O182)</f>
        <v>0</v>
      </c>
      <c r="O181" s="25">
        <f>IF('Indicator Date hidden'!P182="x","x",$O$2-'Indicator Date hidden'!P182)</f>
        <v>0</v>
      </c>
      <c r="P181" s="25">
        <f>IF('Indicator Date hidden'!Q182="x","x",$P$2-'Indicator Date hidden'!Q182)</f>
        <v>0</v>
      </c>
      <c r="Q181" s="25">
        <f>IF('Indicator Date hidden'!R182="x","x",$Q$2-'Indicator Date hidden'!R182)</f>
        <v>3</v>
      </c>
      <c r="R181" s="25">
        <f>IF('Indicator Date hidden'!S182="x","x",$R$2-'Indicator Date hidden'!S182)</f>
        <v>0</v>
      </c>
      <c r="S181" s="25">
        <f>IF('Indicator Date hidden'!T182="x","x",$S$2-'Indicator Date hidden'!T182)</f>
        <v>0</v>
      </c>
      <c r="T181" s="25">
        <f>IF('Indicator Date hidden'!U182="x","x",$T$2-'Indicator Date hidden'!U182)</f>
        <v>0</v>
      </c>
      <c r="U181" s="25">
        <f>IF('Indicator Date hidden'!V182="x","x",$U$2-'Indicator Date hidden'!V182)</f>
        <v>0</v>
      </c>
      <c r="V181" s="25">
        <f>IF('Indicator Date hidden'!W182="x","x",$V$2-'Indicator Date hidden'!W182)</f>
        <v>0</v>
      </c>
      <c r="W181" s="25">
        <f>IF('Indicator Date hidden'!X182="x","x",$W$2-'Indicator Date hidden'!X182)</f>
        <v>3</v>
      </c>
      <c r="X181" s="25">
        <f>IF('Indicator Date hidden'!Y182="x","x",$X$2-'Indicator Date hidden'!Y182)</f>
        <v>4</v>
      </c>
      <c r="Y181" s="25">
        <f>IF('Indicator Date hidden'!Z182="x","x",$Y$2-'Indicator Date hidden'!Z182)</f>
        <v>0</v>
      </c>
      <c r="Z181" s="25">
        <f>IF('Indicator Date hidden'!AA182="x","x",$Z$2-'Indicator Date hidden'!AA182)</f>
        <v>0</v>
      </c>
      <c r="AA181" s="25">
        <f>IF('Indicator Date hidden'!AB182="x","x",$AA$2-'Indicator Date hidden'!AB182)</f>
        <v>0</v>
      </c>
      <c r="AB181" s="25">
        <f>IF('Indicator Date hidden'!AC182="x","x",$AB$2-'Indicator Date hidden'!AC182)</f>
        <v>0</v>
      </c>
      <c r="AC181" s="25">
        <f>IF('Indicator Date hidden'!AD182="x","x",$AC$2-'Indicator Date hidden'!AD182)</f>
        <v>0</v>
      </c>
      <c r="AD181" s="25">
        <f>IF('Indicator Date hidden'!AE182="x","x",$AD$2-'Indicator Date hidden'!AE182)</f>
        <v>0</v>
      </c>
      <c r="AE181" s="25">
        <f>IF('Indicator Date hidden'!AF182="x","x",$AE$2-'Indicator Date hidden'!AF182)</f>
        <v>0</v>
      </c>
      <c r="AF181" s="25">
        <f>IF('Indicator Date hidden'!AG182="x","x",$AF$2-'Indicator Date hidden'!AG182)</f>
        <v>1</v>
      </c>
      <c r="AG181" s="25">
        <f>IF('Indicator Date hidden'!AH182="x","x",$AG$2-'Indicator Date hidden'!AH182)</f>
        <v>0</v>
      </c>
      <c r="AH181" s="25">
        <f>IF('Indicator Date hidden'!AI182="x","x",$AH$2-'Indicator Date hidden'!AI182)</f>
        <v>0</v>
      </c>
      <c r="AI181" s="25">
        <f>IF('Indicator Date hidden'!AJ182="x","x",$AI$2-'Indicator Date hidden'!AJ182)</f>
        <v>0</v>
      </c>
      <c r="AJ181" s="25">
        <f>IF('Indicator Date hidden'!AK182="x","x",$AJ$2-'Indicator Date hidden'!AK182)</f>
        <v>1</v>
      </c>
      <c r="AK181" s="25">
        <f>IF('Indicator Date hidden'!AL182="x","x",$AK$2-'Indicator Date hidden'!AL182)</f>
        <v>0</v>
      </c>
      <c r="AL181" s="25">
        <f>IF('Indicator Date hidden'!AM182="x","x",$AL$2-'Indicator Date hidden'!AM182)</f>
        <v>0</v>
      </c>
      <c r="AM181" s="25">
        <f>IF('Indicator Date hidden'!AN182="x","x",$AM$2-'Indicator Date hidden'!AN182)</f>
        <v>0</v>
      </c>
      <c r="AN181" s="25">
        <f>IF('Indicator Date hidden'!AO182="x","x",$AN$2-'Indicator Date hidden'!AO182)</f>
        <v>0</v>
      </c>
      <c r="AO181" s="25">
        <f>IF('Indicator Date hidden'!AP182="x","x",$AO$2-'Indicator Date hidden'!AP182)</f>
        <v>1</v>
      </c>
      <c r="AP181" s="25">
        <f>IF('Indicator Date hidden'!AQ182="x","x",$AP$2-'Indicator Date hidden'!AQ182)</f>
        <v>0</v>
      </c>
      <c r="AQ181" s="25" t="str">
        <f>IF('Indicator Date hidden'!AR182="x","x",$AQ$2-'Indicator Date hidden'!AR182)</f>
        <v>x</v>
      </c>
      <c r="AR181" s="25">
        <f>IF('Indicator Date hidden'!AS182="x","x",$AR$2-'Indicator Date hidden'!AS182)</f>
        <v>0</v>
      </c>
      <c r="AS181" s="25">
        <f>IF('Indicator Date hidden'!AT182="x","x",$AS$2-'Indicator Date hidden'!AT182)</f>
        <v>0</v>
      </c>
      <c r="AT181" s="25">
        <f>IF('Indicator Date hidden'!AU182="x","x",$AT$2-'Indicator Date hidden'!AU182)</f>
        <v>0</v>
      </c>
      <c r="AU181" s="25">
        <f>IF('Indicator Date hidden'!AV182="x","x",$AU$2-'Indicator Date hidden'!AV182)</f>
        <v>2</v>
      </c>
      <c r="AV181" s="25">
        <f>IF('Indicator Date hidden'!AW182="x","x",$AV$2-'Indicator Date hidden'!AW182)</f>
        <v>0</v>
      </c>
      <c r="AW181" s="25">
        <f>IF('Indicator Date hidden'!AX182="x","x",$AW$2-'Indicator Date hidden'!AX182)</f>
        <v>0</v>
      </c>
      <c r="AX181" s="25">
        <f>IF('Indicator Date hidden'!AY182="x","x",$AX$2-'Indicator Date hidden'!AY182)</f>
        <v>0</v>
      </c>
      <c r="AY181" s="25">
        <f>IF('Indicator Date hidden'!AZ182="x","x",$AY$2-'Indicator Date hidden'!AZ182)</f>
        <v>0</v>
      </c>
      <c r="AZ181" s="25">
        <f>IF('Indicator Date hidden'!BA182="x","x",$AZ$2-'Indicator Date hidden'!BA182)</f>
        <v>0</v>
      </c>
      <c r="BA181">
        <f t="shared" si="25"/>
        <v>15</v>
      </c>
      <c r="BB181" s="26">
        <f t="shared" si="26"/>
        <v>0.3</v>
      </c>
      <c r="BC181">
        <f t="shared" si="27"/>
        <v>7</v>
      </c>
      <c r="BD181" s="26">
        <f t="shared" si="28"/>
        <v>0.8544003745317531</v>
      </c>
      <c r="BE181" s="28">
        <f t="shared" si="29"/>
        <v>0</v>
      </c>
    </row>
    <row r="182" spans="1:57" x14ac:dyDescent="0.35">
      <c r="A182" t="s">
        <v>10396</v>
      </c>
      <c r="B182" s="25">
        <f>IF('Indicator Date hidden'!C183="x","x",$B$2-'Indicator Date hidden'!C183)</f>
        <v>0</v>
      </c>
      <c r="C182" s="25">
        <f>IF('Indicator Date hidden'!D183="x","x",$C$2-'Indicator Date hidden'!D183)</f>
        <v>0</v>
      </c>
      <c r="D182" s="25">
        <f>IF('Indicator Date hidden'!E183="x","x",$D$2-'Indicator Date hidden'!E183)</f>
        <v>0</v>
      </c>
      <c r="E182" s="25">
        <f>IF('Indicator Date hidden'!F183="x","x",$E$2-'Indicator Date hidden'!F183)</f>
        <v>0</v>
      </c>
      <c r="F182" s="25">
        <f>IF('Indicator Date hidden'!G183="x","x",$F$2-'Indicator Date hidden'!G183)</f>
        <v>0</v>
      </c>
      <c r="G182" s="25">
        <f>IF('Indicator Date hidden'!H183="x","x",$G$2-'Indicator Date hidden'!H183)</f>
        <v>0</v>
      </c>
      <c r="H182" s="25">
        <f>IF('Indicator Date hidden'!I183="x","x",$H$2-'Indicator Date hidden'!I183)</f>
        <v>0</v>
      </c>
      <c r="I182" s="25">
        <f>IF('Indicator Date hidden'!J183="x","x",$I$2-'Indicator Date hidden'!J183)</f>
        <v>0</v>
      </c>
      <c r="J182" s="25">
        <f>IF('Indicator Date hidden'!K183="x","x",$J$2-'Indicator Date hidden'!K183)</f>
        <v>0</v>
      </c>
      <c r="K182" s="25">
        <f>IF('Indicator Date hidden'!L183="x","x",$K$2-'Indicator Date hidden'!L183)</f>
        <v>0</v>
      </c>
      <c r="L182" s="25">
        <f>IF('Indicator Date hidden'!M183="x","x",$L$2-'Indicator Date hidden'!M183)</f>
        <v>0</v>
      </c>
      <c r="M182" s="25">
        <f>IF('Indicator Date hidden'!N183="x","x",$M$2-'Indicator Date hidden'!N183)</f>
        <v>0</v>
      </c>
      <c r="N182" s="25">
        <f>IF('Indicator Date hidden'!O183="x","x",$N$2-'Indicator Date hidden'!O183)</f>
        <v>0</v>
      </c>
      <c r="O182" s="25">
        <f>IF('Indicator Date hidden'!P183="x","x",$O$2-'Indicator Date hidden'!P183)</f>
        <v>0</v>
      </c>
      <c r="P182" s="25">
        <f>IF('Indicator Date hidden'!Q183="x","x",$P$2-'Indicator Date hidden'!Q183)</f>
        <v>0</v>
      </c>
      <c r="Q182" s="25">
        <f>IF('Indicator Date hidden'!R183="x","x",$Q$2-'Indicator Date hidden'!R183)</f>
        <v>2</v>
      </c>
      <c r="R182" s="25">
        <f>IF('Indicator Date hidden'!S183="x","x",$R$2-'Indicator Date hidden'!S183)</f>
        <v>0</v>
      </c>
      <c r="S182" s="25">
        <f>IF('Indicator Date hidden'!T183="x","x",$S$2-'Indicator Date hidden'!T183)</f>
        <v>0</v>
      </c>
      <c r="T182" s="25">
        <f>IF('Indicator Date hidden'!U183="x","x",$T$2-'Indicator Date hidden'!U183)</f>
        <v>0</v>
      </c>
      <c r="U182" s="25">
        <f>IF('Indicator Date hidden'!V183="x","x",$U$2-'Indicator Date hidden'!V183)</f>
        <v>0</v>
      </c>
      <c r="V182" s="25">
        <f>IF('Indicator Date hidden'!W183="x","x",$V$2-'Indicator Date hidden'!W183)</f>
        <v>0</v>
      </c>
      <c r="W182" s="25" t="str">
        <f>IF('Indicator Date hidden'!X183="x","x",$W$2-'Indicator Date hidden'!X183)</f>
        <v>x</v>
      </c>
      <c r="X182" s="25">
        <f>IF('Indicator Date hidden'!Y183="x","x",$X$2-'Indicator Date hidden'!Y183)</f>
        <v>1</v>
      </c>
      <c r="Y182" s="25">
        <f>IF('Indicator Date hidden'!Z183="x","x",$Y$2-'Indicator Date hidden'!Z183)</f>
        <v>0</v>
      </c>
      <c r="Z182" s="25">
        <f>IF('Indicator Date hidden'!AA183="x","x",$Z$2-'Indicator Date hidden'!AA183)</f>
        <v>0</v>
      </c>
      <c r="AA182" s="25">
        <f>IF('Indicator Date hidden'!AB183="x","x",$AA$2-'Indicator Date hidden'!AB183)</f>
        <v>0</v>
      </c>
      <c r="AB182" s="25">
        <f>IF('Indicator Date hidden'!AC183="x","x",$AB$2-'Indicator Date hidden'!AC183)</f>
        <v>0</v>
      </c>
      <c r="AC182" s="25">
        <f>IF('Indicator Date hidden'!AD183="x","x",$AC$2-'Indicator Date hidden'!AD183)</f>
        <v>0</v>
      </c>
      <c r="AD182" s="25" t="str">
        <f>IF('Indicator Date hidden'!AE183="x","x",$AD$2-'Indicator Date hidden'!AE183)</f>
        <v>x</v>
      </c>
      <c r="AE182" s="25">
        <f>IF('Indicator Date hidden'!AF183="x","x",$AE$2-'Indicator Date hidden'!AF183)</f>
        <v>0</v>
      </c>
      <c r="AF182" s="25">
        <f>IF('Indicator Date hidden'!AG183="x","x",$AF$2-'Indicator Date hidden'!AG183)</f>
        <v>0</v>
      </c>
      <c r="AG182" s="25">
        <f>IF('Indicator Date hidden'!AH183="x","x",$AG$2-'Indicator Date hidden'!AH183)</f>
        <v>0</v>
      </c>
      <c r="AH182" s="25">
        <f>IF('Indicator Date hidden'!AI183="x","x",$AH$2-'Indicator Date hidden'!AI183)</f>
        <v>0</v>
      </c>
      <c r="AI182" s="25">
        <f>IF('Indicator Date hidden'!AJ183="x","x",$AI$2-'Indicator Date hidden'!AJ183)</f>
        <v>0</v>
      </c>
      <c r="AJ182" s="25">
        <f>IF('Indicator Date hidden'!AK183="x","x",$AJ$2-'Indicator Date hidden'!AK183)</f>
        <v>1</v>
      </c>
      <c r="AK182" s="25">
        <f>IF('Indicator Date hidden'!AL183="x","x",$AK$2-'Indicator Date hidden'!AL183)</f>
        <v>1</v>
      </c>
      <c r="AL182" s="25">
        <f>IF('Indicator Date hidden'!AM183="x","x",$AL$2-'Indicator Date hidden'!AM183)</f>
        <v>0</v>
      </c>
      <c r="AM182" s="25">
        <f>IF('Indicator Date hidden'!AN183="x","x",$AM$2-'Indicator Date hidden'!AN183)</f>
        <v>0</v>
      </c>
      <c r="AN182" s="25">
        <f>IF('Indicator Date hidden'!AO183="x","x",$AN$2-'Indicator Date hidden'!AO183)</f>
        <v>0</v>
      </c>
      <c r="AO182" s="25">
        <f>IF('Indicator Date hidden'!AP183="x","x",$AO$2-'Indicator Date hidden'!AP183)</f>
        <v>1</v>
      </c>
      <c r="AP182" s="25">
        <f>IF('Indicator Date hidden'!AQ183="x","x",$AP$2-'Indicator Date hidden'!AQ183)</f>
        <v>0</v>
      </c>
      <c r="AQ182" s="25" t="str">
        <f>IF('Indicator Date hidden'!AR183="x","x",$AQ$2-'Indicator Date hidden'!AR183)</f>
        <v>x</v>
      </c>
      <c r="AR182" s="25">
        <f>IF('Indicator Date hidden'!AS183="x","x",$AR$2-'Indicator Date hidden'!AS183)</f>
        <v>0</v>
      </c>
      <c r="AS182" s="25">
        <f>IF('Indicator Date hidden'!AT183="x","x",$AS$2-'Indicator Date hidden'!AT183)</f>
        <v>0</v>
      </c>
      <c r="AT182" s="25">
        <f>IF('Indicator Date hidden'!AU183="x","x",$AT$2-'Indicator Date hidden'!AU183)</f>
        <v>0</v>
      </c>
      <c r="AU182" s="25">
        <f>IF('Indicator Date hidden'!AV183="x","x",$AU$2-'Indicator Date hidden'!AV183)</f>
        <v>1</v>
      </c>
      <c r="AV182" s="25">
        <f>IF('Indicator Date hidden'!AW183="x","x",$AV$2-'Indicator Date hidden'!AW183)</f>
        <v>0</v>
      </c>
      <c r="AW182" s="25">
        <f>IF('Indicator Date hidden'!AX183="x","x",$AW$2-'Indicator Date hidden'!AX183)</f>
        <v>0</v>
      </c>
      <c r="AX182" s="25">
        <f>IF('Indicator Date hidden'!AY183="x","x",$AX$2-'Indicator Date hidden'!AY183)</f>
        <v>0</v>
      </c>
      <c r="AY182" s="25">
        <f>IF('Indicator Date hidden'!AZ183="x","x",$AY$2-'Indicator Date hidden'!AZ183)</f>
        <v>0</v>
      </c>
      <c r="AZ182" s="25">
        <f>IF('Indicator Date hidden'!BA183="x","x",$AZ$2-'Indicator Date hidden'!BA183)</f>
        <v>0</v>
      </c>
      <c r="BA182">
        <f t="shared" si="25"/>
        <v>7</v>
      </c>
      <c r="BB182" s="26">
        <f t="shared" si="26"/>
        <v>0.14583333333333334</v>
      </c>
      <c r="BC182">
        <f t="shared" si="27"/>
        <v>6</v>
      </c>
      <c r="BD182" s="26">
        <f t="shared" si="28"/>
        <v>0.40771637064126931</v>
      </c>
      <c r="BE182" s="28">
        <f t="shared" si="29"/>
        <v>0</v>
      </c>
    </row>
    <row r="183" spans="1:57" x14ac:dyDescent="0.35">
      <c r="A183" t="s">
        <v>10096</v>
      </c>
      <c r="B183" s="25">
        <f>IF('Indicator Date hidden'!C184="x","x",$B$2-'Indicator Date hidden'!C184)</f>
        <v>0</v>
      </c>
      <c r="C183" s="25">
        <f>IF('Indicator Date hidden'!D184="x","x",$C$2-'Indicator Date hidden'!D184)</f>
        <v>0</v>
      </c>
      <c r="D183" s="25">
        <f>IF('Indicator Date hidden'!E184="x","x",$D$2-'Indicator Date hidden'!E184)</f>
        <v>0</v>
      </c>
      <c r="E183" s="25">
        <f>IF('Indicator Date hidden'!F184="x","x",$E$2-'Indicator Date hidden'!F184)</f>
        <v>0</v>
      </c>
      <c r="F183" s="25">
        <f>IF('Indicator Date hidden'!G184="x","x",$F$2-'Indicator Date hidden'!G184)</f>
        <v>0</v>
      </c>
      <c r="G183" s="25">
        <f>IF('Indicator Date hidden'!H184="x","x",$G$2-'Indicator Date hidden'!H184)</f>
        <v>0</v>
      </c>
      <c r="H183" s="25">
        <f>IF('Indicator Date hidden'!I184="x","x",$H$2-'Indicator Date hidden'!I184)</f>
        <v>0</v>
      </c>
      <c r="I183" s="25">
        <f>IF('Indicator Date hidden'!J184="x","x",$I$2-'Indicator Date hidden'!J184)</f>
        <v>0</v>
      </c>
      <c r="J183" s="25">
        <f>IF('Indicator Date hidden'!K184="x","x",$J$2-'Indicator Date hidden'!K184)</f>
        <v>0</v>
      </c>
      <c r="K183" s="25">
        <f>IF('Indicator Date hidden'!L184="x","x",$K$2-'Indicator Date hidden'!L184)</f>
        <v>0</v>
      </c>
      <c r="L183" s="25">
        <f>IF('Indicator Date hidden'!M184="x","x",$L$2-'Indicator Date hidden'!M184)</f>
        <v>0</v>
      </c>
      <c r="M183" s="25">
        <f>IF('Indicator Date hidden'!N184="x","x",$M$2-'Indicator Date hidden'!N184)</f>
        <v>0</v>
      </c>
      <c r="N183" s="25">
        <f>IF('Indicator Date hidden'!O184="x","x",$N$2-'Indicator Date hidden'!O184)</f>
        <v>0</v>
      </c>
      <c r="O183" s="25">
        <f>IF('Indicator Date hidden'!P184="x","x",$O$2-'Indicator Date hidden'!P184)</f>
        <v>0</v>
      </c>
      <c r="P183" s="25">
        <f>IF('Indicator Date hidden'!Q184="x","x",$P$2-'Indicator Date hidden'!Q184)</f>
        <v>0</v>
      </c>
      <c r="Q183" s="25" t="str">
        <f>IF('Indicator Date hidden'!R184="x","x",$Q$2-'Indicator Date hidden'!R184)</f>
        <v>x</v>
      </c>
      <c r="R183" s="25">
        <f>IF('Indicator Date hidden'!S184="x","x",$R$2-'Indicator Date hidden'!S184)</f>
        <v>0</v>
      </c>
      <c r="S183" s="25">
        <f>IF('Indicator Date hidden'!T184="x","x",$S$2-'Indicator Date hidden'!T184)</f>
        <v>0</v>
      </c>
      <c r="T183" s="25">
        <f>IF('Indicator Date hidden'!U184="x","x",$T$2-'Indicator Date hidden'!U184)</f>
        <v>0</v>
      </c>
      <c r="U183" s="25" t="str">
        <f>IF('Indicator Date hidden'!V184="x","x",$U$2-'Indicator Date hidden'!V184)</f>
        <v>x</v>
      </c>
      <c r="V183" s="25">
        <f>IF('Indicator Date hidden'!W184="x","x",$V$2-'Indicator Date hidden'!W184)</f>
        <v>0</v>
      </c>
      <c r="W183" s="25" t="str">
        <f>IF('Indicator Date hidden'!X184="x","x",$W$2-'Indicator Date hidden'!X184)</f>
        <v>x</v>
      </c>
      <c r="X183" s="25">
        <f>IF('Indicator Date hidden'!Y184="x","x",$X$2-'Indicator Date hidden'!Y184)</f>
        <v>4</v>
      </c>
      <c r="Y183" s="25">
        <f>IF('Indicator Date hidden'!Z184="x","x",$Y$2-'Indicator Date hidden'!Z184)</f>
        <v>0</v>
      </c>
      <c r="Z183" s="25">
        <f>IF('Indicator Date hidden'!AA184="x","x",$Z$2-'Indicator Date hidden'!AA184)</f>
        <v>0</v>
      </c>
      <c r="AA183" s="25" t="str">
        <f>IF('Indicator Date hidden'!AB184="x","x",$AA$2-'Indicator Date hidden'!AB184)</f>
        <v>x</v>
      </c>
      <c r="AB183" s="25">
        <f>IF('Indicator Date hidden'!AC184="x","x",$AB$2-'Indicator Date hidden'!AC184)</f>
        <v>0</v>
      </c>
      <c r="AC183" s="25">
        <f>IF('Indicator Date hidden'!AD184="x","x",$AC$2-'Indicator Date hidden'!AD184)</f>
        <v>0</v>
      </c>
      <c r="AD183" s="25" t="str">
        <f>IF('Indicator Date hidden'!AE184="x","x",$AD$2-'Indicator Date hidden'!AE184)</f>
        <v>x</v>
      </c>
      <c r="AE183" s="25">
        <f>IF('Indicator Date hidden'!AF184="x","x",$AE$2-'Indicator Date hidden'!AF184)</f>
        <v>0</v>
      </c>
      <c r="AF183" s="25" t="str">
        <f>IF('Indicator Date hidden'!AG184="x","x",$AF$2-'Indicator Date hidden'!AG184)</f>
        <v>x</v>
      </c>
      <c r="AG183" s="25">
        <f>IF('Indicator Date hidden'!AH184="x","x",$AG$2-'Indicator Date hidden'!AH184)</f>
        <v>0</v>
      </c>
      <c r="AH183" s="25">
        <f>IF('Indicator Date hidden'!AI184="x","x",$AH$2-'Indicator Date hidden'!AI184)</f>
        <v>0</v>
      </c>
      <c r="AI183" s="25">
        <f>IF('Indicator Date hidden'!AJ184="x","x",$AI$2-'Indicator Date hidden'!AJ184)</f>
        <v>0</v>
      </c>
      <c r="AJ183" s="25" t="str">
        <f>IF('Indicator Date hidden'!AK184="x","x",$AJ$2-'Indicator Date hidden'!AK184)</f>
        <v>x</v>
      </c>
      <c r="AK183" s="25">
        <f>IF('Indicator Date hidden'!AL184="x","x",$AK$2-'Indicator Date hidden'!AL184)</f>
        <v>1</v>
      </c>
      <c r="AL183" s="25">
        <f>IF('Indicator Date hidden'!AM184="x","x",$AL$2-'Indicator Date hidden'!AM184)</f>
        <v>0</v>
      </c>
      <c r="AM183" s="25">
        <f>IF('Indicator Date hidden'!AN184="x","x",$AM$2-'Indicator Date hidden'!AN184)</f>
        <v>0</v>
      </c>
      <c r="AN183" s="25">
        <f>IF('Indicator Date hidden'!AO184="x","x",$AN$2-'Indicator Date hidden'!AO184)</f>
        <v>0</v>
      </c>
      <c r="AO183" s="25" t="str">
        <f>IF('Indicator Date hidden'!AP184="x","x",$AO$2-'Indicator Date hidden'!AP184)</f>
        <v>x</v>
      </c>
      <c r="AP183" s="25" t="str">
        <f>IF('Indicator Date hidden'!AQ184="x","x",$AP$2-'Indicator Date hidden'!AQ184)</f>
        <v>x</v>
      </c>
      <c r="AQ183" s="25">
        <f>IF('Indicator Date hidden'!AR184="x","x",$AQ$2-'Indicator Date hidden'!AR184)</f>
        <v>0</v>
      </c>
      <c r="AR183" s="25">
        <f>IF('Indicator Date hidden'!AS184="x","x",$AR$2-'Indicator Date hidden'!AS184)</f>
        <v>0</v>
      </c>
      <c r="AS183" s="25">
        <f>IF('Indicator Date hidden'!AT184="x","x",$AS$2-'Indicator Date hidden'!AT184)</f>
        <v>0</v>
      </c>
      <c r="AT183" s="25">
        <f>IF('Indicator Date hidden'!AU184="x","x",$AT$2-'Indicator Date hidden'!AU184)</f>
        <v>0</v>
      </c>
      <c r="AU183" s="25" t="str">
        <f>IF('Indicator Date hidden'!AV184="x","x",$AU$2-'Indicator Date hidden'!AV184)</f>
        <v>x</v>
      </c>
      <c r="AV183" s="25">
        <f>IF('Indicator Date hidden'!AW184="x","x",$AV$2-'Indicator Date hidden'!AW184)</f>
        <v>0</v>
      </c>
      <c r="AW183" s="25">
        <f>IF('Indicator Date hidden'!AX184="x","x",$AW$2-'Indicator Date hidden'!AX184)</f>
        <v>0</v>
      </c>
      <c r="AX183" s="25">
        <f>IF('Indicator Date hidden'!AY184="x","x",$AX$2-'Indicator Date hidden'!AY184)</f>
        <v>0</v>
      </c>
      <c r="AY183" s="25">
        <f>IF('Indicator Date hidden'!AZ184="x","x",$AY$2-'Indicator Date hidden'!AZ184)</f>
        <v>0</v>
      </c>
      <c r="AZ183" s="25">
        <f>IF('Indicator Date hidden'!BA184="x","x",$AZ$2-'Indicator Date hidden'!BA184)</f>
        <v>0</v>
      </c>
      <c r="BA183">
        <f t="shared" si="25"/>
        <v>5</v>
      </c>
      <c r="BB183" s="26">
        <f t="shared" si="26"/>
        <v>0.12195121951219512</v>
      </c>
      <c r="BC183">
        <f t="shared" si="27"/>
        <v>2</v>
      </c>
      <c r="BD183" s="26">
        <f t="shared" si="28"/>
        <v>0.63226738521052295</v>
      </c>
      <c r="BE183" s="28">
        <f t="shared" si="29"/>
        <v>0</v>
      </c>
    </row>
    <row r="184" spans="1:57" x14ac:dyDescent="0.35">
      <c r="A184" t="s">
        <v>10195</v>
      </c>
      <c r="B184" s="25">
        <f>IF('Indicator Date hidden'!C185="x","x",$B$2-'Indicator Date hidden'!C185)</f>
        <v>0</v>
      </c>
      <c r="C184" s="25">
        <f>IF('Indicator Date hidden'!D185="x","x",$C$2-'Indicator Date hidden'!D185)</f>
        <v>0</v>
      </c>
      <c r="D184" s="25">
        <f>IF('Indicator Date hidden'!E185="x","x",$D$2-'Indicator Date hidden'!E185)</f>
        <v>0</v>
      </c>
      <c r="E184" s="25">
        <f>IF('Indicator Date hidden'!F185="x","x",$E$2-'Indicator Date hidden'!F185)</f>
        <v>0</v>
      </c>
      <c r="F184" s="25">
        <f>IF('Indicator Date hidden'!G185="x","x",$F$2-'Indicator Date hidden'!G185)</f>
        <v>0</v>
      </c>
      <c r="G184" s="25">
        <f>IF('Indicator Date hidden'!H185="x","x",$G$2-'Indicator Date hidden'!H185)</f>
        <v>0</v>
      </c>
      <c r="H184" s="25">
        <f>IF('Indicator Date hidden'!I185="x","x",$H$2-'Indicator Date hidden'!I185)</f>
        <v>0</v>
      </c>
      <c r="I184" s="25">
        <f>IF('Indicator Date hidden'!J185="x","x",$I$2-'Indicator Date hidden'!J185)</f>
        <v>0</v>
      </c>
      <c r="J184" s="25">
        <f>IF('Indicator Date hidden'!K185="x","x",$J$2-'Indicator Date hidden'!K185)</f>
        <v>0</v>
      </c>
      <c r="K184" s="25">
        <f>IF('Indicator Date hidden'!L185="x","x",$K$2-'Indicator Date hidden'!L185)</f>
        <v>0</v>
      </c>
      <c r="L184" s="25">
        <f>IF('Indicator Date hidden'!M185="x","x",$L$2-'Indicator Date hidden'!M185)</f>
        <v>0</v>
      </c>
      <c r="M184" s="25">
        <f>IF('Indicator Date hidden'!N185="x","x",$M$2-'Indicator Date hidden'!N185)</f>
        <v>0</v>
      </c>
      <c r="N184" s="25">
        <f>IF('Indicator Date hidden'!O185="x","x",$N$2-'Indicator Date hidden'!O185)</f>
        <v>0</v>
      </c>
      <c r="O184" s="25">
        <f>IF('Indicator Date hidden'!P185="x","x",$O$2-'Indicator Date hidden'!P185)</f>
        <v>0</v>
      </c>
      <c r="P184" s="25">
        <f>IF('Indicator Date hidden'!Q185="x","x",$P$2-'Indicator Date hidden'!Q185)</f>
        <v>0</v>
      </c>
      <c r="Q184" s="25" t="str">
        <f>IF('Indicator Date hidden'!R185="x","x",$Q$2-'Indicator Date hidden'!R185)</f>
        <v>x</v>
      </c>
      <c r="R184" s="25">
        <f>IF('Indicator Date hidden'!S185="x","x",$R$2-'Indicator Date hidden'!S185)</f>
        <v>0</v>
      </c>
      <c r="S184" s="25">
        <f>IF('Indicator Date hidden'!T185="x","x",$S$2-'Indicator Date hidden'!T185)</f>
        <v>0</v>
      </c>
      <c r="T184" s="25">
        <f>IF('Indicator Date hidden'!U185="x","x",$T$2-'Indicator Date hidden'!U185)</f>
        <v>0</v>
      </c>
      <c r="U184" s="25" t="str">
        <f>IF('Indicator Date hidden'!V185="x","x",$U$2-'Indicator Date hidden'!V185)</f>
        <v>x</v>
      </c>
      <c r="V184" s="25">
        <f>IF('Indicator Date hidden'!W185="x","x",$V$2-'Indicator Date hidden'!W185)</f>
        <v>0</v>
      </c>
      <c r="W184" s="25" t="str">
        <f>IF('Indicator Date hidden'!X185="x","x",$W$2-'Indicator Date hidden'!X185)</f>
        <v>x</v>
      </c>
      <c r="X184" s="25">
        <f>IF('Indicator Date hidden'!Y185="x","x",$X$2-'Indicator Date hidden'!Y185)</f>
        <v>1</v>
      </c>
      <c r="Y184" s="25">
        <f>IF('Indicator Date hidden'!Z185="x","x",$Y$2-'Indicator Date hidden'!Z185)</f>
        <v>0</v>
      </c>
      <c r="Z184" s="25">
        <f>IF('Indicator Date hidden'!AA185="x","x",$Z$2-'Indicator Date hidden'!AA185)</f>
        <v>0</v>
      </c>
      <c r="AA184" s="25">
        <f>IF('Indicator Date hidden'!AB185="x","x",$AA$2-'Indicator Date hidden'!AB185)</f>
        <v>1</v>
      </c>
      <c r="AB184" s="25">
        <f>IF('Indicator Date hidden'!AC185="x","x",$AB$2-'Indicator Date hidden'!AC185)</f>
        <v>0</v>
      </c>
      <c r="AC184" s="25">
        <f>IF('Indicator Date hidden'!AD185="x","x",$AC$2-'Indicator Date hidden'!AD185)</f>
        <v>0</v>
      </c>
      <c r="AD184" s="25" t="str">
        <f>IF('Indicator Date hidden'!AE185="x","x",$AD$2-'Indicator Date hidden'!AE185)</f>
        <v>x</v>
      </c>
      <c r="AE184" s="25">
        <f>IF('Indicator Date hidden'!AF185="x","x",$AE$2-'Indicator Date hidden'!AF185)</f>
        <v>0</v>
      </c>
      <c r="AF184" s="25">
        <f>IF('Indicator Date hidden'!AG185="x","x",$AF$2-'Indicator Date hidden'!AG185)</f>
        <v>1</v>
      </c>
      <c r="AG184" s="25">
        <f>IF('Indicator Date hidden'!AH185="x","x",$AG$2-'Indicator Date hidden'!AH185)</f>
        <v>0</v>
      </c>
      <c r="AH184" s="25">
        <f>IF('Indicator Date hidden'!AI185="x","x",$AH$2-'Indicator Date hidden'!AI185)</f>
        <v>0</v>
      </c>
      <c r="AI184" s="25">
        <f>IF('Indicator Date hidden'!AJ185="x","x",$AI$2-'Indicator Date hidden'!AJ185)</f>
        <v>0</v>
      </c>
      <c r="AJ184" s="25" t="str">
        <f>IF('Indicator Date hidden'!AK185="x","x",$AJ$2-'Indicator Date hidden'!AK185)</f>
        <v>x</v>
      </c>
      <c r="AK184" s="25">
        <f>IF('Indicator Date hidden'!AL185="x","x",$AK$2-'Indicator Date hidden'!AL185)</f>
        <v>1</v>
      </c>
      <c r="AL184" s="25">
        <f>IF('Indicator Date hidden'!AM185="x","x",$AL$2-'Indicator Date hidden'!AM185)</f>
        <v>0</v>
      </c>
      <c r="AM184" s="25">
        <f>IF('Indicator Date hidden'!AN185="x","x",$AM$2-'Indicator Date hidden'!AN185)</f>
        <v>0</v>
      </c>
      <c r="AN184" s="25">
        <f>IF('Indicator Date hidden'!AO185="x","x",$AN$2-'Indicator Date hidden'!AO185)</f>
        <v>0</v>
      </c>
      <c r="AO184" s="25">
        <f>IF('Indicator Date hidden'!AP185="x","x",$AO$2-'Indicator Date hidden'!AP185)</f>
        <v>0</v>
      </c>
      <c r="AP184" s="25">
        <f>IF('Indicator Date hidden'!AQ185="x","x",$AP$2-'Indicator Date hidden'!AQ185)</f>
        <v>0</v>
      </c>
      <c r="AQ184" s="25">
        <f>IF('Indicator Date hidden'!AR185="x","x",$AQ$2-'Indicator Date hidden'!AR185)</f>
        <v>0</v>
      </c>
      <c r="AR184" s="25">
        <f>IF('Indicator Date hidden'!AS185="x","x",$AR$2-'Indicator Date hidden'!AS185)</f>
        <v>0</v>
      </c>
      <c r="AS184" s="25">
        <f>IF('Indicator Date hidden'!AT185="x","x",$AS$2-'Indicator Date hidden'!AT185)</f>
        <v>0</v>
      </c>
      <c r="AT184" s="25">
        <f>IF('Indicator Date hidden'!AU185="x","x",$AT$2-'Indicator Date hidden'!AU185)</f>
        <v>0</v>
      </c>
      <c r="AU184" s="25" t="str">
        <f>IF('Indicator Date hidden'!AV185="x","x",$AU$2-'Indicator Date hidden'!AV185)</f>
        <v>x</v>
      </c>
      <c r="AV184" s="25">
        <f>IF('Indicator Date hidden'!AW185="x","x",$AV$2-'Indicator Date hidden'!AW185)</f>
        <v>0</v>
      </c>
      <c r="AW184" s="25">
        <f>IF('Indicator Date hidden'!AX185="x","x",$AW$2-'Indicator Date hidden'!AX185)</f>
        <v>0</v>
      </c>
      <c r="AX184" s="25">
        <f>IF('Indicator Date hidden'!AY185="x","x",$AX$2-'Indicator Date hidden'!AY185)</f>
        <v>0</v>
      </c>
      <c r="AY184" s="25">
        <f>IF('Indicator Date hidden'!AZ185="x","x",$AY$2-'Indicator Date hidden'!AZ185)</f>
        <v>0</v>
      </c>
      <c r="AZ184" s="25">
        <f>IF('Indicator Date hidden'!BA185="x","x",$AZ$2-'Indicator Date hidden'!BA185)</f>
        <v>0</v>
      </c>
      <c r="BA184">
        <f t="shared" si="25"/>
        <v>4</v>
      </c>
      <c r="BB184" s="26">
        <f t="shared" si="26"/>
        <v>8.8888888888888892E-2</v>
      </c>
      <c r="BC184">
        <f t="shared" si="27"/>
        <v>4</v>
      </c>
      <c r="BD184" s="26">
        <f t="shared" si="28"/>
        <v>0.28458329944145994</v>
      </c>
      <c r="BE184" s="28">
        <f t="shared" si="29"/>
        <v>0</v>
      </c>
    </row>
    <row r="185" spans="1:57" x14ac:dyDescent="0.35">
      <c r="A185" t="s">
        <v>10400</v>
      </c>
      <c r="B185" s="25">
        <f>IF('Indicator Date hidden'!C186="x","x",$B$2-'Indicator Date hidden'!C186)</f>
        <v>0</v>
      </c>
      <c r="C185" s="25">
        <f>IF('Indicator Date hidden'!D186="x","x",$C$2-'Indicator Date hidden'!D186)</f>
        <v>0</v>
      </c>
      <c r="D185" s="25">
        <f>IF('Indicator Date hidden'!E186="x","x",$D$2-'Indicator Date hidden'!E186)</f>
        <v>0</v>
      </c>
      <c r="E185" s="25">
        <f>IF('Indicator Date hidden'!F186="x","x",$E$2-'Indicator Date hidden'!F186)</f>
        <v>0</v>
      </c>
      <c r="F185" s="25">
        <f>IF('Indicator Date hidden'!G186="x","x",$F$2-'Indicator Date hidden'!G186)</f>
        <v>0</v>
      </c>
      <c r="G185" s="25">
        <f>IF('Indicator Date hidden'!H186="x","x",$G$2-'Indicator Date hidden'!H186)</f>
        <v>0</v>
      </c>
      <c r="H185" s="25">
        <f>IF('Indicator Date hidden'!I186="x","x",$H$2-'Indicator Date hidden'!I186)</f>
        <v>0</v>
      </c>
      <c r="I185" s="25">
        <f>IF('Indicator Date hidden'!J186="x","x",$I$2-'Indicator Date hidden'!J186)</f>
        <v>0</v>
      </c>
      <c r="J185" s="25">
        <f>IF('Indicator Date hidden'!K186="x","x",$J$2-'Indicator Date hidden'!K186)</f>
        <v>0</v>
      </c>
      <c r="K185" s="25">
        <f>IF('Indicator Date hidden'!L186="x","x",$K$2-'Indicator Date hidden'!L186)</f>
        <v>0</v>
      </c>
      <c r="L185" s="25">
        <f>IF('Indicator Date hidden'!M186="x","x",$L$2-'Indicator Date hidden'!M186)</f>
        <v>0</v>
      </c>
      <c r="M185" s="25">
        <f>IF('Indicator Date hidden'!N186="x","x",$M$2-'Indicator Date hidden'!N186)</f>
        <v>0</v>
      </c>
      <c r="N185" s="25">
        <f>IF('Indicator Date hidden'!O186="x","x",$N$2-'Indicator Date hidden'!O186)</f>
        <v>0</v>
      </c>
      <c r="O185" s="25">
        <f>IF('Indicator Date hidden'!P186="x","x",$O$2-'Indicator Date hidden'!P186)</f>
        <v>0</v>
      </c>
      <c r="P185" s="25">
        <f>IF('Indicator Date hidden'!Q186="x","x",$P$2-'Indicator Date hidden'!Q186)</f>
        <v>0</v>
      </c>
      <c r="Q185" s="25" t="str">
        <f>IF('Indicator Date hidden'!R186="x","x",$Q$2-'Indicator Date hidden'!R186)</f>
        <v>x</v>
      </c>
      <c r="R185" s="25">
        <f>IF('Indicator Date hidden'!S186="x","x",$R$2-'Indicator Date hidden'!S186)</f>
        <v>0</v>
      </c>
      <c r="S185" s="25">
        <f>IF('Indicator Date hidden'!T186="x","x",$S$2-'Indicator Date hidden'!T186)</f>
        <v>0</v>
      </c>
      <c r="T185" s="25">
        <f>IF('Indicator Date hidden'!U186="x","x",$T$2-'Indicator Date hidden'!U186)</f>
        <v>0</v>
      </c>
      <c r="U185" s="25" t="str">
        <f>IF('Indicator Date hidden'!V186="x","x",$U$2-'Indicator Date hidden'!V186)</f>
        <v>x</v>
      </c>
      <c r="V185" s="25">
        <f>IF('Indicator Date hidden'!W186="x","x",$V$2-'Indicator Date hidden'!W186)</f>
        <v>0</v>
      </c>
      <c r="W185" s="25">
        <f>IF('Indicator Date hidden'!X186="x","x",$W$2-'Indicator Date hidden'!X186)</f>
        <v>2</v>
      </c>
      <c r="X185" s="25">
        <f>IF('Indicator Date hidden'!Y186="x","x",$X$2-'Indicator Date hidden'!Y186)</f>
        <v>3</v>
      </c>
      <c r="Y185" s="25">
        <f>IF('Indicator Date hidden'!Z186="x","x",$Y$2-'Indicator Date hidden'!Z186)</f>
        <v>0</v>
      </c>
      <c r="Z185" s="25">
        <f>IF('Indicator Date hidden'!AA186="x","x",$Z$2-'Indicator Date hidden'!AA186)</f>
        <v>0</v>
      </c>
      <c r="AA185" s="25" t="str">
        <f>IF('Indicator Date hidden'!AB186="x","x",$AA$2-'Indicator Date hidden'!AB186)</f>
        <v>x</v>
      </c>
      <c r="AB185" s="25">
        <f>IF('Indicator Date hidden'!AC186="x","x",$AB$2-'Indicator Date hidden'!AC186)</f>
        <v>0</v>
      </c>
      <c r="AC185" s="25">
        <f>IF('Indicator Date hidden'!AD186="x","x",$AC$2-'Indicator Date hidden'!AD186)</f>
        <v>0</v>
      </c>
      <c r="AD185" s="25" t="str">
        <f>IF('Indicator Date hidden'!AE186="x","x",$AD$2-'Indicator Date hidden'!AE186)</f>
        <v>x</v>
      </c>
      <c r="AE185" s="25">
        <f>IF('Indicator Date hidden'!AF186="x","x",$AE$2-'Indicator Date hidden'!AF186)</f>
        <v>0</v>
      </c>
      <c r="AF185" s="25">
        <f>IF('Indicator Date hidden'!AG186="x","x",$AF$2-'Indicator Date hidden'!AG186)</f>
        <v>0</v>
      </c>
      <c r="AG185" s="25">
        <f>IF('Indicator Date hidden'!AH186="x","x",$AG$2-'Indicator Date hidden'!AH186)</f>
        <v>0</v>
      </c>
      <c r="AH185" s="25">
        <f>IF('Indicator Date hidden'!AI186="x","x",$AH$2-'Indicator Date hidden'!AI186)</f>
        <v>0</v>
      </c>
      <c r="AI185" s="25">
        <f>IF('Indicator Date hidden'!AJ186="x","x",$AI$2-'Indicator Date hidden'!AJ186)</f>
        <v>0</v>
      </c>
      <c r="AJ185" s="25" t="str">
        <f>IF('Indicator Date hidden'!AK186="x","x",$AJ$2-'Indicator Date hidden'!AK186)</f>
        <v>x</v>
      </c>
      <c r="AK185" s="25">
        <f>IF('Indicator Date hidden'!AL186="x","x",$AK$2-'Indicator Date hidden'!AL186)</f>
        <v>1</v>
      </c>
      <c r="AL185" s="25">
        <f>IF('Indicator Date hidden'!AM186="x","x",$AL$2-'Indicator Date hidden'!AM186)</f>
        <v>0</v>
      </c>
      <c r="AM185" s="25">
        <f>IF('Indicator Date hidden'!AN186="x","x",$AM$2-'Indicator Date hidden'!AN186)</f>
        <v>0</v>
      </c>
      <c r="AN185" s="25">
        <f>IF('Indicator Date hidden'!AO186="x","x",$AN$2-'Indicator Date hidden'!AO186)</f>
        <v>0</v>
      </c>
      <c r="AO185" s="25">
        <f>IF('Indicator Date hidden'!AP186="x","x",$AO$2-'Indicator Date hidden'!AP186)</f>
        <v>0</v>
      </c>
      <c r="AP185" s="25">
        <f>IF('Indicator Date hidden'!AQ186="x","x",$AP$2-'Indicator Date hidden'!AQ186)</f>
        <v>0</v>
      </c>
      <c r="AQ185" s="25">
        <f>IF('Indicator Date hidden'!AR186="x","x",$AQ$2-'Indicator Date hidden'!AR186)</f>
        <v>4</v>
      </c>
      <c r="AR185" s="25">
        <f>IF('Indicator Date hidden'!AS186="x","x",$AR$2-'Indicator Date hidden'!AS186)</f>
        <v>0</v>
      </c>
      <c r="AS185" s="25">
        <f>IF('Indicator Date hidden'!AT186="x","x",$AS$2-'Indicator Date hidden'!AT186)</f>
        <v>0</v>
      </c>
      <c r="AT185" s="25">
        <f>IF('Indicator Date hidden'!AU186="x","x",$AT$2-'Indicator Date hidden'!AU186)</f>
        <v>0</v>
      </c>
      <c r="AU185" s="25" t="str">
        <f>IF('Indicator Date hidden'!AV186="x","x",$AU$2-'Indicator Date hidden'!AV186)</f>
        <v>x</v>
      </c>
      <c r="AV185" s="25">
        <f>IF('Indicator Date hidden'!AW186="x","x",$AV$2-'Indicator Date hidden'!AW186)</f>
        <v>0</v>
      </c>
      <c r="AW185" s="25">
        <f>IF('Indicator Date hidden'!AX186="x","x",$AW$2-'Indicator Date hidden'!AX186)</f>
        <v>0</v>
      </c>
      <c r="AX185" s="25">
        <f>IF('Indicator Date hidden'!AY186="x","x",$AX$2-'Indicator Date hidden'!AY186)</f>
        <v>1</v>
      </c>
      <c r="AY185" s="25">
        <f>IF('Indicator Date hidden'!AZ186="x","x",$AY$2-'Indicator Date hidden'!AZ186)</f>
        <v>0</v>
      </c>
      <c r="AZ185" s="25">
        <f>IF('Indicator Date hidden'!BA186="x","x",$AZ$2-'Indicator Date hidden'!BA186)</f>
        <v>0</v>
      </c>
      <c r="BA185">
        <f t="shared" si="25"/>
        <v>11</v>
      </c>
      <c r="BB185" s="26">
        <f t="shared" si="26"/>
        <v>0.24444444444444444</v>
      </c>
      <c r="BC185">
        <f t="shared" si="27"/>
        <v>5</v>
      </c>
      <c r="BD185" s="26">
        <f t="shared" si="28"/>
        <v>0.79318081322554435</v>
      </c>
      <c r="BE185" s="28">
        <f t="shared" si="29"/>
        <v>0</v>
      </c>
    </row>
    <row r="186" spans="1:57" x14ac:dyDescent="0.35">
      <c r="A186" t="s">
        <v>10398</v>
      </c>
      <c r="B186" s="25">
        <f>IF('Indicator Date hidden'!C187="x","x",$B$2-'Indicator Date hidden'!C187)</f>
        <v>0</v>
      </c>
      <c r="C186" s="25">
        <f>IF('Indicator Date hidden'!D187="x","x",$C$2-'Indicator Date hidden'!D187)</f>
        <v>0</v>
      </c>
      <c r="D186" s="25">
        <f>IF('Indicator Date hidden'!E187="x","x",$D$2-'Indicator Date hidden'!E187)</f>
        <v>0</v>
      </c>
      <c r="E186" s="25">
        <f>IF('Indicator Date hidden'!F187="x","x",$E$2-'Indicator Date hidden'!F187)</f>
        <v>0</v>
      </c>
      <c r="F186" s="25">
        <f>IF('Indicator Date hidden'!G187="x","x",$F$2-'Indicator Date hidden'!G187)</f>
        <v>0</v>
      </c>
      <c r="G186" s="25">
        <f>IF('Indicator Date hidden'!H187="x","x",$G$2-'Indicator Date hidden'!H187)</f>
        <v>0</v>
      </c>
      <c r="H186" s="25">
        <f>IF('Indicator Date hidden'!I187="x","x",$H$2-'Indicator Date hidden'!I187)</f>
        <v>0</v>
      </c>
      <c r="I186" s="25">
        <f>IF('Indicator Date hidden'!J187="x","x",$I$2-'Indicator Date hidden'!J187)</f>
        <v>0</v>
      </c>
      <c r="J186" s="25">
        <f>IF('Indicator Date hidden'!K187="x","x",$J$2-'Indicator Date hidden'!K187)</f>
        <v>0</v>
      </c>
      <c r="K186" s="25">
        <f>IF('Indicator Date hidden'!L187="x","x",$K$2-'Indicator Date hidden'!L187)</f>
        <v>0</v>
      </c>
      <c r="L186" s="25">
        <f>IF('Indicator Date hidden'!M187="x","x",$L$2-'Indicator Date hidden'!M187)</f>
        <v>0</v>
      </c>
      <c r="M186" s="25">
        <f>IF('Indicator Date hidden'!N187="x","x",$M$2-'Indicator Date hidden'!N187)</f>
        <v>0</v>
      </c>
      <c r="N186" s="25">
        <f>IF('Indicator Date hidden'!O187="x","x",$N$2-'Indicator Date hidden'!O187)</f>
        <v>0</v>
      </c>
      <c r="O186" s="25">
        <f>IF('Indicator Date hidden'!P187="x","x",$O$2-'Indicator Date hidden'!P187)</f>
        <v>0</v>
      </c>
      <c r="P186" s="25">
        <f>IF('Indicator Date hidden'!Q187="x","x",$P$2-'Indicator Date hidden'!Q187)</f>
        <v>0</v>
      </c>
      <c r="Q186" s="25" t="str">
        <f>IF('Indicator Date hidden'!R187="x","x",$Q$2-'Indicator Date hidden'!R187)</f>
        <v>x</v>
      </c>
      <c r="R186" s="25">
        <f>IF('Indicator Date hidden'!S187="x","x",$R$2-'Indicator Date hidden'!S187)</f>
        <v>0</v>
      </c>
      <c r="S186" s="25">
        <f>IF('Indicator Date hidden'!T187="x","x",$S$2-'Indicator Date hidden'!T187)</f>
        <v>0</v>
      </c>
      <c r="T186" s="25">
        <f>IF('Indicator Date hidden'!U187="x","x",$T$2-'Indicator Date hidden'!U187)</f>
        <v>0</v>
      </c>
      <c r="U186" s="25">
        <f>IF('Indicator Date hidden'!V187="x","x",$U$2-'Indicator Date hidden'!V187)</f>
        <v>0</v>
      </c>
      <c r="V186" s="25">
        <f>IF('Indicator Date hidden'!W187="x","x",$V$2-'Indicator Date hidden'!W187)</f>
        <v>0</v>
      </c>
      <c r="W186" s="25">
        <f>IF('Indicator Date hidden'!X187="x","x",$W$2-'Indicator Date hidden'!X187)</f>
        <v>3</v>
      </c>
      <c r="X186" s="25">
        <f>IF('Indicator Date hidden'!Y187="x","x",$X$2-'Indicator Date hidden'!Y187)</f>
        <v>4</v>
      </c>
      <c r="Y186" s="25">
        <f>IF('Indicator Date hidden'!Z187="x","x",$Y$2-'Indicator Date hidden'!Z187)</f>
        <v>0</v>
      </c>
      <c r="Z186" s="25">
        <f>IF('Indicator Date hidden'!AA187="x","x",$Z$2-'Indicator Date hidden'!AA187)</f>
        <v>0</v>
      </c>
      <c r="AA186" s="25">
        <f>IF('Indicator Date hidden'!AB187="x","x",$AA$2-'Indicator Date hidden'!AB187)</f>
        <v>0</v>
      </c>
      <c r="AB186" s="25">
        <f>IF('Indicator Date hidden'!AC187="x","x",$AB$2-'Indicator Date hidden'!AC187)</f>
        <v>0</v>
      </c>
      <c r="AC186" s="25">
        <f>IF('Indicator Date hidden'!AD187="x","x",$AC$2-'Indicator Date hidden'!AD187)</f>
        <v>0</v>
      </c>
      <c r="AD186" s="25" t="str">
        <f>IF('Indicator Date hidden'!AE187="x","x",$AD$2-'Indicator Date hidden'!AE187)</f>
        <v>x</v>
      </c>
      <c r="AE186" s="25">
        <f>IF('Indicator Date hidden'!AF187="x","x",$AE$2-'Indicator Date hidden'!AF187)</f>
        <v>0</v>
      </c>
      <c r="AF186" s="25">
        <f>IF('Indicator Date hidden'!AG187="x","x",$AF$2-'Indicator Date hidden'!AG187)</f>
        <v>0</v>
      </c>
      <c r="AG186" s="25">
        <f>IF('Indicator Date hidden'!AH187="x","x",$AG$2-'Indicator Date hidden'!AH187)</f>
        <v>0</v>
      </c>
      <c r="AH186" s="25">
        <f>IF('Indicator Date hidden'!AI187="x","x",$AH$2-'Indicator Date hidden'!AI187)</f>
        <v>0</v>
      </c>
      <c r="AI186" s="25">
        <f>IF('Indicator Date hidden'!AJ187="x","x",$AI$2-'Indicator Date hidden'!AJ187)</f>
        <v>0</v>
      </c>
      <c r="AJ186" s="25" t="str">
        <f>IF('Indicator Date hidden'!AK187="x","x",$AJ$2-'Indicator Date hidden'!AK187)</f>
        <v>x</v>
      </c>
      <c r="AK186" s="25">
        <f>IF('Indicator Date hidden'!AL187="x","x",$AK$2-'Indicator Date hidden'!AL187)</f>
        <v>1</v>
      </c>
      <c r="AL186" s="25">
        <f>IF('Indicator Date hidden'!AM187="x","x",$AL$2-'Indicator Date hidden'!AM187)</f>
        <v>0</v>
      </c>
      <c r="AM186" s="25">
        <f>IF('Indicator Date hidden'!AN187="x","x",$AM$2-'Indicator Date hidden'!AN187)</f>
        <v>0</v>
      </c>
      <c r="AN186" s="25">
        <f>IF('Indicator Date hidden'!AO187="x","x",$AN$2-'Indicator Date hidden'!AO187)</f>
        <v>0</v>
      </c>
      <c r="AO186" s="25">
        <f>IF('Indicator Date hidden'!AP187="x","x",$AO$2-'Indicator Date hidden'!AP187)</f>
        <v>0</v>
      </c>
      <c r="AP186" s="25">
        <f>IF('Indicator Date hidden'!AQ187="x","x",$AP$2-'Indicator Date hidden'!AQ187)</f>
        <v>0</v>
      </c>
      <c r="AQ186" s="25">
        <f>IF('Indicator Date hidden'!AR187="x","x",$AQ$2-'Indicator Date hidden'!AR187)</f>
        <v>4</v>
      </c>
      <c r="AR186" s="25">
        <f>IF('Indicator Date hidden'!AS187="x","x",$AR$2-'Indicator Date hidden'!AS187)</f>
        <v>0</v>
      </c>
      <c r="AS186" s="25">
        <f>IF('Indicator Date hidden'!AT187="x","x",$AS$2-'Indicator Date hidden'!AT187)</f>
        <v>0</v>
      </c>
      <c r="AT186" s="25">
        <f>IF('Indicator Date hidden'!AU187="x","x",$AT$2-'Indicator Date hidden'!AU187)</f>
        <v>0</v>
      </c>
      <c r="AU186" s="25">
        <f>IF('Indicator Date hidden'!AV187="x","x",$AU$2-'Indicator Date hidden'!AV187)</f>
        <v>1</v>
      </c>
      <c r="AV186" s="25">
        <f>IF('Indicator Date hidden'!AW187="x","x",$AV$2-'Indicator Date hidden'!AW187)</f>
        <v>0</v>
      </c>
      <c r="AW186" s="25">
        <f>IF('Indicator Date hidden'!AX187="x","x",$AW$2-'Indicator Date hidden'!AX187)</f>
        <v>0</v>
      </c>
      <c r="AX186" s="25">
        <f>IF('Indicator Date hidden'!AY187="x","x",$AX$2-'Indicator Date hidden'!AY187)</f>
        <v>0</v>
      </c>
      <c r="AY186" s="25">
        <f>IF('Indicator Date hidden'!AZ187="x","x",$AY$2-'Indicator Date hidden'!AZ187)</f>
        <v>0</v>
      </c>
      <c r="AZ186" s="25">
        <f>IF('Indicator Date hidden'!BA187="x","x",$AZ$2-'Indicator Date hidden'!BA187)</f>
        <v>0</v>
      </c>
      <c r="BA186">
        <f t="shared" si="25"/>
        <v>13</v>
      </c>
      <c r="BB186" s="26">
        <f t="shared" si="26"/>
        <v>0.27083333333333331</v>
      </c>
      <c r="BC186">
        <f t="shared" si="27"/>
        <v>5</v>
      </c>
      <c r="BD186" s="26">
        <f t="shared" si="28"/>
        <v>0.90690828581995475</v>
      </c>
      <c r="BE186" s="28">
        <f t="shared" si="29"/>
        <v>0</v>
      </c>
    </row>
    <row r="187" spans="1:57" x14ac:dyDescent="0.35">
      <c r="A187" t="s">
        <v>10402</v>
      </c>
      <c r="B187" s="25">
        <f>IF('Indicator Date hidden'!C188="x","x",$B$2-'Indicator Date hidden'!C188)</f>
        <v>0</v>
      </c>
      <c r="C187" s="25">
        <f>IF('Indicator Date hidden'!D188="x","x",$C$2-'Indicator Date hidden'!D188)</f>
        <v>0</v>
      </c>
      <c r="D187" s="25">
        <f>IF('Indicator Date hidden'!E188="x","x",$D$2-'Indicator Date hidden'!E188)</f>
        <v>0</v>
      </c>
      <c r="E187" s="25">
        <f>IF('Indicator Date hidden'!F188="x","x",$E$2-'Indicator Date hidden'!F188)</f>
        <v>0</v>
      </c>
      <c r="F187" s="25">
        <f>IF('Indicator Date hidden'!G188="x","x",$F$2-'Indicator Date hidden'!G188)</f>
        <v>0</v>
      </c>
      <c r="G187" s="25">
        <f>IF('Indicator Date hidden'!H188="x","x",$G$2-'Indicator Date hidden'!H188)</f>
        <v>0</v>
      </c>
      <c r="H187" s="25">
        <f>IF('Indicator Date hidden'!I188="x","x",$H$2-'Indicator Date hidden'!I188)</f>
        <v>0</v>
      </c>
      <c r="I187" s="25">
        <f>IF('Indicator Date hidden'!J188="x","x",$I$2-'Indicator Date hidden'!J188)</f>
        <v>0</v>
      </c>
      <c r="J187" s="25">
        <f>IF('Indicator Date hidden'!K188="x","x",$J$2-'Indicator Date hidden'!K188)</f>
        <v>0</v>
      </c>
      <c r="K187" s="25">
        <f>IF('Indicator Date hidden'!L188="x","x",$K$2-'Indicator Date hidden'!L188)</f>
        <v>0</v>
      </c>
      <c r="L187" s="25">
        <f>IF('Indicator Date hidden'!M188="x","x",$L$2-'Indicator Date hidden'!M188)</f>
        <v>0</v>
      </c>
      <c r="M187" s="25">
        <f>IF('Indicator Date hidden'!N188="x","x",$M$2-'Indicator Date hidden'!N188)</f>
        <v>0</v>
      </c>
      <c r="N187" s="25">
        <f>IF('Indicator Date hidden'!O188="x","x",$N$2-'Indicator Date hidden'!O188)</f>
        <v>0</v>
      </c>
      <c r="O187" s="25">
        <f>IF('Indicator Date hidden'!P188="x","x",$O$2-'Indicator Date hidden'!P188)</f>
        <v>0</v>
      </c>
      <c r="P187" s="25">
        <f>IF('Indicator Date hidden'!Q188="x","x",$P$2-'Indicator Date hidden'!Q188)</f>
        <v>0</v>
      </c>
      <c r="Q187" s="25">
        <f>IF('Indicator Date hidden'!R188="x","x",$Q$2-'Indicator Date hidden'!R188)</f>
        <v>8</v>
      </c>
      <c r="R187" s="25">
        <f>IF('Indicator Date hidden'!S188="x","x",$R$2-'Indicator Date hidden'!S188)</f>
        <v>0</v>
      </c>
      <c r="S187" s="25">
        <f>IF('Indicator Date hidden'!T188="x","x",$S$2-'Indicator Date hidden'!T188)</f>
        <v>0</v>
      </c>
      <c r="T187" s="25">
        <f>IF('Indicator Date hidden'!U188="x","x",$T$2-'Indicator Date hidden'!U188)</f>
        <v>0</v>
      </c>
      <c r="U187" s="25">
        <f>IF('Indicator Date hidden'!V188="x","x",$U$2-'Indicator Date hidden'!V188)</f>
        <v>0</v>
      </c>
      <c r="V187" s="25">
        <f>IF('Indicator Date hidden'!W188="x","x",$V$2-'Indicator Date hidden'!W188)</f>
        <v>0</v>
      </c>
      <c r="W187" s="25">
        <f>IF('Indicator Date hidden'!X188="x","x",$W$2-'Indicator Date hidden'!X188)</f>
        <v>8</v>
      </c>
      <c r="X187" s="25">
        <f>IF('Indicator Date hidden'!Y188="x","x",$X$2-'Indicator Date hidden'!Y188)</f>
        <v>1</v>
      </c>
      <c r="Y187" s="25">
        <f>IF('Indicator Date hidden'!Z188="x","x",$Y$2-'Indicator Date hidden'!Z188)</f>
        <v>0</v>
      </c>
      <c r="Z187" s="25">
        <f>IF('Indicator Date hidden'!AA188="x","x",$Z$2-'Indicator Date hidden'!AA188)</f>
        <v>0</v>
      </c>
      <c r="AA187" s="25">
        <f>IF('Indicator Date hidden'!AB188="x","x",$AA$2-'Indicator Date hidden'!AB188)</f>
        <v>0</v>
      </c>
      <c r="AB187" s="25">
        <f>IF('Indicator Date hidden'!AC188="x","x",$AB$2-'Indicator Date hidden'!AC188)</f>
        <v>0</v>
      </c>
      <c r="AC187" s="25">
        <f>IF('Indicator Date hidden'!AD188="x","x",$AC$2-'Indicator Date hidden'!AD188)</f>
        <v>0</v>
      </c>
      <c r="AD187" s="25" t="str">
        <f>IF('Indicator Date hidden'!AE188="x","x",$AD$2-'Indicator Date hidden'!AE188)</f>
        <v>x</v>
      </c>
      <c r="AE187" s="25" t="str">
        <f>IF('Indicator Date hidden'!AF188="x","x",$AE$2-'Indicator Date hidden'!AF188)</f>
        <v>x</v>
      </c>
      <c r="AF187" s="25">
        <f>IF('Indicator Date hidden'!AG188="x","x",$AF$2-'Indicator Date hidden'!AG188)</f>
        <v>10</v>
      </c>
      <c r="AG187" s="25">
        <f>IF('Indicator Date hidden'!AH188="x","x",$AG$2-'Indicator Date hidden'!AH188)</f>
        <v>0</v>
      </c>
      <c r="AH187" s="25">
        <f>IF('Indicator Date hidden'!AI188="x","x",$AH$2-'Indicator Date hidden'!AI188)</f>
        <v>0</v>
      </c>
      <c r="AI187" s="25">
        <f>IF('Indicator Date hidden'!AJ188="x","x",$AI$2-'Indicator Date hidden'!AJ188)</f>
        <v>0</v>
      </c>
      <c r="AJ187" s="25" t="str">
        <f>IF('Indicator Date hidden'!AK188="x","x",$AJ$2-'Indicator Date hidden'!AK188)</f>
        <v>x</v>
      </c>
      <c r="AK187" s="25">
        <f>IF('Indicator Date hidden'!AL188="x","x",$AK$2-'Indicator Date hidden'!AL188)</f>
        <v>1</v>
      </c>
      <c r="AL187" s="25">
        <f>IF('Indicator Date hidden'!AM188="x","x",$AL$2-'Indicator Date hidden'!AM188)</f>
        <v>0</v>
      </c>
      <c r="AM187" s="25">
        <f>IF('Indicator Date hidden'!AN188="x","x",$AM$2-'Indicator Date hidden'!AN188)</f>
        <v>0</v>
      </c>
      <c r="AN187" s="25">
        <f>IF('Indicator Date hidden'!AO188="x","x",$AN$2-'Indicator Date hidden'!AO188)</f>
        <v>0</v>
      </c>
      <c r="AO187" s="25" t="str">
        <f>IF('Indicator Date hidden'!AP188="x","x",$AO$2-'Indicator Date hidden'!AP188)</f>
        <v>x</v>
      </c>
      <c r="AP187" s="25" t="str">
        <f>IF('Indicator Date hidden'!AQ188="x","x",$AP$2-'Indicator Date hidden'!AQ188)</f>
        <v>x</v>
      </c>
      <c r="AQ187" s="25">
        <f>IF('Indicator Date hidden'!AR188="x","x",$AQ$2-'Indicator Date hidden'!AR188)</f>
        <v>8</v>
      </c>
      <c r="AR187" s="25">
        <f>IF('Indicator Date hidden'!AS188="x","x",$AR$2-'Indicator Date hidden'!AS188)</f>
        <v>0</v>
      </c>
      <c r="AS187" s="25">
        <f>IF('Indicator Date hidden'!AT188="x","x",$AS$2-'Indicator Date hidden'!AT188)</f>
        <v>0</v>
      </c>
      <c r="AT187" s="25">
        <f>IF('Indicator Date hidden'!AU188="x","x",$AT$2-'Indicator Date hidden'!AU188)</f>
        <v>0</v>
      </c>
      <c r="AU187" s="25">
        <f>IF('Indicator Date hidden'!AV188="x","x",$AU$2-'Indicator Date hidden'!AV188)</f>
        <v>1</v>
      </c>
      <c r="AV187" s="25">
        <f>IF('Indicator Date hidden'!AW188="x","x",$AV$2-'Indicator Date hidden'!AW188)</f>
        <v>0</v>
      </c>
      <c r="AW187" s="25">
        <f>IF('Indicator Date hidden'!AX188="x","x",$AW$2-'Indicator Date hidden'!AX188)</f>
        <v>0</v>
      </c>
      <c r="AX187" s="25">
        <f>IF('Indicator Date hidden'!AY188="x","x",$AX$2-'Indicator Date hidden'!AY188)</f>
        <v>0</v>
      </c>
      <c r="AY187" s="25">
        <f>IF('Indicator Date hidden'!AZ188="x","x",$AY$2-'Indicator Date hidden'!AZ188)</f>
        <v>0</v>
      </c>
      <c r="AZ187" s="25">
        <f>IF('Indicator Date hidden'!BA188="x","x",$AZ$2-'Indicator Date hidden'!BA188)</f>
        <v>3</v>
      </c>
      <c r="BA187">
        <f t="shared" si="25"/>
        <v>40</v>
      </c>
      <c r="BB187" s="26">
        <f t="shared" si="26"/>
        <v>0.86956521739130432</v>
      </c>
      <c r="BC187">
        <f t="shared" si="27"/>
        <v>8</v>
      </c>
      <c r="BD187" s="26">
        <f t="shared" si="28"/>
        <v>2.4192048249119229</v>
      </c>
      <c r="BE187" s="28">
        <f t="shared" si="29"/>
        <v>0</v>
      </c>
    </row>
    <row r="188" spans="1:57" x14ac:dyDescent="0.35">
      <c r="A188" t="s">
        <v>10410</v>
      </c>
      <c r="B188" s="25">
        <f>IF('Indicator Date hidden'!C189="x","x",$B$2-'Indicator Date hidden'!C189)</f>
        <v>0</v>
      </c>
      <c r="C188" s="25">
        <f>IF('Indicator Date hidden'!D189="x","x",$C$2-'Indicator Date hidden'!D189)</f>
        <v>0</v>
      </c>
      <c r="D188" s="25">
        <f>IF('Indicator Date hidden'!E189="x","x",$D$2-'Indicator Date hidden'!E189)</f>
        <v>0</v>
      </c>
      <c r="E188" s="25">
        <f>IF('Indicator Date hidden'!F189="x","x",$E$2-'Indicator Date hidden'!F189)</f>
        <v>0</v>
      </c>
      <c r="F188" s="25">
        <f>IF('Indicator Date hidden'!G189="x","x",$F$2-'Indicator Date hidden'!G189)</f>
        <v>0</v>
      </c>
      <c r="G188" s="25">
        <f>IF('Indicator Date hidden'!H189="x","x",$G$2-'Indicator Date hidden'!H189)</f>
        <v>0</v>
      </c>
      <c r="H188" s="25">
        <f>IF('Indicator Date hidden'!I189="x","x",$H$2-'Indicator Date hidden'!I189)</f>
        <v>0</v>
      </c>
      <c r="I188" s="25">
        <f>IF('Indicator Date hidden'!J189="x","x",$I$2-'Indicator Date hidden'!J189)</f>
        <v>0</v>
      </c>
      <c r="J188" s="25">
        <f>IF('Indicator Date hidden'!K189="x","x",$J$2-'Indicator Date hidden'!K189)</f>
        <v>0</v>
      </c>
      <c r="K188" s="25">
        <f>IF('Indicator Date hidden'!L189="x","x",$K$2-'Indicator Date hidden'!L189)</f>
        <v>0</v>
      </c>
      <c r="L188" s="25">
        <f>IF('Indicator Date hidden'!M189="x","x",$L$2-'Indicator Date hidden'!M189)</f>
        <v>0</v>
      </c>
      <c r="M188" s="25">
        <f>IF('Indicator Date hidden'!N189="x","x",$M$2-'Indicator Date hidden'!N189)</f>
        <v>0</v>
      </c>
      <c r="N188" s="25">
        <f>IF('Indicator Date hidden'!O189="x","x",$N$2-'Indicator Date hidden'!O189)</f>
        <v>0</v>
      </c>
      <c r="O188" s="25">
        <f>IF('Indicator Date hidden'!P189="x","x",$O$2-'Indicator Date hidden'!P189)</f>
        <v>0</v>
      </c>
      <c r="P188" s="25">
        <f>IF('Indicator Date hidden'!Q189="x","x",$P$2-'Indicator Date hidden'!Q189)</f>
        <v>0</v>
      </c>
      <c r="Q188" s="25">
        <f>IF('Indicator Date hidden'!R189="x","x",$Q$2-'Indicator Date hidden'!R189)</f>
        <v>7</v>
      </c>
      <c r="R188" s="25">
        <f>IF('Indicator Date hidden'!S189="x","x",$R$2-'Indicator Date hidden'!S189)</f>
        <v>0</v>
      </c>
      <c r="S188" s="25">
        <f>IF('Indicator Date hidden'!T189="x","x",$S$2-'Indicator Date hidden'!T189)</f>
        <v>0</v>
      </c>
      <c r="T188" s="25">
        <f>IF('Indicator Date hidden'!U189="x","x",$T$2-'Indicator Date hidden'!U189)</f>
        <v>0</v>
      </c>
      <c r="U188" s="25">
        <f>IF('Indicator Date hidden'!V189="x","x",$U$2-'Indicator Date hidden'!V189)</f>
        <v>0</v>
      </c>
      <c r="V188" s="25">
        <f>IF('Indicator Date hidden'!W189="x","x",$V$2-'Indicator Date hidden'!W189)</f>
        <v>0</v>
      </c>
      <c r="W188" s="25">
        <f>IF('Indicator Date hidden'!X189="x","x",$W$2-'Indicator Date hidden'!X189)</f>
        <v>1</v>
      </c>
      <c r="X188" s="25">
        <f>IF('Indicator Date hidden'!Y189="x","x",$X$2-'Indicator Date hidden'!Y189)</f>
        <v>4</v>
      </c>
      <c r="Y188" s="25">
        <f>IF('Indicator Date hidden'!Z189="x","x",$Y$2-'Indicator Date hidden'!Z189)</f>
        <v>0</v>
      </c>
      <c r="Z188" s="25">
        <f>IF('Indicator Date hidden'!AA189="x","x",$Z$2-'Indicator Date hidden'!AA189)</f>
        <v>0</v>
      </c>
      <c r="AA188" s="25" t="str">
        <f>IF('Indicator Date hidden'!AB189="x","x",$AA$2-'Indicator Date hidden'!AB189)</f>
        <v>x</v>
      </c>
      <c r="AB188" s="25">
        <f>IF('Indicator Date hidden'!AC189="x","x",$AB$2-'Indicator Date hidden'!AC189)</f>
        <v>0</v>
      </c>
      <c r="AC188" s="25">
        <f>IF('Indicator Date hidden'!AD189="x","x",$AC$2-'Indicator Date hidden'!AD189)</f>
        <v>0</v>
      </c>
      <c r="AD188" s="25">
        <f>IF('Indicator Date hidden'!AE189="x","x",$AD$2-'Indicator Date hidden'!AE189)</f>
        <v>0</v>
      </c>
      <c r="AE188" s="25" t="str">
        <f>IF('Indicator Date hidden'!AF189="x","x",$AE$2-'Indicator Date hidden'!AF189)</f>
        <v>x</v>
      </c>
      <c r="AF188" s="25">
        <f>IF('Indicator Date hidden'!AG189="x","x",$AF$2-'Indicator Date hidden'!AG189)</f>
        <v>3</v>
      </c>
      <c r="AG188" s="25">
        <f>IF('Indicator Date hidden'!AH189="x","x",$AG$2-'Indicator Date hidden'!AH189)</f>
        <v>0</v>
      </c>
      <c r="AH188" s="25">
        <f>IF('Indicator Date hidden'!AI189="x","x",$AH$2-'Indicator Date hidden'!AI189)</f>
        <v>0</v>
      </c>
      <c r="AI188" s="25">
        <f>IF('Indicator Date hidden'!AJ189="x","x",$AI$2-'Indicator Date hidden'!AJ189)</f>
        <v>0</v>
      </c>
      <c r="AJ188" s="25" t="str">
        <f>IF('Indicator Date hidden'!AK189="x","x",$AJ$2-'Indicator Date hidden'!AK189)</f>
        <v>x</v>
      </c>
      <c r="AK188" s="25">
        <f>IF('Indicator Date hidden'!AL189="x","x",$AK$2-'Indicator Date hidden'!AL189)</f>
        <v>1</v>
      </c>
      <c r="AL188" s="25">
        <f>IF('Indicator Date hidden'!AM189="x","x",$AL$2-'Indicator Date hidden'!AM189)</f>
        <v>0</v>
      </c>
      <c r="AM188" s="25">
        <f>IF('Indicator Date hidden'!AN189="x","x",$AM$2-'Indicator Date hidden'!AN189)</f>
        <v>0</v>
      </c>
      <c r="AN188" s="25">
        <f>IF('Indicator Date hidden'!AO189="x","x",$AN$2-'Indicator Date hidden'!AO189)</f>
        <v>0</v>
      </c>
      <c r="AO188" s="25" t="str">
        <f>IF('Indicator Date hidden'!AP189="x","x",$AO$2-'Indicator Date hidden'!AP189)</f>
        <v>x</v>
      </c>
      <c r="AP188" s="25" t="str">
        <f>IF('Indicator Date hidden'!AQ189="x","x",$AP$2-'Indicator Date hidden'!AQ189)</f>
        <v>x</v>
      </c>
      <c r="AQ188" s="25">
        <f>IF('Indicator Date hidden'!AR189="x","x",$AQ$2-'Indicator Date hidden'!AR189)</f>
        <v>4</v>
      </c>
      <c r="AR188" s="25">
        <f>IF('Indicator Date hidden'!AS189="x","x",$AR$2-'Indicator Date hidden'!AS189)</f>
        <v>0</v>
      </c>
      <c r="AS188" s="25" t="str">
        <f>IF('Indicator Date hidden'!AT189="x","x",$AS$2-'Indicator Date hidden'!AT189)</f>
        <v>x</v>
      </c>
      <c r="AT188" s="25">
        <f>IF('Indicator Date hidden'!AU189="x","x",$AT$2-'Indicator Date hidden'!AU189)</f>
        <v>0</v>
      </c>
      <c r="AU188" s="25">
        <f>IF('Indicator Date hidden'!AV189="x","x",$AU$2-'Indicator Date hidden'!AV189)</f>
        <v>1</v>
      </c>
      <c r="AV188" s="25">
        <f>IF('Indicator Date hidden'!AW189="x","x",$AV$2-'Indicator Date hidden'!AW189)</f>
        <v>0</v>
      </c>
      <c r="AW188" s="25">
        <f>IF('Indicator Date hidden'!AX189="x","x",$AW$2-'Indicator Date hidden'!AX189)</f>
        <v>0</v>
      </c>
      <c r="AX188" s="25">
        <f>IF('Indicator Date hidden'!AY189="x","x",$AX$2-'Indicator Date hidden'!AY189)</f>
        <v>0</v>
      </c>
      <c r="AY188" s="25">
        <f>IF('Indicator Date hidden'!AZ189="x","x",$AY$2-'Indicator Date hidden'!AZ189)</f>
        <v>0</v>
      </c>
      <c r="AZ188" s="25">
        <f>IF('Indicator Date hidden'!BA189="x","x",$AZ$2-'Indicator Date hidden'!BA189)</f>
        <v>0</v>
      </c>
      <c r="BA188">
        <f t="shared" si="25"/>
        <v>21</v>
      </c>
      <c r="BB188" s="26">
        <f t="shared" si="26"/>
        <v>0.46666666666666667</v>
      </c>
      <c r="BC188">
        <f t="shared" si="27"/>
        <v>7</v>
      </c>
      <c r="BD188" s="26">
        <f t="shared" si="28"/>
        <v>1.3597385369580759</v>
      </c>
      <c r="BE188" s="28">
        <f t="shared" si="29"/>
        <v>0</v>
      </c>
    </row>
    <row r="189" spans="1:57" x14ac:dyDescent="0.35">
      <c r="A189" t="s">
        <v>10405</v>
      </c>
      <c r="B189" s="25">
        <f>IF('Indicator Date hidden'!C190="x","x",$B$2-'Indicator Date hidden'!C190)</f>
        <v>0</v>
      </c>
      <c r="C189" s="25">
        <f>IF('Indicator Date hidden'!D190="x","x",$C$2-'Indicator Date hidden'!D190)</f>
        <v>0</v>
      </c>
      <c r="D189" s="25">
        <f>IF('Indicator Date hidden'!E190="x","x",$D$2-'Indicator Date hidden'!E190)</f>
        <v>0</v>
      </c>
      <c r="E189" s="25">
        <f>IF('Indicator Date hidden'!F190="x","x",$E$2-'Indicator Date hidden'!F190)</f>
        <v>0</v>
      </c>
      <c r="F189" s="25">
        <f>IF('Indicator Date hidden'!G190="x","x",$F$2-'Indicator Date hidden'!G190)</f>
        <v>0</v>
      </c>
      <c r="G189" s="25">
        <f>IF('Indicator Date hidden'!H190="x","x",$G$2-'Indicator Date hidden'!H190)</f>
        <v>0</v>
      </c>
      <c r="H189" s="25">
        <f>IF('Indicator Date hidden'!I190="x","x",$H$2-'Indicator Date hidden'!I190)</f>
        <v>0</v>
      </c>
      <c r="I189" s="25">
        <f>IF('Indicator Date hidden'!J190="x","x",$I$2-'Indicator Date hidden'!J190)</f>
        <v>0</v>
      </c>
      <c r="J189" s="25">
        <f>IF('Indicator Date hidden'!K190="x","x",$J$2-'Indicator Date hidden'!K190)</f>
        <v>0</v>
      </c>
      <c r="K189" s="25">
        <f>IF('Indicator Date hidden'!L190="x","x",$K$2-'Indicator Date hidden'!L190)</f>
        <v>0</v>
      </c>
      <c r="L189" s="25">
        <f>IF('Indicator Date hidden'!M190="x","x",$L$2-'Indicator Date hidden'!M190)</f>
        <v>0</v>
      </c>
      <c r="M189" s="25">
        <f>IF('Indicator Date hidden'!N190="x","x",$M$2-'Indicator Date hidden'!N190)</f>
        <v>0</v>
      </c>
      <c r="N189" s="25">
        <f>IF('Indicator Date hidden'!O190="x","x",$N$2-'Indicator Date hidden'!O190)</f>
        <v>0</v>
      </c>
      <c r="O189" s="25">
        <f>IF('Indicator Date hidden'!P190="x","x",$O$2-'Indicator Date hidden'!P190)</f>
        <v>0</v>
      </c>
      <c r="P189" s="25">
        <f>IF('Indicator Date hidden'!Q190="x","x",$P$2-'Indicator Date hidden'!Q190)</f>
        <v>0</v>
      </c>
      <c r="Q189" s="25" t="str">
        <f>IF('Indicator Date hidden'!R190="x","x",$Q$2-'Indicator Date hidden'!R190)</f>
        <v>x</v>
      </c>
      <c r="R189" s="25">
        <f>IF('Indicator Date hidden'!S190="x","x",$R$2-'Indicator Date hidden'!S190)</f>
        <v>0</v>
      </c>
      <c r="S189" s="25">
        <f>IF('Indicator Date hidden'!T190="x","x",$S$2-'Indicator Date hidden'!T190)</f>
        <v>0</v>
      </c>
      <c r="T189" s="25">
        <f>IF('Indicator Date hidden'!U190="x","x",$T$2-'Indicator Date hidden'!U190)</f>
        <v>0</v>
      </c>
      <c r="U189" s="25" t="str">
        <f>IF('Indicator Date hidden'!V190="x","x",$U$2-'Indicator Date hidden'!V190)</f>
        <v>x</v>
      </c>
      <c r="V189" s="25">
        <f>IF('Indicator Date hidden'!W190="x","x",$V$2-'Indicator Date hidden'!W190)</f>
        <v>0</v>
      </c>
      <c r="W189" s="25">
        <f>IF('Indicator Date hidden'!X190="x","x",$W$2-'Indicator Date hidden'!X190)</f>
        <v>5</v>
      </c>
      <c r="X189" s="25" t="str">
        <f>IF('Indicator Date hidden'!Y190="x","x",$X$2-'Indicator Date hidden'!Y190)</f>
        <v>x</v>
      </c>
      <c r="Y189" s="25">
        <f>IF('Indicator Date hidden'!Z190="x","x",$Y$2-'Indicator Date hidden'!Z190)</f>
        <v>0</v>
      </c>
      <c r="Z189" s="25">
        <f>IF('Indicator Date hidden'!AA190="x","x",$Z$2-'Indicator Date hidden'!AA190)</f>
        <v>0</v>
      </c>
      <c r="AA189" s="25">
        <f>IF('Indicator Date hidden'!AB190="x","x",$AA$2-'Indicator Date hidden'!AB190)</f>
        <v>0</v>
      </c>
      <c r="AB189" s="25">
        <f>IF('Indicator Date hidden'!AC190="x","x",$AB$2-'Indicator Date hidden'!AC190)</f>
        <v>0</v>
      </c>
      <c r="AC189" s="25">
        <f>IF('Indicator Date hidden'!AD190="x","x",$AC$2-'Indicator Date hidden'!AD190)</f>
        <v>0</v>
      </c>
      <c r="AD189" s="25">
        <f>IF('Indicator Date hidden'!AE190="x","x",$AD$2-'Indicator Date hidden'!AE190)</f>
        <v>0</v>
      </c>
      <c r="AE189" s="25">
        <f>IF('Indicator Date hidden'!AF190="x","x",$AE$2-'Indicator Date hidden'!AF190)</f>
        <v>0</v>
      </c>
      <c r="AF189" s="25">
        <f>IF('Indicator Date hidden'!AG190="x","x",$AF$2-'Indicator Date hidden'!AG190)</f>
        <v>7</v>
      </c>
      <c r="AG189" s="25">
        <f>IF('Indicator Date hidden'!AH190="x","x",$AG$2-'Indicator Date hidden'!AH190)</f>
        <v>0</v>
      </c>
      <c r="AH189" s="25">
        <f>IF('Indicator Date hidden'!AI190="x","x",$AH$2-'Indicator Date hidden'!AI190)</f>
        <v>0</v>
      </c>
      <c r="AI189" s="25">
        <f>IF('Indicator Date hidden'!AJ190="x","x",$AI$2-'Indicator Date hidden'!AJ190)</f>
        <v>0</v>
      </c>
      <c r="AJ189" s="25" t="str">
        <f>IF('Indicator Date hidden'!AK190="x","x",$AJ$2-'Indicator Date hidden'!AK190)</f>
        <v>x</v>
      </c>
      <c r="AK189" s="25">
        <f>IF('Indicator Date hidden'!AL190="x","x",$AK$2-'Indicator Date hidden'!AL190)</f>
        <v>1</v>
      </c>
      <c r="AL189" s="25">
        <f>IF('Indicator Date hidden'!AM190="x","x",$AL$2-'Indicator Date hidden'!AM190)</f>
        <v>0</v>
      </c>
      <c r="AM189" s="25">
        <f>IF('Indicator Date hidden'!AN190="x","x",$AM$2-'Indicator Date hidden'!AN190)</f>
        <v>0</v>
      </c>
      <c r="AN189" s="25">
        <f>IF('Indicator Date hidden'!AO190="x","x",$AN$2-'Indicator Date hidden'!AO190)</f>
        <v>0</v>
      </c>
      <c r="AO189" s="25">
        <f>IF('Indicator Date hidden'!AP190="x","x",$AO$2-'Indicator Date hidden'!AP190)</f>
        <v>0</v>
      </c>
      <c r="AP189" s="25">
        <f>IF('Indicator Date hidden'!AQ190="x","x",$AP$2-'Indicator Date hidden'!AQ190)</f>
        <v>0</v>
      </c>
      <c r="AQ189" s="25">
        <f>IF('Indicator Date hidden'!AR190="x","x",$AQ$2-'Indicator Date hidden'!AR190)</f>
        <v>0</v>
      </c>
      <c r="AR189" s="25">
        <f>IF('Indicator Date hidden'!AS190="x","x",$AR$2-'Indicator Date hidden'!AS190)</f>
        <v>0</v>
      </c>
      <c r="AS189" s="25">
        <f>IF('Indicator Date hidden'!AT190="x","x",$AS$2-'Indicator Date hidden'!AT190)</f>
        <v>0</v>
      </c>
      <c r="AT189" s="25">
        <f>IF('Indicator Date hidden'!AU190="x","x",$AT$2-'Indicator Date hidden'!AU190)</f>
        <v>0</v>
      </c>
      <c r="AU189" s="25">
        <f>IF('Indicator Date hidden'!AV190="x","x",$AU$2-'Indicator Date hidden'!AV190)</f>
        <v>3</v>
      </c>
      <c r="AV189" s="25">
        <f>IF('Indicator Date hidden'!AW190="x","x",$AV$2-'Indicator Date hidden'!AW190)</f>
        <v>0</v>
      </c>
      <c r="AW189" s="25">
        <f>IF('Indicator Date hidden'!AX190="x","x",$AW$2-'Indicator Date hidden'!AX190)</f>
        <v>0</v>
      </c>
      <c r="AX189" s="25">
        <f>IF('Indicator Date hidden'!AY190="x","x",$AX$2-'Indicator Date hidden'!AY190)</f>
        <v>0</v>
      </c>
      <c r="AY189" s="25">
        <f>IF('Indicator Date hidden'!AZ190="x","x",$AY$2-'Indicator Date hidden'!AZ190)</f>
        <v>0</v>
      </c>
      <c r="AZ189" s="25">
        <f>IF('Indicator Date hidden'!BA190="x","x",$AZ$2-'Indicator Date hidden'!BA190)</f>
        <v>0</v>
      </c>
      <c r="BA189">
        <f t="shared" si="25"/>
        <v>16</v>
      </c>
      <c r="BB189" s="26">
        <f t="shared" si="26"/>
        <v>0.34042553191489361</v>
      </c>
      <c r="BC189">
        <f t="shared" si="27"/>
        <v>4</v>
      </c>
      <c r="BD189" s="26">
        <f t="shared" si="28"/>
        <v>1.2928048962521967</v>
      </c>
      <c r="BE189" s="28">
        <f t="shared" si="29"/>
        <v>0</v>
      </c>
    </row>
    <row r="190" spans="1:57" x14ac:dyDescent="0.35">
      <c r="A190" t="s">
        <v>10408</v>
      </c>
      <c r="B190" s="25">
        <f>IF('Indicator Date hidden'!C191="x","x",$B$2-'Indicator Date hidden'!C191)</f>
        <v>0</v>
      </c>
      <c r="C190" s="25">
        <f>IF('Indicator Date hidden'!D191="x","x",$C$2-'Indicator Date hidden'!D191)</f>
        <v>0</v>
      </c>
      <c r="D190" s="25">
        <f>IF('Indicator Date hidden'!E191="x","x",$D$2-'Indicator Date hidden'!E191)</f>
        <v>0</v>
      </c>
      <c r="E190" s="25">
        <f>IF('Indicator Date hidden'!F191="x","x",$E$2-'Indicator Date hidden'!F191)</f>
        <v>0</v>
      </c>
      <c r="F190" s="25">
        <f>IF('Indicator Date hidden'!G191="x","x",$F$2-'Indicator Date hidden'!G191)</f>
        <v>0</v>
      </c>
      <c r="G190" s="25">
        <f>IF('Indicator Date hidden'!H191="x","x",$G$2-'Indicator Date hidden'!H191)</f>
        <v>0</v>
      </c>
      <c r="H190" s="25">
        <f>IF('Indicator Date hidden'!I191="x","x",$H$2-'Indicator Date hidden'!I191)</f>
        <v>0</v>
      </c>
      <c r="I190" s="25">
        <f>IF('Indicator Date hidden'!J191="x","x",$I$2-'Indicator Date hidden'!J191)</f>
        <v>0</v>
      </c>
      <c r="J190" s="25">
        <f>IF('Indicator Date hidden'!K191="x","x",$J$2-'Indicator Date hidden'!K191)</f>
        <v>0</v>
      </c>
      <c r="K190" s="25">
        <f>IF('Indicator Date hidden'!L191="x","x",$K$2-'Indicator Date hidden'!L191)</f>
        <v>0</v>
      </c>
      <c r="L190" s="25">
        <f>IF('Indicator Date hidden'!M191="x","x",$L$2-'Indicator Date hidden'!M191)</f>
        <v>0</v>
      </c>
      <c r="M190" s="25">
        <f>IF('Indicator Date hidden'!N191="x","x",$M$2-'Indicator Date hidden'!N191)</f>
        <v>0</v>
      </c>
      <c r="N190" s="25">
        <f>IF('Indicator Date hidden'!O191="x","x",$N$2-'Indicator Date hidden'!O191)</f>
        <v>0</v>
      </c>
      <c r="O190" s="25">
        <f>IF('Indicator Date hidden'!P191="x","x",$O$2-'Indicator Date hidden'!P191)</f>
        <v>0</v>
      </c>
      <c r="P190" s="25">
        <f>IF('Indicator Date hidden'!Q191="x","x",$P$2-'Indicator Date hidden'!Q191)</f>
        <v>0</v>
      </c>
      <c r="Q190" s="25">
        <f>IF('Indicator Date hidden'!R191="x","x",$Q$2-'Indicator Date hidden'!R191)</f>
        <v>3</v>
      </c>
      <c r="R190" s="25">
        <f>IF('Indicator Date hidden'!S191="x","x",$R$2-'Indicator Date hidden'!S191)</f>
        <v>0</v>
      </c>
      <c r="S190" s="25">
        <f>IF('Indicator Date hidden'!T191="x","x",$S$2-'Indicator Date hidden'!T191)</f>
        <v>0</v>
      </c>
      <c r="T190" s="25">
        <f>IF('Indicator Date hidden'!U191="x","x",$T$2-'Indicator Date hidden'!U191)</f>
        <v>0</v>
      </c>
      <c r="U190" s="25">
        <f>IF('Indicator Date hidden'!V191="x","x",$U$2-'Indicator Date hidden'!V191)</f>
        <v>0</v>
      </c>
      <c r="V190" s="25">
        <f>IF('Indicator Date hidden'!W191="x","x",$V$2-'Indicator Date hidden'!W191)</f>
        <v>0</v>
      </c>
      <c r="W190" s="25">
        <f>IF('Indicator Date hidden'!X191="x","x",$W$2-'Indicator Date hidden'!X191)</f>
        <v>1</v>
      </c>
      <c r="X190" s="25">
        <f>IF('Indicator Date hidden'!Y191="x","x",$X$2-'Indicator Date hidden'!Y191)</f>
        <v>1</v>
      </c>
      <c r="Y190" s="25">
        <f>IF('Indicator Date hidden'!Z191="x","x",$Y$2-'Indicator Date hidden'!Z191)</f>
        <v>0</v>
      </c>
      <c r="Z190" s="25">
        <f>IF('Indicator Date hidden'!AA191="x","x",$Z$2-'Indicator Date hidden'!AA191)</f>
        <v>0</v>
      </c>
      <c r="AA190" s="25">
        <f>IF('Indicator Date hidden'!AB191="x","x",$AA$2-'Indicator Date hidden'!AB191)</f>
        <v>0</v>
      </c>
      <c r="AB190" s="25">
        <f>IF('Indicator Date hidden'!AC191="x","x",$AB$2-'Indicator Date hidden'!AC191)</f>
        <v>0</v>
      </c>
      <c r="AC190" s="25">
        <f>IF('Indicator Date hidden'!AD191="x","x",$AC$2-'Indicator Date hidden'!AD191)</f>
        <v>0</v>
      </c>
      <c r="AD190" s="25">
        <f>IF('Indicator Date hidden'!AE191="x","x",$AD$2-'Indicator Date hidden'!AE191)</f>
        <v>0</v>
      </c>
      <c r="AE190" s="25">
        <f>IF('Indicator Date hidden'!AF191="x","x",$AE$2-'Indicator Date hidden'!AF191)</f>
        <v>0</v>
      </c>
      <c r="AF190" s="25">
        <f>IF('Indicator Date hidden'!AG191="x","x",$AF$2-'Indicator Date hidden'!AG191)</f>
        <v>1</v>
      </c>
      <c r="AG190" s="25">
        <f>IF('Indicator Date hidden'!AH191="x","x",$AG$2-'Indicator Date hidden'!AH191)</f>
        <v>0</v>
      </c>
      <c r="AH190" s="25">
        <f>IF('Indicator Date hidden'!AI191="x","x",$AH$2-'Indicator Date hidden'!AI191)</f>
        <v>0</v>
      </c>
      <c r="AI190" s="25">
        <f>IF('Indicator Date hidden'!AJ191="x","x",$AI$2-'Indicator Date hidden'!AJ191)</f>
        <v>0</v>
      </c>
      <c r="AJ190" s="25" t="str">
        <f>IF('Indicator Date hidden'!AK191="x","x",$AJ$2-'Indicator Date hidden'!AK191)</f>
        <v>x</v>
      </c>
      <c r="AK190" s="25">
        <f>IF('Indicator Date hidden'!AL191="x","x",$AK$2-'Indicator Date hidden'!AL191)</f>
        <v>1</v>
      </c>
      <c r="AL190" s="25">
        <f>IF('Indicator Date hidden'!AM191="x","x",$AL$2-'Indicator Date hidden'!AM191)</f>
        <v>0</v>
      </c>
      <c r="AM190" s="25">
        <f>IF('Indicator Date hidden'!AN191="x","x",$AM$2-'Indicator Date hidden'!AN191)</f>
        <v>0</v>
      </c>
      <c r="AN190" s="25">
        <f>IF('Indicator Date hidden'!AO191="x","x",$AN$2-'Indicator Date hidden'!AO191)</f>
        <v>0</v>
      </c>
      <c r="AO190" s="25" t="str">
        <f>IF('Indicator Date hidden'!AP191="x","x",$AO$2-'Indicator Date hidden'!AP191)</f>
        <v>x</v>
      </c>
      <c r="AP190" s="25" t="str">
        <f>IF('Indicator Date hidden'!AQ191="x","x",$AP$2-'Indicator Date hidden'!AQ191)</f>
        <v>x</v>
      </c>
      <c r="AQ190" s="25">
        <f>IF('Indicator Date hidden'!AR191="x","x",$AQ$2-'Indicator Date hidden'!AR191)</f>
        <v>0</v>
      </c>
      <c r="AR190" s="25">
        <f>IF('Indicator Date hidden'!AS191="x","x",$AR$2-'Indicator Date hidden'!AS191)</f>
        <v>0</v>
      </c>
      <c r="AS190" s="25">
        <f>IF('Indicator Date hidden'!AT191="x","x",$AS$2-'Indicator Date hidden'!AT191)</f>
        <v>0</v>
      </c>
      <c r="AT190" s="25">
        <f>IF('Indicator Date hidden'!AU191="x","x",$AT$2-'Indicator Date hidden'!AU191)</f>
        <v>0</v>
      </c>
      <c r="AU190" s="25">
        <f>IF('Indicator Date hidden'!AV191="x","x",$AU$2-'Indicator Date hidden'!AV191)</f>
        <v>5</v>
      </c>
      <c r="AV190" s="25">
        <f>IF('Indicator Date hidden'!AW191="x","x",$AV$2-'Indicator Date hidden'!AW191)</f>
        <v>0</v>
      </c>
      <c r="AW190" s="25">
        <f>IF('Indicator Date hidden'!AX191="x","x",$AW$2-'Indicator Date hidden'!AX191)</f>
        <v>0</v>
      </c>
      <c r="AX190" s="25">
        <f>IF('Indicator Date hidden'!AY191="x","x",$AX$2-'Indicator Date hidden'!AY191)</f>
        <v>0</v>
      </c>
      <c r="AY190" s="25">
        <f>IF('Indicator Date hidden'!AZ191="x","x",$AY$2-'Indicator Date hidden'!AZ191)</f>
        <v>0</v>
      </c>
      <c r="AZ190" s="25">
        <f>IF('Indicator Date hidden'!BA191="x","x",$AZ$2-'Indicator Date hidden'!BA191)</f>
        <v>0</v>
      </c>
      <c r="BA190">
        <f t="shared" si="25"/>
        <v>12</v>
      </c>
      <c r="BB190" s="26">
        <f t="shared" si="26"/>
        <v>0.25</v>
      </c>
      <c r="BC190">
        <f t="shared" si="27"/>
        <v>6</v>
      </c>
      <c r="BD190" s="26">
        <f t="shared" si="28"/>
        <v>0.8539125638299665</v>
      </c>
      <c r="BE190" s="28">
        <f t="shared" si="29"/>
        <v>0</v>
      </c>
    </row>
    <row r="191" spans="1:57" x14ac:dyDescent="0.35">
      <c r="A191" t="s">
        <v>10413</v>
      </c>
      <c r="B191" s="25">
        <f>IF('Indicator Date hidden'!C192="x","x",$B$2-'Indicator Date hidden'!C192)</f>
        <v>0</v>
      </c>
      <c r="C191" s="25">
        <f>IF('Indicator Date hidden'!D192="x","x",$C$2-'Indicator Date hidden'!D192)</f>
        <v>0</v>
      </c>
      <c r="D191" s="25">
        <f>IF('Indicator Date hidden'!E192="x","x",$D$2-'Indicator Date hidden'!E192)</f>
        <v>0</v>
      </c>
      <c r="E191" s="25">
        <f>IF('Indicator Date hidden'!F192="x","x",$E$2-'Indicator Date hidden'!F192)</f>
        <v>0</v>
      </c>
      <c r="F191" s="25">
        <f>IF('Indicator Date hidden'!G192="x","x",$F$2-'Indicator Date hidden'!G192)</f>
        <v>0</v>
      </c>
      <c r="G191" s="25">
        <f>IF('Indicator Date hidden'!H192="x","x",$G$2-'Indicator Date hidden'!H192)</f>
        <v>0</v>
      </c>
      <c r="H191" s="25">
        <f>IF('Indicator Date hidden'!I192="x","x",$H$2-'Indicator Date hidden'!I192)</f>
        <v>0</v>
      </c>
      <c r="I191" s="25">
        <f>IF('Indicator Date hidden'!J192="x","x",$I$2-'Indicator Date hidden'!J192)</f>
        <v>0</v>
      </c>
      <c r="J191" s="25">
        <f>IF('Indicator Date hidden'!K192="x","x",$J$2-'Indicator Date hidden'!K192)</f>
        <v>0</v>
      </c>
      <c r="K191" s="25">
        <f>IF('Indicator Date hidden'!L192="x","x",$K$2-'Indicator Date hidden'!L192)</f>
        <v>0</v>
      </c>
      <c r="L191" s="25">
        <f>IF('Indicator Date hidden'!M192="x","x",$L$2-'Indicator Date hidden'!M192)</f>
        <v>0</v>
      </c>
      <c r="M191" s="25">
        <f>IF('Indicator Date hidden'!N192="x","x",$M$2-'Indicator Date hidden'!N192)</f>
        <v>0</v>
      </c>
      <c r="N191" s="25">
        <f>IF('Indicator Date hidden'!O192="x","x",$N$2-'Indicator Date hidden'!O192)</f>
        <v>0</v>
      </c>
      <c r="O191" s="25">
        <f>IF('Indicator Date hidden'!P192="x","x",$O$2-'Indicator Date hidden'!P192)</f>
        <v>0</v>
      </c>
      <c r="P191" s="25">
        <f>IF('Indicator Date hidden'!Q192="x","x",$P$2-'Indicator Date hidden'!Q192)</f>
        <v>0</v>
      </c>
      <c r="Q191" s="25">
        <f>IF('Indicator Date hidden'!R192="x","x",$Q$2-'Indicator Date hidden'!R192)</f>
        <v>1</v>
      </c>
      <c r="R191" s="25">
        <f>IF('Indicator Date hidden'!S192="x","x",$R$2-'Indicator Date hidden'!S192)</f>
        <v>0</v>
      </c>
      <c r="S191" s="25">
        <f>IF('Indicator Date hidden'!T192="x","x",$S$2-'Indicator Date hidden'!T192)</f>
        <v>0</v>
      </c>
      <c r="T191" s="25">
        <f>IF('Indicator Date hidden'!U192="x","x",$T$2-'Indicator Date hidden'!U192)</f>
        <v>0</v>
      </c>
      <c r="U191" s="25" t="str">
        <f>IF('Indicator Date hidden'!V192="x","x",$U$2-'Indicator Date hidden'!V192)</f>
        <v>x</v>
      </c>
      <c r="V191" s="25">
        <f>IF('Indicator Date hidden'!W192="x","x",$V$2-'Indicator Date hidden'!W192)</f>
        <v>0</v>
      </c>
      <c r="W191" s="25">
        <f>IF('Indicator Date hidden'!X192="x","x",$W$2-'Indicator Date hidden'!X192)</f>
        <v>1</v>
      </c>
      <c r="X191" s="25">
        <f>IF('Indicator Date hidden'!Y192="x","x",$X$2-'Indicator Date hidden'!Y192)</f>
        <v>4</v>
      </c>
      <c r="Y191" s="25">
        <f>IF('Indicator Date hidden'!Z192="x","x",$Y$2-'Indicator Date hidden'!Z192)</f>
        <v>0</v>
      </c>
      <c r="Z191" s="25">
        <f>IF('Indicator Date hidden'!AA192="x","x",$Z$2-'Indicator Date hidden'!AA192)</f>
        <v>0</v>
      </c>
      <c r="AA191" s="25">
        <f>IF('Indicator Date hidden'!AB192="x","x",$AA$2-'Indicator Date hidden'!AB192)</f>
        <v>0</v>
      </c>
      <c r="AB191" s="25">
        <f>IF('Indicator Date hidden'!AC192="x","x",$AB$2-'Indicator Date hidden'!AC192)</f>
        <v>0</v>
      </c>
      <c r="AC191" s="25">
        <f>IF('Indicator Date hidden'!AD192="x","x",$AC$2-'Indicator Date hidden'!AD192)</f>
        <v>0</v>
      </c>
      <c r="AD191" s="25">
        <f>IF('Indicator Date hidden'!AE192="x","x",$AD$2-'Indicator Date hidden'!AE192)</f>
        <v>0</v>
      </c>
      <c r="AE191" s="25">
        <f>IF('Indicator Date hidden'!AF192="x","x",$AE$2-'Indicator Date hidden'!AF192)</f>
        <v>0</v>
      </c>
      <c r="AF191" s="25">
        <f>IF('Indicator Date hidden'!AG192="x","x",$AF$2-'Indicator Date hidden'!AG192)</f>
        <v>8</v>
      </c>
      <c r="AG191" s="25">
        <f>IF('Indicator Date hidden'!AH192="x","x",$AG$2-'Indicator Date hidden'!AH192)</f>
        <v>0</v>
      </c>
      <c r="AH191" s="25">
        <f>IF('Indicator Date hidden'!AI192="x","x",$AH$2-'Indicator Date hidden'!AI192)</f>
        <v>0</v>
      </c>
      <c r="AI191" s="25">
        <f>IF('Indicator Date hidden'!AJ192="x","x",$AI$2-'Indicator Date hidden'!AJ192)</f>
        <v>0</v>
      </c>
      <c r="AJ191" s="25">
        <f>IF('Indicator Date hidden'!AK192="x","x",$AJ$2-'Indicator Date hidden'!AK192)</f>
        <v>0</v>
      </c>
      <c r="AK191" s="25">
        <f>IF('Indicator Date hidden'!AL192="x","x",$AK$2-'Indicator Date hidden'!AL192)</f>
        <v>0</v>
      </c>
      <c r="AL191" s="25">
        <f>IF('Indicator Date hidden'!AM192="x","x",$AL$2-'Indicator Date hidden'!AM192)</f>
        <v>0</v>
      </c>
      <c r="AM191" s="25">
        <f>IF('Indicator Date hidden'!AN192="x","x",$AM$2-'Indicator Date hidden'!AN192)</f>
        <v>0</v>
      </c>
      <c r="AN191" s="25">
        <f>IF('Indicator Date hidden'!AO192="x","x",$AN$2-'Indicator Date hidden'!AO192)</f>
        <v>0</v>
      </c>
      <c r="AO191" s="25">
        <f>IF('Indicator Date hidden'!AP192="x","x",$AO$2-'Indicator Date hidden'!AP192)</f>
        <v>1</v>
      </c>
      <c r="AP191" s="25">
        <f>IF('Indicator Date hidden'!AQ192="x","x",$AP$2-'Indicator Date hidden'!AQ192)</f>
        <v>1</v>
      </c>
      <c r="AQ191" s="25">
        <f>IF('Indicator Date hidden'!AR192="x","x",$AQ$2-'Indicator Date hidden'!AR192)</f>
        <v>0</v>
      </c>
      <c r="AR191" s="25">
        <f>IF('Indicator Date hidden'!AS192="x","x",$AR$2-'Indicator Date hidden'!AS192)</f>
        <v>0</v>
      </c>
      <c r="AS191" s="25">
        <f>IF('Indicator Date hidden'!AT192="x","x",$AS$2-'Indicator Date hidden'!AT192)</f>
        <v>0</v>
      </c>
      <c r="AT191" s="25">
        <f>IF('Indicator Date hidden'!AU192="x","x",$AT$2-'Indicator Date hidden'!AU192)</f>
        <v>0</v>
      </c>
      <c r="AU191" s="25">
        <f>IF('Indicator Date hidden'!AV192="x","x",$AU$2-'Indicator Date hidden'!AV192)</f>
        <v>1</v>
      </c>
      <c r="AV191" s="25">
        <f>IF('Indicator Date hidden'!AW192="x","x",$AV$2-'Indicator Date hidden'!AW192)</f>
        <v>0</v>
      </c>
      <c r="AW191" s="25">
        <f>IF('Indicator Date hidden'!AX192="x","x",$AW$2-'Indicator Date hidden'!AX192)</f>
        <v>0</v>
      </c>
      <c r="AX191" s="25">
        <f>IF('Indicator Date hidden'!AY192="x","x",$AX$2-'Indicator Date hidden'!AY192)</f>
        <v>0</v>
      </c>
      <c r="AY191" s="25">
        <f>IF('Indicator Date hidden'!AZ192="x","x",$AY$2-'Indicator Date hidden'!AZ192)</f>
        <v>3</v>
      </c>
      <c r="AZ191" s="25">
        <f>IF('Indicator Date hidden'!BA192="x","x",$AZ$2-'Indicator Date hidden'!BA192)</f>
        <v>3</v>
      </c>
      <c r="BA191">
        <f t="shared" si="25"/>
        <v>23</v>
      </c>
      <c r="BB191" s="26">
        <f t="shared" si="26"/>
        <v>0.46</v>
      </c>
      <c r="BC191">
        <f t="shared" si="27"/>
        <v>9</v>
      </c>
      <c r="BD191" s="26">
        <f t="shared" si="28"/>
        <v>1.3595587519485872</v>
      </c>
      <c r="BE191" s="28">
        <f t="shared" si="29"/>
        <v>0</v>
      </c>
    </row>
    <row r="192" spans="1:57" x14ac:dyDescent="0.35">
      <c r="A192" t="s">
        <v>10416</v>
      </c>
      <c r="B192" s="25">
        <f>IF('Indicator Date hidden'!C193="x","x",$B$2-'Indicator Date hidden'!C193)</f>
        <v>0</v>
      </c>
      <c r="C192" s="25">
        <f>IF('Indicator Date hidden'!D193="x","x",$C$2-'Indicator Date hidden'!D193)</f>
        <v>0</v>
      </c>
      <c r="D192" s="25">
        <f>IF('Indicator Date hidden'!E193="x","x",$D$2-'Indicator Date hidden'!E193)</f>
        <v>0</v>
      </c>
      <c r="E192" s="25">
        <f>IF('Indicator Date hidden'!F193="x","x",$E$2-'Indicator Date hidden'!F193)</f>
        <v>0</v>
      </c>
      <c r="F192" s="25">
        <f>IF('Indicator Date hidden'!G193="x","x",$F$2-'Indicator Date hidden'!G193)</f>
        <v>0</v>
      </c>
      <c r="G192" s="25">
        <f>IF('Indicator Date hidden'!H193="x","x",$G$2-'Indicator Date hidden'!H193)</f>
        <v>0</v>
      </c>
      <c r="H192" s="25">
        <f>IF('Indicator Date hidden'!I193="x","x",$H$2-'Indicator Date hidden'!I193)</f>
        <v>0</v>
      </c>
      <c r="I192" s="25">
        <f>IF('Indicator Date hidden'!J193="x","x",$I$2-'Indicator Date hidden'!J193)</f>
        <v>0</v>
      </c>
      <c r="J192" s="25">
        <f>IF('Indicator Date hidden'!K193="x","x",$J$2-'Indicator Date hidden'!K193)</f>
        <v>0</v>
      </c>
      <c r="K192" s="25">
        <f>IF('Indicator Date hidden'!L193="x","x",$K$2-'Indicator Date hidden'!L193)</f>
        <v>0</v>
      </c>
      <c r="L192" s="25">
        <f>IF('Indicator Date hidden'!M193="x","x",$L$2-'Indicator Date hidden'!M193)</f>
        <v>0</v>
      </c>
      <c r="M192" s="25">
        <f>IF('Indicator Date hidden'!N193="x","x",$M$2-'Indicator Date hidden'!N193)</f>
        <v>0</v>
      </c>
      <c r="N192" s="25">
        <f>IF('Indicator Date hidden'!O193="x","x",$N$2-'Indicator Date hidden'!O193)</f>
        <v>0</v>
      </c>
      <c r="O192" s="25">
        <f>IF('Indicator Date hidden'!P193="x","x",$O$2-'Indicator Date hidden'!P193)</f>
        <v>0</v>
      </c>
      <c r="P192" s="25">
        <f>IF('Indicator Date hidden'!Q193="x","x",$P$2-'Indicator Date hidden'!Q193)</f>
        <v>0</v>
      </c>
      <c r="Q192" s="25">
        <f>IF('Indicator Date hidden'!R193="x","x",$Q$2-'Indicator Date hidden'!R193)</f>
        <v>0</v>
      </c>
      <c r="R192" s="25">
        <f>IF('Indicator Date hidden'!S193="x","x",$R$2-'Indicator Date hidden'!S193)</f>
        <v>0</v>
      </c>
      <c r="S192" s="25">
        <f>IF('Indicator Date hidden'!T193="x","x",$S$2-'Indicator Date hidden'!T193)</f>
        <v>0</v>
      </c>
      <c r="T192" s="25">
        <f>IF('Indicator Date hidden'!U193="x","x",$T$2-'Indicator Date hidden'!U193)</f>
        <v>0</v>
      </c>
      <c r="U192" s="25">
        <f>IF('Indicator Date hidden'!V193="x","x",$U$2-'Indicator Date hidden'!V193)</f>
        <v>0</v>
      </c>
      <c r="V192" s="25">
        <f>IF('Indicator Date hidden'!W193="x","x",$V$2-'Indicator Date hidden'!W193)</f>
        <v>0</v>
      </c>
      <c r="W192" s="25">
        <f>IF('Indicator Date hidden'!X193="x","x",$W$2-'Indicator Date hidden'!X193)</f>
        <v>1</v>
      </c>
      <c r="X192" s="25">
        <f>IF('Indicator Date hidden'!Y193="x","x",$X$2-'Indicator Date hidden'!Y193)</f>
        <v>2</v>
      </c>
      <c r="Y192" s="25">
        <f>IF('Indicator Date hidden'!Z193="x","x",$Y$2-'Indicator Date hidden'!Z193)</f>
        <v>0</v>
      </c>
      <c r="Z192" s="25">
        <f>IF('Indicator Date hidden'!AA193="x","x",$Z$2-'Indicator Date hidden'!AA193)</f>
        <v>0</v>
      </c>
      <c r="AA192" s="25">
        <f>IF('Indicator Date hidden'!AB193="x","x",$AA$2-'Indicator Date hidden'!AB193)</f>
        <v>0</v>
      </c>
      <c r="AB192" s="25">
        <f>IF('Indicator Date hidden'!AC193="x","x",$AB$2-'Indicator Date hidden'!AC193)</f>
        <v>0</v>
      </c>
      <c r="AC192" s="25">
        <f>IF('Indicator Date hidden'!AD193="x","x",$AC$2-'Indicator Date hidden'!AD193)</f>
        <v>0</v>
      </c>
      <c r="AD192" s="25">
        <f>IF('Indicator Date hidden'!AE193="x","x",$AD$2-'Indicator Date hidden'!AE193)</f>
        <v>0</v>
      </c>
      <c r="AE192" s="25">
        <f>IF('Indicator Date hidden'!AF193="x","x",$AE$2-'Indicator Date hidden'!AF193)</f>
        <v>0</v>
      </c>
      <c r="AF192" s="25">
        <f>IF('Indicator Date hidden'!AG193="x","x",$AF$2-'Indicator Date hidden'!AG193)</f>
        <v>3</v>
      </c>
      <c r="AG192" s="25">
        <f>IF('Indicator Date hidden'!AH193="x","x",$AG$2-'Indicator Date hidden'!AH193)</f>
        <v>0</v>
      </c>
      <c r="AH192" s="25">
        <f>IF('Indicator Date hidden'!AI193="x","x",$AH$2-'Indicator Date hidden'!AI193)</f>
        <v>0</v>
      </c>
      <c r="AI192" s="25">
        <f>IF('Indicator Date hidden'!AJ193="x","x",$AI$2-'Indicator Date hidden'!AJ193)</f>
        <v>0</v>
      </c>
      <c r="AJ192" s="25" t="str">
        <f>IF('Indicator Date hidden'!AK193="x","x",$AJ$2-'Indicator Date hidden'!AK193)</f>
        <v>x</v>
      </c>
      <c r="AK192" s="25">
        <f>IF('Indicator Date hidden'!AL193="x","x",$AK$2-'Indicator Date hidden'!AL193)</f>
        <v>1</v>
      </c>
      <c r="AL192" s="25">
        <f>IF('Indicator Date hidden'!AM193="x","x",$AL$2-'Indicator Date hidden'!AM193)</f>
        <v>0</v>
      </c>
      <c r="AM192" s="25">
        <f>IF('Indicator Date hidden'!AN193="x","x",$AM$2-'Indicator Date hidden'!AN193)</f>
        <v>0</v>
      </c>
      <c r="AN192" s="25">
        <f>IF('Indicator Date hidden'!AO193="x","x",$AN$2-'Indicator Date hidden'!AO193)</f>
        <v>0</v>
      </c>
      <c r="AO192" s="25">
        <f>IF('Indicator Date hidden'!AP193="x","x",$AO$2-'Indicator Date hidden'!AP193)</f>
        <v>1</v>
      </c>
      <c r="AP192" s="25">
        <f>IF('Indicator Date hidden'!AQ193="x","x",$AP$2-'Indicator Date hidden'!AQ193)</f>
        <v>1</v>
      </c>
      <c r="AQ192" s="25">
        <f>IF('Indicator Date hidden'!AR193="x","x",$AQ$2-'Indicator Date hidden'!AR193)</f>
        <v>6</v>
      </c>
      <c r="AR192" s="25">
        <f>IF('Indicator Date hidden'!AS193="x","x",$AR$2-'Indicator Date hidden'!AS193)</f>
        <v>0</v>
      </c>
      <c r="AS192" s="25">
        <f>IF('Indicator Date hidden'!AT193="x","x",$AS$2-'Indicator Date hidden'!AT193)</f>
        <v>0</v>
      </c>
      <c r="AT192" s="25">
        <f>IF('Indicator Date hidden'!AU193="x","x",$AT$2-'Indicator Date hidden'!AU193)</f>
        <v>0</v>
      </c>
      <c r="AU192" s="25">
        <f>IF('Indicator Date hidden'!AV193="x","x",$AU$2-'Indicator Date hidden'!AV193)</f>
        <v>7</v>
      </c>
      <c r="AV192" s="25">
        <f>IF('Indicator Date hidden'!AW193="x","x",$AV$2-'Indicator Date hidden'!AW193)</f>
        <v>0</v>
      </c>
      <c r="AW192" s="25">
        <f>IF('Indicator Date hidden'!AX193="x","x",$AW$2-'Indicator Date hidden'!AX193)</f>
        <v>0</v>
      </c>
      <c r="AX192" s="25">
        <f>IF('Indicator Date hidden'!AY193="x","x",$AX$2-'Indicator Date hidden'!AY193)</f>
        <v>0</v>
      </c>
      <c r="AY192" s="25">
        <f>IF('Indicator Date hidden'!AZ193="x","x",$AY$2-'Indicator Date hidden'!AZ193)</f>
        <v>0</v>
      </c>
      <c r="AZ192" s="25">
        <f>IF('Indicator Date hidden'!BA193="x","x",$AZ$2-'Indicator Date hidden'!BA193)</f>
        <v>0</v>
      </c>
      <c r="BA192">
        <f t="shared" si="25"/>
        <v>22</v>
      </c>
      <c r="BB192" s="26">
        <f t="shared" si="26"/>
        <v>0.44</v>
      </c>
      <c r="BC192">
        <f t="shared" si="27"/>
        <v>8</v>
      </c>
      <c r="BD192" s="26">
        <f t="shared" si="28"/>
        <v>1.3588230201170424</v>
      </c>
      <c r="BE192" s="28">
        <f t="shared" si="29"/>
        <v>0</v>
      </c>
    </row>
    <row r="193" spans="1:57" x14ac:dyDescent="0.35">
      <c r="A193" t="s">
        <v>10417</v>
      </c>
      <c r="B193" s="25">
        <f>IF('Indicator Date hidden'!C194="x","x",$B$2-'Indicator Date hidden'!C194)</f>
        <v>0</v>
      </c>
      <c r="C193" s="25">
        <f>IF('Indicator Date hidden'!D194="x","x",$C$2-'Indicator Date hidden'!D194)</f>
        <v>0</v>
      </c>
      <c r="D193" s="25">
        <f>IF('Indicator Date hidden'!E194="x","x",$D$2-'Indicator Date hidden'!E194)</f>
        <v>0</v>
      </c>
      <c r="E193" s="25">
        <f>IF('Indicator Date hidden'!F194="x","x",$E$2-'Indicator Date hidden'!F194)</f>
        <v>0</v>
      </c>
      <c r="F193" s="25">
        <f>IF('Indicator Date hidden'!G194="x","x",$F$2-'Indicator Date hidden'!G194)</f>
        <v>0</v>
      </c>
      <c r="G193" s="25">
        <f>IF('Indicator Date hidden'!H194="x","x",$G$2-'Indicator Date hidden'!H194)</f>
        <v>0</v>
      </c>
      <c r="H193" s="25">
        <f>IF('Indicator Date hidden'!I194="x","x",$H$2-'Indicator Date hidden'!I194)</f>
        <v>0</v>
      </c>
      <c r="I193" s="25">
        <f>IF('Indicator Date hidden'!J194="x","x",$I$2-'Indicator Date hidden'!J194)</f>
        <v>0</v>
      </c>
      <c r="J193" s="25">
        <f>IF('Indicator Date hidden'!K194="x","x",$J$2-'Indicator Date hidden'!K194)</f>
        <v>0</v>
      </c>
      <c r="K193" s="25">
        <f>IF('Indicator Date hidden'!L194="x","x",$K$2-'Indicator Date hidden'!L194)</f>
        <v>0</v>
      </c>
      <c r="L193" s="25">
        <f>IF('Indicator Date hidden'!M194="x","x",$L$2-'Indicator Date hidden'!M194)</f>
        <v>0</v>
      </c>
      <c r="M193" s="25">
        <f>IF('Indicator Date hidden'!N194="x","x",$M$2-'Indicator Date hidden'!N194)</f>
        <v>0</v>
      </c>
      <c r="N193" s="25">
        <f>IF('Indicator Date hidden'!O194="x","x",$N$2-'Indicator Date hidden'!O194)</f>
        <v>0</v>
      </c>
      <c r="O193" s="25">
        <f>IF('Indicator Date hidden'!P194="x","x",$O$2-'Indicator Date hidden'!P194)</f>
        <v>0</v>
      </c>
      <c r="P193" s="25">
        <f>IF('Indicator Date hidden'!Q194="x","x",$P$2-'Indicator Date hidden'!Q194)</f>
        <v>0</v>
      </c>
      <c r="Q193" s="25">
        <f>IF('Indicator Date hidden'!R194="x","x",$Q$2-'Indicator Date hidden'!R194)</f>
        <v>0</v>
      </c>
      <c r="R193" s="25">
        <f>IF('Indicator Date hidden'!S194="x","x",$R$2-'Indicator Date hidden'!S194)</f>
        <v>0</v>
      </c>
      <c r="S193" s="25">
        <f>IF('Indicator Date hidden'!T194="x","x",$S$2-'Indicator Date hidden'!T194)</f>
        <v>0</v>
      </c>
      <c r="T193" s="25">
        <f>IF('Indicator Date hidden'!U194="x","x",$T$2-'Indicator Date hidden'!U194)</f>
        <v>0</v>
      </c>
      <c r="U193" s="25">
        <f>IF('Indicator Date hidden'!V194="x","x",$U$2-'Indicator Date hidden'!V194)</f>
        <v>0</v>
      </c>
      <c r="V193" s="25">
        <f>IF('Indicator Date hidden'!W194="x","x",$V$2-'Indicator Date hidden'!W194)</f>
        <v>0</v>
      </c>
      <c r="W193" s="25">
        <f>IF('Indicator Date hidden'!X194="x","x",$W$2-'Indicator Date hidden'!X194)</f>
        <v>0</v>
      </c>
      <c r="X193" s="25">
        <f>IF('Indicator Date hidden'!Y194="x","x",$X$2-'Indicator Date hidden'!Y194)</f>
        <v>3</v>
      </c>
      <c r="Y193" s="25">
        <f>IF('Indicator Date hidden'!Z194="x","x",$Y$2-'Indicator Date hidden'!Z194)</f>
        <v>0</v>
      </c>
      <c r="Z193" s="25">
        <f>IF('Indicator Date hidden'!AA194="x","x",$Z$2-'Indicator Date hidden'!AA194)</f>
        <v>0</v>
      </c>
      <c r="AA193" s="25">
        <f>IF('Indicator Date hidden'!AB194="x","x",$AA$2-'Indicator Date hidden'!AB194)</f>
        <v>0</v>
      </c>
      <c r="AB193" s="25">
        <f>IF('Indicator Date hidden'!AC194="x","x",$AB$2-'Indicator Date hidden'!AC194)</f>
        <v>0</v>
      </c>
      <c r="AC193" s="25">
        <f>IF('Indicator Date hidden'!AD194="x","x",$AC$2-'Indicator Date hidden'!AD194)</f>
        <v>0</v>
      </c>
      <c r="AD193" s="25">
        <f>IF('Indicator Date hidden'!AE194="x","x",$AD$2-'Indicator Date hidden'!AE194)</f>
        <v>0</v>
      </c>
      <c r="AE193" s="25">
        <f>IF('Indicator Date hidden'!AF194="x","x",$AE$2-'Indicator Date hidden'!AF194)</f>
        <v>0</v>
      </c>
      <c r="AF193" s="25" t="str">
        <f>IF('Indicator Date hidden'!AG194="x","x",$AF$2-'Indicator Date hidden'!AG194)</f>
        <v>x</v>
      </c>
      <c r="AG193" s="25">
        <f>IF('Indicator Date hidden'!AH194="x","x",$AG$2-'Indicator Date hidden'!AH194)</f>
        <v>0</v>
      </c>
      <c r="AH193" s="25">
        <f>IF('Indicator Date hidden'!AI194="x","x",$AH$2-'Indicator Date hidden'!AI194)</f>
        <v>0</v>
      </c>
      <c r="AI193" s="25">
        <f>IF('Indicator Date hidden'!AJ194="x","x",$AI$2-'Indicator Date hidden'!AJ194)</f>
        <v>0</v>
      </c>
      <c r="AJ193" s="25">
        <f>IF('Indicator Date hidden'!AK194="x","x",$AJ$2-'Indicator Date hidden'!AK194)</f>
        <v>1</v>
      </c>
      <c r="AK193" s="25">
        <f>IF('Indicator Date hidden'!AL194="x","x",$AK$2-'Indicator Date hidden'!AL194)</f>
        <v>1</v>
      </c>
      <c r="AL193" s="25">
        <f>IF('Indicator Date hidden'!AM194="x","x",$AL$2-'Indicator Date hidden'!AM194)</f>
        <v>0</v>
      </c>
      <c r="AM193" s="25">
        <f>IF('Indicator Date hidden'!AN194="x","x",$AM$2-'Indicator Date hidden'!AN194)</f>
        <v>0</v>
      </c>
      <c r="AN193" s="25">
        <f>IF('Indicator Date hidden'!AO194="x","x",$AN$2-'Indicator Date hidden'!AO194)</f>
        <v>0</v>
      </c>
      <c r="AO193" s="25" t="str">
        <f>IF('Indicator Date hidden'!AP194="x","x",$AO$2-'Indicator Date hidden'!AP194)</f>
        <v>x</v>
      </c>
      <c r="AP193" s="25" t="str">
        <f>IF('Indicator Date hidden'!AQ194="x","x",$AP$2-'Indicator Date hidden'!AQ194)</f>
        <v>x</v>
      </c>
      <c r="AQ193" s="25">
        <f>IF('Indicator Date hidden'!AR194="x","x",$AQ$2-'Indicator Date hidden'!AR194)</f>
        <v>0</v>
      </c>
      <c r="AR193" s="25">
        <f>IF('Indicator Date hidden'!AS194="x","x",$AR$2-'Indicator Date hidden'!AS194)</f>
        <v>0</v>
      </c>
      <c r="AS193" s="25">
        <f>IF('Indicator Date hidden'!AT194="x","x",$AS$2-'Indicator Date hidden'!AT194)</f>
        <v>0</v>
      </c>
      <c r="AT193" s="25">
        <f>IF('Indicator Date hidden'!AU194="x","x",$AT$2-'Indicator Date hidden'!AU194)</f>
        <v>0</v>
      </c>
      <c r="AU193" s="25">
        <f>IF('Indicator Date hidden'!AV194="x","x",$AU$2-'Indicator Date hidden'!AV194)</f>
        <v>3</v>
      </c>
      <c r="AV193" s="25">
        <f>IF('Indicator Date hidden'!AW194="x","x",$AV$2-'Indicator Date hidden'!AW194)</f>
        <v>0</v>
      </c>
      <c r="AW193" s="25">
        <f>IF('Indicator Date hidden'!AX194="x","x",$AW$2-'Indicator Date hidden'!AX194)</f>
        <v>0</v>
      </c>
      <c r="AX193" s="25">
        <f>IF('Indicator Date hidden'!AY194="x","x",$AX$2-'Indicator Date hidden'!AY194)</f>
        <v>0</v>
      </c>
      <c r="AY193" s="25">
        <f>IF('Indicator Date hidden'!AZ194="x","x",$AY$2-'Indicator Date hidden'!AZ194)</f>
        <v>0</v>
      </c>
      <c r="AZ193" s="25">
        <f>IF('Indicator Date hidden'!BA194="x","x",$AZ$2-'Indicator Date hidden'!BA194)</f>
        <v>0</v>
      </c>
      <c r="BA193">
        <f t="shared" si="25"/>
        <v>8</v>
      </c>
      <c r="BB193" s="26">
        <f t="shared" si="26"/>
        <v>0.16666666666666666</v>
      </c>
      <c r="BC193">
        <f t="shared" si="27"/>
        <v>4</v>
      </c>
      <c r="BD193" s="26">
        <f t="shared" si="28"/>
        <v>0.62360956446232352</v>
      </c>
      <c r="BE193" s="28">
        <f t="shared" si="29"/>
        <v>0</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dimension ref="A1:BB192"/>
  <sheetViews>
    <sheetView workbookViewId="0"/>
  </sheetViews>
  <sheetFormatPr defaultColWidth="9.453125" defaultRowHeight="14.5" x14ac:dyDescent="0.35"/>
  <cols>
    <col min="2" max="52" width="5" bestFit="1" customWidth="1"/>
  </cols>
  <sheetData>
    <row r="1" spans="1:54" ht="276" customHeight="1" x14ac:dyDescent="0.35">
      <c r="A1" t="s">
        <v>9921</v>
      </c>
      <c r="B1" s="24" t="s">
        <v>11318</v>
      </c>
      <c r="C1" s="24" t="s">
        <v>11319</v>
      </c>
      <c r="D1" s="24" t="s">
        <v>11320</v>
      </c>
      <c r="E1" s="24" t="s">
        <v>11321</v>
      </c>
      <c r="F1" s="24" t="s">
        <v>11322</v>
      </c>
      <c r="G1" s="24" t="s">
        <v>11323</v>
      </c>
      <c r="H1" s="24" t="s">
        <v>11324</v>
      </c>
      <c r="I1" s="24" t="s">
        <v>11325</v>
      </c>
      <c r="J1" s="24" t="s">
        <v>11326</v>
      </c>
      <c r="K1" s="24" t="s">
        <v>11327</v>
      </c>
      <c r="L1" s="24" t="s">
        <v>11328</v>
      </c>
      <c r="M1" s="24" t="s">
        <v>11329</v>
      </c>
      <c r="N1" s="24" t="s">
        <v>11330</v>
      </c>
      <c r="O1" s="24" t="s">
        <v>11331</v>
      </c>
      <c r="P1" s="24" t="s">
        <v>11332</v>
      </c>
      <c r="Q1" s="24" t="s">
        <v>11333</v>
      </c>
      <c r="R1" s="24" t="s">
        <v>11334</v>
      </c>
      <c r="S1" s="24" t="s">
        <v>11335</v>
      </c>
      <c r="T1" s="24" t="s">
        <v>11335</v>
      </c>
      <c r="U1" s="24" t="s">
        <v>11336</v>
      </c>
      <c r="V1" s="24" t="s">
        <v>11337</v>
      </c>
      <c r="W1" s="24" t="s">
        <v>11338</v>
      </c>
      <c r="X1" s="24" t="s">
        <v>11339</v>
      </c>
      <c r="Y1" s="24" t="s">
        <v>11340</v>
      </c>
      <c r="Z1" s="24" t="s">
        <v>11341</v>
      </c>
      <c r="AA1" s="24" t="s">
        <v>11342</v>
      </c>
      <c r="AB1" s="24" t="s">
        <v>11343</v>
      </c>
      <c r="AC1" s="24" t="s">
        <v>11344</v>
      </c>
      <c r="AD1" s="24" t="s">
        <v>11345</v>
      </c>
      <c r="AE1" s="24" t="s">
        <v>10066</v>
      </c>
      <c r="AF1" s="24" t="s">
        <v>9982</v>
      </c>
      <c r="AG1" s="24" t="s">
        <v>11346</v>
      </c>
      <c r="AH1" s="24" t="s">
        <v>11346</v>
      </c>
      <c r="AI1" s="24" t="s">
        <v>11346</v>
      </c>
      <c r="AJ1" s="24" t="s">
        <v>11347</v>
      </c>
      <c r="AK1" s="24" t="s">
        <v>11348</v>
      </c>
      <c r="AL1" s="24" t="s">
        <v>11349</v>
      </c>
      <c r="AM1" s="24" t="s">
        <v>11350</v>
      </c>
      <c r="AN1" s="24" t="s">
        <v>11351</v>
      </c>
      <c r="AO1" s="24" t="s">
        <v>11352</v>
      </c>
      <c r="AP1" s="24" t="s">
        <v>11353</v>
      </c>
      <c r="AQ1" s="24" t="s">
        <v>11354</v>
      </c>
      <c r="AR1" s="24" t="s">
        <v>11355</v>
      </c>
      <c r="AS1" s="24" t="s">
        <v>11356</v>
      </c>
      <c r="AT1" s="24" t="s">
        <v>11357</v>
      </c>
      <c r="AU1" s="24" t="s">
        <v>11358</v>
      </c>
      <c r="AV1" s="24" t="s">
        <v>11359</v>
      </c>
      <c r="AW1" s="24" t="s">
        <v>11360</v>
      </c>
      <c r="AX1" s="24" t="s">
        <v>11361</v>
      </c>
      <c r="AY1" s="24" t="s">
        <v>11362</v>
      </c>
      <c r="AZ1" s="24" t="s">
        <v>11363</v>
      </c>
      <c r="BA1" s="24" t="s">
        <v>11389</v>
      </c>
      <c r="BB1" s="24" t="s">
        <v>11390</v>
      </c>
    </row>
    <row r="2" spans="1:54" x14ac:dyDescent="0.35">
      <c r="A2" t="s">
        <v>10087</v>
      </c>
      <c r="B2" s="25" t="e">
        <f>IF('Crisis Indicator Data'!#REF!="No Data",1,IF(#REF!&lt;&gt;"",1,0))</f>
        <v>#REF!</v>
      </c>
      <c r="C2" s="25" t="e">
        <f>IF('Crisis Indicator Data'!#REF!="No Data",1,IF(#REF!&lt;&gt;"",1,0))</f>
        <v>#REF!</v>
      </c>
      <c r="D2" s="25" t="e">
        <f>IF('Crisis Indicator Data'!#REF!="No Data",1,IF(#REF!&lt;&gt;"",1,0))</f>
        <v>#REF!</v>
      </c>
      <c r="E2" s="25" t="e">
        <f>IF('Crisis Indicator Data'!#REF!="No Data",1,IF(#REF!&lt;&gt;"",1,0))</f>
        <v>#REF!</v>
      </c>
      <c r="F2" s="25" t="e">
        <f>IF('Crisis Indicator Data'!#REF!="No Data",1,IF(#REF!&lt;&gt;"",1,0))</f>
        <v>#REF!</v>
      </c>
      <c r="G2" s="25" t="e">
        <f>IF('Crisis Indicator Data'!#REF!="No Data",1,IF(#REF!&lt;&gt;"",1,0))</f>
        <v>#REF!</v>
      </c>
      <c r="H2" s="25" t="e">
        <f>IF('Crisis Indicator Data'!#REF!="No Data",1,IF(#REF!&lt;&gt;"",1,0))</f>
        <v>#REF!</v>
      </c>
      <c r="I2" s="25" t="e">
        <f>IF('Crisis Indicator Data'!#REF!="No Data",1,IF(#REF!&lt;&gt;"",1,0))</f>
        <v>#REF!</v>
      </c>
      <c r="J2" s="25" t="e">
        <f>IF('Crisis Indicator Data'!#REF!="No Data",1,IF(#REF!&lt;&gt;"",1,0))</f>
        <v>#REF!</v>
      </c>
      <c r="K2" s="25" t="e">
        <f>IF('Crisis Indicator Data'!#REF!="No Data",1,IF(#REF!&lt;&gt;"",1,0))</f>
        <v>#REF!</v>
      </c>
      <c r="L2" s="25" t="e">
        <f>IF('Crisis Indicator Data'!#REF!="No Data",1,IF(#REF!&lt;&gt;"",1,0))</f>
        <v>#REF!</v>
      </c>
      <c r="M2" s="25" t="e">
        <f>IF('Crisis Indicator Data'!#REF!="No Data",1,IF(#REF!&lt;&gt;"",1,0))</f>
        <v>#REF!</v>
      </c>
      <c r="N2" s="25" t="e">
        <f>IF('Crisis Indicator Data'!#REF!="No Data",1,IF(#REF!&lt;&gt;"",1,0))</f>
        <v>#REF!</v>
      </c>
      <c r="O2" s="25" t="e">
        <f>IF('Crisis Indicator Data'!#REF!="No Data",1,IF(#REF!&lt;&gt;"",1,0))</f>
        <v>#REF!</v>
      </c>
      <c r="P2" s="25" t="e">
        <f>IF('Crisis Indicator Data'!#REF!="No Data",1,IF(#REF!&lt;&gt;"",1,0))</f>
        <v>#REF!</v>
      </c>
      <c r="Q2" s="25" t="e">
        <f>IF('Crisis Indicator Data'!#REF!="No Data",1,IF(#REF!&lt;&gt;"",1,0))</f>
        <v>#REF!</v>
      </c>
      <c r="R2" s="25" t="e">
        <f>IF('Crisis Indicator Data'!#REF!="No Data",1,IF(#REF!&lt;&gt;"",1,0))</f>
        <v>#REF!</v>
      </c>
      <c r="S2" s="25" t="e">
        <f>IF('Crisis Indicator Data'!#REF!="No Data",1,IF(#REF!&lt;&gt;"",1,0))</f>
        <v>#REF!</v>
      </c>
      <c r="T2" s="25" t="e">
        <f>IF('Crisis Indicator Data'!#REF!="No Data",1,IF(#REF!&lt;&gt;"",1,0))</f>
        <v>#REF!</v>
      </c>
      <c r="U2" s="25" t="e">
        <f>IF('Crisis Indicator Data'!#REF!="No Data",1,IF(#REF!&lt;&gt;"",1,0))</f>
        <v>#REF!</v>
      </c>
      <c r="V2" s="25" t="e">
        <f>IF('Crisis Indicator Data'!#REF!="No Data",1,IF(#REF!&lt;&gt;"",1,0))</f>
        <v>#REF!</v>
      </c>
      <c r="W2" s="25" t="e">
        <f>IF('Crisis Indicator Data'!#REF!="No Data",1,IF(#REF!&lt;&gt;"",1,0))</f>
        <v>#REF!</v>
      </c>
      <c r="X2" s="25" t="e">
        <f>IF('Crisis Indicator Data'!#REF!="No Data",1,IF(#REF!&lt;&gt;"",1,0))</f>
        <v>#REF!</v>
      </c>
      <c r="Y2" s="25" t="e">
        <f>IF('Crisis Indicator Data'!#REF!="No Data",1,IF(#REF!&lt;&gt;"",1,0))</f>
        <v>#REF!</v>
      </c>
      <c r="Z2" s="25" t="e">
        <f>IF('Crisis Indicator Data'!#REF!="No Data",1,IF(#REF!&lt;&gt;"",1,0))</f>
        <v>#REF!</v>
      </c>
      <c r="AA2" s="25" t="e">
        <f>IF('Crisis Indicator Data'!#REF!="No Data",1,IF(#REF!&lt;&gt;"",1,0))</f>
        <v>#REF!</v>
      </c>
      <c r="AB2" s="25" t="e">
        <f>IF('Crisis Indicator Data'!#REF!="No Data",1,IF(#REF!&lt;&gt;"",1,0))</f>
        <v>#REF!</v>
      </c>
      <c r="AC2" s="25" t="e">
        <f>IF('Crisis Indicator Data'!#REF!="No Data",1,IF(#REF!&lt;&gt;"",1,0))</f>
        <v>#REF!</v>
      </c>
      <c r="AD2" s="25" t="e">
        <f>IF('Crisis Indicator Data'!#REF!="No Data",1,IF(#REF!&lt;&gt;"",1,0))</f>
        <v>#REF!</v>
      </c>
      <c r="AE2" s="25" t="e">
        <f>IF('Crisis Indicator Data'!#REF!="No Data",1,IF(#REF!&lt;&gt;"",1,0))</f>
        <v>#REF!</v>
      </c>
      <c r="AF2" s="25" t="e">
        <f>IF('Crisis Indicator Data'!#REF!="No Data",1,IF(#REF!&lt;&gt;"",1,0))</f>
        <v>#REF!</v>
      </c>
      <c r="AG2" s="25" t="e">
        <f>IF('Crisis Indicator Data'!#REF!="No Data",1,IF(#REF!&lt;&gt;"",1,0))</f>
        <v>#REF!</v>
      </c>
      <c r="AH2" s="25" t="e">
        <f>IF('Crisis Indicator Data'!#REF!="No Data",1,IF(#REF!&lt;&gt;"",1,0))</f>
        <v>#REF!</v>
      </c>
      <c r="AI2" s="25" t="e">
        <f>IF('Crisis Indicator Data'!#REF!="No Data",1,IF(#REF!&lt;&gt;"",1,0))</f>
        <v>#REF!</v>
      </c>
      <c r="AJ2" s="25" t="e">
        <f>IF('Crisis Indicator Data'!#REF!="No Data",1,IF(#REF!&lt;&gt;"",1,0))</f>
        <v>#REF!</v>
      </c>
      <c r="AK2" s="25" t="e">
        <f>IF('Crisis Indicator Data'!#REF!="No Data",1,IF(#REF!&lt;&gt;"",1,0))</f>
        <v>#REF!</v>
      </c>
      <c r="AL2" s="25" t="e">
        <f>IF('Crisis Indicator Data'!#REF!="No Data",1,IF(#REF!&lt;&gt;"",1,0))</f>
        <v>#REF!</v>
      </c>
      <c r="AM2" s="25" t="e">
        <f>IF('Crisis Indicator Data'!#REF!="No Data",1,IF(#REF!&lt;&gt;"",1,0))</f>
        <v>#REF!</v>
      </c>
      <c r="AN2" s="25" t="e">
        <f>IF('Crisis Indicator Data'!#REF!="No Data",1,IF(#REF!&lt;&gt;"",1,0))</f>
        <v>#REF!</v>
      </c>
      <c r="AO2" s="25" t="e">
        <f>IF('Crisis Indicator Data'!#REF!="No Data",1,IF(#REF!&lt;&gt;"",1,0))</f>
        <v>#REF!</v>
      </c>
      <c r="AP2" s="25" t="e">
        <f>IF('Crisis Indicator Data'!#REF!="No Data",1,IF(#REF!&lt;&gt;"",1,0))</f>
        <v>#REF!</v>
      </c>
      <c r="AQ2" s="25" t="e">
        <f>IF('Crisis Indicator Data'!#REF!="No Data",1,IF(#REF!&lt;&gt;"",1,0))</f>
        <v>#REF!</v>
      </c>
      <c r="AR2" s="25" t="e">
        <f>IF('Crisis Indicator Data'!#REF!="No Data",1,IF(#REF!&lt;&gt;"",1,0))</f>
        <v>#REF!</v>
      </c>
      <c r="AS2" s="25" t="e">
        <f>IF('Crisis Indicator Data'!#REF!="No Data",1,IF(#REF!&lt;&gt;"",1,0))</f>
        <v>#REF!</v>
      </c>
      <c r="AT2" s="25" t="e">
        <f>IF('Crisis Indicator Data'!#REF!="No Data",1,IF(#REF!&lt;&gt;"",1,0))</f>
        <v>#REF!</v>
      </c>
      <c r="AU2" s="25" t="e">
        <f>IF('Crisis Indicator Data'!#REF!="No Data",1,IF(#REF!&lt;&gt;"",1,0))</f>
        <v>#REF!</v>
      </c>
      <c r="AV2" s="25" t="e">
        <f>IF('Crisis Indicator Data'!#REF!="No Data",1,IF(#REF!&lt;&gt;"",1,0))</f>
        <v>#REF!</v>
      </c>
      <c r="AW2" s="25" t="e">
        <f>IF('Crisis Indicator Data'!#REF!="No Data",1,IF(#REF!&lt;&gt;"",1,0))</f>
        <v>#REF!</v>
      </c>
      <c r="AX2" s="25" t="e">
        <f>IF('Crisis Indicator Data'!#REF!="No Data",1,IF(#REF!&lt;&gt;"",1,0))</f>
        <v>#REF!</v>
      </c>
      <c r="AY2" s="25" t="e">
        <f>IF('Crisis Indicator Data'!#REF!="No Data",1,IF(#REF!&lt;&gt;"",1,0))</f>
        <v>#REF!</v>
      </c>
      <c r="AZ2" s="25" t="e">
        <f>IF('Crisis Indicator Data'!#REF!="No Data",1,IF(#REF!&lt;&gt;"",1,0))</f>
        <v>#REF!</v>
      </c>
      <c r="BA2" t="e">
        <f t="shared" ref="BA2:BA33" si="0">SUM(B2:AZ2)</f>
        <v>#REF!</v>
      </c>
      <c r="BB2" s="27" t="e">
        <f t="shared" ref="BB2:BB33" si="1">BA2/51</f>
        <v>#REF!</v>
      </c>
    </row>
    <row r="3" spans="1:54" x14ac:dyDescent="0.35">
      <c r="A3" t="s">
        <v>10092</v>
      </c>
      <c r="B3" s="25" t="e">
        <f>IF('Crisis Indicator Data'!#REF!="No Data",1,IF(#REF!&lt;&gt;"",1,0))</f>
        <v>#REF!</v>
      </c>
      <c r="C3" s="25" t="e">
        <f>IF('Crisis Indicator Data'!#REF!="No Data",1,IF(#REF!&lt;&gt;"",1,0))</f>
        <v>#REF!</v>
      </c>
      <c r="D3" s="25" t="e">
        <f>IF('Crisis Indicator Data'!#REF!="No Data",1,IF(#REF!&lt;&gt;"",1,0))</f>
        <v>#REF!</v>
      </c>
      <c r="E3" s="25" t="e">
        <f>IF('Crisis Indicator Data'!#REF!="No Data",1,IF(#REF!&lt;&gt;"",1,0))</f>
        <v>#REF!</v>
      </c>
      <c r="F3" s="25" t="e">
        <f>IF('Crisis Indicator Data'!#REF!="No Data",1,IF(#REF!&lt;&gt;"",1,0))</f>
        <v>#REF!</v>
      </c>
      <c r="G3" s="25" t="e">
        <f>IF('Crisis Indicator Data'!#REF!="No Data",1,IF(#REF!&lt;&gt;"",1,0))</f>
        <v>#REF!</v>
      </c>
      <c r="H3" s="25" t="e">
        <f>IF('Crisis Indicator Data'!#REF!="No Data",1,IF(#REF!&lt;&gt;"",1,0))</f>
        <v>#REF!</v>
      </c>
      <c r="I3" s="25" t="e">
        <f>IF('Crisis Indicator Data'!#REF!="No Data",1,IF(#REF!&lt;&gt;"",1,0))</f>
        <v>#REF!</v>
      </c>
      <c r="J3" s="25" t="e">
        <f>IF('Crisis Indicator Data'!#REF!="No Data",1,IF(#REF!&lt;&gt;"",1,0))</f>
        <v>#REF!</v>
      </c>
      <c r="K3" s="25" t="e">
        <f>IF('Crisis Indicator Data'!#REF!="No Data",1,IF(#REF!&lt;&gt;"",1,0))</f>
        <v>#REF!</v>
      </c>
      <c r="L3" s="25" t="e">
        <f>IF('Crisis Indicator Data'!#REF!="No Data",1,IF(#REF!&lt;&gt;"",1,0))</f>
        <v>#REF!</v>
      </c>
      <c r="M3" s="25" t="e">
        <f>IF('Crisis Indicator Data'!#REF!="No Data",1,IF(#REF!&lt;&gt;"",1,0))</f>
        <v>#REF!</v>
      </c>
      <c r="N3" s="25" t="e">
        <f>IF('Crisis Indicator Data'!#REF!="No Data",1,IF(#REF!&lt;&gt;"",1,0))</f>
        <v>#REF!</v>
      </c>
      <c r="O3" s="25" t="e">
        <f>IF('Crisis Indicator Data'!#REF!="No Data",1,IF(#REF!&lt;&gt;"",1,0))</f>
        <v>#REF!</v>
      </c>
      <c r="P3" s="25" t="e">
        <f>IF('Crisis Indicator Data'!#REF!="No Data",1,IF(#REF!&lt;&gt;"",1,0))</f>
        <v>#REF!</v>
      </c>
      <c r="Q3" s="25" t="e">
        <f>IF('Crisis Indicator Data'!#REF!="No Data",1,IF(#REF!&lt;&gt;"",1,0))</f>
        <v>#REF!</v>
      </c>
      <c r="R3" s="25" t="e">
        <f>IF('Crisis Indicator Data'!#REF!="No Data",1,IF(#REF!&lt;&gt;"",1,0))</f>
        <v>#REF!</v>
      </c>
      <c r="S3" s="25" t="e">
        <f>IF('Crisis Indicator Data'!#REF!="No Data",1,IF(#REF!&lt;&gt;"",1,0))</f>
        <v>#REF!</v>
      </c>
      <c r="T3" s="25" t="e">
        <f>IF('Crisis Indicator Data'!#REF!="No Data",1,IF(#REF!&lt;&gt;"",1,0))</f>
        <v>#REF!</v>
      </c>
      <c r="U3" s="25" t="e">
        <f>IF('Crisis Indicator Data'!#REF!="No Data",1,IF(#REF!&lt;&gt;"",1,0))</f>
        <v>#REF!</v>
      </c>
      <c r="V3" s="25" t="e">
        <f>IF('Crisis Indicator Data'!#REF!="No Data",1,IF(#REF!&lt;&gt;"",1,0))</f>
        <v>#REF!</v>
      </c>
      <c r="W3" s="25" t="e">
        <f>IF('Crisis Indicator Data'!#REF!="No Data",1,IF(#REF!&lt;&gt;"",1,0))</f>
        <v>#REF!</v>
      </c>
      <c r="X3" s="25" t="e">
        <f>IF('Crisis Indicator Data'!#REF!="No Data",1,IF(#REF!&lt;&gt;"",1,0))</f>
        <v>#REF!</v>
      </c>
      <c r="Y3" s="25" t="e">
        <f>IF('Crisis Indicator Data'!#REF!="No Data",1,IF(#REF!&lt;&gt;"",1,0))</f>
        <v>#REF!</v>
      </c>
      <c r="Z3" s="25" t="e">
        <f>IF('Crisis Indicator Data'!#REF!="No Data",1,IF(#REF!&lt;&gt;"",1,0))</f>
        <v>#REF!</v>
      </c>
      <c r="AA3" s="25" t="e">
        <f>IF('Crisis Indicator Data'!#REF!="No Data",1,IF(#REF!&lt;&gt;"",1,0))</f>
        <v>#REF!</v>
      </c>
      <c r="AB3" s="25" t="e">
        <f>IF('Crisis Indicator Data'!#REF!="No Data",1,IF(#REF!&lt;&gt;"",1,0))</f>
        <v>#REF!</v>
      </c>
      <c r="AC3" s="25" t="e">
        <f>IF('Crisis Indicator Data'!#REF!="No Data",1,IF(#REF!&lt;&gt;"",1,0))</f>
        <v>#REF!</v>
      </c>
      <c r="AD3" s="25" t="e">
        <f>IF('Crisis Indicator Data'!#REF!="No Data",1,IF(#REF!&lt;&gt;"",1,0))</f>
        <v>#REF!</v>
      </c>
      <c r="AE3" s="25" t="e">
        <f>IF('Crisis Indicator Data'!#REF!="No Data",1,IF(#REF!&lt;&gt;"",1,0))</f>
        <v>#REF!</v>
      </c>
      <c r="AF3" s="25" t="e">
        <f>IF('Crisis Indicator Data'!#REF!="No Data",1,IF(#REF!&lt;&gt;"",1,0))</f>
        <v>#REF!</v>
      </c>
      <c r="AG3" s="25" t="e">
        <f>IF('Crisis Indicator Data'!#REF!="No Data",1,IF(#REF!&lt;&gt;"",1,0))</f>
        <v>#REF!</v>
      </c>
      <c r="AH3" s="25" t="e">
        <f>IF('Crisis Indicator Data'!#REF!="No Data",1,IF(#REF!&lt;&gt;"",1,0))</f>
        <v>#REF!</v>
      </c>
      <c r="AI3" s="25" t="e">
        <f>IF('Crisis Indicator Data'!#REF!="No Data",1,IF(#REF!&lt;&gt;"",1,0))</f>
        <v>#REF!</v>
      </c>
      <c r="AJ3" s="25" t="e">
        <f>IF('Crisis Indicator Data'!#REF!="No Data",1,IF(#REF!&lt;&gt;"",1,0))</f>
        <v>#REF!</v>
      </c>
      <c r="AK3" s="25" t="e">
        <f>IF('Crisis Indicator Data'!#REF!="No Data",1,IF(#REF!&lt;&gt;"",1,0))</f>
        <v>#REF!</v>
      </c>
      <c r="AL3" s="25" t="e">
        <f>IF('Crisis Indicator Data'!#REF!="No Data",1,IF(#REF!&lt;&gt;"",1,0))</f>
        <v>#REF!</v>
      </c>
      <c r="AM3" s="25" t="e">
        <f>IF('Crisis Indicator Data'!#REF!="No Data",1,IF(#REF!&lt;&gt;"",1,0))</f>
        <v>#REF!</v>
      </c>
      <c r="AN3" s="25" t="e">
        <f>IF('Crisis Indicator Data'!#REF!="No Data",1,IF(#REF!&lt;&gt;"",1,0))</f>
        <v>#REF!</v>
      </c>
      <c r="AO3" s="25" t="e">
        <f>IF('Crisis Indicator Data'!#REF!="No Data",1,IF(#REF!&lt;&gt;"",1,0))</f>
        <v>#REF!</v>
      </c>
      <c r="AP3" s="25" t="e">
        <f>IF('Crisis Indicator Data'!#REF!="No Data",1,IF(#REF!&lt;&gt;"",1,0))</f>
        <v>#REF!</v>
      </c>
      <c r="AQ3" s="25" t="e">
        <f>IF('Crisis Indicator Data'!#REF!="No Data",1,IF(#REF!&lt;&gt;"",1,0))</f>
        <v>#REF!</v>
      </c>
      <c r="AR3" s="25" t="e">
        <f>IF('Crisis Indicator Data'!#REF!="No Data",1,IF(#REF!&lt;&gt;"",1,0))</f>
        <v>#REF!</v>
      </c>
      <c r="AS3" s="25" t="e">
        <f>IF('Crisis Indicator Data'!#REF!="No Data",1,IF(#REF!&lt;&gt;"",1,0))</f>
        <v>#REF!</v>
      </c>
      <c r="AT3" s="25" t="e">
        <f>IF('Crisis Indicator Data'!#REF!="No Data",1,IF(#REF!&lt;&gt;"",1,0))</f>
        <v>#REF!</v>
      </c>
      <c r="AU3" s="25" t="e">
        <f>IF('Crisis Indicator Data'!#REF!="No Data",1,IF(#REF!&lt;&gt;"",1,0))</f>
        <v>#REF!</v>
      </c>
      <c r="AV3" s="25" t="e">
        <f>IF('Crisis Indicator Data'!#REF!="No Data",1,IF(#REF!&lt;&gt;"",1,0))</f>
        <v>#REF!</v>
      </c>
      <c r="AW3" s="25" t="e">
        <f>IF('Crisis Indicator Data'!#REF!="No Data",1,IF(#REF!&lt;&gt;"",1,0))</f>
        <v>#REF!</v>
      </c>
      <c r="AX3" s="25" t="e">
        <f>IF('Crisis Indicator Data'!#REF!="No Data",1,IF(#REF!&lt;&gt;"",1,0))</f>
        <v>#REF!</v>
      </c>
      <c r="AY3" s="25" t="e">
        <f>IF('Crisis Indicator Data'!#REF!="No Data",1,IF(#REF!&lt;&gt;"",1,0))</f>
        <v>#REF!</v>
      </c>
      <c r="AZ3" s="25" t="e">
        <f>IF('Crisis Indicator Data'!#REF!="No Data",1,IF(#REF!&lt;&gt;"",1,0))</f>
        <v>#REF!</v>
      </c>
      <c r="BA3" t="e">
        <f t="shared" si="0"/>
        <v>#REF!</v>
      </c>
      <c r="BB3" s="27" t="e">
        <f t="shared" si="1"/>
        <v>#REF!</v>
      </c>
    </row>
    <row r="4" spans="1:54" x14ac:dyDescent="0.35">
      <c r="A4" t="s">
        <v>10175</v>
      </c>
      <c r="B4" s="25" t="e">
        <f>IF('Crisis Indicator Data'!#REF!="No Data",1,IF(#REF!&lt;&gt;"",1,0))</f>
        <v>#REF!</v>
      </c>
      <c r="C4" s="25" t="e">
        <f>IF('Crisis Indicator Data'!#REF!="No Data",1,IF(#REF!&lt;&gt;"",1,0))</f>
        <v>#REF!</v>
      </c>
      <c r="D4" s="25" t="e">
        <f>IF('Crisis Indicator Data'!#REF!="No Data",1,IF(#REF!&lt;&gt;"",1,0))</f>
        <v>#REF!</v>
      </c>
      <c r="E4" s="25" t="e">
        <f>IF('Crisis Indicator Data'!#REF!="No Data",1,IF(#REF!&lt;&gt;"",1,0))</f>
        <v>#REF!</v>
      </c>
      <c r="F4" s="25" t="e">
        <f>IF('Crisis Indicator Data'!#REF!="No Data",1,IF(#REF!&lt;&gt;"",1,0))</f>
        <v>#REF!</v>
      </c>
      <c r="G4" s="25" t="e">
        <f>IF('Crisis Indicator Data'!#REF!="No Data",1,IF(#REF!&lt;&gt;"",1,0))</f>
        <v>#REF!</v>
      </c>
      <c r="H4" s="25" t="e">
        <f>IF('Crisis Indicator Data'!#REF!="No Data",1,IF(#REF!&lt;&gt;"",1,0))</f>
        <v>#REF!</v>
      </c>
      <c r="I4" s="25" t="e">
        <f>IF('Crisis Indicator Data'!#REF!="No Data",1,IF(#REF!&lt;&gt;"",1,0))</f>
        <v>#REF!</v>
      </c>
      <c r="J4" s="25" t="e">
        <f>IF('Crisis Indicator Data'!#REF!="No Data",1,IF(#REF!&lt;&gt;"",1,0))</f>
        <v>#REF!</v>
      </c>
      <c r="K4" s="25" t="e">
        <f>IF('Crisis Indicator Data'!#REF!="No Data",1,IF(#REF!&lt;&gt;"",1,0))</f>
        <v>#REF!</v>
      </c>
      <c r="L4" s="25" t="e">
        <f>IF('Crisis Indicator Data'!#REF!="No Data",1,IF(#REF!&lt;&gt;"",1,0))</f>
        <v>#REF!</v>
      </c>
      <c r="M4" s="25" t="e">
        <f>IF('Crisis Indicator Data'!#REF!="No Data",1,IF(#REF!&lt;&gt;"",1,0))</f>
        <v>#REF!</v>
      </c>
      <c r="N4" s="25" t="e">
        <f>IF('Crisis Indicator Data'!#REF!="No Data",1,IF(#REF!&lt;&gt;"",1,0))</f>
        <v>#REF!</v>
      </c>
      <c r="O4" s="25" t="e">
        <f>IF('Crisis Indicator Data'!#REF!="No Data",1,IF(#REF!&lt;&gt;"",1,0))</f>
        <v>#REF!</v>
      </c>
      <c r="P4" s="25" t="e">
        <f>IF('Crisis Indicator Data'!#REF!="No Data",1,IF(#REF!&lt;&gt;"",1,0))</f>
        <v>#REF!</v>
      </c>
      <c r="Q4" s="25" t="e">
        <f>IF('Crisis Indicator Data'!#REF!="No Data",1,IF(#REF!&lt;&gt;"",1,0))</f>
        <v>#REF!</v>
      </c>
      <c r="R4" s="25" t="e">
        <f>IF('Crisis Indicator Data'!#REF!="No Data",1,IF(#REF!&lt;&gt;"",1,0))</f>
        <v>#REF!</v>
      </c>
      <c r="S4" s="25" t="e">
        <f>IF('Crisis Indicator Data'!#REF!="No Data",1,IF(#REF!&lt;&gt;"",1,0))</f>
        <v>#REF!</v>
      </c>
      <c r="T4" s="25" t="e">
        <f>IF('Crisis Indicator Data'!#REF!="No Data",1,IF(#REF!&lt;&gt;"",1,0))</f>
        <v>#REF!</v>
      </c>
      <c r="U4" s="25" t="e">
        <f>IF('Crisis Indicator Data'!#REF!="No Data",1,IF(#REF!&lt;&gt;"",1,0))</f>
        <v>#REF!</v>
      </c>
      <c r="V4" s="25" t="e">
        <f>IF('Crisis Indicator Data'!#REF!="No Data",1,IF(#REF!&lt;&gt;"",1,0))</f>
        <v>#REF!</v>
      </c>
      <c r="W4" s="25" t="e">
        <f>IF('Crisis Indicator Data'!#REF!="No Data",1,IF(#REF!&lt;&gt;"",1,0))</f>
        <v>#REF!</v>
      </c>
      <c r="X4" s="25" t="e">
        <f>IF('Crisis Indicator Data'!#REF!="No Data",1,IF(#REF!&lt;&gt;"",1,0))</f>
        <v>#REF!</v>
      </c>
      <c r="Y4" s="25" t="e">
        <f>IF('Crisis Indicator Data'!#REF!="No Data",1,IF(#REF!&lt;&gt;"",1,0))</f>
        <v>#REF!</v>
      </c>
      <c r="Z4" s="25" t="e">
        <f>IF('Crisis Indicator Data'!#REF!="No Data",1,IF(#REF!&lt;&gt;"",1,0))</f>
        <v>#REF!</v>
      </c>
      <c r="AA4" s="25" t="e">
        <f>IF('Crisis Indicator Data'!#REF!="No Data",1,IF(#REF!&lt;&gt;"",1,0))</f>
        <v>#REF!</v>
      </c>
      <c r="AB4" s="25" t="e">
        <f>IF('Crisis Indicator Data'!#REF!="No Data",1,IF(#REF!&lt;&gt;"",1,0))</f>
        <v>#REF!</v>
      </c>
      <c r="AC4" s="25" t="e">
        <f>IF('Crisis Indicator Data'!#REF!="No Data",1,IF(#REF!&lt;&gt;"",1,0))</f>
        <v>#REF!</v>
      </c>
      <c r="AD4" s="25" t="e">
        <f>IF('Crisis Indicator Data'!#REF!="No Data",1,IF(#REF!&lt;&gt;"",1,0))</f>
        <v>#REF!</v>
      </c>
      <c r="AE4" s="25" t="e">
        <f>IF('Crisis Indicator Data'!#REF!="No Data",1,IF(#REF!&lt;&gt;"",1,0))</f>
        <v>#REF!</v>
      </c>
      <c r="AF4" s="25" t="e">
        <f>IF('Crisis Indicator Data'!#REF!="No Data",1,IF(#REF!&lt;&gt;"",1,0))</f>
        <v>#REF!</v>
      </c>
      <c r="AG4" s="25" t="e">
        <f>IF('Crisis Indicator Data'!#REF!="No Data",1,IF(#REF!&lt;&gt;"",1,0))</f>
        <v>#REF!</v>
      </c>
      <c r="AH4" s="25" t="e">
        <f>IF('Crisis Indicator Data'!#REF!="No Data",1,IF(#REF!&lt;&gt;"",1,0))</f>
        <v>#REF!</v>
      </c>
      <c r="AI4" s="25" t="e">
        <f>IF('Crisis Indicator Data'!#REF!="No Data",1,IF(#REF!&lt;&gt;"",1,0))</f>
        <v>#REF!</v>
      </c>
      <c r="AJ4" s="25" t="e">
        <f>IF('Crisis Indicator Data'!#REF!="No Data",1,IF(#REF!&lt;&gt;"",1,0))</f>
        <v>#REF!</v>
      </c>
      <c r="AK4" s="25" t="e">
        <f>IF('Crisis Indicator Data'!#REF!="No Data",1,IF(#REF!&lt;&gt;"",1,0))</f>
        <v>#REF!</v>
      </c>
      <c r="AL4" s="25" t="e">
        <f>IF('Crisis Indicator Data'!#REF!="No Data",1,IF(#REF!&lt;&gt;"",1,0))</f>
        <v>#REF!</v>
      </c>
      <c r="AM4" s="25" t="e">
        <f>IF('Crisis Indicator Data'!#REF!="No Data",1,IF(#REF!&lt;&gt;"",1,0))</f>
        <v>#REF!</v>
      </c>
      <c r="AN4" s="25" t="e">
        <f>IF('Crisis Indicator Data'!#REF!="No Data",1,IF(#REF!&lt;&gt;"",1,0))</f>
        <v>#REF!</v>
      </c>
      <c r="AO4" s="25" t="e">
        <f>IF('Crisis Indicator Data'!#REF!="No Data",1,IF(#REF!&lt;&gt;"",1,0))</f>
        <v>#REF!</v>
      </c>
      <c r="AP4" s="25" t="e">
        <f>IF('Crisis Indicator Data'!#REF!="No Data",1,IF(#REF!&lt;&gt;"",1,0))</f>
        <v>#REF!</v>
      </c>
      <c r="AQ4" s="25" t="e">
        <f>IF('Crisis Indicator Data'!#REF!="No Data",1,IF(#REF!&lt;&gt;"",1,0))</f>
        <v>#REF!</v>
      </c>
      <c r="AR4" s="25" t="e">
        <f>IF('Crisis Indicator Data'!#REF!="No Data",1,IF(#REF!&lt;&gt;"",1,0))</f>
        <v>#REF!</v>
      </c>
      <c r="AS4" s="25" t="e">
        <f>IF('Crisis Indicator Data'!#REF!="No Data",1,IF(#REF!&lt;&gt;"",1,0))</f>
        <v>#REF!</v>
      </c>
      <c r="AT4" s="25" t="e">
        <f>IF('Crisis Indicator Data'!#REF!="No Data",1,IF(#REF!&lt;&gt;"",1,0))</f>
        <v>#REF!</v>
      </c>
      <c r="AU4" s="25" t="e">
        <f>IF('Crisis Indicator Data'!#REF!="No Data",1,IF(#REF!&lt;&gt;"",1,0))</f>
        <v>#REF!</v>
      </c>
      <c r="AV4" s="25" t="e">
        <f>IF('Crisis Indicator Data'!#REF!="No Data",1,IF(#REF!&lt;&gt;"",1,0))</f>
        <v>#REF!</v>
      </c>
      <c r="AW4" s="25" t="e">
        <f>IF('Crisis Indicator Data'!#REF!="No Data",1,IF(#REF!&lt;&gt;"",1,0))</f>
        <v>#REF!</v>
      </c>
      <c r="AX4" s="25" t="e">
        <f>IF('Crisis Indicator Data'!#REF!="No Data",1,IF(#REF!&lt;&gt;"",1,0))</f>
        <v>#REF!</v>
      </c>
      <c r="AY4" s="25" t="e">
        <f>IF('Crisis Indicator Data'!#REF!="No Data",1,IF(#REF!&lt;&gt;"",1,0))</f>
        <v>#REF!</v>
      </c>
      <c r="AZ4" s="25" t="e">
        <f>IF('Crisis Indicator Data'!#REF!="No Data",1,IF(#REF!&lt;&gt;"",1,0))</f>
        <v>#REF!</v>
      </c>
      <c r="BA4" t="e">
        <f t="shared" si="0"/>
        <v>#REF!</v>
      </c>
      <c r="BB4" s="27" t="e">
        <f t="shared" si="1"/>
        <v>#REF!</v>
      </c>
    </row>
    <row r="5" spans="1:54" x14ac:dyDescent="0.35">
      <c r="A5" t="s">
        <v>10088</v>
      </c>
      <c r="B5" s="25" t="e">
        <f>IF('Crisis Indicator Data'!#REF!="No Data",1,IF(#REF!&lt;&gt;"",1,0))</f>
        <v>#REF!</v>
      </c>
      <c r="C5" s="25" t="e">
        <f>IF('Crisis Indicator Data'!#REF!="No Data",1,IF(#REF!&lt;&gt;"",1,0))</f>
        <v>#REF!</v>
      </c>
      <c r="D5" s="25" t="e">
        <f>IF('Crisis Indicator Data'!#REF!="No Data",1,IF(#REF!&lt;&gt;"",1,0))</f>
        <v>#REF!</v>
      </c>
      <c r="E5" s="25" t="e">
        <f>IF('Crisis Indicator Data'!#REF!="No Data",1,IF(#REF!&lt;&gt;"",1,0))</f>
        <v>#REF!</v>
      </c>
      <c r="F5" s="25" t="e">
        <f>IF('Crisis Indicator Data'!#REF!="No Data",1,IF(#REF!&lt;&gt;"",1,0))</f>
        <v>#REF!</v>
      </c>
      <c r="G5" s="25" t="e">
        <f>IF('Crisis Indicator Data'!#REF!="No Data",1,IF(#REF!&lt;&gt;"",1,0))</f>
        <v>#REF!</v>
      </c>
      <c r="H5" s="25" t="e">
        <f>IF('Crisis Indicator Data'!#REF!="No Data",1,IF(#REF!&lt;&gt;"",1,0))</f>
        <v>#REF!</v>
      </c>
      <c r="I5" s="25" t="e">
        <f>IF('Crisis Indicator Data'!#REF!="No Data",1,IF(#REF!&lt;&gt;"",1,0))</f>
        <v>#REF!</v>
      </c>
      <c r="J5" s="25" t="e">
        <f>IF('Crisis Indicator Data'!#REF!="No Data",1,IF(#REF!&lt;&gt;"",1,0))</f>
        <v>#REF!</v>
      </c>
      <c r="K5" s="25" t="e">
        <f>IF('Crisis Indicator Data'!#REF!="No Data",1,IF(#REF!&lt;&gt;"",1,0))</f>
        <v>#REF!</v>
      </c>
      <c r="L5" s="25" t="e">
        <f>IF('Crisis Indicator Data'!#REF!="No Data",1,IF(#REF!&lt;&gt;"",1,0))</f>
        <v>#REF!</v>
      </c>
      <c r="M5" s="25" t="e">
        <f>IF('Crisis Indicator Data'!#REF!="No Data",1,IF(#REF!&lt;&gt;"",1,0))</f>
        <v>#REF!</v>
      </c>
      <c r="N5" s="25" t="e">
        <f>IF('Crisis Indicator Data'!#REF!="No Data",1,IF(#REF!&lt;&gt;"",1,0))</f>
        <v>#REF!</v>
      </c>
      <c r="O5" s="25" t="e">
        <f>IF('Crisis Indicator Data'!#REF!="No Data",1,IF(#REF!&lt;&gt;"",1,0))</f>
        <v>#REF!</v>
      </c>
      <c r="P5" s="25" t="e">
        <f>IF('Crisis Indicator Data'!#REF!="No Data",1,IF(#REF!&lt;&gt;"",1,0))</f>
        <v>#REF!</v>
      </c>
      <c r="Q5" s="25" t="e">
        <f>IF('Crisis Indicator Data'!#REF!="No Data",1,IF(#REF!&lt;&gt;"",1,0))</f>
        <v>#REF!</v>
      </c>
      <c r="R5" s="25" t="e">
        <f>IF('Crisis Indicator Data'!#REF!="No Data",1,IF(#REF!&lt;&gt;"",1,0))</f>
        <v>#REF!</v>
      </c>
      <c r="S5" s="25" t="e">
        <f>IF('Crisis Indicator Data'!#REF!="No Data",1,IF(#REF!&lt;&gt;"",1,0))</f>
        <v>#REF!</v>
      </c>
      <c r="T5" s="25" t="e">
        <f>IF('Crisis Indicator Data'!#REF!="No Data",1,IF(#REF!&lt;&gt;"",1,0))</f>
        <v>#REF!</v>
      </c>
      <c r="U5" s="25" t="e">
        <f>IF('Crisis Indicator Data'!#REF!="No Data",1,IF(#REF!&lt;&gt;"",1,0))</f>
        <v>#REF!</v>
      </c>
      <c r="V5" s="25" t="e">
        <f>IF('Crisis Indicator Data'!#REF!="No Data",1,IF(#REF!&lt;&gt;"",1,0))</f>
        <v>#REF!</v>
      </c>
      <c r="W5" s="25" t="e">
        <f>IF('Crisis Indicator Data'!#REF!="No Data",1,IF(#REF!&lt;&gt;"",1,0))</f>
        <v>#REF!</v>
      </c>
      <c r="X5" s="25" t="e">
        <f>IF('Crisis Indicator Data'!#REF!="No Data",1,IF(#REF!&lt;&gt;"",1,0))</f>
        <v>#REF!</v>
      </c>
      <c r="Y5" s="25" t="e">
        <f>IF('Crisis Indicator Data'!#REF!="No Data",1,IF(#REF!&lt;&gt;"",1,0))</f>
        <v>#REF!</v>
      </c>
      <c r="Z5" s="25" t="e">
        <f>IF('Crisis Indicator Data'!#REF!="No Data",1,IF(#REF!&lt;&gt;"",1,0))</f>
        <v>#REF!</v>
      </c>
      <c r="AA5" s="25" t="e">
        <f>IF('Crisis Indicator Data'!#REF!="No Data",1,IF(#REF!&lt;&gt;"",1,0))</f>
        <v>#REF!</v>
      </c>
      <c r="AB5" s="25" t="e">
        <f>IF('Crisis Indicator Data'!#REF!="No Data",1,IF(#REF!&lt;&gt;"",1,0))</f>
        <v>#REF!</v>
      </c>
      <c r="AC5" s="25" t="e">
        <f>IF('Crisis Indicator Data'!#REF!="No Data",1,IF(#REF!&lt;&gt;"",1,0))</f>
        <v>#REF!</v>
      </c>
      <c r="AD5" s="25" t="e">
        <f>IF('Crisis Indicator Data'!#REF!="No Data",1,IF(#REF!&lt;&gt;"",1,0))</f>
        <v>#REF!</v>
      </c>
      <c r="AE5" s="25" t="e">
        <f>IF('Crisis Indicator Data'!#REF!="No Data",1,IF(#REF!&lt;&gt;"",1,0))</f>
        <v>#REF!</v>
      </c>
      <c r="AF5" s="25" t="e">
        <f>IF('Crisis Indicator Data'!#REF!="No Data",1,IF(#REF!&lt;&gt;"",1,0))</f>
        <v>#REF!</v>
      </c>
      <c r="AG5" s="25" t="e">
        <f>IF('Crisis Indicator Data'!#REF!="No Data",1,IF(#REF!&lt;&gt;"",1,0))</f>
        <v>#REF!</v>
      </c>
      <c r="AH5" s="25" t="e">
        <f>IF('Crisis Indicator Data'!#REF!="No Data",1,IF(#REF!&lt;&gt;"",1,0))</f>
        <v>#REF!</v>
      </c>
      <c r="AI5" s="25" t="e">
        <f>IF('Crisis Indicator Data'!#REF!="No Data",1,IF(#REF!&lt;&gt;"",1,0))</f>
        <v>#REF!</v>
      </c>
      <c r="AJ5" s="25" t="e">
        <f>IF('Crisis Indicator Data'!#REF!="No Data",1,IF(#REF!&lt;&gt;"",1,0))</f>
        <v>#REF!</v>
      </c>
      <c r="AK5" s="25" t="e">
        <f>IF('Crisis Indicator Data'!#REF!="No Data",1,IF(#REF!&lt;&gt;"",1,0))</f>
        <v>#REF!</v>
      </c>
      <c r="AL5" s="25" t="e">
        <f>IF('Crisis Indicator Data'!#REF!="No Data",1,IF(#REF!&lt;&gt;"",1,0))</f>
        <v>#REF!</v>
      </c>
      <c r="AM5" s="25" t="e">
        <f>IF('Crisis Indicator Data'!#REF!="No Data",1,IF(#REF!&lt;&gt;"",1,0))</f>
        <v>#REF!</v>
      </c>
      <c r="AN5" s="25" t="e">
        <f>IF('Crisis Indicator Data'!#REF!="No Data",1,IF(#REF!&lt;&gt;"",1,0))</f>
        <v>#REF!</v>
      </c>
      <c r="AO5" s="25" t="e">
        <f>IF('Crisis Indicator Data'!#REF!="No Data",1,IF(#REF!&lt;&gt;"",1,0))</f>
        <v>#REF!</v>
      </c>
      <c r="AP5" s="25" t="e">
        <f>IF('Crisis Indicator Data'!#REF!="No Data",1,IF(#REF!&lt;&gt;"",1,0))</f>
        <v>#REF!</v>
      </c>
      <c r="AQ5" s="25" t="e">
        <f>IF('Crisis Indicator Data'!#REF!="No Data",1,IF(#REF!&lt;&gt;"",1,0))</f>
        <v>#REF!</v>
      </c>
      <c r="AR5" s="25" t="e">
        <f>IF('Crisis Indicator Data'!#REF!="No Data",1,IF(#REF!&lt;&gt;"",1,0))</f>
        <v>#REF!</v>
      </c>
      <c r="AS5" s="25" t="e">
        <f>IF('Crisis Indicator Data'!#REF!="No Data",1,IF(#REF!&lt;&gt;"",1,0))</f>
        <v>#REF!</v>
      </c>
      <c r="AT5" s="25" t="e">
        <f>IF('Crisis Indicator Data'!#REF!="No Data",1,IF(#REF!&lt;&gt;"",1,0))</f>
        <v>#REF!</v>
      </c>
      <c r="AU5" s="25" t="e">
        <f>IF('Crisis Indicator Data'!#REF!="No Data",1,IF(#REF!&lt;&gt;"",1,0))</f>
        <v>#REF!</v>
      </c>
      <c r="AV5" s="25" t="e">
        <f>IF('Crisis Indicator Data'!#REF!="No Data",1,IF(#REF!&lt;&gt;"",1,0))</f>
        <v>#REF!</v>
      </c>
      <c r="AW5" s="25" t="e">
        <f>IF('Crisis Indicator Data'!#REF!="No Data",1,IF(#REF!&lt;&gt;"",1,0))</f>
        <v>#REF!</v>
      </c>
      <c r="AX5" s="25" t="e">
        <f>IF('Crisis Indicator Data'!#REF!="No Data",1,IF(#REF!&lt;&gt;"",1,0))</f>
        <v>#REF!</v>
      </c>
      <c r="AY5" s="25" t="e">
        <f>IF('Crisis Indicator Data'!#REF!="No Data",1,IF(#REF!&lt;&gt;"",1,0))</f>
        <v>#REF!</v>
      </c>
      <c r="AZ5" s="25" t="e">
        <f>IF('Crisis Indicator Data'!#REF!="No Data",1,IF(#REF!&lt;&gt;"",1,0))</f>
        <v>#REF!</v>
      </c>
      <c r="BA5" t="e">
        <f t="shared" si="0"/>
        <v>#REF!</v>
      </c>
      <c r="BB5" s="27" t="e">
        <f t="shared" si="1"/>
        <v>#REF!</v>
      </c>
    </row>
    <row r="6" spans="1:54" x14ac:dyDescent="0.35">
      <c r="A6" t="s">
        <v>10103</v>
      </c>
      <c r="B6" s="25" t="e">
        <f>IF('Crisis Indicator Data'!#REF!="No Data",1,IF(#REF!&lt;&gt;"",1,0))</f>
        <v>#REF!</v>
      </c>
      <c r="C6" s="25" t="e">
        <f>IF('Crisis Indicator Data'!#REF!="No Data",1,IF(#REF!&lt;&gt;"",1,0))</f>
        <v>#REF!</v>
      </c>
      <c r="D6" s="25" t="e">
        <f>IF('Crisis Indicator Data'!#REF!="No Data",1,IF(#REF!&lt;&gt;"",1,0))</f>
        <v>#REF!</v>
      </c>
      <c r="E6" s="25" t="e">
        <f>IF('Crisis Indicator Data'!#REF!="No Data",1,IF(#REF!&lt;&gt;"",1,0))</f>
        <v>#REF!</v>
      </c>
      <c r="F6" s="25" t="e">
        <f>IF('Crisis Indicator Data'!#REF!="No Data",1,IF(#REF!&lt;&gt;"",1,0))</f>
        <v>#REF!</v>
      </c>
      <c r="G6" s="25" t="e">
        <f>IF('Crisis Indicator Data'!#REF!="No Data",1,IF(#REF!&lt;&gt;"",1,0))</f>
        <v>#REF!</v>
      </c>
      <c r="H6" s="25" t="e">
        <f>IF('Crisis Indicator Data'!#REF!="No Data",1,IF(#REF!&lt;&gt;"",1,0))</f>
        <v>#REF!</v>
      </c>
      <c r="I6" s="25" t="e">
        <f>IF('Crisis Indicator Data'!#REF!="No Data",1,IF(#REF!&lt;&gt;"",1,0))</f>
        <v>#REF!</v>
      </c>
      <c r="J6" s="25" t="e">
        <f>IF('Crisis Indicator Data'!#REF!="No Data",1,IF(#REF!&lt;&gt;"",1,0))</f>
        <v>#REF!</v>
      </c>
      <c r="K6" s="25" t="e">
        <f>IF('Crisis Indicator Data'!#REF!="No Data",1,IF(#REF!&lt;&gt;"",1,0))</f>
        <v>#REF!</v>
      </c>
      <c r="L6" s="25" t="e">
        <f>IF('Crisis Indicator Data'!#REF!="No Data",1,IF(#REF!&lt;&gt;"",1,0))</f>
        <v>#REF!</v>
      </c>
      <c r="M6" s="25" t="e">
        <f>IF('Crisis Indicator Data'!#REF!="No Data",1,IF(#REF!&lt;&gt;"",1,0))</f>
        <v>#REF!</v>
      </c>
      <c r="N6" s="25" t="e">
        <f>IF('Crisis Indicator Data'!#REF!="No Data",1,IF(#REF!&lt;&gt;"",1,0))</f>
        <v>#REF!</v>
      </c>
      <c r="O6" s="25" t="e">
        <f>IF('Crisis Indicator Data'!#REF!="No Data",1,IF(#REF!&lt;&gt;"",1,0))</f>
        <v>#REF!</v>
      </c>
      <c r="P6" s="25" t="e">
        <f>IF('Crisis Indicator Data'!#REF!="No Data",1,IF(#REF!&lt;&gt;"",1,0))</f>
        <v>#REF!</v>
      </c>
      <c r="Q6" s="25" t="e">
        <f>IF('Crisis Indicator Data'!#REF!="No Data",1,IF(#REF!&lt;&gt;"",1,0))</f>
        <v>#REF!</v>
      </c>
      <c r="R6" s="25" t="e">
        <f>IF('Crisis Indicator Data'!#REF!="No Data",1,IF(#REF!&lt;&gt;"",1,0))</f>
        <v>#REF!</v>
      </c>
      <c r="S6" s="25" t="e">
        <f>IF('Crisis Indicator Data'!#REF!="No Data",1,IF(#REF!&lt;&gt;"",1,0))</f>
        <v>#REF!</v>
      </c>
      <c r="T6" s="25" t="e">
        <f>IF('Crisis Indicator Data'!#REF!="No Data",1,IF(#REF!&lt;&gt;"",1,0))</f>
        <v>#REF!</v>
      </c>
      <c r="U6" s="25" t="e">
        <f>IF('Crisis Indicator Data'!#REF!="No Data",1,IF(#REF!&lt;&gt;"",1,0))</f>
        <v>#REF!</v>
      </c>
      <c r="V6" s="25" t="e">
        <f>IF('Crisis Indicator Data'!#REF!="No Data",1,IF(#REF!&lt;&gt;"",1,0))</f>
        <v>#REF!</v>
      </c>
      <c r="W6" s="25" t="e">
        <f>IF('Crisis Indicator Data'!#REF!="No Data",1,IF(#REF!&lt;&gt;"",1,0))</f>
        <v>#REF!</v>
      </c>
      <c r="X6" s="25" t="e">
        <f>IF('Crisis Indicator Data'!#REF!="No Data",1,IF(#REF!&lt;&gt;"",1,0))</f>
        <v>#REF!</v>
      </c>
      <c r="Y6" s="25" t="e">
        <f>IF('Crisis Indicator Data'!#REF!="No Data",1,IF(#REF!&lt;&gt;"",1,0))</f>
        <v>#REF!</v>
      </c>
      <c r="Z6" s="25" t="e">
        <f>IF('Crisis Indicator Data'!#REF!="No Data",1,IF(#REF!&lt;&gt;"",1,0))</f>
        <v>#REF!</v>
      </c>
      <c r="AA6" s="25" t="e">
        <f>IF('Crisis Indicator Data'!#REF!="No Data",1,IF(#REF!&lt;&gt;"",1,0))</f>
        <v>#REF!</v>
      </c>
      <c r="AB6" s="25" t="e">
        <f>IF('Crisis Indicator Data'!#REF!="No Data",1,IF(#REF!&lt;&gt;"",1,0))</f>
        <v>#REF!</v>
      </c>
      <c r="AC6" s="25" t="e">
        <f>IF('Crisis Indicator Data'!#REF!="No Data",1,IF(#REF!&lt;&gt;"",1,0))</f>
        <v>#REF!</v>
      </c>
      <c r="AD6" s="25" t="e">
        <f>IF('Crisis Indicator Data'!#REF!="No Data",1,IF(#REF!&lt;&gt;"",1,0))</f>
        <v>#REF!</v>
      </c>
      <c r="AE6" s="25" t="e">
        <f>IF('Crisis Indicator Data'!#REF!="No Data",1,IF(#REF!&lt;&gt;"",1,0))</f>
        <v>#REF!</v>
      </c>
      <c r="AF6" s="25" t="e">
        <f>IF('Crisis Indicator Data'!#REF!="No Data",1,IF(#REF!&lt;&gt;"",1,0))</f>
        <v>#REF!</v>
      </c>
      <c r="AG6" s="25" t="e">
        <f>IF('Crisis Indicator Data'!#REF!="No Data",1,IF(#REF!&lt;&gt;"",1,0))</f>
        <v>#REF!</v>
      </c>
      <c r="AH6" s="25" t="e">
        <f>IF('Crisis Indicator Data'!#REF!="No Data",1,IF(#REF!&lt;&gt;"",1,0))</f>
        <v>#REF!</v>
      </c>
      <c r="AI6" s="25" t="e">
        <f>IF('Crisis Indicator Data'!#REF!="No Data",1,IF(#REF!&lt;&gt;"",1,0))</f>
        <v>#REF!</v>
      </c>
      <c r="AJ6" s="25" t="e">
        <f>IF('Crisis Indicator Data'!#REF!="No Data",1,IF(#REF!&lt;&gt;"",1,0))</f>
        <v>#REF!</v>
      </c>
      <c r="AK6" s="25" t="e">
        <f>IF('Crisis Indicator Data'!#REF!="No Data",1,IF(#REF!&lt;&gt;"",1,0))</f>
        <v>#REF!</v>
      </c>
      <c r="AL6" s="25" t="e">
        <f>IF('Crisis Indicator Data'!#REF!="No Data",1,IF(#REF!&lt;&gt;"",1,0))</f>
        <v>#REF!</v>
      </c>
      <c r="AM6" s="25" t="e">
        <f>IF('Crisis Indicator Data'!#REF!="No Data",1,IF(#REF!&lt;&gt;"",1,0))</f>
        <v>#REF!</v>
      </c>
      <c r="AN6" s="25" t="e">
        <f>IF('Crisis Indicator Data'!#REF!="No Data",1,IF(#REF!&lt;&gt;"",1,0))</f>
        <v>#REF!</v>
      </c>
      <c r="AO6" s="25" t="e">
        <f>IF('Crisis Indicator Data'!#REF!="No Data",1,IF(#REF!&lt;&gt;"",1,0))</f>
        <v>#REF!</v>
      </c>
      <c r="AP6" s="25" t="e">
        <f>IF('Crisis Indicator Data'!#REF!="No Data",1,IF(#REF!&lt;&gt;"",1,0))</f>
        <v>#REF!</v>
      </c>
      <c r="AQ6" s="25" t="e">
        <f>IF('Crisis Indicator Data'!#REF!="No Data",1,IF(#REF!&lt;&gt;"",1,0))</f>
        <v>#REF!</v>
      </c>
      <c r="AR6" s="25" t="e">
        <f>IF('Crisis Indicator Data'!#REF!="No Data",1,IF(#REF!&lt;&gt;"",1,0))</f>
        <v>#REF!</v>
      </c>
      <c r="AS6" s="25" t="e">
        <f>IF('Crisis Indicator Data'!#REF!="No Data",1,IF(#REF!&lt;&gt;"",1,0))</f>
        <v>#REF!</v>
      </c>
      <c r="AT6" s="25" t="e">
        <f>IF('Crisis Indicator Data'!#REF!="No Data",1,IF(#REF!&lt;&gt;"",1,0))</f>
        <v>#REF!</v>
      </c>
      <c r="AU6" s="25" t="e">
        <f>IF('Crisis Indicator Data'!#REF!="No Data",1,IF(#REF!&lt;&gt;"",1,0))</f>
        <v>#REF!</v>
      </c>
      <c r="AV6" s="25" t="e">
        <f>IF('Crisis Indicator Data'!#REF!="No Data",1,IF(#REF!&lt;&gt;"",1,0))</f>
        <v>#REF!</v>
      </c>
      <c r="AW6" s="25" t="e">
        <f>IF('Crisis Indicator Data'!#REF!="No Data",1,IF(#REF!&lt;&gt;"",1,0))</f>
        <v>#REF!</v>
      </c>
      <c r="AX6" s="25" t="e">
        <f>IF('Crisis Indicator Data'!#REF!="No Data",1,IF(#REF!&lt;&gt;"",1,0))</f>
        <v>#REF!</v>
      </c>
      <c r="AY6" s="25" t="e">
        <f>IF('Crisis Indicator Data'!#REF!="No Data",1,IF(#REF!&lt;&gt;"",1,0))</f>
        <v>#REF!</v>
      </c>
      <c r="AZ6" s="25" t="e">
        <f>IF('Crisis Indicator Data'!#REF!="No Data",1,IF(#REF!&lt;&gt;"",1,0))</f>
        <v>#REF!</v>
      </c>
      <c r="BA6" t="e">
        <f t="shared" si="0"/>
        <v>#REF!</v>
      </c>
      <c r="BB6" s="27" t="e">
        <f t="shared" si="1"/>
        <v>#REF!</v>
      </c>
    </row>
    <row r="7" spans="1:54" x14ac:dyDescent="0.35">
      <c r="A7" t="s">
        <v>10098</v>
      </c>
      <c r="B7" s="25" t="e">
        <f>IF('Crisis Indicator Data'!#REF!="No Data",1,IF(#REF!&lt;&gt;"",1,0))</f>
        <v>#REF!</v>
      </c>
      <c r="C7" s="25" t="e">
        <f>IF('Crisis Indicator Data'!#REF!="No Data",1,IF(#REF!&lt;&gt;"",1,0))</f>
        <v>#REF!</v>
      </c>
      <c r="D7" s="25" t="e">
        <f>IF('Crisis Indicator Data'!#REF!="No Data",1,IF(#REF!&lt;&gt;"",1,0))</f>
        <v>#REF!</v>
      </c>
      <c r="E7" s="25" t="e">
        <f>IF('Crisis Indicator Data'!#REF!="No Data",1,IF(#REF!&lt;&gt;"",1,0))</f>
        <v>#REF!</v>
      </c>
      <c r="F7" s="25" t="e">
        <f>IF('Crisis Indicator Data'!#REF!="No Data",1,IF(#REF!&lt;&gt;"",1,0))</f>
        <v>#REF!</v>
      </c>
      <c r="G7" s="25" t="e">
        <f>IF('Crisis Indicator Data'!#REF!="No Data",1,IF(#REF!&lt;&gt;"",1,0))</f>
        <v>#REF!</v>
      </c>
      <c r="H7" s="25" t="e">
        <f>IF('Crisis Indicator Data'!#REF!="No Data",1,IF(#REF!&lt;&gt;"",1,0))</f>
        <v>#REF!</v>
      </c>
      <c r="I7" s="25" t="e">
        <f>IF('Crisis Indicator Data'!#REF!="No Data",1,IF(#REF!&lt;&gt;"",1,0))</f>
        <v>#REF!</v>
      </c>
      <c r="J7" s="25" t="e">
        <f>IF('Crisis Indicator Data'!#REF!="No Data",1,IF(#REF!&lt;&gt;"",1,0))</f>
        <v>#REF!</v>
      </c>
      <c r="K7" s="25" t="e">
        <f>IF('Crisis Indicator Data'!#REF!="No Data",1,IF(#REF!&lt;&gt;"",1,0))</f>
        <v>#REF!</v>
      </c>
      <c r="L7" s="25" t="e">
        <f>IF('Crisis Indicator Data'!#REF!="No Data",1,IF(#REF!&lt;&gt;"",1,0))</f>
        <v>#REF!</v>
      </c>
      <c r="M7" s="25" t="e">
        <f>IF('Crisis Indicator Data'!#REF!="No Data",1,IF(#REF!&lt;&gt;"",1,0))</f>
        <v>#REF!</v>
      </c>
      <c r="N7" s="25" t="e">
        <f>IF('Crisis Indicator Data'!#REF!="No Data",1,IF(#REF!&lt;&gt;"",1,0))</f>
        <v>#REF!</v>
      </c>
      <c r="O7" s="25" t="e">
        <f>IF('Crisis Indicator Data'!#REF!="No Data",1,IF(#REF!&lt;&gt;"",1,0))</f>
        <v>#REF!</v>
      </c>
      <c r="P7" s="25" t="e">
        <f>IF('Crisis Indicator Data'!#REF!="No Data",1,IF(#REF!&lt;&gt;"",1,0))</f>
        <v>#REF!</v>
      </c>
      <c r="Q7" s="25" t="e">
        <f>IF('Crisis Indicator Data'!#REF!="No Data",1,IF(#REF!&lt;&gt;"",1,0))</f>
        <v>#REF!</v>
      </c>
      <c r="R7" s="25" t="e">
        <f>IF('Crisis Indicator Data'!#REF!="No Data",1,IF(#REF!&lt;&gt;"",1,0))</f>
        <v>#REF!</v>
      </c>
      <c r="S7" s="25" t="e">
        <f>IF('Crisis Indicator Data'!#REF!="No Data",1,IF(#REF!&lt;&gt;"",1,0))</f>
        <v>#REF!</v>
      </c>
      <c r="T7" s="25" t="e">
        <f>IF('Crisis Indicator Data'!#REF!="No Data",1,IF(#REF!&lt;&gt;"",1,0))</f>
        <v>#REF!</v>
      </c>
      <c r="U7" s="25" t="e">
        <f>IF('Crisis Indicator Data'!#REF!="No Data",1,IF(#REF!&lt;&gt;"",1,0))</f>
        <v>#REF!</v>
      </c>
      <c r="V7" s="25" t="e">
        <f>IF('Crisis Indicator Data'!#REF!="No Data",1,IF(#REF!&lt;&gt;"",1,0))</f>
        <v>#REF!</v>
      </c>
      <c r="W7" s="25" t="e">
        <f>IF('Crisis Indicator Data'!#REF!="No Data",1,IF(#REF!&lt;&gt;"",1,0))</f>
        <v>#REF!</v>
      </c>
      <c r="X7" s="25" t="e">
        <f>IF('Crisis Indicator Data'!#REF!="No Data",1,IF(#REF!&lt;&gt;"",1,0))</f>
        <v>#REF!</v>
      </c>
      <c r="Y7" s="25" t="e">
        <f>IF('Crisis Indicator Data'!#REF!="No Data",1,IF(#REF!&lt;&gt;"",1,0))</f>
        <v>#REF!</v>
      </c>
      <c r="Z7" s="25" t="e">
        <f>IF('Crisis Indicator Data'!#REF!="No Data",1,IF(#REF!&lt;&gt;"",1,0))</f>
        <v>#REF!</v>
      </c>
      <c r="AA7" s="25" t="e">
        <f>IF('Crisis Indicator Data'!#REF!="No Data",1,IF(#REF!&lt;&gt;"",1,0))</f>
        <v>#REF!</v>
      </c>
      <c r="AB7" s="25" t="e">
        <f>IF('Crisis Indicator Data'!#REF!="No Data",1,IF(#REF!&lt;&gt;"",1,0))</f>
        <v>#REF!</v>
      </c>
      <c r="AC7" s="25" t="e">
        <f>IF('Crisis Indicator Data'!#REF!="No Data",1,IF(#REF!&lt;&gt;"",1,0))</f>
        <v>#REF!</v>
      </c>
      <c r="AD7" s="25" t="e">
        <f>IF('Crisis Indicator Data'!#REF!="No Data",1,IF(#REF!&lt;&gt;"",1,0))</f>
        <v>#REF!</v>
      </c>
      <c r="AE7" s="25" t="e">
        <f>IF('Crisis Indicator Data'!#REF!="No Data",1,IF(#REF!&lt;&gt;"",1,0))</f>
        <v>#REF!</v>
      </c>
      <c r="AF7" s="25" t="e">
        <f>IF('Crisis Indicator Data'!#REF!="No Data",1,IF(#REF!&lt;&gt;"",1,0))</f>
        <v>#REF!</v>
      </c>
      <c r="AG7" s="25" t="e">
        <f>IF('Crisis Indicator Data'!#REF!="No Data",1,IF(#REF!&lt;&gt;"",1,0))</f>
        <v>#REF!</v>
      </c>
      <c r="AH7" s="25" t="e">
        <f>IF('Crisis Indicator Data'!#REF!="No Data",1,IF(#REF!&lt;&gt;"",1,0))</f>
        <v>#REF!</v>
      </c>
      <c r="AI7" s="25" t="e">
        <f>IF('Crisis Indicator Data'!#REF!="No Data",1,IF(#REF!&lt;&gt;"",1,0))</f>
        <v>#REF!</v>
      </c>
      <c r="AJ7" s="25" t="e">
        <f>IF('Crisis Indicator Data'!#REF!="No Data",1,IF(#REF!&lt;&gt;"",1,0))</f>
        <v>#REF!</v>
      </c>
      <c r="AK7" s="25" t="e">
        <f>IF('Crisis Indicator Data'!#REF!="No Data",1,IF(#REF!&lt;&gt;"",1,0))</f>
        <v>#REF!</v>
      </c>
      <c r="AL7" s="25" t="e">
        <f>IF('Crisis Indicator Data'!#REF!="No Data",1,IF(#REF!&lt;&gt;"",1,0))</f>
        <v>#REF!</v>
      </c>
      <c r="AM7" s="25" t="e">
        <f>IF('Crisis Indicator Data'!#REF!="No Data",1,IF(#REF!&lt;&gt;"",1,0))</f>
        <v>#REF!</v>
      </c>
      <c r="AN7" s="25" t="e">
        <f>IF('Crisis Indicator Data'!#REF!="No Data",1,IF(#REF!&lt;&gt;"",1,0))</f>
        <v>#REF!</v>
      </c>
      <c r="AO7" s="25" t="e">
        <f>IF('Crisis Indicator Data'!#REF!="No Data",1,IF(#REF!&lt;&gt;"",1,0))</f>
        <v>#REF!</v>
      </c>
      <c r="AP7" s="25" t="e">
        <f>IF('Crisis Indicator Data'!#REF!="No Data",1,IF(#REF!&lt;&gt;"",1,0))</f>
        <v>#REF!</v>
      </c>
      <c r="AQ7" s="25" t="e">
        <f>IF('Crisis Indicator Data'!#REF!="No Data",1,IF(#REF!&lt;&gt;"",1,0))</f>
        <v>#REF!</v>
      </c>
      <c r="AR7" s="25" t="e">
        <f>IF('Crisis Indicator Data'!#REF!="No Data",1,IF(#REF!&lt;&gt;"",1,0))</f>
        <v>#REF!</v>
      </c>
      <c r="AS7" s="25" t="e">
        <f>IF('Crisis Indicator Data'!#REF!="No Data",1,IF(#REF!&lt;&gt;"",1,0))</f>
        <v>#REF!</v>
      </c>
      <c r="AT7" s="25" t="e">
        <f>IF('Crisis Indicator Data'!#REF!="No Data",1,IF(#REF!&lt;&gt;"",1,0))</f>
        <v>#REF!</v>
      </c>
      <c r="AU7" s="25" t="e">
        <f>IF('Crisis Indicator Data'!#REF!="No Data",1,IF(#REF!&lt;&gt;"",1,0))</f>
        <v>#REF!</v>
      </c>
      <c r="AV7" s="25" t="e">
        <f>IF('Crisis Indicator Data'!#REF!="No Data",1,IF(#REF!&lt;&gt;"",1,0))</f>
        <v>#REF!</v>
      </c>
      <c r="AW7" s="25" t="e">
        <f>IF('Crisis Indicator Data'!#REF!="No Data",1,IF(#REF!&lt;&gt;"",1,0))</f>
        <v>#REF!</v>
      </c>
      <c r="AX7" s="25" t="e">
        <f>IF('Crisis Indicator Data'!#REF!="No Data",1,IF(#REF!&lt;&gt;"",1,0))</f>
        <v>#REF!</v>
      </c>
      <c r="AY7" s="25" t="e">
        <f>IF('Crisis Indicator Data'!#REF!="No Data",1,IF(#REF!&lt;&gt;"",1,0))</f>
        <v>#REF!</v>
      </c>
      <c r="AZ7" s="25" t="e">
        <f>IF('Crisis Indicator Data'!#REF!="No Data",1,IF(#REF!&lt;&gt;"",1,0))</f>
        <v>#REF!</v>
      </c>
      <c r="BA7" t="e">
        <f t="shared" si="0"/>
        <v>#REF!</v>
      </c>
      <c r="BB7" s="27" t="e">
        <f t="shared" si="1"/>
        <v>#REF!</v>
      </c>
    </row>
    <row r="8" spans="1:54" x14ac:dyDescent="0.35">
      <c r="A8" t="s">
        <v>10099</v>
      </c>
      <c r="B8" s="25" t="e">
        <f>IF('Crisis Indicator Data'!#REF!="No Data",1,IF(#REF!&lt;&gt;"",1,0))</f>
        <v>#REF!</v>
      </c>
      <c r="C8" s="25" t="e">
        <f>IF('Crisis Indicator Data'!#REF!="No Data",1,IF(#REF!&lt;&gt;"",1,0))</f>
        <v>#REF!</v>
      </c>
      <c r="D8" s="25" t="e">
        <f>IF('Crisis Indicator Data'!#REF!="No Data",1,IF(#REF!&lt;&gt;"",1,0))</f>
        <v>#REF!</v>
      </c>
      <c r="E8" s="25" t="e">
        <f>IF('Crisis Indicator Data'!#REF!="No Data",1,IF(#REF!&lt;&gt;"",1,0))</f>
        <v>#REF!</v>
      </c>
      <c r="F8" s="25" t="e">
        <f>IF('Crisis Indicator Data'!#REF!="No Data",1,IF(#REF!&lt;&gt;"",1,0))</f>
        <v>#REF!</v>
      </c>
      <c r="G8" s="25" t="e">
        <f>IF('Crisis Indicator Data'!#REF!="No Data",1,IF(#REF!&lt;&gt;"",1,0))</f>
        <v>#REF!</v>
      </c>
      <c r="H8" s="25" t="e">
        <f>IF('Crisis Indicator Data'!#REF!="No Data",1,IF(#REF!&lt;&gt;"",1,0))</f>
        <v>#REF!</v>
      </c>
      <c r="I8" s="25" t="e">
        <f>IF('Crisis Indicator Data'!#REF!="No Data",1,IF(#REF!&lt;&gt;"",1,0))</f>
        <v>#REF!</v>
      </c>
      <c r="J8" s="25" t="e">
        <f>IF('Crisis Indicator Data'!#REF!="No Data",1,IF(#REF!&lt;&gt;"",1,0))</f>
        <v>#REF!</v>
      </c>
      <c r="K8" s="25" t="e">
        <f>IF('Crisis Indicator Data'!#REF!="No Data",1,IF(#REF!&lt;&gt;"",1,0))</f>
        <v>#REF!</v>
      </c>
      <c r="L8" s="25" t="e">
        <f>IF('Crisis Indicator Data'!#REF!="No Data",1,IF(#REF!&lt;&gt;"",1,0))</f>
        <v>#REF!</v>
      </c>
      <c r="M8" s="25" t="e">
        <f>IF('Crisis Indicator Data'!#REF!="No Data",1,IF(#REF!&lt;&gt;"",1,0))</f>
        <v>#REF!</v>
      </c>
      <c r="N8" s="25" t="e">
        <f>IF('Crisis Indicator Data'!#REF!="No Data",1,IF(#REF!&lt;&gt;"",1,0))</f>
        <v>#REF!</v>
      </c>
      <c r="O8" s="25" t="e">
        <f>IF('Crisis Indicator Data'!#REF!="No Data",1,IF(#REF!&lt;&gt;"",1,0))</f>
        <v>#REF!</v>
      </c>
      <c r="P8" s="25" t="e">
        <f>IF('Crisis Indicator Data'!#REF!="No Data",1,IF(#REF!&lt;&gt;"",1,0))</f>
        <v>#REF!</v>
      </c>
      <c r="Q8" s="25" t="e">
        <f>IF('Crisis Indicator Data'!#REF!="No Data",1,IF(#REF!&lt;&gt;"",1,0))</f>
        <v>#REF!</v>
      </c>
      <c r="R8" s="25" t="e">
        <f>IF('Crisis Indicator Data'!#REF!="No Data",1,IF(#REF!&lt;&gt;"",1,0))</f>
        <v>#REF!</v>
      </c>
      <c r="S8" s="25" t="e">
        <f>IF('Crisis Indicator Data'!#REF!="No Data",1,IF(#REF!&lt;&gt;"",1,0))</f>
        <v>#REF!</v>
      </c>
      <c r="T8" s="25" t="e">
        <f>IF('Crisis Indicator Data'!#REF!="No Data",1,IF(#REF!&lt;&gt;"",1,0))</f>
        <v>#REF!</v>
      </c>
      <c r="U8" s="25" t="e">
        <f>IF('Crisis Indicator Data'!#REF!="No Data",1,IF(#REF!&lt;&gt;"",1,0))</f>
        <v>#REF!</v>
      </c>
      <c r="V8" s="25" t="e">
        <f>IF('Crisis Indicator Data'!#REF!="No Data",1,IF(#REF!&lt;&gt;"",1,0))</f>
        <v>#REF!</v>
      </c>
      <c r="W8" s="25" t="e">
        <f>IF('Crisis Indicator Data'!#REF!="No Data",1,IF(#REF!&lt;&gt;"",1,0))</f>
        <v>#REF!</v>
      </c>
      <c r="X8" s="25" t="e">
        <f>IF('Crisis Indicator Data'!#REF!="No Data",1,IF(#REF!&lt;&gt;"",1,0))</f>
        <v>#REF!</v>
      </c>
      <c r="Y8" s="25" t="e">
        <f>IF('Crisis Indicator Data'!#REF!="No Data",1,IF(#REF!&lt;&gt;"",1,0))</f>
        <v>#REF!</v>
      </c>
      <c r="Z8" s="25" t="e">
        <f>IF('Crisis Indicator Data'!#REF!="No Data",1,IF(#REF!&lt;&gt;"",1,0))</f>
        <v>#REF!</v>
      </c>
      <c r="AA8" s="25" t="e">
        <f>IF('Crisis Indicator Data'!#REF!="No Data",1,IF(#REF!&lt;&gt;"",1,0))</f>
        <v>#REF!</v>
      </c>
      <c r="AB8" s="25" t="e">
        <f>IF('Crisis Indicator Data'!#REF!="No Data",1,IF(#REF!&lt;&gt;"",1,0))</f>
        <v>#REF!</v>
      </c>
      <c r="AC8" s="25" t="e">
        <f>IF('Crisis Indicator Data'!#REF!="No Data",1,IF(#REF!&lt;&gt;"",1,0))</f>
        <v>#REF!</v>
      </c>
      <c r="AD8" s="25" t="e">
        <f>IF('Crisis Indicator Data'!#REF!="No Data",1,IF(#REF!&lt;&gt;"",1,0))</f>
        <v>#REF!</v>
      </c>
      <c r="AE8" s="25" t="e">
        <f>IF('Crisis Indicator Data'!#REF!="No Data",1,IF(#REF!&lt;&gt;"",1,0))</f>
        <v>#REF!</v>
      </c>
      <c r="AF8" s="25" t="e">
        <f>IF('Crisis Indicator Data'!#REF!="No Data",1,IF(#REF!&lt;&gt;"",1,0))</f>
        <v>#REF!</v>
      </c>
      <c r="AG8" s="25" t="e">
        <f>IF('Crisis Indicator Data'!#REF!="No Data",1,IF(#REF!&lt;&gt;"",1,0))</f>
        <v>#REF!</v>
      </c>
      <c r="AH8" s="25" t="e">
        <f>IF('Crisis Indicator Data'!#REF!="No Data",1,IF(#REF!&lt;&gt;"",1,0))</f>
        <v>#REF!</v>
      </c>
      <c r="AI8" s="25" t="e">
        <f>IF('Crisis Indicator Data'!#REF!="No Data",1,IF(#REF!&lt;&gt;"",1,0))</f>
        <v>#REF!</v>
      </c>
      <c r="AJ8" s="25" t="e">
        <f>IF('Crisis Indicator Data'!#REF!="No Data",1,IF(#REF!&lt;&gt;"",1,0))</f>
        <v>#REF!</v>
      </c>
      <c r="AK8" s="25" t="e">
        <f>IF('Crisis Indicator Data'!#REF!="No Data",1,IF(#REF!&lt;&gt;"",1,0))</f>
        <v>#REF!</v>
      </c>
      <c r="AL8" s="25" t="e">
        <f>IF('Crisis Indicator Data'!#REF!="No Data",1,IF(#REF!&lt;&gt;"",1,0))</f>
        <v>#REF!</v>
      </c>
      <c r="AM8" s="25" t="e">
        <f>IF('Crisis Indicator Data'!#REF!="No Data",1,IF(#REF!&lt;&gt;"",1,0))</f>
        <v>#REF!</v>
      </c>
      <c r="AN8" s="25" t="e">
        <f>IF('Crisis Indicator Data'!#REF!="No Data",1,IF(#REF!&lt;&gt;"",1,0))</f>
        <v>#REF!</v>
      </c>
      <c r="AO8" s="25" t="e">
        <f>IF('Crisis Indicator Data'!#REF!="No Data",1,IF(#REF!&lt;&gt;"",1,0))</f>
        <v>#REF!</v>
      </c>
      <c r="AP8" s="25" t="e">
        <f>IF('Crisis Indicator Data'!#REF!="No Data",1,IF(#REF!&lt;&gt;"",1,0))</f>
        <v>#REF!</v>
      </c>
      <c r="AQ8" s="25" t="e">
        <f>IF('Crisis Indicator Data'!#REF!="No Data",1,IF(#REF!&lt;&gt;"",1,0))</f>
        <v>#REF!</v>
      </c>
      <c r="AR8" s="25" t="e">
        <f>IF('Crisis Indicator Data'!#REF!="No Data",1,IF(#REF!&lt;&gt;"",1,0))</f>
        <v>#REF!</v>
      </c>
      <c r="AS8" s="25" t="e">
        <f>IF('Crisis Indicator Data'!#REF!="No Data",1,IF(#REF!&lt;&gt;"",1,0))</f>
        <v>#REF!</v>
      </c>
      <c r="AT8" s="25" t="e">
        <f>IF('Crisis Indicator Data'!#REF!="No Data",1,IF(#REF!&lt;&gt;"",1,0))</f>
        <v>#REF!</v>
      </c>
      <c r="AU8" s="25" t="e">
        <f>IF('Crisis Indicator Data'!#REF!="No Data",1,IF(#REF!&lt;&gt;"",1,0))</f>
        <v>#REF!</v>
      </c>
      <c r="AV8" s="25" t="e">
        <f>IF('Crisis Indicator Data'!#REF!="No Data",1,IF(#REF!&lt;&gt;"",1,0))</f>
        <v>#REF!</v>
      </c>
      <c r="AW8" s="25" t="e">
        <f>IF('Crisis Indicator Data'!#REF!="No Data",1,IF(#REF!&lt;&gt;"",1,0))</f>
        <v>#REF!</v>
      </c>
      <c r="AX8" s="25" t="e">
        <f>IF('Crisis Indicator Data'!#REF!="No Data",1,IF(#REF!&lt;&gt;"",1,0))</f>
        <v>#REF!</v>
      </c>
      <c r="AY8" s="25" t="e">
        <f>IF('Crisis Indicator Data'!#REF!="No Data",1,IF(#REF!&lt;&gt;"",1,0))</f>
        <v>#REF!</v>
      </c>
      <c r="AZ8" s="25" t="e">
        <f>IF('Crisis Indicator Data'!#REF!="No Data",1,IF(#REF!&lt;&gt;"",1,0))</f>
        <v>#REF!</v>
      </c>
      <c r="BA8" t="e">
        <f t="shared" si="0"/>
        <v>#REF!</v>
      </c>
      <c r="BB8" s="27" t="e">
        <f t="shared" si="1"/>
        <v>#REF!</v>
      </c>
    </row>
    <row r="9" spans="1:54" x14ac:dyDescent="0.35">
      <c r="A9" t="s">
        <v>10105</v>
      </c>
      <c r="B9" s="25" t="e">
        <f>IF('Crisis Indicator Data'!#REF!="No Data",1,IF(#REF!&lt;&gt;"",1,0))</f>
        <v>#REF!</v>
      </c>
      <c r="C9" s="25" t="e">
        <f>IF('Crisis Indicator Data'!#REF!="No Data",1,IF(#REF!&lt;&gt;"",1,0))</f>
        <v>#REF!</v>
      </c>
      <c r="D9" s="25" t="e">
        <f>IF('Crisis Indicator Data'!#REF!="No Data",1,IF(#REF!&lt;&gt;"",1,0))</f>
        <v>#REF!</v>
      </c>
      <c r="E9" s="25" t="e">
        <f>IF('Crisis Indicator Data'!#REF!="No Data",1,IF(#REF!&lt;&gt;"",1,0))</f>
        <v>#REF!</v>
      </c>
      <c r="F9" s="25" t="e">
        <f>IF('Crisis Indicator Data'!#REF!="No Data",1,IF(#REF!&lt;&gt;"",1,0))</f>
        <v>#REF!</v>
      </c>
      <c r="G9" s="25" t="e">
        <f>IF('Crisis Indicator Data'!#REF!="No Data",1,IF(#REF!&lt;&gt;"",1,0))</f>
        <v>#REF!</v>
      </c>
      <c r="H9" s="25" t="e">
        <f>IF('Crisis Indicator Data'!#REF!="No Data",1,IF(#REF!&lt;&gt;"",1,0))</f>
        <v>#REF!</v>
      </c>
      <c r="I9" s="25" t="e">
        <f>IF('Crisis Indicator Data'!#REF!="No Data",1,IF(#REF!&lt;&gt;"",1,0))</f>
        <v>#REF!</v>
      </c>
      <c r="J9" s="25" t="e">
        <f>IF('Crisis Indicator Data'!#REF!="No Data",1,IF(#REF!&lt;&gt;"",1,0))</f>
        <v>#REF!</v>
      </c>
      <c r="K9" s="25" t="e">
        <f>IF('Crisis Indicator Data'!#REF!="No Data",1,IF(#REF!&lt;&gt;"",1,0))</f>
        <v>#REF!</v>
      </c>
      <c r="L9" s="25" t="e">
        <f>IF('Crisis Indicator Data'!#REF!="No Data",1,IF(#REF!&lt;&gt;"",1,0))</f>
        <v>#REF!</v>
      </c>
      <c r="M9" s="25" t="e">
        <f>IF('Crisis Indicator Data'!#REF!="No Data",1,IF(#REF!&lt;&gt;"",1,0))</f>
        <v>#REF!</v>
      </c>
      <c r="N9" s="25" t="e">
        <f>IF('Crisis Indicator Data'!#REF!="No Data",1,IF(#REF!&lt;&gt;"",1,0))</f>
        <v>#REF!</v>
      </c>
      <c r="O9" s="25" t="e">
        <f>IF('Crisis Indicator Data'!#REF!="No Data",1,IF(#REF!&lt;&gt;"",1,0))</f>
        <v>#REF!</v>
      </c>
      <c r="P9" s="25" t="e">
        <f>IF('Crisis Indicator Data'!#REF!="No Data",1,IF(#REF!&lt;&gt;"",1,0))</f>
        <v>#REF!</v>
      </c>
      <c r="Q9" s="25" t="e">
        <f>IF('Crisis Indicator Data'!#REF!="No Data",1,IF(#REF!&lt;&gt;"",1,0))</f>
        <v>#REF!</v>
      </c>
      <c r="R9" s="25" t="e">
        <f>IF('Crisis Indicator Data'!#REF!="No Data",1,IF(#REF!&lt;&gt;"",1,0))</f>
        <v>#REF!</v>
      </c>
      <c r="S9" s="25" t="e">
        <f>IF('Crisis Indicator Data'!#REF!="No Data",1,IF(#REF!&lt;&gt;"",1,0))</f>
        <v>#REF!</v>
      </c>
      <c r="T9" s="25" t="e">
        <f>IF('Crisis Indicator Data'!#REF!="No Data",1,IF(#REF!&lt;&gt;"",1,0))</f>
        <v>#REF!</v>
      </c>
      <c r="U9" s="25" t="e">
        <f>IF('Crisis Indicator Data'!#REF!="No Data",1,IF(#REF!&lt;&gt;"",1,0))</f>
        <v>#REF!</v>
      </c>
      <c r="V9" s="25" t="e">
        <f>IF('Crisis Indicator Data'!#REF!="No Data",1,IF(#REF!&lt;&gt;"",1,0))</f>
        <v>#REF!</v>
      </c>
      <c r="W9" s="25" t="e">
        <f>IF('Crisis Indicator Data'!#REF!="No Data",1,IF(#REF!&lt;&gt;"",1,0))</f>
        <v>#REF!</v>
      </c>
      <c r="X9" s="25" t="e">
        <f>IF('Crisis Indicator Data'!#REF!="No Data",1,IF(#REF!&lt;&gt;"",1,0))</f>
        <v>#REF!</v>
      </c>
      <c r="Y9" s="25" t="e">
        <f>IF('Crisis Indicator Data'!#REF!="No Data",1,IF(#REF!&lt;&gt;"",1,0))</f>
        <v>#REF!</v>
      </c>
      <c r="Z9" s="25" t="e">
        <f>IF('Crisis Indicator Data'!#REF!="No Data",1,IF(#REF!&lt;&gt;"",1,0))</f>
        <v>#REF!</v>
      </c>
      <c r="AA9" s="25" t="e">
        <f>IF('Crisis Indicator Data'!#REF!="No Data",1,IF(#REF!&lt;&gt;"",1,0))</f>
        <v>#REF!</v>
      </c>
      <c r="AB9" s="25" t="e">
        <f>IF('Crisis Indicator Data'!#REF!="No Data",1,IF(#REF!&lt;&gt;"",1,0))</f>
        <v>#REF!</v>
      </c>
      <c r="AC9" s="25" t="e">
        <f>IF('Crisis Indicator Data'!#REF!="No Data",1,IF(#REF!&lt;&gt;"",1,0))</f>
        <v>#REF!</v>
      </c>
      <c r="AD9" s="25" t="e">
        <f>IF('Crisis Indicator Data'!#REF!="No Data",1,IF(#REF!&lt;&gt;"",1,0))</f>
        <v>#REF!</v>
      </c>
      <c r="AE9" s="25" t="e">
        <f>IF('Crisis Indicator Data'!#REF!="No Data",1,IF(#REF!&lt;&gt;"",1,0))</f>
        <v>#REF!</v>
      </c>
      <c r="AF9" s="25" t="e">
        <f>IF('Crisis Indicator Data'!#REF!="No Data",1,IF(#REF!&lt;&gt;"",1,0))</f>
        <v>#REF!</v>
      </c>
      <c r="AG9" s="25" t="e">
        <f>IF('Crisis Indicator Data'!#REF!="No Data",1,IF(#REF!&lt;&gt;"",1,0))</f>
        <v>#REF!</v>
      </c>
      <c r="AH9" s="25" t="e">
        <f>IF('Crisis Indicator Data'!#REF!="No Data",1,IF(#REF!&lt;&gt;"",1,0))</f>
        <v>#REF!</v>
      </c>
      <c r="AI9" s="25" t="e">
        <f>IF('Crisis Indicator Data'!#REF!="No Data",1,IF(#REF!&lt;&gt;"",1,0))</f>
        <v>#REF!</v>
      </c>
      <c r="AJ9" s="25" t="e">
        <f>IF('Crisis Indicator Data'!#REF!="No Data",1,IF(#REF!&lt;&gt;"",1,0))</f>
        <v>#REF!</v>
      </c>
      <c r="AK9" s="25" t="e">
        <f>IF('Crisis Indicator Data'!#REF!="No Data",1,IF(#REF!&lt;&gt;"",1,0))</f>
        <v>#REF!</v>
      </c>
      <c r="AL9" s="25" t="e">
        <f>IF('Crisis Indicator Data'!#REF!="No Data",1,IF(#REF!&lt;&gt;"",1,0))</f>
        <v>#REF!</v>
      </c>
      <c r="AM9" s="25" t="e">
        <f>IF('Crisis Indicator Data'!#REF!="No Data",1,IF(#REF!&lt;&gt;"",1,0))</f>
        <v>#REF!</v>
      </c>
      <c r="AN9" s="25" t="e">
        <f>IF('Crisis Indicator Data'!#REF!="No Data",1,IF(#REF!&lt;&gt;"",1,0))</f>
        <v>#REF!</v>
      </c>
      <c r="AO9" s="25" t="e">
        <f>IF('Crisis Indicator Data'!#REF!="No Data",1,IF(#REF!&lt;&gt;"",1,0))</f>
        <v>#REF!</v>
      </c>
      <c r="AP9" s="25" t="e">
        <f>IF('Crisis Indicator Data'!#REF!="No Data",1,IF(#REF!&lt;&gt;"",1,0))</f>
        <v>#REF!</v>
      </c>
      <c r="AQ9" s="25" t="e">
        <f>IF('Crisis Indicator Data'!#REF!="No Data",1,IF(#REF!&lt;&gt;"",1,0))</f>
        <v>#REF!</v>
      </c>
      <c r="AR9" s="25" t="e">
        <f>IF('Crisis Indicator Data'!#REF!="No Data",1,IF(#REF!&lt;&gt;"",1,0))</f>
        <v>#REF!</v>
      </c>
      <c r="AS9" s="25" t="e">
        <f>IF('Crisis Indicator Data'!#REF!="No Data",1,IF(#REF!&lt;&gt;"",1,0))</f>
        <v>#REF!</v>
      </c>
      <c r="AT9" s="25" t="e">
        <f>IF('Crisis Indicator Data'!#REF!="No Data",1,IF(#REF!&lt;&gt;"",1,0))</f>
        <v>#REF!</v>
      </c>
      <c r="AU9" s="25" t="e">
        <f>IF('Crisis Indicator Data'!#REF!="No Data",1,IF(#REF!&lt;&gt;"",1,0))</f>
        <v>#REF!</v>
      </c>
      <c r="AV9" s="25" t="e">
        <f>IF('Crisis Indicator Data'!#REF!="No Data",1,IF(#REF!&lt;&gt;"",1,0))</f>
        <v>#REF!</v>
      </c>
      <c r="AW9" s="25" t="e">
        <f>IF('Crisis Indicator Data'!#REF!="No Data",1,IF(#REF!&lt;&gt;"",1,0))</f>
        <v>#REF!</v>
      </c>
      <c r="AX9" s="25" t="e">
        <f>IF('Crisis Indicator Data'!#REF!="No Data",1,IF(#REF!&lt;&gt;"",1,0))</f>
        <v>#REF!</v>
      </c>
      <c r="AY9" s="25" t="e">
        <f>IF('Crisis Indicator Data'!#REF!="No Data",1,IF(#REF!&lt;&gt;"",1,0))</f>
        <v>#REF!</v>
      </c>
      <c r="AZ9" s="25" t="e">
        <f>IF('Crisis Indicator Data'!#REF!="No Data",1,IF(#REF!&lt;&gt;"",1,0))</f>
        <v>#REF!</v>
      </c>
      <c r="BA9" t="e">
        <f t="shared" si="0"/>
        <v>#REF!</v>
      </c>
      <c r="BB9" s="27" t="e">
        <f t="shared" si="1"/>
        <v>#REF!</v>
      </c>
    </row>
    <row r="10" spans="1:54" x14ac:dyDescent="0.35">
      <c r="A10" t="s">
        <v>10107</v>
      </c>
      <c r="B10" s="25" t="e">
        <f>IF('Crisis Indicator Data'!#REF!="No Data",1,IF(#REF!&lt;&gt;"",1,0))</f>
        <v>#REF!</v>
      </c>
      <c r="C10" s="25" t="e">
        <f>IF('Crisis Indicator Data'!#REF!="No Data",1,IF(#REF!&lt;&gt;"",1,0))</f>
        <v>#REF!</v>
      </c>
      <c r="D10" s="25" t="e">
        <f>IF('Crisis Indicator Data'!#REF!="No Data",1,IF(#REF!&lt;&gt;"",1,0))</f>
        <v>#REF!</v>
      </c>
      <c r="E10" s="25" t="e">
        <f>IF('Crisis Indicator Data'!#REF!="No Data",1,IF(#REF!&lt;&gt;"",1,0))</f>
        <v>#REF!</v>
      </c>
      <c r="F10" s="25" t="e">
        <f>IF('Crisis Indicator Data'!#REF!="No Data",1,IF(#REF!&lt;&gt;"",1,0))</f>
        <v>#REF!</v>
      </c>
      <c r="G10" s="25" t="e">
        <f>IF('Crisis Indicator Data'!#REF!="No Data",1,IF(#REF!&lt;&gt;"",1,0))</f>
        <v>#REF!</v>
      </c>
      <c r="H10" s="25" t="e">
        <f>IF('Crisis Indicator Data'!#REF!="No Data",1,IF(#REF!&lt;&gt;"",1,0))</f>
        <v>#REF!</v>
      </c>
      <c r="I10" s="25" t="e">
        <f>IF('Crisis Indicator Data'!#REF!="No Data",1,IF(#REF!&lt;&gt;"",1,0))</f>
        <v>#REF!</v>
      </c>
      <c r="J10" s="25" t="e">
        <f>IF('Crisis Indicator Data'!#REF!="No Data",1,IF(#REF!&lt;&gt;"",1,0))</f>
        <v>#REF!</v>
      </c>
      <c r="K10" s="25" t="e">
        <f>IF('Crisis Indicator Data'!#REF!="No Data",1,IF(#REF!&lt;&gt;"",1,0))</f>
        <v>#REF!</v>
      </c>
      <c r="L10" s="25" t="e">
        <f>IF('Crisis Indicator Data'!#REF!="No Data",1,IF(#REF!&lt;&gt;"",1,0))</f>
        <v>#REF!</v>
      </c>
      <c r="M10" s="25" t="e">
        <f>IF('Crisis Indicator Data'!#REF!="No Data",1,IF(#REF!&lt;&gt;"",1,0))</f>
        <v>#REF!</v>
      </c>
      <c r="N10" s="25" t="e">
        <f>IF('Crisis Indicator Data'!#REF!="No Data",1,IF(#REF!&lt;&gt;"",1,0))</f>
        <v>#REF!</v>
      </c>
      <c r="O10" s="25" t="e">
        <f>IF('Crisis Indicator Data'!#REF!="No Data",1,IF(#REF!&lt;&gt;"",1,0))</f>
        <v>#REF!</v>
      </c>
      <c r="P10" s="25" t="e">
        <f>IF('Crisis Indicator Data'!#REF!="No Data",1,IF(#REF!&lt;&gt;"",1,0))</f>
        <v>#REF!</v>
      </c>
      <c r="Q10" s="25" t="e">
        <f>IF('Crisis Indicator Data'!#REF!="No Data",1,IF(#REF!&lt;&gt;"",1,0))</f>
        <v>#REF!</v>
      </c>
      <c r="R10" s="25" t="e">
        <f>IF('Crisis Indicator Data'!#REF!="No Data",1,IF(#REF!&lt;&gt;"",1,0))</f>
        <v>#REF!</v>
      </c>
      <c r="S10" s="25" t="e">
        <f>IF('Crisis Indicator Data'!#REF!="No Data",1,IF(#REF!&lt;&gt;"",1,0))</f>
        <v>#REF!</v>
      </c>
      <c r="T10" s="25" t="e">
        <f>IF('Crisis Indicator Data'!#REF!="No Data",1,IF(#REF!&lt;&gt;"",1,0))</f>
        <v>#REF!</v>
      </c>
      <c r="U10" s="25" t="e">
        <f>IF('Crisis Indicator Data'!#REF!="No Data",1,IF(#REF!&lt;&gt;"",1,0))</f>
        <v>#REF!</v>
      </c>
      <c r="V10" s="25" t="e">
        <f>IF('Crisis Indicator Data'!#REF!="No Data",1,IF(#REF!&lt;&gt;"",1,0))</f>
        <v>#REF!</v>
      </c>
      <c r="W10" s="25" t="e">
        <f>IF('Crisis Indicator Data'!#REF!="No Data",1,IF(#REF!&lt;&gt;"",1,0))</f>
        <v>#REF!</v>
      </c>
      <c r="X10" s="25" t="e">
        <f>IF('Crisis Indicator Data'!#REF!="No Data",1,IF(#REF!&lt;&gt;"",1,0))</f>
        <v>#REF!</v>
      </c>
      <c r="Y10" s="25" t="e">
        <f>IF('Crisis Indicator Data'!#REF!="No Data",1,IF(#REF!&lt;&gt;"",1,0))</f>
        <v>#REF!</v>
      </c>
      <c r="Z10" s="25" t="e">
        <f>IF('Crisis Indicator Data'!#REF!="No Data",1,IF(#REF!&lt;&gt;"",1,0))</f>
        <v>#REF!</v>
      </c>
      <c r="AA10" s="25" t="e">
        <f>IF('Crisis Indicator Data'!#REF!="No Data",1,IF(#REF!&lt;&gt;"",1,0))</f>
        <v>#REF!</v>
      </c>
      <c r="AB10" s="25" t="e">
        <f>IF('Crisis Indicator Data'!#REF!="No Data",1,IF(#REF!&lt;&gt;"",1,0))</f>
        <v>#REF!</v>
      </c>
      <c r="AC10" s="25" t="e">
        <f>IF('Crisis Indicator Data'!#REF!="No Data",1,IF(#REF!&lt;&gt;"",1,0))</f>
        <v>#REF!</v>
      </c>
      <c r="AD10" s="25" t="e">
        <f>IF('Crisis Indicator Data'!#REF!="No Data",1,IF(#REF!&lt;&gt;"",1,0))</f>
        <v>#REF!</v>
      </c>
      <c r="AE10" s="25" t="e">
        <f>IF('Crisis Indicator Data'!#REF!="No Data",1,IF(#REF!&lt;&gt;"",1,0))</f>
        <v>#REF!</v>
      </c>
      <c r="AF10" s="25" t="e">
        <f>IF('Crisis Indicator Data'!#REF!="No Data",1,IF(#REF!&lt;&gt;"",1,0))</f>
        <v>#REF!</v>
      </c>
      <c r="AG10" s="25" t="e">
        <f>IF('Crisis Indicator Data'!#REF!="No Data",1,IF(#REF!&lt;&gt;"",1,0))</f>
        <v>#REF!</v>
      </c>
      <c r="AH10" s="25" t="e">
        <f>IF('Crisis Indicator Data'!#REF!="No Data",1,IF(#REF!&lt;&gt;"",1,0))</f>
        <v>#REF!</v>
      </c>
      <c r="AI10" s="25" t="e">
        <f>IF('Crisis Indicator Data'!#REF!="No Data",1,IF(#REF!&lt;&gt;"",1,0))</f>
        <v>#REF!</v>
      </c>
      <c r="AJ10" s="25" t="e">
        <f>IF('Crisis Indicator Data'!#REF!="No Data",1,IF(#REF!&lt;&gt;"",1,0))</f>
        <v>#REF!</v>
      </c>
      <c r="AK10" s="25" t="e">
        <f>IF('Crisis Indicator Data'!#REF!="No Data",1,IF(#REF!&lt;&gt;"",1,0))</f>
        <v>#REF!</v>
      </c>
      <c r="AL10" s="25" t="e">
        <f>IF('Crisis Indicator Data'!#REF!="No Data",1,IF(#REF!&lt;&gt;"",1,0))</f>
        <v>#REF!</v>
      </c>
      <c r="AM10" s="25" t="e">
        <f>IF('Crisis Indicator Data'!#REF!="No Data",1,IF(#REF!&lt;&gt;"",1,0))</f>
        <v>#REF!</v>
      </c>
      <c r="AN10" s="25" t="e">
        <f>IF('Crisis Indicator Data'!#REF!="No Data",1,IF(#REF!&lt;&gt;"",1,0))</f>
        <v>#REF!</v>
      </c>
      <c r="AO10" s="25" t="e">
        <f>IF('Crisis Indicator Data'!#REF!="No Data",1,IF(#REF!&lt;&gt;"",1,0))</f>
        <v>#REF!</v>
      </c>
      <c r="AP10" s="25" t="e">
        <f>IF('Crisis Indicator Data'!#REF!="No Data",1,IF(#REF!&lt;&gt;"",1,0))</f>
        <v>#REF!</v>
      </c>
      <c r="AQ10" s="25" t="e">
        <f>IF('Crisis Indicator Data'!#REF!="No Data",1,IF(#REF!&lt;&gt;"",1,0))</f>
        <v>#REF!</v>
      </c>
      <c r="AR10" s="25" t="e">
        <f>IF('Crisis Indicator Data'!#REF!="No Data",1,IF(#REF!&lt;&gt;"",1,0))</f>
        <v>#REF!</v>
      </c>
      <c r="AS10" s="25" t="e">
        <f>IF('Crisis Indicator Data'!#REF!="No Data",1,IF(#REF!&lt;&gt;"",1,0))</f>
        <v>#REF!</v>
      </c>
      <c r="AT10" s="25" t="e">
        <f>IF('Crisis Indicator Data'!#REF!="No Data",1,IF(#REF!&lt;&gt;"",1,0))</f>
        <v>#REF!</v>
      </c>
      <c r="AU10" s="25" t="e">
        <f>IF('Crisis Indicator Data'!#REF!="No Data",1,IF(#REF!&lt;&gt;"",1,0))</f>
        <v>#REF!</v>
      </c>
      <c r="AV10" s="25" t="e">
        <f>IF('Crisis Indicator Data'!#REF!="No Data",1,IF(#REF!&lt;&gt;"",1,0))</f>
        <v>#REF!</v>
      </c>
      <c r="AW10" s="25" t="e">
        <f>IF('Crisis Indicator Data'!#REF!="No Data",1,IF(#REF!&lt;&gt;"",1,0))</f>
        <v>#REF!</v>
      </c>
      <c r="AX10" s="25" t="e">
        <f>IF('Crisis Indicator Data'!#REF!="No Data",1,IF(#REF!&lt;&gt;"",1,0))</f>
        <v>#REF!</v>
      </c>
      <c r="AY10" s="25" t="e">
        <f>IF('Crisis Indicator Data'!#REF!="No Data",1,IF(#REF!&lt;&gt;"",1,0))</f>
        <v>#REF!</v>
      </c>
      <c r="AZ10" s="25" t="e">
        <f>IF('Crisis Indicator Data'!#REF!="No Data",1,IF(#REF!&lt;&gt;"",1,0))</f>
        <v>#REF!</v>
      </c>
      <c r="BA10" t="e">
        <f t="shared" si="0"/>
        <v>#REF!</v>
      </c>
      <c r="BB10" s="27" t="e">
        <f t="shared" si="1"/>
        <v>#REF!</v>
      </c>
    </row>
    <row r="11" spans="1:54" x14ac:dyDescent="0.35">
      <c r="A11" t="s">
        <v>10109</v>
      </c>
      <c r="B11" s="25" t="e">
        <f>IF('Crisis Indicator Data'!#REF!="No Data",1,IF(#REF!&lt;&gt;"",1,0))</f>
        <v>#REF!</v>
      </c>
      <c r="C11" s="25" t="e">
        <f>IF('Crisis Indicator Data'!#REF!="No Data",1,IF(#REF!&lt;&gt;"",1,0))</f>
        <v>#REF!</v>
      </c>
      <c r="D11" s="25" t="e">
        <f>IF('Crisis Indicator Data'!#REF!="No Data",1,IF(#REF!&lt;&gt;"",1,0))</f>
        <v>#REF!</v>
      </c>
      <c r="E11" s="25" t="e">
        <f>IF('Crisis Indicator Data'!#REF!="No Data",1,IF(#REF!&lt;&gt;"",1,0))</f>
        <v>#REF!</v>
      </c>
      <c r="F11" s="25" t="e">
        <f>IF('Crisis Indicator Data'!#REF!="No Data",1,IF(#REF!&lt;&gt;"",1,0))</f>
        <v>#REF!</v>
      </c>
      <c r="G11" s="25" t="e">
        <f>IF('Crisis Indicator Data'!#REF!="No Data",1,IF(#REF!&lt;&gt;"",1,0))</f>
        <v>#REF!</v>
      </c>
      <c r="H11" s="25" t="e">
        <f>IF('Crisis Indicator Data'!#REF!="No Data",1,IF(#REF!&lt;&gt;"",1,0))</f>
        <v>#REF!</v>
      </c>
      <c r="I11" s="25" t="e">
        <f>IF('Crisis Indicator Data'!#REF!="No Data",1,IF(#REF!&lt;&gt;"",1,0))</f>
        <v>#REF!</v>
      </c>
      <c r="J11" s="25" t="e">
        <f>IF('Crisis Indicator Data'!#REF!="No Data",1,IF(#REF!&lt;&gt;"",1,0))</f>
        <v>#REF!</v>
      </c>
      <c r="K11" s="25" t="e">
        <f>IF('Crisis Indicator Data'!#REF!="No Data",1,IF(#REF!&lt;&gt;"",1,0))</f>
        <v>#REF!</v>
      </c>
      <c r="L11" s="25" t="e">
        <f>IF('Crisis Indicator Data'!#REF!="No Data",1,IF(#REF!&lt;&gt;"",1,0))</f>
        <v>#REF!</v>
      </c>
      <c r="M11" s="25" t="e">
        <f>IF('Crisis Indicator Data'!#REF!="No Data",1,IF(#REF!&lt;&gt;"",1,0))</f>
        <v>#REF!</v>
      </c>
      <c r="N11" s="25" t="e">
        <f>IF('Crisis Indicator Data'!#REF!="No Data",1,IF(#REF!&lt;&gt;"",1,0))</f>
        <v>#REF!</v>
      </c>
      <c r="O11" s="25" t="e">
        <f>IF('Crisis Indicator Data'!#REF!="No Data",1,IF(#REF!&lt;&gt;"",1,0))</f>
        <v>#REF!</v>
      </c>
      <c r="P11" s="25" t="e">
        <f>IF('Crisis Indicator Data'!#REF!="No Data",1,IF(#REF!&lt;&gt;"",1,0))</f>
        <v>#REF!</v>
      </c>
      <c r="Q11" s="25" t="e">
        <f>IF('Crisis Indicator Data'!#REF!="No Data",1,IF(#REF!&lt;&gt;"",1,0))</f>
        <v>#REF!</v>
      </c>
      <c r="R11" s="25" t="e">
        <f>IF('Crisis Indicator Data'!#REF!="No Data",1,IF(#REF!&lt;&gt;"",1,0))</f>
        <v>#REF!</v>
      </c>
      <c r="S11" s="25" t="e">
        <f>IF('Crisis Indicator Data'!#REF!="No Data",1,IF(#REF!&lt;&gt;"",1,0))</f>
        <v>#REF!</v>
      </c>
      <c r="T11" s="25" t="e">
        <f>IF('Crisis Indicator Data'!#REF!="No Data",1,IF(#REF!&lt;&gt;"",1,0))</f>
        <v>#REF!</v>
      </c>
      <c r="U11" s="25" t="e">
        <f>IF('Crisis Indicator Data'!#REF!="No Data",1,IF(#REF!&lt;&gt;"",1,0))</f>
        <v>#REF!</v>
      </c>
      <c r="V11" s="25" t="e">
        <f>IF('Crisis Indicator Data'!#REF!="No Data",1,IF(#REF!&lt;&gt;"",1,0))</f>
        <v>#REF!</v>
      </c>
      <c r="W11" s="25" t="e">
        <f>IF('Crisis Indicator Data'!#REF!="No Data",1,IF(#REF!&lt;&gt;"",1,0))</f>
        <v>#REF!</v>
      </c>
      <c r="X11" s="25" t="e">
        <f>IF('Crisis Indicator Data'!#REF!="No Data",1,IF(#REF!&lt;&gt;"",1,0))</f>
        <v>#REF!</v>
      </c>
      <c r="Y11" s="25" t="e">
        <f>IF('Crisis Indicator Data'!#REF!="No Data",1,IF(#REF!&lt;&gt;"",1,0))</f>
        <v>#REF!</v>
      </c>
      <c r="Z11" s="25" t="e">
        <f>IF('Crisis Indicator Data'!#REF!="No Data",1,IF(#REF!&lt;&gt;"",1,0))</f>
        <v>#REF!</v>
      </c>
      <c r="AA11" s="25" t="e">
        <f>IF('Crisis Indicator Data'!#REF!="No Data",1,IF(#REF!&lt;&gt;"",1,0))</f>
        <v>#REF!</v>
      </c>
      <c r="AB11" s="25" t="e">
        <f>IF('Crisis Indicator Data'!#REF!="No Data",1,IF(#REF!&lt;&gt;"",1,0))</f>
        <v>#REF!</v>
      </c>
      <c r="AC11" s="25" t="e">
        <f>IF('Crisis Indicator Data'!#REF!="No Data",1,IF(#REF!&lt;&gt;"",1,0))</f>
        <v>#REF!</v>
      </c>
      <c r="AD11" s="25" t="e">
        <f>IF('Crisis Indicator Data'!#REF!="No Data",1,IF(#REF!&lt;&gt;"",1,0))</f>
        <v>#REF!</v>
      </c>
      <c r="AE11" s="25" t="e">
        <f>IF('Crisis Indicator Data'!#REF!="No Data",1,IF(#REF!&lt;&gt;"",1,0))</f>
        <v>#REF!</v>
      </c>
      <c r="AF11" s="25" t="e">
        <f>IF('Crisis Indicator Data'!#REF!="No Data",1,IF(#REF!&lt;&gt;"",1,0))</f>
        <v>#REF!</v>
      </c>
      <c r="AG11" s="25" t="e">
        <f>IF('Crisis Indicator Data'!#REF!="No Data",1,IF(#REF!&lt;&gt;"",1,0))</f>
        <v>#REF!</v>
      </c>
      <c r="AH11" s="25" t="e">
        <f>IF('Crisis Indicator Data'!#REF!="No Data",1,IF(#REF!&lt;&gt;"",1,0))</f>
        <v>#REF!</v>
      </c>
      <c r="AI11" s="25" t="e">
        <f>IF('Crisis Indicator Data'!#REF!="No Data",1,IF(#REF!&lt;&gt;"",1,0))</f>
        <v>#REF!</v>
      </c>
      <c r="AJ11" s="25" t="e">
        <f>IF('Crisis Indicator Data'!#REF!="No Data",1,IF(#REF!&lt;&gt;"",1,0))</f>
        <v>#REF!</v>
      </c>
      <c r="AK11" s="25" t="e">
        <f>IF('Crisis Indicator Data'!#REF!="No Data",1,IF(#REF!&lt;&gt;"",1,0))</f>
        <v>#REF!</v>
      </c>
      <c r="AL11" s="25" t="e">
        <f>IF('Crisis Indicator Data'!#REF!="No Data",1,IF(#REF!&lt;&gt;"",1,0))</f>
        <v>#REF!</v>
      </c>
      <c r="AM11" s="25" t="e">
        <f>IF('Crisis Indicator Data'!#REF!="No Data",1,IF(#REF!&lt;&gt;"",1,0))</f>
        <v>#REF!</v>
      </c>
      <c r="AN11" s="25" t="e">
        <f>IF('Crisis Indicator Data'!#REF!="No Data",1,IF(#REF!&lt;&gt;"",1,0))</f>
        <v>#REF!</v>
      </c>
      <c r="AO11" s="25" t="e">
        <f>IF('Crisis Indicator Data'!#REF!="No Data",1,IF(#REF!&lt;&gt;"",1,0))</f>
        <v>#REF!</v>
      </c>
      <c r="AP11" s="25" t="e">
        <f>IF('Crisis Indicator Data'!#REF!="No Data",1,IF(#REF!&lt;&gt;"",1,0))</f>
        <v>#REF!</v>
      </c>
      <c r="AQ11" s="25" t="e">
        <f>IF('Crisis Indicator Data'!#REF!="No Data",1,IF(#REF!&lt;&gt;"",1,0))</f>
        <v>#REF!</v>
      </c>
      <c r="AR11" s="25" t="e">
        <f>IF('Crisis Indicator Data'!#REF!="No Data",1,IF(#REF!&lt;&gt;"",1,0))</f>
        <v>#REF!</v>
      </c>
      <c r="AS11" s="25" t="e">
        <f>IF('Crisis Indicator Data'!#REF!="No Data",1,IF(#REF!&lt;&gt;"",1,0))</f>
        <v>#REF!</v>
      </c>
      <c r="AT11" s="25" t="e">
        <f>IF('Crisis Indicator Data'!#REF!="No Data",1,IF(#REF!&lt;&gt;"",1,0))</f>
        <v>#REF!</v>
      </c>
      <c r="AU11" s="25" t="e">
        <f>IF('Crisis Indicator Data'!#REF!="No Data",1,IF(#REF!&lt;&gt;"",1,0))</f>
        <v>#REF!</v>
      </c>
      <c r="AV11" s="25" t="e">
        <f>IF('Crisis Indicator Data'!#REF!="No Data",1,IF(#REF!&lt;&gt;"",1,0))</f>
        <v>#REF!</v>
      </c>
      <c r="AW11" s="25" t="e">
        <f>IF('Crisis Indicator Data'!#REF!="No Data",1,IF(#REF!&lt;&gt;"",1,0))</f>
        <v>#REF!</v>
      </c>
      <c r="AX11" s="25" t="e">
        <f>IF('Crisis Indicator Data'!#REF!="No Data",1,IF(#REF!&lt;&gt;"",1,0))</f>
        <v>#REF!</v>
      </c>
      <c r="AY11" s="25" t="e">
        <f>IF('Crisis Indicator Data'!#REF!="No Data",1,IF(#REF!&lt;&gt;"",1,0))</f>
        <v>#REF!</v>
      </c>
      <c r="AZ11" s="25" t="e">
        <f>IF('Crisis Indicator Data'!#REF!="No Data",1,IF(#REF!&lt;&gt;"",1,0))</f>
        <v>#REF!</v>
      </c>
      <c r="BA11" t="e">
        <f t="shared" si="0"/>
        <v>#REF!</v>
      </c>
      <c r="BB11" s="27" t="e">
        <f t="shared" si="1"/>
        <v>#REF!</v>
      </c>
    </row>
    <row r="12" spans="1:54" x14ac:dyDescent="0.35">
      <c r="A12" t="s">
        <v>10120</v>
      </c>
      <c r="B12" s="25" t="e">
        <f>IF('Crisis Indicator Data'!#REF!="No Data",1,IF(#REF!&lt;&gt;"",1,0))</f>
        <v>#REF!</v>
      </c>
      <c r="C12" s="25" t="e">
        <f>IF('Crisis Indicator Data'!#REF!="No Data",1,IF(#REF!&lt;&gt;"",1,0))</f>
        <v>#REF!</v>
      </c>
      <c r="D12" s="25" t="e">
        <f>IF('Crisis Indicator Data'!#REF!="No Data",1,IF(#REF!&lt;&gt;"",1,0))</f>
        <v>#REF!</v>
      </c>
      <c r="E12" s="25" t="e">
        <f>IF('Crisis Indicator Data'!#REF!="No Data",1,IF(#REF!&lt;&gt;"",1,0))</f>
        <v>#REF!</v>
      </c>
      <c r="F12" s="25" t="e">
        <f>IF('Crisis Indicator Data'!#REF!="No Data",1,IF(#REF!&lt;&gt;"",1,0))</f>
        <v>#REF!</v>
      </c>
      <c r="G12" s="25" t="e">
        <f>IF('Crisis Indicator Data'!#REF!="No Data",1,IF(#REF!&lt;&gt;"",1,0))</f>
        <v>#REF!</v>
      </c>
      <c r="H12" s="25" t="e">
        <f>IF('Crisis Indicator Data'!#REF!="No Data",1,IF(#REF!&lt;&gt;"",1,0))</f>
        <v>#REF!</v>
      </c>
      <c r="I12" s="25" t="e">
        <f>IF('Crisis Indicator Data'!#REF!="No Data",1,IF(#REF!&lt;&gt;"",1,0))</f>
        <v>#REF!</v>
      </c>
      <c r="J12" s="25" t="e">
        <f>IF('Crisis Indicator Data'!#REF!="No Data",1,IF(#REF!&lt;&gt;"",1,0))</f>
        <v>#REF!</v>
      </c>
      <c r="K12" s="25" t="e">
        <f>IF('Crisis Indicator Data'!#REF!="No Data",1,IF(#REF!&lt;&gt;"",1,0))</f>
        <v>#REF!</v>
      </c>
      <c r="L12" s="25" t="e">
        <f>IF('Crisis Indicator Data'!#REF!="No Data",1,IF(#REF!&lt;&gt;"",1,0))</f>
        <v>#REF!</v>
      </c>
      <c r="M12" s="25" t="e">
        <f>IF('Crisis Indicator Data'!#REF!="No Data",1,IF(#REF!&lt;&gt;"",1,0))</f>
        <v>#REF!</v>
      </c>
      <c r="N12" s="25" t="e">
        <f>IF('Crisis Indicator Data'!#REF!="No Data",1,IF(#REF!&lt;&gt;"",1,0))</f>
        <v>#REF!</v>
      </c>
      <c r="O12" s="25" t="e">
        <f>IF('Crisis Indicator Data'!#REF!="No Data",1,IF(#REF!&lt;&gt;"",1,0))</f>
        <v>#REF!</v>
      </c>
      <c r="P12" s="25" t="e">
        <f>IF('Crisis Indicator Data'!#REF!="No Data",1,IF(#REF!&lt;&gt;"",1,0))</f>
        <v>#REF!</v>
      </c>
      <c r="Q12" s="25" t="e">
        <f>IF('Crisis Indicator Data'!#REF!="No Data",1,IF(#REF!&lt;&gt;"",1,0))</f>
        <v>#REF!</v>
      </c>
      <c r="R12" s="25" t="e">
        <f>IF('Crisis Indicator Data'!#REF!="No Data",1,IF(#REF!&lt;&gt;"",1,0))</f>
        <v>#REF!</v>
      </c>
      <c r="S12" s="25" t="e">
        <f>IF('Crisis Indicator Data'!#REF!="No Data",1,IF(#REF!&lt;&gt;"",1,0))</f>
        <v>#REF!</v>
      </c>
      <c r="T12" s="25" t="e">
        <f>IF('Crisis Indicator Data'!#REF!="No Data",1,IF(#REF!&lt;&gt;"",1,0))</f>
        <v>#REF!</v>
      </c>
      <c r="U12" s="25" t="e">
        <f>IF('Crisis Indicator Data'!#REF!="No Data",1,IF(#REF!&lt;&gt;"",1,0))</f>
        <v>#REF!</v>
      </c>
      <c r="V12" s="25" t="e">
        <f>IF('Crisis Indicator Data'!#REF!="No Data",1,IF(#REF!&lt;&gt;"",1,0))</f>
        <v>#REF!</v>
      </c>
      <c r="W12" s="25" t="e">
        <f>IF('Crisis Indicator Data'!#REF!="No Data",1,IF(#REF!&lt;&gt;"",1,0))</f>
        <v>#REF!</v>
      </c>
      <c r="X12" s="25" t="e">
        <f>IF('Crisis Indicator Data'!#REF!="No Data",1,IF(#REF!&lt;&gt;"",1,0))</f>
        <v>#REF!</v>
      </c>
      <c r="Y12" s="25" t="e">
        <f>IF('Crisis Indicator Data'!#REF!="No Data",1,IF(#REF!&lt;&gt;"",1,0))</f>
        <v>#REF!</v>
      </c>
      <c r="Z12" s="25" t="e">
        <f>IF('Crisis Indicator Data'!#REF!="No Data",1,IF(#REF!&lt;&gt;"",1,0))</f>
        <v>#REF!</v>
      </c>
      <c r="AA12" s="25" t="e">
        <f>IF('Crisis Indicator Data'!#REF!="No Data",1,IF(#REF!&lt;&gt;"",1,0))</f>
        <v>#REF!</v>
      </c>
      <c r="AB12" s="25" t="e">
        <f>IF('Crisis Indicator Data'!#REF!="No Data",1,IF(#REF!&lt;&gt;"",1,0))</f>
        <v>#REF!</v>
      </c>
      <c r="AC12" s="25" t="e">
        <f>IF('Crisis Indicator Data'!#REF!="No Data",1,IF(#REF!&lt;&gt;"",1,0))</f>
        <v>#REF!</v>
      </c>
      <c r="AD12" s="25" t="e">
        <f>IF('Crisis Indicator Data'!#REF!="No Data",1,IF(#REF!&lt;&gt;"",1,0))</f>
        <v>#REF!</v>
      </c>
      <c r="AE12" s="25" t="e">
        <f>IF('Crisis Indicator Data'!#REF!="No Data",1,IF(#REF!&lt;&gt;"",1,0))</f>
        <v>#REF!</v>
      </c>
      <c r="AF12" s="25" t="e">
        <f>IF('Crisis Indicator Data'!#REF!="No Data",1,IF(#REF!&lt;&gt;"",1,0))</f>
        <v>#REF!</v>
      </c>
      <c r="AG12" s="25" t="e">
        <f>IF('Crisis Indicator Data'!#REF!="No Data",1,IF(#REF!&lt;&gt;"",1,0))</f>
        <v>#REF!</v>
      </c>
      <c r="AH12" s="25" t="e">
        <f>IF('Crisis Indicator Data'!#REF!="No Data",1,IF(#REF!&lt;&gt;"",1,0))</f>
        <v>#REF!</v>
      </c>
      <c r="AI12" s="25" t="e">
        <f>IF('Crisis Indicator Data'!#REF!="No Data",1,IF(#REF!&lt;&gt;"",1,0))</f>
        <v>#REF!</v>
      </c>
      <c r="AJ12" s="25" t="e">
        <f>IF('Crisis Indicator Data'!#REF!="No Data",1,IF(#REF!&lt;&gt;"",1,0))</f>
        <v>#REF!</v>
      </c>
      <c r="AK12" s="25" t="e">
        <f>IF('Crisis Indicator Data'!#REF!="No Data",1,IF(#REF!&lt;&gt;"",1,0))</f>
        <v>#REF!</v>
      </c>
      <c r="AL12" s="25" t="e">
        <f>IF('Crisis Indicator Data'!#REF!="No Data",1,IF(#REF!&lt;&gt;"",1,0))</f>
        <v>#REF!</v>
      </c>
      <c r="AM12" s="25" t="e">
        <f>IF('Crisis Indicator Data'!#REF!="No Data",1,IF(#REF!&lt;&gt;"",1,0))</f>
        <v>#REF!</v>
      </c>
      <c r="AN12" s="25" t="e">
        <f>IF('Crisis Indicator Data'!#REF!="No Data",1,IF(#REF!&lt;&gt;"",1,0))</f>
        <v>#REF!</v>
      </c>
      <c r="AO12" s="25" t="e">
        <f>IF('Crisis Indicator Data'!#REF!="No Data",1,IF(#REF!&lt;&gt;"",1,0))</f>
        <v>#REF!</v>
      </c>
      <c r="AP12" s="25" t="e">
        <f>IF('Crisis Indicator Data'!#REF!="No Data",1,IF(#REF!&lt;&gt;"",1,0))</f>
        <v>#REF!</v>
      </c>
      <c r="AQ12" s="25" t="e">
        <f>IF('Crisis Indicator Data'!#REF!="No Data",1,IF(#REF!&lt;&gt;"",1,0))</f>
        <v>#REF!</v>
      </c>
      <c r="AR12" s="25" t="e">
        <f>IF('Crisis Indicator Data'!#REF!="No Data",1,IF(#REF!&lt;&gt;"",1,0))</f>
        <v>#REF!</v>
      </c>
      <c r="AS12" s="25" t="e">
        <f>IF('Crisis Indicator Data'!#REF!="No Data",1,IF(#REF!&lt;&gt;"",1,0))</f>
        <v>#REF!</v>
      </c>
      <c r="AT12" s="25" t="e">
        <f>IF('Crisis Indicator Data'!#REF!="No Data",1,IF(#REF!&lt;&gt;"",1,0))</f>
        <v>#REF!</v>
      </c>
      <c r="AU12" s="25" t="e">
        <f>IF('Crisis Indicator Data'!#REF!="No Data",1,IF(#REF!&lt;&gt;"",1,0))</f>
        <v>#REF!</v>
      </c>
      <c r="AV12" s="25" t="e">
        <f>IF('Crisis Indicator Data'!#REF!="No Data",1,IF(#REF!&lt;&gt;"",1,0))</f>
        <v>#REF!</v>
      </c>
      <c r="AW12" s="25" t="e">
        <f>IF('Crisis Indicator Data'!#REF!="No Data",1,IF(#REF!&lt;&gt;"",1,0))</f>
        <v>#REF!</v>
      </c>
      <c r="AX12" s="25" t="e">
        <f>IF('Crisis Indicator Data'!#REF!="No Data",1,IF(#REF!&lt;&gt;"",1,0))</f>
        <v>#REF!</v>
      </c>
      <c r="AY12" s="25" t="e">
        <f>IF('Crisis Indicator Data'!#REF!="No Data",1,IF(#REF!&lt;&gt;"",1,0))</f>
        <v>#REF!</v>
      </c>
      <c r="AZ12" s="25" t="e">
        <f>IF('Crisis Indicator Data'!#REF!="No Data",1,IF(#REF!&lt;&gt;"",1,0))</f>
        <v>#REF!</v>
      </c>
      <c r="BA12" t="e">
        <f t="shared" si="0"/>
        <v>#REF!</v>
      </c>
      <c r="BB12" s="27" t="e">
        <f t="shared" si="1"/>
        <v>#REF!</v>
      </c>
    </row>
    <row r="13" spans="1:54" x14ac:dyDescent="0.35">
      <c r="A13" t="s">
        <v>10118</v>
      </c>
      <c r="B13" s="25" t="e">
        <f>IF('Crisis Indicator Data'!#REF!="No Data",1,IF(#REF!&lt;&gt;"",1,0))</f>
        <v>#REF!</v>
      </c>
      <c r="C13" s="25" t="e">
        <f>IF('Crisis Indicator Data'!#REF!="No Data",1,IF(#REF!&lt;&gt;"",1,0))</f>
        <v>#REF!</v>
      </c>
      <c r="D13" s="25" t="e">
        <f>IF('Crisis Indicator Data'!#REF!="No Data",1,IF(#REF!&lt;&gt;"",1,0))</f>
        <v>#REF!</v>
      </c>
      <c r="E13" s="25" t="e">
        <f>IF('Crisis Indicator Data'!#REF!="No Data",1,IF(#REF!&lt;&gt;"",1,0))</f>
        <v>#REF!</v>
      </c>
      <c r="F13" s="25" t="e">
        <f>IF('Crisis Indicator Data'!#REF!="No Data",1,IF(#REF!&lt;&gt;"",1,0))</f>
        <v>#REF!</v>
      </c>
      <c r="G13" s="25" t="e">
        <f>IF('Crisis Indicator Data'!#REF!="No Data",1,IF(#REF!&lt;&gt;"",1,0))</f>
        <v>#REF!</v>
      </c>
      <c r="H13" s="25" t="e">
        <f>IF('Crisis Indicator Data'!#REF!="No Data",1,IF(#REF!&lt;&gt;"",1,0))</f>
        <v>#REF!</v>
      </c>
      <c r="I13" s="25" t="e">
        <f>IF('Crisis Indicator Data'!#REF!="No Data",1,IF(#REF!&lt;&gt;"",1,0))</f>
        <v>#REF!</v>
      </c>
      <c r="J13" s="25" t="e">
        <f>IF('Crisis Indicator Data'!#REF!="No Data",1,IF(#REF!&lt;&gt;"",1,0))</f>
        <v>#REF!</v>
      </c>
      <c r="K13" s="25" t="e">
        <f>IF('Crisis Indicator Data'!#REF!="No Data",1,IF(#REF!&lt;&gt;"",1,0))</f>
        <v>#REF!</v>
      </c>
      <c r="L13" s="25" t="e">
        <f>IF('Crisis Indicator Data'!#REF!="No Data",1,IF(#REF!&lt;&gt;"",1,0))</f>
        <v>#REF!</v>
      </c>
      <c r="M13" s="25" t="e">
        <f>IF('Crisis Indicator Data'!#REF!="No Data",1,IF(#REF!&lt;&gt;"",1,0))</f>
        <v>#REF!</v>
      </c>
      <c r="N13" s="25" t="e">
        <f>IF('Crisis Indicator Data'!#REF!="No Data",1,IF(#REF!&lt;&gt;"",1,0))</f>
        <v>#REF!</v>
      </c>
      <c r="O13" s="25" t="e">
        <f>IF('Crisis Indicator Data'!#REF!="No Data",1,IF(#REF!&lt;&gt;"",1,0))</f>
        <v>#REF!</v>
      </c>
      <c r="P13" s="25" t="e">
        <f>IF('Crisis Indicator Data'!#REF!="No Data",1,IF(#REF!&lt;&gt;"",1,0))</f>
        <v>#REF!</v>
      </c>
      <c r="Q13" s="25" t="e">
        <f>IF('Crisis Indicator Data'!#REF!="No Data",1,IF(#REF!&lt;&gt;"",1,0))</f>
        <v>#REF!</v>
      </c>
      <c r="R13" s="25" t="e">
        <f>IF('Crisis Indicator Data'!#REF!="No Data",1,IF(#REF!&lt;&gt;"",1,0))</f>
        <v>#REF!</v>
      </c>
      <c r="S13" s="25" t="e">
        <f>IF('Crisis Indicator Data'!#REF!="No Data",1,IF(#REF!&lt;&gt;"",1,0))</f>
        <v>#REF!</v>
      </c>
      <c r="T13" s="25" t="e">
        <f>IF('Crisis Indicator Data'!#REF!="No Data",1,IF(#REF!&lt;&gt;"",1,0))</f>
        <v>#REF!</v>
      </c>
      <c r="U13" s="25" t="e">
        <f>IF('Crisis Indicator Data'!#REF!="No Data",1,IF(#REF!&lt;&gt;"",1,0))</f>
        <v>#REF!</v>
      </c>
      <c r="V13" s="25" t="e">
        <f>IF('Crisis Indicator Data'!#REF!="No Data",1,IF(#REF!&lt;&gt;"",1,0))</f>
        <v>#REF!</v>
      </c>
      <c r="W13" s="25" t="e">
        <f>IF('Crisis Indicator Data'!#REF!="No Data",1,IF(#REF!&lt;&gt;"",1,0))</f>
        <v>#REF!</v>
      </c>
      <c r="X13" s="25" t="e">
        <f>IF('Crisis Indicator Data'!#REF!="No Data",1,IF(#REF!&lt;&gt;"",1,0))</f>
        <v>#REF!</v>
      </c>
      <c r="Y13" s="25" t="e">
        <f>IF('Crisis Indicator Data'!#REF!="No Data",1,IF(#REF!&lt;&gt;"",1,0))</f>
        <v>#REF!</v>
      </c>
      <c r="Z13" s="25" t="e">
        <f>IF('Crisis Indicator Data'!#REF!="No Data",1,IF(#REF!&lt;&gt;"",1,0))</f>
        <v>#REF!</v>
      </c>
      <c r="AA13" s="25" t="e">
        <f>IF('Crisis Indicator Data'!#REF!="No Data",1,IF(#REF!&lt;&gt;"",1,0))</f>
        <v>#REF!</v>
      </c>
      <c r="AB13" s="25" t="e">
        <f>IF('Crisis Indicator Data'!#REF!="No Data",1,IF(#REF!&lt;&gt;"",1,0))</f>
        <v>#REF!</v>
      </c>
      <c r="AC13" s="25" t="e">
        <f>IF('Crisis Indicator Data'!#REF!="No Data",1,IF(#REF!&lt;&gt;"",1,0))</f>
        <v>#REF!</v>
      </c>
      <c r="AD13" s="25" t="e">
        <f>IF('Crisis Indicator Data'!#REF!="No Data",1,IF(#REF!&lt;&gt;"",1,0))</f>
        <v>#REF!</v>
      </c>
      <c r="AE13" s="25" t="e">
        <f>IF('Crisis Indicator Data'!#REF!="No Data",1,IF(#REF!&lt;&gt;"",1,0))</f>
        <v>#REF!</v>
      </c>
      <c r="AF13" s="25" t="e">
        <f>IF('Crisis Indicator Data'!#REF!="No Data",1,IF(#REF!&lt;&gt;"",1,0))</f>
        <v>#REF!</v>
      </c>
      <c r="AG13" s="25" t="e">
        <f>IF('Crisis Indicator Data'!#REF!="No Data",1,IF(#REF!&lt;&gt;"",1,0))</f>
        <v>#REF!</v>
      </c>
      <c r="AH13" s="25" t="e">
        <f>IF('Crisis Indicator Data'!#REF!="No Data",1,IF(#REF!&lt;&gt;"",1,0))</f>
        <v>#REF!</v>
      </c>
      <c r="AI13" s="25" t="e">
        <f>IF('Crisis Indicator Data'!#REF!="No Data",1,IF(#REF!&lt;&gt;"",1,0))</f>
        <v>#REF!</v>
      </c>
      <c r="AJ13" s="25" t="e">
        <f>IF('Crisis Indicator Data'!#REF!="No Data",1,IF(#REF!&lt;&gt;"",1,0))</f>
        <v>#REF!</v>
      </c>
      <c r="AK13" s="25" t="e">
        <f>IF('Crisis Indicator Data'!#REF!="No Data",1,IF(#REF!&lt;&gt;"",1,0))</f>
        <v>#REF!</v>
      </c>
      <c r="AL13" s="25" t="e">
        <f>IF('Crisis Indicator Data'!#REF!="No Data",1,IF(#REF!&lt;&gt;"",1,0))</f>
        <v>#REF!</v>
      </c>
      <c r="AM13" s="25" t="e">
        <f>IF('Crisis Indicator Data'!#REF!="No Data",1,IF(#REF!&lt;&gt;"",1,0))</f>
        <v>#REF!</v>
      </c>
      <c r="AN13" s="25" t="e">
        <f>IF('Crisis Indicator Data'!#REF!="No Data",1,IF(#REF!&lt;&gt;"",1,0))</f>
        <v>#REF!</v>
      </c>
      <c r="AO13" s="25" t="e">
        <f>IF('Crisis Indicator Data'!#REF!="No Data",1,IF(#REF!&lt;&gt;"",1,0))</f>
        <v>#REF!</v>
      </c>
      <c r="AP13" s="25" t="e">
        <f>IF('Crisis Indicator Data'!#REF!="No Data",1,IF(#REF!&lt;&gt;"",1,0))</f>
        <v>#REF!</v>
      </c>
      <c r="AQ13" s="25" t="e">
        <f>IF('Crisis Indicator Data'!#REF!="No Data",1,IF(#REF!&lt;&gt;"",1,0))</f>
        <v>#REF!</v>
      </c>
      <c r="AR13" s="25" t="e">
        <f>IF('Crisis Indicator Data'!#REF!="No Data",1,IF(#REF!&lt;&gt;"",1,0))</f>
        <v>#REF!</v>
      </c>
      <c r="AS13" s="25" t="e">
        <f>IF('Crisis Indicator Data'!#REF!="No Data",1,IF(#REF!&lt;&gt;"",1,0))</f>
        <v>#REF!</v>
      </c>
      <c r="AT13" s="25" t="e">
        <f>IF('Crisis Indicator Data'!#REF!="No Data",1,IF(#REF!&lt;&gt;"",1,0))</f>
        <v>#REF!</v>
      </c>
      <c r="AU13" s="25" t="e">
        <f>IF('Crisis Indicator Data'!#REF!="No Data",1,IF(#REF!&lt;&gt;"",1,0))</f>
        <v>#REF!</v>
      </c>
      <c r="AV13" s="25" t="e">
        <f>IF('Crisis Indicator Data'!#REF!="No Data",1,IF(#REF!&lt;&gt;"",1,0))</f>
        <v>#REF!</v>
      </c>
      <c r="AW13" s="25" t="e">
        <f>IF('Crisis Indicator Data'!#REF!="No Data",1,IF(#REF!&lt;&gt;"",1,0))</f>
        <v>#REF!</v>
      </c>
      <c r="AX13" s="25" t="e">
        <f>IF('Crisis Indicator Data'!#REF!="No Data",1,IF(#REF!&lt;&gt;"",1,0))</f>
        <v>#REF!</v>
      </c>
      <c r="AY13" s="25" t="e">
        <f>IF('Crisis Indicator Data'!#REF!="No Data",1,IF(#REF!&lt;&gt;"",1,0))</f>
        <v>#REF!</v>
      </c>
      <c r="AZ13" s="25" t="e">
        <f>IF('Crisis Indicator Data'!#REF!="No Data",1,IF(#REF!&lt;&gt;"",1,0))</f>
        <v>#REF!</v>
      </c>
      <c r="BA13" t="e">
        <f t="shared" si="0"/>
        <v>#REF!</v>
      </c>
      <c r="BB13" s="27" t="e">
        <f t="shared" si="1"/>
        <v>#REF!</v>
      </c>
    </row>
    <row r="14" spans="1:54" x14ac:dyDescent="0.35">
      <c r="A14" t="s">
        <v>10115</v>
      </c>
      <c r="B14" s="25" t="e">
        <f>IF('Crisis Indicator Data'!#REF!="No Data",1,IF(#REF!&lt;&gt;"",1,0))</f>
        <v>#REF!</v>
      </c>
      <c r="C14" s="25" t="e">
        <f>IF('Crisis Indicator Data'!#REF!="No Data",1,IF(#REF!&lt;&gt;"",1,0))</f>
        <v>#REF!</v>
      </c>
      <c r="D14" s="25" t="e">
        <f>IF('Crisis Indicator Data'!#REF!="No Data",1,IF(#REF!&lt;&gt;"",1,0))</f>
        <v>#REF!</v>
      </c>
      <c r="E14" s="25" t="e">
        <f>IF('Crisis Indicator Data'!#REF!="No Data",1,IF(#REF!&lt;&gt;"",1,0))</f>
        <v>#REF!</v>
      </c>
      <c r="F14" s="25" t="e">
        <f>IF('Crisis Indicator Data'!#REF!="No Data",1,IF(#REF!&lt;&gt;"",1,0))</f>
        <v>#REF!</v>
      </c>
      <c r="G14" s="25" t="e">
        <f>IF('Crisis Indicator Data'!#REF!="No Data",1,IF(#REF!&lt;&gt;"",1,0))</f>
        <v>#REF!</v>
      </c>
      <c r="H14" s="25" t="e">
        <f>IF('Crisis Indicator Data'!#REF!="No Data",1,IF(#REF!&lt;&gt;"",1,0))</f>
        <v>#REF!</v>
      </c>
      <c r="I14" s="25" t="e">
        <f>IF('Crisis Indicator Data'!#REF!="No Data",1,IF(#REF!&lt;&gt;"",1,0))</f>
        <v>#REF!</v>
      </c>
      <c r="J14" s="25" t="e">
        <f>IF('Crisis Indicator Data'!#REF!="No Data",1,IF(#REF!&lt;&gt;"",1,0))</f>
        <v>#REF!</v>
      </c>
      <c r="K14" s="25" t="e">
        <f>IF('Crisis Indicator Data'!#REF!="No Data",1,IF(#REF!&lt;&gt;"",1,0))</f>
        <v>#REF!</v>
      </c>
      <c r="L14" s="25" t="e">
        <f>IF('Crisis Indicator Data'!#REF!="No Data",1,IF(#REF!&lt;&gt;"",1,0))</f>
        <v>#REF!</v>
      </c>
      <c r="M14" s="25" t="e">
        <f>IF('Crisis Indicator Data'!#REF!="No Data",1,IF(#REF!&lt;&gt;"",1,0))</f>
        <v>#REF!</v>
      </c>
      <c r="N14" s="25" t="e">
        <f>IF('Crisis Indicator Data'!#REF!="No Data",1,IF(#REF!&lt;&gt;"",1,0))</f>
        <v>#REF!</v>
      </c>
      <c r="O14" s="25" t="e">
        <f>IF('Crisis Indicator Data'!#REF!="No Data",1,IF(#REF!&lt;&gt;"",1,0))</f>
        <v>#REF!</v>
      </c>
      <c r="P14" s="25" t="e">
        <f>IF('Crisis Indicator Data'!#REF!="No Data",1,IF(#REF!&lt;&gt;"",1,0))</f>
        <v>#REF!</v>
      </c>
      <c r="Q14" s="25" t="e">
        <f>IF('Crisis Indicator Data'!#REF!="No Data",1,IF(#REF!&lt;&gt;"",1,0))</f>
        <v>#REF!</v>
      </c>
      <c r="R14" s="25" t="e">
        <f>IF('Crisis Indicator Data'!#REF!="No Data",1,IF(#REF!&lt;&gt;"",1,0))</f>
        <v>#REF!</v>
      </c>
      <c r="S14" s="25" t="e">
        <f>IF('Crisis Indicator Data'!#REF!="No Data",1,IF(#REF!&lt;&gt;"",1,0))</f>
        <v>#REF!</v>
      </c>
      <c r="T14" s="25" t="e">
        <f>IF('Crisis Indicator Data'!#REF!="No Data",1,IF(#REF!&lt;&gt;"",1,0))</f>
        <v>#REF!</v>
      </c>
      <c r="U14" s="25" t="e">
        <f>IF('Crisis Indicator Data'!#REF!="No Data",1,IF(#REF!&lt;&gt;"",1,0))</f>
        <v>#REF!</v>
      </c>
      <c r="V14" s="25" t="e">
        <f>IF('Crisis Indicator Data'!#REF!="No Data",1,IF(#REF!&lt;&gt;"",1,0))</f>
        <v>#REF!</v>
      </c>
      <c r="W14" s="25" t="e">
        <f>IF('Crisis Indicator Data'!#REF!="No Data",1,IF(#REF!&lt;&gt;"",1,0))</f>
        <v>#REF!</v>
      </c>
      <c r="X14" s="25" t="e">
        <f>IF('Crisis Indicator Data'!#REF!="No Data",1,IF(#REF!&lt;&gt;"",1,0))</f>
        <v>#REF!</v>
      </c>
      <c r="Y14" s="25" t="e">
        <f>IF('Crisis Indicator Data'!#REF!="No Data",1,IF(#REF!&lt;&gt;"",1,0))</f>
        <v>#REF!</v>
      </c>
      <c r="Z14" s="25" t="e">
        <f>IF('Crisis Indicator Data'!#REF!="No Data",1,IF(#REF!&lt;&gt;"",1,0))</f>
        <v>#REF!</v>
      </c>
      <c r="AA14" s="25" t="e">
        <f>IF('Crisis Indicator Data'!#REF!="No Data",1,IF(#REF!&lt;&gt;"",1,0))</f>
        <v>#REF!</v>
      </c>
      <c r="AB14" s="25" t="e">
        <f>IF('Crisis Indicator Data'!#REF!="No Data",1,IF(#REF!&lt;&gt;"",1,0))</f>
        <v>#REF!</v>
      </c>
      <c r="AC14" s="25" t="e">
        <f>IF('Crisis Indicator Data'!#REF!="No Data",1,IF(#REF!&lt;&gt;"",1,0))</f>
        <v>#REF!</v>
      </c>
      <c r="AD14" s="25" t="e">
        <f>IF('Crisis Indicator Data'!#REF!="No Data",1,IF(#REF!&lt;&gt;"",1,0))</f>
        <v>#REF!</v>
      </c>
      <c r="AE14" s="25" t="e">
        <f>IF('Crisis Indicator Data'!#REF!="No Data",1,IF(#REF!&lt;&gt;"",1,0))</f>
        <v>#REF!</v>
      </c>
      <c r="AF14" s="25" t="e">
        <f>IF('Crisis Indicator Data'!#REF!="No Data",1,IF(#REF!&lt;&gt;"",1,0))</f>
        <v>#REF!</v>
      </c>
      <c r="AG14" s="25" t="e">
        <f>IF('Crisis Indicator Data'!#REF!="No Data",1,IF(#REF!&lt;&gt;"",1,0))</f>
        <v>#REF!</v>
      </c>
      <c r="AH14" s="25" t="e">
        <f>IF('Crisis Indicator Data'!#REF!="No Data",1,IF(#REF!&lt;&gt;"",1,0))</f>
        <v>#REF!</v>
      </c>
      <c r="AI14" s="25" t="e">
        <f>IF('Crisis Indicator Data'!#REF!="No Data",1,IF(#REF!&lt;&gt;"",1,0))</f>
        <v>#REF!</v>
      </c>
      <c r="AJ14" s="25" t="e">
        <f>IF('Crisis Indicator Data'!#REF!="No Data",1,IF(#REF!&lt;&gt;"",1,0))</f>
        <v>#REF!</v>
      </c>
      <c r="AK14" s="25" t="e">
        <f>IF('Crisis Indicator Data'!#REF!="No Data",1,IF(#REF!&lt;&gt;"",1,0))</f>
        <v>#REF!</v>
      </c>
      <c r="AL14" s="25" t="e">
        <f>IF('Crisis Indicator Data'!#REF!="No Data",1,IF(#REF!&lt;&gt;"",1,0))</f>
        <v>#REF!</v>
      </c>
      <c r="AM14" s="25" t="e">
        <f>IF('Crisis Indicator Data'!#REF!="No Data",1,IF(#REF!&lt;&gt;"",1,0))</f>
        <v>#REF!</v>
      </c>
      <c r="AN14" s="25" t="e">
        <f>IF('Crisis Indicator Data'!#REF!="No Data",1,IF(#REF!&lt;&gt;"",1,0))</f>
        <v>#REF!</v>
      </c>
      <c r="AO14" s="25" t="e">
        <f>IF('Crisis Indicator Data'!#REF!="No Data",1,IF(#REF!&lt;&gt;"",1,0))</f>
        <v>#REF!</v>
      </c>
      <c r="AP14" s="25" t="e">
        <f>IF('Crisis Indicator Data'!#REF!="No Data",1,IF(#REF!&lt;&gt;"",1,0))</f>
        <v>#REF!</v>
      </c>
      <c r="AQ14" s="25" t="e">
        <f>IF('Crisis Indicator Data'!#REF!="No Data",1,IF(#REF!&lt;&gt;"",1,0))</f>
        <v>#REF!</v>
      </c>
      <c r="AR14" s="25" t="e">
        <f>IF('Crisis Indicator Data'!#REF!="No Data",1,IF(#REF!&lt;&gt;"",1,0))</f>
        <v>#REF!</v>
      </c>
      <c r="AS14" s="25" t="e">
        <f>IF('Crisis Indicator Data'!#REF!="No Data",1,IF(#REF!&lt;&gt;"",1,0))</f>
        <v>#REF!</v>
      </c>
      <c r="AT14" s="25" t="e">
        <f>IF('Crisis Indicator Data'!#REF!="No Data",1,IF(#REF!&lt;&gt;"",1,0))</f>
        <v>#REF!</v>
      </c>
      <c r="AU14" s="25" t="e">
        <f>IF('Crisis Indicator Data'!#REF!="No Data",1,IF(#REF!&lt;&gt;"",1,0))</f>
        <v>#REF!</v>
      </c>
      <c r="AV14" s="25" t="e">
        <f>IF('Crisis Indicator Data'!#REF!="No Data",1,IF(#REF!&lt;&gt;"",1,0))</f>
        <v>#REF!</v>
      </c>
      <c r="AW14" s="25" t="e">
        <f>IF('Crisis Indicator Data'!#REF!="No Data",1,IF(#REF!&lt;&gt;"",1,0))</f>
        <v>#REF!</v>
      </c>
      <c r="AX14" s="25" t="e">
        <f>IF('Crisis Indicator Data'!#REF!="No Data",1,IF(#REF!&lt;&gt;"",1,0))</f>
        <v>#REF!</v>
      </c>
      <c r="AY14" s="25" t="e">
        <f>IF('Crisis Indicator Data'!#REF!="No Data",1,IF(#REF!&lt;&gt;"",1,0))</f>
        <v>#REF!</v>
      </c>
      <c r="AZ14" s="25" t="e">
        <f>IF('Crisis Indicator Data'!#REF!="No Data",1,IF(#REF!&lt;&gt;"",1,0))</f>
        <v>#REF!</v>
      </c>
      <c r="BA14" t="e">
        <f t="shared" si="0"/>
        <v>#REF!</v>
      </c>
      <c r="BB14" s="27" t="e">
        <f t="shared" si="1"/>
        <v>#REF!</v>
      </c>
    </row>
    <row r="15" spans="1:54" x14ac:dyDescent="0.35">
      <c r="A15" t="s">
        <v>10132</v>
      </c>
      <c r="B15" s="25" t="e">
        <f>IF('Crisis Indicator Data'!#REF!="No Data",1,IF(#REF!&lt;&gt;"",1,0))</f>
        <v>#REF!</v>
      </c>
      <c r="C15" s="25" t="e">
        <f>IF('Crisis Indicator Data'!#REF!="No Data",1,IF(#REF!&lt;&gt;"",1,0))</f>
        <v>#REF!</v>
      </c>
      <c r="D15" s="25" t="e">
        <f>IF('Crisis Indicator Data'!#REF!="No Data",1,IF(#REF!&lt;&gt;"",1,0))</f>
        <v>#REF!</v>
      </c>
      <c r="E15" s="25" t="e">
        <f>IF('Crisis Indicator Data'!#REF!="No Data",1,IF(#REF!&lt;&gt;"",1,0))</f>
        <v>#REF!</v>
      </c>
      <c r="F15" s="25" t="e">
        <f>IF('Crisis Indicator Data'!#REF!="No Data",1,IF(#REF!&lt;&gt;"",1,0))</f>
        <v>#REF!</v>
      </c>
      <c r="G15" s="25" t="e">
        <f>IF('Crisis Indicator Data'!#REF!="No Data",1,IF(#REF!&lt;&gt;"",1,0))</f>
        <v>#REF!</v>
      </c>
      <c r="H15" s="25" t="e">
        <f>IF('Crisis Indicator Data'!#REF!="No Data",1,IF(#REF!&lt;&gt;"",1,0))</f>
        <v>#REF!</v>
      </c>
      <c r="I15" s="25" t="e">
        <f>IF('Crisis Indicator Data'!#REF!="No Data",1,IF(#REF!&lt;&gt;"",1,0))</f>
        <v>#REF!</v>
      </c>
      <c r="J15" s="25" t="e">
        <f>IF('Crisis Indicator Data'!#REF!="No Data",1,IF(#REF!&lt;&gt;"",1,0))</f>
        <v>#REF!</v>
      </c>
      <c r="K15" s="25" t="e">
        <f>IF('Crisis Indicator Data'!#REF!="No Data",1,IF(#REF!&lt;&gt;"",1,0))</f>
        <v>#REF!</v>
      </c>
      <c r="L15" s="25" t="e">
        <f>IF('Crisis Indicator Data'!#REF!="No Data",1,IF(#REF!&lt;&gt;"",1,0))</f>
        <v>#REF!</v>
      </c>
      <c r="M15" s="25" t="e">
        <f>IF('Crisis Indicator Data'!#REF!="No Data",1,IF(#REF!&lt;&gt;"",1,0))</f>
        <v>#REF!</v>
      </c>
      <c r="N15" s="25" t="e">
        <f>IF('Crisis Indicator Data'!#REF!="No Data",1,IF(#REF!&lt;&gt;"",1,0))</f>
        <v>#REF!</v>
      </c>
      <c r="O15" s="25" t="e">
        <f>IF('Crisis Indicator Data'!#REF!="No Data",1,IF(#REF!&lt;&gt;"",1,0))</f>
        <v>#REF!</v>
      </c>
      <c r="P15" s="25" t="e">
        <f>IF('Crisis Indicator Data'!#REF!="No Data",1,IF(#REF!&lt;&gt;"",1,0))</f>
        <v>#REF!</v>
      </c>
      <c r="Q15" s="25" t="e">
        <f>IF('Crisis Indicator Data'!#REF!="No Data",1,IF(#REF!&lt;&gt;"",1,0))</f>
        <v>#REF!</v>
      </c>
      <c r="R15" s="25" t="e">
        <f>IF('Crisis Indicator Data'!#REF!="No Data",1,IF(#REF!&lt;&gt;"",1,0))</f>
        <v>#REF!</v>
      </c>
      <c r="S15" s="25" t="e">
        <f>IF('Crisis Indicator Data'!#REF!="No Data",1,IF(#REF!&lt;&gt;"",1,0))</f>
        <v>#REF!</v>
      </c>
      <c r="T15" s="25" t="e">
        <f>IF('Crisis Indicator Data'!#REF!="No Data",1,IF(#REF!&lt;&gt;"",1,0))</f>
        <v>#REF!</v>
      </c>
      <c r="U15" s="25" t="e">
        <f>IF('Crisis Indicator Data'!#REF!="No Data",1,IF(#REF!&lt;&gt;"",1,0))</f>
        <v>#REF!</v>
      </c>
      <c r="V15" s="25" t="e">
        <f>IF('Crisis Indicator Data'!#REF!="No Data",1,IF(#REF!&lt;&gt;"",1,0))</f>
        <v>#REF!</v>
      </c>
      <c r="W15" s="25" t="e">
        <f>IF('Crisis Indicator Data'!#REF!="No Data",1,IF(#REF!&lt;&gt;"",1,0))</f>
        <v>#REF!</v>
      </c>
      <c r="X15" s="25" t="e">
        <f>IF('Crisis Indicator Data'!#REF!="No Data",1,IF(#REF!&lt;&gt;"",1,0))</f>
        <v>#REF!</v>
      </c>
      <c r="Y15" s="25" t="e">
        <f>IF('Crisis Indicator Data'!#REF!="No Data",1,IF(#REF!&lt;&gt;"",1,0))</f>
        <v>#REF!</v>
      </c>
      <c r="Z15" s="25" t="e">
        <f>IF('Crisis Indicator Data'!#REF!="No Data",1,IF(#REF!&lt;&gt;"",1,0))</f>
        <v>#REF!</v>
      </c>
      <c r="AA15" s="25" t="e">
        <f>IF('Crisis Indicator Data'!#REF!="No Data",1,IF(#REF!&lt;&gt;"",1,0))</f>
        <v>#REF!</v>
      </c>
      <c r="AB15" s="25" t="e">
        <f>IF('Crisis Indicator Data'!#REF!="No Data",1,IF(#REF!&lt;&gt;"",1,0))</f>
        <v>#REF!</v>
      </c>
      <c r="AC15" s="25" t="e">
        <f>IF('Crisis Indicator Data'!#REF!="No Data",1,IF(#REF!&lt;&gt;"",1,0))</f>
        <v>#REF!</v>
      </c>
      <c r="AD15" s="25" t="e">
        <f>IF('Crisis Indicator Data'!#REF!="No Data",1,IF(#REF!&lt;&gt;"",1,0))</f>
        <v>#REF!</v>
      </c>
      <c r="AE15" s="25" t="e">
        <f>IF('Crisis Indicator Data'!#REF!="No Data",1,IF(#REF!&lt;&gt;"",1,0))</f>
        <v>#REF!</v>
      </c>
      <c r="AF15" s="25" t="e">
        <f>IF('Crisis Indicator Data'!#REF!="No Data",1,IF(#REF!&lt;&gt;"",1,0))</f>
        <v>#REF!</v>
      </c>
      <c r="AG15" s="25" t="e">
        <f>IF('Crisis Indicator Data'!#REF!="No Data",1,IF(#REF!&lt;&gt;"",1,0))</f>
        <v>#REF!</v>
      </c>
      <c r="AH15" s="25" t="e">
        <f>IF('Crisis Indicator Data'!#REF!="No Data",1,IF(#REF!&lt;&gt;"",1,0))</f>
        <v>#REF!</v>
      </c>
      <c r="AI15" s="25" t="e">
        <f>IF('Crisis Indicator Data'!#REF!="No Data",1,IF(#REF!&lt;&gt;"",1,0))</f>
        <v>#REF!</v>
      </c>
      <c r="AJ15" s="25" t="e">
        <f>IF('Crisis Indicator Data'!#REF!="No Data",1,IF(#REF!&lt;&gt;"",1,0))</f>
        <v>#REF!</v>
      </c>
      <c r="AK15" s="25" t="e">
        <f>IF('Crisis Indicator Data'!#REF!="No Data",1,IF(#REF!&lt;&gt;"",1,0))</f>
        <v>#REF!</v>
      </c>
      <c r="AL15" s="25" t="e">
        <f>IF('Crisis Indicator Data'!#REF!="No Data",1,IF(#REF!&lt;&gt;"",1,0))</f>
        <v>#REF!</v>
      </c>
      <c r="AM15" s="25" t="e">
        <f>IF('Crisis Indicator Data'!#REF!="No Data",1,IF(#REF!&lt;&gt;"",1,0))</f>
        <v>#REF!</v>
      </c>
      <c r="AN15" s="25" t="e">
        <f>IF('Crisis Indicator Data'!#REF!="No Data",1,IF(#REF!&lt;&gt;"",1,0))</f>
        <v>#REF!</v>
      </c>
      <c r="AO15" s="25" t="e">
        <f>IF('Crisis Indicator Data'!#REF!="No Data",1,IF(#REF!&lt;&gt;"",1,0))</f>
        <v>#REF!</v>
      </c>
      <c r="AP15" s="25" t="e">
        <f>IF('Crisis Indicator Data'!#REF!="No Data",1,IF(#REF!&lt;&gt;"",1,0))</f>
        <v>#REF!</v>
      </c>
      <c r="AQ15" s="25" t="e">
        <f>IF('Crisis Indicator Data'!#REF!="No Data",1,IF(#REF!&lt;&gt;"",1,0))</f>
        <v>#REF!</v>
      </c>
      <c r="AR15" s="25" t="e">
        <f>IF('Crisis Indicator Data'!#REF!="No Data",1,IF(#REF!&lt;&gt;"",1,0))</f>
        <v>#REF!</v>
      </c>
      <c r="AS15" s="25" t="e">
        <f>IF('Crisis Indicator Data'!#REF!="No Data",1,IF(#REF!&lt;&gt;"",1,0))</f>
        <v>#REF!</v>
      </c>
      <c r="AT15" s="25" t="e">
        <f>IF('Crisis Indicator Data'!#REF!="No Data",1,IF(#REF!&lt;&gt;"",1,0))</f>
        <v>#REF!</v>
      </c>
      <c r="AU15" s="25" t="e">
        <f>IF('Crisis Indicator Data'!#REF!="No Data",1,IF(#REF!&lt;&gt;"",1,0))</f>
        <v>#REF!</v>
      </c>
      <c r="AV15" s="25" t="e">
        <f>IF('Crisis Indicator Data'!#REF!="No Data",1,IF(#REF!&lt;&gt;"",1,0))</f>
        <v>#REF!</v>
      </c>
      <c r="AW15" s="25" t="e">
        <f>IF('Crisis Indicator Data'!#REF!="No Data",1,IF(#REF!&lt;&gt;"",1,0))</f>
        <v>#REF!</v>
      </c>
      <c r="AX15" s="25" t="e">
        <f>IF('Crisis Indicator Data'!#REF!="No Data",1,IF(#REF!&lt;&gt;"",1,0))</f>
        <v>#REF!</v>
      </c>
      <c r="AY15" s="25" t="e">
        <f>IF('Crisis Indicator Data'!#REF!="No Data",1,IF(#REF!&lt;&gt;"",1,0))</f>
        <v>#REF!</v>
      </c>
      <c r="AZ15" s="25" t="e">
        <f>IF('Crisis Indicator Data'!#REF!="No Data",1,IF(#REF!&lt;&gt;"",1,0))</f>
        <v>#REF!</v>
      </c>
      <c r="BA15" t="e">
        <f t="shared" si="0"/>
        <v>#REF!</v>
      </c>
      <c r="BB15" s="27" t="e">
        <f t="shared" si="1"/>
        <v>#REF!</v>
      </c>
    </row>
    <row r="16" spans="1:54" x14ac:dyDescent="0.35">
      <c r="A16" t="s">
        <v>10123</v>
      </c>
      <c r="B16" s="25" t="e">
        <f>IF('Crisis Indicator Data'!#REF!="No Data",1,IF(#REF!&lt;&gt;"",1,0))</f>
        <v>#REF!</v>
      </c>
      <c r="C16" s="25" t="e">
        <f>IF('Crisis Indicator Data'!#REF!="No Data",1,IF(#REF!&lt;&gt;"",1,0))</f>
        <v>#REF!</v>
      </c>
      <c r="D16" s="25" t="e">
        <f>IF('Crisis Indicator Data'!#REF!="No Data",1,IF(#REF!&lt;&gt;"",1,0))</f>
        <v>#REF!</v>
      </c>
      <c r="E16" s="25" t="e">
        <f>IF('Crisis Indicator Data'!#REF!="No Data",1,IF(#REF!&lt;&gt;"",1,0))</f>
        <v>#REF!</v>
      </c>
      <c r="F16" s="25" t="e">
        <f>IF('Crisis Indicator Data'!#REF!="No Data",1,IF(#REF!&lt;&gt;"",1,0))</f>
        <v>#REF!</v>
      </c>
      <c r="G16" s="25" t="e">
        <f>IF('Crisis Indicator Data'!#REF!="No Data",1,IF(#REF!&lt;&gt;"",1,0))</f>
        <v>#REF!</v>
      </c>
      <c r="H16" s="25" t="e">
        <f>IF('Crisis Indicator Data'!#REF!="No Data",1,IF(#REF!&lt;&gt;"",1,0))</f>
        <v>#REF!</v>
      </c>
      <c r="I16" s="25" t="e">
        <f>IF('Crisis Indicator Data'!#REF!="No Data",1,IF(#REF!&lt;&gt;"",1,0))</f>
        <v>#REF!</v>
      </c>
      <c r="J16" s="25" t="e">
        <f>IF('Crisis Indicator Data'!#REF!="No Data",1,IF(#REF!&lt;&gt;"",1,0))</f>
        <v>#REF!</v>
      </c>
      <c r="K16" s="25" t="e">
        <f>IF('Crisis Indicator Data'!#REF!="No Data",1,IF(#REF!&lt;&gt;"",1,0))</f>
        <v>#REF!</v>
      </c>
      <c r="L16" s="25" t="e">
        <f>IF('Crisis Indicator Data'!#REF!="No Data",1,IF(#REF!&lt;&gt;"",1,0))</f>
        <v>#REF!</v>
      </c>
      <c r="M16" s="25" t="e">
        <f>IF('Crisis Indicator Data'!#REF!="No Data",1,IF(#REF!&lt;&gt;"",1,0))</f>
        <v>#REF!</v>
      </c>
      <c r="N16" s="25" t="e">
        <f>IF('Crisis Indicator Data'!#REF!="No Data",1,IF(#REF!&lt;&gt;"",1,0))</f>
        <v>#REF!</v>
      </c>
      <c r="O16" s="25" t="e">
        <f>IF('Crisis Indicator Data'!#REF!="No Data",1,IF(#REF!&lt;&gt;"",1,0))</f>
        <v>#REF!</v>
      </c>
      <c r="P16" s="25" t="e">
        <f>IF('Crisis Indicator Data'!#REF!="No Data",1,IF(#REF!&lt;&gt;"",1,0))</f>
        <v>#REF!</v>
      </c>
      <c r="Q16" s="25" t="e">
        <f>IF('Crisis Indicator Data'!#REF!="No Data",1,IF(#REF!&lt;&gt;"",1,0))</f>
        <v>#REF!</v>
      </c>
      <c r="R16" s="25" t="e">
        <f>IF('Crisis Indicator Data'!#REF!="No Data",1,IF(#REF!&lt;&gt;"",1,0))</f>
        <v>#REF!</v>
      </c>
      <c r="S16" s="25" t="e">
        <f>IF('Crisis Indicator Data'!#REF!="No Data",1,IF(#REF!&lt;&gt;"",1,0))</f>
        <v>#REF!</v>
      </c>
      <c r="T16" s="25" t="e">
        <f>IF('Crisis Indicator Data'!#REF!="No Data",1,IF(#REF!&lt;&gt;"",1,0))</f>
        <v>#REF!</v>
      </c>
      <c r="U16" s="25" t="e">
        <f>IF('Crisis Indicator Data'!#REF!="No Data",1,IF(#REF!&lt;&gt;"",1,0))</f>
        <v>#REF!</v>
      </c>
      <c r="V16" s="25" t="e">
        <f>IF('Crisis Indicator Data'!#REF!="No Data",1,IF(#REF!&lt;&gt;"",1,0))</f>
        <v>#REF!</v>
      </c>
      <c r="W16" s="25" t="e">
        <f>IF('Crisis Indicator Data'!#REF!="No Data",1,IF(#REF!&lt;&gt;"",1,0))</f>
        <v>#REF!</v>
      </c>
      <c r="X16" s="25" t="e">
        <f>IF('Crisis Indicator Data'!#REF!="No Data",1,IF(#REF!&lt;&gt;"",1,0))</f>
        <v>#REF!</v>
      </c>
      <c r="Y16" s="25" t="e">
        <f>IF('Crisis Indicator Data'!#REF!="No Data",1,IF(#REF!&lt;&gt;"",1,0))</f>
        <v>#REF!</v>
      </c>
      <c r="Z16" s="25" t="e">
        <f>IF('Crisis Indicator Data'!#REF!="No Data",1,IF(#REF!&lt;&gt;"",1,0))</f>
        <v>#REF!</v>
      </c>
      <c r="AA16" s="25" t="e">
        <f>IF('Crisis Indicator Data'!#REF!="No Data",1,IF(#REF!&lt;&gt;"",1,0))</f>
        <v>#REF!</v>
      </c>
      <c r="AB16" s="25" t="e">
        <f>IF('Crisis Indicator Data'!#REF!="No Data",1,IF(#REF!&lt;&gt;"",1,0))</f>
        <v>#REF!</v>
      </c>
      <c r="AC16" s="25" t="e">
        <f>IF('Crisis Indicator Data'!#REF!="No Data",1,IF(#REF!&lt;&gt;"",1,0))</f>
        <v>#REF!</v>
      </c>
      <c r="AD16" s="25" t="e">
        <f>IF('Crisis Indicator Data'!#REF!="No Data",1,IF(#REF!&lt;&gt;"",1,0))</f>
        <v>#REF!</v>
      </c>
      <c r="AE16" s="25" t="e">
        <f>IF('Crisis Indicator Data'!#REF!="No Data",1,IF(#REF!&lt;&gt;"",1,0))</f>
        <v>#REF!</v>
      </c>
      <c r="AF16" s="25" t="e">
        <f>IF('Crisis Indicator Data'!#REF!="No Data",1,IF(#REF!&lt;&gt;"",1,0))</f>
        <v>#REF!</v>
      </c>
      <c r="AG16" s="25" t="e">
        <f>IF('Crisis Indicator Data'!#REF!="No Data",1,IF(#REF!&lt;&gt;"",1,0))</f>
        <v>#REF!</v>
      </c>
      <c r="AH16" s="25" t="e">
        <f>IF('Crisis Indicator Data'!#REF!="No Data",1,IF(#REF!&lt;&gt;"",1,0))</f>
        <v>#REF!</v>
      </c>
      <c r="AI16" s="25" t="e">
        <f>IF('Crisis Indicator Data'!#REF!="No Data",1,IF(#REF!&lt;&gt;"",1,0))</f>
        <v>#REF!</v>
      </c>
      <c r="AJ16" s="25" t="e">
        <f>IF('Crisis Indicator Data'!#REF!="No Data",1,IF(#REF!&lt;&gt;"",1,0))</f>
        <v>#REF!</v>
      </c>
      <c r="AK16" s="25" t="e">
        <f>IF('Crisis Indicator Data'!#REF!="No Data",1,IF(#REF!&lt;&gt;"",1,0))</f>
        <v>#REF!</v>
      </c>
      <c r="AL16" s="25" t="e">
        <f>IF('Crisis Indicator Data'!#REF!="No Data",1,IF(#REF!&lt;&gt;"",1,0))</f>
        <v>#REF!</v>
      </c>
      <c r="AM16" s="25" t="e">
        <f>IF('Crisis Indicator Data'!#REF!="No Data",1,IF(#REF!&lt;&gt;"",1,0))</f>
        <v>#REF!</v>
      </c>
      <c r="AN16" s="25" t="e">
        <f>IF('Crisis Indicator Data'!#REF!="No Data",1,IF(#REF!&lt;&gt;"",1,0))</f>
        <v>#REF!</v>
      </c>
      <c r="AO16" s="25" t="e">
        <f>IF('Crisis Indicator Data'!#REF!="No Data",1,IF(#REF!&lt;&gt;"",1,0))</f>
        <v>#REF!</v>
      </c>
      <c r="AP16" s="25" t="e">
        <f>IF('Crisis Indicator Data'!#REF!="No Data",1,IF(#REF!&lt;&gt;"",1,0))</f>
        <v>#REF!</v>
      </c>
      <c r="AQ16" s="25" t="e">
        <f>IF('Crisis Indicator Data'!#REF!="No Data",1,IF(#REF!&lt;&gt;"",1,0))</f>
        <v>#REF!</v>
      </c>
      <c r="AR16" s="25" t="e">
        <f>IF('Crisis Indicator Data'!#REF!="No Data",1,IF(#REF!&lt;&gt;"",1,0))</f>
        <v>#REF!</v>
      </c>
      <c r="AS16" s="25" t="e">
        <f>IF('Crisis Indicator Data'!#REF!="No Data",1,IF(#REF!&lt;&gt;"",1,0))</f>
        <v>#REF!</v>
      </c>
      <c r="AT16" s="25" t="e">
        <f>IF('Crisis Indicator Data'!#REF!="No Data",1,IF(#REF!&lt;&gt;"",1,0))</f>
        <v>#REF!</v>
      </c>
      <c r="AU16" s="25" t="e">
        <f>IF('Crisis Indicator Data'!#REF!="No Data",1,IF(#REF!&lt;&gt;"",1,0))</f>
        <v>#REF!</v>
      </c>
      <c r="AV16" s="25" t="e">
        <f>IF('Crisis Indicator Data'!#REF!="No Data",1,IF(#REF!&lt;&gt;"",1,0))</f>
        <v>#REF!</v>
      </c>
      <c r="AW16" s="25" t="e">
        <f>IF('Crisis Indicator Data'!#REF!="No Data",1,IF(#REF!&lt;&gt;"",1,0))</f>
        <v>#REF!</v>
      </c>
      <c r="AX16" s="25" t="e">
        <f>IF('Crisis Indicator Data'!#REF!="No Data",1,IF(#REF!&lt;&gt;"",1,0))</f>
        <v>#REF!</v>
      </c>
      <c r="AY16" s="25" t="e">
        <f>IF('Crisis Indicator Data'!#REF!="No Data",1,IF(#REF!&lt;&gt;"",1,0))</f>
        <v>#REF!</v>
      </c>
      <c r="AZ16" s="25" t="e">
        <f>IF('Crisis Indicator Data'!#REF!="No Data",1,IF(#REF!&lt;&gt;"",1,0))</f>
        <v>#REF!</v>
      </c>
      <c r="BA16" t="e">
        <f t="shared" si="0"/>
        <v>#REF!</v>
      </c>
      <c r="BB16" s="27" t="e">
        <f t="shared" si="1"/>
        <v>#REF!</v>
      </c>
    </row>
    <row r="17" spans="1:54" x14ac:dyDescent="0.35">
      <c r="A17" t="s">
        <v>10112</v>
      </c>
      <c r="B17" s="25" t="e">
        <f>IF('Crisis Indicator Data'!#REF!="No Data",1,IF(#REF!&lt;&gt;"",1,0))</f>
        <v>#REF!</v>
      </c>
      <c r="C17" s="25" t="e">
        <f>IF('Crisis Indicator Data'!#REF!="No Data",1,IF(#REF!&lt;&gt;"",1,0))</f>
        <v>#REF!</v>
      </c>
      <c r="D17" s="25" t="e">
        <f>IF('Crisis Indicator Data'!#REF!="No Data",1,IF(#REF!&lt;&gt;"",1,0))</f>
        <v>#REF!</v>
      </c>
      <c r="E17" s="25" t="e">
        <f>IF('Crisis Indicator Data'!#REF!="No Data",1,IF(#REF!&lt;&gt;"",1,0))</f>
        <v>#REF!</v>
      </c>
      <c r="F17" s="25" t="e">
        <f>IF('Crisis Indicator Data'!#REF!="No Data",1,IF(#REF!&lt;&gt;"",1,0))</f>
        <v>#REF!</v>
      </c>
      <c r="G17" s="25" t="e">
        <f>IF('Crisis Indicator Data'!#REF!="No Data",1,IF(#REF!&lt;&gt;"",1,0))</f>
        <v>#REF!</v>
      </c>
      <c r="H17" s="25" t="e">
        <f>IF('Crisis Indicator Data'!#REF!="No Data",1,IF(#REF!&lt;&gt;"",1,0))</f>
        <v>#REF!</v>
      </c>
      <c r="I17" s="25" t="e">
        <f>IF('Crisis Indicator Data'!#REF!="No Data",1,IF(#REF!&lt;&gt;"",1,0))</f>
        <v>#REF!</v>
      </c>
      <c r="J17" s="25" t="e">
        <f>IF('Crisis Indicator Data'!#REF!="No Data",1,IF(#REF!&lt;&gt;"",1,0))</f>
        <v>#REF!</v>
      </c>
      <c r="K17" s="25" t="e">
        <f>IF('Crisis Indicator Data'!#REF!="No Data",1,IF(#REF!&lt;&gt;"",1,0))</f>
        <v>#REF!</v>
      </c>
      <c r="L17" s="25" t="e">
        <f>IF('Crisis Indicator Data'!#REF!="No Data",1,IF(#REF!&lt;&gt;"",1,0))</f>
        <v>#REF!</v>
      </c>
      <c r="M17" s="25" t="e">
        <f>IF('Crisis Indicator Data'!#REF!="No Data",1,IF(#REF!&lt;&gt;"",1,0))</f>
        <v>#REF!</v>
      </c>
      <c r="N17" s="25" t="e">
        <f>IF('Crisis Indicator Data'!#REF!="No Data",1,IF(#REF!&lt;&gt;"",1,0))</f>
        <v>#REF!</v>
      </c>
      <c r="O17" s="25" t="e">
        <f>IF('Crisis Indicator Data'!#REF!="No Data",1,IF(#REF!&lt;&gt;"",1,0))</f>
        <v>#REF!</v>
      </c>
      <c r="P17" s="25" t="e">
        <f>IF('Crisis Indicator Data'!#REF!="No Data",1,IF(#REF!&lt;&gt;"",1,0))</f>
        <v>#REF!</v>
      </c>
      <c r="Q17" s="25" t="e">
        <f>IF('Crisis Indicator Data'!#REF!="No Data",1,IF(#REF!&lt;&gt;"",1,0))</f>
        <v>#REF!</v>
      </c>
      <c r="R17" s="25" t="e">
        <f>IF('Crisis Indicator Data'!#REF!="No Data",1,IF(#REF!&lt;&gt;"",1,0))</f>
        <v>#REF!</v>
      </c>
      <c r="S17" s="25" t="e">
        <f>IF('Crisis Indicator Data'!#REF!="No Data",1,IF(#REF!&lt;&gt;"",1,0))</f>
        <v>#REF!</v>
      </c>
      <c r="T17" s="25" t="e">
        <f>IF('Crisis Indicator Data'!#REF!="No Data",1,IF(#REF!&lt;&gt;"",1,0))</f>
        <v>#REF!</v>
      </c>
      <c r="U17" s="25" t="e">
        <f>IF('Crisis Indicator Data'!#REF!="No Data",1,IF(#REF!&lt;&gt;"",1,0))</f>
        <v>#REF!</v>
      </c>
      <c r="V17" s="25" t="e">
        <f>IF('Crisis Indicator Data'!#REF!="No Data",1,IF(#REF!&lt;&gt;"",1,0))</f>
        <v>#REF!</v>
      </c>
      <c r="W17" s="25" t="e">
        <f>IF('Crisis Indicator Data'!#REF!="No Data",1,IF(#REF!&lt;&gt;"",1,0))</f>
        <v>#REF!</v>
      </c>
      <c r="X17" s="25" t="e">
        <f>IF('Crisis Indicator Data'!#REF!="No Data",1,IF(#REF!&lt;&gt;"",1,0))</f>
        <v>#REF!</v>
      </c>
      <c r="Y17" s="25" t="e">
        <f>IF('Crisis Indicator Data'!#REF!="No Data",1,IF(#REF!&lt;&gt;"",1,0))</f>
        <v>#REF!</v>
      </c>
      <c r="Z17" s="25" t="e">
        <f>IF('Crisis Indicator Data'!#REF!="No Data",1,IF(#REF!&lt;&gt;"",1,0))</f>
        <v>#REF!</v>
      </c>
      <c r="AA17" s="25" t="e">
        <f>IF('Crisis Indicator Data'!#REF!="No Data",1,IF(#REF!&lt;&gt;"",1,0))</f>
        <v>#REF!</v>
      </c>
      <c r="AB17" s="25" t="e">
        <f>IF('Crisis Indicator Data'!#REF!="No Data",1,IF(#REF!&lt;&gt;"",1,0))</f>
        <v>#REF!</v>
      </c>
      <c r="AC17" s="25" t="e">
        <f>IF('Crisis Indicator Data'!#REF!="No Data",1,IF(#REF!&lt;&gt;"",1,0))</f>
        <v>#REF!</v>
      </c>
      <c r="AD17" s="25" t="e">
        <f>IF('Crisis Indicator Data'!#REF!="No Data",1,IF(#REF!&lt;&gt;"",1,0))</f>
        <v>#REF!</v>
      </c>
      <c r="AE17" s="25" t="e">
        <f>IF('Crisis Indicator Data'!#REF!="No Data",1,IF(#REF!&lt;&gt;"",1,0))</f>
        <v>#REF!</v>
      </c>
      <c r="AF17" s="25" t="e">
        <f>IF('Crisis Indicator Data'!#REF!="No Data",1,IF(#REF!&lt;&gt;"",1,0))</f>
        <v>#REF!</v>
      </c>
      <c r="AG17" s="25" t="e">
        <f>IF('Crisis Indicator Data'!#REF!="No Data",1,IF(#REF!&lt;&gt;"",1,0))</f>
        <v>#REF!</v>
      </c>
      <c r="AH17" s="25" t="e">
        <f>IF('Crisis Indicator Data'!#REF!="No Data",1,IF(#REF!&lt;&gt;"",1,0))</f>
        <v>#REF!</v>
      </c>
      <c r="AI17" s="25" t="e">
        <f>IF('Crisis Indicator Data'!#REF!="No Data",1,IF(#REF!&lt;&gt;"",1,0))</f>
        <v>#REF!</v>
      </c>
      <c r="AJ17" s="25" t="e">
        <f>IF('Crisis Indicator Data'!#REF!="No Data",1,IF(#REF!&lt;&gt;"",1,0))</f>
        <v>#REF!</v>
      </c>
      <c r="AK17" s="25" t="e">
        <f>IF('Crisis Indicator Data'!#REF!="No Data",1,IF(#REF!&lt;&gt;"",1,0))</f>
        <v>#REF!</v>
      </c>
      <c r="AL17" s="25" t="e">
        <f>IF('Crisis Indicator Data'!#REF!="No Data",1,IF(#REF!&lt;&gt;"",1,0))</f>
        <v>#REF!</v>
      </c>
      <c r="AM17" s="25" t="e">
        <f>IF('Crisis Indicator Data'!#REF!="No Data",1,IF(#REF!&lt;&gt;"",1,0))</f>
        <v>#REF!</v>
      </c>
      <c r="AN17" s="25" t="e">
        <f>IF('Crisis Indicator Data'!#REF!="No Data",1,IF(#REF!&lt;&gt;"",1,0))</f>
        <v>#REF!</v>
      </c>
      <c r="AO17" s="25" t="e">
        <f>IF('Crisis Indicator Data'!#REF!="No Data",1,IF(#REF!&lt;&gt;"",1,0))</f>
        <v>#REF!</v>
      </c>
      <c r="AP17" s="25" t="e">
        <f>IF('Crisis Indicator Data'!#REF!="No Data",1,IF(#REF!&lt;&gt;"",1,0))</f>
        <v>#REF!</v>
      </c>
      <c r="AQ17" s="25" t="e">
        <f>IF('Crisis Indicator Data'!#REF!="No Data",1,IF(#REF!&lt;&gt;"",1,0))</f>
        <v>#REF!</v>
      </c>
      <c r="AR17" s="25" t="e">
        <f>IF('Crisis Indicator Data'!#REF!="No Data",1,IF(#REF!&lt;&gt;"",1,0))</f>
        <v>#REF!</v>
      </c>
      <c r="AS17" s="25" t="e">
        <f>IF('Crisis Indicator Data'!#REF!="No Data",1,IF(#REF!&lt;&gt;"",1,0))</f>
        <v>#REF!</v>
      </c>
      <c r="AT17" s="25" t="e">
        <f>IF('Crisis Indicator Data'!#REF!="No Data",1,IF(#REF!&lt;&gt;"",1,0))</f>
        <v>#REF!</v>
      </c>
      <c r="AU17" s="25" t="e">
        <f>IF('Crisis Indicator Data'!#REF!="No Data",1,IF(#REF!&lt;&gt;"",1,0))</f>
        <v>#REF!</v>
      </c>
      <c r="AV17" s="25" t="e">
        <f>IF('Crisis Indicator Data'!#REF!="No Data",1,IF(#REF!&lt;&gt;"",1,0))</f>
        <v>#REF!</v>
      </c>
      <c r="AW17" s="25" t="e">
        <f>IF('Crisis Indicator Data'!#REF!="No Data",1,IF(#REF!&lt;&gt;"",1,0))</f>
        <v>#REF!</v>
      </c>
      <c r="AX17" s="25" t="e">
        <f>IF('Crisis Indicator Data'!#REF!="No Data",1,IF(#REF!&lt;&gt;"",1,0))</f>
        <v>#REF!</v>
      </c>
      <c r="AY17" s="25" t="e">
        <f>IF('Crisis Indicator Data'!#REF!="No Data",1,IF(#REF!&lt;&gt;"",1,0))</f>
        <v>#REF!</v>
      </c>
      <c r="AZ17" s="25" t="e">
        <f>IF('Crisis Indicator Data'!#REF!="No Data",1,IF(#REF!&lt;&gt;"",1,0))</f>
        <v>#REF!</v>
      </c>
      <c r="BA17" t="e">
        <f t="shared" si="0"/>
        <v>#REF!</v>
      </c>
      <c r="BB17" s="27" t="e">
        <f t="shared" si="1"/>
        <v>#REF!</v>
      </c>
    </row>
    <row r="18" spans="1:54" x14ac:dyDescent="0.35">
      <c r="A18" t="s">
        <v>10125</v>
      </c>
      <c r="B18" s="25" t="e">
        <f>IF('Crisis Indicator Data'!#REF!="No Data",1,IF(#REF!&lt;&gt;"",1,0))</f>
        <v>#REF!</v>
      </c>
      <c r="C18" s="25" t="e">
        <f>IF('Crisis Indicator Data'!#REF!="No Data",1,IF(#REF!&lt;&gt;"",1,0))</f>
        <v>#REF!</v>
      </c>
      <c r="D18" s="25" t="e">
        <f>IF('Crisis Indicator Data'!#REF!="No Data",1,IF(#REF!&lt;&gt;"",1,0))</f>
        <v>#REF!</v>
      </c>
      <c r="E18" s="25" t="e">
        <f>IF('Crisis Indicator Data'!#REF!="No Data",1,IF(#REF!&lt;&gt;"",1,0))</f>
        <v>#REF!</v>
      </c>
      <c r="F18" s="25" t="e">
        <f>IF('Crisis Indicator Data'!#REF!="No Data",1,IF(#REF!&lt;&gt;"",1,0))</f>
        <v>#REF!</v>
      </c>
      <c r="G18" s="25" t="e">
        <f>IF('Crisis Indicator Data'!#REF!="No Data",1,IF(#REF!&lt;&gt;"",1,0))</f>
        <v>#REF!</v>
      </c>
      <c r="H18" s="25" t="e">
        <f>IF('Crisis Indicator Data'!#REF!="No Data",1,IF(#REF!&lt;&gt;"",1,0))</f>
        <v>#REF!</v>
      </c>
      <c r="I18" s="25" t="e">
        <f>IF('Crisis Indicator Data'!#REF!="No Data",1,IF(#REF!&lt;&gt;"",1,0))</f>
        <v>#REF!</v>
      </c>
      <c r="J18" s="25" t="e">
        <f>IF('Crisis Indicator Data'!#REF!="No Data",1,IF(#REF!&lt;&gt;"",1,0))</f>
        <v>#REF!</v>
      </c>
      <c r="K18" s="25" t="e">
        <f>IF('Crisis Indicator Data'!#REF!="No Data",1,IF(#REF!&lt;&gt;"",1,0))</f>
        <v>#REF!</v>
      </c>
      <c r="L18" s="25" t="e">
        <f>IF('Crisis Indicator Data'!#REF!="No Data",1,IF(#REF!&lt;&gt;"",1,0))</f>
        <v>#REF!</v>
      </c>
      <c r="M18" s="25" t="e">
        <f>IF('Crisis Indicator Data'!#REF!="No Data",1,IF(#REF!&lt;&gt;"",1,0))</f>
        <v>#REF!</v>
      </c>
      <c r="N18" s="25" t="e">
        <f>IF('Crisis Indicator Data'!#REF!="No Data",1,IF(#REF!&lt;&gt;"",1,0))</f>
        <v>#REF!</v>
      </c>
      <c r="O18" s="25" t="e">
        <f>IF('Crisis Indicator Data'!#REF!="No Data",1,IF(#REF!&lt;&gt;"",1,0))</f>
        <v>#REF!</v>
      </c>
      <c r="P18" s="25" t="e">
        <f>IF('Crisis Indicator Data'!#REF!="No Data",1,IF(#REF!&lt;&gt;"",1,0))</f>
        <v>#REF!</v>
      </c>
      <c r="Q18" s="25" t="e">
        <f>IF('Crisis Indicator Data'!#REF!="No Data",1,IF(#REF!&lt;&gt;"",1,0))</f>
        <v>#REF!</v>
      </c>
      <c r="R18" s="25" t="e">
        <f>IF('Crisis Indicator Data'!#REF!="No Data",1,IF(#REF!&lt;&gt;"",1,0))</f>
        <v>#REF!</v>
      </c>
      <c r="S18" s="25" t="e">
        <f>IF('Crisis Indicator Data'!#REF!="No Data",1,IF(#REF!&lt;&gt;"",1,0))</f>
        <v>#REF!</v>
      </c>
      <c r="T18" s="25" t="e">
        <f>IF('Crisis Indicator Data'!#REF!="No Data",1,IF(#REF!&lt;&gt;"",1,0))</f>
        <v>#REF!</v>
      </c>
      <c r="U18" s="25" t="e">
        <f>IF('Crisis Indicator Data'!#REF!="No Data",1,IF(#REF!&lt;&gt;"",1,0))</f>
        <v>#REF!</v>
      </c>
      <c r="V18" s="25" t="e">
        <f>IF('Crisis Indicator Data'!#REF!="No Data",1,IF(#REF!&lt;&gt;"",1,0))</f>
        <v>#REF!</v>
      </c>
      <c r="W18" s="25" t="e">
        <f>IF('Crisis Indicator Data'!#REF!="No Data",1,IF(#REF!&lt;&gt;"",1,0))</f>
        <v>#REF!</v>
      </c>
      <c r="X18" s="25" t="e">
        <f>IF('Crisis Indicator Data'!#REF!="No Data",1,IF(#REF!&lt;&gt;"",1,0))</f>
        <v>#REF!</v>
      </c>
      <c r="Y18" s="25" t="e">
        <f>IF('Crisis Indicator Data'!#REF!="No Data",1,IF(#REF!&lt;&gt;"",1,0))</f>
        <v>#REF!</v>
      </c>
      <c r="Z18" s="25" t="e">
        <f>IF('Crisis Indicator Data'!#REF!="No Data",1,IF(#REF!&lt;&gt;"",1,0))</f>
        <v>#REF!</v>
      </c>
      <c r="AA18" s="25" t="e">
        <f>IF('Crisis Indicator Data'!#REF!="No Data",1,IF(#REF!&lt;&gt;"",1,0))</f>
        <v>#REF!</v>
      </c>
      <c r="AB18" s="25" t="e">
        <f>IF('Crisis Indicator Data'!#REF!="No Data",1,IF(#REF!&lt;&gt;"",1,0))</f>
        <v>#REF!</v>
      </c>
      <c r="AC18" s="25" t="e">
        <f>IF('Crisis Indicator Data'!#REF!="No Data",1,IF(#REF!&lt;&gt;"",1,0))</f>
        <v>#REF!</v>
      </c>
      <c r="AD18" s="25" t="e">
        <f>IF('Crisis Indicator Data'!#REF!="No Data",1,IF(#REF!&lt;&gt;"",1,0))</f>
        <v>#REF!</v>
      </c>
      <c r="AE18" s="25" t="e">
        <f>IF('Crisis Indicator Data'!#REF!="No Data",1,IF(#REF!&lt;&gt;"",1,0))</f>
        <v>#REF!</v>
      </c>
      <c r="AF18" s="25" t="e">
        <f>IF('Crisis Indicator Data'!#REF!="No Data",1,IF(#REF!&lt;&gt;"",1,0))</f>
        <v>#REF!</v>
      </c>
      <c r="AG18" s="25" t="e">
        <f>IF('Crisis Indicator Data'!#REF!="No Data",1,IF(#REF!&lt;&gt;"",1,0))</f>
        <v>#REF!</v>
      </c>
      <c r="AH18" s="25" t="e">
        <f>IF('Crisis Indicator Data'!#REF!="No Data",1,IF(#REF!&lt;&gt;"",1,0))</f>
        <v>#REF!</v>
      </c>
      <c r="AI18" s="25" t="e">
        <f>IF('Crisis Indicator Data'!#REF!="No Data",1,IF(#REF!&lt;&gt;"",1,0))</f>
        <v>#REF!</v>
      </c>
      <c r="AJ18" s="25" t="e">
        <f>IF('Crisis Indicator Data'!#REF!="No Data",1,IF(#REF!&lt;&gt;"",1,0))</f>
        <v>#REF!</v>
      </c>
      <c r="AK18" s="25" t="e">
        <f>IF('Crisis Indicator Data'!#REF!="No Data",1,IF(#REF!&lt;&gt;"",1,0))</f>
        <v>#REF!</v>
      </c>
      <c r="AL18" s="25" t="e">
        <f>IF('Crisis Indicator Data'!#REF!="No Data",1,IF(#REF!&lt;&gt;"",1,0))</f>
        <v>#REF!</v>
      </c>
      <c r="AM18" s="25" t="e">
        <f>IF('Crisis Indicator Data'!#REF!="No Data",1,IF(#REF!&lt;&gt;"",1,0))</f>
        <v>#REF!</v>
      </c>
      <c r="AN18" s="25" t="e">
        <f>IF('Crisis Indicator Data'!#REF!="No Data",1,IF(#REF!&lt;&gt;"",1,0))</f>
        <v>#REF!</v>
      </c>
      <c r="AO18" s="25" t="e">
        <f>IF('Crisis Indicator Data'!#REF!="No Data",1,IF(#REF!&lt;&gt;"",1,0))</f>
        <v>#REF!</v>
      </c>
      <c r="AP18" s="25" t="e">
        <f>IF('Crisis Indicator Data'!#REF!="No Data",1,IF(#REF!&lt;&gt;"",1,0))</f>
        <v>#REF!</v>
      </c>
      <c r="AQ18" s="25" t="e">
        <f>IF('Crisis Indicator Data'!#REF!="No Data",1,IF(#REF!&lt;&gt;"",1,0))</f>
        <v>#REF!</v>
      </c>
      <c r="AR18" s="25" t="e">
        <f>IF('Crisis Indicator Data'!#REF!="No Data",1,IF(#REF!&lt;&gt;"",1,0))</f>
        <v>#REF!</v>
      </c>
      <c r="AS18" s="25" t="e">
        <f>IF('Crisis Indicator Data'!#REF!="No Data",1,IF(#REF!&lt;&gt;"",1,0))</f>
        <v>#REF!</v>
      </c>
      <c r="AT18" s="25" t="e">
        <f>IF('Crisis Indicator Data'!#REF!="No Data",1,IF(#REF!&lt;&gt;"",1,0))</f>
        <v>#REF!</v>
      </c>
      <c r="AU18" s="25" t="e">
        <f>IF('Crisis Indicator Data'!#REF!="No Data",1,IF(#REF!&lt;&gt;"",1,0))</f>
        <v>#REF!</v>
      </c>
      <c r="AV18" s="25" t="e">
        <f>IF('Crisis Indicator Data'!#REF!="No Data",1,IF(#REF!&lt;&gt;"",1,0))</f>
        <v>#REF!</v>
      </c>
      <c r="AW18" s="25" t="e">
        <f>IF('Crisis Indicator Data'!#REF!="No Data",1,IF(#REF!&lt;&gt;"",1,0))</f>
        <v>#REF!</v>
      </c>
      <c r="AX18" s="25" t="e">
        <f>IF('Crisis Indicator Data'!#REF!="No Data",1,IF(#REF!&lt;&gt;"",1,0))</f>
        <v>#REF!</v>
      </c>
      <c r="AY18" s="25" t="e">
        <f>IF('Crisis Indicator Data'!#REF!="No Data",1,IF(#REF!&lt;&gt;"",1,0))</f>
        <v>#REF!</v>
      </c>
      <c r="AZ18" s="25" t="e">
        <f>IF('Crisis Indicator Data'!#REF!="No Data",1,IF(#REF!&lt;&gt;"",1,0))</f>
        <v>#REF!</v>
      </c>
      <c r="BA18" t="e">
        <f t="shared" si="0"/>
        <v>#REF!</v>
      </c>
      <c r="BB18" s="27" t="e">
        <f t="shared" si="1"/>
        <v>#REF!</v>
      </c>
    </row>
    <row r="19" spans="1:54" x14ac:dyDescent="0.35">
      <c r="A19" t="s">
        <v>10113</v>
      </c>
      <c r="B19" s="25" t="e">
        <f>IF('Crisis Indicator Data'!#REF!="No Data",1,IF(#REF!&lt;&gt;"",1,0))</f>
        <v>#REF!</v>
      </c>
      <c r="C19" s="25" t="e">
        <f>IF('Crisis Indicator Data'!#REF!="No Data",1,IF(#REF!&lt;&gt;"",1,0))</f>
        <v>#REF!</v>
      </c>
      <c r="D19" s="25" t="e">
        <f>IF('Crisis Indicator Data'!#REF!="No Data",1,IF(#REF!&lt;&gt;"",1,0))</f>
        <v>#REF!</v>
      </c>
      <c r="E19" s="25" t="e">
        <f>IF('Crisis Indicator Data'!#REF!="No Data",1,IF(#REF!&lt;&gt;"",1,0))</f>
        <v>#REF!</v>
      </c>
      <c r="F19" s="25" t="e">
        <f>IF('Crisis Indicator Data'!#REF!="No Data",1,IF(#REF!&lt;&gt;"",1,0))</f>
        <v>#REF!</v>
      </c>
      <c r="G19" s="25" t="e">
        <f>IF('Crisis Indicator Data'!#REF!="No Data",1,IF(#REF!&lt;&gt;"",1,0))</f>
        <v>#REF!</v>
      </c>
      <c r="H19" s="25" t="e">
        <f>IF('Crisis Indicator Data'!#REF!="No Data",1,IF(#REF!&lt;&gt;"",1,0))</f>
        <v>#REF!</v>
      </c>
      <c r="I19" s="25" t="e">
        <f>IF('Crisis Indicator Data'!#REF!="No Data",1,IF(#REF!&lt;&gt;"",1,0))</f>
        <v>#REF!</v>
      </c>
      <c r="J19" s="25" t="e">
        <f>IF('Crisis Indicator Data'!#REF!="No Data",1,IF(#REF!&lt;&gt;"",1,0))</f>
        <v>#REF!</v>
      </c>
      <c r="K19" s="25" t="e">
        <f>IF('Crisis Indicator Data'!#REF!="No Data",1,IF(#REF!&lt;&gt;"",1,0))</f>
        <v>#REF!</v>
      </c>
      <c r="L19" s="25" t="e">
        <f>IF('Crisis Indicator Data'!#REF!="No Data",1,IF(#REF!&lt;&gt;"",1,0))</f>
        <v>#REF!</v>
      </c>
      <c r="M19" s="25" t="e">
        <f>IF('Crisis Indicator Data'!#REF!="No Data",1,IF(#REF!&lt;&gt;"",1,0))</f>
        <v>#REF!</v>
      </c>
      <c r="N19" s="25" t="e">
        <f>IF('Crisis Indicator Data'!#REF!="No Data",1,IF(#REF!&lt;&gt;"",1,0))</f>
        <v>#REF!</v>
      </c>
      <c r="O19" s="25" t="e">
        <f>IF('Crisis Indicator Data'!#REF!="No Data",1,IF(#REF!&lt;&gt;"",1,0))</f>
        <v>#REF!</v>
      </c>
      <c r="P19" s="25" t="e">
        <f>IF('Crisis Indicator Data'!#REF!="No Data",1,IF(#REF!&lt;&gt;"",1,0))</f>
        <v>#REF!</v>
      </c>
      <c r="Q19" s="25" t="e">
        <f>IF('Crisis Indicator Data'!#REF!="No Data",1,IF(#REF!&lt;&gt;"",1,0))</f>
        <v>#REF!</v>
      </c>
      <c r="R19" s="25" t="e">
        <f>IF('Crisis Indicator Data'!#REF!="No Data",1,IF(#REF!&lt;&gt;"",1,0))</f>
        <v>#REF!</v>
      </c>
      <c r="S19" s="25" t="e">
        <f>IF('Crisis Indicator Data'!#REF!="No Data",1,IF(#REF!&lt;&gt;"",1,0))</f>
        <v>#REF!</v>
      </c>
      <c r="T19" s="25" t="e">
        <f>IF('Crisis Indicator Data'!#REF!="No Data",1,IF(#REF!&lt;&gt;"",1,0))</f>
        <v>#REF!</v>
      </c>
      <c r="U19" s="25" t="e">
        <f>IF('Crisis Indicator Data'!#REF!="No Data",1,IF(#REF!&lt;&gt;"",1,0))</f>
        <v>#REF!</v>
      </c>
      <c r="V19" s="25" t="e">
        <f>IF('Crisis Indicator Data'!#REF!="No Data",1,IF(#REF!&lt;&gt;"",1,0))</f>
        <v>#REF!</v>
      </c>
      <c r="W19" s="25" t="e">
        <f>IF('Crisis Indicator Data'!#REF!="No Data",1,IF(#REF!&lt;&gt;"",1,0))</f>
        <v>#REF!</v>
      </c>
      <c r="X19" s="25" t="e">
        <f>IF('Crisis Indicator Data'!#REF!="No Data",1,IF(#REF!&lt;&gt;"",1,0))</f>
        <v>#REF!</v>
      </c>
      <c r="Y19" s="25" t="e">
        <f>IF('Crisis Indicator Data'!#REF!="No Data",1,IF(#REF!&lt;&gt;"",1,0))</f>
        <v>#REF!</v>
      </c>
      <c r="Z19" s="25" t="e">
        <f>IF('Crisis Indicator Data'!#REF!="No Data",1,IF(#REF!&lt;&gt;"",1,0))</f>
        <v>#REF!</v>
      </c>
      <c r="AA19" s="25" t="e">
        <f>IF('Crisis Indicator Data'!#REF!="No Data",1,IF(#REF!&lt;&gt;"",1,0))</f>
        <v>#REF!</v>
      </c>
      <c r="AB19" s="25" t="e">
        <f>IF('Crisis Indicator Data'!#REF!="No Data",1,IF(#REF!&lt;&gt;"",1,0))</f>
        <v>#REF!</v>
      </c>
      <c r="AC19" s="25" t="e">
        <f>IF('Crisis Indicator Data'!#REF!="No Data",1,IF(#REF!&lt;&gt;"",1,0))</f>
        <v>#REF!</v>
      </c>
      <c r="AD19" s="25" t="e">
        <f>IF('Crisis Indicator Data'!#REF!="No Data",1,IF(#REF!&lt;&gt;"",1,0))</f>
        <v>#REF!</v>
      </c>
      <c r="AE19" s="25" t="e">
        <f>IF('Crisis Indicator Data'!#REF!="No Data",1,IF(#REF!&lt;&gt;"",1,0))</f>
        <v>#REF!</v>
      </c>
      <c r="AF19" s="25" t="e">
        <f>IF('Crisis Indicator Data'!#REF!="No Data",1,IF(#REF!&lt;&gt;"",1,0))</f>
        <v>#REF!</v>
      </c>
      <c r="AG19" s="25" t="e">
        <f>IF('Crisis Indicator Data'!#REF!="No Data",1,IF(#REF!&lt;&gt;"",1,0))</f>
        <v>#REF!</v>
      </c>
      <c r="AH19" s="25" t="e">
        <f>IF('Crisis Indicator Data'!#REF!="No Data",1,IF(#REF!&lt;&gt;"",1,0))</f>
        <v>#REF!</v>
      </c>
      <c r="AI19" s="25" t="e">
        <f>IF('Crisis Indicator Data'!#REF!="No Data",1,IF(#REF!&lt;&gt;"",1,0))</f>
        <v>#REF!</v>
      </c>
      <c r="AJ19" s="25" t="e">
        <f>IF('Crisis Indicator Data'!#REF!="No Data",1,IF(#REF!&lt;&gt;"",1,0))</f>
        <v>#REF!</v>
      </c>
      <c r="AK19" s="25" t="e">
        <f>IF('Crisis Indicator Data'!#REF!="No Data",1,IF(#REF!&lt;&gt;"",1,0))</f>
        <v>#REF!</v>
      </c>
      <c r="AL19" s="25" t="e">
        <f>IF('Crisis Indicator Data'!#REF!="No Data",1,IF(#REF!&lt;&gt;"",1,0))</f>
        <v>#REF!</v>
      </c>
      <c r="AM19" s="25" t="e">
        <f>IF('Crisis Indicator Data'!#REF!="No Data",1,IF(#REF!&lt;&gt;"",1,0))</f>
        <v>#REF!</v>
      </c>
      <c r="AN19" s="25" t="e">
        <f>IF('Crisis Indicator Data'!#REF!="No Data",1,IF(#REF!&lt;&gt;"",1,0))</f>
        <v>#REF!</v>
      </c>
      <c r="AO19" s="25" t="e">
        <f>IF('Crisis Indicator Data'!#REF!="No Data",1,IF(#REF!&lt;&gt;"",1,0))</f>
        <v>#REF!</v>
      </c>
      <c r="AP19" s="25" t="e">
        <f>IF('Crisis Indicator Data'!#REF!="No Data",1,IF(#REF!&lt;&gt;"",1,0))</f>
        <v>#REF!</v>
      </c>
      <c r="AQ19" s="25" t="e">
        <f>IF('Crisis Indicator Data'!#REF!="No Data",1,IF(#REF!&lt;&gt;"",1,0))</f>
        <v>#REF!</v>
      </c>
      <c r="AR19" s="25" t="e">
        <f>IF('Crisis Indicator Data'!#REF!="No Data",1,IF(#REF!&lt;&gt;"",1,0))</f>
        <v>#REF!</v>
      </c>
      <c r="AS19" s="25" t="e">
        <f>IF('Crisis Indicator Data'!#REF!="No Data",1,IF(#REF!&lt;&gt;"",1,0))</f>
        <v>#REF!</v>
      </c>
      <c r="AT19" s="25" t="e">
        <f>IF('Crisis Indicator Data'!#REF!="No Data",1,IF(#REF!&lt;&gt;"",1,0))</f>
        <v>#REF!</v>
      </c>
      <c r="AU19" s="25" t="e">
        <f>IF('Crisis Indicator Data'!#REF!="No Data",1,IF(#REF!&lt;&gt;"",1,0))</f>
        <v>#REF!</v>
      </c>
      <c r="AV19" s="25" t="e">
        <f>IF('Crisis Indicator Data'!#REF!="No Data",1,IF(#REF!&lt;&gt;"",1,0))</f>
        <v>#REF!</v>
      </c>
      <c r="AW19" s="25" t="e">
        <f>IF('Crisis Indicator Data'!#REF!="No Data",1,IF(#REF!&lt;&gt;"",1,0))</f>
        <v>#REF!</v>
      </c>
      <c r="AX19" s="25" t="e">
        <f>IF('Crisis Indicator Data'!#REF!="No Data",1,IF(#REF!&lt;&gt;"",1,0))</f>
        <v>#REF!</v>
      </c>
      <c r="AY19" s="25" t="e">
        <f>IF('Crisis Indicator Data'!#REF!="No Data",1,IF(#REF!&lt;&gt;"",1,0))</f>
        <v>#REF!</v>
      </c>
      <c r="AZ19" s="25" t="e">
        <f>IF('Crisis Indicator Data'!#REF!="No Data",1,IF(#REF!&lt;&gt;"",1,0))</f>
        <v>#REF!</v>
      </c>
      <c r="BA19" t="e">
        <f t="shared" si="0"/>
        <v>#REF!</v>
      </c>
      <c r="BB19" s="27" t="e">
        <f t="shared" si="1"/>
        <v>#REF!</v>
      </c>
    </row>
    <row r="20" spans="1:54" x14ac:dyDescent="0.35">
      <c r="A20" t="s">
        <v>10136</v>
      </c>
      <c r="B20" s="25" t="e">
        <f>IF('Crisis Indicator Data'!#REF!="No Data",1,IF(#REF!&lt;&gt;"",1,0))</f>
        <v>#REF!</v>
      </c>
      <c r="C20" s="25" t="e">
        <f>IF('Crisis Indicator Data'!#REF!="No Data",1,IF(#REF!&lt;&gt;"",1,0))</f>
        <v>#REF!</v>
      </c>
      <c r="D20" s="25" t="e">
        <f>IF('Crisis Indicator Data'!#REF!="No Data",1,IF(#REF!&lt;&gt;"",1,0))</f>
        <v>#REF!</v>
      </c>
      <c r="E20" s="25" t="e">
        <f>IF('Crisis Indicator Data'!#REF!="No Data",1,IF(#REF!&lt;&gt;"",1,0))</f>
        <v>#REF!</v>
      </c>
      <c r="F20" s="25" t="e">
        <f>IF('Crisis Indicator Data'!#REF!="No Data",1,IF(#REF!&lt;&gt;"",1,0))</f>
        <v>#REF!</v>
      </c>
      <c r="G20" s="25" t="e">
        <f>IF('Crisis Indicator Data'!#REF!="No Data",1,IF(#REF!&lt;&gt;"",1,0))</f>
        <v>#REF!</v>
      </c>
      <c r="H20" s="25" t="e">
        <f>IF('Crisis Indicator Data'!#REF!="No Data",1,IF(#REF!&lt;&gt;"",1,0))</f>
        <v>#REF!</v>
      </c>
      <c r="I20" s="25" t="e">
        <f>IF('Crisis Indicator Data'!#REF!="No Data",1,IF(#REF!&lt;&gt;"",1,0))</f>
        <v>#REF!</v>
      </c>
      <c r="J20" s="25" t="e">
        <f>IF('Crisis Indicator Data'!#REF!="No Data",1,IF(#REF!&lt;&gt;"",1,0))</f>
        <v>#REF!</v>
      </c>
      <c r="K20" s="25" t="e">
        <f>IF('Crisis Indicator Data'!#REF!="No Data",1,IF(#REF!&lt;&gt;"",1,0))</f>
        <v>#REF!</v>
      </c>
      <c r="L20" s="25" t="e">
        <f>IF('Crisis Indicator Data'!#REF!="No Data",1,IF(#REF!&lt;&gt;"",1,0))</f>
        <v>#REF!</v>
      </c>
      <c r="M20" s="25" t="e">
        <f>IF('Crisis Indicator Data'!#REF!="No Data",1,IF(#REF!&lt;&gt;"",1,0))</f>
        <v>#REF!</v>
      </c>
      <c r="N20" s="25" t="e">
        <f>IF('Crisis Indicator Data'!#REF!="No Data",1,IF(#REF!&lt;&gt;"",1,0))</f>
        <v>#REF!</v>
      </c>
      <c r="O20" s="25" t="e">
        <f>IF('Crisis Indicator Data'!#REF!="No Data",1,IF(#REF!&lt;&gt;"",1,0))</f>
        <v>#REF!</v>
      </c>
      <c r="P20" s="25" t="e">
        <f>IF('Crisis Indicator Data'!#REF!="No Data",1,IF(#REF!&lt;&gt;"",1,0))</f>
        <v>#REF!</v>
      </c>
      <c r="Q20" s="25" t="e">
        <f>IF('Crisis Indicator Data'!#REF!="No Data",1,IF(#REF!&lt;&gt;"",1,0))</f>
        <v>#REF!</v>
      </c>
      <c r="R20" s="25" t="e">
        <f>IF('Crisis Indicator Data'!#REF!="No Data",1,IF(#REF!&lt;&gt;"",1,0))</f>
        <v>#REF!</v>
      </c>
      <c r="S20" s="25" t="e">
        <f>IF('Crisis Indicator Data'!#REF!="No Data",1,IF(#REF!&lt;&gt;"",1,0))</f>
        <v>#REF!</v>
      </c>
      <c r="T20" s="25" t="e">
        <f>IF('Crisis Indicator Data'!#REF!="No Data",1,IF(#REF!&lt;&gt;"",1,0))</f>
        <v>#REF!</v>
      </c>
      <c r="U20" s="25" t="e">
        <f>IF('Crisis Indicator Data'!#REF!="No Data",1,IF(#REF!&lt;&gt;"",1,0))</f>
        <v>#REF!</v>
      </c>
      <c r="V20" s="25" t="e">
        <f>IF('Crisis Indicator Data'!#REF!="No Data",1,IF(#REF!&lt;&gt;"",1,0))</f>
        <v>#REF!</v>
      </c>
      <c r="W20" s="25" t="e">
        <f>IF('Crisis Indicator Data'!#REF!="No Data",1,IF(#REF!&lt;&gt;"",1,0))</f>
        <v>#REF!</v>
      </c>
      <c r="X20" s="25" t="e">
        <f>IF('Crisis Indicator Data'!#REF!="No Data",1,IF(#REF!&lt;&gt;"",1,0))</f>
        <v>#REF!</v>
      </c>
      <c r="Y20" s="25" t="e">
        <f>IF('Crisis Indicator Data'!#REF!="No Data",1,IF(#REF!&lt;&gt;"",1,0))</f>
        <v>#REF!</v>
      </c>
      <c r="Z20" s="25" t="e">
        <f>IF('Crisis Indicator Data'!#REF!="No Data",1,IF(#REF!&lt;&gt;"",1,0))</f>
        <v>#REF!</v>
      </c>
      <c r="AA20" s="25" t="e">
        <f>IF('Crisis Indicator Data'!#REF!="No Data",1,IF(#REF!&lt;&gt;"",1,0))</f>
        <v>#REF!</v>
      </c>
      <c r="AB20" s="25" t="e">
        <f>IF('Crisis Indicator Data'!#REF!="No Data",1,IF(#REF!&lt;&gt;"",1,0))</f>
        <v>#REF!</v>
      </c>
      <c r="AC20" s="25" t="e">
        <f>IF('Crisis Indicator Data'!#REF!="No Data",1,IF(#REF!&lt;&gt;"",1,0))</f>
        <v>#REF!</v>
      </c>
      <c r="AD20" s="25" t="e">
        <f>IF('Crisis Indicator Data'!#REF!="No Data",1,IF(#REF!&lt;&gt;"",1,0))</f>
        <v>#REF!</v>
      </c>
      <c r="AE20" s="25" t="e">
        <f>IF('Crisis Indicator Data'!#REF!="No Data",1,IF(#REF!&lt;&gt;"",1,0))</f>
        <v>#REF!</v>
      </c>
      <c r="AF20" s="25" t="e">
        <f>IF('Crisis Indicator Data'!#REF!="No Data",1,IF(#REF!&lt;&gt;"",1,0))</f>
        <v>#REF!</v>
      </c>
      <c r="AG20" s="25" t="e">
        <f>IF('Crisis Indicator Data'!#REF!="No Data",1,IF(#REF!&lt;&gt;"",1,0))</f>
        <v>#REF!</v>
      </c>
      <c r="AH20" s="25" t="e">
        <f>IF('Crisis Indicator Data'!#REF!="No Data",1,IF(#REF!&lt;&gt;"",1,0))</f>
        <v>#REF!</v>
      </c>
      <c r="AI20" s="25" t="e">
        <f>IF('Crisis Indicator Data'!#REF!="No Data",1,IF(#REF!&lt;&gt;"",1,0))</f>
        <v>#REF!</v>
      </c>
      <c r="AJ20" s="25" t="e">
        <f>IF('Crisis Indicator Data'!#REF!="No Data",1,IF(#REF!&lt;&gt;"",1,0))</f>
        <v>#REF!</v>
      </c>
      <c r="AK20" s="25" t="e">
        <f>IF('Crisis Indicator Data'!#REF!="No Data",1,IF(#REF!&lt;&gt;"",1,0))</f>
        <v>#REF!</v>
      </c>
      <c r="AL20" s="25" t="e">
        <f>IF('Crisis Indicator Data'!#REF!="No Data",1,IF(#REF!&lt;&gt;"",1,0))</f>
        <v>#REF!</v>
      </c>
      <c r="AM20" s="25" t="e">
        <f>IF('Crisis Indicator Data'!#REF!="No Data",1,IF(#REF!&lt;&gt;"",1,0))</f>
        <v>#REF!</v>
      </c>
      <c r="AN20" s="25" t="e">
        <f>IF('Crisis Indicator Data'!#REF!="No Data",1,IF(#REF!&lt;&gt;"",1,0))</f>
        <v>#REF!</v>
      </c>
      <c r="AO20" s="25" t="e">
        <f>IF('Crisis Indicator Data'!#REF!="No Data",1,IF(#REF!&lt;&gt;"",1,0))</f>
        <v>#REF!</v>
      </c>
      <c r="AP20" s="25" t="e">
        <f>IF('Crisis Indicator Data'!#REF!="No Data",1,IF(#REF!&lt;&gt;"",1,0))</f>
        <v>#REF!</v>
      </c>
      <c r="AQ20" s="25" t="e">
        <f>IF('Crisis Indicator Data'!#REF!="No Data",1,IF(#REF!&lt;&gt;"",1,0))</f>
        <v>#REF!</v>
      </c>
      <c r="AR20" s="25" t="e">
        <f>IF('Crisis Indicator Data'!#REF!="No Data",1,IF(#REF!&lt;&gt;"",1,0))</f>
        <v>#REF!</v>
      </c>
      <c r="AS20" s="25" t="e">
        <f>IF('Crisis Indicator Data'!#REF!="No Data",1,IF(#REF!&lt;&gt;"",1,0))</f>
        <v>#REF!</v>
      </c>
      <c r="AT20" s="25" t="e">
        <f>IF('Crisis Indicator Data'!#REF!="No Data",1,IF(#REF!&lt;&gt;"",1,0))</f>
        <v>#REF!</v>
      </c>
      <c r="AU20" s="25" t="e">
        <f>IF('Crisis Indicator Data'!#REF!="No Data",1,IF(#REF!&lt;&gt;"",1,0))</f>
        <v>#REF!</v>
      </c>
      <c r="AV20" s="25" t="e">
        <f>IF('Crisis Indicator Data'!#REF!="No Data",1,IF(#REF!&lt;&gt;"",1,0))</f>
        <v>#REF!</v>
      </c>
      <c r="AW20" s="25" t="e">
        <f>IF('Crisis Indicator Data'!#REF!="No Data",1,IF(#REF!&lt;&gt;"",1,0))</f>
        <v>#REF!</v>
      </c>
      <c r="AX20" s="25" t="e">
        <f>IF('Crisis Indicator Data'!#REF!="No Data",1,IF(#REF!&lt;&gt;"",1,0))</f>
        <v>#REF!</v>
      </c>
      <c r="AY20" s="25" t="e">
        <f>IF('Crisis Indicator Data'!#REF!="No Data",1,IF(#REF!&lt;&gt;"",1,0))</f>
        <v>#REF!</v>
      </c>
      <c r="AZ20" s="25" t="e">
        <f>IF('Crisis Indicator Data'!#REF!="No Data",1,IF(#REF!&lt;&gt;"",1,0))</f>
        <v>#REF!</v>
      </c>
      <c r="BA20" t="e">
        <f t="shared" si="0"/>
        <v>#REF!</v>
      </c>
      <c r="BB20" s="27" t="e">
        <f t="shared" si="1"/>
        <v>#REF!</v>
      </c>
    </row>
    <row r="21" spans="1:54" x14ac:dyDescent="0.35">
      <c r="A21" t="s">
        <v>10129</v>
      </c>
      <c r="B21" s="25" t="e">
        <f>IF('Crisis Indicator Data'!#REF!="No Data",1,IF(#REF!&lt;&gt;"",1,0))</f>
        <v>#REF!</v>
      </c>
      <c r="C21" s="25" t="e">
        <f>IF('Crisis Indicator Data'!#REF!="No Data",1,IF(#REF!&lt;&gt;"",1,0))</f>
        <v>#REF!</v>
      </c>
      <c r="D21" s="25" t="e">
        <f>IF('Crisis Indicator Data'!#REF!="No Data",1,IF(#REF!&lt;&gt;"",1,0))</f>
        <v>#REF!</v>
      </c>
      <c r="E21" s="25" t="e">
        <f>IF('Crisis Indicator Data'!#REF!="No Data",1,IF(#REF!&lt;&gt;"",1,0))</f>
        <v>#REF!</v>
      </c>
      <c r="F21" s="25" t="e">
        <f>IF('Crisis Indicator Data'!#REF!="No Data",1,IF(#REF!&lt;&gt;"",1,0))</f>
        <v>#REF!</v>
      </c>
      <c r="G21" s="25" t="e">
        <f>IF('Crisis Indicator Data'!#REF!="No Data",1,IF(#REF!&lt;&gt;"",1,0))</f>
        <v>#REF!</v>
      </c>
      <c r="H21" s="25" t="e">
        <f>IF('Crisis Indicator Data'!#REF!="No Data",1,IF(#REF!&lt;&gt;"",1,0))</f>
        <v>#REF!</v>
      </c>
      <c r="I21" s="25" t="e">
        <f>IF('Crisis Indicator Data'!#REF!="No Data",1,IF(#REF!&lt;&gt;"",1,0))</f>
        <v>#REF!</v>
      </c>
      <c r="J21" s="25" t="e">
        <f>IF('Crisis Indicator Data'!#REF!="No Data",1,IF(#REF!&lt;&gt;"",1,0))</f>
        <v>#REF!</v>
      </c>
      <c r="K21" s="25" t="e">
        <f>IF('Crisis Indicator Data'!#REF!="No Data",1,IF(#REF!&lt;&gt;"",1,0))</f>
        <v>#REF!</v>
      </c>
      <c r="L21" s="25" t="e">
        <f>IF('Crisis Indicator Data'!#REF!="No Data",1,IF(#REF!&lt;&gt;"",1,0))</f>
        <v>#REF!</v>
      </c>
      <c r="M21" s="25" t="e">
        <f>IF('Crisis Indicator Data'!#REF!="No Data",1,IF(#REF!&lt;&gt;"",1,0))</f>
        <v>#REF!</v>
      </c>
      <c r="N21" s="25" t="e">
        <f>IF('Crisis Indicator Data'!#REF!="No Data",1,IF(#REF!&lt;&gt;"",1,0))</f>
        <v>#REF!</v>
      </c>
      <c r="O21" s="25" t="e">
        <f>IF('Crisis Indicator Data'!#REF!="No Data",1,IF(#REF!&lt;&gt;"",1,0))</f>
        <v>#REF!</v>
      </c>
      <c r="P21" s="25" t="e">
        <f>IF('Crisis Indicator Data'!#REF!="No Data",1,IF(#REF!&lt;&gt;"",1,0))</f>
        <v>#REF!</v>
      </c>
      <c r="Q21" s="25" t="e">
        <f>IF('Crisis Indicator Data'!#REF!="No Data",1,IF(#REF!&lt;&gt;"",1,0))</f>
        <v>#REF!</v>
      </c>
      <c r="R21" s="25" t="e">
        <f>IF('Crisis Indicator Data'!#REF!="No Data",1,IF(#REF!&lt;&gt;"",1,0))</f>
        <v>#REF!</v>
      </c>
      <c r="S21" s="25" t="e">
        <f>IF('Crisis Indicator Data'!#REF!="No Data",1,IF(#REF!&lt;&gt;"",1,0))</f>
        <v>#REF!</v>
      </c>
      <c r="T21" s="25" t="e">
        <f>IF('Crisis Indicator Data'!#REF!="No Data",1,IF(#REF!&lt;&gt;"",1,0))</f>
        <v>#REF!</v>
      </c>
      <c r="U21" s="25" t="e">
        <f>IF('Crisis Indicator Data'!#REF!="No Data",1,IF(#REF!&lt;&gt;"",1,0))</f>
        <v>#REF!</v>
      </c>
      <c r="V21" s="25" t="e">
        <f>IF('Crisis Indicator Data'!#REF!="No Data",1,IF(#REF!&lt;&gt;"",1,0))</f>
        <v>#REF!</v>
      </c>
      <c r="W21" s="25" t="e">
        <f>IF('Crisis Indicator Data'!#REF!="No Data",1,IF(#REF!&lt;&gt;"",1,0))</f>
        <v>#REF!</v>
      </c>
      <c r="X21" s="25" t="e">
        <f>IF('Crisis Indicator Data'!#REF!="No Data",1,IF(#REF!&lt;&gt;"",1,0))</f>
        <v>#REF!</v>
      </c>
      <c r="Y21" s="25" t="e">
        <f>IF('Crisis Indicator Data'!#REF!="No Data",1,IF(#REF!&lt;&gt;"",1,0))</f>
        <v>#REF!</v>
      </c>
      <c r="Z21" s="25" t="e">
        <f>IF('Crisis Indicator Data'!#REF!="No Data",1,IF(#REF!&lt;&gt;"",1,0))</f>
        <v>#REF!</v>
      </c>
      <c r="AA21" s="25" t="e">
        <f>IF('Crisis Indicator Data'!#REF!="No Data",1,IF(#REF!&lt;&gt;"",1,0))</f>
        <v>#REF!</v>
      </c>
      <c r="AB21" s="25" t="e">
        <f>IF('Crisis Indicator Data'!#REF!="No Data",1,IF(#REF!&lt;&gt;"",1,0))</f>
        <v>#REF!</v>
      </c>
      <c r="AC21" s="25" t="e">
        <f>IF('Crisis Indicator Data'!#REF!="No Data",1,IF(#REF!&lt;&gt;"",1,0))</f>
        <v>#REF!</v>
      </c>
      <c r="AD21" s="25" t="e">
        <f>IF('Crisis Indicator Data'!#REF!="No Data",1,IF(#REF!&lt;&gt;"",1,0))</f>
        <v>#REF!</v>
      </c>
      <c r="AE21" s="25" t="e">
        <f>IF('Crisis Indicator Data'!#REF!="No Data",1,IF(#REF!&lt;&gt;"",1,0))</f>
        <v>#REF!</v>
      </c>
      <c r="AF21" s="25" t="e">
        <f>IF('Crisis Indicator Data'!#REF!="No Data",1,IF(#REF!&lt;&gt;"",1,0))</f>
        <v>#REF!</v>
      </c>
      <c r="AG21" s="25" t="e">
        <f>IF('Crisis Indicator Data'!#REF!="No Data",1,IF(#REF!&lt;&gt;"",1,0))</f>
        <v>#REF!</v>
      </c>
      <c r="AH21" s="25" t="e">
        <f>IF('Crisis Indicator Data'!#REF!="No Data",1,IF(#REF!&lt;&gt;"",1,0))</f>
        <v>#REF!</v>
      </c>
      <c r="AI21" s="25" t="e">
        <f>IF('Crisis Indicator Data'!#REF!="No Data",1,IF(#REF!&lt;&gt;"",1,0))</f>
        <v>#REF!</v>
      </c>
      <c r="AJ21" s="25" t="e">
        <f>IF('Crisis Indicator Data'!#REF!="No Data",1,IF(#REF!&lt;&gt;"",1,0))</f>
        <v>#REF!</v>
      </c>
      <c r="AK21" s="25" t="e">
        <f>IF('Crisis Indicator Data'!#REF!="No Data",1,IF(#REF!&lt;&gt;"",1,0))</f>
        <v>#REF!</v>
      </c>
      <c r="AL21" s="25" t="e">
        <f>IF('Crisis Indicator Data'!#REF!="No Data",1,IF(#REF!&lt;&gt;"",1,0))</f>
        <v>#REF!</v>
      </c>
      <c r="AM21" s="25" t="e">
        <f>IF('Crisis Indicator Data'!#REF!="No Data",1,IF(#REF!&lt;&gt;"",1,0))</f>
        <v>#REF!</v>
      </c>
      <c r="AN21" s="25" t="e">
        <f>IF('Crisis Indicator Data'!#REF!="No Data",1,IF(#REF!&lt;&gt;"",1,0))</f>
        <v>#REF!</v>
      </c>
      <c r="AO21" s="25" t="e">
        <f>IF('Crisis Indicator Data'!#REF!="No Data",1,IF(#REF!&lt;&gt;"",1,0))</f>
        <v>#REF!</v>
      </c>
      <c r="AP21" s="25" t="e">
        <f>IF('Crisis Indicator Data'!#REF!="No Data",1,IF(#REF!&lt;&gt;"",1,0))</f>
        <v>#REF!</v>
      </c>
      <c r="AQ21" s="25" t="e">
        <f>IF('Crisis Indicator Data'!#REF!="No Data",1,IF(#REF!&lt;&gt;"",1,0))</f>
        <v>#REF!</v>
      </c>
      <c r="AR21" s="25" t="e">
        <f>IF('Crisis Indicator Data'!#REF!="No Data",1,IF(#REF!&lt;&gt;"",1,0))</f>
        <v>#REF!</v>
      </c>
      <c r="AS21" s="25" t="e">
        <f>IF('Crisis Indicator Data'!#REF!="No Data",1,IF(#REF!&lt;&gt;"",1,0))</f>
        <v>#REF!</v>
      </c>
      <c r="AT21" s="25" t="e">
        <f>IF('Crisis Indicator Data'!#REF!="No Data",1,IF(#REF!&lt;&gt;"",1,0))</f>
        <v>#REF!</v>
      </c>
      <c r="AU21" s="25" t="e">
        <f>IF('Crisis Indicator Data'!#REF!="No Data",1,IF(#REF!&lt;&gt;"",1,0))</f>
        <v>#REF!</v>
      </c>
      <c r="AV21" s="25" t="e">
        <f>IF('Crisis Indicator Data'!#REF!="No Data",1,IF(#REF!&lt;&gt;"",1,0))</f>
        <v>#REF!</v>
      </c>
      <c r="AW21" s="25" t="e">
        <f>IF('Crisis Indicator Data'!#REF!="No Data",1,IF(#REF!&lt;&gt;"",1,0))</f>
        <v>#REF!</v>
      </c>
      <c r="AX21" s="25" t="e">
        <f>IF('Crisis Indicator Data'!#REF!="No Data",1,IF(#REF!&lt;&gt;"",1,0))</f>
        <v>#REF!</v>
      </c>
      <c r="AY21" s="25" t="e">
        <f>IF('Crisis Indicator Data'!#REF!="No Data",1,IF(#REF!&lt;&gt;"",1,0))</f>
        <v>#REF!</v>
      </c>
      <c r="AZ21" s="25" t="e">
        <f>IF('Crisis Indicator Data'!#REF!="No Data",1,IF(#REF!&lt;&gt;"",1,0))</f>
        <v>#REF!</v>
      </c>
      <c r="BA21" t="e">
        <f t="shared" si="0"/>
        <v>#REF!</v>
      </c>
      <c r="BB21" s="27" t="e">
        <f t="shared" si="1"/>
        <v>#REF!</v>
      </c>
    </row>
    <row r="22" spans="1:54" x14ac:dyDescent="0.35">
      <c r="A22" t="s">
        <v>10122</v>
      </c>
      <c r="B22" s="25" t="e">
        <f>IF('Crisis Indicator Data'!#REF!="No Data",1,IF(#REF!&lt;&gt;"",1,0))</f>
        <v>#REF!</v>
      </c>
      <c r="C22" s="25" t="e">
        <f>IF('Crisis Indicator Data'!#REF!="No Data",1,IF(#REF!&lt;&gt;"",1,0))</f>
        <v>#REF!</v>
      </c>
      <c r="D22" s="25" t="e">
        <f>IF('Crisis Indicator Data'!#REF!="No Data",1,IF(#REF!&lt;&gt;"",1,0))</f>
        <v>#REF!</v>
      </c>
      <c r="E22" s="25" t="e">
        <f>IF('Crisis Indicator Data'!#REF!="No Data",1,IF(#REF!&lt;&gt;"",1,0))</f>
        <v>#REF!</v>
      </c>
      <c r="F22" s="25" t="e">
        <f>IF('Crisis Indicator Data'!#REF!="No Data",1,IF(#REF!&lt;&gt;"",1,0))</f>
        <v>#REF!</v>
      </c>
      <c r="G22" s="25" t="e">
        <f>IF('Crisis Indicator Data'!#REF!="No Data",1,IF(#REF!&lt;&gt;"",1,0))</f>
        <v>#REF!</v>
      </c>
      <c r="H22" s="25" t="e">
        <f>IF('Crisis Indicator Data'!#REF!="No Data",1,IF(#REF!&lt;&gt;"",1,0))</f>
        <v>#REF!</v>
      </c>
      <c r="I22" s="25" t="e">
        <f>IF('Crisis Indicator Data'!#REF!="No Data",1,IF(#REF!&lt;&gt;"",1,0))</f>
        <v>#REF!</v>
      </c>
      <c r="J22" s="25" t="e">
        <f>IF('Crisis Indicator Data'!#REF!="No Data",1,IF(#REF!&lt;&gt;"",1,0))</f>
        <v>#REF!</v>
      </c>
      <c r="K22" s="25" t="e">
        <f>IF('Crisis Indicator Data'!#REF!="No Data",1,IF(#REF!&lt;&gt;"",1,0))</f>
        <v>#REF!</v>
      </c>
      <c r="L22" s="25" t="e">
        <f>IF('Crisis Indicator Data'!#REF!="No Data",1,IF(#REF!&lt;&gt;"",1,0))</f>
        <v>#REF!</v>
      </c>
      <c r="M22" s="25" t="e">
        <f>IF('Crisis Indicator Data'!#REF!="No Data",1,IF(#REF!&lt;&gt;"",1,0))</f>
        <v>#REF!</v>
      </c>
      <c r="N22" s="25" t="e">
        <f>IF('Crisis Indicator Data'!#REF!="No Data",1,IF(#REF!&lt;&gt;"",1,0))</f>
        <v>#REF!</v>
      </c>
      <c r="O22" s="25" t="e">
        <f>IF('Crisis Indicator Data'!#REF!="No Data",1,IF(#REF!&lt;&gt;"",1,0))</f>
        <v>#REF!</v>
      </c>
      <c r="P22" s="25" t="e">
        <f>IF('Crisis Indicator Data'!#REF!="No Data",1,IF(#REF!&lt;&gt;"",1,0))</f>
        <v>#REF!</v>
      </c>
      <c r="Q22" s="25" t="e">
        <f>IF('Crisis Indicator Data'!#REF!="No Data",1,IF(#REF!&lt;&gt;"",1,0))</f>
        <v>#REF!</v>
      </c>
      <c r="R22" s="25" t="e">
        <f>IF('Crisis Indicator Data'!#REF!="No Data",1,IF(#REF!&lt;&gt;"",1,0))</f>
        <v>#REF!</v>
      </c>
      <c r="S22" s="25" t="e">
        <f>IF('Crisis Indicator Data'!#REF!="No Data",1,IF(#REF!&lt;&gt;"",1,0))</f>
        <v>#REF!</v>
      </c>
      <c r="T22" s="25" t="e">
        <f>IF('Crisis Indicator Data'!#REF!="No Data",1,IF(#REF!&lt;&gt;"",1,0))</f>
        <v>#REF!</v>
      </c>
      <c r="U22" s="25" t="e">
        <f>IF('Crisis Indicator Data'!#REF!="No Data",1,IF(#REF!&lt;&gt;"",1,0))</f>
        <v>#REF!</v>
      </c>
      <c r="V22" s="25" t="e">
        <f>IF('Crisis Indicator Data'!#REF!="No Data",1,IF(#REF!&lt;&gt;"",1,0))</f>
        <v>#REF!</v>
      </c>
      <c r="W22" s="25" t="e">
        <f>IF('Crisis Indicator Data'!#REF!="No Data",1,IF(#REF!&lt;&gt;"",1,0))</f>
        <v>#REF!</v>
      </c>
      <c r="X22" s="25" t="e">
        <f>IF('Crisis Indicator Data'!#REF!="No Data",1,IF(#REF!&lt;&gt;"",1,0))</f>
        <v>#REF!</v>
      </c>
      <c r="Y22" s="25" t="e">
        <f>IF('Crisis Indicator Data'!#REF!="No Data",1,IF(#REF!&lt;&gt;"",1,0))</f>
        <v>#REF!</v>
      </c>
      <c r="Z22" s="25" t="e">
        <f>IF('Crisis Indicator Data'!#REF!="No Data",1,IF(#REF!&lt;&gt;"",1,0))</f>
        <v>#REF!</v>
      </c>
      <c r="AA22" s="25" t="e">
        <f>IF('Crisis Indicator Data'!#REF!="No Data",1,IF(#REF!&lt;&gt;"",1,0))</f>
        <v>#REF!</v>
      </c>
      <c r="AB22" s="25" t="e">
        <f>IF('Crisis Indicator Data'!#REF!="No Data",1,IF(#REF!&lt;&gt;"",1,0))</f>
        <v>#REF!</v>
      </c>
      <c r="AC22" s="25" t="e">
        <f>IF('Crisis Indicator Data'!#REF!="No Data",1,IF(#REF!&lt;&gt;"",1,0))</f>
        <v>#REF!</v>
      </c>
      <c r="AD22" s="25" t="e">
        <f>IF('Crisis Indicator Data'!#REF!="No Data",1,IF(#REF!&lt;&gt;"",1,0))</f>
        <v>#REF!</v>
      </c>
      <c r="AE22" s="25" t="e">
        <f>IF('Crisis Indicator Data'!#REF!="No Data",1,IF(#REF!&lt;&gt;"",1,0))</f>
        <v>#REF!</v>
      </c>
      <c r="AF22" s="25" t="e">
        <f>IF('Crisis Indicator Data'!#REF!="No Data",1,IF(#REF!&lt;&gt;"",1,0))</f>
        <v>#REF!</v>
      </c>
      <c r="AG22" s="25" t="e">
        <f>IF('Crisis Indicator Data'!#REF!="No Data",1,IF(#REF!&lt;&gt;"",1,0))</f>
        <v>#REF!</v>
      </c>
      <c r="AH22" s="25" t="e">
        <f>IF('Crisis Indicator Data'!#REF!="No Data",1,IF(#REF!&lt;&gt;"",1,0))</f>
        <v>#REF!</v>
      </c>
      <c r="AI22" s="25" t="e">
        <f>IF('Crisis Indicator Data'!#REF!="No Data",1,IF(#REF!&lt;&gt;"",1,0))</f>
        <v>#REF!</v>
      </c>
      <c r="AJ22" s="25" t="e">
        <f>IF('Crisis Indicator Data'!#REF!="No Data",1,IF(#REF!&lt;&gt;"",1,0))</f>
        <v>#REF!</v>
      </c>
      <c r="AK22" s="25" t="e">
        <f>IF('Crisis Indicator Data'!#REF!="No Data",1,IF(#REF!&lt;&gt;"",1,0))</f>
        <v>#REF!</v>
      </c>
      <c r="AL22" s="25" t="e">
        <f>IF('Crisis Indicator Data'!#REF!="No Data",1,IF(#REF!&lt;&gt;"",1,0))</f>
        <v>#REF!</v>
      </c>
      <c r="AM22" s="25" t="e">
        <f>IF('Crisis Indicator Data'!#REF!="No Data",1,IF(#REF!&lt;&gt;"",1,0))</f>
        <v>#REF!</v>
      </c>
      <c r="AN22" s="25" t="e">
        <f>IF('Crisis Indicator Data'!#REF!="No Data",1,IF(#REF!&lt;&gt;"",1,0))</f>
        <v>#REF!</v>
      </c>
      <c r="AO22" s="25" t="e">
        <f>IF('Crisis Indicator Data'!#REF!="No Data",1,IF(#REF!&lt;&gt;"",1,0))</f>
        <v>#REF!</v>
      </c>
      <c r="AP22" s="25" t="e">
        <f>IF('Crisis Indicator Data'!#REF!="No Data",1,IF(#REF!&lt;&gt;"",1,0))</f>
        <v>#REF!</v>
      </c>
      <c r="AQ22" s="25" t="e">
        <f>IF('Crisis Indicator Data'!#REF!="No Data",1,IF(#REF!&lt;&gt;"",1,0))</f>
        <v>#REF!</v>
      </c>
      <c r="AR22" s="25" t="e">
        <f>IF('Crisis Indicator Data'!#REF!="No Data",1,IF(#REF!&lt;&gt;"",1,0))</f>
        <v>#REF!</v>
      </c>
      <c r="AS22" s="25" t="e">
        <f>IF('Crisis Indicator Data'!#REF!="No Data",1,IF(#REF!&lt;&gt;"",1,0))</f>
        <v>#REF!</v>
      </c>
      <c r="AT22" s="25" t="e">
        <f>IF('Crisis Indicator Data'!#REF!="No Data",1,IF(#REF!&lt;&gt;"",1,0))</f>
        <v>#REF!</v>
      </c>
      <c r="AU22" s="25" t="e">
        <f>IF('Crisis Indicator Data'!#REF!="No Data",1,IF(#REF!&lt;&gt;"",1,0))</f>
        <v>#REF!</v>
      </c>
      <c r="AV22" s="25" t="e">
        <f>IF('Crisis Indicator Data'!#REF!="No Data",1,IF(#REF!&lt;&gt;"",1,0))</f>
        <v>#REF!</v>
      </c>
      <c r="AW22" s="25" t="e">
        <f>IF('Crisis Indicator Data'!#REF!="No Data",1,IF(#REF!&lt;&gt;"",1,0))</f>
        <v>#REF!</v>
      </c>
      <c r="AX22" s="25" t="e">
        <f>IF('Crisis Indicator Data'!#REF!="No Data",1,IF(#REF!&lt;&gt;"",1,0))</f>
        <v>#REF!</v>
      </c>
      <c r="AY22" s="25" t="e">
        <f>IF('Crisis Indicator Data'!#REF!="No Data",1,IF(#REF!&lt;&gt;"",1,0))</f>
        <v>#REF!</v>
      </c>
      <c r="AZ22" s="25" t="e">
        <f>IF('Crisis Indicator Data'!#REF!="No Data",1,IF(#REF!&lt;&gt;"",1,0))</f>
        <v>#REF!</v>
      </c>
      <c r="BA22" t="e">
        <f t="shared" si="0"/>
        <v>#REF!</v>
      </c>
      <c r="BB22" s="27" t="e">
        <f t="shared" si="1"/>
        <v>#REF!</v>
      </c>
    </row>
    <row r="23" spans="1:54" x14ac:dyDescent="0.35">
      <c r="A23" t="s">
        <v>10138</v>
      </c>
      <c r="B23" s="25" t="e">
        <f>IF('Crisis Indicator Data'!#REF!="No Data",1,IF(#REF!&lt;&gt;"",1,0))</f>
        <v>#REF!</v>
      </c>
      <c r="C23" s="25" t="e">
        <f>IF('Crisis Indicator Data'!#REF!="No Data",1,IF(#REF!&lt;&gt;"",1,0))</f>
        <v>#REF!</v>
      </c>
      <c r="D23" s="25" t="e">
        <f>IF('Crisis Indicator Data'!#REF!="No Data",1,IF(#REF!&lt;&gt;"",1,0))</f>
        <v>#REF!</v>
      </c>
      <c r="E23" s="25" t="e">
        <f>IF('Crisis Indicator Data'!#REF!="No Data",1,IF(#REF!&lt;&gt;"",1,0))</f>
        <v>#REF!</v>
      </c>
      <c r="F23" s="25" t="e">
        <f>IF('Crisis Indicator Data'!#REF!="No Data",1,IF(#REF!&lt;&gt;"",1,0))</f>
        <v>#REF!</v>
      </c>
      <c r="G23" s="25" t="e">
        <f>IF('Crisis Indicator Data'!#REF!="No Data",1,IF(#REF!&lt;&gt;"",1,0))</f>
        <v>#REF!</v>
      </c>
      <c r="H23" s="25" t="e">
        <f>IF('Crisis Indicator Data'!#REF!="No Data",1,IF(#REF!&lt;&gt;"",1,0))</f>
        <v>#REF!</v>
      </c>
      <c r="I23" s="25" t="e">
        <f>IF('Crisis Indicator Data'!#REF!="No Data",1,IF(#REF!&lt;&gt;"",1,0))</f>
        <v>#REF!</v>
      </c>
      <c r="J23" s="25" t="e">
        <f>IF('Crisis Indicator Data'!#REF!="No Data",1,IF(#REF!&lt;&gt;"",1,0))</f>
        <v>#REF!</v>
      </c>
      <c r="K23" s="25" t="e">
        <f>IF('Crisis Indicator Data'!#REF!="No Data",1,IF(#REF!&lt;&gt;"",1,0))</f>
        <v>#REF!</v>
      </c>
      <c r="L23" s="25" t="e">
        <f>IF('Crisis Indicator Data'!#REF!="No Data",1,IF(#REF!&lt;&gt;"",1,0))</f>
        <v>#REF!</v>
      </c>
      <c r="M23" s="25" t="e">
        <f>IF('Crisis Indicator Data'!#REF!="No Data",1,IF(#REF!&lt;&gt;"",1,0))</f>
        <v>#REF!</v>
      </c>
      <c r="N23" s="25" t="e">
        <f>IF('Crisis Indicator Data'!#REF!="No Data",1,IF(#REF!&lt;&gt;"",1,0))</f>
        <v>#REF!</v>
      </c>
      <c r="O23" s="25" t="e">
        <f>IF('Crisis Indicator Data'!#REF!="No Data",1,IF(#REF!&lt;&gt;"",1,0))</f>
        <v>#REF!</v>
      </c>
      <c r="P23" s="25" t="e">
        <f>IF('Crisis Indicator Data'!#REF!="No Data",1,IF(#REF!&lt;&gt;"",1,0))</f>
        <v>#REF!</v>
      </c>
      <c r="Q23" s="25" t="e">
        <f>IF('Crisis Indicator Data'!#REF!="No Data",1,IF(#REF!&lt;&gt;"",1,0))</f>
        <v>#REF!</v>
      </c>
      <c r="R23" s="25" t="e">
        <f>IF('Crisis Indicator Data'!#REF!="No Data",1,IF(#REF!&lt;&gt;"",1,0))</f>
        <v>#REF!</v>
      </c>
      <c r="S23" s="25" t="e">
        <f>IF('Crisis Indicator Data'!#REF!="No Data",1,IF(#REF!&lt;&gt;"",1,0))</f>
        <v>#REF!</v>
      </c>
      <c r="T23" s="25" t="e">
        <f>IF('Crisis Indicator Data'!#REF!="No Data",1,IF(#REF!&lt;&gt;"",1,0))</f>
        <v>#REF!</v>
      </c>
      <c r="U23" s="25" t="e">
        <f>IF('Crisis Indicator Data'!#REF!="No Data",1,IF(#REF!&lt;&gt;"",1,0))</f>
        <v>#REF!</v>
      </c>
      <c r="V23" s="25" t="e">
        <f>IF('Crisis Indicator Data'!#REF!="No Data",1,IF(#REF!&lt;&gt;"",1,0))</f>
        <v>#REF!</v>
      </c>
      <c r="W23" s="25" t="e">
        <f>IF('Crisis Indicator Data'!#REF!="No Data",1,IF(#REF!&lt;&gt;"",1,0))</f>
        <v>#REF!</v>
      </c>
      <c r="X23" s="25" t="e">
        <f>IF('Crisis Indicator Data'!#REF!="No Data",1,IF(#REF!&lt;&gt;"",1,0))</f>
        <v>#REF!</v>
      </c>
      <c r="Y23" s="25" t="e">
        <f>IF('Crisis Indicator Data'!#REF!="No Data",1,IF(#REF!&lt;&gt;"",1,0))</f>
        <v>#REF!</v>
      </c>
      <c r="Z23" s="25" t="e">
        <f>IF('Crisis Indicator Data'!#REF!="No Data",1,IF(#REF!&lt;&gt;"",1,0))</f>
        <v>#REF!</v>
      </c>
      <c r="AA23" s="25" t="e">
        <f>IF('Crisis Indicator Data'!#REF!="No Data",1,IF(#REF!&lt;&gt;"",1,0))</f>
        <v>#REF!</v>
      </c>
      <c r="AB23" s="25" t="e">
        <f>IF('Crisis Indicator Data'!#REF!="No Data",1,IF(#REF!&lt;&gt;"",1,0))</f>
        <v>#REF!</v>
      </c>
      <c r="AC23" s="25" t="e">
        <f>IF('Crisis Indicator Data'!#REF!="No Data",1,IF(#REF!&lt;&gt;"",1,0))</f>
        <v>#REF!</v>
      </c>
      <c r="AD23" s="25" t="e">
        <f>IF('Crisis Indicator Data'!#REF!="No Data",1,IF(#REF!&lt;&gt;"",1,0))</f>
        <v>#REF!</v>
      </c>
      <c r="AE23" s="25" t="e">
        <f>IF('Crisis Indicator Data'!#REF!="No Data",1,IF(#REF!&lt;&gt;"",1,0))</f>
        <v>#REF!</v>
      </c>
      <c r="AF23" s="25" t="e">
        <f>IF('Crisis Indicator Data'!#REF!="No Data",1,IF(#REF!&lt;&gt;"",1,0))</f>
        <v>#REF!</v>
      </c>
      <c r="AG23" s="25" t="e">
        <f>IF('Crisis Indicator Data'!#REF!="No Data",1,IF(#REF!&lt;&gt;"",1,0))</f>
        <v>#REF!</v>
      </c>
      <c r="AH23" s="25" t="e">
        <f>IF('Crisis Indicator Data'!#REF!="No Data",1,IF(#REF!&lt;&gt;"",1,0))</f>
        <v>#REF!</v>
      </c>
      <c r="AI23" s="25" t="e">
        <f>IF('Crisis Indicator Data'!#REF!="No Data",1,IF(#REF!&lt;&gt;"",1,0))</f>
        <v>#REF!</v>
      </c>
      <c r="AJ23" s="25" t="e">
        <f>IF('Crisis Indicator Data'!#REF!="No Data",1,IF(#REF!&lt;&gt;"",1,0))</f>
        <v>#REF!</v>
      </c>
      <c r="AK23" s="25" t="e">
        <f>IF('Crisis Indicator Data'!#REF!="No Data",1,IF(#REF!&lt;&gt;"",1,0))</f>
        <v>#REF!</v>
      </c>
      <c r="AL23" s="25" t="e">
        <f>IF('Crisis Indicator Data'!#REF!="No Data",1,IF(#REF!&lt;&gt;"",1,0))</f>
        <v>#REF!</v>
      </c>
      <c r="AM23" s="25" t="e">
        <f>IF('Crisis Indicator Data'!#REF!="No Data",1,IF(#REF!&lt;&gt;"",1,0))</f>
        <v>#REF!</v>
      </c>
      <c r="AN23" s="25" t="e">
        <f>IF('Crisis Indicator Data'!#REF!="No Data",1,IF(#REF!&lt;&gt;"",1,0))</f>
        <v>#REF!</v>
      </c>
      <c r="AO23" s="25" t="e">
        <f>IF('Crisis Indicator Data'!#REF!="No Data",1,IF(#REF!&lt;&gt;"",1,0))</f>
        <v>#REF!</v>
      </c>
      <c r="AP23" s="25" t="e">
        <f>IF('Crisis Indicator Data'!#REF!="No Data",1,IF(#REF!&lt;&gt;"",1,0))</f>
        <v>#REF!</v>
      </c>
      <c r="AQ23" s="25" t="e">
        <f>IF('Crisis Indicator Data'!#REF!="No Data",1,IF(#REF!&lt;&gt;"",1,0))</f>
        <v>#REF!</v>
      </c>
      <c r="AR23" s="25" t="e">
        <f>IF('Crisis Indicator Data'!#REF!="No Data",1,IF(#REF!&lt;&gt;"",1,0))</f>
        <v>#REF!</v>
      </c>
      <c r="AS23" s="25" t="e">
        <f>IF('Crisis Indicator Data'!#REF!="No Data",1,IF(#REF!&lt;&gt;"",1,0))</f>
        <v>#REF!</v>
      </c>
      <c r="AT23" s="25" t="e">
        <f>IF('Crisis Indicator Data'!#REF!="No Data",1,IF(#REF!&lt;&gt;"",1,0))</f>
        <v>#REF!</v>
      </c>
      <c r="AU23" s="25" t="e">
        <f>IF('Crisis Indicator Data'!#REF!="No Data",1,IF(#REF!&lt;&gt;"",1,0))</f>
        <v>#REF!</v>
      </c>
      <c r="AV23" s="25" t="e">
        <f>IF('Crisis Indicator Data'!#REF!="No Data",1,IF(#REF!&lt;&gt;"",1,0))</f>
        <v>#REF!</v>
      </c>
      <c r="AW23" s="25" t="e">
        <f>IF('Crisis Indicator Data'!#REF!="No Data",1,IF(#REF!&lt;&gt;"",1,0))</f>
        <v>#REF!</v>
      </c>
      <c r="AX23" s="25" t="e">
        <f>IF('Crisis Indicator Data'!#REF!="No Data",1,IF(#REF!&lt;&gt;"",1,0))</f>
        <v>#REF!</v>
      </c>
      <c r="AY23" s="25" t="e">
        <f>IF('Crisis Indicator Data'!#REF!="No Data",1,IF(#REF!&lt;&gt;"",1,0))</f>
        <v>#REF!</v>
      </c>
      <c r="AZ23" s="25" t="e">
        <f>IF('Crisis Indicator Data'!#REF!="No Data",1,IF(#REF!&lt;&gt;"",1,0))</f>
        <v>#REF!</v>
      </c>
      <c r="BA23" t="e">
        <f t="shared" si="0"/>
        <v>#REF!</v>
      </c>
      <c r="BB23" s="27" t="e">
        <f t="shared" si="1"/>
        <v>#REF!</v>
      </c>
    </row>
    <row r="24" spans="1:54" x14ac:dyDescent="0.35">
      <c r="A24" t="s">
        <v>10130</v>
      </c>
      <c r="B24" s="25" t="e">
        <f>IF('Crisis Indicator Data'!#REF!="No Data",1,IF(#REF!&lt;&gt;"",1,0))</f>
        <v>#REF!</v>
      </c>
      <c r="C24" s="25" t="e">
        <f>IF('Crisis Indicator Data'!#REF!="No Data",1,IF(#REF!&lt;&gt;"",1,0))</f>
        <v>#REF!</v>
      </c>
      <c r="D24" s="25" t="e">
        <f>IF('Crisis Indicator Data'!#REF!="No Data",1,IF(#REF!&lt;&gt;"",1,0))</f>
        <v>#REF!</v>
      </c>
      <c r="E24" s="25" t="e">
        <f>IF('Crisis Indicator Data'!#REF!="No Data",1,IF(#REF!&lt;&gt;"",1,0))</f>
        <v>#REF!</v>
      </c>
      <c r="F24" s="25" t="e">
        <f>IF('Crisis Indicator Data'!#REF!="No Data",1,IF(#REF!&lt;&gt;"",1,0))</f>
        <v>#REF!</v>
      </c>
      <c r="G24" s="25" t="e">
        <f>IF('Crisis Indicator Data'!#REF!="No Data",1,IF(#REF!&lt;&gt;"",1,0))</f>
        <v>#REF!</v>
      </c>
      <c r="H24" s="25" t="e">
        <f>IF('Crisis Indicator Data'!#REF!="No Data",1,IF(#REF!&lt;&gt;"",1,0))</f>
        <v>#REF!</v>
      </c>
      <c r="I24" s="25" t="e">
        <f>IF('Crisis Indicator Data'!#REF!="No Data",1,IF(#REF!&lt;&gt;"",1,0))</f>
        <v>#REF!</v>
      </c>
      <c r="J24" s="25" t="e">
        <f>IF('Crisis Indicator Data'!#REF!="No Data",1,IF(#REF!&lt;&gt;"",1,0))</f>
        <v>#REF!</v>
      </c>
      <c r="K24" s="25" t="e">
        <f>IF('Crisis Indicator Data'!#REF!="No Data",1,IF(#REF!&lt;&gt;"",1,0))</f>
        <v>#REF!</v>
      </c>
      <c r="L24" s="25" t="e">
        <f>IF('Crisis Indicator Data'!#REF!="No Data",1,IF(#REF!&lt;&gt;"",1,0))</f>
        <v>#REF!</v>
      </c>
      <c r="M24" s="25" t="e">
        <f>IF('Crisis Indicator Data'!#REF!="No Data",1,IF(#REF!&lt;&gt;"",1,0))</f>
        <v>#REF!</v>
      </c>
      <c r="N24" s="25" t="e">
        <f>IF('Crisis Indicator Data'!#REF!="No Data",1,IF(#REF!&lt;&gt;"",1,0))</f>
        <v>#REF!</v>
      </c>
      <c r="O24" s="25" t="e">
        <f>IF('Crisis Indicator Data'!#REF!="No Data",1,IF(#REF!&lt;&gt;"",1,0))</f>
        <v>#REF!</v>
      </c>
      <c r="P24" s="25" t="e">
        <f>IF('Crisis Indicator Data'!#REF!="No Data",1,IF(#REF!&lt;&gt;"",1,0))</f>
        <v>#REF!</v>
      </c>
      <c r="Q24" s="25" t="e">
        <f>IF('Crisis Indicator Data'!#REF!="No Data",1,IF(#REF!&lt;&gt;"",1,0))</f>
        <v>#REF!</v>
      </c>
      <c r="R24" s="25" t="e">
        <f>IF('Crisis Indicator Data'!#REF!="No Data",1,IF(#REF!&lt;&gt;"",1,0))</f>
        <v>#REF!</v>
      </c>
      <c r="S24" s="25" t="e">
        <f>IF('Crisis Indicator Data'!#REF!="No Data",1,IF(#REF!&lt;&gt;"",1,0))</f>
        <v>#REF!</v>
      </c>
      <c r="T24" s="25" t="e">
        <f>IF('Crisis Indicator Data'!#REF!="No Data",1,IF(#REF!&lt;&gt;"",1,0))</f>
        <v>#REF!</v>
      </c>
      <c r="U24" s="25" t="e">
        <f>IF('Crisis Indicator Data'!#REF!="No Data",1,IF(#REF!&lt;&gt;"",1,0))</f>
        <v>#REF!</v>
      </c>
      <c r="V24" s="25" t="e">
        <f>IF('Crisis Indicator Data'!#REF!="No Data",1,IF(#REF!&lt;&gt;"",1,0))</f>
        <v>#REF!</v>
      </c>
      <c r="W24" s="25" t="e">
        <f>IF('Crisis Indicator Data'!#REF!="No Data",1,IF(#REF!&lt;&gt;"",1,0))</f>
        <v>#REF!</v>
      </c>
      <c r="X24" s="25" t="e">
        <f>IF('Crisis Indicator Data'!#REF!="No Data",1,IF(#REF!&lt;&gt;"",1,0))</f>
        <v>#REF!</v>
      </c>
      <c r="Y24" s="25" t="e">
        <f>IF('Crisis Indicator Data'!#REF!="No Data",1,IF(#REF!&lt;&gt;"",1,0))</f>
        <v>#REF!</v>
      </c>
      <c r="Z24" s="25" t="e">
        <f>IF('Crisis Indicator Data'!#REF!="No Data",1,IF(#REF!&lt;&gt;"",1,0))</f>
        <v>#REF!</v>
      </c>
      <c r="AA24" s="25" t="e">
        <f>IF('Crisis Indicator Data'!#REF!="No Data",1,IF(#REF!&lt;&gt;"",1,0))</f>
        <v>#REF!</v>
      </c>
      <c r="AB24" s="25" t="e">
        <f>IF('Crisis Indicator Data'!#REF!="No Data",1,IF(#REF!&lt;&gt;"",1,0))</f>
        <v>#REF!</v>
      </c>
      <c r="AC24" s="25" t="e">
        <f>IF('Crisis Indicator Data'!#REF!="No Data",1,IF(#REF!&lt;&gt;"",1,0))</f>
        <v>#REF!</v>
      </c>
      <c r="AD24" s="25" t="e">
        <f>IF('Crisis Indicator Data'!#REF!="No Data",1,IF(#REF!&lt;&gt;"",1,0))</f>
        <v>#REF!</v>
      </c>
      <c r="AE24" s="25" t="e">
        <f>IF('Crisis Indicator Data'!#REF!="No Data",1,IF(#REF!&lt;&gt;"",1,0))</f>
        <v>#REF!</v>
      </c>
      <c r="AF24" s="25" t="e">
        <f>IF('Crisis Indicator Data'!#REF!="No Data",1,IF(#REF!&lt;&gt;"",1,0))</f>
        <v>#REF!</v>
      </c>
      <c r="AG24" s="25" t="e">
        <f>IF('Crisis Indicator Data'!#REF!="No Data",1,IF(#REF!&lt;&gt;"",1,0))</f>
        <v>#REF!</v>
      </c>
      <c r="AH24" s="25" t="e">
        <f>IF('Crisis Indicator Data'!#REF!="No Data",1,IF(#REF!&lt;&gt;"",1,0))</f>
        <v>#REF!</v>
      </c>
      <c r="AI24" s="25" t="e">
        <f>IF('Crisis Indicator Data'!#REF!="No Data",1,IF(#REF!&lt;&gt;"",1,0))</f>
        <v>#REF!</v>
      </c>
      <c r="AJ24" s="25" t="e">
        <f>IF('Crisis Indicator Data'!#REF!="No Data",1,IF(#REF!&lt;&gt;"",1,0))</f>
        <v>#REF!</v>
      </c>
      <c r="AK24" s="25" t="e">
        <f>IF('Crisis Indicator Data'!#REF!="No Data",1,IF(#REF!&lt;&gt;"",1,0))</f>
        <v>#REF!</v>
      </c>
      <c r="AL24" s="25" t="e">
        <f>IF('Crisis Indicator Data'!#REF!="No Data",1,IF(#REF!&lt;&gt;"",1,0))</f>
        <v>#REF!</v>
      </c>
      <c r="AM24" s="25" t="e">
        <f>IF('Crisis Indicator Data'!#REF!="No Data",1,IF(#REF!&lt;&gt;"",1,0))</f>
        <v>#REF!</v>
      </c>
      <c r="AN24" s="25" t="e">
        <f>IF('Crisis Indicator Data'!#REF!="No Data",1,IF(#REF!&lt;&gt;"",1,0))</f>
        <v>#REF!</v>
      </c>
      <c r="AO24" s="25" t="e">
        <f>IF('Crisis Indicator Data'!#REF!="No Data",1,IF(#REF!&lt;&gt;"",1,0))</f>
        <v>#REF!</v>
      </c>
      <c r="AP24" s="25" t="e">
        <f>IF('Crisis Indicator Data'!#REF!="No Data",1,IF(#REF!&lt;&gt;"",1,0))</f>
        <v>#REF!</v>
      </c>
      <c r="AQ24" s="25" t="e">
        <f>IF('Crisis Indicator Data'!#REF!="No Data",1,IF(#REF!&lt;&gt;"",1,0))</f>
        <v>#REF!</v>
      </c>
      <c r="AR24" s="25" t="e">
        <f>IF('Crisis Indicator Data'!#REF!="No Data",1,IF(#REF!&lt;&gt;"",1,0))</f>
        <v>#REF!</v>
      </c>
      <c r="AS24" s="25" t="e">
        <f>IF('Crisis Indicator Data'!#REF!="No Data",1,IF(#REF!&lt;&gt;"",1,0))</f>
        <v>#REF!</v>
      </c>
      <c r="AT24" s="25" t="e">
        <f>IF('Crisis Indicator Data'!#REF!="No Data",1,IF(#REF!&lt;&gt;"",1,0))</f>
        <v>#REF!</v>
      </c>
      <c r="AU24" s="25" t="e">
        <f>IF('Crisis Indicator Data'!#REF!="No Data",1,IF(#REF!&lt;&gt;"",1,0))</f>
        <v>#REF!</v>
      </c>
      <c r="AV24" s="25" t="e">
        <f>IF('Crisis Indicator Data'!#REF!="No Data",1,IF(#REF!&lt;&gt;"",1,0))</f>
        <v>#REF!</v>
      </c>
      <c r="AW24" s="25" t="e">
        <f>IF('Crisis Indicator Data'!#REF!="No Data",1,IF(#REF!&lt;&gt;"",1,0))</f>
        <v>#REF!</v>
      </c>
      <c r="AX24" s="25" t="e">
        <f>IF('Crisis Indicator Data'!#REF!="No Data",1,IF(#REF!&lt;&gt;"",1,0))</f>
        <v>#REF!</v>
      </c>
      <c r="AY24" s="25" t="e">
        <f>IF('Crisis Indicator Data'!#REF!="No Data",1,IF(#REF!&lt;&gt;"",1,0))</f>
        <v>#REF!</v>
      </c>
      <c r="AZ24" s="25" t="e">
        <f>IF('Crisis Indicator Data'!#REF!="No Data",1,IF(#REF!&lt;&gt;"",1,0))</f>
        <v>#REF!</v>
      </c>
      <c r="BA24" t="e">
        <f t="shared" si="0"/>
        <v>#REF!</v>
      </c>
      <c r="BB24" s="27" t="e">
        <f t="shared" si="1"/>
        <v>#REF!</v>
      </c>
    </row>
    <row r="25" spans="1:54" x14ac:dyDescent="0.35">
      <c r="A25" t="s">
        <v>10134</v>
      </c>
      <c r="B25" s="25" t="e">
        <f>IF('Crisis Indicator Data'!#REF!="No Data",1,IF(#REF!&lt;&gt;"",1,0))</f>
        <v>#REF!</v>
      </c>
      <c r="C25" s="25" t="e">
        <f>IF('Crisis Indicator Data'!#REF!="No Data",1,IF(#REF!&lt;&gt;"",1,0))</f>
        <v>#REF!</v>
      </c>
      <c r="D25" s="25" t="e">
        <f>IF('Crisis Indicator Data'!#REF!="No Data",1,IF(#REF!&lt;&gt;"",1,0))</f>
        <v>#REF!</v>
      </c>
      <c r="E25" s="25" t="e">
        <f>IF('Crisis Indicator Data'!#REF!="No Data",1,IF(#REF!&lt;&gt;"",1,0))</f>
        <v>#REF!</v>
      </c>
      <c r="F25" s="25" t="e">
        <f>IF('Crisis Indicator Data'!#REF!="No Data",1,IF(#REF!&lt;&gt;"",1,0))</f>
        <v>#REF!</v>
      </c>
      <c r="G25" s="25" t="e">
        <f>IF('Crisis Indicator Data'!#REF!="No Data",1,IF(#REF!&lt;&gt;"",1,0))</f>
        <v>#REF!</v>
      </c>
      <c r="H25" s="25" t="e">
        <f>IF('Crisis Indicator Data'!#REF!="No Data",1,IF(#REF!&lt;&gt;"",1,0))</f>
        <v>#REF!</v>
      </c>
      <c r="I25" s="25" t="e">
        <f>IF('Crisis Indicator Data'!#REF!="No Data",1,IF(#REF!&lt;&gt;"",1,0))</f>
        <v>#REF!</v>
      </c>
      <c r="J25" s="25" t="e">
        <f>IF('Crisis Indicator Data'!#REF!="No Data",1,IF(#REF!&lt;&gt;"",1,0))</f>
        <v>#REF!</v>
      </c>
      <c r="K25" s="25" t="e">
        <f>IF('Crisis Indicator Data'!#REF!="No Data",1,IF(#REF!&lt;&gt;"",1,0))</f>
        <v>#REF!</v>
      </c>
      <c r="L25" s="25" t="e">
        <f>IF('Crisis Indicator Data'!#REF!="No Data",1,IF(#REF!&lt;&gt;"",1,0))</f>
        <v>#REF!</v>
      </c>
      <c r="M25" s="25" t="e">
        <f>IF('Crisis Indicator Data'!#REF!="No Data",1,IF(#REF!&lt;&gt;"",1,0))</f>
        <v>#REF!</v>
      </c>
      <c r="N25" s="25" t="e">
        <f>IF('Crisis Indicator Data'!#REF!="No Data",1,IF(#REF!&lt;&gt;"",1,0))</f>
        <v>#REF!</v>
      </c>
      <c r="O25" s="25" t="e">
        <f>IF('Crisis Indicator Data'!#REF!="No Data",1,IF(#REF!&lt;&gt;"",1,0))</f>
        <v>#REF!</v>
      </c>
      <c r="P25" s="25" t="e">
        <f>IF('Crisis Indicator Data'!#REF!="No Data",1,IF(#REF!&lt;&gt;"",1,0))</f>
        <v>#REF!</v>
      </c>
      <c r="Q25" s="25" t="e">
        <f>IF('Crisis Indicator Data'!#REF!="No Data",1,IF(#REF!&lt;&gt;"",1,0))</f>
        <v>#REF!</v>
      </c>
      <c r="R25" s="25" t="e">
        <f>IF('Crisis Indicator Data'!#REF!="No Data",1,IF(#REF!&lt;&gt;"",1,0))</f>
        <v>#REF!</v>
      </c>
      <c r="S25" s="25" t="e">
        <f>IF('Crisis Indicator Data'!#REF!="No Data",1,IF(#REF!&lt;&gt;"",1,0))</f>
        <v>#REF!</v>
      </c>
      <c r="T25" s="25" t="e">
        <f>IF('Crisis Indicator Data'!#REF!="No Data",1,IF(#REF!&lt;&gt;"",1,0))</f>
        <v>#REF!</v>
      </c>
      <c r="U25" s="25" t="e">
        <f>IF('Crisis Indicator Data'!#REF!="No Data",1,IF(#REF!&lt;&gt;"",1,0))</f>
        <v>#REF!</v>
      </c>
      <c r="V25" s="25" t="e">
        <f>IF('Crisis Indicator Data'!#REF!="No Data",1,IF(#REF!&lt;&gt;"",1,0))</f>
        <v>#REF!</v>
      </c>
      <c r="W25" s="25" t="e">
        <f>IF('Crisis Indicator Data'!#REF!="No Data",1,IF(#REF!&lt;&gt;"",1,0))</f>
        <v>#REF!</v>
      </c>
      <c r="X25" s="25" t="e">
        <f>IF('Crisis Indicator Data'!#REF!="No Data",1,IF(#REF!&lt;&gt;"",1,0))</f>
        <v>#REF!</v>
      </c>
      <c r="Y25" s="25" t="e">
        <f>IF('Crisis Indicator Data'!#REF!="No Data",1,IF(#REF!&lt;&gt;"",1,0))</f>
        <v>#REF!</v>
      </c>
      <c r="Z25" s="25" t="e">
        <f>IF('Crisis Indicator Data'!#REF!="No Data",1,IF(#REF!&lt;&gt;"",1,0))</f>
        <v>#REF!</v>
      </c>
      <c r="AA25" s="25" t="e">
        <f>IF('Crisis Indicator Data'!#REF!="No Data",1,IF(#REF!&lt;&gt;"",1,0))</f>
        <v>#REF!</v>
      </c>
      <c r="AB25" s="25" t="e">
        <f>IF('Crisis Indicator Data'!#REF!="No Data",1,IF(#REF!&lt;&gt;"",1,0))</f>
        <v>#REF!</v>
      </c>
      <c r="AC25" s="25" t="e">
        <f>IF('Crisis Indicator Data'!#REF!="No Data",1,IF(#REF!&lt;&gt;"",1,0))</f>
        <v>#REF!</v>
      </c>
      <c r="AD25" s="25" t="e">
        <f>IF('Crisis Indicator Data'!#REF!="No Data",1,IF(#REF!&lt;&gt;"",1,0))</f>
        <v>#REF!</v>
      </c>
      <c r="AE25" s="25" t="e">
        <f>IF('Crisis Indicator Data'!#REF!="No Data",1,IF(#REF!&lt;&gt;"",1,0))</f>
        <v>#REF!</v>
      </c>
      <c r="AF25" s="25" t="e">
        <f>IF('Crisis Indicator Data'!#REF!="No Data",1,IF(#REF!&lt;&gt;"",1,0))</f>
        <v>#REF!</v>
      </c>
      <c r="AG25" s="25" t="e">
        <f>IF('Crisis Indicator Data'!#REF!="No Data",1,IF(#REF!&lt;&gt;"",1,0))</f>
        <v>#REF!</v>
      </c>
      <c r="AH25" s="25" t="e">
        <f>IF('Crisis Indicator Data'!#REF!="No Data",1,IF(#REF!&lt;&gt;"",1,0))</f>
        <v>#REF!</v>
      </c>
      <c r="AI25" s="25" t="e">
        <f>IF('Crisis Indicator Data'!#REF!="No Data",1,IF(#REF!&lt;&gt;"",1,0))</f>
        <v>#REF!</v>
      </c>
      <c r="AJ25" s="25" t="e">
        <f>IF('Crisis Indicator Data'!#REF!="No Data",1,IF(#REF!&lt;&gt;"",1,0))</f>
        <v>#REF!</v>
      </c>
      <c r="AK25" s="25" t="e">
        <f>IF('Crisis Indicator Data'!#REF!="No Data",1,IF(#REF!&lt;&gt;"",1,0))</f>
        <v>#REF!</v>
      </c>
      <c r="AL25" s="25" t="e">
        <f>IF('Crisis Indicator Data'!#REF!="No Data",1,IF(#REF!&lt;&gt;"",1,0))</f>
        <v>#REF!</v>
      </c>
      <c r="AM25" s="25" t="e">
        <f>IF('Crisis Indicator Data'!#REF!="No Data",1,IF(#REF!&lt;&gt;"",1,0))</f>
        <v>#REF!</v>
      </c>
      <c r="AN25" s="25" t="e">
        <f>IF('Crisis Indicator Data'!#REF!="No Data",1,IF(#REF!&lt;&gt;"",1,0))</f>
        <v>#REF!</v>
      </c>
      <c r="AO25" s="25" t="e">
        <f>IF('Crisis Indicator Data'!#REF!="No Data",1,IF(#REF!&lt;&gt;"",1,0))</f>
        <v>#REF!</v>
      </c>
      <c r="AP25" s="25" t="e">
        <f>IF('Crisis Indicator Data'!#REF!="No Data",1,IF(#REF!&lt;&gt;"",1,0))</f>
        <v>#REF!</v>
      </c>
      <c r="AQ25" s="25" t="e">
        <f>IF('Crisis Indicator Data'!#REF!="No Data",1,IF(#REF!&lt;&gt;"",1,0))</f>
        <v>#REF!</v>
      </c>
      <c r="AR25" s="25" t="e">
        <f>IF('Crisis Indicator Data'!#REF!="No Data",1,IF(#REF!&lt;&gt;"",1,0))</f>
        <v>#REF!</v>
      </c>
      <c r="AS25" s="25" t="e">
        <f>IF('Crisis Indicator Data'!#REF!="No Data",1,IF(#REF!&lt;&gt;"",1,0))</f>
        <v>#REF!</v>
      </c>
      <c r="AT25" s="25" t="e">
        <f>IF('Crisis Indicator Data'!#REF!="No Data",1,IF(#REF!&lt;&gt;"",1,0))</f>
        <v>#REF!</v>
      </c>
      <c r="AU25" s="25" t="e">
        <f>IF('Crisis Indicator Data'!#REF!="No Data",1,IF(#REF!&lt;&gt;"",1,0))</f>
        <v>#REF!</v>
      </c>
      <c r="AV25" s="25" t="e">
        <f>IF('Crisis Indicator Data'!#REF!="No Data",1,IF(#REF!&lt;&gt;"",1,0))</f>
        <v>#REF!</v>
      </c>
      <c r="AW25" s="25" t="e">
        <f>IF('Crisis Indicator Data'!#REF!="No Data",1,IF(#REF!&lt;&gt;"",1,0))</f>
        <v>#REF!</v>
      </c>
      <c r="AX25" s="25" t="e">
        <f>IF('Crisis Indicator Data'!#REF!="No Data",1,IF(#REF!&lt;&gt;"",1,0))</f>
        <v>#REF!</v>
      </c>
      <c r="AY25" s="25" t="e">
        <f>IF('Crisis Indicator Data'!#REF!="No Data",1,IF(#REF!&lt;&gt;"",1,0))</f>
        <v>#REF!</v>
      </c>
      <c r="AZ25" s="25" t="e">
        <f>IF('Crisis Indicator Data'!#REF!="No Data",1,IF(#REF!&lt;&gt;"",1,0))</f>
        <v>#REF!</v>
      </c>
      <c r="BA25" t="e">
        <f t="shared" si="0"/>
        <v>#REF!</v>
      </c>
      <c r="BB25" s="27" t="e">
        <f t="shared" si="1"/>
        <v>#REF!</v>
      </c>
    </row>
    <row r="26" spans="1:54" x14ac:dyDescent="0.35">
      <c r="A26" t="s">
        <v>10116</v>
      </c>
      <c r="B26" s="25" t="e">
        <f>IF('Crisis Indicator Data'!#REF!="No Data",1,IF(#REF!&lt;&gt;"",1,0))</f>
        <v>#REF!</v>
      </c>
      <c r="C26" s="25" t="e">
        <f>IF('Crisis Indicator Data'!#REF!="No Data",1,IF(#REF!&lt;&gt;"",1,0))</f>
        <v>#REF!</v>
      </c>
      <c r="D26" s="25" t="e">
        <f>IF('Crisis Indicator Data'!#REF!="No Data",1,IF(#REF!&lt;&gt;"",1,0))</f>
        <v>#REF!</v>
      </c>
      <c r="E26" s="25" t="e">
        <f>IF('Crisis Indicator Data'!#REF!="No Data",1,IF(#REF!&lt;&gt;"",1,0))</f>
        <v>#REF!</v>
      </c>
      <c r="F26" s="25" t="e">
        <f>IF('Crisis Indicator Data'!#REF!="No Data",1,IF(#REF!&lt;&gt;"",1,0))</f>
        <v>#REF!</v>
      </c>
      <c r="G26" s="25" t="e">
        <f>IF('Crisis Indicator Data'!#REF!="No Data",1,IF(#REF!&lt;&gt;"",1,0))</f>
        <v>#REF!</v>
      </c>
      <c r="H26" s="25" t="e">
        <f>IF('Crisis Indicator Data'!#REF!="No Data",1,IF(#REF!&lt;&gt;"",1,0))</f>
        <v>#REF!</v>
      </c>
      <c r="I26" s="25" t="e">
        <f>IF('Crisis Indicator Data'!#REF!="No Data",1,IF(#REF!&lt;&gt;"",1,0))</f>
        <v>#REF!</v>
      </c>
      <c r="J26" s="25" t="e">
        <f>IF('Crisis Indicator Data'!#REF!="No Data",1,IF(#REF!&lt;&gt;"",1,0))</f>
        <v>#REF!</v>
      </c>
      <c r="K26" s="25" t="e">
        <f>IF('Crisis Indicator Data'!#REF!="No Data",1,IF(#REF!&lt;&gt;"",1,0))</f>
        <v>#REF!</v>
      </c>
      <c r="L26" s="25" t="e">
        <f>IF('Crisis Indicator Data'!#REF!="No Data",1,IF(#REF!&lt;&gt;"",1,0))</f>
        <v>#REF!</v>
      </c>
      <c r="M26" s="25" t="e">
        <f>IF('Crisis Indicator Data'!#REF!="No Data",1,IF(#REF!&lt;&gt;"",1,0))</f>
        <v>#REF!</v>
      </c>
      <c r="N26" s="25" t="e">
        <f>IF('Crisis Indicator Data'!#REF!="No Data",1,IF(#REF!&lt;&gt;"",1,0))</f>
        <v>#REF!</v>
      </c>
      <c r="O26" s="25" t="e">
        <f>IF('Crisis Indicator Data'!#REF!="No Data",1,IF(#REF!&lt;&gt;"",1,0))</f>
        <v>#REF!</v>
      </c>
      <c r="P26" s="25" t="e">
        <f>IF('Crisis Indicator Data'!#REF!="No Data",1,IF(#REF!&lt;&gt;"",1,0))</f>
        <v>#REF!</v>
      </c>
      <c r="Q26" s="25" t="e">
        <f>IF('Crisis Indicator Data'!#REF!="No Data",1,IF(#REF!&lt;&gt;"",1,0))</f>
        <v>#REF!</v>
      </c>
      <c r="R26" s="25" t="e">
        <f>IF('Crisis Indicator Data'!#REF!="No Data",1,IF(#REF!&lt;&gt;"",1,0))</f>
        <v>#REF!</v>
      </c>
      <c r="S26" s="25" t="e">
        <f>IF('Crisis Indicator Data'!#REF!="No Data",1,IF(#REF!&lt;&gt;"",1,0))</f>
        <v>#REF!</v>
      </c>
      <c r="T26" s="25" t="e">
        <f>IF('Crisis Indicator Data'!#REF!="No Data",1,IF(#REF!&lt;&gt;"",1,0))</f>
        <v>#REF!</v>
      </c>
      <c r="U26" s="25" t="e">
        <f>IF('Crisis Indicator Data'!#REF!="No Data",1,IF(#REF!&lt;&gt;"",1,0))</f>
        <v>#REF!</v>
      </c>
      <c r="V26" s="25" t="e">
        <f>IF('Crisis Indicator Data'!#REF!="No Data",1,IF(#REF!&lt;&gt;"",1,0))</f>
        <v>#REF!</v>
      </c>
      <c r="W26" s="25" t="e">
        <f>IF('Crisis Indicator Data'!#REF!="No Data",1,IF(#REF!&lt;&gt;"",1,0))</f>
        <v>#REF!</v>
      </c>
      <c r="X26" s="25" t="e">
        <f>IF('Crisis Indicator Data'!#REF!="No Data",1,IF(#REF!&lt;&gt;"",1,0))</f>
        <v>#REF!</v>
      </c>
      <c r="Y26" s="25" t="e">
        <f>IF('Crisis Indicator Data'!#REF!="No Data",1,IF(#REF!&lt;&gt;"",1,0))</f>
        <v>#REF!</v>
      </c>
      <c r="Z26" s="25" t="e">
        <f>IF('Crisis Indicator Data'!#REF!="No Data",1,IF(#REF!&lt;&gt;"",1,0))</f>
        <v>#REF!</v>
      </c>
      <c r="AA26" s="25" t="e">
        <f>IF('Crisis Indicator Data'!#REF!="No Data",1,IF(#REF!&lt;&gt;"",1,0))</f>
        <v>#REF!</v>
      </c>
      <c r="AB26" s="25" t="e">
        <f>IF('Crisis Indicator Data'!#REF!="No Data",1,IF(#REF!&lt;&gt;"",1,0))</f>
        <v>#REF!</v>
      </c>
      <c r="AC26" s="25" t="e">
        <f>IF('Crisis Indicator Data'!#REF!="No Data",1,IF(#REF!&lt;&gt;"",1,0))</f>
        <v>#REF!</v>
      </c>
      <c r="AD26" s="25" t="e">
        <f>IF('Crisis Indicator Data'!#REF!="No Data",1,IF(#REF!&lt;&gt;"",1,0))</f>
        <v>#REF!</v>
      </c>
      <c r="AE26" s="25" t="e">
        <f>IF('Crisis Indicator Data'!#REF!="No Data",1,IF(#REF!&lt;&gt;"",1,0))</f>
        <v>#REF!</v>
      </c>
      <c r="AF26" s="25" t="e">
        <f>IF('Crisis Indicator Data'!#REF!="No Data",1,IF(#REF!&lt;&gt;"",1,0))</f>
        <v>#REF!</v>
      </c>
      <c r="AG26" s="25" t="e">
        <f>IF('Crisis Indicator Data'!#REF!="No Data",1,IF(#REF!&lt;&gt;"",1,0))</f>
        <v>#REF!</v>
      </c>
      <c r="AH26" s="25" t="e">
        <f>IF('Crisis Indicator Data'!#REF!="No Data",1,IF(#REF!&lt;&gt;"",1,0))</f>
        <v>#REF!</v>
      </c>
      <c r="AI26" s="25" t="e">
        <f>IF('Crisis Indicator Data'!#REF!="No Data",1,IF(#REF!&lt;&gt;"",1,0))</f>
        <v>#REF!</v>
      </c>
      <c r="AJ26" s="25" t="e">
        <f>IF('Crisis Indicator Data'!#REF!="No Data",1,IF(#REF!&lt;&gt;"",1,0))</f>
        <v>#REF!</v>
      </c>
      <c r="AK26" s="25" t="e">
        <f>IF('Crisis Indicator Data'!#REF!="No Data",1,IF(#REF!&lt;&gt;"",1,0))</f>
        <v>#REF!</v>
      </c>
      <c r="AL26" s="25" t="e">
        <f>IF('Crisis Indicator Data'!#REF!="No Data",1,IF(#REF!&lt;&gt;"",1,0))</f>
        <v>#REF!</v>
      </c>
      <c r="AM26" s="25" t="e">
        <f>IF('Crisis Indicator Data'!#REF!="No Data",1,IF(#REF!&lt;&gt;"",1,0))</f>
        <v>#REF!</v>
      </c>
      <c r="AN26" s="25" t="e">
        <f>IF('Crisis Indicator Data'!#REF!="No Data",1,IF(#REF!&lt;&gt;"",1,0))</f>
        <v>#REF!</v>
      </c>
      <c r="AO26" s="25" t="e">
        <f>IF('Crisis Indicator Data'!#REF!="No Data",1,IF(#REF!&lt;&gt;"",1,0))</f>
        <v>#REF!</v>
      </c>
      <c r="AP26" s="25" t="e">
        <f>IF('Crisis Indicator Data'!#REF!="No Data",1,IF(#REF!&lt;&gt;"",1,0))</f>
        <v>#REF!</v>
      </c>
      <c r="AQ26" s="25" t="e">
        <f>IF('Crisis Indicator Data'!#REF!="No Data",1,IF(#REF!&lt;&gt;"",1,0))</f>
        <v>#REF!</v>
      </c>
      <c r="AR26" s="25" t="e">
        <f>IF('Crisis Indicator Data'!#REF!="No Data",1,IF(#REF!&lt;&gt;"",1,0))</f>
        <v>#REF!</v>
      </c>
      <c r="AS26" s="25" t="e">
        <f>IF('Crisis Indicator Data'!#REF!="No Data",1,IF(#REF!&lt;&gt;"",1,0))</f>
        <v>#REF!</v>
      </c>
      <c r="AT26" s="25" t="e">
        <f>IF('Crisis Indicator Data'!#REF!="No Data",1,IF(#REF!&lt;&gt;"",1,0))</f>
        <v>#REF!</v>
      </c>
      <c r="AU26" s="25" t="e">
        <f>IF('Crisis Indicator Data'!#REF!="No Data",1,IF(#REF!&lt;&gt;"",1,0))</f>
        <v>#REF!</v>
      </c>
      <c r="AV26" s="25" t="e">
        <f>IF('Crisis Indicator Data'!#REF!="No Data",1,IF(#REF!&lt;&gt;"",1,0))</f>
        <v>#REF!</v>
      </c>
      <c r="AW26" s="25" t="e">
        <f>IF('Crisis Indicator Data'!#REF!="No Data",1,IF(#REF!&lt;&gt;"",1,0))</f>
        <v>#REF!</v>
      </c>
      <c r="AX26" s="25" t="e">
        <f>IF('Crisis Indicator Data'!#REF!="No Data",1,IF(#REF!&lt;&gt;"",1,0))</f>
        <v>#REF!</v>
      </c>
      <c r="AY26" s="25" t="e">
        <f>IF('Crisis Indicator Data'!#REF!="No Data",1,IF(#REF!&lt;&gt;"",1,0))</f>
        <v>#REF!</v>
      </c>
      <c r="AZ26" s="25" t="e">
        <f>IF('Crisis Indicator Data'!#REF!="No Data",1,IF(#REF!&lt;&gt;"",1,0))</f>
        <v>#REF!</v>
      </c>
      <c r="BA26" t="e">
        <f t="shared" si="0"/>
        <v>#REF!</v>
      </c>
      <c r="BB26" s="27" t="e">
        <f t="shared" si="1"/>
        <v>#REF!</v>
      </c>
    </row>
    <row r="27" spans="1:54" x14ac:dyDescent="0.35">
      <c r="A27" t="s">
        <v>10114</v>
      </c>
      <c r="B27" s="25" t="e">
        <f>IF('Crisis Indicator Data'!#REF!="No Data",1,IF(#REF!&lt;&gt;"",1,0))</f>
        <v>#REF!</v>
      </c>
      <c r="C27" s="25" t="e">
        <f>IF('Crisis Indicator Data'!#REF!="No Data",1,IF(#REF!&lt;&gt;"",1,0))</f>
        <v>#REF!</v>
      </c>
      <c r="D27" s="25" t="e">
        <f>IF('Crisis Indicator Data'!#REF!="No Data",1,IF(#REF!&lt;&gt;"",1,0))</f>
        <v>#REF!</v>
      </c>
      <c r="E27" s="25" t="e">
        <f>IF('Crisis Indicator Data'!#REF!="No Data",1,IF(#REF!&lt;&gt;"",1,0))</f>
        <v>#REF!</v>
      </c>
      <c r="F27" s="25" t="e">
        <f>IF('Crisis Indicator Data'!#REF!="No Data",1,IF(#REF!&lt;&gt;"",1,0))</f>
        <v>#REF!</v>
      </c>
      <c r="G27" s="25" t="e">
        <f>IF('Crisis Indicator Data'!#REF!="No Data",1,IF(#REF!&lt;&gt;"",1,0))</f>
        <v>#REF!</v>
      </c>
      <c r="H27" s="25" t="e">
        <f>IF('Crisis Indicator Data'!#REF!="No Data",1,IF(#REF!&lt;&gt;"",1,0))</f>
        <v>#REF!</v>
      </c>
      <c r="I27" s="25" t="e">
        <f>IF('Crisis Indicator Data'!#REF!="No Data",1,IF(#REF!&lt;&gt;"",1,0))</f>
        <v>#REF!</v>
      </c>
      <c r="J27" s="25" t="e">
        <f>IF('Crisis Indicator Data'!#REF!="No Data",1,IF(#REF!&lt;&gt;"",1,0))</f>
        <v>#REF!</v>
      </c>
      <c r="K27" s="25" t="e">
        <f>IF('Crisis Indicator Data'!#REF!="No Data",1,IF(#REF!&lt;&gt;"",1,0))</f>
        <v>#REF!</v>
      </c>
      <c r="L27" s="25" t="e">
        <f>IF('Crisis Indicator Data'!#REF!="No Data",1,IF(#REF!&lt;&gt;"",1,0))</f>
        <v>#REF!</v>
      </c>
      <c r="M27" s="25" t="e">
        <f>IF('Crisis Indicator Data'!#REF!="No Data",1,IF(#REF!&lt;&gt;"",1,0))</f>
        <v>#REF!</v>
      </c>
      <c r="N27" s="25" t="e">
        <f>IF('Crisis Indicator Data'!#REF!="No Data",1,IF(#REF!&lt;&gt;"",1,0))</f>
        <v>#REF!</v>
      </c>
      <c r="O27" s="25" t="e">
        <f>IF('Crisis Indicator Data'!#REF!="No Data",1,IF(#REF!&lt;&gt;"",1,0))</f>
        <v>#REF!</v>
      </c>
      <c r="P27" s="25" t="e">
        <f>IF('Crisis Indicator Data'!#REF!="No Data",1,IF(#REF!&lt;&gt;"",1,0))</f>
        <v>#REF!</v>
      </c>
      <c r="Q27" s="25" t="e">
        <f>IF('Crisis Indicator Data'!#REF!="No Data",1,IF(#REF!&lt;&gt;"",1,0))</f>
        <v>#REF!</v>
      </c>
      <c r="R27" s="25" t="e">
        <f>IF('Crisis Indicator Data'!#REF!="No Data",1,IF(#REF!&lt;&gt;"",1,0))</f>
        <v>#REF!</v>
      </c>
      <c r="S27" s="25" t="e">
        <f>IF('Crisis Indicator Data'!#REF!="No Data",1,IF(#REF!&lt;&gt;"",1,0))</f>
        <v>#REF!</v>
      </c>
      <c r="T27" s="25" t="e">
        <f>IF('Crisis Indicator Data'!#REF!="No Data",1,IF(#REF!&lt;&gt;"",1,0))</f>
        <v>#REF!</v>
      </c>
      <c r="U27" s="25" t="e">
        <f>IF('Crisis Indicator Data'!#REF!="No Data",1,IF(#REF!&lt;&gt;"",1,0))</f>
        <v>#REF!</v>
      </c>
      <c r="V27" s="25" t="e">
        <f>IF('Crisis Indicator Data'!#REF!="No Data",1,IF(#REF!&lt;&gt;"",1,0))</f>
        <v>#REF!</v>
      </c>
      <c r="W27" s="25" t="e">
        <f>IF('Crisis Indicator Data'!#REF!="No Data",1,IF(#REF!&lt;&gt;"",1,0))</f>
        <v>#REF!</v>
      </c>
      <c r="X27" s="25" t="e">
        <f>IF('Crisis Indicator Data'!#REF!="No Data",1,IF(#REF!&lt;&gt;"",1,0))</f>
        <v>#REF!</v>
      </c>
      <c r="Y27" s="25" t="e">
        <f>IF('Crisis Indicator Data'!#REF!="No Data",1,IF(#REF!&lt;&gt;"",1,0))</f>
        <v>#REF!</v>
      </c>
      <c r="Z27" s="25" t="e">
        <f>IF('Crisis Indicator Data'!#REF!="No Data",1,IF(#REF!&lt;&gt;"",1,0))</f>
        <v>#REF!</v>
      </c>
      <c r="AA27" s="25" t="e">
        <f>IF('Crisis Indicator Data'!#REF!="No Data",1,IF(#REF!&lt;&gt;"",1,0))</f>
        <v>#REF!</v>
      </c>
      <c r="AB27" s="25" t="e">
        <f>IF('Crisis Indicator Data'!#REF!="No Data",1,IF(#REF!&lt;&gt;"",1,0))</f>
        <v>#REF!</v>
      </c>
      <c r="AC27" s="25" t="e">
        <f>IF('Crisis Indicator Data'!#REF!="No Data",1,IF(#REF!&lt;&gt;"",1,0))</f>
        <v>#REF!</v>
      </c>
      <c r="AD27" s="25" t="e">
        <f>IF('Crisis Indicator Data'!#REF!="No Data",1,IF(#REF!&lt;&gt;"",1,0))</f>
        <v>#REF!</v>
      </c>
      <c r="AE27" s="25" t="e">
        <f>IF('Crisis Indicator Data'!#REF!="No Data",1,IF(#REF!&lt;&gt;"",1,0))</f>
        <v>#REF!</v>
      </c>
      <c r="AF27" s="25" t="e">
        <f>IF('Crisis Indicator Data'!#REF!="No Data",1,IF(#REF!&lt;&gt;"",1,0))</f>
        <v>#REF!</v>
      </c>
      <c r="AG27" s="25" t="e">
        <f>IF('Crisis Indicator Data'!#REF!="No Data",1,IF(#REF!&lt;&gt;"",1,0))</f>
        <v>#REF!</v>
      </c>
      <c r="AH27" s="25" t="e">
        <f>IF('Crisis Indicator Data'!#REF!="No Data",1,IF(#REF!&lt;&gt;"",1,0))</f>
        <v>#REF!</v>
      </c>
      <c r="AI27" s="25" t="e">
        <f>IF('Crisis Indicator Data'!#REF!="No Data",1,IF(#REF!&lt;&gt;"",1,0))</f>
        <v>#REF!</v>
      </c>
      <c r="AJ27" s="25" t="e">
        <f>IF('Crisis Indicator Data'!#REF!="No Data",1,IF(#REF!&lt;&gt;"",1,0))</f>
        <v>#REF!</v>
      </c>
      <c r="AK27" s="25" t="e">
        <f>IF('Crisis Indicator Data'!#REF!="No Data",1,IF(#REF!&lt;&gt;"",1,0))</f>
        <v>#REF!</v>
      </c>
      <c r="AL27" s="25" t="e">
        <f>IF('Crisis Indicator Data'!#REF!="No Data",1,IF(#REF!&lt;&gt;"",1,0))</f>
        <v>#REF!</v>
      </c>
      <c r="AM27" s="25" t="e">
        <f>IF('Crisis Indicator Data'!#REF!="No Data",1,IF(#REF!&lt;&gt;"",1,0))</f>
        <v>#REF!</v>
      </c>
      <c r="AN27" s="25" t="e">
        <f>IF('Crisis Indicator Data'!#REF!="No Data",1,IF(#REF!&lt;&gt;"",1,0))</f>
        <v>#REF!</v>
      </c>
      <c r="AO27" s="25" t="e">
        <f>IF('Crisis Indicator Data'!#REF!="No Data",1,IF(#REF!&lt;&gt;"",1,0))</f>
        <v>#REF!</v>
      </c>
      <c r="AP27" s="25" t="e">
        <f>IF('Crisis Indicator Data'!#REF!="No Data",1,IF(#REF!&lt;&gt;"",1,0))</f>
        <v>#REF!</v>
      </c>
      <c r="AQ27" s="25" t="e">
        <f>IF('Crisis Indicator Data'!#REF!="No Data",1,IF(#REF!&lt;&gt;"",1,0))</f>
        <v>#REF!</v>
      </c>
      <c r="AR27" s="25" t="e">
        <f>IF('Crisis Indicator Data'!#REF!="No Data",1,IF(#REF!&lt;&gt;"",1,0))</f>
        <v>#REF!</v>
      </c>
      <c r="AS27" s="25" t="e">
        <f>IF('Crisis Indicator Data'!#REF!="No Data",1,IF(#REF!&lt;&gt;"",1,0))</f>
        <v>#REF!</v>
      </c>
      <c r="AT27" s="25" t="e">
        <f>IF('Crisis Indicator Data'!#REF!="No Data",1,IF(#REF!&lt;&gt;"",1,0))</f>
        <v>#REF!</v>
      </c>
      <c r="AU27" s="25" t="e">
        <f>IF('Crisis Indicator Data'!#REF!="No Data",1,IF(#REF!&lt;&gt;"",1,0))</f>
        <v>#REF!</v>
      </c>
      <c r="AV27" s="25" t="e">
        <f>IF('Crisis Indicator Data'!#REF!="No Data",1,IF(#REF!&lt;&gt;"",1,0))</f>
        <v>#REF!</v>
      </c>
      <c r="AW27" s="25" t="e">
        <f>IF('Crisis Indicator Data'!#REF!="No Data",1,IF(#REF!&lt;&gt;"",1,0))</f>
        <v>#REF!</v>
      </c>
      <c r="AX27" s="25" t="e">
        <f>IF('Crisis Indicator Data'!#REF!="No Data",1,IF(#REF!&lt;&gt;"",1,0))</f>
        <v>#REF!</v>
      </c>
      <c r="AY27" s="25" t="e">
        <f>IF('Crisis Indicator Data'!#REF!="No Data",1,IF(#REF!&lt;&gt;"",1,0))</f>
        <v>#REF!</v>
      </c>
      <c r="AZ27" s="25" t="e">
        <f>IF('Crisis Indicator Data'!#REF!="No Data",1,IF(#REF!&lt;&gt;"",1,0))</f>
        <v>#REF!</v>
      </c>
      <c r="BA27" t="e">
        <f t="shared" si="0"/>
        <v>#REF!</v>
      </c>
      <c r="BB27" s="27" t="e">
        <f t="shared" si="1"/>
        <v>#REF!</v>
      </c>
    </row>
    <row r="28" spans="1:54" x14ac:dyDescent="0.35">
      <c r="A28" t="s">
        <v>10110</v>
      </c>
      <c r="B28" s="25" t="e">
        <f>IF('Crisis Indicator Data'!#REF!="No Data",1,IF(#REF!&lt;&gt;"",1,0))</f>
        <v>#REF!</v>
      </c>
      <c r="C28" s="25" t="e">
        <f>IF('Crisis Indicator Data'!#REF!="No Data",1,IF(#REF!&lt;&gt;"",1,0))</f>
        <v>#REF!</v>
      </c>
      <c r="D28" s="25" t="e">
        <f>IF('Crisis Indicator Data'!#REF!="No Data",1,IF(#REF!&lt;&gt;"",1,0))</f>
        <v>#REF!</v>
      </c>
      <c r="E28" s="25" t="e">
        <f>IF('Crisis Indicator Data'!#REF!="No Data",1,IF(#REF!&lt;&gt;"",1,0))</f>
        <v>#REF!</v>
      </c>
      <c r="F28" s="25" t="e">
        <f>IF('Crisis Indicator Data'!#REF!="No Data",1,IF(#REF!&lt;&gt;"",1,0))</f>
        <v>#REF!</v>
      </c>
      <c r="G28" s="25" t="e">
        <f>IF('Crisis Indicator Data'!#REF!="No Data",1,IF(#REF!&lt;&gt;"",1,0))</f>
        <v>#REF!</v>
      </c>
      <c r="H28" s="25" t="e">
        <f>IF('Crisis Indicator Data'!#REF!="No Data",1,IF(#REF!&lt;&gt;"",1,0))</f>
        <v>#REF!</v>
      </c>
      <c r="I28" s="25" t="e">
        <f>IF('Crisis Indicator Data'!#REF!="No Data",1,IF(#REF!&lt;&gt;"",1,0))</f>
        <v>#REF!</v>
      </c>
      <c r="J28" s="25" t="e">
        <f>IF('Crisis Indicator Data'!#REF!="No Data",1,IF(#REF!&lt;&gt;"",1,0))</f>
        <v>#REF!</v>
      </c>
      <c r="K28" s="25" t="e">
        <f>IF('Crisis Indicator Data'!#REF!="No Data",1,IF(#REF!&lt;&gt;"",1,0))</f>
        <v>#REF!</v>
      </c>
      <c r="L28" s="25" t="e">
        <f>IF('Crisis Indicator Data'!#REF!="No Data",1,IF(#REF!&lt;&gt;"",1,0))</f>
        <v>#REF!</v>
      </c>
      <c r="M28" s="25" t="e">
        <f>IF('Crisis Indicator Data'!#REF!="No Data",1,IF(#REF!&lt;&gt;"",1,0))</f>
        <v>#REF!</v>
      </c>
      <c r="N28" s="25" t="e">
        <f>IF('Crisis Indicator Data'!#REF!="No Data",1,IF(#REF!&lt;&gt;"",1,0))</f>
        <v>#REF!</v>
      </c>
      <c r="O28" s="25" t="e">
        <f>IF('Crisis Indicator Data'!#REF!="No Data",1,IF(#REF!&lt;&gt;"",1,0))</f>
        <v>#REF!</v>
      </c>
      <c r="P28" s="25" t="e">
        <f>IF('Crisis Indicator Data'!#REF!="No Data",1,IF(#REF!&lt;&gt;"",1,0))</f>
        <v>#REF!</v>
      </c>
      <c r="Q28" s="25" t="e">
        <f>IF('Crisis Indicator Data'!#REF!="No Data",1,IF(#REF!&lt;&gt;"",1,0))</f>
        <v>#REF!</v>
      </c>
      <c r="R28" s="25" t="e">
        <f>IF('Crisis Indicator Data'!#REF!="No Data",1,IF(#REF!&lt;&gt;"",1,0))</f>
        <v>#REF!</v>
      </c>
      <c r="S28" s="25" t="e">
        <f>IF('Crisis Indicator Data'!#REF!="No Data",1,IF(#REF!&lt;&gt;"",1,0))</f>
        <v>#REF!</v>
      </c>
      <c r="T28" s="25" t="e">
        <f>IF('Crisis Indicator Data'!#REF!="No Data",1,IF(#REF!&lt;&gt;"",1,0))</f>
        <v>#REF!</v>
      </c>
      <c r="U28" s="25" t="e">
        <f>IF('Crisis Indicator Data'!#REF!="No Data",1,IF(#REF!&lt;&gt;"",1,0))</f>
        <v>#REF!</v>
      </c>
      <c r="V28" s="25" t="e">
        <f>IF('Crisis Indicator Data'!#REF!="No Data",1,IF(#REF!&lt;&gt;"",1,0))</f>
        <v>#REF!</v>
      </c>
      <c r="W28" s="25" t="e">
        <f>IF('Crisis Indicator Data'!#REF!="No Data",1,IF(#REF!&lt;&gt;"",1,0))</f>
        <v>#REF!</v>
      </c>
      <c r="X28" s="25" t="e">
        <f>IF('Crisis Indicator Data'!#REF!="No Data",1,IF(#REF!&lt;&gt;"",1,0))</f>
        <v>#REF!</v>
      </c>
      <c r="Y28" s="25" t="e">
        <f>IF('Crisis Indicator Data'!#REF!="No Data",1,IF(#REF!&lt;&gt;"",1,0))</f>
        <v>#REF!</v>
      </c>
      <c r="Z28" s="25" t="e">
        <f>IF('Crisis Indicator Data'!#REF!="No Data",1,IF(#REF!&lt;&gt;"",1,0))</f>
        <v>#REF!</v>
      </c>
      <c r="AA28" s="25" t="e">
        <f>IF('Crisis Indicator Data'!#REF!="No Data",1,IF(#REF!&lt;&gt;"",1,0))</f>
        <v>#REF!</v>
      </c>
      <c r="AB28" s="25" t="e">
        <f>IF('Crisis Indicator Data'!#REF!="No Data",1,IF(#REF!&lt;&gt;"",1,0))</f>
        <v>#REF!</v>
      </c>
      <c r="AC28" s="25" t="e">
        <f>IF('Crisis Indicator Data'!#REF!="No Data",1,IF(#REF!&lt;&gt;"",1,0))</f>
        <v>#REF!</v>
      </c>
      <c r="AD28" s="25" t="e">
        <f>IF('Crisis Indicator Data'!#REF!="No Data",1,IF(#REF!&lt;&gt;"",1,0))</f>
        <v>#REF!</v>
      </c>
      <c r="AE28" s="25" t="e">
        <f>IF('Crisis Indicator Data'!#REF!="No Data",1,IF(#REF!&lt;&gt;"",1,0))</f>
        <v>#REF!</v>
      </c>
      <c r="AF28" s="25" t="e">
        <f>IF('Crisis Indicator Data'!#REF!="No Data",1,IF(#REF!&lt;&gt;"",1,0))</f>
        <v>#REF!</v>
      </c>
      <c r="AG28" s="25" t="e">
        <f>IF('Crisis Indicator Data'!#REF!="No Data",1,IF(#REF!&lt;&gt;"",1,0))</f>
        <v>#REF!</v>
      </c>
      <c r="AH28" s="25" t="e">
        <f>IF('Crisis Indicator Data'!#REF!="No Data",1,IF(#REF!&lt;&gt;"",1,0))</f>
        <v>#REF!</v>
      </c>
      <c r="AI28" s="25" t="e">
        <f>IF('Crisis Indicator Data'!#REF!="No Data",1,IF(#REF!&lt;&gt;"",1,0))</f>
        <v>#REF!</v>
      </c>
      <c r="AJ28" s="25" t="e">
        <f>IF('Crisis Indicator Data'!#REF!="No Data",1,IF(#REF!&lt;&gt;"",1,0))</f>
        <v>#REF!</v>
      </c>
      <c r="AK28" s="25" t="e">
        <f>IF('Crisis Indicator Data'!#REF!="No Data",1,IF(#REF!&lt;&gt;"",1,0))</f>
        <v>#REF!</v>
      </c>
      <c r="AL28" s="25" t="e">
        <f>IF('Crisis Indicator Data'!#REF!="No Data",1,IF(#REF!&lt;&gt;"",1,0))</f>
        <v>#REF!</v>
      </c>
      <c r="AM28" s="25" t="e">
        <f>IF('Crisis Indicator Data'!#REF!="No Data",1,IF(#REF!&lt;&gt;"",1,0))</f>
        <v>#REF!</v>
      </c>
      <c r="AN28" s="25" t="e">
        <f>IF('Crisis Indicator Data'!#REF!="No Data",1,IF(#REF!&lt;&gt;"",1,0))</f>
        <v>#REF!</v>
      </c>
      <c r="AO28" s="25" t="e">
        <f>IF('Crisis Indicator Data'!#REF!="No Data",1,IF(#REF!&lt;&gt;"",1,0))</f>
        <v>#REF!</v>
      </c>
      <c r="AP28" s="25" t="e">
        <f>IF('Crisis Indicator Data'!#REF!="No Data",1,IF(#REF!&lt;&gt;"",1,0))</f>
        <v>#REF!</v>
      </c>
      <c r="AQ28" s="25" t="e">
        <f>IF('Crisis Indicator Data'!#REF!="No Data",1,IF(#REF!&lt;&gt;"",1,0))</f>
        <v>#REF!</v>
      </c>
      <c r="AR28" s="25" t="e">
        <f>IF('Crisis Indicator Data'!#REF!="No Data",1,IF(#REF!&lt;&gt;"",1,0))</f>
        <v>#REF!</v>
      </c>
      <c r="AS28" s="25" t="e">
        <f>IF('Crisis Indicator Data'!#REF!="No Data",1,IF(#REF!&lt;&gt;"",1,0))</f>
        <v>#REF!</v>
      </c>
      <c r="AT28" s="25" t="e">
        <f>IF('Crisis Indicator Data'!#REF!="No Data",1,IF(#REF!&lt;&gt;"",1,0))</f>
        <v>#REF!</v>
      </c>
      <c r="AU28" s="25" t="e">
        <f>IF('Crisis Indicator Data'!#REF!="No Data",1,IF(#REF!&lt;&gt;"",1,0))</f>
        <v>#REF!</v>
      </c>
      <c r="AV28" s="25" t="e">
        <f>IF('Crisis Indicator Data'!#REF!="No Data",1,IF(#REF!&lt;&gt;"",1,0))</f>
        <v>#REF!</v>
      </c>
      <c r="AW28" s="25" t="e">
        <f>IF('Crisis Indicator Data'!#REF!="No Data",1,IF(#REF!&lt;&gt;"",1,0))</f>
        <v>#REF!</v>
      </c>
      <c r="AX28" s="25" t="e">
        <f>IF('Crisis Indicator Data'!#REF!="No Data",1,IF(#REF!&lt;&gt;"",1,0))</f>
        <v>#REF!</v>
      </c>
      <c r="AY28" s="25" t="e">
        <f>IF('Crisis Indicator Data'!#REF!="No Data",1,IF(#REF!&lt;&gt;"",1,0))</f>
        <v>#REF!</v>
      </c>
      <c r="AZ28" s="25" t="e">
        <f>IF('Crisis Indicator Data'!#REF!="No Data",1,IF(#REF!&lt;&gt;"",1,0))</f>
        <v>#REF!</v>
      </c>
      <c r="BA28" t="e">
        <f t="shared" si="0"/>
        <v>#REF!</v>
      </c>
      <c r="BB28" s="27" t="e">
        <f t="shared" si="1"/>
        <v>#REF!</v>
      </c>
    </row>
    <row r="29" spans="1:54" x14ac:dyDescent="0.35">
      <c r="A29" t="s">
        <v>10158</v>
      </c>
      <c r="B29" s="25" t="e">
        <f>IF('Crisis Indicator Data'!#REF!="No Data",1,IF(#REF!&lt;&gt;"",1,0))</f>
        <v>#REF!</v>
      </c>
      <c r="C29" s="25" t="e">
        <f>IF('Crisis Indicator Data'!#REF!="No Data",1,IF(#REF!&lt;&gt;"",1,0))</f>
        <v>#REF!</v>
      </c>
      <c r="D29" s="25" t="e">
        <f>IF('Crisis Indicator Data'!#REF!="No Data",1,IF(#REF!&lt;&gt;"",1,0))</f>
        <v>#REF!</v>
      </c>
      <c r="E29" s="25" t="e">
        <f>IF('Crisis Indicator Data'!#REF!="No Data",1,IF(#REF!&lt;&gt;"",1,0))</f>
        <v>#REF!</v>
      </c>
      <c r="F29" s="25" t="e">
        <f>IF('Crisis Indicator Data'!#REF!="No Data",1,IF(#REF!&lt;&gt;"",1,0))</f>
        <v>#REF!</v>
      </c>
      <c r="G29" s="25" t="e">
        <f>IF('Crisis Indicator Data'!#REF!="No Data",1,IF(#REF!&lt;&gt;"",1,0))</f>
        <v>#REF!</v>
      </c>
      <c r="H29" s="25" t="e">
        <f>IF('Crisis Indicator Data'!#REF!="No Data",1,IF(#REF!&lt;&gt;"",1,0))</f>
        <v>#REF!</v>
      </c>
      <c r="I29" s="25" t="e">
        <f>IF('Crisis Indicator Data'!#REF!="No Data",1,IF(#REF!&lt;&gt;"",1,0))</f>
        <v>#REF!</v>
      </c>
      <c r="J29" s="25" t="e">
        <f>IF('Crisis Indicator Data'!#REF!="No Data",1,IF(#REF!&lt;&gt;"",1,0))</f>
        <v>#REF!</v>
      </c>
      <c r="K29" s="25" t="e">
        <f>IF('Crisis Indicator Data'!#REF!="No Data",1,IF(#REF!&lt;&gt;"",1,0))</f>
        <v>#REF!</v>
      </c>
      <c r="L29" s="25" t="e">
        <f>IF('Crisis Indicator Data'!#REF!="No Data",1,IF(#REF!&lt;&gt;"",1,0))</f>
        <v>#REF!</v>
      </c>
      <c r="M29" s="25" t="e">
        <f>IF('Crisis Indicator Data'!#REF!="No Data",1,IF(#REF!&lt;&gt;"",1,0))</f>
        <v>#REF!</v>
      </c>
      <c r="N29" s="25" t="e">
        <f>IF('Crisis Indicator Data'!#REF!="No Data",1,IF(#REF!&lt;&gt;"",1,0))</f>
        <v>#REF!</v>
      </c>
      <c r="O29" s="25" t="e">
        <f>IF('Crisis Indicator Data'!#REF!="No Data",1,IF(#REF!&lt;&gt;"",1,0))</f>
        <v>#REF!</v>
      </c>
      <c r="P29" s="25" t="e">
        <f>IF('Crisis Indicator Data'!#REF!="No Data",1,IF(#REF!&lt;&gt;"",1,0))</f>
        <v>#REF!</v>
      </c>
      <c r="Q29" s="25" t="e">
        <f>IF('Crisis Indicator Data'!#REF!="No Data",1,IF(#REF!&lt;&gt;"",1,0))</f>
        <v>#REF!</v>
      </c>
      <c r="R29" s="25" t="e">
        <f>IF('Crisis Indicator Data'!#REF!="No Data",1,IF(#REF!&lt;&gt;"",1,0))</f>
        <v>#REF!</v>
      </c>
      <c r="S29" s="25" t="e">
        <f>IF('Crisis Indicator Data'!#REF!="No Data",1,IF(#REF!&lt;&gt;"",1,0))</f>
        <v>#REF!</v>
      </c>
      <c r="T29" s="25" t="e">
        <f>IF('Crisis Indicator Data'!#REF!="No Data",1,IF(#REF!&lt;&gt;"",1,0))</f>
        <v>#REF!</v>
      </c>
      <c r="U29" s="25" t="e">
        <f>IF('Crisis Indicator Data'!#REF!="No Data",1,IF(#REF!&lt;&gt;"",1,0))</f>
        <v>#REF!</v>
      </c>
      <c r="V29" s="25" t="e">
        <f>IF('Crisis Indicator Data'!#REF!="No Data",1,IF(#REF!&lt;&gt;"",1,0))</f>
        <v>#REF!</v>
      </c>
      <c r="W29" s="25" t="e">
        <f>IF('Crisis Indicator Data'!#REF!="No Data",1,IF(#REF!&lt;&gt;"",1,0))</f>
        <v>#REF!</v>
      </c>
      <c r="X29" s="25" t="e">
        <f>IF('Crisis Indicator Data'!#REF!="No Data",1,IF(#REF!&lt;&gt;"",1,0))</f>
        <v>#REF!</v>
      </c>
      <c r="Y29" s="25" t="e">
        <f>IF('Crisis Indicator Data'!#REF!="No Data",1,IF(#REF!&lt;&gt;"",1,0))</f>
        <v>#REF!</v>
      </c>
      <c r="Z29" s="25" t="e">
        <f>IF('Crisis Indicator Data'!#REF!="No Data",1,IF(#REF!&lt;&gt;"",1,0))</f>
        <v>#REF!</v>
      </c>
      <c r="AA29" s="25" t="e">
        <f>IF('Crisis Indicator Data'!#REF!="No Data",1,IF(#REF!&lt;&gt;"",1,0))</f>
        <v>#REF!</v>
      </c>
      <c r="AB29" s="25" t="e">
        <f>IF('Crisis Indicator Data'!#REF!="No Data",1,IF(#REF!&lt;&gt;"",1,0))</f>
        <v>#REF!</v>
      </c>
      <c r="AC29" s="25" t="e">
        <f>IF('Crisis Indicator Data'!#REF!="No Data",1,IF(#REF!&lt;&gt;"",1,0))</f>
        <v>#REF!</v>
      </c>
      <c r="AD29" s="25" t="e">
        <f>IF('Crisis Indicator Data'!#REF!="No Data",1,IF(#REF!&lt;&gt;"",1,0))</f>
        <v>#REF!</v>
      </c>
      <c r="AE29" s="25" t="e">
        <f>IF('Crisis Indicator Data'!#REF!="No Data",1,IF(#REF!&lt;&gt;"",1,0))</f>
        <v>#REF!</v>
      </c>
      <c r="AF29" s="25" t="e">
        <f>IF('Crisis Indicator Data'!#REF!="No Data",1,IF(#REF!&lt;&gt;"",1,0))</f>
        <v>#REF!</v>
      </c>
      <c r="AG29" s="25" t="e">
        <f>IF('Crisis Indicator Data'!#REF!="No Data",1,IF(#REF!&lt;&gt;"",1,0))</f>
        <v>#REF!</v>
      </c>
      <c r="AH29" s="25" t="e">
        <f>IF('Crisis Indicator Data'!#REF!="No Data",1,IF(#REF!&lt;&gt;"",1,0))</f>
        <v>#REF!</v>
      </c>
      <c r="AI29" s="25" t="e">
        <f>IF('Crisis Indicator Data'!#REF!="No Data",1,IF(#REF!&lt;&gt;"",1,0))</f>
        <v>#REF!</v>
      </c>
      <c r="AJ29" s="25" t="e">
        <f>IF('Crisis Indicator Data'!#REF!="No Data",1,IF(#REF!&lt;&gt;"",1,0))</f>
        <v>#REF!</v>
      </c>
      <c r="AK29" s="25" t="e">
        <f>IF('Crisis Indicator Data'!#REF!="No Data",1,IF(#REF!&lt;&gt;"",1,0))</f>
        <v>#REF!</v>
      </c>
      <c r="AL29" s="25" t="e">
        <f>IF('Crisis Indicator Data'!#REF!="No Data",1,IF(#REF!&lt;&gt;"",1,0))</f>
        <v>#REF!</v>
      </c>
      <c r="AM29" s="25" t="e">
        <f>IF('Crisis Indicator Data'!#REF!="No Data",1,IF(#REF!&lt;&gt;"",1,0))</f>
        <v>#REF!</v>
      </c>
      <c r="AN29" s="25" t="e">
        <f>IF('Crisis Indicator Data'!#REF!="No Data",1,IF(#REF!&lt;&gt;"",1,0))</f>
        <v>#REF!</v>
      </c>
      <c r="AO29" s="25" t="e">
        <f>IF('Crisis Indicator Data'!#REF!="No Data",1,IF(#REF!&lt;&gt;"",1,0))</f>
        <v>#REF!</v>
      </c>
      <c r="AP29" s="25" t="e">
        <f>IF('Crisis Indicator Data'!#REF!="No Data",1,IF(#REF!&lt;&gt;"",1,0))</f>
        <v>#REF!</v>
      </c>
      <c r="AQ29" s="25" t="e">
        <f>IF('Crisis Indicator Data'!#REF!="No Data",1,IF(#REF!&lt;&gt;"",1,0))</f>
        <v>#REF!</v>
      </c>
      <c r="AR29" s="25" t="e">
        <f>IF('Crisis Indicator Data'!#REF!="No Data",1,IF(#REF!&lt;&gt;"",1,0))</f>
        <v>#REF!</v>
      </c>
      <c r="AS29" s="25" t="e">
        <f>IF('Crisis Indicator Data'!#REF!="No Data",1,IF(#REF!&lt;&gt;"",1,0))</f>
        <v>#REF!</v>
      </c>
      <c r="AT29" s="25" t="e">
        <f>IF('Crisis Indicator Data'!#REF!="No Data",1,IF(#REF!&lt;&gt;"",1,0))</f>
        <v>#REF!</v>
      </c>
      <c r="AU29" s="25" t="e">
        <f>IF('Crisis Indicator Data'!#REF!="No Data",1,IF(#REF!&lt;&gt;"",1,0))</f>
        <v>#REF!</v>
      </c>
      <c r="AV29" s="25" t="e">
        <f>IF('Crisis Indicator Data'!#REF!="No Data",1,IF(#REF!&lt;&gt;"",1,0))</f>
        <v>#REF!</v>
      </c>
      <c r="AW29" s="25" t="e">
        <f>IF('Crisis Indicator Data'!#REF!="No Data",1,IF(#REF!&lt;&gt;"",1,0))</f>
        <v>#REF!</v>
      </c>
      <c r="AX29" s="25" t="e">
        <f>IF('Crisis Indicator Data'!#REF!="No Data",1,IF(#REF!&lt;&gt;"",1,0))</f>
        <v>#REF!</v>
      </c>
      <c r="AY29" s="25" t="e">
        <f>IF('Crisis Indicator Data'!#REF!="No Data",1,IF(#REF!&lt;&gt;"",1,0))</f>
        <v>#REF!</v>
      </c>
      <c r="AZ29" s="25" t="e">
        <f>IF('Crisis Indicator Data'!#REF!="No Data",1,IF(#REF!&lt;&gt;"",1,0))</f>
        <v>#REF!</v>
      </c>
      <c r="BA29" t="e">
        <f t="shared" si="0"/>
        <v>#REF!</v>
      </c>
      <c r="BB29" s="27" t="e">
        <f t="shared" si="1"/>
        <v>#REF!</v>
      </c>
    </row>
    <row r="30" spans="1:54" x14ac:dyDescent="0.35">
      <c r="A30" t="s">
        <v>10251</v>
      </c>
      <c r="B30" s="25" t="e">
        <f>IF('Crisis Indicator Data'!#REF!="No Data",1,IF(#REF!&lt;&gt;"",1,0))</f>
        <v>#REF!</v>
      </c>
      <c r="C30" s="25" t="e">
        <f>IF('Crisis Indicator Data'!#REF!="No Data",1,IF(#REF!&lt;&gt;"",1,0))</f>
        <v>#REF!</v>
      </c>
      <c r="D30" s="25" t="e">
        <f>IF('Crisis Indicator Data'!#REF!="No Data",1,IF(#REF!&lt;&gt;"",1,0))</f>
        <v>#REF!</v>
      </c>
      <c r="E30" s="25" t="e">
        <f>IF('Crisis Indicator Data'!#REF!="No Data",1,IF(#REF!&lt;&gt;"",1,0))</f>
        <v>#REF!</v>
      </c>
      <c r="F30" s="25" t="e">
        <f>IF('Crisis Indicator Data'!#REF!="No Data",1,IF(#REF!&lt;&gt;"",1,0))</f>
        <v>#REF!</v>
      </c>
      <c r="G30" s="25" t="e">
        <f>IF('Crisis Indicator Data'!#REF!="No Data",1,IF(#REF!&lt;&gt;"",1,0))</f>
        <v>#REF!</v>
      </c>
      <c r="H30" s="25" t="e">
        <f>IF('Crisis Indicator Data'!#REF!="No Data",1,IF(#REF!&lt;&gt;"",1,0))</f>
        <v>#REF!</v>
      </c>
      <c r="I30" s="25" t="e">
        <f>IF('Crisis Indicator Data'!#REF!="No Data",1,IF(#REF!&lt;&gt;"",1,0))</f>
        <v>#REF!</v>
      </c>
      <c r="J30" s="25" t="e">
        <f>IF('Crisis Indicator Data'!#REF!="No Data",1,IF(#REF!&lt;&gt;"",1,0))</f>
        <v>#REF!</v>
      </c>
      <c r="K30" s="25" t="e">
        <f>IF('Crisis Indicator Data'!#REF!="No Data",1,IF(#REF!&lt;&gt;"",1,0))</f>
        <v>#REF!</v>
      </c>
      <c r="L30" s="25" t="e">
        <f>IF('Crisis Indicator Data'!#REF!="No Data",1,IF(#REF!&lt;&gt;"",1,0))</f>
        <v>#REF!</v>
      </c>
      <c r="M30" s="25" t="e">
        <f>IF('Crisis Indicator Data'!#REF!="No Data",1,IF(#REF!&lt;&gt;"",1,0))</f>
        <v>#REF!</v>
      </c>
      <c r="N30" s="25" t="e">
        <f>IF('Crisis Indicator Data'!#REF!="No Data",1,IF(#REF!&lt;&gt;"",1,0))</f>
        <v>#REF!</v>
      </c>
      <c r="O30" s="25" t="e">
        <f>IF('Crisis Indicator Data'!#REF!="No Data",1,IF(#REF!&lt;&gt;"",1,0))</f>
        <v>#REF!</v>
      </c>
      <c r="P30" s="25" t="e">
        <f>IF('Crisis Indicator Data'!#REF!="No Data",1,IF(#REF!&lt;&gt;"",1,0))</f>
        <v>#REF!</v>
      </c>
      <c r="Q30" s="25" t="e">
        <f>IF('Crisis Indicator Data'!#REF!="No Data",1,IF(#REF!&lt;&gt;"",1,0))</f>
        <v>#REF!</v>
      </c>
      <c r="R30" s="25" t="e">
        <f>IF('Crisis Indicator Data'!#REF!="No Data",1,IF(#REF!&lt;&gt;"",1,0))</f>
        <v>#REF!</v>
      </c>
      <c r="S30" s="25" t="e">
        <f>IF('Crisis Indicator Data'!#REF!="No Data",1,IF(#REF!&lt;&gt;"",1,0))</f>
        <v>#REF!</v>
      </c>
      <c r="T30" s="25" t="e">
        <f>IF('Crisis Indicator Data'!#REF!="No Data",1,IF(#REF!&lt;&gt;"",1,0))</f>
        <v>#REF!</v>
      </c>
      <c r="U30" s="25" t="e">
        <f>IF('Crisis Indicator Data'!#REF!="No Data",1,IF(#REF!&lt;&gt;"",1,0))</f>
        <v>#REF!</v>
      </c>
      <c r="V30" s="25" t="e">
        <f>IF('Crisis Indicator Data'!#REF!="No Data",1,IF(#REF!&lt;&gt;"",1,0))</f>
        <v>#REF!</v>
      </c>
      <c r="W30" s="25" t="e">
        <f>IF('Crisis Indicator Data'!#REF!="No Data",1,IF(#REF!&lt;&gt;"",1,0))</f>
        <v>#REF!</v>
      </c>
      <c r="X30" s="25" t="e">
        <f>IF('Crisis Indicator Data'!#REF!="No Data",1,IF(#REF!&lt;&gt;"",1,0))</f>
        <v>#REF!</v>
      </c>
      <c r="Y30" s="25" t="e">
        <f>IF('Crisis Indicator Data'!#REF!="No Data",1,IF(#REF!&lt;&gt;"",1,0))</f>
        <v>#REF!</v>
      </c>
      <c r="Z30" s="25" t="e">
        <f>IF('Crisis Indicator Data'!#REF!="No Data",1,IF(#REF!&lt;&gt;"",1,0))</f>
        <v>#REF!</v>
      </c>
      <c r="AA30" s="25" t="e">
        <f>IF('Crisis Indicator Data'!#REF!="No Data",1,IF(#REF!&lt;&gt;"",1,0))</f>
        <v>#REF!</v>
      </c>
      <c r="AB30" s="25" t="e">
        <f>IF('Crisis Indicator Data'!#REF!="No Data",1,IF(#REF!&lt;&gt;"",1,0))</f>
        <v>#REF!</v>
      </c>
      <c r="AC30" s="25" t="e">
        <f>IF('Crisis Indicator Data'!#REF!="No Data",1,IF(#REF!&lt;&gt;"",1,0))</f>
        <v>#REF!</v>
      </c>
      <c r="AD30" s="25" t="e">
        <f>IF('Crisis Indicator Data'!#REF!="No Data",1,IF(#REF!&lt;&gt;"",1,0))</f>
        <v>#REF!</v>
      </c>
      <c r="AE30" s="25" t="e">
        <f>IF('Crisis Indicator Data'!#REF!="No Data",1,IF(#REF!&lt;&gt;"",1,0))</f>
        <v>#REF!</v>
      </c>
      <c r="AF30" s="25" t="e">
        <f>IF('Crisis Indicator Data'!#REF!="No Data",1,IF(#REF!&lt;&gt;"",1,0))</f>
        <v>#REF!</v>
      </c>
      <c r="AG30" s="25" t="e">
        <f>IF('Crisis Indicator Data'!#REF!="No Data",1,IF(#REF!&lt;&gt;"",1,0))</f>
        <v>#REF!</v>
      </c>
      <c r="AH30" s="25" t="e">
        <f>IF('Crisis Indicator Data'!#REF!="No Data",1,IF(#REF!&lt;&gt;"",1,0))</f>
        <v>#REF!</v>
      </c>
      <c r="AI30" s="25" t="e">
        <f>IF('Crisis Indicator Data'!#REF!="No Data",1,IF(#REF!&lt;&gt;"",1,0))</f>
        <v>#REF!</v>
      </c>
      <c r="AJ30" s="25" t="e">
        <f>IF('Crisis Indicator Data'!#REF!="No Data",1,IF(#REF!&lt;&gt;"",1,0))</f>
        <v>#REF!</v>
      </c>
      <c r="AK30" s="25" t="e">
        <f>IF('Crisis Indicator Data'!#REF!="No Data",1,IF(#REF!&lt;&gt;"",1,0))</f>
        <v>#REF!</v>
      </c>
      <c r="AL30" s="25" t="e">
        <f>IF('Crisis Indicator Data'!#REF!="No Data",1,IF(#REF!&lt;&gt;"",1,0))</f>
        <v>#REF!</v>
      </c>
      <c r="AM30" s="25" t="e">
        <f>IF('Crisis Indicator Data'!#REF!="No Data",1,IF(#REF!&lt;&gt;"",1,0))</f>
        <v>#REF!</v>
      </c>
      <c r="AN30" s="25" t="e">
        <f>IF('Crisis Indicator Data'!#REF!="No Data",1,IF(#REF!&lt;&gt;"",1,0))</f>
        <v>#REF!</v>
      </c>
      <c r="AO30" s="25" t="e">
        <f>IF('Crisis Indicator Data'!#REF!="No Data",1,IF(#REF!&lt;&gt;"",1,0))</f>
        <v>#REF!</v>
      </c>
      <c r="AP30" s="25" t="e">
        <f>IF('Crisis Indicator Data'!#REF!="No Data",1,IF(#REF!&lt;&gt;"",1,0))</f>
        <v>#REF!</v>
      </c>
      <c r="AQ30" s="25" t="e">
        <f>IF('Crisis Indicator Data'!#REF!="No Data",1,IF(#REF!&lt;&gt;"",1,0))</f>
        <v>#REF!</v>
      </c>
      <c r="AR30" s="25" t="e">
        <f>IF('Crisis Indicator Data'!#REF!="No Data",1,IF(#REF!&lt;&gt;"",1,0))</f>
        <v>#REF!</v>
      </c>
      <c r="AS30" s="25" t="e">
        <f>IF('Crisis Indicator Data'!#REF!="No Data",1,IF(#REF!&lt;&gt;"",1,0))</f>
        <v>#REF!</v>
      </c>
      <c r="AT30" s="25" t="e">
        <f>IF('Crisis Indicator Data'!#REF!="No Data",1,IF(#REF!&lt;&gt;"",1,0))</f>
        <v>#REF!</v>
      </c>
      <c r="AU30" s="25" t="e">
        <f>IF('Crisis Indicator Data'!#REF!="No Data",1,IF(#REF!&lt;&gt;"",1,0))</f>
        <v>#REF!</v>
      </c>
      <c r="AV30" s="25" t="e">
        <f>IF('Crisis Indicator Data'!#REF!="No Data",1,IF(#REF!&lt;&gt;"",1,0))</f>
        <v>#REF!</v>
      </c>
      <c r="AW30" s="25" t="e">
        <f>IF('Crisis Indicator Data'!#REF!="No Data",1,IF(#REF!&lt;&gt;"",1,0))</f>
        <v>#REF!</v>
      </c>
      <c r="AX30" s="25" t="e">
        <f>IF('Crisis Indicator Data'!#REF!="No Data",1,IF(#REF!&lt;&gt;"",1,0))</f>
        <v>#REF!</v>
      </c>
      <c r="AY30" s="25" t="e">
        <f>IF('Crisis Indicator Data'!#REF!="No Data",1,IF(#REF!&lt;&gt;"",1,0))</f>
        <v>#REF!</v>
      </c>
      <c r="AZ30" s="25" t="e">
        <f>IF('Crisis Indicator Data'!#REF!="No Data",1,IF(#REF!&lt;&gt;"",1,0))</f>
        <v>#REF!</v>
      </c>
      <c r="BA30" t="e">
        <f t="shared" si="0"/>
        <v>#REF!</v>
      </c>
      <c r="BB30" s="27" t="e">
        <f t="shared" si="1"/>
        <v>#REF!</v>
      </c>
    </row>
    <row r="31" spans="1:54" x14ac:dyDescent="0.35">
      <c r="A31" t="s">
        <v>10149</v>
      </c>
      <c r="B31" s="25" t="e">
        <f>IF('Crisis Indicator Data'!#REF!="No Data",1,IF(#REF!&lt;&gt;"",1,0))</f>
        <v>#REF!</v>
      </c>
      <c r="C31" s="25" t="e">
        <f>IF('Crisis Indicator Data'!#REF!="No Data",1,IF(#REF!&lt;&gt;"",1,0))</f>
        <v>#REF!</v>
      </c>
      <c r="D31" s="25" t="e">
        <f>IF('Crisis Indicator Data'!#REF!="No Data",1,IF(#REF!&lt;&gt;"",1,0))</f>
        <v>#REF!</v>
      </c>
      <c r="E31" s="25" t="e">
        <f>IF('Crisis Indicator Data'!#REF!="No Data",1,IF(#REF!&lt;&gt;"",1,0))</f>
        <v>#REF!</v>
      </c>
      <c r="F31" s="25" t="e">
        <f>IF('Crisis Indicator Data'!#REF!="No Data",1,IF(#REF!&lt;&gt;"",1,0))</f>
        <v>#REF!</v>
      </c>
      <c r="G31" s="25" t="e">
        <f>IF('Crisis Indicator Data'!#REF!="No Data",1,IF(#REF!&lt;&gt;"",1,0))</f>
        <v>#REF!</v>
      </c>
      <c r="H31" s="25" t="e">
        <f>IF('Crisis Indicator Data'!#REF!="No Data",1,IF(#REF!&lt;&gt;"",1,0))</f>
        <v>#REF!</v>
      </c>
      <c r="I31" s="25" t="e">
        <f>IF('Crisis Indicator Data'!#REF!="No Data",1,IF(#REF!&lt;&gt;"",1,0))</f>
        <v>#REF!</v>
      </c>
      <c r="J31" s="25" t="e">
        <f>IF('Crisis Indicator Data'!#REF!="No Data",1,IF(#REF!&lt;&gt;"",1,0))</f>
        <v>#REF!</v>
      </c>
      <c r="K31" s="25" t="e">
        <f>IF('Crisis Indicator Data'!#REF!="No Data",1,IF(#REF!&lt;&gt;"",1,0))</f>
        <v>#REF!</v>
      </c>
      <c r="L31" s="25" t="e">
        <f>IF('Crisis Indicator Data'!#REF!="No Data",1,IF(#REF!&lt;&gt;"",1,0))</f>
        <v>#REF!</v>
      </c>
      <c r="M31" s="25" t="e">
        <f>IF('Crisis Indicator Data'!#REF!="No Data",1,IF(#REF!&lt;&gt;"",1,0))</f>
        <v>#REF!</v>
      </c>
      <c r="N31" s="25" t="e">
        <f>IF('Crisis Indicator Data'!#REF!="No Data",1,IF(#REF!&lt;&gt;"",1,0))</f>
        <v>#REF!</v>
      </c>
      <c r="O31" s="25" t="e">
        <f>IF('Crisis Indicator Data'!#REF!="No Data",1,IF(#REF!&lt;&gt;"",1,0))</f>
        <v>#REF!</v>
      </c>
      <c r="P31" s="25" t="e">
        <f>IF('Crisis Indicator Data'!#REF!="No Data",1,IF(#REF!&lt;&gt;"",1,0))</f>
        <v>#REF!</v>
      </c>
      <c r="Q31" s="25" t="e">
        <f>IF('Crisis Indicator Data'!#REF!="No Data",1,IF(#REF!&lt;&gt;"",1,0))</f>
        <v>#REF!</v>
      </c>
      <c r="R31" s="25" t="e">
        <f>IF('Crisis Indicator Data'!#REF!="No Data",1,IF(#REF!&lt;&gt;"",1,0))</f>
        <v>#REF!</v>
      </c>
      <c r="S31" s="25" t="e">
        <f>IF('Crisis Indicator Data'!#REF!="No Data",1,IF(#REF!&lt;&gt;"",1,0))</f>
        <v>#REF!</v>
      </c>
      <c r="T31" s="25" t="e">
        <f>IF('Crisis Indicator Data'!#REF!="No Data",1,IF(#REF!&lt;&gt;"",1,0))</f>
        <v>#REF!</v>
      </c>
      <c r="U31" s="25" t="e">
        <f>IF('Crisis Indicator Data'!#REF!="No Data",1,IF(#REF!&lt;&gt;"",1,0))</f>
        <v>#REF!</v>
      </c>
      <c r="V31" s="25" t="e">
        <f>IF('Crisis Indicator Data'!#REF!="No Data",1,IF(#REF!&lt;&gt;"",1,0))</f>
        <v>#REF!</v>
      </c>
      <c r="W31" s="25" t="e">
        <f>IF('Crisis Indicator Data'!#REF!="No Data",1,IF(#REF!&lt;&gt;"",1,0))</f>
        <v>#REF!</v>
      </c>
      <c r="X31" s="25" t="e">
        <f>IF('Crisis Indicator Data'!#REF!="No Data",1,IF(#REF!&lt;&gt;"",1,0))</f>
        <v>#REF!</v>
      </c>
      <c r="Y31" s="25" t="e">
        <f>IF('Crisis Indicator Data'!#REF!="No Data",1,IF(#REF!&lt;&gt;"",1,0))</f>
        <v>#REF!</v>
      </c>
      <c r="Z31" s="25" t="e">
        <f>IF('Crisis Indicator Data'!#REF!="No Data",1,IF(#REF!&lt;&gt;"",1,0))</f>
        <v>#REF!</v>
      </c>
      <c r="AA31" s="25" t="e">
        <f>IF('Crisis Indicator Data'!#REF!="No Data",1,IF(#REF!&lt;&gt;"",1,0))</f>
        <v>#REF!</v>
      </c>
      <c r="AB31" s="25" t="e">
        <f>IF('Crisis Indicator Data'!#REF!="No Data",1,IF(#REF!&lt;&gt;"",1,0))</f>
        <v>#REF!</v>
      </c>
      <c r="AC31" s="25" t="e">
        <f>IF('Crisis Indicator Data'!#REF!="No Data",1,IF(#REF!&lt;&gt;"",1,0))</f>
        <v>#REF!</v>
      </c>
      <c r="AD31" s="25" t="e">
        <f>IF('Crisis Indicator Data'!#REF!="No Data",1,IF(#REF!&lt;&gt;"",1,0))</f>
        <v>#REF!</v>
      </c>
      <c r="AE31" s="25" t="e">
        <f>IF('Crisis Indicator Data'!#REF!="No Data",1,IF(#REF!&lt;&gt;"",1,0))</f>
        <v>#REF!</v>
      </c>
      <c r="AF31" s="25" t="e">
        <f>IF('Crisis Indicator Data'!#REF!="No Data",1,IF(#REF!&lt;&gt;"",1,0))</f>
        <v>#REF!</v>
      </c>
      <c r="AG31" s="25" t="e">
        <f>IF('Crisis Indicator Data'!#REF!="No Data",1,IF(#REF!&lt;&gt;"",1,0))</f>
        <v>#REF!</v>
      </c>
      <c r="AH31" s="25" t="e">
        <f>IF('Crisis Indicator Data'!#REF!="No Data",1,IF(#REF!&lt;&gt;"",1,0))</f>
        <v>#REF!</v>
      </c>
      <c r="AI31" s="25" t="e">
        <f>IF('Crisis Indicator Data'!#REF!="No Data",1,IF(#REF!&lt;&gt;"",1,0))</f>
        <v>#REF!</v>
      </c>
      <c r="AJ31" s="25" t="e">
        <f>IF('Crisis Indicator Data'!#REF!="No Data",1,IF(#REF!&lt;&gt;"",1,0))</f>
        <v>#REF!</v>
      </c>
      <c r="AK31" s="25" t="e">
        <f>IF('Crisis Indicator Data'!#REF!="No Data",1,IF(#REF!&lt;&gt;"",1,0))</f>
        <v>#REF!</v>
      </c>
      <c r="AL31" s="25" t="e">
        <f>IF('Crisis Indicator Data'!#REF!="No Data",1,IF(#REF!&lt;&gt;"",1,0))</f>
        <v>#REF!</v>
      </c>
      <c r="AM31" s="25" t="e">
        <f>IF('Crisis Indicator Data'!#REF!="No Data",1,IF(#REF!&lt;&gt;"",1,0))</f>
        <v>#REF!</v>
      </c>
      <c r="AN31" s="25" t="e">
        <f>IF('Crisis Indicator Data'!#REF!="No Data",1,IF(#REF!&lt;&gt;"",1,0))</f>
        <v>#REF!</v>
      </c>
      <c r="AO31" s="25" t="e">
        <f>IF('Crisis Indicator Data'!#REF!="No Data",1,IF(#REF!&lt;&gt;"",1,0))</f>
        <v>#REF!</v>
      </c>
      <c r="AP31" s="25" t="e">
        <f>IF('Crisis Indicator Data'!#REF!="No Data",1,IF(#REF!&lt;&gt;"",1,0))</f>
        <v>#REF!</v>
      </c>
      <c r="AQ31" s="25" t="e">
        <f>IF('Crisis Indicator Data'!#REF!="No Data",1,IF(#REF!&lt;&gt;"",1,0))</f>
        <v>#REF!</v>
      </c>
      <c r="AR31" s="25" t="e">
        <f>IF('Crisis Indicator Data'!#REF!="No Data",1,IF(#REF!&lt;&gt;"",1,0))</f>
        <v>#REF!</v>
      </c>
      <c r="AS31" s="25" t="e">
        <f>IF('Crisis Indicator Data'!#REF!="No Data",1,IF(#REF!&lt;&gt;"",1,0))</f>
        <v>#REF!</v>
      </c>
      <c r="AT31" s="25" t="e">
        <f>IF('Crisis Indicator Data'!#REF!="No Data",1,IF(#REF!&lt;&gt;"",1,0))</f>
        <v>#REF!</v>
      </c>
      <c r="AU31" s="25" t="e">
        <f>IF('Crisis Indicator Data'!#REF!="No Data",1,IF(#REF!&lt;&gt;"",1,0))</f>
        <v>#REF!</v>
      </c>
      <c r="AV31" s="25" t="e">
        <f>IF('Crisis Indicator Data'!#REF!="No Data",1,IF(#REF!&lt;&gt;"",1,0))</f>
        <v>#REF!</v>
      </c>
      <c r="AW31" s="25" t="e">
        <f>IF('Crisis Indicator Data'!#REF!="No Data",1,IF(#REF!&lt;&gt;"",1,0))</f>
        <v>#REF!</v>
      </c>
      <c r="AX31" s="25" t="e">
        <f>IF('Crisis Indicator Data'!#REF!="No Data",1,IF(#REF!&lt;&gt;"",1,0))</f>
        <v>#REF!</v>
      </c>
      <c r="AY31" s="25" t="e">
        <f>IF('Crisis Indicator Data'!#REF!="No Data",1,IF(#REF!&lt;&gt;"",1,0))</f>
        <v>#REF!</v>
      </c>
      <c r="AZ31" s="25" t="e">
        <f>IF('Crisis Indicator Data'!#REF!="No Data",1,IF(#REF!&lt;&gt;"",1,0))</f>
        <v>#REF!</v>
      </c>
      <c r="BA31" t="e">
        <f t="shared" si="0"/>
        <v>#REF!</v>
      </c>
      <c r="BB31" s="27" t="e">
        <f t="shared" si="1"/>
        <v>#REF!</v>
      </c>
    </row>
    <row r="32" spans="1:54" x14ac:dyDescent="0.35">
      <c r="A32" t="s">
        <v>10141</v>
      </c>
      <c r="B32" s="25" t="e">
        <f>IF('Crisis Indicator Data'!#REF!="No Data",1,IF(#REF!&lt;&gt;"",1,0))</f>
        <v>#REF!</v>
      </c>
      <c r="C32" s="25" t="e">
        <f>IF('Crisis Indicator Data'!#REF!="No Data",1,IF(#REF!&lt;&gt;"",1,0))</f>
        <v>#REF!</v>
      </c>
      <c r="D32" s="25" t="e">
        <f>IF('Crisis Indicator Data'!#REF!="No Data",1,IF(#REF!&lt;&gt;"",1,0))</f>
        <v>#REF!</v>
      </c>
      <c r="E32" s="25" t="e">
        <f>IF('Crisis Indicator Data'!#REF!="No Data",1,IF(#REF!&lt;&gt;"",1,0))</f>
        <v>#REF!</v>
      </c>
      <c r="F32" s="25" t="e">
        <f>IF('Crisis Indicator Data'!#REF!="No Data",1,IF(#REF!&lt;&gt;"",1,0))</f>
        <v>#REF!</v>
      </c>
      <c r="G32" s="25" t="e">
        <f>IF('Crisis Indicator Data'!#REF!="No Data",1,IF(#REF!&lt;&gt;"",1,0))</f>
        <v>#REF!</v>
      </c>
      <c r="H32" s="25" t="e">
        <f>IF('Crisis Indicator Data'!#REF!="No Data",1,IF(#REF!&lt;&gt;"",1,0))</f>
        <v>#REF!</v>
      </c>
      <c r="I32" s="25" t="e">
        <f>IF('Crisis Indicator Data'!#REF!="No Data",1,IF(#REF!&lt;&gt;"",1,0))</f>
        <v>#REF!</v>
      </c>
      <c r="J32" s="25" t="e">
        <f>IF('Crisis Indicator Data'!#REF!="No Data",1,IF(#REF!&lt;&gt;"",1,0))</f>
        <v>#REF!</v>
      </c>
      <c r="K32" s="25" t="e">
        <f>IF('Crisis Indicator Data'!#REF!="No Data",1,IF(#REF!&lt;&gt;"",1,0))</f>
        <v>#REF!</v>
      </c>
      <c r="L32" s="25" t="e">
        <f>IF('Crisis Indicator Data'!#REF!="No Data",1,IF(#REF!&lt;&gt;"",1,0))</f>
        <v>#REF!</v>
      </c>
      <c r="M32" s="25" t="e">
        <f>IF('Crisis Indicator Data'!#REF!="No Data",1,IF(#REF!&lt;&gt;"",1,0))</f>
        <v>#REF!</v>
      </c>
      <c r="N32" s="25" t="e">
        <f>IF('Crisis Indicator Data'!#REF!="No Data",1,IF(#REF!&lt;&gt;"",1,0))</f>
        <v>#REF!</v>
      </c>
      <c r="O32" s="25" t="e">
        <f>IF('Crisis Indicator Data'!#REF!="No Data",1,IF(#REF!&lt;&gt;"",1,0))</f>
        <v>#REF!</v>
      </c>
      <c r="P32" s="25" t="e">
        <f>IF('Crisis Indicator Data'!#REF!="No Data",1,IF(#REF!&lt;&gt;"",1,0))</f>
        <v>#REF!</v>
      </c>
      <c r="Q32" s="25" t="e">
        <f>IF('Crisis Indicator Data'!#REF!="No Data",1,IF(#REF!&lt;&gt;"",1,0))</f>
        <v>#REF!</v>
      </c>
      <c r="R32" s="25" t="e">
        <f>IF('Crisis Indicator Data'!#REF!="No Data",1,IF(#REF!&lt;&gt;"",1,0))</f>
        <v>#REF!</v>
      </c>
      <c r="S32" s="25" t="e">
        <f>IF('Crisis Indicator Data'!#REF!="No Data",1,IF(#REF!&lt;&gt;"",1,0))</f>
        <v>#REF!</v>
      </c>
      <c r="T32" s="25" t="e">
        <f>IF('Crisis Indicator Data'!#REF!="No Data",1,IF(#REF!&lt;&gt;"",1,0))</f>
        <v>#REF!</v>
      </c>
      <c r="U32" s="25" t="e">
        <f>IF('Crisis Indicator Data'!#REF!="No Data",1,IF(#REF!&lt;&gt;"",1,0))</f>
        <v>#REF!</v>
      </c>
      <c r="V32" s="25" t="e">
        <f>IF('Crisis Indicator Data'!#REF!="No Data",1,IF(#REF!&lt;&gt;"",1,0))</f>
        <v>#REF!</v>
      </c>
      <c r="W32" s="25" t="e">
        <f>IF('Crisis Indicator Data'!#REF!="No Data",1,IF(#REF!&lt;&gt;"",1,0))</f>
        <v>#REF!</v>
      </c>
      <c r="X32" s="25" t="e">
        <f>IF('Crisis Indicator Data'!#REF!="No Data",1,IF(#REF!&lt;&gt;"",1,0))</f>
        <v>#REF!</v>
      </c>
      <c r="Y32" s="25" t="e">
        <f>IF('Crisis Indicator Data'!#REF!="No Data",1,IF(#REF!&lt;&gt;"",1,0))</f>
        <v>#REF!</v>
      </c>
      <c r="Z32" s="25" t="e">
        <f>IF('Crisis Indicator Data'!#REF!="No Data",1,IF(#REF!&lt;&gt;"",1,0))</f>
        <v>#REF!</v>
      </c>
      <c r="AA32" s="25" t="e">
        <f>IF('Crisis Indicator Data'!#REF!="No Data",1,IF(#REF!&lt;&gt;"",1,0))</f>
        <v>#REF!</v>
      </c>
      <c r="AB32" s="25" t="e">
        <f>IF('Crisis Indicator Data'!#REF!="No Data",1,IF(#REF!&lt;&gt;"",1,0))</f>
        <v>#REF!</v>
      </c>
      <c r="AC32" s="25" t="e">
        <f>IF('Crisis Indicator Data'!#REF!="No Data",1,IF(#REF!&lt;&gt;"",1,0))</f>
        <v>#REF!</v>
      </c>
      <c r="AD32" s="25" t="e">
        <f>IF('Crisis Indicator Data'!#REF!="No Data",1,IF(#REF!&lt;&gt;"",1,0))</f>
        <v>#REF!</v>
      </c>
      <c r="AE32" s="25" t="e">
        <f>IF('Crisis Indicator Data'!#REF!="No Data",1,IF(#REF!&lt;&gt;"",1,0))</f>
        <v>#REF!</v>
      </c>
      <c r="AF32" s="25" t="e">
        <f>IF('Crisis Indicator Data'!#REF!="No Data",1,IF(#REF!&lt;&gt;"",1,0))</f>
        <v>#REF!</v>
      </c>
      <c r="AG32" s="25" t="e">
        <f>IF('Crisis Indicator Data'!#REF!="No Data",1,IF(#REF!&lt;&gt;"",1,0))</f>
        <v>#REF!</v>
      </c>
      <c r="AH32" s="25" t="e">
        <f>IF('Crisis Indicator Data'!#REF!="No Data",1,IF(#REF!&lt;&gt;"",1,0))</f>
        <v>#REF!</v>
      </c>
      <c r="AI32" s="25" t="e">
        <f>IF('Crisis Indicator Data'!#REF!="No Data",1,IF(#REF!&lt;&gt;"",1,0))</f>
        <v>#REF!</v>
      </c>
      <c r="AJ32" s="25" t="e">
        <f>IF('Crisis Indicator Data'!#REF!="No Data",1,IF(#REF!&lt;&gt;"",1,0))</f>
        <v>#REF!</v>
      </c>
      <c r="AK32" s="25" t="e">
        <f>IF('Crisis Indicator Data'!#REF!="No Data",1,IF(#REF!&lt;&gt;"",1,0))</f>
        <v>#REF!</v>
      </c>
      <c r="AL32" s="25" t="e">
        <f>IF('Crisis Indicator Data'!#REF!="No Data",1,IF(#REF!&lt;&gt;"",1,0))</f>
        <v>#REF!</v>
      </c>
      <c r="AM32" s="25" t="e">
        <f>IF('Crisis Indicator Data'!#REF!="No Data",1,IF(#REF!&lt;&gt;"",1,0))</f>
        <v>#REF!</v>
      </c>
      <c r="AN32" s="25" t="e">
        <f>IF('Crisis Indicator Data'!#REF!="No Data",1,IF(#REF!&lt;&gt;"",1,0))</f>
        <v>#REF!</v>
      </c>
      <c r="AO32" s="25" t="e">
        <f>IF('Crisis Indicator Data'!#REF!="No Data",1,IF(#REF!&lt;&gt;"",1,0))</f>
        <v>#REF!</v>
      </c>
      <c r="AP32" s="25" t="e">
        <f>IF('Crisis Indicator Data'!#REF!="No Data",1,IF(#REF!&lt;&gt;"",1,0))</f>
        <v>#REF!</v>
      </c>
      <c r="AQ32" s="25" t="e">
        <f>IF('Crisis Indicator Data'!#REF!="No Data",1,IF(#REF!&lt;&gt;"",1,0))</f>
        <v>#REF!</v>
      </c>
      <c r="AR32" s="25" t="e">
        <f>IF('Crisis Indicator Data'!#REF!="No Data",1,IF(#REF!&lt;&gt;"",1,0))</f>
        <v>#REF!</v>
      </c>
      <c r="AS32" s="25" t="e">
        <f>IF('Crisis Indicator Data'!#REF!="No Data",1,IF(#REF!&lt;&gt;"",1,0))</f>
        <v>#REF!</v>
      </c>
      <c r="AT32" s="25" t="e">
        <f>IF('Crisis Indicator Data'!#REF!="No Data",1,IF(#REF!&lt;&gt;"",1,0))</f>
        <v>#REF!</v>
      </c>
      <c r="AU32" s="25" t="e">
        <f>IF('Crisis Indicator Data'!#REF!="No Data",1,IF(#REF!&lt;&gt;"",1,0))</f>
        <v>#REF!</v>
      </c>
      <c r="AV32" s="25" t="e">
        <f>IF('Crisis Indicator Data'!#REF!="No Data",1,IF(#REF!&lt;&gt;"",1,0))</f>
        <v>#REF!</v>
      </c>
      <c r="AW32" s="25" t="e">
        <f>IF('Crisis Indicator Data'!#REF!="No Data",1,IF(#REF!&lt;&gt;"",1,0))</f>
        <v>#REF!</v>
      </c>
      <c r="AX32" s="25" t="e">
        <f>IF('Crisis Indicator Data'!#REF!="No Data",1,IF(#REF!&lt;&gt;"",1,0))</f>
        <v>#REF!</v>
      </c>
      <c r="AY32" s="25" t="e">
        <f>IF('Crisis Indicator Data'!#REF!="No Data",1,IF(#REF!&lt;&gt;"",1,0))</f>
        <v>#REF!</v>
      </c>
      <c r="AZ32" s="25" t="e">
        <f>IF('Crisis Indicator Data'!#REF!="No Data",1,IF(#REF!&lt;&gt;"",1,0))</f>
        <v>#REF!</v>
      </c>
      <c r="BA32" t="e">
        <f t="shared" si="0"/>
        <v>#REF!</v>
      </c>
      <c r="BB32" s="27" t="e">
        <f t="shared" si="1"/>
        <v>#REF!</v>
      </c>
    </row>
    <row r="33" spans="1:54" x14ac:dyDescent="0.35">
      <c r="A33" t="s">
        <v>10139</v>
      </c>
      <c r="B33" s="25" t="e">
        <f>IF('Crisis Indicator Data'!#REF!="No Data",1,IF(#REF!&lt;&gt;"",1,0))</f>
        <v>#REF!</v>
      </c>
      <c r="C33" s="25" t="e">
        <f>IF('Crisis Indicator Data'!#REF!="No Data",1,IF(#REF!&lt;&gt;"",1,0))</f>
        <v>#REF!</v>
      </c>
      <c r="D33" s="25" t="e">
        <f>IF('Crisis Indicator Data'!#REF!="No Data",1,IF(#REF!&lt;&gt;"",1,0))</f>
        <v>#REF!</v>
      </c>
      <c r="E33" s="25" t="e">
        <f>IF('Crisis Indicator Data'!#REF!="No Data",1,IF(#REF!&lt;&gt;"",1,0))</f>
        <v>#REF!</v>
      </c>
      <c r="F33" s="25" t="e">
        <f>IF('Crisis Indicator Data'!#REF!="No Data",1,IF(#REF!&lt;&gt;"",1,0))</f>
        <v>#REF!</v>
      </c>
      <c r="G33" s="25" t="e">
        <f>IF('Crisis Indicator Data'!#REF!="No Data",1,IF(#REF!&lt;&gt;"",1,0))</f>
        <v>#REF!</v>
      </c>
      <c r="H33" s="25" t="e">
        <f>IF('Crisis Indicator Data'!#REF!="No Data",1,IF(#REF!&lt;&gt;"",1,0))</f>
        <v>#REF!</v>
      </c>
      <c r="I33" s="25" t="e">
        <f>IF('Crisis Indicator Data'!#REF!="No Data",1,IF(#REF!&lt;&gt;"",1,0))</f>
        <v>#REF!</v>
      </c>
      <c r="J33" s="25" t="e">
        <f>IF('Crisis Indicator Data'!#REF!="No Data",1,IF(#REF!&lt;&gt;"",1,0))</f>
        <v>#REF!</v>
      </c>
      <c r="K33" s="25" t="e">
        <f>IF('Crisis Indicator Data'!#REF!="No Data",1,IF(#REF!&lt;&gt;"",1,0))</f>
        <v>#REF!</v>
      </c>
      <c r="L33" s="25" t="e">
        <f>IF('Crisis Indicator Data'!#REF!="No Data",1,IF(#REF!&lt;&gt;"",1,0))</f>
        <v>#REF!</v>
      </c>
      <c r="M33" s="25" t="e">
        <f>IF('Crisis Indicator Data'!#REF!="No Data",1,IF(#REF!&lt;&gt;"",1,0))</f>
        <v>#REF!</v>
      </c>
      <c r="N33" s="25" t="e">
        <f>IF('Crisis Indicator Data'!#REF!="No Data",1,IF(#REF!&lt;&gt;"",1,0))</f>
        <v>#REF!</v>
      </c>
      <c r="O33" s="25" t="e">
        <f>IF('Crisis Indicator Data'!#REF!="No Data",1,IF(#REF!&lt;&gt;"",1,0))</f>
        <v>#REF!</v>
      </c>
      <c r="P33" s="25" t="e">
        <f>IF('Crisis Indicator Data'!#REF!="No Data",1,IF(#REF!&lt;&gt;"",1,0))</f>
        <v>#REF!</v>
      </c>
      <c r="Q33" s="25" t="e">
        <f>IF('Crisis Indicator Data'!#REF!="No Data",1,IF(#REF!&lt;&gt;"",1,0))</f>
        <v>#REF!</v>
      </c>
      <c r="R33" s="25" t="e">
        <f>IF('Crisis Indicator Data'!#REF!="No Data",1,IF(#REF!&lt;&gt;"",1,0))</f>
        <v>#REF!</v>
      </c>
      <c r="S33" s="25" t="e">
        <f>IF('Crisis Indicator Data'!#REF!="No Data",1,IF(#REF!&lt;&gt;"",1,0))</f>
        <v>#REF!</v>
      </c>
      <c r="T33" s="25" t="e">
        <f>IF('Crisis Indicator Data'!#REF!="No Data",1,IF(#REF!&lt;&gt;"",1,0))</f>
        <v>#REF!</v>
      </c>
      <c r="U33" s="25" t="e">
        <f>IF('Crisis Indicator Data'!#REF!="No Data",1,IF(#REF!&lt;&gt;"",1,0))</f>
        <v>#REF!</v>
      </c>
      <c r="V33" s="25" t="e">
        <f>IF('Crisis Indicator Data'!#REF!="No Data",1,IF(#REF!&lt;&gt;"",1,0))</f>
        <v>#REF!</v>
      </c>
      <c r="W33" s="25" t="e">
        <f>IF('Crisis Indicator Data'!#REF!="No Data",1,IF(#REF!&lt;&gt;"",1,0))</f>
        <v>#REF!</v>
      </c>
      <c r="X33" s="25" t="e">
        <f>IF('Crisis Indicator Data'!#REF!="No Data",1,IF(#REF!&lt;&gt;"",1,0))</f>
        <v>#REF!</v>
      </c>
      <c r="Y33" s="25" t="e">
        <f>IF('Crisis Indicator Data'!#REF!="No Data",1,IF(#REF!&lt;&gt;"",1,0))</f>
        <v>#REF!</v>
      </c>
      <c r="Z33" s="25" t="e">
        <f>IF('Crisis Indicator Data'!#REF!="No Data",1,IF(#REF!&lt;&gt;"",1,0))</f>
        <v>#REF!</v>
      </c>
      <c r="AA33" s="25" t="e">
        <f>IF('Crisis Indicator Data'!#REF!="No Data",1,IF(#REF!&lt;&gt;"",1,0))</f>
        <v>#REF!</v>
      </c>
      <c r="AB33" s="25" t="e">
        <f>IF('Crisis Indicator Data'!#REF!="No Data",1,IF(#REF!&lt;&gt;"",1,0))</f>
        <v>#REF!</v>
      </c>
      <c r="AC33" s="25" t="e">
        <f>IF('Crisis Indicator Data'!#REF!="No Data",1,IF(#REF!&lt;&gt;"",1,0))</f>
        <v>#REF!</v>
      </c>
      <c r="AD33" s="25" t="e">
        <f>IF('Crisis Indicator Data'!#REF!="No Data",1,IF(#REF!&lt;&gt;"",1,0))</f>
        <v>#REF!</v>
      </c>
      <c r="AE33" s="25" t="e">
        <f>IF('Crisis Indicator Data'!#REF!="No Data",1,IF(#REF!&lt;&gt;"",1,0))</f>
        <v>#REF!</v>
      </c>
      <c r="AF33" s="25" t="e">
        <f>IF('Crisis Indicator Data'!#REF!="No Data",1,IF(#REF!&lt;&gt;"",1,0))</f>
        <v>#REF!</v>
      </c>
      <c r="AG33" s="25" t="e">
        <f>IF('Crisis Indicator Data'!#REF!="No Data",1,IF(#REF!&lt;&gt;"",1,0))</f>
        <v>#REF!</v>
      </c>
      <c r="AH33" s="25" t="e">
        <f>IF('Crisis Indicator Data'!#REF!="No Data",1,IF(#REF!&lt;&gt;"",1,0))</f>
        <v>#REF!</v>
      </c>
      <c r="AI33" s="25" t="e">
        <f>IF('Crisis Indicator Data'!#REF!="No Data",1,IF(#REF!&lt;&gt;"",1,0))</f>
        <v>#REF!</v>
      </c>
      <c r="AJ33" s="25" t="e">
        <f>IF('Crisis Indicator Data'!#REF!="No Data",1,IF(#REF!&lt;&gt;"",1,0))</f>
        <v>#REF!</v>
      </c>
      <c r="AK33" s="25" t="e">
        <f>IF('Crisis Indicator Data'!#REF!="No Data",1,IF(#REF!&lt;&gt;"",1,0))</f>
        <v>#REF!</v>
      </c>
      <c r="AL33" s="25" t="e">
        <f>IF('Crisis Indicator Data'!#REF!="No Data",1,IF(#REF!&lt;&gt;"",1,0))</f>
        <v>#REF!</v>
      </c>
      <c r="AM33" s="25" t="e">
        <f>IF('Crisis Indicator Data'!#REF!="No Data",1,IF(#REF!&lt;&gt;"",1,0))</f>
        <v>#REF!</v>
      </c>
      <c r="AN33" s="25" t="e">
        <f>IF('Crisis Indicator Data'!#REF!="No Data",1,IF(#REF!&lt;&gt;"",1,0))</f>
        <v>#REF!</v>
      </c>
      <c r="AO33" s="25" t="e">
        <f>IF('Crisis Indicator Data'!#REF!="No Data",1,IF(#REF!&lt;&gt;"",1,0))</f>
        <v>#REF!</v>
      </c>
      <c r="AP33" s="25" t="e">
        <f>IF('Crisis Indicator Data'!#REF!="No Data",1,IF(#REF!&lt;&gt;"",1,0))</f>
        <v>#REF!</v>
      </c>
      <c r="AQ33" s="25" t="e">
        <f>IF('Crisis Indicator Data'!#REF!="No Data",1,IF(#REF!&lt;&gt;"",1,0))</f>
        <v>#REF!</v>
      </c>
      <c r="AR33" s="25" t="e">
        <f>IF('Crisis Indicator Data'!#REF!="No Data",1,IF(#REF!&lt;&gt;"",1,0))</f>
        <v>#REF!</v>
      </c>
      <c r="AS33" s="25" t="e">
        <f>IF('Crisis Indicator Data'!#REF!="No Data",1,IF(#REF!&lt;&gt;"",1,0))</f>
        <v>#REF!</v>
      </c>
      <c r="AT33" s="25" t="e">
        <f>IF('Crisis Indicator Data'!#REF!="No Data",1,IF(#REF!&lt;&gt;"",1,0))</f>
        <v>#REF!</v>
      </c>
      <c r="AU33" s="25" t="e">
        <f>IF('Crisis Indicator Data'!#REF!="No Data",1,IF(#REF!&lt;&gt;"",1,0))</f>
        <v>#REF!</v>
      </c>
      <c r="AV33" s="25" t="e">
        <f>IF('Crisis Indicator Data'!#REF!="No Data",1,IF(#REF!&lt;&gt;"",1,0))</f>
        <v>#REF!</v>
      </c>
      <c r="AW33" s="25" t="e">
        <f>IF('Crisis Indicator Data'!#REF!="No Data",1,IF(#REF!&lt;&gt;"",1,0))</f>
        <v>#REF!</v>
      </c>
      <c r="AX33" s="25" t="e">
        <f>IF('Crisis Indicator Data'!#REF!="No Data",1,IF(#REF!&lt;&gt;"",1,0))</f>
        <v>#REF!</v>
      </c>
      <c r="AY33" s="25" t="e">
        <f>IF('Crisis Indicator Data'!#REF!="No Data",1,IF(#REF!&lt;&gt;"",1,0))</f>
        <v>#REF!</v>
      </c>
      <c r="AZ33" s="25" t="e">
        <f>IF('Crisis Indicator Data'!#REF!="No Data",1,IF(#REF!&lt;&gt;"",1,0))</f>
        <v>#REF!</v>
      </c>
      <c r="BA33" t="e">
        <f t="shared" si="0"/>
        <v>#REF!</v>
      </c>
      <c r="BB33" s="27" t="e">
        <f t="shared" si="1"/>
        <v>#REF!</v>
      </c>
    </row>
    <row r="34" spans="1:54" x14ac:dyDescent="0.35">
      <c r="A34" t="s">
        <v>10377</v>
      </c>
      <c r="B34" s="25" t="e">
        <f>IF('Crisis Indicator Data'!#REF!="No Data",1,IF(#REF!&lt;&gt;"",1,0))</f>
        <v>#REF!</v>
      </c>
      <c r="C34" s="25" t="e">
        <f>IF('Crisis Indicator Data'!#REF!="No Data",1,IF(#REF!&lt;&gt;"",1,0))</f>
        <v>#REF!</v>
      </c>
      <c r="D34" s="25" t="e">
        <f>IF('Crisis Indicator Data'!#REF!="No Data",1,IF(#REF!&lt;&gt;"",1,0))</f>
        <v>#REF!</v>
      </c>
      <c r="E34" s="25" t="e">
        <f>IF('Crisis Indicator Data'!#REF!="No Data",1,IF(#REF!&lt;&gt;"",1,0))</f>
        <v>#REF!</v>
      </c>
      <c r="F34" s="25" t="e">
        <f>IF('Crisis Indicator Data'!#REF!="No Data",1,IF(#REF!&lt;&gt;"",1,0))</f>
        <v>#REF!</v>
      </c>
      <c r="G34" s="25" t="e">
        <f>IF('Crisis Indicator Data'!#REF!="No Data",1,IF(#REF!&lt;&gt;"",1,0))</f>
        <v>#REF!</v>
      </c>
      <c r="H34" s="25" t="e">
        <f>IF('Crisis Indicator Data'!#REF!="No Data",1,IF(#REF!&lt;&gt;"",1,0))</f>
        <v>#REF!</v>
      </c>
      <c r="I34" s="25" t="e">
        <f>IF('Crisis Indicator Data'!#REF!="No Data",1,IF(#REF!&lt;&gt;"",1,0))</f>
        <v>#REF!</v>
      </c>
      <c r="J34" s="25" t="e">
        <f>IF('Crisis Indicator Data'!#REF!="No Data",1,IF(#REF!&lt;&gt;"",1,0))</f>
        <v>#REF!</v>
      </c>
      <c r="K34" s="25" t="e">
        <f>IF('Crisis Indicator Data'!#REF!="No Data",1,IF(#REF!&lt;&gt;"",1,0))</f>
        <v>#REF!</v>
      </c>
      <c r="L34" s="25" t="e">
        <f>IF('Crisis Indicator Data'!#REF!="No Data",1,IF(#REF!&lt;&gt;"",1,0))</f>
        <v>#REF!</v>
      </c>
      <c r="M34" s="25" t="e">
        <f>IF('Crisis Indicator Data'!#REF!="No Data",1,IF(#REF!&lt;&gt;"",1,0))</f>
        <v>#REF!</v>
      </c>
      <c r="N34" s="25" t="e">
        <f>IF('Crisis Indicator Data'!#REF!="No Data",1,IF(#REF!&lt;&gt;"",1,0))</f>
        <v>#REF!</v>
      </c>
      <c r="O34" s="25" t="e">
        <f>IF('Crisis Indicator Data'!#REF!="No Data",1,IF(#REF!&lt;&gt;"",1,0))</f>
        <v>#REF!</v>
      </c>
      <c r="P34" s="25" t="e">
        <f>IF('Crisis Indicator Data'!#REF!="No Data",1,IF(#REF!&lt;&gt;"",1,0))</f>
        <v>#REF!</v>
      </c>
      <c r="Q34" s="25" t="e">
        <f>IF('Crisis Indicator Data'!#REF!="No Data",1,IF(#REF!&lt;&gt;"",1,0))</f>
        <v>#REF!</v>
      </c>
      <c r="R34" s="25" t="e">
        <f>IF('Crisis Indicator Data'!#REF!="No Data",1,IF(#REF!&lt;&gt;"",1,0))</f>
        <v>#REF!</v>
      </c>
      <c r="S34" s="25" t="e">
        <f>IF('Crisis Indicator Data'!#REF!="No Data",1,IF(#REF!&lt;&gt;"",1,0))</f>
        <v>#REF!</v>
      </c>
      <c r="T34" s="25" t="e">
        <f>IF('Crisis Indicator Data'!#REF!="No Data",1,IF(#REF!&lt;&gt;"",1,0))</f>
        <v>#REF!</v>
      </c>
      <c r="U34" s="25" t="e">
        <f>IF('Crisis Indicator Data'!#REF!="No Data",1,IF(#REF!&lt;&gt;"",1,0))</f>
        <v>#REF!</v>
      </c>
      <c r="V34" s="25" t="e">
        <f>IF('Crisis Indicator Data'!#REF!="No Data",1,IF(#REF!&lt;&gt;"",1,0))</f>
        <v>#REF!</v>
      </c>
      <c r="W34" s="25" t="e">
        <f>IF('Crisis Indicator Data'!#REF!="No Data",1,IF(#REF!&lt;&gt;"",1,0))</f>
        <v>#REF!</v>
      </c>
      <c r="X34" s="25" t="e">
        <f>IF('Crisis Indicator Data'!#REF!="No Data",1,IF(#REF!&lt;&gt;"",1,0))</f>
        <v>#REF!</v>
      </c>
      <c r="Y34" s="25" t="e">
        <f>IF('Crisis Indicator Data'!#REF!="No Data",1,IF(#REF!&lt;&gt;"",1,0))</f>
        <v>#REF!</v>
      </c>
      <c r="Z34" s="25" t="e">
        <f>IF('Crisis Indicator Data'!#REF!="No Data",1,IF(#REF!&lt;&gt;"",1,0))</f>
        <v>#REF!</v>
      </c>
      <c r="AA34" s="25" t="e">
        <f>IF('Crisis Indicator Data'!#REF!="No Data",1,IF(#REF!&lt;&gt;"",1,0))</f>
        <v>#REF!</v>
      </c>
      <c r="AB34" s="25" t="e">
        <f>IF('Crisis Indicator Data'!#REF!="No Data",1,IF(#REF!&lt;&gt;"",1,0))</f>
        <v>#REF!</v>
      </c>
      <c r="AC34" s="25" t="e">
        <f>IF('Crisis Indicator Data'!#REF!="No Data",1,IF(#REF!&lt;&gt;"",1,0))</f>
        <v>#REF!</v>
      </c>
      <c r="AD34" s="25" t="e">
        <f>IF('Crisis Indicator Data'!#REF!="No Data",1,IF(#REF!&lt;&gt;"",1,0))</f>
        <v>#REF!</v>
      </c>
      <c r="AE34" s="25" t="e">
        <f>IF('Crisis Indicator Data'!#REF!="No Data",1,IF(#REF!&lt;&gt;"",1,0))</f>
        <v>#REF!</v>
      </c>
      <c r="AF34" s="25" t="e">
        <f>IF('Crisis Indicator Data'!#REF!="No Data",1,IF(#REF!&lt;&gt;"",1,0))</f>
        <v>#REF!</v>
      </c>
      <c r="AG34" s="25" t="e">
        <f>IF('Crisis Indicator Data'!#REF!="No Data",1,IF(#REF!&lt;&gt;"",1,0))</f>
        <v>#REF!</v>
      </c>
      <c r="AH34" s="25" t="e">
        <f>IF('Crisis Indicator Data'!#REF!="No Data",1,IF(#REF!&lt;&gt;"",1,0))</f>
        <v>#REF!</v>
      </c>
      <c r="AI34" s="25" t="e">
        <f>IF('Crisis Indicator Data'!#REF!="No Data",1,IF(#REF!&lt;&gt;"",1,0))</f>
        <v>#REF!</v>
      </c>
      <c r="AJ34" s="25" t="e">
        <f>IF('Crisis Indicator Data'!#REF!="No Data",1,IF(#REF!&lt;&gt;"",1,0))</f>
        <v>#REF!</v>
      </c>
      <c r="AK34" s="25" t="e">
        <f>IF('Crisis Indicator Data'!#REF!="No Data",1,IF(#REF!&lt;&gt;"",1,0))</f>
        <v>#REF!</v>
      </c>
      <c r="AL34" s="25" t="e">
        <f>IF('Crisis Indicator Data'!#REF!="No Data",1,IF(#REF!&lt;&gt;"",1,0))</f>
        <v>#REF!</v>
      </c>
      <c r="AM34" s="25" t="e">
        <f>IF('Crisis Indicator Data'!#REF!="No Data",1,IF(#REF!&lt;&gt;"",1,0))</f>
        <v>#REF!</v>
      </c>
      <c r="AN34" s="25" t="e">
        <f>IF('Crisis Indicator Data'!#REF!="No Data",1,IF(#REF!&lt;&gt;"",1,0))</f>
        <v>#REF!</v>
      </c>
      <c r="AO34" s="25" t="e">
        <f>IF('Crisis Indicator Data'!#REF!="No Data",1,IF(#REF!&lt;&gt;"",1,0))</f>
        <v>#REF!</v>
      </c>
      <c r="AP34" s="25" t="e">
        <f>IF('Crisis Indicator Data'!#REF!="No Data",1,IF(#REF!&lt;&gt;"",1,0))</f>
        <v>#REF!</v>
      </c>
      <c r="AQ34" s="25" t="e">
        <f>IF('Crisis Indicator Data'!#REF!="No Data",1,IF(#REF!&lt;&gt;"",1,0))</f>
        <v>#REF!</v>
      </c>
      <c r="AR34" s="25" t="e">
        <f>IF('Crisis Indicator Data'!#REF!="No Data",1,IF(#REF!&lt;&gt;"",1,0))</f>
        <v>#REF!</v>
      </c>
      <c r="AS34" s="25" t="e">
        <f>IF('Crisis Indicator Data'!#REF!="No Data",1,IF(#REF!&lt;&gt;"",1,0))</f>
        <v>#REF!</v>
      </c>
      <c r="AT34" s="25" t="e">
        <f>IF('Crisis Indicator Data'!#REF!="No Data",1,IF(#REF!&lt;&gt;"",1,0))</f>
        <v>#REF!</v>
      </c>
      <c r="AU34" s="25" t="e">
        <f>IF('Crisis Indicator Data'!#REF!="No Data",1,IF(#REF!&lt;&gt;"",1,0))</f>
        <v>#REF!</v>
      </c>
      <c r="AV34" s="25" t="e">
        <f>IF('Crisis Indicator Data'!#REF!="No Data",1,IF(#REF!&lt;&gt;"",1,0))</f>
        <v>#REF!</v>
      </c>
      <c r="AW34" s="25" t="e">
        <f>IF('Crisis Indicator Data'!#REF!="No Data",1,IF(#REF!&lt;&gt;"",1,0))</f>
        <v>#REF!</v>
      </c>
      <c r="AX34" s="25" t="e">
        <f>IF('Crisis Indicator Data'!#REF!="No Data",1,IF(#REF!&lt;&gt;"",1,0))</f>
        <v>#REF!</v>
      </c>
      <c r="AY34" s="25" t="e">
        <f>IF('Crisis Indicator Data'!#REF!="No Data",1,IF(#REF!&lt;&gt;"",1,0))</f>
        <v>#REF!</v>
      </c>
      <c r="AZ34" s="25" t="e">
        <f>IF('Crisis Indicator Data'!#REF!="No Data",1,IF(#REF!&lt;&gt;"",1,0))</f>
        <v>#REF!</v>
      </c>
      <c r="BA34" t="e">
        <f t="shared" ref="BA34:BA65" si="2">SUM(B34:AZ34)</f>
        <v>#REF!</v>
      </c>
      <c r="BB34" s="27" t="e">
        <f t="shared" ref="BB34:BB65" si="3">BA34/51</f>
        <v>#REF!</v>
      </c>
    </row>
    <row r="35" spans="1:54" x14ac:dyDescent="0.35">
      <c r="A35" t="s">
        <v>10144</v>
      </c>
      <c r="B35" s="25" t="e">
        <f>IF('Crisis Indicator Data'!#REF!="No Data",1,IF(#REF!&lt;&gt;"",1,0))</f>
        <v>#REF!</v>
      </c>
      <c r="C35" s="25" t="e">
        <f>IF('Crisis Indicator Data'!#REF!="No Data",1,IF(#REF!&lt;&gt;"",1,0))</f>
        <v>#REF!</v>
      </c>
      <c r="D35" s="25" t="e">
        <f>IF('Crisis Indicator Data'!#REF!="No Data",1,IF(#REF!&lt;&gt;"",1,0))</f>
        <v>#REF!</v>
      </c>
      <c r="E35" s="25" t="e">
        <f>IF('Crisis Indicator Data'!#REF!="No Data",1,IF(#REF!&lt;&gt;"",1,0))</f>
        <v>#REF!</v>
      </c>
      <c r="F35" s="25" t="e">
        <f>IF('Crisis Indicator Data'!#REF!="No Data",1,IF(#REF!&lt;&gt;"",1,0))</f>
        <v>#REF!</v>
      </c>
      <c r="G35" s="25" t="e">
        <f>IF('Crisis Indicator Data'!#REF!="No Data",1,IF(#REF!&lt;&gt;"",1,0))</f>
        <v>#REF!</v>
      </c>
      <c r="H35" s="25" t="e">
        <f>IF('Crisis Indicator Data'!#REF!="No Data",1,IF(#REF!&lt;&gt;"",1,0))</f>
        <v>#REF!</v>
      </c>
      <c r="I35" s="25" t="e">
        <f>IF('Crisis Indicator Data'!#REF!="No Data",1,IF(#REF!&lt;&gt;"",1,0))</f>
        <v>#REF!</v>
      </c>
      <c r="J35" s="25" t="e">
        <f>IF('Crisis Indicator Data'!#REF!="No Data",1,IF(#REF!&lt;&gt;"",1,0))</f>
        <v>#REF!</v>
      </c>
      <c r="K35" s="25" t="e">
        <f>IF('Crisis Indicator Data'!#REF!="No Data",1,IF(#REF!&lt;&gt;"",1,0))</f>
        <v>#REF!</v>
      </c>
      <c r="L35" s="25" t="e">
        <f>IF('Crisis Indicator Data'!#REF!="No Data",1,IF(#REF!&lt;&gt;"",1,0))</f>
        <v>#REF!</v>
      </c>
      <c r="M35" s="25" t="e">
        <f>IF('Crisis Indicator Data'!#REF!="No Data",1,IF(#REF!&lt;&gt;"",1,0))</f>
        <v>#REF!</v>
      </c>
      <c r="N35" s="25" t="e">
        <f>IF('Crisis Indicator Data'!#REF!="No Data",1,IF(#REF!&lt;&gt;"",1,0))</f>
        <v>#REF!</v>
      </c>
      <c r="O35" s="25" t="e">
        <f>IF('Crisis Indicator Data'!#REF!="No Data",1,IF(#REF!&lt;&gt;"",1,0))</f>
        <v>#REF!</v>
      </c>
      <c r="P35" s="25" t="e">
        <f>IF('Crisis Indicator Data'!#REF!="No Data",1,IF(#REF!&lt;&gt;"",1,0))</f>
        <v>#REF!</v>
      </c>
      <c r="Q35" s="25" t="e">
        <f>IF('Crisis Indicator Data'!#REF!="No Data",1,IF(#REF!&lt;&gt;"",1,0))</f>
        <v>#REF!</v>
      </c>
      <c r="R35" s="25" t="e">
        <f>IF('Crisis Indicator Data'!#REF!="No Data",1,IF(#REF!&lt;&gt;"",1,0))</f>
        <v>#REF!</v>
      </c>
      <c r="S35" s="25" t="e">
        <f>IF('Crisis Indicator Data'!#REF!="No Data",1,IF(#REF!&lt;&gt;"",1,0))</f>
        <v>#REF!</v>
      </c>
      <c r="T35" s="25" t="e">
        <f>IF('Crisis Indicator Data'!#REF!="No Data",1,IF(#REF!&lt;&gt;"",1,0))</f>
        <v>#REF!</v>
      </c>
      <c r="U35" s="25" t="e">
        <f>IF('Crisis Indicator Data'!#REF!="No Data",1,IF(#REF!&lt;&gt;"",1,0))</f>
        <v>#REF!</v>
      </c>
      <c r="V35" s="25" t="e">
        <f>IF('Crisis Indicator Data'!#REF!="No Data",1,IF(#REF!&lt;&gt;"",1,0))</f>
        <v>#REF!</v>
      </c>
      <c r="W35" s="25" t="e">
        <f>IF('Crisis Indicator Data'!#REF!="No Data",1,IF(#REF!&lt;&gt;"",1,0))</f>
        <v>#REF!</v>
      </c>
      <c r="X35" s="25" t="e">
        <f>IF('Crisis Indicator Data'!#REF!="No Data",1,IF(#REF!&lt;&gt;"",1,0))</f>
        <v>#REF!</v>
      </c>
      <c r="Y35" s="25" t="e">
        <f>IF('Crisis Indicator Data'!#REF!="No Data",1,IF(#REF!&lt;&gt;"",1,0))</f>
        <v>#REF!</v>
      </c>
      <c r="Z35" s="25" t="e">
        <f>IF('Crisis Indicator Data'!#REF!="No Data",1,IF(#REF!&lt;&gt;"",1,0))</f>
        <v>#REF!</v>
      </c>
      <c r="AA35" s="25" t="e">
        <f>IF('Crisis Indicator Data'!#REF!="No Data",1,IF(#REF!&lt;&gt;"",1,0))</f>
        <v>#REF!</v>
      </c>
      <c r="AB35" s="25" t="e">
        <f>IF('Crisis Indicator Data'!#REF!="No Data",1,IF(#REF!&lt;&gt;"",1,0))</f>
        <v>#REF!</v>
      </c>
      <c r="AC35" s="25" t="e">
        <f>IF('Crisis Indicator Data'!#REF!="No Data",1,IF(#REF!&lt;&gt;"",1,0))</f>
        <v>#REF!</v>
      </c>
      <c r="AD35" s="25" t="e">
        <f>IF('Crisis Indicator Data'!#REF!="No Data",1,IF(#REF!&lt;&gt;"",1,0))</f>
        <v>#REF!</v>
      </c>
      <c r="AE35" s="25" t="e">
        <f>IF('Crisis Indicator Data'!#REF!="No Data",1,IF(#REF!&lt;&gt;"",1,0))</f>
        <v>#REF!</v>
      </c>
      <c r="AF35" s="25" t="e">
        <f>IF('Crisis Indicator Data'!#REF!="No Data",1,IF(#REF!&lt;&gt;"",1,0))</f>
        <v>#REF!</v>
      </c>
      <c r="AG35" s="25" t="e">
        <f>IF('Crisis Indicator Data'!#REF!="No Data",1,IF(#REF!&lt;&gt;"",1,0))</f>
        <v>#REF!</v>
      </c>
      <c r="AH35" s="25" t="e">
        <f>IF('Crisis Indicator Data'!#REF!="No Data",1,IF(#REF!&lt;&gt;"",1,0))</f>
        <v>#REF!</v>
      </c>
      <c r="AI35" s="25" t="e">
        <f>IF('Crisis Indicator Data'!#REF!="No Data",1,IF(#REF!&lt;&gt;"",1,0))</f>
        <v>#REF!</v>
      </c>
      <c r="AJ35" s="25" t="e">
        <f>IF('Crisis Indicator Data'!#REF!="No Data",1,IF(#REF!&lt;&gt;"",1,0))</f>
        <v>#REF!</v>
      </c>
      <c r="AK35" s="25" t="e">
        <f>IF('Crisis Indicator Data'!#REF!="No Data",1,IF(#REF!&lt;&gt;"",1,0))</f>
        <v>#REF!</v>
      </c>
      <c r="AL35" s="25" t="e">
        <f>IF('Crisis Indicator Data'!#REF!="No Data",1,IF(#REF!&lt;&gt;"",1,0))</f>
        <v>#REF!</v>
      </c>
      <c r="AM35" s="25" t="e">
        <f>IF('Crisis Indicator Data'!#REF!="No Data",1,IF(#REF!&lt;&gt;"",1,0))</f>
        <v>#REF!</v>
      </c>
      <c r="AN35" s="25" t="e">
        <f>IF('Crisis Indicator Data'!#REF!="No Data",1,IF(#REF!&lt;&gt;"",1,0))</f>
        <v>#REF!</v>
      </c>
      <c r="AO35" s="25" t="e">
        <f>IF('Crisis Indicator Data'!#REF!="No Data",1,IF(#REF!&lt;&gt;"",1,0))</f>
        <v>#REF!</v>
      </c>
      <c r="AP35" s="25" t="e">
        <f>IF('Crisis Indicator Data'!#REF!="No Data",1,IF(#REF!&lt;&gt;"",1,0))</f>
        <v>#REF!</v>
      </c>
      <c r="AQ35" s="25" t="e">
        <f>IF('Crisis Indicator Data'!#REF!="No Data",1,IF(#REF!&lt;&gt;"",1,0))</f>
        <v>#REF!</v>
      </c>
      <c r="AR35" s="25" t="e">
        <f>IF('Crisis Indicator Data'!#REF!="No Data",1,IF(#REF!&lt;&gt;"",1,0))</f>
        <v>#REF!</v>
      </c>
      <c r="AS35" s="25" t="e">
        <f>IF('Crisis Indicator Data'!#REF!="No Data",1,IF(#REF!&lt;&gt;"",1,0))</f>
        <v>#REF!</v>
      </c>
      <c r="AT35" s="25" t="e">
        <f>IF('Crisis Indicator Data'!#REF!="No Data",1,IF(#REF!&lt;&gt;"",1,0))</f>
        <v>#REF!</v>
      </c>
      <c r="AU35" s="25" t="e">
        <f>IF('Crisis Indicator Data'!#REF!="No Data",1,IF(#REF!&lt;&gt;"",1,0))</f>
        <v>#REF!</v>
      </c>
      <c r="AV35" s="25" t="e">
        <f>IF('Crisis Indicator Data'!#REF!="No Data",1,IF(#REF!&lt;&gt;"",1,0))</f>
        <v>#REF!</v>
      </c>
      <c r="AW35" s="25" t="e">
        <f>IF('Crisis Indicator Data'!#REF!="No Data",1,IF(#REF!&lt;&gt;"",1,0))</f>
        <v>#REF!</v>
      </c>
      <c r="AX35" s="25" t="e">
        <f>IF('Crisis Indicator Data'!#REF!="No Data",1,IF(#REF!&lt;&gt;"",1,0))</f>
        <v>#REF!</v>
      </c>
      <c r="AY35" s="25" t="e">
        <f>IF('Crisis Indicator Data'!#REF!="No Data",1,IF(#REF!&lt;&gt;"",1,0))</f>
        <v>#REF!</v>
      </c>
      <c r="AZ35" s="25" t="e">
        <f>IF('Crisis Indicator Data'!#REF!="No Data",1,IF(#REF!&lt;&gt;"",1,0))</f>
        <v>#REF!</v>
      </c>
      <c r="BA35" t="e">
        <f t="shared" si="2"/>
        <v>#REF!</v>
      </c>
      <c r="BB35" s="27" t="e">
        <f t="shared" si="3"/>
        <v>#REF!</v>
      </c>
    </row>
    <row r="36" spans="1:54" x14ac:dyDescent="0.35">
      <c r="A36" t="s">
        <v>10146</v>
      </c>
      <c r="B36" s="25" t="e">
        <f>IF('Crisis Indicator Data'!#REF!="No Data",1,IF(#REF!&lt;&gt;"",1,0))</f>
        <v>#REF!</v>
      </c>
      <c r="C36" s="25" t="e">
        <f>IF('Crisis Indicator Data'!#REF!="No Data",1,IF(#REF!&lt;&gt;"",1,0))</f>
        <v>#REF!</v>
      </c>
      <c r="D36" s="25" t="e">
        <f>IF('Crisis Indicator Data'!#REF!="No Data",1,IF(#REF!&lt;&gt;"",1,0))</f>
        <v>#REF!</v>
      </c>
      <c r="E36" s="25" t="e">
        <f>IF('Crisis Indicator Data'!#REF!="No Data",1,IF(#REF!&lt;&gt;"",1,0))</f>
        <v>#REF!</v>
      </c>
      <c r="F36" s="25" t="e">
        <f>IF('Crisis Indicator Data'!#REF!="No Data",1,IF(#REF!&lt;&gt;"",1,0))</f>
        <v>#REF!</v>
      </c>
      <c r="G36" s="25" t="e">
        <f>IF('Crisis Indicator Data'!#REF!="No Data",1,IF(#REF!&lt;&gt;"",1,0))</f>
        <v>#REF!</v>
      </c>
      <c r="H36" s="25" t="e">
        <f>IF('Crisis Indicator Data'!#REF!="No Data",1,IF(#REF!&lt;&gt;"",1,0))</f>
        <v>#REF!</v>
      </c>
      <c r="I36" s="25" t="e">
        <f>IF('Crisis Indicator Data'!#REF!="No Data",1,IF(#REF!&lt;&gt;"",1,0))</f>
        <v>#REF!</v>
      </c>
      <c r="J36" s="25" t="e">
        <f>IF('Crisis Indicator Data'!#REF!="No Data",1,IF(#REF!&lt;&gt;"",1,0))</f>
        <v>#REF!</v>
      </c>
      <c r="K36" s="25" t="e">
        <f>IF('Crisis Indicator Data'!#REF!="No Data",1,IF(#REF!&lt;&gt;"",1,0))</f>
        <v>#REF!</v>
      </c>
      <c r="L36" s="25" t="e">
        <f>IF('Crisis Indicator Data'!#REF!="No Data",1,IF(#REF!&lt;&gt;"",1,0))</f>
        <v>#REF!</v>
      </c>
      <c r="M36" s="25" t="e">
        <f>IF('Crisis Indicator Data'!#REF!="No Data",1,IF(#REF!&lt;&gt;"",1,0))</f>
        <v>#REF!</v>
      </c>
      <c r="N36" s="25" t="e">
        <f>IF('Crisis Indicator Data'!#REF!="No Data",1,IF(#REF!&lt;&gt;"",1,0))</f>
        <v>#REF!</v>
      </c>
      <c r="O36" s="25" t="e">
        <f>IF('Crisis Indicator Data'!#REF!="No Data",1,IF(#REF!&lt;&gt;"",1,0))</f>
        <v>#REF!</v>
      </c>
      <c r="P36" s="25" t="e">
        <f>IF('Crisis Indicator Data'!#REF!="No Data",1,IF(#REF!&lt;&gt;"",1,0))</f>
        <v>#REF!</v>
      </c>
      <c r="Q36" s="25" t="e">
        <f>IF('Crisis Indicator Data'!#REF!="No Data",1,IF(#REF!&lt;&gt;"",1,0))</f>
        <v>#REF!</v>
      </c>
      <c r="R36" s="25" t="e">
        <f>IF('Crisis Indicator Data'!#REF!="No Data",1,IF(#REF!&lt;&gt;"",1,0))</f>
        <v>#REF!</v>
      </c>
      <c r="S36" s="25" t="e">
        <f>IF('Crisis Indicator Data'!#REF!="No Data",1,IF(#REF!&lt;&gt;"",1,0))</f>
        <v>#REF!</v>
      </c>
      <c r="T36" s="25" t="e">
        <f>IF('Crisis Indicator Data'!#REF!="No Data",1,IF(#REF!&lt;&gt;"",1,0))</f>
        <v>#REF!</v>
      </c>
      <c r="U36" s="25" t="e">
        <f>IF('Crisis Indicator Data'!#REF!="No Data",1,IF(#REF!&lt;&gt;"",1,0))</f>
        <v>#REF!</v>
      </c>
      <c r="V36" s="25" t="e">
        <f>IF('Crisis Indicator Data'!#REF!="No Data",1,IF(#REF!&lt;&gt;"",1,0))</f>
        <v>#REF!</v>
      </c>
      <c r="W36" s="25" t="e">
        <f>IF('Crisis Indicator Data'!#REF!="No Data",1,IF(#REF!&lt;&gt;"",1,0))</f>
        <v>#REF!</v>
      </c>
      <c r="X36" s="25" t="e">
        <f>IF('Crisis Indicator Data'!#REF!="No Data",1,IF(#REF!&lt;&gt;"",1,0))</f>
        <v>#REF!</v>
      </c>
      <c r="Y36" s="25" t="e">
        <f>IF('Crisis Indicator Data'!#REF!="No Data",1,IF(#REF!&lt;&gt;"",1,0))</f>
        <v>#REF!</v>
      </c>
      <c r="Z36" s="25" t="e">
        <f>IF('Crisis Indicator Data'!#REF!="No Data",1,IF(#REF!&lt;&gt;"",1,0))</f>
        <v>#REF!</v>
      </c>
      <c r="AA36" s="25" t="e">
        <f>IF('Crisis Indicator Data'!#REF!="No Data",1,IF(#REF!&lt;&gt;"",1,0))</f>
        <v>#REF!</v>
      </c>
      <c r="AB36" s="25" t="e">
        <f>IF('Crisis Indicator Data'!#REF!="No Data",1,IF(#REF!&lt;&gt;"",1,0))</f>
        <v>#REF!</v>
      </c>
      <c r="AC36" s="25" t="e">
        <f>IF('Crisis Indicator Data'!#REF!="No Data",1,IF(#REF!&lt;&gt;"",1,0))</f>
        <v>#REF!</v>
      </c>
      <c r="AD36" s="25" t="e">
        <f>IF('Crisis Indicator Data'!#REF!="No Data",1,IF(#REF!&lt;&gt;"",1,0))</f>
        <v>#REF!</v>
      </c>
      <c r="AE36" s="25" t="e">
        <f>IF('Crisis Indicator Data'!#REF!="No Data",1,IF(#REF!&lt;&gt;"",1,0))</f>
        <v>#REF!</v>
      </c>
      <c r="AF36" s="25" t="e">
        <f>IF('Crisis Indicator Data'!#REF!="No Data",1,IF(#REF!&lt;&gt;"",1,0))</f>
        <v>#REF!</v>
      </c>
      <c r="AG36" s="25" t="e">
        <f>IF('Crisis Indicator Data'!#REF!="No Data",1,IF(#REF!&lt;&gt;"",1,0))</f>
        <v>#REF!</v>
      </c>
      <c r="AH36" s="25" t="e">
        <f>IF('Crisis Indicator Data'!#REF!="No Data",1,IF(#REF!&lt;&gt;"",1,0))</f>
        <v>#REF!</v>
      </c>
      <c r="AI36" s="25" t="e">
        <f>IF('Crisis Indicator Data'!#REF!="No Data",1,IF(#REF!&lt;&gt;"",1,0))</f>
        <v>#REF!</v>
      </c>
      <c r="AJ36" s="25" t="e">
        <f>IF('Crisis Indicator Data'!#REF!="No Data",1,IF(#REF!&lt;&gt;"",1,0))</f>
        <v>#REF!</v>
      </c>
      <c r="AK36" s="25" t="e">
        <f>IF('Crisis Indicator Data'!#REF!="No Data",1,IF(#REF!&lt;&gt;"",1,0))</f>
        <v>#REF!</v>
      </c>
      <c r="AL36" s="25" t="e">
        <f>IF('Crisis Indicator Data'!#REF!="No Data",1,IF(#REF!&lt;&gt;"",1,0))</f>
        <v>#REF!</v>
      </c>
      <c r="AM36" s="25" t="e">
        <f>IF('Crisis Indicator Data'!#REF!="No Data",1,IF(#REF!&lt;&gt;"",1,0))</f>
        <v>#REF!</v>
      </c>
      <c r="AN36" s="25" t="e">
        <f>IF('Crisis Indicator Data'!#REF!="No Data",1,IF(#REF!&lt;&gt;"",1,0))</f>
        <v>#REF!</v>
      </c>
      <c r="AO36" s="25" t="e">
        <f>IF('Crisis Indicator Data'!#REF!="No Data",1,IF(#REF!&lt;&gt;"",1,0))</f>
        <v>#REF!</v>
      </c>
      <c r="AP36" s="25" t="e">
        <f>IF('Crisis Indicator Data'!#REF!="No Data",1,IF(#REF!&lt;&gt;"",1,0))</f>
        <v>#REF!</v>
      </c>
      <c r="AQ36" s="25" t="e">
        <f>IF('Crisis Indicator Data'!#REF!="No Data",1,IF(#REF!&lt;&gt;"",1,0))</f>
        <v>#REF!</v>
      </c>
      <c r="AR36" s="25" t="e">
        <f>IF('Crisis Indicator Data'!#REF!="No Data",1,IF(#REF!&lt;&gt;"",1,0))</f>
        <v>#REF!</v>
      </c>
      <c r="AS36" s="25" t="e">
        <f>IF('Crisis Indicator Data'!#REF!="No Data",1,IF(#REF!&lt;&gt;"",1,0))</f>
        <v>#REF!</v>
      </c>
      <c r="AT36" s="25" t="e">
        <f>IF('Crisis Indicator Data'!#REF!="No Data",1,IF(#REF!&lt;&gt;"",1,0))</f>
        <v>#REF!</v>
      </c>
      <c r="AU36" s="25" t="e">
        <f>IF('Crisis Indicator Data'!#REF!="No Data",1,IF(#REF!&lt;&gt;"",1,0))</f>
        <v>#REF!</v>
      </c>
      <c r="AV36" s="25" t="e">
        <f>IF('Crisis Indicator Data'!#REF!="No Data",1,IF(#REF!&lt;&gt;"",1,0))</f>
        <v>#REF!</v>
      </c>
      <c r="AW36" s="25" t="e">
        <f>IF('Crisis Indicator Data'!#REF!="No Data",1,IF(#REF!&lt;&gt;"",1,0))</f>
        <v>#REF!</v>
      </c>
      <c r="AX36" s="25" t="e">
        <f>IF('Crisis Indicator Data'!#REF!="No Data",1,IF(#REF!&lt;&gt;"",1,0))</f>
        <v>#REF!</v>
      </c>
      <c r="AY36" s="25" t="e">
        <f>IF('Crisis Indicator Data'!#REF!="No Data",1,IF(#REF!&lt;&gt;"",1,0))</f>
        <v>#REF!</v>
      </c>
      <c r="AZ36" s="25" t="e">
        <f>IF('Crisis Indicator Data'!#REF!="No Data",1,IF(#REF!&lt;&gt;"",1,0))</f>
        <v>#REF!</v>
      </c>
      <c r="BA36" t="e">
        <f t="shared" si="2"/>
        <v>#REF!</v>
      </c>
      <c r="BB36" s="27" t="e">
        <f t="shared" si="3"/>
        <v>#REF!</v>
      </c>
    </row>
    <row r="37" spans="1:54" x14ac:dyDescent="0.35">
      <c r="A37" t="s">
        <v>10154</v>
      </c>
      <c r="B37" s="25" t="e">
        <f>IF('Crisis Indicator Data'!#REF!="No Data",1,IF(#REF!&lt;&gt;"",1,0))</f>
        <v>#REF!</v>
      </c>
      <c r="C37" s="25" t="e">
        <f>IF('Crisis Indicator Data'!#REF!="No Data",1,IF(#REF!&lt;&gt;"",1,0))</f>
        <v>#REF!</v>
      </c>
      <c r="D37" s="25" t="e">
        <f>IF('Crisis Indicator Data'!#REF!="No Data",1,IF(#REF!&lt;&gt;"",1,0))</f>
        <v>#REF!</v>
      </c>
      <c r="E37" s="25" t="e">
        <f>IF('Crisis Indicator Data'!#REF!="No Data",1,IF(#REF!&lt;&gt;"",1,0))</f>
        <v>#REF!</v>
      </c>
      <c r="F37" s="25" t="e">
        <f>IF('Crisis Indicator Data'!#REF!="No Data",1,IF(#REF!&lt;&gt;"",1,0))</f>
        <v>#REF!</v>
      </c>
      <c r="G37" s="25" t="e">
        <f>IF('Crisis Indicator Data'!#REF!="No Data",1,IF(#REF!&lt;&gt;"",1,0))</f>
        <v>#REF!</v>
      </c>
      <c r="H37" s="25" t="e">
        <f>IF('Crisis Indicator Data'!#REF!="No Data",1,IF(#REF!&lt;&gt;"",1,0))</f>
        <v>#REF!</v>
      </c>
      <c r="I37" s="25" t="e">
        <f>IF('Crisis Indicator Data'!#REF!="No Data",1,IF(#REF!&lt;&gt;"",1,0))</f>
        <v>#REF!</v>
      </c>
      <c r="J37" s="25" t="e">
        <f>IF('Crisis Indicator Data'!#REF!="No Data",1,IF(#REF!&lt;&gt;"",1,0))</f>
        <v>#REF!</v>
      </c>
      <c r="K37" s="25" t="e">
        <f>IF('Crisis Indicator Data'!#REF!="No Data",1,IF(#REF!&lt;&gt;"",1,0))</f>
        <v>#REF!</v>
      </c>
      <c r="L37" s="25" t="e">
        <f>IF('Crisis Indicator Data'!#REF!="No Data",1,IF(#REF!&lt;&gt;"",1,0))</f>
        <v>#REF!</v>
      </c>
      <c r="M37" s="25" t="e">
        <f>IF('Crisis Indicator Data'!#REF!="No Data",1,IF(#REF!&lt;&gt;"",1,0))</f>
        <v>#REF!</v>
      </c>
      <c r="N37" s="25" t="e">
        <f>IF('Crisis Indicator Data'!#REF!="No Data",1,IF(#REF!&lt;&gt;"",1,0))</f>
        <v>#REF!</v>
      </c>
      <c r="O37" s="25" t="e">
        <f>IF('Crisis Indicator Data'!#REF!="No Data",1,IF(#REF!&lt;&gt;"",1,0))</f>
        <v>#REF!</v>
      </c>
      <c r="P37" s="25" t="e">
        <f>IF('Crisis Indicator Data'!#REF!="No Data",1,IF(#REF!&lt;&gt;"",1,0))</f>
        <v>#REF!</v>
      </c>
      <c r="Q37" s="25" t="e">
        <f>IF('Crisis Indicator Data'!#REF!="No Data",1,IF(#REF!&lt;&gt;"",1,0))</f>
        <v>#REF!</v>
      </c>
      <c r="R37" s="25" t="e">
        <f>IF('Crisis Indicator Data'!#REF!="No Data",1,IF(#REF!&lt;&gt;"",1,0))</f>
        <v>#REF!</v>
      </c>
      <c r="S37" s="25" t="e">
        <f>IF('Crisis Indicator Data'!#REF!="No Data",1,IF(#REF!&lt;&gt;"",1,0))</f>
        <v>#REF!</v>
      </c>
      <c r="T37" s="25" t="e">
        <f>IF('Crisis Indicator Data'!#REF!="No Data",1,IF(#REF!&lt;&gt;"",1,0))</f>
        <v>#REF!</v>
      </c>
      <c r="U37" s="25" t="e">
        <f>IF('Crisis Indicator Data'!#REF!="No Data",1,IF(#REF!&lt;&gt;"",1,0))</f>
        <v>#REF!</v>
      </c>
      <c r="V37" s="25" t="e">
        <f>IF('Crisis Indicator Data'!#REF!="No Data",1,IF(#REF!&lt;&gt;"",1,0))</f>
        <v>#REF!</v>
      </c>
      <c r="W37" s="25" t="e">
        <f>IF('Crisis Indicator Data'!#REF!="No Data",1,IF(#REF!&lt;&gt;"",1,0))</f>
        <v>#REF!</v>
      </c>
      <c r="X37" s="25" t="e">
        <f>IF('Crisis Indicator Data'!#REF!="No Data",1,IF(#REF!&lt;&gt;"",1,0))</f>
        <v>#REF!</v>
      </c>
      <c r="Y37" s="25" t="e">
        <f>IF('Crisis Indicator Data'!#REF!="No Data",1,IF(#REF!&lt;&gt;"",1,0))</f>
        <v>#REF!</v>
      </c>
      <c r="Z37" s="25" t="e">
        <f>IF('Crisis Indicator Data'!#REF!="No Data",1,IF(#REF!&lt;&gt;"",1,0))</f>
        <v>#REF!</v>
      </c>
      <c r="AA37" s="25" t="e">
        <f>IF('Crisis Indicator Data'!#REF!="No Data",1,IF(#REF!&lt;&gt;"",1,0))</f>
        <v>#REF!</v>
      </c>
      <c r="AB37" s="25" t="e">
        <f>IF('Crisis Indicator Data'!#REF!="No Data",1,IF(#REF!&lt;&gt;"",1,0))</f>
        <v>#REF!</v>
      </c>
      <c r="AC37" s="25" t="e">
        <f>IF('Crisis Indicator Data'!#REF!="No Data",1,IF(#REF!&lt;&gt;"",1,0))</f>
        <v>#REF!</v>
      </c>
      <c r="AD37" s="25" t="e">
        <f>IF('Crisis Indicator Data'!#REF!="No Data",1,IF(#REF!&lt;&gt;"",1,0))</f>
        <v>#REF!</v>
      </c>
      <c r="AE37" s="25" t="e">
        <f>IF('Crisis Indicator Data'!#REF!="No Data",1,IF(#REF!&lt;&gt;"",1,0))</f>
        <v>#REF!</v>
      </c>
      <c r="AF37" s="25" t="e">
        <f>IF('Crisis Indicator Data'!#REF!="No Data",1,IF(#REF!&lt;&gt;"",1,0))</f>
        <v>#REF!</v>
      </c>
      <c r="AG37" s="25" t="e">
        <f>IF('Crisis Indicator Data'!#REF!="No Data",1,IF(#REF!&lt;&gt;"",1,0))</f>
        <v>#REF!</v>
      </c>
      <c r="AH37" s="25" t="e">
        <f>IF('Crisis Indicator Data'!#REF!="No Data",1,IF(#REF!&lt;&gt;"",1,0))</f>
        <v>#REF!</v>
      </c>
      <c r="AI37" s="25" t="e">
        <f>IF('Crisis Indicator Data'!#REF!="No Data",1,IF(#REF!&lt;&gt;"",1,0))</f>
        <v>#REF!</v>
      </c>
      <c r="AJ37" s="25" t="e">
        <f>IF('Crisis Indicator Data'!#REF!="No Data",1,IF(#REF!&lt;&gt;"",1,0))</f>
        <v>#REF!</v>
      </c>
      <c r="AK37" s="25" t="e">
        <f>IF('Crisis Indicator Data'!#REF!="No Data",1,IF(#REF!&lt;&gt;"",1,0))</f>
        <v>#REF!</v>
      </c>
      <c r="AL37" s="25" t="e">
        <f>IF('Crisis Indicator Data'!#REF!="No Data",1,IF(#REF!&lt;&gt;"",1,0))</f>
        <v>#REF!</v>
      </c>
      <c r="AM37" s="25" t="e">
        <f>IF('Crisis Indicator Data'!#REF!="No Data",1,IF(#REF!&lt;&gt;"",1,0))</f>
        <v>#REF!</v>
      </c>
      <c r="AN37" s="25" t="e">
        <f>IF('Crisis Indicator Data'!#REF!="No Data",1,IF(#REF!&lt;&gt;"",1,0))</f>
        <v>#REF!</v>
      </c>
      <c r="AO37" s="25" t="e">
        <f>IF('Crisis Indicator Data'!#REF!="No Data",1,IF(#REF!&lt;&gt;"",1,0))</f>
        <v>#REF!</v>
      </c>
      <c r="AP37" s="25" t="e">
        <f>IF('Crisis Indicator Data'!#REF!="No Data",1,IF(#REF!&lt;&gt;"",1,0))</f>
        <v>#REF!</v>
      </c>
      <c r="AQ37" s="25" t="e">
        <f>IF('Crisis Indicator Data'!#REF!="No Data",1,IF(#REF!&lt;&gt;"",1,0))</f>
        <v>#REF!</v>
      </c>
      <c r="AR37" s="25" t="e">
        <f>IF('Crisis Indicator Data'!#REF!="No Data",1,IF(#REF!&lt;&gt;"",1,0))</f>
        <v>#REF!</v>
      </c>
      <c r="AS37" s="25" t="e">
        <f>IF('Crisis Indicator Data'!#REF!="No Data",1,IF(#REF!&lt;&gt;"",1,0))</f>
        <v>#REF!</v>
      </c>
      <c r="AT37" s="25" t="e">
        <f>IF('Crisis Indicator Data'!#REF!="No Data",1,IF(#REF!&lt;&gt;"",1,0))</f>
        <v>#REF!</v>
      </c>
      <c r="AU37" s="25" t="e">
        <f>IF('Crisis Indicator Data'!#REF!="No Data",1,IF(#REF!&lt;&gt;"",1,0))</f>
        <v>#REF!</v>
      </c>
      <c r="AV37" s="25" t="e">
        <f>IF('Crisis Indicator Data'!#REF!="No Data",1,IF(#REF!&lt;&gt;"",1,0))</f>
        <v>#REF!</v>
      </c>
      <c r="AW37" s="25" t="e">
        <f>IF('Crisis Indicator Data'!#REF!="No Data",1,IF(#REF!&lt;&gt;"",1,0))</f>
        <v>#REF!</v>
      </c>
      <c r="AX37" s="25" t="e">
        <f>IF('Crisis Indicator Data'!#REF!="No Data",1,IF(#REF!&lt;&gt;"",1,0))</f>
        <v>#REF!</v>
      </c>
      <c r="AY37" s="25" t="e">
        <f>IF('Crisis Indicator Data'!#REF!="No Data",1,IF(#REF!&lt;&gt;"",1,0))</f>
        <v>#REF!</v>
      </c>
      <c r="AZ37" s="25" t="e">
        <f>IF('Crisis Indicator Data'!#REF!="No Data",1,IF(#REF!&lt;&gt;"",1,0))</f>
        <v>#REF!</v>
      </c>
      <c r="BA37" t="e">
        <f t="shared" si="2"/>
        <v>#REF!</v>
      </c>
      <c r="BB37" s="27" t="e">
        <f t="shared" si="3"/>
        <v>#REF!</v>
      </c>
    </row>
    <row r="38" spans="1:54" x14ac:dyDescent="0.35">
      <c r="A38" t="s">
        <v>10156</v>
      </c>
      <c r="B38" s="25" t="e">
        <f>IF('Crisis Indicator Data'!#REF!="No Data",1,IF(#REF!&lt;&gt;"",1,0))</f>
        <v>#REF!</v>
      </c>
      <c r="C38" s="25" t="e">
        <f>IF('Crisis Indicator Data'!#REF!="No Data",1,IF(#REF!&lt;&gt;"",1,0))</f>
        <v>#REF!</v>
      </c>
      <c r="D38" s="25" t="e">
        <f>IF('Crisis Indicator Data'!#REF!="No Data",1,IF(#REF!&lt;&gt;"",1,0))</f>
        <v>#REF!</v>
      </c>
      <c r="E38" s="25" t="e">
        <f>IF('Crisis Indicator Data'!#REF!="No Data",1,IF(#REF!&lt;&gt;"",1,0))</f>
        <v>#REF!</v>
      </c>
      <c r="F38" s="25" t="e">
        <f>IF('Crisis Indicator Data'!#REF!="No Data",1,IF(#REF!&lt;&gt;"",1,0))</f>
        <v>#REF!</v>
      </c>
      <c r="G38" s="25" t="e">
        <f>IF('Crisis Indicator Data'!#REF!="No Data",1,IF(#REF!&lt;&gt;"",1,0))</f>
        <v>#REF!</v>
      </c>
      <c r="H38" s="25" t="e">
        <f>IF('Crisis Indicator Data'!#REF!="No Data",1,IF(#REF!&lt;&gt;"",1,0))</f>
        <v>#REF!</v>
      </c>
      <c r="I38" s="25" t="e">
        <f>IF('Crisis Indicator Data'!#REF!="No Data",1,IF(#REF!&lt;&gt;"",1,0))</f>
        <v>#REF!</v>
      </c>
      <c r="J38" s="25" t="e">
        <f>IF('Crisis Indicator Data'!#REF!="No Data",1,IF(#REF!&lt;&gt;"",1,0))</f>
        <v>#REF!</v>
      </c>
      <c r="K38" s="25" t="e">
        <f>IF('Crisis Indicator Data'!#REF!="No Data",1,IF(#REF!&lt;&gt;"",1,0))</f>
        <v>#REF!</v>
      </c>
      <c r="L38" s="25" t="e">
        <f>IF('Crisis Indicator Data'!#REF!="No Data",1,IF(#REF!&lt;&gt;"",1,0))</f>
        <v>#REF!</v>
      </c>
      <c r="M38" s="25" t="e">
        <f>IF('Crisis Indicator Data'!#REF!="No Data",1,IF(#REF!&lt;&gt;"",1,0))</f>
        <v>#REF!</v>
      </c>
      <c r="N38" s="25" t="e">
        <f>IF('Crisis Indicator Data'!#REF!="No Data",1,IF(#REF!&lt;&gt;"",1,0))</f>
        <v>#REF!</v>
      </c>
      <c r="O38" s="25" t="e">
        <f>IF('Crisis Indicator Data'!#REF!="No Data",1,IF(#REF!&lt;&gt;"",1,0))</f>
        <v>#REF!</v>
      </c>
      <c r="P38" s="25" t="e">
        <f>IF('Crisis Indicator Data'!#REF!="No Data",1,IF(#REF!&lt;&gt;"",1,0))</f>
        <v>#REF!</v>
      </c>
      <c r="Q38" s="25" t="e">
        <f>IF('Crisis Indicator Data'!#REF!="No Data",1,IF(#REF!&lt;&gt;"",1,0))</f>
        <v>#REF!</v>
      </c>
      <c r="R38" s="25" t="e">
        <f>IF('Crisis Indicator Data'!#REF!="No Data",1,IF(#REF!&lt;&gt;"",1,0))</f>
        <v>#REF!</v>
      </c>
      <c r="S38" s="25" t="e">
        <f>IF('Crisis Indicator Data'!#REF!="No Data",1,IF(#REF!&lt;&gt;"",1,0))</f>
        <v>#REF!</v>
      </c>
      <c r="T38" s="25" t="e">
        <f>IF('Crisis Indicator Data'!#REF!="No Data",1,IF(#REF!&lt;&gt;"",1,0))</f>
        <v>#REF!</v>
      </c>
      <c r="U38" s="25" t="e">
        <f>IF('Crisis Indicator Data'!#REF!="No Data",1,IF(#REF!&lt;&gt;"",1,0))</f>
        <v>#REF!</v>
      </c>
      <c r="V38" s="25" t="e">
        <f>IF('Crisis Indicator Data'!#REF!="No Data",1,IF(#REF!&lt;&gt;"",1,0))</f>
        <v>#REF!</v>
      </c>
      <c r="W38" s="25" t="e">
        <f>IF('Crisis Indicator Data'!#REF!="No Data",1,IF(#REF!&lt;&gt;"",1,0))</f>
        <v>#REF!</v>
      </c>
      <c r="X38" s="25" t="e">
        <f>IF('Crisis Indicator Data'!#REF!="No Data",1,IF(#REF!&lt;&gt;"",1,0))</f>
        <v>#REF!</v>
      </c>
      <c r="Y38" s="25" t="e">
        <f>IF('Crisis Indicator Data'!#REF!="No Data",1,IF(#REF!&lt;&gt;"",1,0))</f>
        <v>#REF!</v>
      </c>
      <c r="Z38" s="25" t="e">
        <f>IF('Crisis Indicator Data'!#REF!="No Data",1,IF(#REF!&lt;&gt;"",1,0))</f>
        <v>#REF!</v>
      </c>
      <c r="AA38" s="25" t="e">
        <f>IF('Crisis Indicator Data'!#REF!="No Data",1,IF(#REF!&lt;&gt;"",1,0))</f>
        <v>#REF!</v>
      </c>
      <c r="AB38" s="25" t="e">
        <f>IF('Crisis Indicator Data'!#REF!="No Data",1,IF(#REF!&lt;&gt;"",1,0))</f>
        <v>#REF!</v>
      </c>
      <c r="AC38" s="25" t="e">
        <f>IF('Crisis Indicator Data'!#REF!="No Data",1,IF(#REF!&lt;&gt;"",1,0))</f>
        <v>#REF!</v>
      </c>
      <c r="AD38" s="25" t="e">
        <f>IF('Crisis Indicator Data'!#REF!="No Data",1,IF(#REF!&lt;&gt;"",1,0))</f>
        <v>#REF!</v>
      </c>
      <c r="AE38" s="25" t="e">
        <f>IF('Crisis Indicator Data'!#REF!="No Data",1,IF(#REF!&lt;&gt;"",1,0))</f>
        <v>#REF!</v>
      </c>
      <c r="AF38" s="25" t="e">
        <f>IF('Crisis Indicator Data'!#REF!="No Data",1,IF(#REF!&lt;&gt;"",1,0))</f>
        <v>#REF!</v>
      </c>
      <c r="AG38" s="25" t="e">
        <f>IF('Crisis Indicator Data'!#REF!="No Data",1,IF(#REF!&lt;&gt;"",1,0))</f>
        <v>#REF!</v>
      </c>
      <c r="AH38" s="25" t="e">
        <f>IF('Crisis Indicator Data'!#REF!="No Data",1,IF(#REF!&lt;&gt;"",1,0))</f>
        <v>#REF!</v>
      </c>
      <c r="AI38" s="25" t="e">
        <f>IF('Crisis Indicator Data'!#REF!="No Data",1,IF(#REF!&lt;&gt;"",1,0))</f>
        <v>#REF!</v>
      </c>
      <c r="AJ38" s="25" t="e">
        <f>IF('Crisis Indicator Data'!#REF!="No Data",1,IF(#REF!&lt;&gt;"",1,0))</f>
        <v>#REF!</v>
      </c>
      <c r="AK38" s="25" t="e">
        <f>IF('Crisis Indicator Data'!#REF!="No Data",1,IF(#REF!&lt;&gt;"",1,0))</f>
        <v>#REF!</v>
      </c>
      <c r="AL38" s="25" t="e">
        <f>IF('Crisis Indicator Data'!#REF!="No Data",1,IF(#REF!&lt;&gt;"",1,0))</f>
        <v>#REF!</v>
      </c>
      <c r="AM38" s="25" t="e">
        <f>IF('Crisis Indicator Data'!#REF!="No Data",1,IF(#REF!&lt;&gt;"",1,0))</f>
        <v>#REF!</v>
      </c>
      <c r="AN38" s="25" t="e">
        <f>IF('Crisis Indicator Data'!#REF!="No Data",1,IF(#REF!&lt;&gt;"",1,0))</f>
        <v>#REF!</v>
      </c>
      <c r="AO38" s="25" t="e">
        <f>IF('Crisis Indicator Data'!#REF!="No Data",1,IF(#REF!&lt;&gt;"",1,0))</f>
        <v>#REF!</v>
      </c>
      <c r="AP38" s="25" t="e">
        <f>IF('Crisis Indicator Data'!#REF!="No Data",1,IF(#REF!&lt;&gt;"",1,0))</f>
        <v>#REF!</v>
      </c>
      <c r="AQ38" s="25" t="e">
        <f>IF('Crisis Indicator Data'!#REF!="No Data",1,IF(#REF!&lt;&gt;"",1,0))</f>
        <v>#REF!</v>
      </c>
      <c r="AR38" s="25" t="e">
        <f>IF('Crisis Indicator Data'!#REF!="No Data",1,IF(#REF!&lt;&gt;"",1,0))</f>
        <v>#REF!</v>
      </c>
      <c r="AS38" s="25" t="e">
        <f>IF('Crisis Indicator Data'!#REF!="No Data",1,IF(#REF!&lt;&gt;"",1,0))</f>
        <v>#REF!</v>
      </c>
      <c r="AT38" s="25" t="e">
        <f>IF('Crisis Indicator Data'!#REF!="No Data",1,IF(#REF!&lt;&gt;"",1,0))</f>
        <v>#REF!</v>
      </c>
      <c r="AU38" s="25" t="e">
        <f>IF('Crisis Indicator Data'!#REF!="No Data",1,IF(#REF!&lt;&gt;"",1,0))</f>
        <v>#REF!</v>
      </c>
      <c r="AV38" s="25" t="e">
        <f>IF('Crisis Indicator Data'!#REF!="No Data",1,IF(#REF!&lt;&gt;"",1,0))</f>
        <v>#REF!</v>
      </c>
      <c r="AW38" s="25" t="e">
        <f>IF('Crisis Indicator Data'!#REF!="No Data",1,IF(#REF!&lt;&gt;"",1,0))</f>
        <v>#REF!</v>
      </c>
      <c r="AX38" s="25" t="e">
        <f>IF('Crisis Indicator Data'!#REF!="No Data",1,IF(#REF!&lt;&gt;"",1,0))</f>
        <v>#REF!</v>
      </c>
      <c r="AY38" s="25" t="e">
        <f>IF('Crisis Indicator Data'!#REF!="No Data",1,IF(#REF!&lt;&gt;"",1,0))</f>
        <v>#REF!</v>
      </c>
      <c r="AZ38" s="25" t="e">
        <f>IF('Crisis Indicator Data'!#REF!="No Data",1,IF(#REF!&lt;&gt;"",1,0))</f>
        <v>#REF!</v>
      </c>
      <c r="BA38" t="e">
        <f t="shared" si="2"/>
        <v>#REF!</v>
      </c>
      <c r="BB38" s="27" t="e">
        <f t="shared" si="3"/>
        <v>#REF!</v>
      </c>
    </row>
    <row r="39" spans="1:54" x14ac:dyDescent="0.35">
      <c r="A39" t="s">
        <v>10151</v>
      </c>
      <c r="B39" s="25" t="e">
        <f>IF('Crisis Indicator Data'!#REF!="No Data",1,IF(#REF!&lt;&gt;"",1,0))</f>
        <v>#REF!</v>
      </c>
      <c r="C39" s="25" t="e">
        <f>IF('Crisis Indicator Data'!#REF!="No Data",1,IF(#REF!&lt;&gt;"",1,0))</f>
        <v>#REF!</v>
      </c>
      <c r="D39" s="25" t="e">
        <f>IF('Crisis Indicator Data'!#REF!="No Data",1,IF(#REF!&lt;&gt;"",1,0))</f>
        <v>#REF!</v>
      </c>
      <c r="E39" s="25" t="e">
        <f>IF('Crisis Indicator Data'!#REF!="No Data",1,IF(#REF!&lt;&gt;"",1,0))</f>
        <v>#REF!</v>
      </c>
      <c r="F39" s="25" t="e">
        <f>IF('Crisis Indicator Data'!#REF!="No Data",1,IF(#REF!&lt;&gt;"",1,0))</f>
        <v>#REF!</v>
      </c>
      <c r="G39" s="25" t="e">
        <f>IF('Crisis Indicator Data'!#REF!="No Data",1,IF(#REF!&lt;&gt;"",1,0))</f>
        <v>#REF!</v>
      </c>
      <c r="H39" s="25" t="e">
        <f>IF('Crisis Indicator Data'!#REF!="No Data",1,IF(#REF!&lt;&gt;"",1,0))</f>
        <v>#REF!</v>
      </c>
      <c r="I39" s="25" t="e">
        <f>IF('Crisis Indicator Data'!#REF!="No Data",1,IF(#REF!&lt;&gt;"",1,0))</f>
        <v>#REF!</v>
      </c>
      <c r="J39" s="25" t="e">
        <f>IF('Crisis Indicator Data'!#REF!="No Data",1,IF(#REF!&lt;&gt;"",1,0))</f>
        <v>#REF!</v>
      </c>
      <c r="K39" s="25" t="e">
        <f>IF('Crisis Indicator Data'!#REF!="No Data",1,IF(#REF!&lt;&gt;"",1,0))</f>
        <v>#REF!</v>
      </c>
      <c r="L39" s="25" t="e">
        <f>IF('Crisis Indicator Data'!#REF!="No Data",1,IF(#REF!&lt;&gt;"",1,0))</f>
        <v>#REF!</v>
      </c>
      <c r="M39" s="25" t="e">
        <f>IF('Crisis Indicator Data'!#REF!="No Data",1,IF(#REF!&lt;&gt;"",1,0))</f>
        <v>#REF!</v>
      </c>
      <c r="N39" s="25" t="e">
        <f>IF('Crisis Indicator Data'!#REF!="No Data",1,IF(#REF!&lt;&gt;"",1,0))</f>
        <v>#REF!</v>
      </c>
      <c r="O39" s="25" t="e">
        <f>IF('Crisis Indicator Data'!#REF!="No Data",1,IF(#REF!&lt;&gt;"",1,0))</f>
        <v>#REF!</v>
      </c>
      <c r="P39" s="25" t="e">
        <f>IF('Crisis Indicator Data'!#REF!="No Data",1,IF(#REF!&lt;&gt;"",1,0))</f>
        <v>#REF!</v>
      </c>
      <c r="Q39" s="25" t="e">
        <f>IF('Crisis Indicator Data'!#REF!="No Data",1,IF(#REF!&lt;&gt;"",1,0))</f>
        <v>#REF!</v>
      </c>
      <c r="R39" s="25" t="e">
        <f>IF('Crisis Indicator Data'!#REF!="No Data",1,IF(#REF!&lt;&gt;"",1,0))</f>
        <v>#REF!</v>
      </c>
      <c r="S39" s="25" t="e">
        <f>IF('Crisis Indicator Data'!#REF!="No Data",1,IF(#REF!&lt;&gt;"",1,0))</f>
        <v>#REF!</v>
      </c>
      <c r="T39" s="25" t="e">
        <f>IF('Crisis Indicator Data'!#REF!="No Data",1,IF(#REF!&lt;&gt;"",1,0))</f>
        <v>#REF!</v>
      </c>
      <c r="U39" s="25" t="e">
        <f>IF('Crisis Indicator Data'!#REF!="No Data",1,IF(#REF!&lt;&gt;"",1,0))</f>
        <v>#REF!</v>
      </c>
      <c r="V39" s="25" t="e">
        <f>IF('Crisis Indicator Data'!#REF!="No Data",1,IF(#REF!&lt;&gt;"",1,0))</f>
        <v>#REF!</v>
      </c>
      <c r="W39" s="25" t="e">
        <f>IF('Crisis Indicator Data'!#REF!="No Data",1,IF(#REF!&lt;&gt;"",1,0))</f>
        <v>#REF!</v>
      </c>
      <c r="X39" s="25" t="e">
        <f>IF('Crisis Indicator Data'!#REF!="No Data",1,IF(#REF!&lt;&gt;"",1,0))</f>
        <v>#REF!</v>
      </c>
      <c r="Y39" s="25" t="e">
        <f>IF('Crisis Indicator Data'!#REF!="No Data",1,IF(#REF!&lt;&gt;"",1,0))</f>
        <v>#REF!</v>
      </c>
      <c r="Z39" s="25" t="e">
        <f>IF('Crisis Indicator Data'!#REF!="No Data",1,IF(#REF!&lt;&gt;"",1,0))</f>
        <v>#REF!</v>
      </c>
      <c r="AA39" s="25" t="e">
        <f>IF('Crisis Indicator Data'!#REF!="No Data",1,IF(#REF!&lt;&gt;"",1,0))</f>
        <v>#REF!</v>
      </c>
      <c r="AB39" s="25" t="e">
        <f>IF('Crisis Indicator Data'!#REF!="No Data",1,IF(#REF!&lt;&gt;"",1,0))</f>
        <v>#REF!</v>
      </c>
      <c r="AC39" s="25" t="e">
        <f>IF('Crisis Indicator Data'!#REF!="No Data",1,IF(#REF!&lt;&gt;"",1,0))</f>
        <v>#REF!</v>
      </c>
      <c r="AD39" s="25" t="e">
        <f>IF('Crisis Indicator Data'!#REF!="No Data",1,IF(#REF!&lt;&gt;"",1,0))</f>
        <v>#REF!</v>
      </c>
      <c r="AE39" s="25" t="e">
        <f>IF('Crisis Indicator Data'!#REF!="No Data",1,IF(#REF!&lt;&gt;"",1,0))</f>
        <v>#REF!</v>
      </c>
      <c r="AF39" s="25" t="e">
        <f>IF('Crisis Indicator Data'!#REF!="No Data",1,IF(#REF!&lt;&gt;"",1,0))</f>
        <v>#REF!</v>
      </c>
      <c r="AG39" s="25" t="e">
        <f>IF('Crisis Indicator Data'!#REF!="No Data",1,IF(#REF!&lt;&gt;"",1,0))</f>
        <v>#REF!</v>
      </c>
      <c r="AH39" s="25" t="e">
        <f>IF('Crisis Indicator Data'!#REF!="No Data",1,IF(#REF!&lt;&gt;"",1,0))</f>
        <v>#REF!</v>
      </c>
      <c r="AI39" s="25" t="e">
        <f>IF('Crisis Indicator Data'!#REF!="No Data",1,IF(#REF!&lt;&gt;"",1,0))</f>
        <v>#REF!</v>
      </c>
      <c r="AJ39" s="25" t="e">
        <f>IF('Crisis Indicator Data'!#REF!="No Data",1,IF(#REF!&lt;&gt;"",1,0))</f>
        <v>#REF!</v>
      </c>
      <c r="AK39" s="25" t="e">
        <f>IF('Crisis Indicator Data'!#REF!="No Data",1,IF(#REF!&lt;&gt;"",1,0))</f>
        <v>#REF!</v>
      </c>
      <c r="AL39" s="25" t="e">
        <f>IF('Crisis Indicator Data'!#REF!="No Data",1,IF(#REF!&lt;&gt;"",1,0))</f>
        <v>#REF!</v>
      </c>
      <c r="AM39" s="25" t="e">
        <f>IF('Crisis Indicator Data'!#REF!="No Data",1,IF(#REF!&lt;&gt;"",1,0))</f>
        <v>#REF!</v>
      </c>
      <c r="AN39" s="25" t="e">
        <f>IF('Crisis Indicator Data'!#REF!="No Data",1,IF(#REF!&lt;&gt;"",1,0))</f>
        <v>#REF!</v>
      </c>
      <c r="AO39" s="25" t="e">
        <f>IF('Crisis Indicator Data'!#REF!="No Data",1,IF(#REF!&lt;&gt;"",1,0))</f>
        <v>#REF!</v>
      </c>
      <c r="AP39" s="25" t="e">
        <f>IF('Crisis Indicator Data'!#REF!="No Data",1,IF(#REF!&lt;&gt;"",1,0))</f>
        <v>#REF!</v>
      </c>
      <c r="AQ39" s="25" t="e">
        <f>IF('Crisis Indicator Data'!#REF!="No Data",1,IF(#REF!&lt;&gt;"",1,0))</f>
        <v>#REF!</v>
      </c>
      <c r="AR39" s="25" t="e">
        <f>IF('Crisis Indicator Data'!#REF!="No Data",1,IF(#REF!&lt;&gt;"",1,0))</f>
        <v>#REF!</v>
      </c>
      <c r="AS39" s="25" t="e">
        <f>IF('Crisis Indicator Data'!#REF!="No Data",1,IF(#REF!&lt;&gt;"",1,0))</f>
        <v>#REF!</v>
      </c>
      <c r="AT39" s="25" t="e">
        <f>IF('Crisis Indicator Data'!#REF!="No Data",1,IF(#REF!&lt;&gt;"",1,0))</f>
        <v>#REF!</v>
      </c>
      <c r="AU39" s="25" t="e">
        <f>IF('Crisis Indicator Data'!#REF!="No Data",1,IF(#REF!&lt;&gt;"",1,0))</f>
        <v>#REF!</v>
      </c>
      <c r="AV39" s="25" t="e">
        <f>IF('Crisis Indicator Data'!#REF!="No Data",1,IF(#REF!&lt;&gt;"",1,0))</f>
        <v>#REF!</v>
      </c>
      <c r="AW39" s="25" t="e">
        <f>IF('Crisis Indicator Data'!#REF!="No Data",1,IF(#REF!&lt;&gt;"",1,0))</f>
        <v>#REF!</v>
      </c>
      <c r="AX39" s="25" t="e">
        <f>IF('Crisis Indicator Data'!#REF!="No Data",1,IF(#REF!&lt;&gt;"",1,0))</f>
        <v>#REF!</v>
      </c>
      <c r="AY39" s="25" t="e">
        <f>IF('Crisis Indicator Data'!#REF!="No Data",1,IF(#REF!&lt;&gt;"",1,0))</f>
        <v>#REF!</v>
      </c>
      <c r="AZ39" s="25" t="e">
        <f>IF('Crisis Indicator Data'!#REF!="No Data",1,IF(#REF!&lt;&gt;"",1,0))</f>
        <v>#REF!</v>
      </c>
      <c r="BA39" t="e">
        <f t="shared" si="2"/>
        <v>#REF!</v>
      </c>
      <c r="BB39" s="27" t="e">
        <f t="shared" si="3"/>
        <v>#REF!</v>
      </c>
    </row>
    <row r="40" spans="1:54" x14ac:dyDescent="0.35">
      <c r="A40" t="s">
        <v>10150</v>
      </c>
      <c r="B40" s="25" t="e">
        <f>IF('Crisis Indicator Data'!#REF!="No Data",1,IF(#REF!&lt;&gt;"",1,0))</f>
        <v>#REF!</v>
      </c>
      <c r="C40" s="25" t="e">
        <f>IF('Crisis Indicator Data'!#REF!="No Data",1,IF(#REF!&lt;&gt;"",1,0))</f>
        <v>#REF!</v>
      </c>
      <c r="D40" s="25" t="e">
        <f>IF('Crisis Indicator Data'!#REF!="No Data",1,IF(#REF!&lt;&gt;"",1,0))</f>
        <v>#REF!</v>
      </c>
      <c r="E40" s="25" t="e">
        <f>IF('Crisis Indicator Data'!#REF!="No Data",1,IF(#REF!&lt;&gt;"",1,0))</f>
        <v>#REF!</v>
      </c>
      <c r="F40" s="25" t="e">
        <f>IF('Crisis Indicator Data'!#REF!="No Data",1,IF(#REF!&lt;&gt;"",1,0))</f>
        <v>#REF!</v>
      </c>
      <c r="G40" s="25" t="e">
        <f>IF('Crisis Indicator Data'!#REF!="No Data",1,IF(#REF!&lt;&gt;"",1,0))</f>
        <v>#REF!</v>
      </c>
      <c r="H40" s="25" t="e">
        <f>IF('Crisis Indicator Data'!#REF!="No Data",1,IF(#REF!&lt;&gt;"",1,0))</f>
        <v>#REF!</v>
      </c>
      <c r="I40" s="25" t="e">
        <f>IF('Crisis Indicator Data'!#REF!="No Data",1,IF(#REF!&lt;&gt;"",1,0))</f>
        <v>#REF!</v>
      </c>
      <c r="J40" s="25" t="e">
        <f>IF('Crisis Indicator Data'!#REF!="No Data",1,IF(#REF!&lt;&gt;"",1,0))</f>
        <v>#REF!</v>
      </c>
      <c r="K40" s="25" t="e">
        <f>IF('Crisis Indicator Data'!#REF!="No Data",1,IF(#REF!&lt;&gt;"",1,0))</f>
        <v>#REF!</v>
      </c>
      <c r="L40" s="25" t="e">
        <f>IF('Crisis Indicator Data'!#REF!="No Data",1,IF(#REF!&lt;&gt;"",1,0))</f>
        <v>#REF!</v>
      </c>
      <c r="M40" s="25" t="e">
        <f>IF('Crisis Indicator Data'!#REF!="No Data",1,IF(#REF!&lt;&gt;"",1,0))</f>
        <v>#REF!</v>
      </c>
      <c r="N40" s="25" t="e">
        <f>IF('Crisis Indicator Data'!#REF!="No Data",1,IF(#REF!&lt;&gt;"",1,0))</f>
        <v>#REF!</v>
      </c>
      <c r="O40" s="25" t="e">
        <f>IF('Crisis Indicator Data'!#REF!="No Data",1,IF(#REF!&lt;&gt;"",1,0))</f>
        <v>#REF!</v>
      </c>
      <c r="P40" s="25" t="e">
        <f>IF('Crisis Indicator Data'!#REF!="No Data",1,IF(#REF!&lt;&gt;"",1,0))</f>
        <v>#REF!</v>
      </c>
      <c r="Q40" s="25" t="e">
        <f>IF('Crisis Indicator Data'!#REF!="No Data",1,IF(#REF!&lt;&gt;"",1,0))</f>
        <v>#REF!</v>
      </c>
      <c r="R40" s="25" t="e">
        <f>IF('Crisis Indicator Data'!#REF!="No Data",1,IF(#REF!&lt;&gt;"",1,0))</f>
        <v>#REF!</v>
      </c>
      <c r="S40" s="25" t="e">
        <f>IF('Crisis Indicator Data'!#REF!="No Data",1,IF(#REF!&lt;&gt;"",1,0))</f>
        <v>#REF!</v>
      </c>
      <c r="T40" s="25" t="e">
        <f>IF('Crisis Indicator Data'!#REF!="No Data",1,IF(#REF!&lt;&gt;"",1,0))</f>
        <v>#REF!</v>
      </c>
      <c r="U40" s="25" t="e">
        <f>IF('Crisis Indicator Data'!#REF!="No Data",1,IF(#REF!&lt;&gt;"",1,0))</f>
        <v>#REF!</v>
      </c>
      <c r="V40" s="25" t="e">
        <f>IF('Crisis Indicator Data'!#REF!="No Data",1,IF(#REF!&lt;&gt;"",1,0))</f>
        <v>#REF!</v>
      </c>
      <c r="W40" s="25" t="e">
        <f>IF('Crisis Indicator Data'!#REF!="No Data",1,IF(#REF!&lt;&gt;"",1,0))</f>
        <v>#REF!</v>
      </c>
      <c r="X40" s="25" t="e">
        <f>IF('Crisis Indicator Data'!#REF!="No Data",1,IF(#REF!&lt;&gt;"",1,0))</f>
        <v>#REF!</v>
      </c>
      <c r="Y40" s="25" t="e">
        <f>IF('Crisis Indicator Data'!#REF!="No Data",1,IF(#REF!&lt;&gt;"",1,0))</f>
        <v>#REF!</v>
      </c>
      <c r="Z40" s="25" t="e">
        <f>IF('Crisis Indicator Data'!#REF!="No Data",1,IF(#REF!&lt;&gt;"",1,0))</f>
        <v>#REF!</v>
      </c>
      <c r="AA40" s="25" t="e">
        <f>IF('Crisis Indicator Data'!#REF!="No Data",1,IF(#REF!&lt;&gt;"",1,0))</f>
        <v>#REF!</v>
      </c>
      <c r="AB40" s="25" t="e">
        <f>IF('Crisis Indicator Data'!#REF!="No Data",1,IF(#REF!&lt;&gt;"",1,0))</f>
        <v>#REF!</v>
      </c>
      <c r="AC40" s="25" t="e">
        <f>IF('Crisis Indicator Data'!#REF!="No Data",1,IF(#REF!&lt;&gt;"",1,0))</f>
        <v>#REF!</v>
      </c>
      <c r="AD40" s="25" t="e">
        <f>IF('Crisis Indicator Data'!#REF!="No Data",1,IF(#REF!&lt;&gt;"",1,0))</f>
        <v>#REF!</v>
      </c>
      <c r="AE40" s="25" t="e">
        <f>IF('Crisis Indicator Data'!#REF!="No Data",1,IF(#REF!&lt;&gt;"",1,0))</f>
        <v>#REF!</v>
      </c>
      <c r="AF40" s="25" t="e">
        <f>IF('Crisis Indicator Data'!#REF!="No Data",1,IF(#REF!&lt;&gt;"",1,0))</f>
        <v>#REF!</v>
      </c>
      <c r="AG40" s="25" t="e">
        <f>IF('Crisis Indicator Data'!#REF!="No Data",1,IF(#REF!&lt;&gt;"",1,0))</f>
        <v>#REF!</v>
      </c>
      <c r="AH40" s="25" t="e">
        <f>IF('Crisis Indicator Data'!#REF!="No Data",1,IF(#REF!&lt;&gt;"",1,0))</f>
        <v>#REF!</v>
      </c>
      <c r="AI40" s="25" t="e">
        <f>IF('Crisis Indicator Data'!#REF!="No Data",1,IF(#REF!&lt;&gt;"",1,0))</f>
        <v>#REF!</v>
      </c>
      <c r="AJ40" s="25" t="e">
        <f>IF('Crisis Indicator Data'!#REF!="No Data",1,IF(#REF!&lt;&gt;"",1,0))</f>
        <v>#REF!</v>
      </c>
      <c r="AK40" s="25" t="e">
        <f>IF('Crisis Indicator Data'!#REF!="No Data",1,IF(#REF!&lt;&gt;"",1,0))</f>
        <v>#REF!</v>
      </c>
      <c r="AL40" s="25" t="e">
        <f>IF('Crisis Indicator Data'!#REF!="No Data",1,IF(#REF!&lt;&gt;"",1,0))</f>
        <v>#REF!</v>
      </c>
      <c r="AM40" s="25" t="e">
        <f>IF('Crisis Indicator Data'!#REF!="No Data",1,IF(#REF!&lt;&gt;"",1,0))</f>
        <v>#REF!</v>
      </c>
      <c r="AN40" s="25" t="e">
        <f>IF('Crisis Indicator Data'!#REF!="No Data",1,IF(#REF!&lt;&gt;"",1,0))</f>
        <v>#REF!</v>
      </c>
      <c r="AO40" s="25" t="e">
        <f>IF('Crisis Indicator Data'!#REF!="No Data",1,IF(#REF!&lt;&gt;"",1,0))</f>
        <v>#REF!</v>
      </c>
      <c r="AP40" s="25" t="e">
        <f>IF('Crisis Indicator Data'!#REF!="No Data",1,IF(#REF!&lt;&gt;"",1,0))</f>
        <v>#REF!</v>
      </c>
      <c r="AQ40" s="25" t="e">
        <f>IF('Crisis Indicator Data'!#REF!="No Data",1,IF(#REF!&lt;&gt;"",1,0))</f>
        <v>#REF!</v>
      </c>
      <c r="AR40" s="25" t="e">
        <f>IF('Crisis Indicator Data'!#REF!="No Data",1,IF(#REF!&lt;&gt;"",1,0))</f>
        <v>#REF!</v>
      </c>
      <c r="AS40" s="25" t="e">
        <f>IF('Crisis Indicator Data'!#REF!="No Data",1,IF(#REF!&lt;&gt;"",1,0))</f>
        <v>#REF!</v>
      </c>
      <c r="AT40" s="25" t="e">
        <f>IF('Crisis Indicator Data'!#REF!="No Data",1,IF(#REF!&lt;&gt;"",1,0))</f>
        <v>#REF!</v>
      </c>
      <c r="AU40" s="25" t="e">
        <f>IF('Crisis Indicator Data'!#REF!="No Data",1,IF(#REF!&lt;&gt;"",1,0))</f>
        <v>#REF!</v>
      </c>
      <c r="AV40" s="25" t="e">
        <f>IF('Crisis Indicator Data'!#REF!="No Data",1,IF(#REF!&lt;&gt;"",1,0))</f>
        <v>#REF!</v>
      </c>
      <c r="AW40" s="25" t="e">
        <f>IF('Crisis Indicator Data'!#REF!="No Data",1,IF(#REF!&lt;&gt;"",1,0))</f>
        <v>#REF!</v>
      </c>
      <c r="AX40" s="25" t="e">
        <f>IF('Crisis Indicator Data'!#REF!="No Data",1,IF(#REF!&lt;&gt;"",1,0))</f>
        <v>#REF!</v>
      </c>
      <c r="AY40" s="25" t="e">
        <f>IF('Crisis Indicator Data'!#REF!="No Data",1,IF(#REF!&lt;&gt;"",1,0))</f>
        <v>#REF!</v>
      </c>
      <c r="AZ40" s="25" t="e">
        <f>IF('Crisis Indicator Data'!#REF!="No Data",1,IF(#REF!&lt;&gt;"",1,0))</f>
        <v>#REF!</v>
      </c>
      <c r="BA40" t="e">
        <f t="shared" si="2"/>
        <v>#REF!</v>
      </c>
      <c r="BB40" s="27" t="e">
        <f t="shared" si="3"/>
        <v>#REF!</v>
      </c>
    </row>
    <row r="41" spans="1:54" x14ac:dyDescent="0.35">
      <c r="A41" t="s">
        <v>10159</v>
      </c>
      <c r="B41" s="25" t="e">
        <f>IF('Crisis Indicator Data'!#REF!="No Data",1,IF(#REF!&lt;&gt;"",1,0))</f>
        <v>#REF!</v>
      </c>
      <c r="C41" s="25" t="e">
        <f>IF('Crisis Indicator Data'!#REF!="No Data",1,IF(#REF!&lt;&gt;"",1,0))</f>
        <v>#REF!</v>
      </c>
      <c r="D41" s="25" t="e">
        <f>IF('Crisis Indicator Data'!#REF!="No Data",1,IF(#REF!&lt;&gt;"",1,0))</f>
        <v>#REF!</v>
      </c>
      <c r="E41" s="25" t="e">
        <f>IF('Crisis Indicator Data'!#REF!="No Data",1,IF(#REF!&lt;&gt;"",1,0))</f>
        <v>#REF!</v>
      </c>
      <c r="F41" s="25" t="e">
        <f>IF('Crisis Indicator Data'!#REF!="No Data",1,IF(#REF!&lt;&gt;"",1,0))</f>
        <v>#REF!</v>
      </c>
      <c r="G41" s="25" t="e">
        <f>IF('Crisis Indicator Data'!#REF!="No Data",1,IF(#REF!&lt;&gt;"",1,0))</f>
        <v>#REF!</v>
      </c>
      <c r="H41" s="25" t="e">
        <f>IF('Crisis Indicator Data'!#REF!="No Data",1,IF(#REF!&lt;&gt;"",1,0))</f>
        <v>#REF!</v>
      </c>
      <c r="I41" s="25" t="e">
        <f>IF('Crisis Indicator Data'!#REF!="No Data",1,IF(#REF!&lt;&gt;"",1,0))</f>
        <v>#REF!</v>
      </c>
      <c r="J41" s="25" t="e">
        <f>IF('Crisis Indicator Data'!#REF!="No Data",1,IF(#REF!&lt;&gt;"",1,0))</f>
        <v>#REF!</v>
      </c>
      <c r="K41" s="25" t="e">
        <f>IF('Crisis Indicator Data'!#REF!="No Data",1,IF(#REF!&lt;&gt;"",1,0))</f>
        <v>#REF!</v>
      </c>
      <c r="L41" s="25" t="e">
        <f>IF('Crisis Indicator Data'!#REF!="No Data",1,IF(#REF!&lt;&gt;"",1,0))</f>
        <v>#REF!</v>
      </c>
      <c r="M41" s="25" t="e">
        <f>IF('Crisis Indicator Data'!#REF!="No Data",1,IF(#REF!&lt;&gt;"",1,0))</f>
        <v>#REF!</v>
      </c>
      <c r="N41" s="25" t="e">
        <f>IF('Crisis Indicator Data'!#REF!="No Data",1,IF(#REF!&lt;&gt;"",1,0))</f>
        <v>#REF!</v>
      </c>
      <c r="O41" s="25" t="e">
        <f>IF('Crisis Indicator Data'!#REF!="No Data",1,IF(#REF!&lt;&gt;"",1,0))</f>
        <v>#REF!</v>
      </c>
      <c r="P41" s="25" t="e">
        <f>IF('Crisis Indicator Data'!#REF!="No Data",1,IF(#REF!&lt;&gt;"",1,0))</f>
        <v>#REF!</v>
      </c>
      <c r="Q41" s="25" t="e">
        <f>IF('Crisis Indicator Data'!#REF!="No Data",1,IF(#REF!&lt;&gt;"",1,0))</f>
        <v>#REF!</v>
      </c>
      <c r="R41" s="25" t="e">
        <f>IF('Crisis Indicator Data'!#REF!="No Data",1,IF(#REF!&lt;&gt;"",1,0))</f>
        <v>#REF!</v>
      </c>
      <c r="S41" s="25" t="e">
        <f>IF('Crisis Indicator Data'!#REF!="No Data",1,IF(#REF!&lt;&gt;"",1,0))</f>
        <v>#REF!</v>
      </c>
      <c r="T41" s="25" t="e">
        <f>IF('Crisis Indicator Data'!#REF!="No Data",1,IF(#REF!&lt;&gt;"",1,0))</f>
        <v>#REF!</v>
      </c>
      <c r="U41" s="25" t="e">
        <f>IF('Crisis Indicator Data'!#REF!="No Data",1,IF(#REF!&lt;&gt;"",1,0))</f>
        <v>#REF!</v>
      </c>
      <c r="V41" s="25" t="e">
        <f>IF('Crisis Indicator Data'!#REF!="No Data",1,IF(#REF!&lt;&gt;"",1,0))</f>
        <v>#REF!</v>
      </c>
      <c r="W41" s="25" t="e">
        <f>IF('Crisis Indicator Data'!#REF!="No Data",1,IF(#REF!&lt;&gt;"",1,0))</f>
        <v>#REF!</v>
      </c>
      <c r="X41" s="25" t="e">
        <f>IF('Crisis Indicator Data'!#REF!="No Data",1,IF(#REF!&lt;&gt;"",1,0))</f>
        <v>#REF!</v>
      </c>
      <c r="Y41" s="25" t="e">
        <f>IF('Crisis Indicator Data'!#REF!="No Data",1,IF(#REF!&lt;&gt;"",1,0))</f>
        <v>#REF!</v>
      </c>
      <c r="Z41" s="25" t="e">
        <f>IF('Crisis Indicator Data'!#REF!="No Data",1,IF(#REF!&lt;&gt;"",1,0))</f>
        <v>#REF!</v>
      </c>
      <c r="AA41" s="25" t="e">
        <f>IF('Crisis Indicator Data'!#REF!="No Data",1,IF(#REF!&lt;&gt;"",1,0))</f>
        <v>#REF!</v>
      </c>
      <c r="AB41" s="25" t="e">
        <f>IF('Crisis Indicator Data'!#REF!="No Data",1,IF(#REF!&lt;&gt;"",1,0))</f>
        <v>#REF!</v>
      </c>
      <c r="AC41" s="25" t="e">
        <f>IF('Crisis Indicator Data'!#REF!="No Data",1,IF(#REF!&lt;&gt;"",1,0))</f>
        <v>#REF!</v>
      </c>
      <c r="AD41" s="25" t="e">
        <f>IF('Crisis Indicator Data'!#REF!="No Data",1,IF(#REF!&lt;&gt;"",1,0))</f>
        <v>#REF!</v>
      </c>
      <c r="AE41" s="25" t="e">
        <f>IF('Crisis Indicator Data'!#REF!="No Data",1,IF(#REF!&lt;&gt;"",1,0))</f>
        <v>#REF!</v>
      </c>
      <c r="AF41" s="25" t="e">
        <f>IF('Crisis Indicator Data'!#REF!="No Data",1,IF(#REF!&lt;&gt;"",1,0))</f>
        <v>#REF!</v>
      </c>
      <c r="AG41" s="25" t="e">
        <f>IF('Crisis Indicator Data'!#REF!="No Data",1,IF(#REF!&lt;&gt;"",1,0))</f>
        <v>#REF!</v>
      </c>
      <c r="AH41" s="25" t="e">
        <f>IF('Crisis Indicator Data'!#REF!="No Data",1,IF(#REF!&lt;&gt;"",1,0))</f>
        <v>#REF!</v>
      </c>
      <c r="AI41" s="25" t="e">
        <f>IF('Crisis Indicator Data'!#REF!="No Data",1,IF(#REF!&lt;&gt;"",1,0))</f>
        <v>#REF!</v>
      </c>
      <c r="AJ41" s="25" t="e">
        <f>IF('Crisis Indicator Data'!#REF!="No Data",1,IF(#REF!&lt;&gt;"",1,0))</f>
        <v>#REF!</v>
      </c>
      <c r="AK41" s="25" t="e">
        <f>IF('Crisis Indicator Data'!#REF!="No Data",1,IF(#REF!&lt;&gt;"",1,0))</f>
        <v>#REF!</v>
      </c>
      <c r="AL41" s="25" t="e">
        <f>IF('Crisis Indicator Data'!#REF!="No Data",1,IF(#REF!&lt;&gt;"",1,0))</f>
        <v>#REF!</v>
      </c>
      <c r="AM41" s="25" t="e">
        <f>IF('Crisis Indicator Data'!#REF!="No Data",1,IF(#REF!&lt;&gt;"",1,0))</f>
        <v>#REF!</v>
      </c>
      <c r="AN41" s="25" t="e">
        <f>IF('Crisis Indicator Data'!#REF!="No Data",1,IF(#REF!&lt;&gt;"",1,0))</f>
        <v>#REF!</v>
      </c>
      <c r="AO41" s="25" t="e">
        <f>IF('Crisis Indicator Data'!#REF!="No Data",1,IF(#REF!&lt;&gt;"",1,0))</f>
        <v>#REF!</v>
      </c>
      <c r="AP41" s="25" t="e">
        <f>IF('Crisis Indicator Data'!#REF!="No Data",1,IF(#REF!&lt;&gt;"",1,0))</f>
        <v>#REF!</v>
      </c>
      <c r="AQ41" s="25" t="e">
        <f>IF('Crisis Indicator Data'!#REF!="No Data",1,IF(#REF!&lt;&gt;"",1,0))</f>
        <v>#REF!</v>
      </c>
      <c r="AR41" s="25" t="e">
        <f>IF('Crisis Indicator Data'!#REF!="No Data",1,IF(#REF!&lt;&gt;"",1,0))</f>
        <v>#REF!</v>
      </c>
      <c r="AS41" s="25" t="e">
        <f>IF('Crisis Indicator Data'!#REF!="No Data",1,IF(#REF!&lt;&gt;"",1,0))</f>
        <v>#REF!</v>
      </c>
      <c r="AT41" s="25" t="e">
        <f>IF('Crisis Indicator Data'!#REF!="No Data",1,IF(#REF!&lt;&gt;"",1,0))</f>
        <v>#REF!</v>
      </c>
      <c r="AU41" s="25" t="e">
        <f>IF('Crisis Indicator Data'!#REF!="No Data",1,IF(#REF!&lt;&gt;"",1,0))</f>
        <v>#REF!</v>
      </c>
      <c r="AV41" s="25" t="e">
        <f>IF('Crisis Indicator Data'!#REF!="No Data",1,IF(#REF!&lt;&gt;"",1,0))</f>
        <v>#REF!</v>
      </c>
      <c r="AW41" s="25" t="e">
        <f>IF('Crisis Indicator Data'!#REF!="No Data",1,IF(#REF!&lt;&gt;"",1,0))</f>
        <v>#REF!</v>
      </c>
      <c r="AX41" s="25" t="e">
        <f>IF('Crisis Indicator Data'!#REF!="No Data",1,IF(#REF!&lt;&gt;"",1,0))</f>
        <v>#REF!</v>
      </c>
      <c r="AY41" s="25" t="e">
        <f>IF('Crisis Indicator Data'!#REF!="No Data",1,IF(#REF!&lt;&gt;"",1,0))</f>
        <v>#REF!</v>
      </c>
      <c r="AZ41" s="25" t="e">
        <f>IF('Crisis Indicator Data'!#REF!="No Data",1,IF(#REF!&lt;&gt;"",1,0))</f>
        <v>#REF!</v>
      </c>
      <c r="BA41" t="e">
        <f t="shared" si="2"/>
        <v>#REF!</v>
      </c>
      <c r="BB41" s="27" t="e">
        <f t="shared" si="3"/>
        <v>#REF!</v>
      </c>
    </row>
    <row r="42" spans="1:54" x14ac:dyDescent="0.35">
      <c r="A42" t="s">
        <v>10148</v>
      </c>
      <c r="B42" s="25" t="e">
        <f>IF('Crisis Indicator Data'!#REF!="No Data",1,IF(#REF!&lt;&gt;"",1,0))</f>
        <v>#REF!</v>
      </c>
      <c r="C42" s="25" t="e">
        <f>IF('Crisis Indicator Data'!#REF!="No Data",1,IF(#REF!&lt;&gt;"",1,0))</f>
        <v>#REF!</v>
      </c>
      <c r="D42" s="25" t="e">
        <f>IF('Crisis Indicator Data'!#REF!="No Data",1,IF(#REF!&lt;&gt;"",1,0))</f>
        <v>#REF!</v>
      </c>
      <c r="E42" s="25" t="e">
        <f>IF('Crisis Indicator Data'!#REF!="No Data",1,IF(#REF!&lt;&gt;"",1,0))</f>
        <v>#REF!</v>
      </c>
      <c r="F42" s="25" t="e">
        <f>IF('Crisis Indicator Data'!#REF!="No Data",1,IF(#REF!&lt;&gt;"",1,0))</f>
        <v>#REF!</v>
      </c>
      <c r="G42" s="25" t="e">
        <f>IF('Crisis Indicator Data'!#REF!="No Data",1,IF(#REF!&lt;&gt;"",1,0))</f>
        <v>#REF!</v>
      </c>
      <c r="H42" s="25" t="e">
        <f>IF('Crisis Indicator Data'!#REF!="No Data",1,IF(#REF!&lt;&gt;"",1,0))</f>
        <v>#REF!</v>
      </c>
      <c r="I42" s="25" t="e">
        <f>IF('Crisis Indicator Data'!#REF!="No Data",1,IF(#REF!&lt;&gt;"",1,0))</f>
        <v>#REF!</v>
      </c>
      <c r="J42" s="25" t="e">
        <f>IF('Crisis Indicator Data'!#REF!="No Data",1,IF(#REF!&lt;&gt;"",1,0))</f>
        <v>#REF!</v>
      </c>
      <c r="K42" s="25" t="e">
        <f>IF('Crisis Indicator Data'!#REF!="No Data",1,IF(#REF!&lt;&gt;"",1,0))</f>
        <v>#REF!</v>
      </c>
      <c r="L42" s="25" t="e">
        <f>IF('Crisis Indicator Data'!#REF!="No Data",1,IF(#REF!&lt;&gt;"",1,0))</f>
        <v>#REF!</v>
      </c>
      <c r="M42" s="25" t="e">
        <f>IF('Crisis Indicator Data'!#REF!="No Data",1,IF(#REF!&lt;&gt;"",1,0))</f>
        <v>#REF!</v>
      </c>
      <c r="N42" s="25" t="e">
        <f>IF('Crisis Indicator Data'!#REF!="No Data",1,IF(#REF!&lt;&gt;"",1,0))</f>
        <v>#REF!</v>
      </c>
      <c r="O42" s="25" t="e">
        <f>IF('Crisis Indicator Data'!#REF!="No Data",1,IF(#REF!&lt;&gt;"",1,0))</f>
        <v>#REF!</v>
      </c>
      <c r="P42" s="25" t="e">
        <f>IF('Crisis Indicator Data'!#REF!="No Data",1,IF(#REF!&lt;&gt;"",1,0))</f>
        <v>#REF!</v>
      </c>
      <c r="Q42" s="25" t="e">
        <f>IF('Crisis Indicator Data'!#REF!="No Data",1,IF(#REF!&lt;&gt;"",1,0))</f>
        <v>#REF!</v>
      </c>
      <c r="R42" s="25" t="e">
        <f>IF('Crisis Indicator Data'!#REF!="No Data",1,IF(#REF!&lt;&gt;"",1,0))</f>
        <v>#REF!</v>
      </c>
      <c r="S42" s="25" t="e">
        <f>IF('Crisis Indicator Data'!#REF!="No Data",1,IF(#REF!&lt;&gt;"",1,0))</f>
        <v>#REF!</v>
      </c>
      <c r="T42" s="25" t="e">
        <f>IF('Crisis Indicator Data'!#REF!="No Data",1,IF(#REF!&lt;&gt;"",1,0))</f>
        <v>#REF!</v>
      </c>
      <c r="U42" s="25" t="e">
        <f>IF('Crisis Indicator Data'!#REF!="No Data",1,IF(#REF!&lt;&gt;"",1,0))</f>
        <v>#REF!</v>
      </c>
      <c r="V42" s="25" t="e">
        <f>IF('Crisis Indicator Data'!#REF!="No Data",1,IF(#REF!&lt;&gt;"",1,0))</f>
        <v>#REF!</v>
      </c>
      <c r="W42" s="25" t="e">
        <f>IF('Crisis Indicator Data'!#REF!="No Data",1,IF(#REF!&lt;&gt;"",1,0))</f>
        <v>#REF!</v>
      </c>
      <c r="X42" s="25" t="e">
        <f>IF('Crisis Indicator Data'!#REF!="No Data",1,IF(#REF!&lt;&gt;"",1,0))</f>
        <v>#REF!</v>
      </c>
      <c r="Y42" s="25" t="e">
        <f>IF('Crisis Indicator Data'!#REF!="No Data",1,IF(#REF!&lt;&gt;"",1,0))</f>
        <v>#REF!</v>
      </c>
      <c r="Z42" s="25" t="e">
        <f>IF('Crisis Indicator Data'!#REF!="No Data",1,IF(#REF!&lt;&gt;"",1,0))</f>
        <v>#REF!</v>
      </c>
      <c r="AA42" s="25" t="e">
        <f>IF('Crisis Indicator Data'!#REF!="No Data",1,IF(#REF!&lt;&gt;"",1,0))</f>
        <v>#REF!</v>
      </c>
      <c r="AB42" s="25" t="e">
        <f>IF('Crisis Indicator Data'!#REF!="No Data",1,IF(#REF!&lt;&gt;"",1,0))</f>
        <v>#REF!</v>
      </c>
      <c r="AC42" s="25" t="e">
        <f>IF('Crisis Indicator Data'!#REF!="No Data",1,IF(#REF!&lt;&gt;"",1,0))</f>
        <v>#REF!</v>
      </c>
      <c r="AD42" s="25" t="e">
        <f>IF('Crisis Indicator Data'!#REF!="No Data",1,IF(#REF!&lt;&gt;"",1,0))</f>
        <v>#REF!</v>
      </c>
      <c r="AE42" s="25" t="e">
        <f>IF('Crisis Indicator Data'!#REF!="No Data",1,IF(#REF!&lt;&gt;"",1,0))</f>
        <v>#REF!</v>
      </c>
      <c r="AF42" s="25" t="e">
        <f>IF('Crisis Indicator Data'!#REF!="No Data",1,IF(#REF!&lt;&gt;"",1,0))</f>
        <v>#REF!</v>
      </c>
      <c r="AG42" s="25" t="e">
        <f>IF('Crisis Indicator Data'!#REF!="No Data",1,IF(#REF!&lt;&gt;"",1,0))</f>
        <v>#REF!</v>
      </c>
      <c r="AH42" s="25" t="e">
        <f>IF('Crisis Indicator Data'!#REF!="No Data",1,IF(#REF!&lt;&gt;"",1,0))</f>
        <v>#REF!</v>
      </c>
      <c r="AI42" s="25" t="e">
        <f>IF('Crisis Indicator Data'!#REF!="No Data",1,IF(#REF!&lt;&gt;"",1,0))</f>
        <v>#REF!</v>
      </c>
      <c r="AJ42" s="25" t="e">
        <f>IF('Crisis Indicator Data'!#REF!="No Data",1,IF(#REF!&lt;&gt;"",1,0))</f>
        <v>#REF!</v>
      </c>
      <c r="AK42" s="25" t="e">
        <f>IF('Crisis Indicator Data'!#REF!="No Data",1,IF(#REF!&lt;&gt;"",1,0))</f>
        <v>#REF!</v>
      </c>
      <c r="AL42" s="25" t="e">
        <f>IF('Crisis Indicator Data'!#REF!="No Data",1,IF(#REF!&lt;&gt;"",1,0))</f>
        <v>#REF!</v>
      </c>
      <c r="AM42" s="25" t="e">
        <f>IF('Crisis Indicator Data'!#REF!="No Data",1,IF(#REF!&lt;&gt;"",1,0))</f>
        <v>#REF!</v>
      </c>
      <c r="AN42" s="25" t="e">
        <f>IF('Crisis Indicator Data'!#REF!="No Data",1,IF(#REF!&lt;&gt;"",1,0))</f>
        <v>#REF!</v>
      </c>
      <c r="AO42" s="25" t="e">
        <f>IF('Crisis Indicator Data'!#REF!="No Data",1,IF(#REF!&lt;&gt;"",1,0))</f>
        <v>#REF!</v>
      </c>
      <c r="AP42" s="25" t="e">
        <f>IF('Crisis Indicator Data'!#REF!="No Data",1,IF(#REF!&lt;&gt;"",1,0))</f>
        <v>#REF!</v>
      </c>
      <c r="AQ42" s="25" t="e">
        <f>IF('Crisis Indicator Data'!#REF!="No Data",1,IF(#REF!&lt;&gt;"",1,0))</f>
        <v>#REF!</v>
      </c>
      <c r="AR42" s="25" t="e">
        <f>IF('Crisis Indicator Data'!#REF!="No Data",1,IF(#REF!&lt;&gt;"",1,0))</f>
        <v>#REF!</v>
      </c>
      <c r="AS42" s="25" t="e">
        <f>IF('Crisis Indicator Data'!#REF!="No Data",1,IF(#REF!&lt;&gt;"",1,0))</f>
        <v>#REF!</v>
      </c>
      <c r="AT42" s="25" t="e">
        <f>IF('Crisis Indicator Data'!#REF!="No Data",1,IF(#REF!&lt;&gt;"",1,0))</f>
        <v>#REF!</v>
      </c>
      <c r="AU42" s="25" t="e">
        <f>IF('Crisis Indicator Data'!#REF!="No Data",1,IF(#REF!&lt;&gt;"",1,0))</f>
        <v>#REF!</v>
      </c>
      <c r="AV42" s="25" t="e">
        <f>IF('Crisis Indicator Data'!#REF!="No Data",1,IF(#REF!&lt;&gt;"",1,0))</f>
        <v>#REF!</v>
      </c>
      <c r="AW42" s="25" t="e">
        <f>IF('Crisis Indicator Data'!#REF!="No Data",1,IF(#REF!&lt;&gt;"",1,0))</f>
        <v>#REF!</v>
      </c>
      <c r="AX42" s="25" t="e">
        <f>IF('Crisis Indicator Data'!#REF!="No Data",1,IF(#REF!&lt;&gt;"",1,0))</f>
        <v>#REF!</v>
      </c>
      <c r="AY42" s="25" t="e">
        <f>IF('Crisis Indicator Data'!#REF!="No Data",1,IF(#REF!&lt;&gt;"",1,0))</f>
        <v>#REF!</v>
      </c>
      <c r="AZ42" s="25" t="e">
        <f>IF('Crisis Indicator Data'!#REF!="No Data",1,IF(#REF!&lt;&gt;"",1,0))</f>
        <v>#REF!</v>
      </c>
      <c r="BA42" t="e">
        <f t="shared" si="2"/>
        <v>#REF!</v>
      </c>
      <c r="BB42" s="27" t="e">
        <f t="shared" si="3"/>
        <v>#REF!</v>
      </c>
    </row>
    <row r="43" spans="1:54" x14ac:dyDescent="0.35">
      <c r="A43" t="s">
        <v>10224</v>
      </c>
      <c r="B43" s="25" t="e">
        <f>IF('Crisis Indicator Data'!#REF!="No Data",1,IF(#REF!&lt;&gt;"",1,0))</f>
        <v>#REF!</v>
      </c>
      <c r="C43" s="25" t="e">
        <f>IF('Crisis Indicator Data'!#REF!="No Data",1,IF(#REF!&lt;&gt;"",1,0))</f>
        <v>#REF!</v>
      </c>
      <c r="D43" s="25" t="e">
        <f>IF('Crisis Indicator Data'!#REF!="No Data",1,IF(#REF!&lt;&gt;"",1,0))</f>
        <v>#REF!</v>
      </c>
      <c r="E43" s="25" t="e">
        <f>IF('Crisis Indicator Data'!#REF!="No Data",1,IF(#REF!&lt;&gt;"",1,0))</f>
        <v>#REF!</v>
      </c>
      <c r="F43" s="25" t="e">
        <f>IF('Crisis Indicator Data'!#REF!="No Data",1,IF(#REF!&lt;&gt;"",1,0))</f>
        <v>#REF!</v>
      </c>
      <c r="G43" s="25" t="e">
        <f>IF('Crisis Indicator Data'!#REF!="No Data",1,IF(#REF!&lt;&gt;"",1,0))</f>
        <v>#REF!</v>
      </c>
      <c r="H43" s="25" t="e">
        <f>IF('Crisis Indicator Data'!#REF!="No Data",1,IF(#REF!&lt;&gt;"",1,0))</f>
        <v>#REF!</v>
      </c>
      <c r="I43" s="25" t="e">
        <f>IF('Crisis Indicator Data'!#REF!="No Data",1,IF(#REF!&lt;&gt;"",1,0))</f>
        <v>#REF!</v>
      </c>
      <c r="J43" s="25" t="e">
        <f>IF('Crisis Indicator Data'!#REF!="No Data",1,IF(#REF!&lt;&gt;"",1,0))</f>
        <v>#REF!</v>
      </c>
      <c r="K43" s="25" t="e">
        <f>IF('Crisis Indicator Data'!#REF!="No Data",1,IF(#REF!&lt;&gt;"",1,0))</f>
        <v>#REF!</v>
      </c>
      <c r="L43" s="25" t="e">
        <f>IF('Crisis Indicator Data'!#REF!="No Data",1,IF(#REF!&lt;&gt;"",1,0))</f>
        <v>#REF!</v>
      </c>
      <c r="M43" s="25" t="e">
        <f>IF('Crisis Indicator Data'!#REF!="No Data",1,IF(#REF!&lt;&gt;"",1,0))</f>
        <v>#REF!</v>
      </c>
      <c r="N43" s="25" t="e">
        <f>IF('Crisis Indicator Data'!#REF!="No Data",1,IF(#REF!&lt;&gt;"",1,0))</f>
        <v>#REF!</v>
      </c>
      <c r="O43" s="25" t="e">
        <f>IF('Crisis Indicator Data'!#REF!="No Data",1,IF(#REF!&lt;&gt;"",1,0))</f>
        <v>#REF!</v>
      </c>
      <c r="P43" s="25" t="e">
        <f>IF('Crisis Indicator Data'!#REF!="No Data",1,IF(#REF!&lt;&gt;"",1,0))</f>
        <v>#REF!</v>
      </c>
      <c r="Q43" s="25" t="e">
        <f>IF('Crisis Indicator Data'!#REF!="No Data",1,IF(#REF!&lt;&gt;"",1,0))</f>
        <v>#REF!</v>
      </c>
      <c r="R43" s="25" t="e">
        <f>IF('Crisis Indicator Data'!#REF!="No Data",1,IF(#REF!&lt;&gt;"",1,0))</f>
        <v>#REF!</v>
      </c>
      <c r="S43" s="25" t="e">
        <f>IF('Crisis Indicator Data'!#REF!="No Data",1,IF(#REF!&lt;&gt;"",1,0))</f>
        <v>#REF!</v>
      </c>
      <c r="T43" s="25" t="e">
        <f>IF('Crisis Indicator Data'!#REF!="No Data",1,IF(#REF!&lt;&gt;"",1,0))</f>
        <v>#REF!</v>
      </c>
      <c r="U43" s="25" t="e">
        <f>IF('Crisis Indicator Data'!#REF!="No Data",1,IF(#REF!&lt;&gt;"",1,0))</f>
        <v>#REF!</v>
      </c>
      <c r="V43" s="25" t="e">
        <f>IF('Crisis Indicator Data'!#REF!="No Data",1,IF(#REF!&lt;&gt;"",1,0))</f>
        <v>#REF!</v>
      </c>
      <c r="W43" s="25" t="e">
        <f>IF('Crisis Indicator Data'!#REF!="No Data",1,IF(#REF!&lt;&gt;"",1,0))</f>
        <v>#REF!</v>
      </c>
      <c r="X43" s="25" t="e">
        <f>IF('Crisis Indicator Data'!#REF!="No Data",1,IF(#REF!&lt;&gt;"",1,0))</f>
        <v>#REF!</v>
      </c>
      <c r="Y43" s="25" t="e">
        <f>IF('Crisis Indicator Data'!#REF!="No Data",1,IF(#REF!&lt;&gt;"",1,0))</f>
        <v>#REF!</v>
      </c>
      <c r="Z43" s="25" t="e">
        <f>IF('Crisis Indicator Data'!#REF!="No Data",1,IF(#REF!&lt;&gt;"",1,0))</f>
        <v>#REF!</v>
      </c>
      <c r="AA43" s="25" t="e">
        <f>IF('Crisis Indicator Data'!#REF!="No Data",1,IF(#REF!&lt;&gt;"",1,0))</f>
        <v>#REF!</v>
      </c>
      <c r="AB43" s="25" t="e">
        <f>IF('Crisis Indicator Data'!#REF!="No Data",1,IF(#REF!&lt;&gt;"",1,0))</f>
        <v>#REF!</v>
      </c>
      <c r="AC43" s="25" t="e">
        <f>IF('Crisis Indicator Data'!#REF!="No Data",1,IF(#REF!&lt;&gt;"",1,0))</f>
        <v>#REF!</v>
      </c>
      <c r="AD43" s="25" t="e">
        <f>IF('Crisis Indicator Data'!#REF!="No Data",1,IF(#REF!&lt;&gt;"",1,0))</f>
        <v>#REF!</v>
      </c>
      <c r="AE43" s="25" t="e">
        <f>IF('Crisis Indicator Data'!#REF!="No Data",1,IF(#REF!&lt;&gt;"",1,0))</f>
        <v>#REF!</v>
      </c>
      <c r="AF43" s="25" t="e">
        <f>IF('Crisis Indicator Data'!#REF!="No Data",1,IF(#REF!&lt;&gt;"",1,0))</f>
        <v>#REF!</v>
      </c>
      <c r="AG43" s="25" t="e">
        <f>IF('Crisis Indicator Data'!#REF!="No Data",1,IF(#REF!&lt;&gt;"",1,0))</f>
        <v>#REF!</v>
      </c>
      <c r="AH43" s="25" t="e">
        <f>IF('Crisis Indicator Data'!#REF!="No Data",1,IF(#REF!&lt;&gt;"",1,0))</f>
        <v>#REF!</v>
      </c>
      <c r="AI43" s="25" t="e">
        <f>IF('Crisis Indicator Data'!#REF!="No Data",1,IF(#REF!&lt;&gt;"",1,0))</f>
        <v>#REF!</v>
      </c>
      <c r="AJ43" s="25" t="e">
        <f>IF('Crisis Indicator Data'!#REF!="No Data",1,IF(#REF!&lt;&gt;"",1,0))</f>
        <v>#REF!</v>
      </c>
      <c r="AK43" s="25" t="e">
        <f>IF('Crisis Indicator Data'!#REF!="No Data",1,IF(#REF!&lt;&gt;"",1,0))</f>
        <v>#REF!</v>
      </c>
      <c r="AL43" s="25" t="e">
        <f>IF('Crisis Indicator Data'!#REF!="No Data",1,IF(#REF!&lt;&gt;"",1,0))</f>
        <v>#REF!</v>
      </c>
      <c r="AM43" s="25" t="e">
        <f>IF('Crisis Indicator Data'!#REF!="No Data",1,IF(#REF!&lt;&gt;"",1,0))</f>
        <v>#REF!</v>
      </c>
      <c r="AN43" s="25" t="e">
        <f>IF('Crisis Indicator Data'!#REF!="No Data",1,IF(#REF!&lt;&gt;"",1,0))</f>
        <v>#REF!</v>
      </c>
      <c r="AO43" s="25" t="e">
        <f>IF('Crisis Indicator Data'!#REF!="No Data",1,IF(#REF!&lt;&gt;"",1,0))</f>
        <v>#REF!</v>
      </c>
      <c r="AP43" s="25" t="e">
        <f>IF('Crisis Indicator Data'!#REF!="No Data",1,IF(#REF!&lt;&gt;"",1,0))</f>
        <v>#REF!</v>
      </c>
      <c r="AQ43" s="25" t="e">
        <f>IF('Crisis Indicator Data'!#REF!="No Data",1,IF(#REF!&lt;&gt;"",1,0))</f>
        <v>#REF!</v>
      </c>
      <c r="AR43" s="25" t="e">
        <f>IF('Crisis Indicator Data'!#REF!="No Data",1,IF(#REF!&lt;&gt;"",1,0))</f>
        <v>#REF!</v>
      </c>
      <c r="AS43" s="25" t="e">
        <f>IF('Crisis Indicator Data'!#REF!="No Data",1,IF(#REF!&lt;&gt;"",1,0))</f>
        <v>#REF!</v>
      </c>
      <c r="AT43" s="25" t="e">
        <f>IF('Crisis Indicator Data'!#REF!="No Data",1,IF(#REF!&lt;&gt;"",1,0))</f>
        <v>#REF!</v>
      </c>
      <c r="AU43" s="25" t="e">
        <f>IF('Crisis Indicator Data'!#REF!="No Data",1,IF(#REF!&lt;&gt;"",1,0))</f>
        <v>#REF!</v>
      </c>
      <c r="AV43" s="25" t="e">
        <f>IF('Crisis Indicator Data'!#REF!="No Data",1,IF(#REF!&lt;&gt;"",1,0))</f>
        <v>#REF!</v>
      </c>
      <c r="AW43" s="25" t="e">
        <f>IF('Crisis Indicator Data'!#REF!="No Data",1,IF(#REF!&lt;&gt;"",1,0))</f>
        <v>#REF!</v>
      </c>
      <c r="AX43" s="25" t="e">
        <f>IF('Crisis Indicator Data'!#REF!="No Data",1,IF(#REF!&lt;&gt;"",1,0))</f>
        <v>#REF!</v>
      </c>
      <c r="AY43" s="25" t="e">
        <f>IF('Crisis Indicator Data'!#REF!="No Data",1,IF(#REF!&lt;&gt;"",1,0))</f>
        <v>#REF!</v>
      </c>
      <c r="AZ43" s="25" t="e">
        <f>IF('Crisis Indicator Data'!#REF!="No Data",1,IF(#REF!&lt;&gt;"",1,0))</f>
        <v>#REF!</v>
      </c>
      <c r="BA43" t="e">
        <f t="shared" si="2"/>
        <v>#REF!</v>
      </c>
      <c r="BB43" s="27" t="e">
        <f t="shared" si="3"/>
        <v>#REF!</v>
      </c>
    </row>
    <row r="44" spans="1:54" x14ac:dyDescent="0.35">
      <c r="A44" t="s">
        <v>10161</v>
      </c>
      <c r="B44" s="25" t="e">
        <f>IF('Crisis Indicator Data'!#REF!="No Data",1,IF(#REF!&lt;&gt;"",1,0))</f>
        <v>#REF!</v>
      </c>
      <c r="C44" s="25" t="e">
        <f>IF('Crisis Indicator Data'!#REF!="No Data",1,IF(#REF!&lt;&gt;"",1,0))</f>
        <v>#REF!</v>
      </c>
      <c r="D44" s="25" t="e">
        <f>IF('Crisis Indicator Data'!#REF!="No Data",1,IF(#REF!&lt;&gt;"",1,0))</f>
        <v>#REF!</v>
      </c>
      <c r="E44" s="25" t="e">
        <f>IF('Crisis Indicator Data'!#REF!="No Data",1,IF(#REF!&lt;&gt;"",1,0))</f>
        <v>#REF!</v>
      </c>
      <c r="F44" s="25" t="e">
        <f>IF('Crisis Indicator Data'!#REF!="No Data",1,IF(#REF!&lt;&gt;"",1,0))</f>
        <v>#REF!</v>
      </c>
      <c r="G44" s="25" t="e">
        <f>IF('Crisis Indicator Data'!#REF!="No Data",1,IF(#REF!&lt;&gt;"",1,0))</f>
        <v>#REF!</v>
      </c>
      <c r="H44" s="25" t="e">
        <f>IF('Crisis Indicator Data'!#REF!="No Data",1,IF(#REF!&lt;&gt;"",1,0))</f>
        <v>#REF!</v>
      </c>
      <c r="I44" s="25" t="e">
        <f>IF('Crisis Indicator Data'!#REF!="No Data",1,IF(#REF!&lt;&gt;"",1,0))</f>
        <v>#REF!</v>
      </c>
      <c r="J44" s="25" t="e">
        <f>IF('Crisis Indicator Data'!#REF!="No Data",1,IF(#REF!&lt;&gt;"",1,0))</f>
        <v>#REF!</v>
      </c>
      <c r="K44" s="25" t="e">
        <f>IF('Crisis Indicator Data'!#REF!="No Data",1,IF(#REF!&lt;&gt;"",1,0))</f>
        <v>#REF!</v>
      </c>
      <c r="L44" s="25" t="e">
        <f>IF('Crisis Indicator Data'!#REF!="No Data",1,IF(#REF!&lt;&gt;"",1,0))</f>
        <v>#REF!</v>
      </c>
      <c r="M44" s="25" t="e">
        <f>IF('Crisis Indicator Data'!#REF!="No Data",1,IF(#REF!&lt;&gt;"",1,0))</f>
        <v>#REF!</v>
      </c>
      <c r="N44" s="25" t="e">
        <f>IF('Crisis Indicator Data'!#REF!="No Data",1,IF(#REF!&lt;&gt;"",1,0))</f>
        <v>#REF!</v>
      </c>
      <c r="O44" s="25" t="e">
        <f>IF('Crisis Indicator Data'!#REF!="No Data",1,IF(#REF!&lt;&gt;"",1,0))</f>
        <v>#REF!</v>
      </c>
      <c r="P44" s="25" t="e">
        <f>IF('Crisis Indicator Data'!#REF!="No Data",1,IF(#REF!&lt;&gt;"",1,0))</f>
        <v>#REF!</v>
      </c>
      <c r="Q44" s="25" t="e">
        <f>IF('Crisis Indicator Data'!#REF!="No Data",1,IF(#REF!&lt;&gt;"",1,0))</f>
        <v>#REF!</v>
      </c>
      <c r="R44" s="25" t="e">
        <f>IF('Crisis Indicator Data'!#REF!="No Data",1,IF(#REF!&lt;&gt;"",1,0))</f>
        <v>#REF!</v>
      </c>
      <c r="S44" s="25" t="e">
        <f>IF('Crisis Indicator Data'!#REF!="No Data",1,IF(#REF!&lt;&gt;"",1,0))</f>
        <v>#REF!</v>
      </c>
      <c r="T44" s="25" t="e">
        <f>IF('Crisis Indicator Data'!#REF!="No Data",1,IF(#REF!&lt;&gt;"",1,0))</f>
        <v>#REF!</v>
      </c>
      <c r="U44" s="25" t="e">
        <f>IF('Crisis Indicator Data'!#REF!="No Data",1,IF(#REF!&lt;&gt;"",1,0))</f>
        <v>#REF!</v>
      </c>
      <c r="V44" s="25" t="e">
        <f>IF('Crisis Indicator Data'!#REF!="No Data",1,IF(#REF!&lt;&gt;"",1,0))</f>
        <v>#REF!</v>
      </c>
      <c r="W44" s="25" t="e">
        <f>IF('Crisis Indicator Data'!#REF!="No Data",1,IF(#REF!&lt;&gt;"",1,0))</f>
        <v>#REF!</v>
      </c>
      <c r="X44" s="25" t="e">
        <f>IF('Crisis Indicator Data'!#REF!="No Data",1,IF(#REF!&lt;&gt;"",1,0))</f>
        <v>#REF!</v>
      </c>
      <c r="Y44" s="25" t="e">
        <f>IF('Crisis Indicator Data'!#REF!="No Data",1,IF(#REF!&lt;&gt;"",1,0))</f>
        <v>#REF!</v>
      </c>
      <c r="Z44" s="25" t="e">
        <f>IF('Crisis Indicator Data'!#REF!="No Data",1,IF(#REF!&lt;&gt;"",1,0))</f>
        <v>#REF!</v>
      </c>
      <c r="AA44" s="25" t="e">
        <f>IF('Crisis Indicator Data'!#REF!="No Data",1,IF(#REF!&lt;&gt;"",1,0))</f>
        <v>#REF!</v>
      </c>
      <c r="AB44" s="25" t="e">
        <f>IF('Crisis Indicator Data'!#REF!="No Data",1,IF(#REF!&lt;&gt;"",1,0))</f>
        <v>#REF!</v>
      </c>
      <c r="AC44" s="25" t="e">
        <f>IF('Crisis Indicator Data'!#REF!="No Data",1,IF(#REF!&lt;&gt;"",1,0))</f>
        <v>#REF!</v>
      </c>
      <c r="AD44" s="25" t="e">
        <f>IF('Crisis Indicator Data'!#REF!="No Data",1,IF(#REF!&lt;&gt;"",1,0))</f>
        <v>#REF!</v>
      </c>
      <c r="AE44" s="25" t="e">
        <f>IF('Crisis Indicator Data'!#REF!="No Data",1,IF(#REF!&lt;&gt;"",1,0))</f>
        <v>#REF!</v>
      </c>
      <c r="AF44" s="25" t="e">
        <f>IF('Crisis Indicator Data'!#REF!="No Data",1,IF(#REF!&lt;&gt;"",1,0))</f>
        <v>#REF!</v>
      </c>
      <c r="AG44" s="25" t="e">
        <f>IF('Crisis Indicator Data'!#REF!="No Data",1,IF(#REF!&lt;&gt;"",1,0))</f>
        <v>#REF!</v>
      </c>
      <c r="AH44" s="25" t="e">
        <f>IF('Crisis Indicator Data'!#REF!="No Data",1,IF(#REF!&lt;&gt;"",1,0))</f>
        <v>#REF!</v>
      </c>
      <c r="AI44" s="25" t="e">
        <f>IF('Crisis Indicator Data'!#REF!="No Data",1,IF(#REF!&lt;&gt;"",1,0))</f>
        <v>#REF!</v>
      </c>
      <c r="AJ44" s="25" t="e">
        <f>IF('Crisis Indicator Data'!#REF!="No Data",1,IF(#REF!&lt;&gt;"",1,0))</f>
        <v>#REF!</v>
      </c>
      <c r="AK44" s="25" t="e">
        <f>IF('Crisis Indicator Data'!#REF!="No Data",1,IF(#REF!&lt;&gt;"",1,0))</f>
        <v>#REF!</v>
      </c>
      <c r="AL44" s="25" t="e">
        <f>IF('Crisis Indicator Data'!#REF!="No Data",1,IF(#REF!&lt;&gt;"",1,0))</f>
        <v>#REF!</v>
      </c>
      <c r="AM44" s="25" t="e">
        <f>IF('Crisis Indicator Data'!#REF!="No Data",1,IF(#REF!&lt;&gt;"",1,0))</f>
        <v>#REF!</v>
      </c>
      <c r="AN44" s="25" t="e">
        <f>IF('Crisis Indicator Data'!#REF!="No Data",1,IF(#REF!&lt;&gt;"",1,0))</f>
        <v>#REF!</v>
      </c>
      <c r="AO44" s="25" t="e">
        <f>IF('Crisis Indicator Data'!#REF!="No Data",1,IF(#REF!&lt;&gt;"",1,0))</f>
        <v>#REF!</v>
      </c>
      <c r="AP44" s="25" t="e">
        <f>IF('Crisis Indicator Data'!#REF!="No Data",1,IF(#REF!&lt;&gt;"",1,0))</f>
        <v>#REF!</v>
      </c>
      <c r="AQ44" s="25" t="e">
        <f>IF('Crisis Indicator Data'!#REF!="No Data",1,IF(#REF!&lt;&gt;"",1,0))</f>
        <v>#REF!</v>
      </c>
      <c r="AR44" s="25" t="e">
        <f>IF('Crisis Indicator Data'!#REF!="No Data",1,IF(#REF!&lt;&gt;"",1,0))</f>
        <v>#REF!</v>
      </c>
      <c r="AS44" s="25" t="e">
        <f>IF('Crisis Indicator Data'!#REF!="No Data",1,IF(#REF!&lt;&gt;"",1,0))</f>
        <v>#REF!</v>
      </c>
      <c r="AT44" s="25" t="e">
        <f>IF('Crisis Indicator Data'!#REF!="No Data",1,IF(#REF!&lt;&gt;"",1,0))</f>
        <v>#REF!</v>
      </c>
      <c r="AU44" s="25" t="e">
        <f>IF('Crisis Indicator Data'!#REF!="No Data",1,IF(#REF!&lt;&gt;"",1,0))</f>
        <v>#REF!</v>
      </c>
      <c r="AV44" s="25" t="e">
        <f>IF('Crisis Indicator Data'!#REF!="No Data",1,IF(#REF!&lt;&gt;"",1,0))</f>
        <v>#REF!</v>
      </c>
      <c r="AW44" s="25" t="e">
        <f>IF('Crisis Indicator Data'!#REF!="No Data",1,IF(#REF!&lt;&gt;"",1,0))</f>
        <v>#REF!</v>
      </c>
      <c r="AX44" s="25" t="e">
        <f>IF('Crisis Indicator Data'!#REF!="No Data",1,IF(#REF!&lt;&gt;"",1,0))</f>
        <v>#REF!</v>
      </c>
      <c r="AY44" s="25" t="e">
        <f>IF('Crisis Indicator Data'!#REF!="No Data",1,IF(#REF!&lt;&gt;"",1,0))</f>
        <v>#REF!</v>
      </c>
      <c r="AZ44" s="25" t="e">
        <f>IF('Crisis Indicator Data'!#REF!="No Data",1,IF(#REF!&lt;&gt;"",1,0))</f>
        <v>#REF!</v>
      </c>
      <c r="BA44" t="e">
        <f t="shared" si="2"/>
        <v>#REF!</v>
      </c>
      <c r="BB44" s="27" t="e">
        <f t="shared" si="3"/>
        <v>#REF!</v>
      </c>
    </row>
    <row r="45" spans="1:54" x14ac:dyDescent="0.35">
      <c r="A45" t="s">
        <v>10165</v>
      </c>
      <c r="B45" s="25" t="e">
        <f>IF('Crisis Indicator Data'!#REF!="No Data",1,IF(#REF!&lt;&gt;"",1,0))</f>
        <v>#REF!</v>
      </c>
      <c r="C45" s="25" t="e">
        <f>IF('Crisis Indicator Data'!#REF!="No Data",1,IF(#REF!&lt;&gt;"",1,0))</f>
        <v>#REF!</v>
      </c>
      <c r="D45" s="25" t="e">
        <f>IF('Crisis Indicator Data'!#REF!="No Data",1,IF(#REF!&lt;&gt;"",1,0))</f>
        <v>#REF!</v>
      </c>
      <c r="E45" s="25" t="e">
        <f>IF('Crisis Indicator Data'!#REF!="No Data",1,IF(#REF!&lt;&gt;"",1,0))</f>
        <v>#REF!</v>
      </c>
      <c r="F45" s="25" t="e">
        <f>IF('Crisis Indicator Data'!#REF!="No Data",1,IF(#REF!&lt;&gt;"",1,0))</f>
        <v>#REF!</v>
      </c>
      <c r="G45" s="25" t="e">
        <f>IF('Crisis Indicator Data'!#REF!="No Data",1,IF(#REF!&lt;&gt;"",1,0))</f>
        <v>#REF!</v>
      </c>
      <c r="H45" s="25" t="e">
        <f>IF('Crisis Indicator Data'!#REF!="No Data",1,IF(#REF!&lt;&gt;"",1,0))</f>
        <v>#REF!</v>
      </c>
      <c r="I45" s="25" t="e">
        <f>IF('Crisis Indicator Data'!#REF!="No Data",1,IF(#REF!&lt;&gt;"",1,0))</f>
        <v>#REF!</v>
      </c>
      <c r="J45" s="25" t="e">
        <f>IF('Crisis Indicator Data'!#REF!="No Data",1,IF(#REF!&lt;&gt;"",1,0))</f>
        <v>#REF!</v>
      </c>
      <c r="K45" s="25" t="e">
        <f>IF('Crisis Indicator Data'!#REF!="No Data",1,IF(#REF!&lt;&gt;"",1,0))</f>
        <v>#REF!</v>
      </c>
      <c r="L45" s="25" t="e">
        <f>IF('Crisis Indicator Data'!#REF!="No Data",1,IF(#REF!&lt;&gt;"",1,0))</f>
        <v>#REF!</v>
      </c>
      <c r="M45" s="25" t="e">
        <f>IF('Crisis Indicator Data'!#REF!="No Data",1,IF(#REF!&lt;&gt;"",1,0))</f>
        <v>#REF!</v>
      </c>
      <c r="N45" s="25" t="e">
        <f>IF('Crisis Indicator Data'!#REF!="No Data",1,IF(#REF!&lt;&gt;"",1,0))</f>
        <v>#REF!</v>
      </c>
      <c r="O45" s="25" t="e">
        <f>IF('Crisis Indicator Data'!#REF!="No Data",1,IF(#REF!&lt;&gt;"",1,0))</f>
        <v>#REF!</v>
      </c>
      <c r="P45" s="25" t="e">
        <f>IF('Crisis Indicator Data'!#REF!="No Data",1,IF(#REF!&lt;&gt;"",1,0))</f>
        <v>#REF!</v>
      </c>
      <c r="Q45" s="25" t="e">
        <f>IF('Crisis Indicator Data'!#REF!="No Data",1,IF(#REF!&lt;&gt;"",1,0))</f>
        <v>#REF!</v>
      </c>
      <c r="R45" s="25" t="e">
        <f>IF('Crisis Indicator Data'!#REF!="No Data",1,IF(#REF!&lt;&gt;"",1,0))</f>
        <v>#REF!</v>
      </c>
      <c r="S45" s="25" t="e">
        <f>IF('Crisis Indicator Data'!#REF!="No Data",1,IF(#REF!&lt;&gt;"",1,0))</f>
        <v>#REF!</v>
      </c>
      <c r="T45" s="25" t="e">
        <f>IF('Crisis Indicator Data'!#REF!="No Data",1,IF(#REF!&lt;&gt;"",1,0))</f>
        <v>#REF!</v>
      </c>
      <c r="U45" s="25" t="e">
        <f>IF('Crisis Indicator Data'!#REF!="No Data",1,IF(#REF!&lt;&gt;"",1,0))</f>
        <v>#REF!</v>
      </c>
      <c r="V45" s="25" t="e">
        <f>IF('Crisis Indicator Data'!#REF!="No Data",1,IF(#REF!&lt;&gt;"",1,0))</f>
        <v>#REF!</v>
      </c>
      <c r="W45" s="25" t="e">
        <f>IF('Crisis Indicator Data'!#REF!="No Data",1,IF(#REF!&lt;&gt;"",1,0))</f>
        <v>#REF!</v>
      </c>
      <c r="X45" s="25" t="e">
        <f>IF('Crisis Indicator Data'!#REF!="No Data",1,IF(#REF!&lt;&gt;"",1,0))</f>
        <v>#REF!</v>
      </c>
      <c r="Y45" s="25" t="e">
        <f>IF('Crisis Indicator Data'!#REF!="No Data",1,IF(#REF!&lt;&gt;"",1,0))</f>
        <v>#REF!</v>
      </c>
      <c r="Z45" s="25" t="e">
        <f>IF('Crisis Indicator Data'!#REF!="No Data",1,IF(#REF!&lt;&gt;"",1,0))</f>
        <v>#REF!</v>
      </c>
      <c r="AA45" s="25" t="e">
        <f>IF('Crisis Indicator Data'!#REF!="No Data",1,IF(#REF!&lt;&gt;"",1,0))</f>
        <v>#REF!</v>
      </c>
      <c r="AB45" s="25" t="e">
        <f>IF('Crisis Indicator Data'!#REF!="No Data",1,IF(#REF!&lt;&gt;"",1,0))</f>
        <v>#REF!</v>
      </c>
      <c r="AC45" s="25" t="e">
        <f>IF('Crisis Indicator Data'!#REF!="No Data",1,IF(#REF!&lt;&gt;"",1,0))</f>
        <v>#REF!</v>
      </c>
      <c r="AD45" s="25" t="e">
        <f>IF('Crisis Indicator Data'!#REF!="No Data",1,IF(#REF!&lt;&gt;"",1,0))</f>
        <v>#REF!</v>
      </c>
      <c r="AE45" s="25" t="e">
        <f>IF('Crisis Indicator Data'!#REF!="No Data",1,IF(#REF!&lt;&gt;"",1,0))</f>
        <v>#REF!</v>
      </c>
      <c r="AF45" s="25" t="e">
        <f>IF('Crisis Indicator Data'!#REF!="No Data",1,IF(#REF!&lt;&gt;"",1,0))</f>
        <v>#REF!</v>
      </c>
      <c r="AG45" s="25" t="e">
        <f>IF('Crisis Indicator Data'!#REF!="No Data",1,IF(#REF!&lt;&gt;"",1,0))</f>
        <v>#REF!</v>
      </c>
      <c r="AH45" s="25" t="e">
        <f>IF('Crisis Indicator Data'!#REF!="No Data",1,IF(#REF!&lt;&gt;"",1,0))</f>
        <v>#REF!</v>
      </c>
      <c r="AI45" s="25" t="e">
        <f>IF('Crisis Indicator Data'!#REF!="No Data",1,IF(#REF!&lt;&gt;"",1,0))</f>
        <v>#REF!</v>
      </c>
      <c r="AJ45" s="25" t="e">
        <f>IF('Crisis Indicator Data'!#REF!="No Data",1,IF(#REF!&lt;&gt;"",1,0))</f>
        <v>#REF!</v>
      </c>
      <c r="AK45" s="25" t="e">
        <f>IF('Crisis Indicator Data'!#REF!="No Data",1,IF(#REF!&lt;&gt;"",1,0))</f>
        <v>#REF!</v>
      </c>
      <c r="AL45" s="25" t="e">
        <f>IF('Crisis Indicator Data'!#REF!="No Data",1,IF(#REF!&lt;&gt;"",1,0))</f>
        <v>#REF!</v>
      </c>
      <c r="AM45" s="25" t="e">
        <f>IF('Crisis Indicator Data'!#REF!="No Data",1,IF(#REF!&lt;&gt;"",1,0))</f>
        <v>#REF!</v>
      </c>
      <c r="AN45" s="25" t="e">
        <f>IF('Crisis Indicator Data'!#REF!="No Data",1,IF(#REF!&lt;&gt;"",1,0))</f>
        <v>#REF!</v>
      </c>
      <c r="AO45" s="25" t="e">
        <f>IF('Crisis Indicator Data'!#REF!="No Data",1,IF(#REF!&lt;&gt;"",1,0))</f>
        <v>#REF!</v>
      </c>
      <c r="AP45" s="25" t="e">
        <f>IF('Crisis Indicator Data'!#REF!="No Data",1,IF(#REF!&lt;&gt;"",1,0))</f>
        <v>#REF!</v>
      </c>
      <c r="AQ45" s="25" t="e">
        <f>IF('Crisis Indicator Data'!#REF!="No Data",1,IF(#REF!&lt;&gt;"",1,0))</f>
        <v>#REF!</v>
      </c>
      <c r="AR45" s="25" t="e">
        <f>IF('Crisis Indicator Data'!#REF!="No Data",1,IF(#REF!&lt;&gt;"",1,0))</f>
        <v>#REF!</v>
      </c>
      <c r="AS45" s="25" t="e">
        <f>IF('Crisis Indicator Data'!#REF!="No Data",1,IF(#REF!&lt;&gt;"",1,0))</f>
        <v>#REF!</v>
      </c>
      <c r="AT45" s="25" t="e">
        <f>IF('Crisis Indicator Data'!#REF!="No Data",1,IF(#REF!&lt;&gt;"",1,0))</f>
        <v>#REF!</v>
      </c>
      <c r="AU45" s="25" t="e">
        <f>IF('Crisis Indicator Data'!#REF!="No Data",1,IF(#REF!&lt;&gt;"",1,0))</f>
        <v>#REF!</v>
      </c>
      <c r="AV45" s="25" t="e">
        <f>IF('Crisis Indicator Data'!#REF!="No Data",1,IF(#REF!&lt;&gt;"",1,0))</f>
        <v>#REF!</v>
      </c>
      <c r="AW45" s="25" t="e">
        <f>IF('Crisis Indicator Data'!#REF!="No Data",1,IF(#REF!&lt;&gt;"",1,0))</f>
        <v>#REF!</v>
      </c>
      <c r="AX45" s="25" t="e">
        <f>IF('Crisis Indicator Data'!#REF!="No Data",1,IF(#REF!&lt;&gt;"",1,0))</f>
        <v>#REF!</v>
      </c>
      <c r="AY45" s="25" t="e">
        <f>IF('Crisis Indicator Data'!#REF!="No Data",1,IF(#REF!&lt;&gt;"",1,0))</f>
        <v>#REF!</v>
      </c>
      <c r="AZ45" s="25" t="e">
        <f>IF('Crisis Indicator Data'!#REF!="No Data",1,IF(#REF!&lt;&gt;"",1,0))</f>
        <v>#REF!</v>
      </c>
      <c r="BA45" t="e">
        <f t="shared" si="2"/>
        <v>#REF!</v>
      </c>
      <c r="BB45" s="27" t="e">
        <f t="shared" si="3"/>
        <v>#REF!</v>
      </c>
    </row>
    <row r="46" spans="1:54" x14ac:dyDescent="0.35">
      <c r="A46" t="s">
        <v>10166</v>
      </c>
      <c r="B46" s="25" t="e">
        <f>IF('Crisis Indicator Data'!#REF!="No Data",1,IF(#REF!&lt;&gt;"",1,0))</f>
        <v>#REF!</v>
      </c>
      <c r="C46" s="25" t="e">
        <f>IF('Crisis Indicator Data'!#REF!="No Data",1,IF(#REF!&lt;&gt;"",1,0))</f>
        <v>#REF!</v>
      </c>
      <c r="D46" s="25" t="e">
        <f>IF('Crisis Indicator Data'!#REF!="No Data",1,IF(#REF!&lt;&gt;"",1,0))</f>
        <v>#REF!</v>
      </c>
      <c r="E46" s="25" t="e">
        <f>IF('Crisis Indicator Data'!#REF!="No Data",1,IF(#REF!&lt;&gt;"",1,0))</f>
        <v>#REF!</v>
      </c>
      <c r="F46" s="25" t="e">
        <f>IF('Crisis Indicator Data'!#REF!="No Data",1,IF(#REF!&lt;&gt;"",1,0))</f>
        <v>#REF!</v>
      </c>
      <c r="G46" s="25" t="e">
        <f>IF('Crisis Indicator Data'!#REF!="No Data",1,IF(#REF!&lt;&gt;"",1,0))</f>
        <v>#REF!</v>
      </c>
      <c r="H46" s="25" t="e">
        <f>IF('Crisis Indicator Data'!#REF!="No Data",1,IF(#REF!&lt;&gt;"",1,0))</f>
        <v>#REF!</v>
      </c>
      <c r="I46" s="25" t="e">
        <f>IF('Crisis Indicator Data'!#REF!="No Data",1,IF(#REF!&lt;&gt;"",1,0))</f>
        <v>#REF!</v>
      </c>
      <c r="J46" s="25" t="e">
        <f>IF('Crisis Indicator Data'!#REF!="No Data",1,IF(#REF!&lt;&gt;"",1,0))</f>
        <v>#REF!</v>
      </c>
      <c r="K46" s="25" t="e">
        <f>IF('Crisis Indicator Data'!#REF!="No Data",1,IF(#REF!&lt;&gt;"",1,0))</f>
        <v>#REF!</v>
      </c>
      <c r="L46" s="25" t="e">
        <f>IF('Crisis Indicator Data'!#REF!="No Data",1,IF(#REF!&lt;&gt;"",1,0))</f>
        <v>#REF!</v>
      </c>
      <c r="M46" s="25" t="e">
        <f>IF('Crisis Indicator Data'!#REF!="No Data",1,IF(#REF!&lt;&gt;"",1,0))</f>
        <v>#REF!</v>
      </c>
      <c r="N46" s="25" t="e">
        <f>IF('Crisis Indicator Data'!#REF!="No Data",1,IF(#REF!&lt;&gt;"",1,0))</f>
        <v>#REF!</v>
      </c>
      <c r="O46" s="25" t="e">
        <f>IF('Crisis Indicator Data'!#REF!="No Data",1,IF(#REF!&lt;&gt;"",1,0))</f>
        <v>#REF!</v>
      </c>
      <c r="P46" s="25" t="e">
        <f>IF('Crisis Indicator Data'!#REF!="No Data",1,IF(#REF!&lt;&gt;"",1,0))</f>
        <v>#REF!</v>
      </c>
      <c r="Q46" s="25" t="e">
        <f>IF('Crisis Indicator Data'!#REF!="No Data",1,IF(#REF!&lt;&gt;"",1,0))</f>
        <v>#REF!</v>
      </c>
      <c r="R46" s="25" t="e">
        <f>IF('Crisis Indicator Data'!#REF!="No Data",1,IF(#REF!&lt;&gt;"",1,0))</f>
        <v>#REF!</v>
      </c>
      <c r="S46" s="25" t="e">
        <f>IF('Crisis Indicator Data'!#REF!="No Data",1,IF(#REF!&lt;&gt;"",1,0))</f>
        <v>#REF!</v>
      </c>
      <c r="T46" s="25" t="e">
        <f>IF('Crisis Indicator Data'!#REF!="No Data",1,IF(#REF!&lt;&gt;"",1,0))</f>
        <v>#REF!</v>
      </c>
      <c r="U46" s="25" t="e">
        <f>IF('Crisis Indicator Data'!#REF!="No Data",1,IF(#REF!&lt;&gt;"",1,0))</f>
        <v>#REF!</v>
      </c>
      <c r="V46" s="25" t="e">
        <f>IF('Crisis Indicator Data'!#REF!="No Data",1,IF(#REF!&lt;&gt;"",1,0))</f>
        <v>#REF!</v>
      </c>
      <c r="W46" s="25" t="e">
        <f>IF('Crisis Indicator Data'!#REF!="No Data",1,IF(#REF!&lt;&gt;"",1,0))</f>
        <v>#REF!</v>
      </c>
      <c r="X46" s="25" t="e">
        <f>IF('Crisis Indicator Data'!#REF!="No Data",1,IF(#REF!&lt;&gt;"",1,0))</f>
        <v>#REF!</v>
      </c>
      <c r="Y46" s="25" t="e">
        <f>IF('Crisis Indicator Data'!#REF!="No Data",1,IF(#REF!&lt;&gt;"",1,0))</f>
        <v>#REF!</v>
      </c>
      <c r="Z46" s="25" t="e">
        <f>IF('Crisis Indicator Data'!#REF!="No Data",1,IF(#REF!&lt;&gt;"",1,0))</f>
        <v>#REF!</v>
      </c>
      <c r="AA46" s="25" t="e">
        <f>IF('Crisis Indicator Data'!#REF!="No Data",1,IF(#REF!&lt;&gt;"",1,0))</f>
        <v>#REF!</v>
      </c>
      <c r="AB46" s="25" t="e">
        <f>IF('Crisis Indicator Data'!#REF!="No Data",1,IF(#REF!&lt;&gt;"",1,0))</f>
        <v>#REF!</v>
      </c>
      <c r="AC46" s="25" t="e">
        <f>IF('Crisis Indicator Data'!#REF!="No Data",1,IF(#REF!&lt;&gt;"",1,0))</f>
        <v>#REF!</v>
      </c>
      <c r="AD46" s="25" t="e">
        <f>IF('Crisis Indicator Data'!#REF!="No Data",1,IF(#REF!&lt;&gt;"",1,0))</f>
        <v>#REF!</v>
      </c>
      <c r="AE46" s="25" t="e">
        <f>IF('Crisis Indicator Data'!#REF!="No Data",1,IF(#REF!&lt;&gt;"",1,0))</f>
        <v>#REF!</v>
      </c>
      <c r="AF46" s="25" t="e">
        <f>IF('Crisis Indicator Data'!#REF!="No Data",1,IF(#REF!&lt;&gt;"",1,0))</f>
        <v>#REF!</v>
      </c>
      <c r="AG46" s="25" t="e">
        <f>IF('Crisis Indicator Data'!#REF!="No Data",1,IF(#REF!&lt;&gt;"",1,0))</f>
        <v>#REF!</v>
      </c>
      <c r="AH46" s="25" t="e">
        <f>IF('Crisis Indicator Data'!#REF!="No Data",1,IF(#REF!&lt;&gt;"",1,0))</f>
        <v>#REF!</v>
      </c>
      <c r="AI46" s="25" t="e">
        <f>IF('Crisis Indicator Data'!#REF!="No Data",1,IF(#REF!&lt;&gt;"",1,0))</f>
        <v>#REF!</v>
      </c>
      <c r="AJ46" s="25" t="e">
        <f>IF('Crisis Indicator Data'!#REF!="No Data",1,IF(#REF!&lt;&gt;"",1,0))</f>
        <v>#REF!</v>
      </c>
      <c r="AK46" s="25" t="e">
        <f>IF('Crisis Indicator Data'!#REF!="No Data",1,IF(#REF!&lt;&gt;"",1,0))</f>
        <v>#REF!</v>
      </c>
      <c r="AL46" s="25" t="e">
        <f>IF('Crisis Indicator Data'!#REF!="No Data",1,IF(#REF!&lt;&gt;"",1,0))</f>
        <v>#REF!</v>
      </c>
      <c r="AM46" s="25" t="e">
        <f>IF('Crisis Indicator Data'!#REF!="No Data",1,IF(#REF!&lt;&gt;"",1,0))</f>
        <v>#REF!</v>
      </c>
      <c r="AN46" s="25" t="e">
        <f>IF('Crisis Indicator Data'!#REF!="No Data",1,IF(#REF!&lt;&gt;"",1,0))</f>
        <v>#REF!</v>
      </c>
      <c r="AO46" s="25" t="e">
        <f>IF('Crisis Indicator Data'!#REF!="No Data",1,IF(#REF!&lt;&gt;"",1,0))</f>
        <v>#REF!</v>
      </c>
      <c r="AP46" s="25" t="e">
        <f>IF('Crisis Indicator Data'!#REF!="No Data",1,IF(#REF!&lt;&gt;"",1,0))</f>
        <v>#REF!</v>
      </c>
      <c r="AQ46" s="25" t="e">
        <f>IF('Crisis Indicator Data'!#REF!="No Data",1,IF(#REF!&lt;&gt;"",1,0))</f>
        <v>#REF!</v>
      </c>
      <c r="AR46" s="25" t="e">
        <f>IF('Crisis Indicator Data'!#REF!="No Data",1,IF(#REF!&lt;&gt;"",1,0))</f>
        <v>#REF!</v>
      </c>
      <c r="AS46" s="25" t="e">
        <f>IF('Crisis Indicator Data'!#REF!="No Data",1,IF(#REF!&lt;&gt;"",1,0))</f>
        <v>#REF!</v>
      </c>
      <c r="AT46" s="25" t="e">
        <f>IF('Crisis Indicator Data'!#REF!="No Data",1,IF(#REF!&lt;&gt;"",1,0))</f>
        <v>#REF!</v>
      </c>
      <c r="AU46" s="25" t="e">
        <f>IF('Crisis Indicator Data'!#REF!="No Data",1,IF(#REF!&lt;&gt;"",1,0))</f>
        <v>#REF!</v>
      </c>
      <c r="AV46" s="25" t="e">
        <f>IF('Crisis Indicator Data'!#REF!="No Data",1,IF(#REF!&lt;&gt;"",1,0))</f>
        <v>#REF!</v>
      </c>
      <c r="AW46" s="25" t="e">
        <f>IF('Crisis Indicator Data'!#REF!="No Data",1,IF(#REF!&lt;&gt;"",1,0))</f>
        <v>#REF!</v>
      </c>
      <c r="AX46" s="25" t="e">
        <f>IF('Crisis Indicator Data'!#REF!="No Data",1,IF(#REF!&lt;&gt;"",1,0))</f>
        <v>#REF!</v>
      </c>
      <c r="AY46" s="25" t="e">
        <f>IF('Crisis Indicator Data'!#REF!="No Data",1,IF(#REF!&lt;&gt;"",1,0))</f>
        <v>#REF!</v>
      </c>
      <c r="AZ46" s="25" t="e">
        <f>IF('Crisis Indicator Data'!#REF!="No Data",1,IF(#REF!&lt;&gt;"",1,0))</f>
        <v>#REF!</v>
      </c>
      <c r="BA46" t="e">
        <f t="shared" si="2"/>
        <v>#REF!</v>
      </c>
      <c r="BB46" s="27" t="e">
        <f t="shared" si="3"/>
        <v>#REF!</v>
      </c>
    </row>
    <row r="47" spans="1:54" x14ac:dyDescent="0.35">
      <c r="A47" t="s">
        <v>10173</v>
      </c>
      <c r="B47" s="25" t="e">
        <f>IF('Crisis Indicator Data'!#REF!="No Data",1,IF(#REF!&lt;&gt;"",1,0))</f>
        <v>#REF!</v>
      </c>
      <c r="C47" s="25" t="e">
        <f>IF('Crisis Indicator Data'!#REF!="No Data",1,IF(#REF!&lt;&gt;"",1,0))</f>
        <v>#REF!</v>
      </c>
      <c r="D47" s="25" t="e">
        <f>IF('Crisis Indicator Data'!#REF!="No Data",1,IF(#REF!&lt;&gt;"",1,0))</f>
        <v>#REF!</v>
      </c>
      <c r="E47" s="25" t="e">
        <f>IF('Crisis Indicator Data'!#REF!="No Data",1,IF(#REF!&lt;&gt;"",1,0))</f>
        <v>#REF!</v>
      </c>
      <c r="F47" s="25" t="e">
        <f>IF('Crisis Indicator Data'!#REF!="No Data",1,IF(#REF!&lt;&gt;"",1,0))</f>
        <v>#REF!</v>
      </c>
      <c r="G47" s="25" t="e">
        <f>IF('Crisis Indicator Data'!#REF!="No Data",1,IF(#REF!&lt;&gt;"",1,0))</f>
        <v>#REF!</v>
      </c>
      <c r="H47" s="25" t="e">
        <f>IF('Crisis Indicator Data'!#REF!="No Data",1,IF(#REF!&lt;&gt;"",1,0))</f>
        <v>#REF!</v>
      </c>
      <c r="I47" s="25" t="e">
        <f>IF('Crisis Indicator Data'!#REF!="No Data",1,IF(#REF!&lt;&gt;"",1,0))</f>
        <v>#REF!</v>
      </c>
      <c r="J47" s="25" t="e">
        <f>IF('Crisis Indicator Data'!#REF!="No Data",1,IF(#REF!&lt;&gt;"",1,0))</f>
        <v>#REF!</v>
      </c>
      <c r="K47" s="25" t="e">
        <f>IF('Crisis Indicator Data'!#REF!="No Data",1,IF(#REF!&lt;&gt;"",1,0))</f>
        <v>#REF!</v>
      </c>
      <c r="L47" s="25" t="e">
        <f>IF('Crisis Indicator Data'!#REF!="No Data",1,IF(#REF!&lt;&gt;"",1,0))</f>
        <v>#REF!</v>
      </c>
      <c r="M47" s="25" t="e">
        <f>IF('Crisis Indicator Data'!#REF!="No Data",1,IF(#REF!&lt;&gt;"",1,0))</f>
        <v>#REF!</v>
      </c>
      <c r="N47" s="25" t="e">
        <f>IF('Crisis Indicator Data'!#REF!="No Data",1,IF(#REF!&lt;&gt;"",1,0))</f>
        <v>#REF!</v>
      </c>
      <c r="O47" s="25" t="e">
        <f>IF('Crisis Indicator Data'!#REF!="No Data",1,IF(#REF!&lt;&gt;"",1,0))</f>
        <v>#REF!</v>
      </c>
      <c r="P47" s="25" t="e">
        <f>IF('Crisis Indicator Data'!#REF!="No Data",1,IF(#REF!&lt;&gt;"",1,0))</f>
        <v>#REF!</v>
      </c>
      <c r="Q47" s="25" t="e">
        <f>IF('Crisis Indicator Data'!#REF!="No Data",1,IF(#REF!&lt;&gt;"",1,0))</f>
        <v>#REF!</v>
      </c>
      <c r="R47" s="25" t="e">
        <f>IF('Crisis Indicator Data'!#REF!="No Data",1,IF(#REF!&lt;&gt;"",1,0))</f>
        <v>#REF!</v>
      </c>
      <c r="S47" s="25" t="e">
        <f>IF('Crisis Indicator Data'!#REF!="No Data",1,IF(#REF!&lt;&gt;"",1,0))</f>
        <v>#REF!</v>
      </c>
      <c r="T47" s="25" t="e">
        <f>IF('Crisis Indicator Data'!#REF!="No Data",1,IF(#REF!&lt;&gt;"",1,0))</f>
        <v>#REF!</v>
      </c>
      <c r="U47" s="25" t="e">
        <f>IF('Crisis Indicator Data'!#REF!="No Data",1,IF(#REF!&lt;&gt;"",1,0))</f>
        <v>#REF!</v>
      </c>
      <c r="V47" s="25" t="e">
        <f>IF('Crisis Indicator Data'!#REF!="No Data",1,IF(#REF!&lt;&gt;"",1,0))</f>
        <v>#REF!</v>
      </c>
      <c r="W47" s="25" t="e">
        <f>IF('Crisis Indicator Data'!#REF!="No Data",1,IF(#REF!&lt;&gt;"",1,0))</f>
        <v>#REF!</v>
      </c>
      <c r="X47" s="25" t="e">
        <f>IF('Crisis Indicator Data'!#REF!="No Data",1,IF(#REF!&lt;&gt;"",1,0))</f>
        <v>#REF!</v>
      </c>
      <c r="Y47" s="25" t="e">
        <f>IF('Crisis Indicator Data'!#REF!="No Data",1,IF(#REF!&lt;&gt;"",1,0))</f>
        <v>#REF!</v>
      </c>
      <c r="Z47" s="25" t="e">
        <f>IF('Crisis Indicator Data'!#REF!="No Data",1,IF(#REF!&lt;&gt;"",1,0))</f>
        <v>#REF!</v>
      </c>
      <c r="AA47" s="25" t="e">
        <f>IF('Crisis Indicator Data'!#REF!="No Data",1,IF(#REF!&lt;&gt;"",1,0))</f>
        <v>#REF!</v>
      </c>
      <c r="AB47" s="25" t="e">
        <f>IF('Crisis Indicator Data'!#REF!="No Data",1,IF(#REF!&lt;&gt;"",1,0))</f>
        <v>#REF!</v>
      </c>
      <c r="AC47" s="25" t="e">
        <f>IF('Crisis Indicator Data'!#REF!="No Data",1,IF(#REF!&lt;&gt;"",1,0))</f>
        <v>#REF!</v>
      </c>
      <c r="AD47" s="25" t="e">
        <f>IF('Crisis Indicator Data'!#REF!="No Data",1,IF(#REF!&lt;&gt;"",1,0))</f>
        <v>#REF!</v>
      </c>
      <c r="AE47" s="25" t="e">
        <f>IF('Crisis Indicator Data'!#REF!="No Data",1,IF(#REF!&lt;&gt;"",1,0))</f>
        <v>#REF!</v>
      </c>
      <c r="AF47" s="25" t="e">
        <f>IF('Crisis Indicator Data'!#REF!="No Data",1,IF(#REF!&lt;&gt;"",1,0))</f>
        <v>#REF!</v>
      </c>
      <c r="AG47" s="25" t="e">
        <f>IF('Crisis Indicator Data'!#REF!="No Data",1,IF(#REF!&lt;&gt;"",1,0))</f>
        <v>#REF!</v>
      </c>
      <c r="AH47" s="25" t="e">
        <f>IF('Crisis Indicator Data'!#REF!="No Data",1,IF(#REF!&lt;&gt;"",1,0))</f>
        <v>#REF!</v>
      </c>
      <c r="AI47" s="25" t="e">
        <f>IF('Crisis Indicator Data'!#REF!="No Data",1,IF(#REF!&lt;&gt;"",1,0))</f>
        <v>#REF!</v>
      </c>
      <c r="AJ47" s="25" t="e">
        <f>IF('Crisis Indicator Data'!#REF!="No Data",1,IF(#REF!&lt;&gt;"",1,0))</f>
        <v>#REF!</v>
      </c>
      <c r="AK47" s="25" t="e">
        <f>IF('Crisis Indicator Data'!#REF!="No Data",1,IF(#REF!&lt;&gt;"",1,0))</f>
        <v>#REF!</v>
      </c>
      <c r="AL47" s="25" t="e">
        <f>IF('Crisis Indicator Data'!#REF!="No Data",1,IF(#REF!&lt;&gt;"",1,0))</f>
        <v>#REF!</v>
      </c>
      <c r="AM47" s="25" t="e">
        <f>IF('Crisis Indicator Data'!#REF!="No Data",1,IF(#REF!&lt;&gt;"",1,0))</f>
        <v>#REF!</v>
      </c>
      <c r="AN47" s="25" t="e">
        <f>IF('Crisis Indicator Data'!#REF!="No Data",1,IF(#REF!&lt;&gt;"",1,0))</f>
        <v>#REF!</v>
      </c>
      <c r="AO47" s="25" t="e">
        <f>IF('Crisis Indicator Data'!#REF!="No Data",1,IF(#REF!&lt;&gt;"",1,0))</f>
        <v>#REF!</v>
      </c>
      <c r="AP47" s="25" t="e">
        <f>IF('Crisis Indicator Data'!#REF!="No Data",1,IF(#REF!&lt;&gt;"",1,0))</f>
        <v>#REF!</v>
      </c>
      <c r="AQ47" s="25" t="e">
        <f>IF('Crisis Indicator Data'!#REF!="No Data",1,IF(#REF!&lt;&gt;"",1,0))</f>
        <v>#REF!</v>
      </c>
      <c r="AR47" s="25" t="e">
        <f>IF('Crisis Indicator Data'!#REF!="No Data",1,IF(#REF!&lt;&gt;"",1,0))</f>
        <v>#REF!</v>
      </c>
      <c r="AS47" s="25" t="e">
        <f>IF('Crisis Indicator Data'!#REF!="No Data",1,IF(#REF!&lt;&gt;"",1,0))</f>
        <v>#REF!</v>
      </c>
      <c r="AT47" s="25" t="e">
        <f>IF('Crisis Indicator Data'!#REF!="No Data",1,IF(#REF!&lt;&gt;"",1,0))</f>
        <v>#REF!</v>
      </c>
      <c r="AU47" s="25" t="e">
        <f>IF('Crisis Indicator Data'!#REF!="No Data",1,IF(#REF!&lt;&gt;"",1,0))</f>
        <v>#REF!</v>
      </c>
      <c r="AV47" s="25" t="e">
        <f>IF('Crisis Indicator Data'!#REF!="No Data",1,IF(#REF!&lt;&gt;"",1,0))</f>
        <v>#REF!</v>
      </c>
      <c r="AW47" s="25" t="e">
        <f>IF('Crisis Indicator Data'!#REF!="No Data",1,IF(#REF!&lt;&gt;"",1,0))</f>
        <v>#REF!</v>
      </c>
      <c r="AX47" s="25" t="e">
        <f>IF('Crisis Indicator Data'!#REF!="No Data",1,IF(#REF!&lt;&gt;"",1,0))</f>
        <v>#REF!</v>
      </c>
      <c r="AY47" s="25" t="e">
        <f>IF('Crisis Indicator Data'!#REF!="No Data",1,IF(#REF!&lt;&gt;"",1,0))</f>
        <v>#REF!</v>
      </c>
      <c r="AZ47" s="25" t="e">
        <f>IF('Crisis Indicator Data'!#REF!="No Data",1,IF(#REF!&lt;&gt;"",1,0))</f>
        <v>#REF!</v>
      </c>
      <c r="BA47" t="e">
        <f t="shared" si="2"/>
        <v>#REF!</v>
      </c>
      <c r="BB47" s="27" t="e">
        <f t="shared" si="3"/>
        <v>#REF!</v>
      </c>
    </row>
    <row r="48" spans="1:54" x14ac:dyDescent="0.35">
      <c r="A48" t="s">
        <v>10169</v>
      </c>
      <c r="B48" s="25" t="e">
        <f>IF('Crisis Indicator Data'!#REF!="No Data",1,IF(#REF!&lt;&gt;"",1,0))</f>
        <v>#REF!</v>
      </c>
      <c r="C48" s="25" t="e">
        <f>IF('Crisis Indicator Data'!#REF!="No Data",1,IF(#REF!&lt;&gt;"",1,0))</f>
        <v>#REF!</v>
      </c>
      <c r="D48" s="25" t="e">
        <f>IF('Crisis Indicator Data'!#REF!="No Data",1,IF(#REF!&lt;&gt;"",1,0))</f>
        <v>#REF!</v>
      </c>
      <c r="E48" s="25" t="e">
        <f>IF('Crisis Indicator Data'!#REF!="No Data",1,IF(#REF!&lt;&gt;"",1,0))</f>
        <v>#REF!</v>
      </c>
      <c r="F48" s="25" t="e">
        <f>IF('Crisis Indicator Data'!#REF!="No Data",1,IF(#REF!&lt;&gt;"",1,0))</f>
        <v>#REF!</v>
      </c>
      <c r="G48" s="25" t="e">
        <f>IF('Crisis Indicator Data'!#REF!="No Data",1,IF(#REF!&lt;&gt;"",1,0))</f>
        <v>#REF!</v>
      </c>
      <c r="H48" s="25" t="e">
        <f>IF('Crisis Indicator Data'!#REF!="No Data",1,IF(#REF!&lt;&gt;"",1,0))</f>
        <v>#REF!</v>
      </c>
      <c r="I48" s="25" t="e">
        <f>IF('Crisis Indicator Data'!#REF!="No Data",1,IF(#REF!&lt;&gt;"",1,0))</f>
        <v>#REF!</v>
      </c>
      <c r="J48" s="25" t="e">
        <f>IF('Crisis Indicator Data'!#REF!="No Data",1,IF(#REF!&lt;&gt;"",1,0))</f>
        <v>#REF!</v>
      </c>
      <c r="K48" s="25" t="e">
        <f>IF('Crisis Indicator Data'!#REF!="No Data",1,IF(#REF!&lt;&gt;"",1,0))</f>
        <v>#REF!</v>
      </c>
      <c r="L48" s="25" t="e">
        <f>IF('Crisis Indicator Data'!#REF!="No Data",1,IF(#REF!&lt;&gt;"",1,0))</f>
        <v>#REF!</v>
      </c>
      <c r="M48" s="25" t="e">
        <f>IF('Crisis Indicator Data'!#REF!="No Data",1,IF(#REF!&lt;&gt;"",1,0))</f>
        <v>#REF!</v>
      </c>
      <c r="N48" s="25" t="e">
        <f>IF('Crisis Indicator Data'!#REF!="No Data",1,IF(#REF!&lt;&gt;"",1,0))</f>
        <v>#REF!</v>
      </c>
      <c r="O48" s="25" t="e">
        <f>IF('Crisis Indicator Data'!#REF!="No Data",1,IF(#REF!&lt;&gt;"",1,0))</f>
        <v>#REF!</v>
      </c>
      <c r="P48" s="25" t="e">
        <f>IF('Crisis Indicator Data'!#REF!="No Data",1,IF(#REF!&lt;&gt;"",1,0))</f>
        <v>#REF!</v>
      </c>
      <c r="Q48" s="25" t="e">
        <f>IF('Crisis Indicator Data'!#REF!="No Data",1,IF(#REF!&lt;&gt;"",1,0))</f>
        <v>#REF!</v>
      </c>
      <c r="R48" s="25" t="e">
        <f>IF('Crisis Indicator Data'!#REF!="No Data",1,IF(#REF!&lt;&gt;"",1,0))</f>
        <v>#REF!</v>
      </c>
      <c r="S48" s="25" t="e">
        <f>IF('Crisis Indicator Data'!#REF!="No Data",1,IF(#REF!&lt;&gt;"",1,0))</f>
        <v>#REF!</v>
      </c>
      <c r="T48" s="25" t="e">
        <f>IF('Crisis Indicator Data'!#REF!="No Data",1,IF(#REF!&lt;&gt;"",1,0))</f>
        <v>#REF!</v>
      </c>
      <c r="U48" s="25" t="e">
        <f>IF('Crisis Indicator Data'!#REF!="No Data",1,IF(#REF!&lt;&gt;"",1,0))</f>
        <v>#REF!</v>
      </c>
      <c r="V48" s="25" t="e">
        <f>IF('Crisis Indicator Data'!#REF!="No Data",1,IF(#REF!&lt;&gt;"",1,0))</f>
        <v>#REF!</v>
      </c>
      <c r="W48" s="25" t="e">
        <f>IF('Crisis Indicator Data'!#REF!="No Data",1,IF(#REF!&lt;&gt;"",1,0))</f>
        <v>#REF!</v>
      </c>
      <c r="X48" s="25" t="e">
        <f>IF('Crisis Indicator Data'!#REF!="No Data",1,IF(#REF!&lt;&gt;"",1,0))</f>
        <v>#REF!</v>
      </c>
      <c r="Y48" s="25" t="e">
        <f>IF('Crisis Indicator Data'!#REF!="No Data",1,IF(#REF!&lt;&gt;"",1,0))</f>
        <v>#REF!</v>
      </c>
      <c r="Z48" s="25" t="e">
        <f>IF('Crisis Indicator Data'!#REF!="No Data",1,IF(#REF!&lt;&gt;"",1,0))</f>
        <v>#REF!</v>
      </c>
      <c r="AA48" s="25" t="e">
        <f>IF('Crisis Indicator Data'!#REF!="No Data",1,IF(#REF!&lt;&gt;"",1,0))</f>
        <v>#REF!</v>
      </c>
      <c r="AB48" s="25" t="e">
        <f>IF('Crisis Indicator Data'!#REF!="No Data",1,IF(#REF!&lt;&gt;"",1,0))</f>
        <v>#REF!</v>
      </c>
      <c r="AC48" s="25" t="e">
        <f>IF('Crisis Indicator Data'!#REF!="No Data",1,IF(#REF!&lt;&gt;"",1,0))</f>
        <v>#REF!</v>
      </c>
      <c r="AD48" s="25" t="e">
        <f>IF('Crisis Indicator Data'!#REF!="No Data",1,IF(#REF!&lt;&gt;"",1,0))</f>
        <v>#REF!</v>
      </c>
      <c r="AE48" s="25" t="e">
        <f>IF('Crisis Indicator Data'!#REF!="No Data",1,IF(#REF!&lt;&gt;"",1,0))</f>
        <v>#REF!</v>
      </c>
      <c r="AF48" s="25" t="e">
        <f>IF('Crisis Indicator Data'!#REF!="No Data",1,IF(#REF!&lt;&gt;"",1,0))</f>
        <v>#REF!</v>
      </c>
      <c r="AG48" s="25" t="e">
        <f>IF('Crisis Indicator Data'!#REF!="No Data",1,IF(#REF!&lt;&gt;"",1,0))</f>
        <v>#REF!</v>
      </c>
      <c r="AH48" s="25" t="e">
        <f>IF('Crisis Indicator Data'!#REF!="No Data",1,IF(#REF!&lt;&gt;"",1,0))</f>
        <v>#REF!</v>
      </c>
      <c r="AI48" s="25" t="e">
        <f>IF('Crisis Indicator Data'!#REF!="No Data",1,IF(#REF!&lt;&gt;"",1,0))</f>
        <v>#REF!</v>
      </c>
      <c r="AJ48" s="25" t="e">
        <f>IF('Crisis Indicator Data'!#REF!="No Data",1,IF(#REF!&lt;&gt;"",1,0))</f>
        <v>#REF!</v>
      </c>
      <c r="AK48" s="25" t="e">
        <f>IF('Crisis Indicator Data'!#REF!="No Data",1,IF(#REF!&lt;&gt;"",1,0))</f>
        <v>#REF!</v>
      </c>
      <c r="AL48" s="25" t="e">
        <f>IF('Crisis Indicator Data'!#REF!="No Data",1,IF(#REF!&lt;&gt;"",1,0))</f>
        <v>#REF!</v>
      </c>
      <c r="AM48" s="25" t="e">
        <f>IF('Crisis Indicator Data'!#REF!="No Data",1,IF(#REF!&lt;&gt;"",1,0))</f>
        <v>#REF!</v>
      </c>
      <c r="AN48" s="25" t="e">
        <f>IF('Crisis Indicator Data'!#REF!="No Data",1,IF(#REF!&lt;&gt;"",1,0))</f>
        <v>#REF!</v>
      </c>
      <c r="AO48" s="25" t="e">
        <f>IF('Crisis Indicator Data'!#REF!="No Data",1,IF(#REF!&lt;&gt;"",1,0))</f>
        <v>#REF!</v>
      </c>
      <c r="AP48" s="25" t="e">
        <f>IF('Crisis Indicator Data'!#REF!="No Data",1,IF(#REF!&lt;&gt;"",1,0))</f>
        <v>#REF!</v>
      </c>
      <c r="AQ48" s="25" t="e">
        <f>IF('Crisis Indicator Data'!#REF!="No Data",1,IF(#REF!&lt;&gt;"",1,0))</f>
        <v>#REF!</v>
      </c>
      <c r="AR48" s="25" t="e">
        <f>IF('Crisis Indicator Data'!#REF!="No Data",1,IF(#REF!&lt;&gt;"",1,0))</f>
        <v>#REF!</v>
      </c>
      <c r="AS48" s="25" t="e">
        <f>IF('Crisis Indicator Data'!#REF!="No Data",1,IF(#REF!&lt;&gt;"",1,0))</f>
        <v>#REF!</v>
      </c>
      <c r="AT48" s="25" t="e">
        <f>IF('Crisis Indicator Data'!#REF!="No Data",1,IF(#REF!&lt;&gt;"",1,0))</f>
        <v>#REF!</v>
      </c>
      <c r="AU48" s="25" t="e">
        <f>IF('Crisis Indicator Data'!#REF!="No Data",1,IF(#REF!&lt;&gt;"",1,0))</f>
        <v>#REF!</v>
      </c>
      <c r="AV48" s="25" t="e">
        <f>IF('Crisis Indicator Data'!#REF!="No Data",1,IF(#REF!&lt;&gt;"",1,0))</f>
        <v>#REF!</v>
      </c>
      <c r="AW48" s="25" t="e">
        <f>IF('Crisis Indicator Data'!#REF!="No Data",1,IF(#REF!&lt;&gt;"",1,0))</f>
        <v>#REF!</v>
      </c>
      <c r="AX48" s="25" t="e">
        <f>IF('Crisis Indicator Data'!#REF!="No Data",1,IF(#REF!&lt;&gt;"",1,0))</f>
        <v>#REF!</v>
      </c>
      <c r="AY48" s="25" t="e">
        <f>IF('Crisis Indicator Data'!#REF!="No Data",1,IF(#REF!&lt;&gt;"",1,0))</f>
        <v>#REF!</v>
      </c>
      <c r="AZ48" s="25" t="e">
        <f>IF('Crisis Indicator Data'!#REF!="No Data",1,IF(#REF!&lt;&gt;"",1,0))</f>
        <v>#REF!</v>
      </c>
      <c r="BA48" t="e">
        <f t="shared" si="2"/>
        <v>#REF!</v>
      </c>
      <c r="BB48" s="27" t="e">
        <f t="shared" si="3"/>
        <v>#REF!</v>
      </c>
    </row>
    <row r="49" spans="1:54" x14ac:dyDescent="0.35">
      <c r="A49" t="s">
        <v>10171</v>
      </c>
      <c r="B49" s="25" t="e">
        <f>IF('Crisis Indicator Data'!#REF!="No Data",1,IF(#REF!&lt;&gt;"",1,0))</f>
        <v>#REF!</v>
      </c>
      <c r="C49" s="25" t="e">
        <f>IF('Crisis Indicator Data'!#REF!="No Data",1,IF(#REF!&lt;&gt;"",1,0))</f>
        <v>#REF!</v>
      </c>
      <c r="D49" s="25" t="e">
        <f>IF('Crisis Indicator Data'!#REF!="No Data",1,IF(#REF!&lt;&gt;"",1,0))</f>
        <v>#REF!</v>
      </c>
      <c r="E49" s="25" t="e">
        <f>IF('Crisis Indicator Data'!#REF!="No Data",1,IF(#REF!&lt;&gt;"",1,0))</f>
        <v>#REF!</v>
      </c>
      <c r="F49" s="25" t="e">
        <f>IF('Crisis Indicator Data'!#REF!="No Data",1,IF(#REF!&lt;&gt;"",1,0))</f>
        <v>#REF!</v>
      </c>
      <c r="G49" s="25" t="e">
        <f>IF('Crisis Indicator Data'!#REF!="No Data",1,IF(#REF!&lt;&gt;"",1,0))</f>
        <v>#REF!</v>
      </c>
      <c r="H49" s="25" t="e">
        <f>IF('Crisis Indicator Data'!#REF!="No Data",1,IF(#REF!&lt;&gt;"",1,0))</f>
        <v>#REF!</v>
      </c>
      <c r="I49" s="25" t="e">
        <f>IF('Crisis Indicator Data'!#REF!="No Data",1,IF(#REF!&lt;&gt;"",1,0))</f>
        <v>#REF!</v>
      </c>
      <c r="J49" s="25" t="e">
        <f>IF('Crisis Indicator Data'!#REF!="No Data",1,IF(#REF!&lt;&gt;"",1,0))</f>
        <v>#REF!</v>
      </c>
      <c r="K49" s="25" t="e">
        <f>IF('Crisis Indicator Data'!#REF!="No Data",1,IF(#REF!&lt;&gt;"",1,0))</f>
        <v>#REF!</v>
      </c>
      <c r="L49" s="25" t="e">
        <f>IF('Crisis Indicator Data'!#REF!="No Data",1,IF(#REF!&lt;&gt;"",1,0))</f>
        <v>#REF!</v>
      </c>
      <c r="M49" s="25" t="e">
        <f>IF('Crisis Indicator Data'!#REF!="No Data",1,IF(#REF!&lt;&gt;"",1,0))</f>
        <v>#REF!</v>
      </c>
      <c r="N49" s="25" t="e">
        <f>IF('Crisis Indicator Data'!#REF!="No Data",1,IF(#REF!&lt;&gt;"",1,0))</f>
        <v>#REF!</v>
      </c>
      <c r="O49" s="25" t="e">
        <f>IF('Crisis Indicator Data'!#REF!="No Data",1,IF(#REF!&lt;&gt;"",1,0))</f>
        <v>#REF!</v>
      </c>
      <c r="P49" s="25" t="e">
        <f>IF('Crisis Indicator Data'!#REF!="No Data",1,IF(#REF!&lt;&gt;"",1,0))</f>
        <v>#REF!</v>
      </c>
      <c r="Q49" s="25" t="e">
        <f>IF('Crisis Indicator Data'!#REF!="No Data",1,IF(#REF!&lt;&gt;"",1,0))</f>
        <v>#REF!</v>
      </c>
      <c r="R49" s="25" t="e">
        <f>IF('Crisis Indicator Data'!#REF!="No Data",1,IF(#REF!&lt;&gt;"",1,0))</f>
        <v>#REF!</v>
      </c>
      <c r="S49" s="25" t="e">
        <f>IF('Crisis Indicator Data'!#REF!="No Data",1,IF(#REF!&lt;&gt;"",1,0))</f>
        <v>#REF!</v>
      </c>
      <c r="T49" s="25" t="e">
        <f>IF('Crisis Indicator Data'!#REF!="No Data",1,IF(#REF!&lt;&gt;"",1,0))</f>
        <v>#REF!</v>
      </c>
      <c r="U49" s="25" t="e">
        <f>IF('Crisis Indicator Data'!#REF!="No Data",1,IF(#REF!&lt;&gt;"",1,0))</f>
        <v>#REF!</v>
      </c>
      <c r="V49" s="25" t="e">
        <f>IF('Crisis Indicator Data'!#REF!="No Data",1,IF(#REF!&lt;&gt;"",1,0))</f>
        <v>#REF!</v>
      </c>
      <c r="W49" s="25" t="e">
        <f>IF('Crisis Indicator Data'!#REF!="No Data",1,IF(#REF!&lt;&gt;"",1,0))</f>
        <v>#REF!</v>
      </c>
      <c r="X49" s="25" t="e">
        <f>IF('Crisis Indicator Data'!#REF!="No Data",1,IF(#REF!&lt;&gt;"",1,0))</f>
        <v>#REF!</v>
      </c>
      <c r="Y49" s="25" t="e">
        <f>IF('Crisis Indicator Data'!#REF!="No Data",1,IF(#REF!&lt;&gt;"",1,0))</f>
        <v>#REF!</v>
      </c>
      <c r="Z49" s="25" t="e">
        <f>IF('Crisis Indicator Data'!#REF!="No Data",1,IF(#REF!&lt;&gt;"",1,0))</f>
        <v>#REF!</v>
      </c>
      <c r="AA49" s="25" t="e">
        <f>IF('Crisis Indicator Data'!#REF!="No Data",1,IF(#REF!&lt;&gt;"",1,0))</f>
        <v>#REF!</v>
      </c>
      <c r="AB49" s="25" t="e">
        <f>IF('Crisis Indicator Data'!#REF!="No Data",1,IF(#REF!&lt;&gt;"",1,0))</f>
        <v>#REF!</v>
      </c>
      <c r="AC49" s="25" t="e">
        <f>IF('Crisis Indicator Data'!#REF!="No Data",1,IF(#REF!&lt;&gt;"",1,0))</f>
        <v>#REF!</v>
      </c>
      <c r="AD49" s="25" t="e">
        <f>IF('Crisis Indicator Data'!#REF!="No Data",1,IF(#REF!&lt;&gt;"",1,0))</f>
        <v>#REF!</v>
      </c>
      <c r="AE49" s="25" t="e">
        <f>IF('Crisis Indicator Data'!#REF!="No Data",1,IF(#REF!&lt;&gt;"",1,0))</f>
        <v>#REF!</v>
      </c>
      <c r="AF49" s="25" t="e">
        <f>IF('Crisis Indicator Data'!#REF!="No Data",1,IF(#REF!&lt;&gt;"",1,0))</f>
        <v>#REF!</v>
      </c>
      <c r="AG49" s="25" t="e">
        <f>IF('Crisis Indicator Data'!#REF!="No Data",1,IF(#REF!&lt;&gt;"",1,0))</f>
        <v>#REF!</v>
      </c>
      <c r="AH49" s="25" t="e">
        <f>IF('Crisis Indicator Data'!#REF!="No Data",1,IF(#REF!&lt;&gt;"",1,0))</f>
        <v>#REF!</v>
      </c>
      <c r="AI49" s="25" t="e">
        <f>IF('Crisis Indicator Data'!#REF!="No Data",1,IF(#REF!&lt;&gt;"",1,0))</f>
        <v>#REF!</v>
      </c>
      <c r="AJ49" s="25" t="e">
        <f>IF('Crisis Indicator Data'!#REF!="No Data",1,IF(#REF!&lt;&gt;"",1,0))</f>
        <v>#REF!</v>
      </c>
      <c r="AK49" s="25" t="e">
        <f>IF('Crisis Indicator Data'!#REF!="No Data",1,IF(#REF!&lt;&gt;"",1,0))</f>
        <v>#REF!</v>
      </c>
      <c r="AL49" s="25" t="e">
        <f>IF('Crisis Indicator Data'!#REF!="No Data",1,IF(#REF!&lt;&gt;"",1,0))</f>
        <v>#REF!</v>
      </c>
      <c r="AM49" s="25" t="e">
        <f>IF('Crisis Indicator Data'!#REF!="No Data",1,IF(#REF!&lt;&gt;"",1,0))</f>
        <v>#REF!</v>
      </c>
      <c r="AN49" s="25" t="e">
        <f>IF('Crisis Indicator Data'!#REF!="No Data",1,IF(#REF!&lt;&gt;"",1,0))</f>
        <v>#REF!</v>
      </c>
      <c r="AO49" s="25" t="e">
        <f>IF('Crisis Indicator Data'!#REF!="No Data",1,IF(#REF!&lt;&gt;"",1,0))</f>
        <v>#REF!</v>
      </c>
      <c r="AP49" s="25" t="e">
        <f>IF('Crisis Indicator Data'!#REF!="No Data",1,IF(#REF!&lt;&gt;"",1,0))</f>
        <v>#REF!</v>
      </c>
      <c r="AQ49" s="25" t="e">
        <f>IF('Crisis Indicator Data'!#REF!="No Data",1,IF(#REF!&lt;&gt;"",1,0))</f>
        <v>#REF!</v>
      </c>
      <c r="AR49" s="25" t="e">
        <f>IF('Crisis Indicator Data'!#REF!="No Data",1,IF(#REF!&lt;&gt;"",1,0))</f>
        <v>#REF!</v>
      </c>
      <c r="AS49" s="25" t="e">
        <f>IF('Crisis Indicator Data'!#REF!="No Data",1,IF(#REF!&lt;&gt;"",1,0))</f>
        <v>#REF!</v>
      </c>
      <c r="AT49" s="25" t="e">
        <f>IF('Crisis Indicator Data'!#REF!="No Data",1,IF(#REF!&lt;&gt;"",1,0))</f>
        <v>#REF!</v>
      </c>
      <c r="AU49" s="25" t="e">
        <f>IF('Crisis Indicator Data'!#REF!="No Data",1,IF(#REF!&lt;&gt;"",1,0))</f>
        <v>#REF!</v>
      </c>
      <c r="AV49" s="25" t="e">
        <f>IF('Crisis Indicator Data'!#REF!="No Data",1,IF(#REF!&lt;&gt;"",1,0))</f>
        <v>#REF!</v>
      </c>
      <c r="AW49" s="25" t="e">
        <f>IF('Crisis Indicator Data'!#REF!="No Data",1,IF(#REF!&lt;&gt;"",1,0))</f>
        <v>#REF!</v>
      </c>
      <c r="AX49" s="25" t="e">
        <f>IF('Crisis Indicator Data'!#REF!="No Data",1,IF(#REF!&lt;&gt;"",1,0))</f>
        <v>#REF!</v>
      </c>
      <c r="AY49" s="25" t="e">
        <f>IF('Crisis Indicator Data'!#REF!="No Data",1,IF(#REF!&lt;&gt;"",1,0))</f>
        <v>#REF!</v>
      </c>
      <c r="AZ49" s="25" t="e">
        <f>IF('Crisis Indicator Data'!#REF!="No Data",1,IF(#REF!&lt;&gt;"",1,0))</f>
        <v>#REF!</v>
      </c>
      <c r="BA49" t="e">
        <f t="shared" si="2"/>
        <v>#REF!</v>
      </c>
      <c r="BB49" s="27" t="e">
        <f t="shared" si="3"/>
        <v>#REF!</v>
      </c>
    </row>
    <row r="50" spans="1:54" x14ac:dyDescent="0.35">
      <c r="A50" t="s">
        <v>10174</v>
      </c>
      <c r="B50" s="25" t="e">
        <f>IF('Crisis Indicator Data'!#REF!="No Data",1,IF(#REF!&lt;&gt;"",1,0))</f>
        <v>#REF!</v>
      </c>
      <c r="C50" s="25" t="e">
        <f>IF('Crisis Indicator Data'!#REF!="No Data",1,IF(#REF!&lt;&gt;"",1,0))</f>
        <v>#REF!</v>
      </c>
      <c r="D50" s="25" t="e">
        <f>IF('Crisis Indicator Data'!#REF!="No Data",1,IF(#REF!&lt;&gt;"",1,0))</f>
        <v>#REF!</v>
      </c>
      <c r="E50" s="25" t="e">
        <f>IF('Crisis Indicator Data'!#REF!="No Data",1,IF(#REF!&lt;&gt;"",1,0))</f>
        <v>#REF!</v>
      </c>
      <c r="F50" s="25" t="e">
        <f>IF('Crisis Indicator Data'!#REF!="No Data",1,IF(#REF!&lt;&gt;"",1,0))</f>
        <v>#REF!</v>
      </c>
      <c r="G50" s="25" t="e">
        <f>IF('Crisis Indicator Data'!#REF!="No Data",1,IF(#REF!&lt;&gt;"",1,0))</f>
        <v>#REF!</v>
      </c>
      <c r="H50" s="25" t="e">
        <f>IF('Crisis Indicator Data'!#REF!="No Data",1,IF(#REF!&lt;&gt;"",1,0))</f>
        <v>#REF!</v>
      </c>
      <c r="I50" s="25" t="e">
        <f>IF('Crisis Indicator Data'!#REF!="No Data",1,IF(#REF!&lt;&gt;"",1,0))</f>
        <v>#REF!</v>
      </c>
      <c r="J50" s="25" t="e">
        <f>IF('Crisis Indicator Data'!#REF!="No Data",1,IF(#REF!&lt;&gt;"",1,0))</f>
        <v>#REF!</v>
      </c>
      <c r="K50" s="25" t="e">
        <f>IF('Crisis Indicator Data'!#REF!="No Data",1,IF(#REF!&lt;&gt;"",1,0))</f>
        <v>#REF!</v>
      </c>
      <c r="L50" s="25" t="e">
        <f>IF('Crisis Indicator Data'!#REF!="No Data",1,IF(#REF!&lt;&gt;"",1,0))</f>
        <v>#REF!</v>
      </c>
      <c r="M50" s="25" t="e">
        <f>IF('Crisis Indicator Data'!#REF!="No Data",1,IF(#REF!&lt;&gt;"",1,0))</f>
        <v>#REF!</v>
      </c>
      <c r="N50" s="25" t="e">
        <f>IF('Crisis Indicator Data'!#REF!="No Data",1,IF(#REF!&lt;&gt;"",1,0))</f>
        <v>#REF!</v>
      </c>
      <c r="O50" s="25" t="e">
        <f>IF('Crisis Indicator Data'!#REF!="No Data",1,IF(#REF!&lt;&gt;"",1,0))</f>
        <v>#REF!</v>
      </c>
      <c r="P50" s="25" t="e">
        <f>IF('Crisis Indicator Data'!#REF!="No Data",1,IF(#REF!&lt;&gt;"",1,0))</f>
        <v>#REF!</v>
      </c>
      <c r="Q50" s="25" t="e">
        <f>IF('Crisis Indicator Data'!#REF!="No Data",1,IF(#REF!&lt;&gt;"",1,0))</f>
        <v>#REF!</v>
      </c>
      <c r="R50" s="25" t="e">
        <f>IF('Crisis Indicator Data'!#REF!="No Data",1,IF(#REF!&lt;&gt;"",1,0))</f>
        <v>#REF!</v>
      </c>
      <c r="S50" s="25" t="e">
        <f>IF('Crisis Indicator Data'!#REF!="No Data",1,IF(#REF!&lt;&gt;"",1,0))</f>
        <v>#REF!</v>
      </c>
      <c r="T50" s="25" t="e">
        <f>IF('Crisis Indicator Data'!#REF!="No Data",1,IF(#REF!&lt;&gt;"",1,0))</f>
        <v>#REF!</v>
      </c>
      <c r="U50" s="25" t="e">
        <f>IF('Crisis Indicator Data'!#REF!="No Data",1,IF(#REF!&lt;&gt;"",1,0))</f>
        <v>#REF!</v>
      </c>
      <c r="V50" s="25" t="e">
        <f>IF('Crisis Indicator Data'!#REF!="No Data",1,IF(#REF!&lt;&gt;"",1,0))</f>
        <v>#REF!</v>
      </c>
      <c r="W50" s="25" t="e">
        <f>IF('Crisis Indicator Data'!#REF!="No Data",1,IF(#REF!&lt;&gt;"",1,0))</f>
        <v>#REF!</v>
      </c>
      <c r="X50" s="25" t="e">
        <f>IF('Crisis Indicator Data'!#REF!="No Data",1,IF(#REF!&lt;&gt;"",1,0))</f>
        <v>#REF!</v>
      </c>
      <c r="Y50" s="25" t="e">
        <f>IF('Crisis Indicator Data'!#REF!="No Data",1,IF(#REF!&lt;&gt;"",1,0))</f>
        <v>#REF!</v>
      </c>
      <c r="Z50" s="25" t="e">
        <f>IF('Crisis Indicator Data'!#REF!="No Data",1,IF(#REF!&lt;&gt;"",1,0))</f>
        <v>#REF!</v>
      </c>
      <c r="AA50" s="25" t="e">
        <f>IF('Crisis Indicator Data'!#REF!="No Data",1,IF(#REF!&lt;&gt;"",1,0))</f>
        <v>#REF!</v>
      </c>
      <c r="AB50" s="25" t="e">
        <f>IF('Crisis Indicator Data'!#REF!="No Data",1,IF(#REF!&lt;&gt;"",1,0))</f>
        <v>#REF!</v>
      </c>
      <c r="AC50" s="25" t="e">
        <f>IF('Crisis Indicator Data'!#REF!="No Data",1,IF(#REF!&lt;&gt;"",1,0))</f>
        <v>#REF!</v>
      </c>
      <c r="AD50" s="25" t="e">
        <f>IF('Crisis Indicator Data'!#REF!="No Data",1,IF(#REF!&lt;&gt;"",1,0))</f>
        <v>#REF!</v>
      </c>
      <c r="AE50" s="25" t="e">
        <f>IF('Crisis Indicator Data'!#REF!="No Data",1,IF(#REF!&lt;&gt;"",1,0))</f>
        <v>#REF!</v>
      </c>
      <c r="AF50" s="25" t="e">
        <f>IF('Crisis Indicator Data'!#REF!="No Data",1,IF(#REF!&lt;&gt;"",1,0))</f>
        <v>#REF!</v>
      </c>
      <c r="AG50" s="25" t="e">
        <f>IF('Crisis Indicator Data'!#REF!="No Data",1,IF(#REF!&lt;&gt;"",1,0))</f>
        <v>#REF!</v>
      </c>
      <c r="AH50" s="25" t="e">
        <f>IF('Crisis Indicator Data'!#REF!="No Data",1,IF(#REF!&lt;&gt;"",1,0))</f>
        <v>#REF!</v>
      </c>
      <c r="AI50" s="25" t="e">
        <f>IF('Crisis Indicator Data'!#REF!="No Data",1,IF(#REF!&lt;&gt;"",1,0))</f>
        <v>#REF!</v>
      </c>
      <c r="AJ50" s="25" t="e">
        <f>IF('Crisis Indicator Data'!#REF!="No Data",1,IF(#REF!&lt;&gt;"",1,0))</f>
        <v>#REF!</v>
      </c>
      <c r="AK50" s="25" t="e">
        <f>IF('Crisis Indicator Data'!#REF!="No Data",1,IF(#REF!&lt;&gt;"",1,0))</f>
        <v>#REF!</v>
      </c>
      <c r="AL50" s="25" t="e">
        <f>IF('Crisis Indicator Data'!#REF!="No Data",1,IF(#REF!&lt;&gt;"",1,0))</f>
        <v>#REF!</v>
      </c>
      <c r="AM50" s="25" t="e">
        <f>IF('Crisis Indicator Data'!#REF!="No Data",1,IF(#REF!&lt;&gt;"",1,0))</f>
        <v>#REF!</v>
      </c>
      <c r="AN50" s="25" t="e">
        <f>IF('Crisis Indicator Data'!#REF!="No Data",1,IF(#REF!&lt;&gt;"",1,0))</f>
        <v>#REF!</v>
      </c>
      <c r="AO50" s="25" t="e">
        <f>IF('Crisis Indicator Data'!#REF!="No Data",1,IF(#REF!&lt;&gt;"",1,0))</f>
        <v>#REF!</v>
      </c>
      <c r="AP50" s="25" t="e">
        <f>IF('Crisis Indicator Data'!#REF!="No Data",1,IF(#REF!&lt;&gt;"",1,0))</f>
        <v>#REF!</v>
      </c>
      <c r="AQ50" s="25" t="e">
        <f>IF('Crisis Indicator Data'!#REF!="No Data",1,IF(#REF!&lt;&gt;"",1,0))</f>
        <v>#REF!</v>
      </c>
      <c r="AR50" s="25" t="e">
        <f>IF('Crisis Indicator Data'!#REF!="No Data",1,IF(#REF!&lt;&gt;"",1,0))</f>
        <v>#REF!</v>
      </c>
      <c r="AS50" s="25" t="e">
        <f>IF('Crisis Indicator Data'!#REF!="No Data",1,IF(#REF!&lt;&gt;"",1,0))</f>
        <v>#REF!</v>
      </c>
      <c r="AT50" s="25" t="e">
        <f>IF('Crisis Indicator Data'!#REF!="No Data",1,IF(#REF!&lt;&gt;"",1,0))</f>
        <v>#REF!</v>
      </c>
      <c r="AU50" s="25" t="e">
        <f>IF('Crisis Indicator Data'!#REF!="No Data",1,IF(#REF!&lt;&gt;"",1,0))</f>
        <v>#REF!</v>
      </c>
      <c r="AV50" s="25" t="e">
        <f>IF('Crisis Indicator Data'!#REF!="No Data",1,IF(#REF!&lt;&gt;"",1,0))</f>
        <v>#REF!</v>
      </c>
      <c r="AW50" s="25" t="e">
        <f>IF('Crisis Indicator Data'!#REF!="No Data",1,IF(#REF!&lt;&gt;"",1,0))</f>
        <v>#REF!</v>
      </c>
      <c r="AX50" s="25" t="e">
        <f>IF('Crisis Indicator Data'!#REF!="No Data",1,IF(#REF!&lt;&gt;"",1,0))</f>
        <v>#REF!</v>
      </c>
      <c r="AY50" s="25" t="e">
        <f>IF('Crisis Indicator Data'!#REF!="No Data",1,IF(#REF!&lt;&gt;"",1,0))</f>
        <v>#REF!</v>
      </c>
      <c r="AZ50" s="25" t="e">
        <f>IF('Crisis Indicator Data'!#REF!="No Data",1,IF(#REF!&lt;&gt;"",1,0))</f>
        <v>#REF!</v>
      </c>
      <c r="BA50" t="e">
        <f t="shared" si="2"/>
        <v>#REF!</v>
      </c>
      <c r="BB50" s="27" t="e">
        <f t="shared" si="3"/>
        <v>#REF!</v>
      </c>
    </row>
    <row r="51" spans="1:54" x14ac:dyDescent="0.35">
      <c r="A51" t="s">
        <v>10176</v>
      </c>
      <c r="B51" s="25" t="e">
        <f>IF('Crisis Indicator Data'!#REF!="No Data",1,IF(#REF!&lt;&gt;"",1,0))</f>
        <v>#REF!</v>
      </c>
      <c r="C51" s="25" t="e">
        <f>IF('Crisis Indicator Data'!#REF!="No Data",1,IF(#REF!&lt;&gt;"",1,0))</f>
        <v>#REF!</v>
      </c>
      <c r="D51" s="25" t="e">
        <f>IF('Crisis Indicator Data'!#REF!="No Data",1,IF(#REF!&lt;&gt;"",1,0))</f>
        <v>#REF!</v>
      </c>
      <c r="E51" s="25" t="e">
        <f>IF('Crisis Indicator Data'!#REF!="No Data",1,IF(#REF!&lt;&gt;"",1,0))</f>
        <v>#REF!</v>
      </c>
      <c r="F51" s="25" t="e">
        <f>IF('Crisis Indicator Data'!#REF!="No Data",1,IF(#REF!&lt;&gt;"",1,0))</f>
        <v>#REF!</v>
      </c>
      <c r="G51" s="25" t="e">
        <f>IF('Crisis Indicator Data'!#REF!="No Data",1,IF(#REF!&lt;&gt;"",1,0))</f>
        <v>#REF!</v>
      </c>
      <c r="H51" s="25" t="e">
        <f>IF('Crisis Indicator Data'!#REF!="No Data",1,IF(#REF!&lt;&gt;"",1,0))</f>
        <v>#REF!</v>
      </c>
      <c r="I51" s="25" t="e">
        <f>IF('Crisis Indicator Data'!#REF!="No Data",1,IF(#REF!&lt;&gt;"",1,0))</f>
        <v>#REF!</v>
      </c>
      <c r="J51" s="25" t="e">
        <f>IF('Crisis Indicator Data'!#REF!="No Data",1,IF(#REF!&lt;&gt;"",1,0))</f>
        <v>#REF!</v>
      </c>
      <c r="K51" s="25" t="e">
        <f>IF('Crisis Indicator Data'!#REF!="No Data",1,IF(#REF!&lt;&gt;"",1,0))</f>
        <v>#REF!</v>
      </c>
      <c r="L51" s="25" t="e">
        <f>IF('Crisis Indicator Data'!#REF!="No Data",1,IF(#REF!&lt;&gt;"",1,0))</f>
        <v>#REF!</v>
      </c>
      <c r="M51" s="25" t="e">
        <f>IF('Crisis Indicator Data'!#REF!="No Data",1,IF(#REF!&lt;&gt;"",1,0))</f>
        <v>#REF!</v>
      </c>
      <c r="N51" s="25" t="e">
        <f>IF('Crisis Indicator Data'!#REF!="No Data",1,IF(#REF!&lt;&gt;"",1,0))</f>
        <v>#REF!</v>
      </c>
      <c r="O51" s="25" t="e">
        <f>IF('Crisis Indicator Data'!#REF!="No Data",1,IF(#REF!&lt;&gt;"",1,0))</f>
        <v>#REF!</v>
      </c>
      <c r="P51" s="25" t="e">
        <f>IF('Crisis Indicator Data'!#REF!="No Data",1,IF(#REF!&lt;&gt;"",1,0))</f>
        <v>#REF!</v>
      </c>
      <c r="Q51" s="25" t="e">
        <f>IF('Crisis Indicator Data'!#REF!="No Data",1,IF(#REF!&lt;&gt;"",1,0))</f>
        <v>#REF!</v>
      </c>
      <c r="R51" s="25" t="e">
        <f>IF('Crisis Indicator Data'!#REF!="No Data",1,IF(#REF!&lt;&gt;"",1,0))</f>
        <v>#REF!</v>
      </c>
      <c r="S51" s="25" t="e">
        <f>IF('Crisis Indicator Data'!#REF!="No Data",1,IF(#REF!&lt;&gt;"",1,0))</f>
        <v>#REF!</v>
      </c>
      <c r="T51" s="25" t="e">
        <f>IF('Crisis Indicator Data'!#REF!="No Data",1,IF(#REF!&lt;&gt;"",1,0))</f>
        <v>#REF!</v>
      </c>
      <c r="U51" s="25" t="e">
        <f>IF('Crisis Indicator Data'!#REF!="No Data",1,IF(#REF!&lt;&gt;"",1,0))</f>
        <v>#REF!</v>
      </c>
      <c r="V51" s="25" t="e">
        <f>IF('Crisis Indicator Data'!#REF!="No Data",1,IF(#REF!&lt;&gt;"",1,0))</f>
        <v>#REF!</v>
      </c>
      <c r="W51" s="25" t="e">
        <f>IF('Crisis Indicator Data'!#REF!="No Data",1,IF(#REF!&lt;&gt;"",1,0))</f>
        <v>#REF!</v>
      </c>
      <c r="X51" s="25" t="e">
        <f>IF('Crisis Indicator Data'!#REF!="No Data",1,IF(#REF!&lt;&gt;"",1,0))</f>
        <v>#REF!</v>
      </c>
      <c r="Y51" s="25" t="e">
        <f>IF('Crisis Indicator Data'!#REF!="No Data",1,IF(#REF!&lt;&gt;"",1,0))</f>
        <v>#REF!</v>
      </c>
      <c r="Z51" s="25" t="e">
        <f>IF('Crisis Indicator Data'!#REF!="No Data",1,IF(#REF!&lt;&gt;"",1,0))</f>
        <v>#REF!</v>
      </c>
      <c r="AA51" s="25" t="e">
        <f>IF('Crisis Indicator Data'!#REF!="No Data",1,IF(#REF!&lt;&gt;"",1,0))</f>
        <v>#REF!</v>
      </c>
      <c r="AB51" s="25" t="e">
        <f>IF('Crisis Indicator Data'!#REF!="No Data",1,IF(#REF!&lt;&gt;"",1,0))</f>
        <v>#REF!</v>
      </c>
      <c r="AC51" s="25" t="e">
        <f>IF('Crisis Indicator Data'!#REF!="No Data",1,IF(#REF!&lt;&gt;"",1,0))</f>
        <v>#REF!</v>
      </c>
      <c r="AD51" s="25" t="e">
        <f>IF('Crisis Indicator Data'!#REF!="No Data",1,IF(#REF!&lt;&gt;"",1,0))</f>
        <v>#REF!</v>
      </c>
      <c r="AE51" s="25" t="e">
        <f>IF('Crisis Indicator Data'!#REF!="No Data",1,IF(#REF!&lt;&gt;"",1,0))</f>
        <v>#REF!</v>
      </c>
      <c r="AF51" s="25" t="e">
        <f>IF('Crisis Indicator Data'!#REF!="No Data",1,IF(#REF!&lt;&gt;"",1,0))</f>
        <v>#REF!</v>
      </c>
      <c r="AG51" s="25" t="e">
        <f>IF('Crisis Indicator Data'!#REF!="No Data",1,IF(#REF!&lt;&gt;"",1,0))</f>
        <v>#REF!</v>
      </c>
      <c r="AH51" s="25" t="e">
        <f>IF('Crisis Indicator Data'!#REF!="No Data",1,IF(#REF!&lt;&gt;"",1,0))</f>
        <v>#REF!</v>
      </c>
      <c r="AI51" s="25" t="e">
        <f>IF('Crisis Indicator Data'!#REF!="No Data",1,IF(#REF!&lt;&gt;"",1,0))</f>
        <v>#REF!</v>
      </c>
      <c r="AJ51" s="25" t="e">
        <f>IF('Crisis Indicator Data'!#REF!="No Data",1,IF(#REF!&lt;&gt;"",1,0))</f>
        <v>#REF!</v>
      </c>
      <c r="AK51" s="25" t="e">
        <f>IF('Crisis Indicator Data'!#REF!="No Data",1,IF(#REF!&lt;&gt;"",1,0))</f>
        <v>#REF!</v>
      </c>
      <c r="AL51" s="25" t="e">
        <f>IF('Crisis Indicator Data'!#REF!="No Data",1,IF(#REF!&lt;&gt;"",1,0))</f>
        <v>#REF!</v>
      </c>
      <c r="AM51" s="25" t="e">
        <f>IF('Crisis Indicator Data'!#REF!="No Data",1,IF(#REF!&lt;&gt;"",1,0))</f>
        <v>#REF!</v>
      </c>
      <c r="AN51" s="25" t="e">
        <f>IF('Crisis Indicator Data'!#REF!="No Data",1,IF(#REF!&lt;&gt;"",1,0))</f>
        <v>#REF!</v>
      </c>
      <c r="AO51" s="25" t="e">
        <f>IF('Crisis Indicator Data'!#REF!="No Data",1,IF(#REF!&lt;&gt;"",1,0))</f>
        <v>#REF!</v>
      </c>
      <c r="AP51" s="25" t="e">
        <f>IF('Crisis Indicator Data'!#REF!="No Data",1,IF(#REF!&lt;&gt;"",1,0))</f>
        <v>#REF!</v>
      </c>
      <c r="AQ51" s="25" t="e">
        <f>IF('Crisis Indicator Data'!#REF!="No Data",1,IF(#REF!&lt;&gt;"",1,0))</f>
        <v>#REF!</v>
      </c>
      <c r="AR51" s="25" t="e">
        <f>IF('Crisis Indicator Data'!#REF!="No Data",1,IF(#REF!&lt;&gt;"",1,0))</f>
        <v>#REF!</v>
      </c>
      <c r="AS51" s="25" t="e">
        <f>IF('Crisis Indicator Data'!#REF!="No Data",1,IF(#REF!&lt;&gt;"",1,0))</f>
        <v>#REF!</v>
      </c>
      <c r="AT51" s="25" t="e">
        <f>IF('Crisis Indicator Data'!#REF!="No Data",1,IF(#REF!&lt;&gt;"",1,0))</f>
        <v>#REF!</v>
      </c>
      <c r="AU51" s="25" t="e">
        <f>IF('Crisis Indicator Data'!#REF!="No Data",1,IF(#REF!&lt;&gt;"",1,0))</f>
        <v>#REF!</v>
      </c>
      <c r="AV51" s="25" t="e">
        <f>IF('Crisis Indicator Data'!#REF!="No Data",1,IF(#REF!&lt;&gt;"",1,0))</f>
        <v>#REF!</v>
      </c>
      <c r="AW51" s="25" t="e">
        <f>IF('Crisis Indicator Data'!#REF!="No Data",1,IF(#REF!&lt;&gt;"",1,0))</f>
        <v>#REF!</v>
      </c>
      <c r="AX51" s="25" t="e">
        <f>IF('Crisis Indicator Data'!#REF!="No Data",1,IF(#REF!&lt;&gt;"",1,0))</f>
        <v>#REF!</v>
      </c>
      <c r="AY51" s="25" t="e">
        <f>IF('Crisis Indicator Data'!#REF!="No Data",1,IF(#REF!&lt;&gt;"",1,0))</f>
        <v>#REF!</v>
      </c>
      <c r="AZ51" s="25" t="e">
        <f>IF('Crisis Indicator Data'!#REF!="No Data",1,IF(#REF!&lt;&gt;"",1,0))</f>
        <v>#REF!</v>
      </c>
      <c r="BA51" t="e">
        <f t="shared" si="2"/>
        <v>#REF!</v>
      </c>
      <c r="BB51" s="27" t="e">
        <f t="shared" si="3"/>
        <v>#REF!</v>
      </c>
    </row>
    <row r="52" spans="1:54" x14ac:dyDescent="0.35">
      <c r="A52" t="s">
        <v>10177</v>
      </c>
      <c r="B52" s="25" t="e">
        <f>IF('Crisis Indicator Data'!#REF!="No Data",1,IF(#REF!&lt;&gt;"",1,0))</f>
        <v>#REF!</v>
      </c>
      <c r="C52" s="25" t="e">
        <f>IF('Crisis Indicator Data'!#REF!="No Data",1,IF(#REF!&lt;&gt;"",1,0))</f>
        <v>#REF!</v>
      </c>
      <c r="D52" s="25" t="e">
        <f>IF('Crisis Indicator Data'!#REF!="No Data",1,IF(#REF!&lt;&gt;"",1,0))</f>
        <v>#REF!</v>
      </c>
      <c r="E52" s="25" t="e">
        <f>IF('Crisis Indicator Data'!#REF!="No Data",1,IF(#REF!&lt;&gt;"",1,0))</f>
        <v>#REF!</v>
      </c>
      <c r="F52" s="25" t="e">
        <f>IF('Crisis Indicator Data'!#REF!="No Data",1,IF(#REF!&lt;&gt;"",1,0))</f>
        <v>#REF!</v>
      </c>
      <c r="G52" s="25" t="e">
        <f>IF('Crisis Indicator Data'!#REF!="No Data",1,IF(#REF!&lt;&gt;"",1,0))</f>
        <v>#REF!</v>
      </c>
      <c r="H52" s="25" t="e">
        <f>IF('Crisis Indicator Data'!#REF!="No Data",1,IF(#REF!&lt;&gt;"",1,0))</f>
        <v>#REF!</v>
      </c>
      <c r="I52" s="25" t="e">
        <f>IF('Crisis Indicator Data'!#REF!="No Data",1,IF(#REF!&lt;&gt;"",1,0))</f>
        <v>#REF!</v>
      </c>
      <c r="J52" s="25" t="e">
        <f>IF('Crisis Indicator Data'!#REF!="No Data",1,IF(#REF!&lt;&gt;"",1,0))</f>
        <v>#REF!</v>
      </c>
      <c r="K52" s="25" t="e">
        <f>IF('Crisis Indicator Data'!#REF!="No Data",1,IF(#REF!&lt;&gt;"",1,0))</f>
        <v>#REF!</v>
      </c>
      <c r="L52" s="25" t="e">
        <f>IF('Crisis Indicator Data'!#REF!="No Data",1,IF(#REF!&lt;&gt;"",1,0))</f>
        <v>#REF!</v>
      </c>
      <c r="M52" s="25" t="e">
        <f>IF('Crisis Indicator Data'!#REF!="No Data",1,IF(#REF!&lt;&gt;"",1,0))</f>
        <v>#REF!</v>
      </c>
      <c r="N52" s="25" t="e">
        <f>IF('Crisis Indicator Data'!#REF!="No Data",1,IF(#REF!&lt;&gt;"",1,0))</f>
        <v>#REF!</v>
      </c>
      <c r="O52" s="25" t="e">
        <f>IF('Crisis Indicator Data'!#REF!="No Data",1,IF(#REF!&lt;&gt;"",1,0))</f>
        <v>#REF!</v>
      </c>
      <c r="P52" s="25" t="e">
        <f>IF('Crisis Indicator Data'!#REF!="No Data",1,IF(#REF!&lt;&gt;"",1,0))</f>
        <v>#REF!</v>
      </c>
      <c r="Q52" s="25" t="e">
        <f>IF('Crisis Indicator Data'!#REF!="No Data",1,IF(#REF!&lt;&gt;"",1,0))</f>
        <v>#REF!</v>
      </c>
      <c r="R52" s="25" t="e">
        <f>IF('Crisis Indicator Data'!#REF!="No Data",1,IF(#REF!&lt;&gt;"",1,0))</f>
        <v>#REF!</v>
      </c>
      <c r="S52" s="25" t="e">
        <f>IF('Crisis Indicator Data'!#REF!="No Data",1,IF(#REF!&lt;&gt;"",1,0))</f>
        <v>#REF!</v>
      </c>
      <c r="T52" s="25" t="e">
        <f>IF('Crisis Indicator Data'!#REF!="No Data",1,IF(#REF!&lt;&gt;"",1,0))</f>
        <v>#REF!</v>
      </c>
      <c r="U52" s="25" t="e">
        <f>IF('Crisis Indicator Data'!#REF!="No Data",1,IF(#REF!&lt;&gt;"",1,0))</f>
        <v>#REF!</v>
      </c>
      <c r="V52" s="25" t="e">
        <f>IF('Crisis Indicator Data'!#REF!="No Data",1,IF(#REF!&lt;&gt;"",1,0))</f>
        <v>#REF!</v>
      </c>
      <c r="W52" s="25" t="e">
        <f>IF('Crisis Indicator Data'!#REF!="No Data",1,IF(#REF!&lt;&gt;"",1,0))</f>
        <v>#REF!</v>
      </c>
      <c r="X52" s="25" t="e">
        <f>IF('Crisis Indicator Data'!#REF!="No Data",1,IF(#REF!&lt;&gt;"",1,0))</f>
        <v>#REF!</v>
      </c>
      <c r="Y52" s="25" t="e">
        <f>IF('Crisis Indicator Data'!#REF!="No Data",1,IF(#REF!&lt;&gt;"",1,0))</f>
        <v>#REF!</v>
      </c>
      <c r="Z52" s="25" t="e">
        <f>IF('Crisis Indicator Data'!#REF!="No Data",1,IF(#REF!&lt;&gt;"",1,0))</f>
        <v>#REF!</v>
      </c>
      <c r="AA52" s="25" t="e">
        <f>IF('Crisis Indicator Data'!#REF!="No Data",1,IF(#REF!&lt;&gt;"",1,0))</f>
        <v>#REF!</v>
      </c>
      <c r="AB52" s="25" t="e">
        <f>IF('Crisis Indicator Data'!#REF!="No Data",1,IF(#REF!&lt;&gt;"",1,0))</f>
        <v>#REF!</v>
      </c>
      <c r="AC52" s="25" t="e">
        <f>IF('Crisis Indicator Data'!#REF!="No Data",1,IF(#REF!&lt;&gt;"",1,0))</f>
        <v>#REF!</v>
      </c>
      <c r="AD52" s="25" t="e">
        <f>IF('Crisis Indicator Data'!#REF!="No Data",1,IF(#REF!&lt;&gt;"",1,0))</f>
        <v>#REF!</v>
      </c>
      <c r="AE52" s="25" t="e">
        <f>IF('Crisis Indicator Data'!#REF!="No Data",1,IF(#REF!&lt;&gt;"",1,0))</f>
        <v>#REF!</v>
      </c>
      <c r="AF52" s="25" t="e">
        <f>IF('Crisis Indicator Data'!#REF!="No Data",1,IF(#REF!&lt;&gt;"",1,0))</f>
        <v>#REF!</v>
      </c>
      <c r="AG52" s="25" t="e">
        <f>IF('Crisis Indicator Data'!#REF!="No Data",1,IF(#REF!&lt;&gt;"",1,0))</f>
        <v>#REF!</v>
      </c>
      <c r="AH52" s="25" t="e">
        <f>IF('Crisis Indicator Data'!#REF!="No Data",1,IF(#REF!&lt;&gt;"",1,0))</f>
        <v>#REF!</v>
      </c>
      <c r="AI52" s="25" t="e">
        <f>IF('Crisis Indicator Data'!#REF!="No Data",1,IF(#REF!&lt;&gt;"",1,0))</f>
        <v>#REF!</v>
      </c>
      <c r="AJ52" s="25" t="e">
        <f>IF('Crisis Indicator Data'!#REF!="No Data",1,IF(#REF!&lt;&gt;"",1,0))</f>
        <v>#REF!</v>
      </c>
      <c r="AK52" s="25" t="e">
        <f>IF('Crisis Indicator Data'!#REF!="No Data",1,IF(#REF!&lt;&gt;"",1,0))</f>
        <v>#REF!</v>
      </c>
      <c r="AL52" s="25" t="e">
        <f>IF('Crisis Indicator Data'!#REF!="No Data",1,IF(#REF!&lt;&gt;"",1,0))</f>
        <v>#REF!</v>
      </c>
      <c r="AM52" s="25" t="e">
        <f>IF('Crisis Indicator Data'!#REF!="No Data",1,IF(#REF!&lt;&gt;"",1,0))</f>
        <v>#REF!</v>
      </c>
      <c r="AN52" s="25" t="e">
        <f>IF('Crisis Indicator Data'!#REF!="No Data",1,IF(#REF!&lt;&gt;"",1,0))</f>
        <v>#REF!</v>
      </c>
      <c r="AO52" s="25" t="e">
        <f>IF('Crisis Indicator Data'!#REF!="No Data",1,IF(#REF!&lt;&gt;"",1,0))</f>
        <v>#REF!</v>
      </c>
      <c r="AP52" s="25" t="e">
        <f>IF('Crisis Indicator Data'!#REF!="No Data",1,IF(#REF!&lt;&gt;"",1,0))</f>
        <v>#REF!</v>
      </c>
      <c r="AQ52" s="25" t="e">
        <f>IF('Crisis Indicator Data'!#REF!="No Data",1,IF(#REF!&lt;&gt;"",1,0))</f>
        <v>#REF!</v>
      </c>
      <c r="AR52" s="25" t="e">
        <f>IF('Crisis Indicator Data'!#REF!="No Data",1,IF(#REF!&lt;&gt;"",1,0))</f>
        <v>#REF!</v>
      </c>
      <c r="AS52" s="25" t="e">
        <f>IF('Crisis Indicator Data'!#REF!="No Data",1,IF(#REF!&lt;&gt;"",1,0))</f>
        <v>#REF!</v>
      </c>
      <c r="AT52" s="25" t="e">
        <f>IF('Crisis Indicator Data'!#REF!="No Data",1,IF(#REF!&lt;&gt;"",1,0))</f>
        <v>#REF!</v>
      </c>
      <c r="AU52" s="25" t="e">
        <f>IF('Crisis Indicator Data'!#REF!="No Data",1,IF(#REF!&lt;&gt;"",1,0))</f>
        <v>#REF!</v>
      </c>
      <c r="AV52" s="25" t="e">
        <f>IF('Crisis Indicator Data'!#REF!="No Data",1,IF(#REF!&lt;&gt;"",1,0))</f>
        <v>#REF!</v>
      </c>
      <c r="AW52" s="25" t="e">
        <f>IF('Crisis Indicator Data'!#REF!="No Data",1,IF(#REF!&lt;&gt;"",1,0))</f>
        <v>#REF!</v>
      </c>
      <c r="AX52" s="25" t="e">
        <f>IF('Crisis Indicator Data'!#REF!="No Data",1,IF(#REF!&lt;&gt;"",1,0))</f>
        <v>#REF!</v>
      </c>
      <c r="AY52" s="25" t="e">
        <f>IF('Crisis Indicator Data'!#REF!="No Data",1,IF(#REF!&lt;&gt;"",1,0))</f>
        <v>#REF!</v>
      </c>
      <c r="AZ52" s="25" t="e">
        <f>IF('Crisis Indicator Data'!#REF!="No Data",1,IF(#REF!&lt;&gt;"",1,0))</f>
        <v>#REF!</v>
      </c>
      <c r="BA52" t="e">
        <f t="shared" si="2"/>
        <v>#REF!</v>
      </c>
      <c r="BB52" s="27" t="e">
        <f t="shared" si="3"/>
        <v>#REF!</v>
      </c>
    </row>
    <row r="53" spans="1:54" x14ac:dyDescent="0.35">
      <c r="A53" t="s">
        <v>10357</v>
      </c>
      <c r="B53" s="25" t="e">
        <f>IF('Crisis Indicator Data'!#REF!="No Data",1,IF(#REF!&lt;&gt;"",1,0))</f>
        <v>#REF!</v>
      </c>
      <c r="C53" s="25" t="e">
        <f>IF('Crisis Indicator Data'!#REF!="No Data",1,IF(#REF!&lt;&gt;"",1,0))</f>
        <v>#REF!</v>
      </c>
      <c r="D53" s="25" t="e">
        <f>IF('Crisis Indicator Data'!#REF!="No Data",1,IF(#REF!&lt;&gt;"",1,0))</f>
        <v>#REF!</v>
      </c>
      <c r="E53" s="25" t="e">
        <f>IF('Crisis Indicator Data'!#REF!="No Data",1,IF(#REF!&lt;&gt;"",1,0))</f>
        <v>#REF!</v>
      </c>
      <c r="F53" s="25" t="e">
        <f>IF('Crisis Indicator Data'!#REF!="No Data",1,IF(#REF!&lt;&gt;"",1,0))</f>
        <v>#REF!</v>
      </c>
      <c r="G53" s="25" t="e">
        <f>IF('Crisis Indicator Data'!#REF!="No Data",1,IF(#REF!&lt;&gt;"",1,0))</f>
        <v>#REF!</v>
      </c>
      <c r="H53" s="25" t="e">
        <f>IF('Crisis Indicator Data'!#REF!="No Data",1,IF(#REF!&lt;&gt;"",1,0))</f>
        <v>#REF!</v>
      </c>
      <c r="I53" s="25" t="e">
        <f>IF('Crisis Indicator Data'!#REF!="No Data",1,IF(#REF!&lt;&gt;"",1,0))</f>
        <v>#REF!</v>
      </c>
      <c r="J53" s="25" t="e">
        <f>IF('Crisis Indicator Data'!#REF!="No Data",1,IF(#REF!&lt;&gt;"",1,0))</f>
        <v>#REF!</v>
      </c>
      <c r="K53" s="25" t="e">
        <f>IF('Crisis Indicator Data'!#REF!="No Data",1,IF(#REF!&lt;&gt;"",1,0))</f>
        <v>#REF!</v>
      </c>
      <c r="L53" s="25" t="e">
        <f>IF('Crisis Indicator Data'!#REF!="No Data",1,IF(#REF!&lt;&gt;"",1,0))</f>
        <v>#REF!</v>
      </c>
      <c r="M53" s="25" t="e">
        <f>IF('Crisis Indicator Data'!#REF!="No Data",1,IF(#REF!&lt;&gt;"",1,0))</f>
        <v>#REF!</v>
      </c>
      <c r="N53" s="25" t="e">
        <f>IF('Crisis Indicator Data'!#REF!="No Data",1,IF(#REF!&lt;&gt;"",1,0))</f>
        <v>#REF!</v>
      </c>
      <c r="O53" s="25" t="e">
        <f>IF('Crisis Indicator Data'!#REF!="No Data",1,IF(#REF!&lt;&gt;"",1,0))</f>
        <v>#REF!</v>
      </c>
      <c r="P53" s="25" t="e">
        <f>IF('Crisis Indicator Data'!#REF!="No Data",1,IF(#REF!&lt;&gt;"",1,0))</f>
        <v>#REF!</v>
      </c>
      <c r="Q53" s="25" t="e">
        <f>IF('Crisis Indicator Data'!#REF!="No Data",1,IF(#REF!&lt;&gt;"",1,0))</f>
        <v>#REF!</v>
      </c>
      <c r="R53" s="25" t="e">
        <f>IF('Crisis Indicator Data'!#REF!="No Data",1,IF(#REF!&lt;&gt;"",1,0))</f>
        <v>#REF!</v>
      </c>
      <c r="S53" s="25" t="e">
        <f>IF('Crisis Indicator Data'!#REF!="No Data",1,IF(#REF!&lt;&gt;"",1,0))</f>
        <v>#REF!</v>
      </c>
      <c r="T53" s="25" t="e">
        <f>IF('Crisis Indicator Data'!#REF!="No Data",1,IF(#REF!&lt;&gt;"",1,0))</f>
        <v>#REF!</v>
      </c>
      <c r="U53" s="25" t="e">
        <f>IF('Crisis Indicator Data'!#REF!="No Data",1,IF(#REF!&lt;&gt;"",1,0))</f>
        <v>#REF!</v>
      </c>
      <c r="V53" s="25" t="e">
        <f>IF('Crisis Indicator Data'!#REF!="No Data",1,IF(#REF!&lt;&gt;"",1,0))</f>
        <v>#REF!</v>
      </c>
      <c r="W53" s="25" t="e">
        <f>IF('Crisis Indicator Data'!#REF!="No Data",1,IF(#REF!&lt;&gt;"",1,0))</f>
        <v>#REF!</v>
      </c>
      <c r="X53" s="25" t="e">
        <f>IF('Crisis Indicator Data'!#REF!="No Data",1,IF(#REF!&lt;&gt;"",1,0))</f>
        <v>#REF!</v>
      </c>
      <c r="Y53" s="25" t="e">
        <f>IF('Crisis Indicator Data'!#REF!="No Data",1,IF(#REF!&lt;&gt;"",1,0))</f>
        <v>#REF!</v>
      </c>
      <c r="Z53" s="25" t="e">
        <f>IF('Crisis Indicator Data'!#REF!="No Data",1,IF(#REF!&lt;&gt;"",1,0))</f>
        <v>#REF!</v>
      </c>
      <c r="AA53" s="25" t="e">
        <f>IF('Crisis Indicator Data'!#REF!="No Data",1,IF(#REF!&lt;&gt;"",1,0))</f>
        <v>#REF!</v>
      </c>
      <c r="AB53" s="25" t="e">
        <f>IF('Crisis Indicator Data'!#REF!="No Data",1,IF(#REF!&lt;&gt;"",1,0))</f>
        <v>#REF!</v>
      </c>
      <c r="AC53" s="25" t="e">
        <f>IF('Crisis Indicator Data'!#REF!="No Data",1,IF(#REF!&lt;&gt;"",1,0))</f>
        <v>#REF!</v>
      </c>
      <c r="AD53" s="25" t="e">
        <f>IF('Crisis Indicator Data'!#REF!="No Data",1,IF(#REF!&lt;&gt;"",1,0))</f>
        <v>#REF!</v>
      </c>
      <c r="AE53" s="25" t="e">
        <f>IF('Crisis Indicator Data'!#REF!="No Data",1,IF(#REF!&lt;&gt;"",1,0))</f>
        <v>#REF!</v>
      </c>
      <c r="AF53" s="25" t="e">
        <f>IF('Crisis Indicator Data'!#REF!="No Data",1,IF(#REF!&lt;&gt;"",1,0))</f>
        <v>#REF!</v>
      </c>
      <c r="AG53" s="25" t="e">
        <f>IF('Crisis Indicator Data'!#REF!="No Data",1,IF(#REF!&lt;&gt;"",1,0))</f>
        <v>#REF!</v>
      </c>
      <c r="AH53" s="25" t="e">
        <f>IF('Crisis Indicator Data'!#REF!="No Data",1,IF(#REF!&lt;&gt;"",1,0))</f>
        <v>#REF!</v>
      </c>
      <c r="AI53" s="25" t="e">
        <f>IF('Crisis Indicator Data'!#REF!="No Data",1,IF(#REF!&lt;&gt;"",1,0))</f>
        <v>#REF!</v>
      </c>
      <c r="AJ53" s="25" t="e">
        <f>IF('Crisis Indicator Data'!#REF!="No Data",1,IF(#REF!&lt;&gt;"",1,0))</f>
        <v>#REF!</v>
      </c>
      <c r="AK53" s="25" t="e">
        <f>IF('Crisis Indicator Data'!#REF!="No Data",1,IF(#REF!&lt;&gt;"",1,0))</f>
        <v>#REF!</v>
      </c>
      <c r="AL53" s="25" t="e">
        <f>IF('Crisis Indicator Data'!#REF!="No Data",1,IF(#REF!&lt;&gt;"",1,0))</f>
        <v>#REF!</v>
      </c>
      <c r="AM53" s="25" t="e">
        <f>IF('Crisis Indicator Data'!#REF!="No Data",1,IF(#REF!&lt;&gt;"",1,0))</f>
        <v>#REF!</v>
      </c>
      <c r="AN53" s="25" t="e">
        <f>IF('Crisis Indicator Data'!#REF!="No Data",1,IF(#REF!&lt;&gt;"",1,0))</f>
        <v>#REF!</v>
      </c>
      <c r="AO53" s="25" t="e">
        <f>IF('Crisis Indicator Data'!#REF!="No Data",1,IF(#REF!&lt;&gt;"",1,0))</f>
        <v>#REF!</v>
      </c>
      <c r="AP53" s="25" t="e">
        <f>IF('Crisis Indicator Data'!#REF!="No Data",1,IF(#REF!&lt;&gt;"",1,0))</f>
        <v>#REF!</v>
      </c>
      <c r="AQ53" s="25" t="e">
        <f>IF('Crisis Indicator Data'!#REF!="No Data",1,IF(#REF!&lt;&gt;"",1,0))</f>
        <v>#REF!</v>
      </c>
      <c r="AR53" s="25" t="e">
        <f>IF('Crisis Indicator Data'!#REF!="No Data",1,IF(#REF!&lt;&gt;"",1,0))</f>
        <v>#REF!</v>
      </c>
      <c r="AS53" s="25" t="e">
        <f>IF('Crisis Indicator Data'!#REF!="No Data",1,IF(#REF!&lt;&gt;"",1,0))</f>
        <v>#REF!</v>
      </c>
      <c r="AT53" s="25" t="e">
        <f>IF('Crisis Indicator Data'!#REF!="No Data",1,IF(#REF!&lt;&gt;"",1,0))</f>
        <v>#REF!</v>
      </c>
      <c r="AU53" s="25" t="e">
        <f>IF('Crisis Indicator Data'!#REF!="No Data",1,IF(#REF!&lt;&gt;"",1,0))</f>
        <v>#REF!</v>
      </c>
      <c r="AV53" s="25" t="e">
        <f>IF('Crisis Indicator Data'!#REF!="No Data",1,IF(#REF!&lt;&gt;"",1,0))</f>
        <v>#REF!</v>
      </c>
      <c r="AW53" s="25" t="e">
        <f>IF('Crisis Indicator Data'!#REF!="No Data",1,IF(#REF!&lt;&gt;"",1,0))</f>
        <v>#REF!</v>
      </c>
      <c r="AX53" s="25" t="e">
        <f>IF('Crisis Indicator Data'!#REF!="No Data",1,IF(#REF!&lt;&gt;"",1,0))</f>
        <v>#REF!</v>
      </c>
      <c r="AY53" s="25" t="e">
        <f>IF('Crisis Indicator Data'!#REF!="No Data",1,IF(#REF!&lt;&gt;"",1,0))</f>
        <v>#REF!</v>
      </c>
      <c r="AZ53" s="25" t="e">
        <f>IF('Crisis Indicator Data'!#REF!="No Data",1,IF(#REF!&lt;&gt;"",1,0))</f>
        <v>#REF!</v>
      </c>
      <c r="BA53" t="e">
        <f t="shared" si="2"/>
        <v>#REF!</v>
      </c>
      <c r="BB53" s="27" t="e">
        <f t="shared" si="3"/>
        <v>#REF!</v>
      </c>
    </row>
    <row r="54" spans="1:54" x14ac:dyDescent="0.35">
      <c r="A54" t="s">
        <v>10207</v>
      </c>
      <c r="B54" s="25" t="e">
        <f>IF('Crisis Indicator Data'!#REF!="No Data",1,IF(#REF!&lt;&gt;"",1,0))</f>
        <v>#REF!</v>
      </c>
      <c r="C54" s="25" t="e">
        <f>IF('Crisis Indicator Data'!#REF!="No Data",1,IF(#REF!&lt;&gt;"",1,0))</f>
        <v>#REF!</v>
      </c>
      <c r="D54" s="25" t="e">
        <f>IF('Crisis Indicator Data'!#REF!="No Data",1,IF(#REF!&lt;&gt;"",1,0))</f>
        <v>#REF!</v>
      </c>
      <c r="E54" s="25" t="e">
        <f>IF('Crisis Indicator Data'!#REF!="No Data",1,IF(#REF!&lt;&gt;"",1,0))</f>
        <v>#REF!</v>
      </c>
      <c r="F54" s="25" t="e">
        <f>IF('Crisis Indicator Data'!#REF!="No Data",1,IF(#REF!&lt;&gt;"",1,0))</f>
        <v>#REF!</v>
      </c>
      <c r="G54" s="25" t="e">
        <f>IF('Crisis Indicator Data'!#REF!="No Data",1,IF(#REF!&lt;&gt;"",1,0))</f>
        <v>#REF!</v>
      </c>
      <c r="H54" s="25" t="e">
        <f>IF('Crisis Indicator Data'!#REF!="No Data",1,IF(#REF!&lt;&gt;"",1,0))</f>
        <v>#REF!</v>
      </c>
      <c r="I54" s="25" t="e">
        <f>IF('Crisis Indicator Data'!#REF!="No Data",1,IF(#REF!&lt;&gt;"",1,0))</f>
        <v>#REF!</v>
      </c>
      <c r="J54" s="25" t="e">
        <f>IF('Crisis Indicator Data'!#REF!="No Data",1,IF(#REF!&lt;&gt;"",1,0))</f>
        <v>#REF!</v>
      </c>
      <c r="K54" s="25" t="e">
        <f>IF('Crisis Indicator Data'!#REF!="No Data",1,IF(#REF!&lt;&gt;"",1,0))</f>
        <v>#REF!</v>
      </c>
      <c r="L54" s="25" t="e">
        <f>IF('Crisis Indicator Data'!#REF!="No Data",1,IF(#REF!&lt;&gt;"",1,0))</f>
        <v>#REF!</v>
      </c>
      <c r="M54" s="25" t="e">
        <f>IF('Crisis Indicator Data'!#REF!="No Data",1,IF(#REF!&lt;&gt;"",1,0))</f>
        <v>#REF!</v>
      </c>
      <c r="N54" s="25" t="e">
        <f>IF('Crisis Indicator Data'!#REF!="No Data",1,IF(#REF!&lt;&gt;"",1,0))</f>
        <v>#REF!</v>
      </c>
      <c r="O54" s="25" t="e">
        <f>IF('Crisis Indicator Data'!#REF!="No Data",1,IF(#REF!&lt;&gt;"",1,0))</f>
        <v>#REF!</v>
      </c>
      <c r="P54" s="25" t="e">
        <f>IF('Crisis Indicator Data'!#REF!="No Data",1,IF(#REF!&lt;&gt;"",1,0))</f>
        <v>#REF!</v>
      </c>
      <c r="Q54" s="25" t="e">
        <f>IF('Crisis Indicator Data'!#REF!="No Data",1,IF(#REF!&lt;&gt;"",1,0))</f>
        <v>#REF!</v>
      </c>
      <c r="R54" s="25" t="e">
        <f>IF('Crisis Indicator Data'!#REF!="No Data",1,IF(#REF!&lt;&gt;"",1,0))</f>
        <v>#REF!</v>
      </c>
      <c r="S54" s="25" t="e">
        <f>IF('Crisis Indicator Data'!#REF!="No Data",1,IF(#REF!&lt;&gt;"",1,0))</f>
        <v>#REF!</v>
      </c>
      <c r="T54" s="25" t="e">
        <f>IF('Crisis Indicator Data'!#REF!="No Data",1,IF(#REF!&lt;&gt;"",1,0))</f>
        <v>#REF!</v>
      </c>
      <c r="U54" s="25" t="e">
        <f>IF('Crisis Indicator Data'!#REF!="No Data",1,IF(#REF!&lt;&gt;"",1,0))</f>
        <v>#REF!</v>
      </c>
      <c r="V54" s="25" t="e">
        <f>IF('Crisis Indicator Data'!#REF!="No Data",1,IF(#REF!&lt;&gt;"",1,0))</f>
        <v>#REF!</v>
      </c>
      <c r="W54" s="25" t="e">
        <f>IF('Crisis Indicator Data'!#REF!="No Data",1,IF(#REF!&lt;&gt;"",1,0))</f>
        <v>#REF!</v>
      </c>
      <c r="X54" s="25" t="e">
        <f>IF('Crisis Indicator Data'!#REF!="No Data",1,IF(#REF!&lt;&gt;"",1,0))</f>
        <v>#REF!</v>
      </c>
      <c r="Y54" s="25" t="e">
        <f>IF('Crisis Indicator Data'!#REF!="No Data",1,IF(#REF!&lt;&gt;"",1,0))</f>
        <v>#REF!</v>
      </c>
      <c r="Z54" s="25" t="e">
        <f>IF('Crisis Indicator Data'!#REF!="No Data",1,IF(#REF!&lt;&gt;"",1,0))</f>
        <v>#REF!</v>
      </c>
      <c r="AA54" s="25" t="e">
        <f>IF('Crisis Indicator Data'!#REF!="No Data",1,IF(#REF!&lt;&gt;"",1,0))</f>
        <v>#REF!</v>
      </c>
      <c r="AB54" s="25" t="e">
        <f>IF('Crisis Indicator Data'!#REF!="No Data",1,IF(#REF!&lt;&gt;"",1,0))</f>
        <v>#REF!</v>
      </c>
      <c r="AC54" s="25" t="e">
        <f>IF('Crisis Indicator Data'!#REF!="No Data",1,IF(#REF!&lt;&gt;"",1,0))</f>
        <v>#REF!</v>
      </c>
      <c r="AD54" s="25" t="e">
        <f>IF('Crisis Indicator Data'!#REF!="No Data",1,IF(#REF!&lt;&gt;"",1,0))</f>
        <v>#REF!</v>
      </c>
      <c r="AE54" s="25" t="e">
        <f>IF('Crisis Indicator Data'!#REF!="No Data",1,IF(#REF!&lt;&gt;"",1,0))</f>
        <v>#REF!</v>
      </c>
      <c r="AF54" s="25" t="e">
        <f>IF('Crisis Indicator Data'!#REF!="No Data",1,IF(#REF!&lt;&gt;"",1,0))</f>
        <v>#REF!</v>
      </c>
      <c r="AG54" s="25" t="e">
        <f>IF('Crisis Indicator Data'!#REF!="No Data",1,IF(#REF!&lt;&gt;"",1,0))</f>
        <v>#REF!</v>
      </c>
      <c r="AH54" s="25" t="e">
        <f>IF('Crisis Indicator Data'!#REF!="No Data",1,IF(#REF!&lt;&gt;"",1,0))</f>
        <v>#REF!</v>
      </c>
      <c r="AI54" s="25" t="e">
        <f>IF('Crisis Indicator Data'!#REF!="No Data",1,IF(#REF!&lt;&gt;"",1,0))</f>
        <v>#REF!</v>
      </c>
      <c r="AJ54" s="25" t="e">
        <f>IF('Crisis Indicator Data'!#REF!="No Data",1,IF(#REF!&lt;&gt;"",1,0))</f>
        <v>#REF!</v>
      </c>
      <c r="AK54" s="25" t="e">
        <f>IF('Crisis Indicator Data'!#REF!="No Data",1,IF(#REF!&lt;&gt;"",1,0))</f>
        <v>#REF!</v>
      </c>
      <c r="AL54" s="25" t="e">
        <f>IF('Crisis Indicator Data'!#REF!="No Data",1,IF(#REF!&lt;&gt;"",1,0))</f>
        <v>#REF!</v>
      </c>
      <c r="AM54" s="25" t="e">
        <f>IF('Crisis Indicator Data'!#REF!="No Data",1,IF(#REF!&lt;&gt;"",1,0))</f>
        <v>#REF!</v>
      </c>
      <c r="AN54" s="25" t="e">
        <f>IF('Crisis Indicator Data'!#REF!="No Data",1,IF(#REF!&lt;&gt;"",1,0))</f>
        <v>#REF!</v>
      </c>
      <c r="AO54" s="25" t="e">
        <f>IF('Crisis Indicator Data'!#REF!="No Data",1,IF(#REF!&lt;&gt;"",1,0))</f>
        <v>#REF!</v>
      </c>
      <c r="AP54" s="25" t="e">
        <f>IF('Crisis Indicator Data'!#REF!="No Data",1,IF(#REF!&lt;&gt;"",1,0))</f>
        <v>#REF!</v>
      </c>
      <c r="AQ54" s="25" t="e">
        <f>IF('Crisis Indicator Data'!#REF!="No Data",1,IF(#REF!&lt;&gt;"",1,0))</f>
        <v>#REF!</v>
      </c>
      <c r="AR54" s="25" t="e">
        <f>IF('Crisis Indicator Data'!#REF!="No Data",1,IF(#REF!&lt;&gt;"",1,0))</f>
        <v>#REF!</v>
      </c>
      <c r="AS54" s="25" t="e">
        <f>IF('Crisis Indicator Data'!#REF!="No Data",1,IF(#REF!&lt;&gt;"",1,0))</f>
        <v>#REF!</v>
      </c>
      <c r="AT54" s="25" t="e">
        <f>IF('Crisis Indicator Data'!#REF!="No Data",1,IF(#REF!&lt;&gt;"",1,0))</f>
        <v>#REF!</v>
      </c>
      <c r="AU54" s="25" t="e">
        <f>IF('Crisis Indicator Data'!#REF!="No Data",1,IF(#REF!&lt;&gt;"",1,0))</f>
        <v>#REF!</v>
      </c>
      <c r="AV54" s="25" t="e">
        <f>IF('Crisis Indicator Data'!#REF!="No Data",1,IF(#REF!&lt;&gt;"",1,0))</f>
        <v>#REF!</v>
      </c>
      <c r="AW54" s="25" t="e">
        <f>IF('Crisis Indicator Data'!#REF!="No Data",1,IF(#REF!&lt;&gt;"",1,0))</f>
        <v>#REF!</v>
      </c>
      <c r="AX54" s="25" t="e">
        <f>IF('Crisis Indicator Data'!#REF!="No Data",1,IF(#REF!&lt;&gt;"",1,0))</f>
        <v>#REF!</v>
      </c>
      <c r="AY54" s="25" t="e">
        <f>IF('Crisis Indicator Data'!#REF!="No Data",1,IF(#REF!&lt;&gt;"",1,0))</f>
        <v>#REF!</v>
      </c>
      <c r="AZ54" s="25" t="e">
        <f>IF('Crisis Indicator Data'!#REF!="No Data",1,IF(#REF!&lt;&gt;"",1,0))</f>
        <v>#REF!</v>
      </c>
      <c r="BA54" t="e">
        <f t="shared" si="2"/>
        <v>#REF!</v>
      </c>
      <c r="BB54" s="27" t="e">
        <f t="shared" si="3"/>
        <v>#REF!</v>
      </c>
    </row>
    <row r="55" spans="1:54" x14ac:dyDescent="0.35">
      <c r="A55" t="s">
        <v>10178</v>
      </c>
      <c r="B55" s="25" t="e">
        <f>IF('Crisis Indicator Data'!#REF!="No Data",1,IF(#REF!&lt;&gt;"",1,0))</f>
        <v>#REF!</v>
      </c>
      <c r="C55" s="25" t="e">
        <f>IF('Crisis Indicator Data'!#REF!="No Data",1,IF(#REF!&lt;&gt;"",1,0))</f>
        <v>#REF!</v>
      </c>
      <c r="D55" s="25" t="e">
        <f>IF('Crisis Indicator Data'!#REF!="No Data",1,IF(#REF!&lt;&gt;"",1,0))</f>
        <v>#REF!</v>
      </c>
      <c r="E55" s="25" t="e">
        <f>IF('Crisis Indicator Data'!#REF!="No Data",1,IF(#REF!&lt;&gt;"",1,0))</f>
        <v>#REF!</v>
      </c>
      <c r="F55" s="25" t="e">
        <f>IF('Crisis Indicator Data'!#REF!="No Data",1,IF(#REF!&lt;&gt;"",1,0))</f>
        <v>#REF!</v>
      </c>
      <c r="G55" s="25" t="e">
        <f>IF('Crisis Indicator Data'!#REF!="No Data",1,IF(#REF!&lt;&gt;"",1,0))</f>
        <v>#REF!</v>
      </c>
      <c r="H55" s="25" t="e">
        <f>IF('Crisis Indicator Data'!#REF!="No Data",1,IF(#REF!&lt;&gt;"",1,0))</f>
        <v>#REF!</v>
      </c>
      <c r="I55" s="25" t="e">
        <f>IF('Crisis Indicator Data'!#REF!="No Data",1,IF(#REF!&lt;&gt;"",1,0))</f>
        <v>#REF!</v>
      </c>
      <c r="J55" s="25" t="e">
        <f>IF('Crisis Indicator Data'!#REF!="No Data",1,IF(#REF!&lt;&gt;"",1,0))</f>
        <v>#REF!</v>
      </c>
      <c r="K55" s="25" t="e">
        <f>IF('Crisis Indicator Data'!#REF!="No Data",1,IF(#REF!&lt;&gt;"",1,0))</f>
        <v>#REF!</v>
      </c>
      <c r="L55" s="25" t="e">
        <f>IF('Crisis Indicator Data'!#REF!="No Data",1,IF(#REF!&lt;&gt;"",1,0))</f>
        <v>#REF!</v>
      </c>
      <c r="M55" s="25" t="e">
        <f>IF('Crisis Indicator Data'!#REF!="No Data",1,IF(#REF!&lt;&gt;"",1,0))</f>
        <v>#REF!</v>
      </c>
      <c r="N55" s="25" t="e">
        <f>IF('Crisis Indicator Data'!#REF!="No Data",1,IF(#REF!&lt;&gt;"",1,0))</f>
        <v>#REF!</v>
      </c>
      <c r="O55" s="25" t="e">
        <f>IF('Crisis Indicator Data'!#REF!="No Data",1,IF(#REF!&lt;&gt;"",1,0))</f>
        <v>#REF!</v>
      </c>
      <c r="P55" s="25" t="e">
        <f>IF('Crisis Indicator Data'!#REF!="No Data",1,IF(#REF!&lt;&gt;"",1,0))</f>
        <v>#REF!</v>
      </c>
      <c r="Q55" s="25" t="e">
        <f>IF('Crisis Indicator Data'!#REF!="No Data",1,IF(#REF!&lt;&gt;"",1,0))</f>
        <v>#REF!</v>
      </c>
      <c r="R55" s="25" t="e">
        <f>IF('Crisis Indicator Data'!#REF!="No Data",1,IF(#REF!&lt;&gt;"",1,0))</f>
        <v>#REF!</v>
      </c>
      <c r="S55" s="25" t="e">
        <f>IF('Crisis Indicator Data'!#REF!="No Data",1,IF(#REF!&lt;&gt;"",1,0))</f>
        <v>#REF!</v>
      </c>
      <c r="T55" s="25" t="e">
        <f>IF('Crisis Indicator Data'!#REF!="No Data",1,IF(#REF!&lt;&gt;"",1,0))</f>
        <v>#REF!</v>
      </c>
      <c r="U55" s="25" t="e">
        <f>IF('Crisis Indicator Data'!#REF!="No Data",1,IF(#REF!&lt;&gt;"",1,0))</f>
        <v>#REF!</v>
      </c>
      <c r="V55" s="25" t="e">
        <f>IF('Crisis Indicator Data'!#REF!="No Data",1,IF(#REF!&lt;&gt;"",1,0))</f>
        <v>#REF!</v>
      </c>
      <c r="W55" s="25" t="e">
        <f>IF('Crisis Indicator Data'!#REF!="No Data",1,IF(#REF!&lt;&gt;"",1,0))</f>
        <v>#REF!</v>
      </c>
      <c r="X55" s="25" t="e">
        <f>IF('Crisis Indicator Data'!#REF!="No Data",1,IF(#REF!&lt;&gt;"",1,0))</f>
        <v>#REF!</v>
      </c>
      <c r="Y55" s="25" t="e">
        <f>IF('Crisis Indicator Data'!#REF!="No Data",1,IF(#REF!&lt;&gt;"",1,0))</f>
        <v>#REF!</v>
      </c>
      <c r="Z55" s="25" t="e">
        <f>IF('Crisis Indicator Data'!#REF!="No Data",1,IF(#REF!&lt;&gt;"",1,0))</f>
        <v>#REF!</v>
      </c>
      <c r="AA55" s="25" t="e">
        <f>IF('Crisis Indicator Data'!#REF!="No Data",1,IF(#REF!&lt;&gt;"",1,0))</f>
        <v>#REF!</v>
      </c>
      <c r="AB55" s="25" t="e">
        <f>IF('Crisis Indicator Data'!#REF!="No Data",1,IF(#REF!&lt;&gt;"",1,0))</f>
        <v>#REF!</v>
      </c>
      <c r="AC55" s="25" t="e">
        <f>IF('Crisis Indicator Data'!#REF!="No Data",1,IF(#REF!&lt;&gt;"",1,0))</f>
        <v>#REF!</v>
      </c>
      <c r="AD55" s="25" t="e">
        <f>IF('Crisis Indicator Data'!#REF!="No Data",1,IF(#REF!&lt;&gt;"",1,0))</f>
        <v>#REF!</v>
      </c>
      <c r="AE55" s="25" t="e">
        <f>IF('Crisis Indicator Data'!#REF!="No Data",1,IF(#REF!&lt;&gt;"",1,0))</f>
        <v>#REF!</v>
      </c>
      <c r="AF55" s="25" t="e">
        <f>IF('Crisis Indicator Data'!#REF!="No Data",1,IF(#REF!&lt;&gt;"",1,0))</f>
        <v>#REF!</v>
      </c>
      <c r="AG55" s="25" t="e">
        <f>IF('Crisis Indicator Data'!#REF!="No Data",1,IF(#REF!&lt;&gt;"",1,0))</f>
        <v>#REF!</v>
      </c>
      <c r="AH55" s="25" t="e">
        <f>IF('Crisis Indicator Data'!#REF!="No Data",1,IF(#REF!&lt;&gt;"",1,0))</f>
        <v>#REF!</v>
      </c>
      <c r="AI55" s="25" t="e">
        <f>IF('Crisis Indicator Data'!#REF!="No Data",1,IF(#REF!&lt;&gt;"",1,0))</f>
        <v>#REF!</v>
      </c>
      <c r="AJ55" s="25" t="e">
        <f>IF('Crisis Indicator Data'!#REF!="No Data",1,IF(#REF!&lt;&gt;"",1,0))</f>
        <v>#REF!</v>
      </c>
      <c r="AK55" s="25" t="e">
        <f>IF('Crisis Indicator Data'!#REF!="No Data",1,IF(#REF!&lt;&gt;"",1,0))</f>
        <v>#REF!</v>
      </c>
      <c r="AL55" s="25" t="e">
        <f>IF('Crisis Indicator Data'!#REF!="No Data",1,IF(#REF!&lt;&gt;"",1,0))</f>
        <v>#REF!</v>
      </c>
      <c r="AM55" s="25" t="e">
        <f>IF('Crisis Indicator Data'!#REF!="No Data",1,IF(#REF!&lt;&gt;"",1,0))</f>
        <v>#REF!</v>
      </c>
      <c r="AN55" s="25" t="e">
        <f>IF('Crisis Indicator Data'!#REF!="No Data",1,IF(#REF!&lt;&gt;"",1,0))</f>
        <v>#REF!</v>
      </c>
      <c r="AO55" s="25" t="e">
        <f>IF('Crisis Indicator Data'!#REF!="No Data",1,IF(#REF!&lt;&gt;"",1,0))</f>
        <v>#REF!</v>
      </c>
      <c r="AP55" s="25" t="e">
        <f>IF('Crisis Indicator Data'!#REF!="No Data",1,IF(#REF!&lt;&gt;"",1,0))</f>
        <v>#REF!</v>
      </c>
      <c r="AQ55" s="25" t="e">
        <f>IF('Crisis Indicator Data'!#REF!="No Data",1,IF(#REF!&lt;&gt;"",1,0))</f>
        <v>#REF!</v>
      </c>
      <c r="AR55" s="25" t="e">
        <f>IF('Crisis Indicator Data'!#REF!="No Data",1,IF(#REF!&lt;&gt;"",1,0))</f>
        <v>#REF!</v>
      </c>
      <c r="AS55" s="25" t="e">
        <f>IF('Crisis Indicator Data'!#REF!="No Data",1,IF(#REF!&lt;&gt;"",1,0))</f>
        <v>#REF!</v>
      </c>
      <c r="AT55" s="25" t="e">
        <f>IF('Crisis Indicator Data'!#REF!="No Data",1,IF(#REF!&lt;&gt;"",1,0))</f>
        <v>#REF!</v>
      </c>
      <c r="AU55" s="25" t="e">
        <f>IF('Crisis Indicator Data'!#REF!="No Data",1,IF(#REF!&lt;&gt;"",1,0))</f>
        <v>#REF!</v>
      </c>
      <c r="AV55" s="25" t="e">
        <f>IF('Crisis Indicator Data'!#REF!="No Data",1,IF(#REF!&lt;&gt;"",1,0))</f>
        <v>#REF!</v>
      </c>
      <c r="AW55" s="25" t="e">
        <f>IF('Crisis Indicator Data'!#REF!="No Data",1,IF(#REF!&lt;&gt;"",1,0))</f>
        <v>#REF!</v>
      </c>
      <c r="AX55" s="25" t="e">
        <f>IF('Crisis Indicator Data'!#REF!="No Data",1,IF(#REF!&lt;&gt;"",1,0))</f>
        <v>#REF!</v>
      </c>
      <c r="AY55" s="25" t="e">
        <f>IF('Crisis Indicator Data'!#REF!="No Data",1,IF(#REF!&lt;&gt;"",1,0))</f>
        <v>#REF!</v>
      </c>
      <c r="AZ55" s="25" t="e">
        <f>IF('Crisis Indicator Data'!#REF!="No Data",1,IF(#REF!&lt;&gt;"",1,0))</f>
        <v>#REF!</v>
      </c>
      <c r="BA55" t="e">
        <f t="shared" si="2"/>
        <v>#REF!</v>
      </c>
      <c r="BB55" s="27" t="e">
        <f t="shared" si="3"/>
        <v>#REF!</v>
      </c>
    </row>
    <row r="56" spans="1:54" x14ac:dyDescent="0.35">
      <c r="A56" t="s">
        <v>10182</v>
      </c>
      <c r="B56" s="25" t="e">
        <f>IF('Crisis Indicator Data'!#REF!="No Data",1,IF(#REF!&lt;&gt;"",1,0))</f>
        <v>#REF!</v>
      </c>
      <c r="C56" s="25" t="e">
        <f>IF('Crisis Indicator Data'!#REF!="No Data",1,IF(#REF!&lt;&gt;"",1,0))</f>
        <v>#REF!</v>
      </c>
      <c r="D56" s="25" t="e">
        <f>IF('Crisis Indicator Data'!#REF!="No Data",1,IF(#REF!&lt;&gt;"",1,0))</f>
        <v>#REF!</v>
      </c>
      <c r="E56" s="25" t="e">
        <f>IF('Crisis Indicator Data'!#REF!="No Data",1,IF(#REF!&lt;&gt;"",1,0))</f>
        <v>#REF!</v>
      </c>
      <c r="F56" s="25" t="e">
        <f>IF('Crisis Indicator Data'!#REF!="No Data",1,IF(#REF!&lt;&gt;"",1,0))</f>
        <v>#REF!</v>
      </c>
      <c r="G56" s="25" t="e">
        <f>IF('Crisis Indicator Data'!#REF!="No Data",1,IF(#REF!&lt;&gt;"",1,0))</f>
        <v>#REF!</v>
      </c>
      <c r="H56" s="25" t="e">
        <f>IF('Crisis Indicator Data'!#REF!="No Data",1,IF(#REF!&lt;&gt;"",1,0))</f>
        <v>#REF!</v>
      </c>
      <c r="I56" s="25" t="e">
        <f>IF('Crisis Indicator Data'!#REF!="No Data",1,IF(#REF!&lt;&gt;"",1,0))</f>
        <v>#REF!</v>
      </c>
      <c r="J56" s="25" t="e">
        <f>IF('Crisis Indicator Data'!#REF!="No Data",1,IF(#REF!&lt;&gt;"",1,0))</f>
        <v>#REF!</v>
      </c>
      <c r="K56" s="25" t="e">
        <f>IF('Crisis Indicator Data'!#REF!="No Data",1,IF(#REF!&lt;&gt;"",1,0))</f>
        <v>#REF!</v>
      </c>
      <c r="L56" s="25" t="e">
        <f>IF('Crisis Indicator Data'!#REF!="No Data",1,IF(#REF!&lt;&gt;"",1,0))</f>
        <v>#REF!</v>
      </c>
      <c r="M56" s="25" t="e">
        <f>IF('Crisis Indicator Data'!#REF!="No Data",1,IF(#REF!&lt;&gt;"",1,0))</f>
        <v>#REF!</v>
      </c>
      <c r="N56" s="25" t="e">
        <f>IF('Crisis Indicator Data'!#REF!="No Data",1,IF(#REF!&lt;&gt;"",1,0))</f>
        <v>#REF!</v>
      </c>
      <c r="O56" s="25" t="e">
        <f>IF('Crisis Indicator Data'!#REF!="No Data",1,IF(#REF!&lt;&gt;"",1,0))</f>
        <v>#REF!</v>
      </c>
      <c r="P56" s="25" t="e">
        <f>IF('Crisis Indicator Data'!#REF!="No Data",1,IF(#REF!&lt;&gt;"",1,0))</f>
        <v>#REF!</v>
      </c>
      <c r="Q56" s="25" t="e">
        <f>IF('Crisis Indicator Data'!#REF!="No Data",1,IF(#REF!&lt;&gt;"",1,0))</f>
        <v>#REF!</v>
      </c>
      <c r="R56" s="25" t="e">
        <f>IF('Crisis Indicator Data'!#REF!="No Data",1,IF(#REF!&lt;&gt;"",1,0))</f>
        <v>#REF!</v>
      </c>
      <c r="S56" s="25" t="e">
        <f>IF('Crisis Indicator Data'!#REF!="No Data",1,IF(#REF!&lt;&gt;"",1,0))</f>
        <v>#REF!</v>
      </c>
      <c r="T56" s="25" t="e">
        <f>IF('Crisis Indicator Data'!#REF!="No Data",1,IF(#REF!&lt;&gt;"",1,0))</f>
        <v>#REF!</v>
      </c>
      <c r="U56" s="25" t="e">
        <f>IF('Crisis Indicator Data'!#REF!="No Data",1,IF(#REF!&lt;&gt;"",1,0))</f>
        <v>#REF!</v>
      </c>
      <c r="V56" s="25" t="e">
        <f>IF('Crisis Indicator Data'!#REF!="No Data",1,IF(#REF!&lt;&gt;"",1,0))</f>
        <v>#REF!</v>
      </c>
      <c r="W56" s="25" t="e">
        <f>IF('Crisis Indicator Data'!#REF!="No Data",1,IF(#REF!&lt;&gt;"",1,0))</f>
        <v>#REF!</v>
      </c>
      <c r="X56" s="25" t="e">
        <f>IF('Crisis Indicator Data'!#REF!="No Data",1,IF(#REF!&lt;&gt;"",1,0))</f>
        <v>#REF!</v>
      </c>
      <c r="Y56" s="25" t="e">
        <f>IF('Crisis Indicator Data'!#REF!="No Data",1,IF(#REF!&lt;&gt;"",1,0))</f>
        <v>#REF!</v>
      </c>
      <c r="Z56" s="25" t="e">
        <f>IF('Crisis Indicator Data'!#REF!="No Data",1,IF(#REF!&lt;&gt;"",1,0))</f>
        <v>#REF!</v>
      </c>
      <c r="AA56" s="25" t="e">
        <f>IF('Crisis Indicator Data'!#REF!="No Data",1,IF(#REF!&lt;&gt;"",1,0))</f>
        <v>#REF!</v>
      </c>
      <c r="AB56" s="25" t="e">
        <f>IF('Crisis Indicator Data'!#REF!="No Data",1,IF(#REF!&lt;&gt;"",1,0))</f>
        <v>#REF!</v>
      </c>
      <c r="AC56" s="25" t="e">
        <f>IF('Crisis Indicator Data'!#REF!="No Data",1,IF(#REF!&lt;&gt;"",1,0))</f>
        <v>#REF!</v>
      </c>
      <c r="AD56" s="25" t="e">
        <f>IF('Crisis Indicator Data'!#REF!="No Data",1,IF(#REF!&lt;&gt;"",1,0))</f>
        <v>#REF!</v>
      </c>
      <c r="AE56" s="25" t="e">
        <f>IF('Crisis Indicator Data'!#REF!="No Data",1,IF(#REF!&lt;&gt;"",1,0))</f>
        <v>#REF!</v>
      </c>
      <c r="AF56" s="25" t="e">
        <f>IF('Crisis Indicator Data'!#REF!="No Data",1,IF(#REF!&lt;&gt;"",1,0))</f>
        <v>#REF!</v>
      </c>
      <c r="AG56" s="25" t="e">
        <f>IF('Crisis Indicator Data'!#REF!="No Data",1,IF(#REF!&lt;&gt;"",1,0))</f>
        <v>#REF!</v>
      </c>
      <c r="AH56" s="25" t="e">
        <f>IF('Crisis Indicator Data'!#REF!="No Data",1,IF(#REF!&lt;&gt;"",1,0))</f>
        <v>#REF!</v>
      </c>
      <c r="AI56" s="25" t="e">
        <f>IF('Crisis Indicator Data'!#REF!="No Data",1,IF(#REF!&lt;&gt;"",1,0))</f>
        <v>#REF!</v>
      </c>
      <c r="AJ56" s="25" t="e">
        <f>IF('Crisis Indicator Data'!#REF!="No Data",1,IF(#REF!&lt;&gt;"",1,0))</f>
        <v>#REF!</v>
      </c>
      <c r="AK56" s="25" t="e">
        <f>IF('Crisis Indicator Data'!#REF!="No Data",1,IF(#REF!&lt;&gt;"",1,0))</f>
        <v>#REF!</v>
      </c>
      <c r="AL56" s="25" t="e">
        <f>IF('Crisis Indicator Data'!#REF!="No Data",1,IF(#REF!&lt;&gt;"",1,0))</f>
        <v>#REF!</v>
      </c>
      <c r="AM56" s="25" t="e">
        <f>IF('Crisis Indicator Data'!#REF!="No Data",1,IF(#REF!&lt;&gt;"",1,0))</f>
        <v>#REF!</v>
      </c>
      <c r="AN56" s="25" t="e">
        <f>IF('Crisis Indicator Data'!#REF!="No Data",1,IF(#REF!&lt;&gt;"",1,0))</f>
        <v>#REF!</v>
      </c>
      <c r="AO56" s="25" t="e">
        <f>IF('Crisis Indicator Data'!#REF!="No Data",1,IF(#REF!&lt;&gt;"",1,0))</f>
        <v>#REF!</v>
      </c>
      <c r="AP56" s="25" t="e">
        <f>IF('Crisis Indicator Data'!#REF!="No Data",1,IF(#REF!&lt;&gt;"",1,0))</f>
        <v>#REF!</v>
      </c>
      <c r="AQ56" s="25" t="e">
        <f>IF('Crisis Indicator Data'!#REF!="No Data",1,IF(#REF!&lt;&gt;"",1,0))</f>
        <v>#REF!</v>
      </c>
      <c r="AR56" s="25" t="e">
        <f>IF('Crisis Indicator Data'!#REF!="No Data",1,IF(#REF!&lt;&gt;"",1,0))</f>
        <v>#REF!</v>
      </c>
      <c r="AS56" s="25" t="e">
        <f>IF('Crisis Indicator Data'!#REF!="No Data",1,IF(#REF!&lt;&gt;"",1,0))</f>
        <v>#REF!</v>
      </c>
      <c r="AT56" s="25" t="e">
        <f>IF('Crisis Indicator Data'!#REF!="No Data",1,IF(#REF!&lt;&gt;"",1,0))</f>
        <v>#REF!</v>
      </c>
      <c r="AU56" s="25" t="e">
        <f>IF('Crisis Indicator Data'!#REF!="No Data",1,IF(#REF!&lt;&gt;"",1,0))</f>
        <v>#REF!</v>
      </c>
      <c r="AV56" s="25" t="e">
        <f>IF('Crisis Indicator Data'!#REF!="No Data",1,IF(#REF!&lt;&gt;"",1,0))</f>
        <v>#REF!</v>
      </c>
      <c r="AW56" s="25" t="e">
        <f>IF('Crisis Indicator Data'!#REF!="No Data",1,IF(#REF!&lt;&gt;"",1,0))</f>
        <v>#REF!</v>
      </c>
      <c r="AX56" s="25" t="e">
        <f>IF('Crisis Indicator Data'!#REF!="No Data",1,IF(#REF!&lt;&gt;"",1,0))</f>
        <v>#REF!</v>
      </c>
      <c r="AY56" s="25" t="e">
        <f>IF('Crisis Indicator Data'!#REF!="No Data",1,IF(#REF!&lt;&gt;"",1,0))</f>
        <v>#REF!</v>
      </c>
      <c r="AZ56" s="25" t="e">
        <f>IF('Crisis Indicator Data'!#REF!="No Data",1,IF(#REF!&lt;&gt;"",1,0))</f>
        <v>#REF!</v>
      </c>
      <c r="BA56" t="e">
        <f t="shared" si="2"/>
        <v>#REF!</v>
      </c>
      <c r="BB56" s="27" t="e">
        <f t="shared" si="3"/>
        <v>#REF!</v>
      </c>
    </row>
    <row r="57" spans="1:54" x14ac:dyDescent="0.35">
      <c r="A57" t="s">
        <v>10183</v>
      </c>
      <c r="B57" s="25" t="e">
        <f>IF('Crisis Indicator Data'!#REF!="No Data",1,IF(#REF!&lt;&gt;"",1,0))</f>
        <v>#REF!</v>
      </c>
      <c r="C57" s="25" t="e">
        <f>IF('Crisis Indicator Data'!#REF!="No Data",1,IF(#REF!&lt;&gt;"",1,0))</f>
        <v>#REF!</v>
      </c>
      <c r="D57" s="25" t="e">
        <f>IF('Crisis Indicator Data'!#REF!="No Data",1,IF(#REF!&lt;&gt;"",1,0))</f>
        <v>#REF!</v>
      </c>
      <c r="E57" s="25" t="e">
        <f>IF('Crisis Indicator Data'!#REF!="No Data",1,IF(#REF!&lt;&gt;"",1,0))</f>
        <v>#REF!</v>
      </c>
      <c r="F57" s="25" t="e">
        <f>IF('Crisis Indicator Data'!#REF!="No Data",1,IF(#REF!&lt;&gt;"",1,0))</f>
        <v>#REF!</v>
      </c>
      <c r="G57" s="25" t="e">
        <f>IF('Crisis Indicator Data'!#REF!="No Data",1,IF(#REF!&lt;&gt;"",1,0))</f>
        <v>#REF!</v>
      </c>
      <c r="H57" s="25" t="e">
        <f>IF('Crisis Indicator Data'!#REF!="No Data",1,IF(#REF!&lt;&gt;"",1,0))</f>
        <v>#REF!</v>
      </c>
      <c r="I57" s="25" t="e">
        <f>IF('Crisis Indicator Data'!#REF!="No Data",1,IF(#REF!&lt;&gt;"",1,0))</f>
        <v>#REF!</v>
      </c>
      <c r="J57" s="25" t="e">
        <f>IF('Crisis Indicator Data'!#REF!="No Data",1,IF(#REF!&lt;&gt;"",1,0))</f>
        <v>#REF!</v>
      </c>
      <c r="K57" s="25" t="e">
        <f>IF('Crisis Indicator Data'!#REF!="No Data",1,IF(#REF!&lt;&gt;"",1,0))</f>
        <v>#REF!</v>
      </c>
      <c r="L57" s="25" t="e">
        <f>IF('Crisis Indicator Data'!#REF!="No Data",1,IF(#REF!&lt;&gt;"",1,0))</f>
        <v>#REF!</v>
      </c>
      <c r="M57" s="25" t="e">
        <f>IF('Crisis Indicator Data'!#REF!="No Data",1,IF(#REF!&lt;&gt;"",1,0))</f>
        <v>#REF!</v>
      </c>
      <c r="N57" s="25" t="e">
        <f>IF('Crisis Indicator Data'!#REF!="No Data",1,IF(#REF!&lt;&gt;"",1,0))</f>
        <v>#REF!</v>
      </c>
      <c r="O57" s="25" t="e">
        <f>IF('Crisis Indicator Data'!#REF!="No Data",1,IF(#REF!&lt;&gt;"",1,0))</f>
        <v>#REF!</v>
      </c>
      <c r="P57" s="25" t="e">
        <f>IF('Crisis Indicator Data'!#REF!="No Data",1,IF(#REF!&lt;&gt;"",1,0))</f>
        <v>#REF!</v>
      </c>
      <c r="Q57" s="25" t="e">
        <f>IF('Crisis Indicator Data'!#REF!="No Data",1,IF(#REF!&lt;&gt;"",1,0))</f>
        <v>#REF!</v>
      </c>
      <c r="R57" s="25" t="e">
        <f>IF('Crisis Indicator Data'!#REF!="No Data",1,IF(#REF!&lt;&gt;"",1,0))</f>
        <v>#REF!</v>
      </c>
      <c r="S57" s="25" t="e">
        <f>IF('Crisis Indicator Data'!#REF!="No Data",1,IF(#REF!&lt;&gt;"",1,0))</f>
        <v>#REF!</v>
      </c>
      <c r="T57" s="25" t="e">
        <f>IF('Crisis Indicator Data'!#REF!="No Data",1,IF(#REF!&lt;&gt;"",1,0))</f>
        <v>#REF!</v>
      </c>
      <c r="U57" s="25" t="e">
        <f>IF('Crisis Indicator Data'!#REF!="No Data",1,IF(#REF!&lt;&gt;"",1,0))</f>
        <v>#REF!</v>
      </c>
      <c r="V57" s="25" t="e">
        <f>IF('Crisis Indicator Data'!#REF!="No Data",1,IF(#REF!&lt;&gt;"",1,0))</f>
        <v>#REF!</v>
      </c>
      <c r="W57" s="25" t="e">
        <f>IF('Crisis Indicator Data'!#REF!="No Data",1,IF(#REF!&lt;&gt;"",1,0))</f>
        <v>#REF!</v>
      </c>
      <c r="X57" s="25" t="e">
        <f>IF('Crisis Indicator Data'!#REF!="No Data",1,IF(#REF!&lt;&gt;"",1,0))</f>
        <v>#REF!</v>
      </c>
      <c r="Y57" s="25" t="e">
        <f>IF('Crisis Indicator Data'!#REF!="No Data",1,IF(#REF!&lt;&gt;"",1,0))</f>
        <v>#REF!</v>
      </c>
      <c r="Z57" s="25" t="e">
        <f>IF('Crisis Indicator Data'!#REF!="No Data",1,IF(#REF!&lt;&gt;"",1,0))</f>
        <v>#REF!</v>
      </c>
      <c r="AA57" s="25" t="e">
        <f>IF('Crisis Indicator Data'!#REF!="No Data",1,IF(#REF!&lt;&gt;"",1,0))</f>
        <v>#REF!</v>
      </c>
      <c r="AB57" s="25" t="e">
        <f>IF('Crisis Indicator Data'!#REF!="No Data",1,IF(#REF!&lt;&gt;"",1,0))</f>
        <v>#REF!</v>
      </c>
      <c r="AC57" s="25" t="e">
        <f>IF('Crisis Indicator Data'!#REF!="No Data",1,IF(#REF!&lt;&gt;"",1,0))</f>
        <v>#REF!</v>
      </c>
      <c r="AD57" s="25" t="e">
        <f>IF('Crisis Indicator Data'!#REF!="No Data",1,IF(#REF!&lt;&gt;"",1,0))</f>
        <v>#REF!</v>
      </c>
      <c r="AE57" s="25" t="e">
        <f>IF('Crisis Indicator Data'!#REF!="No Data",1,IF(#REF!&lt;&gt;"",1,0))</f>
        <v>#REF!</v>
      </c>
      <c r="AF57" s="25" t="e">
        <f>IF('Crisis Indicator Data'!#REF!="No Data",1,IF(#REF!&lt;&gt;"",1,0))</f>
        <v>#REF!</v>
      </c>
      <c r="AG57" s="25" t="e">
        <f>IF('Crisis Indicator Data'!#REF!="No Data",1,IF(#REF!&lt;&gt;"",1,0))</f>
        <v>#REF!</v>
      </c>
      <c r="AH57" s="25" t="e">
        <f>IF('Crisis Indicator Data'!#REF!="No Data",1,IF(#REF!&lt;&gt;"",1,0))</f>
        <v>#REF!</v>
      </c>
      <c r="AI57" s="25" t="e">
        <f>IF('Crisis Indicator Data'!#REF!="No Data",1,IF(#REF!&lt;&gt;"",1,0))</f>
        <v>#REF!</v>
      </c>
      <c r="AJ57" s="25" t="e">
        <f>IF('Crisis Indicator Data'!#REF!="No Data",1,IF(#REF!&lt;&gt;"",1,0))</f>
        <v>#REF!</v>
      </c>
      <c r="AK57" s="25" t="e">
        <f>IF('Crisis Indicator Data'!#REF!="No Data",1,IF(#REF!&lt;&gt;"",1,0))</f>
        <v>#REF!</v>
      </c>
      <c r="AL57" s="25" t="e">
        <f>IF('Crisis Indicator Data'!#REF!="No Data",1,IF(#REF!&lt;&gt;"",1,0))</f>
        <v>#REF!</v>
      </c>
      <c r="AM57" s="25" t="e">
        <f>IF('Crisis Indicator Data'!#REF!="No Data",1,IF(#REF!&lt;&gt;"",1,0))</f>
        <v>#REF!</v>
      </c>
      <c r="AN57" s="25" t="e">
        <f>IF('Crisis Indicator Data'!#REF!="No Data",1,IF(#REF!&lt;&gt;"",1,0))</f>
        <v>#REF!</v>
      </c>
      <c r="AO57" s="25" t="e">
        <f>IF('Crisis Indicator Data'!#REF!="No Data",1,IF(#REF!&lt;&gt;"",1,0))</f>
        <v>#REF!</v>
      </c>
      <c r="AP57" s="25" t="e">
        <f>IF('Crisis Indicator Data'!#REF!="No Data",1,IF(#REF!&lt;&gt;"",1,0))</f>
        <v>#REF!</v>
      </c>
      <c r="AQ57" s="25" t="e">
        <f>IF('Crisis Indicator Data'!#REF!="No Data",1,IF(#REF!&lt;&gt;"",1,0))</f>
        <v>#REF!</v>
      </c>
      <c r="AR57" s="25" t="e">
        <f>IF('Crisis Indicator Data'!#REF!="No Data",1,IF(#REF!&lt;&gt;"",1,0))</f>
        <v>#REF!</v>
      </c>
      <c r="AS57" s="25" t="e">
        <f>IF('Crisis Indicator Data'!#REF!="No Data",1,IF(#REF!&lt;&gt;"",1,0))</f>
        <v>#REF!</v>
      </c>
      <c r="AT57" s="25" t="e">
        <f>IF('Crisis Indicator Data'!#REF!="No Data",1,IF(#REF!&lt;&gt;"",1,0))</f>
        <v>#REF!</v>
      </c>
      <c r="AU57" s="25" t="e">
        <f>IF('Crisis Indicator Data'!#REF!="No Data",1,IF(#REF!&lt;&gt;"",1,0))</f>
        <v>#REF!</v>
      </c>
      <c r="AV57" s="25" t="e">
        <f>IF('Crisis Indicator Data'!#REF!="No Data",1,IF(#REF!&lt;&gt;"",1,0))</f>
        <v>#REF!</v>
      </c>
      <c r="AW57" s="25" t="e">
        <f>IF('Crisis Indicator Data'!#REF!="No Data",1,IF(#REF!&lt;&gt;"",1,0))</f>
        <v>#REF!</v>
      </c>
      <c r="AX57" s="25" t="e">
        <f>IF('Crisis Indicator Data'!#REF!="No Data",1,IF(#REF!&lt;&gt;"",1,0))</f>
        <v>#REF!</v>
      </c>
      <c r="AY57" s="25" t="e">
        <f>IF('Crisis Indicator Data'!#REF!="No Data",1,IF(#REF!&lt;&gt;"",1,0))</f>
        <v>#REF!</v>
      </c>
      <c r="AZ57" s="25" t="e">
        <f>IF('Crisis Indicator Data'!#REF!="No Data",1,IF(#REF!&lt;&gt;"",1,0))</f>
        <v>#REF!</v>
      </c>
      <c r="BA57" t="e">
        <f t="shared" si="2"/>
        <v>#REF!</v>
      </c>
      <c r="BB57" s="27" t="e">
        <f t="shared" si="3"/>
        <v>#REF!</v>
      </c>
    </row>
    <row r="58" spans="1:54" x14ac:dyDescent="0.35">
      <c r="A58" t="s">
        <v>10187</v>
      </c>
      <c r="B58" s="25" t="e">
        <f>IF('Crisis Indicator Data'!#REF!="No Data",1,IF(#REF!&lt;&gt;"",1,0))</f>
        <v>#REF!</v>
      </c>
      <c r="C58" s="25" t="e">
        <f>IF('Crisis Indicator Data'!#REF!="No Data",1,IF(#REF!&lt;&gt;"",1,0))</f>
        <v>#REF!</v>
      </c>
      <c r="D58" s="25" t="e">
        <f>IF('Crisis Indicator Data'!#REF!="No Data",1,IF(#REF!&lt;&gt;"",1,0))</f>
        <v>#REF!</v>
      </c>
      <c r="E58" s="25" t="e">
        <f>IF('Crisis Indicator Data'!#REF!="No Data",1,IF(#REF!&lt;&gt;"",1,0))</f>
        <v>#REF!</v>
      </c>
      <c r="F58" s="25" t="e">
        <f>IF('Crisis Indicator Data'!#REF!="No Data",1,IF(#REF!&lt;&gt;"",1,0))</f>
        <v>#REF!</v>
      </c>
      <c r="G58" s="25" t="e">
        <f>IF('Crisis Indicator Data'!#REF!="No Data",1,IF(#REF!&lt;&gt;"",1,0))</f>
        <v>#REF!</v>
      </c>
      <c r="H58" s="25" t="e">
        <f>IF('Crisis Indicator Data'!#REF!="No Data",1,IF(#REF!&lt;&gt;"",1,0))</f>
        <v>#REF!</v>
      </c>
      <c r="I58" s="25" t="e">
        <f>IF('Crisis Indicator Data'!#REF!="No Data",1,IF(#REF!&lt;&gt;"",1,0))</f>
        <v>#REF!</v>
      </c>
      <c r="J58" s="25" t="e">
        <f>IF('Crisis Indicator Data'!#REF!="No Data",1,IF(#REF!&lt;&gt;"",1,0))</f>
        <v>#REF!</v>
      </c>
      <c r="K58" s="25" t="e">
        <f>IF('Crisis Indicator Data'!#REF!="No Data",1,IF(#REF!&lt;&gt;"",1,0))</f>
        <v>#REF!</v>
      </c>
      <c r="L58" s="25" t="e">
        <f>IF('Crisis Indicator Data'!#REF!="No Data",1,IF(#REF!&lt;&gt;"",1,0))</f>
        <v>#REF!</v>
      </c>
      <c r="M58" s="25" t="e">
        <f>IF('Crisis Indicator Data'!#REF!="No Data",1,IF(#REF!&lt;&gt;"",1,0))</f>
        <v>#REF!</v>
      </c>
      <c r="N58" s="25" t="e">
        <f>IF('Crisis Indicator Data'!#REF!="No Data",1,IF(#REF!&lt;&gt;"",1,0))</f>
        <v>#REF!</v>
      </c>
      <c r="O58" s="25" t="e">
        <f>IF('Crisis Indicator Data'!#REF!="No Data",1,IF(#REF!&lt;&gt;"",1,0))</f>
        <v>#REF!</v>
      </c>
      <c r="P58" s="25" t="e">
        <f>IF('Crisis Indicator Data'!#REF!="No Data",1,IF(#REF!&lt;&gt;"",1,0))</f>
        <v>#REF!</v>
      </c>
      <c r="Q58" s="25" t="e">
        <f>IF('Crisis Indicator Data'!#REF!="No Data",1,IF(#REF!&lt;&gt;"",1,0))</f>
        <v>#REF!</v>
      </c>
      <c r="R58" s="25" t="e">
        <f>IF('Crisis Indicator Data'!#REF!="No Data",1,IF(#REF!&lt;&gt;"",1,0))</f>
        <v>#REF!</v>
      </c>
      <c r="S58" s="25" t="e">
        <f>IF('Crisis Indicator Data'!#REF!="No Data",1,IF(#REF!&lt;&gt;"",1,0))</f>
        <v>#REF!</v>
      </c>
      <c r="T58" s="25" t="e">
        <f>IF('Crisis Indicator Data'!#REF!="No Data",1,IF(#REF!&lt;&gt;"",1,0))</f>
        <v>#REF!</v>
      </c>
      <c r="U58" s="25" t="e">
        <f>IF('Crisis Indicator Data'!#REF!="No Data",1,IF(#REF!&lt;&gt;"",1,0))</f>
        <v>#REF!</v>
      </c>
      <c r="V58" s="25" t="e">
        <f>IF('Crisis Indicator Data'!#REF!="No Data",1,IF(#REF!&lt;&gt;"",1,0))</f>
        <v>#REF!</v>
      </c>
      <c r="W58" s="25" t="e">
        <f>IF('Crisis Indicator Data'!#REF!="No Data",1,IF(#REF!&lt;&gt;"",1,0))</f>
        <v>#REF!</v>
      </c>
      <c r="X58" s="25" t="e">
        <f>IF('Crisis Indicator Data'!#REF!="No Data",1,IF(#REF!&lt;&gt;"",1,0))</f>
        <v>#REF!</v>
      </c>
      <c r="Y58" s="25" t="e">
        <f>IF('Crisis Indicator Data'!#REF!="No Data",1,IF(#REF!&lt;&gt;"",1,0))</f>
        <v>#REF!</v>
      </c>
      <c r="Z58" s="25" t="e">
        <f>IF('Crisis Indicator Data'!#REF!="No Data",1,IF(#REF!&lt;&gt;"",1,0))</f>
        <v>#REF!</v>
      </c>
      <c r="AA58" s="25" t="e">
        <f>IF('Crisis Indicator Data'!#REF!="No Data",1,IF(#REF!&lt;&gt;"",1,0))</f>
        <v>#REF!</v>
      </c>
      <c r="AB58" s="25" t="e">
        <f>IF('Crisis Indicator Data'!#REF!="No Data",1,IF(#REF!&lt;&gt;"",1,0))</f>
        <v>#REF!</v>
      </c>
      <c r="AC58" s="25" t="e">
        <f>IF('Crisis Indicator Data'!#REF!="No Data",1,IF(#REF!&lt;&gt;"",1,0))</f>
        <v>#REF!</v>
      </c>
      <c r="AD58" s="25" t="e">
        <f>IF('Crisis Indicator Data'!#REF!="No Data",1,IF(#REF!&lt;&gt;"",1,0))</f>
        <v>#REF!</v>
      </c>
      <c r="AE58" s="25" t="e">
        <f>IF('Crisis Indicator Data'!#REF!="No Data",1,IF(#REF!&lt;&gt;"",1,0))</f>
        <v>#REF!</v>
      </c>
      <c r="AF58" s="25" t="e">
        <f>IF('Crisis Indicator Data'!#REF!="No Data",1,IF(#REF!&lt;&gt;"",1,0))</f>
        <v>#REF!</v>
      </c>
      <c r="AG58" s="25" t="e">
        <f>IF('Crisis Indicator Data'!#REF!="No Data",1,IF(#REF!&lt;&gt;"",1,0))</f>
        <v>#REF!</v>
      </c>
      <c r="AH58" s="25" t="e">
        <f>IF('Crisis Indicator Data'!#REF!="No Data",1,IF(#REF!&lt;&gt;"",1,0))</f>
        <v>#REF!</v>
      </c>
      <c r="AI58" s="25" t="e">
        <f>IF('Crisis Indicator Data'!#REF!="No Data",1,IF(#REF!&lt;&gt;"",1,0))</f>
        <v>#REF!</v>
      </c>
      <c r="AJ58" s="25" t="e">
        <f>IF('Crisis Indicator Data'!#REF!="No Data",1,IF(#REF!&lt;&gt;"",1,0))</f>
        <v>#REF!</v>
      </c>
      <c r="AK58" s="25" t="e">
        <f>IF('Crisis Indicator Data'!#REF!="No Data",1,IF(#REF!&lt;&gt;"",1,0))</f>
        <v>#REF!</v>
      </c>
      <c r="AL58" s="25" t="e">
        <f>IF('Crisis Indicator Data'!#REF!="No Data",1,IF(#REF!&lt;&gt;"",1,0))</f>
        <v>#REF!</v>
      </c>
      <c r="AM58" s="25" t="e">
        <f>IF('Crisis Indicator Data'!#REF!="No Data",1,IF(#REF!&lt;&gt;"",1,0))</f>
        <v>#REF!</v>
      </c>
      <c r="AN58" s="25" t="e">
        <f>IF('Crisis Indicator Data'!#REF!="No Data",1,IF(#REF!&lt;&gt;"",1,0))</f>
        <v>#REF!</v>
      </c>
      <c r="AO58" s="25" t="e">
        <f>IF('Crisis Indicator Data'!#REF!="No Data",1,IF(#REF!&lt;&gt;"",1,0))</f>
        <v>#REF!</v>
      </c>
      <c r="AP58" s="25" t="e">
        <f>IF('Crisis Indicator Data'!#REF!="No Data",1,IF(#REF!&lt;&gt;"",1,0))</f>
        <v>#REF!</v>
      </c>
      <c r="AQ58" s="25" t="e">
        <f>IF('Crisis Indicator Data'!#REF!="No Data",1,IF(#REF!&lt;&gt;"",1,0))</f>
        <v>#REF!</v>
      </c>
      <c r="AR58" s="25" t="e">
        <f>IF('Crisis Indicator Data'!#REF!="No Data",1,IF(#REF!&lt;&gt;"",1,0))</f>
        <v>#REF!</v>
      </c>
      <c r="AS58" s="25" t="e">
        <f>IF('Crisis Indicator Data'!#REF!="No Data",1,IF(#REF!&lt;&gt;"",1,0))</f>
        <v>#REF!</v>
      </c>
      <c r="AT58" s="25" t="e">
        <f>IF('Crisis Indicator Data'!#REF!="No Data",1,IF(#REF!&lt;&gt;"",1,0))</f>
        <v>#REF!</v>
      </c>
      <c r="AU58" s="25" t="e">
        <f>IF('Crisis Indicator Data'!#REF!="No Data",1,IF(#REF!&lt;&gt;"",1,0))</f>
        <v>#REF!</v>
      </c>
      <c r="AV58" s="25" t="e">
        <f>IF('Crisis Indicator Data'!#REF!="No Data",1,IF(#REF!&lt;&gt;"",1,0))</f>
        <v>#REF!</v>
      </c>
      <c r="AW58" s="25" t="e">
        <f>IF('Crisis Indicator Data'!#REF!="No Data",1,IF(#REF!&lt;&gt;"",1,0))</f>
        <v>#REF!</v>
      </c>
      <c r="AX58" s="25" t="e">
        <f>IF('Crisis Indicator Data'!#REF!="No Data",1,IF(#REF!&lt;&gt;"",1,0))</f>
        <v>#REF!</v>
      </c>
      <c r="AY58" s="25" t="e">
        <f>IF('Crisis Indicator Data'!#REF!="No Data",1,IF(#REF!&lt;&gt;"",1,0))</f>
        <v>#REF!</v>
      </c>
      <c r="AZ58" s="25" t="e">
        <f>IF('Crisis Indicator Data'!#REF!="No Data",1,IF(#REF!&lt;&gt;"",1,0))</f>
        <v>#REF!</v>
      </c>
      <c r="BA58" t="e">
        <f t="shared" si="2"/>
        <v>#REF!</v>
      </c>
      <c r="BB58" s="27" t="e">
        <f t="shared" si="3"/>
        <v>#REF!</v>
      </c>
    </row>
    <row r="59" spans="1:54" x14ac:dyDescent="0.35">
      <c r="A59" t="s">
        <v>10185</v>
      </c>
      <c r="B59" s="25" t="e">
        <f>IF('Crisis Indicator Data'!#REF!="No Data",1,IF(#REF!&lt;&gt;"",1,0))</f>
        <v>#REF!</v>
      </c>
      <c r="C59" s="25" t="e">
        <f>IF('Crisis Indicator Data'!#REF!="No Data",1,IF(#REF!&lt;&gt;"",1,0))</f>
        <v>#REF!</v>
      </c>
      <c r="D59" s="25" t="e">
        <f>IF('Crisis Indicator Data'!#REF!="No Data",1,IF(#REF!&lt;&gt;"",1,0))</f>
        <v>#REF!</v>
      </c>
      <c r="E59" s="25" t="e">
        <f>IF('Crisis Indicator Data'!#REF!="No Data",1,IF(#REF!&lt;&gt;"",1,0))</f>
        <v>#REF!</v>
      </c>
      <c r="F59" s="25" t="e">
        <f>IF('Crisis Indicator Data'!#REF!="No Data",1,IF(#REF!&lt;&gt;"",1,0))</f>
        <v>#REF!</v>
      </c>
      <c r="G59" s="25" t="e">
        <f>IF('Crisis Indicator Data'!#REF!="No Data",1,IF(#REF!&lt;&gt;"",1,0))</f>
        <v>#REF!</v>
      </c>
      <c r="H59" s="25" t="e">
        <f>IF('Crisis Indicator Data'!#REF!="No Data",1,IF(#REF!&lt;&gt;"",1,0))</f>
        <v>#REF!</v>
      </c>
      <c r="I59" s="25" t="e">
        <f>IF('Crisis Indicator Data'!#REF!="No Data",1,IF(#REF!&lt;&gt;"",1,0))</f>
        <v>#REF!</v>
      </c>
      <c r="J59" s="25" t="e">
        <f>IF('Crisis Indicator Data'!#REF!="No Data",1,IF(#REF!&lt;&gt;"",1,0))</f>
        <v>#REF!</v>
      </c>
      <c r="K59" s="25" t="e">
        <f>IF('Crisis Indicator Data'!#REF!="No Data",1,IF(#REF!&lt;&gt;"",1,0))</f>
        <v>#REF!</v>
      </c>
      <c r="L59" s="25" t="e">
        <f>IF('Crisis Indicator Data'!#REF!="No Data",1,IF(#REF!&lt;&gt;"",1,0))</f>
        <v>#REF!</v>
      </c>
      <c r="M59" s="25" t="e">
        <f>IF('Crisis Indicator Data'!#REF!="No Data",1,IF(#REF!&lt;&gt;"",1,0))</f>
        <v>#REF!</v>
      </c>
      <c r="N59" s="25" t="e">
        <f>IF('Crisis Indicator Data'!#REF!="No Data",1,IF(#REF!&lt;&gt;"",1,0))</f>
        <v>#REF!</v>
      </c>
      <c r="O59" s="25" t="e">
        <f>IF('Crisis Indicator Data'!#REF!="No Data",1,IF(#REF!&lt;&gt;"",1,0))</f>
        <v>#REF!</v>
      </c>
      <c r="P59" s="25" t="e">
        <f>IF('Crisis Indicator Data'!#REF!="No Data",1,IF(#REF!&lt;&gt;"",1,0))</f>
        <v>#REF!</v>
      </c>
      <c r="Q59" s="25" t="e">
        <f>IF('Crisis Indicator Data'!#REF!="No Data",1,IF(#REF!&lt;&gt;"",1,0))</f>
        <v>#REF!</v>
      </c>
      <c r="R59" s="25" t="e">
        <f>IF('Crisis Indicator Data'!#REF!="No Data",1,IF(#REF!&lt;&gt;"",1,0))</f>
        <v>#REF!</v>
      </c>
      <c r="S59" s="25" t="e">
        <f>IF('Crisis Indicator Data'!#REF!="No Data",1,IF(#REF!&lt;&gt;"",1,0))</f>
        <v>#REF!</v>
      </c>
      <c r="T59" s="25" t="e">
        <f>IF('Crisis Indicator Data'!#REF!="No Data",1,IF(#REF!&lt;&gt;"",1,0))</f>
        <v>#REF!</v>
      </c>
      <c r="U59" s="25" t="e">
        <f>IF('Crisis Indicator Data'!#REF!="No Data",1,IF(#REF!&lt;&gt;"",1,0))</f>
        <v>#REF!</v>
      </c>
      <c r="V59" s="25" t="e">
        <f>IF('Crisis Indicator Data'!#REF!="No Data",1,IF(#REF!&lt;&gt;"",1,0))</f>
        <v>#REF!</v>
      </c>
      <c r="W59" s="25" t="e">
        <f>IF('Crisis Indicator Data'!#REF!="No Data",1,IF(#REF!&lt;&gt;"",1,0))</f>
        <v>#REF!</v>
      </c>
      <c r="X59" s="25" t="e">
        <f>IF('Crisis Indicator Data'!#REF!="No Data",1,IF(#REF!&lt;&gt;"",1,0))</f>
        <v>#REF!</v>
      </c>
      <c r="Y59" s="25" t="e">
        <f>IF('Crisis Indicator Data'!#REF!="No Data",1,IF(#REF!&lt;&gt;"",1,0))</f>
        <v>#REF!</v>
      </c>
      <c r="Z59" s="25" t="e">
        <f>IF('Crisis Indicator Data'!#REF!="No Data",1,IF(#REF!&lt;&gt;"",1,0))</f>
        <v>#REF!</v>
      </c>
      <c r="AA59" s="25" t="e">
        <f>IF('Crisis Indicator Data'!#REF!="No Data",1,IF(#REF!&lt;&gt;"",1,0))</f>
        <v>#REF!</v>
      </c>
      <c r="AB59" s="25" t="e">
        <f>IF('Crisis Indicator Data'!#REF!="No Data",1,IF(#REF!&lt;&gt;"",1,0))</f>
        <v>#REF!</v>
      </c>
      <c r="AC59" s="25" t="e">
        <f>IF('Crisis Indicator Data'!#REF!="No Data",1,IF(#REF!&lt;&gt;"",1,0))</f>
        <v>#REF!</v>
      </c>
      <c r="AD59" s="25" t="e">
        <f>IF('Crisis Indicator Data'!#REF!="No Data",1,IF(#REF!&lt;&gt;"",1,0))</f>
        <v>#REF!</v>
      </c>
      <c r="AE59" s="25" t="e">
        <f>IF('Crisis Indicator Data'!#REF!="No Data",1,IF(#REF!&lt;&gt;"",1,0))</f>
        <v>#REF!</v>
      </c>
      <c r="AF59" s="25" t="e">
        <f>IF('Crisis Indicator Data'!#REF!="No Data",1,IF(#REF!&lt;&gt;"",1,0))</f>
        <v>#REF!</v>
      </c>
      <c r="AG59" s="25" t="e">
        <f>IF('Crisis Indicator Data'!#REF!="No Data",1,IF(#REF!&lt;&gt;"",1,0))</f>
        <v>#REF!</v>
      </c>
      <c r="AH59" s="25" t="e">
        <f>IF('Crisis Indicator Data'!#REF!="No Data",1,IF(#REF!&lt;&gt;"",1,0))</f>
        <v>#REF!</v>
      </c>
      <c r="AI59" s="25" t="e">
        <f>IF('Crisis Indicator Data'!#REF!="No Data",1,IF(#REF!&lt;&gt;"",1,0))</f>
        <v>#REF!</v>
      </c>
      <c r="AJ59" s="25" t="e">
        <f>IF('Crisis Indicator Data'!#REF!="No Data",1,IF(#REF!&lt;&gt;"",1,0))</f>
        <v>#REF!</v>
      </c>
      <c r="AK59" s="25" t="e">
        <f>IF('Crisis Indicator Data'!#REF!="No Data",1,IF(#REF!&lt;&gt;"",1,0))</f>
        <v>#REF!</v>
      </c>
      <c r="AL59" s="25" t="e">
        <f>IF('Crisis Indicator Data'!#REF!="No Data",1,IF(#REF!&lt;&gt;"",1,0))</f>
        <v>#REF!</v>
      </c>
      <c r="AM59" s="25" t="e">
        <f>IF('Crisis Indicator Data'!#REF!="No Data",1,IF(#REF!&lt;&gt;"",1,0))</f>
        <v>#REF!</v>
      </c>
      <c r="AN59" s="25" t="e">
        <f>IF('Crisis Indicator Data'!#REF!="No Data",1,IF(#REF!&lt;&gt;"",1,0))</f>
        <v>#REF!</v>
      </c>
      <c r="AO59" s="25" t="e">
        <f>IF('Crisis Indicator Data'!#REF!="No Data",1,IF(#REF!&lt;&gt;"",1,0))</f>
        <v>#REF!</v>
      </c>
      <c r="AP59" s="25" t="e">
        <f>IF('Crisis Indicator Data'!#REF!="No Data",1,IF(#REF!&lt;&gt;"",1,0))</f>
        <v>#REF!</v>
      </c>
      <c r="AQ59" s="25" t="e">
        <f>IF('Crisis Indicator Data'!#REF!="No Data",1,IF(#REF!&lt;&gt;"",1,0))</f>
        <v>#REF!</v>
      </c>
      <c r="AR59" s="25" t="e">
        <f>IF('Crisis Indicator Data'!#REF!="No Data",1,IF(#REF!&lt;&gt;"",1,0))</f>
        <v>#REF!</v>
      </c>
      <c r="AS59" s="25" t="e">
        <f>IF('Crisis Indicator Data'!#REF!="No Data",1,IF(#REF!&lt;&gt;"",1,0))</f>
        <v>#REF!</v>
      </c>
      <c r="AT59" s="25" t="e">
        <f>IF('Crisis Indicator Data'!#REF!="No Data",1,IF(#REF!&lt;&gt;"",1,0))</f>
        <v>#REF!</v>
      </c>
      <c r="AU59" s="25" t="e">
        <f>IF('Crisis Indicator Data'!#REF!="No Data",1,IF(#REF!&lt;&gt;"",1,0))</f>
        <v>#REF!</v>
      </c>
      <c r="AV59" s="25" t="e">
        <f>IF('Crisis Indicator Data'!#REF!="No Data",1,IF(#REF!&lt;&gt;"",1,0))</f>
        <v>#REF!</v>
      </c>
      <c r="AW59" s="25" t="e">
        <f>IF('Crisis Indicator Data'!#REF!="No Data",1,IF(#REF!&lt;&gt;"",1,0))</f>
        <v>#REF!</v>
      </c>
      <c r="AX59" s="25" t="e">
        <f>IF('Crisis Indicator Data'!#REF!="No Data",1,IF(#REF!&lt;&gt;"",1,0))</f>
        <v>#REF!</v>
      </c>
      <c r="AY59" s="25" t="e">
        <f>IF('Crisis Indicator Data'!#REF!="No Data",1,IF(#REF!&lt;&gt;"",1,0))</f>
        <v>#REF!</v>
      </c>
      <c r="AZ59" s="25" t="e">
        <f>IF('Crisis Indicator Data'!#REF!="No Data",1,IF(#REF!&lt;&gt;"",1,0))</f>
        <v>#REF!</v>
      </c>
      <c r="BA59" t="e">
        <f t="shared" si="2"/>
        <v>#REF!</v>
      </c>
      <c r="BB59" s="27" t="e">
        <f t="shared" si="3"/>
        <v>#REF!</v>
      </c>
    </row>
    <row r="60" spans="1:54" x14ac:dyDescent="0.35">
      <c r="A60" t="s">
        <v>10189</v>
      </c>
      <c r="B60" s="25" t="e">
        <f>IF('Crisis Indicator Data'!#REF!="No Data",1,IF(#REF!&lt;&gt;"",1,0))</f>
        <v>#REF!</v>
      </c>
      <c r="C60" s="25" t="e">
        <f>IF('Crisis Indicator Data'!#REF!="No Data",1,IF(#REF!&lt;&gt;"",1,0))</f>
        <v>#REF!</v>
      </c>
      <c r="D60" s="25" t="e">
        <f>IF('Crisis Indicator Data'!#REF!="No Data",1,IF(#REF!&lt;&gt;"",1,0))</f>
        <v>#REF!</v>
      </c>
      <c r="E60" s="25" t="e">
        <f>IF('Crisis Indicator Data'!#REF!="No Data",1,IF(#REF!&lt;&gt;"",1,0))</f>
        <v>#REF!</v>
      </c>
      <c r="F60" s="25" t="e">
        <f>IF('Crisis Indicator Data'!#REF!="No Data",1,IF(#REF!&lt;&gt;"",1,0))</f>
        <v>#REF!</v>
      </c>
      <c r="G60" s="25" t="e">
        <f>IF('Crisis Indicator Data'!#REF!="No Data",1,IF(#REF!&lt;&gt;"",1,0))</f>
        <v>#REF!</v>
      </c>
      <c r="H60" s="25" t="e">
        <f>IF('Crisis Indicator Data'!#REF!="No Data",1,IF(#REF!&lt;&gt;"",1,0))</f>
        <v>#REF!</v>
      </c>
      <c r="I60" s="25" t="e">
        <f>IF('Crisis Indicator Data'!#REF!="No Data",1,IF(#REF!&lt;&gt;"",1,0))</f>
        <v>#REF!</v>
      </c>
      <c r="J60" s="25" t="e">
        <f>IF('Crisis Indicator Data'!#REF!="No Data",1,IF(#REF!&lt;&gt;"",1,0))</f>
        <v>#REF!</v>
      </c>
      <c r="K60" s="25" t="e">
        <f>IF('Crisis Indicator Data'!#REF!="No Data",1,IF(#REF!&lt;&gt;"",1,0))</f>
        <v>#REF!</v>
      </c>
      <c r="L60" s="25" t="e">
        <f>IF('Crisis Indicator Data'!#REF!="No Data",1,IF(#REF!&lt;&gt;"",1,0))</f>
        <v>#REF!</v>
      </c>
      <c r="M60" s="25" t="e">
        <f>IF('Crisis Indicator Data'!#REF!="No Data",1,IF(#REF!&lt;&gt;"",1,0))</f>
        <v>#REF!</v>
      </c>
      <c r="N60" s="25" t="e">
        <f>IF('Crisis Indicator Data'!#REF!="No Data",1,IF(#REF!&lt;&gt;"",1,0))</f>
        <v>#REF!</v>
      </c>
      <c r="O60" s="25" t="e">
        <f>IF('Crisis Indicator Data'!#REF!="No Data",1,IF(#REF!&lt;&gt;"",1,0))</f>
        <v>#REF!</v>
      </c>
      <c r="P60" s="25" t="e">
        <f>IF('Crisis Indicator Data'!#REF!="No Data",1,IF(#REF!&lt;&gt;"",1,0))</f>
        <v>#REF!</v>
      </c>
      <c r="Q60" s="25" t="e">
        <f>IF('Crisis Indicator Data'!#REF!="No Data",1,IF(#REF!&lt;&gt;"",1,0))</f>
        <v>#REF!</v>
      </c>
      <c r="R60" s="25" t="e">
        <f>IF('Crisis Indicator Data'!#REF!="No Data",1,IF(#REF!&lt;&gt;"",1,0))</f>
        <v>#REF!</v>
      </c>
      <c r="S60" s="25" t="e">
        <f>IF('Crisis Indicator Data'!#REF!="No Data",1,IF(#REF!&lt;&gt;"",1,0))</f>
        <v>#REF!</v>
      </c>
      <c r="T60" s="25" t="e">
        <f>IF('Crisis Indicator Data'!#REF!="No Data",1,IF(#REF!&lt;&gt;"",1,0))</f>
        <v>#REF!</v>
      </c>
      <c r="U60" s="25" t="e">
        <f>IF('Crisis Indicator Data'!#REF!="No Data",1,IF(#REF!&lt;&gt;"",1,0))</f>
        <v>#REF!</v>
      </c>
      <c r="V60" s="25" t="e">
        <f>IF('Crisis Indicator Data'!#REF!="No Data",1,IF(#REF!&lt;&gt;"",1,0))</f>
        <v>#REF!</v>
      </c>
      <c r="W60" s="25" t="e">
        <f>IF('Crisis Indicator Data'!#REF!="No Data",1,IF(#REF!&lt;&gt;"",1,0))</f>
        <v>#REF!</v>
      </c>
      <c r="X60" s="25" t="e">
        <f>IF('Crisis Indicator Data'!#REF!="No Data",1,IF(#REF!&lt;&gt;"",1,0))</f>
        <v>#REF!</v>
      </c>
      <c r="Y60" s="25" t="e">
        <f>IF('Crisis Indicator Data'!#REF!="No Data",1,IF(#REF!&lt;&gt;"",1,0))</f>
        <v>#REF!</v>
      </c>
      <c r="Z60" s="25" t="e">
        <f>IF('Crisis Indicator Data'!#REF!="No Data",1,IF(#REF!&lt;&gt;"",1,0))</f>
        <v>#REF!</v>
      </c>
      <c r="AA60" s="25" t="e">
        <f>IF('Crisis Indicator Data'!#REF!="No Data",1,IF(#REF!&lt;&gt;"",1,0))</f>
        <v>#REF!</v>
      </c>
      <c r="AB60" s="25" t="e">
        <f>IF('Crisis Indicator Data'!#REF!="No Data",1,IF(#REF!&lt;&gt;"",1,0))</f>
        <v>#REF!</v>
      </c>
      <c r="AC60" s="25" t="e">
        <f>IF('Crisis Indicator Data'!#REF!="No Data",1,IF(#REF!&lt;&gt;"",1,0))</f>
        <v>#REF!</v>
      </c>
      <c r="AD60" s="25" t="e">
        <f>IF('Crisis Indicator Data'!#REF!="No Data",1,IF(#REF!&lt;&gt;"",1,0))</f>
        <v>#REF!</v>
      </c>
      <c r="AE60" s="25" t="e">
        <f>IF('Crisis Indicator Data'!#REF!="No Data",1,IF(#REF!&lt;&gt;"",1,0))</f>
        <v>#REF!</v>
      </c>
      <c r="AF60" s="25" t="e">
        <f>IF('Crisis Indicator Data'!#REF!="No Data",1,IF(#REF!&lt;&gt;"",1,0))</f>
        <v>#REF!</v>
      </c>
      <c r="AG60" s="25" t="e">
        <f>IF('Crisis Indicator Data'!#REF!="No Data",1,IF(#REF!&lt;&gt;"",1,0))</f>
        <v>#REF!</v>
      </c>
      <c r="AH60" s="25" t="e">
        <f>IF('Crisis Indicator Data'!#REF!="No Data",1,IF(#REF!&lt;&gt;"",1,0))</f>
        <v>#REF!</v>
      </c>
      <c r="AI60" s="25" t="e">
        <f>IF('Crisis Indicator Data'!#REF!="No Data",1,IF(#REF!&lt;&gt;"",1,0))</f>
        <v>#REF!</v>
      </c>
      <c r="AJ60" s="25" t="e">
        <f>IF('Crisis Indicator Data'!#REF!="No Data",1,IF(#REF!&lt;&gt;"",1,0))</f>
        <v>#REF!</v>
      </c>
      <c r="AK60" s="25" t="e">
        <f>IF('Crisis Indicator Data'!#REF!="No Data",1,IF(#REF!&lt;&gt;"",1,0))</f>
        <v>#REF!</v>
      </c>
      <c r="AL60" s="25" t="e">
        <f>IF('Crisis Indicator Data'!#REF!="No Data",1,IF(#REF!&lt;&gt;"",1,0))</f>
        <v>#REF!</v>
      </c>
      <c r="AM60" s="25" t="e">
        <f>IF('Crisis Indicator Data'!#REF!="No Data",1,IF(#REF!&lt;&gt;"",1,0))</f>
        <v>#REF!</v>
      </c>
      <c r="AN60" s="25" t="e">
        <f>IF('Crisis Indicator Data'!#REF!="No Data",1,IF(#REF!&lt;&gt;"",1,0))</f>
        <v>#REF!</v>
      </c>
      <c r="AO60" s="25" t="e">
        <f>IF('Crisis Indicator Data'!#REF!="No Data",1,IF(#REF!&lt;&gt;"",1,0))</f>
        <v>#REF!</v>
      </c>
      <c r="AP60" s="25" t="e">
        <f>IF('Crisis Indicator Data'!#REF!="No Data",1,IF(#REF!&lt;&gt;"",1,0))</f>
        <v>#REF!</v>
      </c>
      <c r="AQ60" s="25" t="e">
        <f>IF('Crisis Indicator Data'!#REF!="No Data",1,IF(#REF!&lt;&gt;"",1,0))</f>
        <v>#REF!</v>
      </c>
      <c r="AR60" s="25" t="e">
        <f>IF('Crisis Indicator Data'!#REF!="No Data",1,IF(#REF!&lt;&gt;"",1,0))</f>
        <v>#REF!</v>
      </c>
      <c r="AS60" s="25" t="e">
        <f>IF('Crisis Indicator Data'!#REF!="No Data",1,IF(#REF!&lt;&gt;"",1,0))</f>
        <v>#REF!</v>
      </c>
      <c r="AT60" s="25" t="e">
        <f>IF('Crisis Indicator Data'!#REF!="No Data",1,IF(#REF!&lt;&gt;"",1,0))</f>
        <v>#REF!</v>
      </c>
      <c r="AU60" s="25" t="e">
        <f>IF('Crisis Indicator Data'!#REF!="No Data",1,IF(#REF!&lt;&gt;"",1,0))</f>
        <v>#REF!</v>
      </c>
      <c r="AV60" s="25" t="e">
        <f>IF('Crisis Indicator Data'!#REF!="No Data",1,IF(#REF!&lt;&gt;"",1,0))</f>
        <v>#REF!</v>
      </c>
      <c r="AW60" s="25" t="e">
        <f>IF('Crisis Indicator Data'!#REF!="No Data",1,IF(#REF!&lt;&gt;"",1,0))</f>
        <v>#REF!</v>
      </c>
      <c r="AX60" s="25" t="e">
        <f>IF('Crisis Indicator Data'!#REF!="No Data",1,IF(#REF!&lt;&gt;"",1,0))</f>
        <v>#REF!</v>
      </c>
      <c r="AY60" s="25" t="e">
        <f>IF('Crisis Indicator Data'!#REF!="No Data",1,IF(#REF!&lt;&gt;"",1,0))</f>
        <v>#REF!</v>
      </c>
      <c r="AZ60" s="25" t="e">
        <f>IF('Crisis Indicator Data'!#REF!="No Data",1,IF(#REF!&lt;&gt;"",1,0))</f>
        <v>#REF!</v>
      </c>
      <c r="BA60" t="e">
        <f t="shared" si="2"/>
        <v>#REF!</v>
      </c>
      <c r="BB60" s="27" t="e">
        <f t="shared" si="3"/>
        <v>#REF!</v>
      </c>
    </row>
    <row r="61" spans="1:54" x14ac:dyDescent="0.35">
      <c r="A61" t="s">
        <v>10193</v>
      </c>
      <c r="B61" s="25" t="e">
        <f>IF('Crisis Indicator Data'!#REF!="No Data",1,IF(#REF!&lt;&gt;"",1,0))</f>
        <v>#REF!</v>
      </c>
      <c r="C61" s="25" t="e">
        <f>IF('Crisis Indicator Data'!#REF!="No Data",1,IF(#REF!&lt;&gt;"",1,0))</f>
        <v>#REF!</v>
      </c>
      <c r="D61" s="25" t="e">
        <f>IF('Crisis Indicator Data'!#REF!="No Data",1,IF(#REF!&lt;&gt;"",1,0))</f>
        <v>#REF!</v>
      </c>
      <c r="E61" s="25" t="e">
        <f>IF('Crisis Indicator Data'!#REF!="No Data",1,IF(#REF!&lt;&gt;"",1,0))</f>
        <v>#REF!</v>
      </c>
      <c r="F61" s="25" t="e">
        <f>IF('Crisis Indicator Data'!#REF!="No Data",1,IF(#REF!&lt;&gt;"",1,0))</f>
        <v>#REF!</v>
      </c>
      <c r="G61" s="25" t="e">
        <f>IF('Crisis Indicator Data'!#REF!="No Data",1,IF(#REF!&lt;&gt;"",1,0))</f>
        <v>#REF!</v>
      </c>
      <c r="H61" s="25" t="e">
        <f>IF('Crisis Indicator Data'!#REF!="No Data",1,IF(#REF!&lt;&gt;"",1,0))</f>
        <v>#REF!</v>
      </c>
      <c r="I61" s="25" t="e">
        <f>IF('Crisis Indicator Data'!#REF!="No Data",1,IF(#REF!&lt;&gt;"",1,0))</f>
        <v>#REF!</v>
      </c>
      <c r="J61" s="25" t="e">
        <f>IF('Crisis Indicator Data'!#REF!="No Data",1,IF(#REF!&lt;&gt;"",1,0))</f>
        <v>#REF!</v>
      </c>
      <c r="K61" s="25" t="e">
        <f>IF('Crisis Indicator Data'!#REF!="No Data",1,IF(#REF!&lt;&gt;"",1,0))</f>
        <v>#REF!</v>
      </c>
      <c r="L61" s="25" t="e">
        <f>IF('Crisis Indicator Data'!#REF!="No Data",1,IF(#REF!&lt;&gt;"",1,0))</f>
        <v>#REF!</v>
      </c>
      <c r="M61" s="25" t="e">
        <f>IF('Crisis Indicator Data'!#REF!="No Data",1,IF(#REF!&lt;&gt;"",1,0))</f>
        <v>#REF!</v>
      </c>
      <c r="N61" s="25" t="e">
        <f>IF('Crisis Indicator Data'!#REF!="No Data",1,IF(#REF!&lt;&gt;"",1,0))</f>
        <v>#REF!</v>
      </c>
      <c r="O61" s="25" t="e">
        <f>IF('Crisis Indicator Data'!#REF!="No Data",1,IF(#REF!&lt;&gt;"",1,0))</f>
        <v>#REF!</v>
      </c>
      <c r="P61" s="25" t="e">
        <f>IF('Crisis Indicator Data'!#REF!="No Data",1,IF(#REF!&lt;&gt;"",1,0))</f>
        <v>#REF!</v>
      </c>
      <c r="Q61" s="25" t="e">
        <f>IF('Crisis Indicator Data'!#REF!="No Data",1,IF(#REF!&lt;&gt;"",1,0))</f>
        <v>#REF!</v>
      </c>
      <c r="R61" s="25" t="e">
        <f>IF('Crisis Indicator Data'!#REF!="No Data",1,IF(#REF!&lt;&gt;"",1,0))</f>
        <v>#REF!</v>
      </c>
      <c r="S61" s="25" t="e">
        <f>IF('Crisis Indicator Data'!#REF!="No Data",1,IF(#REF!&lt;&gt;"",1,0))</f>
        <v>#REF!</v>
      </c>
      <c r="T61" s="25" t="e">
        <f>IF('Crisis Indicator Data'!#REF!="No Data",1,IF(#REF!&lt;&gt;"",1,0))</f>
        <v>#REF!</v>
      </c>
      <c r="U61" s="25" t="e">
        <f>IF('Crisis Indicator Data'!#REF!="No Data",1,IF(#REF!&lt;&gt;"",1,0))</f>
        <v>#REF!</v>
      </c>
      <c r="V61" s="25" t="e">
        <f>IF('Crisis Indicator Data'!#REF!="No Data",1,IF(#REF!&lt;&gt;"",1,0))</f>
        <v>#REF!</v>
      </c>
      <c r="W61" s="25" t="e">
        <f>IF('Crisis Indicator Data'!#REF!="No Data",1,IF(#REF!&lt;&gt;"",1,0))</f>
        <v>#REF!</v>
      </c>
      <c r="X61" s="25" t="e">
        <f>IF('Crisis Indicator Data'!#REF!="No Data",1,IF(#REF!&lt;&gt;"",1,0))</f>
        <v>#REF!</v>
      </c>
      <c r="Y61" s="25" t="e">
        <f>IF('Crisis Indicator Data'!#REF!="No Data",1,IF(#REF!&lt;&gt;"",1,0))</f>
        <v>#REF!</v>
      </c>
      <c r="Z61" s="25" t="e">
        <f>IF('Crisis Indicator Data'!#REF!="No Data",1,IF(#REF!&lt;&gt;"",1,0))</f>
        <v>#REF!</v>
      </c>
      <c r="AA61" s="25" t="e">
        <f>IF('Crisis Indicator Data'!#REF!="No Data",1,IF(#REF!&lt;&gt;"",1,0))</f>
        <v>#REF!</v>
      </c>
      <c r="AB61" s="25" t="e">
        <f>IF('Crisis Indicator Data'!#REF!="No Data",1,IF(#REF!&lt;&gt;"",1,0))</f>
        <v>#REF!</v>
      </c>
      <c r="AC61" s="25" t="e">
        <f>IF('Crisis Indicator Data'!#REF!="No Data",1,IF(#REF!&lt;&gt;"",1,0))</f>
        <v>#REF!</v>
      </c>
      <c r="AD61" s="25" t="e">
        <f>IF('Crisis Indicator Data'!#REF!="No Data",1,IF(#REF!&lt;&gt;"",1,0))</f>
        <v>#REF!</v>
      </c>
      <c r="AE61" s="25" t="e">
        <f>IF('Crisis Indicator Data'!#REF!="No Data",1,IF(#REF!&lt;&gt;"",1,0))</f>
        <v>#REF!</v>
      </c>
      <c r="AF61" s="25" t="e">
        <f>IF('Crisis Indicator Data'!#REF!="No Data",1,IF(#REF!&lt;&gt;"",1,0))</f>
        <v>#REF!</v>
      </c>
      <c r="AG61" s="25" t="e">
        <f>IF('Crisis Indicator Data'!#REF!="No Data",1,IF(#REF!&lt;&gt;"",1,0))</f>
        <v>#REF!</v>
      </c>
      <c r="AH61" s="25" t="e">
        <f>IF('Crisis Indicator Data'!#REF!="No Data",1,IF(#REF!&lt;&gt;"",1,0))</f>
        <v>#REF!</v>
      </c>
      <c r="AI61" s="25" t="e">
        <f>IF('Crisis Indicator Data'!#REF!="No Data",1,IF(#REF!&lt;&gt;"",1,0))</f>
        <v>#REF!</v>
      </c>
      <c r="AJ61" s="25" t="e">
        <f>IF('Crisis Indicator Data'!#REF!="No Data",1,IF(#REF!&lt;&gt;"",1,0))</f>
        <v>#REF!</v>
      </c>
      <c r="AK61" s="25" t="e">
        <f>IF('Crisis Indicator Data'!#REF!="No Data",1,IF(#REF!&lt;&gt;"",1,0))</f>
        <v>#REF!</v>
      </c>
      <c r="AL61" s="25" t="e">
        <f>IF('Crisis Indicator Data'!#REF!="No Data",1,IF(#REF!&lt;&gt;"",1,0))</f>
        <v>#REF!</v>
      </c>
      <c r="AM61" s="25" t="e">
        <f>IF('Crisis Indicator Data'!#REF!="No Data",1,IF(#REF!&lt;&gt;"",1,0))</f>
        <v>#REF!</v>
      </c>
      <c r="AN61" s="25" t="e">
        <f>IF('Crisis Indicator Data'!#REF!="No Data",1,IF(#REF!&lt;&gt;"",1,0))</f>
        <v>#REF!</v>
      </c>
      <c r="AO61" s="25" t="e">
        <f>IF('Crisis Indicator Data'!#REF!="No Data",1,IF(#REF!&lt;&gt;"",1,0))</f>
        <v>#REF!</v>
      </c>
      <c r="AP61" s="25" t="e">
        <f>IF('Crisis Indicator Data'!#REF!="No Data",1,IF(#REF!&lt;&gt;"",1,0))</f>
        <v>#REF!</v>
      </c>
      <c r="AQ61" s="25" t="e">
        <f>IF('Crisis Indicator Data'!#REF!="No Data",1,IF(#REF!&lt;&gt;"",1,0))</f>
        <v>#REF!</v>
      </c>
      <c r="AR61" s="25" t="e">
        <f>IF('Crisis Indicator Data'!#REF!="No Data",1,IF(#REF!&lt;&gt;"",1,0))</f>
        <v>#REF!</v>
      </c>
      <c r="AS61" s="25" t="e">
        <f>IF('Crisis Indicator Data'!#REF!="No Data",1,IF(#REF!&lt;&gt;"",1,0))</f>
        <v>#REF!</v>
      </c>
      <c r="AT61" s="25" t="e">
        <f>IF('Crisis Indicator Data'!#REF!="No Data",1,IF(#REF!&lt;&gt;"",1,0))</f>
        <v>#REF!</v>
      </c>
      <c r="AU61" s="25" t="e">
        <f>IF('Crisis Indicator Data'!#REF!="No Data",1,IF(#REF!&lt;&gt;"",1,0))</f>
        <v>#REF!</v>
      </c>
      <c r="AV61" s="25" t="e">
        <f>IF('Crisis Indicator Data'!#REF!="No Data",1,IF(#REF!&lt;&gt;"",1,0))</f>
        <v>#REF!</v>
      </c>
      <c r="AW61" s="25" t="e">
        <f>IF('Crisis Indicator Data'!#REF!="No Data",1,IF(#REF!&lt;&gt;"",1,0))</f>
        <v>#REF!</v>
      </c>
      <c r="AX61" s="25" t="e">
        <f>IF('Crisis Indicator Data'!#REF!="No Data",1,IF(#REF!&lt;&gt;"",1,0))</f>
        <v>#REF!</v>
      </c>
      <c r="AY61" s="25" t="e">
        <f>IF('Crisis Indicator Data'!#REF!="No Data",1,IF(#REF!&lt;&gt;"",1,0))</f>
        <v>#REF!</v>
      </c>
      <c r="AZ61" s="25" t="e">
        <f>IF('Crisis Indicator Data'!#REF!="No Data",1,IF(#REF!&lt;&gt;"",1,0))</f>
        <v>#REF!</v>
      </c>
      <c r="BA61" t="e">
        <f t="shared" si="2"/>
        <v>#REF!</v>
      </c>
      <c r="BB61" s="27" t="e">
        <f t="shared" si="3"/>
        <v>#REF!</v>
      </c>
    </row>
    <row r="62" spans="1:54" x14ac:dyDescent="0.35">
      <c r="A62" t="s">
        <v>10203</v>
      </c>
      <c r="B62" s="25" t="e">
        <f>IF('Crisis Indicator Data'!#REF!="No Data",1,IF(#REF!&lt;&gt;"",1,0))</f>
        <v>#REF!</v>
      </c>
      <c r="C62" s="25" t="e">
        <f>IF('Crisis Indicator Data'!#REF!="No Data",1,IF(#REF!&lt;&gt;"",1,0))</f>
        <v>#REF!</v>
      </c>
      <c r="D62" s="25" t="e">
        <f>IF('Crisis Indicator Data'!#REF!="No Data",1,IF(#REF!&lt;&gt;"",1,0))</f>
        <v>#REF!</v>
      </c>
      <c r="E62" s="25" t="e">
        <f>IF('Crisis Indicator Data'!#REF!="No Data",1,IF(#REF!&lt;&gt;"",1,0))</f>
        <v>#REF!</v>
      </c>
      <c r="F62" s="25" t="e">
        <f>IF('Crisis Indicator Data'!#REF!="No Data",1,IF(#REF!&lt;&gt;"",1,0))</f>
        <v>#REF!</v>
      </c>
      <c r="G62" s="25" t="e">
        <f>IF('Crisis Indicator Data'!#REF!="No Data",1,IF(#REF!&lt;&gt;"",1,0))</f>
        <v>#REF!</v>
      </c>
      <c r="H62" s="25" t="e">
        <f>IF('Crisis Indicator Data'!#REF!="No Data",1,IF(#REF!&lt;&gt;"",1,0))</f>
        <v>#REF!</v>
      </c>
      <c r="I62" s="25" t="e">
        <f>IF('Crisis Indicator Data'!#REF!="No Data",1,IF(#REF!&lt;&gt;"",1,0))</f>
        <v>#REF!</v>
      </c>
      <c r="J62" s="25" t="e">
        <f>IF('Crisis Indicator Data'!#REF!="No Data",1,IF(#REF!&lt;&gt;"",1,0))</f>
        <v>#REF!</v>
      </c>
      <c r="K62" s="25" t="e">
        <f>IF('Crisis Indicator Data'!#REF!="No Data",1,IF(#REF!&lt;&gt;"",1,0))</f>
        <v>#REF!</v>
      </c>
      <c r="L62" s="25" t="e">
        <f>IF('Crisis Indicator Data'!#REF!="No Data",1,IF(#REF!&lt;&gt;"",1,0))</f>
        <v>#REF!</v>
      </c>
      <c r="M62" s="25" t="e">
        <f>IF('Crisis Indicator Data'!#REF!="No Data",1,IF(#REF!&lt;&gt;"",1,0))</f>
        <v>#REF!</v>
      </c>
      <c r="N62" s="25" t="e">
        <f>IF('Crisis Indicator Data'!#REF!="No Data",1,IF(#REF!&lt;&gt;"",1,0))</f>
        <v>#REF!</v>
      </c>
      <c r="O62" s="25" t="e">
        <f>IF('Crisis Indicator Data'!#REF!="No Data",1,IF(#REF!&lt;&gt;"",1,0))</f>
        <v>#REF!</v>
      </c>
      <c r="P62" s="25" t="e">
        <f>IF('Crisis Indicator Data'!#REF!="No Data",1,IF(#REF!&lt;&gt;"",1,0))</f>
        <v>#REF!</v>
      </c>
      <c r="Q62" s="25" t="e">
        <f>IF('Crisis Indicator Data'!#REF!="No Data",1,IF(#REF!&lt;&gt;"",1,0))</f>
        <v>#REF!</v>
      </c>
      <c r="R62" s="25" t="e">
        <f>IF('Crisis Indicator Data'!#REF!="No Data",1,IF(#REF!&lt;&gt;"",1,0))</f>
        <v>#REF!</v>
      </c>
      <c r="S62" s="25" t="e">
        <f>IF('Crisis Indicator Data'!#REF!="No Data",1,IF(#REF!&lt;&gt;"",1,0))</f>
        <v>#REF!</v>
      </c>
      <c r="T62" s="25" t="e">
        <f>IF('Crisis Indicator Data'!#REF!="No Data",1,IF(#REF!&lt;&gt;"",1,0))</f>
        <v>#REF!</v>
      </c>
      <c r="U62" s="25" t="e">
        <f>IF('Crisis Indicator Data'!#REF!="No Data",1,IF(#REF!&lt;&gt;"",1,0))</f>
        <v>#REF!</v>
      </c>
      <c r="V62" s="25" t="e">
        <f>IF('Crisis Indicator Data'!#REF!="No Data",1,IF(#REF!&lt;&gt;"",1,0))</f>
        <v>#REF!</v>
      </c>
      <c r="W62" s="25" t="e">
        <f>IF('Crisis Indicator Data'!#REF!="No Data",1,IF(#REF!&lt;&gt;"",1,0))</f>
        <v>#REF!</v>
      </c>
      <c r="X62" s="25" t="e">
        <f>IF('Crisis Indicator Data'!#REF!="No Data",1,IF(#REF!&lt;&gt;"",1,0))</f>
        <v>#REF!</v>
      </c>
      <c r="Y62" s="25" t="e">
        <f>IF('Crisis Indicator Data'!#REF!="No Data",1,IF(#REF!&lt;&gt;"",1,0))</f>
        <v>#REF!</v>
      </c>
      <c r="Z62" s="25" t="e">
        <f>IF('Crisis Indicator Data'!#REF!="No Data",1,IF(#REF!&lt;&gt;"",1,0))</f>
        <v>#REF!</v>
      </c>
      <c r="AA62" s="25" t="e">
        <f>IF('Crisis Indicator Data'!#REF!="No Data",1,IF(#REF!&lt;&gt;"",1,0))</f>
        <v>#REF!</v>
      </c>
      <c r="AB62" s="25" t="e">
        <f>IF('Crisis Indicator Data'!#REF!="No Data",1,IF(#REF!&lt;&gt;"",1,0))</f>
        <v>#REF!</v>
      </c>
      <c r="AC62" s="25" t="e">
        <f>IF('Crisis Indicator Data'!#REF!="No Data",1,IF(#REF!&lt;&gt;"",1,0))</f>
        <v>#REF!</v>
      </c>
      <c r="AD62" s="25" t="e">
        <f>IF('Crisis Indicator Data'!#REF!="No Data",1,IF(#REF!&lt;&gt;"",1,0))</f>
        <v>#REF!</v>
      </c>
      <c r="AE62" s="25" t="e">
        <f>IF('Crisis Indicator Data'!#REF!="No Data",1,IF(#REF!&lt;&gt;"",1,0))</f>
        <v>#REF!</v>
      </c>
      <c r="AF62" s="25" t="e">
        <f>IF('Crisis Indicator Data'!#REF!="No Data",1,IF(#REF!&lt;&gt;"",1,0))</f>
        <v>#REF!</v>
      </c>
      <c r="AG62" s="25" t="e">
        <f>IF('Crisis Indicator Data'!#REF!="No Data",1,IF(#REF!&lt;&gt;"",1,0))</f>
        <v>#REF!</v>
      </c>
      <c r="AH62" s="25" t="e">
        <f>IF('Crisis Indicator Data'!#REF!="No Data",1,IF(#REF!&lt;&gt;"",1,0))</f>
        <v>#REF!</v>
      </c>
      <c r="AI62" s="25" t="e">
        <f>IF('Crisis Indicator Data'!#REF!="No Data",1,IF(#REF!&lt;&gt;"",1,0))</f>
        <v>#REF!</v>
      </c>
      <c r="AJ62" s="25" t="e">
        <f>IF('Crisis Indicator Data'!#REF!="No Data",1,IF(#REF!&lt;&gt;"",1,0))</f>
        <v>#REF!</v>
      </c>
      <c r="AK62" s="25" t="e">
        <f>IF('Crisis Indicator Data'!#REF!="No Data",1,IF(#REF!&lt;&gt;"",1,0))</f>
        <v>#REF!</v>
      </c>
      <c r="AL62" s="25" t="e">
        <f>IF('Crisis Indicator Data'!#REF!="No Data",1,IF(#REF!&lt;&gt;"",1,0))</f>
        <v>#REF!</v>
      </c>
      <c r="AM62" s="25" t="e">
        <f>IF('Crisis Indicator Data'!#REF!="No Data",1,IF(#REF!&lt;&gt;"",1,0))</f>
        <v>#REF!</v>
      </c>
      <c r="AN62" s="25" t="e">
        <f>IF('Crisis Indicator Data'!#REF!="No Data",1,IF(#REF!&lt;&gt;"",1,0))</f>
        <v>#REF!</v>
      </c>
      <c r="AO62" s="25" t="e">
        <f>IF('Crisis Indicator Data'!#REF!="No Data",1,IF(#REF!&lt;&gt;"",1,0))</f>
        <v>#REF!</v>
      </c>
      <c r="AP62" s="25" t="e">
        <f>IF('Crisis Indicator Data'!#REF!="No Data",1,IF(#REF!&lt;&gt;"",1,0))</f>
        <v>#REF!</v>
      </c>
      <c r="AQ62" s="25" t="e">
        <f>IF('Crisis Indicator Data'!#REF!="No Data",1,IF(#REF!&lt;&gt;"",1,0))</f>
        <v>#REF!</v>
      </c>
      <c r="AR62" s="25" t="e">
        <f>IF('Crisis Indicator Data'!#REF!="No Data",1,IF(#REF!&lt;&gt;"",1,0))</f>
        <v>#REF!</v>
      </c>
      <c r="AS62" s="25" t="e">
        <f>IF('Crisis Indicator Data'!#REF!="No Data",1,IF(#REF!&lt;&gt;"",1,0))</f>
        <v>#REF!</v>
      </c>
      <c r="AT62" s="25" t="e">
        <f>IF('Crisis Indicator Data'!#REF!="No Data",1,IF(#REF!&lt;&gt;"",1,0))</f>
        <v>#REF!</v>
      </c>
      <c r="AU62" s="25" t="e">
        <f>IF('Crisis Indicator Data'!#REF!="No Data",1,IF(#REF!&lt;&gt;"",1,0))</f>
        <v>#REF!</v>
      </c>
      <c r="AV62" s="25" t="e">
        <f>IF('Crisis Indicator Data'!#REF!="No Data",1,IF(#REF!&lt;&gt;"",1,0))</f>
        <v>#REF!</v>
      </c>
      <c r="AW62" s="25" t="e">
        <f>IF('Crisis Indicator Data'!#REF!="No Data",1,IF(#REF!&lt;&gt;"",1,0))</f>
        <v>#REF!</v>
      </c>
      <c r="AX62" s="25" t="e">
        <f>IF('Crisis Indicator Data'!#REF!="No Data",1,IF(#REF!&lt;&gt;"",1,0))</f>
        <v>#REF!</v>
      </c>
      <c r="AY62" s="25" t="e">
        <f>IF('Crisis Indicator Data'!#REF!="No Data",1,IF(#REF!&lt;&gt;"",1,0))</f>
        <v>#REF!</v>
      </c>
      <c r="AZ62" s="25" t="e">
        <f>IF('Crisis Indicator Data'!#REF!="No Data",1,IF(#REF!&lt;&gt;"",1,0))</f>
        <v>#REF!</v>
      </c>
      <c r="BA62" t="e">
        <f t="shared" si="2"/>
        <v>#REF!</v>
      </c>
      <c r="BB62" s="27" t="e">
        <f t="shared" si="3"/>
        <v>#REF!</v>
      </c>
    </row>
    <row r="63" spans="1:54" x14ac:dyDescent="0.35">
      <c r="A63" t="s">
        <v>10197</v>
      </c>
      <c r="B63" s="25" t="e">
        <f>IF('Crisis Indicator Data'!#REF!="No Data",1,IF(#REF!&lt;&gt;"",1,0))</f>
        <v>#REF!</v>
      </c>
      <c r="C63" s="25" t="e">
        <f>IF('Crisis Indicator Data'!#REF!="No Data",1,IF(#REF!&lt;&gt;"",1,0))</f>
        <v>#REF!</v>
      </c>
      <c r="D63" s="25" t="e">
        <f>IF('Crisis Indicator Data'!#REF!="No Data",1,IF(#REF!&lt;&gt;"",1,0))</f>
        <v>#REF!</v>
      </c>
      <c r="E63" s="25" t="e">
        <f>IF('Crisis Indicator Data'!#REF!="No Data",1,IF(#REF!&lt;&gt;"",1,0))</f>
        <v>#REF!</v>
      </c>
      <c r="F63" s="25" t="e">
        <f>IF('Crisis Indicator Data'!#REF!="No Data",1,IF(#REF!&lt;&gt;"",1,0))</f>
        <v>#REF!</v>
      </c>
      <c r="G63" s="25" t="e">
        <f>IF('Crisis Indicator Data'!#REF!="No Data",1,IF(#REF!&lt;&gt;"",1,0))</f>
        <v>#REF!</v>
      </c>
      <c r="H63" s="25" t="e">
        <f>IF('Crisis Indicator Data'!#REF!="No Data",1,IF(#REF!&lt;&gt;"",1,0))</f>
        <v>#REF!</v>
      </c>
      <c r="I63" s="25" t="e">
        <f>IF('Crisis Indicator Data'!#REF!="No Data",1,IF(#REF!&lt;&gt;"",1,0))</f>
        <v>#REF!</v>
      </c>
      <c r="J63" s="25" t="e">
        <f>IF('Crisis Indicator Data'!#REF!="No Data",1,IF(#REF!&lt;&gt;"",1,0))</f>
        <v>#REF!</v>
      </c>
      <c r="K63" s="25" t="e">
        <f>IF('Crisis Indicator Data'!#REF!="No Data",1,IF(#REF!&lt;&gt;"",1,0))</f>
        <v>#REF!</v>
      </c>
      <c r="L63" s="25" t="e">
        <f>IF('Crisis Indicator Data'!#REF!="No Data",1,IF(#REF!&lt;&gt;"",1,0))</f>
        <v>#REF!</v>
      </c>
      <c r="M63" s="25" t="e">
        <f>IF('Crisis Indicator Data'!#REF!="No Data",1,IF(#REF!&lt;&gt;"",1,0))</f>
        <v>#REF!</v>
      </c>
      <c r="N63" s="25" t="e">
        <f>IF('Crisis Indicator Data'!#REF!="No Data",1,IF(#REF!&lt;&gt;"",1,0))</f>
        <v>#REF!</v>
      </c>
      <c r="O63" s="25" t="e">
        <f>IF('Crisis Indicator Data'!#REF!="No Data",1,IF(#REF!&lt;&gt;"",1,0))</f>
        <v>#REF!</v>
      </c>
      <c r="P63" s="25" t="e">
        <f>IF('Crisis Indicator Data'!#REF!="No Data",1,IF(#REF!&lt;&gt;"",1,0))</f>
        <v>#REF!</v>
      </c>
      <c r="Q63" s="25" t="e">
        <f>IF('Crisis Indicator Data'!#REF!="No Data",1,IF(#REF!&lt;&gt;"",1,0))</f>
        <v>#REF!</v>
      </c>
      <c r="R63" s="25" t="e">
        <f>IF('Crisis Indicator Data'!#REF!="No Data",1,IF(#REF!&lt;&gt;"",1,0))</f>
        <v>#REF!</v>
      </c>
      <c r="S63" s="25" t="e">
        <f>IF('Crisis Indicator Data'!#REF!="No Data",1,IF(#REF!&lt;&gt;"",1,0))</f>
        <v>#REF!</v>
      </c>
      <c r="T63" s="25" t="e">
        <f>IF('Crisis Indicator Data'!#REF!="No Data",1,IF(#REF!&lt;&gt;"",1,0))</f>
        <v>#REF!</v>
      </c>
      <c r="U63" s="25" t="e">
        <f>IF('Crisis Indicator Data'!#REF!="No Data",1,IF(#REF!&lt;&gt;"",1,0))</f>
        <v>#REF!</v>
      </c>
      <c r="V63" s="25" t="e">
        <f>IF('Crisis Indicator Data'!#REF!="No Data",1,IF(#REF!&lt;&gt;"",1,0))</f>
        <v>#REF!</v>
      </c>
      <c r="W63" s="25" t="e">
        <f>IF('Crisis Indicator Data'!#REF!="No Data",1,IF(#REF!&lt;&gt;"",1,0))</f>
        <v>#REF!</v>
      </c>
      <c r="X63" s="25" t="e">
        <f>IF('Crisis Indicator Data'!#REF!="No Data",1,IF(#REF!&lt;&gt;"",1,0))</f>
        <v>#REF!</v>
      </c>
      <c r="Y63" s="25" t="e">
        <f>IF('Crisis Indicator Data'!#REF!="No Data",1,IF(#REF!&lt;&gt;"",1,0))</f>
        <v>#REF!</v>
      </c>
      <c r="Z63" s="25" t="e">
        <f>IF('Crisis Indicator Data'!#REF!="No Data",1,IF(#REF!&lt;&gt;"",1,0))</f>
        <v>#REF!</v>
      </c>
      <c r="AA63" s="25" t="e">
        <f>IF('Crisis Indicator Data'!#REF!="No Data",1,IF(#REF!&lt;&gt;"",1,0))</f>
        <v>#REF!</v>
      </c>
      <c r="AB63" s="25" t="e">
        <f>IF('Crisis Indicator Data'!#REF!="No Data",1,IF(#REF!&lt;&gt;"",1,0))</f>
        <v>#REF!</v>
      </c>
      <c r="AC63" s="25" t="e">
        <f>IF('Crisis Indicator Data'!#REF!="No Data",1,IF(#REF!&lt;&gt;"",1,0))</f>
        <v>#REF!</v>
      </c>
      <c r="AD63" s="25" t="e">
        <f>IF('Crisis Indicator Data'!#REF!="No Data",1,IF(#REF!&lt;&gt;"",1,0))</f>
        <v>#REF!</v>
      </c>
      <c r="AE63" s="25" t="e">
        <f>IF('Crisis Indicator Data'!#REF!="No Data",1,IF(#REF!&lt;&gt;"",1,0))</f>
        <v>#REF!</v>
      </c>
      <c r="AF63" s="25" t="e">
        <f>IF('Crisis Indicator Data'!#REF!="No Data",1,IF(#REF!&lt;&gt;"",1,0))</f>
        <v>#REF!</v>
      </c>
      <c r="AG63" s="25" t="e">
        <f>IF('Crisis Indicator Data'!#REF!="No Data",1,IF(#REF!&lt;&gt;"",1,0))</f>
        <v>#REF!</v>
      </c>
      <c r="AH63" s="25" t="e">
        <f>IF('Crisis Indicator Data'!#REF!="No Data",1,IF(#REF!&lt;&gt;"",1,0))</f>
        <v>#REF!</v>
      </c>
      <c r="AI63" s="25" t="e">
        <f>IF('Crisis Indicator Data'!#REF!="No Data",1,IF(#REF!&lt;&gt;"",1,0))</f>
        <v>#REF!</v>
      </c>
      <c r="AJ63" s="25" t="e">
        <f>IF('Crisis Indicator Data'!#REF!="No Data",1,IF(#REF!&lt;&gt;"",1,0))</f>
        <v>#REF!</v>
      </c>
      <c r="AK63" s="25" t="e">
        <f>IF('Crisis Indicator Data'!#REF!="No Data",1,IF(#REF!&lt;&gt;"",1,0))</f>
        <v>#REF!</v>
      </c>
      <c r="AL63" s="25" t="e">
        <f>IF('Crisis Indicator Data'!#REF!="No Data",1,IF(#REF!&lt;&gt;"",1,0))</f>
        <v>#REF!</v>
      </c>
      <c r="AM63" s="25" t="e">
        <f>IF('Crisis Indicator Data'!#REF!="No Data",1,IF(#REF!&lt;&gt;"",1,0))</f>
        <v>#REF!</v>
      </c>
      <c r="AN63" s="25" t="e">
        <f>IF('Crisis Indicator Data'!#REF!="No Data",1,IF(#REF!&lt;&gt;"",1,0))</f>
        <v>#REF!</v>
      </c>
      <c r="AO63" s="25" t="e">
        <f>IF('Crisis Indicator Data'!#REF!="No Data",1,IF(#REF!&lt;&gt;"",1,0))</f>
        <v>#REF!</v>
      </c>
      <c r="AP63" s="25" t="e">
        <f>IF('Crisis Indicator Data'!#REF!="No Data",1,IF(#REF!&lt;&gt;"",1,0))</f>
        <v>#REF!</v>
      </c>
      <c r="AQ63" s="25" t="e">
        <f>IF('Crisis Indicator Data'!#REF!="No Data",1,IF(#REF!&lt;&gt;"",1,0))</f>
        <v>#REF!</v>
      </c>
      <c r="AR63" s="25" t="e">
        <f>IF('Crisis Indicator Data'!#REF!="No Data",1,IF(#REF!&lt;&gt;"",1,0))</f>
        <v>#REF!</v>
      </c>
      <c r="AS63" s="25" t="e">
        <f>IF('Crisis Indicator Data'!#REF!="No Data",1,IF(#REF!&lt;&gt;"",1,0))</f>
        <v>#REF!</v>
      </c>
      <c r="AT63" s="25" t="e">
        <f>IF('Crisis Indicator Data'!#REF!="No Data",1,IF(#REF!&lt;&gt;"",1,0))</f>
        <v>#REF!</v>
      </c>
      <c r="AU63" s="25" t="e">
        <f>IF('Crisis Indicator Data'!#REF!="No Data",1,IF(#REF!&lt;&gt;"",1,0))</f>
        <v>#REF!</v>
      </c>
      <c r="AV63" s="25" t="e">
        <f>IF('Crisis Indicator Data'!#REF!="No Data",1,IF(#REF!&lt;&gt;"",1,0))</f>
        <v>#REF!</v>
      </c>
      <c r="AW63" s="25" t="e">
        <f>IF('Crisis Indicator Data'!#REF!="No Data",1,IF(#REF!&lt;&gt;"",1,0))</f>
        <v>#REF!</v>
      </c>
      <c r="AX63" s="25" t="e">
        <f>IF('Crisis Indicator Data'!#REF!="No Data",1,IF(#REF!&lt;&gt;"",1,0))</f>
        <v>#REF!</v>
      </c>
      <c r="AY63" s="25" t="e">
        <f>IF('Crisis Indicator Data'!#REF!="No Data",1,IF(#REF!&lt;&gt;"",1,0))</f>
        <v>#REF!</v>
      </c>
      <c r="AZ63" s="25" t="e">
        <f>IF('Crisis Indicator Data'!#REF!="No Data",1,IF(#REF!&lt;&gt;"",1,0))</f>
        <v>#REF!</v>
      </c>
      <c r="BA63" t="e">
        <f t="shared" si="2"/>
        <v>#REF!</v>
      </c>
      <c r="BB63" s="27" t="e">
        <f t="shared" si="3"/>
        <v>#REF!</v>
      </c>
    </row>
    <row r="64" spans="1:54" x14ac:dyDescent="0.35">
      <c r="A64" t="s">
        <v>10168</v>
      </c>
      <c r="B64" s="25" t="e">
        <f>IF('Crisis Indicator Data'!#REF!="No Data",1,IF(#REF!&lt;&gt;"",1,0))</f>
        <v>#REF!</v>
      </c>
      <c r="C64" s="25" t="e">
        <f>IF('Crisis Indicator Data'!#REF!="No Data",1,IF(#REF!&lt;&gt;"",1,0))</f>
        <v>#REF!</v>
      </c>
      <c r="D64" s="25" t="e">
        <f>IF('Crisis Indicator Data'!#REF!="No Data",1,IF(#REF!&lt;&gt;"",1,0))</f>
        <v>#REF!</v>
      </c>
      <c r="E64" s="25" t="e">
        <f>IF('Crisis Indicator Data'!#REF!="No Data",1,IF(#REF!&lt;&gt;"",1,0))</f>
        <v>#REF!</v>
      </c>
      <c r="F64" s="25" t="e">
        <f>IF('Crisis Indicator Data'!#REF!="No Data",1,IF(#REF!&lt;&gt;"",1,0))</f>
        <v>#REF!</v>
      </c>
      <c r="G64" s="25" t="e">
        <f>IF('Crisis Indicator Data'!#REF!="No Data",1,IF(#REF!&lt;&gt;"",1,0))</f>
        <v>#REF!</v>
      </c>
      <c r="H64" s="25" t="e">
        <f>IF('Crisis Indicator Data'!#REF!="No Data",1,IF(#REF!&lt;&gt;"",1,0))</f>
        <v>#REF!</v>
      </c>
      <c r="I64" s="25" t="e">
        <f>IF('Crisis Indicator Data'!#REF!="No Data",1,IF(#REF!&lt;&gt;"",1,0))</f>
        <v>#REF!</v>
      </c>
      <c r="J64" s="25" t="e">
        <f>IF('Crisis Indicator Data'!#REF!="No Data",1,IF(#REF!&lt;&gt;"",1,0))</f>
        <v>#REF!</v>
      </c>
      <c r="K64" s="25" t="e">
        <f>IF('Crisis Indicator Data'!#REF!="No Data",1,IF(#REF!&lt;&gt;"",1,0))</f>
        <v>#REF!</v>
      </c>
      <c r="L64" s="25" t="e">
        <f>IF('Crisis Indicator Data'!#REF!="No Data",1,IF(#REF!&lt;&gt;"",1,0))</f>
        <v>#REF!</v>
      </c>
      <c r="M64" s="25" t="e">
        <f>IF('Crisis Indicator Data'!#REF!="No Data",1,IF(#REF!&lt;&gt;"",1,0))</f>
        <v>#REF!</v>
      </c>
      <c r="N64" s="25" t="e">
        <f>IF('Crisis Indicator Data'!#REF!="No Data",1,IF(#REF!&lt;&gt;"",1,0))</f>
        <v>#REF!</v>
      </c>
      <c r="O64" s="25" t="e">
        <f>IF('Crisis Indicator Data'!#REF!="No Data",1,IF(#REF!&lt;&gt;"",1,0))</f>
        <v>#REF!</v>
      </c>
      <c r="P64" s="25" t="e">
        <f>IF('Crisis Indicator Data'!#REF!="No Data",1,IF(#REF!&lt;&gt;"",1,0))</f>
        <v>#REF!</v>
      </c>
      <c r="Q64" s="25" t="e">
        <f>IF('Crisis Indicator Data'!#REF!="No Data",1,IF(#REF!&lt;&gt;"",1,0))</f>
        <v>#REF!</v>
      </c>
      <c r="R64" s="25" t="e">
        <f>IF('Crisis Indicator Data'!#REF!="No Data",1,IF(#REF!&lt;&gt;"",1,0))</f>
        <v>#REF!</v>
      </c>
      <c r="S64" s="25" t="e">
        <f>IF('Crisis Indicator Data'!#REF!="No Data",1,IF(#REF!&lt;&gt;"",1,0))</f>
        <v>#REF!</v>
      </c>
      <c r="T64" s="25" t="e">
        <f>IF('Crisis Indicator Data'!#REF!="No Data",1,IF(#REF!&lt;&gt;"",1,0))</f>
        <v>#REF!</v>
      </c>
      <c r="U64" s="25" t="e">
        <f>IF('Crisis Indicator Data'!#REF!="No Data",1,IF(#REF!&lt;&gt;"",1,0))</f>
        <v>#REF!</v>
      </c>
      <c r="V64" s="25" t="e">
        <f>IF('Crisis Indicator Data'!#REF!="No Data",1,IF(#REF!&lt;&gt;"",1,0))</f>
        <v>#REF!</v>
      </c>
      <c r="W64" s="25" t="e">
        <f>IF('Crisis Indicator Data'!#REF!="No Data",1,IF(#REF!&lt;&gt;"",1,0))</f>
        <v>#REF!</v>
      </c>
      <c r="X64" s="25" t="e">
        <f>IF('Crisis Indicator Data'!#REF!="No Data",1,IF(#REF!&lt;&gt;"",1,0))</f>
        <v>#REF!</v>
      </c>
      <c r="Y64" s="25" t="e">
        <f>IF('Crisis Indicator Data'!#REF!="No Data",1,IF(#REF!&lt;&gt;"",1,0))</f>
        <v>#REF!</v>
      </c>
      <c r="Z64" s="25" t="e">
        <f>IF('Crisis Indicator Data'!#REF!="No Data",1,IF(#REF!&lt;&gt;"",1,0))</f>
        <v>#REF!</v>
      </c>
      <c r="AA64" s="25" t="e">
        <f>IF('Crisis Indicator Data'!#REF!="No Data",1,IF(#REF!&lt;&gt;"",1,0))</f>
        <v>#REF!</v>
      </c>
      <c r="AB64" s="25" t="e">
        <f>IF('Crisis Indicator Data'!#REF!="No Data",1,IF(#REF!&lt;&gt;"",1,0))</f>
        <v>#REF!</v>
      </c>
      <c r="AC64" s="25" t="e">
        <f>IF('Crisis Indicator Data'!#REF!="No Data",1,IF(#REF!&lt;&gt;"",1,0))</f>
        <v>#REF!</v>
      </c>
      <c r="AD64" s="25" t="e">
        <f>IF('Crisis Indicator Data'!#REF!="No Data",1,IF(#REF!&lt;&gt;"",1,0))</f>
        <v>#REF!</v>
      </c>
      <c r="AE64" s="25" t="e">
        <f>IF('Crisis Indicator Data'!#REF!="No Data",1,IF(#REF!&lt;&gt;"",1,0))</f>
        <v>#REF!</v>
      </c>
      <c r="AF64" s="25" t="e">
        <f>IF('Crisis Indicator Data'!#REF!="No Data",1,IF(#REF!&lt;&gt;"",1,0))</f>
        <v>#REF!</v>
      </c>
      <c r="AG64" s="25" t="e">
        <f>IF('Crisis Indicator Data'!#REF!="No Data",1,IF(#REF!&lt;&gt;"",1,0))</f>
        <v>#REF!</v>
      </c>
      <c r="AH64" s="25" t="e">
        <f>IF('Crisis Indicator Data'!#REF!="No Data",1,IF(#REF!&lt;&gt;"",1,0))</f>
        <v>#REF!</v>
      </c>
      <c r="AI64" s="25" t="e">
        <f>IF('Crisis Indicator Data'!#REF!="No Data",1,IF(#REF!&lt;&gt;"",1,0))</f>
        <v>#REF!</v>
      </c>
      <c r="AJ64" s="25" t="e">
        <f>IF('Crisis Indicator Data'!#REF!="No Data",1,IF(#REF!&lt;&gt;"",1,0))</f>
        <v>#REF!</v>
      </c>
      <c r="AK64" s="25" t="e">
        <f>IF('Crisis Indicator Data'!#REF!="No Data",1,IF(#REF!&lt;&gt;"",1,0))</f>
        <v>#REF!</v>
      </c>
      <c r="AL64" s="25" t="e">
        <f>IF('Crisis Indicator Data'!#REF!="No Data",1,IF(#REF!&lt;&gt;"",1,0))</f>
        <v>#REF!</v>
      </c>
      <c r="AM64" s="25" t="e">
        <f>IF('Crisis Indicator Data'!#REF!="No Data",1,IF(#REF!&lt;&gt;"",1,0))</f>
        <v>#REF!</v>
      </c>
      <c r="AN64" s="25" t="e">
        <f>IF('Crisis Indicator Data'!#REF!="No Data",1,IF(#REF!&lt;&gt;"",1,0))</f>
        <v>#REF!</v>
      </c>
      <c r="AO64" s="25" t="e">
        <f>IF('Crisis Indicator Data'!#REF!="No Data",1,IF(#REF!&lt;&gt;"",1,0))</f>
        <v>#REF!</v>
      </c>
      <c r="AP64" s="25" t="e">
        <f>IF('Crisis Indicator Data'!#REF!="No Data",1,IF(#REF!&lt;&gt;"",1,0))</f>
        <v>#REF!</v>
      </c>
      <c r="AQ64" s="25" t="e">
        <f>IF('Crisis Indicator Data'!#REF!="No Data",1,IF(#REF!&lt;&gt;"",1,0))</f>
        <v>#REF!</v>
      </c>
      <c r="AR64" s="25" t="e">
        <f>IF('Crisis Indicator Data'!#REF!="No Data",1,IF(#REF!&lt;&gt;"",1,0))</f>
        <v>#REF!</v>
      </c>
      <c r="AS64" s="25" t="e">
        <f>IF('Crisis Indicator Data'!#REF!="No Data",1,IF(#REF!&lt;&gt;"",1,0))</f>
        <v>#REF!</v>
      </c>
      <c r="AT64" s="25" t="e">
        <f>IF('Crisis Indicator Data'!#REF!="No Data",1,IF(#REF!&lt;&gt;"",1,0))</f>
        <v>#REF!</v>
      </c>
      <c r="AU64" s="25" t="e">
        <f>IF('Crisis Indicator Data'!#REF!="No Data",1,IF(#REF!&lt;&gt;"",1,0))</f>
        <v>#REF!</v>
      </c>
      <c r="AV64" s="25" t="e">
        <f>IF('Crisis Indicator Data'!#REF!="No Data",1,IF(#REF!&lt;&gt;"",1,0))</f>
        <v>#REF!</v>
      </c>
      <c r="AW64" s="25" t="e">
        <f>IF('Crisis Indicator Data'!#REF!="No Data",1,IF(#REF!&lt;&gt;"",1,0))</f>
        <v>#REF!</v>
      </c>
      <c r="AX64" s="25" t="e">
        <f>IF('Crisis Indicator Data'!#REF!="No Data",1,IF(#REF!&lt;&gt;"",1,0))</f>
        <v>#REF!</v>
      </c>
      <c r="AY64" s="25" t="e">
        <f>IF('Crisis Indicator Data'!#REF!="No Data",1,IF(#REF!&lt;&gt;"",1,0))</f>
        <v>#REF!</v>
      </c>
      <c r="AZ64" s="25" t="e">
        <f>IF('Crisis Indicator Data'!#REF!="No Data",1,IF(#REF!&lt;&gt;"",1,0))</f>
        <v>#REF!</v>
      </c>
      <c r="BA64" t="e">
        <f t="shared" si="2"/>
        <v>#REF!</v>
      </c>
      <c r="BB64" s="27" t="e">
        <f t="shared" si="3"/>
        <v>#REF!</v>
      </c>
    </row>
    <row r="65" spans="1:54" x14ac:dyDescent="0.35">
      <c r="A65" t="s">
        <v>10199</v>
      </c>
      <c r="B65" s="25" t="e">
        <f>IF('Crisis Indicator Data'!#REF!="No Data",1,IF(#REF!&lt;&gt;"",1,0))</f>
        <v>#REF!</v>
      </c>
      <c r="C65" s="25" t="e">
        <f>IF('Crisis Indicator Data'!#REF!="No Data",1,IF(#REF!&lt;&gt;"",1,0))</f>
        <v>#REF!</v>
      </c>
      <c r="D65" s="25" t="e">
        <f>IF('Crisis Indicator Data'!#REF!="No Data",1,IF(#REF!&lt;&gt;"",1,0))</f>
        <v>#REF!</v>
      </c>
      <c r="E65" s="25" t="e">
        <f>IF('Crisis Indicator Data'!#REF!="No Data",1,IF(#REF!&lt;&gt;"",1,0))</f>
        <v>#REF!</v>
      </c>
      <c r="F65" s="25" t="e">
        <f>IF('Crisis Indicator Data'!#REF!="No Data",1,IF(#REF!&lt;&gt;"",1,0))</f>
        <v>#REF!</v>
      </c>
      <c r="G65" s="25" t="e">
        <f>IF('Crisis Indicator Data'!#REF!="No Data",1,IF(#REF!&lt;&gt;"",1,0))</f>
        <v>#REF!</v>
      </c>
      <c r="H65" s="25" t="e">
        <f>IF('Crisis Indicator Data'!#REF!="No Data",1,IF(#REF!&lt;&gt;"",1,0))</f>
        <v>#REF!</v>
      </c>
      <c r="I65" s="25" t="e">
        <f>IF('Crisis Indicator Data'!#REF!="No Data",1,IF(#REF!&lt;&gt;"",1,0))</f>
        <v>#REF!</v>
      </c>
      <c r="J65" s="25" t="e">
        <f>IF('Crisis Indicator Data'!#REF!="No Data",1,IF(#REF!&lt;&gt;"",1,0))</f>
        <v>#REF!</v>
      </c>
      <c r="K65" s="25" t="e">
        <f>IF('Crisis Indicator Data'!#REF!="No Data",1,IF(#REF!&lt;&gt;"",1,0))</f>
        <v>#REF!</v>
      </c>
      <c r="L65" s="25" t="e">
        <f>IF('Crisis Indicator Data'!#REF!="No Data",1,IF(#REF!&lt;&gt;"",1,0))</f>
        <v>#REF!</v>
      </c>
      <c r="M65" s="25" t="e">
        <f>IF('Crisis Indicator Data'!#REF!="No Data",1,IF(#REF!&lt;&gt;"",1,0))</f>
        <v>#REF!</v>
      </c>
      <c r="N65" s="25" t="e">
        <f>IF('Crisis Indicator Data'!#REF!="No Data",1,IF(#REF!&lt;&gt;"",1,0))</f>
        <v>#REF!</v>
      </c>
      <c r="O65" s="25" t="e">
        <f>IF('Crisis Indicator Data'!#REF!="No Data",1,IF(#REF!&lt;&gt;"",1,0))</f>
        <v>#REF!</v>
      </c>
      <c r="P65" s="25" t="e">
        <f>IF('Crisis Indicator Data'!#REF!="No Data",1,IF(#REF!&lt;&gt;"",1,0))</f>
        <v>#REF!</v>
      </c>
      <c r="Q65" s="25" t="e">
        <f>IF('Crisis Indicator Data'!#REF!="No Data",1,IF(#REF!&lt;&gt;"",1,0))</f>
        <v>#REF!</v>
      </c>
      <c r="R65" s="25" t="e">
        <f>IF('Crisis Indicator Data'!#REF!="No Data",1,IF(#REF!&lt;&gt;"",1,0))</f>
        <v>#REF!</v>
      </c>
      <c r="S65" s="25" t="e">
        <f>IF('Crisis Indicator Data'!#REF!="No Data",1,IF(#REF!&lt;&gt;"",1,0))</f>
        <v>#REF!</v>
      </c>
      <c r="T65" s="25" t="e">
        <f>IF('Crisis Indicator Data'!#REF!="No Data",1,IF(#REF!&lt;&gt;"",1,0))</f>
        <v>#REF!</v>
      </c>
      <c r="U65" s="25" t="e">
        <f>IF('Crisis Indicator Data'!#REF!="No Data",1,IF(#REF!&lt;&gt;"",1,0))</f>
        <v>#REF!</v>
      </c>
      <c r="V65" s="25" t="e">
        <f>IF('Crisis Indicator Data'!#REF!="No Data",1,IF(#REF!&lt;&gt;"",1,0))</f>
        <v>#REF!</v>
      </c>
      <c r="W65" s="25" t="e">
        <f>IF('Crisis Indicator Data'!#REF!="No Data",1,IF(#REF!&lt;&gt;"",1,0))</f>
        <v>#REF!</v>
      </c>
      <c r="X65" s="25" t="e">
        <f>IF('Crisis Indicator Data'!#REF!="No Data",1,IF(#REF!&lt;&gt;"",1,0))</f>
        <v>#REF!</v>
      </c>
      <c r="Y65" s="25" t="e">
        <f>IF('Crisis Indicator Data'!#REF!="No Data",1,IF(#REF!&lt;&gt;"",1,0))</f>
        <v>#REF!</v>
      </c>
      <c r="Z65" s="25" t="e">
        <f>IF('Crisis Indicator Data'!#REF!="No Data",1,IF(#REF!&lt;&gt;"",1,0))</f>
        <v>#REF!</v>
      </c>
      <c r="AA65" s="25" t="e">
        <f>IF('Crisis Indicator Data'!#REF!="No Data",1,IF(#REF!&lt;&gt;"",1,0))</f>
        <v>#REF!</v>
      </c>
      <c r="AB65" s="25" t="e">
        <f>IF('Crisis Indicator Data'!#REF!="No Data",1,IF(#REF!&lt;&gt;"",1,0))</f>
        <v>#REF!</v>
      </c>
      <c r="AC65" s="25" t="e">
        <f>IF('Crisis Indicator Data'!#REF!="No Data",1,IF(#REF!&lt;&gt;"",1,0))</f>
        <v>#REF!</v>
      </c>
      <c r="AD65" s="25" t="e">
        <f>IF('Crisis Indicator Data'!#REF!="No Data",1,IF(#REF!&lt;&gt;"",1,0))</f>
        <v>#REF!</v>
      </c>
      <c r="AE65" s="25" t="e">
        <f>IF('Crisis Indicator Data'!#REF!="No Data",1,IF(#REF!&lt;&gt;"",1,0))</f>
        <v>#REF!</v>
      </c>
      <c r="AF65" s="25" t="e">
        <f>IF('Crisis Indicator Data'!#REF!="No Data",1,IF(#REF!&lt;&gt;"",1,0))</f>
        <v>#REF!</v>
      </c>
      <c r="AG65" s="25" t="e">
        <f>IF('Crisis Indicator Data'!#REF!="No Data",1,IF(#REF!&lt;&gt;"",1,0))</f>
        <v>#REF!</v>
      </c>
      <c r="AH65" s="25" t="e">
        <f>IF('Crisis Indicator Data'!#REF!="No Data",1,IF(#REF!&lt;&gt;"",1,0))</f>
        <v>#REF!</v>
      </c>
      <c r="AI65" s="25" t="e">
        <f>IF('Crisis Indicator Data'!#REF!="No Data",1,IF(#REF!&lt;&gt;"",1,0))</f>
        <v>#REF!</v>
      </c>
      <c r="AJ65" s="25" t="e">
        <f>IF('Crisis Indicator Data'!#REF!="No Data",1,IF(#REF!&lt;&gt;"",1,0))</f>
        <v>#REF!</v>
      </c>
      <c r="AK65" s="25" t="e">
        <f>IF('Crisis Indicator Data'!#REF!="No Data",1,IF(#REF!&lt;&gt;"",1,0))</f>
        <v>#REF!</v>
      </c>
      <c r="AL65" s="25" t="e">
        <f>IF('Crisis Indicator Data'!#REF!="No Data",1,IF(#REF!&lt;&gt;"",1,0))</f>
        <v>#REF!</v>
      </c>
      <c r="AM65" s="25" t="e">
        <f>IF('Crisis Indicator Data'!#REF!="No Data",1,IF(#REF!&lt;&gt;"",1,0))</f>
        <v>#REF!</v>
      </c>
      <c r="AN65" s="25" t="e">
        <f>IF('Crisis Indicator Data'!#REF!="No Data",1,IF(#REF!&lt;&gt;"",1,0))</f>
        <v>#REF!</v>
      </c>
      <c r="AO65" s="25" t="e">
        <f>IF('Crisis Indicator Data'!#REF!="No Data",1,IF(#REF!&lt;&gt;"",1,0))</f>
        <v>#REF!</v>
      </c>
      <c r="AP65" s="25" t="e">
        <f>IF('Crisis Indicator Data'!#REF!="No Data",1,IF(#REF!&lt;&gt;"",1,0))</f>
        <v>#REF!</v>
      </c>
      <c r="AQ65" s="25" t="e">
        <f>IF('Crisis Indicator Data'!#REF!="No Data",1,IF(#REF!&lt;&gt;"",1,0))</f>
        <v>#REF!</v>
      </c>
      <c r="AR65" s="25" t="e">
        <f>IF('Crisis Indicator Data'!#REF!="No Data",1,IF(#REF!&lt;&gt;"",1,0))</f>
        <v>#REF!</v>
      </c>
      <c r="AS65" s="25" t="e">
        <f>IF('Crisis Indicator Data'!#REF!="No Data",1,IF(#REF!&lt;&gt;"",1,0))</f>
        <v>#REF!</v>
      </c>
      <c r="AT65" s="25" t="e">
        <f>IF('Crisis Indicator Data'!#REF!="No Data",1,IF(#REF!&lt;&gt;"",1,0))</f>
        <v>#REF!</v>
      </c>
      <c r="AU65" s="25" t="e">
        <f>IF('Crisis Indicator Data'!#REF!="No Data",1,IF(#REF!&lt;&gt;"",1,0))</f>
        <v>#REF!</v>
      </c>
      <c r="AV65" s="25" t="e">
        <f>IF('Crisis Indicator Data'!#REF!="No Data",1,IF(#REF!&lt;&gt;"",1,0))</f>
        <v>#REF!</v>
      </c>
      <c r="AW65" s="25" t="e">
        <f>IF('Crisis Indicator Data'!#REF!="No Data",1,IF(#REF!&lt;&gt;"",1,0))</f>
        <v>#REF!</v>
      </c>
      <c r="AX65" s="25" t="e">
        <f>IF('Crisis Indicator Data'!#REF!="No Data",1,IF(#REF!&lt;&gt;"",1,0))</f>
        <v>#REF!</v>
      </c>
      <c r="AY65" s="25" t="e">
        <f>IF('Crisis Indicator Data'!#REF!="No Data",1,IF(#REF!&lt;&gt;"",1,0))</f>
        <v>#REF!</v>
      </c>
      <c r="AZ65" s="25" t="e">
        <f>IF('Crisis Indicator Data'!#REF!="No Data",1,IF(#REF!&lt;&gt;"",1,0))</f>
        <v>#REF!</v>
      </c>
      <c r="BA65" t="e">
        <f t="shared" si="2"/>
        <v>#REF!</v>
      </c>
      <c r="BB65" s="27" t="e">
        <f t="shared" si="3"/>
        <v>#REF!</v>
      </c>
    </row>
    <row r="66" spans="1:54" x14ac:dyDescent="0.35">
      <c r="A66" t="s">
        <v>10208</v>
      </c>
      <c r="B66" s="25" t="e">
        <f>IF('Crisis Indicator Data'!#REF!="No Data",1,IF(#REF!&lt;&gt;"",1,0))</f>
        <v>#REF!</v>
      </c>
      <c r="C66" s="25" t="e">
        <f>IF('Crisis Indicator Data'!#REF!="No Data",1,IF(#REF!&lt;&gt;"",1,0))</f>
        <v>#REF!</v>
      </c>
      <c r="D66" s="25" t="e">
        <f>IF('Crisis Indicator Data'!#REF!="No Data",1,IF(#REF!&lt;&gt;"",1,0))</f>
        <v>#REF!</v>
      </c>
      <c r="E66" s="25" t="e">
        <f>IF('Crisis Indicator Data'!#REF!="No Data",1,IF(#REF!&lt;&gt;"",1,0))</f>
        <v>#REF!</v>
      </c>
      <c r="F66" s="25" t="e">
        <f>IF('Crisis Indicator Data'!#REF!="No Data",1,IF(#REF!&lt;&gt;"",1,0))</f>
        <v>#REF!</v>
      </c>
      <c r="G66" s="25" t="e">
        <f>IF('Crisis Indicator Data'!#REF!="No Data",1,IF(#REF!&lt;&gt;"",1,0))</f>
        <v>#REF!</v>
      </c>
      <c r="H66" s="25" t="e">
        <f>IF('Crisis Indicator Data'!#REF!="No Data",1,IF(#REF!&lt;&gt;"",1,0))</f>
        <v>#REF!</v>
      </c>
      <c r="I66" s="25" t="e">
        <f>IF('Crisis Indicator Data'!#REF!="No Data",1,IF(#REF!&lt;&gt;"",1,0))</f>
        <v>#REF!</v>
      </c>
      <c r="J66" s="25" t="e">
        <f>IF('Crisis Indicator Data'!#REF!="No Data",1,IF(#REF!&lt;&gt;"",1,0))</f>
        <v>#REF!</v>
      </c>
      <c r="K66" s="25" t="e">
        <f>IF('Crisis Indicator Data'!#REF!="No Data",1,IF(#REF!&lt;&gt;"",1,0))</f>
        <v>#REF!</v>
      </c>
      <c r="L66" s="25" t="e">
        <f>IF('Crisis Indicator Data'!#REF!="No Data",1,IF(#REF!&lt;&gt;"",1,0))</f>
        <v>#REF!</v>
      </c>
      <c r="M66" s="25" t="e">
        <f>IF('Crisis Indicator Data'!#REF!="No Data",1,IF(#REF!&lt;&gt;"",1,0))</f>
        <v>#REF!</v>
      </c>
      <c r="N66" s="25" t="e">
        <f>IF('Crisis Indicator Data'!#REF!="No Data",1,IF(#REF!&lt;&gt;"",1,0))</f>
        <v>#REF!</v>
      </c>
      <c r="O66" s="25" t="e">
        <f>IF('Crisis Indicator Data'!#REF!="No Data",1,IF(#REF!&lt;&gt;"",1,0))</f>
        <v>#REF!</v>
      </c>
      <c r="P66" s="25" t="e">
        <f>IF('Crisis Indicator Data'!#REF!="No Data",1,IF(#REF!&lt;&gt;"",1,0))</f>
        <v>#REF!</v>
      </c>
      <c r="Q66" s="25" t="e">
        <f>IF('Crisis Indicator Data'!#REF!="No Data",1,IF(#REF!&lt;&gt;"",1,0))</f>
        <v>#REF!</v>
      </c>
      <c r="R66" s="25" t="e">
        <f>IF('Crisis Indicator Data'!#REF!="No Data",1,IF(#REF!&lt;&gt;"",1,0))</f>
        <v>#REF!</v>
      </c>
      <c r="S66" s="25" t="e">
        <f>IF('Crisis Indicator Data'!#REF!="No Data",1,IF(#REF!&lt;&gt;"",1,0))</f>
        <v>#REF!</v>
      </c>
      <c r="T66" s="25" t="e">
        <f>IF('Crisis Indicator Data'!#REF!="No Data",1,IF(#REF!&lt;&gt;"",1,0))</f>
        <v>#REF!</v>
      </c>
      <c r="U66" s="25" t="e">
        <f>IF('Crisis Indicator Data'!#REF!="No Data",1,IF(#REF!&lt;&gt;"",1,0))</f>
        <v>#REF!</v>
      </c>
      <c r="V66" s="25" t="e">
        <f>IF('Crisis Indicator Data'!#REF!="No Data",1,IF(#REF!&lt;&gt;"",1,0))</f>
        <v>#REF!</v>
      </c>
      <c r="W66" s="25" t="e">
        <f>IF('Crisis Indicator Data'!#REF!="No Data",1,IF(#REF!&lt;&gt;"",1,0))</f>
        <v>#REF!</v>
      </c>
      <c r="X66" s="25" t="e">
        <f>IF('Crisis Indicator Data'!#REF!="No Data",1,IF(#REF!&lt;&gt;"",1,0))</f>
        <v>#REF!</v>
      </c>
      <c r="Y66" s="25" t="e">
        <f>IF('Crisis Indicator Data'!#REF!="No Data",1,IF(#REF!&lt;&gt;"",1,0))</f>
        <v>#REF!</v>
      </c>
      <c r="Z66" s="25" t="e">
        <f>IF('Crisis Indicator Data'!#REF!="No Data",1,IF(#REF!&lt;&gt;"",1,0))</f>
        <v>#REF!</v>
      </c>
      <c r="AA66" s="25" t="e">
        <f>IF('Crisis Indicator Data'!#REF!="No Data",1,IF(#REF!&lt;&gt;"",1,0))</f>
        <v>#REF!</v>
      </c>
      <c r="AB66" s="25" t="e">
        <f>IF('Crisis Indicator Data'!#REF!="No Data",1,IF(#REF!&lt;&gt;"",1,0))</f>
        <v>#REF!</v>
      </c>
      <c r="AC66" s="25" t="e">
        <f>IF('Crisis Indicator Data'!#REF!="No Data",1,IF(#REF!&lt;&gt;"",1,0))</f>
        <v>#REF!</v>
      </c>
      <c r="AD66" s="25" t="e">
        <f>IF('Crisis Indicator Data'!#REF!="No Data",1,IF(#REF!&lt;&gt;"",1,0))</f>
        <v>#REF!</v>
      </c>
      <c r="AE66" s="25" t="e">
        <f>IF('Crisis Indicator Data'!#REF!="No Data",1,IF(#REF!&lt;&gt;"",1,0))</f>
        <v>#REF!</v>
      </c>
      <c r="AF66" s="25" t="e">
        <f>IF('Crisis Indicator Data'!#REF!="No Data",1,IF(#REF!&lt;&gt;"",1,0))</f>
        <v>#REF!</v>
      </c>
      <c r="AG66" s="25" t="e">
        <f>IF('Crisis Indicator Data'!#REF!="No Data",1,IF(#REF!&lt;&gt;"",1,0))</f>
        <v>#REF!</v>
      </c>
      <c r="AH66" s="25" t="e">
        <f>IF('Crisis Indicator Data'!#REF!="No Data",1,IF(#REF!&lt;&gt;"",1,0))</f>
        <v>#REF!</v>
      </c>
      <c r="AI66" s="25" t="e">
        <f>IF('Crisis Indicator Data'!#REF!="No Data",1,IF(#REF!&lt;&gt;"",1,0))</f>
        <v>#REF!</v>
      </c>
      <c r="AJ66" s="25" t="e">
        <f>IF('Crisis Indicator Data'!#REF!="No Data",1,IF(#REF!&lt;&gt;"",1,0))</f>
        <v>#REF!</v>
      </c>
      <c r="AK66" s="25" t="e">
        <f>IF('Crisis Indicator Data'!#REF!="No Data",1,IF(#REF!&lt;&gt;"",1,0))</f>
        <v>#REF!</v>
      </c>
      <c r="AL66" s="25" t="e">
        <f>IF('Crisis Indicator Data'!#REF!="No Data",1,IF(#REF!&lt;&gt;"",1,0))</f>
        <v>#REF!</v>
      </c>
      <c r="AM66" s="25" t="e">
        <f>IF('Crisis Indicator Data'!#REF!="No Data",1,IF(#REF!&lt;&gt;"",1,0))</f>
        <v>#REF!</v>
      </c>
      <c r="AN66" s="25" t="e">
        <f>IF('Crisis Indicator Data'!#REF!="No Data",1,IF(#REF!&lt;&gt;"",1,0))</f>
        <v>#REF!</v>
      </c>
      <c r="AO66" s="25" t="e">
        <f>IF('Crisis Indicator Data'!#REF!="No Data",1,IF(#REF!&lt;&gt;"",1,0))</f>
        <v>#REF!</v>
      </c>
      <c r="AP66" s="25" t="e">
        <f>IF('Crisis Indicator Data'!#REF!="No Data",1,IF(#REF!&lt;&gt;"",1,0))</f>
        <v>#REF!</v>
      </c>
      <c r="AQ66" s="25" t="e">
        <f>IF('Crisis Indicator Data'!#REF!="No Data",1,IF(#REF!&lt;&gt;"",1,0))</f>
        <v>#REF!</v>
      </c>
      <c r="AR66" s="25" t="e">
        <f>IF('Crisis Indicator Data'!#REF!="No Data",1,IF(#REF!&lt;&gt;"",1,0))</f>
        <v>#REF!</v>
      </c>
      <c r="AS66" s="25" t="e">
        <f>IF('Crisis Indicator Data'!#REF!="No Data",1,IF(#REF!&lt;&gt;"",1,0))</f>
        <v>#REF!</v>
      </c>
      <c r="AT66" s="25" t="e">
        <f>IF('Crisis Indicator Data'!#REF!="No Data",1,IF(#REF!&lt;&gt;"",1,0))</f>
        <v>#REF!</v>
      </c>
      <c r="AU66" s="25" t="e">
        <f>IF('Crisis Indicator Data'!#REF!="No Data",1,IF(#REF!&lt;&gt;"",1,0))</f>
        <v>#REF!</v>
      </c>
      <c r="AV66" s="25" t="e">
        <f>IF('Crisis Indicator Data'!#REF!="No Data",1,IF(#REF!&lt;&gt;"",1,0))</f>
        <v>#REF!</v>
      </c>
      <c r="AW66" s="25" t="e">
        <f>IF('Crisis Indicator Data'!#REF!="No Data",1,IF(#REF!&lt;&gt;"",1,0))</f>
        <v>#REF!</v>
      </c>
      <c r="AX66" s="25" t="e">
        <f>IF('Crisis Indicator Data'!#REF!="No Data",1,IF(#REF!&lt;&gt;"",1,0))</f>
        <v>#REF!</v>
      </c>
      <c r="AY66" s="25" t="e">
        <f>IF('Crisis Indicator Data'!#REF!="No Data",1,IF(#REF!&lt;&gt;"",1,0))</f>
        <v>#REF!</v>
      </c>
      <c r="AZ66" s="25" t="e">
        <f>IF('Crisis Indicator Data'!#REF!="No Data",1,IF(#REF!&lt;&gt;"",1,0))</f>
        <v>#REF!</v>
      </c>
      <c r="BA66" t="e">
        <f t="shared" ref="BA66:BA97" si="4">SUM(B66:AZ66)</f>
        <v>#REF!</v>
      </c>
      <c r="BB66" s="27" t="e">
        <f t="shared" ref="BB66:BB97" si="5">BA66/51</f>
        <v>#REF!</v>
      </c>
    </row>
    <row r="67" spans="1:54" x14ac:dyDescent="0.35">
      <c r="A67" t="s">
        <v>10210</v>
      </c>
      <c r="B67" s="25" t="e">
        <f>IF('Crisis Indicator Data'!#REF!="No Data",1,IF(#REF!&lt;&gt;"",1,0))</f>
        <v>#REF!</v>
      </c>
      <c r="C67" s="25" t="e">
        <f>IF('Crisis Indicator Data'!#REF!="No Data",1,IF(#REF!&lt;&gt;"",1,0))</f>
        <v>#REF!</v>
      </c>
      <c r="D67" s="25" t="e">
        <f>IF('Crisis Indicator Data'!#REF!="No Data",1,IF(#REF!&lt;&gt;"",1,0))</f>
        <v>#REF!</v>
      </c>
      <c r="E67" s="25" t="e">
        <f>IF('Crisis Indicator Data'!#REF!="No Data",1,IF(#REF!&lt;&gt;"",1,0))</f>
        <v>#REF!</v>
      </c>
      <c r="F67" s="25" t="e">
        <f>IF('Crisis Indicator Data'!#REF!="No Data",1,IF(#REF!&lt;&gt;"",1,0))</f>
        <v>#REF!</v>
      </c>
      <c r="G67" s="25" t="e">
        <f>IF('Crisis Indicator Data'!#REF!="No Data",1,IF(#REF!&lt;&gt;"",1,0))</f>
        <v>#REF!</v>
      </c>
      <c r="H67" s="25" t="e">
        <f>IF('Crisis Indicator Data'!#REF!="No Data",1,IF(#REF!&lt;&gt;"",1,0))</f>
        <v>#REF!</v>
      </c>
      <c r="I67" s="25" t="e">
        <f>IF('Crisis Indicator Data'!#REF!="No Data",1,IF(#REF!&lt;&gt;"",1,0))</f>
        <v>#REF!</v>
      </c>
      <c r="J67" s="25" t="e">
        <f>IF('Crisis Indicator Data'!#REF!="No Data",1,IF(#REF!&lt;&gt;"",1,0))</f>
        <v>#REF!</v>
      </c>
      <c r="K67" s="25" t="e">
        <f>IF('Crisis Indicator Data'!#REF!="No Data",1,IF(#REF!&lt;&gt;"",1,0))</f>
        <v>#REF!</v>
      </c>
      <c r="L67" s="25" t="e">
        <f>IF('Crisis Indicator Data'!#REF!="No Data",1,IF(#REF!&lt;&gt;"",1,0))</f>
        <v>#REF!</v>
      </c>
      <c r="M67" s="25" t="e">
        <f>IF('Crisis Indicator Data'!#REF!="No Data",1,IF(#REF!&lt;&gt;"",1,0))</f>
        <v>#REF!</v>
      </c>
      <c r="N67" s="25" t="e">
        <f>IF('Crisis Indicator Data'!#REF!="No Data",1,IF(#REF!&lt;&gt;"",1,0))</f>
        <v>#REF!</v>
      </c>
      <c r="O67" s="25" t="e">
        <f>IF('Crisis Indicator Data'!#REF!="No Data",1,IF(#REF!&lt;&gt;"",1,0))</f>
        <v>#REF!</v>
      </c>
      <c r="P67" s="25" t="e">
        <f>IF('Crisis Indicator Data'!#REF!="No Data",1,IF(#REF!&lt;&gt;"",1,0))</f>
        <v>#REF!</v>
      </c>
      <c r="Q67" s="25" t="e">
        <f>IF('Crisis Indicator Data'!#REF!="No Data",1,IF(#REF!&lt;&gt;"",1,0))</f>
        <v>#REF!</v>
      </c>
      <c r="R67" s="25" t="e">
        <f>IF('Crisis Indicator Data'!#REF!="No Data",1,IF(#REF!&lt;&gt;"",1,0))</f>
        <v>#REF!</v>
      </c>
      <c r="S67" s="25" t="e">
        <f>IF('Crisis Indicator Data'!#REF!="No Data",1,IF(#REF!&lt;&gt;"",1,0))</f>
        <v>#REF!</v>
      </c>
      <c r="T67" s="25" t="e">
        <f>IF('Crisis Indicator Data'!#REF!="No Data",1,IF(#REF!&lt;&gt;"",1,0))</f>
        <v>#REF!</v>
      </c>
      <c r="U67" s="25" t="e">
        <f>IF('Crisis Indicator Data'!#REF!="No Data",1,IF(#REF!&lt;&gt;"",1,0))</f>
        <v>#REF!</v>
      </c>
      <c r="V67" s="25" t="e">
        <f>IF('Crisis Indicator Data'!#REF!="No Data",1,IF(#REF!&lt;&gt;"",1,0))</f>
        <v>#REF!</v>
      </c>
      <c r="W67" s="25" t="e">
        <f>IF('Crisis Indicator Data'!#REF!="No Data",1,IF(#REF!&lt;&gt;"",1,0))</f>
        <v>#REF!</v>
      </c>
      <c r="X67" s="25" t="e">
        <f>IF('Crisis Indicator Data'!#REF!="No Data",1,IF(#REF!&lt;&gt;"",1,0))</f>
        <v>#REF!</v>
      </c>
      <c r="Y67" s="25" t="e">
        <f>IF('Crisis Indicator Data'!#REF!="No Data",1,IF(#REF!&lt;&gt;"",1,0))</f>
        <v>#REF!</v>
      </c>
      <c r="Z67" s="25" t="e">
        <f>IF('Crisis Indicator Data'!#REF!="No Data",1,IF(#REF!&lt;&gt;"",1,0))</f>
        <v>#REF!</v>
      </c>
      <c r="AA67" s="25" t="e">
        <f>IF('Crisis Indicator Data'!#REF!="No Data",1,IF(#REF!&lt;&gt;"",1,0))</f>
        <v>#REF!</v>
      </c>
      <c r="AB67" s="25" t="e">
        <f>IF('Crisis Indicator Data'!#REF!="No Data",1,IF(#REF!&lt;&gt;"",1,0))</f>
        <v>#REF!</v>
      </c>
      <c r="AC67" s="25" t="e">
        <f>IF('Crisis Indicator Data'!#REF!="No Data",1,IF(#REF!&lt;&gt;"",1,0))</f>
        <v>#REF!</v>
      </c>
      <c r="AD67" s="25" t="e">
        <f>IF('Crisis Indicator Data'!#REF!="No Data",1,IF(#REF!&lt;&gt;"",1,0))</f>
        <v>#REF!</v>
      </c>
      <c r="AE67" s="25" t="e">
        <f>IF('Crisis Indicator Data'!#REF!="No Data",1,IF(#REF!&lt;&gt;"",1,0))</f>
        <v>#REF!</v>
      </c>
      <c r="AF67" s="25" t="e">
        <f>IF('Crisis Indicator Data'!#REF!="No Data",1,IF(#REF!&lt;&gt;"",1,0))</f>
        <v>#REF!</v>
      </c>
      <c r="AG67" s="25" t="e">
        <f>IF('Crisis Indicator Data'!#REF!="No Data",1,IF(#REF!&lt;&gt;"",1,0))</f>
        <v>#REF!</v>
      </c>
      <c r="AH67" s="25" t="e">
        <f>IF('Crisis Indicator Data'!#REF!="No Data",1,IF(#REF!&lt;&gt;"",1,0))</f>
        <v>#REF!</v>
      </c>
      <c r="AI67" s="25" t="e">
        <f>IF('Crisis Indicator Data'!#REF!="No Data",1,IF(#REF!&lt;&gt;"",1,0))</f>
        <v>#REF!</v>
      </c>
      <c r="AJ67" s="25" t="e">
        <f>IF('Crisis Indicator Data'!#REF!="No Data",1,IF(#REF!&lt;&gt;"",1,0))</f>
        <v>#REF!</v>
      </c>
      <c r="AK67" s="25" t="e">
        <f>IF('Crisis Indicator Data'!#REF!="No Data",1,IF(#REF!&lt;&gt;"",1,0))</f>
        <v>#REF!</v>
      </c>
      <c r="AL67" s="25" t="e">
        <f>IF('Crisis Indicator Data'!#REF!="No Data",1,IF(#REF!&lt;&gt;"",1,0))</f>
        <v>#REF!</v>
      </c>
      <c r="AM67" s="25" t="e">
        <f>IF('Crisis Indicator Data'!#REF!="No Data",1,IF(#REF!&lt;&gt;"",1,0))</f>
        <v>#REF!</v>
      </c>
      <c r="AN67" s="25" t="e">
        <f>IF('Crisis Indicator Data'!#REF!="No Data",1,IF(#REF!&lt;&gt;"",1,0))</f>
        <v>#REF!</v>
      </c>
      <c r="AO67" s="25" t="e">
        <f>IF('Crisis Indicator Data'!#REF!="No Data",1,IF(#REF!&lt;&gt;"",1,0))</f>
        <v>#REF!</v>
      </c>
      <c r="AP67" s="25" t="e">
        <f>IF('Crisis Indicator Data'!#REF!="No Data",1,IF(#REF!&lt;&gt;"",1,0))</f>
        <v>#REF!</v>
      </c>
      <c r="AQ67" s="25" t="e">
        <f>IF('Crisis Indicator Data'!#REF!="No Data",1,IF(#REF!&lt;&gt;"",1,0))</f>
        <v>#REF!</v>
      </c>
      <c r="AR67" s="25" t="e">
        <f>IF('Crisis Indicator Data'!#REF!="No Data",1,IF(#REF!&lt;&gt;"",1,0))</f>
        <v>#REF!</v>
      </c>
      <c r="AS67" s="25" t="e">
        <f>IF('Crisis Indicator Data'!#REF!="No Data",1,IF(#REF!&lt;&gt;"",1,0))</f>
        <v>#REF!</v>
      </c>
      <c r="AT67" s="25" t="e">
        <f>IF('Crisis Indicator Data'!#REF!="No Data",1,IF(#REF!&lt;&gt;"",1,0))</f>
        <v>#REF!</v>
      </c>
      <c r="AU67" s="25" t="e">
        <f>IF('Crisis Indicator Data'!#REF!="No Data",1,IF(#REF!&lt;&gt;"",1,0))</f>
        <v>#REF!</v>
      </c>
      <c r="AV67" s="25" t="e">
        <f>IF('Crisis Indicator Data'!#REF!="No Data",1,IF(#REF!&lt;&gt;"",1,0))</f>
        <v>#REF!</v>
      </c>
      <c r="AW67" s="25" t="e">
        <f>IF('Crisis Indicator Data'!#REF!="No Data",1,IF(#REF!&lt;&gt;"",1,0))</f>
        <v>#REF!</v>
      </c>
      <c r="AX67" s="25" t="e">
        <f>IF('Crisis Indicator Data'!#REF!="No Data",1,IF(#REF!&lt;&gt;"",1,0))</f>
        <v>#REF!</v>
      </c>
      <c r="AY67" s="25" t="e">
        <f>IF('Crisis Indicator Data'!#REF!="No Data",1,IF(#REF!&lt;&gt;"",1,0))</f>
        <v>#REF!</v>
      </c>
      <c r="AZ67" s="25" t="e">
        <f>IF('Crisis Indicator Data'!#REF!="No Data",1,IF(#REF!&lt;&gt;"",1,0))</f>
        <v>#REF!</v>
      </c>
      <c r="BA67" t="e">
        <f t="shared" si="4"/>
        <v>#REF!</v>
      </c>
      <c r="BB67" s="27" t="e">
        <f t="shared" si="5"/>
        <v>#REF!</v>
      </c>
    </row>
    <row r="68" spans="1:54" x14ac:dyDescent="0.35">
      <c r="A68" t="s">
        <v>10213</v>
      </c>
      <c r="B68" s="25" t="e">
        <f>IF('Crisis Indicator Data'!#REF!="No Data",1,IF(#REF!&lt;&gt;"",1,0))</f>
        <v>#REF!</v>
      </c>
      <c r="C68" s="25" t="e">
        <f>IF('Crisis Indicator Data'!#REF!="No Data",1,IF(#REF!&lt;&gt;"",1,0))</f>
        <v>#REF!</v>
      </c>
      <c r="D68" s="25" t="e">
        <f>IF('Crisis Indicator Data'!#REF!="No Data",1,IF(#REF!&lt;&gt;"",1,0))</f>
        <v>#REF!</v>
      </c>
      <c r="E68" s="25" t="e">
        <f>IF('Crisis Indicator Data'!#REF!="No Data",1,IF(#REF!&lt;&gt;"",1,0))</f>
        <v>#REF!</v>
      </c>
      <c r="F68" s="25" t="e">
        <f>IF('Crisis Indicator Data'!#REF!="No Data",1,IF(#REF!&lt;&gt;"",1,0))</f>
        <v>#REF!</v>
      </c>
      <c r="G68" s="25" t="e">
        <f>IF('Crisis Indicator Data'!#REF!="No Data",1,IF(#REF!&lt;&gt;"",1,0))</f>
        <v>#REF!</v>
      </c>
      <c r="H68" s="25" t="e">
        <f>IF('Crisis Indicator Data'!#REF!="No Data",1,IF(#REF!&lt;&gt;"",1,0))</f>
        <v>#REF!</v>
      </c>
      <c r="I68" s="25" t="e">
        <f>IF('Crisis Indicator Data'!#REF!="No Data",1,IF(#REF!&lt;&gt;"",1,0))</f>
        <v>#REF!</v>
      </c>
      <c r="J68" s="25" t="e">
        <f>IF('Crisis Indicator Data'!#REF!="No Data",1,IF(#REF!&lt;&gt;"",1,0))</f>
        <v>#REF!</v>
      </c>
      <c r="K68" s="25" t="e">
        <f>IF('Crisis Indicator Data'!#REF!="No Data",1,IF(#REF!&lt;&gt;"",1,0))</f>
        <v>#REF!</v>
      </c>
      <c r="L68" s="25" t="e">
        <f>IF('Crisis Indicator Data'!#REF!="No Data",1,IF(#REF!&lt;&gt;"",1,0))</f>
        <v>#REF!</v>
      </c>
      <c r="M68" s="25" t="e">
        <f>IF('Crisis Indicator Data'!#REF!="No Data",1,IF(#REF!&lt;&gt;"",1,0))</f>
        <v>#REF!</v>
      </c>
      <c r="N68" s="25" t="e">
        <f>IF('Crisis Indicator Data'!#REF!="No Data",1,IF(#REF!&lt;&gt;"",1,0))</f>
        <v>#REF!</v>
      </c>
      <c r="O68" s="25" t="e">
        <f>IF('Crisis Indicator Data'!#REF!="No Data",1,IF(#REF!&lt;&gt;"",1,0))</f>
        <v>#REF!</v>
      </c>
      <c r="P68" s="25" t="e">
        <f>IF('Crisis Indicator Data'!#REF!="No Data",1,IF(#REF!&lt;&gt;"",1,0))</f>
        <v>#REF!</v>
      </c>
      <c r="Q68" s="25" t="e">
        <f>IF('Crisis Indicator Data'!#REF!="No Data",1,IF(#REF!&lt;&gt;"",1,0))</f>
        <v>#REF!</v>
      </c>
      <c r="R68" s="25" t="e">
        <f>IF('Crisis Indicator Data'!#REF!="No Data",1,IF(#REF!&lt;&gt;"",1,0))</f>
        <v>#REF!</v>
      </c>
      <c r="S68" s="25" t="e">
        <f>IF('Crisis Indicator Data'!#REF!="No Data",1,IF(#REF!&lt;&gt;"",1,0))</f>
        <v>#REF!</v>
      </c>
      <c r="T68" s="25" t="e">
        <f>IF('Crisis Indicator Data'!#REF!="No Data",1,IF(#REF!&lt;&gt;"",1,0))</f>
        <v>#REF!</v>
      </c>
      <c r="U68" s="25" t="e">
        <f>IF('Crisis Indicator Data'!#REF!="No Data",1,IF(#REF!&lt;&gt;"",1,0))</f>
        <v>#REF!</v>
      </c>
      <c r="V68" s="25" t="e">
        <f>IF('Crisis Indicator Data'!#REF!="No Data",1,IF(#REF!&lt;&gt;"",1,0))</f>
        <v>#REF!</v>
      </c>
      <c r="W68" s="25" t="e">
        <f>IF('Crisis Indicator Data'!#REF!="No Data",1,IF(#REF!&lt;&gt;"",1,0))</f>
        <v>#REF!</v>
      </c>
      <c r="X68" s="25" t="e">
        <f>IF('Crisis Indicator Data'!#REF!="No Data",1,IF(#REF!&lt;&gt;"",1,0))</f>
        <v>#REF!</v>
      </c>
      <c r="Y68" s="25" t="e">
        <f>IF('Crisis Indicator Data'!#REF!="No Data",1,IF(#REF!&lt;&gt;"",1,0))</f>
        <v>#REF!</v>
      </c>
      <c r="Z68" s="25" t="e">
        <f>IF('Crisis Indicator Data'!#REF!="No Data",1,IF(#REF!&lt;&gt;"",1,0))</f>
        <v>#REF!</v>
      </c>
      <c r="AA68" s="25" t="e">
        <f>IF('Crisis Indicator Data'!#REF!="No Data",1,IF(#REF!&lt;&gt;"",1,0))</f>
        <v>#REF!</v>
      </c>
      <c r="AB68" s="25" t="e">
        <f>IF('Crisis Indicator Data'!#REF!="No Data",1,IF(#REF!&lt;&gt;"",1,0))</f>
        <v>#REF!</v>
      </c>
      <c r="AC68" s="25" t="e">
        <f>IF('Crisis Indicator Data'!#REF!="No Data",1,IF(#REF!&lt;&gt;"",1,0))</f>
        <v>#REF!</v>
      </c>
      <c r="AD68" s="25" t="e">
        <f>IF('Crisis Indicator Data'!#REF!="No Data",1,IF(#REF!&lt;&gt;"",1,0))</f>
        <v>#REF!</v>
      </c>
      <c r="AE68" s="25" t="e">
        <f>IF('Crisis Indicator Data'!#REF!="No Data",1,IF(#REF!&lt;&gt;"",1,0))</f>
        <v>#REF!</v>
      </c>
      <c r="AF68" s="25" t="e">
        <f>IF('Crisis Indicator Data'!#REF!="No Data",1,IF(#REF!&lt;&gt;"",1,0))</f>
        <v>#REF!</v>
      </c>
      <c r="AG68" s="25" t="e">
        <f>IF('Crisis Indicator Data'!#REF!="No Data",1,IF(#REF!&lt;&gt;"",1,0))</f>
        <v>#REF!</v>
      </c>
      <c r="AH68" s="25" t="e">
        <f>IF('Crisis Indicator Data'!#REF!="No Data",1,IF(#REF!&lt;&gt;"",1,0))</f>
        <v>#REF!</v>
      </c>
      <c r="AI68" s="25" t="e">
        <f>IF('Crisis Indicator Data'!#REF!="No Data",1,IF(#REF!&lt;&gt;"",1,0))</f>
        <v>#REF!</v>
      </c>
      <c r="AJ68" s="25" t="e">
        <f>IF('Crisis Indicator Data'!#REF!="No Data",1,IF(#REF!&lt;&gt;"",1,0))</f>
        <v>#REF!</v>
      </c>
      <c r="AK68" s="25" t="e">
        <f>IF('Crisis Indicator Data'!#REF!="No Data",1,IF(#REF!&lt;&gt;"",1,0))</f>
        <v>#REF!</v>
      </c>
      <c r="AL68" s="25" t="e">
        <f>IF('Crisis Indicator Data'!#REF!="No Data",1,IF(#REF!&lt;&gt;"",1,0))</f>
        <v>#REF!</v>
      </c>
      <c r="AM68" s="25" t="e">
        <f>IF('Crisis Indicator Data'!#REF!="No Data",1,IF(#REF!&lt;&gt;"",1,0))</f>
        <v>#REF!</v>
      </c>
      <c r="AN68" s="25" t="e">
        <f>IF('Crisis Indicator Data'!#REF!="No Data",1,IF(#REF!&lt;&gt;"",1,0))</f>
        <v>#REF!</v>
      </c>
      <c r="AO68" s="25" t="e">
        <f>IF('Crisis Indicator Data'!#REF!="No Data",1,IF(#REF!&lt;&gt;"",1,0))</f>
        <v>#REF!</v>
      </c>
      <c r="AP68" s="25" t="e">
        <f>IF('Crisis Indicator Data'!#REF!="No Data",1,IF(#REF!&lt;&gt;"",1,0))</f>
        <v>#REF!</v>
      </c>
      <c r="AQ68" s="25" t="e">
        <f>IF('Crisis Indicator Data'!#REF!="No Data",1,IF(#REF!&lt;&gt;"",1,0))</f>
        <v>#REF!</v>
      </c>
      <c r="AR68" s="25" t="e">
        <f>IF('Crisis Indicator Data'!#REF!="No Data",1,IF(#REF!&lt;&gt;"",1,0))</f>
        <v>#REF!</v>
      </c>
      <c r="AS68" s="25" t="e">
        <f>IF('Crisis Indicator Data'!#REF!="No Data",1,IF(#REF!&lt;&gt;"",1,0))</f>
        <v>#REF!</v>
      </c>
      <c r="AT68" s="25" t="e">
        <f>IF('Crisis Indicator Data'!#REF!="No Data",1,IF(#REF!&lt;&gt;"",1,0))</f>
        <v>#REF!</v>
      </c>
      <c r="AU68" s="25" t="e">
        <f>IF('Crisis Indicator Data'!#REF!="No Data",1,IF(#REF!&lt;&gt;"",1,0))</f>
        <v>#REF!</v>
      </c>
      <c r="AV68" s="25" t="e">
        <f>IF('Crisis Indicator Data'!#REF!="No Data",1,IF(#REF!&lt;&gt;"",1,0))</f>
        <v>#REF!</v>
      </c>
      <c r="AW68" s="25" t="e">
        <f>IF('Crisis Indicator Data'!#REF!="No Data",1,IF(#REF!&lt;&gt;"",1,0))</f>
        <v>#REF!</v>
      </c>
      <c r="AX68" s="25" t="e">
        <f>IF('Crisis Indicator Data'!#REF!="No Data",1,IF(#REF!&lt;&gt;"",1,0))</f>
        <v>#REF!</v>
      </c>
      <c r="AY68" s="25" t="e">
        <f>IF('Crisis Indicator Data'!#REF!="No Data",1,IF(#REF!&lt;&gt;"",1,0))</f>
        <v>#REF!</v>
      </c>
      <c r="AZ68" s="25" t="e">
        <f>IF('Crisis Indicator Data'!#REF!="No Data",1,IF(#REF!&lt;&gt;"",1,0))</f>
        <v>#REF!</v>
      </c>
      <c r="BA68" t="e">
        <f t="shared" si="4"/>
        <v>#REF!</v>
      </c>
      <c r="BB68" s="27" t="e">
        <f t="shared" si="5"/>
        <v>#REF!</v>
      </c>
    </row>
    <row r="69" spans="1:54" x14ac:dyDescent="0.35">
      <c r="A69" t="s">
        <v>10201</v>
      </c>
      <c r="B69" s="25" t="e">
        <f>IF('Crisis Indicator Data'!#REF!="No Data",1,IF(#REF!&lt;&gt;"",1,0))</f>
        <v>#REF!</v>
      </c>
      <c r="C69" s="25" t="e">
        <f>IF('Crisis Indicator Data'!#REF!="No Data",1,IF(#REF!&lt;&gt;"",1,0))</f>
        <v>#REF!</v>
      </c>
      <c r="D69" s="25" t="e">
        <f>IF('Crisis Indicator Data'!#REF!="No Data",1,IF(#REF!&lt;&gt;"",1,0))</f>
        <v>#REF!</v>
      </c>
      <c r="E69" s="25" t="e">
        <f>IF('Crisis Indicator Data'!#REF!="No Data",1,IF(#REF!&lt;&gt;"",1,0))</f>
        <v>#REF!</v>
      </c>
      <c r="F69" s="25" t="e">
        <f>IF('Crisis Indicator Data'!#REF!="No Data",1,IF(#REF!&lt;&gt;"",1,0))</f>
        <v>#REF!</v>
      </c>
      <c r="G69" s="25" t="e">
        <f>IF('Crisis Indicator Data'!#REF!="No Data",1,IF(#REF!&lt;&gt;"",1,0))</f>
        <v>#REF!</v>
      </c>
      <c r="H69" s="25" t="e">
        <f>IF('Crisis Indicator Data'!#REF!="No Data",1,IF(#REF!&lt;&gt;"",1,0))</f>
        <v>#REF!</v>
      </c>
      <c r="I69" s="25" t="e">
        <f>IF('Crisis Indicator Data'!#REF!="No Data",1,IF(#REF!&lt;&gt;"",1,0))</f>
        <v>#REF!</v>
      </c>
      <c r="J69" s="25" t="e">
        <f>IF('Crisis Indicator Data'!#REF!="No Data",1,IF(#REF!&lt;&gt;"",1,0))</f>
        <v>#REF!</v>
      </c>
      <c r="K69" s="25" t="e">
        <f>IF('Crisis Indicator Data'!#REF!="No Data",1,IF(#REF!&lt;&gt;"",1,0))</f>
        <v>#REF!</v>
      </c>
      <c r="L69" s="25" t="e">
        <f>IF('Crisis Indicator Data'!#REF!="No Data",1,IF(#REF!&lt;&gt;"",1,0))</f>
        <v>#REF!</v>
      </c>
      <c r="M69" s="25" t="e">
        <f>IF('Crisis Indicator Data'!#REF!="No Data",1,IF(#REF!&lt;&gt;"",1,0))</f>
        <v>#REF!</v>
      </c>
      <c r="N69" s="25" t="e">
        <f>IF('Crisis Indicator Data'!#REF!="No Data",1,IF(#REF!&lt;&gt;"",1,0))</f>
        <v>#REF!</v>
      </c>
      <c r="O69" s="25" t="e">
        <f>IF('Crisis Indicator Data'!#REF!="No Data",1,IF(#REF!&lt;&gt;"",1,0))</f>
        <v>#REF!</v>
      </c>
      <c r="P69" s="25" t="e">
        <f>IF('Crisis Indicator Data'!#REF!="No Data",1,IF(#REF!&lt;&gt;"",1,0))</f>
        <v>#REF!</v>
      </c>
      <c r="Q69" s="25" t="e">
        <f>IF('Crisis Indicator Data'!#REF!="No Data",1,IF(#REF!&lt;&gt;"",1,0))</f>
        <v>#REF!</v>
      </c>
      <c r="R69" s="25" t="e">
        <f>IF('Crisis Indicator Data'!#REF!="No Data",1,IF(#REF!&lt;&gt;"",1,0))</f>
        <v>#REF!</v>
      </c>
      <c r="S69" s="25" t="e">
        <f>IF('Crisis Indicator Data'!#REF!="No Data",1,IF(#REF!&lt;&gt;"",1,0))</f>
        <v>#REF!</v>
      </c>
      <c r="T69" s="25" t="e">
        <f>IF('Crisis Indicator Data'!#REF!="No Data",1,IF(#REF!&lt;&gt;"",1,0))</f>
        <v>#REF!</v>
      </c>
      <c r="U69" s="25" t="e">
        <f>IF('Crisis Indicator Data'!#REF!="No Data",1,IF(#REF!&lt;&gt;"",1,0))</f>
        <v>#REF!</v>
      </c>
      <c r="V69" s="25" t="e">
        <f>IF('Crisis Indicator Data'!#REF!="No Data",1,IF(#REF!&lt;&gt;"",1,0))</f>
        <v>#REF!</v>
      </c>
      <c r="W69" s="25" t="e">
        <f>IF('Crisis Indicator Data'!#REF!="No Data",1,IF(#REF!&lt;&gt;"",1,0))</f>
        <v>#REF!</v>
      </c>
      <c r="X69" s="25" t="e">
        <f>IF('Crisis Indicator Data'!#REF!="No Data",1,IF(#REF!&lt;&gt;"",1,0))</f>
        <v>#REF!</v>
      </c>
      <c r="Y69" s="25" t="e">
        <f>IF('Crisis Indicator Data'!#REF!="No Data",1,IF(#REF!&lt;&gt;"",1,0))</f>
        <v>#REF!</v>
      </c>
      <c r="Z69" s="25" t="e">
        <f>IF('Crisis Indicator Data'!#REF!="No Data",1,IF(#REF!&lt;&gt;"",1,0))</f>
        <v>#REF!</v>
      </c>
      <c r="AA69" s="25" t="e">
        <f>IF('Crisis Indicator Data'!#REF!="No Data",1,IF(#REF!&lt;&gt;"",1,0))</f>
        <v>#REF!</v>
      </c>
      <c r="AB69" s="25" t="e">
        <f>IF('Crisis Indicator Data'!#REF!="No Data",1,IF(#REF!&lt;&gt;"",1,0))</f>
        <v>#REF!</v>
      </c>
      <c r="AC69" s="25" t="e">
        <f>IF('Crisis Indicator Data'!#REF!="No Data",1,IF(#REF!&lt;&gt;"",1,0))</f>
        <v>#REF!</v>
      </c>
      <c r="AD69" s="25" t="e">
        <f>IF('Crisis Indicator Data'!#REF!="No Data",1,IF(#REF!&lt;&gt;"",1,0))</f>
        <v>#REF!</v>
      </c>
      <c r="AE69" s="25" t="e">
        <f>IF('Crisis Indicator Data'!#REF!="No Data",1,IF(#REF!&lt;&gt;"",1,0))</f>
        <v>#REF!</v>
      </c>
      <c r="AF69" s="25" t="e">
        <f>IF('Crisis Indicator Data'!#REF!="No Data",1,IF(#REF!&lt;&gt;"",1,0))</f>
        <v>#REF!</v>
      </c>
      <c r="AG69" s="25" t="e">
        <f>IF('Crisis Indicator Data'!#REF!="No Data",1,IF(#REF!&lt;&gt;"",1,0))</f>
        <v>#REF!</v>
      </c>
      <c r="AH69" s="25" t="e">
        <f>IF('Crisis Indicator Data'!#REF!="No Data",1,IF(#REF!&lt;&gt;"",1,0))</f>
        <v>#REF!</v>
      </c>
      <c r="AI69" s="25" t="e">
        <f>IF('Crisis Indicator Data'!#REF!="No Data",1,IF(#REF!&lt;&gt;"",1,0))</f>
        <v>#REF!</v>
      </c>
      <c r="AJ69" s="25" t="e">
        <f>IF('Crisis Indicator Data'!#REF!="No Data",1,IF(#REF!&lt;&gt;"",1,0))</f>
        <v>#REF!</v>
      </c>
      <c r="AK69" s="25" t="e">
        <f>IF('Crisis Indicator Data'!#REF!="No Data",1,IF(#REF!&lt;&gt;"",1,0))</f>
        <v>#REF!</v>
      </c>
      <c r="AL69" s="25" t="e">
        <f>IF('Crisis Indicator Data'!#REF!="No Data",1,IF(#REF!&lt;&gt;"",1,0))</f>
        <v>#REF!</v>
      </c>
      <c r="AM69" s="25" t="e">
        <f>IF('Crisis Indicator Data'!#REF!="No Data",1,IF(#REF!&lt;&gt;"",1,0))</f>
        <v>#REF!</v>
      </c>
      <c r="AN69" s="25" t="e">
        <f>IF('Crisis Indicator Data'!#REF!="No Data",1,IF(#REF!&lt;&gt;"",1,0))</f>
        <v>#REF!</v>
      </c>
      <c r="AO69" s="25" t="e">
        <f>IF('Crisis Indicator Data'!#REF!="No Data",1,IF(#REF!&lt;&gt;"",1,0))</f>
        <v>#REF!</v>
      </c>
      <c r="AP69" s="25" t="e">
        <f>IF('Crisis Indicator Data'!#REF!="No Data",1,IF(#REF!&lt;&gt;"",1,0))</f>
        <v>#REF!</v>
      </c>
      <c r="AQ69" s="25" t="e">
        <f>IF('Crisis Indicator Data'!#REF!="No Data",1,IF(#REF!&lt;&gt;"",1,0))</f>
        <v>#REF!</v>
      </c>
      <c r="AR69" s="25" t="e">
        <f>IF('Crisis Indicator Data'!#REF!="No Data",1,IF(#REF!&lt;&gt;"",1,0))</f>
        <v>#REF!</v>
      </c>
      <c r="AS69" s="25" t="e">
        <f>IF('Crisis Indicator Data'!#REF!="No Data",1,IF(#REF!&lt;&gt;"",1,0))</f>
        <v>#REF!</v>
      </c>
      <c r="AT69" s="25" t="e">
        <f>IF('Crisis Indicator Data'!#REF!="No Data",1,IF(#REF!&lt;&gt;"",1,0))</f>
        <v>#REF!</v>
      </c>
      <c r="AU69" s="25" t="e">
        <f>IF('Crisis Indicator Data'!#REF!="No Data",1,IF(#REF!&lt;&gt;"",1,0))</f>
        <v>#REF!</v>
      </c>
      <c r="AV69" s="25" t="e">
        <f>IF('Crisis Indicator Data'!#REF!="No Data",1,IF(#REF!&lt;&gt;"",1,0))</f>
        <v>#REF!</v>
      </c>
      <c r="AW69" s="25" t="e">
        <f>IF('Crisis Indicator Data'!#REF!="No Data",1,IF(#REF!&lt;&gt;"",1,0))</f>
        <v>#REF!</v>
      </c>
      <c r="AX69" s="25" t="e">
        <f>IF('Crisis Indicator Data'!#REF!="No Data",1,IF(#REF!&lt;&gt;"",1,0))</f>
        <v>#REF!</v>
      </c>
      <c r="AY69" s="25" t="e">
        <f>IF('Crisis Indicator Data'!#REF!="No Data",1,IF(#REF!&lt;&gt;"",1,0))</f>
        <v>#REF!</v>
      </c>
      <c r="AZ69" s="25" t="e">
        <f>IF('Crisis Indicator Data'!#REF!="No Data",1,IF(#REF!&lt;&gt;"",1,0))</f>
        <v>#REF!</v>
      </c>
      <c r="BA69" t="e">
        <f t="shared" si="4"/>
        <v>#REF!</v>
      </c>
      <c r="BB69" s="27" t="e">
        <f t="shared" si="5"/>
        <v>#REF!</v>
      </c>
    </row>
    <row r="70" spans="1:54" x14ac:dyDescent="0.35">
      <c r="A70" t="s">
        <v>10205</v>
      </c>
      <c r="B70" s="25" t="e">
        <f>IF('Crisis Indicator Data'!#REF!="No Data",1,IF(#REF!&lt;&gt;"",1,0))</f>
        <v>#REF!</v>
      </c>
      <c r="C70" s="25" t="e">
        <f>IF('Crisis Indicator Data'!#REF!="No Data",1,IF(#REF!&lt;&gt;"",1,0))</f>
        <v>#REF!</v>
      </c>
      <c r="D70" s="25" t="e">
        <f>IF('Crisis Indicator Data'!#REF!="No Data",1,IF(#REF!&lt;&gt;"",1,0))</f>
        <v>#REF!</v>
      </c>
      <c r="E70" s="25" t="e">
        <f>IF('Crisis Indicator Data'!#REF!="No Data",1,IF(#REF!&lt;&gt;"",1,0))</f>
        <v>#REF!</v>
      </c>
      <c r="F70" s="25" t="e">
        <f>IF('Crisis Indicator Data'!#REF!="No Data",1,IF(#REF!&lt;&gt;"",1,0))</f>
        <v>#REF!</v>
      </c>
      <c r="G70" s="25" t="e">
        <f>IF('Crisis Indicator Data'!#REF!="No Data",1,IF(#REF!&lt;&gt;"",1,0))</f>
        <v>#REF!</v>
      </c>
      <c r="H70" s="25" t="e">
        <f>IF('Crisis Indicator Data'!#REF!="No Data",1,IF(#REF!&lt;&gt;"",1,0))</f>
        <v>#REF!</v>
      </c>
      <c r="I70" s="25" t="e">
        <f>IF('Crisis Indicator Data'!#REF!="No Data",1,IF(#REF!&lt;&gt;"",1,0))</f>
        <v>#REF!</v>
      </c>
      <c r="J70" s="25" t="e">
        <f>IF('Crisis Indicator Data'!#REF!="No Data",1,IF(#REF!&lt;&gt;"",1,0))</f>
        <v>#REF!</v>
      </c>
      <c r="K70" s="25" t="e">
        <f>IF('Crisis Indicator Data'!#REF!="No Data",1,IF(#REF!&lt;&gt;"",1,0))</f>
        <v>#REF!</v>
      </c>
      <c r="L70" s="25" t="e">
        <f>IF('Crisis Indicator Data'!#REF!="No Data",1,IF(#REF!&lt;&gt;"",1,0))</f>
        <v>#REF!</v>
      </c>
      <c r="M70" s="25" t="e">
        <f>IF('Crisis Indicator Data'!#REF!="No Data",1,IF(#REF!&lt;&gt;"",1,0))</f>
        <v>#REF!</v>
      </c>
      <c r="N70" s="25" t="e">
        <f>IF('Crisis Indicator Data'!#REF!="No Data",1,IF(#REF!&lt;&gt;"",1,0))</f>
        <v>#REF!</v>
      </c>
      <c r="O70" s="25" t="e">
        <f>IF('Crisis Indicator Data'!#REF!="No Data",1,IF(#REF!&lt;&gt;"",1,0))</f>
        <v>#REF!</v>
      </c>
      <c r="P70" s="25" t="e">
        <f>IF('Crisis Indicator Data'!#REF!="No Data",1,IF(#REF!&lt;&gt;"",1,0))</f>
        <v>#REF!</v>
      </c>
      <c r="Q70" s="25" t="e">
        <f>IF('Crisis Indicator Data'!#REF!="No Data",1,IF(#REF!&lt;&gt;"",1,0))</f>
        <v>#REF!</v>
      </c>
      <c r="R70" s="25" t="e">
        <f>IF('Crisis Indicator Data'!#REF!="No Data",1,IF(#REF!&lt;&gt;"",1,0))</f>
        <v>#REF!</v>
      </c>
      <c r="S70" s="25" t="e">
        <f>IF('Crisis Indicator Data'!#REF!="No Data",1,IF(#REF!&lt;&gt;"",1,0))</f>
        <v>#REF!</v>
      </c>
      <c r="T70" s="25" t="e">
        <f>IF('Crisis Indicator Data'!#REF!="No Data",1,IF(#REF!&lt;&gt;"",1,0))</f>
        <v>#REF!</v>
      </c>
      <c r="U70" s="25" t="e">
        <f>IF('Crisis Indicator Data'!#REF!="No Data",1,IF(#REF!&lt;&gt;"",1,0))</f>
        <v>#REF!</v>
      </c>
      <c r="V70" s="25" t="e">
        <f>IF('Crisis Indicator Data'!#REF!="No Data",1,IF(#REF!&lt;&gt;"",1,0))</f>
        <v>#REF!</v>
      </c>
      <c r="W70" s="25" t="e">
        <f>IF('Crisis Indicator Data'!#REF!="No Data",1,IF(#REF!&lt;&gt;"",1,0))</f>
        <v>#REF!</v>
      </c>
      <c r="X70" s="25" t="e">
        <f>IF('Crisis Indicator Data'!#REF!="No Data",1,IF(#REF!&lt;&gt;"",1,0))</f>
        <v>#REF!</v>
      </c>
      <c r="Y70" s="25" t="e">
        <f>IF('Crisis Indicator Data'!#REF!="No Data",1,IF(#REF!&lt;&gt;"",1,0))</f>
        <v>#REF!</v>
      </c>
      <c r="Z70" s="25" t="e">
        <f>IF('Crisis Indicator Data'!#REF!="No Data",1,IF(#REF!&lt;&gt;"",1,0))</f>
        <v>#REF!</v>
      </c>
      <c r="AA70" s="25" t="e">
        <f>IF('Crisis Indicator Data'!#REF!="No Data",1,IF(#REF!&lt;&gt;"",1,0))</f>
        <v>#REF!</v>
      </c>
      <c r="AB70" s="25" t="e">
        <f>IF('Crisis Indicator Data'!#REF!="No Data",1,IF(#REF!&lt;&gt;"",1,0))</f>
        <v>#REF!</v>
      </c>
      <c r="AC70" s="25" t="e">
        <f>IF('Crisis Indicator Data'!#REF!="No Data",1,IF(#REF!&lt;&gt;"",1,0))</f>
        <v>#REF!</v>
      </c>
      <c r="AD70" s="25" t="e">
        <f>IF('Crisis Indicator Data'!#REF!="No Data",1,IF(#REF!&lt;&gt;"",1,0))</f>
        <v>#REF!</v>
      </c>
      <c r="AE70" s="25" t="e">
        <f>IF('Crisis Indicator Data'!#REF!="No Data",1,IF(#REF!&lt;&gt;"",1,0))</f>
        <v>#REF!</v>
      </c>
      <c r="AF70" s="25" t="e">
        <f>IF('Crisis Indicator Data'!#REF!="No Data",1,IF(#REF!&lt;&gt;"",1,0))</f>
        <v>#REF!</v>
      </c>
      <c r="AG70" s="25" t="e">
        <f>IF('Crisis Indicator Data'!#REF!="No Data",1,IF(#REF!&lt;&gt;"",1,0))</f>
        <v>#REF!</v>
      </c>
      <c r="AH70" s="25" t="e">
        <f>IF('Crisis Indicator Data'!#REF!="No Data",1,IF(#REF!&lt;&gt;"",1,0))</f>
        <v>#REF!</v>
      </c>
      <c r="AI70" s="25" t="e">
        <f>IF('Crisis Indicator Data'!#REF!="No Data",1,IF(#REF!&lt;&gt;"",1,0))</f>
        <v>#REF!</v>
      </c>
      <c r="AJ70" s="25" t="e">
        <f>IF('Crisis Indicator Data'!#REF!="No Data",1,IF(#REF!&lt;&gt;"",1,0))</f>
        <v>#REF!</v>
      </c>
      <c r="AK70" s="25" t="e">
        <f>IF('Crisis Indicator Data'!#REF!="No Data",1,IF(#REF!&lt;&gt;"",1,0))</f>
        <v>#REF!</v>
      </c>
      <c r="AL70" s="25" t="e">
        <f>IF('Crisis Indicator Data'!#REF!="No Data",1,IF(#REF!&lt;&gt;"",1,0))</f>
        <v>#REF!</v>
      </c>
      <c r="AM70" s="25" t="e">
        <f>IF('Crisis Indicator Data'!#REF!="No Data",1,IF(#REF!&lt;&gt;"",1,0))</f>
        <v>#REF!</v>
      </c>
      <c r="AN70" s="25" t="e">
        <f>IF('Crisis Indicator Data'!#REF!="No Data",1,IF(#REF!&lt;&gt;"",1,0))</f>
        <v>#REF!</v>
      </c>
      <c r="AO70" s="25" t="e">
        <f>IF('Crisis Indicator Data'!#REF!="No Data",1,IF(#REF!&lt;&gt;"",1,0))</f>
        <v>#REF!</v>
      </c>
      <c r="AP70" s="25" t="e">
        <f>IF('Crisis Indicator Data'!#REF!="No Data",1,IF(#REF!&lt;&gt;"",1,0))</f>
        <v>#REF!</v>
      </c>
      <c r="AQ70" s="25" t="e">
        <f>IF('Crisis Indicator Data'!#REF!="No Data",1,IF(#REF!&lt;&gt;"",1,0))</f>
        <v>#REF!</v>
      </c>
      <c r="AR70" s="25" t="e">
        <f>IF('Crisis Indicator Data'!#REF!="No Data",1,IF(#REF!&lt;&gt;"",1,0))</f>
        <v>#REF!</v>
      </c>
      <c r="AS70" s="25" t="e">
        <f>IF('Crisis Indicator Data'!#REF!="No Data",1,IF(#REF!&lt;&gt;"",1,0))</f>
        <v>#REF!</v>
      </c>
      <c r="AT70" s="25" t="e">
        <f>IF('Crisis Indicator Data'!#REF!="No Data",1,IF(#REF!&lt;&gt;"",1,0))</f>
        <v>#REF!</v>
      </c>
      <c r="AU70" s="25" t="e">
        <f>IF('Crisis Indicator Data'!#REF!="No Data",1,IF(#REF!&lt;&gt;"",1,0))</f>
        <v>#REF!</v>
      </c>
      <c r="AV70" s="25" t="e">
        <f>IF('Crisis Indicator Data'!#REF!="No Data",1,IF(#REF!&lt;&gt;"",1,0))</f>
        <v>#REF!</v>
      </c>
      <c r="AW70" s="25" t="e">
        <f>IF('Crisis Indicator Data'!#REF!="No Data",1,IF(#REF!&lt;&gt;"",1,0))</f>
        <v>#REF!</v>
      </c>
      <c r="AX70" s="25" t="e">
        <f>IF('Crisis Indicator Data'!#REF!="No Data",1,IF(#REF!&lt;&gt;"",1,0))</f>
        <v>#REF!</v>
      </c>
      <c r="AY70" s="25" t="e">
        <f>IF('Crisis Indicator Data'!#REF!="No Data",1,IF(#REF!&lt;&gt;"",1,0))</f>
        <v>#REF!</v>
      </c>
      <c r="AZ70" s="25" t="e">
        <f>IF('Crisis Indicator Data'!#REF!="No Data",1,IF(#REF!&lt;&gt;"",1,0))</f>
        <v>#REF!</v>
      </c>
      <c r="BA70" t="e">
        <f t="shared" si="4"/>
        <v>#REF!</v>
      </c>
      <c r="BB70" s="27" t="e">
        <f t="shared" si="5"/>
        <v>#REF!</v>
      </c>
    </row>
    <row r="71" spans="1:54" x14ac:dyDescent="0.35">
      <c r="A71" t="s">
        <v>10219</v>
      </c>
      <c r="B71" s="25" t="e">
        <f>IF('Crisis Indicator Data'!#REF!="No Data",1,IF(#REF!&lt;&gt;"",1,0))</f>
        <v>#REF!</v>
      </c>
      <c r="C71" s="25" t="e">
        <f>IF('Crisis Indicator Data'!#REF!="No Data",1,IF(#REF!&lt;&gt;"",1,0))</f>
        <v>#REF!</v>
      </c>
      <c r="D71" s="25" t="e">
        <f>IF('Crisis Indicator Data'!#REF!="No Data",1,IF(#REF!&lt;&gt;"",1,0))</f>
        <v>#REF!</v>
      </c>
      <c r="E71" s="25" t="e">
        <f>IF('Crisis Indicator Data'!#REF!="No Data",1,IF(#REF!&lt;&gt;"",1,0))</f>
        <v>#REF!</v>
      </c>
      <c r="F71" s="25" t="e">
        <f>IF('Crisis Indicator Data'!#REF!="No Data",1,IF(#REF!&lt;&gt;"",1,0))</f>
        <v>#REF!</v>
      </c>
      <c r="G71" s="25" t="e">
        <f>IF('Crisis Indicator Data'!#REF!="No Data",1,IF(#REF!&lt;&gt;"",1,0))</f>
        <v>#REF!</v>
      </c>
      <c r="H71" s="25" t="e">
        <f>IF('Crisis Indicator Data'!#REF!="No Data",1,IF(#REF!&lt;&gt;"",1,0))</f>
        <v>#REF!</v>
      </c>
      <c r="I71" s="25" t="e">
        <f>IF('Crisis Indicator Data'!#REF!="No Data",1,IF(#REF!&lt;&gt;"",1,0))</f>
        <v>#REF!</v>
      </c>
      <c r="J71" s="25" t="e">
        <f>IF('Crisis Indicator Data'!#REF!="No Data",1,IF(#REF!&lt;&gt;"",1,0))</f>
        <v>#REF!</v>
      </c>
      <c r="K71" s="25" t="e">
        <f>IF('Crisis Indicator Data'!#REF!="No Data",1,IF(#REF!&lt;&gt;"",1,0))</f>
        <v>#REF!</v>
      </c>
      <c r="L71" s="25" t="e">
        <f>IF('Crisis Indicator Data'!#REF!="No Data",1,IF(#REF!&lt;&gt;"",1,0))</f>
        <v>#REF!</v>
      </c>
      <c r="M71" s="25" t="e">
        <f>IF('Crisis Indicator Data'!#REF!="No Data",1,IF(#REF!&lt;&gt;"",1,0))</f>
        <v>#REF!</v>
      </c>
      <c r="N71" s="25" t="e">
        <f>IF('Crisis Indicator Data'!#REF!="No Data",1,IF(#REF!&lt;&gt;"",1,0))</f>
        <v>#REF!</v>
      </c>
      <c r="O71" s="25" t="e">
        <f>IF('Crisis Indicator Data'!#REF!="No Data",1,IF(#REF!&lt;&gt;"",1,0))</f>
        <v>#REF!</v>
      </c>
      <c r="P71" s="25" t="e">
        <f>IF('Crisis Indicator Data'!#REF!="No Data",1,IF(#REF!&lt;&gt;"",1,0))</f>
        <v>#REF!</v>
      </c>
      <c r="Q71" s="25" t="e">
        <f>IF('Crisis Indicator Data'!#REF!="No Data",1,IF(#REF!&lt;&gt;"",1,0))</f>
        <v>#REF!</v>
      </c>
      <c r="R71" s="25" t="e">
        <f>IF('Crisis Indicator Data'!#REF!="No Data",1,IF(#REF!&lt;&gt;"",1,0))</f>
        <v>#REF!</v>
      </c>
      <c r="S71" s="25" t="e">
        <f>IF('Crisis Indicator Data'!#REF!="No Data",1,IF(#REF!&lt;&gt;"",1,0))</f>
        <v>#REF!</v>
      </c>
      <c r="T71" s="25" t="e">
        <f>IF('Crisis Indicator Data'!#REF!="No Data",1,IF(#REF!&lt;&gt;"",1,0))</f>
        <v>#REF!</v>
      </c>
      <c r="U71" s="25" t="e">
        <f>IF('Crisis Indicator Data'!#REF!="No Data",1,IF(#REF!&lt;&gt;"",1,0))</f>
        <v>#REF!</v>
      </c>
      <c r="V71" s="25" t="e">
        <f>IF('Crisis Indicator Data'!#REF!="No Data",1,IF(#REF!&lt;&gt;"",1,0))</f>
        <v>#REF!</v>
      </c>
      <c r="W71" s="25" t="e">
        <f>IF('Crisis Indicator Data'!#REF!="No Data",1,IF(#REF!&lt;&gt;"",1,0))</f>
        <v>#REF!</v>
      </c>
      <c r="X71" s="25" t="e">
        <f>IF('Crisis Indicator Data'!#REF!="No Data",1,IF(#REF!&lt;&gt;"",1,0))</f>
        <v>#REF!</v>
      </c>
      <c r="Y71" s="25" t="e">
        <f>IF('Crisis Indicator Data'!#REF!="No Data",1,IF(#REF!&lt;&gt;"",1,0))</f>
        <v>#REF!</v>
      </c>
      <c r="Z71" s="25" t="e">
        <f>IF('Crisis Indicator Data'!#REF!="No Data",1,IF(#REF!&lt;&gt;"",1,0))</f>
        <v>#REF!</v>
      </c>
      <c r="AA71" s="25" t="e">
        <f>IF('Crisis Indicator Data'!#REF!="No Data",1,IF(#REF!&lt;&gt;"",1,0))</f>
        <v>#REF!</v>
      </c>
      <c r="AB71" s="25" t="e">
        <f>IF('Crisis Indicator Data'!#REF!="No Data",1,IF(#REF!&lt;&gt;"",1,0))</f>
        <v>#REF!</v>
      </c>
      <c r="AC71" s="25" t="e">
        <f>IF('Crisis Indicator Data'!#REF!="No Data",1,IF(#REF!&lt;&gt;"",1,0))</f>
        <v>#REF!</v>
      </c>
      <c r="AD71" s="25" t="e">
        <f>IF('Crisis Indicator Data'!#REF!="No Data",1,IF(#REF!&lt;&gt;"",1,0))</f>
        <v>#REF!</v>
      </c>
      <c r="AE71" s="25" t="e">
        <f>IF('Crisis Indicator Data'!#REF!="No Data",1,IF(#REF!&lt;&gt;"",1,0))</f>
        <v>#REF!</v>
      </c>
      <c r="AF71" s="25" t="e">
        <f>IF('Crisis Indicator Data'!#REF!="No Data",1,IF(#REF!&lt;&gt;"",1,0))</f>
        <v>#REF!</v>
      </c>
      <c r="AG71" s="25" t="e">
        <f>IF('Crisis Indicator Data'!#REF!="No Data",1,IF(#REF!&lt;&gt;"",1,0))</f>
        <v>#REF!</v>
      </c>
      <c r="AH71" s="25" t="e">
        <f>IF('Crisis Indicator Data'!#REF!="No Data",1,IF(#REF!&lt;&gt;"",1,0))</f>
        <v>#REF!</v>
      </c>
      <c r="AI71" s="25" t="e">
        <f>IF('Crisis Indicator Data'!#REF!="No Data",1,IF(#REF!&lt;&gt;"",1,0))</f>
        <v>#REF!</v>
      </c>
      <c r="AJ71" s="25" t="e">
        <f>IF('Crisis Indicator Data'!#REF!="No Data",1,IF(#REF!&lt;&gt;"",1,0))</f>
        <v>#REF!</v>
      </c>
      <c r="AK71" s="25" t="e">
        <f>IF('Crisis Indicator Data'!#REF!="No Data",1,IF(#REF!&lt;&gt;"",1,0))</f>
        <v>#REF!</v>
      </c>
      <c r="AL71" s="25" t="e">
        <f>IF('Crisis Indicator Data'!#REF!="No Data",1,IF(#REF!&lt;&gt;"",1,0))</f>
        <v>#REF!</v>
      </c>
      <c r="AM71" s="25" t="e">
        <f>IF('Crisis Indicator Data'!#REF!="No Data",1,IF(#REF!&lt;&gt;"",1,0))</f>
        <v>#REF!</v>
      </c>
      <c r="AN71" s="25" t="e">
        <f>IF('Crisis Indicator Data'!#REF!="No Data",1,IF(#REF!&lt;&gt;"",1,0))</f>
        <v>#REF!</v>
      </c>
      <c r="AO71" s="25" t="e">
        <f>IF('Crisis Indicator Data'!#REF!="No Data",1,IF(#REF!&lt;&gt;"",1,0))</f>
        <v>#REF!</v>
      </c>
      <c r="AP71" s="25" t="e">
        <f>IF('Crisis Indicator Data'!#REF!="No Data",1,IF(#REF!&lt;&gt;"",1,0))</f>
        <v>#REF!</v>
      </c>
      <c r="AQ71" s="25" t="e">
        <f>IF('Crisis Indicator Data'!#REF!="No Data",1,IF(#REF!&lt;&gt;"",1,0))</f>
        <v>#REF!</v>
      </c>
      <c r="AR71" s="25" t="e">
        <f>IF('Crisis Indicator Data'!#REF!="No Data",1,IF(#REF!&lt;&gt;"",1,0))</f>
        <v>#REF!</v>
      </c>
      <c r="AS71" s="25" t="e">
        <f>IF('Crisis Indicator Data'!#REF!="No Data",1,IF(#REF!&lt;&gt;"",1,0))</f>
        <v>#REF!</v>
      </c>
      <c r="AT71" s="25" t="e">
        <f>IF('Crisis Indicator Data'!#REF!="No Data",1,IF(#REF!&lt;&gt;"",1,0))</f>
        <v>#REF!</v>
      </c>
      <c r="AU71" s="25" t="e">
        <f>IF('Crisis Indicator Data'!#REF!="No Data",1,IF(#REF!&lt;&gt;"",1,0))</f>
        <v>#REF!</v>
      </c>
      <c r="AV71" s="25" t="e">
        <f>IF('Crisis Indicator Data'!#REF!="No Data",1,IF(#REF!&lt;&gt;"",1,0))</f>
        <v>#REF!</v>
      </c>
      <c r="AW71" s="25" t="e">
        <f>IF('Crisis Indicator Data'!#REF!="No Data",1,IF(#REF!&lt;&gt;"",1,0))</f>
        <v>#REF!</v>
      </c>
      <c r="AX71" s="25" t="e">
        <f>IF('Crisis Indicator Data'!#REF!="No Data",1,IF(#REF!&lt;&gt;"",1,0))</f>
        <v>#REF!</v>
      </c>
      <c r="AY71" s="25" t="e">
        <f>IF('Crisis Indicator Data'!#REF!="No Data",1,IF(#REF!&lt;&gt;"",1,0))</f>
        <v>#REF!</v>
      </c>
      <c r="AZ71" s="25" t="e">
        <f>IF('Crisis Indicator Data'!#REF!="No Data",1,IF(#REF!&lt;&gt;"",1,0))</f>
        <v>#REF!</v>
      </c>
      <c r="BA71" t="e">
        <f t="shared" si="4"/>
        <v>#REF!</v>
      </c>
      <c r="BB71" s="27" t="e">
        <f t="shared" si="5"/>
        <v>#REF!</v>
      </c>
    </row>
    <row r="72" spans="1:54" x14ac:dyDescent="0.35">
      <c r="A72" t="s">
        <v>10225</v>
      </c>
      <c r="B72" s="25" t="e">
        <f>IF('Crisis Indicator Data'!#REF!="No Data",1,IF(#REF!&lt;&gt;"",1,0))</f>
        <v>#REF!</v>
      </c>
      <c r="C72" s="25" t="e">
        <f>IF('Crisis Indicator Data'!#REF!="No Data",1,IF(#REF!&lt;&gt;"",1,0))</f>
        <v>#REF!</v>
      </c>
      <c r="D72" s="25" t="e">
        <f>IF('Crisis Indicator Data'!#REF!="No Data",1,IF(#REF!&lt;&gt;"",1,0))</f>
        <v>#REF!</v>
      </c>
      <c r="E72" s="25" t="e">
        <f>IF('Crisis Indicator Data'!#REF!="No Data",1,IF(#REF!&lt;&gt;"",1,0))</f>
        <v>#REF!</v>
      </c>
      <c r="F72" s="25" t="e">
        <f>IF('Crisis Indicator Data'!#REF!="No Data",1,IF(#REF!&lt;&gt;"",1,0))</f>
        <v>#REF!</v>
      </c>
      <c r="G72" s="25" t="e">
        <f>IF('Crisis Indicator Data'!#REF!="No Data",1,IF(#REF!&lt;&gt;"",1,0))</f>
        <v>#REF!</v>
      </c>
      <c r="H72" s="25" t="e">
        <f>IF('Crisis Indicator Data'!#REF!="No Data",1,IF(#REF!&lt;&gt;"",1,0))</f>
        <v>#REF!</v>
      </c>
      <c r="I72" s="25" t="e">
        <f>IF('Crisis Indicator Data'!#REF!="No Data",1,IF(#REF!&lt;&gt;"",1,0))</f>
        <v>#REF!</v>
      </c>
      <c r="J72" s="25" t="e">
        <f>IF('Crisis Indicator Data'!#REF!="No Data",1,IF(#REF!&lt;&gt;"",1,0))</f>
        <v>#REF!</v>
      </c>
      <c r="K72" s="25" t="e">
        <f>IF('Crisis Indicator Data'!#REF!="No Data",1,IF(#REF!&lt;&gt;"",1,0))</f>
        <v>#REF!</v>
      </c>
      <c r="L72" s="25" t="e">
        <f>IF('Crisis Indicator Data'!#REF!="No Data",1,IF(#REF!&lt;&gt;"",1,0))</f>
        <v>#REF!</v>
      </c>
      <c r="M72" s="25" t="e">
        <f>IF('Crisis Indicator Data'!#REF!="No Data",1,IF(#REF!&lt;&gt;"",1,0))</f>
        <v>#REF!</v>
      </c>
      <c r="N72" s="25" t="e">
        <f>IF('Crisis Indicator Data'!#REF!="No Data",1,IF(#REF!&lt;&gt;"",1,0))</f>
        <v>#REF!</v>
      </c>
      <c r="O72" s="25" t="e">
        <f>IF('Crisis Indicator Data'!#REF!="No Data",1,IF(#REF!&lt;&gt;"",1,0))</f>
        <v>#REF!</v>
      </c>
      <c r="P72" s="25" t="e">
        <f>IF('Crisis Indicator Data'!#REF!="No Data",1,IF(#REF!&lt;&gt;"",1,0))</f>
        <v>#REF!</v>
      </c>
      <c r="Q72" s="25" t="e">
        <f>IF('Crisis Indicator Data'!#REF!="No Data",1,IF(#REF!&lt;&gt;"",1,0))</f>
        <v>#REF!</v>
      </c>
      <c r="R72" s="25" t="e">
        <f>IF('Crisis Indicator Data'!#REF!="No Data",1,IF(#REF!&lt;&gt;"",1,0))</f>
        <v>#REF!</v>
      </c>
      <c r="S72" s="25" t="e">
        <f>IF('Crisis Indicator Data'!#REF!="No Data",1,IF(#REF!&lt;&gt;"",1,0))</f>
        <v>#REF!</v>
      </c>
      <c r="T72" s="25" t="e">
        <f>IF('Crisis Indicator Data'!#REF!="No Data",1,IF(#REF!&lt;&gt;"",1,0))</f>
        <v>#REF!</v>
      </c>
      <c r="U72" s="25" t="e">
        <f>IF('Crisis Indicator Data'!#REF!="No Data",1,IF(#REF!&lt;&gt;"",1,0))</f>
        <v>#REF!</v>
      </c>
      <c r="V72" s="25" t="e">
        <f>IF('Crisis Indicator Data'!#REF!="No Data",1,IF(#REF!&lt;&gt;"",1,0))</f>
        <v>#REF!</v>
      </c>
      <c r="W72" s="25" t="e">
        <f>IF('Crisis Indicator Data'!#REF!="No Data",1,IF(#REF!&lt;&gt;"",1,0))</f>
        <v>#REF!</v>
      </c>
      <c r="X72" s="25" t="e">
        <f>IF('Crisis Indicator Data'!#REF!="No Data",1,IF(#REF!&lt;&gt;"",1,0))</f>
        <v>#REF!</v>
      </c>
      <c r="Y72" s="25" t="e">
        <f>IF('Crisis Indicator Data'!#REF!="No Data",1,IF(#REF!&lt;&gt;"",1,0))</f>
        <v>#REF!</v>
      </c>
      <c r="Z72" s="25" t="e">
        <f>IF('Crisis Indicator Data'!#REF!="No Data",1,IF(#REF!&lt;&gt;"",1,0))</f>
        <v>#REF!</v>
      </c>
      <c r="AA72" s="25" t="e">
        <f>IF('Crisis Indicator Data'!#REF!="No Data",1,IF(#REF!&lt;&gt;"",1,0))</f>
        <v>#REF!</v>
      </c>
      <c r="AB72" s="25" t="e">
        <f>IF('Crisis Indicator Data'!#REF!="No Data",1,IF(#REF!&lt;&gt;"",1,0))</f>
        <v>#REF!</v>
      </c>
      <c r="AC72" s="25" t="e">
        <f>IF('Crisis Indicator Data'!#REF!="No Data",1,IF(#REF!&lt;&gt;"",1,0))</f>
        <v>#REF!</v>
      </c>
      <c r="AD72" s="25" t="e">
        <f>IF('Crisis Indicator Data'!#REF!="No Data",1,IF(#REF!&lt;&gt;"",1,0))</f>
        <v>#REF!</v>
      </c>
      <c r="AE72" s="25" t="e">
        <f>IF('Crisis Indicator Data'!#REF!="No Data",1,IF(#REF!&lt;&gt;"",1,0))</f>
        <v>#REF!</v>
      </c>
      <c r="AF72" s="25" t="e">
        <f>IF('Crisis Indicator Data'!#REF!="No Data",1,IF(#REF!&lt;&gt;"",1,0))</f>
        <v>#REF!</v>
      </c>
      <c r="AG72" s="25" t="e">
        <f>IF('Crisis Indicator Data'!#REF!="No Data",1,IF(#REF!&lt;&gt;"",1,0))</f>
        <v>#REF!</v>
      </c>
      <c r="AH72" s="25" t="e">
        <f>IF('Crisis Indicator Data'!#REF!="No Data",1,IF(#REF!&lt;&gt;"",1,0))</f>
        <v>#REF!</v>
      </c>
      <c r="AI72" s="25" t="e">
        <f>IF('Crisis Indicator Data'!#REF!="No Data",1,IF(#REF!&lt;&gt;"",1,0))</f>
        <v>#REF!</v>
      </c>
      <c r="AJ72" s="25" t="e">
        <f>IF('Crisis Indicator Data'!#REF!="No Data",1,IF(#REF!&lt;&gt;"",1,0))</f>
        <v>#REF!</v>
      </c>
      <c r="AK72" s="25" t="e">
        <f>IF('Crisis Indicator Data'!#REF!="No Data",1,IF(#REF!&lt;&gt;"",1,0))</f>
        <v>#REF!</v>
      </c>
      <c r="AL72" s="25" t="e">
        <f>IF('Crisis Indicator Data'!#REF!="No Data",1,IF(#REF!&lt;&gt;"",1,0))</f>
        <v>#REF!</v>
      </c>
      <c r="AM72" s="25" t="e">
        <f>IF('Crisis Indicator Data'!#REF!="No Data",1,IF(#REF!&lt;&gt;"",1,0))</f>
        <v>#REF!</v>
      </c>
      <c r="AN72" s="25" t="e">
        <f>IF('Crisis Indicator Data'!#REF!="No Data",1,IF(#REF!&lt;&gt;"",1,0))</f>
        <v>#REF!</v>
      </c>
      <c r="AO72" s="25" t="e">
        <f>IF('Crisis Indicator Data'!#REF!="No Data",1,IF(#REF!&lt;&gt;"",1,0))</f>
        <v>#REF!</v>
      </c>
      <c r="AP72" s="25" t="e">
        <f>IF('Crisis Indicator Data'!#REF!="No Data",1,IF(#REF!&lt;&gt;"",1,0))</f>
        <v>#REF!</v>
      </c>
      <c r="AQ72" s="25" t="e">
        <f>IF('Crisis Indicator Data'!#REF!="No Data",1,IF(#REF!&lt;&gt;"",1,0))</f>
        <v>#REF!</v>
      </c>
      <c r="AR72" s="25" t="e">
        <f>IF('Crisis Indicator Data'!#REF!="No Data",1,IF(#REF!&lt;&gt;"",1,0))</f>
        <v>#REF!</v>
      </c>
      <c r="AS72" s="25" t="e">
        <f>IF('Crisis Indicator Data'!#REF!="No Data",1,IF(#REF!&lt;&gt;"",1,0))</f>
        <v>#REF!</v>
      </c>
      <c r="AT72" s="25" t="e">
        <f>IF('Crisis Indicator Data'!#REF!="No Data",1,IF(#REF!&lt;&gt;"",1,0))</f>
        <v>#REF!</v>
      </c>
      <c r="AU72" s="25" t="e">
        <f>IF('Crisis Indicator Data'!#REF!="No Data",1,IF(#REF!&lt;&gt;"",1,0))</f>
        <v>#REF!</v>
      </c>
      <c r="AV72" s="25" t="e">
        <f>IF('Crisis Indicator Data'!#REF!="No Data",1,IF(#REF!&lt;&gt;"",1,0))</f>
        <v>#REF!</v>
      </c>
      <c r="AW72" s="25" t="e">
        <f>IF('Crisis Indicator Data'!#REF!="No Data",1,IF(#REF!&lt;&gt;"",1,0))</f>
        <v>#REF!</v>
      </c>
      <c r="AX72" s="25" t="e">
        <f>IF('Crisis Indicator Data'!#REF!="No Data",1,IF(#REF!&lt;&gt;"",1,0))</f>
        <v>#REF!</v>
      </c>
      <c r="AY72" s="25" t="e">
        <f>IF('Crisis Indicator Data'!#REF!="No Data",1,IF(#REF!&lt;&gt;"",1,0))</f>
        <v>#REF!</v>
      </c>
      <c r="AZ72" s="25" t="e">
        <f>IF('Crisis Indicator Data'!#REF!="No Data",1,IF(#REF!&lt;&gt;"",1,0))</f>
        <v>#REF!</v>
      </c>
      <c r="BA72" t="e">
        <f t="shared" si="4"/>
        <v>#REF!</v>
      </c>
      <c r="BB72" s="27" t="e">
        <f t="shared" si="5"/>
        <v>#REF!</v>
      </c>
    </row>
    <row r="73" spans="1:54" x14ac:dyDescent="0.35">
      <c r="A73" t="s">
        <v>10222</v>
      </c>
      <c r="B73" s="25" t="e">
        <f>IF('Crisis Indicator Data'!#REF!="No Data",1,IF(#REF!&lt;&gt;"",1,0))</f>
        <v>#REF!</v>
      </c>
      <c r="C73" s="25" t="e">
        <f>IF('Crisis Indicator Data'!#REF!="No Data",1,IF(#REF!&lt;&gt;"",1,0))</f>
        <v>#REF!</v>
      </c>
      <c r="D73" s="25" t="e">
        <f>IF('Crisis Indicator Data'!#REF!="No Data",1,IF(#REF!&lt;&gt;"",1,0))</f>
        <v>#REF!</v>
      </c>
      <c r="E73" s="25" t="e">
        <f>IF('Crisis Indicator Data'!#REF!="No Data",1,IF(#REF!&lt;&gt;"",1,0))</f>
        <v>#REF!</v>
      </c>
      <c r="F73" s="25" t="e">
        <f>IF('Crisis Indicator Data'!#REF!="No Data",1,IF(#REF!&lt;&gt;"",1,0))</f>
        <v>#REF!</v>
      </c>
      <c r="G73" s="25" t="e">
        <f>IF('Crisis Indicator Data'!#REF!="No Data",1,IF(#REF!&lt;&gt;"",1,0))</f>
        <v>#REF!</v>
      </c>
      <c r="H73" s="25" t="e">
        <f>IF('Crisis Indicator Data'!#REF!="No Data",1,IF(#REF!&lt;&gt;"",1,0))</f>
        <v>#REF!</v>
      </c>
      <c r="I73" s="25" t="e">
        <f>IF('Crisis Indicator Data'!#REF!="No Data",1,IF(#REF!&lt;&gt;"",1,0))</f>
        <v>#REF!</v>
      </c>
      <c r="J73" s="25" t="e">
        <f>IF('Crisis Indicator Data'!#REF!="No Data",1,IF(#REF!&lt;&gt;"",1,0))</f>
        <v>#REF!</v>
      </c>
      <c r="K73" s="25" t="e">
        <f>IF('Crisis Indicator Data'!#REF!="No Data",1,IF(#REF!&lt;&gt;"",1,0))</f>
        <v>#REF!</v>
      </c>
      <c r="L73" s="25" t="e">
        <f>IF('Crisis Indicator Data'!#REF!="No Data",1,IF(#REF!&lt;&gt;"",1,0))</f>
        <v>#REF!</v>
      </c>
      <c r="M73" s="25" t="e">
        <f>IF('Crisis Indicator Data'!#REF!="No Data",1,IF(#REF!&lt;&gt;"",1,0))</f>
        <v>#REF!</v>
      </c>
      <c r="N73" s="25" t="e">
        <f>IF('Crisis Indicator Data'!#REF!="No Data",1,IF(#REF!&lt;&gt;"",1,0))</f>
        <v>#REF!</v>
      </c>
      <c r="O73" s="25" t="e">
        <f>IF('Crisis Indicator Data'!#REF!="No Data",1,IF(#REF!&lt;&gt;"",1,0))</f>
        <v>#REF!</v>
      </c>
      <c r="P73" s="25" t="e">
        <f>IF('Crisis Indicator Data'!#REF!="No Data",1,IF(#REF!&lt;&gt;"",1,0))</f>
        <v>#REF!</v>
      </c>
      <c r="Q73" s="25" t="e">
        <f>IF('Crisis Indicator Data'!#REF!="No Data",1,IF(#REF!&lt;&gt;"",1,0))</f>
        <v>#REF!</v>
      </c>
      <c r="R73" s="25" t="e">
        <f>IF('Crisis Indicator Data'!#REF!="No Data",1,IF(#REF!&lt;&gt;"",1,0))</f>
        <v>#REF!</v>
      </c>
      <c r="S73" s="25" t="e">
        <f>IF('Crisis Indicator Data'!#REF!="No Data",1,IF(#REF!&lt;&gt;"",1,0))</f>
        <v>#REF!</v>
      </c>
      <c r="T73" s="25" t="e">
        <f>IF('Crisis Indicator Data'!#REF!="No Data",1,IF(#REF!&lt;&gt;"",1,0))</f>
        <v>#REF!</v>
      </c>
      <c r="U73" s="25" t="e">
        <f>IF('Crisis Indicator Data'!#REF!="No Data",1,IF(#REF!&lt;&gt;"",1,0))</f>
        <v>#REF!</v>
      </c>
      <c r="V73" s="25" t="e">
        <f>IF('Crisis Indicator Data'!#REF!="No Data",1,IF(#REF!&lt;&gt;"",1,0))</f>
        <v>#REF!</v>
      </c>
      <c r="W73" s="25" t="e">
        <f>IF('Crisis Indicator Data'!#REF!="No Data",1,IF(#REF!&lt;&gt;"",1,0))</f>
        <v>#REF!</v>
      </c>
      <c r="X73" s="25" t="e">
        <f>IF('Crisis Indicator Data'!#REF!="No Data",1,IF(#REF!&lt;&gt;"",1,0))</f>
        <v>#REF!</v>
      </c>
      <c r="Y73" s="25" t="e">
        <f>IF('Crisis Indicator Data'!#REF!="No Data",1,IF(#REF!&lt;&gt;"",1,0))</f>
        <v>#REF!</v>
      </c>
      <c r="Z73" s="25" t="e">
        <f>IF('Crisis Indicator Data'!#REF!="No Data",1,IF(#REF!&lt;&gt;"",1,0))</f>
        <v>#REF!</v>
      </c>
      <c r="AA73" s="25" t="e">
        <f>IF('Crisis Indicator Data'!#REF!="No Data",1,IF(#REF!&lt;&gt;"",1,0))</f>
        <v>#REF!</v>
      </c>
      <c r="AB73" s="25" t="e">
        <f>IF('Crisis Indicator Data'!#REF!="No Data",1,IF(#REF!&lt;&gt;"",1,0))</f>
        <v>#REF!</v>
      </c>
      <c r="AC73" s="25" t="e">
        <f>IF('Crisis Indicator Data'!#REF!="No Data",1,IF(#REF!&lt;&gt;"",1,0))</f>
        <v>#REF!</v>
      </c>
      <c r="AD73" s="25" t="e">
        <f>IF('Crisis Indicator Data'!#REF!="No Data",1,IF(#REF!&lt;&gt;"",1,0))</f>
        <v>#REF!</v>
      </c>
      <c r="AE73" s="25" t="e">
        <f>IF('Crisis Indicator Data'!#REF!="No Data",1,IF(#REF!&lt;&gt;"",1,0))</f>
        <v>#REF!</v>
      </c>
      <c r="AF73" s="25" t="e">
        <f>IF('Crisis Indicator Data'!#REF!="No Data",1,IF(#REF!&lt;&gt;"",1,0))</f>
        <v>#REF!</v>
      </c>
      <c r="AG73" s="25" t="e">
        <f>IF('Crisis Indicator Data'!#REF!="No Data",1,IF(#REF!&lt;&gt;"",1,0))</f>
        <v>#REF!</v>
      </c>
      <c r="AH73" s="25" t="e">
        <f>IF('Crisis Indicator Data'!#REF!="No Data",1,IF(#REF!&lt;&gt;"",1,0))</f>
        <v>#REF!</v>
      </c>
      <c r="AI73" s="25" t="e">
        <f>IF('Crisis Indicator Data'!#REF!="No Data",1,IF(#REF!&lt;&gt;"",1,0))</f>
        <v>#REF!</v>
      </c>
      <c r="AJ73" s="25" t="e">
        <f>IF('Crisis Indicator Data'!#REF!="No Data",1,IF(#REF!&lt;&gt;"",1,0))</f>
        <v>#REF!</v>
      </c>
      <c r="AK73" s="25" t="e">
        <f>IF('Crisis Indicator Data'!#REF!="No Data",1,IF(#REF!&lt;&gt;"",1,0))</f>
        <v>#REF!</v>
      </c>
      <c r="AL73" s="25" t="e">
        <f>IF('Crisis Indicator Data'!#REF!="No Data",1,IF(#REF!&lt;&gt;"",1,0))</f>
        <v>#REF!</v>
      </c>
      <c r="AM73" s="25" t="e">
        <f>IF('Crisis Indicator Data'!#REF!="No Data",1,IF(#REF!&lt;&gt;"",1,0))</f>
        <v>#REF!</v>
      </c>
      <c r="AN73" s="25" t="e">
        <f>IF('Crisis Indicator Data'!#REF!="No Data",1,IF(#REF!&lt;&gt;"",1,0))</f>
        <v>#REF!</v>
      </c>
      <c r="AO73" s="25" t="e">
        <f>IF('Crisis Indicator Data'!#REF!="No Data",1,IF(#REF!&lt;&gt;"",1,0))</f>
        <v>#REF!</v>
      </c>
      <c r="AP73" s="25" t="e">
        <f>IF('Crisis Indicator Data'!#REF!="No Data",1,IF(#REF!&lt;&gt;"",1,0))</f>
        <v>#REF!</v>
      </c>
      <c r="AQ73" s="25" t="e">
        <f>IF('Crisis Indicator Data'!#REF!="No Data",1,IF(#REF!&lt;&gt;"",1,0))</f>
        <v>#REF!</v>
      </c>
      <c r="AR73" s="25" t="e">
        <f>IF('Crisis Indicator Data'!#REF!="No Data",1,IF(#REF!&lt;&gt;"",1,0))</f>
        <v>#REF!</v>
      </c>
      <c r="AS73" s="25" t="e">
        <f>IF('Crisis Indicator Data'!#REF!="No Data",1,IF(#REF!&lt;&gt;"",1,0))</f>
        <v>#REF!</v>
      </c>
      <c r="AT73" s="25" t="e">
        <f>IF('Crisis Indicator Data'!#REF!="No Data",1,IF(#REF!&lt;&gt;"",1,0))</f>
        <v>#REF!</v>
      </c>
      <c r="AU73" s="25" t="e">
        <f>IF('Crisis Indicator Data'!#REF!="No Data",1,IF(#REF!&lt;&gt;"",1,0))</f>
        <v>#REF!</v>
      </c>
      <c r="AV73" s="25" t="e">
        <f>IF('Crisis Indicator Data'!#REF!="No Data",1,IF(#REF!&lt;&gt;"",1,0))</f>
        <v>#REF!</v>
      </c>
      <c r="AW73" s="25" t="e">
        <f>IF('Crisis Indicator Data'!#REF!="No Data",1,IF(#REF!&lt;&gt;"",1,0))</f>
        <v>#REF!</v>
      </c>
      <c r="AX73" s="25" t="e">
        <f>IF('Crisis Indicator Data'!#REF!="No Data",1,IF(#REF!&lt;&gt;"",1,0))</f>
        <v>#REF!</v>
      </c>
      <c r="AY73" s="25" t="e">
        <f>IF('Crisis Indicator Data'!#REF!="No Data",1,IF(#REF!&lt;&gt;"",1,0))</f>
        <v>#REF!</v>
      </c>
      <c r="AZ73" s="25" t="e">
        <f>IF('Crisis Indicator Data'!#REF!="No Data",1,IF(#REF!&lt;&gt;"",1,0))</f>
        <v>#REF!</v>
      </c>
      <c r="BA73" t="e">
        <f t="shared" si="4"/>
        <v>#REF!</v>
      </c>
      <c r="BB73" s="27" t="e">
        <f t="shared" si="5"/>
        <v>#REF!</v>
      </c>
    </row>
    <row r="74" spans="1:54" x14ac:dyDescent="0.35">
      <c r="A74" t="s">
        <v>10226</v>
      </c>
      <c r="B74" s="25" t="e">
        <f>IF('Crisis Indicator Data'!#REF!="No Data",1,IF(#REF!&lt;&gt;"",1,0))</f>
        <v>#REF!</v>
      </c>
      <c r="C74" s="25" t="e">
        <f>IF('Crisis Indicator Data'!#REF!="No Data",1,IF(#REF!&lt;&gt;"",1,0))</f>
        <v>#REF!</v>
      </c>
      <c r="D74" s="25" t="e">
        <f>IF('Crisis Indicator Data'!#REF!="No Data",1,IF(#REF!&lt;&gt;"",1,0))</f>
        <v>#REF!</v>
      </c>
      <c r="E74" s="25" t="e">
        <f>IF('Crisis Indicator Data'!#REF!="No Data",1,IF(#REF!&lt;&gt;"",1,0))</f>
        <v>#REF!</v>
      </c>
      <c r="F74" s="25" t="e">
        <f>IF('Crisis Indicator Data'!#REF!="No Data",1,IF(#REF!&lt;&gt;"",1,0))</f>
        <v>#REF!</v>
      </c>
      <c r="G74" s="25" t="e">
        <f>IF('Crisis Indicator Data'!#REF!="No Data",1,IF(#REF!&lt;&gt;"",1,0))</f>
        <v>#REF!</v>
      </c>
      <c r="H74" s="25" t="e">
        <f>IF('Crisis Indicator Data'!#REF!="No Data",1,IF(#REF!&lt;&gt;"",1,0))</f>
        <v>#REF!</v>
      </c>
      <c r="I74" s="25" t="e">
        <f>IF('Crisis Indicator Data'!#REF!="No Data",1,IF(#REF!&lt;&gt;"",1,0))</f>
        <v>#REF!</v>
      </c>
      <c r="J74" s="25" t="e">
        <f>IF('Crisis Indicator Data'!#REF!="No Data",1,IF(#REF!&lt;&gt;"",1,0))</f>
        <v>#REF!</v>
      </c>
      <c r="K74" s="25" t="e">
        <f>IF('Crisis Indicator Data'!#REF!="No Data",1,IF(#REF!&lt;&gt;"",1,0))</f>
        <v>#REF!</v>
      </c>
      <c r="L74" s="25" t="e">
        <f>IF('Crisis Indicator Data'!#REF!="No Data",1,IF(#REF!&lt;&gt;"",1,0))</f>
        <v>#REF!</v>
      </c>
      <c r="M74" s="25" t="e">
        <f>IF('Crisis Indicator Data'!#REF!="No Data",1,IF(#REF!&lt;&gt;"",1,0))</f>
        <v>#REF!</v>
      </c>
      <c r="N74" s="25" t="e">
        <f>IF('Crisis Indicator Data'!#REF!="No Data",1,IF(#REF!&lt;&gt;"",1,0))</f>
        <v>#REF!</v>
      </c>
      <c r="O74" s="25" t="e">
        <f>IF('Crisis Indicator Data'!#REF!="No Data",1,IF(#REF!&lt;&gt;"",1,0))</f>
        <v>#REF!</v>
      </c>
      <c r="P74" s="25" t="e">
        <f>IF('Crisis Indicator Data'!#REF!="No Data",1,IF(#REF!&lt;&gt;"",1,0))</f>
        <v>#REF!</v>
      </c>
      <c r="Q74" s="25" t="e">
        <f>IF('Crisis Indicator Data'!#REF!="No Data",1,IF(#REF!&lt;&gt;"",1,0))</f>
        <v>#REF!</v>
      </c>
      <c r="R74" s="25" t="e">
        <f>IF('Crisis Indicator Data'!#REF!="No Data",1,IF(#REF!&lt;&gt;"",1,0))</f>
        <v>#REF!</v>
      </c>
      <c r="S74" s="25" t="e">
        <f>IF('Crisis Indicator Data'!#REF!="No Data",1,IF(#REF!&lt;&gt;"",1,0))</f>
        <v>#REF!</v>
      </c>
      <c r="T74" s="25" t="e">
        <f>IF('Crisis Indicator Data'!#REF!="No Data",1,IF(#REF!&lt;&gt;"",1,0))</f>
        <v>#REF!</v>
      </c>
      <c r="U74" s="25" t="e">
        <f>IF('Crisis Indicator Data'!#REF!="No Data",1,IF(#REF!&lt;&gt;"",1,0))</f>
        <v>#REF!</v>
      </c>
      <c r="V74" s="25" t="e">
        <f>IF('Crisis Indicator Data'!#REF!="No Data",1,IF(#REF!&lt;&gt;"",1,0))</f>
        <v>#REF!</v>
      </c>
      <c r="W74" s="25" t="e">
        <f>IF('Crisis Indicator Data'!#REF!="No Data",1,IF(#REF!&lt;&gt;"",1,0))</f>
        <v>#REF!</v>
      </c>
      <c r="X74" s="25" t="e">
        <f>IF('Crisis Indicator Data'!#REF!="No Data",1,IF(#REF!&lt;&gt;"",1,0))</f>
        <v>#REF!</v>
      </c>
      <c r="Y74" s="25" t="e">
        <f>IF('Crisis Indicator Data'!#REF!="No Data",1,IF(#REF!&lt;&gt;"",1,0))</f>
        <v>#REF!</v>
      </c>
      <c r="Z74" s="25" t="e">
        <f>IF('Crisis Indicator Data'!#REF!="No Data",1,IF(#REF!&lt;&gt;"",1,0))</f>
        <v>#REF!</v>
      </c>
      <c r="AA74" s="25" t="e">
        <f>IF('Crisis Indicator Data'!#REF!="No Data",1,IF(#REF!&lt;&gt;"",1,0))</f>
        <v>#REF!</v>
      </c>
      <c r="AB74" s="25" t="e">
        <f>IF('Crisis Indicator Data'!#REF!="No Data",1,IF(#REF!&lt;&gt;"",1,0))</f>
        <v>#REF!</v>
      </c>
      <c r="AC74" s="25" t="e">
        <f>IF('Crisis Indicator Data'!#REF!="No Data",1,IF(#REF!&lt;&gt;"",1,0))</f>
        <v>#REF!</v>
      </c>
      <c r="AD74" s="25" t="e">
        <f>IF('Crisis Indicator Data'!#REF!="No Data",1,IF(#REF!&lt;&gt;"",1,0))</f>
        <v>#REF!</v>
      </c>
      <c r="AE74" s="25" t="e">
        <f>IF('Crisis Indicator Data'!#REF!="No Data",1,IF(#REF!&lt;&gt;"",1,0))</f>
        <v>#REF!</v>
      </c>
      <c r="AF74" s="25" t="e">
        <f>IF('Crisis Indicator Data'!#REF!="No Data",1,IF(#REF!&lt;&gt;"",1,0))</f>
        <v>#REF!</v>
      </c>
      <c r="AG74" s="25" t="e">
        <f>IF('Crisis Indicator Data'!#REF!="No Data",1,IF(#REF!&lt;&gt;"",1,0))</f>
        <v>#REF!</v>
      </c>
      <c r="AH74" s="25" t="e">
        <f>IF('Crisis Indicator Data'!#REF!="No Data",1,IF(#REF!&lt;&gt;"",1,0))</f>
        <v>#REF!</v>
      </c>
      <c r="AI74" s="25" t="e">
        <f>IF('Crisis Indicator Data'!#REF!="No Data",1,IF(#REF!&lt;&gt;"",1,0))</f>
        <v>#REF!</v>
      </c>
      <c r="AJ74" s="25" t="e">
        <f>IF('Crisis Indicator Data'!#REF!="No Data",1,IF(#REF!&lt;&gt;"",1,0))</f>
        <v>#REF!</v>
      </c>
      <c r="AK74" s="25" t="e">
        <f>IF('Crisis Indicator Data'!#REF!="No Data",1,IF(#REF!&lt;&gt;"",1,0))</f>
        <v>#REF!</v>
      </c>
      <c r="AL74" s="25" t="e">
        <f>IF('Crisis Indicator Data'!#REF!="No Data",1,IF(#REF!&lt;&gt;"",1,0))</f>
        <v>#REF!</v>
      </c>
      <c r="AM74" s="25" t="e">
        <f>IF('Crisis Indicator Data'!#REF!="No Data",1,IF(#REF!&lt;&gt;"",1,0))</f>
        <v>#REF!</v>
      </c>
      <c r="AN74" s="25" t="e">
        <f>IF('Crisis Indicator Data'!#REF!="No Data",1,IF(#REF!&lt;&gt;"",1,0))</f>
        <v>#REF!</v>
      </c>
      <c r="AO74" s="25" t="e">
        <f>IF('Crisis Indicator Data'!#REF!="No Data",1,IF(#REF!&lt;&gt;"",1,0))</f>
        <v>#REF!</v>
      </c>
      <c r="AP74" s="25" t="e">
        <f>IF('Crisis Indicator Data'!#REF!="No Data",1,IF(#REF!&lt;&gt;"",1,0))</f>
        <v>#REF!</v>
      </c>
      <c r="AQ74" s="25" t="e">
        <f>IF('Crisis Indicator Data'!#REF!="No Data",1,IF(#REF!&lt;&gt;"",1,0))</f>
        <v>#REF!</v>
      </c>
      <c r="AR74" s="25" t="e">
        <f>IF('Crisis Indicator Data'!#REF!="No Data",1,IF(#REF!&lt;&gt;"",1,0))</f>
        <v>#REF!</v>
      </c>
      <c r="AS74" s="25" t="e">
        <f>IF('Crisis Indicator Data'!#REF!="No Data",1,IF(#REF!&lt;&gt;"",1,0))</f>
        <v>#REF!</v>
      </c>
      <c r="AT74" s="25" t="e">
        <f>IF('Crisis Indicator Data'!#REF!="No Data",1,IF(#REF!&lt;&gt;"",1,0))</f>
        <v>#REF!</v>
      </c>
      <c r="AU74" s="25" t="e">
        <f>IF('Crisis Indicator Data'!#REF!="No Data",1,IF(#REF!&lt;&gt;"",1,0))</f>
        <v>#REF!</v>
      </c>
      <c r="AV74" s="25" t="e">
        <f>IF('Crisis Indicator Data'!#REF!="No Data",1,IF(#REF!&lt;&gt;"",1,0))</f>
        <v>#REF!</v>
      </c>
      <c r="AW74" s="25" t="e">
        <f>IF('Crisis Indicator Data'!#REF!="No Data",1,IF(#REF!&lt;&gt;"",1,0))</f>
        <v>#REF!</v>
      </c>
      <c r="AX74" s="25" t="e">
        <f>IF('Crisis Indicator Data'!#REF!="No Data",1,IF(#REF!&lt;&gt;"",1,0))</f>
        <v>#REF!</v>
      </c>
      <c r="AY74" s="25" t="e">
        <f>IF('Crisis Indicator Data'!#REF!="No Data",1,IF(#REF!&lt;&gt;"",1,0))</f>
        <v>#REF!</v>
      </c>
      <c r="AZ74" s="25" t="e">
        <f>IF('Crisis Indicator Data'!#REF!="No Data",1,IF(#REF!&lt;&gt;"",1,0))</f>
        <v>#REF!</v>
      </c>
      <c r="BA74" t="e">
        <f t="shared" si="4"/>
        <v>#REF!</v>
      </c>
      <c r="BB74" s="27" t="e">
        <f t="shared" si="5"/>
        <v>#REF!</v>
      </c>
    </row>
    <row r="75" spans="1:54" x14ac:dyDescent="0.35">
      <c r="A75" t="s">
        <v>10234</v>
      </c>
      <c r="B75" s="25" t="e">
        <f>IF('Crisis Indicator Data'!#REF!="No Data",1,IF(#REF!&lt;&gt;"",1,0))</f>
        <v>#REF!</v>
      </c>
      <c r="C75" s="25" t="e">
        <f>IF('Crisis Indicator Data'!#REF!="No Data",1,IF(#REF!&lt;&gt;"",1,0))</f>
        <v>#REF!</v>
      </c>
      <c r="D75" s="25" t="e">
        <f>IF('Crisis Indicator Data'!#REF!="No Data",1,IF(#REF!&lt;&gt;"",1,0))</f>
        <v>#REF!</v>
      </c>
      <c r="E75" s="25" t="e">
        <f>IF('Crisis Indicator Data'!#REF!="No Data",1,IF(#REF!&lt;&gt;"",1,0))</f>
        <v>#REF!</v>
      </c>
      <c r="F75" s="25" t="e">
        <f>IF('Crisis Indicator Data'!#REF!="No Data",1,IF(#REF!&lt;&gt;"",1,0))</f>
        <v>#REF!</v>
      </c>
      <c r="G75" s="25" t="e">
        <f>IF('Crisis Indicator Data'!#REF!="No Data",1,IF(#REF!&lt;&gt;"",1,0))</f>
        <v>#REF!</v>
      </c>
      <c r="H75" s="25" t="e">
        <f>IF('Crisis Indicator Data'!#REF!="No Data",1,IF(#REF!&lt;&gt;"",1,0))</f>
        <v>#REF!</v>
      </c>
      <c r="I75" s="25" t="e">
        <f>IF('Crisis Indicator Data'!#REF!="No Data",1,IF(#REF!&lt;&gt;"",1,0))</f>
        <v>#REF!</v>
      </c>
      <c r="J75" s="25" t="e">
        <f>IF('Crisis Indicator Data'!#REF!="No Data",1,IF(#REF!&lt;&gt;"",1,0))</f>
        <v>#REF!</v>
      </c>
      <c r="K75" s="25" t="e">
        <f>IF('Crisis Indicator Data'!#REF!="No Data",1,IF(#REF!&lt;&gt;"",1,0))</f>
        <v>#REF!</v>
      </c>
      <c r="L75" s="25" t="e">
        <f>IF('Crisis Indicator Data'!#REF!="No Data",1,IF(#REF!&lt;&gt;"",1,0))</f>
        <v>#REF!</v>
      </c>
      <c r="M75" s="25" t="e">
        <f>IF('Crisis Indicator Data'!#REF!="No Data",1,IF(#REF!&lt;&gt;"",1,0))</f>
        <v>#REF!</v>
      </c>
      <c r="N75" s="25" t="e">
        <f>IF('Crisis Indicator Data'!#REF!="No Data",1,IF(#REF!&lt;&gt;"",1,0))</f>
        <v>#REF!</v>
      </c>
      <c r="O75" s="25" t="e">
        <f>IF('Crisis Indicator Data'!#REF!="No Data",1,IF(#REF!&lt;&gt;"",1,0))</f>
        <v>#REF!</v>
      </c>
      <c r="P75" s="25" t="e">
        <f>IF('Crisis Indicator Data'!#REF!="No Data",1,IF(#REF!&lt;&gt;"",1,0))</f>
        <v>#REF!</v>
      </c>
      <c r="Q75" s="25" t="e">
        <f>IF('Crisis Indicator Data'!#REF!="No Data",1,IF(#REF!&lt;&gt;"",1,0))</f>
        <v>#REF!</v>
      </c>
      <c r="R75" s="25" t="e">
        <f>IF('Crisis Indicator Data'!#REF!="No Data",1,IF(#REF!&lt;&gt;"",1,0))</f>
        <v>#REF!</v>
      </c>
      <c r="S75" s="25" t="e">
        <f>IF('Crisis Indicator Data'!#REF!="No Data",1,IF(#REF!&lt;&gt;"",1,0))</f>
        <v>#REF!</v>
      </c>
      <c r="T75" s="25" t="e">
        <f>IF('Crisis Indicator Data'!#REF!="No Data",1,IF(#REF!&lt;&gt;"",1,0))</f>
        <v>#REF!</v>
      </c>
      <c r="U75" s="25" t="e">
        <f>IF('Crisis Indicator Data'!#REF!="No Data",1,IF(#REF!&lt;&gt;"",1,0))</f>
        <v>#REF!</v>
      </c>
      <c r="V75" s="25" t="e">
        <f>IF('Crisis Indicator Data'!#REF!="No Data",1,IF(#REF!&lt;&gt;"",1,0))</f>
        <v>#REF!</v>
      </c>
      <c r="W75" s="25" t="e">
        <f>IF('Crisis Indicator Data'!#REF!="No Data",1,IF(#REF!&lt;&gt;"",1,0))</f>
        <v>#REF!</v>
      </c>
      <c r="X75" s="25" t="e">
        <f>IF('Crisis Indicator Data'!#REF!="No Data",1,IF(#REF!&lt;&gt;"",1,0))</f>
        <v>#REF!</v>
      </c>
      <c r="Y75" s="25" t="e">
        <f>IF('Crisis Indicator Data'!#REF!="No Data",1,IF(#REF!&lt;&gt;"",1,0))</f>
        <v>#REF!</v>
      </c>
      <c r="Z75" s="25" t="e">
        <f>IF('Crisis Indicator Data'!#REF!="No Data",1,IF(#REF!&lt;&gt;"",1,0))</f>
        <v>#REF!</v>
      </c>
      <c r="AA75" s="25" t="e">
        <f>IF('Crisis Indicator Data'!#REF!="No Data",1,IF(#REF!&lt;&gt;"",1,0))</f>
        <v>#REF!</v>
      </c>
      <c r="AB75" s="25" t="e">
        <f>IF('Crisis Indicator Data'!#REF!="No Data",1,IF(#REF!&lt;&gt;"",1,0))</f>
        <v>#REF!</v>
      </c>
      <c r="AC75" s="25" t="e">
        <f>IF('Crisis Indicator Data'!#REF!="No Data",1,IF(#REF!&lt;&gt;"",1,0))</f>
        <v>#REF!</v>
      </c>
      <c r="AD75" s="25" t="e">
        <f>IF('Crisis Indicator Data'!#REF!="No Data",1,IF(#REF!&lt;&gt;"",1,0))</f>
        <v>#REF!</v>
      </c>
      <c r="AE75" s="25" t="e">
        <f>IF('Crisis Indicator Data'!#REF!="No Data",1,IF(#REF!&lt;&gt;"",1,0))</f>
        <v>#REF!</v>
      </c>
      <c r="AF75" s="25" t="e">
        <f>IF('Crisis Indicator Data'!#REF!="No Data",1,IF(#REF!&lt;&gt;"",1,0))</f>
        <v>#REF!</v>
      </c>
      <c r="AG75" s="25" t="e">
        <f>IF('Crisis Indicator Data'!#REF!="No Data",1,IF(#REF!&lt;&gt;"",1,0))</f>
        <v>#REF!</v>
      </c>
      <c r="AH75" s="25" t="e">
        <f>IF('Crisis Indicator Data'!#REF!="No Data",1,IF(#REF!&lt;&gt;"",1,0))</f>
        <v>#REF!</v>
      </c>
      <c r="AI75" s="25" t="e">
        <f>IF('Crisis Indicator Data'!#REF!="No Data",1,IF(#REF!&lt;&gt;"",1,0))</f>
        <v>#REF!</v>
      </c>
      <c r="AJ75" s="25" t="e">
        <f>IF('Crisis Indicator Data'!#REF!="No Data",1,IF(#REF!&lt;&gt;"",1,0))</f>
        <v>#REF!</v>
      </c>
      <c r="AK75" s="25" t="e">
        <f>IF('Crisis Indicator Data'!#REF!="No Data",1,IF(#REF!&lt;&gt;"",1,0))</f>
        <v>#REF!</v>
      </c>
      <c r="AL75" s="25" t="e">
        <f>IF('Crisis Indicator Data'!#REF!="No Data",1,IF(#REF!&lt;&gt;"",1,0))</f>
        <v>#REF!</v>
      </c>
      <c r="AM75" s="25" t="e">
        <f>IF('Crisis Indicator Data'!#REF!="No Data",1,IF(#REF!&lt;&gt;"",1,0))</f>
        <v>#REF!</v>
      </c>
      <c r="AN75" s="25" t="e">
        <f>IF('Crisis Indicator Data'!#REF!="No Data",1,IF(#REF!&lt;&gt;"",1,0))</f>
        <v>#REF!</v>
      </c>
      <c r="AO75" s="25" t="e">
        <f>IF('Crisis Indicator Data'!#REF!="No Data",1,IF(#REF!&lt;&gt;"",1,0))</f>
        <v>#REF!</v>
      </c>
      <c r="AP75" s="25" t="e">
        <f>IF('Crisis Indicator Data'!#REF!="No Data",1,IF(#REF!&lt;&gt;"",1,0))</f>
        <v>#REF!</v>
      </c>
      <c r="AQ75" s="25" t="e">
        <f>IF('Crisis Indicator Data'!#REF!="No Data",1,IF(#REF!&lt;&gt;"",1,0))</f>
        <v>#REF!</v>
      </c>
      <c r="AR75" s="25" t="e">
        <f>IF('Crisis Indicator Data'!#REF!="No Data",1,IF(#REF!&lt;&gt;"",1,0))</f>
        <v>#REF!</v>
      </c>
      <c r="AS75" s="25" t="e">
        <f>IF('Crisis Indicator Data'!#REF!="No Data",1,IF(#REF!&lt;&gt;"",1,0))</f>
        <v>#REF!</v>
      </c>
      <c r="AT75" s="25" t="e">
        <f>IF('Crisis Indicator Data'!#REF!="No Data",1,IF(#REF!&lt;&gt;"",1,0))</f>
        <v>#REF!</v>
      </c>
      <c r="AU75" s="25" t="e">
        <f>IF('Crisis Indicator Data'!#REF!="No Data",1,IF(#REF!&lt;&gt;"",1,0))</f>
        <v>#REF!</v>
      </c>
      <c r="AV75" s="25" t="e">
        <f>IF('Crisis Indicator Data'!#REF!="No Data",1,IF(#REF!&lt;&gt;"",1,0))</f>
        <v>#REF!</v>
      </c>
      <c r="AW75" s="25" t="e">
        <f>IF('Crisis Indicator Data'!#REF!="No Data",1,IF(#REF!&lt;&gt;"",1,0))</f>
        <v>#REF!</v>
      </c>
      <c r="AX75" s="25" t="e">
        <f>IF('Crisis Indicator Data'!#REF!="No Data",1,IF(#REF!&lt;&gt;"",1,0))</f>
        <v>#REF!</v>
      </c>
      <c r="AY75" s="25" t="e">
        <f>IF('Crisis Indicator Data'!#REF!="No Data",1,IF(#REF!&lt;&gt;"",1,0))</f>
        <v>#REF!</v>
      </c>
      <c r="AZ75" s="25" t="e">
        <f>IF('Crisis Indicator Data'!#REF!="No Data",1,IF(#REF!&lt;&gt;"",1,0))</f>
        <v>#REF!</v>
      </c>
      <c r="BA75" t="e">
        <f t="shared" si="4"/>
        <v>#REF!</v>
      </c>
      <c r="BB75" s="27" t="e">
        <f t="shared" si="5"/>
        <v>#REF!</v>
      </c>
    </row>
    <row r="76" spans="1:54" x14ac:dyDescent="0.35">
      <c r="A76" t="s">
        <v>10228</v>
      </c>
      <c r="B76" s="25" t="e">
        <f>IF('Crisis Indicator Data'!#REF!="No Data",1,IF(#REF!&lt;&gt;"",1,0))</f>
        <v>#REF!</v>
      </c>
      <c r="C76" s="25" t="e">
        <f>IF('Crisis Indicator Data'!#REF!="No Data",1,IF(#REF!&lt;&gt;"",1,0))</f>
        <v>#REF!</v>
      </c>
      <c r="D76" s="25" t="e">
        <f>IF('Crisis Indicator Data'!#REF!="No Data",1,IF(#REF!&lt;&gt;"",1,0))</f>
        <v>#REF!</v>
      </c>
      <c r="E76" s="25" t="e">
        <f>IF('Crisis Indicator Data'!#REF!="No Data",1,IF(#REF!&lt;&gt;"",1,0))</f>
        <v>#REF!</v>
      </c>
      <c r="F76" s="25" t="e">
        <f>IF('Crisis Indicator Data'!#REF!="No Data",1,IF(#REF!&lt;&gt;"",1,0))</f>
        <v>#REF!</v>
      </c>
      <c r="G76" s="25" t="e">
        <f>IF('Crisis Indicator Data'!#REF!="No Data",1,IF(#REF!&lt;&gt;"",1,0))</f>
        <v>#REF!</v>
      </c>
      <c r="H76" s="25" t="e">
        <f>IF('Crisis Indicator Data'!#REF!="No Data",1,IF(#REF!&lt;&gt;"",1,0))</f>
        <v>#REF!</v>
      </c>
      <c r="I76" s="25" t="e">
        <f>IF('Crisis Indicator Data'!#REF!="No Data",1,IF(#REF!&lt;&gt;"",1,0))</f>
        <v>#REF!</v>
      </c>
      <c r="J76" s="25" t="e">
        <f>IF('Crisis Indicator Data'!#REF!="No Data",1,IF(#REF!&lt;&gt;"",1,0))</f>
        <v>#REF!</v>
      </c>
      <c r="K76" s="25" t="e">
        <f>IF('Crisis Indicator Data'!#REF!="No Data",1,IF(#REF!&lt;&gt;"",1,0))</f>
        <v>#REF!</v>
      </c>
      <c r="L76" s="25" t="e">
        <f>IF('Crisis Indicator Data'!#REF!="No Data",1,IF(#REF!&lt;&gt;"",1,0))</f>
        <v>#REF!</v>
      </c>
      <c r="M76" s="25" t="e">
        <f>IF('Crisis Indicator Data'!#REF!="No Data",1,IF(#REF!&lt;&gt;"",1,0))</f>
        <v>#REF!</v>
      </c>
      <c r="N76" s="25" t="e">
        <f>IF('Crisis Indicator Data'!#REF!="No Data",1,IF(#REF!&lt;&gt;"",1,0))</f>
        <v>#REF!</v>
      </c>
      <c r="O76" s="25" t="e">
        <f>IF('Crisis Indicator Data'!#REF!="No Data",1,IF(#REF!&lt;&gt;"",1,0))</f>
        <v>#REF!</v>
      </c>
      <c r="P76" s="25" t="e">
        <f>IF('Crisis Indicator Data'!#REF!="No Data",1,IF(#REF!&lt;&gt;"",1,0))</f>
        <v>#REF!</v>
      </c>
      <c r="Q76" s="25" t="e">
        <f>IF('Crisis Indicator Data'!#REF!="No Data",1,IF(#REF!&lt;&gt;"",1,0))</f>
        <v>#REF!</v>
      </c>
      <c r="R76" s="25" t="e">
        <f>IF('Crisis Indicator Data'!#REF!="No Data",1,IF(#REF!&lt;&gt;"",1,0))</f>
        <v>#REF!</v>
      </c>
      <c r="S76" s="25" t="e">
        <f>IF('Crisis Indicator Data'!#REF!="No Data",1,IF(#REF!&lt;&gt;"",1,0))</f>
        <v>#REF!</v>
      </c>
      <c r="T76" s="25" t="e">
        <f>IF('Crisis Indicator Data'!#REF!="No Data",1,IF(#REF!&lt;&gt;"",1,0))</f>
        <v>#REF!</v>
      </c>
      <c r="U76" s="25" t="e">
        <f>IF('Crisis Indicator Data'!#REF!="No Data",1,IF(#REF!&lt;&gt;"",1,0))</f>
        <v>#REF!</v>
      </c>
      <c r="V76" s="25" t="e">
        <f>IF('Crisis Indicator Data'!#REF!="No Data",1,IF(#REF!&lt;&gt;"",1,0))</f>
        <v>#REF!</v>
      </c>
      <c r="W76" s="25" t="e">
        <f>IF('Crisis Indicator Data'!#REF!="No Data",1,IF(#REF!&lt;&gt;"",1,0))</f>
        <v>#REF!</v>
      </c>
      <c r="X76" s="25" t="e">
        <f>IF('Crisis Indicator Data'!#REF!="No Data",1,IF(#REF!&lt;&gt;"",1,0))</f>
        <v>#REF!</v>
      </c>
      <c r="Y76" s="25" t="e">
        <f>IF('Crisis Indicator Data'!#REF!="No Data",1,IF(#REF!&lt;&gt;"",1,0))</f>
        <v>#REF!</v>
      </c>
      <c r="Z76" s="25" t="e">
        <f>IF('Crisis Indicator Data'!#REF!="No Data",1,IF(#REF!&lt;&gt;"",1,0))</f>
        <v>#REF!</v>
      </c>
      <c r="AA76" s="25" t="e">
        <f>IF('Crisis Indicator Data'!#REF!="No Data",1,IF(#REF!&lt;&gt;"",1,0))</f>
        <v>#REF!</v>
      </c>
      <c r="AB76" s="25" t="e">
        <f>IF('Crisis Indicator Data'!#REF!="No Data",1,IF(#REF!&lt;&gt;"",1,0))</f>
        <v>#REF!</v>
      </c>
      <c r="AC76" s="25" t="e">
        <f>IF('Crisis Indicator Data'!#REF!="No Data",1,IF(#REF!&lt;&gt;"",1,0))</f>
        <v>#REF!</v>
      </c>
      <c r="AD76" s="25" t="e">
        <f>IF('Crisis Indicator Data'!#REF!="No Data",1,IF(#REF!&lt;&gt;"",1,0))</f>
        <v>#REF!</v>
      </c>
      <c r="AE76" s="25" t="e">
        <f>IF('Crisis Indicator Data'!#REF!="No Data",1,IF(#REF!&lt;&gt;"",1,0))</f>
        <v>#REF!</v>
      </c>
      <c r="AF76" s="25" t="e">
        <f>IF('Crisis Indicator Data'!#REF!="No Data",1,IF(#REF!&lt;&gt;"",1,0))</f>
        <v>#REF!</v>
      </c>
      <c r="AG76" s="25" t="e">
        <f>IF('Crisis Indicator Data'!#REF!="No Data",1,IF(#REF!&lt;&gt;"",1,0))</f>
        <v>#REF!</v>
      </c>
      <c r="AH76" s="25" t="e">
        <f>IF('Crisis Indicator Data'!#REF!="No Data",1,IF(#REF!&lt;&gt;"",1,0))</f>
        <v>#REF!</v>
      </c>
      <c r="AI76" s="25" t="e">
        <f>IF('Crisis Indicator Data'!#REF!="No Data",1,IF(#REF!&lt;&gt;"",1,0))</f>
        <v>#REF!</v>
      </c>
      <c r="AJ76" s="25" t="e">
        <f>IF('Crisis Indicator Data'!#REF!="No Data",1,IF(#REF!&lt;&gt;"",1,0))</f>
        <v>#REF!</v>
      </c>
      <c r="AK76" s="25" t="e">
        <f>IF('Crisis Indicator Data'!#REF!="No Data",1,IF(#REF!&lt;&gt;"",1,0))</f>
        <v>#REF!</v>
      </c>
      <c r="AL76" s="25" t="e">
        <f>IF('Crisis Indicator Data'!#REF!="No Data",1,IF(#REF!&lt;&gt;"",1,0))</f>
        <v>#REF!</v>
      </c>
      <c r="AM76" s="25" t="e">
        <f>IF('Crisis Indicator Data'!#REF!="No Data",1,IF(#REF!&lt;&gt;"",1,0))</f>
        <v>#REF!</v>
      </c>
      <c r="AN76" s="25" t="e">
        <f>IF('Crisis Indicator Data'!#REF!="No Data",1,IF(#REF!&lt;&gt;"",1,0))</f>
        <v>#REF!</v>
      </c>
      <c r="AO76" s="25" t="e">
        <f>IF('Crisis Indicator Data'!#REF!="No Data",1,IF(#REF!&lt;&gt;"",1,0))</f>
        <v>#REF!</v>
      </c>
      <c r="AP76" s="25" t="e">
        <f>IF('Crisis Indicator Data'!#REF!="No Data",1,IF(#REF!&lt;&gt;"",1,0))</f>
        <v>#REF!</v>
      </c>
      <c r="AQ76" s="25" t="e">
        <f>IF('Crisis Indicator Data'!#REF!="No Data",1,IF(#REF!&lt;&gt;"",1,0))</f>
        <v>#REF!</v>
      </c>
      <c r="AR76" s="25" t="e">
        <f>IF('Crisis Indicator Data'!#REF!="No Data",1,IF(#REF!&lt;&gt;"",1,0))</f>
        <v>#REF!</v>
      </c>
      <c r="AS76" s="25" t="e">
        <f>IF('Crisis Indicator Data'!#REF!="No Data",1,IF(#REF!&lt;&gt;"",1,0))</f>
        <v>#REF!</v>
      </c>
      <c r="AT76" s="25" t="e">
        <f>IF('Crisis Indicator Data'!#REF!="No Data",1,IF(#REF!&lt;&gt;"",1,0))</f>
        <v>#REF!</v>
      </c>
      <c r="AU76" s="25" t="e">
        <f>IF('Crisis Indicator Data'!#REF!="No Data",1,IF(#REF!&lt;&gt;"",1,0))</f>
        <v>#REF!</v>
      </c>
      <c r="AV76" s="25" t="e">
        <f>IF('Crisis Indicator Data'!#REF!="No Data",1,IF(#REF!&lt;&gt;"",1,0))</f>
        <v>#REF!</v>
      </c>
      <c r="AW76" s="25" t="e">
        <f>IF('Crisis Indicator Data'!#REF!="No Data",1,IF(#REF!&lt;&gt;"",1,0))</f>
        <v>#REF!</v>
      </c>
      <c r="AX76" s="25" t="e">
        <f>IF('Crisis Indicator Data'!#REF!="No Data",1,IF(#REF!&lt;&gt;"",1,0))</f>
        <v>#REF!</v>
      </c>
      <c r="AY76" s="25" t="e">
        <f>IF('Crisis Indicator Data'!#REF!="No Data",1,IF(#REF!&lt;&gt;"",1,0))</f>
        <v>#REF!</v>
      </c>
      <c r="AZ76" s="25" t="e">
        <f>IF('Crisis Indicator Data'!#REF!="No Data",1,IF(#REF!&lt;&gt;"",1,0))</f>
        <v>#REF!</v>
      </c>
      <c r="BA76" t="e">
        <f t="shared" si="4"/>
        <v>#REF!</v>
      </c>
      <c r="BB76" s="27" t="e">
        <f t="shared" si="5"/>
        <v>#REF!</v>
      </c>
    </row>
    <row r="77" spans="1:54" x14ac:dyDescent="0.35">
      <c r="A77" t="s">
        <v>10227</v>
      </c>
      <c r="B77" s="25" t="e">
        <f>IF('Crisis Indicator Data'!#REF!="No Data",1,IF(#REF!&lt;&gt;"",1,0))</f>
        <v>#REF!</v>
      </c>
      <c r="C77" s="25" t="e">
        <f>IF('Crisis Indicator Data'!#REF!="No Data",1,IF(#REF!&lt;&gt;"",1,0))</f>
        <v>#REF!</v>
      </c>
      <c r="D77" s="25" t="e">
        <f>IF('Crisis Indicator Data'!#REF!="No Data",1,IF(#REF!&lt;&gt;"",1,0))</f>
        <v>#REF!</v>
      </c>
      <c r="E77" s="25" t="e">
        <f>IF('Crisis Indicator Data'!#REF!="No Data",1,IF(#REF!&lt;&gt;"",1,0))</f>
        <v>#REF!</v>
      </c>
      <c r="F77" s="25" t="e">
        <f>IF('Crisis Indicator Data'!#REF!="No Data",1,IF(#REF!&lt;&gt;"",1,0))</f>
        <v>#REF!</v>
      </c>
      <c r="G77" s="25" t="e">
        <f>IF('Crisis Indicator Data'!#REF!="No Data",1,IF(#REF!&lt;&gt;"",1,0))</f>
        <v>#REF!</v>
      </c>
      <c r="H77" s="25" t="e">
        <f>IF('Crisis Indicator Data'!#REF!="No Data",1,IF(#REF!&lt;&gt;"",1,0))</f>
        <v>#REF!</v>
      </c>
      <c r="I77" s="25" t="e">
        <f>IF('Crisis Indicator Data'!#REF!="No Data",1,IF(#REF!&lt;&gt;"",1,0))</f>
        <v>#REF!</v>
      </c>
      <c r="J77" s="25" t="e">
        <f>IF('Crisis Indicator Data'!#REF!="No Data",1,IF(#REF!&lt;&gt;"",1,0))</f>
        <v>#REF!</v>
      </c>
      <c r="K77" s="25" t="e">
        <f>IF('Crisis Indicator Data'!#REF!="No Data",1,IF(#REF!&lt;&gt;"",1,0))</f>
        <v>#REF!</v>
      </c>
      <c r="L77" s="25" t="e">
        <f>IF('Crisis Indicator Data'!#REF!="No Data",1,IF(#REF!&lt;&gt;"",1,0))</f>
        <v>#REF!</v>
      </c>
      <c r="M77" s="25" t="e">
        <f>IF('Crisis Indicator Data'!#REF!="No Data",1,IF(#REF!&lt;&gt;"",1,0))</f>
        <v>#REF!</v>
      </c>
      <c r="N77" s="25" t="e">
        <f>IF('Crisis Indicator Data'!#REF!="No Data",1,IF(#REF!&lt;&gt;"",1,0))</f>
        <v>#REF!</v>
      </c>
      <c r="O77" s="25" t="e">
        <f>IF('Crisis Indicator Data'!#REF!="No Data",1,IF(#REF!&lt;&gt;"",1,0))</f>
        <v>#REF!</v>
      </c>
      <c r="P77" s="25" t="e">
        <f>IF('Crisis Indicator Data'!#REF!="No Data",1,IF(#REF!&lt;&gt;"",1,0))</f>
        <v>#REF!</v>
      </c>
      <c r="Q77" s="25" t="e">
        <f>IF('Crisis Indicator Data'!#REF!="No Data",1,IF(#REF!&lt;&gt;"",1,0))</f>
        <v>#REF!</v>
      </c>
      <c r="R77" s="25" t="e">
        <f>IF('Crisis Indicator Data'!#REF!="No Data",1,IF(#REF!&lt;&gt;"",1,0))</f>
        <v>#REF!</v>
      </c>
      <c r="S77" s="25" t="e">
        <f>IF('Crisis Indicator Data'!#REF!="No Data",1,IF(#REF!&lt;&gt;"",1,0))</f>
        <v>#REF!</v>
      </c>
      <c r="T77" s="25" t="e">
        <f>IF('Crisis Indicator Data'!#REF!="No Data",1,IF(#REF!&lt;&gt;"",1,0))</f>
        <v>#REF!</v>
      </c>
      <c r="U77" s="25" t="e">
        <f>IF('Crisis Indicator Data'!#REF!="No Data",1,IF(#REF!&lt;&gt;"",1,0))</f>
        <v>#REF!</v>
      </c>
      <c r="V77" s="25" t="e">
        <f>IF('Crisis Indicator Data'!#REF!="No Data",1,IF(#REF!&lt;&gt;"",1,0))</f>
        <v>#REF!</v>
      </c>
      <c r="W77" s="25" t="e">
        <f>IF('Crisis Indicator Data'!#REF!="No Data",1,IF(#REF!&lt;&gt;"",1,0))</f>
        <v>#REF!</v>
      </c>
      <c r="X77" s="25" t="e">
        <f>IF('Crisis Indicator Data'!#REF!="No Data",1,IF(#REF!&lt;&gt;"",1,0))</f>
        <v>#REF!</v>
      </c>
      <c r="Y77" s="25" t="e">
        <f>IF('Crisis Indicator Data'!#REF!="No Data",1,IF(#REF!&lt;&gt;"",1,0))</f>
        <v>#REF!</v>
      </c>
      <c r="Z77" s="25" t="e">
        <f>IF('Crisis Indicator Data'!#REF!="No Data",1,IF(#REF!&lt;&gt;"",1,0))</f>
        <v>#REF!</v>
      </c>
      <c r="AA77" s="25" t="e">
        <f>IF('Crisis Indicator Data'!#REF!="No Data",1,IF(#REF!&lt;&gt;"",1,0))</f>
        <v>#REF!</v>
      </c>
      <c r="AB77" s="25" t="e">
        <f>IF('Crisis Indicator Data'!#REF!="No Data",1,IF(#REF!&lt;&gt;"",1,0))</f>
        <v>#REF!</v>
      </c>
      <c r="AC77" s="25" t="e">
        <f>IF('Crisis Indicator Data'!#REF!="No Data",1,IF(#REF!&lt;&gt;"",1,0))</f>
        <v>#REF!</v>
      </c>
      <c r="AD77" s="25" t="e">
        <f>IF('Crisis Indicator Data'!#REF!="No Data",1,IF(#REF!&lt;&gt;"",1,0))</f>
        <v>#REF!</v>
      </c>
      <c r="AE77" s="25" t="e">
        <f>IF('Crisis Indicator Data'!#REF!="No Data",1,IF(#REF!&lt;&gt;"",1,0))</f>
        <v>#REF!</v>
      </c>
      <c r="AF77" s="25" t="e">
        <f>IF('Crisis Indicator Data'!#REF!="No Data",1,IF(#REF!&lt;&gt;"",1,0))</f>
        <v>#REF!</v>
      </c>
      <c r="AG77" s="25" t="e">
        <f>IF('Crisis Indicator Data'!#REF!="No Data",1,IF(#REF!&lt;&gt;"",1,0))</f>
        <v>#REF!</v>
      </c>
      <c r="AH77" s="25" t="e">
        <f>IF('Crisis Indicator Data'!#REF!="No Data",1,IF(#REF!&lt;&gt;"",1,0))</f>
        <v>#REF!</v>
      </c>
      <c r="AI77" s="25" t="e">
        <f>IF('Crisis Indicator Data'!#REF!="No Data",1,IF(#REF!&lt;&gt;"",1,0))</f>
        <v>#REF!</v>
      </c>
      <c r="AJ77" s="25" t="e">
        <f>IF('Crisis Indicator Data'!#REF!="No Data",1,IF(#REF!&lt;&gt;"",1,0))</f>
        <v>#REF!</v>
      </c>
      <c r="AK77" s="25" t="e">
        <f>IF('Crisis Indicator Data'!#REF!="No Data",1,IF(#REF!&lt;&gt;"",1,0))</f>
        <v>#REF!</v>
      </c>
      <c r="AL77" s="25" t="e">
        <f>IF('Crisis Indicator Data'!#REF!="No Data",1,IF(#REF!&lt;&gt;"",1,0))</f>
        <v>#REF!</v>
      </c>
      <c r="AM77" s="25" t="e">
        <f>IF('Crisis Indicator Data'!#REF!="No Data",1,IF(#REF!&lt;&gt;"",1,0))</f>
        <v>#REF!</v>
      </c>
      <c r="AN77" s="25" t="e">
        <f>IF('Crisis Indicator Data'!#REF!="No Data",1,IF(#REF!&lt;&gt;"",1,0))</f>
        <v>#REF!</v>
      </c>
      <c r="AO77" s="25" t="e">
        <f>IF('Crisis Indicator Data'!#REF!="No Data",1,IF(#REF!&lt;&gt;"",1,0))</f>
        <v>#REF!</v>
      </c>
      <c r="AP77" s="25" t="e">
        <f>IF('Crisis Indicator Data'!#REF!="No Data",1,IF(#REF!&lt;&gt;"",1,0))</f>
        <v>#REF!</v>
      </c>
      <c r="AQ77" s="25" t="e">
        <f>IF('Crisis Indicator Data'!#REF!="No Data",1,IF(#REF!&lt;&gt;"",1,0))</f>
        <v>#REF!</v>
      </c>
      <c r="AR77" s="25" t="e">
        <f>IF('Crisis Indicator Data'!#REF!="No Data",1,IF(#REF!&lt;&gt;"",1,0))</f>
        <v>#REF!</v>
      </c>
      <c r="AS77" s="25" t="e">
        <f>IF('Crisis Indicator Data'!#REF!="No Data",1,IF(#REF!&lt;&gt;"",1,0))</f>
        <v>#REF!</v>
      </c>
      <c r="AT77" s="25" t="e">
        <f>IF('Crisis Indicator Data'!#REF!="No Data",1,IF(#REF!&lt;&gt;"",1,0))</f>
        <v>#REF!</v>
      </c>
      <c r="AU77" s="25" t="e">
        <f>IF('Crisis Indicator Data'!#REF!="No Data",1,IF(#REF!&lt;&gt;"",1,0))</f>
        <v>#REF!</v>
      </c>
      <c r="AV77" s="25" t="e">
        <f>IF('Crisis Indicator Data'!#REF!="No Data",1,IF(#REF!&lt;&gt;"",1,0))</f>
        <v>#REF!</v>
      </c>
      <c r="AW77" s="25" t="e">
        <f>IF('Crisis Indicator Data'!#REF!="No Data",1,IF(#REF!&lt;&gt;"",1,0))</f>
        <v>#REF!</v>
      </c>
      <c r="AX77" s="25" t="e">
        <f>IF('Crisis Indicator Data'!#REF!="No Data",1,IF(#REF!&lt;&gt;"",1,0))</f>
        <v>#REF!</v>
      </c>
      <c r="AY77" s="25" t="e">
        <f>IF('Crisis Indicator Data'!#REF!="No Data",1,IF(#REF!&lt;&gt;"",1,0))</f>
        <v>#REF!</v>
      </c>
      <c r="AZ77" s="25" t="e">
        <f>IF('Crisis Indicator Data'!#REF!="No Data",1,IF(#REF!&lt;&gt;"",1,0))</f>
        <v>#REF!</v>
      </c>
      <c r="BA77" t="e">
        <f t="shared" si="4"/>
        <v>#REF!</v>
      </c>
      <c r="BB77" s="27" t="e">
        <f t="shared" si="5"/>
        <v>#REF!</v>
      </c>
    </row>
    <row r="78" spans="1:54" x14ac:dyDescent="0.35">
      <c r="A78" t="s">
        <v>10231</v>
      </c>
      <c r="B78" s="25" t="e">
        <f>IF('Crisis Indicator Data'!#REF!="No Data",1,IF(#REF!&lt;&gt;"",1,0))</f>
        <v>#REF!</v>
      </c>
      <c r="C78" s="25" t="e">
        <f>IF('Crisis Indicator Data'!#REF!="No Data",1,IF(#REF!&lt;&gt;"",1,0))</f>
        <v>#REF!</v>
      </c>
      <c r="D78" s="25" t="e">
        <f>IF('Crisis Indicator Data'!#REF!="No Data",1,IF(#REF!&lt;&gt;"",1,0))</f>
        <v>#REF!</v>
      </c>
      <c r="E78" s="25" t="e">
        <f>IF('Crisis Indicator Data'!#REF!="No Data",1,IF(#REF!&lt;&gt;"",1,0))</f>
        <v>#REF!</v>
      </c>
      <c r="F78" s="25" t="e">
        <f>IF('Crisis Indicator Data'!#REF!="No Data",1,IF(#REF!&lt;&gt;"",1,0))</f>
        <v>#REF!</v>
      </c>
      <c r="G78" s="25" t="e">
        <f>IF('Crisis Indicator Data'!#REF!="No Data",1,IF(#REF!&lt;&gt;"",1,0))</f>
        <v>#REF!</v>
      </c>
      <c r="H78" s="25" t="e">
        <f>IF('Crisis Indicator Data'!#REF!="No Data",1,IF(#REF!&lt;&gt;"",1,0))</f>
        <v>#REF!</v>
      </c>
      <c r="I78" s="25" t="e">
        <f>IF('Crisis Indicator Data'!#REF!="No Data",1,IF(#REF!&lt;&gt;"",1,0))</f>
        <v>#REF!</v>
      </c>
      <c r="J78" s="25" t="e">
        <f>IF('Crisis Indicator Data'!#REF!="No Data",1,IF(#REF!&lt;&gt;"",1,0))</f>
        <v>#REF!</v>
      </c>
      <c r="K78" s="25" t="e">
        <f>IF('Crisis Indicator Data'!#REF!="No Data",1,IF(#REF!&lt;&gt;"",1,0))</f>
        <v>#REF!</v>
      </c>
      <c r="L78" s="25" t="e">
        <f>IF('Crisis Indicator Data'!#REF!="No Data",1,IF(#REF!&lt;&gt;"",1,0))</f>
        <v>#REF!</v>
      </c>
      <c r="M78" s="25" t="e">
        <f>IF('Crisis Indicator Data'!#REF!="No Data",1,IF(#REF!&lt;&gt;"",1,0))</f>
        <v>#REF!</v>
      </c>
      <c r="N78" s="25" t="e">
        <f>IF('Crisis Indicator Data'!#REF!="No Data",1,IF(#REF!&lt;&gt;"",1,0))</f>
        <v>#REF!</v>
      </c>
      <c r="O78" s="25" t="e">
        <f>IF('Crisis Indicator Data'!#REF!="No Data",1,IF(#REF!&lt;&gt;"",1,0))</f>
        <v>#REF!</v>
      </c>
      <c r="P78" s="25" t="e">
        <f>IF('Crisis Indicator Data'!#REF!="No Data",1,IF(#REF!&lt;&gt;"",1,0))</f>
        <v>#REF!</v>
      </c>
      <c r="Q78" s="25" t="e">
        <f>IF('Crisis Indicator Data'!#REF!="No Data",1,IF(#REF!&lt;&gt;"",1,0))</f>
        <v>#REF!</v>
      </c>
      <c r="R78" s="25" t="e">
        <f>IF('Crisis Indicator Data'!#REF!="No Data",1,IF(#REF!&lt;&gt;"",1,0))</f>
        <v>#REF!</v>
      </c>
      <c r="S78" s="25" t="e">
        <f>IF('Crisis Indicator Data'!#REF!="No Data",1,IF(#REF!&lt;&gt;"",1,0))</f>
        <v>#REF!</v>
      </c>
      <c r="T78" s="25" t="e">
        <f>IF('Crisis Indicator Data'!#REF!="No Data",1,IF(#REF!&lt;&gt;"",1,0))</f>
        <v>#REF!</v>
      </c>
      <c r="U78" s="25" t="e">
        <f>IF('Crisis Indicator Data'!#REF!="No Data",1,IF(#REF!&lt;&gt;"",1,0))</f>
        <v>#REF!</v>
      </c>
      <c r="V78" s="25" t="e">
        <f>IF('Crisis Indicator Data'!#REF!="No Data",1,IF(#REF!&lt;&gt;"",1,0))</f>
        <v>#REF!</v>
      </c>
      <c r="W78" s="25" t="e">
        <f>IF('Crisis Indicator Data'!#REF!="No Data",1,IF(#REF!&lt;&gt;"",1,0))</f>
        <v>#REF!</v>
      </c>
      <c r="X78" s="25" t="e">
        <f>IF('Crisis Indicator Data'!#REF!="No Data",1,IF(#REF!&lt;&gt;"",1,0))</f>
        <v>#REF!</v>
      </c>
      <c r="Y78" s="25" t="e">
        <f>IF('Crisis Indicator Data'!#REF!="No Data",1,IF(#REF!&lt;&gt;"",1,0))</f>
        <v>#REF!</v>
      </c>
      <c r="Z78" s="25" t="e">
        <f>IF('Crisis Indicator Data'!#REF!="No Data",1,IF(#REF!&lt;&gt;"",1,0))</f>
        <v>#REF!</v>
      </c>
      <c r="AA78" s="25" t="e">
        <f>IF('Crisis Indicator Data'!#REF!="No Data",1,IF(#REF!&lt;&gt;"",1,0))</f>
        <v>#REF!</v>
      </c>
      <c r="AB78" s="25" t="e">
        <f>IF('Crisis Indicator Data'!#REF!="No Data",1,IF(#REF!&lt;&gt;"",1,0))</f>
        <v>#REF!</v>
      </c>
      <c r="AC78" s="25" t="e">
        <f>IF('Crisis Indicator Data'!#REF!="No Data",1,IF(#REF!&lt;&gt;"",1,0))</f>
        <v>#REF!</v>
      </c>
      <c r="AD78" s="25" t="e">
        <f>IF('Crisis Indicator Data'!#REF!="No Data",1,IF(#REF!&lt;&gt;"",1,0))</f>
        <v>#REF!</v>
      </c>
      <c r="AE78" s="25" t="e">
        <f>IF('Crisis Indicator Data'!#REF!="No Data",1,IF(#REF!&lt;&gt;"",1,0))</f>
        <v>#REF!</v>
      </c>
      <c r="AF78" s="25" t="e">
        <f>IF('Crisis Indicator Data'!#REF!="No Data",1,IF(#REF!&lt;&gt;"",1,0))</f>
        <v>#REF!</v>
      </c>
      <c r="AG78" s="25" t="e">
        <f>IF('Crisis Indicator Data'!#REF!="No Data",1,IF(#REF!&lt;&gt;"",1,0))</f>
        <v>#REF!</v>
      </c>
      <c r="AH78" s="25" t="e">
        <f>IF('Crisis Indicator Data'!#REF!="No Data",1,IF(#REF!&lt;&gt;"",1,0))</f>
        <v>#REF!</v>
      </c>
      <c r="AI78" s="25" t="e">
        <f>IF('Crisis Indicator Data'!#REF!="No Data",1,IF(#REF!&lt;&gt;"",1,0))</f>
        <v>#REF!</v>
      </c>
      <c r="AJ78" s="25" t="e">
        <f>IF('Crisis Indicator Data'!#REF!="No Data",1,IF(#REF!&lt;&gt;"",1,0))</f>
        <v>#REF!</v>
      </c>
      <c r="AK78" s="25" t="e">
        <f>IF('Crisis Indicator Data'!#REF!="No Data",1,IF(#REF!&lt;&gt;"",1,0))</f>
        <v>#REF!</v>
      </c>
      <c r="AL78" s="25" t="e">
        <f>IF('Crisis Indicator Data'!#REF!="No Data",1,IF(#REF!&lt;&gt;"",1,0))</f>
        <v>#REF!</v>
      </c>
      <c r="AM78" s="25" t="e">
        <f>IF('Crisis Indicator Data'!#REF!="No Data",1,IF(#REF!&lt;&gt;"",1,0))</f>
        <v>#REF!</v>
      </c>
      <c r="AN78" s="25" t="e">
        <f>IF('Crisis Indicator Data'!#REF!="No Data",1,IF(#REF!&lt;&gt;"",1,0))</f>
        <v>#REF!</v>
      </c>
      <c r="AO78" s="25" t="e">
        <f>IF('Crisis Indicator Data'!#REF!="No Data",1,IF(#REF!&lt;&gt;"",1,0))</f>
        <v>#REF!</v>
      </c>
      <c r="AP78" s="25" t="e">
        <f>IF('Crisis Indicator Data'!#REF!="No Data",1,IF(#REF!&lt;&gt;"",1,0))</f>
        <v>#REF!</v>
      </c>
      <c r="AQ78" s="25" t="e">
        <f>IF('Crisis Indicator Data'!#REF!="No Data",1,IF(#REF!&lt;&gt;"",1,0))</f>
        <v>#REF!</v>
      </c>
      <c r="AR78" s="25" t="e">
        <f>IF('Crisis Indicator Data'!#REF!="No Data",1,IF(#REF!&lt;&gt;"",1,0))</f>
        <v>#REF!</v>
      </c>
      <c r="AS78" s="25" t="e">
        <f>IF('Crisis Indicator Data'!#REF!="No Data",1,IF(#REF!&lt;&gt;"",1,0))</f>
        <v>#REF!</v>
      </c>
      <c r="AT78" s="25" t="e">
        <f>IF('Crisis Indicator Data'!#REF!="No Data",1,IF(#REF!&lt;&gt;"",1,0))</f>
        <v>#REF!</v>
      </c>
      <c r="AU78" s="25" t="e">
        <f>IF('Crisis Indicator Data'!#REF!="No Data",1,IF(#REF!&lt;&gt;"",1,0))</f>
        <v>#REF!</v>
      </c>
      <c r="AV78" s="25" t="e">
        <f>IF('Crisis Indicator Data'!#REF!="No Data",1,IF(#REF!&lt;&gt;"",1,0))</f>
        <v>#REF!</v>
      </c>
      <c r="AW78" s="25" t="e">
        <f>IF('Crisis Indicator Data'!#REF!="No Data",1,IF(#REF!&lt;&gt;"",1,0))</f>
        <v>#REF!</v>
      </c>
      <c r="AX78" s="25" t="e">
        <f>IF('Crisis Indicator Data'!#REF!="No Data",1,IF(#REF!&lt;&gt;"",1,0))</f>
        <v>#REF!</v>
      </c>
      <c r="AY78" s="25" t="e">
        <f>IF('Crisis Indicator Data'!#REF!="No Data",1,IF(#REF!&lt;&gt;"",1,0))</f>
        <v>#REF!</v>
      </c>
      <c r="AZ78" s="25" t="e">
        <f>IF('Crisis Indicator Data'!#REF!="No Data",1,IF(#REF!&lt;&gt;"",1,0))</f>
        <v>#REF!</v>
      </c>
      <c r="BA78" t="e">
        <f t="shared" si="4"/>
        <v>#REF!</v>
      </c>
      <c r="BB78" s="27" t="e">
        <f t="shared" si="5"/>
        <v>#REF!</v>
      </c>
    </row>
    <row r="79" spans="1:54" x14ac:dyDescent="0.35">
      <c r="A79" t="s">
        <v>10232</v>
      </c>
      <c r="B79" s="25" t="e">
        <f>IF('Crisis Indicator Data'!#REF!="No Data",1,IF(#REF!&lt;&gt;"",1,0))</f>
        <v>#REF!</v>
      </c>
      <c r="C79" s="25" t="e">
        <f>IF('Crisis Indicator Data'!#REF!="No Data",1,IF(#REF!&lt;&gt;"",1,0))</f>
        <v>#REF!</v>
      </c>
      <c r="D79" s="25" t="e">
        <f>IF('Crisis Indicator Data'!#REF!="No Data",1,IF(#REF!&lt;&gt;"",1,0))</f>
        <v>#REF!</v>
      </c>
      <c r="E79" s="25" t="e">
        <f>IF('Crisis Indicator Data'!#REF!="No Data",1,IF(#REF!&lt;&gt;"",1,0))</f>
        <v>#REF!</v>
      </c>
      <c r="F79" s="25" t="e">
        <f>IF('Crisis Indicator Data'!#REF!="No Data",1,IF(#REF!&lt;&gt;"",1,0))</f>
        <v>#REF!</v>
      </c>
      <c r="G79" s="25" t="e">
        <f>IF('Crisis Indicator Data'!#REF!="No Data",1,IF(#REF!&lt;&gt;"",1,0))</f>
        <v>#REF!</v>
      </c>
      <c r="H79" s="25" t="e">
        <f>IF('Crisis Indicator Data'!#REF!="No Data",1,IF(#REF!&lt;&gt;"",1,0))</f>
        <v>#REF!</v>
      </c>
      <c r="I79" s="25" t="e">
        <f>IF('Crisis Indicator Data'!#REF!="No Data",1,IF(#REF!&lt;&gt;"",1,0))</f>
        <v>#REF!</v>
      </c>
      <c r="J79" s="25" t="e">
        <f>IF('Crisis Indicator Data'!#REF!="No Data",1,IF(#REF!&lt;&gt;"",1,0))</f>
        <v>#REF!</v>
      </c>
      <c r="K79" s="25" t="e">
        <f>IF('Crisis Indicator Data'!#REF!="No Data",1,IF(#REF!&lt;&gt;"",1,0))</f>
        <v>#REF!</v>
      </c>
      <c r="L79" s="25" t="e">
        <f>IF('Crisis Indicator Data'!#REF!="No Data",1,IF(#REF!&lt;&gt;"",1,0))</f>
        <v>#REF!</v>
      </c>
      <c r="M79" s="25" t="e">
        <f>IF('Crisis Indicator Data'!#REF!="No Data",1,IF(#REF!&lt;&gt;"",1,0))</f>
        <v>#REF!</v>
      </c>
      <c r="N79" s="25" t="e">
        <f>IF('Crisis Indicator Data'!#REF!="No Data",1,IF(#REF!&lt;&gt;"",1,0))</f>
        <v>#REF!</v>
      </c>
      <c r="O79" s="25" t="e">
        <f>IF('Crisis Indicator Data'!#REF!="No Data",1,IF(#REF!&lt;&gt;"",1,0))</f>
        <v>#REF!</v>
      </c>
      <c r="P79" s="25" t="e">
        <f>IF('Crisis Indicator Data'!#REF!="No Data",1,IF(#REF!&lt;&gt;"",1,0))</f>
        <v>#REF!</v>
      </c>
      <c r="Q79" s="25" t="e">
        <f>IF('Crisis Indicator Data'!#REF!="No Data",1,IF(#REF!&lt;&gt;"",1,0))</f>
        <v>#REF!</v>
      </c>
      <c r="R79" s="25" t="e">
        <f>IF('Crisis Indicator Data'!#REF!="No Data",1,IF(#REF!&lt;&gt;"",1,0))</f>
        <v>#REF!</v>
      </c>
      <c r="S79" s="25" t="e">
        <f>IF('Crisis Indicator Data'!#REF!="No Data",1,IF(#REF!&lt;&gt;"",1,0))</f>
        <v>#REF!</v>
      </c>
      <c r="T79" s="25" t="e">
        <f>IF('Crisis Indicator Data'!#REF!="No Data",1,IF(#REF!&lt;&gt;"",1,0))</f>
        <v>#REF!</v>
      </c>
      <c r="U79" s="25" t="e">
        <f>IF('Crisis Indicator Data'!#REF!="No Data",1,IF(#REF!&lt;&gt;"",1,0))</f>
        <v>#REF!</v>
      </c>
      <c r="V79" s="25" t="e">
        <f>IF('Crisis Indicator Data'!#REF!="No Data",1,IF(#REF!&lt;&gt;"",1,0))</f>
        <v>#REF!</v>
      </c>
      <c r="W79" s="25" t="e">
        <f>IF('Crisis Indicator Data'!#REF!="No Data",1,IF(#REF!&lt;&gt;"",1,0))</f>
        <v>#REF!</v>
      </c>
      <c r="X79" s="25" t="e">
        <f>IF('Crisis Indicator Data'!#REF!="No Data",1,IF(#REF!&lt;&gt;"",1,0))</f>
        <v>#REF!</v>
      </c>
      <c r="Y79" s="25" t="e">
        <f>IF('Crisis Indicator Data'!#REF!="No Data",1,IF(#REF!&lt;&gt;"",1,0))</f>
        <v>#REF!</v>
      </c>
      <c r="Z79" s="25" t="e">
        <f>IF('Crisis Indicator Data'!#REF!="No Data",1,IF(#REF!&lt;&gt;"",1,0))</f>
        <v>#REF!</v>
      </c>
      <c r="AA79" s="25" t="e">
        <f>IF('Crisis Indicator Data'!#REF!="No Data",1,IF(#REF!&lt;&gt;"",1,0))</f>
        <v>#REF!</v>
      </c>
      <c r="AB79" s="25" t="e">
        <f>IF('Crisis Indicator Data'!#REF!="No Data",1,IF(#REF!&lt;&gt;"",1,0))</f>
        <v>#REF!</v>
      </c>
      <c r="AC79" s="25" t="e">
        <f>IF('Crisis Indicator Data'!#REF!="No Data",1,IF(#REF!&lt;&gt;"",1,0))</f>
        <v>#REF!</v>
      </c>
      <c r="AD79" s="25" t="e">
        <f>IF('Crisis Indicator Data'!#REF!="No Data",1,IF(#REF!&lt;&gt;"",1,0))</f>
        <v>#REF!</v>
      </c>
      <c r="AE79" s="25" t="e">
        <f>IF('Crisis Indicator Data'!#REF!="No Data",1,IF(#REF!&lt;&gt;"",1,0))</f>
        <v>#REF!</v>
      </c>
      <c r="AF79" s="25" t="e">
        <f>IF('Crisis Indicator Data'!#REF!="No Data",1,IF(#REF!&lt;&gt;"",1,0))</f>
        <v>#REF!</v>
      </c>
      <c r="AG79" s="25" t="e">
        <f>IF('Crisis Indicator Data'!#REF!="No Data",1,IF(#REF!&lt;&gt;"",1,0))</f>
        <v>#REF!</v>
      </c>
      <c r="AH79" s="25" t="e">
        <f>IF('Crisis Indicator Data'!#REF!="No Data",1,IF(#REF!&lt;&gt;"",1,0))</f>
        <v>#REF!</v>
      </c>
      <c r="AI79" s="25" t="e">
        <f>IF('Crisis Indicator Data'!#REF!="No Data",1,IF(#REF!&lt;&gt;"",1,0))</f>
        <v>#REF!</v>
      </c>
      <c r="AJ79" s="25" t="e">
        <f>IF('Crisis Indicator Data'!#REF!="No Data",1,IF(#REF!&lt;&gt;"",1,0))</f>
        <v>#REF!</v>
      </c>
      <c r="AK79" s="25" t="e">
        <f>IF('Crisis Indicator Data'!#REF!="No Data",1,IF(#REF!&lt;&gt;"",1,0))</f>
        <v>#REF!</v>
      </c>
      <c r="AL79" s="25" t="e">
        <f>IF('Crisis Indicator Data'!#REF!="No Data",1,IF(#REF!&lt;&gt;"",1,0))</f>
        <v>#REF!</v>
      </c>
      <c r="AM79" s="25" t="e">
        <f>IF('Crisis Indicator Data'!#REF!="No Data",1,IF(#REF!&lt;&gt;"",1,0))</f>
        <v>#REF!</v>
      </c>
      <c r="AN79" s="25" t="e">
        <f>IF('Crisis Indicator Data'!#REF!="No Data",1,IF(#REF!&lt;&gt;"",1,0))</f>
        <v>#REF!</v>
      </c>
      <c r="AO79" s="25" t="e">
        <f>IF('Crisis Indicator Data'!#REF!="No Data",1,IF(#REF!&lt;&gt;"",1,0))</f>
        <v>#REF!</v>
      </c>
      <c r="AP79" s="25" t="e">
        <f>IF('Crisis Indicator Data'!#REF!="No Data",1,IF(#REF!&lt;&gt;"",1,0))</f>
        <v>#REF!</v>
      </c>
      <c r="AQ79" s="25" t="e">
        <f>IF('Crisis Indicator Data'!#REF!="No Data",1,IF(#REF!&lt;&gt;"",1,0))</f>
        <v>#REF!</v>
      </c>
      <c r="AR79" s="25" t="e">
        <f>IF('Crisis Indicator Data'!#REF!="No Data",1,IF(#REF!&lt;&gt;"",1,0))</f>
        <v>#REF!</v>
      </c>
      <c r="AS79" s="25" t="e">
        <f>IF('Crisis Indicator Data'!#REF!="No Data",1,IF(#REF!&lt;&gt;"",1,0))</f>
        <v>#REF!</v>
      </c>
      <c r="AT79" s="25" t="e">
        <f>IF('Crisis Indicator Data'!#REF!="No Data",1,IF(#REF!&lt;&gt;"",1,0))</f>
        <v>#REF!</v>
      </c>
      <c r="AU79" s="25" t="e">
        <f>IF('Crisis Indicator Data'!#REF!="No Data",1,IF(#REF!&lt;&gt;"",1,0))</f>
        <v>#REF!</v>
      </c>
      <c r="AV79" s="25" t="e">
        <f>IF('Crisis Indicator Data'!#REF!="No Data",1,IF(#REF!&lt;&gt;"",1,0))</f>
        <v>#REF!</v>
      </c>
      <c r="AW79" s="25" t="e">
        <f>IF('Crisis Indicator Data'!#REF!="No Data",1,IF(#REF!&lt;&gt;"",1,0))</f>
        <v>#REF!</v>
      </c>
      <c r="AX79" s="25" t="e">
        <f>IF('Crisis Indicator Data'!#REF!="No Data",1,IF(#REF!&lt;&gt;"",1,0))</f>
        <v>#REF!</v>
      </c>
      <c r="AY79" s="25" t="e">
        <f>IF('Crisis Indicator Data'!#REF!="No Data",1,IF(#REF!&lt;&gt;"",1,0))</f>
        <v>#REF!</v>
      </c>
      <c r="AZ79" s="25" t="e">
        <f>IF('Crisis Indicator Data'!#REF!="No Data",1,IF(#REF!&lt;&gt;"",1,0))</f>
        <v>#REF!</v>
      </c>
      <c r="BA79" t="e">
        <f t="shared" si="4"/>
        <v>#REF!</v>
      </c>
      <c r="BB79" s="27" t="e">
        <f t="shared" si="5"/>
        <v>#REF!</v>
      </c>
    </row>
    <row r="80" spans="1:54" x14ac:dyDescent="0.35">
      <c r="A80" t="s">
        <v>10230</v>
      </c>
      <c r="B80" s="25" t="e">
        <f>IF('Crisis Indicator Data'!#REF!="No Data",1,IF(#REF!&lt;&gt;"",1,0))</f>
        <v>#REF!</v>
      </c>
      <c r="C80" s="25" t="e">
        <f>IF('Crisis Indicator Data'!#REF!="No Data",1,IF(#REF!&lt;&gt;"",1,0))</f>
        <v>#REF!</v>
      </c>
      <c r="D80" s="25" t="e">
        <f>IF('Crisis Indicator Data'!#REF!="No Data",1,IF(#REF!&lt;&gt;"",1,0))</f>
        <v>#REF!</v>
      </c>
      <c r="E80" s="25" t="e">
        <f>IF('Crisis Indicator Data'!#REF!="No Data",1,IF(#REF!&lt;&gt;"",1,0))</f>
        <v>#REF!</v>
      </c>
      <c r="F80" s="25" t="e">
        <f>IF('Crisis Indicator Data'!#REF!="No Data",1,IF(#REF!&lt;&gt;"",1,0))</f>
        <v>#REF!</v>
      </c>
      <c r="G80" s="25" t="e">
        <f>IF('Crisis Indicator Data'!#REF!="No Data",1,IF(#REF!&lt;&gt;"",1,0))</f>
        <v>#REF!</v>
      </c>
      <c r="H80" s="25" t="e">
        <f>IF('Crisis Indicator Data'!#REF!="No Data",1,IF(#REF!&lt;&gt;"",1,0))</f>
        <v>#REF!</v>
      </c>
      <c r="I80" s="25" t="e">
        <f>IF('Crisis Indicator Data'!#REF!="No Data",1,IF(#REF!&lt;&gt;"",1,0))</f>
        <v>#REF!</v>
      </c>
      <c r="J80" s="25" t="e">
        <f>IF('Crisis Indicator Data'!#REF!="No Data",1,IF(#REF!&lt;&gt;"",1,0))</f>
        <v>#REF!</v>
      </c>
      <c r="K80" s="25" t="e">
        <f>IF('Crisis Indicator Data'!#REF!="No Data",1,IF(#REF!&lt;&gt;"",1,0))</f>
        <v>#REF!</v>
      </c>
      <c r="L80" s="25" t="e">
        <f>IF('Crisis Indicator Data'!#REF!="No Data",1,IF(#REF!&lt;&gt;"",1,0))</f>
        <v>#REF!</v>
      </c>
      <c r="M80" s="25" t="e">
        <f>IF('Crisis Indicator Data'!#REF!="No Data",1,IF(#REF!&lt;&gt;"",1,0))</f>
        <v>#REF!</v>
      </c>
      <c r="N80" s="25" t="e">
        <f>IF('Crisis Indicator Data'!#REF!="No Data",1,IF(#REF!&lt;&gt;"",1,0))</f>
        <v>#REF!</v>
      </c>
      <c r="O80" s="25" t="e">
        <f>IF('Crisis Indicator Data'!#REF!="No Data",1,IF(#REF!&lt;&gt;"",1,0))</f>
        <v>#REF!</v>
      </c>
      <c r="P80" s="25" t="e">
        <f>IF('Crisis Indicator Data'!#REF!="No Data",1,IF(#REF!&lt;&gt;"",1,0))</f>
        <v>#REF!</v>
      </c>
      <c r="Q80" s="25" t="e">
        <f>IF('Crisis Indicator Data'!#REF!="No Data",1,IF(#REF!&lt;&gt;"",1,0))</f>
        <v>#REF!</v>
      </c>
      <c r="R80" s="25" t="e">
        <f>IF('Crisis Indicator Data'!#REF!="No Data",1,IF(#REF!&lt;&gt;"",1,0))</f>
        <v>#REF!</v>
      </c>
      <c r="S80" s="25" t="e">
        <f>IF('Crisis Indicator Data'!#REF!="No Data",1,IF(#REF!&lt;&gt;"",1,0))</f>
        <v>#REF!</v>
      </c>
      <c r="T80" s="25" t="e">
        <f>IF('Crisis Indicator Data'!#REF!="No Data",1,IF(#REF!&lt;&gt;"",1,0))</f>
        <v>#REF!</v>
      </c>
      <c r="U80" s="25" t="e">
        <f>IF('Crisis Indicator Data'!#REF!="No Data",1,IF(#REF!&lt;&gt;"",1,0))</f>
        <v>#REF!</v>
      </c>
      <c r="V80" s="25" t="e">
        <f>IF('Crisis Indicator Data'!#REF!="No Data",1,IF(#REF!&lt;&gt;"",1,0))</f>
        <v>#REF!</v>
      </c>
      <c r="W80" s="25" t="e">
        <f>IF('Crisis Indicator Data'!#REF!="No Data",1,IF(#REF!&lt;&gt;"",1,0))</f>
        <v>#REF!</v>
      </c>
      <c r="X80" s="25" t="e">
        <f>IF('Crisis Indicator Data'!#REF!="No Data",1,IF(#REF!&lt;&gt;"",1,0))</f>
        <v>#REF!</v>
      </c>
      <c r="Y80" s="25" t="e">
        <f>IF('Crisis Indicator Data'!#REF!="No Data",1,IF(#REF!&lt;&gt;"",1,0))</f>
        <v>#REF!</v>
      </c>
      <c r="Z80" s="25" t="e">
        <f>IF('Crisis Indicator Data'!#REF!="No Data",1,IF(#REF!&lt;&gt;"",1,0))</f>
        <v>#REF!</v>
      </c>
      <c r="AA80" s="25" t="e">
        <f>IF('Crisis Indicator Data'!#REF!="No Data",1,IF(#REF!&lt;&gt;"",1,0))</f>
        <v>#REF!</v>
      </c>
      <c r="AB80" s="25" t="e">
        <f>IF('Crisis Indicator Data'!#REF!="No Data",1,IF(#REF!&lt;&gt;"",1,0))</f>
        <v>#REF!</v>
      </c>
      <c r="AC80" s="25" t="e">
        <f>IF('Crisis Indicator Data'!#REF!="No Data",1,IF(#REF!&lt;&gt;"",1,0))</f>
        <v>#REF!</v>
      </c>
      <c r="AD80" s="25" t="e">
        <f>IF('Crisis Indicator Data'!#REF!="No Data",1,IF(#REF!&lt;&gt;"",1,0))</f>
        <v>#REF!</v>
      </c>
      <c r="AE80" s="25" t="e">
        <f>IF('Crisis Indicator Data'!#REF!="No Data",1,IF(#REF!&lt;&gt;"",1,0))</f>
        <v>#REF!</v>
      </c>
      <c r="AF80" s="25" t="e">
        <f>IF('Crisis Indicator Data'!#REF!="No Data",1,IF(#REF!&lt;&gt;"",1,0))</f>
        <v>#REF!</v>
      </c>
      <c r="AG80" s="25" t="e">
        <f>IF('Crisis Indicator Data'!#REF!="No Data",1,IF(#REF!&lt;&gt;"",1,0))</f>
        <v>#REF!</v>
      </c>
      <c r="AH80" s="25" t="e">
        <f>IF('Crisis Indicator Data'!#REF!="No Data",1,IF(#REF!&lt;&gt;"",1,0))</f>
        <v>#REF!</v>
      </c>
      <c r="AI80" s="25" t="e">
        <f>IF('Crisis Indicator Data'!#REF!="No Data",1,IF(#REF!&lt;&gt;"",1,0))</f>
        <v>#REF!</v>
      </c>
      <c r="AJ80" s="25" t="e">
        <f>IF('Crisis Indicator Data'!#REF!="No Data",1,IF(#REF!&lt;&gt;"",1,0))</f>
        <v>#REF!</v>
      </c>
      <c r="AK80" s="25" t="e">
        <f>IF('Crisis Indicator Data'!#REF!="No Data",1,IF(#REF!&lt;&gt;"",1,0))</f>
        <v>#REF!</v>
      </c>
      <c r="AL80" s="25" t="e">
        <f>IF('Crisis Indicator Data'!#REF!="No Data",1,IF(#REF!&lt;&gt;"",1,0))</f>
        <v>#REF!</v>
      </c>
      <c r="AM80" s="25" t="e">
        <f>IF('Crisis Indicator Data'!#REF!="No Data",1,IF(#REF!&lt;&gt;"",1,0))</f>
        <v>#REF!</v>
      </c>
      <c r="AN80" s="25" t="e">
        <f>IF('Crisis Indicator Data'!#REF!="No Data",1,IF(#REF!&lt;&gt;"",1,0))</f>
        <v>#REF!</v>
      </c>
      <c r="AO80" s="25" t="e">
        <f>IF('Crisis Indicator Data'!#REF!="No Data",1,IF(#REF!&lt;&gt;"",1,0))</f>
        <v>#REF!</v>
      </c>
      <c r="AP80" s="25" t="e">
        <f>IF('Crisis Indicator Data'!#REF!="No Data",1,IF(#REF!&lt;&gt;"",1,0))</f>
        <v>#REF!</v>
      </c>
      <c r="AQ80" s="25" t="e">
        <f>IF('Crisis Indicator Data'!#REF!="No Data",1,IF(#REF!&lt;&gt;"",1,0))</f>
        <v>#REF!</v>
      </c>
      <c r="AR80" s="25" t="e">
        <f>IF('Crisis Indicator Data'!#REF!="No Data",1,IF(#REF!&lt;&gt;"",1,0))</f>
        <v>#REF!</v>
      </c>
      <c r="AS80" s="25" t="e">
        <f>IF('Crisis Indicator Data'!#REF!="No Data",1,IF(#REF!&lt;&gt;"",1,0))</f>
        <v>#REF!</v>
      </c>
      <c r="AT80" s="25" t="e">
        <f>IF('Crisis Indicator Data'!#REF!="No Data",1,IF(#REF!&lt;&gt;"",1,0))</f>
        <v>#REF!</v>
      </c>
      <c r="AU80" s="25" t="e">
        <f>IF('Crisis Indicator Data'!#REF!="No Data",1,IF(#REF!&lt;&gt;"",1,0))</f>
        <v>#REF!</v>
      </c>
      <c r="AV80" s="25" t="e">
        <f>IF('Crisis Indicator Data'!#REF!="No Data",1,IF(#REF!&lt;&gt;"",1,0))</f>
        <v>#REF!</v>
      </c>
      <c r="AW80" s="25" t="e">
        <f>IF('Crisis Indicator Data'!#REF!="No Data",1,IF(#REF!&lt;&gt;"",1,0))</f>
        <v>#REF!</v>
      </c>
      <c r="AX80" s="25" t="e">
        <f>IF('Crisis Indicator Data'!#REF!="No Data",1,IF(#REF!&lt;&gt;"",1,0))</f>
        <v>#REF!</v>
      </c>
      <c r="AY80" s="25" t="e">
        <f>IF('Crisis Indicator Data'!#REF!="No Data",1,IF(#REF!&lt;&gt;"",1,0))</f>
        <v>#REF!</v>
      </c>
      <c r="AZ80" s="25" t="e">
        <f>IF('Crisis Indicator Data'!#REF!="No Data",1,IF(#REF!&lt;&gt;"",1,0))</f>
        <v>#REF!</v>
      </c>
      <c r="BA80" t="e">
        <f t="shared" si="4"/>
        <v>#REF!</v>
      </c>
      <c r="BB80" s="27" t="e">
        <f t="shared" si="5"/>
        <v>#REF!</v>
      </c>
    </row>
    <row r="81" spans="1:54" x14ac:dyDescent="0.35">
      <c r="A81" t="s">
        <v>10236</v>
      </c>
      <c r="B81" s="25" t="e">
        <f>IF('Crisis Indicator Data'!#REF!="No Data",1,IF(#REF!&lt;&gt;"",1,0))</f>
        <v>#REF!</v>
      </c>
      <c r="C81" s="25" t="e">
        <f>IF('Crisis Indicator Data'!#REF!="No Data",1,IF(#REF!&lt;&gt;"",1,0))</f>
        <v>#REF!</v>
      </c>
      <c r="D81" s="25" t="e">
        <f>IF('Crisis Indicator Data'!#REF!="No Data",1,IF(#REF!&lt;&gt;"",1,0))</f>
        <v>#REF!</v>
      </c>
      <c r="E81" s="25" t="e">
        <f>IF('Crisis Indicator Data'!#REF!="No Data",1,IF(#REF!&lt;&gt;"",1,0))</f>
        <v>#REF!</v>
      </c>
      <c r="F81" s="25" t="e">
        <f>IF('Crisis Indicator Data'!#REF!="No Data",1,IF(#REF!&lt;&gt;"",1,0))</f>
        <v>#REF!</v>
      </c>
      <c r="G81" s="25" t="e">
        <f>IF('Crisis Indicator Data'!#REF!="No Data",1,IF(#REF!&lt;&gt;"",1,0))</f>
        <v>#REF!</v>
      </c>
      <c r="H81" s="25" t="e">
        <f>IF('Crisis Indicator Data'!#REF!="No Data",1,IF(#REF!&lt;&gt;"",1,0))</f>
        <v>#REF!</v>
      </c>
      <c r="I81" s="25" t="e">
        <f>IF('Crisis Indicator Data'!#REF!="No Data",1,IF(#REF!&lt;&gt;"",1,0))</f>
        <v>#REF!</v>
      </c>
      <c r="J81" s="25" t="e">
        <f>IF('Crisis Indicator Data'!#REF!="No Data",1,IF(#REF!&lt;&gt;"",1,0))</f>
        <v>#REF!</v>
      </c>
      <c r="K81" s="25" t="e">
        <f>IF('Crisis Indicator Data'!#REF!="No Data",1,IF(#REF!&lt;&gt;"",1,0))</f>
        <v>#REF!</v>
      </c>
      <c r="L81" s="25" t="e">
        <f>IF('Crisis Indicator Data'!#REF!="No Data",1,IF(#REF!&lt;&gt;"",1,0))</f>
        <v>#REF!</v>
      </c>
      <c r="M81" s="25" t="e">
        <f>IF('Crisis Indicator Data'!#REF!="No Data",1,IF(#REF!&lt;&gt;"",1,0))</f>
        <v>#REF!</v>
      </c>
      <c r="N81" s="25" t="e">
        <f>IF('Crisis Indicator Data'!#REF!="No Data",1,IF(#REF!&lt;&gt;"",1,0))</f>
        <v>#REF!</v>
      </c>
      <c r="O81" s="25" t="e">
        <f>IF('Crisis Indicator Data'!#REF!="No Data",1,IF(#REF!&lt;&gt;"",1,0))</f>
        <v>#REF!</v>
      </c>
      <c r="P81" s="25" t="e">
        <f>IF('Crisis Indicator Data'!#REF!="No Data",1,IF(#REF!&lt;&gt;"",1,0))</f>
        <v>#REF!</v>
      </c>
      <c r="Q81" s="25" t="e">
        <f>IF('Crisis Indicator Data'!#REF!="No Data",1,IF(#REF!&lt;&gt;"",1,0))</f>
        <v>#REF!</v>
      </c>
      <c r="R81" s="25" t="e">
        <f>IF('Crisis Indicator Data'!#REF!="No Data",1,IF(#REF!&lt;&gt;"",1,0))</f>
        <v>#REF!</v>
      </c>
      <c r="S81" s="25" t="e">
        <f>IF('Crisis Indicator Data'!#REF!="No Data",1,IF(#REF!&lt;&gt;"",1,0))</f>
        <v>#REF!</v>
      </c>
      <c r="T81" s="25" t="e">
        <f>IF('Crisis Indicator Data'!#REF!="No Data",1,IF(#REF!&lt;&gt;"",1,0))</f>
        <v>#REF!</v>
      </c>
      <c r="U81" s="25" t="e">
        <f>IF('Crisis Indicator Data'!#REF!="No Data",1,IF(#REF!&lt;&gt;"",1,0))</f>
        <v>#REF!</v>
      </c>
      <c r="V81" s="25" t="e">
        <f>IF('Crisis Indicator Data'!#REF!="No Data",1,IF(#REF!&lt;&gt;"",1,0))</f>
        <v>#REF!</v>
      </c>
      <c r="W81" s="25" t="e">
        <f>IF('Crisis Indicator Data'!#REF!="No Data",1,IF(#REF!&lt;&gt;"",1,0))</f>
        <v>#REF!</v>
      </c>
      <c r="X81" s="25" t="e">
        <f>IF('Crisis Indicator Data'!#REF!="No Data",1,IF(#REF!&lt;&gt;"",1,0))</f>
        <v>#REF!</v>
      </c>
      <c r="Y81" s="25" t="e">
        <f>IF('Crisis Indicator Data'!#REF!="No Data",1,IF(#REF!&lt;&gt;"",1,0))</f>
        <v>#REF!</v>
      </c>
      <c r="Z81" s="25" t="e">
        <f>IF('Crisis Indicator Data'!#REF!="No Data",1,IF(#REF!&lt;&gt;"",1,0))</f>
        <v>#REF!</v>
      </c>
      <c r="AA81" s="25" t="e">
        <f>IF('Crisis Indicator Data'!#REF!="No Data",1,IF(#REF!&lt;&gt;"",1,0))</f>
        <v>#REF!</v>
      </c>
      <c r="AB81" s="25" t="e">
        <f>IF('Crisis Indicator Data'!#REF!="No Data",1,IF(#REF!&lt;&gt;"",1,0))</f>
        <v>#REF!</v>
      </c>
      <c r="AC81" s="25" t="e">
        <f>IF('Crisis Indicator Data'!#REF!="No Data",1,IF(#REF!&lt;&gt;"",1,0))</f>
        <v>#REF!</v>
      </c>
      <c r="AD81" s="25" t="e">
        <f>IF('Crisis Indicator Data'!#REF!="No Data",1,IF(#REF!&lt;&gt;"",1,0))</f>
        <v>#REF!</v>
      </c>
      <c r="AE81" s="25" t="e">
        <f>IF('Crisis Indicator Data'!#REF!="No Data",1,IF(#REF!&lt;&gt;"",1,0))</f>
        <v>#REF!</v>
      </c>
      <c r="AF81" s="25" t="e">
        <f>IF('Crisis Indicator Data'!#REF!="No Data",1,IF(#REF!&lt;&gt;"",1,0))</f>
        <v>#REF!</v>
      </c>
      <c r="AG81" s="25" t="e">
        <f>IF('Crisis Indicator Data'!#REF!="No Data",1,IF(#REF!&lt;&gt;"",1,0))</f>
        <v>#REF!</v>
      </c>
      <c r="AH81" s="25" t="e">
        <f>IF('Crisis Indicator Data'!#REF!="No Data",1,IF(#REF!&lt;&gt;"",1,0))</f>
        <v>#REF!</v>
      </c>
      <c r="AI81" s="25" t="e">
        <f>IF('Crisis Indicator Data'!#REF!="No Data",1,IF(#REF!&lt;&gt;"",1,0))</f>
        <v>#REF!</v>
      </c>
      <c r="AJ81" s="25" t="e">
        <f>IF('Crisis Indicator Data'!#REF!="No Data",1,IF(#REF!&lt;&gt;"",1,0))</f>
        <v>#REF!</v>
      </c>
      <c r="AK81" s="25" t="e">
        <f>IF('Crisis Indicator Data'!#REF!="No Data",1,IF(#REF!&lt;&gt;"",1,0))</f>
        <v>#REF!</v>
      </c>
      <c r="AL81" s="25" t="e">
        <f>IF('Crisis Indicator Data'!#REF!="No Data",1,IF(#REF!&lt;&gt;"",1,0))</f>
        <v>#REF!</v>
      </c>
      <c r="AM81" s="25" t="e">
        <f>IF('Crisis Indicator Data'!#REF!="No Data",1,IF(#REF!&lt;&gt;"",1,0))</f>
        <v>#REF!</v>
      </c>
      <c r="AN81" s="25" t="e">
        <f>IF('Crisis Indicator Data'!#REF!="No Data",1,IF(#REF!&lt;&gt;"",1,0))</f>
        <v>#REF!</v>
      </c>
      <c r="AO81" s="25" t="e">
        <f>IF('Crisis Indicator Data'!#REF!="No Data",1,IF(#REF!&lt;&gt;"",1,0))</f>
        <v>#REF!</v>
      </c>
      <c r="AP81" s="25" t="e">
        <f>IF('Crisis Indicator Data'!#REF!="No Data",1,IF(#REF!&lt;&gt;"",1,0))</f>
        <v>#REF!</v>
      </c>
      <c r="AQ81" s="25" t="e">
        <f>IF('Crisis Indicator Data'!#REF!="No Data",1,IF(#REF!&lt;&gt;"",1,0))</f>
        <v>#REF!</v>
      </c>
      <c r="AR81" s="25" t="e">
        <f>IF('Crisis Indicator Data'!#REF!="No Data",1,IF(#REF!&lt;&gt;"",1,0))</f>
        <v>#REF!</v>
      </c>
      <c r="AS81" s="25" t="e">
        <f>IF('Crisis Indicator Data'!#REF!="No Data",1,IF(#REF!&lt;&gt;"",1,0))</f>
        <v>#REF!</v>
      </c>
      <c r="AT81" s="25" t="e">
        <f>IF('Crisis Indicator Data'!#REF!="No Data",1,IF(#REF!&lt;&gt;"",1,0))</f>
        <v>#REF!</v>
      </c>
      <c r="AU81" s="25" t="e">
        <f>IF('Crisis Indicator Data'!#REF!="No Data",1,IF(#REF!&lt;&gt;"",1,0))</f>
        <v>#REF!</v>
      </c>
      <c r="AV81" s="25" t="e">
        <f>IF('Crisis Indicator Data'!#REF!="No Data",1,IF(#REF!&lt;&gt;"",1,0))</f>
        <v>#REF!</v>
      </c>
      <c r="AW81" s="25" t="e">
        <f>IF('Crisis Indicator Data'!#REF!="No Data",1,IF(#REF!&lt;&gt;"",1,0))</f>
        <v>#REF!</v>
      </c>
      <c r="AX81" s="25" t="e">
        <f>IF('Crisis Indicator Data'!#REF!="No Data",1,IF(#REF!&lt;&gt;"",1,0))</f>
        <v>#REF!</v>
      </c>
      <c r="AY81" s="25" t="e">
        <f>IF('Crisis Indicator Data'!#REF!="No Data",1,IF(#REF!&lt;&gt;"",1,0))</f>
        <v>#REF!</v>
      </c>
      <c r="AZ81" s="25" t="e">
        <f>IF('Crisis Indicator Data'!#REF!="No Data",1,IF(#REF!&lt;&gt;"",1,0))</f>
        <v>#REF!</v>
      </c>
      <c r="BA81" t="e">
        <f t="shared" si="4"/>
        <v>#REF!</v>
      </c>
      <c r="BB81" s="27" t="e">
        <f t="shared" si="5"/>
        <v>#REF!</v>
      </c>
    </row>
    <row r="82" spans="1:54" x14ac:dyDescent="0.35">
      <c r="A82" t="s">
        <v>10237</v>
      </c>
      <c r="B82" s="25" t="e">
        <f>IF('Crisis Indicator Data'!#REF!="No Data",1,IF(#REF!&lt;&gt;"",1,0))</f>
        <v>#REF!</v>
      </c>
      <c r="C82" s="25" t="e">
        <f>IF('Crisis Indicator Data'!#REF!="No Data",1,IF(#REF!&lt;&gt;"",1,0))</f>
        <v>#REF!</v>
      </c>
      <c r="D82" s="25" t="e">
        <f>IF('Crisis Indicator Data'!#REF!="No Data",1,IF(#REF!&lt;&gt;"",1,0))</f>
        <v>#REF!</v>
      </c>
      <c r="E82" s="25" t="e">
        <f>IF('Crisis Indicator Data'!#REF!="No Data",1,IF(#REF!&lt;&gt;"",1,0))</f>
        <v>#REF!</v>
      </c>
      <c r="F82" s="25" t="e">
        <f>IF('Crisis Indicator Data'!#REF!="No Data",1,IF(#REF!&lt;&gt;"",1,0))</f>
        <v>#REF!</v>
      </c>
      <c r="G82" s="25" t="e">
        <f>IF('Crisis Indicator Data'!#REF!="No Data",1,IF(#REF!&lt;&gt;"",1,0))</f>
        <v>#REF!</v>
      </c>
      <c r="H82" s="25" t="e">
        <f>IF('Crisis Indicator Data'!#REF!="No Data",1,IF(#REF!&lt;&gt;"",1,0))</f>
        <v>#REF!</v>
      </c>
      <c r="I82" s="25" t="e">
        <f>IF('Crisis Indicator Data'!#REF!="No Data",1,IF(#REF!&lt;&gt;"",1,0))</f>
        <v>#REF!</v>
      </c>
      <c r="J82" s="25" t="e">
        <f>IF('Crisis Indicator Data'!#REF!="No Data",1,IF(#REF!&lt;&gt;"",1,0))</f>
        <v>#REF!</v>
      </c>
      <c r="K82" s="25" t="e">
        <f>IF('Crisis Indicator Data'!#REF!="No Data",1,IF(#REF!&lt;&gt;"",1,0))</f>
        <v>#REF!</v>
      </c>
      <c r="L82" s="25" t="e">
        <f>IF('Crisis Indicator Data'!#REF!="No Data",1,IF(#REF!&lt;&gt;"",1,0))</f>
        <v>#REF!</v>
      </c>
      <c r="M82" s="25" t="e">
        <f>IF('Crisis Indicator Data'!#REF!="No Data",1,IF(#REF!&lt;&gt;"",1,0))</f>
        <v>#REF!</v>
      </c>
      <c r="N82" s="25" t="e">
        <f>IF('Crisis Indicator Data'!#REF!="No Data",1,IF(#REF!&lt;&gt;"",1,0))</f>
        <v>#REF!</v>
      </c>
      <c r="O82" s="25" t="e">
        <f>IF('Crisis Indicator Data'!#REF!="No Data",1,IF(#REF!&lt;&gt;"",1,0))</f>
        <v>#REF!</v>
      </c>
      <c r="P82" s="25" t="e">
        <f>IF('Crisis Indicator Data'!#REF!="No Data",1,IF(#REF!&lt;&gt;"",1,0))</f>
        <v>#REF!</v>
      </c>
      <c r="Q82" s="25" t="e">
        <f>IF('Crisis Indicator Data'!#REF!="No Data",1,IF(#REF!&lt;&gt;"",1,0))</f>
        <v>#REF!</v>
      </c>
      <c r="R82" s="25" t="e">
        <f>IF('Crisis Indicator Data'!#REF!="No Data",1,IF(#REF!&lt;&gt;"",1,0))</f>
        <v>#REF!</v>
      </c>
      <c r="S82" s="25" t="e">
        <f>IF('Crisis Indicator Data'!#REF!="No Data",1,IF(#REF!&lt;&gt;"",1,0))</f>
        <v>#REF!</v>
      </c>
      <c r="T82" s="25" t="e">
        <f>IF('Crisis Indicator Data'!#REF!="No Data",1,IF(#REF!&lt;&gt;"",1,0))</f>
        <v>#REF!</v>
      </c>
      <c r="U82" s="25" t="e">
        <f>IF('Crisis Indicator Data'!#REF!="No Data",1,IF(#REF!&lt;&gt;"",1,0))</f>
        <v>#REF!</v>
      </c>
      <c r="V82" s="25" t="e">
        <f>IF('Crisis Indicator Data'!#REF!="No Data",1,IF(#REF!&lt;&gt;"",1,0))</f>
        <v>#REF!</v>
      </c>
      <c r="W82" s="25" t="e">
        <f>IF('Crisis Indicator Data'!#REF!="No Data",1,IF(#REF!&lt;&gt;"",1,0))</f>
        <v>#REF!</v>
      </c>
      <c r="X82" s="25" t="e">
        <f>IF('Crisis Indicator Data'!#REF!="No Data",1,IF(#REF!&lt;&gt;"",1,0))</f>
        <v>#REF!</v>
      </c>
      <c r="Y82" s="25" t="e">
        <f>IF('Crisis Indicator Data'!#REF!="No Data",1,IF(#REF!&lt;&gt;"",1,0))</f>
        <v>#REF!</v>
      </c>
      <c r="Z82" s="25" t="e">
        <f>IF('Crisis Indicator Data'!#REF!="No Data",1,IF(#REF!&lt;&gt;"",1,0))</f>
        <v>#REF!</v>
      </c>
      <c r="AA82" s="25" t="e">
        <f>IF('Crisis Indicator Data'!#REF!="No Data",1,IF(#REF!&lt;&gt;"",1,0))</f>
        <v>#REF!</v>
      </c>
      <c r="AB82" s="25" t="e">
        <f>IF('Crisis Indicator Data'!#REF!="No Data",1,IF(#REF!&lt;&gt;"",1,0))</f>
        <v>#REF!</v>
      </c>
      <c r="AC82" s="25" t="e">
        <f>IF('Crisis Indicator Data'!#REF!="No Data",1,IF(#REF!&lt;&gt;"",1,0))</f>
        <v>#REF!</v>
      </c>
      <c r="AD82" s="25" t="e">
        <f>IF('Crisis Indicator Data'!#REF!="No Data",1,IF(#REF!&lt;&gt;"",1,0))</f>
        <v>#REF!</v>
      </c>
      <c r="AE82" s="25" t="e">
        <f>IF('Crisis Indicator Data'!#REF!="No Data",1,IF(#REF!&lt;&gt;"",1,0))</f>
        <v>#REF!</v>
      </c>
      <c r="AF82" s="25" t="e">
        <f>IF('Crisis Indicator Data'!#REF!="No Data",1,IF(#REF!&lt;&gt;"",1,0))</f>
        <v>#REF!</v>
      </c>
      <c r="AG82" s="25" t="e">
        <f>IF('Crisis Indicator Data'!#REF!="No Data",1,IF(#REF!&lt;&gt;"",1,0))</f>
        <v>#REF!</v>
      </c>
      <c r="AH82" s="25" t="e">
        <f>IF('Crisis Indicator Data'!#REF!="No Data",1,IF(#REF!&lt;&gt;"",1,0))</f>
        <v>#REF!</v>
      </c>
      <c r="AI82" s="25" t="e">
        <f>IF('Crisis Indicator Data'!#REF!="No Data",1,IF(#REF!&lt;&gt;"",1,0))</f>
        <v>#REF!</v>
      </c>
      <c r="AJ82" s="25" t="e">
        <f>IF('Crisis Indicator Data'!#REF!="No Data",1,IF(#REF!&lt;&gt;"",1,0))</f>
        <v>#REF!</v>
      </c>
      <c r="AK82" s="25" t="e">
        <f>IF('Crisis Indicator Data'!#REF!="No Data",1,IF(#REF!&lt;&gt;"",1,0))</f>
        <v>#REF!</v>
      </c>
      <c r="AL82" s="25" t="e">
        <f>IF('Crisis Indicator Data'!#REF!="No Data",1,IF(#REF!&lt;&gt;"",1,0))</f>
        <v>#REF!</v>
      </c>
      <c r="AM82" s="25" t="e">
        <f>IF('Crisis Indicator Data'!#REF!="No Data",1,IF(#REF!&lt;&gt;"",1,0))</f>
        <v>#REF!</v>
      </c>
      <c r="AN82" s="25" t="e">
        <f>IF('Crisis Indicator Data'!#REF!="No Data",1,IF(#REF!&lt;&gt;"",1,0))</f>
        <v>#REF!</v>
      </c>
      <c r="AO82" s="25" t="e">
        <f>IF('Crisis Indicator Data'!#REF!="No Data",1,IF(#REF!&lt;&gt;"",1,0))</f>
        <v>#REF!</v>
      </c>
      <c r="AP82" s="25" t="e">
        <f>IF('Crisis Indicator Data'!#REF!="No Data",1,IF(#REF!&lt;&gt;"",1,0))</f>
        <v>#REF!</v>
      </c>
      <c r="AQ82" s="25" t="e">
        <f>IF('Crisis Indicator Data'!#REF!="No Data",1,IF(#REF!&lt;&gt;"",1,0))</f>
        <v>#REF!</v>
      </c>
      <c r="AR82" s="25" t="e">
        <f>IF('Crisis Indicator Data'!#REF!="No Data",1,IF(#REF!&lt;&gt;"",1,0))</f>
        <v>#REF!</v>
      </c>
      <c r="AS82" s="25" t="e">
        <f>IF('Crisis Indicator Data'!#REF!="No Data",1,IF(#REF!&lt;&gt;"",1,0))</f>
        <v>#REF!</v>
      </c>
      <c r="AT82" s="25" t="e">
        <f>IF('Crisis Indicator Data'!#REF!="No Data",1,IF(#REF!&lt;&gt;"",1,0))</f>
        <v>#REF!</v>
      </c>
      <c r="AU82" s="25" t="e">
        <f>IF('Crisis Indicator Data'!#REF!="No Data",1,IF(#REF!&lt;&gt;"",1,0))</f>
        <v>#REF!</v>
      </c>
      <c r="AV82" s="25" t="e">
        <f>IF('Crisis Indicator Data'!#REF!="No Data",1,IF(#REF!&lt;&gt;"",1,0))</f>
        <v>#REF!</v>
      </c>
      <c r="AW82" s="25" t="e">
        <f>IF('Crisis Indicator Data'!#REF!="No Data",1,IF(#REF!&lt;&gt;"",1,0))</f>
        <v>#REF!</v>
      </c>
      <c r="AX82" s="25" t="e">
        <f>IF('Crisis Indicator Data'!#REF!="No Data",1,IF(#REF!&lt;&gt;"",1,0))</f>
        <v>#REF!</v>
      </c>
      <c r="AY82" s="25" t="e">
        <f>IF('Crisis Indicator Data'!#REF!="No Data",1,IF(#REF!&lt;&gt;"",1,0))</f>
        <v>#REF!</v>
      </c>
      <c r="AZ82" s="25" t="e">
        <f>IF('Crisis Indicator Data'!#REF!="No Data",1,IF(#REF!&lt;&gt;"",1,0))</f>
        <v>#REF!</v>
      </c>
      <c r="BA82" t="e">
        <f t="shared" si="4"/>
        <v>#REF!</v>
      </c>
      <c r="BB82" s="27" t="e">
        <f t="shared" si="5"/>
        <v>#REF!</v>
      </c>
    </row>
    <row r="83" spans="1:54" x14ac:dyDescent="0.35">
      <c r="A83" t="s">
        <v>10239</v>
      </c>
      <c r="B83" s="25" t="e">
        <f>IF('Crisis Indicator Data'!#REF!="No Data",1,IF(#REF!&lt;&gt;"",1,0))</f>
        <v>#REF!</v>
      </c>
      <c r="C83" s="25" t="e">
        <f>IF('Crisis Indicator Data'!#REF!="No Data",1,IF(#REF!&lt;&gt;"",1,0))</f>
        <v>#REF!</v>
      </c>
      <c r="D83" s="25" t="e">
        <f>IF('Crisis Indicator Data'!#REF!="No Data",1,IF(#REF!&lt;&gt;"",1,0))</f>
        <v>#REF!</v>
      </c>
      <c r="E83" s="25" t="e">
        <f>IF('Crisis Indicator Data'!#REF!="No Data",1,IF(#REF!&lt;&gt;"",1,0))</f>
        <v>#REF!</v>
      </c>
      <c r="F83" s="25" t="e">
        <f>IF('Crisis Indicator Data'!#REF!="No Data",1,IF(#REF!&lt;&gt;"",1,0))</f>
        <v>#REF!</v>
      </c>
      <c r="G83" s="25" t="e">
        <f>IF('Crisis Indicator Data'!#REF!="No Data",1,IF(#REF!&lt;&gt;"",1,0))</f>
        <v>#REF!</v>
      </c>
      <c r="H83" s="25" t="e">
        <f>IF('Crisis Indicator Data'!#REF!="No Data",1,IF(#REF!&lt;&gt;"",1,0))</f>
        <v>#REF!</v>
      </c>
      <c r="I83" s="25" t="e">
        <f>IF('Crisis Indicator Data'!#REF!="No Data",1,IF(#REF!&lt;&gt;"",1,0))</f>
        <v>#REF!</v>
      </c>
      <c r="J83" s="25" t="e">
        <f>IF('Crisis Indicator Data'!#REF!="No Data",1,IF(#REF!&lt;&gt;"",1,0))</f>
        <v>#REF!</v>
      </c>
      <c r="K83" s="25" t="e">
        <f>IF('Crisis Indicator Data'!#REF!="No Data",1,IF(#REF!&lt;&gt;"",1,0))</f>
        <v>#REF!</v>
      </c>
      <c r="L83" s="25" t="e">
        <f>IF('Crisis Indicator Data'!#REF!="No Data",1,IF(#REF!&lt;&gt;"",1,0))</f>
        <v>#REF!</v>
      </c>
      <c r="M83" s="25" t="e">
        <f>IF('Crisis Indicator Data'!#REF!="No Data",1,IF(#REF!&lt;&gt;"",1,0))</f>
        <v>#REF!</v>
      </c>
      <c r="N83" s="25" t="e">
        <f>IF('Crisis Indicator Data'!#REF!="No Data",1,IF(#REF!&lt;&gt;"",1,0))</f>
        <v>#REF!</v>
      </c>
      <c r="O83" s="25" t="e">
        <f>IF('Crisis Indicator Data'!#REF!="No Data",1,IF(#REF!&lt;&gt;"",1,0))</f>
        <v>#REF!</v>
      </c>
      <c r="P83" s="25" t="e">
        <f>IF('Crisis Indicator Data'!#REF!="No Data",1,IF(#REF!&lt;&gt;"",1,0))</f>
        <v>#REF!</v>
      </c>
      <c r="Q83" s="25" t="e">
        <f>IF('Crisis Indicator Data'!#REF!="No Data",1,IF(#REF!&lt;&gt;"",1,0))</f>
        <v>#REF!</v>
      </c>
      <c r="R83" s="25" t="e">
        <f>IF('Crisis Indicator Data'!#REF!="No Data",1,IF(#REF!&lt;&gt;"",1,0))</f>
        <v>#REF!</v>
      </c>
      <c r="S83" s="25" t="e">
        <f>IF('Crisis Indicator Data'!#REF!="No Data",1,IF(#REF!&lt;&gt;"",1,0))</f>
        <v>#REF!</v>
      </c>
      <c r="T83" s="25" t="e">
        <f>IF('Crisis Indicator Data'!#REF!="No Data",1,IF(#REF!&lt;&gt;"",1,0))</f>
        <v>#REF!</v>
      </c>
      <c r="U83" s="25" t="e">
        <f>IF('Crisis Indicator Data'!#REF!="No Data",1,IF(#REF!&lt;&gt;"",1,0))</f>
        <v>#REF!</v>
      </c>
      <c r="V83" s="25" t="e">
        <f>IF('Crisis Indicator Data'!#REF!="No Data",1,IF(#REF!&lt;&gt;"",1,0))</f>
        <v>#REF!</v>
      </c>
      <c r="W83" s="25" t="e">
        <f>IF('Crisis Indicator Data'!#REF!="No Data",1,IF(#REF!&lt;&gt;"",1,0))</f>
        <v>#REF!</v>
      </c>
      <c r="X83" s="25" t="e">
        <f>IF('Crisis Indicator Data'!#REF!="No Data",1,IF(#REF!&lt;&gt;"",1,0))</f>
        <v>#REF!</v>
      </c>
      <c r="Y83" s="25" t="e">
        <f>IF('Crisis Indicator Data'!#REF!="No Data",1,IF(#REF!&lt;&gt;"",1,0))</f>
        <v>#REF!</v>
      </c>
      <c r="Z83" s="25" t="e">
        <f>IF('Crisis Indicator Data'!#REF!="No Data",1,IF(#REF!&lt;&gt;"",1,0))</f>
        <v>#REF!</v>
      </c>
      <c r="AA83" s="25" t="e">
        <f>IF('Crisis Indicator Data'!#REF!="No Data",1,IF(#REF!&lt;&gt;"",1,0))</f>
        <v>#REF!</v>
      </c>
      <c r="AB83" s="25" t="e">
        <f>IF('Crisis Indicator Data'!#REF!="No Data",1,IF(#REF!&lt;&gt;"",1,0))</f>
        <v>#REF!</v>
      </c>
      <c r="AC83" s="25" t="e">
        <f>IF('Crisis Indicator Data'!#REF!="No Data",1,IF(#REF!&lt;&gt;"",1,0))</f>
        <v>#REF!</v>
      </c>
      <c r="AD83" s="25" t="e">
        <f>IF('Crisis Indicator Data'!#REF!="No Data",1,IF(#REF!&lt;&gt;"",1,0))</f>
        <v>#REF!</v>
      </c>
      <c r="AE83" s="25" t="e">
        <f>IF('Crisis Indicator Data'!#REF!="No Data",1,IF(#REF!&lt;&gt;"",1,0))</f>
        <v>#REF!</v>
      </c>
      <c r="AF83" s="25" t="e">
        <f>IF('Crisis Indicator Data'!#REF!="No Data",1,IF(#REF!&lt;&gt;"",1,0))</f>
        <v>#REF!</v>
      </c>
      <c r="AG83" s="25" t="e">
        <f>IF('Crisis Indicator Data'!#REF!="No Data",1,IF(#REF!&lt;&gt;"",1,0))</f>
        <v>#REF!</v>
      </c>
      <c r="AH83" s="25" t="e">
        <f>IF('Crisis Indicator Data'!#REF!="No Data",1,IF(#REF!&lt;&gt;"",1,0))</f>
        <v>#REF!</v>
      </c>
      <c r="AI83" s="25" t="e">
        <f>IF('Crisis Indicator Data'!#REF!="No Data",1,IF(#REF!&lt;&gt;"",1,0))</f>
        <v>#REF!</v>
      </c>
      <c r="AJ83" s="25" t="e">
        <f>IF('Crisis Indicator Data'!#REF!="No Data",1,IF(#REF!&lt;&gt;"",1,0))</f>
        <v>#REF!</v>
      </c>
      <c r="AK83" s="25" t="e">
        <f>IF('Crisis Indicator Data'!#REF!="No Data",1,IF(#REF!&lt;&gt;"",1,0))</f>
        <v>#REF!</v>
      </c>
      <c r="AL83" s="25" t="e">
        <f>IF('Crisis Indicator Data'!#REF!="No Data",1,IF(#REF!&lt;&gt;"",1,0))</f>
        <v>#REF!</v>
      </c>
      <c r="AM83" s="25" t="e">
        <f>IF('Crisis Indicator Data'!#REF!="No Data",1,IF(#REF!&lt;&gt;"",1,0))</f>
        <v>#REF!</v>
      </c>
      <c r="AN83" s="25" t="e">
        <f>IF('Crisis Indicator Data'!#REF!="No Data",1,IF(#REF!&lt;&gt;"",1,0))</f>
        <v>#REF!</v>
      </c>
      <c r="AO83" s="25" t="e">
        <f>IF('Crisis Indicator Data'!#REF!="No Data",1,IF(#REF!&lt;&gt;"",1,0))</f>
        <v>#REF!</v>
      </c>
      <c r="AP83" s="25" t="e">
        <f>IF('Crisis Indicator Data'!#REF!="No Data",1,IF(#REF!&lt;&gt;"",1,0))</f>
        <v>#REF!</v>
      </c>
      <c r="AQ83" s="25" t="e">
        <f>IF('Crisis Indicator Data'!#REF!="No Data",1,IF(#REF!&lt;&gt;"",1,0))</f>
        <v>#REF!</v>
      </c>
      <c r="AR83" s="25" t="e">
        <f>IF('Crisis Indicator Data'!#REF!="No Data",1,IF(#REF!&lt;&gt;"",1,0))</f>
        <v>#REF!</v>
      </c>
      <c r="AS83" s="25" t="e">
        <f>IF('Crisis Indicator Data'!#REF!="No Data",1,IF(#REF!&lt;&gt;"",1,0))</f>
        <v>#REF!</v>
      </c>
      <c r="AT83" s="25" t="e">
        <f>IF('Crisis Indicator Data'!#REF!="No Data",1,IF(#REF!&lt;&gt;"",1,0))</f>
        <v>#REF!</v>
      </c>
      <c r="AU83" s="25" t="e">
        <f>IF('Crisis Indicator Data'!#REF!="No Data",1,IF(#REF!&lt;&gt;"",1,0))</f>
        <v>#REF!</v>
      </c>
      <c r="AV83" s="25" t="e">
        <f>IF('Crisis Indicator Data'!#REF!="No Data",1,IF(#REF!&lt;&gt;"",1,0))</f>
        <v>#REF!</v>
      </c>
      <c r="AW83" s="25" t="e">
        <f>IF('Crisis Indicator Data'!#REF!="No Data",1,IF(#REF!&lt;&gt;"",1,0))</f>
        <v>#REF!</v>
      </c>
      <c r="AX83" s="25" t="e">
        <f>IF('Crisis Indicator Data'!#REF!="No Data",1,IF(#REF!&lt;&gt;"",1,0))</f>
        <v>#REF!</v>
      </c>
      <c r="AY83" s="25" t="e">
        <f>IF('Crisis Indicator Data'!#REF!="No Data",1,IF(#REF!&lt;&gt;"",1,0))</f>
        <v>#REF!</v>
      </c>
      <c r="AZ83" s="25" t="e">
        <f>IF('Crisis Indicator Data'!#REF!="No Data",1,IF(#REF!&lt;&gt;"",1,0))</f>
        <v>#REF!</v>
      </c>
      <c r="BA83" t="e">
        <f t="shared" si="4"/>
        <v>#REF!</v>
      </c>
      <c r="BB83" s="27" t="e">
        <f t="shared" si="5"/>
        <v>#REF!</v>
      </c>
    </row>
    <row r="84" spans="1:54" x14ac:dyDescent="0.35">
      <c r="A84" t="s">
        <v>10244</v>
      </c>
      <c r="B84" s="25" t="e">
        <f>IF('Crisis Indicator Data'!#REF!="No Data",1,IF(#REF!&lt;&gt;"",1,0))</f>
        <v>#REF!</v>
      </c>
      <c r="C84" s="25" t="e">
        <f>IF('Crisis Indicator Data'!#REF!="No Data",1,IF(#REF!&lt;&gt;"",1,0))</f>
        <v>#REF!</v>
      </c>
      <c r="D84" s="25" t="e">
        <f>IF('Crisis Indicator Data'!#REF!="No Data",1,IF(#REF!&lt;&gt;"",1,0))</f>
        <v>#REF!</v>
      </c>
      <c r="E84" s="25" t="e">
        <f>IF('Crisis Indicator Data'!#REF!="No Data",1,IF(#REF!&lt;&gt;"",1,0))</f>
        <v>#REF!</v>
      </c>
      <c r="F84" s="25" t="e">
        <f>IF('Crisis Indicator Data'!#REF!="No Data",1,IF(#REF!&lt;&gt;"",1,0))</f>
        <v>#REF!</v>
      </c>
      <c r="G84" s="25" t="e">
        <f>IF('Crisis Indicator Data'!#REF!="No Data",1,IF(#REF!&lt;&gt;"",1,0))</f>
        <v>#REF!</v>
      </c>
      <c r="H84" s="25" t="e">
        <f>IF('Crisis Indicator Data'!#REF!="No Data",1,IF(#REF!&lt;&gt;"",1,0))</f>
        <v>#REF!</v>
      </c>
      <c r="I84" s="25" t="e">
        <f>IF('Crisis Indicator Data'!#REF!="No Data",1,IF(#REF!&lt;&gt;"",1,0))</f>
        <v>#REF!</v>
      </c>
      <c r="J84" s="25" t="e">
        <f>IF('Crisis Indicator Data'!#REF!="No Data",1,IF(#REF!&lt;&gt;"",1,0))</f>
        <v>#REF!</v>
      </c>
      <c r="K84" s="25" t="e">
        <f>IF('Crisis Indicator Data'!#REF!="No Data",1,IF(#REF!&lt;&gt;"",1,0))</f>
        <v>#REF!</v>
      </c>
      <c r="L84" s="25" t="e">
        <f>IF('Crisis Indicator Data'!#REF!="No Data",1,IF(#REF!&lt;&gt;"",1,0))</f>
        <v>#REF!</v>
      </c>
      <c r="M84" s="25" t="e">
        <f>IF('Crisis Indicator Data'!#REF!="No Data",1,IF(#REF!&lt;&gt;"",1,0))</f>
        <v>#REF!</v>
      </c>
      <c r="N84" s="25" t="e">
        <f>IF('Crisis Indicator Data'!#REF!="No Data",1,IF(#REF!&lt;&gt;"",1,0))</f>
        <v>#REF!</v>
      </c>
      <c r="O84" s="25" t="e">
        <f>IF('Crisis Indicator Data'!#REF!="No Data",1,IF(#REF!&lt;&gt;"",1,0))</f>
        <v>#REF!</v>
      </c>
      <c r="P84" s="25" t="e">
        <f>IF('Crisis Indicator Data'!#REF!="No Data",1,IF(#REF!&lt;&gt;"",1,0))</f>
        <v>#REF!</v>
      </c>
      <c r="Q84" s="25" t="e">
        <f>IF('Crisis Indicator Data'!#REF!="No Data",1,IF(#REF!&lt;&gt;"",1,0))</f>
        <v>#REF!</v>
      </c>
      <c r="R84" s="25" t="e">
        <f>IF('Crisis Indicator Data'!#REF!="No Data",1,IF(#REF!&lt;&gt;"",1,0))</f>
        <v>#REF!</v>
      </c>
      <c r="S84" s="25" t="e">
        <f>IF('Crisis Indicator Data'!#REF!="No Data",1,IF(#REF!&lt;&gt;"",1,0))</f>
        <v>#REF!</v>
      </c>
      <c r="T84" s="25" t="e">
        <f>IF('Crisis Indicator Data'!#REF!="No Data",1,IF(#REF!&lt;&gt;"",1,0))</f>
        <v>#REF!</v>
      </c>
      <c r="U84" s="25" t="e">
        <f>IF('Crisis Indicator Data'!#REF!="No Data",1,IF(#REF!&lt;&gt;"",1,0))</f>
        <v>#REF!</v>
      </c>
      <c r="V84" s="25" t="e">
        <f>IF('Crisis Indicator Data'!#REF!="No Data",1,IF(#REF!&lt;&gt;"",1,0))</f>
        <v>#REF!</v>
      </c>
      <c r="W84" s="25" t="e">
        <f>IF('Crisis Indicator Data'!#REF!="No Data",1,IF(#REF!&lt;&gt;"",1,0))</f>
        <v>#REF!</v>
      </c>
      <c r="X84" s="25" t="e">
        <f>IF('Crisis Indicator Data'!#REF!="No Data",1,IF(#REF!&lt;&gt;"",1,0))</f>
        <v>#REF!</v>
      </c>
      <c r="Y84" s="25" t="e">
        <f>IF('Crisis Indicator Data'!#REF!="No Data",1,IF(#REF!&lt;&gt;"",1,0))</f>
        <v>#REF!</v>
      </c>
      <c r="Z84" s="25" t="e">
        <f>IF('Crisis Indicator Data'!#REF!="No Data",1,IF(#REF!&lt;&gt;"",1,0))</f>
        <v>#REF!</v>
      </c>
      <c r="AA84" s="25" t="e">
        <f>IF('Crisis Indicator Data'!#REF!="No Data",1,IF(#REF!&lt;&gt;"",1,0))</f>
        <v>#REF!</v>
      </c>
      <c r="AB84" s="25" t="e">
        <f>IF('Crisis Indicator Data'!#REF!="No Data",1,IF(#REF!&lt;&gt;"",1,0))</f>
        <v>#REF!</v>
      </c>
      <c r="AC84" s="25" t="e">
        <f>IF('Crisis Indicator Data'!#REF!="No Data",1,IF(#REF!&lt;&gt;"",1,0))</f>
        <v>#REF!</v>
      </c>
      <c r="AD84" s="25" t="e">
        <f>IF('Crisis Indicator Data'!#REF!="No Data",1,IF(#REF!&lt;&gt;"",1,0))</f>
        <v>#REF!</v>
      </c>
      <c r="AE84" s="25" t="e">
        <f>IF('Crisis Indicator Data'!#REF!="No Data",1,IF(#REF!&lt;&gt;"",1,0))</f>
        <v>#REF!</v>
      </c>
      <c r="AF84" s="25" t="e">
        <f>IF('Crisis Indicator Data'!#REF!="No Data",1,IF(#REF!&lt;&gt;"",1,0))</f>
        <v>#REF!</v>
      </c>
      <c r="AG84" s="25" t="e">
        <f>IF('Crisis Indicator Data'!#REF!="No Data",1,IF(#REF!&lt;&gt;"",1,0))</f>
        <v>#REF!</v>
      </c>
      <c r="AH84" s="25" t="e">
        <f>IF('Crisis Indicator Data'!#REF!="No Data",1,IF(#REF!&lt;&gt;"",1,0))</f>
        <v>#REF!</v>
      </c>
      <c r="AI84" s="25" t="e">
        <f>IF('Crisis Indicator Data'!#REF!="No Data",1,IF(#REF!&lt;&gt;"",1,0))</f>
        <v>#REF!</v>
      </c>
      <c r="AJ84" s="25" t="e">
        <f>IF('Crisis Indicator Data'!#REF!="No Data",1,IF(#REF!&lt;&gt;"",1,0))</f>
        <v>#REF!</v>
      </c>
      <c r="AK84" s="25" t="e">
        <f>IF('Crisis Indicator Data'!#REF!="No Data",1,IF(#REF!&lt;&gt;"",1,0))</f>
        <v>#REF!</v>
      </c>
      <c r="AL84" s="25" t="e">
        <f>IF('Crisis Indicator Data'!#REF!="No Data",1,IF(#REF!&lt;&gt;"",1,0))</f>
        <v>#REF!</v>
      </c>
      <c r="AM84" s="25" t="e">
        <f>IF('Crisis Indicator Data'!#REF!="No Data",1,IF(#REF!&lt;&gt;"",1,0))</f>
        <v>#REF!</v>
      </c>
      <c r="AN84" s="25" t="e">
        <f>IF('Crisis Indicator Data'!#REF!="No Data",1,IF(#REF!&lt;&gt;"",1,0))</f>
        <v>#REF!</v>
      </c>
      <c r="AO84" s="25" t="e">
        <f>IF('Crisis Indicator Data'!#REF!="No Data",1,IF(#REF!&lt;&gt;"",1,0))</f>
        <v>#REF!</v>
      </c>
      <c r="AP84" s="25" t="e">
        <f>IF('Crisis Indicator Data'!#REF!="No Data",1,IF(#REF!&lt;&gt;"",1,0))</f>
        <v>#REF!</v>
      </c>
      <c r="AQ84" s="25" t="e">
        <f>IF('Crisis Indicator Data'!#REF!="No Data",1,IF(#REF!&lt;&gt;"",1,0))</f>
        <v>#REF!</v>
      </c>
      <c r="AR84" s="25" t="e">
        <f>IF('Crisis Indicator Data'!#REF!="No Data",1,IF(#REF!&lt;&gt;"",1,0))</f>
        <v>#REF!</v>
      </c>
      <c r="AS84" s="25" t="e">
        <f>IF('Crisis Indicator Data'!#REF!="No Data",1,IF(#REF!&lt;&gt;"",1,0))</f>
        <v>#REF!</v>
      </c>
      <c r="AT84" s="25" t="e">
        <f>IF('Crisis Indicator Data'!#REF!="No Data",1,IF(#REF!&lt;&gt;"",1,0))</f>
        <v>#REF!</v>
      </c>
      <c r="AU84" s="25" t="e">
        <f>IF('Crisis Indicator Data'!#REF!="No Data",1,IF(#REF!&lt;&gt;"",1,0))</f>
        <v>#REF!</v>
      </c>
      <c r="AV84" s="25" t="e">
        <f>IF('Crisis Indicator Data'!#REF!="No Data",1,IF(#REF!&lt;&gt;"",1,0))</f>
        <v>#REF!</v>
      </c>
      <c r="AW84" s="25" t="e">
        <f>IF('Crisis Indicator Data'!#REF!="No Data",1,IF(#REF!&lt;&gt;"",1,0))</f>
        <v>#REF!</v>
      </c>
      <c r="AX84" s="25" t="e">
        <f>IF('Crisis Indicator Data'!#REF!="No Data",1,IF(#REF!&lt;&gt;"",1,0))</f>
        <v>#REF!</v>
      </c>
      <c r="AY84" s="25" t="e">
        <f>IF('Crisis Indicator Data'!#REF!="No Data",1,IF(#REF!&lt;&gt;"",1,0))</f>
        <v>#REF!</v>
      </c>
      <c r="AZ84" s="25" t="e">
        <f>IF('Crisis Indicator Data'!#REF!="No Data",1,IF(#REF!&lt;&gt;"",1,0))</f>
        <v>#REF!</v>
      </c>
      <c r="BA84" t="e">
        <f t="shared" si="4"/>
        <v>#REF!</v>
      </c>
      <c r="BB84" s="27" t="e">
        <f t="shared" si="5"/>
        <v>#REF!</v>
      </c>
    </row>
    <row r="85" spans="1:54" x14ac:dyDescent="0.35">
      <c r="A85" t="s">
        <v>10242</v>
      </c>
      <c r="B85" s="25" t="e">
        <f>IF('Crisis Indicator Data'!#REF!="No Data",1,IF(#REF!&lt;&gt;"",1,0))</f>
        <v>#REF!</v>
      </c>
      <c r="C85" s="25" t="e">
        <f>IF('Crisis Indicator Data'!#REF!="No Data",1,IF(#REF!&lt;&gt;"",1,0))</f>
        <v>#REF!</v>
      </c>
      <c r="D85" s="25" t="e">
        <f>IF('Crisis Indicator Data'!#REF!="No Data",1,IF(#REF!&lt;&gt;"",1,0))</f>
        <v>#REF!</v>
      </c>
      <c r="E85" s="25" t="e">
        <f>IF('Crisis Indicator Data'!#REF!="No Data",1,IF(#REF!&lt;&gt;"",1,0))</f>
        <v>#REF!</v>
      </c>
      <c r="F85" s="25" t="e">
        <f>IF('Crisis Indicator Data'!#REF!="No Data",1,IF(#REF!&lt;&gt;"",1,0))</f>
        <v>#REF!</v>
      </c>
      <c r="G85" s="25" t="e">
        <f>IF('Crisis Indicator Data'!#REF!="No Data",1,IF(#REF!&lt;&gt;"",1,0))</f>
        <v>#REF!</v>
      </c>
      <c r="H85" s="25" t="e">
        <f>IF('Crisis Indicator Data'!#REF!="No Data",1,IF(#REF!&lt;&gt;"",1,0))</f>
        <v>#REF!</v>
      </c>
      <c r="I85" s="25" t="e">
        <f>IF('Crisis Indicator Data'!#REF!="No Data",1,IF(#REF!&lt;&gt;"",1,0))</f>
        <v>#REF!</v>
      </c>
      <c r="J85" s="25" t="e">
        <f>IF('Crisis Indicator Data'!#REF!="No Data",1,IF(#REF!&lt;&gt;"",1,0))</f>
        <v>#REF!</v>
      </c>
      <c r="K85" s="25" t="e">
        <f>IF('Crisis Indicator Data'!#REF!="No Data",1,IF(#REF!&lt;&gt;"",1,0))</f>
        <v>#REF!</v>
      </c>
      <c r="L85" s="25" t="e">
        <f>IF('Crisis Indicator Data'!#REF!="No Data",1,IF(#REF!&lt;&gt;"",1,0))</f>
        <v>#REF!</v>
      </c>
      <c r="M85" s="25" t="e">
        <f>IF('Crisis Indicator Data'!#REF!="No Data",1,IF(#REF!&lt;&gt;"",1,0))</f>
        <v>#REF!</v>
      </c>
      <c r="N85" s="25" t="e">
        <f>IF('Crisis Indicator Data'!#REF!="No Data",1,IF(#REF!&lt;&gt;"",1,0))</f>
        <v>#REF!</v>
      </c>
      <c r="O85" s="25" t="e">
        <f>IF('Crisis Indicator Data'!#REF!="No Data",1,IF(#REF!&lt;&gt;"",1,0))</f>
        <v>#REF!</v>
      </c>
      <c r="P85" s="25" t="e">
        <f>IF('Crisis Indicator Data'!#REF!="No Data",1,IF(#REF!&lt;&gt;"",1,0))</f>
        <v>#REF!</v>
      </c>
      <c r="Q85" s="25" t="e">
        <f>IF('Crisis Indicator Data'!#REF!="No Data",1,IF(#REF!&lt;&gt;"",1,0))</f>
        <v>#REF!</v>
      </c>
      <c r="R85" s="25" t="e">
        <f>IF('Crisis Indicator Data'!#REF!="No Data",1,IF(#REF!&lt;&gt;"",1,0))</f>
        <v>#REF!</v>
      </c>
      <c r="S85" s="25" t="e">
        <f>IF('Crisis Indicator Data'!#REF!="No Data",1,IF(#REF!&lt;&gt;"",1,0))</f>
        <v>#REF!</v>
      </c>
      <c r="T85" s="25" t="e">
        <f>IF('Crisis Indicator Data'!#REF!="No Data",1,IF(#REF!&lt;&gt;"",1,0))</f>
        <v>#REF!</v>
      </c>
      <c r="U85" s="25" t="e">
        <f>IF('Crisis Indicator Data'!#REF!="No Data",1,IF(#REF!&lt;&gt;"",1,0))</f>
        <v>#REF!</v>
      </c>
      <c r="V85" s="25" t="e">
        <f>IF('Crisis Indicator Data'!#REF!="No Data",1,IF(#REF!&lt;&gt;"",1,0))</f>
        <v>#REF!</v>
      </c>
      <c r="W85" s="25" t="e">
        <f>IF('Crisis Indicator Data'!#REF!="No Data",1,IF(#REF!&lt;&gt;"",1,0))</f>
        <v>#REF!</v>
      </c>
      <c r="X85" s="25" t="e">
        <f>IF('Crisis Indicator Data'!#REF!="No Data",1,IF(#REF!&lt;&gt;"",1,0))</f>
        <v>#REF!</v>
      </c>
      <c r="Y85" s="25" t="e">
        <f>IF('Crisis Indicator Data'!#REF!="No Data",1,IF(#REF!&lt;&gt;"",1,0))</f>
        <v>#REF!</v>
      </c>
      <c r="Z85" s="25" t="e">
        <f>IF('Crisis Indicator Data'!#REF!="No Data",1,IF(#REF!&lt;&gt;"",1,0))</f>
        <v>#REF!</v>
      </c>
      <c r="AA85" s="25" t="e">
        <f>IF('Crisis Indicator Data'!#REF!="No Data",1,IF(#REF!&lt;&gt;"",1,0))</f>
        <v>#REF!</v>
      </c>
      <c r="AB85" s="25" t="e">
        <f>IF('Crisis Indicator Data'!#REF!="No Data",1,IF(#REF!&lt;&gt;"",1,0))</f>
        <v>#REF!</v>
      </c>
      <c r="AC85" s="25" t="e">
        <f>IF('Crisis Indicator Data'!#REF!="No Data",1,IF(#REF!&lt;&gt;"",1,0))</f>
        <v>#REF!</v>
      </c>
      <c r="AD85" s="25" t="e">
        <f>IF('Crisis Indicator Data'!#REF!="No Data",1,IF(#REF!&lt;&gt;"",1,0))</f>
        <v>#REF!</v>
      </c>
      <c r="AE85" s="25" t="e">
        <f>IF('Crisis Indicator Data'!#REF!="No Data",1,IF(#REF!&lt;&gt;"",1,0))</f>
        <v>#REF!</v>
      </c>
      <c r="AF85" s="25" t="e">
        <f>IF('Crisis Indicator Data'!#REF!="No Data",1,IF(#REF!&lt;&gt;"",1,0))</f>
        <v>#REF!</v>
      </c>
      <c r="AG85" s="25" t="e">
        <f>IF('Crisis Indicator Data'!#REF!="No Data",1,IF(#REF!&lt;&gt;"",1,0))</f>
        <v>#REF!</v>
      </c>
      <c r="AH85" s="25" t="e">
        <f>IF('Crisis Indicator Data'!#REF!="No Data",1,IF(#REF!&lt;&gt;"",1,0))</f>
        <v>#REF!</v>
      </c>
      <c r="AI85" s="25" t="e">
        <f>IF('Crisis Indicator Data'!#REF!="No Data",1,IF(#REF!&lt;&gt;"",1,0))</f>
        <v>#REF!</v>
      </c>
      <c r="AJ85" s="25" t="e">
        <f>IF('Crisis Indicator Data'!#REF!="No Data",1,IF(#REF!&lt;&gt;"",1,0))</f>
        <v>#REF!</v>
      </c>
      <c r="AK85" s="25" t="e">
        <f>IF('Crisis Indicator Data'!#REF!="No Data",1,IF(#REF!&lt;&gt;"",1,0))</f>
        <v>#REF!</v>
      </c>
      <c r="AL85" s="25" t="e">
        <f>IF('Crisis Indicator Data'!#REF!="No Data",1,IF(#REF!&lt;&gt;"",1,0))</f>
        <v>#REF!</v>
      </c>
      <c r="AM85" s="25" t="e">
        <f>IF('Crisis Indicator Data'!#REF!="No Data",1,IF(#REF!&lt;&gt;"",1,0))</f>
        <v>#REF!</v>
      </c>
      <c r="AN85" s="25" t="e">
        <f>IF('Crisis Indicator Data'!#REF!="No Data",1,IF(#REF!&lt;&gt;"",1,0))</f>
        <v>#REF!</v>
      </c>
      <c r="AO85" s="25" t="e">
        <f>IF('Crisis Indicator Data'!#REF!="No Data",1,IF(#REF!&lt;&gt;"",1,0))</f>
        <v>#REF!</v>
      </c>
      <c r="AP85" s="25" t="e">
        <f>IF('Crisis Indicator Data'!#REF!="No Data",1,IF(#REF!&lt;&gt;"",1,0))</f>
        <v>#REF!</v>
      </c>
      <c r="AQ85" s="25" t="e">
        <f>IF('Crisis Indicator Data'!#REF!="No Data",1,IF(#REF!&lt;&gt;"",1,0))</f>
        <v>#REF!</v>
      </c>
      <c r="AR85" s="25" t="e">
        <f>IF('Crisis Indicator Data'!#REF!="No Data",1,IF(#REF!&lt;&gt;"",1,0))</f>
        <v>#REF!</v>
      </c>
      <c r="AS85" s="25" t="e">
        <f>IF('Crisis Indicator Data'!#REF!="No Data",1,IF(#REF!&lt;&gt;"",1,0))</f>
        <v>#REF!</v>
      </c>
      <c r="AT85" s="25" t="e">
        <f>IF('Crisis Indicator Data'!#REF!="No Data",1,IF(#REF!&lt;&gt;"",1,0))</f>
        <v>#REF!</v>
      </c>
      <c r="AU85" s="25" t="e">
        <f>IF('Crisis Indicator Data'!#REF!="No Data",1,IF(#REF!&lt;&gt;"",1,0))</f>
        <v>#REF!</v>
      </c>
      <c r="AV85" s="25" t="e">
        <f>IF('Crisis Indicator Data'!#REF!="No Data",1,IF(#REF!&lt;&gt;"",1,0))</f>
        <v>#REF!</v>
      </c>
      <c r="AW85" s="25" t="e">
        <f>IF('Crisis Indicator Data'!#REF!="No Data",1,IF(#REF!&lt;&gt;"",1,0))</f>
        <v>#REF!</v>
      </c>
      <c r="AX85" s="25" t="e">
        <f>IF('Crisis Indicator Data'!#REF!="No Data",1,IF(#REF!&lt;&gt;"",1,0))</f>
        <v>#REF!</v>
      </c>
      <c r="AY85" s="25" t="e">
        <f>IF('Crisis Indicator Data'!#REF!="No Data",1,IF(#REF!&lt;&gt;"",1,0))</f>
        <v>#REF!</v>
      </c>
      <c r="AZ85" s="25" t="e">
        <f>IF('Crisis Indicator Data'!#REF!="No Data",1,IF(#REF!&lt;&gt;"",1,0))</f>
        <v>#REF!</v>
      </c>
      <c r="BA85" t="e">
        <f t="shared" si="4"/>
        <v>#REF!</v>
      </c>
      <c r="BB85" s="27" t="e">
        <f t="shared" si="5"/>
        <v>#REF!</v>
      </c>
    </row>
    <row r="86" spans="1:54" x14ac:dyDescent="0.35">
      <c r="A86" t="s">
        <v>10246</v>
      </c>
      <c r="B86" s="25" t="e">
        <f>IF('Crisis Indicator Data'!#REF!="No Data",1,IF(#REF!&lt;&gt;"",1,0))</f>
        <v>#REF!</v>
      </c>
      <c r="C86" s="25" t="e">
        <f>IF('Crisis Indicator Data'!#REF!="No Data",1,IF(#REF!&lt;&gt;"",1,0))</f>
        <v>#REF!</v>
      </c>
      <c r="D86" s="25" t="e">
        <f>IF('Crisis Indicator Data'!#REF!="No Data",1,IF(#REF!&lt;&gt;"",1,0))</f>
        <v>#REF!</v>
      </c>
      <c r="E86" s="25" t="e">
        <f>IF('Crisis Indicator Data'!#REF!="No Data",1,IF(#REF!&lt;&gt;"",1,0))</f>
        <v>#REF!</v>
      </c>
      <c r="F86" s="25" t="e">
        <f>IF('Crisis Indicator Data'!#REF!="No Data",1,IF(#REF!&lt;&gt;"",1,0))</f>
        <v>#REF!</v>
      </c>
      <c r="G86" s="25" t="e">
        <f>IF('Crisis Indicator Data'!#REF!="No Data",1,IF(#REF!&lt;&gt;"",1,0))</f>
        <v>#REF!</v>
      </c>
      <c r="H86" s="25" t="e">
        <f>IF('Crisis Indicator Data'!#REF!="No Data",1,IF(#REF!&lt;&gt;"",1,0))</f>
        <v>#REF!</v>
      </c>
      <c r="I86" s="25" t="e">
        <f>IF('Crisis Indicator Data'!#REF!="No Data",1,IF(#REF!&lt;&gt;"",1,0))</f>
        <v>#REF!</v>
      </c>
      <c r="J86" s="25" t="e">
        <f>IF('Crisis Indicator Data'!#REF!="No Data",1,IF(#REF!&lt;&gt;"",1,0))</f>
        <v>#REF!</v>
      </c>
      <c r="K86" s="25" t="e">
        <f>IF('Crisis Indicator Data'!#REF!="No Data",1,IF(#REF!&lt;&gt;"",1,0))</f>
        <v>#REF!</v>
      </c>
      <c r="L86" s="25" t="e">
        <f>IF('Crisis Indicator Data'!#REF!="No Data",1,IF(#REF!&lt;&gt;"",1,0))</f>
        <v>#REF!</v>
      </c>
      <c r="M86" s="25" t="e">
        <f>IF('Crisis Indicator Data'!#REF!="No Data",1,IF(#REF!&lt;&gt;"",1,0))</f>
        <v>#REF!</v>
      </c>
      <c r="N86" s="25" t="e">
        <f>IF('Crisis Indicator Data'!#REF!="No Data",1,IF(#REF!&lt;&gt;"",1,0))</f>
        <v>#REF!</v>
      </c>
      <c r="O86" s="25" t="e">
        <f>IF('Crisis Indicator Data'!#REF!="No Data",1,IF(#REF!&lt;&gt;"",1,0))</f>
        <v>#REF!</v>
      </c>
      <c r="P86" s="25" t="e">
        <f>IF('Crisis Indicator Data'!#REF!="No Data",1,IF(#REF!&lt;&gt;"",1,0))</f>
        <v>#REF!</v>
      </c>
      <c r="Q86" s="25" t="e">
        <f>IF('Crisis Indicator Data'!#REF!="No Data",1,IF(#REF!&lt;&gt;"",1,0))</f>
        <v>#REF!</v>
      </c>
      <c r="R86" s="25" t="e">
        <f>IF('Crisis Indicator Data'!#REF!="No Data",1,IF(#REF!&lt;&gt;"",1,0))</f>
        <v>#REF!</v>
      </c>
      <c r="S86" s="25" t="e">
        <f>IF('Crisis Indicator Data'!#REF!="No Data",1,IF(#REF!&lt;&gt;"",1,0))</f>
        <v>#REF!</v>
      </c>
      <c r="T86" s="25" t="e">
        <f>IF('Crisis Indicator Data'!#REF!="No Data",1,IF(#REF!&lt;&gt;"",1,0))</f>
        <v>#REF!</v>
      </c>
      <c r="U86" s="25" t="e">
        <f>IF('Crisis Indicator Data'!#REF!="No Data",1,IF(#REF!&lt;&gt;"",1,0))</f>
        <v>#REF!</v>
      </c>
      <c r="V86" s="25" t="e">
        <f>IF('Crisis Indicator Data'!#REF!="No Data",1,IF(#REF!&lt;&gt;"",1,0))</f>
        <v>#REF!</v>
      </c>
      <c r="W86" s="25" t="e">
        <f>IF('Crisis Indicator Data'!#REF!="No Data",1,IF(#REF!&lt;&gt;"",1,0))</f>
        <v>#REF!</v>
      </c>
      <c r="X86" s="25" t="e">
        <f>IF('Crisis Indicator Data'!#REF!="No Data",1,IF(#REF!&lt;&gt;"",1,0))</f>
        <v>#REF!</v>
      </c>
      <c r="Y86" s="25" t="e">
        <f>IF('Crisis Indicator Data'!#REF!="No Data",1,IF(#REF!&lt;&gt;"",1,0))</f>
        <v>#REF!</v>
      </c>
      <c r="Z86" s="25" t="e">
        <f>IF('Crisis Indicator Data'!#REF!="No Data",1,IF(#REF!&lt;&gt;"",1,0))</f>
        <v>#REF!</v>
      </c>
      <c r="AA86" s="25" t="e">
        <f>IF('Crisis Indicator Data'!#REF!="No Data",1,IF(#REF!&lt;&gt;"",1,0))</f>
        <v>#REF!</v>
      </c>
      <c r="AB86" s="25" t="e">
        <f>IF('Crisis Indicator Data'!#REF!="No Data",1,IF(#REF!&lt;&gt;"",1,0))</f>
        <v>#REF!</v>
      </c>
      <c r="AC86" s="25" t="e">
        <f>IF('Crisis Indicator Data'!#REF!="No Data",1,IF(#REF!&lt;&gt;"",1,0))</f>
        <v>#REF!</v>
      </c>
      <c r="AD86" s="25" t="e">
        <f>IF('Crisis Indicator Data'!#REF!="No Data",1,IF(#REF!&lt;&gt;"",1,0))</f>
        <v>#REF!</v>
      </c>
      <c r="AE86" s="25" t="e">
        <f>IF('Crisis Indicator Data'!#REF!="No Data",1,IF(#REF!&lt;&gt;"",1,0))</f>
        <v>#REF!</v>
      </c>
      <c r="AF86" s="25" t="e">
        <f>IF('Crisis Indicator Data'!#REF!="No Data",1,IF(#REF!&lt;&gt;"",1,0))</f>
        <v>#REF!</v>
      </c>
      <c r="AG86" s="25" t="e">
        <f>IF('Crisis Indicator Data'!#REF!="No Data",1,IF(#REF!&lt;&gt;"",1,0))</f>
        <v>#REF!</v>
      </c>
      <c r="AH86" s="25" t="e">
        <f>IF('Crisis Indicator Data'!#REF!="No Data",1,IF(#REF!&lt;&gt;"",1,0))</f>
        <v>#REF!</v>
      </c>
      <c r="AI86" s="25" t="e">
        <f>IF('Crisis Indicator Data'!#REF!="No Data",1,IF(#REF!&lt;&gt;"",1,0))</f>
        <v>#REF!</v>
      </c>
      <c r="AJ86" s="25" t="e">
        <f>IF('Crisis Indicator Data'!#REF!="No Data",1,IF(#REF!&lt;&gt;"",1,0))</f>
        <v>#REF!</v>
      </c>
      <c r="AK86" s="25" t="e">
        <f>IF('Crisis Indicator Data'!#REF!="No Data",1,IF(#REF!&lt;&gt;"",1,0))</f>
        <v>#REF!</v>
      </c>
      <c r="AL86" s="25" t="e">
        <f>IF('Crisis Indicator Data'!#REF!="No Data",1,IF(#REF!&lt;&gt;"",1,0))</f>
        <v>#REF!</v>
      </c>
      <c r="AM86" s="25" t="e">
        <f>IF('Crisis Indicator Data'!#REF!="No Data",1,IF(#REF!&lt;&gt;"",1,0))</f>
        <v>#REF!</v>
      </c>
      <c r="AN86" s="25" t="e">
        <f>IF('Crisis Indicator Data'!#REF!="No Data",1,IF(#REF!&lt;&gt;"",1,0))</f>
        <v>#REF!</v>
      </c>
      <c r="AO86" s="25" t="e">
        <f>IF('Crisis Indicator Data'!#REF!="No Data",1,IF(#REF!&lt;&gt;"",1,0))</f>
        <v>#REF!</v>
      </c>
      <c r="AP86" s="25" t="e">
        <f>IF('Crisis Indicator Data'!#REF!="No Data",1,IF(#REF!&lt;&gt;"",1,0))</f>
        <v>#REF!</v>
      </c>
      <c r="AQ86" s="25" t="e">
        <f>IF('Crisis Indicator Data'!#REF!="No Data",1,IF(#REF!&lt;&gt;"",1,0))</f>
        <v>#REF!</v>
      </c>
      <c r="AR86" s="25" t="e">
        <f>IF('Crisis Indicator Data'!#REF!="No Data",1,IF(#REF!&lt;&gt;"",1,0))</f>
        <v>#REF!</v>
      </c>
      <c r="AS86" s="25" t="e">
        <f>IF('Crisis Indicator Data'!#REF!="No Data",1,IF(#REF!&lt;&gt;"",1,0))</f>
        <v>#REF!</v>
      </c>
      <c r="AT86" s="25" t="e">
        <f>IF('Crisis Indicator Data'!#REF!="No Data",1,IF(#REF!&lt;&gt;"",1,0))</f>
        <v>#REF!</v>
      </c>
      <c r="AU86" s="25" t="e">
        <f>IF('Crisis Indicator Data'!#REF!="No Data",1,IF(#REF!&lt;&gt;"",1,0))</f>
        <v>#REF!</v>
      </c>
      <c r="AV86" s="25" t="e">
        <f>IF('Crisis Indicator Data'!#REF!="No Data",1,IF(#REF!&lt;&gt;"",1,0))</f>
        <v>#REF!</v>
      </c>
      <c r="AW86" s="25" t="e">
        <f>IF('Crisis Indicator Data'!#REF!="No Data",1,IF(#REF!&lt;&gt;"",1,0))</f>
        <v>#REF!</v>
      </c>
      <c r="AX86" s="25" t="e">
        <f>IF('Crisis Indicator Data'!#REF!="No Data",1,IF(#REF!&lt;&gt;"",1,0))</f>
        <v>#REF!</v>
      </c>
      <c r="AY86" s="25" t="e">
        <f>IF('Crisis Indicator Data'!#REF!="No Data",1,IF(#REF!&lt;&gt;"",1,0))</f>
        <v>#REF!</v>
      </c>
      <c r="AZ86" s="25" t="e">
        <f>IF('Crisis Indicator Data'!#REF!="No Data",1,IF(#REF!&lt;&gt;"",1,0))</f>
        <v>#REF!</v>
      </c>
      <c r="BA86" t="e">
        <f t="shared" si="4"/>
        <v>#REF!</v>
      </c>
      <c r="BB86" s="27" t="e">
        <f t="shared" si="5"/>
        <v>#REF!</v>
      </c>
    </row>
    <row r="87" spans="1:54" x14ac:dyDescent="0.35">
      <c r="A87" t="s">
        <v>10247</v>
      </c>
      <c r="B87" s="25" t="e">
        <f>IF('Crisis Indicator Data'!#REF!="No Data",1,IF(#REF!&lt;&gt;"",1,0))</f>
        <v>#REF!</v>
      </c>
      <c r="C87" s="25" t="e">
        <f>IF('Crisis Indicator Data'!#REF!="No Data",1,IF(#REF!&lt;&gt;"",1,0))</f>
        <v>#REF!</v>
      </c>
      <c r="D87" s="25" t="e">
        <f>IF('Crisis Indicator Data'!#REF!="No Data",1,IF(#REF!&lt;&gt;"",1,0))</f>
        <v>#REF!</v>
      </c>
      <c r="E87" s="25" t="e">
        <f>IF('Crisis Indicator Data'!#REF!="No Data",1,IF(#REF!&lt;&gt;"",1,0))</f>
        <v>#REF!</v>
      </c>
      <c r="F87" s="25" t="e">
        <f>IF('Crisis Indicator Data'!#REF!="No Data",1,IF(#REF!&lt;&gt;"",1,0))</f>
        <v>#REF!</v>
      </c>
      <c r="G87" s="25" t="e">
        <f>IF('Crisis Indicator Data'!#REF!="No Data",1,IF(#REF!&lt;&gt;"",1,0))</f>
        <v>#REF!</v>
      </c>
      <c r="H87" s="25" t="e">
        <f>IF('Crisis Indicator Data'!#REF!="No Data",1,IF(#REF!&lt;&gt;"",1,0))</f>
        <v>#REF!</v>
      </c>
      <c r="I87" s="25" t="e">
        <f>IF('Crisis Indicator Data'!#REF!="No Data",1,IF(#REF!&lt;&gt;"",1,0))</f>
        <v>#REF!</v>
      </c>
      <c r="J87" s="25" t="e">
        <f>IF('Crisis Indicator Data'!#REF!="No Data",1,IF(#REF!&lt;&gt;"",1,0))</f>
        <v>#REF!</v>
      </c>
      <c r="K87" s="25" t="e">
        <f>IF('Crisis Indicator Data'!#REF!="No Data",1,IF(#REF!&lt;&gt;"",1,0))</f>
        <v>#REF!</v>
      </c>
      <c r="L87" s="25" t="e">
        <f>IF('Crisis Indicator Data'!#REF!="No Data",1,IF(#REF!&lt;&gt;"",1,0))</f>
        <v>#REF!</v>
      </c>
      <c r="M87" s="25" t="e">
        <f>IF('Crisis Indicator Data'!#REF!="No Data",1,IF(#REF!&lt;&gt;"",1,0))</f>
        <v>#REF!</v>
      </c>
      <c r="N87" s="25" t="e">
        <f>IF('Crisis Indicator Data'!#REF!="No Data",1,IF(#REF!&lt;&gt;"",1,0))</f>
        <v>#REF!</v>
      </c>
      <c r="O87" s="25" t="e">
        <f>IF('Crisis Indicator Data'!#REF!="No Data",1,IF(#REF!&lt;&gt;"",1,0))</f>
        <v>#REF!</v>
      </c>
      <c r="P87" s="25" t="e">
        <f>IF('Crisis Indicator Data'!#REF!="No Data",1,IF(#REF!&lt;&gt;"",1,0))</f>
        <v>#REF!</v>
      </c>
      <c r="Q87" s="25" t="e">
        <f>IF('Crisis Indicator Data'!#REF!="No Data",1,IF(#REF!&lt;&gt;"",1,0))</f>
        <v>#REF!</v>
      </c>
      <c r="R87" s="25" t="e">
        <f>IF('Crisis Indicator Data'!#REF!="No Data",1,IF(#REF!&lt;&gt;"",1,0))</f>
        <v>#REF!</v>
      </c>
      <c r="S87" s="25" t="e">
        <f>IF('Crisis Indicator Data'!#REF!="No Data",1,IF(#REF!&lt;&gt;"",1,0))</f>
        <v>#REF!</v>
      </c>
      <c r="T87" s="25" t="e">
        <f>IF('Crisis Indicator Data'!#REF!="No Data",1,IF(#REF!&lt;&gt;"",1,0))</f>
        <v>#REF!</v>
      </c>
      <c r="U87" s="25" t="e">
        <f>IF('Crisis Indicator Data'!#REF!="No Data",1,IF(#REF!&lt;&gt;"",1,0))</f>
        <v>#REF!</v>
      </c>
      <c r="V87" s="25" t="e">
        <f>IF('Crisis Indicator Data'!#REF!="No Data",1,IF(#REF!&lt;&gt;"",1,0))</f>
        <v>#REF!</v>
      </c>
      <c r="W87" s="25" t="e">
        <f>IF('Crisis Indicator Data'!#REF!="No Data",1,IF(#REF!&lt;&gt;"",1,0))</f>
        <v>#REF!</v>
      </c>
      <c r="X87" s="25" t="e">
        <f>IF('Crisis Indicator Data'!#REF!="No Data",1,IF(#REF!&lt;&gt;"",1,0))</f>
        <v>#REF!</v>
      </c>
      <c r="Y87" s="25" t="e">
        <f>IF('Crisis Indicator Data'!#REF!="No Data",1,IF(#REF!&lt;&gt;"",1,0))</f>
        <v>#REF!</v>
      </c>
      <c r="Z87" s="25" t="e">
        <f>IF('Crisis Indicator Data'!#REF!="No Data",1,IF(#REF!&lt;&gt;"",1,0))</f>
        <v>#REF!</v>
      </c>
      <c r="AA87" s="25" t="e">
        <f>IF('Crisis Indicator Data'!#REF!="No Data",1,IF(#REF!&lt;&gt;"",1,0))</f>
        <v>#REF!</v>
      </c>
      <c r="AB87" s="25" t="e">
        <f>IF('Crisis Indicator Data'!#REF!="No Data",1,IF(#REF!&lt;&gt;"",1,0))</f>
        <v>#REF!</v>
      </c>
      <c r="AC87" s="25" t="e">
        <f>IF('Crisis Indicator Data'!#REF!="No Data",1,IF(#REF!&lt;&gt;"",1,0))</f>
        <v>#REF!</v>
      </c>
      <c r="AD87" s="25" t="e">
        <f>IF('Crisis Indicator Data'!#REF!="No Data",1,IF(#REF!&lt;&gt;"",1,0))</f>
        <v>#REF!</v>
      </c>
      <c r="AE87" s="25" t="e">
        <f>IF('Crisis Indicator Data'!#REF!="No Data",1,IF(#REF!&lt;&gt;"",1,0))</f>
        <v>#REF!</v>
      </c>
      <c r="AF87" s="25" t="e">
        <f>IF('Crisis Indicator Data'!#REF!="No Data",1,IF(#REF!&lt;&gt;"",1,0))</f>
        <v>#REF!</v>
      </c>
      <c r="AG87" s="25" t="e">
        <f>IF('Crisis Indicator Data'!#REF!="No Data",1,IF(#REF!&lt;&gt;"",1,0))</f>
        <v>#REF!</v>
      </c>
      <c r="AH87" s="25" t="e">
        <f>IF('Crisis Indicator Data'!#REF!="No Data",1,IF(#REF!&lt;&gt;"",1,0))</f>
        <v>#REF!</v>
      </c>
      <c r="AI87" s="25" t="e">
        <f>IF('Crisis Indicator Data'!#REF!="No Data",1,IF(#REF!&lt;&gt;"",1,0))</f>
        <v>#REF!</v>
      </c>
      <c r="AJ87" s="25" t="e">
        <f>IF('Crisis Indicator Data'!#REF!="No Data",1,IF(#REF!&lt;&gt;"",1,0))</f>
        <v>#REF!</v>
      </c>
      <c r="AK87" s="25" t="e">
        <f>IF('Crisis Indicator Data'!#REF!="No Data",1,IF(#REF!&lt;&gt;"",1,0))</f>
        <v>#REF!</v>
      </c>
      <c r="AL87" s="25" t="e">
        <f>IF('Crisis Indicator Data'!#REF!="No Data",1,IF(#REF!&lt;&gt;"",1,0))</f>
        <v>#REF!</v>
      </c>
      <c r="AM87" s="25" t="e">
        <f>IF('Crisis Indicator Data'!#REF!="No Data",1,IF(#REF!&lt;&gt;"",1,0))</f>
        <v>#REF!</v>
      </c>
      <c r="AN87" s="25" t="e">
        <f>IF('Crisis Indicator Data'!#REF!="No Data",1,IF(#REF!&lt;&gt;"",1,0))</f>
        <v>#REF!</v>
      </c>
      <c r="AO87" s="25" t="e">
        <f>IF('Crisis Indicator Data'!#REF!="No Data",1,IF(#REF!&lt;&gt;"",1,0))</f>
        <v>#REF!</v>
      </c>
      <c r="AP87" s="25" t="e">
        <f>IF('Crisis Indicator Data'!#REF!="No Data",1,IF(#REF!&lt;&gt;"",1,0))</f>
        <v>#REF!</v>
      </c>
      <c r="AQ87" s="25" t="e">
        <f>IF('Crisis Indicator Data'!#REF!="No Data",1,IF(#REF!&lt;&gt;"",1,0))</f>
        <v>#REF!</v>
      </c>
      <c r="AR87" s="25" t="e">
        <f>IF('Crisis Indicator Data'!#REF!="No Data",1,IF(#REF!&lt;&gt;"",1,0))</f>
        <v>#REF!</v>
      </c>
      <c r="AS87" s="25" t="e">
        <f>IF('Crisis Indicator Data'!#REF!="No Data",1,IF(#REF!&lt;&gt;"",1,0))</f>
        <v>#REF!</v>
      </c>
      <c r="AT87" s="25" t="e">
        <f>IF('Crisis Indicator Data'!#REF!="No Data",1,IF(#REF!&lt;&gt;"",1,0))</f>
        <v>#REF!</v>
      </c>
      <c r="AU87" s="25" t="e">
        <f>IF('Crisis Indicator Data'!#REF!="No Data",1,IF(#REF!&lt;&gt;"",1,0))</f>
        <v>#REF!</v>
      </c>
      <c r="AV87" s="25" t="e">
        <f>IF('Crisis Indicator Data'!#REF!="No Data",1,IF(#REF!&lt;&gt;"",1,0))</f>
        <v>#REF!</v>
      </c>
      <c r="AW87" s="25" t="e">
        <f>IF('Crisis Indicator Data'!#REF!="No Data",1,IF(#REF!&lt;&gt;"",1,0))</f>
        <v>#REF!</v>
      </c>
      <c r="AX87" s="25" t="e">
        <f>IF('Crisis Indicator Data'!#REF!="No Data",1,IF(#REF!&lt;&gt;"",1,0))</f>
        <v>#REF!</v>
      </c>
      <c r="AY87" s="25" t="e">
        <f>IF('Crisis Indicator Data'!#REF!="No Data",1,IF(#REF!&lt;&gt;"",1,0))</f>
        <v>#REF!</v>
      </c>
      <c r="AZ87" s="25" t="e">
        <f>IF('Crisis Indicator Data'!#REF!="No Data",1,IF(#REF!&lt;&gt;"",1,0))</f>
        <v>#REF!</v>
      </c>
      <c r="BA87" t="e">
        <f t="shared" si="4"/>
        <v>#REF!</v>
      </c>
      <c r="BB87" s="27" t="e">
        <f t="shared" si="5"/>
        <v>#REF!</v>
      </c>
    </row>
    <row r="88" spans="1:54" x14ac:dyDescent="0.35">
      <c r="A88" t="s">
        <v>10253</v>
      </c>
      <c r="B88" s="25" t="e">
        <f>IF('Crisis Indicator Data'!#REF!="No Data",1,IF(#REF!&lt;&gt;"",1,0))</f>
        <v>#REF!</v>
      </c>
      <c r="C88" s="25" t="e">
        <f>IF('Crisis Indicator Data'!#REF!="No Data",1,IF(#REF!&lt;&gt;"",1,0))</f>
        <v>#REF!</v>
      </c>
      <c r="D88" s="25" t="e">
        <f>IF('Crisis Indicator Data'!#REF!="No Data",1,IF(#REF!&lt;&gt;"",1,0))</f>
        <v>#REF!</v>
      </c>
      <c r="E88" s="25" t="e">
        <f>IF('Crisis Indicator Data'!#REF!="No Data",1,IF(#REF!&lt;&gt;"",1,0))</f>
        <v>#REF!</v>
      </c>
      <c r="F88" s="25" t="e">
        <f>IF('Crisis Indicator Data'!#REF!="No Data",1,IF(#REF!&lt;&gt;"",1,0))</f>
        <v>#REF!</v>
      </c>
      <c r="G88" s="25" t="e">
        <f>IF('Crisis Indicator Data'!#REF!="No Data",1,IF(#REF!&lt;&gt;"",1,0))</f>
        <v>#REF!</v>
      </c>
      <c r="H88" s="25" t="e">
        <f>IF('Crisis Indicator Data'!#REF!="No Data",1,IF(#REF!&lt;&gt;"",1,0))</f>
        <v>#REF!</v>
      </c>
      <c r="I88" s="25" t="e">
        <f>IF('Crisis Indicator Data'!#REF!="No Data",1,IF(#REF!&lt;&gt;"",1,0))</f>
        <v>#REF!</v>
      </c>
      <c r="J88" s="25" t="e">
        <f>IF('Crisis Indicator Data'!#REF!="No Data",1,IF(#REF!&lt;&gt;"",1,0))</f>
        <v>#REF!</v>
      </c>
      <c r="K88" s="25" t="e">
        <f>IF('Crisis Indicator Data'!#REF!="No Data",1,IF(#REF!&lt;&gt;"",1,0))</f>
        <v>#REF!</v>
      </c>
      <c r="L88" s="25" t="e">
        <f>IF('Crisis Indicator Data'!#REF!="No Data",1,IF(#REF!&lt;&gt;"",1,0))</f>
        <v>#REF!</v>
      </c>
      <c r="M88" s="25" t="e">
        <f>IF('Crisis Indicator Data'!#REF!="No Data",1,IF(#REF!&lt;&gt;"",1,0))</f>
        <v>#REF!</v>
      </c>
      <c r="N88" s="25" t="e">
        <f>IF('Crisis Indicator Data'!#REF!="No Data",1,IF(#REF!&lt;&gt;"",1,0))</f>
        <v>#REF!</v>
      </c>
      <c r="O88" s="25" t="e">
        <f>IF('Crisis Indicator Data'!#REF!="No Data",1,IF(#REF!&lt;&gt;"",1,0))</f>
        <v>#REF!</v>
      </c>
      <c r="P88" s="25" t="e">
        <f>IF('Crisis Indicator Data'!#REF!="No Data",1,IF(#REF!&lt;&gt;"",1,0))</f>
        <v>#REF!</v>
      </c>
      <c r="Q88" s="25" t="e">
        <f>IF('Crisis Indicator Data'!#REF!="No Data",1,IF(#REF!&lt;&gt;"",1,0))</f>
        <v>#REF!</v>
      </c>
      <c r="R88" s="25" t="e">
        <f>IF('Crisis Indicator Data'!#REF!="No Data",1,IF(#REF!&lt;&gt;"",1,0))</f>
        <v>#REF!</v>
      </c>
      <c r="S88" s="25" t="e">
        <f>IF('Crisis Indicator Data'!#REF!="No Data",1,IF(#REF!&lt;&gt;"",1,0))</f>
        <v>#REF!</v>
      </c>
      <c r="T88" s="25" t="e">
        <f>IF('Crisis Indicator Data'!#REF!="No Data",1,IF(#REF!&lt;&gt;"",1,0))</f>
        <v>#REF!</v>
      </c>
      <c r="U88" s="25" t="e">
        <f>IF('Crisis Indicator Data'!#REF!="No Data",1,IF(#REF!&lt;&gt;"",1,0))</f>
        <v>#REF!</v>
      </c>
      <c r="V88" s="25" t="e">
        <f>IF('Crisis Indicator Data'!#REF!="No Data",1,IF(#REF!&lt;&gt;"",1,0))</f>
        <v>#REF!</v>
      </c>
      <c r="W88" s="25" t="e">
        <f>IF('Crisis Indicator Data'!#REF!="No Data",1,IF(#REF!&lt;&gt;"",1,0))</f>
        <v>#REF!</v>
      </c>
      <c r="X88" s="25" t="e">
        <f>IF('Crisis Indicator Data'!#REF!="No Data",1,IF(#REF!&lt;&gt;"",1,0))</f>
        <v>#REF!</v>
      </c>
      <c r="Y88" s="25" t="e">
        <f>IF('Crisis Indicator Data'!#REF!="No Data",1,IF(#REF!&lt;&gt;"",1,0))</f>
        <v>#REF!</v>
      </c>
      <c r="Z88" s="25" t="e">
        <f>IF('Crisis Indicator Data'!#REF!="No Data",1,IF(#REF!&lt;&gt;"",1,0))</f>
        <v>#REF!</v>
      </c>
      <c r="AA88" s="25" t="e">
        <f>IF('Crisis Indicator Data'!#REF!="No Data",1,IF(#REF!&lt;&gt;"",1,0))</f>
        <v>#REF!</v>
      </c>
      <c r="AB88" s="25" t="e">
        <f>IF('Crisis Indicator Data'!#REF!="No Data",1,IF(#REF!&lt;&gt;"",1,0))</f>
        <v>#REF!</v>
      </c>
      <c r="AC88" s="25" t="e">
        <f>IF('Crisis Indicator Data'!#REF!="No Data",1,IF(#REF!&lt;&gt;"",1,0))</f>
        <v>#REF!</v>
      </c>
      <c r="AD88" s="25" t="e">
        <f>IF('Crisis Indicator Data'!#REF!="No Data",1,IF(#REF!&lt;&gt;"",1,0))</f>
        <v>#REF!</v>
      </c>
      <c r="AE88" s="25" t="e">
        <f>IF('Crisis Indicator Data'!#REF!="No Data",1,IF(#REF!&lt;&gt;"",1,0))</f>
        <v>#REF!</v>
      </c>
      <c r="AF88" s="25" t="e">
        <f>IF('Crisis Indicator Data'!#REF!="No Data",1,IF(#REF!&lt;&gt;"",1,0))</f>
        <v>#REF!</v>
      </c>
      <c r="AG88" s="25" t="e">
        <f>IF('Crisis Indicator Data'!#REF!="No Data",1,IF(#REF!&lt;&gt;"",1,0))</f>
        <v>#REF!</v>
      </c>
      <c r="AH88" s="25" t="e">
        <f>IF('Crisis Indicator Data'!#REF!="No Data",1,IF(#REF!&lt;&gt;"",1,0))</f>
        <v>#REF!</v>
      </c>
      <c r="AI88" s="25" t="e">
        <f>IF('Crisis Indicator Data'!#REF!="No Data",1,IF(#REF!&lt;&gt;"",1,0))</f>
        <v>#REF!</v>
      </c>
      <c r="AJ88" s="25" t="e">
        <f>IF('Crisis Indicator Data'!#REF!="No Data",1,IF(#REF!&lt;&gt;"",1,0))</f>
        <v>#REF!</v>
      </c>
      <c r="AK88" s="25" t="e">
        <f>IF('Crisis Indicator Data'!#REF!="No Data",1,IF(#REF!&lt;&gt;"",1,0))</f>
        <v>#REF!</v>
      </c>
      <c r="AL88" s="25" t="e">
        <f>IF('Crisis Indicator Data'!#REF!="No Data",1,IF(#REF!&lt;&gt;"",1,0))</f>
        <v>#REF!</v>
      </c>
      <c r="AM88" s="25" t="e">
        <f>IF('Crisis Indicator Data'!#REF!="No Data",1,IF(#REF!&lt;&gt;"",1,0))</f>
        <v>#REF!</v>
      </c>
      <c r="AN88" s="25" t="e">
        <f>IF('Crisis Indicator Data'!#REF!="No Data",1,IF(#REF!&lt;&gt;"",1,0))</f>
        <v>#REF!</v>
      </c>
      <c r="AO88" s="25" t="e">
        <f>IF('Crisis Indicator Data'!#REF!="No Data",1,IF(#REF!&lt;&gt;"",1,0))</f>
        <v>#REF!</v>
      </c>
      <c r="AP88" s="25" t="e">
        <f>IF('Crisis Indicator Data'!#REF!="No Data",1,IF(#REF!&lt;&gt;"",1,0))</f>
        <v>#REF!</v>
      </c>
      <c r="AQ88" s="25" t="e">
        <f>IF('Crisis Indicator Data'!#REF!="No Data",1,IF(#REF!&lt;&gt;"",1,0))</f>
        <v>#REF!</v>
      </c>
      <c r="AR88" s="25" t="e">
        <f>IF('Crisis Indicator Data'!#REF!="No Data",1,IF(#REF!&lt;&gt;"",1,0))</f>
        <v>#REF!</v>
      </c>
      <c r="AS88" s="25" t="e">
        <f>IF('Crisis Indicator Data'!#REF!="No Data",1,IF(#REF!&lt;&gt;"",1,0))</f>
        <v>#REF!</v>
      </c>
      <c r="AT88" s="25" t="e">
        <f>IF('Crisis Indicator Data'!#REF!="No Data",1,IF(#REF!&lt;&gt;"",1,0))</f>
        <v>#REF!</v>
      </c>
      <c r="AU88" s="25" t="e">
        <f>IF('Crisis Indicator Data'!#REF!="No Data",1,IF(#REF!&lt;&gt;"",1,0))</f>
        <v>#REF!</v>
      </c>
      <c r="AV88" s="25" t="e">
        <f>IF('Crisis Indicator Data'!#REF!="No Data",1,IF(#REF!&lt;&gt;"",1,0))</f>
        <v>#REF!</v>
      </c>
      <c r="AW88" s="25" t="e">
        <f>IF('Crisis Indicator Data'!#REF!="No Data",1,IF(#REF!&lt;&gt;"",1,0))</f>
        <v>#REF!</v>
      </c>
      <c r="AX88" s="25" t="e">
        <f>IF('Crisis Indicator Data'!#REF!="No Data",1,IF(#REF!&lt;&gt;"",1,0))</f>
        <v>#REF!</v>
      </c>
      <c r="AY88" s="25" t="e">
        <f>IF('Crisis Indicator Data'!#REF!="No Data",1,IF(#REF!&lt;&gt;"",1,0))</f>
        <v>#REF!</v>
      </c>
      <c r="AZ88" s="25" t="e">
        <f>IF('Crisis Indicator Data'!#REF!="No Data",1,IF(#REF!&lt;&gt;"",1,0))</f>
        <v>#REF!</v>
      </c>
      <c r="BA88" t="e">
        <f t="shared" si="4"/>
        <v>#REF!</v>
      </c>
      <c r="BB88" s="27" t="e">
        <f t="shared" si="5"/>
        <v>#REF!</v>
      </c>
    </row>
    <row r="89" spans="1:54" x14ac:dyDescent="0.35">
      <c r="A89" t="s">
        <v>10332</v>
      </c>
      <c r="B89" s="25" t="e">
        <f>IF('Crisis Indicator Data'!#REF!="No Data",1,IF(#REF!&lt;&gt;"",1,0))</f>
        <v>#REF!</v>
      </c>
      <c r="C89" s="25" t="e">
        <f>IF('Crisis Indicator Data'!#REF!="No Data",1,IF(#REF!&lt;&gt;"",1,0))</f>
        <v>#REF!</v>
      </c>
      <c r="D89" s="25" t="e">
        <f>IF('Crisis Indicator Data'!#REF!="No Data",1,IF(#REF!&lt;&gt;"",1,0))</f>
        <v>#REF!</v>
      </c>
      <c r="E89" s="25" t="e">
        <f>IF('Crisis Indicator Data'!#REF!="No Data",1,IF(#REF!&lt;&gt;"",1,0))</f>
        <v>#REF!</v>
      </c>
      <c r="F89" s="25" t="e">
        <f>IF('Crisis Indicator Data'!#REF!="No Data",1,IF(#REF!&lt;&gt;"",1,0))</f>
        <v>#REF!</v>
      </c>
      <c r="G89" s="25" t="e">
        <f>IF('Crisis Indicator Data'!#REF!="No Data",1,IF(#REF!&lt;&gt;"",1,0))</f>
        <v>#REF!</v>
      </c>
      <c r="H89" s="25" t="e">
        <f>IF('Crisis Indicator Data'!#REF!="No Data",1,IF(#REF!&lt;&gt;"",1,0))</f>
        <v>#REF!</v>
      </c>
      <c r="I89" s="25" t="e">
        <f>IF('Crisis Indicator Data'!#REF!="No Data",1,IF(#REF!&lt;&gt;"",1,0))</f>
        <v>#REF!</v>
      </c>
      <c r="J89" s="25" t="e">
        <f>IF('Crisis Indicator Data'!#REF!="No Data",1,IF(#REF!&lt;&gt;"",1,0))</f>
        <v>#REF!</v>
      </c>
      <c r="K89" s="25" t="e">
        <f>IF('Crisis Indicator Data'!#REF!="No Data",1,IF(#REF!&lt;&gt;"",1,0))</f>
        <v>#REF!</v>
      </c>
      <c r="L89" s="25" t="e">
        <f>IF('Crisis Indicator Data'!#REF!="No Data",1,IF(#REF!&lt;&gt;"",1,0))</f>
        <v>#REF!</v>
      </c>
      <c r="M89" s="25" t="e">
        <f>IF('Crisis Indicator Data'!#REF!="No Data",1,IF(#REF!&lt;&gt;"",1,0))</f>
        <v>#REF!</v>
      </c>
      <c r="N89" s="25" t="e">
        <f>IF('Crisis Indicator Data'!#REF!="No Data",1,IF(#REF!&lt;&gt;"",1,0))</f>
        <v>#REF!</v>
      </c>
      <c r="O89" s="25" t="e">
        <f>IF('Crisis Indicator Data'!#REF!="No Data",1,IF(#REF!&lt;&gt;"",1,0))</f>
        <v>#REF!</v>
      </c>
      <c r="P89" s="25" t="e">
        <f>IF('Crisis Indicator Data'!#REF!="No Data",1,IF(#REF!&lt;&gt;"",1,0))</f>
        <v>#REF!</v>
      </c>
      <c r="Q89" s="25" t="e">
        <f>IF('Crisis Indicator Data'!#REF!="No Data",1,IF(#REF!&lt;&gt;"",1,0))</f>
        <v>#REF!</v>
      </c>
      <c r="R89" s="25" t="e">
        <f>IF('Crisis Indicator Data'!#REF!="No Data",1,IF(#REF!&lt;&gt;"",1,0))</f>
        <v>#REF!</v>
      </c>
      <c r="S89" s="25" t="e">
        <f>IF('Crisis Indicator Data'!#REF!="No Data",1,IF(#REF!&lt;&gt;"",1,0))</f>
        <v>#REF!</v>
      </c>
      <c r="T89" s="25" t="e">
        <f>IF('Crisis Indicator Data'!#REF!="No Data",1,IF(#REF!&lt;&gt;"",1,0))</f>
        <v>#REF!</v>
      </c>
      <c r="U89" s="25" t="e">
        <f>IF('Crisis Indicator Data'!#REF!="No Data",1,IF(#REF!&lt;&gt;"",1,0))</f>
        <v>#REF!</v>
      </c>
      <c r="V89" s="25" t="e">
        <f>IF('Crisis Indicator Data'!#REF!="No Data",1,IF(#REF!&lt;&gt;"",1,0))</f>
        <v>#REF!</v>
      </c>
      <c r="W89" s="25" t="e">
        <f>IF('Crisis Indicator Data'!#REF!="No Data",1,IF(#REF!&lt;&gt;"",1,0))</f>
        <v>#REF!</v>
      </c>
      <c r="X89" s="25" t="e">
        <f>IF('Crisis Indicator Data'!#REF!="No Data",1,IF(#REF!&lt;&gt;"",1,0))</f>
        <v>#REF!</v>
      </c>
      <c r="Y89" s="25" t="e">
        <f>IF('Crisis Indicator Data'!#REF!="No Data",1,IF(#REF!&lt;&gt;"",1,0))</f>
        <v>#REF!</v>
      </c>
      <c r="Z89" s="25" t="e">
        <f>IF('Crisis Indicator Data'!#REF!="No Data",1,IF(#REF!&lt;&gt;"",1,0))</f>
        <v>#REF!</v>
      </c>
      <c r="AA89" s="25" t="e">
        <f>IF('Crisis Indicator Data'!#REF!="No Data",1,IF(#REF!&lt;&gt;"",1,0))</f>
        <v>#REF!</v>
      </c>
      <c r="AB89" s="25" t="e">
        <f>IF('Crisis Indicator Data'!#REF!="No Data",1,IF(#REF!&lt;&gt;"",1,0))</f>
        <v>#REF!</v>
      </c>
      <c r="AC89" s="25" t="e">
        <f>IF('Crisis Indicator Data'!#REF!="No Data",1,IF(#REF!&lt;&gt;"",1,0))</f>
        <v>#REF!</v>
      </c>
      <c r="AD89" s="25" t="e">
        <f>IF('Crisis Indicator Data'!#REF!="No Data",1,IF(#REF!&lt;&gt;"",1,0))</f>
        <v>#REF!</v>
      </c>
      <c r="AE89" s="25" t="e">
        <f>IF('Crisis Indicator Data'!#REF!="No Data",1,IF(#REF!&lt;&gt;"",1,0))</f>
        <v>#REF!</v>
      </c>
      <c r="AF89" s="25" t="e">
        <f>IF('Crisis Indicator Data'!#REF!="No Data",1,IF(#REF!&lt;&gt;"",1,0))</f>
        <v>#REF!</v>
      </c>
      <c r="AG89" s="25" t="e">
        <f>IF('Crisis Indicator Data'!#REF!="No Data",1,IF(#REF!&lt;&gt;"",1,0))</f>
        <v>#REF!</v>
      </c>
      <c r="AH89" s="25" t="e">
        <f>IF('Crisis Indicator Data'!#REF!="No Data",1,IF(#REF!&lt;&gt;"",1,0))</f>
        <v>#REF!</v>
      </c>
      <c r="AI89" s="25" t="e">
        <f>IF('Crisis Indicator Data'!#REF!="No Data",1,IF(#REF!&lt;&gt;"",1,0))</f>
        <v>#REF!</v>
      </c>
      <c r="AJ89" s="25" t="e">
        <f>IF('Crisis Indicator Data'!#REF!="No Data",1,IF(#REF!&lt;&gt;"",1,0))</f>
        <v>#REF!</v>
      </c>
      <c r="AK89" s="25" t="e">
        <f>IF('Crisis Indicator Data'!#REF!="No Data",1,IF(#REF!&lt;&gt;"",1,0))</f>
        <v>#REF!</v>
      </c>
      <c r="AL89" s="25" t="e">
        <f>IF('Crisis Indicator Data'!#REF!="No Data",1,IF(#REF!&lt;&gt;"",1,0))</f>
        <v>#REF!</v>
      </c>
      <c r="AM89" s="25" t="e">
        <f>IF('Crisis Indicator Data'!#REF!="No Data",1,IF(#REF!&lt;&gt;"",1,0))</f>
        <v>#REF!</v>
      </c>
      <c r="AN89" s="25" t="e">
        <f>IF('Crisis Indicator Data'!#REF!="No Data",1,IF(#REF!&lt;&gt;"",1,0))</f>
        <v>#REF!</v>
      </c>
      <c r="AO89" s="25" t="e">
        <f>IF('Crisis Indicator Data'!#REF!="No Data",1,IF(#REF!&lt;&gt;"",1,0))</f>
        <v>#REF!</v>
      </c>
      <c r="AP89" s="25" t="e">
        <f>IF('Crisis Indicator Data'!#REF!="No Data",1,IF(#REF!&lt;&gt;"",1,0))</f>
        <v>#REF!</v>
      </c>
      <c r="AQ89" s="25" t="e">
        <f>IF('Crisis Indicator Data'!#REF!="No Data",1,IF(#REF!&lt;&gt;"",1,0))</f>
        <v>#REF!</v>
      </c>
      <c r="AR89" s="25" t="e">
        <f>IF('Crisis Indicator Data'!#REF!="No Data",1,IF(#REF!&lt;&gt;"",1,0))</f>
        <v>#REF!</v>
      </c>
      <c r="AS89" s="25" t="e">
        <f>IF('Crisis Indicator Data'!#REF!="No Data",1,IF(#REF!&lt;&gt;"",1,0))</f>
        <v>#REF!</v>
      </c>
      <c r="AT89" s="25" t="e">
        <f>IF('Crisis Indicator Data'!#REF!="No Data",1,IF(#REF!&lt;&gt;"",1,0))</f>
        <v>#REF!</v>
      </c>
      <c r="AU89" s="25" t="e">
        <f>IF('Crisis Indicator Data'!#REF!="No Data",1,IF(#REF!&lt;&gt;"",1,0))</f>
        <v>#REF!</v>
      </c>
      <c r="AV89" s="25" t="e">
        <f>IF('Crisis Indicator Data'!#REF!="No Data",1,IF(#REF!&lt;&gt;"",1,0))</f>
        <v>#REF!</v>
      </c>
      <c r="AW89" s="25" t="e">
        <f>IF('Crisis Indicator Data'!#REF!="No Data",1,IF(#REF!&lt;&gt;"",1,0))</f>
        <v>#REF!</v>
      </c>
      <c r="AX89" s="25" t="e">
        <f>IF('Crisis Indicator Data'!#REF!="No Data",1,IF(#REF!&lt;&gt;"",1,0))</f>
        <v>#REF!</v>
      </c>
      <c r="AY89" s="25" t="e">
        <f>IF('Crisis Indicator Data'!#REF!="No Data",1,IF(#REF!&lt;&gt;"",1,0))</f>
        <v>#REF!</v>
      </c>
      <c r="AZ89" s="25" t="e">
        <f>IF('Crisis Indicator Data'!#REF!="No Data",1,IF(#REF!&lt;&gt;"",1,0))</f>
        <v>#REF!</v>
      </c>
      <c r="BA89" t="e">
        <f t="shared" si="4"/>
        <v>#REF!</v>
      </c>
      <c r="BB89" s="27" t="e">
        <f t="shared" si="5"/>
        <v>#REF!</v>
      </c>
    </row>
    <row r="90" spans="1:54" x14ac:dyDescent="0.35">
      <c r="A90" t="s">
        <v>10257</v>
      </c>
      <c r="B90" s="25" t="e">
        <f>IF('Crisis Indicator Data'!#REF!="No Data",1,IF(#REF!&lt;&gt;"",1,0))</f>
        <v>#REF!</v>
      </c>
      <c r="C90" s="25" t="e">
        <f>IF('Crisis Indicator Data'!#REF!="No Data",1,IF(#REF!&lt;&gt;"",1,0))</f>
        <v>#REF!</v>
      </c>
      <c r="D90" s="25" t="e">
        <f>IF('Crisis Indicator Data'!#REF!="No Data",1,IF(#REF!&lt;&gt;"",1,0))</f>
        <v>#REF!</v>
      </c>
      <c r="E90" s="25" t="e">
        <f>IF('Crisis Indicator Data'!#REF!="No Data",1,IF(#REF!&lt;&gt;"",1,0))</f>
        <v>#REF!</v>
      </c>
      <c r="F90" s="25" t="e">
        <f>IF('Crisis Indicator Data'!#REF!="No Data",1,IF(#REF!&lt;&gt;"",1,0))</f>
        <v>#REF!</v>
      </c>
      <c r="G90" s="25" t="e">
        <f>IF('Crisis Indicator Data'!#REF!="No Data",1,IF(#REF!&lt;&gt;"",1,0))</f>
        <v>#REF!</v>
      </c>
      <c r="H90" s="25" t="e">
        <f>IF('Crisis Indicator Data'!#REF!="No Data",1,IF(#REF!&lt;&gt;"",1,0))</f>
        <v>#REF!</v>
      </c>
      <c r="I90" s="25" t="e">
        <f>IF('Crisis Indicator Data'!#REF!="No Data",1,IF(#REF!&lt;&gt;"",1,0))</f>
        <v>#REF!</v>
      </c>
      <c r="J90" s="25" t="e">
        <f>IF('Crisis Indicator Data'!#REF!="No Data",1,IF(#REF!&lt;&gt;"",1,0))</f>
        <v>#REF!</v>
      </c>
      <c r="K90" s="25" t="e">
        <f>IF('Crisis Indicator Data'!#REF!="No Data",1,IF(#REF!&lt;&gt;"",1,0))</f>
        <v>#REF!</v>
      </c>
      <c r="L90" s="25" t="e">
        <f>IF('Crisis Indicator Data'!#REF!="No Data",1,IF(#REF!&lt;&gt;"",1,0))</f>
        <v>#REF!</v>
      </c>
      <c r="M90" s="25" t="e">
        <f>IF('Crisis Indicator Data'!#REF!="No Data",1,IF(#REF!&lt;&gt;"",1,0))</f>
        <v>#REF!</v>
      </c>
      <c r="N90" s="25" t="e">
        <f>IF('Crisis Indicator Data'!#REF!="No Data",1,IF(#REF!&lt;&gt;"",1,0))</f>
        <v>#REF!</v>
      </c>
      <c r="O90" s="25" t="e">
        <f>IF('Crisis Indicator Data'!#REF!="No Data",1,IF(#REF!&lt;&gt;"",1,0))</f>
        <v>#REF!</v>
      </c>
      <c r="P90" s="25" t="e">
        <f>IF('Crisis Indicator Data'!#REF!="No Data",1,IF(#REF!&lt;&gt;"",1,0))</f>
        <v>#REF!</v>
      </c>
      <c r="Q90" s="25" t="e">
        <f>IF('Crisis Indicator Data'!#REF!="No Data",1,IF(#REF!&lt;&gt;"",1,0))</f>
        <v>#REF!</v>
      </c>
      <c r="R90" s="25" t="e">
        <f>IF('Crisis Indicator Data'!#REF!="No Data",1,IF(#REF!&lt;&gt;"",1,0))</f>
        <v>#REF!</v>
      </c>
      <c r="S90" s="25" t="e">
        <f>IF('Crisis Indicator Data'!#REF!="No Data",1,IF(#REF!&lt;&gt;"",1,0))</f>
        <v>#REF!</v>
      </c>
      <c r="T90" s="25" t="e">
        <f>IF('Crisis Indicator Data'!#REF!="No Data",1,IF(#REF!&lt;&gt;"",1,0))</f>
        <v>#REF!</v>
      </c>
      <c r="U90" s="25" t="e">
        <f>IF('Crisis Indicator Data'!#REF!="No Data",1,IF(#REF!&lt;&gt;"",1,0))</f>
        <v>#REF!</v>
      </c>
      <c r="V90" s="25" t="e">
        <f>IF('Crisis Indicator Data'!#REF!="No Data",1,IF(#REF!&lt;&gt;"",1,0))</f>
        <v>#REF!</v>
      </c>
      <c r="W90" s="25" t="e">
        <f>IF('Crisis Indicator Data'!#REF!="No Data",1,IF(#REF!&lt;&gt;"",1,0))</f>
        <v>#REF!</v>
      </c>
      <c r="X90" s="25" t="e">
        <f>IF('Crisis Indicator Data'!#REF!="No Data",1,IF(#REF!&lt;&gt;"",1,0))</f>
        <v>#REF!</v>
      </c>
      <c r="Y90" s="25" t="e">
        <f>IF('Crisis Indicator Data'!#REF!="No Data",1,IF(#REF!&lt;&gt;"",1,0))</f>
        <v>#REF!</v>
      </c>
      <c r="Z90" s="25" t="e">
        <f>IF('Crisis Indicator Data'!#REF!="No Data",1,IF(#REF!&lt;&gt;"",1,0))</f>
        <v>#REF!</v>
      </c>
      <c r="AA90" s="25" t="e">
        <f>IF('Crisis Indicator Data'!#REF!="No Data",1,IF(#REF!&lt;&gt;"",1,0))</f>
        <v>#REF!</v>
      </c>
      <c r="AB90" s="25" t="e">
        <f>IF('Crisis Indicator Data'!#REF!="No Data",1,IF(#REF!&lt;&gt;"",1,0))</f>
        <v>#REF!</v>
      </c>
      <c r="AC90" s="25" t="e">
        <f>IF('Crisis Indicator Data'!#REF!="No Data",1,IF(#REF!&lt;&gt;"",1,0))</f>
        <v>#REF!</v>
      </c>
      <c r="AD90" s="25" t="e">
        <f>IF('Crisis Indicator Data'!#REF!="No Data",1,IF(#REF!&lt;&gt;"",1,0))</f>
        <v>#REF!</v>
      </c>
      <c r="AE90" s="25" t="e">
        <f>IF('Crisis Indicator Data'!#REF!="No Data",1,IF(#REF!&lt;&gt;"",1,0))</f>
        <v>#REF!</v>
      </c>
      <c r="AF90" s="25" t="e">
        <f>IF('Crisis Indicator Data'!#REF!="No Data",1,IF(#REF!&lt;&gt;"",1,0))</f>
        <v>#REF!</v>
      </c>
      <c r="AG90" s="25" t="e">
        <f>IF('Crisis Indicator Data'!#REF!="No Data",1,IF(#REF!&lt;&gt;"",1,0))</f>
        <v>#REF!</v>
      </c>
      <c r="AH90" s="25" t="e">
        <f>IF('Crisis Indicator Data'!#REF!="No Data",1,IF(#REF!&lt;&gt;"",1,0))</f>
        <v>#REF!</v>
      </c>
      <c r="AI90" s="25" t="e">
        <f>IF('Crisis Indicator Data'!#REF!="No Data",1,IF(#REF!&lt;&gt;"",1,0))</f>
        <v>#REF!</v>
      </c>
      <c r="AJ90" s="25" t="e">
        <f>IF('Crisis Indicator Data'!#REF!="No Data",1,IF(#REF!&lt;&gt;"",1,0))</f>
        <v>#REF!</v>
      </c>
      <c r="AK90" s="25" t="e">
        <f>IF('Crisis Indicator Data'!#REF!="No Data",1,IF(#REF!&lt;&gt;"",1,0))</f>
        <v>#REF!</v>
      </c>
      <c r="AL90" s="25" t="e">
        <f>IF('Crisis Indicator Data'!#REF!="No Data",1,IF(#REF!&lt;&gt;"",1,0))</f>
        <v>#REF!</v>
      </c>
      <c r="AM90" s="25" t="e">
        <f>IF('Crisis Indicator Data'!#REF!="No Data",1,IF(#REF!&lt;&gt;"",1,0))</f>
        <v>#REF!</v>
      </c>
      <c r="AN90" s="25" t="e">
        <f>IF('Crisis Indicator Data'!#REF!="No Data",1,IF(#REF!&lt;&gt;"",1,0))</f>
        <v>#REF!</v>
      </c>
      <c r="AO90" s="25" t="e">
        <f>IF('Crisis Indicator Data'!#REF!="No Data",1,IF(#REF!&lt;&gt;"",1,0))</f>
        <v>#REF!</v>
      </c>
      <c r="AP90" s="25" t="e">
        <f>IF('Crisis Indicator Data'!#REF!="No Data",1,IF(#REF!&lt;&gt;"",1,0))</f>
        <v>#REF!</v>
      </c>
      <c r="AQ90" s="25" t="e">
        <f>IF('Crisis Indicator Data'!#REF!="No Data",1,IF(#REF!&lt;&gt;"",1,0))</f>
        <v>#REF!</v>
      </c>
      <c r="AR90" s="25" t="e">
        <f>IF('Crisis Indicator Data'!#REF!="No Data",1,IF(#REF!&lt;&gt;"",1,0))</f>
        <v>#REF!</v>
      </c>
      <c r="AS90" s="25" t="e">
        <f>IF('Crisis Indicator Data'!#REF!="No Data",1,IF(#REF!&lt;&gt;"",1,0))</f>
        <v>#REF!</v>
      </c>
      <c r="AT90" s="25" t="e">
        <f>IF('Crisis Indicator Data'!#REF!="No Data",1,IF(#REF!&lt;&gt;"",1,0))</f>
        <v>#REF!</v>
      </c>
      <c r="AU90" s="25" t="e">
        <f>IF('Crisis Indicator Data'!#REF!="No Data",1,IF(#REF!&lt;&gt;"",1,0))</f>
        <v>#REF!</v>
      </c>
      <c r="AV90" s="25" t="e">
        <f>IF('Crisis Indicator Data'!#REF!="No Data",1,IF(#REF!&lt;&gt;"",1,0))</f>
        <v>#REF!</v>
      </c>
      <c r="AW90" s="25" t="e">
        <f>IF('Crisis Indicator Data'!#REF!="No Data",1,IF(#REF!&lt;&gt;"",1,0))</f>
        <v>#REF!</v>
      </c>
      <c r="AX90" s="25" t="e">
        <f>IF('Crisis Indicator Data'!#REF!="No Data",1,IF(#REF!&lt;&gt;"",1,0))</f>
        <v>#REF!</v>
      </c>
      <c r="AY90" s="25" t="e">
        <f>IF('Crisis Indicator Data'!#REF!="No Data",1,IF(#REF!&lt;&gt;"",1,0))</f>
        <v>#REF!</v>
      </c>
      <c r="AZ90" s="25" t="e">
        <f>IF('Crisis Indicator Data'!#REF!="No Data",1,IF(#REF!&lt;&gt;"",1,0))</f>
        <v>#REF!</v>
      </c>
      <c r="BA90" t="e">
        <f t="shared" si="4"/>
        <v>#REF!</v>
      </c>
      <c r="BB90" s="27" t="e">
        <f t="shared" si="5"/>
        <v>#REF!</v>
      </c>
    </row>
    <row r="91" spans="1:54" x14ac:dyDescent="0.35">
      <c r="A91" t="s">
        <v>10259</v>
      </c>
      <c r="B91" s="25" t="e">
        <f>IF('Crisis Indicator Data'!#REF!="No Data",1,IF(#REF!&lt;&gt;"",1,0))</f>
        <v>#REF!</v>
      </c>
      <c r="C91" s="25" t="e">
        <f>IF('Crisis Indicator Data'!#REF!="No Data",1,IF(#REF!&lt;&gt;"",1,0))</f>
        <v>#REF!</v>
      </c>
      <c r="D91" s="25" t="e">
        <f>IF('Crisis Indicator Data'!#REF!="No Data",1,IF(#REF!&lt;&gt;"",1,0))</f>
        <v>#REF!</v>
      </c>
      <c r="E91" s="25" t="e">
        <f>IF('Crisis Indicator Data'!#REF!="No Data",1,IF(#REF!&lt;&gt;"",1,0))</f>
        <v>#REF!</v>
      </c>
      <c r="F91" s="25" t="e">
        <f>IF('Crisis Indicator Data'!#REF!="No Data",1,IF(#REF!&lt;&gt;"",1,0))</f>
        <v>#REF!</v>
      </c>
      <c r="G91" s="25" t="e">
        <f>IF('Crisis Indicator Data'!#REF!="No Data",1,IF(#REF!&lt;&gt;"",1,0))</f>
        <v>#REF!</v>
      </c>
      <c r="H91" s="25" t="e">
        <f>IF('Crisis Indicator Data'!#REF!="No Data",1,IF(#REF!&lt;&gt;"",1,0))</f>
        <v>#REF!</v>
      </c>
      <c r="I91" s="25" t="e">
        <f>IF('Crisis Indicator Data'!#REF!="No Data",1,IF(#REF!&lt;&gt;"",1,0))</f>
        <v>#REF!</v>
      </c>
      <c r="J91" s="25" t="e">
        <f>IF('Crisis Indicator Data'!#REF!="No Data",1,IF(#REF!&lt;&gt;"",1,0))</f>
        <v>#REF!</v>
      </c>
      <c r="K91" s="25" t="e">
        <f>IF('Crisis Indicator Data'!#REF!="No Data",1,IF(#REF!&lt;&gt;"",1,0))</f>
        <v>#REF!</v>
      </c>
      <c r="L91" s="25" t="e">
        <f>IF('Crisis Indicator Data'!#REF!="No Data",1,IF(#REF!&lt;&gt;"",1,0))</f>
        <v>#REF!</v>
      </c>
      <c r="M91" s="25" t="e">
        <f>IF('Crisis Indicator Data'!#REF!="No Data",1,IF(#REF!&lt;&gt;"",1,0))</f>
        <v>#REF!</v>
      </c>
      <c r="N91" s="25" t="e">
        <f>IF('Crisis Indicator Data'!#REF!="No Data",1,IF(#REF!&lt;&gt;"",1,0))</f>
        <v>#REF!</v>
      </c>
      <c r="O91" s="25" t="e">
        <f>IF('Crisis Indicator Data'!#REF!="No Data",1,IF(#REF!&lt;&gt;"",1,0))</f>
        <v>#REF!</v>
      </c>
      <c r="P91" s="25" t="e">
        <f>IF('Crisis Indicator Data'!#REF!="No Data",1,IF(#REF!&lt;&gt;"",1,0))</f>
        <v>#REF!</v>
      </c>
      <c r="Q91" s="25" t="e">
        <f>IF('Crisis Indicator Data'!#REF!="No Data",1,IF(#REF!&lt;&gt;"",1,0))</f>
        <v>#REF!</v>
      </c>
      <c r="R91" s="25" t="e">
        <f>IF('Crisis Indicator Data'!#REF!="No Data",1,IF(#REF!&lt;&gt;"",1,0))</f>
        <v>#REF!</v>
      </c>
      <c r="S91" s="25" t="e">
        <f>IF('Crisis Indicator Data'!#REF!="No Data",1,IF(#REF!&lt;&gt;"",1,0))</f>
        <v>#REF!</v>
      </c>
      <c r="T91" s="25" t="e">
        <f>IF('Crisis Indicator Data'!#REF!="No Data",1,IF(#REF!&lt;&gt;"",1,0))</f>
        <v>#REF!</v>
      </c>
      <c r="U91" s="25" t="e">
        <f>IF('Crisis Indicator Data'!#REF!="No Data",1,IF(#REF!&lt;&gt;"",1,0))</f>
        <v>#REF!</v>
      </c>
      <c r="V91" s="25" t="e">
        <f>IF('Crisis Indicator Data'!#REF!="No Data",1,IF(#REF!&lt;&gt;"",1,0))</f>
        <v>#REF!</v>
      </c>
      <c r="W91" s="25" t="e">
        <f>IF('Crisis Indicator Data'!#REF!="No Data",1,IF(#REF!&lt;&gt;"",1,0))</f>
        <v>#REF!</v>
      </c>
      <c r="X91" s="25" t="e">
        <f>IF('Crisis Indicator Data'!#REF!="No Data",1,IF(#REF!&lt;&gt;"",1,0))</f>
        <v>#REF!</v>
      </c>
      <c r="Y91" s="25" t="e">
        <f>IF('Crisis Indicator Data'!#REF!="No Data",1,IF(#REF!&lt;&gt;"",1,0))</f>
        <v>#REF!</v>
      </c>
      <c r="Z91" s="25" t="e">
        <f>IF('Crisis Indicator Data'!#REF!="No Data",1,IF(#REF!&lt;&gt;"",1,0))</f>
        <v>#REF!</v>
      </c>
      <c r="AA91" s="25" t="e">
        <f>IF('Crisis Indicator Data'!#REF!="No Data",1,IF(#REF!&lt;&gt;"",1,0))</f>
        <v>#REF!</v>
      </c>
      <c r="AB91" s="25" t="e">
        <f>IF('Crisis Indicator Data'!#REF!="No Data",1,IF(#REF!&lt;&gt;"",1,0))</f>
        <v>#REF!</v>
      </c>
      <c r="AC91" s="25" t="e">
        <f>IF('Crisis Indicator Data'!#REF!="No Data",1,IF(#REF!&lt;&gt;"",1,0))</f>
        <v>#REF!</v>
      </c>
      <c r="AD91" s="25" t="e">
        <f>IF('Crisis Indicator Data'!#REF!="No Data",1,IF(#REF!&lt;&gt;"",1,0))</f>
        <v>#REF!</v>
      </c>
      <c r="AE91" s="25" t="e">
        <f>IF('Crisis Indicator Data'!#REF!="No Data",1,IF(#REF!&lt;&gt;"",1,0))</f>
        <v>#REF!</v>
      </c>
      <c r="AF91" s="25" t="e">
        <f>IF('Crisis Indicator Data'!#REF!="No Data",1,IF(#REF!&lt;&gt;"",1,0))</f>
        <v>#REF!</v>
      </c>
      <c r="AG91" s="25" t="e">
        <f>IF('Crisis Indicator Data'!#REF!="No Data",1,IF(#REF!&lt;&gt;"",1,0))</f>
        <v>#REF!</v>
      </c>
      <c r="AH91" s="25" t="e">
        <f>IF('Crisis Indicator Data'!#REF!="No Data",1,IF(#REF!&lt;&gt;"",1,0))</f>
        <v>#REF!</v>
      </c>
      <c r="AI91" s="25" t="e">
        <f>IF('Crisis Indicator Data'!#REF!="No Data",1,IF(#REF!&lt;&gt;"",1,0))</f>
        <v>#REF!</v>
      </c>
      <c r="AJ91" s="25" t="e">
        <f>IF('Crisis Indicator Data'!#REF!="No Data",1,IF(#REF!&lt;&gt;"",1,0))</f>
        <v>#REF!</v>
      </c>
      <c r="AK91" s="25" t="e">
        <f>IF('Crisis Indicator Data'!#REF!="No Data",1,IF(#REF!&lt;&gt;"",1,0))</f>
        <v>#REF!</v>
      </c>
      <c r="AL91" s="25" t="e">
        <f>IF('Crisis Indicator Data'!#REF!="No Data",1,IF(#REF!&lt;&gt;"",1,0))</f>
        <v>#REF!</v>
      </c>
      <c r="AM91" s="25" t="e">
        <f>IF('Crisis Indicator Data'!#REF!="No Data",1,IF(#REF!&lt;&gt;"",1,0))</f>
        <v>#REF!</v>
      </c>
      <c r="AN91" s="25" t="e">
        <f>IF('Crisis Indicator Data'!#REF!="No Data",1,IF(#REF!&lt;&gt;"",1,0))</f>
        <v>#REF!</v>
      </c>
      <c r="AO91" s="25" t="e">
        <f>IF('Crisis Indicator Data'!#REF!="No Data",1,IF(#REF!&lt;&gt;"",1,0))</f>
        <v>#REF!</v>
      </c>
      <c r="AP91" s="25" t="e">
        <f>IF('Crisis Indicator Data'!#REF!="No Data",1,IF(#REF!&lt;&gt;"",1,0))</f>
        <v>#REF!</v>
      </c>
      <c r="AQ91" s="25" t="e">
        <f>IF('Crisis Indicator Data'!#REF!="No Data",1,IF(#REF!&lt;&gt;"",1,0))</f>
        <v>#REF!</v>
      </c>
      <c r="AR91" s="25" t="e">
        <f>IF('Crisis Indicator Data'!#REF!="No Data",1,IF(#REF!&lt;&gt;"",1,0))</f>
        <v>#REF!</v>
      </c>
      <c r="AS91" s="25" t="e">
        <f>IF('Crisis Indicator Data'!#REF!="No Data",1,IF(#REF!&lt;&gt;"",1,0))</f>
        <v>#REF!</v>
      </c>
      <c r="AT91" s="25" t="e">
        <f>IF('Crisis Indicator Data'!#REF!="No Data",1,IF(#REF!&lt;&gt;"",1,0))</f>
        <v>#REF!</v>
      </c>
      <c r="AU91" s="25" t="e">
        <f>IF('Crisis Indicator Data'!#REF!="No Data",1,IF(#REF!&lt;&gt;"",1,0))</f>
        <v>#REF!</v>
      </c>
      <c r="AV91" s="25" t="e">
        <f>IF('Crisis Indicator Data'!#REF!="No Data",1,IF(#REF!&lt;&gt;"",1,0))</f>
        <v>#REF!</v>
      </c>
      <c r="AW91" s="25" t="e">
        <f>IF('Crisis Indicator Data'!#REF!="No Data",1,IF(#REF!&lt;&gt;"",1,0))</f>
        <v>#REF!</v>
      </c>
      <c r="AX91" s="25" t="e">
        <f>IF('Crisis Indicator Data'!#REF!="No Data",1,IF(#REF!&lt;&gt;"",1,0))</f>
        <v>#REF!</v>
      </c>
      <c r="AY91" s="25" t="e">
        <f>IF('Crisis Indicator Data'!#REF!="No Data",1,IF(#REF!&lt;&gt;"",1,0))</f>
        <v>#REF!</v>
      </c>
      <c r="AZ91" s="25" t="e">
        <f>IF('Crisis Indicator Data'!#REF!="No Data",1,IF(#REF!&lt;&gt;"",1,0))</f>
        <v>#REF!</v>
      </c>
      <c r="BA91" t="e">
        <f t="shared" si="4"/>
        <v>#REF!</v>
      </c>
      <c r="BB91" s="27" t="e">
        <f t="shared" si="5"/>
        <v>#REF!</v>
      </c>
    </row>
    <row r="92" spans="1:54" x14ac:dyDescent="0.35">
      <c r="A92" t="s">
        <v>10249</v>
      </c>
      <c r="B92" s="25" t="e">
        <f>IF('Crisis Indicator Data'!#REF!="No Data",1,IF(#REF!&lt;&gt;"",1,0))</f>
        <v>#REF!</v>
      </c>
      <c r="C92" s="25" t="e">
        <f>IF('Crisis Indicator Data'!#REF!="No Data",1,IF(#REF!&lt;&gt;"",1,0))</f>
        <v>#REF!</v>
      </c>
      <c r="D92" s="25" t="e">
        <f>IF('Crisis Indicator Data'!#REF!="No Data",1,IF(#REF!&lt;&gt;"",1,0))</f>
        <v>#REF!</v>
      </c>
      <c r="E92" s="25" t="e">
        <f>IF('Crisis Indicator Data'!#REF!="No Data",1,IF(#REF!&lt;&gt;"",1,0))</f>
        <v>#REF!</v>
      </c>
      <c r="F92" s="25" t="e">
        <f>IF('Crisis Indicator Data'!#REF!="No Data",1,IF(#REF!&lt;&gt;"",1,0))</f>
        <v>#REF!</v>
      </c>
      <c r="G92" s="25" t="e">
        <f>IF('Crisis Indicator Data'!#REF!="No Data",1,IF(#REF!&lt;&gt;"",1,0))</f>
        <v>#REF!</v>
      </c>
      <c r="H92" s="25" t="e">
        <f>IF('Crisis Indicator Data'!#REF!="No Data",1,IF(#REF!&lt;&gt;"",1,0))</f>
        <v>#REF!</v>
      </c>
      <c r="I92" s="25" t="e">
        <f>IF('Crisis Indicator Data'!#REF!="No Data",1,IF(#REF!&lt;&gt;"",1,0))</f>
        <v>#REF!</v>
      </c>
      <c r="J92" s="25" t="e">
        <f>IF('Crisis Indicator Data'!#REF!="No Data",1,IF(#REF!&lt;&gt;"",1,0))</f>
        <v>#REF!</v>
      </c>
      <c r="K92" s="25" t="e">
        <f>IF('Crisis Indicator Data'!#REF!="No Data",1,IF(#REF!&lt;&gt;"",1,0))</f>
        <v>#REF!</v>
      </c>
      <c r="L92" s="25" t="e">
        <f>IF('Crisis Indicator Data'!#REF!="No Data",1,IF(#REF!&lt;&gt;"",1,0))</f>
        <v>#REF!</v>
      </c>
      <c r="M92" s="25" t="e">
        <f>IF('Crisis Indicator Data'!#REF!="No Data",1,IF(#REF!&lt;&gt;"",1,0))</f>
        <v>#REF!</v>
      </c>
      <c r="N92" s="25" t="e">
        <f>IF('Crisis Indicator Data'!#REF!="No Data",1,IF(#REF!&lt;&gt;"",1,0))</f>
        <v>#REF!</v>
      </c>
      <c r="O92" s="25" t="e">
        <f>IF('Crisis Indicator Data'!#REF!="No Data",1,IF(#REF!&lt;&gt;"",1,0))</f>
        <v>#REF!</v>
      </c>
      <c r="P92" s="25" t="e">
        <f>IF('Crisis Indicator Data'!#REF!="No Data",1,IF(#REF!&lt;&gt;"",1,0))</f>
        <v>#REF!</v>
      </c>
      <c r="Q92" s="25" t="e">
        <f>IF('Crisis Indicator Data'!#REF!="No Data",1,IF(#REF!&lt;&gt;"",1,0))</f>
        <v>#REF!</v>
      </c>
      <c r="R92" s="25" t="e">
        <f>IF('Crisis Indicator Data'!#REF!="No Data",1,IF(#REF!&lt;&gt;"",1,0))</f>
        <v>#REF!</v>
      </c>
      <c r="S92" s="25" t="e">
        <f>IF('Crisis Indicator Data'!#REF!="No Data",1,IF(#REF!&lt;&gt;"",1,0))</f>
        <v>#REF!</v>
      </c>
      <c r="T92" s="25" t="e">
        <f>IF('Crisis Indicator Data'!#REF!="No Data",1,IF(#REF!&lt;&gt;"",1,0))</f>
        <v>#REF!</v>
      </c>
      <c r="U92" s="25" t="e">
        <f>IF('Crisis Indicator Data'!#REF!="No Data",1,IF(#REF!&lt;&gt;"",1,0))</f>
        <v>#REF!</v>
      </c>
      <c r="V92" s="25" t="e">
        <f>IF('Crisis Indicator Data'!#REF!="No Data",1,IF(#REF!&lt;&gt;"",1,0))</f>
        <v>#REF!</v>
      </c>
      <c r="W92" s="25" t="e">
        <f>IF('Crisis Indicator Data'!#REF!="No Data",1,IF(#REF!&lt;&gt;"",1,0))</f>
        <v>#REF!</v>
      </c>
      <c r="X92" s="25" t="e">
        <f>IF('Crisis Indicator Data'!#REF!="No Data",1,IF(#REF!&lt;&gt;"",1,0))</f>
        <v>#REF!</v>
      </c>
      <c r="Y92" s="25" t="e">
        <f>IF('Crisis Indicator Data'!#REF!="No Data",1,IF(#REF!&lt;&gt;"",1,0))</f>
        <v>#REF!</v>
      </c>
      <c r="Z92" s="25" t="e">
        <f>IF('Crisis Indicator Data'!#REF!="No Data",1,IF(#REF!&lt;&gt;"",1,0))</f>
        <v>#REF!</v>
      </c>
      <c r="AA92" s="25" t="e">
        <f>IF('Crisis Indicator Data'!#REF!="No Data",1,IF(#REF!&lt;&gt;"",1,0))</f>
        <v>#REF!</v>
      </c>
      <c r="AB92" s="25" t="e">
        <f>IF('Crisis Indicator Data'!#REF!="No Data",1,IF(#REF!&lt;&gt;"",1,0))</f>
        <v>#REF!</v>
      </c>
      <c r="AC92" s="25" t="e">
        <f>IF('Crisis Indicator Data'!#REF!="No Data",1,IF(#REF!&lt;&gt;"",1,0))</f>
        <v>#REF!</v>
      </c>
      <c r="AD92" s="25" t="e">
        <f>IF('Crisis Indicator Data'!#REF!="No Data",1,IF(#REF!&lt;&gt;"",1,0))</f>
        <v>#REF!</v>
      </c>
      <c r="AE92" s="25" t="e">
        <f>IF('Crisis Indicator Data'!#REF!="No Data",1,IF(#REF!&lt;&gt;"",1,0))</f>
        <v>#REF!</v>
      </c>
      <c r="AF92" s="25" t="e">
        <f>IF('Crisis Indicator Data'!#REF!="No Data",1,IF(#REF!&lt;&gt;"",1,0))</f>
        <v>#REF!</v>
      </c>
      <c r="AG92" s="25" t="e">
        <f>IF('Crisis Indicator Data'!#REF!="No Data",1,IF(#REF!&lt;&gt;"",1,0))</f>
        <v>#REF!</v>
      </c>
      <c r="AH92" s="25" t="e">
        <f>IF('Crisis Indicator Data'!#REF!="No Data",1,IF(#REF!&lt;&gt;"",1,0))</f>
        <v>#REF!</v>
      </c>
      <c r="AI92" s="25" t="e">
        <f>IF('Crisis Indicator Data'!#REF!="No Data",1,IF(#REF!&lt;&gt;"",1,0))</f>
        <v>#REF!</v>
      </c>
      <c r="AJ92" s="25" t="e">
        <f>IF('Crisis Indicator Data'!#REF!="No Data",1,IF(#REF!&lt;&gt;"",1,0))</f>
        <v>#REF!</v>
      </c>
      <c r="AK92" s="25" t="e">
        <f>IF('Crisis Indicator Data'!#REF!="No Data",1,IF(#REF!&lt;&gt;"",1,0))</f>
        <v>#REF!</v>
      </c>
      <c r="AL92" s="25" t="e">
        <f>IF('Crisis Indicator Data'!#REF!="No Data",1,IF(#REF!&lt;&gt;"",1,0))</f>
        <v>#REF!</v>
      </c>
      <c r="AM92" s="25" t="e">
        <f>IF('Crisis Indicator Data'!#REF!="No Data",1,IF(#REF!&lt;&gt;"",1,0))</f>
        <v>#REF!</v>
      </c>
      <c r="AN92" s="25" t="e">
        <f>IF('Crisis Indicator Data'!#REF!="No Data",1,IF(#REF!&lt;&gt;"",1,0))</f>
        <v>#REF!</v>
      </c>
      <c r="AO92" s="25" t="e">
        <f>IF('Crisis Indicator Data'!#REF!="No Data",1,IF(#REF!&lt;&gt;"",1,0))</f>
        <v>#REF!</v>
      </c>
      <c r="AP92" s="25" t="e">
        <f>IF('Crisis Indicator Data'!#REF!="No Data",1,IF(#REF!&lt;&gt;"",1,0))</f>
        <v>#REF!</v>
      </c>
      <c r="AQ92" s="25" t="e">
        <f>IF('Crisis Indicator Data'!#REF!="No Data",1,IF(#REF!&lt;&gt;"",1,0))</f>
        <v>#REF!</v>
      </c>
      <c r="AR92" s="25" t="e">
        <f>IF('Crisis Indicator Data'!#REF!="No Data",1,IF(#REF!&lt;&gt;"",1,0))</f>
        <v>#REF!</v>
      </c>
      <c r="AS92" s="25" t="e">
        <f>IF('Crisis Indicator Data'!#REF!="No Data",1,IF(#REF!&lt;&gt;"",1,0))</f>
        <v>#REF!</v>
      </c>
      <c r="AT92" s="25" t="e">
        <f>IF('Crisis Indicator Data'!#REF!="No Data",1,IF(#REF!&lt;&gt;"",1,0))</f>
        <v>#REF!</v>
      </c>
      <c r="AU92" s="25" t="e">
        <f>IF('Crisis Indicator Data'!#REF!="No Data",1,IF(#REF!&lt;&gt;"",1,0))</f>
        <v>#REF!</v>
      </c>
      <c r="AV92" s="25" t="e">
        <f>IF('Crisis Indicator Data'!#REF!="No Data",1,IF(#REF!&lt;&gt;"",1,0))</f>
        <v>#REF!</v>
      </c>
      <c r="AW92" s="25" t="e">
        <f>IF('Crisis Indicator Data'!#REF!="No Data",1,IF(#REF!&lt;&gt;"",1,0))</f>
        <v>#REF!</v>
      </c>
      <c r="AX92" s="25" t="e">
        <f>IF('Crisis Indicator Data'!#REF!="No Data",1,IF(#REF!&lt;&gt;"",1,0))</f>
        <v>#REF!</v>
      </c>
      <c r="AY92" s="25" t="e">
        <f>IF('Crisis Indicator Data'!#REF!="No Data",1,IF(#REF!&lt;&gt;"",1,0))</f>
        <v>#REF!</v>
      </c>
      <c r="AZ92" s="25" t="e">
        <f>IF('Crisis Indicator Data'!#REF!="No Data",1,IF(#REF!&lt;&gt;"",1,0))</f>
        <v>#REF!</v>
      </c>
      <c r="BA92" t="e">
        <f t="shared" si="4"/>
        <v>#REF!</v>
      </c>
      <c r="BB92" s="27" t="e">
        <f t="shared" si="5"/>
        <v>#REF!</v>
      </c>
    </row>
    <row r="93" spans="1:54" x14ac:dyDescent="0.35">
      <c r="A93" t="s">
        <v>10260</v>
      </c>
      <c r="B93" s="25" t="e">
        <f>IF('Crisis Indicator Data'!#REF!="No Data",1,IF(#REF!&lt;&gt;"",1,0))</f>
        <v>#REF!</v>
      </c>
      <c r="C93" s="25" t="e">
        <f>IF('Crisis Indicator Data'!#REF!="No Data",1,IF(#REF!&lt;&gt;"",1,0))</f>
        <v>#REF!</v>
      </c>
      <c r="D93" s="25" t="e">
        <f>IF('Crisis Indicator Data'!#REF!="No Data",1,IF(#REF!&lt;&gt;"",1,0))</f>
        <v>#REF!</v>
      </c>
      <c r="E93" s="25" t="e">
        <f>IF('Crisis Indicator Data'!#REF!="No Data",1,IF(#REF!&lt;&gt;"",1,0))</f>
        <v>#REF!</v>
      </c>
      <c r="F93" s="25" t="e">
        <f>IF('Crisis Indicator Data'!#REF!="No Data",1,IF(#REF!&lt;&gt;"",1,0))</f>
        <v>#REF!</v>
      </c>
      <c r="G93" s="25" t="e">
        <f>IF('Crisis Indicator Data'!#REF!="No Data",1,IF(#REF!&lt;&gt;"",1,0))</f>
        <v>#REF!</v>
      </c>
      <c r="H93" s="25" t="e">
        <f>IF('Crisis Indicator Data'!#REF!="No Data",1,IF(#REF!&lt;&gt;"",1,0))</f>
        <v>#REF!</v>
      </c>
      <c r="I93" s="25" t="e">
        <f>IF('Crisis Indicator Data'!#REF!="No Data",1,IF(#REF!&lt;&gt;"",1,0))</f>
        <v>#REF!</v>
      </c>
      <c r="J93" s="25" t="e">
        <f>IF('Crisis Indicator Data'!#REF!="No Data",1,IF(#REF!&lt;&gt;"",1,0))</f>
        <v>#REF!</v>
      </c>
      <c r="K93" s="25" t="e">
        <f>IF('Crisis Indicator Data'!#REF!="No Data",1,IF(#REF!&lt;&gt;"",1,0))</f>
        <v>#REF!</v>
      </c>
      <c r="L93" s="25" t="e">
        <f>IF('Crisis Indicator Data'!#REF!="No Data",1,IF(#REF!&lt;&gt;"",1,0))</f>
        <v>#REF!</v>
      </c>
      <c r="M93" s="25" t="e">
        <f>IF('Crisis Indicator Data'!#REF!="No Data",1,IF(#REF!&lt;&gt;"",1,0))</f>
        <v>#REF!</v>
      </c>
      <c r="N93" s="25" t="e">
        <f>IF('Crisis Indicator Data'!#REF!="No Data",1,IF(#REF!&lt;&gt;"",1,0))</f>
        <v>#REF!</v>
      </c>
      <c r="O93" s="25" t="e">
        <f>IF('Crisis Indicator Data'!#REF!="No Data",1,IF(#REF!&lt;&gt;"",1,0))</f>
        <v>#REF!</v>
      </c>
      <c r="P93" s="25" t="e">
        <f>IF('Crisis Indicator Data'!#REF!="No Data",1,IF(#REF!&lt;&gt;"",1,0))</f>
        <v>#REF!</v>
      </c>
      <c r="Q93" s="25" t="e">
        <f>IF('Crisis Indicator Data'!#REF!="No Data",1,IF(#REF!&lt;&gt;"",1,0))</f>
        <v>#REF!</v>
      </c>
      <c r="R93" s="25" t="e">
        <f>IF('Crisis Indicator Data'!#REF!="No Data",1,IF(#REF!&lt;&gt;"",1,0))</f>
        <v>#REF!</v>
      </c>
      <c r="S93" s="25" t="e">
        <f>IF('Crisis Indicator Data'!#REF!="No Data",1,IF(#REF!&lt;&gt;"",1,0))</f>
        <v>#REF!</v>
      </c>
      <c r="T93" s="25" t="e">
        <f>IF('Crisis Indicator Data'!#REF!="No Data",1,IF(#REF!&lt;&gt;"",1,0))</f>
        <v>#REF!</v>
      </c>
      <c r="U93" s="25" t="e">
        <f>IF('Crisis Indicator Data'!#REF!="No Data",1,IF(#REF!&lt;&gt;"",1,0))</f>
        <v>#REF!</v>
      </c>
      <c r="V93" s="25" t="e">
        <f>IF('Crisis Indicator Data'!#REF!="No Data",1,IF(#REF!&lt;&gt;"",1,0))</f>
        <v>#REF!</v>
      </c>
      <c r="W93" s="25" t="e">
        <f>IF('Crisis Indicator Data'!#REF!="No Data",1,IF(#REF!&lt;&gt;"",1,0))</f>
        <v>#REF!</v>
      </c>
      <c r="X93" s="25" t="e">
        <f>IF('Crisis Indicator Data'!#REF!="No Data",1,IF(#REF!&lt;&gt;"",1,0))</f>
        <v>#REF!</v>
      </c>
      <c r="Y93" s="25" t="e">
        <f>IF('Crisis Indicator Data'!#REF!="No Data",1,IF(#REF!&lt;&gt;"",1,0))</f>
        <v>#REF!</v>
      </c>
      <c r="Z93" s="25" t="e">
        <f>IF('Crisis Indicator Data'!#REF!="No Data",1,IF(#REF!&lt;&gt;"",1,0))</f>
        <v>#REF!</v>
      </c>
      <c r="AA93" s="25" t="e">
        <f>IF('Crisis Indicator Data'!#REF!="No Data",1,IF(#REF!&lt;&gt;"",1,0))</f>
        <v>#REF!</v>
      </c>
      <c r="AB93" s="25" t="e">
        <f>IF('Crisis Indicator Data'!#REF!="No Data",1,IF(#REF!&lt;&gt;"",1,0))</f>
        <v>#REF!</v>
      </c>
      <c r="AC93" s="25" t="e">
        <f>IF('Crisis Indicator Data'!#REF!="No Data",1,IF(#REF!&lt;&gt;"",1,0))</f>
        <v>#REF!</v>
      </c>
      <c r="AD93" s="25" t="e">
        <f>IF('Crisis Indicator Data'!#REF!="No Data",1,IF(#REF!&lt;&gt;"",1,0))</f>
        <v>#REF!</v>
      </c>
      <c r="AE93" s="25" t="e">
        <f>IF('Crisis Indicator Data'!#REF!="No Data",1,IF(#REF!&lt;&gt;"",1,0))</f>
        <v>#REF!</v>
      </c>
      <c r="AF93" s="25" t="e">
        <f>IF('Crisis Indicator Data'!#REF!="No Data",1,IF(#REF!&lt;&gt;"",1,0))</f>
        <v>#REF!</v>
      </c>
      <c r="AG93" s="25" t="e">
        <f>IF('Crisis Indicator Data'!#REF!="No Data",1,IF(#REF!&lt;&gt;"",1,0))</f>
        <v>#REF!</v>
      </c>
      <c r="AH93" s="25" t="e">
        <f>IF('Crisis Indicator Data'!#REF!="No Data",1,IF(#REF!&lt;&gt;"",1,0))</f>
        <v>#REF!</v>
      </c>
      <c r="AI93" s="25" t="e">
        <f>IF('Crisis Indicator Data'!#REF!="No Data",1,IF(#REF!&lt;&gt;"",1,0))</f>
        <v>#REF!</v>
      </c>
      <c r="AJ93" s="25" t="e">
        <f>IF('Crisis Indicator Data'!#REF!="No Data",1,IF(#REF!&lt;&gt;"",1,0))</f>
        <v>#REF!</v>
      </c>
      <c r="AK93" s="25" t="e">
        <f>IF('Crisis Indicator Data'!#REF!="No Data",1,IF(#REF!&lt;&gt;"",1,0))</f>
        <v>#REF!</v>
      </c>
      <c r="AL93" s="25" t="e">
        <f>IF('Crisis Indicator Data'!#REF!="No Data",1,IF(#REF!&lt;&gt;"",1,0))</f>
        <v>#REF!</v>
      </c>
      <c r="AM93" s="25" t="e">
        <f>IF('Crisis Indicator Data'!#REF!="No Data",1,IF(#REF!&lt;&gt;"",1,0))</f>
        <v>#REF!</v>
      </c>
      <c r="AN93" s="25" t="e">
        <f>IF('Crisis Indicator Data'!#REF!="No Data",1,IF(#REF!&lt;&gt;"",1,0))</f>
        <v>#REF!</v>
      </c>
      <c r="AO93" s="25" t="e">
        <f>IF('Crisis Indicator Data'!#REF!="No Data",1,IF(#REF!&lt;&gt;"",1,0))</f>
        <v>#REF!</v>
      </c>
      <c r="AP93" s="25" t="e">
        <f>IF('Crisis Indicator Data'!#REF!="No Data",1,IF(#REF!&lt;&gt;"",1,0))</f>
        <v>#REF!</v>
      </c>
      <c r="AQ93" s="25" t="e">
        <f>IF('Crisis Indicator Data'!#REF!="No Data",1,IF(#REF!&lt;&gt;"",1,0))</f>
        <v>#REF!</v>
      </c>
      <c r="AR93" s="25" t="e">
        <f>IF('Crisis Indicator Data'!#REF!="No Data",1,IF(#REF!&lt;&gt;"",1,0))</f>
        <v>#REF!</v>
      </c>
      <c r="AS93" s="25" t="e">
        <f>IF('Crisis Indicator Data'!#REF!="No Data",1,IF(#REF!&lt;&gt;"",1,0))</f>
        <v>#REF!</v>
      </c>
      <c r="AT93" s="25" t="e">
        <f>IF('Crisis Indicator Data'!#REF!="No Data",1,IF(#REF!&lt;&gt;"",1,0))</f>
        <v>#REF!</v>
      </c>
      <c r="AU93" s="25" t="e">
        <f>IF('Crisis Indicator Data'!#REF!="No Data",1,IF(#REF!&lt;&gt;"",1,0))</f>
        <v>#REF!</v>
      </c>
      <c r="AV93" s="25" t="e">
        <f>IF('Crisis Indicator Data'!#REF!="No Data",1,IF(#REF!&lt;&gt;"",1,0))</f>
        <v>#REF!</v>
      </c>
      <c r="AW93" s="25" t="e">
        <f>IF('Crisis Indicator Data'!#REF!="No Data",1,IF(#REF!&lt;&gt;"",1,0))</f>
        <v>#REF!</v>
      </c>
      <c r="AX93" s="25" t="e">
        <f>IF('Crisis Indicator Data'!#REF!="No Data",1,IF(#REF!&lt;&gt;"",1,0))</f>
        <v>#REF!</v>
      </c>
      <c r="AY93" s="25" t="e">
        <f>IF('Crisis Indicator Data'!#REF!="No Data",1,IF(#REF!&lt;&gt;"",1,0))</f>
        <v>#REF!</v>
      </c>
      <c r="AZ93" s="25" t="e">
        <f>IF('Crisis Indicator Data'!#REF!="No Data",1,IF(#REF!&lt;&gt;"",1,0))</f>
        <v>#REF!</v>
      </c>
      <c r="BA93" t="e">
        <f t="shared" si="4"/>
        <v>#REF!</v>
      </c>
      <c r="BB93" s="27" t="e">
        <f t="shared" si="5"/>
        <v>#REF!</v>
      </c>
    </row>
    <row r="94" spans="1:54" x14ac:dyDescent="0.35">
      <c r="A94" t="s">
        <v>10274</v>
      </c>
      <c r="B94" s="25" t="e">
        <f>IF('Crisis Indicator Data'!#REF!="No Data",1,IF(#REF!&lt;&gt;"",1,0))</f>
        <v>#REF!</v>
      </c>
      <c r="C94" s="25" t="e">
        <f>IF('Crisis Indicator Data'!#REF!="No Data",1,IF(#REF!&lt;&gt;"",1,0))</f>
        <v>#REF!</v>
      </c>
      <c r="D94" s="25" t="e">
        <f>IF('Crisis Indicator Data'!#REF!="No Data",1,IF(#REF!&lt;&gt;"",1,0))</f>
        <v>#REF!</v>
      </c>
      <c r="E94" s="25" t="e">
        <f>IF('Crisis Indicator Data'!#REF!="No Data",1,IF(#REF!&lt;&gt;"",1,0))</f>
        <v>#REF!</v>
      </c>
      <c r="F94" s="25" t="e">
        <f>IF('Crisis Indicator Data'!#REF!="No Data",1,IF(#REF!&lt;&gt;"",1,0))</f>
        <v>#REF!</v>
      </c>
      <c r="G94" s="25" t="e">
        <f>IF('Crisis Indicator Data'!#REF!="No Data",1,IF(#REF!&lt;&gt;"",1,0))</f>
        <v>#REF!</v>
      </c>
      <c r="H94" s="25" t="e">
        <f>IF('Crisis Indicator Data'!#REF!="No Data",1,IF(#REF!&lt;&gt;"",1,0))</f>
        <v>#REF!</v>
      </c>
      <c r="I94" s="25" t="e">
        <f>IF('Crisis Indicator Data'!#REF!="No Data",1,IF(#REF!&lt;&gt;"",1,0))</f>
        <v>#REF!</v>
      </c>
      <c r="J94" s="25" t="e">
        <f>IF('Crisis Indicator Data'!#REF!="No Data",1,IF(#REF!&lt;&gt;"",1,0))</f>
        <v>#REF!</v>
      </c>
      <c r="K94" s="25" t="e">
        <f>IF('Crisis Indicator Data'!#REF!="No Data",1,IF(#REF!&lt;&gt;"",1,0))</f>
        <v>#REF!</v>
      </c>
      <c r="L94" s="25" t="e">
        <f>IF('Crisis Indicator Data'!#REF!="No Data",1,IF(#REF!&lt;&gt;"",1,0))</f>
        <v>#REF!</v>
      </c>
      <c r="M94" s="25" t="e">
        <f>IF('Crisis Indicator Data'!#REF!="No Data",1,IF(#REF!&lt;&gt;"",1,0))</f>
        <v>#REF!</v>
      </c>
      <c r="N94" s="25" t="e">
        <f>IF('Crisis Indicator Data'!#REF!="No Data",1,IF(#REF!&lt;&gt;"",1,0))</f>
        <v>#REF!</v>
      </c>
      <c r="O94" s="25" t="e">
        <f>IF('Crisis Indicator Data'!#REF!="No Data",1,IF(#REF!&lt;&gt;"",1,0))</f>
        <v>#REF!</v>
      </c>
      <c r="P94" s="25" t="e">
        <f>IF('Crisis Indicator Data'!#REF!="No Data",1,IF(#REF!&lt;&gt;"",1,0))</f>
        <v>#REF!</v>
      </c>
      <c r="Q94" s="25" t="e">
        <f>IF('Crisis Indicator Data'!#REF!="No Data",1,IF(#REF!&lt;&gt;"",1,0))</f>
        <v>#REF!</v>
      </c>
      <c r="R94" s="25" t="e">
        <f>IF('Crisis Indicator Data'!#REF!="No Data",1,IF(#REF!&lt;&gt;"",1,0))</f>
        <v>#REF!</v>
      </c>
      <c r="S94" s="25" t="e">
        <f>IF('Crisis Indicator Data'!#REF!="No Data",1,IF(#REF!&lt;&gt;"",1,0))</f>
        <v>#REF!</v>
      </c>
      <c r="T94" s="25" t="e">
        <f>IF('Crisis Indicator Data'!#REF!="No Data",1,IF(#REF!&lt;&gt;"",1,0))</f>
        <v>#REF!</v>
      </c>
      <c r="U94" s="25" t="e">
        <f>IF('Crisis Indicator Data'!#REF!="No Data",1,IF(#REF!&lt;&gt;"",1,0))</f>
        <v>#REF!</v>
      </c>
      <c r="V94" s="25" t="e">
        <f>IF('Crisis Indicator Data'!#REF!="No Data",1,IF(#REF!&lt;&gt;"",1,0))</f>
        <v>#REF!</v>
      </c>
      <c r="W94" s="25" t="e">
        <f>IF('Crisis Indicator Data'!#REF!="No Data",1,IF(#REF!&lt;&gt;"",1,0))</f>
        <v>#REF!</v>
      </c>
      <c r="X94" s="25" t="e">
        <f>IF('Crisis Indicator Data'!#REF!="No Data",1,IF(#REF!&lt;&gt;"",1,0))</f>
        <v>#REF!</v>
      </c>
      <c r="Y94" s="25" t="e">
        <f>IF('Crisis Indicator Data'!#REF!="No Data",1,IF(#REF!&lt;&gt;"",1,0))</f>
        <v>#REF!</v>
      </c>
      <c r="Z94" s="25" t="e">
        <f>IF('Crisis Indicator Data'!#REF!="No Data",1,IF(#REF!&lt;&gt;"",1,0))</f>
        <v>#REF!</v>
      </c>
      <c r="AA94" s="25" t="e">
        <f>IF('Crisis Indicator Data'!#REF!="No Data",1,IF(#REF!&lt;&gt;"",1,0))</f>
        <v>#REF!</v>
      </c>
      <c r="AB94" s="25" t="e">
        <f>IF('Crisis Indicator Data'!#REF!="No Data",1,IF(#REF!&lt;&gt;"",1,0))</f>
        <v>#REF!</v>
      </c>
      <c r="AC94" s="25" t="e">
        <f>IF('Crisis Indicator Data'!#REF!="No Data",1,IF(#REF!&lt;&gt;"",1,0))</f>
        <v>#REF!</v>
      </c>
      <c r="AD94" s="25" t="e">
        <f>IF('Crisis Indicator Data'!#REF!="No Data",1,IF(#REF!&lt;&gt;"",1,0))</f>
        <v>#REF!</v>
      </c>
      <c r="AE94" s="25" t="e">
        <f>IF('Crisis Indicator Data'!#REF!="No Data",1,IF(#REF!&lt;&gt;"",1,0))</f>
        <v>#REF!</v>
      </c>
      <c r="AF94" s="25" t="e">
        <f>IF('Crisis Indicator Data'!#REF!="No Data",1,IF(#REF!&lt;&gt;"",1,0))</f>
        <v>#REF!</v>
      </c>
      <c r="AG94" s="25" t="e">
        <f>IF('Crisis Indicator Data'!#REF!="No Data",1,IF(#REF!&lt;&gt;"",1,0))</f>
        <v>#REF!</v>
      </c>
      <c r="AH94" s="25" t="e">
        <f>IF('Crisis Indicator Data'!#REF!="No Data",1,IF(#REF!&lt;&gt;"",1,0))</f>
        <v>#REF!</v>
      </c>
      <c r="AI94" s="25" t="e">
        <f>IF('Crisis Indicator Data'!#REF!="No Data",1,IF(#REF!&lt;&gt;"",1,0))</f>
        <v>#REF!</v>
      </c>
      <c r="AJ94" s="25" t="e">
        <f>IF('Crisis Indicator Data'!#REF!="No Data",1,IF(#REF!&lt;&gt;"",1,0))</f>
        <v>#REF!</v>
      </c>
      <c r="AK94" s="25" t="e">
        <f>IF('Crisis Indicator Data'!#REF!="No Data",1,IF(#REF!&lt;&gt;"",1,0))</f>
        <v>#REF!</v>
      </c>
      <c r="AL94" s="25" t="e">
        <f>IF('Crisis Indicator Data'!#REF!="No Data",1,IF(#REF!&lt;&gt;"",1,0))</f>
        <v>#REF!</v>
      </c>
      <c r="AM94" s="25" t="e">
        <f>IF('Crisis Indicator Data'!#REF!="No Data",1,IF(#REF!&lt;&gt;"",1,0))</f>
        <v>#REF!</v>
      </c>
      <c r="AN94" s="25" t="e">
        <f>IF('Crisis Indicator Data'!#REF!="No Data",1,IF(#REF!&lt;&gt;"",1,0))</f>
        <v>#REF!</v>
      </c>
      <c r="AO94" s="25" t="e">
        <f>IF('Crisis Indicator Data'!#REF!="No Data",1,IF(#REF!&lt;&gt;"",1,0))</f>
        <v>#REF!</v>
      </c>
      <c r="AP94" s="25" t="e">
        <f>IF('Crisis Indicator Data'!#REF!="No Data",1,IF(#REF!&lt;&gt;"",1,0))</f>
        <v>#REF!</v>
      </c>
      <c r="AQ94" s="25" t="e">
        <f>IF('Crisis Indicator Data'!#REF!="No Data",1,IF(#REF!&lt;&gt;"",1,0))</f>
        <v>#REF!</v>
      </c>
      <c r="AR94" s="25" t="e">
        <f>IF('Crisis Indicator Data'!#REF!="No Data",1,IF(#REF!&lt;&gt;"",1,0))</f>
        <v>#REF!</v>
      </c>
      <c r="AS94" s="25" t="e">
        <f>IF('Crisis Indicator Data'!#REF!="No Data",1,IF(#REF!&lt;&gt;"",1,0))</f>
        <v>#REF!</v>
      </c>
      <c r="AT94" s="25" t="e">
        <f>IF('Crisis Indicator Data'!#REF!="No Data",1,IF(#REF!&lt;&gt;"",1,0))</f>
        <v>#REF!</v>
      </c>
      <c r="AU94" s="25" t="e">
        <f>IF('Crisis Indicator Data'!#REF!="No Data",1,IF(#REF!&lt;&gt;"",1,0))</f>
        <v>#REF!</v>
      </c>
      <c r="AV94" s="25" t="e">
        <f>IF('Crisis Indicator Data'!#REF!="No Data",1,IF(#REF!&lt;&gt;"",1,0))</f>
        <v>#REF!</v>
      </c>
      <c r="AW94" s="25" t="e">
        <f>IF('Crisis Indicator Data'!#REF!="No Data",1,IF(#REF!&lt;&gt;"",1,0))</f>
        <v>#REF!</v>
      </c>
      <c r="AX94" s="25" t="e">
        <f>IF('Crisis Indicator Data'!#REF!="No Data",1,IF(#REF!&lt;&gt;"",1,0))</f>
        <v>#REF!</v>
      </c>
      <c r="AY94" s="25" t="e">
        <f>IF('Crisis Indicator Data'!#REF!="No Data",1,IF(#REF!&lt;&gt;"",1,0))</f>
        <v>#REF!</v>
      </c>
      <c r="AZ94" s="25" t="e">
        <f>IF('Crisis Indicator Data'!#REF!="No Data",1,IF(#REF!&lt;&gt;"",1,0))</f>
        <v>#REF!</v>
      </c>
      <c r="BA94" t="e">
        <f t="shared" si="4"/>
        <v>#REF!</v>
      </c>
      <c r="BB94" s="27" t="e">
        <f t="shared" si="5"/>
        <v>#REF!</v>
      </c>
    </row>
    <row r="95" spans="1:54" x14ac:dyDescent="0.35">
      <c r="A95" t="s">
        <v>10261</v>
      </c>
      <c r="B95" s="25" t="e">
        <f>IF('Crisis Indicator Data'!#REF!="No Data",1,IF(#REF!&lt;&gt;"",1,0))</f>
        <v>#REF!</v>
      </c>
      <c r="C95" s="25" t="e">
        <f>IF('Crisis Indicator Data'!#REF!="No Data",1,IF(#REF!&lt;&gt;"",1,0))</f>
        <v>#REF!</v>
      </c>
      <c r="D95" s="25" t="e">
        <f>IF('Crisis Indicator Data'!#REF!="No Data",1,IF(#REF!&lt;&gt;"",1,0))</f>
        <v>#REF!</v>
      </c>
      <c r="E95" s="25" t="e">
        <f>IF('Crisis Indicator Data'!#REF!="No Data",1,IF(#REF!&lt;&gt;"",1,0))</f>
        <v>#REF!</v>
      </c>
      <c r="F95" s="25" t="e">
        <f>IF('Crisis Indicator Data'!#REF!="No Data",1,IF(#REF!&lt;&gt;"",1,0))</f>
        <v>#REF!</v>
      </c>
      <c r="G95" s="25" t="e">
        <f>IF('Crisis Indicator Data'!#REF!="No Data",1,IF(#REF!&lt;&gt;"",1,0))</f>
        <v>#REF!</v>
      </c>
      <c r="H95" s="25" t="e">
        <f>IF('Crisis Indicator Data'!#REF!="No Data",1,IF(#REF!&lt;&gt;"",1,0))</f>
        <v>#REF!</v>
      </c>
      <c r="I95" s="25" t="e">
        <f>IF('Crisis Indicator Data'!#REF!="No Data",1,IF(#REF!&lt;&gt;"",1,0))</f>
        <v>#REF!</v>
      </c>
      <c r="J95" s="25" t="e">
        <f>IF('Crisis Indicator Data'!#REF!="No Data",1,IF(#REF!&lt;&gt;"",1,0))</f>
        <v>#REF!</v>
      </c>
      <c r="K95" s="25" t="e">
        <f>IF('Crisis Indicator Data'!#REF!="No Data",1,IF(#REF!&lt;&gt;"",1,0))</f>
        <v>#REF!</v>
      </c>
      <c r="L95" s="25" t="e">
        <f>IF('Crisis Indicator Data'!#REF!="No Data",1,IF(#REF!&lt;&gt;"",1,0))</f>
        <v>#REF!</v>
      </c>
      <c r="M95" s="25" t="e">
        <f>IF('Crisis Indicator Data'!#REF!="No Data",1,IF(#REF!&lt;&gt;"",1,0))</f>
        <v>#REF!</v>
      </c>
      <c r="N95" s="25" t="e">
        <f>IF('Crisis Indicator Data'!#REF!="No Data",1,IF(#REF!&lt;&gt;"",1,0))</f>
        <v>#REF!</v>
      </c>
      <c r="O95" s="25" t="e">
        <f>IF('Crisis Indicator Data'!#REF!="No Data",1,IF(#REF!&lt;&gt;"",1,0))</f>
        <v>#REF!</v>
      </c>
      <c r="P95" s="25" t="e">
        <f>IF('Crisis Indicator Data'!#REF!="No Data",1,IF(#REF!&lt;&gt;"",1,0))</f>
        <v>#REF!</v>
      </c>
      <c r="Q95" s="25" t="e">
        <f>IF('Crisis Indicator Data'!#REF!="No Data",1,IF(#REF!&lt;&gt;"",1,0))</f>
        <v>#REF!</v>
      </c>
      <c r="R95" s="25" t="e">
        <f>IF('Crisis Indicator Data'!#REF!="No Data",1,IF(#REF!&lt;&gt;"",1,0))</f>
        <v>#REF!</v>
      </c>
      <c r="S95" s="25" t="e">
        <f>IF('Crisis Indicator Data'!#REF!="No Data",1,IF(#REF!&lt;&gt;"",1,0))</f>
        <v>#REF!</v>
      </c>
      <c r="T95" s="25" t="e">
        <f>IF('Crisis Indicator Data'!#REF!="No Data",1,IF(#REF!&lt;&gt;"",1,0))</f>
        <v>#REF!</v>
      </c>
      <c r="U95" s="25" t="e">
        <f>IF('Crisis Indicator Data'!#REF!="No Data",1,IF(#REF!&lt;&gt;"",1,0))</f>
        <v>#REF!</v>
      </c>
      <c r="V95" s="25" t="e">
        <f>IF('Crisis Indicator Data'!#REF!="No Data",1,IF(#REF!&lt;&gt;"",1,0))</f>
        <v>#REF!</v>
      </c>
      <c r="W95" s="25" t="e">
        <f>IF('Crisis Indicator Data'!#REF!="No Data",1,IF(#REF!&lt;&gt;"",1,0))</f>
        <v>#REF!</v>
      </c>
      <c r="X95" s="25" t="e">
        <f>IF('Crisis Indicator Data'!#REF!="No Data",1,IF(#REF!&lt;&gt;"",1,0))</f>
        <v>#REF!</v>
      </c>
      <c r="Y95" s="25" t="e">
        <f>IF('Crisis Indicator Data'!#REF!="No Data",1,IF(#REF!&lt;&gt;"",1,0))</f>
        <v>#REF!</v>
      </c>
      <c r="Z95" s="25" t="e">
        <f>IF('Crisis Indicator Data'!#REF!="No Data",1,IF(#REF!&lt;&gt;"",1,0))</f>
        <v>#REF!</v>
      </c>
      <c r="AA95" s="25" t="e">
        <f>IF('Crisis Indicator Data'!#REF!="No Data",1,IF(#REF!&lt;&gt;"",1,0))</f>
        <v>#REF!</v>
      </c>
      <c r="AB95" s="25" t="e">
        <f>IF('Crisis Indicator Data'!#REF!="No Data",1,IF(#REF!&lt;&gt;"",1,0))</f>
        <v>#REF!</v>
      </c>
      <c r="AC95" s="25" t="e">
        <f>IF('Crisis Indicator Data'!#REF!="No Data",1,IF(#REF!&lt;&gt;"",1,0))</f>
        <v>#REF!</v>
      </c>
      <c r="AD95" s="25" t="e">
        <f>IF('Crisis Indicator Data'!#REF!="No Data",1,IF(#REF!&lt;&gt;"",1,0))</f>
        <v>#REF!</v>
      </c>
      <c r="AE95" s="25" t="e">
        <f>IF('Crisis Indicator Data'!#REF!="No Data",1,IF(#REF!&lt;&gt;"",1,0))</f>
        <v>#REF!</v>
      </c>
      <c r="AF95" s="25" t="e">
        <f>IF('Crisis Indicator Data'!#REF!="No Data",1,IF(#REF!&lt;&gt;"",1,0))</f>
        <v>#REF!</v>
      </c>
      <c r="AG95" s="25" t="e">
        <f>IF('Crisis Indicator Data'!#REF!="No Data",1,IF(#REF!&lt;&gt;"",1,0))</f>
        <v>#REF!</v>
      </c>
      <c r="AH95" s="25" t="e">
        <f>IF('Crisis Indicator Data'!#REF!="No Data",1,IF(#REF!&lt;&gt;"",1,0))</f>
        <v>#REF!</v>
      </c>
      <c r="AI95" s="25" t="e">
        <f>IF('Crisis Indicator Data'!#REF!="No Data",1,IF(#REF!&lt;&gt;"",1,0))</f>
        <v>#REF!</v>
      </c>
      <c r="AJ95" s="25" t="e">
        <f>IF('Crisis Indicator Data'!#REF!="No Data",1,IF(#REF!&lt;&gt;"",1,0))</f>
        <v>#REF!</v>
      </c>
      <c r="AK95" s="25" t="e">
        <f>IF('Crisis Indicator Data'!#REF!="No Data",1,IF(#REF!&lt;&gt;"",1,0))</f>
        <v>#REF!</v>
      </c>
      <c r="AL95" s="25" t="e">
        <f>IF('Crisis Indicator Data'!#REF!="No Data",1,IF(#REF!&lt;&gt;"",1,0))</f>
        <v>#REF!</v>
      </c>
      <c r="AM95" s="25" t="e">
        <f>IF('Crisis Indicator Data'!#REF!="No Data",1,IF(#REF!&lt;&gt;"",1,0))</f>
        <v>#REF!</v>
      </c>
      <c r="AN95" s="25" t="e">
        <f>IF('Crisis Indicator Data'!#REF!="No Data",1,IF(#REF!&lt;&gt;"",1,0))</f>
        <v>#REF!</v>
      </c>
      <c r="AO95" s="25" t="e">
        <f>IF('Crisis Indicator Data'!#REF!="No Data",1,IF(#REF!&lt;&gt;"",1,0))</f>
        <v>#REF!</v>
      </c>
      <c r="AP95" s="25" t="e">
        <f>IF('Crisis Indicator Data'!#REF!="No Data",1,IF(#REF!&lt;&gt;"",1,0))</f>
        <v>#REF!</v>
      </c>
      <c r="AQ95" s="25" t="e">
        <f>IF('Crisis Indicator Data'!#REF!="No Data",1,IF(#REF!&lt;&gt;"",1,0))</f>
        <v>#REF!</v>
      </c>
      <c r="AR95" s="25" t="e">
        <f>IF('Crisis Indicator Data'!#REF!="No Data",1,IF(#REF!&lt;&gt;"",1,0))</f>
        <v>#REF!</v>
      </c>
      <c r="AS95" s="25" t="e">
        <f>IF('Crisis Indicator Data'!#REF!="No Data",1,IF(#REF!&lt;&gt;"",1,0))</f>
        <v>#REF!</v>
      </c>
      <c r="AT95" s="25" t="e">
        <f>IF('Crisis Indicator Data'!#REF!="No Data",1,IF(#REF!&lt;&gt;"",1,0))</f>
        <v>#REF!</v>
      </c>
      <c r="AU95" s="25" t="e">
        <f>IF('Crisis Indicator Data'!#REF!="No Data",1,IF(#REF!&lt;&gt;"",1,0))</f>
        <v>#REF!</v>
      </c>
      <c r="AV95" s="25" t="e">
        <f>IF('Crisis Indicator Data'!#REF!="No Data",1,IF(#REF!&lt;&gt;"",1,0))</f>
        <v>#REF!</v>
      </c>
      <c r="AW95" s="25" t="e">
        <f>IF('Crisis Indicator Data'!#REF!="No Data",1,IF(#REF!&lt;&gt;"",1,0))</f>
        <v>#REF!</v>
      </c>
      <c r="AX95" s="25" t="e">
        <f>IF('Crisis Indicator Data'!#REF!="No Data",1,IF(#REF!&lt;&gt;"",1,0))</f>
        <v>#REF!</v>
      </c>
      <c r="AY95" s="25" t="e">
        <f>IF('Crisis Indicator Data'!#REF!="No Data",1,IF(#REF!&lt;&gt;"",1,0))</f>
        <v>#REF!</v>
      </c>
      <c r="AZ95" s="25" t="e">
        <f>IF('Crisis Indicator Data'!#REF!="No Data",1,IF(#REF!&lt;&gt;"",1,0))</f>
        <v>#REF!</v>
      </c>
      <c r="BA95" t="e">
        <f t="shared" si="4"/>
        <v>#REF!</v>
      </c>
      <c r="BB95" s="27" t="e">
        <f t="shared" si="5"/>
        <v>#REF!</v>
      </c>
    </row>
    <row r="96" spans="1:54" x14ac:dyDescent="0.35">
      <c r="A96" t="s">
        <v>10270</v>
      </c>
      <c r="B96" s="25" t="e">
        <f>IF('Crisis Indicator Data'!#REF!="No Data",1,IF(#REF!&lt;&gt;"",1,0))</f>
        <v>#REF!</v>
      </c>
      <c r="C96" s="25" t="e">
        <f>IF('Crisis Indicator Data'!#REF!="No Data",1,IF(#REF!&lt;&gt;"",1,0))</f>
        <v>#REF!</v>
      </c>
      <c r="D96" s="25" t="e">
        <f>IF('Crisis Indicator Data'!#REF!="No Data",1,IF(#REF!&lt;&gt;"",1,0))</f>
        <v>#REF!</v>
      </c>
      <c r="E96" s="25" t="e">
        <f>IF('Crisis Indicator Data'!#REF!="No Data",1,IF(#REF!&lt;&gt;"",1,0))</f>
        <v>#REF!</v>
      </c>
      <c r="F96" s="25" t="e">
        <f>IF('Crisis Indicator Data'!#REF!="No Data",1,IF(#REF!&lt;&gt;"",1,0))</f>
        <v>#REF!</v>
      </c>
      <c r="G96" s="25" t="e">
        <f>IF('Crisis Indicator Data'!#REF!="No Data",1,IF(#REF!&lt;&gt;"",1,0))</f>
        <v>#REF!</v>
      </c>
      <c r="H96" s="25" t="e">
        <f>IF('Crisis Indicator Data'!#REF!="No Data",1,IF(#REF!&lt;&gt;"",1,0))</f>
        <v>#REF!</v>
      </c>
      <c r="I96" s="25" t="e">
        <f>IF('Crisis Indicator Data'!#REF!="No Data",1,IF(#REF!&lt;&gt;"",1,0))</f>
        <v>#REF!</v>
      </c>
      <c r="J96" s="25" t="e">
        <f>IF('Crisis Indicator Data'!#REF!="No Data",1,IF(#REF!&lt;&gt;"",1,0))</f>
        <v>#REF!</v>
      </c>
      <c r="K96" s="25" t="e">
        <f>IF('Crisis Indicator Data'!#REF!="No Data",1,IF(#REF!&lt;&gt;"",1,0))</f>
        <v>#REF!</v>
      </c>
      <c r="L96" s="25" t="e">
        <f>IF('Crisis Indicator Data'!#REF!="No Data",1,IF(#REF!&lt;&gt;"",1,0))</f>
        <v>#REF!</v>
      </c>
      <c r="M96" s="25" t="e">
        <f>IF('Crisis Indicator Data'!#REF!="No Data",1,IF(#REF!&lt;&gt;"",1,0))</f>
        <v>#REF!</v>
      </c>
      <c r="N96" s="25" t="e">
        <f>IF('Crisis Indicator Data'!#REF!="No Data",1,IF(#REF!&lt;&gt;"",1,0))</f>
        <v>#REF!</v>
      </c>
      <c r="O96" s="25" t="e">
        <f>IF('Crisis Indicator Data'!#REF!="No Data",1,IF(#REF!&lt;&gt;"",1,0))</f>
        <v>#REF!</v>
      </c>
      <c r="P96" s="25" t="e">
        <f>IF('Crisis Indicator Data'!#REF!="No Data",1,IF(#REF!&lt;&gt;"",1,0))</f>
        <v>#REF!</v>
      </c>
      <c r="Q96" s="25" t="e">
        <f>IF('Crisis Indicator Data'!#REF!="No Data",1,IF(#REF!&lt;&gt;"",1,0))</f>
        <v>#REF!</v>
      </c>
      <c r="R96" s="25" t="e">
        <f>IF('Crisis Indicator Data'!#REF!="No Data",1,IF(#REF!&lt;&gt;"",1,0))</f>
        <v>#REF!</v>
      </c>
      <c r="S96" s="25" t="e">
        <f>IF('Crisis Indicator Data'!#REF!="No Data",1,IF(#REF!&lt;&gt;"",1,0))</f>
        <v>#REF!</v>
      </c>
      <c r="T96" s="25" t="e">
        <f>IF('Crisis Indicator Data'!#REF!="No Data",1,IF(#REF!&lt;&gt;"",1,0))</f>
        <v>#REF!</v>
      </c>
      <c r="U96" s="25" t="e">
        <f>IF('Crisis Indicator Data'!#REF!="No Data",1,IF(#REF!&lt;&gt;"",1,0))</f>
        <v>#REF!</v>
      </c>
      <c r="V96" s="25" t="e">
        <f>IF('Crisis Indicator Data'!#REF!="No Data",1,IF(#REF!&lt;&gt;"",1,0))</f>
        <v>#REF!</v>
      </c>
      <c r="W96" s="25" t="e">
        <f>IF('Crisis Indicator Data'!#REF!="No Data",1,IF(#REF!&lt;&gt;"",1,0))</f>
        <v>#REF!</v>
      </c>
      <c r="X96" s="25" t="e">
        <f>IF('Crisis Indicator Data'!#REF!="No Data",1,IF(#REF!&lt;&gt;"",1,0))</f>
        <v>#REF!</v>
      </c>
      <c r="Y96" s="25" t="e">
        <f>IF('Crisis Indicator Data'!#REF!="No Data",1,IF(#REF!&lt;&gt;"",1,0))</f>
        <v>#REF!</v>
      </c>
      <c r="Z96" s="25" t="e">
        <f>IF('Crisis Indicator Data'!#REF!="No Data",1,IF(#REF!&lt;&gt;"",1,0))</f>
        <v>#REF!</v>
      </c>
      <c r="AA96" s="25" t="e">
        <f>IF('Crisis Indicator Data'!#REF!="No Data",1,IF(#REF!&lt;&gt;"",1,0))</f>
        <v>#REF!</v>
      </c>
      <c r="AB96" s="25" t="e">
        <f>IF('Crisis Indicator Data'!#REF!="No Data",1,IF(#REF!&lt;&gt;"",1,0))</f>
        <v>#REF!</v>
      </c>
      <c r="AC96" s="25" t="e">
        <f>IF('Crisis Indicator Data'!#REF!="No Data",1,IF(#REF!&lt;&gt;"",1,0))</f>
        <v>#REF!</v>
      </c>
      <c r="AD96" s="25" t="e">
        <f>IF('Crisis Indicator Data'!#REF!="No Data",1,IF(#REF!&lt;&gt;"",1,0))</f>
        <v>#REF!</v>
      </c>
      <c r="AE96" s="25" t="e">
        <f>IF('Crisis Indicator Data'!#REF!="No Data",1,IF(#REF!&lt;&gt;"",1,0))</f>
        <v>#REF!</v>
      </c>
      <c r="AF96" s="25" t="e">
        <f>IF('Crisis Indicator Data'!#REF!="No Data",1,IF(#REF!&lt;&gt;"",1,0))</f>
        <v>#REF!</v>
      </c>
      <c r="AG96" s="25" t="e">
        <f>IF('Crisis Indicator Data'!#REF!="No Data",1,IF(#REF!&lt;&gt;"",1,0))</f>
        <v>#REF!</v>
      </c>
      <c r="AH96" s="25" t="e">
        <f>IF('Crisis Indicator Data'!#REF!="No Data",1,IF(#REF!&lt;&gt;"",1,0))</f>
        <v>#REF!</v>
      </c>
      <c r="AI96" s="25" t="e">
        <f>IF('Crisis Indicator Data'!#REF!="No Data",1,IF(#REF!&lt;&gt;"",1,0))</f>
        <v>#REF!</v>
      </c>
      <c r="AJ96" s="25" t="e">
        <f>IF('Crisis Indicator Data'!#REF!="No Data",1,IF(#REF!&lt;&gt;"",1,0))</f>
        <v>#REF!</v>
      </c>
      <c r="AK96" s="25" t="e">
        <f>IF('Crisis Indicator Data'!#REF!="No Data",1,IF(#REF!&lt;&gt;"",1,0))</f>
        <v>#REF!</v>
      </c>
      <c r="AL96" s="25" t="e">
        <f>IF('Crisis Indicator Data'!#REF!="No Data",1,IF(#REF!&lt;&gt;"",1,0))</f>
        <v>#REF!</v>
      </c>
      <c r="AM96" s="25" t="e">
        <f>IF('Crisis Indicator Data'!#REF!="No Data",1,IF(#REF!&lt;&gt;"",1,0))</f>
        <v>#REF!</v>
      </c>
      <c r="AN96" s="25" t="e">
        <f>IF('Crisis Indicator Data'!#REF!="No Data",1,IF(#REF!&lt;&gt;"",1,0))</f>
        <v>#REF!</v>
      </c>
      <c r="AO96" s="25" t="e">
        <f>IF('Crisis Indicator Data'!#REF!="No Data",1,IF(#REF!&lt;&gt;"",1,0))</f>
        <v>#REF!</v>
      </c>
      <c r="AP96" s="25" t="e">
        <f>IF('Crisis Indicator Data'!#REF!="No Data",1,IF(#REF!&lt;&gt;"",1,0))</f>
        <v>#REF!</v>
      </c>
      <c r="AQ96" s="25" t="e">
        <f>IF('Crisis Indicator Data'!#REF!="No Data",1,IF(#REF!&lt;&gt;"",1,0))</f>
        <v>#REF!</v>
      </c>
      <c r="AR96" s="25" t="e">
        <f>IF('Crisis Indicator Data'!#REF!="No Data",1,IF(#REF!&lt;&gt;"",1,0))</f>
        <v>#REF!</v>
      </c>
      <c r="AS96" s="25" t="e">
        <f>IF('Crisis Indicator Data'!#REF!="No Data",1,IF(#REF!&lt;&gt;"",1,0))</f>
        <v>#REF!</v>
      </c>
      <c r="AT96" s="25" t="e">
        <f>IF('Crisis Indicator Data'!#REF!="No Data",1,IF(#REF!&lt;&gt;"",1,0))</f>
        <v>#REF!</v>
      </c>
      <c r="AU96" s="25" t="e">
        <f>IF('Crisis Indicator Data'!#REF!="No Data",1,IF(#REF!&lt;&gt;"",1,0))</f>
        <v>#REF!</v>
      </c>
      <c r="AV96" s="25" t="e">
        <f>IF('Crisis Indicator Data'!#REF!="No Data",1,IF(#REF!&lt;&gt;"",1,0))</f>
        <v>#REF!</v>
      </c>
      <c r="AW96" s="25" t="e">
        <f>IF('Crisis Indicator Data'!#REF!="No Data",1,IF(#REF!&lt;&gt;"",1,0))</f>
        <v>#REF!</v>
      </c>
      <c r="AX96" s="25" t="e">
        <f>IF('Crisis Indicator Data'!#REF!="No Data",1,IF(#REF!&lt;&gt;"",1,0))</f>
        <v>#REF!</v>
      </c>
      <c r="AY96" s="25" t="e">
        <f>IF('Crisis Indicator Data'!#REF!="No Data",1,IF(#REF!&lt;&gt;"",1,0))</f>
        <v>#REF!</v>
      </c>
      <c r="AZ96" s="25" t="e">
        <f>IF('Crisis Indicator Data'!#REF!="No Data",1,IF(#REF!&lt;&gt;"",1,0))</f>
        <v>#REF!</v>
      </c>
      <c r="BA96" t="e">
        <f t="shared" si="4"/>
        <v>#REF!</v>
      </c>
      <c r="BB96" s="27" t="e">
        <f t="shared" si="5"/>
        <v>#REF!</v>
      </c>
    </row>
    <row r="97" spans="1:54" x14ac:dyDescent="0.35">
      <c r="A97" t="s">
        <v>10263</v>
      </c>
      <c r="B97" s="25" t="e">
        <f>IF('Crisis Indicator Data'!#REF!="No Data",1,IF(#REF!&lt;&gt;"",1,0))</f>
        <v>#REF!</v>
      </c>
      <c r="C97" s="25" t="e">
        <f>IF('Crisis Indicator Data'!#REF!="No Data",1,IF(#REF!&lt;&gt;"",1,0))</f>
        <v>#REF!</v>
      </c>
      <c r="D97" s="25" t="e">
        <f>IF('Crisis Indicator Data'!#REF!="No Data",1,IF(#REF!&lt;&gt;"",1,0))</f>
        <v>#REF!</v>
      </c>
      <c r="E97" s="25" t="e">
        <f>IF('Crisis Indicator Data'!#REF!="No Data",1,IF(#REF!&lt;&gt;"",1,0))</f>
        <v>#REF!</v>
      </c>
      <c r="F97" s="25" t="e">
        <f>IF('Crisis Indicator Data'!#REF!="No Data",1,IF(#REF!&lt;&gt;"",1,0))</f>
        <v>#REF!</v>
      </c>
      <c r="G97" s="25" t="e">
        <f>IF('Crisis Indicator Data'!#REF!="No Data",1,IF(#REF!&lt;&gt;"",1,0))</f>
        <v>#REF!</v>
      </c>
      <c r="H97" s="25" t="e">
        <f>IF('Crisis Indicator Data'!#REF!="No Data",1,IF(#REF!&lt;&gt;"",1,0))</f>
        <v>#REF!</v>
      </c>
      <c r="I97" s="25" t="e">
        <f>IF('Crisis Indicator Data'!#REF!="No Data",1,IF(#REF!&lt;&gt;"",1,0))</f>
        <v>#REF!</v>
      </c>
      <c r="J97" s="25" t="e">
        <f>IF('Crisis Indicator Data'!#REF!="No Data",1,IF(#REF!&lt;&gt;"",1,0))</f>
        <v>#REF!</v>
      </c>
      <c r="K97" s="25" t="e">
        <f>IF('Crisis Indicator Data'!#REF!="No Data",1,IF(#REF!&lt;&gt;"",1,0))</f>
        <v>#REF!</v>
      </c>
      <c r="L97" s="25" t="e">
        <f>IF('Crisis Indicator Data'!#REF!="No Data",1,IF(#REF!&lt;&gt;"",1,0))</f>
        <v>#REF!</v>
      </c>
      <c r="M97" s="25" t="e">
        <f>IF('Crisis Indicator Data'!#REF!="No Data",1,IF(#REF!&lt;&gt;"",1,0))</f>
        <v>#REF!</v>
      </c>
      <c r="N97" s="25" t="e">
        <f>IF('Crisis Indicator Data'!#REF!="No Data",1,IF(#REF!&lt;&gt;"",1,0))</f>
        <v>#REF!</v>
      </c>
      <c r="O97" s="25" t="e">
        <f>IF('Crisis Indicator Data'!#REF!="No Data",1,IF(#REF!&lt;&gt;"",1,0))</f>
        <v>#REF!</v>
      </c>
      <c r="P97" s="25" t="e">
        <f>IF('Crisis Indicator Data'!#REF!="No Data",1,IF(#REF!&lt;&gt;"",1,0))</f>
        <v>#REF!</v>
      </c>
      <c r="Q97" s="25" t="e">
        <f>IF('Crisis Indicator Data'!#REF!="No Data",1,IF(#REF!&lt;&gt;"",1,0))</f>
        <v>#REF!</v>
      </c>
      <c r="R97" s="25" t="e">
        <f>IF('Crisis Indicator Data'!#REF!="No Data",1,IF(#REF!&lt;&gt;"",1,0))</f>
        <v>#REF!</v>
      </c>
      <c r="S97" s="25" t="e">
        <f>IF('Crisis Indicator Data'!#REF!="No Data",1,IF(#REF!&lt;&gt;"",1,0))</f>
        <v>#REF!</v>
      </c>
      <c r="T97" s="25" t="e">
        <f>IF('Crisis Indicator Data'!#REF!="No Data",1,IF(#REF!&lt;&gt;"",1,0))</f>
        <v>#REF!</v>
      </c>
      <c r="U97" s="25" t="e">
        <f>IF('Crisis Indicator Data'!#REF!="No Data",1,IF(#REF!&lt;&gt;"",1,0))</f>
        <v>#REF!</v>
      </c>
      <c r="V97" s="25" t="e">
        <f>IF('Crisis Indicator Data'!#REF!="No Data",1,IF(#REF!&lt;&gt;"",1,0))</f>
        <v>#REF!</v>
      </c>
      <c r="W97" s="25" t="e">
        <f>IF('Crisis Indicator Data'!#REF!="No Data",1,IF(#REF!&lt;&gt;"",1,0))</f>
        <v>#REF!</v>
      </c>
      <c r="X97" s="25" t="e">
        <f>IF('Crisis Indicator Data'!#REF!="No Data",1,IF(#REF!&lt;&gt;"",1,0))</f>
        <v>#REF!</v>
      </c>
      <c r="Y97" s="25" t="e">
        <f>IF('Crisis Indicator Data'!#REF!="No Data",1,IF(#REF!&lt;&gt;"",1,0))</f>
        <v>#REF!</v>
      </c>
      <c r="Z97" s="25" t="e">
        <f>IF('Crisis Indicator Data'!#REF!="No Data",1,IF(#REF!&lt;&gt;"",1,0))</f>
        <v>#REF!</v>
      </c>
      <c r="AA97" s="25" t="e">
        <f>IF('Crisis Indicator Data'!#REF!="No Data",1,IF(#REF!&lt;&gt;"",1,0))</f>
        <v>#REF!</v>
      </c>
      <c r="AB97" s="25" t="e">
        <f>IF('Crisis Indicator Data'!#REF!="No Data",1,IF(#REF!&lt;&gt;"",1,0))</f>
        <v>#REF!</v>
      </c>
      <c r="AC97" s="25" t="e">
        <f>IF('Crisis Indicator Data'!#REF!="No Data",1,IF(#REF!&lt;&gt;"",1,0))</f>
        <v>#REF!</v>
      </c>
      <c r="AD97" s="25" t="e">
        <f>IF('Crisis Indicator Data'!#REF!="No Data",1,IF(#REF!&lt;&gt;"",1,0))</f>
        <v>#REF!</v>
      </c>
      <c r="AE97" s="25" t="e">
        <f>IF('Crisis Indicator Data'!#REF!="No Data",1,IF(#REF!&lt;&gt;"",1,0))</f>
        <v>#REF!</v>
      </c>
      <c r="AF97" s="25" t="e">
        <f>IF('Crisis Indicator Data'!#REF!="No Data",1,IF(#REF!&lt;&gt;"",1,0))</f>
        <v>#REF!</v>
      </c>
      <c r="AG97" s="25" t="e">
        <f>IF('Crisis Indicator Data'!#REF!="No Data",1,IF(#REF!&lt;&gt;"",1,0))</f>
        <v>#REF!</v>
      </c>
      <c r="AH97" s="25" t="e">
        <f>IF('Crisis Indicator Data'!#REF!="No Data",1,IF(#REF!&lt;&gt;"",1,0))</f>
        <v>#REF!</v>
      </c>
      <c r="AI97" s="25" t="e">
        <f>IF('Crisis Indicator Data'!#REF!="No Data",1,IF(#REF!&lt;&gt;"",1,0))</f>
        <v>#REF!</v>
      </c>
      <c r="AJ97" s="25" t="e">
        <f>IF('Crisis Indicator Data'!#REF!="No Data",1,IF(#REF!&lt;&gt;"",1,0))</f>
        <v>#REF!</v>
      </c>
      <c r="AK97" s="25" t="e">
        <f>IF('Crisis Indicator Data'!#REF!="No Data",1,IF(#REF!&lt;&gt;"",1,0))</f>
        <v>#REF!</v>
      </c>
      <c r="AL97" s="25" t="e">
        <f>IF('Crisis Indicator Data'!#REF!="No Data",1,IF(#REF!&lt;&gt;"",1,0))</f>
        <v>#REF!</v>
      </c>
      <c r="AM97" s="25" t="e">
        <f>IF('Crisis Indicator Data'!#REF!="No Data",1,IF(#REF!&lt;&gt;"",1,0))</f>
        <v>#REF!</v>
      </c>
      <c r="AN97" s="25" t="e">
        <f>IF('Crisis Indicator Data'!#REF!="No Data",1,IF(#REF!&lt;&gt;"",1,0))</f>
        <v>#REF!</v>
      </c>
      <c r="AO97" s="25" t="e">
        <f>IF('Crisis Indicator Data'!#REF!="No Data",1,IF(#REF!&lt;&gt;"",1,0))</f>
        <v>#REF!</v>
      </c>
      <c r="AP97" s="25" t="e">
        <f>IF('Crisis Indicator Data'!#REF!="No Data",1,IF(#REF!&lt;&gt;"",1,0))</f>
        <v>#REF!</v>
      </c>
      <c r="AQ97" s="25" t="e">
        <f>IF('Crisis Indicator Data'!#REF!="No Data",1,IF(#REF!&lt;&gt;"",1,0))</f>
        <v>#REF!</v>
      </c>
      <c r="AR97" s="25" t="e">
        <f>IF('Crisis Indicator Data'!#REF!="No Data",1,IF(#REF!&lt;&gt;"",1,0))</f>
        <v>#REF!</v>
      </c>
      <c r="AS97" s="25" t="e">
        <f>IF('Crisis Indicator Data'!#REF!="No Data",1,IF(#REF!&lt;&gt;"",1,0))</f>
        <v>#REF!</v>
      </c>
      <c r="AT97" s="25" t="e">
        <f>IF('Crisis Indicator Data'!#REF!="No Data",1,IF(#REF!&lt;&gt;"",1,0))</f>
        <v>#REF!</v>
      </c>
      <c r="AU97" s="25" t="e">
        <f>IF('Crisis Indicator Data'!#REF!="No Data",1,IF(#REF!&lt;&gt;"",1,0))</f>
        <v>#REF!</v>
      </c>
      <c r="AV97" s="25" t="e">
        <f>IF('Crisis Indicator Data'!#REF!="No Data",1,IF(#REF!&lt;&gt;"",1,0))</f>
        <v>#REF!</v>
      </c>
      <c r="AW97" s="25" t="e">
        <f>IF('Crisis Indicator Data'!#REF!="No Data",1,IF(#REF!&lt;&gt;"",1,0))</f>
        <v>#REF!</v>
      </c>
      <c r="AX97" s="25" t="e">
        <f>IF('Crisis Indicator Data'!#REF!="No Data",1,IF(#REF!&lt;&gt;"",1,0))</f>
        <v>#REF!</v>
      </c>
      <c r="AY97" s="25" t="e">
        <f>IF('Crisis Indicator Data'!#REF!="No Data",1,IF(#REF!&lt;&gt;"",1,0))</f>
        <v>#REF!</v>
      </c>
      <c r="AZ97" s="25" t="e">
        <f>IF('Crisis Indicator Data'!#REF!="No Data",1,IF(#REF!&lt;&gt;"",1,0))</f>
        <v>#REF!</v>
      </c>
      <c r="BA97" t="e">
        <f t="shared" si="4"/>
        <v>#REF!</v>
      </c>
      <c r="BB97" s="27" t="e">
        <f t="shared" si="5"/>
        <v>#REF!</v>
      </c>
    </row>
    <row r="98" spans="1:54" x14ac:dyDescent="0.35">
      <c r="A98" t="s">
        <v>10264</v>
      </c>
      <c r="B98" s="25" t="e">
        <f>IF('Crisis Indicator Data'!#REF!="No Data",1,IF(#REF!&lt;&gt;"",1,0))</f>
        <v>#REF!</v>
      </c>
      <c r="C98" s="25" t="e">
        <f>IF('Crisis Indicator Data'!#REF!="No Data",1,IF(#REF!&lt;&gt;"",1,0))</f>
        <v>#REF!</v>
      </c>
      <c r="D98" s="25" t="e">
        <f>IF('Crisis Indicator Data'!#REF!="No Data",1,IF(#REF!&lt;&gt;"",1,0))</f>
        <v>#REF!</v>
      </c>
      <c r="E98" s="25" t="e">
        <f>IF('Crisis Indicator Data'!#REF!="No Data",1,IF(#REF!&lt;&gt;"",1,0))</f>
        <v>#REF!</v>
      </c>
      <c r="F98" s="25" t="e">
        <f>IF('Crisis Indicator Data'!#REF!="No Data",1,IF(#REF!&lt;&gt;"",1,0))</f>
        <v>#REF!</v>
      </c>
      <c r="G98" s="25" t="e">
        <f>IF('Crisis Indicator Data'!#REF!="No Data",1,IF(#REF!&lt;&gt;"",1,0))</f>
        <v>#REF!</v>
      </c>
      <c r="H98" s="25" t="e">
        <f>IF('Crisis Indicator Data'!#REF!="No Data",1,IF(#REF!&lt;&gt;"",1,0))</f>
        <v>#REF!</v>
      </c>
      <c r="I98" s="25" t="e">
        <f>IF('Crisis Indicator Data'!#REF!="No Data",1,IF(#REF!&lt;&gt;"",1,0))</f>
        <v>#REF!</v>
      </c>
      <c r="J98" s="25" t="e">
        <f>IF('Crisis Indicator Data'!#REF!="No Data",1,IF(#REF!&lt;&gt;"",1,0))</f>
        <v>#REF!</v>
      </c>
      <c r="K98" s="25" t="e">
        <f>IF('Crisis Indicator Data'!#REF!="No Data",1,IF(#REF!&lt;&gt;"",1,0))</f>
        <v>#REF!</v>
      </c>
      <c r="L98" s="25" t="e">
        <f>IF('Crisis Indicator Data'!#REF!="No Data",1,IF(#REF!&lt;&gt;"",1,0))</f>
        <v>#REF!</v>
      </c>
      <c r="M98" s="25" t="e">
        <f>IF('Crisis Indicator Data'!#REF!="No Data",1,IF(#REF!&lt;&gt;"",1,0))</f>
        <v>#REF!</v>
      </c>
      <c r="N98" s="25" t="e">
        <f>IF('Crisis Indicator Data'!#REF!="No Data",1,IF(#REF!&lt;&gt;"",1,0))</f>
        <v>#REF!</v>
      </c>
      <c r="O98" s="25" t="e">
        <f>IF('Crisis Indicator Data'!#REF!="No Data",1,IF(#REF!&lt;&gt;"",1,0))</f>
        <v>#REF!</v>
      </c>
      <c r="P98" s="25" t="e">
        <f>IF('Crisis Indicator Data'!#REF!="No Data",1,IF(#REF!&lt;&gt;"",1,0))</f>
        <v>#REF!</v>
      </c>
      <c r="Q98" s="25" t="e">
        <f>IF('Crisis Indicator Data'!#REF!="No Data",1,IF(#REF!&lt;&gt;"",1,0))</f>
        <v>#REF!</v>
      </c>
      <c r="R98" s="25" t="e">
        <f>IF('Crisis Indicator Data'!#REF!="No Data",1,IF(#REF!&lt;&gt;"",1,0))</f>
        <v>#REF!</v>
      </c>
      <c r="S98" s="25" t="e">
        <f>IF('Crisis Indicator Data'!#REF!="No Data",1,IF(#REF!&lt;&gt;"",1,0))</f>
        <v>#REF!</v>
      </c>
      <c r="T98" s="25" t="e">
        <f>IF('Crisis Indicator Data'!#REF!="No Data",1,IF(#REF!&lt;&gt;"",1,0))</f>
        <v>#REF!</v>
      </c>
      <c r="U98" s="25" t="e">
        <f>IF('Crisis Indicator Data'!#REF!="No Data",1,IF(#REF!&lt;&gt;"",1,0))</f>
        <v>#REF!</v>
      </c>
      <c r="V98" s="25" t="e">
        <f>IF('Crisis Indicator Data'!#REF!="No Data",1,IF(#REF!&lt;&gt;"",1,0))</f>
        <v>#REF!</v>
      </c>
      <c r="W98" s="25" t="e">
        <f>IF('Crisis Indicator Data'!#REF!="No Data",1,IF(#REF!&lt;&gt;"",1,0))</f>
        <v>#REF!</v>
      </c>
      <c r="X98" s="25" t="e">
        <f>IF('Crisis Indicator Data'!#REF!="No Data",1,IF(#REF!&lt;&gt;"",1,0))</f>
        <v>#REF!</v>
      </c>
      <c r="Y98" s="25" t="e">
        <f>IF('Crisis Indicator Data'!#REF!="No Data",1,IF(#REF!&lt;&gt;"",1,0))</f>
        <v>#REF!</v>
      </c>
      <c r="Z98" s="25" t="e">
        <f>IF('Crisis Indicator Data'!#REF!="No Data",1,IF(#REF!&lt;&gt;"",1,0))</f>
        <v>#REF!</v>
      </c>
      <c r="AA98" s="25" t="e">
        <f>IF('Crisis Indicator Data'!#REF!="No Data",1,IF(#REF!&lt;&gt;"",1,0))</f>
        <v>#REF!</v>
      </c>
      <c r="AB98" s="25" t="e">
        <f>IF('Crisis Indicator Data'!#REF!="No Data",1,IF(#REF!&lt;&gt;"",1,0))</f>
        <v>#REF!</v>
      </c>
      <c r="AC98" s="25" t="e">
        <f>IF('Crisis Indicator Data'!#REF!="No Data",1,IF(#REF!&lt;&gt;"",1,0))</f>
        <v>#REF!</v>
      </c>
      <c r="AD98" s="25" t="e">
        <f>IF('Crisis Indicator Data'!#REF!="No Data",1,IF(#REF!&lt;&gt;"",1,0))</f>
        <v>#REF!</v>
      </c>
      <c r="AE98" s="25" t="e">
        <f>IF('Crisis Indicator Data'!#REF!="No Data",1,IF(#REF!&lt;&gt;"",1,0))</f>
        <v>#REF!</v>
      </c>
      <c r="AF98" s="25" t="e">
        <f>IF('Crisis Indicator Data'!#REF!="No Data",1,IF(#REF!&lt;&gt;"",1,0))</f>
        <v>#REF!</v>
      </c>
      <c r="AG98" s="25" t="e">
        <f>IF('Crisis Indicator Data'!#REF!="No Data",1,IF(#REF!&lt;&gt;"",1,0))</f>
        <v>#REF!</v>
      </c>
      <c r="AH98" s="25" t="e">
        <f>IF('Crisis Indicator Data'!#REF!="No Data",1,IF(#REF!&lt;&gt;"",1,0))</f>
        <v>#REF!</v>
      </c>
      <c r="AI98" s="25" t="e">
        <f>IF('Crisis Indicator Data'!#REF!="No Data",1,IF(#REF!&lt;&gt;"",1,0))</f>
        <v>#REF!</v>
      </c>
      <c r="AJ98" s="25" t="e">
        <f>IF('Crisis Indicator Data'!#REF!="No Data",1,IF(#REF!&lt;&gt;"",1,0))</f>
        <v>#REF!</v>
      </c>
      <c r="AK98" s="25" t="e">
        <f>IF('Crisis Indicator Data'!#REF!="No Data",1,IF(#REF!&lt;&gt;"",1,0))</f>
        <v>#REF!</v>
      </c>
      <c r="AL98" s="25" t="e">
        <f>IF('Crisis Indicator Data'!#REF!="No Data",1,IF(#REF!&lt;&gt;"",1,0))</f>
        <v>#REF!</v>
      </c>
      <c r="AM98" s="25" t="e">
        <f>IF('Crisis Indicator Data'!#REF!="No Data",1,IF(#REF!&lt;&gt;"",1,0))</f>
        <v>#REF!</v>
      </c>
      <c r="AN98" s="25" t="e">
        <f>IF('Crisis Indicator Data'!#REF!="No Data",1,IF(#REF!&lt;&gt;"",1,0))</f>
        <v>#REF!</v>
      </c>
      <c r="AO98" s="25" t="e">
        <f>IF('Crisis Indicator Data'!#REF!="No Data",1,IF(#REF!&lt;&gt;"",1,0))</f>
        <v>#REF!</v>
      </c>
      <c r="AP98" s="25" t="e">
        <f>IF('Crisis Indicator Data'!#REF!="No Data",1,IF(#REF!&lt;&gt;"",1,0))</f>
        <v>#REF!</v>
      </c>
      <c r="AQ98" s="25" t="e">
        <f>IF('Crisis Indicator Data'!#REF!="No Data",1,IF(#REF!&lt;&gt;"",1,0))</f>
        <v>#REF!</v>
      </c>
      <c r="AR98" s="25" t="e">
        <f>IF('Crisis Indicator Data'!#REF!="No Data",1,IF(#REF!&lt;&gt;"",1,0))</f>
        <v>#REF!</v>
      </c>
      <c r="AS98" s="25" t="e">
        <f>IF('Crisis Indicator Data'!#REF!="No Data",1,IF(#REF!&lt;&gt;"",1,0))</f>
        <v>#REF!</v>
      </c>
      <c r="AT98" s="25" t="e">
        <f>IF('Crisis Indicator Data'!#REF!="No Data",1,IF(#REF!&lt;&gt;"",1,0))</f>
        <v>#REF!</v>
      </c>
      <c r="AU98" s="25" t="e">
        <f>IF('Crisis Indicator Data'!#REF!="No Data",1,IF(#REF!&lt;&gt;"",1,0))</f>
        <v>#REF!</v>
      </c>
      <c r="AV98" s="25" t="e">
        <f>IF('Crisis Indicator Data'!#REF!="No Data",1,IF(#REF!&lt;&gt;"",1,0))</f>
        <v>#REF!</v>
      </c>
      <c r="AW98" s="25" t="e">
        <f>IF('Crisis Indicator Data'!#REF!="No Data",1,IF(#REF!&lt;&gt;"",1,0))</f>
        <v>#REF!</v>
      </c>
      <c r="AX98" s="25" t="e">
        <f>IF('Crisis Indicator Data'!#REF!="No Data",1,IF(#REF!&lt;&gt;"",1,0))</f>
        <v>#REF!</v>
      </c>
      <c r="AY98" s="25" t="e">
        <f>IF('Crisis Indicator Data'!#REF!="No Data",1,IF(#REF!&lt;&gt;"",1,0))</f>
        <v>#REF!</v>
      </c>
      <c r="AZ98" s="25" t="e">
        <f>IF('Crisis Indicator Data'!#REF!="No Data",1,IF(#REF!&lt;&gt;"",1,0))</f>
        <v>#REF!</v>
      </c>
      <c r="BA98" t="e">
        <f t="shared" ref="BA98:BA129" si="6">SUM(B98:AZ98)</f>
        <v>#REF!</v>
      </c>
      <c r="BB98" s="27" t="e">
        <f t="shared" ref="BB98:BB129" si="7">BA98/51</f>
        <v>#REF!</v>
      </c>
    </row>
    <row r="99" spans="1:54" x14ac:dyDescent="0.35">
      <c r="A99" t="s">
        <v>10268</v>
      </c>
      <c r="B99" s="25" t="e">
        <f>IF('Crisis Indicator Data'!#REF!="No Data",1,IF(#REF!&lt;&gt;"",1,0))</f>
        <v>#REF!</v>
      </c>
      <c r="C99" s="25" t="e">
        <f>IF('Crisis Indicator Data'!#REF!="No Data",1,IF(#REF!&lt;&gt;"",1,0))</f>
        <v>#REF!</v>
      </c>
      <c r="D99" s="25" t="e">
        <f>IF('Crisis Indicator Data'!#REF!="No Data",1,IF(#REF!&lt;&gt;"",1,0))</f>
        <v>#REF!</v>
      </c>
      <c r="E99" s="25" t="e">
        <f>IF('Crisis Indicator Data'!#REF!="No Data",1,IF(#REF!&lt;&gt;"",1,0))</f>
        <v>#REF!</v>
      </c>
      <c r="F99" s="25" t="e">
        <f>IF('Crisis Indicator Data'!#REF!="No Data",1,IF(#REF!&lt;&gt;"",1,0))</f>
        <v>#REF!</v>
      </c>
      <c r="G99" s="25" t="e">
        <f>IF('Crisis Indicator Data'!#REF!="No Data",1,IF(#REF!&lt;&gt;"",1,0))</f>
        <v>#REF!</v>
      </c>
      <c r="H99" s="25" t="e">
        <f>IF('Crisis Indicator Data'!#REF!="No Data",1,IF(#REF!&lt;&gt;"",1,0))</f>
        <v>#REF!</v>
      </c>
      <c r="I99" s="25" t="e">
        <f>IF('Crisis Indicator Data'!#REF!="No Data",1,IF(#REF!&lt;&gt;"",1,0))</f>
        <v>#REF!</v>
      </c>
      <c r="J99" s="25" t="e">
        <f>IF('Crisis Indicator Data'!#REF!="No Data",1,IF(#REF!&lt;&gt;"",1,0))</f>
        <v>#REF!</v>
      </c>
      <c r="K99" s="25" t="e">
        <f>IF('Crisis Indicator Data'!#REF!="No Data",1,IF(#REF!&lt;&gt;"",1,0))</f>
        <v>#REF!</v>
      </c>
      <c r="L99" s="25" t="e">
        <f>IF('Crisis Indicator Data'!#REF!="No Data",1,IF(#REF!&lt;&gt;"",1,0))</f>
        <v>#REF!</v>
      </c>
      <c r="M99" s="25" t="e">
        <f>IF('Crisis Indicator Data'!#REF!="No Data",1,IF(#REF!&lt;&gt;"",1,0))</f>
        <v>#REF!</v>
      </c>
      <c r="N99" s="25" t="e">
        <f>IF('Crisis Indicator Data'!#REF!="No Data",1,IF(#REF!&lt;&gt;"",1,0))</f>
        <v>#REF!</v>
      </c>
      <c r="O99" s="25" t="e">
        <f>IF('Crisis Indicator Data'!#REF!="No Data",1,IF(#REF!&lt;&gt;"",1,0))</f>
        <v>#REF!</v>
      </c>
      <c r="P99" s="25" t="e">
        <f>IF('Crisis Indicator Data'!#REF!="No Data",1,IF(#REF!&lt;&gt;"",1,0))</f>
        <v>#REF!</v>
      </c>
      <c r="Q99" s="25" t="e">
        <f>IF('Crisis Indicator Data'!#REF!="No Data",1,IF(#REF!&lt;&gt;"",1,0))</f>
        <v>#REF!</v>
      </c>
      <c r="R99" s="25" t="e">
        <f>IF('Crisis Indicator Data'!#REF!="No Data",1,IF(#REF!&lt;&gt;"",1,0))</f>
        <v>#REF!</v>
      </c>
      <c r="S99" s="25" t="e">
        <f>IF('Crisis Indicator Data'!#REF!="No Data",1,IF(#REF!&lt;&gt;"",1,0))</f>
        <v>#REF!</v>
      </c>
      <c r="T99" s="25" t="e">
        <f>IF('Crisis Indicator Data'!#REF!="No Data",1,IF(#REF!&lt;&gt;"",1,0))</f>
        <v>#REF!</v>
      </c>
      <c r="U99" s="25" t="e">
        <f>IF('Crisis Indicator Data'!#REF!="No Data",1,IF(#REF!&lt;&gt;"",1,0))</f>
        <v>#REF!</v>
      </c>
      <c r="V99" s="25" t="e">
        <f>IF('Crisis Indicator Data'!#REF!="No Data",1,IF(#REF!&lt;&gt;"",1,0))</f>
        <v>#REF!</v>
      </c>
      <c r="W99" s="25" t="e">
        <f>IF('Crisis Indicator Data'!#REF!="No Data",1,IF(#REF!&lt;&gt;"",1,0))</f>
        <v>#REF!</v>
      </c>
      <c r="X99" s="25" t="e">
        <f>IF('Crisis Indicator Data'!#REF!="No Data",1,IF(#REF!&lt;&gt;"",1,0))</f>
        <v>#REF!</v>
      </c>
      <c r="Y99" s="25" t="e">
        <f>IF('Crisis Indicator Data'!#REF!="No Data",1,IF(#REF!&lt;&gt;"",1,0))</f>
        <v>#REF!</v>
      </c>
      <c r="Z99" s="25" t="e">
        <f>IF('Crisis Indicator Data'!#REF!="No Data",1,IF(#REF!&lt;&gt;"",1,0))</f>
        <v>#REF!</v>
      </c>
      <c r="AA99" s="25" t="e">
        <f>IF('Crisis Indicator Data'!#REF!="No Data",1,IF(#REF!&lt;&gt;"",1,0))</f>
        <v>#REF!</v>
      </c>
      <c r="AB99" s="25" t="e">
        <f>IF('Crisis Indicator Data'!#REF!="No Data",1,IF(#REF!&lt;&gt;"",1,0))</f>
        <v>#REF!</v>
      </c>
      <c r="AC99" s="25" t="e">
        <f>IF('Crisis Indicator Data'!#REF!="No Data",1,IF(#REF!&lt;&gt;"",1,0))</f>
        <v>#REF!</v>
      </c>
      <c r="AD99" s="25" t="e">
        <f>IF('Crisis Indicator Data'!#REF!="No Data",1,IF(#REF!&lt;&gt;"",1,0))</f>
        <v>#REF!</v>
      </c>
      <c r="AE99" s="25" t="e">
        <f>IF('Crisis Indicator Data'!#REF!="No Data",1,IF(#REF!&lt;&gt;"",1,0))</f>
        <v>#REF!</v>
      </c>
      <c r="AF99" s="25" t="e">
        <f>IF('Crisis Indicator Data'!#REF!="No Data",1,IF(#REF!&lt;&gt;"",1,0))</f>
        <v>#REF!</v>
      </c>
      <c r="AG99" s="25" t="e">
        <f>IF('Crisis Indicator Data'!#REF!="No Data",1,IF(#REF!&lt;&gt;"",1,0))</f>
        <v>#REF!</v>
      </c>
      <c r="AH99" s="25" t="e">
        <f>IF('Crisis Indicator Data'!#REF!="No Data",1,IF(#REF!&lt;&gt;"",1,0))</f>
        <v>#REF!</v>
      </c>
      <c r="AI99" s="25" t="e">
        <f>IF('Crisis Indicator Data'!#REF!="No Data",1,IF(#REF!&lt;&gt;"",1,0))</f>
        <v>#REF!</v>
      </c>
      <c r="AJ99" s="25" t="e">
        <f>IF('Crisis Indicator Data'!#REF!="No Data",1,IF(#REF!&lt;&gt;"",1,0))</f>
        <v>#REF!</v>
      </c>
      <c r="AK99" s="25" t="e">
        <f>IF('Crisis Indicator Data'!#REF!="No Data",1,IF(#REF!&lt;&gt;"",1,0))</f>
        <v>#REF!</v>
      </c>
      <c r="AL99" s="25" t="e">
        <f>IF('Crisis Indicator Data'!#REF!="No Data",1,IF(#REF!&lt;&gt;"",1,0))</f>
        <v>#REF!</v>
      </c>
      <c r="AM99" s="25" t="e">
        <f>IF('Crisis Indicator Data'!#REF!="No Data",1,IF(#REF!&lt;&gt;"",1,0))</f>
        <v>#REF!</v>
      </c>
      <c r="AN99" s="25" t="e">
        <f>IF('Crisis Indicator Data'!#REF!="No Data",1,IF(#REF!&lt;&gt;"",1,0))</f>
        <v>#REF!</v>
      </c>
      <c r="AO99" s="25" t="e">
        <f>IF('Crisis Indicator Data'!#REF!="No Data",1,IF(#REF!&lt;&gt;"",1,0))</f>
        <v>#REF!</v>
      </c>
      <c r="AP99" s="25" t="e">
        <f>IF('Crisis Indicator Data'!#REF!="No Data",1,IF(#REF!&lt;&gt;"",1,0))</f>
        <v>#REF!</v>
      </c>
      <c r="AQ99" s="25" t="e">
        <f>IF('Crisis Indicator Data'!#REF!="No Data",1,IF(#REF!&lt;&gt;"",1,0))</f>
        <v>#REF!</v>
      </c>
      <c r="AR99" s="25" t="e">
        <f>IF('Crisis Indicator Data'!#REF!="No Data",1,IF(#REF!&lt;&gt;"",1,0))</f>
        <v>#REF!</v>
      </c>
      <c r="AS99" s="25" t="e">
        <f>IF('Crisis Indicator Data'!#REF!="No Data",1,IF(#REF!&lt;&gt;"",1,0))</f>
        <v>#REF!</v>
      </c>
      <c r="AT99" s="25" t="e">
        <f>IF('Crisis Indicator Data'!#REF!="No Data",1,IF(#REF!&lt;&gt;"",1,0))</f>
        <v>#REF!</v>
      </c>
      <c r="AU99" s="25" t="e">
        <f>IF('Crisis Indicator Data'!#REF!="No Data",1,IF(#REF!&lt;&gt;"",1,0))</f>
        <v>#REF!</v>
      </c>
      <c r="AV99" s="25" t="e">
        <f>IF('Crisis Indicator Data'!#REF!="No Data",1,IF(#REF!&lt;&gt;"",1,0))</f>
        <v>#REF!</v>
      </c>
      <c r="AW99" s="25" t="e">
        <f>IF('Crisis Indicator Data'!#REF!="No Data",1,IF(#REF!&lt;&gt;"",1,0))</f>
        <v>#REF!</v>
      </c>
      <c r="AX99" s="25" t="e">
        <f>IF('Crisis Indicator Data'!#REF!="No Data",1,IF(#REF!&lt;&gt;"",1,0))</f>
        <v>#REF!</v>
      </c>
      <c r="AY99" s="25" t="e">
        <f>IF('Crisis Indicator Data'!#REF!="No Data",1,IF(#REF!&lt;&gt;"",1,0))</f>
        <v>#REF!</v>
      </c>
      <c r="AZ99" s="25" t="e">
        <f>IF('Crisis Indicator Data'!#REF!="No Data",1,IF(#REF!&lt;&gt;"",1,0))</f>
        <v>#REF!</v>
      </c>
      <c r="BA99" t="e">
        <f t="shared" si="6"/>
        <v>#REF!</v>
      </c>
      <c r="BB99" s="27" t="e">
        <f t="shared" si="7"/>
        <v>#REF!</v>
      </c>
    </row>
    <row r="100" spans="1:54" x14ac:dyDescent="0.35">
      <c r="A100" t="s">
        <v>10271</v>
      </c>
      <c r="B100" s="25" t="e">
        <f>IF('Crisis Indicator Data'!#REF!="No Data",1,IF(#REF!&lt;&gt;"",1,0))</f>
        <v>#REF!</v>
      </c>
      <c r="C100" s="25" t="e">
        <f>IF('Crisis Indicator Data'!#REF!="No Data",1,IF(#REF!&lt;&gt;"",1,0))</f>
        <v>#REF!</v>
      </c>
      <c r="D100" s="25" t="e">
        <f>IF('Crisis Indicator Data'!#REF!="No Data",1,IF(#REF!&lt;&gt;"",1,0))</f>
        <v>#REF!</v>
      </c>
      <c r="E100" s="25" t="e">
        <f>IF('Crisis Indicator Data'!#REF!="No Data",1,IF(#REF!&lt;&gt;"",1,0))</f>
        <v>#REF!</v>
      </c>
      <c r="F100" s="25" t="e">
        <f>IF('Crisis Indicator Data'!#REF!="No Data",1,IF(#REF!&lt;&gt;"",1,0))</f>
        <v>#REF!</v>
      </c>
      <c r="G100" s="25" t="e">
        <f>IF('Crisis Indicator Data'!#REF!="No Data",1,IF(#REF!&lt;&gt;"",1,0))</f>
        <v>#REF!</v>
      </c>
      <c r="H100" s="25" t="e">
        <f>IF('Crisis Indicator Data'!#REF!="No Data",1,IF(#REF!&lt;&gt;"",1,0))</f>
        <v>#REF!</v>
      </c>
      <c r="I100" s="25" t="e">
        <f>IF('Crisis Indicator Data'!#REF!="No Data",1,IF(#REF!&lt;&gt;"",1,0))</f>
        <v>#REF!</v>
      </c>
      <c r="J100" s="25" t="e">
        <f>IF('Crisis Indicator Data'!#REF!="No Data",1,IF(#REF!&lt;&gt;"",1,0))</f>
        <v>#REF!</v>
      </c>
      <c r="K100" s="25" t="e">
        <f>IF('Crisis Indicator Data'!#REF!="No Data",1,IF(#REF!&lt;&gt;"",1,0))</f>
        <v>#REF!</v>
      </c>
      <c r="L100" s="25" t="e">
        <f>IF('Crisis Indicator Data'!#REF!="No Data",1,IF(#REF!&lt;&gt;"",1,0))</f>
        <v>#REF!</v>
      </c>
      <c r="M100" s="25" t="e">
        <f>IF('Crisis Indicator Data'!#REF!="No Data",1,IF(#REF!&lt;&gt;"",1,0))</f>
        <v>#REF!</v>
      </c>
      <c r="N100" s="25" t="e">
        <f>IF('Crisis Indicator Data'!#REF!="No Data",1,IF(#REF!&lt;&gt;"",1,0))</f>
        <v>#REF!</v>
      </c>
      <c r="O100" s="25" t="e">
        <f>IF('Crisis Indicator Data'!#REF!="No Data",1,IF(#REF!&lt;&gt;"",1,0))</f>
        <v>#REF!</v>
      </c>
      <c r="P100" s="25" t="e">
        <f>IF('Crisis Indicator Data'!#REF!="No Data",1,IF(#REF!&lt;&gt;"",1,0))</f>
        <v>#REF!</v>
      </c>
      <c r="Q100" s="25" t="e">
        <f>IF('Crisis Indicator Data'!#REF!="No Data",1,IF(#REF!&lt;&gt;"",1,0))</f>
        <v>#REF!</v>
      </c>
      <c r="R100" s="25" t="e">
        <f>IF('Crisis Indicator Data'!#REF!="No Data",1,IF(#REF!&lt;&gt;"",1,0))</f>
        <v>#REF!</v>
      </c>
      <c r="S100" s="25" t="e">
        <f>IF('Crisis Indicator Data'!#REF!="No Data",1,IF(#REF!&lt;&gt;"",1,0))</f>
        <v>#REF!</v>
      </c>
      <c r="T100" s="25" t="e">
        <f>IF('Crisis Indicator Data'!#REF!="No Data",1,IF(#REF!&lt;&gt;"",1,0))</f>
        <v>#REF!</v>
      </c>
      <c r="U100" s="25" t="e">
        <f>IF('Crisis Indicator Data'!#REF!="No Data",1,IF(#REF!&lt;&gt;"",1,0))</f>
        <v>#REF!</v>
      </c>
      <c r="V100" s="25" t="e">
        <f>IF('Crisis Indicator Data'!#REF!="No Data",1,IF(#REF!&lt;&gt;"",1,0))</f>
        <v>#REF!</v>
      </c>
      <c r="W100" s="25" t="e">
        <f>IF('Crisis Indicator Data'!#REF!="No Data",1,IF(#REF!&lt;&gt;"",1,0))</f>
        <v>#REF!</v>
      </c>
      <c r="X100" s="25" t="e">
        <f>IF('Crisis Indicator Data'!#REF!="No Data",1,IF(#REF!&lt;&gt;"",1,0))</f>
        <v>#REF!</v>
      </c>
      <c r="Y100" s="25" t="e">
        <f>IF('Crisis Indicator Data'!#REF!="No Data",1,IF(#REF!&lt;&gt;"",1,0))</f>
        <v>#REF!</v>
      </c>
      <c r="Z100" s="25" t="e">
        <f>IF('Crisis Indicator Data'!#REF!="No Data",1,IF(#REF!&lt;&gt;"",1,0))</f>
        <v>#REF!</v>
      </c>
      <c r="AA100" s="25" t="e">
        <f>IF('Crisis Indicator Data'!#REF!="No Data",1,IF(#REF!&lt;&gt;"",1,0))</f>
        <v>#REF!</v>
      </c>
      <c r="AB100" s="25" t="e">
        <f>IF('Crisis Indicator Data'!#REF!="No Data",1,IF(#REF!&lt;&gt;"",1,0))</f>
        <v>#REF!</v>
      </c>
      <c r="AC100" s="25" t="e">
        <f>IF('Crisis Indicator Data'!#REF!="No Data",1,IF(#REF!&lt;&gt;"",1,0))</f>
        <v>#REF!</v>
      </c>
      <c r="AD100" s="25" t="e">
        <f>IF('Crisis Indicator Data'!#REF!="No Data",1,IF(#REF!&lt;&gt;"",1,0))</f>
        <v>#REF!</v>
      </c>
      <c r="AE100" s="25" t="e">
        <f>IF('Crisis Indicator Data'!#REF!="No Data",1,IF(#REF!&lt;&gt;"",1,0))</f>
        <v>#REF!</v>
      </c>
      <c r="AF100" s="25" t="e">
        <f>IF('Crisis Indicator Data'!#REF!="No Data",1,IF(#REF!&lt;&gt;"",1,0))</f>
        <v>#REF!</v>
      </c>
      <c r="AG100" s="25" t="e">
        <f>IF('Crisis Indicator Data'!#REF!="No Data",1,IF(#REF!&lt;&gt;"",1,0))</f>
        <v>#REF!</v>
      </c>
      <c r="AH100" s="25" t="e">
        <f>IF('Crisis Indicator Data'!#REF!="No Data",1,IF(#REF!&lt;&gt;"",1,0))</f>
        <v>#REF!</v>
      </c>
      <c r="AI100" s="25" t="e">
        <f>IF('Crisis Indicator Data'!#REF!="No Data",1,IF(#REF!&lt;&gt;"",1,0))</f>
        <v>#REF!</v>
      </c>
      <c r="AJ100" s="25" t="e">
        <f>IF('Crisis Indicator Data'!#REF!="No Data",1,IF(#REF!&lt;&gt;"",1,0))</f>
        <v>#REF!</v>
      </c>
      <c r="AK100" s="25" t="e">
        <f>IF('Crisis Indicator Data'!#REF!="No Data",1,IF(#REF!&lt;&gt;"",1,0))</f>
        <v>#REF!</v>
      </c>
      <c r="AL100" s="25" t="e">
        <f>IF('Crisis Indicator Data'!#REF!="No Data",1,IF(#REF!&lt;&gt;"",1,0))</f>
        <v>#REF!</v>
      </c>
      <c r="AM100" s="25" t="e">
        <f>IF('Crisis Indicator Data'!#REF!="No Data",1,IF(#REF!&lt;&gt;"",1,0))</f>
        <v>#REF!</v>
      </c>
      <c r="AN100" s="25" t="e">
        <f>IF('Crisis Indicator Data'!#REF!="No Data",1,IF(#REF!&lt;&gt;"",1,0))</f>
        <v>#REF!</v>
      </c>
      <c r="AO100" s="25" t="e">
        <f>IF('Crisis Indicator Data'!#REF!="No Data",1,IF(#REF!&lt;&gt;"",1,0))</f>
        <v>#REF!</v>
      </c>
      <c r="AP100" s="25" t="e">
        <f>IF('Crisis Indicator Data'!#REF!="No Data",1,IF(#REF!&lt;&gt;"",1,0))</f>
        <v>#REF!</v>
      </c>
      <c r="AQ100" s="25" t="e">
        <f>IF('Crisis Indicator Data'!#REF!="No Data",1,IF(#REF!&lt;&gt;"",1,0))</f>
        <v>#REF!</v>
      </c>
      <c r="AR100" s="25" t="e">
        <f>IF('Crisis Indicator Data'!#REF!="No Data",1,IF(#REF!&lt;&gt;"",1,0))</f>
        <v>#REF!</v>
      </c>
      <c r="AS100" s="25" t="e">
        <f>IF('Crisis Indicator Data'!#REF!="No Data",1,IF(#REF!&lt;&gt;"",1,0))</f>
        <v>#REF!</v>
      </c>
      <c r="AT100" s="25" t="e">
        <f>IF('Crisis Indicator Data'!#REF!="No Data",1,IF(#REF!&lt;&gt;"",1,0))</f>
        <v>#REF!</v>
      </c>
      <c r="AU100" s="25" t="e">
        <f>IF('Crisis Indicator Data'!#REF!="No Data",1,IF(#REF!&lt;&gt;"",1,0))</f>
        <v>#REF!</v>
      </c>
      <c r="AV100" s="25" t="e">
        <f>IF('Crisis Indicator Data'!#REF!="No Data",1,IF(#REF!&lt;&gt;"",1,0))</f>
        <v>#REF!</v>
      </c>
      <c r="AW100" s="25" t="e">
        <f>IF('Crisis Indicator Data'!#REF!="No Data",1,IF(#REF!&lt;&gt;"",1,0))</f>
        <v>#REF!</v>
      </c>
      <c r="AX100" s="25" t="e">
        <f>IF('Crisis Indicator Data'!#REF!="No Data",1,IF(#REF!&lt;&gt;"",1,0))</f>
        <v>#REF!</v>
      </c>
      <c r="AY100" s="25" t="e">
        <f>IF('Crisis Indicator Data'!#REF!="No Data",1,IF(#REF!&lt;&gt;"",1,0))</f>
        <v>#REF!</v>
      </c>
      <c r="AZ100" s="25" t="e">
        <f>IF('Crisis Indicator Data'!#REF!="No Data",1,IF(#REF!&lt;&gt;"",1,0))</f>
        <v>#REF!</v>
      </c>
      <c r="BA100" t="e">
        <f t="shared" si="6"/>
        <v>#REF!</v>
      </c>
      <c r="BB100" s="27" t="e">
        <f t="shared" si="7"/>
        <v>#REF!</v>
      </c>
    </row>
    <row r="101" spans="1:54" x14ac:dyDescent="0.35">
      <c r="A101" t="s">
        <v>10273</v>
      </c>
      <c r="B101" s="25" t="e">
        <f>IF('Crisis Indicator Data'!#REF!="No Data",1,IF(#REF!&lt;&gt;"",1,0))</f>
        <v>#REF!</v>
      </c>
      <c r="C101" s="25" t="e">
        <f>IF('Crisis Indicator Data'!#REF!="No Data",1,IF(#REF!&lt;&gt;"",1,0))</f>
        <v>#REF!</v>
      </c>
      <c r="D101" s="25" t="e">
        <f>IF('Crisis Indicator Data'!#REF!="No Data",1,IF(#REF!&lt;&gt;"",1,0))</f>
        <v>#REF!</v>
      </c>
      <c r="E101" s="25" t="e">
        <f>IF('Crisis Indicator Data'!#REF!="No Data",1,IF(#REF!&lt;&gt;"",1,0))</f>
        <v>#REF!</v>
      </c>
      <c r="F101" s="25" t="e">
        <f>IF('Crisis Indicator Data'!#REF!="No Data",1,IF(#REF!&lt;&gt;"",1,0))</f>
        <v>#REF!</v>
      </c>
      <c r="G101" s="25" t="e">
        <f>IF('Crisis Indicator Data'!#REF!="No Data",1,IF(#REF!&lt;&gt;"",1,0))</f>
        <v>#REF!</v>
      </c>
      <c r="H101" s="25" t="e">
        <f>IF('Crisis Indicator Data'!#REF!="No Data",1,IF(#REF!&lt;&gt;"",1,0))</f>
        <v>#REF!</v>
      </c>
      <c r="I101" s="25" t="e">
        <f>IF('Crisis Indicator Data'!#REF!="No Data",1,IF(#REF!&lt;&gt;"",1,0))</f>
        <v>#REF!</v>
      </c>
      <c r="J101" s="25" t="e">
        <f>IF('Crisis Indicator Data'!#REF!="No Data",1,IF(#REF!&lt;&gt;"",1,0))</f>
        <v>#REF!</v>
      </c>
      <c r="K101" s="25" t="e">
        <f>IF('Crisis Indicator Data'!#REF!="No Data",1,IF(#REF!&lt;&gt;"",1,0))</f>
        <v>#REF!</v>
      </c>
      <c r="L101" s="25" t="e">
        <f>IF('Crisis Indicator Data'!#REF!="No Data",1,IF(#REF!&lt;&gt;"",1,0))</f>
        <v>#REF!</v>
      </c>
      <c r="M101" s="25" t="e">
        <f>IF('Crisis Indicator Data'!#REF!="No Data",1,IF(#REF!&lt;&gt;"",1,0))</f>
        <v>#REF!</v>
      </c>
      <c r="N101" s="25" t="e">
        <f>IF('Crisis Indicator Data'!#REF!="No Data",1,IF(#REF!&lt;&gt;"",1,0))</f>
        <v>#REF!</v>
      </c>
      <c r="O101" s="25" t="e">
        <f>IF('Crisis Indicator Data'!#REF!="No Data",1,IF(#REF!&lt;&gt;"",1,0))</f>
        <v>#REF!</v>
      </c>
      <c r="P101" s="25" t="e">
        <f>IF('Crisis Indicator Data'!#REF!="No Data",1,IF(#REF!&lt;&gt;"",1,0))</f>
        <v>#REF!</v>
      </c>
      <c r="Q101" s="25" t="e">
        <f>IF('Crisis Indicator Data'!#REF!="No Data",1,IF(#REF!&lt;&gt;"",1,0))</f>
        <v>#REF!</v>
      </c>
      <c r="R101" s="25" t="e">
        <f>IF('Crisis Indicator Data'!#REF!="No Data",1,IF(#REF!&lt;&gt;"",1,0))</f>
        <v>#REF!</v>
      </c>
      <c r="S101" s="25" t="e">
        <f>IF('Crisis Indicator Data'!#REF!="No Data",1,IF(#REF!&lt;&gt;"",1,0))</f>
        <v>#REF!</v>
      </c>
      <c r="T101" s="25" t="e">
        <f>IF('Crisis Indicator Data'!#REF!="No Data",1,IF(#REF!&lt;&gt;"",1,0))</f>
        <v>#REF!</v>
      </c>
      <c r="U101" s="25" t="e">
        <f>IF('Crisis Indicator Data'!#REF!="No Data",1,IF(#REF!&lt;&gt;"",1,0))</f>
        <v>#REF!</v>
      </c>
      <c r="V101" s="25" t="e">
        <f>IF('Crisis Indicator Data'!#REF!="No Data",1,IF(#REF!&lt;&gt;"",1,0))</f>
        <v>#REF!</v>
      </c>
      <c r="W101" s="25" t="e">
        <f>IF('Crisis Indicator Data'!#REF!="No Data",1,IF(#REF!&lt;&gt;"",1,0))</f>
        <v>#REF!</v>
      </c>
      <c r="X101" s="25" t="e">
        <f>IF('Crisis Indicator Data'!#REF!="No Data",1,IF(#REF!&lt;&gt;"",1,0))</f>
        <v>#REF!</v>
      </c>
      <c r="Y101" s="25" t="e">
        <f>IF('Crisis Indicator Data'!#REF!="No Data",1,IF(#REF!&lt;&gt;"",1,0))</f>
        <v>#REF!</v>
      </c>
      <c r="Z101" s="25" t="e">
        <f>IF('Crisis Indicator Data'!#REF!="No Data",1,IF(#REF!&lt;&gt;"",1,0))</f>
        <v>#REF!</v>
      </c>
      <c r="AA101" s="25" t="e">
        <f>IF('Crisis Indicator Data'!#REF!="No Data",1,IF(#REF!&lt;&gt;"",1,0))</f>
        <v>#REF!</v>
      </c>
      <c r="AB101" s="25" t="e">
        <f>IF('Crisis Indicator Data'!#REF!="No Data",1,IF(#REF!&lt;&gt;"",1,0))</f>
        <v>#REF!</v>
      </c>
      <c r="AC101" s="25" t="e">
        <f>IF('Crisis Indicator Data'!#REF!="No Data",1,IF(#REF!&lt;&gt;"",1,0))</f>
        <v>#REF!</v>
      </c>
      <c r="AD101" s="25" t="e">
        <f>IF('Crisis Indicator Data'!#REF!="No Data",1,IF(#REF!&lt;&gt;"",1,0))</f>
        <v>#REF!</v>
      </c>
      <c r="AE101" s="25" t="e">
        <f>IF('Crisis Indicator Data'!#REF!="No Data",1,IF(#REF!&lt;&gt;"",1,0))</f>
        <v>#REF!</v>
      </c>
      <c r="AF101" s="25" t="e">
        <f>IF('Crisis Indicator Data'!#REF!="No Data",1,IF(#REF!&lt;&gt;"",1,0))</f>
        <v>#REF!</v>
      </c>
      <c r="AG101" s="25" t="e">
        <f>IF('Crisis Indicator Data'!#REF!="No Data",1,IF(#REF!&lt;&gt;"",1,0))</f>
        <v>#REF!</v>
      </c>
      <c r="AH101" s="25" t="e">
        <f>IF('Crisis Indicator Data'!#REF!="No Data",1,IF(#REF!&lt;&gt;"",1,0))</f>
        <v>#REF!</v>
      </c>
      <c r="AI101" s="25" t="e">
        <f>IF('Crisis Indicator Data'!#REF!="No Data",1,IF(#REF!&lt;&gt;"",1,0))</f>
        <v>#REF!</v>
      </c>
      <c r="AJ101" s="25" t="e">
        <f>IF('Crisis Indicator Data'!#REF!="No Data",1,IF(#REF!&lt;&gt;"",1,0))</f>
        <v>#REF!</v>
      </c>
      <c r="AK101" s="25" t="e">
        <f>IF('Crisis Indicator Data'!#REF!="No Data",1,IF(#REF!&lt;&gt;"",1,0))</f>
        <v>#REF!</v>
      </c>
      <c r="AL101" s="25" t="e">
        <f>IF('Crisis Indicator Data'!#REF!="No Data",1,IF(#REF!&lt;&gt;"",1,0))</f>
        <v>#REF!</v>
      </c>
      <c r="AM101" s="25" t="e">
        <f>IF('Crisis Indicator Data'!#REF!="No Data",1,IF(#REF!&lt;&gt;"",1,0))</f>
        <v>#REF!</v>
      </c>
      <c r="AN101" s="25" t="e">
        <f>IF('Crisis Indicator Data'!#REF!="No Data",1,IF(#REF!&lt;&gt;"",1,0))</f>
        <v>#REF!</v>
      </c>
      <c r="AO101" s="25" t="e">
        <f>IF('Crisis Indicator Data'!#REF!="No Data",1,IF(#REF!&lt;&gt;"",1,0))</f>
        <v>#REF!</v>
      </c>
      <c r="AP101" s="25" t="e">
        <f>IF('Crisis Indicator Data'!#REF!="No Data",1,IF(#REF!&lt;&gt;"",1,0))</f>
        <v>#REF!</v>
      </c>
      <c r="AQ101" s="25" t="e">
        <f>IF('Crisis Indicator Data'!#REF!="No Data",1,IF(#REF!&lt;&gt;"",1,0))</f>
        <v>#REF!</v>
      </c>
      <c r="AR101" s="25" t="e">
        <f>IF('Crisis Indicator Data'!#REF!="No Data",1,IF(#REF!&lt;&gt;"",1,0))</f>
        <v>#REF!</v>
      </c>
      <c r="AS101" s="25" t="e">
        <f>IF('Crisis Indicator Data'!#REF!="No Data",1,IF(#REF!&lt;&gt;"",1,0))</f>
        <v>#REF!</v>
      </c>
      <c r="AT101" s="25" t="e">
        <f>IF('Crisis Indicator Data'!#REF!="No Data",1,IF(#REF!&lt;&gt;"",1,0))</f>
        <v>#REF!</v>
      </c>
      <c r="AU101" s="25" t="e">
        <f>IF('Crisis Indicator Data'!#REF!="No Data",1,IF(#REF!&lt;&gt;"",1,0))</f>
        <v>#REF!</v>
      </c>
      <c r="AV101" s="25" t="e">
        <f>IF('Crisis Indicator Data'!#REF!="No Data",1,IF(#REF!&lt;&gt;"",1,0))</f>
        <v>#REF!</v>
      </c>
      <c r="AW101" s="25" t="e">
        <f>IF('Crisis Indicator Data'!#REF!="No Data",1,IF(#REF!&lt;&gt;"",1,0))</f>
        <v>#REF!</v>
      </c>
      <c r="AX101" s="25" t="e">
        <f>IF('Crisis Indicator Data'!#REF!="No Data",1,IF(#REF!&lt;&gt;"",1,0))</f>
        <v>#REF!</v>
      </c>
      <c r="AY101" s="25" t="e">
        <f>IF('Crisis Indicator Data'!#REF!="No Data",1,IF(#REF!&lt;&gt;"",1,0))</f>
        <v>#REF!</v>
      </c>
      <c r="AZ101" s="25" t="e">
        <f>IF('Crisis Indicator Data'!#REF!="No Data",1,IF(#REF!&lt;&gt;"",1,0))</f>
        <v>#REF!</v>
      </c>
      <c r="BA101" t="e">
        <f t="shared" si="6"/>
        <v>#REF!</v>
      </c>
      <c r="BB101" s="27" t="e">
        <f t="shared" si="7"/>
        <v>#REF!</v>
      </c>
    </row>
    <row r="102" spans="1:54" x14ac:dyDescent="0.35">
      <c r="A102" t="s">
        <v>10281</v>
      </c>
      <c r="B102" s="25" t="e">
        <f>IF('Crisis Indicator Data'!#REF!="No Data",1,IF(#REF!&lt;&gt;"",1,0))</f>
        <v>#REF!</v>
      </c>
      <c r="C102" s="25" t="e">
        <f>IF('Crisis Indicator Data'!#REF!="No Data",1,IF(#REF!&lt;&gt;"",1,0))</f>
        <v>#REF!</v>
      </c>
      <c r="D102" s="25" t="e">
        <f>IF('Crisis Indicator Data'!#REF!="No Data",1,IF(#REF!&lt;&gt;"",1,0))</f>
        <v>#REF!</v>
      </c>
      <c r="E102" s="25" t="e">
        <f>IF('Crisis Indicator Data'!#REF!="No Data",1,IF(#REF!&lt;&gt;"",1,0))</f>
        <v>#REF!</v>
      </c>
      <c r="F102" s="25" t="e">
        <f>IF('Crisis Indicator Data'!#REF!="No Data",1,IF(#REF!&lt;&gt;"",1,0))</f>
        <v>#REF!</v>
      </c>
      <c r="G102" s="25" t="e">
        <f>IF('Crisis Indicator Data'!#REF!="No Data",1,IF(#REF!&lt;&gt;"",1,0))</f>
        <v>#REF!</v>
      </c>
      <c r="H102" s="25" t="e">
        <f>IF('Crisis Indicator Data'!#REF!="No Data",1,IF(#REF!&lt;&gt;"",1,0))</f>
        <v>#REF!</v>
      </c>
      <c r="I102" s="25" t="e">
        <f>IF('Crisis Indicator Data'!#REF!="No Data",1,IF(#REF!&lt;&gt;"",1,0))</f>
        <v>#REF!</v>
      </c>
      <c r="J102" s="25" t="e">
        <f>IF('Crisis Indicator Data'!#REF!="No Data",1,IF(#REF!&lt;&gt;"",1,0))</f>
        <v>#REF!</v>
      </c>
      <c r="K102" s="25" t="e">
        <f>IF('Crisis Indicator Data'!#REF!="No Data",1,IF(#REF!&lt;&gt;"",1,0))</f>
        <v>#REF!</v>
      </c>
      <c r="L102" s="25" t="e">
        <f>IF('Crisis Indicator Data'!#REF!="No Data",1,IF(#REF!&lt;&gt;"",1,0))</f>
        <v>#REF!</v>
      </c>
      <c r="M102" s="25" t="e">
        <f>IF('Crisis Indicator Data'!#REF!="No Data",1,IF(#REF!&lt;&gt;"",1,0))</f>
        <v>#REF!</v>
      </c>
      <c r="N102" s="25" t="e">
        <f>IF('Crisis Indicator Data'!#REF!="No Data",1,IF(#REF!&lt;&gt;"",1,0))</f>
        <v>#REF!</v>
      </c>
      <c r="O102" s="25" t="e">
        <f>IF('Crisis Indicator Data'!#REF!="No Data",1,IF(#REF!&lt;&gt;"",1,0))</f>
        <v>#REF!</v>
      </c>
      <c r="P102" s="25" t="e">
        <f>IF('Crisis Indicator Data'!#REF!="No Data",1,IF(#REF!&lt;&gt;"",1,0))</f>
        <v>#REF!</v>
      </c>
      <c r="Q102" s="25" t="e">
        <f>IF('Crisis Indicator Data'!#REF!="No Data",1,IF(#REF!&lt;&gt;"",1,0))</f>
        <v>#REF!</v>
      </c>
      <c r="R102" s="25" t="e">
        <f>IF('Crisis Indicator Data'!#REF!="No Data",1,IF(#REF!&lt;&gt;"",1,0))</f>
        <v>#REF!</v>
      </c>
      <c r="S102" s="25" t="e">
        <f>IF('Crisis Indicator Data'!#REF!="No Data",1,IF(#REF!&lt;&gt;"",1,0))</f>
        <v>#REF!</v>
      </c>
      <c r="T102" s="25" t="e">
        <f>IF('Crisis Indicator Data'!#REF!="No Data",1,IF(#REF!&lt;&gt;"",1,0))</f>
        <v>#REF!</v>
      </c>
      <c r="U102" s="25" t="e">
        <f>IF('Crisis Indicator Data'!#REF!="No Data",1,IF(#REF!&lt;&gt;"",1,0))</f>
        <v>#REF!</v>
      </c>
      <c r="V102" s="25" t="e">
        <f>IF('Crisis Indicator Data'!#REF!="No Data",1,IF(#REF!&lt;&gt;"",1,0))</f>
        <v>#REF!</v>
      </c>
      <c r="W102" s="25" t="e">
        <f>IF('Crisis Indicator Data'!#REF!="No Data",1,IF(#REF!&lt;&gt;"",1,0))</f>
        <v>#REF!</v>
      </c>
      <c r="X102" s="25" t="e">
        <f>IF('Crisis Indicator Data'!#REF!="No Data",1,IF(#REF!&lt;&gt;"",1,0))</f>
        <v>#REF!</v>
      </c>
      <c r="Y102" s="25" t="e">
        <f>IF('Crisis Indicator Data'!#REF!="No Data",1,IF(#REF!&lt;&gt;"",1,0))</f>
        <v>#REF!</v>
      </c>
      <c r="Z102" s="25" t="e">
        <f>IF('Crisis Indicator Data'!#REF!="No Data",1,IF(#REF!&lt;&gt;"",1,0))</f>
        <v>#REF!</v>
      </c>
      <c r="AA102" s="25" t="e">
        <f>IF('Crisis Indicator Data'!#REF!="No Data",1,IF(#REF!&lt;&gt;"",1,0))</f>
        <v>#REF!</v>
      </c>
      <c r="AB102" s="25" t="e">
        <f>IF('Crisis Indicator Data'!#REF!="No Data",1,IF(#REF!&lt;&gt;"",1,0))</f>
        <v>#REF!</v>
      </c>
      <c r="AC102" s="25" t="e">
        <f>IF('Crisis Indicator Data'!#REF!="No Data",1,IF(#REF!&lt;&gt;"",1,0))</f>
        <v>#REF!</v>
      </c>
      <c r="AD102" s="25" t="e">
        <f>IF('Crisis Indicator Data'!#REF!="No Data",1,IF(#REF!&lt;&gt;"",1,0))</f>
        <v>#REF!</v>
      </c>
      <c r="AE102" s="25" t="e">
        <f>IF('Crisis Indicator Data'!#REF!="No Data",1,IF(#REF!&lt;&gt;"",1,0))</f>
        <v>#REF!</v>
      </c>
      <c r="AF102" s="25" t="e">
        <f>IF('Crisis Indicator Data'!#REF!="No Data",1,IF(#REF!&lt;&gt;"",1,0))</f>
        <v>#REF!</v>
      </c>
      <c r="AG102" s="25" t="e">
        <f>IF('Crisis Indicator Data'!#REF!="No Data",1,IF(#REF!&lt;&gt;"",1,0))</f>
        <v>#REF!</v>
      </c>
      <c r="AH102" s="25" t="e">
        <f>IF('Crisis Indicator Data'!#REF!="No Data",1,IF(#REF!&lt;&gt;"",1,0))</f>
        <v>#REF!</v>
      </c>
      <c r="AI102" s="25" t="e">
        <f>IF('Crisis Indicator Data'!#REF!="No Data",1,IF(#REF!&lt;&gt;"",1,0))</f>
        <v>#REF!</v>
      </c>
      <c r="AJ102" s="25" t="e">
        <f>IF('Crisis Indicator Data'!#REF!="No Data",1,IF(#REF!&lt;&gt;"",1,0))</f>
        <v>#REF!</v>
      </c>
      <c r="AK102" s="25" t="e">
        <f>IF('Crisis Indicator Data'!#REF!="No Data",1,IF(#REF!&lt;&gt;"",1,0))</f>
        <v>#REF!</v>
      </c>
      <c r="AL102" s="25" t="e">
        <f>IF('Crisis Indicator Data'!#REF!="No Data",1,IF(#REF!&lt;&gt;"",1,0))</f>
        <v>#REF!</v>
      </c>
      <c r="AM102" s="25" t="e">
        <f>IF('Crisis Indicator Data'!#REF!="No Data",1,IF(#REF!&lt;&gt;"",1,0))</f>
        <v>#REF!</v>
      </c>
      <c r="AN102" s="25" t="e">
        <f>IF('Crisis Indicator Data'!#REF!="No Data",1,IF(#REF!&lt;&gt;"",1,0))</f>
        <v>#REF!</v>
      </c>
      <c r="AO102" s="25" t="e">
        <f>IF('Crisis Indicator Data'!#REF!="No Data",1,IF(#REF!&lt;&gt;"",1,0))</f>
        <v>#REF!</v>
      </c>
      <c r="AP102" s="25" t="e">
        <f>IF('Crisis Indicator Data'!#REF!="No Data",1,IF(#REF!&lt;&gt;"",1,0))</f>
        <v>#REF!</v>
      </c>
      <c r="AQ102" s="25" t="e">
        <f>IF('Crisis Indicator Data'!#REF!="No Data",1,IF(#REF!&lt;&gt;"",1,0))</f>
        <v>#REF!</v>
      </c>
      <c r="AR102" s="25" t="e">
        <f>IF('Crisis Indicator Data'!#REF!="No Data",1,IF(#REF!&lt;&gt;"",1,0))</f>
        <v>#REF!</v>
      </c>
      <c r="AS102" s="25" t="e">
        <f>IF('Crisis Indicator Data'!#REF!="No Data",1,IF(#REF!&lt;&gt;"",1,0))</f>
        <v>#REF!</v>
      </c>
      <c r="AT102" s="25" t="e">
        <f>IF('Crisis Indicator Data'!#REF!="No Data",1,IF(#REF!&lt;&gt;"",1,0))</f>
        <v>#REF!</v>
      </c>
      <c r="AU102" s="25" t="e">
        <f>IF('Crisis Indicator Data'!#REF!="No Data",1,IF(#REF!&lt;&gt;"",1,0))</f>
        <v>#REF!</v>
      </c>
      <c r="AV102" s="25" t="e">
        <f>IF('Crisis Indicator Data'!#REF!="No Data",1,IF(#REF!&lt;&gt;"",1,0))</f>
        <v>#REF!</v>
      </c>
      <c r="AW102" s="25" t="e">
        <f>IF('Crisis Indicator Data'!#REF!="No Data",1,IF(#REF!&lt;&gt;"",1,0))</f>
        <v>#REF!</v>
      </c>
      <c r="AX102" s="25" t="e">
        <f>IF('Crisis Indicator Data'!#REF!="No Data",1,IF(#REF!&lt;&gt;"",1,0))</f>
        <v>#REF!</v>
      </c>
      <c r="AY102" s="25" t="e">
        <f>IF('Crisis Indicator Data'!#REF!="No Data",1,IF(#REF!&lt;&gt;"",1,0))</f>
        <v>#REF!</v>
      </c>
      <c r="AZ102" s="25" t="e">
        <f>IF('Crisis Indicator Data'!#REF!="No Data",1,IF(#REF!&lt;&gt;"",1,0))</f>
        <v>#REF!</v>
      </c>
      <c r="BA102" t="e">
        <f t="shared" si="6"/>
        <v>#REF!</v>
      </c>
      <c r="BB102" s="27" t="e">
        <f t="shared" si="7"/>
        <v>#REF!</v>
      </c>
    </row>
    <row r="103" spans="1:54" x14ac:dyDescent="0.35">
      <c r="A103" t="s">
        <v>10303</v>
      </c>
      <c r="B103" s="25" t="e">
        <f>IF('Crisis Indicator Data'!#REF!="No Data",1,IF(#REF!&lt;&gt;"",1,0))</f>
        <v>#REF!</v>
      </c>
      <c r="C103" s="25" t="e">
        <f>IF('Crisis Indicator Data'!#REF!="No Data",1,IF(#REF!&lt;&gt;"",1,0))</f>
        <v>#REF!</v>
      </c>
      <c r="D103" s="25" t="e">
        <f>IF('Crisis Indicator Data'!#REF!="No Data",1,IF(#REF!&lt;&gt;"",1,0))</f>
        <v>#REF!</v>
      </c>
      <c r="E103" s="25" t="e">
        <f>IF('Crisis Indicator Data'!#REF!="No Data",1,IF(#REF!&lt;&gt;"",1,0))</f>
        <v>#REF!</v>
      </c>
      <c r="F103" s="25" t="e">
        <f>IF('Crisis Indicator Data'!#REF!="No Data",1,IF(#REF!&lt;&gt;"",1,0))</f>
        <v>#REF!</v>
      </c>
      <c r="G103" s="25" t="e">
        <f>IF('Crisis Indicator Data'!#REF!="No Data",1,IF(#REF!&lt;&gt;"",1,0))</f>
        <v>#REF!</v>
      </c>
      <c r="H103" s="25" t="e">
        <f>IF('Crisis Indicator Data'!#REF!="No Data",1,IF(#REF!&lt;&gt;"",1,0))</f>
        <v>#REF!</v>
      </c>
      <c r="I103" s="25" t="e">
        <f>IF('Crisis Indicator Data'!#REF!="No Data",1,IF(#REF!&lt;&gt;"",1,0))</f>
        <v>#REF!</v>
      </c>
      <c r="J103" s="25" t="e">
        <f>IF('Crisis Indicator Data'!#REF!="No Data",1,IF(#REF!&lt;&gt;"",1,0))</f>
        <v>#REF!</v>
      </c>
      <c r="K103" s="25" t="e">
        <f>IF('Crisis Indicator Data'!#REF!="No Data",1,IF(#REF!&lt;&gt;"",1,0))</f>
        <v>#REF!</v>
      </c>
      <c r="L103" s="25" t="e">
        <f>IF('Crisis Indicator Data'!#REF!="No Data",1,IF(#REF!&lt;&gt;"",1,0))</f>
        <v>#REF!</v>
      </c>
      <c r="M103" s="25" t="e">
        <f>IF('Crisis Indicator Data'!#REF!="No Data",1,IF(#REF!&lt;&gt;"",1,0))</f>
        <v>#REF!</v>
      </c>
      <c r="N103" s="25" t="e">
        <f>IF('Crisis Indicator Data'!#REF!="No Data",1,IF(#REF!&lt;&gt;"",1,0))</f>
        <v>#REF!</v>
      </c>
      <c r="O103" s="25" t="e">
        <f>IF('Crisis Indicator Data'!#REF!="No Data",1,IF(#REF!&lt;&gt;"",1,0))</f>
        <v>#REF!</v>
      </c>
      <c r="P103" s="25" t="e">
        <f>IF('Crisis Indicator Data'!#REF!="No Data",1,IF(#REF!&lt;&gt;"",1,0))</f>
        <v>#REF!</v>
      </c>
      <c r="Q103" s="25" t="e">
        <f>IF('Crisis Indicator Data'!#REF!="No Data",1,IF(#REF!&lt;&gt;"",1,0))</f>
        <v>#REF!</v>
      </c>
      <c r="R103" s="25" t="e">
        <f>IF('Crisis Indicator Data'!#REF!="No Data",1,IF(#REF!&lt;&gt;"",1,0))</f>
        <v>#REF!</v>
      </c>
      <c r="S103" s="25" t="e">
        <f>IF('Crisis Indicator Data'!#REF!="No Data",1,IF(#REF!&lt;&gt;"",1,0))</f>
        <v>#REF!</v>
      </c>
      <c r="T103" s="25" t="e">
        <f>IF('Crisis Indicator Data'!#REF!="No Data",1,IF(#REF!&lt;&gt;"",1,0))</f>
        <v>#REF!</v>
      </c>
      <c r="U103" s="25" t="e">
        <f>IF('Crisis Indicator Data'!#REF!="No Data",1,IF(#REF!&lt;&gt;"",1,0))</f>
        <v>#REF!</v>
      </c>
      <c r="V103" s="25" t="e">
        <f>IF('Crisis Indicator Data'!#REF!="No Data",1,IF(#REF!&lt;&gt;"",1,0))</f>
        <v>#REF!</v>
      </c>
      <c r="W103" s="25" t="e">
        <f>IF('Crisis Indicator Data'!#REF!="No Data",1,IF(#REF!&lt;&gt;"",1,0))</f>
        <v>#REF!</v>
      </c>
      <c r="X103" s="25" t="e">
        <f>IF('Crisis Indicator Data'!#REF!="No Data",1,IF(#REF!&lt;&gt;"",1,0))</f>
        <v>#REF!</v>
      </c>
      <c r="Y103" s="25" t="e">
        <f>IF('Crisis Indicator Data'!#REF!="No Data",1,IF(#REF!&lt;&gt;"",1,0))</f>
        <v>#REF!</v>
      </c>
      <c r="Z103" s="25" t="e">
        <f>IF('Crisis Indicator Data'!#REF!="No Data",1,IF(#REF!&lt;&gt;"",1,0))</f>
        <v>#REF!</v>
      </c>
      <c r="AA103" s="25" t="e">
        <f>IF('Crisis Indicator Data'!#REF!="No Data",1,IF(#REF!&lt;&gt;"",1,0))</f>
        <v>#REF!</v>
      </c>
      <c r="AB103" s="25" t="e">
        <f>IF('Crisis Indicator Data'!#REF!="No Data",1,IF(#REF!&lt;&gt;"",1,0))</f>
        <v>#REF!</v>
      </c>
      <c r="AC103" s="25" t="e">
        <f>IF('Crisis Indicator Data'!#REF!="No Data",1,IF(#REF!&lt;&gt;"",1,0))</f>
        <v>#REF!</v>
      </c>
      <c r="AD103" s="25" t="e">
        <f>IF('Crisis Indicator Data'!#REF!="No Data",1,IF(#REF!&lt;&gt;"",1,0))</f>
        <v>#REF!</v>
      </c>
      <c r="AE103" s="25" t="e">
        <f>IF('Crisis Indicator Data'!#REF!="No Data",1,IF(#REF!&lt;&gt;"",1,0))</f>
        <v>#REF!</v>
      </c>
      <c r="AF103" s="25" t="e">
        <f>IF('Crisis Indicator Data'!#REF!="No Data",1,IF(#REF!&lt;&gt;"",1,0))</f>
        <v>#REF!</v>
      </c>
      <c r="AG103" s="25" t="e">
        <f>IF('Crisis Indicator Data'!#REF!="No Data",1,IF(#REF!&lt;&gt;"",1,0))</f>
        <v>#REF!</v>
      </c>
      <c r="AH103" s="25" t="e">
        <f>IF('Crisis Indicator Data'!#REF!="No Data",1,IF(#REF!&lt;&gt;"",1,0))</f>
        <v>#REF!</v>
      </c>
      <c r="AI103" s="25" t="e">
        <f>IF('Crisis Indicator Data'!#REF!="No Data",1,IF(#REF!&lt;&gt;"",1,0))</f>
        <v>#REF!</v>
      </c>
      <c r="AJ103" s="25" t="e">
        <f>IF('Crisis Indicator Data'!#REF!="No Data",1,IF(#REF!&lt;&gt;"",1,0))</f>
        <v>#REF!</v>
      </c>
      <c r="AK103" s="25" t="e">
        <f>IF('Crisis Indicator Data'!#REF!="No Data",1,IF(#REF!&lt;&gt;"",1,0))</f>
        <v>#REF!</v>
      </c>
      <c r="AL103" s="25" t="e">
        <f>IF('Crisis Indicator Data'!#REF!="No Data",1,IF(#REF!&lt;&gt;"",1,0))</f>
        <v>#REF!</v>
      </c>
      <c r="AM103" s="25" t="e">
        <f>IF('Crisis Indicator Data'!#REF!="No Data",1,IF(#REF!&lt;&gt;"",1,0))</f>
        <v>#REF!</v>
      </c>
      <c r="AN103" s="25" t="e">
        <f>IF('Crisis Indicator Data'!#REF!="No Data",1,IF(#REF!&lt;&gt;"",1,0))</f>
        <v>#REF!</v>
      </c>
      <c r="AO103" s="25" t="e">
        <f>IF('Crisis Indicator Data'!#REF!="No Data",1,IF(#REF!&lt;&gt;"",1,0))</f>
        <v>#REF!</v>
      </c>
      <c r="AP103" s="25" t="e">
        <f>IF('Crisis Indicator Data'!#REF!="No Data",1,IF(#REF!&lt;&gt;"",1,0))</f>
        <v>#REF!</v>
      </c>
      <c r="AQ103" s="25" t="e">
        <f>IF('Crisis Indicator Data'!#REF!="No Data",1,IF(#REF!&lt;&gt;"",1,0))</f>
        <v>#REF!</v>
      </c>
      <c r="AR103" s="25" t="e">
        <f>IF('Crisis Indicator Data'!#REF!="No Data",1,IF(#REF!&lt;&gt;"",1,0))</f>
        <v>#REF!</v>
      </c>
      <c r="AS103" s="25" t="e">
        <f>IF('Crisis Indicator Data'!#REF!="No Data",1,IF(#REF!&lt;&gt;"",1,0))</f>
        <v>#REF!</v>
      </c>
      <c r="AT103" s="25" t="e">
        <f>IF('Crisis Indicator Data'!#REF!="No Data",1,IF(#REF!&lt;&gt;"",1,0))</f>
        <v>#REF!</v>
      </c>
      <c r="AU103" s="25" t="e">
        <f>IF('Crisis Indicator Data'!#REF!="No Data",1,IF(#REF!&lt;&gt;"",1,0))</f>
        <v>#REF!</v>
      </c>
      <c r="AV103" s="25" t="e">
        <f>IF('Crisis Indicator Data'!#REF!="No Data",1,IF(#REF!&lt;&gt;"",1,0))</f>
        <v>#REF!</v>
      </c>
      <c r="AW103" s="25" t="e">
        <f>IF('Crisis Indicator Data'!#REF!="No Data",1,IF(#REF!&lt;&gt;"",1,0))</f>
        <v>#REF!</v>
      </c>
      <c r="AX103" s="25" t="e">
        <f>IF('Crisis Indicator Data'!#REF!="No Data",1,IF(#REF!&lt;&gt;"",1,0))</f>
        <v>#REF!</v>
      </c>
      <c r="AY103" s="25" t="e">
        <f>IF('Crisis Indicator Data'!#REF!="No Data",1,IF(#REF!&lt;&gt;"",1,0))</f>
        <v>#REF!</v>
      </c>
      <c r="AZ103" s="25" t="e">
        <f>IF('Crisis Indicator Data'!#REF!="No Data",1,IF(#REF!&lt;&gt;"",1,0))</f>
        <v>#REF!</v>
      </c>
      <c r="BA103" t="e">
        <f t="shared" si="6"/>
        <v>#REF!</v>
      </c>
      <c r="BB103" s="27" t="e">
        <f t="shared" si="7"/>
        <v>#REF!</v>
      </c>
    </row>
    <row r="104" spans="1:54" x14ac:dyDescent="0.35">
      <c r="A104" t="s">
        <v>10304</v>
      </c>
      <c r="B104" s="25" t="e">
        <f>IF('Crisis Indicator Data'!#REF!="No Data",1,IF(#REF!&lt;&gt;"",1,0))</f>
        <v>#REF!</v>
      </c>
      <c r="C104" s="25" t="e">
        <f>IF('Crisis Indicator Data'!#REF!="No Data",1,IF(#REF!&lt;&gt;"",1,0))</f>
        <v>#REF!</v>
      </c>
      <c r="D104" s="25" t="e">
        <f>IF('Crisis Indicator Data'!#REF!="No Data",1,IF(#REF!&lt;&gt;"",1,0))</f>
        <v>#REF!</v>
      </c>
      <c r="E104" s="25" t="e">
        <f>IF('Crisis Indicator Data'!#REF!="No Data",1,IF(#REF!&lt;&gt;"",1,0))</f>
        <v>#REF!</v>
      </c>
      <c r="F104" s="25" t="e">
        <f>IF('Crisis Indicator Data'!#REF!="No Data",1,IF(#REF!&lt;&gt;"",1,0))</f>
        <v>#REF!</v>
      </c>
      <c r="G104" s="25" t="e">
        <f>IF('Crisis Indicator Data'!#REF!="No Data",1,IF(#REF!&lt;&gt;"",1,0))</f>
        <v>#REF!</v>
      </c>
      <c r="H104" s="25" t="e">
        <f>IF('Crisis Indicator Data'!#REF!="No Data",1,IF(#REF!&lt;&gt;"",1,0))</f>
        <v>#REF!</v>
      </c>
      <c r="I104" s="25" t="e">
        <f>IF('Crisis Indicator Data'!#REF!="No Data",1,IF(#REF!&lt;&gt;"",1,0))</f>
        <v>#REF!</v>
      </c>
      <c r="J104" s="25" t="e">
        <f>IF('Crisis Indicator Data'!#REF!="No Data",1,IF(#REF!&lt;&gt;"",1,0))</f>
        <v>#REF!</v>
      </c>
      <c r="K104" s="25" t="e">
        <f>IF('Crisis Indicator Data'!#REF!="No Data",1,IF(#REF!&lt;&gt;"",1,0))</f>
        <v>#REF!</v>
      </c>
      <c r="L104" s="25" t="e">
        <f>IF('Crisis Indicator Data'!#REF!="No Data",1,IF(#REF!&lt;&gt;"",1,0))</f>
        <v>#REF!</v>
      </c>
      <c r="M104" s="25" t="e">
        <f>IF('Crisis Indicator Data'!#REF!="No Data",1,IF(#REF!&lt;&gt;"",1,0))</f>
        <v>#REF!</v>
      </c>
      <c r="N104" s="25" t="e">
        <f>IF('Crisis Indicator Data'!#REF!="No Data",1,IF(#REF!&lt;&gt;"",1,0))</f>
        <v>#REF!</v>
      </c>
      <c r="O104" s="25" t="e">
        <f>IF('Crisis Indicator Data'!#REF!="No Data",1,IF(#REF!&lt;&gt;"",1,0))</f>
        <v>#REF!</v>
      </c>
      <c r="P104" s="25" t="e">
        <f>IF('Crisis Indicator Data'!#REF!="No Data",1,IF(#REF!&lt;&gt;"",1,0))</f>
        <v>#REF!</v>
      </c>
      <c r="Q104" s="25" t="e">
        <f>IF('Crisis Indicator Data'!#REF!="No Data",1,IF(#REF!&lt;&gt;"",1,0))</f>
        <v>#REF!</v>
      </c>
      <c r="R104" s="25" t="e">
        <f>IF('Crisis Indicator Data'!#REF!="No Data",1,IF(#REF!&lt;&gt;"",1,0))</f>
        <v>#REF!</v>
      </c>
      <c r="S104" s="25" t="e">
        <f>IF('Crisis Indicator Data'!#REF!="No Data",1,IF(#REF!&lt;&gt;"",1,0))</f>
        <v>#REF!</v>
      </c>
      <c r="T104" s="25" t="e">
        <f>IF('Crisis Indicator Data'!#REF!="No Data",1,IF(#REF!&lt;&gt;"",1,0))</f>
        <v>#REF!</v>
      </c>
      <c r="U104" s="25" t="e">
        <f>IF('Crisis Indicator Data'!#REF!="No Data",1,IF(#REF!&lt;&gt;"",1,0))</f>
        <v>#REF!</v>
      </c>
      <c r="V104" s="25" t="e">
        <f>IF('Crisis Indicator Data'!#REF!="No Data",1,IF(#REF!&lt;&gt;"",1,0))</f>
        <v>#REF!</v>
      </c>
      <c r="W104" s="25" t="e">
        <f>IF('Crisis Indicator Data'!#REF!="No Data",1,IF(#REF!&lt;&gt;"",1,0))</f>
        <v>#REF!</v>
      </c>
      <c r="X104" s="25" t="e">
        <f>IF('Crisis Indicator Data'!#REF!="No Data",1,IF(#REF!&lt;&gt;"",1,0))</f>
        <v>#REF!</v>
      </c>
      <c r="Y104" s="25" t="e">
        <f>IF('Crisis Indicator Data'!#REF!="No Data",1,IF(#REF!&lt;&gt;"",1,0))</f>
        <v>#REF!</v>
      </c>
      <c r="Z104" s="25" t="e">
        <f>IF('Crisis Indicator Data'!#REF!="No Data",1,IF(#REF!&lt;&gt;"",1,0))</f>
        <v>#REF!</v>
      </c>
      <c r="AA104" s="25" t="e">
        <f>IF('Crisis Indicator Data'!#REF!="No Data",1,IF(#REF!&lt;&gt;"",1,0))</f>
        <v>#REF!</v>
      </c>
      <c r="AB104" s="25" t="e">
        <f>IF('Crisis Indicator Data'!#REF!="No Data",1,IF(#REF!&lt;&gt;"",1,0))</f>
        <v>#REF!</v>
      </c>
      <c r="AC104" s="25" t="e">
        <f>IF('Crisis Indicator Data'!#REF!="No Data",1,IF(#REF!&lt;&gt;"",1,0))</f>
        <v>#REF!</v>
      </c>
      <c r="AD104" s="25" t="e">
        <f>IF('Crisis Indicator Data'!#REF!="No Data",1,IF(#REF!&lt;&gt;"",1,0))</f>
        <v>#REF!</v>
      </c>
      <c r="AE104" s="25" t="e">
        <f>IF('Crisis Indicator Data'!#REF!="No Data",1,IF(#REF!&lt;&gt;"",1,0))</f>
        <v>#REF!</v>
      </c>
      <c r="AF104" s="25" t="e">
        <f>IF('Crisis Indicator Data'!#REF!="No Data",1,IF(#REF!&lt;&gt;"",1,0))</f>
        <v>#REF!</v>
      </c>
      <c r="AG104" s="25" t="e">
        <f>IF('Crisis Indicator Data'!#REF!="No Data",1,IF(#REF!&lt;&gt;"",1,0))</f>
        <v>#REF!</v>
      </c>
      <c r="AH104" s="25" t="e">
        <f>IF('Crisis Indicator Data'!#REF!="No Data",1,IF(#REF!&lt;&gt;"",1,0))</f>
        <v>#REF!</v>
      </c>
      <c r="AI104" s="25" t="e">
        <f>IF('Crisis Indicator Data'!#REF!="No Data",1,IF(#REF!&lt;&gt;"",1,0))</f>
        <v>#REF!</v>
      </c>
      <c r="AJ104" s="25" t="e">
        <f>IF('Crisis Indicator Data'!#REF!="No Data",1,IF(#REF!&lt;&gt;"",1,0))</f>
        <v>#REF!</v>
      </c>
      <c r="AK104" s="25" t="e">
        <f>IF('Crisis Indicator Data'!#REF!="No Data",1,IF(#REF!&lt;&gt;"",1,0))</f>
        <v>#REF!</v>
      </c>
      <c r="AL104" s="25" t="e">
        <f>IF('Crisis Indicator Data'!#REF!="No Data",1,IF(#REF!&lt;&gt;"",1,0))</f>
        <v>#REF!</v>
      </c>
      <c r="AM104" s="25" t="e">
        <f>IF('Crisis Indicator Data'!#REF!="No Data",1,IF(#REF!&lt;&gt;"",1,0))</f>
        <v>#REF!</v>
      </c>
      <c r="AN104" s="25" t="e">
        <f>IF('Crisis Indicator Data'!#REF!="No Data",1,IF(#REF!&lt;&gt;"",1,0))</f>
        <v>#REF!</v>
      </c>
      <c r="AO104" s="25" t="e">
        <f>IF('Crisis Indicator Data'!#REF!="No Data",1,IF(#REF!&lt;&gt;"",1,0))</f>
        <v>#REF!</v>
      </c>
      <c r="AP104" s="25" t="e">
        <f>IF('Crisis Indicator Data'!#REF!="No Data",1,IF(#REF!&lt;&gt;"",1,0))</f>
        <v>#REF!</v>
      </c>
      <c r="AQ104" s="25" t="e">
        <f>IF('Crisis Indicator Data'!#REF!="No Data",1,IF(#REF!&lt;&gt;"",1,0))</f>
        <v>#REF!</v>
      </c>
      <c r="AR104" s="25" t="e">
        <f>IF('Crisis Indicator Data'!#REF!="No Data",1,IF(#REF!&lt;&gt;"",1,0))</f>
        <v>#REF!</v>
      </c>
      <c r="AS104" s="25" t="e">
        <f>IF('Crisis Indicator Data'!#REF!="No Data",1,IF(#REF!&lt;&gt;"",1,0))</f>
        <v>#REF!</v>
      </c>
      <c r="AT104" s="25" t="e">
        <f>IF('Crisis Indicator Data'!#REF!="No Data",1,IF(#REF!&lt;&gt;"",1,0))</f>
        <v>#REF!</v>
      </c>
      <c r="AU104" s="25" t="e">
        <f>IF('Crisis Indicator Data'!#REF!="No Data",1,IF(#REF!&lt;&gt;"",1,0))</f>
        <v>#REF!</v>
      </c>
      <c r="AV104" s="25" t="e">
        <f>IF('Crisis Indicator Data'!#REF!="No Data",1,IF(#REF!&lt;&gt;"",1,0))</f>
        <v>#REF!</v>
      </c>
      <c r="AW104" s="25" t="e">
        <f>IF('Crisis Indicator Data'!#REF!="No Data",1,IF(#REF!&lt;&gt;"",1,0))</f>
        <v>#REF!</v>
      </c>
      <c r="AX104" s="25" t="e">
        <f>IF('Crisis Indicator Data'!#REF!="No Data",1,IF(#REF!&lt;&gt;"",1,0))</f>
        <v>#REF!</v>
      </c>
      <c r="AY104" s="25" t="e">
        <f>IF('Crisis Indicator Data'!#REF!="No Data",1,IF(#REF!&lt;&gt;"",1,0))</f>
        <v>#REF!</v>
      </c>
      <c r="AZ104" s="25" t="e">
        <f>IF('Crisis Indicator Data'!#REF!="No Data",1,IF(#REF!&lt;&gt;"",1,0))</f>
        <v>#REF!</v>
      </c>
      <c r="BA104" t="e">
        <f t="shared" si="6"/>
        <v>#REF!</v>
      </c>
      <c r="BB104" s="27" t="e">
        <f t="shared" si="7"/>
        <v>#REF!</v>
      </c>
    </row>
    <row r="105" spans="1:54" x14ac:dyDescent="0.35">
      <c r="A105" t="s">
        <v>10283</v>
      </c>
      <c r="B105" s="25" t="e">
        <f>IF('Crisis Indicator Data'!#REF!="No Data",1,IF(#REF!&lt;&gt;"",1,0))</f>
        <v>#REF!</v>
      </c>
      <c r="C105" s="25" t="e">
        <f>IF('Crisis Indicator Data'!#REF!="No Data",1,IF(#REF!&lt;&gt;"",1,0))</f>
        <v>#REF!</v>
      </c>
      <c r="D105" s="25" t="e">
        <f>IF('Crisis Indicator Data'!#REF!="No Data",1,IF(#REF!&lt;&gt;"",1,0))</f>
        <v>#REF!</v>
      </c>
      <c r="E105" s="25" t="e">
        <f>IF('Crisis Indicator Data'!#REF!="No Data",1,IF(#REF!&lt;&gt;"",1,0))</f>
        <v>#REF!</v>
      </c>
      <c r="F105" s="25" t="e">
        <f>IF('Crisis Indicator Data'!#REF!="No Data",1,IF(#REF!&lt;&gt;"",1,0))</f>
        <v>#REF!</v>
      </c>
      <c r="G105" s="25" t="e">
        <f>IF('Crisis Indicator Data'!#REF!="No Data",1,IF(#REF!&lt;&gt;"",1,0))</f>
        <v>#REF!</v>
      </c>
      <c r="H105" s="25" t="e">
        <f>IF('Crisis Indicator Data'!#REF!="No Data",1,IF(#REF!&lt;&gt;"",1,0))</f>
        <v>#REF!</v>
      </c>
      <c r="I105" s="25" t="e">
        <f>IF('Crisis Indicator Data'!#REF!="No Data",1,IF(#REF!&lt;&gt;"",1,0))</f>
        <v>#REF!</v>
      </c>
      <c r="J105" s="25" t="e">
        <f>IF('Crisis Indicator Data'!#REF!="No Data",1,IF(#REF!&lt;&gt;"",1,0))</f>
        <v>#REF!</v>
      </c>
      <c r="K105" s="25" t="e">
        <f>IF('Crisis Indicator Data'!#REF!="No Data",1,IF(#REF!&lt;&gt;"",1,0))</f>
        <v>#REF!</v>
      </c>
      <c r="L105" s="25" t="e">
        <f>IF('Crisis Indicator Data'!#REF!="No Data",1,IF(#REF!&lt;&gt;"",1,0))</f>
        <v>#REF!</v>
      </c>
      <c r="M105" s="25" t="e">
        <f>IF('Crisis Indicator Data'!#REF!="No Data",1,IF(#REF!&lt;&gt;"",1,0))</f>
        <v>#REF!</v>
      </c>
      <c r="N105" s="25" t="e">
        <f>IF('Crisis Indicator Data'!#REF!="No Data",1,IF(#REF!&lt;&gt;"",1,0))</f>
        <v>#REF!</v>
      </c>
      <c r="O105" s="25" t="e">
        <f>IF('Crisis Indicator Data'!#REF!="No Data",1,IF(#REF!&lt;&gt;"",1,0))</f>
        <v>#REF!</v>
      </c>
      <c r="P105" s="25" t="e">
        <f>IF('Crisis Indicator Data'!#REF!="No Data",1,IF(#REF!&lt;&gt;"",1,0))</f>
        <v>#REF!</v>
      </c>
      <c r="Q105" s="25" t="e">
        <f>IF('Crisis Indicator Data'!#REF!="No Data",1,IF(#REF!&lt;&gt;"",1,0))</f>
        <v>#REF!</v>
      </c>
      <c r="R105" s="25" t="e">
        <f>IF('Crisis Indicator Data'!#REF!="No Data",1,IF(#REF!&lt;&gt;"",1,0))</f>
        <v>#REF!</v>
      </c>
      <c r="S105" s="25" t="e">
        <f>IF('Crisis Indicator Data'!#REF!="No Data",1,IF(#REF!&lt;&gt;"",1,0))</f>
        <v>#REF!</v>
      </c>
      <c r="T105" s="25" t="e">
        <f>IF('Crisis Indicator Data'!#REF!="No Data",1,IF(#REF!&lt;&gt;"",1,0))</f>
        <v>#REF!</v>
      </c>
      <c r="U105" s="25" t="e">
        <f>IF('Crisis Indicator Data'!#REF!="No Data",1,IF(#REF!&lt;&gt;"",1,0))</f>
        <v>#REF!</v>
      </c>
      <c r="V105" s="25" t="e">
        <f>IF('Crisis Indicator Data'!#REF!="No Data",1,IF(#REF!&lt;&gt;"",1,0))</f>
        <v>#REF!</v>
      </c>
      <c r="W105" s="25" t="e">
        <f>IF('Crisis Indicator Data'!#REF!="No Data",1,IF(#REF!&lt;&gt;"",1,0))</f>
        <v>#REF!</v>
      </c>
      <c r="X105" s="25" t="e">
        <f>IF('Crisis Indicator Data'!#REF!="No Data",1,IF(#REF!&lt;&gt;"",1,0))</f>
        <v>#REF!</v>
      </c>
      <c r="Y105" s="25" t="e">
        <f>IF('Crisis Indicator Data'!#REF!="No Data",1,IF(#REF!&lt;&gt;"",1,0))</f>
        <v>#REF!</v>
      </c>
      <c r="Z105" s="25" t="e">
        <f>IF('Crisis Indicator Data'!#REF!="No Data",1,IF(#REF!&lt;&gt;"",1,0))</f>
        <v>#REF!</v>
      </c>
      <c r="AA105" s="25" t="e">
        <f>IF('Crisis Indicator Data'!#REF!="No Data",1,IF(#REF!&lt;&gt;"",1,0))</f>
        <v>#REF!</v>
      </c>
      <c r="AB105" s="25" t="e">
        <f>IF('Crisis Indicator Data'!#REF!="No Data",1,IF(#REF!&lt;&gt;"",1,0))</f>
        <v>#REF!</v>
      </c>
      <c r="AC105" s="25" t="e">
        <f>IF('Crisis Indicator Data'!#REF!="No Data",1,IF(#REF!&lt;&gt;"",1,0))</f>
        <v>#REF!</v>
      </c>
      <c r="AD105" s="25" t="e">
        <f>IF('Crisis Indicator Data'!#REF!="No Data",1,IF(#REF!&lt;&gt;"",1,0))</f>
        <v>#REF!</v>
      </c>
      <c r="AE105" s="25" t="e">
        <f>IF('Crisis Indicator Data'!#REF!="No Data",1,IF(#REF!&lt;&gt;"",1,0))</f>
        <v>#REF!</v>
      </c>
      <c r="AF105" s="25" t="e">
        <f>IF('Crisis Indicator Data'!#REF!="No Data",1,IF(#REF!&lt;&gt;"",1,0))</f>
        <v>#REF!</v>
      </c>
      <c r="AG105" s="25" t="e">
        <f>IF('Crisis Indicator Data'!#REF!="No Data",1,IF(#REF!&lt;&gt;"",1,0))</f>
        <v>#REF!</v>
      </c>
      <c r="AH105" s="25" t="e">
        <f>IF('Crisis Indicator Data'!#REF!="No Data",1,IF(#REF!&lt;&gt;"",1,0))</f>
        <v>#REF!</v>
      </c>
      <c r="AI105" s="25" t="e">
        <f>IF('Crisis Indicator Data'!#REF!="No Data",1,IF(#REF!&lt;&gt;"",1,0))</f>
        <v>#REF!</v>
      </c>
      <c r="AJ105" s="25" t="e">
        <f>IF('Crisis Indicator Data'!#REF!="No Data",1,IF(#REF!&lt;&gt;"",1,0))</f>
        <v>#REF!</v>
      </c>
      <c r="AK105" s="25" t="e">
        <f>IF('Crisis Indicator Data'!#REF!="No Data",1,IF(#REF!&lt;&gt;"",1,0))</f>
        <v>#REF!</v>
      </c>
      <c r="AL105" s="25" t="e">
        <f>IF('Crisis Indicator Data'!#REF!="No Data",1,IF(#REF!&lt;&gt;"",1,0))</f>
        <v>#REF!</v>
      </c>
      <c r="AM105" s="25" t="e">
        <f>IF('Crisis Indicator Data'!#REF!="No Data",1,IF(#REF!&lt;&gt;"",1,0))</f>
        <v>#REF!</v>
      </c>
      <c r="AN105" s="25" t="e">
        <f>IF('Crisis Indicator Data'!#REF!="No Data",1,IF(#REF!&lt;&gt;"",1,0))</f>
        <v>#REF!</v>
      </c>
      <c r="AO105" s="25" t="e">
        <f>IF('Crisis Indicator Data'!#REF!="No Data",1,IF(#REF!&lt;&gt;"",1,0))</f>
        <v>#REF!</v>
      </c>
      <c r="AP105" s="25" t="e">
        <f>IF('Crisis Indicator Data'!#REF!="No Data",1,IF(#REF!&lt;&gt;"",1,0))</f>
        <v>#REF!</v>
      </c>
      <c r="AQ105" s="25" t="e">
        <f>IF('Crisis Indicator Data'!#REF!="No Data",1,IF(#REF!&lt;&gt;"",1,0))</f>
        <v>#REF!</v>
      </c>
      <c r="AR105" s="25" t="e">
        <f>IF('Crisis Indicator Data'!#REF!="No Data",1,IF(#REF!&lt;&gt;"",1,0))</f>
        <v>#REF!</v>
      </c>
      <c r="AS105" s="25" t="e">
        <f>IF('Crisis Indicator Data'!#REF!="No Data",1,IF(#REF!&lt;&gt;"",1,0))</f>
        <v>#REF!</v>
      </c>
      <c r="AT105" s="25" t="e">
        <f>IF('Crisis Indicator Data'!#REF!="No Data",1,IF(#REF!&lt;&gt;"",1,0))</f>
        <v>#REF!</v>
      </c>
      <c r="AU105" s="25" t="e">
        <f>IF('Crisis Indicator Data'!#REF!="No Data",1,IF(#REF!&lt;&gt;"",1,0))</f>
        <v>#REF!</v>
      </c>
      <c r="AV105" s="25" t="e">
        <f>IF('Crisis Indicator Data'!#REF!="No Data",1,IF(#REF!&lt;&gt;"",1,0))</f>
        <v>#REF!</v>
      </c>
      <c r="AW105" s="25" t="e">
        <f>IF('Crisis Indicator Data'!#REF!="No Data",1,IF(#REF!&lt;&gt;"",1,0))</f>
        <v>#REF!</v>
      </c>
      <c r="AX105" s="25" t="e">
        <f>IF('Crisis Indicator Data'!#REF!="No Data",1,IF(#REF!&lt;&gt;"",1,0))</f>
        <v>#REF!</v>
      </c>
      <c r="AY105" s="25" t="e">
        <f>IF('Crisis Indicator Data'!#REF!="No Data",1,IF(#REF!&lt;&gt;"",1,0))</f>
        <v>#REF!</v>
      </c>
      <c r="AZ105" s="25" t="e">
        <f>IF('Crisis Indicator Data'!#REF!="No Data",1,IF(#REF!&lt;&gt;"",1,0))</f>
        <v>#REF!</v>
      </c>
      <c r="BA105" t="e">
        <f t="shared" si="6"/>
        <v>#REF!</v>
      </c>
      <c r="BB105" s="27" t="e">
        <f t="shared" si="7"/>
        <v>#REF!</v>
      </c>
    </row>
    <row r="106" spans="1:54" x14ac:dyDescent="0.35">
      <c r="A106" t="s">
        <v>10289</v>
      </c>
      <c r="B106" s="25" t="e">
        <f>IF('Crisis Indicator Data'!#REF!="No Data",1,IF(#REF!&lt;&gt;"",1,0))</f>
        <v>#REF!</v>
      </c>
      <c r="C106" s="25" t="e">
        <f>IF('Crisis Indicator Data'!#REF!="No Data",1,IF(#REF!&lt;&gt;"",1,0))</f>
        <v>#REF!</v>
      </c>
      <c r="D106" s="25" t="e">
        <f>IF('Crisis Indicator Data'!#REF!="No Data",1,IF(#REF!&lt;&gt;"",1,0))</f>
        <v>#REF!</v>
      </c>
      <c r="E106" s="25" t="e">
        <f>IF('Crisis Indicator Data'!#REF!="No Data",1,IF(#REF!&lt;&gt;"",1,0))</f>
        <v>#REF!</v>
      </c>
      <c r="F106" s="25" t="e">
        <f>IF('Crisis Indicator Data'!#REF!="No Data",1,IF(#REF!&lt;&gt;"",1,0))</f>
        <v>#REF!</v>
      </c>
      <c r="G106" s="25" t="e">
        <f>IF('Crisis Indicator Data'!#REF!="No Data",1,IF(#REF!&lt;&gt;"",1,0))</f>
        <v>#REF!</v>
      </c>
      <c r="H106" s="25" t="e">
        <f>IF('Crisis Indicator Data'!#REF!="No Data",1,IF(#REF!&lt;&gt;"",1,0))</f>
        <v>#REF!</v>
      </c>
      <c r="I106" s="25" t="e">
        <f>IF('Crisis Indicator Data'!#REF!="No Data",1,IF(#REF!&lt;&gt;"",1,0))</f>
        <v>#REF!</v>
      </c>
      <c r="J106" s="25" t="e">
        <f>IF('Crisis Indicator Data'!#REF!="No Data",1,IF(#REF!&lt;&gt;"",1,0))</f>
        <v>#REF!</v>
      </c>
      <c r="K106" s="25" t="e">
        <f>IF('Crisis Indicator Data'!#REF!="No Data",1,IF(#REF!&lt;&gt;"",1,0))</f>
        <v>#REF!</v>
      </c>
      <c r="L106" s="25" t="e">
        <f>IF('Crisis Indicator Data'!#REF!="No Data",1,IF(#REF!&lt;&gt;"",1,0))</f>
        <v>#REF!</v>
      </c>
      <c r="M106" s="25" t="e">
        <f>IF('Crisis Indicator Data'!#REF!="No Data",1,IF(#REF!&lt;&gt;"",1,0))</f>
        <v>#REF!</v>
      </c>
      <c r="N106" s="25" t="e">
        <f>IF('Crisis Indicator Data'!#REF!="No Data",1,IF(#REF!&lt;&gt;"",1,0))</f>
        <v>#REF!</v>
      </c>
      <c r="O106" s="25" t="e">
        <f>IF('Crisis Indicator Data'!#REF!="No Data",1,IF(#REF!&lt;&gt;"",1,0))</f>
        <v>#REF!</v>
      </c>
      <c r="P106" s="25" t="e">
        <f>IF('Crisis Indicator Data'!#REF!="No Data",1,IF(#REF!&lt;&gt;"",1,0))</f>
        <v>#REF!</v>
      </c>
      <c r="Q106" s="25" t="e">
        <f>IF('Crisis Indicator Data'!#REF!="No Data",1,IF(#REF!&lt;&gt;"",1,0))</f>
        <v>#REF!</v>
      </c>
      <c r="R106" s="25" t="e">
        <f>IF('Crisis Indicator Data'!#REF!="No Data",1,IF(#REF!&lt;&gt;"",1,0))</f>
        <v>#REF!</v>
      </c>
      <c r="S106" s="25" t="e">
        <f>IF('Crisis Indicator Data'!#REF!="No Data",1,IF(#REF!&lt;&gt;"",1,0))</f>
        <v>#REF!</v>
      </c>
      <c r="T106" s="25" t="e">
        <f>IF('Crisis Indicator Data'!#REF!="No Data",1,IF(#REF!&lt;&gt;"",1,0))</f>
        <v>#REF!</v>
      </c>
      <c r="U106" s="25" t="e">
        <f>IF('Crisis Indicator Data'!#REF!="No Data",1,IF(#REF!&lt;&gt;"",1,0))</f>
        <v>#REF!</v>
      </c>
      <c r="V106" s="25" t="e">
        <f>IF('Crisis Indicator Data'!#REF!="No Data",1,IF(#REF!&lt;&gt;"",1,0))</f>
        <v>#REF!</v>
      </c>
      <c r="W106" s="25" t="e">
        <f>IF('Crisis Indicator Data'!#REF!="No Data",1,IF(#REF!&lt;&gt;"",1,0))</f>
        <v>#REF!</v>
      </c>
      <c r="X106" s="25" t="e">
        <f>IF('Crisis Indicator Data'!#REF!="No Data",1,IF(#REF!&lt;&gt;"",1,0))</f>
        <v>#REF!</v>
      </c>
      <c r="Y106" s="25" t="e">
        <f>IF('Crisis Indicator Data'!#REF!="No Data",1,IF(#REF!&lt;&gt;"",1,0))</f>
        <v>#REF!</v>
      </c>
      <c r="Z106" s="25" t="e">
        <f>IF('Crisis Indicator Data'!#REF!="No Data",1,IF(#REF!&lt;&gt;"",1,0))</f>
        <v>#REF!</v>
      </c>
      <c r="AA106" s="25" t="e">
        <f>IF('Crisis Indicator Data'!#REF!="No Data",1,IF(#REF!&lt;&gt;"",1,0))</f>
        <v>#REF!</v>
      </c>
      <c r="AB106" s="25" t="e">
        <f>IF('Crisis Indicator Data'!#REF!="No Data",1,IF(#REF!&lt;&gt;"",1,0))</f>
        <v>#REF!</v>
      </c>
      <c r="AC106" s="25" t="e">
        <f>IF('Crisis Indicator Data'!#REF!="No Data",1,IF(#REF!&lt;&gt;"",1,0))</f>
        <v>#REF!</v>
      </c>
      <c r="AD106" s="25" t="e">
        <f>IF('Crisis Indicator Data'!#REF!="No Data",1,IF(#REF!&lt;&gt;"",1,0))</f>
        <v>#REF!</v>
      </c>
      <c r="AE106" s="25" t="e">
        <f>IF('Crisis Indicator Data'!#REF!="No Data",1,IF(#REF!&lt;&gt;"",1,0))</f>
        <v>#REF!</v>
      </c>
      <c r="AF106" s="25" t="e">
        <f>IF('Crisis Indicator Data'!#REF!="No Data",1,IF(#REF!&lt;&gt;"",1,0))</f>
        <v>#REF!</v>
      </c>
      <c r="AG106" s="25" t="e">
        <f>IF('Crisis Indicator Data'!#REF!="No Data",1,IF(#REF!&lt;&gt;"",1,0))</f>
        <v>#REF!</v>
      </c>
      <c r="AH106" s="25" t="e">
        <f>IF('Crisis Indicator Data'!#REF!="No Data",1,IF(#REF!&lt;&gt;"",1,0))</f>
        <v>#REF!</v>
      </c>
      <c r="AI106" s="25" t="e">
        <f>IF('Crisis Indicator Data'!#REF!="No Data",1,IF(#REF!&lt;&gt;"",1,0))</f>
        <v>#REF!</v>
      </c>
      <c r="AJ106" s="25" t="e">
        <f>IF('Crisis Indicator Data'!#REF!="No Data",1,IF(#REF!&lt;&gt;"",1,0))</f>
        <v>#REF!</v>
      </c>
      <c r="AK106" s="25" t="e">
        <f>IF('Crisis Indicator Data'!#REF!="No Data",1,IF(#REF!&lt;&gt;"",1,0))</f>
        <v>#REF!</v>
      </c>
      <c r="AL106" s="25" t="e">
        <f>IF('Crisis Indicator Data'!#REF!="No Data",1,IF(#REF!&lt;&gt;"",1,0))</f>
        <v>#REF!</v>
      </c>
      <c r="AM106" s="25" t="e">
        <f>IF('Crisis Indicator Data'!#REF!="No Data",1,IF(#REF!&lt;&gt;"",1,0))</f>
        <v>#REF!</v>
      </c>
      <c r="AN106" s="25" t="e">
        <f>IF('Crisis Indicator Data'!#REF!="No Data",1,IF(#REF!&lt;&gt;"",1,0))</f>
        <v>#REF!</v>
      </c>
      <c r="AO106" s="25" t="e">
        <f>IF('Crisis Indicator Data'!#REF!="No Data",1,IF(#REF!&lt;&gt;"",1,0))</f>
        <v>#REF!</v>
      </c>
      <c r="AP106" s="25" t="e">
        <f>IF('Crisis Indicator Data'!#REF!="No Data",1,IF(#REF!&lt;&gt;"",1,0))</f>
        <v>#REF!</v>
      </c>
      <c r="AQ106" s="25" t="e">
        <f>IF('Crisis Indicator Data'!#REF!="No Data",1,IF(#REF!&lt;&gt;"",1,0))</f>
        <v>#REF!</v>
      </c>
      <c r="AR106" s="25" t="e">
        <f>IF('Crisis Indicator Data'!#REF!="No Data",1,IF(#REF!&lt;&gt;"",1,0))</f>
        <v>#REF!</v>
      </c>
      <c r="AS106" s="25" t="e">
        <f>IF('Crisis Indicator Data'!#REF!="No Data",1,IF(#REF!&lt;&gt;"",1,0))</f>
        <v>#REF!</v>
      </c>
      <c r="AT106" s="25" t="e">
        <f>IF('Crisis Indicator Data'!#REF!="No Data",1,IF(#REF!&lt;&gt;"",1,0))</f>
        <v>#REF!</v>
      </c>
      <c r="AU106" s="25" t="e">
        <f>IF('Crisis Indicator Data'!#REF!="No Data",1,IF(#REF!&lt;&gt;"",1,0))</f>
        <v>#REF!</v>
      </c>
      <c r="AV106" s="25" t="e">
        <f>IF('Crisis Indicator Data'!#REF!="No Data",1,IF(#REF!&lt;&gt;"",1,0))</f>
        <v>#REF!</v>
      </c>
      <c r="AW106" s="25" t="e">
        <f>IF('Crisis Indicator Data'!#REF!="No Data",1,IF(#REF!&lt;&gt;"",1,0))</f>
        <v>#REF!</v>
      </c>
      <c r="AX106" s="25" t="e">
        <f>IF('Crisis Indicator Data'!#REF!="No Data",1,IF(#REF!&lt;&gt;"",1,0))</f>
        <v>#REF!</v>
      </c>
      <c r="AY106" s="25" t="e">
        <f>IF('Crisis Indicator Data'!#REF!="No Data",1,IF(#REF!&lt;&gt;"",1,0))</f>
        <v>#REF!</v>
      </c>
      <c r="AZ106" s="25" t="e">
        <f>IF('Crisis Indicator Data'!#REF!="No Data",1,IF(#REF!&lt;&gt;"",1,0))</f>
        <v>#REF!</v>
      </c>
      <c r="BA106" t="e">
        <f t="shared" si="6"/>
        <v>#REF!</v>
      </c>
      <c r="BB106" s="27" t="e">
        <f t="shared" si="7"/>
        <v>#REF!</v>
      </c>
    </row>
    <row r="107" spans="1:54" x14ac:dyDescent="0.35">
      <c r="A107" t="s">
        <v>10291</v>
      </c>
      <c r="B107" s="25" t="e">
        <f>IF('Crisis Indicator Data'!#REF!="No Data",1,IF(#REF!&lt;&gt;"",1,0))</f>
        <v>#REF!</v>
      </c>
      <c r="C107" s="25" t="e">
        <f>IF('Crisis Indicator Data'!#REF!="No Data",1,IF(#REF!&lt;&gt;"",1,0))</f>
        <v>#REF!</v>
      </c>
      <c r="D107" s="25" t="e">
        <f>IF('Crisis Indicator Data'!#REF!="No Data",1,IF(#REF!&lt;&gt;"",1,0))</f>
        <v>#REF!</v>
      </c>
      <c r="E107" s="25" t="e">
        <f>IF('Crisis Indicator Data'!#REF!="No Data",1,IF(#REF!&lt;&gt;"",1,0))</f>
        <v>#REF!</v>
      </c>
      <c r="F107" s="25" t="e">
        <f>IF('Crisis Indicator Data'!#REF!="No Data",1,IF(#REF!&lt;&gt;"",1,0))</f>
        <v>#REF!</v>
      </c>
      <c r="G107" s="25" t="e">
        <f>IF('Crisis Indicator Data'!#REF!="No Data",1,IF(#REF!&lt;&gt;"",1,0))</f>
        <v>#REF!</v>
      </c>
      <c r="H107" s="25" t="e">
        <f>IF('Crisis Indicator Data'!#REF!="No Data",1,IF(#REF!&lt;&gt;"",1,0))</f>
        <v>#REF!</v>
      </c>
      <c r="I107" s="25" t="e">
        <f>IF('Crisis Indicator Data'!#REF!="No Data",1,IF(#REF!&lt;&gt;"",1,0))</f>
        <v>#REF!</v>
      </c>
      <c r="J107" s="25" t="e">
        <f>IF('Crisis Indicator Data'!#REF!="No Data",1,IF(#REF!&lt;&gt;"",1,0))</f>
        <v>#REF!</v>
      </c>
      <c r="K107" s="25" t="e">
        <f>IF('Crisis Indicator Data'!#REF!="No Data",1,IF(#REF!&lt;&gt;"",1,0))</f>
        <v>#REF!</v>
      </c>
      <c r="L107" s="25" t="e">
        <f>IF('Crisis Indicator Data'!#REF!="No Data",1,IF(#REF!&lt;&gt;"",1,0))</f>
        <v>#REF!</v>
      </c>
      <c r="M107" s="25" t="e">
        <f>IF('Crisis Indicator Data'!#REF!="No Data",1,IF(#REF!&lt;&gt;"",1,0))</f>
        <v>#REF!</v>
      </c>
      <c r="N107" s="25" t="e">
        <f>IF('Crisis Indicator Data'!#REF!="No Data",1,IF(#REF!&lt;&gt;"",1,0))</f>
        <v>#REF!</v>
      </c>
      <c r="O107" s="25" t="e">
        <f>IF('Crisis Indicator Data'!#REF!="No Data",1,IF(#REF!&lt;&gt;"",1,0))</f>
        <v>#REF!</v>
      </c>
      <c r="P107" s="25" t="e">
        <f>IF('Crisis Indicator Data'!#REF!="No Data",1,IF(#REF!&lt;&gt;"",1,0))</f>
        <v>#REF!</v>
      </c>
      <c r="Q107" s="25" t="e">
        <f>IF('Crisis Indicator Data'!#REF!="No Data",1,IF(#REF!&lt;&gt;"",1,0))</f>
        <v>#REF!</v>
      </c>
      <c r="R107" s="25" t="e">
        <f>IF('Crisis Indicator Data'!#REF!="No Data",1,IF(#REF!&lt;&gt;"",1,0))</f>
        <v>#REF!</v>
      </c>
      <c r="S107" s="25" t="e">
        <f>IF('Crisis Indicator Data'!#REF!="No Data",1,IF(#REF!&lt;&gt;"",1,0))</f>
        <v>#REF!</v>
      </c>
      <c r="T107" s="25" t="e">
        <f>IF('Crisis Indicator Data'!#REF!="No Data",1,IF(#REF!&lt;&gt;"",1,0))</f>
        <v>#REF!</v>
      </c>
      <c r="U107" s="25" t="e">
        <f>IF('Crisis Indicator Data'!#REF!="No Data",1,IF(#REF!&lt;&gt;"",1,0))</f>
        <v>#REF!</v>
      </c>
      <c r="V107" s="25" t="e">
        <f>IF('Crisis Indicator Data'!#REF!="No Data",1,IF(#REF!&lt;&gt;"",1,0))</f>
        <v>#REF!</v>
      </c>
      <c r="W107" s="25" t="e">
        <f>IF('Crisis Indicator Data'!#REF!="No Data",1,IF(#REF!&lt;&gt;"",1,0))</f>
        <v>#REF!</v>
      </c>
      <c r="X107" s="25" t="e">
        <f>IF('Crisis Indicator Data'!#REF!="No Data",1,IF(#REF!&lt;&gt;"",1,0))</f>
        <v>#REF!</v>
      </c>
      <c r="Y107" s="25" t="e">
        <f>IF('Crisis Indicator Data'!#REF!="No Data",1,IF(#REF!&lt;&gt;"",1,0))</f>
        <v>#REF!</v>
      </c>
      <c r="Z107" s="25" t="e">
        <f>IF('Crisis Indicator Data'!#REF!="No Data",1,IF(#REF!&lt;&gt;"",1,0))</f>
        <v>#REF!</v>
      </c>
      <c r="AA107" s="25" t="e">
        <f>IF('Crisis Indicator Data'!#REF!="No Data",1,IF(#REF!&lt;&gt;"",1,0))</f>
        <v>#REF!</v>
      </c>
      <c r="AB107" s="25" t="e">
        <f>IF('Crisis Indicator Data'!#REF!="No Data",1,IF(#REF!&lt;&gt;"",1,0))</f>
        <v>#REF!</v>
      </c>
      <c r="AC107" s="25" t="e">
        <f>IF('Crisis Indicator Data'!#REF!="No Data",1,IF(#REF!&lt;&gt;"",1,0))</f>
        <v>#REF!</v>
      </c>
      <c r="AD107" s="25" t="e">
        <f>IF('Crisis Indicator Data'!#REF!="No Data",1,IF(#REF!&lt;&gt;"",1,0))</f>
        <v>#REF!</v>
      </c>
      <c r="AE107" s="25" t="e">
        <f>IF('Crisis Indicator Data'!#REF!="No Data",1,IF(#REF!&lt;&gt;"",1,0))</f>
        <v>#REF!</v>
      </c>
      <c r="AF107" s="25" t="e">
        <f>IF('Crisis Indicator Data'!#REF!="No Data",1,IF(#REF!&lt;&gt;"",1,0))</f>
        <v>#REF!</v>
      </c>
      <c r="AG107" s="25" t="e">
        <f>IF('Crisis Indicator Data'!#REF!="No Data",1,IF(#REF!&lt;&gt;"",1,0))</f>
        <v>#REF!</v>
      </c>
      <c r="AH107" s="25" t="e">
        <f>IF('Crisis Indicator Data'!#REF!="No Data",1,IF(#REF!&lt;&gt;"",1,0))</f>
        <v>#REF!</v>
      </c>
      <c r="AI107" s="25" t="e">
        <f>IF('Crisis Indicator Data'!#REF!="No Data",1,IF(#REF!&lt;&gt;"",1,0))</f>
        <v>#REF!</v>
      </c>
      <c r="AJ107" s="25" t="e">
        <f>IF('Crisis Indicator Data'!#REF!="No Data",1,IF(#REF!&lt;&gt;"",1,0))</f>
        <v>#REF!</v>
      </c>
      <c r="AK107" s="25" t="e">
        <f>IF('Crisis Indicator Data'!#REF!="No Data",1,IF(#REF!&lt;&gt;"",1,0))</f>
        <v>#REF!</v>
      </c>
      <c r="AL107" s="25" t="e">
        <f>IF('Crisis Indicator Data'!#REF!="No Data",1,IF(#REF!&lt;&gt;"",1,0))</f>
        <v>#REF!</v>
      </c>
      <c r="AM107" s="25" t="e">
        <f>IF('Crisis Indicator Data'!#REF!="No Data",1,IF(#REF!&lt;&gt;"",1,0))</f>
        <v>#REF!</v>
      </c>
      <c r="AN107" s="25" t="e">
        <f>IF('Crisis Indicator Data'!#REF!="No Data",1,IF(#REF!&lt;&gt;"",1,0))</f>
        <v>#REF!</v>
      </c>
      <c r="AO107" s="25" t="e">
        <f>IF('Crisis Indicator Data'!#REF!="No Data",1,IF(#REF!&lt;&gt;"",1,0))</f>
        <v>#REF!</v>
      </c>
      <c r="AP107" s="25" t="e">
        <f>IF('Crisis Indicator Data'!#REF!="No Data",1,IF(#REF!&lt;&gt;"",1,0))</f>
        <v>#REF!</v>
      </c>
      <c r="AQ107" s="25" t="e">
        <f>IF('Crisis Indicator Data'!#REF!="No Data",1,IF(#REF!&lt;&gt;"",1,0))</f>
        <v>#REF!</v>
      </c>
      <c r="AR107" s="25" t="e">
        <f>IF('Crisis Indicator Data'!#REF!="No Data",1,IF(#REF!&lt;&gt;"",1,0))</f>
        <v>#REF!</v>
      </c>
      <c r="AS107" s="25" t="e">
        <f>IF('Crisis Indicator Data'!#REF!="No Data",1,IF(#REF!&lt;&gt;"",1,0))</f>
        <v>#REF!</v>
      </c>
      <c r="AT107" s="25" t="e">
        <f>IF('Crisis Indicator Data'!#REF!="No Data",1,IF(#REF!&lt;&gt;"",1,0))</f>
        <v>#REF!</v>
      </c>
      <c r="AU107" s="25" t="e">
        <f>IF('Crisis Indicator Data'!#REF!="No Data",1,IF(#REF!&lt;&gt;"",1,0))</f>
        <v>#REF!</v>
      </c>
      <c r="AV107" s="25" t="e">
        <f>IF('Crisis Indicator Data'!#REF!="No Data",1,IF(#REF!&lt;&gt;"",1,0))</f>
        <v>#REF!</v>
      </c>
      <c r="AW107" s="25" t="e">
        <f>IF('Crisis Indicator Data'!#REF!="No Data",1,IF(#REF!&lt;&gt;"",1,0))</f>
        <v>#REF!</v>
      </c>
      <c r="AX107" s="25" t="e">
        <f>IF('Crisis Indicator Data'!#REF!="No Data",1,IF(#REF!&lt;&gt;"",1,0))</f>
        <v>#REF!</v>
      </c>
      <c r="AY107" s="25" t="e">
        <f>IF('Crisis Indicator Data'!#REF!="No Data",1,IF(#REF!&lt;&gt;"",1,0))</f>
        <v>#REF!</v>
      </c>
      <c r="AZ107" s="25" t="e">
        <f>IF('Crisis Indicator Data'!#REF!="No Data",1,IF(#REF!&lt;&gt;"",1,0))</f>
        <v>#REF!</v>
      </c>
      <c r="BA107" t="e">
        <f t="shared" si="6"/>
        <v>#REF!</v>
      </c>
      <c r="BB107" s="27" t="e">
        <f t="shared" si="7"/>
        <v>#REF!</v>
      </c>
    </row>
    <row r="108" spans="1:54" x14ac:dyDescent="0.35">
      <c r="A108" t="s">
        <v>10286</v>
      </c>
      <c r="B108" s="25" t="e">
        <f>IF('Crisis Indicator Data'!#REF!="No Data",1,IF(#REF!&lt;&gt;"",1,0))</f>
        <v>#REF!</v>
      </c>
      <c r="C108" s="25" t="e">
        <f>IF('Crisis Indicator Data'!#REF!="No Data",1,IF(#REF!&lt;&gt;"",1,0))</f>
        <v>#REF!</v>
      </c>
      <c r="D108" s="25" t="e">
        <f>IF('Crisis Indicator Data'!#REF!="No Data",1,IF(#REF!&lt;&gt;"",1,0))</f>
        <v>#REF!</v>
      </c>
      <c r="E108" s="25" t="e">
        <f>IF('Crisis Indicator Data'!#REF!="No Data",1,IF(#REF!&lt;&gt;"",1,0))</f>
        <v>#REF!</v>
      </c>
      <c r="F108" s="25" t="e">
        <f>IF('Crisis Indicator Data'!#REF!="No Data",1,IF(#REF!&lt;&gt;"",1,0))</f>
        <v>#REF!</v>
      </c>
      <c r="G108" s="25" t="e">
        <f>IF('Crisis Indicator Data'!#REF!="No Data",1,IF(#REF!&lt;&gt;"",1,0))</f>
        <v>#REF!</v>
      </c>
      <c r="H108" s="25" t="e">
        <f>IF('Crisis Indicator Data'!#REF!="No Data",1,IF(#REF!&lt;&gt;"",1,0))</f>
        <v>#REF!</v>
      </c>
      <c r="I108" s="25" t="e">
        <f>IF('Crisis Indicator Data'!#REF!="No Data",1,IF(#REF!&lt;&gt;"",1,0))</f>
        <v>#REF!</v>
      </c>
      <c r="J108" s="25" t="e">
        <f>IF('Crisis Indicator Data'!#REF!="No Data",1,IF(#REF!&lt;&gt;"",1,0))</f>
        <v>#REF!</v>
      </c>
      <c r="K108" s="25" t="e">
        <f>IF('Crisis Indicator Data'!#REF!="No Data",1,IF(#REF!&lt;&gt;"",1,0))</f>
        <v>#REF!</v>
      </c>
      <c r="L108" s="25" t="e">
        <f>IF('Crisis Indicator Data'!#REF!="No Data",1,IF(#REF!&lt;&gt;"",1,0))</f>
        <v>#REF!</v>
      </c>
      <c r="M108" s="25" t="e">
        <f>IF('Crisis Indicator Data'!#REF!="No Data",1,IF(#REF!&lt;&gt;"",1,0))</f>
        <v>#REF!</v>
      </c>
      <c r="N108" s="25" t="e">
        <f>IF('Crisis Indicator Data'!#REF!="No Data",1,IF(#REF!&lt;&gt;"",1,0))</f>
        <v>#REF!</v>
      </c>
      <c r="O108" s="25" t="e">
        <f>IF('Crisis Indicator Data'!#REF!="No Data",1,IF(#REF!&lt;&gt;"",1,0))</f>
        <v>#REF!</v>
      </c>
      <c r="P108" s="25" t="e">
        <f>IF('Crisis Indicator Data'!#REF!="No Data",1,IF(#REF!&lt;&gt;"",1,0))</f>
        <v>#REF!</v>
      </c>
      <c r="Q108" s="25" t="e">
        <f>IF('Crisis Indicator Data'!#REF!="No Data",1,IF(#REF!&lt;&gt;"",1,0))</f>
        <v>#REF!</v>
      </c>
      <c r="R108" s="25" t="e">
        <f>IF('Crisis Indicator Data'!#REF!="No Data",1,IF(#REF!&lt;&gt;"",1,0))</f>
        <v>#REF!</v>
      </c>
      <c r="S108" s="25" t="e">
        <f>IF('Crisis Indicator Data'!#REF!="No Data",1,IF(#REF!&lt;&gt;"",1,0))</f>
        <v>#REF!</v>
      </c>
      <c r="T108" s="25" t="e">
        <f>IF('Crisis Indicator Data'!#REF!="No Data",1,IF(#REF!&lt;&gt;"",1,0))</f>
        <v>#REF!</v>
      </c>
      <c r="U108" s="25" t="e">
        <f>IF('Crisis Indicator Data'!#REF!="No Data",1,IF(#REF!&lt;&gt;"",1,0))</f>
        <v>#REF!</v>
      </c>
      <c r="V108" s="25" t="e">
        <f>IF('Crisis Indicator Data'!#REF!="No Data",1,IF(#REF!&lt;&gt;"",1,0))</f>
        <v>#REF!</v>
      </c>
      <c r="W108" s="25" t="e">
        <f>IF('Crisis Indicator Data'!#REF!="No Data",1,IF(#REF!&lt;&gt;"",1,0))</f>
        <v>#REF!</v>
      </c>
      <c r="X108" s="25" t="e">
        <f>IF('Crisis Indicator Data'!#REF!="No Data",1,IF(#REF!&lt;&gt;"",1,0))</f>
        <v>#REF!</v>
      </c>
      <c r="Y108" s="25" t="e">
        <f>IF('Crisis Indicator Data'!#REF!="No Data",1,IF(#REF!&lt;&gt;"",1,0))</f>
        <v>#REF!</v>
      </c>
      <c r="Z108" s="25" t="e">
        <f>IF('Crisis Indicator Data'!#REF!="No Data",1,IF(#REF!&lt;&gt;"",1,0))</f>
        <v>#REF!</v>
      </c>
      <c r="AA108" s="25" t="e">
        <f>IF('Crisis Indicator Data'!#REF!="No Data",1,IF(#REF!&lt;&gt;"",1,0))</f>
        <v>#REF!</v>
      </c>
      <c r="AB108" s="25" t="e">
        <f>IF('Crisis Indicator Data'!#REF!="No Data",1,IF(#REF!&lt;&gt;"",1,0))</f>
        <v>#REF!</v>
      </c>
      <c r="AC108" s="25" t="e">
        <f>IF('Crisis Indicator Data'!#REF!="No Data",1,IF(#REF!&lt;&gt;"",1,0))</f>
        <v>#REF!</v>
      </c>
      <c r="AD108" s="25" t="e">
        <f>IF('Crisis Indicator Data'!#REF!="No Data",1,IF(#REF!&lt;&gt;"",1,0))</f>
        <v>#REF!</v>
      </c>
      <c r="AE108" s="25" t="e">
        <f>IF('Crisis Indicator Data'!#REF!="No Data",1,IF(#REF!&lt;&gt;"",1,0))</f>
        <v>#REF!</v>
      </c>
      <c r="AF108" s="25" t="e">
        <f>IF('Crisis Indicator Data'!#REF!="No Data",1,IF(#REF!&lt;&gt;"",1,0))</f>
        <v>#REF!</v>
      </c>
      <c r="AG108" s="25" t="e">
        <f>IF('Crisis Indicator Data'!#REF!="No Data",1,IF(#REF!&lt;&gt;"",1,0))</f>
        <v>#REF!</v>
      </c>
      <c r="AH108" s="25" t="e">
        <f>IF('Crisis Indicator Data'!#REF!="No Data",1,IF(#REF!&lt;&gt;"",1,0))</f>
        <v>#REF!</v>
      </c>
      <c r="AI108" s="25" t="e">
        <f>IF('Crisis Indicator Data'!#REF!="No Data",1,IF(#REF!&lt;&gt;"",1,0))</f>
        <v>#REF!</v>
      </c>
      <c r="AJ108" s="25" t="e">
        <f>IF('Crisis Indicator Data'!#REF!="No Data",1,IF(#REF!&lt;&gt;"",1,0))</f>
        <v>#REF!</v>
      </c>
      <c r="AK108" s="25" t="e">
        <f>IF('Crisis Indicator Data'!#REF!="No Data",1,IF(#REF!&lt;&gt;"",1,0))</f>
        <v>#REF!</v>
      </c>
      <c r="AL108" s="25" t="e">
        <f>IF('Crisis Indicator Data'!#REF!="No Data",1,IF(#REF!&lt;&gt;"",1,0))</f>
        <v>#REF!</v>
      </c>
      <c r="AM108" s="25" t="e">
        <f>IF('Crisis Indicator Data'!#REF!="No Data",1,IF(#REF!&lt;&gt;"",1,0))</f>
        <v>#REF!</v>
      </c>
      <c r="AN108" s="25" t="e">
        <f>IF('Crisis Indicator Data'!#REF!="No Data",1,IF(#REF!&lt;&gt;"",1,0))</f>
        <v>#REF!</v>
      </c>
      <c r="AO108" s="25" t="e">
        <f>IF('Crisis Indicator Data'!#REF!="No Data",1,IF(#REF!&lt;&gt;"",1,0))</f>
        <v>#REF!</v>
      </c>
      <c r="AP108" s="25" t="e">
        <f>IF('Crisis Indicator Data'!#REF!="No Data",1,IF(#REF!&lt;&gt;"",1,0))</f>
        <v>#REF!</v>
      </c>
      <c r="AQ108" s="25" t="e">
        <f>IF('Crisis Indicator Data'!#REF!="No Data",1,IF(#REF!&lt;&gt;"",1,0))</f>
        <v>#REF!</v>
      </c>
      <c r="AR108" s="25" t="e">
        <f>IF('Crisis Indicator Data'!#REF!="No Data",1,IF(#REF!&lt;&gt;"",1,0))</f>
        <v>#REF!</v>
      </c>
      <c r="AS108" s="25" t="e">
        <f>IF('Crisis Indicator Data'!#REF!="No Data",1,IF(#REF!&lt;&gt;"",1,0))</f>
        <v>#REF!</v>
      </c>
      <c r="AT108" s="25" t="e">
        <f>IF('Crisis Indicator Data'!#REF!="No Data",1,IF(#REF!&lt;&gt;"",1,0))</f>
        <v>#REF!</v>
      </c>
      <c r="AU108" s="25" t="e">
        <f>IF('Crisis Indicator Data'!#REF!="No Data",1,IF(#REF!&lt;&gt;"",1,0))</f>
        <v>#REF!</v>
      </c>
      <c r="AV108" s="25" t="e">
        <f>IF('Crisis Indicator Data'!#REF!="No Data",1,IF(#REF!&lt;&gt;"",1,0))</f>
        <v>#REF!</v>
      </c>
      <c r="AW108" s="25" t="e">
        <f>IF('Crisis Indicator Data'!#REF!="No Data",1,IF(#REF!&lt;&gt;"",1,0))</f>
        <v>#REF!</v>
      </c>
      <c r="AX108" s="25" t="e">
        <f>IF('Crisis Indicator Data'!#REF!="No Data",1,IF(#REF!&lt;&gt;"",1,0))</f>
        <v>#REF!</v>
      </c>
      <c r="AY108" s="25" t="e">
        <f>IF('Crisis Indicator Data'!#REF!="No Data",1,IF(#REF!&lt;&gt;"",1,0))</f>
        <v>#REF!</v>
      </c>
      <c r="AZ108" s="25" t="e">
        <f>IF('Crisis Indicator Data'!#REF!="No Data",1,IF(#REF!&lt;&gt;"",1,0))</f>
        <v>#REF!</v>
      </c>
      <c r="BA108" t="e">
        <f t="shared" si="6"/>
        <v>#REF!</v>
      </c>
      <c r="BB108" s="27" t="e">
        <f t="shared" si="7"/>
        <v>#REF!</v>
      </c>
    </row>
    <row r="109" spans="1:54" x14ac:dyDescent="0.35">
      <c r="A109" t="s">
        <v>10298</v>
      </c>
      <c r="B109" s="25" t="e">
        <f>IF('Crisis Indicator Data'!#REF!="No Data",1,IF(#REF!&lt;&gt;"",1,0))</f>
        <v>#REF!</v>
      </c>
      <c r="C109" s="25" t="e">
        <f>IF('Crisis Indicator Data'!#REF!="No Data",1,IF(#REF!&lt;&gt;"",1,0))</f>
        <v>#REF!</v>
      </c>
      <c r="D109" s="25" t="e">
        <f>IF('Crisis Indicator Data'!#REF!="No Data",1,IF(#REF!&lt;&gt;"",1,0))</f>
        <v>#REF!</v>
      </c>
      <c r="E109" s="25" t="e">
        <f>IF('Crisis Indicator Data'!#REF!="No Data",1,IF(#REF!&lt;&gt;"",1,0))</f>
        <v>#REF!</v>
      </c>
      <c r="F109" s="25" t="e">
        <f>IF('Crisis Indicator Data'!#REF!="No Data",1,IF(#REF!&lt;&gt;"",1,0))</f>
        <v>#REF!</v>
      </c>
      <c r="G109" s="25" t="e">
        <f>IF('Crisis Indicator Data'!#REF!="No Data",1,IF(#REF!&lt;&gt;"",1,0))</f>
        <v>#REF!</v>
      </c>
      <c r="H109" s="25" t="e">
        <f>IF('Crisis Indicator Data'!#REF!="No Data",1,IF(#REF!&lt;&gt;"",1,0))</f>
        <v>#REF!</v>
      </c>
      <c r="I109" s="25" t="e">
        <f>IF('Crisis Indicator Data'!#REF!="No Data",1,IF(#REF!&lt;&gt;"",1,0))</f>
        <v>#REF!</v>
      </c>
      <c r="J109" s="25" t="e">
        <f>IF('Crisis Indicator Data'!#REF!="No Data",1,IF(#REF!&lt;&gt;"",1,0))</f>
        <v>#REF!</v>
      </c>
      <c r="K109" s="25" t="e">
        <f>IF('Crisis Indicator Data'!#REF!="No Data",1,IF(#REF!&lt;&gt;"",1,0))</f>
        <v>#REF!</v>
      </c>
      <c r="L109" s="25" t="e">
        <f>IF('Crisis Indicator Data'!#REF!="No Data",1,IF(#REF!&lt;&gt;"",1,0))</f>
        <v>#REF!</v>
      </c>
      <c r="M109" s="25" t="e">
        <f>IF('Crisis Indicator Data'!#REF!="No Data",1,IF(#REF!&lt;&gt;"",1,0))</f>
        <v>#REF!</v>
      </c>
      <c r="N109" s="25" t="e">
        <f>IF('Crisis Indicator Data'!#REF!="No Data",1,IF(#REF!&lt;&gt;"",1,0))</f>
        <v>#REF!</v>
      </c>
      <c r="O109" s="25" t="e">
        <f>IF('Crisis Indicator Data'!#REF!="No Data",1,IF(#REF!&lt;&gt;"",1,0))</f>
        <v>#REF!</v>
      </c>
      <c r="P109" s="25" t="e">
        <f>IF('Crisis Indicator Data'!#REF!="No Data",1,IF(#REF!&lt;&gt;"",1,0))</f>
        <v>#REF!</v>
      </c>
      <c r="Q109" s="25" t="e">
        <f>IF('Crisis Indicator Data'!#REF!="No Data",1,IF(#REF!&lt;&gt;"",1,0))</f>
        <v>#REF!</v>
      </c>
      <c r="R109" s="25" t="e">
        <f>IF('Crisis Indicator Data'!#REF!="No Data",1,IF(#REF!&lt;&gt;"",1,0))</f>
        <v>#REF!</v>
      </c>
      <c r="S109" s="25" t="e">
        <f>IF('Crisis Indicator Data'!#REF!="No Data",1,IF(#REF!&lt;&gt;"",1,0))</f>
        <v>#REF!</v>
      </c>
      <c r="T109" s="25" t="e">
        <f>IF('Crisis Indicator Data'!#REF!="No Data",1,IF(#REF!&lt;&gt;"",1,0))</f>
        <v>#REF!</v>
      </c>
      <c r="U109" s="25" t="e">
        <f>IF('Crisis Indicator Data'!#REF!="No Data",1,IF(#REF!&lt;&gt;"",1,0))</f>
        <v>#REF!</v>
      </c>
      <c r="V109" s="25" t="e">
        <f>IF('Crisis Indicator Data'!#REF!="No Data",1,IF(#REF!&lt;&gt;"",1,0))</f>
        <v>#REF!</v>
      </c>
      <c r="W109" s="25" t="e">
        <f>IF('Crisis Indicator Data'!#REF!="No Data",1,IF(#REF!&lt;&gt;"",1,0))</f>
        <v>#REF!</v>
      </c>
      <c r="X109" s="25" t="e">
        <f>IF('Crisis Indicator Data'!#REF!="No Data",1,IF(#REF!&lt;&gt;"",1,0))</f>
        <v>#REF!</v>
      </c>
      <c r="Y109" s="25" t="e">
        <f>IF('Crisis Indicator Data'!#REF!="No Data",1,IF(#REF!&lt;&gt;"",1,0))</f>
        <v>#REF!</v>
      </c>
      <c r="Z109" s="25" t="e">
        <f>IF('Crisis Indicator Data'!#REF!="No Data",1,IF(#REF!&lt;&gt;"",1,0))</f>
        <v>#REF!</v>
      </c>
      <c r="AA109" s="25" t="e">
        <f>IF('Crisis Indicator Data'!#REF!="No Data",1,IF(#REF!&lt;&gt;"",1,0))</f>
        <v>#REF!</v>
      </c>
      <c r="AB109" s="25" t="e">
        <f>IF('Crisis Indicator Data'!#REF!="No Data",1,IF(#REF!&lt;&gt;"",1,0))</f>
        <v>#REF!</v>
      </c>
      <c r="AC109" s="25" t="e">
        <f>IF('Crisis Indicator Data'!#REF!="No Data",1,IF(#REF!&lt;&gt;"",1,0))</f>
        <v>#REF!</v>
      </c>
      <c r="AD109" s="25" t="e">
        <f>IF('Crisis Indicator Data'!#REF!="No Data",1,IF(#REF!&lt;&gt;"",1,0))</f>
        <v>#REF!</v>
      </c>
      <c r="AE109" s="25" t="e">
        <f>IF('Crisis Indicator Data'!#REF!="No Data",1,IF(#REF!&lt;&gt;"",1,0))</f>
        <v>#REF!</v>
      </c>
      <c r="AF109" s="25" t="e">
        <f>IF('Crisis Indicator Data'!#REF!="No Data",1,IF(#REF!&lt;&gt;"",1,0))</f>
        <v>#REF!</v>
      </c>
      <c r="AG109" s="25" t="e">
        <f>IF('Crisis Indicator Data'!#REF!="No Data",1,IF(#REF!&lt;&gt;"",1,0))</f>
        <v>#REF!</v>
      </c>
      <c r="AH109" s="25" t="e">
        <f>IF('Crisis Indicator Data'!#REF!="No Data",1,IF(#REF!&lt;&gt;"",1,0))</f>
        <v>#REF!</v>
      </c>
      <c r="AI109" s="25" t="e">
        <f>IF('Crisis Indicator Data'!#REF!="No Data",1,IF(#REF!&lt;&gt;"",1,0))</f>
        <v>#REF!</v>
      </c>
      <c r="AJ109" s="25" t="e">
        <f>IF('Crisis Indicator Data'!#REF!="No Data",1,IF(#REF!&lt;&gt;"",1,0))</f>
        <v>#REF!</v>
      </c>
      <c r="AK109" s="25" t="e">
        <f>IF('Crisis Indicator Data'!#REF!="No Data",1,IF(#REF!&lt;&gt;"",1,0))</f>
        <v>#REF!</v>
      </c>
      <c r="AL109" s="25" t="e">
        <f>IF('Crisis Indicator Data'!#REF!="No Data",1,IF(#REF!&lt;&gt;"",1,0))</f>
        <v>#REF!</v>
      </c>
      <c r="AM109" s="25" t="e">
        <f>IF('Crisis Indicator Data'!#REF!="No Data",1,IF(#REF!&lt;&gt;"",1,0))</f>
        <v>#REF!</v>
      </c>
      <c r="AN109" s="25" t="e">
        <f>IF('Crisis Indicator Data'!#REF!="No Data",1,IF(#REF!&lt;&gt;"",1,0))</f>
        <v>#REF!</v>
      </c>
      <c r="AO109" s="25" t="e">
        <f>IF('Crisis Indicator Data'!#REF!="No Data",1,IF(#REF!&lt;&gt;"",1,0))</f>
        <v>#REF!</v>
      </c>
      <c r="AP109" s="25" t="e">
        <f>IF('Crisis Indicator Data'!#REF!="No Data",1,IF(#REF!&lt;&gt;"",1,0))</f>
        <v>#REF!</v>
      </c>
      <c r="AQ109" s="25" t="e">
        <f>IF('Crisis Indicator Data'!#REF!="No Data",1,IF(#REF!&lt;&gt;"",1,0))</f>
        <v>#REF!</v>
      </c>
      <c r="AR109" s="25" t="e">
        <f>IF('Crisis Indicator Data'!#REF!="No Data",1,IF(#REF!&lt;&gt;"",1,0))</f>
        <v>#REF!</v>
      </c>
      <c r="AS109" s="25" t="e">
        <f>IF('Crisis Indicator Data'!#REF!="No Data",1,IF(#REF!&lt;&gt;"",1,0))</f>
        <v>#REF!</v>
      </c>
      <c r="AT109" s="25" t="e">
        <f>IF('Crisis Indicator Data'!#REF!="No Data",1,IF(#REF!&lt;&gt;"",1,0))</f>
        <v>#REF!</v>
      </c>
      <c r="AU109" s="25" t="e">
        <f>IF('Crisis Indicator Data'!#REF!="No Data",1,IF(#REF!&lt;&gt;"",1,0))</f>
        <v>#REF!</v>
      </c>
      <c r="AV109" s="25" t="e">
        <f>IF('Crisis Indicator Data'!#REF!="No Data",1,IF(#REF!&lt;&gt;"",1,0))</f>
        <v>#REF!</v>
      </c>
      <c r="AW109" s="25" t="e">
        <f>IF('Crisis Indicator Data'!#REF!="No Data",1,IF(#REF!&lt;&gt;"",1,0))</f>
        <v>#REF!</v>
      </c>
      <c r="AX109" s="25" t="e">
        <f>IF('Crisis Indicator Data'!#REF!="No Data",1,IF(#REF!&lt;&gt;"",1,0))</f>
        <v>#REF!</v>
      </c>
      <c r="AY109" s="25" t="e">
        <f>IF('Crisis Indicator Data'!#REF!="No Data",1,IF(#REF!&lt;&gt;"",1,0))</f>
        <v>#REF!</v>
      </c>
      <c r="AZ109" s="25" t="e">
        <f>IF('Crisis Indicator Data'!#REF!="No Data",1,IF(#REF!&lt;&gt;"",1,0))</f>
        <v>#REF!</v>
      </c>
      <c r="BA109" t="e">
        <f t="shared" si="6"/>
        <v>#REF!</v>
      </c>
      <c r="BB109" s="27" t="e">
        <f t="shared" si="7"/>
        <v>#REF!</v>
      </c>
    </row>
    <row r="110" spans="1:54" x14ac:dyDescent="0.35">
      <c r="A110" t="s">
        <v>10302</v>
      </c>
      <c r="B110" s="25" t="e">
        <f>IF('Crisis Indicator Data'!#REF!="No Data",1,IF(#REF!&lt;&gt;"",1,0))</f>
        <v>#REF!</v>
      </c>
      <c r="C110" s="25" t="e">
        <f>IF('Crisis Indicator Data'!#REF!="No Data",1,IF(#REF!&lt;&gt;"",1,0))</f>
        <v>#REF!</v>
      </c>
      <c r="D110" s="25" t="e">
        <f>IF('Crisis Indicator Data'!#REF!="No Data",1,IF(#REF!&lt;&gt;"",1,0))</f>
        <v>#REF!</v>
      </c>
      <c r="E110" s="25" t="e">
        <f>IF('Crisis Indicator Data'!#REF!="No Data",1,IF(#REF!&lt;&gt;"",1,0))</f>
        <v>#REF!</v>
      </c>
      <c r="F110" s="25" t="e">
        <f>IF('Crisis Indicator Data'!#REF!="No Data",1,IF(#REF!&lt;&gt;"",1,0))</f>
        <v>#REF!</v>
      </c>
      <c r="G110" s="25" t="e">
        <f>IF('Crisis Indicator Data'!#REF!="No Data",1,IF(#REF!&lt;&gt;"",1,0))</f>
        <v>#REF!</v>
      </c>
      <c r="H110" s="25" t="e">
        <f>IF('Crisis Indicator Data'!#REF!="No Data",1,IF(#REF!&lt;&gt;"",1,0))</f>
        <v>#REF!</v>
      </c>
      <c r="I110" s="25" t="e">
        <f>IF('Crisis Indicator Data'!#REF!="No Data",1,IF(#REF!&lt;&gt;"",1,0))</f>
        <v>#REF!</v>
      </c>
      <c r="J110" s="25" t="e">
        <f>IF('Crisis Indicator Data'!#REF!="No Data",1,IF(#REF!&lt;&gt;"",1,0))</f>
        <v>#REF!</v>
      </c>
      <c r="K110" s="25" t="e">
        <f>IF('Crisis Indicator Data'!#REF!="No Data",1,IF(#REF!&lt;&gt;"",1,0))</f>
        <v>#REF!</v>
      </c>
      <c r="L110" s="25" t="e">
        <f>IF('Crisis Indicator Data'!#REF!="No Data",1,IF(#REF!&lt;&gt;"",1,0))</f>
        <v>#REF!</v>
      </c>
      <c r="M110" s="25" t="e">
        <f>IF('Crisis Indicator Data'!#REF!="No Data",1,IF(#REF!&lt;&gt;"",1,0))</f>
        <v>#REF!</v>
      </c>
      <c r="N110" s="25" t="e">
        <f>IF('Crisis Indicator Data'!#REF!="No Data",1,IF(#REF!&lt;&gt;"",1,0))</f>
        <v>#REF!</v>
      </c>
      <c r="O110" s="25" t="e">
        <f>IF('Crisis Indicator Data'!#REF!="No Data",1,IF(#REF!&lt;&gt;"",1,0))</f>
        <v>#REF!</v>
      </c>
      <c r="P110" s="25" t="e">
        <f>IF('Crisis Indicator Data'!#REF!="No Data",1,IF(#REF!&lt;&gt;"",1,0))</f>
        <v>#REF!</v>
      </c>
      <c r="Q110" s="25" t="e">
        <f>IF('Crisis Indicator Data'!#REF!="No Data",1,IF(#REF!&lt;&gt;"",1,0))</f>
        <v>#REF!</v>
      </c>
      <c r="R110" s="25" t="e">
        <f>IF('Crisis Indicator Data'!#REF!="No Data",1,IF(#REF!&lt;&gt;"",1,0))</f>
        <v>#REF!</v>
      </c>
      <c r="S110" s="25" t="e">
        <f>IF('Crisis Indicator Data'!#REF!="No Data",1,IF(#REF!&lt;&gt;"",1,0))</f>
        <v>#REF!</v>
      </c>
      <c r="T110" s="25" t="e">
        <f>IF('Crisis Indicator Data'!#REF!="No Data",1,IF(#REF!&lt;&gt;"",1,0))</f>
        <v>#REF!</v>
      </c>
      <c r="U110" s="25" t="e">
        <f>IF('Crisis Indicator Data'!#REF!="No Data",1,IF(#REF!&lt;&gt;"",1,0))</f>
        <v>#REF!</v>
      </c>
      <c r="V110" s="25" t="e">
        <f>IF('Crisis Indicator Data'!#REF!="No Data",1,IF(#REF!&lt;&gt;"",1,0))</f>
        <v>#REF!</v>
      </c>
      <c r="W110" s="25" t="e">
        <f>IF('Crisis Indicator Data'!#REF!="No Data",1,IF(#REF!&lt;&gt;"",1,0))</f>
        <v>#REF!</v>
      </c>
      <c r="X110" s="25" t="e">
        <f>IF('Crisis Indicator Data'!#REF!="No Data",1,IF(#REF!&lt;&gt;"",1,0))</f>
        <v>#REF!</v>
      </c>
      <c r="Y110" s="25" t="e">
        <f>IF('Crisis Indicator Data'!#REF!="No Data",1,IF(#REF!&lt;&gt;"",1,0))</f>
        <v>#REF!</v>
      </c>
      <c r="Z110" s="25" t="e">
        <f>IF('Crisis Indicator Data'!#REF!="No Data",1,IF(#REF!&lt;&gt;"",1,0))</f>
        <v>#REF!</v>
      </c>
      <c r="AA110" s="25" t="e">
        <f>IF('Crisis Indicator Data'!#REF!="No Data",1,IF(#REF!&lt;&gt;"",1,0))</f>
        <v>#REF!</v>
      </c>
      <c r="AB110" s="25" t="e">
        <f>IF('Crisis Indicator Data'!#REF!="No Data",1,IF(#REF!&lt;&gt;"",1,0))</f>
        <v>#REF!</v>
      </c>
      <c r="AC110" s="25" t="e">
        <f>IF('Crisis Indicator Data'!#REF!="No Data",1,IF(#REF!&lt;&gt;"",1,0))</f>
        <v>#REF!</v>
      </c>
      <c r="AD110" s="25" t="e">
        <f>IF('Crisis Indicator Data'!#REF!="No Data",1,IF(#REF!&lt;&gt;"",1,0))</f>
        <v>#REF!</v>
      </c>
      <c r="AE110" s="25" t="e">
        <f>IF('Crisis Indicator Data'!#REF!="No Data",1,IF(#REF!&lt;&gt;"",1,0))</f>
        <v>#REF!</v>
      </c>
      <c r="AF110" s="25" t="e">
        <f>IF('Crisis Indicator Data'!#REF!="No Data",1,IF(#REF!&lt;&gt;"",1,0))</f>
        <v>#REF!</v>
      </c>
      <c r="AG110" s="25" t="e">
        <f>IF('Crisis Indicator Data'!#REF!="No Data",1,IF(#REF!&lt;&gt;"",1,0))</f>
        <v>#REF!</v>
      </c>
      <c r="AH110" s="25" t="e">
        <f>IF('Crisis Indicator Data'!#REF!="No Data",1,IF(#REF!&lt;&gt;"",1,0))</f>
        <v>#REF!</v>
      </c>
      <c r="AI110" s="25" t="e">
        <f>IF('Crisis Indicator Data'!#REF!="No Data",1,IF(#REF!&lt;&gt;"",1,0))</f>
        <v>#REF!</v>
      </c>
      <c r="AJ110" s="25" t="e">
        <f>IF('Crisis Indicator Data'!#REF!="No Data",1,IF(#REF!&lt;&gt;"",1,0))</f>
        <v>#REF!</v>
      </c>
      <c r="AK110" s="25" t="e">
        <f>IF('Crisis Indicator Data'!#REF!="No Data",1,IF(#REF!&lt;&gt;"",1,0))</f>
        <v>#REF!</v>
      </c>
      <c r="AL110" s="25" t="e">
        <f>IF('Crisis Indicator Data'!#REF!="No Data",1,IF(#REF!&lt;&gt;"",1,0))</f>
        <v>#REF!</v>
      </c>
      <c r="AM110" s="25" t="e">
        <f>IF('Crisis Indicator Data'!#REF!="No Data",1,IF(#REF!&lt;&gt;"",1,0))</f>
        <v>#REF!</v>
      </c>
      <c r="AN110" s="25" t="e">
        <f>IF('Crisis Indicator Data'!#REF!="No Data",1,IF(#REF!&lt;&gt;"",1,0))</f>
        <v>#REF!</v>
      </c>
      <c r="AO110" s="25" t="e">
        <f>IF('Crisis Indicator Data'!#REF!="No Data",1,IF(#REF!&lt;&gt;"",1,0))</f>
        <v>#REF!</v>
      </c>
      <c r="AP110" s="25" t="e">
        <f>IF('Crisis Indicator Data'!#REF!="No Data",1,IF(#REF!&lt;&gt;"",1,0))</f>
        <v>#REF!</v>
      </c>
      <c r="AQ110" s="25" t="e">
        <f>IF('Crisis Indicator Data'!#REF!="No Data",1,IF(#REF!&lt;&gt;"",1,0))</f>
        <v>#REF!</v>
      </c>
      <c r="AR110" s="25" t="e">
        <f>IF('Crisis Indicator Data'!#REF!="No Data",1,IF(#REF!&lt;&gt;"",1,0))</f>
        <v>#REF!</v>
      </c>
      <c r="AS110" s="25" t="e">
        <f>IF('Crisis Indicator Data'!#REF!="No Data",1,IF(#REF!&lt;&gt;"",1,0))</f>
        <v>#REF!</v>
      </c>
      <c r="AT110" s="25" t="e">
        <f>IF('Crisis Indicator Data'!#REF!="No Data",1,IF(#REF!&lt;&gt;"",1,0))</f>
        <v>#REF!</v>
      </c>
      <c r="AU110" s="25" t="e">
        <f>IF('Crisis Indicator Data'!#REF!="No Data",1,IF(#REF!&lt;&gt;"",1,0))</f>
        <v>#REF!</v>
      </c>
      <c r="AV110" s="25" t="e">
        <f>IF('Crisis Indicator Data'!#REF!="No Data",1,IF(#REF!&lt;&gt;"",1,0))</f>
        <v>#REF!</v>
      </c>
      <c r="AW110" s="25" t="e">
        <f>IF('Crisis Indicator Data'!#REF!="No Data",1,IF(#REF!&lt;&gt;"",1,0))</f>
        <v>#REF!</v>
      </c>
      <c r="AX110" s="25" t="e">
        <f>IF('Crisis Indicator Data'!#REF!="No Data",1,IF(#REF!&lt;&gt;"",1,0))</f>
        <v>#REF!</v>
      </c>
      <c r="AY110" s="25" t="e">
        <f>IF('Crisis Indicator Data'!#REF!="No Data",1,IF(#REF!&lt;&gt;"",1,0))</f>
        <v>#REF!</v>
      </c>
      <c r="AZ110" s="25" t="e">
        <f>IF('Crisis Indicator Data'!#REF!="No Data",1,IF(#REF!&lt;&gt;"",1,0))</f>
        <v>#REF!</v>
      </c>
      <c r="BA110" t="e">
        <f t="shared" si="6"/>
        <v>#REF!</v>
      </c>
      <c r="BB110" s="27" t="e">
        <f t="shared" si="7"/>
        <v>#REF!</v>
      </c>
    </row>
    <row r="111" spans="1:54" x14ac:dyDescent="0.35">
      <c r="A111" t="s">
        <v>10284</v>
      </c>
      <c r="B111" s="25" t="e">
        <f>IF('Crisis Indicator Data'!#REF!="No Data",1,IF(#REF!&lt;&gt;"",1,0))</f>
        <v>#REF!</v>
      </c>
      <c r="C111" s="25" t="e">
        <f>IF('Crisis Indicator Data'!#REF!="No Data",1,IF(#REF!&lt;&gt;"",1,0))</f>
        <v>#REF!</v>
      </c>
      <c r="D111" s="25" t="e">
        <f>IF('Crisis Indicator Data'!#REF!="No Data",1,IF(#REF!&lt;&gt;"",1,0))</f>
        <v>#REF!</v>
      </c>
      <c r="E111" s="25" t="e">
        <f>IF('Crisis Indicator Data'!#REF!="No Data",1,IF(#REF!&lt;&gt;"",1,0))</f>
        <v>#REF!</v>
      </c>
      <c r="F111" s="25" t="e">
        <f>IF('Crisis Indicator Data'!#REF!="No Data",1,IF(#REF!&lt;&gt;"",1,0))</f>
        <v>#REF!</v>
      </c>
      <c r="G111" s="25" t="e">
        <f>IF('Crisis Indicator Data'!#REF!="No Data",1,IF(#REF!&lt;&gt;"",1,0))</f>
        <v>#REF!</v>
      </c>
      <c r="H111" s="25" t="e">
        <f>IF('Crisis Indicator Data'!#REF!="No Data",1,IF(#REF!&lt;&gt;"",1,0))</f>
        <v>#REF!</v>
      </c>
      <c r="I111" s="25" t="e">
        <f>IF('Crisis Indicator Data'!#REF!="No Data",1,IF(#REF!&lt;&gt;"",1,0))</f>
        <v>#REF!</v>
      </c>
      <c r="J111" s="25" t="e">
        <f>IF('Crisis Indicator Data'!#REF!="No Data",1,IF(#REF!&lt;&gt;"",1,0))</f>
        <v>#REF!</v>
      </c>
      <c r="K111" s="25" t="e">
        <f>IF('Crisis Indicator Data'!#REF!="No Data",1,IF(#REF!&lt;&gt;"",1,0))</f>
        <v>#REF!</v>
      </c>
      <c r="L111" s="25" t="e">
        <f>IF('Crisis Indicator Data'!#REF!="No Data",1,IF(#REF!&lt;&gt;"",1,0))</f>
        <v>#REF!</v>
      </c>
      <c r="M111" s="25" t="e">
        <f>IF('Crisis Indicator Data'!#REF!="No Data",1,IF(#REF!&lt;&gt;"",1,0))</f>
        <v>#REF!</v>
      </c>
      <c r="N111" s="25" t="e">
        <f>IF('Crisis Indicator Data'!#REF!="No Data",1,IF(#REF!&lt;&gt;"",1,0))</f>
        <v>#REF!</v>
      </c>
      <c r="O111" s="25" t="e">
        <f>IF('Crisis Indicator Data'!#REF!="No Data",1,IF(#REF!&lt;&gt;"",1,0))</f>
        <v>#REF!</v>
      </c>
      <c r="P111" s="25" t="e">
        <f>IF('Crisis Indicator Data'!#REF!="No Data",1,IF(#REF!&lt;&gt;"",1,0))</f>
        <v>#REF!</v>
      </c>
      <c r="Q111" s="25" t="e">
        <f>IF('Crisis Indicator Data'!#REF!="No Data",1,IF(#REF!&lt;&gt;"",1,0))</f>
        <v>#REF!</v>
      </c>
      <c r="R111" s="25" t="e">
        <f>IF('Crisis Indicator Data'!#REF!="No Data",1,IF(#REF!&lt;&gt;"",1,0))</f>
        <v>#REF!</v>
      </c>
      <c r="S111" s="25" t="e">
        <f>IF('Crisis Indicator Data'!#REF!="No Data",1,IF(#REF!&lt;&gt;"",1,0))</f>
        <v>#REF!</v>
      </c>
      <c r="T111" s="25" t="e">
        <f>IF('Crisis Indicator Data'!#REF!="No Data",1,IF(#REF!&lt;&gt;"",1,0))</f>
        <v>#REF!</v>
      </c>
      <c r="U111" s="25" t="e">
        <f>IF('Crisis Indicator Data'!#REF!="No Data",1,IF(#REF!&lt;&gt;"",1,0))</f>
        <v>#REF!</v>
      </c>
      <c r="V111" s="25" t="e">
        <f>IF('Crisis Indicator Data'!#REF!="No Data",1,IF(#REF!&lt;&gt;"",1,0))</f>
        <v>#REF!</v>
      </c>
      <c r="W111" s="25" t="e">
        <f>IF('Crisis Indicator Data'!#REF!="No Data",1,IF(#REF!&lt;&gt;"",1,0))</f>
        <v>#REF!</v>
      </c>
      <c r="X111" s="25" t="e">
        <f>IF('Crisis Indicator Data'!#REF!="No Data",1,IF(#REF!&lt;&gt;"",1,0))</f>
        <v>#REF!</v>
      </c>
      <c r="Y111" s="25" t="e">
        <f>IF('Crisis Indicator Data'!#REF!="No Data",1,IF(#REF!&lt;&gt;"",1,0))</f>
        <v>#REF!</v>
      </c>
      <c r="Z111" s="25" t="e">
        <f>IF('Crisis Indicator Data'!#REF!="No Data",1,IF(#REF!&lt;&gt;"",1,0))</f>
        <v>#REF!</v>
      </c>
      <c r="AA111" s="25" t="e">
        <f>IF('Crisis Indicator Data'!#REF!="No Data",1,IF(#REF!&lt;&gt;"",1,0))</f>
        <v>#REF!</v>
      </c>
      <c r="AB111" s="25" t="e">
        <f>IF('Crisis Indicator Data'!#REF!="No Data",1,IF(#REF!&lt;&gt;"",1,0))</f>
        <v>#REF!</v>
      </c>
      <c r="AC111" s="25" t="e">
        <f>IF('Crisis Indicator Data'!#REF!="No Data",1,IF(#REF!&lt;&gt;"",1,0))</f>
        <v>#REF!</v>
      </c>
      <c r="AD111" s="25" t="e">
        <f>IF('Crisis Indicator Data'!#REF!="No Data",1,IF(#REF!&lt;&gt;"",1,0))</f>
        <v>#REF!</v>
      </c>
      <c r="AE111" s="25" t="e">
        <f>IF('Crisis Indicator Data'!#REF!="No Data",1,IF(#REF!&lt;&gt;"",1,0))</f>
        <v>#REF!</v>
      </c>
      <c r="AF111" s="25" t="e">
        <f>IF('Crisis Indicator Data'!#REF!="No Data",1,IF(#REF!&lt;&gt;"",1,0))</f>
        <v>#REF!</v>
      </c>
      <c r="AG111" s="25" t="e">
        <f>IF('Crisis Indicator Data'!#REF!="No Data",1,IF(#REF!&lt;&gt;"",1,0))</f>
        <v>#REF!</v>
      </c>
      <c r="AH111" s="25" t="e">
        <f>IF('Crisis Indicator Data'!#REF!="No Data",1,IF(#REF!&lt;&gt;"",1,0))</f>
        <v>#REF!</v>
      </c>
      <c r="AI111" s="25" t="e">
        <f>IF('Crisis Indicator Data'!#REF!="No Data",1,IF(#REF!&lt;&gt;"",1,0))</f>
        <v>#REF!</v>
      </c>
      <c r="AJ111" s="25" t="e">
        <f>IF('Crisis Indicator Data'!#REF!="No Data",1,IF(#REF!&lt;&gt;"",1,0))</f>
        <v>#REF!</v>
      </c>
      <c r="AK111" s="25" t="e">
        <f>IF('Crisis Indicator Data'!#REF!="No Data",1,IF(#REF!&lt;&gt;"",1,0))</f>
        <v>#REF!</v>
      </c>
      <c r="AL111" s="25" t="e">
        <f>IF('Crisis Indicator Data'!#REF!="No Data",1,IF(#REF!&lt;&gt;"",1,0))</f>
        <v>#REF!</v>
      </c>
      <c r="AM111" s="25" t="e">
        <f>IF('Crisis Indicator Data'!#REF!="No Data",1,IF(#REF!&lt;&gt;"",1,0))</f>
        <v>#REF!</v>
      </c>
      <c r="AN111" s="25" t="e">
        <f>IF('Crisis Indicator Data'!#REF!="No Data",1,IF(#REF!&lt;&gt;"",1,0))</f>
        <v>#REF!</v>
      </c>
      <c r="AO111" s="25" t="e">
        <f>IF('Crisis Indicator Data'!#REF!="No Data",1,IF(#REF!&lt;&gt;"",1,0))</f>
        <v>#REF!</v>
      </c>
      <c r="AP111" s="25" t="e">
        <f>IF('Crisis Indicator Data'!#REF!="No Data",1,IF(#REF!&lt;&gt;"",1,0))</f>
        <v>#REF!</v>
      </c>
      <c r="AQ111" s="25" t="e">
        <f>IF('Crisis Indicator Data'!#REF!="No Data",1,IF(#REF!&lt;&gt;"",1,0))</f>
        <v>#REF!</v>
      </c>
      <c r="AR111" s="25" t="e">
        <f>IF('Crisis Indicator Data'!#REF!="No Data",1,IF(#REF!&lt;&gt;"",1,0))</f>
        <v>#REF!</v>
      </c>
      <c r="AS111" s="25" t="e">
        <f>IF('Crisis Indicator Data'!#REF!="No Data",1,IF(#REF!&lt;&gt;"",1,0))</f>
        <v>#REF!</v>
      </c>
      <c r="AT111" s="25" t="e">
        <f>IF('Crisis Indicator Data'!#REF!="No Data",1,IF(#REF!&lt;&gt;"",1,0))</f>
        <v>#REF!</v>
      </c>
      <c r="AU111" s="25" t="e">
        <f>IF('Crisis Indicator Data'!#REF!="No Data",1,IF(#REF!&lt;&gt;"",1,0))</f>
        <v>#REF!</v>
      </c>
      <c r="AV111" s="25" t="e">
        <f>IF('Crisis Indicator Data'!#REF!="No Data",1,IF(#REF!&lt;&gt;"",1,0))</f>
        <v>#REF!</v>
      </c>
      <c r="AW111" s="25" t="e">
        <f>IF('Crisis Indicator Data'!#REF!="No Data",1,IF(#REF!&lt;&gt;"",1,0))</f>
        <v>#REF!</v>
      </c>
      <c r="AX111" s="25" t="e">
        <f>IF('Crisis Indicator Data'!#REF!="No Data",1,IF(#REF!&lt;&gt;"",1,0))</f>
        <v>#REF!</v>
      </c>
      <c r="AY111" s="25" t="e">
        <f>IF('Crisis Indicator Data'!#REF!="No Data",1,IF(#REF!&lt;&gt;"",1,0))</f>
        <v>#REF!</v>
      </c>
      <c r="AZ111" s="25" t="e">
        <f>IF('Crisis Indicator Data'!#REF!="No Data",1,IF(#REF!&lt;&gt;"",1,0))</f>
        <v>#REF!</v>
      </c>
      <c r="BA111" t="e">
        <f t="shared" si="6"/>
        <v>#REF!</v>
      </c>
      <c r="BB111" s="27" t="e">
        <f t="shared" si="7"/>
        <v>#REF!</v>
      </c>
    </row>
    <row r="112" spans="1:54" x14ac:dyDescent="0.35">
      <c r="A112" t="s">
        <v>10191</v>
      </c>
      <c r="B112" s="25" t="e">
        <f>IF('Crisis Indicator Data'!#REF!="No Data",1,IF(#REF!&lt;&gt;"",1,0))</f>
        <v>#REF!</v>
      </c>
      <c r="C112" s="25" t="e">
        <f>IF('Crisis Indicator Data'!#REF!="No Data",1,IF(#REF!&lt;&gt;"",1,0))</f>
        <v>#REF!</v>
      </c>
      <c r="D112" s="25" t="e">
        <f>IF('Crisis Indicator Data'!#REF!="No Data",1,IF(#REF!&lt;&gt;"",1,0))</f>
        <v>#REF!</v>
      </c>
      <c r="E112" s="25" t="e">
        <f>IF('Crisis Indicator Data'!#REF!="No Data",1,IF(#REF!&lt;&gt;"",1,0))</f>
        <v>#REF!</v>
      </c>
      <c r="F112" s="25" t="e">
        <f>IF('Crisis Indicator Data'!#REF!="No Data",1,IF(#REF!&lt;&gt;"",1,0))</f>
        <v>#REF!</v>
      </c>
      <c r="G112" s="25" t="e">
        <f>IF('Crisis Indicator Data'!#REF!="No Data",1,IF(#REF!&lt;&gt;"",1,0))</f>
        <v>#REF!</v>
      </c>
      <c r="H112" s="25" t="e">
        <f>IF('Crisis Indicator Data'!#REF!="No Data",1,IF(#REF!&lt;&gt;"",1,0))</f>
        <v>#REF!</v>
      </c>
      <c r="I112" s="25" t="e">
        <f>IF('Crisis Indicator Data'!#REF!="No Data",1,IF(#REF!&lt;&gt;"",1,0))</f>
        <v>#REF!</v>
      </c>
      <c r="J112" s="25" t="e">
        <f>IF('Crisis Indicator Data'!#REF!="No Data",1,IF(#REF!&lt;&gt;"",1,0))</f>
        <v>#REF!</v>
      </c>
      <c r="K112" s="25" t="e">
        <f>IF('Crisis Indicator Data'!#REF!="No Data",1,IF(#REF!&lt;&gt;"",1,0))</f>
        <v>#REF!</v>
      </c>
      <c r="L112" s="25" t="e">
        <f>IF('Crisis Indicator Data'!#REF!="No Data",1,IF(#REF!&lt;&gt;"",1,0))</f>
        <v>#REF!</v>
      </c>
      <c r="M112" s="25" t="e">
        <f>IF('Crisis Indicator Data'!#REF!="No Data",1,IF(#REF!&lt;&gt;"",1,0))</f>
        <v>#REF!</v>
      </c>
      <c r="N112" s="25" t="e">
        <f>IF('Crisis Indicator Data'!#REF!="No Data",1,IF(#REF!&lt;&gt;"",1,0))</f>
        <v>#REF!</v>
      </c>
      <c r="O112" s="25" t="e">
        <f>IF('Crisis Indicator Data'!#REF!="No Data",1,IF(#REF!&lt;&gt;"",1,0))</f>
        <v>#REF!</v>
      </c>
      <c r="P112" s="25" t="e">
        <f>IF('Crisis Indicator Data'!#REF!="No Data",1,IF(#REF!&lt;&gt;"",1,0))</f>
        <v>#REF!</v>
      </c>
      <c r="Q112" s="25" t="e">
        <f>IF('Crisis Indicator Data'!#REF!="No Data",1,IF(#REF!&lt;&gt;"",1,0))</f>
        <v>#REF!</v>
      </c>
      <c r="R112" s="25" t="e">
        <f>IF('Crisis Indicator Data'!#REF!="No Data",1,IF(#REF!&lt;&gt;"",1,0))</f>
        <v>#REF!</v>
      </c>
      <c r="S112" s="25" t="e">
        <f>IF('Crisis Indicator Data'!#REF!="No Data",1,IF(#REF!&lt;&gt;"",1,0))</f>
        <v>#REF!</v>
      </c>
      <c r="T112" s="25" t="e">
        <f>IF('Crisis Indicator Data'!#REF!="No Data",1,IF(#REF!&lt;&gt;"",1,0))</f>
        <v>#REF!</v>
      </c>
      <c r="U112" s="25" t="e">
        <f>IF('Crisis Indicator Data'!#REF!="No Data",1,IF(#REF!&lt;&gt;"",1,0))</f>
        <v>#REF!</v>
      </c>
      <c r="V112" s="25" t="e">
        <f>IF('Crisis Indicator Data'!#REF!="No Data",1,IF(#REF!&lt;&gt;"",1,0))</f>
        <v>#REF!</v>
      </c>
      <c r="W112" s="25" t="e">
        <f>IF('Crisis Indicator Data'!#REF!="No Data",1,IF(#REF!&lt;&gt;"",1,0))</f>
        <v>#REF!</v>
      </c>
      <c r="X112" s="25" t="e">
        <f>IF('Crisis Indicator Data'!#REF!="No Data",1,IF(#REF!&lt;&gt;"",1,0))</f>
        <v>#REF!</v>
      </c>
      <c r="Y112" s="25" t="e">
        <f>IF('Crisis Indicator Data'!#REF!="No Data",1,IF(#REF!&lt;&gt;"",1,0))</f>
        <v>#REF!</v>
      </c>
      <c r="Z112" s="25" t="e">
        <f>IF('Crisis Indicator Data'!#REF!="No Data",1,IF(#REF!&lt;&gt;"",1,0))</f>
        <v>#REF!</v>
      </c>
      <c r="AA112" s="25" t="e">
        <f>IF('Crisis Indicator Data'!#REF!="No Data",1,IF(#REF!&lt;&gt;"",1,0))</f>
        <v>#REF!</v>
      </c>
      <c r="AB112" s="25" t="e">
        <f>IF('Crisis Indicator Data'!#REF!="No Data",1,IF(#REF!&lt;&gt;"",1,0))</f>
        <v>#REF!</v>
      </c>
      <c r="AC112" s="25" t="e">
        <f>IF('Crisis Indicator Data'!#REF!="No Data",1,IF(#REF!&lt;&gt;"",1,0))</f>
        <v>#REF!</v>
      </c>
      <c r="AD112" s="25" t="e">
        <f>IF('Crisis Indicator Data'!#REF!="No Data",1,IF(#REF!&lt;&gt;"",1,0))</f>
        <v>#REF!</v>
      </c>
      <c r="AE112" s="25" t="e">
        <f>IF('Crisis Indicator Data'!#REF!="No Data",1,IF(#REF!&lt;&gt;"",1,0))</f>
        <v>#REF!</v>
      </c>
      <c r="AF112" s="25" t="e">
        <f>IF('Crisis Indicator Data'!#REF!="No Data",1,IF(#REF!&lt;&gt;"",1,0))</f>
        <v>#REF!</v>
      </c>
      <c r="AG112" s="25" t="e">
        <f>IF('Crisis Indicator Data'!#REF!="No Data",1,IF(#REF!&lt;&gt;"",1,0))</f>
        <v>#REF!</v>
      </c>
      <c r="AH112" s="25" t="e">
        <f>IF('Crisis Indicator Data'!#REF!="No Data",1,IF(#REF!&lt;&gt;"",1,0))</f>
        <v>#REF!</v>
      </c>
      <c r="AI112" s="25" t="e">
        <f>IF('Crisis Indicator Data'!#REF!="No Data",1,IF(#REF!&lt;&gt;"",1,0))</f>
        <v>#REF!</v>
      </c>
      <c r="AJ112" s="25" t="e">
        <f>IF('Crisis Indicator Data'!#REF!="No Data",1,IF(#REF!&lt;&gt;"",1,0))</f>
        <v>#REF!</v>
      </c>
      <c r="AK112" s="25" t="e">
        <f>IF('Crisis Indicator Data'!#REF!="No Data",1,IF(#REF!&lt;&gt;"",1,0))</f>
        <v>#REF!</v>
      </c>
      <c r="AL112" s="25" t="e">
        <f>IF('Crisis Indicator Data'!#REF!="No Data",1,IF(#REF!&lt;&gt;"",1,0))</f>
        <v>#REF!</v>
      </c>
      <c r="AM112" s="25" t="e">
        <f>IF('Crisis Indicator Data'!#REF!="No Data",1,IF(#REF!&lt;&gt;"",1,0))</f>
        <v>#REF!</v>
      </c>
      <c r="AN112" s="25" t="e">
        <f>IF('Crisis Indicator Data'!#REF!="No Data",1,IF(#REF!&lt;&gt;"",1,0))</f>
        <v>#REF!</v>
      </c>
      <c r="AO112" s="25" t="e">
        <f>IF('Crisis Indicator Data'!#REF!="No Data",1,IF(#REF!&lt;&gt;"",1,0))</f>
        <v>#REF!</v>
      </c>
      <c r="AP112" s="25" t="e">
        <f>IF('Crisis Indicator Data'!#REF!="No Data",1,IF(#REF!&lt;&gt;"",1,0))</f>
        <v>#REF!</v>
      </c>
      <c r="AQ112" s="25" t="e">
        <f>IF('Crisis Indicator Data'!#REF!="No Data",1,IF(#REF!&lt;&gt;"",1,0))</f>
        <v>#REF!</v>
      </c>
      <c r="AR112" s="25" t="e">
        <f>IF('Crisis Indicator Data'!#REF!="No Data",1,IF(#REF!&lt;&gt;"",1,0))</f>
        <v>#REF!</v>
      </c>
      <c r="AS112" s="25" t="e">
        <f>IF('Crisis Indicator Data'!#REF!="No Data",1,IF(#REF!&lt;&gt;"",1,0))</f>
        <v>#REF!</v>
      </c>
      <c r="AT112" s="25" t="e">
        <f>IF('Crisis Indicator Data'!#REF!="No Data",1,IF(#REF!&lt;&gt;"",1,0))</f>
        <v>#REF!</v>
      </c>
      <c r="AU112" s="25" t="e">
        <f>IF('Crisis Indicator Data'!#REF!="No Data",1,IF(#REF!&lt;&gt;"",1,0))</f>
        <v>#REF!</v>
      </c>
      <c r="AV112" s="25" t="e">
        <f>IF('Crisis Indicator Data'!#REF!="No Data",1,IF(#REF!&lt;&gt;"",1,0))</f>
        <v>#REF!</v>
      </c>
      <c r="AW112" s="25" t="e">
        <f>IF('Crisis Indicator Data'!#REF!="No Data",1,IF(#REF!&lt;&gt;"",1,0))</f>
        <v>#REF!</v>
      </c>
      <c r="AX112" s="25" t="e">
        <f>IF('Crisis Indicator Data'!#REF!="No Data",1,IF(#REF!&lt;&gt;"",1,0))</f>
        <v>#REF!</v>
      </c>
      <c r="AY112" s="25" t="e">
        <f>IF('Crisis Indicator Data'!#REF!="No Data",1,IF(#REF!&lt;&gt;"",1,0))</f>
        <v>#REF!</v>
      </c>
      <c r="AZ112" s="25" t="e">
        <f>IF('Crisis Indicator Data'!#REF!="No Data",1,IF(#REF!&lt;&gt;"",1,0))</f>
        <v>#REF!</v>
      </c>
      <c r="BA112" t="e">
        <f t="shared" si="6"/>
        <v>#REF!</v>
      </c>
      <c r="BB112" s="27" t="e">
        <f t="shared" si="7"/>
        <v>#REF!</v>
      </c>
    </row>
    <row r="113" spans="1:54" x14ac:dyDescent="0.35">
      <c r="A113" t="s">
        <v>10280</v>
      </c>
      <c r="B113" s="25" t="e">
        <f>IF('Crisis Indicator Data'!#REF!="No Data",1,IF(#REF!&lt;&gt;"",1,0))</f>
        <v>#REF!</v>
      </c>
      <c r="C113" s="25" t="e">
        <f>IF('Crisis Indicator Data'!#REF!="No Data",1,IF(#REF!&lt;&gt;"",1,0))</f>
        <v>#REF!</v>
      </c>
      <c r="D113" s="25" t="e">
        <f>IF('Crisis Indicator Data'!#REF!="No Data",1,IF(#REF!&lt;&gt;"",1,0))</f>
        <v>#REF!</v>
      </c>
      <c r="E113" s="25" t="e">
        <f>IF('Crisis Indicator Data'!#REF!="No Data",1,IF(#REF!&lt;&gt;"",1,0))</f>
        <v>#REF!</v>
      </c>
      <c r="F113" s="25" t="e">
        <f>IF('Crisis Indicator Data'!#REF!="No Data",1,IF(#REF!&lt;&gt;"",1,0))</f>
        <v>#REF!</v>
      </c>
      <c r="G113" s="25" t="e">
        <f>IF('Crisis Indicator Data'!#REF!="No Data",1,IF(#REF!&lt;&gt;"",1,0))</f>
        <v>#REF!</v>
      </c>
      <c r="H113" s="25" t="e">
        <f>IF('Crisis Indicator Data'!#REF!="No Data",1,IF(#REF!&lt;&gt;"",1,0))</f>
        <v>#REF!</v>
      </c>
      <c r="I113" s="25" t="e">
        <f>IF('Crisis Indicator Data'!#REF!="No Data",1,IF(#REF!&lt;&gt;"",1,0))</f>
        <v>#REF!</v>
      </c>
      <c r="J113" s="25" t="e">
        <f>IF('Crisis Indicator Data'!#REF!="No Data",1,IF(#REF!&lt;&gt;"",1,0))</f>
        <v>#REF!</v>
      </c>
      <c r="K113" s="25" t="e">
        <f>IF('Crisis Indicator Data'!#REF!="No Data",1,IF(#REF!&lt;&gt;"",1,0))</f>
        <v>#REF!</v>
      </c>
      <c r="L113" s="25" t="e">
        <f>IF('Crisis Indicator Data'!#REF!="No Data",1,IF(#REF!&lt;&gt;"",1,0))</f>
        <v>#REF!</v>
      </c>
      <c r="M113" s="25" t="e">
        <f>IF('Crisis Indicator Data'!#REF!="No Data",1,IF(#REF!&lt;&gt;"",1,0))</f>
        <v>#REF!</v>
      </c>
      <c r="N113" s="25" t="e">
        <f>IF('Crisis Indicator Data'!#REF!="No Data",1,IF(#REF!&lt;&gt;"",1,0))</f>
        <v>#REF!</v>
      </c>
      <c r="O113" s="25" t="e">
        <f>IF('Crisis Indicator Data'!#REF!="No Data",1,IF(#REF!&lt;&gt;"",1,0))</f>
        <v>#REF!</v>
      </c>
      <c r="P113" s="25" t="e">
        <f>IF('Crisis Indicator Data'!#REF!="No Data",1,IF(#REF!&lt;&gt;"",1,0))</f>
        <v>#REF!</v>
      </c>
      <c r="Q113" s="25" t="e">
        <f>IF('Crisis Indicator Data'!#REF!="No Data",1,IF(#REF!&lt;&gt;"",1,0))</f>
        <v>#REF!</v>
      </c>
      <c r="R113" s="25" t="e">
        <f>IF('Crisis Indicator Data'!#REF!="No Data",1,IF(#REF!&lt;&gt;"",1,0))</f>
        <v>#REF!</v>
      </c>
      <c r="S113" s="25" t="e">
        <f>IF('Crisis Indicator Data'!#REF!="No Data",1,IF(#REF!&lt;&gt;"",1,0))</f>
        <v>#REF!</v>
      </c>
      <c r="T113" s="25" t="e">
        <f>IF('Crisis Indicator Data'!#REF!="No Data",1,IF(#REF!&lt;&gt;"",1,0))</f>
        <v>#REF!</v>
      </c>
      <c r="U113" s="25" t="e">
        <f>IF('Crisis Indicator Data'!#REF!="No Data",1,IF(#REF!&lt;&gt;"",1,0))</f>
        <v>#REF!</v>
      </c>
      <c r="V113" s="25" t="e">
        <f>IF('Crisis Indicator Data'!#REF!="No Data",1,IF(#REF!&lt;&gt;"",1,0))</f>
        <v>#REF!</v>
      </c>
      <c r="W113" s="25" t="e">
        <f>IF('Crisis Indicator Data'!#REF!="No Data",1,IF(#REF!&lt;&gt;"",1,0))</f>
        <v>#REF!</v>
      </c>
      <c r="X113" s="25" t="e">
        <f>IF('Crisis Indicator Data'!#REF!="No Data",1,IF(#REF!&lt;&gt;"",1,0))</f>
        <v>#REF!</v>
      </c>
      <c r="Y113" s="25" t="e">
        <f>IF('Crisis Indicator Data'!#REF!="No Data",1,IF(#REF!&lt;&gt;"",1,0))</f>
        <v>#REF!</v>
      </c>
      <c r="Z113" s="25" t="e">
        <f>IF('Crisis Indicator Data'!#REF!="No Data",1,IF(#REF!&lt;&gt;"",1,0))</f>
        <v>#REF!</v>
      </c>
      <c r="AA113" s="25" t="e">
        <f>IF('Crisis Indicator Data'!#REF!="No Data",1,IF(#REF!&lt;&gt;"",1,0))</f>
        <v>#REF!</v>
      </c>
      <c r="AB113" s="25" t="e">
        <f>IF('Crisis Indicator Data'!#REF!="No Data",1,IF(#REF!&lt;&gt;"",1,0))</f>
        <v>#REF!</v>
      </c>
      <c r="AC113" s="25" t="e">
        <f>IF('Crisis Indicator Data'!#REF!="No Data",1,IF(#REF!&lt;&gt;"",1,0))</f>
        <v>#REF!</v>
      </c>
      <c r="AD113" s="25" t="e">
        <f>IF('Crisis Indicator Data'!#REF!="No Data",1,IF(#REF!&lt;&gt;"",1,0))</f>
        <v>#REF!</v>
      </c>
      <c r="AE113" s="25" t="e">
        <f>IF('Crisis Indicator Data'!#REF!="No Data",1,IF(#REF!&lt;&gt;"",1,0))</f>
        <v>#REF!</v>
      </c>
      <c r="AF113" s="25" t="e">
        <f>IF('Crisis Indicator Data'!#REF!="No Data",1,IF(#REF!&lt;&gt;"",1,0))</f>
        <v>#REF!</v>
      </c>
      <c r="AG113" s="25" t="e">
        <f>IF('Crisis Indicator Data'!#REF!="No Data",1,IF(#REF!&lt;&gt;"",1,0))</f>
        <v>#REF!</v>
      </c>
      <c r="AH113" s="25" t="e">
        <f>IF('Crisis Indicator Data'!#REF!="No Data",1,IF(#REF!&lt;&gt;"",1,0))</f>
        <v>#REF!</v>
      </c>
      <c r="AI113" s="25" t="e">
        <f>IF('Crisis Indicator Data'!#REF!="No Data",1,IF(#REF!&lt;&gt;"",1,0))</f>
        <v>#REF!</v>
      </c>
      <c r="AJ113" s="25" t="e">
        <f>IF('Crisis Indicator Data'!#REF!="No Data",1,IF(#REF!&lt;&gt;"",1,0))</f>
        <v>#REF!</v>
      </c>
      <c r="AK113" s="25" t="e">
        <f>IF('Crisis Indicator Data'!#REF!="No Data",1,IF(#REF!&lt;&gt;"",1,0))</f>
        <v>#REF!</v>
      </c>
      <c r="AL113" s="25" t="e">
        <f>IF('Crisis Indicator Data'!#REF!="No Data",1,IF(#REF!&lt;&gt;"",1,0))</f>
        <v>#REF!</v>
      </c>
      <c r="AM113" s="25" t="e">
        <f>IF('Crisis Indicator Data'!#REF!="No Data",1,IF(#REF!&lt;&gt;"",1,0))</f>
        <v>#REF!</v>
      </c>
      <c r="AN113" s="25" t="e">
        <f>IF('Crisis Indicator Data'!#REF!="No Data",1,IF(#REF!&lt;&gt;"",1,0))</f>
        <v>#REF!</v>
      </c>
      <c r="AO113" s="25" t="e">
        <f>IF('Crisis Indicator Data'!#REF!="No Data",1,IF(#REF!&lt;&gt;"",1,0))</f>
        <v>#REF!</v>
      </c>
      <c r="AP113" s="25" t="e">
        <f>IF('Crisis Indicator Data'!#REF!="No Data",1,IF(#REF!&lt;&gt;"",1,0))</f>
        <v>#REF!</v>
      </c>
      <c r="AQ113" s="25" t="e">
        <f>IF('Crisis Indicator Data'!#REF!="No Data",1,IF(#REF!&lt;&gt;"",1,0))</f>
        <v>#REF!</v>
      </c>
      <c r="AR113" s="25" t="e">
        <f>IF('Crisis Indicator Data'!#REF!="No Data",1,IF(#REF!&lt;&gt;"",1,0))</f>
        <v>#REF!</v>
      </c>
      <c r="AS113" s="25" t="e">
        <f>IF('Crisis Indicator Data'!#REF!="No Data",1,IF(#REF!&lt;&gt;"",1,0))</f>
        <v>#REF!</v>
      </c>
      <c r="AT113" s="25" t="e">
        <f>IF('Crisis Indicator Data'!#REF!="No Data",1,IF(#REF!&lt;&gt;"",1,0))</f>
        <v>#REF!</v>
      </c>
      <c r="AU113" s="25" t="e">
        <f>IF('Crisis Indicator Data'!#REF!="No Data",1,IF(#REF!&lt;&gt;"",1,0))</f>
        <v>#REF!</v>
      </c>
      <c r="AV113" s="25" t="e">
        <f>IF('Crisis Indicator Data'!#REF!="No Data",1,IF(#REF!&lt;&gt;"",1,0))</f>
        <v>#REF!</v>
      </c>
      <c r="AW113" s="25" t="e">
        <f>IF('Crisis Indicator Data'!#REF!="No Data",1,IF(#REF!&lt;&gt;"",1,0))</f>
        <v>#REF!</v>
      </c>
      <c r="AX113" s="25" t="e">
        <f>IF('Crisis Indicator Data'!#REF!="No Data",1,IF(#REF!&lt;&gt;"",1,0))</f>
        <v>#REF!</v>
      </c>
      <c r="AY113" s="25" t="e">
        <f>IF('Crisis Indicator Data'!#REF!="No Data",1,IF(#REF!&lt;&gt;"",1,0))</f>
        <v>#REF!</v>
      </c>
      <c r="AZ113" s="25" t="e">
        <f>IF('Crisis Indicator Data'!#REF!="No Data",1,IF(#REF!&lt;&gt;"",1,0))</f>
        <v>#REF!</v>
      </c>
      <c r="BA113" t="e">
        <f t="shared" si="6"/>
        <v>#REF!</v>
      </c>
      <c r="BB113" s="27" t="e">
        <f t="shared" si="7"/>
        <v>#REF!</v>
      </c>
    </row>
    <row r="114" spans="1:54" x14ac:dyDescent="0.35">
      <c r="A114" t="s">
        <v>10296</v>
      </c>
      <c r="B114" s="25" t="e">
        <f>IF('Crisis Indicator Data'!#REF!="No Data",1,IF(#REF!&lt;&gt;"",1,0))</f>
        <v>#REF!</v>
      </c>
      <c r="C114" s="25" t="e">
        <f>IF('Crisis Indicator Data'!#REF!="No Data",1,IF(#REF!&lt;&gt;"",1,0))</f>
        <v>#REF!</v>
      </c>
      <c r="D114" s="25" t="e">
        <f>IF('Crisis Indicator Data'!#REF!="No Data",1,IF(#REF!&lt;&gt;"",1,0))</f>
        <v>#REF!</v>
      </c>
      <c r="E114" s="25" t="e">
        <f>IF('Crisis Indicator Data'!#REF!="No Data",1,IF(#REF!&lt;&gt;"",1,0))</f>
        <v>#REF!</v>
      </c>
      <c r="F114" s="25" t="e">
        <f>IF('Crisis Indicator Data'!#REF!="No Data",1,IF(#REF!&lt;&gt;"",1,0))</f>
        <v>#REF!</v>
      </c>
      <c r="G114" s="25" t="e">
        <f>IF('Crisis Indicator Data'!#REF!="No Data",1,IF(#REF!&lt;&gt;"",1,0))</f>
        <v>#REF!</v>
      </c>
      <c r="H114" s="25" t="e">
        <f>IF('Crisis Indicator Data'!#REF!="No Data",1,IF(#REF!&lt;&gt;"",1,0))</f>
        <v>#REF!</v>
      </c>
      <c r="I114" s="25" t="e">
        <f>IF('Crisis Indicator Data'!#REF!="No Data",1,IF(#REF!&lt;&gt;"",1,0))</f>
        <v>#REF!</v>
      </c>
      <c r="J114" s="25" t="e">
        <f>IF('Crisis Indicator Data'!#REF!="No Data",1,IF(#REF!&lt;&gt;"",1,0))</f>
        <v>#REF!</v>
      </c>
      <c r="K114" s="25" t="e">
        <f>IF('Crisis Indicator Data'!#REF!="No Data",1,IF(#REF!&lt;&gt;"",1,0))</f>
        <v>#REF!</v>
      </c>
      <c r="L114" s="25" t="e">
        <f>IF('Crisis Indicator Data'!#REF!="No Data",1,IF(#REF!&lt;&gt;"",1,0))</f>
        <v>#REF!</v>
      </c>
      <c r="M114" s="25" t="e">
        <f>IF('Crisis Indicator Data'!#REF!="No Data",1,IF(#REF!&lt;&gt;"",1,0))</f>
        <v>#REF!</v>
      </c>
      <c r="N114" s="25" t="e">
        <f>IF('Crisis Indicator Data'!#REF!="No Data",1,IF(#REF!&lt;&gt;"",1,0))</f>
        <v>#REF!</v>
      </c>
      <c r="O114" s="25" t="e">
        <f>IF('Crisis Indicator Data'!#REF!="No Data",1,IF(#REF!&lt;&gt;"",1,0))</f>
        <v>#REF!</v>
      </c>
      <c r="P114" s="25" t="e">
        <f>IF('Crisis Indicator Data'!#REF!="No Data",1,IF(#REF!&lt;&gt;"",1,0))</f>
        <v>#REF!</v>
      </c>
      <c r="Q114" s="25" t="e">
        <f>IF('Crisis Indicator Data'!#REF!="No Data",1,IF(#REF!&lt;&gt;"",1,0))</f>
        <v>#REF!</v>
      </c>
      <c r="R114" s="25" t="e">
        <f>IF('Crisis Indicator Data'!#REF!="No Data",1,IF(#REF!&lt;&gt;"",1,0))</f>
        <v>#REF!</v>
      </c>
      <c r="S114" s="25" t="e">
        <f>IF('Crisis Indicator Data'!#REF!="No Data",1,IF(#REF!&lt;&gt;"",1,0))</f>
        <v>#REF!</v>
      </c>
      <c r="T114" s="25" t="e">
        <f>IF('Crisis Indicator Data'!#REF!="No Data",1,IF(#REF!&lt;&gt;"",1,0))</f>
        <v>#REF!</v>
      </c>
      <c r="U114" s="25" t="e">
        <f>IF('Crisis Indicator Data'!#REF!="No Data",1,IF(#REF!&lt;&gt;"",1,0))</f>
        <v>#REF!</v>
      </c>
      <c r="V114" s="25" t="e">
        <f>IF('Crisis Indicator Data'!#REF!="No Data",1,IF(#REF!&lt;&gt;"",1,0))</f>
        <v>#REF!</v>
      </c>
      <c r="W114" s="25" t="e">
        <f>IF('Crisis Indicator Data'!#REF!="No Data",1,IF(#REF!&lt;&gt;"",1,0))</f>
        <v>#REF!</v>
      </c>
      <c r="X114" s="25" t="e">
        <f>IF('Crisis Indicator Data'!#REF!="No Data",1,IF(#REF!&lt;&gt;"",1,0))</f>
        <v>#REF!</v>
      </c>
      <c r="Y114" s="25" t="e">
        <f>IF('Crisis Indicator Data'!#REF!="No Data",1,IF(#REF!&lt;&gt;"",1,0))</f>
        <v>#REF!</v>
      </c>
      <c r="Z114" s="25" t="e">
        <f>IF('Crisis Indicator Data'!#REF!="No Data",1,IF(#REF!&lt;&gt;"",1,0))</f>
        <v>#REF!</v>
      </c>
      <c r="AA114" s="25" t="e">
        <f>IF('Crisis Indicator Data'!#REF!="No Data",1,IF(#REF!&lt;&gt;"",1,0))</f>
        <v>#REF!</v>
      </c>
      <c r="AB114" s="25" t="e">
        <f>IF('Crisis Indicator Data'!#REF!="No Data",1,IF(#REF!&lt;&gt;"",1,0))</f>
        <v>#REF!</v>
      </c>
      <c r="AC114" s="25" t="e">
        <f>IF('Crisis Indicator Data'!#REF!="No Data",1,IF(#REF!&lt;&gt;"",1,0))</f>
        <v>#REF!</v>
      </c>
      <c r="AD114" s="25" t="e">
        <f>IF('Crisis Indicator Data'!#REF!="No Data",1,IF(#REF!&lt;&gt;"",1,0))</f>
        <v>#REF!</v>
      </c>
      <c r="AE114" s="25" t="e">
        <f>IF('Crisis Indicator Data'!#REF!="No Data",1,IF(#REF!&lt;&gt;"",1,0))</f>
        <v>#REF!</v>
      </c>
      <c r="AF114" s="25" t="e">
        <f>IF('Crisis Indicator Data'!#REF!="No Data",1,IF(#REF!&lt;&gt;"",1,0))</f>
        <v>#REF!</v>
      </c>
      <c r="AG114" s="25" t="e">
        <f>IF('Crisis Indicator Data'!#REF!="No Data",1,IF(#REF!&lt;&gt;"",1,0))</f>
        <v>#REF!</v>
      </c>
      <c r="AH114" s="25" t="e">
        <f>IF('Crisis Indicator Data'!#REF!="No Data",1,IF(#REF!&lt;&gt;"",1,0))</f>
        <v>#REF!</v>
      </c>
      <c r="AI114" s="25" t="e">
        <f>IF('Crisis Indicator Data'!#REF!="No Data",1,IF(#REF!&lt;&gt;"",1,0))</f>
        <v>#REF!</v>
      </c>
      <c r="AJ114" s="25" t="e">
        <f>IF('Crisis Indicator Data'!#REF!="No Data",1,IF(#REF!&lt;&gt;"",1,0))</f>
        <v>#REF!</v>
      </c>
      <c r="AK114" s="25" t="e">
        <f>IF('Crisis Indicator Data'!#REF!="No Data",1,IF(#REF!&lt;&gt;"",1,0))</f>
        <v>#REF!</v>
      </c>
      <c r="AL114" s="25" t="e">
        <f>IF('Crisis Indicator Data'!#REF!="No Data",1,IF(#REF!&lt;&gt;"",1,0))</f>
        <v>#REF!</v>
      </c>
      <c r="AM114" s="25" t="e">
        <f>IF('Crisis Indicator Data'!#REF!="No Data",1,IF(#REF!&lt;&gt;"",1,0))</f>
        <v>#REF!</v>
      </c>
      <c r="AN114" s="25" t="e">
        <f>IF('Crisis Indicator Data'!#REF!="No Data",1,IF(#REF!&lt;&gt;"",1,0))</f>
        <v>#REF!</v>
      </c>
      <c r="AO114" s="25" t="e">
        <f>IF('Crisis Indicator Data'!#REF!="No Data",1,IF(#REF!&lt;&gt;"",1,0))</f>
        <v>#REF!</v>
      </c>
      <c r="AP114" s="25" t="e">
        <f>IF('Crisis Indicator Data'!#REF!="No Data",1,IF(#REF!&lt;&gt;"",1,0))</f>
        <v>#REF!</v>
      </c>
      <c r="AQ114" s="25" t="e">
        <f>IF('Crisis Indicator Data'!#REF!="No Data",1,IF(#REF!&lt;&gt;"",1,0))</f>
        <v>#REF!</v>
      </c>
      <c r="AR114" s="25" t="e">
        <f>IF('Crisis Indicator Data'!#REF!="No Data",1,IF(#REF!&lt;&gt;"",1,0))</f>
        <v>#REF!</v>
      </c>
      <c r="AS114" s="25" t="e">
        <f>IF('Crisis Indicator Data'!#REF!="No Data",1,IF(#REF!&lt;&gt;"",1,0))</f>
        <v>#REF!</v>
      </c>
      <c r="AT114" s="25" t="e">
        <f>IF('Crisis Indicator Data'!#REF!="No Data",1,IF(#REF!&lt;&gt;"",1,0))</f>
        <v>#REF!</v>
      </c>
      <c r="AU114" s="25" t="e">
        <f>IF('Crisis Indicator Data'!#REF!="No Data",1,IF(#REF!&lt;&gt;"",1,0))</f>
        <v>#REF!</v>
      </c>
      <c r="AV114" s="25" t="e">
        <f>IF('Crisis Indicator Data'!#REF!="No Data",1,IF(#REF!&lt;&gt;"",1,0))</f>
        <v>#REF!</v>
      </c>
      <c r="AW114" s="25" t="e">
        <f>IF('Crisis Indicator Data'!#REF!="No Data",1,IF(#REF!&lt;&gt;"",1,0))</f>
        <v>#REF!</v>
      </c>
      <c r="AX114" s="25" t="e">
        <f>IF('Crisis Indicator Data'!#REF!="No Data",1,IF(#REF!&lt;&gt;"",1,0))</f>
        <v>#REF!</v>
      </c>
      <c r="AY114" s="25" t="e">
        <f>IF('Crisis Indicator Data'!#REF!="No Data",1,IF(#REF!&lt;&gt;"",1,0))</f>
        <v>#REF!</v>
      </c>
      <c r="AZ114" s="25" t="e">
        <f>IF('Crisis Indicator Data'!#REF!="No Data",1,IF(#REF!&lt;&gt;"",1,0))</f>
        <v>#REF!</v>
      </c>
      <c r="BA114" t="e">
        <f t="shared" si="6"/>
        <v>#REF!</v>
      </c>
      <c r="BB114" s="27" t="e">
        <f t="shared" si="7"/>
        <v>#REF!</v>
      </c>
    </row>
    <row r="115" spans="1:54" x14ac:dyDescent="0.35">
      <c r="A115" t="s">
        <v>10294</v>
      </c>
      <c r="B115" s="25" t="e">
        <f>IF('Crisis Indicator Data'!#REF!="No Data",1,IF(#REF!&lt;&gt;"",1,0))</f>
        <v>#REF!</v>
      </c>
      <c r="C115" s="25" t="e">
        <f>IF('Crisis Indicator Data'!#REF!="No Data",1,IF(#REF!&lt;&gt;"",1,0))</f>
        <v>#REF!</v>
      </c>
      <c r="D115" s="25" t="e">
        <f>IF('Crisis Indicator Data'!#REF!="No Data",1,IF(#REF!&lt;&gt;"",1,0))</f>
        <v>#REF!</v>
      </c>
      <c r="E115" s="25" t="e">
        <f>IF('Crisis Indicator Data'!#REF!="No Data",1,IF(#REF!&lt;&gt;"",1,0))</f>
        <v>#REF!</v>
      </c>
      <c r="F115" s="25" t="e">
        <f>IF('Crisis Indicator Data'!#REF!="No Data",1,IF(#REF!&lt;&gt;"",1,0))</f>
        <v>#REF!</v>
      </c>
      <c r="G115" s="25" t="e">
        <f>IF('Crisis Indicator Data'!#REF!="No Data",1,IF(#REF!&lt;&gt;"",1,0))</f>
        <v>#REF!</v>
      </c>
      <c r="H115" s="25" t="e">
        <f>IF('Crisis Indicator Data'!#REF!="No Data",1,IF(#REF!&lt;&gt;"",1,0))</f>
        <v>#REF!</v>
      </c>
      <c r="I115" s="25" t="e">
        <f>IF('Crisis Indicator Data'!#REF!="No Data",1,IF(#REF!&lt;&gt;"",1,0))</f>
        <v>#REF!</v>
      </c>
      <c r="J115" s="25" t="e">
        <f>IF('Crisis Indicator Data'!#REF!="No Data",1,IF(#REF!&lt;&gt;"",1,0))</f>
        <v>#REF!</v>
      </c>
      <c r="K115" s="25" t="e">
        <f>IF('Crisis Indicator Data'!#REF!="No Data",1,IF(#REF!&lt;&gt;"",1,0))</f>
        <v>#REF!</v>
      </c>
      <c r="L115" s="25" t="e">
        <f>IF('Crisis Indicator Data'!#REF!="No Data",1,IF(#REF!&lt;&gt;"",1,0))</f>
        <v>#REF!</v>
      </c>
      <c r="M115" s="25" t="e">
        <f>IF('Crisis Indicator Data'!#REF!="No Data",1,IF(#REF!&lt;&gt;"",1,0))</f>
        <v>#REF!</v>
      </c>
      <c r="N115" s="25" t="e">
        <f>IF('Crisis Indicator Data'!#REF!="No Data",1,IF(#REF!&lt;&gt;"",1,0))</f>
        <v>#REF!</v>
      </c>
      <c r="O115" s="25" t="e">
        <f>IF('Crisis Indicator Data'!#REF!="No Data",1,IF(#REF!&lt;&gt;"",1,0))</f>
        <v>#REF!</v>
      </c>
      <c r="P115" s="25" t="e">
        <f>IF('Crisis Indicator Data'!#REF!="No Data",1,IF(#REF!&lt;&gt;"",1,0))</f>
        <v>#REF!</v>
      </c>
      <c r="Q115" s="25" t="e">
        <f>IF('Crisis Indicator Data'!#REF!="No Data",1,IF(#REF!&lt;&gt;"",1,0))</f>
        <v>#REF!</v>
      </c>
      <c r="R115" s="25" t="e">
        <f>IF('Crisis Indicator Data'!#REF!="No Data",1,IF(#REF!&lt;&gt;"",1,0))</f>
        <v>#REF!</v>
      </c>
      <c r="S115" s="25" t="e">
        <f>IF('Crisis Indicator Data'!#REF!="No Data",1,IF(#REF!&lt;&gt;"",1,0))</f>
        <v>#REF!</v>
      </c>
      <c r="T115" s="25" t="e">
        <f>IF('Crisis Indicator Data'!#REF!="No Data",1,IF(#REF!&lt;&gt;"",1,0))</f>
        <v>#REF!</v>
      </c>
      <c r="U115" s="25" t="e">
        <f>IF('Crisis Indicator Data'!#REF!="No Data",1,IF(#REF!&lt;&gt;"",1,0))</f>
        <v>#REF!</v>
      </c>
      <c r="V115" s="25" t="e">
        <f>IF('Crisis Indicator Data'!#REF!="No Data",1,IF(#REF!&lt;&gt;"",1,0))</f>
        <v>#REF!</v>
      </c>
      <c r="W115" s="25" t="e">
        <f>IF('Crisis Indicator Data'!#REF!="No Data",1,IF(#REF!&lt;&gt;"",1,0))</f>
        <v>#REF!</v>
      </c>
      <c r="X115" s="25" t="e">
        <f>IF('Crisis Indicator Data'!#REF!="No Data",1,IF(#REF!&lt;&gt;"",1,0))</f>
        <v>#REF!</v>
      </c>
      <c r="Y115" s="25" t="e">
        <f>IF('Crisis Indicator Data'!#REF!="No Data",1,IF(#REF!&lt;&gt;"",1,0))</f>
        <v>#REF!</v>
      </c>
      <c r="Z115" s="25" t="e">
        <f>IF('Crisis Indicator Data'!#REF!="No Data",1,IF(#REF!&lt;&gt;"",1,0))</f>
        <v>#REF!</v>
      </c>
      <c r="AA115" s="25" t="e">
        <f>IF('Crisis Indicator Data'!#REF!="No Data",1,IF(#REF!&lt;&gt;"",1,0))</f>
        <v>#REF!</v>
      </c>
      <c r="AB115" s="25" t="e">
        <f>IF('Crisis Indicator Data'!#REF!="No Data",1,IF(#REF!&lt;&gt;"",1,0))</f>
        <v>#REF!</v>
      </c>
      <c r="AC115" s="25" t="e">
        <f>IF('Crisis Indicator Data'!#REF!="No Data",1,IF(#REF!&lt;&gt;"",1,0))</f>
        <v>#REF!</v>
      </c>
      <c r="AD115" s="25" t="e">
        <f>IF('Crisis Indicator Data'!#REF!="No Data",1,IF(#REF!&lt;&gt;"",1,0))</f>
        <v>#REF!</v>
      </c>
      <c r="AE115" s="25" t="e">
        <f>IF('Crisis Indicator Data'!#REF!="No Data",1,IF(#REF!&lt;&gt;"",1,0))</f>
        <v>#REF!</v>
      </c>
      <c r="AF115" s="25" t="e">
        <f>IF('Crisis Indicator Data'!#REF!="No Data",1,IF(#REF!&lt;&gt;"",1,0))</f>
        <v>#REF!</v>
      </c>
      <c r="AG115" s="25" t="e">
        <f>IF('Crisis Indicator Data'!#REF!="No Data",1,IF(#REF!&lt;&gt;"",1,0))</f>
        <v>#REF!</v>
      </c>
      <c r="AH115" s="25" t="e">
        <f>IF('Crisis Indicator Data'!#REF!="No Data",1,IF(#REF!&lt;&gt;"",1,0))</f>
        <v>#REF!</v>
      </c>
      <c r="AI115" s="25" t="e">
        <f>IF('Crisis Indicator Data'!#REF!="No Data",1,IF(#REF!&lt;&gt;"",1,0))</f>
        <v>#REF!</v>
      </c>
      <c r="AJ115" s="25" t="e">
        <f>IF('Crisis Indicator Data'!#REF!="No Data",1,IF(#REF!&lt;&gt;"",1,0))</f>
        <v>#REF!</v>
      </c>
      <c r="AK115" s="25" t="e">
        <f>IF('Crisis Indicator Data'!#REF!="No Data",1,IF(#REF!&lt;&gt;"",1,0))</f>
        <v>#REF!</v>
      </c>
      <c r="AL115" s="25" t="e">
        <f>IF('Crisis Indicator Data'!#REF!="No Data",1,IF(#REF!&lt;&gt;"",1,0))</f>
        <v>#REF!</v>
      </c>
      <c r="AM115" s="25" t="e">
        <f>IF('Crisis Indicator Data'!#REF!="No Data",1,IF(#REF!&lt;&gt;"",1,0))</f>
        <v>#REF!</v>
      </c>
      <c r="AN115" s="25" t="e">
        <f>IF('Crisis Indicator Data'!#REF!="No Data",1,IF(#REF!&lt;&gt;"",1,0))</f>
        <v>#REF!</v>
      </c>
      <c r="AO115" s="25" t="e">
        <f>IF('Crisis Indicator Data'!#REF!="No Data",1,IF(#REF!&lt;&gt;"",1,0))</f>
        <v>#REF!</v>
      </c>
      <c r="AP115" s="25" t="e">
        <f>IF('Crisis Indicator Data'!#REF!="No Data",1,IF(#REF!&lt;&gt;"",1,0))</f>
        <v>#REF!</v>
      </c>
      <c r="AQ115" s="25" t="e">
        <f>IF('Crisis Indicator Data'!#REF!="No Data",1,IF(#REF!&lt;&gt;"",1,0))</f>
        <v>#REF!</v>
      </c>
      <c r="AR115" s="25" t="e">
        <f>IF('Crisis Indicator Data'!#REF!="No Data",1,IF(#REF!&lt;&gt;"",1,0))</f>
        <v>#REF!</v>
      </c>
      <c r="AS115" s="25" t="e">
        <f>IF('Crisis Indicator Data'!#REF!="No Data",1,IF(#REF!&lt;&gt;"",1,0))</f>
        <v>#REF!</v>
      </c>
      <c r="AT115" s="25" t="e">
        <f>IF('Crisis Indicator Data'!#REF!="No Data",1,IF(#REF!&lt;&gt;"",1,0))</f>
        <v>#REF!</v>
      </c>
      <c r="AU115" s="25" t="e">
        <f>IF('Crisis Indicator Data'!#REF!="No Data",1,IF(#REF!&lt;&gt;"",1,0))</f>
        <v>#REF!</v>
      </c>
      <c r="AV115" s="25" t="e">
        <f>IF('Crisis Indicator Data'!#REF!="No Data",1,IF(#REF!&lt;&gt;"",1,0))</f>
        <v>#REF!</v>
      </c>
      <c r="AW115" s="25" t="e">
        <f>IF('Crisis Indicator Data'!#REF!="No Data",1,IF(#REF!&lt;&gt;"",1,0))</f>
        <v>#REF!</v>
      </c>
      <c r="AX115" s="25" t="e">
        <f>IF('Crisis Indicator Data'!#REF!="No Data",1,IF(#REF!&lt;&gt;"",1,0))</f>
        <v>#REF!</v>
      </c>
      <c r="AY115" s="25" t="e">
        <f>IF('Crisis Indicator Data'!#REF!="No Data",1,IF(#REF!&lt;&gt;"",1,0))</f>
        <v>#REF!</v>
      </c>
      <c r="AZ115" s="25" t="e">
        <f>IF('Crisis Indicator Data'!#REF!="No Data",1,IF(#REF!&lt;&gt;"",1,0))</f>
        <v>#REF!</v>
      </c>
      <c r="BA115" t="e">
        <f t="shared" si="6"/>
        <v>#REF!</v>
      </c>
      <c r="BB115" s="27" t="e">
        <f t="shared" si="7"/>
        <v>#REF!</v>
      </c>
    </row>
    <row r="116" spans="1:54" x14ac:dyDescent="0.35">
      <c r="A116" t="s">
        <v>10277</v>
      </c>
      <c r="B116" s="25" t="e">
        <f>IF('Crisis Indicator Data'!#REF!="No Data",1,IF(#REF!&lt;&gt;"",1,0))</f>
        <v>#REF!</v>
      </c>
      <c r="C116" s="25" t="e">
        <f>IF('Crisis Indicator Data'!#REF!="No Data",1,IF(#REF!&lt;&gt;"",1,0))</f>
        <v>#REF!</v>
      </c>
      <c r="D116" s="25" t="e">
        <f>IF('Crisis Indicator Data'!#REF!="No Data",1,IF(#REF!&lt;&gt;"",1,0))</f>
        <v>#REF!</v>
      </c>
      <c r="E116" s="25" t="e">
        <f>IF('Crisis Indicator Data'!#REF!="No Data",1,IF(#REF!&lt;&gt;"",1,0))</f>
        <v>#REF!</v>
      </c>
      <c r="F116" s="25" t="e">
        <f>IF('Crisis Indicator Data'!#REF!="No Data",1,IF(#REF!&lt;&gt;"",1,0))</f>
        <v>#REF!</v>
      </c>
      <c r="G116" s="25" t="e">
        <f>IF('Crisis Indicator Data'!#REF!="No Data",1,IF(#REF!&lt;&gt;"",1,0))</f>
        <v>#REF!</v>
      </c>
      <c r="H116" s="25" t="e">
        <f>IF('Crisis Indicator Data'!#REF!="No Data",1,IF(#REF!&lt;&gt;"",1,0))</f>
        <v>#REF!</v>
      </c>
      <c r="I116" s="25" t="e">
        <f>IF('Crisis Indicator Data'!#REF!="No Data",1,IF(#REF!&lt;&gt;"",1,0))</f>
        <v>#REF!</v>
      </c>
      <c r="J116" s="25" t="e">
        <f>IF('Crisis Indicator Data'!#REF!="No Data",1,IF(#REF!&lt;&gt;"",1,0))</f>
        <v>#REF!</v>
      </c>
      <c r="K116" s="25" t="e">
        <f>IF('Crisis Indicator Data'!#REF!="No Data",1,IF(#REF!&lt;&gt;"",1,0))</f>
        <v>#REF!</v>
      </c>
      <c r="L116" s="25" t="e">
        <f>IF('Crisis Indicator Data'!#REF!="No Data",1,IF(#REF!&lt;&gt;"",1,0))</f>
        <v>#REF!</v>
      </c>
      <c r="M116" s="25" t="e">
        <f>IF('Crisis Indicator Data'!#REF!="No Data",1,IF(#REF!&lt;&gt;"",1,0))</f>
        <v>#REF!</v>
      </c>
      <c r="N116" s="25" t="e">
        <f>IF('Crisis Indicator Data'!#REF!="No Data",1,IF(#REF!&lt;&gt;"",1,0))</f>
        <v>#REF!</v>
      </c>
      <c r="O116" s="25" t="e">
        <f>IF('Crisis Indicator Data'!#REF!="No Data",1,IF(#REF!&lt;&gt;"",1,0))</f>
        <v>#REF!</v>
      </c>
      <c r="P116" s="25" t="e">
        <f>IF('Crisis Indicator Data'!#REF!="No Data",1,IF(#REF!&lt;&gt;"",1,0))</f>
        <v>#REF!</v>
      </c>
      <c r="Q116" s="25" t="e">
        <f>IF('Crisis Indicator Data'!#REF!="No Data",1,IF(#REF!&lt;&gt;"",1,0))</f>
        <v>#REF!</v>
      </c>
      <c r="R116" s="25" t="e">
        <f>IF('Crisis Indicator Data'!#REF!="No Data",1,IF(#REF!&lt;&gt;"",1,0))</f>
        <v>#REF!</v>
      </c>
      <c r="S116" s="25" t="e">
        <f>IF('Crisis Indicator Data'!#REF!="No Data",1,IF(#REF!&lt;&gt;"",1,0))</f>
        <v>#REF!</v>
      </c>
      <c r="T116" s="25" t="e">
        <f>IF('Crisis Indicator Data'!#REF!="No Data",1,IF(#REF!&lt;&gt;"",1,0))</f>
        <v>#REF!</v>
      </c>
      <c r="U116" s="25" t="e">
        <f>IF('Crisis Indicator Data'!#REF!="No Data",1,IF(#REF!&lt;&gt;"",1,0))</f>
        <v>#REF!</v>
      </c>
      <c r="V116" s="25" t="e">
        <f>IF('Crisis Indicator Data'!#REF!="No Data",1,IF(#REF!&lt;&gt;"",1,0))</f>
        <v>#REF!</v>
      </c>
      <c r="W116" s="25" t="e">
        <f>IF('Crisis Indicator Data'!#REF!="No Data",1,IF(#REF!&lt;&gt;"",1,0))</f>
        <v>#REF!</v>
      </c>
      <c r="X116" s="25" t="e">
        <f>IF('Crisis Indicator Data'!#REF!="No Data",1,IF(#REF!&lt;&gt;"",1,0))</f>
        <v>#REF!</v>
      </c>
      <c r="Y116" s="25" t="e">
        <f>IF('Crisis Indicator Data'!#REF!="No Data",1,IF(#REF!&lt;&gt;"",1,0))</f>
        <v>#REF!</v>
      </c>
      <c r="Z116" s="25" t="e">
        <f>IF('Crisis Indicator Data'!#REF!="No Data",1,IF(#REF!&lt;&gt;"",1,0))</f>
        <v>#REF!</v>
      </c>
      <c r="AA116" s="25" t="e">
        <f>IF('Crisis Indicator Data'!#REF!="No Data",1,IF(#REF!&lt;&gt;"",1,0))</f>
        <v>#REF!</v>
      </c>
      <c r="AB116" s="25" t="e">
        <f>IF('Crisis Indicator Data'!#REF!="No Data",1,IF(#REF!&lt;&gt;"",1,0))</f>
        <v>#REF!</v>
      </c>
      <c r="AC116" s="25" t="e">
        <f>IF('Crisis Indicator Data'!#REF!="No Data",1,IF(#REF!&lt;&gt;"",1,0))</f>
        <v>#REF!</v>
      </c>
      <c r="AD116" s="25" t="e">
        <f>IF('Crisis Indicator Data'!#REF!="No Data",1,IF(#REF!&lt;&gt;"",1,0))</f>
        <v>#REF!</v>
      </c>
      <c r="AE116" s="25" t="e">
        <f>IF('Crisis Indicator Data'!#REF!="No Data",1,IF(#REF!&lt;&gt;"",1,0))</f>
        <v>#REF!</v>
      </c>
      <c r="AF116" s="25" t="e">
        <f>IF('Crisis Indicator Data'!#REF!="No Data",1,IF(#REF!&lt;&gt;"",1,0))</f>
        <v>#REF!</v>
      </c>
      <c r="AG116" s="25" t="e">
        <f>IF('Crisis Indicator Data'!#REF!="No Data",1,IF(#REF!&lt;&gt;"",1,0))</f>
        <v>#REF!</v>
      </c>
      <c r="AH116" s="25" t="e">
        <f>IF('Crisis Indicator Data'!#REF!="No Data",1,IF(#REF!&lt;&gt;"",1,0))</f>
        <v>#REF!</v>
      </c>
      <c r="AI116" s="25" t="e">
        <f>IF('Crisis Indicator Data'!#REF!="No Data",1,IF(#REF!&lt;&gt;"",1,0))</f>
        <v>#REF!</v>
      </c>
      <c r="AJ116" s="25" t="e">
        <f>IF('Crisis Indicator Data'!#REF!="No Data",1,IF(#REF!&lt;&gt;"",1,0))</f>
        <v>#REF!</v>
      </c>
      <c r="AK116" s="25" t="e">
        <f>IF('Crisis Indicator Data'!#REF!="No Data",1,IF(#REF!&lt;&gt;"",1,0))</f>
        <v>#REF!</v>
      </c>
      <c r="AL116" s="25" t="e">
        <f>IF('Crisis Indicator Data'!#REF!="No Data",1,IF(#REF!&lt;&gt;"",1,0))</f>
        <v>#REF!</v>
      </c>
      <c r="AM116" s="25" t="e">
        <f>IF('Crisis Indicator Data'!#REF!="No Data",1,IF(#REF!&lt;&gt;"",1,0))</f>
        <v>#REF!</v>
      </c>
      <c r="AN116" s="25" t="e">
        <f>IF('Crisis Indicator Data'!#REF!="No Data",1,IF(#REF!&lt;&gt;"",1,0))</f>
        <v>#REF!</v>
      </c>
      <c r="AO116" s="25" t="e">
        <f>IF('Crisis Indicator Data'!#REF!="No Data",1,IF(#REF!&lt;&gt;"",1,0))</f>
        <v>#REF!</v>
      </c>
      <c r="AP116" s="25" t="e">
        <f>IF('Crisis Indicator Data'!#REF!="No Data",1,IF(#REF!&lt;&gt;"",1,0))</f>
        <v>#REF!</v>
      </c>
      <c r="AQ116" s="25" t="e">
        <f>IF('Crisis Indicator Data'!#REF!="No Data",1,IF(#REF!&lt;&gt;"",1,0))</f>
        <v>#REF!</v>
      </c>
      <c r="AR116" s="25" t="e">
        <f>IF('Crisis Indicator Data'!#REF!="No Data",1,IF(#REF!&lt;&gt;"",1,0))</f>
        <v>#REF!</v>
      </c>
      <c r="AS116" s="25" t="e">
        <f>IF('Crisis Indicator Data'!#REF!="No Data",1,IF(#REF!&lt;&gt;"",1,0))</f>
        <v>#REF!</v>
      </c>
      <c r="AT116" s="25" t="e">
        <f>IF('Crisis Indicator Data'!#REF!="No Data",1,IF(#REF!&lt;&gt;"",1,0))</f>
        <v>#REF!</v>
      </c>
      <c r="AU116" s="25" t="e">
        <f>IF('Crisis Indicator Data'!#REF!="No Data",1,IF(#REF!&lt;&gt;"",1,0))</f>
        <v>#REF!</v>
      </c>
      <c r="AV116" s="25" t="e">
        <f>IF('Crisis Indicator Data'!#REF!="No Data",1,IF(#REF!&lt;&gt;"",1,0))</f>
        <v>#REF!</v>
      </c>
      <c r="AW116" s="25" t="e">
        <f>IF('Crisis Indicator Data'!#REF!="No Data",1,IF(#REF!&lt;&gt;"",1,0))</f>
        <v>#REF!</v>
      </c>
      <c r="AX116" s="25" t="e">
        <f>IF('Crisis Indicator Data'!#REF!="No Data",1,IF(#REF!&lt;&gt;"",1,0))</f>
        <v>#REF!</v>
      </c>
      <c r="AY116" s="25" t="e">
        <f>IF('Crisis Indicator Data'!#REF!="No Data",1,IF(#REF!&lt;&gt;"",1,0))</f>
        <v>#REF!</v>
      </c>
      <c r="AZ116" s="25" t="e">
        <f>IF('Crisis Indicator Data'!#REF!="No Data",1,IF(#REF!&lt;&gt;"",1,0))</f>
        <v>#REF!</v>
      </c>
      <c r="BA116" t="e">
        <f t="shared" si="6"/>
        <v>#REF!</v>
      </c>
      <c r="BB116" s="27" t="e">
        <f t="shared" si="7"/>
        <v>#REF!</v>
      </c>
    </row>
    <row r="117" spans="1:54" x14ac:dyDescent="0.35">
      <c r="A117" t="s">
        <v>10297</v>
      </c>
      <c r="B117" s="25" t="e">
        <f>IF('Crisis Indicator Data'!#REF!="No Data",1,IF(#REF!&lt;&gt;"",1,0))</f>
        <v>#REF!</v>
      </c>
      <c r="C117" s="25" t="e">
        <f>IF('Crisis Indicator Data'!#REF!="No Data",1,IF(#REF!&lt;&gt;"",1,0))</f>
        <v>#REF!</v>
      </c>
      <c r="D117" s="25" t="e">
        <f>IF('Crisis Indicator Data'!#REF!="No Data",1,IF(#REF!&lt;&gt;"",1,0))</f>
        <v>#REF!</v>
      </c>
      <c r="E117" s="25" t="e">
        <f>IF('Crisis Indicator Data'!#REF!="No Data",1,IF(#REF!&lt;&gt;"",1,0))</f>
        <v>#REF!</v>
      </c>
      <c r="F117" s="25" t="e">
        <f>IF('Crisis Indicator Data'!#REF!="No Data",1,IF(#REF!&lt;&gt;"",1,0))</f>
        <v>#REF!</v>
      </c>
      <c r="G117" s="25" t="e">
        <f>IF('Crisis Indicator Data'!#REF!="No Data",1,IF(#REF!&lt;&gt;"",1,0))</f>
        <v>#REF!</v>
      </c>
      <c r="H117" s="25" t="e">
        <f>IF('Crisis Indicator Data'!#REF!="No Data",1,IF(#REF!&lt;&gt;"",1,0))</f>
        <v>#REF!</v>
      </c>
      <c r="I117" s="25" t="e">
        <f>IF('Crisis Indicator Data'!#REF!="No Data",1,IF(#REF!&lt;&gt;"",1,0))</f>
        <v>#REF!</v>
      </c>
      <c r="J117" s="25" t="e">
        <f>IF('Crisis Indicator Data'!#REF!="No Data",1,IF(#REF!&lt;&gt;"",1,0))</f>
        <v>#REF!</v>
      </c>
      <c r="K117" s="25" t="e">
        <f>IF('Crisis Indicator Data'!#REF!="No Data",1,IF(#REF!&lt;&gt;"",1,0))</f>
        <v>#REF!</v>
      </c>
      <c r="L117" s="25" t="e">
        <f>IF('Crisis Indicator Data'!#REF!="No Data",1,IF(#REF!&lt;&gt;"",1,0))</f>
        <v>#REF!</v>
      </c>
      <c r="M117" s="25" t="e">
        <f>IF('Crisis Indicator Data'!#REF!="No Data",1,IF(#REF!&lt;&gt;"",1,0))</f>
        <v>#REF!</v>
      </c>
      <c r="N117" s="25" t="e">
        <f>IF('Crisis Indicator Data'!#REF!="No Data",1,IF(#REF!&lt;&gt;"",1,0))</f>
        <v>#REF!</v>
      </c>
      <c r="O117" s="25" t="e">
        <f>IF('Crisis Indicator Data'!#REF!="No Data",1,IF(#REF!&lt;&gt;"",1,0))</f>
        <v>#REF!</v>
      </c>
      <c r="P117" s="25" t="e">
        <f>IF('Crisis Indicator Data'!#REF!="No Data",1,IF(#REF!&lt;&gt;"",1,0))</f>
        <v>#REF!</v>
      </c>
      <c r="Q117" s="25" t="e">
        <f>IF('Crisis Indicator Data'!#REF!="No Data",1,IF(#REF!&lt;&gt;"",1,0))</f>
        <v>#REF!</v>
      </c>
      <c r="R117" s="25" t="e">
        <f>IF('Crisis Indicator Data'!#REF!="No Data",1,IF(#REF!&lt;&gt;"",1,0))</f>
        <v>#REF!</v>
      </c>
      <c r="S117" s="25" t="e">
        <f>IF('Crisis Indicator Data'!#REF!="No Data",1,IF(#REF!&lt;&gt;"",1,0))</f>
        <v>#REF!</v>
      </c>
      <c r="T117" s="25" t="e">
        <f>IF('Crisis Indicator Data'!#REF!="No Data",1,IF(#REF!&lt;&gt;"",1,0))</f>
        <v>#REF!</v>
      </c>
      <c r="U117" s="25" t="e">
        <f>IF('Crisis Indicator Data'!#REF!="No Data",1,IF(#REF!&lt;&gt;"",1,0))</f>
        <v>#REF!</v>
      </c>
      <c r="V117" s="25" t="e">
        <f>IF('Crisis Indicator Data'!#REF!="No Data",1,IF(#REF!&lt;&gt;"",1,0))</f>
        <v>#REF!</v>
      </c>
      <c r="W117" s="25" t="e">
        <f>IF('Crisis Indicator Data'!#REF!="No Data",1,IF(#REF!&lt;&gt;"",1,0))</f>
        <v>#REF!</v>
      </c>
      <c r="X117" s="25" t="e">
        <f>IF('Crisis Indicator Data'!#REF!="No Data",1,IF(#REF!&lt;&gt;"",1,0))</f>
        <v>#REF!</v>
      </c>
      <c r="Y117" s="25" t="e">
        <f>IF('Crisis Indicator Data'!#REF!="No Data",1,IF(#REF!&lt;&gt;"",1,0))</f>
        <v>#REF!</v>
      </c>
      <c r="Z117" s="25" t="e">
        <f>IF('Crisis Indicator Data'!#REF!="No Data",1,IF(#REF!&lt;&gt;"",1,0))</f>
        <v>#REF!</v>
      </c>
      <c r="AA117" s="25" t="e">
        <f>IF('Crisis Indicator Data'!#REF!="No Data",1,IF(#REF!&lt;&gt;"",1,0))</f>
        <v>#REF!</v>
      </c>
      <c r="AB117" s="25" t="e">
        <f>IF('Crisis Indicator Data'!#REF!="No Data",1,IF(#REF!&lt;&gt;"",1,0))</f>
        <v>#REF!</v>
      </c>
      <c r="AC117" s="25" t="e">
        <f>IF('Crisis Indicator Data'!#REF!="No Data",1,IF(#REF!&lt;&gt;"",1,0))</f>
        <v>#REF!</v>
      </c>
      <c r="AD117" s="25" t="e">
        <f>IF('Crisis Indicator Data'!#REF!="No Data",1,IF(#REF!&lt;&gt;"",1,0))</f>
        <v>#REF!</v>
      </c>
      <c r="AE117" s="25" t="e">
        <f>IF('Crisis Indicator Data'!#REF!="No Data",1,IF(#REF!&lt;&gt;"",1,0))</f>
        <v>#REF!</v>
      </c>
      <c r="AF117" s="25" t="e">
        <f>IF('Crisis Indicator Data'!#REF!="No Data",1,IF(#REF!&lt;&gt;"",1,0))</f>
        <v>#REF!</v>
      </c>
      <c r="AG117" s="25" t="e">
        <f>IF('Crisis Indicator Data'!#REF!="No Data",1,IF(#REF!&lt;&gt;"",1,0))</f>
        <v>#REF!</v>
      </c>
      <c r="AH117" s="25" t="e">
        <f>IF('Crisis Indicator Data'!#REF!="No Data",1,IF(#REF!&lt;&gt;"",1,0))</f>
        <v>#REF!</v>
      </c>
      <c r="AI117" s="25" t="e">
        <f>IF('Crisis Indicator Data'!#REF!="No Data",1,IF(#REF!&lt;&gt;"",1,0))</f>
        <v>#REF!</v>
      </c>
      <c r="AJ117" s="25" t="e">
        <f>IF('Crisis Indicator Data'!#REF!="No Data",1,IF(#REF!&lt;&gt;"",1,0))</f>
        <v>#REF!</v>
      </c>
      <c r="AK117" s="25" t="e">
        <f>IF('Crisis Indicator Data'!#REF!="No Data",1,IF(#REF!&lt;&gt;"",1,0))</f>
        <v>#REF!</v>
      </c>
      <c r="AL117" s="25" t="e">
        <f>IF('Crisis Indicator Data'!#REF!="No Data",1,IF(#REF!&lt;&gt;"",1,0))</f>
        <v>#REF!</v>
      </c>
      <c r="AM117" s="25" t="e">
        <f>IF('Crisis Indicator Data'!#REF!="No Data",1,IF(#REF!&lt;&gt;"",1,0))</f>
        <v>#REF!</v>
      </c>
      <c r="AN117" s="25" t="e">
        <f>IF('Crisis Indicator Data'!#REF!="No Data",1,IF(#REF!&lt;&gt;"",1,0))</f>
        <v>#REF!</v>
      </c>
      <c r="AO117" s="25" t="e">
        <f>IF('Crisis Indicator Data'!#REF!="No Data",1,IF(#REF!&lt;&gt;"",1,0))</f>
        <v>#REF!</v>
      </c>
      <c r="AP117" s="25" t="e">
        <f>IF('Crisis Indicator Data'!#REF!="No Data",1,IF(#REF!&lt;&gt;"",1,0))</f>
        <v>#REF!</v>
      </c>
      <c r="AQ117" s="25" t="e">
        <f>IF('Crisis Indicator Data'!#REF!="No Data",1,IF(#REF!&lt;&gt;"",1,0))</f>
        <v>#REF!</v>
      </c>
      <c r="AR117" s="25" t="e">
        <f>IF('Crisis Indicator Data'!#REF!="No Data",1,IF(#REF!&lt;&gt;"",1,0))</f>
        <v>#REF!</v>
      </c>
      <c r="AS117" s="25" t="e">
        <f>IF('Crisis Indicator Data'!#REF!="No Data",1,IF(#REF!&lt;&gt;"",1,0))</f>
        <v>#REF!</v>
      </c>
      <c r="AT117" s="25" t="e">
        <f>IF('Crisis Indicator Data'!#REF!="No Data",1,IF(#REF!&lt;&gt;"",1,0))</f>
        <v>#REF!</v>
      </c>
      <c r="AU117" s="25" t="e">
        <f>IF('Crisis Indicator Data'!#REF!="No Data",1,IF(#REF!&lt;&gt;"",1,0))</f>
        <v>#REF!</v>
      </c>
      <c r="AV117" s="25" t="e">
        <f>IF('Crisis Indicator Data'!#REF!="No Data",1,IF(#REF!&lt;&gt;"",1,0))</f>
        <v>#REF!</v>
      </c>
      <c r="AW117" s="25" t="e">
        <f>IF('Crisis Indicator Data'!#REF!="No Data",1,IF(#REF!&lt;&gt;"",1,0))</f>
        <v>#REF!</v>
      </c>
      <c r="AX117" s="25" t="e">
        <f>IF('Crisis Indicator Data'!#REF!="No Data",1,IF(#REF!&lt;&gt;"",1,0))</f>
        <v>#REF!</v>
      </c>
      <c r="AY117" s="25" t="e">
        <f>IF('Crisis Indicator Data'!#REF!="No Data",1,IF(#REF!&lt;&gt;"",1,0))</f>
        <v>#REF!</v>
      </c>
      <c r="AZ117" s="25" t="e">
        <f>IF('Crisis Indicator Data'!#REF!="No Data",1,IF(#REF!&lt;&gt;"",1,0))</f>
        <v>#REF!</v>
      </c>
      <c r="BA117" t="e">
        <f t="shared" si="6"/>
        <v>#REF!</v>
      </c>
      <c r="BB117" s="27" t="e">
        <f t="shared" si="7"/>
        <v>#REF!</v>
      </c>
    </row>
    <row r="118" spans="1:54" x14ac:dyDescent="0.35">
      <c r="A118" t="s">
        <v>10292</v>
      </c>
      <c r="B118" s="25" t="e">
        <f>IF('Crisis Indicator Data'!#REF!="No Data",1,IF(#REF!&lt;&gt;"",1,0))</f>
        <v>#REF!</v>
      </c>
      <c r="C118" s="25" t="e">
        <f>IF('Crisis Indicator Data'!#REF!="No Data",1,IF(#REF!&lt;&gt;"",1,0))</f>
        <v>#REF!</v>
      </c>
      <c r="D118" s="25" t="e">
        <f>IF('Crisis Indicator Data'!#REF!="No Data",1,IF(#REF!&lt;&gt;"",1,0))</f>
        <v>#REF!</v>
      </c>
      <c r="E118" s="25" t="e">
        <f>IF('Crisis Indicator Data'!#REF!="No Data",1,IF(#REF!&lt;&gt;"",1,0))</f>
        <v>#REF!</v>
      </c>
      <c r="F118" s="25" t="e">
        <f>IF('Crisis Indicator Data'!#REF!="No Data",1,IF(#REF!&lt;&gt;"",1,0))</f>
        <v>#REF!</v>
      </c>
      <c r="G118" s="25" t="e">
        <f>IF('Crisis Indicator Data'!#REF!="No Data",1,IF(#REF!&lt;&gt;"",1,0))</f>
        <v>#REF!</v>
      </c>
      <c r="H118" s="25" t="e">
        <f>IF('Crisis Indicator Data'!#REF!="No Data",1,IF(#REF!&lt;&gt;"",1,0))</f>
        <v>#REF!</v>
      </c>
      <c r="I118" s="25" t="e">
        <f>IF('Crisis Indicator Data'!#REF!="No Data",1,IF(#REF!&lt;&gt;"",1,0))</f>
        <v>#REF!</v>
      </c>
      <c r="J118" s="25" t="e">
        <f>IF('Crisis Indicator Data'!#REF!="No Data",1,IF(#REF!&lt;&gt;"",1,0))</f>
        <v>#REF!</v>
      </c>
      <c r="K118" s="25" t="e">
        <f>IF('Crisis Indicator Data'!#REF!="No Data",1,IF(#REF!&lt;&gt;"",1,0))</f>
        <v>#REF!</v>
      </c>
      <c r="L118" s="25" t="e">
        <f>IF('Crisis Indicator Data'!#REF!="No Data",1,IF(#REF!&lt;&gt;"",1,0))</f>
        <v>#REF!</v>
      </c>
      <c r="M118" s="25" t="e">
        <f>IF('Crisis Indicator Data'!#REF!="No Data",1,IF(#REF!&lt;&gt;"",1,0))</f>
        <v>#REF!</v>
      </c>
      <c r="N118" s="25" t="e">
        <f>IF('Crisis Indicator Data'!#REF!="No Data",1,IF(#REF!&lt;&gt;"",1,0))</f>
        <v>#REF!</v>
      </c>
      <c r="O118" s="25" t="e">
        <f>IF('Crisis Indicator Data'!#REF!="No Data",1,IF(#REF!&lt;&gt;"",1,0))</f>
        <v>#REF!</v>
      </c>
      <c r="P118" s="25" t="e">
        <f>IF('Crisis Indicator Data'!#REF!="No Data",1,IF(#REF!&lt;&gt;"",1,0))</f>
        <v>#REF!</v>
      </c>
      <c r="Q118" s="25" t="e">
        <f>IF('Crisis Indicator Data'!#REF!="No Data",1,IF(#REF!&lt;&gt;"",1,0))</f>
        <v>#REF!</v>
      </c>
      <c r="R118" s="25" t="e">
        <f>IF('Crisis Indicator Data'!#REF!="No Data",1,IF(#REF!&lt;&gt;"",1,0))</f>
        <v>#REF!</v>
      </c>
      <c r="S118" s="25" t="e">
        <f>IF('Crisis Indicator Data'!#REF!="No Data",1,IF(#REF!&lt;&gt;"",1,0))</f>
        <v>#REF!</v>
      </c>
      <c r="T118" s="25" t="e">
        <f>IF('Crisis Indicator Data'!#REF!="No Data",1,IF(#REF!&lt;&gt;"",1,0))</f>
        <v>#REF!</v>
      </c>
      <c r="U118" s="25" t="e">
        <f>IF('Crisis Indicator Data'!#REF!="No Data",1,IF(#REF!&lt;&gt;"",1,0))</f>
        <v>#REF!</v>
      </c>
      <c r="V118" s="25" t="e">
        <f>IF('Crisis Indicator Data'!#REF!="No Data",1,IF(#REF!&lt;&gt;"",1,0))</f>
        <v>#REF!</v>
      </c>
      <c r="W118" s="25" t="e">
        <f>IF('Crisis Indicator Data'!#REF!="No Data",1,IF(#REF!&lt;&gt;"",1,0))</f>
        <v>#REF!</v>
      </c>
      <c r="X118" s="25" t="e">
        <f>IF('Crisis Indicator Data'!#REF!="No Data",1,IF(#REF!&lt;&gt;"",1,0))</f>
        <v>#REF!</v>
      </c>
      <c r="Y118" s="25" t="e">
        <f>IF('Crisis Indicator Data'!#REF!="No Data",1,IF(#REF!&lt;&gt;"",1,0))</f>
        <v>#REF!</v>
      </c>
      <c r="Z118" s="25" t="e">
        <f>IF('Crisis Indicator Data'!#REF!="No Data",1,IF(#REF!&lt;&gt;"",1,0))</f>
        <v>#REF!</v>
      </c>
      <c r="AA118" s="25" t="e">
        <f>IF('Crisis Indicator Data'!#REF!="No Data",1,IF(#REF!&lt;&gt;"",1,0))</f>
        <v>#REF!</v>
      </c>
      <c r="AB118" s="25" t="e">
        <f>IF('Crisis Indicator Data'!#REF!="No Data",1,IF(#REF!&lt;&gt;"",1,0))</f>
        <v>#REF!</v>
      </c>
      <c r="AC118" s="25" t="e">
        <f>IF('Crisis Indicator Data'!#REF!="No Data",1,IF(#REF!&lt;&gt;"",1,0))</f>
        <v>#REF!</v>
      </c>
      <c r="AD118" s="25" t="e">
        <f>IF('Crisis Indicator Data'!#REF!="No Data",1,IF(#REF!&lt;&gt;"",1,0))</f>
        <v>#REF!</v>
      </c>
      <c r="AE118" s="25" t="e">
        <f>IF('Crisis Indicator Data'!#REF!="No Data",1,IF(#REF!&lt;&gt;"",1,0))</f>
        <v>#REF!</v>
      </c>
      <c r="AF118" s="25" t="e">
        <f>IF('Crisis Indicator Data'!#REF!="No Data",1,IF(#REF!&lt;&gt;"",1,0))</f>
        <v>#REF!</v>
      </c>
      <c r="AG118" s="25" t="e">
        <f>IF('Crisis Indicator Data'!#REF!="No Data",1,IF(#REF!&lt;&gt;"",1,0))</f>
        <v>#REF!</v>
      </c>
      <c r="AH118" s="25" t="e">
        <f>IF('Crisis Indicator Data'!#REF!="No Data",1,IF(#REF!&lt;&gt;"",1,0))</f>
        <v>#REF!</v>
      </c>
      <c r="AI118" s="25" t="e">
        <f>IF('Crisis Indicator Data'!#REF!="No Data",1,IF(#REF!&lt;&gt;"",1,0))</f>
        <v>#REF!</v>
      </c>
      <c r="AJ118" s="25" t="e">
        <f>IF('Crisis Indicator Data'!#REF!="No Data",1,IF(#REF!&lt;&gt;"",1,0))</f>
        <v>#REF!</v>
      </c>
      <c r="AK118" s="25" t="e">
        <f>IF('Crisis Indicator Data'!#REF!="No Data",1,IF(#REF!&lt;&gt;"",1,0))</f>
        <v>#REF!</v>
      </c>
      <c r="AL118" s="25" t="e">
        <f>IF('Crisis Indicator Data'!#REF!="No Data",1,IF(#REF!&lt;&gt;"",1,0))</f>
        <v>#REF!</v>
      </c>
      <c r="AM118" s="25" t="e">
        <f>IF('Crisis Indicator Data'!#REF!="No Data",1,IF(#REF!&lt;&gt;"",1,0))</f>
        <v>#REF!</v>
      </c>
      <c r="AN118" s="25" t="e">
        <f>IF('Crisis Indicator Data'!#REF!="No Data",1,IF(#REF!&lt;&gt;"",1,0))</f>
        <v>#REF!</v>
      </c>
      <c r="AO118" s="25" t="e">
        <f>IF('Crisis Indicator Data'!#REF!="No Data",1,IF(#REF!&lt;&gt;"",1,0))</f>
        <v>#REF!</v>
      </c>
      <c r="AP118" s="25" t="e">
        <f>IF('Crisis Indicator Data'!#REF!="No Data",1,IF(#REF!&lt;&gt;"",1,0))</f>
        <v>#REF!</v>
      </c>
      <c r="AQ118" s="25" t="e">
        <f>IF('Crisis Indicator Data'!#REF!="No Data",1,IF(#REF!&lt;&gt;"",1,0))</f>
        <v>#REF!</v>
      </c>
      <c r="AR118" s="25" t="e">
        <f>IF('Crisis Indicator Data'!#REF!="No Data",1,IF(#REF!&lt;&gt;"",1,0))</f>
        <v>#REF!</v>
      </c>
      <c r="AS118" s="25" t="e">
        <f>IF('Crisis Indicator Data'!#REF!="No Data",1,IF(#REF!&lt;&gt;"",1,0))</f>
        <v>#REF!</v>
      </c>
      <c r="AT118" s="25" t="e">
        <f>IF('Crisis Indicator Data'!#REF!="No Data",1,IF(#REF!&lt;&gt;"",1,0))</f>
        <v>#REF!</v>
      </c>
      <c r="AU118" s="25" t="e">
        <f>IF('Crisis Indicator Data'!#REF!="No Data",1,IF(#REF!&lt;&gt;"",1,0))</f>
        <v>#REF!</v>
      </c>
      <c r="AV118" s="25" t="e">
        <f>IF('Crisis Indicator Data'!#REF!="No Data",1,IF(#REF!&lt;&gt;"",1,0))</f>
        <v>#REF!</v>
      </c>
      <c r="AW118" s="25" t="e">
        <f>IF('Crisis Indicator Data'!#REF!="No Data",1,IF(#REF!&lt;&gt;"",1,0))</f>
        <v>#REF!</v>
      </c>
      <c r="AX118" s="25" t="e">
        <f>IF('Crisis Indicator Data'!#REF!="No Data",1,IF(#REF!&lt;&gt;"",1,0))</f>
        <v>#REF!</v>
      </c>
      <c r="AY118" s="25" t="e">
        <f>IF('Crisis Indicator Data'!#REF!="No Data",1,IF(#REF!&lt;&gt;"",1,0))</f>
        <v>#REF!</v>
      </c>
      <c r="AZ118" s="25" t="e">
        <f>IF('Crisis Indicator Data'!#REF!="No Data",1,IF(#REF!&lt;&gt;"",1,0))</f>
        <v>#REF!</v>
      </c>
      <c r="BA118" t="e">
        <f t="shared" si="6"/>
        <v>#REF!</v>
      </c>
      <c r="BB118" s="27" t="e">
        <f t="shared" si="7"/>
        <v>#REF!</v>
      </c>
    </row>
    <row r="119" spans="1:54" x14ac:dyDescent="0.35">
      <c r="A119" t="s">
        <v>10305</v>
      </c>
      <c r="B119" s="25" t="e">
        <f>IF('Crisis Indicator Data'!#REF!="No Data",1,IF(#REF!&lt;&gt;"",1,0))</f>
        <v>#REF!</v>
      </c>
      <c r="C119" s="25" t="e">
        <f>IF('Crisis Indicator Data'!#REF!="No Data",1,IF(#REF!&lt;&gt;"",1,0))</f>
        <v>#REF!</v>
      </c>
      <c r="D119" s="25" t="e">
        <f>IF('Crisis Indicator Data'!#REF!="No Data",1,IF(#REF!&lt;&gt;"",1,0))</f>
        <v>#REF!</v>
      </c>
      <c r="E119" s="25" t="e">
        <f>IF('Crisis Indicator Data'!#REF!="No Data",1,IF(#REF!&lt;&gt;"",1,0))</f>
        <v>#REF!</v>
      </c>
      <c r="F119" s="25" t="e">
        <f>IF('Crisis Indicator Data'!#REF!="No Data",1,IF(#REF!&lt;&gt;"",1,0))</f>
        <v>#REF!</v>
      </c>
      <c r="G119" s="25" t="e">
        <f>IF('Crisis Indicator Data'!#REF!="No Data",1,IF(#REF!&lt;&gt;"",1,0))</f>
        <v>#REF!</v>
      </c>
      <c r="H119" s="25" t="e">
        <f>IF('Crisis Indicator Data'!#REF!="No Data",1,IF(#REF!&lt;&gt;"",1,0))</f>
        <v>#REF!</v>
      </c>
      <c r="I119" s="25" t="e">
        <f>IF('Crisis Indicator Data'!#REF!="No Data",1,IF(#REF!&lt;&gt;"",1,0))</f>
        <v>#REF!</v>
      </c>
      <c r="J119" s="25" t="e">
        <f>IF('Crisis Indicator Data'!#REF!="No Data",1,IF(#REF!&lt;&gt;"",1,0))</f>
        <v>#REF!</v>
      </c>
      <c r="K119" s="25" t="e">
        <f>IF('Crisis Indicator Data'!#REF!="No Data",1,IF(#REF!&lt;&gt;"",1,0))</f>
        <v>#REF!</v>
      </c>
      <c r="L119" s="25" t="e">
        <f>IF('Crisis Indicator Data'!#REF!="No Data",1,IF(#REF!&lt;&gt;"",1,0))</f>
        <v>#REF!</v>
      </c>
      <c r="M119" s="25" t="e">
        <f>IF('Crisis Indicator Data'!#REF!="No Data",1,IF(#REF!&lt;&gt;"",1,0))</f>
        <v>#REF!</v>
      </c>
      <c r="N119" s="25" t="e">
        <f>IF('Crisis Indicator Data'!#REF!="No Data",1,IF(#REF!&lt;&gt;"",1,0))</f>
        <v>#REF!</v>
      </c>
      <c r="O119" s="25" t="e">
        <f>IF('Crisis Indicator Data'!#REF!="No Data",1,IF(#REF!&lt;&gt;"",1,0))</f>
        <v>#REF!</v>
      </c>
      <c r="P119" s="25" t="e">
        <f>IF('Crisis Indicator Data'!#REF!="No Data",1,IF(#REF!&lt;&gt;"",1,0))</f>
        <v>#REF!</v>
      </c>
      <c r="Q119" s="25" t="e">
        <f>IF('Crisis Indicator Data'!#REF!="No Data",1,IF(#REF!&lt;&gt;"",1,0))</f>
        <v>#REF!</v>
      </c>
      <c r="R119" s="25" t="e">
        <f>IF('Crisis Indicator Data'!#REF!="No Data",1,IF(#REF!&lt;&gt;"",1,0))</f>
        <v>#REF!</v>
      </c>
      <c r="S119" s="25" t="e">
        <f>IF('Crisis Indicator Data'!#REF!="No Data",1,IF(#REF!&lt;&gt;"",1,0))</f>
        <v>#REF!</v>
      </c>
      <c r="T119" s="25" t="e">
        <f>IF('Crisis Indicator Data'!#REF!="No Data",1,IF(#REF!&lt;&gt;"",1,0))</f>
        <v>#REF!</v>
      </c>
      <c r="U119" s="25" t="e">
        <f>IF('Crisis Indicator Data'!#REF!="No Data",1,IF(#REF!&lt;&gt;"",1,0))</f>
        <v>#REF!</v>
      </c>
      <c r="V119" s="25" t="e">
        <f>IF('Crisis Indicator Data'!#REF!="No Data",1,IF(#REF!&lt;&gt;"",1,0))</f>
        <v>#REF!</v>
      </c>
      <c r="W119" s="25" t="e">
        <f>IF('Crisis Indicator Data'!#REF!="No Data",1,IF(#REF!&lt;&gt;"",1,0))</f>
        <v>#REF!</v>
      </c>
      <c r="X119" s="25" t="e">
        <f>IF('Crisis Indicator Data'!#REF!="No Data",1,IF(#REF!&lt;&gt;"",1,0))</f>
        <v>#REF!</v>
      </c>
      <c r="Y119" s="25" t="e">
        <f>IF('Crisis Indicator Data'!#REF!="No Data",1,IF(#REF!&lt;&gt;"",1,0))</f>
        <v>#REF!</v>
      </c>
      <c r="Z119" s="25" t="e">
        <f>IF('Crisis Indicator Data'!#REF!="No Data",1,IF(#REF!&lt;&gt;"",1,0))</f>
        <v>#REF!</v>
      </c>
      <c r="AA119" s="25" t="e">
        <f>IF('Crisis Indicator Data'!#REF!="No Data",1,IF(#REF!&lt;&gt;"",1,0))</f>
        <v>#REF!</v>
      </c>
      <c r="AB119" s="25" t="e">
        <f>IF('Crisis Indicator Data'!#REF!="No Data",1,IF(#REF!&lt;&gt;"",1,0))</f>
        <v>#REF!</v>
      </c>
      <c r="AC119" s="25" t="e">
        <f>IF('Crisis Indicator Data'!#REF!="No Data",1,IF(#REF!&lt;&gt;"",1,0))</f>
        <v>#REF!</v>
      </c>
      <c r="AD119" s="25" t="e">
        <f>IF('Crisis Indicator Data'!#REF!="No Data",1,IF(#REF!&lt;&gt;"",1,0))</f>
        <v>#REF!</v>
      </c>
      <c r="AE119" s="25" t="e">
        <f>IF('Crisis Indicator Data'!#REF!="No Data",1,IF(#REF!&lt;&gt;"",1,0))</f>
        <v>#REF!</v>
      </c>
      <c r="AF119" s="25" t="e">
        <f>IF('Crisis Indicator Data'!#REF!="No Data",1,IF(#REF!&lt;&gt;"",1,0))</f>
        <v>#REF!</v>
      </c>
      <c r="AG119" s="25" t="e">
        <f>IF('Crisis Indicator Data'!#REF!="No Data",1,IF(#REF!&lt;&gt;"",1,0))</f>
        <v>#REF!</v>
      </c>
      <c r="AH119" s="25" t="e">
        <f>IF('Crisis Indicator Data'!#REF!="No Data",1,IF(#REF!&lt;&gt;"",1,0))</f>
        <v>#REF!</v>
      </c>
      <c r="AI119" s="25" t="e">
        <f>IF('Crisis Indicator Data'!#REF!="No Data",1,IF(#REF!&lt;&gt;"",1,0))</f>
        <v>#REF!</v>
      </c>
      <c r="AJ119" s="25" t="e">
        <f>IF('Crisis Indicator Data'!#REF!="No Data",1,IF(#REF!&lt;&gt;"",1,0))</f>
        <v>#REF!</v>
      </c>
      <c r="AK119" s="25" t="e">
        <f>IF('Crisis Indicator Data'!#REF!="No Data",1,IF(#REF!&lt;&gt;"",1,0))</f>
        <v>#REF!</v>
      </c>
      <c r="AL119" s="25" t="e">
        <f>IF('Crisis Indicator Data'!#REF!="No Data",1,IF(#REF!&lt;&gt;"",1,0))</f>
        <v>#REF!</v>
      </c>
      <c r="AM119" s="25" t="e">
        <f>IF('Crisis Indicator Data'!#REF!="No Data",1,IF(#REF!&lt;&gt;"",1,0))</f>
        <v>#REF!</v>
      </c>
      <c r="AN119" s="25" t="e">
        <f>IF('Crisis Indicator Data'!#REF!="No Data",1,IF(#REF!&lt;&gt;"",1,0))</f>
        <v>#REF!</v>
      </c>
      <c r="AO119" s="25" t="e">
        <f>IF('Crisis Indicator Data'!#REF!="No Data",1,IF(#REF!&lt;&gt;"",1,0))</f>
        <v>#REF!</v>
      </c>
      <c r="AP119" s="25" t="e">
        <f>IF('Crisis Indicator Data'!#REF!="No Data",1,IF(#REF!&lt;&gt;"",1,0))</f>
        <v>#REF!</v>
      </c>
      <c r="AQ119" s="25" t="e">
        <f>IF('Crisis Indicator Data'!#REF!="No Data",1,IF(#REF!&lt;&gt;"",1,0))</f>
        <v>#REF!</v>
      </c>
      <c r="AR119" s="25" t="e">
        <f>IF('Crisis Indicator Data'!#REF!="No Data",1,IF(#REF!&lt;&gt;"",1,0))</f>
        <v>#REF!</v>
      </c>
      <c r="AS119" s="25" t="e">
        <f>IF('Crisis Indicator Data'!#REF!="No Data",1,IF(#REF!&lt;&gt;"",1,0))</f>
        <v>#REF!</v>
      </c>
      <c r="AT119" s="25" t="e">
        <f>IF('Crisis Indicator Data'!#REF!="No Data",1,IF(#REF!&lt;&gt;"",1,0))</f>
        <v>#REF!</v>
      </c>
      <c r="AU119" s="25" t="e">
        <f>IF('Crisis Indicator Data'!#REF!="No Data",1,IF(#REF!&lt;&gt;"",1,0))</f>
        <v>#REF!</v>
      </c>
      <c r="AV119" s="25" t="e">
        <f>IF('Crisis Indicator Data'!#REF!="No Data",1,IF(#REF!&lt;&gt;"",1,0))</f>
        <v>#REF!</v>
      </c>
      <c r="AW119" s="25" t="e">
        <f>IF('Crisis Indicator Data'!#REF!="No Data",1,IF(#REF!&lt;&gt;"",1,0))</f>
        <v>#REF!</v>
      </c>
      <c r="AX119" s="25" t="e">
        <f>IF('Crisis Indicator Data'!#REF!="No Data",1,IF(#REF!&lt;&gt;"",1,0))</f>
        <v>#REF!</v>
      </c>
      <c r="AY119" s="25" t="e">
        <f>IF('Crisis Indicator Data'!#REF!="No Data",1,IF(#REF!&lt;&gt;"",1,0))</f>
        <v>#REF!</v>
      </c>
      <c r="AZ119" s="25" t="e">
        <f>IF('Crisis Indicator Data'!#REF!="No Data",1,IF(#REF!&lt;&gt;"",1,0))</f>
        <v>#REF!</v>
      </c>
      <c r="BA119" t="e">
        <f t="shared" si="6"/>
        <v>#REF!</v>
      </c>
      <c r="BB119" s="27" t="e">
        <f t="shared" si="7"/>
        <v>#REF!</v>
      </c>
    </row>
    <row r="120" spans="1:54" x14ac:dyDescent="0.35">
      <c r="A120" t="s">
        <v>10317</v>
      </c>
      <c r="B120" s="25" t="e">
        <f>IF('Crisis Indicator Data'!#REF!="No Data",1,IF(#REF!&lt;&gt;"",1,0))</f>
        <v>#REF!</v>
      </c>
      <c r="C120" s="25" t="e">
        <f>IF('Crisis Indicator Data'!#REF!="No Data",1,IF(#REF!&lt;&gt;"",1,0))</f>
        <v>#REF!</v>
      </c>
      <c r="D120" s="25" t="e">
        <f>IF('Crisis Indicator Data'!#REF!="No Data",1,IF(#REF!&lt;&gt;"",1,0))</f>
        <v>#REF!</v>
      </c>
      <c r="E120" s="25" t="e">
        <f>IF('Crisis Indicator Data'!#REF!="No Data",1,IF(#REF!&lt;&gt;"",1,0))</f>
        <v>#REF!</v>
      </c>
      <c r="F120" s="25" t="e">
        <f>IF('Crisis Indicator Data'!#REF!="No Data",1,IF(#REF!&lt;&gt;"",1,0))</f>
        <v>#REF!</v>
      </c>
      <c r="G120" s="25" t="e">
        <f>IF('Crisis Indicator Data'!#REF!="No Data",1,IF(#REF!&lt;&gt;"",1,0))</f>
        <v>#REF!</v>
      </c>
      <c r="H120" s="25" t="e">
        <f>IF('Crisis Indicator Data'!#REF!="No Data",1,IF(#REF!&lt;&gt;"",1,0))</f>
        <v>#REF!</v>
      </c>
      <c r="I120" s="25" t="e">
        <f>IF('Crisis Indicator Data'!#REF!="No Data",1,IF(#REF!&lt;&gt;"",1,0))</f>
        <v>#REF!</v>
      </c>
      <c r="J120" s="25" t="e">
        <f>IF('Crisis Indicator Data'!#REF!="No Data",1,IF(#REF!&lt;&gt;"",1,0))</f>
        <v>#REF!</v>
      </c>
      <c r="K120" s="25" t="e">
        <f>IF('Crisis Indicator Data'!#REF!="No Data",1,IF(#REF!&lt;&gt;"",1,0))</f>
        <v>#REF!</v>
      </c>
      <c r="L120" s="25" t="e">
        <f>IF('Crisis Indicator Data'!#REF!="No Data",1,IF(#REF!&lt;&gt;"",1,0))</f>
        <v>#REF!</v>
      </c>
      <c r="M120" s="25" t="e">
        <f>IF('Crisis Indicator Data'!#REF!="No Data",1,IF(#REF!&lt;&gt;"",1,0))</f>
        <v>#REF!</v>
      </c>
      <c r="N120" s="25" t="e">
        <f>IF('Crisis Indicator Data'!#REF!="No Data",1,IF(#REF!&lt;&gt;"",1,0))</f>
        <v>#REF!</v>
      </c>
      <c r="O120" s="25" t="e">
        <f>IF('Crisis Indicator Data'!#REF!="No Data",1,IF(#REF!&lt;&gt;"",1,0))</f>
        <v>#REF!</v>
      </c>
      <c r="P120" s="25" t="e">
        <f>IF('Crisis Indicator Data'!#REF!="No Data",1,IF(#REF!&lt;&gt;"",1,0))</f>
        <v>#REF!</v>
      </c>
      <c r="Q120" s="25" t="e">
        <f>IF('Crisis Indicator Data'!#REF!="No Data",1,IF(#REF!&lt;&gt;"",1,0))</f>
        <v>#REF!</v>
      </c>
      <c r="R120" s="25" t="e">
        <f>IF('Crisis Indicator Data'!#REF!="No Data",1,IF(#REF!&lt;&gt;"",1,0))</f>
        <v>#REF!</v>
      </c>
      <c r="S120" s="25" t="e">
        <f>IF('Crisis Indicator Data'!#REF!="No Data",1,IF(#REF!&lt;&gt;"",1,0))</f>
        <v>#REF!</v>
      </c>
      <c r="T120" s="25" t="e">
        <f>IF('Crisis Indicator Data'!#REF!="No Data",1,IF(#REF!&lt;&gt;"",1,0))</f>
        <v>#REF!</v>
      </c>
      <c r="U120" s="25" t="e">
        <f>IF('Crisis Indicator Data'!#REF!="No Data",1,IF(#REF!&lt;&gt;"",1,0))</f>
        <v>#REF!</v>
      </c>
      <c r="V120" s="25" t="e">
        <f>IF('Crisis Indicator Data'!#REF!="No Data",1,IF(#REF!&lt;&gt;"",1,0))</f>
        <v>#REF!</v>
      </c>
      <c r="W120" s="25" t="e">
        <f>IF('Crisis Indicator Data'!#REF!="No Data",1,IF(#REF!&lt;&gt;"",1,0))</f>
        <v>#REF!</v>
      </c>
      <c r="X120" s="25" t="e">
        <f>IF('Crisis Indicator Data'!#REF!="No Data",1,IF(#REF!&lt;&gt;"",1,0))</f>
        <v>#REF!</v>
      </c>
      <c r="Y120" s="25" t="e">
        <f>IF('Crisis Indicator Data'!#REF!="No Data",1,IF(#REF!&lt;&gt;"",1,0))</f>
        <v>#REF!</v>
      </c>
      <c r="Z120" s="25" t="e">
        <f>IF('Crisis Indicator Data'!#REF!="No Data",1,IF(#REF!&lt;&gt;"",1,0))</f>
        <v>#REF!</v>
      </c>
      <c r="AA120" s="25" t="e">
        <f>IF('Crisis Indicator Data'!#REF!="No Data",1,IF(#REF!&lt;&gt;"",1,0))</f>
        <v>#REF!</v>
      </c>
      <c r="AB120" s="25" t="e">
        <f>IF('Crisis Indicator Data'!#REF!="No Data",1,IF(#REF!&lt;&gt;"",1,0))</f>
        <v>#REF!</v>
      </c>
      <c r="AC120" s="25" t="e">
        <f>IF('Crisis Indicator Data'!#REF!="No Data",1,IF(#REF!&lt;&gt;"",1,0))</f>
        <v>#REF!</v>
      </c>
      <c r="AD120" s="25" t="e">
        <f>IF('Crisis Indicator Data'!#REF!="No Data",1,IF(#REF!&lt;&gt;"",1,0))</f>
        <v>#REF!</v>
      </c>
      <c r="AE120" s="25" t="e">
        <f>IF('Crisis Indicator Data'!#REF!="No Data",1,IF(#REF!&lt;&gt;"",1,0))</f>
        <v>#REF!</v>
      </c>
      <c r="AF120" s="25" t="e">
        <f>IF('Crisis Indicator Data'!#REF!="No Data",1,IF(#REF!&lt;&gt;"",1,0))</f>
        <v>#REF!</v>
      </c>
      <c r="AG120" s="25" t="e">
        <f>IF('Crisis Indicator Data'!#REF!="No Data",1,IF(#REF!&lt;&gt;"",1,0))</f>
        <v>#REF!</v>
      </c>
      <c r="AH120" s="25" t="e">
        <f>IF('Crisis Indicator Data'!#REF!="No Data",1,IF(#REF!&lt;&gt;"",1,0))</f>
        <v>#REF!</v>
      </c>
      <c r="AI120" s="25" t="e">
        <f>IF('Crisis Indicator Data'!#REF!="No Data",1,IF(#REF!&lt;&gt;"",1,0))</f>
        <v>#REF!</v>
      </c>
      <c r="AJ120" s="25" t="e">
        <f>IF('Crisis Indicator Data'!#REF!="No Data",1,IF(#REF!&lt;&gt;"",1,0))</f>
        <v>#REF!</v>
      </c>
      <c r="AK120" s="25" t="e">
        <f>IF('Crisis Indicator Data'!#REF!="No Data",1,IF(#REF!&lt;&gt;"",1,0))</f>
        <v>#REF!</v>
      </c>
      <c r="AL120" s="25" t="e">
        <f>IF('Crisis Indicator Data'!#REF!="No Data",1,IF(#REF!&lt;&gt;"",1,0))</f>
        <v>#REF!</v>
      </c>
      <c r="AM120" s="25" t="e">
        <f>IF('Crisis Indicator Data'!#REF!="No Data",1,IF(#REF!&lt;&gt;"",1,0))</f>
        <v>#REF!</v>
      </c>
      <c r="AN120" s="25" t="e">
        <f>IF('Crisis Indicator Data'!#REF!="No Data",1,IF(#REF!&lt;&gt;"",1,0))</f>
        <v>#REF!</v>
      </c>
      <c r="AO120" s="25" t="e">
        <f>IF('Crisis Indicator Data'!#REF!="No Data",1,IF(#REF!&lt;&gt;"",1,0))</f>
        <v>#REF!</v>
      </c>
      <c r="AP120" s="25" t="e">
        <f>IF('Crisis Indicator Data'!#REF!="No Data",1,IF(#REF!&lt;&gt;"",1,0))</f>
        <v>#REF!</v>
      </c>
      <c r="AQ120" s="25" t="e">
        <f>IF('Crisis Indicator Data'!#REF!="No Data",1,IF(#REF!&lt;&gt;"",1,0))</f>
        <v>#REF!</v>
      </c>
      <c r="AR120" s="25" t="e">
        <f>IF('Crisis Indicator Data'!#REF!="No Data",1,IF(#REF!&lt;&gt;"",1,0))</f>
        <v>#REF!</v>
      </c>
      <c r="AS120" s="25" t="e">
        <f>IF('Crisis Indicator Data'!#REF!="No Data",1,IF(#REF!&lt;&gt;"",1,0))</f>
        <v>#REF!</v>
      </c>
      <c r="AT120" s="25" t="e">
        <f>IF('Crisis Indicator Data'!#REF!="No Data",1,IF(#REF!&lt;&gt;"",1,0))</f>
        <v>#REF!</v>
      </c>
      <c r="AU120" s="25" t="e">
        <f>IF('Crisis Indicator Data'!#REF!="No Data",1,IF(#REF!&lt;&gt;"",1,0))</f>
        <v>#REF!</v>
      </c>
      <c r="AV120" s="25" t="e">
        <f>IF('Crisis Indicator Data'!#REF!="No Data",1,IF(#REF!&lt;&gt;"",1,0))</f>
        <v>#REF!</v>
      </c>
      <c r="AW120" s="25" t="e">
        <f>IF('Crisis Indicator Data'!#REF!="No Data",1,IF(#REF!&lt;&gt;"",1,0))</f>
        <v>#REF!</v>
      </c>
      <c r="AX120" s="25" t="e">
        <f>IF('Crisis Indicator Data'!#REF!="No Data",1,IF(#REF!&lt;&gt;"",1,0))</f>
        <v>#REF!</v>
      </c>
      <c r="AY120" s="25" t="e">
        <f>IF('Crisis Indicator Data'!#REF!="No Data",1,IF(#REF!&lt;&gt;"",1,0))</f>
        <v>#REF!</v>
      </c>
      <c r="AZ120" s="25" t="e">
        <f>IF('Crisis Indicator Data'!#REF!="No Data",1,IF(#REF!&lt;&gt;"",1,0))</f>
        <v>#REF!</v>
      </c>
      <c r="BA120" t="e">
        <f t="shared" si="6"/>
        <v>#REF!</v>
      </c>
      <c r="BB120" s="27" t="e">
        <f t="shared" si="7"/>
        <v>#REF!</v>
      </c>
    </row>
    <row r="121" spans="1:54" x14ac:dyDescent="0.35">
      <c r="A121" t="s">
        <v>10315</v>
      </c>
      <c r="B121" s="25" t="e">
        <f>IF('Crisis Indicator Data'!#REF!="No Data",1,IF(#REF!&lt;&gt;"",1,0))</f>
        <v>#REF!</v>
      </c>
      <c r="C121" s="25" t="e">
        <f>IF('Crisis Indicator Data'!#REF!="No Data",1,IF(#REF!&lt;&gt;"",1,0))</f>
        <v>#REF!</v>
      </c>
      <c r="D121" s="25" t="e">
        <f>IF('Crisis Indicator Data'!#REF!="No Data",1,IF(#REF!&lt;&gt;"",1,0))</f>
        <v>#REF!</v>
      </c>
      <c r="E121" s="25" t="e">
        <f>IF('Crisis Indicator Data'!#REF!="No Data",1,IF(#REF!&lt;&gt;"",1,0))</f>
        <v>#REF!</v>
      </c>
      <c r="F121" s="25" t="e">
        <f>IF('Crisis Indicator Data'!#REF!="No Data",1,IF(#REF!&lt;&gt;"",1,0))</f>
        <v>#REF!</v>
      </c>
      <c r="G121" s="25" t="e">
        <f>IF('Crisis Indicator Data'!#REF!="No Data",1,IF(#REF!&lt;&gt;"",1,0))</f>
        <v>#REF!</v>
      </c>
      <c r="H121" s="25" t="e">
        <f>IF('Crisis Indicator Data'!#REF!="No Data",1,IF(#REF!&lt;&gt;"",1,0))</f>
        <v>#REF!</v>
      </c>
      <c r="I121" s="25" t="e">
        <f>IF('Crisis Indicator Data'!#REF!="No Data",1,IF(#REF!&lt;&gt;"",1,0))</f>
        <v>#REF!</v>
      </c>
      <c r="J121" s="25" t="e">
        <f>IF('Crisis Indicator Data'!#REF!="No Data",1,IF(#REF!&lt;&gt;"",1,0))</f>
        <v>#REF!</v>
      </c>
      <c r="K121" s="25" t="e">
        <f>IF('Crisis Indicator Data'!#REF!="No Data",1,IF(#REF!&lt;&gt;"",1,0))</f>
        <v>#REF!</v>
      </c>
      <c r="L121" s="25" t="e">
        <f>IF('Crisis Indicator Data'!#REF!="No Data",1,IF(#REF!&lt;&gt;"",1,0))</f>
        <v>#REF!</v>
      </c>
      <c r="M121" s="25" t="e">
        <f>IF('Crisis Indicator Data'!#REF!="No Data",1,IF(#REF!&lt;&gt;"",1,0))</f>
        <v>#REF!</v>
      </c>
      <c r="N121" s="25" t="e">
        <f>IF('Crisis Indicator Data'!#REF!="No Data",1,IF(#REF!&lt;&gt;"",1,0))</f>
        <v>#REF!</v>
      </c>
      <c r="O121" s="25" t="e">
        <f>IF('Crisis Indicator Data'!#REF!="No Data",1,IF(#REF!&lt;&gt;"",1,0))</f>
        <v>#REF!</v>
      </c>
      <c r="P121" s="25" t="e">
        <f>IF('Crisis Indicator Data'!#REF!="No Data",1,IF(#REF!&lt;&gt;"",1,0))</f>
        <v>#REF!</v>
      </c>
      <c r="Q121" s="25" t="e">
        <f>IF('Crisis Indicator Data'!#REF!="No Data",1,IF(#REF!&lt;&gt;"",1,0))</f>
        <v>#REF!</v>
      </c>
      <c r="R121" s="25" t="e">
        <f>IF('Crisis Indicator Data'!#REF!="No Data",1,IF(#REF!&lt;&gt;"",1,0))</f>
        <v>#REF!</v>
      </c>
      <c r="S121" s="25" t="e">
        <f>IF('Crisis Indicator Data'!#REF!="No Data",1,IF(#REF!&lt;&gt;"",1,0))</f>
        <v>#REF!</v>
      </c>
      <c r="T121" s="25" t="e">
        <f>IF('Crisis Indicator Data'!#REF!="No Data",1,IF(#REF!&lt;&gt;"",1,0))</f>
        <v>#REF!</v>
      </c>
      <c r="U121" s="25" t="e">
        <f>IF('Crisis Indicator Data'!#REF!="No Data",1,IF(#REF!&lt;&gt;"",1,0))</f>
        <v>#REF!</v>
      </c>
      <c r="V121" s="25" t="e">
        <f>IF('Crisis Indicator Data'!#REF!="No Data",1,IF(#REF!&lt;&gt;"",1,0))</f>
        <v>#REF!</v>
      </c>
      <c r="W121" s="25" t="e">
        <f>IF('Crisis Indicator Data'!#REF!="No Data",1,IF(#REF!&lt;&gt;"",1,0))</f>
        <v>#REF!</v>
      </c>
      <c r="X121" s="25" t="e">
        <f>IF('Crisis Indicator Data'!#REF!="No Data",1,IF(#REF!&lt;&gt;"",1,0))</f>
        <v>#REF!</v>
      </c>
      <c r="Y121" s="25" t="e">
        <f>IF('Crisis Indicator Data'!#REF!="No Data",1,IF(#REF!&lt;&gt;"",1,0))</f>
        <v>#REF!</v>
      </c>
      <c r="Z121" s="25" t="e">
        <f>IF('Crisis Indicator Data'!#REF!="No Data",1,IF(#REF!&lt;&gt;"",1,0))</f>
        <v>#REF!</v>
      </c>
      <c r="AA121" s="25" t="e">
        <f>IF('Crisis Indicator Data'!#REF!="No Data",1,IF(#REF!&lt;&gt;"",1,0))</f>
        <v>#REF!</v>
      </c>
      <c r="AB121" s="25" t="e">
        <f>IF('Crisis Indicator Data'!#REF!="No Data",1,IF(#REF!&lt;&gt;"",1,0))</f>
        <v>#REF!</v>
      </c>
      <c r="AC121" s="25" t="e">
        <f>IF('Crisis Indicator Data'!#REF!="No Data",1,IF(#REF!&lt;&gt;"",1,0))</f>
        <v>#REF!</v>
      </c>
      <c r="AD121" s="25" t="e">
        <f>IF('Crisis Indicator Data'!#REF!="No Data",1,IF(#REF!&lt;&gt;"",1,0))</f>
        <v>#REF!</v>
      </c>
      <c r="AE121" s="25" t="e">
        <f>IF('Crisis Indicator Data'!#REF!="No Data",1,IF(#REF!&lt;&gt;"",1,0))</f>
        <v>#REF!</v>
      </c>
      <c r="AF121" s="25" t="e">
        <f>IF('Crisis Indicator Data'!#REF!="No Data",1,IF(#REF!&lt;&gt;"",1,0))</f>
        <v>#REF!</v>
      </c>
      <c r="AG121" s="25" t="e">
        <f>IF('Crisis Indicator Data'!#REF!="No Data",1,IF(#REF!&lt;&gt;"",1,0))</f>
        <v>#REF!</v>
      </c>
      <c r="AH121" s="25" t="e">
        <f>IF('Crisis Indicator Data'!#REF!="No Data",1,IF(#REF!&lt;&gt;"",1,0))</f>
        <v>#REF!</v>
      </c>
      <c r="AI121" s="25" t="e">
        <f>IF('Crisis Indicator Data'!#REF!="No Data",1,IF(#REF!&lt;&gt;"",1,0))</f>
        <v>#REF!</v>
      </c>
      <c r="AJ121" s="25" t="e">
        <f>IF('Crisis Indicator Data'!#REF!="No Data",1,IF(#REF!&lt;&gt;"",1,0))</f>
        <v>#REF!</v>
      </c>
      <c r="AK121" s="25" t="e">
        <f>IF('Crisis Indicator Data'!#REF!="No Data",1,IF(#REF!&lt;&gt;"",1,0))</f>
        <v>#REF!</v>
      </c>
      <c r="AL121" s="25" t="e">
        <f>IF('Crisis Indicator Data'!#REF!="No Data",1,IF(#REF!&lt;&gt;"",1,0))</f>
        <v>#REF!</v>
      </c>
      <c r="AM121" s="25" t="e">
        <f>IF('Crisis Indicator Data'!#REF!="No Data",1,IF(#REF!&lt;&gt;"",1,0))</f>
        <v>#REF!</v>
      </c>
      <c r="AN121" s="25" t="e">
        <f>IF('Crisis Indicator Data'!#REF!="No Data",1,IF(#REF!&lt;&gt;"",1,0))</f>
        <v>#REF!</v>
      </c>
      <c r="AO121" s="25" t="e">
        <f>IF('Crisis Indicator Data'!#REF!="No Data",1,IF(#REF!&lt;&gt;"",1,0))</f>
        <v>#REF!</v>
      </c>
      <c r="AP121" s="25" t="e">
        <f>IF('Crisis Indicator Data'!#REF!="No Data",1,IF(#REF!&lt;&gt;"",1,0))</f>
        <v>#REF!</v>
      </c>
      <c r="AQ121" s="25" t="e">
        <f>IF('Crisis Indicator Data'!#REF!="No Data",1,IF(#REF!&lt;&gt;"",1,0))</f>
        <v>#REF!</v>
      </c>
      <c r="AR121" s="25" t="e">
        <f>IF('Crisis Indicator Data'!#REF!="No Data",1,IF(#REF!&lt;&gt;"",1,0))</f>
        <v>#REF!</v>
      </c>
      <c r="AS121" s="25" t="e">
        <f>IF('Crisis Indicator Data'!#REF!="No Data",1,IF(#REF!&lt;&gt;"",1,0))</f>
        <v>#REF!</v>
      </c>
      <c r="AT121" s="25" t="e">
        <f>IF('Crisis Indicator Data'!#REF!="No Data",1,IF(#REF!&lt;&gt;"",1,0))</f>
        <v>#REF!</v>
      </c>
      <c r="AU121" s="25" t="e">
        <f>IF('Crisis Indicator Data'!#REF!="No Data",1,IF(#REF!&lt;&gt;"",1,0))</f>
        <v>#REF!</v>
      </c>
      <c r="AV121" s="25" t="e">
        <f>IF('Crisis Indicator Data'!#REF!="No Data",1,IF(#REF!&lt;&gt;"",1,0))</f>
        <v>#REF!</v>
      </c>
      <c r="AW121" s="25" t="e">
        <f>IF('Crisis Indicator Data'!#REF!="No Data",1,IF(#REF!&lt;&gt;"",1,0))</f>
        <v>#REF!</v>
      </c>
      <c r="AX121" s="25" t="e">
        <f>IF('Crisis Indicator Data'!#REF!="No Data",1,IF(#REF!&lt;&gt;"",1,0))</f>
        <v>#REF!</v>
      </c>
      <c r="AY121" s="25" t="e">
        <f>IF('Crisis Indicator Data'!#REF!="No Data",1,IF(#REF!&lt;&gt;"",1,0))</f>
        <v>#REF!</v>
      </c>
      <c r="AZ121" s="25" t="e">
        <f>IF('Crisis Indicator Data'!#REF!="No Data",1,IF(#REF!&lt;&gt;"",1,0))</f>
        <v>#REF!</v>
      </c>
      <c r="BA121" t="e">
        <f t="shared" si="6"/>
        <v>#REF!</v>
      </c>
      <c r="BB121" s="27" t="e">
        <f t="shared" si="7"/>
        <v>#REF!</v>
      </c>
    </row>
    <row r="122" spans="1:54" x14ac:dyDescent="0.35">
      <c r="A122" t="s">
        <v>10312</v>
      </c>
      <c r="B122" s="25" t="e">
        <f>IF('Crisis Indicator Data'!#REF!="No Data",1,IF(#REF!&lt;&gt;"",1,0))</f>
        <v>#REF!</v>
      </c>
      <c r="C122" s="25" t="e">
        <f>IF('Crisis Indicator Data'!#REF!="No Data",1,IF(#REF!&lt;&gt;"",1,0))</f>
        <v>#REF!</v>
      </c>
      <c r="D122" s="25" t="e">
        <f>IF('Crisis Indicator Data'!#REF!="No Data",1,IF(#REF!&lt;&gt;"",1,0))</f>
        <v>#REF!</v>
      </c>
      <c r="E122" s="25" t="e">
        <f>IF('Crisis Indicator Data'!#REF!="No Data",1,IF(#REF!&lt;&gt;"",1,0))</f>
        <v>#REF!</v>
      </c>
      <c r="F122" s="25" t="e">
        <f>IF('Crisis Indicator Data'!#REF!="No Data",1,IF(#REF!&lt;&gt;"",1,0))</f>
        <v>#REF!</v>
      </c>
      <c r="G122" s="25" t="e">
        <f>IF('Crisis Indicator Data'!#REF!="No Data",1,IF(#REF!&lt;&gt;"",1,0))</f>
        <v>#REF!</v>
      </c>
      <c r="H122" s="25" t="e">
        <f>IF('Crisis Indicator Data'!#REF!="No Data",1,IF(#REF!&lt;&gt;"",1,0))</f>
        <v>#REF!</v>
      </c>
      <c r="I122" s="25" t="e">
        <f>IF('Crisis Indicator Data'!#REF!="No Data",1,IF(#REF!&lt;&gt;"",1,0))</f>
        <v>#REF!</v>
      </c>
      <c r="J122" s="25" t="e">
        <f>IF('Crisis Indicator Data'!#REF!="No Data",1,IF(#REF!&lt;&gt;"",1,0))</f>
        <v>#REF!</v>
      </c>
      <c r="K122" s="25" t="e">
        <f>IF('Crisis Indicator Data'!#REF!="No Data",1,IF(#REF!&lt;&gt;"",1,0))</f>
        <v>#REF!</v>
      </c>
      <c r="L122" s="25" t="e">
        <f>IF('Crisis Indicator Data'!#REF!="No Data",1,IF(#REF!&lt;&gt;"",1,0))</f>
        <v>#REF!</v>
      </c>
      <c r="M122" s="25" t="e">
        <f>IF('Crisis Indicator Data'!#REF!="No Data",1,IF(#REF!&lt;&gt;"",1,0))</f>
        <v>#REF!</v>
      </c>
      <c r="N122" s="25" t="e">
        <f>IF('Crisis Indicator Data'!#REF!="No Data",1,IF(#REF!&lt;&gt;"",1,0))</f>
        <v>#REF!</v>
      </c>
      <c r="O122" s="25" t="e">
        <f>IF('Crisis Indicator Data'!#REF!="No Data",1,IF(#REF!&lt;&gt;"",1,0))</f>
        <v>#REF!</v>
      </c>
      <c r="P122" s="25" t="e">
        <f>IF('Crisis Indicator Data'!#REF!="No Data",1,IF(#REF!&lt;&gt;"",1,0))</f>
        <v>#REF!</v>
      </c>
      <c r="Q122" s="25" t="e">
        <f>IF('Crisis Indicator Data'!#REF!="No Data",1,IF(#REF!&lt;&gt;"",1,0))</f>
        <v>#REF!</v>
      </c>
      <c r="R122" s="25" t="e">
        <f>IF('Crisis Indicator Data'!#REF!="No Data",1,IF(#REF!&lt;&gt;"",1,0))</f>
        <v>#REF!</v>
      </c>
      <c r="S122" s="25" t="e">
        <f>IF('Crisis Indicator Data'!#REF!="No Data",1,IF(#REF!&lt;&gt;"",1,0))</f>
        <v>#REF!</v>
      </c>
      <c r="T122" s="25" t="e">
        <f>IF('Crisis Indicator Data'!#REF!="No Data",1,IF(#REF!&lt;&gt;"",1,0))</f>
        <v>#REF!</v>
      </c>
      <c r="U122" s="25" t="e">
        <f>IF('Crisis Indicator Data'!#REF!="No Data",1,IF(#REF!&lt;&gt;"",1,0))</f>
        <v>#REF!</v>
      </c>
      <c r="V122" s="25" t="e">
        <f>IF('Crisis Indicator Data'!#REF!="No Data",1,IF(#REF!&lt;&gt;"",1,0))</f>
        <v>#REF!</v>
      </c>
      <c r="W122" s="25" t="e">
        <f>IF('Crisis Indicator Data'!#REF!="No Data",1,IF(#REF!&lt;&gt;"",1,0))</f>
        <v>#REF!</v>
      </c>
      <c r="X122" s="25" t="e">
        <f>IF('Crisis Indicator Data'!#REF!="No Data",1,IF(#REF!&lt;&gt;"",1,0))</f>
        <v>#REF!</v>
      </c>
      <c r="Y122" s="25" t="e">
        <f>IF('Crisis Indicator Data'!#REF!="No Data",1,IF(#REF!&lt;&gt;"",1,0))</f>
        <v>#REF!</v>
      </c>
      <c r="Z122" s="25" t="e">
        <f>IF('Crisis Indicator Data'!#REF!="No Data",1,IF(#REF!&lt;&gt;"",1,0))</f>
        <v>#REF!</v>
      </c>
      <c r="AA122" s="25" t="e">
        <f>IF('Crisis Indicator Data'!#REF!="No Data",1,IF(#REF!&lt;&gt;"",1,0))</f>
        <v>#REF!</v>
      </c>
      <c r="AB122" s="25" t="e">
        <f>IF('Crisis Indicator Data'!#REF!="No Data",1,IF(#REF!&lt;&gt;"",1,0))</f>
        <v>#REF!</v>
      </c>
      <c r="AC122" s="25" t="e">
        <f>IF('Crisis Indicator Data'!#REF!="No Data",1,IF(#REF!&lt;&gt;"",1,0))</f>
        <v>#REF!</v>
      </c>
      <c r="AD122" s="25" t="e">
        <f>IF('Crisis Indicator Data'!#REF!="No Data",1,IF(#REF!&lt;&gt;"",1,0))</f>
        <v>#REF!</v>
      </c>
      <c r="AE122" s="25" t="e">
        <f>IF('Crisis Indicator Data'!#REF!="No Data",1,IF(#REF!&lt;&gt;"",1,0))</f>
        <v>#REF!</v>
      </c>
      <c r="AF122" s="25" t="e">
        <f>IF('Crisis Indicator Data'!#REF!="No Data",1,IF(#REF!&lt;&gt;"",1,0))</f>
        <v>#REF!</v>
      </c>
      <c r="AG122" s="25" t="e">
        <f>IF('Crisis Indicator Data'!#REF!="No Data",1,IF(#REF!&lt;&gt;"",1,0))</f>
        <v>#REF!</v>
      </c>
      <c r="AH122" s="25" t="e">
        <f>IF('Crisis Indicator Data'!#REF!="No Data",1,IF(#REF!&lt;&gt;"",1,0))</f>
        <v>#REF!</v>
      </c>
      <c r="AI122" s="25" t="e">
        <f>IF('Crisis Indicator Data'!#REF!="No Data",1,IF(#REF!&lt;&gt;"",1,0))</f>
        <v>#REF!</v>
      </c>
      <c r="AJ122" s="25" t="e">
        <f>IF('Crisis Indicator Data'!#REF!="No Data",1,IF(#REF!&lt;&gt;"",1,0))</f>
        <v>#REF!</v>
      </c>
      <c r="AK122" s="25" t="e">
        <f>IF('Crisis Indicator Data'!#REF!="No Data",1,IF(#REF!&lt;&gt;"",1,0))</f>
        <v>#REF!</v>
      </c>
      <c r="AL122" s="25" t="e">
        <f>IF('Crisis Indicator Data'!#REF!="No Data",1,IF(#REF!&lt;&gt;"",1,0))</f>
        <v>#REF!</v>
      </c>
      <c r="AM122" s="25" t="e">
        <f>IF('Crisis Indicator Data'!#REF!="No Data",1,IF(#REF!&lt;&gt;"",1,0))</f>
        <v>#REF!</v>
      </c>
      <c r="AN122" s="25" t="e">
        <f>IF('Crisis Indicator Data'!#REF!="No Data",1,IF(#REF!&lt;&gt;"",1,0))</f>
        <v>#REF!</v>
      </c>
      <c r="AO122" s="25" t="e">
        <f>IF('Crisis Indicator Data'!#REF!="No Data",1,IF(#REF!&lt;&gt;"",1,0))</f>
        <v>#REF!</v>
      </c>
      <c r="AP122" s="25" t="e">
        <f>IF('Crisis Indicator Data'!#REF!="No Data",1,IF(#REF!&lt;&gt;"",1,0))</f>
        <v>#REF!</v>
      </c>
      <c r="AQ122" s="25" t="e">
        <f>IF('Crisis Indicator Data'!#REF!="No Data",1,IF(#REF!&lt;&gt;"",1,0))</f>
        <v>#REF!</v>
      </c>
      <c r="AR122" s="25" t="e">
        <f>IF('Crisis Indicator Data'!#REF!="No Data",1,IF(#REF!&lt;&gt;"",1,0))</f>
        <v>#REF!</v>
      </c>
      <c r="AS122" s="25" t="e">
        <f>IF('Crisis Indicator Data'!#REF!="No Data",1,IF(#REF!&lt;&gt;"",1,0))</f>
        <v>#REF!</v>
      </c>
      <c r="AT122" s="25" t="e">
        <f>IF('Crisis Indicator Data'!#REF!="No Data",1,IF(#REF!&lt;&gt;"",1,0))</f>
        <v>#REF!</v>
      </c>
      <c r="AU122" s="25" t="e">
        <f>IF('Crisis Indicator Data'!#REF!="No Data",1,IF(#REF!&lt;&gt;"",1,0))</f>
        <v>#REF!</v>
      </c>
      <c r="AV122" s="25" t="e">
        <f>IF('Crisis Indicator Data'!#REF!="No Data",1,IF(#REF!&lt;&gt;"",1,0))</f>
        <v>#REF!</v>
      </c>
      <c r="AW122" s="25" t="e">
        <f>IF('Crisis Indicator Data'!#REF!="No Data",1,IF(#REF!&lt;&gt;"",1,0))</f>
        <v>#REF!</v>
      </c>
      <c r="AX122" s="25" t="e">
        <f>IF('Crisis Indicator Data'!#REF!="No Data",1,IF(#REF!&lt;&gt;"",1,0))</f>
        <v>#REF!</v>
      </c>
      <c r="AY122" s="25" t="e">
        <f>IF('Crisis Indicator Data'!#REF!="No Data",1,IF(#REF!&lt;&gt;"",1,0))</f>
        <v>#REF!</v>
      </c>
      <c r="AZ122" s="25" t="e">
        <f>IF('Crisis Indicator Data'!#REF!="No Data",1,IF(#REF!&lt;&gt;"",1,0))</f>
        <v>#REF!</v>
      </c>
      <c r="BA122" t="e">
        <f t="shared" si="6"/>
        <v>#REF!</v>
      </c>
      <c r="BB122" s="27" t="e">
        <f t="shared" si="7"/>
        <v>#REF!</v>
      </c>
    </row>
    <row r="123" spans="1:54" x14ac:dyDescent="0.35">
      <c r="A123" t="s">
        <v>10319</v>
      </c>
      <c r="B123" s="25" t="e">
        <f>IF('Crisis Indicator Data'!#REF!="No Data",1,IF(#REF!&lt;&gt;"",1,0))</f>
        <v>#REF!</v>
      </c>
      <c r="C123" s="25" t="e">
        <f>IF('Crisis Indicator Data'!#REF!="No Data",1,IF(#REF!&lt;&gt;"",1,0))</f>
        <v>#REF!</v>
      </c>
      <c r="D123" s="25" t="e">
        <f>IF('Crisis Indicator Data'!#REF!="No Data",1,IF(#REF!&lt;&gt;"",1,0))</f>
        <v>#REF!</v>
      </c>
      <c r="E123" s="25" t="e">
        <f>IF('Crisis Indicator Data'!#REF!="No Data",1,IF(#REF!&lt;&gt;"",1,0))</f>
        <v>#REF!</v>
      </c>
      <c r="F123" s="25" t="e">
        <f>IF('Crisis Indicator Data'!#REF!="No Data",1,IF(#REF!&lt;&gt;"",1,0))</f>
        <v>#REF!</v>
      </c>
      <c r="G123" s="25" t="e">
        <f>IF('Crisis Indicator Data'!#REF!="No Data",1,IF(#REF!&lt;&gt;"",1,0))</f>
        <v>#REF!</v>
      </c>
      <c r="H123" s="25" t="e">
        <f>IF('Crisis Indicator Data'!#REF!="No Data",1,IF(#REF!&lt;&gt;"",1,0))</f>
        <v>#REF!</v>
      </c>
      <c r="I123" s="25" t="e">
        <f>IF('Crisis Indicator Data'!#REF!="No Data",1,IF(#REF!&lt;&gt;"",1,0))</f>
        <v>#REF!</v>
      </c>
      <c r="J123" s="25" t="e">
        <f>IF('Crisis Indicator Data'!#REF!="No Data",1,IF(#REF!&lt;&gt;"",1,0))</f>
        <v>#REF!</v>
      </c>
      <c r="K123" s="25" t="e">
        <f>IF('Crisis Indicator Data'!#REF!="No Data",1,IF(#REF!&lt;&gt;"",1,0))</f>
        <v>#REF!</v>
      </c>
      <c r="L123" s="25" t="e">
        <f>IF('Crisis Indicator Data'!#REF!="No Data",1,IF(#REF!&lt;&gt;"",1,0))</f>
        <v>#REF!</v>
      </c>
      <c r="M123" s="25" t="e">
        <f>IF('Crisis Indicator Data'!#REF!="No Data",1,IF(#REF!&lt;&gt;"",1,0))</f>
        <v>#REF!</v>
      </c>
      <c r="N123" s="25" t="e">
        <f>IF('Crisis Indicator Data'!#REF!="No Data",1,IF(#REF!&lt;&gt;"",1,0))</f>
        <v>#REF!</v>
      </c>
      <c r="O123" s="25" t="e">
        <f>IF('Crisis Indicator Data'!#REF!="No Data",1,IF(#REF!&lt;&gt;"",1,0))</f>
        <v>#REF!</v>
      </c>
      <c r="P123" s="25" t="e">
        <f>IF('Crisis Indicator Data'!#REF!="No Data",1,IF(#REF!&lt;&gt;"",1,0))</f>
        <v>#REF!</v>
      </c>
      <c r="Q123" s="25" t="e">
        <f>IF('Crisis Indicator Data'!#REF!="No Data",1,IF(#REF!&lt;&gt;"",1,0))</f>
        <v>#REF!</v>
      </c>
      <c r="R123" s="25" t="e">
        <f>IF('Crisis Indicator Data'!#REF!="No Data",1,IF(#REF!&lt;&gt;"",1,0))</f>
        <v>#REF!</v>
      </c>
      <c r="S123" s="25" t="e">
        <f>IF('Crisis Indicator Data'!#REF!="No Data",1,IF(#REF!&lt;&gt;"",1,0))</f>
        <v>#REF!</v>
      </c>
      <c r="T123" s="25" t="e">
        <f>IF('Crisis Indicator Data'!#REF!="No Data",1,IF(#REF!&lt;&gt;"",1,0))</f>
        <v>#REF!</v>
      </c>
      <c r="U123" s="25" t="e">
        <f>IF('Crisis Indicator Data'!#REF!="No Data",1,IF(#REF!&lt;&gt;"",1,0))</f>
        <v>#REF!</v>
      </c>
      <c r="V123" s="25" t="e">
        <f>IF('Crisis Indicator Data'!#REF!="No Data",1,IF(#REF!&lt;&gt;"",1,0))</f>
        <v>#REF!</v>
      </c>
      <c r="W123" s="25" t="e">
        <f>IF('Crisis Indicator Data'!#REF!="No Data",1,IF(#REF!&lt;&gt;"",1,0))</f>
        <v>#REF!</v>
      </c>
      <c r="X123" s="25" t="e">
        <f>IF('Crisis Indicator Data'!#REF!="No Data",1,IF(#REF!&lt;&gt;"",1,0))</f>
        <v>#REF!</v>
      </c>
      <c r="Y123" s="25" t="e">
        <f>IF('Crisis Indicator Data'!#REF!="No Data",1,IF(#REF!&lt;&gt;"",1,0))</f>
        <v>#REF!</v>
      </c>
      <c r="Z123" s="25" t="e">
        <f>IF('Crisis Indicator Data'!#REF!="No Data",1,IF(#REF!&lt;&gt;"",1,0))</f>
        <v>#REF!</v>
      </c>
      <c r="AA123" s="25" t="e">
        <f>IF('Crisis Indicator Data'!#REF!="No Data",1,IF(#REF!&lt;&gt;"",1,0))</f>
        <v>#REF!</v>
      </c>
      <c r="AB123" s="25" t="e">
        <f>IF('Crisis Indicator Data'!#REF!="No Data",1,IF(#REF!&lt;&gt;"",1,0))</f>
        <v>#REF!</v>
      </c>
      <c r="AC123" s="25" t="e">
        <f>IF('Crisis Indicator Data'!#REF!="No Data",1,IF(#REF!&lt;&gt;"",1,0))</f>
        <v>#REF!</v>
      </c>
      <c r="AD123" s="25" t="e">
        <f>IF('Crisis Indicator Data'!#REF!="No Data",1,IF(#REF!&lt;&gt;"",1,0))</f>
        <v>#REF!</v>
      </c>
      <c r="AE123" s="25" t="e">
        <f>IF('Crisis Indicator Data'!#REF!="No Data",1,IF(#REF!&lt;&gt;"",1,0))</f>
        <v>#REF!</v>
      </c>
      <c r="AF123" s="25" t="e">
        <f>IF('Crisis Indicator Data'!#REF!="No Data",1,IF(#REF!&lt;&gt;"",1,0))</f>
        <v>#REF!</v>
      </c>
      <c r="AG123" s="25" t="e">
        <f>IF('Crisis Indicator Data'!#REF!="No Data",1,IF(#REF!&lt;&gt;"",1,0))</f>
        <v>#REF!</v>
      </c>
      <c r="AH123" s="25" t="e">
        <f>IF('Crisis Indicator Data'!#REF!="No Data",1,IF(#REF!&lt;&gt;"",1,0))</f>
        <v>#REF!</v>
      </c>
      <c r="AI123" s="25" t="e">
        <f>IF('Crisis Indicator Data'!#REF!="No Data",1,IF(#REF!&lt;&gt;"",1,0))</f>
        <v>#REF!</v>
      </c>
      <c r="AJ123" s="25" t="e">
        <f>IF('Crisis Indicator Data'!#REF!="No Data",1,IF(#REF!&lt;&gt;"",1,0))</f>
        <v>#REF!</v>
      </c>
      <c r="AK123" s="25" t="e">
        <f>IF('Crisis Indicator Data'!#REF!="No Data",1,IF(#REF!&lt;&gt;"",1,0))</f>
        <v>#REF!</v>
      </c>
      <c r="AL123" s="25" t="e">
        <f>IF('Crisis Indicator Data'!#REF!="No Data",1,IF(#REF!&lt;&gt;"",1,0))</f>
        <v>#REF!</v>
      </c>
      <c r="AM123" s="25" t="e">
        <f>IF('Crisis Indicator Data'!#REF!="No Data",1,IF(#REF!&lt;&gt;"",1,0))</f>
        <v>#REF!</v>
      </c>
      <c r="AN123" s="25" t="e">
        <f>IF('Crisis Indicator Data'!#REF!="No Data",1,IF(#REF!&lt;&gt;"",1,0))</f>
        <v>#REF!</v>
      </c>
      <c r="AO123" s="25" t="e">
        <f>IF('Crisis Indicator Data'!#REF!="No Data",1,IF(#REF!&lt;&gt;"",1,0))</f>
        <v>#REF!</v>
      </c>
      <c r="AP123" s="25" t="e">
        <f>IF('Crisis Indicator Data'!#REF!="No Data",1,IF(#REF!&lt;&gt;"",1,0))</f>
        <v>#REF!</v>
      </c>
      <c r="AQ123" s="25" t="e">
        <f>IF('Crisis Indicator Data'!#REF!="No Data",1,IF(#REF!&lt;&gt;"",1,0))</f>
        <v>#REF!</v>
      </c>
      <c r="AR123" s="25" t="e">
        <f>IF('Crisis Indicator Data'!#REF!="No Data",1,IF(#REF!&lt;&gt;"",1,0))</f>
        <v>#REF!</v>
      </c>
      <c r="AS123" s="25" t="e">
        <f>IF('Crisis Indicator Data'!#REF!="No Data",1,IF(#REF!&lt;&gt;"",1,0))</f>
        <v>#REF!</v>
      </c>
      <c r="AT123" s="25" t="e">
        <f>IF('Crisis Indicator Data'!#REF!="No Data",1,IF(#REF!&lt;&gt;"",1,0))</f>
        <v>#REF!</v>
      </c>
      <c r="AU123" s="25" t="e">
        <f>IF('Crisis Indicator Data'!#REF!="No Data",1,IF(#REF!&lt;&gt;"",1,0))</f>
        <v>#REF!</v>
      </c>
      <c r="AV123" s="25" t="e">
        <f>IF('Crisis Indicator Data'!#REF!="No Data",1,IF(#REF!&lt;&gt;"",1,0))</f>
        <v>#REF!</v>
      </c>
      <c r="AW123" s="25" t="e">
        <f>IF('Crisis Indicator Data'!#REF!="No Data",1,IF(#REF!&lt;&gt;"",1,0))</f>
        <v>#REF!</v>
      </c>
      <c r="AX123" s="25" t="e">
        <f>IF('Crisis Indicator Data'!#REF!="No Data",1,IF(#REF!&lt;&gt;"",1,0))</f>
        <v>#REF!</v>
      </c>
      <c r="AY123" s="25" t="e">
        <f>IF('Crisis Indicator Data'!#REF!="No Data",1,IF(#REF!&lt;&gt;"",1,0))</f>
        <v>#REF!</v>
      </c>
      <c r="AZ123" s="25" t="e">
        <f>IF('Crisis Indicator Data'!#REF!="No Data",1,IF(#REF!&lt;&gt;"",1,0))</f>
        <v>#REF!</v>
      </c>
      <c r="BA123" t="e">
        <f t="shared" si="6"/>
        <v>#REF!</v>
      </c>
      <c r="BB123" s="27" t="e">
        <f t="shared" si="7"/>
        <v>#REF!</v>
      </c>
    </row>
    <row r="124" spans="1:54" x14ac:dyDescent="0.35">
      <c r="A124" t="s">
        <v>10308</v>
      </c>
      <c r="B124" s="25" t="e">
        <f>IF('Crisis Indicator Data'!#REF!="No Data",1,IF(#REF!&lt;&gt;"",1,0))</f>
        <v>#REF!</v>
      </c>
      <c r="C124" s="25" t="e">
        <f>IF('Crisis Indicator Data'!#REF!="No Data",1,IF(#REF!&lt;&gt;"",1,0))</f>
        <v>#REF!</v>
      </c>
      <c r="D124" s="25" t="e">
        <f>IF('Crisis Indicator Data'!#REF!="No Data",1,IF(#REF!&lt;&gt;"",1,0))</f>
        <v>#REF!</v>
      </c>
      <c r="E124" s="25" t="e">
        <f>IF('Crisis Indicator Data'!#REF!="No Data",1,IF(#REF!&lt;&gt;"",1,0))</f>
        <v>#REF!</v>
      </c>
      <c r="F124" s="25" t="e">
        <f>IF('Crisis Indicator Data'!#REF!="No Data",1,IF(#REF!&lt;&gt;"",1,0))</f>
        <v>#REF!</v>
      </c>
      <c r="G124" s="25" t="e">
        <f>IF('Crisis Indicator Data'!#REF!="No Data",1,IF(#REF!&lt;&gt;"",1,0))</f>
        <v>#REF!</v>
      </c>
      <c r="H124" s="25" t="e">
        <f>IF('Crisis Indicator Data'!#REF!="No Data",1,IF(#REF!&lt;&gt;"",1,0))</f>
        <v>#REF!</v>
      </c>
      <c r="I124" s="25" t="e">
        <f>IF('Crisis Indicator Data'!#REF!="No Data",1,IF(#REF!&lt;&gt;"",1,0))</f>
        <v>#REF!</v>
      </c>
      <c r="J124" s="25" t="e">
        <f>IF('Crisis Indicator Data'!#REF!="No Data",1,IF(#REF!&lt;&gt;"",1,0))</f>
        <v>#REF!</v>
      </c>
      <c r="K124" s="25" t="e">
        <f>IF('Crisis Indicator Data'!#REF!="No Data",1,IF(#REF!&lt;&gt;"",1,0))</f>
        <v>#REF!</v>
      </c>
      <c r="L124" s="25" t="e">
        <f>IF('Crisis Indicator Data'!#REF!="No Data",1,IF(#REF!&lt;&gt;"",1,0))</f>
        <v>#REF!</v>
      </c>
      <c r="M124" s="25" t="e">
        <f>IF('Crisis Indicator Data'!#REF!="No Data",1,IF(#REF!&lt;&gt;"",1,0))</f>
        <v>#REF!</v>
      </c>
      <c r="N124" s="25" t="e">
        <f>IF('Crisis Indicator Data'!#REF!="No Data",1,IF(#REF!&lt;&gt;"",1,0))</f>
        <v>#REF!</v>
      </c>
      <c r="O124" s="25" t="e">
        <f>IF('Crisis Indicator Data'!#REF!="No Data",1,IF(#REF!&lt;&gt;"",1,0))</f>
        <v>#REF!</v>
      </c>
      <c r="P124" s="25" t="e">
        <f>IF('Crisis Indicator Data'!#REF!="No Data",1,IF(#REF!&lt;&gt;"",1,0))</f>
        <v>#REF!</v>
      </c>
      <c r="Q124" s="25" t="e">
        <f>IF('Crisis Indicator Data'!#REF!="No Data",1,IF(#REF!&lt;&gt;"",1,0))</f>
        <v>#REF!</v>
      </c>
      <c r="R124" s="25" t="e">
        <f>IF('Crisis Indicator Data'!#REF!="No Data",1,IF(#REF!&lt;&gt;"",1,0))</f>
        <v>#REF!</v>
      </c>
      <c r="S124" s="25" t="e">
        <f>IF('Crisis Indicator Data'!#REF!="No Data",1,IF(#REF!&lt;&gt;"",1,0))</f>
        <v>#REF!</v>
      </c>
      <c r="T124" s="25" t="e">
        <f>IF('Crisis Indicator Data'!#REF!="No Data",1,IF(#REF!&lt;&gt;"",1,0))</f>
        <v>#REF!</v>
      </c>
      <c r="U124" s="25" t="e">
        <f>IF('Crisis Indicator Data'!#REF!="No Data",1,IF(#REF!&lt;&gt;"",1,0))</f>
        <v>#REF!</v>
      </c>
      <c r="V124" s="25" t="e">
        <f>IF('Crisis Indicator Data'!#REF!="No Data",1,IF(#REF!&lt;&gt;"",1,0))</f>
        <v>#REF!</v>
      </c>
      <c r="W124" s="25" t="e">
        <f>IF('Crisis Indicator Data'!#REF!="No Data",1,IF(#REF!&lt;&gt;"",1,0))</f>
        <v>#REF!</v>
      </c>
      <c r="X124" s="25" t="e">
        <f>IF('Crisis Indicator Data'!#REF!="No Data",1,IF(#REF!&lt;&gt;"",1,0))</f>
        <v>#REF!</v>
      </c>
      <c r="Y124" s="25" t="e">
        <f>IF('Crisis Indicator Data'!#REF!="No Data",1,IF(#REF!&lt;&gt;"",1,0))</f>
        <v>#REF!</v>
      </c>
      <c r="Z124" s="25" t="e">
        <f>IF('Crisis Indicator Data'!#REF!="No Data",1,IF(#REF!&lt;&gt;"",1,0))</f>
        <v>#REF!</v>
      </c>
      <c r="AA124" s="25" t="e">
        <f>IF('Crisis Indicator Data'!#REF!="No Data",1,IF(#REF!&lt;&gt;"",1,0))</f>
        <v>#REF!</v>
      </c>
      <c r="AB124" s="25" t="e">
        <f>IF('Crisis Indicator Data'!#REF!="No Data",1,IF(#REF!&lt;&gt;"",1,0))</f>
        <v>#REF!</v>
      </c>
      <c r="AC124" s="25" t="e">
        <f>IF('Crisis Indicator Data'!#REF!="No Data",1,IF(#REF!&lt;&gt;"",1,0))</f>
        <v>#REF!</v>
      </c>
      <c r="AD124" s="25" t="e">
        <f>IF('Crisis Indicator Data'!#REF!="No Data",1,IF(#REF!&lt;&gt;"",1,0))</f>
        <v>#REF!</v>
      </c>
      <c r="AE124" s="25" t="e">
        <f>IF('Crisis Indicator Data'!#REF!="No Data",1,IF(#REF!&lt;&gt;"",1,0))</f>
        <v>#REF!</v>
      </c>
      <c r="AF124" s="25" t="e">
        <f>IF('Crisis Indicator Data'!#REF!="No Data",1,IF(#REF!&lt;&gt;"",1,0))</f>
        <v>#REF!</v>
      </c>
      <c r="AG124" s="25" t="e">
        <f>IF('Crisis Indicator Data'!#REF!="No Data",1,IF(#REF!&lt;&gt;"",1,0))</f>
        <v>#REF!</v>
      </c>
      <c r="AH124" s="25" t="e">
        <f>IF('Crisis Indicator Data'!#REF!="No Data",1,IF(#REF!&lt;&gt;"",1,0))</f>
        <v>#REF!</v>
      </c>
      <c r="AI124" s="25" t="e">
        <f>IF('Crisis Indicator Data'!#REF!="No Data",1,IF(#REF!&lt;&gt;"",1,0))</f>
        <v>#REF!</v>
      </c>
      <c r="AJ124" s="25" t="e">
        <f>IF('Crisis Indicator Data'!#REF!="No Data",1,IF(#REF!&lt;&gt;"",1,0))</f>
        <v>#REF!</v>
      </c>
      <c r="AK124" s="25" t="e">
        <f>IF('Crisis Indicator Data'!#REF!="No Data",1,IF(#REF!&lt;&gt;"",1,0))</f>
        <v>#REF!</v>
      </c>
      <c r="AL124" s="25" t="e">
        <f>IF('Crisis Indicator Data'!#REF!="No Data",1,IF(#REF!&lt;&gt;"",1,0))</f>
        <v>#REF!</v>
      </c>
      <c r="AM124" s="25" t="e">
        <f>IF('Crisis Indicator Data'!#REF!="No Data",1,IF(#REF!&lt;&gt;"",1,0))</f>
        <v>#REF!</v>
      </c>
      <c r="AN124" s="25" t="e">
        <f>IF('Crisis Indicator Data'!#REF!="No Data",1,IF(#REF!&lt;&gt;"",1,0))</f>
        <v>#REF!</v>
      </c>
      <c r="AO124" s="25" t="e">
        <f>IF('Crisis Indicator Data'!#REF!="No Data",1,IF(#REF!&lt;&gt;"",1,0))</f>
        <v>#REF!</v>
      </c>
      <c r="AP124" s="25" t="e">
        <f>IF('Crisis Indicator Data'!#REF!="No Data",1,IF(#REF!&lt;&gt;"",1,0))</f>
        <v>#REF!</v>
      </c>
      <c r="AQ124" s="25" t="e">
        <f>IF('Crisis Indicator Data'!#REF!="No Data",1,IF(#REF!&lt;&gt;"",1,0))</f>
        <v>#REF!</v>
      </c>
      <c r="AR124" s="25" t="e">
        <f>IF('Crisis Indicator Data'!#REF!="No Data",1,IF(#REF!&lt;&gt;"",1,0))</f>
        <v>#REF!</v>
      </c>
      <c r="AS124" s="25" t="e">
        <f>IF('Crisis Indicator Data'!#REF!="No Data",1,IF(#REF!&lt;&gt;"",1,0))</f>
        <v>#REF!</v>
      </c>
      <c r="AT124" s="25" t="e">
        <f>IF('Crisis Indicator Data'!#REF!="No Data",1,IF(#REF!&lt;&gt;"",1,0))</f>
        <v>#REF!</v>
      </c>
      <c r="AU124" s="25" t="e">
        <f>IF('Crisis Indicator Data'!#REF!="No Data",1,IF(#REF!&lt;&gt;"",1,0))</f>
        <v>#REF!</v>
      </c>
      <c r="AV124" s="25" t="e">
        <f>IF('Crisis Indicator Data'!#REF!="No Data",1,IF(#REF!&lt;&gt;"",1,0))</f>
        <v>#REF!</v>
      </c>
      <c r="AW124" s="25" t="e">
        <f>IF('Crisis Indicator Data'!#REF!="No Data",1,IF(#REF!&lt;&gt;"",1,0))</f>
        <v>#REF!</v>
      </c>
      <c r="AX124" s="25" t="e">
        <f>IF('Crisis Indicator Data'!#REF!="No Data",1,IF(#REF!&lt;&gt;"",1,0))</f>
        <v>#REF!</v>
      </c>
      <c r="AY124" s="25" t="e">
        <f>IF('Crisis Indicator Data'!#REF!="No Data",1,IF(#REF!&lt;&gt;"",1,0))</f>
        <v>#REF!</v>
      </c>
      <c r="AZ124" s="25" t="e">
        <f>IF('Crisis Indicator Data'!#REF!="No Data",1,IF(#REF!&lt;&gt;"",1,0))</f>
        <v>#REF!</v>
      </c>
      <c r="BA124" t="e">
        <f t="shared" si="6"/>
        <v>#REF!</v>
      </c>
      <c r="BB124" s="27" t="e">
        <f t="shared" si="7"/>
        <v>#REF!</v>
      </c>
    </row>
    <row r="125" spans="1:54" x14ac:dyDescent="0.35">
      <c r="A125" t="s">
        <v>10306</v>
      </c>
      <c r="B125" s="25" t="e">
        <f>IF('Crisis Indicator Data'!#REF!="No Data",1,IF(#REF!&lt;&gt;"",1,0))</f>
        <v>#REF!</v>
      </c>
      <c r="C125" s="25" t="e">
        <f>IF('Crisis Indicator Data'!#REF!="No Data",1,IF(#REF!&lt;&gt;"",1,0))</f>
        <v>#REF!</v>
      </c>
      <c r="D125" s="25" t="e">
        <f>IF('Crisis Indicator Data'!#REF!="No Data",1,IF(#REF!&lt;&gt;"",1,0))</f>
        <v>#REF!</v>
      </c>
      <c r="E125" s="25" t="e">
        <f>IF('Crisis Indicator Data'!#REF!="No Data",1,IF(#REF!&lt;&gt;"",1,0))</f>
        <v>#REF!</v>
      </c>
      <c r="F125" s="25" t="e">
        <f>IF('Crisis Indicator Data'!#REF!="No Data",1,IF(#REF!&lt;&gt;"",1,0))</f>
        <v>#REF!</v>
      </c>
      <c r="G125" s="25" t="e">
        <f>IF('Crisis Indicator Data'!#REF!="No Data",1,IF(#REF!&lt;&gt;"",1,0))</f>
        <v>#REF!</v>
      </c>
      <c r="H125" s="25" t="e">
        <f>IF('Crisis Indicator Data'!#REF!="No Data",1,IF(#REF!&lt;&gt;"",1,0))</f>
        <v>#REF!</v>
      </c>
      <c r="I125" s="25" t="e">
        <f>IF('Crisis Indicator Data'!#REF!="No Data",1,IF(#REF!&lt;&gt;"",1,0))</f>
        <v>#REF!</v>
      </c>
      <c r="J125" s="25" t="e">
        <f>IF('Crisis Indicator Data'!#REF!="No Data",1,IF(#REF!&lt;&gt;"",1,0))</f>
        <v>#REF!</v>
      </c>
      <c r="K125" s="25" t="e">
        <f>IF('Crisis Indicator Data'!#REF!="No Data",1,IF(#REF!&lt;&gt;"",1,0))</f>
        <v>#REF!</v>
      </c>
      <c r="L125" s="25" t="e">
        <f>IF('Crisis Indicator Data'!#REF!="No Data",1,IF(#REF!&lt;&gt;"",1,0))</f>
        <v>#REF!</v>
      </c>
      <c r="M125" s="25" t="e">
        <f>IF('Crisis Indicator Data'!#REF!="No Data",1,IF(#REF!&lt;&gt;"",1,0))</f>
        <v>#REF!</v>
      </c>
      <c r="N125" s="25" t="e">
        <f>IF('Crisis Indicator Data'!#REF!="No Data",1,IF(#REF!&lt;&gt;"",1,0))</f>
        <v>#REF!</v>
      </c>
      <c r="O125" s="25" t="e">
        <f>IF('Crisis Indicator Data'!#REF!="No Data",1,IF(#REF!&lt;&gt;"",1,0))</f>
        <v>#REF!</v>
      </c>
      <c r="P125" s="25" t="e">
        <f>IF('Crisis Indicator Data'!#REF!="No Data",1,IF(#REF!&lt;&gt;"",1,0))</f>
        <v>#REF!</v>
      </c>
      <c r="Q125" s="25" t="e">
        <f>IF('Crisis Indicator Data'!#REF!="No Data",1,IF(#REF!&lt;&gt;"",1,0))</f>
        <v>#REF!</v>
      </c>
      <c r="R125" s="25" t="e">
        <f>IF('Crisis Indicator Data'!#REF!="No Data",1,IF(#REF!&lt;&gt;"",1,0))</f>
        <v>#REF!</v>
      </c>
      <c r="S125" s="25" t="e">
        <f>IF('Crisis Indicator Data'!#REF!="No Data",1,IF(#REF!&lt;&gt;"",1,0))</f>
        <v>#REF!</v>
      </c>
      <c r="T125" s="25" t="e">
        <f>IF('Crisis Indicator Data'!#REF!="No Data",1,IF(#REF!&lt;&gt;"",1,0))</f>
        <v>#REF!</v>
      </c>
      <c r="U125" s="25" t="e">
        <f>IF('Crisis Indicator Data'!#REF!="No Data",1,IF(#REF!&lt;&gt;"",1,0))</f>
        <v>#REF!</v>
      </c>
      <c r="V125" s="25" t="e">
        <f>IF('Crisis Indicator Data'!#REF!="No Data",1,IF(#REF!&lt;&gt;"",1,0))</f>
        <v>#REF!</v>
      </c>
      <c r="W125" s="25" t="e">
        <f>IF('Crisis Indicator Data'!#REF!="No Data",1,IF(#REF!&lt;&gt;"",1,0))</f>
        <v>#REF!</v>
      </c>
      <c r="X125" s="25" t="e">
        <f>IF('Crisis Indicator Data'!#REF!="No Data",1,IF(#REF!&lt;&gt;"",1,0))</f>
        <v>#REF!</v>
      </c>
      <c r="Y125" s="25" t="e">
        <f>IF('Crisis Indicator Data'!#REF!="No Data",1,IF(#REF!&lt;&gt;"",1,0))</f>
        <v>#REF!</v>
      </c>
      <c r="Z125" s="25" t="e">
        <f>IF('Crisis Indicator Data'!#REF!="No Data",1,IF(#REF!&lt;&gt;"",1,0))</f>
        <v>#REF!</v>
      </c>
      <c r="AA125" s="25" t="e">
        <f>IF('Crisis Indicator Data'!#REF!="No Data",1,IF(#REF!&lt;&gt;"",1,0))</f>
        <v>#REF!</v>
      </c>
      <c r="AB125" s="25" t="e">
        <f>IF('Crisis Indicator Data'!#REF!="No Data",1,IF(#REF!&lt;&gt;"",1,0))</f>
        <v>#REF!</v>
      </c>
      <c r="AC125" s="25" t="e">
        <f>IF('Crisis Indicator Data'!#REF!="No Data",1,IF(#REF!&lt;&gt;"",1,0))</f>
        <v>#REF!</v>
      </c>
      <c r="AD125" s="25" t="e">
        <f>IF('Crisis Indicator Data'!#REF!="No Data",1,IF(#REF!&lt;&gt;"",1,0))</f>
        <v>#REF!</v>
      </c>
      <c r="AE125" s="25" t="e">
        <f>IF('Crisis Indicator Data'!#REF!="No Data",1,IF(#REF!&lt;&gt;"",1,0))</f>
        <v>#REF!</v>
      </c>
      <c r="AF125" s="25" t="e">
        <f>IF('Crisis Indicator Data'!#REF!="No Data",1,IF(#REF!&lt;&gt;"",1,0))</f>
        <v>#REF!</v>
      </c>
      <c r="AG125" s="25" t="e">
        <f>IF('Crisis Indicator Data'!#REF!="No Data",1,IF(#REF!&lt;&gt;"",1,0))</f>
        <v>#REF!</v>
      </c>
      <c r="AH125" s="25" t="e">
        <f>IF('Crisis Indicator Data'!#REF!="No Data",1,IF(#REF!&lt;&gt;"",1,0))</f>
        <v>#REF!</v>
      </c>
      <c r="AI125" s="25" t="e">
        <f>IF('Crisis Indicator Data'!#REF!="No Data",1,IF(#REF!&lt;&gt;"",1,0))</f>
        <v>#REF!</v>
      </c>
      <c r="AJ125" s="25" t="e">
        <f>IF('Crisis Indicator Data'!#REF!="No Data",1,IF(#REF!&lt;&gt;"",1,0))</f>
        <v>#REF!</v>
      </c>
      <c r="AK125" s="25" t="e">
        <f>IF('Crisis Indicator Data'!#REF!="No Data",1,IF(#REF!&lt;&gt;"",1,0))</f>
        <v>#REF!</v>
      </c>
      <c r="AL125" s="25" t="e">
        <f>IF('Crisis Indicator Data'!#REF!="No Data",1,IF(#REF!&lt;&gt;"",1,0))</f>
        <v>#REF!</v>
      </c>
      <c r="AM125" s="25" t="e">
        <f>IF('Crisis Indicator Data'!#REF!="No Data",1,IF(#REF!&lt;&gt;"",1,0))</f>
        <v>#REF!</v>
      </c>
      <c r="AN125" s="25" t="e">
        <f>IF('Crisis Indicator Data'!#REF!="No Data",1,IF(#REF!&lt;&gt;"",1,0))</f>
        <v>#REF!</v>
      </c>
      <c r="AO125" s="25" t="e">
        <f>IF('Crisis Indicator Data'!#REF!="No Data",1,IF(#REF!&lt;&gt;"",1,0))</f>
        <v>#REF!</v>
      </c>
      <c r="AP125" s="25" t="e">
        <f>IF('Crisis Indicator Data'!#REF!="No Data",1,IF(#REF!&lt;&gt;"",1,0))</f>
        <v>#REF!</v>
      </c>
      <c r="AQ125" s="25" t="e">
        <f>IF('Crisis Indicator Data'!#REF!="No Data",1,IF(#REF!&lt;&gt;"",1,0))</f>
        <v>#REF!</v>
      </c>
      <c r="AR125" s="25" t="e">
        <f>IF('Crisis Indicator Data'!#REF!="No Data",1,IF(#REF!&lt;&gt;"",1,0))</f>
        <v>#REF!</v>
      </c>
      <c r="AS125" s="25" t="e">
        <f>IF('Crisis Indicator Data'!#REF!="No Data",1,IF(#REF!&lt;&gt;"",1,0))</f>
        <v>#REF!</v>
      </c>
      <c r="AT125" s="25" t="e">
        <f>IF('Crisis Indicator Data'!#REF!="No Data",1,IF(#REF!&lt;&gt;"",1,0))</f>
        <v>#REF!</v>
      </c>
      <c r="AU125" s="25" t="e">
        <f>IF('Crisis Indicator Data'!#REF!="No Data",1,IF(#REF!&lt;&gt;"",1,0))</f>
        <v>#REF!</v>
      </c>
      <c r="AV125" s="25" t="e">
        <f>IF('Crisis Indicator Data'!#REF!="No Data",1,IF(#REF!&lt;&gt;"",1,0))</f>
        <v>#REF!</v>
      </c>
      <c r="AW125" s="25" t="e">
        <f>IF('Crisis Indicator Data'!#REF!="No Data",1,IF(#REF!&lt;&gt;"",1,0))</f>
        <v>#REF!</v>
      </c>
      <c r="AX125" s="25" t="e">
        <f>IF('Crisis Indicator Data'!#REF!="No Data",1,IF(#REF!&lt;&gt;"",1,0))</f>
        <v>#REF!</v>
      </c>
      <c r="AY125" s="25" t="e">
        <f>IF('Crisis Indicator Data'!#REF!="No Data",1,IF(#REF!&lt;&gt;"",1,0))</f>
        <v>#REF!</v>
      </c>
      <c r="AZ125" s="25" t="e">
        <f>IF('Crisis Indicator Data'!#REF!="No Data",1,IF(#REF!&lt;&gt;"",1,0))</f>
        <v>#REF!</v>
      </c>
      <c r="BA125" t="e">
        <f t="shared" si="6"/>
        <v>#REF!</v>
      </c>
      <c r="BB125" s="27" t="e">
        <f t="shared" si="7"/>
        <v>#REF!</v>
      </c>
    </row>
    <row r="126" spans="1:54" x14ac:dyDescent="0.35">
      <c r="A126" t="s">
        <v>10307</v>
      </c>
      <c r="B126" s="25" t="e">
        <f>IF('Crisis Indicator Data'!#REF!="No Data",1,IF(#REF!&lt;&gt;"",1,0))</f>
        <v>#REF!</v>
      </c>
      <c r="C126" s="25" t="e">
        <f>IF('Crisis Indicator Data'!#REF!="No Data",1,IF(#REF!&lt;&gt;"",1,0))</f>
        <v>#REF!</v>
      </c>
      <c r="D126" s="25" t="e">
        <f>IF('Crisis Indicator Data'!#REF!="No Data",1,IF(#REF!&lt;&gt;"",1,0))</f>
        <v>#REF!</v>
      </c>
      <c r="E126" s="25" t="e">
        <f>IF('Crisis Indicator Data'!#REF!="No Data",1,IF(#REF!&lt;&gt;"",1,0))</f>
        <v>#REF!</v>
      </c>
      <c r="F126" s="25" t="e">
        <f>IF('Crisis Indicator Data'!#REF!="No Data",1,IF(#REF!&lt;&gt;"",1,0))</f>
        <v>#REF!</v>
      </c>
      <c r="G126" s="25" t="e">
        <f>IF('Crisis Indicator Data'!#REF!="No Data",1,IF(#REF!&lt;&gt;"",1,0))</f>
        <v>#REF!</v>
      </c>
      <c r="H126" s="25" t="e">
        <f>IF('Crisis Indicator Data'!#REF!="No Data",1,IF(#REF!&lt;&gt;"",1,0))</f>
        <v>#REF!</v>
      </c>
      <c r="I126" s="25" t="e">
        <f>IF('Crisis Indicator Data'!#REF!="No Data",1,IF(#REF!&lt;&gt;"",1,0))</f>
        <v>#REF!</v>
      </c>
      <c r="J126" s="25" t="e">
        <f>IF('Crisis Indicator Data'!#REF!="No Data",1,IF(#REF!&lt;&gt;"",1,0))</f>
        <v>#REF!</v>
      </c>
      <c r="K126" s="25" t="e">
        <f>IF('Crisis Indicator Data'!#REF!="No Data",1,IF(#REF!&lt;&gt;"",1,0))</f>
        <v>#REF!</v>
      </c>
      <c r="L126" s="25" t="e">
        <f>IF('Crisis Indicator Data'!#REF!="No Data",1,IF(#REF!&lt;&gt;"",1,0))</f>
        <v>#REF!</v>
      </c>
      <c r="M126" s="25" t="e">
        <f>IF('Crisis Indicator Data'!#REF!="No Data",1,IF(#REF!&lt;&gt;"",1,0))</f>
        <v>#REF!</v>
      </c>
      <c r="N126" s="25" t="e">
        <f>IF('Crisis Indicator Data'!#REF!="No Data",1,IF(#REF!&lt;&gt;"",1,0))</f>
        <v>#REF!</v>
      </c>
      <c r="O126" s="25" t="e">
        <f>IF('Crisis Indicator Data'!#REF!="No Data",1,IF(#REF!&lt;&gt;"",1,0))</f>
        <v>#REF!</v>
      </c>
      <c r="P126" s="25" t="e">
        <f>IF('Crisis Indicator Data'!#REF!="No Data",1,IF(#REF!&lt;&gt;"",1,0))</f>
        <v>#REF!</v>
      </c>
      <c r="Q126" s="25" t="e">
        <f>IF('Crisis Indicator Data'!#REF!="No Data",1,IF(#REF!&lt;&gt;"",1,0))</f>
        <v>#REF!</v>
      </c>
      <c r="R126" s="25" t="e">
        <f>IF('Crisis Indicator Data'!#REF!="No Data",1,IF(#REF!&lt;&gt;"",1,0))</f>
        <v>#REF!</v>
      </c>
      <c r="S126" s="25" t="e">
        <f>IF('Crisis Indicator Data'!#REF!="No Data",1,IF(#REF!&lt;&gt;"",1,0))</f>
        <v>#REF!</v>
      </c>
      <c r="T126" s="25" t="e">
        <f>IF('Crisis Indicator Data'!#REF!="No Data",1,IF(#REF!&lt;&gt;"",1,0))</f>
        <v>#REF!</v>
      </c>
      <c r="U126" s="25" t="e">
        <f>IF('Crisis Indicator Data'!#REF!="No Data",1,IF(#REF!&lt;&gt;"",1,0))</f>
        <v>#REF!</v>
      </c>
      <c r="V126" s="25" t="e">
        <f>IF('Crisis Indicator Data'!#REF!="No Data",1,IF(#REF!&lt;&gt;"",1,0))</f>
        <v>#REF!</v>
      </c>
      <c r="W126" s="25" t="e">
        <f>IF('Crisis Indicator Data'!#REF!="No Data",1,IF(#REF!&lt;&gt;"",1,0))</f>
        <v>#REF!</v>
      </c>
      <c r="X126" s="25" t="e">
        <f>IF('Crisis Indicator Data'!#REF!="No Data",1,IF(#REF!&lt;&gt;"",1,0))</f>
        <v>#REF!</v>
      </c>
      <c r="Y126" s="25" t="e">
        <f>IF('Crisis Indicator Data'!#REF!="No Data",1,IF(#REF!&lt;&gt;"",1,0))</f>
        <v>#REF!</v>
      </c>
      <c r="Z126" s="25" t="e">
        <f>IF('Crisis Indicator Data'!#REF!="No Data",1,IF(#REF!&lt;&gt;"",1,0))</f>
        <v>#REF!</v>
      </c>
      <c r="AA126" s="25" t="e">
        <f>IF('Crisis Indicator Data'!#REF!="No Data",1,IF(#REF!&lt;&gt;"",1,0))</f>
        <v>#REF!</v>
      </c>
      <c r="AB126" s="25" t="e">
        <f>IF('Crisis Indicator Data'!#REF!="No Data",1,IF(#REF!&lt;&gt;"",1,0))</f>
        <v>#REF!</v>
      </c>
      <c r="AC126" s="25" t="e">
        <f>IF('Crisis Indicator Data'!#REF!="No Data",1,IF(#REF!&lt;&gt;"",1,0))</f>
        <v>#REF!</v>
      </c>
      <c r="AD126" s="25" t="e">
        <f>IF('Crisis Indicator Data'!#REF!="No Data",1,IF(#REF!&lt;&gt;"",1,0))</f>
        <v>#REF!</v>
      </c>
      <c r="AE126" s="25" t="e">
        <f>IF('Crisis Indicator Data'!#REF!="No Data",1,IF(#REF!&lt;&gt;"",1,0))</f>
        <v>#REF!</v>
      </c>
      <c r="AF126" s="25" t="e">
        <f>IF('Crisis Indicator Data'!#REF!="No Data",1,IF(#REF!&lt;&gt;"",1,0))</f>
        <v>#REF!</v>
      </c>
      <c r="AG126" s="25" t="e">
        <f>IF('Crisis Indicator Data'!#REF!="No Data",1,IF(#REF!&lt;&gt;"",1,0))</f>
        <v>#REF!</v>
      </c>
      <c r="AH126" s="25" t="e">
        <f>IF('Crisis Indicator Data'!#REF!="No Data",1,IF(#REF!&lt;&gt;"",1,0))</f>
        <v>#REF!</v>
      </c>
      <c r="AI126" s="25" t="e">
        <f>IF('Crisis Indicator Data'!#REF!="No Data",1,IF(#REF!&lt;&gt;"",1,0))</f>
        <v>#REF!</v>
      </c>
      <c r="AJ126" s="25" t="e">
        <f>IF('Crisis Indicator Data'!#REF!="No Data",1,IF(#REF!&lt;&gt;"",1,0))</f>
        <v>#REF!</v>
      </c>
      <c r="AK126" s="25" t="e">
        <f>IF('Crisis Indicator Data'!#REF!="No Data",1,IF(#REF!&lt;&gt;"",1,0))</f>
        <v>#REF!</v>
      </c>
      <c r="AL126" s="25" t="e">
        <f>IF('Crisis Indicator Data'!#REF!="No Data",1,IF(#REF!&lt;&gt;"",1,0))</f>
        <v>#REF!</v>
      </c>
      <c r="AM126" s="25" t="e">
        <f>IF('Crisis Indicator Data'!#REF!="No Data",1,IF(#REF!&lt;&gt;"",1,0))</f>
        <v>#REF!</v>
      </c>
      <c r="AN126" s="25" t="e">
        <f>IF('Crisis Indicator Data'!#REF!="No Data",1,IF(#REF!&lt;&gt;"",1,0))</f>
        <v>#REF!</v>
      </c>
      <c r="AO126" s="25" t="e">
        <f>IF('Crisis Indicator Data'!#REF!="No Data",1,IF(#REF!&lt;&gt;"",1,0))</f>
        <v>#REF!</v>
      </c>
      <c r="AP126" s="25" t="e">
        <f>IF('Crisis Indicator Data'!#REF!="No Data",1,IF(#REF!&lt;&gt;"",1,0))</f>
        <v>#REF!</v>
      </c>
      <c r="AQ126" s="25" t="e">
        <f>IF('Crisis Indicator Data'!#REF!="No Data",1,IF(#REF!&lt;&gt;"",1,0))</f>
        <v>#REF!</v>
      </c>
      <c r="AR126" s="25" t="e">
        <f>IF('Crisis Indicator Data'!#REF!="No Data",1,IF(#REF!&lt;&gt;"",1,0))</f>
        <v>#REF!</v>
      </c>
      <c r="AS126" s="25" t="e">
        <f>IF('Crisis Indicator Data'!#REF!="No Data",1,IF(#REF!&lt;&gt;"",1,0))</f>
        <v>#REF!</v>
      </c>
      <c r="AT126" s="25" t="e">
        <f>IF('Crisis Indicator Data'!#REF!="No Data",1,IF(#REF!&lt;&gt;"",1,0))</f>
        <v>#REF!</v>
      </c>
      <c r="AU126" s="25" t="e">
        <f>IF('Crisis Indicator Data'!#REF!="No Data",1,IF(#REF!&lt;&gt;"",1,0))</f>
        <v>#REF!</v>
      </c>
      <c r="AV126" s="25" t="e">
        <f>IF('Crisis Indicator Data'!#REF!="No Data",1,IF(#REF!&lt;&gt;"",1,0))</f>
        <v>#REF!</v>
      </c>
      <c r="AW126" s="25" t="e">
        <f>IF('Crisis Indicator Data'!#REF!="No Data",1,IF(#REF!&lt;&gt;"",1,0))</f>
        <v>#REF!</v>
      </c>
      <c r="AX126" s="25" t="e">
        <f>IF('Crisis Indicator Data'!#REF!="No Data",1,IF(#REF!&lt;&gt;"",1,0))</f>
        <v>#REF!</v>
      </c>
      <c r="AY126" s="25" t="e">
        <f>IF('Crisis Indicator Data'!#REF!="No Data",1,IF(#REF!&lt;&gt;"",1,0))</f>
        <v>#REF!</v>
      </c>
      <c r="AZ126" s="25" t="e">
        <f>IF('Crisis Indicator Data'!#REF!="No Data",1,IF(#REF!&lt;&gt;"",1,0))</f>
        <v>#REF!</v>
      </c>
      <c r="BA126" t="e">
        <f t="shared" si="6"/>
        <v>#REF!</v>
      </c>
      <c r="BB126" s="27" t="e">
        <f t="shared" si="7"/>
        <v>#REF!</v>
      </c>
    </row>
    <row r="127" spans="1:54" x14ac:dyDescent="0.35">
      <c r="A127" t="s">
        <v>10314</v>
      </c>
      <c r="B127" s="25" t="e">
        <f>IF('Crisis Indicator Data'!#REF!="No Data",1,IF(#REF!&lt;&gt;"",1,0))</f>
        <v>#REF!</v>
      </c>
      <c r="C127" s="25" t="e">
        <f>IF('Crisis Indicator Data'!#REF!="No Data",1,IF(#REF!&lt;&gt;"",1,0))</f>
        <v>#REF!</v>
      </c>
      <c r="D127" s="25" t="e">
        <f>IF('Crisis Indicator Data'!#REF!="No Data",1,IF(#REF!&lt;&gt;"",1,0))</f>
        <v>#REF!</v>
      </c>
      <c r="E127" s="25" t="e">
        <f>IF('Crisis Indicator Data'!#REF!="No Data",1,IF(#REF!&lt;&gt;"",1,0))</f>
        <v>#REF!</v>
      </c>
      <c r="F127" s="25" t="e">
        <f>IF('Crisis Indicator Data'!#REF!="No Data",1,IF(#REF!&lt;&gt;"",1,0))</f>
        <v>#REF!</v>
      </c>
      <c r="G127" s="25" t="e">
        <f>IF('Crisis Indicator Data'!#REF!="No Data",1,IF(#REF!&lt;&gt;"",1,0))</f>
        <v>#REF!</v>
      </c>
      <c r="H127" s="25" t="e">
        <f>IF('Crisis Indicator Data'!#REF!="No Data",1,IF(#REF!&lt;&gt;"",1,0))</f>
        <v>#REF!</v>
      </c>
      <c r="I127" s="25" t="e">
        <f>IF('Crisis Indicator Data'!#REF!="No Data",1,IF(#REF!&lt;&gt;"",1,0))</f>
        <v>#REF!</v>
      </c>
      <c r="J127" s="25" t="e">
        <f>IF('Crisis Indicator Data'!#REF!="No Data",1,IF(#REF!&lt;&gt;"",1,0))</f>
        <v>#REF!</v>
      </c>
      <c r="K127" s="25" t="e">
        <f>IF('Crisis Indicator Data'!#REF!="No Data",1,IF(#REF!&lt;&gt;"",1,0))</f>
        <v>#REF!</v>
      </c>
      <c r="L127" s="25" t="e">
        <f>IF('Crisis Indicator Data'!#REF!="No Data",1,IF(#REF!&lt;&gt;"",1,0))</f>
        <v>#REF!</v>
      </c>
      <c r="M127" s="25" t="e">
        <f>IF('Crisis Indicator Data'!#REF!="No Data",1,IF(#REF!&lt;&gt;"",1,0))</f>
        <v>#REF!</v>
      </c>
      <c r="N127" s="25" t="e">
        <f>IF('Crisis Indicator Data'!#REF!="No Data",1,IF(#REF!&lt;&gt;"",1,0))</f>
        <v>#REF!</v>
      </c>
      <c r="O127" s="25" t="e">
        <f>IF('Crisis Indicator Data'!#REF!="No Data",1,IF(#REF!&lt;&gt;"",1,0))</f>
        <v>#REF!</v>
      </c>
      <c r="P127" s="25" t="e">
        <f>IF('Crisis Indicator Data'!#REF!="No Data",1,IF(#REF!&lt;&gt;"",1,0))</f>
        <v>#REF!</v>
      </c>
      <c r="Q127" s="25" t="e">
        <f>IF('Crisis Indicator Data'!#REF!="No Data",1,IF(#REF!&lt;&gt;"",1,0))</f>
        <v>#REF!</v>
      </c>
      <c r="R127" s="25" t="e">
        <f>IF('Crisis Indicator Data'!#REF!="No Data",1,IF(#REF!&lt;&gt;"",1,0))</f>
        <v>#REF!</v>
      </c>
      <c r="S127" s="25" t="e">
        <f>IF('Crisis Indicator Data'!#REF!="No Data",1,IF(#REF!&lt;&gt;"",1,0))</f>
        <v>#REF!</v>
      </c>
      <c r="T127" s="25" t="e">
        <f>IF('Crisis Indicator Data'!#REF!="No Data",1,IF(#REF!&lt;&gt;"",1,0))</f>
        <v>#REF!</v>
      </c>
      <c r="U127" s="25" t="e">
        <f>IF('Crisis Indicator Data'!#REF!="No Data",1,IF(#REF!&lt;&gt;"",1,0))</f>
        <v>#REF!</v>
      </c>
      <c r="V127" s="25" t="e">
        <f>IF('Crisis Indicator Data'!#REF!="No Data",1,IF(#REF!&lt;&gt;"",1,0))</f>
        <v>#REF!</v>
      </c>
      <c r="W127" s="25" t="e">
        <f>IF('Crisis Indicator Data'!#REF!="No Data",1,IF(#REF!&lt;&gt;"",1,0))</f>
        <v>#REF!</v>
      </c>
      <c r="X127" s="25" t="e">
        <f>IF('Crisis Indicator Data'!#REF!="No Data",1,IF(#REF!&lt;&gt;"",1,0))</f>
        <v>#REF!</v>
      </c>
      <c r="Y127" s="25" t="e">
        <f>IF('Crisis Indicator Data'!#REF!="No Data",1,IF(#REF!&lt;&gt;"",1,0))</f>
        <v>#REF!</v>
      </c>
      <c r="Z127" s="25" t="e">
        <f>IF('Crisis Indicator Data'!#REF!="No Data",1,IF(#REF!&lt;&gt;"",1,0))</f>
        <v>#REF!</v>
      </c>
      <c r="AA127" s="25" t="e">
        <f>IF('Crisis Indicator Data'!#REF!="No Data",1,IF(#REF!&lt;&gt;"",1,0))</f>
        <v>#REF!</v>
      </c>
      <c r="AB127" s="25" t="e">
        <f>IF('Crisis Indicator Data'!#REF!="No Data",1,IF(#REF!&lt;&gt;"",1,0))</f>
        <v>#REF!</v>
      </c>
      <c r="AC127" s="25" t="e">
        <f>IF('Crisis Indicator Data'!#REF!="No Data",1,IF(#REF!&lt;&gt;"",1,0))</f>
        <v>#REF!</v>
      </c>
      <c r="AD127" s="25" t="e">
        <f>IF('Crisis Indicator Data'!#REF!="No Data",1,IF(#REF!&lt;&gt;"",1,0))</f>
        <v>#REF!</v>
      </c>
      <c r="AE127" s="25" t="e">
        <f>IF('Crisis Indicator Data'!#REF!="No Data",1,IF(#REF!&lt;&gt;"",1,0))</f>
        <v>#REF!</v>
      </c>
      <c r="AF127" s="25" t="e">
        <f>IF('Crisis Indicator Data'!#REF!="No Data",1,IF(#REF!&lt;&gt;"",1,0))</f>
        <v>#REF!</v>
      </c>
      <c r="AG127" s="25" t="e">
        <f>IF('Crisis Indicator Data'!#REF!="No Data",1,IF(#REF!&lt;&gt;"",1,0))</f>
        <v>#REF!</v>
      </c>
      <c r="AH127" s="25" t="e">
        <f>IF('Crisis Indicator Data'!#REF!="No Data",1,IF(#REF!&lt;&gt;"",1,0))</f>
        <v>#REF!</v>
      </c>
      <c r="AI127" s="25" t="e">
        <f>IF('Crisis Indicator Data'!#REF!="No Data",1,IF(#REF!&lt;&gt;"",1,0))</f>
        <v>#REF!</v>
      </c>
      <c r="AJ127" s="25" t="e">
        <f>IF('Crisis Indicator Data'!#REF!="No Data",1,IF(#REF!&lt;&gt;"",1,0))</f>
        <v>#REF!</v>
      </c>
      <c r="AK127" s="25" t="e">
        <f>IF('Crisis Indicator Data'!#REF!="No Data",1,IF(#REF!&lt;&gt;"",1,0))</f>
        <v>#REF!</v>
      </c>
      <c r="AL127" s="25" t="e">
        <f>IF('Crisis Indicator Data'!#REF!="No Data",1,IF(#REF!&lt;&gt;"",1,0))</f>
        <v>#REF!</v>
      </c>
      <c r="AM127" s="25" t="e">
        <f>IF('Crisis Indicator Data'!#REF!="No Data",1,IF(#REF!&lt;&gt;"",1,0))</f>
        <v>#REF!</v>
      </c>
      <c r="AN127" s="25" t="e">
        <f>IF('Crisis Indicator Data'!#REF!="No Data",1,IF(#REF!&lt;&gt;"",1,0))</f>
        <v>#REF!</v>
      </c>
      <c r="AO127" s="25" t="e">
        <f>IF('Crisis Indicator Data'!#REF!="No Data",1,IF(#REF!&lt;&gt;"",1,0))</f>
        <v>#REF!</v>
      </c>
      <c r="AP127" s="25" t="e">
        <f>IF('Crisis Indicator Data'!#REF!="No Data",1,IF(#REF!&lt;&gt;"",1,0))</f>
        <v>#REF!</v>
      </c>
      <c r="AQ127" s="25" t="e">
        <f>IF('Crisis Indicator Data'!#REF!="No Data",1,IF(#REF!&lt;&gt;"",1,0))</f>
        <v>#REF!</v>
      </c>
      <c r="AR127" s="25" t="e">
        <f>IF('Crisis Indicator Data'!#REF!="No Data",1,IF(#REF!&lt;&gt;"",1,0))</f>
        <v>#REF!</v>
      </c>
      <c r="AS127" s="25" t="e">
        <f>IF('Crisis Indicator Data'!#REF!="No Data",1,IF(#REF!&lt;&gt;"",1,0))</f>
        <v>#REF!</v>
      </c>
      <c r="AT127" s="25" t="e">
        <f>IF('Crisis Indicator Data'!#REF!="No Data",1,IF(#REF!&lt;&gt;"",1,0))</f>
        <v>#REF!</v>
      </c>
      <c r="AU127" s="25" t="e">
        <f>IF('Crisis Indicator Data'!#REF!="No Data",1,IF(#REF!&lt;&gt;"",1,0))</f>
        <v>#REF!</v>
      </c>
      <c r="AV127" s="25" t="e">
        <f>IF('Crisis Indicator Data'!#REF!="No Data",1,IF(#REF!&lt;&gt;"",1,0))</f>
        <v>#REF!</v>
      </c>
      <c r="AW127" s="25" t="e">
        <f>IF('Crisis Indicator Data'!#REF!="No Data",1,IF(#REF!&lt;&gt;"",1,0))</f>
        <v>#REF!</v>
      </c>
      <c r="AX127" s="25" t="e">
        <f>IF('Crisis Indicator Data'!#REF!="No Data",1,IF(#REF!&lt;&gt;"",1,0))</f>
        <v>#REF!</v>
      </c>
      <c r="AY127" s="25" t="e">
        <f>IF('Crisis Indicator Data'!#REF!="No Data",1,IF(#REF!&lt;&gt;"",1,0))</f>
        <v>#REF!</v>
      </c>
      <c r="AZ127" s="25" t="e">
        <f>IF('Crisis Indicator Data'!#REF!="No Data",1,IF(#REF!&lt;&gt;"",1,0))</f>
        <v>#REF!</v>
      </c>
      <c r="BA127" t="e">
        <f t="shared" si="6"/>
        <v>#REF!</v>
      </c>
      <c r="BB127" s="27" t="e">
        <f t="shared" si="7"/>
        <v>#REF!</v>
      </c>
    </row>
    <row r="128" spans="1:54" x14ac:dyDescent="0.35">
      <c r="A128" t="s">
        <v>10321</v>
      </c>
      <c r="B128" s="25" t="e">
        <f>IF('Crisis Indicator Data'!#REF!="No Data",1,IF(#REF!&lt;&gt;"",1,0))</f>
        <v>#REF!</v>
      </c>
      <c r="C128" s="25" t="e">
        <f>IF('Crisis Indicator Data'!#REF!="No Data",1,IF(#REF!&lt;&gt;"",1,0))</f>
        <v>#REF!</v>
      </c>
      <c r="D128" s="25" t="e">
        <f>IF('Crisis Indicator Data'!#REF!="No Data",1,IF(#REF!&lt;&gt;"",1,0))</f>
        <v>#REF!</v>
      </c>
      <c r="E128" s="25" t="e">
        <f>IF('Crisis Indicator Data'!#REF!="No Data",1,IF(#REF!&lt;&gt;"",1,0))</f>
        <v>#REF!</v>
      </c>
      <c r="F128" s="25" t="e">
        <f>IF('Crisis Indicator Data'!#REF!="No Data",1,IF(#REF!&lt;&gt;"",1,0))</f>
        <v>#REF!</v>
      </c>
      <c r="G128" s="25" t="e">
        <f>IF('Crisis Indicator Data'!#REF!="No Data",1,IF(#REF!&lt;&gt;"",1,0))</f>
        <v>#REF!</v>
      </c>
      <c r="H128" s="25" t="e">
        <f>IF('Crisis Indicator Data'!#REF!="No Data",1,IF(#REF!&lt;&gt;"",1,0))</f>
        <v>#REF!</v>
      </c>
      <c r="I128" s="25" t="e">
        <f>IF('Crisis Indicator Data'!#REF!="No Data",1,IF(#REF!&lt;&gt;"",1,0))</f>
        <v>#REF!</v>
      </c>
      <c r="J128" s="25" t="e">
        <f>IF('Crisis Indicator Data'!#REF!="No Data",1,IF(#REF!&lt;&gt;"",1,0))</f>
        <v>#REF!</v>
      </c>
      <c r="K128" s="25" t="e">
        <f>IF('Crisis Indicator Data'!#REF!="No Data",1,IF(#REF!&lt;&gt;"",1,0))</f>
        <v>#REF!</v>
      </c>
      <c r="L128" s="25" t="e">
        <f>IF('Crisis Indicator Data'!#REF!="No Data",1,IF(#REF!&lt;&gt;"",1,0))</f>
        <v>#REF!</v>
      </c>
      <c r="M128" s="25" t="e">
        <f>IF('Crisis Indicator Data'!#REF!="No Data",1,IF(#REF!&lt;&gt;"",1,0))</f>
        <v>#REF!</v>
      </c>
      <c r="N128" s="25" t="e">
        <f>IF('Crisis Indicator Data'!#REF!="No Data",1,IF(#REF!&lt;&gt;"",1,0))</f>
        <v>#REF!</v>
      </c>
      <c r="O128" s="25" t="e">
        <f>IF('Crisis Indicator Data'!#REF!="No Data",1,IF(#REF!&lt;&gt;"",1,0))</f>
        <v>#REF!</v>
      </c>
      <c r="P128" s="25" t="e">
        <f>IF('Crisis Indicator Data'!#REF!="No Data",1,IF(#REF!&lt;&gt;"",1,0))</f>
        <v>#REF!</v>
      </c>
      <c r="Q128" s="25" t="e">
        <f>IF('Crisis Indicator Data'!#REF!="No Data",1,IF(#REF!&lt;&gt;"",1,0))</f>
        <v>#REF!</v>
      </c>
      <c r="R128" s="25" t="e">
        <f>IF('Crisis Indicator Data'!#REF!="No Data",1,IF(#REF!&lt;&gt;"",1,0))</f>
        <v>#REF!</v>
      </c>
      <c r="S128" s="25" t="e">
        <f>IF('Crisis Indicator Data'!#REF!="No Data",1,IF(#REF!&lt;&gt;"",1,0))</f>
        <v>#REF!</v>
      </c>
      <c r="T128" s="25" t="e">
        <f>IF('Crisis Indicator Data'!#REF!="No Data",1,IF(#REF!&lt;&gt;"",1,0))</f>
        <v>#REF!</v>
      </c>
      <c r="U128" s="25" t="e">
        <f>IF('Crisis Indicator Data'!#REF!="No Data",1,IF(#REF!&lt;&gt;"",1,0))</f>
        <v>#REF!</v>
      </c>
      <c r="V128" s="25" t="e">
        <f>IF('Crisis Indicator Data'!#REF!="No Data",1,IF(#REF!&lt;&gt;"",1,0))</f>
        <v>#REF!</v>
      </c>
      <c r="W128" s="25" t="e">
        <f>IF('Crisis Indicator Data'!#REF!="No Data",1,IF(#REF!&lt;&gt;"",1,0))</f>
        <v>#REF!</v>
      </c>
      <c r="X128" s="25" t="e">
        <f>IF('Crisis Indicator Data'!#REF!="No Data",1,IF(#REF!&lt;&gt;"",1,0))</f>
        <v>#REF!</v>
      </c>
      <c r="Y128" s="25" t="e">
        <f>IF('Crisis Indicator Data'!#REF!="No Data",1,IF(#REF!&lt;&gt;"",1,0))</f>
        <v>#REF!</v>
      </c>
      <c r="Z128" s="25" t="e">
        <f>IF('Crisis Indicator Data'!#REF!="No Data",1,IF(#REF!&lt;&gt;"",1,0))</f>
        <v>#REF!</v>
      </c>
      <c r="AA128" s="25" t="e">
        <f>IF('Crisis Indicator Data'!#REF!="No Data",1,IF(#REF!&lt;&gt;"",1,0))</f>
        <v>#REF!</v>
      </c>
      <c r="AB128" s="25" t="e">
        <f>IF('Crisis Indicator Data'!#REF!="No Data",1,IF(#REF!&lt;&gt;"",1,0))</f>
        <v>#REF!</v>
      </c>
      <c r="AC128" s="25" t="e">
        <f>IF('Crisis Indicator Data'!#REF!="No Data",1,IF(#REF!&lt;&gt;"",1,0))</f>
        <v>#REF!</v>
      </c>
      <c r="AD128" s="25" t="e">
        <f>IF('Crisis Indicator Data'!#REF!="No Data",1,IF(#REF!&lt;&gt;"",1,0))</f>
        <v>#REF!</v>
      </c>
      <c r="AE128" s="25" t="e">
        <f>IF('Crisis Indicator Data'!#REF!="No Data",1,IF(#REF!&lt;&gt;"",1,0))</f>
        <v>#REF!</v>
      </c>
      <c r="AF128" s="25" t="e">
        <f>IF('Crisis Indicator Data'!#REF!="No Data",1,IF(#REF!&lt;&gt;"",1,0))</f>
        <v>#REF!</v>
      </c>
      <c r="AG128" s="25" t="e">
        <f>IF('Crisis Indicator Data'!#REF!="No Data",1,IF(#REF!&lt;&gt;"",1,0))</f>
        <v>#REF!</v>
      </c>
      <c r="AH128" s="25" t="e">
        <f>IF('Crisis Indicator Data'!#REF!="No Data",1,IF(#REF!&lt;&gt;"",1,0))</f>
        <v>#REF!</v>
      </c>
      <c r="AI128" s="25" t="e">
        <f>IF('Crisis Indicator Data'!#REF!="No Data",1,IF(#REF!&lt;&gt;"",1,0))</f>
        <v>#REF!</v>
      </c>
      <c r="AJ128" s="25" t="e">
        <f>IF('Crisis Indicator Data'!#REF!="No Data",1,IF(#REF!&lt;&gt;"",1,0))</f>
        <v>#REF!</v>
      </c>
      <c r="AK128" s="25" t="e">
        <f>IF('Crisis Indicator Data'!#REF!="No Data",1,IF(#REF!&lt;&gt;"",1,0))</f>
        <v>#REF!</v>
      </c>
      <c r="AL128" s="25" t="e">
        <f>IF('Crisis Indicator Data'!#REF!="No Data",1,IF(#REF!&lt;&gt;"",1,0))</f>
        <v>#REF!</v>
      </c>
      <c r="AM128" s="25" t="e">
        <f>IF('Crisis Indicator Data'!#REF!="No Data",1,IF(#REF!&lt;&gt;"",1,0))</f>
        <v>#REF!</v>
      </c>
      <c r="AN128" s="25" t="e">
        <f>IF('Crisis Indicator Data'!#REF!="No Data",1,IF(#REF!&lt;&gt;"",1,0))</f>
        <v>#REF!</v>
      </c>
      <c r="AO128" s="25" t="e">
        <f>IF('Crisis Indicator Data'!#REF!="No Data",1,IF(#REF!&lt;&gt;"",1,0))</f>
        <v>#REF!</v>
      </c>
      <c r="AP128" s="25" t="e">
        <f>IF('Crisis Indicator Data'!#REF!="No Data",1,IF(#REF!&lt;&gt;"",1,0))</f>
        <v>#REF!</v>
      </c>
      <c r="AQ128" s="25" t="e">
        <f>IF('Crisis Indicator Data'!#REF!="No Data",1,IF(#REF!&lt;&gt;"",1,0))</f>
        <v>#REF!</v>
      </c>
      <c r="AR128" s="25" t="e">
        <f>IF('Crisis Indicator Data'!#REF!="No Data",1,IF(#REF!&lt;&gt;"",1,0))</f>
        <v>#REF!</v>
      </c>
      <c r="AS128" s="25" t="e">
        <f>IF('Crisis Indicator Data'!#REF!="No Data",1,IF(#REF!&lt;&gt;"",1,0))</f>
        <v>#REF!</v>
      </c>
      <c r="AT128" s="25" t="e">
        <f>IF('Crisis Indicator Data'!#REF!="No Data",1,IF(#REF!&lt;&gt;"",1,0))</f>
        <v>#REF!</v>
      </c>
      <c r="AU128" s="25" t="e">
        <f>IF('Crisis Indicator Data'!#REF!="No Data",1,IF(#REF!&lt;&gt;"",1,0))</f>
        <v>#REF!</v>
      </c>
      <c r="AV128" s="25" t="e">
        <f>IF('Crisis Indicator Data'!#REF!="No Data",1,IF(#REF!&lt;&gt;"",1,0))</f>
        <v>#REF!</v>
      </c>
      <c r="AW128" s="25" t="e">
        <f>IF('Crisis Indicator Data'!#REF!="No Data",1,IF(#REF!&lt;&gt;"",1,0))</f>
        <v>#REF!</v>
      </c>
      <c r="AX128" s="25" t="e">
        <f>IF('Crisis Indicator Data'!#REF!="No Data",1,IF(#REF!&lt;&gt;"",1,0))</f>
        <v>#REF!</v>
      </c>
      <c r="AY128" s="25" t="e">
        <f>IF('Crisis Indicator Data'!#REF!="No Data",1,IF(#REF!&lt;&gt;"",1,0))</f>
        <v>#REF!</v>
      </c>
      <c r="AZ128" s="25" t="e">
        <f>IF('Crisis Indicator Data'!#REF!="No Data",1,IF(#REF!&lt;&gt;"",1,0))</f>
        <v>#REF!</v>
      </c>
      <c r="BA128" t="e">
        <f t="shared" si="6"/>
        <v>#REF!</v>
      </c>
      <c r="BB128" s="27" t="e">
        <f t="shared" si="7"/>
        <v>#REF!</v>
      </c>
    </row>
    <row r="129" spans="1:54" x14ac:dyDescent="0.35">
      <c r="A129" t="s">
        <v>10322</v>
      </c>
      <c r="B129" s="25" t="e">
        <f>IF('Crisis Indicator Data'!#REF!="No Data",1,IF(#REF!&lt;&gt;"",1,0))</f>
        <v>#REF!</v>
      </c>
      <c r="C129" s="25" t="e">
        <f>IF('Crisis Indicator Data'!#REF!="No Data",1,IF(#REF!&lt;&gt;"",1,0))</f>
        <v>#REF!</v>
      </c>
      <c r="D129" s="25" t="e">
        <f>IF('Crisis Indicator Data'!#REF!="No Data",1,IF(#REF!&lt;&gt;"",1,0))</f>
        <v>#REF!</v>
      </c>
      <c r="E129" s="25" t="e">
        <f>IF('Crisis Indicator Data'!#REF!="No Data",1,IF(#REF!&lt;&gt;"",1,0))</f>
        <v>#REF!</v>
      </c>
      <c r="F129" s="25" t="e">
        <f>IF('Crisis Indicator Data'!#REF!="No Data",1,IF(#REF!&lt;&gt;"",1,0))</f>
        <v>#REF!</v>
      </c>
      <c r="G129" s="25" t="e">
        <f>IF('Crisis Indicator Data'!#REF!="No Data",1,IF(#REF!&lt;&gt;"",1,0))</f>
        <v>#REF!</v>
      </c>
      <c r="H129" s="25" t="e">
        <f>IF('Crisis Indicator Data'!#REF!="No Data",1,IF(#REF!&lt;&gt;"",1,0))</f>
        <v>#REF!</v>
      </c>
      <c r="I129" s="25" t="e">
        <f>IF('Crisis Indicator Data'!#REF!="No Data",1,IF(#REF!&lt;&gt;"",1,0))</f>
        <v>#REF!</v>
      </c>
      <c r="J129" s="25" t="e">
        <f>IF('Crisis Indicator Data'!#REF!="No Data",1,IF(#REF!&lt;&gt;"",1,0))</f>
        <v>#REF!</v>
      </c>
      <c r="K129" s="25" t="e">
        <f>IF('Crisis Indicator Data'!#REF!="No Data",1,IF(#REF!&lt;&gt;"",1,0))</f>
        <v>#REF!</v>
      </c>
      <c r="L129" s="25" t="e">
        <f>IF('Crisis Indicator Data'!#REF!="No Data",1,IF(#REF!&lt;&gt;"",1,0))</f>
        <v>#REF!</v>
      </c>
      <c r="M129" s="25" t="e">
        <f>IF('Crisis Indicator Data'!#REF!="No Data",1,IF(#REF!&lt;&gt;"",1,0))</f>
        <v>#REF!</v>
      </c>
      <c r="N129" s="25" t="e">
        <f>IF('Crisis Indicator Data'!#REF!="No Data",1,IF(#REF!&lt;&gt;"",1,0))</f>
        <v>#REF!</v>
      </c>
      <c r="O129" s="25" t="e">
        <f>IF('Crisis Indicator Data'!#REF!="No Data",1,IF(#REF!&lt;&gt;"",1,0))</f>
        <v>#REF!</v>
      </c>
      <c r="P129" s="25" t="e">
        <f>IF('Crisis Indicator Data'!#REF!="No Data",1,IF(#REF!&lt;&gt;"",1,0))</f>
        <v>#REF!</v>
      </c>
      <c r="Q129" s="25" t="e">
        <f>IF('Crisis Indicator Data'!#REF!="No Data",1,IF(#REF!&lt;&gt;"",1,0))</f>
        <v>#REF!</v>
      </c>
      <c r="R129" s="25" t="e">
        <f>IF('Crisis Indicator Data'!#REF!="No Data",1,IF(#REF!&lt;&gt;"",1,0))</f>
        <v>#REF!</v>
      </c>
      <c r="S129" s="25" t="e">
        <f>IF('Crisis Indicator Data'!#REF!="No Data",1,IF(#REF!&lt;&gt;"",1,0))</f>
        <v>#REF!</v>
      </c>
      <c r="T129" s="25" t="e">
        <f>IF('Crisis Indicator Data'!#REF!="No Data",1,IF(#REF!&lt;&gt;"",1,0))</f>
        <v>#REF!</v>
      </c>
      <c r="U129" s="25" t="e">
        <f>IF('Crisis Indicator Data'!#REF!="No Data",1,IF(#REF!&lt;&gt;"",1,0))</f>
        <v>#REF!</v>
      </c>
      <c r="V129" s="25" t="e">
        <f>IF('Crisis Indicator Data'!#REF!="No Data",1,IF(#REF!&lt;&gt;"",1,0))</f>
        <v>#REF!</v>
      </c>
      <c r="W129" s="25" t="e">
        <f>IF('Crisis Indicator Data'!#REF!="No Data",1,IF(#REF!&lt;&gt;"",1,0))</f>
        <v>#REF!</v>
      </c>
      <c r="X129" s="25" t="e">
        <f>IF('Crisis Indicator Data'!#REF!="No Data",1,IF(#REF!&lt;&gt;"",1,0))</f>
        <v>#REF!</v>
      </c>
      <c r="Y129" s="25" t="e">
        <f>IF('Crisis Indicator Data'!#REF!="No Data",1,IF(#REF!&lt;&gt;"",1,0))</f>
        <v>#REF!</v>
      </c>
      <c r="Z129" s="25" t="e">
        <f>IF('Crisis Indicator Data'!#REF!="No Data",1,IF(#REF!&lt;&gt;"",1,0))</f>
        <v>#REF!</v>
      </c>
      <c r="AA129" s="25" t="e">
        <f>IF('Crisis Indicator Data'!#REF!="No Data",1,IF(#REF!&lt;&gt;"",1,0))</f>
        <v>#REF!</v>
      </c>
      <c r="AB129" s="25" t="e">
        <f>IF('Crisis Indicator Data'!#REF!="No Data",1,IF(#REF!&lt;&gt;"",1,0))</f>
        <v>#REF!</v>
      </c>
      <c r="AC129" s="25" t="e">
        <f>IF('Crisis Indicator Data'!#REF!="No Data",1,IF(#REF!&lt;&gt;"",1,0))</f>
        <v>#REF!</v>
      </c>
      <c r="AD129" s="25" t="e">
        <f>IF('Crisis Indicator Data'!#REF!="No Data",1,IF(#REF!&lt;&gt;"",1,0))</f>
        <v>#REF!</v>
      </c>
      <c r="AE129" s="25" t="e">
        <f>IF('Crisis Indicator Data'!#REF!="No Data",1,IF(#REF!&lt;&gt;"",1,0))</f>
        <v>#REF!</v>
      </c>
      <c r="AF129" s="25" t="e">
        <f>IF('Crisis Indicator Data'!#REF!="No Data",1,IF(#REF!&lt;&gt;"",1,0))</f>
        <v>#REF!</v>
      </c>
      <c r="AG129" s="25" t="e">
        <f>IF('Crisis Indicator Data'!#REF!="No Data",1,IF(#REF!&lt;&gt;"",1,0))</f>
        <v>#REF!</v>
      </c>
      <c r="AH129" s="25" t="e">
        <f>IF('Crisis Indicator Data'!#REF!="No Data",1,IF(#REF!&lt;&gt;"",1,0))</f>
        <v>#REF!</v>
      </c>
      <c r="AI129" s="25" t="e">
        <f>IF('Crisis Indicator Data'!#REF!="No Data",1,IF(#REF!&lt;&gt;"",1,0))</f>
        <v>#REF!</v>
      </c>
      <c r="AJ129" s="25" t="e">
        <f>IF('Crisis Indicator Data'!#REF!="No Data",1,IF(#REF!&lt;&gt;"",1,0))</f>
        <v>#REF!</v>
      </c>
      <c r="AK129" s="25" t="e">
        <f>IF('Crisis Indicator Data'!#REF!="No Data",1,IF(#REF!&lt;&gt;"",1,0))</f>
        <v>#REF!</v>
      </c>
      <c r="AL129" s="25" t="e">
        <f>IF('Crisis Indicator Data'!#REF!="No Data",1,IF(#REF!&lt;&gt;"",1,0))</f>
        <v>#REF!</v>
      </c>
      <c r="AM129" s="25" t="e">
        <f>IF('Crisis Indicator Data'!#REF!="No Data",1,IF(#REF!&lt;&gt;"",1,0))</f>
        <v>#REF!</v>
      </c>
      <c r="AN129" s="25" t="e">
        <f>IF('Crisis Indicator Data'!#REF!="No Data",1,IF(#REF!&lt;&gt;"",1,0))</f>
        <v>#REF!</v>
      </c>
      <c r="AO129" s="25" t="e">
        <f>IF('Crisis Indicator Data'!#REF!="No Data",1,IF(#REF!&lt;&gt;"",1,0))</f>
        <v>#REF!</v>
      </c>
      <c r="AP129" s="25" t="e">
        <f>IF('Crisis Indicator Data'!#REF!="No Data",1,IF(#REF!&lt;&gt;"",1,0))</f>
        <v>#REF!</v>
      </c>
      <c r="AQ129" s="25" t="e">
        <f>IF('Crisis Indicator Data'!#REF!="No Data",1,IF(#REF!&lt;&gt;"",1,0))</f>
        <v>#REF!</v>
      </c>
      <c r="AR129" s="25" t="e">
        <f>IF('Crisis Indicator Data'!#REF!="No Data",1,IF(#REF!&lt;&gt;"",1,0))</f>
        <v>#REF!</v>
      </c>
      <c r="AS129" s="25" t="e">
        <f>IF('Crisis Indicator Data'!#REF!="No Data",1,IF(#REF!&lt;&gt;"",1,0))</f>
        <v>#REF!</v>
      </c>
      <c r="AT129" s="25" t="e">
        <f>IF('Crisis Indicator Data'!#REF!="No Data",1,IF(#REF!&lt;&gt;"",1,0))</f>
        <v>#REF!</v>
      </c>
      <c r="AU129" s="25" t="e">
        <f>IF('Crisis Indicator Data'!#REF!="No Data",1,IF(#REF!&lt;&gt;"",1,0))</f>
        <v>#REF!</v>
      </c>
      <c r="AV129" s="25" t="e">
        <f>IF('Crisis Indicator Data'!#REF!="No Data",1,IF(#REF!&lt;&gt;"",1,0))</f>
        <v>#REF!</v>
      </c>
      <c r="AW129" s="25" t="e">
        <f>IF('Crisis Indicator Data'!#REF!="No Data",1,IF(#REF!&lt;&gt;"",1,0))</f>
        <v>#REF!</v>
      </c>
      <c r="AX129" s="25" t="e">
        <f>IF('Crisis Indicator Data'!#REF!="No Data",1,IF(#REF!&lt;&gt;"",1,0))</f>
        <v>#REF!</v>
      </c>
      <c r="AY129" s="25" t="e">
        <f>IF('Crisis Indicator Data'!#REF!="No Data",1,IF(#REF!&lt;&gt;"",1,0))</f>
        <v>#REF!</v>
      </c>
      <c r="AZ129" s="25" t="e">
        <f>IF('Crisis Indicator Data'!#REF!="No Data",1,IF(#REF!&lt;&gt;"",1,0))</f>
        <v>#REF!</v>
      </c>
      <c r="BA129" t="e">
        <f t="shared" si="6"/>
        <v>#REF!</v>
      </c>
      <c r="BB129" s="27" t="e">
        <f t="shared" si="7"/>
        <v>#REF!</v>
      </c>
    </row>
    <row r="130" spans="1:54" x14ac:dyDescent="0.35">
      <c r="A130" t="s">
        <v>10327</v>
      </c>
      <c r="B130" s="25" t="e">
        <f>IF('Crisis Indicator Data'!#REF!="No Data",1,IF(#REF!&lt;&gt;"",1,0))</f>
        <v>#REF!</v>
      </c>
      <c r="C130" s="25" t="e">
        <f>IF('Crisis Indicator Data'!#REF!="No Data",1,IF(#REF!&lt;&gt;"",1,0))</f>
        <v>#REF!</v>
      </c>
      <c r="D130" s="25" t="e">
        <f>IF('Crisis Indicator Data'!#REF!="No Data",1,IF(#REF!&lt;&gt;"",1,0))</f>
        <v>#REF!</v>
      </c>
      <c r="E130" s="25" t="e">
        <f>IF('Crisis Indicator Data'!#REF!="No Data",1,IF(#REF!&lt;&gt;"",1,0))</f>
        <v>#REF!</v>
      </c>
      <c r="F130" s="25" t="e">
        <f>IF('Crisis Indicator Data'!#REF!="No Data",1,IF(#REF!&lt;&gt;"",1,0))</f>
        <v>#REF!</v>
      </c>
      <c r="G130" s="25" t="e">
        <f>IF('Crisis Indicator Data'!#REF!="No Data",1,IF(#REF!&lt;&gt;"",1,0))</f>
        <v>#REF!</v>
      </c>
      <c r="H130" s="25" t="e">
        <f>IF('Crisis Indicator Data'!#REF!="No Data",1,IF(#REF!&lt;&gt;"",1,0))</f>
        <v>#REF!</v>
      </c>
      <c r="I130" s="25" t="e">
        <f>IF('Crisis Indicator Data'!#REF!="No Data",1,IF(#REF!&lt;&gt;"",1,0))</f>
        <v>#REF!</v>
      </c>
      <c r="J130" s="25" t="e">
        <f>IF('Crisis Indicator Data'!#REF!="No Data",1,IF(#REF!&lt;&gt;"",1,0))</f>
        <v>#REF!</v>
      </c>
      <c r="K130" s="25" t="e">
        <f>IF('Crisis Indicator Data'!#REF!="No Data",1,IF(#REF!&lt;&gt;"",1,0))</f>
        <v>#REF!</v>
      </c>
      <c r="L130" s="25" t="e">
        <f>IF('Crisis Indicator Data'!#REF!="No Data",1,IF(#REF!&lt;&gt;"",1,0))</f>
        <v>#REF!</v>
      </c>
      <c r="M130" s="25" t="e">
        <f>IF('Crisis Indicator Data'!#REF!="No Data",1,IF(#REF!&lt;&gt;"",1,0))</f>
        <v>#REF!</v>
      </c>
      <c r="N130" s="25" t="e">
        <f>IF('Crisis Indicator Data'!#REF!="No Data",1,IF(#REF!&lt;&gt;"",1,0))</f>
        <v>#REF!</v>
      </c>
      <c r="O130" s="25" t="e">
        <f>IF('Crisis Indicator Data'!#REF!="No Data",1,IF(#REF!&lt;&gt;"",1,0))</f>
        <v>#REF!</v>
      </c>
      <c r="P130" s="25" t="e">
        <f>IF('Crisis Indicator Data'!#REF!="No Data",1,IF(#REF!&lt;&gt;"",1,0))</f>
        <v>#REF!</v>
      </c>
      <c r="Q130" s="25" t="e">
        <f>IF('Crisis Indicator Data'!#REF!="No Data",1,IF(#REF!&lt;&gt;"",1,0))</f>
        <v>#REF!</v>
      </c>
      <c r="R130" s="25" t="e">
        <f>IF('Crisis Indicator Data'!#REF!="No Data",1,IF(#REF!&lt;&gt;"",1,0))</f>
        <v>#REF!</v>
      </c>
      <c r="S130" s="25" t="e">
        <f>IF('Crisis Indicator Data'!#REF!="No Data",1,IF(#REF!&lt;&gt;"",1,0))</f>
        <v>#REF!</v>
      </c>
      <c r="T130" s="25" t="e">
        <f>IF('Crisis Indicator Data'!#REF!="No Data",1,IF(#REF!&lt;&gt;"",1,0))</f>
        <v>#REF!</v>
      </c>
      <c r="U130" s="25" t="e">
        <f>IF('Crisis Indicator Data'!#REF!="No Data",1,IF(#REF!&lt;&gt;"",1,0))</f>
        <v>#REF!</v>
      </c>
      <c r="V130" s="25" t="e">
        <f>IF('Crisis Indicator Data'!#REF!="No Data",1,IF(#REF!&lt;&gt;"",1,0))</f>
        <v>#REF!</v>
      </c>
      <c r="W130" s="25" t="e">
        <f>IF('Crisis Indicator Data'!#REF!="No Data",1,IF(#REF!&lt;&gt;"",1,0))</f>
        <v>#REF!</v>
      </c>
      <c r="X130" s="25" t="e">
        <f>IF('Crisis Indicator Data'!#REF!="No Data",1,IF(#REF!&lt;&gt;"",1,0))</f>
        <v>#REF!</v>
      </c>
      <c r="Y130" s="25" t="e">
        <f>IF('Crisis Indicator Data'!#REF!="No Data",1,IF(#REF!&lt;&gt;"",1,0))</f>
        <v>#REF!</v>
      </c>
      <c r="Z130" s="25" t="e">
        <f>IF('Crisis Indicator Data'!#REF!="No Data",1,IF(#REF!&lt;&gt;"",1,0))</f>
        <v>#REF!</v>
      </c>
      <c r="AA130" s="25" t="e">
        <f>IF('Crisis Indicator Data'!#REF!="No Data",1,IF(#REF!&lt;&gt;"",1,0))</f>
        <v>#REF!</v>
      </c>
      <c r="AB130" s="25" t="e">
        <f>IF('Crisis Indicator Data'!#REF!="No Data",1,IF(#REF!&lt;&gt;"",1,0))</f>
        <v>#REF!</v>
      </c>
      <c r="AC130" s="25" t="e">
        <f>IF('Crisis Indicator Data'!#REF!="No Data",1,IF(#REF!&lt;&gt;"",1,0))</f>
        <v>#REF!</v>
      </c>
      <c r="AD130" s="25" t="e">
        <f>IF('Crisis Indicator Data'!#REF!="No Data",1,IF(#REF!&lt;&gt;"",1,0))</f>
        <v>#REF!</v>
      </c>
      <c r="AE130" s="25" t="e">
        <f>IF('Crisis Indicator Data'!#REF!="No Data",1,IF(#REF!&lt;&gt;"",1,0))</f>
        <v>#REF!</v>
      </c>
      <c r="AF130" s="25" t="e">
        <f>IF('Crisis Indicator Data'!#REF!="No Data",1,IF(#REF!&lt;&gt;"",1,0))</f>
        <v>#REF!</v>
      </c>
      <c r="AG130" s="25" t="e">
        <f>IF('Crisis Indicator Data'!#REF!="No Data",1,IF(#REF!&lt;&gt;"",1,0))</f>
        <v>#REF!</v>
      </c>
      <c r="AH130" s="25" t="e">
        <f>IF('Crisis Indicator Data'!#REF!="No Data",1,IF(#REF!&lt;&gt;"",1,0))</f>
        <v>#REF!</v>
      </c>
      <c r="AI130" s="25" t="e">
        <f>IF('Crisis Indicator Data'!#REF!="No Data",1,IF(#REF!&lt;&gt;"",1,0))</f>
        <v>#REF!</v>
      </c>
      <c r="AJ130" s="25" t="e">
        <f>IF('Crisis Indicator Data'!#REF!="No Data",1,IF(#REF!&lt;&gt;"",1,0))</f>
        <v>#REF!</v>
      </c>
      <c r="AK130" s="25" t="e">
        <f>IF('Crisis Indicator Data'!#REF!="No Data",1,IF(#REF!&lt;&gt;"",1,0))</f>
        <v>#REF!</v>
      </c>
      <c r="AL130" s="25" t="e">
        <f>IF('Crisis Indicator Data'!#REF!="No Data",1,IF(#REF!&lt;&gt;"",1,0))</f>
        <v>#REF!</v>
      </c>
      <c r="AM130" s="25" t="e">
        <f>IF('Crisis Indicator Data'!#REF!="No Data",1,IF(#REF!&lt;&gt;"",1,0))</f>
        <v>#REF!</v>
      </c>
      <c r="AN130" s="25" t="e">
        <f>IF('Crisis Indicator Data'!#REF!="No Data",1,IF(#REF!&lt;&gt;"",1,0))</f>
        <v>#REF!</v>
      </c>
      <c r="AO130" s="25" t="e">
        <f>IF('Crisis Indicator Data'!#REF!="No Data",1,IF(#REF!&lt;&gt;"",1,0))</f>
        <v>#REF!</v>
      </c>
      <c r="AP130" s="25" t="e">
        <f>IF('Crisis Indicator Data'!#REF!="No Data",1,IF(#REF!&lt;&gt;"",1,0))</f>
        <v>#REF!</v>
      </c>
      <c r="AQ130" s="25" t="e">
        <f>IF('Crisis Indicator Data'!#REF!="No Data",1,IF(#REF!&lt;&gt;"",1,0))</f>
        <v>#REF!</v>
      </c>
      <c r="AR130" s="25" t="e">
        <f>IF('Crisis Indicator Data'!#REF!="No Data",1,IF(#REF!&lt;&gt;"",1,0))</f>
        <v>#REF!</v>
      </c>
      <c r="AS130" s="25" t="e">
        <f>IF('Crisis Indicator Data'!#REF!="No Data",1,IF(#REF!&lt;&gt;"",1,0))</f>
        <v>#REF!</v>
      </c>
      <c r="AT130" s="25" t="e">
        <f>IF('Crisis Indicator Data'!#REF!="No Data",1,IF(#REF!&lt;&gt;"",1,0))</f>
        <v>#REF!</v>
      </c>
      <c r="AU130" s="25" t="e">
        <f>IF('Crisis Indicator Data'!#REF!="No Data",1,IF(#REF!&lt;&gt;"",1,0))</f>
        <v>#REF!</v>
      </c>
      <c r="AV130" s="25" t="e">
        <f>IF('Crisis Indicator Data'!#REF!="No Data",1,IF(#REF!&lt;&gt;"",1,0))</f>
        <v>#REF!</v>
      </c>
      <c r="AW130" s="25" t="e">
        <f>IF('Crisis Indicator Data'!#REF!="No Data",1,IF(#REF!&lt;&gt;"",1,0))</f>
        <v>#REF!</v>
      </c>
      <c r="AX130" s="25" t="e">
        <f>IF('Crisis Indicator Data'!#REF!="No Data",1,IF(#REF!&lt;&gt;"",1,0))</f>
        <v>#REF!</v>
      </c>
      <c r="AY130" s="25" t="e">
        <f>IF('Crisis Indicator Data'!#REF!="No Data",1,IF(#REF!&lt;&gt;"",1,0))</f>
        <v>#REF!</v>
      </c>
      <c r="AZ130" s="25" t="e">
        <f>IF('Crisis Indicator Data'!#REF!="No Data",1,IF(#REF!&lt;&gt;"",1,0))</f>
        <v>#REF!</v>
      </c>
      <c r="BA130" t="e">
        <f t="shared" ref="BA130:BA161" si="8">SUM(B130:AZ130)</f>
        <v>#REF!</v>
      </c>
      <c r="BB130" s="27" t="e">
        <f t="shared" ref="BB130:BB161" si="9">BA130/51</f>
        <v>#REF!</v>
      </c>
    </row>
    <row r="131" spans="1:54" x14ac:dyDescent="0.35">
      <c r="A131" t="s">
        <v>10337</v>
      </c>
      <c r="B131" s="25" t="e">
        <f>IF('Crisis Indicator Data'!#REF!="No Data",1,IF(#REF!&lt;&gt;"",1,0))</f>
        <v>#REF!</v>
      </c>
      <c r="C131" s="25" t="e">
        <f>IF('Crisis Indicator Data'!#REF!="No Data",1,IF(#REF!&lt;&gt;"",1,0))</f>
        <v>#REF!</v>
      </c>
      <c r="D131" s="25" t="e">
        <f>IF('Crisis Indicator Data'!#REF!="No Data",1,IF(#REF!&lt;&gt;"",1,0))</f>
        <v>#REF!</v>
      </c>
      <c r="E131" s="25" t="e">
        <f>IF('Crisis Indicator Data'!#REF!="No Data",1,IF(#REF!&lt;&gt;"",1,0))</f>
        <v>#REF!</v>
      </c>
      <c r="F131" s="25" t="e">
        <f>IF('Crisis Indicator Data'!#REF!="No Data",1,IF(#REF!&lt;&gt;"",1,0))</f>
        <v>#REF!</v>
      </c>
      <c r="G131" s="25" t="e">
        <f>IF('Crisis Indicator Data'!#REF!="No Data",1,IF(#REF!&lt;&gt;"",1,0))</f>
        <v>#REF!</v>
      </c>
      <c r="H131" s="25" t="e">
        <f>IF('Crisis Indicator Data'!#REF!="No Data",1,IF(#REF!&lt;&gt;"",1,0))</f>
        <v>#REF!</v>
      </c>
      <c r="I131" s="25" t="e">
        <f>IF('Crisis Indicator Data'!#REF!="No Data",1,IF(#REF!&lt;&gt;"",1,0))</f>
        <v>#REF!</v>
      </c>
      <c r="J131" s="25" t="e">
        <f>IF('Crisis Indicator Data'!#REF!="No Data",1,IF(#REF!&lt;&gt;"",1,0))</f>
        <v>#REF!</v>
      </c>
      <c r="K131" s="25" t="e">
        <f>IF('Crisis Indicator Data'!#REF!="No Data",1,IF(#REF!&lt;&gt;"",1,0))</f>
        <v>#REF!</v>
      </c>
      <c r="L131" s="25" t="e">
        <f>IF('Crisis Indicator Data'!#REF!="No Data",1,IF(#REF!&lt;&gt;"",1,0))</f>
        <v>#REF!</v>
      </c>
      <c r="M131" s="25" t="e">
        <f>IF('Crisis Indicator Data'!#REF!="No Data",1,IF(#REF!&lt;&gt;"",1,0))</f>
        <v>#REF!</v>
      </c>
      <c r="N131" s="25" t="e">
        <f>IF('Crisis Indicator Data'!#REF!="No Data",1,IF(#REF!&lt;&gt;"",1,0))</f>
        <v>#REF!</v>
      </c>
      <c r="O131" s="25" t="e">
        <f>IF('Crisis Indicator Data'!#REF!="No Data",1,IF(#REF!&lt;&gt;"",1,0))</f>
        <v>#REF!</v>
      </c>
      <c r="P131" s="25" t="e">
        <f>IF('Crisis Indicator Data'!#REF!="No Data",1,IF(#REF!&lt;&gt;"",1,0))</f>
        <v>#REF!</v>
      </c>
      <c r="Q131" s="25" t="e">
        <f>IF('Crisis Indicator Data'!#REF!="No Data",1,IF(#REF!&lt;&gt;"",1,0))</f>
        <v>#REF!</v>
      </c>
      <c r="R131" s="25" t="e">
        <f>IF('Crisis Indicator Data'!#REF!="No Data",1,IF(#REF!&lt;&gt;"",1,0))</f>
        <v>#REF!</v>
      </c>
      <c r="S131" s="25" t="e">
        <f>IF('Crisis Indicator Data'!#REF!="No Data",1,IF(#REF!&lt;&gt;"",1,0))</f>
        <v>#REF!</v>
      </c>
      <c r="T131" s="25" t="e">
        <f>IF('Crisis Indicator Data'!#REF!="No Data",1,IF(#REF!&lt;&gt;"",1,0))</f>
        <v>#REF!</v>
      </c>
      <c r="U131" s="25" t="e">
        <f>IF('Crisis Indicator Data'!#REF!="No Data",1,IF(#REF!&lt;&gt;"",1,0))</f>
        <v>#REF!</v>
      </c>
      <c r="V131" s="25" t="e">
        <f>IF('Crisis Indicator Data'!#REF!="No Data",1,IF(#REF!&lt;&gt;"",1,0))</f>
        <v>#REF!</v>
      </c>
      <c r="W131" s="25" t="e">
        <f>IF('Crisis Indicator Data'!#REF!="No Data",1,IF(#REF!&lt;&gt;"",1,0))</f>
        <v>#REF!</v>
      </c>
      <c r="X131" s="25" t="e">
        <f>IF('Crisis Indicator Data'!#REF!="No Data",1,IF(#REF!&lt;&gt;"",1,0))</f>
        <v>#REF!</v>
      </c>
      <c r="Y131" s="25" t="e">
        <f>IF('Crisis Indicator Data'!#REF!="No Data",1,IF(#REF!&lt;&gt;"",1,0))</f>
        <v>#REF!</v>
      </c>
      <c r="Z131" s="25" t="e">
        <f>IF('Crisis Indicator Data'!#REF!="No Data",1,IF(#REF!&lt;&gt;"",1,0))</f>
        <v>#REF!</v>
      </c>
      <c r="AA131" s="25" t="e">
        <f>IF('Crisis Indicator Data'!#REF!="No Data",1,IF(#REF!&lt;&gt;"",1,0))</f>
        <v>#REF!</v>
      </c>
      <c r="AB131" s="25" t="e">
        <f>IF('Crisis Indicator Data'!#REF!="No Data",1,IF(#REF!&lt;&gt;"",1,0))</f>
        <v>#REF!</v>
      </c>
      <c r="AC131" s="25" t="e">
        <f>IF('Crisis Indicator Data'!#REF!="No Data",1,IF(#REF!&lt;&gt;"",1,0))</f>
        <v>#REF!</v>
      </c>
      <c r="AD131" s="25" t="e">
        <f>IF('Crisis Indicator Data'!#REF!="No Data",1,IF(#REF!&lt;&gt;"",1,0))</f>
        <v>#REF!</v>
      </c>
      <c r="AE131" s="25" t="e">
        <f>IF('Crisis Indicator Data'!#REF!="No Data",1,IF(#REF!&lt;&gt;"",1,0))</f>
        <v>#REF!</v>
      </c>
      <c r="AF131" s="25" t="e">
        <f>IF('Crisis Indicator Data'!#REF!="No Data",1,IF(#REF!&lt;&gt;"",1,0))</f>
        <v>#REF!</v>
      </c>
      <c r="AG131" s="25" t="e">
        <f>IF('Crisis Indicator Data'!#REF!="No Data",1,IF(#REF!&lt;&gt;"",1,0))</f>
        <v>#REF!</v>
      </c>
      <c r="AH131" s="25" t="e">
        <f>IF('Crisis Indicator Data'!#REF!="No Data",1,IF(#REF!&lt;&gt;"",1,0))</f>
        <v>#REF!</v>
      </c>
      <c r="AI131" s="25" t="e">
        <f>IF('Crisis Indicator Data'!#REF!="No Data",1,IF(#REF!&lt;&gt;"",1,0))</f>
        <v>#REF!</v>
      </c>
      <c r="AJ131" s="25" t="e">
        <f>IF('Crisis Indicator Data'!#REF!="No Data",1,IF(#REF!&lt;&gt;"",1,0))</f>
        <v>#REF!</v>
      </c>
      <c r="AK131" s="25" t="e">
        <f>IF('Crisis Indicator Data'!#REF!="No Data",1,IF(#REF!&lt;&gt;"",1,0))</f>
        <v>#REF!</v>
      </c>
      <c r="AL131" s="25" t="e">
        <f>IF('Crisis Indicator Data'!#REF!="No Data",1,IF(#REF!&lt;&gt;"",1,0))</f>
        <v>#REF!</v>
      </c>
      <c r="AM131" s="25" t="e">
        <f>IF('Crisis Indicator Data'!#REF!="No Data",1,IF(#REF!&lt;&gt;"",1,0))</f>
        <v>#REF!</v>
      </c>
      <c r="AN131" s="25" t="e">
        <f>IF('Crisis Indicator Data'!#REF!="No Data",1,IF(#REF!&lt;&gt;"",1,0))</f>
        <v>#REF!</v>
      </c>
      <c r="AO131" s="25" t="e">
        <f>IF('Crisis Indicator Data'!#REF!="No Data",1,IF(#REF!&lt;&gt;"",1,0))</f>
        <v>#REF!</v>
      </c>
      <c r="AP131" s="25" t="e">
        <f>IF('Crisis Indicator Data'!#REF!="No Data",1,IF(#REF!&lt;&gt;"",1,0))</f>
        <v>#REF!</v>
      </c>
      <c r="AQ131" s="25" t="e">
        <f>IF('Crisis Indicator Data'!#REF!="No Data",1,IF(#REF!&lt;&gt;"",1,0))</f>
        <v>#REF!</v>
      </c>
      <c r="AR131" s="25" t="e">
        <f>IF('Crisis Indicator Data'!#REF!="No Data",1,IF(#REF!&lt;&gt;"",1,0))</f>
        <v>#REF!</v>
      </c>
      <c r="AS131" s="25" t="e">
        <f>IF('Crisis Indicator Data'!#REF!="No Data",1,IF(#REF!&lt;&gt;"",1,0))</f>
        <v>#REF!</v>
      </c>
      <c r="AT131" s="25" t="e">
        <f>IF('Crisis Indicator Data'!#REF!="No Data",1,IF(#REF!&lt;&gt;"",1,0))</f>
        <v>#REF!</v>
      </c>
      <c r="AU131" s="25" t="e">
        <f>IF('Crisis Indicator Data'!#REF!="No Data",1,IF(#REF!&lt;&gt;"",1,0))</f>
        <v>#REF!</v>
      </c>
      <c r="AV131" s="25" t="e">
        <f>IF('Crisis Indicator Data'!#REF!="No Data",1,IF(#REF!&lt;&gt;"",1,0))</f>
        <v>#REF!</v>
      </c>
      <c r="AW131" s="25" t="e">
        <f>IF('Crisis Indicator Data'!#REF!="No Data",1,IF(#REF!&lt;&gt;"",1,0))</f>
        <v>#REF!</v>
      </c>
      <c r="AX131" s="25" t="e">
        <f>IF('Crisis Indicator Data'!#REF!="No Data",1,IF(#REF!&lt;&gt;"",1,0))</f>
        <v>#REF!</v>
      </c>
      <c r="AY131" s="25" t="e">
        <f>IF('Crisis Indicator Data'!#REF!="No Data",1,IF(#REF!&lt;&gt;"",1,0))</f>
        <v>#REF!</v>
      </c>
      <c r="AZ131" s="25" t="e">
        <f>IF('Crisis Indicator Data'!#REF!="No Data",1,IF(#REF!&lt;&gt;"",1,0))</f>
        <v>#REF!</v>
      </c>
      <c r="BA131" t="e">
        <f t="shared" si="8"/>
        <v>#REF!</v>
      </c>
      <c r="BB131" s="27" t="e">
        <f t="shared" si="9"/>
        <v>#REF!</v>
      </c>
    </row>
    <row r="132" spans="1:54" x14ac:dyDescent="0.35">
      <c r="A132" t="s">
        <v>10323</v>
      </c>
      <c r="B132" s="25" t="e">
        <f>IF('Crisis Indicator Data'!#REF!="No Data",1,IF(#REF!&lt;&gt;"",1,0))</f>
        <v>#REF!</v>
      </c>
      <c r="C132" s="25" t="e">
        <f>IF('Crisis Indicator Data'!#REF!="No Data",1,IF(#REF!&lt;&gt;"",1,0))</f>
        <v>#REF!</v>
      </c>
      <c r="D132" s="25" t="e">
        <f>IF('Crisis Indicator Data'!#REF!="No Data",1,IF(#REF!&lt;&gt;"",1,0))</f>
        <v>#REF!</v>
      </c>
      <c r="E132" s="25" t="e">
        <f>IF('Crisis Indicator Data'!#REF!="No Data",1,IF(#REF!&lt;&gt;"",1,0))</f>
        <v>#REF!</v>
      </c>
      <c r="F132" s="25" t="e">
        <f>IF('Crisis Indicator Data'!#REF!="No Data",1,IF(#REF!&lt;&gt;"",1,0))</f>
        <v>#REF!</v>
      </c>
      <c r="G132" s="25" t="e">
        <f>IF('Crisis Indicator Data'!#REF!="No Data",1,IF(#REF!&lt;&gt;"",1,0))</f>
        <v>#REF!</v>
      </c>
      <c r="H132" s="25" t="e">
        <f>IF('Crisis Indicator Data'!#REF!="No Data",1,IF(#REF!&lt;&gt;"",1,0))</f>
        <v>#REF!</v>
      </c>
      <c r="I132" s="25" t="e">
        <f>IF('Crisis Indicator Data'!#REF!="No Data",1,IF(#REF!&lt;&gt;"",1,0))</f>
        <v>#REF!</v>
      </c>
      <c r="J132" s="25" t="e">
        <f>IF('Crisis Indicator Data'!#REF!="No Data",1,IF(#REF!&lt;&gt;"",1,0))</f>
        <v>#REF!</v>
      </c>
      <c r="K132" s="25" t="e">
        <f>IF('Crisis Indicator Data'!#REF!="No Data",1,IF(#REF!&lt;&gt;"",1,0))</f>
        <v>#REF!</v>
      </c>
      <c r="L132" s="25" t="e">
        <f>IF('Crisis Indicator Data'!#REF!="No Data",1,IF(#REF!&lt;&gt;"",1,0))</f>
        <v>#REF!</v>
      </c>
      <c r="M132" s="25" t="e">
        <f>IF('Crisis Indicator Data'!#REF!="No Data",1,IF(#REF!&lt;&gt;"",1,0))</f>
        <v>#REF!</v>
      </c>
      <c r="N132" s="25" t="e">
        <f>IF('Crisis Indicator Data'!#REF!="No Data",1,IF(#REF!&lt;&gt;"",1,0))</f>
        <v>#REF!</v>
      </c>
      <c r="O132" s="25" t="e">
        <f>IF('Crisis Indicator Data'!#REF!="No Data",1,IF(#REF!&lt;&gt;"",1,0))</f>
        <v>#REF!</v>
      </c>
      <c r="P132" s="25" t="e">
        <f>IF('Crisis Indicator Data'!#REF!="No Data",1,IF(#REF!&lt;&gt;"",1,0))</f>
        <v>#REF!</v>
      </c>
      <c r="Q132" s="25" t="e">
        <f>IF('Crisis Indicator Data'!#REF!="No Data",1,IF(#REF!&lt;&gt;"",1,0))</f>
        <v>#REF!</v>
      </c>
      <c r="R132" s="25" t="e">
        <f>IF('Crisis Indicator Data'!#REF!="No Data",1,IF(#REF!&lt;&gt;"",1,0))</f>
        <v>#REF!</v>
      </c>
      <c r="S132" s="25" t="e">
        <f>IF('Crisis Indicator Data'!#REF!="No Data",1,IF(#REF!&lt;&gt;"",1,0))</f>
        <v>#REF!</v>
      </c>
      <c r="T132" s="25" t="e">
        <f>IF('Crisis Indicator Data'!#REF!="No Data",1,IF(#REF!&lt;&gt;"",1,0))</f>
        <v>#REF!</v>
      </c>
      <c r="U132" s="25" t="e">
        <f>IF('Crisis Indicator Data'!#REF!="No Data",1,IF(#REF!&lt;&gt;"",1,0))</f>
        <v>#REF!</v>
      </c>
      <c r="V132" s="25" t="e">
        <f>IF('Crisis Indicator Data'!#REF!="No Data",1,IF(#REF!&lt;&gt;"",1,0))</f>
        <v>#REF!</v>
      </c>
      <c r="W132" s="25" t="e">
        <f>IF('Crisis Indicator Data'!#REF!="No Data",1,IF(#REF!&lt;&gt;"",1,0))</f>
        <v>#REF!</v>
      </c>
      <c r="X132" s="25" t="e">
        <f>IF('Crisis Indicator Data'!#REF!="No Data",1,IF(#REF!&lt;&gt;"",1,0))</f>
        <v>#REF!</v>
      </c>
      <c r="Y132" s="25" t="e">
        <f>IF('Crisis Indicator Data'!#REF!="No Data",1,IF(#REF!&lt;&gt;"",1,0))</f>
        <v>#REF!</v>
      </c>
      <c r="Z132" s="25" t="e">
        <f>IF('Crisis Indicator Data'!#REF!="No Data",1,IF(#REF!&lt;&gt;"",1,0))</f>
        <v>#REF!</v>
      </c>
      <c r="AA132" s="25" t="e">
        <f>IF('Crisis Indicator Data'!#REF!="No Data",1,IF(#REF!&lt;&gt;"",1,0))</f>
        <v>#REF!</v>
      </c>
      <c r="AB132" s="25" t="e">
        <f>IF('Crisis Indicator Data'!#REF!="No Data",1,IF(#REF!&lt;&gt;"",1,0))</f>
        <v>#REF!</v>
      </c>
      <c r="AC132" s="25" t="e">
        <f>IF('Crisis Indicator Data'!#REF!="No Data",1,IF(#REF!&lt;&gt;"",1,0))</f>
        <v>#REF!</v>
      </c>
      <c r="AD132" s="25" t="e">
        <f>IF('Crisis Indicator Data'!#REF!="No Data",1,IF(#REF!&lt;&gt;"",1,0))</f>
        <v>#REF!</v>
      </c>
      <c r="AE132" s="25" t="e">
        <f>IF('Crisis Indicator Data'!#REF!="No Data",1,IF(#REF!&lt;&gt;"",1,0))</f>
        <v>#REF!</v>
      </c>
      <c r="AF132" s="25" t="e">
        <f>IF('Crisis Indicator Data'!#REF!="No Data",1,IF(#REF!&lt;&gt;"",1,0))</f>
        <v>#REF!</v>
      </c>
      <c r="AG132" s="25" t="e">
        <f>IF('Crisis Indicator Data'!#REF!="No Data",1,IF(#REF!&lt;&gt;"",1,0))</f>
        <v>#REF!</v>
      </c>
      <c r="AH132" s="25" t="e">
        <f>IF('Crisis Indicator Data'!#REF!="No Data",1,IF(#REF!&lt;&gt;"",1,0))</f>
        <v>#REF!</v>
      </c>
      <c r="AI132" s="25" t="e">
        <f>IF('Crisis Indicator Data'!#REF!="No Data",1,IF(#REF!&lt;&gt;"",1,0))</f>
        <v>#REF!</v>
      </c>
      <c r="AJ132" s="25" t="e">
        <f>IF('Crisis Indicator Data'!#REF!="No Data",1,IF(#REF!&lt;&gt;"",1,0))</f>
        <v>#REF!</v>
      </c>
      <c r="AK132" s="25" t="e">
        <f>IF('Crisis Indicator Data'!#REF!="No Data",1,IF(#REF!&lt;&gt;"",1,0))</f>
        <v>#REF!</v>
      </c>
      <c r="AL132" s="25" t="e">
        <f>IF('Crisis Indicator Data'!#REF!="No Data",1,IF(#REF!&lt;&gt;"",1,0))</f>
        <v>#REF!</v>
      </c>
      <c r="AM132" s="25" t="e">
        <f>IF('Crisis Indicator Data'!#REF!="No Data",1,IF(#REF!&lt;&gt;"",1,0))</f>
        <v>#REF!</v>
      </c>
      <c r="AN132" s="25" t="e">
        <f>IF('Crisis Indicator Data'!#REF!="No Data",1,IF(#REF!&lt;&gt;"",1,0))</f>
        <v>#REF!</v>
      </c>
      <c r="AO132" s="25" t="e">
        <f>IF('Crisis Indicator Data'!#REF!="No Data",1,IF(#REF!&lt;&gt;"",1,0))</f>
        <v>#REF!</v>
      </c>
      <c r="AP132" s="25" t="e">
        <f>IF('Crisis Indicator Data'!#REF!="No Data",1,IF(#REF!&lt;&gt;"",1,0))</f>
        <v>#REF!</v>
      </c>
      <c r="AQ132" s="25" t="e">
        <f>IF('Crisis Indicator Data'!#REF!="No Data",1,IF(#REF!&lt;&gt;"",1,0))</f>
        <v>#REF!</v>
      </c>
      <c r="AR132" s="25" t="e">
        <f>IF('Crisis Indicator Data'!#REF!="No Data",1,IF(#REF!&lt;&gt;"",1,0))</f>
        <v>#REF!</v>
      </c>
      <c r="AS132" s="25" t="e">
        <f>IF('Crisis Indicator Data'!#REF!="No Data",1,IF(#REF!&lt;&gt;"",1,0))</f>
        <v>#REF!</v>
      </c>
      <c r="AT132" s="25" t="e">
        <f>IF('Crisis Indicator Data'!#REF!="No Data",1,IF(#REF!&lt;&gt;"",1,0))</f>
        <v>#REF!</v>
      </c>
      <c r="AU132" s="25" t="e">
        <f>IF('Crisis Indicator Data'!#REF!="No Data",1,IF(#REF!&lt;&gt;"",1,0))</f>
        <v>#REF!</v>
      </c>
      <c r="AV132" s="25" t="e">
        <f>IF('Crisis Indicator Data'!#REF!="No Data",1,IF(#REF!&lt;&gt;"",1,0))</f>
        <v>#REF!</v>
      </c>
      <c r="AW132" s="25" t="e">
        <f>IF('Crisis Indicator Data'!#REF!="No Data",1,IF(#REF!&lt;&gt;"",1,0))</f>
        <v>#REF!</v>
      </c>
      <c r="AX132" s="25" t="e">
        <f>IF('Crisis Indicator Data'!#REF!="No Data",1,IF(#REF!&lt;&gt;"",1,0))</f>
        <v>#REF!</v>
      </c>
      <c r="AY132" s="25" t="e">
        <f>IF('Crisis Indicator Data'!#REF!="No Data",1,IF(#REF!&lt;&gt;"",1,0))</f>
        <v>#REF!</v>
      </c>
      <c r="AZ132" s="25" t="e">
        <f>IF('Crisis Indicator Data'!#REF!="No Data",1,IF(#REF!&lt;&gt;"",1,0))</f>
        <v>#REF!</v>
      </c>
      <c r="BA132" t="e">
        <f t="shared" si="8"/>
        <v>#REF!</v>
      </c>
      <c r="BB132" s="27" t="e">
        <f t="shared" si="9"/>
        <v>#REF!</v>
      </c>
    </row>
    <row r="133" spans="1:54" x14ac:dyDescent="0.35">
      <c r="A133" t="s">
        <v>10328</v>
      </c>
      <c r="B133" s="25" t="e">
        <f>IF('Crisis Indicator Data'!#REF!="No Data",1,IF(#REF!&lt;&gt;"",1,0))</f>
        <v>#REF!</v>
      </c>
      <c r="C133" s="25" t="e">
        <f>IF('Crisis Indicator Data'!#REF!="No Data",1,IF(#REF!&lt;&gt;"",1,0))</f>
        <v>#REF!</v>
      </c>
      <c r="D133" s="25" t="e">
        <f>IF('Crisis Indicator Data'!#REF!="No Data",1,IF(#REF!&lt;&gt;"",1,0))</f>
        <v>#REF!</v>
      </c>
      <c r="E133" s="25" t="e">
        <f>IF('Crisis Indicator Data'!#REF!="No Data",1,IF(#REF!&lt;&gt;"",1,0))</f>
        <v>#REF!</v>
      </c>
      <c r="F133" s="25" t="e">
        <f>IF('Crisis Indicator Data'!#REF!="No Data",1,IF(#REF!&lt;&gt;"",1,0))</f>
        <v>#REF!</v>
      </c>
      <c r="G133" s="25" t="e">
        <f>IF('Crisis Indicator Data'!#REF!="No Data",1,IF(#REF!&lt;&gt;"",1,0))</f>
        <v>#REF!</v>
      </c>
      <c r="H133" s="25" t="e">
        <f>IF('Crisis Indicator Data'!#REF!="No Data",1,IF(#REF!&lt;&gt;"",1,0))</f>
        <v>#REF!</v>
      </c>
      <c r="I133" s="25" t="e">
        <f>IF('Crisis Indicator Data'!#REF!="No Data",1,IF(#REF!&lt;&gt;"",1,0))</f>
        <v>#REF!</v>
      </c>
      <c r="J133" s="25" t="e">
        <f>IF('Crisis Indicator Data'!#REF!="No Data",1,IF(#REF!&lt;&gt;"",1,0))</f>
        <v>#REF!</v>
      </c>
      <c r="K133" s="25" t="e">
        <f>IF('Crisis Indicator Data'!#REF!="No Data",1,IF(#REF!&lt;&gt;"",1,0))</f>
        <v>#REF!</v>
      </c>
      <c r="L133" s="25" t="e">
        <f>IF('Crisis Indicator Data'!#REF!="No Data",1,IF(#REF!&lt;&gt;"",1,0))</f>
        <v>#REF!</v>
      </c>
      <c r="M133" s="25" t="e">
        <f>IF('Crisis Indicator Data'!#REF!="No Data",1,IF(#REF!&lt;&gt;"",1,0))</f>
        <v>#REF!</v>
      </c>
      <c r="N133" s="25" t="e">
        <f>IF('Crisis Indicator Data'!#REF!="No Data",1,IF(#REF!&lt;&gt;"",1,0))</f>
        <v>#REF!</v>
      </c>
      <c r="O133" s="25" t="e">
        <f>IF('Crisis Indicator Data'!#REF!="No Data",1,IF(#REF!&lt;&gt;"",1,0))</f>
        <v>#REF!</v>
      </c>
      <c r="P133" s="25" t="e">
        <f>IF('Crisis Indicator Data'!#REF!="No Data",1,IF(#REF!&lt;&gt;"",1,0))</f>
        <v>#REF!</v>
      </c>
      <c r="Q133" s="25" t="e">
        <f>IF('Crisis Indicator Data'!#REF!="No Data",1,IF(#REF!&lt;&gt;"",1,0))</f>
        <v>#REF!</v>
      </c>
      <c r="R133" s="25" t="e">
        <f>IF('Crisis Indicator Data'!#REF!="No Data",1,IF(#REF!&lt;&gt;"",1,0))</f>
        <v>#REF!</v>
      </c>
      <c r="S133" s="25" t="e">
        <f>IF('Crisis Indicator Data'!#REF!="No Data",1,IF(#REF!&lt;&gt;"",1,0))</f>
        <v>#REF!</v>
      </c>
      <c r="T133" s="25" t="e">
        <f>IF('Crisis Indicator Data'!#REF!="No Data",1,IF(#REF!&lt;&gt;"",1,0))</f>
        <v>#REF!</v>
      </c>
      <c r="U133" s="25" t="e">
        <f>IF('Crisis Indicator Data'!#REF!="No Data",1,IF(#REF!&lt;&gt;"",1,0))</f>
        <v>#REF!</v>
      </c>
      <c r="V133" s="25" t="e">
        <f>IF('Crisis Indicator Data'!#REF!="No Data",1,IF(#REF!&lt;&gt;"",1,0))</f>
        <v>#REF!</v>
      </c>
      <c r="W133" s="25" t="e">
        <f>IF('Crisis Indicator Data'!#REF!="No Data",1,IF(#REF!&lt;&gt;"",1,0))</f>
        <v>#REF!</v>
      </c>
      <c r="X133" s="25" t="e">
        <f>IF('Crisis Indicator Data'!#REF!="No Data",1,IF(#REF!&lt;&gt;"",1,0))</f>
        <v>#REF!</v>
      </c>
      <c r="Y133" s="25" t="e">
        <f>IF('Crisis Indicator Data'!#REF!="No Data",1,IF(#REF!&lt;&gt;"",1,0))</f>
        <v>#REF!</v>
      </c>
      <c r="Z133" s="25" t="e">
        <f>IF('Crisis Indicator Data'!#REF!="No Data",1,IF(#REF!&lt;&gt;"",1,0))</f>
        <v>#REF!</v>
      </c>
      <c r="AA133" s="25" t="e">
        <f>IF('Crisis Indicator Data'!#REF!="No Data",1,IF(#REF!&lt;&gt;"",1,0))</f>
        <v>#REF!</v>
      </c>
      <c r="AB133" s="25" t="e">
        <f>IF('Crisis Indicator Data'!#REF!="No Data",1,IF(#REF!&lt;&gt;"",1,0))</f>
        <v>#REF!</v>
      </c>
      <c r="AC133" s="25" t="e">
        <f>IF('Crisis Indicator Data'!#REF!="No Data",1,IF(#REF!&lt;&gt;"",1,0))</f>
        <v>#REF!</v>
      </c>
      <c r="AD133" s="25" t="e">
        <f>IF('Crisis Indicator Data'!#REF!="No Data",1,IF(#REF!&lt;&gt;"",1,0))</f>
        <v>#REF!</v>
      </c>
      <c r="AE133" s="25" t="e">
        <f>IF('Crisis Indicator Data'!#REF!="No Data",1,IF(#REF!&lt;&gt;"",1,0))</f>
        <v>#REF!</v>
      </c>
      <c r="AF133" s="25" t="e">
        <f>IF('Crisis Indicator Data'!#REF!="No Data",1,IF(#REF!&lt;&gt;"",1,0))</f>
        <v>#REF!</v>
      </c>
      <c r="AG133" s="25" t="e">
        <f>IF('Crisis Indicator Data'!#REF!="No Data",1,IF(#REF!&lt;&gt;"",1,0))</f>
        <v>#REF!</v>
      </c>
      <c r="AH133" s="25" t="e">
        <f>IF('Crisis Indicator Data'!#REF!="No Data",1,IF(#REF!&lt;&gt;"",1,0))</f>
        <v>#REF!</v>
      </c>
      <c r="AI133" s="25" t="e">
        <f>IF('Crisis Indicator Data'!#REF!="No Data",1,IF(#REF!&lt;&gt;"",1,0))</f>
        <v>#REF!</v>
      </c>
      <c r="AJ133" s="25" t="e">
        <f>IF('Crisis Indicator Data'!#REF!="No Data",1,IF(#REF!&lt;&gt;"",1,0))</f>
        <v>#REF!</v>
      </c>
      <c r="AK133" s="25" t="e">
        <f>IF('Crisis Indicator Data'!#REF!="No Data",1,IF(#REF!&lt;&gt;"",1,0))</f>
        <v>#REF!</v>
      </c>
      <c r="AL133" s="25" t="e">
        <f>IF('Crisis Indicator Data'!#REF!="No Data",1,IF(#REF!&lt;&gt;"",1,0))</f>
        <v>#REF!</v>
      </c>
      <c r="AM133" s="25" t="e">
        <f>IF('Crisis Indicator Data'!#REF!="No Data",1,IF(#REF!&lt;&gt;"",1,0))</f>
        <v>#REF!</v>
      </c>
      <c r="AN133" s="25" t="e">
        <f>IF('Crisis Indicator Data'!#REF!="No Data",1,IF(#REF!&lt;&gt;"",1,0))</f>
        <v>#REF!</v>
      </c>
      <c r="AO133" s="25" t="e">
        <f>IF('Crisis Indicator Data'!#REF!="No Data",1,IF(#REF!&lt;&gt;"",1,0))</f>
        <v>#REF!</v>
      </c>
      <c r="AP133" s="25" t="e">
        <f>IF('Crisis Indicator Data'!#REF!="No Data",1,IF(#REF!&lt;&gt;"",1,0))</f>
        <v>#REF!</v>
      </c>
      <c r="AQ133" s="25" t="e">
        <f>IF('Crisis Indicator Data'!#REF!="No Data",1,IF(#REF!&lt;&gt;"",1,0))</f>
        <v>#REF!</v>
      </c>
      <c r="AR133" s="25" t="e">
        <f>IF('Crisis Indicator Data'!#REF!="No Data",1,IF(#REF!&lt;&gt;"",1,0))</f>
        <v>#REF!</v>
      </c>
      <c r="AS133" s="25" t="e">
        <f>IF('Crisis Indicator Data'!#REF!="No Data",1,IF(#REF!&lt;&gt;"",1,0))</f>
        <v>#REF!</v>
      </c>
      <c r="AT133" s="25" t="e">
        <f>IF('Crisis Indicator Data'!#REF!="No Data",1,IF(#REF!&lt;&gt;"",1,0))</f>
        <v>#REF!</v>
      </c>
      <c r="AU133" s="25" t="e">
        <f>IF('Crisis Indicator Data'!#REF!="No Data",1,IF(#REF!&lt;&gt;"",1,0))</f>
        <v>#REF!</v>
      </c>
      <c r="AV133" s="25" t="e">
        <f>IF('Crisis Indicator Data'!#REF!="No Data",1,IF(#REF!&lt;&gt;"",1,0))</f>
        <v>#REF!</v>
      </c>
      <c r="AW133" s="25" t="e">
        <f>IF('Crisis Indicator Data'!#REF!="No Data",1,IF(#REF!&lt;&gt;"",1,0))</f>
        <v>#REF!</v>
      </c>
      <c r="AX133" s="25" t="e">
        <f>IF('Crisis Indicator Data'!#REF!="No Data",1,IF(#REF!&lt;&gt;"",1,0))</f>
        <v>#REF!</v>
      </c>
      <c r="AY133" s="25" t="e">
        <f>IF('Crisis Indicator Data'!#REF!="No Data",1,IF(#REF!&lt;&gt;"",1,0))</f>
        <v>#REF!</v>
      </c>
      <c r="AZ133" s="25" t="e">
        <f>IF('Crisis Indicator Data'!#REF!="No Data",1,IF(#REF!&lt;&gt;"",1,0))</f>
        <v>#REF!</v>
      </c>
      <c r="BA133" t="e">
        <f t="shared" si="8"/>
        <v>#REF!</v>
      </c>
      <c r="BB133" s="27" t="e">
        <f t="shared" si="9"/>
        <v>#REF!</v>
      </c>
    </row>
    <row r="134" spans="1:54" x14ac:dyDescent="0.35">
      <c r="A134" t="s">
        <v>10336</v>
      </c>
      <c r="B134" s="25" t="e">
        <f>IF('Crisis Indicator Data'!#REF!="No Data",1,IF(#REF!&lt;&gt;"",1,0))</f>
        <v>#REF!</v>
      </c>
      <c r="C134" s="25" t="e">
        <f>IF('Crisis Indicator Data'!#REF!="No Data",1,IF(#REF!&lt;&gt;"",1,0))</f>
        <v>#REF!</v>
      </c>
      <c r="D134" s="25" t="e">
        <f>IF('Crisis Indicator Data'!#REF!="No Data",1,IF(#REF!&lt;&gt;"",1,0))</f>
        <v>#REF!</v>
      </c>
      <c r="E134" s="25" t="e">
        <f>IF('Crisis Indicator Data'!#REF!="No Data",1,IF(#REF!&lt;&gt;"",1,0))</f>
        <v>#REF!</v>
      </c>
      <c r="F134" s="25" t="e">
        <f>IF('Crisis Indicator Data'!#REF!="No Data",1,IF(#REF!&lt;&gt;"",1,0))</f>
        <v>#REF!</v>
      </c>
      <c r="G134" s="25" t="e">
        <f>IF('Crisis Indicator Data'!#REF!="No Data",1,IF(#REF!&lt;&gt;"",1,0))</f>
        <v>#REF!</v>
      </c>
      <c r="H134" s="25" t="e">
        <f>IF('Crisis Indicator Data'!#REF!="No Data",1,IF(#REF!&lt;&gt;"",1,0))</f>
        <v>#REF!</v>
      </c>
      <c r="I134" s="25" t="e">
        <f>IF('Crisis Indicator Data'!#REF!="No Data",1,IF(#REF!&lt;&gt;"",1,0))</f>
        <v>#REF!</v>
      </c>
      <c r="J134" s="25" t="e">
        <f>IF('Crisis Indicator Data'!#REF!="No Data",1,IF(#REF!&lt;&gt;"",1,0))</f>
        <v>#REF!</v>
      </c>
      <c r="K134" s="25" t="e">
        <f>IF('Crisis Indicator Data'!#REF!="No Data",1,IF(#REF!&lt;&gt;"",1,0))</f>
        <v>#REF!</v>
      </c>
      <c r="L134" s="25" t="e">
        <f>IF('Crisis Indicator Data'!#REF!="No Data",1,IF(#REF!&lt;&gt;"",1,0))</f>
        <v>#REF!</v>
      </c>
      <c r="M134" s="25" t="e">
        <f>IF('Crisis Indicator Data'!#REF!="No Data",1,IF(#REF!&lt;&gt;"",1,0))</f>
        <v>#REF!</v>
      </c>
      <c r="N134" s="25" t="e">
        <f>IF('Crisis Indicator Data'!#REF!="No Data",1,IF(#REF!&lt;&gt;"",1,0))</f>
        <v>#REF!</v>
      </c>
      <c r="O134" s="25" t="e">
        <f>IF('Crisis Indicator Data'!#REF!="No Data",1,IF(#REF!&lt;&gt;"",1,0))</f>
        <v>#REF!</v>
      </c>
      <c r="P134" s="25" t="e">
        <f>IF('Crisis Indicator Data'!#REF!="No Data",1,IF(#REF!&lt;&gt;"",1,0))</f>
        <v>#REF!</v>
      </c>
      <c r="Q134" s="25" t="e">
        <f>IF('Crisis Indicator Data'!#REF!="No Data",1,IF(#REF!&lt;&gt;"",1,0))</f>
        <v>#REF!</v>
      </c>
      <c r="R134" s="25" t="e">
        <f>IF('Crisis Indicator Data'!#REF!="No Data",1,IF(#REF!&lt;&gt;"",1,0))</f>
        <v>#REF!</v>
      </c>
      <c r="S134" s="25" t="e">
        <f>IF('Crisis Indicator Data'!#REF!="No Data",1,IF(#REF!&lt;&gt;"",1,0))</f>
        <v>#REF!</v>
      </c>
      <c r="T134" s="25" t="e">
        <f>IF('Crisis Indicator Data'!#REF!="No Data",1,IF(#REF!&lt;&gt;"",1,0))</f>
        <v>#REF!</v>
      </c>
      <c r="U134" s="25" t="e">
        <f>IF('Crisis Indicator Data'!#REF!="No Data",1,IF(#REF!&lt;&gt;"",1,0))</f>
        <v>#REF!</v>
      </c>
      <c r="V134" s="25" t="e">
        <f>IF('Crisis Indicator Data'!#REF!="No Data",1,IF(#REF!&lt;&gt;"",1,0))</f>
        <v>#REF!</v>
      </c>
      <c r="W134" s="25" t="e">
        <f>IF('Crisis Indicator Data'!#REF!="No Data",1,IF(#REF!&lt;&gt;"",1,0))</f>
        <v>#REF!</v>
      </c>
      <c r="X134" s="25" t="e">
        <f>IF('Crisis Indicator Data'!#REF!="No Data",1,IF(#REF!&lt;&gt;"",1,0))</f>
        <v>#REF!</v>
      </c>
      <c r="Y134" s="25" t="e">
        <f>IF('Crisis Indicator Data'!#REF!="No Data",1,IF(#REF!&lt;&gt;"",1,0))</f>
        <v>#REF!</v>
      </c>
      <c r="Z134" s="25" t="e">
        <f>IF('Crisis Indicator Data'!#REF!="No Data",1,IF(#REF!&lt;&gt;"",1,0))</f>
        <v>#REF!</v>
      </c>
      <c r="AA134" s="25" t="e">
        <f>IF('Crisis Indicator Data'!#REF!="No Data",1,IF(#REF!&lt;&gt;"",1,0))</f>
        <v>#REF!</v>
      </c>
      <c r="AB134" s="25" t="e">
        <f>IF('Crisis Indicator Data'!#REF!="No Data",1,IF(#REF!&lt;&gt;"",1,0))</f>
        <v>#REF!</v>
      </c>
      <c r="AC134" s="25" t="e">
        <f>IF('Crisis Indicator Data'!#REF!="No Data",1,IF(#REF!&lt;&gt;"",1,0))</f>
        <v>#REF!</v>
      </c>
      <c r="AD134" s="25" t="e">
        <f>IF('Crisis Indicator Data'!#REF!="No Data",1,IF(#REF!&lt;&gt;"",1,0))</f>
        <v>#REF!</v>
      </c>
      <c r="AE134" s="25" t="e">
        <f>IF('Crisis Indicator Data'!#REF!="No Data",1,IF(#REF!&lt;&gt;"",1,0))</f>
        <v>#REF!</v>
      </c>
      <c r="AF134" s="25" t="e">
        <f>IF('Crisis Indicator Data'!#REF!="No Data",1,IF(#REF!&lt;&gt;"",1,0))</f>
        <v>#REF!</v>
      </c>
      <c r="AG134" s="25" t="e">
        <f>IF('Crisis Indicator Data'!#REF!="No Data",1,IF(#REF!&lt;&gt;"",1,0))</f>
        <v>#REF!</v>
      </c>
      <c r="AH134" s="25" t="e">
        <f>IF('Crisis Indicator Data'!#REF!="No Data",1,IF(#REF!&lt;&gt;"",1,0))</f>
        <v>#REF!</v>
      </c>
      <c r="AI134" s="25" t="e">
        <f>IF('Crisis Indicator Data'!#REF!="No Data",1,IF(#REF!&lt;&gt;"",1,0))</f>
        <v>#REF!</v>
      </c>
      <c r="AJ134" s="25" t="e">
        <f>IF('Crisis Indicator Data'!#REF!="No Data",1,IF(#REF!&lt;&gt;"",1,0))</f>
        <v>#REF!</v>
      </c>
      <c r="AK134" s="25" t="e">
        <f>IF('Crisis Indicator Data'!#REF!="No Data",1,IF(#REF!&lt;&gt;"",1,0))</f>
        <v>#REF!</v>
      </c>
      <c r="AL134" s="25" t="e">
        <f>IF('Crisis Indicator Data'!#REF!="No Data",1,IF(#REF!&lt;&gt;"",1,0))</f>
        <v>#REF!</v>
      </c>
      <c r="AM134" s="25" t="e">
        <f>IF('Crisis Indicator Data'!#REF!="No Data",1,IF(#REF!&lt;&gt;"",1,0))</f>
        <v>#REF!</v>
      </c>
      <c r="AN134" s="25" t="e">
        <f>IF('Crisis Indicator Data'!#REF!="No Data",1,IF(#REF!&lt;&gt;"",1,0))</f>
        <v>#REF!</v>
      </c>
      <c r="AO134" s="25" t="e">
        <f>IF('Crisis Indicator Data'!#REF!="No Data",1,IF(#REF!&lt;&gt;"",1,0))</f>
        <v>#REF!</v>
      </c>
      <c r="AP134" s="25" t="e">
        <f>IF('Crisis Indicator Data'!#REF!="No Data",1,IF(#REF!&lt;&gt;"",1,0))</f>
        <v>#REF!</v>
      </c>
      <c r="AQ134" s="25" t="e">
        <f>IF('Crisis Indicator Data'!#REF!="No Data",1,IF(#REF!&lt;&gt;"",1,0))</f>
        <v>#REF!</v>
      </c>
      <c r="AR134" s="25" t="e">
        <f>IF('Crisis Indicator Data'!#REF!="No Data",1,IF(#REF!&lt;&gt;"",1,0))</f>
        <v>#REF!</v>
      </c>
      <c r="AS134" s="25" t="e">
        <f>IF('Crisis Indicator Data'!#REF!="No Data",1,IF(#REF!&lt;&gt;"",1,0))</f>
        <v>#REF!</v>
      </c>
      <c r="AT134" s="25" t="e">
        <f>IF('Crisis Indicator Data'!#REF!="No Data",1,IF(#REF!&lt;&gt;"",1,0))</f>
        <v>#REF!</v>
      </c>
      <c r="AU134" s="25" t="e">
        <f>IF('Crisis Indicator Data'!#REF!="No Data",1,IF(#REF!&lt;&gt;"",1,0))</f>
        <v>#REF!</v>
      </c>
      <c r="AV134" s="25" t="e">
        <f>IF('Crisis Indicator Data'!#REF!="No Data",1,IF(#REF!&lt;&gt;"",1,0))</f>
        <v>#REF!</v>
      </c>
      <c r="AW134" s="25" t="e">
        <f>IF('Crisis Indicator Data'!#REF!="No Data",1,IF(#REF!&lt;&gt;"",1,0))</f>
        <v>#REF!</v>
      </c>
      <c r="AX134" s="25" t="e">
        <f>IF('Crisis Indicator Data'!#REF!="No Data",1,IF(#REF!&lt;&gt;"",1,0))</f>
        <v>#REF!</v>
      </c>
      <c r="AY134" s="25" t="e">
        <f>IF('Crisis Indicator Data'!#REF!="No Data",1,IF(#REF!&lt;&gt;"",1,0))</f>
        <v>#REF!</v>
      </c>
      <c r="AZ134" s="25" t="e">
        <f>IF('Crisis Indicator Data'!#REF!="No Data",1,IF(#REF!&lt;&gt;"",1,0))</f>
        <v>#REF!</v>
      </c>
      <c r="BA134" t="e">
        <f t="shared" si="8"/>
        <v>#REF!</v>
      </c>
      <c r="BB134" s="27" t="e">
        <f t="shared" si="9"/>
        <v>#REF!</v>
      </c>
    </row>
    <row r="135" spans="1:54" x14ac:dyDescent="0.35">
      <c r="A135" t="s">
        <v>10324</v>
      </c>
      <c r="B135" s="25" t="e">
        <f>IF('Crisis Indicator Data'!#REF!="No Data",1,IF(#REF!&lt;&gt;"",1,0))</f>
        <v>#REF!</v>
      </c>
      <c r="C135" s="25" t="e">
        <f>IF('Crisis Indicator Data'!#REF!="No Data",1,IF(#REF!&lt;&gt;"",1,0))</f>
        <v>#REF!</v>
      </c>
      <c r="D135" s="25" t="e">
        <f>IF('Crisis Indicator Data'!#REF!="No Data",1,IF(#REF!&lt;&gt;"",1,0))</f>
        <v>#REF!</v>
      </c>
      <c r="E135" s="25" t="e">
        <f>IF('Crisis Indicator Data'!#REF!="No Data",1,IF(#REF!&lt;&gt;"",1,0))</f>
        <v>#REF!</v>
      </c>
      <c r="F135" s="25" t="e">
        <f>IF('Crisis Indicator Data'!#REF!="No Data",1,IF(#REF!&lt;&gt;"",1,0))</f>
        <v>#REF!</v>
      </c>
      <c r="G135" s="25" t="e">
        <f>IF('Crisis Indicator Data'!#REF!="No Data",1,IF(#REF!&lt;&gt;"",1,0))</f>
        <v>#REF!</v>
      </c>
      <c r="H135" s="25" t="e">
        <f>IF('Crisis Indicator Data'!#REF!="No Data",1,IF(#REF!&lt;&gt;"",1,0))</f>
        <v>#REF!</v>
      </c>
      <c r="I135" s="25" t="e">
        <f>IF('Crisis Indicator Data'!#REF!="No Data",1,IF(#REF!&lt;&gt;"",1,0))</f>
        <v>#REF!</v>
      </c>
      <c r="J135" s="25" t="e">
        <f>IF('Crisis Indicator Data'!#REF!="No Data",1,IF(#REF!&lt;&gt;"",1,0))</f>
        <v>#REF!</v>
      </c>
      <c r="K135" s="25" t="e">
        <f>IF('Crisis Indicator Data'!#REF!="No Data",1,IF(#REF!&lt;&gt;"",1,0))</f>
        <v>#REF!</v>
      </c>
      <c r="L135" s="25" t="e">
        <f>IF('Crisis Indicator Data'!#REF!="No Data",1,IF(#REF!&lt;&gt;"",1,0))</f>
        <v>#REF!</v>
      </c>
      <c r="M135" s="25" t="e">
        <f>IF('Crisis Indicator Data'!#REF!="No Data",1,IF(#REF!&lt;&gt;"",1,0))</f>
        <v>#REF!</v>
      </c>
      <c r="N135" s="25" t="e">
        <f>IF('Crisis Indicator Data'!#REF!="No Data",1,IF(#REF!&lt;&gt;"",1,0))</f>
        <v>#REF!</v>
      </c>
      <c r="O135" s="25" t="e">
        <f>IF('Crisis Indicator Data'!#REF!="No Data",1,IF(#REF!&lt;&gt;"",1,0))</f>
        <v>#REF!</v>
      </c>
      <c r="P135" s="25" t="e">
        <f>IF('Crisis Indicator Data'!#REF!="No Data",1,IF(#REF!&lt;&gt;"",1,0))</f>
        <v>#REF!</v>
      </c>
      <c r="Q135" s="25" t="e">
        <f>IF('Crisis Indicator Data'!#REF!="No Data",1,IF(#REF!&lt;&gt;"",1,0))</f>
        <v>#REF!</v>
      </c>
      <c r="R135" s="25" t="e">
        <f>IF('Crisis Indicator Data'!#REF!="No Data",1,IF(#REF!&lt;&gt;"",1,0))</f>
        <v>#REF!</v>
      </c>
      <c r="S135" s="25" t="e">
        <f>IF('Crisis Indicator Data'!#REF!="No Data",1,IF(#REF!&lt;&gt;"",1,0))</f>
        <v>#REF!</v>
      </c>
      <c r="T135" s="25" t="e">
        <f>IF('Crisis Indicator Data'!#REF!="No Data",1,IF(#REF!&lt;&gt;"",1,0))</f>
        <v>#REF!</v>
      </c>
      <c r="U135" s="25" t="e">
        <f>IF('Crisis Indicator Data'!#REF!="No Data",1,IF(#REF!&lt;&gt;"",1,0))</f>
        <v>#REF!</v>
      </c>
      <c r="V135" s="25" t="e">
        <f>IF('Crisis Indicator Data'!#REF!="No Data",1,IF(#REF!&lt;&gt;"",1,0))</f>
        <v>#REF!</v>
      </c>
      <c r="W135" s="25" t="e">
        <f>IF('Crisis Indicator Data'!#REF!="No Data",1,IF(#REF!&lt;&gt;"",1,0))</f>
        <v>#REF!</v>
      </c>
      <c r="X135" s="25" t="e">
        <f>IF('Crisis Indicator Data'!#REF!="No Data",1,IF(#REF!&lt;&gt;"",1,0))</f>
        <v>#REF!</v>
      </c>
      <c r="Y135" s="25" t="e">
        <f>IF('Crisis Indicator Data'!#REF!="No Data",1,IF(#REF!&lt;&gt;"",1,0))</f>
        <v>#REF!</v>
      </c>
      <c r="Z135" s="25" t="e">
        <f>IF('Crisis Indicator Data'!#REF!="No Data",1,IF(#REF!&lt;&gt;"",1,0))</f>
        <v>#REF!</v>
      </c>
      <c r="AA135" s="25" t="e">
        <f>IF('Crisis Indicator Data'!#REF!="No Data",1,IF(#REF!&lt;&gt;"",1,0))</f>
        <v>#REF!</v>
      </c>
      <c r="AB135" s="25" t="e">
        <f>IF('Crisis Indicator Data'!#REF!="No Data",1,IF(#REF!&lt;&gt;"",1,0))</f>
        <v>#REF!</v>
      </c>
      <c r="AC135" s="25" t="e">
        <f>IF('Crisis Indicator Data'!#REF!="No Data",1,IF(#REF!&lt;&gt;"",1,0))</f>
        <v>#REF!</v>
      </c>
      <c r="AD135" s="25" t="e">
        <f>IF('Crisis Indicator Data'!#REF!="No Data",1,IF(#REF!&lt;&gt;"",1,0))</f>
        <v>#REF!</v>
      </c>
      <c r="AE135" s="25" t="e">
        <f>IF('Crisis Indicator Data'!#REF!="No Data",1,IF(#REF!&lt;&gt;"",1,0))</f>
        <v>#REF!</v>
      </c>
      <c r="AF135" s="25" t="e">
        <f>IF('Crisis Indicator Data'!#REF!="No Data",1,IF(#REF!&lt;&gt;"",1,0))</f>
        <v>#REF!</v>
      </c>
      <c r="AG135" s="25" t="e">
        <f>IF('Crisis Indicator Data'!#REF!="No Data",1,IF(#REF!&lt;&gt;"",1,0))</f>
        <v>#REF!</v>
      </c>
      <c r="AH135" s="25" t="e">
        <f>IF('Crisis Indicator Data'!#REF!="No Data",1,IF(#REF!&lt;&gt;"",1,0))</f>
        <v>#REF!</v>
      </c>
      <c r="AI135" s="25" t="e">
        <f>IF('Crisis Indicator Data'!#REF!="No Data",1,IF(#REF!&lt;&gt;"",1,0))</f>
        <v>#REF!</v>
      </c>
      <c r="AJ135" s="25" t="e">
        <f>IF('Crisis Indicator Data'!#REF!="No Data",1,IF(#REF!&lt;&gt;"",1,0))</f>
        <v>#REF!</v>
      </c>
      <c r="AK135" s="25" t="e">
        <f>IF('Crisis Indicator Data'!#REF!="No Data",1,IF(#REF!&lt;&gt;"",1,0))</f>
        <v>#REF!</v>
      </c>
      <c r="AL135" s="25" t="e">
        <f>IF('Crisis Indicator Data'!#REF!="No Data",1,IF(#REF!&lt;&gt;"",1,0))</f>
        <v>#REF!</v>
      </c>
      <c r="AM135" s="25" t="e">
        <f>IF('Crisis Indicator Data'!#REF!="No Data",1,IF(#REF!&lt;&gt;"",1,0))</f>
        <v>#REF!</v>
      </c>
      <c r="AN135" s="25" t="e">
        <f>IF('Crisis Indicator Data'!#REF!="No Data",1,IF(#REF!&lt;&gt;"",1,0))</f>
        <v>#REF!</v>
      </c>
      <c r="AO135" s="25" t="e">
        <f>IF('Crisis Indicator Data'!#REF!="No Data",1,IF(#REF!&lt;&gt;"",1,0))</f>
        <v>#REF!</v>
      </c>
      <c r="AP135" s="25" t="e">
        <f>IF('Crisis Indicator Data'!#REF!="No Data",1,IF(#REF!&lt;&gt;"",1,0))</f>
        <v>#REF!</v>
      </c>
      <c r="AQ135" s="25" t="e">
        <f>IF('Crisis Indicator Data'!#REF!="No Data",1,IF(#REF!&lt;&gt;"",1,0))</f>
        <v>#REF!</v>
      </c>
      <c r="AR135" s="25" t="e">
        <f>IF('Crisis Indicator Data'!#REF!="No Data",1,IF(#REF!&lt;&gt;"",1,0))</f>
        <v>#REF!</v>
      </c>
      <c r="AS135" s="25" t="e">
        <f>IF('Crisis Indicator Data'!#REF!="No Data",1,IF(#REF!&lt;&gt;"",1,0))</f>
        <v>#REF!</v>
      </c>
      <c r="AT135" s="25" t="e">
        <f>IF('Crisis Indicator Data'!#REF!="No Data",1,IF(#REF!&lt;&gt;"",1,0))</f>
        <v>#REF!</v>
      </c>
      <c r="AU135" s="25" t="e">
        <f>IF('Crisis Indicator Data'!#REF!="No Data",1,IF(#REF!&lt;&gt;"",1,0))</f>
        <v>#REF!</v>
      </c>
      <c r="AV135" s="25" t="e">
        <f>IF('Crisis Indicator Data'!#REF!="No Data",1,IF(#REF!&lt;&gt;"",1,0))</f>
        <v>#REF!</v>
      </c>
      <c r="AW135" s="25" t="e">
        <f>IF('Crisis Indicator Data'!#REF!="No Data",1,IF(#REF!&lt;&gt;"",1,0))</f>
        <v>#REF!</v>
      </c>
      <c r="AX135" s="25" t="e">
        <f>IF('Crisis Indicator Data'!#REF!="No Data",1,IF(#REF!&lt;&gt;"",1,0))</f>
        <v>#REF!</v>
      </c>
      <c r="AY135" s="25" t="e">
        <f>IF('Crisis Indicator Data'!#REF!="No Data",1,IF(#REF!&lt;&gt;"",1,0))</f>
        <v>#REF!</v>
      </c>
      <c r="AZ135" s="25" t="e">
        <f>IF('Crisis Indicator Data'!#REF!="No Data",1,IF(#REF!&lt;&gt;"",1,0))</f>
        <v>#REF!</v>
      </c>
      <c r="BA135" t="e">
        <f t="shared" si="8"/>
        <v>#REF!</v>
      </c>
      <c r="BB135" s="27" t="e">
        <f t="shared" si="9"/>
        <v>#REF!</v>
      </c>
    </row>
    <row r="136" spans="1:54" x14ac:dyDescent="0.35">
      <c r="A136" t="s">
        <v>10325</v>
      </c>
      <c r="B136" s="25" t="e">
        <f>IF('Crisis Indicator Data'!#REF!="No Data",1,IF(#REF!&lt;&gt;"",1,0))</f>
        <v>#REF!</v>
      </c>
      <c r="C136" s="25" t="e">
        <f>IF('Crisis Indicator Data'!#REF!="No Data",1,IF(#REF!&lt;&gt;"",1,0))</f>
        <v>#REF!</v>
      </c>
      <c r="D136" s="25" t="e">
        <f>IF('Crisis Indicator Data'!#REF!="No Data",1,IF(#REF!&lt;&gt;"",1,0))</f>
        <v>#REF!</v>
      </c>
      <c r="E136" s="25" t="e">
        <f>IF('Crisis Indicator Data'!#REF!="No Data",1,IF(#REF!&lt;&gt;"",1,0))</f>
        <v>#REF!</v>
      </c>
      <c r="F136" s="25" t="e">
        <f>IF('Crisis Indicator Data'!#REF!="No Data",1,IF(#REF!&lt;&gt;"",1,0))</f>
        <v>#REF!</v>
      </c>
      <c r="G136" s="25" t="e">
        <f>IF('Crisis Indicator Data'!#REF!="No Data",1,IF(#REF!&lt;&gt;"",1,0))</f>
        <v>#REF!</v>
      </c>
      <c r="H136" s="25" t="e">
        <f>IF('Crisis Indicator Data'!#REF!="No Data",1,IF(#REF!&lt;&gt;"",1,0))</f>
        <v>#REF!</v>
      </c>
      <c r="I136" s="25" t="e">
        <f>IF('Crisis Indicator Data'!#REF!="No Data",1,IF(#REF!&lt;&gt;"",1,0))</f>
        <v>#REF!</v>
      </c>
      <c r="J136" s="25" t="e">
        <f>IF('Crisis Indicator Data'!#REF!="No Data",1,IF(#REF!&lt;&gt;"",1,0))</f>
        <v>#REF!</v>
      </c>
      <c r="K136" s="25" t="e">
        <f>IF('Crisis Indicator Data'!#REF!="No Data",1,IF(#REF!&lt;&gt;"",1,0))</f>
        <v>#REF!</v>
      </c>
      <c r="L136" s="25" t="e">
        <f>IF('Crisis Indicator Data'!#REF!="No Data",1,IF(#REF!&lt;&gt;"",1,0))</f>
        <v>#REF!</v>
      </c>
      <c r="M136" s="25" t="e">
        <f>IF('Crisis Indicator Data'!#REF!="No Data",1,IF(#REF!&lt;&gt;"",1,0))</f>
        <v>#REF!</v>
      </c>
      <c r="N136" s="25" t="e">
        <f>IF('Crisis Indicator Data'!#REF!="No Data",1,IF(#REF!&lt;&gt;"",1,0))</f>
        <v>#REF!</v>
      </c>
      <c r="O136" s="25" t="e">
        <f>IF('Crisis Indicator Data'!#REF!="No Data",1,IF(#REF!&lt;&gt;"",1,0))</f>
        <v>#REF!</v>
      </c>
      <c r="P136" s="25" t="e">
        <f>IF('Crisis Indicator Data'!#REF!="No Data",1,IF(#REF!&lt;&gt;"",1,0))</f>
        <v>#REF!</v>
      </c>
      <c r="Q136" s="25" t="e">
        <f>IF('Crisis Indicator Data'!#REF!="No Data",1,IF(#REF!&lt;&gt;"",1,0))</f>
        <v>#REF!</v>
      </c>
      <c r="R136" s="25" t="e">
        <f>IF('Crisis Indicator Data'!#REF!="No Data",1,IF(#REF!&lt;&gt;"",1,0))</f>
        <v>#REF!</v>
      </c>
      <c r="S136" s="25" t="e">
        <f>IF('Crisis Indicator Data'!#REF!="No Data",1,IF(#REF!&lt;&gt;"",1,0))</f>
        <v>#REF!</v>
      </c>
      <c r="T136" s="25" t="e">
        <f>IF('Crisis Indicator Data'!#REF!="No Data",1,IF(#REF!&lt;&gt;"",1,0))</f>
        <v>#REF!</v>
      </c>
      <c r="U136" s="25" t="e">
        <f>IF('Crisis Indicator Data'!#REF!="No Data",1,IF(#REF!&lt;&gt;"",1,0))</f>
        <v>#REF!</v>
      </c>
      <c r="V136" s="25" t="e">
        <f>IF('Crisis Indicator Data'!#REF!="No Data",1,IF(#REF!&lt;&gt;"",1,0))</f>
        <v>#REF!</v>
      </c>
      <c r="W136" s="25" t="e">
        <f>IF('Crisis Indicator Data'!#REF!="No Data",1,IF(#REF!&lt;&gt;"",1,0))</f>
        <v>#REF!</v>
      </c>
      <c r="X136" s="25" t="e">
        <f>IF('Crisis Indicator Data'!#REF!="No Data",1,IF(#REF!&lt;&gt;"",1,0))</f>
        <v>#REF!</v>
      </c>
      <c r="Y136" s="25" t="e">
        <f>IF('Crisis Indicator Data'!#REF!="No Data",1,IF(#REF!&lt;&gt;"",1,0))</f>
        <v>#REF!</v>
      </c>
      <c r="Z136" s="25" t="e">
        <f>IF('Crisis Indicator Data'!#REF!="No Data",1,IF(#REF!&lt;&gt;"",1,0))</f>
        <v>#REF!</v>
      </c>
      <c r="AA136" s="25" t="e">
        <f>IF('Crisis Indicator Data'!#REF!="No Data",1,IF(#REF!&lt;&gt;"",1,0))</f>
        <v>#REF!</v>
      </c>
      <c r="AB136" s="25" t="e">
        <f>IF('Crisis Indicator Data'!#REF!="No Data",1,IF(#REF!&lt;&gt;"",1,0))</f>
        <v>#REF!</v>
      </c>
      <c r="AC136" s="25" t="e">
        <f>IF('Crisis Indicator Data'!#REF!="No Data",1,IF(#REF!&lt;&gt;"",1,0))</f>
        <v>#REF!</v>
      </c>
      <c r="AD136" s="25" t="e">
        <f>IF('Crisis Indicator Data'!#REF!="No Data",1,IF(#REF!&lt;&gt;"",1,0))</f>
        <v>#REF!</v>
      </c>
      <c r="AE136" s="25" t="e">
        <f>IF('Crisis Indicator Data'!#REF!="No Data",1,IF(#REF!&lt;&gt;"",1,0))</f>
        <v>#REF!</v>
      </c>
      <c r="AF136" s="25" t="e">
        <f>IF('Crisis Indicator Data'!#REF!="No Data",1,IF(#REF!&lt;&gt;"",1,0))</f>
        <v>#REF!</v>
      </c>
      <c r="AG136" s="25" t="e">
        <f>IF('Crisis Indicator Data'!#REF!="No Data",1,IF(#REF!&lt;&gt;"",1,0))</f>
        <v>#REF!</v>
      </c>
      <c r="AH136" s="25" t="e">
        <f>IF('Crisis Indicator Data'!#REF!="No Data",1,IF(#REF!&lt;&gt;"",1,0))</f>
        <v>#REF!</v>
      </c>
      <c r="AI136" s="25" t="e">
        <f>IF('Crisis Indicator Data'!#REF!="No Data",1,IF(#REF!&lt;&gt;"",1,0))</f>
        <v>#REF!</v>
      </c>
      <c r="AJ136" s="25" t="e">
        <f>IF('Crisis Indicator Data'!#REF!="No Data",1,IF(#REF!&lt;&gt;"",1,0))</f>
        <v>#REF!</v>
      </c>
      <c r="AK136" s="25" t="e">
        <f>IF('Crisis Indicator Data'!#REF!="No Data",1,IF(#REF!&lt;&gt;"",1,0))</f>
        <v>#REF!</v>
      </c>
      <c r="AL136" s="25" t="e">
        <f>IF('Crisis Indicator Data'!#REF!="No Data",1,IF(#REF!&lt;&gt;"",1,0))</f>
        <v>#REF!</v>
      </c>
      <c r="AM136" s="25" t="e">
        <f>IF('Crisis Indicator Data'!#REF!="No Data",1,IF(#REF!&lt;&gt;"",1,0))</f>
        <v>#REF!</v>
      </c>
      <c r="AN136" s="25" t="e">
        <f>IF('Crisis Indicator Data'!#REF!="No Data",1,IF(#REF!&lt;&gt;"",1,0))</f>
        <v>#REF!</v>
      </c>
      <c r="AO136" s="25" t="e">
        <f>IF('Crisis Indicator Data'!#REF!="No Data",1,IF(#REF!&lt;&gt;"",1,0))</f>
        <v>#REF!</v>
      </c>
      <c r="AP136" s="25" t="e">
        <f>IF('Crisis Indicator Data'!#REF!="No Data",1,IF(#REF!&lt;&gt;"",1,0))</f>
        <v>#REF!</v>
      </c>
      <c r="AQ136" s="25" t="e">
        <f>IF('Crisis Indicator Data'!#REF!="No Data",1,IF(#REF!&lt;&gt;"",1,0))</f>
        <v>#REF!</v>
      </c>
      <c r="AR136" s="25" t="e">
        <f>IF('Crisis Indicator Data'!#REF!="No Data",1,IF(#REF!&lt;&gt;"",1,0))</f>
        <v>#REF!</v>
      </c>
      <c r="AS136" s="25" t="e">
        <f>IF('Crisis Indicator Data'!#REF!="No Data",1,IF(#REF!&lt;&gt;"",1,0))</f>
        <v>#REF!</v>
      </c>
      <c r="AT136" s="25" t="e">
        <f>IF('Crisis Indicator Data'!#REF!="No Data",1,IF(#REF!&lt;&gt;"",1,0))</f>
        <v>#REF!</v>
      </c>
      <c r="AU136" s="25" t="e">
        <f>IF('Crisis Indicator Data'!#REF!="No Data",1,IF(#REF!&lt;&gt;"",1,0))</f>
        <v>#REF!</v>
      </c>
      <c r="AV136" s="25" t="e">
        <f>IF('Crisis Indicator Data'!#REF!="No Data",1,IF(#REF!&lt;&gt;"",1,0))</f>
        <v>#REF!</v>
      </c>
      <c r="AW136" s="25" t="e">
        <f>IF('Crisis Indicator Data'!#REF!="No Data",1,IF(#REF!&lt;&gt;"",1,0))</f>
        <v>#REF!</v>
      </c>
      <c r="AX136" s="25" t="e">
        <f>IF('Crisis Indicator Data'!#REF!="No Data",1,IF(#REF!&lt;&gt;"",1,0))</f>
        <v>#REF!</v>
      </c>
      <c r="AY136" s="25" t="e">
        <f>IF('Crisis Indicator Data'!#REF!="No Data",1,IF(#REF!&lt;&gt;"",1,0))</f>
        <v>#REF!</v>
      </c>
      <c r="AZ136" s="25" t="e">
        <f>IF('Crisis Indicator Data'!#REF!="No Data",1,IF(#REF!&lt;&gt;"",1,0))</f>
        <v>#REF!</v>
      </c>
      <c r="BA136" t="e">
        <f t="shared" si="8"/>
        <v>#REF!</v>
      </c>
      <c r="BB136" s="27" t="e">
        <f t="shared" si="9"/>
        <v>#REF!</v>
      </c>
    </row>
    <row r="137" spans="1:54" x14ac:dyDescent="0.35">
      <c r="A137" t="s">
        <v>10329</v>
      </c>
      <c r="B137" s="25" t="e">
        <f>IF('Crisis Indicator Data'!#REF!="No Data",1,IF(#REF!&lt;&gt;"",1,0))</f>
        <v>#REF!</v>
      </c>
      <c r="C137" s="25" t="e">
        <f>IF('Crisis Indicator Data'!#REF!="No Data",1,IF(#REF!&lt;&gt;"",1,0))</f>
        <v>#REF!</v>
      </c>
      <c r="D137" s="25" t="e">
        <f>IF('Crisis Indicator Data'!#REF!="No Data",1,IF(#REF!&lt;&gt;"",1,0))</f>
        <v>#REF!</v>
      </c>
      <c r="E137" s="25" t="e">
        <f>IF('Crisis Indicator Data'!#REF!="No Data",1,IF(#REF!&lt;&gt;"",1,0))</f>
        <v>#REF!</v>
      </c>
      <c r="F137" s="25" t="e">
        <f>IF('Crisis Indicator Data'!#REF!="No Data",1,IF(#REF!&lt;&gt;"",1,0))</f>
        <v>#REF!</v>
      </c>
      <c r="G137" s="25" t="e">
        <f>IF('Crisis Indicator Data'!#REF!="No Data",1,IF(#REF!&lt;&gt;"",1,0))</f>
        <v>#REF!</v>
      </c>
      <c r="H137" s="25" t="e">
        <f>IF('Crisis Indicator Data'!#REF!="No Data",1,IF(#REF!&lt;&gt;"",1,0))</f>
        <v>#REF!</v>
      </c>
      <c r="I137" s="25" t="e">
        <f>IF('Crisis Indicator Data'!#REF!="No Data",1,IF(#REF!&lt;&gt;"",1,0))</f>
        <v>#REF!</v>
      </c>
      <c r="J137" s="25" t="e">
        <f>IF('Crisis Indicator Data'!#REF!="No Data",1,IF(#REF!&lt;&gt;"",1,0))</f>
        <v>#REF!</v>
      </c>
      <c r="K137" s="25" t="e">
        <f>IF('Crisis Indicator Data'!#REF!="No Data",1,IF(#REF!&lt;&gt;"",1,0))</f>
        <v>#REF!</v>
      </c>
      <c r="L137" s="25" t="e">
        <f>IF('Crisis Indicator Data'!#REF!="No Data",1,IF(#REF!&lt;&gt;"",1,0))</f>
        <v>#REF!</v>
      </c>
      <c r="M137" s="25" t="e">
        <f>IF('Crisis Indicator Data'!#REF!="No Data",1,IF(#REF!&lt;&gt;"",1,0))</f>
        <v>#REF!</v>
      </c>
      <c r="N137" s="25" t="e">
        <f>IF('Crisis Indicator Data'!#REF!="No Data",1,IF(#REF!&lt;&gt;"",1,0))</f>
        <v>#REF!</v>
      </c>
      <c r="O137" s="25" t="e">
        <f>IF('Crisis Indicator Data'!#REF!="No Data",1,IF(#REF!&lt;&gt;"",1,0))</f>
        <v>#REF!</v>
      </c>
      <c r="P137" s="25" t="e">
        <f>IF('Crisis Indicator Data'!#REF!="No Data",1,IF(#REF!&lt;&gt;"",1,0))</f>
        <v>#REF!</v>
      </c>
      <c r="Q137" s="25" t="e">
        <f>IF('Crisis Indicator Data'!#REF!="No Data",1,IF(#REF!&lt;&gt;"",1,0))</f>
        <v>#REF!</v>
      </c>
      <c r="R137" s="25" t="e">
        <f>IF('Crisis Indicator Data'!#REF!="No Data",1,IF(#REF!&lt;&gt;"",1,0))</f>
        <v>#REF!</v>
      </c>
      <c r="S137" s="25" t="e">
        <f>IF('Crisis Indicator Data'!#REF!="No Data",1,IF(#REF!&lt;&gt;"",1,0))</f>
        <v>#REF!</v>
      </c>
      <c r="T137" s="25" t="e">
        <f>IF('Crisis Indicator Data'!#REF!="No Data",1,IF(#REF!&lt;&gt;"",1,0))</f>
        <v>#REF!</v>
      </c>
      <c r="U137" s="25" t="e">
        <f>IF('Crisis Indicator Data'!#REF!="No Data",1,IF(#REF!&lt;&gt;"",1,0))</f>
        <v>#REF!</v>
      </c>
      <c r="V137" s="25" t="e">
        <f>IF('Crisis Indicator Data'!#REF!="No Data",1,IF(#REF!&lt;&gt;"",1,0))</f>
        <v>#REF!</v>
      </c>
      <c r="W137" s="25" t="e">
        <f>IF('Crisis Indicator Data'!#REF!="No Data",1,IF(#REF!&lt;&gt;"",1,0))</f>
        <v>#REF!</v>
      </c>
      <c r="X137" s="25" t="e">
        <f>IF('Crisis Indicator Data'!#REF!="No Data",1,IF(#REF!&lt;&gt;"",1,0))</f>
        <v>#REF!</v>
      </c>
      <c r="Y137" s="25" t="e">
        <f>IF('Crisis Indicator Data'!#REF!="No Data",1,IF(#REF!&lt;&gt;"",1,0))</f>
        <v>#REF!</v>
      </c>
      <c r="Z137" s="25" t="e">
        <f>IF('Crisis Indicator Data'!#REF!="No Data",1,IF(#REF!&lt;&gt;"",1,0))</f>
        <v>#REF!</v>
      </c>
      <c r="AA137" s="25" t="e">
        <f>IF('Crisis Indicator Data'!#REF!="No Data",1,IF(#REF!&lt;&gt;"",1,0))</f>
        <v>#REF!</v>
      </c>
      <c r="AB137" s="25" t="e">
        <f>IF('Crisis Indicator Data'!#REF!="No Data",1,IF(#REF!&lt;&gt;"",1,0))</f>
        <v>#REF!</v>
      </c>
      <c r="AC137" s="25" t="e">
        <f>IF('Crisis Indicator Data'!#REF!="No Data",1,IF(#REF!&lt;&gt;"",1,0))</f>
        <v>#REF!</v>
      </c>
      <c r="AD137" s="25" t="e">
        <f>IF('Crisis Indicator Data'!#REF!="No Data",1,IF(#REF!&lt;&gt;"",1,0))</f>
        <v>#REF!</v>
      </c>
      <c r="AE137" s="25" t="e">
        <f>IF('Crisis Indicator Data'!#REF!="No Data",1,IF(#REF!&lt;&gt;"",1,0))</f>
        <v>#REF!</v>
      </c>
      <c r="AF137" s="25" t="e">
        <f>IF('Crisis Indicator Data'!#REF!="No Data",1,IF(#REF!&lt;&gt;"",1,0))</f>
        <v>#REF!</v>
      </c>
      <c r="AG137" s="25" t="e">
        <f>IF('Crisis Indicator Data'!#REF!="No Data",1,IF(#REF!&lt;&gt;"",1,0))</f>
        <v>#REF!</v>
      </c>
      <c r="AH137" s="25" t="e">
        <f>IF('Crisis Indicator Data'!#REF!="No Data",1,IF(#REF!&lt;&gt;"",1,0))</f>
        <v>#REF!</v>
      </c>
      <c r="AI137" s="25" t="e">
        <f>IF('Crisis Indicator Data'!#REF!="No Data",1,IF(#REF!&lt;&gt;"",1,0))</f>
        <v>#REF!</v>
      </c>
      <c r="AJ137" s="25" t="e">
        <f>IF('Crisis Indicator Data'!#REF!="No Data",1,IF(#REF!&lt;&gt;"",1,0))</f>
        <v>#REF!</v>
      </c>
      <c r="AK137" s="25" t="e">
        <f>IF('Crisis Indicator Data'!#REF!="No Data",1,IF(#REF!&lt;&gt;"",1,0))</f>
        <v>#REF!</v>
      </c>
      <c r="AL137" s="25" t="e">
        <f>IF('Crisis Indicator Data'!#REF!="No Data",1,IF(#REF!&lt;&gt;"",1,0))</f>
        <v>#REF!</v>
      </c>
      <c r="AM137" s="25" t="e">
        <f>IF('Crisis Indicator Data'!#REF!="No Data",1,IF(#REF!&lt;&gt;"",1,0))</f>
        <v>#REF!</v>
      </c>
      <c r="AN137" s="25" t="e">
        <f>IF('Crisis Indicator Data'!#REF!="No Data",1,IF(#REF!&lt;&gt;"",1,0))</f>
        <v>#REF!</v>
      </c>
      <c r="AO137" s="25" t="e">
        <f>IF('Crisis Indicator Data'!#REF!="No Data",1,IF(#REF!&lt;&gt;"",1,0))</f>
        <v>#REF!</v>
      </c>
      <c r="AP137" s="25" t="e">
        <f>IF('Crisis Indicator Data'!#REF!="No Data",1,IF(#REF!&lt;&gt;"",1,0))</f>
        <v>#REF!</v>
      </c>
      <c r="AQ137" s="25" t="e">
        <f>IF('Crisis Indicator Data'!#REF!="No Data",1,IF(#REF!&lt;&gt;"",1,0))</f>
        <v>#REF!</v>
      </c>
      <c r="AR137" s="25" t="e">
        <f>IF('Crisis Indicator Data'!#REF!="No Data",1,IF(#REF!&lt;&gt;"",1,0))</f>
        <v>#REF!</v>
      </c>
      <c r="AS137" s="25" t="e">
        <f>IF('Crisis Indicator Data'!#REF!="No Data",1,IF(#REF!&lt;&gt;"",1,0))</f>
        <v>#REF!</v>
      </c>
      <c r="AT137" s="25" t="e">
        <f>IF('Crisis Indicator Data'!#REF!="No Data",1,IF(#REF!&lt;&gt;"",1,0))</f>
        <v>#REF!</v>
      </c>
      <c r="AU137" s="25" t="e">
        <f>IF('Crisis Indicator Data'!#REF!="No Data",1,IF(#REF!&lt;&gt;"",1,0))</f>
        <v>#REF!</v>
      </c>
      <c r="AV137" s="25" t="e">
        <f>IF('Crisis Indicator Data'!#REF!="No Data",1,IF(#REF!&lt;&gt;"",1,0))</f>
        <v>#REF!</v>
      </c>
      <c r="AW137" s="25" t="e">
        <f>IF('Crisis Indicator Data'!#REF!="No Data",1,IF(#REF!&lt;&gt;"",1,0))</f>
        <v>#REF!</v>
      </c>
      <c r="AX137" s="25" t="e">
        <f>IF('Crisis Indicator Data'!#REF!="No Data",1,IF(#REF!&lt;&gt;"",1,0))</f>
        <v>#REF!</v>
      </c>
      <c r="AY137" s="25" t="e">
        <f>IF('Crisis Indicator Data'!#REF!="No Data",1,IF(#REF!&lt;&gt;"",1,0))</f>
        <v>#REF!</v>
      </c>
      <c r="AZ137" s="25" t="e">
        <f>IF('Crisis Indicator Data'!#REF!="No Data",1,IF(#REF!&lt;&gt;"",1,0))</f>
        <v>#REF!</v>
      </c>
      <c r="BA137" t="e">
        <f t="shared" si="8"/>
        <v>#REF!</v>
      </c>
      <c r="BB137" s="27" t="e">
        <f t="shared" si="9"/>
        <v>#REF!</v>
      </c>
    </row>
    <row r="138" spans="1:54" x14ac:dyDescent="0.35">
      <c r="A138" t="s">
        <v>10334</v>
      </c>
      <c r="B138" s="25" t="e">
        <f>IF('Crisis Indicator Data'!#REF!="No Data",1,IF(#REF!&lt;&gt;"",1,0))</f>
        <v>#REF!</v>
      </c>
      <c r="C138" s="25" t="e">
        <f>IF('Crisis Indicator Data'!#REF!="No Data",1,IF(#REF!&lt;&gt;"",1,0))</f>
        <v>#REF!</v>
      </c>
      <c r="D138" s="25" t="e">
        <f>IF('Crisis Indicator Data'!#REF!="No Data",1,IF(#REF!&lt;&gt;"",1,0))</f>
        <v>#REF!</v>
      </c>
      <c r="E138" s="25" t="e">
        <f>IF('Crisis Indicator Data'!#REF!="No Data",1,IF(#REF!&lt;&gt;"",1,0))</f>
        <v>#REF!</v>
      </c>
      <c r="F138" s="25" t="e">
        <f>IF('Crisis Indicator Data'!#REF!="No Data",1,IF(#REF!&lt;&gt;"",1,0))</f>
        <v>#REF!</v>
      </c>
      <c r="G138" s="25" t="e">
        <f>IF('Crisis Indicator Data'!#REF!="No Data",1,IF(#REF!&lt;&gt;"",1,0))</f>
        <v>#REF!</v>
      </c>
      <c r="H138" s="25" t="e">
        <f>IF('Crisis Indicator Data'!#REF!="No Data",1,IF(#REF!&lt;&gt;"",1,0))</f>
        <v>#REF!</v>
      </c>
      <c r="I138" s="25" t="e">
        <f>IF('Crisis Indicator Data'!#REF!="No Data",1,IF(#REF!&lt;&gt;"",1,0))</f>
        <v>#REF!</v>
      </c>
      <c r="J138" s="25" t="e">
        <f>IF('Crisis Indicator Data'!#REF!="No Data",1,IF(#REF!&lt;&gt;"",1,0))</f>
        <v>#REF!</v>
      </c>
      <c r="K138" s="25" t="e">
        <f>IF('Crisis Indicator Data'!#REF!="No Data",1,IF(#REF!&lt;&gt;"",1,0))</f>
        <v>#REF!</v>
      </c>
      <c r="L138" s="25" t="e">
        <f>IF('Crisis Indicator Data'!#REF!="No Data",1,IF(#REF!&lt;&gt;"",1,0))</f>
        <v>#REF!</v>
      </c>
      <c r="M138" s="25" t="e">
        <f>IF('Crisis Indicator Data'!#REF!="No Data",1,IF(#REF!&lt;&gt;"",1,0))</f>
        <v>#REF!</v>
      </c>
      <c r="N138" s="25" t="e">
        <f>IF('Crisis Indicator Data'!#REF!="No Data",1,IF(#REF!&lt;&gt;"",1,0))</f>
        <v>#REF!</v>
      </c>
      <c r="O138" s="25" t="e">
        <f>IF('Crisis Indicator Data'!#REF!="No Data",1,IF(#REF!&lt;&gt;"",1,0))</f>
        <v>#REF!</v>
      </c>
      <c r="P138" s="25" t="e">
        <f>IF('Crisis Indicator Data'!#REF!="No Data",1,IF(#REF!&lt;&gt;"",1,0))</f>
        <v>#REF!</v>
      </c>
      <c r="Q138" s="25" t="e">
        <f>IF('Crisis Indicator Data'!#REF!="No Data",1,IF(#REF!&lt;&gt;"",1,0))</f>
        <v>#REF!</v>
      </c>
      <c r="R138" s="25" t="e">
        <f>IF('Crisis Indicator Data'!#REF!="No Data",1,IF(#REF!&lt;&gt;"",1,0))</f>
        <v>#REF!</v>
      </c>
      <c r="S138" s="25" t="e">
        <f>IF('Crisis Indicator Data'!#REF!="No Data",1,IF(#REF!&lt;&gt;"",1,0))</f>
        <v>#REF!</v>
      </c>
      <c r="T138" s="25" t="e">
        <f>IF('Crisis Indicator Data'!#REF!="No Data",1,IF(#REF!&lt;&gt;"",1,0))</f>
        <v>#REF!</v>
      </c>
      <c r="U138" s="25" t="e">
        <f>IF('Crisis Indicator Data'!#REF!="No Data",1,IF(#REF!&lt;&gt;"",1,0))</f>
        <v>#REF!</v>
      </c>
      <c r="V138" s="25" t="e">
        <f>IF('Crisis Indicator Data'!#REF!="No Data",1,IF(#REF!&lt;&gt;"",1,0))</f>
        <v>#REF!</v>
      </c>
      <c r="W138" s="25" t="e">
        <f>IF('Crisis Indicator Data'!#REF!="No Data",1,IF(#REF!&lt;&gt;"",1,0))</f>
        <v>#REF!</v>
      </c>
      <c r="X138" s="25" t="e">
        <f>IF('Crisis Indicator Data'!#REF!="No Data",1,IF(#REF!&lt;&gt;"",1,0))</f>
        <v>#REF!</v>
      </c>
      <c r="Y138" s="25" t="e">
        <f>IF('Crisis Indicator Data'!#REF!="No Data",1,IF(#REF!&lt;&gt;"",1,0))</f>
        <v>#REF!</v>
      </c>
      <c r="Z138" s="25" t="e">
        <f>IF('Crisis Indicator Data'!#REF!="No Data",1,IF(#REF!&lt;&gt;"",1,0))</f>
        <v>#REF!</v>
      </c>
      <c r="AA138" s="25" t="e">
        <f>IF('Crisis Indicator Data'!#REF!="No Data",1,IF(#REF!&lt;&gt;"",1,0))</f>
        <v>#REF!</v>
      </c>
      <c r="AB138" s="25" t="e">
        <f>IF('Crisis Indicator Data'!#REF!="No Data",1,IF(#REF!&lt;&gt;"",1,0))</f>
        <v>#REF!</v>
      </c>
      <c r="AC138" s="25" t="e">
        <f>IF('Crisis Indicator Data'!#REF!="No Data",1,IF(#REF!&lt;&gt;"",1,0))</f>
        <v>#REF!</v>
      </c>
      <c r="AD138" s="25" t="e">
        <f>IF('Crisis Indicator Data'!#REF!="No Data",1,IF(#REF!&lt;&gt;"",1,0))</f>
        <v>#REF!</v>
      </c>
      <c r="AE138" s="25" t="e">
        <f>IF('Crisis Indicator Data'!#REF!="No Data",1,IF(#REF!&lt;&gt;"",1,0))</f>
        <v>#REF!</v>
      </c>
      <c r="AF138" s="25" t="e">
        <f>IF('Crisis Indicator Data'!#REF!="No Data",1,IF(#REF!&lt;&gt;"",1,0))</f>
        <v>#REF!</v>
      </c>
      <c r="AG138" s="25" t="e">
        <f>IF('Crisis Indicator Data'!#REF!="No Data",1,IF(#REF!&lt;&gt;"",1,0))</f>
        <v>#REF!</v>
      </c>
      <c r="AH138" s="25" t="e">
        <f>IF('Crisis Indicator Data'!#REF!="No Data",1,IF(#REF!&lt;&gt;"",1,0))</f>
        <v>#REF!</v>
      </c>
      <c r="AI138" s="25" t="e">
        <f>IF('Crisis Indicator Data'!#REF!="No Data",1,IF(#REF!&lt;&gt;"",1,0))</f>
        <v>#REF!</v>
      </c>
      <c r="AJ138" s="25" t="e">
        <f>IF('Crisis Indicator Data'!#REF!="No Data",1,IF(#REF!&lt;&gt;"",1,0))</f>
        <v>#REF!</v>
      </c>
      <c r="AK138" s="25" t="e">
        <f>IF('Crisis Indicator Data'!#REF!="No Data",1,IF(#REF!&lt;&gt;"",1,0))</f>
        <v>#REF!</v>
      </c>
      <c r="AL138" s="25" t="e">
        <f>IF('Crisis Indicator Data'!#REF!="No Data",1,IF(#REF!&lt;&gt;"",1,0))</f>
        <v>#REF!</v>
      </c>
      <c r="AM138" s="25" t="e">
        <f>IF('Crisis Indicator Data'!#REF!="No Data",1,IF(#REF!&lt;&gt;"",1,0))</f>
        <v>#REF!</v>
      </c>
      <c r="AN138" s="25" t="e">
        <f>IF('Crisis Indicator Data'!#REF!="No Data",1,IF(#REF!&lt;&gt;"",1,0))</f>
        <v>#REF!</v>
      </c>
      <c r="AO138" s="25" t="e">
        <f>IF('Crisis Indicator Data'!#REF!="No Data",1,IF(#REF!&lt;&gt;"",1,0))</f>
        <v>#REF!</v>
      </c>
      <c r="AP138" s="25" t="e">
        <f>IF('Crisis Indicator Data'!#REF!="No Data",1,IF(#REF!&lt;&gt;"",1,0))</f>
        <v>#REF!</v>
      </c>
      <c r="AQ138" s="25" t="e">
        <f>IF('Crisis Indicator Data'!#REF!="No Data",1,IF(#REF!&lt;&gt;"",1,0))</f>
        <v>#REF!</v>
      </c>
      <c r="AR138" s="25" t="e">
        <f>IF('Crisis Indicator Data'!#REF!="No Data",1,IF(#REF!&lt;&gt;"",1,0))</f>
        <v>#REF!</v>
      </c>
      <c r="AS138" s="25" t="e">
        <f>IF('Crisis Indicator Data'!#REF!="No Data",1,IF(#REF!&lt;&gt;"",1,0))</f>
        <v>#REF!</v>
      </c>
      <c r="AT138" s="25" t="e">
        <f>IF('Crisis Indicator Data'!#REF!="No Data",1,IF(#REF!&lt;&gt;"",1,0))</f>
        <v>#REF!</v>
      </c>
      <c r="AU138" s="25" t="e">
        <f>IF('Crisis Indicator Data'!#REF!="No Data",1,IF(#REF!&lt;&gt;"",1,0))</f>
        <v>#REF!</v>
      </c>
      <c r="AV138" s="25" t="e">
        <f>IF('Crisis Indicator Data'!#REF!="No Data",1,IF(#REF!&lt;&gt;"",1,0))</f>
        <v>#REF!</v>
      </c>
      <c r="AW138" s="25" t="e">
        <f>IF('Crisis Indicator Data'!#REF!="No Data",1,IF(#REF!&lt;&gt;"",1,0))</f>
        <v>#REF!</v>
      </c>
      <c r="AX138" s="25" t="e">
        <f>IF('Crisis Indicator Data'!#REF!="No Data",1,IF(#REF!&lt;&gt;"",1,0))</f>
        <v>#REF!</v>
      </c>
      <c r="AY138" s="25" t="e">
        <f>IF('Crisis Indicator Data'!#REF!="No Data",1,IF(#REF!&lt;&gt;"",1,0))</f>
        <v>#REF!</v>
      </c>
      <c r="AZ138" s="25" t="e">
        <f>IF('Crisis Indicator Data'!#REF!="No Data",1,IF(#REF!&lt;&gt;"",1,0))</f>
        <v>#REF!</v>
      </c>
      <c r="BA138" t="e">
        <f t="shared" si="8"/>
        <v>#REF!</v>
      </c>
      <c r="BB138" s="27" t="e">
        <f t="shared" si="9"/>
        <v>#REF!</v>
      </c>
    </row>
    <row r="139" spans="1:54" x14ac:dyDescent="0.35">
      <c r="A139" t="s">
        <v>10339</v>
      </c>
      <c r="B139" s="25" t="e">
        <f>IF('Crisis Indicator Data'!#REF!="No Data",1,IF(#REF!&lt;&gt;"",1,0))</f>
        <v>#REF!</v>
      </c>
      <c r="C139" s="25" t="e">
        <f>IF('Crisis Indicator Data'!#REF!="No Data",1,IF(#REF!&lt;&gt;"",1,0))</f>
        <v>#REF!</v>
      </c>
      <c r="D139" s="25" t="e">
        <f>IF('Crisis Indicator Data'!#REF!="No Data",1,IF(#REF!&lt;&gt;"",1,0))</f>
        <v>#REF!</v>
      </c>
      <c r="E139" s="25" t="e">
        <f>IF('Crisis Indicator Data'!#REF!="No Data",1,IF(#REF!&lt;&gt;"",1,0))</f>
        <v>#REF!</v>
      </c>
      <c r="F139" s="25" t="e">
        <f>IF('Crisis Indicator Data'!#REF!="No Data",1,IF(#REF!&lt;&gt;"",1,0))</f>
        <v>#REF!</v>
      </c>
      <c r="G139" s="25" t="e">
        <f>IF('Crisis Indicator Data'!#REF!="No Data",1,IF(#REF!&lt;&gt;"",1,0))</f>
        <v>#REF!</v>
      </c>
      <c r="H139" s="25" t="e">
        <f>IF('Crisis Indicator Data'!#REF!="No Data",1,IF(#REF!&lt;&gt;"",1,0))</f>
        <v>#REF!</v>
      </c>
      <c r="I139" s="25" t="e">
        <f>IF('Crisis Indicator Data'!#REF!="No Data",1,IF(#REF!&lt;&gt;"",1,0))</f>
        <v>#REF!</v>
      </c>
      <c r="J139" s="25" t="e">
        <f>IF('Crisis Indicator Data'!#REF!="No Data",1,IF(#REF!&lt;&gt;"",1,0))</f>
        <v>#REF!</v>
      </c>
      <c r="K139" s="25" t="e">
        <f>IF('Crisis Indicator Data'!#REF!="No Data",1,IF(#REF!&lt;&gt;"",1,0))</f>
        <v>#REF!</v>
      </c>
      <c r="L139" s="25" t="e">
        <f>IF('Crisis Indicator Data'!#REF!="No Data",1,IF(#REF!&lt;&gt;"",1,0))</f>
        <v>#REF!</v>
      </c>
      <c r="M139" s="25" t="e">
        <f>IF('Crisis Indicator Data'!#REF!="No Data",1,IF(#REF!&lt;&gt;"",1,0))</f>
        <v>#REF!</v>
      </c>
      <c r="N139" s="25" t="e">
        <f>IF('Crisis Indicator Data'!#REF!="No Data",1,IF(#REF!&lt;&gt;"",1,0))</f>
        <v>#REF!</v>
      </c>
      <c r="O139" s="25" t="e">
        <f>IF('Crisis Indicator Data'!#REF!="No Data",1,IF(#REF!&lt;&gt;"",1,0))</f>
        <v>#REF!</v>
      </c>
      <c r="P139" s="25" t="e">
        <f>IF('Crisis Indicator Data'!#REF!="No Data",1,IF(#REF!&lt;&gt;"",1,0))</f>
        <v>#REF!</v>
      </c>
      <c r="Q139" s="25" t="e">
        <f>IF('Crisis Indicator Data'!#REF!="No Data",1,IF(#REF!&lt;&gt;"",1,0))</f>
        <v>#REF!</v>
      </c>
      <c r="R139" s="25" t="e">
        <f>IF('Crisis Indicator Data'!#REF!="No Data",1,IF(#REF!&lt;&gt;"",1,0))</f>
        <v>#REF!</v>
      </c>
      <c r="S139" s="25" t="e">
        <f>IF('Crisis Indicator Data'!#REF!="No Data",1,IF(#REF!&lt;&gt;"",1,0))</f>
        <v>#REF!</v>
      </c>
      <c r="T139" s="25" t="e">
        <f>IF('Crisis Indicator Data'!#REF!="No Data",1,IF(#REF!&lt;&gt;"",1,0))</f>
        <v>#REF!</v>
      </c>
      <c r="U139" s="25" t="e">
        <f>IF('Crisis Indicator Data'!#REF!="No Data",1,IF(#REF!&lt;&gt;"",1,0))</f>
        <v>#REF!</v>
      </c>
      <c r="V139" s="25" t="e">
        <f>IF('Crisis Indicator Data'!#REF!="No Data",1,IF(#REF!&lt;&gt;"",1,0))</f>
        <v>#REF!</v>
      </c>
      <c r="W139" s="25" t="e">
        <f>IF('Crisis Indicator Data'!#REF!="No Data",1,IF(#REF!&lt;&gt;"",1,0))</f>
        <v>#REF!</v>
      </c>
      <c r="X139" s="25" t="e">
        <f>IF('Crisis Indicator Data'!#REF!="No Data",1,IF(#REF!&lt;&gt;"",1,0))</f>
        <v>#REF!</v>
      </c>
      <c r="Y139" s="25" t="e">
        <f>IF('Crisis Indicator Data'!#REF!="No Data",1,IF(#REF!&lt;&gt;"",1,0))</f>
        <v>#REF!</v>
      </c>
      <c r="Z139" s="25" t="e">
        <f>IF('Crisis Indicator Data'!#REF!="No Data",1,IF(#REF!&lt;&gt;"",1,0))</f>
        <v>#REF!</v>
      </c>
      <c r="AA139" s="25" t="e">
        <f>IF('Crisis Indicator Data'!#REF!="No Data",1,IF(#REF!&lt;&gt;"",1,0))</f>
        <v>#REF!</v>
      </c>
      <c r="AB139" s="25" t="e">
        <f>IF('Crisis Indicator Data'!#REF!="No Data",1,IF(#REF!&lt;&gt;"",1,0))</f>
        <v>#REF!</v>
      </c>
      <c r="AC139" s="25" t="e">
        <f>IF('Crisis Indicator Data'!#REF!="No Data",1,IF(#REF!&lt;&gt;"",1,0))</f>
        <v>#REF!</v>
      </c>
      <c r="AD139" s="25" t="e">
        <f>IF('Crisis Indicator Data'!#REF!="No Data",1,IF(#REF!&lt;&gt;"",1,0))</f>
        <v>#REF!</v>
      </c>
      <c r="AE139" s="25" t="e">
        <f>IF('Crisis Indicator Data'!#REF!="No Data",1,IF(#REF!&lt;&gt;"",1,0))</f>
        <v>#REF!</v>
      </c>
      <c r="AF139" s="25" t="e">
        <f>IF('Crisis Indicator Data'!#REF!="No Data",1,IF(#REF!&lt;&gt;"",1,0))</f>
        <v>#REF!</v>
      </c>
      <c r="AG139" s="25" t="e">
        <f>IF('Crisis Indicator Data'!#REF!="No Data",1,IF(#REF!&lt;&gt;"",1,0))</f>
        <v>#REF!</v>
      </c>
      <c r="AH139" s="25" t="e">
        <f>IF('Crisis Indicator Data'!#REF!="No Data",1,IF(#REF!&lt;&gt;"",1,0))</f>
        <v>#REF!</v>
      </c>
      <c r="AI139" s="25" t="e">
        <f>IF('Crisis Indicator Data'!#REF!="No Data",1,IF(#REF!&lt;&gt;"",1,0))</f>
        <v>#REF!</v>
      </c>
      <c r="AJ139" s="25" t="e">
        <f>IF('Crisis Indicator Data'!#REF!="No Data",1,IF(#REF!&lt;&gt;"",1,0))</f>
        <v>#REF!</v>
      </c>
      <c r="AK139" s="25" t="e">
        <f>IF('Crisis Indicator Data'!#REF!="No Data",1,IF(#REF!&lt;&gt;"",1,0))</f>
        <v>#REF!</v>
      </c>
      <c r="AL139" s="25" t="e">
        <f>IF('Crisis Indicator Data'!#REF!="No Data",1,IF(#REF!&lt;&gt;"",1,0))</f>
        <v>#REF!</v>
      </c>
      <c r="AM139" s="25" t="e">
        <f>IF('Crisis Indicator Data'!#REF!="No Data",1,IF(#REF!&lt;&gt;"",1,0))</f>
        <v>#REF!</v>
      </c>
      <c r="AN139" s="25" t="e">
        <f>IF('Crisis Indicator Data'!#REF!="No Data",1,IF(#REF!&lt;&gt;"",1,0))</f>
        <v>#REF!</v>
      </c>
      <c r="AO139" s="25" t="e">
        <f>IF('Crisis Indicator Data'!#REF!="No Data",1,IF(#REF!&lt;&gt;"",1,0))</f>
        <v>#REF!</v>
      </c>
      <c r="AP139" s="25" t="e">
        <f>IF('Crisis Indicator Data'!#REF!="No Data",1,IF(#REF!&lt;&gt;"",1,0))</f>
        <v>#REF!</v>
      </c>
      <c r="AQ139" s="25" t="e">
        <f>IF('Crisis Indicator Data'!#REF!="No Data",1,IF(#REF!&lt;&gt;"",1,0))</f>
        <v>#REF!</v>
      </c>
      <c r="AR139" s="25" t="e">
        <f>IF('Crisis Indicator Data'!#REF!="No Data",1,IF(#REF!&lt;&gt;"",1,0))</f>
        <v>#REF!</v>
      </c>
      <c r="AS139" s="25" t="e">
        <f>IF('Crisis Indicator Data'!#REF!="No Data",1,IF(#REF!&lt;&gt;"",1,0))</f>
        <v>#REF!</v>
      </c>
      <c r="AT139" s="25" t="e">
        <f>IF('Crisis Indicator Data'!#REF!="No Data",1,IF(#REF!&lt;&gt;"",1,0))</f>
        <v>#REF!</v>
      </c>
      <c r="AU139" s="25" t="e">
        <f>IF('Crisis Indicator Data'!#REF!="No Data",1,IF(#REF!&lt;&gt;"",1,0))</f>
        <v>#REF!</v>
      </c>
      <c r="AV139" s="25" t="e">
        <f>IF('Crisis Indicator Data'!#REF!="No Data",1,IF(#REF!&lt;&gt;"",1,0))</f>
        <v>#REF!</v>
      </c>
      <c r="AW139" s="25" t="e">
        <f>IF('Crisis Indicator Data'!#REF!="No Data",1,IF(#REF!&lt;&gt;"",1,0))</f>
        <v>#REF!</v>
      </c>
      <c r="AX139" s="25" t="e">
        <f>IF('Crisis Indicator Data'!#REF!="No Data",1,IF(#REF!&lt;&gt;"",1,0))</f>
        <v>#REF!</v>
      </c>
      <c r="AY139" s="25" t="e">
        <f>IF('Crisis Indicator Data'!#REF!="No Data",1,IF(#REF!&lt;&gt;"",1,0))</f>
        <v>#REF!</v>
      </c>
      <c r="AZ139" s="25" t="e">
        <f>IF('Crisis Indicator Data'!#REF!="No Data",1,IF(#REF!&lt;&gt;"",1,0))</f>
        <v>#REF!</v>
      </c>
      <c r="BA139" t="e">
        <f t="shared" si="8"/>
        <v>#REF!</v>
      </c>
      <c r="BB139" s="27" t="e">
        <f t="shared" si="9"/>
        <v>#REF!</v>
      </c>
    </row>
    <row r="140" spans="1:54" x14ac:dyDescent="0.35">
      <c r="A140" t="s">
        <v>10344</v>
      </c>
      <c r="B140" s="25" t="e">
        <f>IF('Crisis Indicator Data'!#REF!="No Data",1,IF(#REF!&lt;&gt;"",1,0))</f>
        <v>#REF!</v>
      </c>
      <c r="C140" s="25" t="e">
        <f>IF('Crisis Indicator Data'!#REF!="No Data",1,IF(#REF!&lt;&gt;"",1,0))</f>
        <v>#REF!</v>
      </c>
      <c r="D140" s="25" t="e">
        <f>IF('Crisis Indicator Data'!#REF!="No Data",1,IF(#REF!&lt;&gt;"",1,0))</f>
        <v>#REF!</v>
      </c>
      <c r="E140" s="25" t="e">
        <f>IF('Crisis Indicator Data'!#REF!="No Data",1,IF(#REF!&lt;&gt;"",1,0))</f>
        <v>#REF!</v>
      </c>
      <c r="F140" s="25" t="e">
        <f>IF('Crisis Indicator Data'!#REF!="No Data",1,IF(#REF!&lt;&gt;"",1,0))</f>
        <v>#REF!</v>
      </c>
      <c r="G140" s="25" t="e">
        <f>IF('Crisis Indicator Data'!#REF!="No Data",1,IF(#REF!&lt;&gt;"",1,0))</f>
        <v>#REF!</v>
      </c>
      <c r="H140" s="25" t="e">
        <f>IF('Crisis Indicator Data'!#REF!="No Data",1,IF(#REF!&lt;&gt;"",1,0))</f>
        <v>#REF!</v>
      </c>
      <c r="I140" s="25" t="e">
        <f>IF('Crisis Indicator Data'!#REF!="No Data",1,IF(#REF!&lt;&gt;"",1,0))</f>
        <v>#REF!</v>
      </c>
      <c r="J140" s="25" t="e">
        <f>IF('Crisis Indicator Data'!#REF!="No Data",1,IF(#REF!&lt;&gt;"",1,0))</f>
        <v>#REF!</v>
      </c>
      <c r="K140" s="25" t="e">
        <f>IF('Crisis Indicator Data'!#REF!="No Data",1,IF(#REF!&lt;&gt;"",1,0))</f>
        <v>#REF!</v>
      </c>
      <c r="L140" s="25" t="e">
        <f>IF('Crisis Indicator Data'!#REF!="No Data",1,IF(#REF!&lt;&gt;"",1,0))</f>
        <v>#REF!</v>
      </c>
      <c r="M140" s="25" t="e">
        <f>IF('Crisis Indicator Data'!#REF!="No Data",1,IF(#REF!&lt;&gt;"",1,0))</f>
        <v>#REF!</v>
      </c>
      <c r="N140" s="25" t="e">
        <f>IF('Crisis Indicator Data'!#REF!="No Data",1,IF(#REF!&lt;&gt;"",1,0))</f>
        <v>#REF!</v>
      </c>
      <c r="O140" s="25" t="e">
        <f>IF('Crisis Indicator Data'!#REF!="No Data",1,IF(#REF!&lt;&gt;"",1,0))</f>
        <v>#REF!</v>
      </c>
      <c r="P140" s="25" t="e">
        <f>IF('Crisis Indicator Data'!#REF!="No Data",1,IF(#REF!&lt;&gt;"",1,0))</f>
        <v>#REF!</v>
      </c>
      <c r="Q140" s="25" t="e">
        <f>IF('Crisis Indicator Data'!#REF!="No Data",1,IF(#REF!&lt;&gt;"",1,0))</f>
        <v>#REF!</v>
      </c>
      <c r="R140" s="25" t="e">
        <f>IF('Crisis Indicator Data'!#REF!="No Data",1,IF(#REF!&lt;&gt;"",1,0))</f>
        <v>#REF!</v>
      </c>
      <c r="S140" s="25" t="e">
        <f>IF('Crisis Indicator Data'!#REF!="No Data",1,IF(#REF!&lt;&gt;"",1,0))</f>
        <v>#REF!</v>
      </c>
      <c r="T140" s="25" t="e">
        <f>IF('Crisis Indicator Data'!#REF!="No Data",1,IF(#REF!&lt;&gt;"",1,0))</f>
        <v>#REF!</v>
      </c>
      <c r="U140" s="25" t="e">
        <f>IF('Crisis Indicator Data'!#REF!="No Data",1,IF(#REF!&lt;&gt;"",1,0))</f>
        <v>#REF!</v>
      </c>
      <c r="V140" s="25" t="e">
        <f>IF('Crisis Indicator Data'!#REF!="No Data",1,IF(#REF!&lt;&gt;"",1,0))</f>
        <v>#REF!</v>
      </c>
      <c r="W140" s="25" t="e">
        <f>IF('Crisis Indicator Data'!#REF!="No Data",1,IF(#REF!&lt;&gt;"",1,0))</f>
        <v>#REF!</v>
      </c>
      <c r="X140" s="25" t="e">
        <f>IF('Crisis Indicator Data'!#REF!="No Data",1,IF(#REF!&lt;&gt;"",1,0))</f>
        <v>#REF!</v>
      </c>
      <c r="Y140" s="25" t="e">
        <f>IF('Crisis Indicator Data'!#REF!="No Data",1,IF(#REF!&lt;&gt;"",1,0))</f>
        <v>#REF!</v>
      </c>
      <c r="Z140" s="25" t="e">
        <f>IF('Crisis Indicator Data'!#REF!="No Data",1,IF(#REF!&lt;&gt;"",1,0))</f>
        <v>#REF!</v>
      </c>
      <c r="AA140" s="25" t="e">
        <f>IF('Crisis Indicator Data'!#REF!="No Data",1,IF(#REF!&lt;&gt;"",1,0))</f>
        <v>#REF!</v>
      </c>
      <c r="AB140" s="25" t="e">
        <f>IF('Crisis Indicator Data'!#REF!="No Data",1,IF(#REF!&lt;&gt;"",1,0))</f>
        <v>#REF!</v>
      </c>
      <c r="AC140" s="25" t="e">
        <f>IF('Crisis Indicator Data'!#REF!="No Data",1,IF(#REF!&lt;&gt;"",1,0))</f>
        <v>#REF!</v>
      </c>
      <c r="AD140" s="25" t="e">
        <f>IF('Crisis Indicator Data'!#REF!="No Data",1,IF(#REF!&lt;&gt;"",1,0))</f>
        <v>#REF!</v>
      </c>
      <c r="AE140" s="25" t="e">
        <f>IF('Crisis Indicator Data'!#REF!="No Data",1,IF(#REF!&lt;&gt;"",1,0))</f>
        <v>#REF!</v>
      </c>
      <c r="AF140" s="25" t="e">
        <f>IF('Crisis Indicator Data'!#REF!="No Data",1,IF(#REF!&lt;&gt;"",1,0))</f>
        <v>#REF!</v>
      </c>
      <c r="AG140" s="25" t="e">
        <f>IF('Crisis Indicator Data'!#REF!="No Data",1,IF(#REF!&lt;&gt;"",1,0))</f>
        <v>#REF!</v>
      </c>
      <c r="AH140" s="25" t="e">
        <f>IF('Crisis Indicator Data'!#REF!="No Data",1,IF(#REF!&lt;&gt;"",1,0))</f>
        <v>#REF!</v>
      </c>
      <c r="AI140" s="25" t="e">
        <f>IF('Crisis Indicator Data'!#REF!="No Data",1,IF(#REF!&lt;&gt;"",1,0))</f>
        <v>#REF!</v>
      </c>
      <c r="AJ140" s="25" t="e">
        <f>IF('Crisis Indicator Data'!#REF!="No Data",1,IF(#REF!&lt;&gt;"",1,0))</f>
        <v>#REF!</v>
      </c>
      <c r="AK140" s="25" t="e">
        <f>IF('Crisis Indicator Data'!#REF!="No Data",1,IF(#REF!&lt;&gt;"",1,0))</f>
        <v>#REF!</v>
      </c>
      <c r="AL140" s="25" t="e">
        <f>IF('Crisis Indicator Data'!#REF!="No Data",1,IF(#REF!&lt;&gt;"",1,0))</f>
        <v>#REF!</v>
      </c>
      <c r="AM140" s="25" t="e">
        <f>IF('Crisis Indicator Data'!#REF!="No Data",1,IF(#REF!&lt;&gt;"",1,0))</f>
        <v>#REF!</v>
      </c>
      <c r="AN140" s="25" t="e">
        <f>IF('Crisis Indicator Data'!#REF!="No Data",1,IF(#REF!&lt;&gt;"",1,0))</f>
        <v>#REF!</v>
      </c>
      <c r="AO140" s="25" t="e">
        <f>IF('Crisis Indicator Data'!#REF!="No Data",1,IF(#REF!&lt;&gt;"",1,0))</f>
        <v>#REF!</v>
      </c>
      <c r="AP140" s="25" t="e">
        <f>IF('Crisis Indicator Data'!#REF!="No Data",1,IF(#REF!&lt;&gt;"",1,0))</f>
        <v>#REF!</v>
      </c>
      <c r="AQ140" s="25" t="e">
        <f>IF('Crisis Indicator Data'!#REF!="No Data",1,IF(#REF!&lt;&gt;"",1,0))</f>
        <v>#REF!</v>
      </c>
      <c r="AR140" s="25" t="e">
        <f>IF('Crisis Indicator Data'!#REF!="No Data",1,IF(#REF!&lt;&gt;"",1,0))</f>
        <v>#REF!</v>
      </c>
      <c r="AS140" s="25" t="e">
        <f>IF('Crisis Indicator Data'!#REF!="No Data",1,IF(#REF!&lt;&gt;"",1,0))</f>
        <v>#REF!</v>
      </c>
      <c r="AT140" s="25" t="e">
        <f>IF('Crisis Indicator Data'!#REF!="No Data",1,IF(#REF!&lt;&gt;"",1,0))</f>
        <v>#REF!</v>
      </c>
      <c r="AU140" s="25" t="e">
        <f>IF('Crisis Indicator Data'!#REF!="No Data",1,IF(#REF!&lt;&gt;"",1,0))</f>
        <v>#REF!</v>
      </c>
      <c r="AV140" s="25" t="e">
        <f>IF('Crisis Indicator Data'!#REF!="No Data",1,IF(#REF!&lt;&gt;"",1,0))</f>
        <v>#REF!</v>
      </c>
      <c r="AW140" s="25" t="e">
        <f>IF('Crisis Indicator Data'!#REF!="No Data",1,IF(#REF!&lt;&gt;"",1,0))</f>
        <v>#REF!</v>
      </c>
      <c r="AX140" s="25" t="e">
        <f>IF('Crisis Indicator Data'!#REF!="No Data",1,IF(#REF!&lt;&gt;"",1,0))</f>
        <v>#REF!</v>
      </c>
      <c r="AY140" s="25" t="e">
        <f>IF('Crisis Indicator Data'!#REF!="No Data",1,IF(#REF!&lt;&gt;"",1,0))</f>
        <v>#REF!</v>
      </c>
      <c r="AZ140" s="25" t="e">
        <f>IF('Crisis Indicator Data'!#REF!="No Data",1,IF(#REF!&lt;&gt;"",1,0))</f>
        <v>#REF!</v>
      </c>
      <c r="BA140" t="e">
        <f t="shared" si="8"/>
        <v>#REF!</v>
      </c>
      <c r="BB140" s="27" t="e">
        <f t="shared" si="9"/>
        <v>#REF!</v>
      </c>
    </row>
    <row r="141" spans="1:54" x14ac:dyDescent="0.35">
      <c r="A141" t="s">
        <v>10345</v>
      </c>
      <c r="B141" s="25" t="e">
        <f>IF('Crisis Indicator Data'!#REF!="No Data",1,IF(#REF!&lt;&gt;"",1,0))</f>
        <v>#REF!</v>
      </c>
      <c r="C141" s="25" t="e">
        <f>IF('Crisis Indicator Data'!#REF!="No Data",1,IF(#REF!&lt;&gt;"",1,0))</f>
        <v>#REF!</v>
      </c>
      <c r="D141" s="25" t="e">
        <f>IF('Crisis Indicator Data'!#REF!="No Data",1,IF(#REF!&lt;&gt;"",1,0))</f>
        <v>#REF!</v>
      </c>
      <c r="E141" s="25" t="e">
        <f>IF('Crisis Indicator Data'!#REF!="No Data",1,IF(#REF!&lt;&gt;"",1,0))</f>
        <v>#REF!</v>
      </c>
      <c r="F141" s="25" t="e">
        <f>IF('Crisis Indicator Data'!#REF!="No Data",1,IF(#REF!&lt;&gt;"",1,0))</f>
        <v>#REF!</v>
      </c>
      <c r="G141" s="25" t="e">
        <f>IF('Crisis Indicator Data'!#REF!="No Data",1,IF(#REF!&lt;&gt;"",1,0))</f>
        <v>#REF!</v>
      </c>
      <c r="H141" s="25" t="e">
        <f>IF('Crisis Indicator Data'!#REF!="No Data",1,IF(#REF!&lt;&gt;"",1,0))</f>
        <v>#REF!</v>
      </c>
      <c r="I141" s="25" t="e">
        <f>IF('Crisis Indicator Data'!#REF!="No Data",1,IF(#REF!&lt;&gt;"",1,0))</f>
        <v>#REF!</v>
      </c>
      <c r="J141" s="25" t="e">
        <f>IF('Crisis Indicator Data'!#REF!="No Data",1,IF(#REF!&lt;&gt;"",1,0))</f>
        <v>#REF!</v>
      </c>
      <c r="K141" s="25" t="e">
        <f>IF('Crisis Indicator Data'!#REF!="No Data",1,IF(#REF!&lt;&gt;"",1,0))</f>
        <v>#REF!</v>
      </c>
      <c r="L141" s="25" t="e">
        <f>IF('Crisis Indicator Data'!#REF!="No Data",1,IF(#REF!&lt;&gt;"",1,0))</f>
        <v>#REF!</v>
      </c>
      <c r="M141" s="25" t="e">
        <f>IF('Crisis Indicator Data'!#REF!="No Data",1,IF(#REF!&lt;&gt;"",1,0))</f>
        <v>#REF!</v>
      </c>
      <c r="N141" s="25" t="e">
        <f>IF('Crisis Indicator Data'!#REF!="No Data",1,IF(#REF!&lt;&gt;"",1,0))</f>
        <v>#REF!</v>
      </c>
      <c r="O141" s="25" t="e">
        <f>IF('Crisis Indicator Data'!#REF!="No Data",1,IF(#REF!&lt;&gt;"",1,0))</f>
        <v>#REF!</v>
      </c>
      <c r="P141" s="25" t="e">
        <f>IF('Crisis Indicator Data'!#REF!="No Data",1,IF(#REF!&lt;&gt;"",1,0))</f>
        <v>#REF!</v>
      </c>
      <c r="Q141" s="25" t="e">
        <f>IF('Crisis Indicator Data'!#REF!="No Data",1,IF(#REF!&lt;&gt;"",1,0))</f>
        <v>#REF!</v>
      </c>
      <c r="R141" s="25" t="e">
        <f>IF('Crisis Indicator Data'!#REF!="No Data",1,IF(#REF!&lt;&gt;"",1,0))</f>
        <v>#REF!</v>
      </c>
      <c r="S141" s="25" t="e">
        <f>IF('Crisis Indicator Data'!#REF!="No Data",1,IF(#REF!&lt;&gt;"",1,0))</f>
        <v>#REF!</v>
      </c>
      <c r="T141" s="25" t="e">
        <f>IF('Crisis Indicator Data'!#REF!="No Data",1,IF(#REF!&lt;&gt;"",1,0))</f>
        <v>#REF!</v>
      </c>
      <c r="U141" s="25" t="e">
        <f>IF('Crisis Indicator Data'!#REF!="No Data",1,IF(#REF!&lt;&gt;"",1,0))</f>
        <v>#REF!</v>
      </c>
      <c r="V141" s="25" t="e">
        <f>IF('Crisis Indicator Data'!#REF!="No Data",1,IF(#REF!&lt;&gt;"",1,0))</f>
        <v>#REF!</v>
      </c>
      <c r="W141" s="25" t="e">
        <f>IF('Crisis Indicator Data'!#REF!="No Data",1,IF(#REF!&lt;&gt;"",1,0))</f>
        <v>#REF!</v>
      </c>
      <c r="X141" s="25" t="e">
        <f>IF('Crisis Indicator Data'!#REF!="No Data",1,IF(#REF!&lt;&gt;"",1,0))</f>
        <v>#REF!</v>
      </c>
      <c r="Y141" s="25" t="e">
        <f>IF('Crisis Indicator Data'!#REF!="No Data",1,IF(#REF!&lt;&gt;"",1,0))</f>
        <v>#REF!</v>
      </c>
      <c r="Z141" s="25" t="e">
        <f>IF('Crisis Indicator Data'!#REF!="No Data",1,IF(#REF!&lt;&gt;"",1,0))</f>
        <v>#REF!</v>
      </c>
      <c r="AA141" s="25" t="e">
        <f>IF('Crisis Indicator Data'!#REF!="No Data",1,IF(#REF!&lt;&gt;"",1,0))</f>
        <v>#REF!</v>
      </c>
      <c r="AB141" s="25" t="e">
        <f>IF('Crisis Indicator Data'!#REF!="No Data",1,IF(#REF!&lt;&gt;"",1,0))</f>
        <v>#REF!</v>
      </c>
      <c r="AC141" s="25" t="e">
        <f>IF('Crisis Indicator Data'!#REF!="No Data",1,IF(#REF!&lt;&gt;"",1,0))</f>
        <v>#REF!</v>
      </c>
      <c r="AD141" s="25" t="e">
        <f>IF('Crisis Indicator Data'!#REF!="No Data",1,IF(#REF!&lt;&gt;"",1,0))</f>
        <v>#REF!</v>
      </c>
      <c r="AE141" s="25" t="e">
        <f>IF('Crisis Indicator Data'!#REF!="No Data",1,IF(#REF!&lt;&gt;"",1,0))</f>
        <v>#REF!</v>
      </c>
      <c r="AF141" s="25" t="e">
        <f>IF('Crisis Indicator Data'!#REF!="No Data",1,IF(#REF!&lt;&gt;"",1,0))</f>
        <v>#REF!</v>
      </c>
      <c r="AG141" s="25" t="e">
        <f>IF('Crisis Indicator Data'!#REF!="No Data",1,IF(#REF!&lt;&gt;"",1,0))</f>
        <v>#REF!</v>
      </c>
      <c r="AH141" s="25" t="e">
        <f>IF('Crisis Indicator Data'!#REF!="No Data",1,IF(#REF!&lt;&gt;"",1,0))</f>
        <v>#REF!</v>
      </c>
      <c r="AI141" s="25" t="e">
        <f>IF('Crisis Indicator Data'!#REF!="No Data",1,IF(#REF!&lt;&gt;"",1,0))</f>
        <v>#REF!</v>
      </c>
      <c r="AJ141" s="25" t="e">
        <f>IF('Crisis Indicator Data'!#REF!="No Data",1,IF(#REF!&lt;&gt;"",1,0))</f>
        <v>#REF!</v>
      </c>
      <c r="AK141" s="25" t="e">
        <f>IF('Crisis Indicator Data'!#REF!="No Data",1,IF(#REF!&lt;&gt;"",1,0))</f>
        <v>#REF!</v>
      </c>
      <c r="AL141" s="25" t="e">
        <f>IF('Crisis Indicator Data'!#REF!="No Data",1,IF(#REF!&lt;&gt;"",1,0))</f>
        <v>#REF!</v>
      </c>
      <c r="AM141" s="25" t="e">
        <f>IF('Crisis Indicator Data'!#REF!="No Data",1,IF(#REF!&lt;&gt;"",1,0))</f>
        <v>#REF!</v>
      </c>
      <c r="AN141" s="25" t="e">
        <f>IF('Crisis Indicator Data'!#REF!="No Data",1,IF(#REF!&lt;&gt;"",1,0))</f>
        <v>#REF!</v>
      </c>
      <c r="AO141" s="25" t="e">
        <f>IF('Crisis Indicator Data'!#REF!="No Data",1,IF(#REF!&lt;&gt;"",1,0))</f>
        <v>#REF!</v>
      </c>
      <c r="AP141" s="25" t="e">
        <f>IF('Crisis Indicator Data'!#REF!="No Data",1,IF(#REF!&lt;&gt;"",1,0))</f>
        <v>#REF!</v>
      </c>
      <c r="AQ141" s="25" t="e">
        <f>IF('Crisis Indicator Data'!#REF!="No Data",1,IF(#REF!&lt;&gt;"",1,0))</f>
        <v>#REF!</v>
      </c>
      <c r="AR141" s="25" t="e">
        <f>IF('Crisis Indicator Data'!#REF!="No Data",1,IF(#REF!&lt;&gt;"",1,0))</f>
        <v>#REF!</v>
      </c>
      <c r="AS141" s="25" t="e">
        <f>IF('Crisis Indicator Data'!#REF!="No Data",1,IF(#REF!&lt;&gt;"",1,0))</f>
        <v>#REF!</v>
      </c>
      <c r="AT141" s="25" t="e">
        <f>IF('Crisis Indicator Data'!#REF!="No Data",1,IF(#REF!&lt;&gt;"",1,0))</f>
        <v>#REF!</v>
      </c>
      <c r="AU141" s="25" t="e">
        <f>IF('Crisis Indicator Data'!#REF!="No Data",1,IF(#REF!&lt;&gt;"",1,0))</f>
        <v>#REF!</v>
      </c>
      <c r="AV141" s="25" t="e">
        <f>IF('Crisis Indicator Data'!#REF!="No Data",1,IF(#REF!&lt;&gt;"",1,0))</f>
        <v>#REF!</v>
      </c>
      <c r="AW141" s="25" t="e">
        <f>IF('Crisis Indicator Data'!#REF!="No Data",1,IF(#REF!&lt;&gt;"",1,0))</f>
        <v>#REF!</v>
      </c>
      <c r="AX141" s="25" t="e">
        <f>IF('Crisis Indicator Data'!#REF!="No Data",1,IF(#REF!&lt;&gt;"",1,0))</f>
        <v>#REF!</v>
      </c>
      <c r="AY141" s="25" t="e">
        <f>IF('Crisis Indicator Data'!#REF!="No Data",1,IF(#REF!&lt;&gt;"",1,0))</f>
        <v>#REF!</v>
      </c>
      <c r="AZ141" s="25" t="e">
        <f>IF('Crisis Indicator Data'!#REF!="No Data",1,IF(#REF!&lt;&gt;"",1,0))</f>
        <v>#REF!</v>
      </c>
      <c r="BA141" t="e">
        <f t="shared" si="8"/>
        <v>#REF!</v>
      </c>
      <c r="BB141" s="27" t="e">
        <f t="shared" si="9"/>
        <v>#REF!</v>
      </c>
    </row>
    <row r="142" spans="1:54" x14ac:dyDescent="0.35">
      <c r="A142" t="s">
        <v>10346</v>
      </c>
      <c r="B142" s="25" t="e">
        <f>IF('Crisis Indicator Data'!#REF!="No Data",1,IF(#REF!&lt;&gt;"",1,0))</f>
        <v>#REF!</v>
      </c>
      <c r="C142" s="25" t="e">
        <f>IF('Crisis Indicator Data'!#REF!="No Data",1,IF(#REF!&lt;&gt;"",1,0))</f>
        <v>#REF!</v>
      </c>
      <c r="D142" s="25" t="e">
        <f>IF('Crisis Indicator Data'!#REF!="No Data",1,IF(#REF!&lt;&gt;"",1,0))</f>
        <v>#REF!</v>
      </c>
      <c r="E142" s="25" t="e">
        <f>IF('Crisis Indicator Data'!#REF!="No Data",1,IF(#REF!&lt;&gt;"",1,0))</f>
        <v>#REF!</v>
      </c>
      <c r="F142" s="25" t="e">
        <f>IF('Crisis Indicator Data'!#REF!="No Data",1,IF(#REF!&lt;&gt;"",1,0))</f>
        <v>#REF!</v>
      </c>
      <c r="G142" s="25" t="e">
        <f>IF('Crisis Indicator Data'!#REF!="No Data",1,IF(#REF!&lt;&gt;"",1,0))</f>
        <v>#REF!</v>
      </c>
      <c r="H142" s="25" t="e">
        <f>IF('Crisis Indicator Data'!#REF!="No Data",1,IF(#REF!&lt;&gt;"",1,0))</f>
        <v>#REF!</v>
      </c>
      <c r="I142" s="25" t="e">
        <f>IF('Crisis Indicator Data'!#REF!="No Data",1,IF(#REF!&lt;&gt;"",1,0))</f>
        <v>#REF!</v>
      </c>
      <c r="J142" s="25" t="e">
        <f>IF('Crisis Indicator Data'!#REF!="No Data",1,IF(#REF!&lt;&gt;"",1,0))</f>
        <v>#REF!</v>
      </c>
      <c r="K142" s="25" t="e">
        <f>IF('Crisis Indicator Data'!#REF!="No Data",1,IF(#REF!&lt;&gt;"",1,0))</f>
        <v>#REF!</v>
      </c>
      <c r="L142" s="25" t="e">
        <f>IF('Crisis Indicator Data'!#REF!="No Data",1,IF(#REF!&lt;&gt;"",1,0))</f>
        <v>#REF!</v>
      </c>
      <c r="M142" s="25" t="e">
        <f>IF('Crisis Indicator Data'!#REF!="No Data",1,IF(#REF!&lt;&gt;"",1,0))</f>
        <v>#REF!</v>
      </c>
      <c r="N142" s="25" t="e">
        <f>IF('Crisis Indicator Data'!#REF!="No Data",1,IF(#REF!&lt;&gt;"",1,0))</f>
        <v>#REF!</v>
      </c>
      <c r="O142" s="25" t="e">
        <f>IF('Crisis Indicator Data'!#REF!="No Data",1,IF(#REF!&lt;&gt;"",1,0))</f>
        <v>#REF!</v>
      </c>
      <c r="P142" s="25" t="e">
        <f>IF('Crisis Indicator Data'!#REF!="No Data",1,IF(#REF!&lt;&gt;"",1,0))</f>
        <v>#REF!</v>
      </c>
      <c r="Q142" s="25" t="e">
        <f>IF('Crisis Indicator Data'!#REF!="No Data",1,IF(#REF!&lt;&gt;"",1,0))</f>
        <v>#REF!</v>
      </c>
      <c r="R142" s="25" t="e">
        <f>IF('Crisis Indicator Data'!#REF!="No Data",1,IF(#REF!&lt;&gt;"",1,0))</f>
        <v>#REF!</v>
      </c>
      <c r="S142" s="25" t="e">
        <f>IF('Crisis Indicator Data'!#REF!="No Data",1,IF(#REF!&lt;&gt;"",1,0))</f>
        <v>#REF!</v>
      </c>
      <c r="T142" s="25" t="e">
        <f>IF('Crisis Indicator Data'!#REF!="No Data",1,IF(#REF!&lt;&gt;"",1,0))</f>
        <v>#REF!</v>
      </c>
      <c r="U142" s="25" t="e">
        <f>IF('Crisis Indicator Data'!#REF!="No Data",1,IF(#REF!&lt;&gt;"",1,0))</f>
        <v>#REF!</v>
      </c>
      <c r="V142" s="25" t="e">
        <f>IF('Crisis Indicator Data'!#REF!="No Data",1,IF(#REF!&lt;&gt;"",1,0))</f>
        <v>#REF!</v>
      </c>
      <c r="W142" s="25" t="e">
        <f>IF('Crisis Indicator Data'!#REF!="No Data",1,IF(#REF!&lt;&gt;"",1,0))</f>
        <v>#REF!</v>
      </c>
      <c r="X142" s="25" t="e">
        <f>IF('Crisis Indicator Data'!#REF!="No Data",1,IF(#REF!&lt;&gt;"",1,0))</f>
        <v>#REF!</v>
      </c>
      <c r="Y142" s="25" t="e">
        <f>IF('Crisis Indicator Data'!#REF!="No Data",1,IF(#REF!&lt;&gt;"",1,0))</f>
        <v>#REF!</v>
      </c>
      <c r="Z142" s="25" t="e">
        <f>IF('Crisis Indicator Data'!#REF!="No Data",1,IF(#REF!&lt;&gt;"",1,0))</f>
        <v>#REF!</v>
      </c>
      <c r="AA142" s="25" t="e">
        <f>IF('Crisis Indicator Data'!#REF!="No Data",1,IF(#REF!&lt;&gt;"",1,0))</f>
        <v>#REF!</v>
      </c>
      <c r="AB142" s="25" t="e">
        <f>IF('Crisis Indicator Data'!#REF!="No Data",1,IF(#REF!&lt;&gt;"",1,0))</f>
        <v>#REF!</v>
      </c>
      <c r="AC142" s="25" t="e">
        <f>IF('Crisis Indicator Data'!#REF!="No Data",1,IF(#REF!&lt;&gt;"",1,0))</f>
        <v>#REF!</v>
      </c>
      <c r="AD142" s="25" t="e">
        <f>IF('Crisis Indicator Data'!#REF!="No Data",1,IF(#REF!&lt;&gt;"",1,0))</f>
        <v>#REF!</v>
      </c>
      <c r="AE142" s="25" t="e">
        <f>IF('Crisis Indicator Data'!#REF!="No Data",1,IF(#REF!&lt;&gt;"",1,0))</f>
        <v>#REF!</v>
      </c>
      <c r="AF142" s="25" t="e">
        <f>IF('Crisis Indicator Data'!#REF!="No Data",1,IF(#REF!&lt;&gt;"",1,0))</f>
        <v>#REF!</v>
      </c>
      <c r="AG142" s="25" t="e">
        <f>IF('Crisis Indicator Data'!#REF!="No Data",1,IF(#REF!&lt;&gt;"",1,0))</f>
        <v>#REF!</v>
      </c>
      <c r="AH142" s="25" t="e">
        <f>IF('Crisis Indicator Data'!#REF!="No Data",1,IF(#REF!&lt;&gt;"",1,0))</f>
        <v>#REF!</v>
      </c>
      <c r="AI142" s="25" t="e">
        <f>IF('Crisis Indicator Data'!#REF!="No Data",1,IF(#REF!&lt;&gt;"",1,0))</f>
        <v>#REF!</v>
      </c>
      <c r="AJ142" s="25" t="e">
        <f>IF('Crisis Indicator Data'!#REF!="No Data",1,IF(#REF!&lt;&gt;"",1,0))</f>
        <v>#REF!</v>
      </c>
      <c r="AK142" s="25" t="e">
        <f>IF('Crisis Indicator Data'!#REF!="No Data",1,IF(#REF!&lt;&gt;"",1,0))</f>
        <v>#REF!</v>
      </c>
      <c r="AL142" s="25" t="e">
        <f>IF('Crisis Indicator Data'!#REF!="No Data",1,IF(#REF!&lt;&gt;"",1,0))</f>
        <v>#REF!</v>
      </c>
      <c r="AM142" s="25" t="e">
        <f>IF('Crisis Indicator Data'!#REF!="No Data",1,IF(#REF!&lt;&gt;"",1,0))</f>
        <v>#REF!</v>
      </c>
      <c r="AN142" s="25" t="e">
        <f>IF('Crisis Indicator Data'!#REF!="No Data",1,IF(#REF!&lt;&gt;"",1,0))</f>
        <v>#REF!</v>
      </c>
      <c r="AO142" s="25" t="e">
        <f>IF('Crisis Indicator Data'!#REF!="No Data",1,IF(#REF!&lt;&gt;"",1,0))</f>
        <v>#REF!</v>
      </c>
      <c r="AP142" s="25" t="e">
        <f>IF('Crisis Indicator Data'!#REF!="No Data",1,IF(#REF!&lt;&gt;"",1,0))</f>
        <v>#REF!</v>
      </c>
      <c r="AQ142" s="25" t="e">
        <f>IF('Crisis Indicator Data'!#REF!="No Data",1,IF(#REF!&lt;&gt;"",1,0))</f>
        <v>#REF!</v>
      </c>
      <c r="AR142" s="25" t="e">
        <f>IF('Crisis Indicator Data'!#REF!="No Data",1,IF(#REF!&lt;&gt;"",1,0))</f>
        <v>#REF!</v>
      </c>
      <c r="AS142" s="25" t="e">
        <f>IF('Crisis Indicator Data'!#REF!="No Data",1,IF(#REF!&lt;&gt;"",1,0))</f>
        <v>#REF!</v>
      </c>
      <c r="AT142" s="25" t="e">
        <f>IF('Crisis Indicator Data'!#REF!="No Data",1,IF(#REF!&lt;&gt;"",1,0))</f>
        <v>#REF!</v>
      </c>
      <c r="AU142" s="25" t="e">
        <f>IF('Crisis Indicator Data'!#REF!="No Data",1,IF(#REF!&lt;&gt;"",1,0))</f>
        <v>#REF!</v>
      </c>
      <c r="AV142" s="25" t="e">
        <f>IF('Crisis Indicator Data'!#REF!="No Data",1,IF(#REF!&lt;&gt;"",1,0))</f>
        <v>#REF!</v>
      </c>
      <c r="AW142" s="25" t="e">
        <f>IF('Crisis Indicator Data'!#REF!="No Data",1,IF(#REF!&lt;&gt;"",1,0))</f>
        <v>#REF!</v>
      </c>
      <c r="AX142" s="25" t="e">
        <f>IF('Crisis Indicator Data'!#REF!="No Data",1,IF(#REF!&lt;&gt;"",1,0))</f>
        <v>#REF!</v>
      </c>
      <c r="AY142" s="25" t="e">
        <f>IF('Crisis Indicator Data'!#REF!="No Data",1,IF(#REF!&lt;&gt;"",1,0))</f>
        <v>#REF!</v>
      </c>
      <c r="AZ142" s="25" t="e">
        <f>IF('Crisis Indicator Data'!#REF!="No Data",1,IF(#REF!&lt;&gt;"",1,0))</f>
        <v>#REF!</v>
      </c>
      <c r="BA142" t="e">
        <f t="shared" si="8"/>
        <v>#REF!</v>
      </c>
      <c r="BB142" s="27" t="e">
        <f t="shared" si="9"/>
        <v>#REF!</v>
      </c>
    </row>
    <row r="143" spans="1:54" x14ac:dyDescent="0.35">
      <c r="A143" t="s">
        <v>10255</v>
      </c>
      <c r="B143" s="25" t="e">
        <f>IF('Crisis Indicator Data'!#REF!="No Data",1,IF(#REF!&lt;&gt;"",1,0))</f>
        <v>#REF!</v>
      </c>
      <c r="C143" s="25" t="e">
        <f>IF('Crisis Indicator Data'!#REF!="No Data",1,IF(#REF!&lt;&gt;"",1,0))</f>
        <v>#REF!</v>
      </c>
      <c r="D143" s="25" t="e">
        <f>IF('Crisis Indicator Data'!#REF!="No Data",1,IF(#REF!&lt;&gt;"",1,0))</f>
        <v>#REF!</v>
      </c>
      <c r="E143" s="25" t="e">
        <f>IF('Crisis Indicator Data'!#REF!="No Data",1,IF(#REF!&lt;&gt;"",1,0))</f>
        <v>#REF!</v>
      </c>
      <c r="F143" s="25" t="e">
        <f>IF('Crisis Indicator Data'!#REF!="No Data",1,IF(#REF!&lt;&gt;"",1,0))</f>
        <v>#REF!</v>
      </c>
      <c r="G143" s="25" t="e">
        <f>IF('Crisis Indicator Data'!#REF!="No Data",1,IF(#REF!&lt;&gt;"",1,0))</f>
        <v>#REF!</v>
      </c>
      <c r="H143" s="25" t="e">
        <f>IF('Crisis Indicator Data'!#REF!="No Data",1,IF(#REF!&lt;&gt;"",1,0))</f>
        <v>#REF!</v>
      </c>
      <c r="I143" s="25" t="e">
        <f>IF('Crisis Indicator Data'!#REF!="No Data",1,IF(#REF!&lt;&gt;"",1,0))</f>
        <v>#REF!</v>
      </c>
      <c r="J143" s="25" t="e">
        <f>IF('Crisis Indicator Data'!#REF!="No Data",1,IF(#REF!&lt;&gt;"",1,0))</f>
        <v>#REF!</v>
      </c>
      <c r="K143" s="25" t="e">
        <f>IF('Crisis Indicator Data'!#REF!="No Data",1,IF(#REF!&lt;&gt;"",1,0))</f>
        <v>#REF!</v>
      </c>
      <c r="L143" s="25" t="e">
        <f>IF('Crisis Indicator Data'!#REF!="No Data",1,IF(#REF!&lt;&gt;"",1,0))</f>
        <v>#REF!</v>
      </c>
      <c r="M143" s="25" t="e">
        <f>IF('Crisis Indicator Data'!#REF!="No Data",1,IF(#REF!&lt;&gt;"",1,0))</f>
        <v>#REF!</v>
      </c>
      <c r="N143" s="25" t="e">
        <f>IF('Crisis Indicator Data'!#REF!="No Data",1,IF(#REF!&lt;&gt;"",1,0))</f>
        <v>#REF!</v>
      </c>
      <c r="O143" s="25" t="e">
        <f>IF('Crisis Indicator Data'!#REF!="No Data",1,IF(#REF!&lt;&gt;"",1,0))</f>
        <v>#REF!</v>
      </c>
      <c r="P143" s="25" t="e">
        <f>IF('Crisis Indicator Data'!#REF!="No Data",1,IF(#REF!&lt;&gt;"",1,0))</f>
        <v>#REF!</v>
      </c>
      <c r="Q143" s="25" t="e">
        <f>IF('Crisis Indicator Data'!#REF!="No Data",1,IF(#REF!&lt;&gt;"",1,0))</f>
        <v>#REF!</v>
      </c>
      <c r="R143" s="25" t="e">
        <f>IF('Crisis Indicator Data'!#REF!="No Data",1,IF(#REF!&lt;&gt;"",1,0))</f>
        <v>#REF!</v>
      </c>
      <c r="S143" s="25" t="e">
        <f>IF('Crisis Indicator Data'!#REF!="No Data",1,IF(#REF!&lt;&gt;"",1,0))</f>
        <v>#REF!</v>
      </c>
      <c r="T143" s="25" t="e">
        <f>IF('Crisis Indicator Data'!#REF!="No Data",1,IF(#REF!&lt;&gt;"",1,0))</f>
        <v>#REF!</v>
      </c>
      <c r="U143" s="25" t="e">
        <f>IF('Crisis Indicator Data'!#REF!="No Data",1,IF(#REF!&lt;&gt;"",1,0))</f>
        <v>#REF!</v>
      </c>
      <c r="V143" s="25" t="e">
        <f>IF('Crisis Indicator Data'!#REF!="No Data",1,IF(#REF!&lt;&gt;"",1,0))</f>
        <v>#REF!</v>
      </c>
      <c r="W143" s="25" t="e">
        <f>IF('Crisis Indicator Data'!#REF!="No Data",1,IF(#REF!&lt;&gt;"",1,0))</f>
        <v>#REF!</v>
      </c>
      <c r="X143" s="25" t="e">
        <f>IF('Crisis Indicator Data'!#REF!="No Data",1,IF(#REF!&lt;&gt;"",1,0))</f>
        <v>#REF!</v>
      </c>
      <c r="Y143" s="25" t="e">
        <f>IF('Crisis Indicator Data'!#REF!="No Data",1,IF(#REF!&lt;&gt;"",1,0))</f>
        <v>#REF!</v>
      </c>
      <c r="Z143" s="25" t="e">
        <f>IF('Crisis Indicator Data'!#REF!="No Data",1,IF(#REF!&lt;&gt;"",1,0))</f>
        <v>#REF!</v>
      </c>
      <c r="AA143" s="25" t="e">
        <f>IF('Crisis Indicator Data'!#REF!="No Data",1,IF(#REF!&lt;&gt;"",1,0))</f>
        <v>#REF!</v>
      </c>
      <c r="AB143" s="25" t="e">
        <f>IF('Crisis Indicator Data'!#REF!="No Data",1,IF(#REF!&lt;&gt;"",1,0))</f>
        <v>#REF!</v>
      </c>
      <c r="AC143" s="25" t="e">
        <f>IF('Crisis Indicator Data'!#REF!="No Data",1,IF(#REF!&lt;&gt;"",1,0))</f>
        <v>#REF!</v>
      </c>
      <c r="AD143" s="25" t="e">
        <f>IF('Crisis Indicator Data'!#REF!="No Data",1,IF(#REF!&lt;&gt;"",1,0))</f>
        <v>#REF!</v>
      </c>
      <c r="AE143" s="25" t="e">
        <f>IF('Crisis Indicator Data'!#REF!="No Data",1,IF(#REF!&lt;&gt;"",1,0))</f>
        <v>#REF!</v>
      </c>
      <c r="AF143" s="25" t="e">
        <f>IF('Crisis Indicator Data'!#REF!="No Data",1,IF(#REF!&lt;&gt;"",1,0))</f>
        <v>#REF!</v>
      </c>
      <c r="AG143" s="25" t="e">
        <f>IF('Crisis Indicator Data'!#REF!="No Data",1,IF(#REF!&lt;&gt;"",1,0))</f>
        <v>#REF!</v>
      </c>
      <c r="AH143" s="25" t="e">
        <f>IF('Crisis Indicator Data'!#REF!="No Data",1,IF(#REF!&lt;&gt;"",1,0))</f>
        <v>#REF!</v>
      </c>
      <c r="AI143" s="25" t="e">
        <f>IF('Crisis Indicator Data'!#REF!="No Data",1,IF(#REF!&lt;&gt;"",1,0))</f>
        <v>#REF!</v>
      </c>
      <c r="AJ143" s="25" t="e">
        <f>IF('Crisis Indicator Data'!#REF!="No Data",1,IF(#REF!&lt;&gt;"",1,0))</f>
        <v>#REF!</v>
      </c>
      <c r="AK143" s="25" t="e">
        <f>IF('Crisis Indicator Data'!#REF!="No Data",1,IF(#REF!&lt;&gt;"",1,0))</f>
        <v>#REF!</v>
      </c>
      <c r="AL143" s="25" t="e">
        <f>IF('Crisis Indicator Data'!#REF!="No Data",1,IF(#REF!&lt;&gt;"",1,0))</f>
        <v>#REF!</v>
      </c>
      <c r="AM143" s="25" t="e">
        <f>IF('Crisis Indicator Data'!#REF!="No Data",1,IF(#REF!&lt;&gt;"",1,0))</f>
        <v>#REF!</v>
      </c>
      <c r="AN143" s="25" t="e">
        <f>IF('Crisis Indicator Data'!#REF!="No Data",1,IF(#REF!&lt;&gt;"",1,0))</f>
        <v>#REF!</v>
      </c>
      <c r="AO143" s="25" t="e">
        <f>IF('Crisis Indicator Data'!#REF!="No Data",1,IF(#REF!&lt;&gt;"",1,0))</f>
        <v>#REF!</v>
      </c>
      <c r="AP143" s="25" t="e">
        <f>IF('Crisis Indicator Data'!#REF!="No Data",1,IF(#REF!&lt;&gt;"",1,0))</f>
        <v>#REF!</v>
      </c>
      <c r="AQ143" s="25" t="e">
        <f>IF('Crisis Indicator Data'!#REF!="No Data",1,IF(#REF!&lt;&gt;"",1,0))</f>
        <v>#REF!</v>
      </c>
      <c r="AR143" s="25" t="e">
        <f>IF('Crisis Indicator Data'!#REF!="No Data",1,IF(#REF!&lt;&gt;"",1,0))</f>
        <v>#REF!</v>
      </c>
      <c r="AS143" s="25" t="e">
        <f>IF('Crisis Indicator Data'!#REF!="No Data",1,IF(#REF!&lt;&gt;"",1,0))</f>
        <v>#REF!</v>
      </c>
      <c r="AT143" s="25" t="e">
        <f>IF('Crisis Indicator Data'!#REF!="No Data",1,IF(#REF!&lt;&gt;"",1,0))</f>
        <v>#REF!</v>
      </c>
      <c r="AU143" s="25" t="e">
        <f>IF('Crisis Indicator Data'!#REF!="No Data",1,IF(#REF!&lt;&gt;"",1,0))</f>
        <v>#REF!</v>
      </c>
      <c r="AV143" s="25" t="e">
        <f>IF('Crisis Indicator Data'!#REF!="No Data",1,IF(#REF!&lt;&gt;"",1,0))</f>
        <v>#REF!</v>
      </c>
      <c r="AW143" s="25" t="e">
        <f>IF('Crisis Indicator Data'!#REF!="No Data",1,IF(#REF!&lt;&gt;"",1,0))</f>
        <v>#REF!</v>
      </c>
      <c r="AX143" s="25" t="e">
        <f>IF('Crisis Indicator Data'!#REF!="No Data",1,IF(#REF!&lt;&gt;"",1,0))</f>
        <v>#REF!</v>
      </c>
      <c r="AY143" s="25" t="e">
        <f>IF('Crisis Indicator Data'!#REF!="No Data",1,IF(#REF!&lt;&gt;"",1,0))</f>
        <v>#REF!</v>
      </c>
      <c r="AZ143" s="25" t="e">
        <f>IF('Crisis Indicator Data'!#REF!="No Data",1,IF(#REF!&lt;&gt;"",1,0))</f>
        <v>#REF!</v>
      </c>
      <c r="BA143" t="e">
        <f t="shared" si="8"/>
        <v>#REF!</v>
      </c>
      <c r="BB143" s="27" t="e">
        <f t="shared" si="9"/>
        <v>#REF!</v>
      </c>
    </row>
    <row r="144" spans="1:54" x14ac:dyDescent="0.35">
      <c r="A144" t="s">
        <v>10266</v>
      </c>
      <c r="B144" s="25" t="e">
        <f>IF('Crisis Indicator Data'!#REF!="No Data",1,IF(#REF!&lt;&gt;"",1,0))</f>
        <v>#REF!</v>
      </c>
      <c r="C144" s="25" t="e">
        <f>IF('Crisis Indicator Data'!#REF!="No Data",1,IF(#REF!&lt;&gt;"",1,0))</f>
        <v>#REF!</v>
      </c>
      <c r="D144" s="25" t="e">
        <f>IF('Crisis Indicator Data'!#REF!="No Data",1,IF(#REF!&lt;&gt;"",1,0))</f>
        <v>#REF!</v>
      </c>
      <c r="E144" s="25" t="e">
        <f>IF('Crisis Indicator Data'!#REF!="No Data",1,IF(#REF!&lt;&gt;"",1,0))</f>
        <v>#REF!</v>
      </c>
      <c r="F144" s="25" t="e">
        <f>IF('Crisis Indicator Data'!#REF!="No Data",1,IF(#REF!&lt;&gt;"",1,0))</f>
        <v>#REF!</v>
      </c>
      <c r="G144" s="25" t="e">
        <f>IF('Crisis Indicator Data'!#REF!="No Data",1,IF(#REF!&lt;&gt;"",1,0))</f>
        <v>#REF!</v>
      </c>
      <c r="H144" s="25" t="e">
        <f>IF('Crisis Indicator Data'!#REF!="No Data",1,IF(#REF!&lt;&gt;"",1,0))</f>
        <v>#REF!</v>
      </c>
      <c r="I144" s="25" t="e">
        <f>IF('Crisis Indicator Data'!#REF!="No Data",1,IF(#REF!&lt;&gt;"",1,0))</f>
        <v>#REF!</v>
      </c>
      <c r="J144" s="25" t="e">
        <f>IF('Crisis Indicator Data'!#REF!="No Data",1,IF(#REF!&lt;&gt;"",1,0))</f>
        <v>#REF!</v>
      </c>
      <c r="K144" s="25" t="e">
        <f>IF('Crisis Indicator Data'!#REF!="No Data",1,IF(#REF!&lt;&gt;"",1,0))</f>
        <v>#REF!</v>
      </c>
      <c r="L144" s="25" t="e">
        <f>IF('Crisis Indicator Data'!#REF!="No Data",1,IF(#REF!&lt;&gt;"",1,0))</f>
        <v>#REF!</v>
      </c>
      <c r="M144" s="25" t="e">
        <f>IF('Crisis Indicator Data'!#REF!="No Data",1,IF(#REF!&lt;&gt;"",1,0))</f>
        <v>#REF!</v>
      </c>
      <c r="N144" s="25" t="e">
        <f>IF('Crisis Indicator Data'!#REF!="No Data",1,IF(#REF!&lt;&gt;"",1,0))</f>
        <v>#REF!</v>
      </c>
      <c r="O144" s="25" t="e">
        <f>IF('Crisis Indicator Data'!#REF!="No Data",1,IF(#REF!&lt;&gt;"",1,0))</f>
        <v>#REF!</v>
      </c>
      <c r="P144" s="25" t="e">
        <f>IF('Crisis Indicator Data'!#REF!="No Data",1,IF(#REF!&lt;&gt;"",1,0))</f>
        <v>#REF!</v>
      </c>
      <c r="Q144" s="25" t="e">
        <f>IF('Crisis Indicator Data'!#REF!="No Data",1,IF(#REF!&lt;&gt;"",1,0))</f>
        <v>#REF!</v>
      </c>
      <c r="R144" s="25" t="e">
        <f>IF('Crisis Indicator Data'!#REF!="No Data",1,IF(#REF!&lt;&gt;"",1,0))</f>
        <v>#REF!</v>
      </c>
      <c r="S144" s="25" t="e">
        <f>IF('Crisis Indicator Data'!#REF!="No Data",1,IF(#REF!&lt;&gt;"",1,0))</f>
        <v>#REF!</v>
      </c>
      <c r="T144" s="25" t="e">
        <f>IF('Crisis Indicator Data'!#REF!="No Data",1,IF(#REF!&lt;&gt;"",1,0))</f>
        <v>#REF!</v>
      </c>
      <c r="U144" s="25" t="e">
        <f>IF('Crisis Indicator Data'!#REF!="No Data",1,IF(#REF!&lt;&gt;"",1,0))</f>
        <v>#REF!</v>
      </c>
      <c r="V144" s="25" t="e">
        <f>IF('Crisis Indicator Data'!#REF!="No Data",1,IF(#REF!&lt;&gt;"",1,0))</f>
        <v>#REF!</v>
      </c>
      <c r="W144" s="25" t="e">
        <f>IF('Crisis Indicator Data'!#REF!="No Data",1,IF(#REF!&lt;&gt;"",1,0))</f>
        <v>#REF!</v>
      </c>
      <c r="X144" s="25" t="e">
        <f>IF('Crisis Indicator Data'!#REF!="No Data",1,IF(#REF!&lt;&gt;"",1,0))</f>
        <v>#REF!</v>
      </c>
      <c r="Y144" s="25" t="e">
        <f>IF('Crisis Indicator Data'!#REF!="No Data",1,IF(#REF!&lt;&gt;"",1,0))</f>
        <v>#REF!</v>
      </c>
      <c r="Z144" s="25" t="e">
        <f>IF('Crisis Indicator Data'!#REF!="No Data",1,IF(#REF!&lt;&gt;"",1,0))</f>
        <v>#REF!</v>
      </c>
      <c r="AA144" s="25" t="e">
        <f>IF('Crisis Indicator Data'!#REF!="No Data",1,IF(#REF!&lt;&gt;"",1,0))</f>
        <v>#REF!</v>
      </c>
      <c r="AB144" s="25" t="e">
        <f>IF('Crisis Indicator Data'!#REF!="No Data",1,IF(#REF!&lt;&gt;"",1,0))</f>
        <v>#REF!</v>
      </c>
      <c r="AC144" s="25" t="e">
        <f>IF('Crisis Indicator Data'!#REF!="No Data",1,IF(#REF!&lt;&gt;"",1,0))</f>
        <v>#REF!</v>
      </c>
      <c r="AD144" s="25" t="e">
        <f>IF('Crisis Indicator Data'!#REF!="No Data",1,IF(#REF!&lt;&gt;"",1,0))</f>
        <v>#REF!</v>
      </c>
      <c r="AE144" s="25" t="e">
        <f>IF('Crisis Indicator Data'!#REF!="No Data",1,IF(#REF!&lt;&gt;"",1,0))</f>
        <v>#REF!</v>
      </c>
      <c r="AF144" s="25" t="e">
        <f>IF('Crisis Indicator Data'!#REF!="No Data",1,IF(#REF!&lt;&gt;"",1,0))</f>
        <v>#REF!</v>
      </c>
      <c r="AG144" s="25" t="e">
        <f>IF('Crisis Indicator Data'!#REF!="No Data",1,IF(#REF!&lt;&gt;"",1,0))</f>
        <v>#REF!</v>
      </c>
      <c r="AH144" s="25" t="e">
        <f>IF('Crisis Indicator Data'!#REF!="No Data",1,IF(#REF!&lt;&gt;"",1,0))</f>
        <v>#REF!</v>
      </c>
      <c r="AI144" s="25" t="e">
        <f>IF('Crisis Indicator Data'!#REF!="No Data",1,IF(#REF!&lt;&gt;"",1,0))</f>
        <v>#REF!</v>
      </c>
      <c r="AJ144" s="25" t="e">
        <f>IF('Crisis Indicator Data'!#REF!="No Data",1,IF(#REF!&lt;&gt;"",1,0))</f>
        <v>#REF!</v>
      </c>
      <c r="AK144" s="25" t="e">
        <f>IF('Crisis Indicator Data'!#REF!="No Data",1,IF(#REF!&lt;&gt;"",1,0))</f>
        <v>#REF!</v>
      </c>
      <c r="AL144" s="25" t="e">
        <f>IF('Crisis Indicator Data'!#REF!="No Data",1,IF(#REF!&lt;&gt;"",1,0))</f>
        <v>#REF!</v>
      </c>
      <c r="AM144" s="25" t="e">
        <f>IF('Crisis Indicator Data'!#REF!="No Data",1,IF(#REF!&lt;&gt;"",1,0))</f>
        <v>#REF!</v>
      </c>
      <c r="AN144" s="25" t="e">
        <f>IF('Crisis Indicator Data'!#REF!="No Data",1,IF(#REF!&lt;&gt;"",1,0))</f>
        <v>#REF!</v>
      </c>
      <c r="AO144" s="25" t="e">
        <f>IF('Crisis Indicator Data'!#REF!="No Data",1,IF(#REF!&lt;&gt;"",1,0))</f>
        <v>#REF!</v>
      </c>
      <c r="AP144" s="25" t="e">
        <f>IF('Crisis Indicator Data'!#REF!="No Data",1,IF(#REF!&lt;&gt;"",1,0))</f>
        <v>#REF!</v>
      </c>
      <c r="AQ144" s="25" t="e">
        <f>IF('Crisis Indicator Data'!#REF!="No Data",1,IF(#REF!&lt;&gt;"",1,0))</f>
        <v>#REF!</v>
      </c>
      <c r="AR144" s="25" t="e">
        <f>IF('Crisis Indicator Data'!#REF!="No Data",1,IF(#REF!&lt;&gt;"",1,0))</f>
        <v>#REF!</v>
      </c>
      <c r="AS144" s="25" t="e">
        <f>IF('Crisis Indicator Data'!#REF!="No Data",1,IF(#REF!&lt;&gt;"",1,0))</f>
        <v>#REF!</v>
      </c>
      <c r="AT144" s="25" t="e">
        <f>IF('Crisis Indicator Data'!#REF!="No Data",1,IF(#REF!&lt;&gt;"",1,0))</f>
        <v>#REF!</v>
      </c>
      <c r="AU144" s="25" t="e">
        <f>IF('Crisis Indicator Data'!#REF!="No Data",1,IF(#REF!&lt;&gt;"",1,0))</f>
        <v>#REF!</v>
      </c>
      <c r="AV144" s="25" t="e">
        <f>IF('Crisis Indicator Data'!#REF!="No Data",1,IF(#REF!&lt;&gt;"",1,0))</f>
        <v>#REF!</v>
      </c>
      <c r="AW144" s="25" t="e">
        <f>IF('Crisis Indicator Data'!#REF!="No Data",1,IF(#REF!&lt;&gt;"",1,0))</f>
        <v>#REF!</v>
      </c>
      <c r="AX144" s="25" t="e">
        <f>IF('Crisis Indicator Data'!#REF!="No Data",1,IF(#REF!&lt;&gt;"",1,0))</f>
        <v>#REF!</v>
      </c>
      <c r="AY144" s="25" t="e">
        <f>IF('Crisis Indicator Data'!#REF!="No Data",1,IF(#REF!&lt;&gt;"",1,0))</f>
        <v>#REF!</v>
      </c>
      <c r="AZ144" s="25" t="e">
        <f>IF('Crisis Indicator Data'!#REF!="No Data",1,IF(#REF!&lt;&gt;"",1,0))</f>
        <v>#REF!</v>
      </c>
      <c r="BA144" t="e">
        <f t="shared" si="8"/>
        <v>#REF!</v>
      </c>
      <c r="BB144" s="27" t="e">
        <f t="shared" si="9"/>
        <v>#REF!</v>
      </c>
    </row>
    <row r="145" spans="1:54" x14ac:dyDescent="0.35">
      <c r="A145" t="s">
        <v>10404</v>
      </c>
      <c r="B145" s="25" t="e">
        <f>IF('Crisis Indicator Data'!#REF!="No Data",1,IF(#REF!&lt;&gt;"",1,0))</f>
        <v>#REF!</v>
      </c>
      <c r="C145" s="25" t="e">
        <f>IF('Crisis Indicator Data'!#REF!="No Data",1,IF(#REF!&lt;&gt;"",1,0))</f>
        <v>#REF!</v>
      </c>
      <c r="D145" s="25" t="e">
        <f>IF('Crisis Indicator Data'!#REF!="No Data",1,IF(#REF!&lt;&gt;"",1,0))</f>
        <v>#REF!</v>
      </c>
      <c r="E145" s="25" t="e">
        <f>IF('Crisis Indicator Data'!#REF!="No Data",1,IF(#REF!&lt;&gt;"",1,0))</f>
        <v>#REF!</v>
      </c>
      <c r="F145" s="25" t="e">
        <f>IF('Crisis Indicator Data'!#REF!="No Data",1,IF(#REF!&lt;&gt;"",1,0))</f>
        <v>#REF!</v>
      </c>
      <c r="G145" s="25" t="e">
        <f>IF('Crisis Indicator Data'!#REF!="No Data",1,IF(#REF!&lt;&gt;"",1,0))</f>
        <v>#REF!</v>
      </c>
      <c r="H145" s="25" t="e">
        <f>IF('Crisis Indicator Data'!#REF!="No Data",1,IF(#REF!&lt;&gt;"",1,0))</f>
        <v>#REF!</v>
      </c>
      <c r="I145" s="25" t="e">
        <f>IF('Crisis Indicator Data'!#REF!="No Data",1,IF(#REF!&lt;&gt;"",1,0))</f>
        <v>#REF!</v>
      </c>
      <c r="J145" s="25" t="e">
        <f>IF('Crisis Indicator Data'!#REF!="No Data",1,IF(#REF!&lt;&gt;"",1,0))</f>
        <v>#REF!</v>
      </c>
      <c r="K145" s="25" t="e">
        <f>IF('Crisis Indicator Data'!#REF!="No Data",1,IF(#REF!&lt;&gt;"",1,0))</f>
        <v>#REF!</v>
      </c>
      <c r="L145" s="25" t="e">
        <f>IF('Crisis Indicator Data'!#REF!="No Data",1,IF(#REF!&lt;&gt;"",1,0))</f>
        <v>#REF!</v>
      </c>
      <c r="M145" s="25" t="e">
        <f>IF('Crisis Indicator Data'!#REF!="No Data",1,IF(#REF!&lt;&gt;"",1,0))</f>
        <v>#REF!</v>
      </c>
      <c r="N145" s="25" t="e">
        <f>IF('Crisis Indicator Data'!#REF!="No Data",1,IF(#REF!&lt;&gt;"",1,0))</f>
        <v>#REF!</v>
      </c>
      <c r="O145" s="25" t="e">
        <f>IF('Crisis Indicator Data'!#REF!="No Data",1,IF(#REF!&lt;&gt;"",1,0))</f>
        <v>#REF!</v>
      </c>
      <c r="P145" s="25" t="e">
        <f>IF('Crisis Indicator Data'!#REF!="No Data",1,IF(#REF!&lt;&gt;"",1,0))</f>
        <v>#REF!</v>
      </c>
      <c r="Q145" s="25" t="e">
        <f>IF('Crisis Indicator Data'!#REF!="No Data",1,IF(#REF!&lt;&gt;"",1,0))</f>
        <v>#REF!</v>
      </c>
      <c r="R145" s="25" t="e">
        <f>IF('Crisis Indicator Data'!#REF!="No Data",1,IF(#REF!&lt;&gt;"",1,0))</f>
        <v>#REF!</v>
      </c>
      <c r="S145" s="25" t="e">
        <f>IF('Crisis Indicator Data'!#REF!="No Data",1,IF(#REF!&lt;&gt;"",1,0))</f>
        <v>#REF!</v>
      </c>
      <c r="T145" s="25" t="e">
        <f>IF('Crisis Indicator Data'!#REF!="No Data",1,IF(#REF!&lt;&gt;"",1,0))</f>
        <v>#REF!</v>
      </c>
      <c r="U145" s="25" t="e">
        <f>IF('Crisis Indicator Data'!#REF!="No Data",1,IF(#REF!&lt;&gt;"",1,0))</f>
        <v>#REF!</v>
      </c>
      <c r="V145" s="25" t="e">
        <f>IF('Crisis Indicator Data'!#REF!="No Data",1,IF(#REF!&lt;&gt;"",1,0))</f>
        <v>#REF!</v>
      </c>
      <c r="W145" s="25" t="e">
        <f>IF('Crisis Indicator Data'!#REF!="No Data",1,IF(#REF!&lt;&gt;"",1,0))</f>
        <v>#REF!</v>
      </c>
      <c r="X145" s="25" t="e">
        <f>IF('Crisis Indicator Data'!#REF!="No Data",1,IF(#REF!&lt;&gt;"",1,0))</f>
        <v>#REF!</v>
      </c>
      <c r="Y145" s="25" t="e">
        <f>IF('Crisis Indicator Data'!#REF!="No Data",1,IF(#REF!&lt;&gt;"",1,0))</f>
        <v>#REF!</v>
      </c>
      <c r="Z145" s="25" t="e">
        <f>IF('Crisis Indicator Data'!#REF!="No Data",1,IF(#REF!&lt;&gt;"",1,0))</f>
        <v>#REF!</v>
      </c>
      <c r="AA145" s="25" t="e">
        <f>IF('Crisis Indicator Data'!#REF!="No Data",1,IF(#REF!&lt;&gt;"",1,0))</f>
        <v>#REF!</v>
      </c>
      <c r="AB145" s="25" t="e">
        <f>IF('Crisis Indicator Data'!#REF!="No Data",1,IF(#REF!&lt;&gt;"",1,0))</f>
        <v>#REF!</v>
      </c>
      <c r="AC145" s="25" t="e">
        <f>IF('Crisis Indicator Data'!#REF!="No Data",1,IF(#REF!&lt;&gt;"",1,0))</f>
        <v>#REF!</v>
      </c>
      <c r="AD145" s="25" t="e">
        <f>IF('Crisis Indicator Data'!#REF!="No Data",1,IF(#REF!&lt;&gt;"",1,0))</f>
        <v>#REF!</v>
      </c>
      <c r="AE145" s="25" t="e">
        <f>IF('Crisis Indicator Data'!#REF!="No Data",1,IF(#REF!&lt;&gt;"",1,0))</f>
        <v>#REF!</v>
      </c>
      <c r="AF145" s="25" t="e">
        <f>IF('Crisis Indicator Data'!#REF!="No Data",1,IF(#REF!&lt;&gt;"",1,0))</f>
        <v>#REF!</v>
      </c>
      <c r="AG145" s="25" t="e">
        <f>IF('Crisis Indicator Data'!#REF!="No Data",1,IF(#REF!&lt;&gt;"",1,0))</f>
        <v>#REF!</v>
      </c>
      <c r="AH145" s="25" t="e">
        <f>IF('Crisis Indicator Data'!#REF!="No Data",1,IF(#REF!&lt;&gt;"",1,0))</f>
        <v>#REF!</v>
      </c>
      <c r="AI145" s="25" t="e">
        <f>IF('Crisis Indicator Data'!#REF!="No Data",1,IF(#REF!&lt;&gt;"",1,0))</f>
        <v>#REF!</v>
      </c>
      <c r="AJ145" s="25" t="e">
        <f>IF('Crisis Indicator Data'!#REF!="No Data",1,IF(#REF!&lt;&gt;"",1,0))</f>
        <v>#REF!</v>
      </c>
      <c r="AK145" s="25" t="e">
        <f>IF('Crisis Indicator Data'!#REF!="No Data",1,IF(#REF!&lt;&gt;"",1,0))</f>
        <v>#REF!</v>
      </c>
      <c r="AL145" s="25" t="e">
        <f>IF('Crisis Indicator Data'!#REF!="No Data",1,IF(#REF!&lt;&gt;"",1,0))</f>
        <v>#REF!</v>
      </c>
      <c r="AM145" s="25" t="e">
        <f>IF('Crisis Indicator Data'!#REF!="No Data",1,IF(#REF!&lt;&gt;"",1,0))</f>
        <v>#REF!</v>
      </c>
      <c r="AN145" s="25" t="e">
        <f>IF('Crisis Indicator Data'!#REF!="No Data",1,IF(#REF!&lt;&gt;"",1,0))</f>
        <v>#REF!</v>
      </c>
      <c r="AO145" s="25" t="e">
        <f>IF('Crisis Indicator Data'!#REF!="No Data",1,IF(#REF!&lt;&gt;"",1,0))</f>
        <v>#REF!</v>
      </c>
      <c r="AP145" s="25" t="e">
        <f>IF('Crisis Indicator Data'!#REF!="No Data",1,IF(#REF!&lt;&gt;"",1,0))</f>
        <v>#REF!</v>
      </c>
      <c r="AQ145" s="25" t="e">
        <f>IF('Crisis Indicator Data'!#REF!="No Data",1,IF(#REF!&lt;&gt;"",1,0))</f>
        <v>#REF!</v>
      </c>
      <c r="AR145" s="25" t="e">
        <f>IF('Crisis Indicator Data'!#REF!="No Data",1,IF(#REF!&lt;&gt;"",1,0))</f>
        <v>#REF!</v>
      </c>
      <c r="AS145" s="25" t="e">
        <f>IF('Crisis Indicator Data'!#REF!="No Data",1,IF(#REF!&lt;&gt;"",1,0))</f>
        <v>#REF!</v>
      </c>
      <c r="AT145" s="25" t="e">
        <f>IF('Crisis Indicator Data'!#REF!="No Data",1,IF(#REF!&lt;&gt;"",1,0))</f>
        <v>#REF!</v>
      </c>
      <c r="AU145" s="25" t="e">
        <f>IF('Crisis Indicator Data'!#REF!="No Data",1,IF(#REF!&lt;&gt;"",1,0))</f>
        <v>#REF!</v>
      </c>
      <c r="AV145" s="25" t="e">
        <f>IF('Crisis Indicator Data'!#REF!="No Data",1,IF(#REF!&lt;&gt;"",1,0))</f>
        <v>#REF!</v>
      </c>
      <c r="AW145" s="25" t="e">
        <f>IF('Crisis Indicator Data'!#REF!="No Data",1,IF(#REF!&lt;&gt;"",1,0))</f>
        <v>#REF!</v>
      </c>
      <c r="AX145" s="25" t="e">
        <f>IF('Crisis Indicator Data'!#REF!="No Data",1,IF(#REF!&lt;&gt;"",1,0))</f>
        <v>#REF!</v>
      </c>
      <c r="AY145" s="25" t="e">
        <f>IF('Crisis Indicator Data'!#REF!="No Data",1,IF(#REF!&lt;&gt;"",1,0))</f>
        <v>#REF!</v>
      </c>
      <c r="AZ145" s="25" t="e">
        <f>IF('Crisis Indicator Data'!#REF!="No Data",1,IF(#REF!&lt;&gt;"",1,0))</f>
        <v>#REF!</v>
      </c>
      <c r="BA145" t="e">
        <f t="shared" si="8"/>
        <v>#REF!</v>
      </c>
      <c r="BB145" s="27" t="e">
        <f t="shared" si="9"/>
        <v>#REF!</v>
      </c>
    </row>
    <row r="146" spans="1:54" x14ac:dyDescent="0.35">
      <c r="A146" t="s">
        <v>10412</v>
      </c>
      <c r="B146" s="25" t="e">
        <f>IF('Crisis Indicator Data'!#REF!="No Data",1,IF(#REF!&lt;&gt;"",1,0))</f>
        <v>#REF!</v>
      </c>
      <c r="C146" s="25" t="e">
        <f>IF('Crisis Indicator Data'!#REF!="No Data",1,IF(#REF!&lt;&gt;"",1,0))</f>
        <v>#REF!</v>
      </c>
      <c r="D146" s="25" t="e">
        <f>IF('Crisis Indicator Data'!#REF!="No Data",1,IF(#REF!&lt;&gt;"",1,0))</f>
        <v>#REF!</v>
      </c>
      <c r="E146" s="25" t="e">
        <f>IF('Crisis Indicator Data'!#REF!="No Data",1,IF(#REF!&lt;&gt;"",1,0))</f>
        <v>#REF!</v>
      </c>
      <c r="F146" s="25" t="e">
        <f>IF('Crisis Indicator Data'!#REF!="No Data",1,IF(#REF!&lt;&gt;"",1,0))</f>
        <v>#REF!</v>
      </c>
      <c r="G146" s="25" t="e">
        <f>IF('Crisis Indicator Data'!#REF!="No Data",1,IF(#REF!&lt;&gt;"",1,0))</f>
        <v>#REF!</v>
      </c>
      <c r="H146" s="25" t="e">
        <f>IF('Crisis Indicator Data'!#REF!="No Data",1,IF(#REF!&lt;&gt;"",1,0))</f>
        <v>#REF!</v>
      </c>
      <c r="I146" s="25" t="e">
        <f>IF('Crisis Indicator Data'!#REF!="No Data",1,IF(#REF!&lt;&gt;"",1,0))</f>
        <v>#REF!</v>
      </c>
      <c r="J146" s="25" t="e">
        <f>IF('Crisis Indicator Data'!#REF!="No Data",1,IF(#REF!&lt;&gt;"",1,0))</f>
        <v>#REF!</v>
      </c>
      <c r="K146" s="25" t="e">
        <f>IF('Crisis Indicator Data'!#REF!="No Data",1,IF(#REF!&lt;&gt;"",1,0))</f>
        <v>#REF!</v>
      </c>
      <c r="L146" s="25" t="e">
        <f>IF('Crisis Indicator Data'!#REF!="No Data",1,IF(#REF!&lt;&gt;"",1,0))</f>
        <v>#REF!</v>
      </c>
      <c r="M146" s="25" t="e">
        <f>IF('Crisis Indicator Data'!#REF!="No Data",1,IF(#REF!&lt;&gt;"",1,0))</f>
        <v>#REF!</v>
      </c>
      <c r="N146" s="25" t="e">
        <f>IF('Crisis Indicator Data'!#REF!="No Data",1,IF(#REF!&lt;&gt;"",1,0))</f>
        <v>#REF!</v>
      </c>
      <c r="O146" s="25" t="e">
        <f>IF('Crisis Indicator Data'!#REF!="No Data",1,IF(#REF!&lt;&gt;"",1,0))</f>
        <v>#REF!</v>
      </c>
      <c r="P146" s="25" t="e">
        <f>IF('Crisis Indicator Data'!#REF!="No Data",1,IF(#REF!&lt;&gt;"",1,0))</f>
        <v>#REF!</v>
      </c>
      <c r="Q146" s="25" t="e">
        <f>IF('Crisis Indicator Data'!#REF!="No Data",1,IF(#REF!&lt;&gt;"",1,0))</f>
        <v>#REF!</v>
      </c>
      <c r="R146" s="25" t="e">
        <f>IF('Crisis Indicator Data'!#REF!="No Data",1,IF(#REF!&lt;&gt;"",1,0))</f>
        <v>#REF!</v>
      </c>
      <c r="S146" s="25" t="e">
        <f>IF('Crisis Indicator Data'!#REF!="No Data",1,IF(#REF!&lt;&gt;"",1,0))</f>
        <v>#REF!</v>
      </c>
      <c r="T146" s="25" t="e">
        <f>IF('Crisis Indicator Data'!#REF!="No Data",1,IF(#REF!&lt;&gt;"",1,0))</f>
        <v>#REF!</v>
      </c>
      <c r="U146" s="25" t="e">
        <f>IF('Crisis Indicator Data'!#REF!="No Data",1,IF(#REF!&lt;&gt;"",1,0))</f>
        <v>#REF!</v>
      </c>
      <c r="V146" s="25" t="e">
        <f>IF('Crisis Indicator Data'!#REF!="No Data",1,IF(#REF!&lt;&gt;"",1,0))</f>
        <v>#REF!</v>
      </c>
      <c r="W146" s="25" t="e">
        <f>IF('Crisis Indicator Data'!#REF!="No Data",1,IF(#REF!&lt;&gt;"",1,0))</f>
        <v>#REF!</v>
      </c>
      <c r="X146" s="25" t="e">
        <f>IF('Crisis Indicator Data'!#REF!="No Data",1,IF(#REF!&lt;&gt;"",1,0))</f>
        <v>#REF!</v>
      </c>
      <c r="Y146" s="25" t="e">
        <f>IF('Crisis Indicator Data'!#REF!="No Data",1,IF(#REF!&lt;&gt;"",1,0))</f>
        <v>#REF!</v>
      </c>
      <c r="Z146" s="25" t="e">
        <f>IF('Crisis Indicator Data'!#REF!="No Data",1,IF(#REF!&lt;&gt;"",1,0))</f>
        <v>#REF!</v>
      </c>
      <c r="AA146" s="25" t="e">
        <f>IF('Crisis Indicator Data'!#REF!="No Data",1,IF(#REF!&lt;&gt;"",1,0))</f>
        <v>#REF!</v>
      </c>
      <c r="AB146" s="25" t="e">
        <f>IF('Crisis Indicator Data'!#REF!="No Data",1,IF(#REF!&lt;&gt;"",1,0))</f>
        <v>#REF!</v>
      </c>
      <c r="AC146" s="25" t="e">
        <f>IF('Crisis Indicator Data'!#REF!="No Data",1,IF(#REF!&lt;&gt;"",1,0))</f>
        <v>#REF!</v>
      </c>
      <c r="AD146" s="25" t="e">
        <f>IF('Crisis Indicator Data'!#REF!="No Data",1,IF(#REF!&lt;&gt;"",1,0))</f>
        <v>#REF!</v>
      </c>
      <c r="AE146" s="25" t="e">
        <f>IF('Crisis Indicator Data'!#REF!="No Data",1,IF(#REF!&lt;&gt;"",1,0))</f>
        <v>#REF!</v>
      </c>
      <c r="AF146" s="25" t="e">
        <f>IF('Crisis Indicator Data'!#REF!="No Data",1,IF(#REF!&lt;&gt;"",1,0))</f>
        <v>#REF!</v>
      </c>
      <c r="AG146" s="25" t="e">
        <f>IF('Crisis Indicator Data'!#REF!="No Data",1,IF(#REF!&lt;&gt;"",1,0))</f>
        <v>#REF!</v>
      </c>
      <c r="AH146" s="25" t="e">
        <f>IF('Crisis Indicator Data'!#REF!="No Data",1,IF(#REF!&lt;&gt;"",1,0))</f>
        <v>#REF!</v>
      </c>
      <c r="AI146" s="25" t="e">
        <f>IF('Crisis Indicator Data'!#REF!="No Data",1,IF(#REF!&lt;&gt;"",1,0))</f>
        <v>#REF!</v>
      </c>
      <c r="AJ146" s="25" t="e">
        <f>IF('Crisis Indicator Data'!#REF!="No Data",1,IF(#REF!&lt;&gt;"",1,0))</f>
        <v>#REF!</v>
      </c>
      <c r="AK146" s="25" t="e">
        <f>IF('Crisis Indicator Data'!#REF!="No Data",1,IF(#REF!&lt;&gt;"",1,0))</f>
        <v>#REF!</v>
      </c>
      <c r="AL146" s="25" t="e">
        <f>IF('Crisis Indicator Data'!#REF!="No Data",1,IF(#REF!&lt;&gt;"",1,0))</f>
        <v>#REF!</v>
      </c>
      <c r="AM146" s="25" t="e">
        <f>IF('Crisis Indicator Data'!#REF!="No Data",1,IF(#REF!&lt;&gt;"",1,0))</f>
        <v>#REF!</v>
      </c>
      <c r="AN146" s="25" t="e">
        <f>IF('Crisis Indicator Data'!#REF!="No Data",1,IF(#REF!&lt;&gt;"",1,0))</f>
        <v>#REF!</v>
      </c>
      <c r="AO146" s="25" t="e">
        <f>IF('Crisis Indicator Data'!#REF!="No Data",1,IF(#REF!&lt;&gt;"",1,0))</f>
        <v>#REF!</v>
      </c>
      <c r="AP146" s="25" t="e">
        <f>IF('Crisis Indicator Data'!#REF!="No Data",1,IF(#REF!&lt;&gt;"",1,0))</f>
        <v>#REF!</v>
      </c>
      <c r="AQ146" s="25" t="e">
        <f>IF('Crisis Indicator Data'!#REF!="No Data",1,IF(#REF!&lt;&gt;"",1,0))</f>
        <v>#REF!</v>
      </c>
      <c r="AR146" s="25" t="e">
        <f>IF('Crisis Indicator Data'!#REF!="No Data",1,IF(#REF!&lt;&gt;"",1,0))</f>
        <v>#REF!</v>
      </c>
      <c r="AS146" s="25" t="e">
        <f>IF('Crisis Indicator Data'!#REF!="No Data",1,IF(#REF!&lt;&gt;"",1,0))</f>
        <v>#REF!</v>
      </c>
      <c r="AT146" s="25" t="e">
        <f>IF('Crisis Indicator Data'!#REF!="No Data",1,IF(#REF!&lt;&gt;"",1,0))</f>
        <v>#REF!</v>
      </c>
      <c r="AU146" s="25" t="e">
        <f>IF('Crisis Indicator Data'!#REF!="No Data",1,IF(#REF!&lt;&gt;"",1,0))</f>
        <v>#REF!</v>
      </c>
      <c r="AV146" s="25" t="e">
        <f>IF('Crisis Indicator Data'!#REF!="No Data",1,IF(#REF!&lt;&gt;"",1,0))</f>
        <v>#REF!</v>
      </c>
      <c r="AW146" s="25" t="e">
        <f>IF('Crisis Indicator Data'!#REF!="No Data",1,IF(#REF!&lt;&gt;"",1,0))</f>
        <v>#REF!</v>
      </c>
      <c r="AX146" s="25" t="e">
        <f>IF('Crisis Indicator Data'!#REF!="No Data",1,IF(#REF!&lt;&gt;"",1,0))</f>
        <v>#REF!</v>
      </c>
      <c r="AY146" s="25" t="e">
        <f>IF('Crisis Indicator Data'!#REF!="No Data",1,IF(#REF!&lt;&gt;"",1,0))</f>
        <v>#REF!</v>
      </c>
      <c r="AZ146" s="25" t="e">
        <f>IF('Crisis Indicator Data'!#REF!="No Data",1,IF(#REF!&lt;&gt;"",1,0))</f>
        <v>#REF!</v>
      </c>
      <c r="BA146" t="e">
        <f t="shared" si="8"/>
        <v>#REF!</v>
      </c>
      <c r="BB146" s="27" t="e">
        <f t="shared" si="9"/>
        <v>#REF!</v>
      </c>
    </row>
    <row r="147" spans="1:54" x14ac:dyDescent="0.35">
      <c r="A147" t="s">
        <v>10365</v>
      </c>
      <c r="B147" s="25" t="e">
        <f>IF('Crisis Indicator Data'!#REF!="No Data",1,IF(#REF!&lt;&gt;"",1,0))</f>
        <v>#REF!</v>
      </c>
      <c r="C147" s="25" t="e">
        <f>IF('Crisis Indicator Data'!#REF!="No Data",1,IF(#REF!&lt;&gt;"",1,0))</f>
        <v>#REF!</v>
      </c>
      <c r="D147" s="25" t="e">
        <f>IF('Crisis Indicator Data'!#REF!="No Data",1,IF(#REF!&lt;&gt;"",1,0))</f>
        <v>#REF!</v>
      </c>
      <c r="E147" s="25" t="e">
        <f>IF('Crisis Indicator Data'!#REF!="No Data",1,IF(#REF!&lt;&gt;"",1,0))</f>
        <v>#REF!</v>
      </c>
      <c r="F147" s="25" t="e">
        <f>IF('Crisis Indicator Data'!#REF!="No Data",1,IF(#REF!&lt;&gt;"",1,0))</f>
        <v>#REF!</v>
      </c>
      <c r="G147" s="25" t="e">
        <f>IF('Crisis Indicator Data'!#REF!="No Data",1,IF(#REF!&lt;&gt;"",1,0))</f>
        <v>#REF!</v>
      </c>
      <c r="H147" s="25" t="e">
        <f>IF('Crisis Indicator Data'!#REF!="No Data",1,IF(#REF!&lt;&gt;"",1,0))</f>
        <v>#REF!</v>
      </c>
      <c r="I147" s="25" t="e">
        <f>IF('Crisis Indicator Data'!#REF!="No Data",1,IF(#REF!&lt;&gt;"",1,0))</f>
        <v>#REF!</v>
      </c>
      <c r="J147" s="25" t="e">
        <f>IF('Crisis Indicator Data'!#REF!="No Data",1,IF(#REF!&lt;&gt;"",1,0))</f>
        <v>#REF!</v>
      </c>
      <c r="K147" s="25" t="e">
        <f>IF('Crisis Indicator Data'!#REF!="No Data",1,IF(#REF!&lt;&gt;"",1,0))</f>
        <v>#REF!</v>
      </c>
      <c r="L147" s="25" t="e">
        <f>IF('Crisis Indicator Data'!#REF!="No Data",1,IF(#REF!&lt;&gt;"",1,0))</f>
        <v>#REF!</v>
      </c>
      <c r="M147" s="25" t="e">
        <f>IF('Crisis Indicator Data'!#REF!="No Data",1,IF(#REF!&lt;&gt;"",1,0))</f>
        <v>#REF!</v>
      </c>
      <c r="N147" s="25" t="e">
        <f>IF('Crisis Indicator Data'!#REF!="No Data",1,IF(#REF!&lt;&gt;"",1,0))</f>
        <v>#REF!</v>
      </c>
      <c r="O147" s="25" t="e">
        <f>IF('Crisis Indicator Data'!#REF!="No Data",1,IF(#REF!&lt;&gt;"",1,0))</f>
        <v>#REF!</v>
      </c>
      <c r="P147" s="25" t="e">
        <f>IF('Crisis Indicator Data'!#REF!="No Data",1,IF(#REF!&lt;&gt;"",1,0))</f>
        <v>#REF!</v>
      </c>
      <c r="Q147" s="25" t="e">
        <f>IF('Crisis Indicator Data'!#REF!="No Data",1,IF(#REF!&lt;&gt;"",1,0))</f>
        <v>#REF!</v>
      </c>
      <c r="R147" s="25" t="e">
        <f>IF('Crisis Indicator Data'!#REF!="No Data",1,IF(#REF!&lt;&gt;"",1,0))</f>
        <v>#REF!</v>
      </c>
      <c r="S147" s="25" t="e">
        <f>IF('Crisis Indicator Data'!#REF!="No Data",1,IF(#REF!&lt;&gt;"",1,0))</f>
        <v>#REF!</v>
      </c>
      <c r="T147" s="25" t="e">
        <f>IF('Crisis Indicator Data'!#REF!="No Data",1,IF(#REF!&lt;&gt;"",1,0))</f>
        <v>#REF!</v>
      </c>
      <c r="U147" s="25" t="e">
        <f>IF('Crisis Indicator Data'!#REF!="No Data",1,IF(#REF!&lt;&gt;"",1,0))</f>
        <v>#REF!</v>
      </c>
      <c r="V147" s="25" t="e">
        <f>IF('Crisis Indicator Data'!#REF!="No Data",1,IF(#REF!&lt;&gt;"",1,0))</f>
        <v>#REF!</v>
      </c>
      <c r="W147" s="25" t="e">
        <f>IF('Crisis Indicator Data'!#REF!="No Data",1,IF(#REF!&lt;&gt;"",1,0))</f>
        <v>#REF!</v>
      </c>
      <c r="X147" s="25" t="e">
        <f>IF('Crisis Indicator Data'!#REF!="No Data",1,IF(#REF!&lt;&gt;"",1,0))</f>
        <v>#REF!</v>
      </c>
      <c r="Y147" s="25" t="e">
        <f>IF('Crisis Indicator Data'!#REF!="No Data",1,IF(#REF!&lt;&gt;"",1,0))</f>
        <v>#REF!</v>
      </c>
      <c r="Z147" s="25" t="e">
        <f>IF('Crisis Indicator Data'!#REF!="No Data",1,IF(#REF!&lt;&gt;"",1,0))</f>
        <v>#REF!</v>
      </c>
      <c r="AA147" s="25" t="e">
        <f>IF('Crisis Indicator Data'!#REF!="No Data",1,IF(#REF!&lt;&gt;"",1,0))</f>
        <v>#REF!</v>
      </c>
      <c r="AB147" s="25" t="e">
        <f>IF('Crisis Indicator Data'!#REF!="No Data",1,IF(#REF!&lt;&gt;"",1,0))</f>
        <v>#REF!</v>
      </c>
      <c r="AC147" s="25" t="e">
        <f>IF('Crisis Indicator Data'!#REF!="No Data",1,IF(#REF!&lt;&gt;"",1,0))</f>
        <v>#REF!</v>
      </c>
      <c r="AD147" s="25" t="e">
        <f>IF('Crisis Indicator Data'!#REF!="No Data",1,IF(#REF!&lt;&gt;"",1,0))</f>
        <v>#REF!</v>
      </c>
      <c r="AE147" s="25" t="e">
        <f>IF('Crisis Indicator Data'!#REF!="No Data",1,IF(#REF!&lt;&gt;"",1,0))</f>
        <v>#REF!</v>
      </c>
      <c r="AF147" s="25" t="e">
        <f>IF('Crisis Indicator Data'!#REF!="No Data",1,IF(#REF!&lt;&gt;"",1,0))</f>
        <v>#REF!</v>
      </c>
      <c r="AG147" s="25" t="e">
        <f>IF('Crisis Indicator Data'!#REF!="No Data",1,IF(#REF!&lt;&gt;"",1,0))</f>
        <v>#REF!</v>
      </c>
      <c r="AH147" s="25" t="e">
        <f>IF('Crisis Indicator Data'!#REF!="No Data",1,IF(#REF!&lt;&gt;"",1,0))</f>
        <v>#REF!</v>
      </c>
      <c r="AI147" s="25" t="e">
        <f>IF('Crisis Indicator Data'!#REF!="No Data",1,IF(#REF!&lt;&gt;"",1,0))</f>
        <v>#REF!</v>
      </c>
      <c r="AJ147" s="25" t="e">
        <f>IF('Crisis Indicator Data'!#REF!="No Data",1,IF(#REF!&lt;&gt;"",1,0))</f>
        <v>#REF!</v>
      </c>
      <c r="AK147" s="25" t="e">
        <f>IF('Crisis Indicator Data'!#REF!="No Data",1,IF(#REF!&lt;&gt;"",1,0))</f>
        <v>#REF!</v>
      </c>
      <c r="AL147" s="25" t="e">
        <f>IF('Crisis Indicator Data'!#REF!="No Data",1,IF(#REF!&lt;&gt;"",1,0))</f>
        <v>#REF!</v>
      </c>
      <c r="AM147" s="25" t="e">
        <f>IF('Crisis Indicator Data'!#REF!="No Data",1,IF(#REF!&lt;&gt;"",1,0))</f>
        <v>#REF!</v>
      </c>
      <c r="AN147" s="25" t="e">
        <f>IF('Crisis Indicator Data'!#REF!="No Data",1,IF(#REF!&lt;&gt;"",1,0))</f>
        <v>#REF!</v>
      </c>
      <c r="AO147" s="25" t="e">
        <f>IF('Crisis Indicator Data'!#REF!="No Data",1,IF(#REF!&lt;&gt;"",1,0))</f>
        <v>#REF!</v>
      </c>
      <c r="AP147" s="25" t="e">
        <f>IF('Crisis Indicator Data'!#REF!="No Data",1,IF(#REF!&lt;&gt;"",1,0))</f>
        <v>#REF!</v>
      </c>
      <c r="AQ147" s="25" t="e">
        <f>IF('Crisis Indicator Data'!#REF!="No Data",1,IF(#REF!&lt;&gt;"",1,0))</f>
        <v>#REF!</v>
      </c>
      <c r="AR147" s="25" t="e">
        <f>IF('Crisis Indicator Data'!#REF!="No Data",1,IF(#REF!&lt;&gt;"",1,0))</f>
        <v>#REF!</v>
      </c>
      <c r="AS147" s="25" t="e">
        <f>IF('Crisis Indicator Data'!#REF!="No Data",1,IF(#REF!&lt;&gt;"",1,0))</f>
        <v>#REF!</v>
      </c>
      <c r="AT147" s="25" t="e">
        <f>IF('Crisis Indicator Data'!#REF!="No Data",1,IF(#REF!&lt;&gt;"",1,0))</f>
        <v>#REF!</v>
      </c>
      <c r="AU147" s="25" t="e">
        <f>IF('Crisis Indicator Data'!#REF!="No Data",1,IF(#REF!&lt;&gt;"",1,0))</f>
        <v>#REF!</v>
      </c>
      <c r="AV147" s="25" t="e">
        <f>IF('Crisis Indicator Data'!#REF!="No Data",1,IF(#REF!&lt;&gt;"",1,0))</f>
        <v>#REF!</v>
      </c>
      <c r="AW147" s="25" t="e">
        <f>IF('Crisis Indicator Data'!#REF!="No Data",1,IF(#REF!&lt;&gt;"",1,0))</f>
        <v>#REF!</v>
      </c>
      <c r="AX147" s="25" t="e">
        <f>IF('Crisis Indicator Data'!#REF!="No Data",1,IF(#REF!&lt;&gt;"",1,0))</f>
        <v>#REF!</v>
      </c>
      <c r="AY147" s="25" t="e">
        <f>IF('Crisis Indicator Data'!#REF!="No Data",1,IF(#REF!&lt;&gt;"",1,0))</f>
        <v>#REF!</v>
      </c>
      <c r="AZ147" s="25" t="e">
        <f>IF('Crisis Indicator Data'!#REF!="No Data",1,IF(#REF!&lt;&gt;"",1,0))</f>
        <v>#REF!</v>
      </c>
      <c r="BA147" t="e">
        <f t="shared" si="8"/>
        <v>#REF!</v>
      </c>
      <c r="BB147" s="27" t="e">
        <f t="shared" si="9"/>
        <v>#REF!</v>
      </c>
    </row>
    <row r="148" spans="1:54" x14ac:dyDescent="0.35">
      <c r="A148" t="s">
        <v>10348</v>
      </c>
      <c r="B148" s="25" t="e">
        <f>IF('Crisis Indicator Data'!#REF!="No Data",1,IF(#REF!&lt;&gt;"",1,0))</f>
        <v>#REF!</v>
      </c>
      <c r="C148" s="25" t="e">
        <f>IF('Crisis Indicator Data'!#REF!="No Data",1,IF(#REF!&lt;&gt;"",1,0))</f>
        <v>#REF!</v>
      </c>
      <c r="D148" s="25" t="e">
        <f>IF('Crisis Indicator Data'!#REF!="No Data",1,IF(#REF!&lt;&gt;"",1,0))</f>
        <v>#REF!</v>
      </c>
      <c r="E148" s="25" t="e">
        <f>IF('Crisis Indicator Data'!#REF!="No Data",1,IF(#REF!&lt;&gt;"",1,0))</f>
        <v>#REF!</v>
      </c>
      <c r="F148" s="25" t="e">
        <f>IF('Crisis Indicator Data'!#REF!="No Data",1,IF(#REF!&lt;&gt;"",1,0))</f>
        <v>#REF!</v>
      </c>
      <c r="G148" s="25" t="e">
        <f>IF('Crisis Indicator Data'!#REF!="No Data",1,IF(#REF!&lt;&gt;"",1,0))</f>
        <v>#REF!</v>
      </c>
      <c r="H148" s="25" t="e">
        <f>IF('Crisis Indicator Data'!#REF!="No Data",1,IF(#REF!&lt;&gt;"",1,0))</f>
        <v>#REF!</v>
      </c>
      <c r="I148" s="25" t="e">
        <f>IF('Crisis Indicator Data'!#REF!="No Data",1,IF(#REF!&lt;&gt;"",1,0))</f>
        <v>#REF!</v>
      </c>
      <c r="J148" s="25" t="e">
        <f>IF('Crisis Indicator Data'!#REF!="No Data",1,IF(#REF!&lt;&gt;"",1,0))</f>
        <v>#REF!</v>
      </c>
      <c r="K148" s="25" t="e">
        <f>IF('Crisis Indicator Data'!#REF!="No Data",1,IF(#REF!&lt;&gt;"",1,0))</f>
        <v>#REF!</v>
      </c>
      <c r="L148" s="25" t="e">
        <f>IF('Crisis Indicator Data'!#REF!="No Data",1,IF(#REF!&lt;&gt;"",1,0))</f>
        <v>#REF!</v>
      </c>
      <c r="M148" s="25" t="e">
        <f>IF('Crisis Indicator Data'!#REF!="No Data",1,IF(#REF!&lt;&gt;"",1,0))</f>
        <v>#REF!</v>
      </c>
      <c r="N148" s="25" t="e">
        <f>IF('Crisis Indicator Data'!#REF!="No Data",1,IF(#REF!&lt;&gt;"",1,0))</f>
        <v>#REF!</v>
      </c>
      <c r="O148" s="25" t="e">
        <f>IF('Crisis Indicator Data'!#REF!="No Data",1,IF(#REF!&lt;&gt;"",1,0))</f>
        <v>#REF!</v>
      </c>
      <c r="P148" s="25" t="e">
        <f>IF('Crisis Indicator Data'!#REF!="No Data",1,IF(#REF!&lt;&gt;"",1,0))</f>
        <v>#REF!</v>
      </c>
      <c r="Q148" s="25" t="e">
        <f>IF('Crisis Indicator Data'!#REF!="No Data",1,IF(#REF!&lt;&gt;"",1,0))</f>
        <v>#REF!</v>
      </c>
      <c r="R148" s="25" t="e">
        <f>IF('Crisis Indicator Data'!#REF!="No Data",1,IF(#REF!&lt;&gt;"",1,0))</f>
        <v>#REF!</v>
      </c>
      <c r="S148" s="25" t="e">
        <f>IF('Crisis Indicator Data'!#REF!="No Data",1,IF(#REF!&lt;&gt;"",1,0))</f>
        <v>#REF!</v>
      </c>
      <c r="T148" s="25" t="e">
        <f>IF('Crisis Indicator Data'!#REF!="No Data",1,IF(#REF!&lt;&gt;"",1,0))</f>
        <v>#REF!</v>
      </c>
      <c r="U148" s="25" t="e">
        <f>IF('Crisis Indicator Data'!#REF!="No Data",1,IF(#REF!&lt;&gt;"",1,0))</f>
        <v>#REF!</v>
      </c>
      <c r="V148" s="25" t="e">
        <f>IF('Crisis Indicator Data'!#REF!="No Data",1,IF(#REF!&lt;&gt;"",1,0))</f>
        <v>#REF!</v>
      </c>
      <c r="W148" s="25" t="e">
        <f>IF('Crisis Indicator Data'!#REF!="No Data",1,IF(#REF!&lt;&gt;"",1,0))</f>
        <v>#REF!</v>
      </c>
      <c r="X148" s="25" t="e">
        <f>IF('Crisis Indicator Data'!#REF!="No Data",1,IF(#REF!&lt;&gt;"",1,0))</f>
        <v>#REF!</v>
      </c>
      <c r="Y148" s="25" t="e">
        <f>IF('Crisis Indicator Data'!#REF!="No Data",1,IF(#REF!&lt;&gt;"",1,0))</f>
        <v>#REF!</v>
      </c>
      <c r="Z148" s="25" t="e">
        <f>IF('Crisis Indicator Data'!#REF!="No Data",1,IF(#REF!&lt;&gt;"",1,0))</f>
        <v>#REF!</v>
      </c>
      <c r="AA148" s="25" t="e">
        <f>IF('Crisis Indicator Data'!#REF!="No Data",1,IF(#REF!&lt;&gt;"",1,0))</f>
        <v>#REF!</v>
      </c>
      <c r="AB148" s="25" t="e">
        <f>IF('Crisis Indicator Data'!#REF!="No Data",1,IF(#REF!&lt;&gt;"",1,0))</f>
        <v>#REF!</v>
      </c>
      <c r="AC148" s="25" t="e">
        <f>IF('Crisis Indicator Data'!#REF!="No Data",1,IF(#REF!&lt;&gt;"",1,0))</f>
        <v>#REF!</v>
      </c>
      <c r="AD148" s="25" t="e">
        <f>IF('Crisis Indicator Data'!#REF!="No Data",1,IF(#REF!&lt;&gt;"",1,0))</f>
        <v>#REF!</v>
      </c>
      <c r="AE148" s="25" t="e">
        <f>IF('Crisis Indicator Data'!#REF!="No Data",1,IF(#REF!&lt;&gt;"",1,0))</f>
        <v>#REF!</v>
      </c>
      <c r="AF148" s="25" t="e">
        <f>IF('Crisis Indicator Data'!#REF!="No Data",1,IF(#REF!&lt;&gt;"",1,0))</f>
        <v>#REF!</v>
      </c>
      <c r="AG148" s="25" t="e">
        <f>IF('Crisis Indicator Data'!#REF!="No Data",1,IF(#REF!&lt;&gt;"",1,0))</f>
        <v>#REF!</v>
      </c>
      <c r="AH148" s="25" t="e">
        <f>IF('Crisis Indicator Data'!#REF!="No Data",1,IF(#REF!&lt;&gt;"",1,0))</f>
        <v>#REF!</v>
      </c>
      <c r="AI148" s="25" t="e">
        <f>IF('Crisis Indicator Data'!#REF!="No Data",1,IF(#REF!&lt;&gt;"",1,0))</f>
        <v>#REF!</v>
      </c>
      <c r="AJ148" s="25" t="e">
        <f>IF('Crisis Indicator Data'!#REF!="No Data",1,IF(#REF!&lt;&gt;"",1,0))</f>
        <v>#REF!</v>
      </c>
      <c r="AK148" s="25" t="e">
        <f>IF('Crisis Indicator Data'!#REF!="No Data",1,IF(#REF!&lt;&gt;"",1,0))</f>
        <v>#REF!</v>
      </c>
      <c r="AL148" s="25" t="e">
        <f>IF('Crisis Indicator Data'!#REF!="No Data",1,IF(#REF!&lt;&gt;"",1,0))</f>
        <v>#REF!</v>
      </c>
      <c r="AM148" s="25" t="e">
        <f>IF('Crisis Indicator Data'!#REF!="No Data",1,IF(#REF!&lt;&gt;"",1,0))</f>
        <v>#REF!</v>
      </c>
      <c r="AN148" s="25" t="e">
        <f>IF('Crisis Indicator Data'!#REF!="No Data",1,IF(#REF!&lt;&gt;"",1,0))</f>
        <v>#REF!</v>
      </c>
      <c r="AO148" s="25" t="e">
        <f>IF('Crisis Indicator Data'!#REF!="No Data",1,IF(#REF!&lt;&gt;"",1,0))</f>
        <v>#REF!</v>
      </c>
      <c r="AP148" s="25" t="e">
        <f>IF('Crisis Indicator Data'!#REF!="No Data",1,IF(#REF!&lt;&gt;"",1,0))</f>
        <v>#REF!</v>
      </c>
      <c r="AQ148" s="25" t="e">
        <f>IF('Crisis Indicator Data'!#REF!="No Data",1,IF(#REF!&lt;&gt;"",1,0))</f>
        <v>#REF!</v>
      </c>
      <c r="AR148" s="25" t="e">
        <f>IF('Crisis Indicator Data'!#REF!="No Data",1,IF(#REF!&lt;&gt;"",1,0))</f>
        <v>#REF!</v>
      </c>
      <c r="AS148" s="25" t="e">
        <f>IF('Crisis Indicator Data'!#REF!="No Data",1,IF(#REF!&lt;&gt;"",1,0))</f>
        <v>#REF!</v>
      </c>
      <c r="AT148" s="25" t="e">
        <f>IF('Crisis Indicator Data'!#REF!="No Data",1,IF(#REF!&lt;&gt;"",1,0))</f>
        <v>#REF!</v>
      </c>
      <c r="AU148" s="25" t="e">
        <f>IF('Crisis Indicator Data'!#REF!="No Data",1,IF(#REF!&lt;&gt;"",1,0))</f>
        <v>#REF!</v>
      </c>
      <c r="AV148" s="25" t="e">
        <f>IF('Crisis Indicator Data'!#REF!="No Data",1,IF(#REF!&lt;&gt;"",1,0))</f>
        <v>#REF!</v>
      </c>
      <c r="AW148" s="25" t="e">
        <f>IF('Crisis Indicator Data'!#REF!="No Data",1,IF(#REF!&lt;&gt;"",1,0))</f>
        <v>#REF!</v>
      </c>
      <c r="AX148" s="25" t="e">
        <f>IF('Crisis Indicator Data'!#REF!="No Data",1,IF(#REF!&lt;&gt;"",1,0))</f>
        <v>#REF!</v>
      </c>
      <c r="AY148" s="25" t="e">
        <f>IF('Crisis Indicator Data'!#REF!="No Data",1,IF(#REF!&lt;&gt;"",1,0))</f>
        <v>#REF!</v>
      </c>
      <c r="AZ148" s="25" t="e">
        <f>IF('Crisis Indicator Data'!#REF!="No Data",1,IF(#REF!&lt;&gt;"",1,0))</f>
        <v>#REF!</v>
      </c>
      <c r="BA148" t="e">
        <f t="shared" si="8"/>
        <v>#REF!</v>
      </c>
      <c r="BB148" s="27" t="e">
        <f t="shared" si="9"/>
        <v>#REF!</v>
      </c>
    </row>
    <row r="149" spans="1:54" x14ac:dyDescent="0.35">
      <c r="A149" t="s">
        <v>10350</v>
      </c>
      <c r="B149" s="25" t="e">
        <f>IF('Crisis Indicator Data'!#REF!="No Data",1,IF(#REF!&lt;&gt;"",1,0))</f>
        <v>#REF!</v>
      </c>
      <c r="C149" s="25" t="e">
        <f>IF('Crisis Indicator Data'!#REF!="No Data",1,IF(#REF!&lt;&gt;"",1,0))</f>
        <v>#REF!</v>
      </c>
      <c r="D149" s="25" t="e">
        <f>IF('Crisis Indicator Data'!#REF!="No Data",1,IF(#REF!&lt;&gt;"",1,0))</f>
        <v>#REF!</v>
      </c>
      <c r="E149" s="25" t="e">
        <f>IF('Crisis Indicator Data'!#REF!="No Data",1,IF(#REF!&lt;&gt;"",1,0))</f>
        <v>#REF!</v>
      </c>
      <c r="F149" s="25" t="e">
        <f>IF('Crisis Indicator Data'!#REF!="No Data",1,IF(#REF!&lt;&gt;"",1,0))</f>
        <v>#REF!</v>
      </c>
      <c r="G149" s="25" t="e">
        <f>IF('Crisis Indicator Data'!#REF!="No Data",1,IF(#REF!&lt;&gt;"",1,0))</f>
        <v>#REF!</v>
      </c>
      <c r="H149" s="25" t="e">
        <f>IF('Crisis Indicator Data'!#REF!="No Data",1,IF(#REF!&lt;&gt;"",1,0))</f>
        <v>#REF!</v>
      </c>
      <c r="I149" s="25" t="e">
        <f>IF('Crisis Indicator Data'!#REF!="No Data",1,IF(#REF!&lt;&gt;"",1,0))</f>
        <v>#REF!</v>
      </c>
      <c r="J149" s="25" t="e">
        <f>IF('Crisis Indicator Data'!#REF!="No Data",1,IF(#REF!&lt;&gt;"",1,0))</f>
        <v>#REF!</v>
      </c>
      <c r="K149" s="25" t="e">
        <f>IF('Crisis Indicator Data'!#REF!="No Data",1,IF(#REF!&lt;&gt;"",1,0))</f>
        <v>#REF!</v>
      </c>
      <c r="L149" s="25" t="e">
        <f>IF('Crisis Indicator Data'!#REF!="No Data",1,IF(#REF!&lt;&gt;"",1,0))</f>
        <v>#REF!</v>
      </c>
      <c r="M149" s="25" t="e">
        <f>IF('Crisis Indicator Data'!#REF!="No Data",1,IF(#REF!&lt;&gt;"",1,0))</f>
        <v>#REF!</v>
      </c>
      <c r="N149" s="25" t="e">
        <f>IF('Crisis Indicator Data'!#REF!="No Data",1,IF(#REF!&lt;&gt;"",1,0))</f>
        <v>#REF!</v>
      </c>
      <c r="O149" s="25" t="e">
        <f>IF('Crisis Indicator Data'!#REF!="No Data",1,IF(#REF!&lt;&gt;"",1,0))</f>
        <v>#REF!</v>
      </c>
      <c r="P149" s="25" t="e">
        <f>IF('Crisis Indicator Data'!#REF!="No Data",1,IF(#REF!&lt;&gt;"",1,0))</f>
        <v>#REF!</v>
      </c>
      <c r="Q149" s="25" t="e">
        <f>IF('Crisis Indicator Data'!#REF!="No Data",1,IF(#REF!&lt;&gt;"",1,0))</f>
        <v>#REF!</v>
      </c>
      <c r="R149" s="25" t="e">
        <f>IF('Crisis Indicator Data'!#REF!="No Data",1,IF(#REF!&lt;&gt;"",1,0))</f>
        <v>#REF!</v>
      </c>
      <c r="S149" s="25" t="e">
        <f>IF('Crisis Indicator Data'!#REF!="No Data",1,IF(#REF!&lt;&gt;"",1,0))</f>
        <v>#REF!</v>
      </c>
      <c r="T149" s="25" t="e">
        <f>IF('Crisis Indicator Data'!#REF!="No Data",1,IF(#REF!&lt;&gt;"",1,0))</f>
        <v>#REF!</v>
      </c>
      <c r="U149" s="25" t="e">
        <f>IF('Crisis Indicator Data'!#REF!="No Data",1,IF(#REF!&lt;&gt;"",1,0))</f>
        <v>#REF!</v>
      </c>
      <c r="V149" s="25" t="e">
        <f>IF('Crisis Indicator Data'!#REF!="No Data",1,IF(#REF!&lt;&gt;"",1,0))</f>
        <v>#REF!</v>
      </c>
      <c r="W149" s="25" t="e">
        <f>IF('Crisis Indicator Data'!#REF!="No Data",1,IF(#REF!&lt;&gt;"",1,0))</f>
        <v>#REF!</v>
      </c>
      <c r="X149" s="25" t="e">
        <f>IF('Crisis Indicator Data'!#REF!="No Data",1,IF(#REF!&lt;&gt;"",1,0))</f>
        <v>#REF!</v>
      </c>
      <c r="Y149" s="25" t="e">
        <f>IF('Crisis Indicator Data'!#REF!="No Data",1,IF(#REF!&lt;&gt;"",1,0))</f>
        <v>#REF!</v>
      </c>
      <c r="Z149" s="25" t="e">
        <f>IF('Crisis Indicator Data'!#REF!="No Data",1,IF(#REF!&lt;&gt;"",1,0))</f>
        <v>#REF!</v>
      </c>
      <c r="AA149" s="25" t="e">
        <f>IF('Crisis Indicator Data'!#REF!="No Data",1,IF(#REF!&lt;&gt;"",1,0))</f>
        <v>#REF!</v>
      </c>
      <c r="AB149" s="25" t="e">
        <f>IF('Crisis Indicator Data'!#REF!="No Data",1,IF(#REF!&lt;&gt;"",1,0))</f>
        <v>#REF!</v>
      </c>
      <c r="AC149" s="25" t="e">
        <f>IF('Crisis Indicator Data'!#REF!="No Data",1,IF(#REF!&lt;&gt;"",1,0))</f>
        <v>#REF!</v>
      </c>
      <c r="AD149" s="25" t="e">
        <f>IF('Crisis Indicator Data'!#REF!="No Data",1,IF(#REF!&lt;&gt;"",1,0))</f>
        <v>#REF!</v>
      </c>
      <c r="AE149" s="25" t="e">
        <f>IF('Crisis Indicator Data'!#REF!="No Data",1,IF(#REF!&lt;&gt;"",1,0))</f>
        <v>#REF!</v>
      </c>
      <c r="AF149" s="25" t="e">
        <f>IF('Crisis Indicator Data'!#REF!="No Data",1,IF(#REF!&lt;&gt;"",1,0))</f>
        <v>#REF!</v>
      </c>
      <c r="AG149" s="25" t="e">
        <f>IF('Crisis Indicator Data'!#REF!="No Data",1,IF(#REF!&lt;&gt;"",1,0))</f>
        <v>#REF!</v>
      </c>
      <c r="AH149" s="25" t="e">
        <f>IF('Crisis Indicator Data'!#REF!="No Data",1,IF(#REF!&lt;&gt;"",1,0))</f>
        <v>#REF!</v>
      </c>
      <c r="AI149" s="25" t="e">
        <f>IF('Crisis Indicator Data'!#REF!="No Data",1,IF(#REF!&lt;&gt;"",1,0))</f>
        <v>#REF!</v>
      </c>
      <c r="AJ149" s="25" t="e">
        <f>IF('Crisis Indicator Data'!#REF!="No Data",1,IF(#REF!&lt;&gt;"",1,0))</f>
        <v>#REF!</v>
      </c>
      <c r="AK149" s="25" t="e">
        <f>IF('Crisis Indicator Data'!#REF!="No Data",1,IF(#REF!&lt;&gt;"",1,0))</f>
        <v>#REF!</v>
      </c>
      <c r="AL149" s="25" t="e">
        <f>IF('Crisis Indicator Data'!#REF!="No Data",1,IF(#REF!&lt;&gt;"",1,0))</f>
        <v>#REF!</v>
      </c>
      <c r="AM149" s="25" t="e">
        <f>IF('Crisis Indicator Data'!#REF!="No Data",1,IF(#REF!&lt;&gt;"",1,0))</f>
        <v>#REF!</v>
      </c>
      <c r="AN149" s="25" t="e">
        <f>IF('Crisis Indicator Data'!#REF!="No Data",1,IF(#REF!&lt;&gt;"",1,0))</f>
        <v>#REF!</v>
      </c>
      <c r="AO149" s="25" t="e">
        <f>IF('Crisis Indicator Data'!#REF!="No Data",1,IF(#REF!&lt;&gt;"",1,0))</f>
        <v>#REF!</v>
      </c>
      <c r="AP149" s="25" t="e">
        <f>IF('Crisis Indicator Data'!#REF!="No Data",1,IF(#REF!&lt;&gt;"",1,0))</f>
        <v>#REF!</v>
      </c>
      <c r="AQ149" s="25" t="e">
        <f>IF('Crisis Indicator Data'!#REF!="No Data",1,IF(#REF!&lt;&gt;"",1,0))</f>
        <v>#REF!</v>
      </c>
      <c r="AR149" s="25" t="e">
        <f>IF('Crisis Indicator Data'!#REF!="No Data",1,IF(#REF!&lt;&gt;"",1,0))</f>
        <v>#REF!</v>
      </c>
      <c r="AS149" s="25" t="e">
        <f>IF('Crisis Indicator Data'!#REF!="No Data",1,IF(#REF!&lt;&gt;"",1,0))</f>
        <v>#REF!</v>
      </c>
      <c r="AT149" s="25" t="e">
        <f>IF('Crisis Indicator Data'!#REF!="No Data",1,IF(#REF!&lt;&gt;"",1,0))</f>
        <v>#REF!</v>
      </c>
      <c r="AU149" s="25" t="e">
        <f>IF('Crisis Indicator Data'!#REF!="No Data",1,IF(#REF!&lt;&gt;"",1,0))</f>
        <v>#REF!</v>
      </c>
      <c r="AV149" s="25" t="e">
        <f>IF('Crisis Indicator Data'!#REF!="No Data",1,IF(#REF!&lt;&gt;"",1,0))</f>
        <v>#REF!</v>
      </c>
      <c r="AW149" s="25" t="e">
        <f>IF('Crisis Indicator Data'!#REF!="No Data",1,IF(#REF!&lt;&gt;"",1,0))</f>
        <v>#REF!</v>
      </c>
      <c r="AX149" s="25" t="e">
        <f>IF('Crisis Indicator Data'!#REF!="No Data",1,IF(#REF!&lt;&gt;"",1,0))</f>
        <v>#REF!</v>
      </c>
      <c r="AY149" s="25" t="e">
        <f>IF('Crisis Indicator Data'!#REF!="No Data",1,IF(#REF!&lt;&gt;"",1,0))</f>
        <v>#REF!</v>
      </c>
      <c r="AZ149" s="25" t="e">
        <f>IF('Crisis Indicator Data'!#REF!="No Data",1,IF(#REF!&lt;&gt;"",1,0))</f>
        <v>#REF!</v>
      </c>
      <c r="BA149" t="e">
        <f t="shared" si="8"/>
        <v>#REF!</v>
      </c>
      <c r="BB149" s="27" t="e">
        <f t="shared" si="9"/>
        <v>#REF!</v>
      </c>
    </row>
    <row r="150" spans="1:54" x14ac:dyDescent="0.35">
      <c r="A150" t="s">
        <v>10362</v>
      </c>
      <c r="B150" s="25" t="e">
        <f>IF('Crisis Indicator Data'!#REF!="No Data",1,IF(#REF!&lt;&gt;"",1,0))</f>
        <v>#REF!</v>
      </c>
      <c r="C150" s="25" t="e">
        <f>IF('Crisis Indicator Data'!#REF!="No Data",1,IF(#REF!&lt;&gt;"",1,0))</f>
        <v>#REF!</v>
      </c>
      <c r="D150" s="25" t="e">
        <f>IF('Crisis Indicator Data'!#REF!="No Data",1,IF(#REF!&lt;&gt;"",1,0))</f>
        <v>#REF!</v>
      </c>
      <c r="E150" s="25" t="e">
        <f>IF('Crisis Indicator Data'!#REF!="No Data",1,IF(#REF!&lt;&gt;"",1,0))</f>
        <v>#REF!</v>
      </c>
      <c r="F150" s="25" t="e">
        <f>IF('Crisis Indicator Data'!#REF!="No Data",1,IF(#REF!&lt;&gt;"",1,0))</f>
        <v>#REF!</v>
      </c>
      <c r="G150" s="25" t="e">
        <f>IF('Crisis Indicator Data'!#REF!="No Data",1,IF(#REF!&lt;&gt;"",1,0))</f>
        <v>#REF!</v>
      </c>
      <c r="H150" s="25" t="e">
        <f>IF('Crisis Indicator Data'!#REF!="No Data",1,IF(#REF!&lt;&gt;"",1,0))</f>
        <v>#REF!</v>
      </c>
      <c r="I150" s="25" t="e">
        <f>IF('Crisis Indicator Data'!#REF!="No Data",1,IF(#REF!&lt;&gt;"",1,0))</f>
        <v>#REF!</v>
      </c>
      <c r="J150" s="25" t="e">
        <f>IF('Crisis Indicator Data'!#REF!="No Data",1,IF(#REF!&lt;&gt;"",1,0))</f>
        <v>#REF!</v>
      </c>
      <c r="K150" s="25" t="e">
        <f>IF('Crisis Indicator Data'!#REF!="No Data",1,IF(#REF!&lt;&gt;"",1,0))</f>
        <v>#REF!</v>
      </c>
      <c r="L150" s="25" t="e">
        <f>IF('Crisis Indicator Data'!#REF!="No Data",1,IF(#REF!&lt;&gt;"",1,0))</f>
        <v>#REF!</v>
      </c>
      <c r="M150" s="25" t="e">
        <f>IF('Crisis Indicator Data'!#REF!="No Data",1,IF(#REF!&lt;&gt;"",1,0))</f>
        <v>#REF!</v>
      </c>
      <c r="N150" s="25" t="e">
        <f>IF('Crisis Indicator Data'!#REF!="No Data",1,IF(#REF!&lt;&gt;"",1,0))</f>
        <v>#REF!</v>
      </c>
      <c r="O150" s="25" t="e">
        <f>IF('Crisis Indicator Data'!#REF!="No Data",1,IF(#REF!&lt;&gt;"",1,0))</f>
        <v>#REF!</v>
      </c>
      <c r="P150" s="25" t="e">
        <f>IF('Crisis Indicator Data'!#REF!="No Data",1,IF(#REF!&lt;&gt;"",1,0))</f>
        <v>#REF!</v>
      </c>
      <c r="Q150" s="25" t="e">
        <f>IF('Crisis Indicator Data'!#REF!="No Data",1,IF(#REF!&lt;&gt;"",1,0))</f>
        <v>#REF!</v>
      </c>
      <c r="R150" s="25" t="e">
        <f>IF('Crisis Indicator Data'!#REF!="No Data",1,IF(#REF!&lt;&gt;"",1,0))</f>
        <v>#REF!</v>
      </c>
      <c r="S150" s="25" t="e">
        <f>IF('Crisis Indicator Data'!#REF!="No Data",1,IF(#REF!&lt;&gt;"",1,0))</f>
        <v>#REF!</v>
      </c>
      <c r="T150" s="25" t="e">
        <f>IF('Crisis Indicator Data'!#REF!="No Data",1,IF(#REF!&lt;&gt;"",1,0))</f>
        <v>#REF!</v>
      </c>
      <c r="U150" s="25" t="e">
        <f>IF('Crisis Indicator Data'!#REF!="No Data",1,IF(#REF!&lt;&gt;"",1,0))</f>
        <v>#REF!</v>
      </c>
      <c r="V150" s="25" t="e">
        <f>IF('Crisis Indicator Data'!#REF!="No Data",1,IF(#REF!&lt;&gt;"",1,0))</f>
        <v>#REF!</v>
      </c>
      <c r="W150" s="25" t="e">
        <f>IF('Crisis Indicator Data'!#REF!="No Data",1,IF(#REF!&lt;&gt;"",1,0))</f>
        <v>#REF!</v>
      </c>
      <c r="X150" s="25" t="e">
        <f>IF('Crisis Indicator Data'!#REF!="No Data",1,IF(#REF!&lt;&gt;"",1,0))</f>
        <v>#REF!</v>
      </c>
      <c r="Y150" s="25" t="e">
        <f>IF('Crisis Indicator Data'!#REF!="No Data",1,IF(#REF!&lt;&gt;"",1,0))</f>
        <v>#REF!</v>
      </c>
      <c r="Z150" s="25" t="e">
        <f>IF('Crisis Indicator Data'!#REF!="No Data",1,IF(#REF!&lt;&gt;"",1,0))</f>
        <v>#REF!</v>
      </c>
      <c r="AA150" s="25" t="e">
        <f>IF('Crisis Indicator Data'!#REF!="No Data",1,IF(#REF!&lt;&gt;"",1,0))</f>
        <v>#REF!</v>
      </c>
      <c r="AB150" s="25" t="e">
        <f>IF('Crisis Indicator Data'!#REF!="No Data",1,IF(#REF!&lt;&gt;"",1,0))</f>
        <v>#REF!</v>
      </c>
      <c r="AC150" s="25" t="e">
        <f>IF('Crisis Indicator Data'!#REF!="No Data",1,IF(#REF!&lt;&gt;"",1,0))</f>
        <v>#REF!</v>
      </c>
      <c r="AD150" s="25" t="e">
        <f>IF('Crisis Indicator Data'!#REF!="No Data",1,IF(#REF!&lt;&gt;"",1,0))</f>
        <v>#REF!</v>
      </c>
      <c r="AE150" s="25" t="e">
        <f>IF('Crisis Indicator Data'!#REF!="No Data",1,IF(#REF!&lt;&gt;"",1,0))</f>
        <v>#REF!</v>
      </c>
      <c r="AF150" s="25" t="e">
        <f>IF('Crisis Indicator Data'!#REF!="No Data",1,IF(#REF!&lt;&gt;"",1,0))</f>
        <v>#REF!</v>
      </c>
      <c r="AG150" s="25" t="e">
        <f>IF('Crisis Indicator Data'!#REF!="No Data",1,IF(#REF!&lt;&gt;"",1,0))</f>
        <v>#REF!</v>
      </c>
      <c r="AH150" s="25" t="e">
        <f>IF('Crisis Indicator Data'!#REF!="No Data",1,IF(#REF!&lt;&gt;"",1,0))</f>
        <v>#REF!</v>
      </c>
      <c r="AI150" s="25" t="e">
        <f>IF('Crisis Indicator Data'!#REF!="No Data",1,IF(#REF!&lt;&gt;"",1,0))</f>
        <v>#REF!</v>
      </c>
      <c r="AJ150" s="25" t="e">
        <f>IF('Crisis Indicator Data'!#REF!="No Data",1,IF(#REF!&lt;&gt;"",1,0))</f>
        <v>#REF!</v>
      </c>
      <c r="AK150" s="25" t="e">
        <f>IF('Crisis Indicator Data'!#REF!="No Data",1,IF(#REF!&lt;&gt;"",1,0))</f>
        <v>#REF!</v>
      </c>
      <c r="AL150" s="25" t="e">
        <f>IF('Crisis Indicator Data'!#REF!="No Data",1,IF(#REF!&lt;&gt;"",1,0))</f>
        <v>#REF!</v>
      </c>
      <c r="AM150" s="25" t="e">
        <f>IF('Crisis Indicator Data'!#REF!="No Data",1,IF(#REF!&lt;&gt;"",1,0))</f>
        <v>#REF!</v>
      </c>
      <c r="AN150" s="25" t="e">
        <f>IF('Crisis Indicator Data'!#REF!="No Data",1,IF(#REF!&lt;&gt;"",1,0))</f>
        <v>#REF!</v>
      </c>
      <c r="AO150" s="25" t="e">
        <f>IF('Crisis Indicator Data'!#REF!="No Data",1,IF(#REF!&lt;&gt;"",1,0))</f>
        <v>#REF!</v>
      </c>
      <c r="AP150" s="25" t="e">
        <f>IF('Crisis Indicator Data'!#REF!="No Data",1,IF(#REF!&lt;&gt;"",1,0))</f>
        <v>#REF!</v>
      </c>
      <c r="AQ150" s="25" t="e">
        <f>IF('Crisis Indicator Data'!#REF!="No Data",1,IF(#REF!&lt;&gt;"",1,0))</f>
        <v>#REF!</v>
      </c>
      <c r="AR150" s="25" t="e">
        <f>IF('Crisis Indicator Data'!#REF!="No Data",1,IF(#REF!&lt;&gt;"",1,0))</f>
        <v>#REF!</v>
      </c>
      <c r="AS150" s="25" t="e">
        <f>IF('Crisis Indicator Data'!#REF!="No Data",1,IF(#REF!&lt;&gt;"",1,0))</f>
        <v>#REF!</v>
      </c>
      <c r="AT150" s="25" t="e">
        <f>IF('Crisis Indicator Data'!#REF!="No Data",1,IF(#REF!&lt;&gt;"",1,0))</f>
        <v>#REF!</v>
      </c>
      <c r="AU150" s="25" t="e">
        <f>IF('Crisis Indicator Data'!#REF!="No Data",1,IF(#REF!&lt;&gt;"",1,0))</f>
        <v>#REF!</v>
      </c>
      <c r="AV150" s="25" t="e">
        <f>IF('Crisis Indicator Data'!#REF!="No Data",1,IF(#REF!&lt;&gt;"",1,0))</f>
        <v>#REF!</v>
      </c>
      <c r="AW150" s="25" t="e">
        <f>IF('Crisis Indicator Data'!#REF!="No Data",1,IF(#REF!&lt;&gt;"",1,0))</f>
        <v>#REF!</v>
      </c>
      <c r="AX150" s="25" t="e">
        <f>IF('Crisis Indicator Data'!#REF!="No Data",1,IF(#REF!&lt;&gt;"",1,0))</f>
        <v>#REF!</v>
      </c>
      <c r="AY150" s="25" t="e">
        <f>IF('Crisis Indicator Data'!#REF!="No Data",1,IF(#REF!&lt;&gt;"",1,0))</f>
        <v>#REF!</v>
      </c>
      <c r="AZ150" s="25" t="e">
        <f>IF('Crisis Indicator Data'!#REF!="No Data",1,IF(#REF!&lt;&gt;"",1,0))</f>
        <v>#REF!</v>
      </c>
      <c r="BA150" t="e">
        <f t="shared" si="8"/>
        <v>#REF!</v>
      </c>
      <c r="BB150" s="27" t="e">
        <f t="shared" si="9"/>
        <v>#REF!</v>
      </c>
    </row>
    <row r="151" spans="1:54" x14ac:dyDescent="0.35">
      <c r="A151" t="s">
        <v>10375</v>
      </c>
      <c r="B151" s="25" t="e">
        <f>IF('Crisis Indicator Data'!#REF!="No Data",1,IF(#REF!&lt;&gt;"",1,0))</f>
        <v>#REF!</v>
      </c>
      <c r="C151" s="25" t="e">
        <f>IF('Crisis Indicator Data'!#REF!="No Data",1,IF(#REF!&lt;&gt;"",1,0))</f>
        <v>#REF!</v>
      </c>
      <c r="D151" s="25" t="e">
        <f>IF('Crisis Indicator Data'!#REF!="No Data",1,IF(#REF!&lt;&gt;"",1,0))</f>
        <v>#REF!</v>
      </c>
      <c r="E151" s="25" t="e">
        <f>IF('Crisis Indicator Data'!#REF!="No Data",1,IF(#REF!&lt;&gt;"",1,0))</f>
        <v>#REF!</v>
      </c>
      <c r="F151" s="25" t="e">
        <f>IF('Crisis Indicator Data'!#REF!="No Data",1,IF(#REF!&lt;&gt;"",1,0))</f>
        <v>#REF!</v>
      </c>
      <c r="G151" s="25" t="e">
        <f>IF('Crisis Indicator Data'!#REF!="No Data",1,IF(#REF!&lt;&gt;"",1,0))</f>
        <v>#REF!</v>
      </c>
      <c r="H151" s="25" t="e">
        <f>IF('Crisis Indicator Data'!#REF!="No Data",1,IF(#REF!&lt;&gt;"",1,0))</f>
        <v>#REF!</v>
      </c>
      <c r="I151" s="25" t="e">
        <f>IF('Crisis Indicator Data'!#REF!="No Data",1,IF(#REF!&lt;&gt;"",1,0))</f>
        <v>#REF!</v>
      </c>
      <c r="J151" s="25" t="e">
        <f>IF('Crisis Indicator Data'!#REF!="No Data",1,IF(#REF!&lt;&gt;"",1,0))</f>
        <v>#REF!</v>
      </c>
      <c r="K151" s="25" t="e">
        <f>IF('Crisis Indicator Data'!#REF!="No Data",1,IF(#REF!&lt;&gt;"",1,0))</f>
        <v>#REF!</v>
      </c>
      <c r="L151" s="25" t="e">
        <f>IF('Crisis Indicator Data'!#REF!="No Data",1,IF(#REF!&lt;&gt;"",1,0))</f>
        <v>#REF!</v>
      </c>
      <c r="M151" s="25" t="e">
        <f>IF('Crisis Indicator Data'!#REF!="No Data",1,IF(#REF!&lt;&gt;"",1,0))</f>
        <v>#REF!</v>
      </c>
      <c r="N151" s="25" t="e">
        <f>IF('Crisis Indicator Data'!#REF!="No Data",1,IF(#REF!&lt;&gt;"",1,0))</f>
        <v>#REF!</v>
      </c>
      <c r="O151" s="25" t="e">
        <f>IF('Crisis Indicator Data'!#REF!="No Data",1,IF(#REF!&lt;&gt;"",1,0))</f>
        <v>#REF!</v>
      </c>
      <c r="P151" s="25" t="e">
        <f>IF('Crisis Indicator Data'!#REF!="No Data",1,IF(#REF!&lt;&gt;"",1,0))</f>
        <v>#REF!</v>
      </c>
      <c r="Q151" s="25" t="e">
        <f>IF('Crisis Indicator Data'!#REF!="No Data",1,IF(#REF!&lt;&gt;"",1,0))</f>
        <v>#REF!</v>
      </c>
      <c r="R151" s="25" t="e">
        <f>IF('Crisis Indicator Data'!#REF!="No Data",1,IF(#REF!&lt;&gt;"",1,0))</f>
        <v>#REF!</v>
      </c>
      <c r="S151" s="25" t="e">
        <f>IF('Crisis Indicator Data'!#REF!="No Data",1,IF(#REF!&lt;&gt;"",1,0))</f>
        <v>#REF!</v>
      </c>
      <c r="T151" s="25" t="e">
        <f>IF('Crisis Indicator Data'!#REF!="No Data",1,IF(#REF!&lt;&gt;"",1,0))</f>
        <v>#REF!</v>
      </c>
      <c r="U151" s="25" t="e">
        <f>IF('Crisis Indicator Data'!#REF!="No Data",1,IF(#REF!&lt;&gt;"",1,0))</f>
        <v>#REF!</v>
      </c>
      <c r="V151" s="25" t="e">
        <f>IF('Crisis Indicator Data'!#REF!="No Data",1,IF(#REF!&lt;&gt;"",1,0))</f>
        <v>#REF!</v>
      </c>
      <c r="W151" s="25" t="e">
        <f>IF('Crisis Indicator Data'!#REF!="No Data",1,IF(#REF!&lt;&gt;"",1,0))</f>
        <v>#REF!</v>
      </c>
      <c r="X151" s="25" t="e">
        <f>IF('Crisis Indicator Data'!#REF!="No Data",1,IF(#REF!&lt;&gt;"",1,0))</f>
        <v>#REF!</v>
      </c>
      <c r="Y151" s="25" t="e">
        <f>IF('Crisis Indicator Data'!#REF!="No Data",1,IF(#REF!&lt;&gt;"",1,0))</f>
        <v>#REF!</v>
      </c>
      <c r="Z151" s="25" t="e">
        <f>IF('Crisis Indicator Data'!#REF!="No Data",1,IF(#REF!&lt;&gt;"",1,0))</f>
        <v>#REF!</v>
      </c>
      <c r="AA151" s="25" t="e">
        <f>IF('Crisis Indicator Data'!#REF!="No Data",1,IF(#REF!&lt;&gt;"",1,0))</f>
        <v>#REF!</v>
      </c>
      <c r="AB151" s="25" t="e">
        <f>IF('Crisis Indicator Data'!#REF!="No Data",1,IF(#REF!&lt;&gt;"",1,0))</f>
        <v>#REF!</v>
      </c>
      <c r="AC151" s="25" t="e">
        <f>IF('Crisis Indicator Data'!#REF!="No Data",1,IF(#REF!&lt;&gt;"",1,0))</f>
        <v>#REF!</v>
      </c>
      <c r="AD151" s="25" t="e">
        <f>IF('Crisis Indicator Data'!#REF!="No Data",1,IF(#REF!&lt;&gt;"",1,0))</f>
        <v>#REF!</v>
      </c>
      <c r="AE151" s="25" t="e">
        <f>IF('Crisis Indicator Data'!#REF!="No Data",1,IF(#REF!&lt;&gt;"",1,0))</f>
        <v>#REF!</v>
      </c>
      <c r="AF151" s="25" t="e">
        <f>IF('Crisis Indicator Data'!#REF!="No Data",1,IF(#REF!&lt;&gt;"",1,0))</f>
        <v>#REF!</v>
      </c>
      <c r="AG151" s="25" t="e">
        <f>IF('Crisis Indicator Data'!#REF!="No Data",1,IF(#REF!&lt;&gt;"",1,0))</f>
        <v>#REF!</v>
      </c>
      <c r="AH151" s="25" t="e">
        <f>IF('Crisis Indicator Data'!#REF!="No Data",1,IF(#REF!&lt;&gt;"",1,0))</f>
        <v>#REF!</v>
      </c>
      <c r="AI151" s="25" t="e">
        <f>IF('Crisis Indicator Data'!#REF!="No Data",1,IF(#REF!&lt;&gt;"",1,0))</f>
        <v>#REF!</v>
      </c>
      <c r="AJ151" s="25" t="e">
        <f>IF('Crisis Indicator Data'!#REF!="No Data",1,IF(#REF!&lt;&gt;"",1,0))</f>
        <v>#REF!</v>
      </c>
      <c r="AK151" s="25" t="e">
        <f>IF('Crisis Indicator Data'!#REF!="No Data",1,IF(#REF!&lt;&gt;"",1,0))</f>
        <v>#REF!</v>
      </c>
      <c r="AL151" s="25" t="e">
        <f>IF('Crisis Indicator Data'!#REF!="No Data",1,IF(#REF!&lt;&gt;"",1,0))</f>
        <v>#REF!</v>
      </c>
      <c r="AM151" s="25" t="e">
        <f>IF('Crisis Indicator Data'!#REF!="No Data",1,IF(#REF!&lt;&gt;"",1,0))</f>
        <v>#REF!</v>
      </c>
      <c r="AN151" s="25" t="e">
        <f>IF('Crisis Indicator Data'!#REF!="No Data",1,IF(#REF!&lt;&gt;"",1,0))</f>
        <v>#REF!</v>
      </c>
      <c r="AO151" s="25" t="e">
        <f>IF('Crisis Indicator Data'!#REF!="No Data",1,IF(#REF!&lt;&gt;"",1,0))</f>
        <v>#REF!</v>
      </c>
      <c r="AP151" s="25" t="e">
        <f>IF('Crisis Indicator Data'!#REF!="No Data",1,IF(#REF!&lt;&gt;"",1,0))</f>
        <v>#REF!</v>
      </c>
      <c r="AQ151" s="25" t="e">
        <f>IF('Crisis Indicator Data'!#REF!="No Data",1,IF(#REF!&lt;&gt;"",1,0))</f>
        <v>#REF!</v>
      </c>
      <c r="AR151" s="25" t="e">
        <f>IF('Crisis Indicator Data'!#REF!="No Data",1,IF(#REF!&lt;&gt;"",1,0))</f>
        <v>#REF!</v>
      </c>
      <c r="AS151" s="25" t="e">
        <f>IF('Crisis Indicator Data'!#REF!="No Data",1,IF(#REF!&lt;&gt;"",1,0))</f>
        <v>#REF!</v>
      </c>
      <c r="AT151" s="25" t="e">
        <f>IF('Crisis Indicator Data'!#REF!="No Data",1,IF(#REF!&lt;&gt;"",1,0))</f>
        <v>#REF!</v>
      </c>
      <c r="AU151" s="25" t="e">
        <f>IF('Crisis Indicator Data'!#REF!="No Data",1,IF(#REF!&lt;&gt;"",1,0))</f>
        <v>#REF!</v>
      </c>
      <c r="AV151" s="25" t="e">
        <f>IF('Crisis Indicator Data'!#REF!="No Data",1,IF(#REF!&lt;&gt;"",1,0))</f>
        <v>#REF!</v>
      </c>
      <c r="AW151" s="25" t="e">
        <f>IF('Crisis Indicator Data'!#REF!="No Data",1,IF(#REF!&lt;&gt;"",1,0))</f>
        <v>#REF!</v>
      </c>
      <c r="AX151" s="25" t="e">
        <f>IF('Crisis Indicator Data'!#REF!="No Data",1,IF(#REF!&lt;&gt;"",1,0))</f>
        <v>#REF!</v>
      </c>
      <c r="AY151" s="25" t="e">
        <f>IF('Crisis Indicator Data'!#REF!="No Data",1,IF(#REF!&lt;&gt;"",1,0))</f>
        <v>#REF!</v>
      </c>
      <c r="AZ151" s="25" t="e">
        <f>IF('Crisis Indicator Data'!#REF!="No Data",1,IF(#REF!&lt;&gt;"",1,0))</f>
        <v>#REF!</v>
      </c>
      <c r="BA151" t="e">
        <f t="shared" si="8"/>
        <v>#REF!</v>
      </c>
      <c r="BB151" s="27" t="e">
        <f t="shared" si="9"/>
        <v>#REF!</v>
      </c>
    </row>
    <row r="152" spans="1:54" x14ac:dyDescent="0.35">
      <c r="A152" t="s">
        <v>10356</v>
      </c>
      <c r="B152" s="25" t="e">
        <f>IF('Crisis Indicator Data'!#REF!="No Data",1,IF(#REF!&lt;&gt;"",1,0))</f>
        <v>#REF!</v>
      </c>
      <c r="C152" s="25" t="e">
        <f>IF('Crisis Indicator Data'!#REF!="No Data",1,IF(#REF!&lt;&gt;"",1,0))</f>
        <v>#REF!</v>
      </c>
      <c r="D152" s="25" t="e">
        <f>IF('Crisis Indicator Data'!#REF!="No Data",1,IF(#REF!&lt;&gt;"",1,0))</f>
        <v>#REF!</v>
      </c>
      <c r="E152" s="25" t="e">
        <f>IF('Crisis Indicator Data'!#REF!="No Data",1,IF(#REF!&lt;&gt;"",1,0))</f>
        <v>#REF!</v>
      </c>
      <c r="F152" s="25" t="e">
        <f>IF('Crisis Indicator Data'!#REF!="No Data",1,IF(#REF!&lt;&gt;"",1,0))</f>
        <v>#REF!</v>
      </c>
      <c r="G152" s="25" t="e">
        <f>IF('Crisis Indicator Data'!#REF!="No Data",1,IF(#REF!&lt;&gt;"",1,0))</f>
        <v>#REF!</v>
      </c>
      <c r="H152" s="25" t="e">
        <f>IF('Crisis Indicator Data'!#REF!="No Data",1,IF(#REF!&lt;&gt;"",1,0))</f>
        <v>#REF!</v>
      </c>
      <c r="I152" s="25" t="e">
        <f>IF('Crisis Indicator Data'!#REF!="No Data",1,IF(#REF!&lt;&gt;"",1,0))</f>
        <v>#REF!</v>
      </c>
      <c r="J152" s="25" t="e">
        <f>IF('Crisis Indicator Data'!#REF!="No Data",1,IF(#REF!&lt;&gt;"",1,0))</f>
        <v>#REF!</v>
      </c>
      <c r="K152" s="25" t="e">
        <f>IF('Crisis Indicator Data'!#REF!="No Data",1,IF(#REF!&lt;&gt;"",1,0))</f>
        <v>#REF!</v>
      </c>
      <c r="L152" s="25" t="e">
        <f>IF('Crisis Indicator Data'!#REF!="No Data",1,IF(#REF!&lt;&gt;"",1,0))</f>
        <v>#REF!</v>
      </c>
      <c r="M152" s="25" t="e">
        <f>IF('Crisis Indicator Data'!#REF!="No Data",1,IF(#REF!&lt;&gt;"",1,0))</f>
        <v>#REF!</v>
      </c>
      <c r="N152" s="25" t="e">
        <f>IF('Crisis Indicator Data'!#REF!="No Data",1,IF(#REF!&lt;&gt;"",1,0))</f>
        <v>#REF!</v>
      </c>
      <c r="O152" s="25" t="e">
        <f>IF('Crisis Indicator Data'!#REF!="No Data",1,IF(#REF!&lt;&gt;"",1,0))</f>
        <v>#REF!</v>
      </c>
      <c r="P152" s="25" t="e">
        <f>IF('Crisis Indicator Data'!#REF!="No Data",1,IF(#REF!&lt;&gt;"",1,0))</f>
        <v>#REF!</v>
      </c>
      <c r="Q152" s="25" t="e">
        <f>IF('Crisis Indicator Data'!#REF!="No Data",1,IF(#REF!&lt;&gt;"",1,0))</f>
        <v>#REF!</v>
      </c>
      <c r="R152" s="25" t="e">
        <f>IF('Crisis Indicator Data'!#REF!="No Data",1,IF(#REF!&lt;&gt;"",1,0))</f>
        <v>#REF!</v>
      </c>
      <c r="S152" s="25" t="e">
        <f>IF('Crisis Indicator Data'!#REF!="No Data",1,IF(#REF!&lt;&gt;"",1,0))</f>
        <v>#REF!</v>
      </c>
      <c r="T152" s="25" t="e">
        <f>IF('Crisis Indicator Data'!#REF!="No Data",1,IF(#REF!&lt;&gt;"",1,0))</f>
        <v>#REF!</v>
      </c>
      <c r="U152" s="25" t="e">
        <f>IF('Crisis Indicator Data'!#REF!="No Data",1,IF(#REF!&lt;&gt;"",1,0))</f>
        <v>#REF!</v>
      </c>
      <c r="V152" s="25" t="e">
        <f>IF('Crisis Indicator Data'!#REF!="No Data",1,IF(#REF!&lt;&gt;"",1,0))</f>
        <v>#REF!</v>
      </c>
      <c r="W152" s="25" t="e">
        <f>IF('Crisis Indicator Data'!#REF!="No Data",1,IF(#REF!&lt;&gt;"",1,0))</f>
        <v>#REF!</v>
      </c>
      <c r="X152" s="25" t="e">
        <f>IF('Crisis Indicator Data'!#REF!="No Data",1,IF(#REF!&lt;&gt;"",1,0))</f>
        <v>#REF!</v>
      </c>
      <c r="Y152" s="25" t="e">
        <f>IF('Crisis Indicator Data'!#REF!="No Data",1,IF(#REF!&lt;&gt;"",1,0))</f>
        <v>#REF!</v>
      </c>
      <c r="Z152" s="25" t="e">
        <f>IF('Crisis Indicator Data'!#REF!="No Data",1,IF(#REF!&lt;&gt;"",1,0))</f>
        <v>#REF!</v>
      </c>
      <c r="AA152" s="25" t="e">
        <f>IF('Crisis Indicator Data'!#REF!="No Data",1,IF(#REF!&lt;&gt;"",1,0))</f>
        <v>#REF!</v>
      </c>
      <c r="AB152" s="25" t="e">
        <f>IF('Crisis Indicator Data'!#REF!="No Data",1,IF(#REF!&lt;&gt;"",1,0))</f>
        <v>#REF!</v>
      </c>
      <c r="AC152" s="25" t="e">
        <f>IF('Crisis Indicator Data'!#REF!="No Data",1,IF(#REF!&lt;&gt;"",1,0))</f>
        <v>#REF!</v>
      </c>
      <c r="AD152" s="25" t="e">
        <f>IF('Crisis Indicator Data'!#REF!="No Data",1,IF(#REF!&lt;&gt;"",1,0))</f>
        <v>#REF!</v>
      </c>
      <c r="AE152" s="25" t="e">
        <f>IF('Crisis Indicator Data'!#REF!="No Data",1,IF(#REF!&lt;&gt;"",1,0))</f>
        <v>#REF!</v>
      </c>
      <c r="AF152" s="25" t="e">
        <f>IF('Crisis Indicator Data'!#REF!="No Data",1,IF(#REF!&lt;&gt;"",1,0))</f>
        <v>#REF!</v>
      </c>
      <c r="AG152" s="25" t="e">
        <f>IF('Crisis Indicator Data'!#REF!="No Data",1,IF(#REF!&lt;&gt;"",1,0))</f>
        <v>#REF!</v>
      </c>
      <c r="AH152" s="25" t="e">
        <f>IF('Crisis Indicator Data'!#REF!="No Data",1,IF(#REF!&lt;&gt;"",1,0))</f>
        <v>#REF!</v>
      </c>
      <c r="AI152" s="25" t="e">
        <f>IF('Crisis Indicator Data'!#REF!="No Data",1,IF(#REF!&lt;&gt;"",1,0))</f>
        <v>#REF!</v>
      </c>
      <c r="AJ152" s="25" t="e">
        <f>IF('Crisis Indicator Data'!#REF!="No Data",1,IF(#REF!&lt;&gt;"",1,0))</f>
        <v>#REF!</v>
      </c>
      <c r="AK152" s="25" t="e">
        <f>IF('Crisis Indicator Data'!#REF!="No Data",1,IF(#REF!&lt;&gt;"",1,0))</f>
        <v>#REF!</v>
      </c>
      <c r="AL152" s="25" t="e">
        <f>IF('Crisis Indicator Data'!#REF!="No Data",1,IF(#REF!&lt;&gt;"",1,0))</f>
        <v>#REF!</v>
      </c>
      <c r="AM152" s="25" t="e">
        <f>IF('Crisis Indicator Data'!#REF!="No Data",1,IF(#REF!&lt;&gt;"",1,0))</f>
        <v>#REF!</v>
      </c>
      <c r="AN152" s="25" t="e">
        <f>IF('Crisis Indicator Data'!#REF!="No Data",1,IF(#REF!&lt;&gt;"",1,0))</f>
        <v>#REF!</v>
      </c>
      <c r="AO152" s="25" t="e">
        <f>IF('Crisis Indicator Data'!#REF!="No Data",1,IF(#REF!&lt;&gt;"",1,0))</f>
        <v>#REF!</v>
      </c>
      <c r="AP152" s="25" t="e">
        <f>IF('Crisis Indicator Data'!#REF!="No Data",1,IF(#REF!&lt;&gt;"",1,0))</f>
        <v>#REF!</v>
      </c>
      <c r="AQ152" s="25" t="e">
        <f>IF('Crisis Indicator Data'!#REF!="No Data",1,IF(#REF!&lt;&gt;"",1,0))</f>
        <v>#REF!</v>
      </c>
      <c r="AR152" s="25" t="e">
        <f>IF('Crisis Indicator Data'!#REF!="No Data",1,IF(#REF!&lt;&gt;"",1,0))</f>
        <v>#REF!</v>
      </c>
      <c r="AS152" s="25" t="e">
        <f>IF('Crisis Indicator Data'!#REF!="No Data",1,IF(#REF!&lt;&gt;"",1,0))</f>
        <v>#REF!</v>
      </c>
      <c r="AT152" s="25" t="e">
        <f>IF('Crisis Indicator Data'!#REF!="No Data",1,IF(#REF!&lt;&gt;"",1,0))</f>
        <v>#REF!</v>
      </c>
      <c r="AU152" s="25" t="e">
        <f>IF('Crisis Indicator Data'!#REF!="No Data",1,IF(#REF!&lt;&gt;"",1,0))</f>
        <v>#REF!</v>
      </c>
      <c r="AV152" s="25" t="e">
        <f>IF('Crisis Indicator Data'!#REF!="No Data",1,IF(#REF!&lt;&gt;"",1,0))</f>
        <v>#REF!</v>
      </c>
      <c r="AW152" s="25" t="e">
        <f>IF('Crisis Indicator Data'!#REF!="No Data",1,IF(#REF!&lt;&gt;"",1,0))</f>
        <v>#REF!</v>
      </c>
      <c r="AX152" s="25" t="e">
        <f>IF('Crisis Indicator Data'!#REF!="No Data",1,IF(#REF!&lt;&gt;"",1,0))</f>
        <v>#REF!</v>
      </c>
      <c r="AY152" s="25" t="e">
        <f>IF('Crisis Indicator Data'!#REF!="No Data",1,IF(#REF!&lt;&gt;"",1,0))</f>
        <v>#REF!</v>
      </c>
      <c r="AZ152" s="25" t="e">
        <f>IF('Crisis Indicator Data'!#REF!="No Data",1,IF(#REF!&lt;&gt;"",1,0))</f>
        <v>#REF!</v>
      </c>
      <c r="BA152" t="e">
        <f t="shared" si="8"/>
        <v>#REF!</v>
      </c>
      <c r="BB152" s="27" t="e">
        <f t="shared" si="9"/>
        <v>#REF!</v>
      </c>
    </row>
    <row r="153" spans="1:54" x14ac:dyDescent="0.35">
      <c r="A153" t="s">
        <v>10352</v>
      </c>
      <c r="B153" s="25" t="e">
        <f>IF('Crisis Indicator Data'!#REF!="No Data",1,IF(#REF!&lt;&gt;"",1,0))</f>
        <v>#REF!</v>
      </c>
      <c r="C153" s="25" t="e">
        <f>IF('Crisis Indicator Data'!#REF!="No Data",1,IF(#REF!&lt;&gt;"",1,0))</f>
        <v>#REF!</v>
      </c>
      <c r="D153" s="25" t="e">
        <f>IF('Crisis Indicator Data'!#REF!="No Data",1,IF(#REF!&lt;&gt;"",1,0))</f>
        <v>#REF!</v>
      </c>
      <c r="E153" s="25" t="e">
        <f>IF('Crisis Indicator Data'!#REF!="No Data",1,IF(#REF!&lt;&gt;"",1,0))</f>
        <v>#REF!</v>
      </c>
      <c r="F153" s="25" t="e">
        <f>IF('Crisis Indicator Data'!#REF!="No Data",1,IF(#REF!&lt;&gt;"",1,0))</f>
        <v>#REF!</v>
      </c>
      <c r="G153" s="25" t="e">
        <f>IF('Crisis Indicator Data'!#REF!="No Data",1,IF(#REF!&lt;&gt;"",1,0))</f>
        <v>#REF!</v>
      </c>
      <c r="H153" s="25" t="e">
        <f>IF('Crisis Indicator Data'!#REF!="No Data",1,IF(#REF!&lt;&gt;"",1,0))</f>
        <v>#REF!</v>
      </c>
      <c r="I153" s="25" t="e">
        <f>IF('Crisis Indicator Data'!#REF!="No Data",1,IF(#REF!&lt;&gt;"",1,0))</f>
        <v>#REF!</v>
      </c>
      <c r="J153" s="25" t="e">
        <f>IF('Crisis Indicator Data'!#REF!="No Data",1,IF(#REF!&lt;&gt;"",1,0))</f>
        <v>#REF!</v>
      </c>
      <c r="K153" s="25" t="e">
        <f>IF('Crisis Indicator Data'!#REF!="No Data",1,IF(#REF!&lt;&gt;"",1,0))</f>
        <v>#REF!</v>
      </c>
      <c r="L153" s="25" t="e">
        <f>IF('Crisis Indicator Data'!#REF!="No Data",1,IF(#REF!&lt;&gt;"",1,0))</f>
        <v>#REF!</v>
      </c>
      <c r="M153" s="25" t="e">
        <f>IF('Crisis Indicator Data'!#REF!="No Data",1,IF(#REF!&lt;&gt;"",1,0))</f>
        <v>#REF!</v>
      </c>
      <c r="N153" s="25" t="e">
        <f>IF('Crisis Indicator Data'!#REF!="No Data",1,IF(#REF!&lt;&gt;"",1,0))</f>
        <v>#REF!</v>
      </c>
      <c r="O153" s="25" t="e">
        <f>IF('Crisis Indicator Data'!#REF!="No Data",1,IF(#REF!&lt;&gt;"",1,0))</f>
        <v>#REF!</v>
      </c>
      <c r="P153" s="25" t="e">
        <f>IF('Crisis Indicator Data'!#REF!="No Data",1,IF(#REF!&lt;&gt;"",1,0))</f>
        <v>#REF!</v>
      </c>
      <c r="Q153" s="25" t="e">
        <f>IF('Crisis Indicator Data'!#REF!="No Data",1,IF(#REF!&lt;&gt;"",1,0))</f>
        <v>#REF!</v>
      </c>
      <c r="R153" s="25" t="e">
        <f>IF('Crisis Indicator Data'!#REF!="No Data",1,IF(#REF!&lt;&gt;"",1,0))</f>
        <v>#REF!</v>
      </c>
      <c r="S153" s="25" t="e">
        <f>IF('Crisis Indicator Data'!#REF!="No Data",1,IF(#REF!&lt;&gt;"",1,0))</f>
        <v>#REF!</v>
      </c>
      <c r="T153" s="25" t="e">
        <f>IF('Crisis Indicator Data'!#REF!="No Data",1,IF(#REF!&lt;&gt;"",1,0))</f>
        <v>#REF!</v>
      </c>
      <c r="U153" s="25" t="e">
        <f>IF('Crisis Indicator Data'!#REF!="No Data",1,IF(#REF!&lt;&gt;"",1,0))</f>
        <v>#REF!</v>
      </c>
      <c r="V153" s="25" t="e">
        <f>IF('Crisis Indicator Data'!#REF!="No Data",1,IF(#REF!&lt;&gt;"",1,0))</f>
        <v>#REF!</v>
      </c>
      <c r="W153" s="25" t="e">
        <f>IF('Crisis Indicator Data'!#REF!="No Data",1,IF(#REF!&lt;&gt;"",1,0))</f>
        <v>#REF!</v>
      </c>
      <c r="X153" s="25" t="e">
        <f>IF('Crisis Indicator Data'!#REF!="No Data",1,IF(#REF!&lt;&gt;"",1,0))</f>
        <v>#REF!</v>
      </c>
      <c r="Y153" s="25" t="e">
        <f>IF('Crisis Indicator Data'!#REF!="No Data",1,IF(#REF!&lt;&gt;"",1,0))</f>
        <v>#REF!</v>
      </c>
      <c r="Z153" s="25" t="e">
        <f>IF('Crisis Indicator Data'!#REF!="No Data",1,IF(#REF!&lt;&gt;"",1,0))</f>
        <v>#REF!</v>
      </c>
      <c r="AA153" s="25" t="e">
        <f>IF('Crisis Indicator Data'!#REF!="No Data",1,IF(#REF!&lt;&gt;"",1,0))</f>
        <v>#REF!</v>
      </c>
      <c r="AB153" s="25" t="e">
        <f>IF('Crisis Indicator Data'!#REF!="No Data",1,IF(#REF!&lt;&gt;"",1,0))</f>
        <v>#REF!</v>
      </c>
      <c r="AC153" s="25" t="e">
        <f>IF('Crisis Indicator Data'!#REF!="No Data",1,IF(#REF!&lt;&gt;"",1,0))</f>
        <v>#REF!</v>
      </c>
      <c r="AD153" s="25" t="e">
        <f>IF('Crisis Indicator Data'!#REF!="No Data",1,IF(#REF!&lt;&gt;"",1,0))</f>
        <v>#REF!</v>
      </c>
      <c r="AE153" s="25" t="e">
        <f>IF('Crisis Indicator Data'!#REF!="No Data",1,IF(#REF!&lt;&gt;"",1,0))</f>
        <v>#REF!</v>
      </c>
      <c r="AF153" s="25" t="e">
        <f>IF('Crisis Indicator Data'!#REF!="No Data",1,IF(#REF!&lt;&gt;"",1,0))</f>
        <v>#REF!</v>
      </c>
      <c r="AG153" s="25" t="e">
        <f>IF('Crisis Indicator Data'!#REF!="No Data",1,IF(#REF!&lt;&gt;"",1,0))</f>
        <v>#REF!</v>
      </c>
      <c r="AH153" s="25" t="e">
        <f>IF('Crisis Indicator Data'!#REF!="No Data",1,IF(#REF!&lt;&gt;"",1,0))</f>
        <v>#REF!</v>
      </c>
      <c r="AI153" s="25" t="e">
        <f>IF('Crisis Indicator Data'!#REF!="No Data",1,IF(#REF!&lt;&gt;"",1,0))</f>
        <v>#REF!</v>
      </c>
      <c r="AJ153" s="25" t="e">
        <f>IF('Crisis Indicator Data'!#REF!="No Data",1,IF(#REF!&lt;&gt;"",1,0))</f>
        <v>#REF!</v>
      </c>
      <c r="AK153" s="25" t="e">
        <f>IF('Crisis Indicator Data'!#REF!="No Data",1,IF(#REF!&lt;&gt;"",1,0))</f>
        <v>#REF!</v>
      </c>
      <c r="AL153" s="25" t="e">
        <f>IF('Crisis Indicator Data'!#REF!="No Data",1,IF(#REF!&lt;&gt;"",1,0))</f>
        <v>#REF!</v>
      </c>
      <c r="AM153" s="25" t="e">
        <f>IF('Crisis Indicator Data'!#REF!="No Data",1,IF(#REF!&lt;&gt;"",1,0))</f>
        <v>#REF!</v>
      </c>
      <c r="AN153" s="25" t="e">
        <f>IF('Crisis Indicator Data'!#REF!="No Data",1,IF(#REF!&lt;&gt;"",1,0))</f>
        <v>#REF!</v>
      </c>
      <c r="AO153" s="25" t="e">
        <f>IF('Crisis Indicator Data'!#REF!="No Data",1,IF(#REF!&lt;&gt;"",1,0))</f>
        <v>#REF!</v>
      </c>
      <c r="AP153" s="25" t="e">
        <f>IF('Crisis Indicator Data'!#REF!="No Data",1,IF(#REF!&lt;&gt;"",1,0))</f>
        <v>#REF!</v>
      </c>
      <c r="AQ153" s="25" t="e">
        <f>IF('Crisis Indicator Data'!#REF!="No Data",1,IF(#REF!&lt;&gt;"",1,0))</f>
        <v>#REF!</v>
      </c>
      <c r="AR153" s="25" t="e">
        <f>IF('Crisis Indicator Data'!#REF!="No Data",1,IF(#REF!&lt;&gt;"",1,0))</f>
        <v>#REF!</v>
      </c>
      <c r="AS153" s="25" t="e">
        <f>IF('Crisis Indicator Data'!#REF!="No Data",1,IF(#REF!&lt;&gt;"",1,0))</f>
        <v>#REF!</v>
      </c>
      <c r="AT153" s="25" t="e">
        <f>IF('Crisis Indicator Data'!#REF!="No Data",1,IF(#REF!&lt;&gt;"",1,0))</f>
        <v>#REF!</v>
      </c>
      <c r="AU153" s="25" t="e">
        <f>IF('Crisis Indicator Data'!#REF!="No Data",1,IF(#REF!&lt;&gt;"",1,0))</f>
        <v>#REF!</v>
      </c>
      <c r="AV153" s="25" t="e">
        <f>IF('Crisis Indicator Data'!#REF!="No Data",1,IF(#REF!&lt;&gt;"",1,0))</f>
        <v>#REF!</v>
      </c>
      <c r="AW153" s="25" t="e">
        <f>IF('Crisis Indicator Data'!#REF!="No Data",1,IF(#REF!&lt;&gt;"",1,0))</f>
        <v>#REF!</v>
      </c>
      <c r="AX153" s="25" t="e">
        <f>IF('Crisis Indicator Data'!#REF!="No Data",1,IF(#REF!&lt;&gt;"",1,0))</f>
        <v>#REF!</v>
      </c>
      <c r="AY153" s="25" t="e">
        <f>IF('Crisis Indicator Data'!#REF!="No Data",1,IF(#REF!&lt;&gt;"",1,0))</f>
        <v>#REF!</v>
      </c>
      <c r="AZ153" s="25" t="e">
        <f>IF('Crisis Indicator Data'!#REF!="No Data",1,IF(#REF!&lt;&gt;"",1,0))</f>
        <v>#REF!</v>
      </c>
      <c r="BA153" t="e">
        <f t="shared" si="8"/>
        <v>#REF!</v>
      </c>
      <c r="BB153" s="27" t="e">
        <f t="shared" si="9"/>
        <v>#REF!</v>
      </c>
    </row>
    <row r="154" spans="1:54" x14ac:dyDescent="0.35">
      <c r="A154" t="s">
        <v>10368</v>
      </c>
      <c r="B154" s="25" t="e">
        <f>IF('Crisis Indicator Data'!#REF!="No Data",1,IF(#REF!&lt;&gt;"",1,0))</f>
        <v>#REF!</v>
      </c>
      <c r="C154" s="25" t="e">
        <f>IF('Crisis Indicator Data'!#REF!="No Data",1,IF(#REF!&lt;&gt;"",1,0))</f>
        <v>#REF!</v>
      </c>
      <c r="D154" s="25" t="e">
        <f>IF('Crisis Indicator Data'!#REF!="No Data",1,IF(#REF!&lt;&gt;"",1,0))</f>
        <v>#REF!</v>
      </c>
      <c r="E154" s="25" t="e">
        <f>IF('Crisis Indicator Data'!#REF!="No Data",1,IF(#REF!&lt;&gt;"",1,0))</f>
        <v>#REF!</v>
      </c>
      <c r="F154" s="25" t="e">
        <f>IF('Crisis Indicator Data'!#REF!="No Data",1,IF(#REF!&lt;&gt;"",1,0))</f>
        <v>#REF!</v>
      </c>
      <c r="G154" s="25" t="e">
        <f>IF('Crisis Indicator Data'!#REF!="No Data",1,IF(#REF!&lt;&gt;"",1,0))</f>
        <v>#REF!</v>
      </c>
      <c r="H154" s="25" t="e">
        <f>IF('Crisis Indicator Data'!#REF!="No Data",1,IF(#REF!&lt;&gt;"",1,0))</f>
        <v>#REF!</v>
      </c>
      <c r="I154" s="25" t="e">
        <f>IF('Crisis Indicator Data'!#REF!="No Data",1,IF(#REF!&lt;&gt;"",1,0))</f>
        <v>#REF!</v>
      </c>
      <c r="J154" s="25" t="e">
        <f>IF('Crisis Indicator Data'!#REF!="No Data",1,IF(#REF!&lt;&gt;"",1,0))</f>
        <v>#REF!</v>
      </c>
      <c r="K154" s="25" t="e">
        <f>IF('Crisis Indicator Data'!#REF!="No Data",1,IF(#REF!&lt;&gt;"",1,0))</f>
        <v>#REF!</v>
      </c>
      <c r="L154" s="25" t="e">
        <f>IF('Crisis Indicator Data'!#REF!="No Data",1,IF(#REF!&lt;&gt;"",1,0))</f>
        <v>#REF!</v>
      </c>
      <c r="M154" s="25" t="e">
        <f>IF('Crisis Indicator Data'!#REF!="No Data",1,IF(#REF!&lt;&gt;"",1,0))</f>
        <v>#REF!</v>
      </c>
      <c r="N154" s="25" t="e">
        <f>IF('Crisis Indicator Data'!#REF!="No Data",1,IF(#REF!&lt;&gt;"",1,0))</f>
        <v>#REF!</v>
      </c>
      <c r="O154" s="25" t="e">
        <f>IF('Crisis Indicator Data'!#REF!="No Data",1,IF(#REF!&lt;&gt;"",1,0))</f>
        <v>#REF!</v>
      </c>
      <c r="P154" s="25" t="e">
        <f>IF('Crisis Indicator Data'!#REF!="No Data",1,IF(#REF!&lt;&gt;"",1,0))</f>
        <v>#REF!</v>
      </c>
      <c r="Q154" s="25" t="e">
        <f>IF('Crisis Indicator Data'!#REF!="No Data",1,IF(#REF!&lt;&gt;"",1,0))</f>
        <v>#REF!</v>
      </c>
      <c r="R154" s="25" t="e">
        <f>IF('Crisis Indicator Data'!#REF!="No Data",1,IF(#REF!&lt;&gt;"",1,0))</f>
        <v>#REF!</v>
      </c>
      <c r="S154" s="25" t="e">
        <f>IF('Crisis Indicator Data'!#REF!="No Data",1,IF(#REF!&lt;&gt;"",1,0))</f>
        <v>#REF!</v>
      </c>
      <c r="T154" s="25" t="e">
        <f>IF('Crisis Indicator Data'!#REF!="No Data",1,IF(#REF!&lt;&gt;"",1,0))</f>
        <v>#REF!</v>
      </c>
      <c r="U154" s="25" t="e">
        <f>IF('Crisis Indicator Data'!#REF!="No Data",1,IF(#REF!&lt;&gt;"",1,0))</f>
        <v>#REF!</v>
      </c>
      <c r="V154" s="25" t="e">
        <f>IF('Crisis Indicator Data'!#REF!="No Data",1,IF(#REF!&lt;&gt;"",1,0))</f>
        <v>#REF!</v>
      </c>
      <c r="W154" s="25" t="e">
        <f>IF('Crisis Indicator Data'!#REF!="No Data",1,IF(#REF!&lt;&gt;"",1,0))</f>
        <v>#REF!</v>
      </c>
      <c r="X154" s="25" t="e">
        <f>IF('Crisis Indicator Data'!#REF!="No Data",1,IF(#REF!&lt;&gt;"",1,0))</f>
        <v>#REF!</v>
      </c>
      <c r="Y154" s="25" t="e">
        <f>IF('Crisis Indicator Data'!#REF!="No Data",1,IF(#REF!&lt;&gt;"",1,0))</f>
        <v>#REF!</v>
      </c>
      <c r="Z154" s="25" t="e">
        <f>IF('Crisis Indicator Data'!#REF!="No Data",1,IF(#REF!&lt;&gt;"",1,0))</f>
        <v>#REF!</v>
      </c>
      <c r="AA154" s="25" t="e">
        <f>IF('Crisis Indicator Data'!#REF!="No Data",1,IF(#REF!&lt;&gt;"",1,0))</f>
        <v>#REF!</v>
      </c>
      <c r="AB154" s="25" t="e">
        <f>IF('Crisis Indicator Data'!#REF!="No Data",1,IF(#REF!&lt;&gt;"",1,0))</f>
        <v>#REF!</v>
      </c>
      <c r="AC154" s="25" t="e">
        <f>IF('Crisis Indicator Data'!#REF!="No Data",1,IF(#REF!&lt;&gt;"",1,0))</f>
        <v>#REF!</v>
      </c>
      <c r="AD154" s="25" t="e">
        <f>IF('Crisis Indicator Data'!#REF!="No Data",1,IF(#REF!&lt;&gt;"",1,0))</f>
        <v>#REF!</v>
      </c>
      <c r="AE154" s="25" t="e">
        <f>IF('Crisis Indicator Data'!#REF!="No Data",1,IF(#REF!&lt;&gt;"",1,0))</f>
        <v>#REF!</v>
      </c>
      <c r="AF154" s="25" t="e">
        <f>IF('Crisis Indicator Data'!#REF!="No Data",1,IF(#REF!&lt;&gt;"",1,0))</f>
        <v>#REF!</v>
      </c>
      <c r="AG154" s="25" t="e">
        <f>IF('Crisis Indicator Data'!#REF!="No Data",1,IF(#REF!&lt;&gt;"",1,0))</f>
        <v>#REF!</v>
      </c>
      <c r="AH154" s="25" t="e">
        <f>IF('Crisis Indicator Data'!#REF!="No Data",1,IF(#REF!&lt;&gt;"",1,0))</f>
        <v>#REF!</v>
      </c>
      <c r="AI154" s="25" t="e">
        <f>IF('Crisis Indicator Data'!#REF!="No Data",1,IF(#REF!&lt;&gt;"",1,0))</f>
        <v>#REF!</v>
      </c>
      <c r="AJ154" s="25" t="e">
        <f>IF('Crisis Indicator Data'!#REF!="No Data",1,IF(#REF!&lt;&gt;"",1,0))</f>
        <v>#REF!</v>
      </c>
      <c r="AK154" s="25" t="e">
        <f>IF('Crisis Indicator Data'!#REF!="No Data",1,IF(#REF!&lt;&gt;"",1,0))</f>
        <v>#REF!</v>
      </c>
      <c r="AL154" s="25" t="e">
        <f>IF('Crisis Indicator Data'!#REF!="No Data",1,IF(#REF!&lt;&gt;"",1,0))</f>
        <v>#REF!</v>
      </c>
      <c r="AM154" s="25" t="e">
        <f>IF('Crisis Indicator Data'!#REF!="No Data",1,IF(#REF!&lt;&gt;"",1,0))</f>
        <v>#REF!</v>
      </c>
      <c r="AN154" s="25" t="e">
        <f>IF('Crisis Indicator Data'!#REF!="No Data",1,IF(#REF!&lt;&gt;"",1,0))</f>
        <v>#REF!</v>
      </c>
      <c r="AO154" s="25" t="e">
        <f>IF('Crisis Indicator Data'!#REF!="No Data",1,IF(#REF!&lt;&gt;"",1,0))</f>
        <v>#REF!</v>
      </c>
      <c r="AP154" s="25" t="e">
        <f>IF('Crisis Indicator Data'!#REF!="No Data",1,IF(#REF!&lt;&gt;"",1,0))</f>
        <v>#REF!</v>
      </c>
      <c r="AQ154" s="25" t="e">
        <f>IF('Crisis Indicator Data'!#REF!="No Data",1,IF(#REF!&lt;&gt;"",1,0))</f>
        <v>#REF!</v>
      </c>
      <c r="AR154" s="25" t="e">
        <f>IF('Crisis Indicator Data'!#REF!="No Data",1,IF(#REF!&lt;&gt;"",1,0))</f>
        <v>#REF!</v>
      </c>
      <c r="AS154" s="25" t="e">
        <f>IF('Crisis Indicator Data'!#REF!="No Data",1,IF(#REF!&lt;&gt;"",1,0))</f>
        <v>#REF!</v>
      </c>
      <c r="AT154" s="25" t="e">
        <f>IF('Crisis Indicator Data'!#REF!="No Data",1,IF(#REF!&lt;&gt;"",1,0))</f>
        <v>#REF!</v>
      </c>
      <c r="AU154" s="25" t="e">
        <f>IF('Crisis Indicator Data'!#REF!="No Data",1,IF(#REF!&lt;&gt;"",1,0))</f>
        <v>#REF!</v>
      </c>
      <c r="AV154" s="25" t="e">
        <f>IF('Crisis Indicator Data'!#REF!="No Data",1,IF(#REF!&lt;&gt;"",1,0))</f>
        <v>#REF!</v>
      </c>
      <c r="AW154" s="25" t="e">
        <f>IF('Crisis Indicator Data'!#REF!="No Data",1,IF(#REF!&lt;&gt;"",1,0))</f>
        <v>#REF!</v>
      </c>
      <c r="AX154" s="25" t="e">
        <f>IF('Crisis Indicator Data'!#REF!="No Data",1,IF(#REF!&lt;&gt;"",1,0))</f>
        <v>#REF!</v>
      </c>
      <c r="AY154" s="25" t="e">
        <f>IF('Crisis Indicator Data'!#REF!="No Data",1,IF(#REF!&lt;&gt;"",1,0))</f>
        <v>#REF!</v>
      </c>
      <c r="AZ154" s="25" t="e">
        <f>IF('Crisis Indicator Data'!#REF!="No Data",1,IF(#REF!&lt;&gt;"",1,0))</f>
        <v>#REF!</v>
      </c>
      <c r="BA154" t="e">
        <f t="shared" si="8"/>
        <v>#REF!</v>
      </c>
      <c r="BB154" s="27" t="e">
        <f t="shared" si="9"/>
        <v>#REF!</v>
      </c>
    </row>
    <row r="155" spans="1:54" x14ac:dyDescent="0.35">
      <c r="A155" t="s">
        <v>10370</v>
      </c>
      <c r="B155" s="25" t="e">
        <f>IF('Crisis Indicator Data'!#REF!="No Data",1,IF(#REF!&lt;&gt;"",1,0))</f>
        <v>#REF!</v>
      </c>
      <c r="C155" s="25" t="e">
        <f>IF('Crisis Indicator Data'!#REF!="No Data",1,IF(#REF!&lt;&gt;"",1,0))</f>
        <v>#REF!</v>
      </c>
      <c r="D155" s="25" t="e">
        <f>IF('Crisis Indicator Data'!#REF!="No Data",1,IF(#REF!&lt;&gt;"",1,0))</f>
        <v>#REF!</v>
      </c>
      <c r="E155" s="25" t="e">
        <f>IF('Crisis Indicator Data'!#REF!="No Data",1,IF(#REF!&lt;&gt;"",1,0))</f>
        <v>#REF!</v>
      </c>
      <c r="F155" s="25" t="e">
        <f>IF('Crisis Indicator Data'!#REF!="No Data",1,IF(#REF!&lt;&gt;"",1,0))</f>
        <v>#REF!</v>
      </c>
      <c r="G155" s="25" t="e">
        <f>IF('Crisis Indicator Data'!#REF!="No Data",1,IF(#REF!&lt;&gt;"",1,0))</f>
        <v>#REF!</v>
      </c>
      <c r="H155" s="25" t="e">
        <f>IF('Crisis Indicator Data'!#REF!="No Data",1,IF(#REF!&lt;&gt;"",1,0))</f>
        <v>#REF!</v>
      </c>
      <c r="I155" s="25" t="e">
        <f>IF('Crisis Indicator Data'!#REF!="No Data",1,IF(#REF!&lt;&gt;"",1,0))</f>
        <v>#REF!</v>
      </c>
      <c r="J155" s="25" t="e">
        <f>IF('Crisis Indicator Data'!#REF!="No Data",1,IF(#REF!&lt;&gt;"",1,0))</f>
        <v>#REF!</v>
      </c>
      <c r="K155" s="25" t="e">
        <f>IF('Crisis Indicator Data'!#REF!="No Data",1,IF(#REF!&lt;&gt;"",1,0))</f>
        <v>#REF!</v>
      </c>
      <c r="L155" s="25" t="e">
        <f>IF('Crisis Indicator Data'!#REF!="No Data",1,IF(#REF!&lt;&gt;"",1,0))</f>
        <v>#REF!</v>
      </c>
      <c r="M155" s="25" t="e">
        <f>IF('Crisis Indicator Data'!#REF!="No Data",1,IF(#REF!&lt;&gt;"",1,0))</f>
        <v>#REF!</v>
      </c>
      <c r="N155" s="25" t="e">
        <f>IF('Crisis Indicator Data'!#REF!="No Data",1,IF(#REF!&lt;&gt;"",1,0))</f>
        <v>#REF!</v>
      </c>
      <c r="O155" s="25" t="e">
        <f>IF('Crisis Indicator Data'!#REF!="No Data",1,IF(#REF!&lt;&gt;"",1,0))</f>
        <v>#REF!</v>
      </c>
      <c r="P155" s="25" t="e">
        <f>IF('Crisis Indicator Data'!#REF!="No Data",1,IF(#REF!&lt;&gt;"",1,0))</f>
        <v>#REF!</v>
      </c>
      <c r="Q155" s="25" t="e">
        <f>IF('Crisis Indicator Data'!#REF!="No Data",1,IF(#REF!&lt;&gt;"",1,0))</f>
        <v>#REF!</v>
      </c>
      <c r="R155" s="25" t="e">
        <f>IF('Crisis Indicator Data'!#REF!="No Data",1,IF(#REF!&lt;&gt;"",1,0))</f>
        <v>#REF!</v>
      </c>
      <c r="S155" s="25" t="e">
        <f>IF('Crisis Indicator Data'!#REF!="No Data",1,IF(#REF!&lt;&gt;"",1,0))</f>
        <v>#REF!</v>
      </c>
      <c r="T155" s="25" t="e">
        <f>IF('Crisis Indicator Data'!#REF!="No Data",1,IF(#REF!&lt;&gt;"",1,0))</f>
        <v>#REF!</v>
      </c>
      <c r="U155" s="25" t="e">
        <f>IF('Crisis Indicator Data'!#REF!="No Data",1,IF(#REF!&lt;&gt;"",1,0))</f>
        <v>#REF!</v>
      </c>
      <c r="V155" s="25" t="e">
        <f>IF('Crisis Indicator Data'!#REF!="No Data",1,IF(#REF!&lt;&gt;"",1,0))</f>
        <v>#REF!</v>
      </c>
      <c r="W155" s="25" t="e">
        <f>IF('Crisis Indicator Data'!#REF!="No Data",1,IF(#REF!&lt;&gt;"",1,0))</f>
        <v>#REF!</v>
      </c>
      <c r="X155" s="25" t="e">
        <f>IF('Crisis Indicator Data'!#REF!="No Data",1,IF(#REF!&lt;&gt;"",1,0))</f>
        <v>#REF!</v>
      </c>
      <c r="Y155" s="25" t="e">
        <f>IF('Crisis Indicator Data'!#REF!="No Data",1,IF(#REF!&lt;&gt;"",1,0))</f>
        <v>#REF!</v>
      </c>
      <c r="Z155" s="25" t="e">
        <f>IF('Crisis Indicator Data'!#REF!="No Data",1,IF(#REF!&lt;&gt;"",1,0))</f>
        <v>#REF!</v>
      </c>
      <c r="AA155" s="25" t="e">
        <f>IF('Crisis Indicator Data'!#REF!="No Data",1,IF(#REF!&lt;&gt;"",1,0))</f>
        <v>#REF!</v>
      </c>
      <c r="AB155" s="25" t="e">
        <f>IF('Crisis Indicator Data'!#REF!="No Data",1,IF(#REF!&lt;&gt;"",1,0))</f>
        <v>#REF!</v>
      </c>
      <c r="AC155" s="25" t="e">
        <f>IF('Crisis Indicator Data'!#REF!="No Data",1,IF(#REF!&lt;&gt;"",1,0))</f>
        <v>#REF!</v>
      </c>
      <c r="AD155" s="25" t="e">
        <f>IF('Crisis Indicator Data'!#REF!="No Data",1,IF(#REF!&lt;&gt;"",1,0))</f>
        <v>#REF!</v>
      </c>
      <c r="AE155" s="25" t="e">
        <f>IF('Crisis Indicator Data'!#REF!="No Data",1,IF(#REF!&lt;&gt;"",1,0))</f>
        <v>#REF!</v>
      </c>
      <c r="AF155" s="25" t="e">
        <f>IF('Crisis Indicator Data'!#REF!="No Data",1,IF(#REF!&lt;&gt;"",1,0))</f>
        <v>#REF!</v>
      </c>
      <c r="AG155" s="25" t="e">
        <f>IF('Crisis Indicator Data'!#REF!="No Data",1,IF(#REF!&lt;&gt;"",1,0))</f>
        <v>#REF!</v>
      </c>
      <c r="AH155" s="25" t="e">
        <f>IF('Crisis Indicator Data'!#REF!="No Data",1,IF(#REF!&lt;&gt;"",1,0))</f>
        <v>#REF!</v>
      </c>
      <c r="AI155" s="25" t="e">
        <f>IF('Crisis Indicator Data'!#REF!="No Data",1,IF(#REF!&lt;&gt;"",1,0))</f>
        <v>#REF!</v>
      </c>
      <c r="AJ155" s="25" t="e">
        <f>IF('Crisis Indicator Data'!#REF!="No Data",1,IF(#REF!&lt;&gt;"",1,0))</f>
        <v>#REF!</v>
      </c>
      <c r="AK155" s="25" t="e">
        <f>IF('Crisis Indicator Data'!#REF!="No Data",1,IF(#REF!&lt;&gt;"",1,0))</f>
        <v>#REF!</v>
      </c>
      <c r="AL155" s="25" t="e">
        <f>IF('Crisis Indicator Data'!#REF!="No Data",1,IF(#REF!&lt;&gt;"",1,0))</f>
        <v>#REF!</v>
      </c>
      <c r="AM155" s="25" t="e">
        <f>IF('Crisis Indicator Data'!#REF!="No Data",1,IF(#REF!&lt;&gt;"",1,0))</f>
        <v>#REF!</v>
      </c>
      <c r="AN155" s="25" t="e">
        <f>IF('Crisis Indicator Data'!#REF!="No Data",1,IF(#REF!&lt;&gt;"",1,0))</f>
        <v>#REF!</v>
      </c>
      <c r="AO155" s="25" t="e">
        <f>IF('Crisis Indicator Data'!#REF!="No Data",1,IF(#REF!&lt;&gt;"",1,0))</f>
        <v>#REF!</v>
      </c>
      <c r="AP155" s="25" t="e">
        <f>IF('Crisis Indicator Data'!#REF!="No Data",1,IF(#REF!&lt;&gt;"",1,0))</f>
        <v>#REF!</v>
      </c>
      <c r="AQ155" s="25" t="e">
        <f>IF('Crisis Indicator Data'!#REF!="No Data",1,IF(#REF!&lt;&gt;"",1,0))</f>
        <v>#REF!</v>
      </c>
      <c r="AR155" s="25" t="e">
        <f>IF('Crisis Indicator Data'!#REF!="No Data",1,IF(#REF!&lt;&gt;"",1,0))</f>
        <v>#REF!</v>
      </c>
      <c r="AS155" s="25" t="e">
        <f>IF('Crisis Indicator Data'!#REF!="No Data",1,IF(#REF!&lt;&gt;"",1,0))</f>
        <v>#REF!</v>
      </c>
      <c r="AT155" s="25" t="e">
        <f>IF('Crisis Indicator Data'!#REF!="No Data",1,IF(#REF!&lt;&gt;"",1,0))</f>
        <v>#REF!</v>
      </c>
      <c r="AU155" s="25" t="e">
        <f>IF('Crisis Indicator Data'!#REF!="No Data",1,IF(#REF!&lt;&gt;"",1,0))</f>
        <v>#REF!</v>
      </c>
      <c r="AV155" s="25" t="e">
        <f>IF('Crisis Indicator Data'!#REF!="No Data",1,IF(#REF!&lt;&gt;"",1,0))</f>
        <v>#REF!</v>
      </c>
      <c r="AW155" s="25" t="e">
        <f>IF('Crisis Indicator Data'!#REF!="No Data",1,IF(#REF!&lt;&gt;"",1,0))</f>
        <v>#REF!</v>
      </c>
      <c r="AX155" s="25" t="e">
        <f>IF('Crisis Indicator Data'!#REF!="No Data",1,IF(#REF!&lt;&gt;"",1,0))</f>
        <v>#REF!</v>
      </c>
      <c r="AY155" s="25" t="e">
        <f>IF('Crisis Indicator Data'!#REF!="No Data",1,IF(#REF!&lt;&gt;"",1,0))</f>
        <v>#REF!</v>
      </c>
      <c r="AZ155" s="25" t="e">
        <f>IF('Crisis Indicator Data'!#REF!="No Data",1,IF(#REF!&lt;&gt;"",1,0))</f>
        <v>#REF!</v>
      </c>
      <c r="BA155" t="e">
        <f t="shared" si="8"/>
        <v>#REF!</v>
      </c>
      <c r="BB155" s="27" t="e">
        <f t="shared" si="9"/>
        <v>#REF!</v>
      </c>
    </row>
    <row r="156" spans="1:54" x14ac:dyDescent="0.35">
      <c r="A156" t="s">
        <v>10354</v>
      </c>
      <c r="B156" s="25" t="e">
        <f>IF('Crisis Indicator Data'!#REF!="No Data",1,IF(#REF!&lt;&gt;"",1,0))</f>
        <v>#REF!</v>
      </c>
      <c r="C156" s="25" t="e">
        <f>IF('Crisis Indicator Data'!#REF!="No Data",1,IF(#REF!&lt;&gt;"",1,0))</f>
        <v>#REF!</v>
      </c>
      <c r="D156" s="25" t="e">
        <f>IF('Crisis Indicator Data'!#REF!="No Data",1,IF(#REF!&lt;&gt;"",1,0))</f>
        <v>#REF!</v>
      </c>
      <c r="E156" s="25" t="e">
        <f>IF('Crisis Indicator Data'!#REF!="No Data",1,IF(#REF!&lt;&gt;"",1,0))</f>
        <v>#REF!</v>
      </c>
      <c r="F156" s="25" t="e">
        <f>IF('Crisis Indicator Data'!#REF!="No Data",1,IF(#REF!&lt;&gt;"",1,0))</f>
        <v>#REF!</v>
      </c>
      <c r="G156" s="25" t="e">
        <f>IF('Crisis Indicator Data'!#REF!="No Data",1,IF(#REF!&lt;&gt;"",1,0))</f>
        <v>#REF!</v>
      </c>
      <c r="H156" s="25" t="e">
        <f>IF('Crisis Indicator Data'!#REF!="No Data",1,IF(#REF!&lt;&gt;"",1,0))</f>
        <v>#REF!</v>
      </c>
      <c r="I156" s="25" t="e">
        <f>IF('Crisis Indicator Data'!#REF!="No Data",1,IF(#REF!&lt;&gt;"",1,0))</f>
        <v>#REF!</v>
      </c>
      <c r="J156" s="25" t="e">
        <f>IF('Crisis Indicator Data'!#REF!="No Data",1,IF(#REF!&lt;&gt;"",1,0))</f>
        <v>#REF!</v>
      </c>
      <c r="K156" s="25" t="e">
        <f>IF('Crisis Indicator Data'!#REF!="No Data",1,IF(#REF!&lt;&gt;"",1,0))</f>
        <v>#REF!</v>
      </c>
      <c r="L156" s="25" t="e">
        <f>IF('Crisis Indicator Data'!#REF!="No Data",1,IF(#REF!&lt;&gt;"",1,0))</f>
        <v>#REF!</v>
      </c>
      <c r="M156" s="25" t="e">
        <f>IF('Crisis Indicator Data'!#REF!="No Data",1,IF(#REF!&lt;&gt;"",1,0))</f>
        <v>#REF!</v>
      </c>
      <c r="N156" s="25" t="e">
        <f>IF('Crisis Indicator Data'!#REF!="No Data",1,IF(#REF!&lt;&gt;"",1,0))</f>
        <v>#REF!</v>
      </c>
      <c r="O156" s="25" t="e">
        <f>IF('Crisis Indicator Data'!#REF!="No Data",1,IF(#REF!&lt;&gt;"",1,0))</f>
        <v>#REF!</v>
      </c>
      <c r="P156" s="25" t="e">
        <f>IF('Crisis Indicator Data'!#REF!="No Data",1,IF(#REF!&lt;&gt;"",1,0))</f>
        <v>#REF!</v>
      </c>
      <c r="Q156" s="25" t="e">
        <f>IF('Crisis Indicator Data'!#REF!="No Data",1,IF(#REF!&lt;&gt;"",1,0))</f>
        <v>#REF!</v>
      </c>
      <c r="R156" s="25" t="e">
        <f>IF('Crisis Indicator Data'!#REF!="No Data",1,IF(#REF!&lt;&gt;"",1,0))</f>
        <v>#REF!</v>
      </c>
      <c r="S156" s="25" t="e">
        <f>IF('Crisis Indicator Data'!#REF!="No Data",1,IF(#REF!&lt;&gt;"",1,0))</f>
        <v>#REF!</v>
      </c>
      <c r="T156" s="25" t="e">
        <f>IF('Crisis Indicator Data'!#REF!="No Data",1,IF(#REF!&lt;&gt;"",1,0))</f>
        <v>#REF!</v>
      </c>
      <c r="U156" s="25" t="e">
        <f>IF('Crisis Indicator Data'!#REF!="No Data",1,IF(#REF!&lt;&gt;"",1,0))</f>
        <v>#REF!</v>
      </c>
      <c r="V156" s="25" t="e">
        <f>IF('Crisis Indicator Data'!#REF!="No Data",1,IF(#REF!&lt;&gt;"",1,0))</f>
        <v>#REF!</v>
      </c>
      <c r="W156" s="25" t="e">
        <f>IF('Crisis Indicator Data'!#REF!="No Data",1,IF(#REF!&lt;&gt;"",1,0))</f>
        <v>#REF!</v>
      </c>
      <c r="X156" s="25" t="e">
        <f>IF('Crisis Indicator Data'!#REF!="No Data",1,IF(#REF!&lt;&gt;"",1,0))</f>
        <v>#REF!</v>
      </c>
      <c r="Y156" s="25" t="e">
        <f>IF('Crisis Indicator Data'!#REF!="No Data",1,IF(#REF!&lt;&gt;"",1,0))</f>
        <v>#REF!</v>
      </c>
      <c r="Z156" s="25" t="e">
        <f>IF('Crisis Indicator Data'!#REF!="No Data",1,IF(#REF!&lt;&gt;"",1,0))</f>
        <v>#REF!</v>
      </c>
      <c r="AA156" s="25" t="e">
        <f>IF('Crisis Indicator Data'!#REF!="No Data",1,IF(#REF!&lt;&gt;"",1,0))</f>
        <v>#REF!</v>
      </c>
      <c r="AB156" s="25" t="e">
        <f>IF('Crisis Indicator Data'!#REF!="No Data",1,IF(#REF!&lt;&gt;"",1,0))</f>
        <v>#REF!</v>
      </c>
      <c r="AC156" s="25" t="e">
        <f>IF('Crisis Indicator Data'!#REF!="No Data",1,IF(#REF!&lt;&gt;"",1,0))</f>
        <v>#REF!</v>
      </c>
      <c r="AD156" s="25" t="e">
        <f>IF('Crisis Indicator Data'!#REF!="No Data",1,IF(#REF!&lt;&gt;"",1,0))</f>
        <v>#REF!</v>
      </c>
      <c r="AE156" s="25" t="e">
        <f>IF('Crisis Indicator Data'!#REF!="No Data",1,IF(#REF!&lt;&gt;"",1,0))</f>
        <v>#REF!</v>
      </c>
      <c r="AF156" s="25" t="e">
        <f>IF('Crisis Indicator Data'!#REF!="No Data",1,IF(#REF!&lt;&gt;"",1,0))</f>
        <v>#REF!</v>
      </c>
      <c r="AG156" s="25" t="e">
        <f>IF('Crisis Indicator Data'!#REF!="No Data",1,IF(#REF!&lt;&gt;"",1,0))</f>
        <v>#REF!</v>
      </c>
      <c r="AH156" s="25" t="e">
        <f>IF('Crisis Indicator Data'!#REF!="No Data",1,IF(#REF!&lt;&gt;"",1,0))</f>
        <v>#REF!</v>
      </c>
      <c r="AI156" s="25" t="e">
        <f>IF('Crisis Indicator Data'!#REF!="No Data",1,IF(#REF!&lt;&gt;"",1,0))</f>
        <v>#REF!</v>
      </c>
      <c r="AJ156" s="25" t="e">
        <f>IF('Crisis Indicator Data'!#REF!="No Data",1,IF(#REF!&lt;&gt;"",1,0))</f>
        <v>#REF!</v>
      </c>
      <c r="AK156" s="25" t="e">
        <f>IF('Crisis Indicator Data'!#REF!="No Data",1,IF(#REF!&lt;&gt;"",1,0))</f>
        <v>#REF!</v>
      </c>
      <c r="AL156" s="25" t="e">
        <f>IF('Crisis Indicator Data'!#REF!="No Data",1,IF(#REF!&lt;&gt;"",1,0))</f>
        <v>#REF!</v>
      </c>
      <c r="AM156" s="25" t="e">
        <f>IF('Crisis Indicator Data'!#REF!="No Data",1,IF(#REF!&lt;&gt;"",1,0))</f>
        <v>#REF!</v>
      </c>
      <c r="AN156" s="25" t="e">
        <f>IF('Crisis Indicator Data'!#REF!="No Data",1,IF(#REF!&lt;&gt;"",1,0))</f>
        <v>#REF!</v>
      </c>
      <c r="AO156" s="25" t="e">
        <f>IF('Crisis Indicator Data'!#REF!="No Data",1,IF(#REF!&lt;&gt;"",1,0))</f>
        <v>#REF!</v>
      </c>
      <c r="AP156" s="25" t="e">
        <f>IF('Crisis Indicator Data'!#REF!="No Data",1,IF(#REF!&lt;&gt;"",1,0))</f>
        <v>#REF!</v>
      </c>
      <c r="AQ156" s="25" t="e">
        <f>IF('Crisis Indicator Data'!#REF!="No Data",1,IF(#REF!&lt;&gt;"",1,0))</f>
        <v>#REF!</v>
      </c>
      <c r="AR156" s="25" t="e">
        <f>IF('Crisis Indicator Data'!#REF!="No Data",1,IF(#REF!&lt;&gt;"",1,0))</f>
        <v>#REF!</v>
      </c>
      <c r="AS156" s="25" t="e">
        <f>IF('Crisis Indicator Data'!#REF!="No Data",1,IF(#REF!&lt;&gt;"",1,0))</f>
        <v>#REF!</v>
      </c>
      <c r="AT156" s="25" t="e">
        <f>IF('Crisis Indicator Data'!#REF!="No Data",1,IF(#REF!&lt;&gt;"",1,0))</f>
        <v>#REF!</v>
      </c>
      <c r="AU156" s="25" t="e">
        <f>IF('Crisis Indicator Data'!#REF!="No Data",1,IF(#REF!&lt;&gt;"",1,0))</f>
        <v>#REF!</v>
      </c>
      <c r="AV156" s="25" t="e">
        <f>IF('Crisis Indicator Data'!#REF!="No Data",1,IF(#REF!&lt;&gt;"",1,0))</f>
        <v>#REF!</v>
      </c>
      <c r="AW156" s="25" t="e">
        <f>IF('Crisis Indicator Data'!#REF!="No Data",1,IF(#REF!&lt;&gt;"",1,0))</f>
        <v>#REF!</v>
      </c>
      <c r="AX156" s="25" t="e">
        <f>IF('Crisis Indicator Data'!#REF!="No Data",1,IF(#REF!&lt;&gt;"",1,0))</f>
        <v>#REF!</v>
      </c>
      <c r="AY156" s="25" t="e">
        <f>IF('Crisis Indicator Data'!#REF!="No Data",1,IF(#REF!&lt;&gt;"",1,0))</f>
        <v>#REF!</v>
      </c>
      <c r="AZ156" s="25" t="e">
        <f>IF('Crisis Indicator Data'!#REF!="No Data",1,IF(#REF!&lt;&gt;"",1,0))</f>
        <v>#REF!</v>
      </c>
      <c r="BA156" t="e">
        <f t="shared" si="8"/>
        <v>#REF!</v>
      </c>
      <c r="BB156" s="27" t="e">
        <f t="shared" si="9"/>
        <v>#REF!</v>
      </c>
    </row>
    <row r="157" spans="1:54" x14ac:dyDescent="0.35">
      <c r="A157" t="s">
        <v>10360</v>
      </c>
      <c r="B157" s="25" t="e">
        <f>IF('Crisis Indicator Data'!#REF!="No Data",1,IF(#REF!&lt;&gt;"",1,0))</f>
        <v>#REF!</v>
      </c>
      <c r="C157" s="25" t="e">
        <f>IF('Crisis Indicator Data'!#REF!="No Data",1,IF(#REF!&lt;&gt;"",1,0))</f>
        <v>#REF!</v>
      </c>
      <c r="D157" s="25" t="e">
        <f>IF('Crisis Indicator Data'!#REF!="No Data",1,IF(#REF!&lt;&gt;"",1,0))</f>
        <v>#REF!</v>
      </c>
      <c r="E157" s="25" t="e">
        <f>IF('Crisis Indicator Data'!#REF!="No Data",1,IF(#REF!&lt;&gt;"",1,0))</f>
        <v>#REF!</v>
      </c>
      <c r="F157" s="25" t="e">
        <f>IF('Crisis Indicator Data'!#REF!="No Data",1,IF(#REF!&lt;&gt;"",1,0))</f>
        <v>#REF!</v>
      </c>
      <c r="G157" s="25" t="e">
        <f>IF('Crisis Indicator Data'!#REF!="No Data",1,IF(#REF!&lt;&gt;"",1,0))</f>
        <v>#REF!</v>
      </c>
      <c r="H157" s="25" t="e">
        <f>IF('Crisis Indicator Data'!#REF!="No Data",1,IF(#REF!&lt;&gt;"",1,0))</f>
        <v>#REF!</v>
      </c>
      <c r="I157" s="25" t="e">
        <f>IF('Crisis Indicator Data'!#REF!="No Data",1,IF(#REF!&lt;&gt;"",1,0))</f>
        <v>#REF!</v>
      </c>
      <c r="J157" s="25" t="e">
        <f>IF('Crisis Indicator Data'!#REF!="No Data",1,IF(#REF!&lt;&gt;"",1,0))</f>
        <v>#REF!</v>
      </c>
      <c r="K157" s="25" t="e">
        <f>IF('Crisis Indicator Data'!#REF!="No Data",1,IF(#REF!&lt;&gt;"",1,0))</f>
        <v>#REF!</v>
      </c>
      <c r="L157" s="25" t="e">
        <f>IF('Crisis Indicator Data'!#REF!="No Data",1,IF(#REF!&lt;&gt;"",1,0))</f>
        <v>#REF!</v>
      </c>
      <c r="M157" s="25" t="e">
        <f>IF('Crisis Indicator Data'!#REF!="No Data",1,IF(#REF!&lt;&gt;"",1,0))</f>
        <v>#REF!</v>
      </c>
      <c r="N157" s="25" t="e">
        <f>IF('Crisis Indicator Data'!#REF!="No Data",1,IF(#REF!&lt;&gt;"",1,0))</f>
        <v>#REF!</v>
      </c>
      <c r="O157" s="25" t="e">
        <f>IF('Crisis Indicator Data'!#REF!="No Data",1,IF(#REF!&lt;&gt;"",1,0))</f>
        <v>#REF!</v>
      </c>
      <c r="P157" s="25" t="e">
        <f>IF('Crisis Indicator Data'!#REF!="No Data",1,IF(#REF!&lt;&gt;"",1,0))</f>
        <v>#REF!</v>
      </c>
      <c r="Q157" s="25" t="e">
        <f>IF('Crisis Indicator Data'!#REF!="No Data",1,IF(#REF!&lt;&gt;"",1,0))</f>
        <v>#REF!</v>
      </c>
      <c r="R157" s="25" t="e">
        <f>IF('Crisis Indicator Data'!#REF!="No Data",1,IF(#REF!&lt;&gt;"",1,0))</f>
        <v>#REF!</v>
      </c>
      <c r="S157" s="25" t="e">
        <f>IF('Crisis Indicator Data'!#REF!="No Data",1,IF(#REF!&lt;&gt;"",1,0))</f>
        <v>#REF!</v>
      </c>
      <c r="T157" s="25" t="e">
        <f>IF('Crisis Indicator Data'!#REF!="No Data",1,IF(#REF!&lt;&gt;"",1,0))</f>
        <v>#REF!</v>
      </c>
      <c r="U157" s="25" t="e">
        <f>IF('Crisis Indicator Data'!#REF!="No Data",1,IF(#REF!&lt;&gt;"",1,0))</f>
        <v>#REF!</v>
      </c>
      <c r="V157" s="25" t="e">
        <f>IF('Crisis Indicator Data'!#REF!="No Data",1,IF(#REF!&lt;&gt;"",1,0))</f>
        <v>#REF!</v>
      </c>
      <c r="W157" s="25" t="e">
        <f>IF('Crisis Indicator Data'!#REF!="No Data",1,IF(#REF!&lt;&gt;"",1,0))</f>
        <v>#REF!</v>
      </c>
      <c r="X157" s="25" t="e">
        <f>IF('Crisis Indicator Data'!#REF!="No Data",1,IF(#REF!&lt;&gt;"",1,0))</f>
        <v>#REF!</v>
      </c>
      <c r="Y157" s="25" t="e">
        <f>IF('Crisis Indicator Data'!#REF!="No Data",1,IF(#REF!&lt;&gt;"",1,0))</f>
        <v>#REF!</v>
      </c>
      <c r="Z157" s="25" t="e">
        <f>IF('Crisis Indicator Data'!#REF!="No Data",1,IF(#REF!&lt;&gt;"",1,0))</f>
        <v>#REF!</v>
      </c>
      <c r="AA157" s="25" t="e">
        <f>IF('Crisis Indicator Data'!#REF!="No Data",1,IF(#REF!&lt;&gt;"",1,0))</f>
        <v>#REF!</v>
      </c>
      <c r="AB157" s="25" t="e">
        <f>IF('Crisis Indicator Data'!#REF!="No Data",1,IF(#REF!&lt;&gt;"",1,0))</f>
        <v>#REF!</v>
      </c>
      <c r="AC157" s="25" t="e">
        <f>IF('Crisis Indicator Data'!#REF!="No Data",1,IF(#REF!&lt;&gt;"",1,0))</f>
        <v>#REF!</v>
      </c>
      <c r="AD157" s="25" t="e">
        <f>IF('Crisis Indicator Data'!#REF!="No Data",1,IF(#REF!&lt;&gt;"",1,0))</f>
        <v>#REF!</v>
      </c>
      <c r="AE157" s="25" t="e">
        <f>IF('Crisis Indicator Data'!#REF!="No Data",1,IF(#REF!&lt;&gt;"",1,0))</f>
        <v>#REF!</v>
      </c>
      <c r="AF157" s="25" t="e">
        <f>IF('Crisis Indicator Data'!#REF!="No Data",1,IF(#REF!&lt;&gt;"",1,0))</f>
        <v>#REF!</v>
      </c>
      <c r="AG157" s="25" t="e">
        <f>IF('Crisis Indicator Data'!#REF!="No Data",1,IF(#REF!&lt;&gt;"",1,0))</f>
        <v>#REF!</v>
      </c>
      <c r="AH157" s="25" t="e">
        <f>IF('Crisis Indicator Data'!#REF!="No Data",1,IF(#REF!&lt;&gt;"",1,0))</f>
        <v>#REF!</v>
      </c>
      <c r="AI157" s="25" t="e">
        <f>IF('Crisis Indicator Data'!#REF!="No Data",1,IF(#REF!&lt;&gt;"",1,0))</f>
        <v>#REF!</v>
      </c>
      <c r="AJ157" s="25" t="e">
        <f>IF('Crisis Indicator Data'!#REF!="No Data",1,IF(#REF!&lt;&gt;"",1,0))</f>
        <v>#REF!</v>
      </c>
      <c r="AK157" s="25" t="e">
        <f>IF('Crisis Indicator Data'!#REF!="No Data",1,IF(#REF!&lt;&gt;"",1,0))</f>
        <v>#REF!</v>
      </c>
      <c r="AL157" s="25" t="e">
        <f>IF('Crisis Indicator Data'!#REF!="No Data",1,IF(#REF!&lt;&gt;"",1,0))</f>
        <v>#REF!</v>
      </c>
      <c r="AM157" s="25" t="e">
        <f>IF('Crisis Indicator Data'!#REF!="No Data",1,IF(#REF!&lt;&gt;"",1,0))</f>
        <v>#REF!</v>
      </c>
      <c r="AN157" s="25" t="e">
        <f>IF('Crisis Indicator Data'!#REF!="No Data",1,IF(#REF!&lt;&gt;"",1,0))</f>
        <v>#REF!</v>
      </c>
      <c r="AO157" s="25" t="e">
        <f>IF('Crisis Indicator Data'!#REF!="No Data",1,IF(#REF!&lt;&gt;"",1,0))</f>
        <v>#REF!</v>
      </c>
      <c r="AP157" s="25" t="e">
        <f>IF('Crisis Indicator Data'!#REF!="No Data",1,IF(#REF!&lt;&gt;"",1,0))</f>
        <v>#REF!</v>
      </c>
      <c r="AQ157" s="25" t="e">
        <f>IF('Crisis Indicator Data'!#REF!="No Data",1,IF(#REF!&lt;&gt;"",1,0))</f>
        <v>#REF!</v>
      </c>
      <c r="AR157" s="25" t="e">
        <f>IF('Crisis Indicator Data'!#REF!="No Data",1,IF(#REF!&lt;&gt;"",1,0))</f>
        <v>#REF!</v>
      </c>
      <c r="AS157" s="25" t="e">
        <f>IF('Crisis Indicator Data'!#REF!="No Data",1,IF(#REF!&lt;&gt;"",1,0))</f>
        <v>#REF!</v>
      </c>
      <c r="AT157" s="25" t="e">
        <f>IF('Crisis Indicator Data'!#REF!="No Data",1,IF(#REF!&lt;&gt;"",1,0))</f>
        <v>#REF!</v>
      </c>
      <c r="AU157" s="25" t="e">
        <f>IF('Crisis Indicator Data'!#REF!="No Data",1,IF(#REF!&lt;&gt;"",1,0))</f>
        <v>#REF!</v>
      </c>
      <c r="AV157" s="25" t="e">
        <f>IF('Crisis Indicator Data'!#REF!="No Data",1,IF(#REF!&lt;&gt;"",1,0))</f>
        <v>#REF!</v>
      </c>
      <c r="AW157" s="25" t="e">
        <f>IF('Crisis Indicator Data'!#REF!="No Data",1,IF(#REF!&lt;&gt;"",1,0))</f>
        <v>#REF!</v>
      </c>
      <c r="AX157" s="25" t="e">
        <f>IF('Crisis Indicator Data'!#REF!="No Data",1,IF(#REF!&lt;&gt;"",1,0))</f>
        <v>#REF!</v>
      </c>
      <c r="AY157" s="25" t="e">
        <f>IF('Crisis Indicator Data'!#REF!="No Data",1,IF(#REF!&lt;&gt;"",1,0))</f>
        <v>#REF!</v>
      </c>
      <c r="AZ157" s="25" t="e">
        <f>IF('Crisis Indicator Data'!#REF!="No Data",1,IF(#REF!&lt;&gt;"",1,0))</f>
        <v>#REF!</v>
      </c>
      <c r="BA157" t="e">
        <f t="shared" si="8"/>
        <v>#REF!</v>
      </c>
      <c r="BB157" s="27" t="e">
        <f t="shared" si="9"/>
        <v>#REF!</v>
      </c>
    </row>
    <row r="158" spans="1:54" x14ac:dyDescent="0.35">
      <c r="A158" t="s">
        <v>10415</v>
      </c>
      <c r="B158" s="25" t="e">
        <f>IF('Crisis Indicator Data'!#REF!="No Data",1,IF(#REF!&lt;&gt;"",1,0))</f>
        <v>#REF!</v>
      </c>
      <c r="C158" s="25" t="e">
        <f>IF('Crisis Indicator Data'!#REF!="No Data",1,IF(#REF!&lt;&gt;"",1,0))</f>
        <v>#REF!</v>
      </c>
      <c r="D158" s="25" t="e">
        <f>IF('Crisis Indicator Data'!#REF!="No Data",1,IF(#REF!&lt;&gt;"",1,0))</f>
        <v>#REF!</v>
      </c>
      <c r="E158" s="25" t="e">
        <f>IF('Crisis Indicator Data'!#REF!="No Data",1,IF(#REF!&lt;&gt;"",1,0))</f>
        <v>#REF!</v>
      </c>
      <c r="F158" s="25" t="e">
        <f>IF('Crisis Indicator Data'!#REF!="No Data",1,IF(#REF!&lt;&gt;"",1,0))</f>
        <v>#REF!</v>
      </c>
      <c r="G158" s="25" t="e">
        <f>IF('Crisis Indicator Data'!#REF!="No Data",1,IF(#REF!&lt;&gt;"",1,0))</f>
        <v>#REF!</v>
      </c>
      <c r="H158" s="25" t="e">
        <f>IF('Crisis Indicator Data'!#REF!="No Data",1,IF(#REF!&lt;&gt;"",1,0))</f>
        <v>#REF!</v>
      </c>
      <c r="I158" s="25" t="e">
        <f>IF('Crisis Indicator Data'!#REF!="No Data",1,IF(#REF!&lt;&gt;"",1,0))</f>
        <v>#REF!</v>
      </c>
      <c r="J158" s="25" t="e">
        <f>IF('Crisis Indicator Data'!#REF!="No Data",1,IF(#REF!&lt;&gt;"",1,0))</f>
        <v>#REF!</v>
      </c>
      <c r="K158" s="25" t="e">
        <f>IF('Crisis Indicator Data'!#REF!="No Data",1,IF(#REF!&lt;&gt;"",1,0))</f>
        <v>#REF!</v>
      </c>
      <c r="L158" s="25" t="e">
        <f>IF('Crisis Indicator Data'!#REF!="No Data",1,IF(#REF!&lt;&gt;"",1,0))</f>
        <v>#REF!</v>
      </c>
      <c r="M158" s="25" t="e">
        <f>IF('Crisis Indicator Data'!#REF!="No Data",1,IF(#REF!&lt;&gt;"",1,0))</f>
        <v>#REF!</v>
      </c>
      <c r="N158" s="25" t="e">
        <f>IF('Crisis Indicator Data'!#REF!="No Data",1,IF(#REF!&lt;&gt;"",1,0))</f>
        <v>#REF!</v>
      </c>
      <c r="O158" s="25" t="e">
        <f>IF('Crisis Indicator Data'!#REF!="No Data",1,IF(#REF!&lt;&gt;"",1,0))</f>
        <v>#REF!</v>
      </c>
      <c r="P158" s="25" t="e">
        <f>IF('Crisis Indicator Data'!#REF!="No Data",1,IF(#REF!&lt;&gt;"",1,0))</f>
        <v>#REF!</v>
      </c>
      <c r="Q158" s="25" t="e">
        <f>IF('Crisis Indicator Data'!#REF!="No Data",1,IF(#REF!&lt;&gt;"",1,0))</f>
        <v>#REF!</v>
      </c>
      <c r="R158" s="25" t="e">
        <f>IF('Crisis Indicator Data'!#REF!="No Data",1,IF(#REF!&lt;&gt;"",1,0))</f>
        <v>#REF!</v>
      </c>
      <c r="S158" s="25" t="e">
        <f>IF('Crisis Indicator Data'!#REF!="No Data",1,IF(#REF!&lt;&gt;"",1,0))</f>
        <v>#REF!</v>
      </c>
      <c r="T158" s="25" t="e">
        <f>IF('Crisis Indicator Data'!#REF!="No Data",1,IF(#REF!&lt;&gt;"",1,0))</f>
        <v>#REF!</v>
      </c>
      <c r="U158" s="25" t="e">
        <f>IF('Crisis Indicator Data'!#REF!="No Data",1,IF(#REF!&lt;&gt;"",1,0))</f>
        <v>#REF!</v>
      </c>
      <c r="V158" s="25" t="e">
        <f>IF('Crisis Indicator Data'!#REF!="No Data",1,IF(#REF!&lt;&gt;"",1,0))</f>
        <v>#REF!</v>
      </c>
      <c r="W158" s="25" t="e">
        <f>IF('Crisis Indicator Data'!#REF!="No Data",1,IF(#REF!&lt;&gt;"",1,0))</f>
        <v>#REF!</v>
      </c>
      <c r="X158" s="25" t="e">
        <f>IF('Crisis Indicator Data'!#REF!="No Data",1,IF(#REF!&lt;&gt;"",1,0))</f>
        <v>#REF!</v>
      </c>
      <c r="Y158" s="25" t="e">
        <f>IF('Crisis Indicator Data'!#REF!="No Data",1,IF(#REF!&lt;&gt;"",1,0))</f>
        <v>#REF!</v>
      </c>
      <c r="Z158" s="25" t="e">
        <f>IF('Crisis Indicator Data'!#REF!="No Data",1,IF(#REF!&lt;&gt;"",1,0))</f>
        <v>#REF!</v>
      </c>
      <c r="AA158" s="25" t="e">
        <f>IF('Crisis Indicator Data'!#REF!="No Data",1,IF(#REF!&lt;&gt;"",1,0))</f>
        <v>#REF!</v>
      </c>
      <c r="AB158" s="25" t="e">
        <f>IF('Crisis Indicator Data'!#REF!="No Data",1,IF(#REF!&lt;&gt;"",1,0))</f>
        <v>#REF!</v>
      </c>
      <c r="AC158" s="25" t="e">
        <f>IF('Crisis Indicator Data'!#REF!="No Data",1,IF(#REF!&lt;&gt;"",1,0))</f>
        <v>#REF!</v>
      </c>
      <c r="AD158" s="25" t="e">
        <f>IF('Crisis Indicator Data'!#REF!="No Data",1,IF(#REF!&lt;&gt;"",1,0))</f>
        <v>#REF!</v>
      </c>
      <c r="AE158" s="25" t="e">
        <f>IF('Crisis Indicator Data'!#REF!="No Data",1,IF(#REF!&lt;&gt;"",1,0))</f>
        <v>#REF!</v>
      </c>
      <c r="AF158" s="25" t="e">
        <f>IF('Crisis Indicator Data'!#REF!="No Data",1,IF(#REF!&lt;&gt;"",1,0))</f>
        <v>#REF!</v>
      </c>
      <c r="AG158" s="25" t="e">
        <f>IF('Crisis Indicator Data'!#REF!="No Data",1,IF(#REF!&lt;&gt;"",1,0))</f>
        <v>#REF!</v>
      </c>
      <c r="AH158" s="25" t="e">
        <f>IF('Crisis Indicator Data'!#REF!="No Data",1,IF(#REF!&lt;&gt;"",1,0))</f>
        <v>#REF!</v>
      </c>
      <c r="AI158" s="25" t="e">
        <f>IF('Crisis Indicator Data'!#REF!="No Data",1,IF(#REF!&lt;&gt;"",1,0))</f>
        <v>#REF!</v>
      </c>
      <c r="AJ158" s="25" t="e">
        <f>IF('Crisis Indicator Data'!#REF!="No Data",1,IF(#REF!&lt;&gt;"",1,0))</f>
        <v>#REF!</v>
      </c>
      <c r="AK158" s="25" t="e">
        <f>IF('Crisis Indicator Data'!#REF!="No Data",1,IF(#REF!&lt;&gt;"",1,0))</f>
        <v>#REF!</v>
      </c>
      <c r="AL158" s="25" t="e">
        <f>IF('Crisis Indicator Data'!#REF!="No Data",1,IF(#REF!&lt;&gt;"",1,0))</f>
        <v>#REF!</v>
      </c>
      <c r="AM158" s="25" t="e">
        <f>IF('Crisis Indicator Data'!#REF!="No Data",1,IF(#REF!&lt;&gt;"",1,0))</f>
        <v>#REF!</v>
      </c>
      <c r="AN158" s="25" t="e">
        <f>IF('Crisis Indicator Data'!#REF!="No Data",1,IF(#REF!&lt;&gt;"",1,0))</f>
        <v>#REF!</v>
      </c>
      <c r="AO158" s="25" t="e">
        <f>IF('Crisis Indicator Data'!#REF!="No Data",1,IF(#REF!&lt;&gt;"",1,0))</f>
        <v>#REF!</v>
      </c>
      <c r="AP158" s="25" t="e">
        <f>IF('Crisis Indicator Data'!#REF!="No Data",1,IF(#REF!&lt;&gt;"",1,0))</f>
        <v>#REF!</v>
      </c>
      <c r="AQ158" s="25" t="e">
        <f>IF('Crisis Indicator Data'!#REF!="No Data",1,IF(#REF!&lt;&gt;"",1,0))</f>
        <v>#REF!</v>
      </c>
      <c r="AR158" s="25" t="e">
        <f>IF('Crisis Indicator Data'!#REF!="No Data",1,IF(#REF!&lt;&gt;"",1,0))</f>
        <v>#REF!</v>
      </c>
      <c r="AS158" s="25" t="e">
        <f>IF('Crisis Indicator Data'!#REF!="No Data",1,IF(#REF!&lt;&gt;"",1,0))</f>
        <v>#REF!</v>
      </c>
      <c r="AT158" s="25" t="e">
        <f>IF('Crisis Indicator Data'!#REF!="No Data",1,IF(#REF!&lt;&gt;"",1,0))</f>
        <v>#REF!</v>
      </c>
      <c r="AU158" s="25" t="e">
        <f>IF('Crisis Indicator Data'!#REF!="No Data",1,IF(#REF!&lt;&gt;"",1,0))</f>
        <v>#REF!</v>
      </c>
      <c r="AV158" s="25" t="e">
        <f>IF('Crisis Indicator Data'!#REF!="No Data",1,IF(#REF!&lt;&gt;"",1,0))</f>
        <v>#REF!</v>
      </c>
      <c r="AW158" s="25" t="e">
        <f>IF('Crisis Indicator Data'!#REF!="No Data",1,IF(#REF!&lt;&gt;"",1,0))</f>
        <v>#REF!</v>
      </c>
      <c r="AX158" s="25" t="e">
        <f>IF('Crisis Indicator Data'!#REF!="No Data",1,IF(#REF!&lt;&gt;"",1,0))</f>
        <v>#REF!</v>
      </c>
      <c r="AY158" s="25" t="e">
        <f>IF('Crisis Indicator Data'!#REF!="No Data",1,IF(#REF!&lt;&gt;"",1,0))</f>
        <v>#REF!</v>
      </c>
      <c r="AZ158" s="25" t="e">
        <f>IF('Crisis Indicator Data'!#REF!="No Data",1,IF(#REF!&lt;&gt;"",1,0))</f>
        <v>#REF!</v>
      </c>
      <c r="BA158" t="e">
        <f t="shared" si="8"/>
        <v>#REF!</v>
      </c>
      <c r="BB158" s="27" t="e">
        <f t="shared" si="9"/>
        <v>#REF!</v>
      </c>
    </row>
    <row r="159" spans="1:54" x14ac:dyDescent="0.35">
      <c r="A159" t="s">
        <v>10363</v>
      </c>
      <c r="B159" s="25" t="e">
        <f>IF('Crisis Indicator Data'!#REF!="No Data",1,IF(#REF!&lt;&gt;"",1,0))</f>
        <v>#REF!</v>
      </c>
      <c r="C159" s="25" t="e">
        <f>IF('Crisis Indicator Data'!#REF!="No Data",1,IF(#REF!&lt;&gt;"",1,0))</f>
        <v>#REF!</v>
      </c>
      <c r="D159" s="25" t="e">
        <f>IF('Crisis Indicator Data'!#REF!="No Data",1,IF(#REF!&lt;&gt;"",1,0))</f>
        <v>#REF!</v>
      </c>
      <c r="E159" s="25" t="e">
        <f>IF('Crisis Indicator Data'!#REF!="No Data",1,IF(#REF!&lt;&gt;"",1,0))</f>
        <v>#REF!</v>
      </c>
      <c r="F159" s="25" t="e">
        <f>IF('Crisis Indicator Data'!#REF!="No Data",1,IF(#REF!&lt;&gt;"",1,0))</f>
        <v>#REF!</v>
      </c>
      <c r="G159" s="25" t="e">
        <f>IF('Crisis Indicator Data'!#REF!="No Data",1,IF(#REF!&lt;&gt;"",1,0))</f>
        <v>#REF!</v>
      </c>
      <c r="H159" s="25" t="e">
        <f>IF('Crisis Indicator Data'!#REF!="No Data",1,IF(#REF!&lt;&gt;"",1,0))</f>
        <v>#REF!</v>
      </c>
      <c r="I159" s="25" t="e">
        <f>IF('Crisis Indicator Data'!#REF!="No Data",1,IF(#REF!&lt;&gt;"",1,0))</f>
        <v>#REF!</v>
      </c>
      <c r="J159" s="25" t="e">
        <f>IF('Crisis Indicator Data'!#REF!="No Data",1,IF(#REF!&lt;&gt;"",1,0))</f>
        <v>#REF!</v>
      </c>
      <c r="K159" s="25" t="e">
        <f>IF('Crisis Indicator Data'!#REF!="No Data",1,IF(#REF!&lt;&gt;"",1,0))</f>
        <v>#REF!</v>
      </c>
      <c r="L159" s="25" t="e">
        <f>IF('Crisis Indicator Data'!#REF!="No Data",1,IF(#REF!&lt;&gt;"",1,0))</f>
        <v>#REF!</v>
      </c>
      <c r="M159" s="25" t="e">
        <f>IF('Crisis Indicator Data'!#REF!="No Data",1,IF(#REF!&lt;&gt;"",1,0))</f>
        <v>#REF!</v>
      </c>
      <c r="N159" s="25" t="e">
        <f>IF('Crisis Indicator Data'!#REF!="No Data",1,IF(#REF!&lt;&gt;"",1,0))</f>
        <v>#REF!</v>
      </c>
      <c r="O159" s="25" t="e">
        <f>IF('Crisis Indicator Data'!#REF!="No Data",1,IF(#REF!&lt;&gt;"",1,0))</f>
        <v>#REF!</v>
      </c>
      <c r="P159" s="25" t="e">
        <f>IF('Crisis Indicator Data'!#REF!="No Data",1,IF(#REF!&lt;&gt;"",1,0))</f>
        <v>#REF!</v>
      </c>
      <c r="Q159" s="25" t="e">
        <f>IF('Crisis Indicator Data'!#REF!="No Data",1,IF(#REF!&lt;&gt;"",1,0))</f>
        <v>#REF!</v>
      </c>
      <c r="R159" s="25" t="e">
        <f>IF('Crisis Indicator Data'!#REF!="No Data",1,IF(#REF!&lt;&gt;"",1,0))</f>
        <v>#REF!</v>
      </c>
      <c r="S159" s="25" t="e">
        <f>IF('Crisis Indicator Data'!#REF!="No Data",1,IF(#REF!&lt;&gt;"",1,0))</f>
        <v>#REF!</v>
      </c>
      <c r="T159" s="25" t="e">
        <f>IF('Crisis Indicator Data'!#REF!="No Data",1,IF(#REF!&lt;&gt;"",1,0))</f>
        <v>#REF!</v>
      </c>
      <c r="U159" s="25" t="e">
        <f>IF('Crisis Indicator Data'!#REF!="No Data",1,IF(#REF!&lt;&gt;"",1,0))</f>
        <v>#REF!</v>
      </c>
      <c r="V159" s="25" t="e">
        <f>IF('Crisis Indicator Data'!#REF!="No Data",1,IF(#REF!&lt;&gt;"",1,0))</f>
        <v>#REF!</v>
      </c>
      <c r="W159" s="25" t="e">
        <f>IF('Crisis Indicator Data'!#REF!="No Data",1,IF(#REF!&lt;&gt;"",1,0))</f>
        <v>#REF!</v>
      </c>
      <c r="X159" s="25" t="e">
        <f>IF('Crisis Indicator Data'!#REF!="No Data",1,IF(#REF!&lt;&gt;"",1,0))</f>
        <v>#REF!</v>
      </c>
      <c r="Y159" s="25" t="e">
        <f>IF('Crisis Indicator Data'!#REF!="No Data",1,IF(#REF!&lt;&gt;"",1,0))</f>
        <v>#REF!</v>
      </c>
      <c r="Z159" s="25" t="e">
        <f>IF('Crisis Indicator Data'!#REF!="No Data",1,IF(#REF!&lt;&gt;"",1,0))</f>
        <v>#REF!</v>
      </c>
      <c r="AA159" s="25" t="e">
        <f>IF('Crisis Indicator Data'!#REF!="No Data",1,IF(#REF!&lt;&gt;"",1,0))</f>
        <v>#REF!</v>
      </c>
      <c r="AB159" s="25" t="e">
        <f>IF('Crisis Indicator Data'!#REF!="No Data",1,IF(#REF!&lt;&gt;"",1,0))</f>
        <v>#REF!</v>
      </c>
      <c r="AC159" s="25" t="e">
        <f>IF('Crisis Indicator Data'!#REF!="No Data",1,IF(#REF!&lt;&gt;"",1,0))</f>
        <v>#REF!</v>
      </c>
      <c r="AD159" s="25" t="e">
        <f>IF('Crisis Indicator Data'!#REF!="No Data",1,IF(#REF!&lt;&gt;"",1,0))</f>
        <v>#REF!</v>
      </c>
      <c r="AE159" s="25" t="e">
        <f>IF('Crisis Indicator Data'!#REF!="No Data",1,IF(#REF!&lt;&gt;"",1,0))</f>
        <v>#REF!</v>
      </c>
      <c r="AF159" s="25" t="e">
        <f>IF('Crisis Indicator Data'!#REF!="No Data",1,IF(#REF!&lt;&gt;"",1,0))</f>
        <v>#REF!</v>
      </c>
      <c r="AG159" s="25" t="e">
        <f>IF('Crisis Indicator Data'!#REF!="No Data",1,IF(#REF!&lt;&gt;"",1,0))</f>
        <v>#REF!</v>
      </c>
      <c r="AH159" s="25" t="e">
        <f>IF('Crisis Indicator Data'!#REF!="No Data",1,IF(#REF!&lt;&gt;"",1,0))</f>
        <v>#REF!</v>
      </c>
      <c r="AI159" s="25" t="e">
        <f>IF('Crisis Indicator Data'!#REF!="No Data",1,IF(#REF!&lt;&gt;"",1,0))</f>
        <v>#REF!</v>
      </c>
      <c r="AJ159" s="25" t="e">
        <f>IF('Crisis Indicator Data'!#REF!="No Data",1,IF(#REF!&lt;&gt;"",1,0))</f>
        <v>#REF!</v>
      </c>
      <c r="AK159" s="25" t="e">
        <f>IF('Crisis Indicator Data'!#REF!="No Data",1,IF(#REF!&lt;&gt;"",1,0))</f>
        <v>#REF!</v>
      </c>
      <c r="AL159" s="25" t="e">
        <f>IF('Crisis Indicator Data'!#REF!="No Data",1,IF(#REF!&lt;&gt;"",1,0))</f>
        <v>#REF!</v>
      </c>
      <c r="AM159" s="25" t="e">
        <f>IF('Crisis Indicator Data'!#REF!="No Data",1,IF(#REF!&lt;&gt;"",1,0))</f>
        <v>#REF!</v>
      </c>
      <c r="AN159" s="25" t="e">
        <f>IF('Crisis Indicator Data'!#REF!="No Data",1,IF(#REF!&lt;&gt;"",1,0))</f>
        <v>#REF!</v>
      </c>
      <c r="AO159" s="25" t="e">
        <f>IF('Crisis Indicator Data'!#REF!="No Data",1,IF(#REF!&lt;&gt;"",1,0))</f>
        <v>#REF!</v>
      </c>
      <c r="AP159" s="25" t="e">
        <f>IF('Crisis Indicator Data'!#REF!="No Data",1,IF(#REF!&lt;&gt;"",1,0))</f>
        <v>#REF!</v>
      </c>
      <c r="AQ159" s="25" t="e">
        <f>IF('Crisis Indicator Data'!#REF!="No Data",1,IF(#REF!&lt;&gt;"",1,0))</f>
        <v>#REF!</v>
      </c>
      <c r="AR159" s="25" t="e">
        <f>IF('Crisis Indicator Data'!#REF!="No Data",1,IF(#REF!&lt;&gt;"",1,0))</f>
        <v>#REF!</v>
      </c>
      <c r="AS159" s="25" t="e">
        <f>IF('Crisis Indicator Data'!#REF!="No Data",1,IF(#REF!&lt;&gt;"",1,0))</f>
        <v>#REF!</v>
      </c>
      <c r="AT159" s="25" t="e">
        <f>IF('Crisis Indicator Data'!#REF!="No Data",1,IF(#REF!&lt;&gt;"",1,0))</f>
        <v>#REF!</v>
      </c>
      <c r="AU159" s="25" t="e">
        <f>IF('Crisis Indicator Data'!#REF!="No Data",1,IF(#REF!&lt;&gt;"",1,0))</f>
        <v>#REF!</v>
      </c>
      <c r="AV159" s="25" t="e">
        <f>IF('Crisis Indicator Data'!#REF!="No Data",1,IF(#REF!&lt;&gt;"",1,0))</f>
        <v>#REF!</v>
      </c>
      <c r="AW159" s="25" t="e">
        <f>IF('Crisis Indicator Data'!#REF!="No Data",1,IF(#REF!&lt;&gt;"",1,0))</f>
        <v>#REF!</v>
      </c>
      <c r="AX159" s="25" t="e">
        <f>IF('Crisis Indicator Data'!#REF!="No Data",1,IF(#REF!&lt;&gt;"",1,0))</f>
        <v>#REF!</v>
      </c>
      <c r="AY159" s="25" t="e">
        <f>IF('Crisis Indicator Data'!#REF!="No Data",1,IF(#REF!&lt;&gt;"",1,0))</f>
        <v>#REF!</v>
      </c>
      <c r="AZ159" s="25" t="e">
        <f>IF('Crisis Indicator Data'!#REF!="No Data",1,IF(#REF!&lt;&gt;"",1,0))</f>
        <v>#REF!</v>
      </c>
      <c r="BA159" t="e">
        <f t="shared" si="8"/>
        <v>#REF!</v>
      </c>
      <c r="BB159" s="27" t="e">
        <f t="shared" si="9"/>
        <v>#REF!</v>
      </c>
    </row>
    <row r="160" spans="1:54" x14ac:dyDescent="0.35">
      <c r="A160" t="s">
        <v>10181</v>
      </c>
      <c r="B160" s="25" t="e">
        <f>IF('Crisis Indicator Data'!#REF!="No Data",1,IF(#REF!&lt;&gt;"",1,0))</f>
        <v>#REF!</v>
      </c>
      <c r="C160" s="25" t="e">
        <f>IF('Crisis Indicator Data'!#REF!="No Data",1,IF(#REF!&lt;&gt;"",1,0))</f>
        <v>#REF!</v>
      </c>
      <c r="D160" s="25" t="e">
        <f>IF('Crisis Indicator Data'!#REF!="No Data",1,IF(#REF!&lt;&gt;"",1,0))</f>
        <v>#REF!</v>
      </c>
      <c r="E160" s="25" t="e">
        <f>IF('Crisis Indicator Data'!#REF!="No Data",1,IF(#REF!&lt;&gt;"",1,0))</f>
        <v>#REF!</v>
      </c>
      <c r="F160" s="25" t="e">
        <f>IF('Crisis Indicator Data'!#REF!="No Data",1,IF(#REF!&lt;&gt;"",1,0))</f>
        <v>#REF!</v>
      </c>
      <c r="G160" s="25" t="e">
        <f>IF('Crisis Indicator Data'!#REF!="No Data",1,IF(#REF!&lt;&gt;"",1,0))</f>
        <v>#REF!</v>
      </c>
      <c r="H160" s="25" t="e">
        <f>IF('Crisis Indicator Data'!#REF!="No Data",1,IF(#REF!&lt;&gt;"",1,0))</f>
        <v>#REF!</v>
      </c>
      <c r="I160" s="25" t="e">
        <f>IF('Crisis Indicator Data'!#REF!="No Data",1,IF(#REF!&lt;&gt;"",1,0))</f>
        <v>#REF!</v>
      </c>
      <c r="J160" s="25" t="e">
        <f>IF('Crisis Indicator Data'!#REF!="No Data",1,IF(#REF!&lt;&gt;"",1,0))</f>
        <v>#REF!</v>
      </c>
      <c r="K160" s="25" t="e">
        <f>IF('Crisis Indicator Data'!#REF!="No Data",1,IF(#REF!&lt;&gt;"",1,0))</f>
        <v>#REF!</v>
      </c>
      <c r="L160" s="25" t="e">
        <f>IF('Crisis Indicator Data'!#REF!="No Data",1,IF(#REF!&lt;&gt;"",1,0))</f>
        <v>#REF!</v>
      </c>
      <c r="M160" s="25" t="e">
        <f>IF('Crisis Indicator Data'!#REF!="No Data",1,IF(#REF!&lt;&gt;"",1,0))</f>
        <v>#REF!</v>
      </c>
      <c r="N160" s="25" t="e">
        <f>IF('Crisis Indicator Data'!#REF!="No Data",1,IF(#REF!&lt;&gt;"",1,0))</f>
        <v>#REF!</v>
      </c>
      <c r="O160" s="25" t="e">
        <f>IF('Crisis Indicator Data'!#REF!="No Data",1,IF(#REF!&lt;&gt;"",1,0))</f>
        <v>#REF!</v>
      </c>
      <c r="P160" s="25" t="e">
        <f>IF('Crisis Indicator Data'!#REF!="No Data",1,IF(#REF!&lt;&gt;"",1,0))</f>
        <v>#REF!</v>
      </c>
      <c r="Q160" s="25" t="e">
        <f>IF('Crisis Indicator Data'!#REF!="No Data",1,IF(#REF!&lt;&gt;"",1,0))</f>
        <v>#REF!</v>
      </c>
      <c r="R160" s="25" t="e">
        <f>IF('Crisis Indicator Data'!#REF!="No Data",1,IF(#REF!&lt;&gt;"",1,0))</f>
        <v>#REF!</v>
      </c>
      <c r="S160" s="25" t="e">
        <f>IF('Crisis Indicator Data'!#REF!="No Data",1,IF(#REF!&lt;&gt;"",1,0))</f>
        <v>#REF!</v>
      </c>
      <c r="T160" s="25" t="e">
        <f>IF('Crisis Indicator Data'!#REF!="No Data",1,IF(#REF!&lt;&gt;"",1,0))</f>
        <v>#REF!</v>
      </c>
      <c r="U160" s="25" t="e">
        <f>IF('Crisis Indicator Data'!#REF!="No Data",1,IF(#REF!&lt;&gt;"",1,0))</f>
        <v>#REF!</v>
      </c>
      <c r="V160" s="25" t="e">
        <f>IF('Crisis Indicator Data'!#REF!="No Data",1,IF(#REF!&lt;&gt;"",1,0))</f>
        <v>#REF!</v>
      </c>
      <c r="W160" s="25" t="e">
        <f>IF('Crisis Indicator Data'!#REF!="No Data",1,IF(#REF!&lt;&gt;"",1,0))</f>
        <v>#REF!</v>
      </c>
      <c r="X160" s="25" t="e">
        <f>IF('Crisis Indicator Data'!#REF!="No Data",1,IF(#REF!&lt;&gt;"",1,0))</f>
        <v>#REF!</v>
      </c>
      <c r="Y160" s="25" t="e">
        <f>IF('Crisis Indicator Data'!#REF!="No Data",1,IF(#REF!&lt;&gt;"",1,0))</f>
        <v>#REF!</v>
      </c>
      <c r="Z160" s="25" t="e">
        <f>IF('Crisis Indicator Data'!#REF!="No Data",1,IF(#REF!&lt;&gt;"",1,0))</f>
        <v>#REF!</v>
      </c>
      <c r="AA160" s="25" t="e">
        <f>IF('Crisis Indicator Data'!#REF!="No Data",1,IF(#REF!&lt;&gt;"",1,0))</f>
        <v>#REF!</v>
      </c>
      <c r="AB160" s="25" t="e">
        <f>IF('Crisis Indicator Data'!#REF!="No Data",1,IF(#REF!&lt;&gt;"",1,0))</f>
        <v>#REF!</v>
      </c>
      <c r="AC160" s="25" t="e">
        <f>IF('Crisis Indicator Data'!#REF!="No Data",1,IF(#REF!&lt;&gt;"",1,0))</f>
        <v>#REF!</v>
      </c>
      <c r="AD160" s="25" t="e">
        <f>IF('Crisis Indicator Data'!#REF!="No Data",1,IF(#REF!&lt;&gt;"",1,0))</f>
        <v>#REF!</v>
      </c>
      <c r="AE160" s="25" t="e">
        <f>IF('Crisis Indicator Data'!#REF!="No Data",1,IF(#REF!&lt;&gt;"",1,0))</f>
        <v>#REF!</v>
      </c>
      <c r="AF160" s="25" t="e">
        <f>IF('Crisis Indicator Data'!#REF!="No Data",1,IF(#REF!&lt;&gt;"",1,0))</f>
        <v>#REF!</v>
      </c>
      <c r="AG160" s="25" t="e">
        <f>IF('Crisis Indicator Data'!#REF!="No Data",1,IF(#REF!&lt;&gt;"",1,0))</f>
        <v>#REF!</v>
      </c>
      <c r="AH160" s="25" t="e">
        <f>IF('Crisis Indicator Data'!#REF!="No Data",1,IF(#REF!&lt;&gt;"",1,0))</f>
        <v>#REF!</v>
      </c>
      <c r="AI160" s="25" t="e">
        <f>IF('Crisis Indicator Data'!#REF!="No Data",1,IF(#REF!&lt;&gt;"",1,0))</f>
        <v>#REF!</v>
      </c>
      <c r="AJ160" s="25" t="e">
        <f>IF('Crisis Indicator Data'!#REF!="No Data",1,IF(#REF!&lt;&gt;"",1,0))</f>
        <v>#REF!</v>
      </c>
      <c r="AK160" s="25" t="e">
        <f>IF('Crisis Indicator Data'!#REF!="No Data",1,IF(#REF!&lt;&gt;"",1,0))</f>
        <v>#REF!</v>
      </c>
      <c r="AL160" s="25" t="e">
        <f>IF('Crisis Indicator Data'!#REF!="No Data",1,IF(#REF!&lt;&gt;"",1,0))</f>
        <v>#REF!</v>
      </c>
      <c r="AM160" s="25" t="e">
        <f>IF('Crisis Indicator Data'!#REF!="No Data",1,IF(#REF!&lt;&gt;"",1,0))</f>
        <v>#REF!</v>
      </c>
      <c r="AN160" s="25" t="e">
        <f>IF('Crisis Indicator Data'!#REF!="No Data",1,IF(#REF!&lt;&gt;"",1,0))</f>
        <v>#REF!</v>
      </c>
      <c r="AO160" s="25" t="e">
        <f>IF('Crisis Indicator Data'!#REF!="No Data",1,IF(#REF!&lt;&gt;"",1,0))</f>
        <v>#REF!</v>
      </c>
      <c r="AP160" s="25" t="e">
        <f>IF('Crisis Indicator Data'!#REF!="No Data",1,IF(#REF!&lt;&gt;"",1,0))</f>
        <v>#REF!</v>
      </c>
      <c r="AQ160" s="25" t="e">
        <f>IF('Crisis Indicator Data'!#REF!="No Data",1,IF(#REF!&lt;&gt;"",1,0))</f>
        <v>#REF!</v>
      </c>
      <c r="AR160" s="25" t="e">
        <f>IF('Crisis Indicator Data'!#REF!="No Data",1,IF(#REF!&lt;&gt;"",1,0))</f>
        <v>#REF!</v>
      </c>
      <c r="AS160" s="25" t="e">
        <f>IF('Crisis Indicator Data'!#REF!="No Data",1,IF(#REF!&lt;&gt;"",1,0))</f>
        <v>#REF!</v>
      </c>
      <c r="AT160" s="25" t="e">
        <f>IF('Crisis Indicator Data'!#REF!="No Data",1,IF(#REF!&lt;&gt;"",1,0))</f>
        <v>#REF!</v>
      </c>
      <c r="AU160" s="25" t="e">
        <f>IF('Crisis Indicator Data'!#REF!="No Data",1,IF(#REF!&lt;&gt;"",1,0))</f>
        <v>#REF!</v>
      </c>
      <c r="AV160" s="25" t="e">
        <f>IF('Crisis Indicator Data'!#REF!="No Data",1,IF(#REF!&lt;&gt;"",1,0))</f>
        <v>#REF!</v>
      </c>
      <c r="AW160" s="25" t="e">
        <f>IF('Crisis Indicator Data'!#REF!="No Data",1,IF(#REF!&lt;&gt;"",1,0))</f>
        <v>#REF!</v>
      </c>
      <c r="AX160" s="25" t="e">
        <f>IF('Crisis Indicator Data'!#REF!="No Data",1,IF(#REF!&lt;&gt;"",1,0))</f>
        <v>#REF!</v>
      </c>
      <c r="AY160" s="25" t="e">
        <f>IF('Crisis Indicator Data'!#REF!="No Data",1,IF(#REF!&lt;&gt;"",1,0))</f>
        <v>#REF!</v>
      </c>
      <c r="AZ160" s="25" t="e">
        <f>IF('Crisis Indicator Data'!#REF!="No Data",1,IF(#REF!&lt;&gt;"",1,0))</f>
        <v>#REF!</v>
      </c>
      <c r="BA160" t="e">
        <f t="shared" si="8"/>
        <v>#REF!</v>
      </c>
      <c r="BB160" s="27" t="e">
        <f t="shared" si="9"/>
        <v>#REF!</v>
      </c>
    </row>
    <row r="161" spans="1:54" x14ac:dyDescent="0.35">
      <c r="A161" t="s">
        <v>10269</v>
      </c>
      <c r="B161" s="25" t="e">
        <f>IF('Crisis Indicator Data'!#REF!="No Data",1,IF(#REF!&lt;&gt;"",1,0))</f>
        <v>#REF!</v>
      </c>
      <c r="C161" s="25" t="e">
        <f>IF('Crisis Indicator Data'!#REF!="No Data",1,IF(#REF!&lt;&gt;"",1,0))</f>
        <v>#REF!</v>
      </c>
      <c r="D161" s="25" t="e">
        <f>IF('Crisis Indicator Data'!#REF!="No Data",1,IF(#REF!&lt;&gt;"",1,0))</f>
        <v>#REF!</v>
      </c>
      <c r="E161" s="25" t="e">
        <f>IF('Crisis Indicator Data'!#REF!="No Data",1,IF(#REF!&lt;&gt;"",1,0))</f>
        <v>#REF!</v>
      </c>
      <c r="F161" s="25" t="e">
        <f>IF('Crisis Indicator Data'!#REF!="No Data",1,IF(#REF!&lt;&gt;"",1,0))</f>
        <v>#REF!</v>
      </c>
      <c r="G161" s="25" t="e">
        <f>IF('Crisis Indicator Data'!#REF!="No Data",1,IF(#REF!&lt;&gt;"",1,0))</f>
        <v>#REF!</v>
      </c>
      <c r="H161" s="25" t="e">
        <f>IF('Crisis Indicator Data'!#REF!="No Data",1,IF(#REF!&lt;&gt;"",1,0))</f>
        <v>#REF!</v>
      </c>
      <c r="I161" s="25" t="e">
        <f>IF('Crisis Indicator Data'!#REF!="No Data",1,IF(#REF!&lt;&gt;"",1,0))</f>
        <v>#REF!</v>
      </c>
      <c r="J161" s="25" t="e">
        <f>IF('Crisis Indicator Data'!#REF!="No Data",1,IF(#REF!&lt;&gt;"",1,0))</f>
        <v>#REF!</v>
      </c>
      <c r="K161" s="25" t="e">
        <f>IF('Crisis Indicator Data'!#REF!="No Data",1,IF(#REF!&lt;&gt;"",1,0))</f>
        <v>#REF!</v>
      </c>
      <c r="L161" s="25" t="e">
        <f>IF('Crisis Indicator Data'!#REF!="No Data",1,IF(#REF!&lt;&gt;"",1,0))</f>
        <v>#REF!</v>
      </c>
      <c r="M161" s="25" t="e">
        <f>IF('Crisis Indicator Data'!#REF!="No Data",1,IF(#REF!&lt;&gt;"",1,0))</f>
        <v>#REF!</v>
      </c>
      <c r="N161" s="25" t="e">
        <f>IF('Crisis Indicator Data'!#REF!="No Data",1,IF(#REF!&lt;&gt;"",1,0))</f>
        <v>#REF!</v>
      </c>
      <c r="O161" s="25" t="e">
        <f>IF('Crisis Indicator Data'!#REF!="No Data",1,IF(#REF!&lt;&gt;"",1,0))</f>
        <v>#REF!</v>
      </c>
      <c r="P161" s="25" t="e">
        <f>IF('Crisis Indicator Data'!#REF!="No Data",1,IF(#REF!&lt;&gt;"",1,0))</f>
        <v>#REF!</v>
      </c>
      <c r="Q161" s="25" t="e">
        <f>IF('Crisis Indicator Data'!#REF!="No Data",1,IF(#REF!&lt;&gt;"",1,0))</f>
        <v>#REF!</v>
      </c>
      <c r="R161" s="25" t="e">
        <f>IF('Crisis Indicator Data'!#REF!="No Data",1,IF(#REF!&lt;&gt;"",1,0))</f>
        <v>#REF!</v>
      </c>
      <c r="S161" s="25" t="e">
        <f>IF('Crisis Indicator Data'!#REF!="No Data",1,IF(#REF!&lt;&gt;"",1,0))</f>
        <v>#REF!</v>
      </c>
      <c r="T161" s="25" t="e">
        <f>IF('Crisis Indicator Data'!#REF!="No Data",1,IF(#REF!&lt;&gt;"",1,0))</f>
        <v>#REF!</v>
      </c>
      <c r="U161" s="25" t="e">
        <f>IF('Crisis Indicator Data'!#REF!="No Data",1,IF(#REF!&lt;&gt;"",1,0))</f>
        <v>#REF!</v>
      </c>
      <c r="V161" s="25" t="e">
        <f>IF('Crisis Indicator Data'!#REF!="No Data",1,IF(#REF!&lt;&gt;"",1,0))</f>
        <v>#REF!</v>
      </c>
      <c r="W161" s="25" t="e">
        <f>IF('Crisis Indicator Data'!#REF!="No Data",1,IF(#REF!&lt;&gt;"",1,0))</f>
        <v>#REF!</v>
      </c>
      <c r="X161" s="25" t="e">
        <f>IF('Crisis Indicator Data'!#REF!="No Data",1,IF(#REF!&lt;&gt;"",1,0))</f>
        <v>#REF!</v>
      </c>
      <c r="Y161" s="25" t="e">
        <f>IF('Crisis Indicator Data'!#REF!="No Data",1,IF(#REF!&lt;&gt;"",1,0))</f>
        <v>#REF!</v>
      </c>
      <c r="Z161" s="25" t="e">
        <f>IF('Crisis Indicator Data'!#REF!="No Data",1,IF(#REF!&lt;&gt;"",1,0))</f>
        <v>#REF!</v>
      </c>
      <c r="AA161" s="25" t="e">
        <f>IF('Crisis Indicator Data'!#REF!="No Data",1,IF(#REF!&lt;&gt;"",1,0))</f>
        <v>#REF!</v>
      </c>
      <c r="AB161" s="25" t="e">
        <f>IF('Crisis Indicator Data'!#REF!="No Data",1,IF(#REF!&lt;&gt;"",1,0))</f>
        <v>#REF!</v>
      </c>
      <c r="AC161" s="25" t="e">
        <f>IF('Crisis Indicator Data'!#REF!="No Data",1,IF(#REF!&lt;&gt;"",1,0))</f>
        <v>#REF!</v>
      </c>
      <c r="AD161" s="25" t="e">
        <f>IF('Crisis Indicator Data'!#REF!="No Data",1,IF(#REF!&lt;&gt;"",1,0))</f>
        <v>#REF!</v>
      </c>
      <c r="AE161" s="25" t="e">
        <f>IF('Crisis Indicator Data'!#REF!="No Data",1,IF(#REF!&lt;&gt;"",1,0))</f>
        <v>#REF!</v>
      </c>
      <c r="AF161" s="25" t="e">
        <f>IF('Crisis Indicator Data'!#REF!="No Data",1,IF(#REF!&lt;&gt;"",1,0))</f>
        <v>#REF!</v>
      </c>
      <c r="AG161" s="25" t="e">
        <f>IF('Crisis Indicator Data'!#REF!="No Data",1,IF(#REF!&lt;&gt;"",1,0))</f>
        <v>#REF!</v>
      </c>
      <c r="AH161" s="25" t="e">
        <f>IF('Crisis Indicator Data'!#REF!="No Data",1,IF(#REF!&lt;&gt;"",1,0))</f>
        <v>#REF!</v>
      </c>
      <c r="AI161" s="25" t="e">
        <f>IF('Crisis Indicator Data'!#REF!="No Data",1,IF(#REF!&lt;&gt;"",1,0))</f>
        <v>#REF!</v>
      </c>
      <c r="AJ161" s="25" t="e">
        <f>IF('Crisis Indicator Data'!#REF!="No Data",1,IF(#REF!&lt;&gt;"",1,0))</f>
        <v>#REF!</v>
      </c>
      <c r="AK161" s="25" t="e">
        <f>IF('Crisis Indicator Data'!#REF!="No Data",1,IF(#REF!&lt;&gt;"",1,0))</f>
        <v>#REF!</v>
      </c>
      <c r="AL161" s="25" t="e">
        <f>IF('Crisis Indicator Data'!#REF!="No Data",1,IF(#REF!&lt;&gt;"",1,0))</f>
        <v>#REF!</v>
      </c>
      <c r="AM161" s="25" t="e">
        <f>IF('Crisis Indicator Data'!#REF!="No Data",1,IF(#REF!&lt;&gt;"",1,0))</f>
        <v>#REF!</v>
      </c>
      <c r="AN161" s="25" t="e">
        <f>IF('Crisis Indicator Data'!#REF!="No Data",1,IF(#REF!&lt;&gt;"",1,0))</f>
        <v>#REF!</v>
      </c>
      <c r="AO161" s="25" t="e">
        <f>IF('Crisis Indicator Data'!#REF!="No Data",1,IF(#REF!&lt;&gt;"",1,0))</f>
        <v>#REF!</v>
      </c>
      <c r="AP161" s="25" t="e">
        <f>IF('Crisis Indicator Data'!#REF!="No Data",1,IF(#REF!&lt;&gt;"",1,0))</f>
        <v>#REF!</v>
      </c>
      <c r="AQ161" s="25" t="e">
        <f>IF('Crisis Indicator Data'!#REF!="No Data",1,IF(#REF!&lt;&gt;"",1,0))</f>
        <v>#REF!</v>
      </c>
      <c r="AR161" s="25" t="e">
        <f>IF('Crisis Indicator Data'!#REF!="No Data",1,IF(#REF!&lt;&gt;"",1,0))</f>
        <v>#REF!</v>
      </c>
      <c r="AS161" s="25" t="e">
        <f>IF('Crisis Indicator Data'!#REF!="No Data",1,IF(#REF!&lt;&gt;"",1,0))</f>
        <v>#REF!</v>
      </c>
      <c r="AT161" s="25" t="e">
        <f>IF('Crisis Indicator Data'!#REF!="No Data",1,IF(#REF!&lt;&gt;"",1,0))</f>
        <v>#REF!</v>
      </c>
      <c r="AU161" s="25" t="e">
        <f>IF('Crisis Indicator Data'!#REF!="No Data",1,IF(#REF!&lt;&gt;"",1,0))</f>
        <v>#REF!</v>
      </c>
      <c r="AV161" s="25" t="e">
        <f>IF('Crisis Indicator Data'!#REF!="No Data",1,IF(#REF!&lt;&gt;"",1,0))</f>
        <v>#REF!</v>
      </c>
      <c r="AW161" s="25" t="e">
        <f>IF('Crisis Indicator Data'!#REF!="No Data",1,IF(#REF!&lt;&gt;"",1,0))</f>
        <v>#REF!</v>
      </c>
      <c r="AX161" s="25" t="e">
        <f>IF('Crisis Indicator Data'!#REF!="No Data",1,IF(#REF!&lt;&gt;"",1,0))</f>
        <v>#REF!</v>
      </c>
      <c r="AY161" s="25" t="e">
        <f>IF('Crisis Indicator Data'!#REF!="No Data",1,IF(#REF!&lt;&gt;"",1,0))</f>
        <v>#REF!</v>
      </c>
      <c r="AZ161" s="25" t="e">
        <f>IF('Crisis Indicator Data'!#REF!="No Data",1,IF(#REF!&lt;&gt;"",1,0))</f>
        <v>#REF!</v>
      </c>
      <c r="BA161" t="e">
        <f t="shared" si="8"/>
        <v>#REF!</v>
      </c>
      <c r="BB161" s="27" t="e">
        <f t="shared" si="9"/>
        <v>#REF!</v>
      </c>
    </row>
    <row r="162" spans="1:54" x14ac:dyDescent="0.35">
      <c r="A162" t="s">
        <v>10349</v>
      </c>
      <c r="B162" s="25" t="e">
        <f>IF('Crisis Indicator Data'!#REF!="No Data",1,IF(#REF!&lt;&gt;"",1,0))</f>
        <v>#REF!</v>
      </c>
      <c r="C162" s="25" t="e">
        <f>IF('Crisis Indicator Data'!#REF!="No Data",1,IF(#REF!&lt;&gt;"",1,0))</f>
        <v>#REF!</v>
      </c>
      <c r="D162" s="25" t="e">
        <f>IF('Crisis Indicator Data'!#REF!="No Data",1,IF(#REF!&lt;&gt;"",1,0))</f>
        <v>#REF!</v>
      </c>
      <c r="E162" s="25" t="e">
        <f>IF('Crisis Indicator Data'!#REF!="No Data",1,IF(#REF!&lt;&gt;"",1,0))</f>
        <v>#REF!</v>
      </c>
      <c r="F162" s="25" t="e">
        <f>IF('Crisis Indicator Data'!#REF!="No Data",1,IF(#REF!&lt;&gt;"",1,0))</f>
        <v>#REF!</v>
      </c>
      <c r="G162" s="25" t="e">
        <f>IF('Crisis Indicator Data'!#REF!="No Data",1,IF(#REF!&lt;&gt;"",1,0))</f>
        <v>#REF!</v>
      </c>
      <c r="H162" s="25" t="e">
        <f>IF('Crisis Indicator Data'!#REF!="No Data",1,IF(#REF!&lt;&gt;"",1,0))</f>
        <v>#REF!</v>
      </c>
      <c r="I162" s="25" t="e">
        <f>IF('Crisis Indicator Data'!#REF!="No Data",1,IF(#REF!&lt;&gt;"",1,0))</f>
        <v>#REF!</v>
      </c>
      <c r="J162" s="25" t="e">
        <f>IF('Crisis Indicator Data'!#REF!="No Data",1,IF(#REF!&lt;&gt;"",1,0))</f>
        <v>#REF!</v>
      </c>
      <c r="K162" s="25" t="e">
        <f>IF('Crisis Indicator Data'!#REF!="No Data",1,IF(#REF!&lt;&gt;"",1,0))</f>
        <v>#REF!</v>
      </c>
      <c r="L162" s="25" t="e">
        <f>IF('Crisis Indicator Data'!#REF!="No Data",1,IF(#REF!&lt;&gt;"",1,0))</f>
        <v>#REF!</v>
      </c>
      <c r="M162" s="25" t="e">
        <f>IF('Crisis Indicator Data'!#REF!="No Data",1,IF(#REF!&lt;&gt;"",1,0))</f>
        <v>#REF!</v>
      </c>
      <c r="N162" s="25" t="e">
        <f>IF('Crisis Indicator Data'!#REF!="No Data",1,IF(#REF!&lt;&gt;"",1,0))</f>
        <v>#REF!</v>
      </c>
      <c r="O162" s="25" t="e">
        <f>IF('Crisis Indicator Data'!#REF!="No Data",1,IF(#REF!&lt;&gt;"",1,0))</f>
        <v>#REF!</v>
      </c>
      <c r="P162" s="25" t="e">
        <f>IF('Crisis Indicator Data'!#REF!="No Data",1,IF(#REF!&lt;&gt;"",1,0))</f>
        <v>#REF!</v>
      </c>
      <c r="Q162" s="25" t="e">
        <f>IF('Crisis Indicator Data'!#REF!="No Data",1,IF(#REF!&lt;&gt;"",1,0))</f>
        <v>#REF!</v>
      </c>
      <c r="R162" s="25" t="e">
        <f>IF('Crisis Indicator Data'!#REF!="No Data",1,IF(#REF!&lt;&gt;"",1,0))</f>
        <v>#REF!</v>
      </c>
      <c r="S162" s="25" t="e">
        <f>IF('Crisis Indicator Data'!#REF!="No Data",1,IF(#REF!&lt;&gt;"",1,0))</f>
        <v>#REF!</v>
      </c>
      <c r="T162" s="25" t="e">
        <f>IF('Crisis Indicator Data'!#REF!="No Data",1,IF(#REF!&lt;&gt;"",1,0))</f>
        <v>#REF!</v>
      </c>
      <c r="U162" s="25" t="e">
        <f>IF('Crisis Indicator Data'!#REF!="No Data",1,IF(#REF!&lt;&gt;"",1,0))</f>
        <v>#REF!</v>
      </c>
      <c r="V162" s="25" t="e">
        <f>IF('Crisis Indicator Data'!#REF!="No Data",1,IF(#REF!&lt;&gt;"",1,0))</f>
        <v>#REF!</v>
      </c>
      <c r="W162" s="25" t="e">
        <f>IF('Crisis Indicator Data'!#REF!="No Data",1,IF(#REF!&lt;&gt;"",1,0))</f>
        <v>#REF!</v>
      </c>
      <c r="X162" s="25" t="e">
        <f>IF('Crisis Indicator Data'!#REF!="No Data",1,IF(#REF!&lt;&gt;"",1,0))</f>
        <v>#REF!</v>
      </c>
      <c r="Y162" s="25" t="e">
        <f>IF('Crisis Indicator Data'!#REF!="No Data",1,IF(#REF!&lt;&gt;"",1,0))</f>
        <v>#REF!</v>
      </c>
      <c r="Z162" s="25" t="e">
        <f>IF('Crisis Indicator Data'!#REF!="No Data",1,IF(#REF!&lt;&gt;"",1,0))</f>
        <v>#REF!</v>
      </c>
      <c r="AA162" s="25" t="e">
        <f>IF('Crisis Indicator Data'!#REF!="No Data",1,IF(#REF!&lt;&gt;"",1,0))</f>
        <v>#REF!</v>
      </c>
      <c r="AB162" s="25" t="e">
        <f>IF('Crisis Indicator Data'!#REF!="No Data",1,IF(#REF!&lt;&gt;"",1,0))</f>
        <v>#REF!</v>
      </c>
      <c r="AC162" s="25" t="e">
        <f>IF('Crisis Indicator Data'!#REF!="No Data",1,IF(#REF!&lt;&gt;"",1,0))</f>
        <v>#REF!</v>
      </c>
      <c r="AD162" s="25" t="e">
        <f>IF('Crisis Indicator Data'!#REF!="No Data",1,IF(#REF!&lt;&gt;"",1,0))</f>
        <v>#REF!</v>
      </c>
      <c r="AE162" s="25" t="e">
        <f>IF('Crisis Indicator Data'!#REF!="No Data",1,IF(#REF!&lt;&gt;"",1,0))</f>
        <v>#REF!</v>
      </c>
      <c r="AF162" s="25" t="e">
        <f>IF('Crisis Indicator Data'!#REF!="No Data",1,IF(#REF!&lt;&gt;"",1,0))</f>
        <v>#REF!</v>
      </c>
      <c r="AG162" s="25" t="e">
        <f>IF('Crisis Indicator Data'!#REF!="No Data",1,IF(#REF!&lt;&gt;"",1,0))</f>
        <v>#REF!</v>
      </c>
      <c r="AH162" s="25" t="e">
        <f>IF('Crisis Indicator Data'!#REF!="No Data",1,IF(#REF!&lt;&gt;"",1,0))</f>
        <v>#REF!</v>
      </c>
      <c r="AI162" s="25" t="e">
        <f>IF('Crisis Indicator Data'!#REF!="No Data",1,IF(#REF!&lt;&gt;"",1,0))</f>
        <v>#REF!</v>
      </c>
      <c r="AJ162" s="25" t="e">
        <f>IF('Crisis Indicator Data'!#REF!="No Data",1,IF(#REF!&lt;&gt;"",1,0))</f>
        <v>#REF!</v>
      </c>
      <c r="AK162" s="25" t="e">
        <f>IF('Crisis Indicator Data'!#REF!="No Data",1,IF(#REF!&lt;&gt;"",1,0))</f>
        <v>#REF!</v>
      </c>
      <c r="AL162" s="25" t="e">
        <f>IF('Crisis Indicator Data'!#REF!="No Data",1,IF(#REF!&lt;&gt;"",1,0))</f>
        <v>#REF!</v>
      </c>
      <c r="AM162" s="25" t="e">
        <f>IF('Crisis Indicator Data'!#REF!="No Data",1,IF(#REF!&lt;&gt;"",1,0))</f>
        <v>#REF!</v>
      </c>
      <c r="AN162" s="25" t="e">
        <f>IF('Crisis Indicator Data'!#REF!="No Data",1,IF(#REF!&lt;&gt;"",1,0))</f>
        <v>#REF!</v>
      </c>
      <c r="AO162" s="25" t="e">
        <f>IF('Crisis Indicator Data'!#REF!="No Data",1,IF(#REF!&lt;&gt;"",1,0))</f>
        <v>#REF!</v>
      </c>
      <c r="AP162" s="25" t="e">
        <f>IF('Crisis Indicator Data'!#REF!="No Data",1,IF(#REF!&lt;&gt;"",1,0))</f>
        <v>#REF!</v>
      </c>
      <c r="AQ162" s="25" t="e">
        <f>IF('Crisis Indicator Data'!#REF!="No Data",1,IF(#REF!&lt;&gt;"",1,0))</f>
        <v>#REF!</v>
      </c>
      <c r="AR162" s="25" t="e">
        <f>IF('Crisis Indicator Data'!#REF!="No Data",1,IF(#REF!&lt;&gt;"",1,0))</f>
        <v>#REF!</v>
      </c>
      <c r="AS162" s="25" t="e">
        <f>IF('Crisis Indicator Data'!#REF!="No Data",1,IF(#REF!&lt;&gt;"",1,0))</f>
        <v>#REF!</v>
      </c>
      <c r="AT162" s="25" t="e">
        <f>IF('Crisis Indicator Data'!#REF!="No Data",1,IF(#REF!&lt;&gt;"",1,0))</f>
        <v>#REF!</v>
      </c>
      <c r="AU162" s="25" t="e">
        <f>IF('Crisis Indicator Data'!#REF!="No Data",1,IF(#REF!&lt;&gt;"",1,0))</f>
        <v>#REF!</v>
      </c>
      <c r="AV162" s="25" t="e">
        <f>IF('Crisis Indicator Data'!#REF!="No Data",1,IF(#REF!&lt;&gt;"",1,0))</f>
        <v>#REF!</v>
      </c>
      <c r="AW162" s="25" t="e">
        <f>IF('Crisis Indicator Data'!#REF!="No Data",1,IF(#REF!&lt;&gt;"",1,0))</f>
        <v>#REF!</v>
      </c>
      <c r="AX162" s="25" t="e">
        <f>IF('Crisis Indicator Data'!#REF!="No Data",1,IF(#REF!&lt;&gt;"",1,0))</f>
        <v>#REF!</v>
      </c>
      <c r="AY162" s="25" t="e">
        <f>IF('Crisis Indicator Data'!#REF!="No Data",1,IF(#REF!&lt;&gt;"",1,0))</f>
        <v>#REF!</v>
      </c>
      <c r="AZ162" s="25" t="e">
        <f>IF('Crisis Indicator Data'!#REF!="No Data",1,IF(#REF!&lt;&gt;"",1,0))</f>
        <v>#REF!</v>
      </c>
      <c r="BA162" t="e">
        <f t="shared" ref="BA162:BA192" si="10">SUM(B162:AZ162)</f>
        <v>#REF!</v>
      </c>
      <c r="BB162" s="27" t="e">
        <f t="shared" ref="BB162:BB192" si="11">BA162/51</f>
        <v>#REF!</v>
      </c>
    </row>
    <row r="163" spans="1:54" x14ac:dyDescent="0.35">
      <c r="A163" t="s">
        <v>10367</v>
      </c>
      <c r="B163" s="25" t="e">
        <f>IF('Crisis Indicator Data'!#REF!="No Data",1,IF(#REF!&lt;&gt;"",1,0))</f>
        <v>#REF!</v>
      </c>
      <c r="C163" s="25" t="e">
        <f>IF('Crisis Indicator Data'!#REF!="No Data",1,IF(#REF!&lt;&gt;"",1,0))</f>
        <v>#REF!</v>
      </c>
      <c r="D163" s="25" t="e">
        <f>IF('Crisis Indicator Data'!#REF!="No Data",1,IF(#REF!&lt;&gt;"",1,0))</f>
        <v>#REF!</v>
      </c>
      <c r="E163" s="25" t="e">
        <f>IF('Crisis Indicator Data'!#REF!="No Data",1,IF(#REF!&lt;&gt;"",1,0))</f>
        <v>#REF!</v>
      </c>
      <c r="F163" s="25" t="e">
        <f>IF('Crisis Indicator Data'!#REF!="No Data",1,IF(#REF!&lt;&gt;"",1,0))</f>
        <v>#REF!</v>
      </c>
      <c r="G163" s="25" t="e">
        <f>IF('Crisis Indicator Data'!#REF!="No Data",1,IF(#REF!&lt;&gt;"",1,0))</f>
        <v>#REF!</v>
      </c>
      <c r="H163" s="25" t="e">
        <f>IF('Crisis Indicator Data'!#REF!="No Data",1,IF(#REF!&lt;&gt;"",1,0))</f>
        <v>#REF!</v>
      </c>
      <c r="I163" s="25" t="e">
        <f>IF('Crisis Indicator Data'!#REF!="No Data",1,IF(#REF!&lt;&gt;"",1,0))</f>
        <v>#REF!</v>
      </c>
      <c r="J163" s="25" t="e">
        <f>IF('Crisis Indicator Data'!#REF!="No Data",1,IF(#REF!&lt;&gt;"",1,0))</f>
        <v>#REF!</v>
      </c>
      <c r="K163" s="25" t="e">
        <f>IF('Crisis Indicator Data'!#REF!="No Data",1,IF(#REF!&lt;&gt;"",1,0))</f>
        <v>#REF!</v>
      </c>
      <c r="L163" s="25" t="e">
        <f>IF('Crisis Indicator Data'!#REF!="No Data",1,IF(#REF!&lt;&gt;"",1,0))</f>
        <v>#REF!</v>
      </c>
      <c r="M163" s="25" t="e">
        <f>IF('Crisis Indicator Data'!#REF!="No Data",1,IF(#REF!&lt;&gt;"",1,0))</f>
        <v>#REF!</v>
      </c>
      <c r="N163" s="25" t="e">
        <f>IF('Crisis Indicator Data'!#REF!="No Data",1,IF(#REF!&lt;&gt;"",1,0))</f>
        <v>#REF!</v>
      </c>
      <c r="O163" s="25" t="e">
        <f>IF('Crisis Indicator Data'!#REF!="No Data",1,IF(#REF!&lt;&gt;"",1,0))</f>
        <v>#REF!</v>
      </c>
      <c r="P163" s="25" t="e">
        <f>IF('Crisis Indicator Data'!#REF!="No Data",1,IF(#REF!&lt;&gt;"",1,0))</f>
        <v>#REF!</v>
      </c>
      <c r="Q163" s="25" t="e">
        <f>IF('Crisis Indicator Data'!#REF!="No Data",1,IF(#REF!&lt;&gt;"",1,0))</f>
        <v>#REF!</v>
      </c>
      <c r="R163" s="25" t="e">
        <f>IF('Crisis Indicator Data'!#REF!="No Data",1,IF(#REF!&lt;&gt;"",1,0))</f>
        <v>#REF!</v>
      </c>
      <c r="S163" s="25" t="e">
        <f>IF('Crisis Indicator Data'!#REF!="No Data",1,IF(#REF!&lt;&gt;"",1,0))</f>
        <v>#REF!</v>
      </c>
      <c r="T163" s="25" t="e">
        <f>IF('Crisis Indicator Data'!#REF!="No Data",1,IF(#REF!&lt;&gt;"",1,0))</f>
        <v>#REF!</v>
      </c>
      <c r="U163" s="25" t="e">
        <f>IF('Crisis Indicator Data'!#REF!="No Data",1,IF(#REF!&lt;&gt;"",1,0))</f>
        <v>#REF!</v>
      </c>
      <c r="V163" s="25" t="e">
        <f>IF('Crisis Indicator Data'!#REF!="No Data",1,IF(#REF!&lt;&gt;"",1,0))</f>
        <v>#REF!</v>
      </c>
      <c r="W163" s="25" t="e">
        <f>IF('Crisis Indicator Data'!#REF!="No Data",1,IF(#REF!&lt;&gt;"",1,0))</f>
        <v>#REF!</v>
      </c>
      <c r="X163" s="25" t="e">
        <f>IF('Crisis Indicator Data'!#REF!="No Data",1,IF(#REF!&lt;&gt;"",1,0))</f>
        <v>#REF!</v>
      </c>
      <c r="Y163" s="25" t="e">
        <f>IF('Crisis Indicator Data'!#REF!="No Data",1,IF(#REF!&lt;&gt;"",1,0))</f>
        <v>#REF!</v>
      </c>
      <c r="Z163" s="25" t="e">
        <f>IF('Crisis Indicator Data'!#REF!="No Data",1,IF(#REF!&lt;&gt;"",1,0))</f>
        <v>#REF!</v>
      </c>
      <c r="AA163" s="25" t="e">
        <f>IF('Crisis Indicator Data'!#REF!="No Data",1,IF(#REF!&lt;&gt;"",1,0))</f>
        <v>#REF!</v>
      </c>
      <c r="AB163" s="25" t="e">
        <f>IF('Crisis Indicator Data'!#REF!="No Data",1,IF(#REF!&lt;&gt;"",1,0))</f>
        <v>#REF!</v>
      </c>
      <c r="AC163" s="25" t="e">
        <f>IF('Crisis Indicator Data'!#REF!="No Data",1,IF(#REF!&lt;&gt;"",1,0))</f>
        <v>#REF!</v>
      </c>
      <c r="AD163" s="25" t="e">
        <f>IF('Crisis Indicator Data'!#REF!="No Data",1,IF(#REF!&lt;&gt;"",1,0))</f>
        <v>#REF!</v>
      </c>
      <c r="AE163" s="25" t="e">
        <f>IF('Crisis Indicator Data'!#REF!="No Data",1,IF(#REF!&lt;&gt;"",1,0))</f>
        <v>#REF!</v>
      </c>
      <c r="AF163" s="25" t="e">
        <f>IF('Crisis Indicator Data'!#REF!="No Data",1,IF(#REF!&lt;&gt;"",1,0))</f>
        <v>#REF!</v>
      </c>
      <c r="AG163" s="25" t="e">
        <f>IF('Crisis Indicator Data'!#REF!="No Data",1,IF(#REF!&lt;&gt;"",1,0))</f>
        <v>#REF!</v>
      </c>
      <c r="AH163" s="25" t="e">
        <f>IF('Crisis Indicator Data'!#REF!="No Data",1,IF(#REF!&lt;&gt;"",1,0))</f>
        <v>#REF!</v>
      </c>
      <c r="AI163" s="25" t="e">
        <f>IF('Crisis Indicator Data'!#REF!="No Data",1,IF(#REF!&lt;&gt;"",1,0))</f>
        <v>#REF!</v>
      </c>
      <c r="AJ163" s="25" t="e">
        <f>IF('Crisis Indicator Data'!#REF!="No Data",1,IF(#REF!&lt;&gt;"",1,0))</f>
        <v>#REF!</v>
      </c>
      <c r="AK163" s="25" t="e">
        <f>IF('Crisis Indicator Data'!#REF!="No Data",1,IF(#REF!&lt;&gt;"",1,0))</f>
        <v>#REF!</v>
      </c>
      <c r="AL163" s="25" t="e">
        <f>IF('Crisis Indicator Data'!#REF!="No Data",1,IF(#REF!&lt;&gt;"",1,0))</f>
        <v>#REF!</v>
      </c>
      <c r="AM163" s="25" t="e">
        <f>IF('Crisis Indicator Data'!#REF!="No Data",1,IF(#REF!&lt;&gt;"",1,0))</f>
        <v>#REF!</v>
      </c>
      <c r="AN163" s="25" t="e">
        <f>IF('Crisis Indicator Data'!#REF!="No Data",1,IF(#REF!&lt;&gt;"",1,0))</f>
        <v>#REF!</v>
      </c>
      <c r="AO163" s="25" t="e">
        <f>IF('Crisis Indicator Data'!#REF!="No Data",1,IF(#REF!&lt;&gt;"",1,0))</f>
        <v>#REF!</v>
      </c>
      <c r="AP163" s="25" t="e">
        <f>IF('Crisis Indicator Data'!#REF!="No Data",1,IF(#REF!&lt;&gt;"",1,0))</f>
        <v>#REF!</v>
      </c>
      <c r="AQ163" s="25" t="e">
        <f>IF('Crisis Indicator Data'!#REF!="No Data",1,IF(#REF!&lt;&gt;"",1,0))</f>
        <v>#REF!</v>
      </c>
      <c r="AR163" s="25" t="e">
        <f>IF('Crisis Indicator Data'!#REF!="No Data",1,IF(#REF!&lt;&gt;"",1,0))</f>
        <v>#REF!</v>
      </c>
      <c r="AS163" s="25" t="e">
        <f>IF('Crisis Indicator Data'!#REF!="No Data",1,IF(#REF!&lt;&gt;"",1,0))</f>
        <v>#REF!</v>
      </c>
      <c r="AT163" s="25" t="e">
        <f>IF('Crisis Indicator Data'!#REF!="No Data",1,IF(#REF!&lt;&gt;"",1,0))</f>
        <v>#REF!</v>
      </c>
      <c r="AU163" s="25" t="e">
        <f>IF('Crisis Indicator Data'!#REF!="No Data",1,IF(#REF!&lt;&gt;"",1,0))</f>
        <v>#REF!</v>
      </c>
      <c r="AV163" s="25" t="e">
        <f>IF('Crisis Indicator Data'!#REF!="No Data",1,IF(#REF!&lt;&gt;"",1,0))</f>
        <v>#REF!</v>
      </c>
      <c r="AW163" s="25" t="e">
        <f>IF('Crisis Indicator Data'!#REF!="No Data",1,IF(#REF!&lt;&gt;"",1,0))</f>
        <v>#REF!</v>
      </c>
      <c r="AX163" s="25" t="e">
        <f>IF('Crisis Indicator Data'!#REF!="No Data",1,IF(#REF!&lt;&gt;"",1,0))</f>
        <v>#REF!</v>
      </c>
      <c r="AY163" s="25" t="e">
        <f>IF('Crisis Indicator Data'!#REF!="No Data",1,IF(#REF!&lt;&gt;"",1,0))</f>
        <v>#REF!</v>
      </c>
      <c r="AZ163" s="25" t="e">
        <f>IF('Crisis Indicator Data'!#REF!="No Data",1,IF(#REF!&lt;&gt;"",1,0))</f>
        <v>#REF!</v>
      </c>
      <c r="BA163" t="e">
        <f t="shared" si="10"/>
        <v>#REF!</v>
      </c>
      <c r="BB163" s="27" t="e">
        <f t="shared" si="11"/>
        <v>#REF!</v>
      </c>
    </row>
    <row r="164" spans="1:54" x14ac:dyDescent="0.35">
      <c r="A164" t="s">
        <v>10373</v>
      </c>
      <c r="B164" s="25" t="e">
        <f>IF('Crisis Indicator Data'!#REF!="No Data",1,IF(#REF!&lt;&gt;"",1,0))</f>
        <v>#REF!</v>
      </c>
      <c r="C164" s="25" t="e">
        <f>IF('Crisis Indicator Data'!#REF!="No Data",1,IF(#REF!&lt;&gt;"",1,0))</f>
        <v>#REF!</v>
      </c>
      <c r="D164" s="25" t="e">
        <f>IF('Crisis Indicator Data'!#REF!="No Data",1,IF(#REF!&lt;&gt;"",1,0))</f>
        <v>#REF!</v>
      </c>
      <c r="E164" s="25" t="e">
        <f>IF('Crisis Indicator Data'!#REF!="No Data",1,IF(#REF!&lt;&gt;"",1,0))</f>
        <v>#REF!</v>
      </c>
      <c r="F164" s="25" t="e">
        <f>IF('Crisis Indicator Data'!#REF!="No Data",1,IF(#REF!&lt;&gt;"",1,0))</f>
        <v>#REF!</v>
      </c>
      <c r="G164" s="25" t="e">
        <f>IF('Crisis Indicator Data'!#REF!="No Data",1,IF(#REF!&lt;&gt;"",1,0))</f>
        <v>#REF!</v>
      </c>
      <c r="H164" s="25" t="e">
        <f>IF('Crisis Indicator Data'!#REF!="No Data",1,IF(#REF!&lt;&gt;"",1,0))</f>
        <v>#REF!</v>
      </c>
      <c r="I164" s="25" t="e">
        <f>IF('Crisis Indicator Data'!#REF!="No Data",1,IF(#REF!&lt;&gt;"",1,0))</f>
        <v>#REF!</v>
      </c>
      <c r="J164" s="25" t="e">
        <f>IF('Crisis Indicator Data'!#REF!="No Data",1,IF(#REF!&lt;&gt;"",1,0))</f>
        <v>#REF!</v>
      </c>
      <c r="K164" s="25" t="e">
        <f>IF('Crisis Indicator Data'!#REF!="No Data",1,IF(#REF!&lt;&gt;"",1,0))</f>
        <v>#REF!</v>
      </c>
      <c r="L164" s="25" t="e">
        <f>IF('Crisis Indicator Data'!#REF!="No Data",1,IF(#REF!&lt;&gt;"",1,0))</f>
        <v>#REF!</v>
      </c>
      <c r="M164" s="25" t="e">
        <f>IF('Crisis Indicator Data'!#REF!="No Data",1,IF(#REF!&lt;&gt;"",1,0))</f>
        <v>#REF!</v>
      </c>
      <c r="N164" s="25" t="e">
        <f>IF('Crisis Indicator Data'!#REF!="No Data",1,IF(#REF!&lt;&gt;"",1,0))</f>
        <v>#REF!</v>
      </c>
      <c r="O164" s="25" t="e">
        <f>IF('Crisis Indicator Data'!#REF!="No Data",1,IF(#REF!&lt;&gt;"",1,0))</f>
        <v>#REF!</v>
      </c>
      <c r="P164" s="25" t="e">
        <f>IF('Crisis Indicator Data'!#REF!="No Data",1,IF(#REF!&lt;&gt;"",1,0))</f>
        <v>#REF!</v>
      </c>
      <c r="Q164" s="25" t="e">
        <f>IF('Crisis Indicator Data'!#REF!="No Data",1,IF(#REF!&lt;&gt;"",1,0))</f>
        <v>#REF!</v>
      </c>
      <c r="R164" s="25" t="e">
        <f>IF('Crisis Indicator Data'!#REF!="No Data",1,IF(#REF!&lt;&gt;"",1,0))</f>
        <v>#REF!</v>
      </c>
      <c r="S164" s="25" t="e">
        <f>IF('Crisis Indicator Data'!#REF!="No Data",1,IF(#REF!&lt;&gt;"",1,0))</f>
        <v>#REF!</v>
      </c>
      <c r="T164" s="25" t="e">
        <f>IF('Crisis Indicator Data'!#REF!="No Data",1,IF(#REF!&lt;&gt;"",1,0))</f>
        <v>#REF!</v>
      </c>
      <c r="U164" s="25" t="e">
        <f>IF('Crisis Indicator Data'!#REF!="No Data",1,IF(#REF!&lt;&gt;"",1,0))</f>
        <v>#REF!</v>
      </c>
      <c r="V164" s="25" t="e">
        <f>IF('Crisis Indicator Data'!#REF!="No Data",1,IF(#REF!&lt;&gt;"",1,0))</f>
        <v>#REF!</v>
      </c>
      <c r="W164" s="25" t="e">
        <f>IF('Crisis Indicator Data'!#REF!="No Data",1,IF(#REF!&lt;&gt;"",1,0))</f>
        <v>#REF!</v>
      </c>
      <c r="X164" s="25" t="e">
        <f>IF('Crisis Indicator Data'!#REF!="No Data",1,IF(#REF!&lt;&gt;"",1,0))</f>
        <v>#REF!</v>
      </c>
      <c r="Y164" s="25" t="e">
        <f>IF('Crisis Indicator Data'!#REF!="No Data",1,IF(#REF!&lt;&gt;"",1,0))</f>
        <v>#REF!</v>
      </c>
      <c r="Z164" s="25" t="e">
        <f>IF('Crisis Indicator Data'!#REF!="No Data",1,IF(#REF!&lt;&gt;"",1,0))</f>
        <v>#REF!</v>
      </c>
      <c r="AA164" s="25" t="e">
        <f>IF('Crisis Indicator Data'!#REF!="No Data",1,IF(#REF!&lt;&gt;"",1,0))</f>
        <v>#REF!</v>
      </c>
      <c r="AB164" s="25" t="e">
        <f>IF('Crisis Indicator Data'!#REF!="No Data",1,IF(#REF!&lt;&gt;"",1,0))</f>
        <v>#REF!</v>
      </c>
      <c r="AC164" s="25" t="e">
        <f>IF('Crisis Indicator Data'!#REF!="No Data",1,IF(#REF!&lt;&gt;"",1,0))</f>
        <v>#REF!</v>
      </c>
      <c r="AD164" s="25" t="e">
        <f>IF('Crisis Indicator Data'!#REF!="No Data",1,IF(#REF!&lt;&gt;"",1,0))</f>
        <v>#REF!</v>
      </c>
      <c r="AE164" s="25" t="e">
        <f>IF('Crisis Indicator Data'!#REF!="No Data",1,IF(#REF!&lt;&gt;"",1,0))</f>
        <v>#REF!</v>
      </c>
      <c r="AF164" s="25" t="e">
        <f>IF('Crisis Indicator Data'!#REF!="No Data",1,IF(#REF!&lt;&gt;"",1,0))</f>
        <v>#REF!</v>
      </c>
      <c r="AG164" s="25" t="e">
        <f>IF('Crisis Indicator Data'!#REF!="No Data",1,IF(#REF!&lt;&gt;"",1,0))</f>
        <v>#REF!</v>
      </c>
      <c r="AH164" s="25" t="e">
        <f>IF('Crisis Indicator Data'!#REF!="No Data",1,IF(#REF!&lt;&gt;"",1,0))</f>
        <v>#REF!</v>
      </c>
      <c r="AI164" s="25" t="e">
        <f>IF('Crisis Indicator Data'!#REF!="No Data",1,IF(#REF!&lt;&gt;"",1,0))</f>
        <v>#REF!</v>
      </c>
      <c r="AJ164" s="25" t="e">
        <f>IF('Crisis Indicator Data'!#REF!="No Data",1,IF(#REF!&lt;&gt;"",1,0))</f>
        <v>#REF!</v>
      </c>
      <c r="AK164" s="25" t="e">
        <f>IF('Crisis Indicator Data'!#REF!="No Data",1,IF(#REF!&lt;&gt;"",1,0))</f>
        <v>#REF!</v>
      </c>
      <c r="AL164" s="25" t="e">
        <f>IF('Crisis Indicator Data'!#REF!="No Data",1,IF(#REF!&lt;&gt;"",1,0))</f>
        <v>#REF!</v>
      </c>
      <c r="AM164" s="25" t="e">
        <f>IF('Crisis Indicator Data'!#REF!="No Data",1,IF(#REF!&lt;&gt;"",1,0))</f>
        <v>#REF!</v>
      </c>
      <c r="AN164" s="25" t="e">
        <f>IF('Crisis Indicator Data'!#REF!="No Data",1,IF(#REF!&lt;&gt;"",1,0))</f>
        <v>#REF!</v>
      </c>
      <c r="AO164" s="25" t="e">
        <f>IF('Crisis Indicator Data'!#REF!="No Data",1,IF(#REF!&lt;&gt;"",1,0))</f>
        <v>#REF!</v>
      </c>
      <c r="AP164" s="25" t="e">
        <f>IF('Crisis Indicator Data'!#REF!="No Data",1,IF(#REF!&lt;&gt;"",1,0))</f>
        <v>#REF!</v>
      </c>
      <c r="AQ164" s="25" t="e">
        <f>IF('Crisis Indicator Data'!#REF!="No Data",1,IF(#REF!&lt;&gt;"",1,0))</f>
        <v>#REF!</v>
      </c>
      <c r="AR164" s="25" t="e">
        <f>IF('Crisis Indicator Data'!#REF!="No Data",1,IF(#REF!&lt;&gt;"",1,0))</f>
        <v>#REF!</v>
      </c>
      <c r="AS164" s="25" t="e">
        <f>IF('Crisis Indicator Data'!#REF!="No Data",1,IF(#REF!&lt;&gt;"",1,0))</f>
        <v>#REF!</v>
      </c>
      <c r="AT164" s="25" t="e">
        <f>IF('Crisis Indicator Data'!#REF!="No Data",1,IF(#REF!&lt;&gt;"",1,0))</f>
        <v>#REF!</v>
      </c>
      <c r="AU164" s="25" t="e">
        <f>IF('Crisis Indicator Data'!#REF!="No Data",1,IF(#REF!&lt;&gt;"",1,0))</f>
        <v>#REF!</v>
      </c>
      <c r="AV164" s="25" t="e">
        <f>IF('Crisis Indicator Data'!#REF!="No Data",1,IF(#REF!&lt;&gt;"",1,0))</f>
        <v>#REF!</v>
      </c>
      <c r="AW164" s="25" t="e">
        <f>IF('Crisis Indicator Data'!#REF!="No Data",1,IF(#REF!&lt;&gt;"",1,0))</f>
        <v>#REF!</v>
      </c>
      <c r="AX164" s="25" t="e">
        <f>IF('Crisis Indicator Data'!#REF!="No Data",1,IF(#REF!&lt;&gt;"",1,0))</f>
        <v>#REF!</v>
      </c>
      <c r="AY164" s="25" t="e">
        <f>IF('Crisis Indicator Data'!#REF!="No Data",1,IF(#REF!&lt;&gt;"",1,0))</f>
        <v>#REF!</v>
      </c>
      <c r="AZ164" s="25" t="e">
        <f>IF('Crisis Indicator Data'!#REF!="No Data",1,IF(#REF!&lt;&gt;"",1,0))</f>
        <v>#REF!</v>
      </c>
      <c r="BA164" t="e">
        <f t="shared" si="10"/>
        <v>#REF!</v>
      </c>
      <c r="BB164" s="27" t="e">
        <f t="shared" si="11"/>
        <v>#REF!</v>
      </c>
    </row>
    <row r="165" spans="1:54" x14ac:dyDescent="0.35">
      <c r="A165" t="s">
        <v>10372</v>
      </c>
      <c r="B165" s="25" t="e">
        <f>IF('Crisis Indicator Data'!#REF!="No Data",1,IF(#REF!&lt;&gt;"",1,0))</f>
        <v>#REF!</v>
      </c>
      <c r="C165" s="25" t="e">
        <f>IF('Crisis Indicator Data'!#REF!="No Data",1,IF(#REF!&lt;&gt;"",1,0))</f>
        <v>#REF!</v>
      </c>
      <c r="D165" s="25" t="e">
        <f>IF('Crisis Indicator Data'!#REF!="No Data",1,IF(#REF!&lt;&gt;"",1,0))</f>
        <v>#REF!</v>
      </c>
      <c r="E165" s="25" t="e">
        <f>IF('Crisis Indicator Data'!#REF!="No Data",1,IF(#REF!&lt;&gt;"",1,0))</f>
        <v>#REF!</v>
      </c>
      <c r="F165" s="25" t="e">
        <f>IF('Crisis Indicator Data'!#REF!="No Data",1,IF(#REF!&lt;&gt;"",1,0))</f>
        <v>#REF!</v>
      </c>
      <c r="G165" s="25" t="e">
        <f>IF('Crisis Indicator Data'!#REF!="No Data",1,IF(#REF!&lt;&gt;"",1,0))</f>
        <v>#REF!</v>
      </c>
      <c r="H165" s="25" t="e">
        <f>IF('Crisis Indicator Data'!#REF!="No Data",1,IF(#REF!&lt;&gt;"",1,0))</f>
        <v>#REF!</v>
      </c>
      <c r="I165" s="25" t="e">
        <f>IF('Crisis Indicator Data'!#REF!="No Data",1,IF(#REF!&lt;&gt;"",1,0))</f>
        <v>#REF!</v>
      </c>
      <c r="J165" s="25" t="e">
        <f>IF('Crisis Indicator Data'!#REF!="No Data",1,IF(#REF!&lt;&gt;"",1,0))</f>
        <v>#REF!</v>
      </c>
      <c r="K165" s="25" t="e">
        <f>IF('Crisis Indicator Data'!#REF!="No Data",1,IF(#REF!&lt;&gt;"",1,0))</f>
        <v>#REF!</v>
      </c>
      <c r="L165" s="25" t="e">
        <f>IF('Crisis Indicator Data'!#REF!="No Data",1,IF(#REF!&lt;&gt;"",1,0))</f>
        <v>#REF!</v>
      </c>
      <c r="M165" s="25" t="e">
        <f>IF('Crisis Indicator Data'!#REF!="No Data",1,IF(#REF!&lt;&gt;"",1,0))</f>
        <v>#REF!</v>
      </c>
      <c r="N165" s="25" t="e">
        <f>IF('Crisis Indicator Data'!#REF!="No Data",1,IF(#REF!&lt;&gt;"",1,0))</f>
        <v>#REF!</v>
      </c>
      <c r="O165" s="25" t="e">
        <f>IF('Crisis Indicator Data'!#REF!="No Data",1,IF(#REF!&lt;&gt;"",1,0))</f>
        <v>#REF!</v>
      </c>
      <c r="P165" s="25" t="e">
        <f>IF('Crisis Indicator Data'!#REF!="No Data",1,IF(#REF!&lt;&gt;"",1,0))</f>
        <v>#REF!</v>
      </c>
      <c r="Q165" s="25" t="e">
        <f>IF('Crisis Indicator Data'!#REF!="No Data",1,IF(#REF!&lt;&gt;"",1,0))</f>
        <v>#REF!</v>
      </c>
      <c r="R165" s="25" t="e">
        <f>IF('Crisis Indicator Data'!#REF!="No Data",1,IF(#REF!&lt;&gt;"",1,0))</f>
        <v>#REF!</v>
      </c>
      <c r="S165" s="25" t="e">
        <f>IF('Crisis Indicator Data'!#REF!="No Data",1,IF(#REF!&lt;&gt;"",1,0))</f>
        <v>#REF!</v>
      </c>
      <c r="T165" s="25" t="e">
        <f>IF('Crisis Indicator Data'!#REF!="No Data",1,IF(#REF!&lt;&gt;"",1,0))</f>
        <v>#REF!</v>
      </c>
      <c r="U165" s="25" t="e">
        <f>IF('Crisis Indicator Data'!#REF!="No Data",1,IF(#REF!&lt;&gt;"",1,0))</f>
        <v>#REF!</v>
      </c>
      <c r="V165" s="25" t="e">
        <f>IF('Crisis Indicator Data'!#REF!="No Data",1,IF(#REF!&lt;&gt;"",1,0))</f>
        <v>#REF!</v>
      </c>
      <c r="W165" s="25" t="e">
        <f>IF('Crisis Indicator Data'!#REF!="No Data",1,IF(#REF!&lt;&gt;"",1,0))</f>
        <v>#REF!</v>
      </c>
      <c r="X165" s="25" t="e">
        <f>IF('Crisis Indicator Data'!#REF!="No Data",1,IF(#REF!&lt;&gt;"",1,0))</f>
        <v>#REF!</v>
      </c>
      <c r="Y165" s="25" t="e">
        <f>IF('Crisis Indicator Data'!#REF!="No Data",1,IF(#REF!&lt;&gt;"",1,0))</f>
        <v>#REF!</v>
      </c>
      <c r="Z165" s="25" t="e">
        <f>IF('Crisis Indicator Data'!#REF!="No Data",1,IF(#REF!&lt;&gt;"",1,0))</f>
        <v>#REF!</v>
      </c>
      <c r="AA165" s="25" t="e">
        <f>IF('Crisis Indicator Data'!#REF!="No Data",1,IF(#REF!&lt;&gt;"",1,0))</f>
        <v>#REF!</v>
      </c>
      <c r="AB165" s="25" t="e">
        <f>IF('Crisis Indicator Data'!#REF!="No Data",1,IF(#REF!&lt;&gt;"",1,0))</f>
        <v>#REF!</v>
      </c>
      <c r="AC165" s="25" t="e">
        <f>IF('Crisis Indicator Data'!#REF!="No Data",1,IF(#REF!&lt;&gt;"",1,0))</f>
        <v>#REF!</v>
      </c>
      <c r="AD165" s="25" t="e">
        <f>IF('Crisis Indicator Data'!#REF!="No Data",1,IF(#REF!&lt;&gt;"",1,0))</f>
        <v>#REF!</v>
      </c>
      <c r="AE165" s="25" t="e">
        <f>IF('Crisis Indicator Data'!#REF!="No Data",1,IF(#REF!&lt;&gt;"",1,0))</f>
        <v>#REF!</v>
      </c>
      <c r="AF165" s="25" t="e">
        <f>IF('Crisis Indicator Data'!#REF!="No Data",1,IF(#REF!&lt;&gt;"",1,0))</f>
        <v>#REF!</v>
      </c>
      <c r="AG165" s="25" t="e">
        <f>IF('Crisis Indicator Data'!#REF!="No Data",1,IF(#REF!&lt;&gt;"",1,0))</f>
        <v>#REF!</v>
      </c>
      <c r="AH165" s="25" t="e">
        <f>IF('Crisis Indicator Data'!#REF!="No Data",1,IF(#REF!&lt;&gt;"",1,0))</f>
        <v>#REF!</v>
      </c>
      <c r="AI165" s="25" t="e">
        <f>IF('Crisis Indicator Data'!#REF!="No Data",1,IF(#REF!&lt;&gt;"",1,0))</f>
        <v>#REF!</v>
      </c>
      <c r="AJ165" s="25" t="e">
        <f>IF('Crisis Indicator Data'!#REF!="No Data",1,IF(#REF!&lt;&gt;"",1,0))</f>
        <v>#REF!</v>
      </c>
      <c r="AK165" s="25" t="e">
        <f>IF('Crisis Indicator Data'!#REF!="No Data",1,IF(#REF!&lt;&gt;"",1,0))</f>
        <v>#REF!</v>
      </c>
      <c r="AL165" s="25" t="e">
        <f>IF('Crisis Indicator Data'!#REF!="No Data",1,IF(#REF!&lt;&gt;"",1,0))</f>
        <v>#REF!</v>
      </c>
      <c r="AM165" s="25" t="e">
        <f>IF('Crisis Indicator Data'!#REF!="No Data",1,IF(#REF!&lt;&gt;"",1,0))</f>
        <v>#REF!</v>
      </c>
      <c r="AN165" s="25" t="e">
        <f>IF('Crisis Indicator Data'!#REF!="No Data",1,IF(#REF!&lt;&gt;"",1,0))</f>
        <v>#REF!</v>
      </c>
      <c r="AO165" s="25" t="e">
        <f>IF('Crisis Indicator Data'!#REF!="No Data",1,IF(#REF!&lt;&gt;"",1,0))</f>
        <v>#REF!</v>
      </c>
      <c r="AP165" s="25" t="e">
        <f>IF('Crisis Indicator Data'!#REF!="No Data",1,IF(#REF!&lt;&gt;"",1,0))</f>
        <v>#REF!</v>
      </c>
      <c r="AQ165" s="25" t="e">
        <f>IF('Crisis Indicator Data'!#REF!="No Data",1,IF(#REF!&lt;&gt;"",1,0))</f>
        <v>#REF!</v>
      </c>
      <c r="AR165" s="25" t="e">
        <f>IF('Crisis Indicator Data'!#REF!="No Data",1,IF(#REF!&lt;&gt;"",1,0))</f>
        <v>#REF!</v>
      </c>
      <c r="AS165" s="25" t="e">
        <f>IF('Crisis Indicator Data'!#REF!="No Data",1,IF(#REF!&lt;&gt;"",1,0))</f>
        <v>#REF!</v>
      </c>
      <c r="AT165" s="25" t="e">
        <f>IF('Crisis Indicator Data'!#REF!="No Data",1,IF(#REF!&lt;&gt;"",1,0))</f>
        <v>#REF!</v>
      </c>
      <c r="AU165" s="25" t="e">
        <f>IF('Crisis Indicator Data'!#REF!="No Data",1,IF(#REF!&lt;&gt;"",1,0))</f>
        <v>#REF!</v>
      </c>
      <c r="AV165" s="25" t="e">
        <f>IF('Crisis Indicator Data'!#REF!="No Data",1,IF(#REF!&lt;&gt;"",1,0))</f>
        <v>#REF!</v>
      </c>
      <c r="AW165" s="25" t="e">
        <f>IF('Crisis Indicator Data'!#REF!="No Data",1,IF(#REF!&lt;&gt;"",1,0))</f>
        <v>#REF!</v>
      </c>
      <c r="AX165" s="25" t="e">
        <f>IF('Crisis Indicator Data'!#REF!="No Data",1,IF(#REF!&lt;&gt;"",1,0))</f>
        <v>#REF!</v>
      </c>
      <c r="AY165" s="25" t="e">
        <f>IF('Crisis Indicator Data'!#REF!="No Data",1,IF(#REF!&lt;&gt;"",1,0))</f>
        <v>#REF!</v>
      </c>
      <c r="AZ165" s="25" t="e">
        <f>IF('Crisis Indicator Data'!#REF!="No Data",1,IF(#REF!&lt;&gt;"",1,0))</f>
        <v>#REF!</v>
      </c>
      <c r="BA165" t="e">
        <f t="shared" si="10"/>
        <v>#REF!</v>
      </c>
      <c r="BB165" s="27" t="e">
        <f t="shared" si="11"/>
        <v>#REF!</v>
      </c>
    </row>
    <row r="166" spans="1:54" x14ac:dyDescent="0.35">
      <c r="A166" t="s">
        <v>10143</v>
      </c>
      <c r="B166" s="25" t="e">
        <f>IF('Crisis Indicator Data'!#REF!="No Data",1,IF(#REF!&lt;&gt;"",1,0))</f>
        <v>#REF!</v>
      </c>
      <c r="C166" s="25" t="e">
        <f>IF('Crisis Indicator Data'!#REF!="No Data",1,IF(#REF!&lt;&gt;"",1,0))</f>
        <v>#REF!</v>
      </c>
      <c r="D166" s="25" t="e">
        <f>IF('Crisis Indicator Data'!#REF!="No Data",1,IF(#REF!&lt;&gt;"",1,0))</f>
        <v>#REF!</v>
      </c>
      <c r="E166" s="25" t="e">
        <f>IF('Crisis Indicator Data'!#REF!="No Data",1,IF(#REF!&lt;&gt;"",1,0))</f>
        <v>#REF!</v>
      </c>
      <c r="F166" s="25" t="e">
        <f>IF('Crisis Indicator Data'!#REF!="No Data",1,IF(#REF!&lt;&gt;"",1,0))</f>
        <v>#REF!</v>
      </c>
      <c r="G166" s="25" t="e">
        <f>IF('Crisis Indicator Data'!#REF!="No Data",1,IF(#REF!&lt;&gt;"",1,0))</f>
        <v>#REF!</v>
      </c>
      <c r="H166" s="25" t="e">
        <f>IF('Crisis Indicator Data'!#REF!="No Data",1,IF(#REF!&lt;&gt;"",1,0))</f>
        <v>#REF!</v>
      </c>
      <c r="I166" s="25" t="e">
        <f>IF('Crisis Indicator Data'!#REF!="No Data",1,IF(#REF!&lt;&gt;"",1,0))</f>
        <v>#REF!</v>
      </c>
      <c r="J166" s="25" t="e">
        <f>IF('Crisis Indicator Data'!#REF!="No Data",1,IF(#REF!&lt;&gt;"",1,0))</f>
        <v>#REF!</v>
      </c>
      <c r="K166" s="25" t="e">
        <f>IF('Crisis Indicator Data'!#REF!="No Data",1,IF(#REF!&lt;&gt;"",1,0))</f>
        <v>#REF!</v>
      </c>
      <c r="L166" s="25" t="e">
        <f>IF('Crisis Indicator Data'!#REF!="No Data",1,IF(#REF!&lt;&gt;"",1,0))</f>
        <v>#REF!</v>
      </c>
      <c r="M166" s="25" t="e">
        <f>IF('Crisis Indicator Data'!#REF!="No Data",1,IF(#REF!&lt;&gt;"",1,0))</f>
        <v>#REF!</v>
      </c>
      <c r="N166" s="25" t="e">
        <f>IF('Crisis Indicator Data'!#REF!="No Data",1,IF(#REF!&lt;&gt;"",1,0))</f>
        <v>#REF!</v>
      </c>
      <c r="O166" s="25" t="e">
        <f>IF('Crisis Indicator Data'!#REF!="No Data",1,IF(#REF!&lt;&gt;"",1,0))</f>
        <v>#REF!</v>
      </c>
      <c r="P166" s="25" t="e">
        <f>IF('Crisis Indicator Data'!#REF!="No Data",1,IF(#REF!&lt;&gt;"",1,0))</f>
        <v>#REF!</v>
      </c>
      <c r="Q166" s="25" t="e">
        <f>IF('Crisis Indicator Data'!#REF!="No Data",1,IF(#REF!&lt;&gt;"",1,0))</f>
        <v>#REF!</v>
      </c>
      <c r="R166" s="25" t="e">
        <f>IF('Crisis Indicator Data'!#REF!="No Data",1,IF(#REF!&lt;&gt;"",1,0))</f>
        <v>#REF!</v>
      </c>
      <c r="S166" s="25" t="e">
        <f>IF('Crisis Indicator Data'!#REF!="No Data",1,IF(#REF!&lt;&gt;"",1,0))</f>
        <v>#REF!</v>
      </c>
      <c r="T166" s="25" t="e">
        <f>IF('Crisis Indicator Data'!#REF!="No Data",1,IF(#REF!&lt;&gt;"",1,0))</f>
        <v>#REF!</v>
      </c>
      <c r="U166" s="25" t="e">
        <f>IF('Crisis Indicator Data'!#REF!="No Data",1,IF(#REF!&lt;&gt;"",1,0))</f>
        <v>#REF!</v>
      </c>
      <c r="V166" s="25" t="e">
        <f>IF('Crisis Indicator Data'!#REF!="No Data",1,IF(#REF!&lt;&gt;"",1,0))</f>
        <v>#REF!</v>
      </c>
      <c r="W166" s="25" t="e">
        <f>IF('Crisis Indicator Data'!#REF!="No Data",1,IF(#REF!&lt;&gt;"",1,0))</f>
        <v>#REF!</v>
      </c>
      <c r="X166" s="25" t="e">
        <f>IF('Crisis Indicator Data'!#REF!="No Data",1,IF(#REF!&lt;&gt;"",1,0))</f>
        <v>#REF!</v>
      </c>
      <c r="Y166" s="25" t="e">
        <f>IF('Crisis Indicator Data'!#REF!="No Data",1,IF(#REF!&lt;&gt;"",1,0))</f>
        <v>#REF!</v>
      </c>
      <c r="Z166" s="25" t="e">
        <f>IF('Crisis Indicator Data'!#REF!="No Data",1,IF(#REF!&lt;&gt;"",1,0))</f>
        <v>#REF!</v>
      </c>
      <c r="AA166" s="25" t="e">
        <f>IF('Crisis Indicator Data'!#REF!="No Data",1,IF(#REF!&lt;&gt;"",1,0))</f>
        <v>#REF!</v>
      </c>
      <c r="AB166" s="25" t="e">
        <f>IF('Crisis Indicator Data'!#REF!="No Data",1,IF(#REF!&lt;&gt;"",1,0))</f>
        <v>#REF!</v>
      </c>
      <c r="AC166" s="25" t="e">
        <f>IF('Crisis Indicator Data'!#REF!="No Data",1,IF(#REF!&lt;&gt;"",1,0))</f>
        <v>#REF!</v>
      </c>
      <c r="AD166" s="25" t="e">
        <f>IF('Crisis Indicator Data'!#REF!="No Data",1,IF(#REF!&lt;&gt;"",1,0))</f>
        <v>#REF!</v>
      </c>
      <c r="AE166" s="25" t="e">
        <f>IF('Crisis Indicator Data'!#REF!="No Data",1,IF(#REF!&lt;&gt;"",1,0))</f>
        <v>#REF!</v>
      </c>
      <c r="AF166" s="25" t="e">
        <f>IF('Crisis Indicator Data'!#REF!="No Data",1,IF(#REF!&lt;&gt;"",1,0))</f>
        <v>#REF!</v>
      </c>
      <c r="AG166" s="25" t="e">
        <f>IF('Crisis Indicator Data'!#REF!="No Data",1,IF(#REF!&lt;&gt;"",1,0))</f>
        <v>#REF!</v>
      </c>
      <c r="AH166" s="25" t="e">
        <f>IF('Crisis Indicator Data'!#REF!="No Data",1,IF(#REF!&lt;&gt;"",1,0))</f>
        <v>#REF!</v>
      </c>
      <c r="AI166" s="25" t="e">
        <f>IF('Crisis Indicator Data'!#REF!="No Data",1,IF(#REF!&lt;&gt;"",1,0))</f>
        <v>#REF!</v>
      </c>
      <c r="AJ166" s="25" t="e">
        <f>IF('Crisis Indicator Data'!#REF!="No Data",1,IF(#REF!&lt;&gt;"",1,0))</f>
        <v>#REF!</v>
      </c>
      <c r="AK166" s="25" t="e">
        <f>IF('Crisis Indicator Data'!#REF!="No Data",1,IF(#REF!&lt;&gt;"",1,0))</f>
        <v>#REF!</v>
      </c>
      <c r="AL166" s="25" t="e">
        <f>IF('Crisis Indicator Data'!#REF!="No Data",1,IF(#REF!&lt;&gt;"",1,0))</f>
        <v>#REF!</v>
      </c>
      <c r="AM166" s="25" t="e">
        <f>IF('Crisis Indicator Data'!#REF!="No Data",1,IF(#REF!&lt;&gt;"",1,0))</f>
        <v>#REF!</v>
      </c>
      <c r="AN166" s="25" t="e">
        <f>IF('Crisis Indicator Data'!#REF!="No Data",1,IF(#REF!&lt;&gt;"",1,0))</f>
        <v>#REF!</v>
      </c>
      <c r="AO166" s="25" t="e">
        <f>IF('Crisis Indicator Data'!#REF!="No Data",1,IF(#REF!&lt;&gt;"",1,0))</f>
        <v>#REF!</v>
      </c>
      <c r="AP166" s="25" t="e">
        <f>IF('Crisis Indicator Data'!#REF!="No Data",1,IF(#REF!&lt;&gt;"",1,0))</f>
        <v>#REF!</v>
      </c>
      <c r="AQ166" s="25" t="e">
        <f>IF('Crisis Indicator Data'!#REF!="No Data",1,IF(#REF!&lt;&gt;"",1,0))</f>
        <v>#REF!</v>
      </c>
      <c r="AR166" s="25" t="e">
        <f>IF('Crisis Indicator Data'!#REF!="No Data",1,IF(#REF!&lt;&gt;"",1,0))</f>
        <v>#REF!</v>
      </c>
      <c r="AS166" s="25" t="e">
        <f>IF('Crisis Indicator Data'!#REF!="No Data",1,IF(#REF!&lt;&gt;"",1,0))</f>
        <v>#REF!</v>
      </c>
      <c r="AT166" s="25" t="e">
        <f>IF('Crisis Indicator Data'!#REF!="No Data",1,IF(#REF!&lt;&gt;"",1,0))</f>
        <v>#REF!</v>
      </c>
      <c r="AU166" s="25" t="e">
        <f>IF('Crisis Indicator Data'!#REF!="No Data",1,IF(#REF!&lt;&gt;"",1,0))</f>
        <v>#REF!</v>
      </c>
      <c r="AV166" s="25" t="e">
        <f>IF('Crisis Indicator Data'!#REF!="No Data",1,IF(#REF!&lt;&gt;"",1,0))</f>
        <v>#REF!</v>
      </c>
      <c r="AW166" s="25" t="e">
        <f>IF('Crisis Indicator Data'!#REF!="No Data",1,IF(#REF!&lt;&gt;"",1,0))</f>
        <v>#REF!</v>
      </c>
      <c r="AX166" s="25" t="e">
        <f>IF('Crisis Indicator Data'!#REF!="No Data",1,IF(#REF!&lt;&gt;"",1,0))</f>
        <v>#REF!</v>
      </c>
      <c r="AY166" s="25" t="e">
        <f>IF('Crisis Indicator Data'!#REF!="No Data",1,IF(#REF!&lt;&gt;"",1,0))</f>
        <v>#REF!</v>
      </c>
      <c r="AZ166" s="25" t="e">
        <f>IF('Crisis Indicator Data'!#REF!="No Data",1,IF(#REF!&lt;&gt;"",1,0))</f>
        <v>#REF!</v>
      </c>
      <c r="BA166" t="e">
        <f t="shared" si="10"/>
        <v>#REF!</v>
      </c>
      <c r="BB166" s="27" t="e">
        <f t="shared" si="11"/>
        <v>#REF!</v>
      </c>
    </row>
    <row r="167" spans="1:54" x14ac:dyDescent="0.35">
      <c r="A167" t="s">
        <v>10376</v>
      </c>
      <c r="B167" s="25" t="e">
        <f>IF('Crisis Indicator Data'!#REF!="No Data",1,IF(#REF!&lt;&gt;"",1,0))</f>
        <v>#REF!</v>
      </c>
      <c r="C167" s="25" t="e">
        <f>IF('Crisis Indicator Data'!#REF!="No Data",1,IF(#REF!&lt;&gt;"",1,0))</f>
        <v>#REF!</v>
      </c>
      <c r="D167" s="25" t="e">
        <f>IF('Crisis Indicator Data'!#REF!="No Data",1,IF(#REF!&lt;&gt;"",1,0))</f>
        <v>#REF!</v>
      </c>
      <c r="E167" s="25" t="e">
        <f>IF('Crisis Indicator Data'!#REF!="No Data",1,IF(#REF!&lt;&gt;"",1,0))</f>
        <v>#REF!</v>
      </c>
      <c r="F167" s="25" t="e">
        <f>IF('Crisis Indicator Data'!#REF!="No Data",1,IF(#REF!&lt;&gt;"",1,0))</f>
        <v>#REF!</v>
      </c>
      <c r="G167" s="25" t="e">
        <f>IF('Crisis Indicator Data'!#REF!="No Data",1,IF(#REF!&lt;&gt;"",1,0))</f>
        <v>#REF!</v>
      </c>
      <c r="H167" s="25" t="e">
        <f>IF('Crisis Indicator Data'!#REF!="No Data",1,IF(#REF!&lt;&gt;"",1,0))</f>
        <v>#REF!</v>
      </c>
      <c r="I167" s="25" t="e">
        <f>IF('Crisis Indicator Data'!#REF!="No Data",1,IF(#REF!&lt;&gt;"",1,0))</f>
        <v>#REF!</v>
      </c>
      <c r="J167" s="25" t="e">
        <f>IF('Crisis Indicator Data'!#REF!="No Data",1,IF(#REF!&lt;&gt;"",1,0))</f>
        <v>#REF!</v>
      </c>
      <c r="K167" s="25" t="e">
        <f>IF('Crisis Indicator Data'!#REF!="No Data",1,IF(#REF!&lt;&gt;"",1,0))</f>
        <v>#REF!</v>
      </c>
      <c r="L167" s="25" t="e">
        <f>IF('Crisis Indicator Data'!#REF!="No Data",1,IF(#REF!&lt;&gt;"",1,0))</f>
        <v>#REF!</v>
      </c>
      <c r="M167" s="25" t="e">
        <f>IF('Crisis Indicator Data'!#REF!="No Data",1,IF(#REF!&lt;&gt;"",1,0))</f>
        <v>#REF!</v>
      </c>
      <c r="N167" s="25" t="e">
        <f>IF('Crisis Indicator Data'!#REF!="No Data",1,IF(#REF!&lt;&gt;"",1,0))</f>
        <v>#REF!</v>
      </c>
      <c r="O167" s="25" t="e">
        <f>IF('Crisis Indicator Data'!#REF!="No Data",1,IF(#REF!&lt;&gt;"",1,0))</f>
        <v>#REF!</v>
      </c>
      <c r="P167" s="25" t="e">
        <f>IF('Crisis Indicator Data'!#REF!="No Data",1,IF(#REF!&lt;&gt;"",1,0))</f>
        <v>#REF!</v>
      </c>
      <c r="Q167" s="25" t="e">
        <f>IF('Crisis Indicator Data'!#REF!="No Data",1,IF(#REF!&lt;&gt;"",1,0))</f>
        <v>#REF!</v>
      </c>
      <c r="R167" s="25" t="e">
        <f>IF('Crisis Indicator Data'!#REF!="No Data",1,IF(#REF!&lt;&gt;"",1,0))</f>
        <v>#REF!</v>
      </c>
      <c r="S167" s="25" t="e">
        <f>IF('Crisis Indicator Data'!#REF!="No Data",1,IF(#REF!&lt;&gt;"",1,0))</f>
        <v>#REF!</v>
      </c>
      <c r="T167" s="25" t="e">
        <f>IF('Crisis Indicator Data'!#REF!="No Data",1,IF(#REF!&lt;&gt;"",1,0))</f>
        <v>#REF!</v>
      </c>
      <c r="U167" s="25" t="e">
        <f>IF('Crisis Indicator Data'!#REF!="No Data",1,IF(#REF!&lt;&gt;"",1,0))</f>
        <v>#REF!</v>
      </c>
      <c r="V167" s="25" t="e">
        <f>IF('Crisis Indicator Data'!#REF!="No Data",1,IF(#REF!&lt;&gt;"",1,0))</f>
        <v>#REF!</v>
      </c>
      <c r="W167" s="25" t="e">
        <f>IF('Crisis Indicator Data'!#REF!="No Data",1,IF(#REF!&lt;&gt;"",1,0))</f>
        <v>#REF!</v>
      </c>
      <c r="X167" s="25" t="e">
        <f>IF('Crisis Indicator Data'!#REF!="No Data",1,IF(#REF!&lt;&gt;"",1,0))</f>
        <v>#REF!</v>
      </c>
      <c r="Y167" s="25" t="e">
        <f>IF('Crisis Indicator Data'!#REF!="No Data",1,IF(#REF!&lt;&gt;"",1,0))</f>
        <v>#REF!</v>
      </c>
      <c r="Z167" s="25" t="e">
        <f>IF('Crisis Indicator Data'!#REF!="No Data",1,IF(#REF!&lt;&gt;"",1,0))</f>
        <v>#REF!</v>
      </c>
      <c r="AA167" s="25" t="e">
        <f>IF('Crisis Indicator Data'!#REF!="No Data",1,IF(#REF!&lt;&gt;"",1,0))</f>
        <v>#REF!</v>
      </c>
      <c r="AB167" s="25" t="e">
        <f>IF('Crisis Indicator Data'!#REF!="No Data",1,IF(#REF!&lt;&gt;"",1,0))</f>
        <v>#REF!</v>
      </c>
      <c r="AC167" s="25" t="e">
        <f>IF('Crisis Indicator Data'!#REF!="No Data",1,IF(#REF!&lt;&gt;"",1,0))</f>
        <v>#REF!</v>
      </c>
      <c r="AD167" s="25" t="e">
        <f>IF('Crisis Indicator Data'!#REF!="No Data",1,IF(#REF!&lt;&gt;"",1,0))</f>
        <v>#REF!</v>
      </c>
      <c r="AE167" s="25" t="e">
        <f>IF('Crisis Indicator Data'!#REF!="No Data",1,IF(#REF!&lt;&gt;"",1,0))</f>
        <v>#REF!</v>
      </c>
      <c r="AF167" s="25" t="e">
        <f>IF('Crisis Indicator Data'!#REF!="No Data",1,IF(#REF!&lt;&gt;"",1,0))</f>
        <v>#REF!</v>
      </c>
      <c r="AG167" s="25" t="e">
        <f>IF('Crisis Indicator Data'!#REF!="No Data",1,IF(#REF!&lt;&gt;"",1,0))</f>
        <v>#REF!</v>
      </c>
      <c r="AH167" s="25" t="e">
        <f>IF('Crisis Indicator Data'!#REF!="No Data",1,IF(#REF!&lt;&gt;"",1,0))</f>
        <v>#REF!</v>
      </c>
      <c r="AI167" s="25" t="e">
        <f>IF('Crisis Indicator Data'!#REF!="No Data",1,IF(#REF!&lt;&gt;"",1,0))</f>
        <v>#REF!</v>
      </c>
      <c r="AJ167" s="25" t="e">
        <f>IF('Crisis Indicator Data'!#REF!="No Data",1,IF(#REF!&lt;&gt;"",1,0))</f>
        <v>#REF!</v>
      </c>
      <c r="AK167" s="25" t="e">
        <f>IF('Crisis Indicator Data'!#REF!="No Data",1,IF(#REF!&lt;&gt;"",1,0))</f>
        <v>#REF!</v>
      </c>
      <c r="AL167" s="25" t="e">
        <f>IF('Crisis Indicator Data'!#REF!="No Data",1,IF(#REF!&lt;&gt;"",1,0))</f>
        <v>#REF!</v>
      </c>
      <c r="AM167" s="25" t="e">
        <f>IF('Crisis Indicator Data'!#REF!="No Data",1,IF(#REF!&lt;&gt;"",1,0))</f>
        <v>#REF!</v>
      </c>
      <c r="AN167" s="25" t="e">
        <f>IF('Crisis Indicator Data'!#REF!="No Data",1,IF(#REF!&lt;&gt;"",1,0))</f>
        <v>#REF!</v>
      </c>
      <c r="AO167" s="25" t="e">
        <f>IF('Crisis Indicator Data'!#REF!="No Data",1,IF(#REF!&lt;&gt;"",1,0))</f>
        <v>#REF!</v>
      </c>
      <c r="AP167" s="25" t="e">
        <f>IF('Crisis Indicator Data'!#REF!="No Data",1,IF(#REF!&lt;&gt;"",1,0))</f>
        <v>#REF!</v>
      </c>
      <c r="AQ167" s="25" t="e">
        <f>IF('Crisis Indicator Data'!#REF!="No Data",1,IF(#REF!&lt;&gt;"",1,0))</f>
        <v>#REF!</v>
      </c>
      <c r="AR167" s="25" t="e">
        <f>IF('Crisis Indicator Data'!#REF!="No Data",1,IF(#REF!&lt;&gt;"",1,0))</f>
        <v>#REF!</v>
      </c>
      <c r="AS167" s="25" t="e">
        <f>IF('Crisis Indicator Data'!#REF!="No Data",1,IF(#REF!&lt;&gt;"",1,0))</f>
        <v>#REF!</v>
      </c>
      <c r="AT167" s="25" t="e">
        <f>IF('Crisis Indicator Data'!#REF!="No Data",1,IF(#REF!&lt;&gt;"",1,0))</f>
        <v>#REF!</v>
      </c>
      <c r="AU167" s="25" t="e">
        <f>IF('Crisis Indicator Data'!#REF!="No Data",1,IF(#REF!&lt;&gt;"",1,0))</f>
        <v>#REF!</v>
      </c>
      <c r="AV167" s="25" t="e">
        <f>IF('Crisis Indicator Data'!#REF!="No Data",1,IF(#REF!&lt;&gt;"",1,0))</f>
        <v>#REF!</v>
      </c>
      <c r="AW167" s="25" t="e">
        <f>IF('Crisis Indicator Data'!#REF!="No Data",1,IF(#REF!&lt;&gt;"",1,0))</f>
        <v>#REF!</v>
      </c>
      <c r="AX167" s="25" t="e">
        <f>IF('Crisis Indicator Data'!#REF!="No Data",1,IF(#REF!&lt;&gt;"",1,0))</f>
        <v>#REF!</v>
      </c>
      <c r="AY167" s="25" t="e">
        <f>IF('Crisis Indicator Data'!#REF!="No Data",1,IF(#REF!&lt;&gt;"",1,0))</f>
        <v>#REF!</v>
      </c>
      <c r="AZ167" s="25" t="e">
        <f>IF('Crisis Indicator Data'!#REF!="No Data",1,IF(#REF!&lt;&gt;"",1,0))</f>
        <v>#REF!</v>
      </c>
      <c r="BA167" t="e">
        <f t="shared" si="10"/>
        <v>#REF!</v>
      </c>
      <c r="BB167" s="27" t="e">
        <f t="shared" si="11"/>
        <v>#REF!</v>
      </c>
    </row>
    <row r="168" spans="1:54" x14ac:dyDescent="0.35">
      <c r="A168" t="s">
        <v>10381</v>
      </c>
      <c r="B168" s="25" t="e">
        <f>IF('Crisis Indicator Data'!#REF!="No Data",1,IF(#REF!&lt;&gt;"",1,0))</f>
        <v>#REF!</v>
      </c>
      <c r="C168" s="25" t="e">
        <f>IF('Crisis Indicator Data'!#REF!="No Data",1,IF(#REF!&lt;&gt;"",1,0))</f>
        <v>#REF!</v>
      </c>
      <c r="D168" s="25" t="e">
        <f>IF('Crisis Indicator Data'!#REF!="No Data",1,IF(#REF!&lt;&gt;"",1,0))</f>
        <v>#REF!</v>
      </c>
      <c r="E168" s="25" t="e">
        <f>IF('Crisis Indicator Data'!#REF!="No Data",1,IF(#REF!&lt;&gt;"",1,0))</f>
        <v>#REF!</v>
      </c>
      <c r="F168" s="25" t="e">
        <f>IF('Crisis Indicator Data'!#REF!="No Data",1,IF(#REF!&lt;&gt;"",1,0))</f>
        <v>#REF!</v>
      </c>
      <c r="G168" s="25" t="e">
        <f>IF('Crisis Indicator Data'!#REF!="No Data",1,IF(#REF!&lt;&gt;"",1,0))</f>
        <v>#REF!</v>
      </c>
      <c r="H168" s="25" t="e">
        <f>IF('Crisis Indicator Data'!#REF!="No Data",1,IF(#REF!&lt;&gt;"",1,0))</f>
        <v>#REF!</v>
      </c>
      <c r="I168" s="25" t="e">
        <f>IF('Crisis Indicator Data'!#REF!="No Data",1,IF(#REF!&lt;&gt;"",1,0))</f>
        <v>#REF!</v>
      </c>
      <c r="J168" s="25" t="e">
        <f>IF('Crisis Indicator Data'!#REF!="No Data",1,IF(#REF!&lt;&gt;"",1,0))</f>
        <v>#REF!</v>
      </c>
      <c r="K168" s="25" t="e">
        <f>IF('Crisis Indicator Data'!#REF!="No Data",1,IF(#REF!&lt;&gt;"",1,0))</f>
        <v>#REF!</v>
      </c>
      <c r="L168" s="25" t="e">
        <f>IF('Crisis Indicator Data'!#REF!="No Data",1,IF(#REF!&lt;&gt;"",1,0))</f>
        <v>#REF!</v>
      </c>
      <c r="M168" s="25" t="e">
        <f>IF('Crisis Indicator Data'!#REF!="No Data",1,IF(#REF!&lt;&gt;"",1,0))</f>
        <v>#REF!</v>
      </c>
      <c r="N168" s="25" t="e">
        <f>IF('Crisis Indicator Data'!#REF!="No Data",1,IF(#REF!&lt;&gt;"",1,0))</f>
        <v>#REF!</v>
      </c>
      <c r="O168" s="25" t="e">
        <f>IF('Crisis Indicator Data'!#REF!="No Data",1,IF(#REF!&lt;&gt;"",1,0))</f>
        <v>#REF!</v>
      </c>
      <c r="P168" s="25" t="e">
        <f>IF('Crisis Indicator Data'!#REF!="No Data",1,IF(#REF!&lt;&gt;"",1,0))</f>
        <v>#REF!</v>
      </c>
      <c r="Q168" s="25" t="e">
        <f>IF('Crisis Indicator Data'!#REF!="No Data",1,IF(#REF!&lt;&gt;"",1,0))</f>
        <v>#REF!</v>
      </c>
      <c r="R168" s="25" t="e">
        <f>IF('Crisis Indicator Data'!#REF!="No Data",1,IF(#REF!&lt;&gt;"",1,0))</f>
        <v>#REF!</v>
      </c>
      <c r="S168" s="25" t="e">
        <f>IF('Crisis Indicator Data'!#REF!="No Data",1,IF(#REF!&lt;&gt;"",1,0))</f>
        <v>#REF!</v>
      </c>
      <c r="T168" s="25" t="e">
        <f>IF('Crisis Indicator Data'!#REF!="No Data",1,IF(#REF!&lt;&gt;"",1,0))</f>
        <v>#REF!</v>
      </c>
      <c r="U168" s="25" t="e">
        <f>IF('Crisis Indicator Data'!#REF!="No Data",1,IF(#REF!&lt;&gt;"",1,0))</f>
        <v>#REF!</v>
      </c>
      <c r="V168" s="25" t="e">
        <f>IF('Crisis Indicator Data'!#REF!="No Data",1,IF(#REF!&lt;&gt;"",1,0))</f>
        <v>#REF!</v>
      </c>
      <c r="W168" s="25" t="e">
        <f>IF('Crisis Indicator Data'!#REF!="No Data",1,IF(#REF!&lt;&gt;"",1,0))</f>
        <v>#REF!</v>
      </c>
      <c r="X168" s="25" t="e">
        <f>IF('Crisis Indicator Data'!#REF!="No Data",1,IF(#REF!&lt;&gt;"",1,0))</f>
        <v>#REF!</v>
      </c>
      <c r="Y168" s="25" t="e">
        <f>IF('Crisis Indicator Data'!#REF!="No Data",1,IF(#REF!&lt;&gt;"",1,0))</f>
        <v>#REF!</v>
      </c>
      <c r="Z168" s="25" t="e">
        <f>IF('Crisis Indicator Data'!#REF!="No Data",1,IF(#REF!&lt;&gt;"",1,0))</f>
        <v>#REF!</v>
      </c>
      <c r="AA168" s="25" t="e">
        <f>IF('Crisis Indicator Data'!#REF!="No Data",1,IF(#REF!&lt;&gt;"",1,0))</f>
        <v>#REF!</v>
      </c>
      <c r="AB168" s="25" t="e">
        <f>IF('Crisis Indicator Data'!#REF!="No Data",1,IF(#REF!&lt;&gt;"",1,0))</f>
        <v>#REF!</v>
      </c>
      <c r="AC168" s="25" t="e">
        <f>IF('Crisis Indicator Data'!#REF!="No Data",1,IF(#REF!&lt;&gt;"",1,0))</f>
        <v>#REF!</v>
      </c>
      <c r="AD168" s="25" t="e">
        <f>IF('Crisis Indicator Data'!#REF!="No Data",1,IF(#REF!&lt;&gt;"",1,0))</f>
        <v>#REF!</v>
      </c>
      <c r="AE168" s="25" t="e">
        <f>IF('Crisis Indicator Data'!#REF!="No Data",1,IF(#REF!&lt;&gt;"",1,0))</f>
        <v>#REF!</v>
      </c>
      <c r="AF168" s="25" t="e">
        <f>IF('Crisis Indicator Data'!#REF!="No Data",1,IF(#REF!&lt;&gt;"",1,0))</f>
        <v>#REF!</v>
      </c>
      <c r="AG168" s="25" t="e">
        <f>IF('Crisis Indicator Data'!#REF!="No Data",1,IF(#REF!&lt;&gt;"",1,0))</f>
        <v>#REF!</v>
      </c>
      <c r="AH168" s="25" t="e">
        <f>IF('Crisis Indicator Data'!#REF!="No Data",1,IF(#REF!&lt;&gt;"",1,0))</f>
        <v>#REF!</v>
      </c>
      <c r="AI168" s="25" t="e">
        <f>IF('Crisis Indicator Data'!#REF!="No Data",1,IF(#REF!&lt;&gt;"",1,0))</f>
        <v>#REF!</v>
      </c>
      <c r="AJ168" s="25" t="e">
        <f>IF('Crisis Indicator Data'!#REF!="No Data",1,IF(#REF!&lt;&gt;"",1,0))</f>
        <v>#REF!</v>
      </c>
      <c r="AK168" s="25" t="e">
        <f>IF('Crisis Indicator Data'!#REF!="No Data",1,IF(#REF!&lt;&gt;"",1,0))</f>
        <v>#REF!</v>
      </c>
      <c r="AL168" s="25" t="e">
        <f>IF('Crisis Indicator Data'!#REF!="No Data",1,IF(#REF!&lt;&gt;"",1,0))</f>
        <v>#REF!</v>
      </c>
      <c r="AM168" s="25" t="e">
        <f>IF('Crisis Indicator Data'!#REF!="No Data",1,IF(#REF!&lt;&gt;"",1,0))</f>
        <v>#REF!</v>
      </c>
      <c r="AN168" s="25" t="e">
        <f>IF('Crisis Indicator Data'!#REF!="No Data",1,IF(#REF!&lt;&gt;"",1,0))</f>
        <v>#REF!</v>
      </c>
      <c r="AO168" s="25" t="e">
        <f>IF('Crisis Indicator Data'!#REF!="No Data",1,IF(#REF!&lt;&gt;"",1,0))</f>
        <v>#REF!</v>
      </c>
      <c r="AP168" s="25" t="e">
        <f>IF('Crisis Indicator Data'!#REF!="No Data",1,IF(#REF!&lt;&gt;"",1,0))</f>
        <v>#REF!</v>
      </c>
      <c r="AQ168" s="25" t="e">
        <f>IF('Crisis Indicator Data'!#REF!="No Data",1,IF(#REF!&lt;&gt;"",1,0))</f>
        <v>#REF!</v>
      </c>
      <c r="AR168" s="25" t="e">
        <f>IF('Crisis Indicator Data'!#REF!="No Data",1,IF(#REF!&lt;&gt;"",1,0))</f>
        <v>#REF!</v>
      </c>
      <c r="AS168" s="25" t="e">
        <f>IF('Crisis Indicator Data'!#REF!="No Data",1,IF(#REF!&lt;&gt;"",1,0))</f>
        <v>#REF!</v>
      </c>
      <c r="AT168" s="25" t="e">
        <f>IF('Crisis Indicator Data'!#REF!="No Data",1,IF(#REF!&lt;&gt;"",1,0))</f>
        <v>#REF!</v>
      </c>
      <c r="AU168" s="25" t="e">
        <f>IF('Crisis Indicator Data'!#REF!="No Data",1,IF(#REF!&lt;&gt;"",1,0))</f>
        <v>#REF!</v>
      </c>
      <c r="AV168" s="25" t="e">
        <f>IF('Crisis Indicator Data'!#REF!="No Data",1,IF(#REF!&lt;&gt;"",1,0))</f>
        <v>#REF!</v>
      </c>
      <c r="AW168" s="25" t="e">
        <f>IF('Crisis Indicator Data'!#REF!="No Data",1,IF(#REF!&lt;&gt;"",1,0))</f>
        <v>#REF!</v>
      </c>
      <c r="AX168" s="25" t="e">
        <f>IF('Crisis Indicator Data'!#REF!="No Data",1,IF(#REF!&lt;&gt;"",1,0))</f>
        <v>#REF!</v>
      </c>
      <c r="AY168" s="25" t="e">
        <f>IF('Crisis Indicator Data'!#REF!="No Data",1,IF(#REF!&lt;&gt;"",1,0))</f>
        <v>#REF!</v>
      </c>
      <c r="AZ168" s="25" t="e">
        <f>IF('Crisis Indicator Data'!#REF!="No Data",1,IF(#REF!&lt;&gt;"",1,0))</f>
        <v>#REF!</v>
      </c>
      <c r="BA168" t="e">
        <f t="shared" si="10"/>
        <v>#REF!</v>
      </c>
      <c r="BB168" s="27" t="e">
        <f t="shared" si="11"/>
        <v>#REF!</v>
      </c>
    </row>
    <row r="169" spans="1:54" x14ac:dyDescent="0.35">
      <c r="A169" t="s">
        <v>10394</v>
      </c>
      <c r="B169" s="25" t="e">
        <f>IF('Crisis Indicator Data'!#REF!="No Data",1,IF(#REF!&lt;&gt;"",1,0))</f>
        <v>#REF!</v>
      </c>
      <c r="C169" s="25" t="e">
        <f>IF('Crisis Indicator Data'!#REF!="No Data",1,IF(#REF!&lt;&gt;"",1,0))</f>
        <v>#REF!</v>
      </c>
      <c r="D169" s="25" t="e">
        <f>IF('Crisis Indicator Data'!#REF!="No Data",1,IF(#REF!&lt;&gt;"",1,0))</f>
        <v>#REF!</v>
      </c>
      <c r="E169" s="25" t="e">
        <f>IF('Crisis Indicator Data'!#REF!="No Data",1,IF(#REF!&lt;&gt;"",1,0))</f>
        <v>#REF!</v>
      </c>
      <c r="F169" s="25" t="e">
        <f>IF('Crisis Indicator Data'!#REF!="No Data",1,IF(#REF!&lt;&gt;"",1,0))</f>
        <v>#REF!</v>
      </c>
      <c r="G169" s="25" t="e">
        <f>IF('Crisis Indicator Data'!#REF!="No Data",1,IF(#REF!&lt;&gt;"",1,0))</f>
        <v>#REF!</v>
      </c>
      <c r="H169" s="25" t="e">
        <f>IF('Crisis Indicator Data'!#REF!="No Data",1,IF(#REF!&lt;&gt;"",1,0))</f>
        <v>#REF!</v>
      </c>
      <c r="I169" s="25" t="e">
        <f>IF('Crisis Indicator Data'!#REF!="No Data",1,IF(#REF!&lt;&gt;"",1,0))</f>
        <v>#REF!</v>
      </c>
      <c r="J169" s="25" t="e">
        <f>IF('Crisis Indicator Data'!#REF!="No Data",1,IF(#REF!&lt;&gt;"",1,0))</f>
        <v>#REF!</v>
      </c>
      <c r="K169" s="25" t="e">
        <f>IF('Crisis Indicator Data'!#REF!="No Data",1,IF(#REF!&lt;&gt;"",1,0))</f>
        <v>#REF!</v>
      </c>
      <c r="L169" s="25" t="e">
        <f>IF('Crisis Indicator Data'!#REF!="No Data",1,IF(#REF!&lt;&gt;"",1,0))</f>
        <v>#REF!</v>
      </c>
      <c r="M169" s="25" t="e">
        <f>IF('Crisis Indicator Data'!#REF!="No Data",1,IF(#REF!&lt;&gt;"",1,0))</f>
        <v>#REF!</v>
      </c>
      <c r="N169" s="25" t="e">
        <f>IF('Crisis Indicator Data'!#REF!="No Data",1,IF(#REF!&lt;&gt;"",1,0))</f>
        <v>#REF!</v>
      </c>
      <c r="O169" s="25" t="e">
        <f>IF('Crisis Indicator Data'!#REF!="No Data",1,IF(#REF!&lt;&gt;"",1,0))</f>
        <v>#REF!</v>
      </c>
      <c r="P169" s="25" t="e">
        <f>IF('Crisis Indicator Data'!#REF!="No Data",1,IF(#REF!&lt;&gt;"",1,0))</f>
        <v>#REF!</v>
      </c>
      <c r="Q169" s="25" t="e">
        <f>IF('Crisis Indicator Data'!#REF!="No Data",1,IF(#REF!&lt;&gt;"",1,0))</f>
        <v>#REF!</v>
      </c>
      <c r="R169" s="25" t="e">
        <f>IF('Crisis Indicator Data'!#REF!="No Data",1,IF(#REF!&lt;&gt;"",1,0))</f>
        <v>#REF!</v>
      </c>
      <c r="S169" s="25" t="e">
        <f>IF('Crisis Indicator Data'!#REF!="No Data",1,IF(#REF!&lt;&gt;"",1,0))</f>
        <v>#REF!</v>
      </c>
      <c r="T169" s="25" t="e">
        <f>IF('Crisis Indicator Data'!#REF!="No Data",1,IF(#REF!&lt;&gt;"",1,0))</f>
        <v>#REF!</v>
      </c>
      <c r="U169" s="25" t="e">
        <f>IF('Crisis Indicator Data'!#REF!="No Data",1,IF(#REF!&lt;&gt;"",1,0))</f>
        <v>#REF!</v>
      </c>
      <c r="V169" s="25" t="e">
        <f>IF('Crisis Indicator Data'!#REF!="No Data",1,IF(#REF!&lt;&gt;"",1,0))</f>
        <v>#REF!</v>
      </c>
      <c r="W169" s="25" t="e">
        <f>IF('Crisis Indicator Data'!#REF!="No Data",1,IF(#REF!&lt;&gt;"",1,0))</f>
        <v>#REF!</v>
      </c>
      <c r="X169" s="25" t="e">
        <f>IF('Crisis Indicator Data'!#REF!="No Data",1,IF(#REF!&lt;&gt;"",1,0))</f>
        <v>#REF!</v>
      </c>
      <c r="Y169" s="25" t="e">
        <f>IF('Crisis Indicator Data'!#REF!="No Data",1,IF(#REF!&lt;&gt;"",1,0))</f>
        <v>#REF!</v>
      </c>
      <c r="Z169" s="25" t="e">
        <f>IF('Crisis Indicator Data'!#REF!="No Data",1,IF(#REF!&lt;&gt;"",1,0))</f>
        <v>#REF!</v>
      </c>
      <c r="AA169" s="25" t="e">
        <f>IF('Crisis Indicator Data'!#REF!="No Data",1,IF(#REF!&lt;&gt;"",1,0))</f>
        <v>#REF!</v>
      </c>
      <c r="AB169" s="25" t="e">
        <f>IF('Crisis Indicator Data'!#REF!="No Data",1,IF(#REF!&lt;&gt;"",1,0))</f>
        <v>#REF!</v>
      </c>
      <c r="AC169" s="25" t="e">
        <f>IF('Crisis Indicator Data'!#REF!="No Data",1,IF(#REF!&lt;&gt;"",1,0))</f>
        <v>#REF!</v>
      </c>
      <c r="AD169" s="25" t="e">
        <f>IF('Crisis Indicator Data'!#REF!="No Data",1,IF(#REF!&lt;&gt;"",1,0))</f>
        <v>#REF!</v>
      </c>
      <c r="AE169" s="25" t="e">
        <f>IF('Crisis Indicator Data'!#REF!="No Data",1,IF(#REF!&lt;&gt;"",1,0))</f>
        <v>#REF!</v>
      </c>
      <c r="AF169" s="25" t="e">
        <f>IF('Crisis Indicator Data'!#REF!="No Data",1,IF(#REF!&lt;&gt;"",1,0))</f>
        <v>#REF!</v>
      </c>
      <c r="AG169" s="25" t="e">
        <f>IF('Crisis Indicator Data'!#REF!="No Data",1,IF(#REF!&lt;&gt;"",1,0))</f>
        <v>#REF!</v>
      </c>
      <c r="AH169" s="25" t="e">
        <f>IF('Crisis Indicator Data'!#REF!="No Data",1,IF(#REF!&lt;&gt;"",1,0))</f>
        <v>#REF!</v>
      </c>
      <c r="AI169" s="25" t="e">
        <f>IF('Crisis Indicator Data'!#REF!="No Data",1,IF(#REF!&lt;&gt;"",1,0))</f>
        <v>#REF!</v>
      </c>
      <c r="AJ169" s="25" t="e">
        <f>IF('Crisis Indicator Data'!#REF!="No Data",1,IF(#REF!&lt;&gt;"",1,0))</f>
        <v>#REF!</v>
      </c>
      <c r="AK169" s="25" t="e">
        <f>IF('Crisis Indicator Data'!#REF!="No Data",1,IF(#REF!&lt;&gt;"",1,0))</f>
        <v>#REF!</v>
      </c>
      <c r="AL169" s="25" t="e">
        <f>IF('Crisis Indicator Data'!#REF!="No Data",1,IF(#REF!&lt;&gt;"",1,0))</f>
        <v>#REF!</v>
      </c>
      <c r="AM169" s="25" t="e">
        <f>IF('Crisis Indicator Data'!#REF!="No Data",1,IF(#REF!&lt;&gt;"",1,0))</f>
        <v>#REF!</v>
      </c>
      <c r="AN169" s="25" t="e">
        <f>IF('Crisis Indicator Data'!#REF!="No Data",1,IF(#REF!&lt;&gt;"",1,0))</f>
        <v>#REF!</v>
      </c>
      <c r="AO169" s="25" t="e">
        <f>IF('Crisis Indicator Data'!#REF!="No Data",1,IF(#REF!&lt;&gt;"",1,0))</f>
        <v>#REF!</v>
      </c>
      <c r="AP169" s="25" t="e">
        <f>IF('Crisis Indicator Data'!#REF!="No Data",1,IF(#REF!&lt;&gt;"",1,0))</f>
        <v>#REF!</v>
      </c>
      <c r="AQ169" s="25" t="e">
        <f>IF('Crisis Indicator Data'!#REF!="No Data",1,IF(#REF!&lt;&gt;"",1,0))</f>
        <v>#REF!</v>
      </c>
      <c r="AR169" s="25" t="e">
        <f>IF('Crisis Indicator Data'!#REF!="No Data",1,IF(#REF!&lt;&gt;"",1,0))</f>
        <v>#REF!</v>
      </c>
      <c r="AS169" s="25" t="e">
        <f>IF('Crisis Indicator Data'!#REF!="No Data",1,IF(#REF!&lt;&gt;"",1,0))</f>
        <v>#REF!</v>
      </c>
      <c r="AT169" s="25" t="e">
        <f>IF('Crisis Indicator Data'!#REF!="No Data",1,IF(#REF!&lt;&gt;"",1,0))</f>
        <v>#REF!</v>
      </c>
      <c r="AU169" s="25" t="e">
        <f>IF('Crisis Indicator Data'!#REF!="No Data",1,IF(#REF!&lt;&gt;"",1,0))</f>
        <v>#REF!</v>
      </c>
      <c r="AV169" s="25" t="e">
        <f>IF('Crisis Indicator Data'!#REF!="No Data",1,IF(#REF!&lt;&gt;"",1,0))</f>
        <v>#REF!</v>
      </c>
      <c r="AW169" s="25" t="e">
        <f>IF('Crisis Indicator Data'!#REF!="No Data",1,IF(#REF!&lt;&gt;"",1,0))</f>
        <v>#REF!</v>
      </c>
      <c r="AX169" s="25" t="e">
        <f>IF('Crisis Indicator Data'!#REF!="No Data",1,IF(#REF!&lt;&gt;"",1,0))</f>
        <v>#REF!</v>
      </c>
      <c r="AY169" s="25" t="e">
        <f>IF('Crisis Indicator Data'!#REF!="No Data",1,IF(#REF!&lt;&gt;"",1,0))</f>
        <v>#REF!</v>
      </c>
      <c r="AZ169" s="25" t="e">
        <f>IF('Crisis Indicator Data'!#REF!="No Data",1,IF(#REF!&lt;&gt;"",1,0))</f>
        <v>#REF!</v>
      </c>
      <c r="BA169" t="e">
        <f t="shared" si="10"/>
        <v>#REF!</v>
      </c>
      <c r="BB169" s="27" t="e">
        <f t="shared" si="11"/>
        <v>#REF!</v>
      </c>
    </row>
    <row r="170" spans="1:54" x14ac:dyDescent="0.35">
      <c r="A170" t="s">
        <v>10379</v>
      </c>
      <c r="B170" s="25" t="e">
        <f>IF('Crisis Indicator Data'!#REF!="No Data",1,IF(#REF!&lt;&gt;"",1,0))</f>
        <v>#REF!</v>
      </c>
      <c r="C170" s="25" t="e">
        <f>IF('Crisis Indicator Data'!#REF!="No Data",1,IF(#REF!&lt;&gt;"",1,0))</f>
        <v>#REF!</v>
      </c>
      <c r="D170" s="25" t="e">
        <f>IF('Crisis Indicator Data'!#REF!="No Data",1,IF(#REF!&lt;&gt;"",1,0))</f>
        <v>#REF!</v>
      </c>
      <c r="E170" s="25" t="e">
        <f>IF('Crisis Indicator Data'!#REF!="No Data",1,IF(#REF!&lt;&gt;"",1,0))</f>
        <v>#REF!</v>
      </c>
      <c r="F170" s="25" t="e">
        <f>IF('Crisis Indicator Data'!#REF!="No Data",1,IF(#REF!&lt;&gt;"",1,0))</f>
        <v>#REF!</v>
      </c>
      <c r="G170" s="25" t="e">
        <f>IF('Crisis Indicator Data'!#REF!="No Data",1,IF(#REF!&lt;&gt;"",1,0))</f>
        <v>#REF!</v>
      </c>
      <c r="H170" s="25" t="e">
        <f>IF('Crisis Indicator Data'!#REF!="No Data",1,IF(#REF!&lt;&gt;"",1,0))</f>
        <v>#REF!</v>
      </c>
      <c r="I170" s="25" t="e">
        <f>IF('Crisis Indicator Data'!#REF!="No Data",1,IF(#REF!&lt;&gt;"",1,0))</f>
        <v>#REF!</v>
      </c>
      <c r="J170" s="25" t="e">
        <f>IF('Crisis Indicator Data'!#REF!="No Data",1,IF(#REF!&lt;&gt;"",1,0))</f>
        <v>#REF!</v>
      </c>
      <c r="K170" s="25" t="e">
        <f>IF('Crisis Indicator Data'!#REF!="No Data",1,IF(#REF!&lt;&gt;"",1,0))</f>
        <v>#REF!</v>
      </c>
      <c r="L170" s="25" t="e">
        <f>IF('Crisis Indicator Data'!#REF!="No Data",1,IF(#REF!&lt;&gt;"",1,0))</f>
        <v>#REF!</v>
      </c>
      <c r="M170" s="25" t="e">
        <f>IF('Crisis Indicator Data'!#REF!="No Data",1,IF(#REF!&lt;&gt;"",1,0))</f>
        <v>#REF!</v>
      </c>
      <c r="N170" s="25" t="e">
        <f>IF('Crisis Indicator Data'!#REF!="No Data",1,IF(#REF!&lt;&gt;"",1,0))</f>
        <v>#REF!</v>
      </c>
      <c r="O170" s="25" t="e">
        <f>IF('Crisis Indicator Data'!#REF!="No Data",1,IF(#REF!&lt;&gt;"",1,0))</f>
        <v>#REF!</v>
      </c>
      <c r="P170" s="25" t="e">
        <f>IF('Crisis Indicator Data'!#REF!="No Data",1,IF(#REF!&lt;&gt;"",1,0))</f>
        <v>#REF!</v>
      </c>
      <c r="Q170" s="25" t="e">
        <f>IF('Crisis Indicator Data'!#REF!="No Data",1,IF(#REF!&lt;&gt;"",1,0))</f>
        <v>#REF!</v>
      </c>
      <c r="R170" s="25" t="e">
        <f>IF('Crisis Indicator Data'!#REF!="No Data",1,IF(#REF!&lt;&gt;"",1,0))</f>
        <v>#REF!</v>
      </c>
      <c r="S170" s="25" t="e">
        <f>IF('Crisis Indicator Data'!#REF!="No Data",1,IF(#REF!&lt;&gt;"",1,0))</f>
        <v>#REF!</v>
      </c>
      <c r="T170" s="25" t="e">
        <f>IF('Crisis Indicator Data'!#REF!="No Data",1,IF(#REF!&lt;&gt;"",1,0))</f>
        <v>#REF!</v>
      </c>
      <c r="U170" s="25" t="e">
        <f>IF('Crisis Indicator Data'!#REF!="No Data",1,IF(#REF!&lt;&gt;"",1,0))</f>
        <v>#REF!</v>
      </c>
      <c r="V170" s="25" t="e">
        <f>IF('Crisis Indicator Data'!#REF!="No Data",1,IF(#REF!&lt;&gt;"",1,0))</f>
        <v>#REF!</v>
      </c>
      <c r="W170" s="25" t="e">
        <f>IF('Crisis Indicator Data'!#REF!="No Data",1,IF(#REF!&lt;&gt;"",1,0))</f>
        <v>#REF!</v>
      </c>
      <c r="X170" s="25" t="e">
        <f>IF('Crisis Indicator Data'!#REF!="No Data",1,IF(#REF!&lt;&gt;"",1,0))</f>
        <v>#REF!</v>
      </c>
      <c r="Y170" s="25" t="e">
        <f>IF('Crisis Indicator Data'!#REF!="No Data",1,IF(#REF!&lt;&gt;"",1,0))</f>
        <v>#REF!</v>
      </c>
      <c r="Z170" s="25" t="e">
        <f>IF('Crisis Indicator Data'!#REF!="No Data",1,IF(#REF!&lt;&gt;"",1,0))</f>
        <v>#REF!</v>
      </c>
      <c r="AA170" s="25" t="e">
        <f>IF('Crisis Indicator Data'!#REF!="No Data",1,IF(#REF!&lt;&gt;"",1,0))</f>
        <v>#REF!</v>
      </c>
      <c r="AB170" s="25" t="e">
        <f>IF('Crisis Indicator Data'!#REF!="No Data",1,IF(#REF!&lt;&gt;"",1,0))</f>
        <v>#REF!</v>
      </c>
      <c r="AC170" s="25" t="e">
        <f>IF('Crisis Indicator Data'!#REF!="No Data",1,IF(#REF!&lt;&gt;"",1,0))</f>
        <v>#REF!</v>
      </c>
      <c r="AD170" s="25" t="e">
        <f>IF('Crisis Indicator Data'!#REF!="No Data",1,IF(#REF!&lt;&gt;"",1,0))</f>
        <v>#REF!</v>
      </c>
      <c r="AE170" s="25" t="e">
        <f>IF('Crisis Indicator Data'!#REF!="No Data",1,IF(#REF!&lt;&gt;"",1,0))</f>
        <v>#REF!</v>
      </c>
      <c r="AF170" s="25" t="e">
        <f>IF('Crisis Indicator Data'!#REF!="No Data",1,IF(#REF!&lt;&gt;"",1,0))</f>
        <v>#REF!</v>
      </c>
      <c r="AG170" s="25" t="e">
        <f>IF('Crisis Indicator Data'!#REF!="No Data",1,IF(#REF!&lt;&gt;"",1,0))</f>
        <v>#REF!</v>
      </c>
      <c r="AH170" s="25" t="e">
        <f>IF('Crisis Indicator Data'!#REF!="No Data",1,IF(#REF!&lt;&gt;"",1,0))</f>
        <v>#REF!</v>
      </c>
      <c r="AI170" s="25" t="e">
        <f>IF('Crisis Indicator Data'!#REF!="No Data",1,IF(#REF!&lt;&gt;"",1,0))</f>
        <v>#REF!</v>
      </c>
      <c r="AJ170" s="25" t="e">
        <f>IF('Crisis Indicator Data'!#REF!="No Data",1,IF(#REF!&lt;&gt;"",1,0))</f>
        <v>#REF!</v>
      </c>
      <c r="AK170" s="25" t="e">
        <f>IF('Crisis Indicator Data'!#REF!="No Data",1,IF(#REF!&lt;&gt;"",1,0))</f>
        <v>#REF!</v>
      </c>
      <c r="AL170" s="25" t="e">
        <f>IF('Crisis Indicator Data'!#REF!="No Data",1,IF(#REF!&lt;&gt;"",1,0))</f>
        <v>#REF!</v>
      </c>
      <c r="AM170" s="25" t="e">
        <f>IF('Crisis Indicator Data'!#REF!="No Data",1,IF(#REF!&lt;&gt;"",1,0))</f>
        <v>#REF!</v>
      </c>
      <c r="AN170" s="25" t="e">
        <f>IF('Crisis Indicator Data'!#REF!="No Data",1,IF(#REF!&lt;&gt;"",1,0))</f>
        <v>#REF!</v>
      </c>
      <c r="AO170" s="25" t="e">
        <f>IF('Crisis Indicator Data'!#REF!="No Data",1,IF(#REF!&lt;&gt;"",1,0))</f>
        <v>#REF!</v>
      </c>
      <c r="AP170" s="25" t="e">
        <f>IF('Crisis Indicator Data'!#REF!="No Data",1,IF(#REF!&lt;&gt;"",1,0))</f>
        <v>#REF!</v>
      </c>
      <c r="AQ170" s="25" t="e">
        <f>IF('Crisis Indicator Data'!#REF!="No Data",1,IF(#REF!&lt;&gt;"",1,0))</f>
        <v>#REF!</v>
      </c>
      <c r="AR170" s="25" t="e">
        <f>IF('Crisis Indicator Data'!#REF!="No Data",1,IF(#REF!&lt;&gt;"",1,0))</f>
        <v>#REF!</v>
      </c>
      <c r="AS170" s="25" t="e">
        <f>IF('Crisis Indicator Data'!#REF!="No Data",1,IF(#REF!&lt;&gt;"",1,0))</f>
        <v>#REF!</v>
      </c>
      <c r="AT170" s="25" t="e">
        <f>IF('Crisis Indicator Data'!#REF!="No Data",1,IF(#REF!&lt;&gt;"",1,0))</f>
        <v>#REF!</v>
      </c>
      <c r="AU170" s="25" t="e">
        <f>IF('Crisis Indicator Data'!#REF!="No Data",1,IF(#REF!&lt;&gt;"",1,0))</f>
        <v>#REF!</v>
      </c>
      <c r="AV170" s="25" t="e">
        <f>IF('Crisis Indicator Data'!#REF!="No Data",1,IF(#REF!&lt;&gt;"",1,0))</f>
        <v>#REF!</v>
      </c>
      <c r="AW170" s="25" t="e">
        <f>IF('Crisis Indicator Data'!#REF!="No Data",1,IF(#REF!&lt;&gt;"",1,0))</f>
        <v>#REF!</v>
      </c>
      <c r="AX170" s="25" t="e">
        <f>IF('Crisis Indicator Data'!#REF!="No Data",1,IF(#REF!&lt;&gt;"",1,0))</f>
        <v>#REF!</v>
      </c>
      <c r="AY170" s="25" t="e">
        <f>IF('Crisis Indicator Data'!#REF!="No Data",1,IF(#REF!&lt;&gt;"",1,0))</f>
        <v>#REF!</v>
      </c>
      <c r="AZ170" s="25" t="e">
        <f>IF('Crisis Indicator Data'!#REF!="No Data",1,IF(#REF!&lt;&gt;"",1,0))</f>
        <v>#REF!</v>
      </c>
      <c r="BA170" t="e">
        <f t="shared" si="10"/>
        <v>#REF!</v>
      </c>
      <c r="BB170" s="27" t="e">
        <f t="shared" si="11"/>
        <v>#REF!</v>
      </c>
    </row>
    <row r="171" spans="1:54" x14ac:dyDescent="0.35">
      <c r="A171" t="s">
        <v>10288</v>
      </c>
      <c r="B171" s="25" t="e">
        <f>IF('Crisis Indicator Data'!#REF!="No Data",1,IF(#REF!&lt;&gt;"",1,0))</f>
        <v>#REF!</v>
      </c>
      <c r="C171" s="25" t="e">
        <f>IF('Crisis Indicator Data'!#REF!="No Data",1,IF(#REF!&lt;&gt;"",1,0))</f>
        <v>#REF!</v>
      </c>
      <c r="D171" s="25" t="e">
        <f>IF('Crisis Indicator Data'!#REF!="No Data",1,IF(#REF!&lt;&gt;"",1,0))</f>
        <v>#REF!</v>
      </c>
      <c r="E171" s="25" t="e">
        <f>IF('Crisis Indicator Data'!#REF!="No Data",1,IF(#REF!&lt;&gt;"",1,0))</f>
        <v>#REF!</v>
      </c>
      <c r="F171" s="25" t="e">
        <f>IF('Crisis Indicator Data'!#REF!="No Data",1,IF(#REF!&lt;&gt;"",1,0))</f>
        <v>#REF!</v>
      </c>
      <c r="G171" s="25" t="e">
        <f>IF('Crisis Indicator Data'!#REF!="No Data",1,IF(#REF!&lt;&gt;"",1,0))</f>
        <v>#REF!</v>
      </c>
      <c r="H171" s="25" t="e">
        <f>IF('Crisis Indicator Data'!#REF!="No Data",1,IF(#REF!&lt;&gt;"",1,0))</f>
        <v>#REF!</v>
      </c>
      <c r="I171" s="25" t="e">
        <f>IF('Crisis Indicator Data'!#REF!="No Data",1,IF(#REF!&lt;&gt;"",1,0))</f>
        <v>#REF!</v>
      </c>
      <c r="J171" s="25" t="e">
        <f>IF('Crisis Indicator Data'!#REF!="No Data",1,IF(#REF!&lt;&gt;"",1,0))</f>
        <v>#REF!</v>
      </c>
      <c r="K171" s="25" t="e">
        <f>IF('Crisis Indicator Data'!#REF!="No Data",1,IF(#REF!&lt;&gt;"",1,0))</f>
        <v>#REF!</v>
      </c>
      <c r="L171" s="25" t="e">
        <f>IF('Crisis Indicator Data'!#REF!="No Data",1,IF(#REF!&lt;&gt;"",1,0))</f>
        <v>#REF!</v>
      </c>
      <c r="M171" s="25" t="e">
        <f>IF('Crisis Indicator Data'!#REF!="No Data",1,IF(#REF!&lt;&gt;"",1,0))</f>
        <v>#REF!</v>
      </c>
      <c r="N171" s="25" t="e">
        <f>IF('Crisis Indicator Data'!#REF!="No Data",1,IF(#REF!&lt;&gt;"",1,0))</f>
        <v>#REF!</v>
      </c>
      <c r="O171" s="25" t="e">
        <f>IF('Crisis Indicator Data'!#REF!="No Data",1,IF(#REF!&lt;&gt;"",1,0))</f>
        <v>#REF!</v>
      </c>
      <c r="P171" s="25" t="e">
        <f>IF('Crisis Indicator Data'!#REF!="No Data",1,IF(#REF!&lt;&gt;"",1,0))</f>
        <v>#REF!</v>
      </c>
      <c r="Q171" s="25" t="e">
        <f>IF('Crisis Indicator Data'!#REF!="No Data",1,IF(#REF!&lt;&gt;"",1,0))</f>
        <v>#REF!</v>
      </c>
      <c r="R171" s="25" t="e">
        <f>IF('Crisis Indicator Data'!#REF!="No Data",1,IF(#REF!&lt;&gt;"",1,0))</f>
        <v>#REF!</v>
      </c>
      <c r="S171" s="25" t="e">
        <f>IF('Crisis Indicator Data'!#REF!="No Data",1,IF(#REF!&lt;&gt;"",1,0))</f>
        <v>#REF!</v>
      </c>
      <c r="T171" s="25" t="e">
        <f>IF('Crisis Indicator Data'!#REF!="No Data",1,IF(#REF!&lt;&gt;"",1,0))</f>
        <v>#REF!</v>
      </c>
      <c r="U171" s="25" t="e">
        <f>IF('Crisis Indicator Data'!#REF!="No Data",1,IF(#REF!&lt;&gt;"",1,0))</f>
        <v>#REF!</v>
      </c>
      <c r="V171" s="25" t="e">
        <f>IF('Crisis Indicator Data'!#REF!="No Data",1,IF(#REF!&lt;&gt;"",1,0))</f>
        <v>#REF!</v>
      </c>
      <c r="W171" s="25" t="e">
        <f>IF('Crisis Indicator Data'!#REF!="No Data",1,IF(#REF!&lt;&gt;"",1,0))</f>
        <v>#REF!</v>
      </c>
      <c r="X171" s="25" t="e">
        <f>IF('Crisis Indicator Data'!#REF!="No Data",1,IF(#REF!&lt;&gt;"",1,0))</f>
        <v>#REF!</v>
      </c>
      <c r="Y171" s="25" t="e">
        <f>IF('Crisis Indicator Data'!#REF!="No Data",1,IF(#REF!&lt;&gt;"",1,0))</f>
        <v>#REF!</v>
      </c>
      <c r="Z171" s="25" t="e">
        <f>IF('Crisis Indicator Data'!#REF!="No Data",1,IF(#REF!&lt;&gt;"",1,0))</f>
        <v>#REF!</v>
      </c>
      <c r="AA171" s="25" t="e">
        <f>IF('Crisis Indicator Data'!#REF!="No Data",1,IF(#REF!&lt;&gt;"",1,0))</f>
        <v>#REF!</v>
      </c>
      <c r="AB171" s="25" t="e">
        <f>IF('Crisis Indicator Data'!#REF!="No Data",1,IF(#REF!&lt;&gt;"",1,0))</f>
        <v>#REF!</v>
      </c>
      <c r="AC171" s="25" t="e">
        <f>IF('Crisis Indicator Data'!#REF!="No Data",1,IF(#REF!&lt;&gt;"",1,0))</f>
        <v>#REF!</v>
      </c>
      <c r="AD171" s="25" t="e">
        <f>IF('Crisis Indicator Data'!#REF!="No Data",1,IF(#REF!&lt;&gt;"",1,0))</f>
        <v>#REF!</v>
      </c>
      <c r="AE171" s="25" t="e">
        <f>IF('Crisis Indicator Data'!#REF!="No Data",1,IF(#REF!&lt;&gt;"",1,0))</f>
        <v>#REF!</v>
      </c>
      <c r="AF171" s="25" t="e">
        <f>IF('Crisis Indicator Data'!#REF!="No Data",1,IF(#REF!&lt;&gt;"",1,0))</f>
        <v>#REF!</v>
      </c>
      <c r="AG171" s="25" t="e">
        <f>IF('Crisis Indicator Data'!#REF!="No Data",1,IF(#REF!&lt;&gt;"",1,0))</f>
        <v>#REF!</v>
      </c>
      <c r="AH171" s="25" t="e">
        <f>IF('Crisis Indicator Data'!#REF!="No Data",1,IF(#REF!&lt;&gt;"",1,0))</f>
        <v>#REF!</v>
      </c>
      <c r="AI171" s="25" t="e">
        <f>IF('Crisis Indicator Data'!#REF!="No Data",1,IF(#REF!&lt;&gt;"",1,0))</f>
        <v>#REF!</v>
      </c>
      <c r="AJ171" s="25" t="e">
        <f>IF('Crisis Indicator Data'!#REF!="No Data",1,IF(#REF!&lt;&gt;"",1,0))</f>
        <v>#REF!</v>
      </c>
      <c r="AK171" s="25" t="e">
        <f>IF('Crisis Indicator Data'!#REF!="No Data",1,IF(#REF!&lt;&gt;"",1,0))</f>
        <v>#REF!</v>
      </c>
      <c r="AL171" s="25" t="e">
        <f>IF('Crisis Indicator Data'!#REF!="No Data",1,IF(#REF!&lt;&gt;"",1,0))</f>
        <v>#REF!</v>
      </c>
      <c r="AM171" s="25" t="e">
        <f>IF('Crisis Indicator Data'!#REF!="No Data",1,IF(#REF!&lt;&gt;"",1,0))</f>
        <v>#REF!</v>
      </c>
      <c r="AN171" s="25" t="e">
        <f>IF('Crisis Indicator Data'!#REF!="No Data",1,IF(#REF!&lt;&gt;"",1,0))</f>
        <v>#REF!</v>
      </c>
      <c r="AO171" s="25" t="e">
        <f>IF('Crisis Indicator Data'!#REF!="No Data",1,IF(#REF!&lt;&gt;"",1,0))</f>
        <v>#REF!</v>
      </c>
      <c r="AP171" s="25" t="e">
        <f>IF('Crisis Indicator Data'!#REF!="No Data",1,IF(#REF!&lt;&gt;"",1,0))</f>
        <v>#REF!</v>
      </c>
      <c r="AQ171" s="25" t="e">
        <f>IF('Crisis Indicator Data'!#REF!="No Data",1,IF(#REF!&lt;&gt;"",1,0))</f>
        <v>#REF!</v>
      </c>
      <c r="AR171" s="25" t="e">
        <f>IF('Crisis Indicator Data'!#REF!="No Data",1,IF(#REF!&lt;&gt;"",1,0))</f>
        <v>#REF!</v>
      </c>
      <c r="AS171" s="25" t="e">
        <f>IF('Crisis Indicator Data'!#REF!="No Data",1,IF(#REF!&lt;&gt;"",1,0))</f>
        <v>#REF!</v>
      </c>
      <c r="AT171" s="25" t="e">
        <f>IF('Crisis Indicator Data'!#REF!="No Data",1,IF(#REF!&lt;&gt;"",1,0))</f>
        <v>#REF!</v>
      </c>
      <c r="AU171" s="25" t="e">
        <f>IF('Crisis Indicator Data'!#REF!="No Data",1,IF(#REF!&lt;&gt;"",1,0))</f>
        <v>#REF!</v>
      </c>
      <c r="AV171" s="25" t="e">
        <f>IF('Crisis Indicator Data'!#REF!="No Data",1,IF(#REF!&lt;&gt;"",1,0))</f>
        <v>#REF!</v>
      </c>
      <c r="AW171" s="25" t="e">
        <f>IF('Crisis Indicator Data'!#REF!="No Data",1,IF(#REF!&lt;&gt;"",1,0))</f>
        <v>#REF!</v>
      </c>
      <c r="AX171" s="25" t="e">
        <f>IF('Crisis Indicator Data'!#REF!="No Data",1,IF(#REF!&lt;&gt;"",1,0))</f>
        <v>#REF!</v>
      </c>
      <c r="AY171" s="25" t="e">
        <f>IF('Crisis Indicator Data'!#REF!="No Data",1,IF(#REF!&lt;&gt;"",1,0))</f>
        <v>#REF!</v>
      </c>
      <c r="AZ171" s="25" t="e">
        <f>IF('Crisis Indicator Data'!#REF!="No Data",1,IF(#REF!&lt;&gt;"",1,0))</f>
        <v>#REF!</v>
      </c>
      <c r="BA171" t="e">
        <f t="shared" si="10"/>
        <v>#REF!</v>
      </c>
      <c r="BB171" s="27" t="e">
        <f t="shared" si="11"/>
        <v>#REF!</v>
      </c>
    </row>
    <row r="172" spans="1:54" x14ac:dyDescent="0.35">
      <c r="A172" t="s">
        <v>10384</v>
      </c>
      <c r="B172" s="25" t="e">
        <f>IF('Crisis Indicator Data'!#REF!="No Data",1,IF(#REF!&lt;&gt;"",1,0))</f>
        <v>#REF!</v>
      </c>
      <c r="C172" s="25" t="e">
        <f>IF('Crisis Indicator Data'!#REF!="No Data",1,IF(#REF!&lt;&gt;"",1,0))</f>
        <v>#REF!</v>
      </c>
      <c r="D172" s="25" t="e">
        <f>IF('Crisis Indicator Data'!#REF!="No Data",1,IF(#REF!&lt;&gt;"",1,0))</f>
        <v>#REF!</v>
      </c>
      <c r="E172" s="25" t="e">
        <f>IF('Crisis Indicator Data'!#REF!="No Data",1,IF(#REF!&lt;&gt;"",1,0))</f>
        <v>#REF!</v>
      </c>
      <c r="F172" s="25" t="e">
        <f>IF('Crisis Indicator Data'!#REF!="No Data",1,IF(#REF!&lt;&gt;"",1,0))</f>
        <v>#REF!</v>
      </c>
      <c r="G172" s="25" t="e">
        <f>IF('Crisis Indicator Data'!#REF!="No Data",1,IF(#REF!&lt;&gt;"",1,0))</f>
        <v>#REF!</v>
      </c>
      <c r="H172" s="25" t="e">
        <f>IF('Crisis Indicator Data'!#REF!="No Data",1,IF(#REF!&lt;&gt;"",1,0))</f>
        <v>#REF!</v>
      </c>
      <c r="I172" s="25" t="e">
        <f>IF('Crisis Indicator Data'!#REF!="No Data",1,IF(#REF!&lt;&gt;"",1,0))</f>
        <v>#REF!</v>
      </c>
      <c r="J172" s="25" t="e">
        <f>IF('Crisis Indicator Data'!#REF!="No Data",1,IF(#REF!&lt;&gt;"",1,0))</f>
        <v>#REF!</v>
      </c>
      <c r="K172" s="25" t="e">
        <f>IF('Crisis Indicator Data'!#REF!="No Data",1,IF(#REF!&lt;&gt;"",1,0))</f>
        <v>#REF!</v>
      </c>
      <c r="L172" s="25" t="e">
        <f>IF('Crisis Indicator Data'!#REF!="No Data",1,IF(#REF!&lt;&gt;"",1,0))</f>
        <v>#REF!</v>
      </c>
      <c r="M172" s="25" t="e">
        <f>IF('Crisis Indicator Data'!#REF!="No Data",1,IF(#REF!&lt;&gt;"",1,0))</f>
        <v>#REF!</v>
      </c>
      <c r="N172" s="25" t="e">
        <f>IF('Crisis Indicator Data'!#REF!="No Data",1,IF(#REF!&lt;&gt;"",1,0))</f>
        <v>#REF!</v>
      </c>
      <c r="O172" s="25" t="e">
        <f>IF('Crisis Indicator Data'!#REF!="No Data",1,IF(#REF!&lt;&gt;"",1,0))</f>
        <v>#REF!</v>
      </c>
      <c r="P172" s="25" t="e">
        <f>IF('Crisis Indicator Data'!#REF!="No Data",1,IF(#REF!&lt;&gt;"",1,0))</f>
        <v>#REF!</v>
      </c>
      <c r="Q172" s="25" t="e">
        <f>IF('Crisis Indicator Data'!#REF!="No Data",1,IF(#REF!&lt;&gt;"",1,0))</f>
        <v>#REF!</v>
      </c>
      <c r="R172" s="25" t="e">
        <f>IF('Crisis Indicator Data'!#REF!="No Data",1,IF(#REF!&lt;&gt;"",1,0))</f>
        <v>#REF!</v>
      </c>
      <c r="S172" s="25" t="e">
        <f>IF('Crisis Indicator Data'!#REF!="No Data",1,IF(#REF!&lt;&gt;"",1,0))</f>
        <v>#REF!</v>
      </c>
      <c r="T172" s="25" t="e">
        <f>IF('Crisis Indicator Data'!#REF!="No Data",1,IF(#REF!&lt;&gt;"",1,0))</f>
        <v>#REF!</v>
      </c>
      <c r="U172" s="25" t="e">
        <f>IF('Crisis Indicator Data'!#REF!="No Data",1,IF(#REF!&lt;&gt;"",1,0))</f>
        <v>#REF!</v>
      </c>
      <c r="V172" s="25" t="e">
        <f>IF('Crisis Indicator Data'!#REF!="No Data",1,IF(#REF!&lt;&gt;"",1,0))</f>
        <v>#REF!</v>
      </c>
      <c r="W172" s="25" t="e">
        <f>IF('Crisis Indicator Data'!#REF!="No Data",1,IF(#REF!&lt;&gt;"",1,0))</f>
        <v>#REF!</v>
      </c>
      <c r="X172" s="25" t="e">
        <f>IF('Crisis Indicator Data'!#REF!="No Data",1,IF(#REF!&lt;&gt;"",1,0))</f>
        <v>#REF!</v>
      </c>
      <c r="Y172" s="25" t="e">
        <f>IF('Crisis Indicator Data'!#REF!="No Data",1,IF(#REF!&lt;&gt;"",1,0))</f>
        <v>#REF!</v>
      </c>
      <c r="Z172" s="25" t="e">
        <f>IF('Crisis Indicator Data'!#REF!="No Data",1,IF(#REF!&lt;&gt;"",1,0))</f>
        <v>#REF!</v>
      </c>
      <c r="AA172" s="25" t="e">
        <f>IF('Crisis Indicator Data'!#REF!="No Data",1,IF(#REF!&lt;&gt;"",1,0))</f>
        <v>#REF!</v>
      </c>
      <c r="AB172" s="25" t="e">
        <f>IF('Crisis Indicator Data'!#REF!="No Data",1,IF(#REF!&lt;&gt;"",1,0))</f>
        <v>#REF!</v>
      </c>
      <c r="AC172" s="25" t="e">
        <f>IF('Crisis Indicator Data'!#REF!="No Data",1,IF(#REF!&lt;&gt;"",1,0))</f>
        <v>#REF!</v>
      </c>
      <c r="AD172" s="25" t="e">
        <f>IF('Crisis Indicator Data'!#REF!="No Data",1,IF(#REF!&lt;&gt;"",1,0))</f>
        <v>#REF!</v>
      </c>
      <c r="AE172" s="25" t="e">
        <f>IF('Crisis Indicator Data'!#REF!="No Data",1,IF(#REF!&lt;&gt;"",1,0))</f>
        <v>#REF!</v>
      </c>
      <c r="AF172" s="25" t="e">
        <f>IF('Crisis Indicator Data'!#REF!="No Data",1,IF(#REF!&lt;&gt;"",1,0))</f>
        <v>#REF!</v>
      </c>
      <c r="AG172" s="25" t="e">
        <f>IF('Crisis Indicator Data'!#REF!="No Data",1,IF(#REF!&lt;&gt;"",1,0))</f>
        <v>#REF!</v>
      </c>
      <c r="AH172" s="25" t="e">
        <f>IF('Crisis Indicator Data'!#REF!="No Data",1,IF(#REF!&lt;&gt;"",1,0))</f>
        <v>#REF!</v>
      </c>
      <c r="AI172" s="25" t="e">
        <f>IF('Crisis Indicator Data'!#REF!="No Data",1,IF(#REF!&lt;&gt;"",1,0))</f>
        <v>#REF!</v>
      </c>
      <c r="AJ172" s="25" t="e">
        <f>IF('Crisis Indicator Data'!#REF!="No Data",1,IF(#REF!&lt;&gt;"",1,0))</f>
        <v>#REF!</v>
      </c>
      <c r="AK172" s="25" t="e">
        <f>IF('Crisis Indicator Data'!#REF!="No Data",1,IF(#REF!&lt;&gt;"",1,0))</f>
        <v>#REF!</v>
      </c>
      <c r="AL172" s="25" t="e">
        <f>IF('Crisis Indicator Data'!#REF!="No Data",1,IF(#REF!&lt;&gt;"",1,0))</f>
        <v>#REF!</v>
      </c>
      <c r="AM172" s="25" t="e">
        <f>IF('Crisis Indicator Data'!#REF!="No Data",1,IF(#REF!&lt;&gt;"",1,0))</f>
        <v>#REF!</v>
      </c>
      <c r="AN172" s="25" t="e">
        <f>IF('Crisis Indicator Data'!#REF!="No Data",1,IF(#REF!&lt;&gt;"",1,0))</f>
        <v>#REF!</v>
      </c>
      <c r="AO172" s="25" t="e">
        <f>IF('Crisis Indicator Data'!#REF!="No Data",1,IF(#REF!&lt;&gt;"",1,0))</f>
        <v>#REF!</v>
      </c>
      <c r="AP172" s="25" t="e">
        <f>IF('Crisis Indicator Data'!#REF!="No Data",1,IF(#REF!&lt;&gt;"",1,0))</f>
        <v>#REF!</v>
      </c>
      <c r="AQ172" s="25" t="e">
        <f>IF('Crisis Indicator Data'!#REF!="No Data",1,IF(#REF!&lt;&gt;"",1,0))</f>
        <v>#REF!</v>
      </c>
      <c r="AR172" s="25" t="e">
        <f>IF('Crisis Indicator Data'!#REF!="No Data",1,IF(#REF!&lt;&gt;"",1,0))</f>
        <v>#REF!</v>
      </c>
      <c r="AS172" s="25" t="e">
        <f>IF('Crisis Indicator Data'!#REF!="No Data",1,IF(#REF!&lt;&gt;"",1,0))</f>
        <v>#REF!</v>
      </c>
      <c r="AT172" s="25" t="e">
        <f>IF('Crisis Indicator Data'!#REF!="No Data",1,IF(#REF!&lt;&gt;"",1,0))</f>
        <v>#REF!</v>
      </c>
      <c r="AU172" s="25" t="e">
        <f>IF('Crisis Indicator Data'!#REF!="No Data",1,IF(#REF!&lt;&gt;"",1,0))</f>
        <v>#REF!</v>
      </c>
      <c r="AV172" s="25" t="e">
        <f>IF('Crisis Indicator Data'!#REF!="No Data",1,IF(#REF!&lt;&gt;"",1,0))</f>
        <v>#REF!</v>
      </c>
      <c r="AW172" s="25" t="e">
        <f>IF('Crisis Indicator Data'!#REF!="No Data",1,IF(#REF!&lt;&gt;"",1,0))</f>
        <v>#REF!</v>
      </c>
      <c r="AX172" s="25" t="e">
        <f>IF('Crisis Indicator Data'!#REF!="No Data",1,IF(#REF!&lt;&gt;"",1,0))</f>
        <v>#REF!</v>
      </c>
      <c r="AY172" s="25" t="e">
        <f>IF('Crisis Indicator Data'!#REF!="No Data",1,IF(#REF!&lt;&gt;"",1,0))</f>
        <v>#REF!</v>
      </c>
      <c r="AZ172" s="25" t="e">
        <f>IF('Crisis Indicator Data'!#REF!="No Data",1,IF(#REF!&lt;&gt;"",1,0))</f>
        <v>#REF!</v>
      </c>
      <c r="BA172" t="e">
        <f t="shared" si="10"/>
        <v>#REF!</v>
      </c>
      <c r="BB172" s="27" t="e">
        <f t="shared" si="11"/>
        <v>#REF!</v>
      </c>
    </row>
    <row r="173" spans="1:54" x14ac:dyDescent="0.35">
      <c r="A173" t="s">
        <v>10378</v>
      </c>
      <c r="B173" s="25" t="e">
        <f>IF('Crisis Indicator Data'!#REF!="No Data",1,IF(#REF!&lt;&gt;"",1,0))</f>
        <v>#REF!</v>
      </c>
      <c r="C173" s="25" t="e">
        <f>IF('Crisis Indicator Data'!#REF!="No Data",1,IF(#REF!&lt;&gt;"",1,0))</f>
        <v>#REF!</v>
      </c>
      <c r="D173" s="25" t="e">
        <f>IF('Crisis Indicator Data'!#REF!="No Data",1,IF(#REF!&lt;&gt;"",1,0))</f>
        <v>#REF!</v>
      </c>
      <c r="E173" s="25" t="e">
        <f>IF('Crisis Indicator Data'!#REF!="No Data",1,IF(#REF!&lt;&gt;"",1,0))</f>
        <v>#REF!</v>
      </c>
      <c r="F173" s="25" t="e">
        <f>IF('Crisis Indicator Data'!#REF!="No Data",1,IF(#REF!&lt;&gt;"",1,0))</f>
        <v>#REF!</v>
      </c>
      <c r="G173" s="25" t="e">
        <f>IF('Crisis Indicator Data'!#REF!="No Data",1,IF(#REF!&lt;&gt;"",1,0))</f>
        <v>#REF!</v>
      </c>
      <c r="H173" s="25" t="e">
        <f>IF('Crisis Indicator Data'!#REF!="No Data",1,IF(#REF!&lt;&gt;"",1,0))</f>
        <v>#REF!</v>
      </c>
      <c r="I173" s="25" t="e">
        <f>IF('Crisis Indicator Data'!#REF!="No Data",1,IF(#REF!&lt;&gt;"",1,0))</f>
        <v>#REF!</v>
      </c>
      <c r="J173" s="25" t="e">
        <f>IF('Crisis Indicator Data'!#REF!="No Data",1,IF(#REF!&lt;&gt;"",1,0))</f>
        <v>#REF!</v>
      </c>
      <c r="K173" s="25" t="e">
        <f>IF('Crisis Indicator Data'!#REF!="No Data",1,IF(#REF!&lt;&gt;"",1,0))</f>
        <v>#REF!</v>
      </c>
      <c r="L173" s="25" t="e">
        <f>IF('Crisis Indicator Data'!#REF!="No Data",1,IF(#REF!&lt;&gt;"",1,0))</f>
        <v>#REF!</v>
      </c>
      <c r="M173" s="25" t="e">
        <f>IF('Crisis Indicator Data'!#REF!="No Data",1,IF(#REF!&lt;&gt;"",1,0))</f>
        <v>#REF!</v>
      </c>
      <c r="N173" s="25" t="e">
        <f>IF('Crisis Indicator Data'!#REF!="No Data",1,IF(#REF!&lt;&gt;"",1,0))</f>
        <v>#REF!</v>
      </c>
      <c r="O173" s="25" t="e">
        <f>IF('Crisis Indicator Data'!#REF!="No Data",1,IF(#REF!&lt;&gt;"",1,0))</f>
        <v>#REF!</v>
      </c>
      <c r="P173" s="25" t="e">
        <f>IF('Crisis Indicator Data'!#REF!="No Data",1,IF(#REF!&lt;&gt;"",1,0))</f>
        <v>#REF!</v>
      </c>
      <c r="Q173" s="25" t="e">
        <f>IF('Crisis Indicator Data'!#REF!="No Data",1,IF(#REF!&lt;&gt;"",1,0))</f>
        <v>#REF!</v>
      </c>
      <c r="R173" s="25" t="e">
        <f>IF('Crisis Indicator Data'!#REF!="No Data",1,IF(#REF!&lt;&gt;"",1,0))</f>
        <v>#REF!</v>
      </c>
      <c r="S173" s="25" t="e">
        <f>IF('Crisis Indicator Data'!#REF!="No Data",1,IF(#REF!&lt;&gt;"",1,0))</f>
        <v>#REF!</v>
      </c>
      <c r="T173" s="25" t="e">
        <f>IF('Crisis Indicator Data'!#REF!="No Data",1,IF(#REF!&lt;&gt;"",1,0))</f>
        <v>#REF!</v>
      </c>
      <c r="U173" s="25" t="e">
        <f>IF('Crisis Indicator Data'!#REF!="No Data",1,IF(#REF!&lt;&gt;"",1,0))</f>
        <v>#REF!</v>
      </c>
      <c r="V173" s="25" t="e">
        <f>IF('Crisis Indicator Data'!#REF!="No Data",1,IF(#REF!&lt;&gt;"",1,0))</f>
        <v>#REF!</v>
      </c>
      <c r="W173" s="25" t="e">
        <f>IF('Crisis Indicator Data'!#REF!="No Data",1,IF(#REF!&lt;&gt;"",1,0))</f>
        <v>#REF!</v>
      </c>
      <c r="X173" s="25" t="e">
        <f>IF('Crisis Indicator Data'!#REF!="No Data",1,IF(#REF!&lt;&gt;"",1,0))</f>
        <v>#REF!</v>
      </c>
      <c r="Y173" s="25" t="e">
        <f>IF('Crisis Indicator Data'!#REF!="No Data",1,IF(#REF!&lt;&gt;"",1,0))</f>
        <v>#REF!</v>
      </c>
      <c r="Z173" s="25" t="e">
        <f>IF('Crisis Indicator Data'!#REF!="No Data",1,IF(#REF!&lt;&gt;"",1,0))</f>
        <v>#REF!</v>
      </c>
      <c r="AA173" s="25" t="e">
        <f>IF('Crisis Indicator Data'!#REF!="No Data",1,IF(#REF!&lt;&gt;"",1,0))</f>
        <v>#REF!</v>
      </c>
      <c r="AB173" s="25" t="e">
        <f>IF('Crisis Indicator Data'!#REF!="No Data",1,IF(#REF!&lt;&gt;"",1,0))</f>
        <v>#REF!</v>
      </c>
      <c r="AC173" s="25" t="e">
        <f>IF('Crisis Indicator Data'!#REF!="No Data",1,IF(#REF!&lt;&gt;"",1,0))</f>
        <v>#REF!</v>
      </c>
      <c r="AD173" s="25" t="e">
        <f>IF('Crisis Indicator Data'!#REF!="No Data",1,IF(#REF!&lt;&gt;"",1,0))</f>
        <v>#REF!</v>
      </c>
      <c r="AE173" s="25" t="e">
        <f>IF('Crisis Indicator Data'!#REF!="No Data",1,IF(#REF!&lt;&gt;"",1,0))</f>
        <v>#REF!</v>
      </c>
      <c r="AF173" s="25" t="e">
        <f>IF('Crisis Indicator Data'!#REF!="No Data",1,IF(#REF!&lt;&gt;"",1,0))</f>
        <v>#REF!</v>
      </c>
      <c r="AG173" s="25" t="e">
        <f>IF('Crisis Indicator Data'!#REF!="No Data",1,IF(#REF!&lt;&gt;"",1,0))</f>
        <v>#REF!</v>
      </c>
      <c r="AH173" s="25" t="e">
        <f>IF('Crisis Indicator Data'!#REF!="No Data",1,IF(#REF!&lt;&gt;"",1,0))</f>
        <v>#REF!</v>
      </c>
      <c r="AI173" s="25" t="e">
        <f>IF('Crisis Indicator Data'!#REF!="No Data",1,IF(#REF!&lt;&gt;"",1,0))</f>
        <v>#REF!</v>
      </c>
      <c r="AJ173" s="25" t="e">
        <f>IF('Crisis Indicator Data'!#REF!="No Data",1,IF(#REF!&lt;&gt;"",1,0))</f>
        <v>#REF!</v>
      </c>
      <c r="AK173" s="25" t="e">
        <f>IF('Crisis Indicator Data'!#REF!="No Data",1,IF(#REF!&lt;&gt;"",1,0))</f>
        <v>#REF!</v>
      </c>
      <c r="AL173" s="25" t="e">
        <f>IF('Crisis Indicator Data'!#REF!="No Data",1,IF(#REF!&lt;&gt;"",1,0))</f>
        <v>#REF!</v>
      </c>
      <c r="AM173" s="25" t="e">
        <f>IF('Crisis Indicator Data'!#REF!="No Data",1,IF(#REF!&lt;&gt;"",1,0))</f>
        <v>#REF!</v>
      </c>
      <c r="AN173" s="25" t="e">
        <f>IF('Crisis Indicator Data'!#REF!="No Data",1,IF(#REF!&lt;&gt;"",1,0))</f>
        <v>#REF!</v>
      </c>
      <c r="AO173" s="25" t="e">
        <f>IF('Crisis Indicator Data'!#REF!="No Data",1,IF(#REF!&lt;&gt;"",1,0))</f>
        <v>#REF!</v>
      </c>
      <c r="AP173" s="25" t="e">
        <f>IF('Crisis Indicator Data'!#REF!="No Data",1,IF(#REF!&lt;&gt;"",1,0))</f>
        <v>#REF!</v>
      </c>
      <c r="AQ173" s="25" t="e">
        <f>IF('Crisis Indicator Data'!#REF!="No Data",1,IF(#REF!&lt;&gt;"",1,0))</f>
        <v>#REF!</v>
      </c>
      <c r="AR173" s="25" t="e">
        <f>IF('Crisis Indicator Data'!#REF!="No Data",1,IF(#REF!&lt;&gt;"",1,0))</f>
        <v>#REF!</v>
      </c>
      <c r="AS173" s="25" t="e">
        <f>IF('Crisis Indicator Data'!#REF!="No Data",1,IF(#REF!&lt;&gt;"",1,0))</f>
        <v>#REF!</v>
      </c>
      <c r="AT173" s="25" t="e">
        <f>IF('Crisis Indicator Data'!#REF!="No Data",1,IF(#REF!&lt;&gt;"",1,0))</f>
        <v>#REF!</v>
      </c>
      <c r="AU173" s="25" t="e">
        <f>IF('Crisis Indicator Data'!#REF!="No Data",1,IF(#REF!&lt;&gt;"",1,0))</f>
        <v>#REF!</v>
      </c>
      <c r="AV173" s="25" t="e">
        <f>IF('Crisis Indicator Data'!#REF!="No Data",1,IF(#REF!&lt;&gt;"",1,0))</f>
        <v>#REF!</v>
      </c>
      <c r="AW173" s="25" t="e">
        <f>IF('Crisis Indicator Data'!#REF!="No Data",1,IF(#REF!&lt;&gt;"",1,0))</f>
        <v>#REF!</v>
      </c>
      <c r="AX173" s="25" t="e">
        <f>IF('Crisis Indicator Data'!#REF!="No Data",1,IF(#REF!&lt;&gt;"",1,0))</f>
        <v>#REF!</v>
      </c>
      <c r="AY173" s="25" t="e">
        <f>IF('Crisis Indicator Data'!#REF!="No Data",1,IF(#REF!&lt;&gt;"",1,0))</f>
        <v>#REF!</v>
      </c>
      <c r="AZ173" s="25" t="e">
        <f>IF('Crisis Indicator Data'!#REF!="No Data",1,IF(#REF!&lt;&gt;"",1,0))</f>
        <v>#REF!</v>
      </c>
      <c r="BA173" t="e">
        <f t="shared" si="10"/>
        <v>#REF!</v>
      </c>
      <c r="BB173" s="27" t="e">
        <f t="shared" si="11"/>
        <v>#REF!</v>
      </c>
    </row>
    <row r="174" spans="1:54" x14ac:dyDescent="0.35">
      <c r="A174" t="s">
        <v>10386</v>
      </c>
      <c r="B174" s="25" t="e">
        <f>IF('Crisis Indicator Data'!#REF!="No Data",1,IF(#REF!&lt;&gt;"",1,0))</f>
        <v>#REF!</v>
      </c>
      <c r="C174" s="25" t="e">
        <f>IF('Crisis Indicator Data'!#REF!="No Data",1,IF(#REF!&lt;&gt;"",1,0))</f>
        <v>#REF!</v>
      </c>
      <c r="D174" s="25" t="e">
        <f>IF('Crisis Indicator Data'!#REF!="No Data",1,IF(#REF!&lt;&gt;"",1,0))</f>
        <v>#REF!</v>
      </c>
      <c r="E174" s="25" t="e">
        <f>IF('Crisis Indicator Data'!#REF!="No Data",1,IF(#REF!&lt;&gt;"",1,0))</f>
        <v>#REF!</v>
      </c>
      <c r="F174" s="25" t="e">
        <f>IF('Crisis Indicator Data'!#REF!="No Data",1,IF(#REF!&lt;&gt;"",1,0))</f>
        <v>#REF!</v>
      </c>
      <c r="G174" s="25" t="e">
        <f>IF('Crisis Indicator Data'!#REF!="No Data",1,IF(#REF!&lt;&gt;"",1,0))</f>
        <v>#REF!</v>
      </c>
      <c r="H174" s="25" t="e">
        <f>IF('Crisis Indicator Data'!#REF!="No Data",1,IF(#REF!&lt;&gt;"",1,0))</f>
        <v>#REF!</v>
      </c>
      <c r="I174" s="25" t="e">
        <f>IF('Crisis Indicator Data'!#REF!="No Data",1,IF(#REF!&lt;&gt;"",1,0))</f>
        <v>#REF!</v>
      </c>
      <c r="J174" s="25" t="e">
        <f>IF('Crisis Indicator Data'!#REF!="No Data",1,IF(#REF!&lt;&gt;"",1,0))</f>
        <v>#REF!</v>
      </c>
      <c r="K174" s="25" t="e">
        <f>IF('Crisis Indicator Data'!#REF!="No Data",1,IF(#REF!&lt;&gt;"",1,0))</f>
        <v>#REF!</v>
      </c>
      <c r="L174" s="25" t="e">
        <f>IF('Crisis Indicator Data'!#REF!="No Data",1,IF(#REF!&lt;&gt;"",1,0))</f>
        <v>#REF!</v>
      </c>
      <c r="M174" s="25" t="e">
        <f>IF('Crisis Indicator Data'!#REF!="No Data",1,IF(#REF!&lt;&gt;"",1,0))</f>
        <v>#REF!</v>
      </c>
      <c r="N174" s="25" t="e">
        <f>IF('Crisis Indicator Data'!#REF!="No Data",1,IF(#REF!&lt;&gt;"",1,0))</f>
        <v>#REF!</v>
      </c>
      <c r="O174" s="25" t="e">
        <f>IF('Crisis Indicator Data'!#REF!="No Data",1,IF(#REF!&lt;&gt;"",1,0))</f>
        <v>#REF!</v>
      </c>
      <c r="P174" s="25" t="e">
        <f>IF('Crisis Indicator Data'!#REF!="No Data",1,IF(#REF!&lt;&gt;"",1,0))</f>
        <v>#REF!</v>
      </c>
      <c r="Q174" s="25" t="e">
        <f>IF('Crisis Indicator Data'!#REF!="No Data",1,IF(#REF!&lt;&gt;"",1,0))</f>
        <v>#REF!</v>
      </c>
      <c r="R174" s="25" t="e">
        <f>IF('Crisis Indicator Data'!#REF!="No Data",1,IF(#REF!&lt;&gt;"",1,0))</f>
        <v>#REF!</v>
      </c>
      <c r="S174" s="25" t="e">
        <f>IF('Crisis Indicator Data'!#REF!="No Data",1,IF(#REF!&lt;&gt;"",1,0))</f>
        <v>#REF!</v>
      </c>
      <c r="T174" s="25" t="e">
        <f>IF('Crisis Indicator Data'!#REF!="No Data",1,IF(#REF!&lt;&gt;"",1,0))</f>
        <v>#REF!</v>
      </c>
      <c r="U174" s="25" t="e">
        <f>IF('Crisis Indicator Data'!#REF!="No Data",1,IF(#REF!&lt;&gt;"",1,0))</f>
        <v>#REF!</v>
      </c>
      <c r="V174" s="25" t="e">
        <f>IF('Crisis Indicator Data'!#REF!="No Data",1,IF(#REF!&lt;&gt;"",1,0))</f>
        <v>#REF!</v>
      </c>
      <c r="W174" s="25" t="e">
        <f>IF('Crisis Indicator Data'!#REF!="No Data",1,IF(#REF!&lt;&gt;"",1,0))</f>
        <v>#REF!</v>
      </c>
      <c r="X174" s="25" t="e">
        <f>IF('Crisis Indicator Data'!#REF!="No Data",1,IF(#REF!&lt;&gt;"",1,0))</f>
        <v>#REF!</v>
      </c>
      <c r="Y174" s="25" t="e">
        <f>IF('Crisis Indicator Data'!#REF!="No Data",1,IF(#REF!&lt;&gt;"",1,0))</f>
        <v>#REF!</v>
      </c>
      <c r="Z174" s="25" t="e">
        <f>IF('Crisis Indicator Data'!#REF!="No Data",1,IF(#REF!&lt;&gt;"",1,0))</f>
        <v>#REF!</v>
      </c>
      <c r="AA174" s="25" t="e">
        <f>IF('Crisis Indicator Data'!#REF!="No Data",1,IF(#REF!&lt;&gt;"",1,0))</f>
        <v>#REF!</v>
      </c>
      <c r="AB174" s="25" t="e">
        <f>IF('Crisis Indicator Data'!#REF!="No Data",1,IF(#REF!&lt;&gt;"",1,0))</f>
        <v>#REF!</v>
      </c>
      <c r="AC174" s="25" t="e">
        <f>IF('Crisis Indicator Data'!#REF!="No Data",1,IF(#REF!&lt;&gt;"",1,0))</f>
        <v>#REF!</v>
      </c>
      <c r="AD174" s="25" t="e">
        <f>IF('Crisis Indicator Data'!#REF!="No Data",1,IF(#REF!&lt;&gt;"",1,0))</f>
        <v>#REF!</v>
      </c>
      <c r="AE174" s="25" t="e">
        <f>IF('Crisis Indicator Data'!#REF!="No Data",1,IF(#REF!&lt;&gt;"",1,0))</f>
        <v>#REF!</v>
      </c>
      <c r="AF174" s="25" t="e">
        <f>IF('Crisis Indicator Data'!#REF!="No Data",1,IF(#REF!&lt;&gt;"",1,0))</f>
        <v>#REF!</v>
      </c>
      <c r="AG174" s="25" t="e">
        <f>IF('Crisis Indicator Data'!#REF!="No Data",1,IF(#REF!&lt;&gt;"",1,0))</f>
        <v>#REF!</v>
      </c>
      <c r="AH174" s="25" t="e">
        <f>IF('Crisis Indicator Data'!#REF!="No Data",1,IF(#REF!&lt;&gt;"",1,0))</f>
        <v>#REF!</v>
      </c>
      <c r="AI174" s="25" t="e">
        <f>IF('Crisis Indicator Data'!#REF!="No Data",1,IF(#REF!&lt;&gt;"",1,0))</f>
        <v>#REF!</v>
      </c>
      <c r="AJ174" s="25" t="e">
        <f>IF('Crisis Indicator Data'!#REF!="No Data",1,IF(#REF!&lt;&gt;"",1,0))</f>
        <v>#REF!</v>
      </c>
      <c r="AK174" s="25" t="e">
        <f>IF('Crisis Indicator Data'!#REF!="No Data",1,IF(#REF!&lt;&gt;"",1,0))</f>
        <v>#REF!</v>
      </c>
      <c r="AL174" s="25" t="e">
        <f>IF('Crisis Indicator Data'!#REF!="No Data",1,IF(#REF!&lt;&gt;"",1,0))</f>
        <v>#REF!</v>
      </c>
      <c r="AM174" s="25" t="e">
        <f>IF('Crisis Indicator Data'!#REF!="No Data",1,IF(#REF!&lt;&gt;"",1,0))</f>
        <v>#REF!</v>
      </c>
      <c r="AN174" s="25" t="e">
        <f>IF('Crisis Indicator Data'!#REF!="No Data",1,IF(#REF!&lt;&gt;"",1,0))</f>
        <v>#REF!</v>
      </c>
      <c r="AO174" s="25" t="e">
        <f>IF('Crisis Indicator Data'!#REF!="No Data",1,IF(#REF!&lt;&gt;"",1,0))</f>
        <v>#REF!</v>
      </c>
      <c r="AP174" s="25" t="e">
        <f>IF('Crisis Indicator Data'!#REF!="No Data",1,IF(#REF!&lt;&gt;"",1,0))</f>
        <v>#REF!</v>
      </c>
      <c r="AQ174" s="25" t="e">
        <f>IF('Crisis Indicator Data'!#REF!="No Data",1,IF(#REF!&lt;&gt;"",1,0))</f>
        <v>#REF!</v>
      </c>
      <c r="AR174" s="25" t="e">
        <f>IF('Crisis Indicator Data'!#REF!="No Data",1,IF(#REF!&lt;&gt;"",1,0))</f>
        <v>#REF!</v>
      </c>
      <c r="AS174" s="25" t="e">
        <f>IF('Crisis Indicator Data'!#REF!="No Data",1,IF(#REF!&lt;&gt;"",1,0))</f>
        <v>#REF!</v>
      </c>
      <c r="AT174" s="25" t="e">
        <f>IF('Crisis Indicator Data'!#REF!="No Data",1,IF(#REF!&lt;&gt;"",1,0))</f>
        <v>#REF!</v>
      </c>
      <c r="AU174" s="25" t="e">
        <f>IF('Crisis Indicator Data'!#REF!="No Data",1,IF(#REF!&lt;&gt;"",1,0))</f>
        <v>#REF!</v>
      </c>
      <c r="AV174" s="25" t="e">
        <f>IF('Crisis Indicator Data'!#REF!="No Data",1,IF(#REF!&lt;&gt;"",1,0))</f>
        <v>#REF!</v>
      </c>
      <c r="AW174" s="25" t="e">
        <f>IF('Crisis Indicator Data'!#REF!="No Data",1,IF(#REF!&lt;&gt;"",1,0))</f>
        <v>#REF!</v>
      </c>
      <c r="AX174" s="25" t="e">
        <f>IF('Crisis Indicator Data'!#REF!="No Data",1,IF(#REF!&lt;&gt;"",1,0))</f>
        <v>#REF!</v>
      </c>
      <c r="AY174" s="25" t="e">
        <f>IF('Crisis Indicator Data'!#REF!="No Data",1,IF(#REF!&lt;&gt;"",1,0))</f>
        <v>#REF!</v>
      </c>
      <c r="AZ174" s="25" t="e">
        <f>IF('Crisis Indicator Data'!#REF!="No Data",1,IF(#REF!&lt;&gt;"",1,0))</f>
        <v>#REF!</v>
      </c>
      <c r="BA174" t="e">
        <f t="shared" si="10"/>
        <v>#REF!</v>
      </c>
      <c r="BB174" s="27" t="e">
        <f t="shared" si="11"/>
        <v>#REF!</v>
      </c>
    </row>
    <row r="175" spans="1:54" x14ac:dyDescent="0.35">
      <c r="A175" t="s">
        <v>10387</v>
      </c>
      <c r="B175" s="25" t="e">
        <f>IF('Crisis Indicator Data'!#REF!="No Data",1,IF(#REF!&lt;&gt;"",1,0))</f>
        <v>#REF!</v>
      </c>
      <c r="C175" s="25" t="e">
        <f>IF('Crisis Indicator Data'!#REF!="No Data",1,IF(#REF!&lt;&gt;"",1,0))</f>
        <v>#REF!</v>
      </c>
      <c r="D175" s="25" t="e">
        <f>IF('Crisis Indicator Data'!#REF!="No Data",1,IF(#REF!&lt;&gt;"",1,0))</f>
        <v>#REF!</v>
      </c>
      <c r="E175" s="25" t="e">
        <f>IF('Crisis Indicator Data'!#REF!="No Data",1,IF(#REF!&lt;&gt;"",1,0))</f>
        <v>#REF!</v>
      </c>
      <c r="F175" s="25" t="e">
        <f>IF('Crisis Indicator Data'!#REF!="No Data",1,IF(#REF!&lt;&gt;"",1,0))</f>
        <v>#REF!</v>
      </c>
      <c r="G175" s="25" t="e">
        <f>IF('Crisis Indicator Data'!#REF!="No Data",1,IF(#REF!&lt;&gt;"",1,0))</f>
        <v>#REF!</v>
      </c>
      <c r="H175" s="25" t="e">
        <f>IF('Crisis Indicator Data'!#REF!="No Data",1,IF(#REF!&lt;&gt;"",1,0))</f>
        <v>#REF!</v>
      </c>
      <c r="I175" s="25" t="e">
        <f>IF('Crisis Indicator Data'!#REF!="No Data",1,IF(#REF!&lt;&gt;"",1,0))</f>
        <v>#REF!</v>
      </c>
      <c r="J175" s="25" t="e">
        <f>IF('Crisis Indicator Data'!#REF!="No Data",1,IF(#REF!&lt;&gt;"",1,0))</f>
        <v>#REF!</v>
      </c>
      <c r="K175" s="25" t="e">
        <f>IF('Crisis Indicator Data'!#REF!="No Data",1,IF(#REF!&lt;&gt;"",1,0))</f>
        <v>#REF!</v>
      </c>
      <c r="L175" s="25" t="e">
        <f>IF('Crisis Indicator Data'!#REF!="No Data",1,IF(#REF!&lt;&gt;"",1,0))</f>
        <v>#REF!</v>
      </c>
      <c r="M175" s="25" t="e">
        <f>IF('Crisis Indicator Data'!#REF!="No Data",1,IF(#REF!&lt;&gt;"",1,0))</f>
        <v>#REF!</v>
      </c>
      <c r="N175" s="25" t="e">
        <f>IF('Crisis Indicator Data'!#REF!="No Data",1,IF(#REF!&lt;&gt;"",1,0))</f>
        <v>#REF!</v>
      </c>
      <c r="O175" s="25" t="e">
        <f>IF('Crisis Indicator Data'!#REF!="No Data",1,IF(#REF!&lt;&gt;"",1,0))</f>
        <v>#REF!</v>
      </c>
      <c r="P175" s="25" t="e">
        <f>IF('Crisis Indicator Data'!#REF!="No Data",1,IF(#REF!&lt;&gt;"",1,0))</f>
        <v>#REF!</v>
      </c>
      <c r="Q175" s="25" t="e">
        <f>IF('Crisis Indicator Data'!#REF!="No Data",1,IF(#REF!&lt;&gt;"",1,0))</f>
        <v>#REF!</v>
      </c>
      <c r="R175" s="25" t="e">
        <f>IF('Crisis Indicator Data'!#REF!="No Data",1,IF(#REF!&lt;&gt;"",1,0))</f>
        <v>#REF!</v>
      </c>
      <c r="S175" s="25" t="e">
        <f>IF('Crisis Indicator Data'!#REF!="No Data",1,IF(#REF!&lt;&gt;"",1,0))</f>
        <v>#REF!</v>
      </c>
      <c r="T175" s="25" t="e">
        <f>IF('Crisis Indicator Data'!#REF!="No Data",1,IF(#REF!&lt;&gt;"",1,0))</f>
        <v>#REF!</v>
      </c>
      <c r="U175" s="25" t="e">
        <f>IF('Crisis Indicator Data'!#REF!="No Data",1,IF(#REF!&lt;&gt;"",1,0))</f>
        <v>#REF!</v>
      </c>
      <c r="V175" s="25" t="e">
        <f>IF('Crisis Indicator Data'!#REF!="No Data",1,IF(#REF!&lt;&gt;"",1,0))</f>
        <v>#REF!</v>
      </c>
      <c r="W175" s="25" t="e">
        <f>IF('Crisis Indicator Data'!#REF!="No Data",1,IF(#REF!&lt;&gt;"",1,0))</f>
        <v>#REF!</v>
      </c>
      <c r="X175" s="25" t="e">
        <f>IF('Crisis Indicator Data'!#REF!="No Data",1,IF(#REF!&lt;&gt;"",1,0))</f>
        <v>#REF!</v>
      </c>
      <c r="Y175" s="25" t="e">
        <f>IF('Crisis Indicator Data'!#REF!="No Data",1,IF(#REF!&lt;&gt;"",1,0))</f>
        <v>#REF!</v>
      </c>
      <c r="Z175" s="25" t="e">
        <f>IF('Crisis Indicator Data'!#REF!="No Data",1,IF(#REF!&lt;&gt;"",1,0))</f>
        <v>#REF!</v>
      </c>
      <c r="AA175" s="25" t="e">
        <f>IF('Crisis Indicator Data'!#REF!="No Data",1,IF(#REF!&lt;&gt;"",1,0))</f>
        <v>#REF!</v>
      </c>
      <c r="AB175" s="25" t="e">
        <f>IF('Crisis Indicator Data'!#REF!="No Data",1,IF(#REF!&lt;&gt;"",1,0))</f>
        <v>#REF!</v>
      </c>
      <c r="AC175" s="25" t="e">
        <f>IF('Crisis Indicator Data'!#REF!="No Data",1,IF(#REF!&lt;&gt;"",1,0))</f>
        <v>#REF!</v>
      </c>
      <c r="AD175" s="25" t="e">
        <f>IF('Crisis Indicator Data'!#REF!="No Data",1,IF(#REF!&lt;&gt;"",1,0))</f>
        <v>#REF!</v>
      </c>
      <c r="AE175" s="25" t="e">
        <f>IF('Crisis Indicator Data'!#REF!="No Data",1,IF(#REF!&lt;&gt;"",1,0))</f>
        <v>#REF!</v>
      </c>
      <c r="AF175" s="25" t="e">
        <f>IF('Crisis Indicator Data'!#REF!="No Data",1,IF(#REF!&lt;&gt;"",1,0))</f>
        <v>#REF!</v>
      </c>
      <c r="AG175" s="25" t="e">
        <f>IF('Crisis Indicator Data'!#REF!="No Data",1,IF(#REF!&lt;&gt;"",1,0))</f>
        <v>#REF!</v>
      </c>
      <c r="AH175" s="25" t="e">
        <f>IF('Crisis Indicator Data'!#REF!="No Data",1,IF(#REF!&lt;&gt;"",1,0))</f>
        <v>#REF!</v>
      </c>
      <c r="AI175" s="25" t="e">
        <f>IF('Crisis Indicator Data'!#REF!="No Data",1,IF(#REF!&lt;&gt;"",1,0))</f>
        <v>#REF!</v>
      </c>
      <c r="AJ175" s="25" t="e">
        <f>IF('Crisis Indicator Data'!#REF!="No Data",1,IF(#REF!&lt;&gt;"",1,0))</f>
        <v>#REF!</v>
      </c>
      <c r="AK175" s="25" t="e">
        <f>IF('Crisis Indicator Data'!#REF!="No Data",1,IF(#REF!&lt;&gt;"",1,0))</f>
        <v>#REF!</v>
      </c>
      <c r="AL175" s="25" t="e">
        <f>IF('Crisis Indicator Data'!#REF!="No Data",1,IF(#REF!&lt;&gt;"",1,0))</f>
        <v>#REF!</v>
      </c>
      <c r="AM175" s="25" t="e">
        <f>IF('Crisis Indicator Data'!#REF!="No Data",1,IF(#REF!&lt;&gt;"",1,0))</f>
        <v>#REF!</v>
      </c>
      <c r="AN175" s="25" t="e">
        <f>IF('Crisis Indicator Data'!#REF!="No Data",1,IF(#REF!&lt;&gt;"",1,0))</f>
        <v>#REF!</v>
      </c>
      <c r="AO175" s="25" t="e">
        <f>IF('Crisis Indicator Data'!#REF!="No Data",1,IF(#REF!&lt;&gt;"",1,0))</f>
        <v>#REF!</v>
      </c>
      <c r="AP175" s="25" t="e">
        <f>IF('Crisis Indicator Data'!#REF!="No Data",1,IF(#REF!&lt;&gt;"",1,0))</f>
        <v>#REF!</v>
      </c>
      <c r="AQ175" s="25" t="e">
        <f>IF('Crisis Indicator Data'!#REF!="No Data",1,IF(#REF!&lt;&gt;"",1,0))</f>
        <v>#REF!</v>
      </c>
      <c r="AR175" s="25" t="e">
        <f>IF('Crisis Indicator Data'!#REF!="No Data",1,IF(#REF!&lt;&gt;"",1,0))</f>
        <v>#REF!</v>
      </c>
      <c r="AS175" s="25" t="e">
        <f>IF('Crisis Indicator Data'!#REF!="No Data",1,IF(#REF!&lt;&gt;"",1,0))</f>
        <v>#REF!</v>
      </c>
      <c r="AT175" s="25" t="e">
        <f>IF('Crisis Indicator Data'!#REF!="No Data",1,IF(#REF!&lt;&gt;"",1,0))</f>
        <v>#REF!</v>
      </c>
      <c r="AU175" s="25" t="e">
        <f>IF('Crisis Indicator Data'!#REF!="No Data",1,IF(#REF!&lt;&gt;"",1,0))</f>
        <v>#REF!</v>
      </c>
      <c r="AV175" s="25" t="e">
        <f>IF('Crisis Indicator Data'!#REF!="No Data",1,IF(#REF!&lt;&gt;"",1,0))</f>
        <v>#REF!</v>
      </c>
      <c r="AW175" s="25" t="e">
        <f>IF('Crisis Indicator Data'!#REF!="No Data",1,IF(#REF!&lt;&gt;"",1,0))</f>
        <v>#REF!</v>
      </c>
      <c r="AX175" s="25" t="e">
        <f>IF('Crisis Indicator Data'!#REF!="No Data",1,IF(#REF!&lt;&gt;"",1,0))</f>
        <v>#REF!</v>
      </c>
      <c r="AY175" s="25" t="e">
        <f>IF('Crisis Indicator Data'!#REF!="No Data",1,IF(#REF!&lt;&gt;"",1,0))</f>
        <v>#REF!</v>
      </c>
      <c r="AZ175" s="25" t="e">
        <f>IF('Crisis Indicator Data'!#REF!="No Data",1,IF(#REF!&lt;&gt;"",1,0))</f>
        <v>#REF!</v>
      </c>
      <c r="BA175" t="e">
        <f t="shared" si="10"/>
        <v>#REF!</v>
      </c>
      <c r="BB175" s="27" t="e">
        <f t="shared" si="11"/>
        <v>#REF!</v>
      </c>
    </row>
    <row r="176" spans="1:54" x14ac:dyDescent="0.35">
      <c r="A176" t="s">
        <v>10388</v>
      </c>
      <c r="B176" s="25" t="e">
        <f>IF('Crisis Indicator Data'!#REF!="No Data",1,IF(#REF!&lt;&gt;"",1,0))</f>
        <v>#REF!</v>
      </c>
      <c r="C176" s="25" t="e">
        <f>IF('Crisis Indicator Data'!#REF!="No Data",1,IF(#REF!&lt;&gt;"",1,0))</f>
        <v>#REF!</v>
      </c>
      <c r="D176" s="25" t="e">
        <f>IF('Crisis Indicator Data'!#REF!="No Data",1,IF(#REF!&lt;&gt;"",1,0))</f>
        <v>#REF!</v>
      </c>
      <c r="E176" s="25" t="e">
        <f>IF('Crisis Indicator Data'!#REF!="No Data",1,IF(#REF!&lt;&gt;"",1,0))</f>
        <v>#REF!</v>
      </c>
      <c r="F176" s="25" t="e">
        <f>IF('Crisis Indicator Data'!#REF!="No Data",1,IF(#REF!&lt;&gt;"",1,0))</f>
        <v>#REF!</v>
      </c>
      <c r="G176" s="25" t="e">
        <f>IF('Crisis Indicator Data'!#REF!="No Data",1,IF(#REF!&lt;&gt;"",1,0))</f>
        <v>#REF!</v>
      </c>
      <c r="H176" s="25" t="e">
        <f>IF('Crisis Indicator Data'!#REF!="No Data",1,IF(#REF!&lt;&gt;"",1,0))</f>
        <v>#REF!</v>
      </c>
      <c r="I176" s="25" t="e">
        <f>IF('Crisis Indicator Data'!#REF!="No Data",1,IF(#REF!&lt;&gt;"",1,0))</f>
        <v>#REF!</v>
      </c>
      <c r="J176" s="25" t="e">
        <f>IF('Crisis Indicator Data'!#REF!="No Data",1,IF(#REF!&lt;&gt;"",1,0))</f>
        <v>#REF!</v>
      </c>
      <c r="K176" s="25" t="e">
        <f>IF('Crisis Indicator Data'!#REF!="No Data",1,IF(#REF!&lt;&gt;"",1,0))</f>
        <v>#REF!</v>
      </c>
      <c r="L176" s="25" t="e">
        <f>IF('Crisis Indicator Data'!#REF!="No Data",1,IF(#REF!&lt;&gt;"",1,0))</f>
        <v>#REF!</v>
      </c>
      <c r="M176" s="25" t="e">
        <f>IF('Crisis Indicator Data'!#REF!="No Data",1,IF(#REF!&lt;&gt;"",1,0))</f>
        <v>#REF!</v>
      </c>
      <c r="N176" s="25" t="e">
        <f>IF('Crisis Indicator Data'!#REF!="No Data",1,IF(#REF!&lt;&gt;"",1,0))</f>
        <v>#REF!</v>
      </c>
      <c r="O176" s="25" t="e">
        <f>IF('Crisis Indicator Data'!#REF!="No Data",1,IF(#REF!&lt;&gt;"",1,0))</f>
        <v>#REF!</v>
      </c>
      <c r="P176" s="25" t="e">
        <f>IF('Crisis Indicator Data'!#REF!="No Data",1,IF(#REF!&lt;&gt;"",1,0))</f>
        <v>#REF!</v>
      </c>
      <c r="Q176" s="25" t="e">
        <f>IF('Crisis Indicator Data'!#REF!="No Data",1,IF(#REF!&lt;&gt;"",1,0))</f>
        <v>#REF!</v>
      </c>
      <c r="R176" s="25" t="e">
        <f>IF('Crisis Indicator Data'!#REF!="No Data",1,IF(#REF!&lt;&gt;"",1,0))</f>
        <v>#REF!</v>
      </c>
      <c r="S176" s="25" t="e">
        <f>IF('Crisis Indicator Data'!#REF!="No Data",1,IF(#REF!&lt;&gt;"",1,0))</f>
        <v>#REF!</v>
      </c>
      <c r="T176" s="25" t="e">
        <f>IF('Crisis Indicator Data'!#REF!="No Data",1,IF(#REF!&lt;&gt;"",1,0))</f>
        <v>#REF!</v>
      </c>
      <c r="U176" s="25" t="e">
        <f>IF('Crisis Indicator Data'!#REF!="No Data",1,IF(#REF!&lt;&gt;"",1,0))</f>
        <v>#REF!</v>
      </c>
      <c r="V176" s="25" t="e">
        <f>IF('Crisis Indicator Data'!#REF!="No Data",1,IF(#REF!&lt;&gt;"",1,0))</f>
        <v>#REF!</v>
      </c>
      <c r="W176" s="25" t="e">
        <f>IF('Crisis Indicator Data'!#REF!="No Data",1,IF(#REF!&lt;&gt;"",1,0))</f>
        <v>#REF!</v>
      </c>
      <c r="X176" s="25" t="e">
        <f>IF('Crisis Indicator Data'!#REF!="No Data",1,IF(#REF!&lt;&gt;"",1,0))</f>
        <v>#REF!</v>
      </c>
      <c r="Y176" s="25" t="e">
        <f>IF('Crisis Indicator Data'!#REF!="No Data",1,IF(#REF!&lt;&gt;"",1,0))</f>
        <v>#REF!</v>
      </c>
      <c r="Z176" s="25" t="e">
        <f>IF('Crisis Indicator Data'!#REF!="No Data",1,IF(#REF!&lt;&gt;"",1,0))</f>
        <v>#REF!</v>
      </c>
      <c r="AA176" s="25" t="e">
        <f>IF('Crisis Indicator Data'!#REF!="No Data",1,IF(#REF!&lt;&gt;"",1,0))</f>
        <v>#REF!</v>
      </c>
      <c r="AB176" s="25" t="e">
        <f>IF('Crisis Indicator Data'!#REF!="No Data",1,IF(#REF!&lt;&gt;"",1,0))</f>
        <v>#REF!</v>
      </c>
      <c r="AC176" s="25" t="e">
        <f>IF('Crisis Indicator Data'!#REF!="No Data",1,IF(#REF!&lt;&gt;"",1,0))</f>
        <v>#REF!</v>
      </c>
      <c r="AD176" s="25" t="e">
        <f>IF('Crisis Indicator Data'!#REF!="No Data",1,IF(#REF!&lt;&gt;"",1,0))</f>
        <v>#REF!</v>
      </c>
      <c r="AE176" s="25" t="e">
        <f>IF('Crisis Indicator Data'!#REF!="No Data",1,IF(#REF!&lt;&gt;"",1,0))</f>
        <v>#REF!</v>
      </c>
      <c r="AF176" s="25" t="e">
        <f>IF('Crisis Indicator Data'!#REF!="No Data",1,IF(#REF!&lt;&gt;"",1,0))</f>
        <v>#REF!</v>
      </c>
      <c r="AG176" s="25" t="e">
        <f>IF('Crisis Indicator Data'!#REF!="No Data",1,IF(#REF!&lt;&gt;"",1,0))</f>
        <v>#REF!</v>
      </c>
      <c r="AH176" s="25" t="e">
        <f>IF('Crisis Indicator Data'!#REF!="No Data",1,IF(#REF!&lt;&gt;"",1,0))</f>
        <v>#REF!</v>
      </c>
      <c r="AI176" s="25" t="e">
        <f>IF('Crisis Indicator Data'!#REF!="No Data",1,IF(#REF!&lt;&gt;"",1,0))</f>
        <v>#REF!</v>
      </c>
      <c r="AJ176" s="25" t="e">
        <f>IF('Crisis Indicator Data'!#REF!="No Data",1,IF(#REF!&lt;&gt;"",1,0))</f>
        <v>#REF!</v>
      </c>
      <c r="AK176" s="25" t="e">
        <f>IF('Crisis Indicator Data'!#REF!="No Data",1,IF(#REF!&lt;&gt;"",1,0))</f>
        <v>#REF!</v>
      </c>
      <c r="AL176" s="25" t="e">
        <f>IF('Crisis Indicator Data'!#REF!="No Data",1,IF(#REF!&lt;&gt;"",1,0))</f>
        <v>#REF!</v>
      </c>
      <c r="AM176" s="25" t="e">
        <f>IF('Crisis Indicator Data'!#REF!="No Data",1,IF(#REF!&lt;&gt;"",1,0))</f>
        <v>#REF!</v>
      </c>
      <c r="AN176" s="25" t="e">
        <f>IF('Crisis Indicator Data'!#REF!="No Data",1,IF(#REF!&lt;&gt;"",1,0))</f>
        <v>#REF!</v>
      </c>
      <c r="AO176" s="25" t="e">
        <f>IF('Crisis Indicator Data'!#REF!="No Data",1,IF(#REF!&lt;&gt;"",1,0))</f>
        <v>#REF!</v>
      </c>
      <c r="AP176" s="25" t="e">
        <f>IF('Crisis Indicator Data'!#REF!="No Data",1,IF(#REF!&lt;&gt;"",1,0))</f>
        <v>#REF!</v>
      </c>
      <c r="AQ176" s="25" t="e">
        <f>IF('Crisis Indicator Data'!#REF!="No Data",1,IF(#REF!&lt;&gt;"",1,0))</f>
        <v>#REF!</v>
      </c>
      <c r="AR176" s="25" t="e">
        <f>IF('Crisis Indicator Data'!#REF!="No Data",1,IF(#REF!&lt;&gt;"",1,0))</f>
        <v>#REF!</v>
      </c>
      <c r="AS176" s="25" t="e">
        <f>IF('Crisis Indicator Data'!#REF!="No Data",1,IF(#REF!&lt;&gt;"",1,0))</f>
        <v>#REF!</v>
      </c>
      <c r="AT176" s="25" t="e">
        <f>IF('Crisis Indicator Data'!#REF!="No Data",1,IF(#REF!&lt;&gt;"",1,0))</f>
        <v>#REF!</v>
      </c>
      <c r="AU176" s="25" t="e">
        <f>IF('Crisis Indicator Data'!#REF!="No Data",1,IF(#REF!&lt;&gt;"",1,0))</f>
        <v>#REF!</v>
      </c>
      <c r="AV176" s="25" t="e">
        <f>IF('Crisis Indicator Data'!#REF!="No Data",1,IF(#REF!&lt;&gt;"",1,0))</f>
        <v>#REF!</v>
      </c>
      <c r="AW176" s="25" t="e">
        <f>IF('Crisis Indicator Data'!#REF!="No Data",1,IF(#REF!&lt;&gt;"",1,0))</f>
        <v>#REF!</v>
      </c>
      <c r="AX176" s="25" t="e">
        <f>IF('Crisis Indicator Data'!#REF!="No Data",1,IF(#REF!&lt;&gt;"",1,0))</f>
        <v>#REF!</v>
      </c>
      <c r="AY176" s="25" t="e">
        <f>IF('Crisis Indicator Data'!#REF!="No Data",1,IF(#REF!&lt;&gt;"",1,0))</f>
        <v>#REF!</v>
      </c>
      <c r="AZ176" s="25" t="e">
        <f>IF('Crisis Indicator Data'!#REF!="No Data",1,IF(#REF!&lt;&gt;"",1,0))</f>
        <v>#REF!</v>
      </c>
      <c r="BA176" t="e">
        <f t="shared" si="10"/>
        <v>#REF!</v>
      </c>
      <c r="BB176" s="27" t="e">
        <f t="shared" si="11"/>
        <v>#REF!</v>
      </c>
    </row>
    <row r="177" spans="1:54" x14ac:dyDescent="0.35">
      <c r="A177" t="s">
        <v>10389</v>
      </c>
      <c r="B177" s="25" t="e">
        <f>IF('Crisis Indicator Data'!#REF!="No Data",1,IF(#REF!&lt;&gt;"",1,0))</f>
        <v>#REF!</v>
      </c>
      <c r="C177" s="25" t="e">
        <f>IF('Crisis Indicator Data'!#REF!="No Data",1,IF(#REF!&lt;&gt;"",1,0))</f>
        <v>#REF!</v>
      </c>
      <c r="D177" s="25" t="e">
        <f>IF('Crisis Indicator Data'!#REF!="No Data",1,IF(#REF!&lt;&gt;"",1,0))</f>
        <v>#REF!</v>
      </c>
      <c r="E177" s="25" t="e">
        <f>IF('Crisis Indicator Data'!#REF!="No Data",1,IF(#REF!&lt;&gt;"",1,0))</f>
        <v>#REF!</v>
      </c>
      <c r="F177" s="25" t="e">
        <f>IF('Crisis Indicator Data'!#REF!="No Data",1,IF(#REF!&lt;&gt;"",1,0))</f>
        <v>#REF!</v>
      </c>
      <c r="G177" s="25" t="e">
        <f>IF('Crisis Indicator Data'!#REF!="No Data",1,IF(#REF!&lt;&gt;"",1,0))</f>
        <v>#REF!</v>
      </c>
      <c r="H177" s="25" t="e">
        <f>IF('Crisis Indicator Data'!#REF!="No Data",1,IF(#REF!&lt;&gt;"",1,0))</f>
        <v>#REF!</v>
      </c>
      <c r="I177" s="25" t="e">
        <f>IF('Crisis Indicator Data'!#REF!="No Data",1,IF(#REF!&lt;&gt;"",1,0))</f>
        <v>#REF!</v>
      </c>
      <c r="J177" s="25" t="e">
        <f>IF('Crisis Indicator Data'!#REF!="No Data",1,IF(#REF!&lt;&gt;"",1,0))</f>
        <v>#REF!</v>
      </c>
      <c r="K177" s="25" t="e">
        <f>IF('Crisis Indicator Data'!#REF!="No Data",1,IF(#REF!&lt;&gt;"",1,0))</f>
        <v>#REF!</v>
      </c>
      <c r="L177" s="25" t="e">
        <f>IF('Crisis Indicator Data'!#REF!="No Data",1,IF(#REF!&lt;&gt;"",1,0))</f>
        <v>#REF!</v>
      </c>
      <c r="M177" s="25" t="e">
        <f>IF('Crisis Indicator Data'!#REF!="No Data",1,IF(#REF!&lt;&gt;"",1,0))</f>
        <v>#REF!</v>
      </c>
      <c r="N177" s="25" t="e">
        <f>IF('Crisis Indicator Data'!#REF!="No Data",1,IF(#REF!&lt;&gt;"",1,0))</f>
        <v>#REF!</v>
      </c>
      <c r="O177" s="25" t="e">
        <f>IF('Crisis Indicator Data'!#REF!="No Data",1,IF(#REF!&lt;&gt;"",1,0))</f>
        <v>#REF!</v>
      </c>
      <c r="P177" s="25" t="e">
        <f>IF('Crisis Indicator Data'!#REF!="No Data",1,IF(#REF!&lt;&gt;"",1,0))</f>
        <v>#REF!</v>
      </c>
      <c r="Q177" s="25" t="e">
        <f>IF('Crisis Indicator Data'!#REF!="No Data",1,IF(#REF!&lt;&gt;"",1,0))</f>
        <v>#REF!</v>
      </c>
      <c r="R177" s="25" t="e">
        <f>IF('Crisis Indicator Data'!#REF!="No Data",1,IF(#REF!&lt;&gt;"",1,0))</f>
        <v>#REF!</v>
      </c>
      <c r="S177" s="25" t="e">
        <f>IF('Crisis Indicator Data'!#REF!="No Data",1,IF(#REF!&lt;&gt;"",1,0))</f>
        <v>#REF!</v>
      </c>
      <c r="T177" s="25" t="e">
        <f>IF('Crisis Indicator Data'!#REF!="No Data",1,IF(#REF!&lt;&gt;"",1,0))</f>
        <v>#REF!</v>
      </c>
      <c r="U177" s="25" t="e">
        <f>IF('Crisis Indicator Data'!#REF!="No Data",1,IF(#REF!&lt;&gt;"",1,0))</f>
        <v>#REF!</v>
      </c>
      <c r="V177" s="25" t="e">
        <f>IF('Crisis Indicator Data'!#REF!="No Data",1,IF(#REF!&lt;&gt;"",1,0))</f>
        <v>#REF!</v>
      </c>
      <c r="W177" s="25" t="e">
        <f>IF('Crisis Indicator Data'!#REF!="No Data",1,IF(#REF!&lt;&gt;"",1,0))</f>
        <v>#REF!</v>
      </c>
      <c r="X177" s="25" t="e">
        <f>IF('Crisis Indicator Data'!#REF!="No Data",1,IF(#REF!&lt;&gt;"",1,0))</f>
        <v>#REF!</v>
      </c>
      <c r="Y177" s="25" t="e">
        <f>IF('Crisis Indicator Data'!#REF!="No Data",1,IF(#REF!&lt;&gt;"",1,0))</f>
        <v>#REF!</v>
      </c>
      <c r="Z177" s="25" t="e">
        <f>IF('Crisis Indicator Data'!#REF!="No Data",1,IF(#REF!&lt;&gt;"",1,0))</f>
        <v>#REF!</v>
      </c>
      <c r="AA177" s="25" t="e">
        <f>IF('Crisis Indicator Data'!#REF!="No Data",1,IF(#REF!&lt;&gt;"",1,0))</f>
        <v>#REF!</v>
      </c>
      <c r="AB177" s="25" t="e">
        <f>IF('Crisis Indicator Data'!#REF!="No Data",1,IF(#REF!&lt;&gt;"",1,0))</f>
        <v>#REF!</v>
      </c>
      <c r="AC177" s="25" t="e">
        <f>IF('Crisis Indicator Data'!#REF!="No Data",1,IF(#REF!&lt;&gt;"",1,0))</f>
        <v>#REF!</v>
      </c>
      <c r="AD177" s="25" t="e">
        <f>IF('Crisis Indicator Data'!#REF!="No Data",1,IF(#REF!&lt;&gt;"",1,0))</f>
        <v>#REF!</v>
      </c>
      <c r="AE177" s="25" t="e">
        <f>IF('Crisis Indicator Data'!#REF!="No Data",1,IF(#REF!&lt;&gt;"",1,0))</f>
        <v>#REF!</v>
      </c>
      <c r="AF177" s="25" t="e">
        <f>IF('Crisis Indicator Data'!#REF!="No Data",1,IF(#REF!&lt;&gt;"",1,0))</f>
        <v>#REF!</v>
      </c>
      <c r="AG177" s="25" t="e">
        <f>IF('Crisis Indicator Data'!#REF!="No Data",1,IF(#REF!&lt;&gt;"",1,0))</f>
        <v>#REF!</v>
      </c>
      <c r="AH177" s="25" t="e">
        <f>IF('Crisis Indicator Data'!#REF!="No Data",1,IF(#REF!&lt;&gt;"",1,0))</f>
        <v>#REF!</v>
      </c>
      <c r="AI177" s="25" t="e">
        <f>IF('Crisis Indicator Data'!#REF!="No Data",1,IF(#REF!&lt;&gt;"",1,0))</f>
        <v>#REF!</v>
      </c>
      <c r="AJ177" s="25" t="e">
        <f>IF('Crisis Indicator Data'!#REF!="No Data",1,IF(#REF!&lt;&gt;"",1,0))</f>
        <v>#REF!</v>
      </c>
      <c r="AK177" s="25" t="e">
        <f>IF('Crisis Indicator Data'!#REF!="No Data",1,IF(#REF!&lt;&gt;"",1,0))</f>
        <v>#REF!</v>
      </c>
      <c r="AL177" s="25" t="e">
        <f>IF('Crisis Indicator Data'!#REF!="No Data",1,IF(#REF!&lt;&gt;"",1,0))</f>
        <v>#REF!</v>
      </c>
      <c r="AM177" s="25" t="e">
        <f>IF('Crisis Indicator Data'!#REF!="No Data",1,IF(#REF!&lt;&gt;"",1,0))</f>
        <v>#REF!</v>
      </c>
      <c r="AN177" s="25" t="e">
        <f>IF('Crisis Indicator Data'!#REF!="No Data",1,IF(#REF!&lt;&gt;"",1,0))</f>
        <v>#REF!</v>
      </c>
      <c r="AO177" s="25" t="e">
        <f>IF('Crisis Indicator Data'!#REF!="No Data",1,IF(#REF!&lt;&gt;"",1,0))</f>
        <v>#REF!</v>
      </c>
      <c r="AP177" s="25" t="e">
        <f>IF('Crisis Indicator Data'!#REF!="No Data",1,IF(#REF!&lt;&gt;"",1,0))</f>
        <v>#REF!</v>
      </c>
      <c r="AQ177" s="25" t="e">
        <f>IF('Crisis Indicator Data'!#REF!="No Data",1,IF(#REF!&lt;&gt;"",1,0))</f>
        <v>#REF!</v>
      </c>
      <c r="AR177" s="25" t="e">
        <f>IF('Crisis Indicator Data'!#REF!="No Data",1,IF(#REF!&lt;&gt;"",1,0))</f>
        <v>#REF!</v>
      </c>
      <c r="AS177" s="25" t="e">
        <f>IF('Crisis Indicator Data'!#REF!="No Data",1,IF(#REF!&lt;&gt;"",1,0))</f>
        <v>#REF!</v>
      </c>
      <c r="AT177" s="25" t="e">
        <f>IF('Crisis Indicator Data'!#REF!="No Data",1,IF(#REF!&lt;&gt;"",1,0))</f>
        <v>#REF!</v>
      </c>
      <c r="AU177" s="25" t="e">
        <f>IF('Crisis Indicator Data'!#REF!="No Data",1,IF(#REF!&lt;&gt;"",1,0))</f>
        <v>#REF!</v>
      </c>
      <c r="AV177" s="25" t="e">
        <f>IF('Crisis Indicator Data'!#REF!="No Data",1,IF(#REF!&lt;&gt;"",1,0))</f>
        <v>#REF!</v>
      </c>
      <c r="AW177" s="25" t="e">
        <f>IF('Crisis Indicator Data'!#REF!="No Data",1,IF(#REF!&lt;&gt;"",1,0))</f>
        <v>#REF!</v>
      </c>
      <c r="AX177" s="25" t="e">
        <f>IF('Crisis Indicator Data'!#REF!="No Data",1,IF(#REF!&lt;&gt;"",1,0))</f>
        <v>#REF!</v>
      </c>
      <c r="AY177" s="25" t="e">
        <f>IF('Crisis Indicator Data'!#REF!="No Data",1,IF(#REF!&lt;&gt;"",1,0))</f>
        <v>#REF!</v>
      </c>
      <c r="AZ177" s="25" t="e">
        <f>IF('Crisis Indicator Data'!#REF!="No Data",1,IF(#REF!&lt;&gt;"",1,0))</f>
        <v>#REF!</v>
      </c>
      <c r="BA177" t="e">
        <f t="shared" si="10"/>
        <v>#REF!</v>
      </c>
      <c r="BB177" s="27" t="e">
        <f t="shared" si="11"/>
        <v>#REF!</v>
      </c>
    </row>
    <row r="178" spans="1:54" x14ac:dyDescent="0.35">
      <c r="A178" t="s">
        <v>10383</v>
      </c>
      <c r="B178" s="25" t="e">
        <f>IF('Crisis Indicator Data'!#REF!="No Data",1,IF(#REF!&lt;&gt;"",1,0))</f>
        <v>#REF!</v>
      </c>
      <c r="C178" s="25" t="e">
        <f>IF('Crisis Indicator Data'!#REF!="No Data",1,IF(#REF!&lt;&gt;"",1,0))</f>
        <v>#REF!</v>
      </c>
      <c r="D178" s="25" t="e">
        <f>IF('Crisis Indicator Data'!#REF!="No Data",1,IF(#REF!&lt;&gt;"",1,0))</f>
        <v>#REF!</v>
      </c>
      <c r="E178" s="25" t="e">
        <f>IF('Crisis Indicator Data'!#REF!="No Data",1,IF(#REF!&lt;&gt;"",1,0))</f>
        <v>#REF!</v>
      </c>
      <c r="F178" s="25" t="e">
        <f>IF('Crisis Indicator Data'!#REF!="No Data",1,IF(#REF!&lt;&gt;"",1,0))</f>
        <v>#REF!</v>
      </c>
      <c r="G178" s="25" t="e">
        <f>IF('Crisis Indicator Data'!#REF!="No Data",1,IF(#REF!&lt;&gt;"",1,0))</f>
        <v>#REF!</v>
      </c>
      <c r="H178" s="25" t="e">
        <f>IF('Crisis Indicator Data'!#REF!="No Data",1,IF(#REF!&lt;&gt;"",1,0))</f>
        <v>#REF!</v>
      </c>
      <c r="I178" s="25" t="e">
        <f>IF('Crisis Indicator Data'!#REF!="No Data",1,IF(#REF!&lt;&gt;"",1,0))</f>
        <v>#REF!</v>
      </c>
      <c r="J178" s="25" t="e">
        <f>IF('Crisis Indicator Data'!#REF!="No Data",1,IF(#REF!&lt;&gt;"",1,0))</f>
        <v>#REF!</v>
      </c>
      <c r="K178" s="25" t="e">
        <f>IF('Crisis Indicator Data'!#REF!="No Data",1,IF(#REF!&lt;&gt;"",1,0))</f>
        <v>#REF!</v>
      </c>
      <c r="L178" s="25" t="e">
        <f>IF('Crisis Indicator Data'!#REF!="No Data",1,IF(#REF!&lt;&gt;"",1,0))</f>
        <v>#REF!</v>
      </c>
      <c r="M178" s="25" t="e">
        <f>IF('Crisis Indicator Data'!#REF!="No Data",1,IF(#REF!&lt;&gt;"",1,0))</f>
        <v>#REF!</v>
      </c>
      <c r="N178" s="25" t="e">
        <f>IF('Crisis Indicator Data'!#REF!="No Data",1,IF(#REF!&lt;&gt;"",1,0))</f>
        <v>#REF!</v>
      </c>
      <c r="O178" s="25" t="e">
        <f>IF('Crisis Indicator Data'!#REF!="No Data",1,IF(#REF!&lt;&gt;"",1,0))</f>
        <v>#REF!</v>
      </c>
      <c r="P178" s="25" t="e">
        <f>IF('Crisis Indicator Data'!#REF!="No Data",1,IF(#REF!&lt;&gt;"",1,0))</f>
        <v>#REF!</v>
      </c>
      <c r="Q178" s="25" t="e">
        <f>IF('Crisis Indicator Data'!#REF!="No Data",1,IF(#REF!&lt;&gt;"",1,0))</f>
        <v>#REF!</v>
      </c>
      <c r="R178" s="25" t="e">
        <f>IF('Crisis Indicator Data'!#REF!="No Data",1,IF(#REF!&lt;&gt;"",1,0))</f>
        <v>#REF!</v>
      </c>
      <c r="S178" s="25" t="e">
        <f>IF('Crisis Indicator Data'!#REF!="No Data",1,IF(#REF!&lt;&gt;"",1,0))</f>
        <v>#REF!</v>
      </c>
      <c r="T178" s="25" t="e">
        <f>IF('Crisis Indicator Data'!#REF!="No Data",1,IF(#REF!&lt;&gt;"",1,0))</f>
        <v>#REF!</v>
      </c>
      <c r="U178" s="25" t="e">
        <f>IF('Crisis Indicator Data'!#REF!="No Data",1,IF(#REF!&lt;&gt;"",1,0))</f>
        <v>#REF!</v>
      </c>
      <c r="V178" s="25" t="e">
        <f>IF('Crisis Indicator Data'!#REF!="No Data",1,IF(#REF!&lt;&gt;"",1,0))</f>
        <v>#REF!</v>
      </c>
      <c r="W178" s="25" t="e">
        <f>IF('Crisis Indicator Data'!#REF!="No Data",1,IF(#REF!&lt;&gt;"",1,0))</f>
        <v>#REF!</v>
      </c>
      <c r="X178" s="25" t="e">
        <f>IF('Crisis Indicator Data'!#REF!="No Data",1,IF(#REF!&lt;&gt;"",1,0))</f>
        <v>#REF!</v>
      </c>
      <c r="Y178" s="25" t="e">
        <f>IF('Crisis Indicator Data'!#REF!="No Data",1,IF(#REF!&lt;&gt;"",1,0))</f>
        <v>#REF!</v>
      </c>
      <c r="Z178" s="25" t="e">
        <f>IF('Crisis Indicator Data'!#REF!="No Data",1,IF(#REF!&lt;&gt;"",1,0))</f>
        <v>#REF!</v>
      </c>
      <c r="AA178" s="25" t="e">
        <f>IF('Crisis Indicator Data'!#REF!="No Data",1,IF(#REF!&lt;&gt;"",1,0))</f>
        <v>#REF!</v>
      </c>
      <c r="AB178" s="25" t="e">
        <f>IF('Crisis Indicator Data'!#REF!="No Data",1,IF(#REF!&lt;&gt;"",1,0))</f>
        <v>#REF!</v>
      </c>
      <c r="AC178" s="25" t="e">
        <f>IF('Crisis Indicator Data'!#REF!="No Data",1,IF(#REF!&lt;&gt;"",1,0))</f>
        <v>#REF!</v>
      </c>
      <c r="AD178" s="25" t="e">
        <f>IF('Crisis Indicator Data'!#REF!="No Data",1,IF(#REF!&lt;&gt;"",1,0))</f>
        <v>#REF!</v>
      </c>
      <c r="AE178" s="25" t="e">
        <f>IF('Crisis Indicator Data'!#REF!="No Data",1,IF(#REF!&lt;&gt;"",1,0))</f>
        <v>#REF!</v>
      </c>
      <c r="AF178" s="25" t="e">
        <f>IF('Crisis Indicator Data'!#REF!="No Data",1,IF(#REF!&lt;&gt;"",1,0))</f>
        <v>#REF!</v>
      </c>
      <c r="AG178" s="25" t="e">
        <f>IF('Crisis Indicator Data'!#REF!="No Data",1,IF(#REF!&lt;&gt;"",1,0))</f>
        <v>#REF!</v>
      </c>
      <c r="AH178" s="25" t="e">
        <f>IF('Crisis Indicator Data'!#REF!="No Data",1,IF(#REF!&lt;&gt;"",1,0))</f>
        <v>#REF!</v>
      </c>
      <c r="AI178" s="25" t="e">
        <f>IF('Crisis Indicator Data'!#REF!="No Data",1,IF(#REF!&lt;&gt;"",1,0))</f>
        <v>#REF!</v>
      </c>
      <c r="AJ178" s="25" t="e">
        <f>IF('Crisis Indicator Data'!#REF!="No Data",1,IF(#REF!&lt;&gt;"",1,0))</f>
        <v>#REF!</v>
      </c>
      <c r="AK178" s="25" t="e">
        <f>IF('Crisis Indicator Data'!#REF!="No Data",1,IF(#REF!&lt;&gt;"",1,0))</f>
        <v>#REF!</v>
      </c>
      <c r="AL178" s="25" t="e">
        <f>IF('Crisis Indicator Data'!#REF!="No Data",1,IF(#REF!&lt;&gt;"",1,0))</f>
        <v>#REF!</v>
      </c>
      <c r="AM178" s="25" t="e">
        <f>IF('Crisis Indicator Data'!#REF!="No Data",1,IF(#REF!&lt;&gt;"",1,0))</f>
        <v>#REF!</v>
      </c>
      <c r="AN178" s="25" t="e">
        <f>IF('Crisis Indicator Data'!#REF!="No Data",1,IF(#REF!&lt;&gt;"",1,0))</f>
        <v>#REF!</v>
      </c>
      <c r="AO178" s="25" t="e">
        <f>IF('Crisis Indicator Data'!#REF!="No Data",1,IF(#REF!&lt;&gt;"",1,0))</f>
        <v>#REF!</v>
      </c>
      <c r="AP178" s="25" t="e">
        <f>IF('Crisis Indicator Data'!#REF!="No Data",1,IF(#REF!&lt;&gt;"",1,0))</f>
        <v>#REF!</v>
      </c>
      <c r="AQ178" s="25" t="e">
        <f>IF('Crisis Indicator Data'!#REF!="No Data",1,IF(#REF!&lt;&gt;"",1,0))</f>
        <v>#REF!</v>
      </c>
      <c r="AR178" s="25" t="e">
        <f>IF('Crisis Indicator Data'!#REF!="No Data",1,IF(#REF!&lt;&gt;"",1,0))</f>
        <v>#REF!</v>
      </c>
      <c r="AS178" s="25" t="e">
        <f>IF('Crisis Indicator Data'!#REF!="No Data",1,IF(#REF!&lt;&gt;"",1,0))</f>
        <v>#REF!</v>
      </c>
      <c r="AT178" s="25" t="e">
        <f>IF('Crisis Indicator Data'!#REF!="No Data",1,IF(#REF!&lt;&gt;"",1,0))</f>
        <v>#REF!</v>
      </c>
      <c r="AU178" s="25" t="e">
        <f>IF('Crisis Indicator Data'!#REF!="No Data",1,IF(#REF!&lt;&gt;"",1,0))</f>
        <v>#REF!</v>
      </c>
      <c r="AV178" s="25" t="e">
        <f>IF('Crisis Indicator Data'!#REF!="No Data",1,IF(#REF!&lt;&gt;"",1,0))</f>
        <v>#REF!</v>
      </c>
      <c r="AW178" s="25" t="e">
        <f>IF('Crisis Indicator Data'!#REF!="No Data",1,IF(#REF!&lt;&gt;"",1,0))</f>
        <v>#REF!</v>
      </c>
      <c r="AX178" s="25" t="e">
        <f>IF('Crisis Indicator Data'!#REF!="No Data",1,IF(#REF!&lt;&gt;"",1,0))</f>
        <v>#REF!</v>
      </c>
      <c r="AY178" s="25" t="e">
        <f>IF('Crisis Indicator Data'!#REF!="No Data",1,IF(#REF!&lt;&gt;"",1,0))</f>
        <v>#REF!</v>
      </c>
      <c r="AZ178" s="25" t="e">
        <f>IF('Crisis Indicator Data'!#REF!="No Data",1,IF(#REF!&lt;&gt;"",1,0))</f>
        <v>#REF!</v>
      </c>
      <c r="BA178" t="e">
        <f t="shared" si="10"/>
        <v>#REF!</v>
      </c>
      <c r="BB178" s="27" t="e">
        <f t="shared" si="11"/>
        <v>#REF!</v>
      </c>
    </row>
    <row r="179" spans="1:54" x14ac:dyDescent="0.35">
      <c r="A179" t="s">
        <v>10391</v>
      </c>
      <c r="B179" s="25" t="e">
        <f>IF('Crisis Indicator Data'!#REF!="No Data",1,IF(#REF!&lt;&gt;"",1,0))</f>
        <v>#REF!</v>
      </c>
      <c r="C179" s="25" t="e">
        <f>IF('Crisis Indicator Data'!#REF!="No Data",1,IF(#REF!&lt;&gt;"",1,0))</f>
        <v>#REF!</v>
      </c>
      <c r="D179" s="25" t="e">
        <f>IF('Crisis Indicator Data'!#REF!="No Data",1,IF(#REF!&lt;&gt;"",1,0))</f>
        <v>#REF!</v>
      </c>
      <c r="E179" s="25" t="e">
        <f>IF('Crisis Indicator Data'!#REF!="No Data",1,IF(#REF!&lt;&gt;"",1,0))</f>
        <v>#REF!</v>
      </c>
      <c r="F179" s="25" t="e">
        <f>IF('Crisis Indicator Data'!#REF!="No Data",1,IF(#REF!&lt;&gt;"",1,0))</f>
        <v>#REF!</v>
      </c>
      <c r="G179" s="25" t="e">
        <f>IF('Crisis Indicator Data'!#REF!="No Data",1,IF(#REF!&lt;&gt;"",1,0))</f>
        <v>#REF!</v>
      </c>
      <c r="H179" s="25" t="e">
        <f>IF('Crisis Indicator Data'!#REF!="No Data",1,IF(#REF!&lt;&gt;"",1,0))</f>
        <v>#REF!</v>
      </c>
      <c r="I179" s="25" t="e">
        <f>IF('Crisis Indicator Data'!#REF!="No Data",1,IF(#REF!&lt;&gt;"",1,0))</f>
        <v>#REF!</v>
      </c>
      <c r="J179" s="25" t="e">
        <f>IF('Crisis Indicator Data'!#REF!="No Data",1,IF(#REF!&lt;&gt;"",1,0))</f>
        <v>#REF!</v>
      </c>
      <c r="K179" s="25" t="e">
        <f>IF('Crisis Indicator Data'!#REF!="No Data",1,IF(#REF!&lt;&gt;"",1,0))</f>
        <v>#REF!</v>
      </c>
      <c r="L179" s="25" t="e">
        <f>IF('Crisis Indicator Data'!#REF!="No Data",1,IF(#REF!&lt;&gt;"",1,0))</f>
        <v>#REF!</v>
      </c>
      <c r="M179" s="25" t="e">
        <f>IF('Crisis Indicator Data'!#REF!="No Data",1,IF(#REF!&lt;&gt;"",1,0))</f>
        <v>#REF!</v>
      </c>
      <c r="N179" s="25" t="e">
        <f>IF('Crisis Indicator Data'!#REF!="No Data",1,IF(#REF!&lt;&gt;"",1,0))</f>
        <v>#REF!</v>
      </c>
      <c r="O179" s="25" t="e">
        <f>IF('Crisis Indicator Data'!#REF!="No Data",1,IF(#REF!&lt;&gt;"",1,0))</f>
        <v>#REF!</v>
      </c>
      <c r="P179" s="25" t="e">
        <f>IF('Crisis Indicator Data'!#REF!="No Data",1,IF(#REF!&lt;&gt;"",1,0))</f>
        <v>#REF!</v>
      </c>
      <c r="Q179" s="25" t="e">
        <f>IF('Crisis Indicator Data'!#REF!="No Data",1,IF(#REF!&lt;&gt;"",1,0))</f>
        <v>#REF!</v>
      </c>
      <c r="R179" s="25" t="e">
        <f>IF('Crisis Indicator Data'!#REF!="No Data",1,IF(#REF!&lt;&gt;"",1,0))</f>
        <v>#REF!</v>
      </c>
      <c r="S179" s="25" t="e">
        <f>IF('Crisis Indicator Data'!#REF!="No Data",1,IF(#REF!&lt;&gt;"",1,0))</f>
        <v>#REF!</v>
      </c>
      <c r="T179" s="25" t="e">
        <f>IF('Crisis Indicator Data'!#REF!="No Data",1,IF(#REF!&lt;&gt;"",1,0))</f>
        <v>#REF!</v>
      </c>
      <c r="U179" s="25" t="e">
        <f>IF('Crisis Indicator Data'!#REF!="No Data",1,IF(#REF!&lt;&gt;"",1,0))</f>
        <v>#REF!</v>
      </c>
      <c r="V179" s="25" t="e">
        <f>IF('Crisis Indicator Data'!#REF!="No Data",1,IF(#REF!&lt;&gt;"",1,0))</f>
        <v>#REF!</v>
      </c>
      <c r="W179" s="25" t="e">
        <f>IF('Crisis Indicator Data'!#REF!="No Data",1,IF(#REF!&lt;&gt;"",1,0))</f>
        <v>#REF!</v>
      </c>
      <c r="X179" s="25" t="e">
        <f>IF('Crisis Indicator Data'!#REF!="No Data",1,IF(#REF!&lt;&gt;"",1,0))</f>
        <v>#REF!</v>
      </c>
      <c r="Y179" s="25" t="e">
        <f>IF('Crisis Indicator Data'!#REF!="No Data",1,IF(#REF!&lt;&gt;"",1,0))</f>
        <v>#REF!</v>
      </c>
      <c r="Z179" s="25" t="e">
        <f>IF('Crisis Indicator Data'!#REF!="No Data",1,IF(#REF!&lt;&gt;"",1,0))</f>
        <v>#REF!</v>
      </c>
      <c r="AA179" s="25" t="e">
        <f>IF('Crisis Indicator Data'!#REF!="No Data",1,IF(#REF!&lt;&gt;"",1,0))</f>
        <v>#REF!</v>
      </c>
      <c r="AB179" s="25" t="e">
        <f>IF('Crisis Indicator Data'!#REF!="No Data",1,IF(#REF!&lt;&gt;"",1,0))</f>
        <v>#REF!</v>
      </c>
      <c r="AC179" s="25" t="e">
        <f>IF('Crisis Indicator Data'!#REF!="No Data",1,IF(#REF!&lt;&gt;"",1,0))</f>
        <v>#REF!</v>
      </c>
      <c r="AD179" s="25" t="e">
        <f>IF('Crisis Indicator Data'!#REF!="No Data",1,IF(#REF!&lt;&gt;"",1,0))</f>
        <v>#REF!</v>
      </c>
      <c r="AE179" s="25" t="e">
        <f>IF('Crisis Indicator Data'!#REF!="No Data",1,IF(#REF!&lt;&gt;"",1,0))</f>
        <v>#REF!</v>
      </c>
      <c r="AF179" s="25" t="e">
        <f>IF('Crisis Indicator Data'!#REF!="No Data",1,IF(#REF!&lt;&gt;"",1,0))</f>
        <v>#REF!</v>
      </c>
      <c r="AG179" s="25" t="e">
        <f>IF('Crisis Indicator Data'!#REF!="No Data",1,IF(#REF!&lt;&gt;"",1,0))</f>
        <v>#REF!</v>
      </c>
      <c r="AH179" s="25" t="e">
        <f>IF('Crisis Indicator Data'!#REF!="No Data",1,IF(#REF!&lt;&gt;"",1,0))</f>
        <v>#REF!</v>
      </c>
      <c r="AI179" s="25" t="e">
        <f>IF('Crisis Indicator Data'!#REF!="No Data",1,IF(#REF!&lt;&gt;"",1,0))</f>
        <v>#REF!</v>
      </c>
      <c r="AJ179" s="25" t="e">
        <f>IF('Crisis Indicator Data'!#REF!="No Data",1,IF(#REF!&lt;&gt;"",1,0))</f>
        <v>#REF!</v>
      </c>
      <c r="AK179" s="25" t="e">
        <f>IF('Crisis Indicator Data'!#REF!="No Data",1,IF(#REF!&lt;&gt;"",1,0))</f>
        <v>#REF!</v>
      </c>
      <c r="AL179" s="25" t="e">
        <f>IF('Crisis Indicator Data'!#REF!="No Data",1,IF(#REF!&lt;&gt;"",1,0))</f>
        <v>#REF!</v>
      </c>
      <c r="AM179" s="25" t="e">
        <f>IF('Crisis Indicator Data'!#REF!="No Data",1,IF(#REF!&lt;&gt;"",1,0))</f>
        <v>#REF!</v>
      </c>
      <c r="AN179" s="25" t="e">
        <f>IF('Crisis Indicator Data'!#REF!="No Data",1,IF(#REF!&lt;&gt;"",1,0))</f>
        <v>#REF!</v>
      </c>
      <c r="AO179" s="25" t="e">
        <f>IF('Crisis Indicator Data'!#REF!="No Data",1,IF(#REF!&lt;&gt;"",1,0))</f>
        <v>#REF!</v>
      </c>
      <c r="AP179" s="25" t="e">
        <f>IF('Crisis Indicator Data'!#REF!="No Data",1,IF(#REF!&lt;&gt;"",1,0))</f>
        <v>#REF!</v>
      </c>
      <c r="AQ179" s="25" t="e">
        <f>IF('Crisis Indicator Data'!#REF!="No Data",1,IF(#REF!&lt;&gt;"",1,0))</f>
        <v>#REF!</v>
      </c>
      <c r="AR179" s="25" t="e">
        <f>IF('Crisis Indicator Data'!#REF!="No Data",1,IF(#REF!&lt;&gt;"",1,0))</f>
        <v>#REF!</v>
      </c>
      <c r="AS179" s="25" t="e">
        <f>IF('Crisis Indicator Data'!#REF!="No Data",1,IF(#REF!&lt;&gt;"",1,0))</f>
        <v>#REF!</v>
      </c>
      <c r="AT179" s="25" t="e">
        <f>IF('Crisis Indicator Data'!#REF!="No Data",1,IF(#REF!&lt;&gt;"",1,0))</f>
        <v>#REF!</v>
      </c>
      <c r="AU179" s="25" t="e">
        <f>IF('Crisis Indicator Data'!#REF!="No Data",1,IF(#REF!&lt;&gt;"",1,0))</f>
        <v>#REF!</v>
      </c>
      <c r="AV179" s="25" t="e">
        <f>IF('Crisis Indicator Data'!#REF!="No Data",1,IF(#REF!&lt;&gt;"",1,0))</f>
        <v>#REF!</v>
      </c>
      <c r="AW179" s="25" t="e">
        <f>IF('Crisis Indicator Data'!#REF!="No Data",1,IF(#REF!&lt;&gt;"",1,0))</f>
        <v>#REF!</v>
      </c>
      <c r="AX179" s="25" t="e">
        <f>IF('Crisis Indicator Data'!#REF!="No Data",1,IF(#REF!&lt;&gt;"",1,0))</f>
        <v>#REF!</v>
      </c>
      <c r="AY179" s="25" t="e">
        <f>IF('Crisis Indicator Data'!#REF!="No Data",1,IF(#REF!&lt;&gt;"",1,0))</f>
        <v>#REF!</v>
      </c>
      <c r="AZ179" s="25" t="e">
        <f>IF('Crisis Indicator Data'!#REF!="No Data",1,IF(#REF!&lt;&gt;"",1,0))</f>
        <v>#REF!</v>
      </c>
      <c r="BA179" t="e">
        <f t="shared" si="10"/>
        <v>#REF!</v>
      </c>
      <c r="BB179" s="27" t="e">
        <f t="shared" si="11"/>
        <v>#REF!</v>
      </c>
    </row>
    <row r="180" spans="1:54" x14ac:dyDescent="0.35">
      <c r="A180" t="s">
        <v>10395</v>
      </c>
      <c r="B180" s="25" t="e">
        <f>IF('Crisis Indicator Data'!#REF!="No Data",1,IF(#REF!&lt;&gt;"",1,0))</f>
        <v>#REF!</v>
      </c>
      <c r="C180" s="25" t="e">
        <f>IF('Crisis Indicator Data'!#REF!="No Data",1,IF(#REF!&lt;&gt;"",1,0))</f>
        <v>#REF!</v>
      </c>
      <c r="D180" s="25" t="e">
        <f>IF('Crisis Indicator Data'!#REF!="No Data",1,IF(#REF!&lt;&gt;"",1,0))</f>
        <v>#REF!</v>
      </c>
      <c r="E180" s="25" t="e">
        <f>IF('Crisis Indicator Data'!#REF!="No Data",1,IF(#REF!&lt;&gt;"",1,0))</f>
        <v>#REF!</v>
      </c>
      <c r="F180" s="25" t="e">
        <f>IF('Crisis Indicator Data'!#REF!="No Data",1,IF(#REF!&lt;&gt;"",1,0))</f>
        <v>#REF!</v>
      </c>
      <c r="G180" s="25" t="e">
        <f>IF('Crisis Indicator Data'!#REF!="No Data",1,IF(#REF!&lt;&gt;"",1,0))</f>
        <v>#REF!</v>
      </c>
      <c r="H180" s="25" t="e">
        <f>IF('Crisis Indicator Data'!#REF!="No Data",1,IF(#REF!&lt;&gt;"",1,0))</f>
        <v>#REF!</v>
      </c>
      <c r="I180" s="25" t="e">
        <f>IF('Crisis Indicator Data'!#REF!="No Data",1,IF(#REF!&lt;&gt;"",1,0))</f>
        <v>#REF!</v>
      </c>
      <c r="J180" s="25" t="e">
        <f>IF('Crisis Indicator Data'!#REF!="No Data",1,IF(#REF!&lt;&gt;"",1,0))</f>
        <v>#REF!</v>
      </c>
      <c r="K180" s="25" t="e">
        <f>IF('Crisis Indicator Data'!#REF!="No Data",1,IF(#REF!&lt;&gt;"",1,0))</f>
        <v>#REF!</v>
      </c>
      <c r="L180" s="25" t="e">
        <f>IF('Crisis Indicator Data'!#REF!="No Data",1,IF(#REF!&lt;&gt;"",1,0))</f>
        <v>#REF!</v>
      </c>
      <c r="M180" s="25" t="e">
        <f>IF('Crisis Indicator Data'!#REF!="No Data",1,IF(#REF!&lt;&gt;"",1,0))</f>
        <v>#REF!</v>
      </c>
      <c r="N180" s="25" t="e">
        <f>IF('Crisis Indicator Data'!#REF!="No Data",1,IF(#REF!&lt;&gt;"",1,0))</f>
        <v>#REF!</v>
      </c>
      <c r="O180" s="25" t="e">
        <f>IF('Crisis Indicator Data'!#REF!="No Data",1,IF(#REF!&lt;&gt;"",1,0))</f>
        <v>#REF!</v>
      </c>
      <c r="P180" s="25" t="e">
        <f>IF('Crisis Indicator Data'!#REF!="No Data",1,IF(#REF!&lt;&gt;"",1,0))</f>
        <v>#REF!</v>
      </c>
      <c r="Q180" s="25" t="e">
        <f>IF('Crisis Indicator Data'!#REF!="No Data",1,IF(#REF!&lt;&gt;"",1,0))</f>
        <v>#REF!</v>
      </c>
      <c r="R180" s="25" t="e">
        <f>IF('Crisis Indicator Data'!#REF!="No Data",1,IF(#REF!&lt;&gt;"",1,0))</f>
        <v>#REF!</v>
      </c>
      <c r="S180" s="25" t="e">
        <f>IF('Crisis Indicator Data'!#REF!="No Data",1,IF(#REF!&lt;&gt;"",1,0))</f>
        <v>#REF!</v>
      </c>
      <c r="T180" s="25" t="e">
        <f>IF('Crisis Indicator Data'!#REF!="No Data",1,IF(#REF!&lt;&gt;"",1,0))</f>
        <v>#REF!</v>
      </c>
      <c r="U180" s="25" t="e">
        <f>IF('Crisis Indicator Data'!#REF!="No Data",1,IF(#REF!&lt;&gt;"",1,0))</f>
        <v>#REF!</v>
      </c>
      <c r="V180" s="25" t="e">
        <f>IF('Crisis Indicator Data'!#REF!="No Data",1,IF(#REF!&lt;&gt;"",1,0))</f>
        <v>#REF!</v>
      </c>
      <c r="W180" s="25" t="e">
        <f>IF('Crisis Indicator Data'!#REF!="No Data",1,IF(#REF!&lt;&gt;"",1,0))</f>
        <v>#REF!</v>
      </c>
      <c r="X180" s="25" t="e">
        <f>IF('Crisis Indicator Data'!#REF!="No Data",1,IF(#REF!&lt;&gt;"",1,0))</f>
        <v>#REF!</v>
      </c>
      <c r="Y180" s="25" t="e">
        <f>IF('Crisis Indicator Data'!#REF!="No Data",1,IF(#REF!&lt;&gt;"",1,0))</f>
        <v>#REF!</v>
      </c>
      <c r="Z180" s="25" t="e">
        <f>IF('Crisis Indicator Data'!#REF!="No Data",1,IF(#REF!&lt;&gt;"",1,0))</f>
        <v>#REF!</v>
      </c>
      <c r="AA180" s="25" t="e">
        <f>IF('Crisis Indicator Data'!#REF!="No Data",1,IF(#REF!&lt;&gt;"",1,0))</f>
        <v>#REF!</v>
      </c>
      <c r="AB180" s="25" t="e">
        <f>IF('Crisis Indicator Data'!#REF!="No Data",1,IF(#REF!&lt;&gt;"",1,0))</f>
        <v>#REF!</v>
      </c>
      <c r="AC180" s="25" t="e">
        <f>IF('Crisis Indicator Data'!#REF!="No Data",1,IF(#REF!&lt;&gt;"",1,0))</f>
        <v>#REF!</v>
      </c>
      <c r="AD180" s="25" t="e">
        <f>IF('Crisis Indicator Data'!#REF!="No Data",1,IF(#REF!&lt;&gt;"",1,0))</f>
        <v>#REF!</v>
      </c>
      <c r="AE180" s="25" t="e">
        <f>IF('Crisis Indicator Data'!#REF!="No Data",1,IF(#REF!&lt;&gt;"",1,0))</f>
        <v>#REF!</v>
      </c>
      <c r="AF180" s="25" t="e">
        <f>IF('Crisis Indicator Data'!#REF!="No Data",1,IF(#REF!&lt;&gt;"",1,0))</f>
        <v>#REF!</v>
      </c>
      <c r="AG180" s="25" t="e">
        <f>IF('Crisis Indicator Data'!#REF!="No Data",1,IF(#REF!&lt;&gt;"",1,0))</f>
        <v>#REF!</v>
      </c>
      <c r="AH180" s="25" t="e">
        <f>IF('Crisis Indicator Data'!#REF!="No Data",1,IF(#REF!&lt;&gt;"",1,0))</f>
        <v>#REF!</v>
      </c>
      <c r="AI180" s="25" t="e">
        <f>IF('Crisis Indicator Data'!#REF!="No Data",1,IF(#REF!&lt;&gt;"",1,0))</f>
        <v>#REF!</v>
      </c>
      <c r="AJ180" s="25" t="e">
        <f>IF('Crisis Indicator Data'!#REF!="No Data",1,IF(#REF!&lt;&gt;"",1,0))</f>
        <v>#REF!</v>
      </c>
      <c r="AK180" s="25" t="e">
        <f>IF('Crisis Indicator Data'!#REF!="No Data",1,IF(#REF!&lt;&gt;"",1,0))</f>
        <v>#REF!</v>
      </c>
      <c r="AL180" s="25" t="e">
        <f>IF('Crisis Indicator Data'!#REF!="No Data",1,IF(#REF!&lt;&gt;"",1,0))</f>
        <v>#REF!</v>
      </c>
      <c r="AM180" s="25" t="e">
        <f>IF('Crisis Indicator Data'!#REF!="No Data",1,IF(#REF!&lt;&gt;"",1,0))</f>
        <v>#REF!</v>
      </c>
      <c r="AN180" s="25" t="e">
        <f>IF('Crisis Indicator Data'!#REF!="No Data",1,IF(#REF!&lt;&gt;"",1,0))</f>
        <v>#REF!</v>
      </c>
      <c r="AO180" s="25" t="e">
        <f>IF('Crisis Indicator Data'!#REF!="No Data",1,IF(#REF!&lt;&gt;"",1,0))</f>
        <v>#REF!</v>
      </c>
      <c r="AP180" s="25" t="e">
        <f>IF('Crisis Indicator Data'!#REF!="No Data",1,IF(#REF!&lt;&gt;"",1,0))</f>
        <v>#REF!</v>
      </c>
      <c r="AQ180" s="25" t="e">
        <f>IF('Crisis Indicator Data'!#REF!="No Data",1,IF(#REF!&lt;&gt;"",1,0))</f>
        <v>#REF!</v>
      </c>
      <c r="AR180" s="25" t="e">
        <f>IF('Crisis Indicator Data'!#REF!="No Data",1,IF(#REF!&lt;&gt;"",1,0))</f>
        <v>#REF!</v>
      </c>
      <c r="AS180" s="25" t="e">
        <f>IF('Crisis Indicator Data'!#REF!="No Data",1,IF(#REF!&lt;&gt;"",1,0))</f>
        <v>#REF!</v>
      </c>
      <c r="AT180" s="25" t="e">
        <f>IF('Crisis Indicator Data'!#REF!="No Data",1,IF(#REF!&lt;&gt;"",1,0))</f>
        <v>#REF!</v>
      </c>
      <c r="AU180" s="25" t="e">
        <f>IF('Crisis Indicator Data'!#REF!="No Data",1,IF(#REF!&lt;&gt;"",1,0))</f>
        <v>#REF!</v>
      </c>
      <c r="AV180" s="25" t="e">
        <f>IF('Crisis Indicator Data'!#REF!="No Data",1,IF(#REF!&lt;&gt;"",1,0))</f>
        <v>#REF!</v>
      </c>
      <c r="AW180" s="25" t="e">
        <f>IF('Crisis Indicator Data'!#REF!="No Data",1,IF(#REF!&lt;&gt;"",1,0))</f>
        <v>#REF!</v>
      </c>
      <c r="AX180" s="25" t="e">
        <f>IF('Crisis Indicator Data'!#REF!="No Data",1,IF(#REF!&lt;&gt;"",1,0))</f>
        <v>#REF!</v>
      </c>
      <c r="AY180" s="25" t="e">
        <f>IF('Crisis Indicator Data'!#REF!="No Data",1,IF(#REF!&lt;&gt;"",1,0))</f>
        <v>#REF!</v>
      </c>
      <c r="AZ180" s="25" t="e">
        <f>IF('Crisis Indicator Data'!#REF!="No Data",1,IF(#REF!&lt;&gt;"",1,0))</f>
        <v>#REF!</v>
      </c>
      <c r="BA180" t="e">
        <f t="shared" si="10"/>
        <v>#REF!</v>
      </c>
      <c r="BB180" s="27" t="e">
        <f t="shared" si="11"/>
        <v>#REF!</v>
      </c>
    </row>
    <row r="181" spans="1:54" x14ac:dyDescent="0.35">
      <c r="A181" t="s">
        <v>10396</v>
      </c>
      <c r="B181" s="25" t="e">
        <f>IF('Crisis Indicator Data'!#REF!="No Data",1,IF(#REF!&lt;&gt;"",1,0))</f>
        <v>#REF!</v>
      </c>
      <c r="C181" s="25" t="e">
        <f>IF('Crisis Indicator Data'!#REF!="No Data",1,IF(#REF!&lt;&gt;"",1,0))</f>
        <v>#REF!</v>
      </c>
      <c r="D181" s="25" t="e">
        <f>IF('Crisis Indicator Data'!#REF!="No Data",1,IF(#REF!&lt;&gt;"",1,0))</f>
        <v>#REF!</v>
      </c>
      <c r="E181" s="25" t="e">
        <f>IF('Crisis Indicator Data'!#REF!="No Data",1,IF(#REF!&lt;&gt;"",1,0))</f>
        <v>#REF!</v>
      </c>
      <c r="F181" s="25" t="e">
        <f>IF('Crisis Indicator Data'!#REF!="No Data",1,IF(#REF!&lt;&gt;"",1,0))</f>
        <v>#REF!</v>
      </c>
      <c r="G181" s="25" t="e">
        <f>IF('Crisis Indicator Data'!#REF!="No Data",1,IF(#REF!&lt;&gt;"",1,0))</f>
        <v>#REF!</v>
      </c>
      <c r="H181" s="25" t="e">
        <f>IF('Crisis Indicator Data'!#REF!="No Data",1,IF(#REF!&lt;&gt;"",1,0))</f>
        <v>#REF!</v>
      </c>
      <c r="I181" s="25" t="e">
        <f>IF('Crisis Indicator Data'!#REF!="No Data",1,IF(#REF!&lt;&gt;"",1,0))</f>
        <v>#REF!</v>
      </c>
      <c r="J181" s="25" t="e">
        <f>IF('Crisis Indicator Data'!#REF!="No Data",1,IF(#REF!&lt;&gt;"",1,0))</f>
        <v>#REF!</v>
      </c>
      <c r="K181" s="25" t="e">
        <f>IF('Crisis Indicator Data'!#REF!="No Data",1,IF(#REF!&lt;&gt;"",1,0))</f>
        <v>#REF!</v>
      </c>
      <c r="L181" s="25" t="e">
        <f>IF('Crisis Indicator Data'!#REF!="No Data",1,IF(#REF!&lt;&gt;"",1,0))</f>
        <v>#REF!</v>
      </c>
      <c r="M181" s="25" t="e">
        <f>IF('Crisis Indicator Data'!#REF!="No Data",1,IF(#REF!&lt;&gt;"",1,0))</f>
        <v>#REF!</v>
      </c>
      <c r="N181" s="25" t="e">
        <f>IF('Crisis Indicator Data'!#REF!="No Data",1,IF(#REF!&lt;&gt;"",1,0))</f>
        <v>#REF!</v>
      </c>
      <c r="O181" s="25" t="e">
        <f>IF('Crisis Indicator Data'!#REF!="No Data",1,IF(#REF!&lt;&gt;"",1,0))</f>
        <v>#REF!</v>
      </c>
      <c r="P181" s="25" t="e">
        <f>IF('Crisis Indicator Data'!#REF!="No Data",1,IF(#REF!&lt;&gt;"",1,0))</f>
        <v>#REF!</v>
      </c>
      <c r="Q181" s="25" t="e">
        <f>IF('Crisis Indicator Data'!#REF!="No Data",1,IF(#REF!&lt;&gt;"",1,0))</f>
        <v>#REF!</v>
      </c>
      <c r="R181" s="25" t="e">
        <f>IF('Crisis Indicator Data'!#REF!="No Data",1,IF(#REF!&lt;&gt;"",1,0))</f>
        <v>#REF!</v>
      </c>
      <c r="S181" s="25" t="e">
        <f>IF('Crisis Indicator Data'!#REF!="No Data",1,IF(#REF!&lt;&gt;"",1,0))</f>
        <v>#REF!</v>
      </c>
      <c r="T181" s="25" t="e">
        <f>IF('Crisis Indicator Data'!#REF!="No Data",1,IF(#REF!&lt;&gt;"",1,0))</f>
        <v>#REF!</v>
      </c>
      <c r="U181" s="25" t="e">
        <f>IF('Crisis Indicator Data'!#REF!="No Data",1,IF(#REF!&lt;&gt;"",1,0))</f>
        <v>#REF!</v>
      </c>
      <c r="V181" s="25" t="e">
        <f>IF('Crisis Indicator Data'!#REF!="No Data",1,IF(#REF!&lt;&gt;"",1,0))</f>
        <v>#REF!</v>
      </c>
      <c r="W181" s="25" t="e">
        <f>IF('Crisis Indicator Data'!#REF!="No Data",1,IF(#REF!&lt;&gt;"",1,0))</f>
        <v>#REF!</v>
      </c>
      <c r="X181" s="25" t="e">
        <f>IF('Crisis Indicator Data'!#REF!="No Data",1,IF(#REF!&lt;&gt;"",1,0))</f>
        <v>#REF!</v>
      </c>
      <c r="Y181" s="25" t="e">
        <f>IF('Crisis Indicator Data'!#REF!="No Data",1,IF(#REF!&lt;&gt;"",1,0))</f>
        <v>#REF!</v>
      </c>
      <c r="Z181" s="25" t="e">
        <f>IF('Crisis Indicator Data'!#REF!="No Data",1,IF(#REF!&lt;&gt;"",1,0))</f>
        <v>#REF!</v>
      </c>
      <c r="AA181" s="25" t="e">
        <f>IF('Crisis Indicator Data'!#REF!="No Data",1,IF(#REF!&lt;&gt;"",1,0))</f>
        <v>#REF!</v>
      </c>
      <c r="AB181" s="25" t="e">
        <f>IF('Crisis Indicator Data'!#REF!="No Data",1,IF(#REF!&lt;&gt;"",1,0))</f>
        <v>#REF!</v>
      </c>
      <c r="AC181" s="25" t="e">
        <f>IF('Crisis Indicator Data'!#REF!="No Data",1,IF(#REF!&lt;&gt;"",1,0))</f>
        <v>#REF!</v>
      </c>
      <c r="AD181" s="25" t="e">
        <f>IF('Crisis Indicator Data'!#REF!="No Data",1,IF(#REF!&lt;&gt;"",1,0))</f>
        <v>#REF!</v>
      </c>
      <c r="AE181" s="25" t="e">
        <f>IF('Crisis Indicator Data'!#REF!="No Data",1,IF(#REF!&lt;&gt;"",1,0))</f>
        <v>#REF!</v>
      </c>
      <c r="AF181" s="25" t="e">
        <f>IF('Crisis Indicator Data'!#REF!="No Data",1,IF(#REF!&lt;&gt;"",1,0))</f>
        <v>#REF!</v>
      </c>
      <c r="AG181" s="25" t="e">
        <f>IF('Crisis Indicator Data'!#REF!="No Data",1,IF(#REF!&lt;&gt;"",1,0))</f>
        <v>#REF!</v>
      </c>
      <c r="AH181" s="25" t="e">
        <f>IF('Crisis Indicator Data'!#REF!="No Data",1,IF(#REF!&lt;&gt;"",1,0))</f>
        <v>#REF!</v>
      </c>
      <c r="AI181" s="25" t="e">
        <f>IF('Crisis Indicator Data'!#REF!="No Data",1,IF(#REF!&lt;&gt;"",1,0))</f>
        <v>#REF!</v>
      </c>
      <c r="AJ181" s="25" t="e">
        <f>IF('Crisis Indicator Data'!#REF!="No Data",1,IF(#REF!&lt;&gt;"",1,0))</f>
        <v>#REF!</v>
      </c>
      <c r="AK181" s="25" t="e">
        <f>IF('Crisis Indicator Data'!#REF!="No Data",1,IF(#REF!&lt;&gt;"",1,0))</f>
        <v>#REF!</v>
      </c>
      <c r="AL181" s="25" t="e">
        <f>IF('Crisis Indicator Data'!#REF!="No Data",1,IF(#REF!&lt;&gt;"",1,0))</f>
        <v>#REF!</v>
      </c>
      <c r="AM181" s="25" t="e">
        <f>IF('Crisis Indicator Data'!#REF!="No Data",1,IF(#REF!&lt;&gt;"",1,0))</f>
        <v>#REF!</v>
      </c>
      <c r="AN181" s="25" t="e">
        <f>IF('Crisis Indicator Data'!#REF!="No Data",1,IF(#REF!&lt;&gt;"",1,0))</f>
        <v>#REF!</v>
      </c>
      <c r="AO181" s="25" t="e">
        <f>IF('Crisis Indicator Data'!#REF!="No Data",1,IF(#REF!&lt;&gt;"",1,0))</f>
        <v>#REF!</v>
      </c>
      <c r="AP181" s="25" t="e">
        <f>IF('Crisis Indicator Data'!#REF!="No Data",1,IF(#REF!&lt;&gt;"",1,0))</f>
        <v>#REF!</v>
      </c>
      <c r="AQ181" s="25" t="e">
        <f>IF('Crisis Indicator Data'!#REF!="No Data",1,IF(#REF!&lt;&gt;"",1,0))</f>
        <v>#REF!</v>
      </c>
      <c r="AR181" s="25" t="e">
        <f>IF('Crisis Indicator Data'!#REF!="No Data",1,IF(#REF!&lt;&gt;"",1,0))</f>
        <v>#REF!</v>
      </c>
      <c r="AS181" s="25" t="e">
        <f>IF('Crisis Indicator Data'!#REF!="No Data",1,IF(#REF!&lt;&gt;"",1,0))</f>
        <v>#REF!</v>
      </c>
      <c r="AT181" s="25" t="e">
        <f>IF('Crisis Indicator Data'!#REF!="No Data",1,IF(#REF!&lt;&gt;"",1,0))</f>
        <v>#REF!</v>
      </c>
      <c r="AU181" s="25" t="e">
        <f>IF('Crisis Indicator Data'!#REF!="No Data",1,IF(#REF!&lt;&gt;"",1,0))</f>
        <v>#REF!</v>
      </c>
      <c r="AV181" s="25" t="e">
        <f>IF('Crisis Indicator Data'!#REF!="No Data",1,IF(#REF!&lt;&gt;"",1,0))</f>
        <v>#REF!</v>
      </c>
      <c r="AW181" s="25" t="e">
        <f>IF('Crisis Indicator Data'!#REF!="No Data",1,IF(#REF!&lt;&gt;"",1,0))</f>
        <v>#REF!</v>
      </c>
      <c r="AX181" s="25" t="e">
        <f>IF('Crisis Indicator Data'!#REF!="No Data",1,IF(#REF!&lt;&gt;"",1,0))</f>
        <v>#REF!</v>
      </c>
      <c r="AY181" s="25" t="e">
        <f>IF('Crisis Indicator Data'!#REF!="No Data",1,IF(#REF!&lt;&gt;"",1,0))</f>
        <v>#REF!</v>
      </c>
      <c r="AZ181" s="25" t="e">
        <f>IF('Crisis Indicator Data'!#REF!="No Data",1,IF(#REF!&lt;&gt;"",1,0))</f>
        <v>#REF!</v>
      </c>
      <c r="BA181" t="e">
        <f t="shared" si="10"/>
        <v>#REF!</v>
      </c>
      <c r="BB181" s="27" t="e">
        <f t="shared" si="11"/>
        <v>#REF!</v>
      </c>
    </row>
    <row r="182" spans="1:54" x14ac:dyDescent="0.35">
      <c r="A182" t="s">
        <v>10096</v>
      </c>
      <c r="B182" s="25" t="e">
        <f>IF('Crisis Indicator Data'!#REF!="No Data",1,IF(#REF!&lt;&gt;"",1,0))</f>
        <v>#REF!</v>
      </c>
      <c r="C182" s="25" t="e">
        <f>IF('Crisis Indicator Data'!#REF!="No Data",1,IF(#REF!&lt;&gt;"",1,0))</f>
        <v>#REF!</v>
      </c>
      <c r="D182" s="25" t="e">
        <f>IF('Crisis Indicator Data'!#REF!="No Data",1,IF(#REF!&lt;&gt;"",1,0))</f>
        <v>#REF!</v>
      </c>
      <c r="E182" s="25" t="e">
        <f>IF('Crisis Indicator Data'!#REF!="No Data",1,IF(#REF!&lt;&gt;"",1,0))</f>
        <v>#REF!</v>
      </c>
      <c r="F182" s="25" t="e">
        <f>IF('Crisis Indicator Data'!#REF!="No Data",1,IF(#REF!&lt;&gt;"",1,0))</f>
        <v>#REF!</v>
      </c>
      <c r="G182" s="25" t="e">
        <f>IF('Crisis Indicator Data'!#REF!="No Data",1,IF(#REF!&lt;&gt;"",1,0))</f>
        <v>#REF!</v>
      </c>
      <c r="H182" s="25" t="e">
        <f>IF('Crisis Indicator Data'!#REF!="No Data",1,IF(#REF!&lt;&gt;"",1,0))</f>
        <v>#REF!</v>
      </c>
      <c r="I182" s="25" t="e">
        <f>IF('Crisis Indicator Data'!#REF!="No Data",1,IF(#REF!&lt;&gt;"",1,0))</f>
        <v>#REF!</v>
      </c>
      <c r="J182" s="25" t="e">
        <f>IF('Crisis Indicator Data'!#REF!="No Data",1,IF(#REF!&lt;&gt;"",1,0))</f>
        <v>#REF!</v>
      </c>
      <c r="K182" s="25" t="e">
        <f>IF('Crisis Indicator Data'!#REF!="No Data",1,IF(#REF!&lt;&gt;"",1,0))</f>
        <v>#REF!</v>
      </c>
      <c r="L182" s="25" t="e">
        <f>IF('Crisis Indicator Data'!#REF!="No Data",1,IF(#REF!&lt;&gt;"",1,0))</f>
        <v>#REF!</v>
      </c>
      <c r="M182" s="25" t="e">
        <f>IF('Crisis Indicator Data'!#REF!="No Data",1,IF(#REF!&lt;&gt;"",1,0))</f>
        <v>#REF!</v>
      </c>
      <c r="N182" s="25" t="e">
        <f>IF('Crisis Indicator Data'!#REF!="No Data",1,IF(#REF!&lt;&gt;"",1,0))</f>
        <v>#REF!</v>
      </c>
      <c r="O182" s="25" t="e">
        <f>IF('Crisis Indicator Data'!#REF!="No Data",1,IF(#REF!&lt;&gt;"",1,0))</f>
        <v>#REF!</v>
      </c>
      <c r="P182" s="25" t="e">
        <f>IF('Crisis Indicator Data'!#REF!="No Data",1,IF(#REF!&lt;&gt;"",1,0))</f>
        <v>#REF!</v>
      </c>
      <c r="Q182" s="25" t="e">
        <f>IF('Crisis Indicator Data'!#REF!="No Data",1,IF(#REF!&lt;&gt;"",1,0))</f>
        <v>#REF!</v>
      </c>
      <c r="R182" s="25" t="e">
        <f>IF('Crisis Indicator Data'!#REF!="No Data",1,IF(#REF!&lt;&gt;"",1,0))</f>
        <v>#REF!</v>
      </c>
      <c r="S182" s="25" t="e">
        <f>IF('Crisis Indicator Data'!#REF!="No Data",1,IF(#REF!&lt;&gt;"",1,0))</f>
        <v>#REF!</v>
      </c>
      <c r="T182" s="25" t="e">
        <f>IF('Crisis Indicator Data'!#REF!="No Data",1,IF(#REF!&lt;&gt;"",1,0))</f>
        <v>#REF!</v>
      </c>
      <c r="U182" s="25" t="e">
        <f>IF('Crisis Indicator Data'!#REF!="No Data",1,IF(#REF!&lt;&gt;"",1,0))</f>
        <v>#REF!</v>
      </c>
      <c r="V182" s="25" t="e">
        <f>IF('Crisis Indicator Data'!#REF!="No Data",1,IF(#REF!&lt;&gt;"",1,0))</f>
        <v>#REF!</v>
      </c>
      <c r="W182" s="25" t="e">
        <f>IF('Crisis Indicator Data'!#REF!="No Data",1,IF(#REF!&lt;&gt;"",1,0))</f>
        <v>#REF!</v>
      </c>
      <c r="X182" s="25" t="e">
        <f>IF('Crisis Indicator Data'!#REF!="No Data",1,IF(#REF!&lt;&gt;"",1,0))</f>
        <v>#REF!</v>
      </c>
      <c r="Y182" s="25" t="e">
        <f>IF('Crisis Indicator Data'!#REF!="No Data",1,IF(#REF!&lt;&gt;"",1,0))</f>
        <v>#REF!</v>
      </c>
      <c r="Z182" s="25" t="e">
        <f>IF('Crisis Indicator Data'!#REF!="No Data",1,IF(#REF!&lt;&gt;"",1,0))</f>
        <v>#REF!</v>
      </c>
      <c r="AA182" s="25" t="e">
        <f>IF('Crisis Indicator Data'!#REF!="No Data",1,IF(#REF!&lt;&gt;"",1,0))</f>
        <v>#REF!</v>
      </c>
      <c r="AB182" s="25" t="e">
        <f>IF('Crisis Indicator Data'!#REF!="No Data",1,IF(#REF!&lt;&gt;"",1,0))</f>
        <v>#REF!</v>
      </c>
      <c r="AC182" s="25" t="e">
        <f>IF('Crisis Indicator Data'!#REF!="No Data",1,IF(#REF!&lt;&gt;"",1,0))</f>
        <v>#REF!</v>
      </c>
      <c r="AD182" s="25" t="e">
        <f>IF('Crisis Indicator Data'!#REF!="No Data",1,IF(#REF!&lt;&gt;"",1,0))</f>
        <v>#REF!</v>
      </c>
      <c r="AE182" s="25" t="e">
        <f>IF('Crisis Indicator Data'!#REF!="No Data",1,IF(#REF!&lt;&gt;"",1,0))</f>
        <v>#REF!</v>
      </c>
      <c r="AF182" s="25" t="e">
        <f>IF('Crisis Indicator Data'!#REF!="No Data",1,IF(#REF!&lt;&gt;"",1,0))</f>
        <v>#REF!</v>
      </c>
      <c r="AG182" s="25" t="e">
        <f>IF('Crisis Indicator Data'!#REF!="No Data",1,IF(#REF!&lt;&gt;"",1,0))</f>
        <v>#REF!</v>
      </c>
      <c r="AH182" s="25" t="e">
        <f>IF('Crisis Indicator Data'!#REF!="No Data",1,IF(#REF!&lt;&gt;"",1,0))</f>
        <v>#REF!</v>
      </c>
      <c r="AI182" s="25" t="e">
        <f>IF('Crisis Indicator Data'!#REF!="No Data",1,IF(#REF!&lt;&gt;"",1,0))</f>
        <v>#REF!</v>
      </c>
      <c r="AJ182" s="25" t="e">
        <f>IF('Crisis Indicator Data'!#REF!="No Data",1,IF(#REF!&lt;&gt;"",1,0))</f>
        <v>#REF!</v>
      </c>
      <c r="AK182" s="25" t="e">
        <f>IF('Crisis Indicator Data'!#REF!="No Data",1,IF(#REF!&lt;&gt;"",1,0))</f>
        <v>#REF!</v>
      </c>
      <c r="AL182" s="25" t="e">
        <f>IF('Crisis Indicator Data'!#REF!="No Data",1,IF(#REF!&lt;&gt;"",1,0))</f>
        <v>#REF!</v>
      </c>
      <c r="AM182" s="25" t="e">
        <f>IF('Crisis Indicator Data'!#REF!="No Data",1,IF(#REF!&lt;&gt;"",1,0))</f>
        <v>#REF!</v>
      </c>
      <c r="AN182" s="25" t="e">
        <f>IF('Crisis Indicator Data'!#REF!="No Data",1,IF(#REF!&lt;&gt;"",1,0))</f>
        <v>#REF!</v>
      </c>
      <c r="AO182" s="25" t="e">
        <f>IF('Crisis Indicator Data'!#REF!="No Data",1,IF(#REF!&lt;&gt;"",1,0))</f>
        <v>#REF!</v>
      </c>
      <c r="AP182" s="25" t="e">
        <f>IF('Crisis Indicator Data'!#REF!="No Data",1,IF(#REF!&lt;&gt;"",1,0))</f>
        <v>#REF!</v>
      </c>
      <c r="AQ182" s="25" t="e">
        <f>IF('Crisis Indicator Data'!#REF!="No Data",1,IF(#REF!&lt;&gt;"",1,0))</f>
        <v>#REF!</v>
      </c>
      <c r="AR182" s="25" t="e">
        <f>IF('Crisis Indicator Data'!#REF!="No Data",1,IF(#REF!&lt;&gt;"",1,0))</f>
        <v>#REF!</v>
      </c>
      <c r="AS182" s="25" t="e">
        <f>IF('Crisis Indicator Data'!#REF!="No Data",1,IF(#REF!&lt;&gt;"",1,0))</f>
        <v>#REF!</v>
      </c>
      <c r="AT182" s="25" t="e">
        <f>IF('Crisis Indicator Data'!#REF!="No Data",1,IF(#REF!&lt;&gt;"",1,0))</f>
        <v>#REF!</v>
      </c>
      <c r="AU182" s="25" t="e">
        <f>IF('Crisis Indicator Data'!#REF!="No Data",1,IF(#REF!&lt;&gt;"",1,0))</f>
        <v>#REF!</v>
      </c>
      <c r="AV182" s="25" t="e">
        <f>IF('Crisis Indicator Data'!#REF!="No Data",1,IF(#REF!&lt;&gt;"",1,0))</f>
        <v>#REF!</v>
      </c>
      <c r="AW182" s="25" t="e">
        <f>IF('Crisis Indicator Data'!#REF!="No Data",1,IF(#REF!&lt;&gt;"",1,0))</f>
        <v>#REF!</v>
      </c>
      <c r="AX182" s="25" t="e">
        <f>IF('Crisis Indicator Data'!#REF!="No Data",1,IF(#REF!&lt;&gt;"",1,0))</f>
        <v>#REF!</v>
      </c>
      <c r="AY182" s="25" t="e">
        <f>IF('Crisis Indicator Data'!#REF!="No Data",1,IF(#REF!&lt;&gt;"",1,0))</f>
        <v>#REF!</v>
      </c>
      <c r="AZ182" s="25" t="e">
        <f>IF('Crisis Indicator Data'!#REF!="No Data",1,IF(#REF!&lt;&gt;"",1,0))</f>
        <v>#REF!</v>
      </c>
      <c r="BA182" t="e">
        <f t="shared" si="10"/>
        <v>#REF!</v>
      </c>
      <c r="BB182" s="27" t="e">
        <f t="shared" si="11"/>
        <v>#REF!</v>
      </c>
    </row>
    <row r="183" spans="1:54" x14ac:dyDescent="0.35">
      <c r="A183" t="s">
        <v>10195</v>
      </c>
      <c r="B183" s="25" t="e">
        <f>IF('Crisis Indicator Data'!#REF!="No Data",1,IF(#REF!&lt;&gt;"",1,0))</f>
        <v>#REF!</v>
      </c>
      <c r="C183" s="25" t="e">
        <f>IF('Crisis Indicator Data'!#REF!="No Data",1,IF(#REF!&lt;&gt;"",1,0))</f>
        <v>#REF!</v>
      </c>
      <c r="D183" s="25" t="e">
        <f>IF('Crisis Indicator Data'!#REF!="No Data",1,IF(#REF!&lt;&gt;"",1,0))</f>
        <v>#REF!</v>
      </c>
      <c r="E183" s="25" t="e">
        <f>IF('Crisis Indicator Data'!#REF!="No Data",1,IF(#REF!&lt;&gt;"",1,0))</f>
        <v>#REF!</v>
      </c>
      <c r="F183" s="25" t="e">
        <f>IF('Crisis Indicator Data'!#REF!="No Data",1,IF(#REF!&lt;&gt;"",1,0))</f>
        <v>#REF!</v>
      </c>
      <c r="G183" s="25" t="e">
        <f>IF('Crisis Indicator Data'!#REF!="No Data",1,IF(#REF!&lt;&gt;"",1,0))</f>
        <v>#REF!</v>
      </c>
      <c r="H183" s="25" t="e">
        <f>IF('Crisis Indicator Data'!#REF!="No Data",1,IF(#REF!&lt;&gt;"",1,0))</f>
        <v>#REF!</v>
      </c>
      <c r="I183" s="25" t="e">
        <f>IF('Crisis Indicator Data'!#REF!="No Data",1,IF(#REF!&lt;&gt;"",1,0))</f>
        <v>#REF!</v>
      </c>
      <c r="J183" s="25" t="e">
        <f>IF('Crisis Indicator Data'!#REF!="No Data",1,IF(#REF!&lt;&gt;"",1,0))</f>
        <v>#REF!</v>
      </c>
      <c r="K183" s="25" t="e">
        <f>IF('Crisis Indicator Data'!#REF!="No Data",1,IF(#REF!&lt;&gt;"",1,0))</f>
        <v>#REF!</v>
      </c>
      <c r="L183" s="25" t="e">
        <f>IF('Crisis Indicator Data'!#REF!="No Data",1,IF(#REF!&lt;&gt;"",1,0))</f>
        <v>#REF!</v>
      </c>
      <c r="M183" s="25" t="e">
        <f>IF('Crisis Indicator Data'!#REF!="No Data",1,IF(#REF!&lt;&gt;"",1,0))</f>
        <v>#REF!</v>
      </c>
      <c r="N183" s="25" t="e">
        <f>IF('Crisis Indicator Data'!#REF!="No Data",1,IF(#REF!&lt;&gt;"",1,0))</f>
        <v>#REF!</v>
      </c>
      <c r="O183" s="25" t="e">
        <f>IF('Crisis Indicator Data'!#REF!="No Data",1,IF(#REF!&lt;&gt;"",1,0))</f>
        <v>#REF!</v>
      </c>
      <c r="P183" s="25" t="e">
        <f>IF('Crisis Indicator Data'!#REF!="No Data",1,IF(#REF!&lt;&gt;"",1,0))</f>
        <v>#REF!</v>
      </c>
      <c r="Q183" s="25" t="e">
        <f>IF('Crisis Indicator Data'!#REF!="No Data",1,IF(#REF!&lt;&gt;"",1,0))</f>
        <v>#REF!</v>
      </c>
      <c r="R183" s="25" t="e">
        <f>IF('Crisis Indicator Data'!#REF!="No Data",1,IF(#REF!&lt;&gt;"",1,0))</f>
        <v>#REF!</v>
      </c>
      <c r="S183" s="25" t="e">
        <f>IF('Crisis Indicator Data'!#REF!="No Data",1,IF(#REF!&lt;&gt;"",1,0))</f>
        <v>#REF!</v>
      </c>
      <c r="T183" s="25" t="e">
        <f>IF('Crisis Indicator Data'!#REF!="No Data",1,IF(#REF!&lt;&gt;"",1,0))</f>
        <v>#REF!</v>
      </c>
      <c r="U183" s="25" t="e">
        <f>IF('Crisis Indicator Data'!#REF!="No Data",1,IF(#REF!&lt;&gt;"",1,0))</f>
        <v>#REF!</v>
      </c>
      <c r="V183" s="25" t="e">
        <f>IF('Crisis Indicator Data'!#REF!="No Data",1,IF(#REF!&lt;&gt;"",1,0))</f>
        <v>#REF!</v>
      </c>
      <c r="W183" s="25" t="e">
        <f>IF('Crisis Indicator Data'!#REF!="No Data",1,IF(#REF!&lt;&gt;"",1,0))</f>
        <v>#REF!</v>
      </c>
      <c r="X183" s="25" t="e">
        <f>IF('Crisis Indicator Data'!#REF!="No Data",1,IF(#REF!&lt;&gt;"",1,0))</f>
        <v>#REF!</v>
      </c>
      <c r="Y183" s="25" t="e">
        <f>IF('Crisis Indicator Data'!#REF!="No Data",1,IF(#REF!&lt;&gt;"",1,0))</f>
        <v>#REF!</v>
      </c>
      <c r="Z183" s="25" t="e">
        <f>IF('Crisis Indicator Data'!#REF!="No Data",1,IF(#REF!&lt;&gt;"",1,0))</f>
        <v>#REF!</v>
      </c>
      <c r="AA183" s="25" t="e">
        <f>IF('Crisis Indicator Data'!#REF!="No Data",1,IF(#REF!&lt;&gt;"",1,0))</f>
        <v>#REF!</v>
      </c>
      <c r="AB183" s="25" t="e">
        <f>IF('Crisis Indicator Data'!#REF!="No Data",1,IF(#REF!&lt;&gt;"",1,0))</f>
        <v>#REF!</v>
      </c>
      <c r="AC183" s="25" t="e">
        <f>IF('Crisis Indicator Data'!#REF!="No Data",1,IF(#REF!&lt;&gt;"",1,0))</f>
        <v>#REF!</v>
      </c>
      <c r="AD183" s="25" t="e">
        <f>IF('Crisis Indicator Data'!#REF!="No Data",1,IF(#REF!&lt;&gt;"",1,0))</f>
        <v>#REF!</v>
      </c>
      <c r="AE183" s="25" t="e">
        <f>IF('Crisis Indicator Data'!#REF!="No Data",1,IF(#REF!&lt;&gt;"",1,0))</f>
        <v>#REF!</v>
      </c>
      <c r="AF183" s="25" t="e">
        <f>IF('Crisis Indicator Data'!#REF!="No Data",1,IF(#REF!&lt;&gt;"",1,0))</f>
        <v>#REF!</v>
      </c>
      <c r="AG183" s="25" t="e">
        <f>IF('Crisis Indicator Data'!#REF!="No Data",1,IF(#REF!&lt;&gt;"",1,0))</f>
        <v>#REF!</v>
      </c>
      <c r="AH183" s="25" t="e">
        <f>IF('Crisis Indicator Data'!#REF!="No Data",1,IF(#REF!&lt;&gt;"",1,0))</f>
        <v>#REF!</v>
      </c>
      <c r="AI183" s="25" t="e">
        <f>IF('Crisis Indicator Data'!#REF!="No Data",1,IF(#REF!&lt;&gt;"",1,0))</f>
        <v>#REF!</v>
      </c>
      <c r="AJ183" s="25" t="e">
        <f>IF('Crisis Indicator Data'!#REF!="No Data",1,IF(#REF!&lt;&gt;"",1,0))</f>
        <v>#REF!</v>
      </c>
      <c r="AK183" s="25" t="e">
        <f>IF('Crisis Indicator Data'!#REF!="No Data",1,IF(#REF!&lt;&gt;"",1,0))</f>
        <v>#REF!</v>
      </c>
      <c r="AL183" s="25" t="e">
        <f>IF('Crisis Indicator Data'!#REF!="No Data",1,IF(#REF!&lt;&gt;"",1,0))</f>
        <v>#REF!</v>
      </c>
      <c r="AM183" s="25" t="e">
        <f>IF('Crisis Indicator Data'!#REF!="No Data",1,IF(#REF!&lt;&gt;"",1,0))</f>
        <v>#REF!</v>
      </c>
      <c r="AN183" s="25" t="e">
        <f>IF('Crisis Indicator Data'!#REF!="No Data",1,IF(#REF!&lt;&gt;"",1,0))</f>
        <v>#REF!</v>
      </c>
      <c r="AO183" s="25" t="e">
        <f>IF('Crisis Indicator Data'!#REF!="No Data",1,IF(#REF!&lt;&gt;"",1,0))</f>
        <v>#REF!</v>
      </c>
      <c r="AP183" s="25" t="e">
        <f>IF('Crisis Indicator Data'!#REF!="No Data",1,IF(#REF!&lt;&gt;"",1,0))</f>
        <v>#REF!</v>
      </c>
      <c r="AQ183" s="25" t="e">
        <f>IF('Crisis Indicator Data'!#REF!="No Data",1,IF(#REF!&lt;&gt;"",1,0))</f>
        <v>#REF!</v>
      </c>
      <c r="AR183" s="25" t="e">
        <f>IF('Crisis Indicator Data'!#REF!="No Data",1,IF(#REF!&lt;&gt;"",1,0))</f>
        <v>#REF!</v>
      </c>
      <c r="AS183" s="25" t="e">
        <f>IF('Crisis Indicator Data'!#REF!="No Data",1,IF(#REF!&lt;&gt;"",1,0))</f>
        <v>#REF!</v>
      </c>
      <c r="AT183" s="25" t="e">
        <f>IF('Crisis Indicator Data'!#REF!="No Data",1,IF(#REF!&lt;&gt;"",1,0))</f>
        <v>#REF!</v>
      </c>
      <c r="AU183" s="25" t="e">
        <f>IF('Crisis Indicator Data'!#REF!="No Data",1,IF(#REF!&lt;&gt;"",1,0))</f>
        <v>#REF!</v>
      </c>
      <c r="AV183" s="25" t="e">
        <f>IF('Crisis Indicator Data'!#REF!="No Data",1,IF(#REF!&lt;&gt;"",1,0))</f>
        <v>#REF!</v>
      </c>
      <c r="AW183" s="25" t="e">
        <f>IF('Crisis Indicator Data'!#REF!="No Data",1,IF(#REF!&lt;&gt;"",1,0))</f>
        <v>#REF!</v>
      </c>
      <c r="AX183" s="25" t="e">
        <f>IF('Crisis Indicator Data'!#REF!="No Data",1,IF(#REF!&lt;&gt;"",1,0))</f>
        <v>#REF!</v>
      </c>
      <c r="AY183" s="25" t="e">
        <f>IF('Crisis Indicator Data'!#REF!="No Data",1,IF(#REF!&lt;&gt;"",1,0))</f>
        <v>#REF!</v>
      </c>
      <c r="AZ183" s="25" t="e">
        <f>IF('Crisis Indicator Data'!#REF!="No Data",1,IF(#REF!&lt;&gt;"",1,0))</f>
        <v>#REF!</v>
      </c>
      <c r="BA183" t="e">
        <f t="shared" si="10"/>
        <v>#REF!</v>
      </c>
      <c r="BB183" s="27" t="e">
        <f t="shared" si="11"/>
        <v>#REF!</v>
      </c>
    </row>
    <row r="184" spans="1:54" x14ac:dyDescent="0.35">
      <c r="A184" t="s">
        <v>10400</v>
      </c>
      <c r="B184" s="25" t="e">
        <f>IF('Crisis Indicator Data'!#REF!="No Data",1,IF(#REF!&lt;&gt;"",1,0))</f>
        <v>#REF!</v>
      </c>
      <c r="C184" s="25" t="e">
        <f>IF('Crisis Indicator Data'!#REF!="No Data",1,IF(#REF!&lt;&gt;"",1,0))</f>
        <v>#REF!</v>
      </c>
      <c r="D184" s="25" t="e">
        <f>IF('Crisis Indicator Data'!#REF!="No Data",1,IF(#REF!&lt;&gt;"",1,0))</f>
        <v>#REF!</v>
      </c>
      <c r="E184" s="25" t="e">
        <f>IF('Crisis Indicator Data'!#REF!="No Data",1,IF(#REF!&lt;&gt;"",1,0))</f>
        <v>#REF!</v>
      </c>
      <c r="F184" s="25" t="e">
        <f>IF('Crisis Indicator Data'!#REF!="No Data",1,IF(#REF!&lt;&gt;"",1,0))</f>
        <v>#REF!</v>
      </c>
      <c r="G184" s="25" t="e">
        <f>IF('Crisis Indicator Data'!#REF!="No Data",1,IF(#REF!&lt;&gt;"",1,0))</f>
        <v>#REF!</v>
      </c>
      <c r="H184" s="25" t="e">
        <f>IF('Crisis Indicator Data'!#REF!="No Data",1,IF(#REF!&lt;&gt;"",1,0))</f>
        <v>#REF!</v>
      </c>
      <c r="I184" s="25" t="e">
        <f>IF('Crisis Indicator Data'!#REF!="No Data",1,IF(#REF!&lt;&gt;"",1,0))</f>
        <v>#REF!</v>
      </c>
      <c r="J184" s="25" t="e">
        <f>IF('Crisis Indicator Data'!#REF!="No Data",1,IF(#REF!&lt;&gt;"",1,0))</f>
        <v>#REF!</v>
      </c>
      <c r="K184" s="25" t="e">
        <f>IF('Crisis Indicator Data'!#REF!="No Data",1,IF(#REF!&lt;&gt;"",1,0))</f>
        <v>#REF!</v>
      </c>
      <c r="L184" s="25" t="e">
        <f>IF('Crisis Indicator Data'!#REF!="No Data",1,IF(#REF!&lt;&gt;"",1,0))</f>
        <v>#REF!</v>
      </c>
      <c r="M184" s="25" t="e">
        <f>IF('Crisis Indicator Data'!#REF!="No Data",1,IF(#REF!&lt;&gt;"",1,0))</f>
        <v>#REF!</v>
      </c>
      <c r="N184" s="25" t="e">
        <f>IF('Crisis Indicator Data'!#REF!="No Data",1,IF(#REF!&lt;&gt;"",1,0))</f>
        <v>#REF!</v>
      </c>
      <c r="O184" s="25" t="e">
        <f>IF('Crisis Indicator Data'!#REF!="No Data",1,IF(#REF!&lt;&gt;"",1,0))</f>
        <v>#REF!</v>
      </c>
      <c r="P184" s="25" t="e">
        <f>IF('Crisis Indicator Data'!#REF!="No Data",1,IF(#REF!&lt;&gt;"",1,0))</f>
        <v>#REF!</v>
      </c>
      <c r="Q184" s="25" t="e">
        <f>IF('Crisis Indicator Data'!#REF!="No Data",1,IF(#REF!&lt;&gt;"",1,0))</f>
        <v>#REF!</v>
      </c>
      <c r="R184" s="25" t="e">
        <f>IF('Crisis Indicator Data'!#REF!="No Data",1,IF(#REF!&lt;&gt;"",1,0))</f>
        <v>#REF!</v>
      </c>
      <c r="S184" s="25" t="e">
        <f>IF('Crisis Indicator Data'!#REF!="No Data",1,IF(#REF!&lt;&gt;"",1,0))</f>
        <v>#REF!</v>
      </c>
      <c r="T184" s="25" t="e">
        <f>IF('Crisis Indicator Data'!#REF!="No Data",1,IF(#REF!&lt;&gt;"",1,0))</f>
        <v>#REF!</v>
      </c>
      <c r="U184" s="25" t="e">
        <f>IF('Crisis Indicator Data'!#REF!="No Data",1,IF(#REF!&lt;&gt;"",1,0))</f>
        <v>#REF!</v>
      </c>
      <c r="V184" s="25" t="e">
        <f>IF('Crisis Indicator Data'!#REF!="No Data",1,IF(#REF!&lt;&gt;"",1,0))</f>
        <v>#REF!</v>
      </c>
      <c r="W184" s="25" t="e">
        <f>IF('Crisis Indicator Data'!#REF!="No Data",1,IF(#REF!&lt;&gt;"",1,0))</f>
        <v>#REF!</v>
      </c>
      <c r="X184" s="25" t="e">
        <f>IF('Crisis Indicator Data'!#REF!="No Data",1,IF(#REF!&lt;&gt;"",1,0))</f>
        <v>#REF!</v>
      </c>
      <c r="Y184" s="25" t="e">
        <f>IF('Crisis Indicator Data'!#REF!="No Data",1,IF(#REF!&lt;&gt;"",1,0))</f>
        <v>#REF!</v>
      </c>
      <c r="Z184" s="25" t="e">
        <f>IF('Crisis Indicator Data'!#REF!="No Data",1,IF(#REF!&lt;&gt;"",1,0))</f>
        <v>#REF!</v>
      </c>
      <c r="AA184" s="25" t="e">
        <f>IF('Crisis Indicator Data'!#REF!="No Data",1,IF(#REF!&lt;&gt;"",1,0))</f>
        <v>#REF!</v>
      </c>
      <c r="AB184" s="25" t="e">
        <f>IF('Crisis Indicator Data'!#REF!="No Data",1,IF(#REF!&lt;&gt;"",1,0))</f>
        <v>#REF!</v>
      </c>
      <c r="AC184" s="25" t="e">
        <f>IF('Crisis Indicator Data'!#REF!="No Data",1,IF(#REF!&lt;&gt;"",1,0))</f>
        <v>#REF!</v>
      </c>
      <c r="AD184" s="25" t="e">
        <f>IF('Crisis Indicator Data'!#REF!="No Data",1,IF(#REF!&lt;&gt;"",1,0))</f>
        <v>#REF!</v>
      </c>
      <c r="AE184" s="25" t="e">
        <f>IF('Crisis Indicator Data'!#REF!="No Data",1,IF(#REF!&lt;&gt;"",1,0))</f>
        <v>#REF!</v>
      </c>
      <c r="AF184" s="25" t="e">
        <f>IF('Crisis Indicator Data'!#REF!="No Data",1,IF(#REF!&lt;&gt;"",1,0))</f>
        <v>#REF!</v>
      </c>
      <c r="AG184" s="25" t="e">
        <f>IF('Crisis Indicator Data'!#REF!="No Data",1,IF(#REF!&lt;&gt;"",1,0))</f>
        <v>#REF!</v>
      </c>
      <c r="AH184" s="25" t="e">
        <f>IF('Crisis Indicator Data'!#REF!="No Data",1,IF(#REF!&lt;&gt;"",1,0))</f>
        <v>#REF!</v>
      </c>
      <c r="AI184" s="25" t="e">
        <f>IF('Crisis Indicator Data'!#REF!="No Data",1,IF(#REF!&lt;&gt;"",1,0))</f>
        <v>#REF!</v>
      </c>
      <c r="AJ184" s="25" t="e">
        <f>IF('Crisis Indicator Data'!#REF!="No Data",1,IF(#REF!&lt;&gt;"",1,0))</f>
        <v>#REF!</v>
      </c>
      <c r="AK184" s="25" t="e">
        <f>IF('Crisis Indicator Data'!#REF!="No Data",1,IF(#REF!&lt;&gt;"",1,0))</f>
        <v>#REF!</v>
      </c>
      <c r="AL184" s="25" t="e">
        <f>IF('Crisis Indicator Data'!#REF!="No Data",1,IF(#REF!&lt;&gt;"",1,0))</f>
        <v>#REF!</v>
      </c>
      <c r="AM184" s="25" t="e">
        <f>IF('Crisis Indicator Data'!#REF!="No Data",1,IF(#REF!&lt;&gt;"",1,0))</f>
        <v>#REF!</v>
      </c>
      <c r="AN184" s="25" t="e">
        <f>IF('Crisis Indicator Data'!#REF!="No Data",1,IF(#REF!&lt;&gt;"",1,0))</f>
        <v>#REF!</v>
      </c>
      <c r="AO184" s="25" t="e">
        <f>IF('Crisis Indicator Data'!#REF!="No Data",1,IF(#REF!&lt;&gt;"",1,0))</f>
        <v>#REF!</v>
      </c>
      <c r="AP184" s="25" t="e">
        <f>IF('Crisis Indicator Data'!#REF!="No Data",1,IF(#REF!&lt;&gt;"",1,0))</f>
        <v>#REF!</v>
      </c>
      <c r="AQ184" s="25" t="e">
        <f>IF('Crisis Indicator Data'!#REF!="No Data",1,IF(#REF!&lt;&gt;"",1,0))</f>
        <v>#REF!</v>
      </c>
      <c r="AR184" s="25" t="e">
        <f>IF('Crisis Indicator Data'!#REF!="No Data",1,IF(#REF!&lt;&gt;"",1,0))</f>
        <v>#REF!</v>
      </c>
      <c r="AS184" s="25" t="e">
        <f>IF('Crisis Indicator Data'!#REF!="No Data",1,IF(#REF!&lt;&gt;"",1,0))</f>
        <v>#REF!</v>
      </c>
      <c r="AT184" s="25" t="e">
        <f>IF('Crisis Indicator Data'!#REF!="No Data",1,IF(#REF!&lt;&gt;"",1,0))</f>
        <v>#REF!</v>
      </c>
      <c r="AU184" s="25" t="e">
        <f>IF('Crisis Indicator Data'!#REF!="No Data",1,IF(#REF!&lt;&gt;"",1,0))</f>
        <v>#REF!</v>
      </c>
      <c r="AV184" s="25" t="e">
        <f>IF('Crisis Indicator Data'!#REF!="No Data",1,IF(#REF!&lt;&gt;"",1,0))</f>
        <v>#REF!</v>
      </c>
      <c r="AW184" s="25" t="e">
        <f>IF('Crisis Indicator Data'!#REF!="No Data",1,IF(#REF!&lt;&gt;"",1,0))</f>
        <v>#REF!</v>
      </c>
      <c r="AX184" s="25" t="e">
        <f>IF('Crisis Indicator Data'!#REF!="No Data",1,IF(#REF!&lt;&gt;"",1,0))</f>
        <v>#REF!</v>
      </c>
      <c r="AY184" s="25" t="e">
        <f>IF('Crisis Indicator Data'!#REF!="No Data",1,IF(#REF!&lt;&gt;"",1,0))</f>
        <v>#REF!</v>
      </c>
      <c r="AZ184" s="25" t="e">
        <f>IF('Crisis Indicator Data'!#REF!="No Data",1,IF(#REF!&lt;&gt;"",1,0))</f>
        <v>#REF!</v>
      </c>
      <c r="BA184" t="e">
        <f t="shared" si="10"/>
        <v>#REF!</v>
      </c>
      <c r="BB184" s="27" t="e">
        <f t="shared" si="11"/>
        <v>#REF!</v>
      </c>
    </row>
    <row r="185" spans="1:54" x14ac:dyDescent="0.35">
      <c r="A185" t="s">
        <v>10398</v>
      </c>
      <c r="B185" s="25" t="e">
        <f>IF('Crisis Indicator Data'!#REF!="No Data",1,IF(#REF!&lt;&gt;"",1,0))</f>
        <v>#REF!</v>
      </c>
      <c r="C185" s="25" t="e">
        <f>IF('Crisis Indicator Data'!#REF!="No Data",1,IF(#REF!&lt;&gt;"",1,0))</f>
        <v>#REF!</v>
      </c>
      <c r="D185" s="25" t="e">
        <f>IF('Crisis Indicator Data'!#REF!="No Data",1,IF(#REF!&lt;&gt;"",1,0))</f>
        <v>#REF!</v>
      </c>
      <c r="E185" s="25" t="e">
        <f>IF('Crisis Indicator Data'!#REF!="No Data",1,IF(#REF!&lt;&gt;"",1,0))</f>
        <v>#REF!</v>
      </c>
      <c r="F185" s="25" t="e">
        <f>IF('Crisis Indicator Data'!#REF!="No Data",1,IF(#REF!&lt;&gt;"",1,0))</f>
        <v>#REF!</v>
      </c>
      <c r="G185" s="25" t="e">
        <f>IF('Crisis Indicator Data'!#REF!="No Data",1,IF(#REF!&lt;&gt;"",1,0))</f>
        <v>#REF!</v>
      </c>
      <c r="H185" s="25" t="e">
        <f>IF('Crisis Indicator Data'!#REF!="No Data",1,IF(#REF!&lt;&gt;"",1,0))</f>
        <v>#REF!</v>
      </c>
      <c r="I185" s="25" t="e">
        <f>IF('Crisis Indicator Data'!#REF!="No Data",1,IF(#REF!&lt;&gt;"",1,0))</f>
        <v>#REF!</v>
      </c>
      <c r="J185" s="25" t="e">
        <f>IF('Crisis Indicator Data'!#REF!="No Data",1,IF(#REF!&lt;&gt;"",1,0))</f>
        <v>#REF!</v>
      </c>
      <c r="K185" s="25" t="e">
        <f>IF('Crisis Indicator Data'!#REF!="No Data",1,IF(#REF!&lt;&gt;"",1,0))</f>
        <v>#REF!</v>
      </c>
      <c r="L185" s="25" t="e">
        <f>IF('Crisis Indicator Data'!#REF!="No Data",1,IF(#REF!&lt;&gt;"",1,0))</f>
        <v>#REF!</v>
      </c>
      <c r="M185" s="25" t="e">
        <f>IF('Crisis Indicator Data'!#REF!="No Data",1,IF(#REF!&lt;&gt;"",1,0))</f>
        <v>#REF!</v>
      </c>
      <c r="N185" s="25" t="e">
        <f>IF('Crisis Indicator Data'!#REF!="No Data",1,IF(#REF!&lt;&gt;"",1,0))</f>
        <v>#REF!</v>
      </c>
      <c r="O185" s="25" t="e">
        <f>IF('Crisis Indicator Data'!#REF!="No Data",1,IF(#REF!&lt;&gt;"",1,0))</f>
        <v>#REF!</v>
      </c>
      <c r="P185" s="25" t="e">
        <f>IF('Crisis Indicator Data'!#REF!="No Data",1,IF(#REF!&lt;&gt;"",1,0))</f>
        <v>#REF!</v>
      </c>
      <c r="Q185" s="25" t="e">
        <f>IF('Crisis Indicator Data'!#REF!="No Data",1,IF(#REF!&lt;&gt;"",1,0))</f>
        <v>#REF!</v>
      </c>
      <c r="R185" s="25" t="e">
        <f>IF('Crisis Indicator Data'!#REF!="No Data",1,IF(#REF!&lt;&gt;"",1,0))</f>
        <v>#REF!</v>
      </c>
      <c r="S185" s="25" t="e">
        <f>IF('Crisis Indicator Data'!#REF!="No Data",1,IF(#REF!&lt;&gt;"",1,0))</f>
        <v>#REF!</v>
      </c>
      <c r="T185" s="25" t="e">
        <f>IF('Crisis Indicator Data'!#REF!="No Data",1,IF(#REF!&lt;&gt;"",1,0))</f>
        <v>#REF!</v>
      </c>
      <c r="U185" s="25" t="e">
        <f>IF('Crisis Indicator Data'!#REF!="No Data",1,IF(#REF!&lt;&gt;"",1,0))</f>
        <v>#REF!</v>
      </c>
      <c r="V185" s="25" t="e">
        <f>IF('Crisis Indicator Data'!#REF!="No Data",1,IF(#REF!&lt;&gt;"",1,0))</f>
        <v>#REF!</v>
      </c>
      <c r="W185" s="25" t="e">
        <f>IF('Crisis Indicator Data'!#REF!="No Data",1,IF(#REF!&lt;&gt;"",1,0))</f>
        <v>#REF!</v>
      </c>
      <c r="X185" s="25" t="e">
        <f>IF('Crisis Indicator Data'!#REF!="No Data",1,IF(#REF!&lt;&gt;"",1,0))</f>
        <v>#REF!</v>
      </c>
      <c r="Y185" s="25" t="e">
        <f>IF('Crisis Indicator Data'!#REF!="No Data",1,IF(#REF!&lt;&gt;"",1,0))</f>
        <v>#REF!</v>
      </c>
      <c r="Z185" s="25" t="e">
        <f>IF('Crisis Indicator Data'!#REF!="No Data",1,IF(#REF!&lt;&gt;"",1,0))</f>
        <v>#REF!</v>
      </c>
      <c r="AA185" s="25" t="e">
        <f>IF('Crisis Indicator Data'!#REF!="No Data",1,IF(#REF!&lt;&gt;"",1,0))</f>
        <v>#REF!</v>
      </c>
      <c r="AB185" s="25" t="e">
        <f>IF('Crisis Indicator Data'!#REF!="No Data",1,IF(#REF!&lt;&gt;"",1,0))</f>
        <v>#REF!</v>
      </c>
      <c r="AC185" s="25" t="e">
        <f>IF('Crisis Indicator Data'!#REF!="No Data",1,IF(#REF!&lt;&gt;"",1,0))</f>
        <v>#REF!</v>
      </c>
      <c r="AD185" s="25" t="e">
        <f>IF('Crisis Indicator Data'!#REF!="No Data",1,IF(#REF!&lt;&gt;"",1,0))</f>
        <v>#REF!</v>
      </c>
      <c r="AE185" s="25" t="e">
        <f>IF('Crisis Indicator Data'!#REF!="No Data",1,IF(#REF!&lt;&gt;"",1,0))</f>
        <v>#REF!</v>
      </c>
      <c r="AF185" s="25" t="e">
        <f>IF('Crisis Indicator Data'!#REF!="No Data",1,IF(#REF!&lt;&gt;"",1,0))</f>
        <v>#REF!</v>
      </c>
      <c r="AG185" s="25" t="e">
        <f>IF('Crisis Indicator Data'!#REF!="No Data",1,IF(#REF!&lt;&gt;"",1,0))</f>
        <v>#REF!</v>
      </c>
      <c r="AH185" s="25" t="e">
        <f>IF('Crisis Indicator Data'!#REF!="No Data",1,IF(#REF!&lt;&gt;"",1,0))</f>
        <v>#REF!</v>
      </c>
      <c r="AI185" s="25" t="e">
        <f>IF('Crisis Indicator Data'!#REF!="No Data",1,IF(#REF!&lt;&gt;"",1,0))</f>
        <v>#REF!</v>
      </c>
      <c r="AJ185" s="25" t="e">
        <f>IF('Crisis Indicator Data'!#REF!="No Data",1,IF(#REF!&lt;&gt;"",1,0))</f>
        <v>#REF!</v>
      </c>
      <c r="AK185" s="25" t="e">
        <f>IF('Crisis Indicator Data'!#REF!="No Data",1,IF(#REF!&lt;&gt;"",1,0))</f>
        <v>#REF!</v>
      </c>
      <c r="AL185" s="25" t="e">
        <f>IF('Crisis Indicator Data'!#REF!="No Data",1,IF(#REF!&lt;&gt;"",1,0))</f>
        <v>#REF!</v>
      </c>
      <c r="AM185" s="25" t="e">
        <f>IF('Crisis Indicator Data'!#REF!="No Data",1,IF(#REF!&lt;&gt;"",1,0))</f>
        <v>#REF!</v>
      </c>
      <c r="AN185" s="25" t="e">
        <f>IF('Crisis Indicator Data'!#REF!="No Data",1,IF(#REF!&lt;&gt;"",1,0))</f>
        <v>#REF!</v>
      </c>
      <c r="AO185" s="25" t="e">
        <f>IF('Crisis Indicator Data'!#REF!="No Data",1,IF(#REF!&lt;&gt;"",1,0))</f>
        <v>#REF!</v>
      </c>
      <c r="AP185" s="25" t="e">
        <f>IF('Crisis Indicator Data'!#REF!="No Data",1,IF(#REF!&lt;&gt;"",1,0))</f>
        <v>#REF!</v>
      </c>
      <c r="AQ185" s="25" t="e">
        <f>IF('Crisis Indicator Data'!#REF!="No Data",1,IF(#REF!&lt;&gt;"",1,0))</f>
        <v>#REF!</v>
      </c>
      <c r="AR185" s="25" t="e">
        <f>IF('Crisis Indicator Data'!#REF!="No Data",1,IF(#REF!&lt;&gt;"",1,0))</f>
        <v>#REF!</v>
      </c>
      <c r="AS185" s="25" t="e">
        <f>IF('Crisis Indicator Data'!#REF!="No Data",1,IF(#REF!&lt;&gt;"",1,0))</f>
        <v>#REF!</v>
      </c>
      <c r="AT185" s="25" t="e">
        <f>IF('Crisis Indicator Data'!#REF!="No Data",1,IF(#REF!&lt;&gt;"",1,0))</f>
        <v>#REF!</v>
      </c>
      <c r="AU185" s="25" t="e">
        <f>IF('Crisis Indicator Data'!#REF!="No Data",1,IF(#REF!&lt;&gt;"",1,0))</f>
        <v>#REF!</v>
      </c>
      <c r="AV185" s="25" t="e">
        <f>IF('Crisis Indicator Data'!#REF!="No Data",1,IF(#REF!&lt;&gt;"",1,0))</f>
        <v>#REF!</v>
      </c>
      <c r="AW185" s="25" t="e">
        <f>IF('Crisis Indicator Data'!#REF!="No Data",1,IF(#REF!&lt;&gt;"",1,0))</f>
        <v>#REF!</v>
      </c>
      <c r="AX185" s="25" t="e">
        <f>IF('Crisis Indicator Data'!#REF!="No Data",1,IF(#REF!&lt;&gt;"",1,0))</f>
        <v>#REF!</v>
      </c>
      <c r="AY185" s="25" t="e">
        <f>IF('Crisis Indicator Data'!#REF!="No Data",1,IF(#REF!&lt;&gt;"",1,0))</f>
        <v>#REF!</v>
      </c>
      <c r="AZ185" s="25" t="e">
        <f>IF('Crisis Indicator Data'!#REF!="No Data",1,IF(#REF!&lt;&gt;"",1,0))</f>
        <v>#REF!</v>
      </c>
      <c r="BA185" t="e">
        <f t="shared" si="10"/>
        <v>#REF!</v>
      </c>
      <c r="BB185" s="27" t="e">
        <f t="shared" si="11"/>
        <v>#REF!</v>
      </c>
    </row>
    <row r="186" spans="1:54" x14ac:dyDescent="0.35">
      <c r="A186" t="s">
        <v>10402</v>
      </c>
      <c r="B186" s="25" t="e">
        <f>IF('Crisis Indicator Data'!#REF!="No Data",1,IF(#REF!&lt;&gt;"",1,0))</f>
        <v>#REF!</v>
      </c>
      <c r="C186" s="25" t="e">
        <f>IF('Crisis Indicator Data'!#REF!="No Data",1,IF(#REF!&lt;&gt;"",1,0))</f>
        <v>#REF!</v>
      </c>
      <c r="D186" s="25" t="e">
        <f>IF('Crisis Indicator Data'!#REF!="No Data",1,IF(#REF!&lt;&gt;"",1,0))</f>
        <v>#REF!</v>
      </c>
      <c r="E186" s="25" t="e">
        <f>IF('Crisis Indicator Data'!#REF!="No Data",1,IF(#REF!&lt;&gt;"",1,0))</f>
        <v>#REF!</v>
      </c>
      <c r="F186" s="25" t="e">
        <f>IF('Crisis Indicator Data'!#REF!="No Data",1,IF(#REF!&lt;&gt;"",1,0))</f>
        <v>#REF!</v>
      </c>
      <c r="G186" s="25" t="e">
        <f>IF('Crisis Indicator Data'!#REF!="No Data",1,IF(#REF!&lt;&gt;"",1,0))</f>
        <v>#REF!</v>
      </c>
      <c r="H186" s="25" t="e">
        <f>IF('Crisis Indicator Data'!#REF!="No Data",1,IF(#REF!&lt;&gt;"",1,0))</f>
        <v>#REF!</v>
      </c>
      <c r="I186" s="25" t="e">
        <f>IF('Crisis Indicator Data'!#REF!="No Data",1,IF(#REF!&lt;&gt;"",1,0))</f>
        <v>#REF!</v>
      </c>
      <c r="J186" s="25" t="e">
        <f>IF('Crisis Indicator Data'!#REF!="No Data",1,IF(#REF!&lt;&gt;"",1,0))</f>
        <v>#REF!</v>
      </c>
      <c r="K186" s="25" t="e">
        <f>IF('Crisis Indicator Data'!#REF!="No Data",1,IF(#REF!&lt;&gt;"",1,0))</f>
        <v>#REF!</v>
      </c>
      <c r="L186" s="25" t="e">
        <f>IF('Crisis Indicator Data'!#REF!="No Data",1,IF(#REF!&lt;&gt;"",1,0))</f>
        <v>#REF!</v>
      </c>
      <c r="M186" s="25" t="e">
        <f>IF('Crisis Indicator Data'!#REF!="No Data",1,IF(#REF!&lt;&gt;"",1,0))</f>
        <v>#REF!</v>
      </c>
      <c r="N186" s="25" t="e">
        <f>IF('Crisis Indicator Data'!#REF!="No Data",1,IF(#REF!&lt;&gt;"",1,0))</f>
        <v>#REF!</v>
      </c>
      <c r="O186" s="25" t="e">
        <f>IF('Crisis Indicator Data'!#REF!="No Data",1,IF(#REF!&lt;&gt;"",1,0))</f>
        <v>#REF!</v>
      </c>
      <c r="P186" s="25" t="e">
        <f>IF('Crisis Indicator Data'!#REF!="No Data",1,IF(#REF!&lt;&gt;"",1,0))</f>
        <v>#REF!</v>
      </c>
      <c r="Q186" s="25" t="e">
        <f>IF('Crisis Indicator Data'!#REF!="No Data",1,IF(#REF!&lt;&gt;"",1,0))</f>
        <v>#REF!</v>
      </c>
      <c r="R186" s="25" t="e">
        <f>IF('Crisis Indicator Data'!#REF!="No Data",1,IF(#REF!&lt;&gt;"",1,0))</f>
        <v>#REF!</v>
      </c>
      <c r="S186" s="25" t="e">
        <f>IF('Crisis Indicator Data'!#REF!="No Data",1,IF(#REF!&lt;&gt;"",1,0))</f>
        <v>#REF!</v>
      </c>
      <c r="T186" s="25" t="e">
        <f>IF('Crisis Indicator Data'!#REF!="No Data",1,IF(#REF!&lt;&gt;"",1,0))</f>
        <v>#REF!</v>
      </c>
      <c r="U186" s="25" t="e">
        <f>IF('Crisis Indicator Data'!#REF!="No Data",1,IF(#REF!&lt;&gt;"",1,0))</f>
        <v>#REF!</v>
      </c>
      <c r="V186" s="25" t="e">
        <f>IF('Crisis Indicator Data'!#REF!="No Data",1,IF(#REF!&lt;&gt;"",1,0))</f>
        <v>#REF!</v>
      </c>
      <c r="W186" s="25" t="e">
        <f>IF('Crisis Indicator Data'!#REF!="No Data",1,IF(#REF!&lt;&gt;"",1,0))</f>
        <v>#REF!</v>
      </c>
      <c r="X186" s="25" t="e">
        <f>IF('Crisis Indicator Data'!#REF!="No Data",1,IF(#REF!&lt;&gt;"",1,0))</f>
        <v>#REF!</v>
      </c>
      <c r="Y186" s="25" t="e">
        <f>IF('Crisis Indicator Data'!#REF!="No Data",1,IF(#REF!&lt;&gt;"",1,0))</f>
        <v>#REF!</v>
      </c>
      <c r="Z186" s="25" t="e">
        <f>IF('Crisis Indicator Data'!#REF!="No Data",1,IF(#REF!&lt;&gt;"",1,0))</f>
        <v>#REF!</v>
      </c>
      <c r="AA186" s="25" t="e">
        <f>IF('Crisis Indicator Data'!#REF!="No Data",1,IF(#REF!&lt;&gt;"",1,0))</f>
        <v>#REF!</v>
      </c>
      <c r="AB186" s="25" t="e">
        <f>IF('Crisis Indicator Data'!#REF!="No Data",1,IF(#REF!&lt;&gt;"",1,0))</f>
        <v>#REF!</v>
      </c>
      <c r="AC186" s="25" t="e">
        <f>IF('Crisis Indicator Data'!#REF!="No Data",1,IF(#REF!&lt;&gt;"",1,0))</f>
        <v>#REF!</v>
      </c>
      <c r="AD186" s="25" t="e">
        <f>IF('Crisis Indicator Data'!#REF!="No Data",1,IF(#REF!&lt;&gt;"",1,0))</f>
        <v>#REF!</v>
      </c>
      <c r="AE186" s="25" t="e">
        <f>IF('Crisis Indicator Data'!#REF!="No Data",1,IF(#REF!&lt;&gt;"",1,0))</f>
        <v>#REF!</v>
      </c>
      <c r="AF186" s="25" t="e">
        <f>IF('Crisis Indicator Data'!#REF!="No Data",1,IF(#REF!&lt;&gt;"",1,0))</f>
        <v>#REF!</v>
      </c>
      <c r="AG186" s="25" t="e">
        <f>IF('Crisis Indicator Data'!#REF!="No Data",1,IF(#REF!&lt;&gt;"",1,0))</f>
        <v>#REF!</v>
      </c>
      <c r="AH186" s="25" t="e">
        <f>IF('Crisis Indicator Data'!#REF!="No Data",1,IF(#REF!&lt;&gt;"",1,0))</f>
        <v>#REF!</v>
      </c>
      <c r="AI186" s="25" t="e">
        <f>IF('Crisis Indicator Data'!#REF!="No Data",1,IF(#REF!&lt;&gt;"",1,0))</f>
        <v>#REF!</v>
      </c>
      <c r="AJ186" s="25" t="e">
        <f>IF('Crisis Indicator Data'!#REF!="No Data",1,IF(#REF!&lt;&gt;"",1,0))</f>
        <v>#REF!</v>
      </c>
      <c r="AK186" s="25" t="e">
        <f>IF('Crisis Indicator Data'!#REF!="No Data",1,IF(#REF!&lt;&gt;"",1,0))</f>
        <v>#REF!</v>
      </c>
      <c r="AL186" s="25" t="e">
        <f>IF('Crisis Indicator Data'!#REF!="No Data",1,IF(#REF!&lt;&gt;"",1,0))</f>
        <v>#REF!</v>
      </c>
      <c r="AM186" s="25" t="e">
        <f>IF('Crisis Indicator Data'!#REF!="No Data",1,IF(#REF!&lt;&gt;"",1,0))</f>
        <v>#REF!</v>
      </c>
      <c r="AN186" s="25" t="e">
        <f>IF('Crisis Indicator Data'!#REF!="No Data",1,IF(#REF!&lt;&gt;"",1,0))</f>
        <v>#REF!</v>
      </c>
      <c r="AO186" s="25" t="e">
        <f>IF('Crisis Indicator Data'!#REF!="No Data",1,IF(#REF!&lt;&gt;"",1,0))</f>
        <v>#REF!</v>
      </c>
      <c r="AP186" s="25" t="e">
        <f>IF('Crisis Indicator Data'!#REF!="No Data",1,IF(#REF!&lt;&gt;"",1,0))</f>
        <v>#REF!</v>
      </c>
      <c r="AQ186" s="25" t="e">
        <f>IF('Crisis Indicator Data'!#REF!="No Data",1,IF(#REF!&lt;&gt;"",1,0))</f>
        <v>#REF!</v>
      </c>
      <c r="AR186" s="25" t="e">
        <f>IF('Crisis Indicator Data'!#REF!="No Data",1,IF(#REF!&lt;&gt;"",1,0))</f>
        <v>#REF!</v>
      </c>
      <c r="AS186" s="25" t="e">
        <f>IF('Crisis Indicator Data'!#REF!="No Data",1,IF(#REF!&lt;&gt;"",1,0))</f>
        <v>#REF!</v>
      </c>
      <c r="AT186" s="25" t="e">
        <f>IF('Crisis Indicator Data'!#REF!="No Data",1,IF(#REF!&lt;&gt;"",1,0))</f>
        <v>#REF!</v>
      </c>
      <c r="AU186" s="25" t="e">
        <f>IF('Crisis Indicator Data'!#REF!="No Data",1,IF(#REF!&lt;&gt;"",1,0))</f>
        <v>#REF!</v>
      </c>
      <c r="AV186" s="25" t="e">
        <f>IF('Crisis Indicator Data'!#REF!="No Data",1,IF(#REF!&lt;&gt;"",1,0))</f>
        <v>#REF!</v>
      </c>
      <c r="AW186" s="25" t="e">
        <f>IF('Crisis Indicator Data'!#REF!="No Data",1,IF(#REF!&lt;&gt;"",1,0))</f>
        <v>#REF!</v>
      </c>
      <c r="AX186" s="25" t="e">
        <f>IF('Crisis Indicator Data'!#REF!="No Data",1,IF(#REF!&lt;&gt;"",1,0))</f>
        <v>#REF!</v>
      </c>
      <c r="AY186" s="25" t="e">
        <f>IF('Crisis Indicator Data'!#REF!="No Data",1,IF(#REF!&lt;&gt;"",1,0))</f>
        <v>#REF!</v>
      </c>
      <c r="AZ186" s="25" t="e">
        <f>IF('Crisis Indicator Data'!#REF!="No Data",1,IF(#REF!&lt;&gt;"",1,0))</f>
        <v>#REF!</v>
      </c>
      <c r="BA186" t="e">
        <f t="shared" si="10"/>
        <v>#REF!</v>
      </c>
      <c r="BB186" s="27" t="e">
        <f t="shared" si="11"/>
        <v>#REF!</v>
      </c>
    </row>
    <row r="187" spans="1:54" x14ac:dyDescent="0.35">
      <c r="A187" t="s">
        <v>10410</v>
      </c>
      <c r="B187" s="25" t="e">
        <f>IF('Crisis Indicator Data'!#REF!="No Data",1,IF(#REF!&lt;&gt;"",1,0))</f>
        <v>#REF!</v>
      </c>
      <c r="C187" s="25" t="e">
        <f>IF('Crisis Indicator Data'!#REF!="No Data",1,IF(#REF!&lt;&gt;"",1,0))</f>
        <v>#REF!</v>
      </c>
      <c r="D187" s="25" t="e">
        <f>IF('Crisis Indicator Data'!#REF!="No Data",1,IF(#REF!&lt;&gt;"",1,0))</f>
        <v>#REF!</v>
      </c>
      <c r="E187" s="25" t="e">
        <f>IF('Crisis Indicator Data'!#REF!="No Data",1,IF(#REF!&lt;&gt;"",1,0))</f>
        <v>#REF!</v>
      </c>
      <c r="F187" s="25" t="e">
        <f>IF('Crisis Indicator Data'!#REF!="No Data",1,IF(#REF!&lt;&gt;"",1,0))</f>
        <v>#REF!</v>
      </c>
      <c r="G187" s="25" t="e">
        <f>IF('Crisis Indicator Data'!#REF!="No Data",1,IF(#REF!&lt;&gt;"",1,0))</f>
        <v>#REF!</v>
      </c>
      <c r="H187" s="25" t="e">
        <f>IF('Crisis Indicator Data'!#REF!="No Data",1,IF(#REF!&lt;&gt;"",1,0))</f>
        <v>#REF!</v>
      </c>
      <c r="I187" s="25" t="e">
        <f>IF('Crisis Indicator Data'!#REF!="No Data",1,IF(#REF!&lt;&gt;"",1,0))</f>
        <v>#REF!</v>
      </c>
      <c r="J187" s="25" t="e">
        <f>IF('Crisis Indicator Data'!#REF!="No Data",1,IF(#REF!&lt;&gt;"",1,0))</f>
        <v>#REF!</v>
      </c>
      <c r="K187" s="25" t="e">
        <f>IF('Crisis Indicator Data'!#REF!="No Data",1,IF(#REF!&lt;&gt;"",1,0))</f>
        <v>#REF!</v>
      </c>
      <c r="L187" s="25" t="e">
        <f>IF('Crisis Indicator Data'!#REF!="No Data",1,IF(#REF!&lt;&gt;"",1,0))</f>
        <v>#REF!</v>
      </c>
      <c r="M187" s="25" t="e">
        <f>IF('Crisis Indicator Data'!#REF!="No Data",1,IF(#REF!&lt;&gt;"",1,0))</f>
        <v>#REF!</v>
      </c>
      <c r="N187" s="25" t="e">
        <f>IF('Crisis Indicator Data'!#REF!="No Data",1,IF(#REF!&lt;&gt;"",1,0))</f>
        <v>#REF!</v>
      </c>
      <c r="O187" s="25" t="e">
        <f>IF('Crisis Indicator Data'!#REF!="No Data",1,IF(#REF!&lt;&gt;"",1,0))</f>
        <v>#REF!</v>
      </c>
      <c r="P187" s="25" t="e">
        <f>IF('Crisis Indicator Data'!#REF!="No Data",1,IF(#REF!&lt;&gt;"",1,0))</f>
        <v>#REF!</v>
      </c>
      <c r="Q187" s="25" t="e">
        <f>IF('Crisis Indicator Data'!#REF!="No Data",1,IF(#REF!&lt;&gt;"",1,0))</f>
        <v>#REF!</v>
      </c>
      <c r="R187" s="25" t="e">
        <f>IF('Crisis Indicator Data'!#REF!="No Data",1,IF(#REF!&lt;&gt;"",1,0))</f>
        <v>#REF!</v>
      </c>
      <c r="S187" s="25" t="e">
        <f>IF('Crisis Indicator Data'!#REF!="No Data",1,IF(#REF!&lt;&gt;"",1,0))</f>
        <v>#REF!</v>
      </c>
      <c r="T187" s="25" t="e">
        <f>IF('Crisis Indicator Data'!#REF!="No Data",1,IF(#REF!&lt;&gt;"",1,0))</f>
        <v>#REF!</v>
      </c>
      <c r="U187" s="25" t="e">
        <f>IF('Crisis Indicator Data'!#REF!="No Data",1,IF(#REF!&lt;&gt;"",1,0))</f>
        <v>#REF!</v>
      </c>
      <c r="V187" s="25" t="e">
        <f>IF('Crisis Indicator Data'!#REF!="No Data",1,IF(#REF!&lt;&gt;"",1,0))</f>
        <v>#REF!</v>
      </c>
      <c r="W187" s="25" t="e">
        <f>IF('Crisis Indicator Data'!#REF!="No Data",1,IF(#REF!&lt;&gt;"",1,0))</f>
        <v>#REF!</v>
      </c>
      <c r="X187" s="25" t="e">
        <f>IF('Crisis Indicator Data'!#REF!="No Data",1,IF(#REF!&lt;&gt;"",1,0))</f>
        <v>#REF!</v>
      </c>
      <c r="Y187" s="25" t="e">
        <f>IF('Crisis Indicator Data'!#REF!="No Data",1,IF(#REF!&lt;&gt;"",1,0))</f>
        <v>#REF!</v>
      </c>
      <c r="Z187" s="25" t="e">
        <f>IF('Crisis Indicator Data'!#REF!="No Data",1,IF(#REF!&lt;&gt;"",1,0))</f>
        <v>#REF!</v>
      </c>
      <c r="AA187" s="25" t="e">
        <f>IF('Crisis Indicator Data'!#REF!="No Data",1,IF(#REF!&lt;&gt;"",1,0))</f>
        <v>#REF!</v>
      </c>
      <c r="AB187" s="25" t="e">
        <f>IF('Crisis Indicator Data'!#REF!="No Data",1,IF(#REF!&lt;&gt;"",1,0))</f>
        <v>#REF!</v>
      </c>
      <c r="AC187" s="25" t="e">
        <f>IF('Crisis Indicator Data'!#REF!="No Data",1,IF(#REF!&lt;&gt;"",1,0))</f>
        <v>#REF!</v>
      </c>
      <c r="AD187" s="25" t="e">
        <f>IF('Crisis Indicator Data'!#REF!="No Data",1,IF(#REF!&lt;&gt;"",1,0))</f>
        <v>#REF!</v>
      </c>
      <c r="AE187" s="25" t="e">
        <f>IF('Crisis Indicator Data'!#REF!="No Data",1,IF(#REF!&lt;&gt;"",1,0))</f>
        <v>#REF!</v>
      </c>
      <c r="AF187" s="25" t="e">
        <f>IF('Crisis Indicator Data'!#REF!="No Data",1,IF(#REF!&lt;&gt;"",1,0))</f>
        <v>#REF!</v>
      </c>
      <c r="AG187" s="25" t="e">
        <f>IF('Crisis Indicator Data'!#REF!="No Data",1,IF(#REF!&lt;&gt;"",1,0))</f>
        <v>#REF!</v>
      </c>
      <c r="AH187" s="25" t="e">
        <f>IF('Crisis Indicator Data'!#REF!="No Data",1,IF(#REF!&lt;&gt;"",1,0))</f>
        <v>#REF!</v>
      </c>
      <c r="AI187" s="25" t="e">
        <f>IF('Crisis Indicator Data'!#REF!="No Data",1,IF(#REF!&lt;&gt;"",1,0))</f>
        <v>#REF!</v>
      </c>
      <c r="AJ187" s="25" t="e">
        <f>IF('Crisis Indicator Data'!#REF!="No Data",1,IF(#REF!&lt;&gt;"",1,0))</f>
        <v>#REF!</v>
      </c>
      <c r="AK187" s="25" t="e">
        <f>IF('Crisis Indicator Data'!#REF!="No Data",1,IF(#REF!&lt;&gt;"",1,0))</f>
        <v>#REF!</v>
      </c>
      <c r="AL187" s="25" t="e">
        <f>IF('Crisis Indicator Data'!#REF!="No Data",1,IF(#REF!&lt;&gt;"",1,0))</f>
        <v>#REF!</v>
      </c>
      <c r="AM187" s="25" t="e">
        <f>IF('Crisis Indicator Data'!#REF!="No Data",1,IF(#REF!&lt;&gt;"",1,0))</f>
        <v>#REF!</v>
      </c>
      <c r="AN187" s="25" t="e">
        <f>IF('Crisis Indicator Data'!#REF!="No Data",1,IF(#REF!&lt;&gt;"",1,0))</f>
        <v>#REF!</v>
      </c>
      <c r="AO187" s="25" t="e">
        <f>IF('Crisis Indicator Data'!#REF!="No Data",1,IF(#REF!&lt;&gt;"",1,0))</f>
        <v>#REF!</v>
      </c>
      <c r="AP187" s="25" t="e">
        <f>IF('Crisis Indicator Data'!#REF!="No Data",1,IF(#REF!&lt;&gt;"",1,0))</f>
        <v>#REF!</v>
      </c>
      <c r="AQ187" s="25" t="e">
        <f>IF('Crisis Indicator Data'!#REF!="No Data",1,IF(#REF!&lt;&gt;"",1,0))</f>
        <v>#REF!</v>
      </c>
      <c r="AR187" s="25" t="e">
        <f>IF('Crisis Indicator Data'!#REF!="No Data",1,IF(#REF!&lt;&gt;"",1,0))</f>
        <v>#REF!</v>
      </c>
      <c r="AS187" s="25" t="e">
        <f>IF('Crisis Indicator Data'!#REF!="No Data",1,IF(#REF!&lt;&gt;"",1,0))</f>
        <v>#REF!</v>
      </c>
      <c r="AT187" s="25" t="e">
        <f>IF('Crisis Indicator Data'!#REF!="No Data",1,IF(#REF!&lt;&gt;"",1,0))</f>
        <v>#REF!</v>
      </c>
      <c r="AU187" s="25" t="e">
        <f>IF('Crisis Indicator Data'!#REF!="No Data",1,IF(#REF!&lt;&gt;"",1,0))</f>
        <v>#REF!</v>
      </c>
      <c r="AV187" s="25" t="e">
        <f>IF('Crisis Indicator Data'!#REF!="No Data",1,IF(#REF!&lt;&gt;"",1,0))</f>
        <v>#REF!</v>
      </c>
      <c r="AW187" s="25" t="e">
        <f>IF('Crisis Indicator Data'!#REF!="No Data",1,IF(#REF!&lt;&gt;"",1,0))</f>
        <v>#REF!</v>
      </c>
      <c r="AX187" s="25" t="e">
        <f>IF('Crisis Indicator Data'!#REF!="No Data",1,IF(#REF!&lt;&gt;"",1,0))</f>
        <v>#REF!</v>
      </c>
      <c r="AY187" s="25" t="e">
        <f>IF('Crisis Indicator Data'!#REF!="No Data",1,IF(#REF!&lt;&gt;"",1,0))</f>
        <v>#REF!</v>
      </c>
      <c r="AZ187" s="25" t="e">
        <f>IF('Crisis Indicator Data'!#REF!="No Data",1,IF(#REF!&lt;&gt;"",1,0))</f>
        <v>#REF!</v>
      </c>
      <c r="BA187" t="e">
        <f t="shared" si="10"/>
        <v>#REF!</v>
      </c>
      <c r="BB187" s="27" t="e">
        <f t="shared" si="11"/>
        <v>#REF!</v>
      </c>
    </row>
    <row r="188" spans="1:54" x14ac:dyDescent="0.35">
      <c r="A188" t="s">
        <v>10405</v>
      </c>
      <c r="B188" s="25" t="e">
        <f>IF('Crisis Indicator Data'!#REF!="No Data",1,IF(#REF!&lt;&gt;"",1,0))</f>
        <v>#REF!</v>
      </c>
      <c r="C188" s="25" t="e">
        <f>IF('Crisis Indicator Data'!#REF!="No Data",1,IF(#REF!&lt;&gt;"",1,0))</f>
        <v>#REF!</v>
      </c>
      <c r="D188" s="25" t="e">
        <f>IF('Crisis Indicator Data'!#REF!="No Data",1,IF(#REF!&lt;&gt;"",1,0))</f>
        <v>#REF!</v>
      </c>
      <c r="E188" s="25" t="e">
        <f>IF('Crisis Indicator Data'!#REF!="No Data",1,IF(#REF!&lt;&gt;"",1,0))</f>
        <v>#REF!</v>
      </c>
      <c r="F188" s="25" t="e">
        <f>IF('Crisis Indicator Data'!#REF!="No Data",1,IF(#REF!&lt;&gt;"",1,0))</f>
        <v>#REF!</v>
      </c>
      <c r="G188" s="25" t="e">
        <f>IF('Crisis Indicator Data'!#REF!="No Data",1,IF(#REF!&lt;&gt;"",1,0))</f>
        <v>#REF!</v>
      </c>
      <c r="H188" s="25" t="e">
        <f>IF('Crisis Indicator Data'!#REF!="No Data",1,IF(#REF!&lt;&gt;"",1,0))</f>
        <v>#REF!</v>
      </c>
      <c r="I188" s="25" t="e">
        <f>IF('Crisis Indicator Data'!#REF!="No Data",1,IF(#REF!&lt;&gt;"",1,0))</f>
        <v>#REF!</v>
      </c>
      <c r="J188" s="25" t="e">
        <f>IF('Crisis Indicator Data'!#REF!="No Data",1,IF(#REF!&lt;&gt;"",1,0))</f>
        <v>#REF!</v>
      </c>
      <c r="K188" s="25" t="e">
        <f>IF('Crisis Indicator Data'!#REF!="No Data",1,IF(#REF!&lt;&gt;"",1,0))</f>
        <v>#REF!</v>
      </c>
      <c r="L188" s="25" t="e">
        <f>IF('Crisis Indicator Data'!#REF!="No Data",1,IF(#REF!&lt;&gt;"",1,0))</f>
        <v>#REF!</v>
      </c>
      <c r="M188" s="25" t="e">
        <f>IF('Crisis Indicator Data'!#REF!="No Data",1,IF(#REF!&lt;&gt;"",1,0))</f>
        <v>#REF!</v>
      </c>
      <c r="N188" s="25" t="e">
        <f>IF('Crisis Indicator Data'!#REF!="No Data",1,IF(#REF!&lt;&gt;"",1,0))</f>
        <v>#REF!</v>
      </c>
      <c r="O188" s="25" t="e">
        <f>IF('Crisis Indicator Data'!#REF!="No Data",1,IF(#REF!&lt;&gt;"",1,0))</f>
        <v>#REF!</v>
      </c>
      <c r="P188" s="25" t="e">
        <f>IF('Crisis Indicator Data'!#REF!="No Data",1,IF(#REF!&lt;&gt;"",1,0))</f>
        <v>#REF!</v>
      </c>
      <c r="Q188" s="25" t="e">
        <f>IF('Crisis Indicator Data'!#REF!="No Data",1,IF(#REF!&lt;&gt;"",1,0))</f>
        <v>#REF!</v>
      </c>
      <c r="R188" s="25" t="e">
        <f>IF('Crisis Indicator Data'!#REF!="No Data",1,IF(#REF!&lt;&gt;"",1,0))</f>
        <v>#REF!</v>
      </c>
      <c r="S188" s="25" t="e">
        <f>IF('Crisis Indicator Data'!#REF!="No Data",1,IF(#REF!&lt;&gt;"",1,0))</f>
        <v>#REF!</v>
      </c>
      <c r="T188" s="25" t="e">
        <f>IF('Crisis Indicator Data'!#REF!="No Data",1,IF(#REF!&lt;&gt;"",1,0))</f>
        <v>#REF!</v>
      </c>
      <c r="U188" s="25" t="e">
        <f>IF('Crisis Indicator Data'!#REF!="No Data",1,IF(#REF!&lt;&gt;"",1,0))</f>
        <v>#REF!</v>
      </c>
      <c r="V188" s="25" t="e">
        <f>IF('Crisis Indicator Data'!#REF!="No Data",1,IF(#REF!&lt;&gt;"",1,0))</f>
        <v>#REF!</v>
      </c>
      <c r="W188" s="25" t="e">
        <f>IF('Crisis Indicator Data'!#REF!="No Data",1,IF(#REF!&lt;&gt;"",1,0))</f>
        <v>#REF!</v>
      </c>
      <c r="X188" s="25" t="e">
        <f>IF('Crisis Indicator Data'!#REF!="No Data",1,IF(#REF!&lt;&gt;"",1,0))</f>
        <v>#REF!</v>
      </c>
      <c r="Y188" s="25" t="e">
        <f>IF('Crisis Indicator Data'!#REF!="No Data",1,IF(#REF!&lt;&gt;"",1,0))</f>
        <v>#REF!</v>
      </c>
      <c r="Z188" s="25" t="e">
        <f>IF('Crisis Indicator Data'!#REF!="No Data",1,IF(#REF!&lt;&gt;"",1,0))</f>
        <v>#REF!</v>
      </c>
      <c r="AA188" s="25" t="e">
        <f>IF('Crisis Indicator Data'!#REF!="No Data",1,IF(#REF!&lt;&gt;"",1,0))</f>
        <v>#REF!</v>
      </c>
      <c r="AB188" s="25" t="e">
        <f>IF('Crisis Indicator Data'!#REF!="No Data",1,IF(#REF!&lt;&gt;"",1,0))</f>
        <v>#REF!</v>
      </c>
      <c r="AC188" s="25" t="e">
        <f>IF('Crisis Indicator Data'!#REF!="No Data",1,IF(#REF!&lt;&gt;"",1,0))</f>
        <v>#REF!</v>
      </c>
      <c r="AD188" s="25" t="e">
        <f>IF('Crisis Indicator Data'!#REF!="No Data",1,IF(#REF!&lt;&gt;"",1,0))</f>
        <v>#REF!</v>
      </c>
      <c r="AE188" s="25" t="e">
        <f>IF('Crisis Indicator Data'!#REF!="No Data",1,IF(#REF!&lt;&gt;"",1,0))</f>
        <v>#REF!</v>
      </c>
      <c r="AF188" s="25" t="e">
        <f>IF('Crisis Indicator Data'!#REF!="No Data",1,IF(#REF!&lt;&gt;"",1,0))</f>
        <v>#REF!</v>
      </c>
      <c r="AG188" s="25" t="e">
        <f>IF('Crisis Indicator Data'!#REF!="No Data",1,IF(#REF!&lt;&gt;"",1,0))</f>
        <v>#REF!</v>
      </c>
      <c r="AH188" s="25" t="e">
        <f>IF('Crisis Indicator Data'!#REF!="No Data",1,IF(#REF!&lt;&gt;"",1,0))</f>
        <v>#REF!</v>
      </c>
      <c r="AI188" s="25" t="e">
        <f>IF('Crisis Indicator Data'!#REF!="No Data",1,IF(#REF!&lt;&gt;"",1,0))</f>
        <v>#REF!</v>
      </c>
      <c r="AJ188" s="25" t="e">
        <f>IF('Crisis Indicator Data'!#REF!="No Data",1,IF(#REF!&lt;&gt;"",1,0))</f>
        <v>#REF!</v>
      </c>
      <c r="AK188" s="25" t="e">
        <f>IF('Crisis Indicator Data'!#REF!="No Data",1,IF(#REF!&lt;&gt;"",1,0))</f>
        <v>#REF!</v>
      </c>
      <c r="AL188" s="25" t="e">
        <f>IF('Crisis Indicator Data'!#REF!="No Data",1,IF(#REF!&lt;&gt;"",1,0))</f>
        <v>#REF!</v>
      </c>
      <c r="AM188" s="25" t="e">
        <f>IF('Crisis Indicator Data'!#REF!="No Data",1,IF(#REF!&lt;&gt;"",1,0))</f>
        <v>#REF!</v>
      </c>
      <c r="AN188" s="25" t="e">
        <f>IF('Crisis Indicator Data'!#REF!="No Data",1,IF(#REF!&lt;&gt;"",1,0))</f>
        <v>#REF!</v>
      </c>
      <c r="AO188" s="25" t="e">
        <f>IF('Crisis Indicator Data'!#REF!="No Data",1,IF(#REF!&lt;&gt;"",1,0))</f>
        <v>#REF!</v>
      </c>
      <c r="AP188" s="25" t="e">
        <f>IF('Crisis Indicator Data'!#REF!="No Data",1,IF(#REF!&lt;&gt;"",1,0))</f>
        <v>#REF!</v>
      </c>
      <c r="AQ188" s="25" t="e">
        <f>IF('Crisis Indicator Data'!#REF!="No Data",1,IF(#REF!&lt;&gt;"",1,0))</f>
        <v>#REF!</v>
      </c>
      <c r="AR188" s="25" t="e">
        <f>IF('Crisis Indicator Data'!#REF!="No Data",1,IF(#REF!&lt;&gt;"",1,0))</f>
        <v>#REF!</v>
      </c>
      <c r="AS188" s="25" t="e">
        <f>IF('Crisis Indicator Data'!#REF!="No Data",1,IF(#REF!&lt;&gt;"",1,0))</f>
        <v>#REF!</v>
      </c>
      <c r="AT188" s="25" t="e">
        <f>IF('Crisis Indicator Data'!#REF!="No Data",1,IF(#REF!&lt;&gt;"",1,0))</f>
        <v>#REF!</v>
      </c>
      <c r="AU188" s="25" t="e">
        <f>IF('Crisis Indicator Data'!#REF!="No Data",1,IF(#REF!&lt;&gt;"",1,0))</f>
        <v>#REF!</v>
      </c>
      <c r="AV188" s="25" t="e">
        <f>IF('Crisis Indicator Data'!#REF!="No Data",1,IF(#REF!&lt;&gt;"",1,0))</f>
        <v>#REF!</v>
      </c>
      <c r="AW188" s="25" t="e">
        <f>IF('Crisis Indicator Data'!#REF!="No Data",1,IF(#REF!&lt;&gt;"",1,0))</f>
        <v>#REF!</v>
      </c>
      <c r="AX188" s="25" t="e">
        <f>IF('Crisis Indicator Data'!#REF!="No Data",1,IF(#REF!&lt;&gt;"",1,0))</f>
        <v>#REF!</v>
      </c>
      <c r="AY188" s="25" t="e">
        <f>IF('Crisis Indicator Data'!#REF!="No Data",1,IF(#REF!&lt;&gt;"",1,0))</f>
        <v>#REF!</v>
      </c>
      <c r="AZ188" s="25" t="e">
        <f>IF('Crisis Indicator Data'!#REF!="No Data",1,IF(#REF!&lt;&gt;"",1,0))</f>
        <v>#REF!</v>
      </c>
      <c r="BA188" t="e">
        <f t="shared" si="10"/>
        <v>#REF!</v>
      </c>
      <c r="BB188" s="27" t="e">
        <f t="shared" si="11"/>
        <v>#REF!</v>
      </c>
    </row>
    <row r="189" spans="1:54" x14ac:dyDescent="0.35">
      <c r="A189" t="s">
        <v>10408</v>
      </c>
      <c r="B189" s="25" t="e">
        <f>IF('Crisis Indicator Data'!#REF!="No Data",1,IF(#REF!&lt;&gt;"",1,0))</f>
        <v>#REF!</v>
      </c>
      <c r="C189" s="25" t="e">
        <f>IF('Crisis Indicator Data'!#REF!="No Data",1,IF(#REF!&lt;&gt;"",1,0))</f>
        <v>#REF!</v>
      </c>
      <c r="D189" s="25" t="e">
        <f>IF('Crisis Indicator Data'!#REF!="No Data",1,IF(#REF!&lt;&gt;"",1,0))</f>
        <v>#REF!</v>
      </c>
      <c r="E189" s="25" t="e">
        <f>IF('Crisis Indicator Data'!#REF!="No Data",1,IF(#REF!&lt;&gt;"",1,0))</f>
        <v>#REF!</v>
      </c>
      <c r="F189" s="25" t="e">
        <f>IF('Crisis Indicator Data'!#REF!="No Data",1,IF(#REF!&lt;&gt;"",1,0))</f>
        <v>#REF!</v>
      </c>
      <c r="G189" s="25" t="e">
        <f>IF('Crisis Indicator Data'!#REF!="No Data",1,IF(#REF!&lt;&gt;"",1,0))</f>
        <v>#REF!</v>
      </c>
      <c r="H189" s="25" t="e">
        <f>IF('Crisis Indicator Data'!#REF!="No Data",1,IF(#REF!&lt;&gt;"",1,0))</f>
        <v>#REF!</v>
      </c>
      <c r="I189" s="25" t="e">
        <f>IF('Crisis Indicator Data'!#REF!="No Data",1,IF(#REF!&lt;&gt;"",1,0))</f>
        <v>#REF!</v>
      </c>
      <c r="J189" s="25" t="e">
        <f>IF('Crisis Indicator Data'!#REF!="No Data",1,IF(#REF!&lt;&gt;"",1,0))</f>
        <v>#REF!</v>
      </c>
      <c r="K189" s="25" t="e">
        <f>IF('Crisis Indicator Data'!#REF!="No Data",1,IF(#REF!&lt;&gt;"",1,0))</f>
        <v>#REF!</v>
      </c>
      <c r="L189" s="25" t="e">
        <f>IF('Crisis Indicator Data'!#REF!="No Data",1,IF(#REF!&lt;&gt;"",1,0))</f>
        <v>#REF!</v>
      </c>
      <c r="M189" s="25" t="e">
        <f>IF('Crisis Indicator Data'!#REF!="No Data",1,IF(#REF!&lt;&gt;"",1,0))</f>
        <v>#REF!</v>
      </c>
      <c r="N189" s="25" t="e">
        <f>IF('Crisis Indicator Data'!#REF!="No Data",1,IF(#REF!&lt;&gt;"",1,0))</f>
        <v>#REF!</v>
      </c>
      <c r="O189" s="25" t="e">
        <f>IF('Crisis Indicator Data'!#REF!="No Data",1,IF(#REF!&lt;&gt;"",1,0))</f>
        <v>#REF!</v>
      </c>
      <c r="P189" s="25" t="e">
        <f>IF('Crisis Indicator Data'!#REF!="No Data",1,IF(#REF!&lt;&gt;"",1,0))</f>
        <v>#REF!</v>
      </c>
      <c r="Q189" s="25" t="e">
        <f>IF('Crisis Indicator Data'!#REF!="No Data",1,IF(#REF!&lt;&gt;"",1,0))</f>
        <v>#REF!</v>
      </c>
      <c r="R189" s="25" t="e">
        <f>IF('Crisis Indicator Data'!#REF!="No Data",1,IF(#REF!&lt;&gt;"",1,0))</f>
        <v>#REF!</v>
      </c>
      <c r="S189" s="25" t="e">
        <f>IF('Crisis Indicator Data'!#REF!="No Data",1,IF(#REF!&lt;&gt;"",1,0))</f>
        <v>#REF!</v>
      </c>
      <c r="T189" s="25" t="e">
        <f>IF('Crisis Indicator Data'!#REF!="No Data",1,IF(#REF!&lt;&gt;"",1,0))</f>
        <v>#REF!</v>
      </c>
      <c r="U189" s="25" t="e">
        <f>IF('Crisis Indicator Data'!#REF!="No Data",1,IF(#REF!&lt;&gt;"",1,0))</f>
        <v>#REF!</v>
      </c>
      <c r="V189" s="25" t="e">
        <f>IF('Crisis Indicator Data'!#REF!="No Data",1,IF(#REF!&lt;&gt;"",1,0))</f>
        <v>#REF!</v>
      </c>
      <c r="W189" s="25" t="e">
        <f>IF('Crisis Indicator Data'!#REF!="No Data",1,IF(#REF!&lt;&gt;"",1,0))</f>
        <v>#REF!</v>
      </c>
      <c r="X189" s="25" t="e">
        <f>IF('Crisis Indicator Data'!#REF!="No Data",1,IF(#REF!&lt;&gt;"",1,0))</f>
        <v>#REF!</v>
      </c>
      <c r="Y189" s="25" t="e">
        <f>IF('Crisis Indicator Data'!#REF!="No Data",1,IF(#REF!&lt;&gt;"",1,0))</f>
        <v>#REF!</v>
      </c>
      <c r="Z189" s="25" t="e">
        <f>IF('Crisis Indicator Data'!#REF!="No Data",1,IF(#REF!&lt;&gt;"",1,0))</f>
        <v>#REF!</v>
      </c>
      <c r="AA189" s="25" t="e">
        <f>IF('Crisis Indicator Data'!#REF!="No Data",1,IF(#REF!&lt;&gt;"",1,0))</f>
        <v>#REF!</v>
      </c>
      <c r="AB189" s="25" t="e">
        <f>IF('Crisis Indicator Data'!#REF!="No Data",1,IF(#REF!&lt;&gt;"",1,0))</f>
        <v>#REF!</v>
      </c>
      <c r="AC189" s="25" t="e">
        <f>IF('Crisis Indicator Data'!#REF!="No Data",1,IF(#REF!&lt;&gt;"",1,0))</f>
        <v>#REF!</v>
      </c>
      <c r="AD189" s="25" t="e">
        <f>IF('Crisis Indicator Data'!#REF!="No Data",1,IF(#REF!&lt;&gt;"",1,0))</f>
        <v>#REF!</v>
      </c>
      <c r="AE189" s="25" t="e">
        <f>IF('Crisis Indicator Data'!#REF!="No Data",1,IF(#REF!&lt;&gt;"",1,0))</f>
        <v>#REF!</v>
      </c>
      <c r="AF189" s="25" t="e">
        <f>IF('Crisis Indicator Data'!#REF!="No Data",1,IF(#REF!&lt;&gt;"",1,0))</f>
        <v>#REF!</v>
      </c>
      <c r="AG189" s="25" t="e">
        <f>IF('Crisis Indicator Data'!#REF!="No Data",1,IF(#REF!&lt;&gt;"",1,0))</f>
        <v>#REF!</v>
      </c>
      <c r="AH189" s="25" t="e">
        <f>IF('Crisis Indicator Data'!#REF!="No Data",1,IF(#REF!&lt;&gt;"",1,0))</f>
        <v>#REF!</v>
      </c>
      <c r="AI189" s="25" t="e">
        <f>IF('Crisis Indicator Data'!#REF!="No Data",1,IF(#REF!&lt;&gt;"",1,0))</f>
        <v>#REF!</v>
      </c>
      <c r="AJ189" s="25" t="e">
        <f>IF('Crisis Indicator Data'!#REF!="No Data",1,IF(#REF!&lt;&gt;"",1,0))</f>
        <v>#REF!</v>
      </c>
      <c r="AK189" s="25" t="e">
        <f>IF('Crisis Indicator Data'!#REF!="No Data",1,IF(#REF!&lt;&gt;"",1,0))</f>
        <v>#REF!</v>
      </c>
      <c r="AL189" s="25" t="e">
        <f>IF('Crisis Indicator Data'!#REF!="No Data",1,IF(#REF!&lt;&gt;"",1,0))</f>
        <v>#REF!</v>
      </c>
      <c r="AM189" s="25" t="e">
        <f>IF('Crisis Indicator Data'!#REF!="No Data",1,IF(#REF!&lt;&gt;"",1,0))</f>
        <v>#REF!</v>
      </c>
      <c r="AN189" s="25" t="e">
        <f>IF('Crisis Indicator Data'!#REF!="No Data",1,IF(#REF!&lt;&gt;"",1,0))</f>
        <v>#REF!</v>
      </c>
      <c r="AO189" s="25" t="e">
        <f>IF('Crisis Indicator Data'!#REF!="No Data",1,IF(#REF!&lt;&gt;"",1,0))</f>
        <v>#REF!</v>
      </c>
      <c r="AP189" s="25" t="e">
        <f>IF('Crisis Indicator Data'!#REF!="No Data",1,IF(#REF!&lt;&gt;"",1,0))</f>
        <v>#REF!</v>
      </c>
      <c r="AQ189" s="25" t="e">
        <f>IF('Crisis Indicator Data'!#REF!="No Data",1,IF(#REF!&lt;&gt;"",1,0))</f>
        <v>#REF!</v>
      </c>
      <c r="AR189" s="25" t="e">
        <f>IF('Crisis Indicator Data'!#REF!="No Data",1,IF(#REF!&lt;&gt;"",1,0))</f>
        <v>#REF!</v>
      </c>
      <c r="AS189" s="25" t="e">
        <f>IF('Crisis Indicator Data'!#REF!="No Data",1,IF(#REF!&lt;&gt;"",1,0))</f>
        <v>#REF!</v>
      </c>
      <c r="AT189" s="25" t="e">
        <f>IF('Crisis Indicator Data'!#REF!="No Data",1,IF(#REF!&lt;&gt;"",1,0))</f>
        <v>#REF!</v>
      </c>
      <c r="AU189" s="25" t="e">
        <f>IF('Crisis Indicator Data'!#REF!="No Data",1,IF(#REF!&lt;&gt;"",1,0))</f>
        <v>#REF!</v>
      </c>
      <c r="AV189" s="25" t="e">
        <f>IF('Crisis Indicator Data'!#REF!="No Data",1,IF(#REF!&lt;&gt;"",1,0))</f>
        <v>#REF!</v>
      </c>
      <c r="AW189" s="25" t="e">
        <f>IF('Crisis Indicator Data'!#REF!="No Data",1,IF(#REF!&lt;&gt;"",1,0))</f>
        <v>#REF!</v>
      </c>
      <c r="AX189" s="25" t="e">
        <f>IF('Crisis Indicator Data'!#REF!="No Data",1,IF(#REF!&lt;&gt;"",1,0))</f>
        <v>#REF!</v>
      </c>
      <c r="AY189" s="25" t="e">
        <f>IF('Crisis Indicator Data'!#REF!="No Data",1,IF(#REF!&lt;&gt;"",1,0))</f>
        <v>#REF!</v>
      </c>
      <c r="AZ189" s="25" t="e">
        <f>IF('Crisis Indicator Data'!#REF!="No Data",1,IF(#REF!&lt;&gt;"",1,0))</f>
        <v>#REF!</v>
      </c>
      <c r="BA189" t="e">
        <f t="shared" si="10"/>
        <v>#REF!</v>
      </c>
      <c r="BB189" s="27" t="e">
        <f t="shared" si="11"/>
        <v>#REF!</v>
      </c>
    </row>
    <row r="190" spans="1:54" x14ac:dyDescent="0.35">
      <c r="A190" t="s">
        <v>10413</v>
      </c>
      <c r="B190" s="25" t="e">
        <f>IF('Crisis Indicator Data'!#REF!="No Data",1,IF(#REF!&lt;&gt;"",1,0))</f>
        <v>#REF!</v>
      </c>
      <c r="C190" s="25" t="e">
        <f>IF('Crisis Indicator Data'!#REF!="No Data",1,IF(#REF!&lt;&gt;"",1,0))</f>
        <v>#REF!</v>
      </c>
      <c r="D190" s="25" t="e">
        <f>IF('Crisis Indicator Data'!#REF!="No Data",1,IF(#REF!&lt;&gt;"",1,0))</f>
        <v>#REF!</v>
      </c>
      <c r="E190" s="25" t="e">
        <f>IF('Crisis Indicator Data'!#REF!="No Data",1,IF(#REF!&lt;&gt;"",1,0))</f>
        <v>#REF!</v>
      </c>
      <c r="F190" s="25" t="e">
        <f>IF('Crisis Indicator Data'!#REF!="No Data",1,IF(#REF!&lt;&gt;"",1,0))</f>
        <v>#REF!</v>
      </c>
      <c r="G190" s="25" t="e">
        <f>IF('Crisis Indicator Data'!#REF!="No Data",1,IF(#REF!&lt;&gt;"",1,0))</f>
        <v>#REF!</v>
      </c>
      <c r="H190" s="25" t="e">
        <f>IF('Crisis Indicator Data'!#REF!="No Data",1,IF(#REF!&lt;&gt;"",1,0))</f>
        <v>#REF!</v>
      </c>
      <c r="I190" s="25" t="e">
        <f>IF('Crisis Indicator Data'!#REF!="No Data",1,IF(#REF!&lt;&gt;"",1,0))</f>
        <v>#REF!</v>
      </c>
      <c r="J190" s="25" t="e">
        <f>IF('Crisis Indicator Data'!#REF!="No Data",1,IF(#REF!&lt;&gt;"",1,0))</f>
        <v>#REF!</v>
      </c>
      <c r="K190" s="25" t="e">
        <f>IF('Crisis Indicator Data'!#REF!="No Data",1,IF(#REF!&lt;&gt;"",1,0))</f>
        <v>#REF!</v>
      </c>
      <c r="L190" s="25" t="e">
        <f>IF('Crisis Indicator Data'!#REF!="No Data",1,IF(#REF!&lt;&gt;"",1,0))</f>
        <v>#REF!</v>
      </c>
      <c r="M190" s="25" t="e">
        <f>IF('Crisis Indicator Data'!#REF!="No Data",1,IF(#REF!&lt;&gt;"",1,0))</f>
        <v>#REF!</v>
      </c>
      <c r="N190" s="25" t="e">
        <f>IF('Crisis Indicator Data'!#REF!="No Data",1,IF(#REF!&lt;&gt;"",1,0))</f>
        <v>#REF!</v>
      </c>
      <c r="O190" s="25" t="e">
        <f>IF('Crisis Indicator Data'!#REF!="No Data",1,IF(#REF!&lt;&gt;"",1,0))</f>
        <v>#REF!</v>
      </c>
      <c r="P190" s="25" t="e">
        <f>IF('Crisis Indicator Data'!#REF!="No Data",1,IF(#REF!&lt;&gt;"",1,0))</f>
        <v>#REF!</v>
      </c>
      <c r="Q190" s="25" t="e">
        <f>IF('Crisis Indicator Data'!#REF!="No Data",1,IF(#REF!&lt;&gt;"",1,0))</f>
        <v>#REF!</v>
      </c>
      <c r="R190" s="25" t="e">
        <f>IF('Crisis Indicator Data'!#REF!="No Data",1,IF(#REF!&lt;&gt;"",1,0))</f>
        <v>#REF!</v>
      </c>
      <c r="S190" s="25" t="e">
        <f>IF('Crisis Indicator Data'!#REF!="No Data",1,IF(#REF!&lt;&gt;"",1,0))</f>
        <v>#REF!</v>
      </c>
      <c r="T190" s="25" t="e">
        <f>IF('Crisis Indicator Data'!#REF!="No Data",1,IF(#REF!&lt;&gt;"",1,0))</f>
        <v>#REF!</v>
      </c>
      <c r="U190" s="25" t="e">
        <f>IF('Crisis Indicator Data'!#REF!="No Data",1,IF(#REF!&lt;&gt;"",1,0))</f>
        <v>#REF!</v>
      </c>
      <c r="V190" s="25" t="e">
        <f>IF('Crisis Indicator Data'!#REF!="No Data",1,IF(#REF!&lt;&gt;"",1,0))</f>
        <v>#REF!</v>
      </c>
      <c r="W190" s="25" t="e">
        <f>IF('Crisis Indicator Data'!#REF!="No Data",1,IF(#REF!&lt;&gt;"",1,0))</f>
        <v>#REF!</v>
      </c>
      <c r="X190" s="25" t="e">
        <f>IF('Crisis Indicator Data'!#REF!="No Data",1,IF(#REF!&lt;&gt;"",1,0))</f>
        <v>#REF!</v>
      </c>
      <c r="Y190" s="25" t="e">
        <f>IF('Crisis Indicator Data'!#REF!="No Data",1,IF(#REF!&lt;&gt;"",1,0))</f>
        <v>#REF!</v>
      </c>
      <c r="Z190" s="25" t="e">
        <f>IF('Crisis Indicator Data'!#REF!="No Data",1,IF(#REF!&lt;&gt;"",1,0))</f>
        <v>#REF!</v>
      </c>
      <c r="AA190" s="25" t="e">
        <f>IF('Crisis Indicator Data'!#REF!="No Data",1,IF(#REF!&lt;&gt;"",1,0))</f>
        <v>#REF!</v>
      </c>
      <c r="AB190" s="25" t="e">
        <f>IF('Crisis Indicator Data'!#REF!="No Data",1,IF(#REF!&lt;&gt;"",1,0))</f>
        <v>#REF!</v>
      </c>
      <c r="AC190" s="25" t="e">
        <f>IF('Crisis Indicator Data'!#REF!="No Data",1,IF(#REF!&lt;&gt;"",1,0))</f>
        <v>#REF!</v>
      </c>
      <c r="AD190" s="25" t="e">
        <f>IF('Crisis Indicator Data'!#REF!="No Data",1,IF(#REF!&lt;&gt;"",1,0))</f>
        <v>#REF!</v>
      </c>
      <c r="AE190" s="25" t="e">
        <f>IF('Crisis Indicator Data'!#REF!="No Data",1,IF(#REF!&lt;&gt;"",1,0))</f>
        <v>#REF!</v>
      </c>
      <c r="AF190" s="25" t="e">
        <f>IF('Crisis Indicator Data'!#REF!="No Data",1,IF(#REF!&lt;&gt;"",1,0))</f>
        <v>#REF!</v>
      </c>
      <c r="AG190" s="25" t="e">
        <f>IF('Crisis Indicator Data'!#REF!="No Data",1,IF(#REF!&lt;&gt;"",1,0))</f>
        <v>#REF!</v>
      </c>
      <c r="AH190" s="25" t="e">
        <f>IF('Crisis Indicator Data'!#REF!="No Data",1,IF(#REF!&lt;&gt;"",1,0))</f>
        <v>#REF!</v>
      </c>
      <c r="AI190" s="25" t="e">
        <f>IF('Crisis Indicator Data'!#REF!="No Data",1,IF(#REF!&lt;&gt;"",1,0))</f>
        <v>#REF!</v>
      </c>
      <c r="AJ190" s="25" t="e">
        <f>IF('Crisis Indicator Data'!#REF!="No Data",1,IF(#REF!&lt;&gt;"",1,0))</f>
        <v>#REF!</v>
      </c>
      <c r="AK190" s="25" t="e">
        <f>IF('Crisis Indicator Data'!#REF!="No Data",1,IF(#REF!&lt;&gt;"",1,0))</f>
        <v>#REF!</v>
      </c>
      <c r="AL190" s="25" t="e">
        <f>IF('Crisis Indicator Data'!#REF!="No Data",1,IF(#REF!&lt;&gt;"",1,0))</f>
        <v>#REF!</v>
      </c>
      <c r="AM190" s="25" t="e">
        <f>IF('Crisis Indicator Data'!#REF!="No Data",1,IF(#REF!&lt;&gt;"",1,0))</f>
        <v>#REF!</v>
      </c>
      <c r="AN190" s="25" t="e">
        <f>IF('Crisis Indicator Data'!#REF!="No Data",1,IF(#REF!&lt;&gt;"",1,0))</f>
        <v>#REF!</v>
      </c>
      <c r="AO190" s="25" t="e">
        <f>IF('Crisis Indicator Data'!#REF!="No Data",1,IF(#REF!&lt;&gt;"",1,0))</f>
        <v>#REF!</v>
      </c>
      <c r="AP190" s="25" t="e">
        <f>IF('Crisis Indicator Data'!#REF!="No Data",1,IF(#REF!&lt;&gt;"",1,0))</f>
        <v>#REF!</v>
      </c>
      <c r="AQ190" s="25" t="e">
        <f>IF('Crisis Indicator Data'!#REF!="No Data",1,IF(#REF!&lt;&gt;"",1,0))</f>
        <v>#REF!</v>
      </c>
      <c r="AR190" s="25" t="e">
        <f>IF('Crisis Indicator Data'!#REF!="No Data",1,IF(#REF!&lt;&gt;"",1,0))</f>
        <v>#REF!</v>
      </c>
      <c r="AS190" s="25" t="e">
        <f>IF('Crisis Indicator Data'!#REF!="No Data",1,IF(#REF!&lt;&gt;"",1,0))</f>
        <v>#REF!</v>
      </c>
      <c r="AT190" s="25" t="e">
        <f>IF('Crisis Indicator Data'!#REF!="No Data",1,IF(#REF!&lt;&gt;"",1,0))</f>
        <v>#REF!</v>
      </c>
      <c r="AU190" s="25" t="e">
        <f>IF('Crisis Indicator Data'!#REF!="No Data",1,IF(#REF!&lt;&gt;"",1,0))</f>
        <v>#REF!</v>
      </c>
      <c r="AV190" s="25" t="e">
        <f>IF('Crisis Indicator Data'!#REF!="No Data",1,IF(#REF!&lt;&gt;"",1,0))</f>
        <v>#REF!</v>
      </c>
      <c r="AW190" s="25" t="e">
        <f>IF('Crisis Indicator Data'!#REF!="No Data",1,IF(#REF!&lt;&gt;"",1,0))</f>
        <v>#REF!</v>
      </c>
      <c r="AX190" s="25" t="e">
        <f>IF('Crisis Indicator Data'!#REF!="No Data",1,IF(#REF!&lt;&gt;"",1,0))</f>
        <v>#REF!</v>
      </c>
      <c r="AY190" s="25" t="e">
        <f>IF('Crisis Indicator Data'!#REF!="No Data",1,IF(#REF!&lt;&gt;"",1,0))</f>
        <v>#REF!</v>
      </c>
      <c r="AZ190" s="25" t="e">
        <f>IF('Crisis Indicator Data'!#REF!="No Data",1,IF(#REF!&lt;&gt;"",1,0))</f>
        <v>#REF!</v>
      </c>
      <c r="BA190" t="e">
        <f t="shared" si="10"/>
        <v>#REF!</v>
      </c>
      <c r="BB190" s="27" t="e">
        <f t="shared" si="11"/>
        <v>#REF!</v>
      </c>
    </row>
    <row r="191" spans="1:54" x14ac:dyDescent="0.35">
      <c r="A191" t="s">
        <v>10416</v>
      </c>
      <c r="B191" s="25" t="e">
        <f>IF('Crisis Indicator Data'!#REF!="No Data",1,IF(#REF!&lt;&gt;"",1,0))</f>
        <v>#REF!</v>
      </c>
      <c r="C191" s="25" t="e">
        <f>IF('Crisis Indicator Data'!#REF!="No Data",1,IF(#REF!&lt;&gt;"",1,0))</f>
        <v>#REF!</v>
      </c>
      <c r="D191" s="25" t="e">
        <f>IF('Crisis Indicator Data'!#REF!="No Data",1,IF(#REF!&lt;&gt;"",1,0))</f>
        <v>#REF!</v>
      </c>
      <c r="E191" s="25" t="e">
        <f>IF('Crisis Indicator Data'!#REF!="No Data",1,IF(#REF!&lt;&gt;"",1,0))</f>
        <v>#REF!</v>
      </c>
      <c r="F191" s="25" t="e">
        <f>IF('Crisis Indicator Data'!#REF!="No Data",1,IF(#REF!&lt;&gt;"",1,0))</f>
        <v>#REF!</v>
      </c>
      <c r="G191" s="25" t="e">
        <f>IF('Crisis Indicator Data'!#REF!="No Data",1,IF(#REF!&lt;&gt;"",1,0))</f>
        <v>#REF!</v>
      </c>
      <c r="H191" s="25" t="e">
        <f>IF('Crisis Indicator Data'!#REF!="No Data",1,IF(#REF!&lt;&gt;"",1,0))</f>
        <v>#REF!</v>
      </c>
      <c r="I191" s="25" t="e">
        <f>IF('Crisis Indicator Data'!#REF!="No Data",1,IF(#REF!&lt;&gt;"",1,0))</f>
        <v>#REF!</v>
      </c>
      <c r="J191" s="25" t="e">
        <f>IF('Crisis Indicator Data'!#REF!="No Data",1,IF(#REF!&lt;&gt;"",1,0))</f>
        <v>#REF!</v>
      </c>
      <c r="K191" s="25" t="e">
        <f>IF('Crisis Indicator Data'!#REF!="No Data",1,IF(#REF!&lt;&gt;"",1,0))</f>
        <v>#REF!</v>
      </c>
      <c r="L191" s="25" t="e">
        <f>IF('Crisis Indicator Data'!#REF!="No Data",1,IF(#REF!&lt;&gt;"",1,0))</f>
        <v>#REF!</v>
      </c>
      <c r="M191" s="25" t="e">
        <f>IF('Crisis Indicator Data'!#REF!="No Data",1,IF(#REF!&lt;&gt;"",1,0))</f>
        <v>#REF!</v>
      </c>
      <c r="N191" s="25" t="e">
        <f>IF('Crisis Indicator Data'!#REF!="No Data",1,IF(#REF!&lt;&gt;"",1,0))</f>
        <v>#REF!</v>
      </c>
      <c r="O191" s="25" t="e">
        <f>IF('Crisis Indicator Data'!#REF!="No Data",1,IF(#REF!&lt;&gt;"",1,0))</f>
        <v>#REF!</v>
      </c>
      <c r="P191" s="25" t="e">
        <f>IF('Crisis Indicator Data'!#REF!="No Data",1,IF(#REF!&lt;&gt;"",1,0))</f>
        <v>#REF!</v>
      </c>
      <c r="Q191" s="25" t="e">
        <f>IF('Crisis Indicator Data'!#REF!="No Data",1,IF(#REF!&lt;&gt;"",1,0))</f>
        <v>#REF!</v>
      </c>
      <c r="R191" s="25" t="e">
        <f>IF('Crisis Indicator Data'!#REF!="No Data",1,IF(#REF!&lt;&gt;"",1,0))</f>
        <v>#REF!</v>
      </c>
      <c r="S191" s="25" t="e">
        <f>IF('Crisis Indicator Data'!#REF!="No Data",1,IF(#REF!&lt;&gt;"",1,0))</f>
        <v>#REF!</v>
      </c>
      <c r="T191" s="25" t="e">
        <f>IF('Crisis Indicator Data'!#REF!="No Data",1,IF(#REF!&lt;&gt;"",1,0))</f>
        <v>#REF!</v>
      </c>
      <c r="U191" s="25" t="e">
        <f>IF('Crisis Indicator Data'!#REF!="No Data",1,IF(#REF!&lt;&gt;"",1,0))</f>
        <v>#REF!</v>
      </c>
      <c r="V191" s="25" t="e">
        <f>IF('Crisis Indicator Data'!#REF!="No Data",1,IF(#REF!&lt;&gt;"",1,0))</f>
        <v>#REF!</v>
      </c>
      <c r="W191" s="25" t="e">
        <f>IF('Crisis Indicator Data'!#REF!="No Data",1,IF(#REF!&lt;&gt;"",1,0))</f>
        <v>#REF!</v>
      </c>
      <c r="X191" s="25" t="e">
        <f>IF('Crisis Indicator Data'!#REF!="No Data",1,IF(#REF!&lt;&gt;"",1,0))</f>
        <v>#REF!</v>
      </c>
      <c r="Y191" s="25" t="e">
        <f>IF('Crisis Indicator Data'!#REF!="No Data",1,IF(#REF!&lt;&gt;"",1,0))</f>
        <v>#REF!</v>
      </c>
      <c r="Z191" s="25" t="e">
        <f>IF('Crisis Indicator Data'!#REF!="No Data",1,IF(#REF!&lt;&gt;"",1,0))</f>
        <v>#REF!</v>
      </c>
      <c r="AA191" s="25" t="e">
        <f>IF('Crisis Indicator Data'!#REF!="No Data",1,IF(#REF!&lt;&gt;"",1,0))</f>
        <v>#REF!</v>
      </c>
      <c r="AB191" s="25" t="e">
        <f>IF('Crisis Indicator Data'!#REF!="No Data",1,IF(#REF!&lt;&gt;"",1,0))</f>
        <v>#REF!</v>
      </c>
      <c r="AC191" s="25" t="e">
        <f>IF('Crisis Indicator Data'!#REF!="No Data",1,IF(#REF!&lt;&gt;"",1,0))</f>
        <v>#REF!</v>
      </c>
      <c r="AD191" s="25" t="e">
        <f>IF('Crisis Indicator Data'!#REF!="No Data",1,IF(#REF!&lt;&gt;"",1,0))</f>
        <v>#REF!</v>
      </c>
      <c r="AE191" s="25" t="e">
        <f>IF('Crisis Indicator Data'!#REF!="No Data",1,IF(#REF!&lt;&gt;"",1,0))</f>
        <v>#REF!</v>
      </c>
      <c r="AF191" s="25" t="e">
        <f>IF('Crisis Indicator Data'!#REF!="No Data",1,IF(#REF!&lt;&gt;"",1,0))</f>
        <v>#REF!</v>
      </c>
      <c r="AG191" s="25" t="e">
        <f>IF('Crisis Indicator Data'!#REF!="No Data",1,IF(#REF!&lt;&gt;"",1,0))</f>
        <v>#REF!</v>
      </c>
      <c r="AH191" s="25" t="e">
        <f>IF('Crisis Indicator Data'!#REF!="No Data",1,IF(#REF!&lt;&gt;"",1,0))</f>
        <v>#REF!</v>
      </c>
      <c r="AI191" s="25" t="e">
        <f>IF('Crisis Indicator Data'!#REF!="No Data",1,IF(#REF!&lt;&gt;"",1,0))</f>
        <v>#REF!</v>
      </c>
      <c r="AJ191" s="25" t="e">
        <f>IF('Crisis Indicator Data'!#REF!="No Data",1,IF(#REF!&lt;&gt;"",1,0))</f>
        <v>#REF!</v>
      </c>
      <c r="AK191" s="25" t="e">
        <f>IF('Crisis Indicator Data'!#REF!="No Data",1,IF(#REF!&lt;&gt;"",1,0))</f>
        <v>#REF!</v>
      </c>
      <c r="AL191" s="25" t="e">
        <f>IF('Crisis Indicator Data'!#REF!="No Data",1,IF(#REF!&lt;&gt;"",1,0))</f>
        <v>#REF!</v>
      </c>
      <c r="AM191" s="25" t="e">
        <f>IF('Crisis Indicator Data'!#REF!="No Data",1,IF(#REF!&lt;&gt;"",1,0))</f>
        <v>#REF!</v>
      </c>
      <c r="AN191" s="25" t="e">
        <f>IF('Crisis Indicator Data'!#REF!="No Data",1,IF(#REF!&lt;&gt;"",1,0))</f>
        <v>#REF!</v>
      </c>
      <c r="AO191" s="25" t="e">
        <f>IF('Crisis Indicator Data'!#REF!="No Data",1,IF(#REF!&lt;&gt;"",1,0))</f>
        <v>#REF!</v>
      </c>
      <c r="AP191" s="25" t="e">
        <f>IF('Crisis Indicator Data'!#REF!="No Data",1,IF(#REF!&lt;&gt;"",1,0))</f>
        <v>#REF!</v>
      </c>
      <c r="AQ191" s="25" t="e">
        <f>IF('Crisis Indicator Data'!#REF!="No Data",1,IF(#REF!&lt;&gt;"",1,0))</f>
        <v>#REF!</v>
      </c>
      <c r="AR191" s="25" t="e">
        <f>IF('Crisis Indicator Data'!#REF!="No Data",1,IF(#REF!&lt;&gt;"",1,0))</f>
        <v>#REF!</v>
      </c>
      <c r="AS191" s="25" t="e">
        <f>IF('Crisis Indicator Data'!#REF!="No Data",1,IF(#REF!&lt;&gt;"",1,0))</f>
        <v>#REF!</v>
      </c>
      <c r="AT191" s="25" t="e">
        <f>IF('Crisis Indicator Data'!#REF!="No Data",1,IF(#REF!&lt;&gt;"",1,0))</f>
        <v>#REF!</v>
      </c>
      <c r="AU191" s="25" t="e">
        <f>IF('Crisis Indicator Data'!#REF!="No Data",1,IF(#REF!&lt;&gt;"",1,0))</f>
        <v>#REF!</v>
      </c>
      <c r="AV191" s="25" t="e">
        <f>IF('Crisis Indicator Data'!#REF!="No Data",1,IF(#REF!&lt;&gt;"",1,0))</f>
        <v>#REF!</v>
      </c>
      <c r="AW191" s="25" t="e">
        <f>IF('Crisis Indicator Data'!#REF!="No Data",1,IF(#REF!&lt;&gt;"",1,0))</f>
        <v>#REF!</v>
      </c>
      <c r="AX191" s="25" t="e">
        <f>IF('Crisis Indicator Data'!#REF!="No Data",1,IF(#REF!&lt;&gt;"",1,0))</f>
        <v>#REF!</v>
      </c>
      <c r="AY191" s="25" t="e">
        <f>IF('Crisis Indicator Data'!#REF!="No Data",1,IF(#REF!&lt;&gt;"",1,0))</f>
        <v>#REF!</v>
      </c>
      <c r="AZ191" s="25" t="e">
        <f>IF('Crisis Indicator Data'!#REF!="No Data",1,IF(#REF!&lt;&gt;"",1,0))</f>
        <v>#REF!</v>
      </c>
      <c r="BA191" t="e">
        <f t="shared" si="10"/>
        <v>#REF!</v>
      </c>
      <c r="BB191" s="27" t="e">
        <f t="shared" si="11"/>
        <v>#REF!</v>
      </c>
    </row>
    <row r="192" spans="1:54" x14ac:dyDescent="0.35">
      <c r="A192" t="s">
        <v>10417</v>
      </c>
      <c r="B192" s="25" t="e">
        <f>IF('Crisis Indicator Data'!#REF!="No Data",1,IF(#REF!&lt;&gt;"",1,0))</f>
        <v>#REF!</v>
      </c>
      <c r="C192" s="25" t="e">
        <f>IF('Crisis Indicator Data'!#REF!="No Data",1,IF(#REF!&lt;&gt;"",1,0))</f>
        <v>#REF!</v>
      </c>
      <c r="D192" s="25" t="e">
        <f>IF('Crisis Indicator Data'!#REF!="No Data",1,IF(#REF!&lt;&gt;"",1,0))</f>
        <v>#REF!</v>
      </c>
      <c r="E192" s="25" t="e">
        <f>IF('Crisis Indicator Data'!#REF!="No Data",1,IF(#REF!&lt;&gt;"",1,0))</f>
        <v>#REF!</v>
      </c>
      <c r="F192" s="25" t="e">
        <f>IF('Crisis Indicator Data'!#REF!="No Data",1,IF(#REF!&lt;&gt;"",1,0))</f>
        <v>#REF!</v>
      </c>
      <c r="G192" s="25" t="e">
        <f>IF('Crisis Indicator Data'!#REF!="No Data",1,IF(#REF!&lt;&gt;"",1,0))</f>
        <v>#REF!</v>
      </c>
      <c r="H192" s="25" t="e">
        <f>IF('Crisis Indicator Data'!#REF!="No Data",1,IF(#REF!&lt;&gt;"",1,0))</f>
        <v>#REF!</v>
      </c>
      <c r="I192" s="25" t="e">
        <f>IF('Crisis Indicator Data'!#REF!="No Data",1,IF(#REF!&lt;&gt;"",1,0))</f>
        <v>#REF!</v>
      </c>
      <c r="J192" s="25" t="e">
        <f>IF('Crisis Indicator Data'!#REF!="No Data",1,IF(#REF!&lt;&gt;"",1,0))</f>
        <v>#REF!</v>
      </c>
      <c r="K192" s="25" t="e">
        <f>IF('Crisis Indicator Data'!#REF!="No Data",1,IF(#REF!&lt;&gt;"",1,0))</f>
        <v>#REF!</v>
      </c>
      <c r="L192" s="25" t="e">
        <f>IF('Crisis Indicator Data'!#REF!="No Data",1,IF(#REF!&lt;&gt;"",1,0))</f>
        <v>#REF!</v>
      </c>
      <c r="M192" s="25" t="e">
        <f>IF('Crisis Indicator Data'!#REF!="No Data",1,IF(#REF!&lt;&gt;"",1,0))</f>
        <v>#REF!</v>
      </c>
      <c r="N192" s="25" t="e">
        <f>IF('Crisis Indicator Data'!#REF!="No Data",1,IF(#REF!&lt;&gt;"",1,0))</f>
        <v>#REF!</v>
      </c>
      <c r="O192" s="25" t="e">
        <f>IF('Crisis Indicator Data'!#REF!="No Data",1,IF(#REF!&lt;&gt;"",1,0))</f>
        <v>#REF!</v>
      </c>
      <c r="P192" s="25" t="e">
        <f>IF('Crisis Indicator Data'!#REF!="No Data",1,IF(#REF!&lt;&gt;"",1,0))</f>
        <v>#REF!</v>
      </c>
      <c r="Q192" s="25" t="e">
        <f>IF('Crisis Indicator Data'!#REF!="No Data",1,IF(#REF!&lt;&gt;"",1,0))</f>
        <v>#REF!</v>
      </c>
      <c r="R192" s="25" t="e">
        <f>IF('Crisis Indicator Data'!#REF!="No Data",1,IF(#REF!&lt;&gt;"",1,0))</f>
        <v>#REF!</v>
      </c>
      <c r="S192" s="25" t="e">
        <f>IF('Crisis Indicator Data'!#REF!="No Data",1,IF(#REF!&lt;&gt;"",1,0))</f>
        <v>#REF!</v>
      </c>
      <c r="T192" s="25" t="e">
        <f>IF('Crisis Indicator Data'!#REF!="No Data",1,IF(#REF!&lt;&gt;"",1,0))</f>
        <v>#REF!</v>
      </c>
      <c r="U192" s="25" t="e">
        <f>IF('Crisis Indicator Data'!#REF!="No Data",1,IF(#REF!&lt;&gt;"",1,0))</f>
        <v>#REF!</v>
      </c>
      <c r="V192" s="25" t="e">
        <f>IF('Crisis Indicator Data'!#REF!="No Data",1,IF(#REF!&lt;&gt;"",1,0))</f>
        <v>#REF!</v>
      </c>
      <c r="W192" s="25" t="e">
        <f>IF('Crisis Indicator Data'!#REF!="No Data",1,IF(#REF!&lt;&gt;"",1,0))</f>
        <v>#REF!</v>
      </c>
      <c r="X192" s="25" t="e">
        <f>IF('Crisis Indicator Data'!#REF!="No Data",1,IF(#REF!&lt;&gt;"",1,0))</f>
        <v>#REF!</v>
      </c>
      <c r="Y192" s="25" t="e">
        <f>IF('Crisis Indicator Data'!#REF!="No Data",1,IF(#REF!&lt;&gt;"",1,0))</f>
        <v>#REF!</v>
      </c>
      <c r="Z192" s="25" t="e">
        <f>IF('Crisis Indicator Data'!#REF!="No Data",1,IF(#REF!&lt;&gt;"",1,0))</f>
        <v>#REF!</v>
      </c>
      <c r="AA192" s="25" t="e">
        <f>IF('Crisis Indicator Data'!#REF!="No Data",1,IF(#REF!&lt;&gt;"",1,0))</f>
        <v>#REF!</v>
      </c>
      <c r="AB192" s="25" t="e">
        <f>IF('Crisis Indicator Data'!#REF!="No Data",1,IF(#REF!&lt;&gt;"",1,0))</f>
        <v>#REF!</v>
      </c>
      <c r="AC192" s="25" t="e">
        <f>IF('Crisis Indicator Data'!#REF!="No Data",1,IF(#REF!&lt;&gt;"",1,0))</f>
        <v>#REF!</v>
      </c>
      <c r="AD192" s="25" t="e">
        <f>IF('Crisis Indicator Data'!#REF!="No Data",1,IF(#REF!&lt;&gt;"",1,0))</f>
        <v>#REF!</v>
      </c>
      <c r="AE192" s="25" t="e">
        <f>IF('Crisis Indicator Data'!#REF!="No Data",1,IF(#REF!&lt;&gt;"",1,0))</f>
        <v>#REF!</v>
      </c>
      <c r="AF192" s="25" t="e">
        <f>IF('Crisis Indicator Data'!#REF!="No Data",1,IF(#REF!&lt;&gt;"",1,0))</f>
        <v>#REF!</v>
      </c>
      <c r="AG192" s="25" t="e">
        <f>IF('Crisis Indicator Data'!#REF!="No Data",1,IF(#REF!&lt;&gt;"",1,0))</f>
        <v>#REF!</v>
      </c>
      <c r="AH192" s="25" t="e">
        <f>IF('Crisis Indicator Data'!#REF!="No Data",1,IF(#REF!&lt;&gt;"",1,0))</f>
        <v>#REF!</v>
      </c>
      <c r="AI192" s="25" t="e">
        <f>IF('Crisis Indicator Data'!#REF!="No Data",1,IF(#REF!&lt;&gt;"",1,0))</f>
        <v>#REF!</v>
      </c>
      <c r="AJ192" s="25" t="e">
        <f>IF('Crisis Indicator Data'!#REF!="No Data",1,IF(#REF!&lt;&gt;"",1,0))</f>
        <v>#REF!</v>
      </c>
      <c r="AK192" s="25" t="e">
        <f>IF('Crisis Indicator Data'!#REF!="No Data",1,IF(#REF!&lt;&gt;"",1,0))</f>
        <v>#REF!</v>
      </c>
      <c r="AL192" s="25" t="e">
        <f>IF('Crisis Indicator Data'!#REF!="No Data",1,IF(#REF!&lt;&gt;"",1,0))</f>
        <v>#REF!</v>
      </c>
      <c r="AM192" s="25" t="e">
        <f>IF('Crisis Indicator Data'!#REF!="No Data",1,IF(#REF!&lt;&gt;"",1,0))</f>
        <v>#REF!</v>
      </c>
      <c r="AN192" s="25" t="e">
        <f>IF('Crisis Indicator Data'!#REF!="No Data",1,IF(#REF!&lt;&gt;"",1,0))</f>
        <v>#REF!</v>
      </c>
      <c r="AO192" s="25" t="e">
        <f>IF('Crisis Indicator Data'!#REF!="No Data",1,IF(#REF!&lt;&gt;"",1,0))</f>
        <v>#REF!</v>
      </c>
      <c r="AP192" s="25" t="e">
        <f>IF('Crisis Indicator Data'!#REF!="No Data",1,IF(#REF!&lt;&gt;"",1,0))</f>
        <v>#REF!</v>
      </c>
      <c r="AQ192" s="25" t="e">
        <f>IF('Crisis Indicator Data'!#REF!="No Data",1,IF(#REF!&lt;&gt;"",1,0))</f>
        <v>#REF!</v>
      </c>
      <c r="AR192" s="25" t="e">
        <f>IF('Crisis Indicator Data'!#REF!="No Data",1,IF(#REF!&lt;&gt;"",1,0))</f>
        <v>#REF!</v>
      </c>
      <c r="AS192" s="25" t="e">
        <f>IF('Crisis Indicator Data'!#REF!="No Data",1,IF(#REF!&lt;&gt;"",1,0))</f>
        <v>#REF!</v>
      </c>
      <c r="AT192" s="25" t="e">
        <f>IF('Crisis Indicator Data'!#REF!="No Data",1,IF(#REF!&lt;&gt;"",1,0))</f>
        <v>#REF!</v>
      </c>
      <c r="AU192" s="25" t="e">
        <f>IF('Crisis Indicator Data'!#REF!="No Data",1,IF(#REF!&lt;&gt;"",1,0))</f>
        <v>#REF!</v>
      </c>
      <c r="AV192" s="25" t="e">
        <f>IF('Crisis Indicator Data'!#REF!="No Data",1,IF(#REF!&lt;&gt;"",1,0))</f>
        <v>#REF!</v>
      </c>
      <c r="AW192" s="25" t="e">
        <f>IF('Crisis Indicator Data'!#REF!="No Data",1,IF(#REF!&lt;&gt;"",1,0))</f>
        <v>#REF!</v>
      </c>
      <c r="AX192" s="25" t="e">
        <f>IF('Crisis Indicator Data'!#REF!="No Data",1,IF(#REF!&lt;&gt;"",1,0))</f>
        <v>#REF!</v>
      </c>
      <c r="AY192" s="25" t="e">
        <f>IF('Crisis Indicator Data'!#REF!="No Data",1,IF(#REF!&lt;&gt;"",1,0))</f>
        <v>#REF!</v>
      </c>
      <c r="AZ192" s="25" t="e">
        <f>IF('Crisis Indicator Data'!#REF!="No Data",1,IF(#REF!&lt;&gt;"",1,0))</f>
        <v>#REF!</v>
      </c>
      <c r="BA192" t="e">
        <f t="shared" si="10"/>
        <v>#REF!</v>
      </c>
      <c r="BB192" s="27" t="e">
        <f t="shared" si="11"/>
        <v>#REF!</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4A2B54"/>
    <pageSetUpPr fitToPage="1"/>
  </sheetPr>
  <dimension ref="A1:U158"/>
  <sheetViews>
    <sheetView topLeftCell="B1" workbookViewId="0">
      <selection activeCell="O5" sqref="O5"/>
    </sheetView>
  </sheetViews>
  <sheetFormatPr defaultColWidth="8.54296875" defaultRowHeight="14.5" x14ac:dyDescent="0.35"/>
  <cols>
    <col min="1" max="1" width="43.54296875" bestFit="1" customWidth="1"/>
    <col min="2" max="2" width="10" customWidth="1"/>
    <col min="3" max="3" width="17.54296875" customWidth="1"/>
    <col min="5" max="5" width="27.453125" bestFit="1" customWidth="1"/>
    <col min="8" max="8" width="9.54296875" customWidth="1"/>
    <col min="9" max="9" width="13.54296875" customWidth="1"/>
    <col min="10" max="10" width="10.453125" customWidth="1"/>
    <col min="21" max="21" width="11.453125" bestFit="1" customWidth="1"/>
  </cols>
  <sheetData>
    <row r="1" spans="1:21" ht="22.75" customHeight="1" x14ac:dyDescent="0.5">
      <c r="A1" s="142" t="str">
        <f>"INFORM Severity Index - all crises. Release: "&amp;About!$A$5&amp;""</f>
        <v>INFORM Severity Index - all crises. Release: December 2024</v>
      </c>
      <c r="B1" s="58"/>
      <c r="C1" s="58"/>
      <c r="D1" s="58"/>
      <c r="E1" s="58"/>
      <c r="F1" s="58"/>
      <c r="G1" s="58"/>
      <c r="H1" s="58"/>
      <c r="I1" s="58"/>
      <c r="J1" s="58"/>
      <c r="K1" s="58"/>
      <c r="L1" s="58"/>
      <c r="M1" s="58"/>
      <c r="N1" s="58"/>
      <c r="O1" s="58"/>
      <c r="P1" s="58"/>
      <c r="Q1" s="58"/>
      <c r="R1" s="58"/>
      <c r="S1" s="58"/>
      <c r="T1" s="58"/>
      <c r="U1" s="58"/>
    </row>
    <row r="2" spans="1:21" ht="96.65" customHeight="1" thickBot="1" x14ac:dyDescent="0.4">
      <c r="A2" s="13" t="s">
        <v>9917</v>
      </c>
      <c r="B2" s="13" t="s">
        <v>9919</v>
      </c>
      <c r="C2" s="13" t="s">
        <v>9920</v>
      </c>
      <c r="D2" s="6" t="s">
        <v>9921</v>
      </c>
      <c r="E2" s="13" t="s">
        <v>9922</v>
      </c>
      <c r="F2" s="85" t="s">
        <v>9923</v>
      </c>
      <c r="G2" s="86" t="s">
        <v>9924</v>
      </c>
      <c r="H2" s="85" t="s">
        <v>9924</v>
      </c>
      <c r="I2" s="87" t="s">
        <v>9925</v>
      </c>
      <c r="J2" s="87" t="s">
        <v>6</v>
      </c>
      <c r="K2" s="89" t="s">
        <v>9926</v>
      </c>
      <c r="L2" s="88" t="s">
        <v>9941</v>
      </c>
      <c r="M2" s="88" t="s">
        <v>9942</v>
      </c>
      <c r="N2" s="59" t="s">
        <v>9929</v>
      </c>
      <c r="O2" s="90" t="s">
        <v>3100</v>
      </c>
      <c r="P2" s="90" t="s">
        <v>9930</v>
      </c>
      <c r="Q2" s="91" t="s">
        <v>9931</v>
      </c>
      <c r="R2" s="92" t="s">
        <v>9932</v>
      </c>
      <c r="S2" s="92" t="s">
        <v>9933</v>
      </c>
      <c r="T2" s="63" t="s">
        <v>9934</v>
      </c>
      <c r="U2" s="141" t="s">
        <v>9935</v>
      </c>
    </row>
    <row r="3" spans="1:21" ht="18" hidden="1" customHeight="1" thickTop="1" x14ac:dyDescent="0.4">
      <c r="A3" s="56" t="s">
        <v>9936</v>
      </c>
      <c r="B3" s="56"/>
      <c r="C3" s="56"/>
      <c r="D3" s="56"/>
      <c r="E3" s="56"/>
      <c r="F3" s="48"/>
      <c r="G3" s="48"/>
      <c r="H3" s="48"/>
      <c r="I3" s="82"/>
      <c r="J3" s="48"/>
      <c r="K3" s="47"/>
      <c r="L3" s="46"/>
      <c r="M3" s="46"/>
      <c r="N3" s="47"/>
      <c r="O3" s="48"/>
      <c r="P3" s="48"/>
      <c r="Q3" s="47"/>
      <c r="R3" s="46"/>
      <c r="S3" s="46"/>
      <c r="T3" s="2"/>
      <c r="U3" s="124"/>
    </row>
    <row r="4" spans="1:21" ht="18" customHeight="1" thickTop="1" x14ac:dyDescent="0.4">
      <c r="A4" s="14" t="s">
        <v>9937</v>
      </c>
      <c r="B4" s="14"/>
      <c r="C4" s="14"/>
      <c r="D4" s="7" t="s">
        <v>9937</v>
      </c>
      <c r="E4" s="14"/>
      <c r="F4" s="40" t="s">
        <v>9938</v>
      </c>
      <c r="G4" s="40" t="s">
        <v>9938</v>
      </c>
      <c r="H4" s="40" t="s">
        <v>9939</v>
      </c>
      <c r="I4" s="40" t="s">
        <v>9940</v>
      </c>
      <c r="J4" s="40" t="s">
        <v>9939</v>
      </c>
      <c r="K4" s="40" t="s">
        <v>9938</v>
      </c>
      <c r="L4" s="40" t="s">
        <v>9938</v>
      </c>
      <c r="M4" s="40" t="s">
        <v>9938</v>
      </c>
      <c r="N4" s="40" t="s">
        <v>9938</v>
      </c>
      <c r="O4" s="40" t="s">
        <v>9938</v>
      </c>
      <c r="P4" s="40" t="s">
        <v>9938</v>
      </c>
      <c r="Q4" s="40" t="s">
        <v>9938</v>
      </c>
      <c r="R4" s="40" t="s">
        <v>9938</v>
      </c>
      <c r="S4" s="40" t="s">
        <v>9938</v>
      </c>
      <c r="T4" s="2"/>
      <c r="U4" s="124"/>
    </row>
    <row r="5" spans="1:21" x14ac:dyDescent="0.35">
      <c r="A5" s="148" t="str">
        <f t="array" ref="A5">IFERROR(INDEX(Lists!$B$2:$B$200,SMALL(IF(Lists!$I$2:$I$200="Individual",ROW(Lists!$B$2:$B$200)),ROW(1:1))-1,1),"")</f>
        <v>Complex crisis in Afghanistan</v>
      </c>
      <c r="B5" s="149" t="str">
        <f>VLOOKUP(A5,Lists!$B$2:$G$200,2,FALSE)</f>
        <v>AFG001</v>
      </c>
      <c r="C5" s="149" t="str">
        <f>VLOOKUP(B5,'INFORM Severity - hidden'!$C$5:$D$200,2,FALSE)</f>
        <v>Afghanistan</v>
      </c>
      <c r="D5" s="149" t="str">
        <f>VLOOKUP(A5,Lists!$B$2:$G$200,3,FALSE)</f>
        <v>AFG</v>
      </c>
      <c r="E5" s="150" t="str">
        <f>VLOOKUP(A5,Lists!$B$2:$G$200,5,FALSE)</f>
        <v>Conflict,Violence,Displacement,Drought,Earthquake,Socio-political</v>
      </c>
      <c r="F5" s="144">
        <f t="shared" ref="F5:F36" si="0">IF(OR(N5="x",K5="x"),"x",ROUND((5-GEOMEAN(((5-K5)/5*4+1),((5-N5)/5*4+1),((5-N5)/5*4+1)))/4*3.5+Q5*0.3,1))</f>
        <v>4.4000000000000004</v>
      </c>
      <c r="G5" s="145">
        <f t="shared" ref="G5:G36" si="1">IF(F5="x","x",ROUNDUP(F5,0))</f>
        <v>5</v>
      </c>
      <c r="H5" s="145" t="str">
        <f t="shared" ref="H5:H36" si="2">IF(N5="x","x",IF(K5="x","x",(IF(G5=5,"Very High",IF(G5=4,"High",IF(G5=3,"Medium",IF(G5=2,"Low","Very Low")))))))</f>
        <v>Very High</v>
      </c>
      <c r="I5" s="146" t="str">
        <f>INDEX(Trends!$D$3:$D$404,MATCH(B5,Trends!$C$3:$C$404,0))</f>
        <v>Stable</v>
      </c>
      <c r="J5" s="145" t="str">
        <f>VLOOKUP($B5,Reliability!$A$3:$I$300,9,FALSE)</f>
        <v>Very High</v>
      </c>
      <c r="K5" s="147">
        <f t="shared" ref="K5:K36" si="3">IF(OR(M5="x",L5="x"),"x",ROUND((5-GEOMEAN(((5-L5)/5*4+1),((5-M5)/5*4+1),((5-M5)/5*4+1)))/4*5,1))</f>
        <v>4.7</v>
      </c>
      <c r="L5" s="147">
        <f>VLOOKUP($B5,'Impact of the crisis'!$C$6:$N$300,12,FALSE)</f>
        <v>4.9000000000000004</v>
      </c>
      <c r="M5" s="147">
        <f>VLOOKUP($B5,'Impact of the crisis'!$C$6:$AB$300,26,FALSE)</f>
        <v>4.5999999999999996</v>
      </c>
      <c r="N5" s="147">
        <f>VLOOKUP($B5,'Conditions of people affected'!$C$6:$R$300,16,FALSE)</f>
        <v>4.5</v>
      </c>
      <c r="O5" s="147">
        <f>VLOOKUP($B5,'Conditions of people affected'!$C$6:$R$300,9,FALSE)</f>
        <v>5</v>
      </c>
      <c r="P5" s="147">
        <f>VLOOKUP($B5,'Conditions of people affected'!$C$6:$R$300,15,FALSE)</f>
        <v>4</v>
      </c>
      <c r="Q5" s="147">
        <f t="shared" ref="Q5:Q36" si="4">IF(OR(S5="x",R5="x"),R5,ROUND((5-GEOMEAN(((5-R5)/5*4+1),((5-S5)/5*4+1)))/4*5,1))</f>
        <v>3.9</v>
      </c>
      <c r="R5" s="147">
        <f>VLOOKUP($B5,'Complexity of the crisis'!$C$6:$AN$300,22,FALSE)</f>
        <v>3.8</v>
      </c>
      <c r="S5" s="147">
        <f>VLOOKUP($B5,'Complexity of the crisis'!$C$6:$AN$300,38,FALSE)</f>
        <v>4</v>
      </c>
      <c r="T5" s="151" t="str">
        <f>VLOOKUP(B5,Lists!$C$3:$E$300,3,FALSE)</f>
        <v>Asia</v>
      </c>
      <c r="U5" s="152">
        <f>VLOOKUP(B5,'INFORM Severity - hidden'!$C$5:$V$300,20,FALSE)</f>
        <v>45638</v>
      </c>
    </row>
    <row r="6" spans="1:21" x14ac:dyDescent="0.35">
      <c r="A6" s="148" t="str">
        <f t="array" ref="A6">IFERROR(INDEX(Lists!$B$2:$B$200,SMALL(IF(Lists!$I$2:$I$200="Individual",ROW(Lists!$B$2:$B$200)),ROW(2:2))-1,1),"")</f>
        <v>Drought in South-West Angola</v>
      </c>
      <c r="B6" s="149" t="str">
        <f>VLOOKUP(A6,Lists!$B$2:$G$200,2,FALSE)</f>
        <v>AGO002</v>
      </c>
      <c r="C6" s="149" t="str">
        <f>VLOOKUP(B6,'INFORM Severity - hidden'!$C$5:$D$200,2,FALSE)</f>
        <v>Angola</v>
      </c>
      <c r="D6" s="149" t="str">
        <f>VLOOKUP(A6,Lists!$B$2:$G$200,3,FALSE)</f>
        <v>AGO</v>
      </c>
      <c r="E6" s="150" t="str">
        <f>VLOOKUP(A6,Lists!$B$2:$G$200,5,FALSE)</f>
        <v>Drought</v>
      </c>
      <c r="F6" s="144">
        <f t="shared" si="0"/>
        <v>2.7</v>
      </c>
      <c r="G6" s="145">
        <f t="shared" si="1"/>
        <v>3</v>
      </c>
      <c r="H6" s="145" t="str">
        <f t="shared" si="2"/>
        <v>Medium</v>
      </c>
      <c r="I6" s="146" t="str">
        <f>INDEX(Trends!$D$3:$D$404,MATCH(B6,Trends!$C$3:$C$404,0))</f>
        <v>Decreasing</v>
      </c>
      <c r="J6" s="145" t="str">
        <f>VLOOKUP($B6,Reliability!$A$3:$I$300,9,FALSE)</f>
        <v>High</v>
      </c>
      <c r="K6" s="147">
        <f t="shared" si="3"/>
        <v>2</v>
      </c>
      <c r="L6" s="147">
        <f>VLOOKUP($B6,'Impact of the crisis'!$C$6:$N$300,12,FALSE)</f>
        <v>2.9</v>
      </c>
      <c r="M6" s="147">
        <f>VLOOKUP($B6,'Impact of the crisis'!$C$6:$AB$300,26,FALSE)</f>
        <v>1.4</v>
      </c>
      <c r="N6" s="147">
        <f>VLOOKUP($B6,'Conditions of people affected'!$C$6:$R$300,16,FALSE)</f>
        <v>3.55</v>
      </c>
      <c r="O6" s="147">
        <f>VLOOKUP($B6,'Conditions of people affected'!$C$6:$R$300,9,FALSE)</f>
        <v>4.0999999999999996</v>
      </c>
      <c r="P6" s="147">
        <f>VLOOKUP($B6,'Conditions of people affected'!$C$6:$R$300,15,FALSE)</f>
        <v>3</v>
      </c>
      <c r="Q6" s="147">
        <f t="shared" si="4"/>
        <v>1.9</v>
      </c>
      <c r="R6" s="147">
        <f>VLOOKUP($B6,'Complexity of the crisis'!$C$6:$AN$300,22,FALSE)</f>
        <v>3</v>
      </c>
      <c r="S6" s="147">
        <f>VLOOKUP($B6,'Complexity of the crisis'!$C$6:$AN$300,38,FALSE)</f>
        <v>0.5</v>
      </c>
      <c r="T6" s="151" t="str">
        <f>VLOOKUP(B6,Lists!$C$3:$E$300,3,FALSE)</f>
        <v>Africa</v>
      </c>
      <c r="U6" s="152">
        <f>VLOOKUP(B6,'INFORM Severity - hidden'!$C$5:$V$300,20,FALSE)</f>
        <v>45653</v>
      </c>
    </row>
    <row r="7" spans="1:21" x14ac:dyDescent="0.35">
      <c r="A7" s="148" t="str">
        <f t="array" ref="A7">IFERROR(INDEX(Lists!$B$2:$B$200,SMALL(IF(Lists!$I$2:$I$200="Individual",ROW(Lists!$B$2:$B$200)),ROW(3:3))-1,1),"")</f>
        <v>Refugees from Nagorno-Karabakh in Armenia</v>
      </c>
      <c r="B7" s="149" t="str">
        <f>VLOOKUP(A7,Lists!$B$2:$G$200,2,FALSE)</f>
        <v>ARM003</v>
      </c>
      <c r="C7" s="149" t="str">
        <f>VLOOKUP(B7,'INFORM Severity - hidden'!$C$5:$D$200,2,FALSE)</f>
        <v>Armenia</v>
      </c>
      <c r="D7" s="149" t="str">
        <f>VLOOKUP(A7,Lists!$B$2:$G$200,3,FALSE)</f>
        <v>ARM</v>
      </c>
      <c r="E7" s="150" t="str">
        <f>VLOOKUP(A7,Lists!$B$2:$G$200,5,FALSE)</f>
        <v>Displacement,Socio-political</v>
      </c>
      <c r="F7" s="144">
        <f t="shared" si="0"/>
        <v>2.2000000000000002</v>
      </c>
      <c r="G7" s="145">
        <f t="shared" si="1"/>
        <v>3</v>
      </c>
      <c r="H7" s="145" t="str">
        <f t="shared" si="2"/>
        <v>Medium</v>
      </c>
      <c r="I7" s="146" t="str">
        <f>INDEX(Trends!$D$3:$D$404,MATCH(B7,Trends!$C$3:$C$404,0))</f>
        <v>-</v>
      </c>
      <c r="J7" s="145" t="str">
        <f>VLOOKUP($B7,Reliability!$A$3:$I$300,9,FALSE)</f>
        <v>Very High</v>
      </c>
      <c r="K7" s="147">
        <f t="shared" si="3"/>
        <v>2.2999999999999998</v>
      </c>
      <c r="L7" s="147">
        <f>VLOOKUP($B7,'Impact of the crisis'!$C$6:$N$300,12,FALSE)</f>
        <v>3.1</v>
      </c>
      <c r="M7" s="147">
        <f>VLOOKUP($B7,'Impact of the crisis'!$C$6:$AB$300,26,FALSE)</f>
        <v>1.8</v>
      </c>
      <c r="N7" s="147">
        <f>VLOOKUP($B7,'Conditions of people affected'!$C$6:$R$300,16,FALSE)</f>
        <v>2.6</v>
      </c>
      <c r="O7" s="147">
        <f>VLOOKUP($B7,'Conditions of people affected'!$C$6:$R$300,9,FALSE)</f>
        <v>2.2000000000000002</v>
      </c>
      <c r="P7" s="147">
        <f>VLOOKUP($B7,'Conditions of people affected'!$C$6:$R$300,15,FALSE)</f>
        <v>3</v>
      </c>
      <c r="Q7" s="147">
        <f t="shared" si="4"/>
        <v>1.4</v>
      </c>
      <c r="R7" s="147">
        <f>VLOOKUP($B7,'Complexity of the crisis'!$C$6:$AN$300,22,FALSE)</f>
        <v>1.7</v>
      </c>
      <c r="S7" s="147">
        <f>VLOOKUP($B7,'Complexity of the crisis'!$C$6:$AN$300,38,FALSE)</f>
        <v>1</v>
      </c>
      <c r="T7" s="151" t="str">
        <f>VLOOKUP(B7,Lists!$C$3:$E$300,3,FALSE)</f>
        <v>Middle east</v>
      </c>
      <c r="U7" s="152">
        <f>VLOOKUP(B7,'INFORM Severity - hidden'!$C$5:$V$300,20,FALSE)</f>
        <v>45650</v>
      </c>
    </row>
    <row r="8" spans="1:21" x14ac:dyDescent="0.35">
      <c r="A8" s="148" t="str">
        <f t="array" ref="A8">IFERROR(INDEX(Lists!$B$2:$B$200,SMALL(IF(Lists!$I$2:$I$200="Individual",ROW(Lists!$B$2:$B$200)),ROW(4:4))-1,1),"")</f>
        <v>Complex in Burundi</v>
      </c>
      <c r="B8" s="149" t="str">
        <f>VLOOKUP(A8,Lists!$B$2:$G$200,2,FALSE)</f>
        <v>BDI001</v>
      </c>
      <c r="C8" s="149" t="str">
        <f>VLOOKUP(B8,'INFORM Severity - hidden'!$C$5:$D$200,2,FALSE)</f>
        <v>Burundi</v>
      </c>
      <c r="D8" s="149" t="str">
        <f>VLOOKUP(A8,Lists!$B$2:$G$200,3,FALSE)</f>
        <v>BDI</v>
      </c>
      <c r="E8" s="150" t="str">
        <f>VLOOKUP(A8,Lists!$B$2:$G$200,5,FALSE)</f>
        <v>Violence,Displacement,Floods</v>
      </c>
      <c r="F8" s="144">
        <f t="shared" si="0"/>
        <v>3.3</v>
      </c>
      <c r="G8" s="145">
        <f t="shared" si="1"/>
        <v>4</v>
      </c>
      <c r="H8" s="145" t="str">
        <f t="shared" si="2"/>
        <v>High</v>
      </c>
      <c r="I8" s="146" t="str">
        <f>INDEX(Trends!$D$3:$D$404,MATCH(B8,Trends!$C$3:$C$404,0))</f>
        <v>Stable</v>
      </c>
      <c r="J8" s="145" t="str">
        <f>VLOOKUP($B8,Reliability!$A$3:$I$300,9,FALSE)</f>
        <v>Very High</v>
      </c>
      <c r="K8" s="147">
        <f t="shared" si="3"/>
        <v>3.4</v>
      </c>
      <c r="L8" s="147">
        <f>VLOOKUP($B8,'Impact of the crisis'!$C$6:$N$300,12,FALSE)</f>
        <v>4</v>
      </c>
      <c r="M8" s="147">
        <f>VLOOKUP($B8,'Impact of the crisis'!$C$6:$AB$300,26,FALSE)</f>
        <v>3</v>
      </c>
      <c r="N8" s="147">
        <f>VLOOKUP($B8,'Conditions of people affected'!$C$6:$R$300,16,FALSE)</f>
        <v>3.25</v>
      </c>
      <c r="O8" s="147">
        <f>VLOOKUP($B8,'Conditions of people affected'!$C$6:$R$300,9,FALSE)</f>
        <v>3.5</v>
      </c>
      <c r="P8" s="147">
        <f>VLOOKUP($B8,'Conditions of people affected'!$C$6:$R$300,15,FALSE)</f>
        <v>3</v>
      </c>
      <c r="Q8" s="147">
        <f t="shared" si="4"/>
        <v>3.2</v>
      </c>
      <c r="R8" s="147">
        <f>VLOOKUP($B8,'Complexity of the crisis'!$C$6:$AN$300,22,FALSE)</f>
        <v>2.8</v>
      </c>
      <c r="S8" s="147">
        <f>VLOOKUP($B8,'Complexity of the crisis'!$C$6:$AN$300,38,FALSE)</f>
        <v>3.5</v>
      </c>
      <c r="T8" s="151" t="str">
        <f>VLOOKUP(B8,Lists!$C$3:$E$300,3,FALSE)</f>
        <v>Africa</v>
      </c>
      <c r="U8" s="152">
        <f>VLOOKUP(B8,'INFORM Severity - hidden'!$C$5:$V$300,20,FALSE)</f>
        <v>45645</v>
      </c>
    </row>
    <row r="9" spans="1:21" x14ac:dyDescent="0.35">
      <c r="A9" s="148" t="str">
        <f t="array" ref="A9">IFERROR(INDEX(Lists!$B$2:$B$200,SMALL(IF(Lists!$I$2:$I$200="Individual",ROW(Lists!$B$2:$B$200)),ROW(5:5))-1,1),"")</f>
        <v>Conflict in northern region</v>
      </c>
      <c r="B9" s="149" t="str">
        <f>VLOOKUP(A9,Lists!$B$2:$G$200,2,FALSE)</f>
        <v>BEN002</v>
      </c>
      <c r="C9" s="149" t="str">
        <f>VLOOKUP(B9,'INFORM Severity - hidden'!$C$5:$D$200,2,FALSE)</f>
        <v>Benin</v>
      </c>
      <c r="D9" s="149" t="str">
        <f>VLOOKUP(A9,Lists!$B$2:$G$200,3,FALSE)</f>
        <v>BEN</v>
      </c>
      <c r="E9" s="150" t="str">
        <f>VLOOKUP(A9,Lists!$B$2:$G$200,5,FALSE)</f>
        <v>Conflict,Displacement,Violence</v>
      </c>
      <c r="F9" s="144">
        <f t="shared" si="0"/>
        <v>1.9</v>
      </c>
      <c r="G9" s="145">
        <f t="shared" si="1"/>
        <v>2</v>
      </c>
      <c r="H9" s="145" t="str">
        <f t="shared" si="2"/>
        <v>Low</v>
      </c>
      <c r="I9" s="146" t="str">
        <f>INDEX(Trends!$D$3:$D$404,MATCH(B9,Trends!$C$3:$C$404,0))</f>
        <v>Decreasing</v>
      </c>
      <c r="J9" s="145" t="str">
        <f>VLOOKUP($B9,Reliability!$A$3:$I$300,9,FALSE)</f>
        <v>Very High</v>
      </c>
      <c r="K9" s="147">
        <f t="shared" si="3"/>
        <v>2.2000000000000002</v>
      </c>
      <c r="L9" s="147">
        <f>VLOOKUP($B9,'Impact of the crisis'!$C$6:$N$300,12,FALSE)</f>
        <v>1.7</v>
      </c>
      <c r="M9" s="147">
        <f>VLOOKUP($B9,'Impact of the crisis'!$C$6:$AB$300,26,FALSE)</f>
        <v>2.4</v>
      </c>
      <c r="N9" s="147">
        <f>VLOOKUP($B9,'Conditions of people affected'!$C$6:$R$300,16,FALSE)</f>
        <v>1.65</v>
      </c>
      <c r="O9" s="147">
        <f>VLOOKUP($B9,'Conditions of people affected'!$C$6:$R$300,9,FALSE)</f>
        <v>1.3</v>
      </c>
      <c r="P9" s="147">
        <f>VLOOKUP($B9,'Conditions of people affected'!$C$6:$R$300,15,FALSE)</f>
        <v>2</v>
      </c>
      <c r="Q9" s="147">
        <f t="shared" si="4"/>
        <v>2.2000000000000002</v>
      </c>
      <c r="R9" s="147">
        <f>VLOOKUP($B9,'Complexity of the crisis'!$C$6:$AN$300,22,FALSE)</f>
        <v>2.4</v>
      </c>
      <c r="S9" s="147">
        <f>VLOOKUP($B9,'Complexity of the crisis'!$C$6:$AN$300,38,FALSE)</f>
        <v>2</v>
      </c>
      <c r="T9" s="151" t="str">
        <f>VLOOKUP(B9,Lists!$C$3:$E$300,3,FALSE)</f>
        <v>Africa</v>
      </c>
      <c r="U9" s="152">
        <f>VLOOKUP(B9,'INFORM Severity - hidden'!$C$5:$V$300,20,FALSE)</f>
        <v>45654</v>
      </c>
    </row>
    <row r="10" spans="1:21" x14ac:dyDescent="0.35">
      <c r="A10" s="148" t="str">
        <f t="array" ref="A10">IFERROR(INDEX(Lists!$B$2:$B$200,SMALL(IF(Lists!$I$2:$I$200="Individual",ROW(Lists!$B$2:$B$200)),ROW(6:6))-1,1),"")</f>
        <v>Conflict in Burkina Faso</v>
      </c>
      <c r="B10" s="149" t="str">
        <f>VLOOKUP(A10,Lists!$B$2:$G$200,2,FALSE)</f>
        <v>BFA002</v>
      </c>
      <c r="C10" s="149" t="str">
        <f>VLOOKUP(B10,'INFORM Severity - hidden'!$C$5:$D$200,2,FALSE)</f>
        <v>Burkina Faso</v>
      </c>
      <c r="D10" s="149" t="str">
        <f>VLOOKUP(A10,Lists!$B$2:$G$200,3,FALSE)</f>
        <v>BFA</v>
      </c>
      <c r="E10" s="150" t="str">
        <f>VLOOKUP(A10,Lists!$B$2:$G$200,5,FALSE)</f>
        <v>Conflict,Displacement,Violence</v>
      </c>
      <c r="F10" s="144">
        <f t="shared" si="0"/>
        <v>4.2</v>
      </c>
      <c r="G10" s="145">
        <f t="shared" si="1"/>
        <v>5</v>
      </c>
      <c r="H10" s="145" t="str">
        <f t="shared" si="2"/>
        <v>Very High</v>
      </c>
      <c r="I10" s="146" t="str">
        <f>INDEX(Trends!$D$3:$D$404,MATCH(B10,Trends!$C$3:$C$404,0))</f>
        <v>Stable</v>
      </c>
      <c r="J10" s="145" t="str">
        <f>VLOOKUP($B10,Reliability!$A$3:$I$300,9,FALSE)</f>
        <v>High</v>
      </c>
      <c r="K10" s="147">
        <f t="shared" si="3"/>
        <v>4.3</v>
      </c>
      <c r="L10" s="147">
        <f>VLOOKUP($B10,'Impact of the crisis'!$C$6:$N$300,12,FALSE)</f>
        <v>4.7</v>
      </c>
      <c r="M10" s="147">
        <f>VLOOKUP($B10,'Impact of the crisis'!$C$6:$AB$300,26,FALSE)</f>
        <v>4.0999999999999996</v>
      </c>
      <c r="N10" s="147">
        <f>VLOOKUP($B10,'Conditions of people affected'!$C$6:$R$300,16,FALSE)</f>
        <v>4.3499999999999996</v>
      </c>
      <c r="O10" s="147">
        <f>VLOOKUP($B10,'Conditions of people affected'!$C$6:$R$300,9,FALSE)</f>
        <v>4.7</v>
      </c>
      <c r="P10" s="147">
        <f>VLOOKUP($B10,'Conditions of people affected'!$C$6:$R$300,15,FALSE)</f>
        <v>4</v>
      </c>
      <c r="Q10" s="147">
        <f t="shared" si="4"/>
        <v>4</v>
      </c>
      <c r="R10" s="147">
        <f>VLOOKUP($B10,'Complexity of the crisis'!$C$6:$AN$300,22,FALSE)</f>
        <v>3.4</v>
      </c>
      <c r="S10" s="147">
        <f>VLOOKUP($B10,'Complexity of the crisis'!$C$6:$AN$300,38,FALSE)</f>
        <v>4.5</v>
      </c>
      <c r="T10" s="151" t="str">
        <f>VLOOKUP(B10,Lists!$C$3:$E$300,3,FALSE)</f>
        <v>Africa</v>
      </c>
      <c r="U10" s="152">
        <f>VLOOKUP(B10,'INFORM Severity - hidden'!$C$5:$V$300,20,FALSE)</f>
        <v>45654</v>
      </c>
    </row>
    <row r="11" spans="1:21" x14ac:dyDescent="0.35">
      <c r="A11" s="148" t="str">
        <f t="array" ref="A11">IFERROR(INDEX(Lists!$B$2:$B$200,SMALL(IF(Lists!$I$2:$I$200="Individual",ROW(Lists!$B$2:$B$200)),ROW(7:7))-1,1),"")</f>
        <v>Rohingya refugee crisis</v>
      </c>
      <c r="B11" s="149" t="str">
        <f>VLOOKUP(A11,Lists!$B$2:$G$200,2,FALSE)</f>
        <v>BGD002</v>
      </c>
      <c r="C11" s="149" t="str">
        <f>VLOOKUP(B11,'INFORM Severity - hidden'!$C$5:$D$200,2,FALSE)</f>
        <v>Bangladesh</v>
      </c>
      <c r="D11" s="149" t="str">
        <f>VLOOKUP(A11,Lists!$B$2:$G$200,3,FALSE)</f>
        <v>BGD</v>
      </c>
      <c r="E11" s="150" t="str">
        <f>VLOOKUP(A11,Lists!$B$2:$G$200,5,FALSE)</f>
        <v>Conflict,Violence,Displacement</v>
      </c>
      <c r="F11" s="144">
        <f t="shared" si="0"/>
        <v>3.1</v>
      </c>
      <c r="G11" s="145">
        <f t="shared" si="1"/>
        <v>4</v>
      </c>
      <c r="H11" s="145" t="str">
        <f t="shared" si="2"/>
        <v>High</v>
      </c>
      <c r="I11" s="146" t="str">
        <f>INDEX(Trends!$D$3:$D$404,MATCH(B11,Trends!$C$3:$C$404,0))</f>
        <v>Decreasing</v>
      </c>
      <c r="J11" s="145" t="str">
        <f>VLOOKUP($B11,Reliability!$A$3:$I$300,9,FALSE)</f>
        <v>Very High</v>
      </c>
      <c r="K11" s="147">
        <f t="shared" si="3"/>
        <v>2.8</v>
      </c>
      <c r="L11" s="147">
        <f>VLOOKUP($B11,'Impact of the crisis'!$C$6:$N$300,12,FALSE)</f>
        <v>0.2</v>
      </c>
      <c r="M11" s="147">
        <f>VLOOKUP($B11,'Impact of the crisis'!$C$6:$AB$300,26,FALSE)</f>
        <v>3.7</v>
      </c>
      <c r="N11" s="147">
        <f>VLOOKUP($B11,'Conditions of people affected'!$C$6:$R$300,16,FALSE)</f>
        <v>3.35</v>
      </c>
      <c r="O11" s="147">
        <f>VLOOKUP($B11,'Conditions of people affected'!$C$6:$R$300,9,FALSE)</f>
        <v>3.7</v>
      </c>
      <c r="P11" s="147">
        <f>VLOOKUP($B11,'Conditions of people affected'!$C$6:$R$300,15,FALSE)</f>
        <v>3</v>
      </c>
      <c r="Q11" s="147">
        <f t="shared" si="4"/>
        <v>2.9</v>
      </c>
      <c r="R11" s="147">
        <f>VLOOKUP($B11,'Complexity of the crisis'!$C$6:$AN$300,22,FALSE)</f>
        <v>2.7</v>
      </c>
      <c r="S11" s="147">
        <f>VLOOKUP($B11,'Complexity of the crisis'!$C$6:$AN$300,38,FALSE)</f>
        <v>3</v>
      </c>
      <c r="T11" s="151" t="str">
        <f>VLOOKUP(B11,Lists!$C$3:$E$300,3,FALSE)</f>
        <v>Asia</v>
      </c>
      <c r="U11" s="152">
        <f>VLOOKUP(B11,'INFORM Severity - hidden'!$C$5:$V$300,20,FALSE)</f>
        <v>45649</v>
      </c>
    </row>
    <row r="12" spans="1:21" x14ac:dyDescent="0.35">
      <c r="A12" s="148" t="str">
        <f t="array" ref="A12">IFERROR(INDEX(Lists!$B$2:$B$200,SMALL(IF(Lists!$I$2:$I$200="Individual",ROW(Lists!$B$2:$B$200)),ROW(8:8))-1,1),"")</f>
        <v>Chronic Food Security Crisis in Bangladesh</v>
      </c>
      <c r="B12" s="149" t="str">
        <f>VLOOKUP(A12,Lists!$B$2:$G$200,2,FALSE)</f>
        <v>BGD012</v>
      </c>
      <c r="C12" s="149" t="str">
        <f>VLOOKUP(B12,'INFORM Severity - hidden'!$C$5:$D$200,2,FALSE)</f>
        <v>Bangladesh</v>
      </c>
      <c r="D12" s="149" t="str">
        <f>VLOOKUP(A12,Lists!$B$2:$G$200,3,FALSE)</f>
        <v>BGD</v>
      </c>
      <c r="E12" s="150" t="str">
        <f>VLOOKUP(A12,Lists!$B$2:$G$200,5,FALSE)</f>
        <v>Food Security,Socio-political,Cyclone,Floods,Other seasonal event</v>
      </c>
      <c r="F12" s="144">
        <f t="shared" si="0"/>
        <v>3.7</v>
      </c>
      <c r="G12" s="145">
        <f t="shared" si="1"/>
        <v>4</v>
      </c>
      <c r="H12" s="145" t="str">
        <f t="shared" si="2"/>
        <v>High</v>
      </c>
      <c r="I12" s="146" t="str">
        <f>INDEX(Trends!$D$3:$D$404,MATCH(B12,Trends!$C$3:$C$404,0))</f>
        <v>Increasing</v>
      </c>
      <c r="J12" s="145" t="str">
        <f>VLOOKUP($B12,Reliability!$A$3:$I$300,9,FALSE)</f>
        <v>Very High</v>
      </c>
      <c r="K12" s="147">
        <f t="shared" si="3"/>
        <v>4.2</v>
      </c>
      <c r="L12" s="147">
        <f>VLOOKUP($B12,'Impact of the crisis'!$C$6:$N$300,12,FALSE)</f>
        <v>4.7</v>
      </c>
      <c r="M12" s="147">
        <f>VLOOKUP($B12,'Impact of the crisis'!$C$6:$AB$300,26,FALSE)</f>
        <v>3.95</v>
      </c>
      <c r="N12" s="147">
        <f>VLOOKUP($B12,'Conditions of people affected'!$C$6:$R$300,16,FALSE)</f>
        <v>4.5</v>
      </c>
      <c r="O12" s="147">
        <f>VLOOKUP($B12,'Conditions of people affected'!$C$6:$R$300,9,FALSE)</f>
        <v>5</v>
      </c>
      <c r="P12" s="147">
        <f>VLOOKUP($B12,'Conditions of people affected'!$C$6:$R$300,15,FALSE)</f>
        <v>4</v>
      </c>
      <c r="Q12" s="147">
        <f t="shared" si="4"/>
        <v>2.1</v>
      </c>
      <c r="R12" s="147">
        <f>VLOOKUP($B12,'Complexity of the crisis'!$C$6:$AN$300,22,FALSE)</f>
        <v>2.7</v>
      </c>
      <c r="S12" s="147">
        <f>VLOOKUP($B12,'Complexity of the crisis'!$C$6:$AN$300,38,FALSE)</f>
        <v>1.5</v>
      </c>
      <c r="T12" s="151" t="str">
        <f>VLOOKUP(B12,Lists!$C$3:$E$300,3,FALSE)</f>
        <v>Asia</v>
      </c>
      <c r="U12" s="152">
        <f>VLOOKUP(B12,'INFORM Severity - hidden'!$C$5:$V$300,20,FALSE)</f>
        <v>45649</v>
      </c>
    </row>
    <row r="13" spans="1:21" x14ac:dyDescent="0.35">
      <c r="A13" s="148" t="str">
        <f t="array" ref="A13">IFERROR(INDEX(Lists!$B$2:$B$200,SMALL(IF(Lists!$I$2:$I$200="Individual",ROW(Lists!$B$2:$B$200)),ROW(9:9))-1,1),"")</f>
        <v>Cyclone Remal</v>
      </c>
      <c r="B13" s="149" t="str">
        <f>VLOOKUP(A13,Lists!$B$2:$G$200,2,FALSE)</f>
        <v>BGD013</v>
      </c>
      <c r="C13" s="149" t="str">
        <f>VLOOKUP(B13,'INFORM Severity - hidden'!$C$5:$D$200,2,FALSE)</f>
        <v>Bangladesh</v>
      </c>
      <c r="D13" s="149" t="str">
        <f>VLOOKUP(A13,Lists!$B$2:$G$200,3,FALSE)</f>
        <v>BGD</v>
      </c>
      <c r="E13" s="150" t="str">
        <f>VLOOKUP(A13,Lists!$B$2:$G$200,5,FALSE)</f>
        <v>Cyclone,Floods</v>
      </c>
      <c r="F13" s="144">
        <f t="shared" si="0"/>
        <v>2.7</v>
      </c>
      <c r="G13" s="145">
        <f t="shared" si="1"/>
        <v>3</v>
      </c>
      <c r="H13" s="145" t="str">
        <f t="shared" si="2"/>
        <v>Medium</v>
      </c>
      <c r="I13" s="146" t="str">
        <f>INDEX(Trends!$D$3:$D$404,MATCH(B13,Trends!$C$3:$C$404,0))</f>
        <v>Stable</v>
      </c>
      <c r="J13" s="145" t="str">
        <f>VLOOKUP($B13,Reliability!$A$3:$I$300,9,FALSE)</f>
        <v>Very High</v>
      </c>
      <c r="K13" s="147">
        <f t="shared" si="3"/>
        <v>2.2000000000000002</v>
      </c>
      <c r="L13" s="147">
        <f>VLOOKUP($B13,'Impact of the crisis'!$C$6:$N$300,12,FALSE)</f>
        <v>2.7</v>
      </c>
      <c r="M13" s="147">
        <f>VLOOKUP($B13,'Impact of the crisis'!$C$6:$AB$300,26,FALSE)</f>
        <v>2</v>
      </c>
      <c r="N13" s="147">
        <f>VLOOKUP($B13,'Conditions of people affected'!$C$6:$R$300,16,FALSE)</f>
        <v>2.75</v>
      </c>
      <c r="O13" s="147">
        <f>VLOOKUP($B13,'Conditions of people affected'!$C$6:$R$300,9,FALSE)</f>
        <v>3.5</v>
      </c>
      <c r="P13" s="147">
        <f>VLOOKUP($B13,'Conditions of people affected'!$C$6:$R$300,15,FALSE)</f>
        <v>2</v>
      </c>
      <c r="Q13" s="147">
        <f t="shared" si="4"/>
        <v>2.9</v>
      </c>
      <c r="R13" s="147">
        <f>VLOOKUP($B13,'Complexity of the crisis'!$C$6:$AN$300,22,FALSE)</f>
        <v>2.7</v>
      </c>
      <c r="S13" s="147">
        <f>VLOOKUP($B13,'Complexity of the crisis'!$C$6:$AN$300,38,FALSE)</f>
        <v>3</v>
      </c>
      <c r="T13" s="151" t="str">
        <f>VLOOKUP(B13,Lists!$C$3:$E$300,3,FALSE)</f>
        <v>Asia</v>
      </c>
      <c r="U13" s="152">
        <f>VLOOKUP(B13,'INFORM Severity - hidden'!$C$5:$V$300,20,FALSE)</f>
        <v>45649</v>
      </c>
    </row>
    <row r="14" spans="1:21" x14ac:dyDescent="0.35">
      <c r="A14" s="148" t="str">
        <f t="array" ref="A14">IFERROR(INDEX(Lists!$B$2:$B$200,SMALL(IF(Lists!$I$2:$I$200="Individual",ROW(Lists!$B$2:$B$200)),ROW(10:10))-1,1),"")</f>
        <v>2024 Monsoon Floods in Bangladesh</v>
      </c>
      <c r="B14" s="149" t="str">
        <f>VLOOKUP(A14,Lists!$B$2:$G$200,2,FALSE)</f>
        <v>BGD014</v>
      </c>
      <c r="C14" s="149" t="str">
        <f>VLOOKUP(B14,'INFORM Severity - hidden'!$C$5:$D$200,2,FALSE)</f>
        <v>Bangladesh</v>
      </c>
      <c r="D14" s="149" t="str">
        <f>VLOOKUP(A14,Lists!$B$2:$G$200,3,FALSE)</f>
        <v>BGD</v>
      </c>
      <c r="E14" s="150" t="str">
        <f>VLOOKUP(A14,Lists!$B$2:$G$200,5,FALSE)</f>
        <v>Floods</v>
      </c>
      <c r="F14" s="144">
        <f t="shared" si="0"/>
        <v>3.3</v>
      </c>
      <c r="G14" s="145">
        <f t="shared" si="1"/>
        <v>4</v>
      </c>
      <c r="H14" s="145" t="str">
        <f t="shared" si="2"/>
        <v>High</v>
      </c>
      <c r="I14" s="146" t="str">
        <f>INDEX(Trends!$D$3:$D$404,MATCH(B14,Trends!$C$3:$C$404,0))</f>
        <v>Increasing</v>
      </c>
      <c r="J14" s="145" t="str">
        <f>VLOOKUP($B14,Reliability!$A$3:$I$300,9,FALSE)</f>
        <v>Very High</v>
      </c>
      <c r="K14" s="147">
        <f t="shared" si="3"/>
        <v>2.7</v>
      </c>
      <c r="L14" s="147">
        <f>VLOOKUP($B14,'Impact of the crisis'!$C$6:$N$300,12,FALSE)</f>
        <v>3.1</v>
      </c>
      <c r="M14" s="147">
        <f>VLOOKUP($B14,'Impact of the crisis'!$C$6:$AB$300,26,FALSE)</f>
        <v>2.5</v>
      </c>
      <c r="N14" s="147">
        <f>VLOOKUP($B14,'Conditions of people affected'!$C$6:$R$300,16,FALSE)</f>
        <v>3.75</v>
      </c>
      <c r="O14" s="147">
        <f>VLOOKUP($B14,'Conditions of people affected'!$C$6:$R$300,9,FALSE)</f>
        <v>4.5</v>
      </c>
      <c r="P14" s="147">
        <f>VLOOKUP($B14,'Conditions of people affected'!$C$6:$R$300,15,FALSE)</f>
        <v>3</v>
      </c>
      <c r="Q14" s="147">
        <f t="shared" si="4"/>
        <v>2.9</v>
      </c>
      <c r="R14" s="147">
        <f>VLOOKUP($B14,'Complexity of the crisis'!$C$6:$AN$300,22,FALSE)</f>
        <v>2.7</v>
      </c>
      <c r="S14" s="147">
        <f>VLOOKUP($B14,'Complexity of the crisis'!$C$6:$AN$300,38,FALSE)</f>
        <v>3</v>
      </c>
      <c r="T14" s="151" t="str">
        <f>VLOOKUP(B14,Lists!$C$3:$E$300,3,FALSE)</f>
        <v>Asia</v>
      </c>
      <c r="U14" s="152">
        <f>VLOOKUP(B14,'INFORM Severity - hidden'!$C$5:$V$300,20,FALSE)</f>
        <v>45649</v>
      </c>
    </row>
    <row r="15" spans="1:21" x14ac:dyDescent="0.35">
      <c r="A15" s="148" t="str">
        <f t="array" ref="A15">IFERROR(INDEX(Lists!$B$2:$B$200,SMALL(IF(Lists!$I$2:$I$200="Individual",ROW(Lists!$B$2:$B$200)),ROW(11:11))-1,1),"")</f>
        <v>Displacement from Russia-Ukraine conflict in Bulgaria</v>
      </c>
      <c r="B15" s="149" t="str">
        <f>VLOOKUP(A15,Lists!$B$2:$G$200,2,FALSE)</f>
        <v>BGR002</v>
      </c>
      <c r="C15" s="149" t="str">
        <f>VLOOKUP(B15,'INFORM Severity - hidden'!$C$5:$D$200,2,FALSE)</f>
        <v>Bulgaria</v>
      </c>
      <c r="D15" s="149" t="str">
        <f>VLOOKUP(A15,Lists!$B$2:$G$200,3,FALSE)</f>
        <v>BGR</v>
      </c>
      <c r="E15" s="150" t="str">
        <f>VLOOKUP(A15,Lists!$B$2:$G$200,5,FALSE)</f>
        <v>Conflict,Displacement</v>
      </c>
      <c r="F15" s="144">
        <f t="shared" si="0"/>
        <v>1.5</v>
      </c>
      <c r="G15" s="145">
        <f t="shared" si="1"/>
        <v>2</v>
      </c>
      <c r="H15" s="145" t="str">
        <f t="shared" si="2"/>
        <v>Low</v>
      </c>
      <c r="I15" s="146" t="str">
        <f>INDEX(Trends!$D$3:$D$404,MATCH(B15,Trends!$C$3:$C$404,0))</f>
        <v>Increasing</v>
      </c>
      <c r="J15" s="145" t="str">
        <f>VLOOKUP($B15,Reliability!$A$3:$I$300,9,FALSE)</f>
        <v>Very High</v>
      </c>
      <c r="K15" s="147">
        <f t="shared" si="3"/>
        <v>2.5</v>
      </c>
      <c r="L15" s="147">
        <f>VLOOKUP($B15,'Impact of the crisis'!$C$6:$N$300,12,FALSE)</f>
        <v>4</v>
      </c>
      <c r="M15" s="147">
        <f>VLOOKUP($B15,'Impact of the crisis'!$C$6:$AB$300,26,FALSE)</f>
        <v>1.4</v>
      </c>
      <c r="N15" s="147">
        <f>VLOOKUP($B15,'Conditions of people affected'!$C$6:$R$300,16,FALSE)</f>
        <v>1.2</v>
      </c>
      <c r="O15" s="147">
        <f>VLOOKUP($B15,'Conditions of people affected'!$C$6:$R$300,9,FALSE)</f>
        <v>1.4</v>
      </c>
      <c r="P15" s="147">
        <f>VLOOKUP($B15,'Conditions of people affected'!$C$6:$R$300,15,FALSE)</f>
        <v>1</v>
      </c>
      <c r="Q15" s="147">
        <f t="shared" si="4"/>
        <v>1.1000000000000001</v>
      </c>
      <c r="R15" s="147">
        <f>VLOOKUP($B15,'Complexity of the crisis'!$C$6:$AN$300,22,FALSE)</f>
        <v>1.2</v>
      </c>
      <c r="S15" s="147">
        <f>VLOOKUP($B15,'Complexity of the crisis'!$C$6:$AN$300,38,FALSE)</f>
        <v>1</v>
      </c>
      <c r="T15" s="151" t="str">
        <f>VLOOKUP(B15,Lists!$C$3:$E$300,3,FALSE)</f>
        <v>Europe</v>
      </c>
      <c r="U15" s="152">
        <f>VLOOKUP(B15,'INFORM Severity - hidden'!$C$5:$V$300,20,FALSE)</f>
        <v>45652</v>
      </c>
    </row>
    <row r="16" spans="1:21" x14ac:dyDescent="0.35">
      <c r="A16" s="148" t="str">
        <f t="array" ref="A16">IFERROR(INDEX(Lists!$B$2:$B$200,SMALL(IF(Lists!$I$2:$I$200="Individual",ROW(Lists!$B$2:$B$200)),ROW(12:12))-1,1),"")</f>
        <v>Displacement from Russia-Ukraine conflict in Belarus</v>
      </c>
      <c r="B16" s="149" t="str">
        <f>VLOOKUP(A16,Lists!$B$2:$G$200,2,FALSE)</f>
        <v>BLR002</v>
      </c>
      <c r="C16" s="149" t="str">
        <f>VLOOKUP(B16,'INFORM Severity - hidden'!$C$5:$D$200,2,FALSE)</f>
        <v>Belarus</v>
      </c>
      <c r="D16" s="149" t="str">
        <f>VLOOKUP(A16,Lists!$B$2:$G$200,3,FALSE)</f>
        <v>BLR</v>
      </c>
      <c r="E16" s="150" t="str">
        <f>VLOOKUP(A16,Lists!$B$2:$G$200,5,FALSE)</f>
        <v>Displacement,Conflict</v>
      </c>
      <c r="F16" s="144">
        <f t="shared" si="0"/>
        <v>1.9</v>
      </c>
      <c r="G16" s="145">
        <f t="shared" si="1"/>
        <v>2</v>
      </c>
      <c r="H16" s="145" t="str">
        <f t="shared" si="2"/>
        <v>Low</v>
      </c>
      <c r="I16" s="146" t="str">
        <f>INDEX(Trends!$D$3:$D$404,MATCH(B16,Trends!$C$3:$C$404,0))</f>
        <v>Increasing</v>
      </c>
      <c r="J16" s="145" t="str">
        <f>VLOOKUP($B16,Reliability!$A$3:$I$300,9,FALSE)</f>
        <v>Very High</v>
      </c>
      <c r="K16" s="147">
        <f t="shared" si="3"/>
        <v>2.6</v>
      </c>
      <c r="L16" s="147">
        <f>VLOOKUP($B16,'Impact of the crisis'!$C$6:$N$300,12,FALSE)</f>
        <v>4.3</v>
      </c>
      <c r="M16" s="147">
        <f>VLOOKUP($B16,'Impact of the crisis'!$C$6:$AB$300,26,FALSE)</f>
        <v>1.3</v>
      </c>
      <c r="N16" s="147">
        <f>VLOOKUP($B16,'Conditions of people affected'!$C$6:$R$300,16,FALSE)</f>
        <v>1.05</v>
      </c>
      <c r="O16" s="147">
        <f>VLOOKUP($B16,'Conditions of people affected'!$C$6:$R$300,9,FALSE)</f>
        <v>1.1000000000000001</v>
      </c>
      <c r="P16" s="147">
        <f>VLOOKUP($B16,'Conditions of people affected'!$C$6:$R$300,15,FALSE)</f>
        <v>1</v>
      </c>
      <c r="Q16" s="147">
        <f t="shared" si="4"/>
        <v>2.5</v>
      </c>
      <c r="R16" s="147">
        <f>VLOOKUP($B16,'Complexity of the crisis'!$C$6:$AN$300,22,FALSE)</f>
        <v>2.4</v>
      </c>
      <c r="S16" s="147">
        <f>VLOOKUP($B16,'Complexity of the crisis'!$C$6:$AN$300,38,FALSE)</f>
        <v>2.5</v>
      </c>
      <c r="T16" s="151" t="str">
        <f>VLOOKUP(B16,Lists!$C$3:$E$300,3,FALSE)</f>
        <v>Europe</v>
      </c>
      <c r="U16" s="152">
        <f>VLOOKUP(B16,'INFORM Severity - hidden'!$C$5:$V$300,20,FALSE)</f>
        <v>45652</v>
      </c>
    </row>
    <row r="17" spans="1:21" x14ac:dyDescent="0.35">
      <c r="A17" s="148" t="str">
        <f t="array" ref="A17">IFERROR(INDEX(Lists!$B$2:$B$200,SMALL(IF(Lists!$I$2:$I$200="Individual",ROW(Lists!$B$2:$B$200)),ROW(13:13))-1,1),"")</f>
        <v>Venezuela displacement in Brazil</v>
      </c>
      <c r="B17" s="149" t="str">
        <f>VLOOKUP(A17,Lists!$B$2:$G$200,2,FALSE)</f>
        <v>BRA002</v>
      </c>
      <c r="C17" s="149" t="str">
        <f>VLOOKUP(B17,'INFORM Severity - hidden'!$C$5:$D$200,2,FALSE)</f>
        <v>Brazil</v>
      </c>
      <c r="D17" s="149" t="str">
        <f>VLOOKUP(A17,Lists!$B$2:$G$200,3,FALSE)</f>
        <v>BRA</v>
      </c>
      <c r="E17" s="150" t="str">
        <f>VLOOKUP(A17,Lists!$B$2:$G$200,5,FALSE)</f>
        <v>Displacement</v>
      </c>
      <c r="F17" s="144">
        <f t="shared" si="0"/>
        <v>2.2999999999999998</v>
      </c>
      <c r="G17" s="145">
        <f t="shared" si="1"/>
        <v>3</v>
      </c>
      <c r="H17" s="145" t="str">
        <f t="shared" si="2"/>
        <v>Medium</v>
      </c>
      <c r="I17" s="146" t="str">
        <f>INDEX(Trends!$D$3:$D$404,MATCH(B17,Trends!$C$3:$C$404,0))</f>
        <v>Stable</v>
      </c>
      <c r="J17" s="145" t="str">
        <f>VLOOKUP($B17,Reliability!$A$3:$I$300,9,FALSE)</f>
        <v>High</v>
      </c>
      <c r="K17" s="147">
        <f t="shared" si="3"/>
        <v>2.8</v>
      </c>
      <c r="L17" s="147">
        <f>VLOOKUP($B17,'Impact of the crisis'!$C$6:$N$300,12,FALSE)</f>
        <v>3.8</v>
      </c>
      <c r="M17" s="147">
        <f>VLOOKUP($B17,'Impact of the crisis'!$C$6:$AB$300,26,FALSE)</f>
        <v>2.2000000000000002</v>
      </c>
      <c r="N17" s="147">
        <f>VLOOKUP($B17,'Conditions of people affected'!$C$6:$R$300,16,FALSE)</f>
        <v>1.95</v>
      </c>
      <c r="O17" s="147">
        <f>VLOOKUP($B17,'Conditions of people affected'!$C$6:$R$300,9,FALSE)</f>
        <v>2.9</v>
      </c>
      <c r="P17" s="147">
        <f>VLOOKUP($B17,'Conditions of people affected'!$C$6:$R$300,15,FALSE)</f>
        <v>1</v>
      </c>
      <c r="Q17" s="147">
        <f t="shared" si="4"/>
        <v>2.2999999999999998</v>
      </c>
      <c r="R17" s="147">
        <f>VLOOKUP($B17,'Complexity of the crisis'!$C$6:$AN$300,22,FALSE)</f>
        <v>2.5</v>
      </c>
      <c r="S17" s="147">
        <f>VLOOKUP($B17,'Complexity of the crisis'!$C$6:$AN$300,38,FALSE)</f>
        <v>2</v>
      </c>
      <c r="T17" s="151" t="str">
        <f>VLOOKUP(B17,Lists!$C$3:$E$300,3,FALSE)</f>
        <v>Americas</v>
      </c>
      <c r="U17" s="152">
        <f>VLOOKUP(B17,'INFORM Severity - hidden'!$C$5:$V$300,20,FALSE)</f>
        <v>45610</v>
      </c>
    </row>
    <row r="18" spans="1:21" x14ac:dyDescent="0.35">
      <c r="A18" s="148" t="str">
        <f t="array" ref="A18">IFERROR(INDEX(Lists!$B$2:$B$200,SMALL(IF(Lists!$I$2:$I$200="Individual",ROW(Lists!$B$2:$B$200)),ROW(14:14))-1,1),"")</f>
        <v>Drought in the Amazonas</v>
      </c>
      <c r="B18" s="149" t="str">
        <f>VLOOKUP(A18,Lists!$B$2:$G$200,2,FALSE)</f>
        <v>BRA004</v>
      </c>
      <c r="C18" s="149" t="str">
        <f>VLOOKUP(B18,'INFORM Severity - hidden'!$C$5:$D$200,2,FALSE)</f>
        <v>Brazil</v>
      </c>
      <c r="D18" s="149" t="str">
        <f>VLOOKUP(A18,Lists!$B$2:$G$200,3,FALSE)</f>
        <v>BRA</v>
      </c>
      <c r="E18" s="150" t="str">
        <f>VLOOKUP(A18,Lists!$B$2:$G$200,5,FALSE)</f>
        <v>Drought</v>
      </c>
      <c r="F18" s="144">
        <f t="shared" si="0"/>
        <v>2.4</v>
      </c>
      <c r="G18" s="145">
        <f t="shared" si="1"/>
        <v>3</v>
      </c>
      <c r="H18" s="145" t="str">
        <f t="shared" si="2"/>
        <v>Medium</v>
      </c>
      <c r="I18" s="146" t="str">
        <f>INDEX(Trends!$D$3:$D$404,MATCH(B18,Trends!$C$3:$C$404,0))</f>
        <v>Increasing</v>
      </c>
      <c r="J18" s="145" t="str">
        <f>VLOOKUP($B18,Reliability!$A$3:$I$300,9,FALSE)</f>
        <v>Medium</v>
      </c>
      <c r="K18" s="147">
        <f t="shared" si="3"/>
        <v>1.6</v>
      </c>
      <c r="L18" s="147">
        <f>VLOOKUP($B18,'Impact of the crisis'!$C$6:$N$300,12,FALSE)</f>
        <v>2.1</v>
      </c>
      <c r="M18" s="147">
        <f>VLOOKUP($B18,'Impact of the crisis'!$C$6:$AB$300,26,FALSE)</f>
        <v>1.4</v>
      </c>
      <c r="N18" s="147">
        <f>VLOOKUP($B18,'Conditions of people affected'!$C$6:$R$300,16,FALSE)</f>
        <v>3</v>
      </c>
      <c r="O18" s="147">
        <f>VLOOKUP($B18,'Conditions of people affected'!$C$6:$R$300,9,FALSE)</f>
        <v>3</v>
      </c>
      <c r="P18" s="147">
        <f>VLOOKUP($B18,'Conditions of people affected'!$C$6:$R$300,15,FALSE)</f>
        <v>3</v>
      </c>
      <c r="Q18" s="147">
        <f t="shared" si="4"/>
        <v>2</v>
      </c>
      <c r="R18" s="147">
        <f>VLOOKUP($B18,'Complexity of the crisis'!$C$6:$AN$300,22,FALSE)</f>
        <v>2.5</v>
      </c>
      <c r="S18" s="147">
        <f>VLOOKUP($B18,'Complexity of the crisis'!$C$6:$AN$300,38,FALSE)</f>
        <v>1.5</v>
      </c>
      <c r="T18" s="151" t="str">
        <f>VLOOKUP(B18,Lists!$C$3:$E$300,3,FALSE)</f>
        <v>Americas</v>
      </c>
      <c r="U18" s="152">
        <f>VLOOKUP(B18,'INFORM Severity - hidden'!$C$5:$V$300,20,FALSE)</f>
        <v>45610</v>
      </c>
    </row>
    <row r="19" spans="1:21" x14ac:dyDescent="0.35">
      <c r="A19" s="148" t="str">
        <f t="array" ref="A19">IFERROR(INDEX(Lists!$B$2:$B$200,SMALL(IF(Lists!$I$2:$I$200="Individual",ROW(Lists!$B$2:$B$200)),ROW(15:15))-1,1),"")</f>
        <v>Floods in Rio Grande do Sul</v>
      </c>
      <c r="B19" s="149" t="str">
        <f>VLOOKUP(A19,Lists!$B$2:$G$200,2,FALSE)</f>
        <v>BRA005</v>
      </c>
      <c r="C19" s="149" t="str">
        <f>VLOOKUP(B19,'INFORM Severity - hidden'!$C$5:$D$200,2,FALSE)</f>
        <v>Brazil</v>
      </c>
      <c r="D19" s="149" t="str">
        <f>VLOOKUP(A19,Lists!$B$2:$G$200,3,FALSE)</f>
        <v>BRA</v>
      </c>
      <c r="E19" s="150" t="str">
        <f>VLOOKUP(A19,Lists!$B$2:$G$200,5,FALSE)</f>
        <v>Floods</v>
      </c>
      <c r="F19" s="144">
        <f t="shared" si="0"/>
        <v>2.4</v>
      </c>
      <c r="G19" s="145">
        <f t="shared" si="1"/>
        <v>3</v>
      </c>
      <c r="H19" s="145" t="str">
        <f t="shared" si="2"/>
        <v>Medium</v>
      </c>
      <c r="I19" s="146" t="str">
        <f>INDEX(Trends!$D$3:$D$404,MATCH(B19,Trends!$C$3:$C$404,0))</f>
        <v>Stable</v>
      </c>
      <c r="J19" s="145" t="str">
        <f>VLOOKUP($B19,Reliability!$A$3:$I$300,9,FALSE)</f>
        <v>High</v>
      </c>
      <c r="K19" s="147">
        <f t="shared" si="3"/>
        <v>2.8</v>
      </c>
      <c r="L19" s="147">
        <f>VLOOKUP($B19,'Impact of the crisis'!$C$6:$N$300,12,FALSE)</f>
        <v>2</v>
      </c>
      <c r="M19" s="147">
        <f>VLOOKUP($B19,'Impact of the crisis'!$C$6:$AB$300,26,FALSE)</f>
        <v>3.2</v>
      </c>
      <c r="N19" s="147">
        <f>VLOOKUP($B19,'Conditions of people affected'!$C$6:$R$300,16,FALSE)</f>
        <v>2.35</v>
      </c>
      <c r="O19" s="147">
        <f>VLOOKUP($B19,'Conditions of people affected'!$C$6:$R$300,9,FALSE)</f>
        <v>2.7</v>
      </c>
      <c r="P19" s="147">
        <f>VLOOKUP($B19,'Conditions of people affected'!$C$6:$R$300,15,FALSE)</f>
        <v>2</v>
      </c>
      <c r="Q19" s="147">
        <f t="shared" si="4"/>
        <v>2.2999999999999998</v>
      </c>
      <c r="R19" s="147">
        <f>VLOOKUP($B19,'Complexity of the crisis'!$C$6:$AN$300,22,FALSE)</f>
        <v>2.5</v>
      </c>
      <c r="S19" s="147">
        <f>VLOOKUP($B19,'Complexity of the crisis'!$C$6:$AN$300,38,FALSE)</f>
        <v>2</v>
      </c>
      <c r="T19" s="151" t="str">
        <f>VLOOKUP(B19,Lists!$C$3:$E$300,3,FALSE)</f>
        <v>Americas</v>
      </c>
      <c r="U19" s="152">
        <f>VLOOKUP(B19,'INFORM Severity - hidden'!$C$5:$V$300,20,FALSE)</f>
        <v>45610</v>
      </c>
    </row>
    <row r="20" spans="1:21" x14ac:dyDescent="0.35">
      <c r="A20" s="148" t="str">
        <f t="array" ref="A20">IFERROR(INDEX(Lists!$B$2:$B$200,SMALL(IF(Lists!$I$2:$I$200="Individual",ROW(Lists!$B$2:$B$200)),ROW(16:16))-1,1),"")</f>
        <v>Complex crisis in CAR</v>
      </c>
      <c r="B20" s="149" t="str">
        <f>VLOOKUP(A20,Lists!$B$2:$G$200,2,FALSE)</f>
        <v>CAF001</v>
      </c>
      <c r="C20" s="149" t="str">
        <f>VLOOKUP(B20,'INFORM Severity - hidden'!$C$5:$D$200,2,FALSE)</f>
        <v>CAR</v>
      </c>
      <c r="D20" s="149" t="str">
        <f>VLOOKUP(A20,Lists!$B$2:$G$200,3,FALSE)</f>
        <v>CAF</v>
      </c>
      <c r="E20" s="150" t="str">
        <f>VLOOKUP(A20,Lists!$B$2:$G$200,5,FALSE)</f>
        <v>Conflict,Displacement</v>
      </c>
      <c r="F20" s="144">
        <f t="shared" si="0"/>
        <v>4</v>
      </c>
      <c r="G20" s="145">
        <f t="shared" si="1"/>
        <v>4</v>
      </c>
      <c r="H20" s="145" t="str">
        <f t="shared" si="2"/>
        <v>High</v>
      </c>
      <c r="I20" s="146" t="str">
        <f>INDEX(Trends!$D$3:$D$404,MATCH(B20,Trends!$C$3:$C$404,0))</f>
        <v>Stable</v>
      </c>
      <c r="J20" s="145" t="str">
        <f>VLOOKUP($B20,Reliability!$A$3:$I$300,9,FALSE)</f>
        <v>High</v>
      </c>
      <c r="K20" s="147">
        <f t="shared" si="3"/>
        <v>4.0999999999999996</v>
      </c>
      <c r="L20" s="147">
        <f>VLOOKUP($B20,'Impact of the crisis'!$C$6:$N$300,12,FALSE)</f>
        <v>4.4000000000000004</v>
      </c>
      <c r="M20" s="147">
        <f>VLOOKUP($B20,'Impact of the crisis'!$C$6:$AB$300,26,FALSE)</f>
        <v>4</v>
      </c>
      <c r="N20" s="147">
        <f>VLOOKUP($B20,'Conditions of people affected'!$C$6:$R$300,16,FALSE)</f>
        <v>4.05</v>
      </c>
      <c r="O20" s="147">
        <f>VLOOKUP($B20,'Conditions of people affected'!$C$6:$R$300,9,FALSE)</f>
        <v>4.0999999999999996</v>
      </c>
      <c r="P20" s="147">
        <f>VLOOKUP($B20,'Conditions of people affected'!$C$6:$R$300,15,FALSE)</f>
        <v>4</v>
      </c>
      <c r="Q20" s="147">
        <f t="shared" si="4"/>
        <v>3.9</v>
      </c>
      <c r="R20" s="147">
        <f>VLOOKUP($B20,'Complexity of the crisis'!$C$6:$AN$300,22,FALSE)</f>
        <v>3.8</v>
      </c>
      <c r="S20" s="147">
        <f>VLOOKUP($B20,'Complexity of the crisis'!$C$6:$AN$300,38,FALSE)</f>
        <v>4</v>
      </c>
      <c r="T20" s="151" t="str">
        <f>VLOOKUP(B20,Lists!$C$3:$E$300,3,FALSE)</f>
        <v>Africa</v>
      </c>
      <c r="U20" s="152">
        <f>VLOOKUP(B20,'INFORM Severity - hidden'!$C$5:$V$300,20,FALSE)</f>
        <v>45654</v>
      </c>
    </row>
    <row r="21" spans="1:21" x14ac:dyDescent="0.35">
      <c r="A21" s="148" t="str">
        <f t="array" ref="A21">IFERROR(INDEX(Lists!$B$2:$B$200,SMALL(IF(Lists!$I$2:$I$200="Individual",ROW(Lists!$B$2:$B$200)),ROW(17:17))-1,1),"")</f>
        <v>Venezuela displacement in Chile</v>
      </c>
      <c r="B21" s="149" t="str">
        <f>VLOOKUP(A21,Lists!$B$2:$G$200,2,FALSE)</f>
        <v>CHL002</v>
      </c>
      <c r="C21" s="149" t="str">
        <f>VLOOKUP(B21,'INFORM Severity - hidden'!$C$5:$D$200,2,FALSE)</f>
        <v>Chile</v>
      </c>
      <c r="D21" s="149" t="str">
        <f>VLOOKUP(A21,Lists!$B$2:$G$200,3,FALSE)</f>
        <v>CHL</v>
      </c>
      <c r="E21" s="150" t="str">
        <f>VLOOKUP(A21,Lists!$B$2:$G$200,5,FALSE)</f>
        <v>Displacement</v>
      </c>
      <c r="F21" s="144">
        <f t="shared" si="0"/>
        <v>2.5</v>
      </c>
      <c r="G21" s="145">
        <f t="shared" si="1"/>
        <v>3</v>
      </c>
      <c r="H21" s="145" t="str">
        <f t="shared" si="2"/>
        <v>Medium</v>
      </c>
      <c r="I21" s="146" t="str">
        <f>INDEX(Trends!$D$3:$D$404,MATCH(B21,Trends!$C$3:$C$404,0))</f>
        <v>Stable</v>
      </c>
      <c r="J21" s="145" t="str">
        <f>VLOOKUP($B21,Reliability!$A$3:$I$300,9,FALSE)</f>
        <v>Very High</v>
      </c>
      <c r="K21" s="147">
        <f t="shared" si="3"/>
        <v>3.7</v>
      </c>
      <c r="L21" s="147">
        <f>VLOOKUP($B21,'Impact of the crisis'!$C$6:$N$300,12,FALSE)</f>
        <v>4.8</v>
      </c>
      <c r="M21" s="147">
        <f>VLOOKUP($B21,'Impact of the crisis'!$C$6:$AB$300,26,FALSE)</f>
        <v>2.9</v>
      </c>
      <c r="N21" s="147">
        <f>VLOOKUP($B21,'Conditions of people affected'!$C$6:$R$300,16,FALSE)</f>
        <v>2.2000000000000002</v>
      </c>
      <c r="O21" s="147">
        <f>VLOOKUP($B21,'Conditions of people affected'!$C$6:$R$300,9,FALSE)</f>
        <v>2.4</v>
      </c>
      <c r="P21" s="147">
        <f>VLOOKUP($B21,'Conditions of people affected'!$C$6:$R$300,15,FALSE)</f>
        <v>2</v>
      </c>
      <c r="Q21" s="147">
        <f t="shared" si="4"/>
        <v>1.7</v>
      </c>
      <c r="R21" s="147">
        <f>VLOOKUP($B21,'Complexity of the crisis'!$C$6:$AN$300,22,FALSE)</f>
        <v>1.3</v>
      </c>
      <c r="S21" s="147">
        <f>VLOOKUP($B21,'Complexity of the crisis'!$C$6:$AN$300,38,FALSE)</f>
        <v>2</v>
      </c>
      <c r="T21" s="151" t="str">
        <f>VLOOKUP(B21,Lists!$C$3:$E$300,3,FALSE)</f>
        <v>Americas</v>
      </c>
      <c r="U21" s="152">
        <f>VLOOKUP(B21,'INFORM Severity - hidden'!$C$5:$V$300,20,FALSE)</f>
        <v>45616</v>
      </c>
    </row>
    <row r="22" spans="1:21" x14ac:dyDescent="0.35">
      <c r="A22" s="148" t="str">
        <f t="array" ref="A22">IFERROR(INDEX(Lists!$B$2:$B$200,SMALL(IF(Lists!$I$2:$I$200="Individual",ROW(Lists!$B$2:$B$200)),ROW(18:18))-1,1),"")</f>
        <v>Lake Chad basin crisis in Cameroon</v>
      </c>
      <c r="B22" s="149" t="str">
        <f>VLOOKUP(A22,Lists!$B$2:$G$200,2,FALSE)</f>
        <v>CMR002</v>
      </c>
      <c r="C22" s="149" t="str">
        <f>VLOOKUP(B22,'INFORM Severity - hidden'!$C$5:$D$200,2,FALSE)</f>
        <v>Cameroon</v>
      </c>
      <c r="D22" s="149" t="str">
        <f>VLOOKUP(A22,Lists!$B$2:$G$200,3,FALSE)</f>
        <v>CMR</v>
      </c>
      <c r="E22" s="150" t="str">
        <f>VLOOKUP(A22,Lists!$B$2:$G$200,5,FALSE)</f>
        <v>Conflict</v>
      </c>
      <c r="F22" s="144">
        <f t="shared" si="0"/>
        <v>3.4</v>
      </c>
      <c r="G22" s="145">
        <f t="shared" si="1"/>
        <v>4</v>
      </c>
      <c r="H22" s="145" t="str">
        <f t="shared" si="2"/>
        <v>High</v>
      </c>
      <c r="I22" s="146" t="str">
        <f>INDEX(Trends!$D$3:$D$404,MATCH(B22,Trends!$C$3:$C$404,0))</f>
        <v>Decreasing</v>
      </c>
      <c r="J22" s="145" t="str">
        <f>VLOOKUP($B22,Reliability!$A$3:$I$300,9,FALSE)</f>
        <v>High</v>
      </c>
      <c r="K22" s="147">
        <f t="shared" si="3"/>
        <v>3</v>
      </c>
      <c r="L22" s="147">
        <f>VLOOKUP($B22,'Impact of the crisis'!$C$6:$N$300,12,FALSE)</f>
        <v>1.6</v>
      </c>
      <c r="M22" s="147">
        <f>VLOOKUP($B22,'Impact of the crisis'!$C$6:$AB$300,26,FALSE)</f>
        <v>3.5</v>
      </c>
      <c r="N22" s="147">
        <f>VLOOKUP($B22,'Conditions of people affected'!$C$6:$R$300,16,FALSE)</f>
        <v>3.75</v>
      </c>
      <c r="O22" s="147">
        <f>VLOOKUP($B22,'Conditions of people affected'!$C$6:$R$300,9,FALSE)</f>
        <v>3.5</v>
      </c>
      <c r="P22" s="147">
        <f>VLOOKUP($B22,'Conditions of people affected'!$C$6:$R$300,15,FALSE)</f>
        <v>4</v>
      </c>
      <c r="Q22" s="147">
        <f t="shared" si="4"/>
        <v>3.2</v>
      </c>
      <c r="R22" s="147">
        <f>VLOOKUP($B22,'Complexity of the crisis'!$C$6:$AN$300,22,FALSE)</f>
        <v>3.7</v>
      </c>
      <c r="S22" s="147">
        <f>VLOOKUP($B22,'Complexity of the crisis'!$C$6:$AN$300,38,FALSE)</f>
        <v>2.5</v>
      </c>
      <c r="T22" s="151" t="str">
        <f>VLOOKUP(B22,Lists!$C$3:$E$300,3,FALSE)</f>
        <v>Africa</v>
      </c>
      <c r="U22" s="152">
        <f>VLOOKUP(B22,'INFORM Severity - hidden'!$C$5:$V$300,20,FALSE)</f>
        <v>45654</v>
      </c>
    </row>
    <row r="23" spans="1:21" x14ac:dyDescent="0.35">
      <c r="A23" s="148" t="str">
        <f t="array" ref="A23">IFERROR(INDEX(Lists!$B$2:$B$200,SMALL(IF(Lists!$I$2:$I$200="Individual",ROW(Lists!$B$2:$B$200)),ROW(19:19))-1,1),"")</f>
        <v>Anglophone Crisis in Cameroon</v>
      </c>
      <c r="B23" s="149" t="str">
        <f>VLOOKUP(A23,Lists!$B$2:$G$200,2,FALSE)</f>
        <v>CMR003</v>
      </c>
      <c r="C23" s="149" t="str">
        <f>VLOOKUP(B23,'INFORM Severity - hidden'!$C$5:$D$200,2,FALSE)</f>
        <v>Cameroon</v>
      </c>
      <c r="D23" s="149" t="str">
        <f>VLOOKUP(A23,Lists!$B$2:$G$200,3,FALSE)</f>
        <v>CMR</v>
      </c>
      <c r="E23" s="150" t="str">
        <f>VLOOKUP(A23,Lists!$B$2:$G$200,5,FALSE)</f>
        <v>Conflict</v>
      </c>
      <c r="F23" s="144">
        <f t="shared" si="0"/>
        <v>3.4</v>
      </c>
      <c r="G23" s="145">
        <f t="shared" si="1"/>
        <v>4</v>
      </c>
      <c r="H23" s="145" t="str">
        <f t="shared" si="2"/>
        <v>High</v>
      </c>
      <c r="I23" s="146" t="str">
        <f>INDEX(Trends!$D$3:$D$404,MATCH(B23,Trends!$C$3:$C$404,0))</f>
        <v>Decreasing</v>
      </c>
      <c r="J23" s="145" t="str">
        <f>VLOOKUP($B23,Reliability!$A$3:$I$300,9,FALSE)</f>
        <v>High</v>
      </c>
      <c r="K23" s="147">
        <f t="shared" si="3"/>
        <v>3.3</v>
      </c>
      <c r="L23" s="147">
        <f>VLOOKUP($B23,'Impact of the crisis'!$C$6:$N$300,12,FALSE)</f>
        <v>2.5</v>
      </c>
      <c r="M23" s="147">
        <f>VLOOKUP($B23,'Impact of the crisis'!$C$6:$AB$300,26,FALSE)</f>
        <v>3.6</v>
      </c>
      <c r="N23" s="147">
        <f>VLOOKUP($B23,'Conditions of people affected'!$C$6:$R$300,16,FALSE)</f>
        <v>3.4</v>
      </c>
      <c r="O23" s="147">
        <f>VLOOKUP($B23,'Conditions of people affected'!$C$6:$R$300,9,FALSE)</f>
        <v>3.8</v>
      </c>
      <c r="P23" s="147">
        <f>VLOOKUP($B23,'Conditions of people affected'!$C$6:$R$300,15,FALSE)</f>
        <v>3</v>
      </c>
      <c r="Q23" s="147">
        <f t="shared" si="4"/>
        <v>3.6</v>
      </c>
      <c r="R23" s="147">
        <f>VLOOKUP($B23,'Complexity of the crisis'!$C$6:$AN$300,22,FALSE)</f>
        <v>3.7</v>
      </c>
      <c r="S23" s="147">
        <f>VLOOKUP($B23,'Complexity of the crisis'!$C$6:$AN$300,38,FALSE)</f>
        <v>3.5</v>
      </c>
      <c r="T23" s="151" t="str">
        <f>VLOOKUP(B23,Lists!$C$3:$E$300,3,FALSE)</f>
        <v>Africa</v>
      </c>
      <c r="U23" s="152">
        <f>VLOOKUP(B23,'INFORM Severity - hidden'!$C$5:$V$300,20,FALSE)</f>
        <v>45654</v>
      </c>
    </row>
    <row r="24" spans="1:21" x14ac:dyDescent="0.35">
      <c r="A24" s="148" t="str">
        <f t="array" ref="A24">IFERROR(INDEX(Lists!$B$2:$B$200,SMALL(IF(Lists!$I$2:$I$200="Individual",ROW(Lists!$B$2:$B$200)),ROW(20:20))-1,1),"")</f>
        <v>CAR refugees in Cameroon</v>
      </c>
      <c r="B24" s="149" t="str">
        <f>VLOOKUP(A24,Lists!$B$2:$G$200,2,FALSE)</f>
        <v>CMR004</v>
      </c>
      <c r="C24" s="149" t="str">
        <f>VLOOKUP(B24,'INFORM Severity - hidden'!$C$5:$D$200,2,FALSE)</f>
        <v>Cameroon</v>
      </c>
      <c r="D24" s="149" t="str">
        <f>VLOOKUP(A24,Lists!$B$2:$G$200,3,FALSE)</f>
        <v>CMR</v>
      </c>
      <c r="E24" s="150" t="str">
        <f>VLOOKUP(A24,Lists!$B$2:$G$200,5,FALSE)</f>
        <v>Conflict,Displacement</v>
      </c>
      <c r="F24" s="144">
        <f t="shared" si="0"/>
        <v>2.7</v>
      </c>
      <c r="G24" s="145">
        <f t="shared" si="1"/>
        <v>3</v>
      </c>
      <c r="H24" s="145" t="str">
        <f t="shared" si="2"/>
        <v>Medium</v>
      </c>
      <c r="I24" s="146" t="str">
        <f>INDEX(Trends!$D$3:$D$404,MATCH(B24,Trends!$C$3:$C$404,0))</f>
        <v>Decreasing</v>
      </c>
      <c r="J24" s="145" t="str">
        <f>VLOOKUP($B24,Reliability!$A$3:$I$300,9,FALSE)</f>
        <v>High</v>
      </c>
      <c r="K24" s="147">
        <f t="shared" si="3"/>
        <v>2.1</v>
      </c>
      <c r="L24" s="147">
        <f>VLOOKUP($B24,'Impact of the crisis'!$C$6:$N$300,12,FALSE)</f>
        <v>2.2000000000000002</v>
      </c>
      <c r="M24" s="147">
        <f>VLOOKUP($B24,'Impact of the crisis'!$C$6:$AB$300,26,FALSE)</f>
        <v>2</v>
      </c>
      <c r="N24" s="147">
        <f>VLOOKUP($B24,'Conditions of people affected'!$C$6:$R$300,16,FALSE)</f>
        <v>2.8</v>
      </c>
      <c r="O24" s="147">
        <f>VLOOKUP($B24,'Conditions of people affected'!$C$6:$R$300,9,FALSE)</f>
        <v>2.6</v>
      </c>
      <c r="P24" s="147">
        <f>VLOOKUP($B24,'Conditions of people affected'!$C$6:$R$300,15,FALSE)</f>
        <v>3</v>
      </c>
      <c r="Q24" s="147">
        <f t="shared" si="4"/>
        <v>3</v>
      </c>
      <c r="R24" s="147">
        <f>VLOOKUP($B24,'Complexity of the crisis'!$C$6:$AN$300,22,FALSE)</f>
        <v>3.7</v>
      </c>
      <c r="S24" s="147">
        <f>VLOOKUP($B24,'Complexity of the crisis'!$C$6:$AN$300,38,FALSE)</f>
        <v>2</v>
      </c>
      <c r="T24" s="151" t="str">
        <f>VLOOKUP(B24,Lists!$C$3:$E$300,3,FALSE)</f>
        <v>Africa</v>
      </c>
      <c r="U24" s="152">
        <f>VLOOKUP(B24,'INFORM Severity - hidden'!$C$5:$V$300,20,FALSE)</f>
        <v>45654</v>
      </c>
    </row>
    <row r="25" spans="1:21" x14ac:dyDescent="0.35">
      <c r="A25" s="148" t="str">
        <f t="array" ref="A25">IFERROR(INDEX(Lists!$B$2:$B$200,SMALL(IF(Lists!$I$2:$I$200="Individual",ROW(Lists!$B$2:$B$200)),ROW(21:21))-1,1),"")</f>
        <v>Complex crisis in DRC</v>
      </c>
      <c r="B25" s="149" t="str">
        <f>VLOOKUP(A25,Lists!$B$2:$G$200,2,FALSE)</f>
        <v>COD001</v>
      </c>
      <c r="C25" s="149" t="str">
        <f>VLOOKUP(B25,'INFORM Severity - hidden'!$C$5:$D$200,2,FALSE)</f>
        <v>DRC</v>
      </c>
      <c r="D25" s="149" t="str">
        <f>VLOOKUP(A25,Lists!$B$2:$G$200,3,FALSE)</f>
        <v>COD</v>
      </c>
      <c r="E25" s="150" t="str">
        <f>VLOOKUP(A25,Lists!$B$2:$G$200,5,FALSE)</f>
        <v>Conflict,Displacement,Socio-political</v>
      </c>
      <c r="F25" s="144">
        <f t="shared" si="0"/>
        <v>4.4000000000000004</v>
      </c>
      <c r="G25" s="145">
        <f t="shared" si="1"/>
        <v>5</v>
      </c>
      <c r="H25" s="145" t="str">
        <f t="shared" si="2"/>
        <v>Very High</v>
      </c>
      <c r="I25" s="146" t="str">
        <f>INDEX(Trends!$D$3:$D$404,MATCH(B25,Trends!$C$3:$C$404,0))</f>
        <v>Stable</v>
      </c>
      <c r="J25" s="145" t="str">
        <f>VLOOKUP($B25,Reliability!$A$3:$I$300,9,FALSE)</f>
        <v>High</v>
      </c>
      <c r="K25" s="147">
        <f t="shared" si="3"/>
        <v>4.4000000000000004</v>
      </c>
      <c r="L25" s="147">
        <f>VLOOKUP($B25,'Impact of the crisis'!$C$6:$N$300,12,FALSE)</f>
        <v>5</v>
      </c>
      <c r="M25" s="147">
        <f>VLOOKUP($B25,'Impact of the crisis'!$C$6:$AB$300,26,FALSE)</f>
        <v>4</v>
      </c>
      <c r="N25" s="147">
        <f>VLOOKUP($B25,'Conditions of people affected'!$C$6:$R$300,16,FALSE)</f>
        <v>4.5</v>
      </c>
      <c r="O25" s="147">
        <f>VLOOKUP($B25,'Conditions of people affected'!$C$6:$R$300,9,FALSE)</f>
        <v>5</v>
      </c>
      <c r="P25" s="147">
        <f>VLOOKUP($B25,'Conditions of people affected'!$C$6:$R$300,15,FALSE)</f>
        <v>4</v>
      </c>
      <c r="Q25" s="147">
        <f t="shared" si="4"/>
        <v>4.0999999999999996</v>
      </c>
      <c r="R25" s="147">
        <f>VLOOKUP($B25,'Complexity of the crisis'!$C$6:$AN$300,22,FALSE)</f>
        <v>4.2</v>
      </c>
      <c r="S25" s="147">
        <f>VLOOKUP($B25,'Complexity of the crisis'!$C$6:$AN$300,38,FALSE)</f>
        <v>4</v>
      </c>
      <c r="T25" s="151" t="str">
        <f>VLOOKUP(B25,Lists!$C$3:$E$300,3,FALSE)</f>
        <v>Africa</v>
      </c>
      <c r="U25" s="152">
        <f>VLOOKUP(B25,'INFORM Severity - hidden'!$C$5:$V$300,20,FALSE)</f>
        <v>45654</v>
      </c>
    </row>
    <row r="26" spans="1:21" x14ac:dyDescent="0.35">
      <c r="A26" s="148" t="str">
        <f t="array" ref="A26">IFERROR(INDEX(Lists!$B$2:$B$200,SMALL(IF(Lists!$I$2:$I$200="Individual",ROW(Lists!$B$2:$B$200)),ROW(22:22))-1,1),"")</f>
        <v>Complex crisis in Congo</v>
      </c>
      <c r="B26" s="149" t="str">
        <f>VLOOKUP(A26,Lists!$B$2:$G$200,2,FALSE)</f>
        <v>COG001</v>
      </c>
      <c r="C26" s="149" t="str">
        <f>VLOOKUP(B26,'INFORM Severity - hidden'!$C$5:$D$200,2,FALSE)</f>
        <v>Congo</v>
      </c>
      <c r="D26" s="149" t="str">
        <f>VLOOKUP(A26,Lists!$B$2:$G$200,3,FALSE)</f>
        <v>COG</v>
      </c>
      <c r="E26" s="150" t="str">
        <f>VLOOKUP(A26,Lists!$B$2:$G$200,5,FALSE)</f>
        <v>Conflict</v>
      </c>
      <c r="F26" s="144">
        <f t="shared" si="0"/>
        <v>2.7</v>
      </c>
      <c r="G26" s="145">
        <f t="shared" si="1"/>
        <v>3</v>
      </c>
      <c r="H26" s="145" t="str">
        <f t="shared" si="2"/>
        <v>Medium</v>
      </c>
      <c r="I26" s="146" t="str">
        <f>INDEX(Trends!$D$3:$D$404,MATCH(B26,Trends!$C$3:$C$404,0))</f>
        <v>Stable</v>
      </c>
      <c r="J26" s="145" t="str">
        <f>VLOOKUP($B26,Reliability!$A$3:$I$300,9,FALSE)</f>
        <v>High</v>
      </c>
      <c r="K26" s="147">
        <f t="shared" si="3"/>
        <v>2.9</v>
      </c>
      <c r="L26" s="147">
        <f>VLOOKUP($B26,'Impact of the crisis'!$C$6:$N$300,12,FALSE)</f>
        <v>4.2</v>
      </c>
      <c r="M26" s="147">
        <f>VLOOKUP($B26,'Impact of the crisis'!$C$6:$AB$300,26,FALSE)</f>
        <v>2</v>
      </c>
      <c r="N26" s="147">
        <f>VLOOKUP($B26,'Conditions of people affected'!$C$6:$R$300,16,FALSE)</f>
        <v>2.95</v>
      </c>
      <c r="O26" s="147">
        <f>VLOOKUP($B26,'Conditions of people affected'!$C$6:$R$300,9,FALSE)</f>
        <v>2.9</v>
      </c>
      <c r="P26" s="147">
        <f>VLOOKUP($B26,'Conditions of people affected'!$C$6:$R$300,15,FALSE)</f>
        <v>3</v>
      </c>
      <c r="Q26" s="147">
        <f t="shared" si="4"/>
        <v>2</v>
      </c>
      <c r="R26" s="147">
        <f>VLOOKUP($B26,'Complexity of the crisis'!$C$6:$AN$300,22,FALSE)</f>
        <v>2.5</v>
      </c>
      <c r="S26" s="147">
        <f>VLOOKUP($B26,'Complexity of the crisis'!$C$6:$AN$300,38,FALSE)</f>
        <v>1.5</v>
      </c>
      <c r="T26" s="151" t="str">
        <f>VLOOKUP(B26,Lists!$C$3:$E$300,3,FALSE)</f>
        <v>Africa</v>
      </c>
      <c r="U26" s="152">
        <f>VLOOKUP(B26,'INFORM Severity - hidden'!$C$5:$V$300,20,FALSE)</f>
        <v>45653</v>
      </c>
    </row>
    <row r="27" spans="1:21" x14ac:dyDescent="0.35">
      <c r="A27" s="148" t="str">
        <f t="array" ref="A27">IFERROR(INDEX(Lists!$B$2:$B$200,SMALL(IF(Lists!$I$2:$I$200="Individual",ROW(Lists!$B$2:$B$200)),ROW(23:23))-1,1),"")</f>
        <v>Complex crisis in Colombia</v>
      </c>
      <c r="B27" s="149" t="str">
        <f>VLOOKUP(A27,Lists!$B$2:$G$200,2,FALSE)</f>
        <v>COL001</v>
      </c>
      <c r="C27" s="149" t="str">
        <f>VLOOKUP(B27,'INFORM Severity - hidden'!$C$5:$D$200,2,FALSE)</f>
        <v>Colombia</v>
      </c>
      <c r="D27" s="149" t="str">
        <f>VLOOKUP(A27,Lists!$B$2:$G$200,3,FALSE)</f>
        <v>COL</v>
      </c>
      <c r="E27" s="150" t="str">
        <f>VLOOKUP(A27,Lists!$B$2:$G$200,5,FALSE)</f>
        <v>Socio-political,Conflict,Violence,Floods,Displacement</v>
      </c>
      <c r="F27" s="144">
        <f t="shared" si="0"/>
        <v>4.0999999999999996</v>
      </c>
      <c r="G27" s="145">
        <f t="shared" si="1"/>
        <v>5</v>
      </c>
      <c r="H27" s="145" t="str">
        <f t="shared" si="2"/>
        <v>Very High</v>
      </c>
      <c r="I27" s="146" t="str">
        <f>INDEX(Trends!$D$3:$D$404,MATCH(B27,Trends!$C$3:$C$404,0))</f>
        <v>Stable</v>
      </c>
      <c r="J27" s="145" t="str">
        <f>VLOOKUP($B27,Reliability!$A$3:$I$300,9,FALSE)</f>
        <v>Very High</v>
      </c>
      <c r="K27" s="147">
        <f t="shared" si="3"/>
        <v>4.3</v>
      </c>
      <c r="L27" s="147">
        <f>VLOOKUP($B27,'Impact of the crisis'!$C$6:$N$300,12,FALSE)</f>
        <v>5</v>
      </c>
      <c r="M27" s="147">
        <f>VLOOKUP($B27,'Impact of the crisis'!$C$6:$AB$300,26,FALSE)</f>
        <v>3.8</v>
      </c>
      <c r="N27" s="147">
        <f>VLOOKUP($B27,'Conditions of people affected'!$C$6:$R$300,16,FALSE)</f>
        <v>4.5</v>
      </c>
      <c r="O27" s="147">
        <f>VLOOKUP($B27,'Conditions of people affected'!$C$6:$R$300,9,FALSE)</f>
        <v>5</v>
      </c>
      <c r="P27" s="147">
        <f>VLOOKUP($B27,'Conditions of people affected'!$C$6:$R$300,15,FALSE)</f>
        <v>4</v>
      </c>
      <c r="Q27" s="147">
        <f t="shared" si="4"/>
        <v>3.2</v>
      </c>
      <c r="R27" s="147">
        <f>VLOOKUP($B27,'Complexity of the crisis'!$C$6:$AN$300,22,FALSE)</f>
        <v>2.9</v>
      </c>
      <c r="S27" s="147">
        <f>VLOOKUP($B27,'Complexity of the crisis'!$C$6:$AN$300,38,FALSE)</f>
        <v>3.5</v>
      </c>
      <c r="T27" s="151" t="str">
        <f>VLOOKUP(B27,Lists!$C$3:$E$300,3,FALSE)</f>
        <v>Americas</v>
      </c>
      <c r="U27" s="152">
        <f>VLOOKUP(B27,'INFORM Severity - hidden'!$C$5:$V$300,20,FALSE)</f>
        <v>45610</v>
      </c>
    </row>
    <row r="28" spans="1:21" x14ac:dyDescent="0.35">
      <c r="A28" s="148" t="str">
        <f t="array" ref="A28">IFERROR(INDEX(Lists!$B$2:$B$200,SMALL(IF(Lists!$I$2:$I$200="Individual",ROW(Lists!$B$2:$B$200)),ROW(24:24))-1,1),"")</f>
        <v>Venezuela displacement in Colombia</v>
      </c>
      <c r="B28" s="149" t="str">
        <f>VLOOKUP(A28,Lists!$B$2:$G$200,2,FALSE)</f>
        <v>COL002</v>
      </c>
      <c r="C28" s="149" t="str">
        <f>VLOOKUP(B28,'INFORM Severity - hidden'!$C$5:$D$200,2,FALSE)</f>
        <v>Colombia</v>
      </c>
      <c r="D28" s="149" t="str">
        <f>VLOOKUP(A28,Lists!$B$2:$G$200,3,FALSE)</f>
        <v>COL</v>
      </c>
      <c r="E28" s="150" t="str">
        <f>VLOOKUP(A28,Lists!$B$2:$G$200,5,FALSE)</f>
        <v>Displacement</v>
      </c>
      <c r="F28" s="144">
        <f t="shared" si="0"/>
        <v>3.2</v>
      </c>
      <c r="G28" s="145">
        <f t="shared" si="1"/>
        <v>4</v>
      </c>
      <c r="H28" s="145" t="str">
        <f t="shared" si="2"/>
        <v>High</v>
      </c>
      <c r="I28" s="146" t="str">
        <f>INDEX(Trends!$D$3:$D$404,MATCH(B28,Trends!$C$3:$C$404,0))</f>
        <v>Stable</v>
      </c>
      <c r="J28" s="145" t="str">
        <f>VLOOKUP($B28,Reliability!$A$3:$I$300,9,FALSE)</f>
        <v>High</v>
      </c>
      <c r="K28" s="147">
        <f t="shared" si="3"/>
        <v>3.3</v>
      </c>
      <c r="L28" s="147">
        <f>VLOOKUP($B28,'Impact of the crisis'!$C$6:$N$300,12,FALSE)</f>
        <v>2.9</v>
      </c>
      <c r="M28" s="147">
        <f>VLOOKUP($B28,'Impact of the crisis'!$C$6:$AB$300,26,FALSE)</f>
        <v>3.5</v>
      </c>
      <c r="N28" s="147">
        <f>VLOOKUP($B28,'Conditions of people affected'!$C$6:$R$300,16,FALSE)</f>
        <v>3.45</v>
      </c>
      <c r="O28" s="147">
        <f>VLOOKUP($B28,'Conditions of people affected'!$C$6:$R$300,9,FALSE)</f>
        <v>3.9</v>
      </c>
      <c r="P28" s="147">
        <f>VLOOKUP($B28,'Conditions of people affected'!$C$6:$R$300,15,FALSE)</f>
        <v>3</v>
      </c>
      <c r="Q28" s="147">
        <f t="shared" si="4"/>
        <v>2.7</v>
      </c>
      <c r="R28" s="147">
        <f>VLOOKUP($B28,'Complexity of the crisis'!$C$6:$AN$300,22,FALSE)</f>
        <v>2.9</v>
      </c>
      <c r="S28" s="147">
        <f>VLOOKUP($B28,'Complexity of the crisis'!$C$6:$AN$300,38,FALSE)</f>
        <v>2.5</v>
      </c>
      <c r="T28" s="151" t="str">
        <f>VLOOKUP(B28,Lists!$C$3:$E$300,3,FALSE)</f>
        <v>Americas</v>
      </c>
      <c r="U28" s="152">
        <f>VLOOKUP(B28,'INFORM Severity - hidden'!$C$5:$V$300,20,FALSE)</f>
        <v>45610</v>
      </c>
    </row>
    <row r="29" spans="1:21" x14ac:dyDescent="0.35">
      <c r="A29" s="148" t="str">
        <f t="array" ref="A29">IFERROR(INDEX(Lists!$B$2:$B$200,SMALL(IF(Lists!$I$2:$I$200="Individual",ROW(Lists!$B$2:$B$200)),ROW(25:25))-1,1),"")</f>
        <v>Nicaraguan refugees in Costa Rica</v>
      </c>
      <c r="B29" s="149" t="str">
        <f>VLOOKUP(A29,Lists!$B$2:$G$200,2,FALSE)</f>
        <v>CRI002</v>
      </c>
      <c r="C29" s="149" t="str">
        <f>VLOOKUP(B29,'INFORM Severity - hidden'!$C$5:$D$200,2,FALSE)</f>
        <v>Costa Rica</v>
      </c>
      <c r="D29" s="149" t="str">
        <f>VLOOKUP(A29,Lists!$B$2:$G$200,3,FALSE)</f>
        <v>CRI</v>
      </c>
      <c r="E29" s="150" t="str">
        <f>VLOOKUP(A29,Lists!$B$2:$G$200,5,FALSE)</f>
        <v>Displacement</v>
      </c>
      <c r="F29" s="144">
        <f t="shared" si="0"/>
        <v>2.2000000000000002</v>
      </c>
      <c r="G29" s="145">
        <f t="shared" si="1"/>
        <v>3</v>
      </c>
      <c r="H29" s="145" t="str">
        <f t="shared" si="2"/>
        <v>Medium</v>
      </c>
      <c r="I29" s="146" t="str">
        <f>INDEX(Trends!$D$3:$D$404,MATCH(B29,Trends!$C$3:$C$404,0))</f>
        <v>Stable</v>
      </c>
      <c r="J29" s="145" t="str">
        <f>VLOOKUP($B29,Reliability!$A$3:$I$300,9,FALSE)</f>
        <v>High</v>
      </c>
      <c r="K29" s="147">
        <f t="shared" si="3"/>
        <v>2.4</v>
      </c>
      <c r="L29" s="147">
        <f>VLOOKUP($B29,'Impact of the crisis'!$C$6:$N$300,12,FALSE)</f>
        <v>1</v>
      </c>
      <c r="M29" s="147">
        <f>VLOOKUP($B29,'Impact of the crisis'!$C$6:$AB$300,26,FALSE)</f>
        <v>2.9</v>
      </c>
      <c r="N29" s="147">
        <f>VLOOKUP($B29,'Conditions of people affected'!$C$6:$R$300,16,FALSE)</f>
        <v>2.65</v>
      </c>
      <c r="O29" s="147">
        <f>VLOOKUP($B29,'Conditions of people affected'!$C$6:$R$300,9,FALSE)</f>
        <v>2.2999999999999998</v>
      </c>
      <c r="P29" s="147">
        <f>VLOOKUP($B29,'Conditions of people affected'!$C$6:$R$300,15,FALSE)</f>
        <v>3</v>
      </c>
      <c r="Q29" s="147">
        <f t="shared" si="4"/>
        <v>1.5</v>
      </c>
      <c r="R29" s="147">
        <f>VLOOKUP($B29,'Complexity of the crisis'!$C$6:$AN$300,22,FALSE)</f>
        <v>1.4</v>
      </c>
      <c r="S29" s="147">
        <f>VLOOKUP($B29,'Complexity of the crisis'!$C$6:$AN$300,38,FALSE)</f>
        <v>1.5</v>
      </c>
      <c r="T29" s="151" t="str">
        <f>VLOOKUP(B29,Lists!$C$3:$E$300,3,FALSE)</f>
        <v>Americas</v>
      </c>
      <c r="U29" s="152">
        <f>VLOOKUP(B29,'INFORM Severity - hidden'!$C$5:$V$300,20,FALSE)</f>
        <v>45610</v>
      </c>
    </row>
    <row r="30" spans="1:21" x14ac:dyDescent="0.35">
      <c r="A30" s="148" t="str">
        <f t="array" ref="A30">IFERROR(INDEX(Lists!$B$2:$B$200,SMALL(IF(Lists!$I$2:$I$200="Individual",ROW(Lists!$B$2:$B$200)),ROW(26:26))-1,1),"")</f>
        <v>Displacement from Russia-Ukraine conflict in Czechia</v>
      </c>
      <c r="B30" s="149" t="str">
        <f>VLOOKUP(A30,Lists!$B$2:$G$200,2,FALSE)</f>
        <v>CZE002</v>
      </c>
      <c r="C30" s="149" t="str">
        <f>VLOOKUP(B30,'INFORM Severity - hidden'!$C$5:$D$200,2,FALSE)</f>
        <v>Czech Republic</v>
      </c>
      <c r="D30" s="149" t="str">
        <f>VLOOKUP(A30,Lists!$B$2:$G$200,3,FALSE)</f>
        <v>CZE</v>
      </c>
      <c r="E30" s="150" t="str">
        <f>VLOOKUP(A30,Lists!$B$2:$G$200,5,FALSE)</f>
        <v>Conflict,Displacement</v>
      </c>
      <c r="F30" s="144">
        <f t="shared" si="0"/>
        <v>1.9</v>
      </c>
      <c r="G30" s="145">
        <f t="shared" si="1"/>
        <v>2</v>
      </c>
      <c r="H30" s="145" t="str">
        <f t="shared" si="2"/>
        <v>Low</v>
      </c>
      <c r="I30" s="146" t="str">
        <f>INDEX(Trends!$D$3:$D$404,MATCH(B30,Trends!$C$3:$C$404,0))</f>
        <v>Increasing</v>
      </c>
      <c r="J30" s="145" t="str">
        <f>VLOOKUP($B30,Reliability!$A$3:$I$300,9,FALSE)</f>
        <v>Very High</v>
      </c>
      <c r="K30" s="147">
        <f t="shared" si="3"/>
        <v>2.9</v>
      </c>
      <c r="L30" s="147">
        <f>VLOOKUP($B30,'Impact of the crisis'!$C$6:$N$300,12,FALSE)</f>
        <v>4.2</v>
      </c>
      <c r="M30" s="147">
        <f>VLOOKUP($B30,'Impact of the crisis'!$C$6:$AB$300,26,FALSE)</f>
        <v>2</v>
      </c>
      <c r="N30" s="147">
        <f>VLOOKUP($B30,'Conditions of people affected'!$C$6:$R$300,16,FALSE)</f>
        <v>1.8</v>
      </c>
      <c r="O30" s="147">
        <f>VLOOKUP($B30,'Conditions of people affected'!$C$6:$R$300,9,FALSE)</f>
        <v>2.6</v>
      </c>
      <c r="P30" s="147">
        <f>VLOOKUP($B30,'Conditions of people affected'!$C$6:$R$300,15,FALSE)</f>
        <v>1</v>
      </c>
      <c r="Q30" s="147">
        <f t="shared" si="4"/>
        <v>1.1000000000000001</v>
      </c>
      <c r="R30" s="147">
        <f>VLOOKUP($B30,'Complexity of the crisis'!$C$6:$AN$300,22,FALSE)</f>
        <v>0.6</v>
      </c>
      <c r="S30" s="147">
        <f>VLOOKUP($B30,'Complexity of the crisis'!$C$6:$AN$300,38,FALSE)</f>
        <v>1.5</v>
      </c>
      <c r="T30" s="151" t="str">
        <f>VLOOKUP(B30,Lists!$C$3:$E$300,3,FALSE)</f>
        <v>Europe</v>
      </c>
      <c r="U30" s="152">
        <f>VLOOKUP(B30,'INFORM Severity - hidden'!$C$5:$V$300,20,FALSE)</f>
        <v>45652</v>
      </c>
    </row>
    <row r="31" spans="1:21" x14ac:dyDescent="0.35">
      <c r="A31" s="148" t="str">
        <f t="array" ref="A31">IFERROR(INDEX(Lists!$B$2:$B$200,SMALL(IF(Lists!$I$2:$I$200="Individual",ROW(Lists!$B$2:$B$200)),ROW(27:27))-1,1),"")</f>
        <v>Mixed migration in Djibouti</v>
      </c>
      <c r="B31" s="149" t="str">
        <f>VLOOKUP(A31,Lists!$B$2:$G$200,2,FALSE)</f>
        <v>DJI002</v>
      </c>
      <c r="C31" s="149" t="str">
        <f>VLOOKUP(B31,'INFORM Severity - hidden'!$C$5:$D$200,2,FALSE)</f>
        <v>Djibouti</v>
      </c>
      <c r="D31" s="149" t="str">
        <f>VLOOKUP(A31,Lists!$B$2:$G$200,3,FALSE)</f>
        <v>DJI</v>
      </c>
      <c r="E31" s="150" t="str">
        <f>VLOOKUP(A31,Lists!$B$2:$G$200,5,FALSE)</f>
        <v>Displacement</v>
      </c>
      <c r="F31" s="144">
        <f t="shared" si="0"/>
        <v>1.5</v>
      </c>
      <c r="G31" s="145">
        <f t="shared" si="1"/>
        <v>2</v>
      </c>
      <c r="H31" s="145" t="str">
        <f t="shared" si="2"/>
        <v>Low</v>
      </c>
      <c r="I31" s="146" t="str">
        <f>INDEX(Trends!$D$3:$D$404,MATCH(B31,Trends!$C$3:$C$404,0))</f>
        <v>Increasing</v>
      </c>
      <c r="J31" s="145" t="str">
        <f>VLOOKUP($B31,Reliability!$A$3:$I$300,9,FALSE)</f>
        <v>High</v>
      </c>
      <c r="K31" s="147">
        <f t="shared" si="3"/>
        <v>2.1</v>
      </c>
      <c r="L31" s="147">
        <f>VLOOKUP($B31,'Impact of the crisis'!$C$6:$N$300,12,FALSE)</f>
        <v>1.7</v>
      </c>
      <c r="M31" s="147">
        <f>VLOOKUP($B31,'Impact of the crisis'!$C$6:$AB$300,26,FALSE)</f>
        <v>2.2999999999999998</v>
      </c>
      <c r="N31" s="147">
        <f>VLOOKUP($B31,'Conditions of people affected'!$C$6:$R$300,16,FALSE)</f>
        <v>0.9</v>
      </c>
      <c r="O31" s="147">
        <f>VLOOKUP($B31,'Conditions of people affected'!$C$6:$R$300,9,FALSE)</f>
        <v>0.8</v>
      </c>
      <c r="P31" s="147">
        <f>VLOOKUP($B31,'Conditions of people affected'!$C$6:$R$300,15,FALSE)</f>
        <v>1</v>
      </c>
      <c r="Q31" s="147">
        <f t="shared" si="4"/>
        <v>1.8</v>
      </c>
      <c r="R31" s="147">
        <f>VLOOKUP($B31,'Complexity of the crisis'!$C$6:$AN$300,22,FALSE)</f>
        <v>2.5</v>
      </c>
      <c r="S31" s="147">
        <f>VLOOKUP($B31,'Complexity of the crisis'!$C$6:$AN$300,38,FALSE)</f>
        <v>1</v>
      </c>
      <c r="T31" s="151" t="str">
        <f>VLOOKUP(B31,Lists!$C$3:$E$300,3,FALSE)</f>
        <v>Africa</v>
      </c>
      <c r="U31" s="152">
        <f>VLOOKUP(B31,'INFORM Severity - hidden'!$C$5:$V$300,20,FALSE)</f>
        <v>45652</v>
      </c>
    </row>
    <row r="32" spans="1:21" x14ac:dyDescent="0.35">
      <c r="A32" s="148" t="str">
        <f t="array" ref="A32">IFERROR(INDEX(Lists!$B$2:$B$200,SMALL(IF(Lists!$I$2:$I$200="Individual",ROW(Lists!$B$2:$B$200)),ROW(28:28))-1,1),"")</f>
        <v>Drought in Djibouti</v>
      </c>
      <c r="B32" s="149" t="str">
        <f>VLOOKUP(A32,Lists!$B$2:$G$200,2,FALSE)</f>
        <v>DJI003</v>
      </c>
      <c r="C32" s="149" t="str">
        <f>VLOOKUP(B32,'INFORM Severity - hidden'!$C$5:$D$200,2,FALSE)</f>
        <v>Djibouti</v>
      </c>
      <c r="D32" s="149" t="str">
        <f>VLOOKUP(A32,Lists!$B$2:$G$200,3,FALSE)</f>
        <v>DJI</v>
      </c>
      <c r="E32" s="150" t="str">
        <f>VLOOKUP(A32,Lists!$B$2:$G$200,5,FALSE)</f>
        <v>Drought</v>
      </c>
      <c r="F32" s="144">
        <f t="shared" si="0"/>
        <v>2.6</v>
      </c>
      <c r="G32" s="145">
        <f t="shared" si="1"/>
        <v>3</v>
      </c>
      <c r="H32" s="145" t="str">
        <f t="shared" si="2"/>
        <v>Medium</v>
      </c>
      <c r="I32" s="146" t="str">
        <f>INDEX(Trends!$D$3:$D$404,MATCH(B32,Trends!$C$3:$C$404,0))</f>
        <v>Stable</v>
      </c>
      <c r="J32" s="145" t="str">
        <f>VLOOKUP($B32,Reliability!$A$3:$I$300,9,FALSE)</f>
        <v>High</v>
      </c>
      <c r="K32" s="147">
        <f t="shared" si="3"/>
        <v>2.2000000000000002</v>
      </c>
      <c r="L32" s="147">
        <f>VLOOKUP($B32,'Impact of the crisis'!$C$6:$N$300,12,FALSE)</f>
        <v>3.2</v>
      </c>
      <c r="M32" s="147">
        <f>VLOOKUP($B32,'Impact of the crisis'!$C$6:$AB$300,26,FALSE)</f>
        <v>1.6</v>
      </c>
      <c r="N32" s="147">
        <f>VLOOKUP($B32,'Conditions of people affected'!$C$6:$R$300,16,FALSE)</f>
        <v>2.7</v>
      </c>
      <c r="O32" s="147">
        <f>VLOOKUP($B32,'Conditions of people affected'!$C$6:$R$300,9,FALSE)</f>
        <v>2.4</v>
      </c>
      <c r="P32" s="147">
        <f>VLOOKUP($B32,'Conditions of people affected'!$C$6:$R$300,15,FALSE)</f>
        <v>3</v>
      </c>
      <c r="Q32" s="147">
        <f t="shared" si="4"/>
        <v>2.8</v>
      </c>
      <c r="R32" s="147">
        <f>VLOOKUP($B32,'Complexity of the crisis'!$C$6:$AN$300,22,FALSE)</f>
        <v>2.5</v>
      </c>
      <c r="S32" s="147">
        <f>VLOOKUP($B32,'Complexity of the crisis'!$C$6:$AN$300,38,FALSE)</f>
        <v>3</v>
      </c>
      <c r="T32" s="151" t="str">
        <f>VLOOKUP(B32,Lists!$C$3:$E$300,3,FALSE)</f>
        <v>Africa</v>
      </c>
      <c r="U32" s="152">
        <f>VLOOKUP(B32,'INFORM Severity - hidden'!$C$5:$V$300,20,FALSE)</f>
        <v>45652</v>
      </c>
    </row>
    <row r="33" spans="1:21" x14ac:dyDescent="0.35">
      <c r="A33" s="148" t="str">
        <f t="array" ref="A33">IFERROR(INDEX(Lists!$B$2:$B$200,SMALL(IF(Lists!$I$2:$I$200="Individual",ROW(Lists!$B$2:$B$200)),ROW(29:29))-1,1),"")</f>
        <v>Venezuela displacement in Dominican Republic</v>
      </c>
      <c r="B33" s="149" t="str">
        <f>VLOOKUP(A33,Lists!$B$2:$G$200,2,FALSE)</f>
        <v>DOM002</v>
      </c>
      <c r="C33" s="149" t="str">
        <f>VLOOKUP(B33,'INFORM Severity - hidden'!$C$5:$D$200,2,FALSE)</f>
        <v>Dominican Republic</v>
      </c>
      <c r="D33" s="149" t="str">
        <f>VLOOKUP(A33,Lists!$B$2:$G$200,3,FALSE)</f>
        <v>DOM</v>
      </c>
      <c r="E33" s="150" t="str">
        <f>VLOOKUP(A33,Lists!$B$2:$G$200,5,FALSE)</f>
        <v>Displacement</v>
      </c>
      <c r="F33" s="144">
        <f t="shared" si="0"/>
        <v>1.8</v>
      </c>
      <c r="G33" s="145">
        <f t="shared" si="1"/>
        <v>2</v>
      </c>
      <c r="H33" s="145" t="str">
        <f t="shared" si="2"/>
        <v>Low</v>
      </c>
      <c r="I33" s="146" t="str">
        <f>INDEX(Trends!$D$3:$D$404,MATCH(B33,Trends!$C$3:$C$404,0))</f>
        <v>Stable</v>
      </c>
      <c r="J33" s="145" t="str">
        <f>VLOOKUP($B33,Reliability!$A$3:$I$300,9,FALSE)</f>
        <v>Medium</v>
      </c>
      <c r="K33" s="147">
        <f t="shared" si="3"/>
        <v>3.2</v>
      </c>
      <c r="L33" s="147">
        <f>VLOOKUP($B33,'Impact of the crisis'!$C$6:$N$300,12,FALSE)</f>
        <v>4.0999999999999996</v>
      </c>
      <c r="M33" s="147">
        <f>VLOOKUP($B33,'Impact of the crisis'!$C$6:$AB$300,26,FALSE)</f>
        <v>2.7</v>
      </c>
      <c r="N33" s="147">
        <f>VLOOKUP($B33,'Conditions of people affected'!$C$6:$R$300,16,FALSE)</f>
        <v>1.4</v>
      </c>
      <c r="O33" s="147">
        <f>VLOOKUP($B33,'Conditions of people affected'!$C$6:$R$300,9,FALSE)</f>
        <v>1.8</v>
      </c>
      <c r="P33" s="147">
        <f>VLOOKUP($B33,'Conditions of people affected'!$C$6:$R$300,15,FALSE)</f>
        <v>1</v>
      </c>
      <c r="Q33" s="147">
        <f t="shared" si="4"/>
        <v>1.2</v>
      </c>
      <c r="R33" s="147">
        <f>VLOOKUP($B33,'Complexity of the crisis'!$C$6:$AN$300,22,FALSE)</f>
        <v>1.3</v>
      </c>
      <c r="S33" s="147">
        <f>VLOOKUP($B33,'Complexity of the crisis'!$C$6:$AN$300,38,FALSE)</f>
        <v>1</v>
      </c>
      <c r="T33" s="151" t="str">
        <f>VLOOKUP(B33,Lists!$C$3:$E$300,3,FALSE)</f>
        <v>Americas</v>
      </c>
      <c r="U33" s="152">
        <f>VLOOKUP(B33,'INFORM Severity - hidden'!$C$5:$V$300,20,FALSE)</f>
        <v>45610</v>
      </c>
    </row>
    <row r="34" spans="1:21" x14ac:dyDescent="0.35">
      <c r="A34" s="148" t="str">
        <f t="array" ref="A34">IFERROR(INDEX(Lists!$B$2:$B$200,SMALL(IF(Lists!$I$2:$I$200="Individual",ROW(Lists!$B$2:$B$200)),ROW(30:30))-1,1),"")</f>
        <v>Mixed migration flows in Algeria</v>
      </c>
      <c r="B34" s="149" t="str">
        <f>VLOOKUP(A34,Lists!$B$2:$G$200,2,FALSE)</f>
        <v>DZA002</v>
      </c>
      <c r="C34" s="149" t="str">
        <f>VLOOKUP(B34,'INFORM Severity - hidden'!$C$5:$D$200,2,FALSE)</f>
        <v>Algeria</v>
      </c>
      <c r="D34" s="149" t="str">
        <f>VLOOKUP(A34,Lists!$B$2:$G$200,3,FALSE)</f>
        <v>DZA</v>
      </c>
      <c r="E34" s="150" t="str">
        <f>VLOOKUP(A34,Lists!$B$2:$G$200,5,FALSE)</f>
        <v>Displacement</v>
      </c>
      <c r="F34" s="144">
        <f t="shared" si="0"/>
        <v>2.6</v>
      </c>
      <c r="G34" s="145">
        <f t="shared" si="1"/>
        <v>3</v>
      </c>
      <c r="H34" s="145" t="str">
        <f t="shared" si="2"/>
        <v>Medium</v>
      </c>
      <c r="I34" s="146" t="str">
        <f>INDEX(Trends!$D$3:$D$404,MATCH(B34,Trends!$C$3:$C$404,0))</f>
        <v>Stable</v>
      </c>
      <c r="J34" s="145" t="str">
        <f>VLOOKUP($B34,Reliability!$A$3:$I$300,9,FALSE)</f>
        <v>High</v>
      </c>
      <c r="K34" s="147">
        <f t="shared" si="3"/>
        <v>3.9</v>
      </c>
      <c r="L34" s="147">
        <f>VLOOKUP($B34,'Impact of the crisis'!$C$6:$N$300,12,FALSE)</f>
        <v>5</v>
      </c>
      <c r="M34" s="147">
        <f>VLOOKUP($B34,'Impact of the crisis'!$C$6:$AB$300,26,FALSE)</f>
        <v>3.1</v>
      </c>
      <c r="N34" s="147">
        <f>VLOOKUP($B34,'Conditions of people affected'!$C$6:$R$300,16,FALSE)</f>
        <v>1.7</v>
      </c>
      <c r="O34" s="147">
        <f>VLOOKUP($B34,'Conditions of people affected'!$C$6:$R$300,9,FALSE)</f>
        <v>2.4</v>
      </c>
      <c r="P34" s="147">
        <f>VLOOKUP($B34,'Conditions of people affected'!$C$6:$R$300,15,FALSE)</f>
        <v>1</v>
      </c>
      <c r="Q34" s="147">
        <f t="shared" si="4"/>
        <v>2.7</v>
      </c>
      <c r="R34" s="147">
        <f>VLOOKUP($B34,'Complexity of the crisis'!$C$6:$AN$300,22,FALSE)</f>
        <v>2.9</v>
      </c>
      <c r="S34" s="147">
        <f>VLOOKUP($B34,'Complexity of the crisis'!$C$6:$AN$300,38,FALSE)</f>
        <v>2.5</v>
      </c>
      <c r="T34" s="151" t="str">
        <f>VLOOKUP(B34,Lists!$C$3:$E$300,3,FALSE)</f>
        <v>Africa</v>
      </c>
      <c r="U34" s="152">
        <f>VLOOKUP(B34,'INFORM Severity - hidden'!$C$5:$V$300,20,FALSE)</f>
        <v>45645</v>
      </c>
    </row>
    <row r="35" spans="1:21" x14ac:dyDescent="0.35">
      <c r="A35" s="148" t="str">
        <f t="array" ref="A35">IFERROR(INDEX(Lists!$B$2:$B$200,SMALL(IF(Lists!$I$2:$I$200="Individual",ROW(Lists!$B$2:$B$200)),ROW(31:31))-1,1),"")</f>
        <v>Sahrawi refugees in Algeria</v>
      </c>
      <c r="B35" s="149" t="str">
        <f>VLOOKUP(A35,Lists!$B$2:$G$200,2,FALSE)</f>
        <v>DZA003</v>
      </c>
      <c r="C35" s="149" t="str">
        <f>VLOOKUP(B35,'INFORM Severity - hidden'!$C$5:$D$200,2,FALSE)</f>
        <v>Algeria</v>
      </c>
      <c r="D35" s="149" t="str">
        <f>VLOOKUP(A35,Lists!$B$2:$G$200,3,FALSE)</f>
        <v>DZA</v>
      </c>
      <c r="E35" s="150" t="str">
        <f>VLOOKUP(A35,Lists!$B$2:$G$200,5,FALSE)</f>
        <v>Displacement</v>
      </c>
      <c r="F35" s="144">
        <f t="shared" si="0"/>
        <v>2.5</v>
      </c>
      <c r="G35" s="145">
        <f t="shared" si="1"/>
        <v>3</v>
      </c>
      <c r="H35" s="145" t="str">
        <f t="shared" si="2"/>
        <v>Medium</v>
      </c>
      <c r="I35" s="146" t="str">
        <f>INDEX(Trends!$D$3:$D$404,MATCH(B35,Trends!$C$3:$C$404,0))</f>
        <v>Stable</v>
      </c>
      <c r="J35" s="145" t="str">
        <f>VLOOKUP($B35,Reliability!$A$3:$I$300,9,FALSE)</f>
        <v>High</v>
      </c>
      <c r="K35" s="147">
        <f t="shared" si="3"/>
        <v>2.2000000000000002</v>
      </c>
      <c r="L35" s="147">
        <f>VLOOKUP($B35,'Impact of the crisis'!$C$6:$N$300,12,FALSE)</f>
        <v>1.1000000000000001</v>
      </c>
      <c r="M35" s="147">
        <f>VLOOKUP($B35,'Impact of the crisis'!$C$6:$AB$300,26,FALSE)</f>
        <v>2.7</v>
      </c>
      <c r="N35" s="147">
        <f>VLOOKUP($B35,'Conditions of people affected'!$C$6:$R$300,16,FALSE)</f>
        <v>2.5499999999999998</v>
      </c>
      <c r="O35" s="147">
        <f>VLOOKUP($B35,'Conditions of people affected'!$C$6:$R$300,9,FALSE)</f>
        <v>2.1</v>
      </c>
      <c r="P35" s="147">
        <f>VLOOKUP($B35,'Conditions of people affected'!$C$6:$R$300,15,FALSE)</f>
        <v>3</v>
      </c>
      <c r="Q35" s="147">
        <f t="shared" si="4"/>
        <v>2.5</v>
      </c>
      <c r="R35" s="147">
        <f>VLOOKUP($B35,'Complexity of the crisis'!$C$6:$AN$300,22,FALSE)</f>
        <v>2.9</v>
      </c>
      <c r="S35" s="147">
        <f>VLOOKUP($B35,'Complexity of the crisis'!$C$6:$AN$300,38,FALSE)</f>
        <v>2</v>
      </c>
      <c r="T35" s="151" t="str">
        <f>VLOOKUP(B35,Lists!$C$3:$E$300,3,FALSE)</f>
        <v>Africa</v>
      </c>
      <c r="U35" s="152">
        <f>VLOOKUP(B35,'INFORM Severity - hidden'!$C$5:$V$300,20,FALSE)</f>
        <v>45645</v>
      </c>
    </row>
    <row r="36" spans="1:21" x14ac:dyDescent="0.35">
      <c r="A36" s="148" t="str">
        <f t="array" ref="A36">IFERROR(INDEX(Lists!$B$2:$B$200,SMALL(IF(Lists!$I$2:$I$200="Individual",ROW(Lists!$B$2:$B$200)),ROW(32:32))-1,1),"")</f>
        <v>Venezuela displacement in Ecuador</v>
      </c>
      <c r="B36" s="149" t="str">
        <f>VLOOKUP(A36,Lists!$B$2:$G$200,2,FALSE)</f>
        <v>ECU002</v>
      </c>
      <c r="C36" s="149" t="str">
        <f>VLOOKUP(B36,'INFORM Severity - hidden'!$C$5:$D$200,2,FALSE)</f>
        <v>Ecuador</v>
      </c>
      <c r="D36" s="149" t="str">
        <f>VLOOKUP(A36,Lists!$B$2:$G$200,3,FALSE)</f>
        <v>ECU</v>
      </c>
      <c r="E36" s="150" t="str">
        <f>VLOOKUP(A36,Lists!$B$2:$G$200,5,FALSE)</f>
        <v>Displacement</v>
      </c>
      <c r="F36" s="144">
        <f t="shared" si="0"/>
        <v>2.7</v>
      </c>
      <c r="G36" s="145">
        <f t="shared" si="1"/>
        <v>3</v>
      </c>
      <c r="H36" s="145" t="str">
        <f t="shared" si="2"/>
        <v>Medium</v>
      </c>
      <c r="I36" s="146" t="str">
        <f>INDEX(Trends!$D$3:$D$404,MATCH(B36,Trends!$C$3:$C$404,0))</f>
        <v>Stable</v>
      </c>
      <c r="J36" s="145" t="str">
        <f>VLOOKUP($B36,Reliability!$A$3:$I$300,9,FALSE)</f>
        <v>High</v>
      </c>
      <c r="K36" s="147">
        <f t="shared" si="3"/>
        <v>3.3</v>
      </c>
      <c r="L36" s="147">
        <f>VLOOKUP($B36,'Impact of the crisis'!$C$6:$N$300,12,FALSE)</f>
        <v>4.5999999999999996</v>
      </c>
      <c r="M36" s="147">
        <f>VLOOKUP($B36,'Impact of the crisis'!$C$6:$AB$300,26,FALSE)</f>
        <v>2.4</v>
      </c>
      <c r="N36" s="147">
        <f>VLOOKUP($B36,'Conditions of people affected'!$C$6:$R$300,16,FALSE)</f>
        <v>2.5499999999999998</v>
      </c>
      <c r="O36" s="147">
        <f>VLOOKUP($B36,'Conditions of people affected'!$C$6:$R$300,9,FALSE)</f>
        <v>3.1</v>
      </c>
      <c r="P36" s="147">
        <f>VLOOKUP($B36,'Conditions of people affected'!$C$6:$R$300,15,FALSE)</f>
        <v>2</v>
      </c>
      <c r="Q36" s="147">
        <f t="shared" si="4"/>
        <v>2.2999999999999998</v>
      </c>
      <c r="R36" s="147">
        <f>VLOOKUP($B36,'Complexity of the crisis'!$C$6:$AN$300,22,FALSE)</f>
        <v>2.1</v>
      </c>
      <c r="S36" s="147">
        <f>VLOOKUP($B36,'Complexity of the crisis'!$C$6:$AN$300,38,FALSE)</f>
        <v>2.5</v>
      </c>
      <c r="T36" s="151" t="str">
        <f>VLOOKUP(B36,Lists!$C$3:$E$300,3,FALSE)</f>
        <v>Americas</v>
      </c>
      <c r="U36" s="152">
        <f>VLOOKUP(B36,'INFORM Severity - hidden'!$C$5:$V$300,20,FALSE)</f>
        <v>45616</v>
      </c>
    </row>
    <row r="37" spans="1:21" x14ac:dyDescent="0.35">
      <c r="A37" s="148" t="str">
        <f t="array" ref="A37">IFERROR(INDEX(Lists!$B$2:$B$200,SMALL(IF(Lists!$I$2:$I$200="Individual",ROW(Lists!$B$2:$B$200)),ROW(33:33))-1,1),"")</f>
        <v>Refugees in Egypt</v>
      </c>
      <c r="B37" s="149" t="str">
        <f>VLOOKUP(A37,Lists!$B$2:$G$200,2,FALSE)</f>
        <v>EGY004</v>
      </c>
      <c r="C37" s="149" t="str">
        <f>VLOOKUP(B37,'INFORM Severity - hidden'!$C$5:$D$200,2,FALSE)</f>
        <v>Egypt</v>
      </c>
      <c r="D37" s="149" t="str">
        <f>VLOOKUP(A37,Lists!$B$2:$G$200,3,FALSE)</f>
        <v>EGY</v>
      </c>
      <c r="E37" s="150" t="str">
        <f>VLOOKUP(A37,Lists!$B$2:$G$200,5,FALSE)</f>
        <v>Displacement,Conflict</v>
      </c>
      <c r="F37" s="144">
        <f t="shared" ref="F37:F68" si="5">IF(OR(N37="x",K37="x"),"x",ROUND((5-GEOMEAN(((5-K37)/5*4+1),((5-N37)/5*4+1),((5-N37)/5*4+1)))/4*3.5+Q37*0.3,1))</f>
        <v>2.2000000000000002</v>
      </c>
      <c r="G37" s="145">
        <f t="shared" ref="G37:G68" si="6">IF(F37="x","x",ROUNDUP(F37,0))</f>
        <v>3</v>
      </c>
      <c r="H37" s="145" t="str">
        <f t="shared" ref="H37:H68" si="7">IF(N37="x","x",IF(K37="x","x",(IF(G37=5,"Very High",IF(G37=4,"High",IF(G37=3,"Medium",IF(G37=2,"Low","Very Low")))))))</f>
        <v>Medium</v>
      </c>
      <c r="I37" s="146" t="str">
        <f>INDEX(Trends!$D$3:$D$404,MATCH(B37,Trends!$C$3:$C$404,0))</f>
        <v>Decreasing</v>
      </c>
      <c r="J37" s="145" t="str">
        <f>VLOOKUP($B37,Reliability!$A$3:$I$300,9,FALSE)</f>
        <v>Very High</v>
      </c>
      <c r="K37" s="147">
        <f t="shared" ref="K37:K68" si="8">IF(OR(M37="x",L37="x"),"x",ROUND((5-GEOMEAN(((5-L37)/5*4+1),((5-M37)/5*4+1),((5-M37)/5*4+1)))/4*5,1))</f>
        <v>2.2000000000000002</v>
      </c>
      <c r="L37" s="147">
        <f>VLOOKUP($B37,'Impact of the crisis'!$C$6:$N$300,12,FALSE)</f>
        <v>2</v>
      </c>
      <c r="M37" s="147">
        <f>VLOOKUP($B37,'Impact of the crisis'!$C$6:$AB$300,26,FALSE)</f>
        <v>2.2999999999999998</v>
      </c>
      <c r="N37" s="147">
        <f>VLOOKUP($B37,'Conditions of people affected'!$C$6:$R$300,16,FALSE)</f>
        <v>2.1</v>
      </c>
      <c r="O37" s="147">
        <f>VLOOKUP($B37,'Conditions of people affected'!$C$6:$R$300,9,FALSE)</f>
        <v>3.2</v>
      </c>
      <c r="P37" s="147">
        <f>VLOOKUP($B37,'Conditions of people affected'!$C$6:$R$300,15,FALSE)</f>
        <v>1</v>
      </c>
      <c r="Q37" s="147">
        <f t="shared" ref="Q37:Q68" si="9">IF(OR(S37="x",R37="x"),R37,ROUND((5-GEOMEAN(((5-R37)/5*4+1),((5-S37)/5*4+1)))/4*5,1))</f>
        <v>2.2000000000000002</v>
      </c>
      <c r="R37" s="147">
        <f>VLOOKUP($B37,'Complexity of the crisis'!$C$6:$AN$300,22,FALSE)</f>
        <v>2.2999999999999998</v>
      </c>
      <c r="S37" s="147">
        <f>VLOOKUP($B37,'Complexity of the crisis'!$C$6:$AN$300,38,FALSE)</f>
        <v>2</v>
      </c>
      <c r="T37" s="151" t="str">
        <f>VLOOKUP(B37,Lists!$C$3:$E$300,3,FALSE)</f>
        <v>Africa</v>
      </c>
      <c r="U37" s="152">
        <f>VLOOKUP(B37,'INFORM Severity - hidden'!$C$5:$V$300,20,FALSE)</f>
        <v>45631</v>
      </c>
    </row>
    <row r="38" spans="1:21" x14ac:dyDescent="0.35">
      <c r="A38" s="148" t="str">
        <f t="array" ref="A38">IFERROR(INDEX(Lists!$B$2:$B$200,SMALL(IF(Lists!$I$2:$I$200="Individual",ROW(Lists!$B$2:$B$200)),ROW(34:34))-1,1),"")</f>
        <v>Complex crisis in Eritrea</v>
      </c>
      <c r="B38" s="149" t="str">
        <f>VLOOKUP(A38,Lists!$B$2:$G$200,2,FALSE)</f>
        <v>ERI001</v>
      </c>
      <c r="C38" s="149" t="str">
        <f>VLOOKUP(B38,'INFORM Severity - hidden'!$C$5:$D$200,2,FALSE)</f>
        <v>Eritrea</v>
      </c>
      <c r="D38" s="149" t="str">
        <f>VLOOKUP(A38,Lists!$B$2:$G$200,3,FALSE)</f>
        <v>ERI</v>
      </c>
      <c r="E38" s="150" t="str">
        <f>VLOOKUP(A38,Lists!$B$2:$G$200,5,FALSE)</f>
        <v>Socio-political,Displacement</v>
      </c>
      <c r="F38" s="144">
        <f t="shared" si="5"/>
        <v>3</v>
      </c>
      <c r="G38" s="145">
        <f t="shared" si="6"/>
        <v>3</v>
      </c>
      <c r="H38" s="145" t="str">
        <f t="shared" si="7"/>
        <v>Medium</v>
      </c>
      <c r="I38" s="146" t="str">
        <f>INDEX(Trends!$D$3:$D$404,MATCH(B38,Trends!$C$3:$C$404,0))</f>
        <v>Decreasing</v>
      </c>
      <c r="J38" s="145" t="str">
        <f>VLOOKUP($B38,Reliability!$A$3:$I$300,9,FALSE)</f>
        <v>High</v>
      </c>
      <c r="K38" s="147">
        <f t="shared" si="8"/>
        <v>3</v>
      </c>
      <c r="L38" s="147">
        <f>VLOOKUP($B38,'Impact of the crisis'!$C$6:$N$300,12,FALSE)</f>
        <v>3.9</v>
      </c>
      <c r="M38" s="147">
        <f>VLOOKUP($B38,'Impact of the crisis'!$C$6:$AB$300,26,FALSE)</f>
        <v>2.5</v>
      </c>
      <c r="N38" s="147">
        <f>VLOOKUP($B38,'Conditions of people affected'!$C$6:$R$300,16,FALSE)</f>
        <v>3.2</v>
      </c>
      <c r="O38" s="147">
        <f>VLOOKUP($B38,'Conditions of people affected'!$C$6:$R$300,9,FALSE)</f>
        <v>3.4</v>
      </c>
      <c r="P38" s="147">
        <f>VLOOKUP($B38,'Conditions of people affected'!$C$6:$R$300,15,FALSE)</f>
        <v>3</v>
      </c>
      <c r="Q38" s="147">
        <f t="shared" si="9"/>
        <v>2.6</v>
      </c>
      <c r="R38" s="147">
        <f>VLOOKUP($B38,'Complexity of the crisis'!$C$6:$AN$300,22,FALSE)</f>
        <v>3.1</v>
      </c>
      <c r="S38" s="147">
        <f>VLOOKUP($B38,'Complexity of the crisis'!$C$6:$AN$300,38,FALSE)</f>
        <v>2</v>
      </c>
      <c r="T38" s="151" t="str">
        <f>VLOOKUP(B38,Lists!$C$3:$E$300,3,FALSE)</f>
        <v>Africa</v>
      </c>
      <c r="U38" s="152">
        <f>VLOOKUP(B38,'INFORM Severity - hidden'!$C$5:$V$300,20,FALSE)</f>
        <v>45645</v>
      </c>
    </row>
    <row r="39" spans="1:21" x14ac:dyDescent="0.35">
      <c r="A39" s="148" t="str">
        <f t="array" ref="A39">IFERROR(INDEX(Lists!$B$2:$B$200,SMALL(IF(Lists!$I$2:$I$200="Individual",ROW(Lists!$B$2:$B$200)),ROW(35:35))-1,1),"")</f>
        <v>Mixed migration flows in Spain</v>
      </c>
      <c r="B39" s="149" t="str">
        <f>VLOOKUP(A39,Lists!$B$2:$G$200,2,FALSE)</f>
        <v>ESP002</v>
      </c>
      <c r="C39" s="149" t="str">
        <f>VLOOKUP(B39,'INFORM Severity - hidden'!$C$5:$D$200,2,FALSE)</f>
        <v>Spain</v>
      </c>
      <c r="D39" s="149" t="str">
        <f>VLOOKUP(A39,Lists!$B$2:$G$200,3,FALSE)</f>
        <v>ESP</v>
      </c>
      <c r="E39" s="150" t="str">
        <f>VLOOKUP(A39,Lists!$B$2:$G$200,5,FALSE)</f>
        <v>Displacement</v>
      </c>
      <c r="F39" s="144">
        <f t="shared" si="5"/>
        <v>1.7</v>
      </c>
      <c r="G39" s="145">
        <f t="shared" si="6"/>
        <v>2</v>
      </c>
      <c r="H39" s="145" t="str">
        <f t="shared" si="7"/>
        <v>Low</v>
      </c>
      <c r="I39" s="146" t="str">
        <f>INDEX(Trends!$D$3:$D$404,MATCH(B39,Trends!$C$3:$C$404,0))</f>
        <v>Decreasing</v>
      </c>
      <c r="J39" s="145" t="str">
        <f>VLOOKUP($B39,Reliability!$A$3:$I$300,9,FALSE)</f>
        <v>Very High</v>
      </c>
      <c r="K39" s="147">
        <f t="shared" si="8"/>
        <v>2.5</v>
      </c>
      <c r="L39" s="147">
        <f>VLOOKUP($B39,'Impact of the crisis'!$C$6:$N$300,12,FALSE)</f>
        <v>2.2999999999999998</v>
      </c>
      <c r="M39" s="147">
        <f>VLOOKUP($B39,'Impact of the crisis'!$C$6:$AB$300,26,FALSE)</f>
        <v>2.6</v>
      </c>
      <c r="N39" s="147">
        <f>VLOOKUP($B39,'Conditions of people affected'!$C$6:$R$300,16,FALSE)</f>
        <v>1.4</v>
      </c>
      <c r="O39" s="147">
        <f>VLOOKUP($B39,'Conditions of people affected'!$C$6:$R$300,9,FALSE)</f>
        <v>1.8</v>
      </c>
      <c r="P39" s="147">
        <f>VLOOKUP($B39,'Conditions of people affected'!$C$6:$R$300,15,FALSE)</f>
        <v>1</v>
      </c>
      <c r="Q39" s="147">
        <f t="shared" si="9"/>
        <v>1.4</v>
      </c>
      <c r="R39" s="147">
        <f>VLOOKUP($B39,'Complexity of the crisis'!$C$6:$AN$300,22,FALSE)</f>
        <v>1.7</v>
      </c>
      <c r="S39" s="147">
        <f>VLOOKUP($B39,'Complexity of the crisis'!$C$6:$AN$300,38,FALSE)</f>
        <v>1</v>
      </c>
      <c r="T39" s="151" t="str">
        <f>VLOOKUP(B39,Lists!$C$3:$E$300,3,FALSE)</f>
        <v>Europe</v>
      </c>
      <c r="U39" s="152">
        <f>VLOOKUP(B39,'INFORM Severity - hidden'!$C$5:$V$300,20,FALSE)</f>
        <v>45631</v>
      </c>
    </row>
    <row r="40" spans="1:21" x14ac:dyDescent="0.35">
      <c r="A40" s="148" t="str">
        <f t="array" ref="A40">IFERROR(INDEX(Lists!$B$2:$B$200,SMALL(IF(Lists!$I$2:$I$200="Individual",ROW(Lists!$B$2:$B$200)),ROW(36:36))-1,1),"")</f>
        <v>Displacement from Russia-Ukraine conflict in Estonia</v>
      </c>
      <c r="B40" s="149" t="str">
        <f>VLOOKUP(A40,Lists!$B$2:$G$200,2,FALSE)</f>
        <v>EST002</v>
      </c>
      <c r="C40" s="149" t="str">
        <f>VLOOKUP(B40,'INFORM Severity - hidden'!$C$5:$D$200,2,FALSE)</f>
        <v>Estonia</v>
      </c>
      <c r="D40" s="149" t="str">
        <f>VLOOKUP(A40,Lists!$B$2:$G$200,3,FALSE)</f>
        <v>EST</v>
      </c>
      <c r="E40" s="150" t="str">
        <f>VLOOKUP(A40,Lists!$B$2:$G$200,5,FALSE)</f>
        <v>Conflict,Displacement</v>
      </c>
      <c r="F40" s="144">
        <f t="shared" si="5"/>
        <v>1.2</v>
      </c>
      <c r="G40" s="145">
        <f t="shared" si="6"/>
        <v>2</v>
      </c>
      <c r="H40" s="145" t="str">
        <f t="shared" si="7"/>
        <v>Low</v>
      </c>
      <c r="I40" s="146" t="str">
        <f>INDEX(Trends!$D$3:$D$404,MATCH(B40,Trends!$C$3:$C$404,0))</f>
        <v>Stable</v>
      </c>
      <c r="J40" s="145" t="str">
        <f>VLOOKUP($B40,Reliability!$A$3:$I$300,9,FALSE)</f>
        <v>Very High</v>
      </c>
      <c r="K40" s="147">
        <f t="shared" si="8"/>
        <v>2.1</v>
      </c>
      <c r="L40" s="147">
        <f>VLOOKUP($B40,'Impact of the crisis'!$C$6:$N$300,12,FALSE)</f>
        <v>3.4</v>
      </c>
      <c r="M40" s="147">
        <f>VLOOKUP($B40,'Impact of the crisis'!$C$6:$AB$300,26,FALSE)</f>
        <v>1.3</v>
      </c>
      <c r="N40" s="147">
        <f>VLOOKUP($B40,'Conditions of people affected'!$C$6:$R$300,16,FALSE)</f>
        <v>0.95</v>
      </c>
      <c r="O40" s="147">
        <f>VLOOKUP($B40,'Conditions of people affected'!$C$6:$R$300,9,FALSE)</f>
        <v>0.9</v>
      </c>
      <c r="P40" s="147">
        <f>VLOOKUP($B40,'Conditions of people affected'!$C$6:$R$300,15,FALSE)</f>
        <v>1</v>
      </c>
      <c r="Q40" s="147">
        <f t="shared" si="9"/>
        <v>0.8</v>
      </c>
      <c r="R40" s="147">
        <f>VLOOKUP($B40,'Complexity of the crisis'!$C$6:$AN$300,22,FALSE)</f>
        <v>0.6</v>
      </c>
      <c r="S40" s="147">
        <f>VLOOKUP($B40,'Complexity of the crisis'!$C$6:$AN$300,38,FALSE)</f>
        <v>1</v>
      </c>
      <c r="T40" s="151" t="str">
        <f>VLOOKUP(B40,Lists!$C$3:$E$300,3,FALSE)</f>
        <v>Europe</v>
      </c>
      <c r="U40" s="152">
        <f>VLOOKUP(B40,'INFORM Severity - hidden'!$C$5:$V$300,20,FALSE)</f>
        <v>45652</v>
      </c>
    </row>
    <row r="41" spans="1:21" x14ac:dyDescent="0.35">
      <c r="A41" s="148" t="str">
        <f t="array" ref="A41">IFERROR(INDEX(Lists!$B$2:$B$200,SMALL(IF(Lists!$I$2:$I$200="Individual",ROW(Lists!$B$2:$B$200)),ROW(37:37))-1,1),"")</f>
        <v>Complex crisis in Ethiopia</v>
      </c>
      <c r="B41" s="149" t="str">
        <f>VLOOKUP(A41,Lists!$B$2:$G$200,2,FALSE)</f>
        <v>ETH001</v>
      </c>
      <c r="C41" s="149" t="str">
        <f>VLOOKUP(B41,'INFORM Severity - hidden'!$C$5:$D$200,2,FALSE)</f>
        <v>Ethiopia</v>
      </c>
      <c r="D41" s="149" t="str">
        <f>VLOOKUP(A41,Lists!$B$2:$G$200,3,FALSE)</f>
        <v>ETH</v>
      </c>
      <c r="E41" s="150" t="str">
        <f>VLOOKUP(A41,Lists!$B$2:$G$200,5,FALSE)</f>
        <v>Displacement,Floods,Conflict</v>
      </c>
      <c r="F41" s="144">
        <f t="shared" si="5"/>
        <v>4.3</v>
      </c>
      <c r="G41" s="145">
        <f t="shared" si="6"/>
        <v>5</v>
      </c>
      <c r="H41" s="145" t="str">
        <f t="shared" si="7"/>
        <v>Very High</v>
      </c>
      <c r="I41" s="146" t="str">
        <f>INDEX(Trends!$D$3:$D$404,MATCH(B41,Trends!$C$3:$C$404,0))</f>
        <v>Stable</v>
      </c>
      <c r="J41" s="145" t="str">
        <f>VLOOKUP($B41,Reliability!$A$3:$I$300,9,FALSE)</f>
        <v>Very High</v>
      </c>
      <c r="K41" s="147">
        <f t="shared" si="8"/>
        <v>4.5999999999999996</v>
      </c>
      <c r="L41" s="147">
        <f>VLOOKUP($B41,'Impact of the crisis'!$C$6:$N$300,12,FALSE)</f>
        <v>5</v>
      </c>
      <c r="M41" s="147">
        <f>VLOOKUP($B41,'Impact of the crisis'!$C$6:$AB$300,26,FALSE)</f>
        <v>4.4000000000000004</v>
      </c>
      <c r="N41" s="147">
        <f>VLOOKUP($B41,'Conditions of people affected'!$C$6:$R$300,16,FALSE)</f>
        <v>4.5</v>
      </c>
      <c r="O41" s="147">
        <f>VLOOKUP($B41,'Conditions of people affected'!$C$6:$R$300,9,FALSE)</f>
        <v>5</v>
      </c>
      <c r="P41" s="147">
        <f>VLOOKUP($B41,'Conditions of people affected'!$C$6:$R$300,15,FALSE)</f>
        <v>4</v>
      </c>
      <c r="Q41" s="147">
        <f t="shared" si="9"/>
        <v>3.8</v>
      </c>
      <c r="R41" s="147">
        <f>VLOOKUP($B41,'Complexity of the crisis'!$C$6:$AN$300,22,FALSE)</f>
        <v>3.6</v>
      </c>
      <c r="S41" s="147">
        <f>VLOOKUP($B41,'Complexity of the crisis'!$C$6:$AN$300,38,FALSE)</f>
        <v>4</v>
      </c>
      <c r="T41" s="151" t="str">
        <f>VLOOKUP(B41,Lists!$C$3:$E$300,3,FALSE)</f>
        <v>Africa</v>
      </c>
      <c r="U41" s="152">
        <f>VLOOKUP(B41,'INFORM Severity - hidden'!$C$5:$V$300,20,FALSE)</f>
        <v>45652</v>
      </c>
    </row>
    <row r="42" spans="1:21" x14ac:dyDescent="0.35">
      <c r="A42" s="148" t="str">
        <f t="array" ref="A42">IFERROR(INDEX(Lists!$B$2:$B$200,SMALL(IF(Lists!$I$2:$I$200="Individual",ROW(Lists!$B$2:$B$200)),ROW(38:38))-1,1),"")</f>
        <v>International Displacement</v>
      </c>
      <c r="B42" s="149" t="str">
        <f>VLOOKUP(A42,Lists!$B$2:$G$200,2,FALSE)</f>
        <v>ETH003</v>
      </c>
      <c r="C42" s="149" t="str">
        <f>VLOOKUP(B42,'INFORM Severity - hidden'!$C$5:$D$200,2,FALSE)</f>
        <v>Ethiopia</v>
      </c>
      <c r="D42" s="149" t="str">
        <f>VLOOKUP(A42,Lists!$B$2:$G$200,3,FALSE)</f>
        <v>ETH</v>
      </c>
      <c r="E42" s="150" t="str">
        <f>VLOOKUP(A42,Lists!$B$2:$G$200,5,FALSE)</f>
        <v>Displacement</v>
      </c>
      <c r="F42" s="144">
        <f t="shared" si="5"/>
        <v>3</v>
      </c>
      <c r="G42" s="145">
        <f t="shared" si="6"/>
        <v>3</v>
      </c>
      <c r="H42" s="145" t="str">
        <f t="shared" si="7"/>
        <v>Medium</v>
      </c>
      <c r="I42" s="146" t="str">
        <f>INDEX(Trends!$D$3:$D$404,MATCH(B42,Trends!$C$3:$C$404,0))</f>
        <v>Stable</v>
      </c>
      <c r="J42" s="145" t="str">
        <f>VLOOKUP($B42,Reliability!$A$3:$I$300,9,FALSE)</f>
        <v>Medium</v>
      </c>
      <c r="K42" s="147">
        <f t="shared" si="8"/>
        <v>4</v>
      </c>
      <c r="L42" s="147">
        <f>VLOOKUP($B42,'Impact of the crisis'!$C$6:$N$300,12,FALSE)</f>
        <v>4.7</v>
      </c>
      <c r="M42" s="147">
        <f>VLOOKUP($B42,'Impact of the crisis'!$C$6:$AB$300,26,FALSE)</f>
        <v>3.5</v>
      </c>
      <c r="N42" s="147">
        <f>VLOOKUP($B42,'Conditions of people affected'!$C$6:$R$300,16,FALSE)</f>
        <v>2.2000000000000002</v>
      </c>
      <c r="O42" s="147">
        <f>VLOOKUP($B42,'Conditions of people affected'!$C$6:$R$300,9,FALSE)</f>
        <v>3.4</v>
      </c>
      <c r="P42" s="147">
        <f>VLOOKUP($B42,'Conditions of people affected'!$C$6:$R$300,15,FALSE)</f>
        <v>1</v>
      </c>
      <c r="Q42" s="147">
        <f t="shared" si="9"/>
        <v>3.3</v>
      </c>
      <c r="R42" s="147">
        <f>VLOOKUP($B42,'Complexity of the crisis'!$C$6:$AN$300,22,FALSE)</f>
        <v>3.6</v>
      </c>
      <c r="S42" s="147">
        <f>VLOOKUP($B42,'Complexity of the crisis'!$C$6:$AN$300,38,FALSE)</f>
        <v>3</v>
      </c>
      <c r="T42" s="151" t="str">
        <f>VLOOKUP(B42,Lists!$C$3:$E$300,3,FALSE)</f>
        <v>Africa</v>
      </c>
      <c r="U42" s="152">
        <f>VLOOKUP(B42,'INFORM Severity - hidden'!$C$5:$V$300,20,FALSE)</f>
        <v>45652</v>
      </c>
    </row>
    <row r="43" spans="1:21" x14ac:dyDescent="0.35">
      <c r="A43" s="148" t="str">
        <f t="array" ref="A43">IFERROR(INDEX(Lists!$B$2:$B$200,SMALL(IF(Lists!$I$2:$I$200="Individual",ROW(Lists!$B$2:$B$200)),ROW(39:39))-1,1),"")</f>
        <v>Northern Ethiopia Conflict</v>
      </c>
      <c r="B43" s="149" t="str">
        <f>VLOOKUP(A43,Lists!$B$2:$G$200,2,FALSE)</f>
        <v>ETH004</v>
      </c>
      <c r="C43" s="149" t="str">
        <f>VLOOKUP(B43,'INFORM Severity - hidden'!$C$5:$D$200,2,FALSE)</f>
        <v>Ethiopia</v>
      </c>
      <c r="D43" s="149" t="str">
        <f>VLOOKUP(A43,Lists!$B$2:$G$200,3,FALSE)</f>
        <v>ETH</v>
      </c>
      <c r="E43" s="150" t="str">
        <f>VLOOKUP(A43,Lists!$B$2:$G$200,5,FALSE)</f>
        <v>Conflict,Displacement</v>
      </c>
      <c r="F43" s="144">
        <f t="shared" si="5"/>
        <v>4.2</v>
      </c>
      <c r="G43" s="145">
        <f t="shared" si="6"/>
        <v>5</v>
      </c>
      <c r="H43" s="145" t="str">
        <f t="shared" si="7"/>
        <v>Very High</v>
      </c>
      <c r="I43" s="146" t="str">
        <f>INDEX(Trends!$D$3:$D$404,MATCH(B43,Trends!$C$3:$C$404,0))</f>
        <v>Stable</v>
      </c>
      <c r="J43" s="145" t="str">
        <f>VLOOKUP($B43,Reliability!$A$3:$I$300,9,FALSE)</f>
        <v>High</v>
      </c>
      <c r="K43" s="147">
        <f t="shared" si="8"/>
        <v>4.3</v>
      </c>
      <c r="L43" s="147">
        <f>VLOOKUP($B43,'Impact of the crisis'!$C$6:$N$300,12,FALSE)</f>
        <v>2.9</v>
      </c>
      <c r="M43" s="147">
        <f>VLOOKUP($B43,'Impact of the crisis'!$C$6:$AB$300,26,FALSE)</f>
        <v>4.8</v>
      </c>
      <c r="N43" s="147">
        <f>VLOOKUP($B43,'Conditions of people affected'!$C$6:$R$300,16,FALSE)</f>
        <v>4.45</v>
      </c>
      <c r="O43" s="147">
        <f>VLOOKUP($B43,'Conditions of people affected'!$C$6:$R$300,9,FALSE)</f>
        <v>4.9000000000000004</v>
      </c>
      <c r="P43" s="147">
        <f>VLOOKUP($B43,'Conditions of people affected'!$C$6:$R$300,15,FALSE)</f>
        <v>4</v>
      </c>
      <c r="Q43" s="147">
        <f t="shared" si="9"/>
        <v>3.8</v>
      </c>
      <c r="R43" s="147">
        <f>VLOOKUP($B43,'Complexity of the crisis'!$C$6:$AN$300,22,FALSE)</f>
        <v>3.6</v>
      </c>
      <c r="S43" s="147">
        <f>VLOOKUP($B43,'Complexity of the crisis'!$C$6:$AN$300,38,FALSE)</f>
        <v>4</v>
      </c>
      <c r="T43" s="151" t="str">
        <f>VLOOKUP(B43,Lists!$C$3:$E$300,3,FALSE)</f>
        <v>Africa</v>
      </c>
      <c r="U43" s="152">
        <f>VLOOKUP(B43,'INFORM Severity - hidden'!$C$5:$V$300,20,FALSE)</f>
        <v>45652</v>
      </c>
    </row>
    <row r="44" spans="1:21" x14ac:dyDescent="0.35">
      <c r="A44" s="148" t="str">
        <f t="array" ref="A44">IFERROR(INDEX(Lists!$B$2:$B$200,SMALL(IF(Lists!$I$2:$I$200="Individual",ROW(Lists!$B$2:$B$200)),ROW(40:40))-1,1),"")</f>
        <v>Drought in Ethiopia</v>
      </c>
      <c r="B44" s="149" t="str">
        <f>VLOOKUP(A44,Lists!$B$2:$G$200,2,FALSE)</f>
        <v>ETH005</v>
      </c>
      <c r="C44" s="149" t="str">
        <f>VLOOKUP(B44,'INFORM Severity - hidden'!$C$5:$D$200,2,FALSE)</f>
        <v>Ethiopia</v>
      </c>
      <c r="D44" s="149" t="str">
        <f>VLOOKUP(A44,Lists!$B$2:$G$200,3,FALSE)</f>
        <v>ETH</v>
      </c>
      <c r="E44" s="150" t="str">
        <f>VLOOKUP(A44,Lists!$B$2:$G$200,5,FALSE)</f>
        <v>Drought</v>
      </c>
      <c r="F44" s="144">
        <f t="shared" si="5"/>
        <v>4.0999999999999996</v>
      </c>
      <c r="G44" s="145">
        <f t="shared" si="6"/>
        <v>5</v>
      </c>
      <c r="H44" s="145" t="str">
        <f t="shared" si="7"/>
        <v>Very High</v>
      </c>
      <c r="I44" s="146" t="str">
        <f>INDEX(Trends!$D$3:$D$404,MATCH(B44,Trends!$C$3:$C$404,0))</f>
        <v>Decreasing</v>
      </c>
      <c r="J44" s="145" t="str">
        <f>VLOOKUP($B44,Reliability!$A$3:$I$300,9,FALSE)</f>
        <v>High</v>
      </c>
      <c r="K44" s="147">
        <f t="shared" si="8"/>
        <v>4.0999999999999996</v>
      </c>
      <c r="L44" s="147">
        <f>VLOOKUP($B44,'Impact of the crisis'!$C$6:$N$300,12,FALSE)</f>
        <v>4.5</v>
      </c>
      <c r="M44" s="147">
        <f>VLOOKUP($B44,'Impact of the crisis'!$C$6:$AB$300,26,FALSE)</f>
        <v>3.8</v>
      </c>
      <c r="N44" s="147">
        <f>VLOOKUP($B44,'Conditions of people affected'!$C$6:$R$300,16,FALSE)</f>
        <v>4.5</v>
      </c>
      <c r="O44" s="147">
        <f>VLOOKUP($B44,'Conditions of people affected'!$C$6:$R$300,9,FALSE)</f>
        <v>5</v>
      </c>
      <c r="P44" s="147">
        <f>VLOOKUP($B44,'Conditions of people affected'!$C$6:$R$300,15,FALSE)</f>
        <v>4</v>
      </c>
      <c r="Q44" s="147">
        <f t="shared" si="9"/>
        <v>3.3</v>
      </c>
      <c r="R44" s="147">
        <f>VLOOKUP($B44,'Complexity of the crisis'!$C$6:$AN$300,22,FALSE)</f>
        <v>3.6</v>
      </c>
      <c r="S44" s="147">
        <f>VLOOKUP($B44,'Complexity of the crisis'!$C$6:$AN$300,38,FALSE)</f>
        <v>3</v>
      </c>
      <c r="T44" s="151" t="str">
        <f>VLOOKUP(B44,Lists!$C$3:$E$300,3,FALSE)</f>
        <v>Africa</v>
      </c>
      <c r="U44" s="152">
        <f>VLOOKUP(B44,'INFORM Severity - hidden'!$C$5:$V$300,20,FALSE)</f>
        <v>45652</v>
      </c>
    </row>
    <row r="45" spans="1:21" x14ac:dyDescent="0.35">
      <c r="A45" s="148" t="str">
        <f t="array" ref="A45">IFERROR(INDEX(Lists!$B$2:$B$200,SMALL(IF(Lists!$I$2:$I$200="Individual",ROW(Lists!$B$2:$B$200)),ROW(41:41))-1,1),"")</f>
        <v>Mixed migration flows in Greece</v>
      </c>
      <c r="B45" s="149" t="str">
        <f>VLOOKUP(A45,Lists!$B$2:$G$200,2,FALSE)</f>
        <v>GRC002</v>
      </c>
      <c r="C45" s="149" t="str">
        <f>VLOOKUP(B45,'INFORM Severity - hidden'!$C$5:$D$200,2,FALSE)</f>
        <v>Greece</v>
      </c>
      <c r="D45" s="149" t="str">
        <f>VLOOKUP(A45,Lists!$B$2:$G$200,3,FALSE)</f>
        <v>GRC</v>
      </c>
      <c r="E45" s="150" t="str">
        <f>VLOOKUP(A45,Lists!$B$2:$G$200,5,FALSE)</f>
        <v>Displacement</v>
      </c>
      <c r="F45" s="144">
        <f t="shared" si="5"/>
        <v>2.2999999999999998</v>
      </c>
      <c r="G45" s="145">
        <f t="shared" si="6"/>
        <v>3</v>
      </c>
      <c r="H45" s="145" t="str">
        <f t="shared" si="7"/>
        <v>Medium</v>
      </c>
      <c r="I45" s="146" t="str">
        <f>INDEX(Trends!$D$3:$D$404,MATCH(B45,Trends!$C$3:$C$404,0))</f>
        <v>Increasing</v>
      </c>
      <c r="J45" s="145" t="str">
        <f>VLOOKUP($B45,Reliability!$A$3:$I$300,9,FALSE)</f>
        <v>High</v>
      </c>
      <c r="K45" s="147">
        <f t="shared" si="8"/>
        <v>2.2999999999999998</v>
      </c>
      <c r="L45" s="147">
        <f>VLOOKUP($B45,'Impact of the crisis'!$C$6:$N$300,12,FALSE)</f>
        <v>0.6</v>
      </c>
      <c r="M45" s="147">
        <f>VLOOKUP($B45,'Impact of the crisis'!$C$6:$AB$300,26,FALSE)</f>
        <v>2.9</v>
      </c>
      <c r="N45" s="147">
        <f>VLOOKUP($B45,'Conditions of people affected'!$C$6:$R$300,16,FALSE)</f>
        <v>2.65</v>
      </c>
      <c r="O45" s="147">
        <f>VLOOKUP($B45,'Conditions of people affected'!$C$6:$R$300,9,FALSE)</f>
        <v>2.2999999999999998</v>
      </c>
      <c r="P45" s="147">
        <f>VLOOKUP($B45,'Conditions of people affected'!$C$6:$R$300,15,FALSE)</f>
        <v>3</v>
      </c>
      <c r="Q45" s="147">
        <f t="shared" si="9"/>
        <v>1.7</v>
      </c>
      <c r="R45" s="147">
        <f>VLOOKUP($B45,'Complexity of the crisis'!$C$6:$AN$300,22,FALSE)</f>
        <v>1.8</v>
      </c>
      <c r="S45" s="147">
        <f>VLOOKUP($B45,'Complexity of the crisis'!$C$6:$AN$300,38,FALSE)</f>
        <v>1.5</v>
      </c>
      <c r="T45" s="151" t="str">
        <f>VLOOKUP(B45,Lists!$C$3:$E$300,3,FALSE)</f>
        <v>Europe</v>
      </c>
      <c r="U45" s="152">
        <f>VLOOKUP(B45,'INFORM Severity - hidden'!$C$5:$V$300,20,FALSE)</f>
        <v>45649</v>
      </c>
    </row>
    <row r="46" spans="1:21" x14ac:dyDescent="0.35">
      <c r="A46" s="148" t="str">
        <f t="array" ref="A46">IFERROR(INDEX(Lists!$B$2:$B$200,SMALL(IF(Lists!$I$2:$I$200="Individual",ROW(Lists!$B$2:$B$200)),ROW(42:42))-1,1),"")</f>
        <v>Complex crisis in Guatemala</v>
      </c>
      <c r="B46" s="149" t="str">
        <f>VLOOKUP(A46,Lists!$B$2:$G$200,2,FALSE)</f>
        <v>GTM001</v>
      </c>
      <c r="C46" s="149" t="str">
        <f>VLOOKUP(B46,'INFORM Severity - hidden'!$C$5:$D$200,2,FALSE)</f>
        <v>Guatemala</v>
      </c>
      <c r="D46" s="149" t="str">
        <f>VLOOKUP(A46,Lists!$B$2:$G$200,3,FALSE)</f>
        <v>GTM</v>
      </c>
      <c r="E46" s="150" t="str">
        <f>VLOOKUP(A46,Lists!$B$2:$G$200,5,FALSE)</f>
        <v>Violence,Socio-political,Other seasonal event</v>
      </c>
      <c r="F46" s="144">
        <f t="shared" si="5"/>
        <v>3.5</v>
      </c>
      <c r="G46" s="145">
        <f t="shared" si="6"/>
        <v>4</v>
      </c>
      <c r="H46" s="145" t="str">
        <f t="shared" si="7"/>
        <v>High</v>
      </c>
      <c r="I46" s="146" t="str">
        <f>INDEX(Trends!$D$3:$D$404,MATCH(B46,Trends!$C$3:$C$404,0))</f>
        <v>Stable</v>
      </c>
      <c r="J46" s="145" t="str">
        <f>VLOOKUP($B46,Reliability!$A$3:$I$300,9,FALSE)</f>
        <v>High</v>
      </c>
      <c r="K46" s="147">
        <f t="shared" si="8"/>
        <v>3.4</v>
      </c>
      <c r="L46" s="147">
        <f>VLOOKUP($B46,'Impact of the crisis'!$C$6:$N$300,12,FALSE)</f>
        <v>4.4000000000000004</v>
      </c>
      <c r="M46" s="147">
        <f>VLOOKUP($B46,'Impact of the crisis'!$C$6:$AB$300,26,FALSE)</f>
        <v>2.8</v>
      </c>
      <c r="N46" s="147">
        <f>VLOOKUP($B46,'Conditions of people affected'!$C$6:$R$300,16,FALSE)</f>
        <v>3.75</v>
      </c>
      <c r="O46" s="147">
        <f>VLOOKUP($B46,'Conditions of people affected'!$C$6:$R$300,9,FALSE)</f>
        <v>4.5</v>
      </c>
      <c r="P46" s="147">
        <f>VLOOKUP($B46,'Conditions of people affected'!$C$6:$R$300,15,FALSE)</f>
        <v>3</v>
      </c>
      <c r="Q46" s="147">
        <f t="shared" si="9"/>
        <v>3.3</v>
      </c>
      <c r="R46" s="147">
        <f>VLOOKUP($B46,'Complexity of the crisis'!$C$6:$AN$300,22,FALSE)</f>
        <v>3</v>
      </c>
      <c r="S46" s="147">
        <f>VLOOKUP($B46,'Complexity of the crisis'!$C$6:$AN$300,38,FALSE)</f>
        <v>3.5</v>
      </c>
      <c r="T46" s="151" t="str">
        <f>VLOOKUP(B46,Lists!$C$3:$E$300,3,FALSE)</f>
        <v>Americas</v>
      </c>
      <c r="U46" s="152">
        <f>VLOOKUP(B46,'INFORM Severity - hidden'!$C$5:$V$300,20,FALSE)</f>
        <v>45617</v>
      </c>
    </row>
    <row r="47" spans="1:21" x14ac:dyDescent="0.35">
      <c r="A47" s="148" t="str">
        <f t="array" ref="A47">IFERROR(INDEX(Lists!$B$2:$B$200,SMALL(IF(Lists!$I$2:$I$200="Individual",ROW(Lists!$B$2:$B$200)),ROW(43:43))-1,1),"")</f>
        <v>Complex crisis in Honduras</v>
      </c>
      <c r="B47" s="149" t="str">
        <f>VLOOKUP(A47,Lists!$B$2:$G$200,2,FALSE)</f>
        <v>HND001</v>
      </c>
      <c r="C47" s="149" t="str">
        <f>VLOOKUP(B47,'INFORM Severity - hidden'!$C$5:$D$200,2,FALSE)</f>
        <v>Honduras</v>
      </c>
      <c r="D47" s="149" t="str">
        <f>VLOOKUP(A47,Lists!$B$2:$G$200,3,FALSE)</f>
        <v>HND</v>
      </c>
      <c r="E47" s="150" t="str">
        <f>VLOOKUP(A47,Lists!$B$2:$G$200,5,FALSE)</f>
        <v>Violence,Socio-political,Other seasonal event</v>
      </c>
      <c r="F47" s="144">
        <f t="shared" si="5"/>
        <v>3.4</v>
      </c>
      <c r="G47" s="145">
        <f t="shared" si="6"/>
        <v>4</v>
      </c>
      <c r="H47" s="145" t="str">
        <f t="shared" si="7"/>
        <v>High</v>
      </c>
      <c r="I47" s="146" t="str">
        <f>INDEX(Trends!$D$3:$D$404,MATCH(B47,Trends!$C$3:$C$404,0))</f>
        <v>Stable</v>
      </c>
      <c r="J47" s="145" t="str">
        <f>VLOOKUP($B47,Reliability!$A$3:$I$300,9,FALSE)</f>
        <v>High</v>
      </c>
      <c r="K47" s="147">
        <f t="shared" si="8"/>
        <v>3.2</v>
      </c>
      <c r="L47" s="147">
        <f>VLOOKUP($B47,'Impact of the crisis'!$C$6:$N$300,12,FALSE)</f>
        <v>4.2</v>
      </c>
      <c r="M47" s="147">
        <f>VLOOKUP($B47,'Impact of the crisis'!$C$6:$AB$300,26,FALSE)</f>
        <v>2.6</v>
      </c>
      <c r="N47" s="147">
        <f>VLOOKUP($B47,'Conditions of people affected'!$C$6:$R$300,16,FALSE)</f>
        <v>4.05</v>
      </c>
      <c r="O47" s="147">
        <f>VLOOKUP($B47,'Conditions of people affected'!$C$6:$R$300,9,FALSE)</f>
        <v>4.0999999999999996</v>
      </c>
      <c r="P47" s="147">
        <f>VLOOKUP($B47,'Conditions of people affected'!$C$6:$R$300,15,FALSE)</f>
        <v>4</v>
      </c>
      <c r="Q47" s="147">
        <f t="shared" si="9"/>
        <v>2.4</v>
      </c>
      <c r="R47" s="147">
        <f>VLOOKUP($B47,'Complexity of the crisis'!$C$6:$AN$300,22,FALSE)</f>
        <v>2.8</v>
      </c>
      <c r="S47" s="147">
        <f>VLOOKUP($B47,'Complexity of the crisis'!$C$6:$AN$300,38,FALSE)</f>
        <v>2</v>
      </c>
      <c r="T47" s="151" t="str">
        <f>VLOOKUP(B47,Lists!$C$3:$E$300,3,FALSE)</f>
        <v>Americas</v>
      </c>
      <c r="U47" s="152">
        <f>VLOOKUP(B47,'INFORM Severity - hidden'!$C$5:$V$300,20,FALSE)</f>
        <v>45614</v>
      </c>
    </row>
    <row r="48" spans="1:21" x14ac:dyDescent="0.35">
      <c r="A48" s="148" t="str">
        <f t="array" ref="A48">IFERROR(INDEX(Lists!$B$2:$B$200,SMALL(IF(Lists!$I$2:$I$200="Individual",ROW(Lists!$B$2:$B$200)),ROW(44:44))-1,1),"")</f>
        <v>Complex crisis in Haiti</v>
      </c>
      <c r="B48" s="149" t="str">
        <f>VLOOKUP(A48,Lists!$B$2:$G$200,2,FALSE)</f>
        <v>HTI001</v>
      </c>
      <c r="C48" s="149" t="str">
        <f>VLOOKUP(B48,'INFORM Severity - hidden'!$C$5:$D$200,2,FALSE)</f>
        <v>Haiti</v>
      </c>
      <c r="D48" s="149" t="str">
        <f>VLOOKUP(A48,Lists!$B$2:$G$200,3,FALSE)</f>
        <v>HTI</v>
      </c>
      <c r="E48" s="150" t="str">
        <f>VLOOKUP(A48,Lists!$B$2:$G$200,5,FALSE)</f>
        <v>Earthquake,Violence,Socio-political,Other seasonal event</v>
      </c>
      <c r="F48" s="144">
        <f t="shared" si="5"/>
        <v>4</v>
      </c>
      <c r="G48" s="145">
        <f t="shared" si="6"/>
        <v>4</v>
      </c>
      <c r="H48" s="145" t="str">
        <f t="shared" si="7"/>
        <v>High</v>
      </c>
      <c r="I48" s="146" t="str">
        <f>INDEX(Trends!$D$3:$D$404,MATCH(B48,Trends!$C$3:$C$404,0))</f>
        <v>Stable</v>
      </c>
      <c r="J48" s="145" t="str">
        <f>VLOOKUP($B48,Reliability!$A$3:$I$300,9,FALSE)</f>
        <v>High</v>
      </c>
      <c r="K48" s="147">
        <f t="shared" si="8"/>
        <v>3.7</v>
      </c>
      <c r="L48" s="147">
        <f>VLOOKUP($B48,'Impact of the crisis'!$C$6:$N$300,12,FALSE)</f>
        <v>4</v>
      </c>
      <c r="M48" s="147">
        <f>VLOOKUP($B48,'Impact of the crisis'!$C$6:$AB$300,26,FALSE)</f>
        <v>3.6</v>
      </c>
      <c r="N48" s="147">
        <f>VLOOKUP($B48,'Conditions of people affected'!$C$6:$R$300,16,FALSE)</f>
        <v>4.3</v>
      </c>
      <c r="O48" s="147">
        <f>VLOOKUP($B48,'Conditions of people affected'!$C$6:$R$300,9,FALSE)</f>
        <v>4.5999999999999996</v>
      </c>
      <c r="P48" s="147">
        <f>VLOOKUP($B48,'Conditions of people affected'!$C$6:$R$300,15,FALSE)</f>
        <v>4</v>
      </c>
      <c r="Q48" s="147">
        <f t="shared" si="9"/>
        <v>3.8</v>
      </c>
      <c r="R48" s="147">
        <f>VLOOKUP($B48,'Complexity of the crisis'!$C$6:$AN$300,22,FALSE)</f>
        <v>3.5</v>
      </c>
      <c r="S48" s="147">
        <f>VLOOKUP($B48,'Complexity of the crisis'!$C$6:$AN$300,38,FALSE)</f>
        <v>4</v>
      </c>
      <c r="T48" s="151" t="str">
        <f>VLOOKUP(B48,Lists!$C$3:$E$300,3,FALSE)</f>
        <v>Americas</v>
      </c>
      <c r="U48" s="152">
        <f>VLOOKUP(B48,'INFORM Severity - hidden'!$C$5:$V$300,20,FALSE)</f>
        <v>45614</v>
      </c>
    </row>
    <row r="49" spans="1:21" x14ac:dyDescent="0.35">
      <c r="A49" s="148" t="str">
        <f t="array" ref="A49">IFERROR(INDEX(Lists!$B$2:$B$200,SMALL(IF(Lists!$I$2:$I$200="Individual",ROW(Lists!$B$2:$B$200)),ROW(45:45))-1,1),"")</f>
        <v>Displacement from Russia-Ukraine conflict in Hungary</v>
      </c>
      <c r="B49" s="149" t="str">
        <f>VLOOKUP(A49,Lists!$B$2:$G$200,2,FALSE)</f>
        <v>HUN002</v>
      </c>
      <c r="C49" s="149" t="str">
        <f>VLOOKUP(B49,'INFORM Severity - hidden'!$C$5:$D$200,2,FALSE)</f>
        <v>Hungary</v>
      </c>
      <c r="D49" s="149" t="str">
        <f>VLOOKUP(A49,Lists!$B$2:$G$200,3,FALSE)</f>
        <v>HUN</v>
      </c>
      <c r="E49" s="150" t="str">
        <f>VLOOKUP(A49,Lists!$B$2:$G$200,5,FALSE)</f>
        <v>Conflict,Displacement</v>
      </c>
      <c r="F49" s="144">
        <f t="shared" si="5"/>
        <v>1.5</v>
      </c>
      <c r="G49" s="145">
        <f t="shared" si="6"/>
        <v>2</v>
      </c>
      <c r="H49" s="145" t="str">
        <f t="shared" si="7"/>
        <v>Low</v>
      </c>
      <c r="I49" s="146" t="str">
        <f>INDEX(Trends!$D$3:$D$404,MATCH(B49,Trends!$C$3:$C$404,0))</f>
        <v>Stable</v>
      </c>
      <c r="J49" s="145" t="str">
        <f>VLOOKUP($B49,Reliability!$A$3:$I$300,9,FALSE)</f>
        <v>Very High</v>
      </c>
      <c r="K49" s="147">
        <f t="shared" si="8"/>
        <v>2.6</v>
      </c>
      <c r="L49" s="147">
        <f>VLOOKUP($B49,'Impact of the crisis'!$C$6:$N$300,12,FALSE)</f>
        <v>4.2</v>
      </c>
      <c r="M49" s="147">
        <f>VLOOKUP($B49,'Impact of the crisis'!$C$6:$AB$300,26,FALSE)</f>
        <v>1.4</v>
      </c>
      <c r="N49" s="147">
        <f>VLOOKUP($B49,'Conditions of people affected'!$C$6:$R$300,16,FALSE)</f>
        <v>1.1499999999999999</v>
      </c>
      <c r="O49" s="147">
        <f>VLOOKUP($B49,'Conditions of people affected'!$C$6:$R$300,9,FALSE)</f>
        <v>1.3</v>
      </c>
      <c r="P49" s="147">
        <f>VLOOKUP($B49,'Conditions of people affected'!$C$6:$R$300,15,FALSE)</f>
        <v>1</v>
      </c>
      <c r="Q49" s="147">
        <f t="shared" si="9"/>
        <v>1.1000000000000001</v>
      </c>
      <c r="R49" s="147">
        <f>VLOOKUP($B49,'Complexity of the crisis'!$C$6:$AN$300,22,FALSE)</f>
        <v>1.2</v>
      </c>
      <c r="S49" s="147">
        <f>VLOOKUP($B49,'Complexity of the crisis'!$C$6:$AN$300,38,FALSE)</f>
        <v>1</v>
      </c>
      <c r="T49" s="151" t="str">
        <f>VLOOKUP(B49,Lists!$C$3:$E$300,3,FALSE)</f>
        <v>Europe</v>
      </c>
      <c r="U49" s="152">
        <f>VLOOKUP(B49,'INFORM Severity - hidden'!$C$5:$V$300,20,FALSE)</f>
        <v>45652</v>
      </c>
    </row>
    <row r="50" spans="1:21" x14ac:dyDescent="0.35">
      <c r="A50" s="148" t="str">
        <f t="array" ref="A50">IFERROR(INDEX(Lists!$B$2:$B$200,SMALL(IF(Lists!$I$2:$I$200="Individual",ROW(Lists!$B$2:$B$200)),ROW(46:46))-1,1),"")</f>
        <v>Papua Conflict</v>
      </c>
      <c r="B50" s="149" t="str">
        <f>VLOOKUP(A50,Lists!$B$2:$G$200,2,FALSE)</f>
        <v>IDN002</v>
      </c>
      <c r="C50" s="149" t="str">
        <f>VLOOKUP(B50,'INFORM Severity - hidden'!$C$5:$D$200,2,FALSE)</f>
        <v>Indonesia</v>
      </c>
      <c r="D50" s="149" t="str">
        <f>VLOOKUP(A50,Lists!$B$2:$G$200,3,FALSE)</f>
        <v>IDN</v>
      </c>
      <c r="E50" s="150" t="str">
        <f>VLOOKUP(A50,Lists!$B$2:$G$200,5,FALSE)</f>
        <v>Socio-political,Violence,Conflict</v>
      </c>
      <c r="F50" s="144">
        <f t="shared" si="5"/>
        <v>2.5</v>
      </c>
      <c r="G50" s="145">
        <f t="shared" si="6"/>
        <v>3</v>
      </c>
      <c r="H50" s="145" t="str">
        <f t="shared" si="7"/>
        <v>Medium</v>
      </c>
      <c r="I50" s="146" t="str">
        <f>INDEX(Trends!$D$3:$D$404,MATCH(B50,Trends!$C$3:$C$404,0))</f>
        <v>Stable</v>
      </c>
      <c r="J50" s="145" t="str">
        <f>VLOOKUP($B50,Reliability!$A$3:$I$300,9,FALSE)</f>
        <v>High</v>
      </c>
      <c r="K50" s="147">
        <f t="shared" si="8"/>
        <v>2.9</v>
      </c>
      <c r="L50" s="147">
        <f>VLOOKUP($B50,'Impact of the crisis'!$C$6:$N$300,12,FALSE)</f>
        <v>2.1</v>
      </c>
      <c r="M50" s="147">
        <f>VLOOKUP($B50,'Impact of the crisis'!$C$6:$AB$300,26,FALSE)</f>
        <v>3.3</v>
      </c>
      <c r="N50" s="147">
        <f>VLOOKUP($B50,'Conditions of people affected'!$C$6:$R$300,16,FALSE)</f>
        <v>1.85</v>
      </c>
      <c r="O50" s="147">
        <f>VLOOKUP($B50,'Conditions of people affected'!$C$6:$R$300,9,FALSE)</f>
        <v>1.7</v>
      </c>
      <c r="P50" s="147">
        <f>VLOOKUP($B50,'Conditions of people affected'!$C$6:$R$300,15,FALSE)</f>
        <v>2</v>
      </c>
      <c r="Q50" s="147">
        <f t="shared" si="9"/>
        <v>3.1</v>
      </c>
      <c r="R50" s="147">
        <f>VLOOKUP($B50,'Complexity of the crisis'!$C$6:$AN$300,22,FALSE)</f>
        <v>2.6</v>
      </c>
      <c r="S50" s="147">
        <f>VLOOKUP($B50,'Complexity of the crisis'!$C$6:$AN$300,38,FALSE)</f>
        <v>3.5</v>
      </c>
      <c r="T50" s="151" t="str">
        <f>VLOOKUP(B50,Lists!$C$3:$E$300,3,FALSE)</f>
        <v>Asia</v>
      </c>
      <c r="U50" s="152">
        <f>VLOOKUP(B50,'INFORM Severity - hidden'!$C$5:$V$300,20,FALSE)</f>
        <v>45639</v>
      </c>
    </row>
    <row r="51" spans="1:21" x14ac:dyDescent="0.35">
      <c r="A51" s="148" t="str">
        <f t="array" ref="A51">IFERROR(INDEX(Lists!$B$2:$B$200,SMALL(IF(Lists!$I$2:$I$200="Individual",ROW(Lists!$B$2:$B$200)),ROW(47:47))-1,1),"")</f>
        <v>2024 Monsoon Floods in India</v>
      </c>
      <c r="B51" s="149" t="str">
        <f>VLOOKUP(A51,Lists!$B$2:$G$200,2,FALSE)</f>
        <v>IND006</v>
      </c>
      <c r="C51" s="149" t="str">
        <f>VLOOKUP(B51,'INFORM Severity - hidden'!$C$5:$D$200,2,FALSE)</f>
        <v>India</v>
      </c>
      <c r="D51" s="149" t="str">
        <f>VLOOKUP(A51,Lists!$B$2:$G$200,3,FALSE)</f>
        <v>IND</v>
      </c>
      <c r="E51" s="150" t="str">
        <f>VLOOKUP(A51,Lists!$B$2:$G$200,5,FALSE)</f>
        <v>Floods</v>
      </c>
      <c r="F51" s="144">
        <f t="shared" si="5"/>
        <v>2.2000000000000002</v>
      </c>
      <c r="G51" s="145">
        <f t="shared" si="6"/>
        <v>3</v>
      </c>
      <c r="H51" s="145" t="str">
        <f t="shared" si="7"/>
        <v>Medium</v>
      </c>
      <c r="I51" s="146" t="str">
        <f>INDEX(Trends!$D$3:$D$404,MATCH(B51,Trends!$C$3:$C$404,0))</f>
        <v>Stable</v>
      </c>
      <c r="J51" s="145" t="str">
        <f>VLOOKUP($B51,Reliability!$A$3:$I$300,9,FALSE)</f>
        <v>Very High</v>
      </c>
      <c r="K51" s="147">
        <f t="shared" si="8"/>
        <v>2.2999999999999998</v>
      </c>
      <c r="L51" s="147">
        <f>VLOOKUP($B51,'Impact of the crisis'!$C$6:$N$300,12,FALSE)</f>
        <v>1.7</v>
      </c>
      <c r="M51" s="147">
        <f>VLOOKUP($B51,'Impact of the crisis'!$C$6:$AB$300,26,FALSE)</f>
        <v>2.5</v>
      </c>
      <c r="N51" s="147">
        <f>VLOOKUP($B51,'Conditions of people affected'!$C$6:$R$300,16,FALSE)</f>
        <v>1.75</v>
      </c>
      <c r="O51" s="147">
        <f>VLOOKUP($B51,'Conditions of people affected'!$C$6:$R$300,9,FALSE)</f>
        <v>1.5</v>
      </c>
      <c r="P51" s="147">
        <f>VLOOKUP($B51,'Conditions of people affected'!$C$6:$R$300,15,FALSE)</f>
        <v>2</v>
      </c>
      <c r="Q51" s="147">
        <f t="shared" si="9"/>
        <v>2.9</v>
      </c>
      <c r="R51" s="147">
        <f>VLOOKUP($B51,'Complexity of the crisis'!$C$6:$AN$300,22,FALSE)</f>
        <v>2.7</v>
      </c>
      <c r="S51" s="147">
        <f>VLOOKUP($B51,'Complexity of the crisis'!$C$6:$AN$300,38,FALSE)</f>
        <v>3</v>
      </c>
      <c r="T51" s="151" t="str">
        <f>VLOOKUP(B51,Lists!$C$3:$E$300,3,FALSE)</f>
        <v>Asia</v>
      </c>
      <c r="U51" s="152">
        <f>VLOOKUP(B51,'INFORM Severity - hidden'!$C$5:$V$300,20,FALSE)</f>
        <v>45638</v>
      </c>
    </row>
    <row r="52" spans="1:21" x14ac:dyDescent="0.35">
      <c r="A52" s="148" t="str">
        <f t="array" ref="A52">IFERROR(INDEX(Lists!$B$2:$B$200,SMALL(IF(Lists!$I$2:$I$200="Individual",ROW(Lists!$B$2:$B$200)),ROW(48:48))-1,1),"")</f>
        <v>Afghan Refugees in Iran</v>
      </c>
      <c r="B52" s="149" t="str">
        <f>VLOOKUP(A52,Lists!$B$2:$G$200,2,FALSE)</f>
        <v>IRN004</v>
      </c>
      <c r="C52" s="149" t="str">
        <f>VLOOKUP(B52,'INFORM Severity - hidden'!$C$5:$D$200,2,FALSE)</f>
        <v>Iran</v>
      </c>
      <c r="D52" s="149" t="str">
        <f>VLOOKUP(A52,Lists!$B$2:$G$200,3,FALSE)</f>
        <v>IRN</v>
      </c>
      <c r="E52" s="150" t="str">
        <f>VLOOKUP(A52,Lists!$B$2:$G$200,5,FALSE)</f>
        <v>Displacement</v>
      </c>
      <c r="F52" s="144">
        <f t="shared" si="5"/>
        <v>3.7</v>
      </c>
      <c r="G52" s="145">
        <f t="shared" si="6"/>
        <v>4</v>
      </c>
      <c r="H52" s="145" t="str">
        <f t="shared" si="7"/>
        <v>High</v>
      </c>
      <c r="I52" s="146" t="str">
        <f>INDEX(Trends!$D$3:$D$404,MATCH(B52,Trends!$C$3:$C$404,0))</f>
        <v>Decreasing</v>
      </c>
      <c r="J52" s="145" t="str">
        <f>VLOOKUP($B52,Reliability!$A$3:$I$300,9,FALSE)</f>
        <v>Medium</v>
      </c>
      <c r="K52" s="147">
        <f t="shared" si="8"/>
        <v>3.6</v>
      </c>
      <c r="L52" s="147">
        <f>VLOOKUP($B52,'Impact of the crisis'!$C$6:$N$300,12,FALSE)</f>
        <v>2.7</v>
      </c>
      <c r="M52" s="147">
        <f>VLOOKUP($B52,'Impact of the crisis'!$C$6:$AB$300,26,FALSE)</f>
        <v>4</v>
      </c>
      <c r="N52" s="147">
        <f>VLOOKUP($B52,'Conditions of people affected'!$C$6:$R$300,16,FALSE)</f>
        <v>4.2</v>
      </c>
      <c r="O52" s="147">
        <f>VLOOKUP($B52,'Conditions of people affected'!$C$6:$R$300,9,FALSE)</f>
        <v>4.4000000000000004</v>
      </c>
      <c r="P52" s="147">
        <f>VLOOKUP($B52,'Conditions of people affected'!$C$6:$R$300,15,FALSE)</f>
        <v>4</v>
      </c>
      <c r="Q52" s="147">
        <f t="shared" si="9"/>
        <v>2.9</v>
      </c>
      <c r="R52" s="147">
        <f>VLOOKUP($B52,'Complexity of the crisis'!$C$6:$AN$300,22,FALSE)</f>
        <v>3.3</v>
      </c>
      <c r="S52" s="147">
        <f>VLOOKUP($B52,'Complexity of the crisis'!$C$6:$AN$300,38,FALSE)</f>
        <v>2.5</v>
      </c>
      <c r="T52" s="151" t="str">
        <f>VLOOKUP(B52,Lists!$C$3:$E$300,3,FALSE)</f>
        <v>Middle east</v>
      </c>
      <c r="U52" s="152">
        <f>VLOOKUP(B52,'INFORM Severity - hidden'!$C$5:$V$300,20,FALSE)</f>
        <v>45638</v>
      </c>
    </row>
    <row r="53" spans="1:21" x14ac:dyDescent="0.35">
      <c r="A53" s="148" t="str">
        <f t="array" ref="A53">IFERROR(INDEX(Lists!$B$2:$B$200,SMALL(IF(Lists!$I$2:$I$200="Individual",ROW(Lists!$B$2:$B$200)),ROW(49:49))-1,1),"")</f>
        <v>Conflict  in Iraq</v>
      </c>
      <c r="B53" s="149" t="str">
        <f>VLOOKUP(A53,Lists!$B$2:$G$200,2,FALSE)</f>
        <v>IRQ002</v>
      </c>
      <c r="C53" s="149" t="str">
        <f>VLOOKUP(B53,'INFORM Severity - hidden'!$C$5:$D$200,2,FALSE)</f>
        <v>Iraq</v>
      </c>
      <c r="D53" s="149" t="str">
        <f>VLOOKUP(A53,Lists!$B$2:$G$200,3,FALSE)</f>
        <v>IRQ</v>
      </c>
      <c r="E53" s="150" t="str">
        <f>VLOOKUP(A53,Lists!$B$2:$G$200,5,FALSE)</f>
        <v>Conflict,Socio-political,Violence</v>
      </c>
      <c r="F53" s="144">
        <f t="shared" si="5"/>
        <v>2.8</v>
      </c>
      <c r="G53" s="145">
        <f t="shared" si="6"/>
        <v>3</v>
      </c>
      <c r="H53" s="145" t="str">
        <f t="shared" si="7"/>
        <v>Medium</v>
      </c>
      <c r="I53" s="146" t="str">
        <f>INDEX(Trends!$D$3:$D$404,MATCH(B53,Trends!$C$3:$C$404,0))</f>
        <v>Stable</v>
      </c>
      <c r="J53" s="145" t="str">
        <f>VLOOKUP($B53,Reliability!$A$3:$I$300,9,FALSE)</f>
        <v>Very High</v>
      </c>
      <c r="K53" s="147">
        <f t="shared" si="8"/>
        <v>4</v>
      </c>
      <c r="L53" s="147">
        <f>VLOOKUP($B53,'Impact of the crisis'!$C$6:$N$300,12,FALSE)</f>
        <v>4.7</v>
      </c>
      <c r="M53" s="147">
        <f>VLOOKUP($B53,'Impact of the crisis'!$C$6:$AB$300,26,FALSE)</f>
        <v>3.6</v>
      </c>
      <c r="N53" s="147">
        <f>VLOOKUP($B53,'Conditions of people affected'!$C$6:$R$300,16,FALSE)</f>
        <v>1.8</v>
      </c>
      <c r="O53" s="147">
        <f>VLOOKUP($B53,'Conditions of people affected'!$C$6:$R$300,9,FALSE)</f>
        <v>1.6</v>
      </c>
      <c r="P53" s="147">
        <f>VLOOKUP($B53,'Conditions of people affected'!$C$6:$R$300,15,FALSE)</f>
        <v>2</v>
      </c>
      <c r="Q53" s="147">
        <f t="shared" si="9"/>
        <v>2.9</v>
      </c>
      <c r="R53" s="147">
        <f>VLOOKUP($B53,'Complexity of the crisis'!$C$6:$AN$300,22,FALSE)</f>
        <v>3.2</v>
      </c>
      <c r="S53" s="147">
        <f>VLOOKUP($B53,'Complexity of the crisis'!$C$6:$AN$300,38,FALSE)</f>
        <v>2.5</v>
      </c>
      <c r="T53" s="151" t="str">
        <f>VLOOKUP(B53,Lists!$C$3:$E$300,3,FALSE)</f>
        <v>Middle east</v>
      </c>
      <c r="U53" s="152">
        <f>VLOOKUP(B53,'INFORM Severity - hidden'!$C$5:$V$300,20,FALSE)</f>
        <v>45650</v>
      </c>
    </row>
    <row r="54" spans="1:21" x14ac:dyDescent="0.35">
      <c r="A54" s="148" t="str">
        <f t="array" ref="A54">IFERROR(INDEX(Lists!$B$2:$B$200,SMALL(IF(Lists!$I$2:$I$200="Individual",ROW(Lists!$B$2:$B$200)),ROW(50:50))-1,1),"")</f>
        <v>Syrian and Palestinian refugees in iraq</v>
      </c>
      <c r="B54" s="149" t="str">
        <f>VLOOKUP(A54,Lists!$B$2:$G$200,2,FALSE)</f>
        <v>IRQ003</v>
      </c>
      <c r="C54" s="149" t="str">
        <f>VLOOKUP(B54,'INFORM Severity - hidden'!$C$5:$D$200,2,FALSE)</f>
        <v>Iraq</v>
      </c>
      <c r="D54" s="149" t="str">
        <f>VLOOKUP(A54,Lists!$B$2:$G$200,3,FALSE)</f>
        <v>IRQ</v>
      </c>
      <c r="E54" s="150" t="str">
        <f>VLOOKUP(A54,Lists!$B$2:$G$200,5,FALSE)</f>
        <v>Displacement</v>
      </c>
      <c r="F54" s="144">
        <f t="shared" si="5"/>
        <v>2.1</v>
      </c>
      <c r="G54" s="145">
        <f t="shared" si="6"/>
        <v>3</v>
      </c>
      <c r="H54" s="145" t="str">
        <f t="shared" si="7"/>
        <v>Medium</v>
      </c>
      <c r="I54" s="146" t="str">
        <f>INDEX(Trends!$D$3:$D$404,MATCH(B54,Trends!$C$3:$C$404,0))</f>
        <v>Increasing</v>
      </c>
      <c r="J54" s="145" t="str">
        <f>VLOOKUP($B54,Reliability!$A$3:$I$300,9,FALSE)</f>
        <v>High</v>
      </c>
      <c r="K54" s="147">
        <f t="shared" si="8"/>
        <v>2.8</v>
      </c>
      <c r="L54" s="147">
        <f>VLOOKUP($B54,'Impact of the crisis'!$C$6:$N$300,12,FALSE)</f>
        <v>1.6</v>
      </c>
      <c r="M54" s="147">
        <f>VLOOKUP($B54,'Impact of the crisis'!$C$6:$AB$300,26,FALSE)</f>
        <v>3.3</v>
      </c>
      <c r="N54" s="147">
        <f>VLOOKUP($B54,'Conditions of people affected'!$C$6:$R$300,16,FALSE)</f>
        <v>1.45</v>
      </c>
      <c r="O54" s="147">
        <f>VLOOKUP($B54,'Conditions of people affected'!$C$6:$R$300,9,FALSE)</f>
        <v>0.9</v>
      </c>
      <c r="P54" s="147">
        <f>VLOOKUP($B54,'Conditions of people affected'!$C$6:$R$300,15,FALSE)</f>
        <v>2</v>
      </c>
      <c r="Q54" s="147">
        <f t="shared" si="9"/>
        <v>2.6</v>
      </c>
      <c r="R54" s="147">
        <f>VLOOKUP($B54,'Complexity of the crisis'!$C$6:$AN$300,22,FALSE)</f>
        <v>3.2</v>
      </c>
      <c r="S54" s="147">
        <f>VLOOKUP($B54,'Complexity of the crisis'!$C$6:$AN$300,38,FALSE)</f>
        <v>2</v>
      </c>
      <c r="T54" s="151" t="str">
        <f>VLOOKUP(B54,Lists!$C$3:$E$300,3,FALSE)</f>
        <v>Middle east</v>
      </c>
      <c r="U54" s="152">
        <f>VLOOKUP(B54,'INFORM Severity - hidden'!$C$5:$V$300,20,FALSE)</f>
        <v>45650</v>
      </c>
    </row>
    <row r="55" spans="1:21" x14ac:dyDescent="0.35">
      <c r="A55" s="148" t="str">
        <f t="array" ref="A55">IFERROR(INDEX(Lists!$B$2:$B$200,SMALL(IF(Lists!$I$2:$I$200="Individual",ROW(Lists!$B$2:$B$200)),ROW(51:51))-1,1),"")</f>
        <v>Mixed migration flows in Italy</v>
      </c>
      <c r="B55" s="149" t="str">
        <f>VLOOKUP(A55,Lists!$B$2:$G$200,2,FALSE)</f>
        <v>ITA002</v>
      </c>
      <c r="C55" s="149" t="str">
        <f>VLOOKUP(B55,'INFORM Severity - hidden'!$C$5:$D$200,2,FALSE)</f>
        <v>Italy</v>
      </c>
      <c r="D55" s="149" t="str">
        <f>VLOOKUP(A55,Lists!$B$2:$G$200,3,FALSE)</f>
        <v>ITA</v>
      </c>
      <c r="E55" s="150" t="str">
        <f>VLOOKUP(A55,Lists!$B$2:$G$200,5,FALSE)</f>
        <v>Displacement</v>
      </c>
      <c r="F55" s="144">
        <f t="shared" si="5"/>
        <v>1.9</v>
      </c>
      <c r="G55" s="145">
        <f t="shared" si="6"/>
        <v>2</v>
      </c>
      <c r="H55" s="145" t="str">
        <f t="shared" si="7"/>
        <v>Low</v>
      </c>
      <c r="I55" s="146" t="str">
        <f>INDEX(Trends!$D$3:$D$404,MATCH(B55,Trends!$C$3:$C$404,0))</f>
        <v>Decreasing</v>
      </c>
      <c r="J55" s="145" t="str">
        <f>VLOOKUP($B55,Reliability!$A$3:$I$300,9,FALSE)</f>
        <v>Very High</v>
      </c>
      <c r="K55" s="147">
        <f t="shared" si="8"/>
        <v>2.8</v>
      </c>
      <c r="L55" s="147">
        <f>VLOOKUP($B55,'Impact of the crisis'!$C$6:$N$300,12,FALSE)</f>
        <v>2.4</v>
      </c>
      <c r="M55" s="147">
        <f>VLOOKUP($B55,'Impact of the crisis'!$C$6:$AB$300,26,FALSE)</f>
        <v>3</v>
      </c>
      <c r="N55" s="147">
        <f>VLOOKUP($B55,'Conditions of people affected'!$C$6:$R$300,16,FALSE)</f>
        <v>1.6</v>
      </c>
      <c r="O55" s="147">
        <f>VLOOKUP($B55,'Conditions of people affected'!$C$6:$R$300,9,FALSE)</f>
        <v>2.2000000000000002</v>
      </c>
      <c r="P55" s="147">
        <f>VLOOKUP($B55,'Conditions of people affected'!$C$6:$R$300,15,FALSE)</f>
        <v>1</v>
      </c>
      <c r="Q55" s="147">
        <f t="shared" si="9"/>
        <v>1.5</v>
      </c>
      <c r="R55" s="147">
        <f>VLOOKUP($B55,'Complexity of the crisis'!$C$6:$AN$300,22,FALSE)</f>
        <v>1.4</v>
      </c>
      <c r="S55" s="147">
        <f>VLOOKUP($B55,'Complexity of the crisis'!$C$6:$AN$300,38,FALSE)</f>
        <v>1.5</v>
      </c>
      <c r="T55" s="151" t="str">
        <f>VLOOKUP(B55,Lists!$C$3:$E$300,3,FALSE)</f>
        <v>Europe</v>
      </c>
      <c r="U55" s="152">
        <f>VLOOKUP(B55,'INFORM Severity - hidden'!$C$5:$V$300,20,FALSE)</f>
        <v>45631</v>
      </c>
    </row>
    <row r="56" spans="1:21" x14ac:dyDescent="0.35">
      <c r="A56" s="148" t="str">
        <f t="array" ref="A56">IFERROR(INDEX(Lists!$B$2:$B$200,SMALL(IF(Lists!$I$2:$I$200="Individual",ROW(Lists!$B$2:$B$200)),ROW(52:52))-1,1),"")</f>
        <v>Syrian refugees in Jordan</v>
      </c>
      <c r="B56" s="149" t="str">
        <f>VLOOKUP(A56,Lists!$B$2:$G$200,2,FALSE)</f>
        <v>JOR002</v>
      </c>
      <c r="C56" s="149" t="str">
        <f>VLOOKUP(B56,'INFORM Severity - hidden'!$C$5:$D$200,2,FALSE)</f>
        <v>Jordan</v>
      </c>
      <c r="D56" s="149" t="str">
        <f>VLOOKUP(A56,Lists!$B$2:$G$200,3,FALSE)</f>
        <v>JOR</v>
      </c>
      <c r="E56" s="150" t="str">
        <f>VLOOKUP(A56,Lists!$B$2:$G$200,5,FALSE)</f>
        <v>Displacement</v>
      </c>
      <c r="F56" s="144">
        <f t="shared" si="5"/>
        <v>2.8</v>
      </c>
      <c r="G56" s="145">
        <f t="shared" si="6"/>
        <v>3</v>
      </c>
      <c r="H56" s="145" t="str">
        <f t="shared" si="7"/>
        <v>Medium</v>
      </c>
      <c r="I56" s="146" t="str">
        <f>INDEX(Trends!$D$3:$D$404,MATCH(B56,Trends!$C$3:$C$404,0))</f>
        <v>Stable</v>
      </c>
      <c r="J56" s="145" t="str">
        <f>VLOOKUP($B56,Reliability!$A$3:$I$300,9,FALSE)</f>
        <v>High</v>
      </c>
      <c r="K56" s="147">
        <f t="shared" si="8"/>
        <v>2.7</v>
      </c>
      <c r="L56" s="147">
        <f>VLOOKUP($B56,'Impact of the crisis'!$C$6:$N$300,12,FALSE)</f>
        <v>3</v>
      </c>
      <c r="M56" s="147">
        <f>VLOOKUP($B56,'Impact of the crisis'!$C$6:$AB$300,26,FALSE)</f>
        <v>2.6</v>
      </c>
      <c r="N56" s="147">
        <f>VLOOKUP($B56,'Conditions of people affected'!$C$6:$R$300,16,FALSE)</f>
        <v>3.3</v>
      </c>
      <c r="O56" s="147">
        <f>VLOOKUP($B56,'Conditions of people affected'!$C$6:$R$300,9,FALSE)</f>
        <v>3.6</v>
      </c>
      <c r="P56" s="147">
        <f>VLOOKUP($B56,'Conditions of people affected'!$C$6:$R$300,15,FALSE)</f>
        <v>3</v>
      </c>
      <c r="Q56" s="147">
        <f t="shared" si="9"/>
        <v>2</v>
      </c>
      <c r="R56" s="147">
        <f>VLOOKUP($B56,'Complexity of the crisis'!$C$6:$AN$300,22,FALSE)</f>
        <v>2.5</v>
      </c>
      <c r="S56" s="147">
        <f>VLOOKUP($B56,'Complexity of the crisis'!$C$6:$AN$300,38,FALSE)</f>
        <v>1.5</v>
      </c>
      <c r="T56" s="151" t="str">
        <f>VLOOKUP(B56,Lists!$C$3:$E$300,3,FALSE)</f>
        <v>Middle east</v>
      </c>
      <c r="U56" s="152">
        <f>VLOOKUP(B56,'INFORM Severity - hidden'!$C$5:$V$300,20,FALSE)</f>
        <v>45650</v>
      </c>
    </row>
    <row r="57" spans="1:21" x14ac:dyDescent="0.35">
      <c r="A57" s="148" t="str">
        <f t="array" ref="A57">IFERROR(INDEX(Lists!$B$2:$B$200,SMALL(IF(Lists!$I$2:$I$200="Individual",ROW(Lists!$B$2:$B$200)),ROW(53:53))-1,1),"")</f>
        <v>Refugee situation in Kenya</v>
      </c>
      <c r="B57" s="149" t="str">
        <f>VLOOKUP(A57,Lists!$B$2:$G$200,2,FALSE)</f>
        <v>KEN002</v>
      </c>
      <c r="C57" s="149" t="str">
        <f>VLOOKUP(B57,'INFORM Severity - hidden'!$C$5:$D$200,2,FALSE)</f>
        <v>Kenya</v>
      </c>
      <c r="D57" s="149" t="str">
        <f>VLOOKUP(A57,Lists!$B$2:$G$200,3,FALSE)</f>
        <v>KEN</v>
      </c>
      <c r="E57" s="150" t="str">
        <f>VLOOKUP(A57,Lists!$B$2:$G$200,5,FALSE)</f>
        <v>Displacement</v>
      </c>
      <c r="F57" s="144">
        <f t="shared" si="5"/>
        <v>2.8</v>
      </c>
      <c r="G57" s="145">
        <f t="shared" si="6"/>
        <v>3</v>
      </c>
      <c r="H57" s="145" t="str">
        <f t="shared" si="7"/>
        <v>Medium</v>
      </c>
      <c r="I57" s="146" t="str">
        <f>INDEX(Trends!$D$3:$D$404,MATCH(B57,Trends!$C$3:$C$404,0))</f>
        <v>Decreasing</v>
      </c>
      <c r="J57" s="145" t="str">
        <f>VLOOKUP($B57,Reliability!$A$3:$I$300,9,FALSE)</f>
        <v>High</v>
      </c>
      <c r="K57" s="147">
        <f t="shared" si="8"/>
        <v>2.2999999999999998</v>
      </c>
      <c r="L57" s="147">
        <f>VLOOKUP($B57,'Impact of the crisis'!$C$6:$N$300,12,FALSE)</f>
        <v>0.9</v>
      </c>
      <c r="M57" s="147">
        <f>VLOOKUP($B57,'Impact of the crisis'!$C$6:$AB$300,26,FALSE)</f>
        <v>2.9</v>
      </c>
      <c r="N57" s="147">
        <f>VLOOKUP($B57,'Conditions of people affected'!$C$6:$R$300,16,FALSE)</f>
        <v>3.1</v>
      </c>
      <c r="O57" s="147">
        <f>VLOOKUP($B57,'Conditions of people affected'!$C$6:$R$300,9,FALSE)</f>
        <v>3.2</v>
      </c>
      <c r="P57" s="147">
        <f>VLOOKUP($B57,'Conditions of people affected'!$C$6:$R$300,15,FALSE)</f>
        <v>3</v>
      </c>
      <c r="Q57" s="147">
        <f t="shared" si="9"/>
        <v>2.7</v>
      </c>
      <c r="R57" s="147">
        <f>VLOOKUP($B57,'Complexity of the crisis'!$C$6:$AN$300,22,FALSE)</f>
        <v>3.3</v>
      </c>
      <c r="S57" s="147">
        <f>VLOOKUP($B57,'Complexity of the crisis'!$C$6:$AN$300,38,FALSE)</f>
        <v>2</v>
      </c>
      <c r="T57" s="151" t="str">
        <f>VLOOKUP(B57,Lists!$C$3:$E$300,3,FALSE)</f>
        <v>Africa</v>
      </c>
      <c r="U57" s="152">
        <f>VLOOKUP(B57,'INFORM Severity - hidden'!$C$5:$V$300,20,FALSE)</f>
        <v>45645</v>
      </c>
    </row>
    <row r="58" spans="1:21" x14ac:dyDescent="0.35">
      <c r="A58" s="148" t="str">
        <f t="array" ref="A58">IFERROR(INDEX(Lists!$B$2:$B$200,SMALL(IF(Lists!$I$2:$I$200="Individual",ROW(Lists!$B$2:$B$200)),ROW(54:54))-1,1),"")</f>
        <v>Drought in Kenya</v>
      </c>
      <c r="B58" s="149" t="str">
        <f>VLOOKUP(A58,Lists!$B$2:$G$200,2,FALSE)</f>
        <v>KEN003</v>
      </c>
      <c r="C58" s="149" t="str">
        <f>VLOOKUP(B58,'INFORM Severity - hidden'!$C$5:$D$200,2,FALSE)</f>
        <v>Kenya</v>
      </c>
      <c r="D58" s="149" t="str">
        <f>VLOOKUP(A58,Lists!$B$2:$G$200,3,FALSE)</f>
        <v>KEN</v>
      </c>
      <c r="E58" s="150" t="str">
        <f>VLOOKUP(A58,Lists!$B$2:$G$200,5,FALSE)</f>
        <v>Drought</v>
      </c>
      <c r="F58" s="144">
        <f t="shared" si="5"/>
        <v>3.4</v>
      </c>
      <c r="G58" s="145">
        <f t="shared" si="6"/>
        <v>4</v>
      </c>
      <c r="H58" s="145" t="str">
        <f t="shared" si="7"/>
        <v>High</v>
      </c>
      <c r="I58" s="146" t="str">
        <f>INDEX(Trends!$D$3:$D$404,MATCH(B58,Trends!$C$3:$C$404,0))</f>
        <v>Increasing</v>
      </c>
      <c r="J58" s="145" t="str">
        <f>VLOOKUP($B58,Reliability!$A$3:$I$300,9,FALSE)</f>
        <v>Very High</v>
      </c>
      <c r="K58" s="147">
        <f t="shared" si="8"/>
        <v>3.9</v>
      </c>
      <c r="L58" s="147">
        <f>VLOOKUP($B58,'Impact of the crisis'!$C$6:$N$300,12,FALSE)</f>
        <v>4.3</v>
      </c>
      <c r="M58" s="147">
        <f>VLOOKUP($B58,'Impact of the crisis'!$C$6:$AB$300,26,FALSE)</f>
        <v>3.6</v>
      </c>
      <c r="N58" s="147">
        <f>VLOOKUP($B58,'Conditions of people affected'!$C$6:$R$300,16,FALSE)</f>
        <v>3.35</v>
      </c>
      <c r="O58" s="147">
        <f>VLOOKUP($B58,'Conditions of people affected'!$C$6:$R$300,9,FALSE)</f>
        <v>3.7</v>
      </c>
      <c r="P58" s="147">
        <f>VLOOKUP($B58,'Conditions of people affected'!$C$6:$R$300,15,FALSE)</f>
        <v>3</v>
      </c>
      <c r="Q58" s="147">
        <f t="shared" si="9"/>
        <v>2.9</v>
      </c>
      <c r="R58" s="147">
        <f>VLOOKUP($B58,'Complexity of the crisis'!$C$6:$AN$300,22,FALSE)</f>
        <v>3.3</v>
      </c>
      <c r="S58" s="147">
        <f>VLOOKUP($B58,'Complexity of the crisis'!$C$6:$AN$300,38,FALSE)</f>
        <v>2.5</v>
      </c>
      <c r="T58" s="151" t="str">
        <f>VLOOKUP(B58,Lists!$C$3:$E$300,3,FALSE)</f>
        <v>Africa</v>
      </c>
      <c r="U58" s="152">
        <f>VLOOKUP(B58,'INFORM Severity - hidden'!$C$5:$V$300,20,FALSE)</f>
        <v>45645</v>
      </c>
    </row>
    <row r="59" spans="1:21" x14ac:dyDescent="0.35">
      <c r="A59" s="148" t="str">
        <f t="array" ref="A59">IFERROR(INDEX(Lists!$B$2:$B$200,SMALL(IF(Lists!$I$2:$I$200="Individual",ROW(Lists!$B$2:$B$200)),ROW(55:55))-1,1),"")</f>
        <v>Typhoon Yagi in Laos</v>
      </c>
      <c r="B59" s="149" t="str">
        <f>VLOOKUP(A59,Lists!$B$2:$G$200,2,FALSE)</f>
        <v>LAO004</v>
      </c>
      <c r="C59" s="149" t="str">
        <f>VLOOKUP(B59,'INFORM Severity - hidden'!$C$5:$D$200,2,FALSE)</f>
        <v>Laos</v>
      </c>
      <c r="D59" s="149" t="str">
        <f>VLOOKUP(A59,Lists!$B$2:$G$200,3,FALSE)</f>
        <v>LAO</v>
      </c>
      <c r="E59" s="150" t="str">
        <f>VLOOKUP(A59,Lists!$B$2:$G$200,5,FALSE)</f>
        <v>Cyclone,Floods</v>
      </c>
      <c r="F59" s="144">
        <f t="shared" si="5"/>
        <v>2.1</v>
      </c>
      <c r="G59" s="145">
        <f t="shared" si="6"/>
        <v>3</v>
      </c>
      <c r="H59" s="145" t="str">
        <f t="shared" si="7"/>
        <v>Medium</v>
      </c>
      <c r="I59" s="146" t="str">
        <f>INDEX(Trends!$D$3:$D$404,MATCH(B59,Trends!$C$3:$C$404,0))</f>
        <v>Increasing</v>
      </c>
      <c r="J59" s="145" t="str">
        <f>VLOOKUP($B59,Reliability!$A$3:$I$300,9,FALSE)</f>
        <v>Very High</v>
      </c>
      <c r="K59" s="147">
        <f t="shared" si="8"/>
        <v>1.5</v>
      </c>
      <c r="L59" s="147">
        <f>VLOOKUP($B59,'Impact of the crisis'!$C$6:$N$300,12,FALSE)</f>
        <v>2.2999999999999998</v>
      </c>
      <c r="M59" s="147">
        <f>VLOOKUP($B59,'Impact of the crisis'!$C$6:$AB$300,26,FALSE)</f>
        <v>1</v>
      </c>
      <c r="N59" s="147">
        <f>VLOOKUP($B59,'Conditions of people affected'!$C$6:$R$300,16,FALSE)</f>
        <v>1.8</v>
      </c>
      <c r="O59" s="147">
        <f>VLOOKUP($B59,'Conditions of people affected'!$C$6:$R$300,9,FALSE)</f>
        <v>1.6</v>
      </c>
      <c r="P59" s="147">
        <f>VLOOKUP($B59,'Conditions of people affected'!$C$6:$R$300,15,FALSE)</f>
        <v>2</v>
      </c>
      <c r="Q59" s="147">
        <f t="shared" si="9"/>
        <v>3</v>
      </c>
      <c r="R59" s="147">
        <f>VLOOKUP($B59,'Complexity of the crisis'!$C$6:$AN$300,22,FALSE)</f>
        <v>2.9</v>
      </c>
      <c r="S59" s="147">
        <f>VLOOKUP($B59,'Complexity of the crisis'!$C$6:$AN$300,38,FALSE)</f>
        <v>3</v>
      </c>
      <c r="T59" s="151" t="str">
        <f>VLOOKUP(B59,Lists!$C$3:$E$300,3,FALSE)</f>
        <v>Asia</v>
      </c>
      <c r="U59" s="152">
        <f>VLOOKUP(B59,'INFORM Severity - hidden'!$C$5:$V$300,20,FALSE)</f>
        <v>45639</v>
      </c>
    </row>
    <row r="60" spans="1:21" x14ac:dyDescent="0.35">
      <c r="A60" s="148" t="str">
        <f t="array" ref="A60">IFERROR(INDEX(Lists!$B$2:$B$200,SMALL(IF(Lists!$I$2:$I$200="Individual",ROW(Lists!$B$2:$B$200)),ROW(56:56))-1,1),"")</f>
        <v>Syrian refugees in Lebanon</v>
      </c>
      <c r="B60" s="149" t="str">
        <f>VLOOKUP(A60,Lists!$B$2:$G$200,2,FALSE)</f>
        <v>LBN002</v>
      </c>
      <c r="C60" s="149" t="str">
        <f>VLOOKUP(B60,'INFORM Severity - hidden'!$C$5:$D$200,2,FALSE)</f>
        <v>Lebanon</v>
      </c>
      <c r="D60" s="149" t="str">
        <f>VLOOKUP(A60,Lists!$B$2:$G$200,3,FALSE)</f>
        <v>LBN</v>
      </c>
      <c r="E60" s="150" t="str">
        <f>VLOOKUP(A60,Lists!$B$2:$G$200,5,FALSE)</f>
        <v>Displacement</v>
      </c>
      <c r="F60" s="144">
        <f t="shared" si="5"/>
        <v>3.4</v>
      </c>
      <c r="G60" s="145">
        <f t="shared" si="6"/>
        <v>4</v>
      </c>
      <c r="H60" s="145" t="str">
        <f t="shared" si="7"/>
        <v>High</v>
      </c>
      <c r="I60" s="146" t="str">
        <f>INDEX(Trends!$D$3:$D$404,MATCH(B60,Trends!$C$3:$C$404,0))</f>
        <v>Increasing</v>
      </c>
      <c r="J60" s="145" t="str">
        <f>VLOOKUP($B60,Reliability!$A$3:$I$300,9,FALSE)</f>
        <v>Very High</v>
      </c>
      <c r="K60" s="147">
        <f t="shared" si="8"/>
        <v>4</v>
      </c>
      <c r="L60" s="147">
        <f>VLOOKUP($B60,'Impact of the crisis'!$C$6:$N$300,12,FALSE)</f>
        <v>3.5</v>
      </c>
      <c r="M60" s="147">
        <f>VLOOKUP($B60,'Impact of the crisis'!$C$6:$AB$300,26,FALSE)</f>
        <v>4.2</v>
      </c>
      <c r="N60" s="147">
        <f>VLOOKUP($B60,'Conditions of people affected'!$C$6:$R$300,16,FALSE)</f>
        <v>3.25</v>
      </c>
      <c r="O60" s="147">
        <f>VLOOKUP($B60,'Conditions of people affected'!$C$6:$R$300,9,FALSE)</f>
        <v>3.5</v>
      </c>
      <c r="P60" s="147">
        <f>VLOOKUP($B60,'Conditions of people affected'!$C$6:$R$300,15,FALSE)</f>
        <v>3</v>
      </c>
      <c r="Q60" s="147">
        <f t="shared" si="9"/>
        <v>3.1</v>
      </c>
      <c r="R60" s="147">
        <f>VLOOKUP($B60,'Complexity of the crisis'!$C$6:$AN$300,22,FALSE)</f>
        <v>3.2</v>
      </c>
      <c r="S60" s="147">
        <f>VLOOKUP($B60,'Complexity of the crisis'!$C$6:$AN$300,38,FALSE)</f>
        <v>3</v>
      </c>
      <c r="T60" s="151" t="str">
        <f>VLOOKUP(B60,Lists!$C$3:$E$300,3,FALSE)</f>
        <v>Middle east</v>
      </c>
      <c r="U60" s="152">
        <f>VLOOKUP(B60,'INFORM Severity - hidden'!$C$5:$V$300,20,FALSE)</f>
        <v>45651</v>
      </c>
    </row>
    <row r="61" spans="1:21" x14ac:dyDescent="0.35">
      <c r="A61" s="148" t="str">
        <f t="array" ref="A61">IFERROR(INDEX(Lists!$B$2:$B$200,SMALL(IF(Lists!$I$2:$I$200="Individual",ROW(Lists!$B$2:$B$200)),ROW(57:57))-1,1),"")</f>
        <v>Complex crisis in Lebanon</v>
      </c>
      <c r="B61" s="149" t="str">
        <f>VLOOKUP(A61,Lists!$B$2:$G$200,2,FALSE)</f>
        <v>LBN006</v>
      </c>
      <c r="C61" s="149" t="str">
        <f>VLOOKUP(B61,'INFORM Severity - hidden'!$C$5:$D$200,2,FALSE)</f>
        <v>Lebanon</v>
      </c>
      <c r="D61" s="149" t="str">
        <f>VLOOKUP(A61,Lists!$B$2:$G$200,3,FALSE)</f>
        <v>LBN</v>
      </c>
      <c r="E61" s="150" t="str">
        <f>VLOOKUP(A61,Lists!$B$2:$G$200,5,FALSE)</f>
        <v>Socio-political,Violence,Tecnological Disaster,Displacement</v>
      </c>
      <c r="F61" s="144">
        <f t="shared" si="5"/>
        <v>3.7</v>
      </c>
      <c r="G61" s="145">
        <f t="shared" si="6"/>
        <v>4</v>
      </c>
      <c r="H61" s="145" t="str">
        <f t="shared" si="7"/>
        <v>High</v>
      </c>
      <c r="I61" s="146" t="str">
        <f>INDEX(Trends!$D$3:$D$404,MATCH(B61,Trends!$C$3:$C$404,0))</f>
        <v>Increasing</v>
      </c>
      <c r="J61" s="145" t="str">
        <f>VLOOKUP($B61,Reliability!$A$3:$I$300,9,FALSE)</f>
        <v>Very High</v>
      </c>
      <c r="K61" s="147">
        <f t="shared" si="8"/>
        <v>4.3</v>
      </c>
      <c r="L61" s="147">
        <f>VLOOKUP($B61,'Impact of the crisis'!$C$6:$N$300,12,FALSE)</f>
        <v>3.5</v>
      </c>
      <c r="M61" s="147">
        <f>VLOOKUP($B61,'Impact of the crisis'!$C$6:$AB$300,26,FALSE)</f>
        <v>4.5999999999999996</v>
      </c>
      <c r="N61" s="147">
        <f>VLOOKUP($B61,'Conditions of people affected'!$C$6:$R$300,16,FALSE)</f>
        <v>3.65</v>
      </c>
      <c r="O61" s="147">
        <f>VLOOKUP($B61,'Conditions of people affected'!$C$6:$R$300,9,FALSE)</f>
        <v>4.3</v>
      </c>
      <c r="P61" s="147">
        <f>VLOOKUP($B61,'Conditions of people affected'!$C$6:$R$300,15,FALSE)</f>
        <v>3</v>
      </c>
      <c r="Q61" s="147">
        <f t="shared" si="9"/>
        <v>3.4</v>
      </c>
      <c r="R61" s="147">
        <f>VLOOKUP($B61,'Complexity of the crisis'!$C$6:$AN$300,22,FALSE)</f>
        <v>3.2</v>
      </c>
      <c r="S61" s="147">
        <f>VLOOKUP($B61,'Complexity of the crisis'!$C$6:$AN$300,38,FALSE)</f>
        <v>3.5</v>
      </c>
      <c r="T61" s="151" t="str">
        <f>VLOOKUP(B61,Lists!$C$3:$E$300,3,FALSE)</f>
        <v>Middle east</v>
      </c>
      <c r="U61" s="152">
        <f>VLOOKUP(B61,'INFORM Severity - hidden'!$C$5:$V$300,20,FALSE)</f>
        <v>45651</v>
      </c>
    </row>
    <row r="62" spans="1:21" x14ac:dyDescent="0.35">
      <c r="A62" s="148" t="str">
        <f t="array" ref="A62">IFERROR(INDEX(Lists!$B$2:$B$200,SMALL(IF(Lists!$I$2:$I$200="Individual",ROW(Lists!$B$2:$B$200)),ROW(58:58))-1,1),"")</f>
        <v>Complex crisis in Libya</v>
      </c>
      <c r="B62" s="149" t="str">
        <f>VLOOKUP(A62,Lists!$B$2:$G$200,2,FALSE)</f>
        <v>LBY001</v>
      </c>
      <c r="C62" s="149" t="str">
        <f>VLOOKUP(B62,'INFORM Severity - hidden'!$C$5:$D$200,2,FALSE)</f>
        <v>Libya</v>
      </c>
      <c r="D62" s="149" t="str">
        <f>VLOOKUP(A62,Lists!$B$2:$G$200,3,FALSE)</f>
        <v>LBY</v>
      </c>
      <c r="E62" s="150" t="str">
        <f>VLOOKUP(A62,Lists!$B$2:$G$200,5,FALSE)</f>
        <v>Conflict,Displacement,Socio-political</v>
      </c>
      <c r="F62" s="144">
        <f t="shared" si="5"/>
        <v>3.9</v>
      </c>
      <c r="G62" s="145">
        <f t="shared" si="6"/>
        <v>4</v>
      </c>
      <c r="H62" s="145" t="str">
        <f t="shared" si="7"/>
        <v>High</v>
      </c>
      <c r="I62" s="146" t="str">
        <f>INDEX(Trends!$D$3:$D$404,MATCH(B62,Trends!$C$3:$C$404,0))</f>
        <v>Decreasing</v>
      </c>
      <c r="J62" s="145" t="str">
        <f>VLOOKUP($B62,Reliability!$A$3:$I$300,9,FALSE)</f>
        <v>Very High</v>
      </c>
      <c r="K62" s="147">
        <f t="shared" si="8"/>
        <v>4.5</v>
      </c>
      <c r="L62" s="147">
        <f>VLOOKUP($B62,'Impact of the crisis'!$C$6:$N$300,12,FALSE)</f>
        <v>4.5999999999999996</v>
      </c>
      <c r="M62" s="147">
        <f>VLOOKUP($B62,'Impact of the crisis'!$C$6:$AB$300,26,FALSE)</f>
        <v>4.4000000000000004</v>
      </c>
      <c r="N62" s="147">
        <f>VLOOKUP($B62,'Conditions of people affected'!$C$6:$R$300,16,FALSE)</f>
        <v>3.7</v>
      </c>
      <c r="O62" s="147">
        <f>VLOOKUP($B62,'Conditions of people affected'!$C$6:$R$300,9,FALSE)</f>
        <v>3.4</v>
      </c>
      <c r="P62" s="147">
        <f>VLOOKUP($B62,'Conditions of people affected'!$C$6:$R$300,15,FALSE)</f>
        <v>4</v>
      </c>
      <c r="Q62" s="147">
        <f t="shared" si="9"/>
        <v>3.7</v>
      </c>
      <c r="R62" s="147">
        <f>VLOOKUP($B62,'Complexity of the crisis'!$C$6:$AN$300,22,FALSE)</f>
        <v>3.3</v>
      </c>
      <c r="S62" s="147">
        <f>VLOOKUP($B62,'Complexity of the crisis'!$C$6:$AN$300,38,FALSE)</f>
        <v>4</v>
      </c>
      <c r="T62" s="151" t="str">
        <f>VLOOKUP(B62,Lists!$C$3:$E$300,3,FALSE)</f>
        <v>Africa</v>
      </c>
      <c r="U62" s="152">
        <f>VLOOKUP(B62,'INFORM Severity - hidden'!$C$5:$V$300,20,FALSE)</f>
        <v>45645</v>
      </c>
    </row>
    <row r="63" spans="1:21" x14ac:dyDescent="0.35">
      <c r="A63" s="148" t="str">
        <f t="array" ref="A63">IFERROR(INDEX(Lists!$B$2:$B$200,SMALL(IF(Lists!$I$2:$I$200="Individual",ROW(Lists!$B$2:$B$200)),ROW(59:59))-1,1),"")</f>
        <v>Mixed migration flows in Libya</v>
      </c>
      <c r="B63" s="149" t="str">
        <f>VLOOKUP(A63,Lists!$B$2:$G$200,2,FALSE)</f>
        <v>LBY002</v>
      </c>
      <c r="C63" s="149" t="str">
        <f>VLOOKUP(B63,'INFORM Severity - hidden'!$C$5:$D$200,2,FALSE)</f>
        <v>Libya</v>
      </c>
      <c r="D63" s="149" t="str">
        <f>VLOOKUP(A63,Lists!$B$2:$G$200,3,FALSE)</f>
        <v>LBY</v>
      </c>
      <c r="E63" s="150" t="str">
        <f>VLOOKUP(A63,Lists!$B$2:$G$200,5,FALSE)</f>
        <v>Displacement</v>
      </c>
      <c r="F63" s="144">
        <f t="shared" si="5"/>
        <v>3.4</v>
      </c>
      <c r="G63" s="145">
        <f t="shared" si="6"/>
        <v>4</v>
      </c>
      <c r="H63" s="145" t="str">
        <f t="shared" si="7"/>
        <v>High</v>
      </c>
      <c r="I63" s="146" t="str">
        <f>INDEX(Trends!$D$3:$D$404,MATCH(B63,Trends!$C$3:$C$404,0))</f>
        <v>Decreasing</v>
      </c>
      <c r="J63" s="145" t="str">
        <f>VLOOKUP($B63,Reliability!$A$3:$I$300,9,FALSE)</f>
        <v>High</v>
      </c>
      <c r="K63" s="147">
        <f t="shared" si="8"/>
        <v>3.9</v>
      </c>
      <c r="L63" s="147">
        <f>VLOOKUP($B63,'Impact of the crisis'!$C$6:$N$300,12,FALSE)</f>
        <v>4.5999999999999996</v>
      </c>
      <c r="M63" s="147">
        <f>VLOOKUP($B63,'Impact of the crisis'!$C$6:$AB$300,26,FALSE)</f>
        <v>3.4</v>
      </c>
      <c r="N63" s="147">
        <f>VLOOKUP($B63,'Conditions of people affected'!$C$6:$R$300,16,FALSE)</f>
        <v>3.1</v>
      </c>
      <c r="O63" s="147">
        <f>VLOOKUP($B63,'Conditions of people affected'!$C$6:$R$300,9,FALSE)</f>
        <v>3.2</v>
      </c>
      <c r="P63" s="147">
        <f>VLOOKUP($B63,'Conditions of people affected'!$C$6:$R$300,15,FALSE)</f>
        <v>3</v>
      </c>
      <c r="Q63" s="147">
        <f t="shared" si="9"/>
        <v>3.4</v>
      </c>
      <c r="R63" s="147">
        <f>VLOOKUP($B63,'Complexity of the crisis'!$C$6:$AN$300,22,FALSE)</f>
        <v>3.3</v>
      </c>
      <c r="S63" s="147">
        <f>VLOOKUP($B63,'Complexity of the crisis'!$C$6:$AN$300,38,FALSE)</f>
        <v>3.5</v>
      </c>
      <c r="T63" s="151" t="str">
        <f>VLOOKUP(B63,Lists!$C$3:$E$300,3,FALSE)</f>
        <v>Africa</v>
      </c>
      <c r="U63" s="152">
        <f>VLOOKUP(B63,'INFORM Severity - hidden'!$C$5:$V$300,20,FALSE)</f>
        <v>45645</v>
      </c>
    </row>
    <row r="64" spans="1:21" x14ac:dyDescent="0.35">
      <c r="A64" s="148" t="str">
        <f t="array" ref="A64">IFERROR(INDEX(Lists!$B$2:$B$200,SMALL(IF(Lists!$I$2:$I$200="Individual",ROW(Lists!$B$2:$B$200)),ROW(60:60))-1,1),"")</f>
        <v>Refugees from Sudan in Libya</v>
      </c>
      <c r="B64" s="149" t="str">
        <f>VLOOKUP(A64,Lists!$B$2:$G$200,2,FALSE)</f>
        <v>LBY004</v>
      </c>
      <c r="C64" s="149" t="str">
        <f>VLOOKUP(B64,'INFORM Severity - hidden'!$C$5:$D$200,2,FALSE)</f>
        <v>Libya</v>
      </c>
      <c r="D64" s="149" t="str">
        <f>VLOOKUP(A64,Lists!$B$2:$G$200,3,FALSE)</f>
        <v>LBY</v>
      </c>
      <c r="E64" s="150" t="str">
        <f>VLOOKUP(A64,Lists!$B$2:$G$200,5,FALSE)</f>
        <v>Conflict</v>
      </c>
      <c r="F64" s="144">
        <f t="shared" si="5"/>
        <v>2.7</v>
      </c>
      <c r="G64" s="145">
        <f t="shared" si="6"/>
        <v>3</v>
      </c>
      <c r="H64" s="145" t="str">
        <f t="shared" si="7"/>
        <v>Medium</v>
      </c>
      <c r="I64" s="146" t="str">
        <f>INDEX(Trends!$D$3:$D$404,MATCH(B64,Trends!$C$3:$C$404,0))</f>
        <v>Stable</v>
      </c>
      <c r="J64" s="145" t="str">
        <f>VLOOKUP($B64,Reliability!$A$3:$I$300,9,FALSE)</f>
        <v>Very High</v>
      </c>
      <c r="K64" s="147">
        <f t="shared" si="8"/>
        <v>2.6</v>
      </c>
      <c r="L64" s="147">
        <f>VLOOKUP($B64,'Impact of the crisis'!$C$6:$N$300,12,FALSE)</f>
        <v>2.8</v>
      </c>
      <c r="M64" s="147">
        <f>VLOOKUP($B64,'Impact of the crisis'!$C$6:$AB$300,26,FALSE)</f>
        <v>2.5</v>
      </c>
      <c r="N64" s="147">
        <f>VLOOKUP($B64,'Conditions of people affected'!$C$6:$R$300,16,FALSE)</f>
        <v>2.6</v>
      </c>
      <c r="O64" s="147">
        <f>VLOOKUP($B64,'Conditions of people affected'!$C$6:$R$300,9,FALSE)</f>
        <v>2.2000000000000002</v>
      </c>
      <c r="P64" s="147">
        <f>VLOOKUP($B64,'Conditions of people affected'!$C$6:$R$300,15,FALSE)</f>
        <v>3</v>
      </c>
      <c r="Q64" s="147">
        <f t="shared" si="9"/>
        <v>2.9</v>
      </c>
      <c r="R64" s="147">
        <f>VLOOKUP($B64,'Complexity of the crisis'!$C$6:$AN$300,22,FALSE)</f>
        <v>3.3</v>
      </c>
      <c r="S64" s="147">
        <f>VLOOKUP($B64,'Complexity of the crisis'!$C$6:$AN$300,38,FALSE)</f>
        <v>2.5</v>
      </c>
      <c r="T64" s="151" t="str">
        <f>VLOOKUP(B64,Lists!$C$3:$E$300,3,FALSE)</f>
        <v>Africa</v>
      </c>
      <c r="U64" s="152">
        <f>VLOOKUP(B64,'INFORM Severity - hidden'!$C$5:$V$300,20,FALSE)</f>
        <v>45645</v>
      </c>
    </row>
    <row r="65" spans="1:21" x14ac:dyDescent="0.35">
      <c r="A65" s="148" t="str">
        <f t="array" ref="A65">IFERROR(INDEX(Lists!$B$2:$B$200,SMALL(IF(Lists!$I$2:$I$200="Individual",ROW(Lists!$B$2:$B$200)),ROW(61:61))-1,1),"")</f>
        <v>2024 Inter-monsoon Floods in Sri Lanka</v>
      </c>
      <c r="B65" s="149" t="str">
        <f>VLOOKUP(A65,Lists!$B$2:$G$200,2,FALSE)</f>
        <v>LKA005</v>
      </c>
      <c r="C65" s="149" t="str">
        <f>VLOOKUP(B65,'INFORM Severity - hidden'!$C$5:$D$200,2,FALSE)</f>
        <v>Sri Lanka</v>
      </c>
      <c r="D65" s="149" t="str">
        <f>VLOOKUP(A65,Lists!$B$2:$G$200,3,FALSE)</f>
        <v>LKA</v>
      </c>
      <c r="E65" s="150" t="str">
        <f>VLOOKUP(A65,Lists!$B$2:$G$200,5,FALSE)</f>
        <v>Floods</v>
      </c>
      <c r="F65" s="144">
        <f t="shared" si="5"/>
        <v>1.4</v>
      </c>
      <c r="G65" s="145">
        <f t="shared" si="6"/>
        <v>2</v>
      </c>
      <c r="H65" s="145" t="str">
        <f t="shared" si="7"/>
        <v>Low</v>
      </c>
      <c r="I65" s="146" t="str">
        <f>INDEX(Trends!$D$3:$D$404,MATCH(B65,Trends!$C$3:$C$404,0))</f>
        <v>-</v>
      </c>
      <c r="J65" s="145" t="str">
        <f>VLOOKUP($B65,Reliability!$A$3:$I$300,9,FALSE)</f>
        <v>Very High</v>
      </c>
      <c r="K65" s="147">
        <f t="shared" si="8"/>
        <v>1</v>
      </c>
      <c r="L65" s="147">
        <f>VLOOKUP($B65,'Impact of the crisis'!$C$6:$N$300,12,FALSE)</f>
        <v>1.6</v>
      </c>
      <c r="M65" s="147">
        <f>VLOOKUP($B65,'Impact of the crisis'!$C$6:$AB$300,26,FALSE)</f>
        <v>0.6</v>
      </c>
      <c r="N65" s="147">
        <f>VLOOKUP($B65,'Conditions of people affected'!$C$6:$R$300,16,FALSE)</f>
        <v>1</v>
      </c>
      <c r="O65" s="147">
        <f>VLOOKUP($B65,'Conditions of people affected'!$C$6:$R$300,9,FALSE)</f>
        <v>1</v>
      </c>
      <c r="P65" s="147">
        <f>VLOOKUP($B65,'Conditions of people affected'!$C$6:$R$300,15,FALSE)</f>
        <v>1</v>
      </c>
      <c r="Q65" s="147">
        <f t="shared" si="9"/>
        <v>2.2000000000000002</v>
      </c>
      <c r="R65" s="147">
        <f>VLOOKUP($B65,'Complexity of the crisis'!$C$6:$AN$300,22,FALSE)</f>
        <v>2.4</v>
      </c>
      <c r="S65" s="147">
        <f>VLOOKUP($B65,'Complexity of the crisis'!$C$6:$AN$300,38,FALSE)</f>
        <v>2</v>
      </c>
      <c r="T65" s="151" t="str">
        <f>VLOOKUP(B65,Lists!$C$3:$E$300,3,FALSE)</f>
        <v>Asia</v>
      </c>
      <c r="U65" s="152">
        <f>VLOOKUP(B65,'INFORM Severity - hidden'!$C$5:$V$300,20,FALSE)</f>
        <v>45644</v>
      </c>
    </row>
    <row r="66" spans="1:21" x14ac:dyDescent="0.35">
      <c r="A66" s="148" t="str">
        <f t="array" ref="A66">IFERROR(INDEX(Lists!$B$2:$B$200,SMALL(IF(Lists!$I$2:$I$200="Individual",ROW(Lists!$B$2:$B$200)),ROW(62:62))-1,1),"")</f>
        <v>Cyclone Fengal Sri Lanka</v>
      </c>
      <c r="B66" s="149" t="str">
        <f>VLOOKUP(A66,Lists!$B$2:$G$200,2,FALSE)</f>
        <v>LKA006</v>
      </c>
      <c r="C66" s="149" t="str">
        <f>VLOOKUP(B66,'INFORM Severity - hidden'!$C$5:$D$200,2,FALSE)</f>
        <v>Sri Lanka</v>
      </c>
      <c r="D66" s="149" t="str">
        <f>VLOOKUP(A66,Lists!$B$2:$G$200,3,FALSE)</f>
        <v>LKA</v>
      </c>
      <c r="E66" s="150" t="str">
        <f>VLOOKUP(A66,Lists!$B$2:$G$200,5,FALSE)</f>
        <v>Cyclone</v>
      </c>
      <c r="F66" s="144">
        <f t="shared" si="5"/>
        <v>1.7</v>
      </c>
      <c r="G66" s="145">
        <f t="shared" si="6"/>
        <v>2</v>
      </c>
      <c r="H66" s="145" t="str">
        <f t="shared" si="7"/>
        <v>Low</v>
      </c>
      <c r="I66" s="146" t="str">
        <f>INDEX(Trends!$D$3:$D$404,MATCH(B66,Trends!$C$3:$C$404,0))</f>
        <v>-</v>
      </c>
      <c r="J66" s="145" t="str">
        <f>VLOOKUP($B66,Reliability!$A$3:$I$300,9,FALSE)</f>
        <v>Very High</v>
      </c>
      <c r="K66" s="147">
        <f t="shared" si="8"/>
        <v>1.5</v>
      </c>
      <c r="L66" s="147">
        <f>VLOOKUP($B66,'Impact of the crisis'!$C$6:$N$300,12,FALSE)</f>
        <v>1.8</v>
      </c>
      <c r="M66" s="147">
        <f>VLOOKUP($B66,'Impact of the crisis'!$C$6:$AB$300,26,FALSE)</f>
        <v>1.4</v>
      </c>
      <c r="N66" s="147">
        <f>VLOOKUP($B66,'Conditions of people affected'!$C$6:$R$300,16,FALSE)</f>
        <v>1.45</v>
      </c>
      <c r="O66" s="147">
        <f>VLOOKUP($B66,'Conditions of people affected'!$C$6:$R$300,9,FALSE)</f>
        <v>0.9</v>
      </c>
      <c r="P66" s="147">
        <f>VLOOKUP($B66,'Conditions of people affected'!$C$6:$R$300,15,FALSE)</f>
        <v>2</v>
      </c>
      <c r="Q66" s="147">
        <f t="shared" si="9"/>
        <v>2.2000000000000002</v>
      </c>
      <c r="R66" s="147">
        <f>VLOOKUP($B66,'Complexity of the crisis'!$C$6:$AN$300,22,FALSE)</f>
        <v>2.4</v>
      </c>
      <c r="S66" s="147">
        <f>VLOOKUP($B66,'Complexity of the crisis'!$C$6:$AN$300,38,FALSE)</f>
        <v>2</v>
      </c>
      <c r="T66" s="151" t="str">
        <f>VLOOKUP(B66,Lists!$C$3:$E$300,3,FALSE)</f>
        <v>Asia</v>
      </c>
      <c r="U66" s="152">
        <f>VLOOKUP(B66,'INFORM Severity - hidden'!$C$5:$V$300,20,FALSE)</f>
        <v>45644</v>
      </c>
    </row>
    <row r="67" spans="1:21" x14ac:dyDescent="0.35">
      <c r="A67" s="148" t="str">
        <f t="array" ref="A67">IFERROR(INDEX(Lists!$B$2:$B$200,SMALL(IF(Lists!$I$2:$I$200="Individual",ROW(Lists!$B$2:$B$200)),ROW(63:63))-1,1),"")</f>
        <v>Food security crisis in Lesotho</v>
      </c>
      <c r="B67" s="149" t="str">
        <f>VLOOKUP(A67,Lists!$B$2:$G$200,2,FALSE)</f>
        <v>LSO004</v>
      </c>
      <c r="C67" s="149" t="str">
        <f>VLOOKUP(B67,'INFORM Severity - hidden'!$C$5:$D$200,2,FALSE)</f>
        <v>Lesotho</v>
      </c>
      <c r="D67" s="149" t="str">
        <f>VLOOKUP(A67,Lists!$B$2:$G$200,3,FALSE)</f>
        <v>LSO</v>
      </c>
      <c r="E67" s="150" t="str">
        <f>VLOOKUP(A67,Lists!$B$2:$G$200,5,FALSE)</f>
        <v>Drought</v>
      </c>
      <c r="F67" s="144">
        <f t="shared" si="5"/>
        <v>2.2000000000000002</v>
      </c>
      <c r="G67" s="145">
        <f t="shared" si="6"/>
        <v>3</v>
      </c>
      <c r="H67" s="145" t="str">
        <f t="shared" si="7"/>
        <v>Medium</v>
      </c>
      <c r="I67" s="146" t="str">
        <f>INDEX(Trends!$D$3:$D$404,MATCH(B67,Trends!$C$3:$C$404,0))</f>
        <v>Increasing</v>
      </c>
      <c r="J67" s="145" t="str">
        <f>VLOOKUP($B67,Reliability!$A$3:$I$300,9,FALSE)</f>
        <v>High</v>
      </c>
      <c r="K67" s="147">
        <f t="shared" si="8"/>
        <v>2.2000000000000002</v>
      </c>
      <c r="L67" s="147">
        <f>VLOOKUP($B67,'Impact of the crisis'!$C$6:$N$300,12,FALSE)</f>
        <v>3</v>
      </c>
      <c r="M67" s="147">
        <f>VLOOKUP($B67,'Impact of the crisis'!$C$6:$AB$300,26,FALSE)</f>
        <v>1.7</v>
      </c>
      <c r="N67" s="147">
        <f>VLOOKUP($B67,'Conditions of people affected'!$C$6:$R$300,16,FALSE)</f>
        <v>2.85</v>
      </c>
      <c r="O67" s="147">
        <f>VLOOKUP($B67,'Conditions of people affected'!$C$6:$R$300,9,FALSE)</f>
        <v>2.7</v>
      </c>
      <c r="P67" s="147">
        <f>VLOOKUP($B67,'Conditions of people affected'!$C$6:$R$300,15,FALSE)</f>
        <v>3</v>
      </c>
      <c r="Q67" s="147">
        <f t="shared" si="9"/>
        <v>1</v>
      </c>
      <c r="R67" s="147">
        <f>VLOOKUP($B67,'Complexity of the crisis'!$C$6:$AN$300,22,FALSE)</f>
        <v>1.4</v>
      </c>
      <c r="S67" s="147">
        <f>VLOOKUP($B67,'Complexity of the crisis'!$C$6:$AN$300,38,FALSE)</f>
        <v>0.5</v>
      </c>
      <c r="T67" s="151" t="str">
        <f>VLOOKUP(B67,Lists!$C$3:$E$300,3,FALSE)</f>
        <v>Africa</v>
      </c>
      <c r="U67" s="152">
        <f>VLOOKUP(B67,'INFORM Severity - hidden'!$C$5:$V$300,20,FALSE)</f>
        <v>45645</v>
      </c>
    </row>
    <row r="68" spans="1:21" x14ac:dyDescent="0.35">
      <c r="A68" s="148" t="str">
        <f t="array" ref="A68">IFERROR(INDEX(Lists!$B$2:$B$200,SMALL(IF(Lists!$I$2:$I$200="Individual",ROW(Lists!$B$2:$B$200)),ROW(64:64))-1,1),"")</f>
        <v>Displacement from Russia-Ukraine conflict in Lithuania</v>
      </c>
      <c r="B68" s="149" t="str">
        <f>VLOOKUP(A68,Lists!$B$2:$G$200,2,FALSE)</f>
        <v>LTU002</v>
      </c>
      <c r="C68" s="149" t="str">
        <f>VLOOKUP(B68,'INFORM Severity - hidden'!$C$5:$D$200,2,FALSE)</f>
        <v>Lithuania</v>
      </c>
      <c r="D68" s="149" t="str">
        <f>VLOOKUP(A68,Lists!$B$2:$G$200,3,FALSE)</f>
        <v>LTU</v>
      </c>
      <c r="E68" s="150" t="str">
        <f>VLOOKUP(A68,Lists!$B$2:$G$200,5,FALSE)</f>
        <v>Conflict,Displacement</v>
      </c>
      <c r="F68" s="144">
        <f t="shared" si="5"/>
        <v>1.3</v>
      </c>
      <c r="G68" s="145">
        <f t="shared" si="6"/>
        <v>2</v>
      </c>
      <c r="H68" s="145" t="str">
        <f t="shared" si="7"/>
        <v>Low</v>
      </c>
      <c r="I68" s="146" t="str">
        <f>INDEX(Trends!$D$3:$D$404,MATCH(B68,Trends!$C$3:$C$404,0))</f>
        <v>Stable</v>
      </c>
      <c r="J68" s="145" t="str">
        <f>VLOOKUP($B68,Reliability!$A$3:$I$300,9,FALSE)</f>
        <v>Very High</v>
      </c>
      <c r="K68" s="147">
        <f t="shared" si="8"/>
        <v>2.2999999999999998</v>
      </c>
      <c r="L68" s="147">
        <f>VLOOKUP($B68,'Impact of the crisis'!$C$6:$N$300,12,FALSE)</f>
        <v>3.7</v>
      </c>
      <c r="M68" s="147">
        <f>VLOOKUP($B68,'Impact of the crisis'!$C$6:$AB$300,26,FALSE)</f>
        <v>1.3</v>
      </c>
      <c r="N68" s="147">
        <f>VLOOKUP($B68,'Conditions of people affected'!$C$6:$R$300,16,FALSE)</f>
        <v>1.05</v>
      </c>
      <c r="O68" s="147">
        <f>VLOOKUP($B68,'Conditions of people affected'!$C$6:$R$300,9,FALSE)</f>
        <v>1.1000000000000001</v>
      </c>
      <c r="P68" s="147">
        <f>VLOOKUP($B68,'Conditions of people affected'!$C$6:$R$300,15,FALSE)</f>
        <v>1</v>
      </c>
      <c r="Q68" s="147">
        <f t="shared" si="9"/>
        <v>0.9</v>
      </c>
      <c r="R68" s="147">
        <f>VLOOKUP($B68,'Complexity of the crisis'!$C$6:$AN$300,22,FALSE)</f>
        <v>0.8</v>
      </c>
      <c r="S68" s="147">
        <f>VLOOKUP($B68,'Complexity of the crisis'!$C$6:$AN$300,38,FALSE)</f>
        <v>1</v>
      </c>
      <c r="T68" s="151" t="str">
        <f>VLOOKUP(B68,Lists!$C$3:$E$300,3,FALSE)</f>
        <v>Europe</v>
      </c>
      <c r="U68" s="152">
        <f>VLOOKUP(B68,'INFORM Severity - hidden'!$C$5:$V$300,20,FALSE)</f>
        <v>45655</v>
      </c>
    </row>
    <row r="69" spans="1:21" x14ac:dyDescent="0.35">
      <c r="A69" s="148" t="str">
        <f t="array" ref="A69">IFERROR(INDEX(Lists!$B$2:$B$200,SMALL(IF(Lists!$I$2:$I$200="Individual",ROW(Lists!$B$2:$B$200)),ROW(65:65))-1,1),"")</f>
        <v>Displacement from Russia-Ukraine conflict in Latvia</v>
      </c>
      <c r="B69" s="149" t="str">
        <f>VLOOKUP(A69,Lists!$B$2:$G$200,2,FALSE)</f>
        <v>LVA002</v>
      </c>
      <c r="C69" s="149" t="str">
        <f>VLOOKUP(B69,'INFORM Severity - hidden'!$C$5:$D$200,2,FALSE)</f>
        <v>Latvia</v>
      </c>
      <c r="D69" s="149" t="str">
        <f>VLOOKUP(A69,Lists!$B$2:$G$200,3,FALSE)</f>
        <v>LVA</v>
      </c>
      <c r="E69" s="150" t="str">
        <f>VLOOKUP(A69,Lists!$B$2:$G$200,5,FALSE)</f>
        <v>Conflict,Displacement</v>
      </c>
      <c r="F69" s="144">
        <f t="shared" ref="F69:F100" si="10">IF(OR(N69="x",K69="x"),"x",ROUND((5-GEOMEAN(((5-K69)/5*4+1),((5-N69)/5*4+1),((5-N69)/5*4+1)))/4*3.5+Q69*0.3,1))</f>
        <v>1.3</v>
      </c>
      <c r="G69" s="145">
        <f t="shared" ref="G69:G100" si="11">IF(F69="x","x",ROUNDUP(F69,0))</f>
        <v>2</v>
      </c>
      <c r="H69" s="145" t="str">
        <f t="shared" ref="H69:H100" si="12">IF(N69="x","x",IF(K69="x","x",(IF(G69=5,"Very High",IF(G69=4,"High",IF(G69=3,"Medium",IF(G69=2,"Low","Very Low")))))))</f>
        <v>Low</v>
      </c>
      <c r="I69" s="146" t="str">
        <f>INDEX(Trends!$D$3:$D$404,MATCH(B69,Trends!$C$3:$C$404,0))</f>
        <v>Stable</v>
      </c>
      <c r="J69" s="145" t="str">
        <f>VLOOKUP($B69,Reliability!$A$3:$I$300,9,FALSE)</f>
        <v>Very High</v>
      </c>
      <c r="K69" s="147">
        <f t="shared" ref="K69:K100" si="13">IF(OR(M69="x",L69="x"),"x",ROUND((5-GEOMEAN(((5-L69)/5*4+1),((5-M69)/5*4+1),((5-M69)/5*4+1)))/4*5,1))</f>
        <v>2.2000000000000002</v>
      </c>
      <c r="L69" s="147">
        <f>VLOOKUP($B69,'Impact of the crisis'!$C$6:$N$300,12,FALSE)</f>
        <v>3.5</v>
      </c>
      <c r="M69" s="147">
        <f>VLOOKUP($B69,'Impact of the crisis'!$C$6:$AB$300,26,FALSE)</f>
        <v>1.4</v>
      </c>
      <c r="N69" s="147">
        <f>VLOOKUP($B69,'Conditions of people affected'!$C$6:$R$300,16,FALSE)</f>
        <v>1.05</v>
      </c>
      <c r="O69" s="147">
        <f>VLOOKUP($B69,'Conditions of people affected'!$C$6:$R$300,9,FALSE)</f>
        <v>1.1000000000000001</v>
      </c>
      <c r="P69" s="147">
        <f>VLOOKUP($B69,'Conditions of people affected'!$C$6:$R$300,15,FALSE)</f>
        <v>1</v>
      </c>
      <c r="Q69" s="147">
        <f t="shared" ref="Q69:Q100" si="14">IF(OR(S69="x",R69="x"),R69,ROUND((5-GEOMEAN(((5-R69)/5*4+1),((5-S69)/5*4+1)))/4*5,1))</f>
        <v>1</v>
      </c>
      <c r="R69" s="147">
        <f>VLOOKUP($B69,'Complexity of the crisis'!$C$6:$AN$300,22,FALSE)</f>
        <v>1</v>
      </c>
      <c r="S69" s="147">
        <f>VLOOKUP($B69,'Complexity of the crisis'!$C$6:$AN$300,38,FALSE)</f>
        <v>1</v>
      </c>
      <c r="T69" s="151" t="str">
        <f>VLOOKUP(B69,Lists!$C$3:$E$300,3,FALSE)</f>
        <v>Europe</v>
      </c>
      <c r="U69" s="152">
        <f>VLOOKUP(B69,'INFORM Severity - hidden'!$C$5:$V$300,20,FALSE)</f>
        <v>45655</v>
      </c>
    </row>
    <row r="70" spans="1:21" x14ac:dyDescent="0.35">
      <c r="A70" s="148" t="str">
        <f t="array" ref="A70">IFERROR(INDEX(Lists!$B$2:$B$200,SMALL(IF(Lists!$I$2:$I$200="Individual",ROW(Lists!$B$2:$B$200)),ROW(66:66))-1,1),"")</f>
        <v>Mixed migration flows in Morocco</v>
      </c>
      <c r="B70" s="149" t="str">
        <f>VLOOKUP(A70,Lists!$B$2:$G$200,2,FALSE)</f>
        <v>MAR002</v>
      </c>
      <c r="C70" s="149" t="str">
        <f>VLOOKUP(B70,'INFORM Severity - hidden'!$C$5:$D$200,2,FALSE)</f>
        <v>Morocco</v>
      </c>
      <c r="D70" s="149" t="str">
        <f>VLOOKUP(A70,Lists!$B$2:$G$200,3,FALSE)</f>
        <v>MAR</v>
      </c>
      <c r="E70" s="150" t="str">
        <f>VLOOKUP(A70,Lists!$B$2:$G$200,5,FALSE)</f>
        <v>Displacement</v>
      </c>
      <c r="F70" s="144">
        <f t="shared" si="10"/>
        <v>1.6</v>
      </c>
      <c r="G70" s="145">
        <f t="shared" si="11"/>
        <v>2</v>
      </c>
      <c r="H70" s="145" t="str">
        <f t="shared" si="12"/>
        <v>Low</v>
      </c>
      <c r="I70" s="146" t="str">
        <f>INDEX(Trends!$D$3:$D$404,MATCH(B70,Trends!$C$3:$C$404,0))</f>
        <v>Decreasing</v>
      </c>
      <c r="J70" s="145" t="str">
        <f>VLOOKUP($B70,Reliability!$A$3:$I$300,9,FALSE)</f>
        <v>Very High</v>
      </c>
      <c r="K70" s="147">
        <f t="shared" si="13"/>
        <v>1.9</v>
      </c>
      <c r="L70" s="147">
        <f>VLOOKUP($B70,'Impact of the crisis'!$C$6:$N$300,12,FALSE)</f>
        <v>0.9</v>
      </c>
      <c r="M70" s="147">
        <f>VLOOKUP($B70,'Impact of the crisis'!$C$6:$AB$300,26,FALSE)</f>
        <v>2.2999999999999998</v>
      </c>
      <c r="N70" s="147">
        <f>VLOOKUP($B70,'Conditions of people affected'!$C$6:$R$300,16,FALSE)</f>
        <v>0.7</v>
      </c>
      <c r="O70" s="147">
        <f>VLOOKUP($B70,'Conditions of people affected'!$C$6:$R$300,9,FALSE)</f>
        <v>0.4</v>
      </c>
      <c r="P70" s="147">
        <f>VLOOKUP($B70,'Conditions of people affected'!$C$6:$R$300,15,FALSE)</f>
        <v>1</v>
      </c>
      <c r="Q70" s="147">
        <f t="shared" si="14"/>
        <v>2.8</v>
      </c>
      <c r="R70" s="147">
        <f>VLOOKUP($B70,'Complexity of the crisis'!$C$6:$AN$300,22,FALSE)</f>
        <v>3</v>
      </c>
      <c r="S70" s="147">
        <f>VLOOKUP($B70,'Complexity of the crisis'!$C$6:$AN$300,38,FALSE)</f>
        <v>2.5</v>
      </c>
      <c r="T70" s="151" t="str">
        <f>VLOOKUP(B70,Lists!$C$3:$E$300,3,FALSE)</f>
        <v>Africa</v>
      </c>
      <c r="U70" s="152">
        <f>VLOOKUP(B70,'INFORM Severity - hidden'!$C$5:$V$300,20,FALSE)</f>
        <v>45631</v>
      </c>
    </row>
    <row r="71" spans="1:21" x14ac:dyDescent="0.35">
      <c r="A71" s="148" t="str">
        <f t="array" ref="A71">IFERROR(INDEX(Lists!$B$2:$B$200,SMALL(IF(Lists!$I$2:$I$200="Individual",ROW(Lists!$B$2:$B$200)),ROW(67:67))-1,1),"")</f>
        <v>DIsplacement from Russia-Ukraine conflict in Moldova</v>
      </c>
      <c r="B71" s="149" t="str">
        <f>VLOOKUP(A71,Lists!$B$2:$G$200,2,FALSE)</f>
        <v>MDA002</v>
      </c>
      <c r="C71" s="149" t="str">
        <f>VLOOKUP(B71,'INFORM Severity - hidden'!$C$5:$D$200,2,FALSE)</f>
        <v>Moldova</v>
      </c>
      <c r="D71" s="149" t="str">
        <f>VLOOKUP(A71,Lists!$B$2:$G$200,3,FALSE)</f>
        <v>MDA</v>
      </c>
      <c r="E71" s="150" t="str">
        <f>VLOOKUP(A71,Lists!$B$2:$G$200,5,FALSE)</f>
        <v>Displacement,Conflict</v>
      </c>
      <c r="F71" s="144">
        <f t="shared" si="10"/>
        <v>1.6</v>
      </c>
      <c r="G71" s="145">
        <f t="shared" si="11"/>
        <v>2</v>
      </c>
      <c r="H71" s="145" t="str">
        <f t="shared" si="12"/>
        <v>Low</v>
      </c>
      <c r="I71" s="146" t="str">
        <f>INDEX(Trends!$D$3:$D$404,MATCH(B71,Trends!$C$3:$C$404,0))</f>
        <v>Stable</v>
      </c>
      <c r="J71" s="145" t="str">
        <f>VLOOKUP($B71,Reliability!$A$3:$I$300,9,FALSE)</f>
        <v>Very High</v>
      </c>
      <c r="K71" s="147">
        <f t="shared" si="13"/>
        <v>2.2999999999999998</v>
      </c>
      <c r="L71" s="147">
        <f>VLOOKUP($B71,'Impact of the crisis'!$C$6:$N$300,12,FALSE)</f>
        <v>3.5</v>
      </c>
      <c r="M71" s="147">
        <f>VLOOKUP($B71,'Impact of the crisis'!$C$6:$AB$300,26,FALSE)</f>
        <v>1.6</v>
      </c>
      <c r="N71" s="147">
        <f>VLOOKUP($B71,'Conditions of people affected'!$C$6:$R$300,16,FALSE)</f>
        <v>1.4</v>
      </c>
      <c r="O71" s="147">
        <f>VLOOKUP($B71,'Conditions of people affected'!$C$6:$R$300,9,FALSE)</f>
        <v>1.8</v>
      </c>
      <c r="P71" s="147">
        <f>VLOOKUP($B71,'Conditions of people affected'!$C$6:$R$300,15,FALSE)</f>
        <v>1</v>
      </c>
      <c r="Q71" s="147">
        <f t="shared" si="14"/>
        <v>1.4</v>
      </c>
      <c r="R71" s="147">
        <f>VLOOKUP($B71,'Complexity of the crisis'!$C$6:$AN$300,22,FALSE)</f>
        <v>1.8</v>
      </c>
      <c r="S71" s="147">
        <f>VLOOKUP($B71,'Complexity of the crisis'!$C$6:$AN$300,38,FALSE)</f>
        <v>1</v>
      </c>
      <c r="T71" s="151" t="str">
        <f>VLOOKUP(B71,Lists!$C$3:$E$300,3,FALSE)</f>
        <v>Europe</v>
      </c>
      <c r="U71" s="152">
        <f>VLOOKUP(B71,'INFORM Severity - hidden'!$C$5:$V$300,20,FALSE)</f>
        <v>45655</v>
      </c>
    </row>
    <row r="72" spans="1:21" x14ac:dyDescent="0.35">
      <c r="A72" s="148" t="str">
        <f t="array" ref="A72">IFERROR(INDEX(Lists!$B$2:$B$200,SMALL(IF(Lists!$I$2:$I$200="Individual",ROW(Lists!$B$2:$B$200)),ROW(68:68))-1,1),"")</f>
        <v>Drought in Madagascar</v>
      </c>
      <c r="B72" s="149" t="str">
        <f>VLOOKUP(A72,Lists!$B$2:$G$200,2,FALSE)</f>
        <v>MDG002</v>
      </c>
      <c r="C72" s="149" t="str">
        <f>VLOOKUP(B72,'INFORM Severity - hidden'!$C$5:$D$200,2,FALSE)</f>
        <v>Madagascar</v>
      </c>
      <c r="D72" s="149" t="str">
        <f>VLOOKUP(A72,Lists!$B$2:$G$200,3,FALSE)</f>
        <v>MDG</v>
      </c>
      <c r="E72" s="150" t="str">
        <f>VLOOKUP(A72,Lists!$B$2:$G$200,5,FALSE)</f>
        <v>Drought</v>
      </c>
      <c r="F72" s="144">
        <f t="shared" si="10"/>
        <v>2.5</v>
      </c>
      <c r="G72" s="145">
        <f t="shared" si="11"/>
        <v>3</v>
      </c>
      <c r="H72" s="145" t="str">
        <f t="shared" si="12"/>
        <v>Medium</v>
      </c>
      <c r="I72" s="146" t="str">
        <f>INDEX(Trends!$D$3:$D$404,MATCH(B72,Trends!$C$3:$C$404,0))</f>
        <v>Stable</v>
      </c>
      <c r="J72" s="145" t="str">
        <f>VLOOKUP($B72,Reliability!$A$3:$I$300,9,FALSE)</f>
        <v>Very High</v>
      </c>
      <c r="K72" s="147">
        <f t="shared" si="13"/>
        <v>2.4</v>
      </c>
      <c r="L72" s="147">
        <f>VLOOKUP($B72,'Impact of the crisis'!$C$6:$N$300,12,FALSE)</f>
        <v>2.5</v>
      </c>
      <c r="M72" s="147">
        <f>VLOOKUP($B72,'Impact of the crisis'!$C$6:$AB$300,26,FALSE)</f>
        <v>2.2999999999999998</v>
      </c>
      <c r="N72" s="147">
        <f>VLOOKUP($B72,'Conditions of people affected'!$C$6:$R$300,16,FALSE)</f>
        <v>3.25</v>
      </c>
      <c r="O72" s="147">
        <f>VLOOKUP($B72,'Conditions of people affected'!$C$6:$R$300,9,FALSE)</f>
        <v>3.5</v>
      </c>
      <c r="P72" s="147">
        <f>VLOOKUP($B72,'Conditions of people affected'!$C$6:$R$300,15,FALSE)</f>
        <v>3</v>
      </c>
      <c r="Q72" s="147">
        <f t="shared" si="14"/>
        <v>1.5</v>
      </c>
      <c r="R72" s="147">
        <f>VLOOKUP($B72,'Complexity of the crisis'!$C$6:$AN$300,22,FALSE)</f>
        <v>2</v>
      </c>
      <c r="S72" s="147">
        <f>VLOOKUP($B72,'Complexity of the crisis'!$C$6:$AN$300,38,FALSE)</f>
        <v>1</v>
      </c>
      <c r="T72" s="151" t="str">
        <f>VLOOKUP(B72,Lists!$C$3:$E$300,3,FALSE)</f>
        <v>Africa</v>
      </c>
      <c r="U72" s="152">
        <f>VLOOKUP(B72,'INFORM Severity - hidden'!$C$5:$V$300,20,FALSE)</f>
        <v>45652</v>
      </c>
    </row>
    <row r="73" spans="1:21" x14ac:dyDescent="0.35">
      <c r="A73" s="148" t="str">
        <f t="array" ref="A73">IFERROR(INDEX(Lists!$B$2:$B$200,SMALL(IF(Lists!$I$2:$I$200="Individual",ROW(Lists!$B$2:$B$200)),ROW(69:69))-1,1),"")</f>
        <v>Criminal Violence in Mexico</v>
      </c>
      <c r="B73" s="149" t="str">
        <f>VLOOKUP(A73,Lists!$B$2:$G$200,2,FALSE)</f>
        <v>MEX002</v>
      </c>
      <c r="C73" s="149" t="str">
        <f>VLOOKUP(B73,'INFORM Severity - hidden'!$C$5:$D$200,2,FALSE)</f>
        <v>Mexico</v>
      </c>
      <c r="D73" s="149" t="str">
        <f>VLOOKUP(A73,Lists!$B$2:$G$200,3,FALSE)</f>
        <v>MEX</v>
      </c>
      <c r="E73" s="150" t="str">
        <f>VLOOKUP(A73,Lists!$B$2:$G$200,5,FALSE)</f>
        <v>Violence,Displacement</v>
      </c>
      <c r="F73" s="144" t="str">
        <f t="shared" si="10"/>
        <v>x</v>
      </c>
      <c r="G73" s="145" t="str">
        <f t="shared" si="11"/>
        <v>x</v>
      </c>
      <c r="H73" s="145" t="str">
        <f t="shared" si="12"/>
        <v>x</v>
      </c>
      <c r="I73" s="146" t="str">
        <f>INDEX(Trends!$D$3:$D$404,MATCH(B73,Trends!$C$3:$C$404,0))</f>
        <v>-</v>
      </c>
      <c r="J73" s="145" t="str">
        <f>VLOOKUP($B73,Reliability!$A$3:$I$300,9,FALSE)</f>
        <v>High</v>
      </c>
      <c r="K73" s="147">
        <f t="shared" si="13"/>
        <v>3.8</v>
      </c>
      <c r="L73" s="147">
        <f>VLOOKUP($B73,'Impact of the crisis'!$C$6:$N$300,12,FALSE)</f>
        <v>4.5</v>
      </c>
      <c r="M73" s="147">
        <f>VLOOKUP($B73,'Impact of the crisis'!$C$6:$AB$300,26,FALSE)</f>
        <v>3.4</v>
      </c>
      <c r="N73" s="147" t="str">
        <f>VLOOKUP($B73,'Conditions of people affected'!$C$6:$R$300,16,FALSE)</f>
        <v>x</v>
      </c>
      <c r="O73" s="147" t="str">
        <f>VLOOKUP($B73,'Conditions of people affected'!$C$6:$R$300,9,FALSE)</f>
        <v>x</v>
      </c>
      <c r="P73" s="147" t="str">
        <f>VLOOKUP($B73,'Conditions of people affected'!$C$6:$R$300,15,FALSE)</f>
        <v>x</v>
      </c>
      <c r="Q73" s="147">
        <f t="shared" si="14"/>
        <v>3.3</v>
      </c>
      <c r="R73" s="147">
        <f>VLOOKUP($B73,'Complexity of the crisis'!$C$6:$AN$300,22,FALSE)</f>
        <v>3</v>
      </c>
      <c r="S73" s="147">
        <f>VLOOKUP($B73,'Complexity of the crisis'!$C$6:$AN$300,38,FALSE)</f>
        <v>3.5</v>
      </c>
      <c r="T73" s="151" t="str">
        <f>VLOOKUP(B73,Lists!$C$3:$E$300,3,FALSE)</f>
        <v>Americas</v>
      </c>
      <c r="U73" s="152">
        <f>VLOOKUP(B73,'INFORM Severity - hidden'!$C$5:$V$300,20,FALSE)</f>
        <v>45616</v>
      </c>
    </row>
    <row r="74" spans="1:21" x14ac:dyDescent="0.35">
      <c r="A74" s="148" t="str">
        <f t="array" ref="A74">IFERROR(INDEX(Lists!$B$2:$B$200,SMALL(IF(Lists!$I$2:$I$200="Individual",ROW(Lists!$B$2:$B$200)),ROW(70:70))-1,1),"")</f>
        <v>Mixed Migration in Mexico</v>
      </c>
      <c r="B74" s="149" t="str">
        <f>VLOOKUP(A74,Lists!$B$2:$G$200,2,FALSE)</f>
        <v>MEX003</v>
      </c>
      <c r="C74" s="149" t="str">
        <f>VLOOKUP(B74,'INFORM Severity - hidden'!$C$5:$D$200,2,FALSE)</f>
        <v>Mexico</v>
      </c>
      <c r="D74" s="149" t="str">
        <f>VLOOKUP(A74,Lists!$B$2:$G$200,3,FALSE)</f>
        <v>MEX</v>
      </c>
      <c r="E74" s="150" t="str">
        <f>VLOOKUP(A74,Lists!$B$2:$G$200,5,FALSE)</f>
        <v>Displacement</v>
      </c>
      <c r="F74" s="144">
        <f t="shared" si="10"/>
        <v>2.2999999999999998</v>
      </c>
      <c r="G74" s="145">
        <f t="shared" si="11"/>
        <v>3</v>
      </c>
      <c r="H74" s="145" t="str">
        <f t="shared" si="12"/>
        <v>Medium</v>
      </c>
      <c r="I74" s="146" t="str">
        <f>INDEX(Trends!$D$3:$D$404,MATCH(B74,Trends!$C$3:$C$404,0))</f>
        <v>Stable</v>
      </c>
      <c r="J74" s="145" t="str">
        <f>VLOOKUP($B74,Reliability!$A$3:$I$300,9,FALSE)</f>
        <v>High</v>
      </c>
      <c r="K74" s="147">
        <f t="shared" si="13"/>
        <v>3.1</v>
      </c>
      <c r="L74" s="147">
        <f>VLOOKUP($B74,'Impact of the crisis'!$C$6:$N$300,12,FALSE)</f>
        <v>3.8</v>
      </c>
      <c r="M74" s="147">
        <f>VLOOKUP($B74,'Impact of the crisis'!$C$6:$AB$300,26,FALSE)</f>
        <v>2.7</v>
      </c>
      <c r="N74" s="147">
        <f>VLOOKUP($B74,'Conditions of people affected'!$C$6:$R$300,16,FALSE)</f>
        <v>1.45</v>
      </c>
      <c r="O74" s="147">
        <f>VLOOKUP($B74,'Conditions of people affected'!$C$6:$R$300,9,FALSE)</f>
        <v>1.9</v>
      </c>
      <c r="P74" s="147">
        <f>VLOOKUP($B74,'Conditions of people affected'!$C$6:$R$300,15,FALSE)</f>
        <v>1</v>
      </c>
      <c r="Q74" s="147">
        <f t="shared" si="14"/>
        <v>2.8</v>
      </c>
      <c r="R74" s="147">
        <f>VLOOKUP($B74,'Complexity of the crisis'!$C$6:$AN$300,22,FALSE)</f>
        <v>3</v>
      </c>
      <c r="S74" s="147">
        <f>VLOOKUP($B74,'Complexity of the crisis'!$C$6:$AN$300,38,FALSE)</f>
        <v>2.5</v>
      </c>
      <c r="T74" s="151" t="str">
        <f>VLOOKUP(B74,Lists!$C$3:$E$300,3,FALSE)</f>
        <v>Americas</v>
      </c>
      <c r="U74" s="152">
        <f>VLOOKUP(B74,'INFORM Severity - hidden'!$C$5:$V$300,20,FALSE)</f>
        <v>45616</v>
      </c>
    </row>
    <row r="75" spans="1:21" x14ac:dyDescent="0.35">
      <c r="A75" s="148" t="str">
        <f t="array" ref="A75">IFERROR(INDEX(Lists!$B$2:$B$200,SMALL(IF(Lists!$I$2:$I$200="Individual",ROW(Lists!$B$2:$B$200)),ROW(71:71))-1,1),"")</f>
        <v>Complex crisis in Mali</v>
      </c>
      <c r="B75" s="149" t="str">
        <f>VLOOKUP(A75,Lists!$B$2:$G$200,2,FALSE)</f>
        <v>MLI001</v>
      </c>
      <c r="C75" s="149" t="str">
        <f>VLOOKUP(B75,'INFORM Severity - hidden'!$C$5:$D$200,2,FALSE)</f>
        <v>Mali</v>
      </c>
      <c r="D75" s="149" t="str">
        <f>VLOOKUP(A75,Lists!$B$2:$G$200,3,FALSE)</f>
        <v>MLI</v>
      </c>
      <c r="E75" s="150" t="str">
        <f>VLOOKUP(A75,Lists!$B$2:$G$200,5,FALSE)</f>
        <v>Conflict</v>
      </c>
      <c r="F75" s="144">
        <f t="shared" si="10"/>
        <v>4.2</v>
      </c>
      <c r="G75" s="145">
        <f t="shared" si="11"/>
        <v>5</v>
      </c>
      <c r="H75" s="145" t="str">
        <f t="shared" si="12"/>
        <v>Very High</v>
      </c>
      <c r="I75" s="146" t="str">
        <f>INDEX(Trends!$D$3:$D$404,MATCH(B75,Trends!$C$3:$C$404,0))</f>
        <v>Decreasing</v>
      </c>
      <c r="J75" s="145" t="str">
        <f>VLOOKUP($B75,Reliability!$A$3:$I$300,9,FALSE)</f>
        <v>Very High</v>
      </c>
      <c r="K75" s="147">
        <f t="shared" si="13"/>
        <v>4.4000000000000004</v>
      </c>
      <c r="L75" s="147">
        <f>VLOOKUP($B75,'Impact of the crisis'!$C$6:$N$300,12,FALSE)</f>
        <v>4.9000000000000004</v>
      </c>
      <c r="M75" s="147">
        <f>VLOOKUP($B75,'Impact of the crisis'!$C$6:$AB$300,26,FALSE)</f>
        <v>4.0999999999999996</v>
      </c>
      <c r="N75" s="147">
        <f>VLOOKUP($B75,'Conditions of people affected'!$C$6:$R$300,16,FALSE)</f>
        <v>4.4000000000000004</v>
      </c>
      <c r="O75" s="147">
        <f>VLOOKUP($B75,'Conditions of people affected'!$C$6:$R$300,9,FALSE)</f>
        <v>4.8</v>
      </c>
      <c r="P75" s="147">
        <f>VLOOKUP($B75,'Conditions of people affected'!$C$6:$R$300,15,FALSE)</f>
        <v>4</v>
      </c>
      <c r="Q75" s="147">
        <f t="shared" si="14"/>
        <v>3.7</v>
      </c>
      <c r="R75" s="147">
        <f>VLOOKUP($B75,'Complexity of the crisis'!$C$6:$AN$300,22,FALSE)</f>
        <v>3.4</v>
      </c>
      <c r="S75" s="147">
        <f>VLOOKUP($B75,'Complexity of the crisis'!$C$6:$AN$300,38,FALSE)</f>
        <v>4</v>
      </c>
      <c r="T75" s="151" t="str">
        <f>VLOOKUP(B75,Lists!$C$3:$E$300,3,FALSE)</f>
        <v>Africa</v>
      </c>
      <c r="U75" s="152">
        <f>VLOOKUP(B75,'INFORM Severity - hidden'!$C$5:$V$300,20,FALSE)</f>
        <v>45653</v>
      </c>
    </row>
    <row r="76" spans="1:21" x14ac:dyDescent="0.35">
      <c r="A76" s="148" t="str">
        <f t="array" ref="A76">IFERROR(INDEX(Lists!$B$2:$B$200,SMALL(IF(Lists!$I$2:$I$200="Individual",ROW(Lists!$B$2:$B$200)),ROW(72:72))-1,1),"")</f>
        <v>Rakhine Conflict</v>
      </c>
      <c r="B76" s="149" t="str">
        <f>VLOOKUP(A76,Lists!$B$2:$G$200,2,FALSE)</f>
        <v>MMR002</v>
      </c>
      <c r="C76" s="149" t="str">
        <f>VLOOKUP(B76,'INFORM Severity - hidden'!$C$5:$D$200,2,FALSE)</f>
        <v>Myanmar</v>
      </c>
      <c r="D76" s="149" t="str">
        <f>VLOOKUP(A76,Lists!$B$2:$G$200,3,FALSE)</f>
        <v>MMR</v>
      </c>
      <c r="E76" s="150" t="str">
        <f>VLOOKUP(A76,Lists!$B$2:$G$200,5,FALSE)</f>
        <v>Conflict</v>
      </c>
      <c r="F76" s="144">
        <f t="shared" si="10"/>
        <v>4.0999999999999996</v>
      </c>
      <c r="G76" s="145">
        <f t="shared" si="11"/>
        <v>5</v>
      </c>
      <c r="H76" s="145" t="str">
        <f t="shared" si="12"/>
        <v>Very High</v>
      </c>
      <c r="I76" s="146" t="str">
        <f>INDEX(Trends!$D$3:$D$404,MATCH(B76,Trends!$C$3:$C$404,0))</f>
        <v>Stable</v>
      </c>
      <c r="J76" s="145" t="str">
        <f>VLOOKUP($B76,Reliability!$A$3:$I$300,9,FALSE)</f>
        <v>High</v>
      </c>
      <c r="K76" s="147">
        <f t="shared" si="13"/>
        <v>3.9</v>
      </c>
      <c r="L76" s="147">
        <f>VLOOKUP($B76,'Impact of the crisis'!$C$6:$N$300,12,FALSE)</f>
        <v>1.2</v>
      </c>
      <c r="M76" s="147">
        <f>VLOOKUP($B76,'Impact of the crisis'!$C$6:$AB$300,26,FALSE)</f>
        <v>4.5999999999999996</v>
      </c>
      <c r="N76" s="147">
        <f>VLOOKUP($B76,'Conditions of people affected'!$C$6:$R$300,16,FALSE)</f>
        <v>3.85</v>
      </c>
      <c r="O76" s="147">
        <f>VLOOKUP($B76,'Conditions of people affected'!$C$6:$R$300,9,FALSE)</f>
        <v>3.7</v>
      </c>
      <c r="P76" s="147">
        <f>VLOOKUP($B76,'Conditions of people affected'!$C$6:$R$300,15,FALSE)</f>
        <v>4</v>
      </c>
      <c r="Q76" s="147">
        <f t="shared" si="14"/>
        <v>4.5999999999999996</v>
      </c>
      <c r="R76" s="147">
        <f>VLOOKUP($B76,'Complexity of the crisis'!$C$6:$AN$300,22,FALSE)</f>
        <v>4.0999999999999996</v>
      </c>
      <c r="S76" s="147">
        <f>VLOOKUP($B76,'Complexity of the crisis'!$C$6:$AN$300,38,FALSE)</f>
        <v>5</v>
      </c>
      <c r="T76" s="151" t="str">
        <f>VLOOKUP(B76,Lists!$C$3:$E$300,3,FALSE)</f>
        <v>Asia</v>
      </c>
      <c r="U76" s="152">
        <f>VLOOKUP(B76,'INFORM Severity - hidden'!$C$5:$V$300,20,FALSE)</f>
        <v>45649</v>
      </c>
    </row>
    <row r="77" spans="1:21" x14ac:dyDescent="0.35">
      <c r="A77" s="148" t="str">
        <f t="array" ref="A77">IFERROR(INDEX(Lists!$B$2:$B$200,SMALL(IF(Lists!$I$2:$I$200="Individual",ROW(Lists!$B$2:$B$200)),ROW(73:73))-1,1),"")</f>
        <v>Kachin and Shan Conflict</v>
      </c>
      <c r="B77" s="149" t="str">
        <f>VLOOKUP(A77,Lists!$B$2:$G$200,2,FALSE)</f>
        <v>MMR003</v>
      </c>
      <c r="C77" s="149" t="str">
        <f>VLOOKUP(B77,'INFORM Severity - hidden'!$C$5:$D$200,2,FALSE)</f>
        <v>Myanmar</v>
      </c>
      <c r="D77" s="149" t="str">
        <f>VLOOKUP(A77,Lists!$B$2:$G$200,3,FALSE)</f>
        <v>MMR</v>
      </c>
      <c r="E77" s="150" t="str">
        <f>VLOOKUP(A77,Lists!$B$2:$G$200,5,FALSE)</f>
        <v>Conflict</v>
      </c>
      <c r="F77" s="144">
        <f t="shared" si="10"/>
        <v>3.9</v>
      </c>
      <c r="G77" s="145">
        <f t="shared" si="11"/>
        <v>4</v>
      </c>
      <c r="H77" s="145" t="str">
        <f t="shared" si="12"/>
        <v>High</v>
      </c>
      <c r="I77" s="146" t="str">
        <f>INDEX(Trends!$D$3:$D$404,MATCH(B77,Trends!$C$3:$C$404,0))</f>
        <v>Stable</v>
      </c>
      <c r="J77" s="145" t="str">
        <f>VLOOKUP($B77,Reliability!$A$3:$I$300,9,FALSE)</f>
        <v>Very High</v>
      </c>
      <c r="K77" s="147">
        <f t="shared" si="13"/>
        <v>3.5</v>
      </c>
      <c r="L77" s="147">
        <f>VLOOKUP($B77,'Impact of the crisis'!$C$6:$N$300,12,FALSE)</f>
        <v>1.9</v>
      </c>
      <c r="M77" s="147">
        <f>VLOOKUP($B77,'Impact of the crisis'!$C$6:$AB$300,26,FALSE)</f>
        <v>4.0999999999999996</v>
      </c>
      <c r="N77" s="147">
        <f>VLOOKUP($B77,'Conditions of people affected'!$C$6:$R$300,16,FALSE)</f>
        <v>3.9</v>
      </c>
      <c r="O77" s="147">
        <f>VLOOKUP($B77,'Conditions of people affected'!$C$6:$R$300,9,FALSE)</f>
        <v>3.8</v>
      </c>
      <c r="P77" s="147">
        <f>VLOOKUP($B77,'Conditions of people affected'!$C$6:$R$300,15,FALSE)</f>
        <v>4</v>
      </c>
      <c r="Q77" s="147">
        <f t="shared" si="14"/>
        <v>4.3</v>
      </c>
      <c r="R77" s="147">
        <f>VLOOKUP($B77,'Complexity of the crisis'!$C$6:$AN$300,22,FALSE)</f>
        <v>4.0999999999999996</v>
      </c>
      <c r="S77" s="147">
        <f>VLOOKUP($B77,'Complexity of the crisis'!$C$6:$AN$300,38,FALSE)</f>
        <v>4.5</v>
      </c>
      <c r="T77" s="151" t="str">
        <f>VLOOKUP(B77,Lists!$C$3:$E$300,3,FALSE)</f>
        <v>Asia</v>
      </c>
      <c r="U77" s="152">
        <f>VLOOKUP(B77,'INFORM Severity - hidden'!$C$5:$V$300,20,FALSE)</f>
        <v>45649</v>
      </c>
    </row>
    <row r="78" spans="1:21" x14ac:dyDescent="0.35">
      <c r="A78" s="148" t="str">
        <f t="array" ref="A78">IFERROR(INDEX(Lists!$B$2:$B$200,SMALL(IF(Lists!$I$2:$I$200="Individual",ROW(Lists!$B$2:$B$200)),ROW(74:74))-1,1),"")</f>
        <v>Post-coup conflict in Myanmar</v>
      </c>
      <c r="B78" s="149" t="str">
        <f>VLOOKUP(A78,Lists!$B$2:$G$200,2,FALSE)</f>
        <v>MMR004</v>
      </c>
      <c r="C78" s="149" t="str">
        <f>VLOOKUP(B78,'INFORM Severity - hidden'!$C$5:$D$200,2,FALSE)</f>
        <v>Myanmar</v>
      </c>
      <c r="D78" s="149" t="str">
        <f>VLOOKUP(A78,Lists!$B$2:$G$200,3,FALSE)</f>
        <v>MMR</v>
      </c>
      <c r="E78" s="150" t="str">
        <f>VLOOKUP(A78,Lists!$B$2:$G$200,5,FALSE)</f>
        <v>Violence,Socio-political,Conflict</v>
      </c>
      <c r="F78" s="144">
        <f t="shared" si="10"/>
        <v>4.5999999999999996</v>
      </c>
      <c r="G78" s="145">
        <f t="shared" si="11"/>
        <v>5</v>
      </c>
      <c r="H78" s="145" t="str">
        <f t="shared" si="12"/>
        <v>Very High</v>
      </c>
      <c r="I78" s="146" t="str">
        <f>INDEX(Trends!$D$3:$D$404,MATCH(B78,Trends!$C$3:$C$404,0))</f>
        <v>Stable</v>
      </c>
      <c r="J78" s="145" t="str">
        <f>VLOOKUP($B78,Reliability!$A$3:$I$300,9,FALSE)</f>
        <v>Very High</v>
      </c>
      <c r="K78" s="147">
        <f t="shared" si="13"/>
        <v>4.8</v>
      </c>
      <c r="L78" s="147">
        <f>VLOOKUP($B78,'Impact of the crisis'!$C$6:$N$300,12,FALSE)</f>
        <v>4.9000000000000004</v>
      </c>
      <c r="M78" s="147">
        <f>VLOOKUP($B78,'Impact of the crisis'!$C$6:$AB$300,26,FALSE)</f>
        <v>4.7</v>
      </c>
      <c r="N78" s="147">
        <f>VLOOKUP($B78,'Conditions of people affected'!$C$6:$R$300,16,FALSE)</f>
        <v>4.5</v>
      </c>
      <c r="O78" s="147">
        <f>VLOOKUP($B78,'Conditions of people affected'!$C$6:$R$300,9,FALSE)</f>
        <v>5</v>
      </c>
      <c r="P78" s="147">
        <f>VLOOKUP($B78,'Conditions of people affected'!$C$6:$R$300,15,FALSE)</f>
        <v>4</v>
      </c>
      <c r="Q78" s="147">
        <f t="shared" si="14"/>
        <v>4.5999999999999996</v>
      </c>
      <c r="R78" s="147">
        <f>VLOOKUP($B78,'Complexity of the crisis'!$C$6:$AN$300,22,FALSE)</f>
        <v>4.0999999999999996</v>
      </c>
      <c r="S78" s="147">
        <f>VLOOKUP($B78,'Complexity of the crisis'!$C$6:$AN$300,38,FALSE)</f>
        <v>5</v>
      </c>
      <c r="T78" s="151" t="str">
        <f>VLOOKUP(B78,Lists!$C$3:$E$300,3,FALSE)</f>
        <v>Asia</v>
      </c>
      <c r="U78" s="152">
        <f>VLOOKUP(B78,'INFORM Severity - hidden'!$C$5:$V$300,20,FALSE)</f>
        <v>45649</v>
      </c>
    </row>
    <row r="79" spans="1:21" x14ac:dyDescent="0.35">
      <c r="A79" s="148" t="str">
        <f t="array" ref="A79">IFERROR(INDEX(Lists!$B$2:$B$200,SMALL(IF(Lists!$I$2:$I$200="Individual",ROW(Lists!$B$2:$B$200)),ROW(75:75))-1,1),"")</f>
        <v>2024 Monsoon Floods</v>
      </c>
      <c r="B79" s="149" t="str">
        <f>VLOOKUP(A79,Lists!$B$2:$G$200,2,FALSE)</f>
        <v>MMR006</v>
      </c>
      <c r="C79" s="149" t="str">
        <f>VLOOKUP(B79,'INFORM Severity - hidden'!$C$5:$D$200,2,FALSE)</f>
        <v>Myanmar</v>
      </c>
      <c r="D79" s="149" t="str">
        <f>VLOOKUP(A79,Lists!$B$2:$G$200,3,FALSE)</f>
        <v>MMR</v>
      </c>
      <c r="E79" s="150" t="str">
        <f>VLOOKUP(A79,Lists!$B$2:$G$200,5,FALSE)</f>
        <v>Floods</v>
      </c>
      <c r="F79" s="144">
        <f t="shared" si="10"/>
        <v>3</v>
      </c>
      <c r="G79" s="145">
        <f t="shared" si="11"/>
        <v>3</v>
      </c>
      <c r="H79" s="145" t="str">
        <f t="shared" si="12"/>
        <v>Medium</v>
      </c>
      <c r="I79" s="146" t="str">
        <f>INDEX(Trends!$D$3:$D$404,MATCH(B79,Trends!$C$3:$C$404,0))</f>
        <v>Increasing</v>
      </c>
      <c r="J79" s="145" t="str">
        <f>VLOOKUP($B79,Reliability!$A$3:$I$300,9,FALSE)</f>
        <v>High</v>
      </c>
      <c r="K79" s="147">
        <f t="shared" si="13"/>
        <v>3.5</v>
      </c>
      <c r="L79" s="147">
        <f>VLOOKUP($B79,'Impact of the crisis'!$C$6:$N$300,12,FALSE)</f>
        <v>3.7</v>
      </c>
      <c r="M79" s="147">
        <f>VLOOKUP($B79,'Impact of the crisis'!$C$6:$AB$300,26,FALSE)</f>
        <v>3.4</v>
      </c>
      <c r="N79" s="147">
        <f>VLOOKUP($B79,'Conditions of people affected'!$C$6:$R$300,16,FALSE)</f>
        <v>1.75</v>
      </c>
      <c r="O79" s="147">
        <f>VLOOKUP($B79,'Conditions of people affected'!$C$6:$R$300,9,FALSE)</f>
        <v>1.5</v>
      </c>
      <c r="P79" s="147">
        <f>VLOOKUP($B79,'Conditions of people affected'!$C$6:$R$300,15,FALSE)</f>
        <v>2</v>
      </c>
      <c r="Q79" s="147">
        <f t="shared" si="14"/>
        <v>4.3</v>
      </c>
      <c r="R79" s="147">
        <f>VLOOKUP($B79,'Complexity of the crisis'!$C$6:$AN$300,22,FALSE)</f>
        <v>4.0999999999999996</v>
      </c>
      <c r="S79" s="147">
        <f>VLOOKUP($B79,'Complexity of the crisis'!$C$6:$AN$300,38,FALSE)</f>
        <v>4.5</v>
      </c>
      <c r="T79" s="151" t="str">
        <f>VLOOKUP(B79,Lists!$C$3:$E$300,3,FALSE)</f>
        <v>Asia</v>
      </c>
      <c r="U79" s="152">
        <f>VLOOKUP(B79,'INFORM Severity - hidden'!$C$5:$V$300,20,FALSE)</f>
        <v>45649</v>
      </c>
    </row>
    <row r="80" spans="1:21" x14ac:dyDescent="0.35">
      <c r="A80" s="148" t="str">
        <f t="array" ref="A80">IFERROR(INDEX(Lists!$B$2:$B$200,SMALL(IF(Lists!$I$2:$I$200="Individual",ROW(Lists!$B$2:$B$200)),ROW(76:76))-1,1),"")</f>
        <v>Cabo Delgado Islamist Insurgency</v>
      </c>
      <c r="B80" s="149" t="str">
        <f>VLOOKUP(A80,Lists!$B$2:$G$200,2,FALSE)</f>
        <v>MOZ004</v>
      </c>
      <c r="C80" s="149" t="str">
        <f>VLOOKUP(B80,'INFORM Severity - hidden'!$C$5:$D$200,2,FALSE)</f>
        <v>Mozambique</v>
      </c>
      <c r="D80" s="149" t="str">
        <f>VLOOKUP(A80,Lists!$B$2:$G$200,3,FALSE)</f>
        <v>MOZ</v>
      </c>
      <c r="E80" s="150" t="str">
        <f>VLOOKUP(A80,Lists!$B$2:$G$200,5,FALSE)</f>
        <v>Conflict,Displacement</v>
      </c>
      <c r="F80" s="144">
        <f t="shared" si="10"/>
        <v>3.6</v>
      </c>
      <c r="G80" s="145">
        <f t="shared" si="11"/>
        <v>4</v>
      </c>
      <c r="H80" s="145" t="str">
        <f t="shared" si="12"/>
        <v>High</v>
      </c>
      <c r="I80" s="146" t="str">
        <f>INDEX(Trends!$D$3:$D$404,MATCH(B80,Trends!$C$3:$C$404,0))</f>
        <v>Stable</v>
      </c>
      <c r="J80" s="145" t="str">
        <f>VLOOKUP($B80,Reliability!$A$3:$I$300,9,FALSE)</f>
        <v>High</v>
      </c>
      <c r="K80" s="147">
        <f t="shared" si="13"/>
        <v>3.5</v>
      </c>
      <c r="L80" s="147">
        <f>VLOOKUP($B80,'Impact of the crisis'!$C$6:$N$300,12,FALSE)</f>
        <v>2.7</v>
      </c>
      <c r="M80" s="147">
        <f>VLOOKUP($B80,'Impact of the crisis'!$C$6:$AB$300,26,FALSE)</f>
        <v>3.8</v>
      </c>
      <c r="N80" s="147">
        <f>VLOOKUP($B80,'Conditions of people affected'!$C$6:$R$300,16,FALSE)</f>
        <v>3.85</v>
      </c>
      <c r="O80" s="147">
        <f>VLOOKUP($B80,'Conditions of people affected'!$C$6:$R$300,9,FALSE)</f>
        <v>3.7</v>
      </c>
      <c r="P80" s="147">
        <f>VLOOKUP($B80,'Conditions of people affected'!$C$6:$R$300,15,FALSE)</f>
        <v>4</v>
      </c>
      <c r="Q80" s="147">
        <f t="shared" si="14"/>
        <v>3.2</v>
      </c>
      <c r="R80" s="147">
        <f>VLOOKUP($B80,'Complexity of the crisis'!$C$6:$AN$300,22,FALSE)</f>
        <v>3.3</v>
      </c>
      <c r="S80" s="147">
        <f>VLOOKUP($B80,'Complexity of the crisis'!$C$6:$AN$300,38,FALSE)</f>
        <v>3</v>
      </c>
      <c r="T80" s="151" t="str">
        <f>VLOOKUP(B80,Lists!$C$3:$E$300,3,FALSE)</f>
        <v>Africa</v>
      </c>
      <c r="U80" s="152">
        <f>VLOOKUP(B80,'INFORM Severity - hidden'!$C$5:$V$300,20,FALSE)</f>
        <v>45652</v>
      </c>
    </row>
    <row r="81" spans="1:21" x14ac:dyDescent="0.35">
      <c r="A81" s="148" t="str">
        <f t="array" ref="A81">IFERROR(INDEX(Lists!$B$2:$B$200,SMALL(IF(Lists!$I$2:$I$200="Individual",ROW(Lists!$B$2:$B$200)),ROW(77:77))-1,1),"")</f>
        <v>2024 Rainy and Cyclone season</v>
      </c>
      <c r="B81" s="149" t="str">
        <f>VLOOKUP(A81,Lists!$B$2:$G$200,2,FALSE)</f>
        <v>MOZ011</v>
      </c>
      <c r="C81" s="149" t="str">
        <f>VLOOKUP(B81,'INFORM Severity - hidden'!$C$5:$D$200,2,FALSE)</f>
        <v>Mozambique</v>
      </c>
      <c r="D81" s="149" t="str">
        <f>VLOOKUP(A81,Lists!$B$2:$G$200,3,FALSE)</f>
        <v>MOZ</v>
      </c>
      <c r="E81" s="150" t="str">
        <f>VLOOKUP(A81,Lists!$B$2:$G$200,5,FALSE)</f>
        <v>Floods,Displacement,Cyclone</v>
      </c>
      <c r="F81" s="144">
        <f t="shared" si="10"/>
        <v>3.1</v>
      </c>
      <c r="G81" s="145">
        <f t="shared" si="11"/>
        <v>4</v>
      </c>
      <c r="H81" s="145" t="str">
        <f t="shared" si="12"/>
        <v>High</v>
      </c>
      <c r="I81" s="146" t="str">
        <f>INDEX(Trends!$D$3:$D$404,MATCH(B81,Trends!$C$3:$C$404,0))</f>
        <v>Decreasing</v>
      </c>
      <c r="J81" s="145" t="str">
        <f>VLOOKUP($B81,Reliability!$A$3:$I$300,9,FALSE)</f>
        <v>Very High</v>
      </c>
      <c r="K81" s="147">
        <f t="shared" si="13"/>
        <v>4.3</v>
      </c>
      <c r="L81" s="147">
        <f>VLOOKUP($B81,'Impact of the crisis'!$C$6:$N$300,12,FALSE)</f>
        <v>5</v>
      </c>
      <c r="M81" s="147">
        <f>VLOOKUP($B81,'Impact of the crisis'!$C$6:$AB$300,26,FALSE)</f>
        <v>3.9</v>
      </c>
      <c r="N81" s="147">
        <f>VLOOKUP($B81,'Conditions of people affected'!$C$6:$R$300,16,FALSE)</f>
        <v>2.4500000000000002</v>
      </c>
      <c r="O81" s="147">
        <f>VLOOKUP($B81,'Conditions of people affected'!$C$6:$R$300,9,FALSE)</f>
        <v>2.9</v>
      </c>
      <c r="P81" s="147">
        <f>VLOOKUP($B81,'Conditions of people affected'!$C$6:$R$300,15,FALSE)</f>
        <v>2</v>
      </c>
      <c r="Q81" s="147">
        <f t="shared" si="14"/>
        <v>2.9</v>
      </c>
      <c r="R81" s="147">
        <f>VLOOKUP($B81,'Complexity of the crisis'!$C$6:$AN$300,22,FALSE)</f>
        <v>3.3</v>
      </c>
      <c r="S81" s="147">
        <f>VLOOKUP($B81,'Complexity of the crisis'!$C$6:$AN$300,38,FALSE)</f>
        <v>2.5</v>
      </c>
      <c r="T81" s="151" t="str">
        <f>VLOOKUP(B81,Lists!$C$3:$E$300,3,FALSE)</f>
        <v>Africa</v>
      </c>
      <c r="U81" s="152">
        <f>VLOOKUP(B81,'INFORM Severity - hidden'!$C$5:$V$300,20,FALSE)</f>
        <v>45652</v>
      </c>
    </row>
    <row r="82" spans="1:21" x14ac:dyDescent="0.35">
      <c r="A82" s="148" t="str">
        <f t="array" ref="A82">IFERROR(INDEX(Lists!$B$2:$B$200,SMALL(IF(Lists!$I$2:$I$200="Individual",ROW(Lists!$B$2:$B$200)),ROW(78:78))-1,1),"")</f>
        <v>Drought in Mozambique</v>
      </c>
      <c r="B82" s="149" t="str">
        <f>VLOOKUP(A82,Lists!$B$2:$G$200,2,FALSE)</f>
        <v>MOZ012</v>
      </c>
      <c r="C82" s="149" t="str">
        <f>VLOOKUP(B82,'INFORM Severity - hidden'!$C$5:$D$200,2,FALSE)</f>
        <v>Mozambique</v>
      </c>
      <c r="D82" s="149" t="str">
        <f>VLOOKUP(A82,Lists!$B$2:$G$200,3,FALSE)</f>
        <v>MOZ</v>
      </c>
      <c r="E82" s="150" t="str">
        <f>VLOOKUP(A82,Lists!$B$2:$G$200,5,FALSE)</f>
        <v>Drought</v>
      </c>
      <c r="F82" s="144">
        <f t="shared" si="10"/>
        <v>3.3</v>
      </c>
      <c r="G82" s="145">
        <f t="shared" si="11"/>
        <v>4</v>
      </c>
      <c r="H82" s="145" t="str">
        <f t="shared" si="12"/>
        <v>High</v>
      </c>
      <c r="I82" s="146" t="str">
        <f>INDEX(Trends!$D$3:$D$404,MATCH(B82,Trends!$C$3:$C$404,0))</f>
        <v>Stable</v>
      </c>
      <c r="J82" s="145" t="str">
        <f>VLOOKUP($B82,Reliability!$A$3:$I$300,9,FALSE)</f>
        <v>High</v>
      </c>
      <c r="K82" s="147">
        <f t="shared" si="13"/>
        <v>3.3</v>
      </c>
      <c r="L82" s="147">
        <f>VLOOKUP($B82,'Impact of the crisis'!$C$6:$N$300,12,FALSE)</f>
        <v>3.6</v>
      </c>
      <c r="M82" s="147">
        <f>VLOOKUP($B82,'Impact of the crisis'!$C$6:$AB$300,26,FALSE)</f>
        <v>3.2</v>
      </c>
      <c r="N82" s="147">
        <f>VLOOKUP($B82,'Conditions of people affected'!$C$6:$R$300,16,FALSE)</f>
        <v>3.6</v>
      </c>
      <c r="O82" s="147">
        <f>VLOOKUP($B82,'Conditions of people affected'!$C$6:$R$300,9,FALSE)</f>
        <v>4.2</v>
      </c>
      <c r="P82" s="147">
        <f>VLOOKUP($B82,'Conditions of people affected'!$C$6:$R$300,15,FALSE)</f>
        <v>3</v>
      </c>
      <c r="Q82" s="147">
        <f t="shared" si="14"/>
        <v>2.9</v>
      </c>
      <c r="R82" s="147">
        <f>VLOOKUP($B82,'Complexity of the crisis'!$C$6:$AN$300,22,FALSE)</f>
        <v>3.3</v>
      </c>
      <c r="S82" s="147">
        <f>VLOOKUP($B82,'Complexity of the crisis'!$C$6:$AN$300,38,FALSE)</f>
        <v>2.5</v>
      </c>
      <c r="T82" s="151" t="str">
        <f>VLOOKUP(B82,Lists!$C$3:$E$300,3,FALSE)</f>
        <v>Africa</v>
      </c>
      <c r="U82" s="152">
        <f>VLOOKUP(B82,'INFORM Severity - hidden'!$C$5:$V$300,20,FALSE)</f>
        <v>45614</v>
      </c>
    </row>
    <row r="83" spans="1:21" x14ac:dyDescent="0.35">
      <c r="A83" s="148" t="str">
        <f t="array" ref="A83">IFERROR(INDEX(Lists!$B$2:$B$200,SMALL(IF(Lists!$I$2:$I$200="Individual",ROW(Lists!$B$2:$B$200)),ROW(79:79))-1,1),"")</f>
        <v>Refugees from Mali in Mauritania</v>
      </c>
      <c r="B83" s="149" t="str">
        <f>VLOOKUP(A83,Lists!$B$2:$G$200,2,FALSE)</f>
        <v>MRT002</v>
      </c>
      <c r="C83" s="149" t="str">
        <f>VLOOKUP(B83,'INFORM Severity - hidden'!$C$5:$D$200,2,FALSE)</f>
        <v>Mauritania</v>
      </c>
      <c r="D83" s="149" t="str">
        <f>VLOOKUP(A83,Lists!$B$2:$G$200,3,FALSE)</f>
        <v>MRT</v>
      </c>
      <c r="E83" s="150" t="str">
        <f>VLOOKUP(A83,Lists!$B$2:$G$200,5,FALSE)</f>
        <v>Displacement</v>
      </c>
      <c r="F83" s="144">
        <f t="shared" si="10"/>
        <v>2.2000000000000002</v>
      </c>
      <c r="G83" s="145">
        <f t="shared" si="11"/>
        <v>3</v>
      </c>
      <c r="H83" s="145" t="str">
        <f t="shared" si="12"/>
        <v>Medium</v>
      </c>
      <c r="I83" s="146" t="str">
        <f>INDEX(Trends!$D$3:$D$404,MATCH(B83,Trends!$C$3:$C$404,0))</f>
        <v>Stable</v>
      </c>
      <c r="J83" s="145" t="str">
        <f>VLOOKUP($B83,Reliability!$A$3:$I$300,9,FALSE)</f>
        <v>Very High</v>
      </c>
      <c r="K83" s="147">
        <f t="shared" si="13"/>
        <v>1.8</v>
      </c>
      <c r="L83" s="147">
        <f>VLOOKUP($B83,'Impact of the crisis'!$C$6:$N$300,12,FALSE)</f>
        <v>2</v>
      </c>
      <c r="M83" s="147">
        <f>VLOOKUP($B83,'Impact of the crisis'!$C$6:$AB$300,26,FALSE)</f>
        <v>1.7</v>
      </c>
      <c r="N83" s="147">
        <f>VLOOKUP($B83,'Conditions of people affected'!$C$6:$R$300,16,FALSE)</f>
        <v>2.4500000000000002</v>
      </c>
      <c r="O83" s="147">
        <f>VLOOKUP($B83,'Conditions of people affected'!$C$6:$R$300,9,FALSE)</f>
        <v>1.9</v>
      </c>
      <c r="P83" s="147">
        <f>VLOOKUP($B83,'Conditions of people affected'!$C$6:$R$300,15,FALSE)</f>
        <v>3</v>
      </c>
      <c r="Q83" s="147">
        <f t="shared" si="14"/>
        <v>2</v>
      </c>
      <c r="R83" s="147">
        <f>VLOOKUP($B83,'Complexity of the crisis'!$C$6:$AN$300,22,FALSE)</f>
        <v>2.4</v>
      </c>
      <c r="S83" s="147">
        <f>VLOOKUP($B83,'Complexity of the crisis'!$C$6:$AN$300,38,FALSE)</f>
        <v>1.5</v>
      </c>
      <c r="T83" s="151" t="str">
        <f>VLOOKUP(B83,Lists!$C$3:$E$300,3,FALSE)</f>
        <v>Africa</v>
      </c>
      <c r="U83" s="152">
        <f>VLOOKUP(B83,'INFORM Severity - hidden'!$C$5:$V$300,20,FALSE)</f>
        <v>45645</v>
      </c>
    </row>
    <row r="84" spans="1:21" x14ac:dyDescent="0.35">
      <c r="A84" s="148" t="str">
        <f t="array" ref="A84">IFERROR(INDEX(Lists!$B$2:$B$200,SMALL(IF(Lists!$I$2:$I$200="Individual",ROW(Lists!$B$2:$B$200)),ROW(80:80))-1,1),"")</f>
        <v>Food Security in Mauritania</v>
      </c>
      <c r="B84" s="149" t="str">
        <f>VLOOKUP(A84,Lists!$B$2:$G$200,2,FALSE)</f>
        <v>MRT003</v>
      </c>
      <c r="C84" s="149" t="str">
        <f>VLOOKUP(B84,'INFORM Severity - hidden'!$C$5:$D$200,2,FALSE)</f>
        <v>Mauritania</v>
      </c>
      <c r="D84" s="149" t="str">
        <f>VLOOKUP(A84,Lists!$B$2:$G$200,3,FALSE)</f>
        <v>MRT</v>
      </c>
      <c r="E84" s="150" t="str">
        <f>VLOOKUP(A84,Lists!$B$2:$G$200,5,FALSE)</f>
        <v>Drought,Floods</v>
      </c>
      <c r="F84" s="144">
        <f t="shared" si="10"/>
        <v>2.6</v>
      </c>
      <c r="G84" s="145">
        <f t="shared" si="11"/>
        <v>3</v>
      </c>
      <c r="H84" s="145" t="str">
        <f t="shared" si="12"/>
        <v>Medium</v>
      </c>
      <c r="I84" s="146" t="str">
        <f>INDEX(Trends!$D$3:$D$404,MATCH(B84,Trends!$C$3:$C$404,0))</f>
        <v>Stable</v>
      </c>
      <c r="J84" s="145" t="str">
        <f>VLOOKUP($B84,Reliability!$A$3:$I$300,9,FALSE)</f>
        <v>Very High</v>
      </c>
      <c r="K84" s="147">
        <f t="shared" si="13"/>
        <v>2.6</v>
      </c>
      <c r="L84" s="147">
        <f>VLOOKUP($B84,'Impact of the crisis'!$C$6:$N$300,12,FALSE)</f>
        <v>4.3</v>
      </c>
      <c r="M84" s="147">
        <f>VLOOKUP($B84,'Impact of the crisis'!$C$6:$AB$300,26,FALSE)</f>
        <v>1.2</v>
      </c>
      <c r="N84" s="147">
        <f>VLOOKUP($B84,'Conditions of people affected'!$C$6:$R$300,16,FALSE)</f>
        <v>2.8</v>
      </c>
      <c r="O84" s="147">
        <f>VLOOKUP($B84,'Conditions of people affected'!$C$6:$R$300,9,FALSE)</f>
        <v>2.6</v>
      </c>
      <c r="P84" s="147">
        <f>VLOOKUP($B84,'Conditions of people affected'!$C$6:$R$300,15,FALSE)</f>
        <v>3</v>
      </c>
      <c r="Q84" s="147">
        <f t="shared" si="14"/>
        <v>2.2000000000000002</v>
      </c>
      <c r="R84" s="147">
        <f>VLOOKUP($B84,'Complexity of the crisis'!$C$6:$AN$300,22,FALSE)</f>
        <v>2.4</v>
      </c>
      <c r="S84" s="147">
        <f>VLOOKUP($B84,'Complexity of the crisis'!$C$6:$AN$300,38,FALSE)</f>
        <v>2</v>
      </c>
      <c r="T84" s="151" t="str">
        <f>VLOOKUP(B84,Lists!$C$3:$E$300,3,FALSE)</f>
        <v>Africa</v>
      </c>
      <c r="U84" s="152">
        <f>VLOOKUP(B84,'INFORM Severity - hidden'!$C$5:$V$300,20,FALSE)</f>
        <v>45645</v>
      </c>
    </row>
    <row r="85" spans="1:21" x14ac:dyDescent="0.35">
      <c r="A85" s="148" t="str">
        <f t="array" ref="A85">IFERROR(INDEX(Lists!$B$2:$B$200,SMALL(IF(Lists!$I$2:$I$200="Individual",ROW(Lists!$B$2:$B$200)),ROW(81:81))-1,1),"")</f>
        <v>Complex crisis in Malawi</v>
      </c>
      <c r="B85" s="149" t="str">
        <f>VLOOKUP(A85,Lists!$B$2:$G$200,2,FALSE)</f>
        <v>MWI002</v>
      </c>
      <c r="C85" s="149" t="str">
        <f>VLOOKUP(B85,'INFORM Severity - hidden'!$C$5:$D$200,2,FALSE)</f>
        <v>Malawi</v>
      </c>
      <c r="D85" s="149" t="str">
        <f>VLOOKUP(A85,Lists!$B$2:$G$200,3,FALSE)</f>
        <v>MWI</v>
      </c>
      <c r="E85" s="150" t="str">
        <f>VLOOKUP(A85,Lists!$B$2:$G$200,5,FALSE)</f>
        <v>Drought,Socio-political,Cyclone</v>
      </c>
      <c r="F85" s="144">
        <f t="shared" si="10"/>
        <v>3.4</v>
      </c>
      <c r="G85" s="145">
        <f t="shared" si="11"/>
        <v>4</v>
      </c>
      <c r="H85" s="145" t="str">
        <f t="shared" si="12"/>
        <v>High</v>
      </c>
      <c r="I85" s="146" t="str">
        <f>INDEX(Trends!$D$3:$D$404,MATCH(B85,Trends!$C$3:$C$404,0))</f>
        <v>Decreasing</v>
      </c>
      <c r="J85" s="145" t="str">
        <f>VLOOKUP($B85,Reliability!$A$3:$I$300,9,FALSE)</f>
        <v>Very High</v>
      </c>
      <c r="K85" s="147">
        <f t="shared" si="13"/>
        <v>3.8</v>
      </c>
      <c r="L85" s="147">
        <f>VLOOKUP($B85,'Impact of the crisis'!$C$6:$N$300,12,FALSE)</f>
        <v>4.5</v>
      </c>
      <c r="M85" s="147">
        <f>VLOOKUP($B85,'Impact of the crisis'!$C$6:$AB$300,26,FALSE)</f>
        <v>3.4</v>
      </c>
      <c r="N85" s="147">
        <f>VLOOKUP($B85,'Conditions of people affected'!$C$6:$R$300,16,FALSE)</f>
        <v>3.95</v>
      </c>
      <c r="O85" s="147">
        <f>VLOOKUP($B85,'Conditions of people affected'!$C$6:$R$300,9,FALSE)</f>
        <v>4.9000000000000004</v>
      </c>
      <c r="P85" s="147">
        <f>VLOOKUP($B85,'Conditions of people affected'!$C$6:$R$300,15,FALSE)</f>
        <v>3</v>
      </c>
      <c r="Q85" s="147">
        <f t="shared" si="14"/>
        <v>2.2000000000000002</v>
      </c>
      <c r="R85" s="147">
        <f>VLOOKUP($B85,'Complexity of the crisis'!$C$6:$AN$300,22,FALSE)</f>
        <v>2.2999999999999998</v>
      </c>
      <c r="S85" s="147">
        <f>VLOOKUP($B85,'Complexity of the crisis'!$C$6:$AN$300,38,FALSE)</f>
        <v>2</v>
      </c>
      <c r="T85" s="151" t="str">
        <f>VLOOKUP(B85,Lists!$C$3:$E$300,3,FALSE)</f>
        <v>Africa</v>
      </c>
      <c r="U85" s="152">
        <f>VLOOKUP(B85,'INFORM Severity - hidden'!$C$5:$V$300,20,FALSE)</f>
        <v>45652</v>
      </c>
    </row>
    <row r="86" spans="1:21" x14ac:dyDescent="0.35">
      <c r="A86" s="148" t="str">
        <f t="array" ref="A86">IFERROR(INDEX(Lists!$B$2:$B$200,SMALL(IF(Lists!$I$2:$I$200="Individual",ROW(Lists!$B$2:$B$200)),ROW(82:82))-1,1),"")</f>
        <v>International Refugees in Malaysia</v>
      </c>
      <c r="B86" s="149" t="str">
        <f>VLOOKUP(A86,Lists!$B$2:$G$200,2,FALSE)</f>
        <v>MYS001</v>
      </c>
      <c r="C86" s="149" t="str">
        <f>VLOOKUP(B86,'INFORM Severity - hidden'!$C$5:$D$200,2,FALSE)</f>
        <v>Malaysia</v>
      </c>
      <c r="D86" s="149" t="str">
        <f>VLOOKUP(A86,Lists!$B$2:$G$200,3,FALSE)</f>
        <v>MYS</v>
      </c>
      <c r="E86" s="150" t="str">
        <f>VLOOKUP(A86,Lists!$B$2:$G$200,5,FALSE)</f>
        <v>Displacement</v>
      </c>
      <c r="F86" s="144">
        <f t="shared" si="10"/>
        <v>1.8</v>
      </c>
      <c r="G86" s="145">
        <f t="shared" si="11"/>
        <v>2</v>
      </c>
      <c r="H86" s="145" t="str">
        <f t="shared" si="12"/>
        <v>Low</v>
      </c>
      <c r="I86" s="146" t="str">
        <f>INDEX(Trends!$D$3:$D$404,MATCH(B86,Trends!$C$3:$C$404,0))</f>
        <v>Decreasing</v>
      </c>
      <c r="J86" s="145" t="str">
        <f>VLOOKUP($B86,Reliability!$A$3:$I$300,9,FALSE)</f>
        <v>Very High</v>
      </c>
      <c r="K86" s="147">
        <f t="shared" si="13"/>
        <v>1.8</v>
      </c>
      <c r="L86" s="147">
        <f>VLOOKUP($B86,'Impact of the crisis'!$C$6:$N$300,12,FALSE)</f>
        <v>1.8</v>
      </c>
      <c r="M86" s="147">
        <f>VLOOKUP($B86,'Impact of the crisis'!$C$6:$AB$300,26,FALSE)</f>
        <v>1.8</v>
      </c>
      <c r="N86" s="147">
        <f>VLOOKUP($B86,'Conditions of people affected'!$C$6:$R$300,16,FALSE)</f>
        <v>1.55</v>
      </c>
      <c r="O86" s="147">
        <f>VLOOKUP($B86,'Conditions of people affected'!$C$6:$R$300,9,FALSE)</f>
        <v>2.1</v>
      </c>
      <c r="P86" s="147">
        <f>VLOOKUP($B86,'Conditions of people affected'!$C$6:$R$300,15,FALSE)</f>
        <v>1</v>
      </c>
      <c r="Q86" s="147">
        <f t="shared" si="14"/>
        <v>2.1</v>
      </c>
      <c r="R86" s="147">
        <f>VLOOKUP($B86,'Complexity of the crisis'!$C$6:$AN$300,22,FALSE)</f>
        <v>1.7</v>
      </c>
      <c r="S86" s="147">
        <f>VLOOKUP($B86,'Complexity of the crisis'!$C$6:$AN$300,38,FALSE)</f>
        <v>2.5</v>
      </c>
      <c r="T86" s="151" t="str">
        <f>VLOOKUP(B86,Lists!$C$3:$E$300,3,FALSE)</f>
        <v>Asia</v>
      </c>
      <c r="U86" s="152">
        <f>VLOOKUP(B86,'INFORM Severity - hidden'!$C$5:$V$300,20,FALSE)</f>
        <v>45639</v>
      </c>
    </row>
    <row r="87" spans="1:21" x14ac:dyDescent="0.35">
      <c r="A87" s="148" t="str">
        <f t="array" ref="A87">IFERROR(INDEX(Lists!$B$2:$B$200,SMALL(IF(Lists!$I$2:$I$200="Individual",ROW(Lists!$B$2:$B$200)),ROW(83:83))-1,1),"")</f>
        <v>Food Security Crisis in Namibia</v>
      </c>
      <c r="B87" s="149" t="str">
        <f>VLOOKUP(A87,Lists!$B$2:$G$200,2,FALSE)</f>
        <v>NAM002</v>
      </c>
      <c r="C87" s="149" t="str">
        <f>VLOOKUP(B87,'INFORM Severity - hidden'!$C$5:$D$200,2,FALSE)</f>
        <v>Namibia</v>
      </c>
      <c r="D87" s="149" t="str">
        <f>VLOOKUP(A87,Lists!$B$2:$G$200,3,FALSE)</f>
        <v>NAM</v>
      </c>
      <c r="E87" s="150" t="str">
        <f>VLOOKUP(A87,Lists!$B$2:$G$200,5,FALSE)</f>
        <v>Drought</v>
      </c>
      <c r="F87" s="144">
        <f t="shared" si="10"/>
        <v>2.6</v>
      </c>
      <c r="G87" s="145">
        <f t="shared" si="11"/>
        <v>3</v>
      </c>
      <c r="H87" s="145" t="str">
        <f t="shared" si="12"/>
        <v>Medium</v>
      </c>
      <c r="I87" s="146" t="str">
        <f>INDEX(Trends!$D$3:$D$404,MATCH(B87,Trends!$C$3:$C$404,0))</f>
        <v>Stable</v>
      </c>
      <c r="J87" s="145" t="str">
        <f>VLOOKUP($B87,Reliability!$A$3:$I$300,9,FALSE)</f>
        <v>Medium</v>
      </c>
      <c r="K87" s="147">
        <f t="shared" si="13"/>
        <v>2.9</v>
      </c>
      <c r="L87" s="147">
        <f>VLOOKUP($B87,'Impact of the crisis'!$C$6:$N$300,12,FALSE)</f>
        <v>4.3</v>
      </c>
      <c r="M87" s="147">
        <f>VLOOKUP($B87,'Impact of the crisis'!$C$6:$AB$300,26,FALSE)</f>
        <v>1.9</v>
      </c>
      <c r="N87" s="147">
        <f>VLOOKUP($B87,'Conditions of people affected'!$C$6:$R$300,16,FALSE)</f>
        <v>3.25</v>
      </c>
      <c r="O87" s="147">
        <f>VLOOKUP($B87,'Conditions of people affected'!$C$6:$R$300,9,FALSE)</f>
        <v>3.5</v>
      </c>
      <c r="P87" s="147">
        <f>VLOOKUP($B87,'Conditions of people affected'!$C$6:$R$300,15,FALSE)</f>
        <v>3</v>
      </c>
      <c r="Q87" s="147">
        <f t="shared" si="14"/>
        <v>1.3</v>
      </c>
      <c r="R87" s="147">
        <f>VLOOKUP($B87,'Complexity of the crisis'!$C$6:$AN$300,22,FALSE)</f>
        <v>1.5</v>
      </c>
      <c r="S87" s="147">
        <f>VLOOKUP($B87,'Complexity of the crisis'!$C$6:$AN$300,38,FALSE)</f>
        <v>1</v>
      </c>
      <c r="T87" s="151" t="str">
        <f>VLOOKUP(B87,Lists!$C$3:$E$300,3,FALSE)</f>
        <v>Africa</v>
      </c>
      <c r="U87" s="152">
        <f>VLOOKUP(B87,'INFORM Severity - hidden'!$C$5:$V$300,20,FALSE)</f>
        <v>45652</v>
      </c>
    </row>
    <row r="88" spans="1:21" x14ac:dyDescent="0.35">
      <c r="A88" s="148" t="str">
        <f t="array" ref="A88">IFERROR(INDEX(Lists!$B$2:$B$200,SMALL(IF(Lists!$I$2:$I$200="Individual",ROW(Lists!$B$2:$B$200)),ROW(84:84))-1,1),"")</f>
        <v>Lake Chad basin crisis in Niger</v>
      </c>
      <c r="B88" s="149" t="str">
        <f>VLOOKUP(A88,Lists!$B$2:$G$200,2,FALSE)</f>
        <v>NER002</v>
      </c>
      <c r="C88" s="149" t="str">
        <f>VLOOKUP(B88,'INFORM Severity - hidden'!$C$5:$D$200,2,FALSE)</f>
        <v>Niger</v>
      </c>
      <c r="D88" s="149" t="str">
        <f>VLOOKUP(A88,Lists!$B$2:$G$200,3,FALSE)</f>
        <v>NER</v>
      </c>
      <c r="E88" s="150" t="str">
        <f>VLOOKUP(A88,Lists!$B$2:$G$200,5,FALSE)</f>
        <v>Conflict</v>
      </c>
      <c r="F88" s="144">
        <f t="shared" si="10"/>
        <v>3.3</v>
      </c>
      <c r="G88" s="145">
        <f t="shared" si="11"/>
        <v>4</v>
      </c>
      <c r="H88" s="145" t="str">
        <f t="shared" si="12"/>
        <v>High</v>
      </c>
      <c r="I88" s="146" t="str">
        <f>INDEX(Trends!$D$3:$D$404,MATCH(B88,Trends!$C$3:$C$404,0))</f>
        <v>Decreasing</v>
      </c>
      <c r="J88" s="145" t="str">
        <f>VLOOKUP($B88,Reliability!$A$3:$I$300,9,FALSE)</f>
        <v>High</v>
      </c>
      <c r="K88" s="147">
        <f t="shared" si="13"/>
        <v>3.2</v>
      </c>
      <c r="L88" s="147">
        <f>VLOOKUP($B88,'Impact of the crisis'!$C$6:$N$300,12,FALSE)</f>
        <v>1.2</v>
      </c>
      <c r="M88" s="147">
        <f>VLOOKUP($B88,'Impact of the crisis'!$C$6:$AB$300,26,FALSE)</f>
        <v>3.9</v>
      </c>
      <c r="N88" s="147">
        <f>VLOOKUP($B88,'Conditions of people affected'!$C$6:$R$300,16,FALSE)</f>
        <v>3.6</v>
      </c>
      <c r="O88" s="147">
        <f>VLOOKUP($B88,'Conditions of people affected'!$C$6:$R$300,9,FALSE)</f>
        <v>3.2</v>
      </c>
      <c r="P88" s="147">
        <f>VLOOKUP($B88,'Conditions of people affected'!$C$6:$R$300,15,FALSE)</f>
        <v>4</v>
      </c>
      <c r="Q88" s="147">
        <f t="shared" si="14"/>
        <v>3</v>
      </c>
      <c r="R88" s="147">
        <f>VLOOKUP($B88,'Complexity of the crisis'!$C$6:$AN$300,22,FALSE)</f>
        <v>3</v>
      </c>
      <c r="S88" s="147">
        <f>VLOOKUP($B88,'Complexity of the crisis'!$C$6:$AN$300,38,FALSE)</f>
        <v>3</v>
      </c>
      <c r="T88" s="151" t="str">
        <f>VLOOKUP(B88,Lists!$C$3:$E$300,3,FALSE)</f>
        <v>Africa</v>
      </c>
      <c r="U88" s="152">
        <f>VLOOKUP(B88,'INFORM Severity - hidden'!$C$5:$V$300,20,FALSE)</f>
        <v>45653</v>
      </c>
    </row>
    <row r="89" spans="1:21" x14ac:dyDescent="0.35">
      <c r="A89" s="148" t="str">
        <f t="array" ref="A89">IFERROR(INDEX(Lists!$B$2:$B$200,SMALL(IF(Lists!$I$2:$I$200="Individual",ROW(Lists!$B$2:$B$200)),ROW(85:85))-1,1),"")</f>
        <v>Mali/Burkina Faso conflict</v>
      </c>
      <c r="B89" s="149" t="str">
        <f>VLOOKUP(A89,Lists!$B$2:$G$200,2,FALSE)</f>
        <v>NER003</v>
      </c>
      <c r="C89" s="149" t="str">
        <f>VLOOKUP(B89,'INFORM Severity - hidden'!$C$5:$D$200,2,FALSE)</f>
        <v>Niger</v>
      </c>
      <c r="D89" s="149" t="str">
        <f>VLOOKUP(A89,Lists!$B$2:$G$200,3,FALSE)</f>
        <v>NER</v>
      </c>
      <c r="E89" s="150" t="str">
        <f>VLOOKUP(A89,Lists!$B$2:$G$200,5,FALSE)</f>
        <v>Conflict</v>
      </c>
      <c r="F89" s="144">
        <f t="shared" si="10"/>
        <v>3.5</v>
      </c>
      <c r="G89" s="145">
        <f t="shared" si="11"/>
        <v>4</v>
      </c>
      <c r="H89" s="145" t="str">
        <f t="shared" si="12"/>
        <v>High</v>
      </c>
      <c r="I89" s="146" t="str">
        <f>INDEX(Trends!$D$3:$D$404,MATCH(B89,Trends!$C$3:$C$404,0))</f>
        <v>Stable</v>
      </c>
      <c r="J89" s="145" t="str">
        <f>VLOOKUP($B89,Reliability!$A$3:$I$300,9,FALSE)</f>
        <v>High</v>
      </c>
      <c r="K89" s="147">
        <f t="shared" si="13"/>
        <v>3.2</v>
      </c>
      <c r="L89" s="147">
        <f>VLOOKUP($B89,'Impact of the crisis'!$C$6:$N$300,12,FALSE)</f>
        <v>2.4</v>
      </c>
      <c r="M89" s="147">
        <f>VLOOKUP($B89,'Impact of the crisis'!$C$6:$AB$300,26,FALSE)</f>
        <v>3.5</v>
      </c>
      <c r="N89" s="147">
        <f>VLOOKUP($B89,'Conditions of people affected'!$C$6:$R$300,16,FALSE)</f>
        <v>3.9</v>
      </c>
      <c r="O89" s="147">
        <f>VLOOKUP($B89,'Conditions of people affected'!$C$6:$R$300,9,FALSE)</f>
        <v>3.8</v>
      </c>
      <c r="P89" s="147">
        <f>VLOOKUP($B89,'Conditions of people affected'!$C$6:$R$300,15,FALSE)</f>
        <v>4</v>
      </c>
      <c r="Q89" s="147">
        <f t="shared" si="14"/>
        <v>3</v>
      </c>
      <c r="R89" s="147">
        <f>VLOOKUP($B89,'Complexity of the crisis'!$C$6:$AN$300,22,FALSE)</f>
        <v>3</v>
      </c>
      <c r="S89" s="147">
        <f>VLOOKUP($B89,'Complexity of the crisis'!$C$6:$AN$300,38,FALSE)</f>
        <v>3</v>
      </c>
      <c r="T89" s="151" t="str">
        <f>VLOOKUP(B89,Lists!$C$3:$E$300,3,FALSE)</f>
        <v>Africa</v>
      </c>
      <c r="U89" s="152">
        <f>VLOOKUP(B89,'INFORM Severity - hidden'!$C$5:$V$300,20,FALSE)</f>
        <v>45654</v>
      </c>
    </row>
    <row r="90" spans="1:21" x14ac:dyDescent="0.35">
      <c r="A90" s="148" t="str">
        <f t="array" ref="A90">IFERROR(INDEX(Lists!$B$2:$B$200,SMALL(IF(Lists!$I$2:$I$200="Individual",ROW(Lists!$B$2:$B$200)),ROW(86:86))-1,1),"")</f>
        <v>Nigerian Refugees</v>
      </c>
      <c r="B90" s="149" t="str">
        <f>VLOOKUP(A90,Lists!$B$2:$G$200,2,FALSE)</f>
        <v>NER004</v>
      </c>
      <c r="C90" s="149" t="str">
        <f>VLOOKUP(B90,'INFORM Severity - hidden'!$C$5:$D$200,2,FALSE)</f>
        <v>Niger</v>
      </c>
      <c r="D90" s="149" t="str">
        <f>VLOOKUP(A90,Lists!$B$2:$G$200,3,FALSE)</f>
        <v>NER</v>
      </c>
      <c r="E90" s="150" t="str">
        <f>VLOOKUP(A90,Lists!$B$2:$G$200,5,FALSE)</f>
        <v>Displacement</v>
      </c>
      <c r="F90" s="144">
        <f t="shared" si="10"/>
        <v>3.1</v>
      </c>
      <c r="G90" s="145">
        <f t="shared" si="11"/>
        <v>4</v>
      </c>
      <c r="H90" s="145" t="str">
        <f t="shared" si="12"/>
        <v>High</v>
      </c>
      <c r="I90" s="146" t="str">
        <f>INDEX(Trends!$D$3:$D$404,MATCH(B90,Trends!$C$3:$C$404,0))</f>
        <v>Increasing</v>
      </c>
      <c r="J90" s="145" t="str">
        <f>VLOOKUP($B90,Reliability!$A$3:$I$300,9,FALSE)</f>
        <v>High</v>
      </c>
      <c r="K90" s="147">
        <f t="shared" si="13"/>
        <v>2</v>
      </c>
      <c r="L90" s="147">
        <f>VLOOKUP($B90,'Impact of the crisis'!$C$6:$N$300,12,FALSE)</f>
        <v>1.5</v>
      </c>
      <c r="M90" s="147">
        <f>VLOOKUP($B90,'Impact of the crisis'!$C$6:$AB$300,26,FALSE)</f>
        <v>2.2000000000000002</v>
      </c>
      <c r="N90" s="147">
        <f>VLOOKUP($B90,'Conditions of people affected'!$C$6:$R$300,16,FALSE)</f>
        <v>3.6</v>
      </c>
      <c r="O90" s="147">
        <f>VLOOKUP($B90,'Conditions of people affected'!$C$6:$R$300,9,FALSE)</f>
        <v>3.2</v>
      </c>
      <c r="P90" s="147">
        <f>VLOOKUP($B90,'Conditions of people affected'!$C$6:$R$300,15,FALSE)</f>
        <v>4</v>
      </c>
      <c r="Q90" s="147">
        <f t="shared" si="14"/>
        <v>3</v>
      </c>
      <c r="R90" s="147">
        <f>VLOOKUP($B90,'Complexity of the crisis'!$C$6:$AN$300,22,FALSE)</f>
        <v>3</v>
      </c>
      <c r="S90" s="147">
        <f>VLOOKUP($B90,'Complexity of the crisis'!$C$6:$AN$300,38,FALSE)</f>
        <v>3</v>
      </c>
      <c r="T90" s="151" t="str">
        <f>VLOOKUP(B90,Lists!$C$3:$E$300,3,FALSE)</f>
        <v>Africa</v>
      </c>
      <c r="U90" s="152">
        <f>VLOOKUP(B90,'INFORM Severity - hidden'!$C$5:$V$300,20,FALSE)</f>
        <v>45654</v>
      </c>
    </row>
    <row r="91" spans="1:21" x14ac:dyDescent="0.35">
      <c r="A91" s="148" t="str">
        <f t="array" ref="A91">IFERROR(INDEX(Lists!$B$2:$B$200,SMALL(IF(Lists!$I$2:$I$200="Individual",ROW(Lists!$B$2:$B$200)),ROW(87:87))-1,1),"")</f>
        <v>Complex crisis in Niger</v>
      </c>
      <c r="B91" s="149" t="str">
        <f>VLOOKUP(A91,Lists!$B$2:$G$200,2,FALSE)</f>
        <v>NER006</v>
      </c>
      <c r="C91" s="149" t="str">
        <f>VLOOKUP(B91,'INFORM Severity - hidden'!$C$5:$D$200,2,FALSE)</f>
        <v>Niger</v>
      </c>
      <c r="D91" s="149" t="str">
        <f>VLOOKUP(A91,Lists!$B$2:$G$200,3,FALSE)</f>
        <v>NER</v>
      </c>
      <c r="E91" s="150" t="str">
        <f>VLOOKUP(A91,Lists!$B$2:$G$200,5,FALSE)</f>
        <v>Conflict,Displacement,Drought,Floods,Food Security,Violence</v>
      </c>
      <c r="F91" s="144">
        <f t="shared" si="10"/>
        <v>3.7</v>
      </c>
      <c r="G91" s="145">
        <f t="shared" si="11"/>
        <v>4</v>
      </c>
      <c r="H91" s="145" t="str">
        <f t="shared" si="12"/>
        <v>High</v>
      </c>
      <c r="I91" s="146" t="str">
        <f>INDEX(Trends!$D$3:$D$404,MATCH(B91,Trends!$C$3:$C$404,0))</f>
        <v>Increasing</v>
      </c>
      <c r="J91" s="145" t="str">
        <f>VLOOKUP($B91,Reliability!$A$3:$I$300,9,FALSE)</f>
        <v>High</v>
      </c>
      <c r="K91" s="147">
        <f t="shared" si="13"/>
        <v>4.0999999999999996</v>
      </c>
      <c r="L91" s="147">
        <f>VLOOKUP($B91,'Impact of the crisis'!$C$6:$N$300,12,FALSE)</f>
        <v>4.9000000000000004</v>
      </c>
      <c r="M91" s="147">
        <f>VLOOKUP($B91,'Impact of the crisis'!$C$6:$AB$300,26,FALSE)</f>
        <v>3.5</v>
      </c>
      <c r="N91" s="147">
        <f>VLOOKUP($B91,'Conditions of people affected'!$C$6:$R$300,16,FALSE)</f>
        <v>3.7</v>
      </c>
      <c r="O91" s="147">
        <f>VLOOKUP($B91,'Conditions of people affected'!$C$6:$R$300,9,FALSE)</f>
        <v>4.4000000000000004</v>
      </c>
      <c r="P91" s="147">
        <f>VLOOKUP($B91,'Conditions of people affected'!$C$6:$R$300,15,FALSE)</f>
        <v>3</v>
      </c>
      <c r="Q91" s="147">
        <f t="shared" si="14"/>
        <v>3.3</v>
      </c>
      <c r="R91" s="147">
        <f>VLOOKUP($B91,'Complexity of the crisis'!$C$6:$AN$300,22,FALSE)</f>
        <v>3</v>
      </c>
      <c r="S91" s="147">
        <f>VLOOKUP($B91,'Complexity of the crisis'!$C$6:$AN$300,38,FALSE)</f>
        <v>3.5</v>
      </c>
      <c r="T91" s="151" t="str">
        <f>VLOOKUP(B91,Lists!$C$3:$E$300,3,FALSE)</f>
        <v>Africa</v>
      </c>
      <c r="U91" s="152">
        <f>VLOOKUP(B91,'INFORM Severity - hidden'!$C$5:$V$300,20,FALSE)</f>
        <v>45614</v>
      </c>
    </row>
    <row r="92" spans="1:21" x14ac:dyDescent="0.35">
      <c r="A92" s="148" t="str">
        <f t="array" ref="A92">IFERROR(INDEX(Lists!$B$2:$B$200,SMALL(IF(Lists!$I$2:$I$200="Individual",ROW(Lists!$B$2:$B$200)),ROW(88:88))-1,1),"")</f>
        <v>Complex crisis in Nigeria</v>
      </c>
      <c r="B92" s="149" t="str">
        <f>VLOOKUP(A92,Lists!$B$2:$G$200,2,FALSE)</f>
        <v>NGA001</v>
      </c>
      <c r="C92" s="149" t="str">
        <f>VLOOKUP(B92,'INFORM Severity - hidden'!$C$5:$D$200,2,FALSE)</f>
        <v>Nigeria</v>
      </c>
      <c r="D92" s="149" t="str">
        <f>VLOOKUP(A92,Lists!$B$2:$G$200,3,FALSE)</f>
        <v>NGA</v>
      </c>
      <c r="E92" s="150" t="str">
        <f>VLOOKUP(A92,Lists!$B$2:$G$200,5,FALSE)</f>
        <v>Conflict,Displacement,Violence,Epidemic,Floods</v>
      </c>
      <c r="F92" s="144">
        <f t="shared" si="10"/>
        <v>4</v>
      </c>
      <c r="G92" s="145">
        <f t="shared" si="11"/>
        <v>4</v>
      </c>
      <c r="H92" s="145" t="str">
        <f t="shared" si="12"/>
        <v>High</v>
      </c>
      <c r="I92" s="146" t="str">
        <f>INDEX(Trends!$D$3:$D$404,MATCH(B92,Trends!$C$3:$C$404,0))</f>
        <v>Decreasing</v>
      </c>
      <c r="J92" s="145" t="str">
        <f>VLOOKUP($B92,Reliability!$A$3:$I$300,9,FALSE)</f>
        <v>Very High</v>
      </c>
      <c r="K92" s="147">
        <f t="shared" si="13"/>
        <v>4.0999999999999996</v>
      </c>
      <c r="L92" s="147">
        <f>VLOOKUP($B92,'Impact of the crisis'!$C$6:$N$300,12,FALSE)</f>
        <v>4.8</v>
      </c>
      <c r="M92" s="147">
        <f>VLOOKUP($B92,'Impact of the crisis'!$C$6:$AB$300,26,FALSE)</f>
        <v>3.7</v>
      </c>
      <c r="N92" s="147">
        <f>VLOOKUP($B92,'Conditions of people affected'!$C$6:$R$300,16,FALSE)</f>
        <v>4</v>
      </c>
      <c r="O92" s="147">
        <f>VLOOKUP($B92,'Conditions of people affected'!$C$6:$R$300,9,FALSE)</f>
        <v>5</v>
      </c>
      <c r="P92" s="147">
        <f>VLOOKUP($B92,'Conditions of people affected'!$C$6:$R$300,15,FALSE)</f>
        <v>3</v>
      </c>
      <c r="Q92" s="147">
        <f t="shared" si="14"/>
        <v>3.8</v>
      </c>
      <c r="R92" s="147">
        <f>VLOOKUP($B92,'Complexity of the crisis'!$C$6:$AN$300,22,FALSE)</f>
        <v>3.5</v>
      </c>
      <c r="S92" s="147">
        <f>VLOOKUP($B92,'Complexity of the crisis'!$C$6:$AN$300,38,FALSE)</f>
        <v>4</v>
      </c>
      <c r="T92" s="151" t="str">
        <f>VLOOKUP(B92,Lists!$C$3:$E$300,3,FALSE)</f>
        <v>Africa</v>
      </c>
      <c r="U92" s="152">
        <f>VLOOKUP(B92,'INFORM Severity - hidden'!$C$5:$V$300,20,FALSE)</f>
        <v>45645</v>
      </c>
    </row>
    <row r="93" spans="1:21" x14ac:dyDescent="0.35">
      <c r="A93" s="148" t="str">
        <f t="array" ref="A93">IFERROR(INDEX(Lists!$B$2:$B$200,SMALL(IF(Lists!$I$2:$I$200="Individual",ROW(Lists!$B$2:$B$200)),ROW(89:89))-1,1),"")</f>
        <v>Middle belt conflict</v>
      </c>
      <c r="B93" s="149" t="str">
        <f>VLOOKUP(A93,Lists!$B$2:$G$200,2,FALSE)</f>
        <v>NGA003</v>
      </c>
      <c r="C93" s="149" t="str">
        <f>VLOOKUP(B93,'INFORM Severity - hidden'!$C$5:$D$200,2,FALSE)</f>
        <v>Nigeria</v>
      </c>
      <c r="D93" s="149" t="str">
        <f>VLOOKUP(A93,Lists!$B$2:$G$200,3,FALSE)</f>
        <v>NGA</v>
      </c>
      <c r="E93" s="150" t="str">
        <f>VLOOKUP(A93,Lists!$B$2:$G$200,5,FALSE)</f>
        <v>Violence,Conflict</v>
      </c>
      <c r="F93" s="144">
        <f t="shared" si="10"/>
        <v>3.1</v>
      </c>
      <c r="G93" s="145">
        <f t="shared" si="11"/>
        <v>4</v>
      </c>
      <c r="H93" s="145" t="str">
        <f t="shared" si="12"/>
        <v>High</v>
      </c>
      <c r="I93" s="146" t="str">
        <f>INDEX(Trends!$D$3:$D$404,MATCH(B93,Trends!$C$3:$C$404,0))</f>
        <v>Decreasing</v>
      </c>
      <c r="J93" s="145" t="str">
        <f>VLOOKUP($B93,Reliability!$A$3:$I$300,9,FALSE)</f>
        <v>Very High</v>
      </c>
      <c r="K93" s="147">
        <f t="shared" si="13"/>
        <v>2.9</v>
      </c>
      <c r="L93" s="147">
        <f>VLOOKUP($B93,'Impact of the crisis'!$C$6:$N$300,12,FALSE)</f>
        <v>2.2999999999999998</v>
      </c>
      <c r="M93" s="147">
        <f>VLOOKUP($B93,'Impact of the crisis'!$C$6:$AB$300,26,FALSE)</f>
        <v>3.2</v>
      </c>
      <c r="N93" s="147">
        <f>VLOOKUP($B93,'Conditions of people affected'!$C$6:$R$300,16,FALSE)</f>
        <v>3.45</v>
      </c>
      <c r="O93" s="147">
        <f>VLOOKUP($B93,'Conditions of people affected'!$C$6:$R$300,9,FALSE)</f>
        <v>3.9</v>
      </c>
      <c r="P93" s="147">
        <f>VLOOKUP($B93,'Conditions of people affected'!$C$6:$R$300,15,FALSE)</f>
        <v>3</v>
      </c>
      <c r="Q93" s="147">
        <f t="shared" si="14"/>
        <v>2.8</v>
      </c>
      <c r="R93" s="147">
        <f>VLOOKUP($B93,'Complexity of the crisis'!$C$6:$AN$300,22,FALSE)</f>
        <v>3.5</v>
      </c>
      <c r="S93" s="147">
        <f>VLOOKUP($B93,'Complexity of the crisis'!$C$6:$AN$300,38,FALSE)</f>
        <v>2</v>
      </c>
      <c r="T93" s="151" t="str">
        <f>VLOOKUP(B93,Lists!$C$3:$E$300,3,FALSE)</f>
        <v>Africa</v>
      </c>
      <c r="U93" s="152">
        <f>VLOOKUP(B93,'INFORM Severity - hidden'!$C$5:$V$300,20,FALSE)</f>
        <v>45645</v>
      </c>
    </row>
    <row r="94" spans="1:21" x14ac:dyDescent="0.35">
      <c r="A94" s="148" t="str">
        <f t="array" ref="A94">IFERROR(INDEX(Lists!$B$2:$B$200,SMALL(IF(Lists!$I$2:$I$200="Individual",ROW(Lists!$B$2:$B$200)),ROW(90:90))-1,1),"")</f>
        <v>Lake Chad basin crisis in Nigeria</v>
      </c>
      <c r="B94" s="149" t="str">
        <f>VLOOKUP(A94,Lists!$B$2:$G$200,2,FALSE)</f>
        <v>NGA004</v>
      </c>
      <c r="C94" s="149" t="str">
        <f>VLOOKUP(B94,'INFORM Severity - hidden'!$C$5:$D$200,2,FALSE)</f>
        <v>Nigeria</v>
      </c>
      <c r="D94" s="149" t="str">
        <f>VLOOKUP(A94,Lists!$B$2:$G$200,3,FALSE)</f>
        <v>NGA</v>
      </c>
      <c r="E94" s="150" t="str">
        <f>VLOOKUP(A94,Lists!$B$2:$G$200,5,FALSE)</f>
        <v>Conflict,Displacement</v>
      </c>
      <c r="F94" s="144">
        <f t="shared" si="10"/>
        <v>4.2</v>
      </c>
      <c r="G94" s="145">
        <f t="shared" si="11"/>
        <v>5</v>
      </c>
      <c r="H94" s="145" t="str">
        <f t="shared" si="12"/>
        <v>Very High</v>
      </c>
      <c r="I94" s="146" t="str">
        <f>INDEX(Trends!$D$3:$D$404,MATCH(B94,Trends!$C$3:$C$404,0))</f>
        <v>Stable</v>
      </c>
      <c r="J94" s="145" t="str">
        <f>VLOOKUP($B94,Reliability!$A$3:$I$300,9,FALSE)</f>
        <v>High</v>
      </c>
      <c r="K94" s="147">
        <f t="shared" si="13"/>
        <v>4.0999999999999996</v>
      </c>
      <c r="L94" s="147">
        <f>VLOOKUP($B94,'Impact of the crisis'!$C$6:$N$300,12,FALSE)</f>
        <v>2.2000000000000002</v>
      </c>
      <c r="M94" s="147">
        <f>VLOOKUP($B94,'Impact of the crisis'!$C$6:$AB$300,26,FALSE)</f>
        <v>4.7</v>
      </c>
      <c r="N94" s="147">
        <f>VLOOKUP($B94,'Conditions of people affected'!$C$6:$R$300,16,FALSE)</f>
        <v>4.4000000000000004</v>
      </c>
      <c r="O94" s="147">
        <f>VLOOKUP($B94,'Conditions of people affected'!$C$6:$R$300,9,FALSE)</f>
        <v>4.8</v>
      </c>
      <c r="P94" s="147">
        <f>VLOOKUP($B94,'Conditions of people affected'!$C$6:$R$300,15,FALSE)</f>
        <v>4</v>
      </c>
      <c r="Q94" s="147">
        <f t="shared" si="14"/>
        <v>3.8</v>
      </c>
      <c r="R94" s="147">
        <f>VLOOKUP($B94,'Complexity of the crisis'!$C$6:$AN$300,22,FALSE)</f>
        <v>3.5</v>
      </c>
      <c r="S94" s="147">
        <f>VLOOKUP($B94,'Complexity of the crisis'!$C$6:$AN$300,38,FALSE)</f>
        <v>4</v>
      </c>
      <c r="T94" s="151" t="str">
        <f>VLOOKUP(B94,Lists!$C$3:$E$300,3,FALSE)</f>
        <v>Africa</v>
      </c>
      <c r="U94" s="152">
        <f>VLOOKUP(B94,'INFORM Severity - hidden'!$C$5:$V$300,20,FALSE)</f>
        <v>45645</v>
      </c>
    </row>
    <row r="95" spans="1:21" x14ac:dyDescent="0.35">
      <c r="A95" s="148" t="str">
        <f t="array" ref="A95">IFERROR(INDEX(Lists!$B$2:$B$200,SMALL(IF(Lists!$I$2:$I$200="Individual",ROW(Lists!$B$2:$B$200)),ROW(91:91))-1,1),"")</f>
        <v>Northwest Banditry</v>
      </c>
      <c r="B95" s="149" t="str">
        <f>VLOOKUP(A95,Lists!$B$2:$G$200,2,FALSE)</f>
        <v>NGA007</v>
      </c>
      <c r="C95" s="149" t="str">
        <f>VLOOKUP(B95,'INFORM Severity - hidden'!$C$5:$D$200,2,FALSE)</f>
        <v>Nigeria</v>
      </c>
      <c r="D95" s="149" t="str">
        <f>VLOOKUP(A95,Lists!$B$2:$G$200,3,FALSE)</f>
        <v>NGA</v>
      </c>
      <c r="E95" s="150" t="str">
        <f>VLOOKUP(A95,Lists!$B$2:$G$200,5,FALSE)</f>
        <v>Violence,Displacement</v>
      </c>
      <c r="F95" s="144">
        <f t="shared" si="10"/>
        <v>3.5</v>
      </c>
      <c r="G95" s="145">
        <f t="shared" si="11"/>
        <v>4</v>
      </c>
      <c r="H95" s="145" t="str">
        <f t="shared" si="12"/>
        <v>High</v>
      </c>
      <c r="I95" s="146" t="str">
        <f>INDEX(Trends!$D$3:$D$404,MATCH(B95,Trends!$C$3:$C$404,0))</f>
        <v>Decreasing</v>
      </c>
      <c r="J95" s="145" t="str">
        <f>VLOOKUP($B95,Reliability!$A$3:$I$300,9,FALSE)</f>
        <v>High</v>
      </c>
      <c r="K95" s="147">
        <f t="shared" si="13"/>
        <v>3.4</v>
      </c>
      <c r="L95" s="147">
        <f>VLOOKUP($B95,'Impact of the crisis'!$C$6:$N$300,12,FALSE)</f>
        <v>2.8</v>
      </c>
      <c r="M95" s="147">
        <f>VLOOKUP($B95,'Impact of the crisis'!$C$6:$AB$300,26,FALSE)</f>
        <v>3.6</v>
      </c>
      <c r="N95" s="147">
        <f>VLOOKUP($B95,'Conditions of people affected'!$C$6:$R$300,16,FALSE)</f>
        <v>3.9</v>
      </c>
      <c r="O95" s="147">
        <f>VLOOKUP($B95,'Conditions of people affected'!$C$6:$R$300,9,FALSE)</f>
        <v>4.8</v>
      </c>
      <c r="P95" s="147">
        <f>VLOOKUP($B95,'Conditions of people affected'!$C$6:$R$300,15,FALSE)</f>
        <v>3</v>
      </c>
      <c r="Q95" s="147">
        <f t="shared" si="14"/>
        <v>3</v>
      </c>
      <c r="R95" s="147">
        <f>VLOOKUP($B95,'Complexity of the crisis'!$C$6:$AN$300,22,FALSE)</f>
        <v>3.5</v>
      </c>
      <c r="S95" s="147">
        <f>VLOOKUP($B95,'Complexity of the crisis'!$C$6:$AN$300,38,FALSE)</f>
        <v>2.5</v>
      </c>
      <c r="T95" s="151" t="str">
        <f>VLOOKUP(B95,Lists!$C$3:$E$300,3,FALSE)</f>
        <v>Africa</v>
      </c>
      <c r="U95" s="152">
        <f>VLOOKUP(B95,'INFORM Severity - hidden'!$C$5:$V$300,20,FALSE)</f>
        <v>45645</v>
      </c>
    </row>
    <row r="96" spans="1:21" x14ac:dyDescent="0.35">
      <c r="A96" s="148" t="str">
        <f t="array" ref="A96">IFERROR(INDEX(Lists!$B$2:$B$200,SMALL(IF(Lists!$I$2:$I$200="Individual",ROW(Lists!$B$2:$B$200)),ROW(92:92))-1,1),"")</f>
        <v>Cameroonian Refugees in Nigeria</v>
      </c>
      <c r="B96" s="149" t="str">
        <f>VLOOKUP(A96,Lists!$B$2:$G$200,2,FALSE)</f>
        <v>NGA008</v>
      </c>
      <c r="C96" s="149" t="str">
        <f>VLOOKUP(B96,'INFORM Severity - hidden'!$C$5:$D$200,2,FALSE)</f>
        <v>Nigeria</v>
      </c>
      <c r="D96" s="149" t="str">
        <f>VLOOKUP(A96,Lists!$B$2:$G$200,3,FALSE)</f>
        <v>NGA</v>
      </c>
      <c r="E96" s="150" t="str">
        <f>VLOOKUP(A96,Lists!$B$2:$G$200,5,FALSE)</f>
        <v>Displacement</v>
      </c>
      <c r="F96" s="144">
        <f t="shared" si="10"/>
        <v>2</v>
      </c>
      <c r="G96" s="145">
        <f t="shared" si="11"/>
        <v>2</v>
      </c>
      <c r="H96" s="145" t="str">
        <f t="shared" si="12"/>
        <v>Low</v>
      </c>
      <c r="I96" s="146" t="str">
        <f>INDEX(Trends!$D$3:$D$404,MATCH(B96,Trends!$C$3:$C$404,0))</f>
        <v>Stable</v>
      </c>
      <c r="J96" s="145" t="str">
        <f>VLOOKUP($B96,Reliability!$A$3:$I$300,9,FALSE)</f>
        <v>High</v>
      </c>
      <c r="K96" s="147">
        <f t="shared" si="13"/>
        <v>2.4</v>
      </c>
      <c r="L96" s="147">
        <f>VLOOKUP($B96,'Impact of the crisis'!$C$6:$N$300,12,FALSE)</f>
        <v>2</v>
      </c>
      <c r="M96" s="147">
        <f>VLOOKUP($B96,'Impact of the crisis'!$C$6:$AB$300,26,FALSE)</f>
        <v>2.6</v>
      </c>
      <c r="N96" s="147">
        <f>VLOOKUP($B96,'Conditions of people affected'!$C$6:$R$300,16,FALSE)</f>
        <v>1.35</v>
      </c>
      <c r="O96" s="147">
        <f>VLOOKUP($B96,'Conditions of people affected'!$C$6:$R$300,9,FALSE)</f>
        <v>1.7</v>
      </c>
      <c r="P96" s="147">
        <f>VLOOKUP($B96,'Conditions of people affected'!$C$6:$R$300,15,FALSE)</f>
        <v>1</v>
      </c>
      <c r="Q96" s="147">
        <f t="shared" si="14"/>
        <v>2.8</v>
      </c>
      <c r="R96" s="147">
        <f>VLOOKUP($B96,'Complexity of the crisis'!$C$6:$AN$300,22,FALSE)</f>
        <v>3.5</v>
      </c>
      <c r="S96" s="147">
        <f>VLOOKUP($B96,'Complexity of the crisis'!$C$6:$AN$300,38,FALSE)</f>
        <v>2</v>
      </c>
      <c r="T96" s="151" t="str">
        <f>VLOOKUP(B96,Lists!$C$3:$E$300,3,FALSE)</f>
        <v>Africa</v>
      </c>
      <c r="U96" s="152">
        <f>VLOOKUP(B96,'INFORM Severity - hidden'!$C$5:$V$300,20,FALSE)</f>
        <v>45645</v>
      </c>
    </row>
    <row r="97" spans="1:21" x14ac:dyDescent="0.35">
      <c r="A97" s="148" t="str">
        <f t="array" ref="A97">IFERROR(INDEX(Lists!$B$2:$B$200,SMALL(IF(Lists!$I$2:$I$200="Individual",ROW(Lists!$B$2:$B$200)),ROW(93:93))-1,1),"")</f>
        <v>Socioeconomic crisis in Nicaragua</v>
      </c>
      <c r="B97" s="149" t="str">
        <f>VLOOKUP(A97,Lists!$B$2:$G$200,2,FALSE)</f>
        <v>NIC001</v>
      </c>
      <c r="C97" s="149" t="str">
        <f>VLOOKUP(B97,'INFORM Severity - hidden'!$C$5:$D$200,2,FALSE)</f>
        <v>Nicaragua</v>
      </c>
      <c r="D97" s="149" t="str">
        <f>VLOOKUP(A97,Lists!$B$2:$G$200,3,FALSE)</f>
        <v>NIC</v>
      </c>
      <c r="E97" s="150" t="str">
        <f>VLOOKUP(A97,Lists!$B$2:$G$200,5,FALSE)</f>
        <v>Socio-political</v>
      </c>
      <c r="F97" s="144" t="str">
        <f t="shared" si="10"/>
        <v>x</v>
      </c>
      <c r="G97" s="145" t="str">
        <f t="shared" si="11"/>
        <v>x</v>
      </c>
      <c r="H97" s="145" t="str">
        <f t="shared" si="12"/>
        <v>x</v>
      </c>
      <c r="I97" s="146" t="str">
        <f>INDEX(Trends!$D$3:$D$404,MATCH(B97,Trends!$C$3:$C$404,0))</f>
        <v>-</v>
      </c>
      <c r="J97" s="145" t="str">
        <f>VLOOKUP($B97,Reliability!$A$3:$I$300,9,FALSE)</f>
        <v>High</v>
      </c>
      <c r="K97" s="147">
        <f t="shared" si="13"/>
        <v>3.1</v>
      </c>
      <c r="L97" s="147">
        <f>VLOOKUP($B97,'Impact of the crisis'!$C$6:$N$300,12,FALSE)</f>
        <v>4.0999999999999996</v>
      </c>
      <c r="M97" s="147">
        <f>VLOOKUP($B97,'Impact of the crisis'!$C$6:$AB$300,26,FALSE)</f>
        <v>2.5</v>
      </c>
      <c r="N97" s="147" t="str">
        <f>VLOOKUP($B97,'Conditions of people affected'!$C$6:$R$300,16,FALSE)</f>
        <v>x</v>
      </c>
      <c r="O97" s="147" t="str">
        <f>VLOOKUP($B97,'Conditions of people affected'!$C$6:$R$300,9,FALSE)</f>
        <v>x</v>
      </c>
      <c r="P97" s="147" t="str">
        <f>VLOOKUP($B97,'Conditions of people affected'!$C$6:$R$300,15,FALSE)</f>
        <v>x</v>
      </c>
      <c r="Q97" s="147">
        <f t="shared" si="14"/>
        <v>2</v>
      </c>
      <c r="R97" s="147">
        <f>VLOOKUP($B97,'Complexity of the crisis'!$C$6:$AN$300,22,FALSE)</f>
        <v>2.8</v>
      </c>
      <c r="S97" s="147">
        <f>VLOOKUP($B97,'Complexity of the crisis'!$C$6:$AN$300,38,FALSE)</f>
        <v>1</v>
      </c>
      <c r="T97" s="151" t="str">
        <f>VLOOKUP(B97,Lists!$C$3:$E$300,3,FALSE)</f>
        <v>Americas</v>
      </c>
      <c r="U97" s="152">
        <f>VLOOKUP(B97,'INFORM Severity - hidden'!$C$5:$V$300,20,FALSE)</f>
        <v>45614</v>
      </c>
    </row>
    <row r="98" spans="1:21" x14ac:dyDescent="0.35">
      <c r="A98" s="148" t="str">
        <f t="array" ref="A98">IFERROR(INDEX(Lists!$B$2:$B$200,SMALL(IF(Lists!$I$2:$I$200="Individual",ROW(Lists!$B$2:$B$200)),ROW(94:94))-1,1),"")</f>
        <v>2024 Monsoon Floods in Nepal</v>
      </c>
      <c r="B98" s="149" t="str">
        <f>VLOOKUP(A98,Lists!$B$2:$G$200,2,FALSE)</f>
        <v>NPL004</v>
      </c>
      <c r="C98" s="149" t="str">
        <f>VLOOKUP(B98,'INFORM Severity - hidden'!$C$5:$D$200,2,FALSE)</f>
        <v>Nepal</v>
      </c>
      <c r="D98" s="149" t="str">
        <f>VLOOKUP(A98,Lists!$B$2:$G$200,3,FALSE)</f>
        <v>NPL</v>
      </c>
      <c r="E98" s="150" t="str">
        <f>VLOOKUP(A98,Lists!$B$2:$G$200,5,FALSE)</f>
        <v>Floods</v>
      </c>
      <c r="F98" s="144">
        <f t="shared" si="10"/>
        <v>2.5</v>
      </c>
      <c r="G98" s="145">
        <f t="shared" si="11"/>
        <v>3</v>
      </c>
      <c r="H98" s="145" t="str">
        <f t="shared" si="12"/>
        <v>Medium</v>
      </c>
      <c r="I98" s="146" t="str">
        <f>INDEX(Trends!$D$3:$D$404,MATCH(B98,Trends!$C$3:$C$404,0))</f>
        <v>-</v>
      </c>
      <c r="J98" s="145" t="str">
        <f>VLOOKUP($B98,Reliability!$A$3:$I$300,9,FALSE)</f>
        <v>Very High</v>
      </c>
      <c r="K98" s="147">
        <f t="shared" si="13"/>
        <v>3</v>
      </c>
      <c r="L98" s="147">
        <f>VLOOKUP($B98,'Impact of the crisis'!$C$6:$N$300,12,FALSE)</f>
        <v>3.8</v>
      </c>
      <c r="M98" s="147">
        <f>VLOOKUP($B98,'Impact of the crisis'!$C$6:$AB$300,26,FALSE)</f>
        <v>2.5</v>
      </c>
      <c r="N98" s="147">
        <f>VLOOKUP($B98,'Conditions of people affected'!$C$6:$R$300,16,FALSE)</f>
        <v>2.0499999999999998</v>
      </c>
      <c r="O98" s="147">
        <f>VLOOKUP($B98,'Conditions of people affected'!$C$6:$R$300,9,FALSE)</f>
        <v>2.1</v>
      </c>
      <c r="P98" s="147">
        <f>VLOOKUP($B98,'Conditions of people affected'!$C$6:$R$300,15,FALSE)</f>
        <v>2</v>
      </c>
      <c r="Q98" s="147">
        <f t="shared" si="14"/>
        <v>2.6</v>
      </c>
      <c r="R98" s="147">
        <f>VLOOKUP($B98,'Complexity of the crisis'!$C$6:$AN$300,22,FALSE)</f>
        <v>2.6</v>
      </c>
      <c r="S98" s="147">
        <f>VLOOKUP($B98,'Complexity of the crisis'!$C$6:$AN$300,38,FALSE)</f>
        <v>2.5</v>
      </c>
      <c r="T98" s="151" t="str">
        <f>VLOOKUP(B98,Lists!$C$3:$E$300,3,FALSE)</f>
        <v>Asia</v>
      </c>
      <c r="U98" s="152">
        <f>VLOOKUP(B98,'INFORM Severity - hidden'!$C$5:$V$300,20,FALSE)</f>
        <v>45639</v>
      </c>
    </row>
    <row r="99" spans="1:21" x14ac:dyDescent="0.35">
      <c r="A99" s="148" t="str">
        <f t="array" ref="A99">IFERROR(INDEX(Lists!$B$2:$B$200,SMALL(IF(Lists!$I$2:$I$200="Individual",ROW(Lists!$B$2:$B$200)),ROW(95:95))-1,1),"")</f>
        <v>Complex crisis in Pakistan</v>
      </c>
      <c r="B99" s="149" t="str">
        <f>VLOOKUP(A99,Lists!$B$2:$G$200,2,FALSE)</f>
        <v>PAK001</v>
      </c>
      <c r="C99" s="149" t="str">
        <f>VLOOKUP(B99,'INFORM Severity - hidden'!$C$5:$D$200,2,FALSE)</f>
        <v>Pakistan</v>
      </c>
      <c r="D99" s="149" t="str">
        <f>VLOOKUP(A99,Lists!$B$2:$G$200,3,FALSE)</f>
        <v>PAK</v>
      </c>
      <c r="E99" s="150" t="str">
        <f>VLOOKUP(A99,Lists!$B$2:$G$200,5,FALSE)</f>
        <v>Displacement,Conflict</v>
      </c>
      <c r="F99" s="144">
        <f t="shared" si="10"/>
        <v>4</v>
      </c>
      <c r="G99" s="145">
        <f t="shared" si="11"/>
        <v>4</v>
      </c>
      <c r="H99" s="145" t="str">
        <f t="shared" si="12"/>
        <v>High</v>
      </c>
      <c r="I99" s="146" t="str">
        <f>INDEX(Trends!$D$3:$D$404,MATCH(B99,Trends!$C$3:$C$404,0))</f>
        <v>Increasing</v>
      </c>
      <c r="J99" s="145" t="str">
        <f>VLOOKUP($B99,Reliability!$A$3:$I$300,9,FALSE)</f>
        <v>Very High</v>
      </c>
      <c r="K99" s="147">
        <f t="shared" si="13"/>
        <v>3.9</v>
      </c>
      <c r="L99" s="147">
        <f>VLOOKUP($B99,'Impact of the crisis'!$C$6:$N$300,12,FALSE)</f>
        <v>5</v>
      </c>
      <c r="M99" s="147">
        <f>VLOOKUP($B99,'Impact of the crisis'!$C$6:$AB$300,26,FALSE)</f>
        <v>3.1</v>
      </c>
      <c r="N99" s="147">
        <f>VLOOKUP($B99,'Conditions of people affected'!$C$6:$R$300,16,FALSE)</f>
        <v>4</v>
      </c>
      <c r="O99" s="147">
        <f>VLOOKUP($B99,'Conditions of people affected'!$C$6:$R$300,9,FALSE)</f>
        <v>5</v>
      </c>
      <c r="P99" s="147">
        <f>VLOOKUP($B99,'Conditions of people affected'!$C$6:$R$300,15,FALSE)</f>
        <v>3</v>
      </c>
      <c r="Q99" s="147">
        <f t="shared" si="14"/>
        <v>4.0999999999999996</v>
      </c>
      <c r="R99" s="147">
        <f>VLOOKUP($B99,'Complexity of the crisis'!$C$6:$AN$300,22,FALSE)</f>
        <v>3.5</v>
      </c>
      <c r="S99" s="147">
        <f>VLOOKUP($B99,'Complexity of the crisis'!$C$6:$AN$300,38,FALSE)</f>
        <v>4.5</v>
      </c>
      <c r="T99" s="151" t="str">
        <f>VLOOKUP(B99,Lists!$C$3:$E$300,3,FALSE)</f>
        <v>Asia</v>
      </c>
      <c r="U99" s="152">
        <f>VLOOKUP(B99,'INFORM Severity - hidden'!$C$5:$V$300,20,FALSE)</f>
        <v>45638</v>
      </c>
    </row>
    <row r="100" spans="1:21" x14ac:dyDescent="0.35">
      <c r="A100" s="148" t="str">
        <f t="array" ref="A100">IFERROR(INDEX(Lists!$B$2:$B$200,SMALL(IF(Lists!$I$2:$I$200="Individual",ROW(Lists!$B$2:$B$200)),ROW(96:96))-1,1),"")</f>
        <v>Kashmir conflict in Pakistan</v>
      </c>
      <c r="B100" s="149" t="str">
        <f>VLOOKUP(A100,Lists!$B$2:$G$200,2,FALSE)</f>
        <v>PAK004</v>
      </c>
      <c r="C100" s="149" t="str">
        <f>VLOOKUP(B100,'INFORM Severity - hidden'!$C$5:$D$200,2,FALSE)</f>
        <v>Pakistan</v>
      </c>
      <c r="D100" s="149" t="str">
        <f>VLOOKUP(A100,Lists!$B$2:$G$200,3,FALSE)</f>
        <v>PAK</v>
      </c>
      <c r="E100" s="150" t="str">
        <f>VLOOKUP(A100,Lists!$B$2:$G$200,5,FALSE)</f>
        <v>Conflict</v>
      </c>
      <c r="F100" s="144" t="str">
        <f t="shared" si="10"/>
        <v>x</v>
      </c>
      <c r="G100" s="145" t="str">
        <f t="shared" si="11"/>
        <v>x</v>
      </c>
      <c r="H100" s="145" t="str">
        <f t="shared" si="12"/>
        <v>x</v>
      </c>
      <c r="I100" s="146" t="str">
        <f>INDEX(Trends!$D$3:$D$404,MATCH(B100,Trends!$C$3:$C$404,0))</f>
        <v>-</v>
      </c>
      <c r="J100" s="145" t="str">
        <f>VLOOKUP($B100,Reliability!$A$3:$I$300,9,FALSE)</f>
        <v>Medium</v>
      </c>
      <c r="K100" s="147">
        <f t="shared" si="13"/>
        <v>0.4</v>
      </c>
      <c r="L100" s="147">
        <f>VLOOKUP($B100,'Impact of the crisis'!$C$6:$N$300,12,FALSE)</f>
        <v>1</v>
      </c>
      <c r="M100" s="147">
        <f>VLOOKUP($B100,'Impact of the crisis'!$C$6:$AB$300,26,FALSE)</f>
        <v>0</v>
      </c>
      <c r="N100" s="147" t="str">
        <f>VLOOKUP($B100,'Conditions of people affected'!$C$6:$R$300,16,FALSE)</f>
        <v>x</v>
      </c>
      <c r="O100" s="147" t="str">
        <f>VLOOKUP($B100,'Conditions of people affected'!$C$6:$R$300,9,FALSE)</f>
        <v>x</v>
      </c>
      <c r="P100" s="147" t="str">
        <f>VLOOKUP($B100,'Conditions of people affected'!$C$6:$R$300,15,FALSE)</f>
        <v>x</v>
      </c>
      <c r="Q100" s="147">
        <f t="shared" si="14"/>
        <v>3</v>
      </c>
      <c r="R100" s="147">
        <f>VLOOKUP($B100,'Complexity of the crisis'!$C$6:$AN$300,22,FALSE)</f>
        <v>3.5</v>
      </c>
      <c r="S100" s="147">
        <f>VLOOKUP($B100,'Complexity of the crisis'!$C$6:$AN$300,38,FALSE)</f>
        <v>2.5</v>
      </c>
      <c r="T100" s="151" t="str">
        <f>VLOOKUP(B100,Lists!$C$3:$E$300,3,FALSE)</f>
        <v>Asia</v>
      </c>
      <c r="U100" s="152">
        <f>VLOOKUP(B100,'INFORM Severity - hidden'!$C$5:$V$300,20,FALSE)</f>
        <v>45638</v>
      </c>
    </row>
    <row r="101" spans="1:21" x14ac:dyDescent="0.35">
      <c r="A101" s="148" t="str">
        <f t="array" ref="A101">IFERROR(INDEX(Lists!$B$2:$B$200,SMALL(IF(Lists!$I$2:$I$200="Individual",ROW(Lists!$B$2:$B$200)),ROW(97:97))-1,1),"")</f>
        <v>Venezuela displacement in Panama</v>
      </c>
      <c r="B101" s="149" t="str">
        <f>VLOOKUP(A101,Lists!$B$2:$G$200,2,FALSE)</f>
        <v>PAN002</v>
      </c>
      <c r="C101" s="149" t="str">
        <f>VLOOKUP(B101,'INFORM Severity - hidden'!$C$5:$D$200,2,FALSE)</f>
        <v>Panama</v>
      </c>
      <c r="D101" s="149" t="str">
        <f>VLOOKUP(A101,Lists!$B$2:$G$200,3,FALSE)</f>
        <v>PAN</v>
      </c>
      <c r="E101" s="150" t="str">
        <f>VLOOKUP(A101,Lists!$B$2:$G$200,5,FALSE)</f>
        <v>Displacement</v>
      </c>
      <c r="F101" s="144">
        <f t="shared" ref="F101:F132" si="15">IF(OR(N101="x",K101="x"),"x",ROUND((5-GEOMEAN(((5-K101)/5*4+1),((5-N101)/5*4+1),((5-N101)/5*4+1)))/4*3.5+Q101*0.3,1))</f>
        <v>1.8</v>
      </c>
      <c r="G101" s="145">
        <f t="shared" ref="G101:G132" si="16">IF(F101="x","x",ROUNDUP(F101,0))</f>
        <v>2</v>
      </c>
      <c r="H101" s="145" t="str">
        <f t="shared" ref="H101:H132" si="17">IF(N101="x","x",IF(K101="x","x",(IF(G101=5,"Very High",IF(G101=4,"High",IF(G101=3,"Medium",IF(G101=2,"Low","Very Low")))))))</f>
        <v>Low</v>
      </c>
      <c r="I101" s="146" t="str">
        <f>INDEX(Trends!$D$3:$D$404,MATCH(B101,Trends!$C$3:$C$404,0))</f>
        <v>Decreasing</v>
      </c>
      <c r="J101" s="145" t="str">
        <f>VLOOKUP($B101,Reliability!$A$3:$I$300,9,FALSE)</f>
        <v>High</v>
      </c>
      <c r="K101" s="147">
        <f t="shared" ref="K101:K132" si="18">IF(OR(M101="x",L101="x"),"x",ROUND((5-GEOMEAN(((5-L101)/5*4+1),((5-M101)/5*4+1),((5-M101)/5*4+1)))/4*5,1))</f>
        <v>2</v>
      </c>
      <c r="L101" s="147">
        <f>VLOOKUP($B101,'Impact of the crisis'!$C$6:$N$300,12,FALSE)</f>
        <v>2.6</v>
      </c>
      <c r="M101" s="147">
        <f>VLOOKUP($B101,'Impact of the crisis'!$C$6:$AB$300,26,FALSE)</f>
        <v>1.7</v>
      </c>
      <c r="N101" s="147">
        <f>VLOOKUP($B101,'Conditions of people affected'!$C$6:$R$300,16,FALSE)</f>
        <v>1.95</v>
      </c>
      <c r="O101" s="147">
        <f>VLOOKUP($B101,'Conditions of people affected'!$C$6:$R$300,9,FALSE)</f>
        <v>0.9</v>
      </c>
      <c r="P101" s="147">
        <f>VLOOKUP($B101,'Conditions of people affected'!$C$6:$R$300,15,FALSE)</f>
        <v>3</v>
      </c>
      <c r="Q101" s="147">
        <f t="shared" ref="Q101:Q132" si="19">IF(OR(S101="x",R101="x"),R101,ROUND((5-GEOMEAN(((5-R101)/5*4+1),((5-S101)/5*4+1)))/4*5,1))</f>
        <v>1.5</v>
      </c>
      <c r="R101" s="147">
        <f>VLOOKUP($B101,'Complexity of the crisis'!$C$6:$AN$300,22,FALSE)</f>
        <v>1.4</v>
      </c>
      <c r="S101" s="147">
        <f>VLOOKUP($B101,'Complexity of the crisis'!$C$6:$AN$300,38,FALSE)</f>
        <v>1.5</v>
      </c>
      <c r="T101" s="151" t="str">
        <f>VLOOKUP(B101,Lists!$C$3:$E$300,3,FALSE)</f>
        <v>Americas</v>
      </c>
      <c r="U101" s="152">
        <f>VLOOKUP(B101,'INFORM Severity - hidden'!$C$5:$V$300,20,FALSE)</f>
        <v>45615</v>
      </c>
    </row>
    <row r="102" spans="1:21" x14ac:dyDescent="0.35">
      <c r="A102" s="148" t="str">
        <f t="array" ref="A102">IFERROR(INDEX(Lists!$B$2:$B$200,SMALL(IF(Lists!$I$2:$I$200="Individual",ROW(Lists!$B$2:$B$200)),ROW(98:98))-1,1),"")</f>
        <v>Venezuela displacement in Peru</v>
      </c>
      <c r="B102" s="149" t="str">
        <f>VLOOKUP(A102,Lists!$B$2:$G$200,2,FALSE)</f>
        <v>PER002</v>
      </c>
      <c r="C102" s="149" t="str">
        <f>VLOOKUP(B102,'INFORM Severity - hidden'!$C$5:$D$200,2,FALSE)</f>
        <v>Peru</v>
      </c>
      <c r="D102" s="149" t="str">
        <f>VLOOKUP(A102,Lists!$B$2:$G$200,3,FALSE)</f>
        <v>PER</v>
      </c>
      <c r="E102" s="150" t="str">
        <f>VLOOKUP(A102,Lists!$B$2:$G$200,5,FALSE)</f>
        <v>Displacement</v>
      </c>
      <c r="F102" s="144">
        <f t="shared" si="15"/>
        <v>2.8</v>
      </c>
      <c r="G102" s="145">
        <f t="shared" si="16"/>
        <v>3</v>
      </c>
      <c r="H102" s="145" t="str">
        <f t="shared" si="17"/>
        <v>Medium</v>
      </c>
      <c r="I102" s="146" t="str">
        <f>INDEX(Trends!$D$3:$D$404,MATCH(B102,Trends!$C$3:$C$404,0))</f>
        <v>Decreasing</v>
      </c>
      <c r="J102" s="145" t="str">
        <f>VLOOKUP($B102,Reliability!$A$3:$I$300,9,FALSE)</f>
        <v>High</v>
      </c>
      <c r="K102" s="147">
        <f t="shared" si="18"/>
        <v>3.4</v>
      </c>
      <c r="L102" s="147">
        <f>VLOOKUP($B102,'Impact of the crisis'!$C$6:$N$300,12,FALSE)</f>
        <v>4</v>
      </c>
      <c r="M102" s="147">
        <f>VLOOKUP($B102,'Impact of the crisis'!$C$6:$AB$300,26,FALSE)</f>
        <v>3</v>
      </c>
      <c r="N102" s="147">
        <f>VLOOKUP($B102,'Conditions of people affected'!$C$6:$R$300,16,FALSE)</f>
        <v>2.7</v>
      </c>
      <c r="O102" s="147">
        <f>VLOOKUP($B102,'Conditions of people affected'!$C$6:$R$300,9,FALSE)</f>
        <v>3.4</v>
      </c>
      <c r="P102" s="147">
        <f>VLOOKUP($B102,'Conditions of people affected'!$C$6:$R$300,15,FALSE)</f>
        <v>2</v>
      </c>
      <c r="Q102" s="147">
        <f t="shared" si="19"/>
        <v>2.4</v>
      </c>
      <c r="R102" s="147">
        <f>VLOOKUP($B102,'Complexity of the crisis'!$C$6:$AN$300,22,FALSE)</f>
        <v>2.2000000000000002</v>
      </c>
      <c r="S102" s="147">
        <f>VLOOKUP($B102,'Complexity of the crisis'!$C$6:$AN$300,38,FALSE)</f>
        <v>2.5</v>
      </c>
      <c r="T102" s="151" t="str">
        <f>VLOOKUP(B102,Lists!$C$3:$E$300,3,FALSE)</f>
        <v>Americas</v>
      </c>
      <c r="U102" s="152">
        <f>VLOOKUP(B102,'INFORM Severity - hidden'!$C$5:$V$300,20,FALSE)</f>
        <v>45615</v>
      </c>
    </row>
    <row r="103" spans="1:21" x14ac:dyDescent="0.35">
      <c r="A103" s="148" t="str">
        <f t="array" ref="A103">IFERROR(INDEX(Lists!$B$2:$B$200,SMALL(IF(Lists!$I$2:$I$200="Individual",ROW(Lists!$B$2:$B$200)),ROW(99:99))-1,1),"")</f>
        <v>Mindanao conflict</v>
      </c>
      <c r="B103" s="149" t="str">
        <f>VLOOKUP(A103,Lists!$B$2:$G$200,2,FALSE)</f>
        <v>PHL003</v>
      </c>
      <c r="C103" s="149" t="str">
        <f>VLOOKUP(B103,'INFORM Severity - hidden'!$C$5:$D$200,2,FALSE)</f>
        <v>Philippines</v>
      </c>
      <c r="D103" s="149" t="str">
        <f>VLOOKUP(A103,Lists!$B$2:$G$200,3,FALSE)</f>
        <v>PHL</v>
      </c>
      <c r="E103" s="150" t="str">
        <f>VLOOKUP(A103,Lists!$B$2:$G$200,5,FALSE)</f>
        <v>Conflict,Violence</v>
      </c>
      <c r="F103" s="144">
        <f t="shared" si="15"/>
        <v>2</v>
      </c>
      <c r="G103" s="145">
        <f t="shared" si="16"/>
        <v>2</v>
      </c>
      <c r="H103" s="145" t="str">
        <f t="shared" si="17"/>
        <v>Low</v>
      </c>
      <c r="I103" s="146" t="str">
        <f>INDEX(Trends!$D$3:$D$404,MATCH(B103,Trends!$C$3:$C$404,0))</f>
        <v>Decreasing</v>
      </c>
      <c r="J103" s="145" t="str">
        <f>VLOOKUP($B103,Reliability!$A$3:$I$300,9,FALSE)</f>
        <v>Very High</v>
      </c>
      <c r="K103" s="147">
        <f t="shared" si="18"/>
        <v>2.6</v>
      </c>
      <c r="L103" s="147">
        <f>VLOOKUP($B103,'Impact of the crisis'!$C$6:$N$300,12,FALSE)</f>
        <v>2.7</v>
      </c>
      <c r="M103" s="147">
        <f>VLOOKUP($B103,'Impact of the crisis'!$C$6:$AB$300,26,FALSE)</f>
        <v>2.6</v>
      </c>
      <c r="N103" s="147">
        <f>VLOOKUP($B103,'Conditions of people affected'!$C$6:$R$300,16,FALSE)</f>
        <v>1.35</v>
      </c>
      <c r="O103" s="147">
        <f>VLOOKUP($B103,'Conditions of people affected'!$C$6:$R$300,9,FALSE)</f>
        <v>1.7</v>
      </c>
      <c r="P103" s="147">
        <f>VLOOKUP($B103,'Conditions of people affected'!$C$6:$R$300,15,FALSE)</f>
        <v>1</v>
      </c>
      <c r="Q103" s="147">
        <f t="shared" si="19"/>
        <v>2.6</v>
      </c>
      <c r="R103" s="147">
        <f>VLOOKUP($B103,'Complexity of the crisis'!$C$6:$AN$300,22,FALSE)</f>
        <v>2.7</v>
      </c>
      <c r="S103" s="147">
        <f>VLOOKUP($B103,'Complexity of the crisis'!$C$6:$AN$300,38,FALSE)</f>
        <v>2.5</v>
      </c>
      <c r="T103" s="151" t="str">
        <f>VLOOKUP(B103,Lists!$C$3:$E$300,3,FALSE)</f>
        <v>Asia</v>
      </c>
      <c r="U103" s="152">
        <f>VLOOKUP(B103,'INFORM Severity - hidden'!$C$5:$V$300,20,FALSE)</f>
        <v>45644</v>
      </c>
    </row>
    <row r="104" spans="1:21" x14ac:dyDescent="0.35">
      <c r="A104" s="148" t="str">
        <f t="array" ref="A104">IFERROR(INDEX(Lists!$B$2:$B$200,SMALL(IF(Lists!$I$2:$I$200="Individual",ROW(Lists!$B$2:$B$200)),ROW(100:100))-1,1),"")</f>
        <v>Typhoon Trami in Philippines</v>
      </c>
      <c r="B104" s="149" t="str">
        <f>VLOOKUP(A104,Lists!$B$2:$G$200,2,FALSE)</f>
        <v>PHL016</v>
      </c>
      <c r="C104" s="149" t="str">
        <f>VLOOKUP(B104,'INFORM Severity - hidden'!$C$5:$D$200,2,FALSE)</f>
        <v>Philippines</v>
      </c>
      <c r="D104" s="149" t="str">
        <f>VLOOKUP(A104,Lists!$B$2:$G$200,3,FALSE)</f>
        <v>PHL</v>
      </c>
      <c r="E104" s="150" t="str">
        <f>VLOOKUP(A104,Lists!$B$2:$G$200,5,FALSE)</f>
        <v>Cyclone</v>
      </c>
      <c r="F104" s="144">
        <f t="shared" si="15"/>
        <v>2.7</v>
      </c>
      <c r="G104" s="145">
        <f t="shared" si="16"/>
        <v>3</v>
      </c>
      <c r="H104" s="145" t="str">
        <f t="shared" si="17"/>
        <v>Medium</v>
      </c>
      <c r="I104" s="146" t="str">
        <f>INDEX(Trends!$D$3:$D$404,MATCH(B104,Trends!$C$3:$C$404,0))</f>
        <v>-</v>
      </c>
      <c r="J104" s="145" t="str">
        <f>VLOOKUP($B104,Reliability!$A$3:$I$300,9,FALSE)</f>
        <v>Very High</v>
      </c>
      <c r="K104" s="147">
        <f t="shared" si="18"/>
        <v>2.8</v>
      </c>
      <c r="L104" s="147">
        <f>VLOOKUP($B104,'Impact of the crisis'!$C$6:$N$300,12,FALSE)</f>
        <v>3.8</v>
      </c>
      <c r="M104" s="147">
        <f>VLOOKUP($B104,'Impact of the crisis'!$C$6:$AB$300,26,FALSE)</f>
        <v>2.1</v>
      </c>
      <c r="N104" s="147">
        <f>VLOOKUP($B104,'Conditions of people affected'!$C$6:$R$300,16,FALSE)</f>
        <v>2.65</v>
      </c>
      <c r="O104" s="147">
        <f>VLOOKUP($B104,'Conditions of people affected'!$C$6:$R$300,9,FALSE)</f>
        <v>3.3</v>
      </c>
      <c r="P104" s="147">
        <f>VLOOKUP($B104,'Conditions of people affected'!$C$6:$R$300,15,FALSE)</f>
        <v>2</v>
      </c>
      <c r="Q104" s="147">
        <f t="shared" si="19"/>
        <v>2.6</v>
      </c>
      <c r="R104" s="147">
        <f>VLOOKUP($B104,'Complexity of the crisis'!$C$6:$AN$300,22,FALSE)</f>
        <v>2.7</v>
      </c>
      <c r="S104" s="147">
        <f>VLOOKUP($B104,'Complexity of the crisis'!$C$6:$AN$300,38,FALSE)</f>
        <v>2.5</v>
      </c>
      <c r="T104" s="151" t="str">
        <f>VLOOKUP(B104,Lists!$C$3:$E$300,3,FALSE)</f>
        <v>Asia</v>
      </c>
      <c r="U104" s="152">
        <f>VLOOKUP(B104,'INFORM Severity - hidden'!$C$5:$V$300,20,FALSE)</f>
        <v>45644</v>
      </c>
    </row>
    <row r="105" spans="1:21" x14ac:dyDescent="0.35">
      <c r="A105" s="148" t="str">
        <f t="array" ref="A105">IFERROR(INDEX(Lists!$B$2:$B$200,SMALL(IF(Lists!$I$2:$I$200="Individual",ROW(Lists!$B$2:$B$200)),ROW(101:101))-1,1),"")</f>
        <v>Typhoons Toraji, Usagi, Man-yi, and Yinxing in Philippines</v>
      </c>
      <c r="B105" s="149" t="str">
        <f>VLOOKUP(A105,Lists!$B$2:$G$200,2,FALSE)</f>
        <v>PHL017</v>
      </c>
      <c r="C105" s="149" t="str">
        <f>VLOOKUP(B105,'INFORM Severity - hidden'!$C$5:$D$200,2,FALSE)</f>
        <v>Philippines</v>
      </c>
      <c r="D105" s="149" t="str">
        <f>VLOOKUP(A105,Lists!$B$2:$G$200,3,FALSE)</f>
        <v>PHL</v>
      </c>
      <c r="E105" s="150" t="str">
        <f>VLOOKUP(A105,Lists!$B$2:$G$200,5,FALSE)</f>
        <v>Floods</v>
      </c>
      <c r="F105" s="144">
        <f t="shared" si="15"/>
        <v>2.8</v>
      </c>
      <c r="G105" s="145">
        <f t="shared" si="16"/>
        <v>3</v>
      </c>
      <c r="H105" s="145" t="str">
        <f t="shared" si="17"/>
        <v>Medium</v>
      </c>
      <c r="I105" s="146" t="str">
        <f>INDEX(Trends!$D$3:$D$404,MATCH(B105,Trends!$C$3:$C$404,0))</f>
        <v>-</v>
      </c>
      <c r="J105" s="145" t="str">
        <f>VLOOKUP($B105,Reliability!$A$3:$I$300,9,FALSE)</f>
        <v>Very High</v>
      </c>
      <c r="K105" s="147">
        <f t="shared" si="18"/>
        <v>2</v>
      </c>
      <c r="L105" s="147">
        <f>VLOOKUP($B105,'Impact of the crisis'!$C$6:$N$300,12,FALSE)</f>
        <v>2.7</v>
      </c>
      <c r="M105" s="147">
        <f>VLOOKUP($B105,'Impact of the crisis'!$C$6:$AB$300,26,FALSE)</f>
        <v>1.6</v>
      </c>
      <c r="N105" s="147">
        <f>VLOOKUP($B105,'Conditions of people affected'!$C$6:$R$300,16,FALSE)</f>
        <v>3.35</v>
      </c>
      <c r="O105" s="147">
        <f>VLOOKUP($B105,'Conditions of people affected'!$C$6:$R$300,9,FALSE)</f>
        <v>3.7</v>
      </c>
      <c r="P105" s="147">
        <f>VLOOKUP($B105,'Conditions of people affected'!$C$6:$R$300,15,FALSE)</f>
        <v>3</v>
      </c>
      <c r="Q105" s="147">
        <f t="shared" si="19"/>
        <v>2.6</v>
      </c>
      <c r="R105" s="147">
        <f>VLOOKUP($B105,'Complexity of the crisis'!$C$6:$AN$300,22,FALSE)</f>
        <v>2.7</v>
      </c>
      <c r="S105" s="147">
        <f>VLOOKUP($B105,'Complexity of the crisis'!$C$6:$AN$300,38,FALSE)</f>
        <v>2.5</v>
      </c>
      <c r="T105" s="151" t="str">
        <f>VLOOKUP(B105,Lists!$C$3:$E$300,3,FALSE)</f>
        <v>Asia</v>
      </c>
      <c r="U105" s="152">
        <f>VLOOKUP(B105,'INFORM Severity - hidden'!$C$5:$V$300,20,FALSE)</f>
        <v>45644</v>
      </c>
    </row>
    <row r="106" spans="1:21" x14ac:dyDescent="0.35">
      <c r="A106" s="148" t="str">
        <f t="array" ref="A106">IFERROR(INDEX(Lists!$B$2:$B$200,SMALL(IF(Lists!$I$2:$I$200="Individual",ROW(Lists!$B$2:$B$200)),ROW(102:102))-1,1),"")</f>
        <v>Highlands Violence</v>
      </c>
      <c r="B106" s="149" t="str">
        <f>VLOOKUP(A106,Lists!$B$2:$G$200,2,FALSE)</f>
        <v>PNG003</v>
      </c>
      <c r="C106" s="149" t="str">
        <f>VLOOKUP(B106,'INFORM Severity - hidden'!$C$5:$D$200,2,FALSE)</f>
        <v>Papua New Guinea</v>
      </c>
      <c r="D106" s="149" t="str">
        <f>VLOOKUP(A106,Lists!$B$2:$G$200,3,FALSE)</f>
        <v>PNG</v>
      </c>
      <c r="E106" s="150" t="str">
        <f>VLOOKUP(A106,Lists!$B$2:$G$200,5,FALSE)</f>
        <v>Violence</v>
      </c>
      <c r="F106" s="144">
        <f t="shared" si="15"/>
        <v>2.1</v>
      </c>
      <c r="G106" s="145">
        <f t="shared" si="16"/>
        <v>3</v>
      </c>
      <c r="H106" s="145" t="str">
        <f t="shared" si="17"/>
        <v>Medium</v>
      </c>
      <c r="I106" s="146" t="str">
        <f>INDEX(Trends!$D$3:$D$404,MATCH(B106,Trends!$C$3:$C$404,0))</f>
        <v>Increasing</v>
      </c>
      <c r="J106" s="145" t="str">
        <f>VLOOKUP($B106,Reliability!$A$3:$I$300,9,FALSE)</f>
        <v>High</v>
      </c>
      <c r="K106" s="147">
        <f t="shared" si="18"/>
        <v>2.2000000000000002</v>
      </c>
      <c r="L106" s="147">
        <f>VLOOKUP($B106,'Impact of the crisis'!$C$6:$N$300,12,FALSE)</f>
        <v>1.9</v>
      </c>
      <c r="M106" s="147">
        <f>VLOOKUP($B106,'Impact of the crisis'!$C$6:$AB$300,26,FALSE)</f>
        <v>2.2999999999999998</v>
      </c>
      <c r="N106" s="147">
        <f>VLOOKUP($B106,'Conditions of people affected'!$C$6:$R$300,16,FALSE)</f>
        <v>1.35</v>
      </c>
      <c r="O106" s="147">
        <f>VLOOKUP($B106,'Conditions of people affected'!$C$6:$R$300,9,FALSE)</f>
        <v>0.7</v>
      </c>
      <c r="P106" s="147">
        <f>VLOOKUP($B106,'Conditions of people affected'!$C$6:$R$300,15,FALSE)</f>
        <v>2</v>
      </c>
      <c r="Q106" s="147">
        <f t="shared" si="19"/>
        <v>3</v>
      </c>
      <c r="R106" s="147">
        <f>VLOOKUP($B106,'Complexity of the crisis'!$C$6:$AN$300,22,FALSE)</f>
        <v>2.5</v>
      </c>
      <c r="S106" s="147">
        <f>VLOOKUP($B106,'Complexity of the crisis'!$C$6:$AN$300,38,FALSE)</f>
        <v>3.5</v>
      </c>
      <c r="T106" s="151" t="str">
        <f>VLOOKUP(B106,Lists!$C$3:$E$300,3,FALSE)</f>
        <v>Pacific</v>
      </c>
      <c r="U106" s="152">
        <f>VLOOKUP(B106,'INFORM Severity - hidden'!$C$5:$V$300,20,FALSE)</f>
        <v>45639</v>
      </c>
    </row>
    <row r="107" spans="1:21" x14ac:dyDescent="0.35">
      <c r="A107" s="148" t="str">
        <f t="array" ref="A107">IFERROR(INDEX(Lists!$B$2:$B$200,SMALL(IF(Lists!$I$2:$I$200="Individual",ROW(Lists!$B$2:$B$200)),ROW(103:103))-1,1),"")</f>
        <v>Displacement from Russia-Ukraine conflict in Poland</v>
      </c>
      <c r="B107" s="149" t="str">
        <f>VLOOKUP(A107,Lists!$B$2:$G$200,2,FALSE)</f>
        <v>POL002</v>
      </c>
      <c r="C107" s="149" t="str">
        <f>VLOOKUP(B107,'INFORM Severity - hidden'!$C$5:$D$200,2,FALSE)</f>
        <v>Poland</v>
      </c>
      <c r="D107" s="149" t="str">
        <f>VLOOKUP(A107,Lists!$B$2:$G$200,3,FALSE)</f>
        <v>POL</v>
      </c>
      <c r="E107" s="150" t="str">
        <f>VLOOKUP(A107,Lists!$B$2:$G$200,5,FALSE)</f>
        <v>Displacement,Conflict</v>
      </c>
      <c r="F107" s="144">
        <f t="shared" si="15"/>
        <v>2.2000000000000002</v>
      </c>
      <c r="G107" s="145">
        <f t="shared" si="16"/>
        <v>3</v>
      </c>
      <c r="H107" s="145" t="str">
        <f t="shared" si="17"/>
        <v>Medium</v>
      </c>
      <c r="I107" s="146" t="str">
        <f>INDEX(Trends!$D$3:$D$404,MATCH(B107,Trends!$C$3:$C$404,0))</f>
        <v>Increasing</v>
      </c>
      <c r="J107" s="145" t="str">
        <f>VLOOKUP($B107,Reliability!$A$3:$I$300,9,FALSE)</f>
        <v>Very High</v>
      </c>
      <c r="K107" s="147">
        <f t="shared" si="18"/>
        <v>3.4</v>
      </c>
      <c r="L107" s="147">
        <f>VLOOKUP($B107,'Impact of the crisis'!$C$6:$N$300,12,FALSE)</f>
        <v>4.8</v>
      </c>
      <c r="M107" s="147">
        <f>VLOOKUP($B107,'Impact of the crisis'!$C$6:$AB$300,26,FALSE)</f>
        <v>2.2999999999999998</v>
      </c>
      <c r="N107" s="147">
        <f>VLOOKUP($B107,'Conditions of people affected'!$C$6:$R$300,16,FALSE)</f>
        <v>2.15</v>
      </c>
      <c r="O107" s="147">
        <f>VLOOKUP($B107,'Conditions of people affected'!$C$6:$R$300,9,FALSE)</f>
        <v>3.3</v>
      </c>
      <c r="P107" s="147">
        <f>VLOOKUP($B107,'Conditions of people affected'!$C$6:$R$300,15,FALSE)</f>
        <v>1</v>
      </c>
      <c r="Q107" s="147">
        <f t="shared" si="19"/>
        <v>1.2</v>
      </c>
      <c r="R107" s="147">
        <f>VLOOKUP($B107,'Complexity of the crisis'!$C$6:$AN$300,22,FALSE)</f>
        <v>0.8</v>
      </c>
      <c r="S107" s="147">
        <f>VLOOKUP($B107,'Complexity of the crisis'!$C$6:$AN$300,38,FALSE)</f>
        <v>1.5</v>
      </c>
      <c r="T107" s="151" t="str">
        <f>VLOOKUP(B107,Lists!$C$3:$E$300,3,FALSE)</f>
        <v>Europe</v>
      </c>
      <c r="U107" s="152">
        <f>VLOOKUP(B107,'INFORM Severity - hidden'!$C$5:$V$300,20,FALSE)</f>
        <v>45656</v>
      </c>
    </row>
    <row r="108" spans="1:21" x14ac:dyDescent="0.35">
      <c r="A108" s="148" t="str">
        <f t="array" ref="A108">IFERROR(INDEX(Lists!$B$2:$B$200,SMALL(IF(Lists!$I$2:$I$200="Individual",ROW(Lists!$B$2:$B$200)),ROW(104:104))-1,1),"")</f>
        <v>Complex crisis in DPRK</v>
      </c>
      <c r="B108" s="149" t="str">
        <f>VLOOKUP(A108,Lists!$B$2:$G$200,2,FALSE)</f>
        <v>PRK001</v>
      </c>
      <c r="C108" s="149" t="str">
        <f>VLOOKUP(B108,'INFORM Severity - hidden'!$C$5:$D$200,2,FALSE)</f>
        <v>DPRK</v>
      </c>
      <c r="D108" s="149" t="str">
        <f>VLOOKUP(A108,Lists!$B$2:$G$200,3,FALSE)</f>
        <v>PRK</v>
      </c>
      <c r="E108" s="150" t="str">
        <f>VLOOKUP(A108,Lists!$B$2:$G$200,5,FALSE)</f>
        <v>Socio-political,Floods,Other seasonal event,Food Security</v>
      </c>
      <c r="F108" s="144">
        <f t="shared" si="15"/>
        <v>4.0999999999999996</v>
      </c>
      <c r="G108" s="145">
        <f t="shared" si="16"/>
        <v>5</v>
      </c>
      <c r="H108" s="145" t="str">
        <f t="shared" si="17"/>
        <v>Very High</v>
      </c>
      <c r="I108" s="146" t="str">
        <f>INDEX(Trends!$D$3:$D$404,MATCH(B108,Trends!$C$3:$C$404,0))</f>
        <v>Increasing</v>
      </c>
      <c r="J108" s="145" t="str">
        <f>VLOOKUP($B108,Reliability!$A$3:$I$300,9,FALSE)</f>
        <v>High</v>
      </c>
      <c r="K108" s="147">
        <f t="shared" si="18"/>
        <v>4.5</v>
      </c>
      <c r="L108" s="147">
        <f>VLOOKUP($B108,'Impact of the crisis'!$C$6:$N$300,12,FALSE)</f>
        <v>4.5999999999999996</v>
      </c>
      <c r="M108" s="147">
        <f>VLOOKUP($B108,'Impact of the crisis'!$C$6:$AB$300,26,FALSE)</f>
        <v>4.5</v>
      </c>
      <c r="N108" s="147">
        <f>VLOOKUP($B108,'Conditions of people affected'!$C$6:$R$300,16,FALSE)</f>
        <v>4.5</v>
      </c>
      <c r="O108" s="147">
        <f>VLOOKUP($B108,'Conditions of people affected'!$C$6:$R$300,9,FALSE)</f>
        <v>5</v>
      </c>
      <c r="P108" s="147">
        <f>VLOOKUP($B108,'Conditions of people affected'!$C$6:$R$300,15,FALSE)</f>
        <v>4</v>
      </c>
      <c r="Q108" s="147">
        <f t="shared" si="19"/>
        <v>3.3</v>
      </c>
      <c r="R108" s="147">
        <f>VLOOKUP($B108,'Complexity of the crisis'!$C$6:$AN$300,22,FALSE)</f>
        <v>3.5</v>
      </c>
      <c r="S108" s="147">
        <f>VLOOKUP($B108,'Complexity of the crisis'!$C$6:$AN$300,38,FALSE)</f>
        <v>3</v>
      </c>
      <c r="T108" s="151" t="str">
        <f>VLOOKUP(B108,Lists!$C$3:$E$300,3,FALSE)</f>
        <v>Asia</v>
      </c>
      <c r="U108" s="152">
        <f>VLOOKUP(B108,'INFORM Severity - hidden'!$C$5:$V$300,20,FALSE)</f>
        <v>45638</v>
      </c>
    </row>
    <row r="109" spans="1:21" x14ac:dyDescent="0.35">
      <c r="A109" s="148" t="str">
        <f t="array" ref="A109">IFERROR(INDEX(Lists!$B$2:$B$200,SMALL(IF(Lists!$I$2:$I$200="Individual",ROW(Lists!$B$2:$B$200)),ROW(105:105))-1,1),"")</f>
        <v>Conflict in West Bank</v>
      </c>
      <c r="B109" s="149" t="str">
        <f>VLOOKUP(A109,Lists!$B$2:$G$200,2,FALSE)</f>
        <v>PSE003</v>
      </c>
      <c r="C109" s="149" t="str">
        <f>VLOOKUP(B109,'INFORM Severity - hidden'!$C$5:$D$200,2,FALSE)</f>
        <v>Palestine</v>
      </c>
      <c r="D109" s="149" t="str">
        <f>VLOOKUP(A109,Lists!$B$2:$G$200,3,FALSE)</f>
        <v>PSE</v>
      </c>
      <c r="E109" s="150" t="str">
        <f>VLOOKUP(A109,Lists!$B$2:$G$200,5,FALSE)</f>
        <v>Conflict,Displacement,Socio-political,Violence</v>
      </c>
      <c r="F109" s="144">
        <f t="shared" si="15"/>
        <v>3.5</v>
      </c>
      <c r="G109" s="145">
        <f t="shared" si="16"/>
        <v>4</v>
      </c>
      <c r="H109" s="145" t="str">
        <f t="shared" si="17"/>
        <v>High</v>
      </c>
      <c r="I109" s="146" t="str">
        <f>INDEX(Trends!$D$3:$D$404,MATCH(B109,Trends!$C$3:$C$404,0))</f>
        <v>Stable</v>
      </c>
      <c r="J109" s="145" t="str">
        <f>VLOOKUP($B109,Reliability!$A$3:$I$300,9,FALSE)</f>
        <v>Very High</v>
      </c>
      <c r="K109" s="147">
        <f t="shared" si="18"/>
        <v>3.7</v>
      </c>
      <c r="L109" s="147">
        <f>VLOOKUP($B109,'Impact of the crisis'!$C$6:$N$300,12,FALSE)</f>
        <v>2.7</v>
      </c>
      <c r="M109" s="147">
        <f>VLOOKUP($B109,'Impact of the crisis'!$C$6:$AB$300,26,FALSE)</f>
        <v>4.0999999999999996</v>
      </c>
      <c r="N109" s="147">
        <f>VLOOKUP($B109,'Conditions of people affected'!$C$6:$R$300,16,FALSE)</f>
        <v>3.15</v>
      </c>
      <c r="O109" s="147">
        <f>VLOOKUP($B109,'Conditions of people affected'!$C$6:$R$300,9,FALSE)</f>
        <v>3.3</v>
      </c>
      <c r="P109" s="147">
        <f>VLOOKUP($B109,'Conditions of people affected'!$C$6:$R$300,15,FALSE)</f>
        <v>3</v>
      </c>
      <c r="Q109" s="147">
        <f t="shared" si="19"/>
        <v>3.7</v>
      </c>
      <c r="R109" s="147">
        <f>VLOOKUP($B109,'Complexity of the crisis'!$C$6:$AN$300,22,FALSE)</f>
        <v>2.5</v>
      </c>
      <c r="S109" s="147">
        <f>VLOOKUP($B109,'Complexity of the crisis'!$C$6:$AN$300,38,FALSE)</f>
        <v>4.5</v>
      </c>
      <c r="T109" s="151" t="str">
        <f>VLOOKUP(B109,Lists!$C$3:$E$300,3,FALSE)</f>
        <v>Middle east</v>
      </c>
      <c r="U109" s="152">
        <f>VLOOKUP(B109,'INFORM Severity - hidden'!$C$5:$V$300,20,FALSE)</f>
        <v>45650</v>
      </c>
    </row>
    <row r="110" spans="1:21" x14ac:dyDescent="0.35">
      <c r="A110" s="148" t="str">
        <f t="array" ref="A110">IFERROR(INDEX(Lists!$B$2:$B$200,SMALL(IF(Lists!$I$2:$I$200="Individual",ROW(Lists!$B$2:$B$200)),ROW(106:106))-1,1),"")</f>
        <v>Conflict in Gaza</v>
      </c>
      <c r="B110" s="149" t="str">
        <f>VLOOKUP(A110,Lists!$B$2:$G$200,2,FALSE)</f>
        <v>PSE004</v>
      </c>
      <c r="C110" s="149" t="str">
        <f>VLOOKUP(B110,'INFORM Severity - hidden'!$C$5:$D$200,2,FALSE)</f>
        <v>Palestine</v>
      </c>
      <c r="D110" s="149" t="str">
        <f>VLOOKUP(A110,Lists!$B$2:$G$200,3,FALSE)</f>
        <v>PSE</v>
      </c>
      <c r="E110" s="150" t="str">
        <f>VLOOKUP(A110,Lists!$B$2:$G$200,5,FALSE)</f>
        <v>Conflict,Displacement,Socio-political,Violence</v>
      </c>
      <c r="F110" s="144">
        <f t="shared" si="15"/>
        <v>4.2</v>
      </c>
      <c r="G110" s="145">
        <f t="shared" si="16"/>
        <v>5</v>
      </c>
      <c r="H110" s="145" t="str">
        <f t="shared" si="17"/>
        <v>Very High</v>
      </c>
      <c r="I110" s="146" t="str">
        <f>INDEX(Trends!$D$3:$D$404,MATCH(B110,Trends!$C$3:$C$404,0))</f>
        <v>Stable</v>
      </c>
      <c r="J110" s="145" t="str">
        <f>VLOOKUP($B110,Reliability!$A$3:$I$300,9,FALSE)</f>
        <v>Very High</v>
      </c>
      <c r="K110" s="147">
        <f t="shared" si="18"/>
        <v>3.8</v>
      </c>
      <c r="L110" s="147">
        <f>VLOOKUP($B110,'Impact of the crisis'!$C$6:$N$300,12,FALSE)</f>
        <v>0.9</v>
      </c>
      <c r="M110" s="147">
        <f>VLOOKUP($B110,'Impact of the crisis'!$C$6:$AB$300,26,FALSE)</f>
        <v>4.5999999999999996</v>
      </c>
      <c r="N110" s="147">
        <f>VLOOKUP($B110,'Conditions of people affected'!$C$6:$R$300,16,FALSE)</f>
        <v>4.45</v>
      </c>
      <c r="O110" s="147">
        <f>VLOOKUP($B110,'Conditions of people affected'!$C$6:$R$300,9,FALSE)</f>
        <v>3.9</v>
      </c>
      <c r="P110" s="147">
        <f>VLOOKUP($B110,'Conditions of people affected'!$C$6:$R$300,15,FALSE)</f>
        <v>5</v>
      </c>
      <c r="Q110" s="147">
        <f t="shared" si="19"/>
        <v>4.0999999999999996</v>
      </c>
      <c r="R110" s="147">
        <f>VLOOKUP($B110,'Complexity of the crisis'!$C$6:$AN$300,22,FALSE)</f>
        <v>2.5</v>
      </c>
      <c r="S110" s="147">
        <f>VLOOKUP($B110,'Complexity of the crisis'!$C$6:$AN$300,38,FALSE)</f>
        <v>5</v>
      </c>
      <c r="T110" s="151" t="str">
        <f>VLOOKUP(B110,Lists!$C$3:$E$300,3,FALSE)</f>
        <v>Middle east</v>
      </c>
      <c r="U110" s="152">
        <f>VLOOKUP(B110,'INFORM Severity - hidden'!$C$5:$V$300,20,FALSE)</f>
        <v>45650</v>
      </c>
    </row>
    <row r="111" spans="1:21" x14ac:dyDescent="0.35">
      <c r="A111" s="148" t="str">
        <f t="array" ref="A111">IFERROR(INDEX(Lists!$B$2:$B$200,SMALL(IF(Lists!$I$2:$I$200="Individual",ROW(Lists!$B$2:$B$200)),ROW(107:107))-1,1),"")</f>
        <v>Lake Chad basin regional crisis</v>
      </c>
      <c r="B111" s="149" t="str">
        <f>VLOOKUP(A111,Lists!$B$2:$G$200,2,FALSE)</f>
        <v>REG001</v>
      </c>
      <c r="C111" s="149" t="str">
        <f>VLOOKUP(B111,'INFORM Severity - hidden'!$C$5:$D$200,2,FALSE)</f>
        <v>Nigeria,Niger,Chad,Cameroon</v>
      </c>
      <c r="D111" s="149" t="str">
        <f>VLOOKUP(A111,Lists!$B$2:$G$200,3,FALSE)</f>
        <v>NGA,NER,TCD,CMR</v>
      </c>
      <c r="E111" s="150">
        <f>VLOOKUP(A111,Lists!$B$2:$G$200,5,FALSE)</f>
        <v>0</v>
      </c>
      <c r="F111" s="144">
        <f t="shared" si="15"/>
        <v>4.2</v>
      </c>
      <c r="G111" s="145">
        <f t="shared" si="16"/>
        <v>5</v>
      </c>
      <c r="H111" s="145" t="str">
        <f t="shared" si="17"/>
        <v>Very High</v>
      </c>
      <c r="I111" s="146" t="str">
        <f>INDEX(Trends!$D$3:$D$404,MATCH(B111,Trends!$C$3:$C$404,0))</f>
        <v>Decreasing</v>
      </c>
      <c r="J111" s="145" t="str">
        <f>VLOOKUP($B111,Reliability!$A$3:$I$300,9,FALSE)</f>
        <v>High</v>
      </c>
      <c r="K111" s="147">
        <f t="shared" si="18"/>
        <v>4.2</v>
      </c>
      <c r="L111" s="147">
        <f>VLOOKUP($B111,'Impact of the crisis'!$C$6:$N$300,12,FALSE)</f>
        <v>3.8</v>
      </c>
      <c r="M111" s="147">
        <f>VLOOKUP($B111,'Impact of the crisis'!$C$6:$AB$300,26,FALSE)</f>
        <v>4.4000000000000004</v>
      </c>
      <c r="N111" s="147">
        <f>VLOOKUP($B111,'Conditions of people affected'!$C$6:$R$300,16,FALSE)</f>
        <v>4.5</v>
      </c>
      <c r="O111" s="147">
        <f>VLOOKUP($B111,'Conditions of people affected'!$C$6:$R$300,9,FALSE)</f>
        <v>5</v>
      </c>
      <c r="P111" s="147">
        <f>VLOOKUP($B111,'Conditions of people affected'!$C$6:$R$300,15,FALSE)</f>
        <v>4</v>
      </c>
      <c r="Q111" s="147">
        <f t="shared" si="19"/>
        <v>3.8</v>
      </c>
      <c r="R111" s="147">
        <f>VLOOKUP($B111,'Complexity of the crisis'!$C$6:$AN$300,22,FALSE)</f>
        <v>3.6</v>
      </c>
      <c r="S111" s="147">
        <f>VLOOKUP($B111,'Complexity of the crisis'!$C$6:$AN$300,38,FALSE)</f>
        <v>4</v>
      </c>
      <c r="T111" s="151" t="str">
        <f>VLOOKUP(B111,Lists!$C$3:$E$300,3,FALSE)</f>
        <v>Africa,Africa,Africa,Africa</v>
      </c>
      <c r="U111" s="152">
        <f>VLOOKUP(B111,'INFORM Severity - hidden'!$C$5:$V$300,20,FALSE)</f>
        <v>45595</v>
      </c>
    </row>
    <row r="112" spans="1:21" x14ac:dyDescent="0.35">
      <c r="A112" s="148" t="str">
        <f t="array" ref="A112">IFERROR(INDEX(Lists!$B$2:$B$200,SMALL(IF(Lists!$I$2:$I$200="Individual",ROW(Lists!$B$2:$B$200)),ROW(108:108))-1,1),"")</f>
        <v>Venezuela Regional Crisis</v>
      </c>
      <c r="B112" s="149" t="str">
        <f>VLOOKUP(A112,Lists!$B$2:$G$200,2,FALSE)</f>
        <v>REG002</v>
      </c>
      <c r="C112" s="149" t="str">
        <f>VLOOKUP(B112,'INFORM Severity - hidden'!$C$5:$D$200,2,FALSE)</f>
        <v>Venezuela,Brazil,Colombia,Ecuador,Peru,Trinidad and Tobago,Chile,Dominican Republic,Panama</v>
      </c>
      <c r="D112" s="149" t="str">
        <f>VLOOKUP(A112,Lists!$B$2:$G$200,3,FALSE)</f>
        <v>VEN,BRA,COL,ECU,PER,TTO,CHL,DOM,PAN</v>
      </c>
      <c r="E112" s="150">
        <f>VLOOKUP(A112,Lists!$B$2:$G$200,5,FALSE)</f>
        <v>0</v>
      </c>
      <c r="F112" s="144">
        <f t="shared" si="15"/>
        <v>3.7</v>
      </c>
      <c r="G112" s="145">
        <f t="shared" si="16"/>
        <v>4</v>
      </c>
      <c r="H112" s="145" t="str">
        <f t="shared" si="17"/>
        <v>High</v>
      </c>
      <c r="I112" s="146" t="str">
        <f>INDEX(Trends!$D$3:$D$404,MATCH(B112,Trends!$C$3:$C$404,0))</f>
        <v>Stable</v>
      </c>
      <c r="J112" s="145" t="str">
        <f>VLOOKUP($B112,Reliability!$A$3:$I$300,9,FALSE)</f>
        <v>Medium</v>
      </c>
      <c r="K112" s="147">
        <f t="shared" si="18"/>
        <v>3.6</v>
      </c>
      <c r="L112" s="147">
        <f>VLOOKUP($B112,'Impact of the crisis'!$C$6:$N$300,12,FALSE)</f>
        <v>3.4</v>
      </c>
      <c r="M112" s="147">
        <f>VLOOKUP($B112,'Impact of the crisis'!$C$6:$AB$300,26,FALSE)</f>
        <v>3.7</v>
      </c>
      <c r="N112" s="147">
        <f>VLOOKUP($B112,'Conditions of people affected'!$C$6:$R$300,16,FALSE)</f>
        <v>4</v>
      </c>
      <c r="O112" s="147">
        <f>VLOOKUP($B112,'Conditions of people affected'!$C$6:$R$300,9,FALSE)</f>
        <v>5</v>
      </c>
      <c r="P112" s="147">
        <f>VLOOKUP($B112,'Conditions of people affected'!$C$6:$R$300,15,FALSE)</f>
        <v>3</v>
      </c>
      <c r="Q112" s="147">
        <f t="shared" si="19"/>
        <v>3.4</v>
      </c>
      <c r="R112" s="147">
        <f>VLOOKUP($B112,'Complexity of the crisis'!$C$6:$AN$300,22,FALSE)</f>
        <v>2.7</v>
      </c>
      <c r="S112" s="147">
        <f>VLOOKUP($B112,'Complexity of the crisis'!$C$6:$AN$300,38,FALSE)</f>
        <v>4</v>
      </c>
      <c r="T112" s="151" t="str">
        <f>VLOOKUP(B112,Lists!$C$3:$E$300,3,FALSE)</f>
        <v>Americas,Americas,Americas,Americas,Americas,Americas,Americas,Americas,Americas</v>
      </c>
      <c r="U112" s="152">
        <f>VLOOKUP(B112,'INFORM Severity - hidden'!$C$5:$V$300,20,FALSE)</f>
        <v>45461</v>
      </c>
    </row>
    <row r="113" spans="1:21" x14ac:dyDescent="0.35">
      <c r="A113" s="148" t="str">
        <f t="array" ref="A113">IFERROR(INDEX(Lists!$B$2:$B$200,SMALL(IF(Lists!$I$2:$I$200="Individual",ROW(Lists!$B$2:$B$200)),ROW(109:109))-1,1),"")</f>
        <v>Syrian Regional Crisis</v>
      </c>
      <c r="B113" s="149" t="str">
        <f>VLOOKUP(A113,Lists!$B$2:$G$200,2,FALSE)</f>
        <v>REG004</v>
      </c>
      <c r="C113" s="149" t="str">
        <f>VLOOKUP(B113,'INFORM Severity - hidden'!$C$5:$D$200,2,FALSE)</f>
        <v>Syria,Türkiye,Iraq,Egypt,Jordan,Lebanon</v>
      </c>
      <c r="D113" s="149" t="str">
        <f>VLOOKUP(A113,Lists!$B$2:$G$200,3,FALSE)</f>
        <v>SYR,TUR,IRQ,EGY,JOR,LBN</v>
      </c>
      <c r="E113" s="150">
        <f>VLOOKUP(A113,Lists!$B$2:$G$200,5,FALSE)</f>
        <v>0</v>
      </c>
      <c r="F113" s="144">
        <f t="shared" si="15"/>
        <v>4</v>
      </c>
      <c r="G113" s="145">
        <f t="shared" si="16"/>
        <v>4</v>
      </c>
      <c r="H113" s="145" t="str">
        <f t="shared" si="17"/>
        <v>High</v>
      </c>
      <c r="I113" s="146" t="str">
        <f>INDEX(Trends!$D$3:$D$404,MATCH(B113,Trends!$C$3:$C$404,0))</f>
        <v>Stable</v>
      </c>
      <c r="J113" s="145" t="str">
        <f>VLOOKUP($B113,Reliability!$A$3:$I$300,9,FALSE)</f>
        <v>Medium</v>
      </c>
      <c r="K113" s="147">
        <f t="shared" si="18"/>
        <v>3.9</v>
      </c>
      <c r="L113" s="147">
        <f>VLOOKUP($B113,'Impact of the crisis'!$C$6:$N$300,12,FALSE)</f>
        <v>3.6</v>
      </c>
      <c r="M113" s="147">
        <f>VLOOKUP($B113,'Impact of the crisis'!$C$6:$AB$300,26,FALSE)</f>
        <v>4.0999999999999996</v>
      </c>
      <c r="N113" s="147">
        <f>VLOOKUP($B113,'Conditions of people affected'!$C$6:$R$300,16,FALSE)</f>
        <v>4</v>
      </c>
      <c r="O113" s="147">
        <f>VLOOKUP($B113,'Conditions of people affected'!$C$6:$R$300,9,FALSE)</f>
        <v>5</v>
      </c>
      <c r="P113" s="147">
        <f>VLOOKUP($B113,'Conditions of people affected'!$C$6:$R$300,15,FALSE)</f>
        <v>3</v>
      </c>
      <c r="Q113" s="147">
        <f t="shared" si="19"/>
        <v>4</v>
      </c>
      <c r="R113" s="147">
        <f>VLOOKUP($B113,'Complexity of the crisis'!$C$6:$AN$300,22,FALSE)</f>
        <v>3.4</v>
      </c>
      <c r="S113" s="147">
        <f>VLOOKUP($B113,'Complexity of the crisis'!$C$6:$AN$300,38,FALSE)</f>
        <v>4.5</v>
      </c>
      <c r="T113" s="151" t="str">
        <f>VLOOKUP(B113,Lists!$C$3:$E$300,3,FALSE)</f>
        <v>Middle east,Middle east,Middle east,Africa,Middle east,Middle east</v>
      </c>
      <c r="U113" s="152">
        <f>VLOOKUP(B113,'INFORM Severity - hidden'!$C$5:$V$300,20,FALSE)</f>
        <v>45473</v>
      </c>
    </row>
    <row r="114" spans="1:21" x14ac:dyDescent="0.35">
      <c r="A114" s="148" t="str">
        <f t="array" ref="A114">IFERROR(INDEX(Lists!$B$2:$B$200,SMALL(IF(Lists!$I$2:$I$200="Individual",ROW(Lists!$B$2:$B$200)),ROW(110:110))-1,1),"")</f>
        <v xml:space="preserve">Eastern Mediterranean Route </v>
      </c>
      <c r="B114" s="149" t="str">
        <f>VLOOKUP(A114,Lists!$B$2:$G$200,2,FALSE)</f>
        <v>REG006</v>
      </c>
      <c r="C114" s="149" t="str">
        <f>VLOOKUP(B114,'INFORM Severity - hidden'!$C$5:$D$200,2,FALSE)</f>
        <v>Türkiye,Greece</v>
      </c>
      <c r="D114" s="149" t="str">
        <f>VLOOKUP(A114,Lists!$B$2:$G$200,3,FALSE)</f>
        <v>TUR,GRC</v>
      </c>
      <c r="E114" s="150">
        <f>VLOOKUP(A114,Lists!$B$2:$G$200,5,FALSE)</f>
        <v>0</v>
      </c>
      <c r="F114" s="144">
        <f t="shared" si="15"/>
        <v>2.4</v>
      </c>
      <c r="G114" s="145">
        <f t="shared" si="16"/>
        <v>3</v>
      </c>
      <c r="H114" s="145" t="str">
        <f t="shared" si="17"/>
        <v>Medium</v>
      </c>
      <c r="I114" s="146" t="str">
        <f>INDEX(Trends!$D$3:$D$404,MATCH(B114,Trends!$C$3:$C$404,0))</f>
        <v>Stable</v>
      </c>
      <c r="J114" s="145" t="str">
        <f>VLOOKUP($B114,Reliability!$A$3:$I$300,9,FALSE)</f>
        <v>High</v>
      </c>
      <c r="K114" s="147">
        <f t="shared" si="18"/>
        <v>2.4</v>
      </c>
      <c r="L114" s="147">
        <f>VLOOKUP($B114,'Impact of the crisis'!$C$6:$N$300,12,FALSE)</f>
        <v>2.2999999999999998</v>
      </c>
      <c r="M114" s="147">
        <f>VLOOKUP($B114,'Impact of the crisis'!$C$6:$AB$300,26,FALSE)</f>
        <v>2.4</v>
      </c>
      <c r="N114" s="147">
        <f>VLOOKUP($B114,'Conditions of people affected'!$C$6:$R$300,16,FALSE)</f>
        <v>2.35</v>
      </c>
      <c r="O114" s="147">
        <f>VLOOKUP($B114,'Conditions of people affected'!$C$6:$R$300,9,FALSE)</f>
        <v>2.7</v>
      </c>
      <c r="P114" s="147">
        <f>VLOOKUP($B114,'Conditions of people affected'!$C$6:$R$300,15,FALSE)</f>
        <v>2</v>
      </c>
      <c r="Q114" s="147">
        <f t="shared" si="19"/>
        <v>2.6</v>
      </c>
      <c r="R114" s="147">
        <f>VLOOKUP($B114,'Complexity of the crisis'!$C$6:$AN$300,22,FALSE)</f>
        <v>2.2000000000000002</v>
      </c>
      <c r="S114" s="147">
        <f>VLOOKUP($B114,'Complexity of the crisis'!$C$6:$AN$300,38,FALSE)</f>
        <v>3</v>
      </c>
      <c r="T114" s="151" t="str">
        <f>VLOOKUP(B114,Lists!$C$3:$E$300,3,FALSE)</f>
        <v>Middle east,Europe</v>
      </c>
      <c r="U114" s="152">
        <f>VLOOKUP(B114,'INFORM Severity - hidden'!$C$5:$V$300,20,FALSE)</f>
        <v>45473</v>
      </c>
    </row>
    <row r="115" spans="1:21" x14ac:dyDescent="0.35">
      <c r="A115" s="148" t="str">
        <f t="array" ref="A115">IFERROR(INDEX(Lists!$B$2:$B$200,SMALL(IF(Lists!$I$2:$I$200="Individual",ROW(Lists!$B$2:$B$200)),ROW(111:111))-1,1),"")</f>
        <v>Central Mediterranean Route</v>
      </c>
      <c r="B115" s="149" t="str">
        <f>VLOOKUP(A115,Lists!$B$2:$G$200,2,FALSE)</f>
        <v>REG007</v>
      </c>
      <c r="C115" s="149" t="str">
        <f>VLOOKUP(B115,'INFORM Severity - hidden'!$C$5:$D$200,2,FALSE)</f>
        <v>Algeria,Tunisia,Libya,Italy</v>
      </c>
      <c r="D115" s="149" t="str">
        <f>VLOOKUP(A115,Lists!$B$2:$G$200,3,FALSE)</f>
        <v>DZA,TUN,LBY,ITA</v>
      </c>
      <c r="E115" s="150">
        <f>VLOOKUP(A115,Lists!$B$2:$G$200,5,FALSE)</f>
        <v>0</v>
      </c>
      <c r="F115" s="144">
        <f t="shared" si="15"/>
        <v>3</v>
      </c>
      <c r="G115" s="145">
        <f t="shared" si="16"/>
        <v>3</v>
      </c>
      <c r="H115" s="145" t="str">
        <f t="shared" si="17"/>
        <v>Medium</v>
      </c>
      <c r="I115" s="146" t="str">
        <f>INDEX(Trends!$D$3:$D$404,MATCH(B115,Trends!$C$3:$C$404,0))</f>
        <v>Stable</v>
      </c>
      <c r="J115" s="145" t="str">
        <f>VLOOKUP($B115,Reliability!$A$3:$I$300,9,FALSE)</f>
        <v>High</v>
      </c>
      <c r="K115" s="147">
        <f t="shared" si="18"/>
        <v>4.0999999999999996</v>
      </c>
      <c r="L115" s="147">
        <f>VLOOKUP($B115,'Impact of the crisis'!$C$6:$N$300,12,FALSE)</f>
        <v>5</v>
      </c>
      <c r="M115" s="147">
        <f>VLOOKUP($B115,'Impact of the crisis'!$C$6:$AB$300,26,FALSE)</f>
        <v>3.5</v>
      </c>
      <c r="N115" s="147">
        <f>VLOOKUP($B115,'Conditions of people affected'!$C$6:$R$300,16,FALSE)</f>
        <v>2.2999999999999998</v>
      </c>
      <c r="O115" s="147">
        <f>VLOOKUP($B115,'Conditions of people affected'!$C$6:$R$300,9,FALSE)</f>
        <v>3.6</v>
      </c>
      <c r="P115" s="147">
        <f>VLOOKUP($B115,'Conditions of people affected'!$C$6:$R$300,15,FALSE)</f>
        <v>1</v>
      </c>
      <c r="Q115" s="147">
        <f t="shared" si="19"/>
        <v>3.1</v>
      </c>
      <c r="R115" s="147">
        <f>VLOOKUP($B115,'Complexity of the crisis'!$C$6:$AN$300,22,FALSE)</f>
        <v>2.6</v>
      </c>
      <c r="S115" s="147">
        <f>VLOOKUP($B115,'Complexity of the crisis'!$C$6:$AN$300,38,FALSE)</f>
        <v>3.5</v>
      </c>
      <c r="T115" s="151" t="str">
        <f>VLOOKUP(B115,Lists!$C$3:$E$300,3,FALSE)</f>
        <v>Africa,Africa,Africa,Europe</v>
      </c>
      <c r="U115" s="152">
        <f>VLOOKUP(B115,'INFORM Severity - hidden'!$C$5:$V$300,20,FALSE)</f>
        <v>45564</v>
      </c>
    </row>
    <row r="116" spans="1:21" x14ac:dyDescent="0.35">
      <c r="A116" s="148" t="str">
        <f t="array" ref="A116">IFERROR(INDEX(Lists!$B$2:$B$200,SMALL(IF(Lists!$I$2:$I$200="Individual",ROW(Lists!$B$2:$B$200)),ROW(112:112))-1,1),"")</f>
        <v>Western Mediterranean Route</v>
      </c>
      <c r="B116" s="149" t="str">
        <f>VLOOKUP(A116,Lists!$B$2:$G$200,2,FALSE)</f>
        <v>REG008</v>
      </c>
      <c r="C116" s="149" t="str">
        <f>VLOOKUP(B116,'INFORM Severity - hidden'!$C$5:$D$200,2,FALSE)</f>
        <v>Algeria,Morocco,Spain</v>
      </c>
      <c r="D116" s="149" t="str">
        <f>VLOOKUP(A116,Lists!$B$2:$G$200,3,FALSE)</f>
        <v>DZA,MAR,ESP</v>
      </c>
      <c r="E116" s="150">
        <f>VLOOKUP(A116,Lists!$B$2:$G$200,5,FALSE)</f>
        <v>0</v>
      </c>
      <c r="F116" s="144">
        <f t="shared" si="15"/>
        <v>2.6</v>
      </c>
      <c r="G116" s="145">
        <f t="shared" si="16"/>
        <v>3</v>
      </c>
      <c r="H116" s="145" t="str">
        <f t="shared" si="17"/>
        <v>Medium</v>
      </c>
      <c r="I116" s="146" t="str">
        <f>INDEX(Trends!$D$3:$D$404,MATCH(B116,Trends!$C$3:$C$404,0))</f>
        <v>Stable</v>
      </c>
      <c r="J116" s="145" t="str">
        <f>VLOOKUP($B116,Reliability!$A$3:$I$300,9,FALSE)</f>
        <v>High</v>
      </c>
      <c r="K116" s="147">
        <f t="shared" si="18"/>
        <v>3.8</v>
      </c>
      <c r="L116" s="147">
        <f>VLOOKUP($B116,'Impact of the crisis'!$C$6:$N$300,12,FALSE)</f>
        <v>5</v>
      </c>
      <c r="M116" s="147">
        <f>VLOOKUP($B116,'Impact of the crisis'!$C$6:$AB$300,26,FALSE)</f>
        <v>2.9</v>
      </c>
      <c r="N116" s="147">
        <f>VLOOKUP($B116,'Conditions of people affected'!$C$6:$R$300,16,FALSE)</f>
        <v>1.8</v>
      </c>
      <c r="O116" s="147">
        <f>VLOOKUP($B116,'Conditions of people affected'!$C$6:$R$300,9,FALSE)</f>
        <v>2.6</v>
      </c>
      <c r="P116" s="147">
        <f>VLOOKUP($B116,'Conditions of people affected'!$C$6:$R$300,15,FALSE)</f>
        <v>1</v>
      </c>
      <c r="Q116" s="147">
        <f t="shared" si="19"/>
        <v>2.5</v>
      </c>
      <c r="R116" s="147">
        <f>VLOOKUP($B116,'Complexity of the crisis'!$C$6:$AN$300,22,FALSE)</f>
        <v>2.5</v>
      </c>
      <c r="S116" s="147">
        <f>VLOOKUP($B116,'Complexity of the crisis'!$C$6:$AN$300,38,FALSE)</f>
        <v>2.5</v>
      </c>
      <c r="T116" s="151" t="str">
        <f>VLOOKUP(B116,Lists!$C$3:$E$300,3,FALSE)</f>
        <v>Africa,Africa,Europe</v>
      </c>
      <c r="U116" s="152">
        <f>VLOOKUP(B116,'INFORM Severity - hidden'!$C$5:$V$300,20,FALSE)</f>
        <v>45564</v>
      </c>
    </row>
    <row r="117" spans="1:21" x14ac:dyDescent="0.35">
      <c r="A117" s="148" t="str">
        <f t="array" ref="A117">IFERROR(INDEX(Lists!$B$2:$B$200,SMALL(IF(Lists!$I$2:$I$200="Individual",ROW(Lists!$B$2:$B$200)),ROW(113:113))-1,1),"")</f>
        <v>Rohingya Regional Crisis</v>
      </c>
      <c r="B117" s="149" t="str">
        <f>VLOOKUP(A117,Lists!$B$2:$G$200,2,FALSE)</f>
        <v>REG011</v>
      </c>
      <c r="C117" s="149" t="str">
        <f>VLOOKUP(B117,'INFORM Severity - hidden'!$C$5:$D$200,2,FALSE)</f>
        <v>Bangladesh,Myanmar</v>
      </c>
      <c r="D117" s="149" t="str">
        <f>VLOOKUP(A117,Lists!$B$2:$G$200,3,FALSE)</f>
        <v>BGD,MMR</v>
      </c>
      <c r="E117" s="150">
        <f>VLOOKUP(A117,Lists!$B$2:$G$200,5,FALSE)</f>
        <v>0</v>
      </c>
      <c r="F117" s="144">
        <f t="shared" si="15"/>
        <v>4.0999999999999996</v>
      </c>
      <c r="G117" s="145">
        <f t="shared" si="16"/>
        <v>5</v>
      </c>
      <c r="H117" s="145" t="str">
        <f t="shared" si="17"/>
        <v>Very High</v>
      </c>
      <c r="I117" s="146" t="str">
        <f>INDEX(Trends!$D$3:$D$404,MATCH(B117,Trends!$C$3:$C$404,0))</f>
        <v>Stable</v>
      </c>
      <c r="J117" s="145" t="str">
        <f>VLOOKUP($B117,Reliability!$A$3:$I$300,9,FALSE)</f>
        <v>High</v>
      </c>
      <c r="K117" s="147">
        <f t="shared" si="18"/>
        <v>3.9</v>
      </c>
      <c r="L117" s="147">
        <f>VLOOKUP($B117,'Impact of the crisis'!$C$6:$N$300,12,FALSE)</f>
        <v>1.3</v>
      </c>
      <c r="M117" s="147">
        <f>VLOOKUP($B117,'Impact of the crisis'!$C$6:$AB$300,26,FALSE)</f>
        <v>4.5999999999999996</v>
      </c>
      <c r="N117" s="147">
        <f>VLOOKUP($B117,'Conditions of people affected'!$C$6:$R$300,16,FALSE)</f>
        <v>4.0999999999999996</v>
      </c>
      <c r="O117" s="147">
        <f>VLOOKUP($B117,'Conditions of people affected'!$C$6:$R$300,9,FALSE)</f>
        <v>4.2</v>
      </c>
      <c r="P117" s="147">
        <f>VLOOKUP($B117,'Conditions of people affected'!$C$6:$R$300,15,FALSE)</f>
        <v>4</v>
      </c>
      <c r="Q117" s="147">
        <f t="shared" si="19"/>
        <v>4.4000000000000004</v>
      </c>
      <c r="R117" s="147">
        <f>VLOOKUP($B117,'Complexity of the crisis'!$C$6:$AN$300,22,FALSE)</f>
        <v>3.6</v>
      </c>
      <c r="S117" s="147">
        <f>VLOOKUP($B117,'Complexity of the crisis'!$C$6:$AN$300,38,FALSE)</f>
        <v>5</v>
      </c>
      <c r="T117" s="151" t="str">
        <f>VLOOKUP(B117,Lists!$C$3:$E$300,3,FALSE)</f>
        <v>Asia,Asia</v>
      </c>
      <c r="U117" s="152">
        <f>VLOOKUP(B117,'INFORM Severity - hidden'!$C$5:$V$300,20,FALSE)</f>
        <v>45560</v>
      </c>
    </row>
    <row r="118" spans="1:21" x14ac:dyDescent="0.35">
      <c r="A118" s="148" t="str">
        <f t="array" ref="A118">IFERROR(INDEX(Lists!$B$2:$B$200,SMALL(IF(Lists!$I$2:$I$200="Individual",ROW(Lists!$B$2:$B$200)),ROW(114:114))-1,1),"")</f>
        <v>Southern Africa Regional Food Security Crisis</v>
      </c>
      <c r="B118" s="149" t="str">
        <f>VLOOKUP(A118,Lists!$B$2:$G$200,2,FALSE)</f>
        <v>REG012</v>
      </c>
      <c r="C118" s="149" t="str">
        <f>VLOOKUP(B118,'INFORM Severity - hidden'!$C$5:$D$200,2,FALSE)</f>
        <v>Madagascar,Malawi,Namibia,Eswatini,Zambia,Zimbabwe,Tanzania</v>
      </c>
      <c r="D118" s="149" t="str">
        <f>VLOOKUP(A118,Lists!$B$2:$G$200,3,FALSE)</f>
        <v>MDG,MWI,NAM,SWZ,ZMB,ZWE,TZA</v>
      </c>
      <c r="E118" s="150">
        <f>VLOOKUP(A118,Lists!$B$2:$G$200,5,FALSE)</f>
        <v>0</v>
      </c>
      <c r="F118" s="144">
        <f t="shared" si="15"/>
        <v>3.8</v>
      </c>
      <c r="G118" s="145">
        <f t="shared" si="16"/>
        <v>4</v>
      </c>
      <c r="H118" s="145" t="str">
        <f t="shared" si="17"/>
        <v>High</v>
      </c>
      <c r="I118" s="146" t="str">
        <f>INDEX(Trends!$D$3:$D$404,MATCH(B118,Trends!$C$3:$C$404,0))</f>
        <v>Stable</v>
      </c>
      <c r="J118" s="145" t="str">
        <f>VLOOKUP($B118,Reliability!$A$3:$I$300,9,FALSE)</f>
        <v>Very High</v>
      </c>
      <c r="K118" s="147">
        <f t="shared" si="18"/>
        <v>3.8</v>
      </c>
      <c r="L118" s="147">
        <f>VLOOKUP($B118,'Impact of the crisis'!$C$6:$N$300,12,FALSE)</f>
        <v>4.2</v>
      </c>
      <c r="M118" s="147">
        <f>VLOOKUP($B118,'Impact of the crisis'!$C$6:$AB$300,26,FALSE)</f>
        <v>3.6</v>
      </c>
      <c r="N118" s="147">
        <f>VLOOKUP($B118,'Conditions of people affected'!$C$6:$R$300,16,FALSE)</f>
        <v>4</v>
      </c>
      <c r="O118" s="147">
        <f>VLOOKUP($B118,'Conditions of people affected'!$C$6:$R$300,9,FALSE)</f>
        <v>5</v>
      </c>
      <c r="P118" s="147">
        <f>VLOOKUP($B118,'Conditions of people affected'!$C$6:$R$300,15,FALSE)</f>
        <v>3</v>
      </c>
      <c r="Q118" s="147">
        <f t="shared" si="19"/>
        <v>3.4</v>
      </c>
      <c r="R118" s="147">
        <f>VLOOKUP($B118,'Complexity of the crisis'!$C$6:$AN$300,22,FALSE)</f>
        <v>2.7</v>
      </c>
      <c r="S118" s="147">
        <f>VLOOKUP($B118,'Complexity of the crisis'!$C$6:$AN$300,38,FALSE)</f>
        <v>4</v>
      </c>
      <c r="T118" s="151" t="str">
        <f>VLOOKUP(B118,Lists!$C$3:$E$300,3,FALSE)</f>
        <v>Africa,Africa,Africa,Africa,Africa,Africa,Africa</v>
      </c>
      <c r="U118" s="152">
        <f>VLOOKUP(B118,'INFORM Severity - hidden'!$C$5:$V$300,20,FALSE)</f>
        <v>45565</v>
      </c>
    </row>
    <row r="119" spans="1:21" x14ac:dyDescent="0.35">
      <c r="A119" s="148" t="str">
        <f t="array" ref="A119">IFERROR(INDEX(Lists!$B$2:$B$200,SMALL(IF(Lists!$I$2:$I$200="Individual",ROW(Lists!$B$2:$B$200)),ROW(115:115))-1,1),"")</f>
        <v>Nagorno-Karabakh Conflict</v>
      </c>
      <c r="B119" s="149" t="str">
        <f>VLOOKUP(A119,Lists!$B$2:$G$200,2,FALSE)</f>
        <v>REG013</v>
      </c>
      <c r="C119" s="149" t="str">
        <f>VLOOKUP(B119,'INFORM Severity - hidden'!$C$5:$D$200,2,FALSE)</f>
        <v>Armenia,Azerbaijan</v>
      </c>
      <c r="D119" s="149" t="str">
        <f>VLOOKUP(A119,Lists!$B$2:$G$200,3,FALSE)</f>
        <v>ARM,AZE</v>
      </c>
      <c r="E119" s="150">
        <f>VLOOKUP(A119,Lists!$B$2:$G$200,5,FALSE)</f>
        <v>0</v>
      </c>
      <c r="F119" s="144">
        <f t="shared" si="15"/>
        <v>2.2999999999999998</v>
      </c>
      <c r="G119" s="145">
        <f t="shared" si="16"/>
        <v>3</v>
      </c>
      <c r="H119" s="145" t="str">
        <f t="shared" si="17"/>
        <v>Medium</v>
      </c>
      <c r="I119" s="146" t="str">
        <f>INDEX(Trends!$D$3:$D$404,MATCH(B119,Trends!$C$3:$C$404,0))</f>
        <v>Stable</v>
      </c>
      <c r="J119" s="145" t="str">
        <f>VLOOKUP($B119,Reliability!$A$3:$I$300,9,FALSE)</f>
        <v>High</v>
      </c>
      <c r="K119" s="147">
        <f t="shared" si="18"/>
        <v>2</v>
      </c>
      <c r="L119" s="147">
        <f>VLOOKUP($B119,'Impact of the crisis'!$C$6:$N$300,12,FALSE)</f>
        <v>1.7</v>
      </c>
      <c r="M119" s="147">
        <f>VLOOKUP($B119,'Impact of the crisis'!$C$6:$AB$300,26,FALSE)</f>
        <v>2.2000000000000002</v>
      </c>
      <c r="N119" s="147">
        <f>VLOOKUP($B119,'Conditions of people affected'!$C$6:$R$300,16,FALSE)</f>
        <v>2.5</v>
      </c>
      <c r="O119" s="147">
        <f>VLOOKUP($B119,'Conditions of people affected'!$C$6:$R$300,9,FALSE)</f>
        <v>2</v>
      </c>
      <c r="P119" s="147">
        <f>VLOOKUP($B119,'Conditions of people affected'!$C$6:$R$300,15,FALSE)</f>
        <v>3</v>
      </c>
      <c r="Q119" s="147">
        <f t="shared" si="19"/>
        <v>2.2000000000000002</v>
      </c>
      <c r="R119" s="147">
        <f>VLOOKUP($B119,'Complexity of the crisis'!$C$6:$AN$300,22,FALSE)</f>
        <v>2.2999999999999998</v>
      </c>
      <c r="S119" s="147">
        <f>VLOOKUP($B119,'Complexity of the crisis'!$C$6:$AN$300,38,FALSE)</f>
        <v>2</v>
      </c>
      <c r="T119" s="151" t="str">
        <f>VLOOKUP(B119,Lists!$C$3:$E$300,3,FALSE)</f>
        <v>Middle east,Middle east</v>
      </c>
      <c r="U119" s="152">
        <f>VLOOKUP(B119,'INFORM Severity - hidden'!$C$5:$V$300,20,FALSE)</f>
        <v>45473</v>
      </c>
    </row>
    <row r="120" spans="1:21" x14ac:dyDescent="0.35">
      <c r="A120" s="148" t="str">
        <f t="array" ref="A120">IFERROR(INDEX(Lists!$B$2:$B$200,SMALL(IF(Lists!$I$2:$I$200="Individual",ROW(Lists!$B$2:$B$200)),ROW(116:116))-1,1),"")</f>
        <v>Eastern Africa Regional Drought Crisis</v>
      </c>
      <c r="B120" s="149" t="str">
        <f>VLOOKUP(A120,Lists!$B$2:$G$200,2,FALSE)</f>
        <v>REG014</v>
      </c>
      <c r="C120" s="149" t="str">
        <f>VLOOKUP(B120,'INFORM Severity - hidden'!$C$5:$D$200,2,FALSE)</f>
        <v>Ethiopia,Somalia,Kenya</v>
      </c>
      <c r="D120" s="149" t="str">
        <f>VLOOKUP(A120,Lists!$B$2:$G$200,3,FALSE)</f>
        <v>ETH,SOM,KEN</v>
      </c>
      <c r="E120" s="150" t="str">
        <f>VLOOKUP(A120,Lists!$B$2:$G$200,5,FALSE)</f>
        <v>Drought</v>
      </c>
      <c r="F120" s="144">
        <f t="shared" si="15"/>
        <v>4.4000000000000004</v>
      </c>
      <c r="G120" s="145">
        <f t="shared" si="16"/>
        <v>5</v>
      </c>
      <c r="H120" s="145" t="str">
        <f t="shared" si="17"/>
        <v>Very High</v>
      </c>
      <c r="I120" s="146" t="str">
        <f>INDEX(Trends!$D$3:$D$404,MATCH(B120,Trends!$C$3:$C$404,0))</f>
        <v>Stable</v>
      </c>
      <c r="J120" s="145" t="str">
        <f>VLOOKUP($B120,Reliability!$A$3:$I$300,9,FALSE)</f>
        <v>High</v>
      </c>
      <c r="K120" s="147">
        <f t="shared" si="18"/>
        <v>4.2</v>
      </c>
      <c r="L120" s="147">
        <f>VLOOKUP($B120,'Impact of the crisis'!$C$6:$N$300,12,FALSE)</f>
        <v>4.5999999999999996</v>
      </c>
      <c r="M120" s="147">
        <f>VLOOKUP($B120,'Impact of the crisis'!$C$6:$AB$300,26,FALSE)</f>
        <v>3.9</v>
      </c>
      <c r="N120" s="147">
        <f>VLOOKUP($B120,'Conditions of people affected'!$C$6:$R$300,16,FALSE)</f>
        <v>4.5</v>
      </c>
      <c r="O120" s="147">
        <f>VLOOKUP($B120,'Conditions of people affected'!$C$6:$R$300,9,FALSE)</f>
        <v>5</v>
      </c>
      <c r="P120" s="147">
        <f>VLOOKUP($B120,'Conditions of people affected'!$C$6:$R$300,15,FALSE)</f>
        <v>4</v>
      </c>
      <c r="Q120" s="147">
        <f t="shared" si="19"/>
        <v>4.5</v>
      </c>
      <c r="R120" s="147">
        <f>VLOOKUP($B120,'Complexity of the crisis'!$C$6:$AN$300,22,FALSE)</f>
        <v>3.7</v>
      </c>
      <c r="S120" s="147">
        <f>VLOOKUP($B120,'Complexity of the crisis'!$C$6:$AN$300,38,FALSE)</f>
        <v>5</v>
      </c>
      <c r="T120" s="151" t="str">
        <f>VLOOKUP(B120,Lists!$C$3:$E$300,3,FALSE)</f>
        <v>Africa,Africa,Africa</v>
      </c>
      <c r="U120" s="152">
        <f>VLOOKUP(B120,'INFORM Severity - hidden'!$C$5:$V$300,20,FALSE)</f>
        <v>45593</v>
      </c>
    </row>
    <row r="121" spans="1:21" x14ac:dyDescent="0.35">
      <c r="A121" s="148" t="str">
        <f t="array" ref="A121">IFERROR(INDEX(Lists!$B$2:$B$200,SMALL(IF(Lists!$I$2:$I$200="Individual",ROW(Lists!$B$2:$B$200)),ROW(117:117))-1,1),"")</f>
        <v>Turkiye / Syria earthquake</v>
      </c>
      <c r="B121" s="149" t="str">
        <f>VLOOKUP(A121,Lists!$B$2:$G$200,2,FALSE)</f>
        <v>REG015</v>
      </c>
      <c r="C121" s="149" t="str">
        <f>VLOOKUP(B121,'INFORM Severity - hidden'!$C$5:$D$200,2,FALSE)</f>
        <v>Türkiye,Syria</v>
      </c>
      <c r="D121" s="149" t="str">
        <f>VLOOKUP(A121,Lists!$B$2:$G$200,3,FALSE)</f>
        <v>TUR,SYR</v>
      </c>
      <c r="E121" s="150" t="str">
        <f>VLOOKUP(A121,Lists!$B$2:$G$200,5,FALSE)</f>
        <v>Earthquake</v>
      </c>
      <c r="F121" s="144">
        <f t="shared" si="15"/>
        <v>3.6</v>
      </c>
      <c r="G121" s="145">
        <f t="shared" si="16"/>
        <v>4</v>
      </c>
      <c r="H121" s="145" t="str">
        <f t="shared" si="17"/>
        <v>High</v>
      </c>
      <c r="I121" s="146" t="str">
        <f>INDEX(Trends!$D$3:$D$404,MATCH(B121,Trends!$C$3:$C$404,0))</f>
        <v>Stable</v>
      </c>
      <c r="J121" s="145" t="str">
        <f>VLOOKUP($B121,Reliability!$A$3:$I$300,9,FALSE)</f>
        <v>Medium</v>
      </c>
      <c r="K121" s="147">
        <f t="shared" si="18"/>
        <v>3.4</v>
      </c>
      <c r="L121" s="147">
        <f>VLOOKUP($B121,'Impact of the crisis'!$C$6:$N$300,12,FALSE)</f>
        <v>2.6</v>
      </c>
      <c r="M121" s="147">
        <f>VLOOKUP($B121,'Impact of the crisis'!$C$6:$AB$300,26,FALSE)</f>
        <v>3.7</v>
      </c>
      <c r="N121" s="147">
        <f>VLOOKUP($B121,'Conditions of people affected'!$C$6:$R$300,16,FALSE)</f>
        <v>3.6</v>
      </c>
      <c r="O121" s="147">
        <f>VLOOKUP($B121,'Conditions of people affected'!$C$6:$R$300,9,FALSE)</f>
        <v>4.2</v>
      </c>
      <c r="P121" s="147">
        <f>VLOOKUP($B121,'Conditions of people affected'!$C$6:$R$300,15,FALSE)</f>
        <v>3</v>
      </c>
      <c r="Q121" s="147">
        <f t="shared" si="19"/>
        <v>3.9</v>
      </c>
      <c r="R121" s="147">
        <f>VLOOKUP($B121,'Complexity of the crisis'!$C$6:$AN$300,22,FALSE)</f>
        <v>3</v>
      </c>
      <c r="S121" s="147">
        <f>VLOOKUP($B121,'Complexity of the crisis'!$C$6:$AN$300,38,FALSE)</f>
        <v>4.5</v>
      </c>
      <c r="T121" s="151" t="str">
        <f>VLOOKUP(B121,Lists!$C$3:$E$300,3,FALSE)</f>
        <v>Middle east,Middle east</v>
      </c>
      <c r="U121" s="152">
        <f>VLOOKUP(B121,'INFORM Severity - hidden'!$C$5:$V$300,20,FALSE)</f>
        <v>45462</v>
      </c>
    </row>
    <row r="122" spans="1:21" x14ac:dyDescent="0.35">
      <c r="A122" s="148" t="str">
        <f t="array" ref="A122">IFERROR(INDEX(Lists!$B$2:$B$200,SMALL(IF(Lists!$I$2:$I$200="Individual",ROW(Lists!$B$2:$B$200)),ROW(118:118))-1,1),"")</f>
        <v>Displacement from Russia-Ukraine conflict in Romania</v>
      </c>
      <c r="B122" s="149" t="str">
        <f>VLOOKUP(A122,Lists!$B$2:$G$200,2,FALSE)</f>
        <v>ROU002</v>
      </c>
      <c r="C122" s="149" t="str">
        <f>VLOOKUP(B122,'INFORM Severity - hidden'!$C$5:$D$200,2,FALSE)</f>
        <v>Romania</v>
      </c>
      <c r="D122" s="149" t="str">
        <f>VLOOKUP(A122,Lists!$B$2:$G$200,3,FALSE)</f>
        <v>ROU</v>
      </c>
      <c r="E122" s="150" t="str">
        <f>VLOOKUP(A122,Lists!$B$2:$G$200,5,FALSE)</f>
        <v>Conflict,Displacement</v>
      </c>
      <c r="F122" s="144">
        <f t="shared" si="15"/>
        <v>1.9</v>
      </c>
      <c r="G122" s="145">
        <f t="shared" si="16"/>
        <v>2</v>
      </c>
      <c r="H122" s="145" t="str">
        <f t="shared" si="17"/>
        <v>Low</v>
      </c>
      <c r="I122" s="146" t="str">
        <f>INDEX(Trends!$D$3:$D$404,MATCH(B122,Trends!$C$3:$C$404,0))</f>
        <v>Increasing</v>
      </c>
      <c r="J122" s="145" t="str">
        <f>VLOOKUP($B122,Reliability!$A$3:$I$300,9,FALSE)</f>
        <v>Very High</v>
      </c>
      <c r="K122" s="147">
        <f t="shared" si="18"/>
        <v>3</v>
      </c>
      <c r="L122" s="147">
        <f>VLOOKUP($B122,'Impact of the crisis'!$C$6:$N$300,12,FALSE)</f>
        <v>4.5999999999999996</v>
      </c>
      <c r="M122" s="147">
        <f>VLOOKUP($B122,'Impact of the crisis'!$C$6:$AB$300,26,FALSE)</f>
        <v>1.7</v>
      </c>
      <c r="N122" s="147">
        <f>VLOOKUP($B122,'Conditions of people affected'!$C$6:$R$300,16,FALSE)</f>
        <v>1.55</v>
      </c>
      <c r="O122" s="147">
        <f>VLOOKUP($B122,'Conditions of people affected'!$C$6:$R$300,9,FALSE)</f>
        <v>2.1</v>
      </c>
      <c r="P122" s="147">
        <f>VLOOKUP($B122,'Conditions of people affected'!$C$6:$R$300,15,FALSE)</f>
        <v>1</v>
      </c>
      <c r="Q122" s="147">
        <f t="shared" si="19"/>
        <v>1.3</v>
      </c>
      <c r="R122" s="147">
        <f>VLOOKUP($B122,'Complexity of the crisis'!$C$6:$AN$300,22,FALSE)</f>
        <v>1</v>
      </c>
      <c r="S122" s="147">
        <f>VLOOKUP($B122,'Complexity of the crisis'!$C$6:$AN$300,38,FALSE)</f>
        <v>1.5</v>
      </c>
      <c r="T122" s="151" t="str">
        <f>VLOOKUP(B122,Lists!$C$3:$E$300,3,FALSE)</f>
        <v>Europe</v>
      </c>
      <c r="U122" s="152">
        <f>VLOOKUP(B122,'INFORM Severity - hidden'!$C$5:$V$300,20,FALSE)</f>
        <v>45656</v>
      </c>
    </row>
    <row r="123" spans="1:21" x14ac:dyDescent="0.35">
      <c r="A123" s="148" t="str">
        <f t="array" ref="A123">IFERROR(INDEX(Lists!$B$2:$B$200,SMALL(IF(Lists!$I$2:$I$200="Individual",ROW(Lists!$B$2:$B$200)),ROW(119:119))-1,1),"")</f>
        <v>Displacement from Russia-Ukraine conflict in Russia</v>
      </c>
      <c r="B123" s="149" t="str">
        <f>VLOOKUP(A123,Lists!$B$2:$G$200,2,FALSE)</f>
        <v>RUS002</v>
      </c>
      <c r="C123" s="149" t="str">
        <f>VLOOKUP(B123,'INFORM Severity - hidden'!$C$5:$D$200,2,FALSE)</f>
        <v>Russia</v>
      </c>
      <c r="D123" s="149" t="str">
        <f>VLOOKUP(A123,Lists!$B$2:$G$200,3,FALSE)</f>
        <v>RUS</v>
      </c>
      <c r="E123" s="150" t="str">
        <f>VLOOKUP(A123,Lists!$B$2:$G$200,5,FALSE)</f>
        <v>Conflict,Displacement</v>
      </c>
      <c r="F123" s="144">
        <f t="shared" si="15"/>
        <v>2.8</v>
      </c>
      <c r="G123" s="145">
        <f t="shared" si="16"/>
        <v>3</v>
      </c>
      <c r="H123" s="145" t="str">
        <f t="shared" si="17"/>
        <v>Medium</v>
      </c>
      <c r="I123" s="146" t="str">
        <f>INDEX(Trends!$D$3:$D$404,MATCH(B123,Trends!$C$3:$C$404,0))</f>
        <v>Stable</v>
      </c>
      <c r="J123" s="145" t="str">
        <f>VLOOKUP($B123,Reliability!$A$3:$I$300,9,FALSE)</f>
        <v>High</v>
      </c>
      <c r="K123" s="147">
        <f t="shared" si="18"/>
        <v>3.6</v>
      </c>
      <c r="L123" s="147">
        <f>VLOOKUP($B123,'Impact of the crisis'!$C$6:$N$300,12,FALSE)</f>
        <v>5</v>
      </c>
      <c r="M123" s="147">
        <f>VLOOKUP($B123,'Impact of the crisis'!$C$6:$AB$300,26,FALSE)</f>
        <v>2.2999999999999998</v>
      </c>
      <c r="N123" s="147">
        <f>VLOOKUP($B123,'Conditions of people affected'!$C$6:$R$300,16,FALSE)</f>
        <v>2.25</v>
      </c>
      <c r="O123" s="147">
        <f>VLOOKUP($B123,'Conditions of people affected'!$C$6:$R$300,9,FALSE)</f>
        <v>3.5</v>
      </c>
      <c r="P123" s="147">
        <f>VLOOKUP($B123,'Conditions of people affected'!$C$6:$R$300,15,FALSE)</f>
        <v>1</v>
      </c>
      <c r="Q123" s="147">
        <f t="shared" si="19"/>
        <v>3</v>
      </c>
      <c r="R123" s="147">
        <f>VLOOKUP($B123,'Complexity of the crisis'!$C$6:$AN$300,22,FALSE)</f>
        <v>3.4</v>
      </c>
      <c r="S123" s="147">
        <f>VLOOKUP($B123,'Complexity of the crisis'!$C$6:$AN$300,38,FALSE)</f>
        <v>2.5</v>
      </c>
      <c r="T123" s="151" t="str">
        <f>VLOOKUP(B123,Lists!$C$3:$E$300,3,FALSE)</f>
        <v>Europe</v>
      </c>
      <c r="U123" s="152">
        <f>VLOOKUP(B123,'INFORM Severity - hidden'!$C$5:$V$300,20,FALSE)</f>
        <v>45656</v>
      </c>
    </row>
    <row r="124" spans="1:21" x14ac:dyDescent="0.35">
      <c r="A124" s="148" t="str">
        <f t="array" ref="A124">IFERROR(INDEX(Lists!$B$2:$B$200,SMALL(IF(Lists!$I$2:$I$200="Individual",ROW(Lists!$B$2:$B$200)),ROW(120:120))-1,1),"")</f>
        <v>Burundi and DRC refugees in Rwanda</v>
      </c>
      <c r="B124" s="149" t="str">
        <f>VLOOKUP(A124,Lists!$B$2:$G$200,2,FALSE)</f>
        <v>RWA002</v>
      </c>
      <c r="C124" s="149" t="str">
        <f>VLOOKUP(B124,'INFORM Severity - hidden'!$C$5:$D$200,2,FALSE)</f>
        <v>Rwanda</v>
      </c>
      <c r="D124" s="149" t="str">
        <f>VLOOKUP(A124,Lists!$B$2:$G$200,3,FALSE)</f>
        <v>RWA</v>
      </c>
      <c r="E124" s="150" t="str">
        <f>VLOOKUP(A124,Lists!$B$2:$G$200,5,FALSE)</f>
        <v>Displacement</v>
      </c>
      <c r="F124" s="144">
        <f t="shared" si="15"/>
        <v>2.4</v>
      </c>
      <c r="G124" s="145">
        <f t="shared" si="16"/>
        <v>3</v>
      </c>
      <c r="H124" s="145" t="str">
        <f t="shared" si="17"/>
        <v>Medium</v>
      </c>
      <c r="I124" s="146" t="str">
        <f>INDEX(Trends!$D$3:$D$404,MATCH(B124,Trends!$C$3:$C$404,0))</f>
        <v>Stable</v>
      </c>
      <c r="J124" s="145" t="str">
        <f>VLOOKUP($B124,Reliability!$A$3:$I$300,9,FALSE)</f>
        <v>Medium</v>
      </c>
      <c r="K124" s="147">
        <f t="shared" si="18"/>
        <v>2.5</v>
      </c>
      <c r="L124" s="147">
        <f>VLOOKUP($B124,'Impact of the crisis'!$C$6:$N$300,12,FALSE)</f>
        <v>2.2000000000000002</v>
      </c>
      <c r="M124" s="147">
        <f>VLOOKUP($B124,'Impact of the crisis'!$C$6:$AB$300,26,FALSE)</f>
        <v>2.7</v>
      </c>
      <c r="N124" s="147">
        <f>VLOOKUP($B124,'Conditions of people affected'!$C$6:$R$300,16,FALSE)</f>
        <v>2.4500000000000002</v>
      </c>
      <c r="O124" s="147">
        <f>VLOOKUP($B124,'Conditions of people affected'!$C$6:$R$300,9,FALSE)</f>
        <v>1.9</v>
      </c>
      <c r="P124" s="147">
        <f>VLOOKUP($B124,'Conditions of people affected'!$C$6:$R$300,15,FALSE)</f>
        <v>3</v>
      </c>
      <c r="Q124" s="147">
        <f t="shared" si="19"/>
        <v>2.2999999999999998</v>
      </c>
      <c r="R124" s="147">
        <f>VLOOKUP($B124,'Complexity of the crisis'!$C$6:$AN$300,22,FALSE)</f>
        <v>3</v>
      </c>
      <c r="S124" s="147">
        <f>VLOOKUP($B124,'Complexity of the crisis'!$C$6:$AN$300,38,FALSE)</f>
        <v>1.5</v>
      </c>
      <c r="T124" s="151" t="str">
        <f>VLOOKUP(B124,Lists!$C$3:$E$300,3,FALSE)</f>
        <v>Africa</v>
      </c>
      <c r="U124" s="152">
        <f>VLOOKUP(B124,'INFORM Severity - hidden'!$C$5:$V$300,20,FALSE)</f>
        <v>45645</v>
      </c>
    </row>
    <row r="125" spans="1:21" x14ac:dyDescent="0.35">
      <c r="A125" s="148" t="str">
        <f t="array" ref="A125">IFERROR(INDEX(Lists!$B$2:$B$200,SMALL(IF(Lists!$I$2:$I$200="Individual",ROW(Lists!$B$2:$B$200)),ROW(121:121))-1,1),"")</f>
        <v>Complex crisis in Sudan</v>
      </c>
      <c r="B125" s="149" t="str">
        <f>VLOOKUP(A125,Lists!$B$2:$G$200,2,FALSE)</f>
        <v>SDN001</v>
      </c>
      <c r="C125" s="149" t="str">
        <f>VLOOKUP(B125,'INFORM Severity - hidden'!$C$5:$D$200,2,FALSE)</f>
        <v>Sudan</v>
      </c>
      <c r="D125" s="149" t="str">
        <f>VLOOKUP(A125,Lists!$B$2:$G$200,3,FALSE)</f>
        <v>SDN</v>
      </c>
      <c r="E125" s="150" t="str">
        <f>VLOOKUP(A125,Lists!$B$2:$G$200,5,FALSE)</f>
        <v>Displacement,Violence,Floods</v>
      </c>
      <c r="F125" s="144">
        <f t="shared" si="15"/>
        <v>4.9000000000000004</v>
      </c>
      <c r="G125" s="145">
        <f t="shared" si="16"/>
        <v>5</v>
      </c>
      <c r="H125" s="145" t="str">
        <f t="shared" si="17"/>
        <v>Very High</v>
      </c>
      <c r="I125" s="146" t="str">
        <f>INDEX(Trends!$D$3:$D$404,MATCH(B125,Trends!$C$3:$C$404,0))</f>
        <v>Stable</v>
      </c>
      <c r="J125" s="145" t="str">
        <f>VLOOKUP($B125,Reliability!$A$3:$I$300,9,FALSE)</f>
        <v>High</v>
      </c>
      <c r="K125" s="147">
        <f t="shared" si="18"/>
        <v>5</v>
      </c>
      <c r="L125" s="147">
        <f>VLOOKUP($B125,'Impact of the crisis'!$C$6:$N$300,12,FALSE)</f>
        <v>5</v>
      </c>
      <c r="M125" s="147">
        <f>VLOOKUP($B125,'Impact of the crisis'!$C$6:$AB$300,26,FALSE)</f>
        <v>5</v>
      </c>
      <c r="N125" s="147">
        <f>VLOOKUP($B125,'Conditions of people affected'!$C$6:$R$300,16,FALSE)</f>
        <v>5</v>
      </c>
      <c r="O125" s="147">
        <f>VLOOKUP($B125,'Conditions of people affected'!$C$6:$R$300,9,FALSE)</f>
        <v>5</v>
      </c>
      <c r="P125" s="147">
        <f>VLOOKUP($B125,'Conditions of people affected'!$C$6:$R$300,15,FALSE)</f>
        <v>5</v>
      </c>
      <c r="Q125" s="147">
        <f t="shared" si="19"/>
        <v>4.5999999999999996</v>
      </c>
      <c r="R125" s="147">
        <f>VLOOKUP($B125,'Complexity of the crisis'!$C$6:$AN$300,22,FALSE)</f>
        <v>4.2</v>
      </c>
      <c r="S125" s="147">
        <f>VLOOKUP($B125,'Complexity of the crisis'!$C$6:$AN$300,38,FALSE)</f>
        <v>5</v>
      </c>
      <c r="T125" s="151" t="str">
        <f>VLOOKUP(B125,Lists!$C$3:$E$300,3,FALSE)</f>
        <v>Africa</v>
      </c>
      <c r="U125" s="152">
        <f>VLOOKUP(B125,'INFORM Severity - hidden'!$C$5:$V$300,20,FALSE)</f>
        <v>45643</v>
      </c>
    </row>
    <row r="126" spans="1:21" x14ac:dyDescent="0.35">
      <c r="A126" s="148" t="str">
        <f t="array" ref="A126">IFERROR(INDEX(Lists!$B$2:$B$200,SMALL(IF(Lists!$I$2:$I$200="Individual",ROW(Lists!$B$2:$B$200)),ROW(122:122))-1,1),"")</f>
        <v>Refugees in Sudan</v>
      </c>
      <c r="B126" s="149" t="str">
        <f>VLOOKUP(A126,Lists!$B$2:$G$200,2,FALSE)</f>
        <v>SDN005</v>
      </c>
      <c r="C126" s="149" t="str">
        <f>VLOOKUP(B126,'INFORM Severity - hidden'!$C$5:$D$200,2,FALSE)</f>
        <v>Sudan</v>
      </c>
      <c r="D126" s="149" t="str">
        <f>VLOOKUP(A126,Lists!$B$2:$G$200,3,FALSE)</f>
        <v>SDN</v>
      </c>
      <c r="E126" s="150" t="str">
        <f>VLOOKUP(A126,Lists!$B$2:$G$200,5,FALSE)</f>
        <v>Displacement</v>
      </c>
      <c r="F126" s="144">
        <f t="shared" si="15"/>
        <v>3.1</v>
      </c>
      <c r="G126" s="145">
        <f t="shared" si="16"/>
        <v>4</v>
      </c>
      <c r="H126" s="145" t="str">
        <f t="shared" si="17"/>
        <v>High</v>
      </c>
      <c r="I126" s="146" t="str">
        <f>INDEX(Trends!$D$3:$D$404,MATCH(B126,Trends!$C$3:$C$404,0))</f>
        <v>Decreasing</v>
      </c>
      <c r="J126" s="145" t="str">
        <f>VLOOKUP($B126,Reliability!$A$3:$I$300,9,FALSE)</f>
        <v>Very High</v>
      </c>
      <c r="K126" s="147">
        <f t="shared" si="18"/>
        <v>3.6</v>
      </c>
      <c r="L126" s="147">
        <f>VLOOKUP($B126,'Impact of the crisis'!$C$6:$N$300,12,FALSE)</f>
        <v>5</v>
      </c>
      <c r="M126" s="147">
        <f>VLOOKUP($B126,'Impact of the crisis'!$C$6:$AB$300,26,FALSE)</f>
        <v>2.5</v>
      </c>
      <c r="N126" s="147">
        <f>VLOOKUP($B126,'Conditions of people affected'!$C$6:$R$300,16,FALSE)</f>
        <v>2.6</v>
      </c>
      <c r="O126" s="147">
        <f>VLOOKUP($B126,'Conditions of people affected'!$C$6:$R$300,9,FALSE)</f>
        <v>3.2</v>
      </c>
      <c r="P126" s="147">
        <f>VLOOKUP($B126,'Conditions of people affected'!$C$6:$R$300,15,FALSE)</f>
        <v>2</v>
      </c>
      <c r="Q126" s="147">
        <f t="shared" si="19"/>
        <v>3.5</v>
      </c>
      <c r="R126" s="147">
        <f>VLOOKUP($B126,'Complexity of the crisis'!$C$6:$AN$300,22,FALSE)</f>
        <v>4.2</v>
      </c>
      <c r="S126" s="147">
        <f>VLOOKUP($B126,'Complexity of the crisis'!$C$6:$AN$300,38,FALSE)</f>
        <v>2.5</v>
      </c>
      <c r="T126" s="151" t="str">
        <f>VLOOKUP(B126,Lists!$C$3:$E$300,3,FALSE)</f>
        <v>Africa</v>
      </c>
      <c r="U126" s="152">
        <f>VLOOKUP(B126,'INFORM Severity - hidden'!$C$5:$V$300,20,FALSE)</f>
        <v>45643</v>
      </c>
    </row>
    <row r="127" spans="1:21" x14ac:dyDescent="0.35">
      <c r="A127" s="148" t="str">
        <f t="array" ref="A127">IFERROR(INDEX(Lists!$B$2:$B$200,SMALL(IF(Lists!$I$2:$I$200="Individual",ROW(Lists!$B$2:$B$200)),ROW(123:123))-1,1),"")</f>
        <v>Drought in Senegal</v>
      </c>
      <c r="B127" s="149" t="str">
        <f>VLOOKUP(A127,Lists!$B$2:$G$200,2,FALSE)</f>
        <v>SEN002</v>
      </c>
      <c r="C127" s="149" t="str">
        <f>VLOOKUP(B127,'INFORM Severity - hidden'!$C$5:$D$200,2,FALSE)</f>
        <v>Senegal</v>
      </c>
      <c r="D127" s="149" t="str">
        <f>VLOOKUP(A127,Lists!$B$2:$G$200,3,FALSE)</f>
        <v>SEN</v>
      </c>
      <c r="E127" s="150" t="str">
        <f>VLOOKUP(A127,Lists!$B$2:$G$200,5,FALSE)</f>
        <v>Drought</v>
      </c>
      <c r="F127" s="144">
        <f t="shared" si="15"/>
        <v>2.2999999999999998</v>
      </c>
      <c r="G127" s="145">
        <f t="shared" si="16"/>
        <v>3</v>
      </c>
      <c r="H127" s="145" t="str">
        <f t="shared" si="17"/>
        <v>Medium</v>
      </c>
      <c r="I127" s="146" t="str">
        <f>INDEX(Trends!$D$3:$D$404,MATCH(B127,Trends!$C$3:$C$404,0))</f>
        <v>Stable</v>
      </c>
      <c r="J127" s="145" t="str">
        <f>VLOOKUP($B127,Reliability!$A$3:$I$300,9,FALSE)</f>
        <v>High</v>
      </c>
      <c r="K127" s="147">
        <f t="shared" si="18"/>
        <v>2.8</v>
      </c>
      <c r="L127" s="147">
        <f>VLOOKUP($B127,'Impact of the crisis'!$C$6:$N$300,12,FALSE)</f>
        <v>4.5</v>
      </c>
      <c r="M127" s="147">
        <f>VLOOKUP($B127,'Impact of the crisis'!$C$6:$AB$300,26,FALSE)</f>
        <v>1.5</v>
      </c>
      <c r="N127" s="147">
        <f>VLOOKUP($B127,'Conditions of people affected'!$C$6:$R$300,16,FALSE)</f>
        <v>2.4500000000000002</v>
      </c>
      <c r="O127" s="147">
        <f>VLOOKUP($B127,'Conditions of people affected'!$C$6:$R$300,9,FALSE)</f>
        <v>2.9</v>
      </c>
      <c r="P127" s="147">
        <f>VLOOKUP($B127,'Conditions of people affected'!$C$6:$R$300,15,FALSE)</f>
        <v>2</v>
      </c>
      <c r="Q127" s="147">
        <f t="shared" si="19"/>
        <v>1.7</v>
      </c>
      <c r="R127" s="147">
        <f>VLOOKUP($B127,'Complexity of the crisis'!$C$6:$AN$300,22,FALSE)</f>
        <v>2.2999999999999998</v>
      </c>
      <c r="S127" s="147">
        <f>VLOOKUP($B127,'Complexity of the crisis'!$C$6:$AN$300,38,FALSE)</f>
        <v>1</v>
      </c>
      <c r="T127" s="151" t="str">
        <f>VLOOKUP(B127,Lists!$C$3:$E$300,3,FALSE)</f>
        <v>Africa</v>
      </c>
      <c r="U127" s="152">
        <f>VLOOKUP(B127,'INFORM Severity - hidden'!$C$5:$V$300,20,FALSE)</f>
        <v>45653</v>
      </c>
    </row>
    <row r="128" spans="1:21" x14ac:dyDescent="0.35">
      <c r="A128" s="148" t="str">
        <f t="array" ref="A128">IFERROR(INDEX(Lists!$B$2:$B$200,SMALL(IF(Lists!$I$2:$I$200="Individual",ROW(Lists!$B$2:$B$200)),ROW(124:124))-1,1),"")</f>
        <v>Complex crisis in El Salvador</v>
      </c>
      <c r="B128" s="149" t="str">
        <f>VLOOKUP(A128,Lists!$B$2:$G$200,2,FALSE)</f>
        <v>SLV001</v>
      </c>
      <c r="C128" s="149" t="str">
        <f>VLOOKUP(B128,'INFORM Severity - hidden'!$C$5:$D$200,2,FALSE)</f>
        <v>El Salvador</v>
      </c>
      <c r="D128" s="149" t="str">
        <f>VLOOKUP(A128,Lists!$B$2:$G$200,3,FALSE)</f>
        <v>SLV</v>
      </c>
      <c r="E128" s="150" t="str">
        <f>VLOOKUP(A128,Lists!$B$2:$G$200,5,FALSE)</f>
        <v>Displacement,Violence,Floods,Drought</v>
      </c>
      <c r="F128" s="144">
        <f t="shared" si="15"/>
        <v>3.1</v>
      </c>
      <c r="G128" s="145">
        <f t="shared" si="16"/>
        <v>4</v>
      </c>
      <c r="H128" s="145" t="str">
        <f t="shared" si="17"/>
        <v>High</v>
      </c>
      <c r="I128" s="146" t="str">
        <f>INDEX(Trends!$D$3:$D$404,MATCH(B128,Trends!$C$3:$C$404,0))</f>
        <v>Stable</v>
      </c>
      <c r="J128" s="145" t="str">
        <f>VLOOKUP($B128,Reliability!$A$3:$I$300,9,FALSE)</f>
        <v>High</v>
      </c>
      <c r="K128" s="147">
        <f t="shared" si="18"/>
        <v>2.9</v>
      </c>
      <c r="L128" s="147">
        <f>VLOOKUP($B128,'Impact of the crisis'!$C$6:$N$300,12,FALSE)</f>
        <v>3.7</v>
      </c>
      <c r="M128" s="147">
        <f>VLOOKUP($B128,'Impact of the crisis'!$C$6:$AB$300,26,FALSE)</f>
        <v>2.4</v>
      </c>
      <c r="N128" s="147">
        <f>VLOOKUP($B128,'Conditions of people affected'!$C$6:$R$300,16,FALSE)</f>
        <v>3.7</v>
      </c>
      <c r="O128" s="147">
        <f>VLOOKUP($B128,'Conditions of people affected'!$C$6:$R$300,9,FALSE)</f>
        <v>3.4</v>
      </c>
      <c r="P128" s="147">
        <f>VLOOKUP($B128,'Conditions of people affected'!$C$6:$R$300,15,FALSE)</f>
        <v>4</v>
      </c>
      <c r="Q128" s="147">
        <f t="shared" si="19"/>
        <v>2.2999999999999998</v>
      </c>
      <c r="R128" s="147">
        <f>VLOOKUP($B128,'Complexity of the crisis'!$C$6:$AN$300,22,FALSE)</f>
        <v>2.1</v>
      </c>
      <c r="S128" s="147">
        <f>VLOOKUP($B128,'Complexity of the crisis'!$C$6:$AN$300,38,FALSE)</f>
        <v>2.5</v>
      </c>
      <c r="T128" s="151" t="str">
        <f>VLOOKUP(B128,Lists!$C$3:$E$300,3,FALSE)</f>
        <v>Americas</v>
      </c>
      <c r="U128" s="152">
        <f>VLOOKUP(B128,'INFORM Severity - hidden'!$C$5:$V$300,20,FALSE)</f>
        <v>45610</v>
      </c>
    </row>
    <row r="129" spans="1:21" x14ac:dyDescent="0.35">
      <c r="A129" s="148" t="str">
        <f t="array" ref="A129">IFERROR(INDEX(Lists!$B$2:$B$200,SMALL(IF(Lists!$I$2:$I$200="Individual",ROW(Lists!$B$2:$B$200)),ROW(125:125))-1,1),"")</f>
        <v>Complex crisis in Somalia</v>
      </c>
      <c r="B129" s="149" t="str">
        <f>VLOOKUP(A129,Lists!$B$2:$G$200,2,FALSE)</f>
        <v>SOM001</v>
      </c>
      <c r="C129" s="149" t="str">
        <f>VLOOKUP(B129,'INFORM Severity - hidden'!$C$5:$D$200,2,FALSE)</f>
        <v>Somalia</v>
      </c>
      <c r="D129" s="149" t="str">
        <f>VLOOKUP(A129,Lists!$B$2:$G$200,3,FALSE)</f>
        <v>SOM</v>
      </c>
      <c r="E129" s="150" t="str">
        <f>VLOOKUP(A129,Lists!$B$2:$G$200,5,FALSE)</f>
        <v>Conflict,Displacement,Floods,Drought</v>
      </c>
      <c r="F129" s="144">
        <f t="shared" si="15"/>
        <v>4.7</v>
      </c>
      <c r="G129" s="145">
        <f t="shared" si="16"/>
        <v>5</v>
      </c>
      <c r="H129" s="145" t="str">
        <f t="shared" si="17"/>
        <v>Very High</v>
      </c>
      <c r="I129" s="146" t="str">
        <f>INDEX(Trends!$D$3:$D$404,MATCH(B129,Trends!$C$3:$C$404,0))</f>
        <v>Stable</v>
      </c>
      <c r="J129" s="145" t="str">
        <f>VLOOKUP($B129,Reliability!$A$3:$I$300,9,FALSE)</f>
        <v>Very High</v>
      </c>
      <c r="K129" s="147">
        <f t="shared" si="18"/>
        <v>4.8</v>
      </c>
      <c r="L129" s="147">
        <f>VLOOKUP($B129,'Impact of the crisis'!$C$6:$N$300,12,FALSE)</f>
        <v>4.7</v>
      </c>
      <c r="M129" s="147">
        <f>VLOOKUP($B129,'Impact of the crisis'!$C$6:$AB$300,26,FALSE)</f>
        <v>4.9000000000000004</v>
      </c>
      <c r="N129" s="147">
        <f>VLOOKUP($B129,'Conditions of people affected'!$C$6:$R$300,16,FALSE)</f>
        <v>4.8499999999999996</v>
      </c>
      <c r="O129" s="147">
        <f>VLOOKUP($B129,'Conditions of people affected'!$C$6:$R$300,9,FALSE)</f>
        <v>4.7</v>
      </c>
      <c r="P129" s="147">
        <f>VLOOKUP($B129,'Conditions of people affected'!$C$6:$R$300,15,FALSE)</f>
        <v>5</v>
      </c>
      <c r="Q129" s="147">
        <f t="shared" si="19"/>
        <v>4.5</v>
      </c>
      <c r="R129" s="147">
        <f>VLOOKUP($B129,'Complexity of the crisis'!$C$6:$AN$300,22,FALSE)</f>
        <v>3.8</v>
      </c>
      <c r="S129" s="147">
        <f>VLOOKUP($B129,'Complexity of the crisis'!$C$6:$AN$300,38,FALSE)</f>
        <v>5</v>
      </c>
      <c r="T129" s="151" t="str">
        <f>VLOOKUP(B129,Lists!$C$3:$E$300,3,FALSE)</f>
        <v>Africa</v>
      </c>
      <c r="U129" s="152">
        <f>VLOOKUP(B129,'INFORM Severity - hidden'!$C$5:$V$300,20,FALSE)</f>
        <v>45645</v>
      </c>
    </row>
    <row r="130" spans="1:21" x14ac:dyDescent="0.35">
      <c r="A130" s="148" t="str">
        <f t="array" ref="A130">IFERROR(INDEX(Lists!$B$2:$B$200,SMALL(IF(Lists!$I$2:$I$200="Individual",ROW(Lists!$B$2:$B$200)),ROW(126:126))-1,1),"")</f>
        <v>Mixed Migration Flows in Somalia</v>
      </c>
      <c r="B130" s="149" t="str">
        <f>VLOOKUP(A130,Lists!$B$2:$G$200,2,FALSE)</f>
        <v>SOM002</v>
      </c>
      <c r="C130" s="149" t="str">
        <f>VLOOKUP(B130,'INFORM Severity - hidden'!$C$5:$D$200,2,FALSE)</f>
        <v>Somalia</v>
      </c>
      <c r="D130" s="149" t="str">
        <f>VLOOKUP(A130,Lists!$B$2:$G$200,3,FALSE)</f>
        <v>SOM</v>
      </c>
      <c r="E130" s="150" t="str">
        <f>VLOOKUP(A130,Lists!$B$2:$G$200,5,FALSE)</f>
        <v>Displacement</v>
      </c>
      <c r="F130" s="144">
        <f t="shared" si="15"/>
        <v>2</v>
      </c>
      <c r="G130" s="145">
        <f t="shared" si="16"/>
        <v>2</v>
      </c>
      <c r="H130" s="145" t="str">
        <f t="shared" si="17"/>
        <v>Low</v>
      </c>
      <c r="I130" s="146" t="str">
        <f>INDEX(Trends!$D$3:$D$404,MATCH(B130,Trends!$C$3:$C$404,0))</f>
        <v>Decreasing</v>
      </c>
      <c r="J130" s="145" t="str">
        <f>VLOOKUP($B130,Reliability!$A$3:$I$300,9,FALSE)</f>
        <v>Very High</v>
      </c>
      <c r="K130" s="147">
        <f t="shared" si="18"/>
        <v>2</v>
      </c>
      <c r="L130" s="147">
        <f>VLOOKUP($B130,'Impact of the crisis'!$C$6:$N$300,12,FALSE)</f>
        <v>1.5</v>
      </c>
      <c r="M130" s="147">
        <f>VLOOKUP($B130,'Impact of the crisis'!$C$6:$AB$300,26,FALSE)</f>
        <v>2.2999999999999998</v>
      </c>
      <c r="N130" s="147">
        <f>VLOOKUP($B130,'Conditions of people affected'!$C$6:$R$300,16,FALSE)</f>
        <v>1</v>
      </c>
      <c r="O130" s="147">
        <f>VLOOKUP($B130,'Conditions of people affected'!$C$6:$R$300,9,FALSE)</f>
        <v>1</v>
      </c>
      <c r="P130" s="147">
        <f>VLOOKUP($B130,'Conditions of people affected'!$C$6:$R$300,15,FALSE)</f>
        <v>1</v>
      </c>
      <c r="Q130" s="147">
        <f t="shared" si="19"/>
        <v>3.4</v>
      </c>
      <c r="R130" s="147">
        <f>VLOOKUP($B130,'Complexity of the crisis'!$C$6:$AN$300,22,FALSE)</f>
        <v>3.8</v>
      </c>
      <c r="S130" s="147">
        <f>VLOOKUP($B130,'Complexity of the crisis'!$C$6:$AN$300,38,FALSE)</f>
        <v>3</v>
      </c>
      <c r="T130" s="151" t="str">
        <f>VLOOKUP(B130,Lists!$C$3:$E$300,3,FALSE)</f>
        <v>Africa</v>
      </c>
      <c r="U130" s="152">
        <f>VLOOKUP(B130,'INFORM Severity - hidden'!$C$5:$V$300,20,FALSE)</f>
        <v>45645</v>
      </c>
    </row>
    <row r="131" spans="1:21" x14ac:dyDescent="0.35">
      <c r="A131" s="148" t="str">
        <f t="array" ref="A131">IFERROR(INDEX(Lists!$B$2:$B$200,SMALL(IF(Lists!$I$2:$I$200="Individual",ROW(Lists!$B$2:$B$200)),ROW(127:127))-1,1),"")</f>
        <v>Complex crisis in South Sudan</v>
      </c>
      <c r="B131" s="149" t="str">
        <f>VLOOKUP(A131,Lists!$B$2:$G$200,2,FALSE)</f>
        <v>SSD001</v>
      </c>
      <c r="C131" s="149" t="str">
        <f>VLOOKUP(B131,'INFORM Severity - hidden'!$C$5:$D$200,2,FALSE)</f>
        <v>South Sudan</v>
      </c>
      <c r="D131" s="149" t="str">
        <f>VLOOKUP(A131,Lists!$B$2:$G$200,3,FALSE)</f>
        <v>SSD</v>
      </c>
      <c r="E131" s="150" t="str">
        <f>VLOOKUP(A131,Lists!$B$2:$G$200,5,FALSE)</f>
        <v>Conflict,Floods,Displacement</v>
      </c>
      <c r="F131" s="144">
        <f t="shared" si="15"/>
        <v>4.5</v>
      </c>
      <c r="G131" s="145">
        <f t="shared" si="16"/>
        <v>5</v>
      </c>
      <c r="H131" s="145" t="str">
        <f t="shared" si="17"/>
        <v>Very High</v>
      </c>
      <c r="I131" s="146" t="str">
        <f>INDEX(Trends!$D$3:$D$404,MATCH(B131,Trends!$C$3:$C$404,0))</f>
        <v>Increasing</v>
      </c>
      <c r="J131" s="145" t="str">
        <f>VLOOKUP($B131,Reliability!$A$3:$I$300,9,FALSE)</f>
        <v>Very High</v>
      </c>
      <c r="K131" s="147">
        <f t="shared" si="18"/>
        <v>4.5</v>
      </c>
      <c r="L131" s="147">
        <f>VLOOKUP($B131,'Impact of the crisis'!$C$6:$N$300,12,FALSE)</f>
        <v>4.5999999999999996</v>
      </c>
      <c r="M131" s="147">
        <f>VLOOKUP($B131,'Impact of the crisis'!$C$6:$AB$300,26,FALSE)</f>
        <v>4.4000000000000004</v>
      </c>
      <c r="N131" s="147">
        <f>VLOOKUP($B131,'Conditions of people affected'!$C$6:$R$300,16,FALSE)</f>
        <v>4.45</v>
      </c>
      <c r="O131" s="147">
        <f>VLOOKUP($B131,'Conditions of people affected'!$C$6:$R$300,9,FALSE)</f>
        <v>4.9000000000000004</v>
      </c>
      <c r="P131" s="147">
        <f>VLOOKUP($B131,'Conditions of people affected'!$C$6:$R$300,15,FALSE)</f>
        <v>4</v>
      </c>
      <c r="Q131" s="147">
        <f t="shared" si="19"/>
        <v>4.5</v>
      </c>
      <c r="R131" s="147">
        <f>VLOOKUP($B131,'Complexity of the crisis'!$C$6:$AN$300,22,FALSE)</f>
        <v>3.7</v>
      </c>
      <c r="S131" s="147">
        <f>VLOOKUP($B131,'Complexity of the crisis'!$C$6:$AN$300,38,FALSE)</f>
        <v>5</v>
      </c>
      <c r="T131" s="151" t="str">
        <f>VLOOKUP(B131,Lists!$C$3:$E$300,3,FALSE)</f>
        <v>Africa</v>
      </c>
      <c r="U131" s="152">
        <f>VLOOKUP(B131,'INFORM Severity - hidden'!$C$5:$V$300,20,FALSE)</f>
        <v>45645</v>
      </c>
    </row>
    <row r="132" spans="1:21" x14ac:dyDescent="0.35">
      <c r="A132" s="148" t="str">
        <f t="array" ref="A132">IFERROR(INDEX(Lists!$B$2:$B$200,SMALL(IF(Lists!$I$2:$I$200="Individual",ROW(Lists!$B$2:$B$200)),ROW(128:128))-1,1),"")</f>
        <v>Displacement from Russia-Ukraine conflict in Slovakia</v>
      </c>
      <c r="B132" s="149" t="str">
        <f>VLOOKUP(A132,Lists!$B$2:$G$200,2,FALSE)</f>
        <v>SVK002</v>
      </c>
      <c r="C132" s="149" t="str">
        <f>VLOOKUP(B132,'INFORM Severity - hidden'!$C$5:$D$200,2,FALSE)</f>
        <v>Slovakia</v>
      </c>
      <c r="D132" s="149" t="str">
        <f>VLOOKUP(A132,Lists!$B$2:$G$200,3,FALSE)</f>
        <v>SVK</v>
      </c>
      <c r="E132" s="150" t="str">
        <f>VLOOKUP(A132,Lists!$B$2:$G$200,5,FALSE)</f>
        <v>Displacement,Conflict</v>
      </c>
      <c r="F132" s="144">
        <f t="shared" si="15"/>
        <v>1.7</v>
      </c>
      <c r="G132" s="145">
        <f t="shared" si="16"/>
        <v>2</v>
      </c>
      <c r="H132" s="145" t="str">
        <f t="shared" si="17"/>
        <v>Low</v>
      </c>
      <c r="I132" s="146" t="str">
        <f>INDEX(Trends!$D$3:$D$404,MATCH(B132,Trends!$C$3:$C$404,0))</f>
        <v>Increasing</v>
      </c>
      <c r="J132" s="145" t="str">
        <f>VLOOKUP($B132,Reliability!$A$3:$I$300,9,FALSE)</f>
        <v>Very High</v>
      </c>
      <c r="K132" s="147">
        <f t="shared" si="18"/>
        <v>2.5</v>
      </c>
      <c r="L132" s="147">
        <f>VLOOKUP($B132,'Impact of the crisis'!$C$6:$N$300,12,FALSE)</f>
        <v>3.8</v>
      </c>
      <c r="M132" s="147">
        <f>VLOOKUP($B132,'Impact of the crisis'!$C$6:$AB$300,26,FALSE)</f>
        <v>1.6</v>
      </c>
      <c r="N132" s="147">
        <f>VLOOKUP($B132,'Conditions of people affected'!$C$6:$R$300,16,FALSE)</f>
        <v>1.45</v>
      </c>
      <c r="O132" s="147">
        <f>VLOOKUP($B132,'Conditions of people affected'!$C$6:$R$300,9,FALSE)</f>
        <v>1.9</v>
      </c>
      <c r="P132" s="147">
        <f>VLOOKUP($B132,'Conditions of people affected'!$C$6:$R$300,15,FALSE)</f>
        <v>1</v>
      </c>
      <c r="Q132" s="147">
        <f t="shared" si="19"/>
        <v>1.3</v>
      </c>
      <c r="R132" s="147">
        <f>VLOOKUP($B132,'Complexity of the crisis'!$C$6:$AN$300,22,FALSE)</f>
        <v>1</v>
      </c>
      <c r="S132" s="147">
        <f>VLOOKUP($B132,'Complexity of the crisis'!$C$6:$AN$300,38,FALSE)</f>
        <v>1.5</v>
      </c>
      <c r="T132" s="151" t="str">
        <f>VLOOKUP(B132,Lists!$C$3:$E$300,3,FALSE)</f>
        <v>Europe</v>
      </c>
      <c r="U132" s="152">
        <f>VLOOKUP(B132,'INFORM Severity - hidden'!$C$5:$V$300,20,FALSE)</f>
        <v>45656</v>
      </c>
    </row>
    <row r="133" spans="1:21" x14ac:dyDescent="0.35">
      <c r="A133" s="148" t="str">
        <f t="array" ref="A133">IFERROR(INDEX(Lists!$B$2:$B$200,SMALL(IF(Lists!$I$2:$I$200="Individual",ROW(Lists!$B$2:$B$200)),ROW(129:129))-1,1),"")</f>
        <v>Food Security Crisis in Eswatini</v>
      </c>
      <c r="B133" s="149" t="str">
        <f>VLOOKUP(A133,Lists!$B$2:$G$200,2,FALSE)</f>
        <v>SWZ001</v>
      </c>
      <c r="C133" s="149" t="str">
        <f>VLOOKUP(B133,'INFORM Severity - hidden'!$C$5:$D$200,2,FALSE)</f>
        <v>Eswatini</v>
      </c>
      <c r="D133" s="149" t="str">
        <f>VLOOKUP(A133,Lists!$B$2:$G$200,3,FALSE)</f>
        <v>SWZ</v>
      </c>
      <c r="E133" s="150" t="str">
        <f>VLOOKUP(A133,Lists!$B$2:$G$200,5,FALSE)</f>
        <v>Drought</v>
      </c>
      <c r="F133" s="144">
        <f t="shared" ref="F133:F158" si="20">IF(OR(N133="x",K133="x"),"x",ROUND((5-GEOMEAN(((5-K133)/5*4+1),((5-N133)/5*4+1),((5-N133)/5*4+1)))/4*3.5+Q133*0.3,1))</f>
        <v>2.2999999999999998</v>
      </c>
      <c r="G133" s="145">
        <f t="shared" ref="G133:G158" si="21">IF(F133="x","x",ROUNDUP(F133,0))</f>
        <v>3</v>
      </c>
      <c r="H133" s="145" t="str">
        <f t="shared" ref="H133:H158" si="22">IF(N133="x","x",IF(K133="x","x",(IF(G133=5,"Very High",IF(G133=4,"High",IF(G133=3,"Medium",IF(G133=2,"Low","Very Low")))))))</f>
        <v>Medium</v>
      </c>
      <c r="I133" s="146" t="str">
        <f>INDEX(Trends!$D$3:$D$404,MATCH(B133,Trends!$C$3:$C$404,0))</f>
        <v>Decreasing</v>
      </c>
      <c r="J133" s="145" t="str">
        <f>VLOOKUP($B133,Reliability!$A$3:$I$300,9,FALSE)</f>
        <v>High</v>
      </c>
      <c r="K133" s="147">
        <f t="shared" ref="K133:K158" si="23">IF(OR(M133="x",L133="x"),"x",ROUND((5-GEOMEAN(((5-L133)/5*4+1),((5-M133)/5*4+1),((5-M133)/5*4+1)))/4*5,1))</f>
        <v>2.2000000000000002</v>
      </c>
      <c r="L133" s="147">
        <f>VLOOKUP($B133,'Impact of the crisis'!$C$6:$N$300,12,FALSE)</f>
        <v>3.1</v>
      </c>
      <c r="M133" s="147">
        <f>VLOOKUP($B133,'Impact of the crisis'!$C$6:$AB$300,26,FALSE)</f>
        <v>1.6</v>
      </c>
      <c r="N133" s="147">
        <f>VLOOKUP($B133,'Conditions of people affected'!$C$6:$R$300,16,FALSE)</f>
        <v>2.75</v>
      </c>
      <c r="O133" s="147">
        <f>VLOOKUP($B133,'Conditions of people affected'!$C$6:$R$300,9,FALSE)</f>
        <v>2.5</v>
      </c>
      <c r="P133" s="147">
        <f>VLOOKUP($B133,'Conditions of people affected'!$C$6:$R$300,15,FALSE)</f>
        <v>3</v>
      </c>
      <c r="Q133" s="147">
        <f t="shared" ref="Q133:Q158" si="24">IF(OR(S133="x",R133="x"),R133,ROUND((5-GEOMEAN(((5-R133)/5*4+1),((5-S133)/5*4+1)))/4*5,1))</f>
        <v>1.7</v>
      </c>
      <c r="R133" s="147">
        <f>VLOOKUP($B133,'Complexity of the crisis'!$C$6:$AN$300,22,FALSE)</f>
        <v>2.2999999999999998</v>
      </c>
      <c r="S133" s="147">
        <f>VLOOKUP($B133,'Complexity of the crisis'!$C$6:$AN$300,38,FALSE)</f>
        <v>1</v>
      </c>
      <c r="T133" s="151" t="str">
        <f>VLOOKUP(B133,Lists!$C$3:$E$300,3,FALSE)</f>
        <v>Africa</v>
      </c>
      <c r="U133" s="152">
        <f>VLOOKUP(B133,'INFORM Severity - hidden'!$C$5:$V$300,20,FALSE)</f>
        <v>45652</v>
      </c>
    </row>
    <row r="134" spans="1:21" x14ac:dyDescent="0.35">
      <c r="A134" s="148" t="str">
        <f t="array" ref="A134">IFERROR(INDEX(Lists!$B$2:$B$200,SMALL(IF(Lists!$I$2:$I$200="Individual",ROW(Lists!$B$2:$B$200)),ROW(130:130))-1,1),"")</f>
        <v>Socioeconomic and Conflict Crisis in Syria</v>
      </c>
      <c r="B134" s="149" t="str">
        <f>VLOOKUP(A134,Lists!$B$2:$G$200,2,FALSE)</f>
        <v>SYR003</v>
      </c>
      <c r="C134" s="149" t="str">
        <f>VLOOKUP(B134,'INFORM Severity - hidden'!$C$5:$D$200,2,FALSE)</f>
        <v>Syria</v>
      </c>
      <c r="D134" s="149" t="str">
        <f>VLOOKUP(A134,Lists!$B$2:$G$200,3,FALSE)</f>
        <v>SYR</v>
      </c>
      <c r="E134" s="150" t="str">
        <f>VLOOKUP(A134,Lists!$B$2:$G$200,5,FALSE)</f>
        <v>Conflict,Displacement,Socio-political,Violence</v>
      </c>
      <c r="F134" s="144">
        <f t="shared" si="20"/>
        <v>4.5999999999999996</v>
      </c>
      <c r="G134" s="145">
        <f t="shared" si="21"/>
        <v>5</v>
      </c>
      <c r="H134" s="145" t="str">
        <f t="shared" si="22"/>
        <v>Very High</v>
      </c>
      <c r="I134" s="146" t="str">
        <f>INDEX(Trends!$D$3:$D$404,MATCH(B134,Trends!$C$3:$C$404,0))</f>
        <v>-</v>
      </c>
      <c r="J134" s="145" t="str">
        <f>VLOOKUP($B134,Reliability!$A$3:$I$300,9,FALSE)</f>
        <v>Very High</v>
      </c>
      <c r="K134" s="147">
        <f t="shared" si="23"/>
        <v>4.9000000000000004</v>
      </c>
      <c r="L134" s="147">
        <f>VLOOKUP($B134,'Impact of the crisis'!$C$6:$N$300,12,FALSE)</f>
        <v>4.5999999999999996</v>
      </c>
      <c r="M134" s="147">
        <f>VLOOKUP($B134,'Impact of the crisis'!$C$6:$AB$300,26,FALSE)</f>
        <v>5</v>
      </c>
      <c r="N134" s="147">
        <f>VLOOKUP($B134,'Conditions of people affected'!$C$6:$R$300,16,FALSE)</f>
        <v>4.5</v>
      </c>
      <c r="O134" s="147">
        <f>VLOOKUP($B134,'Conditions of people affected'!$C$6:$R$300,9,FALSE)</f>
        <v>5</v>
      </c>
      <c r="P134" s="147">
        <f>VLOOKUP($B134,'Conditions of people affected'!$C$6:$R$300,15,FALSE)</f>
        <v>4</v>
      </c>
      <c r="Q134" s="147">
        <f t="shared" si="24"/>
        <v>4.4000000000000004</v>
      </c>
      <c r="R134" s="147">
        <f>VLOOKUP($B134,'Complexity of the crisis'!$C$6:$AN$300,22,FALSE)</f>
        <v>4.2</v>
      </c>
      <c r="S134" s="147">
        <f>VLOOKUP($B134,'Complexity of the crisis'!$C$6:$AN$300,38,FALSE)</f>
        <v>4.5</v>
      </c>
      <c r="T134" s="151" t="str">
        <f>VLOOKUP(B134,Lists!$C$3:$E$300,3,FALSE)</f>
        <v>Middle east</v>
      </c>
      <c r="U134" s="152">
        <f>VLOOKUP(B134,'INFORM Severity - hidden'!$C$5:$V$300,20,FALSE)</f>
        <v>45650</v>
      </c>
    </row>
    <row r="135" spans="1:21" x14ac:dyDescent="0.35">
      <c r="A135" s="148" t="str">
        <f t="array" ref="A135">IFERROR(INDEX(Lists!$B$2:$B$200,SMALL(IF(Lists!$I$2:$I$200="Individual",ROW(Lists!$B$2:$B$200)),ROW(131:131))-1,1),"")</f>
        <v>Complex crisis in Chad</v>
      </c>
      <c r="B135" s="149" t="str">
        <f>VLOOKUP(A135,Lists!$B$2:$G$200,2,FALSE)</f>
        <v>TCD001</v>
      </c>
      <c r="C135" s="149" t="str">
        <f>VLOOKUP(B135,'INFORM Severity - hidden'!$C$5:$D$200,2,FALSE)</f>
        <v>Chad</v>
      </c>
      <c r="D135" s="149" t="str">
        <f>VLOOKUP(A135,Lists!$B$2:$G$200,3,FALSE)</f>
        <v>TCD</v>
      </c>
      <c r="E135" s="150" t="str">
        <f>VLOOKUP(A135,Lists!$B$2:$G$200,5,FALSE)</f>
        <v>Conflict,Displacement</v>
      </c>
      <c r="F135" s="144">
        <f t="shared" si="20"/>
        <v>3.7</v>
      </c>
      <c r="G135" s="145">
        <f t="shared" si="21"/>
        <v>4</v>
      </c>
      <c r="H135" s="145" t="str">
        <f t="shared" si="22"/>
        <v>High</v>
      </c>
      <c r="I135" s="146" t="str">
        <f>INDEX(Trends!$D$3:$D$404,MATCH(B135,Trends!$C$3:$C$404,0))</f>
        <v>Decreasing</v>
      </c>
      <c r="J135" s="145" t="str">
        <f>VLOOKUP($B135,Reliability!$A$3:$I$300,9,FALSE)</f>
        <v>High</v>
      </c>
      <c r="K135" s="147">
        <f t="shared" si="23"/>
        <v>4</v>
      </c>
      <c r="L135" s="147">
        <f>VLOOKUP($B135,'Impact of the crisis'!$C$6:$N$300,12,FALSE)</f>
        <v>4.8</v>
      </c>
      <c r="M135" s="147">
        <f>VLOOKUP($B135,'Impact of the crisis'!$C$6:$AB$300,26,FALSE)</f>
        <v>3.5</v>
      </c>
      <c r="N135" s="147">
        <f>VLOOKUP($B135,'Conditions of people affected'!$C$6:$R$300,16,FALSE)</f>
        <v>3.8</v>
      </c>
      <c r="O135" s="147">
        <f>VLOOKUP($B135,'Conditions of people affected'!$C$6:$R$300,9,FALSE)</f>
        <v>4.5999999999999996</v>
      </c>
      <c r="P135" s="147">
        <f>VLOOKUP($B135,'Conditions of people affected'!$C$6:$R$300,15,FALSE)</f>
        <v>3</v>
      </c>
      <c r="Q135" s="147">
        <f t="shared" si="24"/>
        <v>3.4</v>
      </c>
      <c r="R135" s="147">
        <f>VLOOKUP($B135,'Complexity of the crisis'!$C$6:$AN$300,22,FALSE)</f>
        <v>3.8</v>
      </c>
      <c r="S135" s="147">
        <f>VLOOKUP($B135,'Complexity of the crisis'!$C$6:$AN$300,38,FALSE)</f>
        <v>3</v>
      </c>
      <c r="T135" s="151" t="str">
        <f>VLOOKUP(B135,Lists!$C$3:$E$300,3,FALSE)</f>
        <v>Africa</v>
      </c>
      <c r="U135" s="152">
        <f>VLOOKUP(B135,'INFORM Severity - hidden'!$C$5:$V$300,20,FALSE)</f>
        <v>45654</v>
      </c>
    </row>
    <row r="136" spans="1:21" x14ac:dyDescent="0.35">
      <c r="A136" s="148" t="str">
        <f t="array" ref="A136">IFERROR(INDEX(Lists!$B$2:$B$200,SMALL(IF(Lists!$I$2:$I$200="Individual",ROW(Lists!$B$2:$B$200)),ROW(132:132))-1,1),"")</f>
        <v>Lake Chad basin crisis</v>
      </c>
      <c r="B136" s="149" t="str">
        <f>VLOOKUP(A136,Lists!$B$2:$G$200,2,FALSE)</f>
        <v>TCD003</v>
      </c>
      <c r="C136" s="149" t="str">
        <f>VLOOKUP(B136,'INFORM Severity - hidden'!$C$5:$D$200,2,FALSE)</f>
        <v>Chad</v>
      </c>
      <c r="D136" s="149" t="str">
        <f>VLOOKUP(A136,Lists!$B$2:$G$200,3,FALSE)</f>
        <v>TCD</v>
      </c>
      <c r="E136" s="150" t="str">
        <f>VLOOKUP(A136,Lists!$B$2:$G$200,5,FALSE)</f>
        <v>Conflict</v>
      </c>
      <c r="F136" s="144">
        <f t="shared" si="20"/>
        <v>3.3</v>
      </c>
      <c r="G136" s="145">
        <f t="shared" si="21"/>
        <v>4</v>
      </c>
      <c r="H136" s="145" t="str">
        <f t="shared" si="22"/>
        <v>High</v>
      </c>
      <c r="I136" s="146" t="str">
        <f>INDEX(Trends!$D$3:$D$404,MATCH(B136,Trends!$C$3:$C$404,0))</f>
        <v>Stable</v>
      </c>
      <c r="J136" s="145" t="str">
        <f>VLOOKUP($B136,Reliability!$A$3:$I$300,9,FALSE)</f>
        <v>High</v>
      </c>
      <c r="K136" s="147">
        <f t="shared" si="23"/>
        <v>2.8</v>
      </c>
      <c r="L136" s="147">
        <f>VLOOKUP($B136,'Impact of the crisis'!$C$6:$N$300,12,FALSE)</f>
        <v>0.6</v>
      </c>
      <c r="M136" s="147">
        <f>VLOOKUP($B136,'Impact of the crisis'!$C$6:$AB$300,26,FALSE)</f>
        <v>3.6</v>
      </c>
      <c r="N136" s="147">
        <f>VLOOKUP($B136,'Conditions of people affected'!$C$6:$R$300,16,FALSE)</f>
        <v>3.4</v>
      </c>
      <c r="O136" s="147">
        <f>VLOOKUP($B136,'Conditions of people affected'!$C$6:$R$300,9,FALSE)</f>
        <v>2.8</v>
      </c>
      <c r="P136" s="147">
        <f>VLOOKUP($B136,'Conditions of people affected'!$C$6:$R$300,15,FALSE)</f>
        <v>4</v>
      </c>
      <c r="Q136" s="147">
        <f t="shared" si="24"/>
        <v>3.4</v>
      </c>
      <c r="R136" s="147">
        <f>VLOOKUP($B136,'Complexity of the crisis'!$C$6:$AN$300,22,FALSE)</f>
        <v>3.8</v>
      </c>
      <c r="S136" s="147">
        <f>VLOOKUP($B136,'Complexity of the crisis'!$C$6:$AN$300,38,FALSE)</f>
        <v>3</v>
      </c>
      <c r="T136" s="151" t="str">
        <f>VLOOKUP(B136,Lists!$C$3:$E$300,3,FALSE)</f>
        <v>Africa</v>
      </c>
      <c r="U136" s="152">
        <f>VLOOKUP(B136,'INFORM Severity - hidden'!$C$5:$V$300,20,FALSE)</f>
        <v>45654</v>
      </c>
    </row>
    <row r="137" spans="1:21" x14ac:dyDescent="0.35">
      <c r="A137" s="148" t="str">
        <f t="array" ref="A137">IFERROR(INDEX(Lists!$B$2:$B$200,SMALL(IF(Lists!$I$2:$I$200="Individual",ROW(Lists!$B$2:$B$200)),ROW(133:133))-1,1),"")</f>
        <v>CAR refugees in Chad</v>
      </c>
      <c r="B137" s="149" t="str">
        <f>VLOOKUP(A137,Lists!$B$2:$G$200,2,FALSE)</f>
        <v>TCD004</v>
      </c>
      <c r="C137" s="149" t="str">
        <f>VLOOKUP(B137,'INFORM Severity - hidden'!$C$5:$D$200,2,FALSE)</f>
        <v>Chad</v>
      </c>
      <c r="D137" s="149" t="str">
        <f>VLOOKUP(A137,Lists!$B$2:$G$200,3,FALSE)</f>
        <v>TCD</v>
      </c>
      <c r="E137" s="150" t="str">
        <f>VLOOKUP(A137,Lists!$B$2:$G$200,5,FALSE)</f>
        <v>Displacement</v>
      </c>
      <c r="F137" s="144">
        <f t="shared" si="20"/>
        <v>3</v>
      </c>
      <c r="G137" s="145">
        <f t="shared" si="21"/>
        <v>3</v>
      </c>
      <c r="H137" s="145" t="str">
        <f t="shared" si="22"/>
        <v>Medium</v>
      </c>
      <c r="I137" s="146" t="str">
        <f>INDEX(Trends!$D$3:$D$404,MATCH(B137,Trends!$C$3:$C$404,0))</f>
        <v>Stable</v>
      </c>
      <c r="J137" s="145" t="str">
        <f>VLOOKUP($B137,Reliability!$A$3:$I$300,9,FALSE)</f>
        <v>High</v>
      </c>
      <c r="K137" s="147">
        <f t="shared" si="23"/>
        <v>2.2999999999999998</v>
      </c>
      <c r="L137" s="147">
        <f>VLOOKUP($B137,'Impact of the crisis'!$C$6:$N$300,12,FALSE)</f>
        <v>1.8</v>
      </c>
      <c r="M137" s="147">
        <f>VLOOKUP($B137,'Impact of the crisis'!$C$6:$AB$300,26,FALSE)</f>
        <v>2.5</v>
      </c>
      <c r="N137" s="147">
        <f>VLOOKUP($B137,'Conditions of people affected'!$C$6:$R$300,16,FALSE)</f>
        <v>3.2</v>
      </c>
      <c r="O137" s="147">
        <f>VLOOKUP($B137,'Conditions of people affected'!$C$6:$R$300,9,FALSE)</f>
        <v>3.4</v>
      </c>
      <c r="P137" s="147">
        <f>VLOOKUP($B137,'Conditions of people affected'!$C$6:$R$300,15,FALSE)</f>
        <v>3</v>
      </c>
      <c r="Q137" s="147">
        <f t="shared" si="24"/>
        <v>3.2</v>
      </c>
      <c r="R137" s="147">
        <f>VLOOKUP($B137,'Complexity of the crisis'!$C$6:$AN$300,22,FALSE)</f>
        <v>3.8</v>
      </c>
      <c r="S137" s="147">
        <f>VLOOKUP($B137,'Complexity of the crisis'!$C$6:$AN$300,38,FALSE)</f>
        <v>2.5</v>
      </c>
      <c r="T137" s="151" t="str">
        <f>VLOOKUP(B137,Lists!$C$3:$E$300,3,FALSE)</f>
        <v>Africa</v>
      </c>
      <c r="U137" s="152">
        <f>VLOOKUP(B137,'INFORM Severity - hidden'!$C$5:$V$300,20,FALSE)</f>
        <v>45654</v>
      </c>
    </row>
    <row r="138" spans="1:21" x14ac:dyDescent="0.35">
      <c r="A138" s="148" t="str">
        <f t="array" ref="A138">IFERROR(INDEX(Lists!$B$2:$B$200,SMALL(IF(Lists!$I$2:$I$200="Individual",ROW(Lists!$B$2:$B$200)),ROW(134:134))-1,1),"")</f>
        <v>Darfur refugees in Chad</v>
      </c>
      <c r="B138" s="149" t="str">
        <f>VLOOKUP(A138,Lists!$B$2:$G$200,2,FALSE)</f>
        <v>TCD005</v>
      </c>
      <c r="C138" s="149" t="str">
        <f>VLOOKUP(B138,'INFORM Severity - hidden'!$C$5:$D$200,2,FALSE)</f>
        <v>Chad</v>
      </c>
      <c r="D138" s="149" t="str">
        <f>VLOOKUP(A138,Lists!$B$2:$G$200,3,FALSE)</f>
        <v>TCD</v>
      </c>
      <c r="E138" s="150" t="str">
        <f>VLOOKUP(A138,Lists!$B$2:$G$200,5,FALSE)</f>
        <v>Displacement</v>
      </c>
      <c r="F138" s="144">
        <f t="shared" si="20"/>
        <v>3.3</v>
      </c>
      <c r="G138" s="145">
        <f t="shared" si="21"/>
        <v>4</v>
      </c>
      <c r="H138" s="145" t="str">
        <f t="shared" si="22"/>
        <v>High</v>
      </c>
      <c r="I138" s="146" t="str">
        <f>INDEX(Trends!$D$3:$D$404,MATCH(B138,Trends!$C$3:$C$404,0))</f>
        <v>Increasing</v>
      </c>
      <c r="J138" s="145" t="str">
        <f>VLOOKUP($B138,Reliability!$A$3:$I$300,9,FALSE)</f>
        <v>High</v>
      </c>
      <c r="K138" s="147">
        <f t="shared" si="23"/>
        <v>2.9</v>
      </c>
      <c r="L138" s="147">
        <f>VLOOKUP($B138,'Impact of the crisis'!$C$6:$N$300,12,FALSE)</f>
        <v>2.1</v>
      </c>
      <c r="M138" s="147">
        <f>VLOOKUP($B138,'Impact of the crisis'!$C$6:$AB$300,26,FALSE)</f>
        <v>3.3</v>
      </c>
      <c r="N138" s="147">
        <f>VLOOKUP($B138,'Conditions of people affected'!$C$6:$R$300,16,FALSE)</f>
        <v>3.45</v>
      </c>
      <c r="O138" s="147">
        <f>VLOOKUP($B138,'Conditions of people affected'!$C$6:$R$300,9,FALSE)</f>
        <v>3.9</v>
      </c>
      <c r="P138" s="147">
        <f>VLOOKUP($B138,'Conditions of people affected'!$C$6:$R$300,15,FALSE)</f>
        <v>3</v>
      </c>
      <c r="Q138" s="147">
        <f t="shared" si="24"/>
        <v>3.2</v>
      </c>
      <c r="R138" s="147">
        <f>VLOOKUP($B138,'Complexity of the crisis'!$C$6:$AN$300,22,FALSE)</f>
        <v>3.8</v>
      </c>
      <c r="S138" s="147">
        <f>VLOOKUP($B138,'Complexity of the crisis'!$C$6:$AN$300,38,FALSE)</f>
        <v>2.5</v>
      </c>
      <c r="T138" s="151" t="str">
        <f>VLOOKUP(B138,Lists!$C$3:$E$300,3,FALSE)</f>
        <v>Africa</v>
      </c>
      <c r="U138" s="152">
        <f>VLOOKUP(B138,'INFORM Severity - hidden'!$C$5:$V$300,20,FALSE)</f>
        <v>45654</v>
      </c>
    </row>
    <row r="139" spans="1:21" x14ac:dyDescent="0.35">
      <c r="A139" s="148" t="str">
        <f t="array" ref="A139">IFERROR(INDEX(Lists!$B$2:$B$200,SMALL(IF(Lists!$I$2:$I$200="Individual",ROW(Lists!$B$2:$B$200)),ROW(135:135))-1,1),"")</f>
        <v>Conflict in northern region</v>
      </c>
      <c r="B139" s="149" t="str">
        <f>VLOOKUP(A139,Lists!$B$2:$G$200,2,FALSE)</f>
        <v>BEN002</v>
      </c>
      <c r="C139" s="149" t="str">
        <f>VLOOKUP(B139,'INFORM Severity - hidden'!$C$5:$D$200,2,FALSE)</f>
        <v>Benin</v>
      </c>
      <c r="D139" s="149" t="str">
        <f>VLOOKUP(A139,Lists!$B$2:$G$200,3,FALSE)</f>
        <v>BEN</v>
      </c>
      <c r="E139" s="150" t="str">
        <f>VLOOKUP(A139,Lists!$B$2:$G$200,5,FALSE)</f>
        <v>Conflict,Displacement,Violence</v>
      </c>
      <c r="F139" s="144">
        <f t="shared" si="20"/>
        <v>1.9</v>
      </c>
      <c r="G139" s="145">
        <f t="shared" si="21"/>
        <v>2</v>
      </c>
      <c r="H139" s="145" t="str">
        <f t="shared" si="22"/>
        <v>Low</v>
      </c>
      <c r="I139" s="146" t="str">
        <f>INDEX(Trends!$D$3:$D$404,MATCH(B139,Trends!$C$3:$C$404,0))</f>
        <v>Decreasing</v>
      </c>
      <c r="J139" s="145" t="str">
        <f>VLOOKUP($B139,Reliability!$A$3:$I$300,9,FALSE)</f>
        <v>Very High</v>
      </c>
      <c r="K139" s="147">
        <f t="shared" si="23"/>
        <v>2.2000000000000002</v>
      </c>
      <c r="L139" s="147">
        <f>VLOOKUP($B139,'Impact of the crisis'!$C$6:$N$300,12,FALSE)</f>
        <v>1.7</v>
      </c>
      <c r="M139" s="147">
        <f>VLOOKUP($B139,'Impact of the crisis'!$C$6:$AB$300,26,FALSE)</f>
        <v>2.4</v>
      </c>
      <c r="N139" s="147">
        <f>VLOOKUP($B139,'Conditions of people affected'!$C$6:$R$300,16,FALSE)</f>
        <v>1.65</v>
      </c>
      <c r="O139" s="147">
        <f>VLOOKUP($B139,'Conditions of people affected'!$C$6:$R$300,9,FALSE)</f>
        <v>1.3</v>
      </c>
      <c r="P139" s="147">
        <f>VLOOKUP($B139,'Conditions of people affected'!$C$6:$R$300,15,FALSE)</f>
        <v>2</v>
      </c>
      <c r="Q139" s="147">
        <f t="shared" si="24"/>
        <v>2.2000000000000002</v>
      </c>
      <c r="R139" s="147">
        <f>VLOOKUP($B139,'Complexity of the crisis'!$C$6:$AN$300,22,FALSE)</f>
        <v>2.4</v>
      </c>
      <c r="S139" s="147">
        <f>VLOOKUP($B139,'Complexity of the crisis'!$C$6:$AN$300,38,FALSE)</f>
        <v>2</v>
      </c>
      <c r="T139" s="151" t="str">
        <f>VLOOKUP(B139,Lists!$C$3:$E$300,3,FALSE)</f>
        <v>Africa</v>
      </c>
      <c r="U139" s="152">
        <f>VLOOKUP(B139,'INFORM Severity - hidden'!$C$5:$V$300,20,FALSE)</f>
        <v>45654</v>
      </c>
    </row>
    <row r="140" spans="1:21" x14ac:dyDescent="0.35">
      <c r="A140" s="148" t="str">
        <f t="array" ref="A140">IFERROR(INDEX(Lists!$B$2:$B$200,SMALL(IF(Lists!$I$2:$I$200="Individual",ROW(Lists!$B$2:$B$200)),ROW(136:136))-1,1),"")</f>
        <v>Myanmar refugees in Thailand</v>
      </c>
      <c r="B140" s="149" t="str">
        <f>VLOOKUP(A140,Lists!$B$2:$G$200,2,FALSE)</f>
        <v>THA003</v>
      </c>
      <c r="C140" s="149" t="str">
        <f>VLOOKUP(B140,'INFORM Severity - hidden'!$C$5:$D$200,2,FALSE)</f>
        <v>Thailand</v>
      </c>
      <c r="D140" s="149" t="str">
        <f>VLOOKUP(A140,Lists!$B$2:$G$200,3,FALSE)</f>
        <v>THA</v>
      </c>
      <c r="E140" s="150" t="str">
        <f>VLOOKUP(A140,Lists!$B$2:$G$200,5,FALSE)</f>
        <v>Conflict</v>
      </c>
      <c r="F140" s="144">
        <f t="shared" si="20"/>
        <v>2.2999999999999998</v>
      </c>
      <c r="G140" s="145">
        <f t="shared" si="21"/>
        <v>3</v>
      </c>
      <c r="H140" s="145" t="str">
        <f t="shared" si="22"/>
        <v>Medium</v>
      </c>
      <c r="I140" s="146" t="str">
        <f>INDEX(Trends!$D$3:$D$404,MATCH(B140,Trends!$C$3:$C$404,0))</f>
        <v>Increasing</v>
      </c>
      <c r="J140" s="145" t="str">
        <f>VLOOKUP($B140,Reliability!$A$3:$I$300,9,FALSE)</f>
        <v>Very High</v>
      </c>
      <c r="K140" s="147">
        <f t="shared" si="23"/>
        <v>1.6</v>
      </c>
      <c r="L140" s="147">
        <f>VLOOKUP($B140,'Impact of the crisis'!$C$6:$N$300,12,FALSE)</f>
        <v>0.5</v>
      </c>
      <c r="M140" s="147">
        <f>VLOOKUP($B140,'Impact of the crisis'!$C$6:$AB$300,26,FALSE)</f>
        <v>2.1</v>
      </c>
      <c r="N140" s="147">
        <f>VLOOKUP($B140,'Conditions of people affected'!$C$6:$R$300,16,FALSE)</f>
        <v>2.4</v>
      </c>
      <c r="O140" s="147">
        <f>VLOOKUP($B140,'Conditions of people affected'!$C$6:$R$300,9,FALSE)</f>
        <v>1.8</v>
      </c>
      <c r="P140" s="147">
        <f>VLOOKUP($B140,'Conditions of people affected'!$C$6:$R$300,15,FALSE)</f>
        <v>3</v>
      </c>
      <c r="Q140" s="147">
        <f t="shared" si="24"/>
        <v>2.5</v>
      </c>
      <c r="R140" s="147">
        <f>VLOOKUP($B140,'Complexity of the crisis'!$C$6:$AN$300,22,FALSE)</f>
        <v>2.5</v>
      </c>
      <c r="S140" s="147">
        <f>VLOOKUP($B140,'Complexity of the crisis'!$C$6:$AN$300,38,FALSE)</f>
        <v>2.5</v>
      </c>
      <c r="T140" s="151" t="str">
        <f>VLOOKUP(B140,Lists!$C$3:$E$300,3,FALSE)</f>
        <v>Asia</v>
      </c>
      <c r="U140" s="152">
        <f>VLOOKUP(B140,'INFORM Severity - hidden'!$C$5:$V$300,20,FALSE)</f>
        <v>45641</v>
      </c>
    </row>
    <row r="141" spans="1:21" x14ac:dyDescent="0.35">
      <c r="A141" s="148" t="str">
        <f t="array" ref="A141">IFERROR(INDEX(Lists!$B$2:$B$200,SMALL(IF(Lists!$I$2:$I$200="Individual",ROW(Lists!$B$2:$B$200)),ROW(137:137))-1,1),"")</f>
        <v>2024 Monsoon Floods in Thailand</v>
      </c>
      <c r="B141" s="149" t="str">
        <f>VLOOKUP(A141,Lists!$B$2:$G$200,2,FALSE)</f>
        <v>THA004</v>
      </c>
      <c r="C141" s="149" t="str">
        <f>VLOOKUP(B141,'INFORM Severity - hidden'!$C$5:$D$200,2,FALSE)</f>
        <v>Thailand</v>
      </c>
      <c r="D141" s="149" t="str">
        <f>VLOOKUP(A141,Lists!$B$2:$G$200,3,FALSE)</f>
        <v>THA</v>
      </c>
      <c r="E141" s="150" t="str">
        <f>VLOOKUP(A141,Lists!$B$2:$G$200,5,FALSE)</f>
        <v>Floods</v>
      </c>
      <c r="F141" s="144">
        <f t="shared" si="20"/>
        <v>2.2000000000000002</v>
      </c>
      <c r="G141" s="145">
        <f t="shared" si="21"/>
        <v>3</v>
      </c>
      <c r="H141" s="145" t="str">
        <f t="shared" si="22"/>
        <v>Medium</v>
      </c>
      <c r="I141" s="146" t="str">
        <f>INDEX(Trends!$D$3:$D$404,MATCH(B141,Trends!$C$3:$C$404,0))</f>
        <v>-</v>
      </c>
      <c r="J141" s="145" t="str">
        <f>VLOOKUP($B141,Reliability!$A$3:$I$300,9,FALSE)</f>
        <v>Very High</v>
      </c>
      <c r="K141" s="147">
        <f t="shared" si="23"/>
        <v>2.7</v>
      </c>
      <c r="L141" s="147">
        <f>VLOOKUP($B141,'Impact of the crisis'!$C$6:$N$300,12,FALSE)</f>
        <v>3.8</v>
      </c>
      <c r="M141" s="147">
        <f>VLOOKUP($B141,'Impact of the crisis'!$C$6:$AB$300,26,FALSE)</f>
        <v>2</v>
      </c>
      <c r="N141" s="147">
        <f>VLOOKUP($B141,'Conditions of people affected'!$C$6:$R$300,16,FALSE)</f>
        <v>1.45</v>
      </c>
      <c r="O141" s="147">
        <f>VLOOKUP($B141,'Conditions of people affected'!$C$6:$R$300,9,FALSE)</f>
        <v>1.9</v>
      </c>
      <c r="P141" s="147">
        <f>VLOOKUP($B141,'Conditions of people affected'!$C$6:$R$300,15,FALSE)</f>
        <v>1</v>
      </c>
      <c r="Q141" s="147">
        <f t="shared" si="24"/>
        <v>2.8</v>
      </c>
      <c r="R141" s="147">
        <f>VLOOKUP($B141,'Complexity of the crisis'!$C$6:$AN$300,22,FALSE)</f>
        <v>2.5</v>
      </c>
      <c r="S141" s="147">
        <f>VLOOKUP($B141,'Complexity of the crisis'!$C$6:$AN$300,38,FALSE)</f>
        <v>3</v>
      </c>
      <c r="T141" s="151" t="str">
        <f>VLOOKUP(B141,Lists!$C$3:$E$300,3,FALSE)</f>
        <v>Asia</v>
      </c>
      <c r="U141" s="152">
        <f>VLOOKUP(B141,'INFORM Severity - hidden'!$C$5:$V$300,20,FALSE)</f>
        <v>45641</v>
      </c>
    </row>
    <row r="142" spans="1:21" x14ac:dyDescent="0.35">
      <c r="A142" s="148" t="str">
        <f t="array" ref="A142">IFERROR(INDEX(Lists!$B$2:$B$200,SMALL(IF(Lists!$I$2:$I$200="Individual",ROW(Lists!$B$2:$B$200)),ROW(138:138))-1,1),"")</f>
        <v>Food Security Crisis in Timor-Leste</v>
      </c>
      <c r="B142" s="149" t="str">
        <f>VLOOKUP(A142,Lists!$B$2:$G$200,2,FALSE)</f>
        <v>TLS003</v>
      </c>
      <c r="C142" s="149" t="str">
        <f>VLOOKUP(B142,'INFORM Severity - hidden'!$C$5:$D$200,2,FALSE)</f>
        <v>Timor Leste</v>
      </c>
      <c r="D142" s="149" t="str">
        <f>VLOOKUP(A142,Lists!$B$2:$G$200,3,FALSE)</f>
        <v>TLS</v>
      </c>
      <c r="E142" s="150" t="str">
        <f>VLOOKUP(A142,Lists!$B$2:$G$200,5,FALSE)</f>
        <v>Food Security</v>
      </c>
      <c r="F142" s="144">
        <f t="shared" si="20"/>
        <v>2</v>
      </c>
      <c r="G142" s="145">
        <f t="shared" si="21"/>
        <v>2</v>
      </c>
      <c r="H142" s="145" t="str">
        <f t="shared" si="22"/>
        <v>Low</v>
      </c>
      <c r="I142" s="146" t="str">
        <f>INDEX(Trends!$D$3:$D$404,MATCH(B142,Trends!$C$3:$C$404,0))</f>
        <v>Stable</v>
      </c>
      <c r="J142" s="145" t="str">
        <f>VLOOKUP($B142,Reliability!$A$3:$I$300,9,FALSE)</f>
        <v>Very High</v>
      </c>
      <c r="K142" s="147">
        <f t="shared" si="23"/>
        <v>2.2000000000000002</v>
      </c>
      <c r="L142" s="147">
        <f>VLOOKUP($B142,'Impact of the crisis'!$C$6:$N$300,12,FALSE)</f>
        <v>3.1</v>
      </c>
      <c r="M142" s="147">
        <f>VLOOKUP($B142,'Impact of the crisis'!$C$6:$AB$300,26,FALSE)</f>
        <v>1.6</v>
      </c>
      <c r="N142" s="147">
        <f>VLOOKUP($B142,'Conditions of people affected'!$C$6:$R$300,16,FALSE)</f>
        <v>2.8</v>
      </c>
      <c r="O142" s="147">
        <f>VLOOKUP($B142,'Conditions of people affected'!$C$6:$R$300,9,FALSE)</f>
        <v>2.6</v>
      </c>
      <c r="P142" s="147">
        <f>VLOOKUP($B142,'Conditions of people affected'!$C$6:$R$300,15,FALSE)</f>
        <v>3</v>
      </c>
      <c r="Q142" s="147">
        <f t="shared" si="24"/>
        <v>0.7</v>
      </c>
      <c r="R142" s="147">
        <f>VLOOKUP($B142,'Complexity of the crisis'!$C$6:$AN$300,22,FALSE)</f>
        <v>0.9</v>
      </c>
      <c r="S142" s="147">
        <f>VLOOKUP($B142,'Complexity of the crisis'!$C$6:$AN$300,38,FALSE)</f>
        <v>0.5</v>
      </c>
      <c r="T142" s="151" t="str">
        <f>VLOOKUP(B142,Lists!$C$3:$E$300,3,FALSE)</f>
        <v>Asia</v>
      </c>
      <c r="U142" s="152">
        <f>VLOOKUP(B142,'INFORM Severity - hidden'!$C$5:$V$300,20,FALSE)</f>
        <v>45639</v>
      </c>
    </row>
    <row r="143" spans="1:21" x14ac:dyDescent="0.35">
      <c r="A143" s="148" t="str">
        <f t="array" ref="A143">IFERROR(INDEX(Lists!$B$2:$B$200,SMALL(IF(Lists!$I$2:$I$200="Individual",ROW(Lists!$B$2:$B$200)),ROW(139:139))-1,1),"")</f>
        <v>Venezuelan refugees in Trinidad and Tobago</v>
      </c>
      <c r="B143" s="149" t="str">
        <f>VLOOKUP(A143,Lists!$B$2:$G$200,2,FALSE)</f>
        <v>TTO002</v>
      </c>
      <c r="C143" s="149" t="str">
        <f>VLOOKUP(B143,'INFORM Severity - hidden'!$C$5:$D$200,2,FALSE)</f>
        <v>Trinidad and Tobago</v>
      </c>
      <c r="D143" s="149" t="str">
        <f>VLOOKUP(A143,Lists!$B$2:$G$200,3,FALSE)</f>
        <v>TTO</v>
      </c>
      <c r="E143" s="150" t="str">
        <f>VLOOKUP(A143,Lists!$B$2:$G$200,5,FALSE)</f>
        <v>Displacement</v>
      </c>
      <c r="F143" s="144">
        <f t="shared" si="20"/>
        <v>1.6</v>
      </c>
      <c r="G143" s="145">
        <f t="shared" si="21"/>
        <v>2</v>
      </c>
      <c r="H143" s="145" t="str">
        <f t="shared" si="22"/>
        <v>Low</v>
      </c>
      <c r="I143" s="146" t="str">
        <f>INDEX(Trends!$D$3:$D$404,MATCH(B143,Trends!$C$3:$C$404,0))</f>
        <v>Stable</v>
      </c>
      <c r="J143" s="145" t="str">
        <f>VLOOKUP($B143,Reliability!$A$3:$I$300,9,FALSE)</f>
        <v>High</v>
      </c>
      <c r="K143" s="147">
        <f t="shared" si="23"/>
        <v>2.1</v>
      </c>
      <c r="L143" s="147">
        <f>VLOOKUP($B143,'Impact of the crisis'!$C$6:$N$300,12,FALSE)</f>
        <v>3</v>
      </c>
      <c r="M143" s="147">
        <f>VLOOKUP($B143,'Impact of the crisis'!$C$6:$AB$300,26,FALSE)</f>
        <v>1.6</v>
      </c>
      <c r="N143" s="147">
        <f>VLOOKUP($B143,'Conditions of people affected'!$C$6:$R$300,16,FALSE)</f>
        <v>1.5</v>
      </c>
      <c r="O143" s="147">
        <f>VLOOKUP($B143,'Conditions of people affected'!$C$6:$R$300,9,FALSE)</f>
        <v>1</v>
      </c>
      <c r="P143" s="147">
        <f>VLOOKUP($B143,'Conditions of people affected'!$C$6:$R$300,15,FALSE)</f>
        <v>2</v>
      </c>
      <c r="Q143" s="147">
        <f t="shared" si="24"/>
        <v>1.5</v>
      </c>
      <c r="R143" s="147">
        <f>VLOOKUP($B143,'Complexity of the crisis'!$C$6:$AN$300,22,FALSE)</f>
        <v>1.4</v>
      </c>
      <c r="S143" s="147">
        <f>VLOOKUP($B143,'Complexity of the crisis'!$C$6:$AN$300,38,FALSE)</f>
        <v>1.5</v>
      </c>
      <c r="T143" s="151" t="str">
        <f>VLOOKUP(B143,Lists!$C$3:$E$300,3,FALSE)</f>
        <v>Americas</v>
      </c>
      <c r="U143" s="152">
        <f>VLOOKUP(B143,'INFORM Severity - hidden'!$C$5:$V$300,20,FALSE)</f>
        <v>45616</v>
      </c>
    </row>
    <row r="144" spans="1:21" x14ac:dyDescent="0.35">
      <c r="A144" s="148" t="str">
        <f t="array" ref="A144">IFERROR(INDEX(Lists!$B$2:$B$200,SMALL(IF(Lists!$I$2:$I$200="Individual",ROW(Lists!$B$2:$B$200)),ROW(140:140))-1,1),"")</f>
        <v>Mixed migration flows in Tunisia</v>
      </c>
      <c r="B144" s="149" t="str">
        <f>VLOOKUP(A144,Lists!$B$2:$G$200,2,FALSE)</f>
        <v>TUN002</v>
      </c>
      <c r="C144" s="149" t="str">
        <f>VLOOKUP(B144,'INFORM Severity - hidden'!$C$5:$D$200,2,FALSE)</f>
        <v>Tunisia</v>
      </c>
      <c r="D144" s="149" t="str">
        <f>VLOOKUP(A144,Lists!$B$2:$G$200,3,FALSE)</f>
        <v>TUN</v>
      </c>
      <c r="E144" s="150" t="str">
        <f>VLOOKUP(A144,Lists!$B$2:$G$200,5,FALSE)</f>
        <v>Displacement</v>
      </c>
      <c r="F144" s="144">
        <f t="shared" si="20"/>
        <v>2.1</v>
      </c>
      <c r="G144" s="145">
        <f t="shared" si="21"/>
        <v>3</v>
      </c>
      <c r="H144" s="145" t="str">
        <f t="shared" si="22"/>
        <v>Medium</v>
      </c>
      <c r="I144" s="146" t="str">
        <f>INDEX(Trends!$D$3:$D$404,MATCH(B144,Trends!$C$3:$C$404,0))</f>
        <v>Decreasing</v>
      </c>
      <c r="J144" s="145" t="str">
        <f>VLOOKUP($B144,Reliability!$A$3:$I$300,9,FALSE)</f>
        <v>Very High</v>
      </c>
      <c r="K144" s="147">
        <f t="shared" si="23"/>
        <v>2.5</v>
      </c>
      <c r="L144" s="147">
        <f>VLOOKUP($B144,'Impact of the crisis'!$C$6:$N$300,12,FALSE)</f>
        <v>1.6</v>
      </c>
      <c r="M144" s="147">
        <f>VLOOKUP($B144,'Impact of the crisis'!$C$6:$AB$300,26,FALSE)</f>
        <v>2.9</v>
      </c>
      <c r="N144" s="147">
        <f>VLOOKUP($B144,'Conditions of people affected'!$C$6:$R$300,16,FALSE)</f>
        <v>1.25</v>
      </c>
      <c r="O144" s="147">
        <f>VLOOKUP($B144,'Conditions of people affected'!$C$6:$R$300,9,FALSE)</f>
        <v>1.5</v>
      </c>
      <c r="P144" s="147">
        <f>VLOOKUP($B144,'Conditions of people affected'!$C$6:$R$300,15,FALSE)</f>
        <v>1</v>
      </c>
      <c r="Q144" s="147">
        <f t="shared" si="24"/>
        <v>3</v>
      </c>
      <c r="R144" s="147">
        <f>VLOOKUP($B144,'Complexity of the crisis'!$C$6:$AN$300,22,FALSE)</f>
        <v>2.5</v>
      </c>
      <c r="S144" s="147">
        <f>VLOOKUP($B144,'Complexity of the crisis'!$C$6:$AN$300,38,FALSE)</f>
        <v>3.5</v>
      </c>
      <c r="T144" s="151" t="str">
        <f>VLOOKUP(B144,Lists!$C$3:$E$300,3,FALSE)</f>
        <v>Africa</v>
      </c>
      <c r="U144" s="152">
        <f>VLOOKUP(B144,'INFORM Severity - hidden'!$C$5:$V$300,20,FALSE)</f>
        <v>45631</v>
      </c>
    </row>
    <row r="145" spans="1:21" x14ac:dyDescent="0.35">
      <c r="A145" s="148" t="str">
        <f t="array" ref="A145">IFERROR(INDEX(Lists!$B$2:$B$200,SMALL(IF(Lists!$I$2:$I$200="Individual",ROW(Lists!$B$2:$B$200)),ROW(141:141))-1,1),"")</f>
        <v>Syrian Refugees in Türkiye</v>
      </c>
      <c r="B145" s="149" t="str">
        <f>VLOOKUP(A145,Lists!$B$2:$G$200,2,FALSE)</f>
        <v>TUR002</v>
      </c>
      <c r="C145" s="149" t="str">
        <f>VLOOKUP(B145,'INFORM Severity - hidden'!$C$5:$D$200,2,FALSE)</f>
        <v>Türkiye</v>
      </c>
      <c r="D145" s="149" t="str">
        <f>VLOOKUP(A145,Lists!$B$2:$G$200,3,FALSE)</f>
        <v>TUR</v>
      </c>
      <c r="E145" s="150" t="str">
        <f>VLOOKUP(A145,Lists!$B$2:$G$200,5,FALSE)</f>
        <v>Displacement</v>
      </c>
      <c r="F145" s="144">
        <f t="shared" si="20"/>
        <v>3.2</v>
      </c>
      <c r="G145" s="145">
        <f t="shared" si="21"/>
        <v>4</v>
      </c>
      <c r="H145" s="145" t="str">
        <f t="shared" si="22"/>
        <v>High</v>
      </c>
      <c r="I145" s="146" t="str">
        <f>INDEX(Trends!$D$3:$D$404,MATCH(B145,Trends!$C$3:$C$404,0))</f>
        <v>Stable</v>
      </c>
      <c r="J145" s="145" t="str">
        <f>VLOOKUP($B145,Reliability!$A$3:$I$300,9,FALSE)</f>
        <v>Very High</v>
      </c>
      <c r="K145" s="147">
        <f t="shared" si="23"/>
        <v>3.1</v>
      </c>
      <c r="L145" s="147">
        <f>VLOOKUP($B145,'Impact of the crisis'!$C$6:$N$300,12,FALSE)</f>
        <v>3.2</v>
      </c>
      <c r="M145" s="147">
        <f>VLOOKUP($B145,'Impact of the crisis'!$C$6:$AB$300,26,FALSE)</f>
        <v>3</v>
      </c>
      <c r="N145" s="147">
        <f>VLOOKUP($B145,'Conditions of people affected'!$C$6:$R$300,16,FALSE)</f>
        <v>3.5</v>
      </c>
      <c r="O145" s="147">
        <f>VLOOKUP($B145,'Conditions of people affected'!$C$6:$R$300,9,FALSE)</f>
        <v>4</v>
      </c>
      <c r="P145" s="147">
        <f>VLOOKUP($B145,'Conditions of people affected'!$C$6:$R$300,15,FALSE)</f>
        <v>3</v>
      </c>
      <c r="Q145" s="147">
        <f t="shared" si="24"/>
        <v>2.7</v>
      </c>
      <c r="R145" s="147">
        <f>VLOOKUP($B145,'Complexity of the crisis'!$C$6:$AN$300,22,FALSE)</f>
        <v>2.8</v>
      </c>
      <c r="S145" s="147">
        <f>VLOOKUP($B145,'Complexity of the crisis'!$C$6:$AN$300,38,FALSE)</f>
        <v>2.5</v>
      </c>
      <c r="T145" s="151" t="str">
        <f>VLOOKUP(B145,Lists!$C$3:$E$300,3,FALSE)</f>
        <v>Middle east</v>
      </c>
      <c r="U145" s="152">
        <f>VLOOKUP(B145,'INFORM Severity - hidden'!$C$5:$V$300,20,FALSE)</f>
        <v>45650</v>
      </c>
    </row>
    <row r="146" spans="1:21" x14ac:dyDescent="0.35">
      <c r="A146" s="148" t="str">
        <f t="array" ref="A146">IFERROR(INDEX(Lists!$B$2:$B$200,SMALL(IF(Lists!$I$2:$I$200="Individual",ROW(Lists!$B$2:$B$200)),ROW(142:142))-1,1),"")</f>
        <v>Mixed Migration Flows in Türkiye</v>
      </c>
      <c r="B146" s="149" t="str">
        <f>VLOOKUP(A146,Lists!$B$2:$G$200,2,FALSE)</f>
        <v>TUR003</v>
      </c>
      <c r="C146" s="149" t="str">
        <f>VLOOKUP(B146,'INFORM Severity - hidden'!$C$5:$D$200,2,FALSE)</f>
        <v>Türkiye</v>
      </c>
      <c r="D146" s="149" t="str">
        <f>VLOOKUP(A146,Lists!$B$2:$G$200,3,FALSE)</f>
        <v>TUR</v>
      </c>
      <c r="E146" s="150" t="str">
        <f>VLOOKUP(A146,Lists!$B$2:$G$200,5,FALSE)</f>
        <v>Displacement</v>
      </c>
      <c r="F146" s="144">
        <f t="shared" si="20"/>
        <v>2.4</v>
      </c>
      <c r="G146" s="145">
        <f t="shared" si="21"/>
        <v>3</v>
      </c>
      <c r="H146" s="145" t="str">
        <f t="shared" si="22"/>
        <v>Medium</v>
      </c>
      <c r="I146" s="146" t="str">
        <f>INDEX(Trends!$D$3:$D$404,MATCH(B146,Trends!$C$3:$C$404,0))</f>
        <v>Increasing</v>
      </c>
      <c r="J146" s="145" t="str">
        <f>VLOOKUP($B146,Reliability!$A$3:$I$300,9,FALSE)</f>
        <v>Very High</v>
      </c>
      <c r="K146" s="147">
        <f t="shared" si="23"/>
        <v>2.2999999999999998</v>
      </c>
      <c r="L146" s="147">
        <f>VLOOKUP($B146,'Impact of the crisis'!$C$6:$N$300,12,FALSE)</f>
        <v>2.2999999999999998</v>
      </c>
      <c r="M146" s="147">
        <f>VLOOKUP($B146,'Impact of the crisis'!$C$6:$AB$300,26,FALSE)</f>
        <v>2.2999999999999998</v>
      </c>
      <c r="N146" s="147">
        <f>VLOOKUP($B146,'Conditions of people affected'!$C$6:$R$300,16,FALSE)</f>
        <v>2.25</v>
      </c>
      <c r="O146" s="147">
        <f>VLOOKUP($B146,'Conditions of people affected'!$C$6:$R$300,9,FALSE)</f>
        <v>2.5</v>
      </c>
      <c r="P146" s="147">
        <f>VLOOKUP($B146,'Conditions of people affected'!$C$6:$R$300,15,FALSE)</f>
        <v>2</v>
      </c>
      <c r="Q146" s="147">
        <f t="shared" si="24"/>
        <v>2.7</v>
      </c>
      <c r="R146" s="147">
        <f>VLOOKUP($B146,'Complexity of the crisis'!$C$6:$AN$300,22,FALSE)</f>
        <v>2.8</v>
      </c>
      <c r="S146" s="147">
        <f>VLOOKUP($B146,'Complexity of the crisis'!$C$6:$AN$300,38,FALSE)</f>
        <v>2.5</v>
      </c>
      <c r="T146" s="151" t="str">
        <f>VLOOKUP(B146,Lists!$C$3:$E$300,3,FALSE)</f>
        <v>Middle east</v>
      </c>
      <c r="U146" s="152">
        <f>VLOOKUP(B146,'INFORM Severity - hidden'!$C$5:$V$300,20,FALSE)</f>
        <v>45650</v>
      </c>
    </row>
    <row r="147" spans="1:21" x14ac:dyDescent="0.35">
      <c r="A147" s="148" t="str">
        <f t="array" ref="A147">IFERROR(INDEX(Lists!$B$2:$B$200,SMALL(IF(Lists!$I$2:$I$200="Individual",ROW(Lists!$B$2:$B$200)),ROW(143:143))-1,1),"")</f>
        <v>Kurdish Conflict</v>
      </c>
      <c r="B147" s="149" t="str">
        <f>VLOOKUP(A147,Lists!$B$2:$G$200,2,FALSE)</f>
        <v>TUR004</v>
      </c>
      <c r="C147" s="149" t="str">
        <f>VLOOKUP(B147,'INFORM Severity - hidden'!$C$5:$D$200,2,FALSE)</f>
        <v>Türkiye</v>
      </c>
      <c r="D147" s="149" t="str">
        <f>VLOOKUP(A147,Lists!$B$2:$G$200,3,FALSE)</f>
        <v>TUR</v>
      </c>
      <c r="E147" s="150" t="str">
        <f>VLOOKUP(A147,Lists!$B$2:$G$200,5,FALSE)</f>
        <v>Conflict</v>
      </c>
      <c r="F147" s="144" t="str">
        <f t="shared" si="20"/>
        <v>x</v>
      </c>
      <c r="G147" s="145" t="str">
        <f t="shared" si="21"/>
        <v>x</v>
      </c>
      <c r="H147" s="145" t="str">
        <f t="shared" si="22"/>
        <v>x</v>
      </c>
      <c r="I147" s="146" t="str">
        <f>INDEX(Trends!$D$3:$D$404,MATCH(B147,Trends!$C$3:$C$404,0))</f>
        <v>-</v>
      </c>
      <c r="J147" s="145" t="str">
        <f>VLOOKUP($B147,Reliability!$A$3:$I$300,9,FALSE)</f>
        <v>High</v>
      </c>
      <c r="K147" s="147">
        <f t="shared" si="23"/>
        <v>2.6</v>
      </c>
      <c r="L147" s="147">
        <f>VLOOKUP($B147,'Impact of the crisis'!$C$6:$N$300,12,FALSE)</f>
        <v>1.7</v>
      </c>
      <c r="M147" s="147">
        <f>VLOOKUP($B147,'Impact of the crisis'!$C$6:$AB$300,26,FALSE)</f>
        <v>3</v>
      </c>
      <c r="N147" s="147" t="str">
        <f>VLOOKUP($B147,'Conditions of people affected'!$C$6:$R$300,16,FALSE)</f>
        <v>x</v>
      </c>
      <c r="O147" s="147" t="str">
        <f>VLOOKUP($B147,'Conditions of people affected'!$C$6:$R$300,9,FALSE)</f>
        <v>x</v>
      </c>
      <c r="P147" s="147" t="str">
        <f>VLOOKUP($B147,'Conditions of people affected'!$C$6:$R$300,15,FALSE)</f>
        <v>x</v>
      </c>
      <c r="Q147" s="147">
        <f t="shared" si="24"/>
        <v>2.4</v>
      </c>
      <c r="R147" s="147">
        <f>VLOOKUP($B147,'Complexity of the crisis'!$C$6:$AN$300,22,FALSE)</f>
        <v>2.8</v>
      </c>
      <c r="S147" s="147">
        <f>VLOOKUP($B147,'Complexity of the crisis'!$C$6:$AN$300,38,FALSE)</f>
        <v>2</v>
      </c>
      <c r="T147" s="151" t="str">
        <f>VLOOKUP(B147,Lists!$C$3:$E$300,3,FALSE)</f>
        <v>Middle east</v>
      </c>
      <c r="U147" s="152">
        <f>VLOOKUP(B147,'INFORM Severity - hidden'!$C$5:$V$300,20,FALSE)</f>
        <v>45650</v>
      </c>
    </row>
    <row r="148" spans="1:21" x14ac:dyDescent="0.35">
      <c r="A148" s="148" t="str">
        <f t="array" ref="A148">IFERROR(INDEX(Lists!$B$2:$B$200,SMALL(IF(Lists!$I$2:$I$200="Individual",ROW(Lists!$B$2:$B$200)),ROW(144:144))-1,1),"")</f>
        <v>Türkiye / Syria earthquake in Türkiye</v>
      </c>
      <c r="B148" s="149" t="str">
        <f>VLOOKUP(A148,Lists!$B$2:$G$200,2,FALSE)</f>
        <v>TUR005</v>
      </c>
      <c r="C148" s="149" t="str">
        <f>VLOOKUP(B148,'INFORM Severity - hidden'!$C$5:$D$200,2,FALSE)</f>
        <v>Türkiye</v>
      </c>
      <c r="D148" s="149" t="str">
        <f>VLOOKUP(A148,Lists!$B$2:$G$200,3,FALSE)</f>
        <v>TUR</v>
      </c>
      <c r="E148" s="150" t="str">
        <f>VLOOKUP(A148,Lists!$B$2:$G$200,5,FALSE)</f>
        <v>Earthquake</v>
      </c>
      <c r="F148" s="144">
        <f t="shared" si="20"/>
        <v>3</v>
      </c>
      <c r="G148" s="145">
        <f t="shared" si="21"/>
        <v>3</v>
      </c>
      <c r="H148" s="145" t="str">
        <f t="shared" si="22"/>
        <v>Medium</v>
      </c>
      <c r="I148" s="146" t="str">
        <f>INDEX(Trends!$D$3:$D$404,MATCH(B148,Trends!$C$3:$C$404,0))</f>
        <v>Stable</v>
      </c>
      <c r="J148" s="145" t="str">
        <f>VLOOKUP($B148,Reliability!$A$3:$I$300,9,FALSE)</f>
        <v>High</v>
      </c>
      <c r="K148" s="147">
        <f t="shared" si="23"/>
        <v>2.6</v>
      </c>
      <c r="L148" s="147">
        <f>VLOOKUP($B148,'Impact of the crisis'!$C$6:$N$300,12,FALSE)</f>
        <v>2.1</v>
      </c>
      <c r="M148" s="147">
        <f>VLOOKUP($B148,'Impact of the crisis'!$C$6:$AB$300,26,FALSE)</f>
        <v>2.8</v>
      </c>
      <c r="N148" s="147">
        <f>VLOOKUP($B148,'Conditions of people affected'!$C$6:$R$300,16,FALSE)</f>
        <v>3.45</v>
      </c>
      <c r="O148" s="147">
        <f>VLOOKUP($B148,'Conditions of people affected'!$C$6:$R$300,9,FALSE)</f>
        <v>3.9</v>
      </c>
      <c r="P148" s="147">
        <f>VLOOKUP($B148,'Conditions of people affected'!$C$6:$R$300,15,FALSE)</f>
        <v>3</v>
      </c>
      <c r="Q148" s="147">
        <f t="shared" si="24"/>
        <v>2.4</v>
      </c>
      <c r="R148" s="147">
        <f>VLOOKUP($B148,'Complexity of the crisis'!$C$6:$AN$300,22,FALSE)</f>
        <v>2.8</v>
      </c>
      <c r="S148" s="147">
        <f>VLOOKUP($B148,'Complexity of the crisis'!$C$6:$AN$300,38,FALSE)</f>
        <v>2</v>
      </c>
      <c r="T148" s="151" t="str">
        <f>VLOOKUP(B148,Lists!$C$3:$E$300,3,FALSE)</f>
        <v>Middle east</v>
      </c>
      <c r="U148" s="152">
        <f>VLOOKUP(B148,'INFORM Severity - hidden'!$C$5:$V$300,20,FALSE)</f>
        <v>45650</v>
      </c>
    </row>
    <row r="149" spans="1:21" x14ac:dyDescent="0.35">
      <c r="A149" s="148" t="str">
        <f t="array" ref="A149">IFERROR(INDEX(Lists!$B$2:$B$200,SMALL(IF(Lists!$I$2:$I$200="Individual",ROW(Lists!$B$2:$B$200)),ROW(145:145))-1,1),"")</f>
        <v>International Displacement in Tanzania</v>
      </c>
      <c r="B149" s="149" t="str">
        <f>VLOOKUP(A149,Lists!$B$2:$G$200,2,FALSE)</f>
        <v>TZA002</v>
      </c>
      <c r="C149" s="149" t="str">
        <f>VLOOKUP(B149,'INFORM Severity - hidden'!$C$5:$D$200,2,FALSE)</f>
        <v>Tanzania</v>
      </c>
      <c r="D149" s="149" t="str">
        <f>VLOOKUP(A149,Lists!$B$2:$G$200,3,FALSE)</f>
        <v>TZA</v>
      </c>
      <c r="E149" s="150" t="str">
        <f>VLOOKUP(A149,Lists!$B$2:$G$200,5,FALSE)</f>
        <v>Displacement</v>
      </c>
      <c r="F149" s="144">
        <f t="shared" si="20"/>
        <v>2.4</v>
      </c>
      <c r="G149" s="145">
        <f t="shared" si="21"/>
        <v>3</v>
      </c>
      <c r="H149" s="145" t="str">
        <f t="shared" si="22"/>
        <v>Medium</v>
      </c>
      <c r="I149" s="146" t="str">
        <f>INDEX(Trends!$D$3:$D$404,MATCH(B149,Trends!$C$3:$C$404,0))</f>
        <v>Stable</v>
      </c>
      <c r="J149" s="145" t="str">
        <f>VLOOKUP($B149,Reliability!$A$3:$I$300,9,FALSE)</f>
        <v>High</v>
      </c>
      <c r="K149" s="147">
        <f t="shared" si="23"/>
        <v>3.2</v>
      </c>
      <c r="L149" s="147">
        <f>VLOOKUP($B149,'Impact of the crisis'!$C$6:$N$300,12,FALSE)</f>
        <v>2.4</v>
      </c>
      <c r="M149" s="147">
        <f>VLOOKUP($B149,'Impact of the crisis'!$C$6:$AB$300,26,FALSE)</f>
        <v>3.5</v>
      </c>
      <c r="N149" s="147">
        <f>VLOOKUP($B149,'Conditions of people affected'!$C$6:$R$300,16,FALSE)</f>
        <v>2.15</v>
      </c>
      <c r="O149" s="147">
        <f>VLOOKUP($B149,'Conditions of people affected'!$C$6:$R$300,9,FALSE)</f>
        <v>2.2999999999999998</v>
      </c>
      <c r="P149" s="147">
        <f>VLOOKUP($B149,'Conditions of people affected'!$C$6:$R$300,15,FALSE)</f>
        <v>2</v>
      </c>
      <c r="Q149" s="147">
        <f t="shared" si="24"/>
        <v>2</v>
      </c>
      <c r="R149" s="147">
        <f>VLOOKUP($B149,'Complexity of the crisis'!$C$6:$AN$300,22,FALSE)</f>
        <v>1.9</v>
      </c>
      <c r="S149" s="147">
        <f>VLOOKUP($B149,'Complexity of the crisis'!$C$6:$AN$300,38,FALSE)</f>
        <v>2</v>
      </c>
      <c r="T149" s="151" t="str">
        <f>VLOOKUP(B149,Lists!$C$3:$E$300,3,FALSE)</f>
        <v>Africa</v>
      </c>
      <c r="U149" s="152">
        <f>VLOOKUP(B149,'INFORM Severity - hidden'!$C$5:$V$300,20,FALSE)</f>
        <v>45652</v>
      </c>
    </row>
    <row r="150" spans="1:21" x14ac:dyDescent="0.35">
      <c r="A150" s="148" t="str">
        <f t="array" ref="A150">IFERROR(INDEX(Lists!$B$2:$B$200,SMALL(IF(Lists!$I$2:$I$200="Individual",ROW(Lists!$B$2:$B$200)),ROW(146:146))-1,1),"")</f>
        <v>Food Security Crisis in North-East Tanzania</v>
      </c>
      <c r="B150" s="149" t="str">
        <f>VLOOKUP(A150,Lists!$B$2:$G$200,2,FALSE)</f>
        <v>TZA003</v>
      </c>
      <c r="C150" s="149" t="str">
        <f>VLOOKUP(B150,'INFORM Severity - hidden'!$C$5:$D$200,2,FALSE)</f>
        <v>Tanzania</v>
      </c>
      <c r="D150" s="149" t="str">
        <f>VLOOKUP(A150,Lists!$B$2:$G$200,3,FALSE)</f>
        <v>TZA</v>
      </c>
      <c r="E150" s="150" t="str">
        <f>VLOOKUP(A150,Lists!$B$2:$G$200,5,FALSE)</f>
        <v>Drought</v>
      </c>
      <c r="F150" s="144">
        <f t="shared" si="20"/>
        <v>2.2999999999999998</v>
      </c>
      <c r="G150" s="145">
        <f t="shared" si="21"/>
        <v>3</v>
      </c>
      <c r="H150" s="145" t="str">
        <f t="shared" si="22"/>
        <v>Medium</v>
      </c>
      <c r="I150" s="146" t="str">
        <f>INDEX(Trends!$D$3:$D$404,MATCH(B150,Trends!$C$3:$C$404,0))</f>
        <v>Stable</v>
      </c>
      <c r="J150" s="145" t="str">
        <f>VLOOKUP($B150,Reliability!$A$3:$I$300,9,FALSE)</f>
        <v>High</v>
      </c>
      <c r="K150" s="147">
        <f t="shared" si="23"/>
        <v>1.7</v>
      </c>
      <c r="L150" s="147">
        <f>VLOOKUP($B150,'Impact of the crisis'!$C$6:$N$300,12,FALSE)</f>
        <v>2.5</v>
      </c>
      <c r="M150" s="147">
        <f>VLOOKUP($B150,'Impact of the crisis'!$C$6:$AB$300,26,FALSE)</f>
        <v>1.3</v>
      </c>
      <c r="N150" s="147">
        <f>VLOOKUP($B150,'Conditions of people affected'!$C$6:$R$300,16,FALSE)</f>
        <v>2.8</v>
      </c>
      <c r="O150" s="147">
        <f>VLOOKUP($B150,'Conditions of people affected'!$C$6:$R$300,9,FALSE)</f>
        <v>2.6</v>
      </c>
      <c r="P150" s="147">
        <f>VLOOKUP($B150,'Conditions of people affected'!$C$6:$R$300,15,FALSE)</f>
        <v>3</v>
      </c>
      <c r="Q150" s="147">
        <f t="shared" si="24"/>
        <v>2</v>
      </c>
      <c r="R150" s="147">
        <f>VLOOKUP($B150,'Complexity of the crisis'!$C$6:$AN$300,22,FALSE)</f>
        <v>1.9</v>
      </c>
      <c r="S150" s="147">
        <f>VLOOKUP($B150,'Complexity of the crisis'!$C$6:$AN$300,38,FALSE)</f>
        <v>2</v>
      </c>
      <c r="T150" s="151" t="str">
        <f>VLOOKUP(B150,Lists!$C$3:$E$300,3,FALSE)</f>
        <v>Africa</v>
      </c>
      <c r="U150" s="152">
        <f>VLOOKUP(B150,'INFORM Severity - hidden'!$C$5:$V$300,20,FALSE)</f>
        <v>45652</v>
      </c>
    </row>
    <row r="151" spans="1:21" x14ac:dyDescent="0.35">
      <c r="A151" s="148" t="str">
        <f t="array" ref="A151">IFERROR(INDEX(Lists!$B$2:$B$200,SMALL(IF(Lists!$I$2:$I$200="Individual",ROW(Lists!$B$2:$B$200)),ROW(147:147))-1,1),"")</f>
        <v>International Displacement in Uganda</v>
      </c>
      <c r="B151" s="149" t="str">
        <f>VLOOKUP(A151,Lists!$B$2:$G$200,2,FALSE)</f>
        <v>UGA005</v>
      </c>
      <c r="C151" s="149" t="str">
        <f>VLOOKUP(B151,'INFORM Severity - hidden'!$C$5:$D$200,2,FALSE)</f>
        <v>Uganda</v>
      </c>
      <c r="D151" s="149" t="str">
        <f>VLOOKUP(A151,Lists!$B$2:$G$200,3,FALSE)</f>
        <v>UGA</v>
      </c>
      <c r="E151" s="150" t="str">
        <f>VLOOKUP(A151,Lists!$B$2:$G$200,5,FALSE)</f>
        <v>Displacement</v>
      </c>
      <c r="F151" s="144">
        <f t="shared" si="20"/>
        <v>3.3</v>
      </c>
      <c r="G151" s="145">
        <f t="shared" si="21"/>
        <v>4</v>
      </c>
      <c r="H151" s="145" t="str">
        <f t="shared" si="22"/>
        <v>High</v>
      </c>
      <c r="I151" s="146" t="str">
        <f>INDEX(Trends!$D$3:$D$404,MATCH(B151,Trends!$C$3:$C$404,0))</f>
        <v>Stable</v>
      </c>
      <c r="J151" s="145" t="str">
        <f>VLOOKUP($B151,Reliability!$A$3:$I$300,9,FALSE)</f>
        <v>High</v>
      </c>
      <c r="K151" s="147">
        <f t="shared" si="23"/>
        <v>3.2</v>
      </c>
      <c r="L151" s="147">
        <f>VLOOKUP($B151,'Impact of the crisis'!$C$6:$N$300,12,FALSE)</f>
        <v>1.7</v>
      </c>
      <c r="M151" s="147">
        <f>VLOOKUP($B151,'Impact of the crisis'!$C$6:$AB$300,26,FALSE)</f>
        <v>3.8</v>
      </c>
      <c r="N151" s="147">
        <f>VLOOKUP($B151,'Conditions of people affected'!$C$6:$R$300,16,FALSE)</f>
        <v>3.4</v>
      </c>
      <c r="O151" s="147">
        <f>VLOOKUP($B151,'Conditions of people affected'!$C$6:$R$300,9,FALSE)</f>
        <v>3.8</v>
      </c>
      <c r="P151" s="147">
        <f>VLOOKUP($B151,'Conditions of people affected'!$C$6:$R$300,15,FALSE)</f>
        <v>3</v>
      </c>
      <c r="Q151" s="147">
        <f t="shared" si="24"/>
        <v>3.2</v>
      </c>
      <c r="R151" s="147">
        <f>VLOOKUP($B151,'Complexity of the crisis'!$C$6:$AN$300,22,FALSE)</f>
        <v>3.7</v>
      </c>
      <c r="S151" s="147">
        <f>VLOOKUP($B151,'Complexity of the crisis'!$C$6:$AN$300,38,FALSE)</f>
        <v>2.5</v>
      </c>
      <c r="T151" s="151" t="str">
        <f>VLOOKUP(B151,Lists!$C$3:$E$300,3,FALSE)</f>
        <v>Africa</v>
      </c>
      <c r="U151" s="152">
        <f>VLOOKUP(B151,'INFORM Severity - hidden'!$C$5:$V$300,20,FALSE)</f>
        <v>45645</v>
      </c>
    </row>
    <row r="152" spans="1:21" x14ac:dyDescent="0.35">
      <c r="A152" s="148" t="str">
        <f t="array" ref="A152">IFERROR(INDEX(Lists!$B$2:$B$200,SMALL(IF(Lists!$I$2:$I$200="Individual",ROW(Lists!$B$2:$B$200)),ROW(148:148))-1,1),"")</f>
        <v>Russia-Ukraine conflict</v>
      </c>
      <c r="B152" s="149" t="str">
        <f>VLOOKUP(A152,Lists!$B$2:$G$200,2,FALSE)</f>
        <v>UKR002</v>
      </c>
      <c r="C152" s="149" t="str">
        <f>VLOOKUP(B152,'INFORM Severity - hidden'!$C$5:$D$200,2,FALSE)</f>
        <v>Ukraine</v>
      </c>
      <c r="D152" s="149" t="str">
        <f>VLOOKUP(A152,Lists!$B$2:$G$200,3,FALSE)</f>
        <v>UKR</v>
      </c>
      <c r="E152" s="150" t="str">
        <f>VLOOKUP(A152,Lists!$B$2:$G$200,5,FALSE)</f>
        <v>Conflict,Displacement</v>
      </c>
      <c r="F152" s="144">
        <f t="shared" si="20"/>
        <v>4.5999999999999996</v>
      </c>
      <c r="G152" s="145">
        <f t="shared" si="21"/>
        <v>5</v>
      </c>
      <c r="H152" s="145" t="str">
        <f t="shared" si="22"/>
        <v>Very High</v>
      </c>
      <c r="I152" s="146" t="str">
        <f>INDEX(Trends!$D$3:$D$404,MATCH(B152,Trends!$C$3:$C$404,0))</f>
        <v>Increasing</v>
      </c>
      <c r="J152" s="145" t="str">
        <f>VLOOKUP($B152,Reliability!$A$3:$I$300,9,FALSE)</f>
        <v>Very High</v>
      </c>
      <c r="K152" s="147">
        <f t="shared" si="23"/>
        <v>4.5</v>
      </c>
      <c r="L152" s="147">
        <f>VLOOKUP($B152,'Impact of the crisis'!$C$6:$N$300,12,FALSE)</f>
        <v>4.9000000000000004</v>
      </c>
      <c r="M152" s="147">
        <f>VLOOKUP($B152,'Impact of the crisis'!$C$6:$AB$300,26,FALSE)</f>
        <v>4.3</v>
      </c>
      <c r="N152" s="147">
        <f>VLOOKUP($B152,'Conditions of people affected'!$C$6:$R$300,16,FALSE)</f>
        <v>5</v>
      </c>
      <c r="O152" s="147">
        <f>VLOOKUP($B152,'Conditions of people affected'!$C$6:$R$300,9,FALSE)</f>
        <v>5</v>
      </c>
      <c r="P152" s="147">
        <f>VLOOKUP($B152,'Conditions of people affected'!$C$6:$R$300,15,FALSE)</f>
        <v>5</v>
      </c>
      <c r="Q152" s="147">
        <f t="shared" si="24"/>
        <v>4.0999999999999996</v>
      </c>
      <c r="R152" s="147">
        <f>VLOOKUP($B152,'Complexity of the crisis'!$C$6:$AN$300,22,FALSE)</f>
        <v>2.4</v>
      </c>
      <c r="S152" s="147">
        <f>VLOOKUP($B152,'Complexity of the crisis'!$C$6:$AN$300,38,FALSE)</f>
        <v>5</v>
      </c>
      <c r="T152" s="151" t="str">
        <f>VLOOKUP(B152,Lists!$C$3:$E$300,3,FALSE)</f>
        <v>Europe</v>
      </c>
      <c r="U152" s="152">
        <f>VLOOKUP(B152,'INFORM Severity - hidden'!$C$5:$V$300,20,FALSE)</f>
        <v>45656</v>
      </c>
    </row>
    <row r="153" spans="1:21" x14ac:dyDescent="0.35">
      <c r="A153" s="148" t="str">
        <f t="array" ref="A153">IFERROR(INDEX(Lists!$B$2:$B$200,SMALL(IF(Lists!$I$2:$I$200="Individual",ROW(Lists!$B$2:$B$200)),ROW(149:149))-1,1),"")</f>
        <v>Complex crisis in Venezuela</v>
      </c>
      <c r="B153" s="149" t="str">
        <f>VLOOKUP(A153,Lists!$B$2:$G$200,2,FALSE)</f>
        <v>VEN001</v>
      </c>
      <c r="C153" s="149" t="str">
        <f>VLOOKUP(B153,'INFORM Severity - hidden'!$C$5:$D$200,2,FALSE)</f>
        <v>Venezuela</v>
      </c>
      <c r="D153" s="149" t="str">
        <f>VLOOKUP(A153,Lists!$B$2:$G$200,3,FALSE)</f>
        <v>VEN</v>
      </c>
      <c r="E153" s="150" t="str">
        <f>VLOOKUP(A153,Lists!$B$2:$G$200,5,FALSE)</f>
        <v>Socio-political,Violence,Floods</v>
      </c>
      <c r="F153" s="144">
        <f t="shared" si="20"/>
        <v>4</v>
      </c>
      <c r="G153" s="145">
        <f t="shared" si="21"/>
        <v>4</v>
      </c>
      <c r="H153" s="145" t="str">
        <f t="shared" si="22"/>
        <v>High</v>
      </c>
      <c r="I153" s="146" t="str">
        <f>INDEX(Trends!$D$3:$D$404,MATCH(B153,Trends!$C$3:$C$404,0))</f>
        <v>Stable</v>
      </c>
      <c r="J153" s="145" t="str">
        <f>VLOOKUP($B153,Reliability!$A$3:$I$300,9,FALSE)</f>
        <v>High</v>
      </c>
      <c r="K153" s="147">
        <f t="shared" si="23"/>
        <v>4.4000000000000004</v>
      </c>
      <c r="L153" s="147">
        <f>VLOOKUP($B153,'Impact of the crisis'!$C$6:$N$300,12,FALSE)</f>
        <v>5</v>
      </c>
      <c r="M153" s="147">
        <f>VLOOKUP($B153,'Impact of the crisis'!$C$6:$AB$300,26,FALSE)</f>
        <v>4</v>
      </c>
      <c r="N153" s="147">
        <f>VLOOKUP($B153,'Conditions of people affected'!$C$6:$R$300,16,FALSE)</f>
        <v>3.9</v>
      </c>
      <c r="O153" s="147">
        <f>VLOOKUP($B153,'Conditions of people affected'!$C$6:$R$300,9,FALSE)</f>
        <v>4.8</v>
      </c>
      <c r="P153" s="147">
        <f>VLOOKUP($B153,'Conditions of people affected'!$C$6:$R$300,15,FALSE)</f>
        <v>3</v>
      </c>
      <c r="Q153" s="147">
        <f t="shared" si="24"/>
        <v>3.7</v>
      </c>
      <c r="R153" s="147">
        <f>VLOOKUP($B153,'Complexity of the crisis'!$C$6:$AN$300,22,FALSE)</f>
        <v>3.3</v>
      </c>
      <c r="S153" s="147">
        <f>VLOOKUP($B153,'Complexity of the crisis'!$C$6:$AN$300,38,FALSE)</f>
        <v>4</v>
      </c>
      <c r="T153" s="151" t="str">
        <f>VLOOKUP(B153,Lists!$C$3:$E$300,3,FALSE)</f>
        <v>Americas</v>
      </c>
      <c r="U153" s="152">
        <f>VLOOKUP(B153,'INFORM Severity - hidden'!$C$5:$V$300,20,FALSE)</f>
        <v>45615</v>
      </c>
    </row>
    <row r="154" spans="1:21" x14ac:dyDescent="0.35">
      <c r="A154" s="148" t="str">
        <f t="array" ref="A154">IFERROR(INDEX(Lists!$B$2:$B$200,SMALL(IF(Lists!$I$2:$I$200="Individual",ROW(Lists!$B$2:$B$200)),ROW(150:150))-1,1),"")</f>
        <v>Typhoon Yagi in Vietnam</v>
      </c>
      <c r="B154" s="149" t="str">
        <f>VLOOKUP(A154,Lists!$B$2:$G$200,2,FALSE)</f>
        <v>VNM003</v>
      </c>
      <c r="C154" s="149" t="str">
        <f>VLOOKUP(B154,'INFORM Severity - hidden'!$C$5:$D$200,2,FALSE)</f>
        <v>Vietnam</v>
      </c>
      <c r="D154" s="149" t="str">
        <f>VLOOKUP(A154,Lists!$B$2:$G$200,3,FALSE)</f>
        <v>VNM</v>
      </c>
      <c r="E154" s="150" t="str">
        <f>VLOOKUP(A154,Lists!$B$2:$G$200,5,FALSE)</f>
        <v>Cyclone</v>
      </c>
      <c r="F154" s="144">
        <f t="shared" si="20"/>
        <v>2.6</v>
      </c>
      <c r="G154" s="145">
        <f t="shared" si="21"/>
        <v>3</v>
      </c>
      <c r="H154" s="145" t="str">
        <f t="shared" si="22"/>
        <v>Medium</v>
      </c>
      <c r="I154" s="146" t="str">
        <f>INDEX(Trends!$D$3:$D$404,MATCH(B154,Trends!$C$3:$C$404,0))</f>
        <v>Decreasing</v>
      </c>
      <c r="J154" s="145" t="str">
        <f>VLOOKUP($B154,Reliability!$A$3:$I$300,9,FALSE)</f>
        <v>Very High</v>
      </c>
      <c r="K154" s="147">
        <f t="shared" si="23"/>
        <v>2.9</v>
      </c>
      <c r="L154" s="147">
        <f>VLOOKUP($B154,'Impact of the crisis'!$C$6:$N$300,12,FALSE)</f>
        <v>3.3</v>
      </c>
      <c r="M154" s="147">
        <f>VLOOKUP($B154,'Impact of the crisis'!$C$6:$AB$300,26,FALSE)</f>
        <v>2.6</v>
      </c>
      <c r="N154" s="147">
        <f>VLOOKUP($B154,'Conditions of people affected'!$C$6:$R$300,16,FALSE)</f>
        <v>2.4500000000000002</v>
      </c>
      <c r="O154" s="147">
        <f>VLOOKUP($B154,'Conditions of people affected'!$C$6:$R$300,9,FALSE)</f>
        <v>2.9</v>
      </c>
      <c r="P154" s="147">
        <f>VLOOKUP($B154,'Conditions of people affected'!$C$6:$R$300,15,FALSE)</f>
        <v>2</v>
      </c>
      <c r="Q154" s="147">
        <f t="shared" si="24"/>
        <v>2.7</v>
      </c>
      <c r="R154" s="147">
        <f>VLOOKUP($B154,'Complexity of the crisis'!$C$6:$AN$300,22,FALSE)</f>
        <v>2.9</v>
      </c>
      <c r="S154" s="147">
        <f>VLOOKUP($B154,'Complexity of the crisis'!$C$6:$AN$300,38,FALSE)</f>
        <v>2.5</v>
      </c>
      <c r="T154" s="151" t="str">
        <f>VLOOKUP(B154,Lists!$C$3:$E$300,3,FALSE)</f>
        <v>Asia</v>
      </c>
      <c r="U154" s="152">
        <f>VLOOKUP(B154,'INFORM Severity - hidden'!$C$5:$V$300,20,FALSE)</f>
        <v>45639</v>
      </c>
    </row>
    <row r="155" spans="1:21" x14ac:dyDescent="0.35">
      <c r="A155" s="148" t="str">
        <f t="array" ref="A155">IFERROR(INDEX(Lists!$B$2:$B$200,SMALL(IF(Lists!$I$2:$I$200="Individual",ROW(Lists!$B$2:$B$200)),ROW(151:151))-1,1),"")</f>
        <v>Conflict in Yemen</v>
      </c>
      <c r="B155" s="149" t="str">
        <f>VLOOKUP(A155,Lists!$B$2:$G$200,2,FALSE)</f>
        <v>YEM001</v>
      </c>
      <c r="C155" s="149" t="str">
        <f>VLOOKUP(B155,'INFORM Severity - hidden'!$C$5:$D$200,2,FALSE)</f>
        <v>Yemen</v>
      </c>
      <c r="D155" s="149" t="str">
        <f>VLOOKUP(A155,Lists!$B$2:$G$200,3,FALSE)</f>
        <v>YEM</v>
      </c>
      <c r="E155" s="150" t="str">
        <f>VLOOKUP(A155,Lists!$B$2:$G$200,5,FALSE)</f>
        <v>Conflict</v>
      </c>
      <c r="F155" s="144">
        <f t="shared" si="20"/>
        <v>4.8</v>
      </c>
      <c r="G155" s="145">
        <f t="shared" si="21"/>
        <v>5</v>
      </c>
      <c r="H155" s="145" t="str">
        <f t="shared" si="22"/>
        <v>Very High</v>
      </c>
      <c r="I155" s="146" t="str">
        <f>INDEX(Trends!$D$3:$D$404,MATCH(B155,Trends!$C$3:$C$404,0))</f>
        <v>Increasing</v>
      </c>
      <c r="J155" s="145" t="str">
        <f>VLOOKUP($B155,Reliability!$A$3:$I$300,9,FALSE)</f>
        <v>Very High</v>
      </c>
      <c r="K155" s="147">
        <f t="shared" si="23"/>
        <v>4.7</v>
      </c>
      <c r="L155" s="147">
        <f>VLOOKUP($B155,'Impact of the crisis'!$C$6:$N$300,12,FALSE)</f>
        <v>4.9000000000000004</v>
      </c>
      <c r="M155" s="147">
        <f>VLOOKUP($B155,'Impact of the crisis'!$C$6:$AB$300,26,FALSE)</f>
        <v>4.5999999999999996</v>
      </c>
      <c r="N155" s="147">
        <f>VLOOKUP($B155,'Conditions of people affected'!$C$6:$R$300,16,FALSE)</f>
        <v>5</v>
      </c>
      <c r="O155" s="147">
        <f>VLOOKUP($B155,'Conditions of people affected'!$C$6:$R$300,9,FALSE)</f>
        <v>5</v>
      </c>
      <c r="P155" s="147">
        <f>VLOOKUP($B155,'Conditions of people affected'!$C$6:$R$300,15,FALSE)</f>
        <v>5</v>
      </c>
      <c r="Q155" s="147">
        <f t="shared" si="24"/>
        <v>4.5</v>
      </c>
      <c r="R155" s="147">
        <f>VLOOKUP($B155,'Complexity of the crisis'!$C$6:$AN$300,22,FALSE)</f>
        <v>3.8</v>
      </c>
      <c r="S155" s="147">
        <f>VLOOKUP($B155,'Complexity of the crisis'!$C$6:$AN$300,38,FALSE)</f>
        <v>5</v>
      </c>
      <c r="T155" s="151" t="str">
        <f>VLOOKUP(B155,Lists!$C$3:$E$300,3,FALSE)</f>
        <v>Middle east</v>
      </c>
      <c r="U155" s="152">
        <f>VLOOKUP(B155,'INFORM Severity - hidden'!$C$5:$V$300,20,FALSE)</f>
        <v>45650</v>
      </c>
    </row>
    <row r="156" spans="1:21" x14ac:dyDescent="0.35">
      <c r="A156" s="148" t="str">
        <f t="array" ref="A156">IFERROR(INDEX(Lists!$B$2:$B$200,SMALL(IF(Lists!$I$2:$I$200="Individual",ROW(Lists!$B$2:$B$200)),ROW(152:152))-1,1),"")</f>
        <v>Mixed migration flows in Yemen</v>
      </c>
      <c r="B156" s="149" t="str">
        <f>VLOOKUP(A156,Lists!$B$2:$G$200,2,FALSE)</f>
        <v>YEM002</v>
      </c>
      <c r="C156" s="149" t="str">
        <f>VLOOKUP(B156,'INFORM Severity - hidden'!$C$5:$D$200,2,FALSE)</f>
        <v>Yemen</v>
      </c>
      <c r="D156" s="149" t="str">
        <f>VLOOKUP(A156,Lists!$B$2:$G$200,3,FALSE)</f>
        <v>YEM</v>
      </c>
      <c r="E156" s="150" t="str">
        <f>VLOOKUP(A156,Lists!$B$2:$G$200,5,FALSE)</f>
        <v>Displacement</v>
      </c>
      <c r="F156" s="144">
        <f t="shared" si="20"/>
        <v>3.2</v>
      </c>
      <c r="G156" s="145">
        <f t="shared" si="21"/>
        <v>4</v>
      </c>
      <c r="H156" s="145" t="str">
        <f t="shared" si="22"/>
        <v>High</v>
      </c>
      <c r="I156" s="146" t="str">
        <f>INDEX(Trends!$D$3:$D$404,MATCH(B156,Trends!$C$3:$C$404,0))</f>
        <v>Stable</v>
      </c>
      <c r="J156" s="145" t="str">
        <f>VLOOKUP($B156,Reliability!$A$3:$I$300,9,FALSE)</f>
        <v>Very High</v>
      </c>
      <c r="K156" s="147">
        <f t="shared" si="23"/>
        <v>3.2</v>
      </c>
      <c r="L156" s="147">
        <f>VLOOKUP($B156,'Impact of the crisis'!$C$6:$N$300,12,FALSE)</f>
        <v>1.4</v>
      </c>
      <c r="M156" s="147">
        <f>VLOOKUP($B156,'Impact of the crisis'!$C$6:$AB$300,26,FALSE)</f>
        <v>3.8</v>
      </c>
      <c r="N156" s="147">
        <f>VLOOKUP($B156,'Conditions of people affected'!$C$6:$R$300,16,FALSE)</f>
        <v>3.3</v>
      </c>
      <c r="O156" s="147">
        <f>VLOOKUP($B156,'Conditions of people affected'!$C$6:$R$300,9,FALSE)</f>
        <v>2.6</v>
      </c>
      <c r="P156" s="147">
        <f>VLOOKUP($B156,'Conditions of people affected'!$C$6:$R$300,15,FALSE)</f>
        <v>4</v>
      </c>
      <c r="Q156" s="147">
        <f t="shared" si="24"/>
        <v>3</v>
      </c>
      <c r="R156" s="147">
        <f>VLOOKUP($B156,'Complexity of the crisis'!$C$6:$AN$300,22,FALSE)</f>
        <v>3.8</v>
      </c>
      <c r="S156" s="147">
        <f>VLOOKUP($B156,'Complexity of the crisis'!$C$6:$AN$300,38,FALSE)</f>
        <v>2</v>
      </c>
      <c r="T156" s="151" t="str">
        <f>VLOOKUP(B156,Lists!$C$3:$E$300,3,FALSE)</f>
        <v>Middle east</v>
      </c>
      <c r="U156" s="152">
        <f>VLOOKUP(B156,'INFORM Severity - hidden'!$C$5:$V$300,20,FALSE)</f>
        <v>45650</v>
      </c>
    </row>
    <row r="157" spans="1:21" x14ac:dyDescent="0.35">
      <c r="A157" s="148" t="str">
        <f t="array" ref="A157">IFERROR(INDEX(Lists!$B$2:$B$200,SMALL(IF(Lists!$I$2:$I$200="Individual",ROW(Lists!$B$2:$B$200)),ROW(153:153))-1,1),"")</f>
        <v>Drought in Zambia</v>
      </c>
      <c r="B157" s="149" t="str">
        <f>VLOOKUP(A157,Lists!$B$2:$G$200,2,FALSE)</f>
        <v>ZMB002</v>
      </c>
      <c r="C157" s="149" t="str">
        <f>VLOOKUP(B157,'INFORM Severity - hidden'!$C$5:$D$200,2,FALSE)</f>
        <v>Zambia</v>
      </c>
      <c r="D157" s="149" t="str">
        <f>VLOOKUP(A157,Lists!$B$2:$G$200,3,FALSE)</f>
        <v>ZMB</v>
      </c>
      <c r="E157" s="150" t="str">
        <f>VLOOKUP(A157,Lists!$B$2:$G$200,5,FALSE)</f>
        <v>Drought,Food Security</v>
      </c>
      <c r="F157" s="144">
        <f t="shared" si="20"/>
        <v>3.5</v>
      </c>
      <c r="G157" s="145">
        <f t="shared" si="21"/>
        <v>4</v>
      </c>
      <c r="H157" s="145" t="str">
        <f t="shared" si="22"/>
        <v>High</v>
      </c>
      <c r="I157" s="146" t="str">
        <f>INDEX(Trends!$D$3:$D$404,MATCH(B157,Trends!$C$3:$C$404,0))</f>
        <v>Decreasing</v>
      </c>
      <c r="J157" s="145" t="str">
        <f>VLOOKUP($B157,Reliability!$A$3:$I$300,9,FALSE)</f>
        <v>High</v>
      </c>
      <c r="K157" s="147">
        <f t="shared" si="23"/>
        <v>4</v>
      </c>
      <c r="L157" s="147">
        <f>VLOOKUP($B157,'Impact of the crisis'!$C$6:$N$300,12,FALSE)</f>
        <v>4.8</v>
      </c>
      <c r="M157" s="147">
        <f>VLOOKUP($B157,'Impact of the crisis'!$C$6:$AB$300,26,FALSE)</f>
        <v>3.4</v>
      </c>
      <c r="N157" s="147">
        <f>VLOOKUP($B157,'Conditions of people affected'!$C$6:$R$300,16,FALSE)</f>
        <v>4</v>
      </c>
      <c r="O157" s="147">
        <f>VLOOKUP($B157,'Conditions of people affected'!$C$6:$R$300,9,FALSE)</f>
        <v>5</v>
      </c>
      <c r="P157" s="147">
        <f>VLOOKUP($B157,'Conditions of people affected'!$C$6:$R$300,15,FALSE)</f>
        <v>3</v>
      </c>
      <c r="Q157" s="147">
        <f t="shared" si="24"/>
        <v>2.2000000000000002</v>
      </c>
      <c r="R157" s="147">
        <f>VLOOKUP($B157,'Complexity of the crisis'!$C$6:$AN$300,22,FALSE)</f>
        <v>2.4</v>
      </c>
      <c r="S157" s="147">
        <f>VLOOKUP($B157,'Complexity of the crisis'!$C$6:$AN$300,38,FALSE)</f>
        <v>2</v>
      </c>
      <c r="T157" s="151" t="str">
        <f>VLOOKUP(B157,Lists!$C$3:$E$300,3,FALSE)</f>
        <v>Africa</v>
      </c>
      <c r="U157" s="152">
        <f>VLOOKUP(B157,'INFORM Severity - hidden'!$C$5:$V$300,20,FALSE)</f>
        <v>45652</v>
      </c>
    </row>
    <row r="158" spans="1:21" x14ac:dyDescent="0.35">
      <c r="A158" s="148" t="str">
        <f t="array" ref="A158">IFERROR(INDEX(Lists!$B$2:$B$200,SMALL(IF(Lists!$I$2:$I$200="Individual",ROW(Lists!$B$2:$B$200)),ROW(154:154))-1,1),"")</f>
        <v>Complex crisis in Zimbabwe</v>
      </c>
      <c r="B158" s="149" t="str">
        <f>VLOOKUP(A158,Lists!$B$2:$G$200,2,FALSE)</f>
        <v>ZWE001</v>
      </c>
      <c r="C158" s="149" t="str">
        <f>VLOOKUP(B158,'INFORM Severity - hidden'!$C$5:$D$200,2,FALSE)</f>
        <v>Zimbabwe</v>
      </c>
      <c r="D158" s="149" t="str">
        <f>VLOOKUP(A158,Lists!$B$2:$G$200,3,FALSE)</f>
        <v>ZWE</v>
      </c>
      <c r="E158" s="150" t="str">
        <f>VLOOKUP(A158,Lists!$B$2:$G$200,5,FALSE)</f>
        <v>Socio-political,Drought,Food Security</v>
      </c>
      <c r="F158" s="144">
        <f t="shared" si="20"/>
        <v>3.7</v>
      </c>
      <c r="G158" s="145">
        <f t="shared" si="21"/>
        <v>4</v>
      </c>
      <c r="H158" s="145" t="str">
        <f t="shared" si="22"/>
        <v>High</v>
      </c>
      <c r="I158" s="146" t="str">
        <f>INDEX(Trends!$D$3:$D$404,MATCH(B158,Trends!$C$3:$C$404,0))</f>
        <v>Decreasing</v>
      </c>
      <c r="J158" s="145" t="str">
        <f>VLOOKUP($B158,Reliability!$A$3:$I$300,9,FALSE)</f>
        <v>High</v>
      </c>
      <c r="K158" s="147">
        <f t="shared" si="23"/>
        <v>4.0999999999999996</v>
      </c>
      <c r="L158" s="147">
        <f>VLOOKUP($B158,'Impact of the crisis'!$C$6:$N$300,12,FALSE)</f>
        <v>4.5999999999999996</v>
      </c>
      <c r="M158" s="147">
        <f>VLOOKUP($B158,'Impact of the crisis'!$C$6:$AB$300,26,FALSE)</f>
        <v>3.8</v>
      </c>
      <c r="N158" s="147">
        <f>VLOOKUP($B158,'Conditions of people affected'!$C$6:$R$300,16,FALSE)</f>
        <v>3.9</v>
      </c>
      <c r="O158" s="147">
        <f>VLOOKUP($B158,'Conditions of people affected'!$C$6:$R$300,9,FALSE)</f>
        <v>4.8</v>
      </c>
      <c r="P158" s="147">
        <f>VLOOKUP($B158,'Conditions of people affected'!$C$6:$R$300,15,FALSE)</f>
        <v>3</v>
      </c>
      <c r="Q158" s="147">
        <f t="shared" si="24"/>
        <v>3.2</v>
      </c>
      <c r="R158" s="147">
        <f>VLOOKUP($B158,'Complexity of the crisis'!$C$6:$AN$300,22,FALSE)</f>
        <v>3.3</v>
      </c>
      <c r="S158" s="147">
        <f>VLOOKUP($B158,'Complexity of the crisis'!$C$6:$AN$300,38,FALSE)</f>
        <v>3</v>
      </c>
      <c r="T158" s="151" t="str">
        <f>VLOOKUP(B158,Lists!$C$3:$E$300,3,FALSE)</f>
        <v>Africa</v>
      </c>
      <c r="U158" s="152">
        <f>VLOOKUP(B158,'INFORM Severity - hidden'!$C$5:$V$300,20,FALSE)</f>
        <v>45652</v>
      </c>
    </row>
  </sheetData>
  <autoFilter ref="A4:T143" xr:uid="{00000000-0009-0000-0000-000003000000}">
    <sortState xmlns:xlrd2="http://schemas.microsoft.com/office/spreadsheetml/2017/richdata2" ref="A5:T143">
      <sortCondition ref="G4:G143"/>
    </sortState>
  </autoFilter>
  <conditionalFormatting sqref="A1:U300">
    <cfRule type="containsBlanks" priority="1" stopIfTrue="1">
      <formula>LEN(TRIM(A1))=0</formula>
    </cfRule>
  </conditionalFormatting>
  <conditionalFormatting sqref="G5:G300">
    <cfRule type="cellIs" dxfId="170" priority="17" stopIfTrue="1" operator="equal">
      <formula>5</formula>
    </cfRule>
    <cfRule type="cellIs" dxfId="169" priority="18" stopIfTrue="1" operator="equal">
      <formula>4</formula>
    </cfRule>
    <cfRule type="cellIs" dxfId="168" priority="19" stopIfTrue="1" operator="equal">
      <formula>3</formula>
    </cfRule>
    <cfRule type="cellIs" dxfId="167" priority="20" stopIfTrue="1" operator="equal">
      <formula>2</formula>
    </cfRule>
    <cfRule type="cellIs" dxfId="166" priority="21" stopIfTrue="1" operator="equal">
      <formula>1</formula>
    </cfRule>
  </conditionalFormatting>
  <conditionalFormatting sqref="H5:H300">
    <cfRule type="cellIs" dxfId="165" priority="13" stopIfTrue="1" operator="equal">
      <formula>"High"</formula>
    </cfRule>
    <cfRule type="cellIs" dxfId="164" priority="12" stopIfTrue="1" operator="equal">
      <formula>"Very High"</formula>
    </cfRule>
    <cfRule type="cellIs" dxfId="163" priority="14" stopIfTrue="1" operator="equal">
      <formula>"Medium"</formula>
    </cfRule>
    <cfRule type="cellIs" dxfId="162" priority="15" stopIfTrue="1" operator="equal">
      <formula>"Low"</formula>
    </cfRule>
    <cfRule type="cellIs" dxfId="161" priority="16" stopIfTrue="1" operator="equal">
      <formula>"Very Low"</formula>
    </cfRule>
  </conditionalFormatting>
  <conditionalFormatting sqref="I5:I300">
    <cfRule type="cellIs" dxfId="160" priority="27" operator="equal">
      <formula>"Increasing"</formula>
    </cfRule>
    <cfRule type="cellIs" dxfId="159" priority="28" operator="equal">
      <formula>"Stable"</formula>
    </cfRule>
    <cfRule type="cellIs" dxfId="158" priority="29" operator="equal">
      <formula>"Decreasing"</formula>
    </cfRule>
  </conditionalFormatting>
  <conditionalFormatting sqref="J5:J300">
    <cfRule type="cellIs" dxfId="157" priority="2" stopIfTrue="1" operator="equal">
      <formula>"Very Low"</formula>
    </cfRule>
    <cfRule type="cellIs" dxfId="156" priority="3" stopIfTrue="1" operator="equal">
      <formula>"Low"</formula>
    </cfRule>
    <cfRule type="cellIs" dxfId="155" priority="4" stopIfTrue="1" operator="equal">
      <formula>"Medium"</formula>
    </cfRule>
    <cfRule type="cellIs" dxfId="154" priority="5" stopIfTrue="1" operator="equal">
      <formula>"High"</formula>
    </cfRule>
    <cfRule type="cellIs" dxfId="153" priority="6" stopIfTrue="1" operator="equal">
      <formula>"Very High"</formula>
    </cfRule>
  </conditionalFormatting>
  <conditionalFormatting sqref="K5:K300">
    <cfRule type="cellIs" dxfId="152" priority="73" stopIfTrue="1" operator="between">
      <formula>1</formula>
      <formula>2</formula>
    </cfRule>
    <cfRule type="cellIs" dxfId="151" priority="72" stopIfTrue="1" operator="between">
      <formula>2</formula>
      <formula>3</formula>
    </cfRule>
    <cfRule type="cellIs" dxfId="150" priority="71" stopIfTrue="1" operator="between">
      <formula>3</formula>
      <formula>4</formula>
    </cfRule>
    <cfRule type="cellIs" dxfId="149" priority="65" stopIfTrue="1" operator="between">
      <formula>4</formula>
      <formula>5</formula>
    </cfRule>
    <cfRule type="cellIs" dxfId="148" priority="74" stopIfTrue="1" operator="between">
      <formula>0</formula>
      <formula>1</formula>
    </cfRule>
  </conditionalFormatting>
  <conditionalFormatting sqref="L5:M300">
    <cfRule type="cellIs" dxfId="147" priority="68" stopIfTrue="1" operator="between">
      <formula>2</formula>
      <formula>3</formula>
    </cfRule>
    <cfRule type="cellIs" dxfId="146" priority="66" stopIfTrue="1" operator="between">
      <formula>4</formula>
      <formula>5</formula>
    </cfRule>
    <cfRule type="cellIs" dxfId="145" priority="67" stopIfTrue="1" operator="between">
      <formula>3</formula>
      <formula>4</formula>
    </cfRule>
    <cfRule type="cellIs" dxfId="144" priority="69" stopIfTrue="1" operator="between">
      <formula>1</formula>
      <formula>2</formula>
    </cfRule>
    <cfRule type="cellIs" dxfId="143" priority="70" stopIfTrue="1" operator="between">
      <formula>0</formula>
      <formula>1</formula>
    </cfRule>
  </conditionalFormatting>
  <conditionalFormatting sqref="N5:P300">
    <cfRule type="cellIs" dxfId="142" priority="7" stopIfTrue="1" operator="between">
      <formula>5</formula>
      <formula>5.9</formula>
    </cfRule>
    <cfRule type="cellIs" dxfId="141" priority="11" stopIfTrue="1" operator="between">
      <formula>0</formula>
      <formula>1.9</formula>
    </cfRule>
    <cfRule type="cellIs" dxfId="140" priority="10" stopIfTrue="1" operator="between">
      <formula>2</formula>
      <formula>2.9</formula>
    </cfRule>
    <cfRule type="cellIs" dxfId="139" priority="9" stopIfTrue="1" operator="between">
      <formula>3</formula>
      <formula>3.9</formula>
    </cfRule>
    <cfRule type="cellIs" dxfId="138" priority="8" stopIfTrue="1" operator="between">
      <formula>4</formula>
      <formula>4.9</formula>
    </cfRule>
  </conditionalFormatting>
  <conditionalFormatting sqref="Q5:Q300">
    <cfRule type="cellIs" dxfId="137" priority="36" stopIfTrue="1" operator="between">
      <formula>3</formula>
      <formula>4</formula>
    </cfRule>
    <cfRule type="cellIs" dxfId="136" priority="37" stopIfTrue="1" operator="between">
      <formula>2</formula>
      <formula>3</formula>
    </cfRule>
    <cfRule type="cellIs" dxfId="135" priority="35" stopIfTrue="1" operator="between">
      <formula>4</formula>
      <formula>5</formula>
    </cfRule>
    <cfRule type="cellIs" dxfId="134" priority="38" stopIfTrue="1" operator="between">
      <formula>1</formula>
      <formula>2</formula>
    </cfRule>
    <cfRule type="cellIs" dxfId="133" priority="39" stopIfTrue="1" operator="between">
      <formula>0</formula>
      <formula>1</formula>
    </cfRule>
  </conditionalFormatting>
  <conditionalFormatting sqref="R5:S300">
    <cfRule type="cellIs" dxfId="132" priority="45" stopIfTrue="1" operator="between">
      <formula>4</formula>
      <formula>5</formula>
    </cfRule>
    <cfRule type="cellIs" dxfId="131" priority="46" stopIfTrue="1" operator="between">
      <formula>3</formula>
      <formula>4</formula>
    </cfRule>
    <cfRule type="cellIs" dxfId="130" priority="47" stopIfTrue="1" operator="between">
      <formula>2</formula>
      <formula>3</formula>
    </cfRule>
    <cfRule type="cellIs" dxfId="129" priority="48" stopIfTrue="1" operator="between">
      <formula>1</formula>
      <formula>2</formula>
    </cfRule>
    <cfRule type="cellIs" dxfId="128" priority="49" stopIfTrue="1" operator="between">
      <formula>0</formula>
      <formula>1</formula>
    </cfRule>
  </conditionalFormatting>
  <conditionalFormatting sqref="S5:S300">
    <cfRule type="cellIs" dxfId="127" priority="50" stopIfTrue="1" operator="between">
      <formula>4</formula>
      <formula>5</formula>
    </cfRule>
    <cfRule type="cellIs" dxfId="126" priority="51" stopIfTrue="1" operator="between">
      <formula>3</formula>
      <formula>4</formula>
    </cfRule>
    <cfRule type="cellIs" dxfId="125" priority="53" stopIfTrue="1" operator="between">
      <formula>1</formula>
      <formula>2</formula>
    </cfRule>
    <cfRule type="cellIs" dxfId="124" priority="54" stopIfTrue="1" operator="between">
      <formula>0</formula>
      <formula>1</formula>
    </cfRule>
    <cfRule type="cellIs" dxfId="123" priority="52" stopIfTrue="1" operator="between">
      <formula>2</formula>
      <formula>3</formula>
    </cfRule>
  </conditionalFormatting>
  <pageMargins left="0.70866141732283472" right="0.70866141732283472" top="0.74803149606299213" bottom="0.74803149606299213" header="0.31496062992125978" footer="0.31496062992125978"/>
  <pageSetup paperSize="8" scale="69" orientation="landscape" horizontalDpi="1200" verticalDpi="1200"/>
  <drawing r:id="rId1"/>
  <pictur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4A2B54"/>
  </sheetPr>
  <dimension ref="A1:U97"/>
  <sheetViews>
    <sheetView workbookViewId="0">
      <selection activeCell="U6" sqref="U6"/>
    </sheetView>
  </sheetViews>
  <sheetFormatPr defaultColWidth="8.54296875" defaultRowHeight="14.5" x14ac:dyDescent="0.35"/>
  <cols>
    <col min="1" max="1" width="43.54296875" bestFit="1" customWidth="1"/>
    <col min="2" max="2" width="9.453125" customWidth="1"/>
    <col min="3" max="3" width="17.54296875" customWidth="1"/>
    <col min="4" max="4" width="9.453125" customWidth="1"/>
    <col min="5" max="5" width="27.453125" bestFit="1" customWidth="1"/>
    <col min="6" max="7" width="9.453125" customWidth="1"/>
    <col min="8" max="8" width="9.54296875" customWidth="1"/>
    <col min="9" max="9" width="13.54296875" customWidth="1"/>
    <col min="10" max="10" width="9.54296875" customWidth="1"/>
    <col min="11" max="20" width="9.453125" customWidth="1"/>
    <col min="21" max="21" width="11.453125" bestFit="1" customWidth="1"/>
  </cols>
  <sheetData>
    <row r="1" spans="1:21" ht="22.75" customHeight="1" x14ac:dyDescent="0.5">
      <c r="A1" s="142" t="str">
        <f>"INFORM Severity Index - all countries. Release: "&amp;About!$A$5&amp;""</f>
        <v>INFORM Severity Index - all countries. Release: December 2024</v>
      </c>
      <c r="B1" s="58"/>
      <c r="C1" s="58"/>
      <c r="D1" s="58"/>
      <c r="E1" s="58"/>
      <c r="F1" s="58"/>
      <c r="G1" s="58"/>
      <c r="H1" s="58"/>
      <c r="I1" s="58"/>
      <c r="J1" s="58"/>
      <c r="K1" s="58"/>
      <c r="L1" s="58"/>
      <c r="M1" s="58"/>
      <c r="N1" s="58"/>
      <c r="O1" s="58"/>
      <c r="P1" s="58"/>
      <c r="Q1" s="58"/>
      <c r="R1" s="58"/>
      <c r="S1" s="58"/>
      <c r="T1" s="58"/>
      <c r="U1" s="58"/>
    </row>
    <row r="2" spans="1:21" ht="96.65" customHeight="1" thickBot="1" x14ac:dyDescent="0.4">
      <c r="A2" s="13" t="s">
        <v>9917</v>
      </c>
      <c r="B2" s="13" t="s">
        <v>9919</v>
      </c>
      <c r="C2" s="13" t="s">
        <v>9920</v>
      </c>
      <c r="D2" s="6" t="s">
        <v>9921</v>
      </c>
      <c r="E2" s="13" t="s">
        <v>9922</v>
      </c>
      <c r="F2" s="85" t="s">
        <v>9923</v>
      </c>
      <c r="G2" s="86" t="s">
        <v>9924</v>
      </c>
      <c r="H2" s="85" t="s">
        <v>9924</v>
      </c>
      <c r="I2" s="87" t="s">
        <v>9925</v>
      </c>
      <c r="J2" s="87" t="s">
        <v>6</v>
      </c>
      <c r="K2" s="89" t="s">
        <v>9926</v>
      </c>
      <c r="L2" s="88" t="s">
        <v>9941</v>
      </c>
      <c r="M2" s="88" t="s">
        <v>9942</v>
      </c>
      <c r="N2" s="59" t="s">
        <v>9929</v>
      </c>
      <c r="O2" s="90" t="s">
        <v>3100</v>
      </c>
      <c r="P2" s="90" t="s">
        <v>9930</v>
      </c>
      <c r="Q2" s="91" t="s">
        <v>9931</v>
      </c>
      <c r="R2" s="92" t="s">
        <v>9932</v>
      </c>
      <c r="S2" s="92" t="s">
        <v>9933</v>
      </c>
      <c r="T2" s="63" t="s">
        <v>9934</v>
      </c>
      <c r="U2" s="141" t="s">
        <v>9935</v>
      </c>
    </row>
    <row r="3" spans="1:21" ht="18" hidden="1" customHeight="1" thickTop="1" x14ac:dyDescent="0.4">
      <c r="A3" s="56" t="s">
        <v>9936</v>
      </c>
      <c r="B3" s="56"/>
      <c r="C3" s="56"/>
      <c r="D3" s="56"/>
      <c r="E3" s="56"/>
      <c r="F3" s="48"/>
      <c r="G3" s="48"/>
      <c r="H3" s="48"/>
      <c r="I3" s="82"/>
      <c r="J3" s="48"/>
      <c r="K3" s="47"/>
      <c r="L3" s="46"/>
      <c r="M3" s="46"/>
      <c r="N3" s="47"/>
      <c r="O3" s="48"/>
      <c r="P3" s="48"/>
      <c r="Q3" s="47"/>
      <c r="R3" s="46"/>
      <c r="S3" s="46"/>
      <c r="T3" s="2"/>
      <c r="U3" s="124"/>
    </row>
    <row r="4" spans="1:21" ht="18" customHeight="1" thickTop="1" x14ac:dyDescent="0.4">
      <c r="A4" s="14" t="s">
        <v>9937</v>
      </c>
      <c r="B4" s="14"/>
      <c r="C4" s="14"/>
      <c r="D4" s="7" t="s">
        <v>9937</v>
      </c>
      <c r="E4" s="14"/>
      <c r="F4" s="40" t="s">
        <v>9938</v>
      </c>
      <c r="G4" s="40" t="s">
        <v>9938</v>
      </c>
      <c r="H4" s="40" t="s">
        <v>9939</v>
      </c>
      <c r="I4" s="40" t="s">
        <v>9940</v>
      </c>
      <c r="J4" s="40" t="s">
        <v>9939</v>
      </c>
      <c r="K4" s="40" t="s">
        <v>9938</v>
      </c>
      <c r="L4" s="40" t="s">
        <v>9938</v>
      </c>
      <c r="M4" s="40" t="s">
        <v>9938</v>
      </c>
      <c r="N4" s="40" t="s">
        <v>9938</v>
      </c>
      <c r="O4" s="40" t="s">
        <v>9938</v>
      </c>
      <c r="P4" s="40" t="s">
        <v>9938</v>
      </c>
      <c r="Q4" s="40" t="s">
        <v>9938</v>
      </c>
      <c r="R4" s="40" t="s">
        <v>9938</v>
      </c>
      <c r="S4" s="40" t="s">
        <v>9938</v>
      </c>
      <c r="T4" s="2"/>
      <c r="U4" s="124"/>
    </row>
    <row r="5" spans="1:21" x14ac:dyDescent="0.35">
      <c r="A5" s="153" t="str">
        <f t="array" ref="A5">IFERROR(INDEX(Lists!$B$2:$B$200,SMALL(IF(Lists!$H$2:$H$200="Yes",ROW(Lists!$B$2:$B$200)),ROW(1:1))-1,1),"")</f>
        <v>Complex crisis in Afghanistan</v>
      </c>
      <c r="B5" s="154" t="str">
        <f>VLOOKUP(A5,Lists!$B$2:$G$200,2,FALSE)</f>
        <v>AFG001</v>
      </c>
      <c r="C5" s="154" t="str">
        <f>VLOOKUP(B5,'INFORM Severity - hidden'!$C$5:$D$200,2,FALSE)</f>
        <v>Afghanistan</v>
      </c>
      <c r="D5" s="154" t="str">
        <f>VLOOKUP(A5,Lists!$B$2:$G$200,3,FALSE)</f>
        <v>AFG</v>
      </c>
      <c r="E5" s="154" t="str">
        <f>VLOOKUP(A5,Lists!$B$2:$G$200,5,FALSE)</f>
        <v>Conflict,Violence,Displacement,Drought,Earthquake,Socio-political</v>
      </c>
      <c r="F5" s="161">
        <f t="shared" ref="F5:F36" si="0">IF(OR(N5="x",K5="x"),"x",ROUND((5-GEOMEAN(((5-K5)/5*4+1),((5-N5)/5*4+1),((5-N5)/5*4+1)))/4*3.5+Q5*0.3,1))</f>
        <v>4.4000000000000004</v>
      </c>
      <c r="G5" s="162">
        <f t="shared" ref="G5:G36" si="1">IF(F5="x","x",ROUNDUP(F5,0))</f>
        <v>5</v>
      </c>
      <c r="H5" s="162" t="str">
        <f t="shared" ref="H5:H36" si="2">IF(N5="x","x",IF(K5="x","x",(IF(G5=5,"Very High",IF(G5=4,"High",IF(G5=3,"Medium",IF(G5=2,"Low","Very Low")))))))</f>
        <v>Very High</v>
      </c>
      <c r="I5" s="160" t="str">
        <f>INDEX(Trends!$D$3:$D$404,MATCH(B5,Trends!$C$3:$C$404,0))</f>
        <v>Stable</v>
      </c>
      <c r="J5" s="162" t="str">
        <f>VLOOKUP($B5,Reliability!$A$3:$I$300,9,FALSE)</f>
        <v>Very High</v>
      </c>
      <c r="K5" s="163">
        <f t="shared" ref="K5:K36" si="3">IF(OR(M5="x",L5="x"),"x",ROUND((5-GEOMEAN(((5-L5)/5*4+1),((5-M5)/5*4+1),((5-M5)/5*4+1)))/4*5,1))</f>
        <v>4.7</v>
      </c>
      <c r="L5" s="163">
        <f>VLOOKUP($B5,'Impact of the crisis'!$C$6:$N$300,12,FALSE)</f>
        <v>4.9000000000000004</v>
      </c>
      <c r="M5" s="163">
        <f>VLOOKUP($B5,'Impact of the crisis'!$C$6:$AB$300,26,FALSE)</f>
        <v>4.5999999999999996</v>
      </c>
      <c r="N5" s="163">
        <f>VLOOKUP($B5,'Conditions of people affected'!$C$6:$R$300,16,FALSE)</f>
        <v>4.5</v>
      </c>
      <c r="O5" s="163">
        <f>VLOOKUP($B5,'Conditions of people affected'!$C$6:$R$300,9,FALSE)</f>
        <v>5</v>
      </c>
      <c r="P5" s="163">
        <f>VLOOKUP($B5,'Conditions of people affected'!$C$6:$R$300,15,FALSE)</f>
        <v>4</v>
      </c>
      <c r="Q5" s="163">
        <f t="shared" ref="Q5:Q36" si="4">IF(OR(S5="x",R5="x"),R5,ROUND((5-GEOMEAN(((5-R5)/5*4+1),((5-S5)/5*4+1)))/4*5,1))</f>
        <v>3.9</v>
      </c>
      <c r="R5" s="163">
        <f>VLOOKUP($B5,'Complexity of the crisis'!$C$6:$AN$300,22,FALSE)</f>
        <v>3.8</v>
      </c>
      <c r="S5" s="164">
        <f>VLOOKUP($B5,'Complexity of the crisis'!$C$6:$AN$300,38,FALSE)</f>
        <v>4</v>
      </c>
      <c r="T5" s="159" t="str">
        <f>VLOOKUP(B5,Lists!$C$3:$E$300,3,FALSE)</f>
        <v>Asia</v>
      </c>
      <c r="U5" s="178">
        <f>VLOOKUP(B5,'INFORM Severity - hidden'!$C$5:$V$300,20,FALSE)</f>
        <v>45638</v>
      </c>
    </row>
    <row r="6" spans="1:21" x14ac:dyDescent="0.35">
      <c r="A6" s="155" t="str">
        <f t="array" ref="A6">IFERROR(INDEX(Lists!$B$2:$B$200,SMALL(IF(Lists!$H$2:$H$200="Yes",ROW(Lists!$B$2:$B$200)),ROW(2:2))-1,1),"")</f>
        <v>Drought in South-West Angola</v>
      </c>
      <c r="B6" s="156" t="str">
        <f>VLOOKUP(A6,Lists!$B$2:$G$200,2,FALSE)</f>
        <v>AGO002</v>
      </c>
      <c r="C6" s="156" t="str">
        <f>VLOOKUP(B6,'INFORM Severity - hidden'!$C$5:$D$200,2,FALSE)</f>
        <v>Angola</v>
      </c>
      <c r="D6" s="156" t="str">
        <f>VLOOKUP(A6,Lists!$B$2:$G$200,3,FALSE)</f>
        <v>AGO</v>
      </c>
      <c r="E6" s="156" t="str">
        <f>VLOOKUP(A6,Lists!$B$2:$G$200,5,FALSE)</f>
        <v>Drought</v>
      </c>
      <c r="F6" s="161">
        <f t="shared" si="0"/>
        <v>2.7</v>
      </c>
      <c r="G6" s="162">
        <f t="shared" si="1"/>
        <v>3</v>
      </c>
      <c r="H6" s="162" t="str">
        <f t="shared" si="2"/>
        <v>Medium</v>
      </c>
      <c r="I6" s="160" t="str">
        <f>INDEX(Trends!$D$3:$D$404,MATCH(B6,Trends!$C$3:$C$404,0))</f>
        <v>Decreasing</v>
      </c>
      <c r="J6" s="162" t="str">
        <f>VLOOKUP($B6,Reliability!$A$3:$I$300,9,FALSE)</f>
        <v>High</v>
      </c>
      <c r="K6" s="163">
        <f t="shared" si="3"/>
        <v>2</v>
      </c>
      <c r="L6" s="163">
        <f>VLOOKUP($B6,'Impact of the crisis'!$C$6:$N$300,12,FALSE)</f>
        <v>2.9</v>
      </c>
      <c r="M6" s="163">
        <f>VLOOKUP($B6,'Impact of the crisis'!$C$6:$AB$300,26,FALSE)</f>
        <v>1.4</v>
      </c>
      <c r="N6" s="163">
        <f>VLOOKUP($B6,'Conditions of people affected'!$C$6:$R$300,16,FALSE)</f>
        <v>3.55</v>
      </c>
      <c r="O6" s="163">
        <f>VLOOKUP($B6,'Conditions of people affected'!$C$6:$R$300,9,FALSE)</f>
        <v>4.0999999999999996</v>
      </c>
      <c r="P6" s="163">
        <f>VLOOKUP($B6,'Conditions of people affected'!$C$6:$R$300,15,FALSE)</f>
        <v>3</v>
      </c>
      <c r="Q6" s="163">
        <f t="shared" si="4"/>
        <v>1.9</v>
      </c>
      <c r="R6" s="163">
        <f>VLOOKUP($B6,'Complexity of the crisis'!$C$6:$AN$300,22,FALSE)</f>
        <v>3</v>
      </c>
      <c r="S6" s="164">
        <f>VLOOKUP($B6,'Complexity of the crisis'!$C$6:$AN$300,38,FALSE)</f>
        <v>0.5</v>
      </c>
      <c r="T6" s="159" t="str">
        <f>VLOOKUP(B6,Lists!$C$3:$E$300,3,FALSE)</f>
        <v>Africa</v>
      </c>
      <c r="U6" s="178">
        <f>VLOOKUP(B6,'INFORM Severity - hidden'!$C$5:$V$300,20,FALSE)</f>
        <v>45653</v>
      </c>
    </row>
    <row r="7" spans="1:21" x14ac:dyDescent="0.35">
      <c r="A7" s="155" t="str">
        <f t="array" ref="A7">IFERROR(INDEX(Lists!$B$2:$B$200,SMALL(IF(Lists!$H$2:$H$200="Yes",ROW(Lists!$B$2:$B$200)),ROW(3:3))-1,1),"")</f>
        <v>Refugees from Nagorno-Karabakh in Armenia</v>
      </c>
      <c r="B7" s="156" t="str">
        <f>VLOOKUP(A7,Lists!$B$2:$G$200,2,FALSE)</f>
        <v>ARM003</v>
      </c>
      <c r="C7" s="156" t="str">
        <f>VLOOKUP(B7,'INFORM Severity - hidden'!$C$5:$D$200,2,FALSE)</f>
        <v>Armenia</v>
      </c>
      <c r="D7" s="156" t="str">
        <f>VLOOKUP(A7,Lists!$B$2:$G$200,3,FALSE)</f>
        <v>ARM</v>
      </c>
      <c r="E7" s="156" t="str">
        <f>VLOOKUP(A7,Lists!$B$2:$G$200,5,FALSE)</f>
        <v>Displacement,Socio-political</v>
      </c>
      <c r="F7" s="161">
        <f t="shared" si="0"/>
        <v>2.2000000000000002</v>
      </c>
      <c r="G7" s="162">
        <f t="shared" si="1"/>
        <v>3</v>
      </c>
      <c r="H7" s="162" t="str">
        <f t="shared" si="2"/>
        <v>Medium</v>
      </c>
      <c r="I7" s="160" t="str">
        <f>INDEX(Trends!$D$3:$D$404,MATCH(B7,Trends!$C$3:$C$404,0))</f>
        <v>-</v>
      </c>
      <c r="J7" s="162" t="str">
        <f>VLOOKUP($B7,Reliability!$A$3:$I$300,9,FALSE)</f>
        <v>Very High</v>
      </c>
      <c r="K7" s="163">
        <f t="shared" si="3"/>
        <v>2.2999999999999998</v>
      </c>
      <c r="L7" s="163">
        <f>VLOOKUP($B7,'Impact of the crisis'!$C$6:$N$300,12,FALSE)</f>
        <v>3.1</v>
      </c>
      <c r="M7" s="163">
        <f>VLOOKUP($B7,'Impact of the crisis'!$C$6:$AB$300,26,FALSE)</f>
        <v>1.8</v>
      </c>
      <c r="N7" s="163">
        <f>VLOOKUP($B7,'Conditions of people affected'!$C$6:$R$300,16,FALSE)</f>
        <v>2.6</v>
      </c>
      <c r="O7" s="163">
        <f>VLOOKUP($B7,'Conditions of people affected'!$C$6:$R$300,9,FALSE)</f>
        <v>2.2000000000000002</v>
      </c>
      <c r="P7" s="163">
        <f>VLOOKUP($B7,'Conditions of people affected'!$C$6:$R$300,15,FALSE)</f>
        <v>3</v>
      </c>
      <c r="Q7" s="163">
        <f t="shared" si="4"/>
        <v>1.4</v>
      </c>
      <c r="R7" s="163">
        <f>VLOOKUP($B7,'Complexity of the crisis'!$C$6:$AN$300,22,FALSE)</f>
        <v>1.7</v>
      </c>
      <c r="S7" s="164">
        <f>VLOOKUP($B7,'Complexity of the crisis'!$C$6:$AN$300,38,FALSE)</f>
        <v>1</v>
      </c>
      <c r="T7" s="159" t="str">
        <f>VLOOKUP(B7,Lists!$C$3:$E$300,3,FALSE)</f>
        <v>Middle east</v>
      </c>
      <c r="U7" s="178">
        <f>VLOOKUP(B7,'INFORM Severity - hidden'!$C$5:$V$300,20,FALSE)</f>
        <v>45650</v>
      </c>
    </row>
    <row r="8" spans="1:21" x14ac:dyDescent="0.35">
      <c r="A8" s="155" t="str">
        <f t="array" ref="A8">IFERROR(INDEX(Lists!$B$2:$B$200,SMALL(IF(Lists!$H$2:$H$200="Yes",ROW(Lists!$B$2:$B$200)),ROW(4:4))-1,1),"")</f>
        <v>Complex in Burundi</v>
      </c>
      <c r="B8" s="156" t="str">
        <f>VLOOKUP(A8,Lists!$B$2:$G$200,2,FALSE)</f>
        <v>BDI001</v>
      </c>
      <c r="C8" s="156" t="str">
        <f>VLOOKUP(B8,'INFORM Severity - hidden'!$C$5:$D$200,2,FALSE)</f>
        <v>Burundi</v>
      </c>
      <c r="D8" s="156" t="str">
        <f>VLOOKUP(A8,Lists!$B$2:$G$200,3,FALSE)</f>
        <v>BDI</v>
      </c>
      <c r="E8" s="156" t="str">
        <f>VLOOKUP(A8,Lists!$B$2:$G$200,5,FALSE)</f>
        <v>Violence,Displacement,Floods</v>
      </c>
      <c r="F8" s="161">
        <f t="shared" si="0"/>
        <v>3.3</v>
      </c>
      <c r="G8" s="162">
        <f t="shared" si="1"/>
        <v>4</v>
      </c>
      <c r="H8" s="162" t="str">
        <f t="shared" si="2"/>
        <v>High</v>
      </c>
      <c r="I8" s="160" t="str">
        <f>INDEX(Trends!$D$3:$D$404,MATCH(B8,Trends!$C$3:$C$404,0))</f>
        <v>Stable</v>
      </c>
      <c r="J8" s="162" t="str">
        <f>VLOOKUP($B8,Reliability!$A$3:$I$300,9,FALSE)</f>
        <v>Very High</v>
      </c>
      <c r="K8" s="163">
        <f t="shared" si="3"/>
        <v>3.4</v>
      </c>
      <c r="L8" s="163">
        <f>VLOOKUP($B8,'Impact of the crisis'!$C$6:$N$300,12,FALSE)</f>
        <v>4</v>
      </c>
      <c r="M8" s="163">
        <f>VLOOKUP($B8,'Impact of the crisis'!$C$6:$AB$300,26,FALSE)</f>
        <v>3</v>
      </c>
      <c r="N8" s="163">
        <f>VLOOKUP($B8,'Conditions of people affected'!$C$6:$R$300,16,FALSE)</f>
        <v>3.25</v>
      </c>
      <c r="O8" s="163">
        <f>VLOOKUP($B8,'Conditions of people affected'!$C$6:$R$300,9,FALSE)</f>
        <v>3.5</v>
      </c>
      <c r="P8" s="163">
        <f>VLOOKUP($B8,'Conditions of people affected'!$C$6:$R$300,15,FALSE)</f>
        <v>3</v>
      </c>
      <c r="Q8" s="163">
        <f t="shared" si="4"/>
        <v>3.2</v>
      </c>
      <c r="R8" s="163">
        <f>VLOOKUP($B8,'Complexity of the crisis'!$C$6:$AN$300,22,FALSE)</f>
        <v>2.8</v>
      </c>
      <c r="S8" s="164">
        <f>VLOOKUP($B8,'Complexity of the crisis'!$C$6:$AN$300,38,FALSE)</f>
        <v>3.5</v>
      </c>
      <c r="T8" s="159" t="str">
        <f>VLOOKUP(B8,Lists!$C$3:$E$300,3,FALSE)</f>
        <v>Africa</v>
      </c>
      <c r="U8" s="178">
        <f>VLOOKUP(B8,'INFORM Severity - hidden'!$C$5:$V$300,20,FALSE)</f>
        <v>45645</v>
      </c>
    </row>
    <row r="9" spans="1:21" x14ac:dyDescent="0.35">
      <c r="A9" s="155" t="str">
        <f t="array" ref="A9">IFERROR(INDEX(Lists!$B$2:$B$200,SMALL(IF(Lists!$H$2:$H$200="Yes",ROW(Lists!$B$2:$B$200)),ROW(5:5))-1,1),"")</f>
        <v>Conflict in northern region</v>
      </c>
      <c r="B9" s="156" t="str">
        <f>VLOOKUP(A9,Lists!$B$2:$G$200,2,FALSE)</f>
        <v>BEN002</v>
      </c>
      <c r="C9" s="156" t="str">
        <f>VLOOKUP(B9,'INFORM Severity - hidden'!$C$5:$D$200,2,FALSE)</f>
        <v>Benin</v>
      </c>
      <c r="D9" s="156" t="str">
        <f>VLOOKUP(A9,Lists!$B$2:$G$200,3,FALSE)</f>
        <v>BEN</v>
      </c>
      <c r="E9" s="156" t="str">
        <f>VLOOKUP(A9,Lists!$B$2:$G$200,5,FALSE)</f>
        <v>Conflict,Displacement,Violence</v>
      </c>
      <c r="F9" s="161">
        <f t="shared" si="0"/>
        <v>1.9</v>
      </c>
      <c r="G9" s="162">
        <f t="shared" si="1"/>
        <v>2</v>
      </c>
      <c r="H9" s="162" t="str">
        <f t="shared" si="2"/>
        <v>Low</v>
      </c>
      <c r="I9" s="160" t="str">
        <f>INDEX(Trends!$D$3:$D$404,MATCH(B9,Trends!$C$3:$C$404,0))</f>
        <v>Decreasing</v>
      </c>
      <c r="J9" s="162" t="str">
        <f>VLOOKUP($B9,Reliability!$A$3:$I$300,9,FALSE)</f>
        <v>Very High</v>
      </c>
      <c r="K9" s="163">
        <f t="shared" si="3"/>
        <v>2.2000000000000002</v>
      </c>
      <c r="L9" s="163">
        <f>VLOOKUP($B9,'Impact of the crisis'!$C$6:$N$300,12,FALSE)</f>
        <v>1.7</v>
      </c>
      <c r="M9" s="163">
        <f>VLOOKUP($B9,'Impact of the crisis'!$C$6:$AB$300,26,FALSE)</f>
        <v>2.4</v>
      </c>
      <c r="N9" s="163">
        <f>VLOOKUP($B9,'Conditions of people affected'!$C$6:$R$300,16,FALSE)</f>
        <v>1.65</v>
      </c>
      <c r="O9" s="163">
        <f>VLOOKUP($B9,'Conditions of people affected'!$C$6:$R$300,9,FALSE)</f>
        <v>1.3</v>
      </c>
      <c r="P9" s="163">
        <f>VLOOKUP($B9,'Conditions of people affected'!$C$6:$R$300,15,FALSE)</f>
        <v>2</v>
      </c>
      <c r="Q9" s="163">
        <f t="shared" si="4"/>
        <v>2.2000000000000002</v>
      </c>
      <c r="R9" s="163">
        <f>VLOOKUP($B9,'Complexity of the crisis'!$C$6:$AN$300,22,FALSE)</f>
        <v>2.4</v>
      </c>
      <c r="S9" s="164">
        <f>VLOOKUP($B9,'Complexity of the crisis'!$C$6:$AN$300,38,FALSE)</f>
        <v>2</v>
      </c>
      <c r="T9" s="159" t="str">
        <f>VLOOKUP(B9,Lists!$C$3:$E$300,3,FALSE)</f>
        <v>Africa</v>
      </c>
      <c r="U9" s="178">
        <f>VLOOKUP(B9,'INFORM Severity - hidden'!$C$5:$V$300,20,FALSE)</f>
        <v>45654</v>
      </c>
    </row>
    <row r="10" spans="1:21" x14ac:dyDescent="0.35">
      <c r="A10" s="155" t="str">
        <f t="array" ref="A10">IFERROR(INDEX(Lists!$B$2:$B$200,SMALL(IF(Lists!$H$2:$H$200="Yes",ROW(Lists!$B$2:$B$200)),ROW(6:6))-1,1),"")</f>
        <v>Conflict in Burkina Faso</v>
      </c>
      <c r="B10" s="156" t="str">
        <f>VLOOKUP(A10,Lists!$B$2:$G$200,2,FALSE)</f>
        <v>BFA002</v>
      </c>
      <c r="C10" s="156" t="str">
        <f>VLOOKUP(B10,'INFORM Severity - hidden'!$C$5:$D$200,2,FALSE)</f>
        <v>Burkina Faso</v>
      </c>
      <c r="D10" s="156" t="str">
        <f>VLOOKUP(A10,Lists!$B$2:$G$200,3,FALSE)</f>
        <v>BFA</v>
      </c>
      <c r="E10" s="156" t="str">
        <f>VLOOKUP(A10,Lists!$B$2:$G$200,5,FALSE)</f>
        <v>Conflict,Displacement,Violence</v>
      </c>
      <c r="F10" s="161">
        <f t="shared" si="0"/>
        <v>4.2</v>
      </c>
      <c r="G10" s="162">
        <f t="shared" si="1"/>
        <v>5</v>
      </c>
      <c r="H10" s="162" t="str">
        <f t="shared" si="2"/>
        <v>Very High</v>
      </c>
      <c r="I10" s="160" t="str">
        <f>INDEX(Trends!$D$3:$D$404,MATCH(B10,Trends!$C$3:$C$404,0))</f>
        <v>Stable</v>
      </c>
      <c r="J10" s="162" t="str">
        <f>VLOOKUP($B10,Reliability!$A$3:$I$300,9,FALSE)</f>
        <v>High</v>
      </c>
      <c r="K10" s="163">
        <f t="shared" si="3"/>
        <v>4.3</v>
      </c>
      <c r="L10" s="163">
        <f>VLOOKUP($B10,'Impact of the crisis'!$C$6:$N$300,12,FALSE)</f>
        <v>4.7</v>
      </c>
      <c r="M10" s="163">
        <f>VLOOKUP($B10,'Impact of the crisis'!$C$6:$AB$300,26,FALSE)</f>
        <v>4.0999999999999996</v>
      </c>
      <c r="N10" s="163">
        <f>VLOOKUP($B10,'Conditions of people affected'!$C$6:$R$300,16,FALSE)</f>
        <v>4.3499999999999996</v>
      </c>
      <c r="O10" s="163">
        <f>VLOOKUP($B10,'Conditions of people affected'!$C$6:$R$300,9,FALSE)</f>
        <v>4.7</v>
      </c>
      <c r="P10" s="163">
        <f>VLOOKUP($B10,'Conditions of people affected'!$C$6:$R$300,15,FALSE)</f>
        <v>4</v>
      </c>
      <c r="Q10" s="163">
        <f t="shared" si="4"/>
        <v>4</v>
      </c>
      <c r="R10" s="163">
        <f>VLOOKUP($B10,'Complexity of the crisis'!$C$6:$AN$300,22,FALSE)</f>
        <v>3.4</v>
      </c>
      <c r="S10" s="164">
        <f>VLOOKUP($B10,'Complexity of the crisis'!$C$6:$AN$300,38,FALSE)</f>
        <v>4.5</v>
      </c>
      <c r="T10" s="159" t="str">
        <f>VLOOKUP(B10,Lists!$C$3:$E$300,3,FALSE)</f>
        <v>Africa</v>
      </c>
      <c r="U10" s="178">
        <f>VLOOKUP(B10,'INFORM Severity - hidden'!$C$5:$V$300,20,FALSE)</f>
        <v>45654</v>
      </c>
    </row>
    <row r="11" spans="1:21" x14ac:dyDescent="0.35">
      <c r="A11" s="155" t="str">
        <f t="array" ref="A11">IFERROR(INDEX(Lists!$B$2:$B$200,SMALL(IF(Lists!$H$2:$H$200="Yes",ROW(Lists!$B$2:$B$200)),ROW(7:7))-1,1),"")</f>
        <v>Mutliple crises in Bangladesh</v>
      </c>
      <c r="B11" s="156" t="str">
        <f>VLOOKUP(A11,Lists!$B$2:$G$200,2,FALSE)</f>
        <v>BGD001</v>
      </c>
      <c r="C11" s="156" t="str">
        <f>VLOOKUP(B11,'INFORM Severity - hidden'!$C$5:$D$200,2,FALSE)</f>
        <v>Bangladesh</v>
      </c>
      <c r="D11" s="156" t="str">
        <f>VLOOKUP(A11,Lists!$B$2:$G$200,3,FALSE)</f>
        <v>BGD</v>
      </c>
      <c r="E11" s="156" t="str">
        <f>VLOOKUP(A11,Lists!$B$2:$G$200,5,FALSE)</f>
        <v>Conflict,Violence,Displacement,Floods</v>
      </c>
      <c r="F11" s="161">
        <f t="shared" si="0"/>
        <v>4</v>
      </c>
      <c r="G11" s="162">
        <f t="shared" si="1"/>
        <v>4</v>
      </c>
      <c r="H11" s="162" t="str">
        <f t="shared" si="2"/>
        <v>High</v>
      </c>
      <c r="I11" s="160" t="str">
        <f>INDEX(Trends!$D$3:$D$404,MATCH(B11,Trends!$C$3:$C$404,0))</f>
        <v>Stable</v>
      </c>
      <c r="J11" s="162" t="str">
        <f>VLOOKUP($B11,Reliability!$A$3:$I$300,9,FALSE)</f>
        <v>Very High</v>
      </c>
      <c r="K11" s="163">
        <f t="shared" si="3"/>
        <v>3.8</v>
      </c>
      <c r="L11" s="163">
        <f>VLOOKUP($B11,'Impact of the crisis'!$C$6:$N$300,12,FALSE)</f>
        <v>4.7</v>
      </c>
      <c r="M11" s="163">
        <f>VLOOKUP($B11,'Impact of the crisis'!$C$6:$AB$300,26,FALSE)</f>
        <v>3.2</v>
      </c>
      <c r="N11" s="163">
        <f>VLOOKUP($B11,'Conditions of people affected'!$C$6:$R$300,16,FALSE)</f>
        <v>4.5</v>
      </c>
      <c r="O11" s="163">
        <f>VLOOKUP($B11,'Conditions of people affected'!$C$6:$R$300,9,FALSE)</f>
        <v>5</v>
      </c>
      <c r="P11" s="163">
        <f>VLOOKUP($B11,'Conditions of people affected'!$C$6:$R$300,15,FALSE)</f>
        <v>4</v>
      </c>
      <c r="Q11" s="163">
        <f t="shared" si="4"/>
        <v>3.4</v>
      </c>
      <c r="R11" s="163">
        <f>VLOOKUP($B11,'Complexity of the crisis'!$C$6:$AN$300,22,FALSE)</f>
        <v>2.7</v>
      </c>
      <c r="S11" s="164">
        <f>VLOOKUP($B11,'Complexity of the crisis'!$C$6:$AN$300,38,FALSE)</f>
        <v>4</v>
      </c>
      <c r="T11" s="159" t="str">
        <f>VLOOKUP(B11,Lists!$C$3:$E$300,3,FALSE)</f>
        <v>Asia</v>
      </c>
      <c r="U11" s="178">
        <f>VLOOKUP(B11,'INFORM Severity - hidden'!$C$5:$V$300,20,FALSE)</f>
        <v>45649</v>
      </c>
    </row>
    <row r="12" spans="1:21" x14ac:dyDescent="0.35">
      <c r="A12" s="155" t="str">
        <f t="array" ref="A12">IFERROR(INDEX(Lists!$B$2:$B$200,SMALL(IF(Lists!$H$2:$H$200="Yes",ROW(Lists!$B$2:$B$200)),ROW(8:8))-1,1),"")</f>
        <v>Displacement from Russia-Ukraine conflict in Bulgaria</v>
      </c>
      <c r="B12" s="156" t="str">
        <f>VLOOKUP(A12,Lists!$B$2:$G$200,2,FALSE)</f>
        <v>BGR002</v>
      </c>
      <c r="C12" s="156" t="str">
        <f>VLOOKUP(B12,'INFORM Severity - hidden'!$C$5:$D$200,2,FALSE)</f>
        <v>Bulgaria</v>
      </c>
      <c r="D12" s="156" t="str">
        <f>VLOOKUP(A12,Lists!$B$2:$G$200,3,FALSE)</f>
        <v>BGR</v>
      </c>
      <c r="E12" s="156" t="str">
        <f>VLOOKUP(A12,Lists!$B$2:$G$200,5,FALSE)</f>
        <v>Conflict,Displacement</v>
      </c>
      <c r="F12" s="161">
        <f t="shared" si="0"/>
        <v>1.5</v>
      </c>
      <c r="G12" s="162">
        <f t="shared" si="1"/>
        <v>2</v>
      </c>
      <c r="H12" s="162" t="str">
        <f t="shared" si="2"/>
        <v>Low</v>
      </c>
      <c r="I12" s="160" t="str">
        <f>INDEX(Trends!$D$3:$D$404,MATCH(B12,Trends!$C$3:$C$404,0))</f>
        <v>Increasing</v>
      </c>
      <c r="J12" s="162" t="str">
        <f>VLOOKUP($B12,Reliability!$A$3:$I$300,9,FALSE)</f>
        <v>Very High</v>
      </c>
      <c r="K12" s="163">
        <f t="shared" si="3"/>
        <v>2.5</v>
      </c>
      <c r="L12" s="163">
        <f>VLOOKUP($B12,'Impact of the crisis'!$C$6:$N$300,12,FALSE)</f>
        <v>4</v>
      </c>
      <c r="M12" s="163">
        <f>VLOOKUP($B12,'Impact of the crisis'!$C$6:$AB$300,26,FALSE)</f>
        <v>1.4</v>
      </c>
      <c r="N12" s="163">
        <f>VLOOKUP($B12,'Conditions of people affected'!$C$6:$R$300,16,FALSE)</f>
        <v>1.2</v>
      </c>
      <c r="O12" s="163">
        <f>VLOOKUP($B12,'Conditions of people affected'!$C$6:$R$300,9,FALSE)</f>
        <v>1.4</v>
      </c>
      <c r="P12" s="163">
        <f>VLOOKUP($B12,'Conditions of people affected'!$C$6:$R$300,15,FALSE)</f>
        <v>1</v>
      </c>
      <c r="Q12" s="163">
        <f t="shared" si="4"/>
        <v>1.1000000000000001</v>
      </c>
      <c r="R12" s="163">
        <f>VLOOKUP($B12,'Complexity of the crisis'!$C$6:$AN$300,22,FALSE)</f>
        <v>1.2</v>
      </c>
      <c r="S12" s="164">
        <f>VLOOKUP($B12,'Complexity of the crisis'!$C$6:$AN$300,38,FALSE)</f>
        <v>1</v>
      </c>
      <c r="T12" s="159" t="str">
        <f>VLOOKUP(B12,Lists!$C$3:$E$300,3,FALSE)</f>
        <v>Europe</v>
      </c>
      <c r="U12" s="178">
        <f>VLOOKUP(B12,'INFORM Severity - hidden'!$C$5:$V$300,20,FALSE)</f>
        <v>45652</v>
      </c>
    </row>
    <row r="13" spans="1:21" x14ac:dyDescent="0.35">
      <c r="A13" s="155" t="str">
        <f t="array" ref="A13">IFERROR(INDEX(Lists!$B$2:$B$200,SMALL(IF(Lists!$H$2:$H$200="Yes",ROW(Lists!$B$2:$B$200)),ROW(9:9))-1,1),"")</f>
        <v>Displacement from Russia-Ukraine conflict in Belarus</v>
      </c>
      <c r="B13" s="156" t="str">
        <f>VLOOKUP(A13,Lists!$B$2:$G$200,2,FALSE)</f>
        <v>BLR002</v>
      </c>
      <c r="C13" s="156" t="str">
        <f>VLOOKUP(B13,'INFORM Severity - hidden'!$C$5:$D$200,2,FALSE)</f>
        <v>Belarus</v>
      </c>
      <c r="D13" s="156" t="str">
        <f>VLOOKUP(A13,Lists!$B$2:$G$200,3,FALSE)</f>
        <v>BLR</v>
      </c>
      <c r="E13" s="156" t="str">
        <f>VLOOKUP(A13,Lists!$B$2:$G$200,5,FALSE)</f>
        <v>Displacement,Conflict</v>
      </c>
      <c r="F13" s="161">
        <f t="shared" si="0"/>
        <v>1.9</v>
      </c>
      <c r="G13" s="162">
        <f t="shared" si="1"/>
        <v>2</v>
      </c>
      <c r="H13" s="162" t="str">
        <f t="shared" si="2"/>
        <v>Low</v>
      </c>
      <c r="I13" s="160" t="str">
        <f>INDEX(Trends!$D$3:$D$404,MATCH(B13,Trends!$C$3:$C$404,0))</f>
        <v>Increasing</v>
      </c>
      <c r="J13" s="162" t="str">
        <f>VLOOKUP($B13,Reliability!$A$3:$I$300,9,FALSE)</f>
        <v>Very High</v>
      </c>
      <c r="K13" s="163">
        <f t="shared" si="3"/>
        <v>2.6</v>
      </c>
      <c r="L13" s="163">
        <f>VLOOKUP($B13,'Impact of the crisis'!$C$6:$N$300,12,FALSE)</f>
        <v>4.3</v>
      </c>
      <c r="M13" s="163">
        <f>VLOOKUP($B13,'Impact of the crisis'!$C$6:$AB$300,26,FALSE)</f>
        <v>1.3</v>
      </c>
      <c r="N13" s="163">
        <f>VLOOKUP($B13,'Conditions of people affected'!$C$6:$R$300,16,FALSE)</f>
        <v>1.05</v>
      </c>
      <c r="O13" s="163">
        <f>VLOOKUP($B13,'Conditions of people affected'!$C$6:$R$300,9,FALSE)</f>
        <v>1.1000000000000001</v>
      </c>
      <c r="P13" s="163">
        <f>VLOOKUP($B13,'Conditions of people affected'!$C$6:$R$300,15,FALSE)</f>
        <v>1</v>
      </c>
      <c r="Q13" s="163">
        <f t="shared" si="4"/>
        <v>2.5</v>
      </c>
      <c r="R13" s="163">
        <f>VLOOKUP($B13,'Complexity of the crisis'!$C$6:$AN$300,22,FALSE)</f>
        <v>2.4</v>
      </c>
      <c r="S13" s="164">
        <f>VLOOKUP($B13,'Complexity of the crisis'!$C$6:$AN$300,38,FALSE)</f>
        <v>2.5</v>
      </c>
      <c r="T13" s="159" t="str">
        <f>VLOOKUP(B13,Lists!$C$3:$E$300,3,FALSE)</f>
        <v>Europe</v>
      </c>
      <c r="U13" s="178">
        <f>VLOOKUP(B13,'INFORM Severity - hidden'!$C$5:$V$300,20,FALSE)</f>
        <v>45652</v>
      </c>
    </row>
    <row r="14" spans="1:21" x14ac:dyDescent="0.35">
      <c r="A14" s="155" t="str">
        <f t="array" ref="A14">IFERROR(INDEX(Lists!$B$2:$B$200,SMALL(IF(Lists!$H$2:$H$200="Yes",ROW(Lists!$B$2:$B$200)),ROW(10:10))-1,1),"")</f>
        <v>Country level Brazil</v>
      </c>
      <c r="B14" s="156" t="str">
        <f>VLOOKUP(A14,Lists!$B$2:$G$200,2,FALSE)</f>
        <v>BRA001</v>
      </c>
      <c r="C14" s="156" t="str">
        <f>VLOOKUP(B14,'INFORM Severity - hidden'!$C$5:$D$200,2,FALSE)</f>
        <v>Brazil</v>
      </c>
      <c r="D14" s="156" t="str">
        <f>VLOOKUP(A14,Lists!$B$2:$G$200,3,FALSE)</f>
        <v>BRA</v>
      </c>
      <c r="E14" s="156" t="str">
        <f>VLOOKUP(A14,Lists!$B$2:$G$200,5,FALSE)</f>
        <v>Displacement,Floods</v>
      </c>
      <c r="F14" s="161">
        <f t="shared" si="0"/>
        <v>2.5</v>
      </c>
      <c r="G14" s="162">
        <f t="shared" si="1"/>
        <v>3</v>
      </c>
      <c r="H14" s="162" t="str">
        <f t="shared" si="2"/>
        <v>Medium</v>
      </c>
      <c r="I14" s="160" t="str">
        <f>INDEX(Trends!$D$3:$D$404,MATCH(B14,Trends!$C$3:$C$404,0))</f>
        <v>Decreasing</v>
      </c>
      <c r="J14" s="162" t="str">
        <f>VLOOKUP($B14,Reliability!$A$3:$I$300,9,FALSE)</f>
        <v>High</v>
      </c>
      <c r="K14" s="163">
        <f t="shared" si="3"/>
        <v>3.5</v>
      </c>
      <c r="L14" s="163">
        <f>VLOOKUP($B14,'Impact of the crisis'!$C$6:$N$300,12,FALSE)</f>
        <v>4.2</v>
      </c>
      <c r="M14" s="163">
        <f>VLOOKUP($B14,'Impact of the crisis'!$C$6:$AB$300,26,FALSE)</f>
        <v>3.1</v>
      </c>
      <c r="N14" s="163">
        <f>VLOOKUP($B14,'Conditions of people affected'!$C$6:$R$300,16,FALSE)</f>
        <v>2.35</v>
      </c>
      <c r="O14" s="163">
        <f>VLOOKUP($B14,'Conditions of people affected'!$C$6:$R$300,9,FALSE)</f>
        <v>3.7</v>
      </c>
      <c r="P14" s="163">
        <f>VLOOKUP($B14,'Conditions of people affected'!$C$6:$R$300,15,FALSE)</f>
        <v>1</v>
      </c>
      <c r="Q14" s="163">
        <f t="shared" si="4"/>
        <v>1.8</v>
      </c>
      <c r="R14" s="163">
        <f>VLOOKUP($B14,'Complexity of the crisis'!$C$6:$AN$300,22,FALSE)</f>
        <v>2.5</v>
      </c>
      <c r="S14" s="164">
        <f>VLOOKUP($B14,'Complexity of the crisis'!$C$6:$AN$300,38,FALSE)</f>
        <v>1</v>
      </c>
      <c r="T14" s="159" t="str">
        <f>VLOOKUP(B14,Lists!$C$3:$E$300,3,FALSE)</f>
        <v>Americas</v>
      </c>
      <c r="U14" s="178">
        <f>VLOOKUP(B14,'INFORM Severity - hidden'!$C$5:$V$300,20,FALSE)</f>
        <v>45610</v>
      </c>
    </row>
    <row r="15" spans="1:21" x14ac:dyDescent="0.35">
      <c r="A15" s="155" t="str">
        <f t="array" ref="A15">IFERROR(INDEX(Lists!$B$2:$B$200,SMALL(IF(Lists!$H$2:$H$200="Yes",ROW(Lists!$B$2:$B$200)),ROW(11:11))-1,1),"")</f>
        <v>Complex crisis in CAR</v>
      </c>
      <c r="B15" s="156" t="str">
        <f>VLOOKUP(A15,Lists!$B$2:$G$200,2,FALSE)</f>
        <v>CAF001</v>
      </c>
      <c r="C15" s="156" t="str">
        <f>VLOOKUP(B15,'INFORM Severity - hidden'!$C$5:$D$200,2,FALSE)</f>
        <v>CAR</v>
      </c>
      <c r="D15" s="156" t="str">
        <f>VLOOKUP(A15,Lists!$B$2:$G$200,3,FALSE)</f>
        <v>CAF</v>
      </c>
      <c r="E15" s="156" t="str">
        <f>VLOOKUP(A15,Lists!$B$2:$G$200,5,FALSE)</f>
        <v>Conflict,Displacement</v>
      </c>
      <c r="F15" s="161">
        <f t="shared" si="0"/>
        <v>4</v>
      </c>
      <c r="G15" s="162">
        <f t="shared" si="1"/>
        <v>4</v>
      </c>
      <c r="H15" s="162" t="str">
        <f t="shared" si="2"/>
        <v>High</v>
      </c>
      <c r="I15" s="160" t="str">
        <f>INDEX(Trends!$D$3:$D$404,MATCH(B15,Trends!$C$3:$C$404,0))</f>
        <v>Stable</v>
      </c>
      <c r="J15" s="162" t="str">
        <f>VLOOKUP($B15,Reliability!$A$3:$I$300,9,FALSE)</f>
        <v>High</v>
      </c>
      <c r="K15" s="163">
        <f t="shared" si="3"/>
        <v>4.0999999999999996</v>
      </c>
      <c r="L15" s="163">
        <f>VLOOKUP($B15,'Impact of the crisis'!$C$6:$N$300,12,FALSE)</f>
        <v>4.4000000000000004</v>
      </c>
      <c r="M15" s="163">
        <f>VLOOKUP($B15,'Impact of the crisis'!$C$6:$AB$300,26,FALSE)</f>
        <v>4</v>
      </c>
      <c r="N15" s="163">
        <f>VLOOKUP($B15,'Conditions of people affected'!$C$6:$R$300,16,FALSE)</f>
        <v>4.05</v>
      </c>
      <c r="O15" s="163">
        <f>VLOOKUP($B15,'Conditions of people affected'!$C$6:$R$300,9,FALSE)</f>
        <v>4.0999999999999996</v>
      </c>
      <c r="P15" s="163">
        <f>VLOOKUP($B15,'Conditions of people affected'!$C$6:$R$300,15,FALSE)</f>
        <v>4</v>
      </c>
      <c r="Q15" s="163">
        <f t="shared" si="4"/>
        <v>3.9</v>
      </c>
      <c r="R15" s="163">
        <f>VLOOKUP($B15,'Complexity of the crisis'!$C$6:$AN$300,22,FALSE)</f>
        <v>3.8</v>
      </c>
      <c r="S15" s="164">
        <f>VLOOKUP($B15,'Complexity of the crisis'!$C$6:$AN$300,38,FALSE)</f>
        <v>4</v>
      </c>
      <c r="T15" s="159" t="str">
        <f>VLOOKUP(B15,Lists!$C$3:$E$300,3,FALSE)</f>
        <v>Africa</v>
      </c>
      <c r="U15" s="178">
        <f>VLOOKUP(B15,'INFORM Severity - hidden'!$C$5:$V$300,20,FALSE)</f>
        <v>45654</v>
      </c>
    </row>
    <row r="16" spans="1:21" x14ac:dyDescent="0.35">
      <c r="A16" s="155" t="str">
        <f t="array" ref="A16">IFERROR(INDEX(Lists!$B$2:$B$200,SMALL(IF(Lists!$H$2:$H$200="Yes",ROW(Lists!$B$2:$B$200)),ROW(12:12))-1,1),"")</f>
        <v>Venezuela displacement in Chile</v>
      </c>
      <c r="B16" s="156" t="str">
        <f>VLOOKUP(A16,Lists!$B$2:$G$200,2,FALSE)</f>
        <v>CHL002</v>
      </c>
      <c r="C16" s="156" t="str">
        <f>VLOOKUP(B16,'INFORM Severity - hidden'!$C$5:$D$200,2,FALSE)</f>
        <v>Chile</v>
      </c>
      <c r="D16" s="156" t="str">
        <f>VLOOKUP(A16,Lists!$B$2:$G$200,3,FALSE)</f>
        <v>CHL</v>
      </c>
      <c r="E16" s="156" t="str">
        <f>VLOOKUP(A16,Lists!$B$2:$G$200,5,FALSE)</f>
        <v>Displacement</v>
      </c>
      <c r="F16" s="161">
        <f t="shared" si="0"/>
        <v>2.5</v>
      </c>
      <c r="G16" s="162">
        <f t="shared" si="1"/>
        <v>3</v>
      </c>
      <c r="H16" s="162" t="str">
        <f t="shared" si="2"/>
        <v>Medium</v>
      </c>
      <c r="I16" s="160" t="str">
        <f>INDEX(Trends!$D$3:$D$404,MATCH(B16,Trends!$C$3:$C$404,0))</f>
        <v>Stable</v>
      </c>
      <c r="J16" s="162" t="str">
        <f>VLOOKUP($B16,Reliability!$A$3:$I$300,9,FALSE)</f>
        <v>Very High</v>
      </c>
      <c r="K16" s="163">
        <f t="shared" si="3"/>
        <v>3.7</v>
      </c>
      <c r="L16" s="163">
        <f>VLOOKUP($B16,'Impact of the crisis'!$C$6:$N$300,12,FALSE)</f>
        <v>4.8</v>
      </c>
      <c r="M16" s="163">
        <f>VLOOKUP($B16,'Impact of the crisis'!$C$6:$AB$300,26,FALSE)</f>
        <v>2.9</v>
      </c>
      <c r="N16" s="163">
        <f>VLOOKUP($B16,'Conditions of people affected'!$C$6:$R$300,16,FALSE)</f>
        <v>2.2000000000000002</v>
      </c>
      <c r="O16" s="163">
        <f>VLOOKUP($B16,'Conditions of people affected'!$C$6:$R$300,9,FALSE)</f>
        <v>2.4</v>
      </c>
      <c r="P16" s="163">
        <f>VLOOKUP($B16,'Conditions of people affected'!$C$6:$R$300,15,FALSE)</f>
        <v>2</v>
      </c>
      <c r="Q16" s="163">
        <f t="shared" si="4"/>
        <v>1.7</v>
      </c>
      <c r="R16" s="163">
        <f>VLOOKUP($B16,'Complexity of the crisis'!$C$6:$AN$300,22,FALSE)</f>
        <v>1.3</v>
      </c>
      <c r="S16" s="164">
        <f>VLOOKUP($B16,'Complexity of the crisis'!$C$6:$AN$300,38,FALSE)</f>
        <v>2</v>
      </c>
      <c r="T16" s="159" t="str">
        <f>VLOOKUP(B16,Lists!$C$3:$E$300,3,FALSE)</f>
        <v>Americas</v>
      </c>
      <c r="U16" s="178">
        <f>VLOOKUP(B16,'INFORM Severity - hidden'!$C$5:$V$300,20,FALSE)</f>
        <v>45616</v>
      </c>
    </row>
    <row r="17" spans="1:21" x14ac:dyDescent="0.35">
      <c r="A17" s="155" t="str">
        <f t="array" ref="A17">IFERROR(INDEX(Lists!$B$2:$B$200,SMALL(IF(Lists!$H$2:$H$200="Yes",ROW(Lists!$B$2:$B$200)),ROW(13:13))-1,1),"")</f>
        <v>Multiple crises in Cameroon</v>
      </c>
      <c r="B17" s="156" t="str">
        <f>VLOOKUP(A17,Lists!$B$2:$G$200,2,FALSE)</f>
        <v>CMR001</v>
      </c>
      <c r="C17" s="156" t="str">
        <f>VLOOKUP(B17,'INFORM Severity - hidden'!$C$5:$D$200,2,FALSE)</f>
        <v>Cameroon</v>
      </c>
      <c r="D17" s="156" t="str">
        <f>VLOOKUP(A17,Lists!$B$2:$G$200,3,FALSE)</f>
        <v>CMR</v>
      </c>
      <c r="E17" s="156" t="str">
        <f>VLOOKUP(A17,Lists!$B$2:$G$200,5,FALSE)</f>
        <v>Conflict,Displacement</v>
      </c>
      <c r="F17" s="161">
        <f t="shared" si="0"/>
        <v>3.7</v>
      </c>
      <c r="G17" s="162">
        <f t="shared" si="1"/>
        <v>4</v>
      </c>
      <c r="H17" s="162" t="str">
        <f t="shared" si="2"/>
        <v>High</v>
      </c>
      <c r="I17" s="160" t="str">
        <f>INDEX(Trends!$D$3:$D$404,MATCH(B17,Trends!$C$3:$C$404,0))</f>
        <v>Decreasing</v>
      </c>
      <c r="J17" s="162" t="str">
        <f>VLOOKUP($B17,Reliability!$A$3:$I$300,9,FALSE)</f>
        <v>High</v>
      </c>
      <c r="K17" s="163">
        <f t="shared" si="3"/>
        <v>3.8</v>
      </c>
      <c r="L17" s="163">
        <f>VLOOKUP($B17,'Impact of the crisis'!$C$6:$N$300,12,FALSE)</f>
        <v>3.9</v>
      </c>
      <c r="M17" s="163">
        <f>VLOOKUP($B17,'Impact of the crisis'!$C$6:$AB$300,26,FALSE)</f>
        <v>3.8</v>
      </c>
      <c r="N17" s="163">
        <f>VLOOKUP($B17,'Conditions of people affected'!$C$6:$R$300,16,FALSE)</f>
        <v>3.6</v>
      </c>
      <c r="O17" s="163">
        <f>VLOOKUP($B17,'Conditions of people affected'!$C$6:$R$300,9,FALSE)</f>
        <v>4.2</v>
      </c>
      <c r="P17" s="163">
        <f>VLOOKUP($B17,'Conditions of people affected'!$C$6:$R$300,15,FALSE)</f>
        <v>3</v>
      </c>
      <c r="Q17" s="163">
        <f t="shared" si="4"/>
        <v>3.9</v>
      </c>
      <c r="R17" s="163">
        <f>VLOOKUP($B17,'Complexity of the crisis'!$C$6:$AN$300,22,FALSE)</f>
        <v>3.7</v>
      </c>
      <c r="S17" s="164">
        <f>VLOOKUP($B17,'Complexity of the crisis'!$C$6:$AN$300,38,FALSE)</f>
        <v>4</v>
      </c>
      <c r="T17" s="159" t="str">
        <f>VLOOKUP(B17,Lists!$C$3:$E$300,3,FALSE)</f>
        <v>Africa</v>
      </c>
      <c r="U17" s="178">
        <f>VLOOKUP(B17,'INFORM Severity - hidden'!$C$5:$V$300,20,FALSE)</f>
        <v>45654</v>
      </c>
    </row>
    <row r="18" spans="1:21" x14ac:dyDescent="0.35">
      <c r="A18" s="155" t="str">
        <f t="array" ref="A18">IFERROR(INDEX(Lists!$B$2:$B$200,SMALL(IF(Lists!$H$2:$H$200="Yes",ROW(Lists!$B$2:$B$200)),ROW(14:14))-1,1),"")</f>
        <v>Complex crisis in DRC</v>
      </c>
      <c r="B18" s="156" t="str">
        <f>VLOOKUP(A18,Lists!$B$2:$G$200,2,FALSE)</f>
        <v>COD001</v>
      </c>
      <c r="C18" s="156" t="str">
        <f>VLOOKUP(B18,'INFORM Severity - hidden'!$C$5:$D$200,2,FALSE)</f>
        <v>DRC</v>
      </c>
      <c r="D18" s="156" t="str">
        <f>VLOOKUP(A18,Lists!$B$2:$G$200,3,FALSE)</f>
        <v>COD</v>
      </c>
      <c r="E18" s="156" t="str">
        <f>VLOOKUP(A18,Lists!$B$2:$G$200,5,FALSE)</f>
        <v>Conflict,Displacement,Socio-political</v>
      </c>
      <c r="F18" s="161">
        <f t="shared" si="0"/>
        <v>4.4000000000000004</v>
      </c>
      <c r="G18" s="162">
        <f t="shared" si="1"/>
        <v>5</v>
      </c>
      <c r="H18" s="162" t="str">
        <f t="shared" si="2"/>
        <v>Very High</v>
      </c>
      <c r="I18" s="160" t="str">
        <f>INDEX(Trends!$D$3:$D$404,MATCH(B18,Trends!$C$3:$C$404,0))</f>
        <v>Stable</v>
      </c>
      <c r="J18" s="162" t="str">
        <f>VLOOKUP($B18,Reliability!$A$3:$I$300,9,FALSE)</f>
        <v>High</v>
      </c>
      <c r="K18" s="163">
        <f t="shared" si="3"/>
        <v>4.4000000000000004</v>
      </c>
      <c r="L18" s="163">
        <f>VLOOKUP($B18,'Impact of the crisis'!$C$6:$N$300,12,FALSE)</f>
        <v>5</v>
      </c>
      <c r="M18" s="163">
        <f>VLOOKUP($B18,'Impact of the crisis'!$C$6:$AB$300,26,FALSE)</f>
        <v>4</v>
      </c>
      <c r="N18" s="163">
        <f>VLOOKUP($B18,'Conditions of people affected'!$C$6:$R$300,16,FALSE)</f>
        <v>4.5</v>
      </c>
      <c r="O18" s="163">
        <f>VLOOKUP($B18,'Conditions of people affected'!$C$6:$R$300,9,FALSE)</f>
        <v>5</v>
      </c>
      <c r="P18" s="163">
        <f>VLOOKUP($B18,'Conditions of people affected'!$C$6:$R$300,15,FALSE)</f>
        <v>4</v>
      </c>
      <c r="Q18" s="163">
        <f t="shared" si="4"/>
        <v>4.0999999999999996</v>
      </c>
      <c r="R18" s="163">
        <f>VLOOKUP($B18,'Complexity of the crisis'!$C$6:$AN$300,22,FALSE)</f>
        <v>4.2</v>
      </c>
      <c r="S18" s="164">
        <f>VLOOKUP($B18,'Complexity of the crisis'!$C$6:$AN$300,38,FALSE)</f>
        <v>4</v>
      </c>
      <c r="T18" s="159" t="str">
        <f>VLOOKUP(B18,Lists!$C$3:$E$300,3,FALSE)</f>
        <v>Africa</v>
      </c>
      <c r="U18" s="178">
        <f>VLOOKUP(B18,'INFORM Severity - hidden'!$C$5:$V$300,20,FALSE)</f>
        <v>45654</v>
      </c>
    </row>
    <row r="19" spans="1:21" x14ac:dyDescent="0.35">
      <c r="A19" s="155" t="str">
        <f t="array" ref="A19">IFERROR(INDEX(Lists!$B$2:$B$200,SMALL(IF(Lists!$H$2:$H$200="Yes",ROW(Lists!$B$2:$B$200)),ROW(15:15))-1,1),"")</f>
        <v>Complex crisis in Congo</v>
      </c>
      <c r="B19" s="156" t="str">
        <f>VLOOKUP(A19,Lists!$B$2:$G$200,2,FALSE)</f>
        <v>COG001</v>
      </c>
      <c r="C19" s="156" t="str">
        <f>VLOOKUP(B19,'INFORM Severity - hidden'!$C$5:$D$200,2,FALSE)</f>
        <v>Congo</v>
      </c>
      <c r="D19" s="156" t="str">
        <f>VLOOKUP(A19,Lists!$B$2:$G$200,3,FALSE)</f>
        <v>COG</v>
      </c>
      <c r="E19" s="156" t="str">
        <f>VLOOKUP(A19,Lists!$B$2:$G$200,5,FALSE)</f>
        <v>Conflict</v>
      </c>
      <c r="F19" s="161">
        <f t="shared" si="0"/>
        <v>2.7</v>
      </c>
      <c r="G19" s="162">
        <f t="shared" si="1"/>
        <v>3</v>
      </c>
      <c r="H19" s="162" t="str">
        <f t="shared" si="2"/>
        <v>Medium</v>
      </c>
      <c r="I19" s="160" t="str">
        <f>INDEX(Trends!$D$3:$D$404,MATCH(B19,Trends!$C$3:$C$404,0))</f>
        <v>Stable</v>
      </c>
      <c r="J19" s="162" t="str">
        <f>VLOOKUP($B19,Reliability!$A$3:$I$300,9,FALSE)</f>
        <v>High</v>
      </c>
      <c r="K19" s="163">
        <f t="shared" si="3"/>
        <v>2.9</v>
      </c>
      <c r="L19" s="163">
        <f>VLOOKUP($B19,'Impact of the crisis'!$C$6:$N$300,12,FALSE)</f>
        <v>4.2</v>
      </c>
      <c r="M19" s="163">
        <f>VLOOKUP($B19,'Impact of the crisis'!$C$6:$AB$300,26,FALSE)</f>
        <v>2</v>
      </c>
      <c r="N19" s="163">
        <f>VLOOKUP($B19,'Conditions of people affected'!$C$6:$R$300,16,FALSE)</f>
        <v>2.95</v>
      </c>
      <c r="O19" s="163">
        <f>VLOOKUP($B19,'Conditions of people affected'!$C$6:$R$300,9,FALSE)</f>
        <v>2.9</v>
      </c>
      <c r="P19" s="163">
        <f>VLOOKUP($B19,'Conditions of people affected'!$C$6:$R$300,15,FALSE)</f>
        <v>3</v>
      </c>
      <c r="Q19" s="163">
        <f t="shared" si="4"/>
        <v>2</v>
      </c>
      <c r="R19" s="163">
        <f>VLOOKUP($B19,'Complexity of the crisis'!$C$6:$AN$300,22,FALSE)</f>
        <v>2.5</v>
      </c>
      <c r="S19" s="164">
        <f>VLOOKUP($B19,'Complexity of the crisis'!$C$6:$AN$300,38,FALSE)</f>
        <v>1.5</v>
      </c>
      <c r="T19" s="159" t="str">
        <f>VLOOKUP(B19,Lists!$C$3:$E$300,3,FALSE)</f>
        <v>Africa</v>
      </c>
      <c r="U19" s="178">
        <f>VLOOKUP(B19,'INFORM Severity - hidden'!$C$5:$V$300,20,FALSE)</f>
        <v>45653</v>
      </c>
    </row>
    <row r="20" spans="1:21" x14ac:dyDescent="0.35">
      <c r="A20" s="155" t="str">
        <f t="array" ref="A20">IFERROR(INDEX(Lists!$B$2:$B$200,SMALL(IF(Lists!$H$2:$H$200="Yes",ROW(Lists!$B$2:$B$200)),ROW(16:16))-1,1),"")</f>
        <v>Complex crisis in Colombia</v>
      </c>
      <c r="B20" s="156" t="str">
        <f>VLOOKUP(A20,Lists!$B$2:$G$200,2,FALSE)</f>
        <v>COL001</v>
      </c>
      <c r="C20" s="156" t="str">
        <f>VLOOKUP(B20,'INFORM Severity - hidden'!$C$5:$D$200,2,FALSE)</f>
        <v>Colombia</v>
      </c>
      <c r="D20" s="156" t="str">
        <f>VLOOKUP(A20,Lists!$B$2:$G$200,3,FALSE)</f>
        <v>COL</v>
      </c>
      <c r="E20" s="156" t="str">
        <f>VLOOKUP(A20,Lists!$B$2:$G$200,5,FALSE)</f>
        <v>Socio-political,Conflict,Violence,Floods,Displacement</v>
      </c>
      <c r="F20" s="161">
        <f t="shared" si="0"/>
        <v>4.0999999999999996</v>
      </c>
      <c r="G20" s="162">
        <f t="shared" si="1"/>
        <v>5</v>
      </c>
      <c r="H20" s="162" t="str">
        <f t="shared" si="2"/>
        <v>Very High</v>
      </c>
      <c r="I20" s="160" t="str">
        <f>INDEX(Trends!$D$3:$D$404,MATCH(B20,Trends!$C$3:$C$404,0))</f>
        <v>Stable</v>
      </c>
      <c r="J20" s="162" t="str">
        <f>VLOOKUP($B20,Reliability!$A$3:$I$300,9,FALSE)</f>
        <v>Very High</v>
      </c>
      <c r="K20" s="163">
        <f t="shared" si="3"/>
        <v>4.3</v>
      </c>
      <c r="L20" s="163">
        <f>VLOOKUP($B20,'Impact of the crisis'!$C$6:$N$300,12,FALSE)</f>
        <v>5</v>
      </c>
      <c r="M20" s="163">
        <f>VLOOKUP($B20,'Impact of the crisis'!$C$6:$AB$300,26,FALSE)</f>
        <v>3.8</v>
      </c>
      <c r="N20" s="163">
        <f>VLOOKUP($B20,'Conditions of people affected'!$C$6:$R$300,16,FALSE)</f>
        <v>4.5</v>
      </c>
      <c r="O20" s="163">
        <f>VLOOKUP($B20,'Conditions of people affected'!$C$6:$R$300,9,FALSE)</f>
        <v>5</v>
      </c>
      <c r="P20" s="163">
        <f>VLOOKUP($B20,'Conditions of people affected'!$C$6:$R$300,15,FALSE)</f>
        <v>4</v>
      </c>
      <c r="Q20" s="163">
        <f t="shared" si="4"/>
        <v>3.2</v>
      </c>
      <c r="R20" s="163">
        <f>VLOOKUP($B20,'Complexity of the crisis'!$C$6:$AN$300,22,FALSE)</f>
        <v>2.9</v>
      </c>
      <c r="S20" s="164">
        <f>VLOOKUP($B20,'Complexity of the crisis'!$C$6:$AN$300,38,FALSE)</f>
        <v>3.5</v>
      </c>
      <c r="T20" s="159" t="str">
        <f>VLOOKUP(B20,Lists!$C$3:$E$300,3,FALSE)</f>
        <v>Americas</v>
      </c>
      <c r="U20" s="178">
        <f>VLOOKUP(B20,'INFORM Severity - hidden'!$C$5:$V$300,20,FALSE)</f>
        <v>45610</v>
      </c>
    </row>
    <row r="21" spans="1:21" x14ac:dyDescent="0.35">
      <c r="A21" s="155" t="str">
        <f t="array" ref="A21">IFERROR(INDEX(Lists!$B$2:$B$200,SMALL(IF(Lists!$H$2:$H$200="Yes",ROW(Lists!$B$2:$B$200)),ROW(17:17))-1,1),"")</f>
        <v>Nicaraguan refugees in Costa Rica</v>
      </c>
      <c r="B21" s="156" t="str">
        <f>VLOOKUP(A21,Lists!$B$2:$G$200,2,FALSE)</f>
        <v>CRI002</v>
      </c>
      <c r="C21" s="156" t="str">
        <f>VLOOKUP(B21,'INFORM Severity - hidden'!$C$5:$D$200,2,FALSE)</f>
        <v>Costa Rica</v>
      </c>
      <c r="D21" s="156" t="str">
        <f>VLOOKUP(A21,Lists!$B$2:$G$200,3,FALSE)</f>
        <v>CRI</v>
      </c>
      <c r="E21" s="156" t="str">
        <f>VLOOKUP(A21,Lists!$B$2:$G$200,5,FALSE)</f>
        <v>Displacement</v>
      </c>
      <c r="F21" s="161">
        <f t="shared" si="0"/>
        <v>2.2000000000000002</v>
      </c>
      <c r="G21" s="162">
        <f t="shared" si="1"/>
        <v>3</v>
      </c>
      <c r="H21" s="162" t="str">
        <f t="shared" si="2"/>
        <v>Medium</v>
      </c>
      <c r="I21" s="160" t="str">
        <f>INDEX(Trends!$D$3:$D$404,MATCH(B21,Trends!$C$3:$C$404,0))</f>
        <v>Stable</v>
      </c>
      <c r="J21" s="162" t="str">
        <f>VLOOKUP($B21,Reliability!$A$3:$I$300,9,FALSE)</f>
        <v>High</v>
      </c>
      <c r="K21" s="163">
        <f t="shared" si="3"/>
        <v>2.4</v>
      </c>
      <c r="L21" s="163">
        <f>VLOOKUP($B21,'Impact of the crisis'!$C$6:$N$300,12,FALSE)</f>
        <v>1</v>
      </c>
      <c r="M21" s="163">
        <f>VLOOKUP($B21,'Impact of the crisis'!$C$6:$AB$300,26,FALSE)</f>
        <v>2.9</v>
      </c>
      <c r="N21" s="163">
        <f>VLOOKUP($B21,'Conditions of people affected'!$C$6:$R$300,16,FALSE)</f>
        <v>2.65</v>
      </c>
      <c r="O21" s="163">
        <f>VLOOKUP($B21,'Conditions of people affected'!$C$6:$R$300,9,FALSE)</f>
        <v>2.2999999999999998</v>
      </c>
      <c r="P21" s="163">
        <f>VLOOKUP($B21,'Conditions of people affected'!$C$6:$R$300,15,FALSE)</f>
        <v>3</v>
      </c>
      <c r="Q21" s="163">
        <f t="shared" si="4"/>
        <v>1.5</v>
      </c>
      <c r="R21" s="163">
        <f>VLOOKUP($B21,'Complexity of the crisis'!$C$6:$AN$300,22,FALSE)</f>
        <v>1.4</v>
      </c>
      <c r="S21" s="164">
        <f>VLOOKUP($B21,'Complexity of the crisis'!$C$6:$AN$300,38,FALSE)</f>
        <v>1.5</v>
      </c>
      <c r="T21" s="159" t="str">
        <f>VLOOKUP(B21,Lists!$C$3:$E$300,3,FALSE)</f>
        <v>Americas</v>
      </c>
      <c r="U21" s="178">
        <f>VLOOKUP(B21,'INFORM Severity - hidden'!$C$5:$V$300,20,FALSE)</f>
        <v>45610</v>
      </c>
    </row>
    <row r="22" spans="1:21" x14ac:dyDescent="0.35">
      <c r="A22" s="155" t="str">
        <f t="array" ref="A22">IFERROR(INDEX(Lists!$B$2:$B$200,SMALL(IF(Lists!$H$2:$H$200="Yes",ROW(Lists!$B$2:$B$200)),ROW(18:18))-1,1),"")</f>
        <v>Displacement from Russia-Ukraine conflict in Czechia</v>
      </c>
      <c r="B22" s="156" t="str">
        <f>VLOOKUP(A22,Lists!$B$2:$G$200,2,FALSE)</f>
        <v>CZE002</v>
      </c>
      <c r="C22" s="156" t="str">
        <f>VLOOKUP(B22,'INFORM Severity - hidden'!$C$5:$D$200,2,FALSE)</f>
        <v>Czech Republic</v>
      </c>
      <c r="D22" s="156" t="str">
        <f>VLOOKUP(A22,Lists!$B$2:$G$200,3,FALSE)</f>
        <v>CZE</v>
      </c>
      <c r="E22" s="156" t="str">
        <f>VLOOKUP(A22,Lists!$B$2:$G$200,5,FALSE)</f>
        <v>Conflict,Displacement</v>
      </c>
      <c r="F22" s="161">
        <f t="shared" si="0"/>
        <v>1.9</v>
      </c>
      <c r="G22" s="162">
        <f t="shared" si="1"/>
        <v>2</v>
      </c>
      <c r="H22" s="162" t="str">
        <f t="shared" si="2"/>
        <v>Low</v>
      </c>
      <c r="I22" s="160" t="str">
        <f>INDEX(Trends!$D$3:$D$404,MATCH(B22,Trends!$C$3:$C$404,0))</f>
        <v>Increasing</v>
      </c>
      <c r="J22" s="162" t="str">
        <f>VLOOKUP($B22,Reliability!$A$3:$I$300,9,FALSE)</f>
        <v>Very High</v>
      </c>
      <c r="K22" s="163">
        <f t="shared" si="3"/>
        <v>2.9</v>
      </c>
      <c r="L22" s="163">
        <f>VLOOKUP($B22,'Impact of the crisis'!$C$6:$N$300,12,FALSE)</f>
        <v>4.2</v>
      </c>
      <c r="M22" s="163">
        <f>VLOOKUP($B22,'Impact of the crisis'!$C$6:$AB$300,26,FALSE)</f>
        <v>2</v>
      </c>
      <c r="N22" s="163">
        <f>VLOOKUP($B22,'Conditions of people affected'!$C$6:$R$300,16,FALSE)</f>
        <v>1.8</v>
      </c>
      <c r="O22" s="163">
        <f>VLOOKUP($B22,'Conditions of people affected'!$C$6:$R$300,9,FALSE)</f>
        <v>2.6</v>
      </c>
      <c r="P22" s="163">
        <f>VLOOKUP($B22,'Conditions of people affected'!$C$6:$R$300,15,FALSE)</f>
        <v>1</v>
      </c>
      <c r="Q22" s="163">
        <f t="shared" si="4"/>
        <v>1.1000000000000001</v>
      </c>
      <c r="R22" s="163">
        <f>VLOOKUP($B22,'Complexity of the crisis'!$C$6:$AN$300,22,FALSE)</f>
        <v>0.6</v>
      </c>
      <c r="S22" s="164">
        <f>VLOOKUP($B22,'Complexity of the crisis'!$C$6:$AN$300,38,FALSE)</f>
        <v>1.5</v>
      </c>
      <c r="T22" s="159" t="str">
        <f>VLOOKUP(B22,Lists!$C$3:$E$300,3,FALSE)</f>
        <v>Europe</v>
      </c>
      <c r="U22" s="178">
        <f>VLOOKUP(B22,'INFORM Severity - hidden'!$C$5:$V$300,20,FALSE)</f>
        <v>45652</v>
      </c>
    </row>
    <row r="23" spans="1:21" x14ac:dyDescent="0.35">
      <c r="A23" s="155" t="str">
        <f t="array" ref="A23">IFERROR(INDEX(Lists!$B$2:$B$200,SMALL(IF(Lists!$H$2:$H$200="Yes",ROW(Lists!$B$2:$B$200)),ROW(19:19))-1,1),"")</f>
        <v>Multiple crises in Djibouti</v>
      </c>
      <c r="B23" s="156" t="str">
        <f>VLOOKUP(A23,Lists!$B$2:$G$200,2,FALSE)</f>
        <v>DJI001</v>
      </c>
      <c r="C23" s="156" t="str">
        <f>VLOOKUP(B23,'INFORM Severity - hidden'!$C$5:$D$200,2,FALSE)</f>
        <v>Djibouti</v>
      </c>
      <c r="D23" s="156" t="str">
        <f>VLOOKUP(A23,Lists!$B$2:$G$200,3,FALSE)</f>
        <v>DJI</v>
      </c>
      <c r="E23" s="156" t="str">
        <f>VLOOKUP(A23,Lists!$B$2:$G$200,5,FALSE)</f>
        <v>Displacement,Drought</v>
      </c>
      <c r="F23" s="161">
        <f t="shared" si="0"/>
        <v>2.8</v>
      </c>
      <c r="G23" s="162">
        <f t="shared" si="1"/>
        <v>3</v>
      </c>
      <c r="H23" s="162" t="str">
        <f t="shared" si="2"/>
        <v>Medium</v>
      </c>
      <c r="I23" s="160" t="str">
        <f>INDEX(Trends!$D$3:$D$404,MATCH(B23,Trends!$C$3:$C$404,0))</f>
        <v>Increasing</v>
      </c>
      <c r="J23" s="162" t="str">
        <f>VLOOKUP($B23,Reliability!$A$3:$I$300,9,FALSE)</f>
        <v>High</v>
      </c>
      <c r="K23" s="163">
        <f t="shared" si="3"/>
        <v>2.8</v>
      </c>
      <c r="L23" s="163">
        <f>VLOOKUP($B23,'Impact of the crisis'!$C$6:$N$300,12,FALSE)</f>
        <v>3.2</v>
      </c>
      <c r="M23" s="163">
        <f>VLOOKUP($B23,'Impact of the crisis'!$C$6:$AB$300,26,FALSE)</f>
        <v>2.6</v>
      </c>
      <c r="N23" s="163">
        <f>VLOOKUP($B23,'Conditions of people affected'!$C$6:$R$300,16,FALSE)</f>
        <v>2.75</v>
      </c>
      <c r="O23" s="163">
        <f>VLOOKUP($B23,'Conditions of people affected'!$C$6:$R$300,9,FALSE)</f>
        <v>2.5</v>
      </c>
      <c r="P23" s="163">
        <f>VLOOKUP($B23,'Conditions of people affected'!$C$6:$R$300,15,FALSE)</f>
        <v>3</v>
      </c>
      <c r="Q23" s="163">
        <f t="shared" si="4"/>
        <v>2.8</v>
      </c>
      <c r="R23" s="163">
        <f>VLOOKUP($B23,'Complexity of the crisis'!$C$6:$AN$300,22,FALSE)</f>
        <v>2.5</v>
      </c>
      <c r="S23" s="164">
        <f>VLOOKUP($B23,'Complexity of the crisis'!$C$6:$AN$300,38,FALSE)</f>
        <v>3</v>
      </c>
      <c r="T23" s="159" t="str">
        <f>VLOOKUP(B23,Lists!$C$3:$E$300,3,FALSE)</f>
        <v>Africa</v>
      </c>
      <c r="U23" s="178">
        <f>VLOOKUP(B23,'INFORM Severity - hidden'!$C$5:$V$300,20,FALSE)</f>
        <v>45652</v>
      </c>
    </row>
    <row r="24" spans="1:21" x14ac:dyDescent="0.35">
      <c r="A24" s="155" t="str">
        <f t="array" ref="A24">IFERROR(INDEX(Lists!$B$2:$B$200,SMALL(IF(Lists!$H$2:$H$200="Yes",ROW(Lists!$B$2:$B$200)),ROW(20:20))-1,1),"")</f>
        <v>Venezuela displacement in Dominican Republic</v>
      </c>
      <c r="B24" s="156" t="str">
        <f>VLOOKUP(A24,Lists!$B$2:$G$200,2,FALSE)</f>
        <v>DOM002</v>
      </c>
      <c r="C24" s="156" t="str">
        <f>VLOOKUP(B24,'INFORM Severity - hidden'!$C$5:$D$200,2,FALSE)</f>
        <v>Dominican Republic</v>
      </c>
      <c r="D24" s="156" t="str">
        <f>VLOOKUP(A24,Lists!$B$2:$G$200,3,FALSE)</f>
        <v>DOM</v>
      </c>
      <c r="E24" s="156" t="str">
        <f>VLOOKUP(A24,Lists!$B$2:$G$200,5,FALSE)</f>
        <v>Displacement</v>
      </c>
      <c r="F24" s="161">
        <f t="shared" si="0"/>
        <v>1.8</v>
      </c>
      <c r="G24" s="162">
        <f t="shared" si="1"/>
        <v>2</v>
      </c>
      <c r="H24" s="162" t="str">
        <f t="shared" si="2"/>
        <v>Low</v>
      </c>
      <c r="I24" s="160" t="str">
        <f>INDEX(Trends!$D$3:$D$404,MATCH(B24,Trends!$C$3:$C$404,0))</f>
        <v>Stable</v>
      </c>
      <c r="J24" s="162" t="str">
        <f>VLOOKUP($B24,Reliability!$A$3:$I$300,9,FALSE)</f>
        <v>Medium</v>
      </c>
      <c r="K24" s="163">
        <f t="shared" si="3"/>
        <v>3.2</v>
      </c>
      <c r="L24" s="163">
        <f>VLOOKUP($B24,'Impact of the crisis'!$C$6:$N$300,12,FALSE)</f>
        <v>4.0999999999999996</v>
      </c>
      <c r="M24" s="163">
        <f>VLOOKUP($B24,'Impact of the crisis'!$C$6:$AB$300,26,FALSE)</f>
        <v>2.7</v>
      </c>
      <c r="N24" s="163">
        <f>VLOOKUP($B24,'Conditions of people affected'!$C$6:$R$300,16,FALSE)</f>
        <v>1.4</v>
      </c>
      <c r="O24" s="163">
        <f>VLOOKUP($B24,'Conditions of people affected'!$C$6:$R$300,9,FALSE)</f>
        <v>1.8</v>
      </c>
      <c r="P24" s="163">
        <f>VLOOKUP($B24,'Conditions of people affected'!$C$6:$R$300,15,FALSE)</f>
        <v>1</v>
      </c>
      <c r="Q24" s="163">
        <f t="shared" si="4"/>
        <v>1.2</v>
      </c>
      <c r="R24" s="163">
        <f>VLOOKUP($B24,'Complexity of the crisis'!$C$6:$AN$300,22,FALSE)</f>
        <v>1.3</v>
      </c>
      <c r="S24" s="164">
        <f>VLOOKUP($B24,'Complexity of the crisis'!$C$6:$AN$300,38,FALSE)</f>
        <v>1</v>
      </c>
      <c r="T24" s="159" t="str">
        <f>VLOOKUP(B24,Lists!$C$3:$E$300,3,FALSE)</f>
        <v>Americas</v>
      </c>
      <c r="U24" s="178">
        <f>VLOOKUP(B24,'INFORM Severity - hidden'!$C$5:$V$300,20,FALSE)</f>
        <v>45610</v>
      </c>
    </row>
    <row r="25" spans="1:21" x14ac:dyDescent="0.35">
      <c r="A25" s="155" t="str">
        <f t="array" ref="A25">IFERROR(INDEX(Lists!$B$2:$B$200,SMALL(IF(Lists!$H$2:$H$200="Yes",ROW(Lists!$B$2:$B$200)),ROW(21:21))-1,1),"")</f>
        <v>Multiple crises in Algeria</v>
      </c>
      <c r="B25" s="156" t="str">
        <f>VLOOKUP(A25,Lists!$B$2:$G$200,2,FALSE)</f>
        <v>DZA004</v>
      </c>
      <c r="C25" s="156" t="str">
        <f>VLOOKUP(B25,'INFORM Severity - hidden'!$C$5:$D$200,2,FALSE)</f>
        <v>Algeria</v>
      </c>
      <c r="D25" s="156" t="str">
        <f>VLOOKUP(A25,Lists!$B$2:$G$200,3,FALSE)</f>
        <v>DZA</v>
      </c>
      <c r="E25" s="156" t="str">
        <f>VLOOKUP(A25,Lists!$B$2:$G$200,5,FALSE)</f>
        <v>Displacement</v>
      </c>
      <c r="F25" s="161">
        <f t="shared" si="0"/>
        <v>2.8</v>
      </c>
      <c r="G25" s="162">
        <f t="shared" si="1"/>
        <v>3</v>
      </c>
      <c r="H25" s="162" t="str">
        <f t="shared" si="2"/>
        <v>Medium</v>
      </c>
      <c r="I25" s="160" t="str">
        <f>INDEX(Trends!$D$3:$D$404,MATCH(B25,Trends!$C$3:$C$404,0))</f>
        <v>Stable</v>
      </c>
      <c r="J25" s="162" t="str">
        <f>VLOOKUP($B25,Reliability!$A$3:$I$300,9,FALSE)</f>
        <v>High</v>
      </c>
      <c r="K25" s="163">
        <f t="shared" si="3"/>
        <v>4</v>
      </c>
      <c r="L25" s="163">
        <f>VLOOKUP($B25,'Impact of the crisis'!$C$6:$N$300,12,FALSE)</f>
        <v>5</v>
      </c>
      <c r="M25" s="163">
        <f>VLOOKUP($B25,'Impact of the crisis'!$C$6:$AB$300,26,FALSE)</f>
        <v>3.2</v>
      </c>
      <c r="N25" s="163">
        <f>VLOOKUP($B25,'Conditions of people affected'!$C$6:$R$300,16,FALSE)</f>
        <v>1.85</v>
      </c>
      <c r="O25" s="163">
        <f>VLOOKUP($B25,'Conditions of people affected'!$C$6:$R$300,9,FALSE)</f>
        <v>2.7</v>
      </c>
      <c r="P25" s="163">
        <f>VLOOKUP($B25,'Conditions of people affected'!$C$6:$R$300,15,FALSE)</f>
        <v>1</v>
      </c>
      <c r="Q25" s="163">
        <f t="shared" si="4"/>
        <v>3</v>
      </c>
      <c r="R25" s="163">
        <f>VLOOKUP($B25,'Complexity of the crisis'!$C$6:$AN$300,22,FALSE)</f>
        <v>2.9</v>
      </c>
      <c r="S25" s="164">
        <f>VLOOKUP($B25,'Complexity of the crisis'!$C$6:$AN$300,38,FALSE)</f>
        <v>3</v>
      </c>
      <c r="T25" s="159" t="str">
        <f>VLOOKUP(B25,Lists!$C$3:$E$300,3,FALSE)</f>
        <v>Africa</v>
      </c>
      <c r="U25" s="178">
        <f>VLOOKUP(B25,'INFORM Severity - hidden'!$C$5:$V$300,20,FALSE)</f>
        <v>45645</v>
      </c>
    </row>
    <row r="26" spans="1:21" x14ac:dyDescent="0.35">
      <c r="A26" s="155" t="str">
        <f t="array" ref="A26">IFERROR(INDEX(Lists!$B$2:$B$200,SMALL(IF(Lists!$H$2:$H$200="Yes",ROW(Lists!$B$2:$B$200)),ROW(22:22))-1,1),"")</f>
        <v>Venezuela displacement in Ecuador</v>
      </c>
      <c r="B26" s="156" t="str">
        <f>VLOOKUP(A26,Lists!$B$2:$G$200,2,FALSE)</f>
        <v>ECU002</v>
      </c>
      <c r="C26" s="156" t="str">
        <f>VLOOKUP(B26,'INFORM Severity - hidden'!$C$5:$D$200,2,FALSE)</f>
        <v>Ecuador</v>
      </c>
      <c r="D26" s="156" t="str">
        <f>VLOOKUP(A26,Lists!$B$2:$G$200,3,FALSE)</f>
        <v>ECU</v>
      </c>
      <c r="E26" s="156" t="str">
        <f>VLOOKUP(A26,Lists!$B$2:$G$200,5,FALSE)</f>
        <v>Displacement</v>
      </c>
      <c r="F26" s="161">
        <f t="shared" si="0"/>
        <v>2.7</v>
      </c>
      <c r="G26" s="162">
        <f t="shared" si="1"/>
        <v>3</v>
      </c>
      <c r="H26" s="162" t="str">
        <f t="shared" si="2"/>
        <v>Medium</v>
      </c>
      <c r="I26" s="160" t="str">
        <f>INDEX(Trends!$D$3:$D$404,MATCH(B26,Trends!$C$3:$C$404,0))</f>
        <v>Stable</v>
      </c>
      <c r="J26" s="162" t="str">
        <f>VLOOKUP($B26,Reliability!$A$3:$I$300,9,FALSE)</f>
        <v>High</v>
      </c>
      <c r="K26" s="163">
        <f t="shared" si="3"/>
        <v>3.3</v>
      </c>
      <c r="L26" s="163">
        <f>VLOOKUP($B26,'Impact of the crisis'!$C$6:$N$300,12,FALSE)</f>
        <v>4.5999999999999996</v>
      </c>
      <c r="M26" s="163">
        <f>VLOOKUP($B26,'Impact of the crisis'!$C$6:$AB$300,26,FALSE)</f>
        <v>2.4</v>
      </c>
      <c r="N26" s="163">
        <f>VLOOKUP($B26,'Conditions of people affected'!$C$6:$R$300,16,FALSE)</f>
        <v>2.5499999999999998</v>
      </c>
      <c r="O26" s="163">
        <f>VLOOKUP($B26,'Conditions of people affected'!$C$6:$R$300,9,FALSE)</f>
        <v>3.1</v>
      </c>
      <c r="P26" s="163">
        <f>VLOOKUP($B26,'Conditions of people affected'!$C$6:$R$300,15,FALSE)</f>
        <v>2</v>
      </c>
      <c r="Q26" s="163">
        <f t="shared" si="4"/>
        <v>2.2999999999999998</v>
      </c>
      <c r="R26" s="163">
        <f>VLOOKUP($B26,'Complexity of the crisis'!$C$6:$AN$300,22,FALSE)</f>
        <v>2.1</v>
      </c>
      <c r="S26" s="164">
        <f>VLOOKUP($B26,'Complexity of the crisis'!$C$6:$AN$300,38,FALSE)</f>
        <v>2.5</v>
      </c>
      <c r="T26" s="159" t="str">
        <f>VLOOKUP(B26,Lists!$C$3:$E$300,3,FALSE)</f>
        <v>Americas</v>
      </c>
      <c r="U26" s="178">
        <f>VLOOKUP(B26,'INFORM Severity - hidden'!$C$5:$V$300,20,FALSE)</f>
        <v>45616</v>
      </c>
    </row>
    <row r="27" spans="1:21" x14ac:dyDescent="0.35">
      <c r="A27" s="155" t="str">
        <f t="array" ref="A27">IFERROR(INDEX(Lists!$B$2:$B$200,SMALL(IF(Lists!$H$2:$H$200="Yes",ROW(Lists!$B$2:$B$200)),ROW(23:23))-1,1),"")</f>
        <v>Refugees in Egypt</v>
      </c>
      <c r="B27" s="156" t="str">
        <f>VLOOKUP(A27,Lists!$B$2:$G$200,2,FALSE)</f>
        <v>EGY004</v>
      </c>
      <c r="C27" s="156" t="str">
        <f>VLOOKUP(B27,'INFORM Severity - hidden'!$C$5:$D$200,2,FALSE)</f>
        <v>Egypt</v>
      </c>
      <c r="D27" s="156" t="str">
        <f>VLOOKUP(A27,Lists!$B$2:$G$200,3,FALSE)</f>
        <v>EGY</v>
      </c>
      <c r="E27" s="156" t="str">
        <f>VLOOKUP(A27,Lists!$B$2:$G$200,5,FALSE)</f>
        <v>Displacement,Conflict</v>
      </c>
      <c r="F27" s="161">
        <f t="shared" si="0"/>
        <v>2.2000000000000002</v>
      </c>
      <c r="G27" s="162">
        <f t="shared" si="1"/>
        <v>3</v>
      </c>
      <c r="H27" s="162" t="str">
        <f t="shared" si="2"/>
        <v>Medium</v>
      </c>
      <c r="I27" s="160" t="str">
        <f>INDEX(Trends!$D$3:$D$404,MATCH(B27,Trends!$C$3:$C$404,0))</f>
        <v>Decreasing</v>
      </c>
      <c r="J27" s="162" t="str">
        <f>VLOOKUP($B27,Reliability!$A$3:$I$300,9,FALSE)</f>
        <v>Very High</v>
      </c>
      <c r="K27" s="163">
        <f t="shared" si="3"/>
        <v>2.2000000000000002</v>
      </c>
      <c r="L27" s="163">
        <f>VLOOKUP($B27,'Impact of the crisis'!$C$6:$N$300,12,FALSE)</f>
        <v>2</v>
      </c>
      <c r="M27" s="163">
        <f>VLOOKUP($B27,'Impact of the crisis'!$C$6:$AB$300,26,FALSE)</f>
        <v>2.2999999999999998</v>
      </c>
      <c r="N27" s="163">
        <f>VLOOKUP($B27,'Conditions of people affected'!$C$6:$R$300,16,FALSE)</f>
        <v>2.1</v>
      </c>
      <c r="O27" s="163">
        <f>VLOOKUP($B27,'Conditions of people affected'!$C$6:$R$300,9,FALSE)</f>
        <v>3.2</v>
      </c>
      <c r="P27" s="163">
        <f>VLOOKUP($B27,'Conditions of people affected'!$C$6:$R$300,15,FALSE)</f>
        <v>1</v>
      </c>
      <c r="Q27" s="163">
        <f t="shared" si="4"/>
        <v>2.2000000000000002</v>
      </c>
      <c r="R27" s="163">
        <f>VLOOKUP($B27,'Complexity of the crisis'!$C$6:$AN$300,22,FALSE)</f>
        <v>2.2999999999999998</v>
      </c>
      <c r="S27" s="164">
        <f>VLOOKUP($B27,'Complexity of the crisis'!$C$6:$AN$300,38,FALSE)</f>
        <v>2</v>
      </c>
      <c r="T27" s="159" t="str">
        <f>VLOOKUP(B27,Lists!$C$3:$E$300,3,FALSE)</f>
        <v>Africa</v>
      </c>
      <c r="U27" s="178">
        <f>VLOOKUP(B27,'INFORM Severity - hidden'!$C$5:$V$300,20,FALSE)</f>
        <v>45631</v>
      </c>
    </row>
    <row r="28" spans="1:21" x14ac:dyDescent="0.35">
      <c r="A28" s="155" t="str">
        <f t="array" ref="A28">IFERROR(INDEX(Lists!$B$2:$B$200,SMALL(IF(Lists!$H$2:$H$200="Yes",ROW(Lists!$B$2:$B$200)),ROW(24:24))-1,1),"")</f>
        <v>Complex crisis in Eritrea</v>
      </c>
      <c r="B28" s="156" t="str">
        <f>VLOOKUP(A28,Lists!$B$2:$G$200,2,FALSE)</f>
        <v>ERI001</v>
      </c>
      <c r="C28" s="156" t="str">
        <f>VLOOKUP(B28,'INFORM Severity - hidden'!$C$5:$D$200,2,FALSE)</f>
        <v>Eritrea</v>
      </c>
      <c r="D28" s="156" t="str">
        <f>VLOOKUP(A28,Lists!$B$2:$G$200,3,FALSE)</f>
        <v>ERI</v>
      </c>
      <c r="E28" s="156" t="str">
        <f>VLOOKUP(A28,Lists!$B$2:$G$200,5,FALSE)</f>
        <v>Socio-political,Displacement</v>
      </c>
      <c r="F28" s="161">
        <f t="shared" si="0"/>
        <v>3</v>
      </c>
      <c r="G28" s="162">
        <f t="shared" si="1"/>
        <v>3</v>
      </c>
      <c r="H28" s="162" t="str">
        <f t="shared" si="2"/>
        <v>Medium</v>
      </c>
      <c r="I28" s="160" t="str">
        <f>INDEX(Trends!$D$3:$D$404,MATCH(B28,Trends!$C$3:$C$404,0))</f>
        <v>Decreasing</v>
      </c>
      <c r="J28" s="162" t="str">
        <f>VLOOKUP($B28,Reliability!$A$3:$I$300,9,FALSE)</f>
        <v>High</v>
      </c>
      <c r="K28" s="163">
        <f t="shared" si="3"/>
        <v>3</v>
      </c>
      <c r="L28" s="163">
        <f>VLOOKUP($B28,'Impact of the crisis'!$C$6:$N$300,12,FALSE)</f>
        <v>3.9</v>
      </c>
      <c r="M28" s="163">
        <f>VLOOKUP($B28,'Impact of the crisis'!$C$6:$AB$300,26,FALSE)</f>
        <v>2.5</v>
      </c>
      <c r="N28" s="163">
        <f>VLOOKUP($B28,'Conditions of people affected'!$C$6:$R$300,16,FALSE)</f>
        <v>3.2</v>
      </c>
      <c r="O28" s="163">
        <f>VLOOKUP($B28,'Conditions of people affected'!$C$6:$R$300,9,FALSE)</f>
        <v>3.4</v>
      </c>
      <c r="P28" s="163">
        <f>VLOOKUP($B28,'Conditions of people affected'!$C$6:$R$300,15,FALSE)</f>
        <v>3</v>
      </c>
      <c r="Q28" s="163">
        <f t="shared" si="4"/>
        <v>2.6</v>
      </c>
      <c r="R28" s="163">
        <f>VLOOKUP($B28,'Complexity of the crisis'!$C$6:$AN$300,22,FALSE)</f>
        <v>3.1</v>
      </c>
      <c r="S28" s="164">
        <f>VLOOKUP($B28,'Complexity of the crisis'!$C$6:$AN$300,38,FALSE)</f>
        <v>2</v>
      </c>
      <c r="T28" s="159" t="str">
        <f>VLOOKUP(B28,Lists!$C$3:$E$300,3,FALSE)</f>
        <v>Africa</v>
      </c>
      <c r="U28" s="178">
        <f>VLOOKUP(B28,'INFORM Severity - hidden'!$C$5:$V$300,20,FALSE)</f>
        <v>45645</v>
      </c>
    </row>
    <row r="29" spans="1:21" x14ac:dyDescent="0.35">
      <c r="A29" s="155" t="str">
        <f t="array" ref="A29">IFERROR(INDEX(Lists!$B$2:$B$200,SMALL(IF(Lists!$H$2:$H$200="Yes",ROW(Lists!$B$2:$B$200)),ROW(25:25))-1,1),"")</f>
        <v>Mixed migration flows in Spain</v>
      </c>
      <c r="B29" s="156" t="str">
        <f>VLOOKUP(A29,Lists!$B$2:$G$200,2,FALSE)</f>
        <v>ESP002</v>
      </c>
      <c r="C29" s="156" t="str">
        <f>VLOOKUP(B29,'INFORM Severity - hidden'!$C$5:$D$200,2,FALSE)</f>
        <v>Spain</v>
      </c>
      <c r="D29" s="156" t="str">
        <f>VLOOKUP(A29,Lists!$B$2:$G$200,3,FALSE)</f>
        <v>ESP</v>
      </c>
      <c r="E29" s="156" t="str">
        <f>VLOOKUP(A29,Lists!$B$2:$G$200,5,FALSE)</f>
        <v>Displacement</v>
      </c>
      <c r="F29" s="161">
        <f t="shared" si="0"/>
        <v>1.7</v>
      </c>
      <c r="G29" s="162">
        <f t="shared" si="1"/>
        <v>2</v>
      </c>
      <c r="H29" s="162" t="str">
        <f t="shared" si="2"/>
        <v>Low</v>
      </c>
      <c r="I29" s="160" t="str">
        <f>INDEX(Trends!$D$3:$D$404,MATCH(B29,Trends!$C$3:$C$404,0))</f>
        <v>Decreasing</v>
      </c>
      <c r="J29" s="162" t="str">
        <f>VLOOKUP($B29,Reliability!$A$3:$I$300,9,FALSE)</f>
        <v>Very High</v>
      </c>
      <c r="K29" s="163">
        <f t="shared" si="3"/>
        <v>2.5</v>
      </c>
      <c r="L29" s="163">
        <f>VLOOKUP($B29,'Impact of the crisis'!$C$6:$N$300,12,FALSE)</f>
        <v>2.2999999999999998</v>
      </c>
      <c r="M29" s="163">
        <f>VLOOKUP($B29,'Impact of the crisis'!$C$6:$AB$300,26,FALSE)</f>
        <v>2.6</v>
      </c>
      <c r="N29" s="163">
        <f>VLOOKUP($B29,'Conditions of people affected'!$C$6:$R$300,16,FALSE)</f>
        <v>1.4</v>
      </c>
      <c r="O29" s="163">
        <f>VLOOKUP($B29,'Conditions of people affected'!$C$6:$R$300,9,FALSE)</f>
        <v>1.8</v>
      </c>
      <c r="P29" s="163">
        <f>VLOOKUP($B29,'Conditions of people affected'!$C$6:$R$300,15,FALSE)</f>
        <v>1</v>
      </c>
      <c r="Q29" s="163">
        <f t="shared" si="4"/>
        <v>1.4</v>
      </c>
      <c r="R29" s="163">
        <f>VLOOKUP($B29,'Complexity of the crisis'!$C$6:$AN$300,22,FALSE)</f>
        <v>1.7</v>
      </c>
      <c r="S29" s="164">
        <f>VLOOKUP($B29,'Complexity of the crisis'!$C$6:$AN$300,38,FALSE)</f>
        <v>1</v>
      </c>
      <c r="T29" s="159" t="str">
        <f>VLOOKUP(B29,Lists!$C$3:$E$300,3,FALSE)</f>
        <v>Europe</v>
      </c>
      <c r="U29" s="178">
        <f>VLOOKUP(B29,'INFORM Severity - hidden'!$C$5:$V$300,20,FALSE)</f>
        <v>45631</v>
      </c>
    </row>
    <row r="30" spans="1:21" x14ac:dyDescent="0.35">
      <c r="A30" s="155" t="str">
        <f t="array" ref="A30">IFERROR(INDEX(Lists!$B$2:$B$200,SMALL(IF(Lists!$H$2:$H$200="Yes",ROW(Lists!$B$2:$B$200)),ROW(26:26))-1,1),"")</f>
        <v>Displacement from Russia-Ukraine conflict in Estonia</v>
      </c>
      <c r="B30" s="156" t="str">
        <f>VLOOKUP(A30,Lists!$B$2:$G$200,2,FALSE)</f>
        <v>EST002</v>
      </c>
      <c r="C30" s="156" t="str">
        <f>VLOOKUP(B30,'INFORM Severity - hidden'!$C$5:$D$200,2,FALSE)</f>
        <v>Estonia</v>
      </c>
      <c r="D30" s="156" t="str">
        <f>VLOOKUP(A30,Lists!$B$2:$G$200,3,FALSE)</f>
        <v>EST</v>
      </c>
      <c r="E30" s="156" t="str">
        <f>VLOOKUP(A30,Lists!$B$2:$G$200,5,FALSE)</f>
        <v>Conflict,Displacement</v>
      </c>
      <c r="F30" s="161">
        <f t="shared" si="0"/>
        <v>1.2</v>
      </c>
      <c r="G30" s="162">
        <f t="shared" si="1"/>
        <v>2</v>
      </c>
      <c r="H30" s="162" t="str">
        <f t="shared" si="2"/>
        <v>Low</v>
      </c>
      <c r="I30" s="160" t="str">
        <f>INDEX(Trends!$D$3:$D$404,MATCH(B30,Trends!$C$3:$C$404,0))</f>
        <v>Stable</v>
      </c>
      <c r="J30" s="162" t="str">
        <f>VLOOKUP($B30,Reliability!$A$3:$I$300,9,FALSE)</f>
        <v>Very High</v>
      </c>
      <c r="K30" s="163">
        <f t="shared" si="3"/>
        <v>2.1</v>
      </c>
      <c r="L30" s="163">
        <f>VLOOKUP($B30,'Impact of the crisis'!$C$6:$N$300,12,FALSE)</f>
        <v>3.4</v>
      </c>
      <c r="M30" s="163">
        <f>VLOOKUP($B30,'Impact of the crisis'!$C$6:$AB$300,26,FALSE)</f>
        <v>1.3</v>
      </c>
      <c r="N30" s="163">
        <f>VLOOKUP($B30,'Conditions of people affected'!$C$6:$R$300,16,FALSE)</f>
        <v>0.95</v>
      </c>
      <c r="O30" s="163">
        <f>VLOOKUP($B30,'Conditions of people affected'!$C$6:$R$300,9,FALSE)</f>
        <v>0.9</v>
      </c>
      <c r="P30" s="163">
        <f>VLOOKUP($B30,'Conditions of people affected'!$C$6:$R$300,15,FALSE)</f>
        <v>1</v>
      </c>
      <c r="Q30" s="163">
        <f t="shared" si="4"/>
        <v>0.8</v>
      </c>
      <c r="R30" s="163">
        <f>VLOOKUP($B30,'Complexity of the crisis'!$C$6:$AN$300,22,FALSE)</f>
        <v>0.6</v>
      </c>
      <c r="S30" s="164">
        <f>VLOOKUP($B30,'Complexity of the crisis'!$C$6:$AN$300,38,FALSE)</f>
        <v>1</v>
      </c>
      <c r="T30" s="159" t="str">
        <f>VLOOKUP(B30,Lists!$C$3:$E$300,3,FALSE)</f>
        <v>Europe</v>
      </c>
      <c r="U30" s="178">
        <f>VLOOKUP(B30,'INFORM Severity - hidden'!$C$5:$V$300,20,FALSE)</f>
        <v>45652</v>
      </c>
    </row>
    <row r="31" spans="1:21" x14ac:dyDescent="0.35">
      <c r="A31" s="155" t="str">
        <f t="array" ref="A31">IFERROR(INDEX(Lists!$B$2:$B$200,SMALL(IF(Lists!$H$2:$H$200="Yes",ROW(Lists!$B$2:$B$200)),ROW(27:27))-1,1),"")</f>
        <v>Complex crisis in Ethiopia</v>
      </c>
      <c r="B31" s="156" t="str">
        <f>VLOOKUP(A31,Lists!$B$2:$G$200,2,FALSE)</f>
        <v>ETH001</v>
      </c>
      <c r="C31" s="156" t="str">
        <f>VLOOKUP(B31,'INFORM Severity - hidden'!$C$5:$D$200,2,FALSE)</f>
        <v>Ethiopia</v>
      </c>
      <c r="D31" s="156" t="str">
        <f>VLOOKUP(A31,Lists!$B$2:$G$200,3,FALSE)</f>
        <v>ETH</v>
      </c>
      <c r="E31" s="156" t="str">
        <f>VLOOKUP(A31,Lists!$B$2:$G$200,5,FALSE)</f>
        <v>Displacement,Floods,Conflict</v>
      </c>
      <c r="F31" s="161">
        <f t="shared" si="0"/>
        <v>4.3</v>
      </c>
      <c r="G31" s="162">
        <f t="shared" si="1"/>
        <v>5</v>
      </c>
      <c r="H31" s="162" t="str">
        <f t="shared" si="2"/>
        <v>Very High</v>
      </c>
      <c r="I31" s="160" t="str">
        <f>INDEX(Trends!$D$3:$D$404,MATCH(B31,Trends!$C$3:$C$404,0))</f>
        <v>Stable</v>
      </c>
      <c r="J31" s="162" t="str">
        <f>VLOOKUP($B31,Reliability!$A$3:$I$300,9,FALSE)</f>
        <v>Very High</v>
      </c>
      <c r="K31" s="163">
        <f t="shared" si="3"/>
        <v>4.5999999999999996</v>
      </c>
      <c r="L31" s="163">
        <f>VLOOKUP($B31,'Impact of the crisis'!$C$6:$N$300,12,FALSE)</f>
        <v>5</v>
      </c>
      <c r="M31" s="163">
        <f>VLOOKUP($B31,'Impact of the crisis'!$C$6:$AB$300,26,FALSE)</f>
        <v>4.4000000000000004</v>
      </c>
      <c r="N31" s="163">
        <f>VLOOKUP($B31,'Conditions of people affected'!$C$6:$R$300,16,FALSE)</f>
        <v>4.5</v>
      </c>
      <c r="O31" s="163">
        <f>VLOOKUP($B31,'Conditions of people affected'!$C$6:$R$300,9,FALSE)</f>
        <v>5</v>
      </c>
      <c r="P31" s="163">
        <f>VLOOKUP($B31,'Conditions of people affected'!$C$6:$R$300,15,FALSE)</f>
        <v>4</v>
      </c>
      <c r="Q31" s="163">
        <f t="shared" si="4"/>
        <v>3.8</v>
      </c>
      <c r="R31" s="163">
        <f>VLOOKUP($B31,'Complexity of the crisis'!$C$6:$AN$300,22,FALSE)</f>
        <v>3.6</v>
      </c>
      <c r="S31" s="164">
        <f>VLOOKUP($B31,'Complexity of the crisis'!$C$6:$AN$300,38,FALSE)</f>
        <v>4</v>
      </c>
      <c r="T31" s="159" t="str">
        <f>VLOOKUP(B31,Lists!$C$3:$E$300,3,FALSE)</f>
        <v>Africa</v>
      </c>
      <c r="U31" s="178">
        <f>VLOOKUP(B31,'INFORM Severity - hidden'!$C$5:$V$300,20,FALSE)</f>
        <v>45652</v>
      </c>
    </row>
    <row r="32" spans="1:21" x14ac:dyDescent="0.35">
      <c r="A32" s="155" t="str">
        <f t="array" ref="A32">IFERROR(INDEX(Lists!$B$2:$B$200,SMALL(IF(Lists!$H$2:$H$200="Yes",ROW(Lists!$B$2:$B$200)),ROW(28:28))-1,1),"")</f>
        <v>Mixed migration flows in Greece</v>
      </c>
      <c r="B32" s="156" t="str">
        <f>VLOOKUP(A32,Lists!$B$2:$G$200,2,FALSE)</f>
        <v>GRC002</v>
      </c>
      <c r="C32" s="156" t="str">
        <f>VLOOKUP(B32,'INFORM Severity - hidden'!$C$5:$D$200,2,FALSE)</f>
        <v>Greece</v>
      </c>
      <c r="D32" s="156" t="str">
        <f>VLOOKUP(A32,Lists!$B$2:$G$200,3,FALSE)</f>
        <v>GRC</v>
      </c>
      <c r="E32" s="156" t="str">
        <f>VLOOKUP(A32,Lists!$B$2:$G$200,5,FALSE)</f>
        <v>Displacement</v>
      </c>
      <c r="F32" s="161">
        <f t="shared" si="0"/>
        <v>2.2999999999999998</v>
      </c>
      <c r="G32" s="162">
        <f t="shared" si="1"/>
        <v>3</v>
      </c>
      <c r="H32" s="162" t="str">
        <f t="shared" si="2"/>
        <v>Medium</v>
      </c>
      <c r="I32" s="160" t="str">
        <f>INDEX(Trends!$D$3:$D$404,MATCH(B32,Trends!$C$3:$C$404,0))</f>
        <v>Increasing</v>
      </c>
      <c r="J32" s="162" t="str">
        <f>VLOOKUP($B32,Reliability!$A$3:$I$300,9,FALSE)</f>
        <v>High</v>
      </c>
      <c r="K32" s="163">
        <f t="shared" si="3"/>
        <v>2.2999999999999998</v>
      </c>
      <c r="L32" s="163">
        <f>VLOOKUP($B32,'Impact of the crisis'!$C$6:$N$300,12,FALSE)</f>
        <v>0.6</v>
      </c>
      <c r="M32" s="163">
        <f>VLOOKUP($B32,'Impact of the crisis'!$C$6:$AB$300,26,FALSE)</f>
        <v>2.9</v>
      </c>
      <c r="N32" s="163">
        <f>VLOOKUP($B32,'Conditions of people affected'!$C$6:$R$300,16,FALSE)</f>
        <v>2.65</v>
      </c>
      <c r="O32" s="163">
        <f>VLOOKUP($B32,'Conditions of people affected'!$C$6:$R$300,9,FALSE)</f>
        <v>2.2999999999999998</v>
      </c>
      <c r="P32" s="163">
        <f>VLOOKUP($B32,'Conditions of people affected'!$C$6:$R$300,15,FALSE)</f>
        <v>3</v>
      </c>
      <c r="Q32" s="163">
        <f t="shared" si="4"/>
        <v>1.7</v>
      </c>
      <c r="R32" s="163">
        <f>VLOOKUP($B32,'Complexity of the crisis'!$C$6:$AN$300,22,FALSE)</f>
        <v>1.8</v>
      </c>
      <c r="S32" s="164">
        <f>VLOOKUP($B32,'Complexity of the crisis'!$C$6:$AN$300,38,FALSE)</f>
        <v>1.5</v>
      </c>
      <c r="T32" s="159" t="str">
        <f>VLOOKUP(B32,Lists!$C$3:$E$300,3,FALSE)</f>
        <v>Europe</v>
      </c>
      <c r="U32" s="178">
        <f>VLOOKUP(B32,'INFORM Severity - hidden'!$C$5:$V$300,20,FALSE)</f>
        <v>45649</v>
      </c>
    </row>
    <row r="33" spans="1:21" x14ac:dyDescent="0.35">
      <c r="A33" s="155" t="str">
        <f t="array" ref="A33">IFERROR(INDEX(Lists!$B$2:$B$200,SMALL(IF(Lists!$H$2:$H$200="Yes",ROW(Lists!$B$2:$B$200)),ROW(29:29))-1,1),"")</f>
        <v>Complex crisis in Guatemala</v>
      </c>
      <c r="B33" s="156" t="str">
        <f>VLOOKUP(A33,Lists!$B$2:$G$200,2,FALSE)</f>
        <v>GTM001</v>
      </c>
      <c r="C33" s="156" t="str">
        <f>VLOOKUP(B33,'INFORM Severity - hidden'!$C$5:$D$200,2,FALSE)</f>
        <v>Guatemala</v>
      </c>
      <c r="D33" s="156" t="str">
        <f>VLOOKUP(A33,Lists!$B$2:$G$200,3,FALSE)</f>
        <v>GTM</v>
      </c>
      <c r="E33" s="156" t="str">
        <f>VLOOKUP(A33,Lists!$B$2:$G$200,5,FALSE)</f>
        <v>Violence,Socio-political,Other seasonal event</v>
      </c>
      <c r="F33" s="161">
        <f t="shared" si="0"/>
        <v>3.5</v>
      </c>
      <c r="G33" s="162">
        <f t="shared" si="1"/>
        <v>4</v>
      </c>
      <c r="H33" s="162" t="str">
        <f t="shared" si="2"/>
        <v>High</v>
      </c>
      <c r="I33" s="160" t="str">
        <f>INDEX(Trends!$D$3:$D$404,MATCH(B33,Trends!$C$3:$C$404,0))</f>
        <v>Stable</v>
      </c>
      <c r="J33" s="162" t="str">
        <f>VLOOKUP($B33,Reliability!$A$3:$I$300,9,FALSE)</f>
        <v>High</v>
      </c>
      <c r="K33" s="163">
        <f t="shared" si="3"/>
        <v>3.4</v>
      </c>
      <c r="L33" s="163">
        <f>VLOOKUP($B33,'Impact of the crisis'!$C$6:$N$300,12,FALSE)</f>
        <v>4.4000000000000004</v>
      </c>
      <c r="M33" s="163">
        <f>VLOOKUP($B33,'Impact of the crisis'!$C$6:$AB$300,26,FALSE)</f>
        <v>2.8</v>
      </c>
      <c r="N33" s="163">
        <f>VLOOKUP($B33,'Conditions of people affected'!$C$6:$R$300,16,FALSE)</f>
        <v>3.75</v>
      </c>
      <c r="O33" s="163">
        <f>VLOOKUP($B33,'Conditions of people affected'!$C$6:$R$300,9,FALSE)</f>
        <v>4.5</v>
      </c>
      <c r="P33" s="163">
        <f>VLOOKUP($B33,'Conditions of people affected'!$C$6:$R$300,15,FALSE)</f>
        <v>3</v>
      </c>
      <c r="Q33" s="163">
        <f t="shared" si="4"/>
        <v>3.3</v>
      </c>
      <c r="R33" s="163">
        <f>VLOOKUP($B33,'Complexity of the crisis'!$C$6:$AN$300,22,FALSE)</f>
        <v>3</v>
      </c>
      <c r="S33" s="164">
        <f>VLOOKUP($B33,'Complexity of the crisis'!$C$6:$AN$300,38,FALSE)</f>
        <v>3.5</v>
      </c>
      <c r="T33" s="159" t="str">
        <f>VLOOKUP(B33,Lists!$C$3:$E$300,3,FALSE)</f>
        <v>Americas</v>
      </c>
      <c r="U33" s="178">
        <f>VLOOKUP(B33,'INFORM Severity - hidden'!$C$5:$V$300,20,FALSE)</f>
        <v>45617</v>
      </c>
    </row>
    <row r="34" spans="1:21" x14ac:dyDescent="0.35">
      <c r="A34" s="155" t="str">
        <f t="array" ref="A34">IFERROR(INDEX(Lists!$B$2:$B$200,SMALL(IF(Lists!$H$2:$H$200="Yes",ROW(Lists!$B$2:$B$200)),ROW(30:30))-1,1),"")</f>
        <v>Complex crisis in Honduras</v>
      </c>
      <c r="B34" s="156" t="str">
        <f>VLOOKUP(A34,Lists!$B$2:$G$200,2,FALSE)</f>
        <v>HND001</v>
      </c>
      <c r="C34" s="156" t="str">
        <f>VLOOKUP(B34,'INFORM Severity - hidden'!$C$5:$D$200,2,FALSE)</f>
        <v>Honduras</v>
      </c>
      <c r="D34" s="156" t="str">
        <f>VLOOKUP(A34,Lists!$B$2:$G$200,3,FALSE)</f>
        <v>HND</v>
      </c>
      <c r="E34" s="156" t="str">
        <f>VLOOKUP(A34,Lists!$B$2:$G$200,5,FALSE)</f>
        <v>Violence,Socio-political,Other seasonal event</v>
      </c>
      <c r="F34" s="161">
        <f t="shared" si="0"/>
        <v>3.4</v>
      </c>
      <c r="G34" s="162">
        <f t="shared" si="1"/>
        <v>4</v>
      </c>
      <c r="H34" s="162" t="str">
        <f t="shared" si="2"/>
        <v>High</v>
      </c>
      <c r="I34" s="160" t="str">
        <f>INDEX(Trends!$D$3:$D$404,MATCH(B34,Trends!$C$3:$C$404,0))</f>
        <v>Stable</v>
      </c>
      <c r="J34" s="162" t="str">
        <f>VLOOKUP($B34,Reliability!$A$3:$I$300,9,FALSE)</f>
        <v>High</v>
      </c>
      <c r="K34" s="163">
        <f t="shared" si="3"/>
        <v>3.2</v>
      </c>
      <c r="L34" s="163">
        <f>VLOOKUP($B34,'Impact of the crisis'!$C$6:$N$300,12,FALSE)</f>
        <v>4.2</v>
      </c>
      <c r="M34" s="163">
        <f>VLOOKUP($B34,'Impact of the crisis'!$C$6:$AB$300,26,FALSE)</f>
        <v>2.6</v>
      </c>
      <c r="N34" s="163">
        <f>VLOOKUP($B34,'Conditions of people affected'!$C$6:$R$300,16,FALSE)</f>
        <v>4.05</v>
      </c>
      <c r="O34" s="163">
        <f>VLOOKUP($B34,'Conditions of people affected'!$C$6:$R$300,9,FALSE)</f>
        <v>4.0999999999999996</v>
      </c>
      <c r="P34" s="163">
        <f>VLOOKUP($B34,'Conditions of people affected'!$C$6:$R$300,15,FALSE)</f>
        <v>4</v>
      </c>
      <c r="Q34" s="163">
        <f t="shared" si="4"/>
        <v>2.4</v>
      </c>
      <c r="R34" s="163">
        <f>VLOOKUP($B34,'Complexity of the crisis'!$C$6:$AN$300,22,FALSE)</f>
        <v>2.8</v>
      </c>
      <c r="S34" s="164">
        <f>VLOOKUP($B34,'Complexity of the crisis'!$C$6:$AN$300,38,FALSE)</f>
        <v>2</v>
      </c>
      <c r="T34" s="159" t="str">
        <f>VLOOKUP(B34,Lists!$C$3:$E$300,3,FALSE)</f>
        <v>Americas</v>
      </c>
      <c r="U34" s="178">
        <f>VLOOKUP(B34,'INFORM Severity - hidden'!$C$5:$V$300,20,FALSE)</f>
        <v>45614</v>
      </c>
    </row>
    <row r="35" spans="1:21" x14ac:dyDescent="0.35">
      <c r="A35" s="155" t="str">
        <f t="array" ref="A35">IFERROR(INDEX(Lists!$B$2:$B$200,SMALL(IF(Lists!$H$2:$H$200="Yes",ROW(Lists!$B$2:$B$200)),ROW(31:31))-1,1),"")</f>
        <v>Complex crisis in Haiti</v>
      </c>
      <c r="B35" s="156" t="str">
        <f>VLOOKUP(A35,Lists!$B$2:$G$200,2,FALSE)</f>
        <v>HTI001</v>
      </c>
      <c r="C35" s="156" t="str">
        <f>VLOOKUP(B35,'INFORM Severity - hidden'!$C$5:$D$200,2,FALSE)</f>
        <v>Haiti</v>
      </c>
      <c r="D35" s="156" t="str">
        <f>VLOOKUP(A35,Lists!$B$2:$G$200,3,FALSE)</f>
        <v>HTI</v>
      </c>
      <c r="E35" s="156" t="str">
        <f>VLOOKUP(A35,Lists!$B$2:$G$200,5,FALSE)</f>
        <v>Earthquake,Violence,Socio-political,Other seasonal event</v>
      </c>
      <c r="F35" s="161">
        <f t="shared" si="0"/>
        <v>4</v>
      </c>
      <c r="G35" s="162">
        <f t="shared" si="1"/>
        <v>4</v>
      </c>
      <c r="H35" s="162" t="str">
        <f t="shared" si="2"/>
        <v>High</v>
      </c>
      <c r="I35" s="160" t="str">
        <f>INDEX(Trends!$D$3:$D$404,MATCH(B35,Trends!$C$3:$C$404,0))</f>
        <v>Stable</v>
      </c>
      <c r="J35" s="162" t="str">
        <f>VLOOKUP($B35,Reliability!$A$3:$I$300,9,FALSE)</f>
        <v>High</v>
      </c>
      <c r="K35" s="163">
        <f t="shared" si="3"/>
        <v>3.7</v>
      </c>
      <c r="L35" s="163">
        <f>VLOOKUP($B35,'Impact of the crisis'!$C$6:$N$300,12,FALSE)</f>
        <v>4</v>
      </c>
      <c r="M35" s="163">
        <f>VLOOKUP($B35,'Impact of the crisis'!$C$6:$AB$300,26,FALSE)</f>
        <v>3.6</v>
      </c>
      <c r="N35" s="163">
        <f>VLOOKUP($B35,'Conditions of people affected'!$C$6:$R$300,16,FALSE)</f>
        <v>4.3</v>
      </c>
      <c r="O35" s="163">
        <f>VLOOKUP($B35,'Conditions of people affected'!$C$6:$R$300,9,FALSE)</f>
        <v>4.5999999999999996</v>
      </c>
      <c r="P35" s="163">
        <f>VLOOKUP($B35,'Conditions of people affected'!$C$6:$R$300,15,FALSE)</f>
        <v>4</v>
      </c>
      <c r="Q35" s="163">
        <f t="shared" si="4"/>
        <v>3.8</v>
      </c>
      <c r="R35" s="163">
        <f>VLOOKUP($B35,'Complexity of the crisis'!$C$6:$AN$300,22,FALSE)</f>
        <v>3.5</v>
      </c>
      <c r="S35" s="164">
        <f>VLOOKUP($B35,'Complexity of the crisis'!$C$6:$AN$300,38,FALSE)</f>
        <v>4</v>
      </c>
      <c r="T35" s="159" t="str">
        <f>VLOOKUP(B35,Lists!$C$3:$E$300,3,FALSE)</f>
        <v>Americas</v>
      </c>
      <c r="U35" s="178">
        <f>VLOOKUP(B35,'INFORM Severity - hidden'!$C$5:$V$300,20,FALSE)</f>
        <v>45614</v>
      </c>
    </row>
    <row r="36" spans="1:21" x14ac:dyDescent="0.35">
      <c r="A36" s="155" t="str">
        <f t="array" ref="A36">IFERROR(INDEX(Lists!$B$2:$B$200,SMALL(IF(Lists!$H$2:$H$200="Yes",ROW(Lists!$B$2:$B$200)),ROW(32:32))-1,1),"")</f>
        <v>Displacement from Russia-Ukraine conflict in Hungary</v>
      </c>
      <c r="B36" s="156" t="str">
        <f>VLOOKUP(A36,Lists!$B$2:$G$200,2,FALSE)</f>
        <v>HUN002</v>
      </c>
      <c r="C36" s="156" t="str">
        <f>VLOOKUP(B36,'INFORM Severity - hidden'!$C$5:$D$200,2,FALSE)</f>
        <v>Hungary</v>
      </c>
      <c r="D36" s="156" t="str">
        <f>VLOOKUP(A36,Lists!$B$2:$G$200,3,FALSE)</f>
        <v>HUN</v>
      </c>
      <c r="E36" s="156" t="str">
        <f>VLOOKUP(A36,Lists!$B$2:$G$200,5,FALSE)</f>
        <v>Conflict,Displacement</v>
      </c>
      <c r="F36" s="161">
        <f t="shared" si="0"/>
        <v>1.5</v>
      </c>
      <c r="G36" s="162">
        <f t="shared" si="1"/>
        <v>2</v>
      </c>
      <c r="H36" s="162" t="str">
        <f t="shared" si="2"/>
        <v>Low</v>
      </c>
      <c r="I36" s="160" t="str">
        <f>INDEX(Trends!$D$3:$D$404,MATCH(B36,Trends!$C$3:$C$404,0))</f>
        <v>Stable</v>
      </c>
      <c r="J36" s="162" t="str">
        <f>VLOOKUP($B36,Reliability!$A$3:$I$300,9,FALSE)</f>
        <v>Very High</v>
      </c>
      <c r="K36" s="163">
        <f t="shared" si="3"/>
        <v>2.6</v>
      </c>
      <c r="L36" s="163">
        <f>VLOOKUP($B36,'Impact of the crisis'!$C$6:$N$300,12,FALSE)</f>
        <v>4.2</v>
      </c>
      <c r="M36" s="163">
        <f>VLOOKUP($B36,'Impact of the crisis'!$C$6:$AB$300,26,FALSE)</f>
        <v>1.4</v>
      </c>
      <c r="N36" s="163">
        <f>VLOOKUP($B36,'Conditions of people affected'!$C$6:$R$300,16,FALSE)</f>
        <v>1.1499999999999999</v>
      </c>
      <c r="O36" s="163">
        <f>VLOOKUP($B36,'Conditions of people affected'!$C$6:$R$300,9,FALSE)</f>
        <v>1.3</v>
      </c>
      <c r="P36" s="163">
        <f>VLOOKUP($B36,'Conditions of people affected'!$C$6:$R$300,15,FALSE)</f>
        <v>1</v>
      </c>
      <c r="Q36" s="163">
        <f t="shared" si="4"/>
        <v>1.1000000000000001</v>
      </c>
      <c r="R36" s="163">
        <f>VLOOKUP($B36,'Complexity of the crisis'!$C$6:$AN$300,22,FALSE)</f>
        <v>1.2</v>
      </c>
      <c r="S36" s="164">
        <f>VLOOKUP($B36,'Complexity of the crisis'!$C$6:$AN$300,38,FALSE)</f>
        <v>1</v>
      </c>
      <c r="T36" s="159" t="str">
        <f>VLOOKUP(B36,Lists!$C$3:$E$300,3,FALSE)</f>
        <v>Europe</v>
      </c>
      <c r="U36" s="178">
        <f>VLOOKUP(B36,'INFORM Severity - hidden'!$C$5:$V$300,20,FALSE)</f>
        <v>45652</v>
      </c>
    </row>
    <row r="37" spans="1:21" x14ac:dyDescent="0.35">
      <c r="A37" s="155" t="str">
        <f t="array" ref="A37">IFERROR(INDEX(Lists!$B$2:$B$200,SMALL(IF(Lists!$H$2:$H$200="Yes",ROW(Lists!$B$2:$B$200)),ROW(33:33))-1,1),"")</f>
        <v>Papua Conflict</v>
      </c>
      <c r="B37" s="156" t="str">
        <f>VLOOKUP(A37,Lists!$B$2:$G$200,2,FALSE)</f>
        <v>IDN002</v>
      </c>
      <c r="C37" s="156" t="str">
        <f>VLOOKUP(B37,'INFORM Severity - hidden'!$C$5:$D$200,2,FALSE)</f>
        <v>Indonesia</v>
      </c>
      <c r="D37" s="156" t="str">
        <f>VLOOKUP(A37,Lists!$B$2:$G$200,3,FALSE)</f>
        <v>IDN</v>
      </c>
      <c r="E37" s="156" t="str">
        <f>VLOOKUP(A37,Lists!$B$2:$G$200,5,FALSE)</f>
        <v>Socio-political,Violence,Conflict</v>
      </c>
      <c r="F37" s="161">
        <f t="shared" ref="F37:F68" si="5">IF(OR(N37="x",K37="x"),"x",ROUND((5-GEOMEAN(((5-K37)/5*4+1),((5-N37)/5*4+1),((5-N37)/5*4+1)))/4*3.5+Q37*0.3,1))</f>
        <v>2.5</v>
      </c>
      <c r="G37" s="162">
        <f t="shared" ref="G37:G68" si="6">IF(F37="x","x",ROUNDUP(F37,0))</f>
        <v>3</v>
      </c>
      <c r="H37" s="162" t="str">
        <f t="shared" ref="H37:H68" si="7">IF(N37="x","x",IF(K37="x","x",(IF(G37=5,"Very High",IF(G37=4,"High",IF(G37=3,"Medium",IF(G37=2,"Low","Very Low")))))))</f>
        <v>Medium</v>
      </c>
      <c r="I37" s="160" t="str">
        <f>INDEX(Trends!$D$3:$D$404,MATCH(B37,Trends!$C$3:$C$404,0))</f>
        <v>Stable</v>
      </c>
      <c r="J37" s="162" t="str">
        <f>VLOOKUP($B37,Reliability!$A$3:$I$300,9,FALSE)</f>
        <v>High</v>
      </c>
      <c r="K37" s="163">
        <f t="shared" ref="K37:K68" si="8">IF(OR(M37="x",L37="x"),"x",ROUND((5-GEOMEAN(((5-L37)/5*4+1),((5-M37)/5*4+1),((5-M37)/5*4+1)))/4*5,1))</f>
        <v>2.9</v>
      </c>
      <c r="L37" s="163">
        <f>VLOOKUP($B37,'Impact of the crisis'!$C$6:$N$300,12,FALSE)</f>
        <v>2.1</v>
      </c>
      <c r="M37" s="163">
        <f>VLOOKUP($B37,'Impact of the crisis'!$C$6:$AB$300,26,FALSE)</f>
        <v>3.3</v>
      </c>
      <c r="N37" s="163">
        <f>VLOOKUP($B37,'Conditions of people affected'!$C$6:$R$300,16,FALSE)</f>
        <v>1.85</v>
      </c>
      <c r="O37" s="163">
        <f>VLOOKUP($B37,'Conditions of people affected'!$C$6:$R$300,9,FALSE)</f>
        <v>1.7</v>
      </c>
      <c r="P37" s="163">
        <f>VLOOKUP($B37,'Conditions of people affected'!$C$6:$R$300,15,FALSE)</f>
        <v>2</v>
      </c>
      <c r="Q37" s="163">
        <f t="shared" ref="Q37:Q68" si="9">IF(OR(S37="x",R37="x"),R37,ROUND((5-GEOMEAN(((5-R37)/5*4+1),((5-S37)/5*4+1)))/4*5,1))</f>
        <v>3.1</v>
      </c>
      <c r="R37" s="163">
        <f>VLOOKUP($B37,'Complexity of the crisis'!$C$6:$AN$300,22,FALSE)</f>
        <v>2.6</v>
      </c>
      <c r="S37" s="164">
        <f>VLOOKUP($B37,'Complexity of the crisis'!$C$6:$AN$300,38,FALSE)</f>
        <v>3.5</v>
      </c>
      <c r="T37" s="159" t="str">
        <f>VLOOKUP(B37,Lists!$C$3:$E$300,3,FALSE)</f>
        <v>Asia</v>
      </c>
      <c r="U37" s="178">
        <f>VLOOKUP(B37,'INFORM Severity - hidden'!$C$5:$V$300,20,FALSE)</f>
        <v>45639</v>
      </c>
    </row>
    <row r="38" spans="1:21" x14ac:dyDescent="0.35">
      <c r="A38" s="155" t="str">
        <f t="array" ref="A38">IFERROR(INDEX(Lists!$B$2:$B$200,SMALL(IF(Lists!$H$2:$H$200="Yes",ROW(Lists!$B$2:$B$200)),ROW(34:34))-1,1),"")</f>
        <v>2024 Monsoon Floods in India</v>
      </c>
      <c r="B38" s="156" t="str">
        <f>VLOOKUP(A38,Lists!$B$2:$G$200,2,FALSE)</f>
        <v>IND006</v>
      </c>
      <c r="C38" s="156" t="str">
        <f>VLOOKUP(B38,'INFORM Severity - hidden'!$C$5:$D$200,2,FALSE)</f>
        <v>India</v>
      </c>
      <c r="D38" s="156" t="str">
        <f>VLOOKUP(A38,Lists!$B$2:$G$200,3,FALSE)</f>
        <v>IND</v>
      </c>
      <c r="E38" s="156" t="str">
        <f>VLOOKUP(A38,Lists!$B$2:$G$200,5,FALSE)</f>
        <v>Floods</v>
      </c>
      <c r="F38" s="161">
        <f t="shared" si="5"/>
        <v>2.2000000000000002</v>
      </c>
      <c r="G38" s="162">
        <f t="shared" si="6"/>
        <v>3</v>
      </c>
      <c r="H38" s="162" t="str">
        <f t="shared" si="7"/>
        <v>Medium</v>
      </c>
      <c r="I38" s="160" t="str">
        <f>INDEX(Trends!$D$3:$D$404,MATCH(B38,Trends!$C$3:$C$404,0))</f>
        <v>Stable</v>
      </c>
      <c r="J38" s="162" t="str">
        <f>VLOOKUP($B38,Reliability!$A$3:$I$300,9,FALSE)</f>
        <v>Very High</v>
      </c>
      <c r="K38" s="163">
        <f t="shared" si="8"/>
        <v>2.2999999999999998</v>
      </c>
      <c r="L38" s="163">
        <f>VLOOKUP($B38,'Impact of the crisis'!$C$6:$N$300,12,FALSE)</f>
        <v>1.7</v>
      </c>
      <c r="M38" s="163">
        <f>VLOOKUP($B38,'Impact of the crisis'!$C$6:$AB$300,26,FALSE)</f>
        <v>2.5</v>
      </c>
      <c r="N38" s="163">
        <f>VLOOKUP($B38,'Conditions of people affected'!$C$6:$R$300,16,FALSE)</f>
        <v>1.75</v>
      </c>
      <c r="O38" s="163">
        <f>VLOOKUP($B38,'Conditions of people affected'!$C$6:$R$300,9,FALSE)</f>
        <v>1.5</v>
      </c>
      <c r="P38" s="163">
        <f>VLOOKUP($B38,'Conditions of people affected'!$C$6:$R$300,15,FALSE)</f>
        <v>2</v>
      </c>
      <c r="Q38" s="163">
        <f t="shared" si="9"/>
        <v>2.9</v>
      </c>
      <c r="R38" s="163">
        <f>VLOOKUP($B38,'Complexity of the crisis'!$C$6:$AN$300,22,FALSE)</f>
        <v>2.7</v>
      </c>
      <c r="S38" s="164">
        <f>VLOOKUP($B38,'Complexity of the crisis'!$C$6:$AN$300,38,FALSE)</f>
        <v>3</v>
      </c>
      <c r="T38" s="159" t="str">
        <f>VLOOKUP(B38,Lists!$C$3:$E$300,3,FALSE)</f>
        <v>Asia</v>
      </c>
      <c r="U38" s="178">
        <f>VLOOKUP(B38,'INFORM Severity - hidden'!$C$5:$V$300,20,FALSE)</f>
        <v>45638</v>
      </c>
    </row>
    <row r="39" spans="1:21" x14ac:dyDescent="0.35">
      <c r="A39" s="155" t="str">
        <f t="array" ref="A39">IFERROR(INDEX(Lists!$B$2:$B$200,SMALL(IF(Lists!$H$2:$H$200="Yes",ROW(Lists!$B$2:$B$200)),ROW(35:35))-1,1),"")</f>
        <v>Afghan Refugees in Iran</v>
      </c>
      <c r="B39" s="156" t="str">
        <f>VLOOKUP(A39,Lists!$B$2:$G$200,2,FALSE)</f>
        <v>IRN004</v>
      </c>
      <c r="C39" s="156" t="str">
        <f>VLOOKUP(B39,'INFORM Severity - hidden'!$C$5:$D$200,2,FALSE)</f>
        <v>Iran</v>
      </c>
      <c r="D39" s="156" t="str">
        <f>VLOOKUP(A39,Lists!$B$2:$G$200,3,FALSE)</f>
        <v>IRN</v>
      </c>
      <c r="E39" s="156" t="str">
        <f>VLOOKUP(A39,Lists!$B$2:$G$200,5,FALSE)</f>
        <v>Displacement</v>
      </c>
      <c r="F39" s="161">
        <f t="shared" si="5"/>
        <v>3.7</v>
      </c>
      <c r="G39" s="162">
        <f t="shared" si="6"/>
        <v>4</v>
      </c>
      <c r="H39" s="162" t="str">
        <f t="shared" si="7"/>
        <v>High</v>
      </c>
      <c r="I39" s="160" t="str">
        <f>INDEX(Trends!$D$3:$D$404,MATCH(B39,Trends!$C$3:$C$404,0))</f>
        <v>Decreasing</v>
      </c>
      <c r="J39" s="162" t="str">
        <f>VLOOKUP($B39,Reliability!$A$3:$I$300,9,FALSE)</f>
        <v>Medium</v>
      </c>
      <c r="K39" s="163">
        <f t="shared" si="8"/>
        <v>3.6</v>
      </c>
      <c r="L39" s="163">
        <f>VLOOKUP($B39,'Impact of the crisis'!$C$6:$N$300,12,FALSE)</f>
        <v>2.7</v>
      </c>
      <c r="M39" s="163">
        <f>VLOOKUP($B39,'Impact of the crisis'!$C$6:$AB$300,26,FALSE)</f>
        <v>4</v>
      </c>
      <c r="N39" s="163">
        <f>VLOOKUP($B39,'Conditions of people affected'!$C$6:$R$300,16,FALSE)</f>
        <v>4.2</v>
      </c>
      <c r="O39" s="163">
        <f>VLOOKUP($B39,'Conditions of people affected'!$C$6:$R$300,9,FALSE)</f>
        <v>4.4000000000000004</v>
      </c>
      <c r="P39" s="163">
        <f>VLOOKUP($B39,'Conditions of people affected'!$C$6:$R$300,15,FALSE)</f>
        <v>4</v>
      </c>
      <c r="Q39" s="163">
        <f t="shared" si="9"/>
        <v>2.9</v>
      </c>
      <c r="R39" s="163">
        <f>VLOOKUP($B39,'Complexity of the crisis'!$C$6:$AN$300,22,FALSE)</f>
        <v>3.3</v>
      </c>
      <c r="S39" s="164">
        <f>VLOOKUP($B39,'Complexity of the crisis'!$C$6:$AN$300,38,FALSE)</f>
        <v>2.5</v>
      </c>
      <c r="T39" s="159" t="str">
        <f>VLOOKUP(B39,Lists!$C$3:$E$300,3,FALSE)</f>
        <v>Middle east</v>
      </c>
      <c r="U39" s="178">
        <f>VLOOKUP(B39,'INFORM Severity - hidden'!$C$5:$V$300,20,FALSE)</f>
        <v>45638</v>
      </c>
    </row>
    <row r="40" spans="1:21" x14ac:dyDescent="0.35">
      <c r="A40" s="155" t="str">
        <f t="array" ref="A40">IFERROR(INDEX(Lists!$B$2:$B$200,SMALL(IF(Lists!$H$2:$H$200="Yes",ROW(Lists!$B$2:$B$200)),ROW(36:36))-1,1),"")</f>
        <v>Multiple crises in Iraq</v>
      </c>
      <c r="B40" s="156" t="str">
        <f>VLOOKUP(A40,Lists!$B$2:$G$200,2,FALSE)</f>
        <v>IRQ001</v>
      </c>
      <c r="C40" s="156" t="str">
        <f>VLOOKUP(B40,'INFORM Severity - hidden'!$C$5:$D$200,2,FALSE)</f>
        <v>Iraq</v>
      </c>
      <c r="D40" s="156" t="str">
        <f>VLOOKUP(A40,Lists!$B$2:$G$200,3,FALSE)</f>
        <v>IRQ</v>
      </c>
      <c r="E40" s="156" t="str">
        <f>VLOOKUP(A40,Lists!$B$2:$G$200,5,FALSE)</f>
        <v>Violence,Displacement,Socio-political,Conflict</v>
      </c>
      <c r="F40" s="161">
        <f t="shared" si="5"/>
        <v>3</v>
      </c>
      <c r="G40" s="162">
        <f t="shared" si="6"/>
        <v>3</v>
      </c>
      <c r="H40" s="162" t="str">
        <f t="shared" si="7"/>
        <v>Medium</v>
      </c>
      <c r="I40" s="160" t="str">
        <f>INDEX(Trends!$D$3:$D$404,MATCH(B40,Trends!$C$3:$C$404,0))</f>
        <v>Stable</v>
      </c>
      <c r="J40" s="162" t="str">
        <f>VLOOKUP($B40,Reliability!$A$3:$I$300,9,FALSE)</f>
        <v>Very High</v>
      </c>
      <c r="K40" s="163">
        <f t="shared" si="8"/>
        <v>4</v>
      </c>
      <c r="L40" s="163">
        <f>VLOOKUP($B40,'Impact of the crisis'!$C$6:$N$300,12,FALSE)</f>
        <v>4.7</v>
      </c>
      <c r="M40" s="163">
        <f>VLOOKUP($B40,'Impact of the crisis'!$C$6:$AB$300,26,FALSE)</f>
        <v>3.6</v>
      </c>
      <c r="N40" s="163">
        <f>VLOOKUP($B40,'Conditions of people affected'!$C$6:$R$300,16,FALSE)</f>
        <v>1.9</v>
      </c>
      <c r="O40" s="163">
        <f>VLOOKUP($B40,'Conditions of people affected'!$C$6:$R$300,9,FALSE)</f>
        <v>1.8</v>
      </c>
      <c r="P40" s="163">
        <f>VLOOKUP($B40,'Conditions of people affected'!$C$6:$R$300,15,FALSE)</f>
        <v>2</v>
      </c>
      <c r="Q40" s="163">
        <f t="shared" si="9"/>
        <v>3.4</v>
      </c>
      <c r="R40" s="163">
        <f>VLOOKUP($B40,'Complexity of the crisis'!$C$6:$AN$300,22,FALSE)</f>
        <v>3.2</v>
      </c>
      <c r="S40" s="164">
        <f>VLOOKUP($B40,'Complexity of the crisis'!$C$6:$AN$300,38,FALSE)</f>
        <v>3.5</v>
      </c>
      <c r="T40" s="159" t="str">
        <f>VLOOKUP(B40,Lists!$C$3:$E$300,3,FALSE)</f>
        <v>Middle east</v>
      </c>
      <c r="U40" s="178">
        <f>VLOOKUP(B40,'INFORM Severity - hidden'!$C$5:$V$300,20,FALSE)</f>
        <v>45650</v>
      </c>
    </row>
    <row r="41" spans="1:21" x14ac:dyDescent="0.35">
      <c r="A41" s="155" t="str">
        <f t="array" ref="A41">IFERROR(INDEX(Lists!$B$2:$B$200,SMALL(IF(Lists!$H$2:$H$200="Yes",ROW(Lists!$B$2:$B$200)),ROW(37:37))-1,1),"")</f>
        <v>Mixed migration flows in Italy</v>
      </c>
      <c r="B41" s="156" t="str">
        <f>VLOOKUP(A41,Lists!$B$2:$G$200,2,FALSE)</f>
        <v>ITA002</v>
      </c>
      <c r="C41" s="156" t="str">
        <f>VLOOKUP(B41,'INFORM Severity - hidden'!$C$5:$D$200,2,FALSE)</f>
        <v>Italy</v>
      </c>
      <c r="D41" s="156" t="str">
        <f>VLOOKUP(A41,Lists!$B$2:$G$200,3,FALSE)</f>
        <v>ITA</v>
      </c>
      <c r="E41" s="156" t="str">
        <f>VLOOKUP(A41,Lists!$B$2:$G$200,5,FALSE)</f>
        <v>Displacement</v>
      </c>
      <c r="F41" s="161">
        <f t="shared" si="5"/>
        <v>1.9</v>
      </c>
      <c r="G41" s="162">
        <f t="shared" si="6"/>
        <v>2</v>
      </c>
      <c r="H41" s="162" t="str">
        <f t="shared" si="7"/>
        <v>Low</v>
      </c>
      <c r="I41" s="160" t="str">
        <f>INDEX(Trends!$D$3:$D$404,MATCH(B41,Trends!$C$3:$C$404,0))</f>
        <v>Decreasing</v>
      </c>
      <c r="J41" s="162" t="str">
        <f>VLOOKUP($B41,Reliability!$A$3:$I$300,9,FALSE)</f>
        <v>Very High</v>
      </c>
      <c r="K41" s="163">
        <f t="shared" si="8"/>
        <v>2.8</v>
      </c>
      <c r="L41" s="163">
        <f>VLOOKUP($B41,'Impact of the crisis'!$C$6:$N$300,12,FALSE)</f>
        <v>2.4</v>
      </c>
      <c r="M41" s="163">
        <f>VLOOKUP($B41,'Impact of the crisis'!$C$6:$AB$300,26,FALSE)</f>
        <v>3</v>
      </c>
      <c r="N41" s="163">
        <f>VLOOKUP($B41,'Conditions of people affected'!$C$6:$R$300,16,FALSE)</f>
        <v>1.6</v>
      </c>
      <c r="O41" s="163">
        <f>VLOOKUP($B41,'Conditions of people affected'!$C$6:$R$300,9,FALSE)</f>
        <v>2.2000000000000002</v>
      </c>
      <c r="P41" s="163">
        <f>VLOOKUP($B41,'Conditions of people affected'!$C$6:$R$300,15,FALSE)</f>
        <v>1</v>
      </c>
      <c r="Q41" s="163">
        <f t="shared" si="9"/>
        <v>1.5</v>
      </c>
      <c r="R41" s="163">
        <f>VLOOKUP($B41,'Complexity of the crisis'!$C$6:$AN$300,22,FALSE)</f>
        <v>1.4</v>
      </c>
      <c r="S41" s="164">
        <f>VLOOKUP($B41,'Complexity of the crisis'!$C$6:$AN$300,38,FALSE)</f>
        <v>1.5</v>
      </c>
      <c r="T41" s="159" t="str">
        <f>VLOOKUP(B41,Lists!$C$3:$E$300,3,FALSE)</f>
        <v>Europe</v>
      </c>
      <c r="U41" s="178">
        <f>VLOOKUP(B41,'INFORM Severity - hidden'!$C$5:$V$300,20,FALSE)</f>
        <v>45631</v>
      </c>
    </row>
    <row r="42" spans="1:21" x14ac:dyDescent="0.35">
      <c r="A42" s="155" t="str">
        <f t="array" ref="A42">IFERROR(INDEX(Lists!$B$2:$B$200,SMALL(IF(Lists!$H$2:$H$200="Yes",ROW(Lists!$B$2:$B$200)),ROW(38:38))-1,1),"")</f>
        <v>Syrian refugees in Jordan</v>
      </c>
      <c r="B42" s="156" t="str">
        <f>VLOOKUP(A42,Lists!$B$2:$G$200,2,FALSE)</f>
        <v>JOR002</v>
      </c>
      <c r="C42" s="156" t="str">
        <f>VLOOKUP(B42,'INFORM Severity - hidden'!$C$5:$D$200,2,FALSE)</f>
        <v>Jordan</v>
      </c>
      <c r="D42" s="156" t="str">
        <f>VLOOKUP(A42,Lists!$B$2:$G$200,3,FALSE)</f>
        <v>JOR</v>
      </c>
      <c r="E42" s="156" t="str">
        <f>VLOOKUP(A42,Lists!$B$2:$G$200,5,FALSE)</f>
        <v>Displacement</v>
      </c>
      <c r="F42" s="161">
        <f t="shared" si="5"/>
        <v>2.8</v>
      </c>
      <c r="G42" s="162">
        <f t="shared" si="6"/>
        <v>3</v>
      </c>
      <c r="H42" s="162" t="str">
        <f t="shared" si="7"/>
        <v>Medium</v>
      </c>
      <c r="I42" s="160" t="str">
        <f>INDEX(Trends!$D$3:$D$404,MATCH(B42,Trends!$C$3:$C$404,0))</f>
        <v>Stable</v>
      </c>
      <c r="J42" s="162" t="str">
        <f>VLOOKUP($B42,Reliability!$A$3:$I$300,9,FALSE)</f>
        <v>High</v>
      </c>
      <c r="K42" s="163">
        <f t="shared" si="8"/>
        <v>2.7</v>
      </c>
      <c r="L42" s="163">
        <f>VLOOKUP($B42,'Impact of the crisis'!$C$6:$N$300,12,FALSE)</f>
        <v>3</v>
      </c>
      <c r="M42" s="163">
        <f>VLOOKUP($B42,'Impact of the crisis'!$C$6:$AB$300,26,FALSE)</f>
        <v>2.6</v>
      </c>
      <c r="N42" s="163">
        <f>VLOOKUP($B42,'Conditions of people affected'!$C$6:$R$300,16,FALSE)</f>
        <v>3.3</v>
      </c>
      <c r="O42" s="163">
        <f>VLOOKUP($B42,'Conditions of people affected'!$C$6:$R$300,9,FALSE)</f>
        <v>3.6</v>
      </c>
      <c r="P42" s="163">
        <f>VLOOKUP($B42,'Conditions of people affected'!$C$6:$R$300,15,FALSE)</f>
        <v>3</v>
      </c>
      <c r="Q42" s="163">
        <f t="shared" si="9"/>
        <v>2</v>
      </c>
      <c r="R42" s="163">
        <f>VLOOKUP($B42,'Complexity of the crisis'!$C$6:$AN$300,22,FALSE)</f>
        <v>2.5</v>
      </c>
      <c r="S42" s="164">
        <f>VLOOKUP($B42,'Complexity of the crisis'!$C$6:$AN$300,38,FALSE)</f>
        <v>1.5</v>
      </c>
      <c r="T42" s="159" t="str">
        <f>VLOOKUP(B42,Lists!$C$3:$E$300,3,FALSE)</f>
        <v>Middle east</v>
      </c>
      <c r="U42" s="178">
        <f>VLOOKUP(B42,'INFORM Severity - hidden'!$C$5:$V$300,20,FALSE)</f>
        <v>45650</v>
      </c>
    </row>
    <row r="43" spans="1:21" x14ac:dyDescent="0.35">
      <c r="A43" s="155" t="str">
        <f t="array" ref="A43">IFERROR(INDEX(Lists!$B$2:$B$200,SMALL(IF(Lists!$H$2:$H$200="Yes",ROW(Lists!$B$2:$B$200)),ROW(39:39))-1,1),"")</f>
        <v xml:space="preserve">Multiple crisis in Kenya </v>
      </c>
      <c r="B43" s="156" t="str">
        <f>VLOOKUP(A43,Lists!$B$2:$G$200,2,FALSE)</f>
        <v>KEN001</v>
      </c>
      <c r="C43" s="156" t="str">
        <f>VLOOKUP(B43,'INFORM Severity - hidden'!$C$5:$D$200,2,FALSE)</f>
        <v>Kenya</v>
      </c>
      <c r="D43" s="156" t="str">
        <f>VLOOKUP(A43,Lists!$B$2:$G$200,3,FALSE)</f>
        <v>KEN</v>
      </c>
      <c r="E43" s="156" t="str">
        <f>VLOOKUP(A43,Lists!$B$2:$G$200,5,FALSE)</f>
        <v>Drought,Displacement</v>
      </c>
      <c r="F43" s="161">
        <f t="shared" si="5"/>
        <v>3.5</v>
      </c>
      <c r="G43" s="162">
        <f t="shared" si="6"/>
        <v>4</v>
      </c>
      <c r="H43" s="162" t="str">
        <f t="shared" si="7"/>
        <v>High</v>
      </c>
      <c r="I43" s="160" t="str">
        <f>INDEX(Trends!$D$3:$D$404,MATCH(B43,Trends!$C$3:$C$404,0))</f>
        <v>Stable</v>
      </c>
      <c r="J43" s="162" t="str">
        <f>VLOOKUP($B43,Reliability!$A$3:$I$300,9,FALSE)</f>
        <v>High</v>
      </c>
      <c r="K43" s="163">
        <f t="shared" si="8"/>
        <v>4.2</v>
      </c>
      <c r="L43" s="163">
        <f>VLOOKUP($B43,'Impact of the crisis'!$C$6:$N$300,12,FALSE)</f>
        <v>4.3</v>
      </c>
      <c r="M43" s="163">
        <f>VLOOKUP($B43,'Impact of the crisis'!$C$6:$AB$300,26,FALSE)</f>
        <v>4.0999999999999996</v>
      </c>
      <c r="N43" s="163">
        <f>VLOOKUP($B43,'Conditions of people affected'!$C$6:$R$300,16,FALSE)</f>
        <v>3.5</v>
      </c>
      <c r="O43" s="163">
        <f>VLOOKUP($B43,'Conditions of people affected'!$C$6:$R$300,9,FALSE)</f>
        <v>4</v>
      </c>
      <c r="P43" s="163">
        <f>VLOOKUP($B43,'Conditions of people affected'!$C$6:$R$300,15,FALSE)</f>
        <v>3</v>
      </c>
      <c r="Q43" s="163">
        <f t="shared" si="9"/>
        <v>2.9</v>
      </c>
      <c r="R43" s="163">
        <f>VLOOKUP($B43,'Complexity of the crisis'!$C$6:$AN$300,22,FALSE)</f>
        <v>3.3</v>
      </c>
      <c r="S43" s="164">
        <f>VLOOKUP($B43,'Complexity of the crisis'!$C$6:$AN$300,38,FALSE)</f>
        <v>2.5</v>
      </c>
      <c r="T43" s="159" t="str">
        <f>VLOOKUP(B43,Lists!$C$3:$E$300,3,FALSE)</f>
        <v>Africa</v>
      </c>
      <c r="U43" s="178">
        <f>VLOOKUP(B43,'INFORM Severity - hidden'!$C$5:$V$300,20,FALSE)</f>
        <v>45645</v>
      </c>
    </row>
    <row r="44" spans="1:21" x14ac:dyDescent="0.35">
      <c r="A44" s="155" t="str">
        <f t="array" ref="A44">IFERROR(INDEX(Lists!$B$2:$B$200,SMALL(IF(Lists!$H$2:$H$200="Yes",ROW(Lists!$B$2:$B$200)),ROW(40:40))-1,1),"")</f>
        <v>Typhoon Yagi in Laos</v>
      </c>
      <c r="B44" s="156" t="str">
        <f>VLOOKUP(A44,Lists!$B$2:$G$200,2,FALSE)</f>
        <v>LAO004</v>
      </c>
      <c r="C44" s="156" t="str">
        <f>VLOOKUP(B44,'INFORM Severity - hidden'!$C$5:$D$200,2,FALSE)</f>
        <v>Laos</v>
      </c>
      <c r="D44" s="156" t="str">
        <f>VLOOKUP(A44,Lists!$B$2:$G$200,3,FALSE)</f>
        <v>LAO</v>
      </c>
      <c r="E44" s="156" t="str">
        <f>VLOOKUP(A44,Lists!$B$2:$G$200,5,FALSE)</f>
        <v>Cyclone,Floods</v>
      </c>
      <c r="F44" s="161">
        <f t="shared" si="5"/>
        <v>2.1</v>
      </c>
      <c r="G44" s="162">
        <f t="shared" si="6"/>
        <v>3</v>
      </c>
      <c r="H44" s="162" t="str">
        <f t="shared" si="7"/>
        <v>Medium</v>
      </c>
      <c r="I44" s="160" t="str">
        <f>INDEX(Trends!$D$3:$D$404,MATCH(B44,Trends!$C$3:$C$404,0))</f>
        <v>Increasing</v>
      </c>
      <c r="J44" s="162" t="str">
        <f>VLOOKUP($B44,Reliability!$A$3:$I$300,9,FALSE)</f>
        <v>Very High</v>
      </c>
      <c r="K44" s="163">
        <f t="shared" si="8"/>
        <v>1.5</v>
      </c>
      <c r="L44" s="163">
        <f>VLOOKUP($B44,'Impact of the crisis'!$C$6:$N$300,12,FALSE)</f>
        <v>2.2999999999999998</v>
      </c>
      <c r="M44" s="163">
        <f>VLOOKUP($B44,'Impact of the crisis'!$C$6:$AB$300,26,FALSE)</f>
        <v>1</v>
      </c>
      <c r="N44" s="163">
        <f>VLOOKUP($B44,'Conditions of people affected'!$C$6:$R$300,16,FALSE)</f>
        <v>1.8</v>
      </c>
      <c r="O44" s="163">
        <f>VLOOKUP($B44,'Conditions of people affected'!$C$6:$R$300,9,FALSE)</f>
        <v>1.6</v>
      </c>
      <c r="P44" s="163">
        <f>VLOOKUP($B44,'Conditions of people affected'!$C$6:$R$300,15,FALSE)</f>
        <v>2</v>
      </c>
      <c r="Q44" s="163">
        <f t="shared" si="9"/>
        <v>3</v>
      </c>
      <c r="R44" s="163">
        <f>VLOOKUP($B44,'Complexity of the crisis'!$C$6:$AN$300,22,FALSE)</f>
        <v>2.9</v>
      </c>
      <c r="S44" s="164">
        <f>VLOOKUP($B44,'Complexity of the crisis'!$C$6:$AN$300,38,FALSE)</f>
        <v>3</v>
      </c>
      <c r="T44" s="159" t="str">
        <f>VLOOKUP(B44,Lists!$C$3:$E$300,3,FALSE)</f>
        <v>Asia</v>
      </c>
      <c r="U44" s="178">
        <f>VLOOKUP(B44,'INFORM Severity - hidden'!$C$5:$V$300,20,FALSE)</f>
        <v>45639</v>
      </c>
    </row>
    <row r="45" spans="1:21" x14ac:dyDescent="0.35">
      <c r="A45" s="155" t="str">
        <f t="array" ref="A45">IFERROR(INDEX(Lists!$B$2:$B$200,SMALL(IF(Lists!$H$2:$H$200="Yes",ROW(Lists!$B$2:$B$200)),ROW(41:41))-1,1),"")</f>
        <v>Complex crisis in Lebanon</v>
      </c>
      <c r="B45" s="156" t="str">
        <f>VLOOKUP(A45,Lists!$B$2:$G$200,2,FALSE)</f>
        <v>LBN006</v>
      </c>
      <c r="C45" s="156" t="str">
        <f>VLOOKUP(B45,'INFORM Severity - hidden'!$C$5:$D$200,2,FALSE)</f>
        <v>Lebanon</v>
      </c>
      <c r="D45" s="156" t="str">
        <f>VLOOKUP(A45,Lists!$B$2:$G$200,3,FALSE)</f>
        <v>LBN</v>
      </c>
      <c r="E45" s="156" t="str">
        <f>VLOOKUP(A45,Lists!$B$2:$G$200,5,FALSE)</f>
        <v>Socio-political,Violence,Tecnological Disaster,Displacement</v>
      </c>
      <c r="F45" s="161">
        <f t="shared" si="5"/>
        <v>3.7</v>
      </c>
      <c r="G45" s="162">
        <f t="shared" si="6"/>
        <v>4</v>
      </c>
      <c r="H45" s="162" t="str">
        <f t="shared" si="7"/>
        <v>High</v>
      </c>
      <c r="I45" s="160" t="str">
        <f>INDEX(Trends!$D$3:$D$404,MATCH(B45,Trends!$C$3:$C$404,0))</f>
        <v>Increasing</v>
      </c>
      <c r="J45" s="162" t="str">
        <f>VLOOKUP($B45,Reliability!$A$3:$I$300,9,FALSE)</f>
        <v>Very High</v>
      </c>
      <c r="K45" s="163">
        <f t="shared" si="8"/>
        <v>4.3</v>
      </c>
      <c r="L45" s="163">
        <f>VLOOKUP($B45,'Impact of the crisis'!$C$6:$N$300,12,FALSE)</f>
        <v>3.5</v>
      </c>
      <c r="M45" s="163">
        <f>VLOOKUP($B45,'Impact of the crisis'!$C$6:$AB$300,26,FALSE)</f>
        <v>4.5999999999999996</v>
      </c>
      <c r="N45" s="163">
        <f>VLOOKUP($B45,'Conditions of people affected'!$C$6:$R$300,16,FALSE)</f>
        <v>3.65</v>
      </c>
      <c r="O45" s="163">
        <f>VLOOKUP($B45,'Conditions of people affected'!$C$6:$R$300,9,FALSE)</f>
        <v>4.3</v>
      </c>
      <c r="P45" s="163">
        <f>VLOOKUP($B45,'Conditions of people affected'!$C$6:$R$300,15,FALSE)</f>
        <v>3</v>
      </c>
      <c r="Q45" s="163">
        <f t="shared" si="9"/>
        <v>3.4</v>
      </c>
      <c r="R45" s="163">
        <f>VLOOKUP($B45,'Complexity of the crisis'!$C$6:$AN$300,22,FALSE)</f>
        <v>3.2</v>
      </c>
      <c r="S45" s="164">
        <f>VLOOKUP($B45,'Complexity of the crisis'!$C$6:$AN$300,38,FALSE)</f>
        <v>3.5</v>
      </c>
      <c r="T45" s="159" t="str">
        <f>VLOOKUP(B45,Lists!$C$3:$E$300,3,FALSE)</f>
        <v>Middle east</v>
      </c>
      <c r="U45" s="178">
        <f>VLOOKUP(B45,'INFORM Severity - hidden'!$C$5:$V$300,20,FALSE)</f>
        <v>45651</v>
      </c>
    </row>
    <row r="46" spans="1:21" x14ac:dyDescent="0.35">
      <c r="A46" s="155" t="str">
        <f t="array" ref="A46">IFERROR(INDEX(Lists!$B$2:$B$200,SMALL(IF(Lists!$H$2:$H$200="Yes",ROW(Lists!$B$2:$B$200)),ROW(42:42))-1,1),"")</f>
        <v>Complex crisis in Libya</v>
      </c>
      <c r="B46" s="156" t="str">
        <f>VLOOKUP(A46,Lists!$B$2:$G$200,2,FALSE)</f>
        <v>LBY001</v>
      </c>
      <c r="C46" s="156" t="str">
        <f>VLOOKUP(B46,'INFORM Severity - hidden'!$C$5:$D$200,2,FALSE)</f>
        <v>Libya</v>
      </c>
      <c r="D46" s="156" t="str">
        <f>VLOOKUP(A46,Lists!$B$2:$G$200,3,FALSE)</f>
        <v>LBY</v>
      </c>
      <c r="E46" s="156" t="str">
        <f>VLOOKUP(A46,Lists!$B$2:$G$200,5,FALSE)</f>
        <v>Conflict,Displacement,Socio-political</v>
      </c>
      <c r="F46" s="161">
        <f t="shared" si="5"/>
        <v>3.9</v>
      </c>
      <c r="G46" s="162">
        <f t="shared" si="6"/>
        <v>4</v>
      </c>
      <c r="H46" s="162" t="str">
        <f t="shared" si="7"/>
        <v>High</v>
      </c>
      <c r="I46" s="160" t="str">
        <f>INDEX(Trends!$D$3:$D$404,MATCH(B46,Trends!$C$3:$C$404,0))</f>
        <v>Decreasing</v>
      </c>
      <c r="J46" s="162" t="str">
        <f>VLOOKUP($B46,Reliability!$A$3:$I$300,9,FALSE)</f>
        <v>Very High</v>
      </c>
      <c r="K46" s="163">
        <f t="shared" si="8"/>
        <v>4.5</v>
      </c>
      <c r="L46" s="163">
        <f>VLOOKUP($B46,'Impact of the crisis'!$C$6:$N$300,12,FALSE)</f>
        <v>4.5999999999999996</v>
      </c>
      <c r="M46" s="163">
        <f>VLOOKUP($B46,'Impact of the crisis'!$C$6:$AB$300,26,FALSE)</f>
        <v>4.4000000000000004</v>
      </c>
      <c r="N46" s="163">
        <f>VLOOKUP($B46,'Conditions of people affected'!$C$6:$R$300,16,FALSE)</f>
        <v>3.7</v>
      </c>
      <c r="O46" s="163">
        <f>VLOOKUP($B46,'Conditions of people affected'!$C$6:$R$300,9,FALSE)</f>
        <v>3.4</v>
      </c>
      <c r="P46" s="163">
        <f>VLOOKUP($B46,'Conditions of people affected'!$C$6:$R$300,15,FALSE)</f>
        <v>4</v>
      </c>
      <c r="Q46" s="163">
        <f t="shared" si="9"/>
        <v>3.7</v>
      </c>
      <c r="R46" s="163">
        <f>VLOOKUP($B46,'Complexity of the crisis'!$C$6:$AN$300,22,FALSE)</f>
        <v>3.3</v>
      </c>
      <c r="S46" s="164">
        <f>VLOOKUP($B46,'Complexity of the crisis'!$C$6:$AN$300,38,FALSE)</f>
        <v>4</v>
      </c>
      <c r="T46" s="159" t="str">
        <f>VLOOKUP(B46,Lists!$C$3:$E$300,3,FALSE)</f>
        <v>Africa</v>
      </c>
      <c r="U46" s="178">
        <f>VLOOKUP(B46,'INFORM Severity - hidden'!$C$5:$V$300,20,FALSE)</f>
        <v>45645</v>
      </c>
    </row>
    <row r="47" spans="1:21" x14ac:dyDescent="0.35">
      <c r="A47" s="155" t="str">
        <f t="array" ref="A47">IFERROR(INDEX(Lists!$B$2:$B$200,SMALL(IF(Lists!$H$2:$H$200="Yes",ROW(Lists!$B$2:$B$200)),ROW(43:43))-1,1),"")</f>
        <v>2024 Inter-monsoon Floods in Sri Lanka</v>
      </c>
      <c r="B47" s="156" t="str">
        <f>VLOOKUP(A47,Lists!$B$2:$G$200,2,FALSE)</f>
        <v>LKA005</v>
      </c>
      <c r="C47" s="156" t="str">
        <f>VLOOKUP(B47,'INFORM Severity - hidden'!$C$5:$D$200,2,FALSE)</f>
        <v>Sri Lanka</v>
      </c>
      <c r="D47" s="156" t="str">
        <f>VLOOKUP(A47,Lists!$B$2:$G$200,3,FALSE)</f>
        <v>LKA</v>
      </c>
      <c r="E47" s="156" t="str">
        <f>VLOOKUP(A47,Lists!$B$2:$G$200,5,FALSE)</f>
        <v>Floods</v>
      </c>
      <c r="F47" s="161">
        <f t="shared" si="5"/>
        <v>1.4</v>
      </c>
      <c r="G47" s="162">
        <f t="shared" si="6"/>
        <v>2</v>
      </c>
      <c r="H47" s="162" t="str">
        <f t="shared" si="7"/>
        <v>Low</v>
      </c>
      <c r="I47" s="160" t="str">
        <f>INDEX(Trends!$D$3:$D$404,MATCH(B47,Trends!$C$3:$C$404,0))</f>
        <v>-</v>
      </c>
      <c r="J47" s="162" t="str">
        <f>VLOOKUP($B47,Reliability!$A$3:$I$300,9,FALSE)</f>
        <v>Very High</v>
      </c>
      <c r="K47" s="163">
        <f t="shared" si="8"/>
        <v>1</v>
      </c>
      <c r="L47" s="163">
        <f>VLOOKUP($B47,'Impact of the crisis'!$C$6:$N$300,12,FALSE)</f>
        <v>1.6</v>
      </c>
      <c r="M47" s="163">
        <f>VLOOKUP($B47,'Impact of the crisis'!$C$6:$AB$300,26,FALSE)</f>
        <v>0.6</v>
      </c>
      <c r="N47" s="163">
        <f>VLOOKUP($B47,'Conditions of people affected'!$C$6:$R$300,16,FALSE)</f>
        <v>1</v>
      </c>
      <c r="O47" s="163">
        <f>VLOOKUP($B47,'Conditions of people affected'!$C$6:$R$300,9,FALSE)</f>
        <v>1</v>
      </c>
      <c r="P47" s="163">
        <f>VLOOKUP($B47,'Conditions of people affected'!$C$6:$R$300,15,FALSE)</f>
        <v>1</v>
      </c>
      <c r="Q47" s="163">
        <f t="shared" si="9"/>
        <v>2.2000000000000002</v>
      </c>
      <c r="R47" s="163">
        <f>VLOOKUP($B47,'Complexity of the crisis'!$C$6:$AN$300,22,FALSE)</f>
        <v>2.4</v>
      </c>
      <c r="S47" s="164">
        <f>VLOOKUP($B47,'Complexity of the crisis'!$C$6:$AN$300,38,FALSE)</f>
        <v>2</v>
      </c>
      <c r="T47" s="159" t="str">
        <f>VLOOKUP(B47,Lists!$C$3:$E$300,3,FALSE)</f>
        <v>Asia</v>
      </c>
      <c r="U47" s="178">
        <f>VLOOKUP(B47,'INFORM Severity - hidden'!$C$5:$V$300,20,FALSE)</f>
        <v>45644</v>
      </c>
    </row>
    <row r="48" spans="1:21" x14ac:dyDescent="0.35">
      <c r="A48" s="155" t="str">
        <f t="array" ref="A48">IFERROR(INDEX(Lists!$B$2:$B$200,SMALL(IF(Lists!$H$2:$H$200="Yes",ROW(Lists!$B$2:$B$200)),ROW(44:44))-1,1),"")</f>
        <v>Food security crisis in Lesotho</v>
      </c>
      <c r="B48" s="156" t="str">
        <f>VLOOKUP(A48,Lists!$B$2:$G$200,2,FALSE)</f>
        <v>LSO004</v>
      </c>
      <c r="C48" s="156" t="str">
        <f>VLOOKUP(B48,'INFORM Severity - hidden'!$C$5:$D$200,2,FALSE)</f>
        <v>Lesotho</v>
      </c>
      <c r="D48" s="156" t="str">
        <f>VLOOKUP(A48,Lists!$B$2:$G$200,3,FALSE)</f>
        <v>LSO</v>
      </c>
      <c r="E48" s="156" t="str">
        <f>VLOOKUP(A48,Lists!$B$2:$G$200,5,FALSE)</f>
        <v>Drought</v>
      </c>
      <c r="F48" s="161">
        <f t="shared" si="5"/>
        <v>2.2000000000000002</v>
      </c>
      <c r="G48" s="162">
        <f t="shared" si="6"/>
        <v>3</v>
      </c>
      <c r="H48" s="162" t="str">
        <f t="shared" si="7"/>
        <v>Medium</v>
      </c>
      <c r="I48" s="160" t="str">
        <f>INDEX(Trends!$D$3:$D$404,MATCH(B48,Trends!$C$3:$C$404,0))</f>
        <v>Increasing</v>
      </c>
      <c r="J48" s="162" t="str">
        <f>VLOOKUP($B48,Reliability!$A$3:$I$300,9,FALSE)</f>
        <v>High</v>
      </c>
      <c r="K48" s="163">
        <f t="shared" si="8"/>
        <v>2.2000000000000002</v>
      </c>
      <c r="L48" s="163">
        <f>VLOOKUP($B48,'Impact of the crisis'!$C$6:$N$300,12,FALSE)</f>
        <v>3</v>
      </c>
      <c r="M48" s="163">
        <f>VLOOKUP($B48,'Impact of the crisis'!$C$6:$AB$300,26,FALSE)</f>
        <v>1.7</v>
      </c>
      <c r="N48" s="163">
        <f>VLOOKUP($B48,'Conditions of people affected'!$C$6:$R$300,16,FALSE)</f>
        <v>2.85</v>
      </c>
      <c r="O48" s="163">
        <f>VLOOKUP($B48,'Conditions of people affected'!$C$6:$R$300,9,FALSE)</f>
        <v>2.7</v>
      </c>
      <c r="P48" s="163">
        <f>VLOOKUP($B48,'Conditions of people affected'!$C$6:$R$300,15,FALSE)</f>
        <v>3</v>
      </c>
      <c r="Q48" s="163">
        <f t="shared" si="9"/>
        <v>1</v>
      </c>
      <c r="R48" s="163">
        <f>VLOOKUP($B48,'Complexity of the crisis'!$C$6:$AN$300,22,FALSE)</f>
        <v>1.4</v>
      </c>
      <c r="S48" s="164">
        <f>VLOOKUP($B48,'Complexity of the crisis'!$C$6:$AN$300,38,FALSE)</f>
        <v>0.5</v>
      </c>
      <c r="T48" s="159" t="str">
        <f>VLOOKUP(B48,Lists!$C$3:$E$300,3,FALSE)</f>
        <v>Africa</v>
      </c>
      <c r="U48" s="178">
        <f>VLOOKUP(B48,'INFORM Severity - hidden'!$C$5:$V$300,20,FALSE)</f>
        <v>45645</v>
      </c>
    </row>
    <row r="49" spans="1:21" x14ac:dyDescent="0.35">
      <c r="A49" s="155" t="str">
        <f t="array" ref="A49">IFERROR(INDEX(Lists!$B$2:$B$200,SMALL(IF(Lists!$H$2:$H$200="Yes",ROW(Lists!$B$2:$B$200)),ROW(45:45))-1,1),"")</f>
        <v>Displacement from Russia-Ukraine conflict in Lithuania</v>
      </c>
      <c r="B49" s="156" t="str">
        <f>VLOOKUP(A49,Lists!$B$2:$G$200,2,FALSE)</f>
        <v>LTU002</v>
      </c>
      <c r="C49" s="156" t="str">
        <f>VLOOKUP(B49,'INFORM Severity - hidden'!$C$5:$D$200,2,FALSE)</f>
        <v>Lithuania</v>
      </c>
      <c r="D49" s="156" t="str">
        <f>VLOOKUP(A49,Lists!$B$2:$G$200,3,FALSE)</f>
        <v>LTU</v>
      </c>
      <c r="E49" s="156" t="str">
        <f>VLOOKUP(A49,Lists!$B$2:$G$200,5,FALSE)</f>
        <v>Conflict,Displacement</v>
      </c>
      <c r="F49" s="161">
        <f t="shared" si="5"/>
        <v>1.3</v>
      </c>
      <c r="G49" s="162">
        <f t="shared" si="6"/>
        <v>2</v>
      </c>
      <c r="H49" s="162" t="str">
        <f t="shared" si="7"/>
        <v>Low</v>
      </c>
      <c r="I49" s="160" t="str">
        <f>INDEX(Trends!$D$3:$D$404,MATCH(B49,Trends!$C$3:$C$404,0))</f>
        <v>Stable</v>
      </c>
      <c r="J49" s="162" t="str">
        <f>VLOOKUP($B49,Reliability!$A$3:$I$300,9,FALSE)</f>
        <v>Very High</v>
      </c>
      <c r="K49" s="163">
        <f t="shared" si="8"/>
        <v>2.2999999999999998</v>
      </c>
      <c r="L49" s="163">
        <f>VLOOKUP($B49,'Impact of the crisis'!$C$6:$N$300,12,FALSE)</f>
        <v>3.7</v>
      </c>
      <c r="M49" s="163">
        <f>VLOOKUP($B49,'Impact of the crisis'!$C$6:$AB$300,26,FALSE)</f>
        <v>1.3</v>
      </c>
      <c r="N49" s="163">
        <f>VLOOKUP($B49,'Conditions of people affected'!$C$6:$R$300,16,FALSE)</f>
        <v>1.05</v>
      </c>
      <c r="O49" s="163">
        <f>VLOOKUP($B49,'Conditions of people affected'!$C$6:$R$300,9,FALSE)</f>
        <v>1.1000000000000001</v>
      </c>
      <c r="P49" s="163">
        <f>VLOOKUP($B49,'Conditions of people affected'!$C$6:$R$300,15,FALSE)</f>
        <v>1</v>
      </c>
      <c r="Q49" s="163">
        <f t="shared" si="9"/>
        <v>0.9</v>
      </c>
      <c r="R49" s="163">
        <f>VLOOKUP($B49,'Complexity of the crisis'!$C$6:$AN$300,22,FALSE)</f>
        <v>0.8</v>
      </c>
      <c r="S49" s="164">
        <f>VLOOKUP($B49,'Complexity of the crisis'!$C$6:$AN$300,38,FALSE)</f>
        <v>1</v>
      </c>
      <c r="T49" s="159" t="str">
        <f>VLOOKUP(B49,Lists!$C$3:$E$300,3,FALSE)</f>
        <v>Europe</v>
      </c>
      <c r="U49" s="178">
        <f>VLOOKUP(B49,'INFORM Severity - hidden'!$C$5:$V$300,20,FALSE)</f>
        <v>45655</v>
      </c>
    </row>
    <row r="50" spans="1:21" x14ac:dyDescent="0.35">
      <c r="A50" s="155" t="str">
        <f t="array" ref="A50">IFERROR(INDEX(Lists!$B$2:$B$200,SMALL(IF(Lists!$H$2:$H$200="Yes",ROW(Lists!$B$2:$B$200)),ROW(46:46))-1,1),"")</f>
        <v>Displacement from Russia-Ukraine conflict in Latvia</v>
      </c>
      <c r="B50" s="156" t="str">
        <f>VLOOKUP(A50,Lists!$B$2:$G$200,2,FALSE)</f>
        <v>LVA002</v>
      </c>
      <c r="C50" s="156" t="str">
        <f>VLOOKUP(B50,'INFORM Severity - hidden'!$C$5:$D$200,2,FALSE)</f>
        <v>Latvia</v>
      </c>
      <c r="D50" s="156" t="str">
        <f>VLOOKUP(A50,Lists!$B$2:$G$200,3,FALSE)</f>
        <v>LVA</v>
      </c>
      <c r="E50" s="156" t="str">
        <f>VLOOKUP(A50,Lists!$B$2:$G$200,5,FALSE)</f>
        <v>Conflict,Displacement</v>
      </c>
      <c r="F50" s="161">
        <f t="shared" si="5"/>
        <v>1.3</v>
      </c>
      <c r="G50" s="162">
        <f t="shared" si="6"/>
        <v>2</v>
      </c>
      <c r="H50" s="162" t="str">
        <f t="shared" si="7"/>
        <v>Low</v>
      </c>
      <c r="I50" s="160" t="str">
        <f>INDEX(Trends!$D$3:$D$404,MATCH(B50,Trends!$C$3:$C$404,0))</f>
        <v>Stable</v>
      </c>
      <c r="J50" s="162" t="str">
        <f>VLOOKUP($B50,Reliability!$A$3:$I$300,9,FALSE)</f>
        <v>Very High</v>
      </c>
      <c r="K50" s="163">
        <f t="shared" si="8"/>
        <v>2.2000000000000002</v>
      </c>
      <c r="L50" s="163">
        <f>VLOOKUP($B50,'Impact of the crisis'!$C$6:$N$300,12,FALSE)</f>
        <v>3.5</v>
      </c>
      <c r="M50" s="163">
        <f>VLOOKUP($B50,'Impact of the crisis'!$C$6:$AB$300,26,FALSE)</f>
        <v>1.4</v>
      </c>
      <c r="N50" s="163">
        <f>VLOOKUP($B50,'Conditions of people affected'!$C$6:$R$300,16,FALSE)</f>
        <v>1.05</v>
      </c>
      <c r="O50" s="163">
        <f>VLOOKUP($B50,'Conditions of people affected'!$C$6:$R$300,9,FALSE)</f>
        <v>1.1000000000000001</v>
      </c>
      <c r="P50" s="163">
        <f>VLOOKUP($B50,'Conditions of people affected'!$C$6:$R$300,15,FALSE)</f>
        <v>1</v>
      </c>
      <c r="Q50" s="163">
        <f t="shared" si="9"/>
        <v>1</v>
      </c>
      <c r="R50" s="163">
        <f>VLOOKUP($B50,'Complexity of the crisis'!$C$6:$AN$300,22,FALSE)</f>
        <v>1</v>
      </c>
      <c r="S50" s="164">
        <f>VLOOKUP($B50,'Complexity of the crisis'!$C$6:$AN$300,38,FALSE)</f>
        <v>1</v>
      </c>
      <c r="T50" s="159" t="str">
        <f>VLOOKUP(B50,Lists!$C$3:$E$300,3,FALSE)</f>
        <v>Europe</v>
      </c>
      <c r="U50" s="178">
        <f>VLOOKUP(B50,'INFORM Severity - hidden'!$C$5:$V$300,20,FALSE)</f>
        <v>45655</v>
      </c>
    </row>
    <row r="51" spans="1:21" x14ac:dyDescent="0.35">
      <c r="A51" s="155" t="str">
        <f t="array" ref="A51">IFERROR(INDEX(Lists!$B$2:$B$200,SMALL(IF(Lists!$H$2:$H$200="Yes",ROW(Lists!$B$2:$B$200)),ROW(47:47))-1,1),"")</f>
        <v>Mixed migration flows in Morocco</v>
      </c>
      <c r="B51" s="156" t="str">
        <f>VLOOKUP(A51,Lists!$B$2:$G$200,2,FALSE)</f>
        <v>MAR002</v>
      </c>
      <c r="C51" s="156" t="str">
        <f>VLOOKUP(B51,'INFORM Severity - hidden'!$C$5:$D$200,2,FALSE)</f>
        <v>Morocco</v>
      </c>
      <c r="D51" s="156" t="str">
        <f>VLOOKUP(A51,Lists!$B$2:$G$200,3,FALSE)</f>
        <v>MAR</v>
      </c>
      <c r="E51" s="156" t="str">
        <f>VLOOKUP(A51,Lists!$B$2:$G$200,5,FALSE)</f>
        <v>Displacement</v>
      </c>
      <c r="F51" s="161">
        <f t="shared" si="5"/>
        <v>1.6</v>
      </c>
      <c r="G51" s="162">
        <f t="shared" si="6"/>
        <v>2</v>
      </c>
      <c r="H51" s="162" t="str">
        <f t="shared" si="7"/>
        <v>Low</v>
      </c>
      <c r="I51" s="160" t="str">
        <f>INDEX(Trends!$D$3:$D$404,MATCH(B51,Trends!$C$3:$C$404,0))</f>
        <v>Decreasing</v>
      </c>
      <c r="J51" s="162" t="str">
        <f>VLOOKUP($B51,Reliability!$A$3:$I$300,9,FALSE)</f>
        <v>Very High</v>
      </c>
      <c r="K51" s="163">
        <f t="shared" si="8"/>
        <v>1.9</v>
      </c>
      <c r="L51" s="163">
        <f>VLOOKUP($B51,'Impact of the crisis'!$C$6:$N$300,12,FALSE)</f>
        <v>0.9</v>
      </c>
      <c r="M51" s="163">
        <f>VLOOKUP($B51,'Impact of the crisis'!$C$6:$AB$300,26,FALSE)</f>
        <v>2.2999999999999998</v>
      </c>
      <c r="N51" s="163">
        <f>VLOOKUP($B51,'Conditions of people affected'!$C$6:$R$300,16,FALSE)</f>
        <v>0.7</v>
      </c>
      <c r="O51" s="163">
        <f>VLOOKUP($B51,'Conditions of people affected'!$C$6:$R$300,9,FALSE)</f>
        <v>0.4</v>
      </c>
      <c r="P51" s="163">
        <f>VLOOKUP($B51,'Conditions of people affected'!$C$6:$R$300,15,FALSE)</f>
        <v>1</v>
      </c>
      <c r="Q51" s="163">
        <f t="shared" si="9"/>
        <v>2.8</v>
      </c>
      <c r="R51" s="163">
        <f>VLOOKUP($B51,'Complexity of the crisis'!$C$6:$AN$300,22,FALSE)</f>
        <v>3</v>
      </c>
      <c r="S51" s="164">
        <f>VLOOKUP($B51,'Complexity of the crisis'!$C$6:$AN$300,38,FALSE)</f>
        <v>2.5</v>
      </c>
      <c r="T51" s="159" t="str">
        <f>VLOOKUP(B51,Lists!$C$3:$E$300,3,FALSE)</f>
        <v>Africa</v>
      </c>
      <c r="U51" s="178">
        <f>VLOOKUP(B51,'INFORM Severity - hidden'!$C$5:$V$300,20,FALSE)</f>
        <v>45631</v>
      </c>
    </row>
    <row r="52" spans="1:21" x14ac:dyDescent="0.35">
      <c r="A52" s="155" t="str">
        <f t="array" ref="A52">IFERROR(INDEX(Lists!$B$2:$B$200,SMALL(IF(Lists!$H$2:$H$200="Yes",ROW(Lists!$B$2:$B$200)),ROW(48:48))-1,1),"")</f>
        <v>DIsplacement from Russia-Ukraine conflict in Moldova</v>
      </c>
      <c r="B52" s="156" t="str">
        <f>VLOOKUP(A52,Lists!$B$2:$G$200,2,FALSE)</f>
        <v>MDA002</v>
      </c>
      <c r="C52" s="156" t="str">
        <f>VLOOKUP(B52,'INFORM Severity - hidden'!$C$5:$D$200,2,FALSE)</f>
        <v>Moldova</v>
      </c>
      <c r="D52" s="156" t="str">
        <f>VLOOKUP(A52,Lists!$B$2:$G$200,3,FALSE)</f>
        <v>MDA</v>
      </c>
      <c r="E52" s="156" t="str">
        <f>VLOOKUP(A52,Lists!$B$2:$G$200,5,FALSE)</f>
        <v>Displacement,Conflict</v>
      </c>
      <c r="F52" s="161">
        <f t="shared" si="5"/>
        <v>1.6</v>
      </c>
      <c r="G52" s="162">
        <f t="shared" si="6"/>
        <v>2</v>
      </c>
      <c r="H52" s="162" t="str">
        <f t="shared" si="7"/>
        <v>Low</v>
      </c>
      <c r="I52" s="160" t="str">
        <f>INDEX(Trends!$D$3:$D$404,MATCH(B52,Trends!$C$3:$C$404,0))</f>
        <v>Stable</v>
      </c>
      <c r="J52" s="162" t="str">
        <f>VLOOKUP($B52,Reliability!$A$3:$I$300,9,FALSE)</f>
        <v>Very High</v>
      </c>
      <c r="K52" s="163">
        <f t="shared" si="8"/>
        <v>2.2999999999999998</v>
      </c>
      <c r="L52" s="163">
        <f>VLOOKUP($B52,'Impact of the crisis'!$C$6:$N$300,12,FALSE)</f>
        <v>3.5</v>
      </c>
      <c r="M52" s="163">
        <f>VLOOKUP($B52,'Impact of the crisis'!$C$6:$AB$300,26,FALSE)</f>
        <v>1.6</v>
      </c>
      <c r="N52" s="163">
        <f>VLOOKUP($B52,'Conditions of people affected'!$C$6:$R$300,16,FALSE)</f>
        <v>1.4</v>
      </c>
      <c r="O52" s="163">
        <f>VLOOKUP($B52,'Conditions of people affected'!$C$6:$R$300,9,FALSE)</f>
        <v>1.8</v>
      </c>
      <c r="P52" s="163">
        <f>VLOOKUP($B52,'Conditions of people affected'!$C$6:$R$300,15,FALSE)</f>
        <v>1</v>
      </c>
      <c r="Q52" s="163">
        <f t="shared" si="9"/>
        <v>1.4</v>
      </c>
      <c r="R52" s="163">
        <f>VLOOKUP($B52,'Complexity of the crisis'!$C$6:$AN$300,22,FALSE)</f>
        <v>1.8</v>
      </c>
      <c r="S52" s="164">
        <f>VLOOKUP($B52,'Complexity of the crisis'!$C$6:$AN$300,38,FALSE)</f>
        <v>1</v>
      </c>
      <c r="T52" s="159" t="str">
        <f>VLOOKUP(B52,Lists!$C$3:$E$300,3,FALSE)</f>
        <v>Europe</v>
      </c>
      <c r="U52" s="178">
        <f>VLOOKUP(B52,'INFORM Severity - hidden'!$C$5:$V$300,20,FALSE)</f>
        <v>45655</v>
      </c>
    </row>
    <row r="53" spans="1:21" x14ac:dyDescent="0.35">
      <c r="A53" s="155" t="str">
        <f t="array" ref="A53">IFERROR(INDEX(Lists!$B$2:$B$200,SMALL(IF(Lists!$H$2:$H$200="Yes",ROW(Lists!$B$2:$B$200)),ROW(49:49))-1,1),"")</f>
        <v>Multiple crisis in Mexico</v>
      </c>
      <c r="B53" s="156" t="str">
        <f>VLOOKUP(A53,Lists!$B$2:$G$200,2,FALSE)</f>
        <v>MEX001</v>
      </c>
      <c r="C53" s="156" t="str">
        <f>VLOOKUP(B53,'INFORM Severity - hidden'!$C$5:$D$200,2,FALSE)</f>
        <v>Mexico</v>
      </c>
      <c r="D53" s="156" t="str">
        <f>VLOOKUP(A53,Lists!$B$2:$G$200,3,FALSE)</f>
        <v>MEX</v>
      </c>
      <c r="E53" s="156" t="str">
        <f>VLOOKUP(A53,Lists!$B$2:$G$200,5,FALSE)</f>
        <v>Violence,Displacement</v>
      </c>
      <c r="F53" s="161">
        <f t="shared" si="5"/>
        <v>2.8</v>
      </c>
      <c r="G53" s="162">
        <f t="shared" si="6"/>
        <v>3</v>
      </c>
      <c r="H53" s="162" t="str">
        <f t="shared" si="7"/>
        <v>Medium</v>
      </c>
      <c r="I53" s="160" t="str">
        <f>INDEX(Trends!$D$3:$D$404,MATCH(B53,Trends!$C$3:$C$404,0))</f>
        <v>Decreasing</v>
      </c>
      <c r="J53" s="162" t="str">
        <f>VLOOKUP($B53,Reliability!$A$3:$I$300,9,FALSE)</f>
        <v>High</v>
      </c>
      <c r="K53" s="163">
        <f t="shared" si="8"/>
        <v>4.0999999999999996</v>
      </c>
      <c r="L53" s="163">
        <f>VLOOKUP($B53,'Impact of the crisis'!$C$6:$N$300,12,FALSE)</f>
        <v>5</v>
      </c>
      <c r="M53" s="163">
        <f>VLOOKUP($B53,'Impact of the crisis'!$C$6:$AB$300,26,FALSE)</f>
        <v>3.5</v>
      </c>
      <c r="N53" s="163">
        <f>VLOOKUP($B53,'Conditions of people affected'!$C$6:$R$300,16,FALSE)</f>
        <v>1.45</v>
      </c>
      <c r="O53" s="163">
        <f>VLOOKUP($B53,'Conditions of people affected'!$C$6:$R$300,9,FALSE)</f>
        <v>1.9</v>
      </c>
      <c r="P53" s="163">
        <f>VLOOKUP($B53,'Conditions of people affected'!$C$6:$R$300,15,FALSE)</f>
        <v>1</v>
      </c>
      <c r="Q53" s="163">
        <f t="shared" si="9"/>
        <v>3.3</v>
      </c>
      <c r="R53" s="163">
        <f>VLOOKUP($B53,'Complexity of the crisis'!$C$6:$AN$300,22,FALSE)</f>
        <v>3</v>
      </c>
      <c r="S53" s="164">
        <f>VLOOKUP($B53,'Complexity of the crisis'!$C$6:$AN$300,38,FALSE)</f>
        <v>3.5</v>
      </c>
      <c r="T53" s="159" t="str">
        <f>VLOOKUP(B53,Lists!$C$3:$E$300,3,FALSE)</f>
        <v>Americas</v>
      </c>
      <c r="U53" s="178">
        <f>VLOOKUP(B53,'INFORM Severity - hidden'!$C$5:$V$300,20,FALSE)</f>
        <v>45616</v>
      </c>
    </row>
    <row r="54" spans="1:21" x14ac:dyDescent="0.35">
      <c r="A54" s="155" t="str">
        <f t="array" ref="A54">IFERROR(INDEX(Lists!$B$2:$B$200,SMALL(IF(Lists!$H$2:$H$200="Yes",ROW(Lists!$B$2:$B$200)),ROW(50:50))-1,1),"")</f>
        <v>Complex crisis in Mali</v>
      </c>
      <c r="B54" s="156" t="str">
        <f>VLOOKUP(A54,Lists!$B$2:$G$200,2,FALSE)</f>
        <v>MLI001</v>
      </c>
      <c r="C54" s="156" t="str">
        <f>VLOOKUP(B54,'INFORM Severity - hidden'!$C$5:$D$200,2,FALSE)</f>
        <v>Mali</v>
      </c>
      <c r="D54" s="156" t="str">
        <f>VLOOKUP(A54,Lists!$B$2:$G$200,3,FALSE)</f>
        <v>MLI</v>
      </c>
      <c r="E54" s="156" t="str">
        <f>VLOOKUP(A54,Lists!$B$2:$G$200,5,FALSE)</f>
        <v>Conflict</v>
      </c>
      <c r="F54" s="161">
        <f t="shared" si="5"/>
        <v>4.2</v>
      </c>
      <c r="G54" s="162">
        <f t="shared" si="6"/>
        <v>5</v>
      </c>
      <c r="H54" s="162" t="str">
        <f t="shared" si="7"/>
        <v>Very High</v>
      </c>
      <c r="I54" s="160" t="str">
        <f>INDEX(Trends!$D$3:$D$404,MATCH(B54,Trends!$C$3:$C$404,0))</f>
        <v>Decreasing</v>
      </c>
      <c r="J54" s="162" t="str">
        <f>VLOOKUP($B54,Reliability!$A$3:$I$300,9,FALSE)</f>
        <v>Very High</v>
      </c>
      <c r="K54" s="163">
        <f t="shared" si="8"/>
        <v>4.4000000000000004</v>
      </c>
      <c r="L54" s="163">
        <f>VLOOKUP($B54,'Impact of the crisis'!$C$6:$N$300,12,FALSE)</f>
        <v>4.9000000000000004</v>
      </c>
      <c r="M54" s="163">
        <f>VLOOKUP($B54,'Impact of the crisis'!$C$6:$AB$300,26,FALSE)</f>
        <v>4.0999999999999996</v>
      </c>
      <c r="N54" s="163">
        <f>VLOOKUP($B54,'Conditions of people affected'!$C$6:$R$300,16,FALSE)</f>
        <v>4.4000000000000004</v>
      </c>
      <c r="O54" s="163">
        <f>VLOOKUP($B54,'Conditions of people affected'!$C$6:$R$300,9,FALSE)</f>
        <v>4.8</v>
      </c>
      <c r="P54" s="163">
        <f>VLOOKUP($B54,'Conditions of people affected'!$C$6:$R$300,15,FALSE)</f>
        <v>4</v>
      </c>
      <c r="Q54" s="163">
        <f t="shared" si="9"/>
        <v>3.7</v>
      </c>
      <c r="R54" s="163">
        <f>VLOOKUP($B54,'Complexity of the crisis'!$C$6:$AN$300,22,FALSE)</f>
        <v>3.4</v>
      </c>
      <c r="S54" s="164">
        <f>VLOOKUP($B54,'Complexity of the crisis'!$C$6:$AN$300,38,FALSE)</f>
        <v>4</v>
      </c>
      <c r="T54" s="159" t="str">
        <f>VLOOKUP(B54,Lists!$C$3:$E$300,3,FALSE)</f>
        <v>Africa</v>
      </c>
      <c r="U54" s="178">
        <f>VLOOKUP(B54,'INFORM Severity - hidden'!$C$5:$V$300,20,FALSE)</f>
        <v>45653</v>
      </c>
    </row>
    <row r="55" spans="1:21" x14ac:dyDescent="0.35">
      <c r="A55" s="155" t="str">
        <f t="array" ref="A55">IFERROR(INDEX(Lists!$B$2:$B$200,SMALL(IF(Lists!$H$2:$H$200="Yes",ROW(Lists!$B$2:$B$200)),ROW(51:51))-1,1),"")</f>
        <v>Multiple crises in Myanmar</v>
      </c>
      <c r="B55" s="156" t="str">
        <f>VLOOKUP(A55,Lists!$B$2:$G$200,2,FALSE)</f>
        <v>MMR001</v>
      </c>
      <c r="C55" s="156" t="str">
        <f>VLOOKUP(B55,'INFORM Severity - hidden'!$C$5:$D$200,2,FALSE)</f>
        <v>Myanmar</v>
      </c>
      <c r="D55" s="156" t="str">
        <f>VLOOKUP(A55,Lists!$B$2:$G$200,3,FALSE)</f>
        <v>MMR</v>
      </c>
      <c r="E55" s="156" t="str">
        <f>VLOOKUP(A55,Lists!$B$2:$G$200,5,FALSE)</f>
        <v>Socio-political,Conflict,Violence</v>
      </c>
      <c r="F55" s="161">
        <f t="shared" si="5"/>
        <v>4.5999999999999996</v>
      </c>
      <c r="G55" s="162">
        <f t="shared" si="6"/>
        <v>5</v>
      </c>
      <c r="H55" s="162" t="str">
        <f t="shared" si="7"/>
        <v>Very High</v>
      </c>
      <c r="I55" s="160" t="str">
        <f>INDEX(Trends!$D$3:$D$404,MATCH(B55,Trends!$C$3:$C$404,0))</f>
        <v>Stable</v>
      </c>
      <c r="J55" s="162" t="str">
        <f>VLOOKUP($B55,Reliability!$A$3:$I$300,9,FALSE)</f>
        <v>Very High</v>
      </c>
      <c r="K55" s="163">
        <f t="shared" si="8"/>
        <v>4.8</v>
      </c>
      <c r="L55" s="163">
        <f>VLOOKUP($B55,'Impact of the crisis'!$C$6:$N$300,12,FALSE)</f>
        <v>4.9000000000000004</v>
      </c>
      <c r="M55" s="163">
        <f>VLOOKUP($B55,'Impact of the crisis'!$C$6:$AB$300,26,FALSE)</f>
        <v>4.8</v>
      </c>
      <c r="N55" s="163">
        <f>VLOOKUP($B55,'Conditions of people affected'!$C$6:$R$300,16,FALSE)</f>
        <v>4.5</v>
      </c>
      <c r="O55" s="163">
        <f>VLOOKUP($B55,'Conditions of people affected'!$C$6:$R$300,9,FALSE)</f>
        <v>5</v>
      </c>
      <c r="P55" s="163">
        <f>VLOOKUP($B55,'Conditions of people affected'!$C$6:$R$300,15,FALSE)</f>
        <v>4</v>
      </c>
      <c r="Q55" s="163">
        <f t="shared" si="9"/>
        <v>4.5999999999999996</v>
      </c>
      <c r="R55" s="163">
        <f>VLOOKUP($B55,'Complexity of the crisis'!$C$6:$AN$300,22,FALSE)</f>
        <v>4.0999999999999996</v>
      </c>
      <c r="S55" s="164">
        <f>VLOOKUP($B55,'Complexity of the crisis'!$C$6:$AN$300,38,FALSE)</f>
        <v>5</v>
      </c>
      <c r="T55" s="159" t="str">
        <f>VLOOKUP(B55,Lists!$C$3:$E$300,3,FALSE)</f>
        <v>Asia</v>
      </c>
      <c r="U55" s="178">
        <f>VLOOKUP(B55,'INFORM Severity - hidden'!$C$5:$V$300,20,FALSE)</f>
        <v>45649</v>
      </c>
    </row>
    <row r="56" spans="1:21" x14ac:dyDescent="0.35">
      <c r="A56" s="155" t="str">
        <f t="array" ref="A56">IFERROR(INDEX(Lists!$B$2:$B$200,SMALL(IF(Lists!$H$2:$H$200="Yes",ROW(Lists!$B$2:$B$200)),ROW(52:52))-1,1),"")</f>
        <v>Multiple Crises in Mozambique</v>
      </c>
      <c r="B56" s="156" t="str">
        <f>VLOOKUP(A56,Lists!$B$2:$G$200,2,FALSE)</f>
        <v>MOZ001</v>
      </c>
      <c r="C56" s="156" t="str">
        <f>VLOOKUP(B56,'INFORM Severity - hidden'!$C$5:$D$200,2,FALSE)</f>
        <v>Mozambique</v>
      </c>
      <c r="D56" s="156" t="str">
        <f>VLOOKUP(A56,Lists!$B$2:$G$200,3,FALSE)</f>
        <v>MOZ</v>
      </c>
      <c r="E56" s="156" t="str">
        <f>VLOOKUP(A56,Lists!$B$2:$G$200,5,FALSE)</f>
        <v>Conflict,Displacement,Cyclone</v>
      </c>
      <c r="F56" s="161">
        <f t="shared" si="5"/>
        <v>3.8</v>
      </c>
      <c r="G56" s="162">
        <f t="shared" si="6"/>
        <v>4</v>
      </c>
      <c r="H56" s="162" t="str">
        <f t="shared" si="7"/>
        <v>High</v>
      </c>
      <c r="I56" s="160" t="str">
        <f>INDEX(Trends!$D$3:$D$404,MATCH(B56,Trends!$C$3:$C$404,0))</f>
        <v>Stable</v>
      </c>
      <c r="J56" s="162" t="str">
        <f>VLOOKUP($B56,Reliability!$A$3:$I$300,9,FALSE)</f>
        <v>Very High</v>
      </c>
      <c r="K56" s="163">
        <f t="shared" si="8"/>
        <v>4.4000000000000004</v>
      </c>
      <c r="L56" s="163">
        <f>VLOOKUP($B56,'Impact of the crisis'!$C$6:$N$300,12,FALSE)</f>
        <v>5</v>
      </c>
      <c r="M56" s="163">
        <f>VLOOKUP($B56,'Impact of the crisis'!$C$6:$AB$300,26,FALSE)</f>
        <v>4</v>
      </c>
      <c r="N56" s="163">
        <f>VLOOKUP($B56,'Conditions of people affected'!$C$6:$R$300,16,FALSE)</f>
        <v>3.8</v>
      </c>
      <c r="O56" s="163">
        <f>VLOOKUP($B56,'Conditions of people affected'!$C$6:$R$300,9,FALSE)</f>
        <v>4.5999999999999996</v>
      </c>
      <c r="P56" s="163">
        <f>VLOOKUP($B56,'Conditions of people affected'!$C$6:$R$300,15,FALSE)</f>
        <v>3</v>
      </c>
      <c r="Q56" s="163">
        <f t="shared" si="9"/>
        <v>3.4</v>
      </c>
      <c r="R56" s="163">
        <f>VLOOKUP($B56,'Complexity of the crisis'!$C$6:$AN$300,22,FALSE)</f>
        <v>3.3</v>
      </c>
      <c r="S56" s="164">
        <f>VLOOKUP($B56,'Complexity of the crisis'!$C$6:$AN$300,38,FALSE)</f>
        <v>3.5</v>
      </c>
      <c r="T56" s="159" t="str">
        <f>VLOOKUP(B56,Lists!$C$3:$E$300,3,FALSE)</f>
        <v>Africa</v>
      </c>
      <c r="U56" s="178">
        <f>VLOOKUP(B56,'INFORM Severity - hidden'!$C$5:$V$300,20,FALSE)</f>
        <v>45652</v>
      </c>
    </row>
    <row r="57" spans="1:21" x14ac:dyDescent="0.35">
      <c r="A57" s="155" t="str">
        <f t="array" ref="A57">IFERROR(INDEX(Lists!$B$2:$B$200,SMALL(IF(Lists!$H$2:$H$200="Yes",ROW(Lists!$B$2:$B$200)),ROW(53:53))-1,1),"")</f>
        <v>Food Security in Mauritania</v>
      </c>
      <c r="B57" s="156" t="str">
        <f>VLOOKUP(A57,Lists!$B$2:$G$200,2,FALSE)</f>
        <v>MRT003</v>
      </c>
      <c r="C57" s="156" t="str">
        <f>VLOOKUP(B57,'INFORM Severity - hidden'!$C$5:$D$200,2,FALSE)</f>
        <v>Mauritania</v>
      </c>
      <c r="D57" s="156" t="str">
        <f>VLOOKUP(A57,Lists!$B$2:$G$200,3,FALSE)</f>
        <v>MRT</v>
      </c>
      <c r="E57" s="156" t="str">
        <f>VLOOKUP(A57,Lists!$B$2:$G$200,5,FALSE)</f>
        <v>Drought,Floods</v>
      </c>
      <c r="F57" s="161">
        <f t="shared" si="5"/>
        <v>2.6</v>
      </c>
      <c r="G57" s="162">
        <f t="shared" si="6"/>
        <v>3</v>
      </c>
      <c r="H57" s="162" t="str">
        <f t="shared" si="7"/>
        <v>Medium</v>
      </c>
      <c r="I57" s="160" t="str">
        <f>INDEX(Trends!$D$3:$D$404,MATCH(B57,Trends!$C$3:$C$404,0))</f>
        <v>Stable</v>
      </c>
      <c r="J57" s="162" t="str">
        <f>VLOOKUP($B57,Reliability!$A$3:$I$300,9,FALSE)</f>
        <v>Very High</v>
      </c>
      <c r="K57" s="163">
        <f t="shared" si="8"/>
        <v>2.6</v>
      </c>
      <c r="L57" s="163">
        <f>VLOOKUP($B57,'Impact of the crisis'!$C$6:$N$300,12,FALSE)</f>
        <v>4.3</v>
      </c>
      <c r="M57" s="163">
        <f>VLOOKUP($B57,'Impact of the crisis'!$C$6:$AB$300,26,FALSE)</f>
        <v>1.2</v>
      </c>
      <c r="N57" s="163">
        <f>VLOOKUP($B57,'Conditions of people affected'!$C$6:$R$300,16,FALSE)</f>
        <v>2.8</v>
      </c>
      <c r="O57" s="163">
        <f>VLOOKUP($B57,'Conditions of people affected'!$C$6:$R$300,9,FALSE)</f>
        <v>2.6</v>
      </c>
      <c r="P57" s="163">
        <f>VLOOKUP($B57,'Conditions of people affected'!$C$6:$R$300,15,FALSE)</f>
        <v>3</v>
      </c>
      <c r="Q57" s="163">
        <f t="shared" si="9"/>
        <v>2.2000000000000002</v>
      </c>
      <c r="R57" s="163">
        <f>VLOOKUP($B57,'Complexity of the crisis'!$C$6:$AN$300,22,FALSE)</f>
        <v>2.4</v>
      </c>
      <c r="S57" s="164">
        <f>VLOOKUP($B57,'Complexity of the crisis'!$C$6:$AN$300,38,FALSE)</f>
        <v>2</v>
      </c>
      <c r="T57" s="159" t="str">
        <f>VLOOKUP(B57,Lists!$C$3:$E$300,3,FALSE)</f>
        <v>Africa</v>
      </c>
      <c r="U57" s="178">
        <f>VLOOKUP(B57,'INFORM Severity - hidden'!$C$5:$V$300,20,FALSE)</f>
        <v>45645</v>
      </c>
    </row>
    <row r="58" spans="1:21" x14ac:dyDescent="0.35">
      <c r="A58" s="155" t="str">
        <f t="array" ref="A58">IFERROR(INDEX(Lists!$B$2:$B$200,SMALL(IF(Lists!$H$2:$H$200="Yes",ROW(Lists!$B$2:$B$200)),ROW(54:54))-1,1),"")</f>
        <v>Complex crisis in Malawi</v>
      </c>
      <c r="B58" s="156" t="str">
        <f>VLOOKUP(A58,Lists!$B$2:$G$200,2,FALSE)</f>
        <v>MWI002</v>
      </c>
      <c r="C58" s="156" t="str">
        <f>VLOOKUP(B58,'INFORM Severity - hidden'!$C$5:$D$200,2,FALSE)</f>
        <v>Malawi</v>
      </c>
      <c r="D58" s="156" t="str">
        <f>VLOOKUP(A58,Lists!$B$2:$G$200,3,FALSE)</f>
        <v>MWI</v>
      </c>
      <c r="E58" s="156" t="str">
        <f>VLOOKUP(A58,Lists!$B$2:$G$200,5,FALSE)</f>
        <v>Drought,Socio-political,Cyclone</v>
      </c>
      <c r="F58" s="161">
        <f t="shared" si="5"/>
        <v>3.4</v>
      </c>
      <c r="G58" s="162">
        <f t="shared" si="6"/>
        <v>4</v>
      </c>
      <c r="H58" s="162" t="str">
        <f t="shared" si="7"/>
        <v>High</v>
      </c>
      <c r="I58" s="160" t="str">
        <f>INDEX(Trends!$D$3:$D$404,MATCH(B58,Trends!$C$3:$C$404,0))</f>
        <v>Decreasing</v>
      </c>
      <c r="J58" s="162" t="str">
        <f>VLOOKUP($B58,Reliability!$A$3:$I$300,9,FALSE)</f>
        <v>Very High</v>
      </c>
      <c r="K58" s="163">
        <f t="shared" si="8"/>
        <v>3.8</v>
      </c>
      <c r="L58" s="163">
        <f>VLOOKUP($B58,'Impact of the crisis'!$C$6:$N$300,12,FALSE)</f>
        <v>4.5</v>
      </c>
      <c r="M58" s="163">
        <f>VLOOKUP($B58,'Impact of the crisis'!$C$6:$AB$300,26,FALSE)</f>
        <v>3.4</v>
      </c>
      <c r="N58" s="163">
        <f>VLOOKUP($B58,'Conditions of people affected'!$C$6:$R$300,16,FALSE)</f>
        <v>3.95</v>
      </c>
      <c r="O58" s="163">
        <f>VLOOKUP($B58,'Conditions of people affected'!$C$6:$R$300,9,FALSE)</f>
        <v>4.9000000000000004</v>
      </c>
      <c r="P58" s="163">
        <f>VLOOKUP($B58,'Conditions of people affected'!$C$6:$R$300,15,FALSE)</f>
        <v>3</v>
      </c>
      <c r="Q58" s="163">
        <f t="shared" si="9"/>
        <v>2.2000000000000002</v>
      </c>
      <c r="R58" s="163">
        <f>VLOOKUP($B58,'Complexity of the crisis'!$C$6:$AN$300,22,FALSE)</f>
        <v>2.2999999999999998</v>
      </c>
      <c r="S58" s="164">
        <f>VLOOKUP($B58,'Complexity of the crisis'!$C$6:$AN$300,38,FALSE)</f>
        <v>2</v>
      </c>
      <c r="T58" s="159" t="str">
        <f>VLOOKUP(B58,Lists!$C$3:$E$300,3,FALSE)</f>
        <v>Africa</v>
      </c>
      <c r="U58" s="178">
        <f>VLOOKUP(B58,'INFORM Severity - hidden'!$C$5:$V$300,20,FALSE)</f>
        <v>45652</v>
      </c>
    </row>
    <row r="59" spans="1:21" x14ac:dyDescent="0.35">
      <c r="A59" s="155" t="str">
        <f t="array" ref="A59">IFERROR(INDEX(Lists!$B$2:$B$200,SMALL(IF(Lists!$H$2:$H$200="Yes",ROW(Lists!$B$2:$B$200)),ROW(55:55))-1,1),"")</f>
        <v>International Refugees in Malaysia</v>
      </c>
      <c r="B59" s="156" t="str">
        <f>VLOOKUP(A59,Lists!$B$2:$G$200,2,FALSE)</f>
        <v>MYS001</v>
      </c>
      <c r="C59" s="156" t="str">
        <f>VLOOKUP(B59,'INFORM Severity - hidden'!$C$5:$D$200,2,FALSE)</f>
        <v>Malaysia</v>
      </c>
      <c r="D59" s="156" t="str">
        <f>VLOOKUP(A59,Lists!$B$2:$G$200,3,FALSE)</f>
        <v>MYS</v>
      </c>
      <c r="E59" s="156" t="str">
        <f>VLOOKUP(A59,Lists!$B$2:$G$200,5,FALSE)</f>
        <v>Displacement</v>
      </c>
      <c r="F59" s="161">
        <f t="shared" si="5"/>
        <v>1.8</v>
      </c>
      <c r="G59" s="162">
        <f t="shared" si="6"/>
        <v>2</v>
      </c>
      <c r="H59" s="162" t="str">
        <f t="shared" si="7"/>
        <v>Low</v>
      </c>
      <c r="I59" s="160" t="str">
        <f>INDEX(Trends!$D$3:$D$404,MATCH(B59,Trends!$C$3:$C$404,0))</f>
        <v>Decreasing</v>
      </c>
      <c r="J59" s="162" t="str">
        <f>VLOOKUP($B59,Reliability!$A$3:$I$300,9,FALSE)</f>
        <v>Very High</v>
      </c>
      <c r="K59" s="163">
        <f t="shared" si="8"/>
        <v>1.8</v>
      </c>
      <c r="L59" s="163">
        <f>VLOOKUP($B59,'Impact of the crisis'!$C$6:$N$300,12,FALSE)</f>
        <v>1.8</v>
      </c>
      <c r="M59" s="163">
        <f>VLOOKUP($B59,'Impact of the crisis'!$C$6:$AB$300,26,FALSE)</f>
        <v>1.8</v>
      </c>
      <c r="N59" s="163">
        <f>VLOOKUP($B59,'Conditions of people affected'!$C$6:$R$300,16,FALSE)</f>
        <v>1.55</v>
      </c>
      <c r="O59" s="163">
        <f>VLOOKUP($B59,'Conditions of people affected'!$C$6:$R$300,9,FALSE)</f>
        <v>2.1</v>
      </c>
      <c r="P59" s="163">
        <f>VLOOKUP($B59,'Conditions of people affected'!$C$6:$R$300,15,FALSE)</f>
        <v>1</v>
      </c>
      <c r="Q59" s="163">
        <f t="shared" si="9"/>
        <v>2.1</v>
      </c>
      <c r="R59" s="163">
        <f>VLOOKUP($B59,'Complexity of the crisis'!$C$6:$AN$300,22,FALSE)</f>
        <v>1.7</v>
      </c>
      <c r="S59" s="164">
        <f>VLOOKUP($B59,'Complexity of the crisis'!$C$6:$AN$300,38,FALSE)</f>
        <v>2.5</v>
      </c>
      <c r="T59" s="159" t="str">
        <f>VLOOKUP(B59,Lists!$C$3:$E$300,3,FALSE)</f>
        <v>Asia</v>
      </c>
      <c r="U59" s="178">
        <f>VLOOKUP(B59,'INFORM Severity - hidden'!$C$5:$V$300,20,FALSE)</f>
        <v>45639</v>
      </c>
    </row>
    <row r="60" spans="1:21" x14ac:dyDescent="0.35">
      <c r="A60" s="155" t="str">
        <f t="array" ref="A60">IFERROR(INDEX(Lists!$B$2:$B$200,SMALL(IF(Lists!$H$2:$H$200="Yes",ROW(Lists!$B$2:$B$200)),ROW(56:56))-1,1),"")</f>
        <v>Food Security Crisis in Namibia</v>
      </c>
      <c r="B60" s="156" t="str">
        <f>VLOOKUP(A60,Lists!$B$2:$G$200,2,FALSE)</f>
        <v>NAM002</v>
      </c>
      <c r="C60" s="156" t="str">
        <f>VLOOKUP(B60,'INFORM Severity - hidden'!$C$5:$D$200,2,FALSE)</f>
        <v>Namibia</v>
      </c>
      <c r="D60" s="156" t="str">
        <f>VLOOKUP(A60,Lists!$B$2:$G$200,3,FALSE)</f>
        <v>NAM</v>
      </c>
      <c r="E60" s="156" t="str">
        <f>VLOOKUP(A60,Lists!$B$2:$G$200,5,FALSE)</f>
        <v>Drought</v>
      </c>
      <c r="F60" s="161">
        <f t="shared" si="5"/>
        <v>2.6</v>
      </c>
      <c r="G60" s="162">
        <f t="shared" si="6"/>
        <v>3</v>
      </c>
      <c r="H60" s="162" t="str">
        <f t="shared" si="7"/>
        <v>Medium</v>
      </c>
      <c r="I60" s="160" t="str">
        <f>INDEX(Trends!$D$3:$D$404,MATCH(B60,Trends!$C$3:$C$404,0))</f>
        <v>Stable</v>
      </c>
      <c r="J60" s="162" t="str">
        <f>VLOOKUP($B60,Reliability!$A$3:$I$300,9,FALSE)</f>
        <v>Medium</v>
      </c>
      <c r="K60" s="163">
        <f t="shared" si="8"/>
        <v>2.9</v>
      </c>
      <c r="L60" s="163">
        <f>VLOOKUP($B60,'Impact of the crisis'!$C$6:$N$300,12,FALSE)</f>
        <v>4.3</v>
      </c>
      <c r="M60" s="163">
        <f>VLOOKUP($B60,'Impact of the crisis'!$C$6:$AB$300,26,FALSE)</f>
        <v>1.9</v>
      </c>
      <c r="N60" s="163">
        <f>VLOOKUP($B60,'Conditions of people affected'!$C$6:$R$300,16,FALSE)</f>
        <v>3.25</v>
      </c>
      <c r="O60" s="163">
        <f>VLOOKUP($B60,'Conditions of people affected'!$C$6:$R$300,9,FALSE)</f>
        <v>3.5</v>
      </c>
      <c r="P60" s="163">
        <f>VLOOKUP($B60,'Conditions of people affected'!$C$6:$R$300,15,FALSE)</f>
        <v>3</v>
      </c>
      <c r="Q60" s="163">
        <f t="shared" si="9"/>
        <v>1.3</v>
      </c>
      <c r="R60" s="163">
        <f>VLOOKUP($B60,'Complexity of the crisis'!$C$6:$AN$300,22,FALSE)</f>
        <v>1.5</v>
      </c>
      <c r="S60" s="164">
        <f>VLOOKUP($B60,'Complexity of the crisis'!$C$6:$AN$300,38,FALSE)</f>
        <v>1</v>
      </c>
      <c r="T60" s="159" t="str">
        <f>VLOOKUP(B60,Lists!$C$3:$E$300,3,FALSE)</f>
        <v>Africa</v>
      </c>
      <c r="U60" s="178">
        <f>VLOOKUP(B60,'INFORM Severity - hidden'!$C$5:$V$300,20,FALSE)</f>
        <v>45652</v>
      </c>
    </row>
    <row r="61" spans="1:21" x14ac:dyDescent="0.35">
      <c r="A61" s="155" t="str">
        <f t="array" ref="A61">IFERROR(INDEX(Lists!$B$2:$B$200,SMALL(IF(Lists!$H$2:$H$200="Yes",ROW(Lists!$B$2:$B$200)),ROW(57:57))-1,1),"")</f>
        <v>Complex crisis in Niger</v>
      </c>
      <c r="B61" s="156" t="str">
        <f>VLOOKUP(A61,Lists!$B$2:$G$200,2,FALSE)</f>
        <v>NER006</v>
      </c>
      <c r="C61" s="156" t="str">
        <f>VLOOKUP(B61,'INFORM Severity - hidden'!$C$5:$D$200,2,FALSE)</f>
        <v>Niger</v>
      </c>
      <c r="D61" s="156" t="str">
        <f>VLOOKUP(A61,Lists!$B$2:$G$200,3,FALSE)</f>
        <v>NER</v>
      </c>
      <c r="E61" s="156" t="str">
        <f>VLOOKUP(A61,Lists!$B$2:$G$200,5,FALSE)</f>
        <v>Conflict,Displacement,Drought,Floods,Food Security,Violence</v>
      </c>
      <c r="F61" s="161">
        <f t="shared" si="5"/>
        <v>3.7</v>
      </c>
      <c r="G61" s="162">
        <f t="shared" si="6"/>
        <v>4</v>
      </c>
      <c r="H61" s="162" t="str">
        <f t="shared" si="7"/>
        <v>High</v>
      </c>
      <c r="I61" s="160" t="str">
        <f>INDEX(Trends!$D$3:$D$404,MATCH(B61,Trends!$C$3:$C$404,0))</f>
        <v>Increasing</v>
      </c>
      <c r="J61" s="162" t="str">
        <f>VLOOKUP($B61,Reliability!$A$3:$I$300,9,FALSE)</f>
        <v>High</v>
      </c>
      <c r="K61" s="163">
        <f t="shared" si="8"/>
        <v>4.0999999999999996</v>
      </c>
      <c r="L61" s="163">
        <f>VLOOKUP($B61,'Impact of the crisis'!$C$6:$N$300,12,FALSE)</f>
        <v>4.9000000000000004</v>
      </c>
      <c r="M61" s="163">
        <f>VLOOKUP($B61,'Impact of the crisis'!$C$6:$AB$300,26,FALSE)</f>
        <v>3.5</v>
      </c>
      <c r="N61" s="163">
        <f>VLOOKUP($B61,'Conditions of people affected'!$C$6:$R$300,16,FALSE)</f>
        <v>3.7</v>
      </c>
      <c r="O61" s="163">
        <f>VLOOKUP($B61,'Conditions of people affected'!$C$6:$R$300,9,FALSE)</f>
        <v>4.4000000000000004</v>
      </c>
      <c r="P61" s="163">
        <f>VLOOKUP($B61,'Conditions of people affected'!$C$6:$R$300,15,FALSE)</f>
        <v>3</v>
      </c>
      <c r="Q61" s="163">
        <f t="shared" si="9"/>
        <v>3.3</v>
      </c>
      <c r="R61" s="163">
        <f>VLOOKUP($B61,'Complexity of the crisis'!$C$6:$AN$300,22,FALSE)</f>
        <v>3</v>
      </c>
      <c r="S61" s="164">
        <f>VLOOKUP($B61,'Complexity of the crisis'!$C$6:$AN$300,38,FALSE)</f>
        <v>3.5</v>
      </c>
      <c r="T61" s="159" t="str">
        <f>VLOOKUP(B61,Lists!$C$3:$E$300,3,FALSE)</f>
        <v>Africa</v>
      </c>
      <c r="U61" s="178">
        <f>VLOOKUP(B61,'INFORM Severity - hidden'!$C$5:$V$300,20,FALSE)</f>
        <v>45614</v>
      </c>
    </row>
    <row r="62" spans="1:21" x14ac:dyDescent="0.35">
      <c r="A62" s="155" t="str">
        <f t="array" ref="A62">IFERROR(INDEX(Lists!$B$2:$B$200,SMALL(IF(Lists!$H$2:$H$200="Yes",ROW(Lists!$B$2:$B$200)),ROW(58:58))-1,1),"")</f>
        <v>Complex crisis in Nigeria</v>
      </c>
      <c r="B62" s="156" t="str">
        <f>VLOOKUP(A62,Lists!$B$2:$G$200,2,FALSE)</f>
        <v>NGA001</v>
      </c>
      <c r="C62" s="156" t="str">
        <f>VLOOKUP(B62,'INFORM Severity - hidden'!$C$5:$D$200,2,FALSE)</f>
        <v>Nigeria</v>
      </c>
      <c r="D62" s="156" t="str">
        <f>VLOOKUP(A62,Lists!$B$2:$G$200,3,FALSE)</f>
        <v>NGA</v>
      </c>
      <c r="E62" s="156" t="str">
        <f>VLOOKUP(A62,Lists!$B$2:$G$200,5,FALSE)</f>
        <v>Conflict,Displacement,Violence,Epidemic,Floods</v>
      </c>
      <c r="F62" s="161">
        <f t="shared" si="5"/>
        <v>4</v>
      </c>
      <c r="G62" s="162">
        <f t="shared" si="6"/>
        <v>4</v>
      </c>
      <c r="H62" s="162" t="str">
        <f t="shared" si="7"/>
        <v>High</v>
      </c>
      <c r="I62" s="160" t="str">
        <f>INDEX(Trends!$D$3:$D$404,MATCH(B62,Trends!$C$3:$C$404,0))</f>
        <v>Decreasing</v>
      </c>
      <c r="J62" s="162" t="str">
        <f>VLOOKUP($B62,Reliability!$A$3:$I$300,9,FALSE)</f>
        <v>Very High</v>
      </c>
      <c r="K62" s="163">
        <f t="shared" si="8"/>
        <v>4.0999999999999996</v>
      </c>
      <c r="L62" s="163">
        <f>VLOOKUP($B62,'Impact of the crisis'!$C$6:$N$300,12,FALSE)</f>
        <v>4.8</v>
      </c>
      <c r="M62" s="163">
        <f>VLOOKUP($B62,'Impact of the crisis'!$C$6:$AB$300,26,FALSE)</f>
        <v>3.7</v>
      </c>
      <c r="N62" s="163">
        <f>VLOOKUP($B62,'Conditions of people affected'!$C$6:$R$300,16,FALSE)</f>
        <v>4</v>
      </c>
      <c r="O62" s="163">
        <f>VLOOKUP($B62,'Conditions of people affected'!$C$6:$R$300,9,FALSE)</f>
        <v>5</v>
      </c>
      <c r="P62" s="163">
        <f>VLOOKUP($B62,'Conditions of people affected'!$C$6:$R$300,15,FALSE)</f>
        <v>3</v>
      </c>
      <c r="Q62" s="163">
        <f t="shared" si="9"/>
        <v>3.8</v>
      </c>
      <c r="R62" s="163">
        <f>VLOOKUP($B62,'Complexity of the crisis'!$C$6:$AN$300,22,FALSE)</f>
        <v>3.5</v>
      </c>
      <c r="S62" s="164">
        <f>VLOOKUP($B62,'Complexity of the crisis'!$C$6:$AN$300,38,FALSE)</f>
        <v>4</v>
      </c>
      <c r="T62" s="159" t="str">
        <f>VLOOKUP(B62,Lists!$C$3:$E$300,3,FALSE)</f>
        <v>Africa</v>
      </c>
      <c r="U62" s="178">
        <f>VLOOKUP(B62,'INFORM Severity - hidden'!$C$5:$V$300,20,FALSE)</f>
        <v>45645</v>
      </c>
    </row>
    <row r="63" spans="1:21" x14ac:dyDescent="0.35">
      <c r="A63" s="155" t="str">
        <f t="array" ref="A63">IFERROR(INDEX(Lists!$B$2:$B$200,SMALL(IF(Lists!$H$2:$H$200="Yes",ROW(Lists!$B$2:$B$200)),ROW(59:59))-1,1),"")</f>
        <v>Socioeconomic crisis in Nicaragua</v>
      </c>
      <c r="B63" s="156" t="str">
        <f>VLOOKUP(A63,Lists!$B$2:$G$200,2,FALSE)</f>
        <v>NIC001</v>
      </c>
      <c r="C63" s="156" t="str">
        <f>VLOOKUP(B63,'INFORM Severity - hidden'!$C$5:$D$200,2,FALSE)</f>
        <v>Nicaragua</v>
      </c>
      <c r="D63" s="156" t="str">
        <f>VLOOKUP(A63,Lists!$B$2:$G$200,3,FALSE)</f>
        <v>NIC</v>
      </c>
      <c r="E63" s="156" t="str">
        <f>VLOOKUP(A63,Lists!$B$2:$G$200,5,FALSE)</f>
        <v>Socio-political</v>
      </c>
      <c r="F63" s="161" t="str">
        <f t="shared" si="5"/>
        <v>x</v>
      </c>
      <c r="G63" s="162" t="str">
        <f t="shared" si="6"/>
        <v>x</v>
      </c>
      <c r="H63" s="162" t="str">
        <f t="shared" si="7"/>
        <v>x</v>
      </c>
      <c r="I63" s="160" t="str">
        <f>INDEX(Trends!$D$3:$D$404,MATCH(B63,Trends!$C$3:$C$404,0))</f>
        <v>-</v>
      </c>
      <c r="J63" s="162" t="str">
        <f>VLOOKUP($B63,Reliability!$A$3:$I$300,9,FALSE)</f>
        <v>High</v>
      </c>
      <c r="K63" s="163">
        <f t="shared" si="8"/>
        <v>3.1</v>
      </c>
      <c r="L63" s="163">
        <f>VLOOKUP($B63,'Impact of the crisis'!$C$6:$N$300,12,FALSE)</f>
        <v>4.0999999999999996</v>
      </c>
      <c r="M63" s="163">
        <f>VLOOKUP($B63,'Impact of the crisis'!$C$6:$AB$300,26,FALSE)</f>
        <v>2.5</v>
      </c>
      <c r="N63" s="163" t="str">
        <f>VLOOKUP($B63,'Conditions of people affected'!$C$6:$R$300,16,FALSE)</f>
        <v>x</v>
      </c>
      <c r="O63" s="163" t="str">
        <f>VLOOKUP($B63,'Conditions of people affected'!$C$6:$R$300,9,FALSE)</f>
        <v>x</v>
      </c>
      <c r="P63" s="163" t="str">
        <f>VLOOKUP($B63,'Conditions of people affected'!$C$6:$R$300,15,FALSE)</f>
        <v>x</v>
      </c>
      <c r="Q63" s="163">
        <f t="shared" si="9"/>
        <v>2</v>
      </c>
      <c r="R63" s="163">
        <f>VLOOKUP($B63,'Complexity of the crisis'!$C$6:$AN$300,22,FALSE)</f>
        <v>2.8</v>
      </c>
      <c r="S63" s="164">
        <f>VLOOKUP($B63,'Complexity of the crisis'!$C$6:$AN$300,38,FALSE)</f>
        <v>1</v>
      </c>
      <c r="T63" s="159" t="str">
        <f>VLOOKUP(B63,Lists!$C$3:$E$300,3,FALSE)</f>
        <v>Americas</v>
      </c>
      <c r="U63" s="178">
        <f>VLOOKUP(B63,'INFORM Severity - hidden'!$C$5:$V$300,20,FALSE)</f>
        <v>45614</v>
      </c>
    </row>
    <row r="64" spans="1:21" x14ac:dyDescent="0.35">
      <c r="A64" s="155" t="str">
        <f t="array" ref="A64">IFERROR(INDEX(Lists!$B$2:$B$200,SMALL(IF(Lists!$H$2:$H$200="Yes",ROW(Lists!$B$2:$B$200)),ROW(60:60))-1,1),"")</f>
        <v>2024 Monsoon Floods in Nepal</v>
      </c>
      <c r="B64" s="156" t="str">
        <f>VLOOKUP(A64,Lists!$B$2:$G$200,2,FALSE)</f>
        <v>NPL004</v>
      </c>
      <c r="C64" s="156" t="str">
        <f>VLOOKUP(B64,'INFORM Severity - hidden'!$C$5:$D$200,2,FALSE)</f>
        <v>Nepal</v>
      </c>
      <c r="D64" s="156" t="str">
        <f>VLOOKUP(A64,Lists!$B$2:$G$200,3,FALSE)</f>
        <v>NPL</v>
      </c>
      <c r="E64" s="156" t="str">
        <f>VLOOKUP(A64,Lists!$B$2:$G$200,5,FALSE)</f>
        <v>Floods</v>
      </c>
      <c r="F64" s="161">
        <f t="shared" si="5"/>
        <v>2.5</v>
      </c>
      <c r="G64" s="162">
        <f t="shared" si="6"/>
        <v>3</v>
      </c>
      <c r="H64" s="162" t="str">
        <f t="shared" si="7"/>
        <v>Medium</v>
      </c>
      <c r="I64" s="160" t="str">
        <f>INDEX(Trends!$D$3:$D$404,MATCH(B64,Trends!$C$3:$C$404,0))</f>
        <v>-</v>
      </c>
      <c r="J64" s="162" t="str">
        <f>VLOOKUP($B64,Reliability!$A$3:$I$300,9,FALSE)</f>
        <v>Very High</v>
      </c>
      <c r="K64" s="163">
        <f t="shared" si="8"/>
        <v>3</v>
      </c>
      <c r="L64" s="163">
        <f>VLOOKUP($B64,'Impact of the crisis'!$C$6:$N$300,12,FALSE)</f>
        <v>3.8</v>
      </c>
      <c r="M64" s="163">
        <f>VLOOKUP($B64,'Impact of the crisis'!$C$6:$AB$300,26,FALSE)</f>
        <v>2.5</v>
      </c>
      <c r="N64" s="163">
        <f>VLOOKUP($B64,'Conditions of people affected'!$C$6:$R$300,16,FALSE)</f>
        <v>2.0499999999999998</v>
      </c>
      <c r="O64" s="163">
        <f>VLOOKUP($B64,'Conditions of people affected'!$C$6:$R$300,9,FALSE)</f>
        <v>2.1</v>
      </c>
      <c r="P64" s="163">
        <f>VLOOKUP($B64,'Conditions of people affected'!$C$6:$R$300,15,FALSE)</f>
        <v>2</v>
      </c>
      <c r="Q64" s="163">
        <f t="shared" si="9"/>
        <v>2.6</v>
      </c>
      <c r="R64" s="163">
        <f>VLOOKUP($B64,'Complexity of the crisis'!$C$6:$AN$300,22,FALSE)</f>
        <v>2.6</v>
      </c>
      <c r="S64" s="164">
        <f>VLOOKUP($B64,'Complexity of the crisis'!$C$6:$AN$300,38,FALSE)</f>
        <v>2.5</v>
      </c>
      <c r="T64" s="159" t="str">
        <f>VLOOKUP(B64,Lists!$C$3:$E$300,3,FALSE)</f>
        <v>Asia</v>
      </c>
      <c r="U64" s="178">
        <f>VLOOKUP(B64,'INFORM Severity - hidden'!$C$5:$V$300,20,FALSE)</f>
        <v>45639</v>
      </c>
    </row>
    <row r="65" spans="1:21" x14ac:dyDescent="0.35">
      <c r="A65" s="155" t="str">
        <f t="array" ref="A65">IFERROR(INDEX(Lists!$B$2:$B$200,SMALL(IF(Lists!$H$2:$H$200="Yes",ROW(Lists!$B$2:$B$200)),ROW(61:61))-1,1),"")</f>
        <v>Complex crisis in Pakistan</v>
      </c>
      <c r="B65" s="156" t="str">
        <f>VLOOKUP(A65,Lists!$B$2:$G$200,2,FALSE)</f>
        <v>PAK001</v>
      </c>
      <c r="C65" s="156" t="str">
        <f>VLOOKUP(B65,'INFORM Severity - hidden'!$C$5:$D$200,2,FALSE)</f>
        <v>Pakistan</v>
      </c>
      <c r="D65" s="156" t="str">
        <f>VLOOKUP(A65,Lists!$B$2:$G$200,3,FALSE)</f>
        <v>PAK</v>
      </c>
      <c r="E65" s="156" t="str">
        <f>VLOOKUP(A65,Lists!$B$2:$G$200,5,FALSE)</f>
        <v>Displacement,Conflict</v>
      </c>
      <c r="F65" s="161">
        <f t="shared" si="5"/>
        <v>4</v>
      </c>
      <c r="G65" s="162">
        <f t="shared" si="6"/>
        <v>4</v>
      </c>
      <c r="H65" s="162" t="str">
        <f t="shared" si="7"/>
        <v>High</v>
      </c>
      <c r="I65" s="160" t="str">
        <f>INDEX(Trends!$D$3:$D$404,MATCH(B65,Trends!$C$3:$C$404,0))</f>
        <v>Increasing</v>
      </c>
      <c r="J65" s="162" t="str">
        <f>VLOOKUP($B65,Reliability!$A$3:$I$300,9,FALSE)</f>
        <v>Very High</v>
      </c>
      <c r="K65" s="163">
        <f t="shared" si="8"/>
        <v>3.9</v>
      </c>
      <c r="L65" s="163">
        <f>VLOOKUP($B65,'Impact of the crisis'!$C$6:$N$300,12,FALSE)</f>
        <v>5</v>
      </c>
      <c r="M65" s="163">
        <f>VLOOKUP($B65,'Impact of the crisis'!$C$6:$AB$300,26,FALSE)</f>
        <v>3.1</v>
      </c>
      <c r="N65" s="163">
        <f>VLOOKUP($B65,'Conditions of people affected'!$C$6:$R$300,16,FALSE)</f>
        <v>4</v>
      </c>
      <c r="O65" s="163">
        <f>VLOOKUP($B65,'Conditions of people affected'!$C$6:$R$300,9,FALSE)</f>
        <v>5</v>
      </c>
      <c r="P65" s="163">
        <f>VLOOKUP($B65,'Conditions of people affected'!$C$6:$R$300,15,FALSE)</f>
        <v>3</v>
      </c>
      <c r="Q65" s="163">
        <f t="shared" si="9"/>
        <v>4.0999999999999996</v>
      </c>
      <c r="R65" s="163">
        <f>VLOOKUP($B65,'Complexity of the crisis'!$C$6:$AN$300,22,FALSE)</f>
        <v>3.5</v>
      </c>
      <c r="S65" s="164">
        <f>VLOOKUP($B65,'Complexity of the crisis'!$C$6:$AN$300,38,FALSE)</f>
        <v>4.5</v>
      </c>
      <c r="T65" s="159" t="str">
        <f>VLOOKUP(B65,Lists!$C$3:$E$300,3,FALSE)</f>
        <v>Asia</v>
      </c>
      <c r="U65" s="178">
        <f>VLOOKUP(B65,'INFORM Severity - hidden'!$C$5:$V$300,20,FALSE)</f>
        <v>45638</v>
      </c>
    </row>
    <row r="66" spans="1:21" x14ac:dyDescent="0.35">
      <c r="A66" s="155" t="str">
        <f t="array" ref="A66">IFERROR(INDEX(Lists!$B$2:$B$200,SMALL(IF(Lists!$H$2:$H$200="Yes",ROW(Lists!$B$2:$B$200)),ROW(62:62))-1,1),"")</f>
        <v>Venezuela displacement in Panama</v>
      </c>
      <c r="B66" s="156" t="str">
        <f>VLOOKUP(A66,Lists!$B$2:$G$200,2,FALSE)</f>
        <v>PAN002</v>
      </c>
      <c r="C66" s="156" t="str">
        <f>VLOOKUP(B66,'INFORM Severity - hidden'!$C$5:$D$200,2,FALSE)</f>
        <v>Panama</v>
      </c>
      <c r="D66" s="156" t="str">
        <f>VLOOKUP(A66,Lists!$B$2:$G$200,3,FALSE)</f>
        <v>PAN</v>
      </c>
      <c r="E66" s="156" t="str">
        <f>VLOOKUP(A66,Lists!$B$2:$G$200,5,FALSE)</f>
        <v>Displacement</v>
      </c>
      <c r="F66" s="161">
        <f t="shared" si="5"/>
        <v>1.8</v>
      </c>
      <c r="G66" s="162">
        <f t="shared" si="6"/>
        <v>2</v>
      </c>
      <c r="H66" s="162" t="str">
        <f t="shared" si="7"/>
        <v>Low</v>
      </c>
      <c r="I66" s="160" t="str">
        <f>INDEX(Trends!$D$3:$D$404,MATCH(B66,Trends!$C$3:$C$404,0))</f>
        <v>Decreasing</v>
      </c>
      <c r="J66" s="162" t="str">
        <f>VLOOKUP($B66,Reliability!$A$3:$I$300,9,FALSE)</f>
        <v>High</v>
      </c>
      <c r="K66" s="163">
        <f t="shared" si="8"/>
        <v>2</v>
      </c>
      <c r="L66" s="163">
        <f>VLOOKUP($B66,'Impact of the crisis'!$C$6:$N$300,12,FALSE)</f>
        <v>2.6</v>
      </c>
      <c r="M66" s="163">
        <f>VLOOKUP($B66,'Impact of the crisis'!$C$6:$AB$300,26,FALSE)</f>
        <v>1.7</v>
      </c>
      <c r="N66" s="163">
        <f>VLOOKUP($B66,'Conditions of people affected'!$C$6:$R$300,16,FALSE)</f>
        <v>1.95</v>
      </c>
      <c r="O66" s="163">
        <f>VLOOKUP($B66,'Conditions of people affected'!$C$6:$R$300,9,FALSE)</f>
        <v>0.9</v>
      </c>
      <c r="P66" s="163">
        <f>VLOOKUP($B66,'Conditions of people affected'!$C$6:$R$300,15,FALSE)</f>
        <v>3</v>
      </c>
      <c r="Q66" s="163">
        <f t="shared" si="9"/>
        <v>1.5</v>
      </c>
      <c r="R66" s="163">
        <f>VLOOKUP($B66,'Complexity of the crisis'!$C$6:$AN$300,22,FALSE)</f>
        <v>1.4</v>
      </c>
      <c r="S66" s="164">
        <f>VLOOKUP($B66,'Complexity of the crisis'!$C$6:$AN$300,38,FALSE)</f>
        <v>1.5</v>
      </c>
      <c r="T66" s="159" t="str">
        <f>VLOOKUP(B66,Lists!$C$3:$E$300,3,FALSE)</f>
        <v>Americas</v>
      </c>
      <c r="U66" s="178">
        <f>VLOOKUP(B66,'INFORM Severity - hidden'!$C$5:$V$300,20,FALSE)</f>
        <v>45615</v>
      </c>
    </row>
    <row r="67" spans="1:21" x14ac:dyDescent="0.35">
      <c r="A67" s="157" t="str">
        <f t="array" ref="A67">IFERROR(INDEX(Lists!$B$2:$B$200,SMALL(IF(Lists!$H$2:$H$200="Yes",ROW(Lists!$B$2:$B$200)),ROW(63:63))-1,1),"")</f>
        <v>Venezuela displacement in Peru</v>
      </c>
      <c r="B67" s="158" t="str">
        <f>VLOOKUP(A67,Lists!$B$2:$G$200,2,FALSE)</f>
        <v>PER002</v>
      </c>
      <c r="C67" s="158" t="str">
        <f>VLOOKUP(B67,'INFORM Severity - hidden'!$C$5:$D$200,2,FALSE)</f>
        <v>Peru</v>
      </c>
      <c r="D67" s="158" t="str">
        <f>VLOOKUP(A67,Lists!$B$2:$G$200,3,FALSE)</f>
        <v>PER</v>
      </c>
      <c r="E67" s="158" t="str">
        <f>VLOOKUP(A67,Lists!$B$2:$G$200,5,FALSE)</f>
        <v>Displacement</v>
      </c>
      <c r="F67" s="161">
        <f t="shared" si="5"/>
        <v>2.8</v>
      </c>
      <c r="G67" s="162">
        <f t="shared" si="6"/>
        <v>3</v>
      </c>
      <c r="H67" s="162" t="str">
        <f t="shared" si="7"/>
        <v>Medium</v>
      </c>
      <c r="I67" s="160" t="str">
        <f>INDEX(Trends!$D$3:$D$404,MATCH(B67,Trends!$C$3:$C$404,0))</f>
        <v>Decreasing</v>
      </c>
      <c r="J67" s="162" t="str">
        <f>VLOOKUP($B67,Reliability!$A$3:$I$300,9,FALSE)</f>
        <v>High</v>
      </c>
      <c r="K67" s="163">
        <f t="shared" si="8"/>
        <v>3.4</v>
      </c>
      <c r="L67" s="163">
        <f>VLOOKUP($B67,'Impact of the crisis'!$C$6:$N$300,12,FALSE)</f>
        <v>4</v>
      </c>
      <c r="M67" s="163">
        <f>VLOOKUP($B67,'Impact of the crisis'!$C$6:$AB$300,26,FALSE)</f>
        <v>3</v>
      </c>
      <c r="N67" s="163">
        <f>VLOOKUP($B67,'Conditions of people affected'!$C$6:$R$300,16,FALSE)</f>
        <v>2.7</v>
      </c>
      <c r="O67" s="163">
        <f>VLOOKUP($B67,'Conditions of people affected'!$C$6:$R$300,9,FALSE)</f>
        <v>3.4</v>
      </c>
      <c r="P67" s="163">
        <f>VLOOKUP($B67,'Conditions of people affected'!$C$6:$R$300,15,FALSE)</f>
        <v>2</v>
      </c>
      <c r="Q67" s="163">
        <f t="shared" si="9"/>
        <v>2.4</v>
      </c>
      <c r="R67" s="163">
        <f>VLOOKUP($B67,'Complexity of the crisis'!$C$6:$AN$300,22,FALSE)</f>
        <v>2.2000000000000002</v>
      </c>
      <c r="S67" s="164">
        <f>VLOOKUP($B67,'Complexity of the crisis'!$C$6:$AN$300,38,FALSE)</f>
        <v>2.5</v>
      </c>
      <c r="T67" s="159" t="str">
        <f>VLOOKUP(B67,Lists!$C$3:$E$300,3,FALSE)</f>
        <v>Americas</v>
      </c>
      <c r="U67" s="178">
        <f>VLOOKUP(B67,'INFORM Severity - hidden'!$C$5:$V$300,20,FALSE)</f>
        <v>45615</v>
      </c>
    </row>
    <row r="68" spans="1:21" x14ac:dyDescent="0.35">
      <c r="A68" s="157" t="str">
        <f t="array" ref="A68">IFERROR(INDEX(Lists!$B$2:$B$200,SMALL(IF(Lists!$H$2:$H$200="Yes",ROW(Lists!$B$2:$B$200)),ROW(64:64))-1,1),"")</f>
        <v>Multiple crises in the Philippines</v>
      </c>
      <c r="B68" s="158" t="str">
        <f>VLOOKUP(A68,Lists!$B$2:$G$200,2,FALSE)</f>
        <v>PHL001</v>
      </c>
      <c r="C68" s="158" t="str">
        <f>VLOOKUP(B68,'INFORM Severity - hidden'!$C$5:$D$200,2,FALSE)</f>
        <v>Philippines</v>
      </c>
      <c r="D68" s="158" t="str">
        <f>VLOOKUP(A68,Lists!$B$2:$G$200,3,FALSE)</f>
        <v>PHL</v>
      </c>
      <c r="E68" s="158" t="str">
        <f>VLOOKUP(A68,Lists!$B$2:$G$200,5,FALSE)</f>
        <v>Conflict,Cyclone,Violence,Floods,Other seasonal event</v>
      </c>
      <c r="F68" s="161">
        <f t="shared" si="5"/>
        <v>2.9</v>
      </c>
      <c r="G68" s="162">
        <f t="shared" si="6"/>
        <v>3</v>
      </c>
      <c r="H68" s="162" t="str">
        <f t="shared" si="7"/>
        <v>Medium</v>
      </c>
      <c r="I68" s="160" t="str">
        <f>INDEX(Trends!$D$3:$D$404,MATCH(B68,Trends!$C$3:$C$404,0))</f>
        <v>Increasing</v>
      </c>
      <c r="J68" s="162" t="str">
        <f>VLOOKUP($B68,Reliability!$A$3:$I$300,9,FALSE)</f>
        <v>Very High</v>
      </c>
      <c r="K68" s="163">
        <f t="shared" si="8"/>
        <v>3.1</v>
      </c>
      <c r="L68" s="163">
        <f>VLOOKUP($B68,'Impact of the crisis'!$C$6:$N$300,12,FALSE)</f>
        <v>4.3</v>
      </c>
      <c r="M68" s="163">
        <f>VLOOKUP($B68,'Impact of the crisis'!$C$6:$AB$300,26,FALSE)</f>
        <v>2.2999999999999998</v>
      </c>
      <c r="N68" s="163">
        <f>VLOOKUP($B68,'Conditions of people affected'!$C$6:$R$300,16,FALSE)</f>
        <v>3.05</v>
      </c>
      <c r="O68" s="163">
        <f>VLOOKUP($B68,'Conditions of people affected'!$C$6:$R$300,9,FALSE)</f>
        <v>4.0999999999999996</v>
      </c>
      <c r="P68" s="163">
        <f>VLOOKUP($B68,'Conditions of people affected'!$C$6:$R$300,15,FALSE)</f>
        <v>2</v>
      </c>
      <c r="Q68" s="163">
        <f t="shared" si="9"/>
        <v>2.6</v>
      </c>
      <c r="R68" s="163">
        <f>VLOOKUP($B68,'Complexity of the crisis'!$C$6:$AN$300,22,FALSE)</f>
        <v>2.7</v>
      </c>
      <c r="S68" s="164">
        <f>VLOOKUP($B68,'Complexity of the crisis'!$C$6:$AN$300,38,FALSE)</f>
        <v>2.5</v>
      </c>
      <c r="T68" s="159" t="str">
        <f>VLOOKUP(B68,Lists!$C$3:$E$300,3,FALSE)</f>
        <v>Asia</v>
      </c>
      <c r="U68" s="178">
        <f>VLOOKUP(B68,'INFORM Severity - hidden'!$C$5:$V$300,20,FALSE)</f>
        <v>45645</v>
      </c>
    </row>
    <row r="69" spans="1:21" x14ac:dyDescent="0.35">
      <c r="A69" s="157" t="str">
        <f t="array" ref="A69">IFERROR(INDEX(Lists!$B$2:$B$200,SMALL(IF(Lists!$H$2:$H$200="Yes",ROW(Lists!$B$2:$B$200)),ROW(65:65))-1,1),"")</f>
        <v>Highlands Violence</v>
      </c>
      <c r="B69" s="158" t="str">
        <f>VLOOKUP(A69,Lists!$B$2:$G$200,2,FALSE)</f>
        <v>PNG003</v>
      </c>
      <c r="C69" s="158" t="str">
        <f>VLOOKUP(B69,'INFORM Severity - hidden'!$C$5:$D$200,2,FALSE)</f>
        <v>Papua New Guinea</v>
      </c>
      <c r="D69" s="158" t="str">
        <f>VLOOKUP(A69,Lists!$B$2:$G$200,3,FALSE)</f>
        <v>PNG</v>
      </c>
      <c r="E69" s="158" t="str">
        <f>VLOOKUP(A69,Lists!$B$2:$G$200,5,FALSE)</f>
        <v>Violence</v>
      </c>
      <c r="F69" s="161">
        <f t="shared" ref="F69:F97" si="10">IF(OR(N69="x",K69="x"),"x",ROUND((5-GEOMEAN(((5-K69)/5*4+1),((5-N69)/5*4+1),((5-N69)/5*4+1)))/4*3.5+Q69*0.3,1))</f>
        <v>2.1</v>
      </c>
      <c r="G69" s="162">
        <f t="shared" ref="G69:G97" si="11">IF(F69="x","x",ROUNDUP(F69,0))</f>
        <v>3</v>
      </c>
      <c r="H69" s="162" t="str">
        <f t="shared" ref="H69:H97" si="12">IF(N69="x","x",IF(K69="x","x",(IF(G69=5,"Very High",IF(G69=4,"High",IF(G69=3,"Medium",IF(G69=2,"Low","Very Low")))))))</f>
        <v>Medium</v>
      </c>
      <c r="I69" s="160" t="str">
        <f>INDEX(Trends!$D$3:$D$404,MATCH(B69,Trends!$C$3:$C$404,0))</f>
        <v>Increasing</v>
      </c>
      <c r="J69" s="162" t="str">
        <f>VLOOKUP($B69,Reliability!$A$3:$I$300,9,FALSE)</f>
        <v>High</v>
      </c>
      <c r="K69" s="163">
        <f t="shared" ref="K69:K97" si="13">IF(OR(M69="x",L69="x"),"x",ROUND((5-GEOMEAN(((5-L69)/5*4+1),((5-M69)/5*4+1),((5-M69)/5*4+1)))/4*5,1))</f>
        <v>2.2000000000000002</v>
      </c>
      <c r="L69" s="163">
        <f>VLOOKUP($B69,'Impact of the crisis'!$C$6:$N$300,12,FALSE)</f>
        <v>1.9</v>
      </c>
      <c r="M69" s="163">
        <f>VLOOKUP($B69,'Impact of the crisis'!$C$6:$AB$300,26,FALSE)</f>
        <v>2.2999999999999998</v>
      </c>
      <c r="N69" s="163">
        <f>VLOOKUP($B69,'Conditions of people affected'!$C$6:$R$300,16,FALSE)</f>
        <v>1.35</v>
      </c>
      <c r="O69" s="163">
        <f>VLOOKUP($B69,'Conditions of people affected'!$C$6:$R$300,9,FALSE)</f>
        <v>0.7</v>
      </c>
      <c r="P69" s="163">
        <f>VLOOKUP($B69,'Conditions of people affected'!$C$6:$R$300,15,FALSE)</f>
        <v>2</v>
      </c>
      <c r="Q69" s="163">
        <f t="shared" ref="Q69:Q97" si="14">IF(OR(S69="x",R69="x"),R69,ROUND((5-GEOMEAN(((5-R69)/5*4+1),((5-S69)/5*4+1)))/4*5,1))</f>
        <v>3</v>
      </c>
      <c r="R69" s="163">
        <f>VLOOKUP($B69,'Complexity of the crisis'!$C$6:$AN$300,22,FALSE)</f>
        <v>2.5</v>
      </c>
      <c r="S69" s="164">
        <f>VLOOKUP($B69,'Complexity of the crisis'!$C$6:$AN$300,38,FALSE)</f>
        <v>3.5</v>
      </c>
      <c r="T69" s="159" t="str">
        <f>VLOOKUP(B69,Lists!$C$3:$E$300,3,FALSE)</f>
        <v>Pacific</v>
      </c>
      <c r="U69" s="178">
        <f>VLOOKUP(B69,'INFORM Severity - hidden'!$C$5:$V$300,20,FALSE)</f>
        <v>45639</v>
      </c>
    </row>
    <row r="70" spans="1:21" x14ac:dyDescent="0.35">
      <c r="A70" s="157" t="str">
        <f t="array" ref="A70">IFERROR(INDEX(Lists!$B$2:$B$200,SMALL(IF(Lists!$H$2:$H$200="Yes",ROW(Lists!$B$2:$B$200)),ROW(66:66))-1,1),"")</f>
        <v>Displacement from Russia-Ukraine conflict in Poland</v>
      </c>
      <c r="B70" s="158" t="str">
        <f>VLOOKUP(A70,Lists!$B$2:$G$200,2,FALSE)</f>
        <v>POL002</v>
      </c>
      <c r="C70" s="158" t="str">
        <f>VLOOKUP(B70,'INFORM Severity - hidden'!$C$5:$D$200,2,FALSE)</f>
        <v>Poland</v>
      </c>
      <c r="D70" s="158" t="str">
        <f>VLOOKUP(A70,Lists!$B$2:$G$200,3,FALSE)</f>
        <v>POL</v>
      </c>
      <c r="E70" s="158" t="str">
        <f>VLOOKUP(A70,Lists!$B$2:$G$200,5,FALSE)</f>
        <v>Displacement,Conflict</v>
      </c>
      <c r="F70" s="161">
        <f t="shared" si="10"/>
        <v>2.2000000000000002</v>
      </c>
      <c r="G70" s="162">
        <f t="shared" si="11"/>
        <v>3</v>
      </c>
      <c r="H70" s="162" t="str">
        <f t="shared" si="12"/>
        <v>Medium</v>
      </c>
      <c r="I70" s="160" t="str">
        <f>INDEX(Trends!$D$3:$D$404,MATCH(B70,Trends!$C$3:$C$404,0))</f>
        <v>Increasing</v>
      </c>
      <c r="J70" s="162" t="str">
        <f>VLOOKUP($B70,Reliability!$A$3:$I$300,9,FALSE)</f>
        <v>Very High</v>
      </c>
      <c r="K70" s="163">
        <f t="shared" si="13"/>
        <v>3.4</v>
      </c>
      <c r="L70" s="163">
        <f>VLOOKUP($B70,'Impact of the crisis'!$C$6:$N$300,12,FALSE)</f>
        <v>4.8</v>
      </c>
      <c r="M70" s="163">
        <f>VLOOKUP($B70,'Impact of the crisis'!$C$6:$AB$300,26,FALSE)</f>
        <v>2.2999999999999998</v>
      </c>
      <c r="N70" s="163">
        <f>VLOOKUP($B70,'Conditions of people affected'!$C$6:$R$300,16,FALSE)</f>
        <v>2.15</v>
      </c>
      <c r="O70" s="163">
        <f>VLOOKUP($B70,'Conditions of people affected'!$C$6:$R$300,9,FALSE)</f>
        <v>3.3</v>
      </c>
      <c r="P70" s="163">
        <f>VLOOKUP($B70,'Conditions of people affected'!$C$6:$R$300,15,FALSE)</f>
        <v>1</v>
      </c>
      <c r="Q70" s="163">
        <f t="shared" si="14"/>
        <v>1.2</v>
      </c>
      <c r="R70" s="163">
        <f>VLOOKUP($B70,'Complexity of the crisis'!$C$6:$AN$300,22,FALSE)</f>
        <v>0.8</v>
      </c>
      <c r="S70" s="164">
        <f>VLOOKUP($B70,'Complexity of the crisis'!$C$6:$AN$300,38,FALSE)</f>
        <v>1.5</v>
      </c>
      <c r="T70" s="159" t="str">
        <f>VLOOKUP(B70,Lists!$C$3:$E$300,3,FALSE)</f>
        <v>Europe</v>
      </c>
      <c r="U70" s="178">
        <f>VLOOKUP(B70,'INFORM Severity - hidden'!$C$5:$V$300,20,FALSE)</f>
        <v>45656</v>
      </c>
    </row>
    <row r="71" spans="1:21" x14ac:dyDescent="0.35">
      <c r="A71" s="157" t="str">
        <f t="array" ref="A71">IFERROR(INDEX(Lists!$B$2:$B$200,SMALL(IF(Lists!$H$2:$H$200="Yes",ROW(Lists!$B$2:$B$200)),ROW(67:67))-1,1),"")</f>
        <v>Complex crisis in DPRK</v>
      </c>
      <c r="B71" s="158" t="str">
        <f>VLOOKUP(A71,Lists!$B$2:$G$200,2,FALSE)</f>
        <v>PRK001</v>
      </c>
      <c r="C71" s="158" t="str">
        <f>VLOOKUP(B71,'INFORM Severity - hidden'!$C$5:$D$200,2,FALSE)</f>
        <v>DPRK</v>
      </c>
      <c r="D71" s="158" t="str">
        <f>VLOOKUP(A71,Lists!$B$2:$G$200,3,FALSE)</f>
        <v>PRK</v>
      </c>
      <c r="E71" s="158" t="str">
        <f>VLOOKUP(A71,Lists!$B$2:$G$200,5,FALSE)</f>
        <v>Socio-political,Floods,Other seasonal event,Food Security</v>
      </c>
      <c r="F71" s="161">
        <f t="shared" si="10"/>
        <v>4.0999999999999996</v>
      </c>
      <c r="G71" s="162">
        <f t="shared" si="11"/>
        <v>5</v>
      </c>
      <c r="H71" s="162" t="str">
        <f t="shared" si="12"/>
        <v>Very High</v>
      </c>
      <c r="I71" s="160" t="str">
        <f>INDEX(Trends!$D$3:$D$404,MATCH(B71,Trends!$C$3:$C$404,0))</f>
        <v>Increasing</v>
      </c>
      <c r="J71" s="162" t="str">
        <f>VLOOKUP($B71,Reliability!$A$3:$I$300,9,FALSE)</f>
        <v>High</v>
      </c>
      <c r="K71" s="163">
        <f t="shared" si="13"/>
        <v>4.5</v>
      </c>
      <c r="L71" s="163">
        <f>VLOOKUP($B71,'Impact of the crisis'!$C$6:$N$300,12,FALSE)</f>
        <v>4.5999999999999996</v>
      </c>
      <c r="M71" s="163">
        <f>VLOOKUP($B71,'Impact of the crisis'!$C$6:$AB$300,26,FALSE)</f>
        <v>4.5</v>
      </c>
      <c r="N71" s="163">
        <f>VLOOKUP($B71,'Conditions of people affected'!$C$6:$R$300,16,FALSE)</f>
        <v>4.5</v>
      </c>
      <c r="O71" s="163">
        <f>VLOOKUP($B71,'Conditions of people affected'!$C$6:$R$300,9,FALSE)</f>
        <v>5</v>
      </c>
      <c r="P71" s="163">
        <f>VLOOKUP($B71,'Conditions of people affected'!$C$6:$R$300,15,FALSE)</f>
        <v>4</v>
      </c>
      <c r="Q71" s="163">
        <f t="shared" si="14"/>
        <v>3.3</v>
      </c>
      <c r="R71" s="163">
        <f>VLOOKUP($B71,'Complexity of the crisis'!$C$6:$AN$300,22,FALSE)</f>
        <v>3.5</v>
      </c>
      <c r="S71" s="164">
        <f>VLOOKUP($B71,'Complexity of the crisis'!$C$6:$AN$300,38,FALSE)</f>
        <v>3</v>
      </c>
      <c r="T71" s="159" t="str">
        <f>VLOOKUP(B71,Lists!$C$3:$E$300,3,FALSE)</f>
        <v>Asia</v>
      </c>
      <c r="U71" s="178">
        <f>VLOOKUP(B71,'INFORM Severity - hidden'!$C$5:$V$300,20,FALSE)</f>
        <v>45638</v>
      </c>
    </row>
    <row r="72" spans="1:21" x14ac:dyDescent="0.35">
      <c r="A72" s="157" t="str">
        <f t="array" ref="A72">IFERROR(INDEX(Lists!$B$2:$B$200,SMALL(IF(Lists!$H$2:$H$200="Yes",ROW(Lists!$B$2:$B$200)),ROW(68:68))-1,1),"")</f>
        <v>Conflict in Palestine</v>
      </c>
      <c r="B72" s="158" t="str">
        <f>VLOOKUP(A72,Lists!$B$2:$G$200,2,FALSE)</f>
        <v>PSE002</v>
      </c>
      <c r="C72" s="158" t="str">
        <f>VLOOKUP(B72,'INFORM Severity - hidden'!$C$5:$D$200,2,FALSE)</f>
        <v>Palestine</v>
      </c>
      <c r="D72" s="158" t="str">
        <f>VLOOKUP(A72,Lists!$B$2:$G$200,3,FALSE)</f>
        <v>PSE</v>
      </c>
      <c r="E72" s="158" t="str">
        <f>VLOOKUP(A72,Lists!$B$2:$G$200,5,FALSE)</f>
        <v>Conflict,Socio-political,Violence</v>
      </c>
      <c r="F72" s="161">
        <f t="shared" si="10"/>
        <v>4.4000000000000004</v>
      </c>
      <c r="G72" s="162">
        <f t="shared" si="11"/>
        <v>5</v>
      </c>
      <c r="H72" s="162" t="str">
        <f t="shared" si="12"/>
        <v>Very High</v>
      </c>
      <c r="I72" s="160" t="str">
        <f>INDEX(Trends!$D$3:$D$404,MATCH(B72,Trends!$C$3:$C$404,0))</f>
        <v>Decreasing</v>
      </c>
      <c r="J72" s="162" t="str">
        <f>VLOOKUP($B72,Reliability!$A$3:$I$300,9,FALSE)</f>
        <v>Very High</v>
      </c>
      <c r="K72" s="163">
        <f t="shared" si="13"/>
        <v>4.3</v>
      </c>
      <c r="L72" s="163">
        <f>VLOOKUP($B72,'Impact of the crisis'!$C$6:$N$300,12,FALSE)</f>
        <v>3.5</v>
      </c>
      <c r="M72" s="163">
        <f>VLOOKUP($B72,'Impact of the crisis'!$C$6:$AB$300,26,FALSE)</f>
        <v>4.5999999999999996</v>
      </c>
      <c r="N72" s="163">
        <f>VLOOKUP($B72,'Conditions of people affected'!$C$6:$R$300,16,FALSE)</f>
        <v>4.5999999999999996</v>
      </c>
      <c r="O72" s="163">
        <f>VLOOKUP($B72,'Conditions of people affected'!$C$6:$R$300,9,FALSE)</f>
        <v>4.2</v>
      </c>
      <c r="P72" s="163">
        <f>VLOOKUP($B72,'Conditions of people affected'!$C$6:$R$300,15,FALSE)</f>
        <v>5</v>
      </c>
      <c r="Q72" s="163">
        <f t="shared" si="14"/>
        <v>4.0999999999999996</v>
      </c>
      <c r="R72" s="163">
        <f>VLOOKUP($B72,'Complexity of the crisis'!$C$6:$AN$300,22,FALSE)</f>
        <v>2.5</v>
      </c>
      <c r="S72" s="164">
        <f>VLOOKUP($B72,'Complexity of the crisis'!$C$6:$AN$300,38,FALSE)</f>
        <v>5</v>
      </c>
      <c r="T72" s="159" t="str">
        <f>VLOOKUP(B72,Lists!$C$3:$E$300,3,FALSE)</f>
        <v>Middle east</v>
      </c>
      <c r="U72" s="178">
        <f>VLOOKUP(B72,'INFORM Severity - hidden'!$C$5:$V$300,20,FALSE)</f>
        <v>45650</v>
      </c>
    </row>
    <row r="73" spans="1:21" x14ac:dyDescent="0.35">
      <c r="A73" s="157" t="str">
        <f t="array" ref="A73">IFERROR(INDEX(Lists!$B$2:$B$200,SMALL(IF(Lists!$H$2:$H$200="Yes",ROW(Lists!$B$2:$B$200)),ROW(69:69))-1,1),"")</f>
        <v>Displacement from Russia-Ukraine conflict in Romania</v>
      </c>
      <c r="B73" s="158" t="str">
        <f>VLOOKUP(A73,Lists!$B$2:$G$200,2,FALSE)</f>
        <v>ROU002</v>
      </c>
      <c r="C73" s="158" t="str">
        <f>VLOOKUP(B73,'INFORM Severity - hidden'!$C$5:$D$200,2,FALSE)</f>
        <v>Romania</v>
      </c>
      <c r="D73" s="158" t="str">
        <f>VLOOKUP(A73,Lists!$B$2:$G$200,3,FALSE)</f>
        <v>ROU</v>
      </c>
      <c r="E73" s="158" t="str">
        <f>VLOOKUP(A73,Lists!$B$2:$G$200,5,FALSE)</f>
        <v>Conflict,Displacement</v>
      </c>
      <c r="F73" s="161">
        <f t="shared" si="10"/>
        <v>1.9</v>
      </c>
      <c r="G73" s="162">
        <f t="shared" si="11"/>
        <v>2</v>
      </c>
      <c r="H73" s="162" t="str">
        <f t="shared" si="12"/>
        <v>Low</v>
      </c>
      <c r="I73" s="160" t="str">
        <f>INDEX(Trends!$D$3:$D$404,MATCH(B73,Trends!$C$3:$C$404,0))</f>
        <v>Increasing</v>
      </c>
      <c r="J73" s="162" t="str">
        <f>VLOOKUP($B73,Reliability!$A$3:$I$300,9,FALSE)</f>
        <v>Very High</v>
      </c>
      <c r="K73" s="163">
        <f t="shared" si="13"/>
        <v>3</v>
      </c>
      <c r="L73" s="163">
        <f>VLOOKUP($B73,'Impact of the crisis'!$C$6:$N$300,12,FALSE)</f>
        <v>4.5999999999999996</v>
      </c>
      <c r="M73" s="163">
        <f>VLOOKUP($B73,'Impact of the crisis'!$C$6:$AB$300,26,FALSE)</f>
        <v>1.7</v>
      </c>
      <c r="N73" s="163">
        <f>VLOOKUP($B73,'Conditions of people affected'!$C$6:$R$300,16,FALSE)</f>
        <v>1.55</v>
      </c>
      <c r="O73" s="163">
        <f>VLOOKUP($B73,'Conditions of people affected'!$C$6:$R$300,9,FALSE)</f>
        <v>2.1</v>
      </c>
      <c r="P73" s="163">
        <f>VLOOKUP($B73,'Conditions of people affected'!$C$6:$R$300,15,FALSE)</f>
        <v>1</v>
      </c>
      <c r="Q73" s="163">
        <f t="shared" si="14"/>
        <v>1.3</v>
      </c>
      <c r="R73" s="163">
        <f>VLOOKUP($B73,'Complexity of the crisis'!$C$6:$AN$300,22,FALSE)</f>
        <v>1</v>
      </c>
      <c r="S73" s="164">
        <f>VLOOKUP($B73,'Complexity of the crisis'!$C$6:$AN$300,38,FALSE)</f>
        <v>1.5</v>
      </c>
      <c r="T73" s="159" t="str">
        <f>VLOOKUP(B73,Lists!$C$3:$E$300,3,FALSE)</f>
        <v>Europe</v>
      </c>
      <c r="U73" s="178">
        <f>VLOOKUP(B73,'INFORM Severity - hidden'!$C$5:$V$300,20,FALSE)</f>
        <v>45656</v>
      </c>
    </row>
    <row r="74" spans="1:21" x14ac:dyDescent="0.35">
      <c r="A74" s="157" t="str">
        <f t="array" ref="A74">IFERROR(INDEX(Lists!$B$2:$B$200,SMALL(IF(Lists!$H$2:$H$200="Yes",ROW(Lists!$B$2:$B$200)),ROW(70:70))-1,1),"")</f>
        <v>Displacement from Russia-Ukraine conflict in Russia</v>
      </c>
      <c r="B74" s="158" t="str">
        <f>VLOOKUP(A74,Lists!$B$2:$G$200,2,FALSE)</f>
        <v>RUS002</v>
      </c>
      <c r="C74" s="158" t="str">
        <f>VLOOKUP(B74,'INFORM Severity - hidden'!$C$5:$D$200,2,FALSE)</f>
        <v>Russia</v>
      </c>
      <c r="D74" s="158" t="str">
        <f>VLOOKUP(A74,Lists!$B$2:$G$200,3,FALSE)</f>
        <v>RUS</v>
      </c>
      <c r="E74" s="158" t="str">
        <f>VLOOKUP(A74,Lists!$B$2:$G$200,5,FALSE)</f>
        <v>Conflict,Displacement</v>
      </c>
      <c r="F74" s="161">
        <f t="shared" si="10"/>
        <v>2.8</v>
      </c>
      <c r="G74" s="162">
        <f t="shared" si="11"/>
        <v>3</v>
      </c>
      <c r="H74" s="162" t="str">
        <f t="shared" si="12"/>
        <v>Medium</v>
      </c>
      <c r="I74" s="160" t="str">
        <f>INDEX(Trends!$D$3:$D$404,MATCH(B74,Trends!$C$3:$C$404,0))</f>
        <v>Stable</v>
      </c>
      <c r="J74" s="162" t="str">
        <f>VLOOKUP($B74,Reliability!$A$3:$I$300,9,FALSE)</f>
        <v>High</v>
      </c>
      <c r="K74" s="163">
        <f t="shared" si="13"/>
        <v>3.6</v>
      </c>
      <c r="L74" s="163">
        <f>VLOOKUP($B74,'Impact of the crisis'!$C$6:$N$300,12,FALSE)</f>
        <v>5</v>
      </c>
      <c r="M74" s="163">
        <f>VLOOKUP($B74,'Impact of the crisis'!$C$6:$AB$300,26,FALSE)</f>
        <v>2.2999999999999998</v>
      </c>
      <c r="N74" s="163">
        <f>VLOOKUP($B74,'Conditions of people affected'!$C$6:$R$300,16,FALSE)</f>
        <v>2.25</v>
      </c>
      <c r="O74" s="163">
        <f>VLOOKUP($B74,'Conditions of people affected'!$C$6:$R$300,9,FALSE)</f>
        <v>3.5</v>
      </c>
      <c r="P74" s="163">
        <f>VLOOKUP($B74,'Conditions of people affected'!$C$6:$R$300,15,FALSE)</f>
        <v>1</v>
      </c>
      <c r="Q74" s="163">
        <f t="shared" si="14"/>
        <v>3</v>
      </c>
      <c r="R74" s="163">
        <f>VLOOKUP($B74,'Complexity of the crisis'!$C$6:$AN$300,22,FALSE)</f>
        <v>3.4</v>
      </c>
      <c r="S74" s="164">
        <f>VLOOKUP($B74,'Complexity of the crisis'!$C$6:$AN$300,38,FALSE)</f>
        <v>2.5</v>
      </c>
      <c r="T74" s="159" t="str">
        <f>VLOOKUP(B74,Lists!$C$3:$E$300,3,FALSE)</f>
        <v>Europe</v>
      </c>
      <c r="U74" s="178">
        <f>VLOOKUP(B74,'INFORM Severity - hidden'!$C$5:$V$300,20,FALSE)</f>
        <v>45656</v>
      </c>
    </row>
    <row r="75" spans="1:21" x14ac:dyDescent="0.35">
      <c r="A75" s="157" t="str">
        <f t="array" ref="A75">IFERROR(INDEX(Lists!$B$2:$B$200,SMALL(IF(Lists!$H$2:$H$200="Yes",ROW(Lists!$B$2:$B$200)),ROW(71:71))-1,1),"")</f>
        <v>Burundi and DRC refugees in Rwanda</v>
      </c>
      <c r="B75" s="158" t="str">
        <f>VLOOKUP(A75,Lists!$B$2:$G$200,2,FALSE)</f>
        <v>RWA002</v>
      </c>
      <c r="C75" s="158" t="str">
        <f>VLOOKUP(B75,'INFORM Severity - hidden'!$C$5:$D$200,2,FALSE)</f>
        <v>Rwanda</v>
      </c>
      <c r="D75" s="158" t="str">
        <f>VLOOKUP(A75,Lists!$B$2:$G$200,3,FALSE)</f>
        <v>RWA</v>
      </c>
      <c r="E75" s="158" t="str">
        <f>VLOOKUP(A75,Lists!$B$2:$G$200,5,FALSE)</f>
        <v>Displacement</v>
      </c>
      <c r="F75" s="161">
        <f t="shared" si="10"/>
        <v>2.4</v>
      </c>
      <c r="G75" s="162">
        <f t="shared" si="11"/>
        <v>3</v>
      </c>
      <c r="H75" s="162" t="str">
        <f t="shared" si="12"/>
        <v>Medium</v>
      </c>
      <c r="I75" s="160" t="str">
        <f>INDEX(Trends!$D$3:$D$404,MATCH(B75,Trends!$C$3:$C$404,0))</f>
        <v>Stable</v>
      </c>
      <c r="J75" s="162" t="str">
        <f>VLOOKUP($B75,Reliability!$A$3:$I$300,9,FALSE)</f>
        <v>Medium</v>
      </c>
      <c r="K75" s="163">
        <f t="shared" si="13"/>
        <v>2.5</v>
      </c>
      <c r="L75" s="163">
        <f>VLOOKUP($B75,'Impact of the crisis'!$C$6:$N$300,12,FALSE)</f>
        <v>2.2000000000000002</v>
      </c>
      <c r="M75" s="163">
        <f>VLOOKUP($B75,'Impact of the crisis'!$C$6:$AB$300,26,FALSE)</f>
        <v>2.7</v>
      </c>
      <c r="N75" s="163">
        <f>VLOOKUP($B75,'Conditions of people affected'!$C$6:$R$300,16,FALSE)</f>
        <v>2.4500000000000002</v>
      </c>
      <c r="O75" s="163">
        <f>VLOOKUP($B75,'Conditions of people affected'!$C$6:$R$300,9,FALSE)</f>
        <v>1.9</v>
      </c>
      <c r="P75" s="163">
        <f>VLOOKUP($B75,'Conditions of people affected'!$C$6:$R$300,15,FALSE)</f>
        <v>3</v>
      </c>
      <c r="Q75" s="163">
        <f t="shared" si="14"/>
        <v>2.2999999999999998</v>
      </c>
      <c r="R75" s="163">
        <f>VLOOKUP($B75,'Complexity of the crisis'!$C$6:$AN$300,22,FALSE)</f>
        <v>3</v>
      </c>
      <c r="S75" s="164">
        <f>VLOOKUP($B75,'Complexity of the crisis'!$C$6:$AN$300,38,FALSE)</f>
        <v>1.5</v>
      </c>
      <c r="T75" s="159" t="str">
        <f>VLOOKUP(B75,Lists!$C$3:$E$300,3,FALSE)</f>
        <v>Africa</v>
      </c>
      <c r="U75" s="178">
        <f>VLOOKUP(B75,'INFORM Severity - hidden'!$C$5:$V$300,20,FALSE)</f>
        <v>45645</v>
      </c>
    </row>
    <row r="76" spans="1:21" x14ac:dyDescent="0.35">
      <c r="A76" s="157" t="str">
        <f t="array" ref="A76">IFERROR(INDEX(Lists!$B$2:$B$200,SMALL(IF(Lists!$H$2:$H$200="Yes",ROW(Lists!$B$2:$B$200)),ROW(72:72))-1,1),"")</f>
        <v>Complex crisis in Sudan</v>
      </c>
      <c r="B76" s="158" t="str">
        <f>VLOOKUP(A76,Lists!$B$2:$G$200,2,FALSE)</f>
        <v>SDN001</v>
      </c>
      <c r="C76" s="158" t="str">
        <f>VLOOKUP(B76,'INFORM Severity - hidden'!$C$5:$D$200,2,FALSE)</f>
        <v>Sudan</v>
      </c>
      <c r="D76" s="158" t="str">
        <f>VLOOKUP(A76,Lists!$B$2:$G$200,3,FALSE)</f>
        <v>SDN</v>
      </c>
      <c r="E76" s="158" t="str">
        <f>VLOOKUP(A76,Lists!$B$2:$G$200,5,FALSE)</f>
        <v>Displacement,Violence,Floods</v>
      </c>
      <c r="F76" s="161">
        <f t="shared" si="10"/>
        <v>4.9000000000000004</v>
      </c>
      <c r="G76" s="162">
        <f t="shared" si="11"/>
        <v>5</v>
      </c>
      <c r="H76" s="162" t="str">
        <f t="shared" si="12"/>
        <v>Very High</v>
      </c>
      <c r="I76" s="160" t="str">
        <f>INDEX(Trends!$D$3:$D$404,MATCH(B76,Trends!$C$3:$C$404,0))</f>
        <v>Stable</v>
      </c>
      <c r="J76" s="162" t="str">
        <f>VLOOKUP($B76,Reliability!$A$3:$I$300,9,FALSE)</f>
        <v>High</v>
      </c>
      <c r="K76" s="163">
        <f t="shared" si="13"/>
        <v>5</v>
      </c>
      <c r="L76" s="163">
        <f>VLOOKUP($B76,'Impact of the crisis'!$C$6:$N$300,12,FALSE)</f>
        <v>5</v>
      </c>
      <c r="M76" s="163">
        <f>VLOOKUP($B76,'Impact of the crisis'!$C$6:$AB$300,26,FALSE)</f>
        <v>5</v>
      </c>
      <c r="N76" s="163">
        <f>VLOOKUP($B76,'Conditions of people affected'!$C$6:$R$300,16,FALSE)</f>
        <v>5</v>
      </c>
      <c r="O76" s="163">
        <f>VLOOKUP($B76,'Conditions of people affected'!$C$6:$R$300,9,FALSE)</f>
        <v>5</v>
      </c>
      <c r="P76" s="163">
        <f>VLOOKUP($B76,'Conditions of people affected'!$C$6:$R$300,15,FALSE)</f>
        <v>5</v>
      </c>
      <c r="Q76" s="163">
        <f t="shared" si="14"/>
        <v>4.5999999999999996</v>
      </c>
      <c r="R76" s="163">
        <f>VLOOKUP($B76,'Complexity of the crisis'!$C$6:$AN$300,22,FALSE)</f>
        <v>4.2</v>
      </c>
      <c r="S76" s="164">
        <f>VLOOKUP($B76,'Complexity of the crisis'!$C$6:$AN$300,38,FALSE)</f>
        <v>5</v>
      </c>
      <c r="T76" s="159" t="str">
        <f>VLOOKUP(B76,Lists!$C$3:$E$300,3,FALSE)</f>
        <v>Africa</v>
      </c>
      <c r="U76" s="178">
        <f>VLOOKUP(B76,'INFORM Severity - hidden'!$C$5:$V$300,20,FALSE)</f>
        <v>45643</v>
      </c>
    </row>
    <row r="77" spans="1:21" x14ac:dyDescent="0.35">
      <c r="A77" s="157" t="str">
        <f t="array" ref="A77">IFERROR(INDEX(Lists!$B$2:$B$200,SMALL(IF(Lists!$H$2:$H$200="Yes",ROW(Lists!$B$2:$B$200)),ROW(73:73))-1,1),"")</f>
        <v>Drought in Senegal</v>
      </c>
      <c r="B77" s="158" t="str">
        <f>VLOOKUP(A77,Lists!$B$2:$G$200,2,FALSE)</f>
        <v>SEN002</v>
      </c>
      <c r="C77" s="158" t="str">
        <f>VLOOKUP(B77,'INFORM Severity - hidden'!$C$5:$D$200,2,FALSE)</f>
        <v>Senegal</v>
      </c>
      <c r="D77" s="158" t="str">
        <f>VLOOKUP(A77,Lists!$B$2:$G$200,3,FALSE)</f>
        <v>SEN</v>
      </c>
      <c r="E77" s="158" t="str">
        <f>VLOOKUP(A77,Lists!$B$2:$G$200,5,FALSE)</f>
        <v>Drought</v>
      </c>
      <c r="F77" s="161">
        <f t="shared" si="10"/>
        <v>2.2999999999999998</v>
      </c>
      <c r="G77" s="162">
        <f t="shared" si="11"/>
        <v>3</v>
      </c>
      <c r="H77" s="162" t="str">
        <f t="shared" si="12"/>
        <v>Medium</v>
      </c>
      <c r="I77" s="160" t="str">
        <f>INDEX(Trends!$D$3:$D$404,MATCH(B77,Trends!$C$3:$C$404,0))</f>
        <v>Stable</v>
      </c>
      <c r="J77" s="162" t="str">
        <f>VLOOKUP($B77,Reliability!$A$3:$I$300,9,FALSE)</f>
        <v>High</v>
      </c>
      <c r="K77" s="163">
        <f t="shared" si="13"/>
        <v>2.8</v>
      </c>
      <c r="L77" s="163">
        <f>VLOOKUP($B77,'Impact of the crisis'!$C$6:$N$300,12,FALSE)</f>
        <v>4.5</v>
      </c>
      <c r="M77" s="163">
        <f>VLOOKUP($B77,'Impact of the crisis'!$C$6:$AB$300,26,FALSE)</f>
        <v>1.5</v>
      </c>
      <c r="N77" s="163">
        <f>VLOOKUP($B77,'Conditions of people affected'!$C$6:$R$300,16,FALSE)</f>
        <v>2.4500000000000002</v>
      </c>
      <c r="O77" s="163">
        <f>VLOOKUP($B77,'Conditions of people affected'!$C$6:$R$300,9,FALSE)</f>
        <v>2.9</v>
      </c>
      <c r="P77" s="163">
        <f>VLOOKUP($B77,'Conditions of people affected'!$C$6:$R$300,15,FALSE)</f>
        <v>2</v>
      </c>
      <c r="Q77" s="163">
        <f t="shared" si="14"/>
        <v>1.7</v>
      </c>
      <c r="R77" s="163">
        <f>VLOOKUP($B77,'Complexity of the crisis'!$C$6:$AN$300,22,FALSE)</f>
        <v>2.2999999999999998</v>
      </c>
      <c r="S77" s="164">
        <f>VLOOKUP($B77,'Complexity of the crisis'!$C$6:$AN$300,38,FALSE)</f>
        <v>1</v>
      </c>
      <c r="T77" s="159" t="str">
        <f>VLOOKUP(B77,Lists!$C$3:$E$300,3,FALSE)</f>
        <v>Africa</v>
      </c>
      <c r="U77" s="178">
        <f>VLOOKUP(B77,'INFORM Severity - hidden'!$C$5:$V$300,20,FALSE)</f>
        <v>45653</v>
      </c>
    </row>
    <row r="78" spans="1:21" x14ac:dyDescent="0.35">
      <c r="A78" s="157" t="str">
        <f t="array" ref="A78">IFERROR(INDEX(Lists!$B$2:$B$200,SMALL(IF(Lists!$H$2:$H$200="Yes",ROW(Lists!$B$2:$B$200)),ROW(74:74))-1,1),"")</f>
        <v>Complex crisis in El Salvador</v>
      </c>
      <c r="B78" s="158" t="str">
        <f>VLOOKUP(A78,Lists!$B$2:$G$200,2,FALSE)</f>
        <v>SLV001</v>
      </c>
      <c r="C78" s="158" t="str">
        <f>VLOOKUP(B78,'INFORM Severity - hidden'!$C$5:$D$200,2,FALSE)</f>
        <v>El Salvador</v>
      </c>
      <c r="D78" s="158" t="str">
        <f>VLOOKUP(A78,Lists!$B$2:$G$200,3,FALSE)</f>
        <v>SLV</v>
      </c>
      <c r="E78" s="158" t="str">
        <f>VLOOKUP(A78,Lists!$B$2:$G$200,5,FALSE)</f>
        <v>Displacement,Violence,Floods,Drought</v>
      </c>
      <c r="F78" s="161">
        <f t="shared" si="10"/>
        <v>3.1</v>
      </c>
      <c r="G78" s="162">
        <f t="shared" si="11"/>
        <v>4</v>
      </c>
      <c r="H78" s="162" t="str">
        <f t="shared" si="12"/>
        <v>High</v>
      </c>
      <c r="I78" s="160" t="str">
        <f>INDEX(Trends!$D$3:$D$404,MATCH(B78,Trends!$C$3:$C$404,0))</f>
        <v>Stable</v>
      </c>
      <c r="J78" s="162" t="str">
        <f>VLOOKUP($B78,Reliability!$A$3:$I$300,9,FALSE)</f>
        <v>High</v>
      </c>
      <c r="K78" s="163">
        <f t="shared" si="13"/>
        <v>2.9</v>
      </c>
      <c r="L78" s="163">
        <f>VLOOKUP($B78,'Impact of the crisis'!$C$6:$N$300,12,FALSE)</f>
        <v>3.7</v>
      </c>
      <c r="M78" s="163">
        <f>VLOOKUP($B78,'Impact of the crisis'!$C$6:$AB$300,26,FALSE)</f>
        <v>2.4</v>
      </c>
      <c r="N78" s="163">
        <f>VLOOKUP($B78,'Conditions of people affected'!$C$6:$R$300,16,FALSE)</f>
        <v>3.7</v>
      </c>
      <c r="O78" s="163">
        <f>VLOOKUP($B78,'Conditions of people affected'!$C$6:$R$300,9,FALSE)</f>
        <v>3.4</v>
      </c>
      <c r="P78" s="163">
        <f>VLOOKUP($B78,'Conditions of people affected'!$C$6:$R$300,15,FALSE)</f>
        <v>4</v>
      </c>
      <c r="Q78" s="163">
        <f t="shared" si="14"/>
        <v>2.2999999999999998</v>
      </c>
      <c r="R78" s="163">
        <f>VLOOKUP($B78,'Complexity of the crisis'!$C$6:$AN$300,22,FALSE)</f>
        <v>2.1</v>
      </c>
      <c r="S78" s="164">
        <f>VLOOKUP($B78,'Complexity of the crisis'!$C$6:$AN$300,38,FALSE)</f>
        <v>2.5</v>
      </c>
      <c r="T78" s="159" t="str">
        <f>VLOOKUP(B78,Lists!$C$3:$E$300,3,FALSE)</f>
        <v>Americas</v>
      </c>
      <c r="U78" s="178">
        <f>VLOOKUP(B78,'INFORM Severity - hidden'!$C$5:$V$300,20,FALSE)</f>
        <v>45610</v>
      </c>
    </row>
    <row r="79" spans="1:21" x14ac:dyDescent="0.35">
      <c r="A79" s="157" t="str">
        <f t="array" ref="A79">IFERROR(INDEX(Lists!$B$2:$B$200,SMALL(IF(Lists!$H$2:$H$200="Yes",ROW(Lists!$B$2:$B$200)),ROW(75:75))-1,1),"")</f>
        <v>Complex crisis in Somalia</v>
      </c>
      <c r="B79" s="158" t="str">
        <f>VLOOKUP(A79,Lists!$B$2:$G$200,2,FALSE)</f>
        <v>SOM001</v>
      </c>
      <c r="C79" s="158" t="str">
        <f>VLOOKUP(B79,'INFORM Severity - hidden'!$C$5:$D$200,2,FALSE)</f>
        <v>Somalia</v>
      </c>
      <c r="D79" s="158" t="str">
        <f>VLOOKUP(A79,Lists!$B$2:$G$200,3,FALSE)</f>
        <v>SOM</v>
      </c>
      <c r="E79" s="158" t="str">
        <f>VLOOKUP(A79,Lists!$B$2:$G$200,5,FALSE)</f>
        <v>Conflict,Displacement,Floods,Drought</v>
      </c>
      <c r="F79" s="161">
        <f t="shared" si="10"/>
        <v>4.7</v>
      </c>
      <c r="G79" s="162">
        <f t="shared" si="11"/>
        <v>5</v>
      </c>
      <c r="H79" s="162" t="str">
        <f t="shared" si="12"/>
        <v>Very High</v>
      </c>
      <c r="I79" s="160" t="str">
        <f>INDEX(Trends!$D$3:$D$404,MATCH(B79,Trends!$C$3:$C$404,0))</f>
        <v>Stable</v>
      </c>
      <c r="J79" s="162" t="str">
        <f>VLOOKUP($B79,Reliability!$A$3:$I$300,9,FALSE)</f>
        <v>Very High</v>
      </c>
      <c r="K79" s="163">
        <f t="shared" si="13"/>
        <v>4.8</v>
      </c>
      <c r="L79" s="163">
        <f>VLOOKUP($B79,'Impact of the crisis'!$C$6:$N$300,12,FALSE)</f>
        <v>4.7</v>
      </c>
      <c r="M79" s="163">
        <f>VLOOKUP($B79,'Impact of the crisis'!$C$6:$AB$300,26,FALSE)</f>
        <v>4.9000000000000004</v>
      </c>
      <c r="N79" s="163">
        <f>VLOOKUP($B79,'Conditions of people affected'!$C$6:$R$300,16,FALSE)</f>
        <v>4.8499999999999996</v>
      </c>
      <c r="O79" s="163">
        <f>VLOOKUP($B79,'Conditions of people affected'!$C$6:$R$300,9,FALSE)</f>
        <v>4.7</v>
      </c>
      <c r="P79" s="163">
        <f>VLOOKUP($B79,'Conditions of people affected'!$C$6:$R$300,15,FALSE)</f>
        <v>5</v>
      </c>
      <c r="Q79" s="163">
        <f t="shared" si="14"/>
        <v>4.5</v>
      </c>
      <c r="R79" s="163">
        <f>VLOOKUP($B79,'Complexity of the crisis'!$C$6:$AN$300,22,FALSE)</f>
        <v>3.8</v>
      </c>
      <c r="S79" s="164">
        <f>VLOOKUP($B79,'Complexity of the crisis'!$C$6:$AN$300,38,FALSE)</f>
        <v>5</v>
      </c>
      <c r="T79" s="159" t="str">
        <f>VLOOKUP(B79,Lists!$C$3:$E$300,3,FALSE)</f>
        <v>Africa</v>
      </c>
      <c r="U79" s="178">
        <f>VLOOKUP(B79,'INFORM Severity - hidden'!$C$5:$V$300,20,FALSE)</f>
        <v>45645</v>
      </c>
    </row>
    <row r="80" spans="1:21" x14ac:dyDescent="0.35">
      <c r="A80" s="157" t="str">
        <f t="array" ref="A80">IFERROR(INDEX(Lists!$B$2:$B$200,SMALL(IF(Lists!$H$2:$H$200="Yes",ROW(Lists!$B$2:$B$200)),ROW(76:76))-1,1),"")</f>
        <v>Complex crisis in South Sudan</v>
      </c>
      <c r="B80" s="158" t="str">
        <f>VLOOKUP(A80,Lists!$B$2:$G$200,2,FALSE)</f>
        <v>SSD001</v>
      </c>
      <c r="C80" s="158" t="str">
        <f>VLOOKUP(B80,'INFORM Severity - hidden'!$C$5:$D$200,2,FALSE)</f>
        <v>South Sudan</v>
      </c>
      <c r="D80" s="158" t="str">
        <f>VLOOKUP(A80,Lists!$B$2:$G$200,3,FALSE)</f>
        <v>SSD</v>
      </c>
      <c r="E80" s="158" t="str">
        <f>VLOOKUP(A80,Lists!$B$2:$G$200,5,FALSE)</f>
        <v>Conflict,Floods,Displacement</v>
      </c>
      <c r="F80" s="161">
        <f t="shared" si="10"/>
        <v>4.5</v>
      </c>
      <c r="G80" s="162">
        <f t="shared" si="11"/>
        <v>5</v>
      </c>
      <c r="H80" s="162" t="str">
        <f t="shared" si="12"/>
        <v>Very High</v>
      </c>
      <c r="I80" s="160" t="str">
        <f>INDEX(Trends!$D$3:$D$404,MATCH(B80,Trends!$C$3:$C$404,0))</f>
        <v>Increasing</v>
      </c>
      <c r="J80" s="162" t="str">
        <f>VLOOKUP($B80,Reliability!$A$3:$I$300,9,FALSE)</f>
        <v>Very High</v>
      </c>
      <c r="K80" s="163">
        <f t="shared" si="13"/>
        <v>4.5</v>
      </c>
      <c r="L80" s="163">
        <f>VLOOKUP($B80,'Impact of the crisis'!$C$6:$N$300,12,FALSE)</f>
        <v>4.5999999999999996</v>
      </c>
      <c r="M80" s="163">
        <f>VLOOKUP($B80,'Impact of the crisis'!$C$6:$AB$300,26,FALSE)</f>
        <v>4.4000000000000004</v>
      </c>
      <c r="N80" s="163">
        <f>VLOOKUP($B80,'Conditions of people affected'!$C$6:$R$300,16,FALSE)</f>
        <v>4.45</v>
      </c>
      <c r="O80" s="163">
        <f>VLOOKUP($B80,'Conditions of people affected'!$C$6:$R$300,9,FALSE)</f>
        <v>4.9000000000000004</v>
      </c>
      <c r="P80" s="163">
        <f>VLOOKUP($B80,'Conditions of people affected'!$C$6:$R$300,15,FALSE)</f>
        <v>4</v>
      </c>
      <c r="Q80" s="163">
        <f t="shared" si="14"/>
        <v>4.5</v>
      </c>
      <c r="R80" s="163">
        <f>VLOOKUP($B80,'Complexity of the crisis'!$C$6:$AN$300,22,FALSE)</f>
        <v>3.7</v>
      </c>
      <c r="S80" s="164">
        <f>VLOOKUP($B80,'Complexity of the crisis'!$C$6:$AN$300,38,FALSE)</f>
        <v>5</v>
      </c>
      <c r="T80" s="159" t="str">
        <f>VLOOKUP(B80,Lists!$C$3:$E$300,3,FALSE)</f>
        <v>Africa</v>
      </c>
      <c r="U80" s="178">
        <f>VLOOKUP(B80,'INFORM Severity - hidden'!$C$5:$V$300,20,FALSE)</f>
        <v>45645</v>
      </c>
    </row>
    <row r="81" spans="1:21" x14ac:dyDescent="0.35">
      <c r="A81" s="157" t="str">
        <f t="array" ref="A81">IFERROR(INDEX(Lists!$B$2:$B$200,SMALL(IF(Lists!$H$2:$H$200="Yes",ROW(Lists!$B$2:$B$200)),ROW(77:77))-1,1),"")</f>
        <v>Displacement from Russia-Ukraine conflict in Slovakia</v>
      </c>
      <c r="B81" s="158" t="str">
        <f>VLOOKUP(A81,Lists!$B$2:$G$200,2,FALSE)</f>
        <v>SVK002</v>
      </c>
      <c r="C81" s="158" t="str">
        <f>VLOOKUP(B81,'INFORM Severity - hidden'!$C$5:$D$200,2,FALSE)</f>
        <v>Slovakia</v>
      </c>
      <c r="D81" s="158" t="str">
        <f>VLOOKUP(A81,Lists!$B$2:$G$200,3,FALSE)</f>
        <v>SVK</v>
      </c>
      <c r="E81" s="158" t="str">
        <f>VLOOKUP(A81,Lists!$B$2:$G$200,5,FALSE)</f>
        <v>Displacement,Conflict</v>
      </c>
      <c r="F81" s="161">
        <f t="shared" si="10"/>
        <v>1.7</v>
      </c>
      <c r="G81" s="162">
        <f t="shared" si="11"/>
        <v>2</v>
      </c>
      <c r="H81" s="162" t="str">
        <f t="shared" si="12"/>
        <v>Low</v>
      </c>
      <c r="I81" s="160" t="str">
        <f>INDEX(Trends!$D$3:$D$404,MATCH(B81,Trends!$C$3:$C$404,0))</f>
        <v>Increasing</v>
      </c>
      <c r="J81" s="162" t="str">
        <f>VLOOKUP($B81,Reliability!$A$3:$I$300,9,FALSE)</f>
        <v>Very High</v>
      </c>
      <c r="K81" s="163">
        <f t="shared" si="13"/>
        <v>2.5</v>
      </c>
      <c r="L81" s="163">
        <f>VLOOKUP($B81,'Impact of the crisis'!$C$6:$N$300,12,FALSE)</f>
        <v>3.8</v>
      </c>
      <c r="M81" s="163">
        <f>VLOOKUP($B81,'Impact of the crisis'!$C$6:$AB$300,26,FALSE)</f>
        <v>1.6</v>
      </c>
      <c r="N81" s="163">
        <f>VLOOKUP($B81,'Conditions of people affected'!$C$6:$R$300,16,FALSE)</f>
        <v>1.45</v>
      </c>
      <c r="O81" s="163">
        <f>VLOOKUP($B81,'Conditions of people affected'!$C$6:$R$300,9,FALSE)</f>
        <v>1.9</v>
      </c>
      <c r="P81" s="163">
        <f>VLOOKUP($B81,'Conditions of people affected'!$C$6:$R$300,15,FALSE)</f>
        <v>1</v>
      </c>
      <c r="Q81" s="163">
        <f t="shared" si="14"/>
        <v>1.3</v>
      </c>
      <c r="R81" s="163">
        <f>VLOOKUP($B81,'Complexity of the crisis'!$C$6:$AN$300,22,FALSE)</f>
        <v>1</v>
      </c>
      <c r="S81" s="164">
        <f>VLOOKUP($B81,'Complexity of the crisis'!$C$6:$AN$300,38,FALSE)</f>
        <v>1.5</v>
      </c>
      <c r="T81" s="159" t="str">
        <f>VLOOKUP(B81,Lists!$C$3:$E$300,3,FALSE)</f>
        <v>Europe</v>
      </c>
      <c r="U81" s="178">
        <f>VLOOKUP(B81,'INFORM Severity - hidden'!$C$5:$V$300,20,FALSE)</f>
        <v>45656</v>
      </c>
    </row>
    <row r="82" spans="1:21" x14ac:dyDescent="0.35">
      <c r="A82" s="157" t="str">
        <f t="array" ref="A82">IFERROR(INDEX(Lists!$B$2:$B$200,SMALL(IF(Lists!$H$2:$H$200="Yes",ROW(Lists!$B$2:$B$200)),ROW(78:78))-1,1),"")</f>
        <v>Food Security Crisis in Eswatini</v>
      </c>
      <c r="B82" s="158" t="str">
        <f>VLOOKUP(A82,Lists!$B$2:$G$200,2,FALSE)</f>
        <v>SWZ001</v>
      </c>
      <c r="C82" s="158" t="str">
        <f>VLOOKUP(B82,'INFORM Severity - hidden'!$C$5:$D$200,2,FALSE)</f>
        <v>Eswatini</v>
      </c>
      <c r="D82" s="158" t="str">
        <f>VLOOKUP(A82,Lists!$B$2:$G$200,3,FALSE)</f>
        <v>SWZ</v>
      </c>
      <c r="E82" s="158" t="str">
        <f>VLOOKUP(A82,Lists!$B$2:$G$200,5,FALSE)</f>
        <v>Drought</v>
      </c>
      <c r="F82" s="161">
        <f t="shared" si="10"/>
        <v>2.2999999999999998</v>
      </c>
      <c r="G82" s="162">
        <f t="shared" si="11"/>
        <v>3</v>
      </c>
      <c r="H82" s="162" t="str">
        <f t="shared" si="12"/>
        <v>Medium</v>
      </c>
      <c r="I82" s="160" t="str">
        <f>INDEX(Trends!$D$3:$D$404,MATCH(B82,Trends!$C$3:$C$404,0))</f>
        <v>Decreasing</v>
      </c>
      <c r="J82" s="162" t="str">
        <f>VLOOKUP($B82,Reliability!$A$3:$I$300,9,FALSE)</f>
        <v>High</v>
      </c>
      <c r="K82" s="163">
        <f t="shared" si="13"/>
        <v>2.2000000000000002</v>
      </c>
      <c r="L82" s="163">
        <f>VLOOKUP($B82,'Impact of the crisis'!$C$6:$N$300,12,FALSE)</f>
        <v>3.1</v>
      </c>
      <c r="M82" s="163">
        <f>VLOOKUP($B82,'Impact of the crisis'!$C$6:$AB$300,26,FALSE)</f>
        <v>1.6</v>
      </c>
      <c r="N82" s="163">
        <f>VLOOKUP($B82,'Conditions of people affected'!$C$6:$R$300,16,FALSE)</f>
        <v>2.75</v>
      </c>
      <c r="O82" s="163">
        <f>VLOOKUP($B82,'Conditions of people affected'!$C$6:$R$300,9,FALSE)</f>
        <v>2.5</v>
      </c>
      <c r="P82" s="163">
        <f>VLOOKUP($B82,'Conditions of people affected'!$C$6:$R$300,15,FALSE)</f>
        <v>3</v>
      </c>
      <c r="Q82" s="163">
        <f t="shared" si="14"/>
        <v>1.7</v>
      </c>
      <c r="R82" s="163">
        <f>VLOOKUP($B82,'Complexity of the crisis'!$C$6:$AN$300,22,FALSE)</f>
        <v>2.2999999999999998</v>
      </c>
      <c r="S82" s="164">
        <f>VLOOKUP($B82,'Complexity of the crisis'!$C$6:$AN$300,38,FALSE)</f>
        <v>1</v>
      </c>
      <c r="T82" s="159" t="str">
        <f>VLOOKUP(B82,Lists!$C$3:$E$300,3,FALSE)</f>
        <v>Africa</v>
      </c>
      <c r="U82" s="178">
        <f>VLOOKUP(B82,'INFORM Severity - hidden'!$C$5:$V$300,20,FALSE)</f>
        <v>45652</v>
      </c>
    </row>
    <row r="83" spans="1:21" x14ac:dyDescent="0.35">
      <c r="A83" s="157" t="str">
        <f t="array" ref="A83">IFERROR(INDEX(Lists!$B$2:$B$200,SMALL(IF(Lists!$H$2:$H$200="Yes",ROW(Lists!$B$2:$B$200)),ROW(79:79))-1,1),"")</f>
        <v>Socioeconomic and Conflict Crisis in Syria</v>
      </c>
      <c r="B83" s="158" t="str">
        <f>VLOOKUP(A83,Lists!$B$2:$G$200,2,FALSE)</f>
        <v>SYR003</v>
      </c>
      <c r="C83" s="158" t="str">
        <f>VLOOKUP(B83,'INFORM Severity - hidden'!$C$5:$D$200,2,FALSE)</f>
        <v>Syria</v>
      </c>
      <c r="D83" s="158" t="str">
        <f>VLOOKUP(A83,Lists!$B$2:$G$200,3,FALSE)</f>
        <v>SYR</v>
      </c>
      <c r="E83" s="158" t="str">
        <f>VLOOKUP(A83,Lists!$B$2:$G$200,5,FALSE)</f>
        <v>Conflict,Displacement,Socio-political,Violence</v>
      </c>
      <c r="F83" s="161">
        <f t="shared" si="10"/>
        <v>4.5999999999999996</v>
      </c>
      <c r="G83" s="162">
        <f t="shared" si="11"/>
        <v>5</v>
      </c>
      <c r="H83" s="162" t="str">
        <f t="shared" si="12"/>
        <v>Very High</v>
      </c>
      <c r="I83" s="160" t="str">
        <f>INDEX(Trends!$D$3:$D$404,MATCH(B83,Trends!$C$3:$C$404,0))</f>
        <v>-</v>
      </c>
      <c r="J83" s="162" t="str">
        <f>VLOOKUP($B83,Reliability!$A$3:$I$300,9,FALSE)</f>
        <v>Very High</v>
      </c>
      <c r="K83" s="163">
        <f t="shared" si="13"/>
        <v>4.9000000000000004</v>
      </c>
      <c r="L83" s="163">
        <f>VLOOKUP($B83,'Impact of the crisis'!$C$6:$N$300,12,FALSE)</f>
        <v>4.5999999999999996</v>
      </c>
      <c r="M83" s="163">
        <f>VLOOKUP($B83,'Impact of the crisis'!$C$6:$AB$300,26,FALSE)</f>
        <v>5</v>
      </c>
      <c r="N83" s="163">
        <f>VLOOKUP($B83,'Conditions of people affected'!$C$6:$R$300,16,FALSE)</f>
        <v>4.5</v>
      </c>
      <c r="O83" s="163">
        <f>VLOOKUP($B83,'Conditions of people affected'!$C$6:$R$300,9,FALSE)</f>
        <v>5</v>
      </c>
      <c r="P83" s="163">
        <f>VLOOKUP($B83,'Conditions of people affected'!$C$6:$R$300,15,FALSE)</f>
        <v>4</v>
      </c>
      <c r="Q83" s="163">
        <f t="shared" si="14"/>
        <v>4.4000000000000004</v>
      </c>
      <c r="R83" s="163">
        <f>VLOOKUP($B83,'Complexity of the crisis'!$C$6:$AN$300,22,FALSE)</f>
        <v>4.2</v>
      </c>
      <c r="S83" s="164">
        <f>VLOOKUP($B83,'Complexity of the crisis'!$C$6:$AN$300,38,FALSE)</f>
        <v>4.5</v>
      </c>
      <c r="T83" s="159" t="str">
        <f>VLOOKUP(B83,Lists!$C$3:$E$300,3,FALSE)</f>
        <v>Middle east</v>
      </c>
      <c r="U83" s="178">
        <f>VLOOKUP(B83,'INFORM Severity - hidden'!$C$5:$V$300,20,FALSE)</f>
        <v>45650</v>
      </c>
    </row>
    <row r="84" spans="1:21" x14ac:dyDescent="0.35">
      <c r="A84" s="157" t="str">
        <f t="array" ref="A84">IFERROR(INDEX(Lists!$B$2:$B$200,SMALL(IF(Lists!$H$2:$H$200="Yes",ROW(Lists!$B$2:$B$200)),ROW(80:80))-1,1),"")</f>
        <v>Complex crisis in Chad</v>
      </c>
      <c r="B84" s="158" t="str">
        <f>VLOOKUP(A84,Lists!$B$2:$G$200,2,FALSE)</f>
        <v>TCD001</v>
      </c>
      <c r="C84" s="158" t="str">
        <f>VLOOKUP(B84,'INFORM Severity - hidden'!$C$5:$D$200,2,FALSE)</f>
        <v>Chad</v>
      </c>
      <c r="D84" s="158" t="str">
        <f>VLOOKUP(A84,Lists!$B$2:$G$200,3,FALSE)</f>
        <v>TCD</v>
      </c>
      <c r="E84" s="158" t="str">
        <f>VLOOKUP(A84,Lists!$B$2:$G$200,5,FALSE)</f>
        <v>Conflict,Displacement</v>
      </c>
      <c r="F84" s="161">
        <f t="shared" si="10"/>
        <v>3.7</v>
      </c>
      <c r="G84" s="162">
        <f t="shared" si="11"/>
        <v>4</v>
      </c>
      <c r="H84" s="162" t="str">
        <f t="shared" si="12"/>
        <v>High</v>
      </c>
      <c r="I84" s="160" t="str">
        <f>INDEX(Trends!$D$3:$D$404,MATCH(B84,Trends!$C$3:$C$404,0))</f>
        <v>Decreasing</v>
      </c>
      <c r="J84" s="162" t="str">
        <f>VLOOKUP($B84,Reliability!$A$3:$I$300,9,FALSE)</f>
        <v>High</v>
      </c>
      <c r="K84" s="163">
        <f t="shared" si="13"/>
        <v>4</v>
      </c>
      <c r="L84" s="163">
        <f>VLOOKUP($B84,'Impact of the crisis'!$C$6:$N$300,12,FALSE)</f>
        <v>4.8</v>
      </c>
      <c r="M84" s="163">
        <f>VLOOKUP($B84,'Impact of the crisis'!$C$6:$AB$300,26,FALSE)</f>
        <v>3.5</v>
      </c>
      <c r="N84" s="163">
        <f>VLOOKUP($B84,'Conditions of people affected'!$C$6:$R$300,16,FALSE)</f>
        <v>3.8</v>
      </c>
      <c r="O84" s="163">
        <f>VLOOKUP($B84,'Conditions of people affected'!$C$6:$R$300,9,FALSE)</f>
        <v>4.5999999999999996</v>
      </c>
      <c r="P84" s="163">
        <f>VLOOKUP($B84,'Conditions of people affected'!$C$6:$R$300,15,FALSE)</f>
        <v>3</v>
      </c>
      <c r="Q84" s="163">
        <f t="shared" si="14"/>
        <v>3.4</v>
      </c>
      <c r="R84" s="163">
        <f>VLOOKUP($B84,'Complexity of the crisis'!$C$6:$AN$300,22,FALSE)</f>
        <v>3.8</v>
      </c>
      <c r="S84" s="164">
        <f>VLOOKUP($B84,'Complexity of the crisis'!$C$6:$AN$300,38,FALSE)</f>
        <v>3</v>
      </c>
      <c r="T84" s="159" t="str">
        <f>VLOOKUP(B84,Lists!$C$3:$E$300,3,FALSE)</f>
        <v>Africa</v>
      </c>
      <c r="U84" s="178">
        <f>VLOOKUP(B84,'INFORM Severity - hidden'!$C$5:$V$300,20,FALSE)</f>
        <v>45654</v>
      </c>
    </row>
    <row r="85" spans="1:21" x14ac:dyDescent="0.35">
      <c r="A85" s="157" t="str">
        <f t="array" ref="A85">IFERROR(INDEX(Lists!$B$2:$B$200,SMALL(IF(Lists!$H$2:$H$200="Yes",ROW(Lists!$B$2:$B$200)),ROW(81:81))-1,1),"")</f>
        <v>Conflict in northern region</v>
      </c>
      <c r="B85" s="158" t="str">
        <f>VLOOKUP(A85,Lists!$B$2:$G$200,2,FALSE)</f>
        <v>BEN002</v>
      </c>
      <c r="C85" s="158" t="str">
        <f>VLOOKUP(B85,'INFORM Severity - hidden'!$C$5:$D$200,2,FALSE)</f>
        <v>Benin</v>
      </c>
      <c r="D85" s="158" t="str">
        <f>VLOOKUP(A85,Lists!$B$2:$G$200,3,FALSE)</f>
        <v>BEN</v>
      </c>
      <c r="E85" s="158" t="str">
        <f>VLOOKUP(A85,Lists!$B$2:$G$200,5,FALSE)</f>
        <v>Conflict,Displacement,Violence</v>
      </c>
      <c r="F85" s="161">
        <f t="shared" si="10"/>
        <v>1.9</v>
      </c>
      <c r="G85" s="162">
        <f t="shared" si="11"/>
        <v>2</v>
      </c>
      <c r="H85" s="162" t="str">
        <f t="shared" si="12"/>
        <v>Low</v>
      </c>
      <c r="I85" s="160" t="str">
        <f>INDEX(Trends!$D$3:$D$404,MATCH(B85,Trends!$C$3:$C$404,0))</f>
        <v>Decreasing</v>
      </c>
      <c r="J85" s="162" t="str">
        <f>VLOOKUP($B85,Reliability!$A$3:$I$300,9,FALSE)</f>
        <v>Very High</v>
      </c>
      <c r="K85" s="163">
        <f t="shared" si="13"/>
        <v>2.2000000000000002</v>
      </c>
      <c r="L85" s="163">
        <f>VLOOKUP($B85,'Impact of the crisis'!$C$6:$N$300,12,FALSE)</f>
        <v>1.7</v>
      </c>
      <c r="M85" s="163">
        <f>VLOOKUP($B85,'Impact of the crisis'!$C$6:$AB$300,26,FALSE)</f>
        <v>2.4</v>
      </c>
      <c r="N85" s="163">
        <f>VLOOKUP($B85,'Conditions of people affected'!$C$6:$R$300,16,FALSE)</f>
        <v>1.65</v>
      </c>
      <c r="O85" s="163">
        <f>VLOOKUP($B85,'Conditions of people affected'!$C$6:$R$300,9,FALSE)</f>
        <v>1.3</v>
      </c>
      <c r="P85" s="163">
        <f>VLOOKUP($B85,'Conditions of people affected'!$C$6:$R$300,15,FALSE)</f>
        <v>2</v>
      </c>
      <c r="Q85" s="163">
        <f t="shared" si="14"/>
        <v>2.2000000000000002</v>
      </c>
      <c r="R85" s="163">
        <f>VLOOKUP($B85,'Complexity of the crisis'!$C$6:$AN$300,22,FALSE)</f>
        <v>2.4</v>
      </c>
      <c r="S85" s="164">
        <f>VLOOKUP($B85,'Complexity of the crisis'!$C$6:$AN$300,38,FALSE)</f>
        <v>2</v>
      </c>
      <c r="T85" s="159" t="str">
        <f>VLOOKUP(B85,Lists!$C$3:$E$300,3,FALSE)</f>
        <v>Africa</v>
      </c>
      <c r="U85" s="178">
        <f>VLOOKUP(B85,'INFORM Severity - hidden'!$C$5:$V$300,20,FALSE)</f>
        <v>45654</v>
      </c>
    </row>
    <row r="86" spans="1:21" x14ac:dyDescent="0.35">
      <c r="A86" s="157" t="str">
        <f t="array" ref="A86">IFERROR(INDEX(Lists!$B$2:$B$200,SMALL(IF(Lists!$H$2:$H$200="Yes",ROW(Lists!$B$2:$B$200)),ROW(82:82))-1,1),"")</f>
        <v>Myanmar refugees in Thailand</v>
      </c>
      <c r="B86" s="158" t="str">
        <f>VLOOKUP(A86,Lists!$B$2:$G$200,2,FALSE)</f>
        <v>THA003</v>
      </c>
      <c r="C86" s="158" t="str">
        <f>VLOOKUP(B86,'INFORM Severity - hidden'!$C$5:$D$200,2,FALSE)</f>
        <v>Thailand</v>
      </c>
      <c r="D86" s="158" t="str">
        <f>VLOOKUP(A86,Lists!$B$2:$G$200,3,FALSE)</f>
        <v>THA</v>
      </c>
      <c r="E86" s="158" t="str">
        <f>VLOOKUP(A86,Lists!$B$2:$G$200,5,FALSE)</f>
        <v>Conflict</v>
      </c>
      <c r="F86" s="161">
        <f t="shared" si="10"/>
        <v>2.2999999999999998</v>
      </c>
      <c r="G86" s="162">
        <f t="shared" si="11"/>
        <v>3</v>
      </c>
      <c r="H86" s="162" t="str">
        <f t="shared" si="12"/>
        <v>Medium</v>
      </c>
      <c r="I86" s="160" t="str">
        <f>INDEX(Trends!$D$3:$D$404,MATCH(B86,Trends!$C$3:$C$404,0))</f>
        <v>Increasing</v>
      </c>
      <c r="J86" s="162" t="str">
        <f>VLOOKUP($B86,Reliability!$A$3:$I$300,9,FALSE)</f>
        <v>Very High</v>
      </c>
      <c r="K86" s="163">
        <f t="shared" si="13"/>
        <v>1.6</v>
      </c>
      <c r="L86" s="163">
        <f>VLOOKUP($B86,'Impact of the crisis'!$C$6:$N$300,12,FALSE)</f>
        <v>0.5</v>
      </c>
      <c r="M86" s="163">
        <f>VLOOKUP($B86,'Impact of the crisis'!$C$6:$AB$300,26,FALSE)</f>
        <v>2.1</v>
      </c>
      <c r="N86" s="163">
        <f>VLOOKUP($B86,'Conditions of people affected'!$C$6:$R$300,16,FALSE)</f>
        <v>2.4</v>
      </c>
      <c r="O86" s="163">
        <f>VLOOKUP($B86,'Conditions of people affected'!$C$6:$R$300,9,FALSE)</f>
        <v>1.8</v>
      </c>
      <c r="P86" s="163">
        <f>VLOOKUP($B86,'Conditions of people affected'!$C$6:$R$300,15,FALSE)</f>
        <v>3</v>
      </c>
      <c r="Q86" s="163">
        <f t="shared" si="14"/>
        <v>2.5</v>
      </c>
      <c r="R86" s="163">
        <f>VLOOKUP($B86,'Complexity of the crisis'!$C$6:$AN$300,22,FALSE)</f>
        <v>2.5</v>
      </c>
      <c r="S86" s="164">
        <f>VLOOKUP($B86,'Complexity of the crisis'!$C$6:$AN$300,38,FALSE)</f>
        <v>2.5</v>
      </c>
      <c r="T86" s="159" t="str">
        <f>VLOOKUP(B86,Lists!$C$3:$E$300,3,FALSE)</f>
        <v>Asia</v>
      </c>
      <c r="U86" s="178">
        <f>VLOOKUP(B86,'INFORM Severity - hidden'!$C$5:$V$300,20,FALSE)</f>
        <v>45641</v>
      </c>
    </row>
    <row r="87" spans="1:21" x14ac:dyDescent="0.35">
      <c r="A87" s="157" t="str">
        <f t="array" ref="A87">IFERROR(INDEX(Lists!$B$2:$B$200,SMALL(IF(Lists!$H$2:$H$200="Yes",ROW(Lists!$B$2:$B$200)),ROW(83:83))-1,1),"")</f>
        <v>Food Security Crisis in Timor-Leste</v>
      </c>
      <c r="B87" s="158" t="str">
        <f>VLOOKUP(A87,Lists!$B$2:$G$200,2,FALSE)</f>
        <v>TLS003</v>
      </c>
      <c r="C87" s="158" t="str">
        <f>VLOOKUP(B87,'INFORM Severity - hidden'!$C$5:$D$200,2,FALSE)</f>
        <v>Timor Leste</v>
      </c>
      <c r="D87" s="158" t="str">
        <f>VLOOKUP(A87,Lists!$B$2:$G$200,3,FALSE)</f>
        <v>TLS</v>
      </c>
      <c r="E87" s="158" t="str">
        <f>VLOOKUP(A87,Lists!$B$2:$G$200,5,FALSE)</f>
        <v>Food Security</v>
      </c>
      <c r="F87" s="161">
        <f t="shared" si="10"/>
        <v>2</v>
      </c>
      <c r="G87" s="162">
        <f t="shared" si="11"/>
        <v>2</v>
      </c>
      <c r="H87" s="162" t="str">
        <f t="shared" si="12"/>
        <v>Low</v>
      </c>
      <c r="I87" s="160" t="str">
        <f>INDEX(Trends!$D$3:$D$404,MATCH(B87,Trends!$C$3:$C$404,0))</f>
        <v>Stable</v>
      </c>
      <c r="J87" s="162" t="str">
        <f>VLOOKUP($B87,Reliability!$A$3:$I$300,9,FALSE)</f>
        <v>Very High</v>
      </c>
      <c r="K87" s="163">
        <f t="shared" si="13"/>
        <v>2.2000000000000002</v>
      </c>
      <c r="L87" s="163">
        <f>VLOOKUP($B87,'Impact of the crisis'!$C$6:$N$300,12,FALSE)</f>
        <v>3.1</v>
      </c>
      <c r="M87" s="163">
        <f>VLOOKUP($B87,'Impact of the crisis'!$C$6:$AB$300,26,FALSE)</f>
        <v>1.6</v>
      </c>
      <c r="N87" s="163">
        <f>VLOOKUP($B87,'Conditions of people affected'!$C$6:$R$300,16,FALSE)</f>
        <v>2.8</v>
      </c>
      <c r="O87" s="163">
        <f>VLOOKUP($B87,'Conditions of people affected'!$C$6:$R$300,9,FALSE)</f>
        <v>2.6</v>
      </c>
      <c r="P87" s="163">
        <f>VLOOKUP($B87,'Conditions of people affected'!$C$6:$R$300,15,FALSE)</f>
        <v>3</v>
      </c>
      <c r="Q87" s="163">
        <f t="shared" si="14"/>
        <v>0.7</v>
      </c>
      <c r="R87" s="163">
        <f>VLOOKUP($B87,'Complexity of the crisis'!$C$6:$AN$300,22,FALSE)</f>
        <v>0.9</v>
      </c>
      <c r="S87" s="164">
        <f>VLOOKUP($B87,'Complexity of the crisis'!$C$6:$AN$300,38,FALSE)</f>
        <v>0.5</v>
      </c>
      <c r="T87" s="159" t="str">
        <f>VLOOKUP(B87,Lists!$C$3:$E$300,3,FALSE)</f>
        <v>Asia</v>
      </c>
      <c r="U87" s="178">
        <f>VLOOKUP(B87,'INFORM Severity - hidden'!$C$5:$V$300,20,FALSE)</f>
        <v>45639</v>
      </c>
    </row>
    <row r="88" spans="1:21" x14ac:dyDescent="0.35">
      <c r="A88" s="157" t="str">
        <f t="array" ref="A88">IFERROR(INDEX(Lists!$B$2:$B$200,SMALL(IF(Lists!$H$2:$H$200="Yes",ROW(Lists!$B$2:$B$200)),ROW(84:84))-1,1),"")</f>
        <v>Venezuelan refugees in Trinidad and Tobago</v>
      </c>
      <c r="B88" s="158" t="str">
        <f>VLOOKUP(A88,Lists!$B$2:$G$200,2,FALSE)</f>
        <v>TTO002</v>
      </c>
      <c r="C88" s="158" t="str">
        <f>VLOOKUP(B88,'INFORM Severity - hidden'!$C$5:$D$200,2,FALSE)</f>
        <v>Trinidad and Tobago</v>
      </c>
      <c r="D88" s="158" t="str">
        <f>VLOOKUP(A88,Lists!$B$2:$G$200,3,FALSE)</f>
        <v>TTO</v>
      </c>
      <c r="E88" s="158" t="str">
        <f>VLOOKUP(A88,Lists!$B$2:$G$200,5,FALSE)</f>
        <v>Displacement</v>
      </c>
      <c r="F88" s="161">
        <f t="shared" si="10"/>
        <v>1.6</v>
      </c>
      <c r="G88" s="162">
        <f t="shared" si="11"/>
        <v>2</v>
      </c>
      <c r="H88" s="162" t="str">
        <f t="shared" si="12"/>
        <v>Low</v>
      </c>
      <c r="I88" s="160" t="str">
        <f>INDEX(Trends!$D$3:$D$404,MATCH(B88,Trends!$C$3:$C$404,0))</f>
        <v>Stable</v>
      </c>
      <c r="J88" s="162" t="str">
        <f>VLOOKUP($B88,Reliability!$A$3:$I$300,9,FALSE)</f>
        <v>High</v>
      </c>
      <c r="K88" s="163">
        <f t="shared" si="13"/>
        <v>2.1</v>
      </c>
      <c r="L88" s="163">
        <f>VLOOKUP($B88,'Impact of the crisis'!$C$6:$N$300,12,FALSE)</f>
        <v>3</v>
      </c>
      <c r="M88" s="163">
        <f>VLOOKUP($B88,'Impact of the crisis'!$C$6:$AB$300,26,FALSE)</f>
        <v>1.6</v>
      </c>
      <c r="N88" s="163">
        <f>VLOOKUP($B88,'Conditions of people affected'!$C$6:$R$300,16,FALSE)</f>
        <v>1.5</v>
      </c>
      <c r="O88" s="163">
        <f>VLOOKUP($B88,'Conditions of people affected'!$C$6:$R$300,9,FALSE)</f>
        <v>1</v>
      </c>
      <c r="P88" s="163">
        <f>VLOOKUP($B88,'Conditions of people affected'!$C$6:$R$300,15,FALSE)</f>
        <v>2</v>
      </c>
      <c r="Q88" s="163">
        <f t="shared" si="14"/>
        <v>1.5</v>
      </c>
      <c r="R88" s="163">
        <f>VLOOKUP($B88,'Complexity of the crisis'!$C$6:$AN$300,22,FALSE)</f>
        <v>1.4</v>
      </c>
      <c r="S88" s="164">
        <f>VLOOKUP($B88,'Complexity of the crisis'!$C$6:$AN$300,38,FALSE)</f>
        <v>1.5</v>
      </c>
      <c r="T88" s="159" t="str">
        <f>VLOOKUP(B88,Lists!$C$3:$E$300,3,FALSE)</f>
        <v>Americas</v>
      </c>
      <c r="U88" s="178">
        <f>VLOOKUP(B88,'INFORM Severity - hidden'!$C$5:$V$300,20,FALSE)</f>
        <v>45616</v>
      </c>
    </row>
    <row r="89" spans="1:21" x14ac:dyDescent="0.35">
      <c r="A89" s="157" t="str">
        <f t="array" ref="A89">IFERROR(INDEX(Lists!$B$2:$B$200,SMALL(IF(Lists!$H$2:$H$200="Yes",ROW(Lists!$B$2:$B$200)),ROW(85:85))-1,1),"")</f>
        <v>Mixed migration flows in Tunisia</v>
      </c>
      <c r="B89" s="158" t="str">
        <f>VLOOKUP(A89,Lists!$B$2:$G$200,2,FALSE)</f>
        <v>TUN002</v>
      </c>
      <c r="C89" s="158" t="str">
        <f>VLOOKUP(B89,'INFORM Severity - hidden'!$C$5:$D$200,2,FALSE)</f>
        <v>Tunisia</v>
      </c>
      <c r="D89" s="158" t="str">
        <f>VLOOKUP(A89,Lists!$B$2:$G$200,3,FALSE)</f>
        <v>TUN</v>
      </c>
      <c r="E89" s="158" t="str">
        <f>VLOOKUP(A89,Lists!$B$2:$G$200,5,FALSE)</f>
        <v>Displacement</v>
      </c>
      <c r="F89" s="161">
        <f t="shared" si="10"/>
        <v>2.1</v>
      </c>
      <c r="G89" s="162">
        <f t="shared" si="11"/>
        <v>3</v>
      </c>
      <c r="H89" s="162" t="str">
        <f t="shared" si="12"/>
        <v>Medium</v>
      </c>
      <c r="I89" s="160" t="str">
        <f>INDEX(Trends!$D$3:$D$404,MATCH(B89,Trends!$C$3:$C$404,0))</f>
        <v>Decreasing</v>
      </c>
      <c r="J89" s="162" t="str">
        <f>VLOOKUP($B89,Reliability!$A$3:$I$300,9,FALSE)</f>
        <v>Very High</v>
      </c>
      <c r="K89" s="163">
        <f t="shared" si="13"/>
        <v>2.5</v>
      </c>
      <c r="L89" s="163">
        <f>VLOOKUP($B89,'Impact of the crisis'!$C$6:$N$300,12,FALSE)</f>
        <v>1.6</v>
      </c>
      <c r="M89" s="163">
        <f>VLOOKUP($B89,'Impact of the crisis'!$C$6:$AB$300,26,FALSE)</f>
        <v>2.9</v>
      </c>
      <c r="N89" s="163">
        <f>VLOOKUP($B89,'Conditions of people affected'!$C$6:$R$300,16,FALSE)</f>
        <v>1.25</v>
      </c>
      <c r="O89" s="163">
        <f>VLOOKUP($B89,'Conditions of people affected'!$C$6:$R$300,9,FALSE)</f>
        <v>1.5</v>
      </c>
      <c r="P89" s="163">
        <f>VLOOKUP($B89,'Conditions of people affected'!$C$6:$R$300,15,FALSE)</f>
        <v>1</v>
      </c>
      <c r="Q89" s="163">
        <f t="shared" si="14"/>
        <v>3</v>
      </c>
      <c r="R89" s="163">
        <f>VLOOKUP($B89,'Complexity of the crisis'!$C$6:$AN$300,22,FALSE)</f>
        <v>2.5</v>
      </c>
      <c r="S89" s="164">
        <f>VLOOKUP($B89,'Complexity of the crisis'!$C$6:$AN$300,38,FALSE)</f>
        <v>3.5</v>
      </c>
      <c r="T89" s="159" t="str">
        <f>VLOOKUP(B89,Lists!$C$3:$E$300,3,FALSE)</f>
        <v>Africa</v>
      </c>
      <c r="U89" s="178">
        <f>VLOOKUP(B89,'INFORM Severity - hidden'!$C$5:$V$300,20,FALSE)</f>
        <v>45631</v>
      </c>
    </row>
    <row r="90" spans="1:21" x14ac:dyDescent="0.35">
      <c r="A90" s="157" t="str">
        <f t="array" ref="A90">IFERROR(INDEX(Lists!$B$2:$B$200,SMALL(IF(Lists!$H$2:$H$200="Yes",ROW(Lists!$B$2:$B$200)),ROW(86:86))-1,1),"")</f>
        <v>Complex situation in Türkiye</v>
      </c>
      <c r="B90" s="158" t="str">
        <f>VLOOKUP(A90,Lists!$B$2:$G$200,2,FALSE)</f>
        <v>TUR001</v>
      </c>
      <c r="C90" s="158" t="str">
        <f>VLOOKUP(B90,'INFORM Severity - hidden'!$C$5:$D$200,2,FALSE)</f>
        <v>Türkiye</v>
      </c>
      <c r="D90" s="158" t="str">
        <f>VLOOKUP(A90,Lists!$B$2:$G$200,3,FALSE)</f>
        <v>TUR</v>
      </c>
      <c r="E90" s="158" t="str">
        <f>VLOOKUP(A90,Lists!$B$2:$G$200,5,FALSE)</f>
        <v>Displacement,Conflict</v>
      </c>
      <c r="F90" s="161">
        <f t="shared" si="10"/>
        <v>3.5</v>
      </c>
      <c r="G90" s="162">
        <f t="shared" si="11"/>
        <v>4</v>
      </c>
      <c r="H90" s="162" t="str">
        <f t="shared" si="12"/>
        <v>High</v>
      </c>
      <c r="I90" s="160" t="str">
        <f>INDEX(Trends!$D$3:$D$404,MATCH(B90,Trends!$C$3:$C$404,0))</f>
        <v>Stable</v>
      </c>
      <c r="J90" s="162" t="str">
        <f>VLOOKUP($B90,Reliability!$A$3:$I$300,9,FALSE)</f>
        <v>Very High</v>
      </c>
      <c r="K90" s="163">
        <f t="shared" si="13"/>
        <v>3.5</v>
      </c>
      <c r="L90" s="163">
        <f>VLOOKUP($B90,'Impact of the crisis'!$C$6:$N$300,12,FALSE)</f>
        <v>3.7</v>
      </c>
      <c r="M90" s="163">
        <f>VLOOKUP($B90,'Impact of the crisis'!$C$6:$AB$300,26,FALSE)</f>
        <v>3.4</v>
      </c>
      <c r="N90" s="163">
        <f>VLOOKUP($B90,'Conditions of people affected'!$C$6:$R$300,16,FALSE)</f>
        <v>3.75</v>
      </c>
      <c r="O90" s="163">
        <f>VLOOKUP($B90,'Conditions of people affected'!$C$6:$R$300,9,FALSE)</f>
        <v>4.5</v>
      </c>
      <c r="P90" s="163">
        <f>VLOOKUP($B90,'Conditions of people affected'!$C$6:$R$300,15,FALSE)</f>
        <v>3</v>
      </c>
      <c r="Q90" s="163">
        <f t="shared" si="14"/>
        <v>3.2</v>
      </c>
      <c r="R90" s="163">
        <f>VLOOKUP($B90,'Complexity of the crisis'!$C$6:$AN$300,22,FALSE)</f>
        <v>2.8</v>
      </c>
      <c r="S90" s="164">
        <f>VLOOKUP($B90,'Complexity of the crisis'!$C$6:$AN$300,38,FALSE)</f>
        <v>3.5</v>
      </c>
      <c r="T90" s="159" t="str">
        <f>VLOOKUP(B90,Lists!$C$3:$E$300,3,FALSE)</f>
        <v>Middle east</v>
      </c>
      <c r="U90" s="178">
        <f>VLOOKUP(B90,'INFORM Severity - hidden'!$C$5:$V$300,20,FALSE)</f>
        <v>45650</v>
      </c>
    </row>
    <row r="91" spans="1:21" x14ac:dyDescent="0.35">
      <c r="A91" s="157" t="str">
        <f t="array" ref="A91">IFERROR(INDEX(Lists!$B$2:$B$200,SMALL(IF(Lists!$H$2:$H$200="Yes",ROW(Lists!$B$2:$B$200)),ROW(87:87))-1,1),"")</f>
        <v>Multiple Crises in Tanzania</v>
      </c>
      <c r="B91" s="158" t="str">
        <f>VLOOKUP(A91,Lists!$B$2:$G$200,2,FALSE)</f>
        <v>TZA001</v>
      </c>
      <c r="C91" s="158" t="str">
        <f>VLOOKUP(B91,'INFORM Severity - hidden'!$C$5:$D$200,2,FALSE)</f>
        <v>Tanzania</v>
      </c>
      <c r="D91" s="158" t="str">
        <f>VLOOKUP(A91,Lists!$B$2:$G$200,3,FALSE)</f>
        <v>TZA</v>
      </c>
      <c r="E91" s="158" t="str">
        <f>VLOOKUP(A91,Lists!$B$2:$G$200,5,FALSE)</f>
        <v>Displacement,Drought</v>
      </c>
      <c r="F91" s="161">
        <f t="shared" si="10"/>
        <v>2.5</v>
      </c>
      <c r="G91" s="162">
        <f t="shared" si="11"/>
        <v>3</v>
      </c>
      <c r="H91" s="162" t="str">
        <f t="shared" si="12"/>
        <v>Medium</v>
      </c>
      <c r="I91" s="160" t="str">
        <f>INDEX(Trends!$D$3:$D$404,MATCH(B91,Trends!$C$3:$C$404,0))</f>
        <v>Stable</v>
      </c>
      <c r="J91" s="162" t="str">
        <f>VLOOKUP($B91,Reliability!$A$3:$I$300,9,FALSE)</f>
        <v>High</v>
      </c>
      <c r="K91" s="163">
        <f t="shared" si="13"/>
        <v>3.1</v>
      </c>
      <c r="L91" s="163">
        <f>VLOOKUP($B91,'Impact of the crisis'!$C$6:$N$300,12,FALSE)</f>
        <v>3.2</v>
      </c>
      <c r="M91" s="163">
        <f>VLOOKUP($B91,'Impact of the crisis'!$C$6:$AB$300,26,FALSE)</f>
        <v>3</v>
      </c>
      <c r="N91" s="163">
        <f>VLOOKUP($B91,'Conditions of people affected'!$C$6:$R$300,16,FALSE)</f>
        <v>2.5</v>
      </c>
      <c r="O91" s="163">
        <f>VLOOKUP($B91,'Conditions of people affected'!$C$6:$R$300,9,FALSE)</f>
        <v>3</v>
      </c>
      <c r="P91" s="163">
        <f>VLOOKUP($B91,'Conditions of people affected'!$C$6:$R$300,15,FALSE)</f>
        <v>2</v>
      </c>
      <c r="Q91" s="163">
        <f t="shared" si="14"/>
        <v>2</v>
      </c>
      <c r="R91" s="163">
        <f>VLOOKUP($B91,'Complexity of the crisis'!$C$6:$AN$300,22,FALSE)</f>
        <v>1.9</v>
      </c>
      <c r="S91" s="164">
        <f>VLOOKUP($B91,'Complexity of the crisis'!$C$6:$AN$300,38,FALSE)</f>
        <v>2</v>
      </c>
      <c r="T91" s="159" t="str">
        <f>VLOOKUP(B91,Lists!$C$3:$E$300,3,FALSE)</f>
        <v>Africa</v>
      </c>
      <c r="U91" s="178">
        <f>VLOOKUP(B91,'INFORM Severity - hidden'!$C$5:$V$300,20,FALSE)</f>
        <v>45652</v>
      </c>
    </row>
    <row r="92" spans="1:21" x14ac:dyDescent="0.35">
      <c r="A92" s="157" t="str">
        <f t="array" ref="A92">IFERROR(INDEX(Lists!$B$2:$B$200,SMALL(IF(Lists!$H$2:$H$200="Yes",ROW(Lists!$B$2:$B$200)),ROW(88:88))-1,1),"")</f>
        <v>International Displacement in Uganda</v>
      </c>
      <c r="B92" s="158" t="str">
        <f>VLOOKUP(A92,Lists!$B$2:$G$200,2,FALSE)</f>
        <v>UGA005</v>
      </c>
      <c r="C92" s="158" t="str">
        <f>VLOOKUP(B92,'INFORM Severity - hidden'!$C$5:$D$200,2,FALSE)</f>
        <v>Uganda</v>
      </c>
      <c r="D92" s="158" t="str">
        <f>VLOOKUP(A92,Lists!$B$2:$G$200,3,FALSE)</f>
        <v>UGA</v>
      </c>
      <c r="E92" s="158" t="str">
        <f>VLOOKUP(A92,Lists!$B$2:$G$200,5,FALSE)</f>
        <v>Displacement</v>
      </c>
      <c r="F92" s="161">
        <f t="shared" si="10"/>
        <v>3.3</v>
      </c>
      <c r="G92" s="162">
        <f t="shared" si="11"/>
        <v>4</v>
      </c>
      <c r="H92" s="162" t="str">
        <f t="shared" si="12"/>
        <v>High</v>
      </c>
      <c r="I92" s="160" t="str">
        <f>INDEX(Trends!$D$3:$D$404,MATCH(B92,Trends!$C$3:$C$404,0))</f>
        <v>Stable</v>
      </c>
      <c r="J92" s="162" t="str">
        <f>VLOOKUP($B92,Reliability!$A$3:$I$300,9,FALSE)</f>
        <v>High</v>
      </c>
      <c r="K92" s="163">
        <f t="shared" si="13"/>
        <v>3.2</v>
      </c>
      <c r="L92" s="163">
        <f>VLOOKUP($B92,'Impact of the crisis'!$C$6:$N$300,12,FALSE)</f>
        <v>1.7</v>
      </c>
      <c r="M92" s="163">
        <f>VLOOKUP($B92,'Impact of the crisis'!$C$6:$AB$300,26,FALSE)</f>
        <v>3.8</v>
      </c>
      <c r="N92" s="163">
        <f>VLOOKUP($B92,'Conditions of people affected'!$C$6:$R$300,16,FALSE)</f>
        <v>3.4</v>
      </c>
      <c r="O92" s="163">
        <f>VLOOKUP($B92,'Conditions of people affected'!$C$6:$R$300,9,FALSE)</f>
        <v>3.8</v>
      </c>
      <c r="P92" s="163">
        <f>VLOOKUP($B92,'Conditions of people affected'!$C$6:$R$300,15,FALSE)</f>
        <v>3</v>
      </c>
      <c r="Q92" s="163">
        <f t="shared" si="14"/>
        <v>3.2</v>
      </c>
      <c r="R92" s="163">
        <f>VLOOKUP($B92,'Complexity of the crisis'!$C$6:$AN$300,22,FALSE)</f>
        <v>3.7</v>
      </c>
      <c r="S92" s="164">
        <f>VLOOKUP($B92,'Complexity of the crisis'!$C$6:$AN$300,38,FALSE)</f>
        <v>2.5</v>
      </c>
      <c r="T92" s="159" t="str">
        <f>VLOOKUP(B92,Lists!$C$3:$E$300,3,FALSE)</f>
        <v>Africa</v>
      </c>
      <c r="U92" s="178">
        <f>VLOOKUP(B92,'INFORM Severity - hidden'!$C$5:$V$300,20,FALSE)</f>
        <v>45645</v>
      </c>
    </row>
    <row r="93" spans="1:21" x14ac:dyDescent="0.35">
      <c r="A93" s="157" t="str">
        <f t="array" ref="A93">IFERROR(INDEX(Lists!$B$2:$B$200,SMALL(IF(Lists!$H$2:$H$200="Yes",ROW(Lists!$B$2:$B$200)),ROW(89:89))-1,1),"")</f>
        <v>Russia-Ukraine conflict</v>
      </c>
      <c r="B93" s="158" t="str">
        <f>VLOOKUP(A93,Lists!$B$2:$G$200,2,FALSE)</f>
        <v>UKR002</v>
      </c>
      <c r="C93" s="158" t="str">
        <f>VLOOKUP(B93,'INFORM Severity - hidden'!$C$5:$D$200,2,FALSE)</f>
        <v>Ukraine</v>
      </c>
      <c r="D93" s="158" t="str">
        <f>VLOOKUP(A93,Lists!$B$2:$G$200,3,FALSE)</f>
        <v>UKR</v>
      </c>
      <c r="E93" s="158" t="str">
        <f>VLOOKUP(A93,Lists!$B$2:$G$200,5,FALSE)</f>
        <v>Conflict,Displacement</v>
      </c>
      <c r="F93" s="161">
        <f t="shared" si="10"/>
        <v>4.5999999999999996</v>
      </c>
      <c r="G93" s="162">
        <f t="shared" si="11"/>
        <v>5</v>
      </c>
      <c r="H93" s="162" t="str">
        <f t="shared" si="12"/>
        <v>Very High</v>
      </c>
      <c r="I93" s="160" t="str">
        <f>INDEX(Trends!$D$3:$D$404,MATCH(B93,Trends!$C$3:$C$404,0))</f>
        <v>Increasing</v>
      </c>
      <c r="J93" s="162" t="str">
        <f>VLOOKUP($B93,Reliability!$A$3:$I$300,9,FALSE)</f>
        <v>Very High</v>
      </c>
      <c r="K93" s="163">
        <f t="shared" si="13"/>
        <v>4.5</v>
      </c>
      <c r="L93" s="163">
        <f>VLOOKUP($B93,'Impact of the crisis'!$C$6:$N$300,12,FALSE)</f>
        <v>4.9000000000000004</v>
      </c>
      <c r="M93" s="163">
        <f>VLOOKUP($B93,'Impact of the crisis'!$C$6:$AB$300,26,FALSE)</f>
        <v>4.3</v>
      </c>
      <c r="N93" s="163">
        <f>VLOOKUP($B93,'Conditions of people affected'!$C$6:$R$300,16,FALSE)</f>
        <v>5</v>
      </c>
      <c r="O93" s="163">
        <f>VLOOKUP($B93,'Conditions of people affected'!$C$6:$R$300,9,FALSE)</f>
        <v>5</v>
      </c>
      <c r="P93" s="163">
        <f>VLOOKUP($B93,'Conditions of people affected'!$C$6:$R$300,15,FALSE)</f>
        <v>5</v>
      </c>
      <c r="Q93" s="163">
        <f t="shared" si="14"/>
        <v>4.0999999999999996</v>
      </c>
      <c r="R93" s="163">
        <f>VLOOKUP($B93,'Complexity of the crisis'!$C$6:$AN$300,22,FALSE)</f>
        <v>2.4</v>
      </c>
      <c r="S93" s="164">
        <f>VLOOKUP($B93,'Complexity of the crisis'!$C$6:$AN$300,38,FALSE)</f>
        <v>5</v>
      </c>
      <c r="T93" s="159" t="str">
        <f>VLOOKUP(B93,Lists!$C$3:$E$300,3,FALSE)</f>
        <v>Europe</v>
      </c>
      <c r="U93" s="178">
        <f>VLOOKUP(B93,'INFORM Severity - hidden'!$C$5:$V$300,20,FALSE)</f>
        <v>45656</v>
      </c>
    </row>
    <row r="94" spans="1:21" x14ac:dyDescent="0.35">
      <c r="A94" s="157" t="str">
        <f t="array" ref="A94">IFERROR(INDEX(Lists!$B$2:$B$200,SMALL(IF(Lists!$H$2:$H$200="Yes",ROW(Lists!$B$2:$B$200)),ROW(90:90))-1,1),"")</f>
        <v>Complex crisis in Venezuela</v>
      </c>
      <c r="B94" s="158" t="str">
        <f>VLOOKUP(A94,Lists!$B$2:$G$200,2,FALSE)</f>
        <v>VEN001</v>
      </c>
      <c r="C94" s="158" t="str">
        <f>VLOOKUP(B94,'INFORM Severity - hidden'!$C$5:$D$200,2,FALSE)</f>
        <v>Venezuela</v>
      </c>
      <c r="D94" s="158" t="str">
        <f>VLOOKUP(A94,Lists!$B$2:$G$200,3,FALSE)</f>
        <v>VEN</v>
      </c>
      <c r="E94" s="158" t="str">
        <f>VLOOKUP(A94,Lists!$B$2:$G$200,5,FALSE)</f>
        <v>Socio-political,Violence,Floods</v>
      </c>
      <c r="F94" s="161">
        <f t="shared" si="10"/>
        <v>4</v>
      </c>
      <c r="G94" s="162">
        <f t="shared" si="11"/>
        <v>4</v>
      </c>
      <c r="H94" s="162" t="str">
        <f t="shared" si="12"/>
        <v>High</v>
      </c>
      <c r="I94" s="160" t="str">
        <f>INDEX(Trends!$D$3:$D$404,MATCH(B94,Trends!$C$3:$C$404,0))</f>
        <v>Stable</v>
      </c>
      <c r="J94" s="162" t="str">
        <f>VLOOKUP($B94,Reliability!$A$3:$I$300,9,FALSE)</f>
        <v>High</v>
      </c>
      <c r="K94" s="163">
        <f t="shared" si="13"/>
        <v>4.4000000000000004</v>
      </c>
      <c r="L94" s="163">
        <f>VLOOKUP($B94,'Impact of the crisis'!$C$6:$N$300,12,FALSE)</f>
        <v>5</v>
      </c>
      <c r="M94" s="163">
        <f>VLOOKUP($B94,'Impact of the crisis'!$C$6:$AB$300,26,FALSE)</f>
        <v>4</v>
      </c>
      <c r="N94" s="163">
        <f>VLOOKUP($B94,'Conditions of people affected'!$C$6:$R$300,16,FALSE)</f>
        <v>3.9</v>
      </c>
      <c r="O94" s="163">
        <f>VLOOKUP($B94,'Conditions of people affected'!$C$6:$R$300,9,FALSE)</f>
        <v>4.8</v>
      </c>
      <c r="P94" s="163">
        <f>VLOOKUP($B94,'Conditions of people affected'!$C$6:$R$300,15,FALSE)</f>
        <v>3</v>
      </c>
      <c r="Q94" s="163">
        <f t="shared" si="14"/>
        <v>3.7</v>
      </c>
      <c r="R94" s="163">
        <f>VLOOKUP($B94,'Complexity of the crisis'!$C$6:$AN$300,22,FALSE)</f>
        <v>3.3</v>
      </c>
      <c r="S94" s="164">
        <f>VLOOKUP($B94,'Complexity of the crisis'!$C$6:$AN$300,38,FALSE)</f>
        <v>4</v>
      </c>
      <c r="T94" s="159" t="str">
        <f>VLOOKUP(B94,Lists!$C$3:$E$300,3,FALSE)</f>
        <v>Americas</v>
      </c>
      <c r="U94" s="178">
        <f>VLOOKUP(B94,'INFORM Severity - hidden'!$C$5:$V$300,20,FALSE)</f>
        <v>45615</v>
      </c>
    </row>
    <row r="95" spans="1:21" x14ac:dyDescent="0.35">
      <c r="A95" s="157" t="str">
        <f t="array" ref="A95">IFERROR(INDEX(Lists!$B$2:$B$200,SMALL(IF(Lists!$H$2:$H$200="Yes",ROW(Lists!$B$2:$B$200)),ROW(91:91))-1,1),"")</f>
        <v>Conflict in Yemen</v>
      </c>
      <c r="B95" s="158" t="str">
        <f>VLOOKUP(A95,Lists!$B$2:$G$200,2,FALSE)</f>
        <v>YEM001</v>
      </c>
      <c r="C95" s="158" t="str">
        <f>VLOOKUP(B95,'INFORM Severity - hidden'!$C$5:$D$200,2,FALSE)</f>
        <v>Yemen</v>
      </c>
      <c r="D95" s="158" t="str">
        <f>VLOOKUP(A95,Lists!$B$2:$G$200,3,FALSE)</f>
        <v>YEM</v>
      </c>
      <c r="E95" s="158" t="str">
        <f>VLOOKUP(A95,Lists!$B$2:$G$200,5,FALSE)</f>
        <v>Conflict</v>
      </c>
      <c r="F95" s="161">
        <f t="shared" si="10"/>
        <v>4.8</v>
      </c>
      <c r="G95" s="162">
        <f t="shared" si="11"/>
        <v>5</v>
      </c>
      <c r="H95" s="162" t="str">
        <f t="shared" si="12"/>
        <v>Very High</v>
      </c>
      <c r="I95" s="160" t="str">
        <f>INDEX(Trends!$D$3:$D$404,MATCH(B95,Trends!$C$3:$C$404,0))</f>
        <v>Increasing</v>
      </c>
      <c r="J95" s="162" t="str">
        <f>VLOOKUP($B95,Reliability!$A$3:$I$300,9,FALSE)</f>
        <v>Very High</v>
      </c>
      <c r="K95" s="163">
        <f t="shared" si="13"/>
        <v>4.7</v>
      </c>
      <c r="L95" s="163">
        <f>VLOOKUP($B95,'Impact of the crisis'!$C$6:$N$300,12,FALSE)</f>
        <v>4.9000000000000004</v>
      </c>
      <c r="M95" s="163">
        <f>VLOOKUP($B95,'Impact of the crisis'!$C$6:$AB$300,26,FALSE)</f>
        <v>4.5999999999999996</v>
      </c>
      <c r="N95" s="163">
        <f>VLOOKUP($B95,'Conditions of people affected'!$C$6:$R$300,16,FALSE)</f>
        <v>5</v>
      </c>
      <c r="O95" s="163">
        <f>VLOOKUP($B95,'Conditions of people affected'!$C$6:$R$300,9,FALSE)</f>
        <v>5</v>
      </c>
      <c r="P95" s="163">
        <f>VLOOKUP($B95,'Conditions of people affected'!$C$6:$R$300,15,FALSE)</f>
        <v>5</v>
      </c>
      <c r="Q95" s="163">
        <f t="shared" si="14"/>
        <v>4.5</v>
      </c>
      <c r="R95" s="163">
        <f>VLOOKUP($B95,'Complexity of the crisis'!$C$6:$AN$300,22,FALSE)</f>
        <v>3.8</v>
      </c>
      <c r="S95" s="164">
        <f>VLOOKUP($B95,'Complexity of the crisis'!$C$6:$AN$300,38,FALSE)</f>
        <v>5</v>
      </c>
      <c r="T95" s="159" t="str">
        <f>VLOOKUP(B95,Lists!$C$3:$E$300,3,FALSE)</f>
        <v>Middle east</v>
      </c>
      <c r="U95" s="178">
        <f>VLOOKUP(B95,'INFORM Severity - hidden'!$C$5:$V$300,20,FALSE)</f>
        <v>45650</v>
      </c>
    </row>
    <row r="96" spans="1:21" x14ac:dyDescent="0.35">
      <c r="A96" s="157" t="str">
        <f t="array" ref="A96">IFERROR(INDEX(Lists!$B$2:$B$200,SMALL(IF(Lists!$H$2:$H$200="Yes",ROW(Lists!$B$2:$B$200)),ROW(92:92))-1,1),"")</f>
        <v>Drought in Zambia</v>
      </c>
      <c r="B96" s="158" t="str">
        <f>VLOOKUP(A96,Lists!$B$2:$G$200,2,FALSE)</f>
        <v>ZMB002</v>
      </c>
      <c r="C96" s="158" t="str">
        <f>VLOOKUP(B96,'INFORM Severity - hidden'!$C$5:$D$200,2,FALSE)</f>
        <v>Zambia</v>
      </c>
      <c r="D96" s="158" t="str">
        <f>VLOOKUP(A96,Lists!$B$2:$G$200,3,FALSE)</f>
        <v>ZMB</v>
      </c>
      <c r="E96" s="158" t="str">
        <f>VLOOKUP(A96,Lists!$B$2:$G$200,5,FALSE)</f>
        <v>Drought,Food Security</v>
      </c>
      <c r="F96" s="161">
        <f t="shared" si="10"/>
        <v>3.5</v>
      </c>
      <c r="G96" s="162">
        <f t="shared" si="11"/>
        <v>4</v>
      </c>
      <c r="H96" s="162" t="str">
        <f t="shared" si="12"/>
        <v>High</v>
      </c>
      <c r="I96" s="160" t="str">
        <f>INDEX(Trends!$D$3:$D$404,MATCH(B96,Trends!$C$3:$C$404,0))</f>
        <v>Decreasing</v>
      </c>
      <c r="J96" s="162" t="str">
        <f>VLOOKUP($B96,Reliability!$A$3:$I$300,9,FALSE)</f>
        <v>High</v>
      </c>
      <c r="K96" s="163">
        <f t="shared" si="13"/>
        <v>4</v>
      </c>
      <c r="L96" s="163">
        <f>VLOOKUP($B96,'Impact of the crisis'!$C$6:$N$300,12,FALSE)</f>
        <v>4.8</v>
      </c>
      <c r="M96" s="163">
        <f>VLOOKUP($B96,'Impact of the crisis'!$C$6:$AB$300,26,FALSE)</f>
        <v>3.4</v>
      </c>
      <c r="N96" s="163">
        <f>VLOOKUP($B96,'Conditions of people affected'!$C$6:$R$300,16,FALSE)</f>
        <v>4</v>
      </c>
      <c r="O96" s="163">
        <f>VLOOKUP($B96,'Conditions of people affected'!$C$6:$R$300,9,FALSE)</f>
        <v>5</v>
      </c>
      <c r="P96" s="163">
        <f>VLOOKUP($B96,'Conditions of people affected'!$C$6:$R$300,15,FALSE)</f>
        <v>3</v>
      </c>
      <c r="Q96" s="163">
        <f t="shared" si="14"/>
        <v>2.2000000000000002</v>
      </c>
      <c r="R96" s="163">
        <f>VLOOKUP($B96,'Complexity of the crisis'!$C$6:$AN$300,22,FALSE)</f>
        <v>2.4</v>
      </c>
      <c r="S96" s="164">
        <f>VLOOKUP($B96,'Complexity of the crisis'!$C$6:$AN$300,38,FALSE)</f>
        <v>2</v>
      </c>
      <c r="T96" s="159" t="str">
        <f>VLOOKUP(B96,Lists!$C$3:$E$300,3,FALSE)</f>
        <v>Africa</v>
      </c>
      <c r="U96" s="178">
        <f>VLOOKUP(B96,'INFORM Severity - hidden'!$C$5:$V$300,20,FALSE)</f>
        <v>45652</v>
      </c>
    </row>
    <row r="97" spans="1:21" x14ac:dyDescent="0.35">
      <c r="A97" s="157" t="str">
        <f t="array" ref="A97">IFERROR(INDEX(Lists!$B$2:$B$200,SMALL(IF(Lists!$H$2:$H$200="Yes",ROW(Lists!$B$2:$B$200)),ROW(93:93))-1,1),"")</f>
        <v>Complex crisis in Zimbabwe</v>
      </c>
      <c r="B97" s="158" t="str">
        <f>VLOOKUP(A97,Lists!$B$2:$G$200,2,FALSE)</f>
        <v>ZWE001</v>
      </c>
      <c r="C97" s="158" t="str">
        <f>VLOOKUP(B97,'INFORM Severity - hidden'!$C$5:$D$200,2,FALSE)</f>
        <v>Zimbabwe</v>
      </c>
      <c r="D97" s="158" t="str">
        <f>VLOOKUP(A97,Lists!$B$2:$G$200,3,FALSE)</f>
        <v>ZWE</v>
      </c>
      <c r="E97" s="158" t="str">
        <f>VLOOKUP(A97,Lists!$B$2:$G$200,5,FALSE)</f>
        <v>Socio-political,Drought,Food Security</v>
      </c>
      <c r="F97" s="161">
        <f t="shared" si="10"/>
        <v>3.7</v>
      </c>
      <c r="G97" s="162">
        <f t="shared" si="11"/>
        <v>4</v>
      </c>
      <c r="H97" s="162" t="str">
        <f t="shared" si="12"/>
        <v>High</v>
      </c>
      <c r="I97" s="160" t="str">
        <f>INDEX(Trends!$D$3:$D$404,MATCH(B97,Trends!$C$3:$C$404,0))</f>
        <v>Decreasing</v>
      </c>
      <c r="J97" s="162" t="str">
        <f>VLOOKUP($B97,Reliability!$A$3:$I$300,9,FALSE)</f>
        <v>High</v>
      </c>
      <c r="K97" s="163">
        <f t="shared" si="13"/>
        <v>4.0999999999999996</v>
      </c>
      <c r="L97" s="163">
        <f>VLOOKUP($B97,'Impact of the crisis'!$C$6:$N$300,12,FALSE)</f>
        <v>4.5999999999999996</v>
      </c>
      <c r="M97" s="163">
        <f>VLOOKUP($B97,'Impact of the crisis'!$C$6:$AB$300,26,FALSE)</f>
        <v>3.8</v>
      </c>
      <c r="N97" s="163">
        <f>VLOOKUP($B97,'Conditions of people affected'!$C$6:$R$300,16,FALSE)</f>
        <v>3.9</v>
      </c>
      <c r="O97" s="163">
        <f>VLOOKUP($B97,'Conditions of people affected'!$C$6:$R$300,9,FALSE)</f>
        <v>4.8</v>
      </c>
      <c r="P97" s="163">
        <f>VLOOKUP($B97,'Conditions of people affected'!$C$6:$R$300,15,FALSE)</f>
        <v>3</v>
      </c>
      <c r="Q97" s="163">
        <f t="shared" si="14"/>
        <v>3.2</v>
      </c>
      <c r="R97" s="163">
        <f>VLOOKUP($B97,'Complexity of the crisis'!$C$6:$AN$300,22,FALSE)</f>
        <v>3.3</v>
      </c>
      <c r="S97" s="164">
        <f>VLOOKUP($B97,'Complexity of the crisis'!$C$6:$AN$300,38,FALSE)</f>
        <v>3</v>
      </c>
      <c r="T97" s="159" t="str">
        <f>VLOOKUP(B97,Lists!$C$3:$E$300,3,FALSE)</f>
        <v>Africa</v>
      </c>
      <c r="U97" s="178">
        <f>VLOOKUP(B97,'INFORM Severity - hidden'!$C$5:$V$300,20,FALSE)</f>
        <v>45652</v>
      </c>
    </row>
  </sheetData>
  <autoFilter ref="A4:T143" xr:uid="{00000000-0009-0000-0000-000004000000}"/>
  <conditionalFormatting sqref="A1:XFD1048576">
    <cfRule type="containsBlanks" priority="1" stopIfTrue="1">
      <formula>LEN(TRIM(A1))=0</formula>
    </cfRule>
  </conditionalFormatting>
  <conditionalFormatting sqref="G5:G300">
    <cfRule type="cellIs" dxfId="122" priority="17" stopIfTrue="1" operator="equal">
      <formula>5</formula>
    </cfRule>
    <cfRule type="cellIs" dxfId="121" priority="18" stopIfTrue="1" operator="equal">
      <formula>4</formula>
    </cfRule>
    <cfRule type="cellIs" dxfId="120" priority="19" stopIfTrue="1" operator="equal">
      <formula>3</formula>
    </cfRule>
    <cfRule type="cellIs" dxfId="119" priority="20" stopIfTrue="1" operator="equal">
      <formula>2</formula>
    </cfRule>
    <cfRule type="cellIs" dxfId="118" priority="21" stopIfTrue="1" operator="equal">
      <formula>1</formula>
    </cfRule>
  </conditionalFormatting>
  <conditionalFormatting sqref="H5:H300">
    <cfRule type="cellIs" dxfId="117" priority="13" stopIfTrue="1" operator="equal">
      <formula>"High"</formula>
    </cfRule>
    <cfRule type="cellIs" dxfId="116" priority="12" stopIfTrue="1" operator="equal">
      <formula>"Very High"</formula>
    </cfRule>
    <cfRule type="cellIs" dxfId="115" priority="14" stopIfTrue="1" operator="equal">
      <formula>"Medium"</formula>
    </cfRule>
    <cfRule type="cellIs" dxfId="114" priority="15" stopIfTrue="1" operator="equal">
      <formula>"Low"</formula>
    </cfRule>
    <cfRule type="cellIs" dxfId="113" priority="16" stopIfTrue="1" operator="equal">
      <formula>"Very Low"</formula>
    </cfRule>
  </conditionalFormatting>
  <conditionalFormatting sqref="I5:I300">
    <cfRule type="cellIs" dxfId="112" priority="27" operator="equal">
      <formula>"Increasing"</formula>
    </cfRule>
    <cfRule type="cellIs" dxfId="111" priority="28" operator="equal">
      <formula>"Stable"</formula>
    </cfRule>
    <cfRule type="cellIs" dxfId="110" priority="29" operator="equal">
      <formula>"Decreasing"</formula>
    </cfRule>
  </conditionalFormatting>
  <conditionalFormatting sqref="J5:J300">
    <cfRule type="cellIs" dxfId="109" priority="2" stopIfTrue="1" operator="equal">
      <formula>"Very Low"</formula>
    </cfRule>
    <cfRule type="cellIs" dxfId="108" priority="3" stopIfTrue="1" operator="equal">
      <formula>"Low"</formula>
    </cfRule>
    <cfRule type="cellIs" dxfId="107" priority="4" stopIfTrue="1" operator="equal">
      <formula>"Medium"</formula>
    </cfRule>
    <cfRule type="cellIs" dxfId="106" priority="5" stopIfTrue="1" operator="equal">
      <formula>"High"</formula>
    </cfRule>
    <cfRule type="cellIs" dxfId="105" priority="6" stopIfTrue="1" operator="equal">
      <formula>"Very High"</formula>
    </cfRule>
  </conditionalFormatting>
  <conditionalFormatting sqref="K5:K300">
    <cfRule type="cellIs" dxfId="104" priority="71" stopIfTrue="1" operator="between">
      <formula>3</formula>
      <formula>4</formula>
    </cfRule>
    <cfRule type="cellIs" dxfId="103" priority="65" stopIfTrue="1" operator="between">
      <formula>4</formula>
      <formula>5</formula>
    </cfRule>
    <cfRule type="cellIs" dxfId="102" priority="74" stopIfTrue="1" operator="between">
      <formula>0</formula>
      <formula>1</formula>
    </cfRule>
    <cfRule type="cellIs" dxfId="101" priority="73" stopIfTrue="1" operator="between">
      <formula>1</formula>
      <formula>2</formula>
    </cfRule>
    <cfRule type="cellIs" dxfId="100" priority="72" stopIfTrue="1" operator="between">
      <formula>2</formula>
      <formula>3</formula>
    </cfRule>
  </conditionalFormatting>
  <conditionalFormatting sqref="L5:M300">
    <cfRule type="cellIs" dxfId="99" priority="67" stopIfTrue="1" operator="between">
      <formula>3</formula>
      <formula>4</formula>
    </cfRule>
    <cfRule type="cellIs" dxfId="98" priority="69" stopIfTrue="1" operator="between">
      <formula>1</formula>
      <formula>2</formula>
    </cfRule>
    <cfRule type="cellIs" dxfId="97" priority="70" stopIfTrue="1" operator="between">
      <formula>0</formula>
      <formula>1</formula>
    </cfRule>
    <cfRule type="cellIs" dxfId="96" priority="68" stopIfTrue="1" operator="between">
      <formula>2</formula>
      <formula>3</formula>
    </cfRule>
    <cfRule type="cellIs" dxfId="95" priority="66" stopIfTrue="1" operator="between">
      <formula>4</formula>
      <formula>5</formula>
    </cfRule>
  </conditionalFormatting>
  <conditionalFormatting sqref="N5:N300">
    <cfRule type="cellIs" dxfId="94" priority="8" stopIfTrue="1" operator="between">
      <formula>4</formula>
      <formula>4.9</formula>
    </cfRule>
    <cfRule type="cellIs" dxfId="93" priority="9" stopIfTrue="1" operator="between">
      <formula>3</formula>
      <formula>3.9</formula>
    </cfRule>
    <cfRule type="cellIs" dxfId="92" priority="10" stopIfTrue="1" operator="between">
      <formula>2</formula>
      <formula>2.9</formula>
    </cfRule>
    <cfRule type="cellIs" dxfId="91" priority="7" stopIfTrue="1" operator="between">
      <formula>5</formula>
      <formula>5.9</formula>
    </cfRule>
    <cfRule type="cellIs" dxfId="90" priority="11" stopIfTrue="1" operator="between">
      <formula>0</formula>
      <formula>1.9</formula>
    </cfRule>
  </conditionalFormatting>
  <conditionalFormatting sqref="O5:P300">
    <cfRule type="cellIs" dxfId="89" priority="55" stopIfTrue="1" operator="between">
      <formula>7.1</formula>
      <formula>10</formula>
    </cfRule>
    <cfRule type="cellIs" dxfId="88" priority="56" stopIfTrue="1" operator="between">
      <formula>5.4</formula>
      <formula>7</formula>
    </cfRule>
    <cfRule type="cellIs" dxfId="87" priority="58" stopIfTrue="1" operator="between">
      <formula>1.8</formula>
      <formula>3.4</formula>
    </cfRule>
    <cfRule type="cellIs" dxfId="86" priority="59" stopIfTrue="1" operator="between">
      <formula>0</formula>
      <formula>1.7</formula>
    </cfRule>
    <cfRule type="cellIs" dxfId="85" priority="57" stopIfTrue="1" operator="between">
      <formula>3.5</formula>
      <formula>5.3</formula>
    </cfRule>
  </conditionalFormatting>
  <conditionalFormatting sqref="Q5:Q300">
    <cfRule type="cellIs" dxfId="84" priority="37" stopIfTrue="1" operator="between">
      <formula>2</formula>
      <formula>3</formula>
    </cfRule>
    <cfRule type="cellIs" dxfId="83" priority="36" stopIfTrue="1" operator="between">
      <formula>3</formula>
      <formula>4</formula>
    </cfRule>
    <cfRule type="cellIs" dxfId="82" priority="39" stopIfTrue="1" operator="between">
      <formula>0</formula>
      <formula>1</formula>
    </cfRule>
    <cfRule type="cellIs" dxfId="81" priority="38" stopIfTrue="1" operator="between">
      <formula>1</formula>
      <formula>2</formula>
    </cfRule>
    <cfRule type="cellIs" dxfId="80" priority="35" stopIfTrue="1" operator="between">
      <formula>4</formula>
      <formula>5</formula>
    </cfRule>
  </conditionalFormatting>
  <conditionalFormatting sqref="R5:S300">
    <cfRule type="cellIs" dxfId="79" priority="48" stopIfTrue="1" operator="between">
      <formula>1</formula>
      <formula>2</formula>
    </cfRule>
    <cfRule type="cellIs" dxfId="78" priority="49" stopIfTrue="1" operator="between">
      <formula>0</formula>
      <formula>1</formula>
    </cfRule>
    <cfRule type="cellIs" dxfId="77" priority="45" stopIfTrue="1" operator="between">
      <formula>4</formula>
      <formula>5</formula>
    </cfRule>
    <cfRule type="cellIs" dxfId="76" priority="46" stopIfTrue="1" operator="between">
      <formula>3</formula>
      <formula>4</formula>
    </cfRule>
    <cfRule type="cellIs" dxfId="75" priority="47" stopIfTrue="1" operator="between">
      <formula>2</formula>
      <formula>3</formula>
    </cfRule>
  </conditionalFormatting>
  <conditionalFormatting sqref="S5:S300">
    <cfRule type="cellIs" dxfId="74" priority="50" stopIfTrue="1" operator="between">
      <formula>4</formula>
      <formula>5</formula>
    </cfRule>
    <cfRule type="cellIs" dxfId="73" priority="51" stopIfTrue="1" operator="between">
      <formula>3</formula>
      <formula>4</formula>
    </cfRule>
    <cfRule type="cellIs" dxfId="72" priority="52" stopIfTrue="1" operator="between">
      <formula>2</formula>
      <formula>3</formula>
    </cfRule>
    <cfRule type="cellIs" dxfId="71" priority="53" stopIfTrue="1" operator="between">
      <formula>1</formula>
      <formula>2</formula>
    </cfRule>
    <cfRule type="cellIs" dxfId="70" priority="54" stopIfTrue="1" operator="between">
      <formula>0</formula>
      <formula>1</formula>
    </cfRule>
  </conditionalFormatting>
  <pageMargins left="0.7" right="0.7" top="0.75" bottom="0.75" header="0.3" footer="0.3"/>
  <pageSetup paperSize="8" orientation="landscape"/>
  <drawing r:id="rId1"/>
  <pictur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0C525D"/>
    <pageSetUpPr fitToPage="1"/>
  </sheetPr>
  <dimension ref="A1:AB175"/>
  <sheetViews>
    <sheetView topLeftCell="E1" workbookViewId="0">
      <selection activeCell="T2" sqref="T2"/>
    </sheetView>
  </sheetViews>
  <sheetFormatPr defaultColWidth="9.453125" defaultRowHeight="14.5" x14ac:dyDescent="0.35"/>
  <cols>
    <col min="1" max="1" width="36" customWidth="1"/>
    <col min="2" max="2" width="26" bestFit="1" customWidth="1"/>
    <col min="3" max="3" width="10.453125" bestFit="1" customWidth="1"/>
    <col min="4" max="4" width="14.453125" customWidth="1"/>
    <col min="6" max="6" width="8.54296875" style="244" customWidth="1"/>
    <col min="7" max="7" width="10.81640625" style="246" customWidth="1"/>
    <col min="8" max="10" width="8.54296875" style="244" customWidth="1"/>
    <col min="11" max="11" width="8.54296875" style="246" customWidth="1"/>
    <col min="12" max="13" width="8.54296875" style="244" customWidth="1"/>
    <col min="14" max="14" width="8.54296875" customWidth="1"/>
    <col min="15" max="15" width="8.54296875" style="244" customWidth="1"/>
    <col min="16" max="16" width="8.54296875" style="246" customWidth="1"/>
    <col min="17" max="19" width="8.54296875" style="244" customWidth="1"/>
    <col min="20" max="20" width="8.54296875" style="246" customWidth="1"/>
    <col min="21" max="27" width="8.54296875" style="244" customWidth="1"/>
    <col min="28" max="28" width="8.54296875" customWidth="1"/>
  </cols>
  <sheetData>
    <row r="1" spans="1:28" ht="15" customHeight="1" thickBot="1" x14ac:dyDescent="0.4">
      <c r="A1" s="295"/>
      <c r="B1" s="296"/>
      <c r="C1" s="296"/>
      <c r="D1" s="296"/>
      <c r="E1" s="296"/>
      <c r="F1" s="297"/>
      <c r="G1" s="298"/>
      <c r="H1" s="297"/>
      <c r="I1" s="297"/>
      <c r="J1" s="297"/>
      <c r="K1" s="298"/>
      <c r="L1" s="297"/>
      <c r="M1" s="297"/>
      <c r="N1" s="296"/>
      <c r="O1" s="297"/>
      <c r="P1" s="298"/>
      <c r="Q1" s="297"/>
      <c r="R1" s="297"/>
      <c r="S1" s="297"/>
      <c r="T1" s="298"/>
      <c r="U1" s="297"/>
      <c r="V1" s="297"/>
      <c r="W1" s="297"/>
      <c r="X1" s="297"/>
      <c r="Y1" s="297"/>
      <c r="Z1" s="297"/>
      <c r="AA1" s="297"/>
      <c r="AB1" s="296"/>
    </row>
    <row r="2" spans="1:28" ht="111.65" customHeight="1" thickBot="1" x14ac:dyDescent="0.4">
      <c r="A2" s="1"/>
      <c r="B2" s="1"/>
      <c r="C2" s="15"/>
      <c r="D2" s="15"/>
      <c r="E2" s="8"/>
      <c r="F2" s="108" t="s">
        <v>9943</v>
      </c>
      <c r="G2" s="110" t="s">
        <v>9944</v>
      </c>
      <c r="H2" s="108" t="s">
        <v>9945</v>
      </c>
      <c r="I2" s="103" t="s">
        <v>9946</v>
      </c>
      <c r="J2" s="108" t="s">
        <v>9947</v>
      </c>
      <c r="K2" s="110" t="s">
        <v>9948</v>
      </c>
      <c r="L2" s="108" t="s">
        <v>9949</v>
      </c>
      <c r="M2" s="103" t="s">
        <v>9950</v>
      </c>
      <c r="N2" s="102" t="s">
        <v>9941</v>
      </c>
      <c r="O2" s="108" t="s">
        <v>9951</v>
      </c>
      <c r="P2" s="110" t="s">
        <v>9952</v>
      </c>
      <c r="Q2" s="108" t="s">
        <v>9953</v>
      </c>
      <c r="R2" s="103" t="s">
        <v>774</v>
      </c>
      <c r="S2" s="108" t="s">
        <v>9954</v>
      </c>
      <c r="T2" s="110" t="s">
        <v>9955</v>
      </c>
      <c r="U2" s="108" t="s">
        <v>9956</v>
      </c>
      <c r="V2" s="106" t="s">
        <v>463</v>
      </c>
      <c r="W2" s="108" t="s">
        <v>9957</v>
      </c>
      <c r="X2" s="109" t="s">
        <v>9958</v>
      </c>
      <c r="Y2" s="107" t="s">
        <v>9959</v>
      </c>
      <c r="Z2" s="105" t="s">
        <v>9960</v>
      </c>
      <c r="AA2" s="104" t="s">
        <v>9961</v>
      </c>
      <c r="AB2" s="102" t="s">
        <v>9942</v>
      </c>
    </row>
    <row r="3" spans="1:28" x14ac:dyDescent="0.35">
      <c r="A3" s="1"/>
      <c r="B3" s="1"/>
      <c r="C3" s="15"/>
      <c r="D3" s="15"/>
      <c r="E3" s="8" t="s">
        <v>9962</v>
      </c>
      <c r="F3" s="72">
        <v>6</v>
      </c>
      <c r="G3" s="72"/>
      <c r="H3" s="73">
        <v>1</v>
      </c>
      <c r="I3" s="72"/>
      <c r="J3" s="78">
        <v>7.5</v>
      </c>
      <c r="K3" s="75"/>
      <c r="L3" s="73">
        <v>1</v>
      </c>
      <c r="M3" s="72"/>
      <c r="N3" s="76"/>
      <c r="O3" s="78">
        <v>7.5</v>
      </c>
      <c r="P3" s="75"/>
      <c r="Q3" s="73">
        <v>1</v>
      </c>
      <c r="R3" s="72"/>
      <c r="S3" s="78">
        <v>6.5</v>
      </c>
      <c r="T3" s="75"/>
      <c r="U3" s="73">
        <v>0.15</v>
      </c>
      <c r="V3" s="72"/>
      <c r="W3" s="78">
        <v>3.5</v>
      </c>
      <c r="X3" s="74"/>
      <c r="Y3" s="77">
        <v>1E-4</v>
      </c>
      <c r="Z3" s="74"/>
      <c r="AA3" s="72"/>
      <c r="AB3" s="76"/>
    </row>
    <row r="4" spans="1:28" x14ac:dyDescent="0.35">
      <c r="A4" s="1"/>
      <c r="B4" s="1"/>
      <c r="C4" s="15"/>
      <c r="D4" s="15"/>
      <c r="E4" s="8" t="s">
        <v>9963</v>
      </c>
      <c r="F4" s="72">
        <v>3</v>
      </c>
      <c r="G4" s="72"/>
      <c r="H4" s="73">
        <v>0.02</v>
      </c>
      <c r="I4" s="72"/>
      <c r="J4" s="74">
        <v>6</v>
      </c>
      <c r="K4" s="75"/>
      <c r="L4" s="73">
        <v>0.01</v>
      </c>
      <c r="M4" s="72"/>
      <c r="N4" s="76"/>
      <c r="O4" s="78">
        <v>4.5</v>
      </c>
      <c r="P4" s="75"/>
      <c r="Q4" s="73">
        <v>0.01</v>
      </c>
      <c r="R4" s="72"/>
      <c r="S4" s="74">
        <v>3</v>
      </c>
      <c r="T4" s="75"/>
      <c r="U4" s="73">
        <v>0</v>
      </c>
      <c r="V4" s="72"/>
      <c r="W4" s="74">
        <v>0</v>
      </c>
      <c r="X4" s="74"/>
      <c r="Y4" s="73">
        <v>0</v>
      </c>
      <c r="Z4" s="74"/>
      <c r="AA4" s="72"/>
      <c r="AB4" s="76"/>
    </row>
    <row r="5" spans="1:28" x14ac:dyDescent="0.35">
      <c r="A5" s="29" t="s">
        <v>9917</v>
      </c>
      <c r="B5" s="29" t="s">
        <v>9922</v>
      </c>
      <c r="C5" s="29" t="s">
        <v>9919</v>
      </c>
      <c r="D5" s="29" t="s">
        <v>9920</v>
      </c>
      <c r="E5" s="30" t="s">
        <v>9964</v>
      </c>
      <c r="F5" s="31"/>
      <c r="G5" s="32"/>
      <c r="H5" s="31"/>
      <c r="I5" s="33"/>
      <c r="J5" s="31"/>
      <c r="K5" s="32"/>
      <c r="L5" s="31"/>
      <c r="M5" s="33"/>
      <c r="N5" s="34"/>
      <c r="O5" s="31"/>
      <c r="P5" s="32"/>
      <c r="Q5" s="31"/>
      <c r="R5" s="33"/>
      <c r="S5" s="31"/>
      <c r="T5" s="32"/>
      <c r="U5" s="31"/>
      <c r="V5" s="33"/>
      <c r="W5" s="31"/>
      <c r="X5" s="33"/>
      <c r="Y5" s="33"/>
      <c r="Z5" s="31"/>
      <c r="AA5" s="33"/>
      <c r="AB5" s="34"/>
    </row>
    <row r="6" spans="1:28" x14ac:dyDescent="0.35">
      <c r="A6" s="169" t="str">
        <f>'Crisis Indicator Data'!A3</f>
        <v>Complex crisis in Afghanistan</v>
      </c>
      <c r="B6" s="170" t="str">
        <f>'Crisis Indicator Data'!B3</f>
        <v>Conflict,Violence,Displacement,Drought,Earthquake,Socio-political</v>
      </c>
      <c r="C6" s="170" t="str">
        <f>'Crisis Indicator Data'!C3</f>
        <v>AFG001</v>
      </c>
      <c r="D6" s="170" t="str">
        <f>'Crisis Indicator Data'!D3</f>
        <v>Afghanistan</v>
      </c>
      <c r="E6" s="171" t="str">
        <f>'Crisis Indicator Data'!E3</f>
        <v>AFG</v>
      </c>
      <c r="F6" s="168">
        <f>IF('Crisis Indicator Data'!F3="x","x",IF(LOG('Crisis Indicator Data'!F3)&lt;F$4,0,IF(LOG('Crisis Indicator Data'!F3)&gt;F$3,5,ROUND(5-(F$3-LOG('Crisis Indicator Data'!F3))/(F$3-F$4)*5,1))))</f>
        <v>4.7</v>
      </c>
      <c r="G6" s="165">
        <f>IF('Crisis Indicator Data'!F3="x","x",IF(LEN(E6)&gt;3,('Crisis Indicator Data'!F3/VLOOKUP('Impact of the crisis'!$C6,'Regional Crises'!$B$1:$R$66,4,FALSE)),'Crisis Indicator Data'!F3/VLOOKUP('Impact of the crisis'!$E6,'Country Indicator Data'!$B$4:$P$300,15,FALSE)))</f>
        <v>1</v>
      </c>
      <c r="H6" s="147">
        <f t="shared" ref="H6:H37" si="0">IF(G6="x","x",IF(G6&lt;H$4,0,IF(G6&gt;H$3,5,ROUND(5-(H$3-G6)/(H$3-H$4)*5,1))))</f>
        <v>5</v>
      </c>
      <c r="I6" s="147">
        <f t="shared" ref="I6:I37" si="1">IF(AND(H6="x",F6="x"),"x",AVERAGE(F6,H6))</f>
        <v>4.8499999999999996</v>
      </c>
      <c r="J6" s="147">
        <f>IF('Crisis Indicator Data'!G3="x","x",IF(LOG('Crisis Indicator Data'!G3)&lt;J$4,0,IF(LOG('Crisis Indicator Data'!G3)&gt;J$3,5,ROUND(5-(J$3-LOG('Crisis Indicator Data'!G3))/(J$3-J$4)*5,1))))</f>
        <v>5</v>
      </c>
      <c r="K6" s="165">
        <f>IF('Crisis Indicator Data'!G3="x","x",IF(LEN(E6)&gt;3,('Crisis Indicator Data'!G3/VLOOKUP('Impact of the crisis'!$C6,'Regional Crises'!$B$1:$R$66,5,FALSE)),'Crisis Indicator Data'!G3/VLOOKUP('Impact of the crisis'!$E6,'Country Indicator Data'!$B$4:$P$300,14,FALSE)))</f>
        <v>1</v>
      </c>
      <c r="L6" s="147">
        <f t="shared" ref="L6:L37" si="2">IF(K6="x","x",IF(K6&lt;L$4,0,IF(K6&gt;L$3,5,ROUND(5-(L$3-K6)/(L$3-L$4)*5,1))))</f>
        <v>5</v>
      </c>
      <c r="M6" s="147">
        <f t="shared" ref="M6:M37" si="3">IF(AND(L6="x",J6="x"),"x",AVERAGE(J6,L6))</f>
        <v>5</v>
      </c>
      <c r="N6" s="147">
        <f t="shared" ref="N6:N37" si="4">IF(AND(M6="x",I6="x"),"x",IF(OR(M6="x",I6="x"),AVERAGE(I6,M6),ROUND((5-GEOMEAN(((5-I6)/5*4+1),((5-M6)/5*4+1)))/4*5,1)))</f>
        <v>4.9000000000000004</v>
      </c>
      <c r="O6" s="147">
        <f>IF('Crisis Indicator Data'!H3="x","x",IF('Crisis Indicator Data'!H3=0,0,IF(LOG('Crisis Indicator Data'!H3)&lt;O$4,0,IF(LOG('Crisis Indicator Data'!H3)&gt;O$3,5,ROUND(5-(O$3-LOG('Crisis Indicator Data'!H3))/(O$3-O$4)*5,1)))))</f>
        <v>5</v>
      </c>
      <c r="P6" s="165">
        <f>IF('Crisis Indicator Data'!H3="x","x",'Crisis Indicator Data'!H3/'Crisis Indicator Data'!G3)</f>
        <v>1</v>
      </c>
      <c r="Q6" s="147">
        <f t="shared" ref="Q6:Q37" si="5">IF(P6="x","x",IF(P6&lt;Q$4,0,IF(P6&gt;Q$3,5,ROUND(5-(Q$3-P6)/(Q$3-Q$4)*5,1))))</f>
        <v>5</v>
      </c>
      <c r="R6" s="147">
        <f t="shared" ref="R6:R37" si="6">IF(AND(Q6="x",O6="x"),"x",AVERAGE(O6,Q6))</f>
        <v>5</v>
      </c>
      <c r="S6" s="147">
        <f>IF('Crisis Indicator Data'!I3="x","x",IF('Crisis Indicator Data'!I3=0,0,IF(LOG('Crisis Indicator Data'!I3)&lt;S$4,0,IF(LOG('Crisis Indicator Data'!I3)&gt;S$3,5,ROUND(5-(S$3-LOG('Crisis Indicator Data'!I3))/(S$3-S$4)*5,1)))))</f>
        <v>5</v>
      </c>
      <c r="T6" s="165">
        <f>IF('Crisis Indicator Data'!H3="x","x",IF('Crisis Indicator Data'!I3="x","x",'Crisis Indicator Data'!I3/'Crisis Indicator Data'!H3))</f>
        <v>0.29337078651685394</v>
      </c>
      <c r="U6" s="147">
        <f t="shared" ref="U6:U37" si="7">IF(T6="x","x",IF(T6&lt;U$4,0,IF(T6&gt;U$3,5,ROUND(5-(U$3-T6)/(U$3-U$4)*5,1))))</f>
        <v>5</v>
      </c>
      <c r="V6" s="147">
        <f t="shared" ref="V6:V37" si="8">IF(AND(U6="x",S6="x"),"x",ROUND(AVERAGE(S6,U6),1))</f>
        <v>5</v>
      </c>
      <c r="W6" s="147">
        <f>IF('Crisis Indicator Data'!L3="x","x",IF('Crisis Indicator Data'!L3=0,0,IF(LOG('Crisis Indicator Data'!L3)&lt;W$4,0,IF(LOG('Crisis Indicator Data'!L3)&gt;W$3,5,ROUND(5-(W$3-LOG('Crisis Indicator Data'!L3))/(W$3-W$4)*5,1)))))</f>
        <v>4.2</v>
      </c>
      <c r="X6" s="166">
        <f>IF(OR('Crisis Indicator Data'!L3="x",'Crisis Indicator Data'!H3="x"),"x",'Crisis Indicator Data'!L3/'Crisis Indicator Data'!H3)</f>
        <v>1.8404494382022471E-5</v>
      </c>
      <c r="Y6" s="147">
        <f t="shared" ref="Y6:Y37" si="9">IF(X6="x","x",IF(X6&lt;Y$4,0,IF(X6&gt;Y$3,5,ROUND(5-(Y$3-X6)/(Y$3-Y$4)*5,1))))</f>
        <v>0.9</v>
      </c>
      <c r="Z6" s="147">
        <f t="shared" ref="Z6:Z37" si="10">IF(AND(Y6="x",W6="x"),"x",ROUND(AVERAGE(W6,Y6),1))</f>
        <v>2.6</v>
      </c>
      <c r="AA6" s="147">
        <f t="shared" ref="AA6:AA37" si="11">IF(AND(V6="x",Z6="x"),"x",IF(OR(V6="x",Z6="x"),AVERAGE(V6,Z6),ROUND((5-GEOMEAN(((5-V6)/5*4+1),((5-Z6)/5*4+1)))/4*5,1)))</f>
        <v>4.0999999999999996</v>
      </c>
      <c r="AB6" s="167">
        <f t="shared" ref="AB6:AB37" si="12">IF(AND(R6="x",AA6="x"),"x",IF(OR(R6="x",AA6="x"),AVERAGE(R6,AA6),ROUND((5-GEOMEAN(((5-R6)/5*4+1),((5-AA6)/5*4+1)))/4*5,1)))</f>
        <v>4.5999999999999996</v>
      </c>
    </row>
    <row r="7" spans="1:28" x14ac:dyDescent="0.35">
      <c r="A7" s="169" t="str">
        <f>'Crisis Indicator Data'!A4</f>
        <v>Drought in South-West Angola</v>
      </c>
      <c r="B7" s="170" t="str">
        <f>'Crisis Indicator Data'!B4</f>
        <v>Drought</v>
      </c>
      <c r="C7" s="170" t="str">
        <f>'Crisis Indicator Data'!C4</f>
        <v>AGO002</v>
      </c>
      <c r="D7" s="170" t="str">
        <f>'Crisis Indicator Data'!D4</f>
        <v>Angola</v>
      </c>
      <c r="E7" s="171" t="str">
        <f>'Crisis Indicator Data'!E4</f>
        <v>AGO</v>
      </c>
      <c r="F7" s="168">
        <f>IF('Crisis Indicator Data'!F4="x","x",IF(LOG('Crisis Indicator Data'!F4)&lt;F$4,0,IF(LOG('Crisis Indicator Data'!F4)&gt;F$3,5,ROUND(5-(F$3-LOG('Crisis Indicator Data'!F4))/(F$3-F$4)*5,1))))</f>
        <v>4.7</v>
      </c>
      <c r="G7" s="165">
        <f>IF('Crisis Indicator Data'!F4="x","x",IF(LEN(E7)&gt;3,('Crisis Indicator Data'!F4/VLOOKUP('Impact of the crisis'!$C7,'Regional Crises'!$B$1:$R$66,4,FALSE)),'Crisis Indicator Data'!F4/VLOOKUP('Impact of the crisis'!$E7,'Country Indicator Data'!$B$4:$P$300,15,FALSE)))</f>
        <v>0.51280420309617392</v>
      </c>
      <c r="H7" s="147">
        <f t="shared" si="0"/>
        <v>2.5</v>
      </c>
      <c r="I7" s="147">
        <f t="shared" si="1"/>
        <v>3.6</v>
      </c>
      <c r="J7" s="147">
        <f>IF('Crisis Indicator Data'!G4="x","x",IF(LOG('Crisis Indicator Data'!G4)&lt;J$4,0,IF(LOG('Crisis Indicator Data'!G4)&gt;J$3,5,ROUND(5-(J$3-LOG('Crisis Indicator Data'!G4))/(J$3-J$4)*5,1))))</f>
        <v>2.9</v>
      </c>
      <c r="K7" s="165">
        <f>IF('Crisis Indicator Data'!G4="x","x",IF(LEN(E7)&gt;3,('Crisis Indicator Data'!G4/VLOOKUP('Impact of the crisis'!$C7,'Regional Crises'!$B$1:$R$66,5,FALSE)),'Crisis Indicator Data'!G4/VLOOKUP('Impact of the crisis'!$E7,'Country Indicator Data'!$B$4:$P$300,14,FALSE)))</f>
        <v>0.21336231884057971</v>
      </c>
      <c r="L7" s="147">
        <f t="shared" si="2"/>
        <v>1</v>
      </c>
      <c r="M7" s="147">
        <f t="shared" si="3"/>
        <v>1.95</v>
      </c>
      <c r="N7" s="147">
        <f t="shared" si="4"/>
        <v>2.9</v>
      </c>
      <c r="O7" s="147">
        <f>IF('Crisis Indicator Data'!H4="x","x",IF('Crisis Indicator Data'!H4=0,0,IF(LOG('Crisis Indicator Data'!H4)&lt;O$4,0,IF(LOG('Crisis Indicator Data'!H4)&gt;O$3,5,ROUND(5-(O$3-LOG('Crisis Indicator Data'!H4))/(O$3-O$4)*5,1)))))</f>
        <v>3.2</v>
      </c>
      <c r="P7" s="165">
        <f>IF('Crisis Indicator Data'!H4="x","x",'Crisis Indicator Data'!H4/'Crisis Indicator Data'!G4)</f>
        <v>0.380383100122266</v>
      </c>
      <c r="Q7" s="147">
        <f t="shared" si="5"/>
        <v>1.9</v>
      </c>
      <c r="R7" s="147">
        <f t="shared" si="6"/>
        <v>2.5499999999999998</v>
      </c>
      <c r="S7" s="147">
        <f>IF('Crisis Indicator Data'!I4="x","x",IF('Crisis Indicator Data'!I4=0,0,IF(LOG('Crisis Indicator Data'!I4)&lt;S$4,0,IF(LOG('Crisis Indicator Data'!I4)&gt;S$3,5,ROUND(5-(S$3-LOG('Crisis Indicator Data'!I4))/(S$3-S$4)*5,1)))))</f>
        <v>0</v>
      </c>
      <c r="T7" s="165">
        <f>IF('Crisis Indicator Data'!H4="x","x",IF('Crisis Indicator Data'!I4="x","x",'Crisis Indicator Data'!I4/'Crisis Indicator Data'!H4))</f>
        <v>0</v>
      </c>
      <c r="U7" s="147">
        <f t="shared" si="7"/>
        <v>0</v>
      </c>
      <c r="V7" s="147">
        <f t="shared" si="8"/>
        <v>0</v>
      </c>
      <c r="W7" s="147">
        <f>IF('Crisis Indicator Data'!L4="x","x",IF('Crisis Indicator Data'!L4=0,0,IF(LOG('Crisis Indicator Data'!L4)&lt;W$4,0,IF(LOG('Crisis Indicator Data'!L4)&gt;W$3,5,ROUND(5-(W$3-LOG('Crisis Indicator Data'!L4))/(W$3-W$4)*5,1)))))</f>
        <v>0</v>
      </c>
      <c r="X7" s="166">
        <f>IF(OR('Crisis Indicator Data'!L4="x",'Crisis Indicator Data'!H4="x"),"x",'Crisis Indicator Data'!L4/'Crisis Indicator Data'!H4)</f>
        <v>0</v>
      </c>
      <c r="Y7" s="147">
        <f t="shared" si="9"/>
        <v>0</v>
      </c>
      <c r="Z7" s="147">
        <f t="shared" si="10"/>
        <v>0</v>
      </c>
      <c r="AA7" s="147">
        <f t="shared" si="11"/>
        <v>0</v>
      </c>
      <c r="AB7" s="167">
        <f t="shared" si="12"/>
        <v>1.4</v>
      </c>
    </row>
    <row r="8" spans="1:28" x14ac:dyDescent="0.35">
      <c r="A8" s="169" t="str">
        <f>'Crisis Indicator Data'!A5</f>
        <v>Refugees from Nagorno-Karabakh in Armenia</v>
      </c>
      <c r="B8" s="170" t="str">
        <f>'Crisis Indicator Data'!B5</f>
        <v>Displacement,Socio-political</v>
      </c>
      <c r="C8" s="170" t="str">
        <f>'Crisis Indicator Data'!C5</f>
        <v>ARM003</v>
      </c>
      <c r="D8" s="170" t="str">
        <f>'Crisis Indicator Data'!D5</f>
        <v>Armenia</v>
      </c>
      <c r="E8" s="171" t="str">
        <f>'Crisis Indicator Data'!E5</f>
        <v>ARM</v>
      </c>
      <c r="F8" s="168">
        <f>IF('Crisis Indicator Data'!F5="x","x",IF(LOG('Crisis Indicator Data'!F5)&lt;F$4,0,IF(LOG('Crisis Indicator Data'!F5)&gt;F$3,5,ROUND(5-(F$3-LOG('Crisis Indicator Data'!F5))/(F$3-F$4)*5,1))))</f>
        <v>2.5</v>
      </c>
      <c r="G8" s="165">
        <f>IF('Crisis Indicator Data'!F5="x","x",IF(LEN(E8)&gt;3,('Crisis Indicator Data'!F5/VLOOKUP('Impact of the crisis'!$C8,'Regional Crises'!$B$1:$R$66,4,FALSE)),'Crisis Indicator Data'!F5/VLOOKUP('Impact of the crisis'!$E8,'Country Indicator Data'!$B$4:$P$300,15,FALSE)))</f>
        <v>1.0447137337548296</v>
      </c>
      <c r="H8" s="147">
        <f t="shared" si="0"/>
        <v>5</v>
      </c>
      <c r="I8" s="147">
        <f t="shared" si="1"/>
        <v>3.75</v>
      </c>
      <c r="J8" s="147">
        <f>IF('Crisis Indicator Data'!G5="x","x",IF(LOG('Crisis Indicator Data'!G5)&lt;J$4,0,IF(LOG('Crisis Indicator Data'!G5)&gt;J$3,5,ROUND(5-(J$3-LOG('Crisis Indicator Data'!G5))/(J$3-J$4)*5,1))))</f>
        <v>1.1000000000000001</v>
      </c>
      <c r="K8" s="165">
        <f>IF('Crisis Indicator Data'!G5="x","x",IF(LEN(E8)&gt;3,('Crisis Indicator Data'!G5/VLOOKUP('Impact of the crisis'!$C8,'Regional Crises'!$B$1:$R$66,5,FALSE)),'Crisis Indicator Data'!G5/VLOOKUP('Impact of the crisis'!$E8,'Country Indicator Data'!$B$4:$P$300,14,FALSE)))</f>
        <v>0.7016414547795301</v>
      </c>
      <c r="L8" s="147">
        <f t="shared" si="2"/>
        <v>3.5</v>
      </c>
      <c r="M8" s="147">
        <f t="shared" si="3"/>
        <v>2.2999999999999998</v>
      </c>
      <c r="N8" s="147">
        <f t="shared" si="4"/>
        <v>3.1</v>
      </c>
      <c r="O8" s="147">
        <f>IF('Crisis Indicator Data'!H5="x","x",IF('Crisis Indicator Data'!H5=0,0,IF(LOG('Crisis Indicator Data'!H5)&lt;O$4,0,IF(LOG('Crisis Indicator Data'!H5)&gt;O$3,5,ROUND(5-(O$3-LOG('Crisis Indicator Data'!H5))/(O$3-O$4)*5,1)))))</f>
        <v>1.4</v>
      </c>
      <c r="P8" s="165">
        <f>IF('Crisis Indicator Data'!H5="x","x",'Crisis Indicator Data'!H5/'Crisis Indicator Data'!G5)</f>
        <v>9.6330275229357804E-2</v>
      </c>
      <c r="Q8" s="147">
        <f t="shared" si="5"/>
        <v>0.4</v>
      </c>
      <c r="R8" s="147">
        <f t="shared" si="6"/>
        <v>0.89999999999999991</v>
      </c>
      <c r="S8" s="147">
        <f>IF('Crisis Indicator Data'!I5="x","x",IF('Crisis Indicator Data'!I5=0,0,IF(LOG('Crisis Indicator Data'!I5)&lt;S$4,0,IF(LOG('Crisis Indicator Data'!I5)&gt;S$3,5,ROUND(5-(S$3-LOG('Crisis Indicator Data'!I5))/(S$3-S$4)*5,1)))))</f>
        <v>2.9</v>
      </c>
      <c r="T8" s="165">
        <f>IF('Crisis Indicator Data'!H5="x","x",IF('Crisis Indicator Data'!I5="x","x",'Crisis Indicator Data'!I5/'Crisis Indicator Data'!H5))</f>
        <v>0.54761904761904767</v>
      </c>
      <c r="U8" s="147">
        <f t="shared" si="7"/>
        <v>5</v>
      </c>
      <c r="V8" s="147">
        <f t="shared" si="8"/>
        <v>4</v>
      </c>
      <c r="W8" s="147">
        <f>IF('Crisis Indicator Data'!L5="x","x",IF('Crisis Indicator Data'!L5=0,0,IF(LOG('Crisis Indicator Data'!L5)&lt;W$4,0,IF(LOG('Crisis Indicator Data'!L5)&gt;W$3,5,ROUND(5-(W$3-LOG('Crisis Indicator Data'!L5))/(W$3-W$4)*5,1)))))</f>
        <v>0</v>
      </c>
      <c r="X8" s="166">
        <f>IF(OR('Crisis Indicator Data'!L5="x",'Crisis Indicator Data'!H5="x"),"x",'Crisis Indicator Data'!L5/'Crisis Indicator Data'!H5)</f>
        <v>0</v>
      </c>
      <c r="Y8" s="147">
        <f t="shared" si="9"/>
        <v>0</v>
      </c>
      <c r="Z8" s="147">
        <f t="shared" si="10"/>
        <v>0</v>
      </c>
      <c r="AA8" s="147">
        <f t="shared" si="11"/>
        <v>2.5</v>
      </c>
      <c r="AB8" s="167">
        <f t="shared" si="12"/>
        <v>1.8</v>
      </c>
    </row>
    <row r="9" spans="1:28" x14ac:dyDescent="0.35">
      <c r="A9" s="169" t="str">
        <f>'Crisis Indicator Data'!A6</f>
        <v>Complex in Burundi</v>
      </c>
      <c r="B9" s="170" t="str">
        <f>'Crisis Indicator Data'!B6</f>
        <v>Violence,Displacement,Floods</v>
      </c>
      <c r="C9" s="170" t="str">
        <f>'Crisis Indicator Data'!C6</f>
        <v>BDI001</v>
      </c>
      <c r="D9" s="170" t="str">
        <f>'Crisis Indicator Data'!D6</f>
        <v>Burundi</v>
      </c>
      <c r="E9" s="171" t="str">
        <f>'Crisis Indicator Data'!E6</f>
        <v>BDI</v>
      </c>
      <c r="F9" s="168">
        <f>IF('Crisis Indicator Data'!F6="x","x",IF(LOG('Crisis Indicator Data'!F6)&lt;F$4,0,IF(LOG('Crisis Indicator Data'!F6)&gt;F$3,5,ROUND(5-(F$3-LOG('Crisis Indicator Data'!F6))/(F$3-F$4)*5,1))))</f>
        <v>2.2999999999999998</v>
      </c>
      <c r="G9" s="165">
        <f>IF('Crisis Indicator Data'!F6="x","x",IF(LEN(E9)&gt;3,('Crisis Indicator Data'!F6/VLOOKUP('Impact of the crisis'!$C9,'Regional Crises'!$B$1:$R$66,4,FALSE)),'Crisis Indicator Data'!F6/VLOOKUP('Impact of the crisis'!$E9,'Country Indicator Data'!$B$4:$P$300,15,FALSE)))</f>
        <v>1</v>
      </c>
      <c r="H9" s="147">
        <f t="shared" si="0"/>
        <v>5</v>
      </c>
      <c r="I9" s="147">
        <f t="shared" si="1"/>
        <v>3.65</v>
      </c>
      <c r="J9" s="147">
        <f>IF('Crisis Indicator Data'!G6="x","x",IF(LOG('Crisis Indicator Data'!G6)&lt;J$4,0,IF(LOG('Crisis Indicator Data'!G6)&gt;J$3,5,ROUND(5-(J$3-LOG('Crisis Indicator Data'!G6))/(J$3-J$4)*5,1))))</f>
        <v>3.6</v>
      </c>
      <c r="K9" s="165">
        <f>IF('Crisis Indicator Data'!G6="x","x",IF(LEN(E9)&gt;3,('Crisis Indicator Data'!G6/VLOOKUP('Impact of the crisis'!$C9,'Regional Crises'!$B$1:$R$66,5,FALSE)),'Crisis Indicator Data'!G6/VLOOKUP('Impact of the crisis'!$E9,'Country Indicator Data'!$B$4:$P$300,14,FALSE)))</f>
        <v>1</v>
      </c>
      <c r="L9" s="147">
        <f t="shared" si="2"/>
        <v>5</v>
      </c>
      <c r="M9" s="147">
        <f t="shared" si="3"/>
        <v>4.3</v>
      </c>
      <c r="N9" s="147">
        <f t="shared" si="4"/>
        <v>4</v>
      </c>
      <c r="O9" s="147">
        <f>IF('Crisis Indicator Data'!H6="x","x",IF('Crisis Indicator Data'!H6=0,0,IF(LOG('Crisis Indicator Data'!H6)&lt;O$4,0,IF(LOG('Crisis Indicator Data'!H6)&gt;O$3,5,ROUND(5-(O$3-LOG('Crisis Indicator Data'!H6))/(O$3-O$4)*5,1)))))</f>
        <v>3.8</v>
      </c>
      <c r="P9" s="165">
        <f>IF('Crisis Indicator Data'!H6="x","x",'Crisis Indicator Data'!H6/'Crisis Indicator Data'!G6)</f>
        <v>0.48864838473431527</v>
      </c>
      <c r="Q9" s="147">
        <f t="shared" si="5"/>
        <v>2.4</v>
      </c>
      <c r="R9" s="147">
        <f t="shared" si="6"/>
        <v>3.0999999999999996</v>
      </c>
      <c r="S9" s="147">
        <f>IF('Crisis Indicator Data'!I6="x","x",IF('Crisis Indicator Data'!I6=0,0,IF(LOG('Crisis Indicator Data'!I6)&lt;S$4,0,IF(LOG('Crisis Indicator Data'!I6)&gt;S$3,5,ROUND(5-(S$3-LOG('Crisis Indicator Data'!I6))/(S$3-S$4)*5,1)))))</f>
        <v>4</v>
      </c>
      <c r="T9" s="165">
        <f>IF('Crisis Indicator Data'!H6="x","x",IF('Crisis Indicator Data'!I6="x","x",'Crisis Indicator Data'!I6/'Crisis Indicator Data'!H6))</f>
        <v>0.10158201498751041</v>
      </c>
      <c r="U9" s="147">
        <f t="shared" si="7"/>
        <v>3.4</v>
      </c>
      <c r="V9" s="147">
        <f t="shared" si="8"/>
        <v>3.7</v>
      </c>
      <c r="W9" s="147">
        <f>IF('Crisis Indicator Data'!L6="x","x",IF('Crisis Indicator Data'!L6=0,0,IF(LOG('Crisis Indicator Data'!L6)&lt;W$4,0,IF(LOG('Crisis Indicator Data'!L6)&gt;W$3,5,ROUND(5-(W$3-LOG('Crisis Indicator Data'!L6))/(W$3-W$4)*5,1)))))</f>
        <v>2.5</v>
      </c>
      <c r="X9" s="166">
        <f>IF(OR('Crisis Indicator Data'!L6="x",'Crisis Indicator Data'!H6="x"),"x",'Crisis Indicator Data'!L6/'Crisis Indicator Data'!H6)</f>
        <v>9.1590341382181515E-6</v>
      </c>
      <c r="Y9" s="147">
        <f t="shared" si="9"/>
        <v>0.5</v>
      </c>
      <c r="Z9" s="147">
        <f t="shared" si="10"/>
        <v>1.5</v>
      </c>
      <c r="AA9" s="147">
        <f t="shared" si="11"/>
        <v>2.8</v>
      </c>
      <c r="AB9" s="167">
        <f t="shared" si="12"/>
        <v>3</v>
      </c>
    </row>
    <row r="10" spans="1:28" x14ac:dyDescent="0.35">
      <c r="A10" s="169" t="str">
        <f>'Crisis Indicator Data'!A7</f>
        <v>Conflict in northern region</v>
      </c>
      <c r="B10" s="170" t="str">
        <f>'Crisis Indicator Data'!B7</f>
        <v>Conflict,Displacement,Violence</v>
      </c>
      <c r="C10" s="170" t="str">
        <f>'Crisis Indicator Data'!C7</f>
        <v>BEN002</v>
      </c>
      <c r="D10" s="170" t="str">
        <f>'Crisis Indicator Data'!D7</f>
        <v>Benin</v>
      </c>
      <c r="E10" s="171" t="str">
        <f>'Crisis Indicator Data'!E7</f>
        <v>BEN</v>
      </c>
      <c r="F10" s="168">
        <f>IF('Crisis Indicator Data'!F7="x","x",IF(LOG('Crisis Indicator Data'!F7)&lt;F$4,0,IF(LOG('Crisis Indicator Data'!F7)&gt;F$3,5,ROUND(5-(F$3-LOG('Crisis Indicator Data'!F7))/(F$3-F$4)*5,1))))</f>
        <v>2.8</v>
      </c>
      <c r="G10" s="165">
        <f>IF('Crisis Indicator Data'!F7="x","x",IF(LEN(E10)&gt;3,('Crisis Indicator Data'!F7/VLOOKUP('Impact of the crisis'!$C10,'Regional Crises'!$B$1:$R$66,4,FALSE)),'Crisis Indicator Data'!F7/VLOOKUP('Impact of the crisis'!$E10,'Country Indicator Data'!$B$4:$P$300,15,FALSE)))</f>
        <v>0.42242816601631783</v>
      </c>
      <c r="H10" s="147">
        <f t="shared" si="0"/>
        <v>2.1</v>
      </c>
      <c r="I10" s="147">
        <f t="shared" si="1"/>
        <v>2.4500000000000002</v>
      </c>
      <c r="J10" s="147">
        <f>IF('Crisis Indicator Data'!G7="x","x",IF(LOG('Crisis Indicator Data'!G7)&lt;J$4,0,IF(LOG('Crisis Indicator Data'!G7)&gt;J$3,5,ROUND(5-(J$3-LOG('Crisis Indicator Data'!G7))/(J$3-J$4)*5,1))))</f>
        <v>1.1000000000000001</v>
      </c>
      <c r="K10" s="165">
        <f>IF('Crisis Indicator Data'!G7="x","x",IF(LEN(E10)&gt;3,('Crisis Indicator Data'!G7/VLOOKUP('Impact of the crisis'!$C10,'Regional Crises'!$B$1:$R$66,5,FALSE)),'Crisis Indicator Data'!G7/VLOOKUP('Impact of the crisis'!$E10,'Country Indicator Data'!$B$4:$P$300,14,FALSE)))</f>
        <v>0.15437956204379563</v>
      </c>
      <c r="L10" s="147">
        <f t="shared" si="2"/>
        <v>0.7</v>
      </c>
      <c r="M10" s="147">
        <f t="shared" si="3"/>
        <v>0.9</v>
      </c>
      <c r="N10" s="147">
        <f t="shared" si="4"/>
        <v>1.7</v>
      </c>
      <c r="O10" s="147">
        <f>IF('Crisis Indicator Data'!H7="x","x",IF('Crisis Indicator Data'!H7=0,0,IF(LOG('Crisis Indicator Data'!H7)&lt;O$4,0,IF(LOG('Crisis Indicator Data'!H7)&gt;O$3,5,ROUND(5-(O$3-LOG('Crisis Indicator Data'!H7))/(O$3-O$4)*5,1)))))</f>
        <v>1.6</v>
      </c>
      <c r="P10" s="165">
        <f>IF('Crisis Indicator Data'!H7="x","x",'Crisis Indicator Data'!H7/'Crisis Indicator Data'!G7)</f>
        <v>0.14562647754137115</v>
      </c>
      <c r="Q10" s="147">
        <f t="shared" si="5"/>
        <v>0.7</v>
      </c>
      <c r="R10" s="147">
        <f t="shared" si="6"/>
        <v>1.1499999999999999</v>
      </c>
      <c r="S10" s="147">
        <f>IF('Crisis Indicator Data'!I7="x","x",IF('Crisis Indicator Data'!I7=0,0,IF(LOG('Crisis Indicator Data'!I7)&lt;S$4,0,IF(LOG('Crisis Indicator Data'!I7)&gt;S$3,5,ROUND(5-(S$3-LOG('Crisis Indicator Data'!I7))/(S$3-S$4)*5,1)))))</f>
        <v>2.1</v>
      </c>
      <c r="T10" s="165">
        <f>IF('Crisis Indicator Data'!H7="x","x",IF('Crisis Indicator Data'!I7="x","x",'Crisis Indicator Data'!I7/'Crisis Indicator Data'!H7))</f>
        <v>9.4155844155844159E-2</v>
      </c>
      <c r="U10" s="147">
        <f t="shared" si="7"/>
        <v>3.1</v>
      </c>
      <c r="V10" s="147">
        <f t="shared" si="8"/>
        <v>2.6</v>
      </c>
      <c r="W10" s="147">
        <f>IF('Crisis Indicator Data'!L7="x","x",IF('Crisis Indicator Data'!L7=0,0,IF(LOG('Crisis Indicator Data'!L7)&lt;W$4,0,IF(LOG('Crisis Indicator Data'!L7)&gt;W$3,5,ROUND(5-(W$3-LOG('Crisis Indicator Data'!L7))/(W$3-W$4)*5,1)))))</f>
        <v>2.8</v>
      </c>
      <c r="X10" s="166">
        <f>IF(OR('Crisis Indicator Data'!L7="x",'Crisis Indicator Data'!H7="x"),"x",'Crisis Indicator Data'!L7/'Crisis Indicator Data'!H7)</f>
        <v>2.9545454545454547E-4</v>
      </c>
      <c r="Y10" s="147">
        <f t="shared" si="9"/>
        <v>5</v>
      </c>
      <c r="Z10" s="147">
        <f t="shared" si="10"/>
        <v>3.9</v>
      </c>
      <c r="AA10" s="147">
        <f t="shared" si="11"/>
        <v>3.3</v>
      </c>
      <c r="AB10" s="167">
        <f t="shared" si="12"/>
        <v>2.4</v>
      </c>
    </row>
    <row r="11" spans="1:28" x14ac:dyDescent="0.35">
      <c r="A11" s="169" t="str">
        <f>'Crisis Indicator Data'!A8</f>
        <v>Conflict in Burkina Faso</v>
      </c>
      <c r="B11" s="170" t="str">
        <f>'Crisis Indicator Data'!B8</f>
        <v>Conflict,Displacement,Violence</v>
      </c>
      <c r="C11" s="170" t="str">
        <f>'Crisis Indicator Data'!C8</f>
        <v>BFA002</v>
      </c>
      <c r="D11" s="170" t="str">
        <f>'Crisis Indicator Data'!D8</f>
        <v>Burkina Faso</v>
      </c>
      <c r="E11" s="171" t="str">
        <f>'Crisis Indicator Data'!E8</f>
        <v>BFA</v>
      </c>
      <c r="F11" s="168">
        <f>IF('Crisis Indicator Data'!F8="x","x",IF(LOG('Crisis Indicator Data'!F8)&lt;F$4,0,IF(LOG('Crisis Indicator Data'!F8)&gt;F$3,5,ROUND(5-(F$3-LOG('Crisis Indicator Data'!F8))/(F$3-F$4)*5,1))))</f>
        <v>4.0999999999999996</v>
      </c>
      <c r="G11" s="165">
        <f>IF('Crisis Indicator Data'!F8="x","x",IF(LEN(E11)&gt;3,('Crisis Indicator Data'!F8/VLOOKUP('Impact of the crisis'!$C11,'Regional Crises'!$B$1:$R$66,4,FALSE)),'Crisis Indicator Data'!F8/VLOOKUP('Impact of the crisis'!$E11,'Country Indicator Data'!$B$4:$P$300,15,FALSE)))</f>
        <v>1.0022660818713451</v>
      </c>
      <c r="H11" s="147">
        <f t="shared" si="0"/>
        <v>5</v>
      </c>
      <c r="I11" s="147">
        <f t="shared" si="1"/>
        <v>4.55</v>
      </c>
      <c r="J11" s="147">
        <f>IF('Crisis Indicator Data'!G8="x","x",IF(LOG('Crisis Indicator Data'!G8)&lt;J$4,0,IF(LOG('Crisis Indicator Data'!G8)&gt;J$3,5,ROUND(5-(J$3-LOG('Crisis Indicator Data'!G8))/(J$3-J$4)*5,1))))</f>
        <v>4.5999999999999996</v>
      </c>
      <c r="K11" s="165">
        <f>IF('Crisis Indicator Data'!G8="x","x",IF(LEN(E11)&gt;3,('Crisis Indicator Data'!G8/VLOOKUP('Impact of the crisis'!$C11,'Regional Crises'!$B$1:$R$66,5,FALSE)),'Crisis Indicator Data'!G8/VLOOKUP('Impact of the crisis'!$E11,'Country Indicator Data'!$B$4:$P$300,14,FALSE)))</f>
        <v>1</v>
      </c>
      <c r="L11" s="147">
        <f t="shared" si="2"/>
        <v>5</v>
      </c>
      <c r="M11" s="147">
        <f t="shared" si="3"/>
        <v>4.8</v>
      </c>
      <c r="N11" s="147">
        <f t="shared" si="4"/>
        <v>4.7</v>
      </c>
      <c r="O11" s="147">
        <f>IF('Crisis Indicator Data'!H8="x","x",IF('Crisis Indicator Data'!H8=0,0,IF(LOG('Crisis Indicator Data'!H8)&lt;O$4,0,IF(LOG('Crisis Indicator Data'!H8)&gt;O$3,5,ROUND(5-(O$3-LOG('Crisis Indicator Data'!H8))/(O$3-O$4)*5,1)))))</f>
        <v>3.8</v>
      </c>
      <c r="P11" s="165">
        <f>IF('Crisis Indicator Data'!H8="x","x",'Crisis Indicator Data'!H8/'Crisis Indicator Data'!G8)</f>
        <v>0.27038626609442062</v>
      </c>
      <c r="Q11" s="147">
        <f t="shared" si="5"/>
        <v>1.3</v>
      </c>
      <c r="R11" s="147">
        <f t="shared" si="6"/>
        <v>2.5499999999999998</v>
      </c>
      <c r="S11" s="147">
        <f>IF('Crisis Indicator Data'!I8="x","x",IF('Crisis Indicator Data'!I8=0,0,IF(LOG('Crisis Indicator Data'!I8)&lt;S$4,0,IF(LOG('Crisis Indicator Data'!I8)&gt;S$3,5,ROUND(5-(S$3-LOG('Crisis Indicator Data'!I8))/(S$3-S$4)*5,1)))))</f>
        <v>4.8</v>
      </c>
      <c r="T11" s="165">
        <f>IF('Crisis Indicator Data'!H8="x","x",IF('Crisis Indicator Data'!I8="x","x",'Crisis Indicator Data'!I8/'Crisis Indicator Data'!H8))</f>
        <v>0.37746031746031744</v>
      </c>
      <c r="U11" s="147">
        <f t="shared" si="7"/>
        <v>5</v>
      </c>
      <c r="V11" s="147">
        <f t="shared" si="8"/>
        <v>4.9000000000000004</v>
      </c>
      <c r="W11" s="147">
        <f>IF('Crisis Indicator Data'!L8="x","x",IF('Crisis Indicator Data'!L8=0,0,IF(LOG('Crisis Indicator Data'!L8)&lt;W$4,0,IF(LOG('Crisis Indicator Data'!L8)&gt;W$3,5,ROUND(5-(W$3-LOG('Crisis Indicator Data'!L8))/(W$3-W$4)*5,1)))))</f>
        <v>5</v>
      </c>
      <c r="X11" s="166">
        <f>IF(OR('Crisis Indicator Data'!L8="x",'Crisis Indicator Data'!H8="x"),"x",'Crisis Indicator Data'!L8/'Crisis Indicator Data'!H8)</f>
        <v>5.5714285714285718E-4</v>
      </c>
      <c r="Y11" s="147">
        <f t="shared" si="9"/>
        <v>5</v>
      </c>
      <c r="Z11" s="147">
        <f t="shared" si="10"/>
        <v>5</v>
      </c>
      <c r="AA11" s="147">
        <f t="shared" si="11"/>
        <v>5</v>
      </c>
      <c r="AB11" s="167">
        <f t="shared" si="12"/>
        <v>4.0999999999999996</v>
      </c>
    </row>
    <row r="12" spans="1:28" x14ac:dyDescent="0.35">
      <c r="A12" s="169" t="str">
        <f>'Crisis Indicator Data'!A9</f>
        <v>Mutliple crises in Bangladesh</v>
      </c>
      <c r="B12" s="170" t="str">
        <f>'Crisis Indicator Data'!B9</f>
        <v>Conflict,Violence,Displacement,Floods</v>
      </c>
      <c r="C12" s="170" t="str">
        <f>'Crisis Indicator Data'!C9</f>
        <v>BGD001</v>
      </c>
      <c r="D12" s="170" t="str">
        <f>'Crisis Indicator Data'!D9</f>
        <v>Bangladesh</v>
      </c>
      <c r="E12" s="171" t="str">
        <f>'Crisis Indicator Data'!E9</f>
        <v>BGD</v>
      </c>
      <c r="F12" s="168">
        <f>IF('Crisis Indicator Data'!F9="x","x",IF(LOG('Crisis Indicator Data'!F9)&lt;F$4,0,IF(LOG('Crisis Indicator Data'!F9)&gt;F$3,5,ROUND(5-(F$3-LOG('Crisis Indicator Data'!F9))/(F$3-F$4)*5,1))))</f>
        <v>3.6</v>
      </c>
      <c r="G12" s="165">
        <f>IF('Crisis Indicator Data'!F9="x","x",IF(LEN(E12)&gt;3,('Crisis Indicator Data'!F9/VLOOKUP('Impact of the crisis'!$C12,'Regional Crises'!$B$1:$R$66,4,FALSE)),'Crisis Indicator Data'!F9/VLOOKUP('Impact of the crisis'!$E12,'Country Indicator Data'!$B$4:$P$300,15,FALSE)))</f>
        <v>1.1336713528462778</v>
      </c>
      <c r="H12" s="147">
        <f t="shared" si="0"/>
        <v>5</v>
      </c>
      <c r="I12" s="147">
        <f t="shared" si="1"/>
        <v>4.3</v>
      </c>
      <c r="J12" s="147">
        <f>IF('Crisis Indicator Data'!G9="x","x",IF(LOG('Crisis Indicator Data'!G9)&lt;J$4,0,IF(LOG('Crisis Indicator Data'!G9)&gt;J$3,5,ROUND(5-(J$3-LOG('Crisis Indicator Data'!G9))/(J$3-J$4)*5,1))))</f>
        <v>5</v>
      </c>
      <c r="K12" s="165">
        <f>IF('Crisis Indicator Data'!G9="x","x",IF(LEN(E12)&gt;3,('Crisis Indicator Data'!G9/VLOOKUP('Impact of the crisis'!$C12,'Regional Crises'!$B$1:$R$66,5,FALSE)),'Crisis Indicator Data'!G9/VLOOKUP('Impact of the crisis'!$E12,'Country Indicator Data'!$B$4:$P$300,14,FALSE)))</f>
        <v>1</v>
      </c>
      <c r="L12" s="147">
        <f t="shared" si="2"/>
        <v>5</v>
      </c>
      <c r="M12" s="147">
        <f t="shared" si="3"/>
        <v>5</v>
      </c>
      <c r="N12" s="147">
        <f t="shared" si="4"/>
        <v>4.7</v>
      </c>
      <c r="O12" s="147">
        <f>IF('Crisis Indicator Data'!H9="x","x",IF('Crisis Indicator Data'!H9=0,0,IF(LOG('Crisis Indicator Data'!H9)&lt;O$4,0,IF(LOG('Crisis Indicator Data'!H9)&gt;O$3,5,ROUND(5-(O$3-LOG('Crisis Indicator Data'!H9))/(O$3-O$4)*5,1)))))</f>
        <v>5</v>
      </c>
      <c r="P12" s="165">
        <f>IF('Crisis Indicator Data'!H9="x","x",'Crisis Indicator Data'!H9/'Crisis Indicator Data'!G9)</f>
        <v>0.5841040530099042</v>
      </c>
      <c r="Q12" s="147">
        <f t="shared" si="5"/>
        <v>2.9</v>
      </c>
      <c r="R12" s="147">
        <f t="shared" si="6"/>
        <v>3.95</v>
      </c>
      <c r="S12" s="147">
        <f>IF('Crisis Indicator Data'!I9="x","x",IF('Crisis Indicator Data'!I9=0,0,IF(LOG('Crisis Indicator Data'!I9)&lt;S$4,0,IF(LOG('Crisis Indicator Data'!I9)&gt;S$3,5,ROUND(5-(S$3-LOG('Crisis Indicator Data'!I9))/(S$3-S$4)*5,1)))))</f>
        <v>4.7</v>
      </c>
      <c r="T12" s="165">
        <f>IF('Crisis Indicator Data'!H9="x","x",IF('Crisis Indicator Data'!I9="x","x",'Crisis Indicator Data'!I9/'Crisis Indicator Data'!H9))</f>
        <v>2.0513899745455276E-2</v>
      </c>
      <c r="U12" s="147">
        <f t="shared" si="7"/>
        <v>0.7</v>
      </c>
      <c r="V12" s="147">
        <f t="shared" si="8"/>
        <v>2.7</v>
      </c>
      <c r="W12" s="147">
        <f>IF('Crisis Indicator Data'!L9="x","x",IF('Crisis Indicator Data'!L9=0,0,IF(LOG('Crisis Indicator Data'!L9)&lt;W$4,0,IF(LOG('Crisis Indicator Data'!L9)&gt;W$3,5,ROUND(5-(W$3-LOG('Crisis Indicator Data'!L9))/(W$3-W$4)*5,1)))))</f>
        <v>2.8</v>
      </c>
      <c r="X12" s="166">
        <f>IF(OR('Crisis Indicator Data'!L9="x",'Crisis Indicator Data'!H9="x"),"x",'Crisis Indicator Data'!L9/'Crisis Indicator Data'!H9)</f>
        <v>9.3199446816186639E-7</v>
      </c>
      <c r="Y12" s="147">
        <f t="shared" si="9"/>
        <v>0</v>
      </c>
      <c r="Z12" s="147">
        <f t="shared" si="10"/>
        <v>1.4</v>
      </c>
      <c r="AA12" s="147">
        <f t="shared" si="11"/>
        <v>2.1</v>
      </c>
      <c r="AB12" s="167">
        <f t="shared" si="12"/>
        <v>3.2</v>
      </c>
    </row>
    <row r="13" spans="1:28" x14ac:dyDescent="0.35">
      <c r="A13" s="169" t="str">
        <f>'Crisis Indicator Data'!A10</f>
        <v>Rohingya refugee crisis</v>
      </c>
      <c r="B13" s="170" t="str">
        <f>'Crisis Indicator Data'!B10</f>
        <v>Conflict,Violence,Displacement</v>
      </c>
      <c r="C13" s="170" t="str">
        <f>'Crisis Indicator Data'!C10</f>
        <v>BGD002</v>
      </c>
      <c r="D13" s="170" t="str">
        <f>'Crisis Indicator Data'!D10</f>
        <v>Bangladesh</v>
      </c>
      <c r="E13" s="171" t="str">
        <f>'Crisis Indicator Data'!E10</f>
        <v>BGD</v>
      </c>
      <c r="F13" s="168">
        <f>IF('Crisis Indicator Data'!F10="x","x",IF(LOG('Crisis Indicator Data'!F10)&lt;F$4,0,IF(LOG('Crisis Indicator Data'!F10)&gt;F$3,5,ROUND(5-(F$3-LOG('Crisis Indicator Data'!F10))/(F$3-F$4)*5,1))))</f>
        <v>0</v>
      </c>
      <c r="G13" s="165">
        <f>IF('Crisis Indicator Data'!F10="x","x",IF(LEN(E13)&gt;3,('Crisis Indicator Data'!F10/VLOOKUP('Impact of the crisis'!$C13,'Regional Crises'!$B$1:$R$66,4,FALSE)),'Crisis Indicator Data'!F10/VLOOKUP('Impact of the crisis'!$E13,'Country Indicator Data'!$B$4:$P$300,15,FALSE)))</f>
        <v>5.4579396174233696E-3</v>
      </c>
      <c r="H13" s="147">
        <f t="shared" si="0"/>
        <v>0</v>
      </c>
      <c r="I13" s="147">
        <f t="shared" si="1"/>
        <v>0</v>
      </c>
      <c r="J13" s="147">
        <f>IF('Crisis Indicator Data'!G10="x","x",IF(LOG('Crisis Indicator Data'!G10)&lt;J$4,0,IF(LOG('Crisis Indicator Data'!G10)&gt;J$3,5,ROUND(5-(J$3-LOG('Crisis Indicator Data'!G10))/(J$3-J$4)*5,1))))</f>
        <v>0.6</v>
      </c>
      <c r="K13" s="165">
        <f>IF('Crisis Indicator Data'!G10="x","x",IF(LEN(E13)&gt;3,('Crisis Indicator Data'!G10/VLOOKUP('Impact of the crisis'!$C13,'Regional Crises'!$B$1:$R$66,5,FALSE)),'Crisis Indicator Data'!G10/VLOOKUP('Impact of the crisis'!$E13,'Country Indicator Data'!$B$4:$P$300,14,FALSE)))</f>
        <v>9.0788826710997677E-3</v>
      </c>
      <c r="L13" s="147">
        <f t="shared" si="2"/>
        <v>0</v>
      </c>
      <c r="M13" s="147">
        <f t="shared" si="3"/>
        <v>0.3</v>
      </c>
      <c r="N13" s="147">
        <f t="shared" si="4"/>
        <v>0.2</v>
      </c>
      <c r="O13" s="147">
        <f>IF('Crisis Indicator Data'!H10="x","x",IF('Crisis Indicator Data'!H10=0,0,IF(LOG('Crisis Indicator Data'!H10)&lt;O$4,0,IF(LOG('Crisis Indicator Data'!H10)&gt;O$3,5,ROUND(5-(O$3-LOG('Crisis Indicator Data'!H10))/(O$3-O$4)*5,1)))))</f>
        <v>2.8</v>
      </c>
      <c r="P13" s="165">
        <f>IF('Crisis Indicator Data'!H10="x","x",'Crisis Indicator Data'!H10/'Crisis Indicator Data'!G10)</f>
        <v>1</v>
      </c>
      <c r="Q13" s="147">
        <f t="shared" si="5"/>
        <v>5</v>
      </c>
      <c r="R13" s="147">
        <f t="shared" si="6"/>
        <v>3.9</v>
      </c>
      <c r="S13" s="147">
        <f>IF('Crisis Indicator Data'!I10="x","x",IF('Crisis Indicator Data'!I10=0,0,IF(LOG('Crisis Indicator Data'!I10)&lt;S$4,0,IF(LOG('Crisis Indicator Data'!I10)&gt;S$3,5,ROUND(5-(S$3-LOG('Crisis Indicator Data'!I10))/(S$3-S$4)*5,1)))))</f>
        <v>4.3</v>
      </c>
      <c r="T13" s="165">
        <f>IF('Crisis Indicator Data'!H10="x","x",IF('Crisis Indicator Data'!I10="x","x",'Crisis Indicator Data'!I10/'Crisis Indicator Data'!H10))</f>
        <v>0.64925854287556417</v>
      </c>
      <c r="U13" s="147">
        <f t="shared" si="7"/>
        <v>5</v>
      </c>
      <c r="V13" s="147">
        <f t="shared" si="8"/>
        <v>4.7</v>
      </c>
      <c r="W13" s="147">
        <f>IF('Crisis Indicator Data'!L10="x","x",IF('Crisis Indicator Data'!L10=0,0,IF(LOG('Crisis Indicator Data'!L10)&lt;W$4,0,IF(LOG('Crisis Indicator Data'!L10)&gt;W$3,5,ROUND(5-(W$3-LOG('Crisis Indicator Data'!L10))/(W$3-W$4)*5,1)))))</f>
        <v>1.9</v>
      </c>
      <c r="X13" s="166">
        <f>IF(OR('Crisis Indicator Data'!L10="x",'Crisis Indicator Data'!H10="x"),"x",'Crisis Indicator Data'!L10/'Crisis Indicator Data'!H10)</f>
        <v>1.4184397163120568E-5</v>
      </c>
      <c r="Y13" s="147">
        <f t="shared" si="9"/>
        <v>0.7</v>
      </c>
      <c r="Z13" s="147">
        <f t="shared" si="10"/>
        <v>1.3</v>
      </c>
      <c r="AA13" s="147">
        <f t="shared" si="11"/>
        <v>3.5</v>
      </c>
      <c r="AB13" s="167">
        <f t="shared" si="12"/>
        <v>3.7</v>
      </c>
    </row>
    <row r="14" spans="1:28" x14ac:dyDescent="0.35">
      <c r="A14" s="169" t="str">
        <f>'Crisis Indicator Data'!A11</f>
        <v>Chronic Food Security Crisis in Bangladesh</v>
      </c>
      <c r="B14" s="170" t="str">
        <f>'Crisis Indicator Data'!B11</f>
        <v>Food Security,Socio-political,Cyclone,Floods,Other seasonal event</v>
      </c>
      <c r="C14" s="170" t="str">
        <f>'Crisis Indicator Data'!C11</f>
        <v>BGD012</v>
      </c>
      <c r="D14" s="170" t="str">
        <f>'Crisis Indicator Data'!D11</f>
        <v>Bangladesh</v>
      </c>
      <c r="E14" s="171" t="str">
        <f>'Crisis Indicator Data'!E11</f>
        <v>BGD</v>
      </c>
      <c r="F14" s="168">
        <f>IF('Crisis Indicator Data'!F11="x","x",IF(LOG('Crisis Indicator Data'!F11)&lt;F$4,0,IF(LOG('Crisis Indicator Data'!F11)&gt;F$3,5,ROUND(5-(F$3-LOG('Crisis Indicator Data'!F11))/(F$3-F$4)*5,1))))</f>
        <v>3.6</v>
      </c>
      <c r="G14" s="165">
        <f>IF('Crisis Indicator Data'!F11="x","x",IF(LEN(E14)&gt;3,('Crisis Indicator Data'!F11/VLOOKUP('Impact of the crisis'!$C14,'Regional Crises'!$B$1:$R$66,4,FALSE)),'Crisis Indicator Data'!F11/VLOOKUP('Impact of the crisis'!$E14,'Country Indicator Data'!$B$4:$P$300,15,FALSE)))</f>
        <v>1.1336713528462778</v>
      </c>
      <c r="H14" s="147">
        <f t="shared" si="0"/>
        <v>5</v>
      </c>
      <c r="I14" s="147">
        <f t="shared" si="1"/>
        <v>4.3</v>
      </c>
      <c r="J14" s="147">
        <f>IF('Crisis Indicator Data'!G11="x","x",IF(LOG('Crisis Indicator Data'!G11)&lt;J$4,0,IF(LOG('Crisis Indicator Data'!G11)&gt;J$3,5,ROUND(5-(J$3-LOG('Crisis Indicator Data'!G11))/(J$3-J$4)*5,1))))</f>
        <v>5</v>
      </c>
      <c r="K14" s="165">
        <f>IF('Crisis Indicator Data'!G11="x","x",IF(LEN(E14)&gt;3,('Crisis Indicator Data'!G11/VLOOKUP('Impact of the crisis'!$C14,'Regional Crises'!$B$1:$R$66,5,FALSE)),'Crisis Indicator Data'!G11/VLOOKUP('Impact of the crisis'!$E14,'Country Indicator Data'!$B$4:$P$300,14,FALSE)))</f>
        <v>0.9909211173289002</v>
      </c>
      <c r="L14" s="147">
        <f t="shared" si="2"/>
        <v>5</v>
      </c>
      <c r="M14" s="147">
        <f t="shared" si="3"/>
        <v>5</v>
      </c>
      <c r="N14" s="147">
        <f t="shared" si="4"/>
        <v>4.7</v>
      </c>
      <c r="O14" s="147">
        <f>IF('Crisis Indicator Data'!H11="x","x",IF('Crisis Indicator Data'!H11=0,0,IF(LOG('Crisis Indicator Data'!H11)&lt;O$4,0,IF(LOG('Crisis Indicator Data'!H11)&gt;O$3,5,ROUND(5-(O$3-LOG('Crisis Indicator Data'!H11))/(O$3-O$4)*5,1)))))</f>
        <v>5</v>
      </c>
      <c r="P14" s="165">
        <f>IF('Crisis Indicator Data'!H11="x","x",'Crisis Indicator Data'!H11/'Crisis Indicator Data'!G11)</f>
        <v>0.58029358773665707</v>
      </c>
      <c r="Q14" s="147">
        <f t="shared" si="5"/>
        <v>2.9</v>
      </c>
      <c r="R14" s="147">
        <f t="shared" si="6"/>
        <v>3.95</v>
      </c>
      <c r="S14" s="147" t="str">
        <f>IF('Crisis Indicator Data'!I11="x","x",IF('Crisis Indicator Data'!I11=0,0,IF(LOG('Crisis Indicator Data'!I11)&lt;S$4,0,IF(LOG('Crisis Indicator Data'!I11)&gt;S$3,5,ROUND(5-(S$3-LOG('Crisis Indicator Data'!I11))/(S$3-S$4)*5,1)))))</f>
        <v>x</v>
      </c>
      <c r="T14" s="165" t="str">
        <f>IF('Crisis Indicator Data'!H11="x","x",IF('Crisis Indicator Data'!I11="x","x",'Crisis Indicator Data'!I11/'Crisis Indicator Data'!H11))</f>
        <v>x</v>
      </c>
      <c r="U14" s="147" t="str">
        <f t="shared" si="7"/>
        <v>x</v>
      </c>
      <c r="V14" s="147" t="str">
        <f t="shared" si="8"/>
        <v>x</v>
      </c>
      <c r="W14" s="147" t="str">
        <f>IF('Crisis Indicator Data'!L11="x","x",IF('Crisis Indicator Data'!L11=0,0,IF(LOG('Crisis Indicator Data'!L11)&lt;W$4,0,IF(LOG('Crisis Indicator Data'!L11)&gt;W$3,5,ROUND(5-(W$3-LOG('Crisis Indicator Data'!L11))/(W$3-W$4)*5,1)))))</f>
        <v>x</v>
      </c>
      <c r="X14" s="166" t="str">
        <f>IF(OR('Crisis Indicator Data'!L11="x",'Crisis Indicator Data'!H11="x"),"x",'Crisis Indicator Data'!L11/'Crisis Indicator Data'!H11)</f>
        <v>x</v>
      </c>
      <c r="Y14" s="147" t="str">
        <f t="shared" si="9"/>
        <v>x</v>
      </c>
      <c r="Z14" s="147" t="str">
        <f t="shared" si="10"/>
        <v>x</v>
      </c>
      <c r="AA14" s="147" t="str">
        <f t="shared" si="11"/>
        <v>x</v>
      </c>
      <c r="AB14" s="167">
        <f t="shared" si="12"/>
        <v>3.95</v>
      </c>
    </row>
    <row r="15" spans="1:28" x14ac:dyDescent="0.35">
      <c r="A15" s="169" t="str">
        <f>'Crisis Indicator Data'!A12</f>
        <v>Cyclone Remal</v>
      </c>
      <c r="B15" s="170" t="str">
        <f>'Crisis Indicator Data'!B12</f>
        <v>Cyclone,Floods</v>
      </c>
      <c r="C15" s="170" t="str">
        <f>'Crisis Indicator Data'!C12</f>
        <v>BGD013</v>
      </c>
      <c r="D15" s="170" t="str">
        <f>'Crisis Indicator Data'!D12</f>
        <v>Bangladesh</v>
      </c>
      <c r="E15" s="171" t="str">
        <f>'Crisis Indicator Data'!E12</f>
        <v>BGD</v>
      </c>
      <c r="F15" s="168">
        <f>IF('Crisis Indicator Data'!F12="x","x",IF(LOG('Crisis Indicator Data'!F12)&lt;F$4,0,IF(LOG('Crisis Indicator Data'!F12)&gt;F$3,5,ROUND(5-(F$3-LOG('Crisis Indicator Data'!F12))/(F$3-F$4)*5,1))))</f>
        <v>2.7</v>
      </c>
      <c r="G15" s="165">
        <f>IF('Crisis Indicator Data'!F12="x","x",IF(LEN(E15)&gt;3,('Crisis Indicator Data'!F12/VLOOKUP('Impact of the crisis'!$C15,'Regional Crises'!$B$1:$R$66,4,FALSE)),'Crisis Indicator Data'!F12/VLOOKUP('Impact of the crisis'!$E15,'Country Indicator Data'!$B$4:$P$300,15,FALSE)))</f>
        <v>0.33313175078743185</v>
      </c>
      <c r="H15" s="147">
        <f t="shared" si="0"/>
        <v>1.6</v>
      </c>
      <c r="I15" s="147">
        <f t="shared" si="1"/>
        <v>2.1500000000000004</v>
      </c>
      <c r="J15" s="147">
        <f>IF('Crisis Indicator Data'!G12="x","x",IF(LOG('Crisis Indicator Data'!G12)&lt;J$4,0,IF(LOG('Crisis Indicator Data'!G12)&gt;J$3,5,ROUND(5-(J$3-LOG('Crisis Indicator Data'!G12))/(J$3-J$4)*5,1))))</f>
        <v>5</v>
      </c>
      <c r="K15" s="165">
        <f>IF('Crisis Indicator Data'!G12="x","x",IF(LEN(E15)&gt;3,('Crisis Indicator Data'!G12/VLOOKUP('Impact of the crisis'!$C15,'Regional Crises'!$B$1:$R$66,5,FALSE)),'Crisis Indicator Data'!G12/VLOOKUP('Impact of the crisis'!$E15,'Country Indicator Data'!$B$4:$P$300,14,FALSE)))</f>
        <v>0.25646819171603175</v>
      </c>
      <c r="L15" s="147">
        <f t="shared" si="2"/>
        <v>1.2</v>
      </c>
      <c r="M15" s="147">
        <f t="shared" si="3"/>
        <v>3.1</v>
      </c>
      <c r="N15" s="147">
        <f t="shared" si="4"/>
        <v>2.7</v>
      </c>
      <c r="O15" s="147">
        <f>IF('Crisis Indicator Data'!H12="x","x",IF('Crisis Indicator Data'!H12=0,0,IF(LOG('Crisis Indicator Data'!H12)&lt;O$4,0,IF(LOG('Crisis Indicator Data'!H12)&gt;O$3,5,ROUND(5-(O$3-LOG('Crisis Indicator Data'!H12))/(O$3-O$4)*5,1)))))</f>
        <v>3.6</v>
      </c>
      <c r="P15" s="165">
        <f>IF('Crisis Indicator Data'!H12="x","x",'Crisis Indicator Data'!H12/'Crisis Indicator Data'!G12)</f>
        <v>0.10498927283516685</v>
      </c>
      <c r="Q15" s="147">
        <f t="shared" si="5"/>
        <v>0.5</v>
      </c>
      <c r="R15" s="147">
        <f t="shared" si="6"/>
        <v>2.0499999999999998</v>
      </c>
      <c r="S15" s="147">
        <f>IF('Crisis Indicator Data'!I12="x","x",IF('Crisis Indicator Data'!I12=0,0,IF(LOG('Crisis Indicator Data'!I12)&lt;S$4,0,IF(LOG('Crisis Indicator Data'!I12)&gt;S$3,5,ROUND(5-(S$3-LOG('Crisis Indicator Data'!I12))/(S$3-S$4)*5,1)))))</f>
        <v>3.5</v>
      </c>
      <c r="T15" s="165">
        <f>IF('Crisis Indicator Data'!H12="x","x",IF('Crisis Indicator Data'!I12="x","x",'Crisis Indicator Data'!I12/'Crisis Indicator Data'!H12))</f>
        <v>6.0434782608695649E-2</v>
      </c>
      <c r="U15" s="147">
        <f t="shared" si="7"/>
        <v>2</v>
      </c>
      <c r="V15" s="147">
        <f t="shared" si="8"/>
        <v>2.8</v>
      </c>
      <c r="W15" s="147">
        <f>IF('Crisis Indicator Data'!L12="x","x",IF('Crisis Indicator Data'!L12=0,0,IF(LOG('Crisis Indicator Data'!L12)&lt;W$4,0,IF(LOG('Crisis Indicator Data'!L12)&gt;W$3,5,ROUND(5-(W$3-LOG('Crisis Indicator Data'!L12))/(W$3-W$4)*5,1)))))</f>
        <v>1.7</v>
      </c>
      <c r="X15" s="166">
        <f>IF(OR('Crisis Indicator Data'!L12="x",'Crisis Indicator Data'!H12="x"),"x",'Crisis Indicator Data'!L12/'Crisis Indicator Data'!H12)</f>
        <v>3.4782608695652175E-6</v>
      </c>
      <c r="Y15" s="147">
        <f t="shared" si="9"/>
        <v>0.2</v>
      </c>
      <c r="Z15" s="147">
        <f t="shared" si="10"/>
        <v>1</v>
      </c>
      <c r="AA15" s="147">
        <f t="shared" si="11"/>
        <v>2</v>
      </c>
      <c r="AB15" s="167">
        <f t="shared" si="12"/>
        <v>2</v>
      </c>
    </row>
    <row r="16" spans="1:28" x14ac:dyDescent="0.35">
      <c r="A16" s="169" t="str">
        <f>'Crisis Indicator Data'!A13</f>
        <v>2024 Monsoon Floods in Bangladesh</v>
      </c>
      <c r="B16" s="170" t="str">
        <f>'Crisis Indicator Data'!B13</f>
        <v>Floods</v>
      </c>
      <c r="C16" s="170" t="str">
        <f>'Crisis Indicator Data'!C13</f>
        <v>BGD014</v>
      </c>
      <c r="D16" s="170" t="str">
        <f>'Crisis Indicator Data'!D13</f>
        <v>Bangladesh</v>
      </c>
      <c r="E16" s="171" t="str">
        <f>'Crisis Indicator Data'!E13</f>
        <v>BGD</v>
      </c>
      <c r="F16" s="168">
        <f>IF('Crisis Indicator Data'!F13="x","x",IF(LOG('Crisis Indicator Data'!F13)&lt;F$4,0,IF(LOG('Crisis Indicator Data'!F13)&gt;F$3,5,ROUND(5-(F$3-LOG('Crisis Indicator Data'!F13))/(F$3-F$4)*5,1))))</f>
        <v>3</v>
      </c>
      <c r="G16" s="165">
        <f>IF('Crisis Indicator Data'!F13="x","x",IF(LEN(E16)&gt;3,('Crisis Indicator Data'!F13/VLOOKUP('Impact of the crisis'!$C16,'Regional Crises'!$B$1:$R$66,4,FALSE)),'Crisis Indicator Data'!F13/VLOOKUP('Impact of the crisis'!$E16,'Country Indicator Data'!$B$4:$P$300,15,FALSE)))</f>
        <v>0.46529922409157254</v>
      </c>
      <c r="H16" s="147">
        <f t="shared" si="0"/>
        <v>2.2999999999999998</v>
      </c>
      <c r="I16" s="147">
        <f t="shared" si="1"/>
        <v>2.65</v>
      </c>
      <c r="J16" s="147">
        <f>IF('Crisis Indicator Data'!G13="x","x",IF(LOG('Crisis Indicator Data'!G13)&lt;J$4,0,IF(LOG('Crisis Indicator Data'!G13)&gt;J$3,5,ROUND(5-(J$3-LOG('Crisis Indicator Data'!G13))/(J$3-J$4)*5,1))))</f>
        <v>5</v>
      </c>
      <c r="K16" s="165">
        <f>IF('Crisis Indicator Data'!G13="x","x",IF(LEN(E16)&gt;3,('Crisis Indicator Data'!G13/VLOOKUP('Impact of the crisis'!$C16,'Regional Crises'!$B$1:$R$66,5,FALSE)),'Crisis Indicator Data'!G13/VLOOKUP('Impact of the crisis'!$E16,'Country Indicator Data'!$B$4:$P$300,14,FALSE)))</f>
        <v>0.39318995996160061</v>
      </c>
      <c r="L16" s="147">
        <f t="shared" si="2"/>
        <v>1.9</v>
      </c>
      <c r="M16" s="147">
        <f t="shared" si="3"/>
        <v>3.45</v>
      </c>
      <c r="N16" s="147">
        <f t="shared" si="4"/>
        <v>3.1</v>
      </c>
      <c r="O16" s="147">
        <f>IF('Crisis Indicator Data'!H13="x","x",IF('Crisis Indicator Data'!H13=0,0,IF(LOG('Crisis Indicator Data'!H13)&lt;O$4,0,IF(LOG('Crisis Indicator Data'!H13)&gt;O$3,5,ROUND(5-(O$3-LOG('Crisis Indicator Data'!H13))/(O$3-O$4)*5,1)))))</f>
        <v>4.4000000000000004</v>
      </c>
      <c r="P16" s="165">
        <f>IF('Crisis Indicator Data'!H13="x","x",'Crisis Indicator Data'!H13/'Crisis Indicator Data'!G13)</f>
        <v>0.21735570409849489</v>
      </c>
      <c r="Q16" s="147">
        <f t="shared" si="5"/>
        <v>1</v>
      </c>
      <c r="R16" s="147">
        <f t="shared" si="6"/>
        <v>2.7</v>
      </c>
      <c r="S16" s="147">
        <f>IF('Crisis Indicator Data'!I13="x","x",IF('Crisis Indicator Data'!I13=0,0,IF(LOG('Crisis Indicator Data'!I13)&lt;S$4,0,IF(LOG('Crisis Indicator Data'!I13)&gt;S$3,5,ROUND(5-(S$3-LOG('Crisis Indicator Data'!I13))/(S$3-S$4)*5,1)))))</f>
        <v>4.0999999999999996</v>
      </c>
      <c r="T16" s="165">
        <f>IF('Crisis Indicator Data'!H13="x","x",IF('Crisis Indicator Data'!I13="x","x",'Crisis Indicator Data'!I13/'Crisis Indicator Data'!H13))</f>
        <v>5.2260273972602737E-2</v>
      </c>
      <c r="U16" s="147">
        <f t="shared" si="7"/>
        <v>1.7</v>
      </c>
      <c r="V16" s="147">
        <f t="shared" si="8"/>
        <v>2.9</v>
      </c>
      <c r="W16" s="147">
        <f>IF('Crisis Indicator Data'!L13="x","x",IF('Crisis Indicator Data'!L13=0,0,IF(LOG('Crisis Indicator Data'!L13)&lt;W$4,0,IF(LOG('Crisis Indicator Data'!L13)&gt;W$3,5,ROUND(5-(W$3-LOG('Crisis Indicator Data'!L13))/(W$3-W$4)*5,1)))))</f>
        <v>2.6</v>
      </c>
      <c r="X16" s="166">
        <f>IF(OR('Crisis Indicator Data'!L13="x",'Crisis Indicator Data'!H13="x"),"x",'Crisis Indicator Data'!L13/'Crisis Indicator Data'!H13)</f>
        <v>4.8630136986301368E-6</v>
      </c>
      <c r="Y16" s="147">
        <f t="shared" si="9"/>
        <v>0.2</v>
      </c>
      <c r="Z16" s="147">
        <f t="shared" si="10"/>
        <v>1.4</v>
      </c>
      <c r="AA16" s="147">
        <f t="shared" si="11"/>
        <v>2.2000000000000002</v>
      </c>
      <c r="AB16" s="167">
        <f t="shared" si="12"/>
        <v>2.5</v>
      </c>
    </row>
    <row r="17" spans="1:28" x14ac:dyDescent="0.35">
      <c r="A17" s="169" t="str">
        <f>'Crisis Indicator Data'!A14</f>
        <v>Displacement from Russia-Ukraine conflict in Bulgaria</v>
      </c>
      <c r="B17" s="170" t="str">
        <f>'Crisis Indicator Data'!B14</f>
        <v>Conflict,Displacement</v>
      </c>
      <c r="C17" s="170" t="str">
        <f>'Crisis Indicator Data'!C14</f>
        <v>BGR002</v>
      </c>
      <c r="D17" s="170" t="str">
        <f>'Crisis Indicator Data'!D14</f>
        <v>Bulgaria</v>
      </c>
      <c r="E17" s="171" t="str">
        <f>'Crisis Indicator Data'!E14</f>
        <v>BGR</v>
      </c>
      <c r="F17" s="168">
        <f>IF('Crisis Indicator Data'!F14="x","x",IF(LOG('Crisis Indicator Data'!F14)&lt;F$4,0,IF(LOG('Crisis Indicator Data'!F14)&gt;F$3,5,ROUND(5-(F$3-LOG('Crisis Indicator Data'!F14))/(F$3-F$4)*5,1))))</f>
        <v>3.4</v>
      </c>
      <c r="G17" s="165">
        <f>IF('Crisis Indicator Data'!F14="x","x",IF(LEN(E17)&gt;3,('Crisis Indicator Data'!F14/VLOOKUP('Impact of the crisis'!$C17,'Regional Crises'!$B$1:$R$66,4,FALSE)),'Crisis Indicator Data'!F14/VLOOKUP('Impact of the crisis'!$E17,'Country Indicator Data'!$B$4:$P$300,15,FALSE)))</f>
        <v>1</v>
      </c>
      <c r="H17" s="147">
        <f t="shared" si="0"/>
        <v>5</v>
      </c>
      <c r="I17" s="147">
        <f t="shared" si="1"/>
        <v>4.2</v>
      </c>
      <c r="J17" s="147">
        <f>IF('Crisis Indicator Data'!G14="x","x",IF(LOG('Crisis Indicator Data'!G14)&lt;J$4,0,IF(LOG('Crisis Indicator Data'!G14)&gt;J$3,5,ROUND(5-(J$3-LOG('Crisis Indicator Data'!G14))/(J$3-J$4)*5,1))))</f>
        <v>2.7</v>
      </c>
      <c r="K17" s="165">
        <f>IF('Crisis Indicator Data'!G14="x","x",IF(LEN(E17)&gt;3,('Crisis Indicator Data'!G14/VLOOKUP('Impact of the crisis'!$C17,'Regional Crises'!$B$1:$R$66,5,FALSE)),'Crisis Indicator Data'!G14/VLOOKUP('Impact of the crisis'!$E17,'Country Indicator Data'!$B$4:$P$300,14,FALSE)))</f>
        <v>1</v>
      </c>
      <c r="L17" s="147">
        <f t="shared" si="2"/>
        <v>5</v>
      </c>
      <c r="M17" s="147">
        <f t="shared" si="3"/>
        <v>3.85</v>
      </c>
      <c r="N17" s="147">
        <f t="shared" si="4"/>
        <v>4</v>
      </c>
      <c r="O17" s="147">
        <f>IF('Crisis Indicator Data'!H14="x","x",IF('Crisis Indicator Data'!H14=0,0,IF(LOG('Crisis Indicator Data'!H14)&lt;O$4,0,IF(LOG('Crisis Indicator Data'!H14)&gt;O$3,5,ROUND(5-(O$3-LOG('Crisis Indicator Data'!H14))/(O$3-O$4)*5,1)))))</f>
        <v>0.6</v>
      </c>
      <c r="P17" s="165">
        <f>IF('Crisis Indicator Data'!H14="x","x",'Crisis Indicator Data'!H14/'Crisis Indicator Data'!G14)</f>
        <v>1.0464758387196061E-2</v>
      </c>
      <c r="Q17" s="147">
        <f t="shared" si="5"/>
        <v>0</v>
      </c>
      <c r="R17" s="147">
        <f t="shared" si="6"/>
        <v>0.3</v>
      </c>
      <c r="S17" s="147">
        <f>IF('Crisis Indicator Data'!I14="x","x",IF('Crisis Indicator Data'!I14=0,0,IF(LOG('Crisis Indicator Data'!I14)&lt;S$4,0,IF(LOG('Crisis Indicator Data'!I14)&gt;S$3,5,ROUND(5-(S$3-LOG('Crisis Indicator Data'!I14))/(S$3-S$4)*5,1)))))</f>
        <v>2.6</v>
      </c>
      <c r="T17" s="165">
        <f>IF('Crisis Indicator Data'!H14="x","x",IF('Crisis Indicator Data'!I14="x","x",'Crisis Indicator Data'!I14/'Crisis Indicator Data'!H14))</f>
        <v>1</v>
      </c>
      <c r="U17" s="147">
        <f t="shared" si="7"/>
        <v>5</v>
      </c>
      <c r="V17" s="147">
        <f t="shared" si="8"/>
        <v>3.8</v>
      </c>
      <c r="W17" s="147">
        <f>IF('Crisis Indicator Data'!L14="x","x",IF('Crisis Indicator Data'!L14=0,0,IF(LOG('Crisis Indicator Data'!L14)&lt;W$4,0,IF(LOG('Crisis Indicator Data'!L14)&gt;W$3,5,ROUND(5-(W$3-LOG('Crisis Indicator Data'!L14))/(W$3-W$4)*5,1)))))</f>
        <v>0</v>
      </c>
      <c r="X17" s="166">
        <f>IF(OR('Crisis Indicator Data'!L14="x",'Crisis Indicator Data'!H14="x"),"x",'Crisis Indicator Data'!L14/'Crisis Indicator Data'!H14)</f>
        <v>0</v>
      </c>
      <c r="Y17" s="147">
        <f t="shared" si="9"/>
        <v>0</v>
      </c>
      <c r="Z17" s="147">
        <f t="shared" si="10"/>
        <v>0</v>
      </c>
      <c r="AA17" s="147">
        <f t="shared" si="11"/>
        <v>2.2999999999999998</v>
      </c>
      <c r="AB17" s="167">
        <f t="shared" si="12"/>
        <v>1.4</v>
      </c>
    </row>
    <row r="18" spans="1:28" x14ac:dyDescent="0.35">
      <c r="A18" s="169" t="str">
        <f>'Crisis Indicator Data'!A15</f>
        <v>Displacement from Russia-Ukraine conflict in Belarus</v>
      </c>
      <c r="B18" s="170" t="str">
        <f>'Crisis Indicator Data'!B15</f>
        <v>Displacement,Conflict</v>
      </c>
      <c r="C18" s="170" t="str">
        <f>'Crisis Indicator Data'!C15</f>
        <v>BLR002</v>
      </c>
      <c r="D18" s="170" t="str">
        <f>'Crisis Indicator Data'!D15</f>
        <v>Belarus</v>
      </c>
      <c r="E18" s="171" t="str">
        <f>'Crisis Indicator Data'!E15</f>
        <v>BLR</v>
      </c>
      <c r="F18" s="168">
        <f>IF('Crisis Indicator Data'!F15="x","x",IF(LOG('Crisis Indicator Data'!F15)&lt;F$4,0,IF(LOG('Crisis Indicator Data'!F15)&gt;F$3,5,ROUND(5-(F$3-LOG('Crisis Indicator Data'!F15))/(F$3-F$4)*5,1))))</f>
        <v>3.9</v>
      </c>
      <c r="G18" s="165">
        <f>IF('Crisis Indicator Data'!F15="x","x",IF(LEN(E18)&gt;3,('Crisis Indicator Data'!F15/VLOOKUP('Impact of the crisis'!$C18,'Regional Crises'!$B$1:$R$66,4,FALSE)),'Crisis Indicator Data'!F15/VLOOKUP('Impact of the crisis'!$E18,'Country Indicator Data'!$B$4:$P$300,15,FALSE)))</f>
        <v>1.0228233555062822</v>
      </c>
      <c r="H18" s="147">
        <f t="shared" si="0"/>
        <v>5</v>
      </c>
      <c r="I18" s="147">
        <f t="shared" si="1"/>
        <v>4.45</v>
      </c>
      <c r="J18" s="147">
        <f>IF('Crisis Indicator Data'!G15="x","x",IF(LOG('Crisis Indicator Data'!G15)&lt;J$4,0,IF(LOG('Crisis Indicator Data'!G15)&gt;J$3,5,ROUND(5-(J$3-LOG('Crisis Indicator Data'!G15))/(J$3-J$4)*5,1))))</f>
        <v>3.2</v>
      </c>
      <c r="K18" s="165">
        <f>IF('Crisis Indicator Data'!G15="x","x",IF(LEN(E18)&gt;3,('Crisis Indicator Data'!G15/VLOOKUP('Impact of the crisis'!$C18,'Regional Crises'!$B$1:$R$66,5,FALSE)),'Crisis Indicator Data'!G15/VLOOKUP('Impact of the crisis'!$E18,'Country Indicator Data'!$B$4:$P$300,14,FALSE)))</f>
        <v>1</v>
      </c>
      <c r="L18" s="147">
        <f t="shared" si="2"/>
        <v>5</v>
      </c>
      <c r="M18" s="147">
        <f t="shared" si="3"/>
        <v>4.0999999999999996</v>
      </c>
      <c r="N18" s="147">
        <f t="shared" si="4"/>
        <v>4.3</v>
      </c>
      <c r="O18" s="147">
        <f>IF('Crisis Indicator Data'!H15="x","x",IF('Crisis Indicator Data'!H15=0,0,IF(LOG('Crisis Indicator Data'!H15)&lt;O$4,0,IF(LOG('Crisis Indicator Data'!H15)&gt;O$3,5,ROUND(5-(O$3-LOG('Crisis Indicator Data'!H15))/(O$3-O$4)*5,1)))))</f>
        <v>0.3</v>
      </c>
      <c r="P18" s="165">
        <f>IF('Crisis Indicator Data'!H15="x","x",'Crisis Indicator Data'!H15/'Crisis Indicator Data'!G15)</f>
        <v>4.9869904596704252E-3</v>
      </c>
      <c r="Q18" s="147">
        <f t="shared" si="5"/>
        <v>0</v>
      </c>
      <c r="R18" s="147">
        <f t="shared" si="6"/>
        <v>0.15</v>
      </c>
      <c r="S18" s="147">
        <f>IF('Crisis Indicator Data'!I15="x","x",IF('Crisis Indicator Data'!I15=0,0,IF(LOG('Crisis Indicator Data'!I15)&lt;S$4,0,IF(LOG('Crisis Indicator Data'!I15)&gt;S$3,5,ROUND(5-(S$3-LOG('Crisis Indicator Data'!I15))/(S$3-S$4)*5,1)))))</f>
        <v>2.4</v>
      </c>
      <c r="T18" s="165">
        <f>IF('Crisis Indicator Data'!H15="x","x",IF('Crisis Indicator Data'!I15="x","x",'Crisis Indicator Data'!I15/'Crisis Indicator Data'!H15))</f>
        <v>1</v>
      </c>
      <c r="U18" s="147">
        <f t="shared" si="7"/>
        <v>5</v>
      </c>
      <c r="V18" s="147">
        <f t="shared" si="8"/>
        <v>3.7</v>
      </c>
      <c r="W18" s="147">
        <f>IF('Crisis Indicator Data'!L15="x","x",IF('Crisis Indicator Data'!L15=0,0,IF(LOG('Crisis Indicator Data'!L15)&lt;W$4,0,IF(LOG('Crisis Indicator Data'!L15)&gt;W$3,5,ROUND(5-(W$3-LOG('Crisis Indicator Data'!L15))/(W$3-W$4)*5,1)))))</f>
        <v>0</v>
      </c>
      <c r="X18" s="166">
        <f>IF(OR('Crisis Indicator Data'!L15="x",'Crisis Indicator Data'!H15="x"),"x",'Crisis Indicator Data'!L15/'Crisis Indicator Data'!H15)</f>
        <v>0</v>
      </c>
      <c r="Y18" s="147">
        <f t="shared" si="9"/>
        <v>0</v>
      </c>
      <c r="Z18" s="147">
        <f t="shared" si="10"/>
        <v>0</v>
      </c>
      <c r="AA18" s="147">
        <f t="shared" si="11"/>
        <v>2.2999999999999998</v>
      </c>
      <c r="AB18" s="167">
        <f t="shared" si="12"/>
        <v>1.3</v>
      </c>
    </row>
    <row r="19" spans="1:28" x14ac:dyDescent="0.35">
      <c r="A19" s="169" t="str">
        <f>'Crisis Indicator Data'!A16</f>
        <v>Country level Brazil</v>
      </c>
      <c r="B19" s="170" t="str">
        <f>'Crisis Indicator Data'!B16</f>
        <v>Displacement,Floods</v>
      </c>
      <c r="C19" s="170" t="str">
        <f>'Crisis Indicator Data'!C16</f>
        <v>BRA001</v>
      </c>
      <c r="D19" s="170" t="str">
        <f>'Crisis Indicator Data'!D16</f>
        <v>Brazil</v>
      </c>
      <c r="E19" s="171" t="str">
        <f>'Crisis Indicator Data'!E16</f>
        <v>BRA</v>
      </c>
      <c r="F19" s="168">
        <f>IF('Crisis Indicator Data'!F16="x","x",IF(LOG('Crisis Indicator Data'!F16)&lt;F$4,0,IF(LOG('Crisis Indicator Data'!F16)&gt;F$3,5,ROUND(5-(F$3-LOG('Crisis Indicator Data'!F16))/(F$3-F$4)*5,1))))</f>
        <v>5</v>
      </c>
      <c r="G19" s="165">
        <f>IF('Crisis Indicator Data'!F16="x","x",IF(LEN(E19)&gt;3,('Crisis Indicator Data'!F16/VLOOKUP('Impact of the crisis'!$C19,'Regional Crises'!$B$1:$R$66,4,FALSE)),'Crisis Indicator Data'!F16/VLOOKUP('Impact of the crisis'!$E19,'Country Indicator Data'!$B$4:$P$300,15,FALSE)))</f>
        <v>0.7580249912061775</v>
      </c>
      <c r="H19" s="147">
        <f t="shared" si="0"/>
        <v>3.8</v>
      </c>
      <c r="I19" s="147">
        <f t="shared" si="1"/>
        <v>4.4000000000000004</v>
      </c>
      <c r="J19" s="147">
        <f>IF('Crisis Indicator Data'!G16="x","x",IF(LOG('Crisis Indicator Data'!G16)&lt;J$4,0,IF(LOG('Crisis Indicator Data'!G16)&gt;J$3,5,ROUND(5-(J$3-LOG('Crisis Indicator Data'!G16))/(J$3-J$4)*5,1))))</f>
        <v>5</v>
      </c>
      <c r="K19" s="165">
        <f>IF('Crisis Indicator Data'!G16="x","x",IF(LEN(E19)&gt;3,('Crisis Indicator Data'!G16/VLOOKUP('Impact of the crisis'!$C19,'Regional Crises'!$B$1:$R$66,5,FALSE)),'Crisis Indicator Data'!G16/VLOOKUP('Impact of the crisis'!$E19,'Country Indicator Data'!$B$4:$P$300,14,FALSE)))</f>
        <v>0.55773904686214892</v>
      </c>
      <c r="L19" s="147">
        <f t="shared" si="2"/>
        <v>2.8</v>
      </c>
      <c r="M19" s="147">
        <f t="shared" si="3"/>
        <v>3.9</v>
      </c>
      <c r="N19" s="147">
        <f t="shared" si="4"/>
        <v>4.2</v>
      </c>
      <c r="O19" s="147">
        <f>IF('Crisis Indicator Data'!H16="x","x",IF('Crisis Indicator Data'!H16=0,0,IF(LOG('Crisis Indicator Data'!H16)&lt;O$4,0,IF(LOG('Crisis Indicator Data'!H16)&gt;O$3,5,ROUND(5-(O$3-LOG('Crisis Indicator Data'!H16))/(O$3-O$4)*5,1)))))</f>
        <v>3.4</v>
      </c>
      <c r="P19" s="165">
        <f>IF('Crisis Indicator Data'!H16="x","x",'Crisis Indicator Data'!H16/'Crisis Indicator Data'!G16)</f>
        <v>2.9666879302774486E-2</v>
      </c>
      <c r="Q19" s="147">
        <f t="shared" si="5"/>
        <v>0.1</v>
      </c>
      <c r="R19" s="147">
        <f t="shared" si="6"/>
        <v>1.75</v>
      </c>
      <c r="S19" s="147">
        <f>IF('Crisis Indicator Data'!I16="x","x",IF('Crisis Indicator Data'!I16=0,0,IF(LOG('Crisis Indicator Data'!I16)&lt;S$4,0,IF(LOG('Crisis Indicator Data'!I16)&gt;S$3,5,ROUND(5-(S$3-LOG('Crisis Indicator Data'!I16))/(S$3-S$4)*5,1)))))</f>
        <v>4.3</v>
      </c>
      <c r="T19" s="165">
        <f>IF('Crisis Indicator Data'!H16="x","x",IF('Crisis Indicator Data'!I16="x","x",'Crisis Indicator Data'!I16/'Crisis Indicator Data'!H16))</f>
        <v>0.27673834124546215</v>
      </c>
      <c r="U19" s="147">
        <f t="shared" si="7"/>
        <v>5</v>
      </c>
      <c r="V19" s="147">
        <f t="shared" si="8"/>
        <v>4.7</v>
      </c>
      <c r="W19" s="147">
        <f>IF('Crisis Indicator Data'!L16="x","x",IF('Crisis Indicator Data'!L16=0,0,IF(LOG('Crisis Indicator Data'!L16)&lt;W$4,0,IF(LOG('Crisis Indicator Data'!L16)&gt;W$3,5,ROUND(5-(W$3-LOG('Crisis Indicator Data'!L16))/(W$3-W$4)*5,1)))))</f>
        <v>3.2</v>
      </c>
      <c r="X19" s="166">
        <f>IF(OR('Crisis Indicator Data'!L16="x",'Crisis Indicator Data'!H16="x"),"x",'Crisis Indicator Data'!L16/'Crisis Indicator Data'!H16)</f>
        <v>5.1940798659592291E-5</v>
      </c>
      <c r="Y19" s="147">
        <f t="shared" si="9"/>
        <v>2.6</v>
      </c>
      <c r="Z19" s="147">
        <f t="shared" si="10"/>
        <v>2.9</v>
      </c>
      <c r="AA19" s="147">
        <f t="shared" si="11"/>
        <v>4</v>
      </c>
      <c r="AB19" s="167">
        <f t="shared" si="12"/>
        <v>3.1</v>
      </c>
    </row>
    <row r="20" spans="1:28" x14ac:dyDescent="0.35">
      <c r="A20" s="169" t="str">
        <f>'Crisis Indicator Data'!A17</f>
        <v>Venezuela displacement in Brazil</v>
      </c>
      <c r="B20" s="170" t="str">
        <f>'Crisis Indicator Data'!B17</f>
        <v>Displacement</v>
      </c>
      <c r="C20" s="170" t="str">
        <f>'Crisis Indicator Data'!C17</f>
        <v>BRA002</v>
      </c>
      <c r="D20" s="170" t="str">
        <f>'Crisis Indicator Data'!D17</f>
        <v>Brazil</v>
      </c>
      <c r="E20" s="171" t="str">
        <f>'Crisis Indicator Data'!E17</f>
        <v>BRA</v>
      </c>
      <c r="F20" s="168">
        <f>IF('Crisis Indicator Data'!F17="x","x",IF(LOG('Crisis Indicator Data'!F17)&lt;F$4,0,IF(LOG('Crisis Indicator Data'!F17)&gt;F$3,5,ROUND(5-(F$3-LOG('Crisis Indicator Data'!F17))/(F$3-F$4)*5,1))))</f>
        <v>5</v>
      </c>
      <c r="G20" s="165">
        <f>IF('Crisis Indicator Data'!F17="x","x",IF(LEN(E20)&gt;3,('Crisis Indicator Data'!F17/VLOOKUP('Impact of the crisis'!$C20,'Regional Crises'!$B$1:$R$66,4,FALSE)),'Crisis Indicator Data'!F17/VLOOKUP('Impact of the crisis'!$E20,'Country Indicator Data'!$B$4:$P$300,15,FALSE)))</f>
        <v>0.53776510084779627</v>
      </c>
      <c r="H20" s="147">
        <f t="shared" si="0"/>
        <v>2.6</v>
      </c>
      <c r="I20" s="147">
        <f t="shared" si="1"/>
        <v>3.8</v>
      </c>
      <c r="J20" s="147">
        <f>IF('Crisis Indicator Data'!G17="x","x",IF(LOG('Crisis Indicator Data'!G17)&lt;J$4,0,IF(LOG('Crisis Indicator Data'!G17)&gt;J$3,5,ROUND(5-(J$3-LOG('Crisis Indicator Data'!G17))/(J$3-J$4)*5,1))))</f>
        <v>5</v>
      </c>
      <c r="K20" s="165">
        <f>IF('Crisis Indicator Data'!G17="x","x",IF(LEN(E20)&gt;3,('Crisis Indicator Data'!G17/VLOOKUP('Impact of the crisis'!$C20,'Regional Crises'!$B$1:$R$66,5,FALSE)),'Crisis Indicator Data'!G17/VLOOKUP('Impact of the crisis'!$E20,'Country Indicator Data'!$B$4:$P$300,14,FALSE)))</f>
        <v>0.48924323774847289</v>
      </c>
      <c r="L20" s="147">
        <f t="shared" si="2"/>
        <v>2.4</v>
      </c>
      <c r="M20" s="147">
        <f t="shared" si="3"/>
        <v>3.7</v>
      </c>
      <c r="N20" s="147">
        <f t="shared" si="4"/>
        <v>3.8</v>
      </c>
      <c r="O20" s="147">
        <f>IF('Crisis Indicator Data'!H17="x","x",IF('Crisis Indicator Data'!H17=0,0,IF(LOG('Crisis Indicator Data'!H17)&lt;O$4,0,IF(LOG('Crisis Indicator Data'!H17)&gt;O$3,5,ROUND(5-(O$3-LOG('Crisis Indicator Data'!H17))/(O$3-O$4)*5,1)))))</f>
        <v>2.1</v>
      </c>
      <c r="P20" s="165">
        <f>IF('Crisis Indicator Data'!H17="x","x",'Crisis Indicator Data'!H17/'Crisis Indicator Data'!G17)</f>
        <v>5.506077462859949E-3</v>
      </c>
      <c r="Q20" s="147">
        <f t="shared" si="5"/>
        <v>0</v>
      </c>
      <c r="R20" s="147">
        <f t="shared" si="6"/>
        <v>1.05</v>
      </c>
      <c r="S20" s="147">
        <f>IF('Crisis Indicator Data'!I17="x","x",IF('Crisis Indicator Data'!I17=0,0,IF(LOG('Crisis Indicator Data'!I17)&lt;S$4,0,IF(LOG('Crisis Indicator Data'!I17)&gt;S$3,5,ROUND(5-(S$3-LOG('Crisis Indicator Data'!I17))/(S$3-S$4)*5,1)))))</f>
        <v>3.9</v>
      </c>
      <c r="T20" s="165">
        <f>IF('Crisis Indicator Data'!H17="x","x",IF('Crisis Indicator Data'!I17="x","x",'Crisis Indicator Data'!I17/'Crisis Indicator Data'!H17))</f>
        <v>0.97427101200686106</v>
      </c>
      <c r="U20" s="147">
        <f t="shared" si="7"/>
        <v>5</v>
      </c>
      <c r="V20" s="147">
        <f t="shared" si="8"/>
        <v>4.5</v>
      </c>
      <c r="W20" s="147">
        <f>IF('Crisis Indicator Data'!L17="x","x",IF('Crisis Indicator Data'!L17=0,0,IF(LOG('Crisis Indicator Data'!L17)&lt;W$4,0,IF(LOG('Crisis Indicator Data'!L17)&gt;W$3,5,ROUND(5-(W$3-LOG('Crisis Indicator Data'!L17))/(W$3-W$4)*5,1)))))</f>
        <v>0.7</v>
      </c>
      <c r="X20" s="166">
        <f>IF(OR('Crisis Indicator Data'!L17="x",'Crisis Indicator Data'!H17="x"),"x",'Crisis Indicator Data'!L17/'Crisis Indicator Data'!H17)</f>
        <v>5.1457975986277877E-6</v>
      </c>
      <c r="Y20" s="147">
        <f t="shared" si="9"/>
        <v>0.3</v>
      </c>
      <c r="Z20" s="147">
        <f t="shared" si="10"/>
        <v>0.5</v>
      </c>
      <c r="AA20" s="147">
        <f t="shared" si="11"/>
        <v>3.1</v>
      </c>
      <c r="AB20" s="167">
        <f t="shared" si="12"/>
        <v>2.2000000000000002</v>
      </c>
    </row>
    <row r="21" spans="1:28" x14ac:dyDescent="0.35">
      <c r="A21" s="169" t="str">
        <f>'Crisis Indicator Data'!A18</f>
        <v>Drought in the Amazonas</v>
      </c>
      <c r="B21" s="170" t="str">
        <f>'Crisis Indicator Data'!B18</f>
        <v>Drought</v>
      </c>
      <c r="C21" s="170" t="str">
        <f>'Crisis Indicator Data'!C18</f>
        <v>BRA004</v>
      </c>
      <c r="D21" s="170" t="str">
        <f>'Crisis Indicator Data'!D18</f>
        <v>Brazil</v>
      </c>
      <c r="E21" s="171" t="str">
        <f>'Crisis Indicator Data'!E18</f>
        <v>BRA</v>
      </c>
      <c r="F21" s="168">
        <f>IF('Crisis Indicator Data'!F18="x","x",IF(LOG('Crisis Indicator Data'!F18)&lt;F$4,0,IF(LOG('Crisis Indicator Data'!F18)&gt;F$3,5,ROUND(5-(F$3-LOG('Crisis Indicator Data'!F18))/(F$3-F$4)*5,1))))</f>
        <v>5</v>
      </c>
      <c r="G21" s="165">
        <f>IF('Crisis Indicator Data'!F18="x","x",IF(LEN(E21)&gt;3,('Crisis Indicator Data'!F18/VLOOKUP('Impact of the crisis'!$C21,'Regional Crises'!$B$1:$R$66,4,FALSE)),'Crisis Indicator Data'!F18/VLOOKUP('Impact of the crisis'!$E21,'Country Indicator Data'!$B$4:$P$300,15,FALSE)))</f>
        <v>0.18655538193904386</v>
      </c>
      <c r="H21" s="147">
        <f t="shared" si="0"/>
        <v>0.8</v>
      </c>
      <c r="I21" s="147">
        <f t="shared" si="1"/>
        <v>2.9</v>
      </c>
      <c r="J21" s="147">
        <f>IF('Crisis Indicator Data'!G18="x","x",IF(LOG('Crisis Indicator Data'!G18)&lt;J$4,0,IF(LOG('Crisis Indicator Data'!G18)&gt;J$3,5,ROUND(5-(J$3-LOG('Crisis Indicator Data'!G18))/(J$3-J$4)*5,1))))</f>
        <v>2</v>
      </c>
      <c r="K21" s="165">
        <f>IF('Crisis Indicator Data'!G18="x","x",IF(LEN(E21)&gt;3,('Crisis Indicator Data'!G18/VLOOKUP('Impact of the crisis'!$C21,'Regional Crises'!$B$1:$R$66,5,FALSE)),'Crisis Indicator Data'!G18/VLOOKUP('Impact of the crisis'!$E21,'Country Indicator Data'!$B$4:$P$300,14,FALSE)))</f>
        <v>1.8209793828723512E-2</v>
      </c>
      <c r="L21" s="147">
        <f t="shared" si="2"/>
        <v>0</v>
      </c>
      <c r="M21" s="147">
        <f t="shared" si="3"/>
        <v>1</v>
      </c>
      <c r="N21" s="147">
        <f t="shared" si="4"/>
        <v>2.1</v>
      </c>
      <c r="O21" s="147">
        <f>IF('Crisis Indicator Data'!H18="x","x",IF('Crisis Indicator Data'!H18=0,0,IF(LOG('Crisis Indicator Data'!H18)&lt;O$4,0,IF(LOG('Crisis Indicator Data'!H18)&gt;O$3,5,ROUND(5-(O$3-LOG('Crisis Indicator Data'!H18))/(O$3-O$4)*5,1)))))</f>
        <v>2.1</v>
      </c>
      <c r="P21" s="165">
        <f>IF('Crisis Indicator Data'!H18="x","x",'Crisis Indicator Data'!H18/'Crisis Indicator Data'!G18)</f>
        <v>0.15224562293834051</v>
      </c>
      <c r="Q21" s="147">
        <f t="shared" si="5"/>
        <v>0.7</v>
      </c>
      <c r="R21" s="147">
        <f t="shared" si="6"/>
        <v>1.4</v>
      </c>
      <c r="S21" s="147" t="str">
        <f>IF('Crisis Indicator Data'!I18="x","x",IF('Crisis Indicator Data'!I18=0,0,IF(LOG('Crisis Indicator Data'!I18)&lt;S$4,0,IF(LOG('Crisis Indicator Data'!I18)&gt;S$3,5,ROUND(5-(S$3-LOG('Crisis Indicator Data'!I18))/(S$3-S$4)*5,1)))))</f>
        <v>x</v>
      </c>
      <c r="T21" s="165" t="str">
        <f>IF('Crisis Indicator Data'!H18="x","x",IF('Crisis Indicator Data'!I18="x","x",'Crisis Indicator Data'!I18/'Crisis Indicator Data'!H18))</f>
        <v>x</v>
      </c>
      <c r="U21" s="147" t="str">
        <f t="shared" si="7"/>
        <v>x</v>
      </c>
      <c r="V21" s="147" t="str">
        <f t="shared" si="8"/>
        <v>x</v>
      </c>
      <c r="W21" s="147" t="str">
        <f>IF('Crisis Indicator Data'!L18="x","x",IF('Crisis Indicator Data'!L18=0,0,IF(LOG('Crisis Indicator Data'!L18)&lt;W$4,0,IF(LOG('Crisis Indicator Data'!L18)&gt;W$3,5,ROUND(5-(W$3-LOG('Crisis Indicator Data'!L18))/(W$3-W$4)*5,1)))))</f>
        <v>x</v>
      </c>
      <c r="X21" s="166" t="str">
        <f>IF(OR('Crisis Indicator Data'!L18="x",'Crisis Indicator Data'!H18="x"),"x",'Crisis Indicator Data'!L18/'Crisis Indicator Data'!H18)</f>
        <v>x</v>
      </c>
      <c r="Y21" s="147" t="str">
        <f t="shared" si="9"/>
        <v>x</v>
      </c>
      <c r="Z21" s="147" t="str">
        <f t="shared" si="10"/>
        <v>x</v>
      </c>
      <c r="AA21" s="147" t="str">
        <f t="shared" si="11"/>
        <v>x</v>
      </c>
      <c r="AB21" s="167">
        <f t="shared" si="12"/>
        <v>1.4</v>
      </c>
    </row>
    <row r="22" spans="1:28" x14ac:dyDescent="0.35">
      <c r="A22" s="169" t="str">
        <f>'Crisis Indicator Data'!A19</f>
        <v>Floods in Rio Grande do Sul</v>
      </c>
      <c r="B22" s="170" t="str">
        <f>'Crisis Indicator Data'!B19</f>
        <v>Floods</v>
      </c>
      <c r="C22" s="170" t="str">
        <f>'Crisis Indicator Data'!C19</f>
        <v>BRA005</v>
      </c>
      <c r="D22" s="170" t="str">
        <f>'Crisis Indicator Data'!D19</f>
        <v>Brazil</v>
      </c>
      <c r="E22" s="171" t="str">
        <f>'Crisis Indicator Data'!E19</f>
        <v>BRA</v>
      </c>
      <c r="F22" s="168">
        <f>IF('Crisis Indicator Data'!F19="x","x",IF(LOG('Crisis Indicator Data'!F19)&lt;F$4,0,IF(LOG('Crisis Indicator Data'!F19)&gt;F$3,5,ROUND(5-(F$3-LOG('Crisis Indicator Data'!F19))/(F$3-F$4)*5,1))))</f>
        <v>4.0999999999999996</v>
      </c>
      <c r="G22" s="165">
        <f>IF('Crisis Indicator Data'!F19="x","x",IF(LEN(E22)&gt;3,('Crisis Indicator Data'!F19/VLOOKUP('Impact of the crisis'!$C22,'Regional Crises'!$B$1:$R$66,4,FALSE)),'Crisis Indicator Data'!F19/VLOOKUP('Impact of the crisis'!$E22,'Country Indicator Data'!$B$4:$P$300,15,FALSE)))</f>
        <v>3.3704508419337316E-2</v>
      </c>
      <c r="H22" s="147">
        <f t="shared" si="0"/>
        <v>0.1</v>
      </c>
      <c r="I22" s="147">
        <f t="shared" si="1"/>
        <v>2.0999999999999996</v>
      </c>
      <c r="J22" s="147">
        <f>IF('Crisis Indicator Data'!G19="x","x",IF(LOG('Crisis Indicator Data'!G19)&lt;J$4,0,IF(LOG('Crisis Indicator Data'!G19)&gt;J$3,5,ROUND(5-(J$3-LOG('Crisis Indicator Data'!G19))/(J$3-J$4)*5,1))))</f>
        <v>3.5</v>
      </c>
      <c r="K22" s="165">
        <f>IF('Crisis Indicator Data'!G19="x","x",IF(LEN(E22)&gt;3,('Crisis Indicator Data'!G19/VLOOKUP('Impact of the crisis'!$C22,'Regional Crises'!$B$1:$R$66,5,FALSE)),'Crisis Indicator Data'!G19/VLOOKUP('Impact of the crisis'!$E22,'Country Indicator Data'!$B$4:$P$300,14,FALSE)))</f>
        <v>5.0286015284952544E-2</v>
      </c>
      <c r="L22" s="147">
        <f t="shared" si="2"/>
        <v>0.2</v>
      </c>
      <c r="M22" s="147">
        <f t="shared" si="3"/>
        <v>1.85</v>
      </c>
      <c r="N22" s="147">
        <f t="shared" si="4"/>
        <v>2</v>
      </c>
      <c r="O22" s="147">
        <f>IF('Crisis Indicator Data'!H19="x","x",IF('Crisis Indicator Data'!H19=0,0,IF(LOG('Crisis Indicator Data'!H19)&lt;O$4,0,IF(LOG('Crisis Indicator Data'!H19)&gt;O$3,5,ROUND(5-(O$3-LOG('Crisis Indicator Data'!H19))/(O$3-O$4)*5,1)))))</f>
        <v>3.1</v>
      </c>
      <c r="P22" s="165">
        <f>IF('Crisis Indicator Data'!H19="x","x",'Crisis Indicator Data'!H19/'Crisis Indicator Data'!G19)</f>
        <v>0.22034365524212074</v>
      </c>
      <c r="Q22" s="147">
        <f t="shared" si="5"/>
        <v>1.1000000000000001</v>
      </c>
      <c r="R22" s="147">
        <f t="shared" si="6"/>
        <v>2.1</v>
      </c>
      <c r="S22" s="147">
        <f>IF('Crisis Indicator Data'!I19="x","x",IF('Crisis Indicator Data'!I19=0,0,IF(LOG('Crisis Indicator Data'!I19)&lt;S$4,0,IF(LOG('Crisis Indicator Data'!I19)&gt;S$3,5,ROUND(5-(S$3-LOG('Crisis Indicator Data'!I19))/(S$3-S$4)*5,1)))))</f>
        <v>3.8</v>
      </c>
      <c r="T22" s="165">
        <f>IF('Crisis Indicator Data'!H19="x","x",IF('Crisis Indicator Data'!I19="x","x",'Crisis Indicator Data'!I19/'Crisis Indicator Data'!H19))</f>
        <v>0.17639699749791493</v>
      </c>
      <c r="U22" s="147">
        <f t="shared" si="7"/>
        <v>5</v>
      </c>
      <c r="V22" s="147">
        <f t="shared" si="8"/>
        <v>4.4000000000000004</v>
      </c>
      <c r="W22" s="147">
        <f>IF('Crisis Indicator Data'!L19="x","x",IF('Crisis Indicator Data'!L19=0,0,IF(LOG('Crisis Indicator Data'!L19)&lt;W$4,0,IF(LOG('Crisis Indicator Data'!L19)&gt;W$3,5,ROUND(5-(W$3-LOG('Crisis Indicator Data'!L19))/(W$3-W$4)*5,1)))))</f>
        <v>3.2</v>
      </c>
      <c r="X22" s="166">
        <f>IF(OR('Crisis Indicator Data'!L19="x",'Crisis Indicator Data'!H19="x"),"x",'Crisis Indicator Data'!L19/'Crisis Indicator Data'!H19)</f>
        <v>7.6313594662218514E-5</v>
      </c>
      <c r="Y22" s="147">
        <f t="shared" si="9"/>
        <v>3.8</v>
      </c>
      <c r="Z22" s="147">
        <f t="shared" si="10"/>
        <v>3.5</v>
      </c>
      <c r="AA22" s="147">
        <f t="shared" si="11"/>
        <v>4</v>
      </c>
      <c r="AB22" s="167">
        <f t="shared" si="12"/>
        <v>3.2</v>
      </c>
    </row>
    <row r="23" spans="1:28" x14ac:dyDescent="0.35">
      <c r="A23" s="169" t="str">
        <f>'Crisis Indicator Data'!A20</f>
        <v>Complex crisis in CAR</v>
      </c>
      <c r="B23" s="170" t="str">
        <f>'Crisis Indicator Data'!B20</f>
        <v>Conflict,Displacement</v>
      </c>
      <c r="C23" s="170" t="str">
        <f>'Crisis Indicator Data'!C20</f>
        <v>CAF001</v>
      </c>
      <c r="D23" s="170" t="str">
        <f>'Crisis Indicator Data'!D20</f>
        <v>CAR</v>
      </c>
      <c r="E23" s="171" t="str">
        <f>'Crisis Indicator Data'!E20</f>
        <v>CAF</v>
      </c>
      <c r="F23" s="168">
        <f>IF('Crisis Indicator Data'!F20="x","x",IF(LOG('Crisis Indicator Data'!F20)&lt;F$4,0,IF(LOG('Crisis Indicator Data'!F20)&gt;F$3,5,ROUND(5-(F$3-LOG('Crisis Indicator Data'!F20))/(F$3-F$4)*5,1))))</f>
        <v>4.7</v>
      </c>
      <c r="G23" s="165">
        <f>IF('Crisis Indicator Data'!F20="x","x",IF(LEN(E23)&gt;3,('Crisis Indicator Data'!F20/VLOOKUP('Impact of the crisis'!$C23,'Regional Crises'!$B$1:$R$66,4,FALSE)),'Crisis Indicator Data'!F20/VLOOKUP('Impact of the crisis'!$E23,'Country Indicator Data'!$B$4:$P$300,15,FALSE)))</f>
        <v>1</v>
      </c>
      <c r="H23" s="147">
        <f t="shared" si="0"/>
        <v>5</v>
      </c>
      <c r="I23" s="147">
        <f t="shared" si="1"/>
        <v>4.8499999999999996</v>
      </c>
      <c r="J23" s="147">
        <f>IF('Crisis Indicator Data'!G20="x","x",IF(LOG('Crisis Indicator Data'!G20)&lt;J$4,0,IF(LOG('Crisis Indicator Data'!G20)&gt;J$3,5,ROUND(5-(J$3-LOG('Crisis Indicator Data'!G20))/(J$3-J$4)*5,1))))</f>
        <v>2.6</v>
      </c>
      <c r="K23" s="165">
        <f>IF('Crisis Indicator Data'!G20="x","x",IF(LEN(E23)&gt;3,('Crisis Indicator Data'!G20/VLOOKUP('Impact of the crisis'!$C23,'Regional Crises'!$B$1:$R$66,5,FALSE)),'Crisis Indicator Data'!G20/VLOOKUP('Impact of the crisis'!$E23,'Country Indicator Data'!$B$4:$P$300,14,FALSE)))</f>
        <v>1</v>
      </c>
      <c r="L23" s="147">
        <f t="shared" si="2"/>
        <v>5</v>
      </c>
      <c r="M23" s="147">
        <f t="shared" si="3"/>
        <v>3.8</v>
      </c>
      <c r="N23" s="147">
        <f t="shared" si="4"/>
        <v>4.4000000000000004</v>
      </c>
      <c r="O23" s="147">
        <f>IF('Crisis Indicator Data'!H20="x","x",IF('Crisis Indicator Data'!H20=0,0,IF(LOG('Crisis Indicator Data'!H20)&lt;O$4,0,IF(LOG('Crisis Indicator Data'!H20)&gt;O$3,5,ROUND(5-(O$3-LOG('Crisis Indicator Data'!H20))/(O$3-O$4)*5,1)))))</f>
        <v>3.7</v>
      </c>
      <c r="P23" s="165">
        <f>IF('Crisis Indicator Data'!H20="x","x",'Crisis Indicator Data'!H20/'Crisis Indicator Data'!G20)</f>
        <v>0.83901639344262291</v>
      </c>
      <c r="Q23" s="147">
        <f t="shared" si="5"/>
        <v>4.2</v>
      </c>
      <c r="R23" s="147">
        <f t="shared" si="6"/>
        <v>3.95</v>
      </c>
      <c r="S23" s="147">
        <f>IF('Crisis Indicator Data'!I20="x","x",IF('Crisis Indicator Data'!I20=0,0,IF(LOG('Crisis Indicator Data'!I20)&lt;S$4,0,IF(LOG('Crisis Indicator Data'!I20)&gt;S$3,5,ROUND(5-(S$3-LOG('Crisis Indicator Data'!I20))/(S$3-S$4)*5,1)))))</f>
        <v>4.4000000000000004</v>
      </c>
      <c r="T23" s="165">
        <f>IF('Crisis Indicator Data'!H20="x","x",IF('Crisis Indicator Data'!I20="x","x",'Crisis Indicator Data'!I20/'Crisis Indicator Data'!H20))</f>
        <v>0.22645564673700663</v>
      </c>
      <c r="U23" s="147">
        <f t="shared" si="7"/>
        <v>5</v>
      </c>
      <c r="V23" s="147">
        <f t="shared" si="8"/>
        <v>4.7</v>
      </c>
      <c r="W23" s="147">
        <f>IF('Crisis Indicator Data'!L20="x","x",IF('Crisis Indicator Data'!L20=0,0,IF(LOG('Crisis Indicator Data'!L20)&lt;W$4,0,IF(LOG('Crisis Indicator Data'!L20)&gt;W$3,5,ROUND(5-(W$3-LOG('Crisis Indicator Data'!L20))/(W$3-W$4)*5,1)))))</f>
        <v>3.6</v>
      </c>
      <c r="X23" s="166">
        <f>IF(OR('Crisis Indicator Data'!L20="x",'Crisis Indicator Data'!H20="x"),"x",'Crisis Indicator Data'!L20/'Crisis Indicator Data'!H20)</f>
        <v>6.1742868307932791E-5</v>
      </c>
      <c r="Y23" s="147">
        <f t="shared" si="9"/>
        <v>3.1</v>
      </c>
      <c r="Z23" s="147">
        <f t="shared" si="10"/>
        <v>3.4</v>
      </c>
      <c r="AA23" s="147">
        <f t="shared" si="11"/>
        <v>4.0999999999999996</v>
      </c>
      <c r="AB23" s="167">
        <f t="shared" si="12"/>
        <v>4</v>
      </c>
    </row>
    <row r="24" spans="1:28" x14ac:dyDescent="0.35">
      <c r="A24" s="169" t="str">
        <f>'Crisis Indicator Data'!A21</f>
        <v>Venezuela displacement in Chile</v>
      </c>
      <c r="B24" s="170" t="str">
        <f>'Crisis Indicator Data'!B21</f>
        <v>Displacement</v>
      </c>
      <c r="C24" s="170" t="str">
        <f>'Crisis Indicator Data'!C21</f>
        <v>CHL002</v>
      </c>
      <c r="D24" s="170" t="str">
        <f>'Crisis Indicator Data'!D21</f>
        <v>Chile</v>
      </c>
      <c r="E24" s="171" t="str">
        <f>'Crisis Indicator Data'!E21</f>
        <v>CHL</v>
      </c>
      <c r="F24" s="168">
        <f>IF('Crisis Indicator Data'!F21="x","x",IF(LOG('Crisis Indicator Data'!F21)&lt;F$4,0,IF(LOG('Crisis Indicator Data'!F21)&gt;F$3,5,ROUND(5-(F$3-LOG('Crisis Indicator Data'!F21))/(F$3-F$4)*5,1))))</f>
        <v>4.8</v>
      </c>
      <c r="G24" s="165">
        <f>IF('Crisis Indicator Data'!F21="x","x",IF(LEN(E24)&gt;3,('Crisis Indicator Data'!F21/VLOOKUP('Impact of the crisis'!$C24,'Regional Crises'!$B$1:$R$66,4,FALSE)),'Crisis Indicator Data'!F21/VLOOKUP('Impact of the crisis'!$E24,'Country Indicator Data'!$B$4:$P$300,15,FALSE)))</f>
        <v>1</v>
      </c>
      <c r="H24" s="147">
        <f t="shared" si="0"/>
        <v>5</v>
      </c>
      <c r="I24" s="147">
        <f t="shared" si="1"/>
        <v>4.9000000000000004</v>
      </c>
      <c r="J24" s="147">
        <f>IF('Crisis Indicator Data'!G21="x","x",IF(LOG('Crisis Indicator Data'!G21)&lt;J$4,0,IF(LOG('Crisis Indicator Data'!G21)&gt;J$3,5,ROUND(5-(J$3-LOG('Crisis Indicator Data'!G21))/(J$3-J$4)*5,1))))</f>
        <v>4.3</v>
      </c>
      <c r="K24" s="165">
        <f>IF('Crisis Indicator Data'!G21="x","x",IF(LEN(E24)&gt;3,('Crisis Indicator Data'!G21/VLOOKUP('Impact of the crisis'!$C24,'Regional Crises'!$B$1:$R$66,5,FALSE)),'Crisis Indicator Data'!G21/VLOOKUP('Impact of the crisis'!$E24,'Country Indicator Data'!$B$4:$P$300,14,FALSE)))</f>
        <v>1</v>
      </c>
      <c r="L24" s="147">
        <f t="shared" si="2"/>
        <v>5</v>
      </c>
      <c r="M24" s="147">
        <f t="shared" si="3"/>
        <v>4.6500000000000004</v>
      </c>
      <c r="N24" s="147">
        <f t="shared" si="4"/>
        <v>4.8</v>
      </c>
      <c r="O24" s="147">
        <f>IF('Crisis Indicator Data'!H21="x","x",IF('Crisis Indicator Data'!H21=0,0,IF(LOG('Crisis Indicator Data'!H21)&lt;O$4,0,IF(LOG('Crisis Indicator Data'!H21)&gt;O$3,5,ROUND(5-(O$3-LOG('Crisis Indicator Data'!H21))/(O$3-O$4)*5,1)))))</f>
        <v>4.4000000000000004</v>
      </c>
      <c r="P24" s="165">
        <f>IF('Crisis Indicator Data'!H21="x","x",'Crisis Indicator Data'!H21/'Crisis Indicator Data'!G21)</f>
        <v>0.66892511462047888</v>
      </c>
      <c r="Q24" s="147">
        <f t="shared" si="5"/>
        <v>3.3</v>
      </c>
      <c r="R24" s="147">
        <f t="shared" si="6"/>
        <v>3.85</v>
      </c>
      <c r="S24" s="147">
        <f>IF('Crisis Indicator Data'!I21="x","x",IF('Crisis Indicator Data'!I21=0,0,IF(LOG('Crisis Indicator Data'!I21)&lt;S$4,0,IF(LOG('Crisis Indicator Data'!I21)&gt;S$3,5,ROUND(5-(S$3-LOG('Crisis Indicator Data'!I21))/(S$3-S$4)*5,1)))))</f>
        <v>3.9</v>
      </c>
      <c r="T24" s="165">
        <f>IF('Crisis Indicator Data'!H21="x","x",IF('Crisis Indicator Data'!I21="x","x",'Crisis Indicator Data'!I21/'Crisis Indicator Data'!H21))</f>
        <v>3.7925519762394333E-2</v>
      </c>
      <c r="U24" s="147">
        <f t="shared" si="7"/>
        <v>1.3</v>
      </c>
      <c r="V24" s="147">
        <f t="shared" si="8"/>
        <v>2.6</v>
      </c>
      <c r="W24" s="147">
        <f>IF('Crisis Indicator Data'!L21="x","x",IF('Crisis Indicator Data'!L21=0,0,IF(LOG('Crisis Indicator Data'!L21)&lt;W$4,0,IF(LOG('Crisis Indicator Data'!L21)&gt;W$3,5,ROUND(5-(W$3-LOG('Crisis Indicator Data'!L21))/(W$3-W$4)*5,1)))))</f>
        <v>0.4</v>
      </c>
      <c r="X24" s="166">
        <f>IF(OR('Crisis Indicator Data'!L21="x",'Crisis Indicator Data'!H21="x"),"x",'Crisis Indicator Data'!L21/'Crisis Indicator Data'!H21)</f>
        <v>1.5231132434696519E-7</v>
      </c>
      <c r="Y24" s="147">
        <f t="shared" si="9"/>
        <v>0</v>
      </c>
      <c r="Z24" s="147">
        <f t="shared" si="10"/>
        <v>0.2</v>
      </c>
      <c r="AA24" s="147">
        <f t="shared" si="11"/>
        <v>1.6</v>
      </c>
      <c r="AB24" s="167">
        <f t="shared" si="12"/>
        <v>2.9</v>
      </c>
    </row>
    <row r="25" spans="1:28" x14ac:dyDescent="0.35">
      <c r="A25" s="169" t="str">
        <f>'Crisis Indicator Data'!A22</f>
        <v>Multiple crises in Cameroon</v>
      </c>
      <c r="B25" s="170" t="str">
        <f>'Crisis Indicator Data'!B22</f>
        <v>Conflict,Displacement</v>
      </c>
      <c r="C25" s="170" t="str">
        <f>'Crisis Indicator Data'!C22</f>
        <v>CMR001</v>
      </c>
      <c r="D25" s="170" t="str">
        <f>'Crisis Indicator Data'!D22</f>
        <v>Cameroon</v>
      </c>
      <c r="E25" s="171" t="str">
        <f>'Crisis Indicator Data'!E22</f>
        <v>CMR</v>
      </c>
      <c r="F25" s="168">
        <f>IF('Crisis Indicator Data'!F22="x","x",IF(LOG('Crisis Indicator Data'!F22)&lt;F$4,0,IF(LOG('Crisis Indicator Data'!F22)&gt;F$3,5,ROUND(5-(F$3-LOG('Crisis Indicator Data'!F22))/(F$3-F$4)*5,1))))</f>
        <v>4.0999999999999996</v>
      </c>
      <c r="G25" s="165">
        <f>IF('Crisis Indicator Data'!F22="x","x",IF(LEN(E25)&gt;3,('Crisis Indicator Data'!F22/VLOOKUP('Impact of the crisis'!$C25,'Regional Crises'!$B$1:$R$66,4,FALSE)),'Crisis Indicator Data'!F22/VLOOKUP('Impact of the crisis'!$E25,'Country Indicator Data'!$B$4:$P$300,15,FALSE)))</f>
        <v>0.60777220706141188</v>
      </c>
      <c r="H25" s="147">
        <f t="shared" si="0"/>
        <v>3</v>
      </c>
      <c r="I25" s="147">
        <f t="shared" si="1"/>
        <v>3.55</v>
      </c>
      <c r="J25" s="147">
        <f>IF('Crisis Indicator Data'!G22="x","x",IF(LOG('Crisis Indicator Data'!G22)&lt;J$4,0,IF(LOG('Crisis Indicator Data'!G22)&gt;J$3,5,ROUND(5-(J$3-LOG('Crisis Indicator Data'!G22))/(J$3-J$4)*5,1))))</f>
        <v>4.5</v>
      </c>
      <c r="K25" s="165">
        <f>IF('Crisis Indicator Data'!G22="x","x",IF(LEN(E25)&gt;3,('Crisis Indicator Data'!G22/VLOOKUP('Impact of the crisis'!$C25,'Regional Crises'!$B$1:$R$66,5,FALSE)),'Crisis Indicator Data'!G22/VLOOKUP('Impact of the crisis'!$E25,'Country Indicator Data'!$B$4:$P$300,14,FALSE)))</f>
        <v>0.8028819444444445</v>
      </c>
      <c r="L25" s="147">
        <f t="shared" si="2"/>
        <v>4</v>
      </c>
      <c r="M25" s="147">
        <f t="shared" si="3"/>
        <v>4.25</v>
      </c>
      <c r="N25" s="147">
        <f t="shared" si="4"/>
        <v>3.9</v>
      </c>
      <c r="O25" s="147">
        <f>IF('Crisis Indicator Data'!H22="x","x",IF('Crisis Indicator Data'!H22=0,0,IF(LOG('Crisis Indicator Data'!H22)&lt;O$4,0,IF(LOG('Crisis Indicator Data'!H22)&gt;O$3,5,ROUND(5-(O$3-LOG('Crisis Indicator Data'!H22))/(O$3-O$4)*5,1)))))</f>
        <v>3.4</v>
      </c>
      <c r="P25" s="165">
        <f>IF('Crisis Indicator Data'!H22="x","x",'Crisis Indicator Data'!H22/'Crisis Indicator Data'!G22)</f>
        <v>0.14617480430739957</v>
      </c>
      <c r="Q25" s="147">
        <f t="shared" si="5"/>
        <v>0.7</v>
      </c>
      <c r="R25" s="147">
        <f t="shared" si="6"/>
        <v>2.0499999999999998</v>
      </c>
      <c r="S25" s="147">
        <f>IF('Crisis Indicator Data'!I22="x","x",IF('Crisis Indicator Data'!I22=0,0,IF(LOG('Crisis Indicator Data'!I22)&lt;S$4,0,IF(LOG('Crisis Indicator Data'!I22)&gt;S$3,5,ROUND(5-(S$3-LOG('Crisis Indicator Data'!I22))/(S$3-S$4)*5,1)))))</f>
        <v>4.8</v>
      </c>
      <c r="T25" s="165">
        <f>IF('Crisis Indicator Data'!H22="x","x",IF('Crisis Indicator Data'!I22="x","x",'Crisis Indicator Data'!I22/'Crisis Indicator Data'!H22))</f>
        <v>0.70502958579881658</v>
      </c>
      <c r="U25" s="147">
        <f t="shared" si="7"/>
        <v>5</v>
      </c>
      <c r="V25" s="147">
        <f t="shared" si="8"/>
        <v>4.9000000000000004</v>
      </c>
      <c r="W25" s="147">
        <f>IF('Crisis Indicator Data'!L22="x","x",IF('Crisis Indicator Data'!L22=0,0,IF(LOG('Crisis Indicator Data'!L22)&lt;W$4,0,IF(LOG('Crisis Indicator Data'!L22)&gt;W$3,5,ROUND(5-(W$3-LOG('Crisis Indicator Data'!L22))/(W$3-W$4)*5,1)))))</f>
        <v>4.3</v>
      </c>
      <c r="X25" s="166">
        <f>IF(OR('Crisis Indicator Data'!L22="x",'Crisis Indicator Data'!H22="x"),"x",'Crisis Indicator Data'!L22/'Crisis Indicator Data'!H22)</f>
        <v>2.85207100591716E-4</v>
      </c>
      <c r="Y25" s="147">
        <f t="shared" si="9"/>
        <v>5</v>
      </c>
      <c r="Z25" s="147">
        <f t="shared" si="10"/>
        <v>4.7</v>
      </c>
      <c r="AA25" s="147">
        <f t="shared" si="11"/>
        <v>4.8</v>
      </c>
      <c r="AB25" s="167">
        <f t="shared" si="12"/>
        <v>3.8</v>
      </c>
    </row>
    <row r="26" spans="1:28" x14ac:dyDescent="0.35">
      <c r="A26" s="169" t="str">
        <f>'Crisis Indicator Data'!A23</f>
        <v>Lake Chad basin crisis in Cameroon</v>
      </c>
      <c r="B26" s="170" t="str">
        <f>'Crisis Indicator Data'!B23</f>
        <v>Conflict</v>
      </c>
      <c r="C26" s="170" t="str">
        <f>'Crisis Indicator Data'!C23</f>
        <v>CMR002</v>
      </c>
      <c r="D26" s="170" t="str">
        <f>'Crisis Indicator Data'!D23</f>
        <v>Cameroon</v>
      </c>
      <c r="E26" s="171" t="str">
        <f>'Crisis Indicator Data'!E23</f>
        <v>CMR</v>
      </c>
      <c r="F26" s="168">
        <f>IF('Crisis Indicator Data'!F23="x","x",IF(LOG('Crisis Indicator Data'!F23)&lt;F$4,0,IF(LOG('Crisis Indicator Data'!F23)&gt;F$3,5,ROUND(5-(F$3-LOG('Crisis Indicator Data'!F23))/(F$3-F$4)*5,1))))</f>
        <v>2.6</v>
      </c>
      <c r="G26" s="165">
        <f>IF('Crisis Indicator Data'!F23="x","x",IF(LEN(E26)&gt;3,('Crisis Indicator Data'!F23/VLOOKUP('Impact of the crisis'!$C26,'Regional Crises'!$B$1:$R$66,4,FALSE)),'Crisis Indicator Data'!F23/VLOOKUP('Impact of the crisis'!$E26,'Country Indicator Data'!$B$4:$P$300,15,FALSE)))</f>
        <v>7.3010936938080431E-2</v>
      </c>
      <c r="H26" s="147">
        <f t="shared" si="0"/>
        <v>0.3</v>
      </c>
      <c r="I26" s="147">
        <f t="shared" si="1"/>
        <v>1.45</v>
      </c>
      <c r="J26" s="147">
        <f>IF('Crisis Indicator Data'!G23="x","x",IF(LOG('Crisis Indicator Data'!G23)&lt;J$4,0,IF(LOG('Crisis Indicator Data'!G23)&gt;J$3,5,ROUND(5-(J$3-LOG('Crisis Indicator Data'!G23))/(J$3-J$4)*5,1))))</f>
        <v>2.4</v>
      </c>
      <c r="K26" s="165">
        <f>IF('Crisis Indicator Data'!G23="x","x",IF(LEN(E26)&gt;3,('Crisis Indicator Data'!G23/VLOOKUP('Impact of the crisis'!$C26,'Regional Crises'!$B$1:$R$66,5,FALSE)),'Crisis Indicator Data'!G23/VLOOKUP('Impact of the crisis'!$E26,'Country Indicator Data'!$B$4:$P$300,14,FALSE)))</f>
        <v>0.17982638888888888</v>
      </c>
      <c r="L26" s="147">
        <f t="shared" si="2"/>
        <v>0.9</v>
      </c>
      <c r="M26" s="147">
        <f t="shared" si="3"/>
        <v>1.65</v>
      </c>
      <c r="N26" s="147">
        <f t="shared" si="4"/>
        <v>1.6</v>
      </c>
      <c r="O26" s="147">
        <f>IF('Crisis Indicator Data'!H23="x","x",IF('Crisis Indicator Data'!H23=0,0,IF(LOG('Crisis Indicator Data'!H23)&lt;O$4,0,IF(LOG('Crisis Indicator Data'!H23)&gt;O$3,5,ROUND(5-(O$3-LOG('Crisis Indicator Data'!H23))/(O$3-O$4)*5,1)))))</f>
        <v>2.6</v>
      </c>
      <c r="P26" s="165">
        <f>IF('Crisis Indicator Data'!H23="x","x",'Crisis Indicator Data'!H23/'Crisis Indicator Data'!G23)</f>
        <v>0.22880865031859432</v>
      </c>
      <c r="Q26" s="147">
        <f t="shared" si="5"/>
        <v>1.1000000000000001</v>
      </c>
      <c r="R26" s="147">
        <f t="shared" si="6"/>
        <v>1.85</v>
      </c>
      <c r="S26" s="147">
        <f>IF('Crisis Indicator Data'!I23="x","x",IF('Crisis Indicator Data'!I23=0,0,IF(LOG('Crisis Indicator Data'!I23)&lt;S$4,0,IF(LOG('Crisis Indicator Data'!I23)&gt;S$3,5,ROUND(5-(S$3-LOG('Crisis Indicator Data'!I23))/(S$3-S$4)*5,1)))))</f>
        <v>4.0999999999999996</v>
      </c>
      <c r="T26" s="165">
        <f>IF('Crisis Indicator Data'!H23="x","x",IF('Crisis Indicator Data'!I23="x","x",'Crisis Indicator Data'!I23/'Crisis Indicator Data'!H23))</f>
        <v>0.67004219409282706</v>
      </c>
      <c r="U26" s="147">
        <f t="shared" si="7"/>
        <v>5</v>
      </c>
      <c r="V26" s="147">
        <f t="shared" si="8"/>
        <v>4.5999999999999996</v>
      </c>
      <c r="W26" s="147">
        <f>IF('Crisis Indicator Data'!L23="x","x",IF('Crisis Indicator Data'!L23=0,0,IF(LOG('Crisis Indicator Data'!L23)&lt;W$4,0,IF(LOG('Crisis Indicator Data'!L23)&gt;W$3,5,ROUND(5-(W$3-LOG('Crisis Indicator Data'!L23))/(W$3-W$4)*5,1)))))</f>
        <v>3.6</v>
      </c>
      <c r="X26" s="166">
        <f>IF(OR('Crisis Indicator Data'!L23="x",'Crisis Indicator Data'!H23="x"),"x",'Crisis Indicator Data'!L23/'Crisis Indicator Data'!H23)</f>
        <v>3.0042194092827002E-4</v>
      </c>
      <c r="Y26" s="147">
        <f t="shared" si="9"/>
        <v>5</v>
      </c>
      <c r="Z26" s="147">
        <f t="shared" si="10"/>
        <v>4.3</v>
      </c>
      <c r="AA26" s="147">
        <f t="shared" si="11"/>
        <v>4.5</v>
      </c>
      <c r="AB26" s="167">
        <f t="shared" si="12"/>
        <v>3.5</v>
      </c>
    </row>
    <row r="27" spans="1:28" x14ac:dyDescent="0.35">
      <c r="A27" s="169" t="str">
        <f>'Crisis Indicator Data'!A24</f>
        <v>Anglophone Crisis in Cameroon</v>
      </c>
      <c r="B27" s="170" t="str">
        <f>'Crisis Indicator Data'!B24</f>
        <v>Conflict</v>
      </c>
      <c r="C27" s="170" t="str">
        <f>'Crisis Indicator Data'!C24</f>
        <v>CMR003</v>
      </c>
      <c r="D27" s="170" t="str">
        <f>'Crisis Indicator Data'!D24</f>
        <v>Cameroon</v>
      </c>
      <c r="E27" s="171" t="str">
        <f>'Crisis Indicator Data'!E24</f>
        <v>CMR</v>
      </c>
      <c r="F27" s="168">
        <f>IF('Crisis Indicator Data'!F24="x","x",IF(LOG('Crisis Indicator Data'!F24)&lt;F$4,0,IF(LOG('Crisis Indicator Data'!F24)&gt;F$3,5,ROUND(5-(F$3-LOG('Crisis Indicator Data'!F24))/(F$3-F$4)*5,1))))</f>
        <v>3.2</v>
      </c>
      <c r="G27" s="165">
        <f>IF('Crisis Indicator Data'!F24="x","x",IF(LEN(E27)&gt;3,('Crisis Indicator Data'!F24/VLOOKUP('Impact of the crisis'!$C27,'Regional Crises'!$B$1:$R$66,4,FALSE)),'Crisis Indicator Data'!F24/VLOOKUP('Impact of the crisis'!$E27,'Country Indicator Data'!$B$4:$P$300,15,FALSE)))</f>
        <v>0.18620084195384062</v>
      </c>
      <c r="H27" s="147">
        <f t="shared" si="0"/>
        <v>0.8</v>
      </c>
      <c r="I27" s="147">
        <f t="shared" si="1"/>
        <v>2</v>
      </c>
      <c r="J27" s="147">
        <f>IF('Crisis Indicator Data'!G24="x","x",IF(LOG('Crisis Indicator Data'!G24)&lt;J$4,0,IF(LOG('Crisis Indicator Data'!G24)&gt;J$3,5,ROUND(5-(J$3-LOG('Crisis Indicator Data'!G24))/(J$3-J$4)*5,1))))</f>
        <v>3.7</v>
      </c>
      <c r="K27" s="165">
        <f>IF('Crisis Indicator Data'!G24="x","x",IF(LEN(E27)&gt;3,('Crisis Indicator Data'!G24/VLOOKUP('Impact of the crisis'!$C27,'Regional Crises'!$B$1:$R$66,5,FALSE)),'Crisis Indicator Data'!G24/VLOOKUP('Impact of the crisis'!$E27,'Country Indicator Data'!$B$4:$P$300,14,FALSE)))</f>
        <v>0.43965277777777778</v>
      </c>
      <c r="L27" s="147">
        <f t="shared" si="2"/>
        <v>2.2000000000000002</v>
      </c>
      <c r="M27" s="147">
        <f t="shared" si="3"/>
        <v>2.95</v>
      </c>
      <c r="N27" s="147">
        <f t="shared" si="4"/>
        <v>2.5</v>
      </c>
      <c r="O27" s="147">
        <f>IF('Crisis Indicator Data'!H24="x","x",IF('Crisis Indicator Data'!H24=0,0,IF(LOG('Crisis Indicator Data'!H24)&lt;O$4,0,IF(LOG('Crisis Indicator Data'!H24)&gt;O$3,5,ROUND(5-(O$3-LOG('Crisis Indicator Data'!H24))/(O$3-O$4)*5,1)))))</f>
        <v>2.9</v>
      </c>
      <c r="P27" s="165">
        <f>IF('Crisis Indicator Data'!H24="x","x",'Crisis Indicator Data'!H24/'Crisis Indicator Data'!G24)</f>
        <v>0.14373716632443531</v>
      </c>
      <c r="Q27" s="147">
        <f t="shared" si="5"/>
        <v>0.7</v>
      </c>
      <c r="R27" s="147">
        <f t="shared" si="6"/>
        <v>1.7999999999999998</v>
      </c>
      <c r="S27" s="147">
        <f>IF('Crisis Indicator Data'!I24="x","x",IF('Crisis Indicator Data'!I24=0,0,IF(LOG('Crisis Indicator Data'!I24)&lt;S$4,0,IF(LOG('Crisis Indicator Data'!I24)&gt;S$3,5,ROUND(5-(S$3-LOG('Crisis Indicator Data'!I24))/(S$3-S$4)*5,1)))))</f>
        <v>4.5</v>
      </c>
      <c r="T27" s="165">
        <f>IF('Crisis Indicator Data'!H24="x","x",IF('Crisis Indicator Data'!I24="x","x",'Crisis Indicator Data'!I24/'Crisis Indicator Data'!H24))</f>
        <v>0.72417582417582416</v>
      </c>
      <c r="U27" s="147">
        <f t="shared" si="7"/>
        <v>5</v>
      </c>
      <c r="V27" s="147">
        <f t="shared" si="8"/>
        <v>4.8</v>
      </c>
      <c r="W27" s="147">
        <f>IF('Crisis Indicator Data'!L24="x","x",IF('Crisis Indicator Data'!L24=0,0,IF(LOG('Crisis Indicator Data'!L24)&lt;W$4,0,IF(LOG('Crisis Indicator Data'!L24)&gt;W$3,5,ROUND(5-(W$3-LOG('Crisis Indicator Data'!L24))/(W$3-W$4)*5,1)))))</f>
        <v>4</v>
      </c>
      <c r="X27" s="166">
        <f>IF(OR('Crisis Indicator Data'!L24="x",'Crisis Indicator Data'!H24="x"),"x",'Crisis Indicator Data'!L24/'Crisis Indicator Data'!H24)</f>
        <v>3.3351648351648353E-4</v>
      </c>
      <c r="Y27" s="147">
        <f t="shared" si="9"/>
        <v>5</v>
      </c>
      <c r="Z27" s="147">
        <f t="shared" si="10"/>
        <v>4.5</v>
      </c>
      <c r="AA27" s="147">
        <f t="shared" si="11"/>
        <v>4.7</v>
      </c>
      <c r="AB27" s="167">
        <f t="shared" si="12"/>
        <v>3.6</v>
      </c>
    </row>
    <row r="28" spans="1:28" x14ac:dyDescent="0.35">
      <c r="A28" s="169" t="str">
        <f>'Crisis Indicator Data'!A25</f>
        <v>CAR refugees in Cameroon</v>
      </c>
      <c r="B28" s="170" t="str">
        <f>'Crisis Indicator Data'!B25</f>
        <v>Conflict,Displacement</v>
      </c>
      <c r="C28" s="170" t="str">
        <f>'Crisis Indicator Data'!C25</f>
        <v>CMR004</v>
      </c>
      <c r="D28" s="170" t="str">
        <f>'Crisis Indicator Data'!D25</f>
        <v>Cameroon</v>
      </c>
      <c r="E28" s="171" t="str">
        <f>'Crisis Indicator Data'!E25</f>
        <v>CMR</v>
      </c>
      <c r="F28" s="168">
        <f>IF('Crisis Indicator Data'!F25="x","x",IF(LOG('Crisis Indicator Data'!F25)&lt;F$4,0,IF(LOG('Crisis Indicator Data'!F25)&gt;F$3,5,ROUND(5-(F$3-LOG('Crisis Indicator Data'!F25))/(F$3-F$4)*5,1))))</f>
        <v>3.7</v>
      </c>
      <c r="G28" s="165">
        <f>IF('Crisis Indicator Data'!F25="x","x",IF(LEN(E28)&gt;3,('Crisis Indicator Data'!F25/VLOOKUP('Impact of the crisis'!$C28,'Regional Crises'!$B$1:$R$66,4,FALSE)),'Crisis Indicator Data'!F25/VLOOKUP('Impact of the crisis'!$E28,'Country Indicator Data'!$B$4:$P$300,15,FALSE)))</f>
        <v>0.34856042816949079</v>
      </c>
      <c r="H28" s="147">
        <f t="shared" si="0"/>
        <v>1.7</v>
      </c>
      <c r="I28" s="147">
        <f t="shared" si="1"/>
        <v>2.7</v>
      </c>
      <c r="J28" s="147">
        <f>IF('Crisis Indicator Data'!G25="x","x",IF(LOG('Crisis Indicator Data'!G25)&lt;J$4,0,IF(LOG('Crisis Indicator Data'!G25)&gt;J$3,5,ROUND(5-(J$3-LOG('Crisis Indicator Data'!G25))/(J$3-J$4)*5,1))))</f>
        <v>2.4</v>
      </c>
      <c r="K28" s="165">
        <f>IF('Crisis Indicator Data'!G25="x","x",IF(LEN(E28)&gt;3,('Crisis Indicator Data'!G25/VLOOKUP('Impact of the crisis'!$C28,'Regional Crises'!$B$1:$R$66,5,FALSE)),'Crisis Indicator Data'!G25/VLOOKUP('Impact of the crisis'!$E28,'Country Indicator Data'!$B$4:$P$300,14,FALSE)))</f>
        <v>0.18340277777777778</v>
      </c>
      <c r="L28" s="147">
        <f t="shared" si="2"/>
        <v>0.9</v>
      </c>
      <c r="M28" s="147">
        <f t="shared" si="3"/>
        <v>1.65</v>
      </c>
      <c r="N28" s="147">
        <f t="shared" si="4"/>
        <v>2.2000000000000002</v>
      </c>
      <c r="O28" s="147">
        <f>IF('Crisis Indicator Data'!H25="x","x",IF('Crisis Indicator Data'!H25=0,0,IF(LOG('Crisis Indicator Data'!H25)&lt;O$4,0,IF(LOG('Crisis Indicator Data'!H25)&gt;O$3,5,ROUND(5-(O$3-LOG('Crisis Indicator Data'!H25))/(O$3-O$4)*5,1)))))</f>
        <v>1.8</v>
      </c>
      <c r="P28" s="165">
        <f>IF('Crisis Indicator Data'!H25="x","x",'Crisis Indicator Data'!H25/'Crisis Indicator Data'!G25)</f>
        <v>7.1185157137447941E-2</v>
      </c>
      <c r="Q28" s="147">
        <f t="shared" si="5"/>
        <v>0.3</v>
      </c>
      <c r="R28" s="147">
        <f t="shared" si="6"/>
        <v>1.05</v>
      </c>
      <c r="S28" s="147">
        <f>IF('Crisis Indicator Data'!I25="x","x",IF('Crisis Indicator Data'!I25=0,0,IF(LOG('Crisis Indicator Data'!I25)&lt;S$4,0,IF(LOG('Crisis Indicator Data'!I25)&gt;S$3,5,ROUND(5-(S$3-LOG('Crisis Indicator Data'!I25))/(S$3-S$4)*5,1)))))</f>
        <v>3.4</v>
      </c>
      <c r="T28" s="165">
        <f>IF('Crisis Indicator Data'!H25="x","x",IF('Crisis Indicator Data'!I25="x","x",'Crisis Indicator Data'!I25/'Crisis Indicator Data'!H25))</f>
        <v>0.68351063829787229</v>
      </c>
      <c r="U28" s="147">
        <f t="shared" si="7"/>
        <v>5</v>
      </c>
      <c r="V28" s="147">
        <f t="shared" si="8"/>
        <v>4.2</v>
      </c>
      <c r="W28" s="147">
        <f>IF('Crisis Indicator Data'!L25="x","x",IF('Crisis Indicator Data'!L25=0,0,IF(LOG('Crisis Indicator Data'!L25)&lt;W$4,0,IF(LOG('Crisis Indicator Data'!L25)&gt;W$3,5,ROUND(5-(W$3-LOG('Crisis Indicator Data'!L25))/(W$3-W$4)*5,1)))))</f>
        <v>0</v>
      </c>
      <c r="X28" s="166">
        <f>IF(OR('Crisis Indicator Data'!L25="x",'Crisis Indicator Data'!H25="x"),"x",'Crisis Indicator Data'!L25/'Crisis Indicator Data'!H25)</f>
        <v>2.6595744680851065E-6</v>
      </c>
      <c r="Y28" s="147">
        <f t="shared" si="9"/>
        <v>0.1</v>
      </c>
      <c r="Z28" s="147">
        <f t="shared" si="10"/>
        <v>0.1</v>
      </c>
      <c r="AA28" s="147">
        <f t="shared" si="11"/>
        <v>2.7</v>
      </c>
      <c r="AB28" s="167">
        <f t="shared" si="12"/>
        <v>2</v>
      </c>
    </row>
    <row r="29" spans="1:28" x14ac:dyDescent="0.35">
      <c r="A29" s="169" t="str">
        <f>'Crisis Indicator Data'!A26</f>
        <v>Complex crisis in DRC</v>
      </c>
      <c r="B29" s="170" t="str">
        <f>'Crisis Indicator Data'!B26</f>
        <v>Conflict,Displacement,Socio-political</v>
      </c>
      <c r="C29" s="170" t="str">
        <f>'Crisis Indicator Data'!C26</f>
        <v>COD001</v>
      </c>
      <c r="D29" s="170" t="str">
        <f>'Crisis Indicator Data'!D26</f>
        <v>DRC</v>
      </c>
      <c r="E29" s="171" t="str">
        <f>'Crisis Indicator Data'!E26</f>
        <v>COD</v>
      </c>
      <c r="F29" s="168">
        <f>IF('Crisis Indicator Data'!F26="x","x",IF(LOG('Crisis Indicator Data'!F26)&lt;F$4,0,IF(LOG('Crisis Indicator Data'!F26)&gt;F$3,5,ROUND(5-(F$3-LOG('Crisis Indicator Data'!F26))/(F$3-F$4)*5,1))))</f>
        <v>5</v>
      </c>
      <c r="G29" s="165">
        <f>IF('Crisis Indicator Data'!F26="x","x",IF(LEN(E29)&gt;3,('Crisis Indicator Data'!F26/VLOOKUP('Impact of the crisis'!$C29,'Regional Crises'!$B$1:$R$66,4,FALSE)),'Crisis Indicator Data'!F26/VLOOKUP('Impact of the crisis'!$E29,'Country Indicator Data'!$B$4:$P$300,15,FALSE)))</f>
        <v>1.0343221366974702</v>
      </c>
      <c r="H29" s="147">
        <f t="shared" si="0"/>
        <v>5</v>
      </c>
      <c r="I29" s="147">
        <f t="shared" si="1"/>
        <v>5</v>
      </c>
      <c r="J29" s="147">
        <f>IF('Crisis Indicator Data'!G26="x","x",IF(LOG('Crisis Indicator Data'!G26)&lt;J$4,0,IF(LOG('Crisis Indicator Data'!G26)&gt;J$3,5,ROUND(5-(J$3-LOG('Crisis Indicator Data'!G26))/(J$3-J$4)*5,1))))</f>
        <v>5</v>
      </c>
      <c r="K29" s="165">
        <f>IF('Crisis Indicator Data'!G26="x","x",IF(LEN(E29)&gt;3,('Crisis Indicator Data'!G26/VLOOKUP('Impact of the crisis'!$C29,'Regional Crises'!$B$1:$R$66,5,FALSE)),'Crisis Indicator Data'!G26/VLOOKUP('Impact of the crisis'!$E29,'Country Indicator Data'!$B$4:$P$300,14,FALSE)))</f>
        <v>1</v>
      </c>
      <c r="L29" s="147">
        <f t="shared" si="2"/>
        <v>5</v>
      </c>
      <c r="M29" s="147">
        <f t="shared" si="3"/>
        <v>5</v>
      </c>
      <c r="N29" s="147">
        <f t="shared" si="4"/>
        <v>5</v>
      </c>
      <c r="O29" s="147">
        <f>IF('Crisis Indicator Data'!H26="x","x",IF('Crisis Indicator Data'!H26=0,0,IF(LOG('Crisis Indicator Data'!H26)&lt;O$4,0,IF(LOG('Crisis Indicator Data'!H26)&gt;O$3,5,ROUND(5-(O$3-LOG('Crisis Indicator Data'!H26))/(O$3-O$4)*5,1)))))</f>
        <v>4.8</v>
      </c>
      <c r="P29" s="165">
        <f>IF('Crisis Indicator Data'!H26="x","x",'Crisis Indicator Data'!H26/'Crisis Indicator Data'!G26)</f>
        <v>0.22359154929577466</v>
      </c>
      <c r="Q29" s="147">
        <f t="shared" si="5"/>
        <v>1.1000000000000001</v>
      </c>
      <c r="R29" s="147">
        <f t="shared" si="6"/>
        <v>2.95</v>
      </c>
      <c r="S29" s="147">
        <f>IF('Crisis Indicator Data'!I26="x","x",IF('Crisis Indicator Data'!I26=0,0,IF(LOG('Crisis Indicator Data'!I26)&lt;S$4,0,IF(LOG('Crisis Indicator Data'!I26)&gt;S$3,5,ROUND(5-(S$3-LOG('Crisis Indicator Data'!I26))/(S$3-S$4)*5,1)))))</f>
        <v>5</v>
      </c>
      <c r="T29" s="165">
        <f>IF('Crisis Indicator Data'!H26="x","x",IF('Crisis Indicator Data'!I26="x","x",'Crisis Indicator Data'!I26/'Crisis Indicator Data'!H26))</f>
        <v>0.41271653543307085</v>
      </c>
      <c r="U29" s="147">
        <f t="shared" si="7"/>
        <v>5</v>
      </c>
      <c r="V29" s="147">
        <f t="shared" si="8"/>
        <v>5</v>
      </c>
      <c r="W29" s="147">
        <f>IF('Crisis Indicator Data'!L26="x","x",IF('Crisis Indicator Data'!L26=0,0,IF(LOG('Crisis Indicator Data'!L26)&lt;W$4,0,IF(LOG('Crisis Indicator Data'!L26)&gt;W$3,5,ROUND(5-(W$3-LOG('Crisis Indicator Data'!L26))/(W$3-W$4)*5,1)))))</f>
        <v>4.7</v>
      </c>
      <c r="X29" s="166">
        <f>IF(OR('Crisis Indicator Data'!L26="x",'Crisis Indicator Data'!H26="x"),"x",'Crisis Indicator Data'!L26/'Crisis Indicator Data'!H26)</f>
        <v>7.6259842519685043E-5</v>
      </c>
      <c r="Y29" s="147">
        <f t="shared" si="9"/>
        <v>3.8</v>
      </c>
      <c r="Z29" s="147">
        <f t="shared" si="10"/>
        <v>4.3</v>
      </c>
      <c r="AA29" s="147">
        <f t="shared" si="11"/>
        <v>4.7</v>
      </c>
      <c r="AB29" s="167">
        <f t="shared" si="12"/>
        <v>4</v>
      </c>
    </row>
    <row r="30" spans="1:28" x14ac:dyDescent="0.35">
      <c r="A30" s="169" t="str">
        <f>'Crisis Indicator Data'!A27</f>
        <v>Complex crisis in Congo</v>
      </c>
      <c r="B30" s="170" t="str">
        <f>'Crisis Indicator Data'!B27</f>
        <v>Conflict</v>
      </c>
      <c r="C30" s="170" t="str">
        <f>'Crisis Indicator Data'!C27</f>
        <v>COG001</v>
      </c>
      <c r="D30" s="170" t="str">
        <f>'Crisis Indicator Data'!D27</f>
        <v>Congo</v>
      </c>
      <c r="E30" s="171" t="str">
        <f>'Crisis Indicator Data'!E27</f>
        <v>COG</v>
      </c>
      <c r="F30" s="168">
        <f>IF('Crisis Indicator Data'!F27="x","x",IF(LOG('Crisis Indicator Data'!F27)&lt;F$4,0,IF(LOG('Crisis Indicator Data'!F27)&gt;F$3,5,ROUND(5-(F$3-LOG('Crisis Indicator Data'!F27))/(F$3-F$4)*5,1))))</f>
        <v>4.2</v>
      </c>
      <c r="G30" s="165">
        <f>IF('Crisis Indicator Data'!F27="x","x",IF(LEN(E30)&gt;3,('Crisis Indicator Data'!F27/VLOOKUP('Impact of the crisis'!$C30,'Regional Crises'!$B$1:$R$66,4,FALSE)),'Crisis Indicator Data'!F27/VLOOKUP('Impact of the crisis'!$E30,'Country Indicator Data'!$B$4:$P$300,15,FALSE)))</f>
        <v>1.0014641288433381</v>
      </c>
      <c r="H30" s="147">
        <f t="shared" si="0"/>
        <v>5</v>
      </c>
      <c r="I30" s="147">
        <f t="shared" si="1"/>
        <v>4.5999999999999996</v>
      </c>
      <c r="J30" s="147">
        <f>IF('Crisis Indicator Data'!G27="x","x",IF(LOG('Crisis Indicator Data'!G27)&lt;J$4,0,IF(LOG('Crisis Indicator Data'!G27)&gt;J$3,5,ROUND(5-(J$3-LOG('Crisis Indicator Data'!G27))/(J$3-J$4)*5,1))))</f>
        <v>2.6</v>
      </c>
      <c r="K30" s="165">
        <f>IF('Crisis Indicator Data'!G27="x","x",IF(LEN(E30)&gt;3,('Crisis Indicator Data'!G27/VLOOKUP('Impact of the crisis'!$C30,'Regional Crises'!$B$1:$R$66,5,FALSE)),'Crisis Indicator Data'!G27/VLOOKUP('Impact of the crisis'!$E30,'Country Indicator Data'!$B$4:$P$300,14,FALSE)))</f>
        <v>1</v>
      </c>
      <c r="L30" s="147">
        <f t="shared" si="2"/>
        <v>5</v>
      </c>
      <c r="M30" s="147">
        <f t="shared" si="3"/>
        <v>3.8</v>
      </c>
      <c r="N30" s="147">
        <f t="shared" si="4"/>
        <v>4.2</v>
      </c>
      <c r="O30" s="147">
        <f>IF('Crisis Indicator Data'!H27="x","x",IF('Crisis Indicator Data'!H27=0,0,IF(LOG('Crisis Indicator Data'!H27)&lt;O$4,0,IF(LOG('Crisis Indicator Data'!H27)&gt;O$3,5,ROUND(5-(O$3-LOG('Crisis Indicator Data'!H27))/(O$3-O$4)*5,1)))))</f>
        <v>2</v>
      </c>
      <c r="P30" s="165">
        <f>IF('Crisis Indicator Data'!H27="x","x",'Crisis Indicator Data'!H27/'Crisis Indicator Data'!G27)</f>
        <v>8.7939698492462318E-2</v>
      </c>
      <c r="Q30" s="147">
        <f t="shared" si="5"/>
        <v>0.4</v>
      </c>
      <c r="R30" s="147">
        <f t="shared" si="6"/>
        <v>1.2</v>
      </c>
      <c r="S30" s="147">
        <f>IF('Crisis Indicator Data'!I27="x","x",IF('Crisis Indicator Data'!I27=0,0,IF(LOG('Crisis Indicator Data'!I27)&lt;S$4,0,IF(LOG('Crisis Indicator Data'!I27)&gt;S$3,5,ROUND(5-(S$3-LOG('Crisis Indicator Data'!I27))/(S$3-S$4)*5,1)))))</f>
        <v>3.4</v>
      </c>
      <c r="T30" s="165">
        <f>IF('Crisis Indicator Data'!H27="x","x",IF('Crisis Indicator Data'!I27="x","x",'Crisis Indicator Data'!I27/'Crisis Indicator Data'!H27))</f>
        <v>0.44</v>
      </c>
      <c r="U30" s="147">
        <f t="shared" si="7"/>
        <v>5</v>
      </c>
      <c r="V30" s="147">
        <f t="shared" si="8"/>
        <v>4.2</v>
      </c>
      <c r="W30" s="147">
        <f>IF('Crisis Indicator Data'!L27="x","x",IF('Crisis Indicator Data'!L27=0,0,IF(LOG('Crisis Indicator Data'!L27)&lt;W$4,0,IF(LOG('Crisis Indicator Data'!L27)&gt;W$3,5,ROUND(5-(W$3-LOG('Crisis Indicator Data'!L27))/(W$3-W$4)*5,1)))))</f>
        <v>0</v>
      </c>
      <c r="X30" s="166">
        <f>IF(OR('Crisis Indicator Data'!L27="x",'Crisis Indicator Data'!H27="x"),"x",'Crisis Indicator Data'!L27/'Crisis Indicator Data'!H27)</f>
        <v>0</v>
      </c>
      <c r="Y30" s="147">
        <f t="shared" si="9"/>
        <v>0</v>
      </c>
      <c r="Z30" s="147">
        <f t="shared" si="10"/>
        <v>0</v>
      </c>
      <c r="AA30" s="147">
        <f t="shared" si="11"/>
        <v>2.7</v>
      </c>
      <c r="AB30" s="167">
        <f t="shared" si="12"/>
        <v>2</v>
      </c>
    </row>
    <row r="31" spans="1:28" x14ac:dyDescent="0.35">
      <c r="A31" s="169" t="str">
        <f>'Crisis Indicator Data'!A28</f>
        <v>Complex crisis in Colombia</v>
      </c>
      <c r="B31" s="170" t="str">
        <f>'Crisis Indicator Data'!B28</f>
        <v>Socio-political,Conflict,Violence,Floods,Displacement</v>
      </c>
      <c r="C31" s="170" t="str">
        <f>'Crisis Indicator Data'!C28</f>
        <v>COL001</v>
      </c>
      <c r="D31" s="170" t="str">
        <f>'Crisis Indicator Data'!D28</f>
        <v>Colombia</v>
      </c>
      <c r="E31" s="171" t="str">
        <f>'Crisis Indicator Data'!E28</f>
        <v>COL</v>
      </c>
      <c r="F31" s="168">
        <f>IF('Crisis Indicator Data'!F28="x","x",IF(LOG('Crisis Indicator Data'!F28)&lt;F$4,0,IF(LOG('Crisis Indicator Data'!F28)&gt;F$3,5,ROUND(5-(F$3-LOG('Crisis Indicator Data'!F28))/(F$3-F$4)*5,1))))</f>
        <v>5</v>
      </c>
      <c r="G31" s="165">
        <f>IF('Crisis Indicator Data'!F28="x","x",IF(LEN(E31)&gt;3,('Crisis Indicator Data'!F28/VLOOKUP('Impact of the crisis'!$C31,'Regional Crises'!$B$1:$R$66,4,FALSE)),'Crisis Indicator Data'!F28/VLOOKUP('Impact of the crisis'!$E31,'Country Indicator Data'!$B$4:$P$300,15,FALSE)))</f>
        <v>1</v>
      </c>
      <c r="H31" s="147">
        <f t="shared" si="0"/>
        <v>5</v>
      </c>
      <c r="I31" s="147">
        <f t="shared" si="1"/>
        <v>5</v>
      </c>
      <c r="J31" s="147">
        <f>IF('Crisis Indicator Data'!G28="x","x",IF(LOG('Crisis Indicator Data'!G28)&lt;J$4,0,IF(LOG('Crisis Indicator Data'!G28)&gt;J$3,5,ROUND(5-(J$3-LOG('Crisis Indicator Data'!G28))/(J$3-J$4)*5,1))))</f>
        <v>5</v>
      </c>
      <c r="K31" s="165">
        <f>IF('Crisis Indicator Data'!G28="x","x",IF(LEN(E31)&gt;3,('Crisis Indicator Data'!G28/VLOOKUP('Impact of the crisis'!$C31,'Regional Crises'!$B$1:$R$66,5,FALSE)),'Crisis Indicator Data'!G28/VLOOKUP('Impact of the crisis'!$E31,'Country Indicator Data'!$B$4:$P$300,14,FALSE)))</f>
        <v>1</v>
      </c>
      <c r="L31" s="147">
        <f t="shared" si="2"/>
        <v>5</v>
      </c>
      <c r="M31" s="147">
        <f t="shared" si="3"/>
        <v>5</v>
      </c>
      <c r="N31" s="147">
        <f t="shared" si="4"/>
        <v>5</v>
      </c>
      <c r="O31" s="147">
        <f>IF('Crisis Indicator Data'!H28="x","x",IF('Crisis Indicator Data'!H28=0,0,IF(LOG('Crisis Indicator Data'!H28)&lt;O$4,0,IF(LOG('Crisis Indicator Data'!H28)&gt;O$3,5,ROUND(5-(O$3-LOG('Crisis Indicator Data'!H28))/(O$3-O$4)*5,1)))))</f>
        <v>4.7</v>
      </c>
      <c r="P31" s="165">
        <f>IF('Crisis Indicator Data'!H28="x","x",'Crisis Indicator Data'!H28/'Crisis Indicator Data'!G28)</f>
        <v>0.3828462998102467</v>
      </c>
      <c r="Q31" s="147">
        <f t="shared" si="5"/>
        <v>1.9</v>
      </c>
      <c r="R31" s="147">
        <f t="shared" si="6"/>
        <v>3.3</v>
      </c>
      <c r="S31" s="147">
        <f>IF('Crisis Indicator Data'!I28="x","x",IF('Crisis Indicator Data'!I28=0,0,IF(LOG('Crisis Indicator Data'!I28)&lt;S$4,0,IF(LOG('Crisis Indicator Data'!I28)&gt;S$3,5,ROUND(5-(S$3-LOG('Crisis Indicator Data'!I28))/(S$3-S$4)*5,1)))))</f>
        <v>5</v>
      </c>
      <c r="T31" s="165">
        <f>IF('Crisis Indicator Data'!H28="x","x",IF('Crisis Indicator Data'!I28="x","x",'Crisis Indicator Data'!I28/'Crisis Indicator Data'!H28))</f>
        <v>0.34308088818398097</v>
      </c>
      <c r="U31" s="147">
        <f t="shared" si="7"/>
        <v>5</v>
      </c>
      <c r="V31" s="147">
        <f t="shared" si="8"/>
        <v>5</v>
      </c>
      <c r="W31" s="147">
        <f>IF('Crisis Indicator Data'!L28="x","x",IF('Crisis Indicator Data'!L28=0,0,IF(LOG('Crisis Indicator Data'!L28)&lt;W$4,0,IF(LOG('Crisis Indicator Data'!L28)&gt;W$3,5,ROUND(5-(W$3-LOG('Crisis Indicator Data'!L28))/(W$3-W$4)*5,1)))))</f>
        <v>4.0999999999999996</v>
      </c>
      <c r="X31" s="166">
        <f>IF(OR('Crisis Indicator Data'!L28="x",'Crisis Indicator Data'!H28="x"),"x",'Crisis Indicator Data'!L28/'Crisis Indicator Data'!H28)</f>
        <v>3.6825931800158605E-5</v>
      </c>
      <c r="Y31" s="147">
        <f t="shared" si="9"/>
        <v>1.8</v>
      </c>
      <c r="Z31" s="147">
        <f t="shared" si="10"/>
        <v>3</v>
      </c>
      <c r="AA31" s="147">
        <f t="shared" si="11"/>
        <v>4.2</v>
      </c>
      <c r="AB31" s="167">
        <f t="shared" si="12"/>
        <v>3.8</v>
      </c>
    </row>
    <row r="32" spans="1:28" x14ac:dyDescent="0.35">
      <c r="A32" s="169" t="str">
        <f>'Crisis Indicator Data'!A29</f>
        <v>Venezuela displacement in Colombia</v>
      </c>
      <c r="B32" s="170" t="str">
        <f>'Crisis Indicator Data'!B29</f>
        <v>Displacement</v>
      </c>
      <c r="C32" s="170" t="str">
        <f>'Crisis Indicator Data'!C29</f>
        <v>COL002</v>
      </c>
      <c r="D32" s="170" t="str">
        <f>'Crisis Indicator Data'!D29</f>
        <v>Colombia</v>
      </c>
      <c r="E32" s="171" t="str">
        <f>'Crisis Indicator Data'!E29</f>
        <v>COL</v>
      </c>
      <c r="F32" s="168">
        <f>IF('Crisis Indicator Data'!F29="x","x",IF(LOG('Crisis Indicator Data'!F29)&lt;F$4,0,IF(LOG('Crisis Indicator Data'!F29)&gt;F$3,5,ROUND(5-(F$3-LOG('Crisis Indicator Data'!F29))/(F$3-F$4)*5,1))))</f>
        <v>2.6</v>
      </c>
      <c r="G32" s="165">
        <f>IF('Crisis Indicator Data'!F29="x","x",IF(LEN(E32)&gt;3,('Crisis Indicator Data'!F29/VLOOKUP('Impact of the crisis'!$C32,'Regional Crises'!$B$1:$R$66,4,FALSE)),'Crisis Indicator Data'!F29/VLOOKUP('Impact of the crisis'!$E32,'Country Indicator Data'!$B$4:$P$300,15,FALSE)))</f>
        <v>3.1101397025687247E-2</v>
      </c>
      <c r="H32" s="147">
        <f t="shared" si="0"/>
        <v>0.1</v>
      </c>
      <c r="I32" s="147">
        <f t="shared" si="1"/>
        <v>1.35</v>
      </c>
      <c r="J32" s="147">
        <f>IF('Crisis Indicator Data'!G29="x","x",IF(LOG('Crisis Indicator Data'!G29)&lt;J$4,0,IF(LOG('Crisis Indicator Data'!G29)&gt;J$3,5,ROUND(5-(J$3-LOG('Crisis Indicator Data'!G29))/(J$3-J$4)*5,1))))</f>
        <v>5</v>
      </c>
      <c r="K32" s="165">
        <f>IF('Crisis Indicator Data'!G29="x","x",IF(LEN(E32)&gt;3,('Crisis Indicator Data'!G29/VLOOKUP('Impact of the crisis'!$C32,'Regional Crises'!$B$1:$R$66,5,FALSE)),'Crisis Indicator Data'!G29/VLOOKUP('Impact of the crisis'!$E32,'Country Indicator Data'!$B$4:$P$300,14,FALSE)))</f>
        <v>0.58833017077798866</v>
      </c>
      <c r="L32" s="147">
        <f t="shared" si="2"/>
        <v>2.9</v>
      </c>
      <c r="M32" s="147">
        <f t="shared" si="3"/>
        <v>3.95</v>
      </c>
      <c r="N32" s="147">
        <f t="shared" si="4"/>
        <v>2.9</v>
      </c>
      <c r="O32" s="147">
        <f>IF('Crisis Indicator Data'!H29="x","x",IF('Crisis Indicator Data'!H29=0,0,IF(LOG('Crisis Indicator Data'!H29)&lt;O$4,0,IF(LOG('Crisis Indicator Data'!H29)&gt;O$3,5,ROUND(5-(O$3-LOG('Crisis Indicator Data'!H29))/(O$3-O$4)*5,1)))))</f>
        <v>4.5</v>
      </c>
      <c r="P32" s="165">
        <f>IF('Crisis Indicator Data'!H29="x","x",'Crisis Indicator Data'!H29/'Crisis Indicator Data'!G29)</f>
        <v>0.48301886792452831</v>
      </c>
      <c r="Q32" s="147">
        <f t="shared" si="5"/>
        <v>2.4</v>
      </c>
      <c r="R32" s="147">
        <f t="shared" si="6"/>
        <v>3.45</v>
      </c>
      <c r="S32" s="147">
        <f>IF('Crisis Indicator Data'!I29="x","x",IF('Crisis Indicator Data'!I29=0,0,IF(LOG('Crisis Indicator Data'!I29)&lt;S$4,0,IF(LOG('Crisis Indicator Data'!I29)&gt;S$3,5,ROUND(5-(S$3-LOG('Crisis Indicator Data'!I29))/(S$3-S$4)*5,1)))))</f>
        <v>5</v>
      </c>
      <c r="T32" s="165">
        <f>IF('Crisis Indicator Data'!H29="x","x",IF('Crisis Indicator Data'!I29="x","x",'Crisis Indicator Data'!I29/'Crisis Indicator Data'!H29))</f>
        <v>0.25707799145299143</v>
      </c>
      <c r="U32" s="147">
        <f t="shared" si="7"/>
        <v>5</v>
      </c>
      <c r="V32" s="147">
        <f t="shared" si="8"/>
        <v>5</v>
      </c>
      <c r="W32" s="147">
        <f>IF('Crisis Indicator Data'!L29="x","x",IF('Crisis Indicator Data'!L29=0,0,IF(LOG('Crisis Indicator Data'!L29)&lt;W$4,0,IF(LOG('Crisis Indicator Data'!L29)&gt;W$3,5,ROUND(5-(W$3-LOG('Crisis Indicator Data'!L29))/(W$3-W$4)*5,1)))))</f>
        <v>0.7</v>
      </c>
      <c r="X32" s="166">
        <f>IF(OR('Crisis Indicator Data'!L29="x",'Crisis Indicator Data'!H29="x"),"x",'Crisis Indicator Data'!L29/'Crisis Indicator Data'!H29)</f>
        <v>2.0032051282051281E-7</v>
      </c>
      <c r="Y32" s="147">
        <f t="shared" si="9"/>
        <v>0</v>
      </c>
      <c r="Z32" s="147">
        <f t="shared" si="10"/>
        <v>0.4</v>
      </c>
      <c r="AA32" s="147">
        <f t="shared" si="11"/>
        <v>3.5</v>
      </c>
      <c r="AB32" s="167">
        <f t="shared" si="12"/>
        <v>3.5</v>
      </c>
    </row>
    <row r="33" spans="1:28" x14ac:dyDescent="0.35">
      <c r="A33" s="169" t="str">
        <f>'Crisis Indicator Data'!A30</f>
        <v>Nicaraguan refugees in Costa Rica</v>
      </c>
      <c r="B33" s="170" t="str">
        <f>'Crisis Indicator Data'!B30</f>
        <v>Displacement</v>
      </c>
      <c r="C33" s="170" t="str">
        <f>'Crisis Indicator Data'!C30</f>
        <v>CRI002</v>
      </c>
      <c r="D33" s="170" t="str">
        <f>'Crisis Indicator Data'!D30</f>
        <v>Costa Rica</v>
      </c>
      <c r="E33" s="171" t="str">
        <f>'Crisis Indicator Data'!E30</f>
        <v>CRI</v>
      </c>
      <c r="F33" s="168">
        <f>IF('Crisis Indicator Data'!F30="x","x",IF(LOG('Crisis Indicator Data'!F30)&lt;F$4,0,IF(LOG('Crisis Indicator Data'!F30)&gt;F$3,5,ROUND(5-(F$3-LOG('Crisis Indicator Data'!F30))/(F$3-F$4)*5,1))))</f>
        <v>0</v>
      </c>
      <c r="G33" s="165">
        <f>IF('Crisis Indicator Data'!F30="x","x",IF(LEN(E33)&gt;3,('Crisis Indicator Data'!F30/VLOOKUP('Impact of the crisis'!$C33,'Regional Crises'!$B$1:$R$66,4,FALSE)),'Crisis Indicator Data'!F30/VLOOKUP('Impact of the crisis'!$E33,'Country Indicator Data'!$B$4:$P$300,15,FALSE)))</f>
        <v>1.9643556600078341E-2</v>
      </c>
      <c r="H33" s="147">
        <f t="shared" si="0"/>
        <v>0</v>
      </c>
      <c r="I33" s="147">
        <f t="shared" si="1"/>
        <v>0</v>
      </c>
      <c r="J33" s="147">
        <f>IF('Crisis Indicator Data'!G30="x","x",IF(LOG('Crisis Indicator Data'!G30)&lt;J$4,0,IF(LOG('Crisis Indicator Data'!G30)&gt;J$3,5,ROUND(5-(J$3-LOG('Crisis Indicator Data'!G30))/(J$3-J$4)*5,1))))</f>
        <v>1.3</v>
      </c>
      <c r="K33" s="165">
        <f>IF('Crisis Indicator Data'!G30="x","x",IF(LEN(E33)&gt;3,('Crisis Indicator Data'!G30/VLOOKUP('Impact of the crisis'!$C33,'Regional Crises'!$B$1:$R$66,5,FALSE)),'Crisis Indicator Data'!G30/VLOOKUP('Impact of the crisis'!$E33,'Country Indicator Data'!$B$4:$P$300,14,FALSE)))</f>
        <v>0.4702609363008442</v>
      </c>
      <c r="L33" s="147">
        <f t="shared" si="2"/>
        <v>2.2999999999999998</v>
      </c>
      <c r="M33" s="147">
        <f t="shared" si="3"/>
        <v>1.7999999999999998</v>
      </c>
      <c r="N33" s="147">
        <f t="shared" si="4"/>
        <v>1</v>
      </c>
      <c r="O33" s="147">
        <f>IF('Crisis Indicator Data'!H30="x","x",IF('Crisis Indicator Data'!H30=0,0,IF(LOG('Crisis Indicator Data'!H30)&lt;O$4,0,IF(LOG('Crisis Indicator Data'!H30)&gt;O$3,5,ROUND(5-(O$3-LOG('Crisis Indicator Data'!H30))/(O$3-O$4)*5,1)))))</f>
        <v>1.5</v>
      </c>
      <c r="P33" s="165">
        <f>IF('Crisis Indicator Data'!H30="x","x",'Crisis Indicator Data'!H30/'Crisis Indicator Data'!G30)</f>
        <v>9.5879232966136277E-2</v>
      </c>
      <c r="Q33" s="147">
        <f t="shared" si="5"/>
        <v>0.4</v>
      </c>
      <c r="R33" s="147">
        <f t="shared" si="6"/>
        <v>0.95</v>
      </c>
      <c r="S33" s="147">
        <f>IF('Crisis Indicator Data'!I30="x","x",IF('Crisis Indicator Data'!I30=0,0,IF(LOG('Crisis Indicator Data'!I30)&lt;S$4,0,IF(LOG('Crisis Indicator Data'!I30)&gt;S$3,5,ROUND(5-(S$3-LOG('Crisis Indicator Data'!I30))/(S$3-S$4)*5,1)))))</f>
        <v>3.4</v>
      </c>
      <c r="T33" s="165">
        <f>IF('Crisis Indicator Data'!H30="x","x",IF('Crisis Indicator Data'!I30="x","x",'Crisis Indicator Data'!I30/'Crisis Indicator Data'!H30))</f>
        <v>1</v>
      </c>
      <c r="U33" s="147">
        <f t="shared" si="7"/>
        <v>5</v>
      </c>
      <c r="V33" s="147">
        <f t="shared" si="8"/>
        <v>4.2</v>
      </c>
      <c r="W33" s="147">
        <f>IF('Crisis Indicator Data'!L30="x","x",IF('Crisis Indicator Data'!L30=0,0,IF(LOG('Crisis Indicator Data'!L30)&lt;W$4,0,IF(LOG('Crisis Indicator Data'!L30)&gt;W$3,5,ROUND(5-(W$3-LOG('Crisis Indicator Data'!L30))/(W$3-W$4)*5,1)))))</f>
        <v>2.9</v>
      </c>
      <c r="X33" s="166">
        <f>IF(OR('Crisis Indicator Data'!L30="x",'Crisis Indicator Data'!H30="x"),"x",'Crisis Indicator Data'!L30/'Crisis Indicator Data'!H30)</f>
        <v>4.2553191489361702E-4</v>
      </c>
      <c r="Y33" s="147">
        <f t="shared" si="9"/>
        <v>5</v>
      </c>
      <c r="Z33" s="147">
        <f t="shared" si="10"/>
        <v>4</v>
      </c>
      <c r="AA33" s="147">
        <f t="shared" si="11"/>
        <v>4.0999999999999996</v>
      </c>
      <c r="AB33" s="167">
        <f t="shared" si="12"/>
        <v>2.9</v>
      </c>
    </row>
    <row r="34" spans="1:28" x14ac:dyDescent="0.35">
      <c r="A34" s="169" t="str">
        <f>'Crisis Indicator Data'!A31</f>
        <v>Displacement from Russia-Ukraine conflict in Czechia</v>
      </c>
      <c r="B34" s="170" t="str">
        <f>'Crisis Indicator Data'!B31</f>
        <v>Conflict,Displacement</v>
      </c>
      <c r="C34" s="170" t="str">
        <f>'Crisis Indicator Data'!C31</f>
        <v>CZE002</v>
      </c>
      <c r="D34" s="170" t="str">
        <f>'Crisis Indicator Data'!D31</f>
        <v>Czech Republic</v>
      </c>
      <c r="E34" s="171" t="str">
        <f>'Crisis Indicator Data'!E31</f>
        <v>CZE</v>
      </c>
      <c r="F34" s="168">
        <f>IF('Crisis Indicator Data'!F31="x","x",IF(LOG('Crisis Indicator Data'!F31)&lt;F$4,0,IF(LOG('Crisis Indicator Data'!F31)&gt;F$3,5,ROUND(5-(F$3-LOG('Crisis Indicator Data'!F31))/(F$3-F$4)*5,1))))</f>
        <v>3.1</v>
      </c>
      <c r="G34" s="165">
        <f>IF('Crisis Indicator Data'!F31="x","x",IF(LEN(E34)&gt;3,('Crisis Indicator Data'!F31/VLOOKUP('Impact of the crisis'!$C34,'Regional Crises'!$B$1:$R$66,4,FALSE)),'Crisis Indicator Data'!F31/VLOOKUP('Impact of the crisis'!$E34,'Country Indicator Data'!$B$4:$P$300,15,FALSE)))</f>
        <v>1.0000025911166157</v>
      </c>
      <c r="H34" s="147">
        <f t="shared" si="0"/>
        <v>5</v>
      </c>
      <c r="I34" s="147">
        <f t="shared" si="1"/>
        <v>4.05</v>
      </c>
      <c r="J34" s="147">
        <f>IF('Crisis Indicator Data'!G31="x","x",IF(LOG('Crisis Indicator Data'!G31)&lt;J$4,0,IF(LOG('Crisis Indicator Data'!G31)&gt;J$3,5,ROUND(5-(J$3-LOG('Crisis Indicator Data'!G31))/(J$3-J$4)*5,1))))</f>
        <v>3.5</v>
      </c>
      <c r="K34" s="165">
        <f>IF('Crisis Indicator Data'!G31="x","x",IF(LEN(E34)&gt;3,('Crisis Indicator Data'!G31/VLOOKUP('Impact of the crisis'!$C34,'Regional Crises'!$B$1:$R$66,5,FALSE)),'Crisis Indicator Data'!G31/VLOOKUP('Impact of the crisis'!$E34,'Country Indicator Data'!$B$4:$P$300,14,FALSE)))</f>
        <v>1</v>
      </c>
      <c r="L34" s="147">
        <f t="shared" si="2"/>
        <v>5</v>
      </c>
      <c r="M34" s="147">
        <f t="shared" si="3"/>
        <v>4.25</v>
      </c>
      <c r="N34" s="147">
        <f t="shared" si="4"/>
        <v>4.2</v>
      </c>
      <c r="O34" s="147">
        <f>IF('Crisis Indicator Data'!H31="x","x",IF('Crisis Indicator Data'!H31=0,0,IF(LOG('Crisis Indicator Data'!H31)&lt;O$4,0,IF(LOG('Crisis Indicator Data'!H31)&gt;O$3,5,ROUND(5-(O$3-LOG('Crisis Indicator Data'!H31))/(O$3-O$4)*5,1)))))</f>
        <v>1.8</v>
      </c>
      <c r="P34" s="165">
        <f>IF('Crisis Indicator Data'!H31="x","x",'Crisis Indicator Data'!H31/'Crisis Indicator Data'!G31)</f>
        <v>3.3765772169895146E-2</v>
      </c>
      <c r="Q34" s="147">
        <f t="shared" si="5"/>
        <v>0.1</v>
      </c>
      <c r="R34" s="147">
        <f t="shared" si="6"/>
        <v>0.95000000000000007</v>
      </c>
      <c r="S34" s="147">
        <f>IF('Crisis Indicator Data'!I31="x","x",IF('Crisis Indicator Data'!I31=0,0,IF(LOG('Crisis Indicator Data'!I31)&lt;S$4,0,IF(LOG('Crisis Indicator Data'!I31)&gt;S$3,5,ROUND(5-(S$3-LOG('Crisis Indicator Data'!I31))/(S$3-S$4)*5,1)))))</f>
        <v>3.7</v>
      </c>
      <c r="T34" s="165">
        <f>IF('Crisis Indicator Data'!H31="x","x",IF('Crisis Indicator Data'!I31="x","x",'Crisis Indicator Data'!I31/'Crisis Indicator Data'!H31))</f>
        <v>1</v>
      </c>
      <c r="U34" s="147">
        <f t="shared" si="7"/>
        <v>5</v>
      </c>
      <c r="V34" s="147">
        <f t="shared" si="8"/>
        <v>4.4000000000000004</v>
      </c>
      <c r="W34" s="147">
        <f>IF('Crisis Indicator Data'!L31="x","x",IF('Crisis Indicator Data'!L31=0,0,IF(LOG('Crisis Indicator Data'!L31)&lt;W$4,0,IF(LOG('Crisis Indicator Data'!L31)&gt;W$3,5,ROUND(5-(W$3-LOG('Crisis Indicator Data'!L31))/(W$3-W$4)*5,1)))))</f>
        <v>0</v>
      </c>
      <c r="X34" s="166">
        <f>IF(OR('Crisis Indicator Data'!L31="x",'Crisis Indicator Data'!H31="x"),"x",'Crisis Indicator Data'!L31/'Crisis Indicator Data'!H31)</f>
        <v>0</v>
      </c>
      <c r="Y34" s="147">
        <f t="shared" si="9"/>
        <v>0</v>
      </c>
      <c r="Z34" s="147">
        <f t="shared" si="10"/>
        <v>0</v>
      </c>
      <c r="AA34" s="147">
        <f t="shared" si="11"/>
        <v>2.8</v>
      </c>
      <c r="AB34" s="167">
        <f t="shared" si="12"/>
        <v>2</v>
      </c>
    </row>
    <row r="35" spans="1:28" x14ac:dyDescent="0.35">
      <c r="A35" s="169" t="str">
        <f>'Crisis Indicator Data'!A32</f>
        <v>Multiple crises in Djibouti</v>
      </c>
      <c r="B35" s="170" t="str">
        <f>'Crisis Indicator Data'!B32</f>
        <v>Displacement,Drought</v>
      </c>
      <c r="C35" s="170" t="str">
        <f>'Crisis Indicator Data'!C32</f>
        <v>DJI001</v>
      </c>
      <c r="D35" s="170" t="str">
        <f>'Crisis Indicator Data'!D32</f>
        <v>Djibouti</v>
      </c>
      <c r="E35" s="171" t="str">
        <f>'Crisis Indicator Data'!E32</f>
        <v>DJI</v>
      </c>
      <c r="F35" s="168">
        <f>IF('Crisis Indicator Data'!F32="x","x",IF(LOG('Crisis Indicator Data'!F32)&lt;F$4,0,IF(LOG('Crisis Indicator Data'!F32)&gt;F$3,5,ROUND(5-(F$3-LOG('Crisis Indicator Data'!F32))/(F$3-F$4)*5,1))))</f>
        <v>2.2999999999999998</v>
      </c>
      <c r="G35" s="165">
        <f>IF('Crisis Indicator Data'!F32="x","x",IF(LEN(E35)&gt;3,('Crisis Indicator Data'!F32/VLOOKUP('Impact of the crisis'!$C35,'Regional Crises'!$B$1:$R$66,4,FALSE)),'Crisis Indicator Data'!F32/VLOOKUP('Impact of the crisis'!$E35,'Country Indicator Data'!$B$4:$P$300,15,FALSE)))</f>
        <v>1</v>
      </c>
      <c r="H35" s="147">
        <f t="shared" si="0"/>
        <v>5</v>
      </c>
      <c r="I35" s="147">
        <f t="shared" si="1"/>
        <v>3.65</v>
      </c>
      <c r="J35" s="147">
        <f>IF('Crisis Indicator Data'!G32="x","x",IF(LOG('Crisis Indicator Data'!G32)&lt;J$4,0,IF(LOG('Crisis Indicator Data'!G32)&gt;J$3,5,ROUND(5-(J$3-LOG('Crisis Indicator Data'!G32))/(J$3-J$4)*5,1))))</f>
        <v>0.2</v>
      </c>
      <c r="K35" s="165">
        <f>IF('Crisis Indicator Data'!G32="x","x",IF(LEN(E35)&gt;3,('Crisis Indicator Data'!G32/VLOOKUP('Impact of the crisis'!$C35,'Regional Crises'!$B$1:$R$66,5,FALSE)),'Crisis Indicator Data'!G32/VLOOKUP('Impact of the crisis'!$E35,'Country Indicator Data'!$B$4:$P$300,14,FALSE)))</f>
        <v>1</v>
      </c>
      <c r="L35" s="147">
        <f t="shared" si="2"/>
        <v>5</v>
      </c>
      <c r="M35" s="147">
        <f t="shared" si="3"/>
        <v>2.6</v>
      </c>
      <c r="N35" s="147">
        <f t="shared" si="4"/>
        <v>3.2</v>
      </c>
      <c r="O35" s="147">
        <f>IF('Crisis Indicator Data'!H32="x","x",IF('Crisis Indicator Data'!H32=0,0,IF(LOG('Crisis Indicator Data'!H32)&lt;O$4,0,IF(LOG('Crisis Indicator Data'!H32)&gt;O$3,5,ROUND(5-(O$3-LOG('Crisis Indicator Data'!H32))/(O$3-O$4)*5,1)))))</f>
        <v>2.2999999999999998</v>
      </c>
      <c r="P35" s="165">
        <f>IF('Crisis Indicator Data'!H32="x","x",'Crisis Indicator Data'!H32/'Crisis Indicator Data'!G32)</f>
        <v>0.67005076142131981</v>
      </c>
      <c r="Q35" s="147">
        <f t="shared" si="5"/>
        <v>3.3</v>
      </c>
      <c r="R35" s="147">
        <f t="shared" si="6"/>
        <v>2.8</v>
      </c>
      <c r="S35" s="147">
        <f>IF('Crisis Indicator Data'!I32="x","x",IF('Crisis Indicator Data'!I32=0,0,IF(LOG('Crisis Indicator Data'!I32)&lt;S$4,0,IF(LOG('Crisis Indicator Data'!I32)&gt;S$3,5,ROUND(5-(S$3-LOG('Crisis Indicator Data'!I32))/(S$3-S$4)*5,1)))))</f>
        <v>2.2000000000000002</v>
      </c>
      <c r="T35" s="165">
        <f>IF('Crisis Indicator Data'!H32="x","x",IF('Crisis Indicator Data'!I32="x","x",'Crisis Indicator Data'!I32/'Crisis Indicator Data'!H32))</f>
        <v>4.0404040404040407E-2</v>
      </c>
      <c r="U35" s="147">
        <f t="shared" si="7"/>
        <v>1.3</v>
      </c>
      <c r="V35" s="147">
        <f t="shared" si="8"/>
        <v>1.8</v>
      </c>
      <c r="W35" s="147">
        <f>IF('Crisis Indicator Data'!L32="x","x",IF('Crisis Indicator Data'!L32=0,0,IF(LOG('Crisis Indicator Data'!L32)&lt;W$4,0,IF(LOG('Crisis Indicator Data'!L32)&gt;W$3,5,ROUND(5-(W$3-LOG('Crisis Indicator Data'!L32))/(W$3-W$4)*5,1)))))</f>
        <v>2.4</v>
      </c>
      <c r="X35" s="166">
        <f>IF(OR('Crisis Indicator Data'!L32="x",'Crisis Indicator Data'!H32="x"),"x",'Crisis Indicator Data'!L32/'Crisis Indicator Data'!H32)</f>
        <v>6.0606060606060605E-5</v>
      </c>
      <c r="Y35" s="147">
        <f t="shared" si="9"/>
        <v>3</v>
      </c>
      <c r="Z35" s="147">
        <f t="shared" si="10"/>
        <v>2.7</v>
      </c>
      <c r="AA35" s="147">
        <f t="shared" si="11"/>
        <v>2.2999999999999998</v>
      </c>
      <c r="AB35" s="167">
        <f t="shared" si="12"/>
        <v>2.6</v>
      </c>
    </row>
    <row r="36" spans="1:28" x14ac:dyDescent="0.35">
      <c r="A36" s="169" t="str">
        <f>'Crisis Indicator Data'!A33</f>
        <v>Mixed migration in Djibouti</v>
      </c>
      <c r="B36" s="170" t="str">
        <f>'Crisis Indicator Data'!B33</f>
        <v>Displacement</v>
      </c>
      <c r="C36" s="170" t="str">
        <f>'Crisis Indicator Data'!C33</f>
        <v>DJI002</v>
      </c>
      <c r="D36" s="170" t="str">
        <f>'Crisis Indicator Data'!D33</f>
        <v>Djibouti</v>
      </c>
      <c r="E36" s="171" t="str">
        <f>'Crisis Indicator Data'!E33</f>
        <v>DJI</v>
      </c>
      <c r="F36" s="168">
        <f>IF('Crisis Indicator Data'!F33="x","x",IF(LOG('Crisis Indicator Data'!F33)&lt;F$4,0,IF(LOG('Crisis Indicator Data'!F33)&gt;F$3,5,ROUND(5-(F$3-LOG('Crisis Indicator Data'!F33))/(F$3-F$4)*5,1))))</f>
        <v>1.4</v>
      </c>
      <c r="G36" s="165">
        <f>IF('Crisis Indicator Data'!F33="x","x",IF(LEN(E36)&gt;3,('Crisis Indicator Data'!F33/VLOOKUP('Impact of the crisis'!$C36,'Regional Crises'!$B$1:$R$66,4,FALSE)),'Crisis Indicator Data'!F33/VLOOKUP('Impact of the crisis'!$E36,'Country Indicator Data'!$B$4:$P$300,15,FALSE)))</f>
        <v>0.31492666091458155</v>
      </c>
      <c r="H36" s="147">
        <f t="shared" si="0"/>
        <v>1.5</v>
      </c>
      <c r="I36" s="147">
        <f t="shared" si="1"/>
        <v>1.45</v>
      </c>
      <c r="J36" s="147">
        <f>IF('Crisis Indicator Data'!G33="x","x",IF(LOG('Crisis Indicator Data'!G33)&lt;J$4,0,IF(LOG('Crisis Indicator Data'!G33)&gt;J$3,5,ROUND(5-(J$3-LOG('Crisis Indicator Data'!G33))/(J$3-J$4)*5,1))))</f>
        <v>0</v>
      </c>
      <c r="K36" s="165">
        <f>IF('Crisis Indicator Data'!G33="x","x",IF(LEN(E36)&gt;3,('Crisis Indicator Data'!G33/VLOOKUP('Impact of the crisis'!$C36,'Regional Crises'!$B$1:$R$66,5,FALSE)),'Crisis Indicator Data'!G33/VLOOKUP('Impact of the crisis'!$E36,'Country Indicator Data'!$B$4:$P$300,14,FALSE)))</f>
        <v>0.75380710659898476</v>
      </c>
      <c r="L36" s="147">
        <f t="shared" si="2"/>
        <v>3.8</v>
      </c>
      <c r="M36" s="147">
        <f t="shared" si="3"/>
        <v>1.9</v>
      </c>
      <c r="N36" s="147">
        <f t="shared" si="4"/>
        <v>1.7</v>
      </c>
      <c r="O36" s="147">
        <f>IF('Crisis Indicator Data'!H33="x","x",IF('Crisis Indicator Data'!H33=0,0,IF(LOG('Crisis Indicator Data'!H33)&lt;O$4,0,IF(LOG('Crisis Indicator Data'!H33)&gt;O$3,5,ROUND(5-(O$3-LOG('Crisis Indicator Data'!H33))/(O$3-O$4)*5,1)))))</f>
        <v>0</v>
      </c>
      <c r="P36" s="165">
        <f>IF('Crisis Indicator Data'!H33="x","x",'Crisis Indicator Data'!H33/'Crisis Indicator Data'!G33)</f>
        <v>3.5914702581369251E-2</v>
      </c>
      <c r="Q36" s="147">
        <f t="shared" si="5"/>
        <v>0.1</v>
      </c>
      <c r="R36" s="147">
        <f t="shared" si="6"/>
        <v>0.05</v>
      </c>
      <c r="S36" s="147">
        <f>IF('Crisis Indicator Data'!I33="x","x",IF('Crisis Indicator Data'!I33=0,0,IF(LOG('Crisis Indicator Data'!I33)&lt;S$4,0,IF(LOG('Crisis Indicator Data'!I33)&gt;S$3,5,ROUND(5-(S$3-LOG('Crisis Indicator Data'!I33))/(S$3-S$4)*5,1)))))</f>
        <v>2.2000000000000002</v>
      </c>
      <c r="T36" s="165">
        <f>IF('Crisis Indicator Data'!H33="x","x",IF('Crisis Indicator Data'!I33="x","x",'Crisis Indicator Data'!I33/'Crisis Indicator Data'!H33))</f>
        <v>1</v>
      </c>
      <c r="U36" s="147">
        <f t="shared" si="7"/>
        <v>5</v>
      </c>
      <c r="V36" s="147">
        <f t="shared" si="8"/>
        <v>3.6</v>
      </c>
      <c r="W36" s="147">
        <f>IF('Crisis Indicator Data'!L33="x","x",IF('Crisis Indicator Data'!L33=0,0,IF(LOG('Crisis Indicator Data'!L33)&lt;W$4,0,IF(LOG('Crisis Indicator Data'!L33)&gt;W$3,5,ROUND(5-(W$3-LOG('Crisis Indicator Data'!L33))/(W$3-W$4)*5,1)))))</f>
        <v>2.4</v>
      </c>
      <c r="X36" s="166">
        <f>IF(OR('Crisis Indicator Data'!L33="x",'Crisis Indicator Data'!H33="x"),"x",'Crisis Indicator Data'!L33/'Crisis Indicator Data'!H33)</f>
        <v>1.5E-3</v>
      </c>
      <c r="Y36" s="147">
        <f t="shared" si="9"/>
        <v>5</v>
      </c>
      <c r="Z36" s="147">
        <f t="shared" si="10"/>
        <v>3.7</v>
      </c>
      <c r="AA36" s="147">
        <f t="shared" si="11"/>
        <v>3.7</v>
      </c>
      <c r="AB36" s="167">
        <f t="shared" si="12"/>
        <v>2.2999999999999998</v>
      </c>
    </row>
    <row r="37" spans="1:28" x14ac:dyDescent="0.35">
      <c r="A37" s="169" t="str">
        <f>'Crisis Indicator Data'!A34</f>
        <v>Drought in Djibouti</v>
      </c>
      <c r="B37" s="170" t="str">
        <f>'Crisis Indicator Data'!B34</f>
        <v>Drought</v>
      </c>
      <c r="C37" s="170" t="str">
        <f>'Crisis Indicator Data'!C34</f>
        <v>DJI003</v>
      </c>
      <c r="D37" s="170" t="str">
        <f>'Crisis Indicator Data'!D34</f>
        <v>Djibouti</v>
      </c>
      <c r="E37" s="171" t="str">
        <f>'Crisis Indicator Data'!E34</f>
        <v>DJI</v>
      </c>
      <c r="F37" s="168">
        <f>IF('Crisis Indicator Data'!F34="x","x",IF(LOG('Crisis Indicator Data'!F34)&lt;F$4,0,IF(LOG('Crisis Indicator Data'!F34)&gt;F$3,5,ROUND(5-(F$3-LOG('Crisis Indicator Data'!F34))/(F$3-F$4)*5,1))))</f>
        <v>2.2999999999999998</v>
      </c>
      <c r="G37" s="165">
        <f>IF('Crisis Indicator Data'!F34="x","x",IF(LEN(E37)&gt;3,('Crisis Indicator Data'!F34/VLOOKUP('Impact of the crisis'!$C37,'Regional Crises'!$B$1:$R$66,4,FALSE)),'Crisis Indicator Data'!F34/VLOOKUP('Impact of the crisis'!$E37,'Country Indicator Data'!$B$4:$P$300,15,FALSE)))</f>
        <v>1</v>
      </c>
      <c r="H37" s="147">
        <f t="shared" si="0"/>
        <v>5</v>
      </c>
      <c r="I37" s="147">
        <f t="shared" si="1"/>
        <v>3.65</v>
      </c>
      <c r="J37" s="147">
        <f>IF('Crisis Indicator Data'!G34="x","x",IF(LOG('Crisis Indicator Data'!G34)&lt;J$4,0,IF(LOG('Crisis Indicator Data'!G34)&gt;J$3,5,ROUND(5-(J$3-LOG('Crisis Indicator Data'!G34))/(J$3-J$4)*5,1))))</f>
        <v>0.2</v>
      </c>
      <c r="K37" s="165">
        <f>IF('Crisis Indicator Data'!G34="x","x",IF(LEN(E37)&gt;3,('Crisis Indicator Data'!G34/VLOOKUP('Impact of the crisis'!$C37,'Regional Crises'!$B$1:$R$66,5,FALSE)),'Crisis Indicator Data'!G34/VLOOKUP('Impact of the crisis'!$E37,'Country Indicator Data'!$B$4:$P$300,14,FALSE)))</f>
        <v>1</v>
      </c>
      <c r="L37" s="147">
        <f t="shared" si="2"/>
        <v>5</v>
      </c>
      <c r="M37" s="147">
        <f t="shared" si="3"/>
        <v>2.6</v>
      </c>
      <c r="N37" s="147">
        <f t="shared" si="4"/>
        <v>3.2</v>
      </c>
      <c r="O37" s="147">
        <f>IF('Crisis Indicator Data'!H34="x","x",IF('Crisis Indicator Data'!H34=0,0,IF(LOG('Crisis Indicator Data'!H34)&lt;O$4,0,IF(LOG('Crisis Indicator Data'!H34)&gt;O$3,5,ROUND(5-(O$3-LOG('Crisis Indicator Data'!H34))/(O$3-O$4)*5,1)))))</f>
        <v>2.2999999999999998</v>
      </c>
      <c r="P37" s="165">
        <f>IF('Crisis Indicator Data'!H34="x","x",'Crisis Indicator Data'!H34/'Crisis Indicator Data'!G34)</f>
        <v>0.64297800338409472</v>
      </c>
      <c r="Q37" s="147">
        <f t="shared" si="5"/>
        <v>3.2</v>
      </c>
      <c r="R37" s="147">
        <f t="shared" si="6"/>
        <v>2.75</v>
      </c>
      <c r="S37" s="147">
        <f>IF('Crisis Indicator Data'!I34="x","x",IF('Crisis Indicator Data'!I34=0,0,IF(LOG('Crisis Indicator Data'!I34)&lt;S$4,0,IF(LOG('Crisis Indicator Data'!I34)&gt;S$3,5,ROUND(5-(S$3-LOG('Crisis Indicator Data'!I34))/(S$3-S$4)*5,1)))))</f>
        <v>0</v>
      </c>
      <c r="T37" s="165">
        <f>IF('Crisis Indicator Data'!H34="x","x",IF('Crisis Indicator Data'!I34="x","x",'Crisis Indicator Data'!I34/'Crisis Indicator Data'!H34))</f>
        <v>0</v>
      </c>
      <c r="U37" s="147">
        <f t="shared" si="7"/>
        <v>0</v>
      </c>
      <c r="V37" s="147">
        <f t="shared" si="8"/>
        <v>0</v>
      </c>
      <c r="W37" s="147">
        <f>IF('Crisis Indicator Data'!L34="x","x",IF('Crisis Indicator Data'!L34=0,0,IF(LOG('Crisis Indicator Data'!L34)&lt;W$4,0,IF(LOG('Crisis Indicator Data'!L34)&gt;W$3,5,ROUND(5-(W$3-LOG('Crisis Indicator Data'!L34))/(W$3-W$4)*5,1)))))</f>
        <v>0</v>
      </c>
      <c r="X37" s="166">
        <f>IF(OR('Crisis Indicator Data'!L34="x",'Crisis Indicator Data'!H34="x"),"x",'Crisis Indicator Data'!L34/'Crisis Indicator Data'!H34)</f>
        <v>0</v>
      </c>
      <c r="Y37" s="147">
        <f t="shared" si="9"/>
        <v>0</v>
      </c>
      <c r="Z37" s="147">
        <f t="shared" si="10"/>
        <v>0</v>
      </c>
      <c r="AA37" s="147">
        <f t="shared" si="11"/>
        <v>0</v>
      </c>
      <c r="AB37" s="167">
        <f t="shared" si="12"/>
        <v>1.6</v>
      </c>
    </row>
    <row r="38" spans="1:28" x14ac:dyDescent="0.35">
      <c r="A38" s="169" t="str">
        <f>'Crisis Indicator Data'!A35</f>
        <v>Venezuela displacement in Dominican Republic</v>
      </c>
      <c r="B38" s="170" t="str">
        <f>'Crisis Indicator Data'!B35</f>
        <v>Displacement</v>
      </c>
      <c r="C38" s="170" t="str">
        <f>'Crisis Indicator Data'!C35</f>
        <v>DOM002</v>
      </c>
      <c r="D38" s="170" t="str">
        <f>'Crisis Indicator Data'!D35</f>
        <v>Dominican Republic</v>
      </c>
      <c r="E38" s="171" t="str">
        <f>'Crisis Indicator Data'!E35</f>
        <v>DOM</v>
      </c>
      <c r="F38" s="168">
        <f>IF('Crisis Indicator Data'!F35="x","x",IF(LOG('Crisis Indicator Data'!F35)&lt;F$4,0,IF(LOG('Crisis Indicator Data'!F35)&gt;F$3,5,ROUND(5-(F$3-LOG('Crisis Indicator Data'!F35))/(F$3-F$4)*5,1))))</f>
        <v>2.8</v>
      </c>
      <c r="G38" s="165">
        <f>IF('Crisis Indicator Data'!F35="x","x",IF(LEN(E38)&gt;3,('Crisis Indicator Data'!F35/VLOOKUP('Impact of the crisis'!$C38,'Regional Crises'!$B$1:$R$66,4,FALSE)),'Crisis Indicator Data'!F35/VLOOKUP('Impact of the crisis'!$E38,'Country Indicator Data'!$B$4:$P$300,15,FALSE)))</f>
        <v>1</v>
      </c>
      <c r="H38" s="147">
        <f t="shared" ref="H38:H69" si="13">IF(G38="x","x",IF(G38&lt;H$4,0,IF(G38&gt;H$3,5,ROUND(5-(H$3-G38)/(H$3-H$4)*5,1))))</f>
        <v>5</v>
      </c>
      <c r="I38" s="147">
        <f t="shared" ref="I38:I69" si="14">IF(AND(H38="x",F38="x"),"x",AVERAGE(F38,H38))</f>
        <v>3.9</v>
      </c>
      <c r="J38" s="147">
        <f>IF('Crisis Indicator Data'!G35="x","x",IF(LOG('Crisis Indicator Data'!G35)&lt;J$4,0,IF(LOG('Crisis Indicator Data'!G35)&gt;J$3,5,ROUND(5-(J$3-LOG('Crisis Indicator Data'!G35))/(J$3-J$4)*5,1))))</f>
        <v>3.5</v>
      </c>
      <c r="K38" s="165">
        <f>IF('Crisis Indicator Data'!G35="x","x",IF(LEN(E38)&gt;3,('Crisis Indicator Data'!G35/VLOOKUP('Impact of the crisis'!$C38,'Regional Crises'!$B$1:$R$66,5,FALSE)),'Crisis Indicator Data'!G35/VLOOKUP('Impact of the crisis'!$E38,'Country Indicator Data'!$B$4:$P$300,14,FALSE)))</f>
        <v>1</v>
      </c>
      <c r="L38" s="147">
        <f t="shared" ref="L38:L69" si="15">IF(K38="x","x",IF(K38&lt;L$4,0,IF(K38&gt;L$3,5,ROUND(5-(L$3-K38)/(L$3-L$4)*5,1))))</f>
        <v>5</v>
      </c>
      <c r="M38" s="147">
        <f t="shared" ref="M38:M69" si="16">IF(AND(L38="x",J38="x"),"x",AVERAGE(J38,L38))</f>
        <v>4.25</v>
      </c>
      <c r="N38" s="147">
        <f t="shared" ref="N38:N69" si="17">IF(AND(M38="x",I38="x"),"x",IF(OR(M38="x",I38="x"),AVERAGE(I38,M38),ROUND((5-GEOMEAN(((5-I38)/5*4+1),((5-M38)/5*4+1)))/4*5,1)))</f>
        <v>4.0999999999999996</v>
      </c>
      <c r="O38" s="147">
        <f>IF('Crisis Indicator Data'!H35="x","x",IF('Crisis Indicator Data'!H35=0,0,IF(LOG('Crisis Indicator Data'!H35)&lt;O$4,0,IF(LOG('Crisis Indicator Data'!H35)&gt;O$3,5,ROUND(5-(O$3-LOG('Crisis Indicator Data'!H35))/(O$3-O$4)*5,1)))))</f>
        <v>1.1000000000000001</v>
      </c>
      <c r="P38" s="165">
        <f>IF('Crisis Indicator Data'!H35="x","x",'Crisis Indicator Data'!H35/'Crisis Indicator Data'!G35)</f>
        <v>1.2353304508956145E-2</v>
      </c>
      <c r="Q38" s="147">
        <f t="shared" ref="Q38:Q69" si="18">IF(P38="x","x",IF(P38&lt;Q$4,0,IF(P38&gt;Q$3,5,ROUND(5-(Q$3-P38)/(Q$3-Q$4)*5,1))))</f>
        <v>0</v>
      </c>
      <c r="R38" s="147">
        <f t="shared" ref="R38:R69" si="19">IF(AND(Q38="x",O38="x"),"x",AVERAGE(O38,Q38))</f>
        <v>0.55000000000000004</v>
      </c>
      <c r="S38" s="147">
        <f>IF('Crisis Indicator Data'!I35="x","x",IF('Crisis Indicator Data'!I35=0,0,IF(LOG('Crisis Indicator Data'!I35)&lt;S$4,0,IF(LOG('Crisis Indicator Data'!I35)&gt;S$3,5,ROUND(5-(S$3-LOG('Crisis Indicator Data'!I35))/(S$3-S$4)*5,1)))))</f>
        <v>3.1</v>
      </c>
      <c r="T38" s="165">
        <f>IF('Crisis Indicator Data'!H35="x","x",IF('Crisis Indicator Data'!I35="x","x",'Crisis Indicator Data'!I35/'Crisis Indicator Data'!H35))</f>
        <v>1</v>
      </c>
      <c r="U38" s="147">
        <f t="shared" ref="U38:U69" si="20">IF(T38="x","x",IF(T38&lt;U$4,0,IF(T38&gt;U$3,5,ROUND(5-(U$3-T38)/(U$3-U$4)*5,1))))</f>
        <v>5</v>
      </c>
      <c r="V38" s="147">
        <f t="shared" ref="V38:V69" si="21">IF(AND(U38="x",S38="x"),"x",ROUND(AVERAGE(S38,U38),1))</f>
        <v>4.0999999999999996</v>
      </c>
      <c r="W38" s="147" t="str">
        <f>IF('Crisis Indicator Data'!L35="x","x",IF('Crisis Indicator Data'!L35=0,0,IF(LOG('Crisis Indicator Data'!L35)&lt;W$4,0,IF(LOG('Crisis Indicator Data'!L35)&gt;W$3,5,ROUND(5-(W$3-LOG('Crisis Indicator Data'!L35))/(W$3-W$4)*5,1)))))</f>
        <v>x</v>
      </c>
      <c r="X38" s="166" t="str">
        <f>IF(OR('Crisis Indicator Data'!L35="x",'Crisis Indicator Data'!H35="x"),"x",'Crisis Indicator Data'!L35/'Crisis Indicator Data'!H35)</f>
        <v>x</v>
      </c>
      <c r="Y38" s="147" t="str">
        <f t="shared" ref="Y38:Y69" si="22">IF(X38="x","x",IF(X38&lt;Y$4,0,IF(X38&gt;Y$3,5,ROUND(5-(Y$3-X38)/(Y$3-Y$4)*5,1))))</f>
        <v>x</v>
      </c>
      <c r="Z38" s="147" t="str">
        <f t="shared" ref="Z38:Z69" si="23">IF(AND(Y38="x",W38="x"),"x",ROUND(AVERAGE(W38,Y38),1))</f>
        <v>x</v>
      </c>
      <c r="AA38" s="147">
        <f t="shared" ref="AA38:AA69" si="24">IF(AND(V38="x",Z38="x"),"x",IF(OR(V38="x",Z38="x"),AVERAGE(V38,Z38),ROUND((5-GEOMEAN(((5-V38)/5*4+1),((5-Z38)/5*4+1)))/4*5,1)))</f>
        <v>4.0999999999999996</v>
      </c>
      <c r="AB38" s="167">
        <f t="shared" ref="AB38:AB69" si="25">IF(AND(R38="x",AA38="x"),"x",IF(OR(R38="x",AA38="x"),AVERAGE(R38,AA38),ROUND((5-GEOMEAN(((5-R38)/5*4+1),((5-AA38)/5*4+1)))/4*5,1)))</f>
        <v>2.7</v>
      </c>
    </row>
    <row r="39" spans="1:28" x14ac:dyDescent="0.35">
      <c r="A39" s="169" t="str">
        <f>'Crisis Indicator Data'!A36</f>
        <v>Mixed migration flows in Algeria</v>
      </c>
      <c r="B39" s="170" t="str">
        <f>'Crisis Indicator Data'!B36</f>
        <v>Displacement</v>
      </c>
      <c r="C39" s="170" t="str">
        <f>'Crisis Indicator Data'!C36</f>
        <v>DZA002</v>
      </c>
      <c r="D39" s="170" t="str">
        <f>'Crisis Indicator Data'!D36</f>
        <v>Algeria</v>
      </c>
      <c r="E39" s="171" t="str">
        <f>'Crisis Indicator Data'!E36</f>
        <v>DZA</v>
      </c>
      <c r="F39" s="168">
        <f>IF('Crisis Indicator Data'!F36="x","x",IF(LOG('Crisis Indicator Data'!F36)&lt;F$4,0,IF(LOG('Crisis Indicator Data'!F36)&gt;F$3,5,ROUND(5-(F$3-LOG('Crisis Indicator Data'!F36))/(F$3-F$4)*5,1))))</f>
        <v>5</v>
      </c>
      <c r="G39" s="165">
        <f>IF('Crisis Indicator Data'!F36="x","x",IF(LEN(E39)&gt;3,('Crisis Indicator Data'!F36/VLOOKUP('Impact of the crisis'!$C39,'Regional Crises'!$B$1:$R$66,4,FALSE)),'Crisis Indicator Data'!F36/VLOOKUP('Impact of the crisis'!$E39,'Country Indicator Data'!$B$4:$P$300,15,FALSE)))</f>
        <v>1</v>
      </c>
      <c r="H39" s="147">
        <f t="shared" si="13"/>
        <v>5</v>
      </c>
      <c r="I39" s="147">
        <f t="shared" si="14"/>
        <v>5</v>
      </c>
      <c r="J39" s="147">
        <f>IF('Crisis Indicator Data'!G36="x","x",IF(LOG('Crisis Indicator Data'!G36)&lt;J$4,0,IF(LOG('Crisis Indicator Data'!G36)&gt;J$3,5,ROUND(5-(J$3-LOG('Crisis Indicator Data'!G36))/(J$3-J$4)*5,1))))</f>
        <v>5</v>
      </c>
      <c r="K39" s="165">
        <f>IF('Crisis Indicator Data'!G36="x","x",IF(LEN(E39)&gt;3,('Crisis Indicator Data'!G36/VLOOKUP('Impact of the crisis'!$C39,'Regional Crises'!$B$1:$R$66,5,FALSE)),'Crisis Indicator Data'!G36/VLOOKUP('Impact of the crisis'!$E39,'Country Indicator Data'!$B$4:$P$300,14,FALSE)))</f>
        <v>1</v>
      </c>
      <c r="L39" s="147">
        <f t="shared" si="15"/>
        <v>5</v>
      </c>
      <c r="M39" s="147">
        <f t="shared" si="16"/>
        <v>5</v>
      </c>
      <c r="N39" s="147">
        <f t="shared" si="17"/>
        <v>5</v>
      </c>
      <c r="O39" s="147">
        <f>IF('Crisis Indicator Data'!H36="x","x",IF('Crisis Indicator Data'!H36=0,0,IF(LOG('Crisis Indicator Data'!H36)&lt;O$4,0,IF(LOG('Crisis Indicator Data'!H36)&gt;O$3,5,ROUND(5-(O$3-LOG('Crisis Indicator Data'!H36))/(O$3-O$4)*5,1)))))</f>
        <v>1.5</v>
      </c>
      <c r="P39" s="165">
        <f>IF('Crisis Indicator Data'!H36="x","x",'Crisis Indicator Data'!H36/'Crisis Indicator Data'!G36)</f>
        <v>5.5459934978007268E-3</v>
      </c>
      <c r="Q39" s="147">
        <f t="shared" si="18"/>
        <v>0</v>
      </c>
      <c r="R39" s="147">
        <f t="shared" si="19"/>
        <v>0.75</v>
      </c>
      <c r="S39" s="147">
        <f>IF('Crisis Indicator Data'!I36="x","x",IF('Crisis Indicator Data'!I36=0,0,IF(LOG('Crisis Indicator Data'!I36)&lt;S$4,0,IF(LOG('Crisis Indicator Data'!I36)&gt;S$3,5,ROUND(5-(S$3-LOG('Crisis Indicator Data'!I36))/(S$3-S$4)*5,1)))))</f>
        <v>3.5</v>
      </c>
      <c r="T39" s="165">
        <f>IF('Crisis Indicator Data'!H36="x","x",IF('Crisis Indicator Data'!I36="x","x",'Crisis Indicator Data'!I36/'Crisis Indicator Data'!H36))</f>
        <v>1</v>
      </c>
      <c r="U39" s="147">
        <f t="shared" si="20"/>
        <v>5</v>
      </c>
      <c r="V39" s="147">
        <f t="shared" si="21"/>
        <v>4.3</v>
      </c>
      <c r="W39" s="147">
        <f>IF('Crisis Indicator Data'!L36="x","x",IF('Crisis Indicator Data'!L36=0,0,IF(LOG('Crisis Indicator Data'!L36)&lt;W$4,0,IF(LOG('Crisis Indicator Data'!L36)&gt;W$3,5,ROUND(5-(W$3-LOG('Crisis Indicator Data'!L36))/(W$3-W$4)*5,1)))))</f>
        <v>4.2</v>
      </c>
      <c r="X39" s="166">
        <f>IF(OR('Crisis Indicator Data'!L36="x",'Crisis Indicator Data'!H36="x"),"x",'Crisis Indicator Data'!L36/'Crisis Indicator Data'!H36)</f>
        <v>3.3793103448275861E-3</v>
      </c>
      <c r="Y39" s="147">
        <f t="shared" si="22"/>
        <v>5</v>
      </c>
      <c r="Z39" s="147">
        <f t="shared" si="23"/>
        <v>4.5999999999999996</v>
      </c>
      <c r="AA39" s="147">
        <f t="shared" si="24"/>
        <v>4.5</v>
      </c>
      <c r="AB39" s="167">
        <f t="shared" si="25"/>
        <v>3.1</v>
      </c>
    </row>
    <row r="40" spans="1:28" x14ac:dyDescent="0.35">
      <c r="A40" s="169" t="str">
        <f>'Crisis Indicator Data'!A37</f>
        <v>Sahrawi refugees in Algeria</v>
      </c>
      <c r="B40" s="170" t="str">
        <f>'Crisis Indicator Data'!B37</f>
        <v>Displacement</v>
      </c>
      <c r="C40" s="170" t="str">
        <f>'Crisis Indicator Data'!C37</f>
        <v>DZA003</v>
      </c>
      <c r="D40" s="170" t="str">
        <f>'Crisis Indicator Data'!D37</f>
        <v>Algeria</v>
      </c>
      <c r="E40" s="171" t="str">
        <f>'Crisis Indicator Data'!E37</f>
        <v>DZA</v>
      </c>
      <c r="F40" s="168">
        <f>IF('Crisis Indicator Data'!F37="x","x",IF(LOG('Crisis Indicator Data'!F37)&lt;F$4,0,IF(LOG('Crisis Indicator Data'!F37)&gt;F$3,5,ROUND(5-(F$3-LOG('Crisis Indicator Data'!F37))/(F$3-F$4)*5,1))))</f>
        <v>3.7</v>
      </c>
      <c r="G40" s="165">
        <f>IF('Crisis Indicator Data'!F37="x","x",IF(LEN(E40)&gt;3,('Crisis Indicator Data'!F37/VLOOKUP('Impact of the crisis'!$C40,'Regional Crises'!$B$1:$R$66,4,FALSE)),'Crisis Indicator Data'!F37/VLOOKUP('Impact of the crisis'!$E40,'Country Indicator Data'!$B$4:$P$300,15,FALSE)))</f>
        <v>6.6757888452186873E-2</v>
      </c>
      <c r="H40" s="147">
        <f t="shared" si="13"/>
        <v>0.2</v>
      </c>
      <c r="I40" s="147">
        <f t="shared" si="14"/>
        <v>1.9500000000000002</v>
      </c>
      <c r="J40" s="147">
        <f>IF('Crisis Indicator Data'!G37="x","x",IF(LOG('Crisis Indicator Data'!G37)&lt;J$4,0,IF(LOG('Crisis Indicator Data'!G37)&gt;J$3,5,ROUND(5-(J$3-LOG('Crisis Indicator Data'!G37))/(J$3-J$4)*5,1))))</f>
        <v>0</v>
      </c>
      <c r="K40" s="165">
        <f>IF('Crisis Indicator Data'!G37="x","x",IF(LEN(E40)&gt;3,('Crisis Indicator Data'!G37/VLOOKUP('Impact of the crisis'!$C40,'Regional Crises'!$B$1:$R$66,5,FALSE)),'Crisis Indicator Data'!G37/VLOOKUP('Impact of the crisis'!$E40,'Country Indicator Data'!$B$4:$P$300,14,FALSE)))</f>
        <v>4.7385308429485134E-3</v>
      </c>
      <c r="L40" s="147">
        <f t="shared" si="15"/>
        <v>0</v>
      </c>
      <c r="M40" s="147">
        <f t="shared" si="16"/>
        <v>0</v>
      </c>
      <c r="N40" s="147">
        <f t="shared" si="17"/>
        <v>1.1000000000000001</v>
      </c>
      <c r="O40" s="147">
        <f>IF('Crisis Indicator Data'!H37="x","x",IF('Crisis Indicator Data'!H37=0,0,IF(LOG('Crisis Indicator Data'!H37)&lt;O$4,0,IF(LOG('Crisis Indicator Data'!H37)&gt;O$3,5,ROUND(5-(O$3-LOG('Crisis Indicator Data'!H37))/(O$3-O$4)*5,1)))))</f>
        <v>1.2</v>
      </c>
      <c r="P40" s="165">
        <f>IF('Crisis Indicator Data'!H37="x","x",'Crisis Indicator Data'!H37/'Crisis Indicator Data'!G37)</f>
        <v>0.78026905829596416</v>
      </c>
      <c r="Q40" s="147">
        <f t="shared" si="18"/>
        <v>3.9</v>
      </c>
      <c r="R40" s="147">
        <f t="shared" si="19"/>
        <v>2.5499999999999998</v>
      </c>
      <c r="S40" s="147">
        <f>IF('Crisis Indicator Data'!I37="x","x",IF('Crisis Indicator Data'!I37=0,0,IF(LOG('Crisis Indicator Data'!I37)&lt;S$4,0,IF(LOG('Crisis Indicator Data'!I37)&gt;S$3,5,ROUND(5-(S$3-LOG('Crisis Indicator Data'!I37))/(S$3-S$4)*5,1)))))</f>
        <v>3.2</v>
      </c>
      <c r="T40" s="165">
        <f>IF('Crisis Indicator Data'!H37="x","x",IF('Crisis Indicator Data'!I37="x","x",'Crisis Indicator Data'!I37/'Crisis Indicator Data'!H37))</f>
        <v>1</v>
      </c>
      <c r="U40" s="147">
        <f t="shared" si="20"/>
        <v>5</v>
      </c>
      <c r="V40" s="147">
        <f t="shared" si="21"/>
        <v>4.0999999999999996</v>
      </c>
      <c r="W40" s="147">
        <f>IF('Crisis Indicator Data'!L37="x","x",IF('Crisis Indicator Data'!L37=0,0,IF(LOG('Crisis Indicator Data'!L37)&lt;W$4,0,IF(LOG('Crisis Indicator Data'!L37)&gt;W$3,5,ROUND(5-(W$3-LOG('Crisis Indicator Data'!L37))/(W$3-W$4)*5,1)))))</f>
        <v>0.9</v>
      </c>
      <c r="X40" s="166">
        <f>IF(OR('Crisis Indicator Data'!L37="x",'Crisis Indicator Data'!H37="x"),"x",'Crisis Indicator Data'!L37/'Crisis Indicator Data'!H37)</f>
        <v>2.2988505747126437E-5</v>
      </c>
      <c r="Y40" s="147">
        <f t="shared" si="22"/>
        <v>1.1000000000000001</v>
      </c>
      <c r="Z40" s="147">
        <f t="shared" si="23"/>
        <v>1</v>
      </c>
      <c r="AA40" s="147">
        <f t="shared" si="24"/>
        <v>2.9</v>
      </c>
      <c r="AB40" s="167">
        <f t="shared" si="25"/>
        <v>2.7</v>
      </c>
    </row>
    <row r="41" spans="1:28" x14ac:dyDescent="0.35">
      <c r="A41" s="169" t="str">
        <f>'Crisis Indicator Data'!A38</f>
        <v>Multiple crises in Algeria</v>
      </c>
      <c r="B41" s="170" t="str">
        <f>'Crisis Indicator Data'!B38</f>
        <v>Displacement</v>
      </c>
      <c r="C41" s="170" t="str">
        <f>'Crisis Indicator Data'!C38</f>
        <v>DZA004</v>
      </c>
      <c r="D41" s="170" t="str">
        <f>'Crisis Indicator Data'!D38</f>
        <v>Algeria</v>
      </c>
      <c r="E41" s="171" t="str">
        <f>'Crisis Indicator Data'!E38</f>
        <v>DZA</v>
      </c>
      <c r="F41" s="168">
        <f>IF('Crisis Indicator Data'!F38="x","x",IF(LOG('Crisis Indicator Data'!F38)&lt;F$4,0,IF(LOG('Crisis Indicator Data'!F38)&gt;F$3,5,ROUND(5-(F$3-LOG('Crisis Indicator Data'!F38))/(F$3-F$4)*5,1))))</f>
        <v>5</v>
      </c>
      <c r="G41" s="165">
        <f>IF('Crisis Indicator Data'!F38="x","x",IF(LEN(E41)&gt;3,('Crisis Indicator Data'!F38/VLOOKUP('Impact of the crisis'!$C41,'Regional Crises'!$B$1:$R$66,4,FALSE)),'Crisis Indicator Data'!F38/VLOOKUP('Impact of the crisis'!$E41,'Country Indicator Data'!$B$4:$P$300,15,FALSE)))</f>
        <v>1</v>
      </c>
      <c r="H41" s="147">
        <f t="shared" si="13"/>
        <v>5</v>
      </c>
      <c r="I41" s="147">
        <f t="shared" si="14"/>
        <v>5</v>
      </c>
      <c r="J41" s="147">
        <f>IF('Crisis Indicator Data'!G38="x","x",IF(LOG('Crisis Indicator Data'!G38)&lt;J$4,0,IF(LOG('Crisis Indicator Data'!G38)&gt;J$3,5,ROUND(5-(J$3-LOG('Crisis Indicator Data'!G38))/(J$3-J$4)*5,1))))</f>
        <v>5</v>
      </c>
      <c r="K41" s="165">
        <f>IF('Crisis Indicator Data'!G38="x","x",IF(LEN(E41)&gt;3,('Crisis Indicator Data'!G38/VLOOKUP('Impact of the crisis'!$C41,'Regional Crises'!$B$1:$R$66,5,FALSE)),'Crisis Indicator Data'!G38/VLOOKUP('Impact of the crisis'!$E41,'Country Indicator Data'!$B$4:$P$300,14,FALSE)))</f>
        <v>1</v>
      </c>
      <c r="L41" s="147">
        <f t="shared" si="15"/>
        <v>5</v>
      </c>
      <c r="M41" s="147">
        <f t="shared" si="16"/>
        <v>5</v>
      </c>
      <c r="N41" s="147">
        <f t="shared" si="17"/>
        <v>5</v>
      </c>
      <c r="O41" s="147">
        <f>IF('Crisis Indicator Data'!H38="x","x",IF('Crisis Indicator Data'!H38=0,0,IF(LOG('Crisis Indicator Data'!H38)&lt;O$4,0,IF(LOG('Crisis Indicator Data'!H38)&gt;O$3,5,ROUND(5-(O$3-LOG('Crisis Indicator Data'!H38))/(O$3-O$4)*5,1)))))</f>
        <v>1.9</v>
      </c>
      <c r="P41" s="165">
        <f>IF('Crisis Indicator Data'!H38="x","x",'Crisis Indicator Data'!H38/'Crisis Indicator Data'!G38)</f>
        <v>9.2433224963345446E-3</v>
      </c>
      <c r="Q41" s="147">
        <f t="shared" si="18"/>
        <v>0</v>
      </c>
      <c r="R41" s="147">
        <f t="shared" si="19"/>
        <v>0.95</v>
      </c>
      <c r="S41" s="147">
        <f>IF('Crisis Indicator Data'!I38="x","x",IF('Crisis Indicator Data'!I38=0,0,IF(LOG('Crisis Indicator Data'!I38)&lt;S$4,0,IF(LOG('Crisis Indicator Data'!I38)&gt;S$3,5,ROUND(5-(S$3-LOG('Crisis Indicator Data'!I38))/(S$3-S$4)*5,1)))))</f>
        <v>3.8</v>
      </c>
      <c r="T41" s="165">
        <f>IF('Crisis Indicator Data'!H38="x","x",IF('Crisis Indicator Data'!I38="x","x",'Crisis Indicator Data'!I38/'Crisis Indicator Data'!H38))</f>
        <v>1</v>
      </c>
      <c r="U41" s="147">
        <f t="shared" si="20"/>
        <v>5</v>
      </c>
      <c r="V41" s="147">
        <f t="shared" si="21"/>
        <v>4.4000000000000004</v>
      </c>
      <c r="W41" s="147">
        <f>IF('Crisis Indicator Data'!L38="x","x",IF('Crisis Indicator Data'!L38=0,0,IF(LOG('Crisis Indicator Data'!L38)&lt;W$4,0,IF(LOG('Crisis Indicator Data'!L38)&gt;W$3,5,ROUND(5-(W$3-LOG('Crisis Indicator Data'!L38))/(W$3-W$4)*5,1)))))</f>
        <v>4.2</v>
      </c>
      <c r="X41" s="166">
        <f>IF(OR('Crisis Indicator Data'!L38="x",'Crisis Indicator Data'!H38="x"),"x",'Crisis Indicator Data'!L38/'Crisis Indicator Data'!H38)</f>
        <v>2.0367816091954021E-3</v>
      </c>
      <c r="Y41" s="147">
        <f t="shared" si="22"/>
        <v>5</v>
      </c>
      <c r="Z41" s="147">
        <f t="shared" si="23"/>
        <v>4.5999999999999996</v>
      </c>
      <c r="AA41" s="147">
        <f t="shared" si="24"/>
        <v>4.5</v>
      </c>
      <c r="AB41" s="167">
        <f t="shared" si="25"/>
        <v>3.2</v>
      </c>
    </row>
    <row r="42" spans="1:28" x14ac:dyDescent="0.35">
      <c r="A42" s="169" t="str">
        <f>'Crisis Indicator Data'!A39</f>
        <v>Venezuela displacement in Ecuador</v>
      </c>
      <c r="B42" s="170" t="str">
        <f>'Crisis Indicator Data'!B39</f>
        <v>Displacement</v>
      </c>
      <c r="C42" s="170" t="str">
        <f>'Crisis Indicator Data'!C39</f>
        <v>ECU002</v>
      </c>
      <c r="D42" s="170" t="str">
        <f>'Crisis Indicator Data'!D39</f>
        <v>Ecuador</v>
      </c>
      <c r="E42" s="171" t="str">
        <f>'Crisis Indicator Data'!E39</f>
        <v>ECU</v>
      </c>
      <c r="F42" s="168">
        <f>IF('Crisis Indicator Data'!F39="x","x",IF(LOG('Crisis Indicator Data'!F39)&lt;F$4,0,IF(LOG('Crisis Indicator Data'!F39)&gt;F$3,5,ROUND(5-(F$3-LOG('Crisis Indicator Data'!F39))/(F$3-F$4)*5,1))))</f>
        <v>4</v>
      </c>
      <c r="G42" s="165">
        <f>IF('Crisis Indicator Data'!F39="x","x",IF(LEN(E42)&gt;3,('Crisis Indicator Data'!F39/VLOOKUP('Impact of the crisis'!$C42,'Regional Crises'!$B$1:$R$66,4,FALSE)),'Crisis Indicator Data'!F39/VLOOKUP('Impact of the crisis'!$E42,'Country Indicator Data'!$B$4:$P$300,15,FALSE)))</f>
        <v>1</v>
      </c>
      <c r="H42" s="147">
        <f t="shared" si="13"/>
        <v>5</v>
      </c>
      <c r="I42" s="147">
        <f t="shared" si="14"/>
        <v>4.5</v>
      </c>
      <c r="J42" s="147">
        <f>IF('Crisis Indicator Data'!G39="x","x",IF(LOG('Crisis Indicator Data'!G39)&lt;J$4,0,IF(LOG('Crisis Indicator Data'!G39)&gt;J$3,5,ROUND(5-(J$3-LOG('Crisis Indicator Data'!G39))/(J$3-J$4)*5,1))))</f>
        <v>4.2</v>
      </c>
      <c r="K42" s="165">
        <f>IF('Crisis Indicator Data'!G39="x","x",IF(LEN(E42)&gt;3,('Crisis Indicator Data'!G39/VLOOKUP('Impact of the crisis'!$C42,'Regional Crises'!$B$1:$R$66,5,FALSE)),'Crisis Indicator Data'!G39/VLOOKUP('Impact of the crisis'!$E42,'Country Indicator Data'!$B$4:$P$300,14,FALSE)))</f>
        <v>1</v>
      </c>
      <c r="L42" s="147">
        <f t="shared" si="15"/>
        <v>5</v>
      </c>
      <c r="M42" s="147">
        <f t="shared" si="16"/>
        <v>4.5999999999999996</v>
      </c>
      <c r="N42" s="147">
        <f t="shared" si="17"/>
        <v>4.5999999999999996</v>
      </c>
      <c r="O42" s="147">
        <f>IF('Crisis Indicator Data'!H39="x","x",IF('Crisis Indicator Data'!H39=0,0,IF(LOG('Crisis Indicator Data'!H39)&lt;O$4,0,IF(LOG('Crisis Indicator Data'!H39)&gt;O$3,5,ROUND(5-(O$3-LOG('Crisis Indicator Data'!H39))/(O$3-O$4)*5,1)))))</f>
        <v>4</v>
      </c>
      <c r="P42" s="165">
        <f>IF('Crisis Indicator Data'!H39="x","x",'Crisis Indicator Data'!H39/'Crisis Indicator Data'!G39)</f>
        <v>0.41737218251786695</v>
      </c>
      <c r="Q42" s="147">
        <f t="shared" si="18"/>
        <v>2.1</v>
      </c>
      <c r="R42" s="147">
        <f t="shared" si="19"/>
        <v>3.05</v>
      </c>
      <c r="S42" s="147">
        <f>IF('Crisis Indicator Data'!I39="x","x",IF('Crisis Indicator Data'!I39=0,0,IF(LOG('Crisis Indicator Data'!I39)&lt;S$4,0,IF(LOG('Crisis Indicator Data'!I39)&gt;S$3,5,ROUND(5-(S$3-LOG('Crisis Indicator Data'!I39))/(S$3-S$4)*5,1)))))</f>
        <v>3.8</v>
      </c>
      <c r="T42" s="165">
        <f>IF('Crisis Indicator Data'!H39="x","x",IF('Crisis Indicator Data'!I39="x","x",'Crisis Indicator Data'!I39/'Crisis Indicator Data'!H39))</f>
        <v>5.8614330874604846E-2</v>
      </c>
      <c r="U42" s="147">
        <f t="shared" si="20"/>
        <v>2</v>
      </c>
      <c r="V42" s="147">
        <f t="shared" si="21"/>
        <v>2.9</v>
      </c>
      <c r="W42" s="147">
        <f>IF('Crisis Indicator Data'!L39="x","x",IF('Crisis Indicator Data'!L39=0,0,IF(LOG('Crisis Indicator Data'!L39)&lt;W$4,0,IF(LOG('Crisis Indicator Data'!L39)&gt;W$3,5,ROUND(5-(W$3-LOG('Crisis Indicator Data'!L39))/(W$3-W$4)*5,1)))))</f>
        <v>0</v>
      </c>
      <c r="X42" s="166">
        <f>IF(OR('Crisis Indicator Data'!L39="x",'Crisis Indicator Data'!H39="x"),"x",'Crisis Indicator Data'!L39/'Crisis Indicator Data'!H39)</f>
        <v>0</v>
      </c>
      <c r="Y42" s="147">
        <f t="shared" si="22"/>
        <v>0</v>
      </c>
      <c r="Z42" s="147">
        <f t="shared" si="23"/>
        <v>0</v>
      </c>
      <c r="AA42" s="147">
        <f t="shared" si="24"/>
        <v>1.7</v>
      </c>
      <c r="AB42" s="167">
        <f t="shared" si="25"/>
        <v>2.4</v>
      </c>
    </row>
    <row r="43" spans="1:28" x14ac:dyDescent="0.35">
      <c r="A43" s="169" t="str">
        <f>'Crisis Indicator Data'!A40</f>
        <v>Refugees in Egypt</v>
      </c>
      <c r="B43" s="170" t="str">
        <f>'Crisis Indicator Data'!B40</f>
        <v>Displacement,Conflict</v>
      </c>
      <c r="C43" s="170" t="str">
        <f>'Crisis Indicator Data'!C40</f>
        <v>EGY004</v>
      </c>
      <c r="D43" s="170" t="str">
        <f>'Crisis Indicator Data'!D40</f>
        <v>Egypt</v>
      </c>
      <c r="E43" s="171" t="str">
        <f>'Crisis Indicator Data'!E40</f>
        <v>EGY</v>
      </c>
      <c r="F43" s="168">
        <f>IF('Crisis Indicator Data'!F40="x","x",IF(LOG('Crisis Indicator Data'!F40)&lt;F$4,0,IF(LOG('Crisis Indicator Data'!F40)&gt;F$3,5,ROUND(5-(F$3-LOG('Crisis Indicator Data'!F40))/(F$3-F$4)*5,1))))</f>
        <v>2.1</v>
      </c>
      <c r="G43" s="165">
        <f>IF('Crisis Indicator Data'!F40="x","x",IF(LEN(E43)&gt;3,('Crisis Indicator Data'!F40/VLOOKUP('Impact of the crisis'!$C43,'Regional Crises'!$B$1:$R$66,4,FALSE)),'Crisis Indicator Data'!F40/VLOOKUP('Impact of the crisis'!$E43,'Country Indicator Data'!$B$4:$P$300,15,FALSE)))</f>
        <v>1.8653875131849917E-2</v>
      </c>
      <c r="H43" s="147">
        <f t="shared" si="13"/>
        <v>0</v>
      </c>
      <c r="I43" s="147">
        <f t="shared" si="14"/>
        <v>1.05</v>
      </c>
      <c r="J43" s="147">
        <f>IF('Crisis Indicator Data'!G40="x","x",IF(LOG('Crisis Indicator Data'!G40)&lt;J$4,0,IF(LOG('Crisis Indicator Data'!G40)&gt;J$3,5,ROUND(5-(J$3-LOG('Crisis Indicator Data'!G40))/(J$3-J$4)*5,1))))</f>
        <v>4.7</v>
      </c>
      <c r="K43" s="165">
        <f>IF('Crisis Indicator Data'!G40="x","x",IF(LEN(E43)&gt;3,('Crisis Indicator Data'!G40/VLOOKUP('Impact of the crisis'!$C43,'Regional Crises'!$B$1:$R$66,5,FALSE)),'Crisis Indicator Data'!G40/VLOOKUP('Impact of the crisis'!$E43,'Country Indicator Data'!$B$4:$P$300,14,FALSE)))</f>
        <v>0.21600355027565843</v>
      </c>
      <c r="L43" s="147">
        <f t="shared" si="15"/>
        <v>1</v>
      </c>
      <c r="M43" s="147">
        <f t="shared" si="16"/>
        <v>2.85</v>
      </c>
      <c r="N43" s="147">
        <f t="shared" si="17"/>
        <v>2</v>
      </c>
      <c r="O43" s="147">
        <f>IF('Crisis Indicator Data'!H40="x","x",IF('Crisis Indicator Data'!H40=0,0,IF(LOG('Crisis Indicator Data'!H40)&lt;O$4,0,IF(LOG('Crisis Indicator Data'!H40)&gt;O$3,5,ROUND(5-(O$3-LOG('Crisis Indicator Data'!H40))/(O$3-O$4)*5,1)))))</f>
        <v>2.4</v>
      </c>
      <c r="P43" s="165">
        <f>IF('Crisis Indicator Data'!H40="x","x",'Crisis Indicator Data'!H40/'Crisis Indicator Data'!G40)</f>
        <v>3.3425523508494669E-2</v>
      </c>
      <c r="Q43" s="147">
        <f t="shared" si="18"/>
        <v>0.1</v>
      </c>
      <c r="R43" s="147">
        <f t="shared" si="19"/>
        <v>1.25</v>
      </c>
      <c r="S43" s="147">
        <f>IF('Crisis Indicator Data'!I40="x","x",IF('Crisis Indicator Data'!I40=0,0,IF(LOG('Crisis Indicator Data'!I40)&lt;S$4,0,IF(LOG('Crisis Indicator Data'!I40)&gt;S$3,5,ROUND(5-(S$3-LOG('Crisis Indicator Data'!I40))/(S$3-S$4)*5,1)))))</f>
        <v>4.2</v>
      </c>
      <c r="T43" s="165">
        <f>IF('Crisis Indicator Data'!H40="x","x",IF('Crisis Indicator Data'!I40="x","x",'Crisis Indicator Data'!I40/'Crisis Indicator Data'!H40))</f>
        <v>1</v>
      </c>
      <c r="U43" s="147">
        <f t="shared" si="20"/>
        <v>5</v>
      </c>
      <c r="V43" s="147">
        <f t="shared" si="21"/>
        <v>4.5999999999999996</v>
      </c>
      <c r="W43" s="147">
        <f>IF('Crisis Indicator Data'!L40="x","x",IF('Crisis Indicator Data'!L40=0,0,IF(LOG('Crisis Indicator Data'!L40)&lt;W$4,0,IF(LOG('Crisis Indicator Data'!L40)&gt;W$3,5,ROUND(5-(W$3-LOG('Crisis Indicator Data'!L40))/(W$3-W$4)*5,1)))))</f>
        <v>0</v>
      </c>
      <c r="X43" s="166">
        <f>IF(OR('Crisis Indicator Data'!L40="x",'Crisis Indicator Data'!H40="x"),"x",'Crisis Indicator Data'!L40/'Crisis Indicator Data'!H40)</f>
        <v>1.182033096926714E-6</v>
      </c>
      <c r="Y43" s="147">
        <f t="shared" si="22"/>
        <v>0.1</v>
      </c>
      <c r="Z43" s="147">
        <f t="shared" si="23"/>
        <v>0.1</v>
      </c>
      <c r="AA43" s="147">
        <f t="shared" si="24"/>
        <v>3.1</v>
      </c>
      <c r="AB43" s="167">
        <f t="shared" si="25"/>
        <v>2.2999999999999998</v>
      </c>
    </row>
    <row r="44" spans="1:28" x14ac:dyDescent="0.35">
      <c r="A44" s="169" t="str">
        <f>'Crisis Indicator Data'!A41</f>
        <v>Complex crisis in Eritrea</v>
      </c>
      <c r="B44" s="170" t="str">
        <f>'Crisis Indicator Data'!B41</f>
        <v>Socio-political,Displacement</v>
      </c>
      <c r="C44" s="170" t="str">
        <f>'Crisis Indicator Data'!C41</f>
        <v>ERI001</v>
      </c>
      <c r="D44" s="170" t="str">
        <f>'Crisis Indicator Data'!D41</f>
        <v>Eritrea</v>
      </c>
      <c r="E44" s="171" t="str">
        <f>'Crisis Indicator Data'!E41</f>
        <v>ERI</v>
      </c>
      <c r="F44" s="168">
        <f>IF('Crisis Indicator Data'!F41="x","x",IF(LOG('Crisis Indicator Data'!F41)&lt;F$4,0,IF(LOG('Crisis Indicator Data'!F41)&gt;F$3,5,ROUND(5-(F$3-LOG('Crisis Indicator Data'!F41))/(F$3-F$4)*5,1))))</f>
        <v>3.5</v>
      </c>
      <c r="G44" s="165">
        <f>IF('Crisis Indicator Data'!F41="x","x",IF(LEN(E44)&gt;3,('Crisis Indicator Data'!F41/VLOOKUP('Impact of the crisis'!$C44,'Regional Crises'!$B$1:$R$66,4,FALSE)),'Crisis Indicator Data'!F41/VLOOKUP('Impact of the crisis'!$E44,'Country Indicator Data'!$B$4:$P$300,15,FALSE)))</f>
        <v>1.0000016523354109</v>
      </c>
      <c r="H44" s="147">
        <f t="shared" si="13"/>
        <v>5</v>
      </c>
      <c r="I44" s="147">
        <f t="shared" si="14"/>
        <v>4.25</v>
      </c>
      <c r="J44" s="147">
        <f>IF('Crisis Indicator Data'!G41="x","x",IF(LOG('Crisis Indicator Data'!G41)&lt;J$4,0,IF(LOG('Crisis Indicator Data'!G41)&gt;J$3,5,ROUND(5-(J$3-LOG('Crisis Indicator Data'!G41))/(J$3-J$4)*5,1))))</f>
        <v>1.9</v>
      </c>
      <c r="K44" s="165">
        <f>IF('Crisis Indicator Data'!G41="x","x",IF(LEN(E44)&gt;3,('Crisis Indicator Data'!G41/VLOOKUP('Impact of the crisis'!$C44,'Regional Crises'!$B$1:$R$66,5,FALSE)),'Crisis Indicator Data'!G41/VLOOKUP('Impact of the crisis'!$E44,'Country Indicator Data'!$B$4:$P$300,14,FALSE)))</f>
        <v>1</v>
      </c>
      <c r="L44" s="147">
        <f t="shared" si="15"/>
        <v>5</v>
      </c>
      <c r="M44" s="147">
        <f t="shared" si="16"/>
        <v>3.45</v>
      </c>
      <c r="N44" s="147">
        <f t="shared" si="17"/>
        <v>3.9</v>
      </c>
      <c r="O44" s="147">
        <f>IF('Crisis Indicator Data'!H41="x","x",IF('Crisis Indicator Data'!H41=0,0,IF(LOG('Crisis Indicator Data'!H41)&lt;O$4,0,IF(LOG('Crisis Indicator Data'!H41)&gt;O$3,5,ROUND(5-(O$3-LOG('Crisis Indicator Data'!H41))/(O$3-O$4)*5,1)))))</f>
        <v>2.6</v>
      </c>
      <c r="P44" s="165">
        <f>IF('Crisis Indicator Data'!H41="x","x",'Crisis Indicator Data'!H41/'Crisis Indicator Data'!G41)</f>
        <v>0.29341157642037879</v>
      </c>
      <c r="Q44" s="147">
        <f t="shared" si="18"/>
        <v>1.4</v>
      </c>
      <c r="R44" s="147">
        <f t="shared" si="19"/>
        <v>2</v>
      </c>
      <c r="S44" s="147">
        <f>IF('Crisis Indicator Data'!I41="x","x",IF('Crisis Indicator Data'!I41=0,0,IF(LOG('Crisis Indicator Data'!I41)&lt;S$4,0,IF(LOG('Crisis Indicator Data'!I41)&gt;S$3,5,ROUND(5-(S$3-LOG('Crisis Indicator Data'!I41))/(S$3-S$4)*5,1)))))</f>
        <v>4.0999999999999996</v>
      </c>
      <c r="T44" s="165">
        <f>IF('Crisis Indicator Data'!H41="x","x",IF('Crisis Indicator Data'!I41="x","x",'Crisis Indicator Data'!I41/'Crisis Indicator Data'!H41))</f>
        <v>0.62909090909090915</v>
      </c>
      <c r="U44" s="147">
        <f t="shared" si="20"/>
        <v>5</v>
      </c>
      <c r="V44" s="147">
        <f t="shared" si="21"/>
        <v>4.5999999999999996</v>
      </c>
      <c r="W44" s="147">
        <f>IF('Crisis Indicator Data'!L41="x","x",IF('Crisis Indicator Data'!L41=0,0,IF(LOG('Crisis Indicator Data'!L41)&lt;W$4,0,IF(LOG('Crisis Indicator Data'!L41)&gt;W$3,5,ROUND(5-(W$3-LOG('Crisis Indicator Data'!L41))/(W$3-W$4)*5,1)))))</f>
        <v>0</v>
      </c>
      <c r="X44" s="166">
        <f>IF(OR('Crisis Indicator Data'!L41="x",'Crisis Indicator Data'!H41="x"),"x",'Crisis Indicator Data'!L41/'Crisis Indicator Data'!H41)</f>
        <v>0</v>
      </c>
      <c r="Y44" s="147">
        <f t="shared" si="22"/>
        <v>0</v>
      </c>
      <c r="Z44" s="147">
        <f t="shared" si="23"/>
        <v>0</v>
      </c>
      <c r="AA44" s="147">
        <f t="shared" si="24"/>
        <v>3</v>
      </c>
      <c r="AB44" s="167">
        <f t="shared" si="25"/>
        <v>2.5</v>
      </c>
    </row>
    <row r="45" spans="1:28" x14ac:dyDescent="0.35">
      <c r="A45" s="169" t="str">
        <f>'Crisis Indicator Data'!A42</f>
        <v>Mixed migration flows in Spain</v>
      </c>
      <c r="B45" s="170" t="str">
        <f>'Crisis Indicator Data'!B42</f>
        <v>Displacement</v>
      </c>
      <c r="C45" s="170" t="str">
        <f>'Crisis Indicator Data'!C42</f>
        <v>ESP002</v>
      </c>
      <c r="D45" s="170" t="str">
        <f>'Crisis Indicator Data'!D42</f>
        <v>Spain</v>
      </c>
      <c r="E45" s="171" t="str">
        <f>'Crisis Indicator Data'!E42</f>
        <v>ESP</v>
      </c>
      <c r="F45" s="168">
        <f>IF('Crisis Indicator Data'!F42="x","x",IF(LOG('Crisis Indicator Data'!F42)&lt;F$4,0,IF(LOG('Crisis Indicator Data'!F42)&gt;F$3,5,ROUND(5-(F$3-LOG('Crisis Indicator Data'!F42))/(F$3-F$4)*5,1))))</f>
        <v>3.3</v>
      </c>
      <c r="G45" s="165">
        <f>IF('Crisis Indicator Data'!F42="x","x",IF(LEN(E45)&gt;3,('Crisis Indicator Data'!F42/VLOOKUP('Impact of the crisis'!$C45,'Regional Crises'!$B$1:$R$66,4,FALSE)),'Crisis Indicator Data'!F42/VLOOKUP('Impact of the crisis'!$E45,'Country Indicator Data'!$B$4:$P$300,15,FALSE)))</f>
        <v>0.20018081648367569</v>
      </c>
      <c r="H45" s="147">
        <f t="shared" si="13"/>
        <v>0.9</v>
      </c>
      <c r="I45" s="147">
        <f t="shared" si="14"/>
        <v>2.1</v>
      </c>
      <c r="J45" s="147">
        <f>IF('Crisis Indicator Data'!G42="x","x",IF(LOG('Crisis Indicator Data'!G42)&lt;J$4,0,IF(LOG('Crisis Indicator Data'!G42)&gt;J$3,5,ROUND(5-(J$3-LOG('Crisis Indicator Data'!G42))/(J$3-J$4)*5,1))))</f>
        <v>3.6</v>
      </c>
      <c r="K45" s="165">
        <f>IF('Crisis Indicator Data'!G42="x","x",IF(LEN(E45)&gt;3,('Crisis Indicator Data'!G42/VLOOKUP('Impact of the crisis'!$C45,'Regional Crises'!$B$1:$R$66,5,FALSE)),'Crisis Indicator Data'!G42/VLOOKUP('Impact of the crisis'!$E45,'Country Indicator Data'!$B$4:$P$300,14,FALSE)))</f>
        <v>0.25065235997745444</v>
      </c>
      <c r="L45" s="147">
        <f t="shared" si="15"/>
        <v>1.2</v>
      </c>
      <c r="M45" s="147">
        <f t="shared" si="16"/>
        <v>2.4</v>
      </c>
      <c r="N45" s="147">
        <f t="shared" si="17"/>
        <v>2.2999999999999998</v>
      </c>
      <c r="O45" s="147">
        <f>IF('Crisis Indicator Data'!H42="x","x",IF('Crisis Indicator Data'!H42=0,0,IF(LOG('Crisis Indicator Data'!H42)&lt;O$4,0,IF(LOG('Crisis Indicator Data'!H42)&gt;O$3,5,ROUND(5-(O$3-LOG('Crisis Indicator Data'!H42))/(O$3-O$4)*5,1)))))</f>
        <v>0.9</v>
      </c>
      <c r="P45" s="165">
        <f>IF('Crisis Indicator Data'!H42="x","x",'Crisis Indicator Data'!H42/'Crisis Indicator Data'!G42)</f>
        <v>9.4111768135254435E-3</v>
      </c>
      <c r="Q45" s="147">
        <f t="shared" si="18"/>
        <v>0</v>
      </c>
      <c r="R45" s="147">
        <f t="shared" si="19"/>
        <v>0.45</v>
      </c>
      <c r="S45" s="147">
        <f>IF('Crisis Indicator Data'!I42="x","x",IF('Crisis Indicator Data'!I42=0,0,IF(LOG('Crisis Indicator Data'!I42)&lt;S$4,0,IF(LOG('Crisis Indicator Data'!I42)&gt;S$3,5,ROUND(5-(S$3-LOG('Crisis Indicator Data'!I42))/(S$3-S$4)*5,1)))))</f>
        <v>2.9</v>
      </c>
      <c r="T45" s="165">
        <f>IF('Crisis Indicator Data'!H42="x","x",IF('Crisis Indicator Data'!I42="x","x",'Crisis Indicator Data'!I42/'Crisis Indicator Data'!H42))</f>
        <v>1</v>
      </c>
      <c r="U45" s="147">
        <f t="shared" si="20"/>
        <v>5</v>
      </c>
      <c r="V45" s="147">
        <f t="shared" si="21"/>
        <v>4</v>
      </c>
      <c r="W45" s="147">
        <f>IF('Crisis Indicator Data'!L42="x","x",IF('Crisis Indicator Data'!L42=0,0,IF(LOG('Crisis Indicator Data'!L42)&lt;W$4,0,IF(LOG('Crisis Indicator Data'!L42)&gt;W$3,5,ROUND(5-(W$3-LOG('Crisis Indicator Data'!L42))/(W$3-W$4)*5,1)))))</f>
        <v>3</v>
      </c>
      <c r="X45" s="166">
        <f>IF(OR('Crisis Indicator Data'!L42="x",'Crisis Indicator Data'!H42="x"),"x",'Crisis Indicator Data'!L42/'Crisis Indicator Data'!H42)</f>
        <v>1.0442477876106194E-3</v>
      </c>
      <c r="Y45" s="147">
        <f t="shared" si="22"/>
        <v>5</v>
      </c>
      <c r="Z45" s="147">
        <f t="shared" si="23"/>
        <v>4</v>
      </c>
      <c r="AA45" s="147">
        <f t="shared" si="24"/>
        <v>4</v>
      </c>
      <c r="AB45" s="167">
        <f t="shared" si="25"/>
        <v>2.6</v>
      </c>
    </row>
    <row r="46" spans="1:28" x14ac:dyDescent="0.35">
      <c r="A46" s="169" t="str">
        <f>'Crisis Indicator Data'!A43</f>
        <v>Displacement from Russia-Ukraine conflict in Estonia</v>
      </c>
      <c r="B46" s="170" t="str">
        <f>'Crisis Indicator Data'!B43</f>
        <v>Conflict,Displacement</v>
      </c>
      <c r="C46" s="170" t="str">
        <f>'Crisis Indicator Data'!C43</f>
        <v>EST002</v>
      </c>
      <c r="D46" s="170" t="str">
        <f>'Crisis Indicator Data'!D43</f>
        <v>Estonia</v>
      </c>
      <c r="E46" s="171" t="str">
        <f>'Crisis Indicator Data'!E43</f>
        <v>EST</v>
      </c>
      <c r="F46" s="168">
        <f>IF('Crisis Indicator Data'!F43="x","x",IF(LOG('Crisis Indicator Data'!F43)&lt;F$4,0,IF(LOG('Crisis Indicator Data'!F43)&gt;F$3,5,ROUND(5-(F$3-LOG('Crisis Indicator Data'!F43))/(F$3-F$4)*5,1))))</f>
        <v>2.7</v>
      </c>
      <c r="G46" s="165">
        <f>IF('Crisis Indicator Data'!F43="x","x",IF(LEN(E46)&gt;3,('Crisis Indicator Data'!F43/VLOOKUP('Impact of the crisis'!$C46,'Regional Crises'!$B$1:$R$66,4,FALSE)),'Crisis Indicator Data'!F43/VLOOKUP('Impact of the crisis'!$E46,'Country Indicator Data'!$B$4:$P$300,15,FALSE)))</f>
        <v>1</v>
      </c>
      <c r="H46" s="147">
        <f t="shared" si="13"/>
        <v>5</v>
      </c>
      <c r="I46" s="147">
        <f t="shared" si="14"/>
        <v>3.85</v>
      </c>
      <c r="J46" s="147">
        <f>IF('Crisis Indicator Data'!G43="x","x",IF(LOG('Crisis Indicator Data'!G43)&lt;J$4,0,IF(LOG('Crisis Indicator Data'!G43)&gt;J$3,5,ROUND(5-(J$3-LOG('Crisis Indicator Data'!G43))/(J$3-J$4)*5,1))))</f>
        <v>0.5</v>
      </c>
      <c r="K46" s="165">
        <f>IF('Crisis Indicator Data'!G43="x","x",IF(LEN(E46)&gt;3,('Crisis Indicator Data'!G43/VLOOKUP('Impact of the crisis'!$C46,'Regional Crises'!$B$1:$R$66,5,FALSE)),'Crisis Indicator Data'!G43/VLOOKUP('Impact of the crisis'!$E46,'Country Indicator Data'!$B$4:$P$300,14,FALSE)))</f>
        <v>1</v>
      </c>
      <c r="L46" s="147">
        <f t="shared" si="15"/>
        <v>5</v>
      </c>
      <c r="M46" s="147">
        <f t="shared" si="16"/>
        <v>2.75</v>
      </c>
      <c r="N46" s="147">
        <f t="shared" si="17"/>
        <v>3.4</v>
      </c>
      <c r="O46" s="147">
        <f>IF('Crisis Indicator Data'!H43="x","x",IF('Crisis Indicator Data'!H43=0,0,IF(LOG('Crisis Indicator Data'!H43)&lt;O$4,0,IF(LOG('Crisis Indicator Data'!H43)&gt;O$3,5,ROUND(5-(O$3-LOG('Crisis Indicator Data'!H43))/(O$3-O$4)*5,1)))))</f>
        <v>0.1</v>
      </c>
      <c r="P46" s="165">
        <f>IF('Crisis Indicator Data'!H43="x","x",'Crisis Indicator Data'!H43/'Crisis Indicator Data'!G43)</f>
        <v>2.6372059871703494E-2</v>
      </c>
      <c r="Q46" s="147">
        <f t="shared" si="18"/>
        <v>0.1</v>
      </c>
      <c r="R46" s="147">
        <f t="shared" si="19"/>
        <v>0.1</v>
      </c>
      <c r="S46" s="147">
        <f>IF('Crisis Indicator Data'!I43="x","x",IF('Crisis Indicator Data'!I43=0,0,IF(LOG('Crisis Indicator Data'!I43)&lt;S$4,0,IF(LOG('Crisis Indicator Data'!I43)&gt;S$3,5,ROUND(5-(S$3-LOG('Crisis Indicator Data'!I43))/(S$3-S$4)*5,1)))))</f>
        <v>2.2000000000000002</v>
      </c>
      <c r="T46" s="165">
        <f>IF('Crisis Indicator Data'!H43="x","x",IF('Crisis Indicator Data'!I43="x","x",'Crisis Indicator Data'!I43/'Crisis Indicator Data'!H43))</f>
        <v>1</v>
      </c>
      <c r="U46" s="147">
        <f t="shared" si="20"/>
        <v>5</v>
      </c>
      <c r="V46" s="147">
        <f t="shared" si="21"/>
        <v>3.6</v>
      </c>
      <c r="W46" s="147">
        <f>IF('Crisis Indicator Data'!L43="x","x",IF('Crisis Indicator Data'!L43=0,0,IF(LOG('Crisis Indicator Data'!L43)&lt;W$4,0,IF(LOG('Crisis Indicator Data'!L43)&gt;W$3,5,ROUND(5-(W$3-LOG('Crisis Indicator Data'!L43))/(W$3-W$4)*5,1)))))</f>
        <v>0</v>
      </c>
      <c r="X46" s="166">
        <f>IF(OR('Crisis Indicator Data'!L43="x",'Crisis Indicator Data'!H43="x"),"x",'Crisis Indicator Data'!L43/'Crisis Indicator Data'!H43)</f>
        <v>0</v>
      </c>
      <c r="Y46" s="147">
        <f t="shared" si="22"/>
        <v>0</v>
      </c>
      <c r="Z46" s="147">
        <f t="shared" si="23"/>
        <v>0</v>
      </c>
      <c r="AA46" s="147">
        <f t="shared" si="24"/>
        <v>2.2000000000000002</v>
      </c>
      <c r="AB46" s="167">
        <f t="shared" si="25"/>
        <v>1.3</v>
      </c>
    </row>
    <row r="47" spans="1:28" x14ac:dyDescent="0.35">
      <c r="A47" s="169" t="str">
        <f>'Crisis Indicator Data'!A44</f>
        <v>Complex crisis in Ethiopia</v>
      </c>
      <c r="B47" s="170" t="str">
        <f>'Crisis Indicator Data'!B44</f>
        <v>Displacement,Floods,Conflict</v>
      </c>
      <c r="C47" s="170" t="str">
        <f>'Crisis Indicator Data'!C44</f>
        <v>ETH001</v>
      </c>
      <c r="D47" s="170" t="str">
        <f>'Crisis Indicator Data'!D44</f>
        <v>Ethiopia</v>
      </c>
      <c r="E47" s="171" t="str">
        <f>'Crisis Indicator Data'!E44</f>
        <v>ETH</v>
      </c>
      <c r="F47" s="168">
        <f>IF('Crisis Indicator Data'!F44="x","x",IF(LOG('Crisis Indicator Data'!F44)&lt;F$4,0,IF(LOG('Crisis Indicator Data'!F44)&gt;F$3,5,ROUND(5-(F$3-LOG('Crisis Indicator Data'!F44))/(F$3-F$4)*5,1))))</f>
        <v>5</v>
      </c>
      <c r="G47" s="165">
        <f>IF('Crisis Indicator Data'!F44="x","x",IF(LEN(E47)&gt;3,('Crisis Indicator Data'!F44/VLOOKUP('Impact of the crisis'!$C47,'Regional Crises'!$B$1:$R$66,4,FALSE)),'Crisis Indicator Data'!F44/VLOOKUP('Impact of the crisis'!$E47,'Country Indicator Data'!$B$4:$P$300,15,FALSE)))</f>
        <v>1.001208341909811</v>
      </c>
      <c r="H47" s="147">
        <f t="shared" si="13"/>
        <v>5</v>
      </c>
      <c r="I47" s="147">
        <f t="shared" si="14"/>
        <v>5</v>
      </c>
      <c r="J47" s="147">
        <f>IF('Crisis Indicator Data'!G44="x","x",IF(LOG('Crisis Indicator Data'!G44)&lt;J$4,0,IF(LOG('Crisis Indicator Data'!G44)&gt;J$3,5,ROUND(5-(J$3-LOG('Crisis Indicator Data'!G44))/(J$3-J$4)*5,1))))</f>
        <v>5</v>
      </c>
      <c r="K47" s="165">
        <f>IF('Crisis Indicator Data'!G44="x","x",IF(LEN(E47)&gt;3,('Crisis Indicator Data'!G44/VLOOKUP('Impact of the crisis'!$C47,'Regional Crises'!$B$1:$R$66,5,FALSE)),'Crisis Indicator Data'!G44/VLOOKUP('Impact of the crisis'!$E47,'Country Indicator Data'!$B$4:$P$300,14,FALSE)))</f>
        <v>1</v>
      </c>
      <c r="L47" s="147">
        <f t="shared" si="15"/>
        <v>5</v>
      </c>
      <c r="M47" s="147">
        <f t="shared" si="16"/>
        <v>5</v>
      </c>
      <c r="N47" s="147">
        <f t="shared" si="17"/>
        <v>5</v>
      </c>
      <c r="O47" s="147">
        <f>IF('Crisis Indicator Data'!H44="x","x",IF('Crisis Indicator Data'!H44=0,0,IF(LOG('Crisis Indicator Data'!H44)&lt;O$4,0,IF(LOG('Crisis Indicator Data'!H44)&gt;O$3,5,ROUND(5-(O$3-LOG('Crisis Indicator Data'!H44))/(O$3-O$4)*5,1)))))</f>
        <v>5</v>
      </c>
      <c r="P47" s="165">
        <f>IF('Crisis Indicator Data'!H44="x","x",'Crisis Indicator Data'!H44/'Crisis Indicator Data'!G44)</f>
        <v>1</v>
      </c>
      <c r="Q47" s="147">
        <f t="shared" si="18"/>
        <v>5</v>
      </c>
      <c r="R47" s="147">
        <f t="shared" si="19"/>
        <v>5</v>
      </c>
      <c r="S47" s="147">
        <f>IF('Crisis Indicator Data'!I44="x","x",IF('Crisis Indicator Data'!I44=0,0,IF(LOG('Crisis Indicator Data'!I44)&lt;S$4,0,IF(LOG('Crisis Indicator Data'!I44)&gt;S$3,5,ROUND(5-(S$3-LOG('Crisis Indicator Data'!I44))/(S$3-S$4)*5,1)))))</f>
        <v>5</v>
      </c>
      <c r="T47" s="165">
        <f>IF('Crisis Indicator Data'!H44="x","x",IF('Crisis Indicator Data'!I44="x","x",'Crisis Indicator Data'!I44/'Crisis Indicator Data'!H44))</f>
        <v>4.1788493545049703E-2</v>
      </c>
      <c r="U47" s="147">
        <f t="shared" si="20"/>
        <v>1.4</v>
      </c>
      <c r="V47" s="147">
        <f t="shared" si="21"/>
        <v>3.2</v>
      </c>
      <c r="W47" s="147">
        <f>IF('Crisis Indicator Data'!L44="x","x",IF('Crisis Indicator Data'!L44=0,0,IF(LOG('Crisis Indicator Data'!L44)&lt;W$4,0,IF(LOG('Crisis Indicator Data'!L44)&gt;W$3,5,ROUND(5-(W$3-LOG('Crisis Indicator Data'!L44))/(W$3-W$4)*5,1)))))</f>
        <v>5</v>
      </c>
      <c r="X47" s="166">
        <f>IF(OR('Crisis Indicator Data'!L44="x",'Crisis Indicator Data'!H44="x"),"x",'Crisis Indicator Data'!L44/'Crisis Indicator Data'!H44)</f>
        <v>4.7381284392664901E-5</v>
      </c>
      <c r="Y47" s="147">
        <f t="shared" si="22"/>
        <v>2.4</v>
      </c>
      <c r="Z47" s="147">
        <f t="shared" si="23"/>
        <v>3.7</v>
      </c>
      <c r="AA47" s="147">
        <f t="shared" si="24"/>
        <v>3.5</v>
      </c>
      <c r="AB47" s="167">
        <f t="shared" si="25"/>
        <v>4.4000000000000004</v>
      </c>
    </row>
    <row r="48" spans="1:28" x14ac:dyDescent="0.35">
      <c r="A48" s="169" t="str">
        <f>'Crisis Indicator Data'!A45</f>
        <v>International Displacement</v>
      </c>
      <c r="B48" s="170" t="str">
        <f>'Crisis Indicator Data'!B45</f>
        <v>Displacement</v>
      </c>
      <c r="C48" s="170" t="str">
        <f>'Crisis Indicator Data'!C45</f>
        <v>ETH003</v>
      </c>
      <c r="D48" s="170" t="str">
        <f>'Crisis Indicator Data'!D45</f>
        <v>Ethiopia</v>
      </c>
      <c r="E48" s="171" t="str">
        <f>'Crisis Indicator Data'!E45</f>
        <v>ETH</v>
      </c>
      <c r="F48" s="168">
        <f>IF('Crisis Indicator Data'!F45="x","x",IF(LOG('Crisis Indicator Data'!F45)&lt;F$4,0,IF(LOG('Crisis Indicator Data'!F45)&gt;F$3,5,ROUND(5-(F$3-LOG('Crisis Indicator Data'!F45))/(F$3-F$4)*5,1))))</f>
        <v>5</v>
      </c>
      <c r="G48" s="165">
        <f>IF('Crisis Indicator Data'!F45="x","x",IF(LEN(E48)&gt;3,('Crisis Indicator Data'!F45/VLOOKUP('Impact of the crisis'!$C48,'Regional Crises'!$B$1:$R$66,4,FALSE)),'Crisis Indicator Data'!F45/VLOOKUP('Impact of the crisis'!$E48,'Country Indicator Data'!$B$4:$P$300,15,FALSE)))</f>
        <v>0.99999973417718491</v>
      </c>
      <c r="H48" s="147">
        <f t="shared" si="13"/>
        <v>5</v>
      </c>
      <c r="I48" s="147">
        <f t="shared" si="14"/>
        <v>5</v>
      </c>
      <c r="J48" s="147">
        <f>IF('Crisis Indicator Data'!G45="x","x",IF(LOG('Crisis Indicator Data'!G45)&lt;J$4,0,IF(LOG('Crisis Indicator Data'!G45)&gt;J$3,5,ROUND(5-(J$3-LOG('Crisis Indicator Data'!G45))/(J$3-J$4)*5,1))))</f>
        <v>5</v>
      </c>
      <c r="K48" s="165">
        <f>IF('Crisis Indicator Data'!G45="x","x",IF(LEN(E48)&gt;3,('Crisis Indicator Data'!G45/VLOOKUP('Impact of the crisis'!$C48,'Regional Crises'!$B$1:$R$66,5,FALSE)),'Crisis Indicator Data'!G45/VLOOKUP('Impact of the crisis'!$E48,'Country Indicator Data'!$B$4:$P$300,14,FALSE)))</f>
        <v>0.72439386442355269</v>
      </c>
      <c r="L48" s="147">
        <f t="shared" si="15"/>
        <v>3.6</v>
      </c>
      <c r="M48" s="147">
        <f t="shared" si="16"/>
        <v>4.3</v>
      </c>
      <c r="N48" s="147">
        <f t="shared" si="17"/>
        <v>4.7</v>
      </c>
      <c r="O48" s="147">
        <f>IF('Crisis Indicator Data'!H45="x","x",IF('Crisis Indicator Data'!H45=0,0,IF(LOG('Crisis Indicator Data'!H45)&lt;O$4,0,IF(LOG('Crisis Indicator Data'!H45)&gt;O$3,5,ROUND(5-(O$3-LOG('Crisis Indicator Data'!H45))/(O$3-O$4)*5,1)))))</f>
        <v>2.6</v>
      </c>
      <c r="P48" s="165">
        <f>IF('Crisis Indicator Data'!H45="x","x",'Crisis Indicator Data'!H45/'Crisis Indicator Data'!G45)</f>
        <v>1.111525086934923E-2</v>
      </c>
      <c r="Q48" s="147">
        <f t="shared" si="18"/>
        <v>0</v>
      </c>
      <c r="R48" s="147">
        <f t="shared" si="19"/>
        <v>1.3</v>
      </c>
      <c r="S48" s="147">
        <f>IF('Crisis Indicator Data'!I45="x","x",IF('Crisis Indicator Data'!I45=0,0,IF(LOG('Crisis Indicator Data'!I45)&lt;S$4,0,IF(LOG('Crisis Indicator Data'!I45)&gt;S$3,5,ROUND(5-(S$3-LOG('Crisis Indicator Data'!I45))/(S$3-S$4)*5,1)))))</f>
        <v>4.3</v>
      </c>
      <c r="T48" s="165">
        <f>IF('Crisis Indicator Data'!H45="x","x",IF('Crisis Indicator Data'!I45="x","x",'Crisis Indicator Data'!I45/'Crisis Indicator Data'!H45))</f>
        <v>1</v>
      </c>
      <c r="U48" s="147">
        <f t="shared" si="20"/>
        <v>5</v>
      </c>
      <c r="V48" s="147">
        <f t="shared" si="21"/>
        <v>4.7</v>
      </c>
      <c r="W48" s="147" t="str">
        <f>IF('Crisis Indicator Data'!L45="x","x",IF('Crisis Indicator Data'!L45=0,0,IF(LOG('Crisis Indicator Data'!L45)&lt;W$4,0,IF(LOG('Crisis Indicator Data'!L45)&gt;W$3,5,ROUND(5-(W$3-LOG('Crisis Indicator Data'!L45))/(W$3-W$4)*5,1)))))</f>
        <v>x</v>
      </c>
      <c r="X48" s="166" t="str">
        <f>IF(OR('Crisis Indicator Data'!L45="x",'Crisis Indicator Data'!H45="x"),"x",'Crisis Indicator Data'!L45/'Crisis Indicator Data'!H45)</f>
        <v>x</v>
      </c>
      <c r="Y48" s="147" t="str">
        <f t="shared" si="22"/>
        <v>x</v>
      </c>
      <c r="Z48" s="147" t="str">
        <f t="shared" si="23"/>
        <v>x</v>
      </c>
      <c r="AA48" s="147">
        <f t="shared" si="24"/>
        <v>4.7</v>
      </c>
      <c r="AB48" s="167">
        <f t="shared" si="25"/>
        <v>3.5</v>
      </c>
    </row>
    <row r="49" spans="1:28" x14ac:dyDescent="0.35">
      <c r="A49" s="169" t="str">
        <f>'Crisis Indicator Data'!A46</f>
        <v>Northern Ethiopia Conflict</v>
      </c>
      <c r="B49" s="170" t="str">
        <f>'Crisis Indicator Data'!B46</f>
        <v>Conflict,Displacement</v>
      </c>
      <c r="C49" s="170" t="str">
        <f>'Crisis Indicator Data'!C46</f>
        <v>ETH004</v>
      </c>
      <c r="D49" s="170" t="str">
        <f>'Crisis Indicator Data'!D46</f>
        <v>Ethiopia</v>
      </c>
      <c r="E49" s="171" t="str">
        <f>'Crisis Indicator Data'!E46</f>
        <v>ETH</v>
      </c>
      <c r="F49" s="168">
        <f>IF('Crisis Indicator Data'!F46="x","x",IF(LOG('Crisis Indicator Data'!F46)&lt;F$4,0,IF(LOG('Crisis Indicator Data'!F46)&gt;F$3,5,ROUND(5-(F$3-LOG('Crisis Indicator Data'!F46))/(F$3-F$4)*5,1))))</f>
        <v>4.0999999999999996</v>
      </c>
      <c r="G49" s="165">
        <f>IF('Crisis Indicator Data'!F46="x","x",IF(LEN(E49)&gt;3,('Crisis Indicator Data'!F46/VLOOKUP('Impact of the crisis'!$C49,'Regional Crises'!$B$1:$R$66,4,FALSE)),'Crisis Indicator Data'!F46/VLOOKUP('Impact of the crisis'!$E49,'Country Indicator Data'!$B$4:$P$300,15,FALSE)))</f>
        <v>0.26894889139924077</v>
      </c>
      <c r="H49" s="147">
        <f t="shared" si="13"/>
        <v>1.3</v>
      </c>
      <c r="I49" s="147">
        <f t="shared" si="14"/>
        <v>2.6999999999999997</v>
      </c>
      <c r="J49" s="147">
        <f>IF('Crisis Indicator Data'!G46="x","x",IF(LOG('Crisis Indicator Data'!G46)&lt;J$4,0,IF(LOG('Crisis Indicator Data'!G46)&gt;J$3,5,ROUND(5-(J$3-LOG('Crisis Indicator Data'!G46))/(J$3-J$4)*5,1))))</f>
        <v>5</v>
      </c>
      <c r="K49" s="165">
        <f>IF('Crisis Indicator Data'!G46="x","x",IF(LEN(E49)&gt;3,('Crisis Indicator Data'!G46/VLOOKUP('Impact of the crisis'!$C49,'Regional Crises'!$B$1:$R$66,5,FALSE)),'Crisis Indicator Data'!G46/VLOOKUP('Impact of the crisis'!$E49,'Country Indicator Data'!$B$4:$P$300,14,FALSE)))</f>
        <v>0.22977673818841557</v>
      </c>
      <c r="L49" s="147">
        <f t="shared" si="15"/>
        <v>1.1000000000000001</v>
      </c>
      <c r="M49" s="147">
        <f t="shared" si="16"/>
        <v>3.05</v>
      </c>
      <c r="N49" s="147">
        <f t="shared" si="17"/>
        <v>2.9</v>
      </c>
      <c r="O49" s="147">
        <f>IF('Crisis Indicator Data'!H46="x","x",IF('Crisis Indicator Data'!H46=0,0,IF(LOG('Crisis Indicator Data'!H46)&lt;O$4,0,IF(LOG('Crisis Indicator Data'!H46)&gt;O$3,5,ROUND(5-(O$3-LOG('Crisis Indicator Data'!H46))/(O$3-O$4)*5,1)))))</f>
        <v>5</v>
      </c>
      <c r="P49" s="165">
        <f>IF('Crisis Indicator Data'!H46="x","x",'Crisis Indicator Data'!H46/'Crisis Indicator Data'!G46)</f>
        <v>1</v>
      </c>
      <c r="Q49" s="147">
        <f t="shared" si="18"/>
        <v>5</v>
      </c>
      <c r="R49" s="147">
        <f t="shared" si="19"/>
        <v>5</v>
      </c>
      <c r="S49" s="147">
        <f>IF('Crisis Indicator Data'!I46="x","x",IF('Crisis Indicator Data'!I46=0,0,IF(LOG('Crisis Indicator Data'!I46)&lt;S$4,0,IF(LOG('Crisis Indicator Data'!I46)&gt;S$3,5,ROUND(5-(S$3-LOG('Crisis Indicator Data'!I46))/(S$3-S$4)*5,1)))))</f>
        <v>4.9000000000000004</v>
      </c>
      <c r="T49" s="165">
        <f>IF('Crisis Indicator Data'!H46="x","x",IF('Crisis Indicator Data'!I46="x","x",'Crisis Indicator Data'!I46/'Crisis Indicator Data'!H46))</f>
        <v>9.3020979477307586E-2</v>
      </c>
      <c r="U49" s="147">
        <f t="shared" si="20"/>
        <v>3.1</v>
      </c>
      <c r="V49" s="147">
        <f t="shared" si="21"/>
        <v>4</v>
      </c>
      <c r="W49" s="147">
        <f>IF('Crisis Indicator Data'!L46="x","x",IF('Crisis Indicator Data'!L46=0,0,IF(LOG('Crisis Indicator Data'!L46)&lt;W$4,0,IF(LOG('Crisis Indicator Data'!L46)&gt;W$3,5,ROUND(5-(W$3-LOG('Crisis Indicator Data'!L46))/(W$3-W$4)*5,1)))))</f>
        <v>5</v>
      </c>
      <c r="X49" s="166">
        <f>IF(OR('Crisis Indicator Data'!L46="x",'Crisis Indicator Data'!H46="x"),"x",'Crisis Indicator Data'!L46/'Crisis Indicator Data'!H46)</f>
        <v>1.1292374955137198E-4</v>
      </c>
      <c r="Y49" s="147">
        <f t="shared" si="22"/>
        <v>5</v>
      </c>
      <c r="Z49" s="147">
        <f t="shared" si="23"/>
        <v>5</v>
      </c>
      <c r="AA49" s="147">
        <f t="shared" si="24"/>
        <v>4.5999999999999996</v>
      </c>
      <c r="AB49" s="167">
        <f t="shared" si="25"/>
        <v>4.8</v>
      </c>
    </row>
    <row r="50" spans="1:28" x14ac:dyDescent="0.35">
      <c r="A50" s="169" t="str">
        <f>'Crisis Indicator Data'!A47</f>
        <v>Drought in Ethiopia</v>
      </c>
      <c r="B50" s="170" t="str">
        <f>'Crisis Indicator Data'!B47</f>
        <v>Drought</v>
      </c>
      <c r="C50" s="170" t="str">
        <f>'Crisis Indicator Data'!C47</f>
        <v>ETH005</v>
      </c>
      <c r="D50" s="170" t="str">
        <f>'Crisis Indicator Data'!D47</f>
        <v>Ethiopia</v>
      </c>
      <c r="E50" s="171" t="str">
        <f>'Crisis Indicator Data'!E47</f>
        <v>ETH</v>
      </c>
      <c r="F50" s="168">
        <f>IF('Crisis Indicator Data'!F47="x","x",IF(LOG('Crisis Indicator Data'!F47)&lt;F$4,0,IF(LOG('Crisis Indicator Data'!F47)&gt;F$3,5,ROUND(5-(F$3-LOG('Crisis Indicator Data'!F47))/(F$3-F$4)*5,1))))</f>
        <v>5</v>
      </c>
      <c r="G50" s="165">
        <f>IF('Crisis Indicator Data'!F47="x","x",IF(LEN(E50)&gt;3,('Crisis Indicator Data'!F47/VLOOKUP('Impact of the crisis'!$C50,'Regional Crises'!$B$1:$R$66,4,FALSE)),'Crisis Indicator Data'!F47/VLOOKUP('Impact of the crisis'!$E50,'Country Indicator Data'!$B$4:$P$300,15,FALSE)))</f>
        <v>0.88667503772247258</v>
      </c>
      <c r="H50" s="147">
        <f t="shared" si="13"/>
        <v>4.4000000000000004</v>
      </c>
      <c r="I50" s="147">
        <f t="shared" si="14"/>
        <v>4.7</v>
      </c>
      <c r="J50" s="147">
        <f>IF('Crisis Indicator Data'!G47="x","x",IF(LOG('Crisis Indicator Data'!G47)&lt;J$4,0,IF(LOG('Crisis Indicator Data'!G47)&gt;J$3,5,ROUND(5-(J$3-LOG('Crisis Indicator Data'!G47))/(J$3-J$4)*5,1))))</f>
        <v>5</v>
      </c>
      <c r="K50" s="165">
        <f>IF('Crisis Indicator Data'!G47="x","x",IF(LEN(E50)&gt;3,('Crisis Indicator Data'!G47/VLOOKUP('Impact of the crisis'!$C50,'Regional Crises'!$B$1:$R$66,5,FALSE)),'Crisis Indicator Data'!G47/VLOOKUP('Impact of the crisis'!$E50,'Country Indicator Data'!$B$4:$P$300,14,FALSE)))</f>
        <v>0.70939978708410178</v>
      </c>
      <c r="L50" s="147">
        <f t="shared" si="15"/>
        <v>3.5</v>
      </c>
      <c r="M50" s="147">
        <f t="shared" si="16"/>
        <v>4.25</v>
      </c>
      <c r="N50" s="147">
        <f t="shared" si="17"/>
        <v>4.5</v>
      </c>
      <c r="O50" s="147">
        <f>IF('Crisis Indicator Data'!H47="x","x",IF('Crisis Indicator Data'!H47=0,0,IF(LOG('Crisis Indicator Data'!H47)&lt;O$4,0,IF(LOG('Crisis Indicator Data'!H47)&gt;O$3,5,ROUND(5-(O$3-LOG('Crisis Indicator Data'!H47))/(O$3-O$4)*5,1)))))</f>
        <v>5</v>
      </c>
      <c r="P50" s="165">
        <f>IF('Crisis Indicator Data'!H47="x","x",'Crisis Indicator Data'!H47/'Crisis Indicator Data'!G47)</f>
        <v>1</v>
      </c>
      <c r="Q50" s="147">
        <f t="shared" si="18"/>
        <v>5</v>
      </c>
      <c r="R50" s="147">
        <f t="shared" si="19"/>
        <v>5</v>
      </c>
      <c r="S50" s="147">
        <f>IF('Crisis Indicator Data'!I47="x","x",IF('Crisis Indicator Data'!I47=0,0,IF(LOG('Crisis Indicator Data'!I47)&lt;S$4,0,IF(LOG('Crisis Indicator Data'!I47)&gt;S$3,5,ROUND(5-(S$3-LOG('Crisis Indicator Data'!I47))/(S$3-S$4)*5,1)))))</f>
        <v>3.9</v>
      </c>
      <c r="T50" s="165">
        <f>IF('Crisis Indicator Data'!H47="x","x",IF('Crisis Indicator Data'!I47="x","x",'Crisis Indicator Data'!I47/'Crisis Indicator Data'!H47))</f>
        <v>5.7490700033818055E-3</v>
      </c>
      <c r="U50" s="147">
        <f t="shared" si="20"/>
        <v>0.2</v>
      </c>
      <c r="V50" s="147">
        <f t="shared" si="21"/>
        <v>2.1</v>
      </c>
      <c r="W50" s="147">
        <f>IF('Crisis Indicator Data'!L47="x","x",IF('Crisis Indicator Data'!L47=0,0,IF(LOG('Crisis Indicator Data'!L47)&lt;W$4,0,IF(LOG('Crisis Indicator Data'!L47)&gt;W$3,5,ROUND(5-(W$3-LOG('Crisis Indicator Data'!L47))/(W$3-W$4)*5,1)))))</f>
        <v>2</v>
      </c>
      <c r="X50" s="166">
        <f>IF(OR('Crisis Indicator Data'!L47="x",'Crisis Indicator Data'!H47="x"),"x",'Crisis Indicator Data'!L47/'Crisis Indicator Data'!H47)</f>
        <v>2.5363544132566788E-7</v>
      </c>
      <c r="Y50" s="147">
        <f t="shared" si="22"/>
        <v>0</v>
      </c>
      <c r="Z50" s="147">
        <f t="shared" si="23"/>
        <v>1</v>
      </c>
      <c r="AA50" s="147">
        <f t="shared" si="24"/>
        <v>1.6</v>
      </c>
      <c r="AB50" s="167">
        <f t="shared" si="25"/>
        <v>3.8</v>
      </c>
    </row>
    <row r="51" spans="1:28" x14ac:dyDescent="0.35">
      <c r="A51" s="169" t="str">
        <f>'Crisis Indicator Data'!A48</f>
        <v>Mixed migration flows in Greece</v>
      </c>
      <c r="B51" s="170" t="str">
        <f>'Crisis Indicator Data'!B48</f>
        <v>Displacement</v>
      </c>
      <c r="C51" s="170" t="str">
        <f>'Crisis Indicator Data'!C48</f>
        <v>GRC002</v>
      </c>
      <c r="D51" s="170" t="str">
        <f>'Crisis Indicator Data'!D48</f>
        <v>Greece</v>
      </c>
      <c r="E51" s="171" t="str">
        <f>'Crisis Indicator Data'!E48</f>
        <v>GRC</v>
      </c>
      <c r="F51" s="168">
        <f>IF('Crisis Indicator Data'!F48="x","x",IF(LOG('Crisis Indicator Data'!F48)&lt;F$4,0,IF(LOG('Crisis Indicator Data'!F48)&gt;F$3,5,ROUND(5-(F$3-LOG('Crisis Indicator Data'!F48))/(F$3-F$4)*5,1))))</f>
        <v>1.7</v>
      </c>
      <c r="G51" s="165">
        <f>IF('Crisis Indicator Data'!F48="x","x",IF(LEN(E51)&gt;3,('Crisis Indicator Data'!F48/VLOOKUP('Impact of the crisis'!$C51,'Regional Crises'!$B$1:$R$66,4,FALSE)),'Crisis Indicator Data'!F48/VLOOKUP('Impact of the crisis'!$E51,'Country Indicator Data'!$B$4:$P$300,15,FALSE)))</f>
        <v>8.3739332816136547E-2</v>
      </c>
      <c r="H51" s="147">
        <f t="shared" si="13"/>
        <v>0.3</v>
      </c>
      <c r="I51" s="147">
        <f t="shared" si="14"/>
        <v>1</v>
      </c>
      <c r="J51" s="147">
        <f>IF('Crisis Indicator Data'!G48="x","x",IF(LOG('Crisis Indicator Data'!G48)&lt;J$4,0,IF(LOG('Crisis Indicator Data'!G48)&gt;J$3,5,ROUND(5-(J$3-LOG('Crisis Indicator Data'!G48))/(J$3-J$4)*5,1))))</f>
        <v>0</v>
      </c>
      <c r="K51" s="165">
        <f>IF('Crisis Indicator Data'!G48="x","x",IF(LEN(E51)&gt;3,('Crisis Indicator Data'!G48/VLOOKUP('Impact of the crisis'!$C51,'Regional Crises'!$B$1:$R$66,5,FALSE)),'Crisis Indicator Data'!G48/VLOOKUP('Impact of the crisis'!$E51,'Country Indicator Data'!$B$4:$P$300,14,FALSE)))</f>
        <v>7.4799729755815073E-2</v>
      </c>
      <c r="L51" s="147">
        <f t="shared" si="15"/>
        <v>0.3</v>
      </c>
      <c r="M51" s="147">
        <f t="shared" si="16"/>
        <v>0.15</v>
      </c>
      <c r="N51" s="147">
        <f t="shared" si="17"/>
        <v>0.6</v>
      </c>
      <c r="O51" s="147">
        <f>IF('Crisis Indicator Data'!H48="x","x",IF('Crisis Indicator Data'!H48=0,0,IF(LOG('Crisis Indicator Data'!H48)&lt;O$4,0,IF(LOG('Crisis Indicator Data'!H48)&gt;O$3,5,ROUND(5-(O$3-LOG('Crisis Indicator Data'!H48))/(O$3-O$4)*5,1)))))</f>
        <v>1.5</v>
      </c>
      <c r="P51" s="165">
        <f>IF('Crisis Indicator Data'!H48="x","x",'Crisis Indicator Data'!H48/'Crisis Indicator Data'!G48)</f>
        <v>0.30709677419354836</v>
      </c>
      <c r="Q51" s="147">
        <f t="shared" si="18"/>
        <v>1.5</v>
      </c>
      <c r="R51" s="147">
        <f t="shared" si="19"/>
        <v>1.5</v>
      </c>
      <c r="S51" s="147">
        <f>IF('Crisis Indicator Data'!I48="x","x",IF('Crisis Indicator Data'!I48=0,0,IF(LOG('Crisis Indicator Data'!I48)&lt;S$4,0,IF(LOG('Crisis Indicator Data'!I48)&gt;S$3,5,ROUND(5-(S$3-LOG('Crisis Indicator Data'!I48))/(S$3-S$4)*5,1)))))</f>
        <v>3.4</v>
      </c>
      <c r="T51" s="165">
        <f>IF('Crisis Indicator Data'!H48="x","x",IF('Crisis Indicator Data'!I48="x","x",'Crisis Indicator Data'!I48/'Crisis Indicator Data'!H48))</f>
        <v>1</v>
      </c>
      <c r="U51" s="147">
        <f t="shared" si="20"/>
        <v>5</v>
      </c>
      <c r="V51" s="147">
        <f t="shared" si="21"/>
        <v>4.2</v>
      </c>
      <c r="W51" s="147">
        <f>IF('Crisis Indicator Data'!L48="x","x",IF('Crisis Indicator Data'!L48=0,0,IF(LOG('Crisis Indicator Data'!L48)&lt;W$4,0,IF(LOG('Crisis Indicator Data'!L48)&gt;W$3,5,ROUND(5-(W$3-LOG('Crisis Indicator Data'!L48))/(W$3-W$4)*5,1)))))</f>
        <v>2.2000000000000002</v>
      </c>
      <c r="X51" s="166">
        <f>IF(OR('Crisis Indicator Data'!L48="x",'Crisis Indicator Data'!H48="x"),"x",'Crisis Indicator Data'!L48/'Crisis Indicator Data'!H48)</f>
        <v>1.3865546218487396E-4</v>
      </c>
      <c r="Y51" s="147">
        <f t="shared" si="22"/>
        <v>5</v>
      </c>
      <c r="Z51" s="147">
        <f t="shared" si="23"/>
        <v>3.6</v>
      </c>
      <c r="AA51" s="147">
        <f t="shared" si="24"/>
        <v>3.9</v>
      </c>
      <c r="AB51" s="167">
        <f t="shared" si="25"/>
        <v>2.9</v>
      </c>
    </row>
    <row r="52" spans="1:28" x14ac:dyDescent="0.35">
      <c r="A52" s="169" t="str">
        <f>'Crisis Indicator Data'!A49</f>
        <v>Complex crisis in Guatemala</v>
      </c>
      <c r="B52" s="170" t="str">
        <f>'Crisis Indicator Data'!B49</f>
        <v>Violence,Socio-political,Other seasonal event</v>
      </c>
      <c r="C52" s="170" t="str">
        <f>'Crisis Indicator Data'!C49</f>
        <v>GTM001</v>
      </c>
      <c r="D52" s="170" t="str">
        <f>'Crisis Indicator Data'!D49</f>
        <v>Guatemala</v>
      </c>
      <c r="E52" s="171" t="str">
        <f>'Crisis Indicator Data'!E49</f>
        <v>GTM</v>
      </c>
      <c r="F52" s="168">
        <f>IF('Crisis Indicator Data'!F49="x","x",IF(LOG('Crisis Indicator Data'!F49)&lt;F$4,0,IF(LOG('Crisis Indicator Data'!F49)&gt;F$3,5,ROUND(5-(F$3-LOG('Crisis Indicator Data'!F49))/(F$3-F$4)*5,1))))</f>
        <v>3.4</v>
      </c>
      <c r="G52" s="165">
        <f>IF('Crisis Indicator Data'!F49="x","x",IF(LEN(E52)&gt;3,('Crisis Indicator Data'!F49/VLOOKUP('Impact of the crisis'!$C52,'Regional Crises'!$B$1:$R$66,4,FALSE)),'Crisis Indicator Data'!F49/VLOOKUP('Impact of the crisis'!$E52,'Country Indicator Data'!$B$4:$P$300,15,FALSE)))</f>
        <v>1</v>
      </c>
      <c r="H52" s="147">
        <f t="shared" si="13"/>
        <v>5</v>
      </c>
      <c r="I52" s="147">
        <f t="shared" si="14"/>
        <v>4.2</v>
      </c>
      <c r="J52" s="147">
        <f>IF('Crisis Indicator Data'!G49="x","x",IF(LOG('Crisis Indicator Data'!G49)&lt;J$4,0,IF(LOG('Crisis Indicator Data'!G49)&gt;J$3,5,ROUND(5-(J$3-LOG('Crisis Indicator Data'!G49))/(J$3-J$4)*5,1))))</f>
        <v>4.2</v>
      </c>
      <c r="K52" s="165">
        <f>IF('Crisis Indicator Data'!G49="x","x",IF(LEN(E52)&gt;3,('Crisis Indicator Data'!G49/VLOOKUP('Impact of the crisis'!$C52,'Regional Crises'!$B$1:$R$66,5,FALSE)),'Crisis Indicator Data'!G49/VLOOKUP('Impact of the crisis'!$E52,'Country Indicator Data'!$B$4:$P$300,14,FALSE)))</f>
        <v>1</v>
      </c>
      <c r="L52" s="147">
        <f t="shared" si="15"/>
        <v>5</v>
      </c>
      <c r="M52" s="147">
        <f t="shared" si="16"/>
        <v>4.5999999999999996</v>
      </c>
      <c r="N52" s="147">
        <f t="shared" si="17"/>
        <v>4.4000000000000004</v>
      </c>
      <c r="O52" s="147">
        <f>IF('Crisis Indicator Data'!H49="x","x",IF('Crisis Indicator Data'!H49=0,0,IF(LOG('Crisis Indicator Data'!H49)&lt;O$4,0,IF(LOG('Crisis Indicator Data'!H49)&gt;O$3,5,ROUND(5-(O$3-LOG('Crisis Indicator Data'!H49))/(O$3-O$4)*5,1)))))</f>
        <v>4.2</v>
      </c>
      <c r="P52" s="165">
        <f>IF('Crisis Indicator Data'!H49="x","x",'Crisis Indicator Data'!H49/'Crisis Indicator Data'!G49)</f>
        <v>0.56000000000000005</v>
      </c>
      <c r="Q52" s="147">
        <f t="shared" si="18"/>
        <v>2.8</v>
      </c>
      <c r="R52" s="147">
        <f t="shared" si="19"/>
        <v>3.5</v>
      </c>
      <c r="S52" s="147">
        <f>IF('Crisis Indicator Data'!I49="x","x",IF('Crisis Indicator Data'!I49=0,0,IF(LOG('Crisis Indicator Data'!I49)&lt;S$4,0,IF(LOG('Crisis Indicator Data'!I49)&gt;S$3,5,ROUND(5-(S$3-LOG('Crisis Indicator Data'!I49))/(S$3-S$4)*5,1)))))</f>
        <v>3.4</v>
      </c>
      <c r="T52" s="165">
        <f>IF('Crisis Indicator Data'!H49="x","x",IF('Crisis Indicator Data'!I49="x","x",'Crisis Indicator Data'!I49/'Crisis Indicator Data'!H49))</f>
        <v>2.4553571428571428E-2</v>
      </c>
      <c r="U52" s="147">
        <f t="shared" si="20"/>
        <v>0.8</v>
      </c>
      <c r="V52" s="147">
        <f t="shared" si="21"/>
        <v>2.1</v>
      </c>
      <c r="W52" s="147">
        <f>IF('Crisis Indicator Data'!L49="x","x",IF('Crisis Indicator Data'!L49=0,0,IF(LOG('Crisis Indicator Data'!L49)&lt;W$4,0,IF(LOG('Crisis Indicator Data'!L49)&gt;W$3,5,ROUND(5-(W$3-LOG('Crisis Indicator Data'!L49))/(W$3-W$4)*5,1)))))</f>
        <v>3</v>
      </c>
      <c r="X52" s="166">
        <f>IF(OR('Crisis Indicator Data'!L49="x",'Crisis Indicator Data'!H49="x"),"x",'Crisis Indicator Data'!L49/'Crisis Indicator Data'!H49)</f>
        <v>1.3189935064935065E-5</v>
      </c>
      <c r="Y52" s="147">
        <f t="shared" si="22"/>
        <v>0.7</v>
      </c>
      <c r="Z52" s="147">
        <f t="shared" si="23"/>
        <v>1.9</v>
      </c>
      <c r="AA52" s="147">
        <f t="shared" si="24"/>
        <v>2</v>
      </c>
      <c r="AB52" s="167">
        <f t="shared" si="25"/>
        <v>2.8</v>
      </c>
    </row>
    <row r="53" spans="1:28" x14ac:dyDescent="0.35">
      <c r="A53" s="169" t="str">
        <f>'Crisis Indicator Data'!A50</f>
        <v>Complex crisis in Honduras</v>
      </c>
      <c r="B53" s="170" t="str">
        <f>'Crisis Indicator Data'!B50</f>
        <v>Violence,Socio-political,Other seasonal event</v>
      </c>
      <c r="C53" s="170" t="str">
        <f>'Crisis Indicator Data'!C50</f>
        <v>HND001</v>
      </c>
      <c r="D53" s="170" t="str">
        <f>'Crisis Indicator Data'!D50</f>
        <v>Honduras</v>
      </c>
      <c r="E53" s="171" t="str">
        <f>'Crisis Indicator Data'!E50</f>
        <v>HND</v>
      </c>
      <c r="F53" s="168">
        <f>IF('Crisis Indicator Data'!F50="x","x",IF(LOG('Crisis Indicator Data'!F50)&lt;F$4,0,IF(LOG('Crisis Indicator Data'!F50)&gt;F$3,5,ROUND(5-(F$3-LOG('Crisis Indicator Data'!F50))/(F$3-F$4)*5,1))))</f>
        <v>3.4</v>
      </c>
      <c r="G53" s="165">
        <f>IF('Crisis Indicator Data'!F50="x","x",IF(LEN(E53)&gt;3,('Crisis Indicator Data'!F50/VLOOKUP('Impact of the crisis'!$C53,'Regional Crises'!$B$1:$R$66,4,FALSE)),'Crisis Indicator Data'!F50/VLOOKUP('Impact of the crisis'!$E53,'Country Indicator Data'!$B$4:$P$300,15,FALSE)))</f>
        <v>1</v>
      </c>
      <c r="H53" s="147">
        <f t="shared" si="13"/>
        <v>5</v>
      </c>
      <c r="I53" s="147">
        <f t="shared" si="14"/>
        <v>4.2</v>
      </c>
      <c r="J53" s="147">
        <f>IF('Crisis Indicator Data'!G50="x","x",IF(LOG('Crisis Indicator Data'!G50)&lt;J$4,0,IF(LOG('Crisis Indicator Data'!G50)&gt;J$3,5,ROUND(5-(J$3-LOG('Crisis Indicator Data'!G50))/(J$3-J$4)*5,1))))</f>
        <v>3.3</v>
      </c>
      <c r="K53" s="165">
        <f>IF('Crisis Indicator Data'!G50="x","x",IF(LEN(E53)&gt;3,('Crisis Indicator Data'!G50/VLOOKUP('Impact of the crisis'!$C53,'Regional Crises'!$B$1:$R$66,5,FALSE)),'Crisis Indicator Data'!G50/VLOOKUP('Impact of the crisis'!$E53,'Country Indicator Data'!$B$4:$P$300,14,FALSE)))</f>
        <v>1</v>
      </c>
      <c r="L53" s="147">
        <f t="shared" si="15"/>
        <v>5</v>
      </c>
      <c r="M53" s="147">
        <f t="shared" si="16"/>
        <v>4.1500000000000004</v>
      </c>
      <c r="N53" s="147">
        <f t="shared" si="17"/>
        <v>4.2</v>
      </c>
      <c r="O53" s="147">
        <f>IF('Crisis Indicator Data'!H50="x","x",IF('Crisis Indicator Data'!H50=0,0,IF(LOG('Crisis Indicator Data'!H50)&lt;O$4,0,IF(LOG('Crisis Indicator Data'!H50)&gt;O$3,5,ROUND(5-(O$3-LOG('Crisis Indicator Data'!H50))/(O$3-O$4)*5,1)))))</f>
        <v>3.7</v>
      </c>
      <c r="P53" s="165">
        <f>IF('Crisis Indicator Data'!H50="x","x",'Crisis Indicator Data'!H50/'Crisis Indicator Data'!G50)</f>
        <v>0.56777834787070292</v>
      </c>
      <c r="Q53" s="147">
        <f t="shared" si="18"/>
        <v>2.8</v>
      </c>
      <c r="R53" s="147">
        <f t="shared" si="19"/>
        <v>3.25</v>
      </c>
      <c r="S53" s="147">
        <f>IF('Crisis Indicator Data'!I50="x","x",IF('Crisis Indicator Data'!I50=0,0,IF(LOG('Crisis Indicator Data'!I50)&lt;S$4,0,IF(LOG('Crisis Indicator Data'!I50)&gt;S$3,5,ROUND(5-(S$3-LOG('Crisis Indicator Data'!I50))/(S$3-S$4)*5,1)))))</f>
        <v>1.4</v>
      </c>
      <c r="T53" s="165">
        <f>IF('Crisis Indicator Data'!H50="x","x",IF('Crisis Indicator Data'!I50="x","x",'Crisis Indicator Data'!I50/'Crisis Indicator Data'!H50))</f>
        <v>1.8073377914332189E-3</v>
      </c>
      <c r="U53" s="147">
        <f t="shared" si="20"/>
        <v>0.1</v>
      </c>
      <c r="V53" s="147">
        <f t="shared" si="21"/>
        <v>0.8</v>
      </c>
      <c r="W53" s="147">
        <f>IF('Crisis Indicator Data'!L50="x","x",IF('Crisis Indicator Data'!L50=0,0,IF(LOG('Crisis Indicator Data'!L50)&lt;W$4,0,IF(LOG('Crisis Indicator Data'!L50)&gt;W$3,5,ROUND(5-(W$3-LOG('Crisis Indicator Data'!L50))/(W$3-W$4)*5,1)))))</f>
        <v>3.4</v>
      </c>
      <c r="X53" s="166">
        <f>IF(OR('Crisis Indicator Data'!L50="x",'Crisis Indicator Data'!H50="x"),"x",'Crisis Indicator Data'!L50/'Crisis Indicator Data'!H50)</f>
        <v>4.4641243448400506E-5</v>
      </c>
      <c r="Y53" s="147">
        <f t="shared" si="22"/>
        <v>2.2000000000000002</v>
      </c>
      <c r="Z53" s="147">
        <f t="shared" si="23"/>
        <v>2.8</v>
      </c>
      <c r="AA53" s="147">
        <f t="shared" si="24"/>
        <v>1.9</v>
      </c>
      <c r="AB53" s="167">
        <f t="shared" si="25"/>
        <v>2.6</v>
      </c>
    </row>
    <row r="54" spans="1:28" x14ac:dyDescent="0.35">
      <c r="A54" s="172" t="str">
        <f>'Crisis Indicator Data'!A51</f>
        <v>Complex crisis in Haiti</v>
      </c>
      <c r="B54" s="173" t="str">
        <f>'Crisis Indicator Data'!B51</f>
        <v>Earthquake,Violence,Socio-political,Other seasonal event</v>
      </c>
      <c r="C54" s="173" t="str">
        <f>'Crisis Indicator Data'!C51</f>
        <v>HTI001</v>
      </c>
      <c r="D54" s="173" t="str">
        <f>'Crisis Indicator Data'!D51</f>
        <v>Haiti</v>
      </c>
      <c r="E54" s="174" t="str">
        <f>'Crisis Indicator Data'!E51</f>
        <v>HTI</v>
      </c>
      <c r="F54" s="168">
        <f>IF('Crisis Indicator Data'!F51="x","x",IF(LOG('Crisis Indicator Data'!F51)&lt;F$4,0,IF(LOG('Crisis Indicator Data'!F51)&gt;F$3,5,ROUND(5-(F$3-LOG('Crisis Indicator Data'!F51))/(F$3-F$4)*5,1))))</f>
        <v>2.4</v>
      </c>
      <c r="G54" s="165">
        <f>IF('Crisis Indicator Data'!F51="x","x",IF(LEN(E54)&gt;3,('Crisis Indicator Data'!F51/VLOOKUP('Impact of the crisis'!$C54,'Regional Crises'!$B$1:$R$66,4,FALSE)),'Crisis Indicator Data'!F51/VLOOKUP('Impact of the crisis'!$E54,'Country Indicator Data'!$B$4:$P$300,15,FALSE)))</f>
        <v>1</v>
      </c>
      <c r="H54" s="147">
        <f t="shared" si="13"/>
        <v>5</v>
      </c>
      <c r="I54" s="147">
        <f t="shared" si="14"/>
        <v>3.7</v>
      </c>
      <c r="J54" s="147">
        <f>IF('Crisis Indicator Data'!G51="x","x",IF(LOG('Crisis Indicator Data'!G51)&lt;J$4,0,IF(LOG('Crisis Indicator Data'!G51)&gt;J$3,5,ROUND(5-(J$3-LOG('Crisis Indicator Data'!G51))/(J$3-J$4)*5,1))))</f>
        <v>3.6</v>
      </c>
      <c r="K54" s="165">
        <f>IF('Crisis Indicator Data'!G51="x","x",IF(LEN(E54)&gt;3,('Crisis Indicator Data'!G51/VLOOKUP('Impact of the crisis'!$C54,'Regional Crises'!$B$1:$R$66,5,FALSE)),'Crisis Indicator Data'!G51/VLOOKUP('Impact of the crisis'!$E54,'Country Indicator Data'!$B$4:$P$300,14,FALSE)))</f>
        <v>1</v>
      </c>
      <c r="L54" s="147">
        <f t="shared" si="15"/>
        <v>5</v>
      </c>
      <c r="M54" s="147">
        <f t="shared" si="16"/>
        <v>4.3</v>
      </c>
      <c r="N54" s="147">
        <f t="shared" si="17"/>
        <v>4</v>
      </c>
      <c r="O54" s="147">
        <f>IF('Crisis Indicator Data'!H51="x","x",IF('Crisis Indicator Data'!H51=0,0,IF(LOG('Crisis Indicator Data'!H51)&lt;O$4,0,IF(LOG('Crisis Indicator Data'!H51)&gt;O$3,5,ROUND(5-(O$3-LOG('Crisis Indicator Data'!H51))/(O$3-O$4)*5,1)))))</f>
        <v>4.0999999999999996</v>
      </c>
      <c r="P54" s="165">
        <f>IF('Crisis Indicator Data'!H51="x","x",'Crisis Indicator Data'!H51/'Crisis Indicator Data'!G51)</f>
        <v>0.74</v>
      </c>
      <c r="Q54" s="147">
        <f t="shared" si="18"/>
        <v>3.7</v>
      </c>
      <c r="R54" s="147">
        <f t="shared" si="19"/>
        <v>3.9</v>
      </c>
      <c r="S54" s="147">
        <f>IF('Crisis Indicator Data'!I51="x","x",IF('Crisis Indicator Data'!I51=0,0,IF(LOG('Crisis Indicator Data'!I51)&lt;S$4,0,IF(LOG('Crisis Indicator Data'!I51)&gt;S$3,5,ROUND(5-(S$3-LOG('Crisis Indicator Data'!I51))/(S$3-S$4)*5,1)))))</f>
        <v>3.9</v>
      </c>
      <c r="T54" s="165">
        <f>IF('Crisis Indicator Data'!H51="x","x",IF('Crisis Indicator Data'!I51="x","x",'Crisis Indicator Data'!I51/'Crisis Indicator Data'!H51))</f>
        <v>6.675906675906676E-2</v>
      </c>
      <c r="U54" s="147">
        <f t="shared" si="20"/>
        <v>2.2000000000000002</v>
      </c>
      <c r="V54" s="147">
        <f t="shared" si="21"/>
        <v>3.1</v>
      </c>
      <c r="W54" s="147">
        <f>IF('Crisis Indicator Data'!L51="x","x",IF('Crisis Indicator Data'!L51=0,0,IF(LOG('Crisis Indicator Data'!L51)&lt;W$4,0,IF(LOG('Crisis Indicator Data'!L51)&gt;W$3,5,ROUND(5-(W$3-LOG('Crisis Indicator Data'!L51))/(W$3-W$4)*5,1)))))</f>
        <v>3.9</v>
      </c>
      <c r="X54" s="166">
        <f>IF(OR('Crisis Indicator Data'!L51="x",'Crisis Indicator Data'!H51="x"),"x",'Crisis Indicator Data'!L51/'Crisis Indicator Data'!H51)</f>
        <v>6.1330561330561335E-5</v>
      </c>
      <c r="Y54" s="147">
        <f t="shared" si="22"/>
        <v>3.1</v>
      </c>
      <c r="Z54" s="147">
        <f t="shared" si="23"/>
        <v>3.5</v>
      </c>
      <c r="AA54" s="147">
        <f t="shared" si="24"/>
        <v>3.3</v>
      </c>
      <c r="AB54" s="167">
        <f t="shared" si="25"/>
        <v>3.6</v>
      </c>
    </row>
    <row r="55" spans="1:28" x14ac:dyDescent="0.35">
      <c r="A55" s="172" t="str">
        <f>'Crisis Indicator Data'!A52</f>
        <v>Displacement from Russia-Ukraine conflict in Hungary</v>
      </c>
      <c r="B55" s="173" t="str">
        <f>'Crisis Indicator Data'!B52</f>
        <v>Conflict,Displacement</v>
      </c>
      <c r="C55" s="173" t="str">
        <f>'Crisis Indicator Data'!C52</f>
        <v>HUN002</v>
      </c>
      <c r="D55" s="173" t="str">
        <f>'Crisis Indicator Data'!D52</f>
        <v>Hungary</v>
      </c>
      <c r="E55" s="174" t="str">
        <f>'Crisis Indicator Data'!E52</f>
        <v>HUN</v>
      </c>
      <c r="F55" s="168">
        <f>IF('Crisis Indicator Data'!F52="x","x",IF(LOG('Crisis Indicator Data'!F52)&lt;F$4,0,IF(LOG('Crisis Indicator Data'!F52)&gt;F$3,5,ROUND(5-(F$3-LOG('Crisis Indicator Data'!F52))/(F$3-F$4)*5,1))))</f>
        <v>3.3</v>
      </c>
      <c r="G55" s="165">
        <f>IF('Crisis Indicator Data'!F52="x","x",IF(LEN(E55)&gt;3,('Crisis Indicator Data'!F52/VLOOKUP('Impact of the crisis'!$C55,'Regional Crises'!$B$1:$R$66,4,FALSE)),'Crisis Indicator Data'!F52/VLOOKUP('Impact of the crisis'!$E55,'Country Indicator Data'!$B$4:$P$300,15,FALSE)))</f>
        <v>1.0192088538242385</v>
      </c>
      <c r="H55" s="147">
        <f t="shared" si="13"/>
        <v>5</v>
      </c>
      <c r="I55" s="147">
        <f t="shared" si="14"/>
        <v>4.1500000000000004</v>
      </c>
      <c r="J55" s="147">
        <f>IF('Crisis Indicator Data'!G52="x","x",IF(LOG('Crisis Indicator Data'!G52)&lt;J$4,0,IF(LOG('Crisis Indicator Data'!G52)&gt;J$3,5,ROUND(5-(J$3-LOG('Crisis Indicator Data'!G52))/(J$3-J$4)*5,1))))</f>
        <v>3.3</v>
      </c>
      <c r="K55" s="165">
        <f>IF('Crisis Indicator Data'!G52="x","x",IF(LEN(E55)&gt;3,('Crisis Indicator Data'!G52/VLOOKUP('Impact of the crisis'!$C55,'Regional Crises'!$B$1:$R$66,5,FALSE)),'Crisis Indicator Data'!G52/VLOOKUP('Impact of the crisis'!$E55,'Country Indicator Data'!$B$4:$P$300,14,FALSE)))</f>
        <v>1</v>
      </c>
      <c r="L55" s="147">
        <f t="shared" si="15"/>
        <v>5</v>
      </c>
      <c r="M55" s="147">
        <f t="shared" si="16"/>
        <v>4.1500000000000004</v>
      </c>
      <c r="N55" s="147">
        <f t="shared" si="17"/>
        <v>4.2</v>
      </c>
      <c r="O55" s="147">
        <f>IF('Crisis Indicator Data'!H52="x","x",IF('Crisis Indicator Data'!H52=0,0,IF(LOG('Crisis Indicator Data'!H52)&lt;O$4,0,IF(LOG('Crisis Indicator Data'!H52)&gt;O$3,5,ROUND(5-(O$3-LOG('Crisis Indicator Data'!H52))/(O$3-O$4)*5,1)))))</f>
        <v>0.5</v>
      </c>
      <c r="P55" s="165">
        <f>IF('Crisis Indicator Data'!H52="x","x",'Crisis Indicator Data'!H52/'Crisis Indicator Data'!G52)</f>
        <v>6.4242047456222152E-3</v>
      </c>
      <c r="Q55" s="147">
        <f t="shared" si="18"/>
        <v>0</v>
      </c>
      <c r="R55" s="147">
        <f t="shared" si="19"/>
        <v>0.25</v>
      </c>
      <c r="S55" s="147">
        <f>IF('Crisis Indicator Data'!I52="x","x",IF('Crisis Indicator Data'!I52=0,0,IF(LOG('Crisis Indicator Data'!I52)&lt;S$4,0,IF(LOG('Crisis Indicator Data'!I52)&gt;S$3,5,ROUND(5-(S$3-LOG('Crisis Indicator Data'!I52))/(S$3-S$4)*5,1)))))</f>
        <v>2.6</v>
      </c>
      <c r="T55" s="165">
        <f>IF('Crisis Indicator Data'!H52="x","x",IF('Crisis Indicator Data'!I52="x","x",'Crisis Indicator Data'!I52/'Crisis Indicator Data'!H52))</f>
        <v>1</v>
      </c>
      <c r="U55" s="147">
        <f t="shared" si="20"/>
        <v>5</v>
      </c>
      <c r="V55" s="147">
        <f t="shared" si="21"/>
        <v>3.8</v>
      </c>
      <c r="W55" s="147">
        <f>IF('Crisis Indicator Data'!L52="x","x",IF('Crisis Indicator Data'!L52=0,0,IF(LOG('Crisis Indicator Data'!L52)&lt;W$4,0,IF(LOG('Crisis Indicator Data'!L52)&gt;W$3,5,ROUND(5-(W$3-LOG('Crisis Indicator Data'!L52))/(W$3-W$4)*5,1)))))</f>
        <v>0</v>
      </c>
      <c r="X55" s="166">
        <f>IF(OR('Crisis Indicator Data'!L52="x",'Crisis Indicator Data'!H52="x"),"x",'Crisis Indicator Data'!L52/'Crisis Indicator Data'!H52)</f>
        <v>0</v>
      </c>
      <c r="Y55" s="147">
        <f t="shared" si="22"/>
        <v>0</v>
      </c>
      <c r="Z55" s="147">
        <f t="shared" si="23"/>
        <v>0</v>
      </c>
      <c r="AA55" s="147">
        <f t="shared" si="24"/>
        <v>2.2999999999999998</v>
      </c>
      <c r="AB55" s="167">
        <f t="shared" si="25"/>
        <v>1.4</v>
      </c>
    </row>
    <row r="56" spans="1:28" x14ac:dyDescent="0.35">
      <c r="A56" s="172" t="str">
        <f>'Crisis Indicator Data'!A53</f>
        <v>Papua Conflict</v>
      </c>
      <c r="B56" s="173" t="str">
        <f>'Crisis Indicator Data'!B53</f>
        <v>Socio-political,Violence,Conflict</v>
      </c>
      <c r="C56" s="173" t="str">
        <f>'Crisis Indicator Data'!C53</f>
        <v>IDN002</v>
      </c>
      <c r="D56" s="173" t="str">
        <f>'Crisis Indicator Data'!D53</f>
        <v>Indonesia</v>
      </c>
      <c r="E56" s="174" t="str">
        <f>'Crisis Indicator Data'!E53</f>
        <v>IDN</v>
      </c>
      <c r="F56" s="168">
        <f>IF('Crisis Indicator Data'!F53="x","x",IF(LOG('Crisis Indicator Data'!F53)&lt;F$4,0,IF(LOG('Crisis Indicator Data'!F53)&gt;F$3,5,ROUND(5-(F$3-LOG('Crisis Indicator Data'!F53))/(F$3-F$4)*5,1))))</f>
        <v>4.4000000000000004</v>
      </c>
      <c r="G56" s="165">
        <f>IF('Crisis Indicator Data'!F53="x","x",IF(LEN(E56)&gt;3,('Crisis Indicator Data'!F53/VLOOKUP('Impact of the crisis'!$C56,'Regional Crises'!$B$1:$R$66,4,FALSE)),'Crisis Indicator Data'!F53/VLOOKUP('Impact of the crisis'!$E56,'Country Indicator Data'!$B$4:$P$300,15,FALSE)))</f>
        <v>0.21780814353925157</v>
      </c>
      <c r="H56" s="147">
        <f t="shared" si="13"/>
        <v>1</v>
      </c>
      <c r="I56" s="147">
        <f t="shared" si="14"/>
        <v>2.7</v>
      </c>
      <c r="J56" s="147">
        <f>IF('Crisis Indicator Data'!G53="x","x",IF(LOG('Crisis Indicator Data'!G53)&lt;J$4,0,IF(LOG('Crisis Indicator Data'!G53)&gt;J$3,5,ROUND(5-(J$3-LOG('Crisis Indicator Data'!G53))/(J$3-J$4)*5,1))))</f>
        <v>2.5</v>
      </c>
      <c r="K56" s="165">
        <f>IF('Crisis Indicator Data'!G53="x","x",IF(LEN(E56)&gt;3,('Crisis Indicator Data'!G53/VLOOKUP('Impact of the crisis'!$C56,'Regional Crises'!$B$1:$R$66,5,FALSE)),'Crisis Indicator Data'!G53/VLOOKUP('Impact of the crisis'!$E56,'Country Indicator Data'!$B$4:$P$300,14,FALSE)))</f>
        <v>2.0099528906079012E-2</v>
      </c>
      <c r="L56" s="147">
        <f t="shared" si="15"/>
        <v>0.1</v>
      </c>
      <c r="M56" s="147">
        <f t="shared" si="16"/>
        <v>1.3</v>
      </c>
      <c r="N56" s="147">
        <f t="shared" si="17"/>
        <v>2.1</v>
      </c>
      <c r="O56" s="147">
        <f>IF('Crisis Indicator Data'!H53="x","x",IF('Crisis Indicator Data'!H53=0,0,IF(LOG('Crisis Indicator Data'!H53)&lt;O$4,0,IF(LOG('Crisis Indicator Data'!H53)&gt;O$3,5,ROUND(5-(O$3-LOG('Crisis Indicator Data'!H53))/(O$3-O$4)*5,1)))))</f>
        <v>3.7</v>
      </c>
      <c r="P56" s="165">
        <f>IF('Crisis Indicator Data'!H53="x","x",'Crisis Indicator Data'!H53/'Crisis Indicator Data'!G53)</f>
        <v>1</v>
      </c>
      <c r="Q56" s="147">
        <f t="shared" si="18"/>
        <v>5</v>
      </c>
      <c r="R56" s="147">
        <f t="shared" si="19"/>
        <v>4.3499999999999996</v>
      </c>
      <c r="S56" s="147">
        <f>IF('Crisis Indicator Data'!I53="x","x",IF('Crisis Indicator Data'!I53=0,0,IF(LOG('Crisis Indicator Data'!I53)&lt;S$4,0,IF(LOG('Crisis Indicator Data'!I53)&gt;S$3,5,ROUND(5-(S$3-LOG('Crisis Indicator Data'!I53))/(S$3-S$4)*5,1)))))</f>
        <v>2.9</v>
      </c>
      <c r="T56" s="165">
        <f>IF('Crisis Indicator Data'!H53="x","x",IF('Crisis Indicator Data'!I53="x","x",'Crisis Indicator Data'!I53/'Crisis Indicator Data'!H53))</f>
        <v>1.7850767583006071E-2</v>
      </c>
      <c r="U56" s="147">
        <f t="shared" si="20"/>
        <v>0.6</v>
      </c>
      <c r="V56" s="147">
        <f t="shared" si="21"/>
        <v>1.8</v>
      </c>
      <c r="W56" s="147">
        <f>IF('Crisis Indicator Data'!L53="x","x",IF('Crisis Indicator Data'!L53=0,0,IF(LOG('Crisis Indicator Data'!L53)&lt;W$4,0,IF(LOG('Crisis Indicator Data'!L53)&gt;W$3,5,ROUND(5-(W$3-LOG('Crisis Indicator Data'!L53))/(W$3-W$4)*5,1)))))</f>
        <v>2.5</v>
      </c>
      <c r="X56" s="166">
        <f>IF(OR('Crisis Indicator Data'!L53="x",'Crisis Indicator Data'!H53="x"),"x",'Crisis Indicator Data'!L53/'Crisis Indicator Data'!H53)</f>
        <v>9.4609068189932167E-6</v>
      </c>
      <c r="Y56" s="147">
        <f t="shared" si="22"/>
        <v>0.5</v>
      </c>
      <c r="Z56" s="147">
        <f t="shared" si="23"/>
        <v>1.5</v>
      </c>
      <c r="AA56" s="147">
        <f t="shared" si="24"/>
        <v>1.7</v>
      </c>
      <c r="AB56" s="167">
        <f t="shared" si="25"/>
        <v>3.3</v>
      </c>
    </row>
    <row r="57" spans="1:28" x14ac:dyDescent="0.35">
      <c r="A57" s="172" t="str">
        <f>'Crisis Indicator Data'!A54</f>
        <v>2024 Monsoon Floods in India</v>
      </c>
      <c r="B57" s="173" t="str">
        <f>'Crisis Indicator Data'!B54</f>
        <v>Floods</v>
      </c>
      <c r="C57" s="173" t="str">
        <f>'Crisis Indicator Data'!C54</f>
        <v>IND006</v>
      </c>
      <c r="D57" s="173" t="str">
        <f>'Crisis Indicator Data'!D54</f>
        <v>India</v>
      </c>
      <c r="E57" s="174" t="str">
        <f>'Crisis Indicator Data'!E54</f>
        <v>IND</v>
      </c>
      <c r="F57" s="168">
        <f>IF('Crisis Indicator Data'!F54="x","x",IF(LOG('Crisis Indicator Data'!F54)&lt;F$4,0,IF(LOG('Crisis Indicator Data'!F54)&gt;F$3,5,ROUND(5-(F$3-LOG('Crisis Indicator Data'!F54))/(F$3-F$4)*5,1))))</f>
        <v>2.8</v>
      </c>
      <c r="G57" s="165">
        <f>IF('Crisis Indicator Data'!F54="x","x",IF(LEN(E57)&gt;3,('Crisis Indicator Data'!F54/VLOOKUP('Impact of the crisis'!$C57,'Regional Crises'!$B$1:$R$66,4,FALSE)),'Crisis Indicator Data'!F54/VLOOKUP('Impact of the crisis'!$E57,'Country Indicator Data'!$B$4:$P$300,15,FALSE)))</f>
        <v>1.5821390493039461E-2</v>
      </c>
      <c r="H57" s="147">
        <f t="shared" si="13"/>
        <v>0</v>
      </c>
      <c r="I57" s="147">
        <f t="shared" si="14"/>
        <v>1.4</v>
      </c>
      <c r="J57" s="147">
        <f>IF('Crisis Indicator Data'!G54="x","x",IF(LOG('Crisis Indicator Data'!G54)&lt;J$4,0,IF(LOG('Crisis Indicator Data'!G54)&gt;J$3,5,ROUND(5-(J$3-LOG('Crisis Indicator Data'!G54))/(J$3-J$4)*5,1))))</f>
        <v>4.0999999999999996</v>
      </c>
      <c r="K57" s="165">
        <f>IF('Crisis Indicator Data'!G54="x","x",IF(LEN(E57)&gt;3,('Crisis Indicator Data'!G54/VLOOKUP('Impact of the crisis'!$C57,'Regional Crises'!$B$1:$R$66,5,FALSE)),'Crisis Indicator Data'!G54/VLOOKUP('Impact of the crisis'!$E57,'Country Indicator Data'!$B$4:$P$300,14,FALSE)))</f>
        <v>1.1918513290730948E-2</v>
      </c>
      <c r="L57" s="147">
        <f t="shared" si="15"/>
        <v>0</v>
      </c>
      <c r="M57" s="147">
        <f t="shared" si="16"/>
        <v>2.0499999999999998</v>
      </c>
      <c r="N57" s="147">
        <f t="shared" si="17"/>
        <v>1.7</v>
      </c>
      <c r="O57" s="147">
        <f>IF('Crisis Indicator Data'!H54="x","x",IF('Crisis Indicator Data'!H54=0,0,IF(LOG('Crisis Indicator Data'!H54)&lt;O$4,0,IF(LOG('Crisis Indicator Data'!H54)&gt;O$3,5,ROUND(5-(O$3-LOG('Crisis Indicator Data'!H54))/(O$3-O$4)*5,1)))))</f>
        <v>2.5</v>
      </c>
      <c r="P57" s="165">
        <f>IF('Crisis Indicator Data'!H54="x","x",'Crisis Indicator Data'!H54/'Crisis Indicator Data'!G54)</f>
        <v>6.013994101659631E-2</v>
      </c>
      <c r="Q57" s="147">
        <f t="shared" si="18"/>
        <v>0.3</v>
      </c>
      <c r="R57" s="147">
        <f t="shared" si="19"/>
        <v>1.4</v>
      </c>
      <c r="S57" s="147">
        <f>IF('Crisis Indicator Data'!I54="x","x",IF('Crisis Indicator Data'!I54=0,0,IF(LOG('Crisis Indicator Data'!I54)&lt;S$4,0,IF(LOG('Crisis Indicator Data'!I54)&gt;S$3,5,ROUND(5-(S$3-LOG('Crisis Indicator Data'!I54))/(S$3-S$4)*5,1)))))</f>
        <v>2.7</v>
      </c>
      <c r="T57" s="165">
        <f>IF('Crisis Indicator Data'!H54="x","x",IF('Crisis Indicator Data'!I54="x","x",'Crisis Indicator Data'!I54/'Crisis Indicator Data'!H54))</f>
        <v>7.5961538461538455E-2</v>
      </c>
      <c r="U57" s="147">
        <f t="shared" si="20"/>
        <v>2.5</v>
      </c>
      <c r="V57" s="147">
        <f t="shared" si="21"/>
        <v>2.6</v>
      </c>
      <c r="W57" s="147">
        <f>IF('Crisis Indicator Data'!L54="x","x",IF('Crisis Indicator Data'!L54=0,0,IF(LOG('Crisis Indicator Data'!L54)&lt;W$4,0,IF(LOG('Crisis Indicator Data'!L54)&gt;W$3,5,ROUND(5-(W$3-LOG('Crisis Indicator Data'!L54))/(W$3-W$4)*5,1)))))</f>
        <v>2.9</v>
      </c>
      <c r="X57" s="166">
        <f>IF(OR('Crisis Indicator Data'!L54="x",'Crisis Indicator Data'!H54="x"),"x",'Crisis Indicator Data'!L54/'Crisis Indicator Data'!H54)</f>
        <v>1.0096153846153846E-4</v>
      </c>
      <c r="Y57" s="147">
        <f t="shared" si="22"/>
        <v>5</v>
      </c>
      <c r="Z57" s="147">
        <f t="shared" si="23"/>
        <v>4</v>
      </c>
      <c r="AA57" s="147">
        <f t="shared" si="24"/>
        <v>3.4</v>
      </c>
      <c r="AB57" s="167">
        <f t="shared" si="25"/>
        <v>2.5</v>
      </c>
    </row>
    <row r="58" spans="1:28" x14ac:dyDescent="0.35">
      <c r="A58" s="172" t="str">
        <f>'Crisis Indicator Data'!A55</f>
        <v>Afghan Refugees in Iran</v>
      </c>
      <c r="B58" s="173" t="str">
        <f>'Crisis Indicator Data'!B55</f>
        <v>Displacement</v>
      </c>
      <c r="C58" s="173" t="str">
        <f>'Crisis Indicator Data'!C55</f>
        <v>IRN004</v>
      </c>
      <c r="D58" s="173" t="str">
        <f>'Crisis Indicator Data'!D55</f>
        <v>Iran</v>
      </c>
      <c r="E58" s="174" t="str">
        <f>'Crisis Indicator Data'!E55</f>
        <v>IRN</v>
      </c>
      <c r="F58" s="168">
        <f>IF('Crisis Indicator Data'!F55="x","x",IF(LOG('Crisis Indicator Data'!F55)&lt;F$4,0,IF(LOG('Crisis Indicator Data'!F55)&gt;F$3,5,ROUND(5-(F$3-LOG('Crisis Indicator Data'!F55))/(F$3-F$4)*5,1))))</f>
        <v>4</v>
      </c>
      <c r="G58" s="165">
        <f>IF('Crisis Indicator Data'!F55="x","x",IF(LEN(E58)&gt;3,('Crisis Indicator Data'!F55/VLOOKUP('Impact of the crisis'!$C58,'Regional Crises'!$B$1:$R$66,4,FALSE)),'Crisis Indicator Data'!F55/VLOOKUP('Impact of the crisis'!$E58,'Country Indicator Data'!$B$4:$P$300,15,FALSE)))</f>
        <v>0.14764930662557782</v>
      </c>
      <c r="H58" s="147">
        <f t="shared" si="13"/>
        <v>0.7</v>
      </c>
      <c r="I58" s="147">
        <f t="shared" si="14"/>
        <v>2.35</v>
      </c>
      <c r="J58" s="147">
        <f>IF('Crisis Indicator Data'!G55="x","x",IF(LOG('Crisis Indicator Data'!G55)&lt;J$4,0,IF(LOG('Crisis Indicator Data'!G55)&gt;J$3,5,ROUND(5-(J$3-LOG('Crisis Indicator Data'!G55))/(J$3-J$4)*5,1))))</f>
        <v>4.8</v>
      </c>
      <c r="K58" s="165">
        <f>IF('Crisis Indicator Data'!G55="x","x",IF(LEN(E58)&gt;3,('Crisis Indicator Data'!G55/VLOOKUP('Impact of the crisis'!$C58,'Regional Crises'!$B$1:$R$66,5,FALSE)),'Crisis Indicator Data'!G55/VLOOKUP('Impact of the crisis'!$E58,'Country Indicator Data'!$B$4:$P$300,14,FALSE)))</f>
        <v>0.29464751958224544</v>
      </c>
      <c r="L58" s="147">
        <f t="shared" si="15"/>
        <v>1.4</v>
      </c>
      <c r="M58" s="147">
        <f t="shared" si="16"/>
        <v>3.0999999999999996</v>
      </c>
      <c r="N58" s="147">
        <f t="shared" si="17"/>
        <v>2.7</v>
      </c>
      <c r="O58" s="147">
        <f>IF('Crisis Indicator Data'!H55="x","x",IF('Crisis Indicator Data'!H55=0,0,IF(LOG('Crisis Indicator Data'!H55)&lt;O$4,0,IF(LOG('Crisis Indicator Data'!H55)&gt;O$3,5,ROUND(5-(O$3-LOG('Crisis Indicator Data'!H55))/(O$3-O$4)*5,1)))))</f>
        <v>3.6</v>
      </c>
      <c r="P58" s="165">
        <f>IF('Crisis Indicator Data'!H55="x","x",'Crisis Indicator Data'!H55/'Crisis Indicator Data'!G55)</f>
        <v>0.16570669029685423</v>
      </c>
      <c r="Q58" s="147">
        <f t="shared" si="18"/>
        <v>0.8</v>
      </c>
      <c r="R58" s="147">
        <f t="shared" si="19"/>
        <v>2.2000000000000002</v>
      </c>
      <c r="S58" s="147">
        <f>IF('Crisis Indicator Data'!I55="x","x",IF('Crisis Indicator Data'!I55=0,0,IF(LOG('Crisis Indicator Data'!I55)&lt;S$4,0,IF(LOG('Crisis Indicator Data'!I55)&gt;S$3,5,ROUND(5-(S$3-LOG('Crisis Indicator Data'!I55))/(S$3-S$4)*5,1)))))</f>
        <v>5</v>
      </c>
      <c r="T58" s="165">
        <f>IF('Crisis Indicator Data'!H55="x","x",IF('Crisis Indicator Data'!I55="x","x",'Crisis Indicator Data'!I55/'Crisis Indicator Data'!H55))</f>
        <v>1</v>
      </c>
      <c r="U58" s="147">
        <f t="shared" si="20"/>
        <v>5</v>
      </c>
      <c r="V58" s="147">
        <f t="shared" si="21"/>
        <v>5</v>
      </c>
      <c r="W58" s="147" t="str">
        <f>IF('Crisis Indicator Data'!L55="x","x",IF('Crisis Indicator Data'!L55=0,0,IF(LOG('Crisis Indicator Data'!L55)&lt;W$4,0,IF(LOG('Crisis Indicator Data'!L55)&gt;W$3,5,ROUND(5-(W$3-LOG('Crisis Indicator Data'!L55))/(W$3-W$4)*5,1)))))</f>
        <v>x</v>
      </c>
      <c r="X58" s="166" t="str">
        <f>IF(OR('Crisis Indicator Data'!L55="x",'Crisis Indicator Data'!H55="x"),"x",'Crisis Indicator Data'!L55/'Crisis Indicator Data'!H55)</f>
        <v>x</v>
      </c>
      <c r="Y58" s="147" t="str">
        <f t="shared" si="22"/>
        <v>x</v>
      </c>
      <c r="Z58" s="147" t="str">
        <f t="shared" si="23"/>
        <v>x</v>
      </c>
      <c r="AA58" s="147">
        <f t="shared" si="24"/>
        <v>5</v>
      </c>
      <c r="AB58" s="167">
        <f t="shared" si="25"/>
        <v>4</v>
      </c>
    </row>
    <row r="59" spans="1:28" x14ac:dyDescent="0.35">
      <c r="A59" s="172" t="str">
        <f>'Crisis Indicator Data'!A56</f>
        <v>Multiple crises in Iraq</v>
      </c>
      <c r="B59" s="173" t="str">
        <f>'Crisis Indicator Data'!B56</f>
        <v>Violence,Displacement,Socio-political,Conflict</v>
      </c>
      <c r="C59" s="173" t="str">
        <f>'Crisis Indicator Data'!C56</f>
        <v>IRQ001</v>
      </c>
      <c r="D59" s="173" t="str">
        <f>'Crisis Indicator Data'!D56</f>
        <v>Iraq</v>
      </c>
      <c r="E59" s="174" t="str">
        <f>'Crisis Indicator Data'!E56</f>
        <v>IRQ</v>
      </c>
      <c r="F59" s="168">
        <f>IF('Crisis Indicator Data'!F56="x","x",IF(LOG('Crisis Indicator Data'!F56)&lt;F$4,0,IF(LOG('Crisis Indicator Data'!F56)&gt;F$3,5,ROUND(5-(F$3-LOG('Crisis Indicator Data'!F56))/(F$3-F$4)*5,1))))</f>
        <v>4.3</v>
      </c>
      <c r="G59" s="165">
        <f>IF('Crisis Indicator Data'!F56="x","x",IF(LEN(E59)&gt;3,('Crisis Indicator Data'!F56/VLOOKUP('Impact of the crisis'!$C59,'Regional Crises'!$B$1:$R$66,4,FALSE)),'Crisis Indicator Data'!F56/VLOOKUP('Impact of the crisis'!$E59,'Country Indicator Data'!$B$4:$P$300,15,FALSE)))</f>
        <v>0.88081856042457529</v>
      </c>
      <c r="H59" s="147">
        <f t="shared" si="13"/>
        <v>4.4000000000000004</v>
      </c>
      <c r="I59" s="147">
        <f t="shared" si="14"/>
        <v>4.3499999999999996</v>
      </c>
      <c r="J59" s="147">
        <f>IF('Crisis Indicator Data'!G56="x","x",IF(LOG('Crisis Indicator Data'!G56)&lt;J$4,0,IF(LOG('Crisis Indicator Data'!G56)&gt;J$3,5,ROUND(5-(J$3-LOG('Crisis Indicator Data'!G56))/(J$3-J$4)*5,1))))</f>
        <v>5</v>
      </c>
      <c r="K59" s="165">
        <f>IF('Crisis Indicator Data'!G56="x","x",IF(LEN(E59)&gt;3,('Crisis Indicator Data'!G56/VLOOKUP('Impact of the crisis'!$C59,'Regional Crises'!$B$1:$R$66,5,FALSE)),'Crisis Indicator Data'!G56/VLOOKUP('Impact of the crisis'!$E59,'Country Indicator Data'!$B$4:$P$300,14,FALSE)))</f>
        <v>0.98888034281947035</v>
      </c>
      <c r="L59" s="147">
        <f t="shared" si="15"/>
        <v>4.9000000000000004</v>
      </c>
      <c r="M59" s="147">
        <f t="shared" si="16"/>
        <v>4.95</v>
      </c>
      <c r="N59" s="147">
        <f t="shared" si="17"/>
        <v>4.7</v>
      </c>
      <c r="O59" s="147">
        <f>IF('Crisis Indicator Data'!H56="x","x",IF('Crisis Indicator Data'!H56=0,0,IF(LOG('Crisis Indicator Data'!H56)&lt;O$4,0,IF(LOG('Crisis Indicator Data'!H56)&gt;O$3,5,ROUND(5-(O$3-LOG('Crisis Indicator Data'!H56))/(O$3-O$4)*5,1)))))</f>
        <v>4</v>
      </c>
      <c r="P59" s="165">
        <f>IF('Crisis Indicator Data'!H56="x","x",'Crisis Indicator Data'!H56/'Crisis Indicator Data'!G56)</f>
        <v>0.16600368897086601</v>
      </c>
      <c r="Q59" s="147">
        <f t="shared" si="18"/>
        <v>0.8</v>
      </c>
      <c r="R59" s="147">
        <f t="shared" si="19"/>
        <v>2.4</v>
      </c>
      <c r="S59" s="147">
        <f>IF('Crisis Indicator Data'!I56="x","x",IF('Crisis Indicator Data'!I56=0,0,IF(LOG('Crisis Indicator Data'!I56)&lt;S$4,0,IF(LOG('Crisis Indicator Data'!I56)&gt;S$3,5,ROUND(5-(S$3-LOG('Crisis Indicator Data'!I56))/(S$3-S$4)*5,1)))))</f>
        <v>5</v>
      </c>
      <c r="T59" s="165">
        <f>IF('Crisis Indicator Data'!H56="x","x",IF('Crisis Indicator Data'!I56="x","x",'Crisis Indicator Data'!I56/'Crisis Indicator Data'!H56))</f>
        <v>0.83788487282463187</v>
      </c>
      <c r="U59" s="147">
        <f t="shared" si="20"/>
        <v>5</v>
      </c>
      <c r="V59" s="147">
        <f t="shared" si="21"/>
        <v>5</v>
      </c>
      <c r="W59" s="147">
        <f>IF('Crisis Indicator Data'!L56="x","x",IF('Crisis Indicator Data'!L56=0,0,IF(LOG('Crisis Indicator Data'!L56)&lt;W$4,0,IF(LOG('Crisis Indicator Data'!L56)&gt;W$3,5,ROUND(5-(W$3-LOG('Crisis Indicator Data'!L56))/(W$3-W$4)*5,1)))))</f>
        <v>3.8</v>
      </c>
      <c r="X59" s="166">
        <f>IF(OR('Crisis Indicator Data'!L56="x",'Crisis Indicator Data'!H56="x"),"x",'Crisis Indicator Data'!L56/'Crisis Indicator Data'!H56)</f>
        <v>6.4257028112449805E-5</v>
      </c>
      <c r="Y59" s="147">
        <f t="shared" si="22"/>
        <v>3.2</v>
      </c>
      <c r="Z59" s="147">
        <f t="shared" si="23"/>
        <v>3.5</v>
      </c>
      <c r="AA59" s="147">
        <f t="shared" si="24"/>
        <v>4.4000000000000004</v>
      </c>
      <c r="AB59" s="167">
        <f t="shared" si="25"/>
        <v>3.6</v>
      </c>
    </row>
    <row r="60" spans="1:28" x14ac:dyDescent="0.35">
      <c r="A60" s="172" t="str">
        <f>'Crisis Indicator Data'!A57</f>
        <v>Conflict  in Iraq</v>
      </c>
      <c r="B60" s="173" t="str">
        <f>'Crisis Indicator Data'!B57</f>
        <v>Conflict,Socio-political,Violence</v>
      </c>
      <c r="C60" s="173" t="str">
        <f>'Crisis Indicator Data'!C57</f>
        <v>IRQ002</v>
      </c>
      <c r="D60" s="173" t="str">
        <f>'Crisis Indicator Data'!D57</f>
        <v>Iraq</v>
      </c>
      <c r="E60" s="174" t="str">
        <f>'Crisis Indicator Data'!E57</f>
        <v>IRQ</v>
      </c>
      <c r="F60" s="168">
        <f>IF('Crisis Indicator Data'!F57="x","x",IF(LOG('Crisis Indicator Data'!F57)&lt;F$4,0,IF(LOG('Crisis Indicator Data'!F57)&gt;F$3,5,ROUND(5-(F$3-LOG('Crisis Indicator Data'!F57))/(F$3-F$4)*5,1))))</f>
        <v>4.3</v>
      </c>
      <c r="G60" s="165">
        <f>IF('Crisis Indicator Data'!F57="x","x",IF(LEN(E60)&gt;3,('Crisis Indicator Data'!F57/VLOOKUP('Impact of the crisis'!$C60,'Regional Crises'!$B$1:$R$66,4,FALSE)),'Crisis Indicator Data'!F57/VLOOKUP('Impact of the crisis'!$E60,'Country Indicator Data'!$B$4:$P$300,15,FALSE)))</f>
        <v>0.88081856042457529</v>
      </c>
      <c r="H60" s="147">
        <f t="shared" si="13"/>
        <v>4.4000000000000004</v>
      </c>
      <c r="I60" s="147">
        <f t="shared" si="14"/>
        <v>4.3499999999999996</v>
      </c>
      <c r="J60" s="147">
        <f>IF('Crisis Indicator Data'!G57="x","x",IF(LOG('Crisis Indicator Data'!G57)&lt;J$4,0,IF(LOG('Crisis Indicator Data'!G57)&gt;J$3,5,ROUND(5-(J$3-LOG('Crisis Indicator Data'!G57))/(J$3-J$4)*5,1))))</f>
        <v>5</v>
      </c>
      <c r="K60" s="165">
        <f>IF('Crisis Indicator Data'!G57="x","x",IF(LEN(E60)&gt;3,('Crisis Indicator Data'!G57/VLOOKUP('Impact of the crisis'!$C60,'Regional Crises'!$B$1:$R$66,5,FALSE)),'Crisis Indicator Data'!G57/VLOOKUP('Impact of the crisis'!$E60,'Country Indicator Data'!$B$4:$P$300,14,FALSE)))</f>
        <v>0.98211185584001759</v>
      </c>
      <c r="L60" s="147">
        <f t="shared" si="15"/>
        <v>4.9000000000000004</v>
      </c>
      <c r="M60" s="147">
        <f t="shared" si="16"/>
        <v>4.95</v>
      </c>
      <c r="N60" s="147">
        <f t="shared" si="17"/>
        <v>4.7</v>
      </c>
      <c r="O60" s="147">
        <f>IF('Crisis Indicator Data'!H57="x","x",IF('Crisis Indicator Data'!H57=0,0,IF(LOG('Crisis Indicator Data'!H57)&lt;O$4,0,IF(LOG('Crisis Indicator Data'!H57)&gt;O$3,5,ROUND(5-(O$3-LOG('Crisis Indicator Data'!H57))/(O$3-O$4)*5,1)))))</f>
        <v>3.8</v>
      </c>
      <c r="P60" s="165">
        <f>IF('Crisis Indicator Data'!H57="x","x",'Crisis Indicator Data'!H57/'Crisis Indicator Data'!G57)</f>
        <v>0.13313642567854825</v>
      </c>
      <c r="Q60" s="147">
        <f t="shared" si="18"/>
        <v>0.6</v>
      </c>
      <c r="R60" s="147">
        <f t="shared" si="19"/>
        <v>2.1999999999999997</v>
      </c>
      <c r="S60" s="147">
        <f>IF('Crisis Indicator Data'!I57="x","x",IF('Crisis Indicator Data'!I57=0,0,IF(LOG('Crisis Indicator Data'!I57)&lt;S$4,0,IF(LOG('Crisis Indicator Data'!I57)&gt;S$3,5,ROUND(5-(S$3-LOG('Crisis Indicator Data'!I57))/(S$3-S$4)*5,1)))))</f>
        <v>5</v>
      </c>
      <c r="T60" s="165">
        <f>IF('Crisis Indicator Data'!H57="x","x",IF('Crisis Indicator Data'!I57="x","x",'Crisis Indicator Data'!I57/'Crisis Indicator Data'!H57))</f>
        <v>1</v>
      </c>
      <c r="U60" s="147">
        <f t="shared" si="20"/>
        <v>5</v>
      </c>
      <c r="V60" s="147">
        <f t="shared" si="21"/>
        <v>5</v>
      </c>
      <c r="W60" s="147">
        <f>IF('Crisis Indicator Data'!L57="x","x",IF('Crisis Indicator Data'!L57=0,0,IF(LOG('Crisis Indicator Data'!L57)&lt;W$4,0,IF(LOG('Crisis Indicator Data'!L57)&gt;W$3,5,ROUND(5-(W$3-LOG('Crisis Indicator Data'!L57))/(W$3-W$4)*5,1)))))</f>
        <v>3.8</v>
      </c>
      <c r="X60" s="166">
        <f>IF(OR('Crisis Indicator Data'!L57="x",'Crisis Indicator Data'!H57="x"),"x",'Crisis Indicator Data'!L57/'Crisis Indicator Data'!H57)</f>
        <v>8.0672268907563022E-5</v>
      </c>
      <c r="Y60" s="147">
        <f t="shared" si="22"/>
        <v>4</v>
      </c>
      <c r="Z60" s="147">
        <f t="shared" si="23"/>
        <v>3.9</v>
      </c>
      <c r="AA60" s="147">
        <f t="shared" si="24"/>
        <v>4.5</v>
      </c>
      <c r="AB60" s="167">
        <f t="shared" si="25"/>
        <v>3.6</v>
      </c>
    </row>
    <row r="61" spans="1:28" x14ac:dyDescent="0.35">
      <c r="A61" s="172" t="str">
        <f>'Crisis Indicator Data'!A58</f>
        <v>Syrian and Palestinian refugees in iraq</v>
      </c>
      <c r="B61" s="173" t="str">
        <f>'Crisis Indicator Data'!B58</f>
        <v>Displacement</v>
      </c>
      <c r="C61" s="173" t="str">
        <f>'Crisis Indicator Data'!C58</f>
        <v>IRQ003</v>
      </c>
      <c r="D61" s="173" t="str">
        <f>'Crisis Indicator Data'!D58</f>
        <v>Iraq</v>
      </c>
      <c r="E61" s="174" t="str">
        <f>'Crisis Indicator Data'!E58</f>
        <v>IRQ</v>
      </c>
      <c r="F61" s="168">
        <f>IF('Crisis Indicator Data'!F58="x","x",IF(LOG('Crisis Indicator Data'!F58)&lt;F$4,0,IF(LOG('Crisis Indicator Data'!F58)&gt;F$3,5,ROUND(5-(F$3-LOG('Crisis Indicator Data'!F58))/(F$3-F$4)*5,1))))</f>
        <v>2.6</v>
      </c>
      <c r="G61" s="165">
        <f>IF('Crisis Indicator Data'!F58="x","x",IF(LEN(E61)&gt;3,('Crisis Indicator Data'!F58/VLOOKUP('Impact of the crisis'!$C61,'Regional Crises'!$B$1:$R$66,4,FALSE)),'Crisis Indicator Data'!F58/VLOOKUP('Impact of the crisis'!$E61,'Country Indicator Data'!$B$4:$P$300,15,FALSE)))</f>
        <v>8.2924851656654253E-2</v>
      </c>
      <c r="H61" s="147">
        <f t="shared" si="13"/>
        <v>0.3</v>
      </c>
      <c r="I61" s="147">
        <f t="shared" si="14"/>
        <v>1.45</v>
      </c>
      <c r="J61" s="147">
        <f>IF('Crisis Indicator Data'!G58="x","x",IF(LOG('Crisis Indicator Data'!G58)&lt;J$4,0,IF(LOG('Crisis Indicator Data'!G58)&gt;J$3,5,ROUND(5-(J$3-LOG('Crisis Indicator Data'!G58))/(J$3-J$4)*5,1))))</f>
        <v>2.8</v>
      </c>
      <c r="K61" s="165">
        <f>IF('Crisis Indicator Data'!G58="x","x",IF(LEN(E61)&gt;3,('Crisis Indicator Data'!G58/VLOOKUP('Impact of the crisis'!$C61,'Regional Crises'!$B$1:$R$66,5,FALSE)),'Crisis Indicator Data'!G58/VLOOKUP('Impact of the crisis'!$E61,'Country Indicator Data'!$B$4:$P$300,14,FALSE)))</f>
        <v>0.15378529831886606</v>
      </c>
      <c r="L61" s="147">
        <f t="shared" si="15"/>
        <v>0.7</v>
      </c>
      <c r="M61" s="147">
        <f t="shared" si="16"/>
        <v>1.75</v>
      </c>
      <c r="N61" s="147">
        <f t="shared" si="17"/>
        <v>1.6</v>
      </c>
      <c r="O61" s="147">
        <f>IF('Crisis Indicator Data'!H58="x","x",IF('Crisis Indicator Data'!H58=0,0,IF(LOG('Crisis Indicator Data'!H58)&lt;O$4,0,IF(LOG('Crisis Indicator Data'!H58)&gt;O$3,5,ROUND(5-(O$3-LOG('Crisis Indicator Data'!H58))/(O$3-O$4)*5,1)))))</f>
        <v>2.8</v>
      </c>
      <c r="P61" s="165">
        <f>IF('Crisis Indicator Data'!H58="x","x",'Crisis Indicator Data'!H58/'Crisis Indicator Data'!G58)</f>
        <v>0.2172049156901972</v>
      </c>
      <c r="Q61" s="147">
        <f t="shared" si="18"/>
        <v>1</v>
      </c>
      <c r="R61" s="147">
        <f t="shared" si="19"/>
        <v>1.9</v>
      </c>
      <c r="S61" s="147">
        <f>IF('Crisis Indicator Data'!I58="x","x",IF('Crisis Indicator Data'!I58=0,0,IF(LOG('Crisis Indicator Data'!I58)&lt;S$4,0,IF(LOG('Crisis Indicator Data'!I58)&gt;S$3,5,ROUND(5-(S$3-LOG('Crisis Indicator Data'!I58))/(S$3-S$4)*5,1)))))</f>
        <v>3.6</v>
      </c>
      <c r="T61" s="165">
        <f>IF('Crisis Indicator Data'!H58="x","x",IF('Crisis Indicator Data'!I58="x","x",'Crisis Indicator Data'!I58/'Crisis Indicator Data'!H58))</f>
        <v>0.20328947368421052</v>
      </c>
      <c r="U61" s="147">
        <f t="shared" si="20"/>
        <v>5</v>
      </c>
      <c r="V61" s="147">
        <f t="shared" si="21"/>
        <v>4.3</v>
      </c>
      <c r="W61" s="147" t="str">
        <f>IF('Crisis Indicator Data'!L58="x","x",IF('Crisis Indicator Data'!L58=0,0,IF(LOG('Crisis Indicator Data'!L58)&lt;W$4,0,IF(LOG('Crisis Indicator Data'!L58)&gt;W$3,5,ROUND(5-(W$3-LOG('Crisis Indicator Data'!L58))/(W$3-W$4)*5,1)))))</f>
        <v>x</v>
      </c>
      <c r="X61" s="166" t="str">
        <f>IF(OR('Crisis Indicator Data'!L58="x",'Crisis Indicator Data'!H58="x"),"x",'Crisis Indicator Data'!L58/'Crisis Indicator Data'!H58)</f>
        <v>x</v>
      </c>
      <c r="Y61" s="147" t="str">
        <f t="shared" si="22"/>
        <v>x</v>
      </c>
      <c r="Z61" s="147" t="str">
        <f t="shared" si="23"/>
        <v>x</v>
      </c>
      <c r="AA61" s="147">
        <f t="shared" si="24"/>
        <v>4.3</v>
      </c>
      <c r="AB61" s="167">
        <f t="shared" si="25"/>
        <v>3.3</v>
      </c>
    </row>
    <row r="62" spans="1:28" x14ac:dyDescent="0.35">
      <c r="A62" s="172" t="str">
        <f>'Crisis Indicator Data'!A59</f>
        <v>Mixed migration flows in Italy</v>
      </c>
      <c r="B62" s="173" t="str">
        <f>'Crisis Indicator Data'!B59</f>
        <v>Displacement</v>
      </c>
      <c r="C62" s="173" t="str">
        <f>'Crisis Indicator Data'!C59</f>
        <v>ITA002</v>
      </c>
      <c r="D62" s="173" t="str">
        <f>'Crisis Indicator Data'!D59</f>
        <v>Italy</v>
      </c>
      <c r="E62" s="174" t="str">
        <f>'Crisis Indicator Data'!E59</f>
        <v>ITA</v>
      </c>
      <c r="F62" s="168">
        <f>IF('Crisis Indicator Data'!F59="x","x",IF(LOG('Crisis Indicator Data'!F59)&lt;F$4,0,IF(LOG('Crisis Indicator Data'!F59)&gt;F$3,5,ROUND(5-(F$3-LOG('Crisis Indicator Data'!F59))/(F$3-F$4)*5,1))))</f>
        <v>3.3</v>
      </c>
      <c r="G62" s="165">
        <f>IF('Crisis Indicator Data'!F59="x","x",IF(LEN(E62)&gt;3,('Crisis Indicator Data'!F59/VLOOKUP('Impact of the crisis'!$C62,'Regional Crises'!$B$1:$R$66,4,FALSE)),'Crisis Indicator Data'!F59/VLOOKUP('Impact of the crisis'!$E62,'Country Indicator Data'!$B$4:$P$300,15,FALSE)))</f>
        <v>0.31637342459175494</v>
      </c>
      <c r="H62" s="147">
        <f t="shared" si="13"/>
        <v>1.5</v>
      </c>
      <c r="I62" s="147">
        <f t="shared" si="14"/>
        <v>2.4</v>
      </c>
      <c r="J62" s="147">
        <f>IF('Crisis Indicator Data'!G59="x","x",IF(LOG('Crisis Indicator Data'!G59)&lt;J$4,0,IF(LOG('Crisis Indicator Data'!G59)&gt;J$3,5,ROUND(5-(J$3-LOG('Crisis Indicator Data'!G59))/(J$3-J$4)*5,1))))</f>
        <v>3.8</v>
      </c>
      <c r="K62" s="165">
        <f>IF('Crisis Indicator Data'!G59="x","x",IF(LEN(E62)&gt;3,('Crisis Indicator Data'!G59/VLOOKUP('Impact of the crisis'!$C62,'Regional Crises'!$B$1:$R$66,5,FALSE)),'Crisis Indicator Data'!G59/VLOOKUP('Impact of the crisis'!$E62,'Country Indicator Data'!$B$4:$P$300,14,FALSE)))</f>
        <v>0.22566386611330433</v>
      </c>
      <c r="L62" s="147">
        <f t="shared" si="15"/>
        <v>1.1000000000000001</v>
      </c>
      <c r="M62" s="147">
        <f t="shared" si="16"/>
        <v>2.4500000000000002</v>
      </c>
      <c r="N62" s="147">
        <f t="shared" si="17"/>
        <v>2.4</v>
      </c>
      <c r="O62" s="147">
        <f>IF('Crisis Indicator Data'!H59="x","x",IF('Crisis Indicator Data'!H59=0,0,IF(LOG('Crisis Indicator Data'!H59)&lt;O$4,0,IF(LOG('Crisis Indicator Data'!H59)&gt;O$3,5,ROUND(5-(O$3-LOG('Crisis Indicator Data'!H59))/(O$3-O$4)*5,1)))))</f>
        <v>1.4</v>
      </c>
      <c r="P62" s="165">
        <f>IF('Crisis Indicator Data'!H59="x","x",'Crisis Indicator Data'!H59/'Crisis Indicator Data'!G59)</f>
        <v>1.6522129186602872E-2</v>
      </c>
      <c r="Q62" s="147">
        <f t="shared" si="18"/>
        <v>0</v>
      </c>
      <c r="R62" s="147">
        <f t="shared" si="19"/>
        <v>0.7</v>
      </c>
      <c r="S62" s="147">
        <f>IF('Crisis Indicator Data'!I59="x","x",IF('Crisis Indicator Data'!I59=0,0,IF(LOG('Crisis Indicator Data'!I59)&lt;S$4,0,IF(LOG('Crisis Indicator Data'!I59)&gt;S$3,5,ROUND(5-(S$3-LOG('Crisis Indicator Data'!I59))/(S$3-S$4)*5,1)))))</f>
        <v>3.3</v>
      </c>
      <c r="T62" s="165">
        <f>IF('Crisis Indicator Data'!H59="x","x",IF('Crisis Indicator Data'!I59="x","x",'Crisis Indicator Data'!I59/'Crisis Indicator Data'!H59))</f>
        <v>1</v>
      </c>
      <c r="U62" s="147">
        <f t="shared" si="20"/>
        <v>5</v>
      </c>
      <c r="V62" s="147">
        <f t="shared" si="21"/>
        <v>4.2</v>
      </c>
      <c r="W62" s="147">
        <f>IF('Crisis Indicator Data'!L59="x","x",IF('Crisis Indicator Data'!L59=0,0,IF(LOG('Crisis Indicator Data'!L59)&lt;W$4,0,IF(LOG('Crisis Indicator Data'!L59)&gt;W$3,5,ROUND(5-(W$3-LOG('Crisis Indicator Data'!L59))/(W$3-W$4)*5,1)))))</f>
        <v>4.0999999999999996</v>
      </c>
      <c r="X62" s="166">
        <f>IF(OR('Crisis Indicator Data'!L59="x",'Crisis Indicator Data'!H59="x"),"x",'Crisis Indicator Data'!L59/'Crisis Indicator Data'!H59)</f>
        <v>3.3800904977375566E-3</v>
      </c>
      <c r="Y62" s="147">
        <f t="shared" si="22"/>
        <v>5</v>
      </c>
      <c r="Z62" s="147">
        <f t="shared" si="23"/>
        <v>4.5999999999999996</v>
      </c>
      <c r="AA62" s="147">
        <f t="shared" si="24"/>
        <v>4.4000000000000004</v>
      </c>
      <c r="AB62" s="167">
        <f t="shared" si="25"/>
        <v>3</v>
      </c>
    </row>
    <row r="63" spans="1:28" x14ac:dyDescent="0.35">
      <c r="A63" s="172" t="str">
        <f>'Crisis Indicator Data'!A60</f>
        <v>Syrian refugees in Jordan</v>
      </c>
      <c r="B63" s="173" t="str">
        <f>'Crisis Indicator Data'!B60</f>
        <v>Displacement</v>
      </c>
      <c r="C63" s="173" t="str">
        <f>'Crisis Indicator Data'!C60</f>
        <v>JOR002</v>
      </c>
      <c r="D63" s="173" t="str">
        <f>'Crisis Indicator Data'!D60</f>
        <v>Jordan</v>
      </c>
      <c r="E63" s="174" t="str">
        <f>'Crisis Indicator Data'!E60</f>
        <v>JOR</v>
      </c>
      <c r="F63" s="168">
        <f>IF('Crisis Indicator Data'!F60="x","x",IF(LOG('Crisis Indicator Data'!F60)&lt;F$4,0,IF(LOG('Crisis Indicator Data'!F60)&gt;F$3,5,ROUND(5-(F$3-LOG('Crisis Indicator Data'!F60))/(F$3-F$4)*5,1))))</f>
        <v>2.7</v>
      </c>
      <c r="G63" s="165">
        <f>IF('Crisis Indicator Data'!F60="x","x",IF(LEN(E63)&gt;3,('Crisis Indicator Data'!F60/VLOOKUP('Impact of the crisis'!$C63,'Regional Crises'!$B$1:$R$66,4,FALSE)),'Crisis Indicator Data'!F60/VLOOKUP('Impact of the crisis'!$E63,'Country Indicator Data'!$B$4:$P$300,15,FALSE)))</f>
        <v>0.45569520463094354</v>
      </c>
      <c r="H63" s="147">
        <f t="shared" si="13"/>
        <v>2.2000000000000002</v>
      </c>
      <c r="I63" s="147">
        <f t="shared" si="14"/>
        <v>2.4500000000000002</v>
      </c>
      <c r="J63" s="147">
        <f>IF('Crisis Indicator Data'!G60="x","x",IF(LOG('Crisis Indicator Data'!G60)&lt;J$4,0,IF(LOG('Crisis Indicator Data'!G60)&gt;J$3,5,ROUND(5-(J$3-LOG('Crisis Indicator Data'!G60))/(J$3-J$4)*5,1))))</f>
        <v>3.2</v>
      </c>
      <c r="K63" s="165">
        <f>IF('Crisis Indicator Data'!G60="x","x",IF(LEN(E63)&gt;3,('Crisis Indicator Data'!G60/VLOOKUP('Impact of the crisis'!$C63,'Regional Crises'!$B$1:$R$66,5,FALSE)),'Crisis Indicator Data'!G60/VLOOKUP('Impact of the crisis'!$E63,'Country Indicator Data'!$B$4:$P$300,14,FALSE)))</f>
        <v>0.79174131900008526</v>
      </c>
      <c r="L63" s="147">
        <f t="shared" si="15"/>
        <v>3.9</v>
      </c>
      <c r="M63" s="147">
        <f t="shared" si="16"/>
        <v>3.55</v>
      </c>
      <c r="N63" s="147">
        <f t="shared" si="17"/>
        <v>3</v>
      </c>
      <c r="O63" s="147">
        <f>IF('Crisis Indicator Data'!H60="x","x",IF('Crisis Indicator Data'!H60=0,0,IF(LOG('Crisis Indicator Data'!H60)&lt;O$4,0,IF(LOG('Crisis Indicator Data'!H60)&gt;O$3,5,ROUND(5-(O$3-LOG('Crisis Indicator Data'!H60))/(O$3-O$4)*5,1)))))</f>
        <v>2.9</v>
      </c>
      <c r="P63" s="165">
        <f>IF('Crisis Indicator Data'!H60="x","x",'Crisis Indicator Data'!H60/'Crisis Indicator Data'!G60)</f>
        <v>0.19827586206896552</v>
      </c>
      <c r="Q63" s="147">
        <f t="shared" si="18"/>
        <v>1</v>
      </c>
      <c r="R63" s="147">
        <f t="shared" si="19"/>
        <v>1.95</v>
      </c>
      <c r="S63" s="147">
        <f>IF('Crisis Indicator Data'!I60="x","x",IF('Crisis Indicator Data'!I60=0,0,IF(LOG('Crisis Indicator Data'!I60)&lt;S$4,0,IF(LOG('Crisis Indicator Data'!I60)&gt;S$3,5,ROUND(5-(S$3-LOG('Crisis Indicator Data'!I60))/(S$3-S$4)*5,1)))))</f>
        <v>4.5</v>
      </c>
      <c r="T63" s="165">
        <f>IF('Crisis Indicator Data'!H60="x","x",IF('Crisis Indicator Data'!I60="x","x",'Crisis Indicator Data'!I60/'Crisis Indicator Data'!H60))</f>
        <v>0.71739130434782605</v>
      </c>
      <c r="U63" s="147">
        <f t="shared" si="20"/>
        <v>5</v>
      </c>
      <c r="V63" s="147">
        <f t="shared" si="21"/>
        <v>4.8</v>
      </c>
      <c r="W63" s="147">
        <f>IF('Crisis Indicator Data'!L60="x","x",IF('Crisis Indicator Data'!L60=0,0,IF(LOG('Crisis Indicator Data'!L60)&lt;W$4,0,IF(LOG('Crisis Indicator Data'!L60)&gt;W$3,5,ROUND(5-(W$3-LOG('Crisis Indicator Data'!L60))/(W$3-W$4)*5,1)))))</f>
        <v>0</v>
      </c>
      <c r="X63" s="166">
        <f>IF(OR('Crisis Indicator Data'!L60="x",'Crisis Indicator Data'!H60="x"),"x",'Crisis Indicator Data'!L60/'Crisis Indicator Data'!H60)</f>
        <v>0</v>
      </c>
      <c r="Y63" s="147">
        <f t="shared" si="22"/>
        <v>0</v>
      </c>
      <c r="Z63" s="147">
        <f t="shared" si="23"/>
        <v>0</v>
      </c>
      <c r="AA63" s="147">
        <f t="shared" si="24"/>
        <v>3.2</v>
      </c>
      <c r="AB63" s="167">
        <f t="shared" si="25"/>
        <v>2.6</v>
      </c>
    </row>
    <row r="64" spans="1:28" x14ac:dyDescent="0.35">
      <c r="A64" s="172" t="str">
        <f>'Crisis Indicator Data'!A61</f>
        <v xml:space="preserve">Multiple crisis in Kenya </v>
      </c>
      <c r="B64" s="173" t="str">
        <f>'Crisis Indicator Data'!B61</f>
        <v>Drought,Displacement</v>
      </c>
      <c r="C64" s="173" t="str">
        <f>'Crisis Indicator Data'!C61</f>
        <v>KEN001</v>
      </c>
      <c r="D64" s="173" t="str">
        <f>'Crisis Indicator Data'!D61</f>
        <v>Kenya</v>
      </c>
      <c r="E64" s="174" t="str">
        <f>'Crisis Indicator Data'!E61</f>
        <v>KEN</v>
      </c>
      <c r="F64" s="168">
        <f>IF('Crisis Indicator Data'!F61="x","x",IF(LOG('Crisis Indicator Data'!F61)&lt;F$4,0,IF(LOG('Crisis Indicator Data'!F61)&gt;F$3,5,ROUND(5-(F$3-LOG('Crisis Indicator Data'!F61))/(F$3-F$4)*5,1))))</f>
        <v>4.5999999999999996</v>
      </c>
      <c r="G64" s="165">
        <f>IF('Crisis Indicator Data'!F61="x","x",IF(LEN(E64)&gt;3,('Crisis Indicator Data'!F61/VLOOKUP('Impact of the crisis'!$C64,'Regional Crises'!$B$1:$R$66,4,FALSE)),'Crisis Indicator Data'!F61/VLOOKUP('Impact of the crisis'!$E64,'Country Indicator Data'!$B$4:$P$300,15,FALSE)))</f>
        <v>0.95517798784130448</v>
      </c>
      <c r="H64" s="147">
        <f t="shared" si="13"/>
        <v>4.8</v>
      </c>
      <c r="I64" s="147">
        <f t="shared" si="14"/>
        <v>4.6999999999999993</v>
      </c>
      <c r="J64" s="147">
        <f>IF('Crisis Indicator Data'!G61="x","x",IF(LOG('Crisis Indicator Data'!G61)&lt;J$4,0,IF(LOG('Crisis Indicator Data'!G61)&gt;J$3,5,ROUND(5-(J$3-LOG('Crisis Indicator Data'!G61))/(J$3-J$4)*5,1))))</f>
        <v>4.9000000000000004</v>
      </c>
      <c r="K64" s="165">
        <f>IF('Crisis Indicator Data'!G61="x","x",IF(LEN(E64)&gt;3,('Crisis Indicator Data'!G61/VLOOKUP('Impact of the crisis'!$C64,'Regional Crises'!$B$1:$R$66,5,FALSE)),'Crisis Indicator Data'!G61/VLOOKUP('Impact of the crisis'!$E64,'Country Indicator Data'!$B$4:$P$300,14,FALSE)))</f>
        <v>0.52324069418679242</v>
      </c>
      <c r="L64" s="147">
        <f t="shared" si="15"/>
        <v>2.6</v>
      </c>
      <c r="M64" s="147">
        <f t="shared" si="16"/>
        <v>3.75</v>
      </c>
      <c r="N64" s="147">
        <f t="shared" si="17"/>
        <v>4.3</v>
      </c>
      <c r="O64" s="147">
        <f>IF('Crisis Indicator Data'!H61="x","x",IF('Crisis Indicator Data'!H61=0,0,IF(LOG('Crisis Indicator Data'!H61)&lt;O$4,0,IF(LOG('Crisis Indicator Data'!H61)&gt;O$3,5,ROUND(5-(O$3-LOG('Crisis Indicator Data'!H61))/(O$3-O$4)*5,1)))))</f>
        <v>5</v>
      </c>
      <c r="P64" s="165">
        <f>IF('Crisis Indicator Data'!H61="x","x",'Crisis Indicator Data'!H61/'Crisis Indicator Data'!G61)</f>
        <v>0.98147779986746186</v>
      </c>
      <c r="Q64" s="147">
        <f t="shared" si="18"/>
        <v>4.9000000000000004</v>
      </c>
      <c r="R64" s="147">
        <f t="shared" si="19"/>
        <v>4.95</v>
      </c>
      <c r="S64" s="147">
        <f>IF('Crisis Indicator Data'!I61="x","x",IF('Crisis Indicator Data'!I61=0,0,IF(LOG('Crisis Indicator Data'!I61)&lt;S$4,0,IF(LOG('Crisis Indicator Data'!I61)&gt;S$3,5,ROUND(5-(S$3-LOG('Crisis Indicator Data'!I61))/(S$3-S$4)*5,1)))))</f>
        <v>4.2</v>
      </c>
      <c r="T64" s="165">
        <f>IF('Crisis Indicator Data'!H61="x","x",IF('Crisis Indicator Data'!I61="x","x",'Crisis Indicator Data'!I61/'Crisis Indicator Data'!H61))</f>
        <v>2.7818102022213971E-2</v>
      </c>
      <c r="U64" s="147">
        <f t="shared" si="20"/>
        <v>0.9</v>
      </c>
      <c r="V64" s="147">
        <f t="shared" si="21"/>
        <v>2.6</v>
      </c>
      <c r="W64" s="147">
        <f>IF('Crisis Indicator Data'!L61="x","x",IF('Crisis Indicator Data'!L61=0,0,IF(LOG('Crisis Indicator Data'!L61)&lt;W$4,0,IF(LOG('Crisis Indicator Data'!L61)&gt;W$3,5,ROUND(5-(W$3-LOG('Crisis Indicator Data'!L61))/(W$3-W$4)*5,1)))))</f>
        <v>4</v>
      </c>
      <c r="X64" s="166">
        <f>IF(OR('Crisis Indicator Data'!L61="x",'Crisis Indicator Data'!H61="x"),"x",'Crisis Indicator Data'!L61/'Crisis Indicator Data'!H61)</f>
        <v>2.2416528814017081E-5</v>
      </c>
      <c r="Y64" s="147">
        <f t="shared" si="22"/>
        <v>1.1000000000000001</v>
      </c>
      <c r="Z64" s="147">
        <f t="shared" si="23"/>
        <v>2.6</v>
      </c>
      <c r="AA64" s="147">
        <f t="shared" si="24"/>
        <v>2.6</v>
      </c>
      <c r="AB64" s="167">
        <f t="shared" si="25"/>
        <v>4.0999999999999996</v>
      </c>
    </row>
    <row r="65" spans="1:28" x14ac:dyDescent="0.35">
      <c r="A65" s="172" t="str">
        <f>'Crisis Indicator Data'!A62</f>
        <v>Refugee situation in Kenya</v>
      </c>
      <c r="B65" s="173" t="str">
        <f>'Crisis Indicator Data'!B62</f>
        <v>Displacement</v>
      </c>
      <c r="C65" s="173" t="str">
        <f>'Crisis Indicator Data'!C62</f>
        <v>KEN002</v>
      </c>
      <c r="D65" s="173" t="str">
        <f>'Crisis Indicator Data'!D62</f>
        <v>Kenya</v>
      </c>
      <c r="E65" s="174" t="str">
        <f>'Crisis Indicator Data'!E62</f>
        <v>KEN</v>
      </c>
      <c r="F65" s="168">
        <f>IF('Crisis Indicator Data'!F62="x","x",IF(LOG('Crisis Indicator Data'!F62)&lt;F$4,0,IF(LOG('Crisis Indicator Data'!F62)&gt;F$3,5,ROUND(5-(F$3-LOG('Crisis Indicator Data'!F62))/(F$3-F$4)*5,1))))</f>
        <v>2.6</v>
      </c>
      <c r="G65" s="165">
        <f>IF('Crisis Indicator Data'!F62="x","x",IF(LEN(E65)&gt;3,('Crisis Indicator Data'!F62/VLOOKUP('Impact of the crisis'!$C65,'Regional Crises'!$B$1:$R$66,4,FALSE)),'Crisis Indicator Data'!F62/VLOOKUP('Impact of the crisis'!$E65,'Country Indicator Data'!$B$4:$P$300,15,FALSE)))</f>
        <v>6.7196120462452116E-2</v>
      </c>
      <c r="H65" s="147">
        <f t="shared" si="13"/>
        <v>0.2</v>
      </c>
      <c r="I65" s="147">
        <f t="shared" si="14"/>
        <v>1.4000000000000001</v>
      </c>
      <c r="J65" s="147">
        <f>IF('Crisis Indicator Data'!G62="x","x",IF(LOG('Crisis Indicator Data'!G62)&lt;J$4,0,IF(LOG('Crisis Indicator Data'!G62)&gt;J$3,5,ROUND(5-(J$3-LOG('Crisis Indicator Data'!G62))/(J$3-J$4)*5,1))))</f>
        <v>0.5</v>
      </c>
      <c r="K65" s="165">
        <f>IF('Crisis Indicator Data'!G62="x","x",IF(LEN(E65)&gt;3,('Crisis Indicator Data'!G62/VLOOKUP('Impact of the crisis'!$C65,'Regional Crises'!$B$1:$R$66,5,FALSE)),'Crisis Indicator Data'!G62/VLOOKUP('Impact of the crisis'!$E65,'Country Indicator Data'!$B$4:$P$300,14,FALSE)))</f>
        <v>2.3908181487196381E-2</v>
      </c>
      <c r="L65" s="147">
        <f t="shared" si="15"/>
        <v>0.1</v>
      </c>
      <c r="M65" s="147">
        <f t="shared" si="16"/>
        <v>0.3</v>
      </c>
      <c r="N65" s="147">
        <f t="shared" si="17"/>
        <v>0.9</v>
      </c>
      <c r="O65" s="147">
        <f>IF('Crisis Indicator Data'!H62="x","x",IF('Crisis Indicator Data'!H62=0,0,IF(LOG('Crisis Indicator Data'!H62)&lt;O$4,0,IF(LOG('Crisis Indicator Data'!H62)&gt;O$3,5,ROUND(5-(O$3-LOG('Crisis Indicator Data'!H62))/(O$3-O$4)*5,1)))))</f>
        <v>2.4</v>
      </c>
      <c r="P65" s="165">
        <f>IF('Crisis Indicator Data'!H62="x","x",'Crisis Indicator Data'!H62/'Crisis Indicator Data'!G62)</f>
        <v>0.59463379260333571</v>
      </c>
      <c r="Q65" s="147">
        <f t="shared" si="18"/>
        <v>3</v>
      </c>
      <c r="R65" s="147">
        <f t="shared" si="19"/>
        <v>2.7</v>
      </c>
      <c r="S65" s="147">
        <f>IF('Crisis Indicator Data'!I62="x","x",IF('Crisis Indicator Data'!I62=0,0,IF(LOG('Crisis Indicator Data'!I62)&lt;S$4,0,IF(LOG('Crisis Indicator Data'!I62)&gt;S$3,5,ROUND(5-(S$3-LOG('Crisis Indicator Data'!I62))/(S$3-S$4)*5,1)))))</f>
        <v>4.2</v>
      </c>
      <c r="T65" s="165">
        <f>IF('Crisis Indicator Data'!H62="x","x",IF('Crisis Indicator Data'!I62="x","x",'Crisis Indicator Data'!I62/'Crisis Indicator Data'!H62))</f>
        <v>1</v>
      </c>
      <c r="U65" s="147">
        <f t="shared" si="20"/>
        <v>5</v>
      </c>
      <c r="V65" s="147">
        <f t="shared" si="21"/>
        <v>4.5999999999999996</v>
      </c>
      <c r="W65" s="147">
        <f>IF('Crisis Indicator Data'!L62="x","x",IF('Crisis Indicator Data'!L62=0,0,IF(LOG('Crisis Indicator Data'!L62)&lt;W$4,0,IF(LOG('Crisis Indicator Data'!L62)&gt;W$3,5,ROUND(5-(W$3-LOG('Crisis Indicator Data'!L62))/(W$3-W$4)*5,1)))))</f>
        <v>0</v>
      </c>
      <c r="X65" s="166">
        <f>IF(OR('Crisis Indicator Data'!L62="x",'Crisis Indicator Data'!H62="x"),"x",'Crisis Indicator Data'!L62/'Crisis Indicator Data'!H62)</f>
        <v>0</v>
      </c>
      <c r="Y65" s="147">
        <f t="shared" si="22"/>
        <v>0</v>
      </c>
      <c r="Z65" s="147">
        <f t="shared" si="23"/>
        <v>0</v>
      </c>
      <c r="AA65" s="147">
        <f t="shared" si="24"/>
        <v>3</v>
      </c>
      <c r="AB65" s="167">
        <f t="shared" si="25"/>
        <v>2.9</v>
      </c>
    </row>
    <row r="66" spans="1:28" x14ac:dyDescent="0.35">
      <c r="A66" s="172" t="str">
        <f>'Crisis Indicator Data'!A63</f>
        <v>Drought in Kenya</v>
      </c>
      <c r="B66" s="173" t="str">
        <f>'Crisis Indicator Data'!B63</f>
        <v>Drought</v>
      </c>
      <c r="C66" s="173" t="str">
        <f>'Crisis Indicator Data'!C63</f>
        <v>KEN003</v>
      </c>
      <c r="D66" s="173" t="str">
        <f>'Crisis Indicator Data'!D63</f>
        <v>Kenya</v>
      </c>
      <c r="E66" s="174" t="str">
        <f>'Crisis Indicator Data'!E63</f>
        <v>KEN</v>
      </c>
      <c r="F66" s="168">
        <f>IF('Crisis Indicator Data'!F63="x","x",IF(LOG('Crisis Indicator Data'!F63)&lt;F$4,0,IF(LOG('Crisis Indicator Data'!F63)&gt;F$3,5,ROUND(5-(F$3-LOG('Crisis Indicator Data'!F63))/(F$3-F$4)*5,1))))</f>
        <v>4.5999999999999996</v>
      </c>
      <c r="G66" s="165">
        <f>IF('Crisis Indicator Data'!F63="x","x",IF(LEN(E66)&gt;3,('Crisis Indicator Data'!F63/VLOOKUP('Impact of the crisis'!$C66,'Regional Crises'!$B$1:$R$66,4,FALSE)),'Crisis Indicator Data'!F63/VLOOKUP('Impact of the crisis'!$E66,'Country Indicator Data'!$B$4:$P$300,15,FALSE)))</f>
        <v>0.95517798784130448</v>
      </c>
      <c r="H66" s="147">
        <f t="shared" si="13"/>
        <v>4.8</v>
      </c>
      <c r="I66" s="147">
        <f t="shared" si="14"/>
        <v>4.6999999999999993</v>
      </c>
      <c r="J66" s="147">
        <f>IF('Crisis Indicator Data'!G63="x","x",IF(LOG('Crisis Indicator Data'!G63)&lt;J$4,0,IF(LOG('Crisis Indicator Data'!G63)&gt;J$3,5,ROUND(5-(J$3-LOG('Crisis Indicator Data'!G63))/(J$3-J$4)*5,1))))</f>
        <v>4.9000000000000004</v>
      </c>
      <c r="K66" s="165">
        <f>IF('Crisis Indicator Data'!G63="x","x",IF(LEN(E66)&gt;3,('Crisis Indicator Data'!G63/VLOOKUP('Impact of the crisis'!$C66,'Regional Crises'!$B$1:$R$66,5,FALSE)),'Crisis Indicator Data'!G63/VLOOKUP('Impact of the crisis'!$E66,'Country Indicator Data'!$B$4:$P$300,14,FALSE)))</f>
        <v>0.49934985003207405</v>
      </c>
      <c r="L66" s="147">
        <f t="shared" si="15"/>
        <v>2.5</v>
      </c>
      <c r="M66" s="147">
        <f t="shared" si="16"/>
        <v>3.7</v>
      </c>
      <c r="N66" s="147">
        <f t="shared" si="17"/>
        <v>4.3</v>
      </c>
      <c r="O66" s="147">
        <f>IF('Crisis Indicator Data'!H63="x","x",IF('Crisis Indicator Data'!H63=0,0,IF(LOG('Crisis Indicator Data'!H63)&lt;O$4,0,IF(LOG('Crisis Indicator Data'!H63)&gt;O$3,5,ROUND(5-(O$3-LOG('Crisis Indicator Data'!H63))/(O$3-O$4)*5,1)))))</f>
        <v>4.9000000000000004</v>
      </c>
      <c r="P66" s="165">
        <f>IF('Crisis Indicator Data'!H63="x","x",'Crisis Indicator Data'!H63/'Crisis Indicator Data'!G63)</f>
        <v>1</v>
      </c>
      <c r="Q66" s="147">
        <f t="shared" si="18"/>
        <v>5</v>
      </c>
      <c r="R66" s="147">
        <f t="shared" si="19"/>
        <v>4.95</v>
      </c>
      <c r="S66" s="147">
        <f>IF('Crisis Indicator Data'!I63="x","x",IF('Crisis Indicator Data'!I63=0,0,IF(LOG('Crisis Indicator Data'!I63)&lt;S$4,0,IF(LOG('Crisis Indicator Data'!I63)&gt;S$3,5,ROUND(5-(S$3-LOG('Crisis Indicator Data'!I63))/(S$3-S$4)*5,1)))))</f>
        <v>0.9</v>
      </c>
      <c r="T66" s="165">
        <f>IF('Crisis Indicator Data'!H63="x","x",IF('Crisis Indicator Data'!I63="x","x",'Crisis Indicator Data'!I63/'Crisis Indicator Data'!H63))</f>
        <v>1.3887924449690992E-4</v>
      </c>
      <c r="U66" s="147">
        <f t="shared" si="20"/>
        <v>0</v>
      </c>
      <c r="V66" s="147">
        <f t="shared" si="21"/>
        <v>0.5</v>
      </c>
      <c r="W66" s="147">
        <f>IF('Crisis Indicator Data'!L63="x","x",IF('Crisis Indicator Data'!L63=0,0,IF(LOG('Crisis Indicator Data'!L63)&lt;W$4,0,IF(LOG('Crisis Indicator Data'!L63)&gt;W$3,5,ROUND(5-(W$3-LOG('Crisis Indicator Data'!L63))/(W$3-W$4)*5,1)))))</f>
        <v>1.5</v>
      </c>
      <c r="X66" s="166">
        <f>IF(OR('Crisis Indicator Data'!L63="x",'Crisis Indicator Data'!H63="x"),"x",'Crisis Indicator Data'!L63/'Crisis Indicator Data'!H63)</f>
        <v>4.1663773349072979E-7</v>
      </c>
      <c r="Y66" s="147">
        <f t="shared" si="22"/>
        <v>0</v>
      </c>
      <c r="Z66" s="147">
        <f t="shared" si="23"/>
        <v>0.8</v>
      </c>
      <c r="AA66" s="147">
        <f t="shared" si="24"/>
        <v>0.7</v>
      </c>
      <c r="AB66" s="167">
        <f t="shared" si="25"/>
        <v>3.6</v>
      </c>
    </row>
    <row r="67" spans="1:28" x14ac:dyDescent="0.35">
      <c r="A67" s="172" t="str">
        <f>'Crisis Indicator Data'!A64</f>
        <v>Typhoon Yagi in Laos</v>
      </c>
      <c r="B67" s="173" t="str">
        <f>'Crisis Indicator Data'!B64</f>
        <v>Cyclone,Floods</v>
      </c>
      <c r="C67" s="173" t="str">
        <f>'Crisis Indicator Data'!C64</f>
        <v>LAO004</v>
      </c>
      <c r="D67" s="173" t="str">
        <f>'Crisis Indicator Data'!D64</f>
        <v>Laos</v>
      </c>
      <c r="E67" s="174" t="str">
        <f>'Crisis Indicator Data'!E64</f>
        <v>LAO</v>
      </c>
      <c r="F67" s="168">
        <f>IF('Crisis Indicator Data'!F64="x","x",IF(LOG('Crisis Indicator Data'!F64)&lt;F$4,0,IF(LOG('Crisis Indicator Data'!F64)&gt;F$3,5,ROUND(5-(F$3-LOG('Crisis Indicator Data'!F64))/(F$3-F$4)*5,1))))</f>
        <v>3.3</v>
      </c>
      <c r="G67" s="165">
        <f>IF('Crisis Indicator Data'!F64="x","x",IF(LEN(E67)&gt;3,('Crisis Indicator Data'!F64/VLOOKUP('Impact of the crisis'!$C67,'Regional Crises'!$B$1:$R$66,4,FALSE)),'Crisis Indicator Data'!F64/VLOOKUP('Impact of the crisis'!$E67,'Country Indicator Data'!$B$4:$P$300,15,FALSE)))</f>
        <v>0.42935875216637781</v>
      </c>
      <c r="H67" s="147">
        <f t="shared" si="13"/>
        <v>2.1</v>
      </c>
      <c r="I67" s="147">
        <f t="shared" si="14"/>
        <v>2.7</v>
      </c>
      <c r="J67" s="147">
        <f>IF('Crisis Indicator Data'!G64="x","x",IF(LOG('Crisis Indicator Data'!G64)&lt;J$4,0,IF(LOG('Crisis Indicator Data'!G64)&gt;J$3,5,ROUND(5-(J$3-LOG('Crisis Indicator Data'!G64))/(J$3-J$4)*5,1))))</f>
        <v>1.7</v>
      </c>
      <c r="K67" s="165">
        <f>IF('Crisis Indicator Data'!G64="x","x",IF(LEN(E67)&gt;3,('Crisis Indicator Data'!G64/VLOOKUP('Impact of the crisis'!$C67,'Regional Crises'!$B$1:$R$66,5,FALSE)),'Crisis Indicator Data'!G64/VLOOKUP('Impact of the crisis'!$E67,'Country Indicator Data'!$B$4:$P$300,14,FALSE)))</f>
        <v>0.42154783991518685</v>
      </c>
      <c r="L67" s="147">
        <f t="shared" si="15"/>
        <v>2.1</v>
      </c>
      <c r="M67" s="147">
        <f t="shared" si="16"/>
        <v>1.9</v>
      </c>
      <c r="N67" s="147">
        <f t="shared" si="17"/>
        <v>2.2999999999999998</v>
      </c>
      <c r="O67" s="147">
        <f>IF('Crisis Indicator Data'!H64="x","x",IF('Crisis Indicator Data'!H64=0,0,IF(LOG('Crisis Indicator Data'!H64)&lt;O$4,0,IF(LOG('Crisis Indicator Data'!H64)&gt;O$3,5,ROUND(5-(O$3-LOG('Crisis Indicator Data'!H64))/(O$3-O$4)*5,1)))))</f>
        <v>1.7</v>
      </c>
      <c r="P67" s="165">
        <f>IF('Crisis Indicator Data'!H64="x","x",'Crisis Indicator Data'!H64/'Crisis Indicator Data'!G64)</f>
        <v>0.10028292989625903</v>
      </c>
      <c r="Q67" s="147">
        <f t="shared" si="18"/>
        <v>0.5</v>
      </c>
      <c r="R67" s="147">
        <f t="shared" si="19"/>
        <v>1.1000000000000001</v>
      </c>
      <c r="S67" s="147">
        <f>IF('Crisis Indicator Data'!I64="x","x",IF('Crisis Indicator Data'!I64=0,0,IF(LOG('Crisis Indicator Data'!I64)&lt;S$4,0,IF(LOG('Crisis Indicator Data'!I64)&gt;S$3,5,ROUND(5-(S$3-LOG('Crisis Indicator Data'!I64))/(S$3-S$4)*5,1)))))</f>
        <v>0</v>
      </c>
      <c r="T67" s="165">
        <f>IF('Crisis Indicator Data'!H64="x","x",IF('Crisis Indicator Data'!I64="x","x",'Crisis Indicator Data'!I64/'Crisis Indicator Data'!H64))</f>
        <v>0</v>
      </c>
      <c r="U67" s="147">
        <f t="shared" si="20"/>
        <v>0</v>
      </c>
      <c r="V67" s="147">
        <f t="shared" si="21"/>
        <v>0</v>
      </c>
      <c r="W67" s="147">
        <f>IF('Crisis Indicator Data'!L64="x","x",IF('Crisis Indicator Data'!L64=0,0,IF(LOG('Crisis Indicator Data'!L64)&lt;W$4,0,IF(LOG('Crisis Indicator Data'!L64)&gt;W$3,5,ROUND(5-(W$3-LOG('Crisis Indicator Data'!L64))/(W$3-W$4)*5,1)))))</f>
        <v>1.5</v>
      </c>
      <c r="X67" s="166">
        <f>IF(OR('Crisis Indicator Data'!L64="x",'Crisis Indicator Data'!H64="x"),"x",'Crisis Indicator Data'!L64/'Crisis Indicator Data'!H64)</f>
        <v>3.4482758620689657E-5</v>
      </c>
      <c r="Y67" s="147">
        <f t="shared" si="22"/>
        <v>1.7</v>
      </c>
      <c r="Z67" s="147">
        <f t="shared" si="23"/>
        <v>1.6</v>
      </c>
      <c r="AA67" s="147">
        <f t="shared" si="24"/>
        <v>0.9</v>
      </c>
      <c r="AB67" s="167">
        <f t="shared" si="25"/>
        <v>1</v>
      </c>
    </row>
    <row r="68" spans="1:28" x14ac:dyDescent="0.35">
      <c r="A68" s="172" t="str">
        <f>'Crisis Indicator Data'!A65</f>
        <v>Syrian refugees in Lebanon</v>
      </c>
      <c r="B68" s="173" t="str">
        <f>'Crisis Indicator Data'!B65</f>
        <v>Displacement</v>
      </c>
      <c r="C68" s="173" t="str">
        <f>'Crisis Indicator Data'!C65</f>
        <v>LBN002</v>
      </c>
      <c r="D68" s="173" t="str">
        <f>'Crisis Indicator Data'!D65</f>
        <v>Lebanon</v>
      </c>
      <c r="E68" s="174" t="str">
        <f>'Crisis Indicator Data'!E65</f>
        <v>LBN</v>
      </c>
      <c r="F68" s="168">
        <f>IF('Crisis Indicator Data'!F65="x","x",IF(LOG('Crisis Indicator Data'!F65)&lt;F$4,0,IF(LOG('Crisis Indicator Data'!F65)&gt;F$3,5,ROUND(5-(F$3-LOG('Crisis Indicator Data'!F65))/(F$3-F$4)*5,1))))</f>
        <v>1.7</v>
      </c>
      <c r="G68" s="165">
        <f>IF('Crisis Indicator Data'!F65="x","x",IF(LEN(E68)&gt;3,('Crisis Indicator Data'!F65/VLOOKUP('Impact of the crisis'!$C68,'Regional Crises'!$B$1:$R$66,4,FALSE)),'Crisis Indicator Data'!F65/VLOOKUP('Impact of the crisis'!$E68,'Country Indicator Data'!$B$4:$P$300,15,FALSE)))</f>
        <v>1</v>
      </c>
      <c r="H68" s="147">
        <f t="shared" si="13"/>
        <v>5</v>
      </c>
      <c r="I68" s="147">
        <f t="shared" si="14"/>
        <v>3.35</v>
      </c>
      <c r="J68" s="147">
        <f>IF('Crisis Indicator Data'!G65="x","x",IF(LOG('Crisis Indicator Data'!G65)&lt;J$4,0,IF(LOG('Crisis Indicator Data'!G65)&gt;J$3,5,ROUND(5-(J$3-LOG('Crisis Indicator Data'!G65))/(J$3-J$4)*5,1))))</f>
        <v>2.4</v>
      </c>
      <c r="K68" s="165">
        <f>IF('Crisis Indicator Data'!G65="x","x",IF(LEN(E68)&gt;3,('Crisis Indicator Data'!G65/VLOOKUP('Impact of the crisis'!$C68,'Regional Crises'!$B$1:$R$66,5,FALSE)),'Crisis Indicator Data'!G65/VLOOKUP('Impact of the crisis'!$E68,'Country Indicator Data'!$B$4:$P$300,14,FALSE)))</f>
        <v>1</v>
      </c>
      <c r="L68" s="147">
        <f t="shared" si="15"/>
        <v>5</v>
      </c>
      <c r="M68" s="147">
        <f t="shared" si="16"/>
        <v>3.7</v>
      </c>
      <c r="N68" s="147">
        <f t="shared" si="17"/>
        <v>3.5</v>
      </c>
      <c r="O68" s="147">
        <f>IF('Crisis Indicator Data'!H65="x","x",IF('Crisis Indicator Data'!H65=0,0,IF(LOG('Crisis Indicator Data'!H65)&lt;O$4,0,IF(LOG('Crisis Indicator Data'!H65)&gt;O$3,5,ROUND(5-(O$3-LOG('Crisis Indicator Data'!H65))/(O$3-O$4)*5,1)))))</f>
        <v>3.7</v>
      </c>
      <c r="P68" s="165">
        <f>IF('Crisis Indicator Data'!H65="x","x",'Crisis Indicator Data'!H65/'Crisis Indicator Data'!G65)</f>
        <v>1</v>
      </c>
      <c r="Q68" s="147">
        <f t="shared" si="18"/>
        <v>5</v>
      </c>
      <c r="R68" s="147">
        <f t="shared" si="19"/>
        <v>4.3499999999999996</v>
      </c>
      <c r="S68" s="147">
        <f>IF('Crisis Indicator Data'!I65="x","x",IF('Crisis Indicator Data'!I65=0,0,IF(LOG('Crisis Indicator Data'!I65)&lt;S$4,0,IF(LOG('Crisis Indicator Data'!I65)&gt;S$3,5,ROUND(5-(S$3-LOG('Crisis Indicator Data'!I65))/(S$3-S$4)*5,1)))))</f>
        <v>4.5999999999999996</v>
      </c>
      <c r="T68" s="165">
        <f>IF('Crisis Indicator Data'!H65="x","x",IF('Crisis Indicator Data'!I65="x","x",'Crisis Indicator Data'!I65/'Crisis Indicator Data'!H65))</f>
        <v>0.31231925968768076</v>
      </c>
      <c r="U68" s="147">
        <f t="shared" si="20"/>
        <v>5</v>
      </c>
      <c r="V68" s="147">
        <f t="shared" si="21"/>
        <v>4.8</v>
      </c>
      <c r="W68" s="147">
        <f>IF('Crisis Indicator Data'!L65="x","x",IF('Crisis Indicator Data'!L65=0,0,IF(LOG('Crisis Indicator Data'!L65)&lt;W$4,0,IF(LOG('Crisis Indicator Data'!L65)&gt;W$3,5,ROUND(5-(W$3-LOG('Crisis Indicator Data'!L65))/(W$3-W$4)*5,1)))))</f>
        <v>3.3</v>
      </c>
      <c r="X68" s="166">
        <f>IF(OR('Crisis Indicator Data'!L65="x",'Crisis Indicator Data'!H65="x"),"x",'Crisis Indicator Data'!L65/'Crisis Indicator Data'!H65)</f>
        <v>4.1642567958357434E-5</v>
      </c>
      <c r="Y68" s="147">
        <f t="shared" si="22"/>
        <v>2.1</v>
      </c>
      <c r="Z68" s="147">
        <f t="shared" si="23"/>
        <v>2.7</v>
      </c>
      <c r="AA68" s="147">
        <f t="shared" si="24"/>
        <v>4</v>
      </c>
      <c r="AB68" s="167">
        <f t="shared" si="25"/>
        <v>4.2</v>
      </c>
    </row>
    <row r="69" spans="1:28" x14ac:dyDescent="0.35">
      <c r="A69" s="172" t="str">
        <f>'Crisis Indicator Data'!A66</f>
        <v>Complex crisis in Lebanon</v>
      </c>
      <c r="B69" s="173" t="str">
        <f>'Crisis Indicator Data'!B66</f>
        <v>Socio-political,Violence,Tecnological Disaster,Displacement</v>
      </c>
      <c r="C69" s="173" t="str">
        <f>'Crisis Indicator Data'!C66</f>
        <v>LBN006</v>
      </c>
      <c r="D69" s="173" t="str">
        <f>'Crisis Indicator Data'!D66</f>
        <v>Lebanon</v>
      </c>
      <c r="E69" s="174" t="str">
        <f>'Crisis Indicator Data'!E66</f>
        <v>LBN</v>
      </c>
      <c r="F69" s="168">
        <f>IF('Crisis Indicator Data'!F66="x","x",IF(LOG('Crisis Indicator Data'!F66)&lt;F$4,0,IF(LOG('Crisis Indicator Data'!F66)&gt;F$3,5,ROUND(5-(F$3-LOG('Crisis Indicator Data'!F66))/(F$3-F$4)*5,1))))</f>
        <v>1.7</v>
      </c>
      <c r="G69" s="165">
        <f>IF('Crisis Indicator Data'!F66="x","x",IF(LEN(E69)&gt;3,('Crisis Indicator Data'!F66/VLOOKUP('Impact of the crisis'!$C69,'Regional Crises'!$B$1:$R$66,4,FALSE)),'Crisis Indicator Data'!F66/VLOOKUP('Impact of the crisis'!$E69,'Country Indicator Data'!$B$4:$P$300,15,FALSE)))</f>
        <v>1</v>
      </c>
      <c r="H69" s="147">
        <f t="shared" si="13"/>
        <v>5</v>
      </c>
      <c r="I69" s="147">
        <f t="shared" si="14"/>
        <v>3.35</v>
      </c>
      <c r="J69" s="147">
        <f>IF('Crisis Indicator Data'!G66="x","x",IF(LOG('Crisis Indicator Data'!G66)&lt;J$4,0,IF(LOG('Crisis Indicator Data'!G66)&gt;J$3,5,ROUND(5-(J$3-LOG('Crisis Indicator Data'!G66))/(J$3-J$4)*5,1))))</f>
        <v>2.4</v>
      </c>
      <c r="K69" s="165">
        <f>IF('Crisis Indicator Data'!G66="x","x",IF(LEN(E69)&gt;3,('Crisis Indicator Data'!G66/VLOOKUP('Impact of the crisis'!$C69,'Regional Crises'!$B$1:$R$66,5,FALSE)),'Crisis Indicator Data'!G66/VLOOKUP('Impact of the crisis'!$E69,'Country Indicator Data'!$B$4:$P$300,14,FALSE)))</f>
        <v>1</v>
      </c>
      <c r="L69" s="147">
        <f t="shared" si="15"/>
        <v>5</v>
      </c>
      <c r="M69" s="147">
        <f t="shared" si="16"/>
        <v>3.7</v>
      </c>
      <c r="N69" s="147">
        <f t="shared" si="17"/>
        <v>3.5</v>
      </c>
      <c r="O69" s="147">
        <f>IF('Crisis Indicator Data'!H66="x","x",IF('Crisis Indicator Data'!H66=0,0,IF(LOG('Crisis Indicator Data'!H66)&lt;O$4,0,IF(LOG('Crisis Indicator Data'!H66)&gt;O$3,5,ROUND(5-(O$3-LOG('Crisis Indicator Data'!H66))/(O$3-O$4)*5,1)))))</f>
        <v>3.7</v>
      </c>
      <c r="P69" s="165">
        <f>IF('Crisis Indicator Data'!H66="x","x",'Crisis Indicator Data'!H66/'Crisis Indicator Data'!G66)</f>
        <v>1</v>
      </c>
      <c r="Q69" s="147">
        <f t="shared" si="18"/>
        <v>5</v>
      </c>
      <c r="R69" s="147">
        <f t="shared" si="19"/>
        <v>4.3499999999999996</v>
      </c>
      <c r="S69" s="147">
        <f>IF('Crisis Indicator Data'!I66="x","x",IF('Crisis Indicator Data'!I66=0,0,IF(LOG('Crisis Indicator Data'!I66)&lt;S$4,0,IF(LOG('Crisis Indicator Data'!I66)&gt;S$3,5,ROUND(5-(S$3-LOG('Crisis Indicator Data'!I66))/(S$3-S$4)*5,1)))))</f>
        <v>4.5999999999999996</v>
      </c>
      <c r="T69" s="165">
        <f>IF('Crisis Indicator Data'!H66="x","x",IF('Crisis Indicator Data'!I66="x","x",'Crisis Indicator Data'!I66/'Crisis Indicator Data'!H66))</f>
        <v>0.30788509735878156</v>
      </c>
      <c r="U69" s="147">
        <f t="shared" si="20"/>
        <v>5</v>
      </c>
      <c r="V69" s="147">
        <f t="shared" si="21"/>
        <v>4.8</v>
      </c>
      <c r="W69" s="147">
        <f>IF('Crisis Indicator Data'!L66="x","x",IF('Crisis Indicator Data'!L66=0,0,IF(LOG('Crisis Indicator Data'!L66)&lt;W$4,0,IF(LOG('Crisis Indicator Data'!L66)&gt;W$3,5,ROUND(5-(W$3-LOG('Crisis Indicator Data'!L66))/(W$3-W$4)*5,1)))))</f>
        <v>5</v>
      </c>
      <c r="X69" s="166">
        <f>IF(OR('Crisis Indicator Data'!L66="x",'Crisis Indicator Data'!H66="x"),"x",'Crisis Indicator Data'!L66/'Crisis Indicator Data'!H66)</f>
        <v>6.5895508000771163E-4</v>
      </c>
      <c r="Y69" s="147">
        <f t="shared" si="22"/>
        <v>5</v>
      </c>
      <c r="Z69" s="147">
        <f t="shared" si="23"/>
        <v>5</v>
      </c>
      <c r="AA69" s="147">
        <f t="shared" si="24"/>
        <v>4.9000000000000004</v>
      </c>
      <c r="AB69" s="167">
        <f t="shared" si="25"/>
        <v>4.5999999999999996</v>
      </c>
    </row>
    <row r="70" spans="1:28" x14ac:dyDescent="0.35">
      <c r="A70" s="172" t="str">
        <f>'Crisis Indicator Data'!A67</f>
        <v>Complex crisis in Libya</v>
      </c>
      <c r="B70" s="173" t="str">
        <f>'Crisis Indicator Data'!B67</f>
        <v>Conflict,Displacement,Socio-political</v>
      </c>
      <c r="C70" s="173" t="str">
        <f>'Crisis Indicator Data'!C67</f>
        <v>LBY001</v>
      </c>
      <c r="D70" s="173" t="str">
        <f>'Crisis Indicator Data'!D67</f>
        <v>Libya</v>
      </c>
      <c r="E70" s="174" t="str">
        <f>'Crisis Indicator Data'!E67</f>
        <v>LBY</v>
      </c>
      <c r="F70" s="168">
        <f>IF('Crisis Indicator Data'!F67="x","x",IF(LOG('Crisis Indicator Data'!F67)&lt;F$4,0,IF(LOG('Crisis Indicator Data'!F67)&gt;F$3,5,ROUND(5-(F$3-LOG('Crisis Indicator Data'!F67))/(F$3-F$4)*5,1))))</f>
        <v>5</v>
      </c>
      <c r="G70" s="165">
        <f>IF('Crisis Indicator Data'!F67="x","x",IF(LEN(E70)&gt;3,('Crisis Indicator Data'!F67/VLOOKUP('Impact of the crisis'!$C70,'Regional Crises'!$B$1:$R$66,4,FALSE)),'Crisis Indicator Data'!F67/VLOOKUP('Impact of the crisis'!$E70,'Country Indicator Data'!$B$4:$P$300,15,FALSE)))</f>
        <v>1</v>
      </c>
      <c r="H70" s="147">
        <f t="shared" ref="H70:H101" si="26">IF(G70="x","x",IF(G70&lt;H$4,0,IF(G70&gt;H$3,5,ROUND(5-(H$3-G70)/(H$3-H$4)*5,1))))</f>
        <v>5</v>
      </c>
      <c r="I70" s="147">
        <f t="shared" ref="I70:I101" si="27">IF(AND(H70="x",F70="x"),"x",AVERAGE(F70,H70))</f>
        <v>5</v>
      </c>
      <c r="J70" s="147">
        <f>IF('Crisis Indicator Data'!G67="x","x",IF(LOG('Crisis Indicator Data'!G67)&lt;J$4,0,IF(LOG('Crisis Indicator Data'!G67)&gt;J$3,5,ROUND(5-(J$3-LOG('Crisis Indicator Data'!G67))/(J$3-J$4)*5,1))))</f>
        <v>2.9</v>
      </c>
      <c r="K70" s="165">
        <f>IF('Crisis Indicator Data'!G67="x","x",IF(LEN(E70)&gt;3,('Crisis Indicator Data'!G67/VLOOKUP('Impact of the crisis'!$C70,'Regional Crises'!$B$1:$R$66,5,FALSE)),'Crisis Indicator Data'!G67/VLOOKUP('Impact of the crisis'!$E70,'Country Indicator Data'!$B$4:$P$300,14,FALSE)))</f>
        <v>1</v>
      </c>
      <c r="L70" s="147">
        <f t="shared" ref="L70:L101" si="28">IF(K70="x","x",IF(K70&lt;L$4,0,IF(K70&gt;L$3,5,ROUND(5-(L$3-K70)/(L$3-L$4)*5,1))))</f>
        <v>5</v>
      </c>
      <c r="M70" s="147">
        <f t="shared" ref="M70:M101" si="29">IF(AND(L70="x",J70="x"),"x",AVERAGE(J70,L70))</f>
        <v>3.95</v>
      </c>
      <c r="N70" s="147">
        <f t="shared" ref="N70:N101" si="30">IF(AND(M70="x",I70="x"),"x",IF(OR(M70="x",I70="x"),AVERAGE(I70,M70),ROUND((5-GEOMEAN(((5-I70)/5*4+1),((5-M70)/5*4+1)))/4*5,1)))</f>
        <v>4.5999999999999996</v>
      </c>
      <c r="O70" s="147">
        <f>IF('Crisis Indicator Data'!H67="x","x",IF('Crisis Indicator Data'!H67=0,0,IF(LOG('Crisis Indicator Data'!H67)&lt;O$4,0,IF(LOG('Crisis Indicator Data'!H67)&gt;O$3,5,ROUND(5-(O$3-LOG('Crisis Indicator Data'!H67))/(O$3-O$4)*5,1)))))</f>
        <v>3.9</v>
      </c>
      <c r="P70" s="165">
        <f>IF('Crisis Indicator Data'!H67="x","x",'Crisis Indicator Data'!H67/'Crisis Indicator Data'!G67)</f>
        <v>1</v>
      </c>
      <c r="Q70" s="147">
        <f t="shared" ref="Q70:Q101" si="31">IF(P70="x","x",IF(P70&lt;Q$4,0,IF(P70&gt;Q$3,5,ROUND(5-(Q$3-P70)/(Q$3-Q$4)*5,1))))</f>
        <v>5</v>
      </c>
      <c r="R70" s="147">
        <f t="shared" ref="R70:R101" si="32">IF(AND(Q70="x",O70="x"),"x",AVERAGE(O70,Q70))</f>
        <v>4.45</v>
      </c>
      <c r="S70" s="147">
        <f>IF('Crisis Indicator Data'!I67="x","x",IF('Crisis Indicator Data'!I67=0,0,IF(LOG('Crisis Indicator Data'!I67)&lt;S$4,0,IF(LOG('Crisis Indicator Data'!I67)&gt;S$3,5,ROUND(5-(S$3-LOG('Crisis Indicator Data'!I67))/(S$3-S$4)*5,1)))))</f>
        <v>4.2</v>
      </c>
      <c r="T70" s="165">
        <f>IF('Crisis Indicator Data'!H67="x","x",IF('Crisis Indicator Data'!I67="x","x",'Crisis Indicator Data'!I67/'Crisis Indicator Data'!H67))</f>
        <v>0.11820267170422345</v>
      </c>
      <c r="U70" s="147">
        <f t="shared" ref="U70:U101" si="33">IF(T70="x","x",IF(T70&lt;U$4,0,IF(T70&gt;U$3,5,ROUND(5-(U$3-T70)/(U$3-U$4)*5,1))))</f>
        <v>3.9</v>
      </c>
      <c r="V70" s="147">
        <f t="shared" ref="V70:V101" si="34">IF(AND(U70="x",S70="x"),"x",ROUND(AVERAGE(S70,U70),1))</f>
        <v>4.0999999999999996</v>
      </c>
      <c r="W70" s="147">
        <f>IF('Crisis Indicator Data'!L67="x","x",IF('Crisis Indicator Data'!L67=0,0,IF(LOG('Crisis Indicator Data'!L67)&lt;W$4,0,IF(LOG('Crisis Indicator Data'!L67)&gt;W$3,5,ROUND(5-(W$3-LOG('Crisis Indicator Data'!L67))/(W$3-W$4)*5,1)))))</f>
        <v>4.0999999999999996</v>
      </c>
      <c r="X70" s="166">
        <f>IF(OR('Crisis Indicator Data'!L67="x",'Crisis Indicator Data'!H67="x"),"x",'Crisis Indicator Data'!L67/'Crisis Indicator Data'!H67)</f>
        <v>1.0538388881392524E-4</v>
      </c>
      <c r="Y70" s="147">
        <f t="shared" ref="Y70:Y101" si="35">IF(X70="x","x",IF(X70&lt;Y$4,0,IF(X70&gt;Y$3,5,ROUND(5-(Y$3-X70)/(Y$3-Y$4)*5,1))))</f>
        <v>5</v>
      </c>
      <c r="Z70" s="147">
        <f t="shared" ref="Z70:Z101" si="36">IF(AND(Y70="x",W70="x"),"x",ROUND(AVERAGE(W70,Y70),1))</f>
        <v>4.5999999999999996</v>
      </c>
      <c r="AA70" s="147">
        <f t="shared" ref="AA70:AA101" si="37">IF(AND(V70="x",Z70="x"),"x",IF(OR(V70="x",Z70="x"),AVERAGE(V70,Z70),ROUND((5-GEOMEAN(((5-V70)/5*4+1),((5-Z70)/5*4+1)))/4*5,1)))</f>
        <v>4.4000000000000004</v>
      </c>
      <c r="AB70" s="167">
        <f t="shared" ref="AB70:AB101" si="38">IF(AND(R70="x",AA70="x"),"x",IF(OR(R70="x",AA70="x"),AVERAGE(R70,AA70),ROUND((5-GEOMEAN(((5-R70)/5*4+1),((5-AA70)/5*4+1)))/4*5,1)))</f>
        <v>4.4000000000000004</v>
      </c>
    </row>
    <row r="71" spans="1:28" x14ac:dyDescent="0.35">
      <c r="A71" s="172" t="str">
        <f>'Crisis Indicator Data'!A68</f>
        <v>Mixed migration flows in Libya</v>
      </c>
      <c r="B71" s="173" t="str">
        <f>'Crisis Indicator Data'!B68</f>
        <v>Displacement</v>
      </c>
      <c r="C71" s="173" t="str">
        <f>'Crisis Indicator Data'!C68</f>
        <v>LBY002</v>
      </c>
      <c r="D71" s="173" t="str">
        <f>'Crisis Indicator Data'!D68</f>
        <v>Libya</v>
      </c>
      <c r="E71" s="174" t="str">
        <f>'Crisis Indicator Data'!E68</f>
        <v>LBY</v>
      </c>
      <c r="F71" s="168">
        <f>IF('Crisis Indicator Data'!F68="x","x",IF(LOG('Crisis Indicator Data'!F68)&lt;F$4,0,IF(LOG('Crisis Indicator Data'!F68)&gt;F$3,5,ROUND(5-(F$3-LOG('Crisis Indicator Data'!F68))/(F$3-F$4)*5,1))))</f>
        <v>5</v>
      </c>
      <c r="G71" s="165">
        <f>IF('Crisis Indicator Data'!F68="x","x",IF(LEN(E71)&gt;3,('Crisis Indicator Data'!F68/VLOOKUP('Impact of the crisis'!$C71,'Regional Crises'!$B$1:$R$66,4,FALSE)),'Crisis Indicator Data'!F68/VLOOKUP('Impact of the crisis'!$E71,'Country Indicator Data'!$B$4:$P$300,15,FALSE)))</f>
        <v>1</v>
      </c>
      <c r="H71" s="147">
        <f t="shared" si="26"/>
        <v>5</v>
      </c>
      <c r="I71" s="147">
        <f t="shared" si="27"/>
        <v>5</v>
      </c>
      <c r="J71" s="147">
        <f>IF('Crisis Indicator Data'!G68="x","x",IF(LOG('Crisis Indicator Data'!G68)&lt;J$4,0,IF(LOG('Crisis Indicator Data'!G68)&gt;J$3,5,ROUND(5-(J$3-LOG('Crisis Indicator Data'!G68))/(J$3-J$4)*5,1))))</f>
        <v>2.9</v>
      </c>
      <c r="K71" s="165">
        <f>IF('Crisis Indicator Data'!G68="x","x",IF(LEN(E71)&gt;3,('Crisis Indicator Data'!G68/VLOOKUP('Impact of the crisis'!$C71,'Regional Crises'!$B$1:$R$66,5,FALSE)),'Crisis Indicator Data'!G68/VLOOKUP('Impact of the crisis'!$E71,'Country Indicator Data'!$B$4:$P$300,14,FALSE)))</f>
        <v>1</v>
      </c>
      <c r="L71" s="147">
        <f t="shared" si="28"/>
        <v>5</v>
      </c>
      <c r="M71" s="147">
        <f t="shared" si="29"/>
        <v>3.95</v>
      </c>
      <c r="N71" s="147">
        <f t="shared" si="30"/>
        <v>4.5999999999999996</v>
      </c>
      <c r="O71" s="147">
        <f>IF('Crisis Indicator Data'!H68="x","x",IF('Crisis Indicator Data'!H68=0,0,IF(LOG('Crisis Indicator Data'!H68)&lt;O$4,0,IF(LOG('Crisis Indicator Data'!H68)&gt;O$3,5,ROUND(5-(O$3-LOG('Crisis Indicator Data'!H68))/(O$3-O$4)*5,1)))))</f>
        <v>2.4</v>
      </c>
      <c r="P71" s="165">
        <f>IF('Crisis Indicator Data'!H68="x","x",'Crisis Indicator Data'!H68/'Crisis Indicator Data'!G68)</f>
        <v>0.11307515854810417</v>
      </c>
      <c r="Q71" s="147">
        <f t="shared" si="31"/>
        <v>0.5</v>
      </c>
      <c r="R71" s="147">
        <f t="shared" si="32"/>
        <v>1.45</v>
      </c>
      <c r="S71" s="147">
        <f>IF('Crisis Indicator Data'!I68="x","x",IF('Crisis Indicator Data'!I68=0,0,IF(LOG('Crisis Indicator Data'!I68)&lt;S$4,0,IF(LOG('Crisis Indicator Data'!I68)&gt;S$3,5,ROUND(5-(S$3-LOG('Crisis Indicator Data'!I68))/(S$3-S$4)*5,1)))))</f>
        <v>4.2</v>
      </c>
      <c r="T71" s="165">
        <f>IF('Crisis Indicator Data'!H68="x","x",IF('Crisis Indicator Data'!I68="x","x",'Crisis Indicator Data'!I68/'Crisis Indicator Data'!H68))</f>
        <v>1</v>
      </c>
      <c r="U71" s="147">
        <f t="shared" si="33"/>
        <v>5</v>
      </c>
      <c r="V71" s="147">
        <f t="shared" si="34"/>
        <v>4.5999999999999996</v>
      </c>
      <c r="W71" s="147">
        <f>IF('Crisis Indicator Data'!L68="x","x",IF('Crisis Indicator Data'!L68=0,0,IF(LOG('Crisis Indicator Data'!L68)&lt;W$4,0,IF(LOG('Crisis Indicator Data'!L68)&gt;W$3,5,ROUND(5-(W$3-LOG('Crisis Indicator Data'!L68))/(W$3-W$4)*5,1)))))</f>
        <v>4.0999999999999996</v>
      </c>
      <c r="X71" s="166">
        <f>IF(OR('Crisis Indicator Data'!L68="x",'Crisis Indicator Data'!H68="x"),"x",'Crisis Indicator Data'!L68/'Crisis Indicator Data'!H68)</f>
        <v>9.1050119331742248E-4</v>
      </c>
      <c r="Y71" s="147">
        <f t="shared" si="35"/>
        <v>5</v>
      </c>
      <c r="Z71" s="147">
        <f t="shared" si="36"/>
        <v>4.5999999999999996</v>
      </c>
      <c r="AA71" s="147">
        <f t="shared" si="37"/>
        <v>4.5999999999999996</v>
      </c>
      <c r="AB71" s="167">
        <f t="shared" si="38"/>
        <v>3.4</v>
      </c>
    </row>
    <row r="72" spans="1:28" x14ac:dyDescent="0.35">
      <c r="A72" s="172" t="str">
        <f>'Crisis Indicator Data'!A69</f>
        <v>Refugees from Sudan in Libya</v>
      </c>
      <c r="B72" s="173" t="str">
        <f>'Crisis Indicator Data'!B69</f>
        <v>Conflict</v>
      </c>
      <c r="C72" s="173" t="str">
        <f>'Crisis Indicator Data'!C69</f>
        <v>LBY004</v>
      </c>
      <c r="D72" s="173" t="str">
        <f>'Crisis Indicator Data'!D69</f>
        <v>Libya</v>
      </c>
      <c r="E72" s="174" t="str">
        <f>'Crisis Indicator Data'!E69</f>
        <v>LBY</v>
      </c>
      <c r="F72" s="168">
        <f>IF('Crisis Indicator Data'!F69="x","x",IF(LOG('Crisis Indicator Data'!F69)&lt;F$4,0,IF(LOG('Crisis Indicator Data'!F69)&gt;F$3,5,ROUND(5-(F$3-LOG('Crisis Indicator Data'!F69))/(F$3-F$4)*5,1))))</f>
        <v>4.9000000000000004</v>
      </c>
      <c r="G72" s="165">
        <f>IF('Crisis Indicator Data'!F69="x","x",IF(LEN(E72)&gt;3,('Crisis Indicator Data'!F69/VLOOKUP('Impact of the crisis'!$C72,'Regional Crises'!$B$1:$R$66,4,FALSE)),'Crisis Indicator Data'!F69/VLOOKUP('Impact of the crisis'!$E72,'Country Indicator Data'!$B$4:$P$300,15,FALSE)))</f>
        <v>0.49369835297861941</v>
      </c>
      <c r="H72" s="147">
        <f t="shared" si="26"/>
        <v>2.4</v>
      </c>
      <c r="I72" s="147">
        <f t="shared" si="27"/>
        <v>3.6500000000000004</v>
      </c>
      <c r="J72" s="147">
        <f>IF('Crisis Indicator Data'!G69="x","x",IF(LOG('Crisis Indicator Data'!G69)&lt;J$4,0,IF(LOG('Crisis Indicator Data'!G69)&gt;J$3,5,ROUND(5-(J$3-LOG('Crisis Indicator Data'!G69))/(J$3-J$4)*5,1))))</f>
        <v>1.6</v>
      </c>
      <c r="K72" s="165">
        <f>IF('Crisis Indicator Data'!G69="x","x",IF(LEN(E72)&gt;3,('Crisis Indicator Data'!G69/VLOOKUP('Impact of the crisis'!$C72,'Regional Crises'!$B$1:$R$66,5,FALSE)),'Crisis Indicator Data'!G69/VLOOKUP('Impact of the crisis'!$E72,'Country Indicator Data'!$B$4:$P$300,14,FALSE)))</f>
        <v>0.39873161516664418</v>
      </c>
      <c r="L72" s="147">
        <f t="shared" si="28"/>
        <v>2</v>
      </c>
      <c r="M72" s="147">
        <f t="shared" si="29"/>
        <v>1.8</v>
      </c>
      <c r="N72" s="147">
        <f t="shared" si="30"/>
        <v>2.8</v>
      </c>
      <c r="O72" s="147">
        <f>IF('Crisis Indicator Data'!H69="x","x",IF('Crisis Indicator Data'!H69=0,0,IF(LOG('Crisis Indicator Data'!H69)&lt;O$4,0,IF(LOG('Crisis Indicator Data'!H69)&gt;O$3,5,ROUND(5-(O$3-LOG('Crisis Indicator Data'!H69))/(O$3-O$4)*5,1)))))</f>
        <v>1.3</v>
      </c>
      <c r="P72" s="165">
        <f>IF('Crisis Indicator Data'!H69="x","x",'Crisis Indicator Data'!H69/'Crisis Indicator Data'!G69)</f>
        <v>6.5989847715736044E-2</v>
      </c>
      <c r="Q72" s="147">
        <f t="shared" si="31"/>
        <v>0.3</v>
      </c>
      <c r="R72" s="147">
        <f t="shared" si="32"/>
        <v>0.8</v>
      </c>
      <c r="S72" s="147">
        <f>IF('Crisis Indicator Data'!I69="x","x",IF('Crisis Indicator Data'!I69=0,0,IF(LOG('Crisis Indicator Data'!I69)&lt;S$4,0,IF(LOG('Crisis Indicator Data'!I69)&gt;S$3,5,ROUND(5-(S$3-LOG('Crisis Indicator Data'!I69))/(S$3-S$4)*5,1)))))</f>
        <v>3.3</v>
      </c>
      <c r="T72" s="165">
        <f>IF('Crisis Indicator Data'!H69="x","x",IF('Crisis Indicator Data'!I69="x","x",'Crisis Indicator Data'!I69/'Crisis Indicator Data'!H69))</f>
        <v>1</v>
      </c>
      <c r="U72" s="147">
        <f t="shared" si="33"/>
        <v>5</v>
      </c>
      <c r="V72" s="147">
        <f t="shared" si="34"/>
        <v>4.2</v>
      </c>
      <c r="W72" s="147">
        <f>IF('Crisis Indicator Data'!L69="x","x",IF('Crisis Indicator Data'!L69=0,0,IF(LOG('Crisis Indicator Data'!L69)&lt;W$4,0,IF(LOG('Crisis Indicator Data'!L69)&gt;W$3,5,ROUND(5-(W$3-LOG('Crisis Indicator Data'!L69))/(W$3-W$4)*5,1)))))</f>
        <v>1.8</v>
      </c>
      <c r="X72" s="166">
        <f>IF(OR('Crisis Indicator Data'!L69="x",'Crisis Indicator Data'!H69="x"),"x",'Crisis Indicator Data'!L69/'Crisis Indicator Data'!H69)</f>
        <v>9.2307692307692303E-5</v>
      </c>
      <c r="Y72" s="147">
        <f t="shared" si="35"/>
        <v>4.5999999999999996</v>
      </c>
      <c r="Z72" s="147">
        <f t="shared" si="36"/>
        <v>3.2</v>
      </c>
      <c r="AA72" s="147">
        <f t="shared" si="37"/>
        <v>3.7</v>
      </c>
      <c r="AB72" s="167">
        <f t="shared" si="38"/>
        <v>2.5</v>
      </c>
    </row>
    <row r="73" spans="1:28" x14ac:dyDescent="0.35">
      <c r="A73" s="172" t="str">
        <f>'Crisis Indicator Data'!A70</f>
        <v>Multiple crises in Sri Lanka</v>
      </c>
      <c r="B73" s="173" t="str">
        <f>'Crisis Indicator Data'!B70</f>
        <v>Socio-political,Food Security,Floods</v>
      </c>
      <c r="C73" s="173" t="str">
        <f>'Crisis Indicator Data'!C70</f>
        <v>LKA001</v>
      </c>
      <c r="D73" s="173" t="str">
        <f>'Crisis Indicator Data'!D70</f>
        <v>Sri Lanka</v>
      </c>
      <c r="E73" s="174" t="str">
        <f>'Crisis Indicator Data'!E70</f>
        <v>LKA</v>
      </c>
      <c r="F73" s="168">
        <f>IF('Crisis Indicator Data'!F70="x","x",IF(LOG('Crisis Indicator Data'!F70)&lt;F$4,0,IF(LOG('Crisis Indicator Data'!F70)&gt;F$3,5,ROUND(5-(F$3-LOG('Crisis Indicator Data'!F70))/(F$3-F$4)*5,1))))</f>
        <v>2.5</v>
      </c>
      <c r="G73" s="165">
        <f>IF('Crisis Indicator Data'!F70="x","x",IF(LEN(E73)&gt;3,('Crisis Indicator Data'!F70/VLOOKUP('Impact of the crisis'!$C73,'Regional Crises'!$B$1:$R$66,4,FALSE)),'Crisis Indicator Data'!F70/VLOOKUP('Impact of the crisis'!$E73,'Country Indicator Data'!$B$4:$P$300,15,FALSE)))</f>
        <v>0.53047203362431294</v>
      </c>
      <c r="H73" s="147">
        <f t="shared" si="26"/>
        <v>2.6</v>
      </c>
      <c r="I73" s="147">
        <f t="shared" si="27"/>
        <v>2.5499999999999998</v>
      </c>
      <c r="J73" s="147">
        <f>IF('Crisis Indicator Data'!G70="x","x",IF(LOG('Crisis Indicator Data'!G70)&lt;J$4,0,IF(LOG('Crisis Indicator Data'!G70)&gt;J$3,5,ROUND(5-(J$3-LOG('Crisis Indicator Data'!G70))/(J$3-J$4)*5,1))))</f>
        <v>3.5</v>
      </c>
      <c r="K73" s="165">
        <f>IF('Crisis Indicator Data'!G70="x","x",IF(LEN(E73)&gt;3,('Crisis Indicator Data'!G70/VLOOKUP('Impact of the crisis'!$C73,'Regional Crises'!$B$1:$R$66,5,FALSE)),'Crisis Indicator Data'!G70/VLOOKUP('Impact of the crisis'!$E73,'Country Indicator Data'!$B$4:$P$300,14,FALSE)))</f>
        <v>0.49480419294822342</v>
      </c>
      <c r="L73" s="147">
        <f t="shared" si="28"/>
        <v>2.4</v>
      </c>
      <c r="M73" s="147">
        <f t="shared" si="29"/>
        <v>2.95</v>
      </c>
      <c r="N73" s="147">
        <f t="shared" si="30"/>
        <v>2.8</v>
      </c>
      <c r="O73" s="147">
        <f>IF('Crisis Indicator Data'!H70="x","x",IF('Crisis Indicator Data'!H70=0,0,IF(LOG('Crisis Indicator Data'!H70)&lt;O$4,0,IF(LOG('Crisis Indicator Data'!H70)&gt;O$3,5,ROUND(5-(O$3-LOG('Crisis Indicator Data'!H70))/(O$3-O$4)*5,1)))))</f>
        <v>2.1</v>
      </c>
      <c r="P73" s="165">
        <f>IF('Crisis Indicator Data'!H70="x","x",'Crisis Indicator Data'!H70/'Crisis Indicator Data'!G70)</f>
        <v>5.3650036683785769E-2</v>
      </c>
      <c r="Q73" s="147">
        <f t="shared" si="31"/>
        <v>0.2</v>
      </c>
      <c r="R73" s="147">
        <f t="shared" si="32"/>
        <v>1.1500000000000001</v>
      </c>
      <c r="S73" s="147" t="str">
        <f>IF('Crisis Indicator Data'!I70="x","x",IF('Crisis Indicator Data'!I70=0,0,IF(LOG('Crisis Indicator Data'!I70)&lt;S$4,0,IF(LOG('Crisis Indicator Data'!I70)&gt;S$3,5,ROUND(5-(S$3-LOG('Crisis Indicator Data'!I70))/(S$3-S$4)*5,1)))))</f>
        <v>x</v>
      </c>
      <c r="T73" s="165" t="str">
        <f>IF('Crisis Indicator Data'!H70="x","x",IF('Crisis Indicator Data'!I70="x","x",'Crisis Indicator Data'!I70/'Crisis Indicator Data'!H70))</f>
        <v>x</v>
      </c>
      <c r="U73" s="147" t="str">
        <f t="shared" si="33"/>
        <v>x</v>
      </c>
      <c r="V73" s="147" t="str">
        <f t="shared" si="34"/>
        <v>x</v>
      </c>
      <c r="W73" s="147">
        <f>IF('Crisis Indicator Data'!L70="x","x",IF('Crisis Indicator Data'!L70=0,0,IF(LOG('Crisis Indicator Data'!L70)&lt;W$4,0,IF(LOG('Crisis Indicator Data'!L70)&gt;W$3,5,ROUND(5-(W$3-LOG('Crisis Indicator Data'!L70))/(W$3-W$4)*5,1)))))</f>
        <v>1.8</v>
      </c>
      <c r="X73" s="166">
        <f>IF(OR('Crisis Indicator Data'!L70="x",'Crisis Indicator Data'!H70="x"),"x",'Crisis Indicator Data'!L70/'Crisis Indicator Data'!H70)</f>
        <v>2.9059829059829059E-5</v>
      </c>
      <c r="Y73" s="147">
        <f t="shared" si="35"/>
        <v>1.5</v>
      </c>
      <c r="Z73" s="147">
        <f t="shared" si="36"/>
        <v>1.7</v>
      </c>
      <c r="AA73" s="147">
        <f t="shared" si="37"/>
        <v>1.7</v>
      </c>
      <c r="AB73" s="167">
        <f t="shared" si="38"/>
        <v>1.4</v>
      </c>
    </row>
    <row r="74" spans="1:28" x14ac:dyDescent="0.35">
      <c r="A74" s="172" t="str">
        <f>'Crisis Indicator Data'!A71</f>
        <v>2024 Inter-monsoon Floods in Sri Lanka</v>
      </c>
      <c r="B74" s="173" t="str">
        <f>'Crisis Indicator Data'!B71</f>
        <v>Floods</v>
      </c>
      <c r="C74" s="173" t="str">
        <f>'Crisis Indicator Data'!C71</f>
        <v>LKA005</v>
      </c>
      <c r="D74" s="173" t="str">
        <f>'Crisis Indicator Data'!D71</f>
        <v>Sri Lanka</v>
      </c>
      <c r="E74" s="174" t="str">
        <f>'Crisis Indicator Data'!E71</f>
        <v>LKA</v>
      </c>
      <c r="F74" s="168">
        <f>IF('Crisis Indicator Data'!F71="x","x",IF(LOG('Crisis Indicator Data'!F71)&lt;F$4,0,IF(LOG('Crisis Indicator Data'!F71)&gt;F$3,5,ROUND(5-(F$3-LOG('Crisis Indicator Data'!F71))/(F$3-F$4)*5,1))))</f>
        <v>1.4</v>
      </c>
      <c r="G74" s="165">
        <f>IF('Crisis Indicator Data'!F71="x","x",IF(LEN(E74)&gt;3,('Crisis Indicator Data'!F71/VLOOKUP('Impact of the crisis'!$C74,'Regional Crises'!$B$1:$R$66,4,FALSE)),'Crisis Indicator Data'!F71/VLOOKUP('Impact of the crisis'!$E74,'Country Indicator Data'!$B$4:$P$300,15,FALSE)))</f>
        <v>0.10921435499515034</v>
      </c>
      <c r="H74" s="147">
        <f t="shared" si="26"/>
        <v>0.5</v>
      </c>
      <c r="I74" s="147">
        <f t="shared" si="27"/>
        <v>0.95</v>
      </c>
      <c r="J74" s="147">
        <f>IF('Crisis Indicator Data'!G71="x","x",IF(LOG('Crisis Indicator Data'!G71)&lt;J$4,0,IF(LOG('Crisis Indicator Data'!G71)&gt;J$3,5,ROUND(5-(J$3-LOG('Crisis Indicator Data'!G71))/(J$3-J$4)*5,1))))</f>
        <v>2.8</v>
      </c>
      <c r="K74" s="165">
        <f>IF('Crisis Indicator Data'!G71="x","x",IF(LEN(E74)&gt;3,('Crisis Indicator Data'!G71/VLOOKUP('Impact of the crisis'!$C74,'Regional Crises'!$B$1:$R$66,5,FALSE)),'Crisis Indicator Data'!G71/VLOOKUP('Impact of the crisis'!$E74,'Country Indicator Data'!$B$4:$P$300,14,FALSE)))</f>
        <v>0.31787448382266187</v>
      </c>
      <c r="L74" s="147">
        <f t="shared" si="28"/>
        <v>1.6</v>
      </c>
      <c r="M74" s="147">
        <f t="shared" si="29"/>
        <v>2.2000000000000002</v>
      </c>
      <c r="N74" s="147">
        <f t="shared" si="30"/>
        <v>1.6</v>
      </c>
      <c r="O74" s="147">
        <f>IF('Crisis Indicator Data'!H71="x","x",IF('Crisis Indicator Data'!H71=0,0,IF(LOG('Crisis Indicator Data'!H71)&lt;O$4,0,IF(LOG('Crisis Indicator Data'!H71)&gt;O$3,5,ROUND(5-(O$3-LOG('Crisis Indicator Data'!H71))/(O$3-O$4)*5,1)))))</f>
        <v>1.2</v>
      </c>
      <c r="P74" s="165">
        <f>IF('Crisis Indicator Data'!H71="x","x",'Crisis Indicator Data'!H71/'Crisis Indicator Data'!G71)</f>
        <v>2.2127052105638829E-2</v>
      </c>
      <c r="Q74" s="147">
        <f t="shared" si="31"/>
        <v>0.1</v>
      </c>
      <c r="R74" s="147">
        <f t="shared" si="32"/>
        <v>0.65</v>
      </c>
      <c r="S74" s="147">
        <f>IF('Crisis Indicator Data'!I71="x","x",IF('Crisis Indicator Data'!I71=0,0,IF(LOG('Crisis Indicator Data'!I71)&lt;S$4,0,IF(LOG('Crisis Indicator Data'!I71)&gt;S$3,5,ROUND(5-(S$3-LOG('Crisis Indicator Data'!I71))/(S$3-S$4)*5,1)))))</f>
        <v>0</v>
      </c>
      <c r="T74" s="165">
        <f>IF('Crisis Indicator Data'!H71="x","x",IF('Crisis Indicator Data'!I71="x","x",'Crisis Indicator Data'!I71/'Crisis Indicator Data'!H71))</f>
        <v>0</v>
      </c>
      <c r="U74" s="147">
        <f t="shared" si="33"/>
        <v>0</v>
      </c>
      <c r="V74" s="147">
        <f t="shared" si="34"/>
        <v>0</v>
      </c>
      <c r="W74" s="147">
        <f>IF('Crisis Indicator Data'!L71="x","x",IF('Crisis Indicator Data'!L71=0,0,IF(LOG('Crisis Indicator Data'!L71)&lt;W$4,0,IF(LOG('Crisis Indicator Data'!L71)&gt;W$3,5,ROUND(5-(W$3-LOG('Crisis Indicator Data'!L71))/(W$3-W$4)*5,1)))))</f>
        <v>0.9</v>
      </c>
      <c r="X74" s="166">
        <f>IF(OR('Crisis Indicator Data'!L71="x",'Crisis Indicator Data'!H71="x"),"x",'Crisis Indicator Data'!L71/'Crisis Indicator Data'!H71)</f>
        <v>2.5806451612903226E-5</v>
      </c>
      <c r="Y74" s="147">
        <f t="shared" si="35"/>
        <v>1.3</v>
      </c>
      <c r="Z74" s="147">
        <f t="shared" si="36"/>
        <v>1.1000000000000001</v>
      </c>
      <c r="AA74" s="147">
        <f t="shared" si="37"/>
        <v>0.6</v>
      </c>
      <c r="AB74" s="167">
        <f t="shared" si="38"/>
        <v>0.6</v>
      </c>
    </row>
    <row r="75" spans="1:28" x14ac:dyDescent="0.35">
      <c r="A75" s="172" t="str">
        <f>'Crisis Indicator Data'!A72</f>
        <v>Cyclone Fengal Sri Lanka</v>
      </c>
      <c r="B75" s="173" t="str">
        <f>'Crisis Indicator Data'!B72</f>
        <v>Cyclone</v>
      </c>
      <c r="C75" s="173" t="str">
        <f>'Crisis Indicator Data'!C72</f>
        <v>LKA006</v>
      </c>
      <c r="D75" s="173" t="str">
        <f>'Crisis Indicator Data'!D72</f>
        <v>Sri Lanka</v>
      </c>
      <c r="E75" s="174" t="str">
        <f>'Crisis Indicator Data'!E72</f>
        <v>LKA</v>
      </c>
      <c r="F75" s="168">
        <f>IF('Crisis Indicator Data'!F72="x","x",IF(LOG('Crisis Indicator Data'!F72)&lt;F$4,0,IF(LOG('Crisis Indicator Data'!F72)&gt;F$3,5,ROUND(5-(F$3-LOG('Crisis Indicator Data'!F72))/(F$3-F$4)*5,1))))</f>
        <v>2.4</v>
      </c>
      <c r="G75" s="165">
        <f>IF('Crisis Indicator Data'!F72="x","x",IF(LEN(E75)&gt;3,('Crisis Indicator Data'!F72/VLOOKUP('Impact of the crisis'!$C75,'Regional Crises'!$B$1:$R$66,4,FALSE)),'Crisis Indicator Data'!F72/VLOOKUP('Impact of the crisis'!$E75,'Country Indicator Data'!$B$4:$P$300,15,FALSE)))</f>
        <v>0.42125767862916264</v>
      </c>
      <c r="H75" s="147">
        <f t="shared" si="26"/>
        <v>2</v>
      </c>
      <c r="I75" s="147">
        <f t="shared" si="27"/>
        <v>2.2000000000000002</v>
      </c>
      <c r="J75" s="147">
        <f>IF('Crisis Indicator Data'!G72="x","x",IF(LOG('Crisis Indicator Data'!G72)&lt;J$4,0,IF(LOG('Crisis Indicator Data'!G72)&gt;J$3,5,ROUND(5-(J$3-LOG('Crisis Indicator Data'!G72))/(J$3-J$4)*5,1))))</f>
        <v>2</v>
      </c>
      <c r="K75" s="165">
        <f>IF('Crisis Indicator Data'!G72="x","x",IF(LEN(E75)&gt;3,('Crisis Indicator Data'!G72/VLOOKUP('Impact of the crisis'!$C75,'Regional Crises'!$B$1:$R$66,5,FALSE)),'Crisis Indicator Data'!G72/VLOOKUP('Impact of the crisis'!$E75,'Country Indicator Data'!$B$4:$P$300,14,FALSE)))</f>
        <v>0.17692970912556155</v>
      </c>
      <c r="L75" s="147">
        <f t="shared" si="28"/>
        <v>0.8</v>
      </c>
      <c r="M75" s="147">
        <f t="shared" si="29"/>
        <v>1.4</v>
      </c>
      <c r="N75" s="147">
        <f t="shared" si="30"/>
        <v>1.8</v>
      </c>
      <c r="O75" s="147">
        <f>IF('Crisis Indicator Data'!H72="x","x",IF('Crisis Indicator Data'!H72=0,0,IF(LOG('Crisis Indicator Data'!H72)&lt;O$4,0,IF(LOG('Crisis Indicator Data'!H72)&gt;O$3,5,ROUND(5-(O$3-LOG('Crisis Indicator Data'!H72))/(O$3-O$4)*5,1)))))</f>
        <v>1.9</v>
      </c>
      <c r="P75" s="165">
        <f>IF('Crisis Indicator Data'!H72="x","x",'Crisis Indicator Data'!H72/'Crisis Indicator Data'!G72)</f>
        <v>0.11028468838163631</v>
      </c>
      <c r="Q75" s="147">
        <f t="shared" si="31"/>
        <v>0.5</v>
      </c>
      <c r="R75" s="147">
        <f t="shared" si="32"/>
        <v>1.2</v>
      </c>
      <c r="S75" s="147" t="str">
        <f>IF('Crisis Indicator Data'!I72="x","x",IF('Crisis Indicator Data'!I72=0,0,IF(LOG('Crisis Indicator Data'!I72)&lt;S$4,0,IF(LOG('Crisis Indicator Data'!I72)&gt;S$3,5,ROUND(5-(S$3-LOG('Crisis Indicator Data'!I72))/(S$3-S$4)*5,1)))))</f>
        <v>x</v>
      </c>
      <c r="T75" s="165" t="str">
        <f>IF('Crisis Indicator Data'!H72="x","x",IF('Crisis Indicator Data'!I72="x","x",'Crisis Indicator Data'!I72/'Crisis Indicator Data'!H72))</f>
        <v>x</v>
      </c>
      <c r="U75" s="147" t="str">
        <f t="shared" si="33"/>
        <v>x</v>
      </c>
      <c r="V75" s="147" t="str">
        <f t="shared" si="34"/>
        <v>x</v>
      </c>
      <c r="W75" s="147">
        <f>IF('Crisis Indicator Data'!L72="x","x",IF('Crisis Indicator Data'!L72=0,0,IF(LOG('Crisis Indicator Data'!L72)&lt;W$4,0,IF(LOG('Crisis Indicator Data'!L72)&gt;W$3,5,ROUND(5-(W$3-LOG('Crisis Indicator Data'!L72))/(W$3-W$4)*5,1)))))</f>
        <v>1.6</v>
      </c>
      <c r="X75" s="166">
        <f>IF(OR('Crisis Indicator Data'!L72="x",'Crisis Indicator Data'!H72="x"),"x",'Crisis Indicator Data'!L72/'Crisis Indicator Data'!H72)</f>
        <v>3.0232558139534883E-5</v>
      </c>
      <c r="Y75" s="147">
        <f t="shared" si="35"/>
        <v>1.5</v>
      </c>
      <c r="Z75" s="147">
        <f t="shared" si="36"/>
        <v>1.6</v>
      </c>
      <c r="AA75" s="147">
        <f t="shared" si="37"/>
        <v>1.6</v>
      </c>
      <c r="AB75" s="167">
        <f t="shared" si="38"/>
        <v>1.4</v>
      </c>
    </row>
    <row r="76" spans="1:28" x14ac:dyDescent="0.35">
      <c r="A76" s="172" t="str">
        <f>'Crisis Indicator Data'!A73</f>
        <v>Food security crisis in Lesotho</v>
      </c>
      <c r="B76" s="173" t="str">
        <f>'Crisis Indicator Data'!B73</f>
        <v>Drought</v>
      </c>
      <c r="C76" s="173" t="str">
        <f>'Crisis Indicator Data'!C73</f>
        <v>LSO004</v>
      </c>
      <c r="D76" s="173" t="str">
        <f>'Crisis Indicator Data'!D73</f>
        <v>Lesotho</v>
      </c>
      <c r="E76" s="174" t="str">
        <f>'Crisis Indicator Data'!E73</f>
        <v>LSO</v>
      </c>
      <c r="F76" s="168">
        <f>IF('Crisis Indicator Data'!F73="x","x",IF(LOG('Crisis Indicator Data'!F73)&lt;F$4,0,IF(LOG('Crisis Indicator Data'!F73)&gt;F$3,5,ROUND(5-(F$3-LOG('Crisis Indicator Data'!F73))/(F$3-F$4)*5,1))))</f>
        <v>2.5</v>
      </c>
      <c r="G76" s="165">
        <f>IF('Crisis Indicator Data'!F73="x","x",IF(LEN(E76)&gt;3,('Crisis Indicator Data'!F73/VLOOKUP('Impact of the crisis'!$C76,'Regional Crises'!$B$1:$R$66,4,FALSE)),'Crisis Indicator Data'!F73/VLOOKUP('Impact of the crisis'!$E76,'Country Indicator Data'!$B$4:$P$300,15,FALSE)))</f>
        <v>0.99983530961791833</v>
      </c>
      <c r="H76" s="147">
        <f t="shared" si="26"/>
        <v>5</v>
      </c>
      <c r="I76" s="147">
        <f t="shared" si="27"/>
        <v>3.75</v>
      </c>
      <c r="J76" s="147">
        <f>IF('Crisis Indicator Data'!G73="x","x",IF(LOG('Crisis Indicator Data'!G73)&lt;J$4,0,IF(LOG('Crisis Indicator Data'!G73)&gt;J$3,5,ROUND(5-(J$3-LOG('Crisis Indicator Data'!G73))/(J$3-J$4)*5,1))))</f>
        <v>0.6</v>
      </c>
      <c r="K76" s="165">
        <f>IF('Crisis Indicator Data'!G73="x","x",IF(LEN(E76)&gt;3,('Crisis Indicator Data'!G73/VLOOKUP('Impact of the crisis'!$C76,'Regional Crises'!$B$1:$R$66,5,FALSE)),'Crisis Indicator Data'!G73/VLOOKUP('Impact of the crisis'!$E76,'Country Indicator Data'!$B$4:$P$300,14,FALSE)))</f>
        <v>0.64097103918228282</v>
      </c>
      <c r="L76" s="147">
        <f t="shared" si="28"/>
        <v>3.2</v>
      </c>
      <c r="M76" s="147">
        <f t="shared" si="29"/>
        <v>1.9000000000000001</v>
      </c>
      <c r="N76" s="147">
        <f t="shared" si="30"/>
        <v>3</v>
      </c>
      <c r="O76" s="147">
        <f>IF('Crisis Indicator Data'!H73="x","x",IF('Crisis Indicator Data'!H73=0,0,IF(LOG('Crisis Indicator Data'!H73)&lt;O$4,0,IF(LOG('Crisis Indicator Data'!H73)&gt;O$3,5,ROUND(5-(O$3-LOG('Crisis Indicator Data'!H73))/(O$3-O$4)*5,1)))))</f>
        <v>2.5</v>
      </c>
      <c r="P76" s="165">
        <f>IF('Crisis Indicator Data'!H73="x","x",'Crisis Indicator Data'!H73/'Crisis Indicator Data'!G73)</f>
        <v>0.62857142857142856</v>
      </c>
      <c r="Q76" s="147">
        <f t="shared" si="31"/>
        <v>3.1</v>
      </c>
      <c r="R76" s="147">
        <f t="shared" si="32"/>
        <v>2.8</v>
      </c>
      <c r="S76" s="147" t="str">
        <f>IF('Crisis Indicator Data'!I73="x","x",IF('Crisis Indicator Data'!I73=0,0,IF(LOG('Crisis Indicator Data'!I73)&lt;S$4,0,IF(LOG('Crisis Indicator Data'!I73)&gt;S$3,5,ROUND(5-(S$3-LOG('Crisis Indicator Data'!I73))/(S$3-S$4)*5,1)))))</f>
        <v>x</v>
      </c>
      <c r="T76" s="165" t="str">
        <f>IF('Crisis Indicator Data'!H73="x","x",IF('Crisis Indicator Data'!I73="x","x",'Crisis Indicator Data'!I73/'Crisis Indicator Data'!H73))</f>
        <v>x</v>
      </c>
      <c r="U76" s="147" t="str">
        <f t="shared" si="33"/>
        <v>x</v>
      </c>
      <c r="V76" s="147" t="str">
        <f t="shared" si="34"/>
        <v>x</v>
      </c>
      <c r="W76" s="147">
        <f>IF('Crisis Indicator Data'!L73="x","x",IF('Crisis Indicator Data'!L73=0,0,IF(LOG('Crisis Indicator Data'!L73)&lt;W$4,0,IF(LOG('Crisis Indicator Data'!L73)&gt;W$3,5,ROUND(5-(W$3-LOG('Crisis Indicator Data'!L73))/(W$3-W$4)*5,1)))))</f>
        <v>0.4</v>
      </c>
      <c r="X76" s="166">
        <f>IF(OR('Crisis Indicator Data'!L73="x",'Crisis Indicator Data'!H73="x"),"x",'Crisis Indicator Data'!L73/'Crisis Indicator Data'!H73)</f>
        <v>2.1141649048625792E-6</v>
      </c>
      <c r="Y76" s="147">
        <f t="shared" si="35"/>
        <v>0.1</v>
      </c>
      <c r="Z76" s="147">
        <f t="shared" si="36"/>
        <v>0.3</v>
      </c>
      <c r="AA76" s="147">
        <f t="shared" si="37"/>
        <v>0.3</v>
      </c>
      <c r="AB76" s="167">
        <f t="shared" si="38"/>
        <v>1.7</v>
      </c>
    </row>
    <row r="77" spans="1:28" x14ac:dyDescent="0.35">
      <c r="A77" s="172" t="str">
        <f>'Crisis Indicator Data'!A74</f>
        <v>Displacement from Russia-Ukraine conflict in Lithuania</v>
      </c>
      <c r="B77" s="173" t="str">
        <f>'Crisis Indicator Data'!B74</f>
        <v>Conflict,Displacement</v>
      </c>
      <c r="C77" s="173" t="str">
        <f>'Crisis Indicator Data'!C74</f>
        <v>LTU002</v>
      </c>
      <c r="D77" s="173" t="str">
        <f>'Crisis Indicator Data'!D74</f>
        <v>Lithuania</v>
      </c>
      <c r="E77" s="174" t="str">
        <f>'Crisis Indicator Data'!E74</f>
        <v>LTU</v>
      </c>
      <c r="F77" s="168">
        <f>IF('Crisis Indicator Data'!F74="x","x",IF(LOG('Crisis Indicator Data'!F74)&lt;F$4,0,IF(LOG('Crisis Indicator Data'!F74)&gt;F$3,5,ROUND(5-(F$3-LOG('Crisis Indicator Data'!F74))/(F$3-F$4)*5,1))))</f>
        <v>3</v>
      </c>
      <c r="G77" s="165">
        <f>IF('Crisis Indicator Data'!F74="x","x",IF(LEN(E77)&gt;3,('Crisis Indicator Data'!F74/VLOOKUP('Impact of the crisis'!$C77,'Regional Crises'!$B$1:$R$66,4,FALSE)),'Crisis Indicator Data'!F74/VLOOKUP('Impact of the crisis'!$E77,'Country Indicator Data'!$B$4:$P$300,15,FALSE)))</f>
        <v>1</v>
      </c>
      <c r="H77" s="147">
        <f t="shared" si="26"/>
        <v>5</v>
      </c>
      <c r="I77" s="147">
        <f t="shared" si="27"/>
        <v>4</v>
      </c>
      <c r="J77" s="147">
        <f>IF('Crisis Indicator Data'!G74="x","x",IF(LOG('Crisis Indicator Data'!G74)&lt;J$4,0,IF(LOG('Crisis Indicator Data'!G74)&gt;J$3,5,ROUND(5-(J$3-LOG('Crisis Indicator Data'!G74))/(J$3-J$4)*5,1))))</f>
        <v>1.6</v>
      </c>
      <c r="K77" s="165">
        <f>IF('Crisis Indicator Data'!G74="x","x",IF(LEN(E77)&gt;3,('Crisis Indicator Data'!G74/VLOOKUP('Impact of the crisis'!$C77,'Regional Crises'!$B$1:$R$66,5,FALSE)),'Crisis Indicator Data'!G74/VLOOKUP('Impact of the crisis'!$E77,'Country Indicator Data'!$B$4:$P$300,14,FALSE)))</f>
        <v>1</v>
      </c>
      <c r="L77" s="147">
        <f t="shared" si="28"/>
        <v>5</v>
      </c>
      <c r="M77" s="147">
        <f t="shared" si="29"/>
        <v>3.3</v>
      </c>
      <c r="N77" s="147">
        <f t="shared" si="30"/>
        <v>3.7</v>
      </c>
      <c r="O77" s="147">
        <f>IF('Crisis Indicator Data'!H74="x","x",IF('Crisis Indicator Data'!H74=0,0,IF(LOG('Crisis Indicator Data'!H74)&lt;O$4,0,IF(LOG('Crisis Indicator Data'!H74)&gt;O$3,5,ROUND(5-(O$3-LOG('Crisis Indicator Data'!H74))/(O$3-O$4)*5,1)))))</f>
        <v>0.3</v>
      </c>
      <c r="P77" s="165">
        <f>IF('Crisis Indicator Data'!H74="x","x",'Crisis Indicator Data'!H74/'Crisis Indicator Data'!G74)</f>
        <v>1.644398766700925E-2</v>
      </c>
      <c r="Q77" s="147">
        <f t="shared" si="31"/>
        <v>0</v>
      </c>
      <c r="R77" s="147">
        <f t="shared" si="32"/>
        <v>0.15</v>
      </c>
      <c r="S77" s="147">
        <f>IF('Crisis Indicator Data'!I74="x","x",IF('Crisis Indicator Data'!I74=0,0,IF(LOG('Crisis Indicator Data'!I74)&lt;S$4,0,IF(LOG('Crisis Indicator Data'!I74)&gt;S$3,5,ROUND(5-(S$3-LOG('Crisis Indicator Data'!I74))/(S$3-S$4)*5,1)))))</f>
        <v>2.4</v>
      </c>
      <c r="T77" s="165">
        <f>IF('Crisis Indicator Data'!H74="x","x",IF('Crisis Indicator Data'!I74="x","x",'Crisis Indicator Data'!I74/'Crisis Indicator Data'!H74))</f>
        <v>1</v>
      </c>
      <c r="U77" s="147">
        <f t="shared" si="33"/>
        <v>5</v>
      </c>
      <c r="V77" s="147">
        <f t="shared" si="34"/>
        <v>3.7</v>
      </c>
      <c r="W77" s="147">
        <f>IF('Crisis Indicator Data'!L74="x","x",IF('Crisis Indicator Data'!L74=0,0,IF(LOG('Crisis Indicator Data'!L74)&lt;W$4,0,IF(LOG('Crisis Indicator Data'!L74)&gt;W$3,5,ROUND(5-(W$3-LOG('Crisis Indicator Data'!L74))/(W$3-W$4)*5,1)))))</f>
        <v>0</v>
      </c>
      <c r="X77" s="166">
        <f>IF(OR('Crisis Indicator Data'!L74="x",'Crisis Indicator Data'!H74="x"),"x",'Crisis Indicator Data'!L74/'Crisis Indicator Data'!H74)</f>
        <v>0</v>
      </c>
      <c r="Y77" s="147">
        <f t="shared" si="35"/>
        <v>0</v>
      </c>
      <c r="Z77" s="147">
        <f t="shared" si="36"/>
        <v>0</v>
      </c>
      <c r="AA77" s="147">
        <f t="shared" si="37"/>
        <v>2.2999999999999998</v>
      </c>
      <c r="AB77" s="167">
        <f t="shared" si="38"/>
        <v>1.3</v>
      </c>
    </row>
    <row r="78" spans="1:28" x14ac:dyDescent="0.35">
      <c r="A78" s="172" t="str">
        <f>'Crisis Indicator Data'!A75</f>
        <v>Displacement from Russia-Ukraine conflict in Latvia</v>
      </c>
      <c r="B78" s="173" t="str">
        <f>'Crisis Indicator Data'!B75</f>
        <v>Conflict,Displacement</v>
      </c>
      <c r="C78" s="173" t="str">
        <f>'Crisis Indicator Data'!C75</f>
        <v>LVA002</v>
      </c>
      <c r="D78" s="173" t="str">
        <f>'Crisis Indicator Data'!D75</f>
        <v>Latvia</v>
      </c>
      <c r="E78" s="174" t="str">
        <f>'Crisis Indicator Data'!E75</f>
        <v>LVA</v>
      </c>
      <c r="F78" s="168">
        <f>IF('Crisis Indicator Data'!F75="x","x",IF(LOG('Crisis Indicator Data'!F75)&lt;F$4,0,IF(LOG('Crisis Indicator Data'!F75)&gt;F$3,5,ROUND(5-(F$3-LOG('Crisis Indicator Data'!F75))/(F$3-F$4)*5,1))))</f>
        <v>3</v>
      </c>
      <c r="G78" s="165">
        <f>IF('Crisis Indicator Data'!F75="x","x",IF(LEN(E78)&gt;3,('Crisis Indicator Data'!F75/VLOOKUP('Impact of the crisis'!$C78,'Regional Crises'!$B$1:$R$66,4,FALSE)),'Crisis Indicator Data'!F75/VLOOKUP('Impact of the crisis'!$E78,'Country Indicator Data'!$B$4:$P$300,15,FALSE)))</f>
        <v>1</v>
      </c>
      <c r="H78" s="147">
        <f t="shared" si="26"/>
        <v>5</v>
      </c>
      <c r="I78" s="147">
        <f t="shared" si="27"/>
        <v>4</v>
      </c>
      <c r="J78" s="147">
        <f>IF('Crisis Indicator Data'!G75="x","x",IF(LOG('Crisis Indicator Data'!G75)&lt;J$4,0,IF(LOG('Crisis Indicator Data'!G75)&gt;J$3,5,ROUND(5-(J$3-LOG('Crisis Indicator Data'!G75))/(J$3-J$4)*5,1))))</f>
        <v>1</v>
      </c>
      <c r="K78" s="165">
        <f>IF('Crisis Indicator Data'!G75="x","x",IF(LEN(E78)&gt;3,('Crisis Indicator Data'!G75/VLOOKUP('Impact of the crisis'!$C78,'Regional Crises'!$B$1:$R$66,5,FALSE)),'Crisis Indicator Data'!G75/VLOOKUP('Impact of the crisis'!$E78,'Country Indicator Data'!$B$4:$P$300,14,FALSE)))</f>
        <v>1</v>
      </c>
      <c r="L78" s="147">
        <f t="shared" si="28"/>
        <v>5</v>
      </c>
      <c r="M78" s="147">
        <f t="shared" si="29"/>
        <v>3</v>
      </c>
      <c r="N78" s="147">
        <f t="shared" si="30"/>
        <v>3.5</v>
      </c>
      <c r="O78" s="147">
        <f>IF('Crisis Indicator Data'!H75="x","x",IF('Crisis Indicator Data'!H75=0,0,IF(LOG('Crisis Indicator Data'!H75)&lt;O$4,0,IF(LOG('Crisis Indicator Data'!H75)&gt;O$3,5,ROUND(5-(O$3-LOG('Crisis Indicator Data'!H75))/(O$3-O$4)*5,1)))))</f>
        <v>0.3</v>
      </c>
      <c r="P78" s="165">
        <f>IF('Crisis Indicator Data'!H75="x","x",'Crisis Indicator Data'!H75/'Crisis Indicator Data'!G75)</f>
        <v>2.4883359253499222E-2</v>
      </c>
      <c r="Q78" s="147">
        <f t="shared" si="31"/>
        <v>0.1</v>
      </c>
      <c r="R78" s="147">
        <f t="shared" si="32"/>
        <v>0.2</v>
      </c>
      <c r="S78" s="147">
        <f>IF('Crisis Indicator Data'!I75="x","x",IF('Crisis Indicator Data'!I75=0,0,IF(LOG('Crisis Indicator Data'!I75)&lt;S$4,0,IF(LOG('Crisis Indicator Data'!I75)&gt;S$3,5,ROUND(5-(S$3-LOG('Crisis Indicator Data'!I75))/(S$3-S$4)*5,1)))))</f>
        <v>2.4</v>
      </c>
      <c r="T78" s="165">
        <f>IF('Crisis Indicator Data'!H75="x","x",IF('Crisis Indicator Data'!I75="x","x",'Crisis Indicator Data'!I75/'Crisis Indicator Data'!H75))</f>
        <v>1</v>
      </c>
      <c r="U78" s="147">
        <f t="shared" si="33"/>
        <v>5</v>
      </c>
      <c r="V78" s="147">
        <f t="shared" si="34"/>
        <v>3.7</v>
      </c>
      <c r="W78" s="147">
        <f>IF('Crisis Indicator Data'!L75="x","x",IF('Crisis Indicator Data'!L75=0,0,IF(LOG('Crisis Indicator Data'!L75)&lt;W$4,0,IF(LOG('Crisis Indicator Data'!L75)&gt;W$3,5,ROUND(5-(W$3-LOG('Crisis Indicator Data'!L75))/(W$3-W$4)*5,1)))))</f>
        <v>0</v>
      </c>
      <c r="X78" s="166">
        <f>IF(OR('Crisis Indicator Data'!L75="x",'Crisis Indicator Data'!H75="x"),"x",'Crisis Indicator Data'!L75/'Crisis Indicator Data'!H75)</f>
        <v>0</v>
      </c>
      <c r="Y78" s="147">
        <f t="shared" si="35"/>
        <v>0</v>
      </c>
      <c r="Z78" s="147">
        <f t="shared" si="36"/>
        <v>0</v>
      </c>
      <c r="AA78" s="147">
        <f t="shared" si="37"/>
        <v>2.2999999999999998</v>
      </c>
      <c r="AB78" s="167">
        <f t="shared" si="38"/>
        <v>1.4</v>
      </c>
    </row>
    <row r="79" spans="1:28" x14ac:dyDescent="0.35">
      <c r="A79" s="172" t="str">
        <f>'Crisis Indicator Data'!A76</f>
        <v>Mixed migration flows in Morocco</v>
      </c>
      <c r="B79" s="173" t="str">
        <f>'Crisis Indicator Data'!B76</f>
        <v>Displacement</v>
      </c>
      <c r="C79" s="173" t="str">
        <f>'Crisis Indicator Data'!C76</f>
        <v>MAR002</v>
      </c>
      <c r="D79" s="173" t="str">
        <f>'Crisis Indicator Data'!D76</f>
        <v>Morocco</v>
      </c>
      <c r="E79" s="174" t="str">
        <f>'Crisis Indicator Data'!E76</f>
        <v>MAR</v>
      </c>
      <c r="F79" s="168">
        <f>IF('Crisis Indicator Data'!F76="x","x",IF(LOG('Crisis Indicator Data'!F76)&lt;F$4,0,IF(LOG('Crisis Indicator Data'!F76)&gt;F$3,5,ROUND(5-(F$3-LOG('Crisis Indicator Data'!F76))/(F$3-F$4)*5,1))))</f>
        <v>0.6</v>
      </c>
      <c r="G79" s="165">
        <f>IF('Crisis Indicator Data'!F76="x","x",IF(LEN(E79)&gt;3,('Crisis Indicator Data'!F76/VLOOKUP('Impact of the crisis'!$C79,'Regional Crises'!$B$1:$R$66,4,FALSE)),'Crisis Indicator Data'!F76/VLOOKUP('Impact of the crisis'!$E79,'Country Indicator Data'!$B$4:$P$300,15,FALSE)))</f>
        <v>4.8308312794084693E-3</v>
      </c>
      <c r="H79" s="147">
        <f t="shared" si="26"/>
        <v>0</v>
      </c>
      <c r="I79" s="147">
        <f t="shared" si="27"/>
        <v>0.3</v>
      </c>
      <c r="J79" s="147">
        <f>IF('Crisis Indicator Data'!G76="x","x",IF(LOG('Crisis Indicator Data'!G76)&lt;J$4,0,IF(LOG('Crisis Indicator Data'!G76)&gt;J$3,5,ROUND(5-(J$3-LOG('Crisis Indicator Data'!G76))/(J$3-J$4)*5,1))))</f>
        <v>2.4</v>
      </c>
      <c r="K79" s="165">
        <f>IF('Crisis Indicator Data'!G76="x","x",IF(LEN(E79)&gt;3,('Crisis Indicator Data'!G76/VLOOKUP('Impact of the crisis'!$C79,'Regional Crises'!$B$1:$R$66,5,FALSE)),'Crisis Indicator Data'!G76/VLOOKUP('Impact of the crisis'!$E79,'Country Indicator Data'!$B$4:$P$300,14,FALSE)))</f>
        <v>0.13628272251308901</v>
      </c>
      <c r="L79" s="147">
        <f t="shared" si="28"/>
        <v>0.6</v>
      </c>
      <c r="M79" s="147">
        <f t="shared" si="29"/>
        <v>1.5</v>
      </c>
      <c r="N79" s="147">
        <f t="shared" si="30"/>
        <v>0.9</v>
      </c>
      <c r="O79" s="147">
        <f>IF('Crisis Indicator Data'!H76="x","x",IF('Crisis Indicator Data'!H76=0,0,IF(LOG('Crisis Indicator Data'!H76)&lt;O$4,0,IF(LOG('Crisis Indicator Data'!H76)&gt;O$3,5,ROUND(5-(O$3-LOG('Crisis Indicator Data'!H76))/(O$3-O$4)*5,1)))))</f>
        <v>0</v>
      </c>
      <c r="P79" s="165">
        <f>IF('Crisis Indicator Data'!H76="x","x",'Crisis Indicator Data'!H76/'Crisis Indicator Data'!G76)</f>
        <v>3.4575489819439107E-3</v>
      </c>
      <c r="Q79" s="147">
        <f t="shared" si="31"/>
        <v>0</v>
      </c>
      <c r="R79" s="147">
        <f t="shared" si="32"/>
        <v>0</v>
      </c>
      <c r="S79" s="147">
        <f>IF('Crisis Indicator Data'!I76="x","x",IF('Crisis Indicator Data'!I76=0,0,IF(LOG('Crisis Indicator Data'!I76)&lt;S$4,0,IF(LOG('Crisis Indicator Data'!I76)&gt;S$3,5,ROUND(5-(S$3-LOG('Crisis Indicator Data'!I76))/(S$3-S$4)*5,1)))))</f>
        <v>1.8</v>
      </c>
      <c r="T79" s="165">
        <f>IF('Crisis Indicator Data'!H76="x","x",IF('Crisis Indicator Data'!I76="x","x",'Crisis Indicator Data'!I76/'Crisis Indicator Data'!H76))</f>
        <v>1</v>
      </c>
      <c r="U79" s="147">
        <f t="shared" si="33"/>
        <v>5</v>
      </c>
      <c r="V79" s="147">
        <f t="shared" si="34"/>
        <v>3.4</v>
      </c>
      <c r="W79" s="147">
        <f>IF('Crisis Indicator Data'!L76="x","x",IF('Crisis Indicator Data'!L76=0,0,IF(LOG('Crisis Indicator Data'!L76)&lt;W$4,0,IF(LOG('Crisis Indicator Data'!L76)&gt;W$3,5,ROUND(5-(W$3-LOG('Crisis Indicator Data'!L76))/(W$3-W$4)*5,1)))))</f>
        <v>3</v>
      </c>
      <c r="X79" s="166">
        <f>IF(OR('Crisis Indicator Data'!L76="x",'Crisis Indicator Data'!H76="x"),"x",'Crisis Indicator Data'!L76/'Crisis Indicator Data'!H76)</f>
        <v>6.5555555555555558E-3</v>
      </c>
      <c r="Y79" s="147">
        <f t="shared" si="35"/>
        <v>5</v>
      </c>
      <c r="Z79" s="147">
        <f t="shared" si="36"/>
        <v>4</v>
      </c>
      <c r="AA79" s="147">
        <f t="shared" si="37"/>
        <v>3.7</v>
      </c>
      <c r="AB79" s="167">
        <f t="shared" si="38"/>
        <v>2.2999999999999998</v>
      </c>
    </row>
    <row r="80" spans="1:28" x14ac:dyDescent="0.35">
      <c r="A80" s="172" t="str">
        <f>'Crisis Indicator Data'!A77</f>
        <v>DIsplacement from Russia-Ukraine conflict in Moldova</v>
      </c>
      <c r="B80" s="173" t="str">
        <f>'Crisis Indicator Data'!B77</f>
        <v>Displacement,Conflict</v>
      </c>
      <c r="C80" s="173" t="str">
        <f>'Crisis Indicator Data'!C77</f>
        <v>MDA002</v>
      </c>
      <c r="D80" s="173" t="str">
        <f>'Crisis Indicator Data'!D77</f>
        <v>Moldova</v>
      </c>
      <c r="E80" s="174" t="str">
        <f>'Crisis Indicator Data'!E77</f>
        <v>MDA</v>
      </c>
      <c r="F80" s="168">
        <f>IF('Crisis Indicator Data'!F77="x","x",IF(LOG('Crisis Indicator Data'!F77)&lt;F$4,0,IF(LOG('Crisis Indicator Data'!F77)&gt;F$3,5,ROUND(5-(F$3-LOG('Crisis Indicator Data'!F77))/(F$3-F$4)*5,1))))</f>
        <v>2.5</v>
      </c>
      <c r="G80" s="165">
        <f>IF('Crisis Indicator Data'!F77="x","x",IF(LEN(E80)&gt;3,('Crisis Indicator Data'!F77/VLOOKUP('Impact of the crisis'!$C80,'Regional Crises'!$B$1:$R$66,4,FALSE)),'Crisis Indicator Data'!F77/VLOOKUP('Impact of the crisis'!$E80,'Country Indicator Data'!$B$4:$P$300,15,FALSE)))</f>
        <v>1</v>
      </c>
      <c r="H80" s="147">
        <f t="shared" si="26"/>
        <v>5</v>
      </c>
      <c r="I80" s="147">
        <f t="shared" si="27"/>
        <v>3.75</v>
      </c>
      <c r="J80" s="147">
        <f>IF('Crisis Indicator Data'!G77="x","x",IF(LOG('Crisis Indicator Data'!G77)&lt;J$4,0,IF(LOG('Crisis Indicator Data'!G77)&gt;J$3,5,ROUND(5-(J$3-LOG('Crisis Indicator Data'!G77))/(J$3-J$4)*5,1))))</f>
        <v>1.4</v>
      </c>
      <c r="K80" s="165">
        <f>IF('Crisis Indicator Data'!G77="x","x",IF(LEN(E80)&gt;3,('Crisis Indicator Data'!G77/VLOOKUP('Impact of the crisis'!$C80,'Regional Crises'!$B$1:$R$66,5,FALSE)),'Crisis Indicator Data'!G77/VLOOKUP('Impact of the crisis'!$E80,'Country Indicator Data'!$B$4:$P$300,14,FALSE)))</f>
        <v>1</v>
      </c>
      <c r="L80" s="147">
        <f t="shared" si="28"/>
        <v>5</v>
      </c>
      <c r="M80" s="147">
        <f t="shared" si="29"/>
        <v>3.2</v>
      </c>
      <c r="N80" s="147">
        <f t="shared" si="30"/>
        <v>3.5</v>
      </c>
      <c r="O80" s="147">
        <f>IF('Crisis Indicator Data'!H77="x","x",IF('Crisis Indicator Data'!H77=0,0,IF(LOG('Crisis Indicator Data'!H77)&lt;O$4,0,IF(LOG('Crisis Indicator Data'!H77)&gt;O$3,5,ROUND(5-(O$3-LOG('Crisis Indicator Data'!H77))/(O$3-O$4)*5,1)))))</f>
        <v>1</v>
      </c>
      <c r="P80" s="165">
        <f>IF('Crisis Indicator Data'!H77="x","x",'Crisis Indicator Data'!H77/'Crisis Indicator Data'!G77)</f>
        <v>4.8640367675220224E-2</v>
      </c>
      <c r="Q80" s="147">
        <f t="shared" si="31"/>
        <v>0.2</v>
      </c>
      <c r="R80" s="147">
        <f t="shared" si="32"/>
        <v>0.6</v>
      </c>
      <c r="S80" s="147">
        <f>IF('Crisis Indicator Data'!I77="x","x",IF('Crisis Indicator Data'!I77=0,0,IF(LOG('Crisis Indicator Data'!I77)&lt;S$4,0,IF(LOG('Crisis Indicator Data'!I77)&gt;S$3,5,ROUND(5-(S$3-LOG('Crisis Indicator Data'!I77))/(S$3-S$4)*5,1)))))</f>
        <v>3</v>
      </c>
      <c r="T80" s="165">
        <f>IF('Crisis Indicator Data'!H77="x","x",IF('Crisis Indicator Data'!I77="x","x",'Crisis Indicator Data'!I77/'Crisis Indicator Data'!H77))</f>
        <v>1</v>
      </c>
      <c r="U80" s="147">
        <f t="shared" si="33"/>
        <v>5</v>
      </c>
      <c r="V80" s="147">
        <f t="shared" si="34"/>
        <v>4</v>
      </c>
      <c r="W80" s="147">
        <f>IF('Crisis Indicator Data'!L77="x","x",IF('Crisis Indicator Data'!L77=0,0,IF(LOG('Crisis Indicator Data'!L77)&lt;W$4,0,IF(LOG('Crisis Indicator Data'!L77)&gt;W$3,5,ROUND(5-(W$3-LOG('Crisis Indicator Data'!L77))/(W$3-W$4)*5,1)))))</f>
        <v>0</v>
      </c>
      <c r="X80" s="166">
        <f>IF(OR('Crisis Indicator Data'!L77="x",'Crisis Indicator Data'!H77="x"),"x",'Crisis Indicator Data'!L77/'Crisis Indicator Data'!H77)</f>
        <v>0</v>
      </c>
      <c r="Y80" s="147">
        <f t="shared" si="35"/>
        <v>0</v>
      </c>
      <c r="Z80" s="147">
        <f t="shared" si="36"/>
        <v>0</v>
      </c>
      <c r="AA80" s="147">
        <f t="shared" si="37"/>
        <v>2.5</v>
      </c>
      <c r="AB80" s="167">
        <f t="shared" si="38"/>
        <v>1.6</v>
      </c>
    </row>
    <row r="81" spans="1:28" x14ac:dyDescent="0.35">
      <c r="A81" s="172" t="str">
        <f>'Crisis Indicator Data'!A78</f>
        <v>Drought in Madagascar</v>
      </c>
      <c r="B81" s="173" t="str">
        <f>'Crisis Indicator Data'!B78</f>
        <v>Drought</v>
      </c>
      <c r="C81" s="173" t="str">
        <f>'Crisis Indicator Data'!C78</f>
        <v>MDG002</v>
      </c>
      <c r="D81" s="173" t="str">
        <f>'Crisis Indicator Data'!D78</f>
        <v>Madagascar</v>
      </c>
      <c r="E81" s="174" t="str">
        <f>'Crisis Indicator Data'!E78</f>
        <v>MDG</v>
      </c>
      <c r="F81" s="168">
        <f>IF('Crisis Indicator Data'!F78="x","x",IF(LOG('Crisis Indicator Data'!F78)&lt;F$4,0,IF(LOG('Crisis Indicator Data'!F78)&gt;F$3,5,ROUND(5-(F$3-LOG('Crisis Indicator Data'!F78))/(F$3-F$4)*5,1))))</f>
        <v>3.6</v>
      </c>
      <c r="G81" s="165">
        <f>IF('Crisis Indicator Data'!F78="x","x",IF(LEN(E81)&gt;3,('Crisis Indicator Data'!F78/VLOOKUP('Impact of the crisis'!$C81,'Regional Crises'!$B$1:$R$66,4,FALSE)),'Crisis Indicator Data'!F78/VLOOKUP('Impact of the crisis'!$E81,'Country Indicator Data'!$B$4:$P$300,15,FALSE)))</f>
        <v>0.25739429357167409</v>
      </c>
      <c r="H81" s="147">
        <f t="shared" si="26"/>
        <v>1.2</v>
      </c>
      <c r="I81" s="147">
        <f t="shared" si="27"/>
        <v>2.4</v>
      </c>
      <c r="J81" s="147">
        <f>IF('Crisis Indicator Data'!G78="x","x",IF(LOG('Crisis Indicator Data'!G78)&lt;J$4,0,IF(LOG('Crisis Indicator Data'!G78)&gt;J$3,5,ROUND(5-(J$3-LOG('Crisis Indicator Data'!G78))/(J$3-J$4)*5,1))))</f>
        <v>3.4</v>
      </c>
      <c r="K81" s="165">
        <f>IF('Crisis Indicator Data'!G78="x","x",IF(LEN(E81)&gt;3,('Crisis Indicator Data'!G78/VLOOKUP('Impact of the crisis'!$C81,'Regional Crises'!$B$1:$R$66,5,FALSE)),'Crisis Indicator Data'!G78/VLOOKUP('Impact of the crisis'!$E81,'Country Indicator Data'!$B$4:$P$300,14,FALSE)))</f>
        <v>0.31829170024174053</v>
      </c>
      <c r="L81" s="147">
        <f t="shared" si="28"/>
        <v>1.6</v>
      </c>
      <c r="M81" s="147">
        <f t="shared" si="29"/>
        <v>2.5</v>
      </c>
      <c r="N81" s="147">
        <f t="shared" si="30"/>
        <v>2.5</v>
      </c>
      <c r="O81" s="147">
        <f>IF('Crisis Indicator Data'!H78="x","x",IF('Crisis Indicator Data'!H78=0,0,IF(LOG('Crisis Indicator Data'!H78)&lt;O$4,0,IF(LOG('Crisis Indicator Data'!H78)&gt;O$3,5,ROUND(5-(O$3-LOG('Crisis Indicator Data'!H78))/(O$3-O$4)*5,1)))))</f>
        <v>3.8</v>
      </c>
      <c r="P81" s="165">
        <f>IF('Crisis Indicator Data'!H78="x","x",'Crisis Indicator Data'!H78/'Crisis Indicator Data'!G78)</f>
        <v>0.61927945472249268</v>
      </c>
      <c r="Q81" s="147">
        <f t="shared" si="31"/>
        <v>3.1</v>
      </c>
      <c r="R81" s="147">
        <f t="shared" si="32"/>
        <v>3.45</v>
      </c>
      <c r="S81" s="147">
        <f>IF('Crisis Indicator Data'!I78="x","x",IF('Crisis Indicator Data'!I78=0,0,IF(LOG('Crisis Indicator Data'!I78)&lt;S$4,0,IF(LOG('Crisis Indicator Data'!I78)&gt;S$3,5,ROUND(5-(S$3-LOG('Crisis Indicator Data'!I78))/(S$3-S$4)*5,1)))))</f>
        <v>1.3</v>
      </c>
      <c r="T81" s="165">
        <f>IF('Crisis Indicator Data'!H78="x","x",IF('Crisis Indicator Data'!I78="x","x",'Crisis Indicator Data'!I78/'Crisis Indicator Data'!H78))</f>
        <v>1.2578616352201257E-3</v>
      </c>
      <c r="U81" s="147">
        <f t="shared" si="33"/>
        <v>0</v>
      </c>
      <c r="V81" s="147">
        <f t="shared" si="34"/>
        <v>0.7</v>
      </c>
      <c r="W81" s="147" t="str">
        <f>IF('Crisis Indicator Data'!L78="x","x",IF('Crisis Indicator Data'!L78=0,0,IF(LOG('Crisis Indicator Data'!L78)&lt;W$4,0,IF(LOG('Crisis Indicator Data'!L78)&gt;W$3,5,ROUND(5-(W$3-LOG('Crisis Indicator Data'!L78))/(W$3-W$4)*5,1)))))</f>
        <v>x</v>
      </c>
      <c r="X81" s="166" t="str">
        <f>IF(OR('Crisis Indicator Data'!L78="x",'Crisis Indicator Data'!H78="x"),"x",'Crisis Indicator Data'!L78/'Crisis Indicator Data'!H78)</f>
        <v>x</v>
      </c>
      <c r="Y81" s="147" t="str">
        <f t="shared" si="35"/>
        <v>x</v>
      </c>
      <c r="Z81" s="147" t="str">
        <f t="shared" si="36"/>
        <v>x</v>
      </c>
      <c r="AA81" s="147">
        <f t="shared" si="37"/>
        <v>0.7</v>
      </c>
      <c r="AB81" s="167">
        <f t="shared" si="38"/>
        <v>2.2999999999999998</v>
      </c>
    </row>
    <row r="82" spans="1:28" x14ac:dyDescent="0.35">
      <c r="A82" s="172" t="str">
        <f>'Crisis Indicator Data'!A79</f>
        <v>Multiple crisis in Mexico</v>
      </c>
      <c r="B82" s="173" t="str">
        <f>'Crisis Indicator Data'!B79</f>
        <v>Violence,Displacement</v>
      </c>
      <c r="C82" s="173" t="str">
        <f>'Crisis Indicator Data'!C79</f>
        <v>MEX001</v>
      </c>
      <c r="D82" s="173" t="str">
        <f>'Crisis Indicator Data'!D79</f>
        <v>Mexico</v>
      </c>
      <c r="E82" s="174" t="str">
        <f>'Crisis Indicator Data'!E79</f>
        <v>MEX</v>
      </c>
      <c r="F82" s="168">
        <f>IF('Crisis Indicator Data'!F79="x","x",IF(LOG('Crisis Indicator Data'!F79)&lt;F$4,0,IF(LOG('Crisis Indicator Data'!F79)&gt;F$3,5,ROUND(5-(F$3-LOG('Crisis Indicator Data'!F79))/(F$3-F$4)*5,1))))</f>
        <v>5</v>
      </c>
      <c r="G82" s="165">
        <f>IF('Crisis Indicator Data'!F79="x","x",IF(LEN(E82)&gt;3,('Crisis Indicator Data'!F79/VLOOKUP('Impact of the crisis'!$C82,'Regional Crises'!$B$1:$R$66,4,FALSE)),'Crisis Indicator Data'!F79/VLOOKUP('Impact of the crisis'!$E82,'Country Indicator Data'!$B$4:$P$300,15,FALSE)))</f>
        <v>1</v>
      </c>
      <c r="H82" s="147">
        <f t="shared" si="26"/>
        <v>5</v>
      </c>
      <c r="I82" s="147">
        <f t="shared" si="27"/>
        <v>5</v>
      </c>
      <c r="J82" s="147">
        <f>IF('Crisis Indicator Data'!G79="x","x",IF(LOG('Crisis Indicator Data'!G79)&lt;J$4,0,IF(LOG('Crisis Indicator Data'!G79)&gt;J$3,5,ROUND(5-(J$3-LOG('Crisis Indicator Data'!G79))/(J$3-J$4)*5,1))))</f>
        <v>5</v>
      </c>
      <c r="K82" s="165">
        <f>IF('Crisis Indicator Data'!G79="x","x",IF(LEN(E82)&gt;3,('Crisis Indicator Data'!G79/VLOOKUP('Impact of the crisis'!$C82,'Regional Crises'!$B$1:$R$66,5,FALSE)),'Crisis Indicator Data'!G79/VLOOKUP('Impact of the crisis'!$E82,'Country Indicator Data'!$B$4:$P$300,14,FALSE)))</f>
        <v>1</v>
      </c>
      <c r="L82" s="147">
        <f t="shared" si="28"/>
        <v>5</v>
      </c>
      <c r="M82" s="147">
        <f t="shared" si="29"/>
        <v>5</v>
      </c>
      <c r="N82" s="147">
        <f t="shared" si="30"/>
        <v>5</v>
      </c>
      <c r="O82" s="147">
        <f>IF('Crisis Indicator Data'!H79="x","x",IF('Crisis Indicator Data'!H79=0,0,IF(LOG('Crisis Indicator Data'!H79)&lt;O$4,0,IF(LOG('Crisis Indicator Data'!H79)&gt;O$3,5,ROUND(5-(O$3-LOG('Crisis Indicator Data'!H79))/(O$3-O$4)*5,1)))))</f>
        <v>2.1</v>
      </c>
      <c r="P82" s="165">
        <f>IF('Crisis Indicator Data'!H79="x","x",'Crisis Indicator Data'!H79/'Crisis Indicator Data'!G79)</f>
        <v>4.7798467957899981E-3</v>
      </c>
      <c r="Q82" s="147">
        <f t="shared" si="31"/>
        <v>0</v>
      </c>
      <c r="R82" s="147">
        <f t="shared" si="32"/>
        <v>1.05</v>
      </c>
      <c r="S82" s="147">
        <f>IF('Crisis Indicator Data'!I79="x","x",IF('Crisis Indicator Data'!I79=0,0,IF(LOG('Crisis Indicator Data'!I79)&lt;S$4,0,IF(LOG('Crisis Indicator Data'!I79)&gt;S$3,5,ROUND(5-(S$3-LOG('Crisis Indicator Data'!I79))/(S$3-S$4)*5,1)))))</f>
        <v>3.9</v>
      </c>
      <c r="T82" s="165">
        <f>IF('Crisis Indicator Data'!H79="x","x",IF('Crisis Indicator Data'!I79="x","x",'Crisis Indicator Data'!I79/'Crisis Indicator Data'!H79))</f>
        <v>0.86482084690553751</v>
      </c>
      <c r="U82" s="147">
        <f t="shared" si="33"/>
        <v>5</v>
      </c>
      <c r="V82" s="147">
        <f t="shared" si="34"/>
        <v>4.5</v>
      </c>
      <c r="W82" s="147">
        <f>IF('Crisis Indicator Data'!L79="x","x",IF('Crisis Indicator Data'!L79=0,0,IF(LOG('Crisis Indicator Data'!L79)&lt;W$4,0,IF(LOG('Crisis Indicator Data'!L79)&gt;W$3,5,ROUND(5-(W$3-LOG('Crisis Indicator Data'!L79))/(W$3-W$4)*5,1)))))</f>
        <v>5</v>
      </c>
      <c r="X82" s="166">
        <f>IF(OR('Crisis Indicator Data'!L79="x",'Crisis Indicator Data'!H79="x"),"x",'Crisis Indicator Data'!L79/'Crisis Indicator Data'!H79)</f>
        <v>6.2931596091205209E-3</v>
      </c>
      <c r="Y82" s="147">
        <f t="shared" si="35"/>
        <v>5</v>
      </c>
      <c r="Z82" s="147">
        <f t="shared" si="36"/>
        <v>5</v>
      </c>
      <c r="AA82" s="147">
        <f t="shared" si="37"/>
        <v>4.8</v>
      </c>
      <c r="AB82" s="167">
        <f t="shared" si="38"/>
        <v>3.5</v>
      </c>
    </row>
    <row r="83" spans="1:28" x14ac:dyDescent="0.35">
      <c r="A83" s="172" t="str">
        <f>'Crisis Indicator Data'!A80</f>
        <v>Criminal Violence in Mexico</v>
      </c>
      <c r="B83" s="173" t="str">
        <f>'Crisis Indicator Data'!B80</f>
        <v>Violence,Displacement</v>
      </c>
      <c r="C83" s="173" t="str">
        <f>'Crisis Indicator Data'!C80</f>
        <v>MEX002</v>
      </c>
      <c r="D83" s="173" t="str">
        <f>'Crisis Indicator Data'!D80</f>
        <v>Mexico</v>
      </c>
      <c r="E83" s="174" t="str">
        <f>'Crisis Indicator Data'!E80</f>
        <v>MEX</v>
      </c>
      <c r="F83" s="168">
        <f>IF('Crisis Indicator Data'!F80="x","x",IF(LOG('Crisis Indicator Data'!F80)&lt;F$4,0,IF(LOG('Crisis Indicator Data'!F80)&gt;F$3,5,ROUND(5-(F$3-LOG('Crisis Indicator Data'!F80))/(F$3-F$4)*5,1))))</f>
        <v>5</v>
      </c>
      <c r="G83" s="165">
        <f>IF('Crisis Indicator Data'!F80="x","x",IF(LEN(E83)&gt;3,('Crisis Indicator Data'!F80/VLOOKUP('Impact of the crisis'!$C83,'Regional Crises'!$B$1:$R$66,4,FALSE)),'Crisis Indicator Data'!F80/VLOOKUP('Impact of the crisis'!$E83,'Country Indicator Data'!$B$4:$P$300,15,FALSE)))</f>
        <v>1</v>
      </c>
      <c r="H83" s="147">
        <f t="shared" si="26"/>
        <v>5</v>
      </c>
      <c r="I83" s="147">
        <f t="shared" si="27"/>
        <v>5</v>
      </c>
      <c r="J83" s="147">
        <f>IF('Crisis Indicator Data'!G80="x","x",IF(LOG('Crisis Indicator Data'!G80)&lt;J$4,0,IF(LOG('Crisis Indicator Data'!G80)&gt;J$3,5,ROUND(5-(J$3-LOG('Crisis Indicator Data'!G80))/(J$3-J$4)*5,1))))</f>
        <v>5</v>
      </c>
      <c r="K83" s="165">
        <f>IF('Crisis Indicator Data'!G80="x","x",IF(LEN(E83)&gt;3,('Crisis Indicator Data'!G80/VLOOKUP('Impact of the crisis'!$C83,'Regional Crises'!$B$1:$R$66,5,FALSE)),'Crisis Indicator Data'!G80/VLOOKUP('Impact of the crisis'!$E83,'Country Indicator Data'!$B$4:$P$300,14,FALSE)))</f>
        <v>0.54906738494114715</v>
      </c>
      <c r="L83" s="147">
        <f t="shared" si="28"/>
        <v>2.7</v>
      </c>
      <c r="M83" s="147">
        <f t="shared" si="29"/>
        <v>3.85</v>
      </c>
      <c r="N83" s="147">
        <f t="shared" si="30"/>
        <v>4.5</v>
      </c>
      <c r="O83" s="147">
        <f>IF('Crisis Indicator Data'!H80="x","x",IF('Crisis Indicator Data'!H80=0,0,IF(LOG('Crisis Indicator Data'!H80)&lt;O$4,0,IF(LOG('Crisis Indicator Data'!H80)&gt;O$3,5,ROUND(5-(O$3-LOG('Crisis Indicator Data'!H80))/(O$3-O$4)*5,1)))))</f>
        <v>1.8</v>
      </c>
      <c r="P83" s="165">
        <f>IF('Crisis Indicator Data'!H80="x","x",'Crisis Indicator Data'!H80/'Crisis Indicator Data'!G80)</f>
        <v>5.4727708383547659E-3</v>
      </c>
      <c r="Q83" s="147">
        <f t="shared" si="31"/>
        <v>0</v>
      </c>
      <c r="R83" s="147">
        <f t="shared" si="32"/>
        <v>0.9</v>
      </c>
      <c r="S83" s="147">
        <f>IF('Crisis Indicator Data'!I80="x","x",IF('Crisis Indicator Data'!I80=0,0,IF(LOG('Crisis Indicator Data'!I80)&lt;S$4,0,IF(LOG('Crisis Indicator Data'!I80)&gt;S$3,5,ROUND(5-(S$3-LOG('Crisis Indicator Data'!I80))/(S$3-S$4)*5,1)))))</f>
        <v>3.7</v>
      </c>
      <c r="T83" s="165">
        <f>IF('Crisis Indicator Data'!H80="x","x",IF('Crisis Indicator Data'!I80="x","x",'Crisis Indicator Data'!I80/'Crisis Indicator Data'!H80))</f>
        <v>1.0155440414507773</v>
      </c>
      <c r="U83" s="147">
        <f t="shared" si="33"/>
        <v>5</v>
      </c>
      <c r="V83" s="147">
        <f t="shared" si="34"/>
        <v>4.4000000000000004</v>
      </c>
      <c r="W83" s="147">
        <f>IF('Crisis Indicator Data'!L80="x","x",IF('Crisis Indicator Data'!L80=0,0,IF(LOG('Crisis Indicator Data'!L80)&lt;W$4,0,IF(LOG('Crisis Indicator Data'!L80)&gt;W$3,5,ROUND(5-(W$3-LOG('Crisis Indicator Data'!L80))/(W$3-W$4)*5,1)))))</f>
        <v>5</v>
      </c>
      <c r="X83" s="166">
        <f>IF(OR('Crisis Indicator Data'!L80="x",'Crisis Indicator Data'!H80="x"),"x",'Crisis Indicator Data'!L80/'Crisis Indicator Data'!H80)</f>
        <v>9.7772020725388608E-3</v>
      </c>
      <c r="Y83" s="147">
        <f t="shared" si="35"/>
        <v>5</v>
      </c>
      <c r="Z83" s="147">
        <f t="shared" si="36"/>
        <v>5</v>
      </c>
      <c r="AA83" s="147">
        <f t="shared" si="37"/>
        <v>4.7</v>
      </c>
      <c r="AB83" s="167">
        <f t="shared" si="38"/>
        <v>3.4</v>
      </c>
    </row>
    <row r="84" spans="1:28" x14ac:dyDescent="0.35">
      <c r="A84" s="172" t="str">
        <f>'Crisis Indicator Data'!A81</f>
        <v>Mixed Migration in Mexico</v>
      </c>
      <c r="B84" s="173" t="str">
        <f>'Crisis Indicator Data'!B81</f>
        <v>Displacement</v>
      </c>
      <c r="C84" s="173" t="str">
        <f>'Crisis Indicator Data'!C81</f>
        <v>MEX003</v>
      </c>
      <c r="D84" s="173" t="str">
        <f>'Crisis Indicator Data'!D81</f>
        <v>Mexico</v>
      </c>
      <c r="E84" s="174" t="str">
        <f>'Crisis Indicator Data'!E81</f>
        <v>MEX</v>
      </c>
      <c r="F84" s="168">
        <f>IF('Crisis Indicator Data'!F81="x","x",IF(LOG('Crisis Indicator Data'!F81)&lt;F$4,0,IF(LOG('Crisis Indicator Data'!F81)&gt;F$3,5,ROUND(5-(F$3-LOG('Crisis Indicator Data'!F81))/(F$3-F$4)*5,1))))</f>
        <v>5</v>
      </c>
      <c r="G84" s="165">
        <f>IF('Crisis Indicator Data'!F81="x","x",IF(LEN(E84)&gt;3,('Crisis Indicator Data'!F81/VLOOKUP('Impact of the crisis'!$C84,'Regional Crises'!$B$1:$R$66,4,FALSE)),'Crisis Indicator Data'!F81/VLOOKUP('Impact of the crisis'!$E84,'Country Indicator Data'!$B$4:$P$300,15,FALSE)))</f>
        <v>0.5966979603384861</v>
      </c>
      <c r="H84" s="147">
        <f t="shared" si="26"/>
        <v>2.9</v>
      </c>
      <c r="I84" s="147">
        <f t="shared" si="27"/>
        <v>3.95</v>
      </c>
      <c r="J84" s="147">
        <f>IF('Crisis Indicator Data'!G81="x","x",IF(LOG('Crisis Indicator Data'!G81)&lt;J$4,0,IF(LOG('Crisis Indicator Data'!G81)&gt;J$3,5,ROUND(5-(J$3-LOG('Crisis Indicator Data'!G81))/(J$3-J$4)*5,1))))</f>
        <v>5</v>
      </c>
      <c r="K84" s="165">
        <f>IF('Crisis Indicator Data'!G81="x","x",IF(LEN(E84)&gt;3,('Crisis Indicator Data'!G81/VLOOKUP('Impact of the crisis'!$C84,'Regional Crises'!$B$1:$R$66,5,FALSE)),'Crisis Indicator Data'!G81/VLOOKUP('Impact of the crisis'!$E84,'Country Indicator Data'!$B$4:$P$300,14,FALSE)))</f>
        <v>0.45093261505885285</v>
      </c>
      <c r="L84" s="147">
        <f t="shared" si="28"/>
        <v>2.2000000000000002</v>
      </c>
      <c r="M84" s="147">
        <f t="shared" si="29"/>
        <v>3.6</v>
      </c>
      <c r="N84" s="147">
        <f t="shared" si="30"/>
        <v>3.8</v>
      </c>
      <c r="O84" s="147">
        <f>IF('Crisis Indicator Data'!H81="x","x",IF('Crisis Indicator Data'!H81=0,0,IF(LOG('Crisis Indicator Data'!H81)&lt;O$4,0,IF(LOG('Crisis Indicator Data'!H81)&gt;O$3,5,ROUND(5-(O$3-LOG('Crisis Indicator Data'!H81))/(O$3-O$4)*5,1)))))</f>
        <v>1.4</v>
      </c>
      <c r="P84" s="165">
        <f>IF('Crisis Indicator Data'!H81="x","x",'Crisis Indicator Data'!H81/'Crisis Indicator Data'!G81)</f>
        <v>3.936124298662063E-3</v>
      </c>
      <c r="Q84" s="147">
        <f t="shared" si="31"/>
        <v>0</v>
      </c>
      <c r="R84" s="147">
        <f t="shared" si="32"/>
        <v>0.7</v>
      </c>
      <c r="S84" s="147">
        <f>IF('Crisis Indicator Data'!I81="x","x",IF('Crisis Indicator Data'!I81=0,0,IF(LOG('Crisis Indicator Data'!I81)&lt;S$4,0,IF(LOG('Crisis Indicator Data'!I81)&gt;S$3,5,ROUND(5-(S$3-LOG('Crisis Indicator Data'!I81))/(S$3-S$4)*5,1)))))</f>
        <v>3.1</v>
      </c>
      <c r="T84" s="165">
        <f>IF('Crisis Indicator Data'!H81="x","x",IF('Crisis Indicator Data'!I81="x","x",'Crisis Indicator Data'!I81/'Crisis Indicator Data'!H81))</f>
        <v>0.60964912280701755</v>
      </c>
      <c r="U84" s="147">
        <f t="shared" si="33"/>
        <v>5</v>
      </c>
      <c r="V84" s="147">
        <f t="shared" si="34"/>
        <v>4.0999999999999996</v>
      </c>
      <c r="W84" s="147">
        <f>IF('Crisis Indicator Data'!L81="x","x",IF('Crisis Indicator Data'!L81=0,0,IF(LOG('Crisis Indicator Data'!L81)&lt;W$4,0,IF(LOG('Crisis Indicator Data'!L81)&gt;W$3,5,ROUND(5-(W$3-LOG('Crisis Indicator Data'!L81))/(W$3-W$4)*5,1)))))</f>
        <v>2.8</v>
      </c>
      <c r="X84" s="166">
        <f>IF(OR('Crisis Indicator Data'!L81="x",'Crisis Indicator Data'!H81="x"),"x",'Crisis Indicator Data'!L81/'Crisis Indicator Data'!H81)</f>
        <v>3.9473684210526315E-4</v>
      </c>
      <c r="Y84" s="147">
        <f t="shared" si="35"/>
        <v>5</v>
      </c>
      <c r="Z84" s="147">
        <f t="shared" si="36"/>
        <v>3.9</v>
      </c>
      <c r="AA84" s="147">
        <f t="shared" si="37"/>
        <v>4</v>
      </c>
      <c r="AB84" s="167">
        <f t="shared" si="38"/>
        <v>2.7</v>
      </c>
    </row>
    <row r="85" spans="1:28" x14ac:dyDescent="0.35">
      <c r="A85" s="172" t="str">
        <f>'Crisis Indicator Data'!A82</f>
        <v>Complex crisis in Mali</v>
      </c>
      <c r="B85" s="173" t="str">
        <f>'Crisis Indicator Data'!B82</f>
        <v>Conflict</v>
      </c>
      <c r="C85" s="173" t="str">
        <f>'Crisis Indicator Data'!C82</f>
        <v>MLI001</v>
      </c>
      <c r="D85" s="173" t="str">
        <f>'Crisis Indicator Data'!D82</f>
        <v>Mali</v>
      </c>
      <c r="E85" s="174" t="str">
        <f>'Crisis Indicator Data'!E82</f>
        <v>MLI</v>
      </c>
      <c r="F85" s="168">
        <f>IF('Crisis Indicator Data'!F82="x","x",IF(LOG('Crisis Indicator Data'!F82)&lt;F$4,0,IF(LOG('Crisis Indicator Data'!F82)&gt;F$3,5,ROUND(5-(F$3-LOG('Crisis Indicator Data'!F82))/(F$3-F$4)*5,1))))</f>
        <v>5</v>
      </c>
      <c r="G85" s="165">
        <f>IF('Crisis Indicator Data'!F82="x","x",IF(LEN(E85)&gt;3,('Crisis Indicator Data'!F82/VLOOKUP('Impact of the crisis'!$C85,'Regional Crises'!$B$1:$R$66,4,FALSE)),'Crisis Indicator Data'!F82/VLOOKUP('Impact of the crisis'!$E85,'Country Indicator Data'!$B$4:$P$300,15,FALSE)))</f>
        <v>1.0163908899433696</v>
      </c>
      <c r="H85" s="147">
        <f t="shared" si="26"/>
        <v>5</v>
      </c>
      <c r="I85" s="147">
        <f t="shared" si="27"/>
        <v>5</v>
      </c>
      <c r="J85" s="147">
        <f>IF('Crisis Indicator Data'!G82="x","x",IF(LOG('Crisis Indicator Data'!G82)&lt;J$4,0,IF(LOG('Crisis Indicator Data'!G82)&gt;J$3,5,ROUND(5-(J$3-LOG('Crisis Indicator Data'!G82))/(J$3-J$4)*5,1))))</f>
        <v>4.5</v>
      </c>
      <c r="K85" s="165">
        <f>IF('Crisis Indicator Data'!G82="x","x",IF(LEN(E85)&gt;3,('Crisis Indicator Data'!G82/VLOOKUP('Impact of the crisis'!$C85,'Regional Crises'!$B$1:$R$66,5,FALSE)),'Crisis Indicator Data'!G82/VLOOKUP('Impact of the crisis'!$E85,'Country Indicator Data'!$B$4:$P$300,14,FALSE)))</f>
        <v>0.99119235195184563</v>
      </c>
      <c r="L85" s="147">
        <f t="shared" si="28"/>
        <v>5</v>
      </c>
      <c r="M85" s="147">
        <f t="shared" si="29"/>
        <v>4.75</v>
      </c>
      <c r="N85" s="147">
        <f t="shared" si="30"/>
        <v>4.9000000000000004</v>
      </c>
      <c r="O85" s="147">
        <f>IF('Crisis Indicator Data'!H82="x","x",IF('Crisis Indicator Data'!H82=0,0,IF(LOG('Crisis Indicator Data'!H82)&lt;O$4,0,IF(LOG('Crisis Indicator Data'!H82)&gt;O$3,5,ROUND(5-(O$3-LOG('Crisis Indicator Data'!H82))/(O$3-O$4)*5,1)))))</f>
        <v>3.9</v>
      </c>
      <c r="P85" s="165">
        <f>IF('Crisis Indicator Data'!H82="x","x",'Crisis Indicator Data'!H82/'Crisis Indicator Data'!G82)</f>
        <v>0.31703505246706853</v>
      </c>
      <c r="Q85" s="147">
        <f t="shared" si="31"/>
        <v>1.6</v>
      </c>
      <c r="R85" s="147">
        <f t="shared" si="32"/>
        <v>2.75</v>
      </c>
      <c r="S85" s="147">
        <f>IF('Crisis Indicator Data'!I82="x","x",IF('Crisis Indicator Data'!I82=0,0,IF(LOG('Crisis Indicator Data'!I82)&lt;S$4,0,IF(LOG('Crisis Indicator Data'!I82)&gt;S$3,5,ROUND(5-(S$3-LOG('Crisis Indicator Data'!I82))/(S$3-S$4)*5,1)))))</f>
        <v>4.5999999999999996</v>
      </c>
      <c r="T85" s="165">
        <f>IF('Crisis Indicator Data'!H82="x","x",IF('Crisis Indicator Data'!I82="x","x",'Crisis Indicator Data'!I82/'Crisis Indicator Data'!H82))</f>
        <v>0.24774647887323945</v>
      </c>
      <c r="U85" s="147">
        <f t="shared" si="33"/>
        <v>5</v>
      </c>
      <c r="V85" s="147">
        <f t="shared" si="34"/>
        <v>4.8</v>
      </c>
      <c r="W85" s="147">
        <f>IF('Crisis Indicator Data'!L82="x","x",IF('Crisis Indicator Data'!L82=0,0,IF(LOG('Crisis Indicator Data'!L82)&lt;W$4,0,IF(LOG('Crisis Indicator Data'!L82)&gt;W$3,5,ROUND(5-(W$3-LOG('Crisis Indicator Data'!L82))/(W$3-W$4)*5,1)))))</f>
        <v>4.7</v>
      </c>
      <c r="X85" s="166">
        <f>IF(OR('Crisis Indicator Data'!L82="x",'Crisis Indicator Data'!H82="x"),"x",'Crisis Indicator Data'!L82/'Crisis Indicator Data'!H82)</f>
        <v>2.6211267605633803E-4</v>
      </c>
      <c r="Y85" s="147">
        <f t="shared" si="35"/>
        <v>5</v>
      </c>
      <c r="Z85" s="147">
        <f t="shared" si="36"/>
        <v>4.9000000000000004</v>
      </c>
      <c r="AA85" s="147">
        <f t="shared" si="37"/>
        <v>4.9000000000000004</v>
      </c>
      <c r="AB85" s="167">
        <f t="shared" si="38"/>
        <v>4.0999999999999996</v>
      </c>
    </row>
    <row r="86" spans="1:28" x14ac:dyDescent="0.35">
      <c r="A86" s="172" t="str">
        <f>'Crisis Indicator Data'!A83</f>
        <v>Multiple crises in Myanmar</v>
      </c>
      <c r="B86" s="173" t="str">
        <f>'Crisis Indicator Data'!B83</f>
        <v>Socio-political,Conflict,Violence</v>
      </c>
      <c r="C86" s="173" t="str">
        <f>'Crisis Indicator Data'!C83</f>
        <v>MMR001</v>
      </c>
      <c r="D86" s="173" t="str">
        <f>'Crisis Indicator Data'!D83</f>
        <v>Myanmar</v>
      </c>
      <c r="E86" s="174" t="str">
        <f>'Crisis Indicator Data'!E83</f>
        <v>MMR</v>
      </c>
      <c r="F86" s="168">
        <f>IF('Crisis Indicator Data'!F83="x","x",IF(LOG('Crisis Indicator Data'!F83)&lt;F$4,0,IF(LOG('Crisis Indicator Data'!F83)&gt;F$3,5,ROUND(5-(F$3-LOG('Crisis Indicator Data'!F83))/(F$3-F$4)*5,1))))</f>
        <v>4.7</v>
      </c>
      <c r="G86" s="165">
        <f>IF('Crisis Indicator Data'!F83="x","x",IF(LEN(E86)&gt;3,('Crisis Indicator Data'!F83/VLOOKUP('Impact of the crisis'!$C86,'Regional Crises'!$B$1:$R$66,4,FALSE)),'Crisis Indicator Data'!F83/VLOOKUP('Impact of the crisis'!$E86,'Country Indicator Data'!$B$4:$P$300,15,FALSE)))</f>
        <v>1.0366295371320882</v>
      </c>
      <c r="H86" s="147">
        <f t="shared" si="26"/>
        <v>5</v>
      </c>
      <c r="I86" s="147">
        <f t="shared" si="27"/>
        <v>4.8499999999999996</v>
      </c>
      <c r="J86" s="147">
        <f>IF('Crisis Indicator Data'!G83="x","x",IF(LOG('Crisis Indicator Data'!G83)&lt;J$4,0,IF(LOG('Crisis Indicator Data'!G83)&gt;J$3,5,ROUND(5-(J$3-LOG('Crisis Indicator Data'!G83))/(J$3-J$4)*5,1))))</f>
        <v>5</v>
      </c>
      <c r="K86" s="165">
        <f>IF('Crisis Indicator Data'!G83="x","x",IF(LEN(E86)&gt;3,('Crisis Indicator Data'!G83/VLOOKUP('Impact of the crisis'!$C86,'Regional Crises'!$B$1:$R$66,5,FALSE)),'Crisis Indicator Data'!G83/VLOOKUP('Impact of the crisis'!$E86,'Country Indicator Data'!$B$4:$P$300,14,FALSE)))</f>
        <v>1</v>
      </c>
      <c r="L86" s="147">
        <f t="shared" si="28"/>
        <v>5</v>
      </c>
      <c r="M86" s="147">
        <f t="shared" si="29"/>
        <v>5</v>
      </c>
      <c r="N86" s="147">
        <f t="shared" si="30"/>
        <v>4.9000000000000004</v>
      </c>
      <c r="O86" s="147">
        <f>IF('Crisis Indicator Data'!H83="x","x",IF('Crisis Indicator Data'!H83=0,0,IF(LOG('Crisis Indicator Data'!H83)&lt;O$4,0,IF(LOG('Crisis Indicator Data'!H83)&gt;O$3,5,ROUND(5-(O$3-LOG('Crisis Indicator Data'!H83))/(O$3-O$4)*5,1)))))</f>
        <v>5</v>
      </c>
      <c r="P86" s="165">
        <f>IF('Crisis Indicator Data'!H83="x","x",'Crisis Indicator Data'!H83/'Crisis Indicator Data'!G83)</f>
        <v>1</v>
      </c>
      <c r="Q86" s="147">
        <f t="shared" si="31"/>
        <v>5</v>
      </c>
      <c r="R86" s="147">
        <f t="shared" si="32"/>
        <v>5</v>
      </c>
      <c r="S86" s="147">
        <f>IF('Crisis Indicator Data'!I83="x","x",IF('Crisis Indicator Data'!I83=0,0,IF(LOG('Crisis Indicator Data'!I83)&lt;S$4,0,IF(LOG('Crisis Indicator Data'!I83)&gt;S$3,5,ROUND(5-(S$3-LOG('Crisis Indicator Data'!I83))/(S$3-S$4)*5,1)))))</f>
        <v>5</v>
      </c>
      <c r="T86" s="165">
        <f>IF('Crisis Indicator Data'!H83="x","x",IF('Crisis Indicator Data'!I83="x","x",'Crisis Indicator Data'!I83/'Crisis Indicator Data'!H83))</f>
        <v>9.5711222301644028E-2</v>
      </c>
      <c r="U86" s="147">
        <f t="shared" si="33"/>
        <v>3.2</v>
      </c>
      <c r="V86" s="147">
        <f t="shared" si="34"/>
        <v>4.0999999999999996</v>
      </c>
      <c r="W86" s="147">
        <f>IF('Crisis Indicator Data'!L83="x","x",IF('Crisis Indicator Data'!L83=0,0,IF(LOG('Crisis Indicator Data'!L83)&lt;W$4,0,IF(LOG('Crisis Indicator Data'!L83)&gt;W$3,5,ROUND(5-(W$3-LOG('Crisis Indicator Data'!L83))/(W$3-W$4)*5,1)))))</f>
        <v>5</v>
      </c>
      <c r="X86" s="166">
        <f>IF(OR('Crisis Indicator Data'!L83="x",'Crisis Indicator Data'!H83="x"),"x",'Crisis Indicator Data'!L83/'Crisis Indicator Data'!H83)</f>
        <v>1.8486418870621873E-4</v>
      </c>
      <c r="Y86" s="147">
        <f t="shared" si="35"/>
        <v>5</v>
      </c>
      <c r="Z86" s="147">
        <f t="shared" si="36"/>
        <v>5</v>
      </c>
      <c r="AA86" s="147">
        <f t="shared" si="37"/>
        <v>4.5999999999999996</v>
      </c>
      <c r="AB86" s="167">
        <f t="shared" si="38"/>
        <v>4.8</v>
      </c>
    </row>
    <row r="87" spans="1:28" x14ac:dyDescent="0.35">
      <c r="A87" s="172" t="str">
        <f>'Crisis Indicator Data'!A84</f>
        <v>Rakhine Conflict</v>
      </c>
      <c r="B87" s="173" t="str">
        <f>'Crisis Indicator Data'!B84</f>
        <v>Conflict</v>
      </c>
      <c r="C87" s="173" t="str">
        <f>'Crisis Indicator Data'!C84</f>
        <v>MMR002</v>
      </c>
      <c r="D87" s="173" t="str">
        <f>'Crisis Indicator Data'!D84</f>
        <v>Myanmar</v>
      </c>
      <c r="E87" s="174" t="str">
        <f>'Crisis Indicator Data'!E84</f>
        <v>MMR</v>
      </c>
      <c r="F87" s="168">
        <f>IF('Crisis Indicator Data'!F84="x","x",IF(LOG('Crisis Indicator Data'!F84)&lt;F$4,0,IF(LOG('Crisis Indicator Data'!F84)&gt;F$3,5,ROUND(5-(F$3-LOG('Crisis Indicator Data'!F84))/(F$3-F$4)*5,1))))</f>
        <v>2.6</v>
      </c>
      <c r="G87" s="165">
        <f>IF('Crisis Indicator Data'!F84="x","x",IF(LEN(E87)&gt;3,('Crisis Indicator Data'!F84/VLOOKUP('Impact of the crisis'!$C87,'Regional Crises'!$B$1:$R$66,4,FALSE)),'Crisis Indicator Data'!F84/VLOOKUP('Impact of the crisis'!$E87,'Country Indicator Data'!$B$4:$P$300,15,FALSE)))</f>
        <v>5.6350069713637825E-2</v>
      </c>
      <c r="H87" s="147">
        <f t="shared" si="26"/>
        <v>0.2</v>
      </c>
      <c r="I87" s="147">
        <f t="shared" si="27"/>
        <v>1.4000000000000001</v>
      </c>
      <c r="J87" s="147">
        <f>IF('Crisis Indicator Data'!G84="x","x",IF(LOG('Crisis Indicator Data'!G84)&lt;J$4,0,IF(LOG('Crisis Indicator Data'!G84)&gt;J$3,5,ROUND(5-(J$3-LOG('Crisis Indicator Data'!G84))/(J$3-J$4)*5,1))))</f>
        <v>1.8</v>
      </c>
      <c r="K87" s="165">
        <f>IF('Crisis Indicator Data'!G84="x","x",IF(LEN(E87)&gt;3,('Crisis Indicator Data'!G84/VLOOKUP('Impact of the crisis'!$C87,'Regional Crises'!$B$1:$R$66,5,FALSE)),'Crisis Indicator Data'!G84/VLOOKUP('Impact of the crisis'!$E87,'Country Indicator Data'!$B$4:$P$300,14,FALSE)))</f>
        <v>6.2044317369549677E-2</v>
      </c>
      <c r="L87" s="147">
        <f t="shared" si="28"/>
        <v>0.3</v>
      </c>
      <c r="M87" s="147">
        <f t="shared" si="29"/>
        <v>1.05</v>
      </c>
      <c r="N87" s="147">
        <f t="shared" si="30"/>
        <v>1.2</v>
      </c>
      <c r="O87" s="147">
        <f>IF('Crisis Indicator Data'!H84="x","x",IF('Crisis Indicator Data'!H84=0,0,IF(LOG('Crisis Indicator Data'!H84)&lt;O$4,0,IF(LOG('Crisis Indicator Data'!H84)&gt;O$3,5,ROUND(5-(O$3-LOG('Crisis Indicator Data'!H84))/(O$3-O$4)*5,1)))))</f>
        <v>3.4</v>
      </c>
      <c r="P87" s="165">
        <f>IF('Crisis Indicator Data'!H84="x","x",'Crisis Indicator Data'!H84/'Crisis Indicator Data'!G84)</f>
        <v>1</v>
      </c>
      <c r="Q87" s="147">
        <f t="shared" si="31"/>
        <v>5</v>
      </c>
      <c r="R87" s="147">
        <f t="shared" si="32"/>
        <v>4.2</v>
      </c>
      <c r="S87" s="147">
        <f>IF('Crisis Indicator Data'!I84="x","x",IF('Crisis Indicator Data'!I84=0,0,IF(LOG('Crisis Indicator Data'!I84)&lt;S$4,0,IF(LOG('Crisis Indicator Data'!I84)&gt;S$3,5,ROUND(5-(S$3-LOG('Crisis Indicator Data'!I84))/(S$3-S$4)*5,1)))))</f>
        <v>4.5</v>
      </c>
      <c r="T87" s="165">
        <f>IF('Crisis Indicator Data'!H84="x","x",IF('Crisis Indicator Data'!I84="x","x",'Crisis Indicator Data'!I84/'Crisis Indicator Data'!H84))</f>
        <v>0.38047235023041476</v>
      </c>
      <c r="U87" s="147">
        <f t="shared" si="33"/>
        <v>5</v>
      </c>
      <c r="V87" s="147">
        <f t="shared" si="34"/>
        <v>4.8</v>
      </c>
      <c r="W87" s="147">
        <f>IF('Crisis Indicator Data'!L84="x","x",IF('Crisis Indicator Data'!L84=0,0,IF(LOG('Crisis Indicator Data'!L84)&lt;W$4,0,IF(LOG('Crisis Indicator Data'!L84)&gt;W$3,5,ROUND(5-(W$3-LOG('Crisis Indicator Data'!L84))/(W$3-W$4)*5,1)))))</f>
        <v>5</v>
      </c>
      <c r="X87" s="166">
        <f>IF(OR('Crisis Indicator Data'!L84="x",'Crisis Indicator Data'!H84="x"),"x",'Crisis Indicator Data'!L84/'Crisis Indicator Data'!H84)</f>
        <v>8.4043778801843314E-4</v>
      </c>
      <c r="Y87" s="147">
        <f t="shared" si="35"/>
        <v>5</v>
      </c>
      <c r="Z87" s="147">
        <f t="shared" si="36"/>
        <v>5</v>
      </c>
      <c r="AA87" s="147">
        <f t="shared" si="37"/>
        <v>4.9000000000000004</v>
      </c>
      <c r="AB87" s="167">
        <f t="shared" si="38"/>
        <v>4.5999999999999996</v>
      </c>
    </row>
    <row r="88" spans="1:28" x14ac:dyDescent="0.35">
      <c r="A88" s="172" t="str">
        <f>'Crisis Indicator Data'!A85</f>
        <v>Kachin and Shan Conflict</v>
      </c>
      <c r="B88" s="173" t="str">
        <f>'Crisis Indicator Data'!B85</f>
        <v>Conflict</v>
      </c>
      <c r="C88" s="173" t="str">
        <f>'Crisis Indicator Data'!C85</f>
        <v>MMR003</v>
      </c>
      <c r="D88" s="173" t="str">
        <f>'Crisis Indicator Data'!D85</f>
        <v>Myanmar</v>
      </c>
      <c r="E88" s="174" t="str">
        <f>'Crisis Indicator Data'!E85</f>
        <v>MMR</v>
      </c>
      <c r="F88" s="168">
        <f>IF('Crisis Indicator Data'!F85="x","x",IF(LOG('Crisis Indicator Data'!F85)&lt;F$4,0,IF(LOG('Crisis Indicator Data'!F85)&gt;F$3,5,ROUND(5-(F$3-LOG('Crisis Indicator Data'!F85))/(F$3-F$4)*5,1))))</f>
        <v>3.6</v>
      </c>
      <c r="G88" s="165">
        <f>IF('Crisis Indicator Data'!F85="x","x",IF(LEN(E88)&gt;3,('Crisis Indicator Data'!F85/VLOOKUP('Impact of the crisis'!$C88,'Regional Crises'!$B$1:$R$66,4,FALSE)),'Crisis Indicator Data'!F85/VLOOKUP('Impact of the crisis'!$E88,'Country Indicator Data'!$B$4:$P$300,15,FALSE)))</f>
        <v>0.22921384466882191</v>
      </c>
      <c r="H88" s="147">
        <f t="shared" si="26"/>
        <v>1.1000000000000001</v>
      </c>
      <c r="I88" s="147">
        <f t="shared" si="27"/>
        <v>2.35</v>
      </c>
      <c r="J88" s="147">
        <f>IF('Crisis Indicator Data'!G85="x","x",IF(LOG('Crisis Indicator Data'!G85)&lt;J$4,0,IF(LOG('Crisis Indicator Data'!G85)&gt;J$3,5,ROUND(5-(J$3-LOG('Crisis Indicator Data'!G85))/(J$3-J$4)*5,1))))</f>
        <v>2.2999999999999998</v>
      </c>
      <c r="K88" s="165">
        <f>IF('Crisis Indicator Data'!G85="x","x",IF(LEN(E88)&gt;3,('Crisis Indicator Data'!G85/VLOOKUP('Impact of the crisis'!$C88,'Regional Crises'!$B$1:$R$66,5,FALSE)),'Crisis Indicator Data'!G85/VLOOKUP('Impact of the crisis'!$E88,'Country Indicator Data'!$B$4:$P$300,14,FALSE)))</f>
        <v>8.7080057183702639E-2</v>
      </c>
      <c r="L88" s="147">
        <f t="shared" si="28"/>
        <v>0.4</v>
      </c>
      <c r="M88" s="147">
        <f t="shared" si="29"/>
        <v>1.3499999999999999</v>
      </c>
      <c r="N88" s="147">
        <f t="shared" si="30"/>
        <v>1.9</v>
      </c>
      <c r="O88" s="147">
        <f>IF('Crisis Indicator Data'!H85="x","x",IF('Crisis Indicator Data'!H85=0,0,IF(LOG('Crisis Indicator Data'!H85)&lt;O$4,0,IF(LOG('Crisis Indicator Data'!H85)&gt;O$3,5,ROUND(5-(O$3-LOG('Crisis Indicator Data'!H85))/(O$3-O$4)*5,1)))))</f>
        <v>3.6</v>
      </c>
      <c r="P88" s="165">
        <f>IF('Crisis Indicator Data'!H85="x","x",'Crisis Indicator Data'!H85/'Crisis Indicator Data'!G85)</f>
        <v>1</v>
      </c>
      <c r="Q88" s="147">
        <f t="shared" si="31"/>
        <v>5</v>
      </c>
      <c r="R88" s="147">
        <f t="shared" si="32"/>
        <v>4.3</v>
      </c>
      <c r="S88" s="147">
        <f>IF('Crisis Indicator Data'!I85="x","x",IF('Crisis Indicator Data'!I85=0,0,IF(LOG('Crisis Indicator Data'!I85)&lt;S$4,0,IF(LOG('Crisis Indicator Data'!I85)&gt;S$3,5,ROUND(5-(S$3-LOG('Crisis Indicator Data'!I85))/(S$3-S$4)*5,1)))))</f>
        <v>3.4</v>
      </c>
      <c r="T88" s="165">
        <f>IF('Crisis Indicator Data'!H85="x","x",IF('Crisis Indicator Data'!I85="x","x",'Crisis Indicator Data'!I85/'Crisis Indicator Data'!H85))</f>
        <v>4.8019700389903552E-2</v>
      </c>
      <c r="U88" s="147">
        <f t="shared" si="33"/>
        <v>1.6</v>
      </c>
      <c r="V88" s="147">
        <f t="shared" si="34"/>
        <v>2.5</v>
      </c>
      <c r="W88" s="147">
        <f>IF('Crisis Indicator Data'!L85="x","x",IF('Crisis Indicator Data'!L85=0,0,IF(LOG('Crisis Indicator Data'!L85)&lt;W$4,0,IF(LOG('Crisis Indicator Data'!L85)&gt;W$3,5,ROUND(5-(W$3-LOG('Crisis Indicator Data'!L85))/(W$3-W$4)*5,1)))))</f>
        <v>4.4000000000000004</v>
      </c>
      <c r="X88" s="166">
        <f>IF(OR('Crisis Indicator Data'!L85="x",'Crisis Indicator Data'!H85="x"),"x",'Crisis Indicator Data'!L85/'Crisis Indicator Data'!H85)</f>
        <v>2.5302688282372255E-4</v>
      </c>
      <c r="Y88" s="147">
        <f t="shared" si="35"/>
        <v>5</v>
      </c>
      <c r="Z88" s="147">
        <f t="shared" si="36"/>
        <v>4.7</v>
      </c>
      <c r="AA88" s="147">
        <f t="shared" si="37"/>
        <v>3.8</v>
      </c>
      <c r="AB88" s="167">
        <f t="shared" si="38"/>
        <v>4.0999999999999996</v>
      </c>
    </row>
    <row r="89" spans="1:28" x14ac:dyDescent="0.35">
      <c r="A89" s="172" t="str">
        <f>'Crisis Indicator Data'!A86</f>
        <v>Post-coup conflict in Myanmar</v>
      </c>
      <c r="B89" s="173" t="str">
        <f>'Crisis Indicator Data'!B86</f>
        <v>Violence,Socio-political,Conflict</v>
      </c>
      <c r="C89" s="173" t="str">
        <f>'Crisis Indicator Data'!C86</f>
        <v>MMR004</v>
      </c>
      <c r="D89" s="173" t="str">
        <f>'Crisis Indicator Data'!D86</f>
        <v>Myanmar</v>
      </c>
      <c r="E89" s="174" t="str">
        <f>'Crisis Indicator Data'!E86</f>
        <v>MMR</v>
      </c>
      <c r="F89" s="168">
        <f>IF('Crisis Indicator Data'!F86="x","x",IF(LOG('Crisis Indicator Data'!F86)&lt;F$4,0,IF(LOG('Crisis Indicator Data'!F86)&gt;F$3,5,ROUND(5-(F$3-LOG('Crisis Indicator Data'!F86))/(F$3-F$4)*5,1))))</f>
        <v>4.7</v>
      </c>
      <c r="G89" s="165">
        <f>IF('Crisis Indicator Data'!F86="x","x",IF(LEN(E89)&gt;3,('Crisis Indicator Data'!F86/VLOOKUP('Impact of the crisis'!$C89,'Regional Crises'!$B$1:$R$66,4,FALSE)),'Crisis Indicator Data'!F86/VLOOKUP('Impact of the crisis'!$E89,'Country Indicator Data'!$B$4:$P$300,15,FALSE)))</f>
        <v>1.0366295371320882</v>
      </c>
      <c r="H89" s="147">
        <f t="shared" si="26"/>
        <v>5</v>
      </c>
      <c r="I89" s="147">
        <f t="shared" si="27"/>
        <v>4.8499999999999996</v>
      </c>
      <c r="J89" s="147">
        <f>IF('Crisis Indicator Data'!G86="x","x",IF(LOG('Crisis Indicator Data'!G86)&lt;J$4,0,IF(LOG('Crisis Indicator Data'!G86)&gt;J$3,5,ROUND(5-(J$3-LOG('Crisis Indicator Data'!G86))/(J$3-J$4)*5,1))))</f>
        <v>5</v>
      </c>
      <c r="K89" s="165">
        <f>IF('Crisis Indicator Data'!G86="x","x",IF(LEN(E89)&gt;3,('Crisis Indicator Data'!G86/VLOOKUP('Impact of the crisis'!$C89,'Regional Crises'!$B$1:$R$66,5,FALSE)),'Crisis Indicator Data'!G86/VLOOKUP('Impact of the crisis'!$E89,'Country Indicator Data'!$B$4:$P$300,14,FALSE)))</f>
        <v>1</v>
      </c>
      <c r="L89" s="147">
        <f t="shared" si="28"/>
        <v>5</v>
      </c>
      <c r="M89" s="147">
        <f t="shared" si="29"/>
        <v>5</v>
      </c>
      <c r="N89" s="147">
        <f t="shared" si="30"/>
        <v>4.9000000000000004</v>
      </c>
      <c r="O89" s="147">
        <f>IF('Crisis Indicator Data'!H86="x","x",IF('Crisis Indicator Data'!H86=0,0,IF(LOG('Crisis Indicator Data'!H86)&lt;O$4,0,IF(LOG('Crisis Indicator Data'!H86)&gt;O$3,5,ROUND(5-(O$3-LOG('Crisis Indicator Data'!H86))/(O$3-O$4)*5,1)))))</f>
        <v>5</v>
      </c>
      <c r="P89" s="165">
        <f>IF('Crisis Indicator Data'!H86="x","x",'Crisis Indicator Data'!H86/'Crisis Indicator Data'!G86)</f>
        <v>1</v>
      </c>
      <c r="Q89" s="147">
        <f t="shared" si="31"/>
        <v>5</v>
      </c>
      <c r="R89" s="147">
        <f t="shared" si="32"/>
        <v>5</v>
      </c>
      <c r="S89" s="147">
        <f>IF('Crisis Indicator Data'!I86="x","x",IF('Crisis Indicator Data'!I86=0,0,IF(LOG('Crisis Indicator Data'!I86)&lt;S$4,0,IF(LOG('Crisis Indicator Data'!I86)&gt;S$3,5,ROUND(5-(S$3-LOG('Crisis Indicator Data'!I86))/(S$3-S$4)*5,1)))))</f>
        <v>5</v>
      </c>
      <c r="T89" s="165">
        <f>IF('Crisis Indicator Data'!H86="x","x",IF('Crisis Indicator Data'!I86="x","x",'Crisis Indicator Data'!I86/'Crisis Indicator Data'!H86))</f>
        <v>6.0221586847748393E-2</v>
      </c>
      <c r="U89" s="147">
        <f t="shared" si="33"/>
        <v>2</v>
      </c>
      <c r="V89" s="147">
        <f t="shared" si="34"/>
        <v>3.5</v>
      </c>
      <c r="W89" s="147">
        <f>IF('Crisis Indicator Data'!L86="x","x",IF('Crisis Indicator Data'!L86=0,0,IF(LOG('Crisis Indicator Data'!L86)&lt;W$4,0,IF(LOG('Crisis Indicator Data'!L86)&gt;W$3,5,ROUND(5-(W$3-LOG('Crisis Indicator Data'!L86))/(W$3-W$4)*5,1)))))</f>
        <v>5</v>
      </c>
      <c r="X89" s="166">
        <f>IF(OR('Crisis Indicator Data'!L86="x",'Crisis Indicator Data'!H86="x"),"x",'Crisis Indicator Data'!L86/'Crisis Indicator Data'!H86)</f>
        <v>1.04253037884203E-4</v>
      </c>
      <c r="Y89" s="147">
        <f t="shared" si="35"/>
        <v>5</v>
      </c>
      <c r="Z89" s="147">
        <f t="shared" si="36"/>
        <v>5</v>
      </c>
      <c r="AA89" s="147">
        <f t="shared" si="37"/>
        <v>4.4000000000000004</v>
      </c>
      <c r="AB89" s="167">
        <f t="shared" si="38"/>
        <v>4.7</v>
      </c>
    </row>
    <row r="90" spans="1:28" x14ac:dyDescent="0.35">
      <c r="A90" s="172" t="str">
        <f>'Crisis Indicator Data'!A87</f>
        <v>2024 Monsoon Floods</v>
      </c>
      <c r="B90" s="173" t="str">
        <f>'Crisis Indicator Data'!B87</f>
        <v>Floods</v>
      </c>
      <c r="C90" s="173" t="str">
        <f>'Crisis Indicator Data'!C87</f>
        <v>MMR006</v>
      </c>
      <c r="D90" s="173" t="str">
        <f>'Crisis Indicator Data'!D87</f>
        <v>Myanmar</v>
      </c>
      <c r="E90" s="174" t="str">
        <f>'Crisis Indicator Data'!E87</f>
        <v>MMR</v>
      </c>
      <c r="F90" s="168">
        <f>IF('Crisis Indicator Data'!F87="x","x",IF(LOG('Crisis Indicator Data'!F87)&lt;F$4,0,IF(LOG('Crisis Indicator Data'!F87)&gt;F$3,5,ROUND(5-(F$3-LOG('Crisis Indicator Data'!F87))/(F$3-F$4)*5,1))))</f>
        <v>4.7</v>
      </c>
      <c r="G90" s="165">
        <f>IF('Crisis Indicator Data'!F87="x","x",IF(LEN(E90)&gt;3,('Crisis Indicator Data'!F87/VLOOKUP('Impact of the crisis'!$C90,'Regional Crises'!$B$1:$R$66,4,FALSE)),'Crisis Indicator Data'!F87/VLOOKUP('Impact of the crisis'!$E90,'Country Indicator Data'!$B$4:$P$300,15,FALSE)))</f>
        <v>0.98144238282746254</v>
      </c>
      <c r="H90" s="147">
        <f t="shared" si="26"/>
        <v>4.9000000000000004</v>
      </c>
      <c r="I90" s="147">
        <f t="shared" si="27"/>
        <v>4.8000000000000007</v>
      </c>
      <c r="J90" s="147">
        <f>IF('Crisis Indicator Data'!G87="x","x",IF(LOG('Crisis Indicator Data'!G87)&lt;J$4,0,IF(LOG('Crisis Indicator Data'!G87)&gt;J$3,5,ROUND(5-(J$3-LOG('Crisis Indicator Data'!G87))/(J$3-J$4)*5,1))))</f>
        <v>2.8</v>
      </c>
      <c r="K90" s="165">
        <f>IF('Crisis Indicator Data'!G87="x","x",IF(LEN(E90)&gt;3,('Crisis Indicator Data'!G87/VLOOKUP('Impact of the crisis'!$C90,'Regional Crises'!$B$1:$R$66,5,FALSE)),'Crisis Indicator Data'!G87/VLOOKUP('Impact of the crisis'!$E90,'Country Indicator Data'!$B$4:$P$300,14,FALSE)))</f>
        <v>0.12687634024303074</v>
      </c>
      <c r="L90" s="147">
        <f t="shared" si="28"/>
        <v>0.6</v>
      </c>
      <c r="M90" s="147">
        <f t="shared" si="29"/>
        <v>1.7</v>
      </c>
      <c r="N90" s="147">
        <f t="shared" si="30"/>
        <v>3.7</v>
      </c>
      <c r="O90" s="147">
        <f>IF('Crisis Indicator Data'!H87="x","x",IF('Crisis Indicator Data'!H87=0,0,IF(LOG('Crisis Indicator Data'!H87)&lt;O$4,0,IF(LOG('Crisis Indicator Data'!H87)&gt;O$3,5,ROUND(5-(O$3-LOG('Crisis Indicator Data'!H87))/(O$3-O$4)*5,1)))))</f>
        <v>2.7</v>
      </c>
      <c r="P90" s="165">
        <f>IF('Crisis Indicator Data'!H87="x","x",'Crisis Indicator Data'!H87/'Crisis Indicator Data'!G87)</f>
        <v>0.18028169014084508</v>
      </c>
      <c r="Q90" s="147">
        <f t="shared" si="31"/>
        <v>0.9</v>
      </c>
      <c r="R90" s="147">
        <f t="shared" si="32"/>
        <v>1.8</v>
      </c>
      <c r="S90" s="147">
        <f>IF('Crisis Indicator Data'!I87="x","x",IF('Crisis Indicator Data'!I87=0,0,IF(LOG('Crisis Indicator Data'!I87)&lt;S$4,0,IF(LOG('Crisis Indicator Data'!I87)&gt;S$3,5,ROUND(5-(S$3-LOG('Crisis Indicator Data'!I87))/(S$3-S$4)*5,1)))))</f>
        <v>3.8</v>
      </c>
      <c r="T90" s="165">
        <f>IF('Crisis Indicator Data'!H87="x","x",IF('Crisis Indicator Data'!I87="x","x",'Crisis Indicator Data'!I87/'Crisis Indicator Data'!H87))</f>
        <v>0.3359375</v>
      </c>
      <c r="U90" s="147">
        <f t="shared" si="33"/>
        <v>5</v>
      </c>
      <c r="V90" s="147">
        <f t="shared" si="34"/>
        <v>4.4000000000000004</v>
      </c>
      <c r="W90" s="147">
        <f>IF('Crisis Indicator Data'!L87="x","x",IF('Crisis Indicator Data'!L87=0,0,IF(LOG('Crisis Indicator Data'!L87)&lt;W$4,0,IF(LOG('Crisis Indicator Data'!L87)&gt;W$3,5,ROUND(5-(W$3-LOG('Crisis Indicator Data'!L87))/(W$3-W$4)*5,1)))))</f>
        <v>3.7</v>
      </c>
      <c r="X90" s="166">
        <f>IF(OR('Crisis Indicator Data'!L87="x",'Crisis Indicator Data'!H87="x"),"x",'Crisis Indicator Data'!L87/'Crisis Indicator Data'!H87)</f>
        <v>2.8124999999999998E-4</v>
      </c>
      <c r="Y90" s="147">
        <f t="shared" si="35"/>
        <v>5</v>
      </c>
      <c r="Z90" s="147">
        <f t="shared" si="36"/>
        <v>4.4000000000000004</v>
      </c>
      <c r="AA90" s="147">
        <f t="shared" si="37"/>
        <v>4.4000000000000004</v>
      </c>
      <c r="AB90" s="167">
        <f t="shared" si="38"/>
        <v>3.4</v>
      </c>
    </row>
    <row r="91" spans="1:28" x14ac:dyDescent="0.35">
      <c r="A91" s="172" t="str">
        <f>'Crisis Indicator Data'!A88</f>
        <v>Multiple Crises in Mozambique</v>
      </c>
      <c r="B91" s="173" t="str">
        <f>'Crisis Indicator Data'!B88</f>
        <v>Conflict,Displacement,Cyclone</v>
      </c>
      <c r="C91" s="173" t="str">
        <f>'Crisis Indicator Data'!C88</f>
        <v>MOZ001</v>
      </c>
      <c r="D91" s="173" t="str">
        <f>'Crisis Indicator Data'!D88</f>
        <v>Mozambique</v>
      </c>
      <c r="E91" s="174" t="str">
        <f>'Crisis Indicator Data'!E88</f>
        <v>MOZ</v>
      </c>
      <c r="F91" s="168">
        <f>IF('Crisis Indicator Data'!F88="x","x",IF(LOG('Crisis Indicator Data'!F88)&lt;F$4,0,IF(LOG('Crisis Indicator Data'!F88)&gt;F$3,5,ROUND(5-(F$3-LOG('Crisis Indicator Data'!F88))/(F$3-F$4)*5,1))))</f>
        <v>4.8</v>
      </c>
      <c r="G91" s="165">
        <f>IF('Crisis Indicator Data'!F88="x","x",IF(LEN(E91)&gt;3,('Crisis Indicator Data'!F88/VLOOKUP('Impact of the crisis'!$C91,'Regional Crises'!$B$1:$R$66,4,FALSE)),'Crisis Indicator Data'!F88/VLOOKUP('Impact of the crisis'!$E91,'Country Indicator Data'!$B$4:$P$300,15,FALSE)))</f>
        <v>1</v>
      </c>
      <c r="H91" s="147">
        <f t="shared" si="26"/>
        <v>5</v>
      </c>
      <c r="I91" s="147">
        <f t="shared" si="27"/>
        <v>4.9000000000000004</v>
      </c>
      <c r="J91" s="147">
        <f>IF('Crisis Indicator Data'!G88="x","x",IF(LOG('Crisis Indicator Data'!G88)&lt;J$4,0,IF(LOG('Crisis Indicator Data'!G88)&gt;J$3,5,ROUND(5-(J$3-LOG('Crisis Indicator Data'!G88))/(J$3-J$4)*5,1))))</f>
        <v>5</v>
      </c>
      <c r="K91" s="165">
        <f>IF('Crisis Indicator Data'!G88="x","x",IF(LEN(E91)&gt;3,('Crisis Indicator Data'!G88/VLOOKUP('Impact of the crisis'!$C91,'Regional Crises'!$B$1:$R$66,5,FALSE)),'Crisis Indicator Data'!G88/VLOOKUP('Impact of the crisis'!$E91,'Country Indicator Data'!$B$4:$P$300,14,FALSE)))</f>
        <v>1</v>
      </c>
      <c r="L91" s="147">
        <f t="shared" si="28"/>
        <v>5</v>
      </c>
      <c r="M91" s="147">
        <f t="shared" si="29"/>
        <v>5</v>
      </c>
      <c r="N91" s="147">
        <f t="shared" si="30"/>
        <v>5</v>
      </c>
      <c r="O91" s="147">
        <f>IF('Crisis Indicator Data'!H88="x","x",IF('Crisis Indicator Data'!H88=0,0,IF(LOG('Crisis Indicator Data'!H88)&lt;O$4,0,IF(LOG('Crisis Indicator Data'!H88)&gt;O$3,5,ROUND(5-(O$3-LOG('Crisis Indicator Data'!H88))/(O$3-O$4)*5,1)))))</f>
        <v>5</v>
      </c>
      <c r="P91" s="165">
        <f>IF('Crisis Indicator Data'!H88="x","x",'Crisis Indicator Data'!H88/'Crisis Indicator Data'!G88)</f>
        <v>1</v>
      </c>
      <c r="Q91" s="147">
        <f t="shared" si="31"/>
        <v>5</v>
      </c>
      <c r="R91" s="147">
        <f t="shared" si="32"/>
        <v>5</v>
      </c>
      <c r="S91" s="147">
        <f>IF('Crisis Indicator Data'!I88="x","x",IF('Crisis Indicator Data'!I88=0,0,IF(LOG('Crisis Indicator Data'!I88)&lt;S$4,0,IF(LOG('Crisis Indicator Data'!I88)&gt;S$3,5,ROUND(5-(S$3-LOG('Crisis Indicator Data'!I88))/(S$3-S$4)*5,1)))))</f>
        <v>4.0999999999999996</v>
      </c>
      <c r="T91" s="165">
        <f>IF('Crisis Indicator Data'!H88="x","x",IF('Crisis Indicator Data'!I88="x","x",'Crisis Indicator Data'!I88/'Crisis Indicator Data'!H88))</f>
        <v>2.04728456398835E-2</v>
      </c>
      <c r="U91" s="147">
        <f t="shared" si="33"/>
        <v>0.7</v>
      </c>
      <c r="V91" s="147">
        <f t="shared" si="34"/>
        <v>2.4</v>
      </c>
      <c r="W91" s="147">
        <f>IF('Crisis Indicator Data'!L88="x","x",IF('Crisis Indicator Data'!L88=0,0,IF(LOG('Crisis Indicator Data'!L88)&lt;W$4,0,IF(LOG('Crisis Indicator Data'!L88)&gt;W$3,5,ROUND(5-(W$3-LOG('Crisis Indicator Data'!L88))/(W$3-W$4)*5,1)))))</f>
        <v>3.6</v>
      </c>
      <c r="X91" s="166">
        <f>IF(OR('Crisis Indicator Data'!L88="x",'Crisis Indicator Data'!H88="x"),"x",'Crisis Indicator Data'!L88/'Crisis Indicator Data'!H88)</f>
        <v>9.6225229855519381E-6</v>
      </c>
      <c r="Y91" s="147">
        <f t="shared" si="35"/>
        <v>0.5</v>
      </c>
      <c r="Z91" s="147">
        <f t="shared" si="36"/>
        <v>2.1</v>
      </c>
      <c r="AA91" s="147">
        <f t="shared" si="37"/>
        <v>2.2999999999999998</v>
      </c>
      <c r="AB91" s="167">
        <f t="shared" si="38"/>
        <v>4</v>
      </c>
    </row>
    <row r="92" spans="1:28" x14ac:dyDescent="0.35">
      <c r="A92" s="172" t="str">
        <f>'Crisis Indicator Data'!A89</f>
        <v>Cabo Delgado Islamist Insurgency</v>
      </c>
      <c r="B92" s="173" t="str">
        <f>'Crisis Indicator Data'!B89</f>
        <v>Conflict,Displacement</v>
      </c>
      <c r="C92" s="173" t="str">
        <f>'Crisis Indicator Data'!C89</f>
        <v>MOZ004</v>
      </c>
      <c r="D92" s="173" t="str">
        <f>'Crisis Indicator Data'!D89</f>
        <v>Mozambique</v>
      </c>
      <c r="E92" s="174" t="str">
        <f>'Crisis Indicator Data'!E89</f>
        <v>MOZ</v>
      </c>
      <c r="F92" s="168">
        <f>IF('Crisis Indicator Data'!F89="x","x",IF(LOG('Crisis Indicator Data'!F89)&lt;F$4,0,IF(LOG('Crisis Indicator Data'!F89)&gt;F$3,5,ROUND(5-(F$3-LOG('Crisis Indicator Data'!F89))/(F$3-F$4)*5,1))))</f>
        <v>4.0999999999999996</v>
      </c>
      <c r="G92" s="165">
        <f>IF('Crisis Indicator Data'!F89="x","x",IF(LEN(E92)&gt;3,('Crisis Indicator Data'!F89/VLOOKUP('Impact of the crisis'!$C92,'Regional Crises'!$B$1:$R$66,4,FALSE)),'Crisis Indicator Data'!F89/VLOOKUP('Impact of the crisis'!$E92,'Country Indicator Data'!$B$4:$P$300,15,FALSE)))</f>
        <v>0.35684401943080951</v>
      </c>
      <c r="H92" s="147">
        <f t="shared" si="26"/>
        <v>1.7</v>
      </c>
      <c r="I92" s="147">
        <f t="shared" si="27"/>
        <v>2.9</v>
      </c>
      <c r="J92" s="147">
        <f>IF('Crisis Indicator Data'!G89="x","x",IF(LOG('Crisis Indicator Data'!G89)&lt;J$4,0,IF(LOG('Crisis Indicator Data'!G89)&gt;J$3,5,ROUND(5-(J$3-LOG('Crisis Indicator Data'!G89))/(J$3-J$4)*5,1))))</f>
        <v>3.5</v>
      </c>
      <c r="K92" s="165">
        <f>IF('Crisis Indicator Data'!G89="x","x",IF(LEN(E92)&gt;3,('Crisis Indicator Data'!G89/VLOOKUP('Impact of the crisis'!$C92,'Regional Crises'!$B$1:$R$66,5,FALSE)),'Crisis Indicator Data'!G89/VLOOKUP('Impact of the crisis'!$E92,'Country Indicator Data'!$B$4:$P$300,14,FALSE)))</f>
        <v>0.33076352007309689</v>
      </c>
      <c r="L92" s="147">
        <f t="shared" si="28"/>
        <v>1.6</v>
      </c>
      <c r="M92" s="147">
        <f t="shared" si="29"/>
        <v>2.5499999999999998</v>
      </c>
      <c r="N92" s="147">
        <f t="shared" si="30"/>
        <v>2.7</v>
      </c>
      <c r="O92" s="147">
        <f>IF('Crisis Indicator Data'!H89="x","x",IF('Crisis Indicator Data'!H89=0,0,IF(LOG('Crisis Indicator Data'!H89)&lt;O$4,0,IF(LOG('Crisis Indicator Data'!H89)&gt;O$3,5,ROUND(5-(O$3-LOG('Crisis Indicator Data'!H89))/(O$3-O$4)*5,1)))))</f>
        <v>4.3</v>
      </c>
      <c r="P92" s="165">
        <f>IF('Crisis Indicator Data'!H89="x","x",'Crisis Indicator Data'!H89/'Crisis Indicator Data'!G89)</f>
        <v>1</v>
      </c>
      <c r="Q92" s="147">
        <f t="shared" si="31"/>
        <v>5</v>
      </c>
      <c r="R92" s="147">
        <f t="shared" si="32"/>
        <v>4.6500000000000004</v>
      </c>
      <c r="S92" s="147">
        <f>IF('Crisis Indicator Data'!I89="x","x",IF('Crisis Indicator Data'!I89=0,0,IF(LOG('Crisis Indicator Data'!I89)&lt;S$4,0,IF(LOG('Crisis Indicator Data'!I89)&gt;S$3,5,ROUND(5-(S$3-LOG('Crisis Indicator Data'!I89))/(S$3-S$4)*5,1)))))</f>
        <v>3.9</v>
      </c>
      <c r="T92" s="165">
        <f>IF('Crisis Indicator Data'!H89="x","x",IF('Crisis Indicator Data'!I89="x","x",'Crisis Indicator Data'!I89/'Crisis Indicator Data'!H89))</f>
        <v>4.981008287292818E-2</v>
      </c>
      <c r="U92" s="147">
        <f t="shared" si="33"/>
        <v>1.7</v>
      </c>
      <c r="V92" s="147">
        <f t="shared" si="34"/>
        <v>2.8</v>
      </c>
      <c r="W92" s="147">
        <f>IF('Crisis Indicator Data'!L89="x","x",IF('Crisis Indicator Data'!L89=0,0,IF(LOG('Crisis Indicator Data'!L89)&lt;W$4,0,IF(LOG('Crisis Indicator Data'!L89)&gt;W$3,5,ROUND(5-(W$3-LOG('Crisis Indicator Data'!L89))/(W$3-W$4)*5,1)))))</f>
        <v>3.3</v>
      </c>
      <c r="X92" s="166">
        <f>IF(OR('Crisis Indicator Data'!L89="x",'Crisis Indicator Data'!H89="x"),"x",'Crisis Indicator Data'!L89/'Crisis Indicator Data'!H89)</f>
        <v>1.6488259668508286E-5</v>
      </c>
      <c r="Y92" s="147">
        <f t="shared" si="35"/>
        <v>0.8</v>
      </c>
      <c r="Z92" s="147">
        <f t="shared" si="36"/>
        <v>2.1</v>
      </c>
      <c r="AA92" s="147">
        <f t="shared" si="37"/>
        <v>2.5</v>
      </c>
      <c r="AB92" s="167">
        <f t="shared" si="38"/>
        <v>3.8</v>
      </c>
    </row>
    <row r="93" spans="1:28" x14ac:dyDescent="0.35">
      <c r="A93" s="172" t="str">
        <f>'Crisis Indicator Data'!A90</f>
        <v>2024 Rainy and Cyclone season</v>
      </c>
      <c r="B93" s="173" t="str">
        <f>'Crisis Indicator Data'!B90</f>
        <v>Floods,Displacement,Cyclone</v>
      </c>
      <c r="C93" s="173" t="str">
        <f>'Crisis Indicator Data'!C90</f>
        <v>MOZ011</v>
      </c>
      <c r="D93" s="173" t="str">
        <f>'Crisis Indicator Data'!D90</f>
        <v>Mozambique</v>
      </c>
      <c r="E93" s="174" t="str">
        <f>'Crisis Indicator Data'!E90</f>
        <v>MOZ</v>
      </c>
      <c r="F93" s="168">
        <f>IF('Crisis Indicator Data'!F90="x","x",IF(LOG('Crisis Indicator Data'!F90)&lt;F$4,0,IF(LOG('Crisis Indicator Data'!F90)&gt;F$3,5,ROUND(5-(F$3-LOG('Crisis Indicator Data'!F90))/(F$3-F$4)*5,1))))</f>
        <v>4.8</v>
      </c>
      <c r="G93" s="165">
        <f>IF('Crisis Indicator Data'!F90="x","x",IF(LEN(E93)&gt;3,('Crisis Indicator Data'!F90/VLOOKUP('Impact of the crisis'!$C93,'Regional Crises'!$B$1:$R$66,4,FALSE)),'Crisis Indicator Data'!F90/VLOOKUP('Impact of the crisis'!$E93,'Country Indicator Data'!$B$4:$P$300,15,FALSE)))</f>
        <v>1</v>
      </c>
      <c r="H93" s="147">
        <f t="shared" si="26"/>
        <v>5</v>
      </c>
      <c r="I93" s="147">
        <f t="shared" si="27"/>
        <v>4.9000000000000004</v>
      </c>
      <c r="J93" s="147">
        <f>IF('Crisis Indicator Data'!G90="x","x",IF(LOG('Crisis Indicator Data'!G90)&lt;J$4,0,IF(LOG('Crisis Indicator Data'!G90)&gt;J$3,5,ROUND(5-(J$3-LOG('Crisis Indicator Data'!G90))/(J$3-J$4)*5,1))))</f>
        <v>5</v>
      </c>
      <c r="K93" s="165">
        <f>IF('Crisis Indicator Data'!G90="x","x",IF(LEN(E93)&gt;3,('Crisis Indicator Data'!G90/VLOOKUP('Impact of the crisis'!$C93,'Regional Crises'!$B$1:$R$66,5,FALSE)),'Crisis Indicator Data'!G90/VLOOKUP('Impact of the crisis'!$E93,'Country Indicator Data'!$B$4:$P$300,14,FALSE)))</f>
        <v>1</v>
      </c>
      <c r="L93" s="147">
        <f t="shared" si="28"/>
        <v>5</v>
      </c>
      <c r="M93" s="147">
        <f t="shared" si="29"/>
        <v>5</v>
      </c>
      <c r="N93" s="147">
        <f t="shared" si="30"/>
        <v>5</v>
      </c>
      <c r="O93" s="147">
        <f>IF('Crisis Indicator Data'!H90="x","x",IF('Crisis Indicator Data'!H90=0,0,IF(LOG('Crisis Indicator Data'!H90)&lt;O$4,0,IF(LOG('Crisis Indicator Data'!H90)&gt;O$3,5,ROUND(5-(O$3-LOG('Crisis Indicator Data'!H90))/(O$3-O$4)*5,1)))))</f>
        <v>5</v>
      </c>
      <c r="P93" s="165">
        <f>IF('Crisis Indicator Data'!H90="x","x",'Crisis Indicator Data'!H90/'Crisis Indicator Data'!G90)</f>
        <v>1</v>
      </c>
      <c r="Q93" s="147">
        <f t="shared" si="31"/>
        <v>5</v>
      </c>
      <c r="R93" s="147">
        <f t="shared" si="32"/>
        <v>5</v>
      </c>
      <c r="S93" s="147">
        <f>IF('Crisis Indicator Data'!I90="x","x",IF('Crisis Indicator Data'!I90=0,0,IF(LOG('Crisis Indicator Data'!I90)&lt;S$4,0,IF(LOG('Crisis Indicator Data'!I90)&gt;S$3,5,ROUND(5-(S$3-LOG('Crisis Indicator Data'!I90))/(S$3-S$4)*5,1)))))</f>
        <v>3.1</v>
      </c>
      <c r="T93" s="165">
        <f>IF('Crisis Indicator Data'!H90="x","x",IF('Crisis Indicator Data'!I90="x","x",'Crisis Indicator Data'!I90/'Crisis Indicator Data'!H90))</f>
        <v>3.9689338130318086E-3</v>
      </c>
      <c r="U93" s="147">
        <f t="shared" si="33"/>
        <v>0.1</v>
      </c>
      <c r="V93" s="147">
        <f t="shared" si="34"/>
        <v>1.6</v>
      </c>
      <c r="W93" s="147">
        <f>IF('Crisis Indicator Data'!L90="x","x",IF('Crisis Indicator Data'!L90=0,0,IF(LOG('Crisis Indicator Data'!L90)&lt;W$4,0,IF(LOG('Crisis Indicator Data'!L90)&gt;W$3,5,ROUND(5-(W$3-LOG('Crisis Indicator Data'!L90))/(W$3-W$4)*5,1)))))</f>
        <v>3.1</v>
      </c>
      <c r="X93" s="166">
        <f>IF(OR('Crisis Indicator Data'!L90="x",'Crisis Indicator Data'!H90="x"),"x",'Crisis Indicator Data'!L90/'Crisis Indicator Data'!H90)</f>
        <v>4.1688081777168636E-6</v>
      </c>
      <c r="Y93" s="147">
        <f t="shared" si="35"/>
        <v>0.2</v>
      </c>
      <c r="Z93" s="147">
        <f t="shared" si="36"/>
        <v>1.7</v>
      </c>
      <c r="AA93" s="147">
        <f t="shared" si="37"/>
        <v>1.7</v>
      </c>
      <c r="AB93" s="167">
        <f t="shared" si="38"/>
        <v>3.9</v>
      </c>
    </row>
    <row r="94" spans="1:28" x14ac:dyDescent="0.35">
      <c r="A94" s="172" t="str">
        <f>'Crisis Indicator Data'!A91</f>
        <v>Drought in Mozambique</v>
      </c>
      <c r="B94" s="173" t="str">
        <f>'Crisis Indicator Data'!B91</f>
        <v>Drought</v>
      </c>
      <c r="C94" s="173" t="str">
        <f>'Crisis Indicator Data'!C91</f>
        <v>MOZ012</v>
      </c>
      <c r="D94" s="173" t="str">
        <f>'Crisis Indicator Data'!D91</f>
        <v>Mozambique</v>
      </c>
      <c r="E94" s="174" t="str">
        <f>'Crisis Indicator Data'!E91</f>
        <v>MOZ</v>
      </c>
      <c r="F94" s="168">
        <f>IF('Crisis Indicator Data'!F91="x","x",IF(LOG('Crisis Indicator Data'!F91)&lt;F$4,0,IF(LOG('Crisis Indicator Data'!F91)&gt;F$3,5,ROUND(5-(F$3-LOG('Crisis Indicator Data'!F91))/(F$3-F$4)*5,1))))</f>
        <v>4.5</v>
      </c>
      <c r="G94" s="165">
        <f>IF('Crisis Indicator Data'!F91="x","x",IF(LEN(E94)&gt;3,('Crisis Indicator Data'!F91/VLOOKUP('Impact of the crisis'!$C94,'Regional Crises'!$B$1:$R$66,4,FALSE)),'Crisis Indicator Data'!F91/VLOOKUP('Impact of the crisis'!$E94,'Country Indicator Data'!$B$4:$P$300,15,FALSE)))</f>
        <v>0.60783547394389481</v>
      </c>
      <c r="H94" s="147">
        <f t="shared" si="26"/>
        <v>3</v>
      </c>
      <c r="I94" s="147">
        <f t="shared" si="27"/>
        <v>3.75</v>
      </c>
      <c r="J94" s="147">
        <f>IF('Crisis Indicator Data'!G91="x","x",IF(LOG('Crisis Indicator Data'!G91)&lt;J$4,0,IF(LOG('Crisis Indicator Data'!G91)&gt;J$3,5,ROUND(5-(J$3-LOG('Crisis Indicator Data'!G91))/(J$3-J$4)*5,1))))</f>
        <v>4.2</v>
      </c>
      <c r="K94" s="165">
        <f>IF('Crisis Indicator Data'!G91="x","x",IF(LEN(E94)&gt;3,('Crisis Indicator Data'!G91/VLOOKUP('Impact of the crisis'!$C94,'Regional Crises'!$B$1:$R$66,5,FALSE)),'Crisis Indicator Data'!G91/VLOOKUP('Impact of the crisis'!$E94,'Country Indicator Data'!$B$4:$P$300,14,FALSE)))</f>
        <v>0.51264919193649705</v>
      </c>
      <c r="L94" s="147">
        <f t="shared" si="28"/>
        <v>2.5</v>
      </c>
      <c r="M94" s="147">
        <f t="shared" si="29"/>
        <v>3.35</v>
      </c>
      <c r="N94" s="147">
        <f t="shared" si="30"/>
        <v>3.6</v>
      </c>
      <c r="O94" s="147">
        <f>IF('Crisis Indicator Data'!H91="x","x",IF('Crisis Indicator Data'!H91=0,0,IF(LOG('Crisis Indicator Data'!H91)&lt;O$4,0,IF(LOG('Crisis Indicator Data'!H91)&gt;O$3,5,ROUND(5-(O$3-LOG('Crisis Indicator Data'!H91))/(O$3-O$4)*5,1)))))</f>
        <v>4.5999999999999996</v>
      </c>
      <c r="P94" s="165">
        <f>IF('Crisis Indicator Data'!H91="x","x",'Crisis Indicator Data'!H91/'Crisis Indicator Data'!G91)</f>
        <v>1</v>
      </c>
      <c r="Q94" s="147">
        <f t="shared" si="31"/>
        <v>5</v>
      </c>
      <c r="R94" s="147">
        <f t="shared" si="32"/>
        <v>4.8</v>
      </c>
      <c r="S94" s="147">
        <f>IF('Crisis Indicator Data'!I91="x","x",IF('Crisis Indicator Data'!I91=0,0,IF(LOG('Crisis Indicator Data'!I91)&lt;S$4,0,IF(LOG('Crisis Indicator Data'!I91)&gt;S$3,5,ROUND(5-(S$3-LOG('Crisis Indicator Data'!I91))/(S$3-S$4)*5,1)))))</f>
        <v>0</v>
      </c>
      <c r="T94" s="165">
        <f>IF('Crisis Indicator Data'!H91="x","x",IF('Crisis Indicator Data'!I91="x","x",'Crisis Indicator Data'!I91/'Crisis Indicator Data'!H91))</f>
        <v>0</v>
      </c>
      <c r="U94" s="147">
        <f t="shared" si="33"/>
        <v>0</v>
      </c>
      <c r="V94" s="147">
        <f t="shared" si="34"/>
        <v>0</v>
      </c>
      <c r="W94" s="147" t="str">
        <f>IF('Crisis Indicator Data'!L91="x","x",IF('Crisis Indicator Data'!L91=0,0,IF(LOG('Crisis Indicator Data'!L91)&lt;W$4,0,IF(LOG('Crisis Indicator Data'!L91)&gt;W$3,5,ROUND(5-(W$3-LOG('Crisis Indicator Data'!L91))/(W$3-W$4)*5,1)))))</f>
        <v>x</v>
      </c>
      <c r="X94" s="166" t="str">
        <f>IF(OR('Crisis Indicator Data'!L91="x",'Crisis Indicator Data'!H91="x"),"x",'Crisis Indicator Data'!L91/'Crisis Indicator Data'!H91)</f>
        <v>x</v>
      </c>
      <c r="Y94" s="147" t="str">
        <f t="shared" si="35"/>
        <v>x</v>
      </c>
      <c r="Z94" s="147" t="str">
        <f t="shared" si="36"/>
        <v>x</v>
      </c>
      <c r="AA94" s="147">
        <f t="shared" si="37"/>
        <v>0</v>
      </c>
      <c r="AB94" s="167">
        <f t="shared" si="38"/>
        <v>3.2</v>
      </c>
    </row>
    <row r="95" spans="1:28" x14ac:dyDescent="0.35">
      <c r="A95" s="172" t="str">
        <f>'Crisis Indicator Data'!A92</f>
        <v>Refugees from Mali in Mauritania</v>
      </c>
      <c r="B95" s="173" t="str">
        <f>'Crisis Indicator Data'!B92</f>
        <v>Displacement</v>
      </c>
      <c r="C95" s="173" t="str">
        <f>'Crisis Indicator Data'!C92</f>
        <v>MRT002</v>
      </c>
      <c r="D95" s="173" t="str">
        <f>'Crisis Indicator Data'!D92</f>
        <v>Mauritania</v>
      </c>
      <c r="E95" s="174" t="str">
        <f>'Crisis Indicator Data'!E92</f>
        <v>MRT</v>
      </c>
      <c r="F95" s="168">
        <f>IF('Crisis Indicator Data'!F92="x","x",IF(LOG('Crisis Indicator Data'!F92)&lt;F$4,0,IF(LOG('Crisis Indicator Data'!F92)&gt;F$3,5,ROUND(5-(F$3-LOG('Crisis Indicator Data'!F92))/(F$3-F$4)*5,1))))</f>
        <v>3.9</v>
      </c>
      <c r="G95" s="165">
        <f>IF('Crisis Indicator Data'!F92="x","x",IF(LEN(E95)&gt;3,('Crisis Indicator Data'!F92/VLOOKUP('Impact of the crisis'!$C95,'Regional Crises'!$B$1:$R$66,4,FALSE)),'Crisis Indicator Data'!F92/VLOOKUP('Impact of the crisis'!$E95,'Country Indicator Data'!$B$4:$P$300,15,FALSE)))</f>
        <v>0.19986416998156592</v>
      </c>
      <c r="H95" s="147">
        <f t="shared" si="26"/>
        <v>0.9</v>
      </c>
      <c r="I95" s="147">
        <f t="shared" si="27"/>
        <v>2.4</v>
      </c>
      <c r="J95" s="147">
        <f>IF('Crisis Indicator Data'!G92="x","x",IF(LOG('Crisis Indicator Data'!G92)&lt;J$4,0,IF(LOG('Crisis Indicator Data'!G92)&gt;J$3,5,ROUND(5-(J$3-LOG('Crisis Indicator Data'!G92))/(J$3-J$4)*5,1))))</f>
        <v>1.2</v>
      </c>
      <c r="K95" s="165">
        <f>IF('Crisis Indicator Data'!G92="x","x",IF(LEN(E95)&gt;3,('Crisis Indicator Data'!G92/VLOOKUP('Impact of the crisis'!$C95,'Regional Crises'!$B$1:$R$66,5,FALSE)),'Crisis Indicator Data'!G92/VLOOKUP('Impact of the crisis'!$E95,'Country Indicator Data'!$B$4:$P$300,14,FALSE)))</f>
        <v>0.42887149131181973</v>
      </c>
      <c r="L95" s="147">
        <f t="shared" si="28"/>
        <v>2.1</v>
      </c>
      <c r="M95" s="147">
        <f t="shared" si="29"/>
        <v>1.65</v>
      </c>
      <c r="N95" s="147">
        <f t="shared" si="30"/>
        <v>2</v>
      </c>
      <c r="O95" s="147">
        <f>IF('Crisis Indicator Data'!H92="x","x",IF('Crisis Indicator Data'!H92=0,0,IF(LOG('Crisis Indicator Data'!H92)&lt;O$4,0,IF(LOG('Crisis Indicator Data'!H92)&gt;O$3,5,ROUND(5-(O$3-LOG('Crisis Indicator Data'!H92))/(O$3-O$4)*5,1)))))</f>
        <v>1.1000000000000001</v>
      </c>
      <c r="P95" s="165">
        <f>IF('Crisis Indicator Data'!H92="x","x",'Crisis Indicator Data'!H92/'Crisis Indicator Data'!G92)</f>
        <v>6.4559216384683885E-2</v>
      </c>
      <c r="Q95" s="147">
        <f t="shared" si="31"/>
        <v>0.3</v>
      </c>
      <c r="R95" s="147">
        <f t="shared" si="32"/>
        <v>0.70000000000000007</v>
      </c>
      <c r="S95" s="147">
        <f>IF('Crisis Indicator Data'!I92="x","x",IF('Crisis Indicator Data'!I92=0,0,IF(LOG('Crisis Indicator Data'!I92)&lt;S$4,0,IF(LOG('Crisis Indicator Data'!I92)&gt;S$3,5,ROUND(5-(S$3-LOG('Crisis Indicator Data'!I92))/(S$3-S$4)*5,1)))))</f>
        <v>3.1</v>
      </c>
      <c r="T95" s="165">
        <f>IF('Crisis Indicator Data'!H92="x","x",IF('Crisis Indicator Data'!I92="x","x",'Crisis Indicator Data'!I92/'Crisis Indicator Data'!H92))</f>
        <v>1</v>
      </c>
      <c r="U95" s="147">
        <f t="shared" si="33"/>
        <v>5</v>
      </c>
      <c r="V95" s="147">
        <f t="shared" si="34"/>
        <v>4.0999999999999996</v>
      </c>
      <c r="W95" s="147">
        <f>IF('Crisis Indicator Data'!L92="x","x",IF('Crisis Indicator Data'!L92=0,0,IF(LOG('Crisis Indicator Data'!L92)&lt;W$4,0,IF(LOG('Crisis Indicator Data'!L92)&gt;W$3,5,ROUND(5-(W$3-LOG('Crisis Indicator Data'!L92))/(W$3-W$4)*5,1)))))</f>
        <v>0</v>
      </c>
      <c r="X95" s="166">
        <f>IF(OR('Crisis Indicator Data'!L92="x",'Crisis Indicator Data'!H92="x"),"x",'Crisis Indicator Data'!L92/'Crisis Indicator Data'!H92)</f>
        <v>0</v>
      </c>
      <c r="Y95" s="147">
        <f t="shared" si="35"/>
        <v>0</v>
      </c>
      <c r="Z95" s="147">
        <f t="shared" si="36"/>
        <v>0</v>
      </c>
      <c r="AA95" s="147">
        <f t="shared" si="37"/>
        <v>2.6</v>
      </c>
      <c r="AB95" s="167">
        <f t="shared" si="38"/>
        <v>1.7</v>
      </c>
    </row>
    <row r="96" spans="1:28" x14ac:dyDescent="0.35">
      <c r="A96" s="172" t="str">
        <f>'Crisis Indicator Data'!A93</f>
        <v>Food Security in Mauritania</v>
      </c>
      <c r="B96" s="173" t="str">
        <f>'Crisis Indicator Data'!B93</f>
        <v>Drought,Floods</v>
      </c>
      <c r="C96" s="173" t="str">
        <f>'Crisis Indicator Data'!C93</f>
        <v>MRT003</v>
      </c>
      <c r="D96" s="173" t="str">
        <f>'Crisis Indicator Data'!D93</f>
        <v>Mauritania</v>
      </c>
      <c r="E96" s="174" t="str">
        <f>'Crisis Indicator Data'!E93</f>
        <v>MRT</v>
      </c>
      <c r="F96" s="168">
        <f>IF('Crisis Indicator Data'!F93="x","x",IF(LOG('Crisis Indicator Data'!F93)&lt;F$4,0,IF(LOG('Crisis Indicator Data'!F93)&gt;F$3,5,ROUND(5-(F$3-LOG('Crisis Indicator Data'!F93))/(F$3-F$4)*5,1))))</f>
        <v>5</v>
      </c>
      <c r="G96" s="165">
        <f>IF('Crisis Indicator Data'!F93="x","x",IF(LEN(E96)&gt;3,('Crisis Indicator Data'!F93/VLOOKUP('Impact of the crisis'!$C96,'Regional Crises'!$B$1:$R$66,4,FALSE)),'Crisis Indicator Data'!F93/VLOOKUP('Impact of the crisis'!$E96,'Country Indicator Data'!$B$4:$P$300,15,FALSE)))</f>
        <v>1</v>
      </c>
      <c r="H96" s="147">
        <f t="shared" si="26"/>
        <v>5</v>
      </c>
      <c r="I96" s="147">
        <f t="shared" si="27"/>
        <v>5</v>
      </c>
      <c r="J96" s="147">
        <f>IF('Crisis Indicator Data'!G93="x","x",IF(LOG('Crisis Indicator Data'!G93)&lt;J$4,0,IF(LOG('Crisis Indicator Data'!G93)&gt;J$3,5,ROUND(5-(J$3-LOG('Crisis Indicator Data'!G93))/(J$3-J$4)*5,1))))</f>
        <v>2.2000000000000002</v>
      </c>
      <c r="K96" s="165">
        <f>IF('Crisis Indicator Data'!G93="x","x",IF(LEN(E96)&gt;3,('Crisis Indicator Data'!G93/VLOOKUP('Impact of the crisis'!$C96,'Regional Crises'!$B$1:$R$66,5,FALSE)),'Crisis Indicator Data'!G93/VLOOKUP('Impact of the crisis'!$E96,'Country Indicator Data'!$B$4:$P$300,14,FALSE)))</f>
        <v>0.87492839411877033</v>
      </c>
      <c r="L96" s="147">
        <f t="shared" si="28"/>
        <v>4.4000000000000004</v>
      </c>
      <c r="M96" s="147">
        <f t="shared" si="29"/>
        <v>3.3000000000000003</v>
      </c>
      <c r="N96" s="147">
        <f t="shared" si="30"/>
        <v>4.3</v>
      </c>
      <c r="O96" s="147">
        <f>IF('Crisis Indicator Data'!H93="x","x",IF('Crisis Indicator Data'!H93=0,0,IF(LOG('Crisis Indicator Data'!H93)&lt;O$4,0,IF(LOG('Crisis Indicator Data'!H93)&gt;O$3,5,ROUND(5-(O$3-LOG('Crisis Indicator Data'!H93))/(O$3-O$4)*5,1)))))</f>
        <v>2.7</v>
      </c>
      <c r="P96" s="165">
        <f>IF('Crisis Indicator Data'!H93="x","x",'Crisis Indicator Data'!H93/'Crisis Indicator Data'!G93)</f>
        <v>0.30292448712352682</v>
      </c>
      <c r="Q96" s="147">
        <f t="shared" si="31"/>
        <v>1.5</v>
      </c>
      <c r="R96" s="147">
        <f t="shared" si="32"/>
        <v>2.1</v>
      </c>
      <c r="S96" s="147" t="str">
        <f>IF('Crisis Indicator Data'!I93="x","x",IF('Crisis Indicator Data'!I93=0,0,IF(LOG('Crisis Indicator Data'!I93)&lt;S$4,0,IF(LOG('Crisis Indicator Data'!I93)&gt;S$3,5,ROUND(5-(S$3-LOG('Crisis Indicator Data'!I93))/(S$3-S$4)*5,1)))))</f>
        <v>x</v>
      </c>
      <c r="T96" s="165" t="str">
        <f>IF('Crisis Indicator Data'!H93="x","x",IF('Crisis Indicator Data'!I93="x","x",'Crisis Indicator Data'!I93/'Crisis Indicator Data'!H93))</f>
        <v>x</v>
      </c>
      <c r="U96" s="147" t="str">
        <f t="shared" si="33"/>
        <v>x</v>
      </c>
      <c r="V96" s="147" t="str">
        <f t="shared" si="34"/>
        <v>x</v>
      </c>
      <c r="W96" s="147">
        <f>IF('Crisis Indicator Data'!L93="x","x",IF('Crisis Indicator Data'!L93=0,0,IF(LOG('Crisis Indicator Data'!L93)&lt;W$4,0,IF(LOG('Crisis Indicator Data'!L93)&gt;W$3,5,ROUND(5-(W$3-LOG('Crisis Indicator Data'!L93))/(W$3-W$4)*5,1)))))</f>
        <v>0</v>
      </c>
      <c r="X96" s="166">
        <f>IF(OR('Crisis Indicator Data'!L93="x",'Crisis Indicator Data'!H93="x"),"x",'Crisis Indicator Data'!L93/'Crisis Indicator Data'!H93)</f>
        <v>0</v>
      </c>
      <c r="Y96" s="147">
        <f t="shared" si="35"/>
        <v>0</v>
      </c>
      <c r="Z96" s="147">
        <f t="shared" si="36"/>
        <v>0</v>
      </c>
      <c r="AA96" s="147">
        <f t="shared" si="37"/>
        <v>0</v>
      </c>
      <c r="AB96" s="167">
        <f t="shared" si="38"/>
        <v>1.2</v>
      </c>
    </row>
    <row r="97" spans="1:28" x14ac:dyDescent="0.35">
      <c r="A97" s="172" t="str">
        <f>'Crisis Indicator Data'!A94</f>
        <v>Complex crisis in Malawi</v>
      </c>
      <c r="B97" s="173" t="str">
        <f>'Crisis Indicator Data'!B94</f>
        <v>Drought,Socio-political,Cyclone</v>
      </c>
      <c r="C97" s="173" t="str">
        <f>'Crisis Indicator Data'!C94</f>
        <v>MWI002</v>
      </c>
      <c r="D97" s="173" t="str">
        <f>'Crisis Indicator Data'!D94</f>
        <v>Malawi</v>
      </c>
      <c r="E97" s="174" t="str">
        <f>'Crisis Indicator Data'!E94</f>
        <v>MWI</v>
      </c>
      <c r="F97" s="168">
        <f>IF('Crisis Indicator Data'!F94="x","x",IF(LOG('Crisis Indicator Data'!F94)&lt;F$4,0,IF(LOG('Crisis Indicator Data'!F94)&gt;F$3,5,ROUND(5-(F$3-LOG('Crisis Indicator Data'!F94))/(F$3-F$4)*5,1))))</f>
        <v>3.3</v>
      </c>
      <c r="G97" s="165">
        <f>IF('Crisis Indicator Data'!F94="x","x",IF(LEN(E97)&gt;3,('Crisis Indicator Data'!F94/VLOOKUP('Impact of the crisis'!$C97,'Regional Crises'!$B$1:$R$66,4,FALSE)),'Crisis Indicator Data'!F94/VLOOKUP('Impact of the crisis'!$E97,'Country Indicator Data'!$B$4:$P$300,15,FALSE)))</f>
        <v>0.9978786593126856</v>
      </c>
      <c r="H97" s="147">
        <f t="shared" si="26"/>
        <v>5</v>
      </c>
      <c r="I97" s="147">
        <f t="shared" si="27"/>
        <v>4.1500000000000004</v>
      </c>
      <c r="J97" s="147">
        <f>IF('Crisis Indicator Data'!G94="x","x",IF(LOG('Crisis Indicator Data'!G94)&lt;J$4,0,IF(LOG('Crisis Indicator Data'!G94)&gt;J$3,5,ROUND(5-(J$3-LOG('Crisis Indicator Data'!G94))/(J$3-J$4)*5,1))))</f>
        <v>4.5</v>
      </c>
      <c r="K97" s="165">
        <f>IF('Crisis Indicator Data'!G94="x","x",IF(LEN(E97)&gt;3,('Crisis Indicator Data'!G94/VLOOKUP('Impact of the crisis'!$C97,'Regional Crises'!$B$1:$R$66,5,FALSE)),'Crisis Indicator Data'!G94/VLOOKUP('Impact of the crisis'!$E97,'Country Indicator Data'!$B$4:$P$300,14,FALSE)))</f>
        <v>1</v>
      </c>
      <c r="L97" s="147">
        <f t="shared" si="28"/>
        <v>5</v>
      </c>
      <c r="M97" s="147">
        <f t="shared" si="29"/>
        <v>4.75</v>
      </c>
      <c r="N97" s="147">
        <f t="shared" si="30"/>
        <v>4.5</v>
      </c>
      <c r="O97" s="147">
        <f>IF('Crisis Indicator Data'!H94="x","x",IF('Crisis Indicator Data'!H94=0,0,IF(LOG('Crisis Indicator Data'!H94)&lt;O$4,0,IF(LOG('Crisis Indicator Data'!H94)&gt;O$3,5,ROUND(5-(O$3-LOG('Crisis Indicator Data'!H94))/(O$3-O$4)*5,1)))))</f>
        <v>4.0999999999999996</v>
      </c>
      <c r="P97" s="165">
        <f>IF('Crisis Indicator Data'!H94="x","x",'Crisis Indicator Data'!H94/'Crisis Indicator Data'!G94)</f>
        <v>0.41148500365764445</v>
      </c>
      <c r="Q97" s="147">
        <f t="shared" si="31"/>
        <v>2</v>
      </c>
      <c r="R97" s="147">
        <f t="shared" si="32"/>
        <v>3.05</v>
      </c>
      <c r="S97" s="147">
        <f>IF('Crisis Indicator Data'!I94="x","x",IF('Crisis Indicator Data'!I94=0,0,IF(LOG('Crisis Indicator Data'!I94)&lt;S$4,0,IF(LOG('Crisis Indicator Data'!I94)&gt;S$3,5,ROUND(5-(S$3-LOG('Crisis Indicator Data'!I94))/(S$3-S$4)*5,1)))))</f>
        <v>2.9</v>
      </c>
      <c r="T97" s="165">
        <f>IF('Crisis Indicator Data'!H94="x","x",IF('Crisis Indicator Data'!I94="x","x",'Crisis Indicator Data'!I94/'Crisis Indicator Data'!H94))</f>
        <v>1.2777777777777779E-2</v>
      </c>
      <c r="U97" s="147">
        <f t="shared" si="33"/>
        <v>0.4</v>
      </c>
      <c r="V97" s="147">
        <f t="shared" si="34"/>
        <v>1.7</v>
      </c>
      <c r="W97" s="147">
        <f>IF('Crisis Indicator Data'!L94="x","x",IF('Crisis Indicator Data'!L94=0,0,IF(LOG('Crisis Indicator Data'!L94)&lt;W$4,0,IF(LOG('Crisis Indicator Data'!L94)&gt;W$3,5,ROUND(5-(W$3-LOG('Crisis Indicator Data'!L94))/(W$3-W$4)*5,1)))))</f>
        <v>4.5999999999999996</v>
      </c>
      <c r="X97" s="166">
        <f>IF(OR('Crisis Indicator Data'!L94="x",'Crisis Indicator Data'!H94="x"),"x",'Crisis Indicator Data'!L94/'Crisis Indicator Data'!H94)</f>
        <v>1.9733333333333332E-4</v>
      </c>
      <c r="Y97" s="147">
        <f t="shared" si="35"/>
        <v>5</v>
      </c>
      <c r="Z97" s="147">
        <f t="shared" si="36"/>
        <v>4.8</v>
      </c>
      <c r="AA97" s="147">
        <f t="shared" si="37"/>
        <v>3.7</v>
      </c>
      <c r="AB97" s="167">
        <f t="shared" si="38"/>
        <v>3.4</v>
      </c>
    </row>
    <row r="98" spans="1:28" x14ac:dyDescent="0.35">
      <c r="A98" s="172" t="str">
        <f>'Crisis Indicator Data'!A95</f>
        <v>International Refugees in Malaysia</v>
      </c>
      <c r="B98" s="173" t="str">
        <f>'Crisis Indicator Data'!B95</f>
        <v>Displacement</v>
      </c>
      <c r="C98" s="173" t="str">
        <f>'Crisis Indicator Data'!C95</f>
        <v>MYS001</v>
      </c>
      <c r="D98" s="173" t="str">
        <f>'Crisis Indicator Data'!D95</f>
        <v>Malaysia</v>
      </c>
      <c r="E98" s="174" t="str">
        <f>'Crisis Indicator Data'!E95</f>
        <v>MYS</v>
      </c>
      <c r="F98" s="168">
        <f>IF('Crisis Indicator Data'!F95="x","x",IF(LOG('Crisis Indicator Data'!F95)&lt;F$4,0,IF(LOG('Crisis Indicator Data'!F95)&gt;F$3,5,ROUND(5-(F$3-LOG('Crisis Indicator Data'!F95))/(F$3-F$4)*5,1))))</f>
        <v>1.6</v>
      </c>
      <c r="G98" s="165">
        <f>IF('Crisis Indicator Data'!F95="x","x",IF(LEN(E98)&gt;3,('Crisis Indicator Data'!F95/VLOOKUP('Impact of the crisis'!$C98,'Regional Crises'!$B$1:$R$66,4,FALSE)),'Crisis Indicator Data'!F95/VLOOKUP('Impact of the crisis'!$E98,'Country Indicator Data'!$B$4:$P$300,15,FALSE)))</f>
        <v>2.8020088266626084E-2</v>
      </c>
      <c r="H98" s="147">
        <f t="shared" si="26"/>
        <v>0</v>
      </c>
      <c r="I98" s="147">
        <f t="shared" si="27"/>
        <v>0.8</v>
      </c>
      <c r="J98" s="147">
        <f>IF('Crisis Indicator Data'!G95="x","x",IF(LOG('Crisis Indicator Data'!G95)&lt;J$4,0,IF(LOG('Crisis Indicator Data'!G95)&gt;J$3,5,ROUND(5-(J$3-LOG('Crisis Indicator Data'!G95))/(J$3-J$4)*5,1))))</f>
        <v>3.5</v>
      </c>
      <c r="K98" s="165">
        <f>IF('Crisis Indicator Data'!G95="x","x",IF(LEN(E98)&gt;3,('Crisis Indicator Data'!G95/VLOOKUP('Impact of the crisis'!$C98,'Regional Crises'!$B$1:$R$66,5,FALSE)),'Crisis Indicator Data'!G95/VLOOKUP('Impact of the crisis'!$E98,'Country Indicator Data'!$B$4:$P$300,14,FALSE)))</f>
        <v>0.33177721013535338</v>
      </c>
      <c r="L98" s="147">
        <f t="shared" si="28"/>
        <v>1.6</v>
      </c>
      <c r="M98" s="147">
        <f t="shared" si="29"/>
        <v>2.5499999999999998</v>
      </c>
      <c r="N98" s="147">
        <f t="shared" si="30"/>
        <v>1.8</v>
      </c>
      <c r="O98" s="147">
        <f>IF('Crisis Indicator Data'!H95="x","x",IF('Crisis Indicator Data'!H95=0,0,IF(LOG('Crisis Indicator Data'!H95)&lt;O$4,0,IF(LOG('Crisis Indicator Data'!H95)&gt;O$3,5,ROUND(5-(O$3-LOG('Crisis Indicator Data'!H95))/(O$3-O$4)*5,1)))))</f>
        <v>1.3</v>
      </c>
      <c r="P98" s="165">
        <f>IF('Crisis Indicator Data'!H95="x","x",'Crisis Indicator Data'!H95/'Crisis Indicator Data'!G95)</f>
        <v>1.6991150442477877E-2</v>
      </c>
      <c r="Q98" s="147">
        <f t="shared" si="31"/>
        <v>0</v>
      </c>
      <c r="R98" s="147">
        <f t="shared" si="32"/>
        <v>0.65</v>
      </c>
      <c r="S98" s="147">
        <f>IF('Crisis Indicator Data'!I95="x","x",IF('Crisis Indicator Data'!I95=0,0,IF(LOG('Crisis Indicator Data'!I95)&lt;S$4,0,IF(LOG('Crisis Indicator Data'!I95)&gt;S$3,5,ROUND(5-(S$3-LOG('Crisis Indicator Data'!I95))/(S$3-S$4)*5,1)))))</f>
        <v>3.3</v>
      </c>
      <c r="T98" s="165">
        <f>IF('Crisis Indicator Data'!H95="x","x",IF('Crisis Indicator Data'!I95="x","x",'Crisis Indicator Data'!I95/'Crisis Indicator Data'!H95))</f>
        <v>1</v>
      </c>
      <c r="U98" s="147">
        <f t="shared" si="33"/>
        <v>5</v>
      </c>
      <c r="V98" s="147">
        <f t="shared" si="34"/>
        <v>4.2</v>
      </c>
      <c r="W98" s="147">
        <f>IF('Crisis Indicator Data'!L95="x","x",IF('Crisis Indicator Data'!L95=0,0,IF(LOG('Crisis Indicator Data'!L95)&lt;W$4,0,IF(LOG('Crisis Indicator Data'!L95)&gt;W$3,5,ROUND(5-(W$3-LOG('Crisis Indicator Data'!L95))/(W$3-W$4)*5,1)))))</f>
        <v>0</v>
      </c>
      <c r="X98" s="166">
        <f>IF(OR('Crisis Indicator Data'!L95="x",'Crisis Indicator Data'!H95="x"),"x",'Crisis Indicator Data'!L95/'Crisis Indicator Data'!H95)</f>
        <v>0</v>
      </c>
      <c r="Y98" s="147">
        <f t="shared" si="35"/>
        <v>0</v>
      </c>
      <c r="Z98" s="147">
        <f t="shared" si="36"/>
        <v>0</v>
      </c>
      <c r="AA98" s="147">
        <f t="shared" si="37"/>
        <v>2.7</v>
      </c>
      <c r="AB98" s="167">
        <f t="shared" si="38"/>
        <v>1.8</v>
      </c>
    </row>
    <row r="99" spans="1:28" x14ac:dyDescent="0.35">
      <c r="A99" s="172" t="str">
        <f>'Crisis Indicator Data'!A96</f>
        <v>Food Security Crisis in Namibia</v>
      </c>
      <c r="B99" s="173" t="str">
        <f>'Crisis Indicator Data'!B96</f>
        <v>Drought</v>
      </c>
      <c r="C99" s="173" t="str">
        <f>'Crisis Indicator Data'!C96</f>
        <v>NAM002</v>
      </c>
      <c r="D99" s="173" t="str">
        <f>'Crisis Indicator Data'!D96</f>
        <v>Namibia</v>
      </c>
      <c r="E99" s="174" t="str">
        <f>'Crisis Indicator Data'!E96</f>
        <v>NAM</v>
      </c>
      <c r="F99" s="168">
        <f>IF('Crisis Indicator Data'!F96="x","x",IF(LOG('Crisis Indicator Data'!F96)&lt;F$4,0,IF(LOG('Crisis Indicator Data'!F96)&gt;F$3,5,ROUND(5-(F$3-LOG('Crisis Indicator Data'!F96))/(F$3-F$4)*5,1))))</f>
        <v>4.9000000000000004</v>
      </c>
      <c r="G99" s="165">
        <f>IF('Crisis Indicator Data'!F96="x","x",IF(LEN(E99)&gt;3,('Crisis Indicator Data'!F96/VLOOKUP('Impact of the crisis'!$C99,'Regional Crises'!$B$1:$R$66,4,FALSE)),'Crisis Indicator Data'!F96/VLOOKUP('Impact of the crisis'!$E99,'Country Indicator Data'!$B$4:$P$300,15,FALSE)))</f>
        <v>1</v>
      </c>
      <c r="H99" s="147">
        <f t="shared" si="26"/>
        <v>5</v>
      </c>
      <c r="I99" s="147">
        <f t="shared" si="27"/>
        <v>4.95</v>
      </c>
      <c r="J99" s="147">
        <f>IF('Crisis Indicator Data'!G96="x","x",IF(LOG('Crisis Indicator Data'!G96)&lt;J$4,0,IF(LOG('Crisis Indicator Data'!G96)&gt;J$3,5,ROUND(5-(J$3-LOG('Crisis Indicator Data'!G96))/(J$3-J$4)*5,1))))</f>
        <v>1.6</v>
      </c>
      <c r="K99" s="165">
        <f>IF('Crisis Indicator Data'!G96="x","x",IF(LEN(E99)&gt;3,('Crisis Indicator Data'!G96/VLOOKUP('Impact of the crisis'!$C99,'Regional Crises'!$B$1:$R$66,5,FALSE)),'Crisis Indicator Data'!G96/VLOOKUP('Impact of the crisis'!$E99,'Country Indicator Data'!$B$4:$P$300,14,FALSE)))</f>
        <v>1</v>
      </c>
      <c r="L99" s="147">
        <f t="shared" si="28"/>
        <v>5</v>
      </c>
      <c r="M99" s="147">
        <f t="shared" si="29"/>
        <v>3.3</v>
      </c>
      <c r="N99" s="147">
        <f t="shared" si="30"/>
        <v>4.3</v>
      </c>
      <c r="O99" s="147">
        <f>IF('Crisis Indicator Data'!H96="x","x",IF('Crisis Indicator Data'!H96=0,0,IF(LOG('Crisis Indicator Data'!H96)&lt;O$4,0,IF(LOG('Crisis Indicator Data'!H96)&gt;O$3,5,ROUND(5-(O$3-LOG('Crisis Indicator Data'!H96))/(O$3-O$4)*5,1)))))</f>
        <v>3</v>
      </c>
      <c r="P99" s="165">
        <f>IF('Crisis Indicator Data'!H96="x","x",'Crisis Indicator Data'!H96/'Crisis Indicator Data'!G96)</f>
        <v>0.67703507610853741</v>
      </c>
      <c r="Q99" s="147">
        <f t="shared" si="31"/>
        <v>3.4</v>
      </c>
      <c r="R99" s="147">
        <f t="shared" si="32"/>
        <v>3.2</v>
      </c>
      <c r="S99" s="147">
        <f>IF('Crisis Indicator Data'!I96="x","x",IF('Crisis Indicator Data'!I96=0,0,IF(LOG('Crisis Indicator Data'!I96)&lt;S$4,0,IF(LOG('Crisis Indicator Data'!I96)&gt;S$3,5,ROUND(5-(S$3-LOG('Crisis Indicator Data'!I96))/(S$3-S$4)*5,1)))))</f>
        <v>0</v>
      </c>
      <c r="T99" s="165">
        <f>IF('Crisis Indicator Data'!H96="x","x",IF('Crisis Indicator Data'!I96="x","x",'Crisis Indicator Data'!I96/'Crisis Indicator Data'!H96))</f>
        <v>0</v>
      </c>
      <c r="U99" s="147">
        <f t="shared" si="33"/>
        <v>0</v>
      </c>
      <c r="V99" s="147">
        <f t="shared" si="34"/>
        <v>0</v>
      </c>
      <c r="W99" s="147">
        <f>IF('Crisis Indicator Data'!L96="x","x",IF('Crisis Indicator Data'!L96=0,0,IF(LOG('Crisis Indicator Data'!L96)&lt;W$4,0,IF(LOG('Crisis Indicator Data'!L96)&gt;W$3,5,ROUND(5-(W$3-LOG('Crisis Indicator Data'!L96))/(W$3-W$4)*5,1)))))</f>
        <v>0</v>
      </c>
      <c r="X99" s="166">
        <f>IF(OR('Crisis Indicator Data'!L96="x",'Crisis Indicator Data'!H96="x"),"x",'Crisis Indicator Data'!L96/'Crisis Indicator Data'!H96)</f>
        <v>0</v>
      </c>
      <c r="Y99" s="147">
        <f t="shared" si="35"/>
        <v>0</v>
      </c>
      <c r="Z99" s="147">
        <f t="shared" si="36"/>
        <v>0</v>
      </c>
      <c r="AA99" s="147">
        <f t="shared" si="37"/>
        <v>0</v>
      </c>
      <c r="AB99" s="167">
        <f t="shared" si="38"/>
        <v>1.9</v>
      </c>
    </row>
    <row r="100" spans="1:28" x14ac:dyDescent="0.35">
      <c r="A100" s="172" t="str">
        <f>'Crisis Indicator Data'!A97</f>
        <v>Lake Chad basin crisis in Niger</v>
      </c>
      <c r="B100" s="173" t="str">
        <f>'Crisis Indicator Data'!B97</f>
        <v>Conflict</v>
      </c>
      <c r="C100" s="173" t="str">
        <f>'Crisis Indicator Data'!C97</f>
        <v>NER002</v>
      </c>
      <c r="D100" s="173" t="str">
        <f>'Crisis Indicator Data'!D97</f>
        <v>Niger</v>
      </c>
      <c r="E100" s="174" t="str">
        <f>'Crisis Indicator Data'!E97</f>
        <v>NER</v>
      </c>
      <c r="F100" s="168">
        <f>IF('Crisis Indicator Data'!F97="x","x",IF(LOG('Crisis Indicator Data'!F97)&lt;F$4,0,IF(LOG('Crisis Indicator Data'!F97)&gt;F$3,5,ROUND(5-(F$3-LOG('Crisis Indicator Data'!F97))/(F$3-F$4)*5,1))))</f>
        <v>3.7</v>
      </c>
      <c r="G100" s="165">
        <f>IF('Crisis Indicator Data'!F97="x","x",IF(LEN(E100)&gt;3,('Crisis Indicator Data'!F97/VLOOKUP('Impact of the crisis'!$C100,'Regional Crises'!$B$1:$R$66,4,FALSE)),'Crisis Indicator Data'!F97/VLOOKUP('Impact of the crisis'!$E100,'Country Indicator Data'!$B$4:$P$300,15,FALSE)))</f>
        <v>0.12386989816057473</v>
      </c>
      <c r="H100" s="147">
        <f t="shared" si="26"/>
        <v>0.5</v>
      </c>
      <c r="I100" s="147">
        <f t="shared" si="27"/>
        <v>2.1</v>
      </c>
      <c r="J100" s="147">
        <f>IF('Crisis Indicator Data'!G97="x","x",IF(LOG('Crisis Indicator Data'!G97)&lt;J$4,0,IF(LOG('Crisis Indicator Data'!G97)&gt;J$3,5,ROUND(5-(J$3-LOG('Crisis Indicator Data'!G97))/(J$3-J$4)*5,1))))</f>
        <v>0</v>
      </c>
      <c r="K100" s="165">
        <f>IF('Crisis Indicator Data'!G97="x","x",IF(LEN(E100)&gt;3,('Crisis Indicator Data'!G97/VLOOKUP('Impact of the crisis'!$C100,'Regional Crises'!$B$1:$R$66,5,FALSE)),'Crisis Indicator Data'!G97/VLOOKUP('Impact of the crisis'!$E100,'Country Indicator Data'!$B$4:$P$300,14,FALSE)))</f>
        <v>3.2307692307692308E-2</v>
      </c>
      <c r="L100" s="147">
        <f t="shared" si="28"/>
        <v>0.1</v>
      </c>
      <c r="M100" s="147">
        <f t="shared" si="29"/>
        <v>0.05</v>
      </c>
      <c r="N100" s="147">
        <f t="shared" si="30"/>
        <v>1.2</v>
      </c>
      <c r="O100" s="147">
        <f>IF('Crisis Indicator Data'!H97="x","x",IF('Crisis Indicator Data'!H97=0,0,IF(LOG('Crisis Indicator Data'!H97)&lt;O$4,0,IF(LOG('Crisis Indicator Data'!H97)&gt;O$3,5,ROUND(5-(O$3-LOG('Crisis Indicator Data'!H97))/(O$3-O$4)*5,1)))))</f>
        <v>2.4</v>
      </c>
      <c r="P100" s="165">
        <f>IF('Crisis Indicator Data'!H97="x","x",'Crisis Indicator Data'!H97/'Crisis Indicator Data'!G97)</f>
        <v>0.97619047619047616</v>
      </c>
      <c r="Q100" s="147">
        <f t="shared" si="31"/>
        <v>4.9000000000000004</v>
      </c>
      <c r="R100" s="147">
        <f t="shared" si="32"/>
        <v>3.6500000000000004</v>
      </c>
      <c r="S100" s="147">
        <f>IF('Crisis Indicator Data'!I97="x","x",IF('Crisis Indicator Data'!I97=0,0,IF(LOG('Crisis Indicator Data'!I97)&lt;S$4,0,IF(LOG('Crisis Indicator Data'!I97)&gt;S$3,5,ROUND(5-(S$3-LOG('Crisis Indicator Data'!I97))/(S$3-S$4)*5,1)))))</f>
        <v>3.6</v>
      </c>
      <c r="T100" s="165">
        <f>IF('Crisis Indicator Data'!H97="x","x",IF('Crisis Indicator Data'!I97="x","x",'Crisis Indicator Data'!I97/'Crisis Indicator Data'!H97))</f>
        <v>0.41585365853658535</v>
      </c>
      <c r="U100" s="147">
        <f t="shared" si="33"/>
        <v>5</v>
      </c>
      <c r="V100" s="147">
        <f t="shared" si="34"/>
        <v>4.3</v>
      </c>
      <c r="W100" s="147">
        <f>IF('Crisis Indicator Data'!L97="x","x",IF('Crisis Indicator Data'!L97=0,0,IF(LOG('Crisis Indicator Data'!L97)&lt;W$4,0,IF(LOG('Crisis Indicator Data'!L97)&gt;W$3,5,ROUND(5-(W$3-LOG('Crisis Indicator Data'!L97))/(W$3-W$4)*5,1)))))</f>
        <v>2.8</v>
      </c>
      <c r="X100" s="166">
        <f>IF(OR('Crisis Indicator Data'!L97="x",'Crisis Indicator Data'!H97="x"),"x",'Crisis Indicator Data'!L97/'Crisis Indicator Data'!H97)</f>
        <v>1.1463414634146342E-4</v>
      </c>
      <c r="Y100" s="147">
        <f t="shared" si="35"/>
        <v>5</v>
      </c>
      <c r="Z100" s="147">
        <f t="shared" si="36"/>
        <v>3.9</v>
      </c>
      <c r="AA100" s="147">
        <f t="shared" si="37"/>
        <v>4.0999999999999996</v>
      </c>
      <c r="AB100" s="167">
        <f t="shared" si="38"/>
        <v>3.9</v>
      </c>
    </row>
    <row r="101" spans="1:28" x14ac:dyDescent="0.35">
      <c r="A101" s="172" t="str">
        <f>'Crisis Indicator Data'!A98</f>
        <v>Mali/Burkina Faso conflict</v>
      </c>
      <c r="B101" s="173" t="str">
        <f>'Crisis Indicator Data'!B98</f>
        <v>Conflict</v>
      </c>
      <c r="C101" s="173" t="str">
        <f>'Crisis Indicator Data'!C98</f>
        <v>NER003</v>
      </c>
      <c r="D101" s="173" t="str">
        <f>'Crisis Indicator Data'!D98</f>
        <v>Niger</v>
      </c>
      <c r="E101" s="174" t="str">
        <f>'Crisis Indicator Data'!E98</f>
        <v>NER</v>
      </c>
      <c r="F101" s="168">
        <f>IF('Crisis Indicator Data'!F98="x","x",IF(LOG('Crisis Indicator Data'!F98)&lt;F$4,0,IF(LOG('Crisis Indicator Data'!F98)&gt;F$3,5,ROUND(5-(F$3-LOG('Crisis Indicator Data'!F98))/(F$3-F$4)*5,1))))</f>
        <v>3.9</v>
      </c>
      <c r="G101" s="165">
        <f>IF('Crisis Indicator Data'!F98="x","x",IF(LEN(E101)&gt;3,('Crisis Indicator Data'!F98/VLOOKUP('Impact of the crisis'!$C101,'Regional Crises'!$B$1:$R$66,4,FALSE)),'Crisis Indicator Data'!F98/VLOOKUP('Impact of the crisis'!$E101,'Country Indicator Data'!$B$4:$P$300,15,FALSE)))</f>
        <v>0.16627615062761505</v>
      </c>
      <c r="H101" s="147">
        <f t="shared" si="26"/>
        <v>0.7</v>
      </c>
      <c r="I101" s="147">
        <f t="shared" si="27"/>
        <v>2.2999999999999998</v>
      </c>
      <c r="J101" s="147">
        <f>IF('Crisis Indicator Data'!G98="x","x",IF(LOG('Crisis Indicator Data'!G98)&lt;J$4,0,IF(LOG('Crisis Indicator Data'!G98)&gt;J$3,5,ROUND(5-(J$3-LOG('Crisis Indicator Data'!G98))/(J$3-J$4)*5,1))))</f>
        <v>3.2</v>
      </c>
      <c r="K101" s="165">
        <f>IF('Crisis Indicator Data'!G98="x","x",IF(LEN(E101)&gt;3,('Crisis Indicator Data'!G98/VLOOKUP('Impact of the crisis'!$C101,'Regional Crises'!$B$1:$R$66,5,FALSE)),'Crisis Indicator Data'!G98/VLOOKUP('Impact of the crisis'!$E101,'Country Indicator Data'!$B$4:$P$300,14,FALSE)))</f>
        <v>0.34669230769230769</v>
      </c>
      <c r="L101" s="147">
        <f t="shared" si="28"/>
        <v>1.7</v>
      </c>
      <c r="M101" s="147">
        <f t="shared" si="29"/>
        <v>2.4500000000000002</v>
      </c>
      <c r="N101" s="147">
        <f t="shared" si="30"/>
        <v>2.4</v>
      </c>
      <c r="O101" s="147">
        <f>IF('Crisis Indicator Data'!H98="x","x",IF('Crisis Indicator Data'!H98=0,0,IF(LOG('Crisis Indicator Data'!H98)&lt;O$4,0,IF(LOG('Crisis Indicator Data'!H98)&gt;O$3,5,ROUND(5-(O$3-LOG('Crisis Indicator Data'!H98))/(O$3-O$4)*5,1)))))</f>
        <v>3</v>
      </c>
      <c r="P101" s="165">
        <f>IF('Crisis Indicator Data'!H98="x","x",'Crisis Indicator Data'!H98/'Crisis Indicator Data'!G98)</f>
        <v>0.21111604171289106</v>
      </c>
      <c r="Q101" s="147">
        <f t="shared" si="31"/>
        <v>1</v>
      </c>
      <c r="R101" s="147">
        <f t="shared" si="32"/>
        <v>2</v>
      </c>
      <c r="S101" s="147">
        <f>IF('Crisis Indicator Data'!I98="x","x",IF('Crisis Indicator Data'!I98=0,0,IF(LOG('Crisis Indicator Data'!I98)&lt;S$4,0,IF(LOG('Crisis Indicator Data'!I98)&gt;S$3,5,ROUND(5-(S$3-LOG('Crisis Indicator Data'!I98))/(S$3-S$4)*5,1)))))</f>
        <v>3.9</v>
      </c>
      <c r="T101" s="165">
        <f>IF('Crisis Indicator Data'!H98="x","x",IF('Crisis Indicator Data'!I98="x","x",'Crisis Indicator Data'!I98/'Crisis Indicator Data'!H98))</f>
        <v>0.27009984235417761</v>
      </c>
      <c r="U101" s="147">
        <f t="shared" si="33"/>
        <v>5</v>
      </c>
      <c r="V101" s="147">
        <f t="shared" si="34"/>
        <v>4.5</v>
      </c>
      <c r="W101" s="147">
        <f>IF('Crisis Indicator Data'!L98="x","x",IF('Crisis Indicator Data'!L98=0,0,IF(LOG('Crisis Indicator Data'!L98)&lt;W$4,0,IF(LOG('Crisis Indicator Data'!L98)&gt;W$3,5,ROUND(5-(W$3-LOG('Crisis Indicator Data'!L98))/(W$3-W$4)*5,1)))))</f>
        <v>4</v>
      </c>
      <c r="X101" s="166">
        <f>IF(OR('Crisis Indicator Data'!L98="x",'Crisis Indicator Data'!H98="x"),"x",'Crisis Indicator Data'!L98/'Crisis Indicator Data'!H98)</f>
        <v>3.4839726747241197E-4</v>
      </c>
      <c r="Y101" s="147">
        <f t="shared" si="35"/>
        <v>5</v>
      </c>
      <c r="Z101" s="147">
        <f t="shared" si="36"/>
        <v>4.5</v>
      </c>
      <c r="AA101" s="147">
        <f t="shared" si="37"/>
        <v>4.5</v>
      </c>
      <c r="AB101" s="167">
        <f t="shared" si="38"/>
        <v>3.5</v>
      </c>
    </row>
    <row r="102" spans="1:28" x14ac:dyDescent="0.35">
      <c r="A102" s="172" t="str">
        <f>'Crisis Indicator Data'!A99</f>
        <v>Nigerian Refugees</v>
      </c>
      <c r="B102" s="173" t="str">
        <f>'Crisis Indicator Data'!B99</f>
        <v>Displacement</v>
      </c>
      <c r="C102" s="173" t="str">
        <f>'Crisis Indicator Data'!C99</f>
        <v>NER004</v>
      </c>
      <c r="D102" s="173" t="str">
        <f>'Crisis Indicator Data'!D99</f>
        <v>Niger</v>
      </c>
      <c r="E102" s="174" t="str">
        <f>'Crisis Indicator Data'!E99</f>
        <v>NER</v>
      </c>
      <c r="F102" s="168">
        <f>IF('Crisis Indicator Data'!F99="x","x",IF(LOG('Crisis Indicator Data'!F99)&lt;F$4,0,IF(LOG('Crisis Indicator Data'!F99)&gt;F$3,5,ROUND(5-(F$3-LOG('Crisis Indicator Data'!F99))/(F$3-F$4)*5,1))))</f>
        <v>2.7</v>
      </c>
      <c r="G102" s="165">
        <f>IF('Crisis Indicator Data'!F99="x","x",IF(LEN(E102)&gt;3,('Crisis Indicator Data'!F99/VLOOKUP('Impact of the crisis'!$C102,'Regional Crises'!$B$1:$R$66,4,FALSE)),'Crisis Indicator Data'!F99/VLOOKUP('Impact of the crisis'!$E102,'Country Indicator Data'!$B$4:$P$300,15,FALSE)))</f>
        <v>3.2995973790163419E-2</v>
      </c>
      <c r="H102" s="147">
        <f t="shared" ref="H102:H133" si="39">IF(G102="x","x",IF(G102&lt;H$4,0,IF(G102&gt;H$3,5,ROUND(5-(H$3-G102)/(H$3-H$4)*5,1))))</f>
        <v>0.1</v>
      </c>
      <c r="I102" s="147">
        <f t="shared" ref="I102:I133" si="40">IF(AND(H102="x",F102="x"),"x",AVERAGE(F102,H102))</f>
        <v>1.4000000000000001</v>
      </c>
      <c r="J102" s="147">
        <f>IF('Crisis Indicator Data'!G99="x","x",IF(LOG('Crisis Indicator Data'!G99)&lt;J$4,0,IF(LOG('Crisis Indicator Data'!G99)&gt;J$3,5,ROUND(5-(J$3-LOG('Crisis Indicator Data'!G99))/(J$3-J$4)*5,1))))</f>
        <v>2.2999999999999998</v>
      </c>
      <c r="K102" s="165">
        <f>IF('Crisis Indicator Data'!G99="x","x",IF(LEN(E102)&gt;3,('Crisis Indicator Data'!G99/VLOOKUP('Impact of the crisis'!$C102,'Regional Crises'!$B$1:$R$66,5,FALSE)),'Crisis Indicator Data'!G99/VLOOKUP('Impact of the crisis'!$E102,'Country Indicator Data'!$B$4:$P$300,14,FALSE)))</f>
        <v>0.19450000000000001</v>
      </c>
      <c r="L102" s="147">
        <f t="shared" ref="L102:L133" si="41">IF(K102="x","x",IF(K102&lt;L$4,0,IF(K102&gt;L$3,5,ROUND(5-(L$3-K102)/(L$3-L$4)*5,1))))</f>
        <v>0.9</v>
      </c>
      <c r="M102" s="147">
        <f t="shared" ref="M102:M133" si="42">IF(AND(L102="x",J102="x"),"x",AVERAGE(J102,L102))</f>
        <v>1.5999999999999999</v>
      </c>
      <c r="N102" s="147">
        <f t="shared" ref="N102:N133" si="43">IF(AND(M102="x",I102="x"),"x",IF(OR(M102="x",I102="x"),AVERAGE(I102,M102),ROUND((5-GEOMEAN(((5-I102)/5*4+1),((5-M102)/5*4+1)))/4*5,1)))</f>
        <v>1.5</v>
      </c>
      <c r="O102" s="147">
        <f>IF('Crisis Indicator Data'!H99="x","x",IF('Crisis Indicator Data'!H99=0,0,IF(LOG('Crisis Indicator Data'!H99)&lt;O$4,0,IF(LOG('Crisis Indicator Data'!H99)&gt;O$3,5,ROUND(5-(O$3-LOG('Crisis Indicator Data'!H99))/(O$3-O$4)*5,1)))))</f>
        <v>2.2999999999999998</v>
      </c>
      <c r="P102" s="165">
        <f>IF('Crisis Indicator Data'!H99="x","x",'Crisis Indicator Data'!H99/'Crisis Indicator Data'!G99)</f>
        <v>0.15740557642871267</v>
      </c>
      <c r="Q102" s="147">
        <f t="shared" ref="Q102:Q133" si="44">IF(P102="x","x",IF(P102&lt;Q$4,0,IF(P102&gt;Q$3,5,ROUND(5-(Q$3-P102)/(Q$3-Q$4)*5,1))))</f>
        <v>0.7</v>
      </c>
      <c r="R102" s="147">
        <f t="shared" ref="R102:R133" si="45">IF(AND(Q102="x",O102="x"),"x",AVERAGE(O102,Q102))</f>
        <v>1.5</v>
      </c>
      <c r="S102" s="147">
        <f>IF('Crisis Indicator Data'!I99="x","x",IF('Crisis Indicator Data'!I99=0,0,IF(LOG('Crisis Indicator Data'!I99)&lt;S$4,0,IF(LOG('Crisis Indicator Data'!I99)&gt;S$3,5,ROUND(5-(S$3-LOG('Crisis Indicator Data'!I99))/(S$3-S$4)*5,1)))))</f>
        <v>2.9</v>
      </c>
      <c r="T102" s="165">
        <f>IF('Crisis Indicator Data'!H99="x","x",IF('Crisis Indicator Data'!I99="x","x",'Crisis Indicator Data'!I99/'Crisis Indicator Data'!H99))</f>
        <v>0.13316582914572864</v>
      </c>
      <c r="U102" s="147">
        <f t="shared" ref="U102:U133" si="46">IF(T102="x","x",IF(T102&lt;U$4,0,IF(T102&gt;U$3,5,ROUND(5-(U$3-T102)/(U$3-U$4)*5,1))))</f>
        <v>4.4000000000000004</v>
      </c>
      <c r="V102" s="147">
        <f t="shared" ref="V102:V133" si="47">IF(AND(U102="x",S102="x"),"x",ROUND(AVERAGE(S102,U102),1))</f>
        <v>3.7</v>
      </c>
      <c r="W102" s="147">
        <f>IF('Crisis Indicator Data'!L99="x","x",IF('Crisis Indicator Data'!L99=0,0,IF(LOG('Crisis Indicator Data'!L99)&lt;W$4,0,IF(LOG('Crisis Indicator Data'!L99)&gt;W$3,5,ROUND(5-(W$3-LOG('Crisis Indicator Data'!L99))/(W$3-W$4)*5,1)))))</f>
        <v>1.9</v>
      </c>
      <c r="X102" s="166">
        <f>IF(OR('Crisis Indicator Data'!L99="x",'Crisis Indicator Data'!H99="x"),"x",'Crisis Indicator Data'!L99/'Crisis Indicator Data'!H99)</f>
        <v>2.6381909547738694E-5</v>
      </c>
      <c r="Y102" s="147">
        <f t="shared" ref="Y102:Y133" si="48">IF(X102="x","x",IF(X102&lt;Y$4,0,IF(X102&gt;Y$3,5,ROUND(5-(Y$3-X102)/(Y$3-Y$4)*5,1))))</f>
        <v>1.3</v>
      </c>
      <c r="Z102" s="147">
        <f t="shared" ref="Z102:Z133" si="49">IF(AND(Y102="x",W102="x"),"x",ROUND(AVERAGE(W102,Y102),1))</f>
        <v>1.6</v>
      </c>
      <c r="AA102" s="147">
        <f t="shared" ref="AA102:AA133" si="50">IF(AND(V102="x",Z102="x"),"x",IF(OR(V102="x",Z102="x"),AVERAGE(V102,Z102),ROUND((5-GEOMEAN(((5-V102)/5*4+1),((5-Z102)/5*4+1)))/4*5,1)))</f>
        <v>2.8</v>
      </c>
      <c r="AB102" s="167">
        <f t="shared" ref="AB102:AB133" si="51">IF(AND(R102="x",AA102="x"),"x",IF(OR(R102="x",AA102="x"),AVERAGE(R102,AA102),ROUND((5-GEOMEAN(((5-R102)/5*4+1),((5-AA102)/5*4+1)))/4*5,1)))</f>
        <v>2.2000000000000002</v>
      </c>
    </row>
    <row r="103" spans="1:28" x14ac:dyDescent="0.35">
      <c r="A103" s="172" t="str">
        <f>'Crisis Indicator Data'!A100</f>
        <v>Complex crisis in Niger</v>
      </c>
      <c r="B103" s="173" t="str">
        <f>'Crisis Indicator Data'!B100</f>
        <v>Conflict,Displacement,Drought,Floods,Food Security,Violence</v>
      </c>
      <c r="C103" s="173" t="str">
        <f>'Crisis Indicator Data'!C100</f>
        <v>NER006</v>
      </c>
      <c r="D103" s="173" t="str">
        <f>'Crisis Indicator Data'!D100</f>
        <v>Niger</v>
      </c>
      <c r="E103" s="174" t="str">
        <f>'Crisis Indicator Data'!E100</f>
        <v>NER</v>
      </c>
      <c r="F103" s="168">
        <f>IF('Crisis Indicator Data'!F100="x","x",IF(LOG('Crisis Indicator Data'!F100)&lt;F$4,0,IF(LOG('Crisis Indicator Data'!F100)&gt;F$3,5,ROUND(5-(F$3-LOG('Crisis Indicator Data'!F100))/(F$3-F$4)*5,1))))</f>
        <v>5</v>
      </c>
      <c r="G103" s="165">
        <f>IF('Crisis Indicator Data'!F100="x","x",IF(LEN(E103)&gt;3,('Crisis Indicator Data'!F100/VLOOKUP('Impact of the crisis'!$C103,'Regional Crises'!$B$1:$R$66,4,FALSE)),'Crisis Indicator Data'!F100/VLOOKUP('Impact of the crisis'!$E103,'Country Indicator Data'!$B$4:$P$300,15,FALSE)))</f>
        <v>0.9366132470198153</v>
      </c>
      <c r="H103" s="147">
        <f t="shared" si="39"/>
        <v>4.7</v>
      </c>
      <c r="I103" s="147">
        <f t="shared" si="40"/>
        <v>4.8499999999999996</v>
      </c>
      <c r="J103" s="147">
        <f>IF('Crisis Indicator Data'!G100="x","x",IF(LOG('Crisis Indicator Data'!G100)&lt;J$4,0,IF(LOG('Crisis Indicator Data'!G100)&gt;J$3,5,ROUND(5-(J$3-LOG('Crisis Indicator Data'!G100))/(J$3-J$4)*5,1))))</f>
        <v>4.8</v>
      </c>
      <c r="K103" s="165">
        <f>IF('Crisis Indicator Data'!G100="x","x",IF(LEN(E103)&gt;3,('Crisis Indicator Data'!G100/VLOOKUP('Impact of the crisis'!$C103,'Regional Crises'!$B$1:$R$66,5,FALSE)),'Crisis Indicator Data'!G100/VLOOKUP('Impact of the crisis'!$E103,'Country Indicator Data'!$B$4:$P$300,14,FALSE)))</f>
        <v>1.0438076923076922</v>
      </c>
      <c r="L103" s="147">
        <f t="shared" si="41"/>
        <v>5</v>
      </c>
      <c r="M103" s="147">
        <f t="shared" si="42"/>
        <v>4.9000000000000004</v>
      </c>
      <c r="N103" s="147">
        <f t="shared" si="43"/>
        <v>4.9000000000000004</v>
      </c>
      <c r="O103" s="147">
        <f>IF('Crisis Indicator Data'!H100="x","x",IF('Crisis Indicator Data'!H100=0,0,IF(LOG('Crisis Indicator Data'!H100)&lt;O$4,0,IF(LOG('Crisis Indicator Data'!H100)&gt;O$3,5,ROUND(5-(O$3-LOG('Crisis Indicator Data'!H100))/(O$3-O$4)*5,1)))))</f>
        <v>4.2</v>
      </c>
      <c r="P103" s="165">
        <f>IF('Crisis Indicator Data'!H100="x","x",'Crisis Indicator Data'!H100/'Crisis Indicator Data'!G100)</f>
        <v>0.36478868049670216</v>
      </c>
      <c r="Q103" s="147">
        <f t="shared" si="44"/>
        <v>1.8</v>
      </c>
      <c r="R103" s="147">
        <f t="shared" si="45"/>
        <v>3</v>
      </c>
      <c r="S103" s="147">
        <f>IF('Crisis Indicator Data'!I100="x","x",IF('Crisis Indicator Data'!I100=0,0,IF(LOG('Crisis Indicator Data'!I100)&lt;S$4,0,IF(LOG('Crisis Indicator Data'!I100)&gt;S$3,5,ROUND(5-(S$3-LOG('Crisis Indicator Data'!I100))/(S$3-S$4)*5,1)))))</f>
        <v>4.2</v>
      </c>
      <c r="T103" s="165">
        <f>IF('Crisis Indicator Data'!H100="x","x",IF('Crisis Indicator Data'!I100="x","x",'Crisis Indicator Data'!I100/'Crisis Indicator Data'!H100))</f>
        <v>9.5353535353535357E-2</v>
      </c>
      <c r="U103" s="147">
        <f t="shared" si="46"/>
        <v>3.2</v>
      </c>
      <c r="V103" s="147">
        <f t="shared" si="47"/>
        <v>3.7</v>
      </c>
      <c r="W103" s="147">
        <f>IF('Crisis Indicator Data'!L100="x","x",IF('Crisis Indicator Data'!L100=0,0,IF(LOG('Crisis Indicator Data'!L100)&lt;W$4,0,IF(LOG('Crisis Indicator Data'!L100)&gt;W$3,5,ROUND(5-(W$3-LOG('Crisis Indicator Data'!L100))/(W$3-W$4)*5,1)))))</f>
        <v>4.0999999999999996</v>
      </c>
      <c r="X103" s="166">
        <f>IF(OR('Crisis Indicator Data'!L100="x",'Crisis Indicator Data'!H100="x"),"x",'Crisis Indicator Data'!L100/'Crisis Indicator Data'!H100)</f>
        <v>8.0000000000000007E-5</v>
      </c>
      <c r="Y103" s="147">
        <f t="shared" si="48"/>
        <v>4</v>
      </c>
      <c r="Z103" s="147">
        <f t="shared" si="49"/>
        <v>4.0999999999999996</v>
      </c>
      <c r="AA103" s="147">
        <f t="shared" si="50"/>
        <v>3.9</v>
      </c>
      <c r="AB103" s="167">
        <f t="shared" si="51"/>
        <v>3.5</v>
      </c>
    </row>
    <row r="104" spans="1:28" x14ac:dyDescent="0.35">
      <c r="A104" s="172" t="str">
        <f>'Crisis Indicator Data'!A101</f>
        <v>Complex crisis in Nigeria</v>
      </c>
      <c r="B104" s="173" t="str">
        <f>'Crisis Indicator Data'!B101</f>
        <v>Conflict,Displacement,Violence,Epidemic,Floods</v>
      </c>
      <c r="C104" s="173" t="str">
        <f>'Crisis Indicator Data'!C101</f>
        <v>NGA001</v>
      </c>
      <c r="D104" s="173" t="str">
        <f>'Crisis Indicator Data'!D101</f>
        <v>Nigeria</v>
      </c>
      <c r="E104" s="174" t="str">
        <f>'Crisis Indicator Data'!E101</f>
        <v>NGA</v>
      </c>
      <c r="F104" s="168">
        <f>IF('Crisis Indicator Data'!F101="x","x",IF(LOG('Crisis Indicator Data'!F101)&lt;F$4,0,IF(LOG('Crisis Indicator Data'!F101)&gt;F$3,5,ROUND(5-(F$3-LOG('Crisis Indicator Data'!F101))/(F$3-F$4)*5,1))))</f>
        <v>4.9000000000000004</v>
      </c>
      <c r="G104" s="165">
        <f>IF('Crisis Indicator Data'!F101="x","x",IF(LEN(E104)&gt;3,('Crisis Indicator Data'!F101/VLOOKUP('Impact of the crisis'!$C104,'Regional Crises'!$B$1:$R$66,4,FALSE)),'Crisis Indicator Data'!F101/VLOOKUP('Impact of the crisis'!$E104,'Country Indicator Data'!$B$4:$P$300,15,FALSE)))</f>
        <v>1</v>
      </c>
      <c r="H104" s="147">
        <f t="shared" si="39"/>
        <v>5</v>
      </c>
      <c r="I104" s="147">
        <f t="shared" si="40"/>
        <v>4.95</v>
      </c>
      <c r="J104" s="147">
        <f>IF('Crisis Indicator Data'!G101="x","x",IF(LOG('Crisis Indicator Data'!G101)&lt;J$4,0,IF(LOG('Crisis Indicator Data'!G101)&gt;J$3,5,ROUND(5-(J$3-LOG('Crisis Indicator Data'!G101))/(J$3-J$4)*5,1))))</f>
        <v>5</v>
      </c>
      <c r="K104" s="165">
        <f>IF('Crisis Indicator Data'!G101="x","x",IF(LEN(E104)&gt;3,('Crisis Indicator Data'!G101/VLOOKUP('Impact of the crisis'!$C104,'Regional Crises'!$B$1:$R$66,5,FALSE)),'Crisis Indicator Data'!G101/VLOOKUP('Impact of the crisis'!$E104,'Country Indicator Data'!$B$4:$P$300,14,FALSE)))</f>
        <v>0.881062621508237</v>
      </c>
      <c r="L104" s="147">
        <f t="shared" si="41"/>
        <v>4.4000000000000004</v>
      </c>
      <c r="M104" s="147">
        <f t="shared" si="42"/>
        <v>4.7</v>
      </c>
      <c r="N104" s="147">
        <f t="shared" si="43"/>
        <v>4.8</v>
      </c>
      <c r="O104" s="147">
        <f>IF('Crisis Indicator Data'!H101="x","x",IF('Crisis Indicator Data'!H101=0,0,IF(LOG('Crisis Indicator Data'!H101)&lt;O$4,0,IF(LOG('Crisis Indicator Data'!H101)&gt;O$3,5,ROUND(5-(O$3-LOG('Crisis Indicator Data'!H101))/(O$3-O$4)*5,1)))))</f>
        <v>5</v>
      </c>
      <c r="P104" s="165">
        <f>IF('Crisis Indicator Data'!H101="x","x",'Crisis Indicator Data'!H101/'Crisis Indicator Data'!G101)</f>
        <v>0.5195712661198616</v>
      </c>
      <c r="Q104" s="147">
        <f t="shared" si="44"/>
        <v>2.6</v>
      </c>
      <c r="R104" s="147">
        <f t="shared" si="45"/>
        <v>3.8</v>
      </c>
      <c r="S104" s="147">
        <f>IF('Crisis Indicator Data'!I101="x","x",IF('Crisis Indicator Data'!I101=0,0,IF(LOG('Crisis Indicator Data'!I101)&lt;S$4,0,IF(LOG('Crisis Indicator Data'!I101)&gt;S$3,5,ROUND(5-(S$3-LOG('Crisis Indicator Data'!I101))/(S$3-S$4)*5,1)))))</f>
        <v>5</v>
      </c>
      <c r="T104" s="165">
        <f>IF('Crisis Indicator Data'!H101="x","x",IF('Crisis Indicator Data'!I101="x","x",'Crisis Indicator Data'!I101/'Crisis Indicator Data'!H101))</f>
        <v>6.406698208098946E-2</v>
      </c>
      <c r="U104" s="147">
        <f t="shared" si="46"/>
        <v>2.1</v>
      </c>
      <c r="V104" s="147">
        <f t="shared" si="47"/>
        <v>3.6</v>
      </c>
      <c r="W104" s="147">
        <f>IF('Crisis Indicator Data'!L101="x","x",IF('Crisis Indicator Data'!L101=0,0,IF(LOG('Crisis Indicator Data'!L101)&lt;W$4,0,IF(LOG('Crisis Indicator Data'!L101)&gt;W$3,5,ROUND(5-(W$3-LOG('Crisis Indicator Data'!L101))/(W$3-W$4)*5,1)))))</f>
        <v>5</v>
      </c>
      <c r="X104" s="166">
        <f>IF(OR('Crisis Indicator Data'!L101="x",'Crisis Indicator Data'!H101="x"),"x",'Crisis Indicator Data'!L101/'Crisis Indicator Data'!H101)</f>
        <v>4.37078567969303E-5</v>
      </c>
      <c r="Y104" s="147">
        <f t="shared" si="48"/>
        <v>2.2000000000000002</v>
      </c>
      <c r="Z104" s="147">
        <f t="shared" si="49"/>
        <v>3.6</v>
      </c>
      <c r="AA104" s="147">
        <f t="shared" si="50"/>
        <v>3.6</v>
      </c>
      <c r="AB104" s="167">
        <f t="shared" si="51"/>
        <v>3.7</v>
      </c>
    </row>
    <row r="105" spans="1:28" x14ac:dyDescent="0.35">
      <c r="A105" s="172" t="str">
        <f>'Crisis Indicator Data'!A102</f>
        <v>Middle belt conflict</v>
      </c>
      <c r="B105" s="173" t="str">
        <f>'Crisis Indicator Data'!B102</f>
        <v>Violence,Conflict</v>
      </c>
      <c r="C105" s="173" t="str">
        <f>'Crisis Indicator Data'!C102</f>
        <v>NGA003</v>
      </c>
      <c r="D105" s="173" t="str">
        <f>'Crisis Indicator Data'!D102</f>
        <v>Nigeria</v>
      </c>
      <c r="E105" s="174" t="str">
        <f>'Crisis Indicator Data'!E102</f>
        <v>NGA</v>
      </c>
      <c r="F105" s="168">
        <f>IF('Crisis Indicator Data'!F102="x","x",IF(LOG('Crisis Indicator Data'!F102)&lt;F$4,0,IF(LOG('Crisis Indicator Data'!F102)&gt;F$3,5,ROUND(5-(F$3-LOG('Crisis Indicator Data'!F102))/(F$3-F$4)*5,1))))</f>
        <v>3.6</v>
      </c>
      <c r="G105" s="165">
        <f>IF('Crisis Indicator Data'!F102="x","x",IF(LEN(E105)&gt;3,('Crisis Indicator Data'!F102/VLOOKUP('Impact of the crisis'!$C105,'Regional Crises'!$B$1:$R$66,4,FALSE)),'Crisis Indicator Data'!F102/VLOOKUP('Impact of the crisis'!$E105,'Country Indicator Data'!$B$4:$P$300,15,FALSE)))</f>
        <v>0.15697047553169297</v>
      </c>
      <c r="H105" s="147">
        <f t="shared" si="39"/>
        <v>0.7</v>
      </c>
      <c r="I105" s="147">
        <f t="shared" si="40"/>
        <v>2.15</v>
      </c>
      <c r="J105" s="147">
        <f>IF('Crisis Indicator Data'!G102="x","x",IF(LOG('Crisis Indicator Data'!G102)&lt;J$4,0,IF(LOG('Crisis Indicator Data'!G102)&gt;J$3,5,ROUND(5-(J$3-LOG('Crisis Indicator Data'!G102))/(J$3-J$4)*5,1))))</f>
        <v>4.3</v>
      </c>
      <c r="K105" s="165">
        <f>IF('Crisis Indicator Data'!G102="x","x",IF(LEN(E105)&gt;3,('Crisis Indicator Data'!G102/VLOOKUP('Impact of the crisis'!$C105,'Regional Crises'!$B$1:$R$66,5,FALSE)),'Crisis Indicator Data'!G102/VLOOKUP('Impact of the crisis'!$E105,'Country Indicator Data'!$B$4:$P$300,14,FALSE)))</f>
        <v>8.1227190559023166E-2</v>
      </c>
      <c r="L105" s="147">
        <f t="shared" si="41"/>
        <v>0.4</v>
      </c>
      <c r="M105" s="147">
        <f t="shared" si="42"/>
        <v>2.35</v>
      </c>
      <c r="N105" s="147">
        <f t="shared" si="43"/>
        <v>2.2999999999999998</v>
      </c>
      <c r="O105" s="147">
        <f>IF('Crisis Indicator Data'!H102="x","x",IF('Crisis Indicator Data'!H102=0,0,IF(LOG('Crisis Indicator Data'!H102)&lt;O$4,0,IF(LOG('Crisis Indicator Data'!H102)&gt;O$3,5,ROUND(5-(O$3-LOG('Crisis Indicator Data'!H102))/(O$3-O$4)*5,1)))))</f>
        <v>4.2</v>
      </c>
      <c r="P105" s="165">
        <f>IF('Crisis Indicator Data'!H102="x","x",'Crisis Indicator Data'!H102/'Crisis Indicator Data'!G102)</f>
        <v>0.51480159563300443</v>
      </c>
      <c r="Q105" s="147">
        <f t="shared" si="44"/>
        <v>2.5</v>
      </c>
      <c r="R105" s="147">
        <f t="shared" si="45"/>
        <v>3.35</v>
      </c>
      <c r="S105" s="147">
        <f>IF('Crisis Indicator Data'!I102="x","x",IF('Crisis Indicator Data'!I102=0,0,IF(LOG('Crisis Indicator Data'!I102)&lt;S$4,0,IF(LOG('Crisis Indicator Data'!I102)&gt;S$3,5,ROUND(5-(S$3-LOG('Crisis Indicator Data'!I102))/(S$3-S$4)*5,1)))))</f>
        <v>4</v>
      </c>
      <c r="T105" s="165">
        <f>IF('Crisis Indicator Data'!H102="x","x",IF('Crisis Indicator Data'!I102="x","x",'Crisis Indicator Data'!I102/'Crisis Indicator Data'!H102))</f>
        <v>5.9747145187601956E-2</v>
      </c>
      <c r="U105" s="147">
        <f t="shared" si="46"/>
        <v>2</v>
      </c>
      <c r="V105" s="147">
        <f t="shared" si="47"/>
        <v>3</v>
      </c>
      <c r="W105" s="147">
        <f>IF('Crisis Indicator Data'!L102="x","x",IF('Crisis Indicator Data'!L102=0,0,IF(LOG('Crisis Indicator Data'!L102)&lt;W$4,0,IF(LOG('Crisis Indicator Data'!L102)&gt;W$3,5,ROUND(5-(W$3-LOG('Crisis Indicator Data'!L102))/(W$3-W$4)*5,1)))))</f>
        <v>3.8</v>
      </c>
      <c r="X105" s="166">
        <f>IF(OR('Crisis Indicator Data'!L102="x",'Crisis Indicator Data'!H102="x"),"x",'Crisis Indicator Data'!L102/'Crisis Indicator Data'!H102)</f>
        <v>4.7512234910277321E-5</v>
      </c>
      <c r="Y105" s="147">
        <f t="shared" si="48"/>
        <v>2.4</v>
      </c>
      <c r="Z105" s="147">
        <f t="shared" si="49"/>
        <v>3.1</v>
      </c>
      <c r="AA105" s="147">
        <f t="shared" si="50"/>
        <v>3.1</v>
      </c>
      <c r="AB105" s="167">
        <f t="shared" si="51"/>
        <v>3.2</v>
      </c>
    </row>
    <row r="106" spans="1:28" x14ac:dyDescent="0.35">
      <c r="A106" s="172" t="str">
        <f>'Crisis Indicator Data'!A103</f>
        <v>Lake Chad basin crisis in Nigeria</v>
      </c>
      <c r="B106" s="173" t="str">
        <f>'Crisis Indicator Data'!B103</f>
        <v>Conflict,Displacement</v>
      </c>
      <c r="C106" s="173" t="str">
        <f>'Crisis Indicator Data'!C103</f>
        <v>NGA004</v>
      </c>
      <c r="D106" s="173" t="str">
        <f>'Crisis Indicator Data'!D103</f>
        <v>Nigeria</v>
      </c>
      <c r="E106" s="174" t="str">
        <f>'Crisis Indicator Data'!E103</f>
        <v>NGA</v>
      </c>
      <c r="F106" s="168">
        <f>IF('Crisis Indicator Data'!F103="x","x",IF(LOG('Crisis Indicator Data'!F103)&lt;F$4,0,IF(LOG('Crisis Indicator Data'!F103)&gt;F$3,5,ROUND(5-(F$3-LOG('Crisis Indicator Data'!F103))/(F$3-F$4)*5,1))))</f>
        <v>3.7</v>
      </c>
      <c r="G106" s="165">
        <f>IF('Crisis Indicator Data'!F103="x","x",IF(LEN(E106)&gt;3,('Crisis Indicator Data'!F103/VLOOKUP('Impact of the crisis'!$C106,'Regional Crises'!$B$1:$R$66,4,FALSE)),'Crisis Indicator Data'!F103/VLOOKUP('Impact of the crisis'!$E106,'Country Indicator Data'!$B$4:$P$300,15,FALSE)))</f>
        <v>0.17338954950206967</v>
      </c>
      <c r="H106" s="147">
        <f t="shared" si="39"/>
        <v>0.8</v>
      </c>
      <c r="I106" s="147">
        <f t="shared" si="40"/>
        <v>2.25</v>
      </c>
      <c r="J106" s="147">
        <f>IF('Crisis Indicator Data'!G103="x","x",IF(LOG('Crisis Indicator Data'!G103)&lt;J$4,0,IF(LOG('Crisis Indicator Data'!G103)&gt;J$3,5,ROUND(5-(J$3-LOG('Crisis Indicator Data'!G103))/(J$3-J$4)*5,1))))</f>
        <v>4</v>
      </c>
      <c r="K106" s="165">
        <f>IF('Crisis Indicator Data'!G103="x","x",IF(LEN(E106)&gt;3,('Crisis Indicator Data'!G103/VLOOKUP('Impact of the crisis'!$C106,'Regional Crises'!$B$1:$R$66,5,FALSE)),'Crisis Indicator Data'!G103/VLOOKUP('Impact of the crisis'!$E106,'Country Indicator Data'!$B$4:$P$300,14,FALSE)))</f>
        <v>6.864149527610082E-2</v>
      </c>
      <c r="L106" s="147">
        <f t="shared" si="41"/>
        <v>0.3</v>
      </c>
      <c r="M106" s="147">
        <f t="shared" si="42"/>
        <v>2.15</v>
      </c>
      <c r="N106" s="147">
        <f t="shared" si="43"/>
        <v>2.2000000000000002</v>
      </c>
      <c r="O106" s="147">
        <f>IF('Crisis Indicator Data'!H103="x","x",IF('Crisis Indicator Data'!H103=0,0,IF(LOG('Crisis Indicator Data'!H103)&lt;O$4,0,IF(LOG('Crisis Indicator Data'!H103)&gt;O$3,5,ROUND(5-(O$3-LOG('Crisis Indicator Data'!H103))/(O$3-O$4)*5,1)))))</f>
        <v>4.5</v>
      </c>
      <c r="P106" s="165">
        <f>IF('Crisis Indicator Data'!H103="x","x",'Crisis Indicator Data'!H103/'Crisis Indicator Data'!G103)</f>
        <v>1</v>
      </c>
      <c r="Q106" s="147">
        <f t="shared" si="44"/>
        <v>5</v>
      </c>
      <c r="R106" s="147">
        <f t="shared" si="45"/>
        <v>4.75</v>
      </c>
      <c r="S106" s="147">
        <f>IF('Crisis Indicator Data'!I103="x","x",IF('Crisis Indicator Data'!I103=0,0,IF(LOG('Crisis Indicator Data'!I103)&lt;S$4,0,IF(LOG('Crisis Indicator Data'!I103)&gt;S$3,5,ROUND(5-(S$3-LOG('Crisis Indicator Data'!I103))/(S$3-S$4)*5,1)))))</f>
        <v>5</v>
      </c>
      <c r="T106" s="165">
        <f>IF('Crisis Indicator Data'!H103="x","x",IF('Crisis Indicator Data'!I103="x","x",'Crisis Indicator Data'!I103/'Crisis Indicator Data'!H103))</f>
        <v>0.287888198757764</v>
      </c>
      <c r="U106" s="147">
        <f t="shared" si="46"/>
        <v>5</v>
      </c>
      <c r="V106" s="147">
        <f t="shared" si="47"/>
        <v>5</v>
      </c>
      <c r="W106" s="147">
        <f>IF('Crisis Indicator Data'!L103="x","x",IF('Crisis Indicator Data'!L103=0,0,IF(LOG('Crisis Indicator Data'!L103)&lt;W$4,0,IF(LOG('Crisis Indicator Data'!L103)&gt;W$3,5,ROUND(5-(W$3-LOG('Crisis Indicator Data'!L103))/(W$3-W$4)*5,1)))))</f>
        <v>4.4000000000000004</v>
      </c>
      <c r="X106" s="166">
        <f>IF(OR('Crisis Indicator Data'!L103="x",'Crisis Indicator Data'!H103="x"),"x",'Crisis Indicator Data'!L103/'Crisis Indicator Data'!H103)</f>
        <v>7.701863354037267E-5</v>
      </c>
      <c r="Y106" s="147">
        <f t="shared" si="48"/>
        <v>3.9</v>
      </c>
      <c r="Z106" s="147">
        <f t="shared" si="49"/>
        <v>4.2</v>
      </c>
      <c r="AA106" s="147">
        <f t="shared" si="50"/>
        <v>4.5999999999999996</v>
      </c>
      <c r="AB106" s="167">
        <f t="shared" si="51"/>
        <v>4.7</v>
      </c>
    </row>
    <row r="107" spans="1:28" x14ac:dyDescent="0.35">
      <c r="A107" s="172" t="str">
        <f>'Crisis Indicator Data'!A104</f>
        <v>Northwest Banditry</v>
      </c>
      <c r="B107" s="173" t="str">
        <f>'Crisis Indicator Data'!B104</f>
        <v>Violence,Displacement</v>
      </c>
      <c r="C107" s="173" t="str">
        <f>'Crisis Indicator Data'!C104</f>
        <v>NGA007</v>
      </c>
      <c r="D107" s="173" t="str">
        <f>'Crisis Indicator Data'!D104</f>
        <v>Nigeria</v>
      </c>
      <c r="E107" s="174" t="str">
        <f>'Crisis Indicator Data'!E104</f>
        <v>NGA</v>
      </c>
      <c r="F107" s="168">
        <f>IF('Crisis Indicator Data'!F104="x","x",IF(LOG('Crisis Indicator Data'!F104)&lt;F$4,0,IF(LOG('Crisis Indicator Data'!F104)&gt;F$3,5,ROUND(5-(F$3-LOG('Crisis Indicator Data'!F104))/(F$3-F$4)*5,1))))</f>
        <v>4</v>
      </c>
      <c r="G107" s="165">
        <f>IF('Crisis Indicator Data'!F104="x","x",IF(LEN(E107)&gt;3,('Crisis Indicator Data'!F104/VLOOKUP('Impact of the crisis'!$C107,'Regional Crises'!$B$1:$R$66,4,FALSE)),'Crisis Indicator Data'!F104/VLOOKUP('Impact of the crisis'!$E107,'Country Indicator Data'!$B$4:$P$300,15,FALSE)))</f>
        <v>0.26099673902302445</v>
      </c>
      <c r="H107" s="147">
        <f t="shared" si="39"/>
        <v>1.2</v>
      </c>
      <c r="I107" s="147">
        <f t="shared" si="40"/>
        <v>2.6</v>
      </c>
      <c r="J107" s="147">
        <f>IF('Crisis Indicator Data'!G104="x","x",IF(LOG('Crisis Indicator Data'!G104)&lt;J$4,0,IF(LOG('Crisis Indicator Data'!G104)&gt;J$3,5,ROUND(5-(J$3-LOG('Crisis Indicator Data'!G104))/(J$3-J$4)*5,1))))</f>
        <v>5</v>
      </c>
      <c r="K107" s="165">
        <f>IF('Crisis Indicator Data'!G104="x","x",IF(LEN(E107)&gt;3,('Crisis Indicator Data'!G104/VLOOKUP('Impact of the crisis'!$C107,'Regional Crises'!$B$1:$R$66,5,FALSE)),'Crisis Indicator Data'!G104/VLOOKUP('Impact of the crisis'!$E107,'Country Indicator Data'!$B$4:$P$300,14,FALSE)))</f>
        <v>0.19308298373068658</v>
      </c>
      <c r="L107" s="147">
        <f t="shared" si="41"/>
        <v>0.9</v>
      </c>
      <c r="M107" s="147">
        <f t="shared" si="42"/>
        <v>2.95</v>
      </c>
      <c r="N107" s="147">
        <f t="shared" si="43"/>
        <v>2.8</v>
      </c>
      <c r="O107" s="147">
        <f>IF('Crisis Indicator Data'!H104="x","x",IF('Crisis Indicator Data'!H104=0,0,IF(LOG('Crisis Indicator Data'!H104)&lt;O$4,0,IF(LOG('Crisis Indicator Data'!H104)&gt;O$3,5,ROUND(5-(O$3-LOG('Crisis Indicator Data'!H104))/(O$3-O$4)*5,1)))))</f>
        <v>4.8</v>
      </c>
      <c r="P107" s="165">
        <f>IF('Crisis Indicator Data'!H104="x","x",'Crisis Indicator Data'!H104/'Crisis Indicator Data'!G104)</f>
        <v>0.53868574456809748</v>
      </c>
      <c r="Q107" s="147">
        <f t="shared" si="44"/>
        <v>2.7</v>
      </c>
      <c r="R107" s="147">
        <f t="shared" si="45"/>
        <v>3.75</v>
      </c>
      <c r="S107" s="147">
        <f>IF('Crisis Indicator Data'!I104="x","x",IF('Crisis Indicator Data'!I104=0,0,IF(LOG('Crisis Indicator Data'!I104)&lt;S$4,0,IF(LOG('Crisis Indicator Data'!I104)&gt;S$3,5,ROUND(5-(S$3-LOG('Crisis Indicator Data'!I104))/(S$3-S$4)*5,1)))))</f>
        <v>4.2</v>
      </c>
      <c r="T107" s="165">
        <f>IF('Crisis Indicator Data'!H104="x","x",IF('Crisis Indicator Data'!I104="x","x",'Crisis Indicator Data'!I104/'Crisis Indicator Data'!H104))</f>
        <v>3.348909657320872E-2</v>
      </c>
      <c r="U107" s="147">
        <f t="shared" si="46"/>
        <v>1.1000000000000001</v>
      </c>
      <c r="V107" s="147">
        <f t="shared" si="47"/>
        <v>2.7</v>
      </c>
      <c r="W107" s="147">
        <f>IF('Crisis Indicator Data'!L104="x","x",IF('Crisis Indicator Data'!L104=0,0,IF(LOG('Crisis Indicator Data'!L104)&lt;W$4,0,IF(LOG('Crisis Indicator Data'!L104)&gt;W$3,5,ROUND(5-(W$3-LOG('Crisis Indicator Data'!L104))/(W$3-W$4)*5,1)))))</f>
        <v>4.5999999999999996</v>
      </c>
      <c r="X107" s="166">
        <f>IF(OR('Crisis Indicator Data'!L104="x",'Crisis Indicator Data'!H104="x"),"x",'Crisis Indicator Data'!L104/'Crisis Indicator Data'!H104)</f>
        <v>7.1692080668962128E-5</v>
      </c>
      <c r="Y107" s="147">
        <f t="shared" si="48"/>
        <v>3.6</v>
      </c>
      <c r="Z107" s="147">
        <f t="shared" si="49"/>
        <v>4.0999999999999996</v>
      </c>
      <c r="AA107" s="147">
        <f t="shared" si="50"/>
        <v>3.5</v>
      </c>
      <c r="AB107" s="167">
        <f t="shared" si="51"/>
        <v>3.6</v>
      </c>
    </row>
    <row r="108" spans="1:28" x14ac:dyDescent="0.35">
      <c r="A108" s="172" t="str">
        <f>'Crisis Indicator Data'!A105</f>
        <v>Cameroonian Refugees in Nigeria</v>
      </c>
      <c r="B108" s="173" t="str">
        <f>'Crisis Indicator Data'!B105</f>
        <v>Displacement</v>
      </c>
      <c r="C108" s="173" t="str">
        <f>'Crisis Indicator Data'!C105</f>
        <v>NGA008</v>
      </c>
      <c r="D108" s="173" t="str">
        <f>'Crisis Indicator Data'!D105</f>
        <v>Nigeria</v>
      </c>
      <c r="E108" s="174" t="str">
        <f>'Crisis Indicator Data'!E105</f>
        <v>NGA</v>
      </c>
      <c r="F108" s="168">
        <f>IF('Crisis Indicator Data'!F105="x","x",IF(LOG('Crisis Indicator Data'!F105)&lt;F$4,0,IF(LOG('Crisis Indicator Data'!F105)&gt;F$3,5,ROUND(5-(F$3-LOG('Crisis Indicator Data'!F105))/(F$3-F$4)*5,1))))</f>
        <v>3.4</v>
      </c>
      <c r="G108" s="165">
        <f>IF('Crisis Indicator Data'!F105="x","x",IF(LEN(E108)&gt;3,('Crisis Indicator Data'!F105/VLOOKUP('Impact of the crisis'!$C108,'Regional Crises'!$B$1:$R$66,4,FALSE)),'Crisis Indicator Data'!F105/VLOOKUP('Impact of the crisis'!$E108,'Country Indicator Data'!$B$4:$P$300,15,FALSE)))</f>
        <v>0.11953511863587953</v>
      </c>
      <c r="H108" s="147">
        <f t="shared" si="39"/>
        <v>0.5</v>
      </c>
      <c r="I108" s="147">
        <f t="shared" si="40"/>
        <v>1.95</v>
      </c>
      <c r="J108" s="147">
        <f>IF('Crisis Indicator Data'!G105="x","x",IF(LOG('Crisis Indicator Data'!G105)&lt;J$4,0,IF(LOG('Crisis Indicator Data'!G105)&gt;J$3,5,ROUND(5-(J$3-LOG('Crisis Indicator Data'!G105))/(J$3-J$4)*5,1))))</f>
        <v>3.7</v>
      </c>
      <c r="K108" s="165">
        <f>IF('Crisis Indicator Data'!G105="x","x",IF(LEN(E108)&gt;3,('Crisis Indicator Data'!G105/VLOOKUP('Impact of the crisis'!$C108,'Regional Crises'!$B$1:$R$66,5,FALSE)),'Crisis Indicator Data'!G105/VLOOKUP('Impact of the crisis'!$E108,'Country Indicator Data'!$B$4:$P$300,14,FALSE)))</f>
        <v>5.4039189604011051E-2</v>
      </c>
      <c r="L108" s="147">
        <f t="shared" si="41"/>
        <v>0.2</v>
      </c>
      <c r="M108" s="147">
        <f t="shared" si="42"/>
        <v>1.9500000000000002</v>
      </c>
      <c r="N108" s="147">
        <f t="shared" si="43"/>
        <v>2</v>
      </c>
      <c r="O108" s="147">
        <f>IF('Crisis Indicator Data'!H105="x","x",IF('Crisis Indicator Data'!H105=0,0,IF(LOG('Crisis Indicator Data'!H105)&lt;O$4,0,IF(LOG('Crisis Indicator Data'!H105)&gt;O$3,5,ROUND(5-(O$3-LOG('Crisis Indicator Data'!H105))/(O$3-O$4)*5,1)))))</f>
        <v>0.8</v>
      </c>
      <c r="P108" s="165">
        <f>IF('Crisis Indicator Data'!H105="x","x",'Crisis Indicator Data'!H105/'Crisis Indicator Data'!G105)</f>
        <v>7.9684418145956615E-3</v>
      </c>
      <c r="Q108" s="147">
        <f t="shared" si="44"/>
        <v>0</v>
      </c>
      <c r="R108" s="147">
        <f t="shared" si="45"/>
        <v>0.4</v>
      </c>
      <c r="S108" s="147">
        <f>IF('Crisis Indicator Data'!I105="x","x",IF('Crisis Indicator Data'!I105=0,0,IF(LOG('Crisis Indicator Data'!I105)&lt;S$4,0,IF(LOG('Crisis Indicator Data'!I105)&gt;S$3,5,ROUND(5-(S$3-LOG('Crisis Indicator Data'!I105))/(S$3-S$4)*5,1)))))</f>
        <v>2.9</v>
      </c>
      <c r="T108" s="165">
        <f>IF('Crisis Indicator Data'!H105="x","x",IF('Crisis Indicator Data'!I105="x","x",'Crisis Indicator Data'!I105/'Crisis Indicator Data'!H105))</f>
        <v>1</v>
      </c>
      <c r="U108" s="147">
        <f t="shared" si="46"/>
        <v>5</v>
      </c>
      <c r="V108" s="147">
        <f t="shared" si="47"/>
        <v>4</v>
      </c>
      <c r="W108" s="147" t="str">
        <f>IF('Crisis Indicator Data'!L105="x","x",IF('Crisis Indicator Data'!L105=0,0,IF(LOG('Crisis Indicator Data'!L105)&lt;W$4,0,IF(LOG('Crisis Indicator Data'!L105)&gt;W$3,5,ROUND(5-(W$3-LOG('Crisis Indicator Data'!L105))/(W$3-W$4)*5,1)))))</f>
        <v>x</v>
      </c>
      <c r="X108" s="166" t="str">
        <f>IF(OR('Crisis Indicator Data'!L105="x",'Crisis Indicator Data'!H105="x"),"x",'Crisis Indicator Data'!L105/'Crisis Indicator Data'!H105)</f>
        <v>x</v>
      </c>
      <c r="Y108" s="147" t="str">
        <f t="shared" si="48"/>
        <v>x</v>
      </c>
      <c r="Z108" s="147" t="str">
        <f t="shared" si="49"/>
        <v>x</v>
      </c>
      <c r="AA108" s="147">
        <f t="shared" si="50"/>
        <v>4</v>
      </c>
      <c r="AB108" s="167">
        <f t="shared" si="51"/>
        <v>2.6</v>
      </c>
    </row>
    <row r="109" spans="1:28" x14ac:dyDescent="0.35">
      <c r="A109" s="172" t="str">
        <f>'Crisis Indicator Data'!A106</f>
        <v>Socioeconomic crisis in Nicaragua</v>
      </c>
      <c r="B109" s="173" t="str">
        <f>'Crisis Indicator Data'!B106</f>
        <v>Socio-political</v>
      </c>
      <c r="C109" s="173" t="str">
        <f>'Crisis Indicator Data'!C106</f>
        <v>NIC001</v>
      </c>
      <c r="D109" s="173" t="str">
        <f>'Crisis Indicator Data'!D106</f>
        <v>Nicaragua</v>
      </c>
      <c r="E109" s="174" t="str">
        <f>'Crisis Indicator Data'!E106</f>
        <v>NIC</v>
      </c>
      <c r="F109" s="168">
        <f>IF('Crisis Indicator Data'!F106="x","x",IF(LOG('Crisis Indicator Data'!F106)&lt;F$4,0,IF(LOG('Crisis Indicator Data'!F106)&gt;F$3,5,ROUND(5-(F$3-LOG('Crisis Indicator Data'!F106))/(F$3-F$4)*5,1))))</f>
        <v>3.5</v>
      </c>
      <c r="G109" s="165">
        <f>IF('Crisis Indicator Data'!F106="x","x",IF(LEN(E109)&gt;3,('Crisis Indicator Data'!F106/VLOOKUP('Impact of the crisis'!$C109,'Regional Crises'!$B$1:$R$66,4,FALSE)),'Crisis Indicator Data'!F106/VLOOKUP('Impact of the crisis'!$E109,'Country Indicator Data'!$B$4:$P$300,15,FALSE)))</f>
        <v>1</v>
      </c>
      <c r="H109" s="147">
        <f t="shared" si="39"/>
        <v>5</v>
      </c>
      <c r="I109" s="147">
        <f t="shared" si="40"/>
        <v>4.25</v>
      </c>
      <c r="J109" s="147">
        <f>IF('Crisis Indicator Data'!G106="x","x",IF(LOG('Crisis Indicator Data'!G106)&lt;J$4,0,IF(LOG('Crisis Indicator Data'!G106)&gt;J$3,5,ROUND(5-(J$3-LOG('Crisis Indicator Data'!G106))/(J$3-J$4)*5,1))))</f>
        <v>2.8</v>
      </c>
      <c r="K109" s="165">
        <f>IF('Crisis Indicator Data'!G106="x","x",IF(LEN(E109)&gt;3,('Crisis Indicator Data'!G106/VLOOKUP('Impact of the crisis'!$C109,'Regional Crises'!$B$1:$R$66,5,FALSE)),'Crisis Indicator Data'!G106/VLOOKUP('Impact of the crisis'!$E109,'Country Indicator Data'!$B$4:$P$300,14,FALSE)))</f>
        <v>1</v>
      </c>
      <c r="L109" s="147">
        <f t="shared" si="41"/>
        <v>5</v>
      </c>
      <c r="M109" s="147">
        <f t="shared" si="42"/>
        <v>3.9</v>
      </c>
      <c r="N109" s="147">
        <f t="shared" si="43"/>
        <v>4.0999999999999996</v>
      </c>
      <c r="O109" s="147">
        <f>IF('Crisis Indicator Data'!H106="x","x",IF('Crisis Indicator Data'!H106=0,0,IF(LOG('Crisis Indicator Data'!H106)&lt;O$4,0,IF(LOG('Crisis Indicator Data'!H106)&gt;O$3,5,ROUND(5-(O$3-LOG('Crisis Indicator Data'!H106))/(O$3-O$4)*5,1)))))</f>
        <v>2.9</v>
      </c>
      <c r="P109" s="165">
        <f>IF('Crisis Indicator Data'!H106="x","x",'Crisis Indicator Data'!H106/'Crisis Indicator Data'!G106)</f>
        <v>0.26088875809299589</v>
      </c>
      <c r="Q109" s="147">
        <f t="shared" si="44"/>
        <v>1.3</v>
      </c>
      <c r="R109" s="147">
        <f t="shared" si="45"/>
        <v>2.1</v>
      </c>
      <c r="S109" s="147">
        <f>IF('Crisis Indicator Data'!I106="x","x",IF('Crisis Indicator Data'!I106=0,0,IF(LOG('Crisis Indicator Data'!I106)&lt;S$4,0,IF(LOG('Crisis Indicator Data'!I106)&gt;S$3,5,ROUND(5-(S$3-LOG('Crisis Indicator Data'!I106))/(S$3-S$4)*5,1)))))</f>
        <v>3.4</v>
      </c>
      <c r="T109" s="165">
        <f>IF('Crisis Indicator Data'!H106="x","x",IF('Crisis Indicator Data'!I106="x","x",'Crisis Indicator Data'!I106/'Crisis Indicator Data'!H106))</f>
        <v>0.14100394811054709</v>
      </c>
      <c r="U109" s="147">
        <f t="shared" si="46"/>
        <v>4.7</v>
      </c>
      <c r="V109" s="147">
        <f t="shared" si="47"/>
        <v>4.0999999999999996</v>
      </c>
      <c r="W109" s="147">
        <f>IF('Crisis Indicator Data'!L106="x","x",IF('Crisis Indicator Data'!L106=0,0,IF(LOG('Crisis Indicator Data'!L106)&lt;W$4,0,IF(LOG('Crisis Indicator Data'!L106)&gt;W$3,5,ROUND(5-(W$3-LOG('Crisis Indicator Data'!L106))/(W$3-W$4)*5,1)))))</f>
        <v>1</v>
      </c>
      <c r="X109" s="166">
        <f>IF(OR('Crisis Indicator Data'!L106="x",'Crisis Indicator Data'!H106="x"),"x",'Crisis Indicator Data'!L106/'Crisis Indicator Data'!H106)</f>
        <v>2.8200789622109417E-6</v>
      </c>
      <c r="Y109" s="147">
        <f t="shared" si="48"/>
        <v>0.1</v>
      </c>
      <c r="Z109" s="147">
        <f t="shared" si="49"/>
        <v>0.6</v>
      </c>
      <c r="AA109" s="147">
        <f t="shared" si="50"/>
        <v>2.8</v>
      </c>
      <c r="AB109" s="167">
        <f t="shared" si="51"/>
        <v>2.5</v>
      </c>
    </row>
    <row r="110" spans="1:28" x14ac:dyDescent="0.35">
      <c r="A110" s="172" t="str">
        <f>'Crisis Indicator Data'!A107</f>
        <v>2024 Monsoon Floods in Nepal</v>
      </c>
      <c r="B110" s="173" t="str">
        <f>'Crisis Indicator Data'!B107</f>
        <v>Floods</v>
      </c>
      <c r="C110" s="173" t="str">
        <f>'Crisis Indicator Data'!C107</f>
        <v>NPL004</v>
      </c>
      <c r="D110" s="173" t="str">
        <f>'Crisis Indicator Data'!D107</f>
        <v>Nepal</v>
      </c>
      <c r="E110" s="174" t="str">
        <f>'Crisis Indicator Data'!E107</f>
        <v>NPL</v>
      </c>
      <c r="F110" s="168">
        <f>IF('Crisis Indicator Data'!F107="x","x",IF(LOG('Crisis Indicator Data'!F107)&lt;F$4,0,IF(LOG('Crisis Indicator Data'!F107)&gt;F$3,5,ROUND(5-(F$3-LOG('Crisis Indicator Data'!F107))/(F$3-F$4)*5,1))))</f>
        <v>3.2</v>
      </c>
      <c r="G110" s="165">
        <f>IF('Crisis Indicator Data'!F107="x","x",IF(LEN(E110)&gt;3,('Crisis Indicator Data'!F107/VLOOKUP('Impact of the crisis'!$C110,'Regional Crises'!$B$1:$R$66,4,FALSE)),'Crisis Indicator Data'!F107/VLOOKUP('Impact of the crisis'!$E110,'Country Indicator Data'!$B$4:$P$300,15,FALSE)))</f>
        <v>0.6182629926752703</v>
      </c>
      <c r="H110" s="147">
        <f t="shared" si="39"/>
        <v>3.1</v>
      </c>
      <c r="I110" s="147">
        <f t="shared" si="40"/>
        <v>3.1500000000000004</v>
      </c>
      <c r="J110" s="147">
        <f>IF('Crisis Indicator Data'!G107="x","x",IF(LOG('Crisis Indicator Data'!G107)&lt;J$4,0,IF(LOG('Crisis Indicator Data'!G107)&gt;J$3,5,ROUND(5-(J$3-LOG('Crisis Indicator Data'!G107))/(J$3-J$4)*5,1))))</f>
        <v>4.5</v>
      </c>
      <c r="K110" s="165">
        <f>IF('Crisis Indicator Data'!G107="x","x",IF(LEN(E110)&gt;3,('Crisis Indicator Data'!G107/VLOOKUP('Impact of the crisis'!$C110,'Regional Crises'!$B$1:$R$66,5,FALSE)),'Crisis Indicator Data'!G107/VLOOKUP('Impact of the crisis'!$E110,'Country Indicator Data'!$B$4:$P$300,14,FALSE)))</f>
        <v>0.79403394479684553</v>
      </c>
      <c r="L110" s="147">
        <f t="shared" si="41"/>
        <v>4</v>
      </c>
      <c r="M110" s="147">
        <f t="shared" si="42"/>
        <v>4.25</v>
      </c>
      <c r="N110" s="147">
        <f t="shared" si="43"/>
        <v>3.8</v>
      </c>
      <c r="O110" s="147">
        <f>IF('Crisis Indicator Data'!H107="x","x",IF('Crisis Indicator Data'!H107=0,0,IF(LOG('Crisis Indicator Data'!H107)&lt;O$4,0,IF(LOG('Crisis Indicator Data'!H107)&gt;O$3,5,ROUND(5-(O$3-LOG('Crisis Indicator Data'!H107))/(O$3-O$4)*5,1)))))</f>
        <v>3.2</v>
      </c>
      <c r="P110" s="165">
        <f>IF('Crisis Indicator Data'!H107="x","x",'Crisis Indicator Data'!H107/'Crisis Indicator Data'!G107)</f>
        <v>0.11184040072545125</v>
      </c>
      <c r="Q110" s="147">
        <f t="shared" si="44"/>
        <v>0.5</v>
      </c>
      <c r="R110" s="147">
        <f t="shared" si="45"/>
        <v>1.85</v>
      </c>
      <c r="S110" s="147">
        <f>IF('Crisis Indicator Data'!I107="x","x",IF('Crisis Indicator Data'!I107=0,0,IF(LOG('Crisis Indicator Data'!I107)&lt;S$4,0,IF(LOG('Crisis Indicator Data'!I107)&gt;S$3,5,ROUND(5-(S$3-LOG('Crisis Indicator Data'!I107))/(S$3-S$4)*5,1)))))</f>
        <v>2.4</v>
      </c>
      <c r="T110" s="165">
        <f>IF('Crisis Indicator Data'!H107="x","x",IF('Crisis Indicator Data'!I107="x","x",'Crisis Indicator Data'!I107/'Crisis Indicator Data'!H107))</f>
        <v>1.8146718146718147E-2</v>
      </c>
      <c r="U110" s="147">
        <f t="shared" si="46"/>
        <v>0.6</v>
      </c>
      <c r="V110" s="147">
        <f t="shared" si="47"/>
        <v>1.5</v>
      </c>
      <c r="W110" s="147">
        <f>IF('Crisis Indicator Data'!L107="x","x",IF('Crisis Indicator Data'!L107=0,0,IF(LOG('Crisis Indicator Data'!L107)&lt;W$4,0,IF(LOG('Crisis Indicator Data'!L107)&gt;W$3,5,ROUND(5-(W$3-LOG('Crisis Indicator Data'!L107))/(W$3-W$4)*5,1)))))</f>
        <v>3.4</v>
      </c>
      <c r="X110" s="166">
        <f>IF(OR('Crisis Indicator Data'!L107="x",'Crisis Indicator Data'!H107="x"),"x",'Crisis Indicator Data'!L107/'Crisis Indicator Data'!H107)</f>
        <v>9.6138996138996139E-5</v>
      </c>
      <c r="Y110" s="147">
        <f t="shared" si="48"/>
        <v>4.8</v>
      </c>
      <c r="Z110" s="147">
        <f t="shared" si="49"/>
        <v>4.0999999999999996</v>
      </c>
      <c r="AA110" s="147">
        <f t="shared" si="50"/>
        <v>3.1</v>
      </c>
      <c r="AB110" s="167">
        <f t="shared" si="51"/>
        <v>2.5</v>
      </c>
    </row>
    <row r="111" spans="1:28" x14ac:dyDescent="0.35">
      <c r="A111" s="172" t="str">
        <f>'Crisis Indicator Data'!A108</f>
        <v>Complex crisis in Pakistan</v>
      </c>
      <c r="B111" s="173" t="str">
        <f>'Crisis Indicator Data'!B108</f>
        <v>Displacement,Conflict</v>
      </c>
      <c r="C111" s="173" t="str">
        <f>'Crisis Indicator Data'!C108</f>
        <v>PAK001</v>
      </c>
      <c r="D111" s="173" t="str">
        <f>'Crisis Indicator Data'!D108</f>
        <v>Pakistan</v>
      </c>
      <c r="E111" s="174" t="str">
        <f>'Crisis Indicator Data'!E108</f>
        <v>PAK</v>
      </c>
      <c r="F111" s="168">
        <f>IF('Crisis Indicator Data'!F108="x","x",IF(LOG('Crisis Indicator Data'!F108)&lt;F$4,0,IF(LOG('Crisis Indicator Data'!F108)&gt;F$3,5,ROUND(5-(F$3-LOG('Crisis Indicator Data'!F108))/(F$3-F$4)*5,1))))</f>
        <v>4.8</v>
      </c>
      <c r="G111" s="165">
        <f>IF('Crisis Indicator Data'!F108="x","x",IF(LEN(E111)&gt;3,('Crisis Indicator Data'!F108/VLOOKUP('Impact of the crisis'!$C111,'Regional Crises'!$B$1:$R$66,4,FALSE)),'Crisis Indicator Data'!F108/VLOOKUP('Impact of the crisis'!$E111,'Country Indicator Data'!$B$4:$P$300,15,FALSE)))</f>
        <v>1</v>
      </c>
      <c r="H111" s="147">
        <f t="shared" si="39"/>
        <v>5</v>
      </c>
      <c r="I111" s="147">
        <f t="shared" si="40"/>
        <v>4.9000000000000004</v>
      </c>
      <c r="J111" s="147">
        <f>IF('Crisis Indicator Data'!G108="x","x",IF(LOG('Crisis Indicator Data'!G108)&lt;J$4,0,IF(LOG('Crisis Indicator Data'!G108)&gt;J$3,5,ROUND(5-(J$3-LOG('Crisis Indicator Data'!G108))/(J$3-J$4)*5,1))))</f>
        <v>5</v>
      </c>
      <c r="K111" s="165">
        <f>IF('Crisis Indicator Data'!G108="x","x",IF(LEN(E111)&gt;3,('Crisis Indicator Data'!G108/VLOOKUP('Impact of the crisis'!$C111,'Regional Crises'!$B$1:$R$66,5,FALSE)),'Crisis Indicator Data'!G108/VLOOKUP('Impact of the crisis'!$E111,'Country Indicator Data'!$B$4:$P$300,14,FALSE)))</f>
        <v>1</v>
      </c>
      <c r="L111" s="147">
        <f t="shared" si="41"/>
        <v>5</v>
      </c>
      <c r="M111" s="147">
        <f t="shared" si="42"/>
        <v>5</v>
      </c>
      <c r="N111" s="147">
        <f t="shared" si="43"/>
        <v>5</v>
      </c>
      <c r="O111" s="147">
        <f>IF('Crisis Indicator Data'!H108="x","x",IF('Crisis Indicator Data'!H108=0,0,IF(LOG('Crisis Indicator Data'!H108)&lt;O$4,0,IF(LOG('Crisis Indicator Data'!H108)&gt;O$3,5,ROUND(5-(O$3-LOG('Crisis Indicator Data'!H108))/(O$3-O$4)*5,1)))))</f>
        <v>5</v>
      </c>
      <c r="P111" s="165">
        <f>IF('Crisis Indicator Data'!H108="x","x",'Crisis Indicator Data'!H108/'Crisis Indicator Data'!G108)</f>
        <v>0.41528729447881885</v>
      </c>
      <c r="Q111" s="147">
        <f t="shared" si="44"/>
        <v>2</v>
      </c>
      <c r="R111" s="147">
        <f t="shared" si="45"/>
        <v>3.5</v>
      </c>
      <c r="S111" s="147">
        <f>IF('Crisis Indicator Data'!I108="x","x",IF('Crisis Indicator Data'!I108=0,0,IF(LOG('Crisis Indicator Data'!I108)&lt;S$4,0,IF(LOG('Crisis Indicator Data'!I108)&gt;S$3,5,ROUND(5-(S$3-LOG('Crisis Indicator Data'!I108))/(S$3-S$4)*5,1)))))</f>
        <v>4.5</v>
      </c>
      <c r="T111" s="165">
        <f>IF('Crisis Indicator Data'!H108="x","x",IF('Crisis Indicator Data'!I108="x","x",'Crisis Indicator Data'!I108/'Crisis Indicator Data'!H108))</f>
        <v>1.3108132567422099E-2</v>
      </c>
      <c r="U111" s="147">
        <f t="shared" si="46"/>
        <v>0.4</v>
      </c>
      <c r="V111" s="147">
        <f t="shared" si="47"/>
        <v>2.5</v>
      </c>
      <c r="W111" s="147">
        <f>IF('Crisis Indicator Data'!L108="x","x",IF('Crisis Indicator Data'!L108=0,0,IF(LOG('Crisis Indicator Data'!L108)&lt;W$4,0,IF(LOG('Crisis Indicator Data'!L108)&gt;W$3,5,ROUND(5-(W$3-LOG('Crisis Indicator Data'!L108))/(W$3-W$4)*5,1)))))</f>
        <v>4.7</v>
      </c>
      <c r="X111" s="166">
        <f>IF(OR('Crisis Indicator Data'!L108="x",'Crisis Indicator Data'!H108="x"),"x",'Crisis Indicator Data'!L108/'Crisis Indicator Data'!H108)</f>
        <v>1.9462147409333828E-5</v>
      </c>
      <c r="Y111" s="147">
        <f t="shared" si="48"/>
        <v>1</v>
      </c>
      <c r="Z111" s="147">
        <f t="shared" si="49"/>
        <v>2.9</v>
      </c>
      <c r="AA111" s="147">
        <f t="shared" si="50"/>
        <v>2.7</v>
      </c>
      <c r="AB111" s="167">
        <f t="shared" si="51"/>
        <v>3.1</v>
      </c>
    </row>
    <row r="112" spans="1:28" x14ac:dyDescent="0.35">
      <c r="A112" s="172" t="str">
        <f>'Crisis Indicator Data'!A109</f>
        <v>Kashmir conflict in Pakistan</v>
      </c>
      <c r="B112" s="173" t="str">
        <f>'Crisis Indicator Data'!B109</f>
        <v>Conflict</v>
      </c>
      <c r="C112" s="173" t="str">
        <f>'Crisis Indicator Data'!C109</f>
        <v>PAK004</v>
      </c>
      <c r="D112" s="173" t="str">
        <f>'Crisis Indicator Data'!D109</f>
        <v>Pakistan</v>
      </c>
      <c r="E112" s="174" t="str">
        <f>'Crisis Indicator Data'!E109</f>
        <v>PAK</v>
      </c>
      <c r="F112" s="168">
        <f>IF('Crisis Indicator Data'!F109="x","x",IF(LOG('Crisis Indicator Data'!F109)&lt;F$4,0,IF(LOG('Crisis Indicator Data'!F109)&gt;F$3,5,ROUND(5-(F$3-LOG('Crisis Indicator Data'!F109))/(F$3-F$4)*5,1))))</f>
        <v>1.9</v>
      </c>
      <c r="G112" s="165">
        <f>IF('Crisis Indicator Data'!F109="x","x",IF(LEN(E112)&gt;3,('Crisis Indicator Data'!F109/VLOOKUP('Impact of the crisis'!$C112,'Regional Crises'!$B$1:$R$66,4,FALSE)),'Crisis Indicator Data'!F109/VLOOKUP('Impact of the crisis'!$E112,'Country Indicator Data'!$B$4:$P$300,15,FALSE)))</f>
        <v>1.7249117891241179E-2</v>
      </c>
      <c r="H112" s="147">
        <f t="shared" si="39"/>
        <v>0</v>
      </c>
      <c r="I112" s="147">
        <f t="shared" si="40"/>
        <v>0.95</v>
      </c>
      <c r="J112" s="147">
        <f>IF('Crisis Indicator Data'!G109="x","x",IF(LOG('Crisis Indicator Data'!G109)&lt;J$4,0,IF(LOG('Crisis Indicator Data'!G109)&gt;J$3,5,ROUND(5-(J$3-LOG('Crisis Indicator Data'!G109))/(J$3-J$4)*5,1))))</f>
        <v>2.1</v>
      </c>
      <c r="K112" s="165">
        <f>IF('Crisis Indicator Data'!G109="x","x",IF(LEN(E112)&gt;3,('Crisis Indicator Data'!G109/VLOOKUP('Impact of the crisis'!$C112,'Regional Crises'!$B$1:$R$66,5,FALSE)),'Crisis Indicator Data'!G109/VLOOKUP('Impact of the crisis'!$E112,'Country Indicator Data'!$B$4:$P$300,14,FALSE)))</f>
        <v>1.7367429936860097E-2</v>
      </c>
      <c r="L112" s="147">
        <f t="shared" si="41"/>
        <v>0</v>
      </c>
      <c r="M112" s="147">
        <f t="shared" si="42"/>
        <v>1.05</v>
      </c>
      <c r="N112" s="147">
        <f t="shared" si="43"/>
        <v>1</v>
      </c>
      <c r="O112" s="147" t="str">
        <f>IF('Crisis Indicator Data'!H109="x","x",IF('Crisis Indicator Data'!H109=0,0,IF(LOG('Crisis Indicator Data'!H109)&lt;O$4,0,IF(LOG('Crisis Indicator Data'!H109)&gt;O$3,5,ROUND(5-(O$3-LOG('Crisis Indicator Data'!H109))/(O$3-O$4)*5,1)))))</f>
        <v>x</v>
      </c>
      <c r="P112" s="165" t="str">
        <f>IF('Crisis Indicator Data'!H109="x","x",'Crisis Indicator Data'!H109/'Crisis Indicator Data'!G109)</f>
        <v>x</v>
      </c>
      <c r="Q112" s="147" t="str">
        <f t="shared" si="44"/>
        <v>x</v>
      </c>
      <c r="R112" s="147" t="str">
        <f t="shared" si="45"/>
        <v>x</v>
      </c>
      <c r="S112" s="147" t="str">
        <f>IF('Crisis Indicator Data'!I109="x","x",IF('Crisis Indicator Data'!I109=0,0,IF(LOG('Crisis Indicator Data'!I109)&lt;S$4,0,IF(LOG('Crisis Indicator Data'!I109)&gt;S$3,5,ROUND(5-(S$3-LOG('Crisis Indicator Data'!I109))/(S$3-S$4)*5,1)))))</f>
        <v>x</v>
      </c>
      <c r="T112" s="165" t="str">
        <f>IF('Crisis Indicator Data'!H109="x","x",IF('Crisis Indicator Data'!I109="x","x",'Crisis Indicator Data'!I109/'Crisis Indicator Data'!H109))</f>
        <v>x</v>
      </c>
      <c r="U112" s="147" t="str">
        <f t="shared" si="46"/>
        <v>x</v>
      </c>
      <c r="V112" s="147" t="str">
        <f t="shared" si="47"/>
        <v>x</v>
      </c>
      <c r="W112" s="147">
        <f>IF('Crisis Indicator Data'!L109="x","x",IF('Crisis Indicator Data'!L109=0,0,IF(LOG('Crisis Indicator Data'!L109)&lt;W$4,0,IF(LOG('Crisis Indicator Data'!L109)&gt;W$3,5,ROUND(5-(W$3-LOG('Crisis Indicator Data'!L109))/(W$3-W$4)*5,1)))))</f>
        <v>0</v>
      </c>
      <c r="X112" s="166" t="str">
        <f>IF(OR('Crisis Indicator Data'!L109="x",'Crisis Indicator Data'!H109="x"),"x",'Crisis Indicator Data'!L109/'Crisis Indicator Data'!H109)</f>
        <v>x</v>
      </c>
      <c r="Y112" s="147" t="str">
        <f t="shared" si="48"/>
        <v>x</v>
      </c>
      <c r="Z112" s="147">
        <f t="shared" si="49"/>
        <v>0</v>
      </c>
      <c r="AA112" s="147">
        <f t="shared" si="50"/>
        <v>0</v>
      </c>
      <c r="AB112" s="167">
        <f t="shared" si="51"/>
        <v>0</v>
      </c>
    </row>
    <row r="113" spans="1:28" x14ac:dyDescent="0.35">
      <c r="A113" s="172" t="str">
        <f>'Crisis Indicator Data'!A110</f>
        <v>Venezuela displacement in Panama</v>
      </c>
      <c r="B113" s="173" t="str">
        <f>'Crisis Indicator Data'!B110</f>
        <v>Displacement</v>
      </c>
      <c r="C113" s="173" t="str">
        <f>'Crisis Indicator Data'!C110</f>
        <v>PAN002</v>
      </c>
      <c r="D113" s="173" t="str">
        <f>'Crisis Indicator Data'!D110</f>
        <v>Panama</v>
      </c>
      <c r="E113" s="174" t="str">
        <f>'Crisis Indicator Data'!E110</f>
        <v>PAN</v>
      </c>
      <c r="F113" s="168">
        <f>IF('Crisis Indicator Data'!F110="x","x",IF(LOG('Crisis Indicator Data'!F110)&lt;F$4,0,IF(LOG('Crisis Indicator Data'!F110)&gt;F$3,5,ROUND(5-(F$3-LOG('Crisis Indicator Data'!F110))/(F$3-F$4)*5,1))))</f>
        <v>3.1</v>
      </c>
      <c r="G113" s="165">
        <f>IF('Crisis Indicator Data'!F110="x","x",IF(LEN(E113)&gt;3,('Crisis Indicator Data'!F110/VLOOKUP('Impact of the crisis'!$C113,'Regional Crises'!$B$1:$R$66,4,FALSE)),'Crisis Indicator Data'!F110/VLOOKUP('Impact of the crisis'!$E113,'Country Indicator Data'!$B$4:$P$300,15,FALSE)))</f>
        <v>1</v>
      </c>
      <c r="H113" s="147">
        <f t="shared" si="39"/>
        <v>5</v>
      </c>
      <c r="I113" s="147">
        <f t="shared" si="40"/>
        <v>4.05</v>
      </c>
      <c r="J113" s="147">
        <f>IF('Crisis Indicator Data'!G110="x","x",IF(LOG('Crisis Indicator Data'!G110)&lt;J$4,0,IF(LOG('Crisis Indicator Data'!G110)&gt;J$3,5,ROUND(5-(J$3-LOG('Crisis Indicator Data'!G110))/(J$3-J$4)*5,1))))</f>
        <v>0</v>
      </c>
      <c r="K113" s="165">
        <f>IF('Crisis Indicator Data'!G110="x","x",IF(LEN(E113)&gt;3,('Crisis Indicator Data'!G110/VLOOKUP('Impact of the crisis'!$C113,'Regional Crises'!$B$1:$R$66,5,FALSE)),'Crisis Indicator Data'!G110/VLOOKUP('Impact of the crisis'!$E113,'Country Indicator Data'!$B$4:$P$300,14,FALSE)))</f>
        <v>0.11985277202668507</v>
      </c>
      <c r="L113" s="147">
        <f t="shared" si="41"/>
        <v>0.6</v>
      </c>
      <c r="M113" s="147">
        <f t="shared" si="42"/>
        <v>0.3</v>
      </c>
      <c r="N113" s="147">
        <f t="shared" si="43"/>
        <v>2.6</v>
      </c>
      <c r="O113" s="147">
        <f>IF('Crisis Indicator Data'!H110="x","x",IF('Crisis Indicator Data'!H110=0,0,IF(LOG('Crisis Indicator Data'!H110)&lt;O$4,0,IF(LOG('Crisis Indicator Data'!H110)&gt;O$3,5,ROUND(5-(O$3-LOG('Crisis Indicator Data'!H110))/(O$3-O$4)*5,1)))))</f>
        <v>0.4</v>
      </c>
      <c r="P113" s="165">
        <f>IF('Crisis Indicator Data'!H110="x","x",'Crisis Indicator Data'!H110/'Crisis Indicator Data'!G110)</f>
        <v>0.11132437619961612</v>
      </c>
      <c r="Q113" s="147">
        <f t="shared" si="44"/>
        <v>0.5</v>
      </c>
      <c r="R113" s="147">
        <f t="shared" si="45"/>
        <v>0.45</v>
      </c>
      <c r="S113" s="147">
        <f>IF('Crisis Indicator Data'!I110="x","x",IF('Crisis Indicator Data'!I110=0,0,IF(LOG('Crisis Indicator Data'!I110)&lt;S$4,0,IF(LOG('Crisis Indicator Data'!I110)&gt;S$3,5,ROUND(5-(S$3-LOG('Crisis Indicator Data'!I110))/(S$3-S$4)*5,1)))))</f>
        <v>2.5</v>
      </c>
      <c r="T113" s="165">
        <f>IF('Crisis Indicator Data'!H110="x","x",IF('Crisis Indicator Data'!I110="x","x",'Crisis Indicator Data'!I110/'Crisis Indicator Data'!H110))</f>
        <v>1</v>
      </c>
      <c r="U113" s="147">
        <f t="shared" si="46"/>
        <v>5</v>
      </c>
      <c r="V113" s="147">
        <f t="shared" si="47"/>
        <v>3.8</v>
      </c>
      <c r="W113" s="147">
        <f>IF('Crisis Indicator Data'!L110="x","x",IF('Crisis Indicator Data'!L110=0,0,IF(LOG('Crisis Indicator Data'!L110)&lt;W$4,0,IF(LOG('Crisis Indicator Data'!L110)&gt;W$3,5,ROUND(5-(W$3-LOG('Crisis Indicator Data'!L110))/(W$3-W$4)*5,1)))))</f>
        <v>0.4</v>
      </c>
      <c r="X113" s="166">
        <f>IF(OR('Crisis Indicator Data'!L110="x",'Crisis Indicator Data'!H110="x"),"x",'Crisis Indicator Data'!L110/'Crisis Indicator Data'!H110)</f>
        <v>3.4482758620689657E-5</v>
      </c>
      <c r="Y113" s="147">
        <f t="shared" si="48"/>
        <v>1.7</v>
      </c>
      <c r="Z113" s="147">
        <f t="shared" si="49"/>
        <v>1.1000000000000001</v>
      </c>
      <c r="AA113" s="147">
        <f t="shared" si="50"/>
        <v>2.7</v>
      </c>
      <c r="AB113" s="167">
        <f t="shared" si="51"/>
        <v>1.7</v>
      </c>
    </row>
    <row r="114" spans="1:28" x14ac:dyDescent="0.35">
      <c r="A114" s="172" t="str">
        <f>'Crisis Indicator Data'!A111</f>
        <v>Venezuela displacement in Peru</v>
      </c>
      <c r="B114" s="173" t="str">
        <f>'Crisis Indicator Data'!B111</f>
        <v>Displacement</v>
      </c>
      <c r="C114" s="173" t="str">
        <f>'Crisis Indicator Data'!C111</f>
        <v>PER002</v>
      </c>
      <c r="D114" s="173" t="str">
        <f>'Crisis Indicator Data'!D111</f>
        <v>Peru</v>
      </c>
      <c r="E114" s="174" t="str">
        <f>'Crisis Indicator Data'!E111</f>
        <v>PER</v>
      </c>
      <c r="F114" s="168">
        <f>IF('Crisis Indicator Data'!F111="x","x",IF(LOG('Crisis Indicator Data'!F111)&lt;F$4,0,IF(LOG('Crisis Indicator Data'!F111)&gt;F$3,5,ROUND(5-(F$3-LOG('Crisis Indicator Data'!F111))/(F$3-F$4)*5,1))))</f>
        <v>3.8</v>
      </c>
      <c r="G114" s="165">
        <f>IF('Crisis Indicator Data'!F111="x","x",IF(LEN(E114)&gt;3,('Crisis Indicator Data'!F111/VLOOKUP('Impact of the crisis'!$C114,'Regional Crises'!$B$1:$R$66,4,FALSE)),'Crisis Indicator Data'!F111/VLOOKUP('Impact of the crisis'!$E114,'Country Indicator Data'!$B$4:$P$300,15,FALSE)))</f>
        <v>0.14790234375</v>
      </c>
      <c r="H114" s="147">
        <f t="shared" si="39"/>
        <v>0.7</v>
      </c>
      <c r="I114" s="147">
        <f t="shared" si="40"/>
        <v>2.25</v>
      </c>
      <c r="J114" s="147">
        <f>IF('Crisis Indicator Data'!G111="x","x",IF(LOG('Crisis Indicator Data'!G111)&lt;J$4,0,IF(LOG('Crisis Indicator Data'!G111)&gt;J$3,5,ROUND(5-(J$3-LOG('Crisis Indicator Data'!G111))/(J$3-J$4)*5,1))))</f>
        <v>5</v>
      </c>
      <c r="K114" s="165">
        <f>IF('Crisis Indicator Data'!G111="x","x",IF(LEN(E114)&gt;3,('Crisis Indicator Data'!G111/VLOOKUP('Impact of the crisis'!$C114,'Regional Crises'!$B$1:$R$66,5,FALSE)),'Crisis Indicator Data'!G111/VLOOKUP('Impact of the crisis'!$E114,'Country Indicator Data'!$B$4:$P$300,14,FALSE)))</f>
        <v>1</v>
      </c>
      <c r="L114" s="147">
        <f t="shared" si="41"/>
        <v>5</v>
      </c>
      <c r="M114" s="147">
        <f t="shared" si="42"/>
        <v>5</v>
      </c>
      <c r="N114" s="147">
        <f t="shared" si="43"/>
        <v>4</v>
      </c>
      <c r="O114" s="147">
        <f>IF('Crisis Indicator Data'!H111="x","x",IF('Crisis Indicator Data'!H111=0,0,IF(LOG('Crisis Indicator Data'!H111)&lt;O$4,0,IF(LOG('Crisis Indicator Data'!H111)&gt;O$3,5,ROUND(5-(O$3-LOG('Crisis Indicator Data'!H111))/(O$3-O$4)*5,1)))))</f>
        <v>4.4000000000000004</v>
      </c>
      <c r="P114" s="165">
        <f>IF('Crisis Indicator Data'!H111="x","x",'Crisis Indicator Data'!H111/'Crisis Indicator Data'!G111)</f>
        <v>0.42561057258463597</v>
      </c>
      <c r="Q114" s="147">
        <f t="shared" si="44"/>
        <v>2.1</v>
      </c>
      <c r="R114" s="147">
        <f t="shared" si="45"/>
        <v>3.25</v>
      </c>
      <c r="S114" s="147">
        <f>IF('Crisis Indicator Data'!I111="x","x",IF('Crisis Indicator Data'!I111=0,0,IF(LOG('Crisis Indicator Data'!I111)&lt;S$4,0,IF(LOG('Crisis Indicator Data'!I111)&gt;S$3,5,ROUND(5-(S$3-LOG('Crisis Indicator Data'!I111))/(S$3-S$4)*5,1)))))</f>
        <v>4.5999999999999996</v>
      </c>
      <c r="T114" s="165">
        <f>IF('Crisis Indicator Data'!H111="x","x",IF('Crisis Indicator Data'!I111="x","x",'Crisis Indicator Data'!I111/'Crisis Indicator Data'!H111))</f>
        <v>0.11011558716914027</v>
      </c>
      <c r="U114" s="147">
        <f t="shared" si="46"/>
        <v>3.7</v>
      </c>
      <c r="V114" s="147">
        <f t="shared" si="47"/>
        <v>4.2</v>
      </c>
      <c r="W114" s="147">
        <f>IF('Crisis Indicator Data'!L111="x","x",IF('Crisis Indicator Data'!L111=0,0,IF(LOG('Crisis Indicator Data'!L111)&lt;W$4,0,IF(LOG('Crisis Indicator Data'!L111)&gt;W$3,5,ROUND(5-(W$3-LOG('Crisis Indicator Data'!L111))/(W$3-W$4)*5,1)))))</f>
        <v>0</v>
      </c>
      <c r="X114" s="166">
        <f>IF(OR('Crisis Indicator Data'!L111="x",'Crisis Indicator Data'!H111="x"),"x",'Crisis Indicator Data'!L111/'Crisis Indicator Data'!H111)</f>
        <v>0</v>
      </c>
      <c r="Y114" s="147">
        <f t="shared" si="48"/>
        <v>0</v>
      </c>
      <c r="Z114" s="147">
        <f t="shared" si="49"/>
        <v>0</v>
      </c>
      <c r="AA114" s="147">
        <f t="shared" si="50"/>
        <v>2.7</v>
      </c>
      <c r="AB114" s="167">
        <f t="shared" si="51"/>
        <v>3</v>
      </c>
    </row>
    <row r="115" spans="1:28" x14ac:dyDescent="0.35">
      <c r="A115" s="172" t="str">
        <f>'Crisis Indicator Data'!A112</f>
        <v>Multiple crises in the Philippines</v>
      </c>
      <c r="B115" s="173" t="str">
        <f>'Crisis Indicator Data'!B112</f>
        <v>Conflict,Cyclone,Violence,Floods,Other seasonal event</v>
      </c>
      <c r="C115" s="173" t="str">
        <f>'Crisis Indicator Data'!C112</f>
        <v>PHL001</v>
      </c>
      <c r="D115" s="173" t="str">
        <f>'Crisis Indicator Data'!D112</f>
        <v>Philippines</v>
      </c>
      <c r="E115" s="174" t="str">
        <f>'Crisis Indicator Data'!E112</f>
        <v>PHL</v>
      </c>
      <c r="F115" s="168">
        <f>IF('Crisis Indicator Data'!F112="x","x",IF(LOG('Crisis Indicator Data'!F112)&lt;F$4,0,IF(LOG('Crisis Indicator Data'!F112)&gt;F$3,5,ROUND(5-(F$3-LOG('Crisis Indicator Data'!F112))/(F$3-F$4)*5,1))))</f>
        <v>4</v>
      </c>
      <c r="G115" s="165">
        <f>IF('Crisis Indicator Data'!F112="x","x",IF(LEN(E115)&gt;3,('Crisis Indicator Data'!F112/VLOOKUP('Impact of the crisis'!$C115,'Regional Crises'!$B$1:$R$66,4,FALSE)),'Crisis Indicator Data'!F112/VLOOKUP('Impact of the crisis'!$E115,'Country Indicator Data'!$B$4:$P$300,15,FALSE)))</f>
        <v>0.81510547674145617</v>
      </c>
      <c r="H115" s="147">
        <f t="shared" si="39"/>
        <v>4.0999999999999996</v>
      </c>
      <c r="I115" s="147">
        <f t="shared" si="40"/>
        <v>4.05</v>
      </c>
      <c r="J115" s="147">
        <f>IF('Crisis Indicator Data'!G112="x","x",IF(LOG('Crisis Indicator Data'!G112)&lt;J$4,0,IF(LOG('Crisis Indicator Data'!G112)&gt;J$3,5,ROUND(5-(J$3-LOG('Crisis Indicator Data'!G112))/(J$3-J$4)*5,1))))</f>
        <v>5</v>
      </c>
      <c r="K115" s="165">
        <f>IF('Crisis Indicator Data'!G112="x","x",IF(LEN(E115)&gt;3,('Crisis Indicator Data'!G112/VLOOKUP('Impact of the crisis'!$C115,'Regional Crises'!$B$1:$R$66,5,FALSE)),'Crisis Indicator Data'!G112/VLOOKUP('Impact of the crisis'!$E115,'Country Indicator Data'!$B$4:$P$300,14,FALSE)))</f>
        <v>0.82797868535214114</v>
      </c>
      <c r="L115" s="147">
        <f t="shared" si="41"/>
        <v>4.0999999999999996</v>
      </c>
      <c r="M115" s="147">
        <f t="shared" si="42"/>
        <v>4.55</v>
      </c>
      <c r="N115" s="147">
        <f t="shared" si="43"/>
        <v>4.3</v>
      </c>
      <c r="O115" s="147">
        <f>IF('Crisis Indicator Data'!H112="x","x",IF('Crisis Indicator Data'!H112=0,0,IF(LOG('Crisis Indicator Data'!H112)&lt;O$4,0,IF(LOG('Crisis Indicator Data'!H112)&gt;O$3,5,ROUND(5-(O$3-LOG('Crisis Indicator Data'!H112))/(O$3-O$4)*5,1)))))</f>
        <v>4.4000000000000004</v>
      </c>
      <c r="P115" s="165">
        <f>IF('Crisis Indicator Data'!H112="x","x",'Crisis Indicator Data'!H112/'Crisis Indicator Data'!G112)</f>
        <v>0.1481218915116807</v>
      </c>
      <c r="Q115" s="147">
        <f t="shared" si="44"/>
        <v>0.7</v>
      </c>
      <c r="R115" s="147">
        <f t="shared" si="45"/>
        <v>2.5500000000000003</v>
      </c>
      <c r="S115" s="147">
        <f>IF('Crisis Indicator Data'!I112="x","x",IF('Crisis Indicator Data'!I112=0,0,IF(LOG('Crisis Indicator Data'!I112)&lt;S$4,0,IF(LOG('Crisis Indicator Data'!I112)&gt;S$3,5,ROUND(5-(S$3-LOG('Crisis Indicator Data'!I112))/(S$3-S$4)*5,1)))))</f>
        <v>3.2</v>
      </c>
      <c r="T115" s="165">
        <f>IF('Crisis Indicator Data'!H112="x","x",IF('Crisis Indicator Data'!I112="x","x",'Crisis Indicator Data'!I112/'Crisis Indicator Data'!H112))</f>
        <v>1.2339216272808854E-2</v>
      </c>
      <c r="U115" s="147">
        <f t="shared" si="46"/>
        <v>0.4</v>
      </c>
      <c r="V115" s="147">
        <f t="shared" si="47"/>
        <v>1.8</v>
      </c>
      <c r="W115" s="147">
        <f>IF('Crisis Indicator Data'!L112="x","x",IF('Crisis Indicator Data'!L112=0,0,IF(LOG('Crisis Indicator Data'!L112)&lt;W$4,0,IF(LOG('Crisis Indicator Data'!L112)&gt;W$3,5,ROUND(5-(W$3-LOG('Crisis Indicator Data'!L112))/(W$3-W$4)*5,1)))))</f>
        <v>3.5</v>
      </c>
      <c r="X115" s="166">
        <f>IF(OR('Crisis Indicator Data'!L112="x",'Crisis Indicator Data'!H112="x"),"x",'Crisis Indicator Data'!L112/'Crisis Indicator Data'!H112)</f>
        <v>2.2061023033203709E-5</v>
      </c>
      <c r="Y115" s="147">
        <f t="shared" si="48"/>
        <v>1.1000000000000001</v>
      </c>
      <c r="Z115" s="147">
        <f t="shared" si="49"/>
        <v>2.2999999999999998</v>
      </c>
      <c r="AA115" s="147">
        <f t="shared" si="50"/>
        <v>2.1</v>
      </c>
      <c r="AB115" s="167">
        <f t="shared" si="51"/>
        <v>2.2999999999999998</v>
      </c>
    </row>
    <row r="116" spans="1:28" x14ac:dyDescent="0.35">
      <c r="A116" s="172" t="str">
        <f>'Crisis Indicator Data'!A113</f>
        <v>Mindanao conflict</v>
      </c>
      <c r="B116" s="173" t="str">
        <f>'Crisis Indicator Data'!B113</f>
        <v>Conflict,Violence</v>
      </c>
      <c r="C116" s="173" t="str">
        <f>'Crisis Indicator Data'!C113</f>
        <v>PHL003</v>
      </c>
      <c r="D116" s="173" t="str">
        <f>'Crisis Indicator Data'!D113</f>
        <v>Philippines</v>
      </c>
      <c r="E116" s="174" t="str">
        <f>'Crisis Indicator Data'!E113</f>
        <v>PHL</v>
      </c>
      <c r="F116" s="168">
        <f>IF('Crisis Indicator Data'!F113="x","x",IF(LOG('Crisis Indicator Data'!F113)&lt;F$4,0,IF(LOG('Crisis Indicator Data'!F113)&gt;F$3,5,ROUND(5-(F$3-LOG('Crisis Indicator Data'!F113))/(F$3-F$4)*5,1))))</f>
        <v>3.3</v>
      </c>
      <c r="G116" s="165">
        <f>IF('Crisis Indicator Data'!F113="x","x",IF(LEN(E116)&gt;3,('Crisis Indicator Data'!F113/VLOOKUP('Impact of the crisis'!$C116,'Regional Crises'!$B$1:$R$66,4,FALSE)),'Crisis Indicator Data'!F113/VLOOKUP('Impact of the crisis'!$E116,'Country Indicator Data'!$B$4:$P$300,15,FALSE)))</f>
        <v>0.33520810276017038</v>
      </c>
      <c r="H116" s="147">
        <f t="shared" si="39"/>
        <v>1.6</v>
      </c>
      <c r="I116" s="147">
        <f t="shared" si="40"/>
        <v>2.4500000000000002</v>
      </c>
      <c r="J116" s="147">
        <f>IF('Crisis Indicator Data'!G113="x","x",IF(LOG('Crisis Indicator Data'!G113)&lt;J$4,0,IF(LOG('Crisis Indicator Data'!G113)&gt;J$3,5,ROUND(5-(J$3-LOG('Crisis Indicator Data'!G113))/(J$3-J$4)*5,1))))</f>
        <v>4.7</v>
      </c>
      <c r="K116" s="165">
        <f>IF('Crisis Indicator Data'!G113="x","x",IF(LEN(E116)&gt;3,('Crisis Indicator Data'!G113/VLOOKUP('Impact of the crisis'!$C116,'Regional Crises'!$B$1:$R$66,5,FALSE)),'Crisis Indicator Data'!G113/VLOOKUP('Impact of the crisis'!$E116,'Country Indicator Data'!$B$4:$P$300,14,FALSE)))</f>
        <v>0.24077114268157346</v>
      </c>
      <c r="L116" s="147">
        <f t="shared" si="41"/>
        <v>1.2</v>
      </c>
      <c r="M116" s="147">
        <f t="shared" si="42"/>
        <v>2.95</v>
      </c>
      <c r="N116" s="147">
        <f t="shared" si="43"/>
        <v>2.7</v>
      </c>
      <c r="O116" s="147">
        <f>IF('Crisis Indicator Data'!H113="x","x",IF('Crisis Indicator Data'!H113=0,0,IF(LOG('Crisis Indicator Data'!H113)&lt;O$4,0,IF(LOG('Crisis Indicator Data'!H113)&gt;O$3,5,ROUND(5-(O$3-LOG('Crisis Indicator Data'!H113))/(O$3-O$4)*5,1)))))</f>
        <v>0.9</v>
      </c>
      <c r="P116" s="165">
        <f>IF('Crisis Indicator Data'!H113="x","x",'Crisis Indicator Data'!H113/'Crisis Indicator Data'!G113)</f>
        <v>4.0377875971354567E-3</v>
      </c>
      <c r="Q116" s="147">
        <f t="shared" si="44"/>
        <v>0</v>
      </c>
      <c r="R116" s="147">
        <f t="shared" si="45"/>
        <v>0.45</v>
      </c>
      <c r="S116" s="147">
        <f>IF('Crisis Indicator Data'!I113="x","x",IF('Crisis Indicator Data'!I113=0,0,IF(LOG('Crisis Indicator Data'!I113)&lt;S$4,0,IF(LOG('Crisis Indicator Data'!I113)&gt;S$3,5,ROUND(5-(S$3-LOG('Crisis Indicator Data'!I113))/(S$3-S$4)*5,1)))))</f>
        <v>2.9</v>
      </c>
      <c r="T116" s="165">
        <f>IF('Crisis Indicator Data'!H113="x","x",IF('Crisis Indicator Data'!I113="x","x",'Crisis Indicator Data'!I113/'Crisis Indicator Data'!H113))</f>
        <v>1</v>
      </c>
      <c r="U116" s="147">
        <f t="shared" si="46"/>
        <v>5</v>
      </c>
      <c r="V116" s="147">
        <f t="shared" si="47"/>
        <v>4</v>
      </c>
      <c r="W116" s="147">
        <f>IF('Crisis Indicator Data'!L113="x","x",IF('Crisis Indicator Data'!L113=0,0,IF(LOG('Crisis Indicator Data'!L113)&lt;W$4,0,IF(LOG('Crisis Indicator Data'!L113)&gt;W$3,5,ROUND(5-(W$3-LOG('Crisis Indicator Data'!L113))/(W$3-W$4)*5,1)))))</f>
        <v>3</v>
      </c>
      <c r="X116" s="166">
        <f>IF(OR('Crisis Indicator Data'!L113="x",'Crisis Indicator Data'!H113="x"),"x",'Crisis Indicator Data'!L113/'Crisis Indicator Data'!H113)</f>
        <v>1.1415094339622641E-3</v>
      </c>
      <c r="Y116" s="147">
        <f t="shared" si="48"/>
        <v>5</v>
      </c>
      <c r="Z116" s="147">
        <f t="shared" si="49"/>
        <v>4</v>
      </c>
      <c r="AA116" s="147">
        <f t="shared" si="50"/>
        <v>4</v>
      </c>
      <c r="AB116" s="167">
        <f t="shared" si="51"/>
        <v>2.6</v>
      </c>
    </row>
    <row r="117" spans="1:28" x14ac:dyDescent="0.35">
      <c r="A117" s="172" t="str">
        <f>'Crisis Indicator Data'!A114</f>
        <v>Typhoon Trami in Philippines</v>
      </c>
      <c r="B117" s="173" t="str">
        <f>'Crisis Indicator Data'!B114</f>
        <v>Cyclone</v>
      </c>
      <c r="C117" s="173" t="str">
        <f>'Crisis Indicator Data'!C114</f>
        <v>PHL016</v>
      </c>
      <c r="D117" s="173" t="str">
        <f>'Crisis Indicator Data'!D114</f>
        <v>Philippines</v>
      </c>
      <c r="E117" s="174" t="str">
        <f>'Crisis Indicator Data'!E114</f>
        <v>PHL</v>
      </c>
      <c r="F117" s="168">
        <f>IF('Crisis Indicator Data'!F114="x","x",IF(LOG('Crisis Indicator Data'!F114)&lt;F$4,0,IF(LOG('Crisis Indicator Data'!F114)&gt;F$3,5,ROUND(5-(F$3-LOG('Crisis Indicator Data'!F114))/(F$3-F$4)*5,1))))</f>
        <v>3.7</v>
      </c>
      <c r="G117" s="165">
        <f>IF('Crisis Indicator Data'!F114="x","x",IF(LEN(E117)&gt;3,('Crisis Indicator Data'!F114/VLOOKUP('Impact of the crisis'!$C117,'Regional Crises'!$B$1:$R$66,4,FALSE)),'Crisis Indicator Data'!F114/VLOOKUP('Impact of the crisis'!$E117,'Country Indicator Data'!$B$4:$P$300,15,FALSE)))</f>
        <v>0.59066639836334978</v>
      </c>
      <c r="H117" s="147">
        <f t="shared" si="39"/>
        <v>2.9</v>
      </c>
      <c r="I117" s="147">
        <f t="shared" si="40"/>
        <v>3.3</v>
      </c>
      <c r="J117" s="147">
        <f>IF('Crisis Indicator Data'!G114="x","x",IF(LOG('Crisis Indicator Data'!G114)&lt;J$4,0,IF(LOG('Crisis Indicator Data'!G114)&gt;J$3,5,ROUND(5-(J$3-LOG('Crisis Indicator Data'!G114))/(J$3-J$4)*5,1))))</f>
        <v>5</v>
      </c>
      <c r="K117" s="165">
        <f>IF('Crisis Indicator Data'!G114="x","x",IF(LEN(E117)&gt;3,('Crisis Indicator Data'!G114/VLOOKUP('Impact of the crisis'!$C117,'Regional Crises'!$B$1:$R$66,5,FALSE)),'Crisis Indicator Data'!G114/VLOOKUP('Impact of the crisis'!$E117,'Country Indicator Data'!$B$4:$P$300,14,FALSE)))</f>
        <v>0.68734236423834982</v>
      </c>
      <c r="L117" s="147">
        <f t="shared" si="41"/>
        <v>3.4</v>
      </c>
      <c r="M117" s="147">
        <f t="shared" si="42"/>
        <v>4.2</v>
      </c>
      <c r="N117" s="147">
        <f t="shared" si="43"/>
        <v>3.8</v>
      </c>
      <c r="O117" s="147">
        <f>IF('Crisis Indicator Data'!H114="x","x",IF('Crisis Indicator Data'!H114=0,0,IF(LOG('Crisis Indicator Data'!H114)&lt;O$4,0,IF(LOG('Crisis Indicator Data'!H114)&gt;O$3,5,ROUND(5-(O$3-LOG('Crisis Indicator Data'!H114))/(O$3-O$4)*5,1)))))</f>
        <v>4.2</v>
      </c>
      <c r="P117" s="165">
        <f>IF('Crisis Indicator Data'!H114="x","x",'Crisis Indicator Data'!H114/'Crisis Indicator Data'!G114)</f>
        <v>0.13220714409617976</v>
      </c>
      <c r="Q117" s="147">
        <f t="shared" si="44"/>
        <v>0.6</v>
      </c>
      <c r="R117" s="147">
        <f t="shared" si="45"/>
        <v>2.4</v>
      </c>
      <c r="S117" s="147">
        <f>IF('Crisis Indicator Data'!I114="x","x",IF('Crisis Indicator Data'!I114=0,0,IF(LOG('Crisis Indicator Data'!I114)&lt;S$4,0,IF(LOG('Crisis Indicator Data'!I114)&gt;S$3,5,ROUND(5-(S$3-LOG('Crisis Indicator Data'!I114))/(S$3-S$4)*5,1)))))</f>
        <v>2.4</v>
      </c>
      <c r="T117" s="165">
        <f>IF('Crisis Indicator Data'!H114="x","x",IF('Crisis Indicator Data'!I114="x","x",'Crisis Indicator Data'!I114/'Crisis Indicator Data'!H114))</f>
        <v>4.8445700444085587E-3</v>
      </c>
      <c r="U117" s="147">
        <f t="shared" si="46"/>
        <v>0.2</v>
      </c>
      <c r="V117" s="147">
        <f t="shared" si="47"/>
        <v>1.3</v>
      </c>
      <c r="W117" s="147">
        <f>IF('Crisis Indicator Data'!L114="x","x",IF('Crisis Indicator Data'!L114=0,0,IF(LOG('Crisis Indicator Data'!L114)&lt;W$4,0,IF(LOG('Crisis Indicator Data'!L114)&gt;W$3,5,ROUND(5-(W$3-LOG('Crisis Indicator Data'!L114))/(W$3-W$4)*5,1)))))</f>
        <v>3.1</v>
      </c>
      <c r="X117" s="166">
        <f>IF(OR('Crisis Indicator Data'!L114="x",'Crisis Indicator Data'!H114="x"),"x",'Crisis Indicator Data'!L114/'Crisis Indicator Data'!H114)</f>
        <v>1.604763827210335E-5</v>
      </c>
      <c r="Y117" s="147">
        <f t="shared" si="48"/>
        <v>0.8</v>
      </c>
      <c r="Z117" s="147">
        <f t="shared" si="49"/>
        <v>2</v>
      </c>
      <c r="AA117" s="147">
        <f t="shared" si="50"/>
        <v>1.7</v>
      </c>
      <c r="AB117" s="167">
        <f t="shared" si="51"/>
        <v>2.1</v>
      </c>
    </row>
    <row r="118" spans="1:28" x14ac:dyDescent="0.35">
      <c r="A118" s="172" t="str">
        <f>'Crisis Indicator Data'!A115</f>
        <v>Typhoons Toraji, Usagi, Man-yi, and Yinxing in Philippines</v>
      </c>
      <c r="B118" s="173" t="str">
        <f>'Crisis Indicator Data'!B115</f>
        <v>Floods</v>
      </c>
      <c r="C118" s="173" t="str">
        <f>'Crisis Indicator Data'!C115</f>
        <v>PHL017</v>
      </c>
      <c r="D118" s="173" t="str">
        <f>'Crisis Indicator Data'!D115</f>
        <v>Philippines</v>
      </c>
      <c r="E118" s="174" t="str">
        <f>'Crisis Indicator Data'!E115</f>
        <v>PHL</v>
      </c>
      <c r="F118" s="168">
        <f>IF('Crisis Indicator Data'!F115="x","x",IF(LOG('Crisis Indicator Data'!F115)&lt;F$4,0,IF(LOG('Crisis Indicator Data'!F115)&gt;F$3,5,ROUND(5-(F$3-LOG('Crisis Indicator Data'!F115))/(F$3-F$4)*5,1))))</f>
        <v>3.3</v>
      </c>
      <c r="G118" s="165">
        <f>IF('Crisis Indicator Data'!F115="x","x",IF(LEN(E118)&gt;3,('Crisis Indicator Data'!F115/VLOOKUP('Impact of the crisis'!$C118,'Regional Crises'!$B$1:$R$66,4,FALSE)),'Crisis Indicator Data'!F115/VLOOKUP('Impact of the crisis'!$E118,'Country Indicator Data'!$B$4:$P$300,15,FALSE)))</f>
        <v>0.33841432739712246</v>
      </c>
      <c r="H118" s="147">
        <f t="shared" si="39"/>
        <v>1.6</v>
      </c>
      <c r="I118" s="147">
        <f t="shared" si="40"/>
        <v>2.4500000000000002</v>
      </c>
      <c r="J118" s="147">
        <f>IF('Crisis Indicator Data'!G115="x","x",IF(LOG('Crisis Indicator Data'!G115)&lt;J$4,0,IF(LOG('Crisis Indicator Data'!G115)&gt;J$3,5,ROUND(5-(J$3-LOG('Crisis Indicator Data'!G115))/(J$3-J$4)*5,1))))</f>
        <v>4.7</v>
      </c>
      <c r="K118" s="165">
        <f>IF('Crisis Indicator Data'!G115="x","x",IF(LEN(E118)&gt;3,('Crisis Indicator Data'!G115/VLOOKUP('Impact of the crisis'!$C118,'Regional Crises'!$B$1:$R$66,5,FALSE)),'Crisis Indicator Data'!G115/VLOOKUP('Impact of the crisis'!$E118,'Country Indicator Data'!$B$4:$P$300,14,FALSE)))</f>
        <v>0.2316271220639623</v>
      </c>
      <c r="L118" s="147">
        <f t="shared" si="41"/>
        <v>1.1000000000000001</v>
      </c>
      <c r="M118" s="147">
        <f t="shared" si="42"/>
        <v>2.9000000000000004</v>
      </c>
      <c r="N118" s="147">
        <f t="shared" si="43"/>
        <v>2.7</v>
      </c>
      <c r="O118" s="147">
        <f>IF('Crisis Indicator Data'!H115="x","x",IF('Crisis Indicator Data'!H115=0,0,IF(LOG('Crisis Indicator Data'!H115)&lt;O$4,0,IF(LOG('Crisis Indicator Data'!H115)&gt;O$3,5,ROUND(5-(O$3-LOG('Crisis Indicator Data'!H115))/(O$3-O$4)*5,1)))))</f>
        <v>3.6</v>
      </c>
      <c r="P118" s="165">
        <f>IF('Crisis Indicator Data'!H115="x","x",'Crisis Indicator Data'!H115/'Crisis Indicator Data'!G115)</f>
        <v>0.19251633339932686</v>
      </c>
      <c r="Q118" s="147">
        <f t="shared" si="44"/>
        <v>0.9</v>
      </c>
      <c r="R118" s="147">
        <f t="shared" si="45"/>
        <v>2.25</v>
      </c>
      <c r="S118" s="147">
        <f>IF('Crisis Indicator Data'!I115="x","x",IF('Crisis Indicator Data'!I115=0,0,IF(LOG('Crisis Indicator Data'!I115)&lt;S$4,0,IF(LOG('Crisis Indicator Data'!I115)&gt;S$3,5,ROUND(5-(S$3-LOG('Crisis Indicator Data'!I115))/(S$3-S$4)*5,1)))))</f>
        <v>1.5</v>
      </c>
      <c r="T118" s="165">
        <f>IF('Crisis Indicator Data'!H115="x","x",IF('Crisis Indicator Data'!I115="x","x",'Crisis Indicator Data'!I115/'Crisis Indicator Data'!H115))</f>
        <v>2.2624434389140274E-3</v>
      </c>
      <c r="U118" s="147">
        <f t="shared" si="46"/>
        <v>0.1</v>
      </c>
      <c r="V118" s="147">
        <f t="shared" si="47"/>
        <v>0.8</v>
      </c>
      <c r="W118" s="147">
        <f>IF('Crisis Indicator Data'!L115="x","x",IF('Crisis Indicator Data'!L115=0,0,IF(LOG('Crisis Indicator Data'!L115)&lt;W$4,0,IF(LOG('Crisis Indicator Data'!L115)&gt;W$3,5,ROUND(5-(W$3-LOG('Crisis Indicator Data'!L115))/(W$3-W$4)*5,1)))))</f>
        <v>1.7</v>
      </c>
      <c r="X118" s="166">
        <f>IF(OR('Crisis Indicator Data'!L115="x",'Crisis Indicator Data'!H115="x"),"x",'Crisis Indicator Data'!L115/'Crisis Indicator Data'!H115)</f>
        <v>3.0851501439736735E-6</v>
      </c>
      <c r="Y118" s="147">
        <f t="shared" si="48"/>
        <v>0.2</v>
      </c>
      <c r="Z118" s="147">
        <f t="shared" si="49"/>
        <v>1</v>
      </c>
      <c r="AA118" s="147">
        <f t="shared" si="50"/>
        <v>0.9</v>
      </c>
      <c r="AB118" s="167">
        <f t="shared" si="51"/>
        <v>1.6</v>
      </c>
    </row>
    <row r="119" spans="1:28" x14ac:dyDescent="0.35">
      <c r="A119" s="172" t="str">
        <f>'Crisis Indicator Data'!A116</f>
        <v>Highlands Violence</v>
      </c>
      <c r="B119" s="173" t="str">
        <f>'Crisis Indicator Data'!B116</f>
        <v>Violence</v>
      </c>
      <c r="C119" s="173" t="str">
        <f>'Crisis Indicator Data'!C116</f>
        <v>PNG003</v>
      </c>
      <c r="D119" s="173" t="str">
        <f>'Crisis Indicator Data'!D116</f>
        <v>Papua New Guinea</v>
      </c>
      <c r="E119" s="174" t="str">
        <f>'Crisis Indicator Data'!E116</f>
        <v>PNG</v>
      </c>
      <c r="F119" s="168">
        <f>IF('Crisis Indicator Data'!F116="x","x",IF(LOG('Crisis Indicator Data'!F116)&lt;F$4,0,IF(LOG('Crisis Indicator Data'!F116)&gt;F$3,5,ROUND(5-(F$3-LOG('Crisis Indicator Data'!F116))/(F$3-F$4)*5,1))))</f>
        <v>3</v>
      </c>
      <c r="G119" s="165">
        <f>IF('Crisis Indicator Data'!F116="x","x",IF(LEN(E119)&gt;3,('Crisis Indicator Data'!F116/VLOOKUP('Impact of the crisis'!$C119,'Regional Crises'!$B$1:$R$66,4,FALSE)),'Crisis Indicator Data'!F116/VLOOKUP('Impact of the crisis'!$E119,'Country Indicator Data'!$B$4:$P$300,15,FALSE)))</f>
        <v>0.14058870291039174</v>
      </c>
      <c r="H119" s="147">
        <f t="shared" si="39"/>
        <v>0.6</v>
      </c>
      <c r="I119" s="147">
        <f t="shared" si="40"/>
        <v>1.8</v>
      </c>
      <c r="J119" s="147">
        <f>IF('Crisis Indicator Data'!G116="x","x",IF(LOG('Crisis Indicator Data'!G116)&lt;J$4,0,IF(LOG('Crisis Indicator Data'!G116)&gt;J$3,5,ROUND(5-(J$3-LOG('Crisis Indicator Data'!G116))/(J$3-J$4)*5,1))))</f>
        <v>2.2000000000000002</v>
      </c>
      <c r="K119" s="165">
        <f>IF('Crisis Indicator Data'!G116="x","x",IF(LEN(E119)&gt;3,('Crisis Indicator Data'!G116/VLOOKUP('Impact of the crisis'!$C119,'Regional Crises'!$B$1:$R$66,5,FALSE)),'Crisis Indicator Data'!G116/VLOOKUP('Impact of the crisis'!$E119,'Country Indicator Data'!$B$4:$P$300,14,FALSE)))</f>
        <v>0.38754031573586828</v>
      </c>
      <c r="L119" s="147">
        <f t="shared" si="41"/>
        <v>1.9</v>
      </c>
      <c r="M119" s="147">
        <f t="shared" si="42"/>
        <v>2.0499999999999998</v>
      </c>
      <c r="N119" s="147">
        <f t="shared" si="43"/>
        <v>1.9</v>
      </c>
      <c r="O119" s="147">
        <f>IF('Crisis Indicator Data'!H116="x","x",IF('Crisis Indicator Data'!H116=0,0,IF(LOG('Crisis Indicator Data'!H116)&lt;O$4,0,IF(LOG('Crisis Indicator Data'!H116)&gt;O$3,5,ROUND(5-(O$3-LOG('Crisis Indicator Data'!H116))/(O$3-O$4)*5,1)))))</f>
        <v>2.1</v>
      </c>
      <c r="P119" s="165">
        <f>IF('Crisis Indicator Data'!H116="x","x",'Crisis Indicator Data'!H116/'Crisis Indicator Data'!G116)</f>
        <v>0.12505475251861586</v>
      </c>
      <c r="Q119" s="147">
        <f t="shared" si="44"/>
        <v>0.6</v>
      </c>
      <c r="R119" s="147">
        <f t="shared" si="45"/>
        <v>1.35</v>
      </c>
      <c r="S119" s="147">
        <f>IF('Crisis Indicator Data'!I116="x","x",IF('Crisis Indicator Data'!I116=0,0,IF(LOG('Crisis Indicator Data'!I116)&lt;S$4,0,IF(LOG('Crisis Indicator Data'!I116)&gt;S$3,5,ROUND(5-(S$3-LOG('Crisis Indicator Data'!I116))/(S$3-S$4)*5,1)))))</f>
        <v>2</v>
      </c>
      <c r="T119" s="165">
        <f>IF('Crisis Indicator Data'!H116="x","x",IF('Crisis Indicator Data'!I116="x","x",'Crisis Indicator Data'!I116/'Crisis Indicator Data'!H116))</f>
        <v>4.3782837127845885E-2</v>
      </c>
      <c r="U119" s="147">
        <f t="shared" si="46"/>
        <v>1.5</v>
      </c>
      <c r="V119" s="147">
        <f t="shared" si="47"/>
        <v>1.8</v>
      </c>
      <c r="W119" s="147">
        <f>IF('Crisis Indicator Data'!L116="x","x",IF('Crisis Indicator Data'!L116=0,0,IF(LOG('Crisis Indicator Data'!L116)&lt;W$4,0,IF(LOG('Crisis Indicator Data'!L116)&gt;W$3,5,ROUND(5-(W$3-LOG('Crisis Indicator Data'!L116))/(W$3-W$4)*5,1)))))</f>
        <v>2.7</v>
      </c>
      <c r="X119" s="166">
        <f>IF(OR('Crisis Indicator Data'!L116="x",'Crisis Indicator Data'!H116="x"),"x",'Crisis Indicator Data'!L116/'Crisis Indicator Data'!H116)</f>
        <v>1.2959719789842382E-4</v>
      </c>
      <c r="Y119" s="147">
        <f t="shared" si="48"/>
        <v>5</v>
      </c>
      <c r="Z119" s="147">
        <f t="shared" si="49"/>
        <v>3.9</v>
      </c>
      <c r="AA119" s="147">
        <f t="shared" si="50"/>
        <v>3</v>
      </c>
      <c r="AB119" s="167">
        <f t="shared" si="51"/>
        <v>2.2999999999999998</v>
      </c>
    </row>
    <row r="120" spans="1:28" x14ac:dyDescent="0.35">
      <c r="A120" s="172" t="str">
        <f>'Crisis Indicator Data'!A117</f>
        <v>Displacement from Russia-Ukraine conflict in Poland</v>
      </c>
      <c r="B120" s="173" t="str">
        <f>'Crisis Indicator Data'!B117</f>
        <v>Displacement,Conflict</v>
      </c>
      <c r="C120" s="173" t="str">
        <f>'Crisis Indicator Data'!C117</f>
        <v>POL002</v>
      </c>
      <c r="D120" s="173" t="str">
        <f>'Crisis Indicator Data'!D117</f>
        <v>Poland</v>
      </c>
      <c r="E120" s="174" t="str">
        <f>'Crisis Indicator Data'!E117</f>
        <v>POL</v>
      </c>
      <c r="F120" s="168">
        <f>IF('Crisis Indicator Data'!F117="x","x",IF(LOG('Crisis Indicator Data'!F117)&lt;F$4,0,IF(LOG('Crisis Indicator Data'!F117)&gt;F$3,5,ROUND(5-(F$3-LOG('Crisis Indicator Data'!F117))/(F$3-F$4)*5,1))))</f>
        <v>4.0999999999999996</v>
      </c>
      <c r="G120" s="165">
        <f>IF('Crisis Indicator Data'!F117="x","x",IF(LEN(E120)&gt;3,('Crisis Indicator Data'!F117/VLOOKUP('Impact of the crisis'!$C120,'Regional Crises'!$B$1:$R$66,4,FALSE)),'Crisis Indicator Data'!F117/VLOOKUP('Impact of the crisis'!$E120,'Country Indicator Data'!$B$4:$P$300,15,FALSE)))</f>
        <v>1</v>
      </c>
      <c r="H120" s="147">
        <f t="shared" si="39"/>
        <v>5</v>
      </c>
      <c r="I120" s="147">
        <f t="shared" si="40"/>
        <v>4.55</v>
      </c>
      <c r="J120" s="147">
        <f>IF('Crisis Indicator Data'!G117="x","x",IF(LOG('Crisis Indicator Data'!G117)&lt;J$4,0,IF(LOG('Crisis Indicator Data'!G117)&gt;J$3,5,ROUND(5-(J$3-LOG('Crisis Indicator Data'!G117))/(J$3-J$4)*5,1))))</f>
        <v>5</v>
      </c>
      <c r="K120" s="165">
        <f>IF('Crisis Indicator Data'!G117="x","x",IF(LEN(E120)&gt;3,('Crisis Indicator Data'!G117/VLOOKUP('Impact of the crisis'!$C120,'Regional Crises'!$B$1:$R$66,5,FALSE)),'Crisis Indicator Data'!G117/VLOOKUP('Impact of the crisis'!$E120,'Country Indicator Data'!$B$4:$P$300,14,FALSE)))</f>
        <v>1</v>
      </c>
      <c r="L120" s="147">
        <f t="shared" si="41"/>
        <v>5</v>
      </c>
      <c r="M120" s="147">
        <f t="shared" si="42"/>
        <v>5</v>
      </c>
      <c r="N120" s="147">
        <f t="shared" si="43"/>
        <v>4.8</v>
      </c>
      <c r="O120" s="147">
        <f>IF('Crisis Indicator Data'!H117="x","x",IF('Crisis Indicator Data'!H117=0,0,IF(LOG('Crisis Indicator Data'!H117)&lt;O$4,0,IF(LOG('Crisis Indicator Data'!H117)&gt;O$3,5,ROUND(5-(O$3-LOG('Crisis Indicator Data'!H117))/(O$3-O$4)*5,1)))))</f>
        <v>2.5</v>
      </c>
      <c r="P120" s="165">
        <f>IF('Crisis Indicator Data'!H117="x","x",'Crisis Indicator Data'!H117/'Crisis Indicator Data'!G117)</f>
        <v>2.6150211060079115E-2</v>
      </c>
      <c r="Q120" s="147">
        <f t="shared" si="44"/>
        <v>0.1</v>
      </c>
      <c r="R120" s="147">
        <f t="shared" si="45"/>
        <v>1.3</v>
      </c>
      <c r="S120" s="147">
        <f>IF('Crisis Indicator Data'!I117="x","x",IF('Crisis Indicator Data'!I117=0,0,IF(LOG('Crisis Indicator Data'!I117)&lt;S$4,0,IF(LOG('Crisis Indicator Data'!I117)&gt;S$3,5,ROUND(5-(S$3-LOG('Crisis Indicator Data'!I117))/(S$3-S$4)*5,1)))))</f>
        <v>4.3</v>
      </c>
      <c r="T120" s="165">
        <f>IF('Crisis Indicator Data'!H117="x","x",IF('Crisis Indicator Data'!I117="x","x",'Crisis Indicator Data'!I117/'Crisis Indicator Data'!H117))</f>
        <v>1</v>
      </c>
      <c r="U120" s="147">
        <f t="shared" si="46"/>
        <v>5</v>
      </c>
      <c r="V120" s="147">
        <f t="shared" si="47"/>
        <v>4.7</v>
      </c>
      <c r="W120" s="147">
        <f>IF('Crisis Indicator Data'!L117="x","x",IF('Crisis Indicator Data'!L117=0,0,IF(LOG('Crisis Indicator Data'!L117)&lt;W$4,0,IF(LOG('Crisis Indicator Data'!L117)&gt;W$3,5,ROUND(5-(W$3-LOG('Crisis Indicator Data'!L117))/(W$3-W$4)*5,1)))))</f>
        <v>0</v>
      </c>
      <c r="X120" s="166">
        <f>IF(OR('Crisis Indicator Data'!L117="x",'Crisis Indicator Data'!H117="x"),"x",'Crisis Indicator Data'!L117/'Crisis Indicator Data'!H117)</f>
        <v>0</v>
      </c>
      <c r="Y120" s="147">
        <f t="shared" si="48"/>
        <v>0</v>
      </c>
      <c r="Z120" s="147">
        <f t="shared" si="49"/>
        <v>0</v>
      </c>
      <c r="AA120" s="147">
        <f t="shared" si="50"/>
        <v>3.1</v>
      </c>
      <c r="AB120" s="167">
        <f t="shared" si="51"/>
        <v>2.2999999999999998</v>
      </c>
    </row>
    <row r="121" spans="1:28" x14ac:dyDescent="0.35">
      <c r="A121" s="172" t="str">
        <f>'Crisis Indicator Data'!A118</f>
        <v>Complex crisis in DPRK</v>
      </c>
      <c r="B121" s="173" t="str">
        <f>'Crisis Indicator Data'!B118</f>
        <v>Socio-political,Floods,Other seasonal event,Food Security</v>
      </c>
      <c r="C121" s="173" t="str">
        <f>'Crisis Indicator Data'!C118</f>
        <v>PRK001</v>
      </c>
      <c r="D121" s="173" t="str">
        <f>'Crisis Indicator Data'!D118</f>
        <v>DPRK</v>
      </c>
      <c r="E121" s="174" t="str">
        <f>'Crisis Indicator Data'!E118</f>
        <v>PRK</v>
      </c>
      <c r="F121" s="168">
        <f>IF('Crisis Indicator Data'!F118="x","x",IF(LOG('Crisis Indicator Data'!F118)&lt;F$4,0,IF(LOG('Crisis Indicator Data'!F118)&gt;F$3,5,ROUND(5-(F$3-LOG('Crisis Indicator Data'!F118))/(F$3-F$4)*5,1))))</f>
        <v>3.5</v>
      </c>
      <c r="G121" s="165">
        <f>IF('Crisis Indicator Data'!F118="x","x",IF(LEN(E121)&gt;3,('Crisis Indicator Data'!F118/VLOOKUP('Impact of the crisis'!$C121,'Regional Crises'!$B$1:$R$66,4,FALSE)),'Crisis Indicator Data'!F118/VLOOKUP('Impact of the crisis'!$E121,'Country Indicator Data'!$B$4:$P$300,15,FALSE)))</f>
        <v>1</v>
      </c>
      <c r="H121" s="147">
        <f t="shared" si="39"/>
        <v>5</v>
      </c>
      <c r="I121" s="147">
        <f t="shared" si="40"/>
        <v>4.25</v>
      </c>
      <c r="J121" s="147">
        <f>IF('Crisis Indicator Data'!G118="x","x",IF(LOG('Crisis Indicator Data'!G118)&lt;J$4,0,IF(LOG('Crisis Indicator Data'!G118)&gt;J$3,5,ROUND(5-(J$3-LOG('Crisis Indicator Data'!G118))/(J$3-J$4)*5,1))))</f>
        <v>4.7</v>
      </c>
      <c r="K121" s="165">
        <f>IF('Crisis Indicator Data'!G118="x","x",IF(LEN(E121)&gt;3,('Crisis Indicator Data'!G118/VLOOKUP('Impact of the crisis'!$C121,'Regional Crises'!$B$1:$R$66,5,FALSE)),'Crisis Indicator Data'!G118/VLOOKUP('Impact of the crisis'!$E121,'Country Indicator Data'!$B$4:$P$300,14,FALSE)))</f>
        <v>1</v>
      </c>
      <c r="L121" s="147">
        <f t="shared" si="41"/>
        <v>5</v>
      </c>
      <c r="M121" s="147">
        <f t="shared" si="42"/>
        <v>4.8499999999999996</v>
      </c>
      <c r="N121" s="147">
        <f t="shared" si="43"/>
        <v>4.5999999999999996</v>
      </c>
      <c r="O121" s="147">
        <f>IF('Crisis Indicator Data'!H118="x","x",IF('Crisis Indicator Data'!H118=0,0,IF(LOG('Crisis Indicator Data'!H118)&lt;O$4,0,IF(LOG('Crisis Indicator Data'!H118)&gt;O$3,5,ROUND(5-(O$3-LOG('Crisis Indicator Data'!H118))/(O$3-O$4)*5,1)))))</f>
        <v>4.9000000000000004</v>
      </c>
      <c r="P121" s="165">
        <f>IF('Crisis Indicator Data'!H118="x","x",'Crisis Indicator Data'!H118/'Crisis Indicator Data'!G118)</f>
        <v>1</v>
      </c>
      <c r="Q121" s="147">
        <f t="shared" si="44"/>
        <v>5</v>
      </c>
      <c r="R121" s="147">
        <f t="shared" si="45"/>
        <v>4.95</v>
      </c>
      <c r="S121" s="147">
        <f>IF('Crisis Indicator Data'!I118="x","x",IF('Crisis Indicator Data'!I118=0,0,IF(LOG('Crisis Indicator Data'!I118)&lt;S$4,0,IF(LOG('Crisis Indicator Data'!I118)&gt;S$3,5,ROUND(5-(S$3-LOG('Crisis Indicator Data'!I118))/(S$3-S$4)*5,1)))))</f>
        <v>2.4</v>
      </c>
      <c r="T121" s="165">
        <f>IF('Crisis Indicator Data'!H118="x","x",IF('Crisis Indicator Data'!I118="x","x",'Crisis Indicator Data'!I118/'Crisis Indicator Data'!H118))</f>
        <v>1.8473835017342784E-3</v>
      </c>
      <c r="U121" s="147">
        <f t="shared" si="46"/>
        <v>0.1</v>
      </c>
      <c r="V121" s="147">
        <f t="shared" si="47"/>
        <v>1.3</v>
      </c>
      <c r="W121" s="147">
        <f>IF('Crisis Indicator Data'!L118="x","x",IF('Crisis Indicator Data'!L118=0,0,IF(LOG('Crisis Indicator Data'!L118)&lt;W$4,0,IF(LOG('Crisis Indicator Data'!L118)&gt;W$3,5,ROUND(5-(W$3-LOG('Crisis Indicator Data'!L118))/(W$3-W$4)*5,1)))))</f>
        <v>5</v>
      </c>
      <c r="X121" s="166">
        <f>IF(OR('Crisis Indicator Data'!L118="x",'Crisis Indicator Data'!H118="x"),"x",'Crisis Indicator Data'!L118/'Crisis Indicator Data'!H118)</f>
        <v>1.5193786759161513E-4</v>
      </c>
      <c r="Y121" s="147">
        <f t="shared" si="48"/>
        <v>5</v>
      </c>
      <c r="Z121" s="147">
        <f t="shared" si="49"/>
        <v>5</v>
      </c>
      <c r="AA121" s="147">
        <f t="shared" si="50"/>
        <v>3.8</v>
      </c>
      <c r="AB121" s="167">
        <f t="shared" si="51"/>
        <v>4.5</v>
      </c>
    </row>
    <row r="122" spans="1:28" x14ac:dyDescent="0.35">
      <c r="A122" s="172" t="str">
        <f>'Crisis Indicator Data'!A119</f>
        <v>Conflict in Palestine</v>
      </c>
      <c r="B122" s="173" t="str">
        <f>'Crisis Indicator Data'!B119</f>
        <v>Conflict,Socio-political,Violence</v>
      </c>
      <c r="C122" s="173" t="str">
        <f>'Crisis Indicator Data'!C119</f>
        <v>PSE002</v>
      </c>
      <c r="D122" s="173" t="str">
        <f>'Crisis Indicator Data'!D119</f>
        <v>Palestine</v>
      </c>
      <c r="E122" s="174" t="str">
        <f>'Crisis Indicator Data'!E119</f>
        <v>PSE</v>
      </c>
      <c r="F122" s="168">
        <f>IF('Crisis Indicator Data'!F119="x","x",IF(LOG('Crisis Indicator Data'!F119)&lt;F$4,0,IF(LOG('Crisis Indicator Data'!F119)&gt;F$3,5,ROUND(5-(F$3-LOG('Crisis Indicator Data'!F119))/(F$3-F$4)*5,1))))</f>
        <v>1.3</v>
      </c>
      <c r="G122" s="165">
        <f>IF('Crisis Indicator Data'!F119="x","x",IF(LEN(E122)&gt;3,('Crisis Indicator Data'!F119/VLOOKUP('Impact of the crisis'!$C122,'Regional Crises'!$B$1:$R$66,4,FALSE)),'Crisis Indicator Data'!F119/VLOOKUP('Impact of the crisis'!$E122,'Country Indicator Data'!$B$4:$P$300,15,FALSE)))</f>
        <v>1</v>
      </c>
      <c r="H122" s="147">
        <f t="shared" si="39"/>
        <v>5</v>
      </c>
      <c r="I122" s="147">
        <f t="shared" si="40"/>
        <v>3.15</v>
      </c>
      <c r="J122" s="147">
        <f>IF('Crisis Indicator Data'!G119="x","x",IF(LOG('Crisis Indicator Data'!G119)&lt;J$4,0,IF(LOG('Crisis Indicator Data'!G119)&gt;J$3,5,ROUND(5-(J$3-LOG('Crisis Indicator Data'!G119))/(J$3-J$4)*5,1))))</f>
        <v>2.5</v>
      </c>
      <c r="K122" s="165">
        <f>IF('Crisis Indicator Data'!G119="x","x",IF(LEN(E122)&gt;3,('Crisis Indicator Data'!G119/VLOOKUP('Impact of the crisis'!$C122,'Regional Crises'!$B$1:$R$66,5,FALSE)),'Crisis Indicator Data'!G119/VLOOKUP('Impact of the crisis'!$E122,'Country Indicator Data'!$B$4:$P$300,14,FALSE)))</f>
        <v>1</v>
      </c>
      <c r="L122" s="147">
        <f t="shared" si="41"/>
        <v>5</v>
      </c>
      <c r="M122" s="147">
        <f t="shared" si="42"/>
        <v>3.75</v>
      </c>
      <c r="N122" s="147">
        <f t="shared" si="43"/>
        <v>3.5</v>
      </c>
      <c r="O122" s="147">
        <f>IF('Crisis Indicator Data'!H119="x","x",IF('Crisis Indicator Data'!H119=0,0,IF(LOG('Crisis Indicator Data'!H119)&lt;O$4,0,IF(LOG('Crisis Indicator Data'!H119)&gt;O$3,5,ROUND(5-(O$3-LOG('Crisis Indicator Data'!H119))/(O$3-O$4)*5,1)))))</f>
        <v>3.6</v>
      </c>
      <c r="P122" s="165">
        <f>IF('Crisis Indicator Data'!H119="x","x",'Crisis Indicator Data'!H119/'Crisis Indicator Data'!G119)</f>
        <v>0.86507936507936511</v>
      </c>
      <c r="Q122" s="147">
        <f t="shared" si="44"/>
        <v>4.3</v>
      </c>
      <c r="R122" s="147">
        <f t="shared" si="45"/>
        <v>3.95</v>
      </c>
      <c r="S122" s="147">
        <f>IF('Crisis Indicator Data'!I119="x","x",IF('Crisis Indicator Data'!I119=0,0,IF(LOG('Crisis Indicator Data'!I119)&lt;S$4,0,IF(LOG('Crisis Indicator Data'!I119)&gt;S$3,5,ROUND(5-(S$3-LOG('Crisis Indicator Data'!I119))/(S$3-S$4)*5,1)))))</f>
        <v>5</v>
      </c>
      <c r="T122" s="165">
        <f>IF('Crisis Indicator Data'!H119="x","x",IF('Crisis Indicator Data'!I119="x","x",'Crisis Indicator Data'!I119/'Crisis Indicator Data'!H119))</f>
        <v>1.371351125938282</v>
      </c>
      <c r="U122" s="147">
        <f t="shared" si="46"/>
        <v>5</v>
      </c>
      <c r="V122" s="147">
        <f t="shared" si="47"/>
        <v>5</v>
      </c>
      <c r="W122" s="147">
        <f>IF('Crisis Indicator Data'!L119="x","x",IF('Crisis Indicator Data'!L119=0,0,IF(LOG('Crisis Indicator Data'!L119)&lt;W$4,0,IF(LOG('Crisis Indicator Data'!L119)&gt;W$3,5,ROUND(5-(W$3-LOG('Crisis Indicator Data'!L119))/(W$3-W$4)*5,1)))))</f>
        <v>5</v>
      </c>
      <c r="X122" s="166">
        <f>IF(OR('Crisis Indicator Data'!L119="x",'Crisis Indicator Data'!H119="x"),"x",'Crisis Indicator Data'!L119/'Crisis Indicator Data'!H119)</f>
        <v>1.6438698915763135E-3</v>
      </c>
      <c r="Y122" s="147">
        <f t="shared" si="48"/>
        <v>5</v>
      </c>
      <c r="Z122" s="147">
        <f t="shared" si="49"/>
        <v>5</v>
      </c>
      <c r="AA122" s="147">
        <f t="shared" si="50"/>
        <v>5</v>
      </c>
      <c r="AB122" s="167">
        <f t="shared" si="51"/>
        <v>4.5999999999999996</v>
      </c>
    </row>
    <row r="123" spans="1:28" x14ac:dyDescent="0.35">
      <c r="A123" s="172" t="str">
        <f>'Crisis Indicator Data'!A120</f>
        <v>Conflict in West Bank</v>
      </c>
      <c r="B123" s="173" t="str">
        <f>'Crisis Indicator Data'!B120</f>
        <v>Conflict,Displacement,Socio-political,Violence</v>
      </c>
      <c r="C123" s="173" t="str">
        <f>'Crisis Indicator Data'!C120</f>
        <v>PSE003</v>
      </c>
      <c r="D123" s="173" t="str">
        <f>'Crisis Indicator Data'!D120</f>
        <v>Palestine</v>
      </c>
      <c r="E123" s="174" t="str">
        <f>'Crisis Indicator Data'!E120</f>
        <v>PSE</v>
      </c>
      <c r="F123" s="168">
        <f>IF('Crisis Indicator Data'!F120="x","x",IF(LOG('Crisis Indicator Data'!F120)&lt;F$4,0,IF(LOG('Crisis Indicator Data'!F120)&gt;F$3,5,ROUND(5-(F$3-LOG('Crisis Indicator Data'!F120))/(F$3-F$4)*5,1))))</f>
        <v>1.3</v>
      </c>
      <c r="G123" s="165">
        <f>IF('Crisis Indicator Data'!F120="x","x",IF(LEN(E123)&gt;3,('Crisis Indicator Data'!F120/VLOOKUP('Impact of the crisis'!$C123,'Regional Crises'!$B$1:$R$66,4,FALSE)),'Crisis Indicator Data'!F120/VLOOKUP('Impact of the crisis'!$E123,'Country Indicator Data'!$B$4:$P$300,15,FALSE)))</f>
        <v>0.93941908713692945</v>
      </c>
      <c r="H123" s="147">
        <f t="shared" si="39"/>
        <v>4.7</v>
      </c>
      <c r="I123" s="147">
        <f t="shared" si="40"/>
        <v>3</v>
      </c>
      <c r="J123" s="147">
        <f>IF('Crisis Indicator Data'!G120="x","x",IF(LOG('Crisis Indicator Data'!G120)&lt;J$4,0,IF(LOG('Crisis Indicator Data'!G120)&gt;J$3,5,ROUND(5-(J$3-LOG('Crisis Indicator Data'!G120))/(J$3-J$4)*5,1))))</f>
        <v>1.7</v>
      </c>
      <c r="K123" s="165">
        <f>IF('Crisis Indicator Data'!G120="x","x",IF(LEN(E123)&gt;3,('Crisis Indicator Data'!G120/VLOOKUP('Impact of the crisis'!$C123,'Regional Crises'!$B$1:$R$66,5,FALSE)),'Crisis Indicator Data'!G120/VLOOKUP('Impact of the crisis'!$E123,'Country Indicator Data'!$B$4:$P$300,14,FALSE)))</f>
        <v>0.58513708513708518</v>
      </c>
      <c r="L123" s="147">
        <f t="shared" si="41"/>
        <v>2.9</v>
      </c>
      <c r="M123" s="147">
        <f t="shared" si="42"/>
        <v>2.2999999999999998</v>
      </c>
      <c r="N123" s="147">
        <f t="shared" si="43"/>
        <v>2.7</v>
      </c>
      <c r="O123" s="147">
        <f>IF('Crisis Indicator Data'!H120="x","x",IF('Crisis Indicator Data'!H120=0,0,IF(LOG('Crisis Indicator Data'!H120)&lt;O$4,0,IF(LOG('Crisis Indicator Data'!H120)&gt;O$3,5,ROUND(5-(O$3-LOG('Crisis Indicator Data'!H120))/(O$3-O$4)*5,1)))))</f>
        <v>3.2</v>
      </c>
      <c r="P123" s="165">
        <f>IF('Crisis Indicator Data'!H120="x","x",'Crisis Indicator Data'!H120/'Crisis Indicator Data'!G120)</f>
        <v>0.76942046855733659</v>
      </c>
      <c r="Q123" s="147">
        <f t="shared" si="44"/>
        <v>3.8</v>
      </c>
      <c r="R123" s="147">
        <f t="shared" si="45"/>
        <v>3.5</v>
      </c>
      <c r="S123" s="147">
        <f>IF('Crisis Indicator Data'!I120="x","x",IF('Crisis Indicator Data'!I120=0,0,IF(LOG('Crisis Indicator Data'!I120)&lt;S$4,0,IF(LOG('Crisis Indicator Data'!I120)&gt;S$3,5,ROUND(5-(S$3-LOG('Crisis Indicator Data'!I120))/(S$3-S$4)*5,1)))))</f>
        <v>5</v>
      </c>
      <c r="T123" s="165">
        <f>IF('Crisis Indicator Data'!H120="x","x",IF('Crisis Indicator Data'!I120="x","x",'Crisis Indicator Data'!I120/'Crisis Indicator Data'!H120))</f>
        <v>1.1866987179487178</v>
      </c>
      <c r="U123" s="147">
        <f t="shared" si="46"/>
        <v>5</v>
      </c>
      <c r="V123" s="147">
        <f t="shared" si="47"/>
        <v>5</v>
      </c>
      <c r="W123" s="147">
        <f>IF('Crisis Indicator Data'!L120="x","x",IF('Crisis Indicator Data'!L120=0,0,IF(LOG('Crisis Indicator Data'!L120)&lt;W$4,0,IF(LOG('Crisis Indicator Data'!L120)&gt;W$3,5,ROUND(5-(W$3-LOG('Crisis Indicator Data'!L120))/(W$3-W$4)*5,1)))))</f>
        <v>3.4</v>
      </c>
      <c r="X123" s="166">
        <f>IF(OR('Crisis Indicator Data'!L120="x",'Crisis Indicator Data'!H120="x"),"x",'Crisis Indicator Data'!L120/'Crisis Indicator Data'!H120)</f>
        <v>8.8942307692307698E-5</v>
      </c>
      <c r="Y123" s="147">
        <f t="shared" si="48"/>
        <v>4.4000000000000004</v>
      </c>
      <c r="Z123" s="147">
        <f t="shared" si="49"/>
        <v>3.9</v>
      </c>
      <c r="AA123" s="147">
        <f t="shared" si="50"/>
        <v>4.5</v>
      </c>
      <c r="AB123" s="167">
        <f t="shared" si="51"/>
        <v>4.0999999999999996</v>
      </c>
    </row>
    <row r="124" spans="1:28" x14ac:dyDescent="0.35">
      <c r="A124" s="172" t="str">
        <f>'Crisis Indicator Data'!A121</f>
        <v>Conflict in Gaza</v>
      </c>
      <c r="B124" s="173" t="str">
        <f>'Crisis Indicator Data'!B121</f>
        <v>Conflict,Displacement,Socio-political,Violence</v>
      </c>
      <c r="C124" s="173" t="str">
        <f>'Crisis Indicator Data'!C121</f>
        <v>PSE004</v>
      </c>
      <c r="D124" s="173" t="str">
        <f>'Crisis Indicator Data'!D121</f>
        <v>Palestine</v>
      </c>
      <c r="E124" s="174" t="str">
        <f>'Crisis Indicator Data'!E121</f>
        <v>PSE</v>
      </c>
      <c r="F124" s="168">
        <f>IF('Crisis Indicator Data'!F121="x","x",IF(LOG('Crisis Indicator Data'!F121)&lt;F$4,0,IF(LOG('Crisis Indicator Data'!F121)&gt;F$3,5,ROUND(5-(F$3-LOG('Crisis Indicator Data'!F121))/(F$3-F$4)*5,1))))</f>
        <v>0</v>
      </c>
      <c r="G124" s="165">
        <f>IF('Crisis Indicator Data'!F121="x","x",IF(LEN(E124)&gt;3,('Crisis Indicator Data'!F121/VLOOKUP('Impact of the crisis'!$C124,'Regional Crises'!$B$1:$R$66,4,FALSE)),'Crisis Indicator Data'!F121/VLOOKUP('Impact of the crisis'!$E124,'Country Indicator Data'!$B$4:$P$300,15,FALSE)))</f>
        <v>6.0580912863070539E-2</v>
      </c>
      <c r="H124" s="147">
        <f t="shared" si="39"/>
        <v>0.2</v>
      </c>
      <c r="I124" s="147">
        <f t="shared" si="40"/>
        <v>0.1</v>
      </c>
      <c r="J124" s="147">
        <f>IF('Crisis Indicator Data'!G121="x","x",IF(LOG('Crisis Indicator Data'!G121)&lt;J$4,0,IF(LOG('Crisis Indicator Data'!G121)&gt;J$3,5,ROUND(5-(J$3-LOG('Crisis Indicator Data'!G121))/(J$3-J$4)*5,1))))</f>
        <v>1.2</v>
      </c>
      <c r="K124" s="165">
        <f>IF('Crisis Indicator Data'!G121="x","x",IF(LEN(E124)&gt;3,('Crisis Indicator Data'!G121/VLOOKUP('Impact of the crisis'!$C124,'Regional Crises'!$B$1:$R$66,5,FALSE)),'Crisis Indicator Data'!G121/VLOOKUP('Impact of the crisis'!$E124,'Country Indicator Data'!$B$4:$P$300,14,FALSE)))</f>
        <v>0.41486291486291488</v>
      </c>
      <c r="L124" s="147">
        <f t="shared" si="41"/>
        <v>2</v>
      </c>
      <c r="M124" s="147">
        <f t="shared" si="42"/>
        <v>1.6</v>
      </c>
      <c r="N124" s="147">
        <f t="shared" si="43"/>
        <v>0.9</v>
      </c>
      <c r="O124" s="147">
        <f>IF('Crisis Indicator Data'!H121="x","x",IF('Crisis Indicator Data'!H121=0,0,IF(LOG('Crisis Indicator Data'!H121)&lt;O$4,0,IF(LOG('Crisis Indicator Data'!H121)&gt;O$3,5,ROUND(5-(O$3-LOG('Crisis Indicator Data'!H121))/(O$3-O$4)*5,1)))))</f>
        <v>3.1</v>
      </c>
      <c r="P124" s="165">
        <f>IF('Crisis Indicator Data'!H121="x","x",'Crisis Indicator Data'!H121/'Crisis Indicator Data'!G121)</f>
        <v>1</v>
      </c>
      <c r="Q124" s="147">
        <f t="shared" si="44"/>
        <v>5</v>
      </c>
      <c r="R124" s="147">
        <f t="shared" si="45"/>
        <v>4.05</v>
      </c>
      <c r="S124" s="147">
        <f>IF('Crisis Indicator Data'!I121="x","x",IF('Crisis Indicator Data'!I121=0,0,IF(LOG('Crisis Indicator Data'!I121)&lt;S$4,0,IF(LOG('Crisis Indicator Data'!I121)&gt;S$3,5,ROUND(5-(S$3-LOG('Crisis Indicator Data'!I121))/(S$3-S$4)*5,1)))))</f>
        <v>5</v>
      </c>
      <c r="T124" s="165">
        <f>IF('Crisis Indicator Data'!H121="x","x",IF('Crisis Indicator Data'!I121="x","x",'Crisis Indicator Data'!I121/'Crisis Indicator Data'!H121))</f>
        <v>1.5713043478260869</v>
      </c>
      <c r="U124" s="147">
        <f t="shared" si="46"/>
        <v>5</v>
      </c>
      <c r="V124" s="147">
        <f t="shared" si="47"/>
        <v>5</v>
      </c>
      <c r="W124" s="147">
        <f>IF('Crisis Indicator Data'!L121="x","x",IF('Crisis Indicator Data'!L121=0,0,IF(LOG('Crisis Indicator Data'!L121)&lt;W$4,0,IF(LOG('Crisis Indicator Data'!L121)&gt;W$3,5,ROUND(5-(W$3-LOG('Crisis Indicator Data'!L121))/(W$3-W$4)*5,1)))))</f>
        <v>5</v>
      </c>
      <c r="X124" s="166">
        <f>IF(OR('Crisis Indicator Data'!L121="x",'Crisis Indicator Data'!H121="x"),"x",'Crisis Indicator Data'!L121/'Crisis Indicator Data'!H121)</f>
        <v>3.3313043478260872E-3</v>
      </c>
      <c r="Y124" s="147">
        <f t="shared" si="48"/>
        <v>5</v>
      </c>
      <c r="Z124" s="147">
        <f t="shared" si="49"/>
        <v>5</v>
      </c>
      <c r="AA124" s="147">
        <f t="shared" si="50"/>
        <v>5</v>
      </c>
      <c r="AB124" s="167">
        <f t="shared" si="51"/>
        <v>4.5999999999999996</v>
      </c>
    </row>
    <row r="125" spans="1:28" x14ac:dyDescent="0.35">
      <c r="A125" s="172" t="str">
        <f>'Crisis Indicator Data'!A122</f>
        <v>Lake Chad basin regional crisis</v>
      </c>
      <c r="B125" s="173">
        <f>'Crisis Indicator Data'!B122</f>
        <v>0</v>
      </c>
      <c r="C125" s="173" t="str">
        <f>'Crisis Indicator Data'!C122</f>
        <v>REG001</v>
      </c>
      <c r="D125" s="173" t="str">
        <f>'Crisis Indicator Data'!D122</f>
        <v>Nigeria,Niger,Chad,Cameroon</v>
      </c>
      <c r="E125" s="174" t="str">
        <f>'Crisis Indicator Data'!E122</f>
        <v>NGA,NER,TCD,CMR</v>
      </c>
      <c r="F125" s="168">
        <f>IF('Crisis Indicator Data'!F122="x","x",IF(LOG('Crisis Indicator Data'!F122)&lt;F$4,0,IF(LOG('Crisis Indicator Data'!F122)&gt;F$3,5,ROUND(5-(F$3-LOG('Crisis Indicator Data'!F122))/(F$3-F$4)*5,1))))</f>
        <v>4.3</v>
      </c>
      <c r="G125" s="165">
        <f>IF('Crisis Indicator Data'!F122="x","x",IF(LEN(E125)&gt;3,('Crisis Indicator Data'!F122/VLOOKUP('Impact of the crisis'!$C125,'Regional Crises'!$B$1:$R$66,4,FALSE)),'Crisis Indicator Data'!F122/VLOOKUP('Impact of the crisis'!$E125,'Country Indicator Data'!$B$4:$P$300,15,FALSE)))</f>
        <v>9.4380950432037813E-2</v>
      </c>
      <c r="H125" s="147">
        <f t="shared" si="39"/>
        <v>0.4</v>
      </c>
      <c r="I125" s="147">
        <f t="shared" si="40"/>
        <v>2.35</v>
      </c>
      <c r="J125" s="147">
        <f>IF('Crisis Indicator Data'!G122="x","x",IF(LOG('Crisis Indicator Data'!G122)&lt;J$4,0,IF(LOG('Crisis Indicator Data'!G122)&gt;J$3,5,ROUND(5-(J$3-LOG('Crisis Indicator Data'!G122))/(J$3-J$4)*5,1))))</f>
        <v>4.4000000000000004</v>
      </c>
      <c r="K125" s="165">
        <f>IF('Crisis Indicator Data'!G122="x","x",IF(LEN(E125)&gt;3,('Crisis Indicator Data'!G122/VLOOKUP('Impact of the crisis'!$C125,'Regional Crises'!$B$1:$R$66,5,FALSE)),'Crisis Indicator Data'!G122/VLOOKUP('Impact of the crisis'!$E125,'Country Indicator Data'!$B$4:$P$300,14,FALSE)))</f>
        <v>1</v>
      </c>
      <c r="L125" s="147">
        <f t="shared" si="41"/>
        <v>5</v>
      </c>
      <c r="M125" s="147">
        <f t="shared" si="42"/>
        <v>4.7</v>
      </c>
      <c r="N125" s="147">
        <f t="shared" si="43"/>
        <v>3.8</v>
      </c>
      <c r="O125" s="147">
        <f>IF('Crisis Indicator Data'!H122="x","x",IF('Crisis Indicator Data'!H122=0,0,IF(LOG('Crisis Indicator Data'!H122)&lt;O$4,0,IF(LOG('Crisis Indicator Data'!H122)&gt;O$3,5,ROUND(5-(O$3-LOG('Crisis Indicator Data'!H122))/(O$3-O$4)*5,1)))))</f>
        <v>4.2</v>
      </c>
      <c r="P125" s="165">
        <f>IF('Crisis Indicator Data'!H122="x","x",'Crisis Indicator Data'!H122/'Crisis Indicator Data'!G122)</f>
        <v>0.51532175689479065</v>
      </c>
      <c r="Q125" s="147">
        <f t="shared" si="44"/>
        <v>2.6</v>
      </c>
      <c r="R125" s="147">
        <f t="shared" si="45"/>
        <v>3.4000000000000004</v>
      </c>
      <c r="S125" s="147">
        <f>IF('Crisis Indicator Data'!I122="x","x",IF('Crisis Indicator Data'!I122=0,0,IF(LOG('Crisis Indicator Data'!I122)&lt;S$4,0,IF(LOG('Crisis Indicator Data'!I122)&gt;S$3,5,ROUND(5-(S$3-LOG('Crisis Indicator Data'!I122))/(S$3-S$4)*5,1)))))</f>
        <v>5</v>
      </c>
      <c r="T125" s="165">
        <f>IF('Crisis Indicator Data'!H122="x","x",IF('Crisis Indicator Data'!I122="x","x",'Crisis Indicator Data'!I122/'Crisis Indicator Data'!H122))</f>
        <v>0.49058473736372649</v>
      </c>
      <c r="U125" s="147">
        <f t="shared" si="46"/>
        <v>5</v>
      </c>
      <c r="V125" s="147">
        <f t="shared" si="47"/>
        <v>5</v>
      </c>
      <c r="W125" s="147">
        <f>IF('Crisis Indicator Data'!L122="x","x",IF('Crisis Indicator Data'!L122=0,0,IF(LOG('Crisis Indicator Data'!L122)&lt;W$4,0,IF(LOG('Crisis Indicator Data'!L122)&gt;W$3,5,ROUND(5-(W$3-LOG('Crisis Indicator Data'!L122))/(W$3-W$4)*5,1)))))</f>
        <v>4.7</v>
      </c>
      <c r="X125" s="166">
        <f>IF(OR('Crisis Indicator Data'!L122="x",'Crisis Indicator Data'!H122="x"),"x",'Crisis Indicator Data'!L122/'Crisis Indicator Data'!H122)</f>
        <v>1.7289845932065952E-4</v>
      </c>
      <c r="Y125" s="147">
        <f t="shared" si="48"/>
        <v>5</v>
      </c>
      <c r="Z125" s="147">
        <f t="shared" si="49"/>
        <v>4.9000000000000004</v>
      </c>
      <c r="AA125" s="147">
        <f t="shared" si="50"/>
        <v>5</v>
      </c>
      <c r="AB125" s="167">
        <f t="shared" si="51"/>
        <v>4.4000000000000004</v>
      </c>
    </row>
    <row r="126" spans="1:28" x14ac:dyDescent="0.35">
      <c r="A126" s="172" t="str">
        <f>'Crisis Indicator Data'!A123</f>
        <v>Venezuela Regional Crisis</v>
      </c>
      <c r="B126" s="173">
        <f>'Crisis Indicator Data'!B123</f>
        <v>0</v>
      </c>
      <c r="C126" s="173" t="str">
        <f>'Crisis Indicator Data'!C123</f>
        <v>REG002</v>
      </c>
      <c r="D126" s="173" t="str">
        <f>'Crisis Indicator Data'!D123</f>
        <v>Venezuela,Brazil,Colombia,Ecuador,Peru,Trinidad and Tobago,Chile,Dominican Republic,Panama</v>
      </c>
      <c r="E126" s="174" t="str">
        <f>'Crisis Indicator Data'!E123</f>
        <v>VEN,BRA,COL,ECU,PER,TTO,CHL,DOM,PAN</v>
      </c>
      <c r="F126" s="168">
        <f>IF('Crisis Indicator Data'!F123="x","x",IF(LOG('Crisis Indicator Data'!F123)&lt;F$4,0,IF(LOG('Crisis Indicator Data'!F123)&gt;F$3,5,ROUND(5-(F$3-LOG('Crisis Indicator Data'!F123))/(F$3-F$4)*5,1))))</f>
        <v>5</v>
      </c>
      <c r="G126" s="165">
        <f>IF('Crisis Indicator Data'!F123="x","x",IF(LEN(E126)&gt;3,('Crisis Indicator Data'!F123/VLOOKUP('Impact of the crisis'!$C126,'Regional Crises'!$B$1:$R$66,4,FALSE)),'Crisis Indicator Data'!F123/VLOOKUP('Impact of the crisis'!$E126,'Country Indicator Data'!$B$4:$P$300,15,FALSE)))</f>
        <v>0.45584116560926791</v>
      </c>
      <c r="H126" s="147">
        <f t="shared" si="39"/>
        <v>2.2000000000000002</v>
      </c>
      <c r="I126" s="147">
        <f t="shared" si="40"/>
        <v>3.6</v>
      </c>
      <c r="J126" s="147">
        <f>IF('Crisis Indicator Data'!G123="x","x",IF(LOG('Crisis Indicator Data'!G123)&lt;J$4,0,IF(LOG('Crisis Indicator Data'!G123)&gt;J$3,5,ROUND(5-(J$3-LOG('Crisis Indicator Data'!G123))/(J$3-J$4)*5,1))))</f>
        <v>5</v>
      </c>
      <c r="K126" s="165">
        <f>IF('Crisis Indicator Data'!G123="x","x",IF(LEN(E126)&gt;3,('Crisis Indicator Data'!G123/VLOOKUP('Impact of the crisis'!$C126,'Regional Crises'!$B$1:$R$66,5,FALSE)),'Crisis Indicator Data'!G123/VLOOKUP('Impact of the crisis'!$E126,'Country Indicator Data'!$B$4:$P$300,14,FALSE)))</f>
        <v>0.25611645544821754</v>
      </c>
      <c r="L126" s="147">
        <f t="shared" si="41"/>
        <v>1.2</v>
      </c>
      <c r="M126" s="147">
        <f t="shared" si="42"/>
        <v>3.1</v>
      </c>
      <c r="N126" s="147">
        <f t="shared" si="43"/>
        <v>3.4</v>
      </c>
      <c r="O126" s="147">
        <f>IF('Crisis Indicator Data'!H123="x","x",IF('Crisis Indicator Data'!H123=0,0,IF(LOG('Crisis Indicator Data'!H123)&lt;O$4,0,IF(LOG('Crisis Indicator Data'!H123)&gt;O$3,5,ROUND(5-(O$3-LOG('Crisis Indicator Data'!H123))/(O$3-O$4)*5,1)))))</f>
        <v>5</v>
      </c>
      <c r="P126" s="165">
        <f>IF('Crisis Indicator Data'!H123="x","x",'Crisis Indicator Data'!H123/'Crisis Indicator Data'!G123)</f>
        <v>0.30127051053628229</v>
      </c>
      <c r="Q126" s="147">
        <f t="shared" si="44"/>
        <v>1.5</v>
      </c>
      <c r="R126" s="147">
        <f t="shared" si="45"/>
        <v>3.25</v>
      </c>
      <c r="S126" s="147">
        <f>IF('Crisis Indicator Data'!I123="x","x",IF('Crisis Indicator Data'!I123=0,0,IF(LOG('Crisis Indicator Data'!I123)&lt;S$4,0,IF(LOG('Crisis Indicator Data'!I123)&gt;S$3,5,ROUND(5-(S$3-LOG('Crisis Indicator Data'!I123))/(S$3-S$4)*5,1)))))</f>
        <v>5</v>
      </c>
      <c r="T126" s="165">
        <f>IF('Crisis Indicator Data'!H123="x","x",IF('Crisis Indicator Data'!I123="x","x",'Crisis Indicator Data'!I123/'Crisis Indicator Data'!H123))</f>
        <v>0.18571671852987165</v>
      </c>
      <c r="U126" s="147">
        <f t="shared" si="46"/>
        <v>5</v>
      </c>
      <c r="V126" s="147">
        <f t="shared" si="47"/>
        <v>5</v>
      </c>
      <c r="W126" s="147">
        <f>IF('Crisis Indicator Data'!L123="x","x",IF('Crisis Indicator Data'!L123=0,0,IF(LOG('Crisis Indicator Data'!L123)&lt;W$4,0,IF(LOG('Crisis Indicator Data'!L123)&gt;W$3,5,ROUND(5-(W$3-LOG('Crisis Indicator Data'!L123))/(W$3-W$4)*5,1)))))</f>
        <v>3.9</v>
      </c>
      <c r="X126" s="166">
        <f>IF(OR('Crisis Indicator Data'!L123="x",'Crisis Indicator Data'!H123="x"),"x",'Crisis Indicator Data'!L123/'Crisis Indicator Data'!H123)</f>
        <v>7.9265555091108943E-6</v>
      </c>
      <c r="Y126" s="147">
        <f t="shared" si="48"/>
        <v>0.4</v>
      </c>
      <c r="Z126" s="147">
        <f t="shared" si="49"/>
        <v>2.2000000000000002</v>
      </c>
      <c r="AA126" s="147">
        <f t="shared" si="50"/>
        <v>4</v>
      </c>
      <c r="AB126" s="167">
        <f t="shared" si="51"/>
        <v>3.7</v>
      </c>
    </row>
    <row r="127" spans="1:28" x14ac:dyDescent="0.35">
      <c r="A127" s="172" t="str">
        <f>'Crisis Indicator Data'!A124</f>
        <v>Syrian Regional Crisis</v>
      </c>
      <c r="B127" s="173">
        <f>'Crisis Indicator Data'!B124</f>
        <v>0</v>
      </c>
      <c r="C127" s="173" t="str">
        <f>'Crisis Indicator Data'!C124</f>
        <v>REG004</v>
      </c>
      <c r="D127" s="173" t="str">
        <f>'Crisis Indicator Data'!D124</f>
        <v>Syria,Türkiye,Iraq,Egypt,Jordan,Lebanon</v>
      </c>
      <c r="E127" s="174" t="str">
        <f>'Crisis Indicator Data'!E124</f>
        <v>SYR,TUR,IRQ,EGY,JOR,LBN</v>
      </c>
      <c r="F127" s="168">
        <f>IF('Crisis Indicator Data'!F124="x","x",IF(LOG('Crisis Indicator Data'!F124)&lt;F$4,0,IF(LOG('Crisis Indicator Data'!F124)&gt;F$3,5,ROUND(5-(F$3-LOG('Crisis Indicator Data'!F124))/(F$3-F$4)*5,1))))</f>
        <v>4.5999999999999996</v>
      </c>
      <c r="G127" s="165">
        <f>IF('Crisis Indicator Data'!F124="x","x",IF(LEN(E127)&gt;3,('Crisis Indicator Data'!F124/VLOOKUP('Impact of the crisis'!$C127,'Regional Crises'!$B$1:$R$66,4,FALSE)),'Crisis Indicator Data'!F124/VLOOKUP('Impact of the crisis'!$E127,'Country Indicator Data'!$B$4:$P$300,15,FALSE)))</f>
        <v>0.22815732703913433</v>
      </c>
      <c r="H127" s="147">
        <f t="shared" si="39"/>
        <v>1.1000000000000001</v>
      </c>
      <c r="I127" s="147">
        <f t="shared" si="40"/>
        <v>2.8499999999999996</v>
      </c>
      <c r="J127" s="147">
        <f>IF('Crisis Indicator Data'!G124="x","x",IF(LOG('Crisis Indicator Data'!G124)&lt;J$4,0,IF(LOG('Crisis Indicator Data'!G124)&gt;J$3,5,ROUND(5-(J$3-LOG('Crisis Indicator Data'!G124))/(J$3-J$4)*5,1))))</f>
        <v>5</v>
      </c>
      <c r="K127" s="165">
        <f>IF('Crisis Indicator Data'!G124="x","x",IF(LEN(E127)&gt;3,('Crisis Indicator Data'!G124/VLOOKUP('Impact of the crisis'!$C127,'Regional Crises'!$B$1:$R$66,5,FALSE)),'Crisis Indicator Data'!G124/VLOOKUP('Impact of the crisis'!$E127,'Country Indicator Data'!$B$4:$P$300,14,FALSE)))</f>
        <v>0.70825034512556251</v>
      </c>
      <c r="L127" s="147">
        <f t="shared" si="41"/>
        <v>3.5</v>
      </c>
      <c r="M127" s="147">
        <f t="shared" si="42"/>
        <v>4.25</v>
      </c>
      <c r="N127" s="147">
        <f t="shared" si="43"/>
        <v>3.6</v>
      </c>
      <c r="O127" s="147">
        <f>IF('Crisis Indicator Data'!H124="x","x",IF('Crisis Indicator Data'!H124=0,0,IF(LOG('Crisis Indicator Data'!H124)&lt;O$4,0,IF(LOG('Crisis Indicator Data'!H124)&gt;O$3,5,ROUND(5-(O$3-LOG('Crisis Indicator Data'!H124))/(O$3-O$4)*5,1)))))</f>
        <v>5</v>
      </c>
      <c r="P127" s="165">
        <f>IF('Crisis Indicator Data'!H124="x","x",'Crisis Indicator Data'!H124/'Crisis Indicator Data'!G124)</f>
        <v>0.1964051898583502</v>
      </c>
      <c r="Q127" s="147">
        <f t="shared" si="44"/>
        <v>0.9</v>
      </c>
      <c r="R127" s="147">
        <f t="shared" si="45"/>
        <v>2.95</v>
      </c>
      <c r="S127" s="147">
        <f>IF('Crisis Indicator Data'!I124="x","x",IF('Crisis Indicator Data'!I124=0,0,IF(LOG('Crisis Indicator Data'!I124)&lt;S$4,0,IF(LOG('Crisis Indicator Data'!I124)&gt;S$3,5,ROUND(5-(S$3-LOG('Crisis Indicator Data'!I124))/(S$3-S$4)*5,1)))))</f>
        <v>5</v>
      </c>
      <c r="T127" s="165">
        <f>IF('Crisis Indicator Data'!H124="x","x",IF('Crisis Indicator Data'!I124="x","x",'Crisis Indicator Data'!I124/'Crisis Indicator Data'!H124))</f>
        <v>0.51007575757575763</v>
      </c>
      <c r="U127" s="147">
        <f t="shared" si="46"/>
        <v>5</v>
      </c>
      <c r="V127" s="147">
        <f t="shared" si="47"/>
        <v>5</v>
      </c>
      <c r="W127" s="147">
        <f>IF('Crisis Indicator Data'!L124="x","x",IF('Crisis Indicator Data'!L124=0,0,IF(LOG('Crisis Indicator Data'!L124)&lt;W$4,0,IF(LOG('Crisis Indicator Data'!L124)&gt;W$3,5,ROUND(5-(W$3-LOG('Crisis Indicator Data'!L124))/(W$3-W$4)*5,1)))))</f>
        <v>5</v>
      </c>
      <c r="X127" s="166">
        <f>IF(OR('Crisis Indicator Data'!L124="x",'Crisis Indicator Data'!H124="x"),"x",'Crisis Indicator Data'!L124/'Crisis Indicator Data'!H124)</f>
        <v>7.9368686868686863E-5</v>
      </c>
      <c r="Y127" s="147">
        <f t="shared" si="48"/>
        <v>4</v>
      </c>
      <c r="Z127" s="147">
        <f t="shared" si="49"/>
        <v>4.5</v>
      </c>
      <c r="AA127" s="147">
        <f t="shared" si="50"/>
        <v>4.8</v>
      </c>
      <c r="AB127" s="167">
        <f t="shared" si="51"/>
        <v>4.0999999999999996</v>
      </c>
    </row>
    <row r="128" spans="1:28" x14ac:dyDescent="0.35">
      <c r="A128" s="172" t="str">
        <f>'Crisis Indicator Data'!A125</f>
        <v xml:space="preserve">Eastern Mediterranean Route </v>
      </c>
      <c r="B128" s="173">
        <f>'Crisis Indicator Data'!B125</f>
        <v>0</v>
      </c>
      <c r="C128" s="173" t="str">
        <f>'Crisis Indicator Data'!C125</f>
        <v>REG006</v>
      </c>
      <c r="D128" s="173" t="str">
        <f>'Crisis Indicator Data'!D125</f>
        <v>Türkiye,Greece</v>
      </c>
      <c r="E128" s="174" t="str">
        <f>'Crisis Indicator Data'!E125</f>
        <v>TUR,GRC</v>
      </c>
      <c r="F128" s="168">
        <f>IF('Crisis Indicator Data'!F125="x","x",IF(LOG('Crisis Indicator Data'!F125)&lt;F$4,0,IF(LOG('Crisis Indicator Data'!F125)&gt;F$3,5,ROUND(5-(F$3-LOG('Crisis Indicator Data'!F125))/(F$3-F$4)*5,1))))</f>
        <v>3.6</v>
      </c>
      <c r="G128" s="165">
        <f>IF('Crisis Indicator Data'!F125="x","x",IF(LEN(E128)&gt;3,('Crisis Indicator Data'!F125/VLOOKUP('Impact of the crisis'!$C128,'Regional Crises'!$B$1:$R$66,4,FALSE)),'Crisis Indicator Data'!F125/VLOOKUP('Impact of the crisis'!$E128,'Country Indicator Data'!$B$4:$P$300,15,FALSE)))</f>
        <v>0.16715635538045473</v>
      </c>
      <c r="H128" s="147">
        <f t="shared" si="39"/>
        <v>0.8</v>
      </c>
      <c r="I128" s="147">
        <f t="shared" si="40"/>
        <v>2.2000000000000002</v>
      </c>
      <c r="J128" s="147">
        <f>IF('Crisis Indicator Data'!G125="x","x",IF(LOG('Crisis Indicator Data'!G125)&lt;J$4,0,IF(LOG('Crisis Indicator Data'!G125)&gt;J$3,5,ROUND(5-(J$3-LOG('Crisis Indicator Data'!G125))/(J$3-J$4)*5,1))))</f>
        <v>4</v>
      </c>
      <c r="K128" s="165">
        <f>IF('Crisis Indicator Data'!G125="x","x",IF(LEN(E128)&gt;3,('Crisis Indicator Data'!G125/VLOOKUP('Impact of the crisis'!$C128,'Regional Crises'!$B$1:$R$66,5,FALSE)),'Crisis Indicator Data'!G125/VLOOKUP('Impact of the crisis'!$E128,'Country Indicator Data'!$B$4:$P$300,14,FALSE)))</f>
        <v>0.17174840420514217</v>
      </c>
      <c r="L128" s="147">
        <f t="shared" si="41"/>
        <v>0.8</v>
      </c>
      <c r="M128" s="147">
        <f t="shared" si="42"/>
        <v>2.4</v>
      </c>
      <c r="N128" s="147">
        <f t="shared" si="43"/>
        <v>2.2999999999999998</v>
      </c>
      <c r="O128" s="147">
        <f>IF('Crisis Indicator Data'!H125="x","x",IF('Crisis Indicator Data'!H125=0,0,IF(LOG('Crisis Indicator Data'!H125)&lt;O$4,0,IF(LOG('Crisis Indicator Data'!H125)&gt;O$3,5,ROUND(5-(O$3-LOG('Crisis Indicator Data'!H125))/(O$3-O$4)*5,1)))))</f>
        <v>2.4</v>
      </c>
      <c r="P128" s="165">
        <f>IF('Crisis Indicator Data'!H125="x","x",'Crisis Indicator Data'!H125/'Crisis Indicator Data'!G125)</f>
        <v>5.2117661418283903E-2</v>
      </c>
      <c r="Q128" s="147">
        <f t="shared" si="44"/>
        <v>0.2</v>
      </c>
      <c r="R128" s="147">
        <f t="shared" si="45"/>
        <v>1.3</v>
      </c>
      <c r="S128" s="147">
        <f>IF('Crisis Indicator Data'!I125="x","x",IF('Crisis Indicator Data'!I125=0,0,IF(LOG('Crisis Indicator Data'!I125)&lt;S$4,0,IF(LOG('Crisis Indicator Data'!I125)&gt;S$3,5,ROUND(5-(S$3-LOG('Crisis Indicator Data'!I125))/(S$3-S$4)*5,1)))))</f>
        <v>3.9</v>
      </c>
      <c r="T128" s="165">
        <f>IF('Crisis Indicator Data'!H125="x","x",IF('Crisis Indicator Data'!I125="x","x",'Crisis Indicator Data'!I125/'Crisis Indicator Data'!H125))</f>
        <v>0.59367681498829039</v>
      </c>
      <c r="U128" s="147">
        <f t="shared" si="46"/>
        <v>5</v>
      </c>
      <c r="V128" s="147">
        <f t="shared" si="47"/>
        <v>4.5</v>
      </c>
      <c r="W128" s="147">
        <f>IF('Crisis Indicator Data'!L125="x","x",IF('Crisis Indicator Data'!L125=0,0,IF(LOG('Crisis Indicator Data'!L125)&lt;W$4,0,IF(LOG('Crisis Indicator Data'!L125)&gt;W$3,5,ROUND(5-(W$3-LOG('Crisis Indicator Data'!L125))/(W$3-W$4)*5,1)))))</f>
        <v>1.1000000000000001</v>
      </c>
      <c r="X128" s="166">
        <f>IF(OR('Crisis Indicator Data'!L125="x",'Crisis Indicator Data'!H125="x"),"x",'Crisis Indicator Data'!L125/'Crisis Indicator Data'!H125)</f>
        <v>7.0257611241217802E-6</v>
      </c>
      <c r="Y128" s="147">
        <f t="shared" si="48"/>
        <v>0.4</v>
      </c>
      <c r="Z128" s="147">
        <f t="shared" si="49"/>
        <v>0.8</v>
      </c>
      <c r="AA128" s="147">
        <f t="shared" si="50"/>
        <v>3.2</v>
      </c>
      <c r="AB128" s="167">
        <f t="shared" si="51"/>
        <v>2.4</v>
      </c>
    </row>
    <row r="129" spans="1:28" x14ac:dyDescent="0.35">
      <c r="A129" s="172" t="str">
        <f>'Crisis Indicator Data'!A126</f>
        <v>Central Mediterranean Route</v>
      </c>
      <c r="B129" s="173">
        <f>'Crisis Indicator Data'!B126</f>
        <v>0</v>
      </c>
      <c r="C129" s="173" t="str">
        <f>'Crisis Indicator Data'!C126</f>
        <v>REG007</v>
      </c>
      <c r="D129" s="173" t="str">
        <f>'Crisis Indicator Data'!D126</f>
        <v>Algeria,Tunisia,Libya,Italy</v>
      </c>
      <c r="E129" s="174" t="str">
        <f>'Crisis Indicator Data'!E126</f>
        <v>DZA,TUN,LBY,ITA</v>
      </c>
      <c r="F129" s="168">
        <f>IF('Crisis Indicator Data'!F126="x","x",IF(LOG('Crisis Indicator Data'!F126)&lt;F$4,0,IF(LOG('Crisis Indicator Data'!F126)&gt;F$3,5,ROUND(5-(F$3-LOG('Crisis Indicator Data'!F126))/(F$3-F$4)*5,1))))</f>
        <v>5</v>
      </c>
      <c r="G129" s="165">
        <f>IF('Crisis Indicator Data'!F126="x","x",IF(LEN(E129)&gt;3,('Crisis Indicator Data'!F126/VLOOKUP('Impact of the crisis'!$C129,'Regional Crises'!$B$1:$R$66,4,FALSE)),'Crisis Indicator Data'!F126/VLOOKUP('Impact of the crisis'!$E129,'Country Indicator Data'!$B$4:$P$300,15,FALSE)))</f>
        <v>1.0017964627322173</v>
      </c>
      <c r="H129" s="147">
        <f t="shared" si="39"/>
        <v>5</v>
      </c>
      <c r="I129" s="147">
        <f t="shared" si="40"/>
        <v>5</v>
      </c>
      <c r="J129" s="147">
        <f>IF('Crisis Indicator Data'!G126="x","x",IF(LOG('Crisis Indicator Data'!G126)&lt;J$4,0,IF(LOG('Crisis Indicator Data'!G126)&gt;J$3,5,ROUND(5-(J$3-LOG('Crisis Indicator Data'!G126))/(J$3-J$4)*5,1))))</f>
        <v>5</v>
      </c>
      <c r="K129" s="165">
        <f>IF('Crisis Indicator Data'!G126="x","x",IF(LEN(E129)&gt;3,('Crisis Indicator Data'!G126/VLOOKUP('Impact of the crisis'!$C129,'Regional Crises'!$B$1:$R$66,5,FALSE)),'Crisis Indicator Data'!G126/VLOOKUP('Impact of the crisis'!$E129,'Country Indicator Data'!$B$4:$P$300,14,FALSE)))</f>
        <v>1</v>
      </c>
      <c r="L129" s="147">
        <f t="shared" si="41"/>
        <v>5</v>
      </c>
      <c r="M129" s="147">
        <f t="shared" si="42"/>
        <v>5</v>
      </c>
      <c r="N129" s="147">
        <f t="shared" si="43"/>
        <v>5</v>
      </c>
      <c r="O129" s="147">
        <f>IF('Crisis Indicator Data'!H126="x","x",IF('Crisis Indicator Data'!H126=0,0,IF(LOG('Crisis Indicator Data'!H126)&lt;O$4,0,IF(LOG('Crisis Indicator Data'!H126)&gt;O$3,5,ROUND(5-(O$3-LOG('Crisis Indicator Data'!H126))/(O$3-O$4)*5,1)))))</f>
        <v>2.7</v>
      </c>
      <c r="P129" s="165">
        <f>IF('Crisis Indicator Data'!H126="x","x",'Crisis Indicator Data'!H126/'Crisis Indicator Data'!G126)</f>
        <v>1.0942239585814792E-2</v>
      </c>
      <c r="Q129" s="147">
        <f t="shared" si="44"/>
        <v>0</v>
      </c>
      <c r="R129" s="147">
        <f t="shared" si="45"/>
        <v>1.35</v>
      </c>
      <c r="S129" s="147">
        <f>IF('Crisis Indicator Data'!I126="x","x",IF('Crisis Indicator Data'!I126=0,0,IF(LOG('Crisis Indicator Data'!I126)&lt;S$4,0,IF(LOG('Crisis Indicator Data'!I126)&gt;S$3,5,ROUND(5-(S$3-LOG('Crisis Indicator Data'!I126))/(S$3-S$4)*5,1)))))</f>
        <v>4.5</v>
      </c>
      <c r="T129" s="165">
        <f>IF('Crisis Indicator Data'!H126="x","x",IF('Crisis Indicator Data'!I126="x","x",'Crisis Indicator Data'!I126/'Crisis Indicator Data'!H126))</f>
        <v>1</v>
      </c>
      <c r="U129" s="147">
        <f t="shared" si="46"/>
        <v>5</v>
      </c>
      <c r="V129" s="147">
        <f t="shared" si="47"/>
        <v>4.8</v>
      </c>
      <c r="W129" s="147">
        <f>IF('Crisis Indicator Data'!L126="x","x",IF('Crisis Indicator Data'!L126=0,0,IF(LOG('Crisis Indicator Data'!L126)&lt;W$4,0,IF(LOG('Crisis Indicator Data'!L126)&gt;W$3,5,ROUND(5-(W$3-LOG('Crisis Indicator Data'!L126))/(W$3-W$4)*5,1)))))</f>
        <v>4.2</v>
      </c>
      <c r="X129" s="166">
        <f>IF(OR('Crisis Indicator Data'!L126="x",'Crisis Indicator Data'!H126="x"),"x",'Crisis Indicator Data'!L126/'Crisis Indicator Data'!H126)</f>
        <v>6.0885341074020315E-4</v>
      </c>
      <c r="Y129" s="147">
        <f t="shared" si="48"/>
        <v>5</v>
      </c>
      <c r="Z129" s="147">
        <f t="shared" si="49"/>
        <v>4.5999999999999996</v>
      </c>
      <c r="AA129" s="147">
        <f t="shared" si="50"/>
        <v>4.7</v>
      </c>
      <c r="AB129" s="167">
        <f t="shared" si="51"/>
        <v>3.5</v>
      </c>
    </row>
    <row r="130" spans="1:28" x14ac:dyDescent="0.35">
      <c r="A130" s="172" t="str">
        <f>'Crisis Indicator Data'!A127</f>
        <v>Western Mediterranean Route</v>
      </c>
      <c r="B130" s="173">
        <f>'Crisis Indicator Data'!B127</f>
        <v>0</v>
      </c>
      <c r="C130" s="173" t="str">
        <f>'Crisis Indicator Data'!C127</f>
        <v>REG008</v>
      </c>
      <c r="D130" s="173" t="str">
        <f>'Crisis Indicator Data'!D127</f>
        <v>Algeria,Morocco,Spain</v>
      </c>
      <c r="E130" s="174" t="str">
        <f>'Crisis Indicator Data'!E127</f>
        <v>DZA,MAR,ESP</v>
      </c>
      <c r="F130" s="168">
        <f>IF('Crisis Indicator Data'!F127="x","x",IF(LOG('Crisis Indicator Data'!F127)&lt;F$4,0,IF(LOG('Crisis Indicator Data'!F127)&gt;F$3,5,ROUND(5-(F$3-LOG('Crisis Indicator Data'!F127))/(F$3-F$4)*5,1))))</f>
        <v>5</v>
      </c>
      <c r="G130" s="165">
        <f>IF('Crisis Indicator Data'!F127="x","x",IF(LEN(E130)&gt;3,('Crisis Indicator Data'!F127/VLOOKUP('Impact of the crisis'!$C130,'Regional Crises'!$B$1:$R$66,4,FALSE)),'Crisis Indicator Data'!F127/VLOOKUP('Impact of the crisis'!$E130,'Country Indicator Data'!$B$4:$P$300,15,FALSE)))</f>
        <v>0.99999993989976843</v>
      </c>
      <c r="H130" s="147">
        <f t="shared" si="39"/>
        <v>5</v>
      </c>
      <c r="I130" s="147">
        <f t="shared" si="40"/>
        <v>5</v>
      </c>
      <c r="J130" s="147">
        <f>IF('Crisis Indicator Data'!G127="x","x",IF(LOG('Crisis Indicator Data'!G127)&lt;J$4,0,IF(LOG('Crisis Indicator Data'!G127)&gt;J$3,5,ROUND(5-(J$3-LOG('Crisis Indicator Data'!G127))/(J$3-J$4)*5,1))))</f>
        <v>5</v>
      </c>
      <c r="K130" s="165">
        <f>IF('Crisis Indicator Data'!G127="x","x",IF(LEN(E130)&gt;3,('Crisis Indicator Data'!G127/VLOOKUP('Impact of the crisis'!$C130,'Regional Crises'!$B$1:$R$66,5,FALSE)),'Crisis Indicator Data'!G127/VLOOKUP('Impact of the crisis'!$E130,'Country Indicator Data'!$B$4:$P$300,14,FALSE)))</f>
        <v>1</v>
      </c>
      <c r="L130" s="147">
        <f t="shared" si="41"/>
        <v>5</v>
      </c>
      <c r="M130" s="147">
        <f t="shared" si="42"/>
        <v>5</v>
      </c>
      <c r="N130" s="147">
        <f t="shared" si="43"/>
        <v>5</v>
      </c>
      <c r="O130" s="147">
        <f>IF('Crisis Indicator Data'!H127="x","x",IF('Crisis Indicator Data'!H127=0,0,IF(LOG('Crisis Indicator Data'!H127)&lt;O$4,0,IF(LOG('Crisis Indicator Data'!H127)&gt;O$3,5,ROUND(5-(O$3-LOG('Crisis Indicator Data'!H127))/(O$3-O$4)*5,1)))))</f>
        <v>1.8</v>
      </c>
      <c r="P130" s="165">
        <f>IF('Crisis Indicator Data'!H127="x","x",'Crisis Indicator Data'!H127/'Crisis Indicator Data'!G127)</f>
        <v>2.8419770536667519E-3</v>
      </c>
      <c r="Q130" s="147">
        <f t="shared" si="44"/>
        <v>0</v>
      </c>
      <c r="R130" s="147">
        <f t="shared" si="45"/>
        <v>0.9</v>
      </c>
      <c r="S130" s="147">
        <f>IF('Crisis Indicator Data'!I127="x","x",IF('Crisis Indicator Data'!I127=0,0,IF(LOG('Crisis Indicator Data'!I127)&lt;S$4,0,IF(LOG('Crisis Indicator Data'!I127)&gt;S$3,5,ROUND(5-(S$3-LOG('Crisis Indicator Data'!I127))/(S$3-S$4)*5,1)))))</f>
        <v>3.7</v>
      </c>
      <c r="T130" s="165">
        <f>IF('Crisis Indicator Data'!H127="x","x",IF('Crisis Indicator Data'!I127="x","x",'Crisis Indicator Data'!I127/'Crisis Indicator Data'!H127))</f>
        <v>1</v>
      </c>
      <c r="U130" s="147">
        <f t="shared" si="46"/>
        <v>5</v>
      </c>
      <c r="V130" s="147">
        <f t="shared" si="47"/>
        <v>4.4000000000000004</v>
      </c>
      <c r="W130" s="147">
        <f>IF('Crisis Indicator Data'!L127="x","x",IF('Crisis Indicator Data'!L127=0,0,IF(LOG('Crisis Indicator Data'!L127)&lt;W$4,0,IF(LOG('Crisis Indicator Data'!L127)&gt;W$3,5,ROUND(5-(W$3-LOG('Crisis Indicator Data'!L127))/(W$3-W$4)*5,1)))))</f>
        <v>2.7</v>
      </c>
      <c r="X130" s="166">
        <f>IF(OR('Crisis Indicator Data'!L127="x",'Crisis Indicator Data'!H127="x"),"x",'Crisis Indicator Data'!L127/'Crisis Indicator Data'!H127)</f>
        <v>1.9841269841269841E-4</v>
      </c>
      <c r="Y130" s="147">
        <f t="shared" si="48"/>
        <v>5</v>
      </c>
      <c r="Z130" s="147">
        <f t="shared" si="49"/>
        <v>3.9</v>
      </c>
      <c r="AA130" s="147">
        <f t="shared" si="50"/>
        <v>4.2</v>
      </c>
      <c r="AB130" s="167">
        <f t="shared" si="51"/>
        <v>2.9</v>
      </c>
    </row>
    <row r="131" spans="1:28" x14ac:dyDescent="0.35">
      <c r="A131" s="172" t="str">
        <f>'Crisis Indicator Data'!A128</f>
        <v>Rohingya Regional Crisis</v>
      </c>
      <c r="B131" s="173">
        <f>'Crisis Indicator Data'!B128</f>
        <v>0</v>
      </c>
      <c r="C131" s="173" t="str">
        <f>'Crisis Indicator Data'!C128</f>
        <v>REG011</v>
      </c>
      <c r="D131" s="173" t="str">
        <f>'Crisis Indicator Data'!D128</f>
        <v>Bangladesh,Myanmar</v>
      </c>
      <c r="E131" s="174" t="str">
        <f>'Crisis Indicator Data'!E128</f>
        <v>BGD,MMR</v>
      </c>
      <c r="F131" s="168">
        <f>IF('Crisis Indicator Data'!F128="x","x",IF(LOG('Crisis Indicator Data'!F128)&lt;F$4,0,IF(LOG('Crisis Indicator Data'!F128)&gt;F$3,5,ROUND(5-(F$3-LOG('Crisis Indicator Data'!F128))/(F$3-F$4)*5,1))))</f>
        <v>2.6</v>
      </c>
      <c r="G131" s="165">
        <f>IF('Crisis Indicator Data'!F128="x","x",IF(LEN(E131)&gt;3,('Crisis Indicator Data'!F128/VLOOKUP('Impact of the crisis'!$C131,'Regional Crises'!$B$1:$R$66,4,FALSE)),'Crisis Indicator Data'!F128/VLOOKUP('Impact of the crisis'!$E131,'Country Indicator Data'!$B$4:$P$300,15,FALSE)))</f>
        <v>4.7887180011241121E-2</v>
      </c>
      <c r="H131" s="147">
        <f t="shared" si="39"/>
        <v>0.1</v>
      </c>
      <c r="I131" s="147">
        <f t="shared" si="40"/>
        <v>1.35</v>
      </c>
      <c r="J131" s="147">
        <f>IF('Crisis Indicator Data'!G128="x","x",IF(LOG('Crisis Indicator Data'!G128)&lt;J$4,0,IF(LOG('Crisis Indicator Data'!G128)&gt;J$3,5,ROUND(5-(J$3-LOG('Crisis Indicator Data'!G128))/(J$3-J$4)*5,1))))</f>
        <v>2.2999999999999998</v>
      </c>
      <c r="K131" s="165">
        <f>IF('Crisis Indicator Data'!G128="x","x",IF(LEN(E131)&gt;3,('Crisis Indicator Data'!G128/VLOOKUP('Impact of the crisis'!$C131,'Regional Crises'!$B$1:$R$66,5,FALSE)),'Crisis Indicator Data'!G128/VLOOKUP('Impact of the crisis'!$E131,'Country Indicator Data'!$B$4:$P$300,14,FALSE)))</f>
        <v>2.209160298611448E-2</v>
      </c>
      <c r="L131" s="147">
        <f t="shared" si="41"/>
        <v>0.1</v>
      </c>
      <c r="M131" s="147">
        <f t="shared" si="42"/>
        <v>1.2</v>
      </c>
      <c r="N131" s="147">
        <f t="shared" si="43"/>
        <v>1.3</v>
      </c>
      <c r="O131" s="147">
        <f>IF('Crisis Indicator Data'!H128="x","x",IF('Crisis Indicator Data'!H128=0,0,IF(LOG('Crisis Indicator Data'!H128)&lt;O$4,0,IF(LOG('Crisis Indicator Data'!H128)&gt;O$3,5,ROUND(5-(O$3-LOG('Crisis Indicator Data'!H128))/(O$3-O$4)*5,1)))))</f>
        <v>3.7</v>
      </c>
      <c r="P131" s="165">
        <f>IF('Crisis Indicator Data'!H128="x","x",'Crisis Indicator Data'!H128/'Crisis Indicator Data'!G128)</f>
        <v>1</v>
      </c>
      <c r="Q131" s="147">
        <f t="shared" si="44"/>
        <v>5</v>
      </c>
      <c r="R131" s="147">
        <f t="shared" si="45"/>
        <v>4.3499999999999996</v>
      </c>
      <c r="S131" s="147">
        <f>IF('Crisis Indicator Data'!I128="x","x",IF('Crisis Indicator Data'!I128=0,0,IF(LOG('Crisis Indicator Data'!I128)&lt;S$4,0,IF(LOG('Crisis Indicator Data'!I128)&gt;S$3,5,ROUND(5-(S$3-LOG('Crisis Indicator Data'!I128))/(S$3-S$4)*5,1)))))</f>
        <v>4.5</v>
      </c>
      <c r="T131" s="165">
        <f>IF('Crisis Indicator Data'!H128="x","x",IF('Crisis Indicator Data'!I128="x","x",'Crisis Indicator Data'!I128/'Crisis Indicator Data'!H128))</f>
        <v>0.26087824351297406</v>
      </c>
      <c r="U131" s="147">
        <f t="shared" si="46"/>
        <v>5</v>
      </c>
      <c r="V131" s="147">
        <f t="shared" si="47"/>
        <v>4.8</v>
      </c>
      <c r="W131" s="147">
        <f>IF('Crisis Indicator Data'!L128="x","x",IF('Crisis Indicator Data'!L128=0,0,IF(LOG('Crisis Indicator Data'!L128)&lt;W$4,0,IF(LOG('Crisis Indicator Data'!L128)&gt;W$3,5,ROUND(5-(W$3-LOG('Crisis Indicator Data'!L128))/(W$3-W$4)*5,1)))))</f>
        <v>4.9000000000000004</v>
      </c>
      <c r="X131" s="166">
        <f>IF(OR('Crisis Indicator Data'!L128="x",'Crisis Indicator Data'!H128="x"),"x",'Crisis Indicator Data'!L128/'Crisis Indicator Data'!H128)</f>
        <v>5.6766467065868262E-4</v>
      </c>
      <c r="Y131" s="147">
        <f t="shared" si="48"/>
        <v>5</v>
      </c>
      <c r="Z131" s="147">
        <f t="shared" si="49"/>
        <v>5</v>
      </c>
      <c r="AA131" s="147">
        <f t="shared" si="50"/>
        <v>4.9000000000000004</v>
      </c>
      <c r="AB131" s="167">
        <f t="shared" si="51"/>
        <v>4.5999999999999996</v>
      </c>
    </row>
    <row r="132" spans="1:28" x14ac:dyDescent="0.35">
      <c r="A132" s="172" t="str">
        <f>'Crisis Indicator Data'!A129</f>
        <v>Southern Africa Regional Food Security Crisis</v>
      </c>
      <c r="B132" s="173">
        <f>'Crisis Indicator Data'!B129</f>
        <v>0</v>
      </c>
      <c r="C132" s="173" t="str">
        <f>'Crisis Indicator Data'!C129</f>
        <v>REG012</v>
      </c>
      <c r="D132" s="173" t="str">
        <f>'Crisis Indicator Data'!D129</f>
        <v>Madagascar,Malawi,Namibia,Eswatini,Zambia,Zimbabwe,Tanzania</v>
      </c>
      <c r="E132" s="174" t="str">
        <f>'Crisis Indicator Data'!E129</f>
        <v>MDG,MWI,NAM,SWZ,ZMB,ZWE,TZA</v>
      </c>
      <c r="F132" s="168">
        <f>IF('Crisis Indicator Data'!F129="x","x",IF(LOG('Crisis Indicator Data'!F129)&lt;F$4,0,IF(LOG('Crisis Indicator Data'!F129)&gt;F$3,5,ROUND(5-(F$3-LOG('Crisis Indicator Data'!F129))/(F$3-F$4)*5,1))))</f>
        <v>5</v>
      </c>
      <c r="G132" s="165">
        <f>IF('Crisis Indicator Data'!F129="x","x",IF(LEN(E132)&gt;3,('Crisis Indicator Data'!F129/VLOOKUP('Impact of the crisis'!$C132,'Regional Crises'!$B$1:$R$66,4,FALSE)),'Crisis Indicator Data'!F129/VLOOKUP('Impact of the crisis'!$E132,'Country Indicator Data'!$B$4:$P$300,15,FALSE)))</f>
        <v>0.77955760754796033</v>
      </c>
      <c r="H132" s="147">
        <f t="shared" si="39"/>
        <v>3.9</v>
      </c>
      <c r="I132" s="147">
        <f t="shared" si="40"/>
        <v>4.45</v>
      </c>
      <c r="J132" s="147">
        <f>IF('Crisis Indicator Data'!G129="x","x",IF(LOG('Crisis Indicator Data'!G129)&lt;J$4,0,IF(LOG('Crisis Indicator Data'!G129)&gt;J$3,5,ROUND(5-(J$3-LOG('Crisis Indicator Data'!G129))/(J$3-J$4)*5,1))))</f>
        <v>5</v>
      </c>
      <c r="K132" s="165">
        <f>IF('Crisis Indicator Data'!G129="x","x",IF(LEN(E132)&gt;3,('Crisis Indicator Data'!G129/VLOOKUP('Impact of the crisis'!$C132,'Regional Crises'!$B$1:$R$66,5,FALSE)),'Crisis Indicator Data'!G129/VLOOKUP('Impact of the crisis'!$E132,'Country Indicator Data'!$B$4:$P$300,14,FALSE)))</f>
        <v>0.61226231254311958</v>
      </c>
      <c r="L132" s="147">
        <f t="shared" si="41"/>
        <v>3</v>
      </c>
      <c r="M132" s="147">
        <f t="shared" si="42"/>
        <v>4</v>
      </c>
      <c r="N132" s="147">
        <f t="shared" si="43"/>
        <v>4.2</v>
      </c>
      <c r="O132" s="147">
        <f>IF('Crisis Indicator Data'!H129="x","x",IF('Crisis Indicator Data'!H129=0,0,IF(LOG('Crisis Indicator Data'!H129)&lt;O$4,0,IF(LOG('Crisis Indicator Data'!H129)&gt;O$3,5,ROUND(5-(O$3-LOG('Crisis Indicator Data'!H129))/(O$3-O$4)*5,1)))))</f>
        <v>5</v>
      </c>
      <c r="P132" s="165">
        <f>IF('Crisis Indicator Data'!H129="x","x",'Crisis Indicator Data'!H129/'Crisis Indicator Data'!G129)</f>
        <v>0.66852494341151936</v>
      </c>
      <c r="Q132" s="147">
        <f t="shared" si="44"/>
        <v>3.3</v>
      </c>
      <c r="R132" s="147">
        <f t="shared" si="45"/>
        <v>4.1500000000000004</v>
      </c>
      <c r="S132" s="147">
        <f>IF('Crisis Indicator Data'!I129="x","x",IF('Crisis Indicator Data'!I129=0,0,IF(LOG('Crisis Indicator Data'!I129)&lt;S$4,0,IF(LOG('Crisis Indicator Data'!I129)&gt;S$3,5,ROUND(5-(S$3-LOG('Crisis Indicator Data'!I129))/(S$3-S$4)*5,1)))))</f>
        <v>3.9</v>
      </c>
      <c r="T132" s="165">
        <f>IF('Crisis Indicator Data'!H129="x","x",IF('Crisis Indicator Data'!I129="x","x",'Crisis Indicator Data'!I129/'Crisis Indicator Data'!H129))</f>
        <v>7.5110151698849692E-3</v>
      </c>
      <c r="U132" s="147">
        <f t="shared" si="46"/>
        <v>0.3</v>
      </c>
      <c r="V132" s="147">
        <f t="shared" si="47"/>
        <v>2.1</v>
      </c>
      <c r="W132" s="147">
        <f>IF('Crisis Indicator Data'!L129="x","x",IF('Crisis Indicator Data'!L129=0,0,IF(LOG('Crisis Indicator Data'!L129)&lt;W$4,0,IF(LOG('Crisis Indicator Data'!L129)&gt;W$3,5,ROUND(5-(W$3-LOG('Crisis Indicator Data'!L129))/(W$3-W$4)*5,1)))))</f>
        <v>5</v>
      </c>
      <c r="X132" s="166">
        <f>IF(OR('Crisis Indicator Data'!L129="x",'Crisis Indicator Data'!H129="x"),"x",'Crisis Indicator Data'!L129/'Crisis Indicator Data'!H129)</f>
        <v>4.8082325457610079E-5</v>
      </c>
      <c r="Y132" s="147">
        <f t="shared" si="48"/>
        <v>2.4</v>
      </c>
      <c r="Z132" s="147">
        <f t="shared" si="49"/>
        <v>3.7</v>
      </c>
      <c r="AA132" s="147">
        <f t="shared" si="50"/>
        <v>3</v>
      </c>
      <c r="AB132" s="167">
        <f t="shared" si="51"/>
        <v>3.6</v>
      </c>
    </row>
    <row r="133" spans="1:28" x14ac:dyDescent="0.35">
      <c r="A133" s="172" t="str">
        <f>'Crisis Indicator Data'!A130</f>
        <v>Nagorno-Karabakh Conflict</v>
      </c>
      <c r="B133" s="173">
        <f>'Crisis Indicator Data'!B130</f>
        <v>0</v>
      </c>
      <c r="C133" s="173" t="str">
        <f>'Crisis Indicator Data'!C130</f>
        <v>REG013</v>
      </c>
      <c r="D133" s="173" t="str">
        <f>'Crisis Indicator Data'!D130</f>
        <v>Armenia,Azerbaijan</v>
      </c>
      <c r="E133" s="174" t="str">
        <f>'Crisis Indicator Data'!E130</f>
        <v>ARM,AZE</v>
      </c>
      <c r="F133" s="168">
        <f>IF('Crisis Indicator Data'!F130="x","x",IF(LOG('Crisis Indicator Data'!F130)&lt;F$4,0,IF(LOG('Crisis Indicator Data'!F130)&gt;F$3,5,ROUND(5-(F$3-LOG('Crisis Indicator Data'!F130))/(F$3-F$4)*5,1))))</f>
        <v>2.5</v>
      </c>
      <c r="G133" s="165">
        <f>IF('Crisis Indicator Data'!F130="x","x",IF(LEN(E133)&gt;3,('Crisis Indicator Data'!F130/VLOOKUP('Impact of the crisis'!$C133,'Regional Crises'!$B$1:$R$66,4,FALSE)),'Crisis Indicator Data'!F130/VLOOKUP('Impact of the crisis'!$E133,'Country Indicator Data'!$B$4:$P$300,15,FALSE)))</f>
        <v>0.29710223182145429</v>
      </c>
      <c r="H133" s="147">
        <f t="shared" si="39"/>
        <v>1.4</v>
      </c>
      <c r="I133" s="147">
        <f t="shared" si="40"/>
        <v>1.95</v>
      </c>
      <c r="J133" s="147">
        <f>IF('Crisis Indicator Data'!G130="x","x",IF(LOG('Crisis Indicator Data'!G130)&lt;J$4,0,IF(LOG('Crisis Indicator Data'!G130)&gt;J$3,5,ROUND(5-(J$3-LOG('Crisis Indicator Data'!G130))/(J$3-J$4)*5,1))))</f>
        <v>1.6</v>
      </c>
      <c r="K133" s="165">
        <f>IF('Crisis Indicator Data'!G130="x","x",IF(LEN(E133)&gt;3,('Crisis Indicator Data'!G130/VLOOKUP('Impact of the crisis'!$C133,'Regional Crises'!$B$1:$R$66,5,FALSE)),'Crisis Indicator Data'!G130/VLOOKUP('Impact of the crisis'!$E133,'Country Indicator Data'!$B$4:$P$300,14,FALSE)))</f>
        <v>0.23348084846635128</v>
      </c>
      <c r="L133" s="147">
        <f t="shared" si="41"/>
        <v>1.1000000000000001</v>
      </c>
      <c r="M133" s="147">
        <f t="shared" si="42"/>
        <v>1.35</v>
      </c>
      <c r="N133" s="147">
        <f t="shared" si="43"/>
        <v>1.7</v>
      </c>
      <c r="O133" s="147">
        <f>IF('Crisis Indicator Data'!H130="x","x",IF('Crisis Indicator Data'!H130=0,0,IF(LOG('Crisis Indicator Data'!H130)&lt;O$4,0,IF(LOG('Crisis Indicator Data'!H130)&gt;O$3,5,ROUND(5-(O$3-LOG('Crisis Indicator Data'!H130))/(O$3-O$4)*5,1)))))</f>
        <v>2</v>
      </c>
      <c r="P133" s="165">
        <f>IF('Crisis Indicator Data'!H130="x","x",'Crisis Indicator Data'!H130/'Crisis Indicator Data'!G130)</f>
        <v>0.16601307189542483</v>
      </c>
      <c r="Q133" s="147">
        <f t="shared" si="44"/>
        <v>0.8</v>
      </c>
      <c r="R133" s="147">
        <f t="shared" si="45"/>
        <v>1.4</v>
      </c>
      <c r="S133" s="147">
        <f>IF('Crisis Indicator Data'!I130="x","x",IF('Crisis Indicator Data'!I130=0,0,IF(LOG('Crisis Indicator Data'!I130)&lt;S$4,0,IF(LOG('Crisis Indicator Data'!I130)&gt;S$3,5,ROUND(5-(S$3-LOG('Crisis Indicator Data'!I130))/(S$3-S$4)*5,1)))))</f>
        <v>3.1</v>
      </c>
      <c r="T133" s="165">
        <f>IF('Crisis Indicator Data'!H130="x","x",IF('Crisis Indicator Data'!I130="x","x",'Crisis Indicator Data'!I130/'Crisis Indicator Data'!H130))</f>
        <v>0.27952755905511811</v>
      </c>
      <c r="U133" s="147">
        <f t="shared" si="46"/>
        <v>5</v>
      </c>
      <c r="V133" s="147">
        <f t="shared" si="47"/>
        <v>4.0999999999999996</v>
      </c>
      <c r="W133" s="147">
        <f>IF('Crisis Indicator Data'!L130="x","x",IF('Crisis Indicator Data'!L130=0,0,IF(LOG('Crisis Indicator Data'!L130)&lt;W$4,0,IF(LOG('Crisis Indicator Data'!L130)&gt;W$3,5,ROUND(5-(W$3-LOG('Crisis Indicator Data'!L130))/(W$3-W$4)*5,1)))))</f>
        <v>1.1000000000000001</v>
      </c>
      <c r="X133" s="166">
        <f>IF(OR('Crisis Indicator Data'!L130="x",'Crisis Indicator Data'!H130="x"),"x",'Crisis Indicator Data'!L130/'Crisis Indicator Data'!H130)</f>
        <v>1.1811023622047245E-5</v>
      </c>
      <c r="Y133" s="147">
        <f t="shared" si="48"/>
        <v>0.6</v>
      </c>
      <c r="Z133" s="147">
        <f t="shared" si="49"/>
        <v>0.9</v>
      </c>
      <c r="AA133" s="147">
        <f t="shared" si="50"/>
        <v>2.9</v>
      </c>
      <c r="AB133" s="167">
        <f t="shared" si="51"/>
        <v>2.2000000000000002</v>
      </c>
    </row>
    <row r="134" spans="1:28" x14ac:dyDescent="0.35">
      <c r="A134" s="172" t="str">
        <f>'Crisis Indicator Data'!A131</f>
        <v>Eastern Africa Regional Drought Crisis</v>
      </c>
      <c r="B134" s="173" t="str">
        <f>'Crisis Indicator Data'!B131</f>
        <v>Drought</v>
      </c>
      <c r="C134" s="173" t="str">
        <f>'Crisis Indicator Data'!C131</f>
        <v>REG014</v>
      </c>
      <c r="D134" s="173" t="str">
        <f>'Crisis Indicator Data'!D131</f>
        <v>Ethiopia,Somalia,Kenya</v>
      </c>
      <c r="E134" s="174" t="str">
        <f>'Crisis Indicator Data'!E131</f>
        <v>ETH,SOM,KEN</v>
      </c>
      <c r="F134" s="168">
        <f>IF('Crisis Indicator Data'!F131="x","x",IF(LOG('Crisis Indicator Data'!F131)&lt;F$4,0,IF(LOG('Crisis Indicator Data'!F131)&gt;F$3,5,ROUND(5-(F$3-LOG('Crisis Indicator Data'!F131))/(F$3-F$4)*5,1))))</f>
        <v>5</v>
      </c>
      <c r="G134" s="165">
        <f>IF('Crisis Indicator Data'!F131="x","x",IF(LEN(E134)&gt;3,('Crisis Indicator Data'!F131/VLOOKUP('Impact of the crisis'!$C134,'Regional Crises'!$B$1:$R$66,4,FALSE)),'Crisis Indicator Data'!F131/VLOOKUP('Impact of the crisis'!$E134,'Country Indicator Data'!$B$4:$P$300,15,FALSE)))</f>
        <v>0.93402068160818652</v>
      </c>
      <c r="H134" s="147">
        <f t="shared" ref="H134:H165" si="52">IF(G134="x","x",IF(G134&lt;H$4,0,IF(G134&gt;H$3,5,ROUND(5-(H$3-G134)/(H$3-H$4)*5,1))))</f>
        <v>4.7</v>
      </c>
      <c r="I134" s="147">
        <f t="shared" ref="I134:I165" si="53">IF(AND(H134="x",F134="x"),"x",AVERAGE(F134,H134))</f>
        <v>4.8499999999999996</v>
      </c>
      <c r="J134" s="147">
        <f>IF('Crisis Indicator Data'!G131="x","x",IF(LOG('Crisis Indicator Data'!G131)&lt;J$4,0,IF(LOG('Crisis Indicator Data'!G131)&gt;J$3,5,ROUND(5-(J$3-LOG('Crisis Indicator Data'!G131))/(J$3-J$4)*5,1))))</f>
        <v>5</v>
      </c>
      <c r="K134" s="165">
        <f>IF('Crisis Indicator Data'!G131="x","x",IF(LEN(E134)&gt;3,('Crisis Indicator Data'!G131/VLOOKUP('Impact of the crisis'!$C134,'Regional Crises'!$B$1:$R$66,5,FALSE)),'Crisis Indicator Data'!G131/VLOOKUP('Impact of the crisis'!$E134,'Country Indicator Data'!$B$4:$P$300,14,FALSE)))</f>
        <v>0.67897206084696526</v>
      </c>
      <c r="L134" s="147">
        <f t="shared" ref="L134:L165" si="54">IF(K134="x","x",IF(K134&lt;L$4,0,IF(K134&gt;L$3,5,ROUND(5-(L$3-K134)/(L$3-L$4)*5,1))))</f>
        <v>3.4</v>
      </c>
      <c r="M134" s="147">
        <f t="shared" ref="M134:M165" si="55">IF(AND(L134="x",J134="x"),"x",AVERAGE(J134,L134))</f>
        <v>4.2</v>
      </c>
      <c r="N134" s="147">
        <f t="shared" ref="N134:N165" si="56">IF(AND(M134="x",I134="x"),"x",IF(OR(M134="x",I134="x"),AVERAGE(I134,M134),ROUND((5-GEOMEAN(((5-I134)/5*4+1),((5-M134)/5*4+1)))/4*5,1)))</f>
        <v>4.5999999999999996</v>
      </c>
      <c r="O134" s="147">
        <f>IF('Crisis Indicator Data'!H131="x","x",IF('Crisis Indicator Data'!H131=0,0,IF(LOG('Crisis Indicator Data'!H131)&lt;O$4,0,IF(LOG('Crisis Indicator Data'!H131)&gt;O$3,5,ROUND(5-(O$3-LOG('Crisis Indicator Data'!H131))/(O$3-O$4)*5,1)))))</f>
        <v>5</v>
      </c>
      <c r="P134" s="165">
        <f>IF('Crisis Indicator Data'!H131="x","x",'Crisis Indicator Data'!H131/'Crisis Indicator Data'!G131)</f>
        <v>0.94522822744639978</v>
      </c>
      <c r="Q134" s="147">
        <f t="shared" ref="Q134:Q165" si="57">IF(P134="x","x",IF(P134&lt;Q$4,0,IF(P134&gt;Q$3,5,ROUND(5-(Q$3-P134)/(Q$3-Q$4)*5,1))))</f>
        <v>4.7</v>
      </c>
      <c r="R134" s="147">
        <f t="shared" ref="R134:R165" si="58">IF(AND(Q134="x",O134="x"),"x",AVERAGE(O134,Q134))</f>
        <v>4.8499999999999996</v>
      </c>
      <c r="S134" s="147">
        <f>IF('Crisis Indicator Data'!I131="x","x",IF('Crisis Indicator Data'!I131=0,0,IF(LOG('Crisis Indicator Data'!I131)&lt;S$4,0,IF(LOG('Crisis Indicator Data'!I131)&gt;S$3,5,ROUND(5-(S$3-LOG('Crisis Indicator Data'!I131))/(S$3-S$4)*5,1)))))</f>
        <v>4.9000000000000004</v>
      </c>
      <c r="T134" s="165">
        <f>IF('Crisis Indicator Data'!H131="x","x",IF('Crisis Indicator Data'!I131="x","x",'Crisis Indicator Data'!I131/'Crisis Indicator Data'!H131))</f>
        <v>2.0099305457333641E-2</v>
      </c>
      <c r="U134" s="147">
        <f t="shared" ref="U134:U165" si="59">IF(T134="x","x",IF(T134&lt;U$4,0,IF(T134&gt;U$3,5,ROUND(5-(U$3-T134)/(U$3-U$4)*5,1))))</f>
        <v>0.7</v>
      </c>
      <c r="V134" s="147">
        <f t="shared" ref="V134:V165" si="60">IF(AND(U134="x",S134="x"),"x",ROUND(AVERAGE(S134,U134),1))</f>
        <v>2.8</v>
      </c>
      <c r="W134" s="147">
        <f>IF('Crisis Indicator Data'!L131="x","x",IF('Crisis Indicator Data'!L131=0,0,IF(LOG('Crisis Indicator Data'!L131)&lt;W$4,0,IF(LOG('Crisis Indicator Data'!L131)&gt;W$3,5,ROUND(5-(W$3-LOG('Crisis Indicator Data'!L131))/(W$3-W$4)*5,1)))))</f>
        <v>3.6</v>
      </c>
      <c r="X134" s="166">
        <f>IF(OR('Crisis Indicator Data'!L131="x",'Crisis Indicator Data'!H131="x"),"x",'Crisis Indicator Data'!L131/'Crisis Indicator Data'!H131)</f>
        <v>2.3449189700222581E-6</v>
      </c>
      <c r="Y134" s="147">
        <f t="shared" ref="Y134:Y165" si="61">IF(X134="x","x",IF(X134&lt;Y$4,0,IF(X134&gt;Y$3,5,ROUND(5-(Y$3-X134)/(Y$3-Y$4)*5,1))))</f>
        <v>0.1</v>
      </c>
      <c r="Z134" s="147">
        <f t="shared" ref="Z134:Z165" si="62">IF(AND(Y134="x",W134="x"),"x",ROUND(AVERAGE(W134,Y134),1))</f>
        <v>1.9</v>
      </c>
      <c r="AA134" s="147">
        <f t="shared" ref="AA134:AA165" si="63">IF(AND(V134="x",Z134="x"),"x",IF(OR(V134="x",Z134="x"),AVERAGE(V134,Z134),ROUND((5-GEOMEAN(((5-V134)/5*4+1),((5-Z134)/5*4+1)))/4*5,1)))</f>
        <v>2.4</v>
      </c>
      <c r="AB134" s="167">
        <f t="shared" ref="AB134:AB165" si="64">IF(AND(R134="x",AA134="x"),"x",IF(OR(R134="x",AA134="x"),AVERAGE(R134,AA134),ROUND((5-GEOMEAN(((5-R134)/5*4+1),((5-AA134)/5*4+1)))/4*5,1)))</f>
        <v>3.9</v>
      </c>
    </row>
    <row r="135" spans="1:28" x14ac:dyDescent="0.35">
      <c r="A135" s="172" t="str">
        <f>'Crisis Indicator Data'!A132</f>
        <v>Turkiye / Syria earthquake</v>
      </c>
      <c r="B135" s="173" t="str">
        <f>'Crisis Indicator Data'!B132</f>
        <v>Earthquake</v>
      </c>
      <c r="C135" s="173" t="str">
        <f>'Crisis Indicator Data'!C132</f>
        <v>REG015</v>
      </c>
      <c r="D135" s="173" t="str">
        <f>'Crisis Indicator Data'!D132</f>
        <v>Türkiye,Syria</v>
      </c>
      <c r="E135" s="174" t="str">
        <f>'Crisis Indicator Data'!E132</f>
        <v>TUR,SYR</v>
      </c>
      <c r="F135" s="168">
        <f>IF('Crisis Indicator Data'!F132="x","x",IF(LOG('Crisis Indicator Data'!F132)&lt;F$4,0,IF(LOG('Crisis Indicator Data'!F132)&gt;F$3,5,ROUND(5-(F$3-LOG('Crisis Indicator Data'!F132))/(F$3-F$4)*5,1))))</f>
        <v>3.7</v>
      </c>
      <c r="G135" s="165">
        <f>IF('Crisis Indicator Data'!F132="x","x",IF(LEN(E135)&gt;3,('Crisis Indicator Data'!F132/VLOOKUP('Impact of the crisis'!$C135,'Regional Crises'!$B$1:$R$66,4,FALSE)),'Crisis Indicator Data'!F132/VLOOKUP('Impact of the crisis'!$E135,'Country Indicator Data'!$B$4:$P$300,15,FALSE)))</f>
        <v>0.16299540524096259</v>
      </c>
      <c r="H135" s="147">
        <f t="shared" si="52"/>
        <v>0.7</v>
      </c>
      <c r="I135" s="147">
        <f t="shared" si="53"/>
        <v>2.2000000000000002</v>
      </c>
      <c r="J135" s="147">
        <f>IF('Crisis Indicator Data'!G132="x","x",IF(LOG('Crisis Indicator Data'!G132)&lt;J$4,0,IF(LOG('Crisis Indicator Data'!G132)&gt;J$3,5,ROUND(5-(J$3-LOG('Crisis Indicator Data'!G132))/(J$3-J$4)*5,1))))</f>
        <v>4.8</v>
      </c>
      <c r="K135" s="165">
        <f>IF('Crisis Indicator Data'!G132="x","x",IF(LEN(E135)&gt;3,('Crisis Indicator Data'!G132/VLOOKUP('Impact of the crisis'!$C135,'Regional Crises'!$B$1:$R$66,5,FALSE)),'Crisis Indicator Data'!G132/VLOOKUP('Impact of the crisis'!$E135,'Country Indicator Data'!$B$4:$P$300,14,FALSE)))</f>
        <v>0.25199966400044799</v>
      </c>
      <c r="L135" s="147">
        <f t="shared" si="54"/>
        <v>1.2</v>
      </c>
      <c r="M135" s="147">
        <f t="shared" si="55"/>
        <v>3</v>
      </c>
      <c r="N135" s="147">
        <f t="shared" si="56"/>
        <v>2.6</v>
      </c>
      <c r="O135" s="147">
        <f>IF('Crisis Indicator Data'!H132="x","x",IF('Crisis Indicator Data'!H132=0,0,IF(LOG('Crisis Indicator Data'!H132)&lt;O$4,0,IF(LOG('Crisis Indicator Data'!H132)&gt;O$3,5,ROUND(5-(O$3-LOG('Crisis Indicator Data'!H132))/(O$3-O$4)*5,1)))))</f>
        <v>4.5999999999999996</v>
      </c>
      <c r="P135" s="165">
        <f>IF('Crisis Indicator Data'!H132="x","x",'Crisis Indicator Data'!H132/'Crisis Indicator Data'!G132)</f>
        <v>0.66296296296296298</v>
      </c>
      <c r="Q135" s="147">
        <f t="shared" si="57"/>
        <v>3.3</v>
      </c>
      <c r="R135" s="147">
        <f t="shared" si="58"/>
        <v>3.9499999999999997</v>
      </c>
      <c r="S135" s="147">
        <f>IF('Crisis Indicator Data'!I132="x","x",IF('Crisis Indicator Data'!I132=0,0,IF(LOG('Crisis Indicator Data'!I132)&lt;S$4,0,IF(LOG('Crisis Indicator Data'!I132)&gt;S$3,5,ROUND(5-(S$3-LOG('Crisis Indicator Data'!I132))/(S$3-S$4)*5,1)))))</f>
        <v>5</v>
      </c>
      <c r="T135" s="165">
        <f>IF('Crisis Indicator Data'!H132="x","x",IF('Crisis Indicator Data'!I132="x","x",'Crisis Indicator Data'!I132/'Crisis Indicator Data'!H132))</f>
        <v>0.17446927374301677</v>
      </c>
      <c r="U135" s="147">
        <f t="shared" si="59"/>
        <v>5</v>
      </c>
      <c r="V135" s="147">
        <f t="shared" si="60"/>
        <v>5</v>
      </c>
      <c r="W135" s="147">
        <f>IF('Crisis Indicator Data'!L132="x","x",IF('Crisis Indicator Data'!L132=0,0,IF(LOG('Crisis Indicator Data'!L132)&lt;W$4,0,IF(LOG('Crisis Indicator Data'!L132)&gt;W$3,5,ROUND(5-(W$3-LOG('Crisis Indicator Data'!L132))/(W$3-W$4)*5,1)))))</f>
        <v>0</v>
      </c>
      <c r="X135" s="166">
        <f>IF(OR('Crisis Indicator Data'!L132="x",'Crisis Indicator Data'!H132="x"),"x",'Crisis Indicator Data'!L132/'Crisis Indicator Data'!H132)</f>
        <v>0</v>
      </c>
      <c r="Y135" s="147">
        <f t="shared" si="61"/>
        <v>0</v>
      </c>
      <c r="Z135" s="147">
        <f t="shared" si="62"/>
        <v>0</v>
      </c>
      <c r="AA135" s="147">
        <f t="shared" si="63"/>
        <v>3.5</v>
      </c>
      <c r="AB135" s="167">
        <f t="shared" si="64"/>
        <v>3.7</v>
      </c>
    </row>
    <row r="136" spans="1:28" x14ac:dyDescent="0.35">
      <c r="A136" s="172" t="str">
        <f>'Crisis Indicator Data'!A133</f>
        <v>Displacement from Russia-Ukraine conflict in Romania</v>
      </c>
      <c r="B136" s="173" t="str">
        <f>'Crisis Indicator Data'!B133</f>
        <v>Conflict,Displacement</v>
      </c>
      <c r="C136" s="173" t="str">
        <f>'Crisis Indicator Data'!C133</f>
        <v>ROU002</v>
      </c>
      <c r="D136" s="173" t="str">
        <f>'Crisis Indicator Data'!D133</f>
        <v>Romania</v>
      </c>
      <c r="E136" s="174" t="str">
        <f>'Crisis Indicator Data'!E133</f>
        <v>ROU</v>
      </c>
      <c r="F136" s="168">
        <f>IF('Crisis Indicator Data'!F133="x","x",IF(LOG('Crisis Indicator Data'!F133)&lt;F$4,0,IF(LOG('Crisis Indicator Data'!F133)&gt;F$3,5,ROUND(5-(F$3-LOG('Crisis Indicator Data'!F133))/(F$3-F$4)*5,1))))</f>
        <v>4</v>
      </c>
      <c r="G136" s="165">
        <f>IF('Crisis Indicator Data'!F133="x","x",IF(LEN(E136)&gt;3,('Crisis Indicator Data'!F133/VLOOKUP('Impact of the crisis'!$C136,'Regional Crises'!$B$1:$R$66,4,FALSE)),'Crisis Indicator Data'!F133/VLOOKUP('Impact of the crisis'!$E136,'Country Indicator Data'!$B$4:$P$300,15,FALSE)))</f>
        <v>1.036143949930459</v>
      </c>
      <c r="H136" s="147">
        <f t="shared" si="52"/>
        <v>5</v>
      </c>
      <c r="I136" s="147">
        <f t="shared" si="53"/>
        <v>4.5</v>
      </c>
      <c r="J136" s="147">
        <f>IF('Crisis Indicator Data'!G133="x","x",IF(LOG('Crisis Indicator Data'!G133)&lt;J$4,0,IF(LOG('Crisis Indicator Data'!G133)&gt;J$3,5,ROUND(5-(J$3-LOG('Crisis Indicator Data'!G133))/(J$3-J$4)*5,1))))</f>
        <v>4.3</v>
      </c>
      <c r="K136" s="165">
        <f>IF('Crisis Indicator Data'!G133="x","x",IF(LEN(E136)&gt;3,('Crisis Indicator Data'!G133/VLOOKUP('Impact of the crisis'!$C136,'Regional Crises'!$B$1:$R$66,5,FALSE)),'Crisis Indicator Data'!G133/VLOOKUP('Impact of the crisis'!$E136,'Country Indicator Data'!$B$4:$P$300,14,FALSE)))</f>
        <v>1</v>
      </c>
      <c r="L136" s="147">
        <f t="shared" si="54"/>
        <v>5</v>
      </c>
      <c r="M136" s="147">
        <f t="shared" si="55"/>
        <v>4.6500000000000004</v>
      </c>
      <c r="N136" s="147">
        <f t="shared" si="56"/>
        <v>4.5999999999999996</v>
      </c>
      <c r="O136" s="147">
        <f>IF('Crisis Indicator Data'!H133="x","x",IF('Crisis Indicator Data'!H133=0,0,IF(LOG('Crisis Indicator Data'!H133)&lt;O$4,0,IF(LOG('Crisis Indicator Data'!H133)&gt;O$3,5,ROUND(5-(O$3-LOG('Crisis Indicator Data'!H133))/(O$3-O$4)*5,1)))))</f>
        <v>1.2</v>
      </c>
      <c r="P136" s="165">
        <f>IF('Crisis Indicator Data'!H133="x","x",'Crisis Indicator Data'!H133/'Crisis Indicator Data'!G133)</f>
        <v>9.1008372770294867E-3</v>
      </c>
      <c r="Q136" s="147">
        <f t="shared" si="57"/>
        <v>0</v>
      </c>
      <c r="R136" s="147">
        <f t="shared" si="58"/>
        <v>0.6</v>
      </c>
      <c r="S136" s="147">
        <f>IF('Crisis Indicator Data'!I133="x","x",IF('Crisis Indicator Data'!I133=0,0,IF(LOG('Crisis Indicator Data'!I133)&lt;S$4,0,IF(LOG('Crisis Indicator Data'!I133)&gt;S$3,5,ROUND(5-(S$3-LOG('Crisis Indicator Data'!I133))/(S$3-S$4)*5,1)))))</f>
        <v>3.2</v>
      </c>
      <c r="T136" s="165">
        <f>IF('Crisis Indicator Data'!H133="x","x",IF('Crisis Indicator Data'!I133="x","x",'Crisis Indicator Data'!I133/'Crisis Indicator Data'!H133))</f>
        <v>1</v>
      </c>
      <c r="U136" s="147">
        <f t="shared" si="59"/>
        <v>5</v>
      </c>
      <c r="V136" s="147">
        <f t="shared" si="60"/>
        <v>4.0999999999999996</v>
      </c>
      <c r="W136" s="147">
        <f>IF('Crisis Indicator Data'!L133="x","x",IF('Crisis Indicator Data'!L133=0,0,IF(LOG('Crisis Indicator Data'!L133)&lt;W$4,0,IF(LOG('Crisis Indicator Data'!L133)&gt;W$3,5,ROUND(5-(W$3-LOG('Crisis Indicator Data'!L133))/(W$3-W$4)*5,1)))))</f>
        <v>0</v>
      </c>
      <c r="X136" s="166">
        <f>IF(OR('Crisis Indicator Data'!L133="x",'Crisis Indicator Data'!H133="x"),"x",'Crisis Indicator Data'!L133/'Crisis Indicator Data'!H133)</f>
        <v>0</v>
      </c>
      <c r="Y136" s="147">
        <f t="shared" si="61"/>
        <v>0</v>
      </c>
      <c r="Z136" s="147">
        <f t="shared" si="62"/>
        <v>0</v>
      </c>
      <c r="AA136" s="147">
        <f t="shared" si="63"/>
        <v>2.6</v>
      </c>
      <c r="AB136" s="167">
        <f t="shared" si="64"/>
        <v>1.7</v>
      </c>
    </row>
    <row r="137" spans="1:28" x14ac:dyDescent="0.35">
      <c r="A137" s="172" t="str">
        <f>'Crisis Indicator Data'!A134</f>
        <v>Displacement from Russia-Ukraine conflict in Russia</v>
      </c>
      <c r="B137" s="173" t="str">
        <f>'Crisis Indicator Data'!B134</f>
        <v>Conflict,Displacement</v>
      </c>
      <c r="C137" s="173" t="str">
        <f>'Crisis Indicator Data'!C134</f>
        <v>RUS002</v>
      </c>
      <c r="D137" s="173" t="str">
        <f>'Crisis Indicator Data'!D134</f>
        <v>Russia</v>
      </c>
      <c r="E137" s="174" t="str">
        <f>'Crisis Indicator Data'!E134</f>
        <v>RUS</v>
      </c>
      <c r="F137" s="168">
        <f>IF('Crisis Indicator Data'!F134="x","x",IF(LOG('Crisis Indicator Data'!F134)&lt;F$4,0,IF(LOG('Crisis Indicator Data'!F134)&gt;F$3,5,ROUND(5-(F$3-LOG('Crisis Indicator Data'!F134))/(F$3-F$4)*5,1))))</f>
        <v>5</v>
      </c>
      <c r="G137" s="165">
        <f>IF('Crisis Indicator Data'!F134="x","x",IF(LEN(E137)&gt;3,('Crisis Indicator Data'!F134/VLOOKUP('Impact of the crisis'!$C137,'Regional Crises'!$B$1:$R$66,4,FALSE)),'Crisis Indicator Data'!F134/VLOOKUP('Impact of the crisis'!$E137,'Country Indicator Data'!$B$4:$P$300,15,FALSE)))</f>
        <v>1</v>
      </c>
      <c r="H137" s="147">
        <f t="shared" si="52"/>
        <v>5</v>
      </c>
      <c r="I137" s="147">
        <f t="shared" si="53"/>
        <v>5</v>
      </c>
      <c r="J137" s="147">
        <f>IF('Crisis Indicator Data'!G134="x","x",IF(LOG('Crisis Indicator Data'!G134)&lt;J$4,0,IF(LOG('Crisis Indicator Data'!G134)&gt;J$3,5,ROUND(5-(J$3-LOG('Crisis Indicator Data'!G134))/(J$3-J$4)*5,1))))</f>
        <v>5</v>
      </c>
      <c r="K137" s="165">
        <f>IF('Crisis Indicator Data'!G134="x","x",IF(LEN(E137)&gt;3,('Crisis Indicator Data'!G134/VLOOKUP('Impact of the crisis'!$C137,'Regional Crises'!$B$1:$R$66,5,FALSE)),'Crisis Indicator Data'!G134/VLOOKUP('Impact of the crisis'!$E137,'Country Indicator Data'!$B$4:$P$300,14,FALSE)))</f>
        <v>1</v>
      </c>
      <c r="L137" s="147">
        <f t="shared" si="54"/>
        <v>5</v>
      </c>
      <c r="M137" s="147">
        <f t="shared" si="55"/>
        <v>5</v>
      </c>
      <c r="N137" s="147">
        <f t="shared" si="56"/>
        <v>5</v>
      </c>
      <c r="O137" s="147">
        <f>IF('Crisis Indicator Data'!H134="x","x",IF('Crisis Indicator Data'!H134=0,0,IF(LOG('Crisis Indicator Data'!H134)&lt;O$4,0,IF(LOG('Crisis Indicator Data'!H134)&gt;O$3,5,ROUND(5-(O$3-LOG('Crisis Indicator Data'!H134))/(O$3-O$4)*5,1)))))</f>
        <v>2.6</v>
      </c>
      <c r="P137" s="165">
        <f>IF('Crisis Indicator Data'!H134="x","x",'Crisis Indicator Data'!H134/'Crisis Indicator Data'!G134)</f>
        <v>8.4658127318102232E-3</v>
      </c>
      <c r="Q137" s="147">
        <f t="shared" si="57"/>
        <v>0</v>
      </c>
      <c r="R137" s="147">
        <f t="shared" si="58"/>
        <v>1.3</v>
      </c>
      <c r="S137" s="147">
        <f>IF('Crisis Indicator Data'!I134="x","x",IF('Crisis Indicator Data'!I134=0,0,IF(LOG('Crisis Indicator Data'!I134)&lt;S$4,0,IF(LOG('Crisis Indicator Data'!I134)&gt;S$3,5,ROUND(5-(S$3-LOG('Crisis Indicator Data'!I134))/(S$3-S$4)*5,1)))))</f>
        <v>4.4000000000000004</v>
      </c>
      <c r="T137" s="165">
        <f>IF('Crisis Indicator Data'!H134="x","x",IF('Crisis Indicator Data'!I134="x","x",'Crisis Indicator Data'!I134/'Crisis Indicator Data'!H134))</f>
        <v>1</v>
      </c>
      <c r="U137" s="147">
        <f t="shared" si="59"/>
        <v>5</v>
      </c>
      <c r="V137" s="147">
        <f t="shared" si="60"/>
        <v>4.7</v>
      </c>
      <c r="W137" s="147">
        <f>IF('Crisis Indicator Data'!L134="x","x",IF('Crisis Indicator Data'!L134=0,0,IF(LOG('Crisis Indicator Data'!L134)&lt;W$4,0,IF(LOG('Crisis Indicator Data'!L134)&gt;W$3,5,ROUND(5-(W$3-LOG('Crisis Indicator Data'!L134))/(W$3-W$4)*5,1)))))</f>
        <v>0</v>
      </c>
      <c r="X137" s="166">
        <f>IF(OR('Crisis Indicator Data'!L134="x",'Crisis Indicator Data'!H134="x"),"x",'Crisis Indicator Data'!L134/'Crisis Indicator Data'!H134)</f>
        <v>0</v>
      </c>
      <c r="Y137" s="147">
        <f t="shared" si="61"/>
        <v>0</v>
      </c>
      <c r="Z137" s="147">
        <f t="shared" si="62"/>
        <v>0</v>
      </c>
      <c r="AA137" s="147">
        <f t="shared" si="63"/>
        <v>3.1</v>
      </c>
      <c r="AB137" s="167">
        <f t="shared" si="64"/>
        <v>2.2999999999999998</v>
      </c>
    </row>
    <row r="138" spans="1:28" x14ac:dyDescent="0.35">
      <c r="A138" s="172" t="str">
        <f>'Crisis Indicator Data'!A135</f>
        <v>Burundi and DRC refugees in Rwanda</v>
      </c>
      <c r="B138" s="173" t="str">
        <f>'Crisis Indicator Data'!B135</f>
        <v>Displacement</v>
      </c>
      <c r="C138" s="173" t="str">
        <f>'Crisis Indicator Data'!C135</f>
        <v>RWA002</v>
      </c>
      <c r="D138" s="173" t="str">
        <f>'Crisis Indicator Data'!D135</f>
        <v>Rwanda</v>
      </c>
      <c r="E138" s="174" t="str">
        <f>'Crisis Indicator Data'!E135</f>
        <v>RWA</v>
      </c>
      <c r="F138" s="168">
        <f>IF('Crisis Indicator Data'!F135="x","x",IF(LOG('Crisis Indicator Data'!F135)&lt;F$4,0,IF(LOG('Crisis Indicator Data'!F135)&gt;F$3,5,ROUND(5-(F$3-LOG('Crisis Indicator Data'!F135))/(F$3-F$4)*5,1))))</f>
        <v>2.2000000000000002</v>
      </c>
      <c r="G138" s="165">
        <f>IF('Crisis Indicator Data'!F135="x","x",IF(LEN(E138)&gt;3,('Crisis Indicator Data'!F135/VLOOKUP('Impact of the crisis'!$C138,'Regional Crises'!$B$1:$R$66,4,FALSE)),'Crisis Indicator Data'!F135/VLOOKUP('Impact of the crisis'!$E138,'Country Indicator Data'!$B$4:$P$300,15,FALSE)))</f>
        <v>0.83194162950952577</v>
      </c>
      <c r="H138" s="147">
        <f t="shared" si="52"/>
        <v>4.0999999999999996</v>
      </c>
      <c r="I138" s="147">
        <f t="shared" si="53"/>
        <v>3.15</v>
      </c>
      <c r="J138" s="147">
        <f>IF('Crisis Indicator Data'!G135="x","x",IF(LOG('Crisis Indicator Data'!G135)&lt;J$4,0,IF(LOG('Crisis Indicator Data'!G135)&gt;J$3,5,ROUND(5-(J$3-LOG('Crisis Indicator Data'!G135))/(J$3-J$4)*5,1))))</f>
        <v>1.3</v>
      </c>
      <c r="K138" s="165">
        <f>IF('Crisis Indicator Data'!G135="x","x",IF(LEN(E138)&gt;3,('Crisis Indicator Data'!G135/VLOOKUP('Impact of the crisis'!$C138,'Regional Crises'!$B$1:$R$66,5,FALSE)),'Crisis Indicator Data'!G135/VLOOKUP('Impact of the crisis'!$E138,'Country Indicator Data'!$B$4:$P$300,14,FALSE)))</f>
        <v>0.17349048800661704</v>
      </c>
      <c r="L138" s="147">
        <f t="shared" si="54"/>
        <v>0.8</v>
      </c>
      <c r="M138" s="147">
        <f t="shared" si="55"/>
        <v>1.05</v>
      </c>
      <c r="N138" s="147">
        <f t="shared" si="56"/>
        <v>2.2000000000000002</v>
      </c>
      <c r="O138" s="147">
        <f>IF('Crisis Indicator Data'!H135="x","x",IF('Crisis Indicator Data'!H135=0,0,IF(LOG('Crisis Indicator Data'!H135)&lt;O$4,0,IF(LOG('Crisis Indicator Data'!H135)&gt;O$3,5,ROUND(5-(O$3-LOG('Crisis Indicator Data'!H135))/(O$3-O$4)*5,1)))))</f>
        <v>1.1000000000000001</v>
      </c>
      <c r="P138" s="165">
        <f>IF('Crisis Indicator Data'!H135="x","x",'Crisis Indicator Data'!H135/'Crisis Indicator Data'!G135)</f>
        <v>5.3635280095351609E-2</v>
      </c>
      <c r="Q138" s="147">
        <f t="shared" si="57"/>
        <v>0.2</v>
      </c>
      <c r="R138" s="147">
        <f t="shared" si="58"/>
        <v>0.65</v>
      </c>
      <c r="S138" s="147">
        <f>IF('Crisis Indicator Data'!I135="x","x",IF('Crisis Indicator Data'!I135=0,0,IF(LOG('Crisis Indicator Data'!I135)&lt;S$4,0,IF(LOG('Crisis Indicator Data'!I135)&gt;S$3,5,ROUND(5-(S$3-LOG('Crisis Indicator Data'!I135))/(S$3-S$4)*5,1)))))</f>
        <v>3</v>
      </c>
      <c r="T138" s="165">
        <f>IF('Crisis Indicator Data'!H135="x","x",IF('Crisis Indicator Data'!I135="x","x",'Crisis Indicator Data'!I135/'Crisis Indicator Data'!H135))</f>
        <v>1</v>
      </c>
      <c r="U138" s="147">
        <f t="shared" si="59"/>
        <v>5</v>
      </c>
      <c r="V138" s="147">
        <f t="shared" si="60"/>
        <v>4</v>
      </c>
      <c r="W138" s="147" t="str">
        <f>IF('Crisis Indicator Data'!L135="x","x",IF('Crisis Indicator Data'!L135=0,0,IF(LOG('Crisis Indicator Data'!L135)&lt;W$4,0,IF(LOG('Crisis Indicator Data'!L135)&gt;W$3,5,ROUND(5-(W$3-LOG('Crisis Indicator Data'!L135))/(W$3-W$4)*5,1)))))</f>
        <v>x</v>
      </c>
      <c r="X138" s="166" t="str">
        <f>IF(OR('Crisis Indicator Data'!L135="x",'Crisis Indicator Data'!H135="x"),"x",'Crisis Indicator Data'!L135/'Crisis Indicator Data'!H135)</f>
        <v>x</v>
      </c>
      <c r="Y138" s="147" t="str">
        <f t="shared" si="61"/>
        <v>x</v>
      </c>
      <c r="Z138" s="147" t="str">
        <f t="shared" si="62"/>
        <v>x</v>
      </c>
      <c r="AA138" s="147">
        <f t="shared" si="63"/>
        <v>4</v>
      </c>
      <c r="AB138" s="167">
        <f t="shared" si="64"/>
        <v>2.7</v>
      </c>
    </row>
    <row r="139" spans="1:28" x14ac:dyDescent="0.35">
      <c r="A139" s="172" t="str">
        <f>'Crisis Indicator Data'!A136</f>
        <v>Complex crisis in Sudan</v>
      </c>
      <c r="B139" s="173" t="str">
        <f>'Crisis Indicator Data'!B136</f>
        <v>Displacement,Violence,Floods</v>
      </c>
      <c r="C139" s="173" t="str">
        <f>'Crisis Indicator Data'!C136</f>
        <v>SDN001</v>
      </c>
      <c r="D139" s="173" t="str">
        <f>'Crisis Indicator Data'!D136</f>
        <v>Sudan</v>
      </c>
      <c r="E139" s="174" t="str">
        <f>'Crisis Indicator Data'!E136</f>
        <v>SDN</v>
      </c>
      <c r="F139" s="168">
        <f>IF('Crisis Indicator Data'!F136="x","x",IF(LOG('Crisis Indicator Data'!F136)&lt;F$4,0,IF(LOG('Crisis Indicator Data'!F136)&gt;F$3,5,ROUND(5-(F$3-LOG('Crisis Indicator Data'!F136))/(F$3-F$4)*5,1))))</f>
        <v>5</v>
      </c>
      <c r="G139" s="165">
        <f>IF('Crisis Indicator Data'!F136="x","x",IF(LEN(E139)&gt;3,('Crisis Indicator Data'!F136/VLOOKUP('Impact of the crisis'!$C139,'Regional Crises'!$B$1:$R$66,4,FALSE)),'Crisis Indicator Data'!F136/VLOOKUP('Impact of the crisis'!$E139,'Country Indicator Data'!$B$4:$P$300,15,FALSE)))</f>
        <v>0.98537847965738756</v>
      </c>
      <c r="H139" s="147">
        <f t="shared" si="52"/>
        <v>4.9000000000000004</v>
      </c>
      <c r="I139" s="147">
        <f t="shared" si="53"/>
        <v>4.95</v>
      </c>
      <c r="J139" s="147">
        <f>IF('Crisis Indicator Data'!G136="x","x",IF(LOG('Crisis Indicator Data'!G136)&lt;J$4,0,IF(LOG('Crisis Indicator Data'!G136)&gt;J$3,5,ROUND(5-(J$3-LOG('Crisis Indicator Data'!G136))/(J$3-J$4)*5,1))))</f>
        <v>5</v>
      </c>
      <c r="K139" s="165">
        <f>IF('Crisis Indicator Data'!G136="x","x",IF(LEN(E139)&gt;3,('Crisis Indicator Data'!G136/VLOOKUP('Impact of the crisis'!$C139,'Regional Crises'!$B$1:$R$66,5,FALSE)),'Crisis Indicator Data'!G136/VLOOKUP('Impact of the crisis'!$E139,'Country Indicator Data'!$B$4:$P$300,14,FALSE)))</f>
        <v>1</v>
      </c>
      <c r="L139" s="147">
        <f t="shared" si="54"/>
        <v>5</v>
      </c>
      <c r="M139" s="147">
        <f t="shared" si="55"/>
        <v>5</v>
      </c>
      <c r="N139" s="147">
        <f t="shared" si="56"/>
        <v>5</v>
      </c>
      <c r="O139" s="147">
        <f>IF('Crisis Indicator Data'!H136="x","x",IF('Crisis Indicator Data'!H136=0,0,IF(LOG('Crisis Indicator Data'!H136)&lt;O$4,0,IF(LOG('Crisis Indicator Data'!H136)&gt;O$3,5,ROUND(5-(O$3-LOG('Crisis Indicator Data'!H136))/(O$3-O$4)*5,1)))))</f>
        <v>5</v>
      </c>
      <c r="P139" s="165">
        <f>IF('Crisis Indicator Data'!H136="x","x",'Crisis Indicator Data'!H136/'Crisis Indicator Data'!G136)</f>
        <v>1</v>
      </c>
      <c r="Q139" s="147">
        <f t="shared" si="57"/>
        <v>5</v>
      </c>
      <c r="R139" s="147">
        <f t="shared" si="58"/>
        <v>5</v>
      </c>
      <c r="S139" s="147">
        <f>IF('Crisis Indicator Data'!I136="x","x",IF('Crisis Indicator Data'!I136=0,0,IF(LOG('Crisis Indicator Data'!I136)&lt;S$4,0,IF(LOG('Crisis Indicator Data'!I136)&gt;S$3,5,ROUND(5-(S$3-LOG('Crisis Indicator Data'!I136))/(S$3-S$4)*5,1)))))</f>
        <v>5</v>
      </c>
      <c r="T139" s="165">
        <f>IF('Crisis Indicator Data'!H136="x","x",IF('Crisis Indicator Data'!I136="x","x",'Crisis Indicator Data'!I136/'Crisis Indicator Data'!H136))</f>
        <v>0.30656</v>
      </c>
      <c r="U139" s="147">
        <f t="shared" si="59"/>
        <v>5</v>
      </c>
      <c r="V139" s="147">
        <f t="shared" si="60"/>
        <v>5</v>
      </c>
      <c r="W139" s="147">
        <f>IF('Crisis Indicator Data'!L136="x","x",IF('Crisis Indicator Data'!L136=0,0,IF(LOG('Crisis Indicator Data'!L136)&lt;W$4,0,IF(LOG('Crisis Indicator Data'!L136)&gt;W$3,5,ROUND(5-(W$3-LOG('Crisis Indicator Data'!L136))/(W$3-W$4)*5,1)))))</f>
        <v>5</v>
      </c>
      <c r="X139" s="166">
        <f>IF(OR('Crisis Indicator Data'!L136="x",'Crisis Indicator Data'!H136="x"),"x",'Crisis Indicator Data'!L136/'Crisis Indicator Data'!H136)</f>
        <v>1.7354E-4</v>
      </c>
      <c r="Y139" s="147">
        <f t="shared" si="61"/>
        <v>5</v>
      </c>
      <c r="Z139" s="147">
        <f t="shared" si="62"/>
        <v>5</v>
      </c>
      <c r="AA139" s="147">
        <f t="shared" si="63"/>
        <v>5</v>
      </c>
      <c r="AB139" s="167">
        <f t="shared" si="64"/>
        <v>5</v>
      </c>
    </row>
    <row r="140" spans="1:28" x14ac:dyDescent="0.35">
      <c r="A140" s="172" t="str">
        <f>'Crisis Indicator Data'!A137</f>
        <v>Refugees in Sudan</v>
      </c>
      <c r="B140" s="173" t="str">
        <f>'Crisis Indicator Data'!B137</f>
        <v>Displacement</v>
      </c>
      <c r="C140" s="173" t="str">
        <f>'Crisis Indicator Data'!C137</f>
        <v>SDN005</v>
      </c>
      <c r="D140" s="173" t="str">
        <f>'Crisis Indicator Data'!D137</f>
        <v>Sudan</v>
      </c>
      <c r="E140" s="174" t="str">
        <f>'Crisis Indicator Data'!E137</f>
        <v>SDN</v>
      </c>
      <c r="F140" s="168">
        <f>IF('Crisis Indicator Data'!F137="x","x",IF(LOG('Crisis Indicator Data'!F137)&lt;F$4,0,IF(LOG('Crisis Indicator Data'!F137)&gt;F$3,5,ROUND(5-(F$3-LOG('Crisis Indicator Data'!F137))/(F$3-F$4)*5,1))))</f>
        <v>5</v>
      </c>
      <c r="G140" s="165">
        <f>IF('Crisis Indicator Data'!F137="x","x",IF(LEN(E140)&gt;3,('Crisis Indicator Data'!F137/VLOOKUP('Impact of the crisis'!$C140,'Regional Crises'!$B$1:$R$66,4,FALSE)),'Crisis Indicator Data'!F137/VLOOKUP('Impact of the crisis'!$E140,'Country Indicator Data'!$B$4:$P$300,15,FALSE)))</f>
        <v>0.98537847965738756</v>
      </c>
      <c r="H140" s="147">
        <f t="shared" si="52"/>
        <v>4.9000000000000004</v>
      </c>
      <c r="I140" s="147">
        <f t="shared" si="53"/>
        <v>4.95</v>
      </c>
      <c r="J140" s="147">
        <f>IF('Crisis Indicator Data'!G137="x","x",IF(LOG('Crisis Indicator Data'!G137)&lt;J$4,0,IF(LOG('Crisis Indicator Data'!G137)&gt;J$3,5,ROUND(5-(J$3-LOG('Crisis Indicator Data'!G137))/(J$3-J$4)*5,1))))</f>
        <v>5</v>
      </c>
      <c r="K140" s="165">
        <f>IF('Crisis Indicator Data'!G137="x","x",IF(LEN(E140)&gt;3,('Crisis Indicator Data'!G137/VLOOKUP('Impact of the crisis'!$C140,'Regional Crises'!$B$1:$R$66,5,FALSE)),'Crisis Indicator Data'!G137/VLOOKUP('Impact of the crisis'!$E140,'Country Indicator Data'!$B$4:$P$300,14,FALSE)))</f>
        <v>1</v>
      </c>
      <c r="L140" s="147">
        <f t="shared" si="54"/>
        <v>5</v>
      </c>
      <c r="M140" s="147">
        <f t="shared" si="55"/>
        <v>5</v>
      </c>
      <c r="N140" s="147">
        <f t="shared" si="56"/>
        <v>5</v>
      </c>
      <c r="O140" s="147">
        <f>IF('Crisis Indicator Data'!H137="x","x",IF('Crisis Indicator Data'!H137=0,0,IF(LOG('Crisis Indicator Data'!H137)&lt;O$4,0,IF(LOG('Crisis Indicator Data'!H137)&gt;O$3,5,ROUND(5-(O$3-LOG('Crisis Indicator Data'!H137))/(O$3-O$4)*5,1)))))</f>
        <v>3.9</v>
      </c>
      <c r="P140" s="165">
        <f>IF('Crisis Indicator Data'!H137="x","x",'Crisis Indicator Data'!H137/'Crisis Indicator Data'!G137)</f>
        <v>0.14441999999999999</v>
      </c>
      <c r="Q140" s="147">
        <f t="shared" si="57"/>
        <v>0.7</v>
      </c>
      <c r="R140" s="147">
        <f t="shared" si="58"/>
        <v>2.2999999999999998</v>
      </c>
      <c r="S140" s="147">
        <f>IF('Crisis Indicator Data'!I137="x","x",IF('Crisis Indicator Data'!I137=0,0,IF(LOG('Crisis Indicator Data'!I137)&lt;S$4,0,IF(LOG('Crisis Indicator Data'!I137)&gt;S$3,5,ROUND(5-(S$3-LOG('Crisis Indicator Data'!I137))/(S$3-S$4)*5,1)))))</f>
        <v>4.2</v>
      </c>
      <c r="T140" s="165">
        <f>IF('Crisis Indicator Data'!H137="x","x",IF('Crisis Indicator Data'!I137="x","x",'Crisis Indicator Data'!I137/'Crisis Indicator Data'!H137))</f>
        <v>0.12103586760836449</v>
      </c>
      <c r="U140" s="147">
        <f t="shared" si="59"/>
        <v>4</v>
      </c>
      <c r="V140" s="147">
        <f t="shared" si="60"/>
        <v>4.0999999999999996</v>
      </c>
      <c r="W140" s="147">
        <f>IF('Crisis Indicator Data'!L137="x","x",IF('Crisis Indicator Data'!L137=0,0,IF(LOG('Crisis Indicator Data'!L137)&lt;W$4,0,IF(LOG('Crisis Indicator Data'!L137)&gt;W$3,5,ROUND(5-(W$3-LOG('Crisis Indicator Data'!L137))/(W$3-W$4)*5,1)))))</f>
        <v>1</v>
      </c>
      <c r="X140" s="166">
        <f>IF(OR('Crisis Indicator Data'!L137="x",'Crisis Indicator Data'!H137="x"),"x",'Crisis Indicator Data'!L137/'Crisis Indicator Data'!H137)</f>
        <v>6.9242487190139874E-7</v>
      </c>
      <c r="Y140" s="147">
        <f t="shared" si="61"/>
        <v>0</v>
      </c>
      <c r="Z140" s="147">
        <f t="shared" si="62"/>
        <v>0.5</v>
      </c>
      <c r="AA140" s="147">
        <f t="shared" si="63"/>
        <v>2.7</v>
      </c>
      <c r="AB140" s="167">
        <f t="shared" si="64"/>
        <v>2.5</v>
      </c>
    </row>
    <row r="141" spans="1:28" x14ac:dyDescent="0.35">
      <c r="A141" s="172" t="str">
        <f>'Crisis Indicator Data'!A138</f>
        <v>Drought in Senegal</v>
      </c>
      <c r="B141" s="173" t="str">
        <f>'Crisis Indicator Data'!B138</f>
        <v>Drought</v>
      </c>
      <c r="C141" s="173" t="str">
        <f>'Crisis Indicator Data'!C138</f>
        <v>SEN002</v>
      </c>
      <c r="D141" s="173" t="str">
        <f>'Crisis Indicator Data'!D138</f>
        <v>Senegal</v>
      </c>
      <c r="E141" s="174" t="str">
        <f>'Crisis Indicator Data'!E138</f>
        <v>SEN</v>
      </c>
      <c r="F141" s="168">
        <f>IF('Crisis Indicator Data'!F138="x","x",IF(LOG('Crisis Indicator Data'!F138)&lt;F$4,0,IF(LOG('Crisis Indicator Data'!F138)&gt;F$3,5,ROUND(5-(F$3-LOG('Crisis Indicator Data'!F138))/(F$3-F$4)*5,1))))</f>
        <v>3.8</v>
      </c>
      <c r="G141" s="165">
        <f>IF('Crisis Indicator Data'!F138="x","x",IF(LEN(E141)&gt;3,('Crisis Indicator Data'!F138/VLOOKUP('Impact of the crisis'!$C141,'Regional Crises'!$B$1:$R$66,4,FALSE)),'Crisis Indicator Data'!F138/VLOOKUP('Impact of the crisis'!$E141,'Country Indicator Data'!$B$4:$P$300,15,FALSE)))</f>
        <v>1.0217109021970603</v>
      </c>
      <c r="H141" s="147">
        <f t="shared" si="52"/>
        <v>5</v>
      </c>
      <c r="I141" s="147">
        <f t="shared" si="53"/>
        <v>4.4000000000000004</v>
      </c>
      <c r="J141" s="147">
        <f>IF('Crisis Indicator Data'!G138="x","x",IF(LOG('Crisis Indicator Data'!G138)&lt;J$4,0,IF(LOG('Crisis Indicator Data'!G138)&gt;J$3,5,ROUND(5-(J$3-LOG('Crisis Indicator Data'!G138))/(J$3-J$4)*5,1))))</f>
        <v>4.2</v>
      </c>
      <c r="K141" s="165">
        <f>IF('Crisis Indicator Data'!G138="x","x",IF(LEN(E141)&gt;3,('Crisis Indicator Data'!G138/VLOOKUP('Impact of the crisis'!$C141,'Regional Crises'!$B$1:$R$66,5,FALSE)),'Crisis Indicator Data'!G138/VLOOKUP('Impact of the crisis'!$E141,'Country Indicator Data'!$B$4:$P$300,14,FALSE)))</f>
        <v>1</v>
      </c>
      <c r="L141" s="147">
        <f t="shared" si="54"/>
        <v>5</v>
      </c>
      <c r="M141" s="147">
        <f t="shared" si="55"/>
        <v>4.5999999999999996</v>
      </c>
      <c r="N141" s="147">
        <f t="shared" si="56"/>
        <v>4.5</v>
      </c>
      <c r="O141" s="147">
        <f>IF('Crisis Indicator Data'!H138="x","x",IF('Crisis Indicator Data'!H138=0,0,IF(LOG('Crisis Indicator Data'!H138)&lt;O$4,0,IF(LOG('Crisis Indicator Data'!H138)&gt;O$3,5,ROUND(5-(O$3-LOG('Crisis Indicator Data'!H138))/(O$3-O$4)*5,1)))))</f>
        <v>3.4</v>
      </c>
      <c r="P141" s="165">
        <f>IF('Crisis Indicator Data'!H138="x","x",'Crisis Indicator Data'!H138/'Crisis Indicator Data'!G138)</f>
        <v>0.18827639751552794</v>
      </c>
      <c r="Q141" s="147">
        <f t="shared" si="57"/>
        <v>0.9</v>
      </c>
      <c r="R141" s="147">
        <f t="shared" si="58"/>
        <v>2.15</v>
      </c>
      <c r="S141" s="147">
        <f>IF('Crisis Indicator Data'!I138="x","x",IF('Crisis Indicator Data'!I138=0,0,IF(LOG('Crisis Indicator Data'!I138)&lt;S$4,0,IF(LOG('Crisis Indicator Data'!I138)&gt;S$3,5,ROUND(5-(S$3-LOG('Crisis Indicator Data'!I138))/(S$3-S$4)*5,1)))))</f>
        <v>0.9</v>
      </c>
      <c r="T141" s="165">
        <f>IF('Crisis Indicator Data'!H138="x","x",IF('Crisis Indicator Data'!I138="x","x",'Crisis Indicator Data'!I138/'Crisis Indicator Data'!H138))</f>
        <v>1.1782032400589101E-3</v>
      </c>
      <c r="U141" s="147">
        <f t="shared" si="59"/>
        <v>0</v>
      </c>
      <c r="V141" s="147">
        <f t="shared" si="60"/>
        <v>0.5</v>
      </c>
      <c r="W141" s="147">
        <f>IF('Crisis Indicator Data'!L138="x","x",IF('Crisis Indicator Data'!L138=0,0,IF(LOG('Crisis Indicator Data'!L138)&lt;W$4,0,IF(LOG('Crisis Indicator Data'!L138)&gt;W$3,5,ROUND(5-(W$3-LOG('Crisis Indicator Data'!L138))/(W$3-W$4)*5,1)))))</f>
        <v>1.7</v>
      </c>
      <c r="X141" s="166">
        <f>IF(OR('Crisis Indicator Data'!L138="x",'Crisis Indicator Data'!H138="x"),"x",'Crisis Indicator Data'!L138/'Crisis Indicator Data'!H138)</f>
        <v>4.4182621502209128E-6</v>
      </c>
      <c r="Y141" s="147">
        <f t="shared" si="61"/>
        <v>0.2</v>
      </c>
      <c r="Z141" s="147">
        <f t="shared" si="62"/>
        <v>1</v>
      </c>
      <c r="AA141" s="147">
        <f t="shared" si="63"/>
        <v>0.8</v>
      </c>
      <c r="AB141" s="167">
        <f t="shared" si="64"/>
        <v>1.5</v>
      </c>
    </row>
    <row r="142" spans="1:28" x14ac:dyDescent="0.35">
      <c r="A142" s="172" t="str">
        <f>'Crisis Indicator Data'!A139</f>
        <v>Complex crisis in El Salvador</v>
      </c>
      <c r="B142" s="173" t="str">
        <f>'Crisis Indicator Data'!B139</f>
        <v>Displacement,Violence,Floods,Drought</v>
      </c>
      <c r="C142" s="173" t="str">
        <f>'Crisis Indicator Data'!C139</f>
        <v>SLV001</v>
      </c>
      <c r="D142" s="173" t="str">
        <f>'Crisis Indicator Data'!D139</f>
        <v>El Salvador</v>
      </c>
      <c r="E142" s="174" t="str">
        <f>'Crisis Indicator Data'!E139</f>
        <v>SLV</v>
      </c>
      <c r="F142" s="168">
        <f>IF('Crisis Indicator Data'!F139="x","x",IF(LOG('Crisis Indicator Data'!F139)&lt;F$4,0,IF(LOG('Crisis Indicator Data'!F139)&gt;F$3,5,ROUND(5-(F$3-LOG('Crisis Indicator Data'!F139))/(F$3-F$4)*5,1))))</f>
        <v>2.2000000000000002</v>
      </c>
      <c r="G142" s="165">
        <f>IF('Crisis Indicator Data'!F139="x","x",IF(LEN(E142)&gt;3,('Crisis Indicator Data'!F139/VLOOKUP('Impact of the crisis'!$C142,'Regional Crises'!$B$1:$R$66,4,FALSE)),'Crisis Indicator Data'!F139/VLOOKUP('Impact of the crisis'!$E142,'Country Indicator Data'!$B$4:$P$300,15,FALSE)))</f>
        <v>1</v>
      </c>
      <c r="H142" s="147">
        <f t="shared" si="52"/>
        <v>5</v>
      </c>
      <c r="I142" s="147">
        <f t="shared" si="53"/>
        <v>3.6</v>
      </c>
      <c r="J142" s="147">
        <f>IF('Crisis Indicator Data'!G139="x","x",IF(LOG('Crisis Indicator Data'!G139)&lt;J$4,0,IF(LOG('Crisis Indicator Data'!G139)&gt;J$3,5,ROUND(5-(J$3-LOG('Crisis Indicator Data'!G139))/(J$3-J$4)*5,1))))</f>
        <v>2.7</v>
      </c>
      <c r="K142" s="165">
        <f>IF('Crisis Indicator Data'!G139="x","x",IF(LEN(E142)&gt;3,('Crisis Indicator Data'!G139/VLOOKUP('Impact of the crisis'!$C142,'Regional Crises'!$B$1:$R$66,5,FALSE)),'Crisis Indicator Data'!G139/VLOOKUP('Impact of the crisis'!$E142,'Country Indicator Data'!$B$4:$P$300,14,FALSE)))</f>
        <v>1</v>
      </c>
      <c r="L142" s="147">
        <f t="shared" si="54"/>
        <v>5</v>
      </c>
      <c r="M142" s="147">
        <f t="shared" si="55"/>
        <v>3.85</v>
      </c>
      <c r="N142" s="147">
        <f t="shared" si="56"/>
        <v>3.7</v>
      </c>
      <c r="O142" s="147">
        <f>IF('Crisis Indicator Data'!H139="x","x",IF('Crisis Indicator Data'!H139=0,0,IF(LOG('Crisis Indicator Data'!H139)&lt;O$4,0,IF(LOG('Crisis Indicator Data'!H139)&gt;O$3,5,ROUND(5-(O$3-LOG('Crisis Indicator Data'!H139))/(O$3-O$4)*5,1)))))</f>
        <v>3.5</v>
      </c>
      <c r="P142" s="165">
        <f>IF('Crisis Indicator Data'!H139="x","x",'Crisis Indicator Data'!H139/'Crisis Indicator Data'!G139)</f>
        <v>0.64730158730158727</v>
      </c>
      <c r="Q142" s="147">
        <f t="shared" si="57"/>
        <v>3.2</v>
      </c>
      <c r="R142" s="147">
        <f t="shared" si="58"/>
        <v>3.35</v>
      </c>
      <c r="S142" s="147">
        <f>IF('Crisis Indicator Data'!I139="x","x",IF('Crisis Indicator Data'!I139=0,0,IF(LOG('Crisis Indicator Data'!I139)&lt;S$4,0,IF(LOG('Crisis Indicator Data'!I139)&gt;S$3,5,ROUND(5-(S$3-LOG('Crisis Indicator Data'!I139))/(S$3-S$4)*5,1)))))</f>
        <v>2.4</v>
      </c>
      <c r="T142" s="165">
        <f>IF('Crisis Indicator Data'!H139="x","x",IF('Crisis Indicator Data'!I139="x","x",'Crisis Indicator Data'!I139/'Crisis Indicator Data'!H139))</f>
        <v>1.2015693967631191E-2</v>
      </c>
      <c r="U142" s="147">
        <f t="shared" si="59"/>
        <v>0.4</v>
      </c>
      <c r="V142" s="147">
        <f t="shared" si="60"/>
        <v>1.4</v>
      </c>
      <c r="W142" s="147">
        <f>IF('Crisis Indicator Data'!L139="x","x",IF('Crisis Indicator Data'!L139=0,0,IF(LOG('Crisis Indicator Data'!L139)&lt;W$4,0,IF(LOG('Crisis Indicator Data'!L139)&gt;W$3,5,ROUND(5-(W$3-LOG('Crisis Indicator Data'!L139))/(W$3-W$4)*5,1)))))</f>
        <v>1.4</v>
      </c>
      <c r="X142" s="166">
        <f>IF(OR('Crisis Indicator Data'!L139="x",'Crisis Indicator Data'!H139="x"),"x",'Crisis Indicator Data'!L139/'Crisis Indicator Data'!H139)</f>
        <v>2.4521824423737127E-6</v>
      </c>
      <c r="Y142" s="147">
        <f t="shared" si="61"/>
        <v>0.1</v>
      </c>
      <c r="Z142" s="147">
        <f t="shared" si="62"/>
        <v>0.8</v>
      </c>
      <c r="AA142" s="147">
        <f t="shared" si="63"/>
        <v>1.1000000000000001</v>
      </c>
      <c r="AB142" s="167">
        <f t="shared" si="64"/>
        <v>2.4</v>
      </c>
    </row>
    <row r="143" spans="1:28" x14ac:dyDescent="0.35">
      <c r="A143" s="172" t="str">
        <f>'Crisis Indicator Data'!A140</f>
        <v>Complex crisis in Somalia</v>
      </c>
      <c r="B143" s="173" t="str">
        <f>'Crisis Indicator Data'!B140</f>
        <v>Conflict,Displacement,Floods,Drought</v>
      </c>
      <c r="C143" s="173" t="str">
        <f>'Crisis Indicator Data'!C140</f>
        <v>SOM001</v>
      </c>
      <c r="D143" s="173" t="str">
        <f>'Crisis Indicator Data'!D140</f>
        <v>Somalia</v>
      </c>
      <c r="E143" s="174" t="str">
        <f>'Crisis Indicator Data'!E140</f>
        <v>SOM</v>
      </c>
      <c r="F143" s="168">
        <f>IF('Crisis Indicator Data'!F140="x","x",IF(LOG('Crisis Indicator Data'!F140)&lt;F$4,0,IF(LOG('Crisis Indicator Data'!F140)&gt;F$3,5,ROUND(5-(F$3-LOG('Crisis Indicator Data'!F140))/(F$3-F$4)*5,1))))</f>
        <v>4.7</v>
      </c>
      <c r="G143" s="165">
        <f>IF('Crisis Indicator Data'!F140="x","x",IF(LEN(E143)&gt;3,('Crisis Indicator Data'!F140/VLOOKUP('Impact of the crisis'!$C143,'Regional Crises'!$B$1:$R$66,4,FALSE)),'Crisis Indicator Data'!F140/VLOOKUP('Impact of the crisis'!$E143,'Country Indicator Data'!$B$4:$P$300,15,FALSE)))</f>
        <v>1</v>
      </c>
      <c r="H143" s="147">
        <f t="shared" si="52"/>
        <v>5</v>
      </c>
      <c r="I143" s="147">
        <f t="shared" si="53"/>
        <v>4.8499999999999996</v>
      </c>
      <c r="J143" s="147">
        <f>IF('Crisis Indicator Data'!G140="x","x",IF(LOG('Crisis Indicator Data'!G140)&lt;J$4,0,IF(LOG('Crisis Indicator Data'!G140)&gt;J$3,5,ROUND(5-(J$3-LOG('Crisis Indicator Data'!G140))/(J$3-J$4)*5,1))))</f>
        <v>4.2</v>
      </c>
      <c r="K143" s="165">
        <f>IF('Crisis Indicator Data'!G140="x","x",IF(LEN(E143)&gt;3,('Crisis Indicator Data'!G140/VLOOKUP('Impact of the crisis'!$C143,'Regional Crises'!$B$1:$R$66,5,FALSE)),'Crisis Indicator Data'!G140/VLOOKUP('Impact of the crisis'!$E143,'Country Indicator Data'!$B$4:$P$300,14,FALSE)))</f>
        <v>1</v>
      </c>
      <c r="L143" s="147">
        <f t="shared" si="54"/>
        <v>5</v>
      </c>
      <c r="M143" s="147">
        <f t="shared" si="55"/>
        <v>4.5999999999999996</v>
      </c>
      <c r="N143" s="147">
        <f t="shared" si="56"/>
        <v>4.7</v>
      </c>
      <c r="O143" s="147">
        <f>IF('Crisis Indicator Data'!H140="x","x",IF('Crisis Indicator Data'!H140=0,0,IF(LOG('Crisis Indicator Data'!H140)&lt;O$4,0,IF(LOG('Crisis Indicator Data'!H140)&gt;O$3,5,ROUND(5-(O$3-LOG('Crisis Indicator Data'!H140))/(O$3-O$4)*5,1)))))</f>
        <v>4.5999999999999996</v>
      </c>
      <c r="P143" s="165">
        <f>IF('Crisis Indicator Data'!H140="x","x",'Crisis Indicator Data'!H140/'Crisis Indicator Data'!G140)</f>
        <v>1</v>
      </c>
      <c r="Q143" s="147">
        <f t="shared" si="57"/>
        <v>5</v>
      </c>
      <c r="R143" s="147">
        <f t="shared" si="58"/>
        <v>4.8</v>
      </c>
      <c r="S143" s="147">
        <f>IF('Crisis Indicator Data'!I140="x","x",IF('Crisis Indicator Data'!I140=0,0,IF(LOG('Crisis Indicator Data'!I140)&lt;S$4,0,IF(LOG('Crisis Indicator Data'!I140)&gt;S$3,5,ROUND(5-(S$3-LOG('Crisis Indicator Data'!I140))/(S$3-S$4)*5,1)))))</f>
        <v>5</v>
      </c>
      <c r="T143" s="165">
        <f>IF('Crisis Indicator Data'!H140="x","x",IF('Crisis Indicator Data'!I140="x","x",'Crisis Indicator Data'!I140/'Crisis Indicator Data'!H140))</f>
        <v>0.4416042780748663</v>
      </c>
      <c r="U143" s="147">
        <f t="shared" si="59"/>
        <v>5</v>
      </c>
      <c r="V143" s="147">
        <f t="shared" si="60"/>
        <v>5</v>
      </c>
      <c r="W143" s="147">
        <f>IF('Crisis Indicator Data'!L140="x","x",IF('Crisis Indicator Data'!L140=0,0,IF(LOG('Crisis Indicator Data'!L140)&lt;W$4,0,IF(LOG('Crisis Indicator Data'!L140)&gt;W$3,5,ROUND(5-(W$3-LOG('Crisis Indicator Data'!L140))/(W$3-W$4)*5,1)))))</f>
        <v>4.9000000000000004</v>
      </c>
      <c r="X143" s="166">
        <f>IF(OR('Crisis Indicator Data'!L140="x",'Crisis Indicator Data'!H140="x"),"x",'Crisis Indicator Data'!L140/'Crisis Indicator Data'!H140)</f>
        <v>1.3336898395721925E-4</v>
      </c>
      <c r="Y143" s="147">
        <f t="shared" si="61"/>
        <v>5</v>
      </c>
      <c r="Z143" s="147">
        <f t="shared" si="62"/>
        <v>5</v>
      </c>
      <c r="AA143" s="147">
        <f t="shared" si="63"/>
        <v>5</v>
      </c>
      <c r="AB143" s="167">
        <f t="shared" si="64"/>
        <v>4.9000000000000004</v>
      </c>
    </row>
    <row r="144" spans="1:28" x14ac:dyDescent="0.35">
      <c r="A144" s="175" t="str">
        <f>'Crisis Indicator Data'!A141</f>
        <v>Mixed Migration Flows in Somalia</v>
      </c>
      <c r="B144" s="176" t="str">
        <f>'Crisis Indicator Data'!B141</f>
        <v>Displacement</v>
      </c>
      <c r="C144" s="176" t="str">
        <f>'Crisis Indicator Data'!C141</f>
        <v>SOM002</v>
      </c>
      <c r="D144" s="176" t="str">
        <f>'Crisis Indicator Data'!D141</f>
        <v>Somalia</v>
      </c>
      <c r="E144" s="177" t="str">
        <f>'Crisis Indicator Data'!E141</f>
        <v>SOM</v>
      </c>
      <c r="F144" s="168">
        <f>IF('Crisis Indicator Data'!F141="x","x",IF(LOG('Crisis Indicator Data'!F141)&lt;F$4,0,IF(LOG('Crisis Indicator Data'!F141)&gt;F$3,5,ROUND(5-(F$3-LOG('Crisis Indicator Data'!F141))/(F$3-F$4)*5,1))))</f>
        <v>3.3</v>
      </c>
      <c r="G144" s="165">
        <f>IF('Crisis Indicator Data'!F141="x","x",IF(LEN(E144)&gt;3,('Crisis Indicator Data'!F141/VLOOKUP('Impact of the crisis'!$C144,'Regional Crises'!$B$1:$R$66,4,FALSE)),'Crisis Indicator Data'!F141/VLOOKUP('Impact of the crisis'!$E144,'Country Indicator Data'!$B$4:$P$300,15,FALSE)))</f>
        <v>0.157688016067842</v>
      </c>
      <c r="H144" s="147">
        <f t="shared" si="52"/>
        <v>0.7</v>
      </c>
      <c r="I144" s="147">
        <f t="shared" si="53"/>
        <v>2</v>
      </c>
      <c r="J144" s="147">
        <f>IF('Crisis Indicator Data'!G141="x","x",IF(LOG('Crisis Indicator Data'!G141)&lt;J$4,0,IF(LOG('Crisis Indicator Data'!G141)&gt;J$3,5,ROUND(5-(J$3-LOG('Crisis Indicator Data'!G141))/(J$3-J$4)*5,1))))</f>
        <v>1.4</v>
      </c>
      <c r="K144" s="165">
        <f>IF('Crisis Indicator Data'!G141="x","x",IF(LEN(E144)&gt;3,('Crisis Indicator Data'!G141/VLOOKUP('Impact of the crisis'!$C144,'Regional Crises'!$B$1:$R$66,5,FALSE)),'Crisis Indicator Data'!G141/VLOOKUP('Impact of the crisis'!$E144,'Country Indicator Data'!$B$4:$P$300,14,FALSE)))</f>
        <v>0.14406417112299466</v>
      </c>
      <c r="L144" s="147">
        <f t="shared" si="54"/>
        <v>0.7</v>
      </c>
      <c r="M144" s="147">
        <f t="shared" si="55"/>
        <v>1.0499999999999998</v>
      </c>
      <c r="N144" s="147">
        <f t="shared" si="56"/>
        <v>1.5</v>
      </c>
      <c r="O144" s="147">
        <f>IF('Crisis Indicator Data'!H141="x","x",IF('Crisis Indicator Data'!H141=0,0,IF(LOG('Crisis Indicator Data'!H141)&lt;O$4,0,IF(LOG('Crisis Indicator Data'!H141)&gt;O$3,5,ROUND(5-(O$3-LOG('Crisis Indicator Data'!H141))/(O$3-O$4)*5,1)))))</f>
        <v>0.2</v>
      </c>
      <c r="P144" s="165">
        <f>IF('Crisis Indicator Data'!H141="x","x",'Crisis Indicator Data'!H141/'Crisis Indicator Data'!G141)</f>
        <v>1.5219005196733483E-2</v>
      </c>
      <c r="Q144" s="147">
        <f t="shared" si="57"/>
        <v>0</v>
      </c>
      <c r="R144" s="147">
        <f t="shared" si="58"/>
        <v>0.1</v>
      </c>
      <c r="S144" s="147">
        <f>IF('Crisis Indicator Data'!I141="x","x",IF('Crisis Indicator Data'!I141=0,0,IF(LOG('Crisis Indicator Data'!I141)&lt;S$4,0,IF(LOG('Crisis Indicator Data'!I141)&gt;S$3,5,ROUND(5-(S$3-LOG('Crisis Indicator Data'!I141))/(S$3-S$4)*5,1)))))</f>
        <v>2.2999999999999998</v>
      </c>
      <c r="T144" s="165">
        <f>IF('Crisis Indicator Data'!H141="x","x",IF('Crisis Indicator Data'!I141="x","x",'Crisis Indicator Data'!I141/'Crisis Indicator Data'!H141))</f>
        <v>1</v>
      </c>
      <c r="U144" s="147">
        <f t="shared" si="59"/>
        <v>5</v>
      </c>
      <c r="V144" s="147">
        <f t="shared" si="60"/>
        <v>3.7</v>
      </c>
      <c r="W144" s="147" t="str">
        <f>IF('Crisis Indicator Data'!L141="x","x",IF('Crisis Indicator Data'!L141=0,0,IF(LOG('Crisis Indicator Data'!L141)&lt;W$4,0,IF(LOG('Crisis Indicator Data'!L141)&gt;W$3,5,ROUND(5-(W$3-LOG('Crisis Indicator Data'!L141))/(W$3-W$4)*5,1)))))</f>
        <v>x</v>
      </c>
      <c r="X144" s="166" t="str">
        <f>IF(OR('Crisis Indicator Data'!L141="x",'Crisis Indicator Data'!H141="x"),"x",'Crisis Indicator Data'!L141/'Crisis Indicator Data'!H141)</f>
        <v>x</v>
      </c>
      <c r="Y144" s="147" t="str">
        <f t="shared" si="61"/>
        <v>x</v>
      </c>
      <c r="Z144" s="147" t="str">
        <f t="shared" si="62"/>
        <v>x</v>
      </c>
      <c r="AA144" s="147">
        <f t="shared" si="63"/>
        <v>3.7</v>
      </c>
      <c r="AB144" s="167">
        <f t="shared" si="64"/>
        <v>2.2999999999999998</v>
      </c>
    </row>
    <row r="145" spans="1:28" x14ac:dyDescent="0.35">
      <c r="A145" s="175" t="str">
        <f>'Crisis Indicator Data'!A142</f>
        <v>Complex crisis in South Sudan</v>
      </c>
      <c r="B145" s="176" t="str">
        <f>'Crisis Indicator Data'!B142</f>
        <v>Conflict,Floods,Displacement</v>
      </c>
      <c r="C145" s="176" t="str">
        <f>'Crisis Indicator Data'!C142</f>
        <v>SSD001</v>
      </c>
      <c r="D145" s="176" t="str">
        <f>'Crisis Indicator Data'!D142</f>
        <v>South Sudan</v>
      </c>
      <c r="E145" s="177" t="str">
        <f>'Crisis Indicator Data'!E142</f>
        <v>SSD</v>
      </c>
      <c r="F145" s="168">
        <f>IF('Crisis Indicator Data'!F142="x","x",IF(LOG('Crisis Indicator Data'!F142)&lt;F$4,0,IF(LOG('Crisis Indicator Data'!F142)&gt;F$3,5,ROUND(5-(F$3-LOG('Crisis Indicator Data'!F142))/(F$3-F$4)*5,1))))</f>
        <v>4.7</v>
      </c>
      <c r="G145" s="165">
        <f>IF('Crisis Indicator Data'!F142="x","x",IF(LEN(E145)&gt;3,('Crisis Indicator Data'!F142/VLOOKUP('Impact of the crisis'!$C145,'Regional Crises'!$B$1:$R$66,4,FALSE)),'Crisis Indicator Data'!F142/VLOOKUP('Impact of the crisis'!$E145,'Country Indicator Data'!$B$4:$P$300,15,FALSE)))</f>
        <v>1.0196208440808316</v>
      </c>
      <c r="H145" s="147">
        <f t="shared" si="52"/>
        <v>5</v>
      </c>
      <c r="I145" s="147">
        <f t="shared" si="53"/>
        <v>4.8499999999999996</v>
      </c>
      <c r="J145" s="147">
        <f>IF('Crisis Indicator Data'!G142="x","x",IF(LOG('Crisis Indicator Data'!G142)&lt;J$4,0,IF(LOG('Crisis Indicator Data'!G142)&gt;J$3,5,ROUND(5-(J$3-LOG('Crisis Indicator Data'!G142))/(J$3-J$4)*5,1))))</f>
        <v>3.6</v>
      </c>
      <c r="K145" s="165">
        <f>IF('Crisis Indicator Data'!G142="x","x",IF(LEN(E145)&gt;3,('Crisis Indicator Data'!G142/VLOOKUP('Impact of the crisis'!$C145,'Regional Crises'!$B$1:$R$66,5,FALSE)),'Crisis Indicator Data'!G142/VLOOKUP('Impact of the crisis'!$E145,'Country Indicator Data'!$B$4:$P$300,14,FALSE)))</f>
        <v>1</v>
      </c>
      <c r="L145" s="147">
        <f t="shared" si="54"/>
        <v>5</v>
      </c>
      <c r="M145" s="147">
        <f t="shared" si="55"/>
        <v>4.3</v>
      </c>
      <c r="N145" s="147">
        <f t="shared" si="56"/>
        <v>4.5999999999999996</v>
      </c>
      <c r="O145" s="147">
        <f>IF('Crisis Indicator Data'!H142="x","x",IF('Crisis Indicator Data'!H142=0,0,IF(LOG('Crisis Indicator Data'!H142)&lt;O$4,0,IF(LOG('Crisis Indicator Data'!H142)&gt;O$3,5,ROUND(5-(O$3-LOG('Crisis Indicator Data'!H142))/(O$3-O$4)*5,1)))))</f>
        <v>4.3</v>
      </c>
      <c r="P145" s="165">
        <f>IF('Crisis Indicator Data'!H142="x","x",'Crisis Indicator Data'!H142/'Crisis Indicator Data'!G142)</f>
        <v>1</v>
      </c>
      <c r="Q145" s="147">
        <f t="shared" si="57"/>
        <v>5</v>
      </c>
      <c r="R145" s="147">
        <f t="shared" si="58"/>
        <v>4.6500000000000004</v>
      </c>
      <c r="S145" s="147">
        <f>IF('Crisis Indicator Data'!I142="x","x",IF('Crisis Indicator Data'!I142=0,0,IF(LOG('Crisis Indicator Data'!I142)&lt;S$4,0,IF(LOG('Crisis Indicator Data'!I142)&gt;S$3,5,ROUND(5-(S$3-LOG('Crisis Indicator Data'!I142))/(S$3-S$4)*5,1)))))</f>
        <v>5</v>
      </c>
      <c r="T145" s="165">
        <f>IF('Crisis Indicator Data'!H142="x","x",IF('Crisis Indicator Data'!I142="x","x",'Crisis Indicator Data'!I142/'Crisis Indicator Data'!H142))</f>
        <v>0.63774193548387093</v>
      </c>
      <c r="U145" s="147">
        <f t="shared" si="59"/>
        <v>5</v>
      </c>
      <c r="V145" s="147">
        <f t="shared" si="60"/>
        <v>5</v>
      </c>
      <c r="W145" s="147">
        <f>IF('Crisis Indicator Data'!L142="x","x",IF('Crisis Indicator Data'!L142=0,0,IF(LOG('Crisis Indicator Data'!L142)&lt;W$4,0,IF(LOG('Crisis Indicator Data'!L142)&gt;W$3,5,ROUND(5-(W$3-LOG('Crisis Indicator Data'!L142))/(W$3-W$4)*5,1)))))</f>
        <v>3.8</v>
      </c>
      <c r="X145" s="166">
        <f>IF(OR('Crisis Indicator Data'!L142="x",'Crisis Indicator Data'!H142="x"),"x",'Crisis Indicator Data'!L142/'Crisis Indicator Data'!H142)</f>
        <v>3.6209677419354842E-5</v>
      </c>
      <c r="Y145" s="147">
        <f t="shared" si="61"/>
        <v>1.8</v>
      </c>
      <c r="Z145" s="147">
        <f t="shared" si="62"/>
        <v>2.8</v>
      </c>
      <c r="AA145" s="147">
        <f t="shared" si="63"/>
        <v>4.2</v>
      </c>
      <c r="AB145" s="167">
        <f t="shared" si="64"/>
        <v>4.4000000000000004</v>
      </c>
    </row>
    <row r="146" spans="1:28" x14ac:dyDescent="0.35">
      <c r="A146" s="175" t="str">
        <f>'Crisis Indicator Data'!A143</f>
        <v>Displacement from Russia-Ukraine conflict in Slovakia</v>
      </c>
      <c r="B146" s="176" t="str">
        <f>'Crisis Indicator Data'!B143</f>
        <v>Displacement,Conflict</v>
      </c>
      <c r="C146" s="176" t="str">
        <f>'Crisis Indicator Data'!C143</f>
        <v>SVK002</v>
      </c>
      <c r="D146" s="176" t="str">
        <f>'Crisis Indicator Data'!D143</f>
        <v>Slovakia</v>
      </c>
      <c r="E146" s="177" t="str">
        <f>'Crisis Indicator Data'!E143</f>
        <v>SVK</v>
      </c>
      <c r="F146" s="168">
        <f>IF('Crisis Indicator Data'!F143="x","x",IF(LOG('Crisis Indicator Data'!F143)&lt;F$4,0,IF(LOG('Crisis Indicator Data'!F143)&gt;F$3,5,ROUND(5-(F$3-LOG('Crisis Indicator Data'!F143))/(F$3-F$4)*5,1))))</f>
        <v>2.8</v>
      </c>
      <c r="G146" s="165">
        <f>IF('Crisis Indicator Data'!F143="x","x",IF(LEN(E146)&gt;3,('Crisis Indicator Data'!F143/VLOOKUP('Impact of the crisis'!$C146,'Regional Crises'!$B$1:$R$66,4,FALSE)),'Crisis Indicator Data'!F143/VLOOKUP('Impact of the crisis'!$E146,'Country Indicator Data'!$B$4:$P$300,15,FALSE)))</f>
        <v>1</v>
      </c>
      <c r="H146" s="147">
        <f t="shared" si="52"/>
        <v>5</v>
      </c>
      <c r="I146" s="147">
        <f t="shared" si="53"/>
        <v>3.9</v>
      </c>
      <c r="J146" s="147">
        <f>IF('Crisis Indicator Data'!G143="x","x",IF(LOG('Crisis Indicator Data'!G143)&lt;J$4,0,IF(LOG('Crisis Indicator Data'!G143)&gt;J$3,5,ROUND(5-(J$3-LOG('Crisis Indicator Data'!G143))/(J$3-J$4)*5,1))))</f>
        <v>2.5</v>
      </c>
      <c r="K146" s="165">
        <f>IF('Crisis Indicator Data'!G143="x","x",IF(LEN(E146)&gt;3,('Crisis Indicator Data'!G143/VLOOKUP('Impact of the crisis'!$C146,'Regional Crises'!$B$1:$R$66,5,FALSE)),'Crisis Indicator Data'!G143/VLOOKUP('Impact of the crisis'!$E146,'Country Indicator Data'!$B$4:$P$300,14,FALSE)))</f>
        <v>1</v>
      </c>
      <c r="L146" s="147">
        <f t="shared" si="54"/>
        <v>5</v>
      </c>
      <c r="M146" s="147">
        <f t="shared" si="55"/>
        <v>3.75</v>
      </c>
      <c r="N146" s="147">
        <f t="shared" si="56"/>
        <v>3.8</v>
      </c>
      <c r="O146" s="147">
        <f>IF('Crisis Indicator Data'!H143="x","x",IF('Crisis Indicator Data'!H143=0,0,IF(LOG('Crisis Indicator Data'!H143)&lt;O$4,0,IF(LOG('Crisis Indicator Data'!H143)&gt;O$3,5,ROUND(5-(O$3-LOG('Crisis Indicator Data'!H143))/(O$3-O$4)*5,1)))))</f>
        <v>1</v>
      </c>
      <c r="P146" s="165">
        <f>IF('Crisis Indicator Data'!H143="x","x",'Crisis Indicator Data'!H143/'Crisis Indicator Data'!G143)</f>
        <v>2.3582358235823584E-2</v>
      </c>
      <c r="Q146" s="147">
        <f t="shared" si="57"/>
        <v>0.1</v>
      </c>
      <c r="R146" s="147">
        <f t="shared" si="58"/>
        <v>0.55000000000000004</v>
      </c>
      <c r="S146" s="147">
        <f>IF('Crisis Indicator Data'!I143="x","x",IF('Crisis Indicator Data'!I143=0,0,IF(LOG('Crisis Indicator Data'!I143)&lt;S$4,0,IF(LOG('Crisis Indicator Data'!I143)&gt;S$3,5,ROUND(5-(S$3-LOG('Crisis Indicator Data'!I143))/(S$3-S$4)*5,1)))))</f>
        <v>3</v>
      </c>
      <c r="T146" s="165">
        <f>IF('Crisis Indicator Data'!H143="x","x",IF('Crisis Indicator Data'!I143="x","x",'Crisis Indicator Data'!I143/'Crisis Indicator Data'!H143))</f>
        <v>1</v>
      </c>
      <c r="U146" s="147">
        <f t="shared" si="59"/>
        <v>5</v>
      </c>
      <c r="V146" s="147">
        <f t="shared" si="60"/>
        <v>4</v>
      </c>
      <c r="W146" s="147">
        <f>IF('Crisis Indicator Data'!L143="x","x",IF('Crisis Indicator Data'!L143=0,0,IF(LOG('Crisis Indicator Data'!L143)&lt;W$4,0,IF(LOG('Crisis Indicator Data'!L143)&gt;W$3,5,ROUND(5-(W$3-LOG('Crisis Indicator Data'!L143))/(W$3-W$4)*5,1)))))</f>
        <v>0</v>
      </c>
      <c r="X146" s="166">
        <f>IF(OR('Crisis Indicator Data'!L143="x",'Crisis Indicator Data'!H143="x"),"x",'Crisis Indicator Data'!L143/'Crisis Indicator Data'!H143)</f>
        <v>0</v>
      </c>
      <c r="Y146" s="147">
        <f t="shared" si="61"/>
        <v>0</v>
      </c>
      <c r="Z146" s="147">
        <f t="shared" si="62"/>
        <v>0</v>
      </c>
      <c r="AA146" s="147">
        <f t="shared" si="63"/>
        <v>2.5</v>
      </c>
      <c r="AB146" s="167">
        <f t="shared" si="64"/>
        <v>1.6</v>
      </c>
    </row>
    <row r="147" spans="1:28" x14ac:dyDescent="0.35">
      <c r="A147" s="175" t="str">
        <f>'Crisis Indicator Data'!A144</f>
        <v>Food Security Crisis in Eswatini</v>
      </c>
      <c r="B147" s="176" t="str">
        <f>'Crisis Indicator Data'!B144</f>
        <v>Drought</v>
      </c>
      <c r="C147" s="176" t="str">
        <f>'Crisis Indicator Data'!C144</f>
        <v>SWZ001</v>
      </c>
      <c r="D147" s="176" t="str">
        <f>'Crisis Indicator Data'!D144</f>
        <v>Eswatini</v>
      </c>
      <c r="E147" s="177" t="str">
        <f>'Crisis Indicator Data'!E144</f>
        <v>SWZ</v>
      </c>
      <c r="F147" s="168">
        <f>IF('Crisis Indicator Data'!F144="x","x",IF(LOG('Crisis Indicator Data'!F144)&lt;F$4,0,IF(LOG('Crisis Indicator Data'!F144)&gt;F$3,5,ROUND(5-(F$3-LOG('Crisis Indicator Data'!F144))/(F$3-F$4)*5,1))))</f>
        <v>2.1</v>
      </c>
      <c r="G147" s="165">
        <f>IF('Crisis Indicator Data'!F144="x","x",IF(LEN(E147)&gt;3,('Crisis Indicator Data'!F144/VLOOKUP('Impact of the crisis'!$C147,'Regional Crises'!$B$1:$R$66,4,FALSE)),'Crisis Indicator Data'!F144/VLOOKUP('Impact of the crisis'!$E147,'Country Indicator Data'!$B$4:$P$300,15,FALSE)))</f>
        <v>1</v>
      </c>
      <c r="H147" s="147">
        <f t="shared" si="52"/>
        <v>5</v>
      </c>
      <c r="I147" s="147">
        <f t="shared" si="53"/>
        <v>3.55</v>
      </c>
      <c r="J147" s="147">
        <f>IF('Crisis Indicator Data'!G144="x","x",IF(LOG('Crisis Indicator Data'!G144)&lt;J$4,0,IF(LOG('Crisis Indicator Data'!G144)&gt;J$3,5,ROUND(5-(J$3-LOG('Crisis Indicator Data'!G144))/(J$3-J$4)*5,1))))</f>
        <v>0.3</v>
      </c>
      <c r="K147" s="165">
        <f>IF('Crisis Indicator Data'!G144="x","x",IF(LEN(E147)&gt;3,('Crisis Indicator Data'!G144/VLOOKUP('Impact of the crisis'!$C147,'Regional Crises'!$B$1:$R$66,5,FALSE)),'Crisis Indicator Data'!G144/VLOOKUP('Impact of the crisis'!$E147,'Country Indicator Data'!$B$4:$P$300,14,FALSE)))</f>
        <v>0.96554487179487181</v>
      </c>
      <c r="L147" s="147">
        <f t="shared" si="54"/>
        <v>4.8</v>
      </c>
      <c r="M147" s="147">
        <f t="shared" si="55"/>
        <v>2.5499999999999998</v>
      </c>
      <c r="N147" s="147">
        <f t="shared" si="56"/>
        <v>3.1</v>
      </c>
      <c r="O147" s="147">
        <f>IF('Crisis Indicator Data'!H144="x","x",IF('Crisis Indicator Data'!H144=0,0,IF(LOG('Crisis Indicator Data'!H144)&lt;O$4,0,IF(LOG('Crisis Indicator Data'!H144)&gt;O$3,5,ROUND(5-(O$3-LOG('Crisis Indicator Data'!H144))/(O$3-O$4)*5,1)))))</f>
        <v>2.2999999999999998</v>
      </c>
      <c r="P147" s="165">
        <f>IF('Crisis Indicator Data'!H144="x","x",'Crisis Indicator Data'!H144/'Crisis Indicator Data'!G144)</f>
        <v>0.63402489626556013</v>
      </c>
      <c r="Q147" s="147">
        <f t="shared" si="57"/>
        <v>3.2</v>
      </c>
      <c r="R147" s="147">
        <f t="shared" si="58"/>
        <v>2.75</v>
      </c>
      <c r="S147" s="147" t="str">
        <f>IF('Crisis Indicator Data'!I144="x","x",IF('Crisis Indicator Data'!I144=0,0,IF(LOG('Crisis Indicator Data'!I144)&lt;S$4,0,IF(LOG('Crisis Indicator Data'!I144)&gt;S$3,5,ROUND(5-(S$3-LOG('Crisis Indicator Data'!I144))/(S$3-S$4)*5,1)))))</f>
        <v>x</v>
      </c>
      <c r="T147" s="165" t="str">
        <f>IF('Crisis Indicator Data'!H144="x","x",IF('Crisis Indicator Data'!I144="x","x",'Crisis Indicator Data'!I144/'Crisis Indicator Data'!H144))</f>
        <v>x</v>
      </c>
      <c r="U147" s="147" t="str">
        <f t="shared" si="59"/>
        <v>x</v>
      </c>
      <c r="V147" s="147" t="str">
        <f t="shared" si="60"/>
        <v>x</v>
      </c>
      <c r="W147" s="147">
        <f>IF('Crisis Indicator Data'!L144="x","x",IF('Crisis Indicator Data'!L144=0,0,IF(LOG('Crisis Indicator Data'!L144)&lt;W$4,0,IF(LOG('Crisis Indicator Data'!L144)&gt;W$3,5,ROUND(5-(W$3-LOG('Crisis Indicator Data'!L144))/(W$3-W$4)*5,1)))))</f>
        <v>0</v>
      </c>
      <c r="X147" s="166">
        <f>IF(OR('Crisis Indicator Data'!L144="x",'Crisis Indicator Data'!H144="x"),"x",'Crisis Indicator Data'!L144/'Crisis Indicator Data'!H144)</f>
        <v>0</v>
      </c>
      <c r="Y147" s="147">
        <f t="shared" si="61"/>
        <v>0</v>
      </c>
      <c r="Z147" s="147">
        <f t="shared" si="62"/>
        <v>0</v>
      </c>
      <c r="AA147" s="147">
        <f t="shared" si="63"/>
        <v>0</v>
      </c>
      <c r="AB147" s="167">
        <f t="shared" si="64"/>
        <v>1.6</v>
      </c>
    </row>
    <row r="148" spans="1:28" x14ac:dyDescent="0.35">
      <c r="A148" s="175" t="str">
        <f>'Crisis Indicator Data'!A145</f>
        <v>Socioeconomic and Conflict Crisis in Syria</v>
      </c>
      <c r="B148" s="176" t="str">
        <f>'Crisis Indicator Data'!B145</f>
        <v>Conflict,Displacement,Socio-political,Violence</v>
      </c>
      <c r="C148" s="176" t="str">
        <f>'Crisis Indicator Data'!C145</f>
        <v>SYR003</v>
      </c>
      <c r="D148" s="176" t="str">
        <f>'Crisis Indicator Data'!D145</f>
        <v>Syria</v>
      </c>
      <c r="E148" s="177" t="str">
        <f>'Crisis Indicator Data'!E145</f>
        <v>SYR</v>
      </c>
      <c r="F148" s="168">
        <f>IF('Crisis Indicator Data'!F145="x","x",IF(LOG('Crisis Indicator Data'!F145)&lt;F$4,0,IF(LOG('Crisis Indicator Data'!F145)&gt;F$3,5,ROUND(5-(F$3-LOG('Crisis Indicator Data'!F145))/(F$3-F$4)*5,1))))</f>
        <v>3.8</v>
      </c>
      <c r="G148" s="165">
        <f>IF('Crisis Indicator Data'!F145="x","x",IF(LEN(E148)&gt;3,('Crisis Indicator Data'!F145/VLOOKUP('Impact of the crisis'!$C148,'Regional Crises'!$B$1:$R$66,4,FALSE)),'Crisis Indicator Data'!F145/VLOOKUP('Impact of the crisis'!$E148,'Country Indicator Data'!$B$4:$P$300,15,FALSE)))</f>
        <v>1.008440886565376</v>
      </c>
      <c r="H148" s="147">
        <f t="shared" si="52"/>
        <v>5</v>
      </c>
      <c r="I148" s="147">
        <f t="shared" si="53"/>
        <v>4.4000000000000004</v>
      </c>
      <c r="J148" s="147">
        <f>IF('Crisis Indicator Data'!G145="x","x",IF(LOG('Crisis Indicator Data'!G145)&lt;J$4,0,IF(LOG('Crisis Indicator Data'!G145)&gt;J$3,5,ROUND(5-(J$3-LOG('Crisis Indicator Data'!G145))/(J$3-J$4)*5,1))))</f>
        <v>4.5999999999999996</v>
      </c>
      <c r="K148" s="165">
        <f>IF('Crisis Indicator Data'!G145="x","x",IF(LEN(E148)&gt;3,('Crisis Indicator Data'!G145/VLOOKUP('Impact of the crisis'!$C148,'Regional Crises'!$B$1:$R$66,5,FALSE)),'Crisis Indicator Data'!G145/VLOOKUP('Impact of the crisis'!$E148,'Country Indicator Data'!$B$4:$P$300,14,FALSE)))</f>
        <v>1</v>
      </c>
      <c r="L148" s="147">
        <f t="shared" si="54"/>
        <v>5</v>
      </c>
      <c r="M148" s="147">
        <f t="shared" si="55"/>
        <v>4.8</v>
      </c>
      <c r="N148" s="147">
        <f t="shared" si="56"/>
        <v>4.5999999999999996</v>
      </c>
      <c r="O148" s="147">
        <f>IF('Crisis Indicator Data'!H145="x","x",IF('Crisis Indicator Data'!H145=0,0,IF(LOG('Crisis Indicator Data'!H145)&lt;O$4,0,IF(LOG('Crisis Indicator Data'!H145)&gt;O$3,5,ROUND(5-(O$3-LOG('Crisis Indicator Data'!H145))/(O$3-O$4)*5,1)))))</f>
        <v>4.8</v>
      </c>
      <c r="P148" s="165">
        <f>IF('Crisis Indicator Data'!H145="x","x",'Crisis Indicator Data'!H145/'Crisis Indicator Data'!G145)</f>
        <v>1</v>
      </c>
      <c r="Q148" s="147">
        <f t="shared" si="57"/>
        <v>5</v>
      </c>
      <c r="R148" s="147">
        <f t="shared" si="58"/>
        <v>4.9000000000000004</v>
      </c>
      <c r="S148" s="147">
        <f>IF('Crisis Indicator Data'!I145="x","x",IF('Crisis Indicator Data'!I145=0,0,IF(LOG('Crisis Indicator Data'!I145)&lt;S$4,0,IF(LOG('Crisis Indicator Data'!I145)&gt;S$3,5,ROUND(5-(S$3-LOG('Crisis Indicator Data'!I145))/(S$3-S$4)*5,1)))))</f>
        <v>5</v>
      </c>
      <c r="T148" s="165">
        <f>IF('Crisis Indicator Data'!H145="x","x",IF('Crisis Indicator Data'!I145="x","x",'Crisis Indicator Data'!I145/'Crisis Indicator Data'!H145))</f>
        <v>0.69236999147485079</v>
      </c>
      <c r="U148" s="147">
        <f t="shared" si="59"/>
        <v>5</v>
      </c>
      <c r="V148" s="147">
        <f t="shared" si="60"/>
        <v>5</v>
      </c>
      <c r="W148" s="147">
        <f>IF('Crisis Indicator Data'!L145="x","x",IF('Crisis Indicator Data'!L145=0,0,IF(LOG('Crisis Indicator Data'!L145)&lt;W$4,0,IF(LOG('Crisis Indicator Data'!L145)&gt;W$3,5,ROUND(5-(W$3-LOG('Crisis Indicator Data'!L145))/(W$3-W$4)*5,1)))))</f>
        <v>4.9000000000000004</v>
      </c>
      <c r="X148" s="166">
        <f>IF(OR('Crisis Indicator Data'!L145="x",'Crisis Indicator Data'!H145="x"),"x",'Crisis Indicator Data'!L145/'Crisis Indicator Data'!H145)</f>
        <v>1.2229326513213981E-4</v>
      </c>
      <c r="Y148" s="147">
        <f t="shared" si="61"/>
        <v>5</v>
      </c>
      <c r="Z148" s="147">
        <f t="shared" si="62"/>
        <v>5</v>
      </c>
      <c r="AA148" s="147">
        <f t="shared" si="63"/>
        <v>5</v>
      </c>
      <c r="AB148" s="167">
        <f t="shared" si="64"/>
        <v>5</v>
      </c>
    </row>
    <row r="149" spans="1:28" x14ac:dyDescent="0.35">
      <c r="A149" s="175" t="str">
        <f>'Crisis Indicator Data'!A146</f>
        <v>Complex crisis in Chad</v>
      </c>
      <c r="B149" s="176" t="str">
        <f>'Crisis Indicator Data'!B146</f>
        <v>Conflict,Displacement</v>
      </c>
      <c r="C149" s="176" t="str">
        <f>'Crisis Indicator Data'!C146</f>
        <v>TCD001</v>
      </c>
      <c r="D149" s="176" t="str">
        <f>'Crisis Indicator Data'!D146</f>
        <v>Chad</v>
      </c>
      <c r="E149" s="177" t="str">
        <f>'Crisis Indicator Data'!E146</f>
        <v>TCD</v>
      </c>
      <c r="F149" s="168">
        <f>IF('Crisis Indicator Data'!F146="x","x",IF(LOG('Crisis Indicator Data'!F146)&lt;F$4,0,IF(LOG('Crisis Indicator Data'!F146)&gt;F$3,5,ROUND(5-(F$3-LOG('Crisis Indicator Data'!F146))/(F$3-F$4)*5,1))))</f>
        <v>5</v>
      </c>
      <c r="G149" s="165">
        <f>IF('Crisis Indicator Data'!F146="x","x",IF(LEN(E149)&gt;3,('Crisis Indicator Data'!F146/VLOOKUP('Impact of the crisis'!$C149,'Regional Crises'!$B$1:$R$66,4,FALSE)),'Crisis Indicator Data'!F146/VLOOKUP('Impact of the crisis'!$E149,'Country Indicator Data'!$B$4:$P$300,15,FALSE)))</f>
        <v>1.0196950444726811</v>
      </c>
      <c r="H149" s="147">
        <f t="shared" si="52"/>
        <v>5</v>
      </c>
      <c r="I149" s="147">
        <f t="shared" si="53"/>
        <v>5</v>
      </c>
      <c r="J149" s="147">
        <f>IF('Crisis Indicator Data'!G146="x","x",IF(LOG('Crisis Indicator Data'!G146)&lt;J$4,0,IF(LOG('Crisis Indicator Data'!G146)&gt;J$3,5,ROUND(5-(J$3-LOG('Crisis Indicator Data'!G146))/(J$3-J$4)*5,1))))</f>
        <v>4.3</v>
      </c>
      <c r="K149" s="165">
        <f>IF('Crisis Indicator Data'!G146="x","x",IF(LEN(E149)&gt;3,('Crisis Indicator Data'!G146/VLOOKUP('Impact of the crisis'!$C149,'Regional Crises'!$B$1:$R$66,5,FALSE)),'Crisis Indicator Data'!G146/VLOOKUP('Impact of the crisis'!$E149,'Country Indicator Data'!$B$4:$P$300,14,FALSE)))</f>
        <v>1</v>
      </c>
      <c r="L149" s="147">
        <f t="shared" si="54"/>
        <v>5</v>
      </c>
      <c r="M149" s="147">
        <f t="shared" si="55"/>
        <v>4.6500000000000004</v>
      </c>
      <c r="N149" s="147">
        <f t="shared" si="56"/>
        <v>4.8</v>
      </c>
      <c r="O149" s="147">
        <f>IF('Crisis Indicator Data'!H146="x","x",IF('Crisis Indicator Data'!H146=0,0,IF(LOG('Crisis Indicator Data'!H146)&lt;O$4,0,IF(LOG('Crisis Indicator Data'!H146)&gt;O$3,5,ROUND(5-(O$3-LOG('Crisis Indicator Data'!H146))/(O$3-O$4)*5,1)))))</f>
        <v>3.8</v>
      </c>
      <c r="P149" s="165">
        <f>IF('Crisis Indicator Data'!H146="x","x",'Crisis Indicator Data'!H146/'Crisis Indicator Data'!G146)</f>
        <v>0.31809039906848735</v>
      </c>
      <c r="Q149" s="147">
        <f t="shared" si="57"/>
        <v>1.6</v>
      </c>
      <c r="R149" s="147">
        <f t="shared" si="58"/>
        <v>2.7</v>
      </c>
      <c r="S149" s="147">
        <f>IF('Crisis Indicator Data'!I146="x","x",IF('Crisis Indicator Data'!I146=0,0,IF(LOG('Crisis Indicator Data'!I146)&lt;S$4,0,IF(LOG('Crisis Indicator Data'!I146)&gt;S$3,5,ROUND(5-(S$3-LOG('Crisis Indicator Data'!I146))/(S$3-S$4)*5,1)))))</f>
        <v>4.5999999999999996</v>
      </c>
      <c r="T149" s="165">
        <f>IF('Crisis Indicator Data'!H146="x","x",IF('Crisis Indicator Data'!I146="x","x",'Crisis Indicator Data'!I146/'Crisis Indicator Data'!H146))</f>
        <v>0.29850249584026622</v>
      </c>
      <c r="U149" s="147">
        <f t="shared" si="59"/>
        <v>5</v>
      </c>
      <c r="V149" s="147">
        <f t="shared" si="60"/>
        <v>4.8</v>
      </c>
      <c r="W149" s="147">
        <f>IF('Crisis Indicator Data'!L146="x","x",IF('Crisis Indicator Data'!L146=0,0,IF(LOG('Crisis Indicator Data'!L146)&lt;W$4,0,IF(LOG('Crisis Indicator Data'!L146)&gt;W$3,5,ROUND(5-(W$3-LOG('Crisis Indicator Data'!L146))/(W$3-W$4)*5,1)))))</f>
        <v>3.6</v>
      </c>
      <c r="X149" s="166">
        <f>IF(OR('Crisis Indicator Data'!L146="x",'Crisis Indicator Data'!H146="x"),"x",'Crisis Indicator Data'!L146/'Crisis Indicator Data'!H146)</f>
        <v>5.2079866888519133E-5</v>
      </c>
      <c r="Y149" s="147">
        <f t="shared" si="61"/>
        <v>2.6</v>
      </c>
      <c r="Z149" s="147">
        <f t="shared" si="62"/>
        <v>3.1</v>
      </c>
      <c r="AA149" s="147">
        <f t="shared" si="63"/>
        <v>4.0999999999999996</v>
      </c>
      <c r="AB149" s="167">
        <f t="shared" si="64"/>
        <v>3.5</v>
      </c>
    </row>
    <row r="150" spans="1:28" x14ac:dyDescent="0.35">
      <c r="A150" s="175" t="str">
        <f>'Crisis Indicator Data'!A147</f>
        <v>Lake Chad basin crisis</v>
      </c>
      <c r="B150" s="176" t="str">
        <f>'Crisis Indicator Data'!B147</f>
        <v>Conflict</v>
      </c>
      <c r="C150" s="176" t="str">
        <f>'Crisis Indicator Data'!C147</f>
        <v>TCD003</v>
      </c>
      <c r="D150" s="176" t="str">
        <f>'Crisis Indicator Data'!D147</f>
        <v>Chad</v>
      </c>
      <c r="E150" s="177" t="str">
        <f>'Crisis Indicator Data'!E147</f>
        <v>TCD</v>
      </c>
      <c r="F150" s="168">
        <f>IF('Crisis Indicator Data'!F147="x","x",IF(LOG('Crisis Indicator Data'!F147)&lt;F$4,0,IF(LOG('Crisis Indicator Data'!F147)&gt;F$3,5,ROUND(5-(F$3-LOG('Crisis Indicator Data'!F147))/(F$3-F$4)*5,1))))</f>
        <v>2.2000000000000002</v>
      </c>
      <c r="G150" s="165">
        <f>IF('Crisis Indicator Data'!F147="x","x",IF(LEN(E150)&gt;3,('Crisis Indicator Data'!F147/VLOOKUP('Impact of the crisis'!$C150,'Regional Crises'!$B$1:$R$66,4,FALSE)),'Crisis Indicator Data'!F147/VLOOKUP('Impact of the crisis'!$E150,'Country Indicator Data'!$B$4:$P$300,15,FALSE)))</f>
        <v>1.7725540025412961E-2</v>
      </c>
      <c r="H150" s="147">
        <f t="shared" si="52"/>
        <v>0</v>
      </c>
      <c r="I150" s="147">
        <f t="shared" si="53"/>
        <v>1.1000000000000001</v>
      </c>
      <c r="J150" s="147">
        <f>IF('Crisis Indicator Data'!G147="x","x",IF(LOG('Crisis Indicator Data'!G147)&lt;J$4,0,IF(LOG('Crisis Indicator Data'!G147)&gt;J$3,5,ROUND(5-(J$3-LOG('Crisis Indicator Data'!G147))/(J$3-J$4)*5,1))))</f>
        <v>0</v>
      </c>
      <c r="K150" s="165">
        <f>IF('Crisis Indicator Data'!G147="x","x",IF(LEN(E150)&gt;3,('Crisis Indicator Data'!G147/VLOOKUP('Impact of the crisis'!$C150,'Regional Crises'!$B$1:$R$66,5,FALSE)),'Crisis Indicator Data'!G147/VLOOKUP('Impact of the crisis'!$E150,'Country Indicator Data'!$B$4:$P$300,14,FALSE)))</f>
        <v>3.8636604212977668E-2</v>
      </c>
      <c r="L150" s="147">
        <f t="shared" si="54"/>
        <v>0.1</v>
      </c>
      <c r="M150" s="147">
        <f t="shared" si="55"/>
        <v>0.05</v>
      </c>
      <c r="N150" s="147">
        <f t="shared" si="56"/>
        <v>0.6</v>
      </c>
      <c r="O150" s="147">
        <f>IF('Crisis Indicator Data'!H147="x","x",IF('Crisis Indicator Data'!H147=0,0,IF(LOG('Crisis Indicator Data'!H147)&lt;O$4,0,IF(LOG('Crisis Indicator Data'!H147)&gt;O$3,5,ROUND(5-(O$3-LOG('Crisis Indicator Data'!H147))/(O$3-O$4)*5,1)))))</f>
        <v>2</v>
      </c>
      <c r="P150" s="165">
        <f>IF('Crisis Indicator Data'!H147="x","x",'Crisis Indicator Data'!H147/'Crisis Indicator Data'!G147)</f>
        <v>0.70136986301369864</v>
      </c>
      <c r="Q150" s="147">
        <f t="shared" si="57"/>
        <v>3.5</v>
      </c>
      <c r="R150" s="147">
        <f t="shared" si="58"/>
        <v>2.75</v>
      </c>
      <c r="S150" s="147">
        <f>IF('Crisis Indicator Data'!I147="x","x",IF('Crisis Indicator Data'!I147=0,0,IF(LOG('Crisis Indicator Data'!I147)&lt;S$4,0,IF(LOG('Crisis Indicator Data'!I147)&gt;S$3,5,ROUND(5-(S$3-LOG('Crisis Indicator Data'!I147))/(S$3-S$4)*5,1)))))</f>
        <v>3.4</v>
      </c>
      <c r="T150" s="165">
        <f>IF('Crisis Indicator Data'!H147="x","x",IF('Crisis Indicator Data'!I147="x","x",'Crisis Indicator Data'!I147/'Crisis Indicator Data'!H147))</f>
        <v>0.5078125</v>
      </c>
      <c r="U150" s="147">
        <f t="shared" si="59"/>
        <v>5</v>
      </c>
      <c r="V150" s="147">
        <f t="shared" si="60"/>
        <v>4.2</v>
      </c>
      <c r="W150" s="147">
        <f>IF('Crisis Indicator Data'!L147="x","x",IF('Crisis Indicator Data'!L147=0,0,IF(LOG('Crisis Indicator Data'!L147)&lt;W$4,0,IF(LOG('Crisis Indicator Data'!L147)&gt;W$3,5,ROUND(5-(W$3-LOG('Crisis Indicator Data'!L147))/(W$3-W$4)*5,1)))))</f>
        <v>3.5</v>
      </c>
      <c r="X150" s="166">
        <f>IF(OR('Crisis Indicator Data'!L147="x",'Crisis Indicator Data'!H147="x"),"x",'Crisis Indicator Data'!L147/'Crisis Indicator Data'!H147)</f>
        <v>5.8203124999999997E-4</v>
      </c>
      <c r="Y150" s="147">
        <f t="shared" si="61"/>
        <v>5</v>
      </c>
      <c r="Z150" s="147">
        <f t="shared" si="62"/>
        <v>4.3</v>
      </c>
      <c r="AA150" s="147">
        <f t="shared" si="63"/>
        <v>4.3</v>
      </c>
      <c r="AB150" s="167">
        <f t="shared" si="64"/>
        <v>3.6</v>
      </c>
    </row>
    <row r="151" spans="1:28" x14ac:dyDescent="0.35">
      <c r="A151" s="175" t="str">
        <f>'Crisis Indicator Data'!A148</f>
        <v>CAR refugees in Chad</v>
      </c>
      <c r="B151" s="176" t="str">
        <f>'Crisis Indicator Data'!B148</f>
        <v>Displacement</v>
      </c>
      <c r="C151" s="176" t="str">
        <f>'Crisis Indicator Data'!C148</f>
        <v>TCD004</v>
      </c>
      <c r="D151" s="176" t="str">
        <f>'Crisis Indicator Data'!D148</f>
        <v>Chad</v>
      </c>
      <c r="E151" s="177" t="str">
        <f>'Crisis Indicator Data'!E148</f>
        <v>TCD</v>
      </c>
      <c r="F151" s="168">
        <f>IF('Crisis Indicator Data'!F148="x","x",IF(LOG('Crisis Indicator Data'!F148)&lt;F$4,0,IF(LOG('Crisis Indicator Data'!F148)&gt;F$3,5,ROUND(5-(F$3-LOG('Crisis Indicator Data'!F148))/(F$3-F$4)*5,1))))</f>
        <v>3.6</v>
      </c>
      <c r="G151" s="165">
        <f>IF('Crisis Indicator Data'!F148="x","x",IF(LEN(E151)&gt;3,('Crisis Indicator Data'!F148/VLOOKUP('Impact of the crisis'!$C151,'Regional Crises'!$B$1:$R$66,4,FALSE)),'Crisis Indicator Data'!F148/VLOOKUP('Impact of the crisis'!$E151,'Country Indicator Data'!$B$4:$P$300,15,FALSE)))</f>
        <v>0.11814247141041931</v>
      </c>
      <c r="H151" s="147">
        <f t="shared" si="52"/>
        <v>0.5</v>
      </c>
      <c r="I151" s="147">
        <f t="shared" si="53"/>
        <v>2.0499999999999998</v>
      </c>
      <c r="J151" s="147">
        <f>IF('Crisis Indicator Data'!G148="x","x",IF(LOG('Crisis Indicator Data'!G148)&lt;J$4,0,IF(LOG('Crisis Indicator Data'!G148)&gt;J$3,5,ROUND(5-(J$3-LOG('Crisis Indicator Data'!G148))/(J$3-J$4)*5,1))))</f>
        <v>2</v>
      </c>
      <c r="K151" s="165">
        <f>IF('Crisis Indicator Data'!G148="x","x",IF(LEN(E151)&gt;3,('Crisis Indicator Data'!G148/VLOOKUP('Impact of the crisis'!$C151,'Regional Crises'!$B$1:$R$66,5,FALSE)),'Crisis Indicator Data'!G148/VLOOKUP('Impact of the crisis'!$E151,'Country Indicator Data'!$B$4:$P$300,14,FALSE)))</f>
        <v>0.20667936911188736</v>
      </c>
      <c r="L151" s="147">
        <f t="shared" si="54"/>
        <v>1</v>
      </c>
      <c r="M151" s="147">
        <f t="shared" si="55"/>
        <v>1.5</v>
      </c>
      <c r="N151" s="147">
        <f t="shared" si="56"/>
        <v>1.8</v>
      </c>
      <c r="O151" s="147">
        <f>IF('Crisis Indicator Data'!H148="x","x",IF('Crisis Indicator Data'!H148=0,0,IF(LOG('Crisis Indicator Data'!H148)&lt;O$4,0,IF(LOG('Crisis Indicator Data'!H148)&gt;O$3,5,ROUND(5-(O$3-LOG('Crisis Indicator Data'!H148))/(O$3-O$4)*5,1)))))</f>
        <v>2.6</v>
      </c>
      <c r="P151" s="165">
        <f>IF('Crisis Indicator Data'!H148="x","x",'Crisis Indicator Data'!H148/'Crisis Indicator Data'!G148)</f>
        <v>0.28092189500640202</v>
      </c>
      <c r="Q151" s="147">
        <f t="shared" si="57"/>
        <v>1.4</v>
      </c>
      <c r="R151" s="147">
        <f t="shared" si="58"/>
        <v>2</v>
      </c>
      <c r="S151" s="147">
        <f>IF('Crisis Indicator Data'!I148="x","x",IF('Crisis Indicator Data'!I148=0,0,IF(LOG('Crisis Indicator Data'!I148)&lt;S$4,0,IF(LOG('Crisis Indicator Data'!I148)&gt;S$3,5,ROUND(5-(S$3-LOG('Crisis Indicator Data'!I148))/(S$3-S$4)*5,1)))))</f>
        <v>3.3</v>
      </c>
      <c r="T151" s="165">
        <f>IF('Crisis Indicator Data'!H148="x","x",IF('Crisis Indicator Data'!I148="x","x",'Crisis Indicator Data'!I148/'Crisis Indicator Data'!H148))</f>
        <v>0.19598906107566089</v>
      </c>
      <c r="U151" s="147">
        <f t="shared" si="59"/>
        <v>5</v>
      </c>
      <c r="V151" s="147">
        <f t="shared" si="60"/>
        <v>4.2</v>
      </c>
      <c r="W151" s="147">
        <f>IF('Crisis Indicator Data'!L148="x","x",IF('Crisis Indicator Data'!L148=0,0,IF(LOG('Crisis Indicator Data'!L148)&lt;W$4,0,IF(LOG('Crisis Indicator Data'!L148)&gt;W$3,5,ROUND(5-(W$3-LOG('Crisis Indicator Data'!L148))/(W$3-W$4)*5,1)))))</f>
        <v>1.5</v>
      </c>
      <c r="X151" s="166">
        <f>IF(OR('Crisis Indicator Data'!L148="x",'Crisis Indicator Data'!H148="x"),"x",'Crisis Indicator Data'!L148/'Crisis Indicator Data'!H148)</f>
        <v>1.0027347310847766E-5</v>
      </c>
      <c r="Y151" s="147">
        <f t="shared" si="61"/>
        <v>0.5</v>
      </c>
      <c r="Z151" s="147">
        <f t="shared" si="62"/>
        <v>1</v>
      </c>
      <c r="AA151" s="147">
        <f t="shared" si="63"/>
        <v>3</v>
      </c>
      <c r="AB151" s="167">
        <f t="shared" si="64"/>
        <v>2.5</v>
      </c>
    </row>
    <row r="152" spans="1:28" x14ac:dyDescent="0.35">
      <c r="A152" s="175" t="str">
        <f>'Crisis Indicator Data'!A149</f>
        <v>Darfur refugees in Chad</v>
      </c>
      <c r="B152" s="176" t="str">
        <f>'Crisis Indicator Data'!B149</f>
        <v>Displacement</v>
      </c>
      <c r="C152" s="176" t="str">
        <f>'Crisis Indicator Data'!C149</f>
        <v>TCD005</v>
      </c>
      <c r="D152" s="176" t="str">
        <f>'Crisis Indicator Data'!D149</f>
        <v>Chad</v>
      </c>
      <c r="E152" s="177" t="str">
        <f>'Crisis Indicator Data'!E149</f>
        <v>TCD</v>
      </c>
      <c r="F152" s="168">
        <f>IF('Crisis Indicator Data'!F149="x","x",IF(LOG('Crisis Indicator Data'!F149)&lt;F$4,0,IF(LOG('Crisis Indicator Data'!F149)&gt;F$3,5,ROUND(5-(F$3-LOG('Crisis Indicator Data'!F149))/(F$3-F$4)*5,1))))</f>
        <v>4.3</v>
      </c>
      <c r="G152" s="165">
        <f>IF('Crisis Indicator Data'!F149="x","x",IF(LEN(E152)&gt;3,('Crisis Indicator Data'!F149/VLOOKUP('Impact of the crisis'!$C152,'Regional Crises'!$B$1:$R$66,4,FALSE)),'Crisis Indicator Data'!F149/VLOOKUP('Impact of the crisis'!$E152,'Country Indicator Data'!$B$4:$P$300,15,FALSE)))</f>
        <v>0.29709021601016516</v>
      </c>
      <c r="H152" s="147">
        <f t="shared" si="52"/>
        <v>1.4</v>
      </c>
      <c r="I152" s="147">
        <f t="shared" si="53"/>
        <v>2.8499999999999996</v>
      </c>
      <c r="J152" s="147">
        <f>IF('Crisis Indicator Data'!G149="x","x",IF(LOG('Crisis Indicator Data'!G149)&lt;J$4,0,IF(LOG('Crisis Indicator Data'!G149)&gt;J$3,5,ROUND(5-(J$3-LOG('Crisis Indicator Data'!G149))/(J$3-J$4)*5,1))))</f>
        <v>1.7</v>
      </c>
      <c r="K152" s="165">
        <f>IF('Crisis Indicator Data'!G149="x","x",IF(LEN(E152)&gt;3,('Crisis Indicator Data'!G149/VLOOKUP('Impact of the crisis'!$C152,'Regional Crises'!$B$1:$R$66,5,FALSE)),'Crisis Indicator Data'!G149/VLOOKUP('Impact of the crisis'!$E152,'Country Indicator Data'!$B$4:$P$300,14,FALSE)))</f>
        <v>0.1655022758547687</v>
      </c>
      <c r="L152" s="147">
        <f t="shared" si="54"/>
        <v>0.8</v>
      </c>
      <c r="M152" s="147">
        <f t="shared" si="55"/>
        <v>1.25</v>
      </c>
      <c r="N152" s="147">
        <f t="shared" si="56"/>
        <v>2.1</v>
      </c>
      <c r="O152" s="147">
        <f>IF('Crisis Indicator Data'!H149="x","x",IF('Crisis Indicator Data'!H149=0,0,IF(LOG('Crisis Indicator Data'!H149)&lt;O$4,0,IF(LOG('Crisis Indicator Data'!H149)&gt;O$3,5,ROUND(5-(O$3-LOG('Crisis Indicator Data'!H149))/(O$3-O$4)*5,1)))))</f>
        <v>3</v>
      </c>
      <c r="P152" s="165">
        <f>IF('Crisis Indicator Data'!H149="x","x",'Crisis Indicator Data'!H149/'Crisis Indicator Data'!G149)</f>
        <v>0.67604732970898629</v>
      </c>
      <c r="Q152" s="147">
        <f t="shared" si="57"/>
        <v>3.4</v>
      </c>
      <c r="R152" s="147">
        <f t="shared" si="58"/>
        <v>3.2</v>
      </c>
      <c r="S152" s="147">
        <f>IF('Crisis Indicator Data'!I149="x","x",IF('Crisis Indicator Data'!I149=0,0,IF(LOG('Crisis Indicator Data'!I149)&lt;S$4,0,IF(LOG('Crisis Indicator Data'!I149)&gt;S$3,5,ROUND(5-(S$3-LOG('Crisis Indicator Data'!I149))/(S$3-S$4)*5,1)))))</f>
        <v>4.5</v>
      </c>
      <c r="T152" s="165">
        <f>IF('Crisis Indicator Data'!H149="x","x",IF('Crisis Indicator Data'!I149="x","x",'Crisis Indicator Data'!I149/'Crisis Indicator Data'!H149))</f>
        <v>0.62393566698202463</v>
      </c>
      <c r="U152" s="147">
        <f t="shared" si="59"/>
        <v>5</v>
      </c>
      <c r="V152" s="147">
        <f t="shared" si="60"/>
        <v>4.8</v>
      </c>
      <c r="W152" s="147">
        <f>IF('Crisis Indicator Data'!L149="x","x",IF('Crisis Indicator Data'!L149=0,0,IF(LOG('Crisis Indicator Data'!L149)&lt;W$4,0,IF(LOG('Crisis Indicator Data'!L149)&gt;W$3,5,ROUND(5-(W$3-LOG('Crisis Indicator Data'!L149))/(W$3-W$4)*5,1)))))</f>
        <v>0.9</v>
      </c>
      <c r="X152" s="166">
        <f>IF(OR('Crisis Indicator Data'!L149="x",'Crisis Indicator Data'!H149="x"),"x",'Crisis Indicator Data'!L149/'Crisis Indicator Data'!H149)</f>
        <v>1.892147587511826E-6</v>
      </c>
      <c r="Y152" s="147">
        <f t="shared" si="61"/>
        <v>0.1</v>
      </c>
      <c r="Z152" s="147">
        <f t="shared" si="62"/>
        <v>0.5</v>
      </c>
      <c r="AA152" s="147">
        <f t="shared" si="63"/>
        <v>3.4</v>
      </c>
      <c r="AB152" s="167">
        <f t="shared" si="64"/>
        <v>3.3</v>
      </c>
    </row>
    <row r="153" spans="1:28" x14ac:dyDescent="0.35">
      <c r="A153" s="175" t="str">
        <f>'Crisis Indicator Data'!A150</f>
        <v>Conflict in northern region</v>
      </c>
      <c r="B153" s="176" t="str">
        <f>'Crisis Indicator Data'!B150</f>
        <v>Conflict,Displacement,Violence</v>
      </c>
      <c r="C153" s="176" t="str">
        <f>'Crisis Indicator Data'!C150</f>
        <v>TGO002</v>
      </c>
      <c r="D153" s="176" t="str">
        <f>'Crisis Indicator Data'!D150</f>
        <v>Togo</v>
      </c>
      <c r="E153" s="177" t="str">
        <f>'Crisis Indicator Data'!E150</f>
        <v>TGO</v>
      </c>
      <c r="F153" s="168">
        <f>IF('Crisis Indicator Data'!F150="x","x",IF(LOG('Crisis Indicator Data'!F150)&lt;F$4,0,IF(LOG('Crisis Indicator Data'!F150)&gt;F$3,5,ROUND(5-(F$3-LOG('Crisis Indicator Data'!F150))/(F$3-F$4)*5,1))))</f>
        <v>1.6</v>
      </c>
      <c r="G153" s="165">
        <f>IF('Crisis Indicator Data'!F150="x","x",IF(LEN(E153)&gt;3,('Crisis Indicator Data'!F150/VLOOKUP('Impact of the crisis'!$C153,'Regional Crises'!$B$1:$R$66,4,FALSE)),'Crisis Indicator Data'!F150/VLOOKUP('Impact of the crisis'!$E153,'Country Indicator Data'!$B$4:$P$300,15,FALSE)))</f>
        <v>0.15738187166758597</v>
      </c>
      <c r="H153" s="147">
        <f t="shared" si="52"/>
        <v>0.7</v>
      </c>
      <c r="I153" s="147">
        <f t="shared" si="53"/>
        <v>1.1499999999999999</v>
      </c>
      <c r="J153" s="147">
        <f>IF('Crisis Indicator Data'!G150="x","x",IF(LOG('Crisis Indicator Data'!G150)&lt;J$4,0,IF(LOG('Crisis Indicator Data'!G150)&gt;J$3,5,ROUND(5-(J$3-LOG('Crisis Indicator Data'!G150))/(J$3-J$4)*5,1))))</f>
        <v>0.3</v>
      </c>
      <c r="K153" s="165">
        <f>IF('Crisis Indicator Data'!G150="x","x",IF(LEN(E153)&gt;3,('Crisis Indicator Data'!G150/VLOOKUP('Impact of the crisis'!$C153,'Regional Crises'!$B$1:$R$66,5,FALSE)),'Crisis Indicator Data'!G150/VLOOKUP('Impact of the crisis'!$E153,'Country Indicator Data'!$B$4:$P$300,14,FALSE)))</f>
        <v>0.14762198888202593</v>
      </c>
      <c r="L153" s="147">
        <f t="shared" si="54"/>
        <v>0.7</v>
      </c>
      <c r="M153" s="147">
        <f t="shared" si="55"/>
        <v>0.5</v>
      </c>
      <c r="N153" s="147">
        <f t="shared" si="56"/>
        <v>0.8</v>
      </c>
      <c r="O153" s="147">
        <f>IF('Crisis Indicator Data'!H150="x","x",IF('Crisis Indicator Data'!H150=0,0,IF(LOG('Crisis Indicator Data'!H150)&lt;O$4,0,IF(LOG('Crisis Indicator Data'!H150)&gt;O$3,5,ROUND(5-(O$3-LOG('Crisis Indicator Data'!H150))/(O$3-O$4)*5,1)))))</f>
        <v>1.8</v>
      </c>
      <c r="P153" s="165">
        <f>IF('Crisis Indicator Data'!H150="x","x",'Crisis Indicator Data'!H150/'Crisis Indicator Data'!G150)</f>
        <v>0.300418410041841</v>
      </c>
      <c r="Q153" s="147">
        <f t="shared" si="57"/>
        <v>1.5</v>
      </c>
      <c r="R153" s="147">
        <f t="shared" si="58"/>
        <v>1.65</v>
      </c>
      <c r="S153" s="147">
        <f>IF('Crisis Indicator Data'!I150="x","x",IF('Crisis Indicator Data'!I150=0,0,IF(LOG('Crisis Indicator Data'!I150)&lt;S$4,0,IF(LOG('Crisis Indicator Data'!I150)&gt;S$3,5,ROUND(5-(S$3-LOG('Crisis Indicator Data'!I150))/(S$3-S$4)*5,1)))))</f>
        <v>2.5</v>
      </c>
      <c r="T153" s="165">
        <f>IF('Crisis Indicator Data'!H150="x","x",IF('Crisis Indicator Data'!I150="x","x",'Crisis Indicator Data'!I150/'Crisis Indicator Data'!H150))</f>
        <v>0.16155988857938719</v>
      </c>
      <c r="U153" s="147">
        <f t="shared" si="59"/>
        <v>5</v>
      </c>
      <c r="V153" s="147">
        <f t="shared" si="60"/>
        <v>3.8</v>
      </c>
      <c r="W153" s="147">
        <f>IF('Crisis Indicator Data'!L150="x","x",IF('Crisis Indicator Data'!L150=0,0,IF(LOG('Crisis Indicator Data'!L150)&lt;W$4,0,IF(LOG('Crisis Indicator Data'!L150)&gt;W$3,5,ROUND(5-(W$3-LOG('Crisis Indicator Data'!L150))/(W$3-W$4)*5,1)))))</f>
        <v>2.8</v>
      </c>
      <c r="X153" s="166">
        <f>IF(OR('Crisis Indicator Data'!L150="x",'Crisis Indicator Data'!H150="x"),"x",'Crisis Indicator Data'!L150/'Crisis Indicator Data'!H150)</f>
        <v>2.3676880222841225E-4</v>
      </c>
      <c r="Y153" s="147">
        <f t="shared" si="61"/>
        <v>5</v>
      </c>
      <c r="Z153" s="147">
        <f t="shared" si="62"/>
        <v>3.9</v>
      </c>
      <c r="AA153" s="147">
        <f t="shared" si="63"/>
        <v>3.9</v>
      </c>
      <c r="AB153" s="167">
        <f t="shared" si="64"/>
        <v>3</v>
      </c>
    </row>
    <row r="154" spans="1:28" x14ac:dyDescent="0.35">
      <c r="A154" s="175" t="str">
        <f>'Crisis Indicator Data'!A151</f>
        <v>Multiple situations in Thailand</v>
      </c>
      <c r="B154" s="176" t="str">
        <f>'Crisis Indicator Data'!B151</f>
        <v>Conflict,Displacement</v>
      </c>
      <c r="C154" s="176" t="str">
        <f>'Crisis Indicator Data'!C151</f>
        <v>THA001</v>
      </c>
      <c r="D154" s="176" t="str">
        <f>'Crisis Indicator Data'!D151</f>
        <v>Thailand</v>
      </c>
      <c r="E154" s="177" t="str">
        <f>'Crisis Indicator Data'!E151</f>
        <v>THA</v>
      </c>
      <c r="F154" s="168">
        <f>IF('Crisis Indicator Data'!F151="x","x",IF(LOG('Crisis Indicator Data'!F151)&lt;F$4,0,IF(LOG('Crisis Indicator Data'!F151)&gt;F$3,5,ROUND(5-(F$3-LOG('Crisis Indicator Data'!F151))/(F$3-F$4)*5,1))))</f>
        <v>4.2</v>
      </c>
      <c r="G154" s="165">
        <f>IF('Crisis Indicator Data'!F151="x","x",IF(LEN(E154)&gt;3,('Crisis Indicator Data'!F151/VLOOKUP('Impact of the crisis'!$C154,'Regional Crises'!$B$1:$R$66,4,FALSE)),'Crisis Indicator Data'!F151/VLOOKUP('Impact of the crisis'!$E154,'Country Indicator Data'!$B$4:$P$300,15,FALSE)))</f>
        <v>0.65764646009904282</v>
      </c>
      <c r="H154" s="147">
        <f t="shared" si="52"/>
        <v>3.3</v>
      </c>
      <c r="I154" s="147">
        <f t="shared" si="53"/>
        <v>3.75</v>
      </c>
      <c r="J154" s="147">
        <f>IF('Crisis Indicator Data'!G151="x","x",IF(LOG('Crisis Indicator Data'!G151)&lt;J$4,0,IF(LOG('Crisis Indicator Data'!G151)&gt;J$3,5,ROUND(5-(J$3-LOG('Crisis Indicator Data'!G151))/(J$3-J$4)*5,1))))</f>
        <v>5</v>
      </c>
      <c r="K154" s="165">
        <f>IF('Crisis Indicator Data'!G151="x","x",IF(LEN(E154)&gt;3,('Crisis Indicator Data'!G151/VLOOKUP('Impact of the crisis'!$C154,'Regional Crises'!$B$1:$R$66,5,FALSE)),'Crisis Indicator Data'!G151/VLOOKUP('Impact of the crisis'!$E154,'Country Indicator Data'!$B$4:$P$300,14,FALSE)))</f>
        <v>0.45403571325876296</v>
      </c>
      <c r="L154" s="147">
        <f t="shared" si="54"/>
        <v>2.2000000000000002</v>
      </c>
      <c r="M154" s="147">
        <f t="shared" si="55"/>
        <v>3.6</v>
      </c>
      <c r="N154" s="147">
        <f t="shared" si="56"/>
        <v>3.7</v>
      </c>
      <c r="O154" s="147">
        <f>IF('Crisis Indicator Data'!H151="x","x",IF('Crisis Indicator Data'!H151=0,0,IF(LOG('Crisis Indicator Data'!H151)&lt;O$4,0,IF(LOG('Crisis Indicator Data'!H151)&gt;O$3,5,ROUND(5-(O$3-LOG('Crisis Indicator Data'!H151))/(O$3-O$4)*5,1)))))</f>
        <v>2.7</v>
      </c>
      <c r="P154" s="165">
        <f>IF('Crisis Indicator Data'!H151="x","x",'Crisis Indicator Data'!H151/'Crisis Indicator Data'!G151)</f>
        <v>4.2368587713742877E-2</v>
      </c>
      <c r="Q154" s="147">
        <f t="shared" si="57"/>
        <v>0.2</v>
      </c>
      <c r="R154" s="147">
        <f t="shared" si="58"/>
        <v>1.4500000000000002</v>
      </c>
      <c r="S154" s="147">
        <f>IF('Crisis Indicator Data'!I151="x","x",IF('Crisis Indicator Data'!I151=0,0,IF(LOG('Crisis Indicator Data'!I151)&lt;S$4,0,IF(LOG('Crisis Indicator Data'!I151)&gt;S$3,5,ROUND(5-(S$3-LOG('Crisis Indicator Data'!I151))/(S$3-S$4)*5,1)))))</f>
        <v>3.1</v>
      </c>
      <c r="T154" s="165">
        <f>IF('Crisis Indicator Data'!H151="x","x",IF('Crisis Indicator Data'!I151="x","x",'Crisis Indicator Data'!I151/'Crisis Indicator Data'!H151))</f>
        <v>0.11883408071748879</v>
      </c>
      <c r="U154" s="147">
        <f t="shared" si="59"/>
        <v>4</v>
      </c>
      <c r="V154" s="147">
        <f t="shared" si="60"/>
        <v>3.6</v>
      </c>
      <c r="W154" s="147">
        <f>IF('Crisis Indicator Data'!L151="x","x",IF('Crisis Indicator Data'!L151=0,0,IF(LOG('Crisis Indicator Data'!L151)&lt;W$4,0,IF(LOG('Crisis Indicator Data'!L151)&gt;W$3,5,ROUND(5-(W$3-LOG('Crisis Indicator Data'!L151))/(W$3-W$4)*5,1)))))</f>
        <v>2.8</v>
      </c>
      <c r="X154" s="166">
        <f>IF(OR('Crisis Indicator Data'!L151="x",'Crisis Indicator Data'!H151="x"),"x",'Crisis Indicator Data'!L151/'Crisis Indicator Data'!H151)</f>
        <v>6.6517189835575482E-5</v>
      </c>
      <c r="Y154" s="147">
        <f t="shared" si="61"/>
        <v>3.3</v>
      </c>
      <c r="Z154" s="147">
        <f t="shared" si="62"/>
        <v>3.1</v>
      </c>
      <c r="AA154" s="147">
        <f t="shared" si="63"/>
        <v>3.4</v>
      </c>
      <c r="AB154" s="167">
        <f t="shared" si="64"/>
        <v>2.6</v>
      </c>
    </row>
    <row r="155" spans="1:28" x14ac:dyDescent="0.35">
      <c r="A155" s="175" t="str">
        <f>'Crisis Indicator Data'!A152</f>
        <v>Myanmar refugees in Thailand</v>
      </c>
      <c r="B155" s="176" t="str">
        <f>'Crisis Indicator Data'!B152</f>
        <v>Conflict</v>
      </c>
      <c r="C155" s="176" t="str">
        <f>'Crisis Indicator Data'!C152</f>
        <v>THA003</v>
      </c>
      <c r="D155" s="176" t="str">
        <f>'Crisis Indicator Data'!D152</f>
        <v>Thailand</v>
      </c>
      <c r="E155" s="177" t="str">
        <f>'Crisis Indicator Data'!E152</f>
        <v>THA</v>
      </c>
      <c r="F155" s="168">
        <f>IF('Crisis Indicator Data'!F152="x","x",IF(LOG('Crisis Indicator Data'!F152)&lt;F$4,0,IF(LOG('Crisis Indicator Data'!F152)&gt;F$3,5,ROUND(5-(F$3-LOG('Crisis Indicator Data'!F152))/(F$3-F$4)*5,1))))</f>
        <v>1.8</v>
      </c>
      <c r="G155" s="165">
        <f>IF('Crisis Indicator Data'!F152="x","x",IF(LEN(E155)&gt;3,('Crisis Indicator Data'!F152/VLOOKUP('Impact of the crisis'!$C155,'Regional Crises'!$B$1:$R$66,4,FALSE)),'Crisis Indicator Data'!F152/VLOOKUP('Impact of the crisis'!$E155,'Country Indicator Data'!$B$4:$P$300,15,FALSE)))</f>
        <v>2.3511910587406291E-2</v>
      </c>
      <c r="H155" s="147">
        <f t="shared" si="52"/>
        <v>0</v>
      </c>
      <c r="I155" s="147">
        <f t="shared" si="53"/>
        <v>0.9</v>
      </c>
      <c r="J155" s="147">
        <f>IF('Crisis Indicator Data'!G152="x","x",IF(LOG('Crisis Indicator Data'!G152)&lt;J$4,0,IF(LOG('Crisis Indicator Data'!G152)&gt;J$3,5,ROUND(5-(J$3-LOG('Crisis Indicator Data'!G152))/(J$3-J$4)*5,1))))</f>
        <v>0</v>
      </c>
      <c r="K155" s="165">
        <f>IF('Crisis Indicator Data'!G152="x","x",IF(LEN(E155)&gt;3,('Crisis Indicator Data'!G152/VLOOKUP('Impact of the crisis'!$C155,'Regional Crises'!$B$1:$R$66,5,FALSE)),'Crisis Indicator Data'!G152/VLOOKUP('Impact of the crisis'!$E155,'Country Indicator Data'!$B$4:$P$300,14,FALSE)))</f>
        <v>6.1678695689679963E-3</v>
      </c>
      <c r="L155" s="147">
        <f t="shared" si="54"/>
        <v>0</v>
      </c>
      <c r="M155" s="147">
        <f t="shared" si="55"/>
        <v>0</v>
      </c>
      <c r="N155" s="147">
        <f t="shared" si="56"/>
        <v>0.5</v>
      </c>
      <c r="O155" s="147">
        <f>IF('Crisis Indicator Data'!H152="x","x",IF('Crisis Indicator Data'!H152=0,0,IF(LOG('Crisis Indicator Data'!H152)&lt;O$4,0,IF(LOG('Crisis Indicator Data'!H152)&gt;O$3,5,ROUND(5-(O$3-LOG('Crisis Indicator Data'!H152))/(O$3-O$4)*5,1)))))</f>
        <v>1</v>
      </c>
      <c r="P155" s="165">
        <f>IF('Crisis Indicator Data'!H152="x","x",'Crisis Indicator Data'!H152/'Crisis Indicator Data'!G152)</f>
        <v>0.2937062937062937</v>
      </c>
      <c r="Q155" s="147">
        <f t="shared" si="57"/>
        <v>1.4</v>
      </c>
      <c r="R155" s="147">
        <f t="shared" si="58"/>
        <v>1.2</v>
      </c>
      <c r="S155" s="147">
        <f>IF('Crisis Indicator Data'!I152="x","x",IF('Crisis Indicator Data'!I152=0,0,IF(LOG('Crisis Indicator Data'!I152)&lt;S$4,0,IF(LOG('Crisis Indicator Data'!I152)&gt;S$3,5,ROUND(5-(S$3-LOG('Crisis Indicator Data'!I152))/(S$3-S$4)*5,1)))))</f>
        <v>3</v>
      </c>
      <c r="T155" s="165">
        <f>IF('Crisis Indicator Data'!H152="x","x",IF('Crisis Indicator Data'!I152="x","x",'Crisis Indicator Data'!I152/'Crisis Indicator Data'!H152))</f>
        <v>1</v>
      </c>
      <c r="U155" s="147">
        <f t="shared" si="59"/>
        <v>5</v>
      </c>
      <c r="V155" s="147">
        <f t="shared" si="60"/>
        <v>4</v>
      </c>
      <c r="W155" s="147">
        <f>IF('Crisis Indicator Data'!L152="x","x",IF('Crisis Indicator Data'!L152=0,0,IF(LOG('Crisis Indicator Data'!L152)&lt;W$4,0,IF(LOG('Crisis Indicator Data'!L152)&gt;W$3,5,ROUND(5-(W$3-LOG('Crisis Indicator Data'!L152))/(W$3-W$4)*5,1)))))</f>
        <v>0.7</v>
      </c>
      <c r="X155" s="166">
        <f>IF(OR('Crisis Indicator Data'!L152="x",'Crisis Indicator Data'!H152="x"),"x",'Crisis Indicator Data'!L152/'Crisis Indicator Data'!H152)</f>
        <v>2.380952380952381E-5</v>
      </c>
      <c r="Y155" s="147">
        <f t="shared" si="61"/>
        <v>1.2</v>
      </c>
      <c r="Z155" s="147">
        <f t="shared" si="62"/>
        <v>1</v>
      </c>
      <c r="AA155" s="147">
        <f t="shared" si="63"/>
        <v>2.8</v>
      </c>
      <c r="AB155" s="167">
        <f t="shared" si="64"/>
        <v>2.1</v>
      </c>
    </row>
    <row r="156" spans="1:28" x14ac:dyDescent="0.35">
      <c r="A156" s="175" t="str">
        <f>'Crisis Indicator Data'!A153</f>
        <v>2024 Monsoon Floods in Thailand</v>
      </c>
      <c r="B156" s="176" t="str">
        <f>'Crisis Indicator Data'!B153</f>
        <v>Floods</v>
      </c>
      <c r="C156" s="176" t="str">
        <f>'Crisis Indicator Data'!C153</f>
        <v>THA004</v>
      </c>
      <c r="D156" s="176" t="str">
        <f>'Crisis Indicator Data'!D153</f>
        <v>Thailand</v>
      </c>
      <c r="E156" s="177" t="str">
        <f>'Crisis Indicator Data'!E153</f>
        <v>THA</v>
      </c>
      <c r="F156" s="168">
        <f>IF('Crisis Indicator Data'!F153="x","x",IF(LOG('Crisis Indicator Data'!F153)&lt;F$4,0,IF(LOG('Crisis Indicator Data'!F153)&gt;F$3,5,ROUND(5-(F$3-LOG('Crisis Indicator Data'!F153))/(F$3-F$4)*5,1))))</f>
        <v>4.3</v>
      </c>
      <c r="G156" s="165">
        <f>IF('Crisis Indicator Data'!F153="x","x",IF(LEN(E156)&gt;3,('Crisis Indicator Data'!F153/VLOOKUP('Impact of the crisis'!$C156,'Regional Crises'!$B$1:$R$66,4,FALSE)),'Crisis Indicator Data'!F153/VLOOKUP('Impact of the crisis'!$E156,'Country Indicator Data'!$B$4:$P$300,15,FALSE)))</f>
        <v>0.70606001291863218</v>
      </c>
      <c r="H156" s="147">
        <f t="shared" si="52"/>
        <v>3.5</v>
      </c>
      <c r="I156" s="147">
        <f t="shared" si="53"/>
        <v>3.9</v>
      </c>
      <c r="J156" s="147">
        <f>IF('Crisis Indicator Data'!G153="x","x",IF(LOG('Crisis Indicator Data'!G153)&lt;J$4,0,IF(LOG('Crisis Indicator Data'!G153)&gt;J$3,5,ROUND(5-(J$3-LOG('Crisis Indicator Data'!G153))/(J$3-J$4)*5,1))))</f>
        <v>5</v>
      </c>
      <c r="K156" s="165">
        <f>IF('Crisis Indicator Data'!G153="x","x",IF(LEN(E156)&gt;3,('Crisis Indicator Data'!G153/VLOOKUP('Impact of the crisis'!$C156,'Regional Crises'!$B$1:$R$66,5,FALSE)),'Crisis Indicator Data'!G153/VLOOKUP('Impact of the crisis'!$E156,'Country Indicator Data'!$B$4:$P$300,14,FALSE)))</f>
        <v>0.46080743019811943</v>
      </c>
      <c r="L156" s="147">
        <f t="shared" si="54"/>
        <v>2.2999999999999998</v>
      </c>
      <c r="M156" s="147">
        <f t="shared" si="55"/>
        <v>3.65</v>
      </c>
      <c r="N156" s="147">
        <f t="shared" si="56"/>
        <v>3.8</v>
      </c>
      <c r="O156" s="147">
        <f>IF('Crisis Indicator Data'!H153="x","x",IF('Crisis Indicator Data'!H153=0,0,IF(LOG('Crisis Indicator Data'!H153)&lt;O$4,0,IF(LOG('Crisis Indicator Data'!H153)&gt;O$3,5,ROUND(5-(O$3-LOG('Crisis Indicator Data'!H153))/(O$3-O$4)*5,1)))))</f>
        <v>2.6</v>
      </c>
      <c r="P156" s="165">
        <f>IF('Crisis Indicator Data'!H153="x","x",'Crisis Indicator Data'!H153/'Crisis Indicator Data'!G153)</f>
        <v>3.781473276964837E-2</v>
      </c>
      <c r="Q156" s="147">
        <f t="shared" si="57"/>
        <v>0.1</v>
      </c>
      <c r="R156" s="147">
        <f t="shared" si="58"/>
        <v>1.35</v>
      </c>
      <c r="S156" s="147">
        <f>IF('Crisis Indicator Data'!I153="x","x",IF('Crisis Indicator Data'!I153=0,0,IF(LOG('Crisis Indicator Data'!I153)&lt;S$4,0,IF(LOG('Crisis Indicator Data'!I153)&gt;S$3,5,ROUND(5-(S$3-LOG('Crisis Indicator Data'!I153))/(S$3-S$4)*5,1)))))</f>
        <v>2.2000000000000002</v>
      </c>
      <c r="T156" s="165">
        <f>IF('Crisis Indicator Data'!H153="x","x",IF('Crisis Indicator Data'!I153="x","x",'Crisis Indicator Data'!I153/'Crisis Indicator Data'!H153))</f>
        <v>2.7227722772277228E-2</v>
      </c>
      <c r="U156" s="147">
        <f t="shared" si="59"/>
        <v>0.9</v>
      </c>
      <c r="V156" s="147">
        <f t="shared" si="60"/>
        <v>1.6</v>
      </c>
      <c r="W156" s="147">
        <f>IF('Crisis Indicator Data'!L153="x","x",IF('Crisis Indicator Data'!L153=0,0,IF(LOG('Crisis Indicator Data'!L153)&lt;W$4,0,IF(LOG('Crisis Indicator Data'!L153)&gt;W$3,5,ROUND(5-(W$3-LOG('Crisis Indicator Data'!L153))/(W$3-W$4)*5,1)))))</f>
        <v>2.8</v>
      </c>
      <c r="X156" s="166">
        <f>IF(OR('Crisis Indicator Data'!L153="x",'Crisis Indicator Data'!H153="x"),"x",'Crisis Indicator Data'!L153/'Crisis Indicator Data'!H153)</f>
        <v>7.0957095709570957E-5</v>
      </c>
      <c r="Y156" s="147">
        <f t="shared" si="61"/>
        <v>3.5</v>
      </c>
      <c r="Z156" s="147">
        <f t="shared" si="62"/>
        <v>3.2</v>
      </c>
      <c r="AA156" s="147">
        <f t="shared" si="63"/>
        <v>2.5</v>
      </c>
      <c r="AB156" s="167">
        <f t="shared" si="64"/>
        <v>2</v>
      </c>
    </row>
    <row r="157" spans="1:28" x14ac:dyDescent="0.35">
      <c r="A157" s="175" t="str">
        <f>'Crisis Indicator Data'!A154</f>
        <v>Food Security Crisis in Timor-Leste</v>
      </c>
      <c r="B157" s="176" t="str">
        <f>'Crisis Indicator Data'!B154</f>
        <v>Food Security</v>
      </c>
      <c r="C157" s="176" t="str">
        <f>'Crisis Indicator Data'!C154</f>
        <v>TLS003</v>
      </c>
      <c r="D157" s="176" t="str">
        <f>'Crisis Indicator Data'!D154</f>
        <v>Timor Leste</v>
      </c>
      <c r="E157" s="177" t="str">
        <f>'Crisis Indicator Data'!E154</f>
        <v>TLS</v>
      </c>
      <c r="F157" s="168">
        <f>IF('Crisis Indicator Data'!F154="x","x",IF(LOG('Crisis Indicator Data'!F154)&lt;F$4,0,IF(LOG('Crisis Indicator Data'!F154)&gt;F$3,5,ROUND(5-(F$3-LOG('Crisis Indicator Data'!F154))/(F$3-F$4)*5,1))))</f>
        <v>2</v>
      </c>
      <c r="G157" s="165">
        <f>IF('Crisis Indicator Data'!F154="x","x",IF(LEN(E157)&gt;3,('Crisis Indicator Data'!F154/VLOOKUP('Impact of the crisis'!$C157,'Regional Crises'!$B$1:$R$66,4,FALSE)),'Crisis Indicator Data'!F154/VLOOKUP('Impact of the crisis'!$E157,'Country Indicator Data'!$B$4:$P$300,15,FALSE)))</f>
        <v>1.0053799596503026</v>
      </c>
      <c r="H157" s="147">
        <f t="shared" si="52"/>
        <v>5</v>
      </c>
      <c r="I157" s="147">
        <f t="shared" si="53"/>
        <v>3.5</v>
      </c>
      <c r="J157" s="147">
        <f>IF('Crisis Indicator Data'!G154="x","x",IF(LOG('Crisis Indicator Data'!G154)&lt;J$4,0,IF(LOG('Crisis Indicator Data'!G154)&gt;J$3,5,ROUND(5-(J$3-LOG('Crisis Indicator Data'!G154))/(J$3-J$4)*5,1))))</f>
        <v>0.4</v>
      </c>
      <c r="K157" s="165">
        <f>IF('Crisis Indicator Data'!G154="x","x",IF(LEN(E157)&gt;3,('Crisis Indicator Data'!G154/VLOOKUP('Impact of the crisis'!$C157,'Regional Crises'!$B$1:$R$66,5,FALSE)),'Crisis Indicator Data'!G154/VLOOKUP('Impact of the crisis'!$E157,'Country Indicator Data'!$B$4:$P$300,14,FALSE)))</f>
        <v>1</v>
      </c>
      <c r="L157" s="147">
        <f t="shared" si="54"/>
        <v>5</v>
      </c>
      <c r="M157" s="147">
        <f t="shared" si="55"/>
        <v>2.7</v>
      </c>
      <c r="N157" s="147">
        <f t="shared" si="56"/>
        <v>3.1</v>
      </c>
      <c r="O157" s="147">
        <f>IF('Crisis Indicator Data'!H154="x","x",IF('Crisis Indicator Data'!H154=0,0,IF(LOG('Crisis Indicator Data'!H154)&lt;O$4,0,IF(LOG('Crisis Indicator Data'!H154)&gt;O$3,5,ROUND(5-(O$3-LOG('Crisis Indicator Data'!H154))/(O$3-O$4)*5,1)))))</f>
        <v>2.4</v>
      </c>
      <c r="P157" s="165">
        <f>IF('Crisis Indicator Data'!H154="x","x",'Crisis Indicator Data'!H154/'Crisis Indicator Data'!G154)</f>
        <v>0.64029850746268657</v>
      </c>
      <c r="Q157" s="147">
        <f t="shared" si="57"/>
        <v>3.2</v>
      </c>
      <c r="R157" s="147">
        <f t="shared" si="58"/>
        <v>2.8</v>
      </c>
      <c r="S157" s="147">
        <f>IF('Crisis Indicator Data'!I154="x","x",IF('Crisis Indicator Data'!I154=0,0,IF(LOG('Crisis Indicator Data'!I154)&lt;S$4,0,IF(LOG('Crisis Indicator Data'!I154)&gt;S$3,5,ROUND(5-(S$3-LOG('Crisis Indicator Data'!I154))/(S$3-S$4)*5,1)))))</f>
        <v>0</v>
      </c>
      <c r="T157" s="165">
        <f>IF('Crisis Indicator Data'!H154="x","x",IF('Crisis Indicator Data'!I154="x","x",'Crisis Indicator Data'!I154/'Crisis Indicator Data'!H154))</f>
        <v>0</v>
      </c>
      <c r="U157" s="147">
        <f t="shared" si="59"/>
        <v>0</v>
      </c>
      <c r="V157" s="147">
        <f t="shared" si="60"/>
        <v>0</v>
      </c>
      <c r="W157" s="147">
        <f>IF('Crisis Indicator Data'!L154="x","x",IF('Crisis Indicator Data'!L154=0,0,IF(LOG('Crisis Indicator Data'!L154)&lt;W$4,0,IF(LOG('Crisis Indicator Data'!L154)&gt;W$3,5,ROUND(5-(W$3-LOG('Crisis Indicator Data'!L154))/(W$3-W$4)*5,1)))))</f>
        <v>0</v>
      </c>
      <c r="X157" s="166">
        <f>IF(OR('Crisis Indicator Data'!L154="x",'Crisis Indicator Data'!H154="x"),"x",'Crisis Indicator Data'!L154/'Crisis Indicator Data'!H154)</f>
        <v>0</v>
      </c>
      <c r="Y157" s="147">
        <f t="shared" si="61"/>
        <v>0</v>
      </c>
      <c r="Z157" s="147">
        <f t="shared" si="62"/>
        <v>0</v>
      </c>
      <c r="AA157" s="147">
        <f t="shared" si="63"/>
        <v>0</v>
      </c>
      <c r="AB157" s="167">
        <f t="shared" si="64"/>
        <v>1.6</v>
      </c>
    </row>
    <row r="158" spans="1:28" x14ac:dyDescent="0.35">
      <c r="A158" s="175" t="str">
        <f>'Crisis Indicator Data'!A155</f>
        <v>Venezuelan refugees in Trinidad and Tobago</v>
      </c>
      <c r="B158" s="176" t="str">
        <f>'Crisis Indicator Data'!B155</f>
        <v>Displacement</v>
      </c>
      <c r="C158" s="176" t="str">
        <f>'Crisis Indicator Data'!C155</f>
        <v>TTO002</v>
      </c>
      <c r="D158" s="176" t="str">
        <f>'Crisis Indicator Data'!D155</f>
        <v>Trinidad and Tobago</v>
      </c>
      <c r="E158" s="177" t="str">
        <f>'Crisis Indicator Data'!E155</f>
        <v>TTO</v>
      </c>
      <c r="F158" s="168">
        <f>IF('Crisis Indicator Data'!F155="x","x",IF(LOG('Crisis Indicator Data'!F155)&lt;F$4,0,IF(LOG('Crisis Indicator Data'!F155)&gt;F$3,5,ROUND(5-(F$3-LOG('Crisis Indicator Data'!F155))/(F$3-F$4)*5,1))))</f>
        <v>1.2</v>
      </c>
      <c r="G158" s="165">
        <f>IF('Crisis Indicator Data'!F155="x","x",IF(LEN(E158)&gt;3,('Crisis Indicator Data'!F155/VLOOKUP('Impact of the crisis'!$C158,'Regional Crises'!$B$1:$R$66,4,FALSE)),'Crisis Indicator Data'!F155/VLOOKUP('Impact of the crisis'!$E158,'Country Indicator Data'!$B$4:$P$300,15,FALSE)))</f>
        <v>1</v>
      </c>
      <c r="H158" s="147">
        <f t="shared" si="52"/>
        <v>5</v>
      </c>
      <c r="I158" s="147">
        <f t="shared" si="53"/>
        <v>3.1</v>
      </c>
      <c r="J158" s="147">
        <f>IF('Crisis Indicator Data'!G155="x","x",IF(LOG('Crisis Indicator Data'!G155)&lt;J$4,0,IF(LOG('Crisis Indicator Data'!G155)&gt;J$3,5,ROUND(5-(J$3-LOG('Crisis Indicator Data'!G155))/(J$3-J$4)*5,1))))</f>
        <v>0.6</v>
      </c>
      <c r="K158" s="165">
        <f>IF('Crisis Indicator Data'!G155="x","x",IF(LEN(E158)&gt;3,('Crisis Indicator Data'!G155/VLOOKUP('Impact of the crisis'!$C158,'Regional Crises'!$B$1:$R$66,5,FALSE)),'Crisis Indicator Data'!G155/VLOOKUP('Impact of the crisis'!$E158,'Country Indicator Data'!$B$4:$P$300,14,FALSE)))</f>
        <v>1</v>
      </c>
      <c r="L158" s="147">
        <f t="shared" si="54"/>
        <v>5</v>
      </c>
      <c r="M158" s="147">
        <f t="shared" si="55"/>
        <v>2.8</v>
      </c>
      <c r="N158" s="147">
        <f t="shared" si="56"/>
        <v>3</v>
      </c>
      <c r="O158" s="147">
        <f>IF('Crisis Indicator Data'!H155="x","x",IF('Crisis Indicator Data'!H155=0,0,IF(LOG('Crisis Indicator Data'!H155)&lt;O$4,0,IF(LOG('Crisis Indicator Data'!H155)&gt;O$3,5,ROUND(5-(O$3-LOG('Crisis Indicator Data'!H155))/(O$3-O$4)*5,1)))))</f>
        <v>1.4</v>
      </c>
      <c r="P158" s="165">
        <f>IF('Crisis Indicator Data'!H155="x","x",'Crisis Indicator Data'!H155/'Crisis Indicator Data'!G155)</f>
        <v>0.13811074918566776</v>
      </c>
      <c r="Q158" s="147">
        <f t="shared" si="57"/>
        <v>0.6</v>
      </c>
      <c r="R158" s="147">
        <f t="shared" si="58"/>
        <v>1</v>
      </c>
      <c r="S158" s="147">
        <f>IF('Crisis Indicator Data'!I155="x","x",IF('Crisis Indicator Data'!I155=0,0,IF(LOG('Crisis Indicator Data'!I155)&lt;S$4,0,IF(LOG('Crisis Indicator Data'!I155)&gt;S$3,5,ROUND(5-(S$3-LOG('Crisis Indicator Data'!I155))/(S$3-S$4)*5,1)))))</f>
        <v>2.2000000000000002</v>
      </c>
      <c r="T158" s="165">
        <f>IF('Crisis Indicator Data'!H155="x","x",IF('Crisis Indicator Data'!I155="x","x",'Crisis Indicator Data'!I155/'Crisis Indicator Data'!H155))</f>
        <v>0.16981132075471697</v>
      </c>
      <c r="U158" s="147">
        <f t="shared" si="59"/>
        <v>5</v>
      </c>
      <c r="V158" s="147">
        <f t="shared" si="60"/>
        <v>3.6</v>
      </c>
      <c r="W158" s="147">
        <f>IF('Crisis Indicator Data'!L155="x","x",IF('Crisis Indicator Data'!L155=0,0,IF(LOG('Crisis Indicator Data'!L155)&lt;W$4,0,IF(LOG('Crisis Indicator Data'!L155)&gt;W$3,5,ROUND(5-(W$3-LOG('Crisis Indicator Data'!L155))/(W$3-W$4)*5,1)))))</f>
        <v>0</v>
      </c>
      <c r="X158" s="166">
        <f>IF(OR('Crisis Indicator Data'!L155="x",'Crisis Indicator Data'!H155="x"),"x",'Crisis Indicator Data'!L155/'Crisis Indicator Data'!H155)</f>
        <v>0</v>
      </c>
      <c r="Y158" s="147">
        <f t="shared" si="61"/>
        <v>0</v>
      </c>
      <c r="Z158" s="147">
        <f t="shared" si="62"/>
        <v>0</v>
      </c>
      <c r="AA158" s="147">
        <f t="shared" si="63"/>
        <v>2.2000000000000002</v>
      </c>
      <c r="AB158" s="167">
        <f t="shared" si="64"/>
        <v>1.6</v>
      </c>
    </row>
    <row r="159" spans="1:28" x14ac:dyDescent="0.35">
      <c r="A159" s="175" t="str">
        <f>'Crisis Indicator Data'!A156</f>
        <v>Mixed migration flows in Tunisia</v>
      </c>
      <c r="B159" s="176" t="str">
        <f>'Crisis Indicator Data'!B156</f>
        <v>Displacement</v>
      </c>
      <c r="C159" s="176" t="str">
        <f>'Crisis Indicator Data'!C156</f>
        <v>TUN002</v>
      </c>
      <c r="D159" s="176" t="str">
        <f>'Crisis Indicator Data'!D156</f>
        <v>Tunisia</v>
      </c>
      <c r="E159" s="177" t="str">
        <f>'Crisis Indicator Data'!E156</f>
        <v>TUN</v>
      </c>
      <c r="F159" s="168">
        <f>IF('Crisis Indicator Data'!F156="x","x",IF(LOG('Crisis Indicator Data'!F156)&lt;F$4,0,IF(LOG('Crisis Indicator Data'!F156)&gt;F$3,5,ROUND(5-(F$3-LOG('Crisis Indicator Data'!F156))/(F$3-F$4)*5,1))))</f>
        <v>2.2000000000000002</v>
      </c>
      <c r="G159" s="165">
        <f>IF('Crisis Indicator Data'!F156="x","x",IF(LEN(E159)&gt;3,('Crisis Indicator Data'!F156/VLOOKUP('Impact of the crisis'!$C159,'Regional Crises'!$B$1:$R$66,4,FALSE)),'Crisis Indicator Data'!F156/VLOOKUP('Impact of the crisis'!$E159,'Country Indicator Data'!$B$4:$P$300,15,FALSE)))</f>
        <v>0.12970520082389289</v>
      </c>
      <c r="H159" s="147">
        <f t="shared" si="52"/>
        <v>0.6</v>
      </c>
      <c r="I159" s="147">
        <f t="shared" si="53"/>
        <v>1.4000000000000001</v>
      </c>
      <c r="J159" s="147">
        <f>IF('Crisis Indicator Data'!G156="x","x",IF(LOG('Crisis Indicator Data'!G156)&lt;J$4,0,IF(LOG('Crisis Indicator Data'!G156)&gt;J$3,5,ROUND(5-(J$3-LOG('Crisis Indicator Data'!G156))/(J$3-J$4)*5,1))))</f>
        <v>2</v>
      </c>
      <c r="K159" s="165">
        <f>IF('Crisis Indicator Data'!G156="x","x",IF(LEN(E159)&gt;3,('Crisis Indicator Data'!G156/VLOOKUP('Impact of the crisis'!$C159,'Regional Crises'!$B$1:$R$66,5,FALSE)),'Crisis Indicator Data'!G156/VLOOKUP('Impact of the crisis'!$E159,'Country Indicator Data'!$B$4:$P$300,14,FALSE)))</f>
        <v>0.32978377499593564</v>
      </c>
      <c r="L159" s="147">
        <f t="shared" si="54"/>
        <v>1.6</v>
      </c>
      <c r="M159" s="147">
        <f t="shared" si="55"/>
        <v>1.8</v>
      </c>
      <c r="N159" s="147">
        <f t="shared" si="56"/>
        <v>1.6</v>
      </c>
      <c r="O159" s="147">
        <f>IF('Crisis Indicator Data'!H156="x","x",IF('Crisis Indicator Data'!H156=0,0,IF(LOG('Crisis Indicator Data'!H156)&lt;O$4,0,IF(LOG('Crisis Indicator Data'!H156)&gt;O$3,5,ROUND(5-(O$3-LOG('Crisis Indicator Data'!H156))/(O$3-O$4)*5,1)))))</f>
        <v>0.7</v>
      </c>
      <c r="P159" s="165">
        <f>IF('Crisis Indicator Data'!H156="x","x",'Crisis Indicator Data'!H156/'Crisis Indicator Data'!G156)</f>
        <v>2.070495439980281E-2</v>
      </c>
      <c r="Q159" s="147">
        <f t="shared" si="57"/>
        <v>0.1</v>
      </c>
      <c r="R159" s="147">
        <f t="shared" si="58"/>
        <v>0.39999999999999997</v>
      </c>
      <c r="S159" s="147">
        <f>IF('Crisis Indicator Data'!I156="x","x",IF('Crisis Indicator Data'!I156=0,0,IF(LOG('Crisis Indicator Data'!I156)&lt;S$4,0,IF(LOG('Crisis Indicator Data'!I156)&gt;S$3,5,ROUND(5-(S$3-LOG('Crisis Indicator Data'!I156))/(S$3-S$4)*5,1)))))</f>
        <v>2.7</v>
      </c>
      <c r="T159" s="165">
        <f>IF('Crisis Indicator Data'!H156="x","x",IF('Crisis Indicator Data'!I156="x","x",'Crisis Indicator Data'!I156/'Crisis Indicator Data'!H156))</f>
        <v>1</v>
      </c>
      <c r="U159" s="147">
        <f t="shared" si="59"/>
        <v>5</v>
      </c>
      <c r="V159" s="147">
        <f t="shared" si="60"/>
        <v>3.9</v>
      </c>
      <c r="W159" s="147">
        <f>IF('Crisis Indicator Data'!L156="x","x",IF('Crisis Indicator Data'!L156=0,0,IF(LOG('Crisis Indicator Data'!L156)&lt;W$4,0,IF(LOG('Crisis Indicator Data'!L156)&gt;W$3,5,ROUND(5-(W$3-LOG('Crisis Indicator Data'!L156))/(W$3-W$4)*5,1)))))</f>
        <v>4.0999999999999996</v>
      </c>
      <c r="X159" s="166">
        <f>IF(OR('Crisis Indicator Data'!L156="x",'Crisis Indicator Data'!H156="x"),"x",'Crisis Indicator Data'!L156/'Crisis Indicator Data'!H156)</f>
        <v>8.8214285714285721E-3</v>
      </c>
      <c r="Y159" s="147">
        <f t="shared" si="61"/>
        <v>5</v>
      </c>
      <c r="Z159" s="147">
        <f t="shared" si="62"/>
        <v>4.5999999999999996</v>
      </c>
      <c r="AA159" s="147">
        <f t="shared" si="63"/>
        <v>4.3</v>
      </c>
      <c r="AB159" s="167">
        <f t="shared" si="64"/>
        <v>2.9</v>
      </c>
    </row>
    <row r="160" spans="1:28" x14ac:dyDescent="0.35">
      <c r="A160" s="175" t="str">
        <f>'Crisis Indicator Data'!A157</f>
        <v>Complex situation in Türkiye</v>
      </c>
      <c r="B160" s="176" t="str">
        <f>'Crisis Indicator Data'!B157</f>
        <v>Displacement,Conflict</v>
      </c>
      <c r="C160" s="176" t="str">
        <f>'Crisis Indicator Data'!C157</f>
        <v>TUR001</v>
      </c>
      <c r="D160" s="176" t="str">
        <f>'Crisis Indicator Data'!D157</f>
        <v>Türkiye</v>
      </c>
      <c r="E160" s="177" t="str">
        <f>'Crisis Indicator Data'!E157</f>
        <v>TUR</v>
      </c>
      <c r="F160" s="168">
        <f>IF('Crisis Indicator Data'!F157="x","x",IF(LOG('Crisis Indicator Data'!F157)&lt;F$4,0,IF(LOG('Crisis Indicator Data'!F157)&gt;F$3,5,ROUND(5-(F$3-LOG('Crisis Indicator Data'!F157))/(F$3-F$4)*5,1))))</f>
        <v>4.2</v>
      </c>
      <c r="G160" s="165">
        <f>IF('Crisis Indicator Data'!F157="x","x",IF(LEN(E160)&gt;3,('Crisis Indicator Data'!F157/VLOOKUP('Impact of the crisis'!$C160,'Regional Crises'!$B$1:$R$66,4,FALSE)),'Crisis Indicator Data'!F157/VLOOKUP('Impact of the crisis'!$E160,'Country Indicator Data'!$B$4:$P$300,15,FALSE)))</f>
        <v>0.44369762093473486</v>
      </c>
      <c r="H160" s="147">
        <f t="shared" si="52"/>
        <v>2.2000000000000002</v>
      </c>
      <c r="I160" s="147">
        <f t="shared" si="53"/>
        <v>3.2</v>
      </c>
      <c r="J160" s="147">
        <f>IF('Crisis Indicator Data'!G157="x","x",IF(LOG('Crisis Indicator Data'!G157)&lt;J$4,0,IF(LOG('Crisis Indicator Data'!G157)&gt;J$3,5,ROUND(5-(J$3-LOG('Crisis Indicator Data'!G157))/(J$3-J$4)*5,1))))</f>
        <v>5</v>
      </c>
      <c r="K160" s="165">
        <f>IF('Crisis Indicator Data'!G157="x","x",IF(LEN(E160)&gt;3,('Crisis Indicator Data'!G157/VLOOKUP('Impact of the crisis'!$C160,'Regional Crises'!$B$1:$R$66,5,FALSE)),'Crisis Indicator Data'!G157/VLOOKUP('Impact of the crisis'!$E160,'Country Indicator Data'!$B$4:$P$300,14,FALSE)))</f>
        <v>0.61693973700864924</v>
      </c>
      <c r="L160" s="147">
        <f t="shared" si="54"/>
        <v>3.1</v>
      </c>
      <c r="M160" s="147">
        <f t="shared" si="55"/>
        <v>4.05</v>
      </c>
      <c r="N160" s="147">
        <f t="shared" si="56"/>
        <v>3.7</v>
      </c>
      <c r="O160" s="147">
        <f>IF('Crisis Indicator Data'!H157="x","x",IF('Crisis Indicator Data'!H157=0,0,IF(LOG('Crisis Indicator Data'!H157)&lt;O$4,0,IF(LOG('Crisis Indicator Data'!H157)&gt;O$3,5,ROUND(5-(O$3-LOG('Crisis Indicator Data'!H157))/(O$3-O$4)*5,1)))))</f>
        <v>4.5999999999999996</v>
      </c>
      <c r="P160" s="165">
        <f>IF('Crisis Indicator Data'!H157="x","x",'Crisis Indicator Data'!H157/'Crisis Indicator Data'!G157)</f>
        <v>0.32805227864212305</v>
      </c>
      <c r="Q160" s="147">
        <f t="shared" si="57"/>
        <v>1.6</v>
      </c>
      <c r="R160" s="147">
        <f t="shared" si="58"/>
        <v>3.0999999999999996</v>
      </c>
      <c r="S160" s="147">
        <f>IF('Crisis Indicator Data'!I157="x","x",IF('Crisis Indicator Data'!I157=0,0,IF(LOG('Crisis Indicator Data'!I157)&lt;S$4,0,IF(LOG('Crisis Indicator Data'!I157)&gt;S$3,5,ROUND(5-(S$3-LOG('Crisis Indicator Data'!I157))/(S$3-S$4)*5,1)))))</f>
        <v>5</v>
      </c>
      <c r="T160" s="165">
        <f>IF('Crisis Indicator Data'!H157="x","x",IF('Crisis Indicator Data'!I157="x","x",'Crisis Indicator Data'!I157/'Crisis Indicator Data'!H157))</f>
        <v>0.31420464416005561</v>
      </c>
      <c r="U160" s="147">
        <f t="shared" si="59"/>
        <v>5</v>
      </c>
      <c r="V160" s="147">
        <f t="shared" si="60"/>
        <v>5</v>
      </c>
      <c r="W160" s="147">
        <f>IF('Crisis Indicator Data'!L157="x","x",IF('Crisis Indicator Data'!L157=0,0,IF(LOG('Crisis Indicator Data'!L157)&lt;W$4,0,IF(LOG('Crisis Indicator Data'!L157)&gt;W$3,5,ROUND(5-(W$3-LOG('Crisis Indicator Data'!L157))/(W$3-W$4)*5,1)))))</f>
        <v>1.5</v>
      </c>
      <c r="X160" s="166">
        <f>IF(OR('Crisis Indicator Data'!L157="x",'Crisis Indicator Data'!H157="x"),"x",'Crisis Indicator Data'!L157/'Crisis Indicator Data'!H157)</f>
        <v>6.3697955874688746E-7</v>
      </c>
      <c r="Y160" s="147">
        <f t="shared" si="61"/>
        <v>0</v>
      </c>
      <c r="Z160" s="147">
        <f t="shared" si="62"/>
        <v>0.8</v>
      </c>
      <c r="AA160" s="147">
        <f t="shared" si="63"/>
        <v>3.6</v>
      </c>
      <c r="AB160" s="167">
        <f t="shared" si="64"/>
        <v>3.4</v>
      </c>
    </row>
    <row r="161" spans="1:28" x14ac:dyDescent="0.35">
      <c r="A161" s="175" t="str">
        <f>'Crisis Indicator Data'!A158</f>
        <v>Syrian Refugees in Türkiye</v>
      </c>
      <c r="B161" s="176" t="str">
        <f>'Crisis Indicator Data'!B158</f>
        <v>Displacement</v>
      </c>
      <c r="C161" s="176" t="str">
        <f>'Crisis Indicator Data'!C158</f>
        <v>TUR002</v>
      </c>
      <c r="D161" s="176" t="str">
        <f>'Crisis Indicator Data'!D158</f>
        <v>Türkiye</v>
      </c>
      <c r="E161" s="177" t="str">
        <f>'Crisis Indicator Data'!E158</f>
        <v>TUR</v>
      </c>
      <c r="F161" s="168">
        <f>IF('Crisis Indicator Data'!F158="x","x",IF(LOG('Crisis Indicator Data'!F158)&lt;F$4,0,IF(LOG('Crisis Indicator Data'!F158)&gt;F$3,5,ROUND(5-(F$3-LOG('Crisis Indicator Data'!F158))/(F$3-F$4)*5,1))))</f>
        <v>3.8</v>
      </c>
      <c r="G161" s="165">
        <f>IF('Crisis Indicator Data'!F158="x","x",IF(LEN(E161)&gt;3,('Crisis Indicator Data'!F158/VLOOKUP('Impact of the crisis'!$C161,'Regional Crises'!$B$1:$R$66,4,FALSE)),'Crisis Indicator Data'!F158/VLOOKUP('Impact of the crisis'!$E161,'Country Indicator Data'!$B$4:$P$300,15,FALSE)))</f>
        <v>0.26388004625599315</v>
      </c>
      <c r="H161" s="147">
        <f t="shared" si="52"/>
        <v>1.2</v>
      </c>
      <c r="I161" s="147">
        <f t="shared" si="53"/>
        <v>2.5</v>
      </c>
      <c r="J161" s="147">
        <f>IF('Crisis Indicator Data'!G158="x","x",IF(LOG('Crisis Indicator Data'!G158)&lt;J$4,0,IF(LOG('Crisis Indicator Data'!G158)&gt;J$3,5,ROUND(5-(J$3-LOG('Crisis Indicator Data'!G158))/(J$3-J$4)*5,1))))</f>
        <v>5</v>
      </c>
      <c r="K161" s="165">
        <f>IF('Crisis Indicator Data'!G158="x","x",IF(LEN(E161)&gt;3,('Crisis Indicator Data'!G158/VLOOKUP('Impact of the crisis'!$C161,'Regional Crises'!$B$1:$R$66,5,FALSE)),'Crisis Indicator Data'!G158/VLOOKUP('Impact of the crisis'!$E161,'Country Indicator Data'!$B$4:$P$300,14,FALSE)))</f>
        <v>0.49562853057684647</v>
      </c>
      <c r="L161" s="147">
        <f t="shared" si="54"/>
        <v>2.5</v>
      </c>
      <c r="M161" s="147">
        <f t="shared" si="55"/>
        <v>3.75</v>
      </c>
      <c r="N161" s="147">
        <f t="shared" si="56"/>
        <v>3.2</v>
      </c>
      <c r="O161" s="147">
        <f>IF('Crisis Indicator Data'!H158="x","x",IF('Crisis Indicator Data'!H158=0,0,IF(LOG('Crisis Indicator Data'!H158)&lt;O$4,0,IF(LOG('Crisis Indicator Data'!H158)&gt;O$3,5,ROUND(5-(O$3-LOG('Crisis Indicator Data'!H158))/(O$3-O$4)*5,1)))))</f>
        <v>3.9</v>
      </c>
      <c r="P161" s="165">
        <f>IF('Crisis Indicator Data'!H158="x","x",'Crisis Indicator Data'!H158/'Crisis Indicator Data'!G158)</f>
        <v>0.17025301489713882</v>
      </c>
      <c r="Q161" s="147">
        <f t="shared" si="57"/>
        <v>0.8</v>
      </c>
      <c r="R161" s="147">
        <f t="shared" si="58"/>
        <v>2.35</v>
      </c>
      <c r="S161" s="147">
        <f>IF('Crisis Indicator Data'!I158="x","x",IF('Crisis Indicator Data'!I158=0,0,IF(LOG('Crisis Indicator Data'!I158)&lt;S$4,0,IF(LOG('Crisis Indicator Data'!I158)&gt;S$3,5,ROUND(5-(S$3-LOG('Crisis Indicator Data'!I158))/(S$3-S$4)*5,1)))))</f>
        <v>5</v>
      </c>
      <c r="T161" s="165">
        <f>IF('Crisis Indicator Data'!H158="x","x",IF('Crisis Indicator Data'!I158="x","x",'Crisis Indicator Data'!I158/'Crisis Indicator Data'!H158))</f>
        <v>0.46291666666666664</v>
      </c>
      <c r="U161" s="147">
        <f t="shared" si="59"/>
        <v>5</v>
      </c>
      <c r="V161" s="147">
        <f t="shared" si="60"/>
        <v>5</v>
      </c>
      <c r="W161" s="147">
        <f>IF('Crisis Indicator Data'!L158="x","x",IF('Crisis Indicator Data'!L158=0,0,IF(LOG('Crisis Indicator Data'!L158)&lt;W$4,0,IF(LOG('Crisis Indicator Data'!L158)&gt;W$3,5,ROUND(5-(W$3-LOG('Crisis Indicator Data'!L158))/(W$3-W$4)*5,1)))))</f>
        <v>0</v>
      </c>
      <c r="X161" s="166">
        <f>IF(OR('Crisis Indicator Data'!L158="x",'Crisis Indicator Data'!H158="x"),"x",'Crisis Indicator Data'!L158/'Crisis Indicator Data'!H158)</f>
        <v>1.3888888888888888E-7</v>
      </c>
      <c r="Y161" s="147">
        <f t="shared" si="61"/>
        <v>0</v>
      </c>
      <c r="Z161" s="147">
        <f t="shared" si="62"/>
        <v>0</v>
      </c>
      <c r="AA161" s="147">
        <f t="shared" si="63"/>
        <v>3.5</v>
      </c>
      <c r="AB161" s="167">
        <f t="shared" si="64"/>
        <v>3</v>
      </c>
    </row>
    <row r="162" spans="1:28" x14ac:dyDescent="0.35">
      <c r="A162" s="175" t="str">
        <f>'Crisis Indicator Data'!A159</f>
        <v>Mixed Migration Flows in Türkiye</v>
      </c>
      <c r="B162" s="176" t="str">
        <f>'Crisis Indicator Data'!B159</f>
        <v>Displacement</v>
      </c>
      <c r="C162" s="176" t="str">
        <f>'Crisis Indicator Data'!C159</f>
        <v>TUR003</v>
      </c>
      <c r="D162" s="176" t="str">
        <f>'Crisis Indicator Data'!D159</f>
        <v>Türkiye</v>
      </c>
      <c r="E162" s="177" t="str">
        <f>'Crisis Indicator Data'!E159</f>
        <v>TUR</v>
      </c>
      <c r="F162" s="168">
        <f>IF('Crisis Indicator Data'!F159="x","x",IF(LOG('Crisis Indicator Data'!F159)&lt;F$4,0,IF(LOG('Crisis Indicator Data'!F159)&gt;F$3,5,ROUND(5-(F$3-LOG('Crisis Indicator Data'!F159))/(F$3-F$4)*5,1))))</f>
        <v>3.6</v>
      </c>
      <c r="G162" s="165">
        <f>IF('Crisis Indicator Data'!F159="x","x",IF(LEN(E162)&gt;3,('Crisis Indicator Data'!F159/VLOOKUP('Impact of the crisis'!$C162,'Regional Crises'!$B$1:$R$66,4,FALSE)),'Crisis Indicator Data'!F159/VLOOKUP('Impact of the crisis'!$E162,'Country Indicator Data'!$B$4:$P$300,15,FALSE)))</f>
        <v>0.18245000844561673</v>
      </c>
      <c r="H162" s="147">
        <f t="shared" si="52"/>
        <v>0.8</v>
      </c>
      <c r="I162" s="147">
        <f t="shared" si="53"/>
        <v>2.2000000000000002</v>
      </c>
      <c r="J162" s="147">
        <f>IF('Crisis Indicator Data'!G159="x","x",IF(LOG('Crisis Indicator Data'!G159)&lt;J$4,0,IF(LOG('Crisis Indicator Data'!G159)&gt;J$3,5,ROUND(5-(J$3-LOG('Crisis Indicator Data'!G159))/(J$3-J$4)*5,1))))</f>
        <v>4</v>
      </c>
      <c r="K162" s="165">
        <f>IF('Crisis Indicator Data'!G159="x","x",IF(LEN(E162)&gt;3,('Crisis Indicator Data'!G159/VLOOKUP('Impact of the crisis'!$C162,'Regional Crises'!$B$1:$R$66,5,FALSE)),'Crisis Indicator Data'!G159/VLOOKUP('Impact of the crisis'!$E162,'Country Indicator Data'!$B$4:$P$300,14,FALSE)))</f>
        <v>0.18588706841994235</v>
      </c>
      <c r="L162" s="147">
        <f t="shared" si="54"/>
        <v>0.9</v>
      </c>
      <c r="M162" s="147">
        <f t="shared" si="55"/>
        <v>2.4500000000000002</v>
      </c>
      <c r="N162" s="147">
        <f t="shared" si="56"/>
        <v>2.2999999999999998</v>
      </c>
      <c r="O162" s="147">
        <f>IF('Crisis Indicator Data'!H159="x","x",IF('Crisis Indicator Data'!H159=0,0,IF(LOG('Crisis Indicator Data'!H159)&lt;O$4,0,IF(LOG('Crisis Indicator Data'!H159)&gt;O$3,5,ROUND(5-(O$3-LOG('Crisis Indicator Data'!H159))/(O$3-O$4)*5,1)))))</f>
        <v>2.5</v>
      </c>
      <c r="P162" s="165">
        <f>IF('Crisis Indicator Data'!H159="x","x",'Crisis Indicator Data'!H159/'Crisis Indicator Data'!G159)</f>
        <v>6.1093247588424437E-2</v>
      </c>
      <c r="Q162" s="147">
        <f t="shared" si="57"/>
        <v>0.3</v>
      </c>
      <c r="R162" s="147">
        <f t="shared" si="58"/>
        <v>1.4</v>
      </c>
      <c r="S162" s="147">
        <f>IF('Crisis Indicator Data'!I159="x","x",IF('Crisis Indicator Data'!I159=0,0,IF(LOG('Crisis Indicator Data'!I159)&lt;S$4,0,IF(LOG('Crisis Indicator Data'!I159)&gt;S$3,5,ROUND(5-(S$3-LOG('Crisis Indicator Data'!I159))/(S$3-S$4)*5,1)))))</f>
        <v>3.8</v>
      </c>
      <c r="T162" s="165">
        <f>IF('Crisis Indicator Data'!H159="x","x",IF('Crisis Indicator Data'!I159="x","x",'Crisis Indicator Data'!I159/'Crisis Indicator Data'!H159))</f>
        <v>0.46233230134158926</v>
      </c>
      <c r="U162" s="147">
        <f t="shared" si="59"/>
        <v>5</v>
      </c>
      <c r="V162" s="147">
        <f t="shared" si="60"/>
        <v>4.4000000000000004</v>
      </c>
      <c r="W162" s="147">
        <f>IF('Crisis Indicator Data'!L159="x","x",IF('Crisis Indicator Data'!L159=0,0,IF(LOG('Crisis Indicator Data'!L159)&lt;W$4,0,IF(LOG('Crisis Indicator Data'!L159)&gt;W$3,5,ROUND(5-(W$3-LOG('Crisis Indicator Data'!L159))/(W$3-W$4)*5,1)))))</f>
        <v>1.3</v>
      </c>
      <c r="X162" s="166">
        <f>IF(OR('Crisis Indicator Data'!L159="x",'Crisis Indicator Data'!H159="x"),"x",'Crisis Indicator Data'!L159/'Crisis Indicator Data'!H159)</f>
        <v>8.2559339525283804E-6</v>
      </c>
      <c r="Y162" s="147">
        <f t="shared" si="61"/>
        <v>0.4</v>
      </c>
      <c r="Z162" s="147">
        <f t="shared" si="62"/>
        <v>0.9</v>
      </c>
      <c r="AA162" s="147">
        <f t="shared" si="63"/>
        <v>3.1</v>
      </c>
      <c r="AB162" s="167">
        <f t="shared" si="64"/>
        <v>2.2999999999999998</v>
      </c>
    </row>
    <row r="163" spans="1:28" x14ac:dyDescent="0.35">
      <c r="A163" s="175" t="str">
        <f>'Crisis Indicator Data'!A160</f>
        <v>Kurdish Conflict</v>
      </c>
      <c r="B163" s="176" t="str">
        <f>'Crisis Indicator Data'!B160</f>
        <v>Conflict</v>
      </c>
      <c r="C163" s="176" t="str">
        <f>'Crisis Indicator Data'!C160</f>
        <v>TUR004</v>
      </c>
      <c r="D163" s="176" t="str">
        <f>'Crisis Indicator Data'!D160</f>
        <v>Türkiye</v>
      </c>
      <c r="E163" s="177" t="str">
        <f>'Crisis Indicator Data'!E160</f>
        <v>TUR</v>
      </c>
      <c r="F163" s="168">
        <f>IF('Crisis Indicator Data'!F160="x","x",IF(LOG('Crisis Indicator Data'!F160)&lt;F$4,0,IF(LOG('Crisis Indicator Data'!F160)&gt;F$3,5,ROUND(5-(F$3-LOG('Crisis Indicator Data'!F160))/(F$3-F$4)*5,1))))</f>
        <v>3.3</v>
      </c>
      <c r="G163" s="165">
        <f>IF('Crisis Indicator Data'!F160="x","x",IF(LEN(E163)&gt;3,('Crisis Indicator Data'!F160/VLOOKUP('Impact of the crisis'!$C163,'Regional Crises'!$B$1:$R$66,4,FALSE)),'Crisis Indicator Data'!F160/VLOOKUP('Impact of the crisis'!$E163,'Country Indicator Data'!$B$4:$P$300,15,FALSE)))</f>
        <v>0.12622039161675092</v>
      </c>
      <c r="H163" s="147">
        <f t="shared" si="52"/>
        <v>0.5</v>
      </c>
      <c r="I163" s="147">
        <f t="shared" si="53"/>
        <v>1.9</v>
      </c>
      <c r="J163" s="147">
        <f>IF('Crisis Indicator Data'!G160="x","x",IF(LOG('Crisis Indicator Data'!G160)&lt;J$4,0,IF(LOG('Crisis Indicator Data'!G160)&gt;J$3,5,ROUND(5-(J$3-LOG('Crisis Indicator Data'!G160))/(J$3-J$4)*5,1))))</f>
        <v>2.7</v>
      </c>
      <c r="K163" s="165">
        <f>IF('Crisis Indicator Data'!G160="x","x",IF(LEN(E163)&gt;3,('Crisis Indicator Data'!G160/VLOOKUP('Impact of the crisis'!$C163,'Regional Crises'!$B$1:$R$66,5,FALSE)),'Crisis Indicator Data'!G160/VLOOKUP('Impact of the crisis'!$E163,'Country Indicator Data'!$B$4:$P$300,14,FALSE)))</f>
        <v>7.3998546750111333E-2</v>
      </c>
      <c r="L163" s="147">
        <f t="shared" si="54"/>
        <v>0.3</v>
      </c>
      <c r="M163" s="147">
        <f t="shared" si="55"/>
        <v>1.5</v>
      </c>
      <c r="N163" s="147">
        <f t="shared" si="56"/>
        <v>1.7</v>
      </c>
      <c r="O163" s="147" t="str">
        <f>IF('Crisis Indicator Data'!H160="x","x",IF('Crisis Indicator Data'!H160=0,0,IF(LOG('Crisis Indicator Data'!H160)&lt;O$4,0,IF(LOG('Crisis Indicator Data'!H160)&gt;O$3,5,ROUND(5-(O$3-LOG('Crisis Indicator Data'!H160))/(O$3-O$4)*5,1)))))</f>
        <v>x</v>
      </c>
      <c r="P163" s="165" t="str">
        <f>IF('Crisis Indicator Data'!H160="x","x",'Crisis Indicator Data'!H160/'Crisis Indicator Data'!G160)</f>
        <v>x</v>
      </c>
      <c r="Q163" s="147" t="str">
        <f t="shared" si="57"/>
        <v>x</v>
      </c>
      <c r="R163" s="147" t="str">
        <f t="shared" si="58"/>
        <v>x</v>
      </c>
      <c r="S163" s="147">
        <f>IF('Crisis Indicator Data'!I160="x","x",IF('Crisis Indicator Data'!I160=0,0,IF(LOG('Crisis Indicator Data'!I160)&lt;S$4,0,IF(LOG('Crisis Indicator Data'!I160)&gt;S$3,5,ROUND(5-(S$3-LOG('Crisis Indicator Data'!I160))/(S$3-S$4)*5,1)))))</f>
        <v>4.4000000000000004</v>
      </c>
      <c r="T163" s="165" t="str">
        <f>IF('Crisis Indicator Data'!H160="x","x",IF('Crisis Indicator Data'!I160="x","x",'Crisis Indicator Data'!I160/'Crisis Indicator Data'!H160))</f>
        <v>x</v>
      </c>
      <c r="U163" s="147" t="str">
        <f t="shared" si="59"/>
        <v>x</v>
      </c>
      <c r="V163" s="147">
        <f t="shared" si="60"/>
        <v>4.4000000000000004</v>
      </c>
      <c r="W163" s="147">
        <f>IF('Crisis Indicator Data'!L160="x","x",IF('Crisis Indicator Data'!L160=0,0,IF(LOG('Crisis Indicator Data'!L160)&lt;W$4,0,IF(LOG('Crisis Indicator Data'!L160)&gt;W$3,5,ROUND(5-(W$3-LOG('Crisis Indicator Data'!L160))/(W$3-W$4)*5,1)))))</f>
        <v>0.4</v>
      </c>
      <c r="X163" s="166" t="str">
        <f>IF(OR('Crisis Indicator Data'!L160="x",'Crisis Indicator Data'!H160="x"),"x",'Crisis Indicator Data'!L160/'Crisis Indicator Data'!H160)</f>
        <v>x</v>
      </c>
      <c r="Y163" s="147" t="str">
        <f t="shared" si="61"/>
        <v>x</v>
      </c>
      <c r="Z163" s="147">
        <f t="shared" si="62"/>
        <v>0.4</v>
      </c>
      <c r="AA163" s="147">
        <f t="shared" si="63"/>
        <v>3</v>
      </c>
      <c r="AB163" s="167">
        <f t="shared" si="64"/>
        <v>3</v>
      </c>
    </row>
    <row r="164" spans="1:28" x14ac:dyDescent="0.35">
      <c r="A164" s="175" t="str">
        <f>'Crisis Indicator Data'!A161</f>
        <v>Türkiye / Syria earthquake in Türkiye</v>
      </c>
      <c r="B164" s="176" t="str">
        <f>'Crisis Indicator Data'!B161</f>
        <v>Earthquake</v>
      </c>
      <c r="C164" s="176" t="str">
        <f>'Crisis Indicator Data'!C161</f>
        <v>TUR005</v>
      </c>
      <c r="D164" s="176" t="str">
        <f>'Crisis Indicator Data'!D161</f>
        <v>Türkiye</v>
      </c>
      <c r="E164" s="177" t="str">
        <f>'Crisis Indicator Data'!E161</f>
        <v>TUR</v>
      </c>
      <c r="F164" s="168">
        <f>IF('Crisis Indicator Data'!F161="x","x",IF(LOG('Crisis Indicator Data'!F161)&lt;F$4,0,IF(LOG('Crisis Indicator Data'!F161)&gt;F$3,5,ROUND(5-(F$3-LOG('Crisis Indicator Data'!F161))/(F$3-F$4)*5,1))))</f>
        <v>3.4</v>
      </c>
      <c r="G164" s="165">
        <f>IF('Crisis Indicator Data'!F161="x","x",IF(LEN(E164)&gt;3,('Crisis Indicator Data'!F161/VLOOKUP('Impact of the crisis'!$C164,'Regional Crises'!$B$1:$R$66,4,FALSE)),'Crisis Indicator Data'!F161/VLOOKUP('Impact of the crisis'!$E164,'Country Indicator Data'!$B$4:$P$300,15,FALSE)))</f>
        <v>0.13843925002923482</v>
      </c>
      <c r="H164" s="147">
        <f t="shared" si="52"/>
        <v>0.6</v>
      </c>
      <c r="I164" s="147">
        <f t="shared" si="53"/>
        <v>2</v>
      </c>
      <c r="J164" s="147">
        <f>IF('Crisis Indicator Data'!G161="x","x",IF(LOG('Crisis Indicator Data'!G161)&lt;J$4,0,IF(LOG('Crisis Indicator Data'!G161)&gt;J$3,5,ROUND(5-(J$3-LOG('Crisis Indicator Data'!G161))/(J$3-J$4)*5,1))))</f>
        <v>3.7</v>
      </c>
      <c r="K164" s="165">
        <f>IF('Crisis Indicator Data'!G161="x","x",IF(LEN(E164)&gt;3,('Crisis Indicator Data'!G161/VLOOKUP('Impact of the crisis'!$C164,'Regional Crises'!$B$1:$R$66,5,FALSE)),'Crisis Indicator Data'!G161/VLOOKUP('Impact of the crisis'!$E164,'Country Indicator Data'!$B$4:$P$300,14,FALSE)))</f>
        <v>0.15362257694020581</v>
      </c>
      <c r="L164" s="147">
        <f t="shared" si="54"/>
        <v>0.7</v>
      </c>
      <c r="M164" s="147">
        <f t="shared" si="55"/>
        <v>2.2000000000000002</v>
      </c>
      <c r="N164" s="147">
        <f t="shared" si="56"/>
        <v>2.1</v>
      </c>
      <c r="O164" s="147">
        <f>IF('Crisis Indicator Data'!H161="x","x",IF('Crisis Indicator Data'!H161=0,0,IF(LOG('Crisis Indicator Data'!H161)&lt;O$4,0,IF(LOG('Crisis Indicator Data'!H161)&gt;O$3,5,ROUND(5-(O$3-LOG('Crisis Indicator Data'!H161))/(O$3-O$4)*5,1)))))</f>
        <v>4.0999999999999996</v>
      </c>
      <c r="P164" s="165">
        <f>IF('Crisis Indicator Data'!H161="x","x",'Crisis Indicator Data'!H161/'Crisis Indicator Data'!G161)</f>
        <v>0.69423252975282268</v>
      </c>
      <c r="Q164" s="147">
        <f t="shared" si="57"/>
        <v>3.5</v>
      </c>
      <c r="R164" s="147">
        <f t="shared" si="58"/>
        <v>3.8</v>
      </c>
      <c r="S164" s="147">
        <f>IF('Crisis Indicator Data'!I161="x","x",IF('Crisis Indicator Data'!I161=0,0,IF(LOG('Crisis Indicator Data'!I161)&lt;S$4,0,IF(LOG('Crisis Indicator Data'!I161)&gt;S$3,5,ROUND(5-(S$3-LOG('Crisis Indicator Data'!I161))/(S$3-S$4)*5,1)))))</f>
        <v>3.8</v>
      </c>
      <c r="T164" s="165">
        <f>IF('Crisis Indicator Data'!H161="x","x",IF('Crisis Indicator Data'!I161="x","x",'Crisis Indicator Data'!I161/'Crisis Indicator Data'!H161))</f>
        <v>4.8901098901098901E-2</v>
      </c>
      <c r="U164" s="147">
        <f t="shared" si="59"/>
        <v>1.6</v>
      </c>
      <c r="V164" s="147">
        <f t="shared" si="60"/>
        <v>2.7</v>
      </c>
      <c r="W164" s="147">
        <f>IF('Crisis Indicator Data'!L161="x","x",IF('Crisis Indicator Data'!L161=0,0,IF(LOG('Crisis Indicator Data'!L161)&lt;W$4,0,IF(LOG('Crisis Indicator Data'!L161)&gt;W$3,5,ROUND(5-(W$3-LOG('Crisis Indicator Data'!L161))/(W$3-W$4)*5,1)))))</f>
        <v>0</v>
      </c>
      <c r="X164" s="166">
        <f>IF(OR('Crisis Indicator Data'!L161="x",'Crisis Indicator Data'!H161="x"),"x",'Crisis Indicator Data'!L161/'Crisis Indicator Data'!H161)</f>
        <v>0</v>
      </c>
      <c r="Y164" s="147">
        <f t="shared" si="61"/>
        <v>0</v>
      </c>
      <c r="Z164" s="147">
        <f t="shared" si="62"/>
        <v>0</v>
      </c>
      <c r="AA164" s="147">
        <f t="shared" si="63"/>
        <v>1.5</v>
      </c>
      <c r="AB164" s="167">
        <f t="shared" si="64"/>
        <v>2.8</v>
      </c>
    </row>
    <row r="165" spans="1:28" x14ac:dyDescent="0.35">
      <c r="A165" s="175" t="str">
        <f>'Crisis Indicator Data'!A162</f>
        <v>Multiple Crises in Tanzania</v>
      </c>
      <c r="B165" s="176" t="str">
        <f>'Crisis Indicator Data'!B162</f>
        <v>Displacement,Drought</v>
      </c>
      <c r="C165" s="176" t="str">
        <f>'Crisis Indicator Data'!C162</f>
        <v>TZA001</v>
      </c>
      <c r="D165" s="176" t="str">
        <f>'Crisis Indicator Data'!D162</f>
        <v>Tanzania</v>
      </c>
      <c r="E165" s="177" t="str">
        <f>'Crisis Indicator Data'!E162</f>
        <v>TZA</v>
      </c>
      <c r="F165" s="168">
        <f>IF('Crisis Indicator Data'!F162="x","x",IF(LOG('Crisis Indicator Data'!F162)&lt;F$4,0,IF(LOG('Crisis Indicator Data'!F162)&gt;F$3,5,ROUND(5-(F$3-LOG('Crisis Indicator Data'!F162))/(F$3-F$4)*5,1))))</f>
        <v>4.4000000000000004</v>
      </c>
      <c r="G165" s="165">
        <f>IF('Crisis Indicator Data'!F162="x","x",IF(LEN(E165)&gt;3,('Crisis Indicator Data'!F162/VLOOKUP('Impact of the crisis'!$C165,'Regional Crises'!$B$1:$R$66,4,FALSE)),'Crisis Indicator Data'!F162/VLOOKUP('Impact of the crisis'!$E165,'Country Indicator Data'!$B$4:$P$300,15,FALSE)))</f>
        <v>0.49834612779408444</v>
      </c>
      <c r="H165" s="147">
        <f t="shared" si="52"/>
        <v>2.4</v>
      </c>
      <c r="I165" s="147">
        <f t="shared" si="53"/>
        <v>3.4000000000000004</v>
      </c>
      <c r="J165" s="147">
        <f>IF('Crisis Indicator Data'!G162="x","x",IF(LOG('Crisis Indicator Data'!G162)&lt;J$4,0,IF(LOG('Crisis Indicator Data'!G162)&gt;J$3,5,ROUND(5-(J$3-LOG('Crisis Indicator Data'!G162))/(J$3-J$4)*5,1))))</f>
        <v>4.5</v>
      </c>
      <c r="K165" s="165">
        <f>IF('Crisis Indicator Data'!G162="x","x",IF(LEN(E165)&gt;3,('Crisis Indicator Data'!G162/VLOOKUP('Impact of the crisis'!$C165,'Regional Crises'!$B$1:$R$66,5,FALSE)),'Crisis Indicator Data'!G162/VLOOKUP('Impact of the crisis'!$E165,'Country Indicator Data'!$B$4:$P$300,14,FALSE)))</f>
        <v>0.3188217644682938</v>
      </c>
      <c r="L165" s="147">
        <f t="shared" si="54"/>
        <v>1.6</v>
      </c>
      <c r="M165" s="147">
        <f t="shared" si="55"/>
        <v>3.05</v>
      </c>
      <c r="N165" s="147">
        <f t="shared" si="56"/>
        <v>3.2</v>
      </c>
      <c r="O165" s="147">
        <f>IF('Crisis Indicator Data'!H162="x","x",IF('Crisis Indicator Data'!H162=0,0,IF(LOG('Crisis Indicator Data'!H162)&lt;O$4,0,IF(LOG('Crisis Indicator Data'!H162)&gt;O$3,5,ROUND(5-(O$3-LOG('Crisis Indicator Data'!H162))/(O$3-O$4)*5,1)))))</f>
        <v>4.5999999999999996</v>
      </c>
      <c r="P165" s="165">
        <f>IF('Crisis Indicator Data'!H162="x","x",'Crisis Indicator Data'!H162/'Crisis Indicator Data'!G162)</f>
        <v>0.77477151389014565</v>
      </c>
      <c r="Q165" s="147">
        <f t="shared" si="57"/>
        <v>3.9</v>
      </c>
      <c r="R165" s="147">
        <f t="shared" si="58"/>
        <v>4.25</v>
      </c>
      <c r="S165" s="147">
        <f>IF('Crisis Indicator Data'!I162="x","x",IF('Crisis Indicator Data'!I162=0,0,IF(LOG('Crisis Indicator Data'!I162)&lt;S$4,0,IF(LOG('Crisis Indicator Data'!I162)&gt;S$3,5,ROUND(5-(S$3-LOG('Crisis Indicator Data'!I162))/(S$3-S$4)*5,1)))))</f>
        <v>3.4</v>
      </c>
      <c r="T165" s="165">
        <f>IF('Crisis Indicator Data'!H162="x","x",IF('Crisis Indicator Data'!I162="x","x",'Crisis Indicator Data'!I162/'Crisis Indicator Data'!H162))</f>
        <v>1.3548236393366036E-2</v>
      </c>
      <c r="U165" s="147">
        <f t="shared" si="59"/>
        <v>0.5</v>
      </c>
      <c r="V165" s="147">
        <f t="shared" si="60"/>
        <v>2</v>
      </c>
      <c r="W165" s="147">
        <f>IF('Crisis Indicator Data'!L162="x","x",IF('Crisis Indicator Data'!L162=0,0,IF(LOG('Crisis Indicator Data'!L162)&lt;W$4,0,IF(LOG('Crisis Indicator Data'!L162)&gt;W$3,5,ROUND(5-(W$3-LOG('Crisis Indicator Data'!L162))/(W$3-W$4)*5,1)))))</f>
        <v>0</v>
      </c>
      <c r="X165" s="166">
        <f>IF(OR('Crisis Indicator Data'!L162="x",'Crisis Indicator Data'!H162="x"),"x",'Crisis Indicator Data'!L162/'Crisis Indicator Data'!H162)</f>
        <v>0</v>
      </c>
      <c r="Y165" s="147">
        <f t="shared" si="61"/>
        <v>0</v>
      </c>
      <c r="Z165" s="147">
        <f t="shared" si="62"/>
        <v>0</v>
      </c>
      <c r="AA165" s="147">
        <f t="shared" si="63"/>
        <v>1.1000000000000001</v>
      </c>
      <c r="AB165" s="167">
        <f t="shared" si="64"/>
        <v>3</v>
      </c>
    </row>
    <row r="166" spans="1:28" x14ac:dyDescent="0.35">
      <c r="A166" s="175" t="str">
        <f>'Crisis Indicator Data'!A163</f>
        <v>International Displacement in Tanzania</v>
      </c>
      <c r="B166" s="176" t="str">
        <f>'Crisis Indicator Data'!B163</f>
        <v>Displacement</v>
      </c>
      <c r="C166" s="176" t="str">
        <f>'Crisis Indicator Data'!C163</f>
        <v>TZA002</v>
      </c>
      <c r="D166" s="176" t="str">
        <f>'Crisis Indicator Data'!D163</f>
        <v>Tanzania</v>
      </c>
      <c r="E166" s="177" t="str">
        <f>'Crisis Indicator Data'!E163</f>
        <v>TZA</v>
      </c>
      <c r="F166" s="168">
        <f>IF('Crisis Indicator Data'!F163="x","x",IF(LOG('Crisis Indicator Data'!F163)&lt;F$4,0,IF(LOG('Crisis Indicator Data'!F163)&gt;F$3,5,ROUND(5-(F$3-LOG('Crisis Indicator Data'!F163))/(F$3-F$4)*5,1))))</f>
        <v>3.8</v>
      </c>
      <c r="G166" s="165">
        <f>IF('Crisis Indicator Data'!F163="x","x",IF(LEN(E166)&gt;3,('Crisis Indicator Data'!F163/VLOOKUP('Impact of the crisis'!$C166,'Regional Crises'!$B$1:$R$66,4,FALSE)),'Crisis Indicator Data'!F163/VLOOKUP('Impact of the crisis'!$E166,'Country Indicator Data'!$B$4:$P$300,15,FALSE)))</f>
        <v>0.21122488146308421</v>
      </c>
      <c r="H166" s="147">
        <f t="shared" ref="H166:H175" si="65">IF(G166="x","x",IF(G166&lt;H$4,0,IF(G166&gt;H$3,5,ROUND(5-(H$3-G166)/(H$3-H$4)*5,1))))</f>
        <v>1</v>
      </c>
      <c r="I166" s="147">
        <f t="shared" ref="I166:I175" si="66">IF(AND(H166="x",F166="x"),"x",AVERAGE(F166,H166))</f>
        <v>2.4</v>
      </c>
      <c r="J166" s="147">
        <f>IF('Crisis Indicator Data'!G163="x","x",IF(LOG('Crisis Indicator Data'!G163)&lt;J$4,0,IF(LOG('Crisis Indicator Data'!G163)&gt;J$3,5,ROUND(5-(J$3-LOG('Crisis Indicator Data'!G163))/(J$3-J$4)*5,1))))</f>
        <v>3.9</v>
      </c>
      <c r="K166" s="165">
        <f>IF('Crisis Indicator Data'!G163="x","x",IF(LEN(E166)&gt;3,('Crisis Indicator Data'!G163/VLOOKUP('Impact of the crisis'!$C166,'Regional Crises'!$B$1:$R$66,5,FALSE)),'Crisis Indicator Data'!G163/VLOOKUP('Impact of the crisis'!$E166,'Country Indicator Data'!$B$4:$P$300,14,FALSE)))</f>
        <v>0.21659165656915355</v>
      </c>
      <c r="L166" s="147">
        <f t="shared" ref="L166:L175" si="67">IF(K166="x","x",IF(K166&lt;L$4,0,IF(K166&gt;L$3,5,ROUND(5-(L$3-K166)/(L$3-L$4)*5,1))))</f>
        <v>1</v>
      </c>
      <c r="M166" s="147">
        <f t="shared" ref="M166:M175" si="68">IF(AND(L166="x",J166="x"),"x",AVERAGE(J166,L166))</f>
        <v>2.4500000000000002</v>
      </c>
      <c r="N166" s="147">
        <f t="shared" ref="N166:N175" si="69">IF(AND(M166="x",I166="x"),"x",IF(OR(M166="x",I166="x"),AVERAGE(I166,M166),ROUND((5-GEOMEAN(((5-I166)/5*4+1),((5-M166)/5*4+1)))/4*5,1)))</f>
        <v>2.4</v>
      </c>
      <c r="O166" s="147">
        <f>IF('Crisis Indicator Data'!H163="x","x",IF('Crisis Indicator Data'!H163=0,0,IF(LOG('Crisis Indicator Data'!H163)&lt;O$4,0,IF(LOG('Crisis Indicator Data'!H163)&gt;O$3,5,ROUND(5-(O$3-LOG('Crisis Indicator Data'!H163))/(O$3-O$4)*5,1)))))</f>
        <v>4.5</v>
      </c>
      <c r="P166" s="165">
        <f>IF('Crisis Indicator Data'!H163="x","x",'Crisis Indicator Data'!H163/'Crisis Indicator Data'!G163)</f>
        <v>1</v>
      </c>
      <c r="Q166" s="147">
        <f t="shared" ref="Q166:Q175" si="70">IF(P166="x","x",IF(P166&lt;Q$4,0,IF(P166&gt;Q$3,5,ROUND(5-(Q$3-P166)/(Q$3-Q$4)*5,1))))</f>
        <v>5</v>
      </c>
      <c r="R166" s="147">
        <f t="shared" ref="R166:R175" si="71">IF(AND(Q166="x",O166="x"),"x",AVERAGE(O166,Q166))</f>
        <v>4.75</v>
      </c>
      <c r="S166" s="147">
        <f>IF('Crisis Indicator Data'!I163="x","x",IF('Crisis Indicator Data'!I163=0,0,IF(LOG('Crisis Indicator Data'!I163)&lt;S$4,0,IF(LOG('Crisis Indicator Data'!I163)&gt;S$3,5,ROUND(5-(S$3-LOG('Crisis Indicator Data'!I163))/(S$3-S$4)*5,1)))))</f>
        <v>3.4</v>
      </c>
      <c r="T166" s="165">
        <f>IF('Crisis Indicator Data'!H163="x","x",IF('Crisis Indicator Data'!I163="x","x",'Crisis Indicator Data'!I163/'Crisis Indicator Data'!H163))</f>
        <v>1.5451215451215451E-2</v>
      </c>
      <c r="U166" s="147">
        <f t="shared" ref="U166:U175" si="72">IF(T166="x","x",IF(T166&lt;U$4,0,IF(T166&gt;U$3,5,ROUND(5-(U$3-T166)/(U$3-U$4)*5,1))))</f>
        <v>0.5</v>
      </c>
      <c r="V166" s="147">
        <f t="shared" ref="V166:V175" si="73">IF(AND(U166="x",S166="x"),"x",ROUND(AVERAGE(S166,U166),1))</f>
        <v>2</v>
      </c>
      <c r="W166" s="147">
        <f>IF('Crisis Indicator Data'!L163="x","x",IF('Crisis Indicator Data'!L163=0,0,IF(LOG('Crisis Indicator Data'!L163)&lt;W$4,0,IF(LOG('Crisis Indicator Data'!L163)&gt;W$3,5,ROUND(5-(W$3-LOG('Crisis Indicator Data'!L163))/(W$3-W$4)*5,1)))))</f>
        <v>0</v>
      </c>
      <c r="X166" s="166">
        <f>IF(OR('Crisis Indicator Data'!L163="x",'Crisis Indicator Data'!H163="x"),"x",'Crisis Indicator Data'!L163/'Crisis Indicator Data'!H163)</f>
        <v>0</v>
      </c>
      <c r="Y166" s="147">
        <f t="shared" ref="Y166:Y175" si="74">IF(X166="x","x",IF(X166&lt;Y$4,0,IF(X166&gt;Y$3,5,ROUND(5-(Y$3-X166)/(Y$3-Y$4)*5,1))))</f>
        <v>0</v>
      </c>
      <c r="Z166" s="147">
        <f t="shared" ref="Z166:Z175" si="75">IF(AND(Y166="x",W166="x"),"x",ROUND(AVERAGE(W166,Y166),1))</f>
        <v>0</v>
      </c>
      <c r="AA166" s="147">
        <f t="shared" ref="AA166:AA175" si="76">IF(AND(V166="x",Z166="x"),"x",IF(OR(V166="x",Z166="x"),AVERAGE(V166,Z166),ROUND((5-GEOMEAN(((5-V166)/5*4+1),((5-Z166)/5*4+1)))/4*5,1)))</f>
        <v>1.1000000000000001</v>
      </c>
      <c r="AB166" s="167">
        <f t="shared" ref="AB166:AB175" si="77">IF(AND(R166="x",AA166="x"),"x",IF(OR(R166="x",AA166="x"),AVERAGE(R166,AA166),ROUND((5-GEOMEAN(((5-R166)/5*4+1),((5-AA166)/5*4+1)))/4*5,1)))</f>
        <v>3.5</v>
      </c>
    </row>
    <row r="167" spans="1:28" x14ac:dyDescent="0.35">
      <c r="A167" s="175" t="str">
        <f>'Crisis Indicator Data'!A164</f>
        <v>Food Security Crisis in North-East Tanzania</v>
      </c>
      <c r="B167" s="176" t="str">
        <f>'Crisis Indicator Data'!B164</f>
        <v>Drought</v>
      </c>
      <c r="C167" s="176" t="str">
        <f>'Crisis Indicator Data'!C164</f>
        <v>TZA003</v>
      </c>
      <c r="D167" s="176" t="str">
        <f>'Crisis Indicator Data'!D164</f>
        <v>Tanzania</v>
      </c>
      <c r="E167" s="177" t="str">
        <f>'Crisis Indicator Data'!E164</f>
        <v>TZA</v>
      </c>
      <c r="F167" s="168">
        <f>IF('Crisis Indicator Data'!F164="x","x",IF(LOG('Crisis Indicator Data'!F164)&lt;F$4,0,IF(LOG('Crisis Indicator Data'!F164)&gt;F$3,5,ROUND(5-(F$3-LOG('Crisis Indicator Data'!F164))/(F$3-F$4)*5,1))))</f>
        <v>4.3</v>
      </c>
      <c r="G167" s="165">
        <f>IF('Crisis Indicator Data'!F164="x","x",IF(LEN(E167)&gt;3,('Crisis Indicator Data'!F164/VLOOKUP('Impact of the crisis'!$C167,'Regional Crises'!$B$1:$R$66,4,FALSE)),'Crisis Indicator Data'!F164/VLOOKUP('Impact of the crisis'!$E167,'Country Indicator Data'!$B$4:$P$300,15,FALSE)))</f>
        <v>0.4032050124181531</v>
      </c>
      <c r="H167" s="147">
        <f t="shared" si="65"/>
        <v>2</v>
      </c>
      <c r="I167" s="147">
        <f t="shared" si="66"/>
        <v>3.15</v>
      </c>
      <c r="J167" s="147">
        <f>IF('Crisis Indicator Data'!G164="x","x",IF(LOG('Crisis Indicator Data'!G164)&lt;J$4,0,IF(LOG('Crisis Indicator Data'!G164)&gt;J$3,5,ROUND(5-(J$3-LOG('Crisis Indicator Data'!G164))/(J$3-J$4)*5,1))))</f>
        <v>2.8</v>
      </c>
      <c r="K167" s="165">
        <f>IF('Crisis Indicator Data'!G164="x","x",IF(LEN(E167)&gt;3,('Crisis Indicator Data'!G164/VLOOKUP('Impact of the crisis'!$C167,'Regional Crises'!$B$1:$R$66,5,FALSE)),'Crisis Indicator Data'!G164/VLOOKUP('Impact of the crisis'!$E167,'Country Indicator Data'!$B$4:$P$300,14,FALSE)))</f>
        <v>0.10223010789914026</v>
      </c>
      <c r="L167" s="147">
        <f t="shared" si="67"/>
        <v>0.5</v>
      </c>
      <c r="M167" s="147">
        <f t="shared" si="68"/>
        <v>1.65</v>
      </c>
      <c r="N167" s="147">
        <f t="shared" si="69"/>
        <v>2.5</v>
      </c>
      <c r="O167" s="147">
        <f>IF('Crisis Indicator Data'!H164="x","x",IF('Crisis Indicator Data'!H164=0,0,IF(LOG('Crisis Indicator Data'!H164)&lt;O$4,0,IF(LOG('Crisis Indicator Data'!H164)&gt;O$3,5,ROUND(5-(O$3-LOG('Crisis Indicator Data'!H164))/(O$3-O$4)*5,1)))))</f>
        <v>3</v>
      </c>
      <c r="P167" s="165">
        <f>IF('Crisis Indicator Data'!H164="x","x",'Crisis Indicator Data'!H164/'Crisis Indicator Data'!G164)</f>
        <v>0.2975871313672922</v>
      </c>
      <c r="Q167" s="147">
        <f t="shared" si="70"/>
        <v>1.5</v>
      </c>
      <c r="R167" s="147">
        <f t="shared" si="71"/>
        <v>2.25</v>
      </c>
      <c r="S167" s="147" t="str">
        <f>IF('Crisis Indicator Data'!I164="x","x",IF('Crisis Indicator Data'!I164=0,0,IF(LOG('Crisis Indicator Data'!I164)&lt;S$4,0,IF(LOG('Crisis Indicator Data'!I164)&gt;S$3,5,ROUND(5-(S$3-LOG('Crisis Indicator Data'!I164))/(S$3-S$4)*5,1)))))</f>
        <v>x</v>
      </c>
      <c r="T167" s="165" t="str">
        <f>IF('Crisis Indicator Data'!H164="x","x",IF('Crisis Indicator Data'!I164="x","x",'Crisis Indicator Data'!I164/'Crisis Indicator Data'!H164))</f>
        <v>x</v>
      </c>
      <c r="U167" s="147" t="str">
        <f t="shared" si="72"/>
        <v>x</v>
      </c>
      <c r="V167" s="147" t="str">
        <f t="shared" si="73"/>
        <v>x</v>
      </c>
      <c r="W167" s="147">
        <f>IF('Crisis Indicator Data'!L164="x","x",IF('Crisis Indicator Data'!L164=0,0,IF(LOG('Crisis Indicator Data'!L164)&lt;W$4,0,IF(LOG('Crisis Indicator Data'!L164)&gt;W$3,5,ROUND(5-(W$3-LOG('Crisis Indicator Data'!L164))/(W$3-W$4)*5,1)))))</f>
        <v>0</v>
      </c>
      <c r="X167" s="166">
        <f>IF(OR('Crisis Indicator Data'!L164="x",'Crisis Indicator Data'!H164="x"),"x",'Crisis Indicator Data'!L164/'Crisis Indicator Data'!H164)</f>
        <v>0</v>
      </c>
      <c r="Y167" s="147">
        <f t="shared" si="74"/>
        <v>0</v>
      </c>
      <c r="Z167" s="147">
        <f t="shared" si="75"/>
        <v>0</v>
      </c>
      <c r="AA167" s="147">
        <f t="shared" si="76"/>
        <v>0</v>
      </c>
      <c r="AB167" s="167">
        <f t="shared" si="77"/>
        <v>1.3</v>
      </c>
    </row>
    <row r="168" spans="1:28" x14ac:dyDescent="0.35">
      <c r="A168" s="175" t="str">
        <f>'Crisis Indicator Data'!A165</f>
        <v>International Displacement in Uganda</v>
      </c>
      <c r="B168" s="176" t="str">
        <f>'Crisis Indicator Data'!B165</f>
        <v>Displacement</v>
      </c>
      <c r="C168" s="176" t="str">
        <f>'Crisis Indicator Data'!C165</f>
        <v>UGA005</v>
      </c>
      <c r="D168" s="176" t="str">
        <f>'Crisis Indicator Data'!D165</f>
        <v>Uganda</v>
      </c>
      <c r="E168" s="177" t="str">
        <f>'Crisis Indicator Data'!E165</f>
        <v>UGA</v>
      </c>
      <c r="F168" s="168">
        <f>IF('Crisis Indicator Data'!F165="x","x",IF(LOG('Crisis Indicator Data'!F165)&lt;F$4,0,IF(LOG('Crisis Indicator Data'!F165)&gt;F$3,5,ROUND(5-(F$3-LOG('Crisis Indicator Data'!F165))/(F$3-F$4)*5,1))))</f>
        <v>2.4</v>
      </c>
      <c r="G168" s="165">
        <f>IF('Crisis Indicator Data'!F165="x","x",IF(LEN(E168)&gt;3,('Crisis Indicator Data'!F165/VLOOKUP('Impact of the crisis'!$C168,'Regional Crises'!$B$1:$R$66,4,FALSE)),'Crisis Indicator Data'!F165/VLOOKUP('Impact of the crisis'!$E168,'Country Indicator Data'!$B$4:$P$300,15,FALSE)))</f>
        <v>0.13222122481547977</v>
      </c>
      <c r="H168" s="147">
        <f t="shared" si="65"/>
        <v>0.6</v>
      </c>
      <c r="I168" s="147">
        <f t="shared" si="66"/>
        <v>1.5</v>
      </c>
      <c r="J168" s="147">
        <f>IF('Crisis Indicator Data'!G165="x","x",IF(LOG('Crisis Indicator Data'!G165)&lt;J$4,0,IF(LOG('Crisis Indicator Data'!G165)&gt;J$3,5,ROUND(5-(J$3-LOG('Crisis Indicator Data'!G165))/(J$3-J$4)*5,1))))</f>
        <v>3</v>
      </c>
      <c r="K168" s="165">
        <f>IF('Crisis Indicator Data'!G165="x","x",IF(LEN(E168)&gt;3,('Crisis Indicator Data'!G165/VLOOKUP('Impact of the crisis'!$C168,'Regional Crises'!$B$1:$R$66,5,FALSE)),'Crisis Indicator Data'!G165/VLOOKUP('Impact of the crisis'!$E168,'Country Indicator Data'!$B$4:$P$300,14,FALSE)))</f>
        <v>0.14943055874035008</v>
      </c>
      <c r="L168" s="147">
        <f t="shared" si="67"/>
        <v>0.7</v>
      </c>
      <c r="M168" s="147">
        <f t="shared" si="68"/>
        <v>1.85</v>
      </c>
      <c r="N168" s="147">
        <f t="shared" si="69"/>
        <v>1.7</v>
      </c>
      <c r="O168" s="147">
        <f>IF('Crisis Indicator Data'!H165="x","x",IF('Crisis Indicator Data'!H165=0,0,IF(LOG('Crisis Indicator Data'!H165)&lt;O$4,0,IF(LOG('Crisis Indicator Data'!H165)&gt;O$3,5,ROUND(5-(O$3-LOG('Crisis Indicator Data'!H165))/(O$3-O$4)*5,1)))))</f>
        <v>2.9</v>
      </c>
      <c r="P168" s="165">
        <f>IF('Crisis Indicator Data'!H165="x","x",'Crisis Indicator Data'!H165/'Crisis Indicator Data'!G165)</f>
        <v>0.22838874680306906</v>
      </c>
      <c r="Q168" s="147">
        <f t="shared" si="70"/>
        <v>1.1000000000000001</v>
      </c>
      <c r="R168" s="147">
        <f t="shared" si="71"/>
        <v>2</v>
      </c>
      <c r="S168" s="147">
        <f>IF('Crisis Indicator Data'!I165="x","x",IF('Crisis Indicator Data'!I165=0,0,IF(LOG('Crisis Indicator Data'!I165)&lt;S$4,0,IF(LOG('Crisis Indicator Data'!I165)&gt;S$3,5,ROUND(5-(S$3-LOG('Crisis Indicator Data'!I165))/(S$3-S$4)*5,1)))))</f>
        <v>4.5999999999999996</v>
      </c>
      <c r="T168" s="165">
        <f>IF('Crisis Indicator Data'!H165="x","x",IF('Crisis Indicator Data'!I165="x","x",'Crisis Indicator Data'!I165/'Crisis Indicator Data'!H165))</f>
        <v>1</v>
      </c>
      <c r="U168" s="147">
        <f t="shared" si="72"/>
        <v>5</v>
      </c>
      <c r="V168" s="147">
        <f t="shared" si="73"/>
        <v>4.8</v>
      </c>
      <c r="W168" s="147" t="str">
        <f>IF('Crisis Indicator Data'!L165="x","x",IF('Crisis Indicator Data'!L165=0,0,IF(LOG('Crisis Indicator Data'!L165)&lt;W$4,0,IF(LOG('Crisis Indicator Data'!L165)&gt;W$3,5,ROUND(5-(W$3-LOG('Crisis Indicator Data'!L165))/(W$3-W$4)*5,1)))))</f>
        <v>x</v>
      </c>
      <c r="X168" s="166" t="str">
        <f>IF(OR('Crisis Indicator Data'!L165="x",'Crisis Indicator Data'!H165="x"),"x",'Crisis Indicator Data'!L165/'Crisis Indicator Data'!H165)</f>
        <v>x</v>
      </c>
      <c r="Y168" s="147" t="str">
        <f t="shared" si="74"/>
        <v>x</v>
      </c>
      <c r="Z168" s="147" t="str">
        <f t="shared" si="75"/>
        <v>x</v>
      </c>
      <c r="AA168" s="147">
        <f t="shared" si="76"/>
        <v>4.8</v>
      </c>
      <c r="AB168" s="167">
        <f t="shared" si="77"/>
        <v>3.8</v>
      </c>
    </row>
    <row r="169" spans="1:28" x14ac:dyDescent="0.35">
      <c r="A169" s="175" t="str">
        <f>'Crisis Indicator Data'!A166</f>
        <v>Russia-Ukraine conflict</v>
      </c>
      <c r="B169" s="176" t="str">
        <f>'Crisis Indicator Data'!B166</f>
        <v>Conflict,Displacement</v>
      </c>
      <c r="C169" s="176" t="str">
        <f>'Crisis Indicator Data'!C166</f>
        <v>UKR002</v>
      </c>
      <c r="D169" s="176" t="str">
        <f>'Crisis Indicator Data'!D166</f>
        <v>Ukraine</v>
      </c>
      <c r="E169" s="177" t="str">
        <f>'Crisis Indicator Data'!E166</f>
        <v>UKR</v>
      </c>
      <c r="F169" s="168">
        <f>IF('Crisis Indicator Data'!F166="x","x",IF(LOG('Crisis Indicator Data'!F166)&lt;F$4,0,IF(LOG('Crisis Indicator Data'!F166)&gt;F$3,5,ROUND(5-(F$3-LOG('Crisis Indicator Data'!F166))/(F$3-F$4)*5,1))))</f>
        <v>4.5999999999999996</v>
      </c>
      <c r="G169" s="165">
        <f>IF('Crisis Indicator Data'!F166="x","x",IF(LEN(E169)&gt;3,('Crisis Indicator Data'!F166/VLOOKUP('Impact of the crisis'!$C169,'Regional Crises'!$B$1:$R$66,4,FALSE)),'Crisis Indicator Data'!F166/VLOOKUP('Impact of the crisis'!$E169,'Country Indicator Data'!$B$4:$P$300,15,FALSE)))</f>
        <v>1.0418156713841906</v>
      </c>
      <c r="H169" s="147">
        <f t="shared" si="65"/>
        <v>5</v>
      </c>
      <c r="I169" s="147">
        <f t="shared" si="66"/>
        <v>4.8</v>
      </c>
      <c r="J169" s="147">
        <f>IF('Crisis Indicator Data'!G166="x","x",IF(LOG('Crisis Indicator Data'!G166)&lt;J$4,0,IF(LOG('Crisis Indicator Data'!G166)&gt;J$3,5,ROUND(5-(J$3-LOG('Crisis Indicator Data'!G166))/(J$3-J$4)*5,1))))</f>
        <v>5</v>
      </c>
      <c r="K169" s="165">
        <f>IF('Crisis Indicator Data'!G166="x","x",IF(LEN(E169)&gt;3,('Crisis Indicator Data'!G166/VLOOKUP('Impact of the crisis'!$C169,'Regional Crises'!$B$1:$R$66,5,FALSE)),'Crisis Indicator Data'!G166/VLOOKUP('Impact of the crisis'!$E169,'Country Indicator Data'!$B$4:$P$300,14,FALSE)))</f>
        <v>1</v>
      </c>
      <c r="L169" s="147">
        <f t="shared" si="67"/>
        <v>5</v>
      </c>
      <c r="M169" s="147">
        <f t="shared" si="68"/>
        <v>5</v>
      </c>
      <c r="N169" s="147">
        <f t="shared" si="69"/>
        <v>4.9000000000000004</v>
      </c>
      <c r="O169" s="147">
        <f>IF('Crisis Indicator Data'!H166="x","x",IF('Crisis Indicator Data'!H166=0,0,IF(LOG('Crisis Indicator Data'!H166)&lt;O$4,0,IF(LOG('Crisis Indicator Data'!H166)&gt;O$3,5,ROUND(5-(O$3-LOG('Crisis Indicator Data'!H166))/(O$3-O$4)*5,1)))))</f>
        <v>4.5</v>
      </c>
      <c r="P169" s="165">
        <f>IF('Crisis Indicator Data'!H166="x","x",'Crisis Indicator Data'!H166/'Crisis Indicator Data'!G166)</f>
        <v>0.44517981022247027</v>
      </c>
      <c r="Q169" s="147">
        <f t="shared" si="70"/>
        <v>2.2000000000000002</v>
      </c>
      <c r="R169" s="147">
        <f t="shared" si="71"/>
        <v>3.35</v>
      </c>
      <c r="S169" s="147">
        <f>IF('Crisis Indicator Data'!I166="x","x",IF('Crisis Indicator Data'!I166=0,0,IF(LOG('Crisis Indicator Data'!I166)&lt;S$4,0,IF(LOG('Crisis Indicator Data'!I166)&gt;S$3,5,ROUND(5-(S$3-LOG('Crisis Indicator Data'!I166))/(S$3-S$4)*5,1)))))</f>
        <v>5</v>
      </c>
      <c r="T169" s="165">
        <f>IF('Crisis Indicator Data'!H166="x","x",IF('Crisis Indicator Data'!I166="x","x",'Crisis Indicator Data'!I166/'Crisis Indicator Data'!H166))</f>
        <v>0.87545525105976474</v>
      </c>
      <c r="U169" s="147">
        <f t="shared" si="72"/>
        <v>5</v>
      </c>
      <c r="V169" s="147">
        <f t="shared" si="73"/>
        <v>5</v>
      </c>
      <c r="W169" s="147">
        <f>IF('Crisis Indicator Data'!L166="x","x",IF('Crisis Indicator Data'!L166=0,0,IF(LOG('Crisis Indicator Data'!L166)&lt;W$4,0,IF(LOG('Crisis Indicator Data'!L166)&gt;W$3,5,ROUND(5-(W$3-LOG('Crisis Indicator Data'!L166))/(W$3-W$4)*5,1)))))</f>
        <v>5</v>
      </c>
      <c r="X169" s="166">
        <f>IF(OR('Crisis Indicator Data'!L166="x",'Crisis Indicator Data'!H166="x"),"x",'Crisis Indicator Data'!L166/'Crisis Indicator Data'!H166)</f>
        <v>1.4728640515851692E-3</v>
      </c>
      <c r="Y169" s="147">
        <f t="shared" si="74"/>
        <v>5</v>
      </c>
      <c r="Z169" s="147">
        <f t="shared" si="75"/>
        <v>5</v>
      </c>
      <c r="AA169" s="147">
        <f t="shared" si="76"/>
        <v>5</v>
      </c>
      <c r="AB169" s="167">
        <f t="shared" si="77"/>
        <v>4.3</v>
      </c>
    </row>
    <row r="170" spans="1:28" x14ac:dyDescent="0.35">
      <c r="A170" s="175" t="str">
        <f>'Crisis Indicator Data'!A167</f>
        <v>Complex crisis in Venezuela</v>
      </c>
      <c r="B170" s="176" t="str">
        <f>'Crisis Indicator Data'!B167</f>
        <v>Socio-political,Violence,Floods</v>
      </c>
      <c r="C170" s="176" t="str">
        <f>'Crisis Indicator Data'!C167</f>
        <v>VEN001</v>
      </c>
      <c r="D170" s="176" t="str">
        <f>'Crisis Indicator Data'!D167</f>
        <v>Venezuela</v>
      </c>
      <c r="E170" s="177" t="str">
        <f>'Crisis Indicator Data'!E167</f>
        <v>VEN</v>
      </c>
      <c r="F170" s="168">
        <f>IF('Crisis Indicator Data'!F167="x","x",IF(LOG('Crisis Indicator Data'!F167)&lt;F$4,0,IF(LOG('Crisis Indicator Data'!F167)&gt;F$3,5,ROUND(5-(F$3-LOG('Crisis Indicator Data'!F167))/(F$3-F$4)*5,1))))</f>
        <v>4.9000000000000004</v>
      </c>
      <c r="G170" s="165">
        <f>IF('Crisis Indicator Data'!F167="x","x",IF(LEN(E170)&gt;3,('Crisis Indicator Data'!F167/VLOOKUP('Impact of the crisis'!$C170,'Regional Crises'!$B$1:$R$66,4,FALSE)),'Crisis Indicator Data'!F167/VLOOKUP('Impact of the crisis'!$E170,'Country Indicator Data'!$B$4:$P$300,15,FALSE)))</f>
        <v>1</v>
      </c>
      <c r="H170" s="147">
        <f t="shared" si="65"/>
        <v>5</v>
      </c>
      <c r="I170" s="147">
        <f t="shared" si="66"/>
        <v>4.95</v>
      </c>
      <c r="J170" s="147">
        <f>IF('Crisis Indicator Data'!G167="x","x",IF(LOG('Crisis Indicator Data'!G167)&lt;J$4,0,IF(LOG('Crisis Indicator Data'!G167)&gt;J$3,5,ROUND(5-(J$3-LOG('Crisis Indicator Data'!G167))/(J$3-J$4)*5,1))))</f>
        <v>4.9000000000000004</v>
      </c>
      <c r="K170" s="165">
        <f>IF('Crisis Indicator Data'!G167="x","x",IF(LEN(E170)&gt;3,('Crisis Indicator Data'!G167/VLOOKUP('Impact of the crisis'!$C170,'Regional Crises'!$B$1:$R$66,5,FALSE)),'Crisis Indicator Data'!G167/VLOOKUP('Impact of the crisis'!$E170,'Country Indicator Data'!$B$4:$P$300,14,FALSE)))</f>
        <v>1</v>
      </c>
      <c r="L170" s="147">
        <f t="shared" si="67"/>
        <v>5</v>
      </c>
      <c r="M170" s="147">
        <f t="shared" si="68"/>
        <v>4.95</v>
      </c>
      <c r="N170" s="147">
        <f t="shared" si="69"/>
        <v>5</v>
      </c>
      <c r="O170" s="147">
        <f>IF('Crisis Indicator Data'!H167="x","x",IF('Crisis Indicator Data'!H167=0,0,IF(LOG('Crisis Indicator Data'!H167)&lt;O$4,0,IF(LOG('Crisis Indicator Data'!H167)&gt;O$3,5,ROUND(5-(O$3-LOG('Crisis Indicator Data'!H167))/(O$3-O$4)*5,1)))))</f>
        <v>4.7</v>
      </c>
      <c r="P170" s="165">
        <f>IF('Crisis Indicator Data'!H167="x","x",'Crisis Indicator Data'!H167/'Crisis Indicator Data'!G167)</f>
        <v>0.69002704764546774</v>
      </c>
      <c r="Q170" s="147">
        <f t="shared" si="70"/>
        <v>3.4</v>
      </c>
      <c r="R170" s="147">
        <f t="shared" si="71"/>
        <v>4.05</v>
      </c>
      <c r="S170" s="147">
        <f>IF('Crisis Indicator Data'!I167="x","x",IF('Crisis Indicator Data'!I167=0,0,IF(LOG('Crisis Indicator Data'!I167)&lt;S$4,0,IF(LOG('Crisis Indicator Data'!I167)&gt;S$3,5,ROUND(5-(S$3-LOG('Crisis Indicator Data'!I167))/(S$3-S$4)*5,1)))))</f>
        <v>5</v>
      </c>
      <c r="T170" s="165">
        <f>IF('Crisis Indicator Data'!H167="x","x",IF('Crisis Indicator Data'!I167="x","x",'Crisis Indicator Data'!I167/'Crisis Indicator Data'!H167))</f>
        <v>0.38695411829740189</v>
      </c>
      <c r="U170" s="147">
        <f t="shared" si="72"/>
        <v>5</v>
      </c>
      <c r="V170" s="147">
        <f t="shared" si="73"/>
        <v>5</v>
      </c>
      <c r="W170" s="147">
        <f>IF('Crisis Indicator Data'!L167="x","x",IF('Crisis Indicator Data'!L167=0,0,IF(LOG('Crisis Indicator Data'!L167)&lt;W$4,0,IF(LOG('Crisis Indicator Data'!L167)&gt;W$3,5,ROUND(5-(W$3-LOG('Crisis Indicator Data'!L167))/(W$3-W$4)*5,1)))))</f>
        <v>3.4</v>
      </c>
      <c r="X170" s="166">
        <f>IF(OR('Crisis Indicator Data'!L167="x",'Crisis Indicator Data'!H167="x"),"x",'Crisis Indicator Data'!L167/'Crisis Indicator Data'!H167)</f>
        <v>1.1859892456907383E-5</v>
      </c>
      <c r="Y170" s="147">
        <f t="shared" si="74"/>
        <v>0.6</v>
      </c>
      <c r="Z170" s="147">
        <f t="shared" si="75"/>
        <v>2</v>
      </c>
      <c r="AA170" s="147">
        <f t="shared" si="76"/>
        <v>3.9</v>
      </c>
      <c r="AB170" s="167">
        <f t="shared" si="77"/>
        <v>4</v>
      </c>
    </row>
    <row r="171" spans="1:28" x14ac:dyDescent="0.35">
      <c r="A171" s="175" t="str">
        <f>'Crisis Indicator Data'!A168</f>
        <v>Typhoon Yagi in Vietnam</v>
      </c>
      <c r="B171" s="176" t="str">
        <f>'Crisis Indicator Data'!B168</f>
        <v>Cyclone</v>
      </c>
      <c r="C171" s="176" t="str">
        <f>'Crisis Indicator Data'!C168</f>
        <v>VNM003</v>
      </c>
      <c r="D171" s="176" t="str">
        <f>'Crisis Indicator Data'!D168</f>
        <v>Vietnam</v>
      </c>
      <c r="E171" s="177" t="str">
        <f>'Crisis Indicator Data'!E168</f>
        <v>VNM</v>
      </c>
      <c r="F171" s="168">
        <f>IF('Crisis Indicator Data'!F168="x","x",IF(LOG('Crisis Indicator Data'!F168)&lt;F$4,0,IF(LOG('Crisis Indicator Data'!F168)&gt;F$3,5,ROUND(5-(F$3-LOG('Crisis Indicator Data'!F168))/(F$3-F$4)*5,1))))</f>
        <v>3.6</v>
      </c>
      <c r="G171" s="165">
        <f>IF('Crisis Indicator Data'!F168="x","x",IF(LEN(E171)&gt;3,('Crisis Indicator Data'!F168/VLOOKUP('Impact of the crisis'!$C171,'Regional Crises'!$B$1:$R$66,4,FALSE)),'Crisis Indicator Data'!F168/VLOOKUP('Impact of the crisis'!$E171,'Country Indicator Data'!$B$4:$P$300,15,FALSE)))</f>
        <v>0.47876233532953238</v>
      </c>
      <c r="H171" s="147">
        <f t="shared" si="65"/>
        <v>2.2999999999999998</v>
      </c>
      <c r="I171" s="147">
        <f t="shared" si="66"/>
        <v>2.95</v>
      </c>
      <c r="J171" s="147">
        <f>IF('Crisis Indicator Data'!G168="x","x",IF(LOG('Crisis Indicator Data'!G168)&lt;J$4,0,IF(LOG('Crisis Indicator Data'!G168)&gt;J$3,5,ROUND(5-(J$3-LOG('Crisis Indicator Data'!G168))/(J$3-J$4)*5,1))))</f>
        <v>5</v>
      </c>
      <c r="K171" s="165">
        <f>IF('Crisis Indicator Data'!G168="x","x",IF(LEN(E171)&gt;3,('Crisis Indicator Data'!G168/VLOOKUP('Impact of the crisis'!$C171,'Regional Crises'!$B$1:$R$66,5,FALSE)),'Crisis Indicator Data'!G168/VLOOKUP('Impact of the crisis'!$E171,'Country Indicator Data'!$B$4:$P$300,14,FALSE)))</f>
        <v>0.45260146148401442</v>
      </c>
      <c r="L171" s="147">
        <f t="shared" si="67"/>
        <v>2.2000000000000002</v>
      </c>
      <c r="M171" s="147">
        <f t="shared" si="68"/>
        <v>3.6</v>
      </c>
      <c r="N171" s="147">
        <f t="shared" si="69"/>
        <v>3.3</v>
      </c>
      <c r="O171" s="147">
        <f>IF('Crisis Indicator Data'!H168="x","x",IF('Crisis Indicator Data'!H168=0,0,IF(LOG('Crisis Indicator Data'!H168)&lt;O$4,0,IF(LOG('Crisis Indicator Data'!H168)&gt;O$3,5,ROUND(5-(O$3-LOG('Crisis Indicator Data'!H168))/(O$3-O$4)*5,1)))))</f>
        <v>3.4</v>
      </c>
      <c r="P171" s="165">
        <f>IF('Crisis Indicator Data'!H168="x","x",'Crisis Indicator Data'!H168/'Crisis Indicator Data'!G168)</f>
        <v>7.9295154185022032E-2</v>
      </c>
      <c r="Q171" s="147">
        <f t="shared" si="70"/>
        <v>0.3</v>
      </c>
      <c r="R171" s="147">
        <f t="shared" si="71"/>
        <v>1.8499999999999999</v>
      </c>
      <c r="S171" s="147">
        <f>IF('Crisis Indicator Data'!I168="x","x",IF('Crisis Indicator Data'!I168=0,0,IF(LOG('Crisis Indicator Data'!I168)&lt;S$4,0,IF(LOG('Crisis Indicator Data'!I168)&gt;S$3,5,ROUND(5-(S$3-LOG('Crisis Indicator Data'!I168))/(S$3-S$4)*5,1)))))</f>
        <v>3</v>
      </c>
      <c r="T171" s="165">
        <f>IF('Crisis Indicator Data'!H168="x","x",IF('Crisis Indicator Data'!I168="x","x",'Crisis Indicator Data'!I168/'Crisis Indicator Data'!H168))</f>
        <v>3.6111111111111108E-2</v>
      </c>
      <c r="U171" s="147">
        <f t="shared" si="72"/>
        <v>1.2</v>
      </c>
      <c r="V171" s="147">
        <f t="shared" si="73"/>
        <v>2.1</v>
      </c>
      <c r="W171" s="147">
        <f>IF('Crisis Indicator Data'!L168="x","x",IF('Crisis Indicator Data'!L168=0,0,IF(LOG('Crisis Indicator Data'!L168)&lt;W$4,0,IF(LOG('Crisis Indicator Data'!L168)&gt;W$3,5,ROUND(5-(W$3-LOG('Crisis Indicator Data'!L168))/(W$3-W$4)*5,1)))))</f>
        <v>3.6</v>
      </c>
      <c r="X171" s="166">
        <f>IF(OR('Crisis Indicator Data'!L168="x",'Crisis Indicator Data'!H168="x"),"x",'Crisis Indicator Data'!L168/'Crisis Indicator Data'!H168)</f>
        <v>8.9722222222222224E-5</v>
      </c>
      <c r="Y171" s="147">
        <f t="shared" si="74"/>
        <v>4.5</v>
      </c>
      <c r="Z171" s="147">
        <f t="shared" si="75"/>
        <v>4.0999999999999996</v>
      </c>
      <c r="AA171" s="147">
        <f t="shared" si="76"/>
        <v>3.3</v>
      </c>
      <c r="AB171" s="167">
        <f t="shared" si="77"/>
        <v>2.6</v>
      </c>
    </row>
    <row r="172" spans="1:28" x14ac:dyDescent="0.35">
      <c r="A172" s="175" t="str">
        <f>'Crisis Indicator Data'!A169</f>
        <v>Conflict in Yemen</v>
      </c>
      <c r="B172" s="176" t="str">
        <f>'Crisis Indicator Data'!B169</f>
        <v>Conflict</v>
      </c>
      <c r="C172" s="176" t="str">
        <f>'Crisis Indicator Data'!C169</f>
        <v>YEM001</v>
      </c>
      <c r="D172" s="176" t="str">
        <f>'Crisis Indicator Data'!D169</f>
        <v>Yemen</v>
      </c>
      <c r="E172" s="177" t="str">
        <f>'Crisis Indicator Data'!E169</f>
        <v>YEM</v>
      </c>
      <c r="F172" s="168">
        <f>IF('Crisis Indicator Data'!F169="x","x",IF(LOG('Crisis Indicator Data'!F169)&lt;F$4,0,IF(LOG('Crisis Indicator Data'!F169)&gt;F$3,5,ROUND(5-(F$3-LOG('Crisis Indicator Data'!F169))/(F$3-F$4)*5,1))))</f>
        <v>4.5</v>
      </c>
      <c r="G172" s="165">
        <f>IF('Crisis Indicator Data'!F169="x","x",IF(LEN(E172)&gt;3,('Crisis Indicator Data'!F169/VLOOKUP('Impact of the crisis'!$C172,'Regional Crises'!$B$1:$R$66,4,FALSE)),'Crisis Indicator Data'!F169/VLOOKUP('Impact of the crisis'!$E172,'Country Indicator Data'!$B$4:$P$300,15,FALSE)))</f>
        <v>1</v>
      </c>
      <c r="H172" s="147">
        <f t="shared" si="65"/>
        <v>5</v>
      </c>
      <c r="I172" s="147">
        <f t="shared" si="66"/>
        <v>4.75</v>
      </c>
      <c r="J172" s="147">
        <f>IF('Crisis Indicator Data'!G169="x","x",IF(LOG('Crisis Indicator Data'!G169)&lt;J$4,0,IF(LOG('Crisis Indicator Data'!G169)&gt;J$3,5,ROUND(5-(J$3-LOG('Crisis Indicator Data'!G169))/(J$3-J$4)*5,1))))</f>
        <v>5</v>
      </c>
      <c r="K172" s="165">
        <f>IF('Crisis Indicator Data'!G169="x","x",IF(LEN(E172)&gt;3,('Crisis Indicator Data'!G169/VLOOKUP('Impact of the crisis'!$C172,'Regional Crises'!$B$1:$R$66,5,FALSE)),'Crisis Indicator Data'!G169/VLOOKUP('Impact of the crisis'!$E172,'Country Indicator Data'!$B$4:$P$300,14,FALSE)))</f>
        <v>1</v>
      </c>
      <c r="L172" s="147">
        <f t="shared" si="67"/>
        <v>5</v>
      </c>
      <c r="M172" s="147">
        <f t="shared" si="68"/>
        <v>5</v>
      </c>
      <c r="N172" s="147">
        <f t="shared" si="69"/>
        <v>4.9000000000000004</v>
      </c>
      <c r="O172" s="147">
        <f>IF('Crisis Indicator Data'!H169="x","x",IF('Crisis Indicator Data'!H169=0,0,IF(LOG('Crisis Indicator Data'!H169)&lt;O$4,0,IF(LOG('Crisis Indicator Data'!H169)&gt;O$3,5,ROUND(5-(O$3-LOG('Crisis Indicator Data'!H169))/(O$3-O$4)*5,1)))))</f>
        <v>5</v>
      </c>
      <c r="P172" s="165">
        <f>IF('Crisis Indicator Data'!H169="x","x",'Crisis Indicator Data'!H169/'Crisis Indicator Data'!G169)</f>
        <v>1</v>
      </c>
      <c r="Q172" s="147">
        <f t="shared" si="70"/>
        <v>5</v>
      </c>
      <c r="R172" s="147">
        <f t="shared" si="71"/>
        <v>5</v>
      </c>
      <c r="S172" s="147">
        <f>IF('Crisis Indicator Data'!I169="x","x",IF('Crisis Indicator Data'!I169=0,0,IF(LOG('Crisis Indicator Data'!I169)&lt;S$4,0,IF(LOG('Crisis Indicator Data'!I169)&gt;S$3,5,ROUND(5-(S$3-LOG('Crisis Indicator Data'!I169))/(S$3-S$4)*5,1)))))</f>
        <v>5</v>
      </c>
      <c r="T172" s="165">
        <f>IF('Crisis Indicator Data'!H169="x","x",IF('Crisis Indicator Data'!I169="x","x",'Crisis Indicator Data'!I169/'Crisis Indicator Data'!H169))</f>
        <v>0.16827285921625545</v>
      </c>
      <c r="U172" s="147">
        <f t="shared" si="72"/>
        <v>5</v>
      </c>
      <c r="V172" s="147">
        <f t="shared" si="73"/>
        <v>5</v>
      </c>
      <c r="W172" s="147">
        <f>IF('Crisis Indicator Data'!L169="x","x",IF('Crisis Indicator Data'!L169=0,0,IF(LOG('Crisis Indicator Data'!L169)&lt;W$4,0,IF(LOG('Crisis Indicator Data'!L169)&gt;W$3,5,ROUND(5-(W$3-LOG('Crisis Indicator Data'!L169))/(W$3-W$4)*5,1)))))</f>
        <v>4.2</v>
      </c>
      <c r="X172" s="166">
        <f>IF(OR('Crisis Indicator Data'!L169="x",'Crisis Indicator Data'!H169="x"),"x",'Crisis Indicator Data'!L169/'Crisis Indicator Data'!H169)</f>
        <v>2.4615384615384616E-5</v>
      </c>
      <c r="Y172" s="147">
        <f t="shared" si="74"/>
        <v>1.2</v>
      </c>
      <c r="Z172" s="147">
        <f t="shared" si="75"/>
        <v>2.7</v>
      </c>
      <c r="AA172" s="147">
        <f t="shared" si="76"/>
        <v>4.0999999999999996</v>
      </c>
      <c r="AB172" s="167">
        <f t="shared" si="77"/>
        <v>4.5999999999999996</v>
      </c>
    </row>
    <row r="173" spans="1:28" x14ac:dyDescent="0.35">
      <c r="A173" s="175" t="str">
        <f>'Crisis Indicator Data'!A170</f>
        <v>Mixed migration flows in Yemen</v>
      </c>
      <c r="B173" s="176" t="str">
        <f>'Crisis Indicator Data'!B170</f>
        <v>Displacement</v>
      </c>
      <c r="C173" s="176" t="str">
        <f>'Crisis Indicator Data'!C170</f>
        <v>YEM002</v>
      </c>
      <c r="D173" s="176" t="str">
        <f>'Crisis Indicator Data'!D170</f>
        <v>Yemen</v>
      </c>
      <c r="E173" s="177" t="str">
        <f>'Crisis Indicator Data'!E170</f>
        <v>YEM</v>
      </c>
      <c r="F173" s="168">
        <f>IF('Crisis Indicator Data'!F170="x","x",IF(LOG('Crisis Indicator Data'!F170)&lt;F$4,0,IF(LOG('Crisis Indicator Data'!F170)&gt;F$3,5,ROUND(5-(F$3-LOG('Crisis Indicator Data'!F170))/(F$3-F$4)*5,1))))</f>
        <v>3.6</v>
      </c>
      <c r="G173" s="165">
        <f>IF('Crisis Indicator Data'!F170="x","x",IF(LEN(E173)&gt;3,('Crisis Indicator Data'!F170/VLOOKUP('Impact of the crisis'!$C173,'Regional Crises'!$B$1:$R$66,4,FALSE)),'Crisis Indicator Data'!F170/VLOOKUP('Impact of the crisis'!$E173,'Country Indicator Data'!$B$4:$P$300,15,FALSE)))</f>
        <v>0.2792772316608898</v>
      </c>
      <c r="H173" s="147">
        <f t="shared" si="65"/>
        <v>1.3</v>
      </c>
      <c r="I173" s="147">
        <f t="shared" si="66"/>
        <v>2.4500000000000002</v>
      </c>
      <c r="J173" s="147">
        <f>IF('Crisis Indicator Data'!G170="x","x",IF(LOG('Crisis Indicator Data'!G170)&lt;J$4,0,IF(LOG('Crisis Indicator Data'!G170)&gt;J$3,5,ROUND(5-(J$3-LOG('Crisis Indicator Data'!G170))/(J$3-J$4)*5,1))))</f>
        <v>0</v>
      </c>
      <c r="K173" s="165">
        <f>IF('Crisis Indicator Data'!G170="x","x",IF(LEN(E173)&gt;3,('Crisis Indicator Data'!G170/VLOOKUP('Impact of the crisis'!$C173,'Regional Crises'!$B$1:$R$66,5,FALSE)),'Crisis Indicator Data'!G170/VLOOKUP('Impact of the crisis'!$E173,'Country Indicator Data'!$B$4:$P$300,14,FALSE)))</f>
        <v>1.0711175616835994E-2</v>
      </c>
      <c r="L173" s="147">
        <f t="shared" si="67"/>
        <v>0</v>
      </c>
      <c r="M173" s="147">
        <f t="shared" si="68"/>
        <v>0</v>
      </c>
      <c r="N173" s="147">
        <f t="shared" si="69"/>
        <v>1.4</v>
      </c>
      <c r="O173" s="147">
        <f>IF('Crisis Indicator Data'!H170="x","x",IF('Crisis Indicator Data'!H170=0,0,IF(LOG('Crisis Indicator Data'!H170)&lt;O$4,0,IF(LOG('Crisis Indicator Data'!H170)&gt;O$3,5,ROUND(5-(O$3-LOG('Crisis Indicator Data'!H170))/(O$3-O$4)*5,1)))))</f>
        <v>1.8</v>
      </c>
      <c r="P173" s="165">
        <f>IF('Crisis Indicator Data'!H170="x","x",'Crisis Indicator Data'!H170/'Crisis Indicator Data'!G170)</f>
        <v>1</v>
      </c>
      <c r="Q173" s="147">
        <f t="shared" si="70"/>
        <v>5</v>
      </c>
      <c r="R173" s="147">
        <f t="shared" si="71"/>
        <v>3.4</v>
      </c>
      <c r="S173" s="147">
        <f>IF('Crisis Indicator Data'!I170="x","x",IF('Crisis Indicator Data'!I170=0,0,IF(LOG('Crisis Indicator Data'!I170)&lt;S$4,0,IF(LOG('Crisis Indicator Data'!I170)&gt;S$3,5,ROUND(5-(S$3-LOG('Crisis Indicator Data'!I170))/(S$3-S$4)*5,1)))))</f>
        <v>3.7</v>
      </c>
      <c r="T173" s="165">
        <f>IF('Crisis Indicator Data'!H170="x","x",IF('Crisis Indicator Data'!I170="x","x",'Crisis Indicator Data'!I170/'Crisis Indicator Data'!H170))</f>
        <v>1</v>
      </c>
      <c r="U173" s="147">
        <f t="shared" si="72"/>
        <v>5</v>
      </c>
      <c r="V173" s="147">
        <f t="shared" si="73"/>
        <v>4.4000000000000004</v>
      </c>
      <c r="W173" s="147">
        <f>IF('Crisis Indicator Data'!L170="x","x",IF('Crisis Indicator Data'!L170=0,0,IF(LOG('Crisis Indicator Data'!L170)&lt;W$4,0,IF(LOG('Crisis Indicator Data'!L170)&gt;W$3,5,ROUND(5-(W$3-LOG('Crisis Indicator Data'!L170))/(W$3-W$4)*5,1)))))</f>
        <v>2.7</v>
      </c>
      <c r="X173" s="166">
        <f>IF(OR('Crisis Indicator Data'!L170="x",'Crisis Indicator Data'!H170="x"),"x",'Crisis Indicator Data'!L170/'Crisis Indicator Data'!H170)</f>
        <v>2.2493224932249321E-4</v>
      </c>
      <c r="Y173" s="147">
        <f t="shared" si="74"/>
        <v>5</v>
      </c>
      <c r="Z173" s="147">
        <f t="shared" si="75"/>
        <v>3.9</v>
      </c>
      <c r="AA173" s="147">
        <f t="shared" si="76"/>
        <v>4.2</v>
      </c>
      <c r="AB173" s="167">
        <f t="shared" si="77"/>
        <v>3.8</v>
      </c>
    </row>
    <row r="174" spans="1:28" x14ac:dyDescent="0.35">
      <c r="A174" s="175" t="str">
        <f>'Crisis Indicator Data'!A171</f>
        <v>Drought in Zambia</v>
      </c>
      <c r="B174" s="176" t="str">
        <f>'Crisis Indicator Data'!B171</f>
        <v>Drought,Food Security</v>
      </c>
      <c r="C174" s="176" t="str">
        <f>'Crisis Indicator Data'!C171</f>
        <v>ZMB002</v>
      </c>
      <c r="D174" s="176" t="str">
        <f>'Crisis Indicator Data'!D171</f>
        <v>Zambia</v>
      </c>
      <c r="E174" s="177" t="str">
        <f>'Crisis Indicator Data'!E171</f>
        <v>ZMB</v>
      </c>
      <c r="F174" s="168">
        <f>IF('Crisis Indicator Data'!F171="x","x",IF(LOG('Crisis Indicator Data'!F171)&lt;F$4,0,IF(LOG('Crisis Indicator Data'!F171)&gt;F$3,5,ROUND(5-(F$3-LOG('Crisis Indicator Data'!F171))/(F$3-F$4)*5,1))))</f>
        <v>4.8</v>
      </c>
      <c r="G174" s="165">
        <f>IF('Crisis Indicator Data'!F171="x","x",IF(LEN(E174)&gt;3,('Crisis Indicator Data'!F171/VLOOKUP('Impact of the crisis'!$C174,'Regional Crises'!$B$1:$R$66,4,FALSE)),'Crisis Indicator Data'!F171/VLOOKUP('Impact of the crisis'!$E174,'Country Indicator Data'!$B$4:$P$300,15,FALSE)))</f>
        <v>1.0124134034625163</v>
      </c>
      <c r="H174" s="147">
        <f t="shared" si="65"/>
        <v>5</v>
      </c>
      <c r="I174" s="147">
        <f t="shared" si="66"/>
        <v>4.9000000000000004</v>
      </c>
      <c r="J174" s="147">
        <f>IF('Crisis Indicator Data'!G171="x","x",IF(LOG('Crisis Indicator Data'!G171)&lt;J$4,0,IF(LOG('Crisis Indicator Data'!G171)&gt;J$3,5,ROUND(5-(J$3-LOG('Crisis Indicator Data'!G171))/(J$3-J$4)*5,1))))</f>
        <v>4.4000000000000004</v>
      </c>
      <c r="K174" s="165">
        <f>IF('Crisis Indicator Data'!G171="x","x",IF(LEN(E174)&gt;3,('Crisis Indicator Data'!G171/VLOOKUP('Impact of the crisis'!$C174,'Regional Crises'!$B$1:$R$66,5,FALSE)),'Crisis Indicator Data'!G171/VLOOKUP('Impact of the crisis'!$E174,'Country Indicator Data'!$B$4:$P$300,14,FALSE)))</f>
        <v>1</v>
      </c>
      <c r="L174" s="147">
        <f t="shared" si="67"/>
        <v>5</v>
      </c>
      <c r="M174" s="147">
        <f t="shared" si="68"/>
        <v>4.7</v>
      </c>
      <c r="N174" s="147">
        <f t="shared" si="69"/>
        <v>4.8</v>
      </c>
      <c r="O174" s="147">
        <f>IF('Crisis Indicator Data'!H171="x","x",IF('Crisis Indicator Data'!H171=0,0,IF(LOG('Crisis Indicator Data'!H171)&lt;O$4,0,IF(LOG('Crisis Indicator Data'!H171)&gt;O$3,5,ROUND(5-(O$3-LOG('Crisis Indicator Data'!H171))/(O$3-O$4)*5,1)))))</f>
        <v>4.5</v>
      </c>
      <c r="P174" s="165">
        <f>IF('Crisis Indicator Data'!H171="x","x",'Crisis Indicator Data'!H171/'Crisis Indicator Data'!G171)</f>
        <v>0.72412512763389958</v>
      </c>
      <c r="Q174" s="147">
        <f t="shared" si="70"/>
        <v>3.6</v>
      </c>
      <c r="R174" s="147">
        <f t="shared" si="71"/>
        <v>4.05</v>
      </c>
      <c r="S174" s="147">
        <f>IF('Crisis Indicator Data'!I171="x","x",IF('Crisis Indicator Data'!I171=0,0,IF(LOG('Crisis Indicator Data'!I171)&lt;S$4,0,IF(LOG('Crisis Indicator Data'!I171)&gt;S$3,5,ROUND(5-(S$3-LOG('Crisis Indicator Data'!I171))/(S$3-S$4)*5,1)))))</f>
        <v>2.9</v>
      </c>
      <c r="T174" s="165">
        <f>IF('Crisis Indicator Data'!H171="x","x",IF('Crisis Indicator Data'!I171="x","x",'Crisis Indicator Data'!I171/'Crisis Indicator Data'!H171))</f>
        <v>6.8580951160107676E-3</v>
      </c>
      <c r="U174" s="147">
        <f t="shared" si="72"/>
        <v>0.2</v>
      </c>
      <c r="V174" s="147">
        <f t="shared" si="73"/>
        <v>1.6</v>
      </c>
      <c r="W174" s="147">
        <f>IF('Crisis Indicator Data'!L171="x","x",IF('Crisis Indicator Data'!L171=0,0,IF(LOG('Crisis Indicator Data'!L171)&lt;W$4,0,IF(LOG('Crisis Indicator Data'!L171)&gt;W$3,5,ROUND(5-(W$3-LOG('Crisis Indicator Data'!L171))/(W$3-W$4)*5,1)))))</f>
        <v>4.0999999999999996</v>
      </c>
      <c r="X174" s="166">
        <f>IF(OR('Crisis Indicator Data'!L171="x",'Crisis Indicator Data'!H171="x"),"x",'Crisis Indicator Data'!L171/'Crisis Indicator Data'!H171)</f>
        <v>4.7429816690167929E-5</v>
      </c>
      <c r="Y174" s="147">
        <f t="shared" si="74"/>
        <v>2.4</v>
      </c>
      <c r="Z174" s="147">
        <f t="shared" si="75"/>
        <v>3.3</v>
      </c>
      <c r="AA174" s="147">
        <f t="shared" si="76"/>
        <v>2.5</v>
      </c>
      <c r="AB174" s="167">
        <f t="shared" si="77"/>
        <v>3.4</v>
      </c>
    </row>
    <row r="175" spans="1:28" x14ac:dyDescent="0.35">
      <c r="A175" s="175" t="str">
        <f>'Crisis Indicator Data'!A172</f>
        <v>Complex crisis in Zimbabwe</v>
      </c>
      <c r="B175" s="176" t="str">
        <f>'Crisis Indicator Data'!B172</f>
        <v>Socio-political,Drought,Food Security</v>
      </c>
      <c r="C175" s="176" t="str">
        <f>'Crisis Indicator Data'!C172</f>
        <v>ZWE001</v>
      </c>
      <c r="D175" s="176" t="str">
        <f>'Crisis Indicator Data'!D172</f>
        <v>Zimbabwe</v>
      </c>
      <c r="E175" s="177" t="str">
        <f>'Crisis Indicator Data'!E172</f>
        <v>ZWE</v>
      </c>
      <c r="F175" s="168">
        <f>IF('Crisis Indicator Data'!F172="x","x",IF(LOG('Crisis Indicator Data'!F172)&lt;F$4,0,IF(LOG('Crisis Indicator Data'!F172)&gt;F$3,5,ROUND(5-(F$3-LOG('Crisis Indicator Data'!F172))/(F$3-F$4)*5,1))))</f>
        <v>4.3</v>
      </c>
      <c r="G175" s="165">
        <f>IF('Crisis Indicator Data'!F172="x","x",IF(LEN(E175)&gt;3,('Crisis Indicator Data'!F172/VLOOKUP('Impact of the crisis'!$C175,'Regional Crises'!$B$1:$R$66,4,FALSE)),'Crisis Indicator Data'!F172/VLOOKUP('Impact of the crisis'!$E175,'Country Indicator Data'!$B$4:$P$300,15,FALSE)))</f>
        <v>1</v>
      </c>
      <c r="H175" s="147">
        <f t="shared" si="65"/>
        <v>5</v>
      </c>
      <c r="I175" s="147">
        <f t="shared" si="66"/>
        <v>4.6500000000000004</v>
      </c>
      <c r="J175" s="147">
        <f>IF('Crisis Indicator Data'!G172="x","x",IF(LOG('Crisis Indicator Data'!G172)&lt;J$4,0,IF(LOG('Crisis Indicator Data'!G172)&gt;J$3,5,ROUND(5-(J$3-LOG('Crisis Indicator Data'!G172))/(J$3-J$4)*5,1))))</f>
        <v>4.0999999999999996</v>
      </c>
      <c r="K175" s="165">
        <f>IF('Crisis Indicator Data'!G172="x","x",IF(LEN(E175)&gt;3,('Crisis Indicator Data'!G172/VLOOKUP('Impact of the crisis'!$C175,'Regional Crises'!$B$1:$R$66,5,FALSE)),'Crisis Indicator Data'!G172/VLOOKUP('Impact of the crisis'!$E175,'Country Indicator Data'!$B$4:$P$300,14,FALSE)))</f>
        <v>1</v>
      </c>
      <c r="L175" s="147">
        <f t="shared" si="67"/>
        <v>5</v>
      </c>
      <c r="M175" s="147">
        <f t="shared" si="68"/>
        <v>4.55</v>
      </c>
      <c r="N175" s="147">
        <f t="shared" si="69"/>
        <v>4.5999999999999996</v>
      </c>
      <c r="O175" s="147">
        <f>IF('Crisis Indicator Data'!H172="x","x",IF('Crisis Indicator Data'!H172=0,0,IF(LOG('Crisis Indicator Data'!H172)&lt;O$4,0,IF(LOG('Crisis Indicator Data'!H172)&gt;O$3,5,ROUND(5-(O$3-LOG('Crisis Indicator Data'!H172))/(O$3-O$4)*5,1)))))</f>
        <v>4.5</v>
      </c>
      <c r="P175" s="165">
        <f>IF('Crisis Indicator Data'!H172="x","x",'Crisis Indicator Data'!H172/'Crisis Indicator Data'!G172)</f>
        <v>1</v>
      </c>
      <c r="Q175" s="147">
        <f t="shared" si="70"/>
        <v>5</v>
      </c>
      <c r="R175" s="147">
        <f t="shared" si="71"/>
        <v>4.75</v>
      </c>
      <c r="S175" s="147">
        <f>IF('Crisis Indicator Data'!I172="x","x",IF('Crisis Indicator Data'!I172=0,0,IF(LOG('Crisis Indicator Data'!I172)&lt;S$4,0,IF(LOG('Crisis Indicator Data'!I172)&gt;S$3,5,ROUND(5-(S$3-LOG('Crisis Indicator Data'!I172))/(S$3-S$4)*5,1)))))</f>
        <v>1.9</v>
      </c>
      <c r="T175" s="165">
        <f>IF('Crisis Indicator Data'!H172="x","x",IF('Crisis Indicator Data'!I172="x","x",'Crisis Indicator Data'!I172/'Crisis Indicator Data'!H172))</f>
        <v>1.37264263547386E-3</v>
      </c>
      <c r="U175" s="147">
        <f t="shared" si="72"/>
        <v>0</v>
      </c>
      <c r="V175" s="147">
        <f t="shared" si="73"/>
        <v>1</v>
      </c>
      <c r="W175" s="147">
        <f>IF('Crisis Indicator Data'!L172="x","x",IF('Crisis Indicator Data'!L172=0,0,IF(LOG('Crisis Indicator Data'!L172)&lt;W$4,0,IF(LOG('Crisis Indicator Data'!L172)&gt;W$3,5,ROUND(5-(W$3-LOG('Crisis Indicator Data'!L172))/(W$3-W$4)*5,1)))))</f>
        <v>4.0999999999999996</v>
      </c>
      <c r="X175" s="166">
        <f>IF(OR('Crisis Indicator Data'!L172="x",'Crisis Indicator Data'!H172="x"),"x",'Crisis Indicator Data'!L172/'Crisis Indicator Data'!H172)</f>
        <v>4.2910002387204584E-5</v>
      </c>
      <c r="Y175" s="147">
        <f t="shared" si="74"/>
        <v>2.1</v>
      </c>
      <c r="Z175" s="147">
        <f t="shared" si="75"/>
        <v>3.1</v>
      </c>
      <c r="AA175" s="147">
        <f t="shared" si="76"/>
        <v>2.2000000000000002</v>
      </c>
      <c r="AB175" s="167">
        <f t="shared" si="77"/>
        <v>3.8</v>
      </c>
    </row>
  </sheetData>
  <mergeCells count="1">
    <mergeCell ref="A1:AB1"/>
  </mergeCells>
  <conditionalFormatting sqref="A1:XFD1048576">
    <cfRule type="containsBlanks" priority="1" stopIfTrue="1">
      <formula>LEN(TRIM(A1))=0</formula>
    </cfRule>
  </conditionalFormatting>
  <conditionalFormatting sqref="F6:F300">
    <cfRule type="cellIs" dxfId="69" priority="92" stopIfTrue="1" operator="between">
      <formula>4</formula>
      <formula>5</formula>
    </cfRule>
    <cfRule type="cellIs" dxfId="68" priority="96" stopIfTrue="1" operator="between">
      <formula>0</formula>
      <formula>1</formula>
    </cfRule>
    <cfRule type="cellIs" dxfId="67" priority="95" stopIfTrue="1" operator="between">
      <formula>1</formula>
      <formula>2</formula>
    </cfRule>
    <cfRule type="cellIs" dxfId="66" priority="94" stopIfTrue="1" operator="between">
      <formula>2</formula>
      <formula>3</formula>
    </cfRule>
    <cfRule type="cellIs" dxfId="65" priority="93" stopIfTrue="1" operator="between">
      <formula>3</formula>
      <formula>4</formula>
    </cfRule>
  </conditionalFormatting>
  <conditionalFormatting sqref="H6:J300">
    <cfRule type="cellIs" dxfId="64" priority="76" stopIfTrue="1" operator="between">
      <formula>0</formula>
      <formula>1</formula>
    </cfRule>
    <cfRule type="cellIs" dxfId="63" priority="75" stopIfTrue="1" operator="between">
      <formula>1</formula>
      <formula>2</formula>
    </cfRule>
    <cfRule type="cellIs" dxfId="62" priority="74" stopIfTrue="1" operator="between">
      <formula>2</formula>
      <formula>3</formula>
    </cfRule>
    <cfRule type="cellIs" dxfId="61" priority="73" stopIfTrue="1" operator="between">
      <formula>3</formula>
      <formula>4</formula>
    </cfRule>
    <cfRule type="cellIs" dxfId="60" priority="72" stopIfTrue="1" operator="between">
      <formula>4</formula>
      <formula>5</formula>
    </cfRule>
  </conditionalFormatting>
  <conditionalFormatting sqref="K6:K300">
    <cfRule type="cellIs" priority="101" stopIfTrue="1" operator="equal">
      <formula>"x"</formula>
    </cfRule>
  </conditionalFormatting>
  <conditionalFormatting sqref="L6:O300">
    <cfRule type="cellIs" dxfId="59" priority="54" stopIfTrue="1" operator="between">
      <formula>2</formula>
      <formula>3</formula>
    </cfRule>
    <cfRule type="cellIs" dxfId="58" priority="55" stopIfTrue="1" operator="between">
      <formula>1</formula>
      <formula>2</formula>
    </cfRule>
    <cfRule type="cellIs" dxfId="57" priority="56" stopIfTrue="1" operator="between">
      <formula>0</formula>
      <formula>1</formula>
    </cfRule>
    <cfRule type="cellIs" dxfId="56" priority="52" stopIfTrue="1" operator="between">
      <formula>4</formula>
      <formula>5</formula>
    </cfRule>
    <cfRule type="cellIs" dxfId="55" priority="53" stopIfTrue="1" operator="between">
      <formula>3</formula>
      <formula>4</formula>
    </cfRule>
  </conditionalFormatting>
  <conditionalFormatting sqref="P6:P300">
    <cfRule type="cellIs" priority="99" stopIfTrue="1" operator="equal">
      <formula>"x"</formula>
    </cfRule>
  </conditionalFormatting>
  <conditionalFormatting sqref="Q6:S300">
    <cfRule type="cellIs" dxfId="54" priority="41" stopIfTrue="1" operator="between">
      <formula>0</formula>
      <formula>1</formula>
    </cfRule>
    <cfRule type="cellIs" dxfId="53" priority="40" stopIfTrue="1" operator="between">
      <formula>1</formula>
      <formula>2</formula>
    </cfRule>
    <cfRule type="cellIs" dxfId="52" priority="39" stopIfTrue="1" operator="between">
      <formula>2</formula>
      <formula>3</formula>
    </cfRule>
    <cfRule type="cellIs" dxfId="51" priority="38" stopIfTrue="1" operator="between">
      <formula>3</formula>
      <formula>4</formula>
    </cfRule>
    <cfRule type="cellIs" dxfId="50" priority="37" stopIfTrue="1" operator="between">
      <formula>4</formula>
      <formula>5</formula>
    </cfRule>
  </conditionalFormatting>
  <conditionalFormatting sqref="T6:T300">
    <cfRule type="cellIs" priority="97" stopIfTrue="1" operator="equal">
      <formula>"x"</formula>
    </cfRule>
  </conditionalFormatting>
  <conditionalFormatting sqref="U6:W300">
    <cfRule type="cellIs" dxfId="49" priority="22" stopIfTrue="1" operator="between">
      <formula>4</formula>
      <formula>5</formula>
    </cfRule>
    <cfRule type="cellIs" dxfId="48" priority="26" stopIfTrue="1" operator="between">
      <formula>0</formula>
      <formula>1</formula>
    </cfRule>
    <cfRule type="cellIs" dxfId="47" priority="25" stopIfTrue="1" operator="between">
      <formula>1</formula>
      <formula>2</formula>
    </cfRule>
    <cfRule type="cellIs" dxfId="46" priority="24" stopIfTrue="1" operator="between">
      <formula>2</formula>
      <formula>3</formula>
    </cfRule>
    <cfRule type="cellIs" dxfId="45" priority="23" stopIfTrue="1" operator="between">
      <formula>3</formula>
      <formula>4</formula>
    </cfRule>
  </conditionalFormatting>
  <conditionalFormatting sqref="Y6:AB300">
    <cfRule type="cellIs" dxfId="44" priority="2" stopIfTrue="1" operator="between">
      <formula>4</formula>
      <formula>5</formula>
    </cfRule>
    <cfRule type="cellIs" dxfId="43" priority="3" stopIfTrue="1" operator="between">
      <formula>3</formula>
      <formula>4</formula>
    </cfRule>
    <cfRule type="cellIs" dxfId="42" priority="4" stopIfTrue="1" operator="between">
      <formula>2</formula>
      <formula>3</formula>
    </cfRule>
    <cfRule type="cellIs" dxfId="41" priority="5" stopIfTrue="1" operator="between">
      <formula>1</formula>
      <formula>2</formula>
    </cfRule>
    <cfRule type="cellIs" dxfId="40" priority="6" stopIfTrue="1" operator="between">
      <formula>0</formula>
      <formula>1</formula>
    </cfRule>
  </conditionalFormatting>
  <pageMargins left="0.70866141732283472" right="0.70866141732283472" top="0.74803149606299213" bottom="0.74803149606299213" header="0.31496062992125978" footer="0.31496062992125978"/>
  <pageSetup paperSize="8" scale="57" fitToHeight="2" orientation="landscape"/>
  <drawing r:id="rId1"/>
  <pictur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842066"/>
  </sheetPr>
  <dimension ref="A1:R175"/>
  <sheetViews>
    <sheetView topLeftCell="E288" workbookViewId="0">
      <selection activeCell="Q300" sqref="Q300"/>
    </sheetView>
  </sheetViews>
  <sheetFormatPr defaultColWidth="9.453125" defaultRowHeight="14.5" x14ac:dyDescent="0.35"/>
  <cols>
    <col min="1" max="1" width="36.453125" customWidth="1"/>
    <col min="2" max="2" width="26" bestFit="1" customWidth="1"/>
    <col min="3" max="3" width="10.453125" bestFit="1" customWidth="1"/>
    <col min="4" max="4" width="13.453125" customWidth="1"/>
    <col min="5" max="5" width="11" customWidth="1"/>
    <col min="6" max="18" width="10" style="244" customWidth="1"/>
  </cols>
  <sheetData>
    <row r="1" spans="1:18" ht="15" customHeight="1" thickBot="1" x14ac:dyDescent="0.4">
      <c r="A1" s="299"/>
      <c r="B1" s="296"/>
      <c r="C1" s="296"/>
      <c r="D1" s="296"/>
      <c r="E1" s="296"/>
      <c r="F1" s="297"/>
      <c r="G1" s="297"/>
      <c r="H1" s="297"/>
      <c r="I1" s="297"/>
      <c r="J1" s="297"/>
      <c r="K1" s="297"/>
      <c r="L1" s="297"/>
      <c r="M1" s="297"/>
      <c r="N1" s="297"/>
      <c r="O1" s="297"/>
      <c r="P1" s="297"/>
      <c r="Q1" s="297"/>
      <c r="R1" s="297"/>
    </row>
    <row r="2" spans="1:18" s="24" customFormat="1" ht="110.9" customHeight="1" thickBot="1" x14ac:dyDescent="0.3">
      <c r="A2" s="3"/>
      <c r="B2" s="3"/>
      <c r="C2" s="15"/>
      <c r="D2" s="15"/>
      <c r="E2" s="15"/>
      <c r="F2" s="99" t="s">
        <v>9965</v>
      </c>
      <c r="G2" s="99" t="s">
        <v>9966</v>
      </c>
      <c r="H2" s="99" t="s">
        <v>9967</v>
      </c>
      <c r="I2" s="99" t="s">
        <v>9968</v>
      </c>
      <c r="J2" s="100" t="s">
        <v>9969</v>
      </c>
      <c r="K2" s="98" t="s">
        <v>797</v>
      </c>
      <c r="L2" s="101" t="s">
        <v>9970</v>
      </c>
      <c r="M2" s="101" t="s">
        <v>9971</v>
      </c>
      <c r="N2" s="101" t="s">
        <v>9972</v>
      </c>
      <c r="O2" s="101" t="s">
        <v>9973</v>
      </c>
      <c r="P2" s="101" t="s">
        <v>9974</v>
      </c>
      <c r="Q2" s="98" t="s">
        <v>9930</v>
      </c>
      <c r="R2" s="97" t="s">
        <v>9929</v>
      </c>
    </row>
    <row r="3" spans="1:18" x14ac:dyDescent="0.35">
      <c r="A3" s="1"/>
      <c r="B3" s="1"/>
      <c r="C3" s="15"/>
      <c r="D3" s="15"/>
      <c r="E3" s="8" t="s">
        <v>9962</v>
      </c>
      <c r="F3" s="79"/>
      <c r="G3" s="79"/>
      <c r="H3" s="79"/>
      <c r="I3" s="79"/>
      <c r="J3" s="79"/>
      <c r="K3" s="80">
        <v>7</v>
      </c>
      <c r="L3" s="35">
        <v>0.05</v>
      </c>
      <c r="M3" s="35">
        <v>0.05</v>
      </c>
      <c r="N3" s="35">
        <v>0.05</v>
      </c>
      <c r="O3" s="35">
        <v>0.05</v>
      </c>
      <c r="P3" s="35">
        <v>0.05</v>
      </c>
      <c r="Q3" s="79"/>
      <c r="R3" s="79"/>
    </row>
    <row r="4" spans="1:18" x14ac:dyDescent="0.35">
      <c r="A4" s="1"/>
      <c r="B4" s="1"/>
      <c r="C4" s="15"/>
      <c r="D4" s="15"/>
      <c r="E4" s="8" t="s">
        <v>9963</v>
      </c>
      <c r="F4" s="79"/>
      <c r="G4" s="79"/>
      <c r="H4" s="79"/>
      <c r="I4" s="79"/>
      <c r="J4" s="79"/>
      <c r="K4" s="80">
        <v>4</v>
      </c>
      <c r="L4" s="79"/>
      <c r="M4" s="79"/>
      <c r="N4" s="79"/>
      <c r="O4" s="79"/>
      <c r="P4" s="79"/>
      <c r="Q4" s="79"/>
      <c r="R4" s="79"/>
    </row>
    <row r="5" spans="1:18" x14ac:dyDescent="0.35">
      <c r="A5" s="29" t="s">
        <v>9917</v>
      </c>
      <c r="B5" s="29" t="s">
        <v>9922</v>
      </c>
      <c r="C5" s="29" t="s">
        <v>9919</v>
      </c>
      <c r="D5" s="29" t="s">
        <v>9920</v>
      </c>
      <c r="E5" s="30" t="s">
        <v>9964</v>
      </c>
      <c r="F5" s="31"/>
      <c r="G5" s="32"/>
      <c r="H5" s="31"/>
      <c r="I5" s="33"/>
      <c r="J5" s="31"/>
      <c r="K5" s="31"/>
      <c r="L5" s="31"/>
      <c r="M5" s="31"/>
      <c r="N5" s="31"/>
      <c r="O5" s="31"/>
      <c r="P5" s="31"/>
      <c r="Q5" s="31"/>
      <c r="R5" s="31"/>
    </row>
    <row r="6" spans="1:18" x14ac:dyDescent="0.35">
      <c r="A6" s="169" t="str">
        <f>'Crisis Indicator Data'!A3</f>
        <v>Complex crisis in Afghanistan</v>
      </c>
      <c r="B6" s="170" t="str">
        <f>'Crisis Indicator Data'!B3</f>
        <v>Conflict,Violence,Displacement,Drought,Earthquake,Socio-political</v>
      </c>
      <c r="C6" s="170" t="str">
        <f>'Crisis Indicator Data'!C3</f>
        <v>AFG001</v>
      </c>
      <c r="D6" s="170" t="str">
        <f>'Crisis Indicator Data'!D3</f>
        <v>Afghanistan</v>
      </c>
      <c r="E6" s="170" t="str">
        <f>'Crisis Indicator Data'!E3</f>
        <v>AFG</v>
      </c>
      <c r="F6" s="181">
        <f>IF('Crisis Indicator Data'!Q3="x","x",('Crisis Indicator Data'!Q3/1000000))</f>
        <v>0</v>
      </c>
      <c r="G6" s="181">
        <f>IF('Crisis Indicator Data'!R3="x","x",('Crisis Indicator Data'!R3/1000000))</f>
        <v>20.8</v>
      </c>
      <c r="H6" s="181">
        <f>IF('Crisis Indicator Data'!S3="x","x",('Crisis Indicator Data'!S3/1000000))</f>
        <v>11.446999999999999</v>
      </c>
      <c r="I6" s="181">
        <f>IF('Crisis Indicator Data'!T3="x","x",('Crisis Indicator Data'!T3/1000000))</f>
        <v>12.253</v>
      </c>
      <c r="J6" s="181">
        <f>IF('Crisis Indicator Data'!U3="x","x",('Crisis Indicator Data'!U3/1000000))</f>
        <v>0</v>
      </c>
      <c r="K6" s="168">
        <f t="shared" ref="K6:K37" si="0">IF(H6="x","x",IF(SUM(H6:J6)=0,0,IF(LOG(SUM(H6:J6)*1000000)&lt;$K$4,0,IF(LOG(SUM(H6:J6)*1000000)&gt;$K$3,5,ROUND(5-(K$3-LOG(SUM(H6:J6)*1000000))/(K$3-K$4)*5,1)))))</f>
        <v>5</v>
      </c>
      <c r="L6" s="165">
        <f>IF(F6="x","x",(F6*1000000/VLOOKUP($C6,'Crisis Indicator Data'!$C$3:$H$198,5,FALSE)))</f>
        <v>0</v>
      </c>
      <c r="M6" s="165">
        <f>IF(G6="x","x",(G6*1000000/VLOOKUP($C6,'Crisis Indicator Data'!$C$3:$H$198,5,FALSE)))</f>
        <v>0.46741573033707867</v>
      </c>
      <c r="N6" s="165">
        <f>IF(H6="x","x",(H6*1000000/VLOOKUP($C6,'Crisis Indicator Data'!$C$3:$H$198,5,FALSE)))</f>
        <v>0.2572359550561798</v>
      </c>
      <c r="O6" s="165">
        <f>IF(I6="x","x",(I6*1000000/VLOOKUP($C6,'Crisis Indicator Data'!$C$3:$H$198,5,FALSE)))</f>
        <v>0.27534831460674158</v>
      </c>
      <c r="P6" s="165">
        <f>IF(J6="x","x",(J6*1000000/VLOOKUP($C6,'Crisis Indicator Data'!$C$3:$H$198,5,FALSE)))</f>
        <v>0</v>
      </c>
      <c r="Q6" s="147">
        <f t="shared" ref="Q6:Q37" si="1">IF(N6="x","x",IF(OR(L6&gt;=$L$3,M6&gt;=$M$3,N6&gt;=$N$3,O6&gt;=$O$3,P6&gt;=$P$3), (IF(VALUE(SUBSTITUTE(P6, "x", "0.0"))&gt;=$P$3, 5, IF((VALUE(SUBSTITUTE(O6, "x", "0.0"))+VALUE(SUBSTITUTE(P6, "x", "0.0")))&gt;=$O$3,4,IF((VALUE(SUBSTITUTE(O6, "x", "0.0"))+VALUE(SUBSTITUTE(P6, "x", "0.0"))+N6)&gt;=$N$3,3,IF((VALUE(SUBSTITUTE(O6, "x", "0.0"))+VALUE(SUBSTITUTE(P6, "x", "0.0"))+N6+VALUE(SUBSTITUTE(M6, "x", "0.0")))&gt;=$M$3,2,1)))))))</f>
        <v>4</v>
      </c>
      <c r="R6" s="147">
        <f t="shared" ref="R6:R37" si="2">IF(Q6="x","x",(AVERAGE(K6,Q6)))</f>
        <v>4.5</v>
      </c>
    </row>
    <row r="7" spans="1:18" x14ac:dyDescent="0.35">
      <c r="A7" s="169" t="str">
        <f>'Crisis Indicator Data'!A4</f>
        <v>Drought in South-West Angola</v>
      </c>
      <c r="B7" s="170" t="str">
        <f>'Crisis Indicator Data'!B4</f>
        <v>Drought</v>
      </c>
      <c r="C7" s="170" t="str">
        <f>'Crisis Indicator Data'!C4</f>
        <v>AGO002</v>
      </c>
      <c r="D7" s="170" t="str">
        <f>'Crisis Indicator Data'!D4</f>
        <v>Angola</v>
      </c>
      <c r="E7" s="170" t="str">
        <f>'Crisis Indicator Data'!E4</f>
        <v>AGO</v>
      </c>
      <c r="F7" s="181">
        <f>IF('Crisis Indicator Data'!Q4="x","x",('Crisis Indicator Data'!Q4/1000000))</f>
        <v>4.5609999999999999</v>
      </c>
      <c r="G7" s="181">
        <f>IF('Crisis Indicator Data'!R4="x","x",('Crisis Indicator Data'!R4/1000000))</f>
        <v>0</v>
      </c>
      <c r="H7" s="181">
        <f>IF('Crisis Indicator Data'!S4="x","x",('Crisis Indicator Data'!S4/1000000))</f>
        <v>2.8</v>
      </c>
      <c r="I7" s="181">
        <f>IF('Crisis Indicator Data'!T4="x","x",('Crisis Indicator Data'!T4/1000000))</f>
        <v>0</v>
      </c>
      <c r="J7" s="181">
        <f>IF('Crisis Indicator Data'!U4="x","x",('Crisis Indicator Data'!U4/1000000))</f>
        <v>0</v>
      </c>
      <c r="K7" s="168">
        <f t="shared" si="0"/>
        <v>4.0999999999999996</v>
      </c>
      <c r="L7" s="165">
        <f>IF(F7="x","x",(F7*1000000/VLOOKUP($C7,'Crisis Indicator Data'!$C$3:$H$198,5,FALSE)))</f>
        <v>0.61961689987773405</v>
      </c>
      <c r="M7" s="165">
        <f>IF(G7="x","x",(G7*1000000/VLOOKUP($C7,'Crisis Indicator Data'!$C$3:$H$198,5,FALSE)))</f>
        <v>0</v>
      </c>
      <c r="N7" s="165">
        <f>IF(H7="x","x",(H7*1000000/VLOOKUP($C7,'Crisis Indicator Data'!$C$3:$H$198,5,FALSE)))</f>
        <v>0.380383100122266</v>
      </c>
      <c r="O7" s="165">
        <f>IF(I7="x","x",(I7*1000000/VLOOKUP($C7,'Crisis Indicator Data'!$C$3:$H$198,5,FALSE)))</f>
        <v>0</v>
      </c>
      <c r="P7" s="165">
        <f>IF(J7="x","x",(J7*1000000/VLOOKUP($C7,'Crisis Indicator Data'!$C$3:$H$198,5,FALSE)))</f>
        <v>0</v>
      </c>
      <c r="Q7" s="147">
        <f t="shared" si="1"/>
        <v>3</v>
      </c>
      <c r="R7" s="147">
        <f t="shared" si="2"/>
        <v>3.55</v>
      </c>
    </row>
    <row r="8" spans="1:18" x14ac:dyDescent="0.35">
      <c r="A8" s="169" t="str">
        <f>'Crisis Indicator Data'!A5</f>
        <v>Refugees from Nagorno-Karabakh in Armenia</v>
      </c>
      <c r="B8" s="170" t="str">
        <f>'Crisis Indicator Data'!B5</f>
        <v>Displacement,Socio-political</v>
      </c>
      <c r="C8" s="170" t="str">
        <f>'Crisis Indicator Data'!C5</f>
        <v>ARM003</v>
      </c>
      <c r="D8" s="170" t="str">
        <f>'Crisis Indicator Data'!D5</f>
        <v>Armenia</v>
      </c>
      <c r="E8" s="170" t="str">
        <f>'Crisis Indicator Data'!E5</f>
        <v>ARM</v>
      </c>
      <c r="F8" s="181">
        <f>IF('Crisis Indicator Data'!Q5="x","x",('Crisis Indicator Data'!Q5/1000000))</f>
        <v>1.97</v>
      </c>
      <c r="G8" s="181">
        <f>IF('Crisis Indicator Data'!R5="x","x",('Crisis Indicator Data'!R5/1000000))</f>
        <v>0</v>
      </c>
      <c r="H8" s="181">
        <f>IF('Crisis Indicator Data'!S5="x","x",('Crisis Indicator Data'!S5/1000000))</f>
        <v>0.21</v>
      </c>
      <c r="I8" s="181">
        <f>IF('Crisis Indicator Data'!T5="x","x",('Crisis Indicator Data'!T5/1000000))</f>
        <v>0</v>
      </c>
      <c r="J8" s="181">
        <f>IF('Crisis Indicator Data'!U5="x","x",('Crisis Indicator Data'!U5/1000000))</f>
        <v>0</v>
      </c>
      <c r="K8" s="168">
        <f t="shared" si="0"/>
        <v>2.2000000000000002</v>
      </c>
      <c r="L8" s="165">
        <f>IF(F8="x","x",(F8*1000000/VLOOKUP($C8,'Crisis Indicator Data'!$C$3:$H$198,5,FALSE)))</f>
        <v>0.90366972477064222</v>
      </c>
      <c r="M8" s="165">
        <f>IF(G8="x","x",(G8*1000000/VLOOKUP($C8,'Crisis Indicator Data'!$C$3:$H$198,5,FALSE)))</f>
        <v>0</v>
      </c>
      <c r="N8" s="165">
        <f>IF(H8="x","x",(H8*1000000/VLOOKUP($C8,'Crisis Indicator Data'!$C$3:$H$198,5,FALSE)))</f>
        <v>9.6330275229357804E-2</v>
      </c>
      <c r="O8" s="165">
        <f>IF(I8="x","x",(I8*1000000/VLOOKUP($C8,'Crisis Indicator Data'!$C$3:$H$198,5,FALSE)))</f>
        <v>0</v>
      </c>
      <c r="P8" s="165">
        <f>IF(J8="x","x",(J8*1000000/VLOOKUP($C8,'Crisis Indicator Data'!$C$3:$H$198,5,FALSE)))</f>
        <v>0</v>
      </c>
      <c r="Q8" s="147">
        <f t="shared" si="1"/>
        <v>3</v>
      </c>
      <c r="R8" s="147">
        <f t="shared" si="2"/>
        <v>2.6</v>
      </c>
    </row>
    <row r="9" spans="1:18" x14ac:dyDescent="0.35">
      <c r="A9" s="169" t="str">
        <f>'Crisis Indicator Data'!A6</f>
        <v>Complex in Burundi</v>
      </c>
      <c r="B9" s="170" t="str">
        <f>'Crisis Indicator Data'!B6</f>
        <v>Violence,Displacement,Floods</v>
      </c>
      <c r="C9" s="170" t="str">
        <f>'Crisis Indicator Data'!C6</f>
        <v>BDI001</v>
      </c>
      <c r="D9" s="170" t="str">
        <f>'Crisis Indicator Data'!D6</f>
        <v>Burundi</v>
      </c>
      <c r="E9" s="170" t="str">
        <f>'Crisis Indicator Data'!E6</f>
        <v>BDI</v>
      </c>
      <c r="F9" s="181">
        <f>IF('Crisis Indicator Data'!Q6="x","x",('Crisis Indicator Data'!Q6/1000000))</f>
        <v>6.2839999999999998</v>
      </c>
      <c r="G9" s="181">
        <f>IF('Crisis Indicator Data'!R6="x","x",('Crisis Indicator Data'!R6/1000000))</f>
        <v>4.82</v>
      </c>
      <c r="H9" s="181">
        <f>IF('Crisis Indicator Data'!S6="x","x",('Crisis Indicator Data'!S6/1000000))</f>
        <v>1.0629999999999999</v>
      </c>
      <c r="I9" s="181">
        <f>IF('Crisis Indicator Data'!T6="x","x",('Crisis Indicator Data'!T6/1000000))</f>
        <v>0.122</v>
      </c>
      <c r="J9" s="181">
        <f>IF('Crisis Indicator Data'!U6="x","x",('Crisis Indicator Data'!U6/1000000))</f>
        <v>0</v>
      </c>
      <c r="K9" s="168">
        <f t="shared" si="0"/>
        <v>3.5</v>
      </c>
      <c r="L9" s="165">
        <f>IF(F9="x","x",(F9*1000000/VLOOKUP($C9,'Crisis Indicator Data'!$C$3:$H$198,5,FALSE)))</f>
        <v>0.51135161526568473</v>
      </c>
      <c r="M9" s="165">
        <f>IF(G9="x","x",(G9*1000000/VLOOKUP($C9,'Crisis Indicator Data'!$C$3:$H$198,5,FALSE)))</f>
        <v>0.39222068516559527</v>
      </c>
      <c r="N9" s="165">
        <f>IF(H9="x","x",(H9*1000000/VLOOKUP($C9,'Crisis Indicator Data'!$C$3:$H$198,5,FALSE)))</f>
        <v>8.65001220603792E-2</v>
      </c>
      <c r="O9" s="165">
        <f>IF(I9="x","x",(I9*1000000/VLOOKUP($C9,'Crisis Indicator Data'!$C$3:$H$198,5,FALSE)))</f>
        <v>9.927577508340793E-3</v>
      </c>
      <c r="P9" s="165">
        <f>IF(J9="x","x",(J9*1000000/VLOOKUP($C9,'Crisis Indicator Data'!$C$3:$H$198,5,FALSE)))</f>
        <v>0</v>
      </c>
      <c r="Q9" s="147">
        <f t="shared" si="1"/>
        <v>3</v>
      </c>
      <c r="R9" s="147">
        <f t="shared" si="2"/>
        <v>3.25</v>
      </c>
    </row>
    <row r="10" spans="1:18" x14ac:dyDescent="0.35">
      <c r="A10" s="169" t="str">
        <f>'Crisis Indicator Data'!A7</f>
        <v>Conflict in northern region</v>
      </c>
      <c r="B10" s="170" t="str">
        <f>'Crisis Indicator Data'!B7</f>
        <v>Conflict,Displacement,Violence</v>
      </c>
      <c r="C10" s="170" t="str">
        <f>'Crisis Indicator Data'!C7</f>
        <v>BEN002</v>
      </c>
      <c r="D10" s="170" t="str">
        <f>'Crisis Indicator Data'!D7</f>
        <v>Benin</v>
      </c>
      <c r="E10" s="170" t="str">
        <f>'Crisis Indicator Data'!E7</f>
        <v>BEN</v>
      </c>
      <c r="F10" s="181">
        <f>IF('Crisis Indicator Data'!Q7="x","x",('Crisis Indicator Data'!Q7/1000000))</f>
        <v>1.8069999999999999</v>
      </c>
      <c r="G10" s="181">
        <f>IF('Crisis Indicator Data'!R7="x","x",('Crisis Indicator Data'!R7/1000000))</f>
        <v>0.249</v>
      </c>
      <c r="H10" s="181">
        <f>IF('Crisis Indicator Data'!S7="x","x",('Crisis Indicator Data'!S7/1000000))</f>
        <v>5.8999999999999997E-2</v>
      </c>
      <c r="I10" s="181">
        <f>IF('Crisis Indicator Data'!T7="x","x",('Crisis Indicator Data'!T7/1000000))</f>
        <v>0</v>
      </c>
      <c r="J10" s="181">
        <f>IF('Crisis Indicator Data'!U7="x","x",('Crisis Indicator Data'!U7/1000000))</f>
        <v>0</v>
      </c>
      <c r="K10" s="168">
        <f t="shared" si="0"/>
        <v>1.3</v>
      </c>
      <c r="L10" s="165">
        <f>IF(F10="x","x",(F10*1000000/VLOOKUP($C10,'Crisis Indicator Data'!$C$3:$H$198,5,FALSE)))</f>
        <v>0.85437352245862885</v>
      </c>
      <c r="M10" s="165">
        <f>IF(G10="x","x",(G10*1000000/VLOOKUP($C10,'Crisis Indicator Data'!$C$3:$H$198,5,FALSE)))</f>
        <v>0.11773049645390071</v>
      </c>
      <c r="N10" s="165">
        <f>IF(H10="x","x",(H10*1000000/VLOOKUP($C10,'Crisis Indicator Data'!$C$3:$H$198,5,FALSE)))</f>
        <v>2.7895981087470448E-2</v>
      </c>
      <c r="O10" s="165">
        <f>IF(I10="x","x",(I10*1000000/VLOOKUP($C10,'Crisis Indicator Data'!$C$3:$H$198,5,FALSE)))</f>
        <v>0</v>
      </c>
      <c r="P10" s="165">
        <f>IF(J10="x","x",(J10*1000000/VLOOKUP($C10,'Crisis Indicator Data'!$C$3:$H$198,5,FALSE)))</f>
        <v>0</v>
      </c>
      <c r="Q10" s="147">
        <f t="shared" si="1"/>
        <v>2</v>
      </c>
      <c r="R10" s="147">
        <f t="shared" si="2"/>
        <v>1.65</v>
      </c>
    </row>
    <row r="11" spans="1:18" x14ac:dyDescent="0.35">
      <c r="A11" s="169" t="str">
        <f>'Crisis Indicator Data'!A8</f>
        <v>Conflict in Burkina Faso</v>
      </c>
      <c r="B11" s="170" t="str">
        <f>'Crisis Indicator Data'!B8</f>
        <v>Conflict,Displacement,Violence</v>
      </c>
      <c r="C11" s="170" t="str">
        <f>'Crisis Indicator Data'!C8</f>
        <v>BFA002</v>
      </c>
      <c r="D11" s="170" t="str">
        <f>'Crisis Indicator Data'!D8</f>
        <v>Burkina Faso</v>
      </c>
      <c r="E11" s="170" t="str">
        <f>'Crisis Indicator Data'!E8</f>
        <v>BFA</v>
      </c>
      <c r="F11" s="181">
        <f>IF('Crisis Indicator Data'!Q8="x","x",('Crisis Indicator Data'!Q8/1000000))</f>
        <v>17</v>
      </c>
      <c r="G11" s="181">
        <f>IF('Crisis Indicator Data'!R8="x","x",('Crisis Indicator Data'!R8/1000000))</f>
        <v>0</v>
      </c>
      <c r="H11" s="181">
        <f>IF('Crisis Indicator Data'!S8="x","x",('Crisis Indicator Data'!S8/1000000))</f>
        <v>3.528</v>
      </c>
      <c r="I11" s="181">
        <f>IF('Crisis Indicator Data'!T8="x","x",('Crisis Indicator Data'!T8/1000000))</f>
        <v>2.6459999999999999</v>
      </c>
      <c r="J11" s="181">
        <f>IF('Crisis Indicator Data'!U8="x","x",('Crisis Indicator Data'!U8/1000000))</f>
        <v>0.126</v>
      </c>
      <c r="K11" s="168">
        <f t="shared" si="0"/>
        <v>4.7</v>
      </c>
      <c r="L11" s="165">
        <f>IF(F11="x","x",(F11*1000000/VLOOKUP($C11,'Crisis Indicator Data'!$C$3:$H$198,5,FALSE)))</f>
        <v>0.72961373390557938</v>
      </c>
      <c r="M11" s="165">
        <f>IF(G11="x","x",(G11*1000000/VLOOKUP($C11,'Crisis Indicator Data'!$C$3:$H$198,5,FALSE)))</f>
        <v>0</v>
      </c>
      <c r="N11" s="165">
        <f>IF(H11="x","x",(H11*1000000/VLOOKUP($C11,'Crisis Indicator Data'!$C$3:$H$198,5,FALSE)))</f>
        <v>0.15141630901287553</v>
      </c>
      <c r="O11" s="165">
        <f>IF(I11="x","x",(I11*1000000/VLOOKUP($C11,'Crisis Indicator Data'!$C$3:$H$198,5,FALSE)))</f>
        <v>0.11356223175965666</v>
      </c>
      <c r="P11" s="165">
        <f>IF(J11="x","x",(J11*1000000/VLOOKUP($C11,'Crisis Indicator Data'!$C$3:$H$198,5,FALSE)))</f>
        <v>5.4077253218884121E-3</v>
      </c>
      <c r="Q11" s="147">
        <f t="shared" si="1"/>
        <v>4</v>
      </c>
      <c r="R11" s="147">
        <f t="shared" si="2"/>
        <v>4.3499999999999996</v>
      </c>
    </row>
    <row r="12" spans="1:18" x14ac:dyDescent="0.35">
      <c r="A12" s="169" t="str">
        <f>'Crisis Indicator Data'!A9</f>
        <v>Mutliple crises in Bangladesh</v>
      </c>
      <c r="B12" s="170" t="str">
        <f>'Crisis Indicator Data'!B9</f>
        <v>Conflict,Violence,Displacement,Floods</v>
      </c>
      <c r="C12" s="170" t="str">
        <f>'Crisis Indicator Data'!C9</f>
        <v>BGD001</v>
      </c>
      <c r="D12" s="170" t="str">
        <f>'Crisis Indicator Data'!D9</f>
        <v>Bangladesh</v>
      </c>
      <c r="E12" s="170" t="str">
        <f>'Crisis Indicator Data'!E9</f>
        <v>BGD</v>
      </c>
      <c r="F12" s="181">
        <f>IF('Crisis Indicator Data'!Q9="x","x",('Crisis Indicator Data'!Q9/1000000))</f>
        <v>71.049000000000007</v>
      </c>
      <c r="G12" s="181">
        <f>IF('Crisis Indicator Data'!R9="x","x",('Crisis Indicator Data'!R9/1000000))</f>
        <v>56.496000000000002</v>
      </c>
      <c r="H12" s="181">
        <f>IF('Crisis Indicator Data'!S9="x","x",('Crisis Indicator Data'!S9/1000000))</f>
        <v>32.932000000000002</v>
      </c>
      <c r="I12" s="181">
        <f>IF('Crisis Indicator Data'!T9="x","x",('Crisis Indicator Data'!T9/1000000))</f>
        <v>10.358000000000001</v>
      </c>
      <c r="J12" s="181">
        <f>IF('Crisis Indicator Data'!U9="x","x",('Crisis Indicator Data'!U9/1000000))</f>
        <v>0</v>
      </c>
      <c r="K12" s="168">
        <f t="shared" si="0"/>
        <v>5</v>
      </c>
      <c r="L12" s="165">
        <f>IF(F12="x","x",(F12*1000000/VLOOKUP($C12,'Crisis Indicator Data'!$C$3:$H$198,5,FALSE)))</f>
        <v>0.41589009342293193</v>
      </c>
      <c r="M12" s="165">
        <f>IF(G12="x","x",(G12*1000000/VLOOKUP($C12,'Crisis Indicator Data'!$C$3:$H$198,5,FALSE)))</f>
        <v>0.33070313048771921</v>
      </c>
      <c r="N12" s="165">
        <f>IF(H12="x","x",(H12*1000000/VLOOKUP($C12,'Crisis Indicator Data'!$C$3:$H$198,5,FALSE)))</f>
        <v>0.19276967383923765</v>
      </c>
      <c r="O12" s="165">
        <f>IF(I12="x","x",(I12*1000000/VLOOKUP($C12,'Crisis Indicator Data'!$C$3:$H$198,5,FALSE)))</f>
        <v>6.0631248682947385E-2</v>
      </c>
      <c r="P12" s="165">
        <f>IF(J12="x","x",(J12*1000000/VLOOKUP($C12,'Crisis Indicator Data'!$C$3:$H$198,5,FALSE)))</f>
        <v>0</v>
      </c>
      <c r="Q12" s="147">
        <f t="shared" si="1"/>
        <v>4</v>
      </c>
      <c r="R12" s="147">
        <f t="shared" si="2"/>
        <v>4.5</v>
      </c>
    </row>
    <row r="13" spans="1:18" x14ac:dyDescent="0.35">
      <c r="A13" s="169" t="str">
        <f>'Crisis Indicator Data'!A10</f>
        <v>Rohingya refugee crisis</v>
      </c>
      <c r="B13" s="170" t="str">
        <f>'Crisis Indicator Data'!B10</f>
        <v>Conflict,Violence,Displacement</v>
      </c>
      <c r="C13" s="170" t="str">
        <f>'Crisis Indicator Data'!C10</f>
        <v>BGD002</v>
      </c>
      <c r="D13" s="170" t="str">
        <f>'Crisis Indicator Data'!D10</f>
        <v>Bangladesh</v>
      </c>
      <c r="E13" s="170" t="str">
        <f>'Crisis Indicator Data'!E10</f>
        <v>BGD</v>
      </c>
      <c r="F13" s="181">
        <f>IF('Crisis Indicator Data'!Q10="x","x",('Crisis Indicator Data'!Q10/1000000))</f>
        <v>0</v>
      </c>
      <c r="G13" s="181">
        <f>IF('Crisis Indicator Data'!R10="x","x",('Crisis Indicator Data'!R10/1000000))</f>
        <v>0</v>
      </c>
      <c r="H13" s="181">
        <f>IF('Crisis Indicator Data'!S10="x","x",('Crisis Indicator Data'!S10/1000000))</f>
        <v>1.52</v>
      </c>
      <c r="I13" s="181">
        <f>IF('Crisis Indicator Data'!T10="x","x",('Crisis Indicator Data'!T10/1000000))</f>
        <v>3.1E-2</v>
      </c>
      <c r="J13" s="181" t="str">
        <f>IF('Crisis Indicator Data'!U10="x","x",('Crisis Indicator Data'!U10/1000000))</f>
        <v>x</v>
      </c>
      <c r="K13" s="168">
        <f t="shared" si="0"/>
        <v>3.7</v>
      </c>
      <c r="L13" s="165">
        <f>IF(F13="x","x",(F13*1000000/VLOOKUP($C13,'Crisis Indicator Data'!$C$3:$H$198,5,FALSE)))</f>
        <v>0</v>
      </c>
      <c r="M13" s="165">
        <f>IF(G13="x","x",(G13*1000000/VLOOKUP($C13,'Crisis Indicator Data'!$C$3:$H$198,5,FALSE)))</f>
        <v>0</v>
      </c>
      <c r="N13" s="165">
        <f>IF(H13="x","x",(H13*1000000/VLOOKUP($C13,'Crisis Indicator Data'!$C$3:$H$198,5,FALSE)))</f>
        <v>0.98001289490651189</v>
      </c>
      <c r="O13" s="165">
        <f>IF(I13="x","x",(I13*1000000/VLOOKUP($C13,'Crisis Indicator Data'!$C$3:$H$198,5,FALSE)))</f>
        <v>1.9987105093488073E-2</v>
      </c>
      <c r="P13" s="165" t="str">
        <f>IF(J13="x","x",(J13*1000000/VLOOKUP($C13,'Crisis Indicator Data'!$C$3:$H$198,5,FALSE)))</f>
        <v>x</v>
      </c>
      <c r="Q13" s="147">
        <f t="shared" si="1"/>
        <v>3</v>
      </c>
      <c r="R13" s="147">
        <f t="shared" si="2"/>
        <v>3.35</v>
      </c>
    </row>
    <row r="14" spans="1:18" x14ac:dyDescent="0.35">
      <c r="A14" s="169" t="str">
        <f>'Crisis Indicator Data'!A11</f>
        <v>Chronic Food Security Crisis in Bangladesh</v>
      </c>
      <c r="B14" s="170" t="str">
        <f>'Crisis Indicator Data'!B11</f>
        <v>Food Security,Socio-political,Cyclone,Floods,Other seasonal event</v>
      </c>
      <c r="C14" s="170" t="str">
        <f>'Crisis Indicator Data'!C11</f>
        <v>BGD012</v>
      </c>
      <c r="D14" s="170" t="str">
        <f>'Crisis Indicator Data'!D11</f>
        <v>Bangladesh</v>
      </c>
      <c r="E14" s="170" t="str">
        <f>'Crisis Indicator Data'!E11</f>
        <v>BGD</v>
      </c>
      <c r="F14" s="181">
        <f>IF('Crisis Indicator Data'!Q11="x","x",('Crisis Indicator Data'!Q11/1000000))</f>
        <v>71.049000000000007</v>
      </c>
      <c r="G14" s="181">
        <f>IF('Crisis Indicator Data'!R11="x","x",('Crisis Indicator Data'!R11/1000000))</f>
        <v>57.295999999999999</v>
      </c>
      <c r="H14" s="181">
        <f>IF('Crisis Indicator Data'!S11="x","x",('Crisis Indicator Data'!S11/1000000))</f>
        <v>30.611999999999998</v>
      </c>
      <c r="I14" s="181">
        <f>IF('Crisis Indicator Data'!T11="x","x",('Crisis Indicator Data'!T11/1000000))</f>
        <v>10.327</v>
      </c>
      <c r="J14" s="181">
        <f>IF('Crisis Indicator Data'!U11="x","x",('Crisis Indicator Data'!U11/1000000))</f>
        <v>0</v>
      </c>
      <c r="K14" s="168">
        <f t="shared" si="0"/>
        <v>5</v>
      </c>
      <c r="L14" s="165">
        <f>IF(F14="x","x",(F14*1000000/VLOOKUP($C14,'Crisis Indicator Data'!$C$3:$H$198,5,FALSE)))</f>
        <v>0.41970050506542222</v>
      </c>
      <c r="M14" s="165">
        <f>IF(G14="x","x",(G14*1000000/VLOOKUP($C14,'Crisis Indicator Data'!$C$3:$H$198,5,FALSE)))</f>
        <v>0.33845881206249817</v>
      </c>
      <c r="N14" s="165">
        <f>IF(H14="x","x",(H14*1000000/VLOOKUP($C14,'Crisis Indicator Data'!$C$3:$H$198,5,FALSE)))</f>
        <v>0.18083114274743775</v>
      </c>
      <c r="O14" s="165">
        <f>IF(I14="x","x",(I14*1000000/VLOOKUP($C14,'Crisis Indicator Data'!$C$3:$H$198,5,FALSE)))</f>
        <v>6.1003632926721209E-2</v>
      </c>
      <c r="P14" s="165">
        <f>IF(J14="x","x",(J14*1000000/VLOOKUP($C14,'Crisis Indicator Data'!$C$3:$H$198,5,FALSE)))</f>
        <v>0</v>
      </c>
      <c r="Q14" s="147">
        <f t="shared" si="1"/>
        <v>4</v>
      </c>
      <c r="R14" s="147">
        <f t="shared" si="2"/>
        <v>4.5</v>
      </c>
    </row>
    <row r="15" spans="1:18" x14ac:dyDescent="0.35">
      <c r="A15" s="169" t="str">
        <f>'Crisis Indicator Data'!A12</f>
        <v>Cyclone Remal</v>
      </c>
      <c r="B15" s="170" t="str">
        <f>'Crisis Indicator Data'!B12</f>
        <v>Cyclone,Floods</v>
      </c>
      <c r="C15" s="170" t="str">
        <f>'Crisis Indicator Data'!C12</f>
        <v>BGD013</v>
      </c>
      <c r="D15" s="170" t="str">
        <f>'Crisis Indicator Data'!D12</f>
        <v>Bangladesh</v>
      </c>
      <c r="E15" s="170" t="str">
        <f>'Crisis Indicator Data'!E12</f>
        <v>BGD</v>
      </c>
      <c r="F15" s="181">
        <f>IF('Crisis Indicator Data'!Q12="x","x",('Crisis Indicator Data'!Q12/1000000))</f>
        <v>39.213999999999999</v>
      </c>
      <c r="G15" s="181">
        <f>IF('Crisis Indicator Data'!R12="x","x",('Crisis Indicator Data'!R12/1000000))</f>
        <v>3.2970000000000002</v>
      </c>
      <c r="H15" s="181">
        <f>IF('Crisis Indicator Data'!S12="x","x",('Crisis Indicator Data'!S12/1000000))</f>
        <v>1.3029999999999999</v>
      </c>
      <c r="I15" s="181" t="str">
        <f>IF('Crisis Indicator Data'!T12="x","x",('Crisis Indicator Data'!T12/1000000))</f>
        <v>x</v>
      </c>
      <c r="J15" s="181" t="str">
        <f>IF('Crisis Indicator Data'!U12="x","x",('Crisis Indicator Data'!U12/1000000))</f>
        <v>x</v>
      </c>
      <c r="K15" s="168">
        <f t="shared" si="0"/>
        <v>3.5</v>
      </c>
      <c r="L15" s="165">
        <f>IF(F15="x","x",(F15*1000000/VLOOKUP($C15,'Crisis Indicator Data'!$C$3:$H$198,5,FALSE)))</f>
        <v>0.89501072716483321</v>
      </c>
      <c r="M15" s="165">
        <f>IF(G15="x","x",(G15*1000000/VLOOKUP($C15,'Crisis Indicator Data'!$C$3:$H$198,5,FALSE)))</f>
        <v>7.5249920116857619E-2</v>
      </c>
      <c r="N15" s="165">
        <f>IF(H15="x","x",(H15*1000000/VLOOKUP($C15,'Crisis Indicator Data'!$C$3:$H$198,5,FALSE)))</f>
        <v>2.9739352718309218E-2</v>
      </c>
      <c r="O15" s="165" t="str">
        <f>IF(I15="x","x",(I15*1000000/VLOOKUP($C15,'Crisis Indicator Data'!$C$3:$H$198,5,FALSE)))</f>
        <v>x</v>
      </c>
      <c r="P15" s="165" t="str">
        <f>IF(J15="x","x",(J15*1000000/VLOOKUP($C15,'Crisis Indicator Data'!$C$3:$H$198,5,FALSE)))</f>
        <v>x</v>
      </c>
      <c r="Q15" s="147">
        <f t="shared" si="1"/>
        <v>2</v>
      </c>
      <c r="R15" s="147">
        <f t="shared" si="2"/>
        <v>2.75</v>
      </c>
    </row>
    <row r="16" spans="1:18" x14ac:dyDescent="0.35">
      <c r="A16" s="169" t="str">
        <f>'Crisis Indicator Data'!A13</f>
        <v>2024 Monsoon Floods in Bangladesh</v>
      </c>
      <c r="B16" s="170" t="str">
        <f>'Crisis Indicator Data'!B13</f>
        <v>Floods</v>
      </c>
      <c r="C16" s="170" t="str">
        <f>'Crisis Indicator Data'!C13</f>
        <v>BGD014</v>
      </c>
      <c r="D16" s="170" t="str">
        <f>'Crisis Indicator Data'!D13</f>
        <v>Bangladesh</v>
      </c>
      <c r="E16" s="170" t="str">
        <f>'Crisis Indicator Data'!E13</f>
        <v>BGD</v>
      </c>
      <c r="F16" s="181">
        <f>IF('Crisis Indicator Data'!Q13="x","x",('Crisis Indicator Data'!Q13/1000000))</f>
        <v>52.570999999999998</v>
      </c>
      <c r="G16" s="181">
        <f>IF('Crisis Indicator Data'!R13="x","x",('Crisis Indicator Data'!R13/1000000))</f>
        <v>9.6</v>
      </c>
      <c r="H16" s="181">
        <f>IF('Crisis Indicator Data'!S13="x","x",('Crisis Indicator Data'!S13/1000000))</f>
        <v>5</v>
      </c>
      <c r="I16" s="181" t="str">
        <f>IF('Crisis Indicator Data'!T13="x","x",('Crisis Indicator Data'!T13/1000000))</f>
        <v>x</v>
      </c>
      <c r="J16" s="181" t="str">
        <f>IF('Crisis Indicator Data'!U13="x","x",('Crisis Indicator Data'!U13/1000000))</f>
        <v>x</v>
      </c>
      <c r="K16" s="168">
        <f t="shared" si="0"/>
        <v>4.5</v>
      </c>
      <c r="L16" s="165">
        <f>IF(F16="x","x",(F16*1000000/VLOOKUP($C16,'Crisis Indicator Data'!$C$3:$H$198,5,FALSE)))</f>
        <v>0.78264429590150508</v>
      </c>
      <c r="M16" s="165">
        <f>IF(G16="x","x",(G16*1000000/VLOOKUP($C16,'Crisis Indicator Data'!$C$3:$H$198,5,FALSE)))</f>
        <v>0.14291881913325691</v>
      </c>
      <c r="N16" s="165">
        <f>IF(H16="x","x",(H16*1000000/VLOOKUP($C16,'Crisis Indicator Data'!$C$3:$H$198,5,FALSE)))</f>
        <v>7.4436884965237982E-2</v>
      </c>
      <c r="O16" s="165" t="str">
        <f>IF(I16="x","x",(I16*1000000/VLOOKUP($C16,'Crisis Indicator Data'!$C$3:$H$198,5,FALSE)))</f>
        <v>x</v>
      </c>
      <c r="P16" s="165" t="str">
        <f>IF(J16="x","x",(J16*1000000/VLOOKUP($C16,'Crisis Indicator Data'!$C$3:$H$198,5,FALSE)))</f>
        <v>x</v>
      </c>
      <c r="Q16" s="147">
        <f t="shared" si="1"/>
        <v>3</v>
      </c>
      <c r="R16" s="147">
        <f t="shared" si="2"/>
        <v>3.75</v>
      </c>
    </row>
    <row r="17" spans="1:18" x14ac:dyDescent="0.35">
      <c r="A17" s="169" t="str">
        <f>'Crisis Indicator Data'!A14</f>
        <v>Displacement from Russia-Ukraine conflict in Bulgaria</v>
      </c>
      <c r="B17" s="170" t="str">
        <f>'Crisis Indicator Data'!B14</f>
        <v>Conflict,Displacement</v>
      </c>
      <c r="C17" s="170" t="str">
        <f>'Crisis Indicator Data'!C14</f>
        <v>BGR002</v>
      </c>
      <c r="D17" s="170" t="str">
        <f>'Crisis Indicator Data'!D14</f>
        <v>Bulgaria</v>
      </c>
      <c r="E17" s="170" t="str">
        <f>'Crisis Indicator Data'!E14</f>
        <v>BGR</v>
      </c>
      <c r="F17" s="181">
        <f>IF('Crisis Indicator Data'!Q14="x","x",('Crisis Indicator Data'!Q14/1000000))</f>
        <v>6.43</v>
      </c>
      <c r="G17" s="181">
        <f>IF('Crisis Indicator Data'!R14="x","x",('Crisis Indicator Data'!R14/1000000))</f>
        <v>0</v>
      </c>
      <c r="H17" s="181">
        <f>IF('Crisis Indicator Data'!S14="x","x",('Crisis Indicator Data'!S14/1000000))</f>
        <v>6.8000000000000005E-2</v>
      </c>
      <c r="I17" s="181">
        <f>IF('Crisis Indicator Data'!T14="x","x",('Crisis Indicator Data'!T14/1000000))</f>
        <v>0</v>
      </c>
      <c r="J17" s="181">
        <f>IF('Crisis Indicator Data'!U14="x","x",('Crisis Indicator Data'!U14/1000000))</f>
        <v>0</v>
      </c>
      <c r="K17" s="168">
        <f t="shared" si="0"/>
        <v>1.4</v>
      </c>
      <c r="L17" s="165">
        <f>IF(F17="x","x",(F17*1000000/VLOOKUP($C17,'Crisis Indicator Data'!$C$3:$H$198,5,FALSE)))</f>
        <v>0.98953524161280393</v>
      </c>
      <c r="M17" s="165">
        <f>IF(G17="x","x",(G17*1000000/VLOOKUP($C17,'Crisis Indicator Data'!$C$3:$H$198,5,FALSE)))</f>
        <v>0</v>
      </c>
      <c r="N17" s="165">
        <f>IF(H17="x","x",(H17*1000000/VLOOKUP($C17,'Crisis Indicator Data'!$C$3:$H$198,5,FALSE)))</f>
        <v>1.0464758387196061E-2</v>
      </c>
      <c r="O17" s="165">
        <f>IF(I17="x","x",(I17*1000000/VLOOKUP($C17,'Crisis Indicator Data'!$C$3:$H$198,5,FALSE)))</f>
        <v>0</v>
      </c>
      <c r="P17" s="165">
        <f>IF(J17="x","x",(J17*1000000/VLOOKUP($C17,'Crisis Indicator Data'!$C$3:$H$198,5,FALSE)))</f>
        <v>0</v>
      </c>
      <c r="Q17" s="147">
        <f t="shared" si="1"/>
        <v>1</v>
      </c>
      <c r="R17" s="147">
        <f t="shared" si="2"/>
        <v>1.2</v>
      </c>
    </row>
    <row r="18" spans="1:18" x14ac:dyDescent="0.35">
      <c r="A18" s="169" t="str">
        <f>'Crisis Indicator Data'!A15</f>
        <v>Displacement from Russia-Ukraine conflict in Belarus</v>
      </c>
      <c r="B18" s="170" t="str">
        <f>'Crisis Indicator Data'!B15</f>
        <v>Displacement,Conflict</v>
      </c>
      <c r="C18" s="170" t="str">
        <f>'Crisis Indicator Data'!C15</f>
        <v>BLR002</v>
      </c>
      <c r="D18" s="170" t="str">
        <f>'Crisis Indicator Data'!D15</f>
        <v>Belarus</v>
      </c>
      <c r="E18" s="170" t="str">
        <f>'Crisis Indicator Data'!E15</f>
        <v>BLR</v>
      </c>
      <c r="F18" s="181">
        <f>IF('Crisis Indicator Data'!Q15="x","x",('Crisis Indicator Data'!Q15/1000000))</f>
        <v>9.1790000000000003</v>
      </c>
      <c r="G18" s="181">
        <f>IF('Crisis Indicator Data'!R15="x","x",('Crisis Indicator Data'!R15/1000000))</f>
        <v>0</v>
      </c>
      <c r="H18" s="181">
        <f>IF('Crisis Indicator Data'!S15="x","x",('Crisis Indicator Data'!S15/1000000))</f>
        <v>4.5999999999999999E-2</v>
      </c>
      <c r="I18" s="181">
        <f>IF('Crisis Indicator Data'!T15="x","x",('Crisis Indicator Data'!T15/1000000))</f>
        <v>0</v>
      </c>
      <c r="J18" s="181">
        <f>IF('Crisis Indicator Data'!U15="x","x",('Crisis Indicator Data'!U15/1000000))</f>
        <v>0</v>
      </c>
      <c r="K18" s="168">
        <f t="shared" si="0"/>
        <v>1.1000000000000001</v>
      </c>
      <c r="L18" s="165">
        <f>IF(F18="x","x",(F18*1000000/VLOOKUP($C18,'Crisis Indicator Data'!$C$3:$H$198,5,FALSE)))</f>
        <v>0.99512142237640933</v>
      </c>
      <c r="M18" s="165">
        <f>IF(G18="x","x",(G18*1000000/VLOOKUP($C18,'Crisis Indicator Data'!$C$3:$H$198,5,FALSE)))</f>
        <v>0</v>
      </c>
      <c r="N18" s="165">
        <f>IF(H18="x","x",(H18*1000000/VLOOKUP($C18,'Crisis Indicator Data'!$C$3:$H$198,5,FALSE)))</f>
        <v>4.9869904596704252E-3</v>
      </c>
      <c r="O18" s="165">
        <f>IF(I18="x","x",(I18*1000000/VLOOKUP($C18,'Crisis Indicator Data'!$C$3:$H$198,5,FALSE)))</f>
        <v>0</v>
      </c>
      <c r="P18" s="165">
        <f>IF(J18="x","x",(J18*1000000/VLOOKUP($C18,'Crisis Indicator Data'!$C$3:$H$198,5,FALSE)))</f>
        <v>0</v>
      </c>
      <c r="Q18" s="147">
        <f t="shared" si="1"/>
        <v>1</v>
      </c>
      <c r="R18" s="147">
        <f t="shared" si="2"/>
        <v>1.05</v>
      </c>
    </row>
    <row r="19" spans="1:18" x14ac:dyDescent="0.35">
      <c r="A19" s="169" t="str">
        <f>'Crisis Indicator Data'!A16</f>
        <v>Country level Brazil</v>
      </c>
      <c r="B19" s="170" t="str">
        <f>'Crisis Indicator Data'!B16</f>
        <v>Displacement,Floods</v>
      </c>
      <c r="C19" s="170" t="str">
        <f>'Crisis Indicator Data'!C16</f>
        <v>BRA001</v>
      </c>
      <c r="D19" s="170" t="str">
        <f>'Crisis Indicator Data'!D16</f>
        <v>Brazil</v>
      </c>
      <c r="E19" s="170" t="str">
        <f>'Crisis Indicator Data'!E16</f>
        <v>BRA</v>
      </c>
      <c r="F19" s="181">
        <f>IF('Crisis Indicator Data'!Q16="x","x",('Crisis Indicator Data'!Q16/1000000))</f>
        <v>117.126</v>
      </c>
      <c r="G19" s="181">
        <f>IF('Crisis Indicator Data'!R16="x","x",('Crisis Indicator Data'!R16/1000000))</f>
        <v>1.9870000000000001</v>
      </c>
      <c r="H19" s="181">
        <f>IF('Crisis Indicator Data'!S16="x","x",('Crisis Indicator Data'!S16/1000000))</f>
        <v>1.595</v>
      </c>
      <c r="I19" s="181" t="str">
        <f>IF('Crisis Indicator Data'!T16="x","x",('Crisis Indicator Data'!T16/1000000))</f>
        <v>x</v>
      </c>
      <c r="J19" s="181" t="str">
        <f>IF('Crisis Indicator Data'!U16="x","x",('Crisis Indicator Data'!U16/1000000))</f>
        <v>x</v>
      </c>
      <c r="K19" s="168">
        <f t="shared" si="0"/>
        <v>3.7</v>
      </c>
      <c r="L19" s="165">
        <f>IF(F19="x","x",(F19*1000000/VLOOKUP($C19,'Crisis Indicator Data'!$C$3:$H$198,5,FALSE)))</f>
        <v>0.97033312069722555</v>
      </c>
      <c r="M19" s="165">
        <f>IF(G19="x","x",(G19*1000000/VLOOKUP($C19,'Crisis Indicator Data'!$C$3:$H$198,5,FALSE)))</f>
        <v>1.6461348554764842E-2</v>
      </c>
      <c r="N19" s="165">
        <f>IF(H19="x","x",(H19*1000000/VLOOKUP($C19,'Crisis Indicator Data'!$C$3:$H$198,5,FALSE)))</f>
        <v>1.3213815271690955E-2</v>
      </c>
      <c r="O19" s="165" t="str">
        <f>IF(I19="x","x",(I19*1000000/VLOOKUP($C19,'Crisis Indicator Data'!$C$3:$H$198,5,FALSE)))</f>
        <v>x</v>
      </c>
      <c r="P19" s="165" t="str">
        <f>IF(J19="x","x",(J19*1000000/VLOOKUP($C19,'Crisis Indicator Data'!$C$3:$H$198,5,FALSE)))</f>
        <v>x</v>
      </c>
      <c r="Q19" s="147">
        <f t="shared" si="1"/>
        <v>1</v>
      </c>
      <c r="R19" s="147">
        <f t="shared" si="2"/>
        <v>2.35</v>
      </c>
    </row>
    <row r="20" spans="1:18" x14ac:dyDescent="0.35">
      <c r="A20" s="169" t="str">
        <f>'Crisis Indicator Data'!A17</f>
        <v>Venezuela displacement in Brazil</v>
      </c>
      <c r="B20" s="170" t="str">
        <f>'Crisis Indicator Data'!B17</f>
        <v>Displacement</v>
      </c>
      <c r="C20" s="170" t="str">
        <f>'Crisis Indicator Data'!C17</f>
        <v>BRA002</v>
      </c>
      <c r="D20" s="170" t="str">
        <f>'Crisis Indicator Data'!D17</f>
        <v>Brazil</v>
      </c>
      <c r="E20" s="170" t="str">
        <f>'Crisis Indicator Data'!E17</f>
        <v>BRA</v>
      </c>
      <c r="F20" s="181">
        <f>IF('Crisis Indicator Data'!Q17="x","x",('Crisis Indicator Data'!Q17/1000000))</f>
        <v>105.3</v>
      </c>
      <c r="G20" s="181">
        <f>IF('Crisis Indicator Data'!R17="x","x",('Crisis Indicator Data'!R17/1000000))</f>
        <v>1.0999999999999999E-2</v>
      </c>
      <c r="H20" s="181">
        <f>IF('Crisis Indicator Data'!S17="x","x",('Crisis Indicator Data'!S17/1000000))</f>
        <v>0.57199999999999995</v>
      </c>
      <c r="I20" s="181">
        <f>IF('Crisis Indicator Data'!T17="x","x",('Crisis Indicator Data'!T17/1000000))</f>
        <v>0</v>
      </c>
      <c r="J20" s="181">
        <f>IF('Crisis Indicator Data'!U17="x","x",('Crisis Indicator Data'!U17/1000000))</f>
        <v>0</v>
      </c>
      <c r="K20" s="168">
        <f t="shared" si="0"/>
        <v>2.9</v>
      </c>
      <c r="L20" s="165">
        <f>IF(F20="x","x",(F20*1000000/VLOOKUP($C20,'Crisis Indicator Data'!$C$3:$H$198,5,FALSE)))</f>
        <v>0.99449392253714008</v>
      </c>
      <c r="M20" s="165">
        <f>IF(G20="x","x",(G20*1000000/VLOOKUP($C20,'Crisis Indicator Data'!$C$3:$H$198,5,FALSE)))</f>
        <v>1.0388825401622546E-4</v>
      </c>
      <c r="N20" s="165">
        <f>IF(H20="x","x",(H20*1000000/VLOOKUP($C20,'Crisis Indicator Data'!$C$3:$H$198,5,FALSE)))</f>
        <v>5.4021892088437235E-3</v>
      </c>
      <c r="O20" s="165">
        <f>IF(I20="x","x",(I20*1000000/VLOOKUP($C20,'Crisis Indicator Data'!$C$3:$H$198,5,FALSE)))</f>
        <v>0</v>
      </c>
      <c r="P20" s="165">
        <f>IF(J20="x","x",(J20*1000000/VLOOKUP($C20,'Crisis Indicator Data'!$C$3:$H$198,5,FALSE)))</f>
        <v>0</v>
      </c>
      <c r="Q20" s="147">
        <f t="shared" si="1"/>
        <v>1</v>
      </c>
      <c r="R20" s="147">
        <f t="shared" si="2"/>
        <v>1.95</v>
      </c>
    </row>
    <row r="21" spans="1:18" x14ac:dyDescent="0.35">
      <c r="A21" s="169" t="str">
        <f>'Crisis Indicator Data'!A18</f>
        <v>Drought in the Amazonas</v>
      </c>
      <c r="B21" s="170" t="str">
        <f>'Crisis Indicator Data'!B18</f>
        <v>Drought</v>
      </c>
      <c r="C21" s="170" t="str">
        <f>'Crisis Indicator Data'!C18</f>
        <v>BRA004</v>
      </c>
      <c r="D21" s="170" t="str">
        <f>'Crisis Indicator Data'!D18</f>
        <v>Brazil</v>
      </c>
      <c r="E21" s="170" t="str">
        <f>'Crisis Indicator Data'!E18</f>
        <v>BRA</v>
      </c>
      <c r="F21" s="181">
        <f>IF('Crisis Indicator Data'!Q18="x","x",('Crisis Indicator Data'!Q18/1000000))</f>
        <v>3.3410000000000002</v>
      </c>
      <c r="G21" s="181">
        <f>IF('Crisis Indicator Data'!R18="x","x",('Crisis Indicator Data'!R18/1000000))</f>
        <v>0</v>
      </c>
      <c r="H21" s="181">
        <f>IF('Crisis Indicator Data'!S18="x","x",('Crisis Indicator Data'!S18/1000000))</f>
        <v>0.6</v>
      </c>
      <c r="I21" s="181" t="str">
        <f>IF('Crisis Indicator Data'!T18="x","x",('Crisis Indicator Data'!T18/1000000))</f>
        <v>x</v>
      </c>
      <c r="J21" s="181" t="str">
        <f>IF('Crisis Indicator Data'!U18="x","x",('Crisis Indicator Data'!U18/1000000))</f>
        <v>x</v>
      </c>
      <c r="K21" s="168">
        <f t="shared" si="0"/>
        <v>3</v>
      </c>
      <c r="L21" s="165">
        <f>IF(F21="x","x",(F21*1000000/VLOOKUP($C21,'Crisis Indicator Data'!$C$3:$H$198,5,FALSE)))</f>
        <v>0.84775437706165946</v>
      </c>
      <c r="M21" s="165">
        <f>IF(G21="x","x",(G21*1000000/VLOOKUP($C21,'Crisis Indicator Data'!$C$3:$H$198,5,FALSE)))</f>
        <v>0</v>
      </c>
      <c r="N21" s="165">
        <f>IF(H21="x","x",(H21*1000000/VLOOKUP($C21,'Crisis Indicator Data'!$C$3:$H$198,5,FALSE)))</f>
        <v>0.15224562293834051</v>
      </c>
      <c r="O21" s="165" t="str">
        <f>IF(I21="x","x",(I21*1000000/VLOOKUP($C21,'Crisis Indicator Data'!$C$3:$H$198,5,FALSE)))</f>
        <v>x</v>
      </c>
      <c r="P21" s="165" t="str">
        <f>IF(J21="x","x",(J21*1000000/VLOOKUP($C21,'Crisis Indicator Data'!$C$3:$H$198,5,FALSE)))</f>
        <v>x</v>
      </c>
      <c r="Q21" s="147">
        <f t="shared" si="1"/>
        <v>3</v>
      </c>
      <c r="R21" s="147">
        <f t="shared" si="2"/>
        <v>3</v>
      </c>
    </row>
    <row r="22" spans="1:18" x14ac:dyDescent="0.35">
      <c r="A22" s="169" t="str">
        <f>'Crisis Indicator Data'!A19</f>
        <v>Floods in Rio Grande do Sul</v>
      </c>
      <c r="B22" s="170" t="str">
        <f>'Crisis Indicator Data'!B19</f>
        <v>Floods</v>
      </c>
      <c r="C22" s="170" t="str">
        <f>'Crisis Indicator Data'!C19</f>
        <v>BRA005</v>
      </c>
      <c r="D22" s="170" t="str">
        <f>'Crisis Indicator Data'!D19</f>
        <v>Brazil</v>
      </c>
      <c r="E22" s="170" t="str">
        <f>'Crisis Indicator Data'!E19</f>
        <v>BRA</v>
      </c>
      <c r="F22" s="181">
        <f>IF('Crisis Indicator Data'!Q19="x","x",('Crisis Indicator Data'!Q19/1000000))</f>
        <v>8.4849999999999994</v>
      </c>
      <c r="G22" s="181">
        <f>IF('Crisis Indicator Data'!R19="x","x",('Crisis Indicator Data'!R19/1000000))</f>
        <v>1.976</v>
      </c>
      <c r="H22" s="181">
        <f>IF('Crisis Indicator Data'!S19="x","x",('Crisis Indicator Data'!S19/1000000))</f>
        <v>0.42299999999999999</v>
      </c>
      <c r="I22" s="181" t="str">
        <f>IF('Crisis Indicator Data'!T19="x","x",('Crisis Indicator Data'!T19/1000000))</f>
        <v>x</v>
      </c>
      <c r="J22" s="181" t="str">
        <f>IF('Crisis Indicator Data'!U19="x","x",('Crisis Indicator Data'!U19/1000000))</f>
        <v>x</v>
      </c>
      <c r="K22" s="168">
        <f t="shared" si="0"/>
        <v>2.7</v>
      </c>
      <c r="L22" s="165">
        <f>IF(F22="x","x",(F22*1000000/VLOOKUP($C22,'Crisis Indicator Data'!$C$3:$H$198,5,FALSE)))</f>
        <v>0.77965634475787926</v>
      </c>
      <c r="M22" s="165">
        <f>IF(G22="x","x",(G22*1000000/VLOOKUP($C22,'Crisis Indicator Data'!$C$3:$H$198,5,FALSE)))</f>
        <v>0.18156758246806948</v>
      </c>
      <c r="N22" s="165">
        <f>IF(H22="x","x",(H22*1000000/VLOOKUP($C22,'Crisis Indicator Data'!$C$3:$H$198,5,FALSE)))</f>
        <v>3.8867959202425799E-2</v>
      </c>
      <c r="O22" s="165" t="str">
        <f>IF(I22="x","x",(I22*1000000/VLOOKUP($C22,'Crisis Indicator Data'!$C$3:$H$198,5,FALSE)))</f>
        <v>x</v>
      </c>
      <c r="P22" s="165" t="str">
        <f>IF(J22="x","x",(J22*1000000/VLOOKUP($C22,'Crisis Indicator Data'!$C$3:$H$198,5,FALSE)))</f>
        <v>x</v>
      </c>
      <c r="Q22" s="147">
        <f t="shared" si="1"/>
        <v>2</v>
      </c>
      <c r="R22" s="147">
        <f t="shared" si="2"/>
        <v>2.35</v>
      </c>
    </row>
    <row r="23" spans="1:18" x14ac:dyDescent="0.35">
      <c r="A23" s="169" t="str">
        <f>'Crisis Indicator Data'!A20</f>
        <v>Complex crisis in CAR</v>
      </c>
      <c r="B23" s="170" t="str">
        <f>'Crisis Indicator Data'!B20</f>
        <v>Conflict,Displacement</v>
      </c>
      <c r="C23" s="170" t="str">
        <f>'Crisis Indicator Data'!C20</f>
        <v>CAF001</v>
      </c>
      <c r="D23" s="170" t="str">
        <f>'Crisis Indicator Data'!D20</f>
        <v>CAR</v>
      </c>
      <c r="E23" s="170" t="str">
        <f>'Crisis Indicator Data'!E20</f>
        <v>CAF</v>
      </c>
      <c r="F23" s="181">
        <f>IF('Crisis Indicator Data'!Q20="x","x",('Crisis Indicator Data'!Q20/1000000))</f>
        <v>0.98199999999999998</v>
      </c>
      <c r="G23" s="181">
        <f>IF('Crisis Indicator Data'!R20="x","x",('Crisis Indicator Data'!R20/1000000))</f>
        <v>2.3180000000000001</v>
      </c>
      <c r="H23" s="181">
        <f>IF('Crisis Indicator Data'!S20="x","x",('Crisis Indicator Data'!S20/1000000))</f>
        <v>2.2789999999999999</v>
      </c>
      <c r="I23" s="181">
        <f>IF('Crisis Indicator Data'!T20="x","x",('Crisis Indicator Data'!T20/1000000))</f>
        <v>0.52100000000000002</v>
      </c>
      <c r="J23" s="181">
        <f>IF('Crisis Indicator Data'!U20="x","x",('Crisis Indicator Data'!U20/1000000))</f>
        <v>0</v>
      </c>
      <c r="K23" s="168">
        <f t="shared" si="0"/>
        <v>4.0999999999999996</v>
      </c>
      <c r="L23" s="165">
        <f>IF(F23="x","x",(F23*1000000/VLOOKUP($C23,'Crisis Indicator Data'!$C$3:$H$198,5,FALSE)))</f>
        <v>0.16098360655737706</v>
      </c>
      <c r="M23" s="165">
        <f>IF(G23="x","x",(G23*1000000/VLOOKUP($C23,'Crisis Indicator Data'!$C$3:$H$198,5,FALSE)))</f>
        <v>0.38</v>
      </c>
      <c r="N23" s="165">
        <f>IF(H23="x","x",(H23*1000000/VLOOKUP($C23,'Crisis Indicator Data'!$C$3:$H$198,5,FALSE)))</f>
        <v>0.37360655737704918</v>
      </c>
      <c r="O23" s="165">
        <f>IF(I23="x","x",(I23*1000000/VLOOKUP($C23,'Crisis Indicator Data'!$C$3:$H$198,5,FALSE)))</f>
        <v>8.5409836065573772E-2</v>
      </c>
      <c r="P23" s="165">
        <f>IF(J23="x","x",(J23*1000000/VLOOKUP($C23,'Crisis Indicator Data'!$C$3:$H$198,5,FALSE)))</f>
        <v>0</v>
      </c>
      <c r="Q23" s="147">
        <f t="shared" si="1"/>
        <v>4</v>
      </c>
      <c r="R23" s="147">
        <f t="shared" si="2"/>
        <v>4.05</v>
      </c>
    </row>
    <row r="24" spans="1:18" x14ac:dyDescent="0.35">
      <c r="A24" s="169" t="str">
        <f>'Crisis Indicator Data'!A21</f>
        <v>Venezuela displacement in Chile</v>
      </c>
      <c r="B24" s="170" t="str">
        <f>'Crisis Indicator Data'!B21</f>
        <v>Displacement</v>
      </c>
      <c r="C24" s="170" t="str">
        <f>'Crisis Indicator Data'!C21</f>
        <v>CHL002</v>
      </c>
      <c r="D24" s="170" t="str">
        <f>'Crisis Indicator Data'!D21</f>
        <v>Chile</v>
      </c>
      <c r="E24" s="170" t="str">
        <f>'Crisis Indicator Data'!E21</f>
        <v>CHL</v>
      </c>
      <c r="F24" s="181">
        <f>IF('Crisis Indicator Data'!Q21="x","x",('Crisis Indicator Data'!Q21/1000000))</f>
        <v>6.4980000000000002</v>
      </c>
      <c r="G24" s="181">
        <f>IF('Crisis Indicator Data'!R21="x","x",('Crisis Indicator Data'!R21/1000000))</f>
        <v>12.853</v>
      </c>
      <c r="H24" s="181">
        <f>IF('Crisis Indicator Data'!S21="x","x",('Crisis Indicator Data'!S21/1000000))</f>
        <v>0.27800000000000002</v>
      </c>
      <c r="I24" s="181">
        <f>IF('Crisis Indicator Data'!T21="x","x",('Crisis Indicator Data'!T21/1000000))</f>
        <v>0</v>
      </c>
      <c r="J24" s="181">
        <f>IF('Crisis Indicator Data'!U21="x","x",('Crisis Indicator Data'!U21/1000000))</f>
        <v>0</v>
      </c>
      <c r="K24" s="168">
        <f t="shared" si="0"/>
        <v>2.4</v>
      </c>
      <c r="L24" s="165">
        <f>IF(F24="x","x",(F24*1000000/VLOOKUP($C24,'Crisis Indicator Data'!$C$3:$H$198,5,FALSE)))</f>
        <v>0.33102394294447274</v>
      </c>
      <c r="M24" s="165">
        <f>IF(G24="x","x",(G24*1000000/VLOOKUP($C24,'Crisis Indicator Data'!$C$3:$H$198,5,FALSE)))</f>
        <v>0.654763117677025</v>
      </c>
      <c r="N24" s="165">
        <f>IF(H24="x","x",(H24*1000000/VLOOKUP($C24,'Crisis Indicator Data'!$C$3:$H$198,5,FALSE)))</f>
        <v>1.4161996943453898E-2</v>
      </c>
      <c r="O24" s="165">
        <f>IF(I24="x","x",(I24*1000000/VLOOKUP($C24,'Crisis Indicator Data'!$C$3:$H$198,5,FALSE)))</f>
        <v>0</v>
      </c>
      <c r="P24" s="165">
        <f>IF(J24="x","x",(J24*1000000/VLOOKUP($C24,'Crisis Indicator Data'!$C$3:$H$198,5,FALSE)))</f>
        <v>0</v>
      </c>
      <c r="Q24" s="147">
        <f t="shared" si="1"/>
        <v>2</v>
      </c>
      <c r="R24" s="147">
        <f t="shared" si="2"/>
        <v>2.2000000000000002</v>
      </c>
    </row>
    <row r="25" spans="1:18" x14ac:dyDescent="0.35">
      <c r="A25" s="169" t="str">
        <f>'Crisis Indicator Data'!A22</f>
        <v>Multiple crises in Cameroon</v>
      </c>
      <c r="B25" s="170" t="str">
        <f>'Crisis Indicator Data'!B22</f>
        <v>Conflict,Displacement</v>
      </c>
      <c r="C25" s="170" t="str">
        <f>'Crisis Indicator Data'!C22</f>
        <v>CMR001</v>
      </c>
      <c r="D25" s="170" t="str">
        <f>'Crisis Indicator Data'!D22</f>
        <v>Cameroon</v>
      </c>
      <c r="E25" s="170" t="str">
        <f>'Crisis Indicator Data'!E22</f>
        <v>CMR</v>
      </c>
      <c r="F25" s="181">
        <f>IF('Crisis Indicator Data'!Q22="x","x",('Crisis Indicator Data'!Q22/1000000))</f>
        <v>19.742999999999999</v>
      </c>
      <c r="G25" s="181">
        <f>IF('Crisis Indicator Data'!R22="x","x",('Crisis Indicator Data'!R22/1000000))</f>
        <v>0</v>
      </c>
      <c r="H25" s="181">
        <f>IF('Crisis Indicator Data'!S22="x","x",('Crisis Indicator Data'!S22/1000000))</f>
        <v>2.2469999999999999</v>
      </c>
      <c r="I25" s="181">
        <f>IF('Crisis Indicator Data'!T22="x","x",('Crisis Indicator Data'!T22/1000000))</f>
        <v>1.133</v>
      </c>
      <c r="J25" s="181">
        <f>IF('Crisis Indicator Data'!U22="x","x",('Crisis Indicator Data'!U22/1000000))</f>
        <v>0</v>
      </c>
      <c r="K25" s="168">
        <f t="shared" si="0"/>
        <v>4.2</v>
      </c>
      <c r="L25" s="165">
        <f>IF(F25="x","x",(F25*1000000/VLOOKUP($C25,'Crisis Indicator Data'!$C$3:$H$198,5,FALSE)))</f>
        <v>0.8538251956926004</v>
      </c>
      <c r="M25" s="165">
        <f>IF(G25="x","x",(G25*1000000/VLOOKUP($C25,'Crisis Indicator Data'!$C$3:$H$198,5,FALSE)))</f>
        <v>0</v>
      </c>
      <c r="N25" s="165">
        <f>IF(H25="x","x",(H25*1000000/VLOOKUP($C25,'Crisis Indicator Data'!$C$3:$H$198,5,FALSE)))</f>
        <v>9.7175971975954678E-2</v>
      </c>
      <c r="O25" s="165">
        <f>IF(I25="x","x",(I25*1000000/VLOOKUP($C25,'Crisis Indicator Data'!$C$3:$H$198,5,FALSE)))</f>
        <v>4.8998832331444885E-2</v>
      </c>
      <c r="P25" s="165">
        <f>IF(J25="x","x",(J25*1000000/VLOOKUP($C25,'Crisis Indicator Data'!$C$3:$H$198,5,FALSE)))</f>
        <v>0</v>
      </c>
      <c r="Q25" s="147">
        <f t="shared" si="1"/>
        <v>3</v>
      </c>
      <c r="R25" s="147">
        <f t="shared" si="2"/>
        <v>3.6</v>
      </c>
    </row>
    <row r="26" spans="1:18" x14ac:dyDescent="0.35">
      <c r="A26" s="169" t="str">
        <f>'Crisis Indicator Data'!A23</f>
        <v>Lake Chad basin crisis in Cameroon</v>
      </c>
      <c r="B26" s="170" t="str">
        <f>'Crisis Indicator Data'!B23</f>
        <v>Conflict</v>
      </c>
      <c r="C26" s="170" t="str">
        <f>'Crisis Indicator Data'!C23</f>
        <v>CMR002</v>
      </c>
      <c r="D26" s="170" t="str">
        <f>'Crisis Indicator Data'!D23</f>
        <v>Cameroon</v>
      </c>
      <c r="E26" s="170" t="str">
        <f>'Crisis Indicator Data'!E23</f>
        <v>CMR</v>
      </c>
      <c r="F26" s="181">
        <f>IF('Crisis Indicator Data'!Q23="x","x",('Crisis Indicator Data'!Q23/1000000))</f>
        <v>3.9940000000000002</v>
      </c>
      <c r="G26" s="181">
        <f>IF('Crisis Indicator Data'!R23="x","x",('Crisis Indicator Data'!R23/1000000))</f>
        <v>0</v>
      </c>
      <c r="H26" s="181">
        <f>IF('Crisis Indicator Data'!S23="x","x",('Crisis Indicator Data'!S23/1000000))</f>
        <v>0.379</v>
      </c>
      <c r="I26" s="181">
        <f>IF('Crisis Indicator Data'!T23="x","x",('Crisis Indicator Data'!T23/1000000))</f>
        <v>0.80500000000000005</v>
      </c>
      <c r="J26" s="181">
        <f>IF('Crisis Indicator Data'!U23="x","x",('Crisis Indicator Data'!U23/1000000))</f>
        <v>0</v>
      </c>
      <c r="K26" s="168">
        <f t="shared" si="0"/>
        <v>3.5</v>
      </c>
      <c r="L26" s="165">
        <f>IF(F26="x","x",(F26*1000000/VLOOKUP($C26,'Crisis Indicator Data'!$C$3:$H$198,5,FALSE)))</f>
        <v>0.77119134968140568</v>
      </c>
      <c r="M26" s="165">
        <f>IF(G26="x","x",(G26*1000000/VLOOKUP($C26,'Crisis Indicator Data'!$C$3:$H$198,5,FALSE)))</f>
        <v>0</v>
      </c>
      <c r="N26" s="165">
        <f>IF(H26="x","x",(H26*1000000/VLOOKUP($C26,'Crisis Indicator Data'!$C$3:$H$198,5,FALSE)))</f>
        <v>7.3180150608225525E-2</v>
      </c>
      <c r="O26" s="165">
        <f>IF(I26="x","x",(I26*1000000/VLOOKUP($C26,'Crisis Indicator Data'!$C$3:$H$198,5,FALSE)))</f>
        <v>0.15543541224174551</v>
      </c>
      <c r="P26" s="165">
        <f>IF(J26="x","x",(J26*1000000/VLOOKUP($C26,'Crisis Indicator Data'!$C$3:$H$198,5,FALSE)))</f>
        <v>0</v>
      </c>
      <c r="Q26" s="147">
        <f t="shared" si="1"/>
        <v>4</v>
      </c>
      <c r="R26" s="147">
        <f t="shared" si="2"/>
        <v>3.75</v>
      </c>
    </row>
    <row r="27" spans="1:18" x14ac:dyDescent="0.35">
      <c r="A27" s="169" t="str">
        <f>'Crisis Indicator Data'!A24</f>
        <v>Anglophone Crisis in Cameroon</v>
      </c>
      <c r="B27" s="170" t="str">
        <f>'Crisis Indicator Data'!B24</f>
        <v>Conflict</v>
      </c>
      <c r="C27" s="170" t="str">
        <f>'Crisis Indicator Data'!C24</f>
        <v>CMR003</v>
      </c>
      <c r="D27" s="170" t="str">
        <f>'Crisis Indicator Data'!D24</f>
        <v>Cameroon</v>
      </c>
      <c r="E27" s="170" t="str">
        <f>'Crisis Indicator Data'!E24</f>
        <v>CMR</v>
      </c>
      <c r="F27" s="181">
        <f>IF('Crisis Indicator Data'!Q24="x","x",('Crisis Indicator Data'!Q24/1000000))</f>
        <v>10.842000000000001</v>
      </c>
      <c r="G27" s="181">
        <f>IF('Crisis Indicator Data'!R24="x","x",('Crisis Indicator Data'!R24/1000000))</f>
        <v>0</v>
      </c>
      <c r="H27" s="181">
        <f>IF('Crisis Indicator Data'!S24="x","x",('Crisis Indicator Data'!S24/1000000))</f>
        <v>1.492</v>
      </c>
      <c r="I27" s="181">
        <f>IF('Crisis Indicator Data'!T24="x","x",('Crisis Indicator Data'!T24/1000000))</f>
        <v>0.32800000000000001</v>
      </c>
      <c r="J27" s="181">
        <f>IF('Crisis Indicator Data'!U24="x","x",('Crisis Indicator Data'!U24/1000000))</f>
        <v>0</v>
      </c>
      <c r="K27" s="168">
        <f t="shared" si="0"/>
        <v>3.8</v>
      </c>
      <c r="L27" s="165">
        <f>IF(F27="x","x",(F27*1000000/VLOOKUP($C27,'Crisis Indicator Data'!$C$3:$H$198,5,FALSE)))</f>
        <v>0.85626283367556466</v>
      </c>
      <c r="M27" s="165">
        <f>IF(G27="x","x",(G27*1000000/VLOOKUP($C27,'Crisis Indicator Data'!$C$3:$H$198,5,FALSE)))</f>
        <v>0</v>
      </c>
      <c r="N27" s="165">
        <f>IF(H27="x","x",(H27*1000000/VLOOKUP($C27,'Crisis Indicator Data'!$C$3:$H$198,5,FALSE)))</f>
        <v>0.11783288580003159</v>
      </c>
      <c r="O27" s="165">
        <f>IF(I27="x","x",(I27*1000000/VLOOKUP($C27,'Crisis Indicator Data'!$C$3:$H$198,5,FALSE)))</f>
        <v>2.5904280524403727E-2</v>
      </c>
      <c r="P27" s="165">
        <f>IF(J27="x","x",(J27*1000000/VLOOKUP($C27,'Crisis Indicator Data'!$C$3:$H$198,5,FALSE)))</f>
        <v>0</v>
      </c>
      <c r="Q27" s="147">
        <f t="shared" si="1"/>
        <v>3</v>
      </c>
      <c r="R27" s="147">
        <f t="shared" si="2"/>
        <v>3.4</v>
      </c>
    </row>
    <row r="28" spans="1:18" x14ac:dyDescent="0.35">
      <c r="A28" s="169" t="str">
        <f>'Crisis Indicator Data'!A25</f>
        <v>CAR refugees in Cameroon</v>
      </c>
      <c r="B28" s="170" t="str">
        <f>'Crisis Indicator Data'!B25</f>
        <v>Conflict,Displacement</v>
      </c>
      <c r="C28" s="170" t="str">
        <f>'Crisis Indicator Data'!C25</f>
        <v>CMR004</v>
      </c>
      <c r="D28" s="170" t="str">
        <f>'Crisis Indicator Data'!D25</f>
        <v>Cameroon</v>
      </c>
      <c r="E28" s="170" t="str">
        <f>'Crisis Indicator Data'!E25</f>
        <v>CMR</v>
      </c>
      <c r="F28" s="181">
        <f>IF('Crisis Indicator Data'!Q25="x","x",('Crisis Indicator Data'!Q25/1000000))</f>
        <v>4.9059999999999997</v>
      </c>
      <c r="G28" s="181">
        <f>IF('Crisis Indicator Data'!R25="x","x",('Crisis Indicator Data'!R25/1000000))</f>
        <v>0</v>
      </c>
      <c r="H28" s="181">
        <f>IF('Crisis Indicator Data'!S25="x","x",('Crisis Indicator Data'!S25/1000000))</f>
        <v>0.376</v>
      </c>
      <c r="I28" s="181">
        <f>IF('Crisis Indicator Data'!T25="x","x",('Crisis Indicator Data'!T25/1000000))</f>
        <v>0</v>
      </c>
      <c r="J28" s="181">
        <f>IF('Crisis Indicator Data'!U25="x","x",('Crisis Indicator Data'!U25/1000000))</f>
        <v>0</v>
      </c>
      <c r="K28" s="168">
        <f t="shared" si="0"/>
        <v>2.6</v>
      </c>
      <c r="L28" s="165">
        <f>IF(F28="x","x",(F28*1000000/VLOOKUP($C28,'Crisis Indicator Data'!$C$3:$H$198,5,FALSE)))</f>
        <v>0.92881484286255211</v>
      </c>
      <c r="M28" s="165">
        <f>IF(G28="x","x",(G28*1000000/VLOOKUP($C28,'Crisis Indicator Data'!$C$3:$H$198,5,FALSE)))</f>
        <v>0</v>
      </c>
      <c r="N28" s="165">
        <f>IF(H28="x","x",(H28*1000000/VLOOKUP($C28,'Crisis Indicator Data'!$C$3:$H$198,5,FALSE)))</f>
        <v>7.1185157137447941E-2</v>
      </c>
      <c r="O28" s="165">
        <f>IF(I28="x","x",(I28*1000000/VLOOKUP($C28,'Crisis Indicator Data'!$C$3:$H$198,5,FALSE)))</f>
        <v>0</v>
      </c>
      <c r="P28" s="165">
        <f>IF(J28="x","x",(J28*1000000/VLOOKUP($C28,'Crisis Indicator Data'!$C$3:$H$198,5,FALSE)))</f>
        <v>0</v>
      </c>
      <c r="Q28" s="147">
        <f t="shared" si="1"/>
        <v>3</v>
      </c>
      <c r="R28" s="147">
        <f t="shared" si="2"/>
        <v>2.8</v>
      </c>
    </row>
    <row r="29" spans="1:18" x14ac:dyDescent="0.35">
      <c r="A29" s="169" t="str">
        <f>'Crisis Indicator Data'!A26</f>
        <v>Complex crisis in DRC</v>
      </c>
      <c r="B29" s="170" t="str">
        <f>'Crisis Indicator Data'!B26</f>
        <v>Conflict,Displacement,Socio-political</v>
      </c>
      <c r="C29" s="170" t="str">
        <f>'Crisis Indicator Data'!C26</f>
        <v>COD001</v>
      </c>
      <c r="D29" s="170" t="str">
        <f>'Crisis Indicator Data'!D26</f>
        <v>DRC</v>
      </c>
      <c r="E29" s="170" t="str">
        <f>'Crisis Indicator Data'!E26</f>
        <v>COD</v>
      </c>
      <c r="F29" s="181">
        <f>IF('Crisis Indicator Data'!Q26="x","x",('Crisis Indicator Data'!Q26/1000000))</f>
        <v>88.2</v>
      </c>
      <c r="G29" s="181">
        <f>IF('Crisis Indicator Data'!R26="x","x",('Crisis Indicator Data'!R26/1000000))</f>
        <v>0</v>
      </c>
      <c r="H29" s="181">
        <f>IF('Crisis Indicator Data'!S26="x","x",('Crisis Indicator Data'!S26/1000000))</f>
        <v>10.414</v>
      </c>
      <c r="I29" s="181">
        <f>IF('Crisis Indicator Data'!T26="x","x",('Crisis Indicator Data'!T26/1000000))</f>
        <v>10.414</v>
      </c>
      <c r="J29" s="181">
        <f>IF('Crisis Indicator Data'!U26="x","x",('Crisis Indicator Data'!U26/1000000))</f>
        <v>4.5720000000000001</v>
      </c>
      <c r="K29" s="168">
        <f t="shared" si="0"/>
        <v>5</v>
      </c>
      <c r="L29" s="165">
        <f>IF(F29="x","x",(F29*1000000/VLOOKUP($C29,'Crisis Indicator Data'!$C$3:$H$198,5,FALSE)))</f>
        <v>0.77640845070422537</v>
      </c>
      <c r="M29" s="165">
        <f>IF(G29="x","x",(G29*1000000/VLOOKUP($C29,'Crisis Indicator Data'!$C$3:$H$198,5,FALSE)))</f>
        <v>0</v>
      </c>
      <c r="N29" s="165">
        <f>IF(H29="x","x",(H29*1000000/VLOOKUP($C29,'Crisis Indicator Data'!$C$3:$H$198,5,FALSE)))</f>
        <v>9.16725352112676E-2</v>
      </c>
      <c r="O29" s="165">
        <f>IF(I29="x","x",(I29*1000000/VLOOKUP($C29,'Crisis Indicator Data'!$C$3:$H$198,5,FALSE)))</f>
        <v>9.16725352112676E-2</v>
      </c>
      <c r="P29" s="165">
        <f>IF(J29="x","x",(J29*1000000/VLOOKUP($C29,'Crisis Indicator Data'!$C$3:$H$198,5,FALSE)))</f>
        <v>4.0246478873239434E-2</v>
      </c>
      <c r="Q29" s="147">
        <f t="shared" si="1"/>
        <v>4</v>
      </c>
      <c r="R29" s="147">
        <f t="shared" si="2"/>
        <v>4.5</v>
      </c>
    </row>
    <row r="30" spans="1:18" x14ac:dyDescent="0.35">
      <c r="A30" s="169" t="str">
        <f>'Crisis Indicator Data'!A27</f>
        <v>Complex crisis in Congo</v>
      </c>
      <c r="B30" s="170" t="str">
        <f>'Crisis Indicator Data'!B27</f>
        <v>Conflict</v>
      </c>
      <c r="C30" s="170" t="str">
        <f>'Crisis Indicator Data'!C27</f>
        <v>COG001</v>
      </c>
      <c r="D30" s="170" t="str">
        <f>'Crisis Indicator Data'!D27</f>
        <v>Congo</v>
      </c>
      <c r="E30" s="170" t="str">
        <f>'Crisis Indicator Data'!E27</f>
        <v>COG</v>
      </c>
      <c r="F30" s="181">
        <f>IF('Crisis Indicator Data'!Q27="x","x",('Crisis Indicator Data'!Q27/1000000))</f>
        <v>5.4450000000000003</v>
      </c>
      <c r="G30" s="181">
        <f>IF('Crisis Indicator Data'!R27="x","x",('Crisis Indicator Data'!R27/1000000))</f>
        <v>0</v>
      </c>
      <c r="H30" s="181">
        <f>IF('Crisis Indicator Data'!S27="x","x",('Crisis Indicator Data'!S27/1000000))</f>
        <v>0.52500000000000002</v>
      </c>
      <c r="I30" s="181">
        <f>IF('Crisis Indicator Data'!T27="x","x",('Crisis Indicator Data'!T27/1000000))</f>
        <v>0</v>
      </c>
      <c r="J30" s="181">
        <f>IF('Crisis Indicator Data'!U27="x","x",('Crisis Indicator Data'!U27/1000000))</f>
        <v>0</v>
      </c>
      <c r="K30" s="168">
        <f t="shared" si="0"/>
        <v>2.9</v>
      </c>
      <c r="L30" s="165">
        <f>IF(F30="x","x",(F30*1000000/VLOOKUP($C30,'Crisis Indicator Data'!$C$3:$H$198,5,FALSE)))</f>
        <v>0.9120603015075377</v>
      </c>
      <c r="M30" s="165">
        <f>IF(G30="x","x",(G30*1000000/VLOOKUP($C30,'Crisis Indicator Data'!$C$3:$H$198,5,FALSE)))</f>
        <v>0</v>
      </c>
      <c r="N30" s="165">
        <f>IF(H30="x","x",(H30*1000000/VLOOKUP($C30,'Crisis Indicator Data'!$C$3:$H$198,5,FALSE)))</f>
        <v>8.7939698492462318E-2</v>
      </c>
      <c r="O30" s="165">
        <f>IF(I30="x","x",(I30*1000000/VLOOKUP($C30,'Crisis Indicator Data'!$C$3:$H$198,5,FALSE)))</f>
        <v>0</v>
      </c>
      <c r="P30" s="165">
        <f>IF(J30="x","x",(J30*1000000/VLOOKUP($C30,'Crisis Indicator Data'!$C$3:$H$198,5,FALSE)))</f>
        <v>0</v>
      </c>
      <c r="Q30" s="147">
        <f t="shared" si="1"/>
        <v>3</v>
      </c>
      <c r="R30" s="147">
        <f t="shared" si="2"/>
        <v>2.95</v>
      </c>
    </row>
    <row r="31" spans="1:18" x14ac:dyDescent="0.35">
      <c r="A31" s="169" t="str">
        <f>'Crisis Indicator Data'!A28</f>
        <v>Complex crisis in Colombia</v>
      </c>
      <c r="B31" s="170" t="str">
        <f>'Crisis Indicator Data'!B28</f>
        <v>Socio-political,Conflict,Violence,Floods,Displacement</v>
      </c>
      <c r="C31" s="170" t="str">
        <f>'Crisis Indicator Data'!C28</f>
        <v>COL001</v>
      </c>
      <c r="D31" s="170" t="str">
        <f>'Crisis Indicator Data'!D28</f>
        <v>Colombia</v>
      </c>
      <c r="E31" s="170" t="str">
        <f>'Crisis Indicator Data'!E28</f>
        <v>COL</v>
      </c>
      <c r="F31" s="181">
        <f>IF('Crisis Indicator Data'!Q28="x","x",('Crisis Indicator Data'!Q28/1000000))</f>
        <v>32.524000000000001</v>
      </c>
      <c r="G31" s="181">
        <f>IF('Crisis Indicator Data'!R28="x","x",('Crisis Indicator Data'!R28/1000000))</f>
        <v>9.7759999999999998</v>
      </c>
      <c r="H31" s="181">
        <f>IF('Crisis Indicator Data'!S28="x","x",('Crisis Indicator Data'!S28/1000000))</f>
        <v>6.08</v>
      </c>
      <c r="I31" s="181">
        <f>IF('Crisis Indicator Data'!T28="x","x",('Crisis Indicator Data'!T28/1000000))</f>
        <v>3.8</v>
      </c>
      <c r="J31" s="181">
        <f>IF('Crisis Indicator Data'!U28="x","x",('Crisis Indicator Data'!U28/1000000))</f>
        <v>0.52</v>
      </c>
      <c r="K31" s="168">
        <f t="shared" si="0"/>
        <v>5</v>
      </c>
      <c r="L31" s="165">
        <f>IF(F31="x","x",(F31*1000000/VLOOKUP($C31,'Crisis Indicator Data'!$C$3:$H$198,5,FALSE)))</f>
        <v>0.61715370018975335</v>
      </c>
      <c r="M31" s="165">
        <f>IF(G31="x","x",(G31*1000000/VLOOKUP($C31,'Crisis Indicator Data'!$C$3:$H$198,5,FALSE)))</f>
        <v>0.18550284629981026</v>
      </c>
      <c r="N31" s="165">
        <f>IF(H31="x","x",(H31*1000000/VLOOKUP($C31,'Crisis Indicator Data'!$C$3:$H$198,5,FALSE)))</f>
        <v>0.11537001897533207</v>
      </c>
      <c r="O31" s="165">
        <f>IF(I31="x","x",(I31*1000000/VLOOKUP($C31,'Crisis Indicator Data'!$C$3:$H$198,5,FALSE)))</f>
        <v>7.2106261859582549E-2</v>
      </c>
      <c r="P31" s="165">
        <f>IF(J31="x","x",(J31*1000000/VLOOKUP($C31,'Crisis Indicator Data'!$C$3:$H$198,5,FALSE)))</f>
        <v>9.8671726755218212E-3</v>
      </c>
      <c r="Q31" s="147">
        <f t="shared" si="1"/>
        <v>4</v>
      </c>
      <c r="R31" s="147">
        <f t="shared" si="2"/>
        <v>4.5</v>
      </c>
    </row>
    <row r="32" spans="1:18" x14ac:dyDescent="0.35">
      <c r="A32" s="169" t="str">
        <f>'Crisis Indicator Data'!A29</f>
        <v>Venezuela displacement in Colombia</v>
      </c>
      <c r="B32" s="170" t="str">
        <f>'Crisis Indicator Data'!B29</f>
        <v>Displacement</v>
      </c>
      <c r="C32" s="170" t="str">
        <f>'Crisis Indicator Data'!C29</f>
        <v>COL002</v>
      </c>
      <c r="D32" s="170" t="str">
        <f>'Crisis Indicator Data'!D29</f>
        <v>Colombia</v>
      </c>
      <c r="E32" s="170" t="str">
        <f>'Crisis Indicator Data'!E29</f>
        <v>COL</v>
      </c>
      <c r="F32" s="181">
        <f>IF('Crisis Indicator Data'!Q29="x","x",('Crisis Indicator Data'!Q29/1000000))</f>
        <v>16.027999999999999</v>
      </c>
      <c r="G32" s="181">
        <f>IF('Crisis Indicator Data'!R29="x","x",('Crisis Indicator Data'!R29/1000000))</f>
        <v>12.875999999999999</v>
      </c>
      <c r="H32" s="181">
        <f>IF('Crisis Indicator Data'!S29="x","x",('Crisis Indicator Data'!S29/1000000))</f>
        <v>1.155</v>
      </c>
      <c r="I32" s="181">
        <f>IF('Crisis Indicator Data'!T29="x","x",('Crisis Indicator Data'!T29/1000000))</f>
        <v>0.84</v>
      </c>
      <c r="J32" s="181">
        <f>IF('Crisis Indicator Data'!U29="x","x",('Crisis Indicator Data'!U29/1000000))</f>
        <v>0.105</v>
      </c>
      <c r="K32" s="168">
        <f t="shared" si="0"/>
        <v>3.9</v>
      </c>
      <c r="L32" s="165">
        <f>IF(F32="x","x",(F32*1000000/VLOOKUP($C32,'Crisis Indicator Data'!$C$3:$H$198,5,FALSE)))</f>
        <v>0.51694887921303012</v>
      </c>
      <c r="M32" s="165">
        <f>IF(G32="x","x",(G32*1000000/VLOOKUP($C32,'Crisis Indicator Data'!$C$3:$H$198,5,FALSE)))</f>
        <v>0.41528785679729074</v>
      </c>
      <c r="N32" s="165">
        <f>IF(H32="x","x",(H32*1000000/VLOOKUP($C32,'Crisis Indicator Data'!$C$3:$H$198,5,FALSE)))</f>
        <v>3.7252056119980649E-2</v>
      </c>
      <c r="O32" s="165">
        <f>IF(I32="x","x",(I32*1000000/VLOOKUP($C32,'Crisis Indicator Data'!$C$3:$H$198,5,FALSE)))</f>
        <v>2.7092404450895016E-2</v>
      </c>
      <c r="P32" s="165">
        <f>IF(J32="x","x",(J32*1000000/VLOOKUP($C32,'Crisis Indicator Data'!$C$3:$H$198,5,FALSE)))</f>
        <v>3.386550556361877E-3</v>
      </c>
      <c r="Q32" s="147">
        <f t="shared" si="1"/>
        <v>3</v>
      </c>
      <c r="R32" s="147">
        <f t="shared" si="2"/>
        <v>3.45</v>
      </c>
    </row>
    <row r="33" spans="1:18" x14ac:dyDescent="0.35">
      <c r="A33" s="169" t="str">
        <f>'Crisis Indicator Data'!A30</f>
        <v>Nicaraguan refugees in Costa Rica</v>
      </c>
      <c r="B33" s="170" t="str">
        <f>'Crisis Indicator Data'!B30</f>
        <v>Displacement</v>
      </c>
      <c r="C33" s="170" t="str">
        <f>'Crisis Indicator Data'!C30</f>
        <v>CRI002</v>
      </c>
      <c r="D33" s="170" t="str">
        <f>'Crisis Indicator Data'!D30</f>
        <v>Costa Rica</v>
      </c>
      <c r="E33" s="170" t="str">
        <f>'Crisis Indicator Data'!E30</f>
        <v>CRI</v>
      </c>
      <c r="F33" s="181">
        <f>IF('Crisis Indicator Data'!Q30="x","x",('Crisis Indicator Data'!Q30/1000000))</f>
        <v>2.2149999999999999</v>
      </c>
      <c r="G33" s="181" t="str">
        <f>IF('Crisis Indicator Data'!R30="x","x",('Crisis Indicator Data'!R30/1000000))</f>
        <v>x</v>
      </c>
      <c r="H33" s="181">
        <f>IF('Crisis Indicator Data'!S30="x","x",('Crisis Indicator Data'!S30/1000000))</f>
        <v>0.23499999999999999</v>
      </c>
      <c r="I33" s="181" t="str">
        <f>IF('Crisis Indicator Data'!T30="x","x",('Crisis Indicator Data'!T30/1000000))</f>
        <v>x</v>
      </c>
      <c r="J33" s="181" t="str">
        <f>IF('Crisis Indicator Data'!U30="x","x",('Crisis Indicator Data'!U30/1000000))</f>
        <v>x</v>
      </c>
      <c r="K33" s="168">
        <f t="shared" si="0"/>
        <v>2.2999999999999998</v>
      </c>
      <c r="L33" s="165">
        <f>IF(F33="x","x",(F33*1000000/VLOOKUP($C33,'Crisis Indicator Data'!$C$3:$H$198,5,FALSE)))</f>
        <v>0.90371277029783759</v>
      </c>
      <c r="M33" s="165" t="str">
        <f>IF(G33="x","x",(G33*1000000/VLOOKUP($C33,'Crisis Indicator Data'!$C$3:$H$198,5,FALSE)))</f>
        <v>x</v>
      </c>
      <c r="N33" s="165">
        <f>IF(H33="x","x",(H33*1000000/VLOOKUP($C33,'Crisis Indicator Data'!$C$3:$H$198,5,FALSE)))</f>
        <v>9.5879232966136277E-2</v>
      </c>
      <c r="O33" s="165" t="str">
        <f>IF(I33="x","x",(I33*1000000/VLOOKUP($C33,'Crisis Indicator Data'!$C$3:$H$198,5,FALSE)))</f>
        <v>x</v>
      </c>
      <c r="P33" s="165" t="str">
        <f>IF(J33="x","x",(J33*1000000/VLOOKUP($C33,'Crisis Indicator Data'!$C$3:$H$198,5,FALSE)))</f>
        <v>x</v>
      </c>
      <c r="Q33" s="147">
        <f t="shared" si="1"/>
        <v>3</v>
      </c>
      <c r="R33" s="147">
        <f t="shared" si="2"/>
        <v>2.65</v>
      </c>
    </row>
    <row r="34" spans="1:18" x14ac:dyDescent="0.35">
      <c r="A34" s="169" t="str">
        <f>'Crisis Indicator Data'!A31</f>
        <v>Displacement from Russia-Ukraine conflict in Czechia</v>
      </c>
      <c r="B34" s="170" t="str">
        <f>'Crisis Indicator Data'!B31</f>
        <v>Conflict,Displacement</v>
      </c>
      <c r="C34" s="170" t="str">
        <f>'Crisis Indicator Data'!C31</f>
        <v>CZE002</v>
      </c>
      <c r="D34" s="170" t="str">
        <f>'Crisis Indicator Data'!D31</f>
        <v>Czech Republic</v>
      </c>
      <c r="E34" s="170" t="str">
        <f>'Crisis Indicator Data'!E31</f>
        <v>CZE</v>
      </c>
      <c r="F34" s="181">
        <f>IF('Crisis Indicator Data'!Q31="x","x",('Crisis Indicator Data'!Q31/1000000))</f>
        <v>10.672000000000001</v>
      </c>
      <c r="G34" s="181">
        <f>IF('Crisis Indicator Data'!R31="x","x",('Crisis Indicator Data'!R31/1000000))</f>
        <v>0</v>
      </c>
      <c r="H34" s="181">
        <f>IF('Crisis Indicator Data'!S31="x","x",('Crisis Indicator Data'!S31/1000000))</f>
        <v>0.38</v>
      </c>
      <c r="I34" s="181">
        <f>IF('Crisis Indicator Data'!T31="x","x",('Crisis Indicator Data'!T31/1000000))</f>
        <v>0</v>
      </c>
      <c r="J34" s="181">
        <f>IF('Crisis Indicator Data'!U31="x","x",('Crisis Indicator Data'!U31/1000000))</f>
        <v>0</v>
      </c>
      <c r="K34" s="168">
        <f t="shared" si="0"/>
        <v>2.6</v>
      </c>
      <c r="L34" s="165">
        <f>IF(F34="x","x",(F34*1000000/VLOOKUP($C34,'Crisis Indicator Data'!$C$3:$H$198,5,FALSE)))</f>
        <v>0.94828505420295006</v>
      </c>
      <c r="M34" s="165">
        <f>IF(G34="x","x",(G34*1000000/VLOOKUP($C34,'Crisis Indicator Data'!$C$3:$H$198,5,FALSE)))</f>
        <v>0</v>
      </c>
      <c r="N34" s="165">
        <f>IF(H34="x","x",(H34*1000000/VLOOKUP($C34,'Crisis Indicator Data'!$C$3:$H$198,5,FALSE)))</f>
        <v>3.3765772169895146E-2</v>
      </c>
      <c r="O34" s="165">
        <f>IF(I34="x","x",(I34*1000000/VLOOKUP($C34,'Crisis Indicator Data'!$C$3:$H$198,5,FALSE)))</f>
        <v>0</v>
      </c>
      <c r="P34" s="165">
        <f>IF(J34="x","x",(J34*1000000/VLOOKUP($C34,'Crisis Indicator Data'!$C$3:$H$198,5,FALSE)))</f>
        <v>0</v>
      </c>
      <c r="Q34" s="147">
        <f t="shared" si="1"/>
        <v>1</v>
      </c>
      <c r="R34" s="147">
        <f t="shared" si="2"/>
        <v>1.8</v>
      </c>
    </row>
    <row r="35" spans="1:18" x14ac:dyDescent="0.35">
      <c r="A35" s="169" t="str">
        <f>'Crisis Indicator Data'!A32</f>
        <v>Multiple crises in Djibouti</v>
      </c>
      <c r="B35" s="170" t="str">
        <f>'Crisis Indicator Data'!B32</f>
        <v>Displacement,Drought</v>
      </c>
      <c r="C35" s="170" t="str">
        <f>'Crisis Indicator Data'!C32</f>
        <v>DJI001</v>
      </c>
      <c r="D35" s="170" t="str">
        <f>'Crisis Indicator Data'!D32</f>
        <v>Djibouti</v>
      </c>
      <c r="E35" s="170" t="str">
        <f>'Crisis Indicator Data'!E32</f>
        <v>DJI</v>
      </c>
      <c r="F35" s="182">
        <f>IF('Crisis Indicator Data'!Q32="x","x",('Crisis Indicator Data'!Q32/1000000))</f>
        <v>0.39</v>
      </c>
      <c r="G35" s="182">
        <f>IF('Crisis Indicator Data'!R32="x","x",('Crisis Indicator Data'!R32/1000000))</f>
        <v>0.47499999999999998</v>
      </c>
      <c r="H35" s="182">
        <f>IF('Crisis Indicator Data'!S32="x","x",('Crisis Indicator Data'!S32/1000000))</f>
        <v>0.26400000000000001</v>
      </c>
      <c r="I35" s="182">
        <f>IF('Crisis Indicator Data'!T32="x","x",('Crisis Indicator Data'!T32/1000000))</f>
        <v>5.2999999999999999E-2</v>
      </c>
      <c r="J35" s="182">
        <f>IF('Crisis Indicator Data'!U32="x","x",('Crisis Indicator Data'!U32/1000000))</f>
        <v>0</v>
      </c>
      <c r="K35" s="168">
        <f t="shared" si="0"/>
        <v>2.5</v>
      </c>
      <c r="L35" s="165">
        <f>IF(F35="x","x",(F35*1000000/VLOOKUP($C35,'Crisis Indicator Data'!$C$3:$H$198,5,FALSE)))</f>
        <v>0.32994923857868019</v>
      </c>
      <c r="M35" s="165">
        <f>IF(G35="x","x",(G35*1000000/VLOOKUP($C35,'Crisis Indicator Data'!$C$3:$H$198,5,FALSE)))</f>
        <v>0.40186125211505924</v>
      </c>
      <c r="N35" s="165">
        <f>IF(H35="x","x",(H35*1000000/VLOOKUP($C35,'Crisis Indicator Data'!$C$3:$H$198,5,FALSE)))</f>
        <v>0.2233502538071066</v>
      </c>
      <c r="O35" s="165">
        <f>IF(I35="x","x",(I35*1000000/VLOOKUP($C35,'Crisis Indicator Data'!$C$3:$H$198,5,FALSE)))</f>
        <v>4.4839255499153977E-2</v>
      </c>
      <c r="P35" s="165">
        <f>IF(J35="x","x",(J35*1000000/VLOOKUP($C35,'Crisis Indicator Data'!$C$3:$H$198,5,FALSE)))</f>
        <v>0</v>
      </c>
      <c r="Q35" s="147">
        <f t="shared" si="1"/>
        <v>3</v>
      </c>
      <c r="R35" s="147">
        <f t="shared" si="2"/>
        <v>2.75</v>
      </c>
    </row>
    <row r="36" spans="1:18" x14ac:dyDescent="0.35">
      <c r="A36" s="169" t="str">
        <f>'Crisis Indicator Data'!A33</f>
        <v>Mixed migration in Djibouti</v>
      </c>
      <c r="B36" s="170" t="str">
        <f>'Crisis Indicator Data'!B33</f>
        <v>Displacement</v>
      </c>
      <c r="C36" s="170" t="str">
        <f>'Crisis Indicator Data'!C33</f>
        <v>DJI002</v>
      </c>
      <c r="D36" s="170" t="str">
        <f>'Crisis Indicator Data'!D33</f>
        <v>Djibouti</v>
      </c>
      <c r="E36" s="170" t="str">
        <f>'Crisis Indicator Data'!E33</f>
        <v>DJI</v>
      </c>
      <c r="F36" s="182">
        <f>IF('Crisis Indicator Data'!Q33="x","x",('Crisis Indicator Data'!Q33/1000000))</f>
        <v>0.85899999999999999</v>
      </c>
      <c r="G36" s="182">
        <f>IF('Crisis Indicator Data'!R33="x","x",('Crisis Indicator Data'!R33/1000000))</f>
        <v>0</v>
      </c>
      <c r="H36" s="182">
        <f>IF('Crisis Indicator Data'!S33="x","x",('Crisis Indicator Data'!S33/1000000))</f>
        <v>3.2000000000000001E-2</v>
      </c>
      <c r="I36" s="182" t="str">
        <f>IF('Crisis Indicator Data'!T33="x","x",('Crisis Indicator Data'!T33/1000000))</f>
        <v>x</v>
      </c>
      <c r="J36" s="182" t="str">
        <f>IF('Crisis Indicator Data'!U33="x","x",('Crisis Indicator Data'!U33/1000000))</f>
        <v>x</v>
      </c>
      <c r="K36" s="168">
        <f t="shared" si="0"/>
        <v>0.8</v>
      </c>
      <c r="L36" s="165">
        <f>IF(F36="x","x",(F36*1000000/VLOOKUP($C36,'Crisis Indicator Data'!$C$3:$H$198,5,FALSE)))</f>
        <v>0.9640852974186308</v>
      </c>
      <c r="M36" s="165">
        <f>IF(G36="x","x",(G36*1000000/VLOOKUP($C36,'Crisis Indicator Data'!$C$3:$H$198,5,FALSE)))</f>
        <v>0</v>
      </c>
      <c r="N36" s="165">
        <f>IF(H36="x","x",(H36*1000000/VLOOKUP($C36,'Crisis Indicator Data'!$C$3:$H$198,5,FALSE)))</f>
        <v>3.5914702581369251E-2</v>
      </c>
      <c r="O36" s="165" t="str">
        <f>IF(I36="x","x",(I36*1000000/VLOOKUP($C36,'Crisis Indicator Data'!$C$3:$H$198,5,FALSE)))</f>
        <v>x</v>
      </c>
      <c r="P36" s="165" t="str">
        <f>IF(J36="x","x",(J36*1000000/VLOOKUP($C36,'Crisis Indicator Data'!$C$3:$H$198,5,FALSE)))</f>
        <v>x</v>
      </c>
      <c r="Q36" s="147">
        <f t="shared" si="1"/>
        <v>1</v>
      </c>
      <c r="R36" s="147">
        <f t="shared" si="2"/>
        <v>0.9</v>
      </c>
    </row>
    <row r="37" spans="1:18" x14ac:dyDescent="0.35">
      <c r="A37" s="169" t="str">
        <f>'Crisis Indicator Data'!A34</f>
        <v>Drought in Djibouti</v>
      </c>
      <c r="B37" s="170" t="str">
        <f>'Crisis Indicator Data'!B34</f>
        <v>Drought</v>
      </c>
      <c r="C37" s="170" t="str">
        <f>'Crisis Indicator Data'!C34</f>
        <v>DJI003</v>
      </c>
      <c r="D37" s="170" t="str">
        <f>'Crisis Indicator Data'!D34</f>
        <v>Djibouti</v>
      </c>
      <c r="E37" s="170" t="str">
        <f>'Crisis Indicator Data'!E34</f>
        <v>DJI</v>
      </c>
      <c r="F37" s="182">
        <f>IF('Crisis Indicator Data'!Q34="x","x",('Crisis Indicator Data'!Q34/1000000))</f>
        <v>0.42199999999999999</v>
      </c>
      <c r="G37" s="182">
        <f>IF('Crisis Indicator Data'!R34="x","x",('Crisis Indicator Data'!R34/1000000))</f>
        <v>0.47499999999999998</v>
      </c>
      <c r="H37" s="182">
        <f>IF('Crisis Indicator Data'!S34="x","x",('Crisis Indicator Data'!S34/1000000))</f>
        <v>0.23200000000000001</v>
      </c>
      <c r="I37" s="182">
        <f>IF('Crisis Indicator Data'!T34="x","x",('Crisis Indicator Data'!T34/1000000))</f>
        <v>5.2999999999999999E-2</v>
      </c>
      <c r="J37" s="182">
        <f>IF('Crisis Indicator Data'!U34="x","x",('Crisis Indicator Data'!U34/1000000))</f>
        <v>0</v>
      </c>
      <c r="K37" s="168">
        <f t="shared" si="0"/>
        <v>2.4</v>
      </c>
      <c r="L37" s="165">
        <f>IF(F37="x","x",(F37*1000000/VLOOKUP($C37,'Crisis Indicator Data'!$C$3:$H$198,5,FALSE)))</f>
        <v>0.35702199661590522</v>
      </c>
      <c r="M37" s="165">
        <f>IF(G37="x","x",(G37*1000000/VLOOKUP($C37,'Crisis Indicator Data'!$C$3:$H$198,5,FALSE)))</f>
        <v>0.40186125211505924</v>
      </c>
      <c r="N37" s="165">
        <f>IF(H37="x","x",(H37*1000000/VLOOKUP($C37,'Crisis Indicator Data'!$C$3:$H$198,5,FALSE)))</f>
        <v>0.19627749576988154</v>
      </c>
      <c r="O37" s="165">
        <f>IF(I37="x","x",(I37*1000000/VLOOKUP($C37,'Crisis Indicator Data'!$C$3:$H$198,5,FALSE)))</f>
        <v>4.4839255499153977E-2</v>
      </c>
      <c r="P37" s="165">
        <f>IF(J37="x","x",(J37*1000000/VLOOKUP($C37,'Crisis Indicator Data'!$C$3:$H$198,5,FALSE)))</f>
        <v>0</v>
      </c>
      <c r="Q37" s="147">
        <f t="shared" si="1"/>
        <v>3</v>
      </c>
      <c r="R37" s="147">
        <f t="shared" si="2"/>
        <v>2.7</v>
      </c>
    </row>
    <row r="38" spans="1:18" x14ac:dyDescent="0.35">
      <c r="A38" s="169" t="str">
        <f>'Crisis Indicator Data'!A35</f>
        <v>Venezuela displacement in Dominican Republic</v>
      </c>
      <c r="B38" s="170" t="str">
        <f>'Crisis Indicator Data'!B35</f>
        <v>Displacement</v>
      </c>
      <c r="C38" s="170" t="str">
        <f>'Crisis Indicator Data'!C35</f>
        <v>DOM002</v>
      </c>
      <c r="D38" s="170" t="str">
        <f>'Crisis Indicator Data'!D35</f>
        <v>Dominican Republic</v>
      </c>
      <c r="E38" s="170" t="str">
        <f>'Crisis Indicator Data'!E35</f>
        <v>DOM</v>
      </c>
      <c r="F38" s="182">
        <f>IF('Crisis Indicator Data'!Q35="x","x",('Crisis Indicator Data'!Q35/1000000))</f>
        <v>11.192</v>
      </c>
      <c r="G38" s="182">
        <f>IF('Crisis Indicator Data'!R35="x","x",('Crisis Indicator Data'!R35/1000000))</f>
        <v>2.3E-2</v>
      </c>
      <c r="H38" s="182">
        <f>IF('Crisis Indicator Data'!S35="x","x",('Crisis Indicator Data'!S35/1000000))</f>
        <v>0.11700000000000001</v>
      </c>
      <c r="I38" s="182">
        <f>IF('Crisis Indicator Data'!T35="x","x",('Crisis Indicator Data'!T35/1000000))</f>
        <v>0</v>
      </c>
      <c r="J38" s="182">
        <f>IF('Crisis Indicator Data'!U35="x","x",('Crisis Indicator Data'!U35/1000000))</f>
        <v>0</v>
      </c>
      <c r="K38" s="168">
        <f t="shared" ref="K38:K69" si="3">IF(H38="x","x",IF(SUM(H38:J38)=0,0,IF(LOG(SUM(H38:J38)*1000000)&lt;$K$4,0,IF(LOG(SUM(H38:J38)*1000000)&gt;$K$3,5,ROUND(5-(K$3-LOG(SUM(H38:J38)*1000000))/(K$3-K$4)*5,1)))))</f>
        <v>1.8</v>
      </c>
      <c r="L38" s="165">
        <f>IF(F38="x","x",(F38*1000000/VLOOKUP($C38,'Crisis Indicator Data'!$C$3:$H$198,5,FALSE)))</f>
        <v>0.98755845760169414</v>
      </c>
      <c r="M38" s="165">
        <f>IF(G38="x","x",(G38*1000000/VLOOKUP($C38,'Crisis Indicator Data'!$C$3:$H$198,5,FALSE)))</f>
        <v>2.0294714550427953E-3</v>
      </c>
      <c r="N38" s="165">
        <f>IF(H38="x","x",(H38*1000000/VLOOKUP($C38,'Crisis Indicator Data'!$C$3:$H$198,5,FALSE)))</f>
        <v>1.032383305391335E-2</v>
      </c>
      <c r="O38" s="165">
        <f>IF(I38="x","x",(I38*1000000/VLOOKUP($C38,'Crisis Indicator Data'!$C$3:$H$198,5,FALSE)))</f>
        <v>0</v>
      </c>
      <c r="P38" s="165">
        <f>IF(J38="x","x",(J38*1000000/VLOOKUP($C38,'Crisis Indicator Data'!$C$3:$H$198,5,FALSE)))</f>
        <v>0</v>
      </c>
      <c r="Q38" s="147">
        <f t="shared" ref="Q38:Q69" si="4">IF(N38="x","x",IF(OR(L38&gt;=$L$3,M38&gt;=$M$3,N38&gt;=$N$3,O38&gt;=$O$3,P38&gt;=$P$3), (IF(VALUE(SUBSTITUTE(P38, "x", "0.0"))&gt;=$P$3, 5, IF((VALUE(SUBSTITUTE(O38, "x", "0.0"))+VALUE(SUBSTITUTE(P38, "x", "0.0")))&gt;=$O$3,4,IF((VALUE(SUBSTITUTE(O38, "x", "0.0"))+VALUE(SUBSTITUTE(P38, "x", "0.0"))+N38)&gt;=$N$3,3,IF((VALUE(SUBSTITUTE(O38, "x", "0.0"))+VALUE(SUBSTITUTE(P38, "x", "0.0"))+N38+VALUE(SUBSTITUTE(M38, "x", "0.0")))&gt;=$M$3,2,1)))))))</f>
        <v>1</v>
      </c>
      <c r="R38" s="147">
        <f t="shared" ref="R38:R69" si="5">IF(Q38="x","x",(AVERAGE(K38,Q38)))</f>
        <v>1.4</v>
      </c>
    </row>
    <row r="39" spans="1:18" x14ac:dyDescent="0.35">
      <c r="A39" s="169" t="str">
        <f>'Crisis Indicator Data'!A36</f>
        <v>Mixed migration flows in Algeria</v>
      </c>
      <c r="B39" s="170" t="str">
        <f>'Crisis Indicator Data'!B36</f>
        <v>Displacement</v>
      </c>
      <c r="C39" s="170" t="str">
        <f>'Crisis Indicator Data'!C36</f>
        <v>DZA002</v>
      </c>
      <c r="D39" s="170" t="str">
        <f>'Crisis Indicator Data'!D36</f>
        <v>Algeria</v>
      </c>
      <c r="E39" s="170" t="str">
        <f>'Crisis Indicator Data'!E36</f>
        <v>DZA</v>
      </c>
      <c r="F39" s="182">
        <f>IF('Crisis Indicator Data'!Q36="x","x",('Crisis Indicator Data'!Q36/1000000))</f>
        <v>46.8</v>
      </c>
      <c r="G39" s="182">
        <f>IF('Crisis Indicator Data'!R36="x","x",('Crisis Indicator Data'!R36/1000000))</f>
        <v>0</v>
      </c>
      <c r="H39" s="182">
        <f>IF('Crisis Indicator Data'!S36="x","x",('Crisis Indicator Data'!S36/1000000))</f>
        <v>0.26100000000000001</v>
      </c>
      <c r="I39" s="182" t="str">
        <f>IF('Crisis Indicator Data'!T36="x","x",('Crisis Indicator Data'!T36/1000000))</f>
        <v>x</v>
      </c>
      <c r="J39" s="182" t="str">
        <f>IF('Crisis Indicator Data'!U36="x","x",('Crisis Indicator Data'!U36/1000000))</f>
        <v>x</v>
      </c>
      <c r="K39" s="168">
        <f t="shared" si="3"/>
        <v>2.4</v>
      </c>
      <c r="L39" s="165">
        <f>IF(F39="x","x",(F39*1000000/VLOOKUP($C39,'Crisis Indicator Data'!$C$3:$H$198,5,FALSE)))</f>
        <v>0.99445400650219928</v>
      </c>
      <c r="M39" s="165">
        <f>IF(G39="x","x",(G39*1000000/VLOOKUP($C39,'Crisis Indicator Data'!$C$3:$H$198,5,FALSE)))</f>
        <v>0</v>
      </c>
      <c r="N39" s="165">
        <f>IF(H39="x","x",(H39*1000000/VLOOKUP($C39,'Crisis Indicator Data'!$C$3:$H$198,5,FALSE)))</f>
        <v>5.5459934978007268E-3</v>
      </c>
      <c r="O39" s="165" t="str">
        <f>IF(I39="x","x",(I39*1000000/VLOOKUP($C39,'Crisis Indicator Data'!$C$3:$H$198,5,FALSE)))</f>
        <v>x</v>
      </c>
      <c r="P39" s="165" t="str">
        <f>IF(J39="x","x",(J39*1000000/VLOOKUP($C39,'Crisis Indicator Data'!$C$3:$H$198,5,FALSE)))</f>
        <v>x</v>
      </c>
      <c r="Q39" s="147">
        <f t="shared" si="4"/>
        <v>1</v>
      </c>
      <c r="R39" s="147">
        <f t="shared" si="5"/>
        <v>1.7</v>
      </c>
    </row>
    <row r="40" spans="1:18" x14ac:dyDescent="0.35">
      <c r="A40" s="169" t="str">
        <f>'Crisis Indicator Data'!A37</f>
        <v>Sahrawi refugees in Algeria</v>
      </c>
      <c r="B40" s="170" t="str">
        <f>'Crisis Indicator Data'!B37</f>
        <v>Displacement</v>
      </c>
      <c r="C40" s="170" t="str">
        <f>'Crisis Indicator Data'!C37</f>
        <v>DZA003</v>
      </c>
      <c r="D40" s="170" t="str">
        <f>'Crisis Indicator Data'!D37</f>
        <v>Algeria</v>
      </c>
      <c r="E40" s="170" t="str">
        <f>'Crisis Indicator Data'!E37</f>
        <v>DZA</v>
      </c>
      <c r="F40" s="182">
        <f>IF('Crisis Indicator Data'!Q37="x","x",('Crisis Indicator Data'!Q37/1000000))</f>
        <v>4.9000000000000002E-2</v>
      </c>
      <c r="G40" s="182">
        <f>IF('Crisis Indicator Data'!R37="x","x",('Crisis Indicator Data'!R37/1000000))</f>
        <v>0</v>
      </c>
      <c r="H40" s="182">
        <f>IF('Crisis Indicator Data'!S37="x","x",('Crisis Indicator Data'!S37/1000000))</f>
        <v>0.17399999999999999</v>
      </c>
      <c r="I40" s="182" t="str">
        <f>IF('Crisis Indicator Data'!T37="x","x",('Crisis Indicator Data'!T37/1000000))</f>
        <v>x</v>
      </c>
      <c r="J40" s="182" t="str">
        <f>IF('Crisis Indicator Data'!U37="x","x",('Crisis Indicator Data'!U37/1000000))</f>
        <v>x</v>
      </c>
      <c r="K40" s="168">
        <f t="shared" si="3"/>
        <v>2.1</v>
      </c>
      <c r="L40" s="165">
        <f>IF(F40="x","x",(F40*1000000/VLOOKUP($C40,'Crisis Indicator Data'!$C$3:$H$198,5,FALSE)))</f>
        <v>0.21973094170403587</v>
      </c>
      <c r="M40" s="165">
        <f>IF(G40="x","x",(G40*1000000/VLOOKUP($C40,'Crisis Indicator Data'!$C$3:$H$198,5,FALSE)))</f>
        <v>0</v>
      </c>
      <c r="N40" s="165">
        <f>IF(H40="x","x",(H40*1000000/VLOOKUP($C40,'Crisis Indicator Data'!$C$3:$H$198,5,FALSE)))</f>
        <v>0.78026905829596416</v>
      </c>
      <c r="O40" s="165" t="str">
        <f>IF(I40="x","x",(I40*1000000/VLOOKUP($C40,'Crisis Indicator Data'!$C$3:$H$198,5,FALSE)))</f>
        <v>x</v>
      </c>
      <c r="P40" s="165" t="str">
        <f>IF(J40="x","x",(J40*1000000/VLOOKUP($C40,'Crisis Indicator Data'!$C$3:$H$198,5,FALSE)))</f>
        <v>x</v>
      </c>
      <c r="Q40" s="147">
        <f t="shared" si="4"/>
        <v>3</v>
      </c>
      <c r="R40" s="147">
        <f t="shared" si="5"/>
        <v>2.5499999999999998</v>
      </c>
    </row>
    <row r="41" spans="1:18" x14ac:dyDescent="0.35">
      <c r="A41" s="169" t="str">
        <f>'Crisis Indicator Data'!A38</f>
        <v>Multiple crises in Algeria</v>
      </c>
      <c r="B41" s="170" t="str">
        <f>'Crisis Indicator Data'!B38</f>
        <v>Displacement</v>
      </c>
      <c r="C41" s="170" t="str">
        <f>'Crisis Indicator Data'!C38</f>
        <v>DZA004</v>
      </c>
      <c r="D41" s="170" t="str">
        <f>'Crisis Indicator Data'!D38</f>
        <v>Algeria</v>
      </c>
      <c r="E41" s="170" t="str">
        <f>'Crisis Indicator Data'!E38</f>
        <v>DZA</v>
      </c>
      <c r="F41" s="182">
        <f>IF('Crisis Indicator Data'!Q38="x","x",('Crisis Indicator Data'!Q38/1000000))</f>
        <v>46.625999999999998</v>
      </c>
      <c r="G41" s="182">
        <f>IF('Crisis Indicator Data'!R38="x","x",('Crisis Indicator Data'!R38/1000000))</f>
        <v>0</v>
      </c>
      <c r="H41" s="182">
        <f>IF('Crisis Indicator Data'!S38="x","x",('Crisis Indicator Data'!S38/1000000))</f>
        <v>0.435</v>
      </c>
      <c r="I41" s="182" t="str">
        <f>IF('Crisis Indicator Data'!T38="x","x",('Crisis Indicator Data'!T38/1000000))</f>
        <v>x</v>
      </c>
      <c r="J41" s="182" t="str">
        <f>IF('Crisis Indicator Data'!U38="x","x",('Crisis Indicator Data'!U38/1000000))</f>
        <v>x</v>
      </c>
      <c r="K41" s="168">
        <f t="shared" si="3"/>
        <v>2.7</v>
      </c>
      <c r="L41" s="165">
        <f>IF(F41="x","x",(F41*1000000/VLOOKUP($C41,'Crisis Indicator Data'!$C$3:$H$198,5,FALSE)))</f>
        <v>0.99075667750366547</v>
      </c>
      <c r="M41" s="165">
        <f>IF(G41="x","x",(G41*1000000/VLOOKUP($C41,'Crisis Indicator Data'!$C$3:$H$198,5,FALSE)))</f>
        <v>0</v>
      </c>
      <c r="N41" s="165">
        <f>IF(H41="x","x",(H41*1000000/VLOOKUP($C41,'Crisis Indicator Data'!$C$3:$H$198,5,FALSE)))</f>
        <v>9.2433224963345446E-3</v>
      </c>
      <c r="O41" s="165" t="str">
        <f>IF(I41="x","x",(I41*1000000/VLOOKUP($C41,'Crisis Indicator Data'!$C$3:$H$198,5,FALSE)))</f>
        <v>x</v>
      </c>
      <c r="P41" s="165" t="str">
        <f>IF(J41="x","x",(J41*1000000/VLOOKUP($C41,'Crisis Indicator Data'!$C$3:$H$198,5,FALSE)))</f>
        <v>x</v>
      </c>
      <c r="Q41" s="147">
        <f t="shared" si="4"/>
        <v>1</v>
      </c>
      <c r="R41" s="147">
        <f t="shared" si="5"/>
        <v>1.85</v>
      </c>
    </row>
    <row r="42" spans="1:18" x14ac:dyDescent="0.35">
      <c r="A42" s="169" t="str">
        <f>'Crisis Indicator Data'!A39</f>
        <v>Venezuela displacement in Ecuador</v>
      </c>
      <c r="B42" s="170" t="str">
        <f>'Crisis Indicator Data'!B39</f>
        <v>Displacement</v>
      </c>
      <c r="C42" s="170" t="str">
        <f>'Crisis Indicator Data'!C39</f>
        <v>ECU002</v>
      </c>
      <c r="D42" s="170" t="str">
        <f>'Crisis Indicator Data'!D39</f>
        <v>Ecuador</v>
      </c>
      <c r="E42" s="170" t="str">
        <f>'Crisis Indicator Data'!E39</f>
        <v>ECU</v>
      </c>
      <c r="F42" s="182">
        <f>IF('Crisis Indicator Data'!Q39="x","x",('Crisis Indicator Data'!Q39/1000000))</f>
        <v>10.599</v>
      </c>
      <c r="G42" s="182">
        <f>IF('Crisis Indicator Data'!R39="x","x",('Crisis Indicator Data'!R39/1000000))</f>
        <v>6.8620000000000001</v>
      </c>
      <c r="H42" s="182">
        <f>IF('Crisis Indicator Data'!S39="x","x",('Crisis Indicator Data'!S39/1000000))</f>
        <v>0.73</v>
      </c>
      <c r="I42" s="182" t="str">
        <f>IF('Crisis Indicator Data'!T39="x","x",('Crisis Indicator Data'!T39/1000000))</f>
        <v>x</v>
      </c>
      <c r="J42" s="182" t="str">
        <f>IF('Crisis Indicator Data'!U39="x","x",('Crisis Indicator Data'!U39/1000000))</f>
        <v>x</v>
      </c>
      <c r="K42" s="168">
        <f t="shared" si="3"/>
        <v>3.1</v>
      </c>
      <c r="L42" s="165">
        <f>IF(F42="x","x",(F42*1000000/VLOOKUP($C42,'Crisis Indicator Data'!$C$3:$H$198,5,FALSE)))</f>
        <v>0.58268279274326551</v>
      </c>
      <c r="M42" s="165">
        <f>IF(G42="x","x",(G42*1000000/VLOOKUP($C42,'Crisis Indicator Data'!$C$3:$H$198,5,FALSE)))</f>
        <v>0.37724024189114896</v>
      </c>
      <c r="N42" s="165">
        <f>IF(H42="x","x",(H42*1000000/VLOOKUP($C42,'Crisis Indicator Data'!$C$3:$H$198,5,FALSE)))</f>
        <v>4.0131940626717974E-2</v>
      </c>
      <c r="O42" s="165" t="str">
        <f>IF(I42="x","x",(I42*1000000/VLOOKUP($C42,'Crisis Indicator Data'!$C$3:$H$198,5,FALSE)))</f>
        <v>x</v>
      </c>
      <c r="P42" s="165" t="str">
        <f>IF(J42="x","x",(J42*1000000/VLOOKUP($C42,'Crisis Indicator Data'!$C$3:$H$198,5,FALSE)))</f>
        <v>x</v>
      </c>
      <c r="Q42" s="147">
        <f t="shared" si="4"/>
        <v>2</v>
      </c>
      <c r="R42" s="147">
        <f t="shared" si="5"/>
        <v>2.5499999999999998</v>
      </c>
    </row>
    <row r="43" spans="1:18" x14ac:dyDescent="0.35">
      <c r="A43" s="169" t="str">
        <f>'Crisis Indicator Data'!A40</f>
        <v>Refugees in Egypt</v>
      </c>
      <c r="B43" s="170" t="str">
        <f>'Crisis Indicator Data'!B40</f>
        <v>Displacement,Conflict</v>
      </c>
      <c r="C43" s="170" t="str">
        <f>'Crisis Indicator Data'!C40</f>
        <v>EGY004</v>
      </c>
      <c r="D43" s="170" t="str">
        <f>'Crisis Indicator Data'!D40</f>
        <v>Egypt</v>
      </c>
      <c r="E43" s="170" t="str">
        <f>'Crisis Indicator Data'!E40</f>
        <v>EGY</v>
      </c>
      <c r="F43" s="182">
        <f>IF('Crisis Indicator Data'!Q40="x","x",('Crisis Indicator Data'!Q40/1000000))</f>
        <v>24.463000000000001</v>
      </c>
      <c r="G43" s="182">
        <f>IF('Crisis Indicator Data'!R40="x","x",('Crisis Indicator Data'!R40/1000000))</f>
        <v>0</v>
      </c>
      <c r="H43" s="182">
        <f>IF('Crisis Indicator Data'!S40="x","x",('Crisis Indicator Data'!S40/1000000))</f>
        <v>0.84599999999999997</v>
      </c>
      <c r="I43" s="182" t="str">
        <f>IF('Crisis Indicator Data'!T40="x","x",('Crisis Indicator Data'!T40/1000000))</f>
        <v>x</v>
      </c>
      <c r="J43" s="182" t="str">
        <f>IF('Crisis Indicator Data'!U40="x","x",('Crisis Indicator Data'!U40/1000000))</f>
        <v>x</v>
      </c>
      <c r="K43" s="168">
        <f t="shared" si="3"/>
        <v>3.2</v>
      </c>
      <c r="L43" s="165">
        <f>IF(F43="x","x",(F43*1000000/VLOOKUP($C43,'Crisis Indicator Data'!$C$3:$H$198,5,FALSE)))</f>
        <v>0.96653496641643621</v>
      </c>
      <c r="M43" s="165">
        <f>IF(G43="x","x",(G43*1000000/VLOOKUP($C43,'Crisis Indicator Data'!$C$3:$H$198,5,FALSE)))</f>
        <v>0</v>
      </c>
      <c r="N43" s="165">
        <f>IF(H43="x","x",(H43*1000000/VLOOKUP($C43,'Crisis Indicator Data'!$C$3:$H$198,5,FALSE)))</f>
        <v>3.3425523508494669E-2</v>
      </c>
      <c r="O43" s="165" t="str">
        <f>IF(I43="x","x",(I43*1000000/VLOOKUP($C43,'Crisis Indicator Data'!$C$3:$H$198,5,FALSE)))</f>
        <v>x</v>
      </c>
      <c r="P43" s="165" t="str">
        <f>IF(J43="x","x",(J43*1000000/VLOOKUP($C43,'Crisis Indicator Data'!$C$3:$H$198,5,FALSE)))</f>
        <v>x</v>
      </c>
      <c r="Q43" s="147">
        <f t="shared" si="4"/>
        <v>1</v>
      </c>
      <c r="R43" s="147">
        <f t="shared" si="5"/>
        <v>2.1</v>
      </c>
    </row>
    <row r="44" spans="1:18" x14ac:dyDescent="0.35">
      <c r="A44" s="169" t="str">
        <f>'Crisis Indicator Data'!A41</f>
        <v>Complex crisis in Eritrea</v>
      </c>
      <c r="B44" s="170" t="str">
        <f>'Crisis Indicator Data'!B41</f>
        <v>Socio-political,Displacement</v>
      </c>
      <c r="C44" s="170" t="str">
        <f>'Crisis Indicator Data'!C41</f>
        <v>ERI001</v>
      </c>
      <c r="D44" s="170" t="str">
        <f>'Crisis Indicator Data'!D41</f>
        <v>Eritrea</v>
      </c>
      <c r="E44" s="170" t="str">
        <f>'Crisis Indicator Data'!E41</f>
        <v>ERI</v>
      </c>
      <c r="F44" s="182">
        <f>IF('Crisis Indicator Data'!Q41="x","x",('Crisis Indicator Data'!Q41/1000000))</f>
        <v>2.649</v>
      </c>
      <c r="G44" s="182">
        <f>IF('Crisis Indicator Data'!R41="x","x",('Crisis Indicator Data'!R41/1000000))</f>
        <v>0</v>
      </c>
      <c r="H44" s="182">
        <f>IF('Crisis Indicator Data'!S41="x","x",('Crisis Indicator Data'!S41/1000000))</f>
        <v>1.1000000000000001</v>
      </c>
      <c r="I44" s="182" t="str">
        <f>IF('Crisis Indicator Data'!T41="x","x",('Crisis Indicator Data'!T41/1000000))</f>
        <v>x</v>
      </c>
      <c r="J44" s="182" t="str">
        <f>IF('Crisis Indicator Data'!U41="x","x",('Crisis Indicator Data'!U41/1000000))</f>
        <v>x</v>
      </c>
      <c r="K44" s="168">
        <f t="shared" si="3"/>
        <v>3.4</v>
      </c>
      <c r="L44" s="165">
        <f>IF(F44="x","x",(F44*1000000/VLOOKUP($C44,'Crisis Indicator Data'!$C$3:$H$198,5,FALSE)))</f>
        <v>0.70658842357962126</v>
      </c>
      <c r="M44" s="165">
        <f>IF(G44="x","x",(G44*1000000/VLOOKUP($C44,'Crisis Indicator Data'!$C$3:$H$198,5,FALSE)))</f>
        <v>0</v>
      </c>
      <c r="N44" s="165">
        <f>IF(H44="x","x",(H44*1000000/VLOOKUP($C44,'Crisis Indicator Data'!$C$3:$H$198,5,FALSE)))</f>
        <v>0.29341157642037879</v>
      </c>
      <c r="O44" s="165" t="str">
        <f>IF(I44="x","x",(I44*1000000/VLOOKUP($C44,'Crisis Indicator Data'!$C$3:$H$198,5,FALSE)))</f>
        <v>x</v>
      </c>
      <c r="P44" s="165" t="str">
        <f>IF(J44="x","x",(J44*1000000/VLOOKUP($C44,'Crisis Indicator Data'!$C$3:$H$198,5,FALSE)))</f>
        <v>x</v>
      </c>
      <c r="Q44" s="147">
        <f t="shared" si="4"/>
        <v>3</v>
      </c>
      <c r="R44" s="147">
        <f t="shared" si="5"/>
        <v>3.2</v>
      </c>
    </row>
    <row r="45" spans="1:18" x14ac:dyDescent="0.35">
      <c r="A45" s="169" t="str">
        <f>'Crisis Indicator Data'!A42</f>
        <v>Mixed migration flows in Spain</v>
      </c>
      <c r="B45" s="170" t="str">
        <f>'Crisis Indicator Data'!B42</f>
        <v>Displacement</v>
      </c>
      <c r="C45" s="170" t="str">
        <f>'Crisis Indicator Data'!C42</f>
        <v>ESP002</v>
      </c>
      <c r="D45" s="170" t="str">
        <f>'Crisis Indicator Data'!D42</f>
        <v>Spain</v>
      </c>
      <c r="E45" s="170" t="str">
        <f>'Crisis Indicator Data'!E42</f>
        <v>ESP</v>
      </c>
      <c r="F45" s="182">
        <f>IF('Crisis Indicator Data'!Q42="x","x",('Crisis Indicator Data'!Q42/1000000))</f>
        <v>11.894</v>
      </c>
      <c r="G45" s="182">
        <f>IF('Crisis Indicator Data'!R42="x","x",('Crisis Indicator Data'!R42/1000000))</f>
        <v>0</v>
      </c>
      <c r="H45" s="182">
        <f>IF('Crisis Indicator Data'!S42="x","x",('Crisis Indicator Data'!S42/1000000))</f>
        <v>0.113</v>
      </c>
      <c r="I45" s="182" t="str">
        <f>IF('Crisis Indicator Data'!T42="x","x",('Crisis Indicator Data'!T42/1000000))</f>
        <v>x</v>
      </c>
      <c r="J45" s="182" t="str">
        <f>IF('Crisis Indicator Data'!U42="x","x",('Crisis Indicator Data'!U42/1000000))</f>
        <v>x</v>
      </c>
      <c r="K45" s="168">
        <f t="shared" si="3"/>
        <v>1.8</v>
      </c>
      <c r="L45" s="165">
        <f>IF(F45="x","x",(F45*1000000/VLOOKUP($C45,'Crisis Indicator Data'!$C$3:$H$198,5,FALSE)))</f>
        <v>0.99058882318647457</v>
      </c>
      <c r="M45" s="165">
        <f>IF(G45="x","x",(G45*1000000/VLOOKUP($C45,'Crisis Indicator Data'!$C$3:$H$198,5,FALSE)))</f>
        <v>0</v>
      </c>
      <c r="N45" s="165">
        <f>IF(H45="x","x",(H45*1000000/VLOOKUP($C45,'Crisis Indicator Data'!$C$3:$H$198,5,FALSE)))</f>
        <v>9.4111768135254435E-3</v>
      </c>
      <c r="O45" s="165" t="str">
        <f>IF(I45="x","x",(I45*1000000/VLOOKUP($C45,'Crisis Indicator Data'!$C$3:$H$198,5,FALSE)))</f>
        <v>x</v>
      </c>
      <c r="P45" s="165" t="str">
        <f>IF(J45="x","x",(J45*1000000/VLOOKUP($C45,'Crisis Indicator Data'!$C$3:$H$198,5,FALSE)))</f>
        <v>x</v>
      </c>
      <c r="Q45" s="147">
        <f t="shared" si="4"/>
        <v>1</v>
      </c>
      <c r="R45" s="147">
        <f t="shared" si="5"/>
        <v>1.4</v>
      </c>
    </row>
    <row r="46" spans="1:18" x14ac:dyDescent="0.35">
      <c r="A46" s="169" t="str">
        <f>'Crisis Indicator Data'!A43</f>
        <v>Displacement from Russia-Ukraine conflict in Estonia</v>
      </c>
      <c r="B46" s="170" t="str">
        <f>'Crisis Indicator Data'!B43</f>
        <v>Conflict,Displacement</v>
      </c>
      <c r="C46" s="170" t="str">
        <f>'Crisis Indicator Data'!C43</f>
        <v>EST002</v>
      </c>
      <c r="D46" s="170" t="str">
        <f>'Crisis Indicator Data'!D43</f>
        <v>Estonia</v>
      </c>
      <c r="E46" s="170" t="str">
        <f>'Crisis Indicator Data'!E43</f>
        <v>EST</v>
      </c>
      <c r="F46" s="182">
        <f>IF('Crisis Indicator Data'!Q43="x","x",('Crisis Indicator Data'!Q43/1000000))</f>
        <v>1.3660000000000001</v>
      </c>
      <c r="G46" s="182">
        <f>IF('Crisis Indicator Data'!R43="x","x",('Crisis Indicator Data'!R43/1000000))</f>
        <v>0</v>
      </c>
      <c r="H46" s="182">
        <f>IF('Crisis Indicator Data'!S43="x","x",('Crisis Indicator Data'!S43/1000000))</f>
        <v>3.6999999999999998E-2</v>
      </c>
      <c r="I46" s="182">
        <f>IF('Crisis Indicator Data'!T43="x","x",('Crisis Indicator Data'!T43/1000000))</f>
        <v>0</v>
      </c>
      <c r="J46" s="182">
        <f>IF('Crisis Indicator Data'!U43="x","x",('Crisis Indicator Data'!U43/1000000))</f>
        <v>0</v>
      </c>
      <c r="K46" s="168">
        <f t="shared" si="3"/>
        <v>0.9</v>
      </c>
      <c r="L46" s="165">
        <f>IF(F46="x","x",(F46*1000000/VLOOKUP($C46,'Crisis Indicator Data'!$C$3:$H$198,5,FALSE)))</f>
        <v>0.97362794012829645</v>
      </c>
      <c r="M46" s="165">
        <f>IF(G46="x","x",(G46*1000000/VLOOKUP($C46,'Crisis Indicator Data'!$C$3:$H$198,5,FALSE)))</f>
        <v>0</v>
      </c>
      <c r="N46" s="165">
        <f>IF(H46="x","x",(H46*1000000/VLOOKUP($C46,'Crisis Indicator Data'!$C$3:$H$198,5,FALSE)))</f>
        <v>2.6372059871703494E-2</v>
      </c>
      <c r="O46" s="165">
        <f>IF(I46="x","x",(I46*1000000/VLOOKUP($C46,'Crisis Indicator Data'!$C$3:$H$198,5,FALSE)))</f>
        <v>0</v>
      </c>
      <c r="P46" s="165">
        <f>IF(J46="x","x",(J46*1000000/VLOOKUP($C46,'Crisis Indicator Data'!$C$3:$H$198,5,FALSE)))</f>
        <v>0</v>
      </c>
      <c r="Q46" s="147">
        <f t="shared" si="4"/>
        <v>1</v>
      </c>
      <c r="R46" s="147">
        <f t="shared" si="5"/>
        <v>0.95</v>
      </c>
    </row>
    <row r="47" spans="1:18" x14ac:dyDescent="0.35">
      <c r="A47" s="169" t="str">
        <f>'Crisis Indicator Data'!A44</f>
        <v>Complex crisis in Ethiopia</v>
      </c>
      <c r="B47" s="170" t="str">
        <f>'Crisis Indicator Data'!B44</f>
        <v>Displacement,Floods,Conflict</v>
      </c>
      <c r="C47" s="170" t="str">
        <f>'Crisis Indicator Data'!C44</f>
        <v>ETH001</v>
      </c>
      <c r="D47" s="170" t="str">
        <f>'Crisis Indicator Data'!D44</f>
        <v>Ethiopia</v>
      </c>
      <c r="E47" s="170" t="str">
        <f>'Crisis Indicator Data'!E44</f>
        <v>ETH</v>
      </c>
      <c r="F47" s="182">
        <f>IF('Crisis Indicator Data'!Q44="x","x",('Crisis Indicator Data'!Q44/1000000))</f>
        <v>0</v>
      </c>
      <c r="G47" s="182">
        <f>IF('Crisis Indicator Data'!R44="x","x",('Crisis Indicator Data'!R44/1000000))</f>
        <v>112.026</v>
      </c>
      <c r="H47" s="182">
        <f>IF('Crisis Indicator Data'!S44="x","x",('Crisis Indicator Data'!S44/1000000))</f>
        <v>9.8740000000000006</v>
      </c>
      <c r="I47" s="182">
        <f>IF('Crisis Indicator Data'!T44="x","x",('Crisis Indicator Data'!T44/1000000))</f>
        <v>11.486000000000001</v>
      </c>
      <c r="J47" s="182">
        <f>IF('Crisis Indicator Data'!U44="x","x",('Crisis Indicator Data'!U44/1000000))</f>
        <v>0</v>
      </c>
      <c r="K47" s="168">
        <f t="shared" si="3"/>
        <v>5</v>
      </c>
      <c r="L47" s="165">
        <f>IF(F47="x","x",(F47*1000000/VLOOKUP($C47,'Crisis Indicator Data'!$C$3:$H$198,5,FALSE)))</f>
        <v>0</v>
      </c>
      <c r="M47" s="165">
        <f>IF(G47="x","x",(G47*1000000/VLOOKUP($C47,'Crisis Indicator Data'!$C$3:$H$198,5,FALSE)))</f>
        <v>0.83986325401466422</v>
      </c>
      <c r="N47" s="165">
        <f>IF(H47="x","x",(H47*1000000/VLOOKUP($C47,'Crisis Indicator Data'!$C$3:$H$198,5,FALSE)))</f>
        <v>7.4025759824869183E-2</v>
      </c>
      <c r="O47" s="165">
        <f>IF(I47="x","x",(I47*1000000/VLOOKUP($C47,'Crisis Indicator Data'!$C$3:$H$198,5,FALSE)))</f>
        <v>8.6110986160466613E-2</v>
      </c>
      <c r="P47" s="165">
        <f>IF(J47="x","x",(J47*1000000/VLOOKUP($C47,'Crisis Indicator Data'!$C$3:$H$198,5,FALSE)))</f>
        <v>0</v>
      </c>
      <c r="Q47" s="147">
        <f t="shared" si="4"/>
        <v>4</v>
      </c>
      <c r="R47" s="147">
        <f t="shared" si="5"/>
        <v>4.5</v>
      </c>
    </row>
    <row r="48" spans="1:18" x14ac:dyDescent="0.35">
      <c r="A48" s="169" t="str">
        <f>'Crisis Indicator Data'!A45</f>
        <v>International Displacement</v>
      </c>
      <c r="B48" s="170" t="str">
        <f>'Crisis Indicator Data'!B45</f>
        <v>Displacement</v>
      </c>
      <c r="C48" s="170" t="str">
        <f>'Crisis Indicator Data'!C45</f>
        <v>ETH003</v>
      </c>
      <c r="D48" s="170" t="str">
        <f>'Crisis Indicator Data'!D45</f>
        <v>Ethiopia</v>
      </c>
      <c r="E48" s="170" t="str">
        <f>'Crisis Indicator Data'!E45</f>
        <v>ETH</v>
      </c>
      <c r="F48" s="182">
        <f>IF('Crisis Indicator Data'!Q45="x","x",('Crisis Indicator Data'!Q45/1000000))</f>
        <v>95.55</v>
      </c>
      <c r="G48" s="182">
        <f>IF('Crisis Indicator Data'!R45="x","x",('Crisis Indicator Data'!R45/1000000))</f>
        <v>0</v>
      </c>
      <c r="H48" s="182">
        <f>IF('Crisis Indicator Data'!S45="x","x",('Crisis Indicator Data'!S45/1000000))</f>
        <v>1.0740000000000001</v>
      </c>
      <c r="I48" s="182" t="str">
        <f>IF('Crisis Indicator Data'!T45="x","x",('Crisis Indicator Data'!T45/1000000))</f>
        <v>x</v>
      </c>
      <c r="J48" s="182" t="str">
        <f>IF('Crisis Indicator Data'!U45="x","x",('Crisis Indicator Data'!U45/1000000))</f>
        <v>x</v>
      </c>
      <c r="K48" s="168">
        <f t="shared" si="3"/>
        <v>3.4</v>
      </c>
      <c r="L48" s="165">
        <f>IF(F48="x","x",(F48*1000000/VLOOKUP($C48,'Crisis Indicator Data'!$C$3:$H$198,5,FALSE)))</f>
        <v>0.98888474913065072</v>
      </c>
      <c r="M48" s="165">
        <f>IF(G48="x","x",(G48*1000000/VLOOKUP($C48,'Crisis Indicator Data'!$C$3:$H$198,5,FALSE)))</f>
        <v>0</v>
      </c>
      <c r="N48" s="165">
        <f>IF(H48="x","x",(H48*1000000/VLOOKUP($C48,'Crisis Indicator Data'!$C$3:$H$198,5,FALSE)))</f>
        <v>1.111525086934923E-2</v>
      </c>
      <c r="O48" s="165" t="str">
        <f>IF(I48="x","x",(I48*1000000/VLOOKUP($C48,'Crisis Indicator Data'!$C$3:$H$198,5,FALSE)))</f>
        <v>x</v>
      </c>
      <c r="P48" s="165" t="str">
        <f>IF(J48="x","x",(J48*1000000/VLOOKUP($C48,'Crisis Indicator Data'!$C$3:$H$198,5,FALSE)))</f>
        <v>x</v>
      </c>
      <c r="Q48" s="147">
        <f t="shared" si="4"/>
        <v>1</v>
      </c>
      <c r="R48" s="147">
        <f t="shared" si="5"/>
        <v>2.2000000000000002</v>
      </c>
    </row>
    <row r="49" spans="1:18" x14ac:dyDescent="0.35">
      <c r="A49" s="169" t="str">
        <f>'Crisis Indicator Data'!A46</f>
        <v>Northern Ethiopia Conflict</v>
      </c>
      <c r="B49" s="170" t="str">
        <f>'Crisis Indicator Data'!B46</f>
        <v>Conflict,Displacement</v>
      </c>
      <c r="C49" s="170" t="str">
        <f>'Crisis Indicator Data'!C46</f>
        <v>ETH004</v>
      </c>
      <c r="D49" s="170" t="str">
        <f>'Crisis Indicator Data'!D46</f>
        <v>Ethiopia</v>
      </c>
      <c r="E49" s="170" t="str">
        <f>'Crisis Indicator Data'!E46</f>
        <v>ETH</v>
      </c>
      <c r="F49" s="182">
        <f>IF('Crisis Indicator Data'!Q46="x","x",('Crisis Indicator Data'!Q46/1000000))</f>
        <v>0</v>
      </c>
      <c r="G49" s="182">
        <f>IF('Crisis Indicator Data'!R46="x","x",('Crisis Indicator Data'!R46/1000000))</f>
        <v>21.545999999999999</v>
      </c>
      <c r="H49" s="182">
        <f>IF('Crisis Indicator Data'!S46="x","x",('Crisis Indicator Data'!S46/1000000))</f>
        <v>3.4820000000000002</v>
      </c>
      <c r="I49" s="182">
        <f>IF('Crisis Indicator Data'!T46="x","x",('Crisis Indicator Data'!T46/1000000))</f>
        <v>5.6210000000000004</v>
      </c>
      <c r="J49" s="182" t="str">
        <f>IF('Crisis Indicator Data'!U46="x","x",('Crisis Indicator Data'!U46/1000000))</f>
        <v>x</v>
      </c>
      <c r="K49" s="168">
        <f t="shared" si="3"/>
        <v>4.9000000000000004</v>
      </c>
      <c r="L49" s="165">
        <f>IF(F49="x","x",(F49*1000000/VLOOKUP($C49,'Crisis Indicator Data'!$C$3:$H$198,5,FALSE)))</f>
        <v>0</v>
      </c>
      <c r="M49" s="165">
        <f>IF(G49="x","x",(G49*1000000/VLOOKUP($C49,'Crisis Indicator Data'!$C$3:$H$198,5,FALSE)))</f>
        <v>0.70299194100949458</v>
      </c>
      <c r="N49" s="165">
        <f>IF(H49="x","x",(H49*1000000/VLOOKUP($C49,'Crisis Indicator Data'!$C$3:$H$198,5,FALSE)))</f>
        <v>0.1136089268817906</v>
      </c>
      <c r="O49" s="165">
        <f>IF(I49="x","x",(I49*1000000/VLOOKUP($C49,'Crisis Indicator Data'!$C$3:$H$198,5,FALSE)))</f>
        <v>0.18339913210871481</v>
      </c>
      <c r="P49" s="165" t="str">
        <f>IF(J49="x","x",(J49*1000000/VLOOKUP($C49,'Crisis Indicator Data'!$C$3:$H$198,5,FALSE)))</f>
        <v>x</v>
      </c>
      <c r="Q49" s="147">
        <f t="shared" si="4"/>
        <v>4</v>
      </c>
      <c r="R49" s="147">
        <f t="shared" si="5"/>
        <v>4.45</v>
      </c>
    </row>
    <row r="50" spans="1:18" x14ac:dyDescent="0.35">
      <c r="A50" s="169" t="str">
        <f>'Crisis Indicator Data'!A47</f>
        <v>Drought in Ethiopia</v>
      </c>
      <c r="B50" s="170" t="str">
        <f>'Crisis Indicator Data'!B47</f>
        <v>Drought</v>
      </c>
      <c r="C50" s="170" t="str">
        <f>'Crisis Indicator Data'!C47</f>
        <v>ETH005</v>
      </c>
      <c r="D50" s="170" t="str">
        <f>'Crisis Indicator Data'!D47</f>
        <v>Ethiopia</v>
      </c>
      <c r="E50" s="170" t="str">
        <f>'Crisis Indicator Data'!E47</f>
        <v>ETH</v>
      </c>
      <c r="F50" s="182">
        <f>IF('Crisis Indicator Data'!Q47="x","x",('Crisis Indicator Data'!Q47/1000000))</f>
        <v>0</v>
      </c>
      <c r="G50" s="182">
        <f>IF('Crisis Indicator Data'!R47="x","x",('Crisis Indicator Data'!R47/1000000))</f>
        <v>75.117999999999995</v>
      </c>
      <c r="H50" s="182">
        <f>IF('Crisis Indicator Data'!S47="x","x",('Crisis Indicator Data'!S47/1000000))</f>
        <v>8.0830000000000002</v>
      </c>
      <c r="I50" s="182">
        <f>IF('Crisis Indicator Data'!T47="x","x",('Crisis Indicator Data'!T47/1000000))</f>
        <v>11.423</v>
      </c>
      <c r="J50" s="182">
        <f>IF('Crisis Indicator Data'!U47="x","x",('Crisis Indicator Data'!U47/1000000))</f>
        <v>0</v>
      </c>
      <c r="K50" s="168">
        <f t="shared" si="3"/>
        <v>5</v>
      </c>
      <c r="L50" s="165">
        <f>IF(F50="x","x",(F50*1000000/VLOOKUP($C50,'Crisis Indicator Data'!$C$3:$H$198,5,FALSE)))</f>
        <v>0</v>
      </c>
      <c r="M50" s="165">
        <f>IF(G50="x","x",(G50*1000000/VLOOKUP($C50,'Crisis Indicator Data'!$C$3:$H$198,5,FALSE)))</f>
        <v>0.79385779506256338</v>
      </c>
      <c r="N50" s="165">
        <f>IF(H50="x","x",(H50*1000000/VLOOKUP($C50,'Crisis Indicator Data'!$C$3:$H$198,5,FALSE)))</f>
        <v>8.5422303009807243E-2</v>
      </c>
      <c r="O50" s="165">
        <f>IF(I50="x","x",(I50*1000000/VLOOKUP($C50,'Crisis Indicator Data'!$C$3:$H$198,5,FALSE)))</f>
        <v>0.12071990192762935</v>
      </c>
      <c r="P50" s="165">
        <f>IF(J50="x","x",(J50*1000000/VLOOKUP($C50,'Crisis Indicator Data'!$C$3:$H$198,5,FALSE)))</f>
        <v>0</v>
      </c>
      <c r="Q50" s="147">
        <f t="shared" si="4"/>
        <v>4</v>
      </c>
      <c r="R50" s="147">
        <f t="shared" si="5"/>
        <v>4.5</v>
      </c>
    </row>
    <row r="51" spans="1:18" x14ac:dyDescent="0.35">
      <c r="A51" s="169" t="str">
        <f>'Crisis Indicator Data'!A48</f>
        <v>Mixed migration flows in Greece</v>
      </c>
      <c r="B51" s="170" t="str">
        <f>'Crisis Indicator Data'!B48</f>
        <v>Displacement</v>
      </c>
      <c r="C51" s="170" t="str">
        <f>'Crisis Indicator Data'!C48</f>
        <v>GRC002</v>
      </c>
      <c r="D51" s="170" t="str">
        <f>'Crisis Indicator Data'!D48</f>
        <v>Greece</v>
      </c>
      <c r="E51" s="170" t="str">
        <f>'Crisis Indicator Data'!E48</f>
        <v>GRC</v>
      </c>
      <c r="F51" s="182">
        <f>IF('Crisis Indicator Data'!Q48="x","x",('Crisis Indicator Data'!Q48/1000000))</f>
        <v>0.53700000000000003</v>
      </c>
      <c r="G51" s="182">
        <f>IF('Crisis Indicator Data'!R48="x","x",('Crisis Indicator Data'!R48/1000000))</f>
        <v>0</v>
      </c>
      <c r="H51" s="182">
        <f>IF('Crisis Indicator Data'!S48="x","x",('Crisis Indicator Data'!S48/1000000))</f>
        <v>0.23799999999999999</v>
      </c>
      <c r="I51" s="182" t="str">
        <f>IF('Crisis Indicator Data'!T48="x","x",('Crisis Indicator Data'!T48/1000000))</f>
        <v>x</v>
      </c>
      <c r="J51" s="182" t="str">
        <f>IF('Crisis Indicator Data'!U48="x","x",('Crisis Indicator Data'!U48/1000000))</f>
        <v>x</v>
      </c>
      <c r="K51" s="168">
        <f t="shared" si="3"/>
        <v>2.2999999999999998</v>
      </c>
      <c r="L51" s="165">
        <f>IF(F51="x","x",(F51*1000000/VLOOKUP($C51,'Crisis Indicator Data'!$C$3:$H$198,5,FALSE)))</f>
        <v>0.69290322580645158</v>
      </c>
      <c r="M51" s="165">
        <f>IF(G51="x","x",(G51*1000000/VLOOKUP($C51,'Crisis Indicator Data'!$C$3:$H$198,5,FALSE)))</f>
        <v>0</v>
      </c>
      <c r="N51" s="165">
        <f>IF(H51="x","x",(H51*1000000/VLOOKUP($C51,'Crisis Indicator Data'!$C$3:$H$198,5,FALSE)))</f>
        <v>0.30709677419354836</v>
      </c>
      <c r="O51" s="165" t="str">
        <f>IF(I51="x","x",(I51*1000000/VLOOKUP($C51,'Crisis Indicator Data'!$C$3:$H$198,5,FALSE)))</f>
        <v>x</v>
      </c>
      <c r="P51" s="165" t="str">
        <f>IF(J51="x","x",(J51*1000000/VLOOKUP($C51,'Crisis Indicator Data'!$C$3:$H$198,5,FALSE)))</f>
        <v>x</v>
      </c>
      <c r="Q51" s="147">
        <f t="shared" si="4"/>
        <v>3</v>
      </c>
      <c r="R51" s="147">
        <f t="shared" si="5"/>
        <v>2.65</v>
      </c>
    </row>
    <row r="52" spans="1:18" x14ac:dyDescent="0.35">
      <c r="A52" s="169" t="str">
        <f>'Crisis Indicator Data'!A49</f>
        <v>Complex crisis in Guatemala</v>
      </c>
      <c r="B52" s="170" t="str">
        <f>'Crisis Indicator Data'!B49</f>
        <v>Violence,Socio-political,Other seasonal event</v>
      </c>
      <c r="C52" s="170" t="str">
        <f>'Crisis Indicator Data'!C49</f>
        <v>GTM001</v>
      </c>
      <c r="D52" s="170" t="str">
        <f>'Crisis Indicator Data'!D49</f>
        <v>Guatemala</v>
      </c>
      <c r="E52" s="170" t="str">
        <f>'Crisis Indicator Data'!E49</f>
        <v>GTM</v>
      </c>
      <c r="F52" s="182">
        <f>IF('Crisis Indicator Data'!Q49="x","x",('Crisis Indicator Data'!Q49/1000000))</f>
        <v>7.7439999999999998</v>
      </c>
      <c r="G52" s="182">
        <f>IF('Crisis Indicator Data'!R49="x","x",('Crisis Indicator Data'!R49/1000000))</f>
        <v>4.556</v>
      </c>
      <c r="H52" s="182">
        <f>IF('Crisis Indicator Data'!S49="x","x",('Crisis Indicator Data'!S49/1000000))</f>
        <v>4.9480000000000004</v>
      </c>
      <c r="I52" s="182">
        <f>IF('Crisis Indicator Data'!T49="x","x",('Crisis Indicator Data'!T49/1000000))</f>
        <v>0.35199999999999998</v>
      </c>
      <c r="J52" s="182">
        <f>IF('Crisis Indicator Data'!U49="x","x",('Crisis Indicator Data'!U49/1000000))</f>
        <v>0</v>
      </c>
      <c r="K52" s="168">
        <f t="shared" si="3"/>
        <v>4.5</v>
      </c>
      <c r="L52" s="165">
        <f>IF(F52="x","x",(F52*1000000/VLOOKUP($C52,'Crisis Indicator Data'!$C$3:$H$198,5,FALSE)))</f>
        <v>0.44</v>
      </c>
      <c r="M52" s="165">
        <f>IF(G52="x","x",(G52*1000000/VLOOKUP($C52,'Crisis Indicator Data'!$C$3:$H$198,5,FALSE)))</f>
        <v>0.25886363636363635</v>
      </c>
      <c r="N52" s="165">
        <f>IF(H52="x","x",(H52*1000000/VLOOKUP($C52,'Crisis Indicator Data'!$C$3:$H$198,5,FALSE)))</f>
        <v>0.28113636363636363</v>
      </c>
      <c r="O52" s="165">
        <f>IF(I52="x","x",(I52*1000000/VLOOKUP($C52,'Crisis Indicator Data'!$C$3:$H$198,5,FALSE)))</f>
        <v>0.02</v>
      </c>
      <c r="P52" s="165">
        <f>IF(J52="x","x",(J52*1000000/VLOOKUP($C52,'Crisis Indicator Data'!$C$3:$H$198,5,FALSE)))</f>
        <v>0</v>
      </c>
      <c r="Q52" s="147">
        <f t="shared" si="4"/>
        <v>3</v>
      </c>
      <c r="R52" s="147">
        <f t="shared" si="5"/>
        <v>3.75</v>
      </c>
    </row>
    <row r="53" spans="1:18" x14ac:dyDescent="0.35">
      <c r="A53" s="169" t="str">
        <f>'Crisis Indicator Data'!A50</f>
        <v>Complex crisis in Honduras</v>
      </c>
      <c r="B53" s="170" t="str">
        <f>'Crisis Indicator Data'!B50</f>
        <v>Violence,Socio-political,Other seasonal event</v>
      </c>
      <c r="C53" s="170" t="str">
        <f>'Crisis Indicator Data'!C50</f>
        <v>HND001</v>
      </c>
      <c r="D53" s="170" t="str">
        <f>'Crisis Indicator Data'!D50</f>
        <v>Honduras</v>
      </c>
      <c r="E53" s="170" t="str">
        <f>'Crisis Indicator Data'!E50</f>
        <v>HND</v>
      </c>
      <c r="F53" s="182">
        <f>IF('Crisis Indicator Data'!Q50="x","x",('Crisis Indicator Data'!Q50/1000000))</f>
        <v>4.2119999999999997</v>
      </c>
      <c r="G53" s="182">
        <f>IF('Crisis Indicator Data'!R50="x","x",('Crisis Indicator Data'!R50/1000000))</f>
        <v>2.7330000000000001</v>
      </c>
      <c r="H53" s="182">
        <f>IF('Crisis Indicator Data'!S50="x","x",('Crisis Indicator Data'!S50/1000000))</f>
        <v>1.4279999999999999</v>
      </c>
      <c r="I53" s="182">
        <f>IF('Crisis Indicator Data'!T50="x","x",('Crisis Indicator Data'!T50/1000000))</f>
        <v>1.3720000000000001</v>
      </c>
      <c r="J53" s="182">
        <f>IF('Crisis Indicator Data'!U50="x","x",('Crisis Indicator Data'!U50/1000000))</f>
        <v>0</v>
      </c>
      <c r="K53" s="168">
        <f t="shared" si="3"/>
        <v>4.0999999999999996</v>
      </c>
      <c r="L53" s="165">
        <f>IF(F53="x","x",(F53*1000000/VLOOKUP($C53,'Crisis Indicator Data'!$C$3:$H$198,5,FALSE)))</f>
        <v>0.43222165212929708</v>
      </c>
      <c r="M53" s="165">
        <f>IF(G53="x","x",(G53*1000000/VLOOKUP($C53,'Crisis Indicator Data'!$C$3:$H$198,5,FALSE)))</f>
        <v>0.28045151359671627</v>
      </c>
      <c r="N53" s="165">
        <f>IF(H53="x","x",(H53*1000000/VLOOKUP($C53,'Crisis Indicator Data'!$C$3:$H$198,5,FALSE)))</f>
        <v>0.1465366854797332</v>
      </c>
      <c r="O53" s="165">
        <f>IF(I53="x","x",(I53*1000000/VLOOKUP($C53,'Crisis Indicator Data'!$C$3:$H$198,5,FALSE)))</f>
        <v>0.14079014879425347</v>
      </c>
      <c r="P53" s="165">
        <f>IF(J53="x","x",(J53*1000000/VLOOKUP($C53,'Crisis Indicator Data'!$C$3:$H$198,5,FALSE)))</f>
        <v>0</v>
      </c>
      <c r="Q53" s="147">
        <f t="shared" si="4"/>
        <v>4</v>
      </c>
      <c r="R53" s="147">
        <f t="shared" si="5"/>
        <v>4.05</v>
      </c>
    </row>
    <row r="54" spans="1:18" x14ac:dyDescent="0.35">
      <c r="A54" s="172" t="str">
        <f>'Crisis Indicator Data'!A51</f>
        <v>Complex crisis in Haiti</v>
      </c>
      <c r="B54" s="173" t="str">
        <f>'Crisis Indicator Data'!B51</f>
        <v>Earthquake,Violence,Socio-political,Other seasonal event</v>
      </c>
      <c r="C54" s="173" t="str">
        <f>'Crisis Indicator Data'!C51</f>
        <v>HTI001</v>
      </c>
      <c r="D54" s="173" t="str">
        <f>'Crisis Indicator Data'!D51</f>
        <v>Haiti</v>
      </c>
      <c r="E54" s="173" t="str">
        <f>'Crisis Indicator Data'!E51</f>
        <v>HTI</v>
      </c>
      <c r="F54" s="182">
        <f>IF('Crisis Indicator Data'!Q51="x","x",('Crisis Indicator Data'!Q51/1000000))</f>
        <v>3.0419999999999998</v>
      </c>
      <c r="G54" s="182">
        <f>IF('Crisis Indicator Data'!R51="x","x",('Crisis Indicator Data'!R51/1000000))</f>
        <v>3.1579999999999999</v>
      </c>
      <c r="H54" s="182">
        <f>IF('Crisis Indicator Data'!S51="x","x",('Crisis Indicator Data'!S51/1000000))</f>
        <v>3.855</v>
      </c>
      <c r="I54" s="182">
        <f>IF('Crisis Indicator Data'!T51="x","x",('Crisis Indicator Data'!T51/1000000))</f>
        <v>1.645</v>
      </c>
      <c r="J54" s="182">
        <f>IF('Crisis Indicator Data'!U51="x","x",('Crisis Indicator Data'!U51/1000000))</f>
        <v>0</v>
      </c>
      <c r="K54" s="168">
        <f t="shared" si="3"/>
        <v>4.5999999999999996</v>
      </c>
      <c r="L54" s="165">
        <f>IF(F54="x","x",(F54*1000000/VLOOKUP($C54,'Crisis Indicator Data'!$C$3:$H$198,5,FALSE)))</f>
        <v>0.26</v>
      </c>
      <c r="M54" s="165">
        <f>IF(G54="x","x",(G54*1000000/VLOOKUP($C54,'Crisis Indicator Data'!$C$3:$H$198,5,FALSE)))</f>
        <v>0.26991452991452991</v>
      </c>
      <c r="N54" s="165">
        <f>IF(H54="x","x",(H54*1000000/VLOOKUP($C54,'Crisis Indicator Data'!$C$3:$H$198,5,FALSE)))</f>
        <v>0.32948717948717948</v>
      </c>
      <c r="O54" s="165">
        <f>IF(I54="x","x",(I54*1000000/VLOOKUP($C54,'Crisis Indicator Data'!$C$3:$H$198,5,FALSE)))</f>
        <v>0.1405982905982906</v>
      </c>
      <c r="P54" s="165">
        <f>IF(J54="x","x",(J54*1000000/VLOOKUP($C54,'Crisis Indicator Data'!$C$3:$H$198,5,FALSE)))</f>
        <v>0</v>
      </c>
      <c r="Q54" s="147">
        <f t="shared" si="4"/>
        <v>4</v>
      </c>
      <c r="R54" s="147">
        <f t="shared" si="5"/>
        <v>4.3</v>
      </c>
    </row>
    <row r="55" spans="1:18" x14ac:dyDescent="0.35">
      <c r="A55" s="172" t="str">
        <f>'Crisis Indicator Data'!A52</f>
        <v>Displacement from Russia-Ukraine conflict in Hungary</v>
      </c>
      <c r="B55" s="173" t="str">
        <f>'Crisis Indicator Data'!B52</f>
        <v>Conflict,Displacement</v>
      </c>
      <c r="C55" s="173" t="str">
        <f>'Crisis Indicator Data'!C52</f>
        <v>HUN002</v>
      </c>
      <c r="D55" s="173" t="str">
        <f>'Crisis Indicator Data'!D52</f>
        <v>Hungary</v>
      </c>
      <c r="E55" s="173" t="str">
        <f>'Crisis Indicator Data'!E52</f>
        <v>HUN</v>
      </c>
      <c r="F55" s="182">
        <f>IF('Crisis Indicator Data'!Q52="x","x",('Crisis Indicator Data'!Q52/1000000))</f>
        <v>9.59</v>
      </c>
      <c r="G55" s="182">
        <f>IF('Crisis Indicator Data'!R52="x","x",('Crisis Indicator Data'!R52/1000000))</f>
        <v>0</v>
      </c>
      <c r="H55" s="182">
        <f>IF('Crisis Indicator Data'!S52="x","x",('Crisis Indicator Data'!S52/1000000))</f>
        <v>6.2E-2</v>
      </c>
      <c r="I55" s="182">
        <f>IF('Crisis Indicator Data'!T52="x","x",('Crisis Indicator Data'!T52/1000000))</f>
        <v>0</v>
      </c>
      <c r="J55" s="182">
        <f>IF('Crisis Indicator Data'!U52="x","x",('Crisis Indicator Data'!U52/1000000))</f>
        <v>0</v>
      </c>
      <c r="K55" s="168">
        <f t="shared" si="3"/>
        <v>1.3</v>
      </c>
      <c r="L55" s="165">
        <f>IF(F55="x","x",(F55*1000000/VLOOKUP($C55,'Crisis Indicator Data'!$C$3:$H$198,5,FALSE)))</f>
        <v>0.99367941145995231</v>
      </c>
      <c r="M55" s="165">
        <f>IF(G55="x","x",(G55*1000000/VLOOKUP($C55,'Crisis Indicator Data'!$C$3:$H$198,5,FALSE)))</f>
        <v>0</v>
      </c>
      <c r="N55" s="165">
        <f>IF(H55="x","x",(H55*1000000/VLOOKUP($C55,'Crisis Indicator Data'!$C$3:$H$198,5,FALSE)))</f>
        <v>6.4242047456222152E-3</v>
      </c>
      <c r="O55" s="165">
        <f>IF(I55="x","x",(I55*1000000/VLOOKUP($C55,'Crisis Indicator Data'!$C$3:$H$198,5,FALSE)))</f>
        <v>0</v>
      </c>
      <c r="P55" s="165">
        <f>IF(J55="x","x",(J55*1000000/VLOOKUP($C55,'Crisis Indicator Data'!$C$3:$H$198,5,FALSE)))</f>
        <v>0</v>
      </c>
      <c r="Q55" s="147">
        <f t="shared" si="4"/>
        <v>1</v>
      </c>
      <c r="R55" s="147">
        <f t="shared" si="5"/>
        <v>1.1499999999999999</v>
      </c>
    </row>
    <row r="56" spans="1:18" x14ac:dyDescent="0.35">
      <c r="A56" s="172" t="str">
        <f>'Crisis Indicator Data'!A53</f>
        <v>Papua Conflict</v>
      </c>
      <c r="B56" s="173" t="str">
        <f>'Crisis Indicator Data'!B53</f>
        <v>Socio-political,Violence,Conflict</v>
      </c>
      <c r="C56" s="173" t="str">
        <f>'Crisis Indicator Data'!C53</f>
        <v>IDN002</v>
      </c>
      <c r="D56" s="173" t="str">
        <f>'Crisis Indicator Data'!D53</f>
        <v>Indonesia</v>
      </c>
      <c r="E56" s="173" t="str">
        <f>'Crisis Indicator Data'!E53</f>
        <v>IDN</v>
      </c>
      <c r="F56" s="182">
        <f>IF('Crisis Indicator Data'!Q53="x","x",('Crisis Indicator Data'!Q53/1000000))</f>
        <v>0</v>
      </c>
      <c r="G56" s="182">
        <f>IF('Crisis Indicator Data'!R53="x","x",('Crisis Indicator Data'!R53/1000000))</f>
        <v>5.5019999999999998</v>
      </c>
      <c r="H56" s="182">
        <f>IF('Crisis Indicator Data'!S53="x","x",('Crisis Indicator Data'!S53/1000000))</f>
        <v>0.1</v>
      </c>
      <c r="I56" s="182" t="str">
        <f>IF('Crisis Indicator Data'!T53="x","x",('Crisis Indicator Data'!T53/1000000))</f>
        <v>x</v>
      </c>
      <c r="J56" s="182" t="str">
        <f>IF('Crisis Indicator Data'!U53="x","x",('Crisis Indicator Data'!U53/1000000))</f>
        <v>x</v>
      </c>
      <c r="K56" s="168">
        <f t="shared" si="3"/>
        <v>1.7</v>
      </c>
      <c r="L56" s="165">
        <f>IF(F56="x","x",(F56*1000000/VLOOKUP($C56,'Crisis Indicator Data'!$C$3:$H$198,5,FALSE)))</f>
        <v>0</v>
      </c>
      <c r="M56" s="165">
        <f>IF(G56="x","x",(G56*1000000/VLOOKUP($C56,'Crisis Indicator Data'!$C$3:$H$198,5,FALSE)))</f>
        <v>0.98214923241699392</v>
      </c>
      <c r="N56" s="165">
        <f>IF(H56="x","x",(H56*1000000/VLOOKUP($C56,'Crisis Indicator Data'!$C$3:$H$198,5,FALSE)))</f>
        <v>1.7850767583006071E-2</v>
      </c>
      <c r="O56" s="165" t="str">
        <f>IF(I56="x","x",(I56*1000000/VLOOKUP($C56,'Crisis Indicator Data'!$C$3:$H$198,5,FALSE)))</f>
        <v>x</v>
      </c>
      <c r="P56" s="165" t="str">
        <f>IF(J56="x","x",(J56*1000000/VLOOKUP($C56,'Crisis Indicator Data'!$C$3:$H$198,5,FALSE)))</f>
        <v>x</v>
      </c>
      <c r="Q56" s="147">
        <f t="shared" si="4"/>
        <v>2</v>
      </c>
      <c r="R56" s="147">
        <f t="shared" si="5"/>
        <v>1.85</v>
      </c>
    </row>
    <row r="57" spans="1:18" x14ac:dyDescent="0.35">
      <c r="A57" s="172" t="str">
        <f>'Crisis Indicator Data'!A54</f>
        <v>2024 Monsoon Floods in India</v>
      </c>
      <c r="B57" s="173" t="str">
        <f>'Crisis Indicator Data'!B54</f>
        <v>Floods</v>
      </c>
      <c r="C57" s="173" t="str">
        <f>'Crisis Indicator Data'!C54</f>
        <v>IND006</v>
      </c>
      <c r="D57" s="173" t="str">
        <f>'Crisis Indicator Data'!D54</f>
        <v>India</v>
      </c>
      <c r="E57" s="173" t="str">
        <f>'Crisis Indicator Data'!E54</f>
        <v>IND</v>
      </c>
      <c r="F57" s="182">
        <f>IF('Crisis Indicator Data'!Q54="x","x",('Crisis Indicator Data'!Q54/1000000))</f>
        <v>16.253</v>
      </c>
      <c r="G57" s="182">
        <f>IF('Crisis Indicator Data'!R54="x","x",('Crisis Indicator Data'!R54/1000000))</f>
        <v>0.96099999999999997</v>
      </c>
      <c r="H57" s="182">
        <f>IF('Crisis Indicator Data'!S54="x","x",('Crisis Indicator Data'!S54/1000000))</f>
        <v>7.9000000000000001E-2</v>
      </c>
      <c r="I57" s="182" t="str">
        <f>IF('Crisis Indicator Data'!T54="x","x",('Crisis Indicator Data'!T54/1000000))</f>
        <v>x</v>
      </c>
      <c r="J57" s="182" t="str">
        <f>IF('Crisis Indicator Data'!U54="x","x",('Crisis Indicator Data'!U54/1000000))</f>
        <v>x</v>
      </c>
      <c r="K57" s="168">
        <f t="shared" si="3"/>
        <v>1.5</v>
      </c>
      <c r="L57" s="165">
        <f>IF(F57="x","x",(F57*1000000/VLOOKUP($C57,'Crisis Indicator Data'!$C$3:$H$198,5,FALSE)))</f>
        <v>0.93986005898340363</v>
      </c>
      <c r="M57" s="165">
        <f>IF(G57="x","x",(G57*1000000/VLOOKUP($C57,'Crisis Indicator Data'!$C$3:$H$198,5,FALSE)))</f>
        <v>5.5571618573989477E-2</v>
      </c>
      <c r="N57" s="165">
        <f>IF(H57="x","x",(H57*1000000/VLOOKUP($C57,'Crisis Indicator Data'!$C$3:$H$198,5,FALSE)))</f>
        <v>4.5683224426068354E-3</v>
      </c>
      <c r="O57" s="165" t="str">
        <f>IF(I57="x","x",(I57*1000000/VLOOKUP($C57,'Crisis Indicator Data'!$C$3:$H$198,5,FALSE)))</f>
        <v>x</v>
      </c>
      <c r="P57" s="165" t="str">
        <f>IF(J57="x","x",(J57*1000000/VLOOKUP($C57,'Crisis Indicator Data'!$C$3:$H$198,5,FALSE)))</f>
        <v>x</v>
      </c>
      <c r="Q57" s="147">
        <f t="shared" si="4"/>
        <v>2</v>
      </c>
      <c r="R57" s="147">
        <f t="shared" si="5"/>
        <v>1.75</v>
      </c>
    </row>
    <row r="58" spans="1:18" x14ac:dyDescent="0.35">
      <c r="A58" s="172" t="str">
        <f>'Crisis Indicator Data'!A55</f>
        <v>Afghan Refugees in Iran</v>
      </c>
      <c r="B58" s="173" t="str">
        <f>'Crisis Indicator Data'!B55</f>
        <v>Displacement</v>
      </c>
      <c r="C58" s="173" t="str">
        <f>'Crisis Indicator Data'!C55</f>
        <v>IRN004</v>
      </c>
      <c r="D58" s="173" t="str">
        <f>'Crisis Indicator Data'!D55</f>
        <v>Iran</v>
      </c>
      <c r="E58" s="173" t="str">
        <f>'Crisis Indicator Data'!E55</f>
        <v>IRN</v>
      </c>
      <c r="F58" s="182">
        <f>IF('Crisis Indicator Data'!Q55="x","x",('Crisis Indicator Data'!Q55/1000000))</f>
        <v>22.596</v>
      </c>
      <c r="G58" s="182">
        <f>IF('Crisis Indicator Data'!R55="x","x",('Crisis Indicator Data'!R55/1000000))</f>
        <v>0</v>
      </c>
      <c r="H58" s="182">
        <f>IF('Crisis Indicator Data'!S55="x","x",('Crisis Indicator Data'!S55/1000000))</f>
        <v>1.3879999999999999</v>
      </c>
      <c r="I58" s="182">
        <f>IF('Crisis Indicator Data'!T55="x","x",('Crisis Indicator Data'!T55/1000000))</f>
        <v>3.1</v>
      </c>
      <c r="J58" s="182">
        <f>IF('Crisis Indicator Data'!U55="x","x",('Crisis Indicator Data'!U55/1000000))</f>
        <v>0</v>
      </c>
      <c r="K58" s="168">
        <f t="shared" si="3"/>
        <v>4.4000000000000004</v>
      </c>
      <c r="L58" s="165">
        <f>IF(F58="x","x",(F58*1000000/VLOOKUP($C58,'Crisis Indicator Data'!$C$3:$H$198,5,FALSE)))</f>
        <v>0.83429330970314575</v>
      </c>
      <c r="M58" s="165">
        <f>IF(G58="x","x",(G58*1000000/VLOOKUP($C58,'Crisis Indicator Data'!$C$3:$H$198,5,FALSE)))</f>
        <v>0</v>
      </c>
      <c r="N58" s="165">
        <f>IF(H58="x","x",(H58*1000000/VLOOKUP($C58,'Crisis Indicator Data'!$C$3:$H$198,5,FALSE)))</f>
        <v>5.1247969280756166E-2</v>
      </c>
      <c r="O58" s="165">
        <f>IF(I58="x","x",(I58*1000000/VLOOKUP($C58,'Crisis Indicator Data'!$C$3:$H$198,5,FALSE)))</f>
        <v>0.11445872101609807</v>
      </c>
      <c r="P58" s="165">
        <f>IF(J58="x","x",(J58*1000000/VLOOKUP($C58,'Crisis Indicator Data'!$C$3:$H$198,5,FALSE)))</f>
        <v>0</v>
      </c>
      <c r="Q58" s="147">
        <f t="shared" si="4"/>
        <v>4</v>
      </c>
      <c r="R58" s="147">
        <f t="shared" si="5"/>
        <v>4.2</v>
      </c>
    </row>
    <row r="59" spans="1:18" x14ac:dyDescent="0.35">
      <c r="A59" s="172" t="str">
        <f>'Crisis Indicator Data'!A56</f>
        <v>Multiple crises in Iraq</v>
      </c>
      <c r="B59" s="173" t="str">
        <f>'Crisis Indicator Data'!B56</f>
        <v>Violence,Displacement,Socio-political,Conflict</v>
      </c>
      <c r="C59" s="173" t="str">
        <f>'Crisis Indicator Data'!C56</f>
        <v>IRQ001</v>
      </c>
      <c r="D59" s="173" t="str">
        <f>'Crisis Indicator Data'!D56</f>
        <v>Iraq</v>
      </c>
      <c r="E59" s="173" t="str">
        <f>'Crisis Indicator Data'!E56</f>
        <v>IRQ</v>
      </c>
      <c r="F59" s="182">
        <f>IF('Crisis Indicator Data'!Q56="x","x",('Crisis Indicator Data'!Q56/1000000))</f>
        <v>37.529000000000003</v>
      </c>
      <c r="G59" s="182">
        <f>IF('Crisis Indicator Data'!R56="x","x",('Crisis Indicator Data'!R56/1000000))</f>
        <v>7.3440000000000003</v>
      </c>
      <c r="H59" s="182">
        <f>IF('Crisis Indicator Data'!S56="x","x",('Crisis Indicator Data'!S56/1000000))</f>
        <v>9.2999999999999999E-2</v>
      </c>
      <c r="I59" s="182">
        <f>IF('Crisis Indicator Data'!T56="x","x",('Crisis Indicator Data'!T56/1000000))</f>
        <v>3.3000000000000002E-2</v>
      </c>
      <c r="J59" s="182">
        <f>IF('Crisis Indicator Data'!U56="x","x",('Crisis Indicator Data'!U56/1000000))</f>
        <v>0</v>
      </c>
      <c r="K59" s="168">
        <f t="shared" si="3"/>
        <v>1.8</v>
      </c>
      <c r="L59" s="165">
        <f>IF(F59="x","x",(F59*1000000/VLOOKUP($C59,'Crisis Indicator Data'!$C$3:$H$198,5,FALSE)))</f>
        <v>0.83399631102913396</v>
      </c>
      <c r="M59" s="165">
        <f>IF(G59="x","x",(G59*1000000/VLOOKUP($C59,'Crisis Indicator Data'!$C$3:$H$198,5,FALSE)))</f>
        <v>0.16320362674726105</v>
      </c>
      <c r="N59" s="165">
        <f>IF(H59="x","x",(H59*1000000/VLOOKUP($C59,'Crisis Indicator Data'!$C$3:$H$198,5,FALSE)))</f>
        <v>2.0667125936131912E-3</v>
      </c>
      <c r="O59" s="165">
        <f>IF(I59="x","x",(I59*1000000/VLOOKUP($C59,'Crisis Indicator Data'!$C$3:$H$198,5,FALSE)))</f>
        <v>7.3334962999177761E-4</v>
      </c>
      <c r="P59" s="165">
        <f>IF(J59="x","x",(J59*1000000/VLOOKUP($C59,'Crisis Indicator Data'!$C$3:$H$198,5,FALSE)))</f>
        <v>0</v>
      </c>
      <c r="Q59" s="147">
        <f t="shared" si="4"/>
        <v>2</v>
      </c>
      <c r="R59" s="147">
        <f t="shared" si="5"/>
        <v>1.9</v>
      </c>
    </row>
    <row r="60" spans="1:18" x14ac:dyDescent="0.35">
      <c r="A60" s="172" t="str">
        <f>'Crisis Indicator Data'!A57</f>
        <v>Conflict  in Iraq</v>
      </c>
      <c r="B60" s="173" t="str">
        <f>'Crisis Indicator Data'!B57</f>
        <v>Conflict,Socio-political,Violence</v>
      </c>
      <c r="C60" s="173" t="str">
        <f>'Crisis Indicator Data'!C57</f>
        <v>IRQ002</v>
      </c>
      <c r="D60" s="173" t="str">
        <f>'Crisis Indicator Data'!D57</f>
        <v>Iraq</v>
      </c>
      <c r="E60" s="173" t="str">
        <f>'Crisis Indicator Data'!E57</f>
        <v>IRQ</v>
      </c>
      <c r="F60" s="182">
        <f>IF('Crisis Indicator Data'!Q57="x","x",('Crisis Indicator Data'!Q57/1000000))</f>
        <v>38.74</v>
      </c>
      <c r="G60" s="182">
        <f>IF('Crisis Indicator Data'!R57="x","x",('Crisis Indicator Data'!R57/1000000))</f>
        <v>5.8609999999999998</v>
      </c>
      <c r="H60" s="182">
        <f>IF('Crisis Indicator Data'!S57="x","x",('Crisis Indicator Data'!S57/1000000))</f>
        <v>0.06</v>
      </c>
      <c r="I60" s="182">
        <f>IF('Crisis Indicator Data'!T57="x","x",('Crisis Indicator Data'!T57/1000000))</f>
        <v>0.03</v>
      </c>
      <c r="J60" s="182">
        <f>IF('Crisis Indicator Data'!U57="x","x",('Crisis Indicator Data'!U57/1000000))</f>
        <v>0</v>
      </c>
      <c r="K60" s="168">
        <f t="shared" si="3"/>
        <v>1.6</v>
      </c>
      <c r="L60" s="165">
        <f>IF(F60="x","x",(F60*1000000/VLOOKUP($C60,'Crisis Indicator Data'!$C$3:$H$198,5,FALSE)))</f>
        <v>0.8668411984515898</v>
      </c>
      <c r="M60" s="165">
        <f>IF(G60="x","x",(G60*1000000/VLOOKUP($C60,'Crisis Indicator Data'!$C$3:$H$198,5,FALSE)))</f>
        <v>0.13114497326083552</v>
      </c>
      <c r="N60" s="165">
        <f>IF(H60="x","x",(H60*1000000/VLOOKUP($C60,'Crisis Indicator Data'!$C$3:$H$198,5,FALSE)))</f>
        <v>1.3425521917164529E-3</v>
      </c>
      <c r="O60" s="165">
        <f>IF(I60="x","x",(I60*1000000/VLOOKUP($C60,'Crisis Indicator Data'!$C$3:$H$198,5,FALSE)))</f>
        <v>6.7127609585822647E-4</v>
      </c>
      <c r="P60" s="165">
        <f>IF(J60="x","x",(J60*1000000/VLOOKUP($C60,'Crisis Indicator Data'!$C$3:$H$198,5,FALSE)))</f>
        <v>0</v>
      </c>
      <c r="Q60" s="147">
        <f t="shared" si="4"/>
        <v>2</v>
      </c>
      <c r="R60" s="147">
        <f t="shared" si="5"/>
        <v>1.8</v>
      </c>
    </row>
    <row r="61" spans="1:18" x14ac:dyDescent="0.35">
      <c r="A61" s="172" t="str">
        <f>'Crisis Indicator Data'!A58</f>
        <v>Syrian and Palestinian refugees in iraq</v>
      </c>
      <c r="B61" s="173" t="str">
        <f>'Crisis Indicator Data'!B58</f>
        <v>Displacement</v>
      </c>
      <c r="C61" s="173" t="str">
        <f>'Crisis Indicator Data'!C58</f>
        <v>IRQ003</v>
      </c>
      <c r="D61" s="173" t="str">
        <f>'Crisis Indicator Data'!D58</f>
        <v>Iraq</v>
      </c>
      <c r="E61" s="173" t="str">
        <f>'Crisis Indicator Data'!E58</f>
        <v>IRQ</v>
      </c>
      <c r="F61" s="182">
        <f>IF('Crisis Indicator Data'!Q58="x","x",('Crisis Indicator Data'!Q58/1000000))</f>
        <v>5.4779999999999998</v>
      </c>
      <c r="G61" s="182">
        <f>IF('Crisis Indicator Data'!R58="x","x",('Crisis Indicator Data'!R58/1000000))</f>
        <v>1.4830000000000001</v>
      </c>
      <c r="H61" s="182">
        <f>IF('Crisis Indicator Data'!S58="x","x",('Crisis Indicator Data'!S58/1000000))</f>
        <v>3.4000000000000002E-2</v>
      </c>
      <c r="I61" s="182">
        <f>IF('Crisis Indicator Data'!T58="x","x",('Crisis Indicator Data'!T58/1000000))</f>
        <v>3.0000000000000001E-3</v>
      </c>
      <c r="J61" s="182">
        <f>IF('Crisis Indicator Data'!U58="x","x",('Crisis Indicator Data'!U58/1000000))</f>
        <v>0</v>
      </c>
      <c r="K61" s="168">
        <f t="shared" si="3"/>
        <v>0.9</v>
      </c>
      <c r="L61" s="165">
        <f>IF(F61="x","x",(F61*1000000/VLOOKUP($C61,'Crisis Indicator Data'!$C$3:$H$198,5,FALSE)))</f>
        <v>0.78279508430980282</v>
      </c>
      <c r="M61" s="165">
        <f>IF(G61="x","x",(G61*1000000/VLOOKUP($C61,'Crisis Indicator Data'!$C$3:$H$198,5,FALSE)))</f>
        <v>0.21191769076879108</v>
      </c>
      <c r="N61" s="165">
        <f>IF(H61="x","x",(H61*1000000/VLOOKUP($C61,'Crisis Indicator Data'!$C$3:$H$198,5,FALSE)))</f>
        <v>4.8585310088596744E-3</v>
      </c>
      <c r="O61" s="165">
        <f>IF(I61="x","x",(I61*1000000/VLOOKUP($C61,'Crisis Indicator Data'!$C$3:$H$198,5,FALSE)))</f>
        <v>4.2869391254644185E-4</v>
      </c>
      <c r="P61" s="165">
        <f>IF(J61="x","x",(J61*1000000/VLOOKUP($C61,'Crisis Indicator Data'!$C$3:$H$198,5,FALSE)))</f>
        <v>0</v>
      </c>
      <c r="Q61" s="147">
        <f t="shared" si="4"/>
        <v>2</v>
      </c>
      <c r="R61" s="147">
        <f t="shared" si="5"/>
        <v>1.45</v>
      </c>
    </row>
    <row r="62" spans="1:18" x14ac:dyDescent="0.35">
      <c r="A62" s="172" t="str">
        <f>'Crisis Indicator Data'!A59</f>
        <v>Mixed migration flows in Italy</v>
      </c>
      <c r="B62" s="173" t="str">
        <f>'Crisis Indicator Data'!B59</f>
        <v>Displacement</v>
      </c>
      <c r="C62" s="173" t="str">
        <f>'Crisis Indicator Data'!C59</f>
        <v>ITA002</v>
      </c>
      <c r="D62" s="173" t="str">
        <f>'Crisis Indicator Data'!D59</f>
        <v>Italy</v>
      </c>
      <c r="E62" s="173" t="str">
        <f>'Crisis Indicator Data'!E59</f>
        <v>ITA</v>
      </c>
      <c r="F62" s="182">
        <f>IF('Crisis Indicator Data'!Q59="x","x",('Crisis Indicator Data'!Q59/1000000))</f>
        <v>13.154999999999999</v>
      </c>
      <c r="G62" s="182">
        <f>IF('Crisis Indicator Data'!R59="x","x",('Crisis Indicator Data'!R59/1000000))</f>
        <v>0</v>
      </c>
      <c r="H62" s="182">
        <f>IF('Crisis Indicator Data'!S59="x","x",('Crisis Indicator Data'!S59/1000000))</f>
        <v>0.221</v>
      </c>
      <c r="I62" s="182" t="str">
        <f>IF('Crisis Indicator Data'!T59="x","x",('Crisis Indicator Data'!T59/1000000))</f>
        <v>x</v>
      </c>
      <c r="J62" s="182" t="str">
        <f>IF('Crisis Indicator Data'!U59="x","x",('Crisis Indicator Data'!U59/1000000))</f>
        <v>x</v>
      </c>
      <c r="K62" s="168">
        <f t="shared" si="3"/>
        <v>2.2000000000000002</v>
      </c>
      <c r="L62" s="165">
        <f>IF(F62="x","x",(F62*1000000/VLOOKUP($C62,'Crisis Indicator Data'!$C$3:$H$198,5,FALSE)))</f>
        <v>0.9834778708133971</v>
      </c>
      <c r="M62" s="165">
        <f>IF(G62="x","x",(G62*1000000/VLOOKUP($C62,'Crisis Indicator Data'!$C$3:$H$198,5,FALSE)))</f>
        <v>0</v>
      </c>
      <c r="N62" s="165">
        <f>IF(H62="x","x",(H62*1000000/VLOOKUP($C62,'Crisis Indicator Data'!$C$3:$H$198,5,FALSE)))</f>
        <v>1.6522129186602872E-2</v>
      </c>
      <c r="O62" s="165" t="str">
        <f>IF(I62="x","x",(I62*1000000/VLOOKUP($C62,'Crisis Indicator Data'!$C$3:$H$198,5,FALSE)))</f>
        <v>x</v>
      </c>
      <c r="P62" s="165" t="str">
        <f>IF(J62="x","x",(J62*1000000/VLOOKUP($C62,'Crisis Indicator Data'!$C$3:$H$198,5,FALSE)))</f>
        <v>x</v>
      </c>
      <c r="Q62" s="147">
        <f t="shared" si="4"/>
        <v>1</v>
      </c>
      <c r="R62" s="147">
        <f t="shared" si="5"/>
        <v>1.6</v>
      </c>
    </row>
    <row r="63" spans="1:18" x14ac:dyDescent="0.35">
      <c r="A63" s="172" t="str">
        <f>'Crisis Indicator Data'!A60</f>
        <v>Syrian refugees in Jordan</v>
      </c>
      <c r="B63" s="173" t="str">
        <f>'Crisis Indicator Data'!B60</f>
        <v>Displacement</v>
      </c>
      <c r="C63" s="173" t="str">
        <f>'Crisis Indicator Data'!C60</f>
        <v>JOR002</v>
      </c>
      <c r="D63" s="173" t="str">
        <f>'Crisis Indicator Data'!D60</f>
        <v>Jordan</v>
      </c>
      <c r="E63" s="173" t="str">
        <f>'Crisis Indicator Data'!E60</f>
        <v>JOR</v>
      </c>
      <c r="F63" s="182">
        <f>IF('Crisis Indicator Data'!Q60="x","x",('Crisis Indicator Data'!Q60/1000000))</f>
        <v>7.44</v>
      </c>
      <c r="G63" s="182">
        <f>IF('Crisis Indicator Data'!R60="x","x",('Crisis Indicator Data'!R60/1000000))</f>
        <v>0.48799999999999999</v>
      </c>
      <c r="H63" s="182">
        <f>IF('Crisis Indicator Data'!S60="x","x",('Crisis Indicator Data'!S60/1000000))</f>
        <v>1.325</v>
      </c>
      <c r="I63" s="182">
        <f>IF('Crisis Indicator Data'!T60="x","x",('Crisis Indicator Data'!T60/1000000))</f>
        <v>2.5999999999999999E-2</v>
      </c>
      <c r="J63" s="182">
        <f>IF('Crisis Indicator Data'!U60="x","x",('Crisis Indicator Data'!U60/1000000))</f>
        <v>0</v>
      </c>
      <c r="K63" s="168">
        <f t="shared" si="3"/>
        <v>3.6</v>
      </c>
      <c r="L63" s="165">
        <f>IF(F63="x","x",(F63*1000000/VLOOKUP($C63,'Crisis Indicator Data'!$C$3:$H$198,5,FALSE)))</f>
        <v>0.80172413793103448</v>
      </c>
      <c r="M63" s="165">
        <f>IF(G63="x","x",(G63*1000000/VLOOKUP($C63,'Crisis Indicator Data'!$C$3:$H$198,5,FALSE)))</f>
        <v>5.2586206896551725E-2</v>
      </c>
      <c r="N63" s="165">
        <f>IF(H63="x","x",(H63*1000000/VLOOKUP($C63,'Crisis Indicator Data'!$C$3:$H$198,5,FALSE)))</f>
        <v>0.14278017241379309</v>
      </c>
      <c r="O63" s="165">
        <f>IF(I63="x","x",(I63*1000000/VLOOKUP($C63,'Crisis Indicator Data'!$C$3:$H$198,5,FALSE)))</f>
        <v>2.8017241379310344E-3</v>
      </c>
      <c r="P63" s="165">
        <f>IF(J63="x","x",(J63*1000000/VLOOKUP($C63,'Crisis Indicator Data'!$C$3:$H$198,5,FALSE)))</f>
        <v>0</v>
      </c>
      <c r="Q63" s="147">
        <f t="shared" si="4"/>
        <v>3</v>
      </c>
      <c r="R63" s="147">
        <f t="shared" si="5"/>
        <v>3.3</v>
      </c>
    </row>
    <row r="64" spans="1:18" x14ac:dyDescent="0.35">
      <c r="A64" s="172" t="str">
        <f>'Crisis Indicator Data'!A61</f>
        <v xml:space="preserve">Multiple crisis in Kenya </v>
      </c>
      <c r="B64" s="173" t="str">
        <f>'Crisis Indicator Data'!B61</f>
        <v>Drought,Displacement</v>
      </c>
      <c r="C64" s="173" t="str">
        <f>'Crisis Indicator Data'!C61</f>
        <v>KEN001</v>
      </c>
      <c r="D64" s="173" t="str">
        <f>'Crisis Indicator Data'!D61</f>
        <v>Kenya</v>
      </c>
      <c r="E64" s="173" t="str">
        <f>'Crisis Indicator Data'!E61</f>
        <v>KEN</v>
      </c>
      <c r="F64" s="182">
        <f>IF('Crisis Indicator Data'!Q61="x","x",('Crisis Indicator Data'!Q61/1000000))</f>
        <v>0.55900000000000005</v>
      </c>
      <c r="G64" s="182">
        <f>IF('Crisis Indicator Data'!R61="x","x",('Crisis Indicator Data'!R61/1000000))</f>
        <v>27.068999999999999</v>
      </c>
      <c r="H64" s="182">
        <f>IF('Crisis Indicator Data'!S61="x","x",('Crisis Indicator Data'!S61/1000000))</f>
        <v>2.4550000000000001</v>
      </c>
      <c r="I64" s="182">
        <f>IF('Crisis Indicator Data'!T61="x","x",('Crisis Indicator Data'!T61/1000000))</f>
        <v>9.8000000000000004E-2</v>
      </c>
      <c r="J64" s="182">
        <f>IF('Crisis Indicator Data'!U61="x","x",('Crisis Indicator Data'!U61/1000000))</f>
        <v>0</v>
      </c>
      <c r="K64" s="168">
        <f t="shared" si="3"/>
        <v>4</v>
      </c>
      <c r="L64" s="165">
        <f>IF(F64="x","x",(F64*1000000/VLOOKUP($C64,'Crisis Indicator Data'!$C$3:$H$198,5,FALSE)))</f>
        <v>1.8522200132538105E-2</v>
      </c>
      <c r="M64" s="165">
        <f>IF(G64="x","x",(G64*1000000/VLOOKUP($C64,'Crisis Indicator Data'!$C$3:$H$198,5,FALSE)))</f>
        <v>0.89691848906560634</v>
      </c>
      <c r="N64" s="165">
        <f>IF(H64="x","x",(H64*1000000/VLOOKUP($C64,'Crisis Indicator Data'!$C$3:$H$198,5,FALSE)))</f>
        <v>8.134526176275679E-2</v>
      </c>
      <c r="O64" s="165">
        <f>IF(I64="x","x",(I64*1000000/VLOOKUP($C64,'Crisis Indicator Data'!$C$3:$H$198,5,FALSE)))</f>
        <v>3.2471835652750167E-3</v>
      </c>
      <c r="P64" s="165">
        <f>IF(J64="x","x",(J64*1000000/VLOOKUP($C64,'Crisis Indicator Data'!$C$3:$H$198,5,FALSE)))</f>
        <v>0</v>
      </c>
      <c r="Q64" s="147">
        <f t="shared" si="4"/>
        <v>3</v>
      </c>
      <c r="R64" s="147">
        <f t="shared" si="5"/>
        <v>3.5</v>
      </c>
    </row>
    <row r="65" spans="1:18" x14ac:dyDescent="0.35">
      <c r="A65" s="172" t="str">
        <f>'Crisis Indicator Data'!A62</f>
        <v>Refugee situation in Kenya</v>
      </c>
      <c r="B65" s="173" t="str">
        <f>'Crisis Indicator Data'!B62</f>
        <v>Displacement</v>
      </c>
      <c r="C65" s="173" t="str">
        <f>'Crisis Indicator Data'!C62</f>
        <v>KEN002</v>
      </c>
      <c r="D65" s="173" t="str">
        <f>'Crisis Indicator Data'!D62</f>
        <v>Kenya</v>
      </c>
      <c r="E65" s="173" t="str">
        <f>'Crisis Indicator Data'!E62</f>
        <v>KEN</v>
      </c>
      <c r="F65" s="182">
        <f>IF('Crisis Indicator Data'!Q62="x","x",('Crisis Indicator Data'!Q62/1000000))</f>
        <v>0.55900000000000005</v>
      </c>
      <c r="G65" s="182">
        <f>IF('Crisis Indicator Data'!R62="x","x",('Crisis Indicator Data'!R62/1000000))</f>
        <v>0</v>
      </c>
      <c r="H65" s="182">
        <f>IF('Crisis Indicator Data'!S62="x","x",('Crisis Indicator Data'!S62/1000000))</f>
        <v>0.82</v>
      </c>
      <c r="I65" s="182" t="str">
        <f>IF('Crisis Indicator Data'!T62="x","x",('Crisis Indicator Data'!T62/1000000))</f>
        <v>x</v>
      </c>
      <c r="J65" s="182" t="str">
        <f>IF('Crisis Indicator Data'!U62="x","x",('Crisis Indicator Data'!U62/1000000))</f>
        <v>x</v>
      </c>
      <c r="K65" s="168">
        <f t="shared" si="3"/>
        <v>3.2</v>
      </c>
      <c r="L65" s="165">
        <f>IF(F65="x","x",(F65*1000000/VLOOKUP($C65,'Crisis Indicator Data'!$C$3:$H$198,5,FALSE)))</f>
        <v>0.40536620739666424</v>
      </c>
      <c r="M65" s="165">
        <f>IF(G65="x","x",(G65*1000000/VLOOKUP($C65,'Crisis Indicator Data'!$C$3:$H$198,5,FALSE)))</f>
        <v>0</v>
      </c>
      <c r="N65" s="165">
        <f>IF(H65="x","x",(H65*1000000/VLOOKUP($C65,'Crisis Indicator Data'!$C$3:$H$198,5,FALSE)))</f>
        <v>0.59463379260333571</v>
      </c>
      <c r="O65" s="165" t="str">
        <f>IF(I65="x","x",(I65*1000000/VLOOKUP($C65,'Crisis Indicator Data'!$C$3:$H$198,5,FALSE)))</f>
        <v>x</v>
      </c>
      <c r="P65" s="165" t="str">
        <f>IF(J65="x","x",(J65*1000000/VLOOKUP($C65,'Crisis Indicator Data'!$C$3:$H$198,5,FALSE)))</f>
        <v>x</v>
      </c>
      <c r="Q65" s="147">
        <f t="shared" si="4"/>
        <v>3</v>
      </c>
      <c r="R65" s="147">
        <f t="shared" si="5"/>
        <v>3.1</v>
      </c>
    </row>
    <row r="66" spans="1:18" x14ac:dyDescent="0.35">
      <c r="A66" s="172" t="str">
        <f>'Crisis Indicator Data'!A63</f>
        <v>Drought in Kenya</v>
      </c>
      <c r="B66" s="173" t="str">
        <f>'Crisis Indicator Data'!B63</f>
        <v>Drought</v>
      </c>
      <c r="C66" s="173" t="str">
        <f>'Crisis Indicator Data'!C63</f>
        <v>KEN003</v>
      </c>
      <c r="D66" s="173" t="str">
        <f>'Crisis Indicator Data'!D63</f>
        <v>Kenya</v>
      </c>
      <c r="E66" s="173" t="str">
        <f>'Crisis Indicator Data'!E63</f>
        <v>KEN</v>
      </c>
      <c r="F66" s="182">
        <f>IF('Crisis Indicator Data'!Q63="x","x",('Crisis Indicator Data'!Q63/1000000))</f>
        <v>0</v>
      </c>
      <c r="G66" s="182">
        <f>IF('Crisis Indicator Data'!R63="x","x",('Crisis Indicator Data'!R63/1000000))</f>
        <v>27.068999999999999</v>
      </c>
      <c r="H66" s="182">
        <f>IF('Crisis Indicator Data'!S63="x","x",('Crisis Indicator Data'!S63/1000000))</f>
        <v>1.635</v>
      </c>
      <c r="I66" s="182">
        <f>IF('Crisis Indicator Data'!T63="x","x",('Crisis Indicator Data'!T63/1000000))</f>
        <v>9.8000000000000004E-2</v>
      </c>
      <c r="J66" s="182">
        <f>IF('Crisis Indicator Data'!U63="x","x",('Crisis Indicator Data'!U63/1000000))</f>
        <v>0</v>
      </c>
      <c r="K66" s="168">
        <f t="shared" si="3"/>
        <v>3.7</v>
      </c>
      <c r="L66" s="165">
        <f>IF(F66="x","x",(F66*1000000/VLOOKUP($C66,'Crisis Indicator Data'!$C$3:$H$198,5,FALSE)))</f>
        <v>0</v>
      </c>
      <c r="M66" s="165">
        <f>IF(G66="x","x",(G66*1000000/VLOOKUP($C66,'Crisis Indicator Data'!$C$3:$H$198,5,FALSE)))</f>
        <v>0.93983056732171377</v>
      </c>
      <c r="N66" s="165">
        <f>IF(H66="x","x",(H66*1000000/VLOOKUP($C66,'Crisis Indicator Data'!$C$3:$H$198,5,FALSE)))</f>
        <v>5.6766891188111936E-2</v>
      </c>
      <c r="O66" s="165">
        <f>IF(I66="x","x",(I66*1000000/VLOOKUP($C66,'Crisis Indicator Data'!$C$3:$H$198,5,FALSE)))</f>
        <v>3.4025414901742933E-3</v>
      </c>
      <c r="P66" s="165">
        <f>IF(J66="x","x",(J66*1000000/VLOOKUP($C66,'Crisis Indicator Data'!$C$3:$H$198,5,FALSE)))</f>
        <v>0</v>
      </c>
      <c r="Q66" s="147">
        <f t="shared" si="4"/>
        <v>3</v>
      </c>
      <c r="R66" s="147">
        <f t="shared" si="5"/>
        <v>3.35</v>
      </c>
    </row>
    <row r="67" spans="1:18" x14ac:dyDescent="0.35">
      <c r="A67" s="172" t="str">
        <f>'Crisis Indicator Data'!A64</f>
        <v>Typhoon Yagi in Laos</v>
      </c>
      <c r="B67" s="173" t="str">
        <f>'Crisis Indicator Data'!B64</f>
        <v>Cyclone,Floods</v>
      </c>
      <c r="C67" s="173" t="str">
        <f>'Crisis Indicator Data'!C64</f>
        <v>LAO004</v>
      </c>
      <c r="D67" s="173" t="str">
        <f>'Crisis Indicator Data'!D64</f>
        <v>Laos</v>
      </c>
      <c r="E67" s="173" t="str">
        <f>'Crisis Indicator Data'!E64</f>
        <v>LAO</v>
      </c>
      <c r="F67" s="182">
        <f>IF('Crisis Indicator Data'!Q64="x","x",('Crisis Indicator Data'!Q64/1000000))</f>
        <v>2.8620000000000001</v>
      </c>
      <c r="G67" s="182">
        <f>IF('Crisis Indicator Data'!R64="x","x",('Crisis Indicator Data'!R64/1000000))</f>
        <v>0.22700000000000001</v>
      </c>
      <c r="H67" s="182">
        <f>IF('Crisis Indicator Data'!S64="x","x",('Crisis Indicator Data'!S64/1000000))</f>
        <v>9.1999999999999998E-2</v>
      </c>
      <c r="I67" s="182" t="str">
        <f>IF('Crisis Indicator Data'!T64="x","x",('Crisis Indicator Data'!T64/1000000))</f>
        <v>x</v>
      </c>
      <c r="J67" s="182" t="str">
        <f>IF('Crisis Indicator Data'!U64="x","x",('Crisis Indicator Data'!U64/1000000))</f>
        <v>x</v>
      </c>
      <c r="K67" s="168">
        <f t="shared" si="3"/>
        <v>1.6</v>
      </c>
      <c r="L67" s="165">
        <f>IF(F67="x","x",(F67*1000000/VLOOKUP($C67,'Crisis Indicator Data'!$C$3:$H$198,5,FALSE)))</f>
        <v>0.89971707010374091</v>
      </c>
      <c r="M67" s="165">
        <f>IF(G67="x","x",(G67*1000000/VLOOKUP($C67,'Crisis Indicator Data'!$C$3:$H$198,5,FALSE)))</f>
        <v>7.1361207167557367E-2</v>
      </c>
      <c r="N67" s="165">
        <f>IF(H67="x","x",(H67*1000000/VLOOKUP($C67,'Crisis Indicator Data'!$C$3:$H$198,5,FALSE)))</f>
        <v>2.8921722728701665E-2</v>
      </c>
      <c r="O67" s="165" t="str">
        <f>IF(I67="x","x",(I67*1000000/VLOOKUP($C67,'Crisis Indicator Data'!$C$3:$H$198,5,FALSE)))</f>
        <v>x</v>
      </c>
      <c r="P67" s="165" t="str">
        <f>IF(J67="x","x",(J67*1000000/VLOOKUP($C67,'Crisis Indicator Data'!$C$3:$H$198,5,FALSE)))</f>
        <v>x</v>
      </c>
      <c r="Q67" s="147">
        <f t="shared" si="4"/>
        <v>2</v>
      </c>
      <c r="R67" s="147">
        <f t="shared" si="5"/>
        <v>1.8</v>
      </c>
    </row>
    <row r="68" spans="1:18" x14ac:dyDescent="0.35">
      <c r="A68" s="172" t="str">
        <f>'Crisis Indicator Data'!A65</f>
        <v>Syrian refugees in Lebanon</v>
      </c>
      <c r="B68" s="173" t="str">
        <f>'Crisis Indicator Data'!B65</f>
        <v>Displacement</v>
      </c>
      <c r="C68" s="173" t="str">
        <f>'Crisis Indicator Data'!C65</f>
        <v>LBN002</v>
      </c>
      <c r="D68" s="173" t="str">
        <f>'Crisis Indicator Data'!D65</f>
        <v>Lebanon</v>
      </c>
      <c r="E68" s="173" t="str">
        <f>'Crisis Indicator Data'!E65</f>
        <v>LBN</v>
      </c>
      <c r="F68" s="182">
        <f>IF('Crisis Indicator Data'!Q65="x","x",('Crisis Indicator Data'!Q65/1000000))</f>
        <v>0</v>
      </c>
      <c r="G68" s="182">
        <f>IF('Crisis Indicator Data'!R65="x","x",('Crisis Indicator Data'!R65/1000000))</f>
        <v>3.9209999999999998</v>
      </c>
      <c r="H68" s="182">
        <f>IF('Crisis Indicator Data'!S65="x","x",('Crisis Indicator Data'!S65/1000000))</f>
        <v>1.232</v>
      </c>
      <c r="I68" s="182">
        <f>IF('Crisis Indicator Data'!T65="x","x",('Crisis Indicator Data'!T65/1000000))</f>
        <v>3.4000000000000002E-2</v>
      </c>
      <c r="J68" s="182">
        <f>IF('Crisis Indicator Data'!U65="x","x",('Crisis Indicator Data'!U65/1000000))</f>
        <v>0</v>
      </c>
      <c r="K68" s="168">
        <f t="shared" si="3"/>
        <v>3.5</v>
      </c>
      <c r="L68" s="165">
        <f>IF(F68="x","x",(F68*1000000/VLOOKUP($C68,'Crisis Indicator Data'!$C$3:$H$198,5,FALSE)))</f>
        <v>0</v>
      </c>
      <c r="M68" s="165">
        <f>IF(G68="x","x",(G68*1000000/VLOOKUP($C68,'Crisis Indicator Data'!$C$3:$H$198,5,FALSE)))</f>
        <v>0.75592828224407171</v>
      </c>
      <c r="N68" s="165">
        <f>IF(H68="x","x",(H68*1000000/VLOOKUP($C68,'Crisis Indicator Data'!$C$3:$H$198,5,FALSE)))</f>
        <v>0.23751686909581646</v>
      </c>
      <c r="O68" s="165">
        <f>IF(I68="x","x",(I68*1000000/VLOOKUP($C68,'Crisis Indicator Data'!$C$3:$H$198,5,FALSE)))</f>
        <v>6.5548486601118179E-3</v>
      </c>
      <c r="P68" s="165">
        <f>IF(J68="x","x",(J68*1000000/VLOOKUP($C68,'Crisis Indicator Data'!$C$3:$H$198,5,FALSE)))</f>
        <v>0</v>
      </c>
      <c r="Q68" s="147">
        <f t="shared" si="4"/>
        <v>3</v>
      </c>
      <c r="R68" s="147">
        <f t="shared" si="5"/>
        <v>3.25</v>
      </c>
    </row>
    <row r="69" spans="1:18" x14ac:dyDescent="0.35">
      <c r="A69" s="172" t="str">
        <f>'Crisis Indicator Data'!A66</f>
        <v>Complex crisis in Lebanon</v>
      </c>
      <c r="B69" s="173" t="str">
        <f>'Crisis Indicator Data'!B66</f>
        <v>Socio-political,Violence,Tecnological Disaster,Displacement</v>
      </c>
      <c r="C69" s="173" t="str">
        <f>'Crisis Indicator Data'!C66</f>
        <v>LBN006</v>
      </c>
      <c r="D69" s="173" t="str">
        <f>'Crisis Indicator Data'!D66</f>
        <v>Lebanon</v>
      </c>
      <c r="E69" s="173" t="str">
        <f>'Crisis Indicator Data'!E66</f>
        <v>LBN</v>
      </c>
      <c r="F69" s="182">
        <f>IF('Crisis Indicator Data'!Q66="x","x",('Crisis Indicator Data'!Q66/1000000))</f>
        <v>0</v>
      </c>
      <c r="G69" s="182">
        <f>IF('Crisis Indicator Data'!R66="x","x",('Crisis Indicator Data'!R66/1000000))</f>
        <v>1.5509999999999999</v>
      </c>
      <c r="H69" s="182">
        <f>IF('Crisis Indicator Data'!S66="x","x",('Crisis Indicator Data'!S66/1000000))</f>
        <v>3.4369999999999998</v>
      </c>
      <c r="I69" s="182">
        <f>IF('Crisis Indicator Data'!T66="x","x",('Crisis Indicator Data'!T66/1000000))</f>
        <v>0.19900000000000001</v>
      </c>
      <c r="J69" s="182" t="str">
        <f>IF('Crisis Indicator Data'!U66="x","x",('Crisis Indicator Data'!U66/1000000))</f>
        <v>x</v>
      </c>
      <c r="K69" s="168">
        <f t="shared" si="3"/>
        <v>4.3</v>
      </c>
      <c r="L69" s="165">
        <f>IF(F69="x","x",(F69*1000000/VLOOKUP($C69,'Crisis Indicator Data'!$C$3:$H$198,5,FALSE)))</f>
        <v>0</v>
      </c>
      <c r="M69" s="165">
        <f>IF(G69="x","x",(G69*1000000/VLOOKUP($C69,'Crisis Indicator Data'!$C$3:$H$198,5,FALSE)))</f>
        <v>0.2990167727009832</v>
      </c>
      <c r="N69" s="165">
        <f>IF(H69="x","x",(H69*1000000/VLOOKUP($C69,'Crisis Indicator Data'!$C$3:$H$198,5,FALSE)))</f>
        <v>0.66261808367071529</v>
      </c>
      <c r="O69" s="165">
        <f>IF(I69="x","x",(I69*1000000/VLOOKUP($C69,'Crisis Indicator Data'!$C$3:$H$198,5,FALSE)))</f>
        <v>3.8365143628301526E-2</v>
      </c>
      <c r="P69" s="165" t="str">
        <f>IF(J69="x","x",(J69*1000000/VLOOKUP($C69,'Crisis Indicator Data'!$C$3:$H$198,5,FALSE)))</f>
        <v>x</v>
      </c>
      <c r="Q69" s="147">
        <f t="shared" si="4"/>
        <v>3</v>
      </c>
      <c r="R69" s="147">
        <f t="shared" si="5"/>
        <v>3.65</v>
      </c>
    </row>
    <row r="70" spans="1:18" x14ac:dyDescent="0.35">
      <c r="A70" s="172" t="str">
        <f>'Crisis Indicator Data'!A67</f>
        <v>Complex crisis in Libya</v>
      </c>
      <c r="B70" s="173" t="str">
        <f>'Crisis Indicator Data'!B67</f>
        <v>Conflict,Displacement,Socio-political</v>
      </c>
      <c r="C70" s="173" t="str">
        <f>'Crisis Indicator Data'!C67</f>
        <v>LBY001</v>
      </c>
      <c r="D70" s="173" t="str">
        <f>'Crisis Indicator Data'!D67</f>
        <v>Libya</v>
      </c>
      <c r="E70" s="173" t="str">
        <f>'Crisis Indicator Data'!E67</f>
        <v>LBY</v>
      </c>
      <c r="F70" s="182">
        <f>IF('Crisis Indicator Data'!Q67="x","x",('Crisis Indicator Data'!Q67/1000000))</f>
        <v>0</v>
      </c>
      <c r="G70" s="182">
        <f>IF('Crisis Indicator Data'!R67="x","x",('Crisis Indicator Data'!R67/1000000))</f>
        <v>6.2460000000000004</v>
      </c>
      <c r="H70" s="182">
        <f>IF('Crisis Indicator Data'!S67="x","x",('Crisis Indicator Data'!S67/1000000))</f>
        <v>0.32700000000000001</v>
      </c>
      <c r="I70" s="182">
        <f>IF('Crisis Indicator Data'!T67="x","x",('Crisis Indicator Data'!T67/1000000))</f>
        <v>0.83799999999999997</v>
      </c>
      <c r="J70" s="182">
        <f>IF('Crisis Indicator Data'!U67="x","x",('Crisis Indicator Data'!U67/1000000))</f>
        <v>0</v>
      </c>
      <c r="K70" s="168">
        <f t="shared" ref="K70:K101" si="6">IF(H70="x","x",IF(SUM(H70:J70)=0,0,IF(LOG(SUM(H70:J70)*1000000)&lt;$K$4,0,IF(LOG(SUM(H70:J70)*1000000)&gt;$K$3,5,ROUND(5-(K$3-LOG(SUM(H70:J70)*1000000))/(K$3-K$4)*5,1)))))</f>
        <v>3.4</v>
      </c>
      <c r="L70" s="165">
        <f>IF(F70="x","x",(F70*1000000/VLOOKUP($C70,'Crisis Indicator Data'!$C$3:$H$198,5,FALSE)))</f>
        <v>0</v>
      </c>
      <c r="M70" s="165">
        <f>IF(G70="x","x",(G70*1000000/VLOOKUP($C70,'Crisis Indicator Data'!$C$3:$H$198,5,FALSE)))</f>
        <v>0.84280124139792201</v>
      </c>
      <c r="N70" s="165">
        <f>IF(H70="x","x",(H70*1000000/VLOOKUP($C70,'Crisis Indicator Data'!$C$3:$H$198,5,FALSE)))</f>
        <v>4.4123600053973824E-2</v>
      </c>
      <c r="O70" s="165">
        <f>IF(I70="x","x",(I70*1000000/VLOOKUP($C70,'Crisis Indicator Data'!$C$3:$H$198,5,FALSE)))</f>
        <v>0.11307515854810417</v>
      </c>
      <c r="P70" s="165">
        <f>IF(J70="x","x",(J70*1000000/VLOOKUP($C70,'Crisis Indicator Data'!$C$3:$H$198,5,FALSE)))</f>
        <v>0</v>
      </c>
      <c r="Q70" s="147">
        <f t="shared" ref="Q70:Q101" si="7">IF(N70="x","x",IF(OR(L70&gt;=$L$3,M70&gt;=$M$3,N70&gt;=$N$3,O70&gt;=$O$3,P70&gt;=$P$3), (IF(VALUE(SUBSTITUTE(P70, "x", "0.0"))&gt;=$P$3, 5, IF((VALUE(SUBSTITUTE(O70, "x", "0.0"))+VALUE(SUBSTITUTE(P70, "x", "0.0")))&gt;=$O$3,4,IF((VALUE(SUBSTITUTE(O70, "x", "0.0"))+VALUE(SUBSTITUTE(P70, "x", "0.0"))+N70)&gt;=$N$3,3,IF((VALUE(SUBSTITUTE(O70, "x", "0.0"))+VALUE(SUBSTITUTE(P70, "x", "0.0"))+N70+VALUE(SUBSTITUTE(M70, "x", "0.0")))&gt;=$M$3,2,1)))))))</f>
        <v>4</v>
      </c>
      <c r="R70" s="147">
        <f t="shared" ref="R70:R101" si="8">IF(Q70="x","x",(AVERAGE(K70,Q70)))</f>
        <v>3.7</v>
      </c>
    </row>
    <row r="71" spans="1:18" x14ac:dyDescent="0.35">
      <c r="A71" s="172" t="str">
        <f>'Crisis Indicator Data'!A68</f>
        <v>Mixed migration flows in Libya</v>
      </c>
      <c r="B71" s="173" t="str">
        <f>'Crisis Indicator Data'!B68</f>
        <v>Displacement</v>
      </c>
      <c r="C71" s="173" t="str">
        <f>'Crisis Indicator Data'!C68</f>
        <v>LBY002</v>
      </c>
      <c r="D71" s="173" t="str">
        <f>'Crisis Indicator Data'!D68</f>
        <v>Libya</v>
      </c>
      <c r="E71" s="173" t="str">
        <f>'Crisis Indicator Data'!E68</f>
        <v>LBY</v>
      </c>
      <c r="F71" s="182">
        <f>IF('Crisis Indicator Data'!Q68="x","x",('Crisis Indicator Data'!Q68/1000000))</f>
        <v>6.5730000000000004</v>
      </c>
      <c r="G71" s="182">
        <f>IF('Crisis Indicator Data'!R68="x","x",('Crisis Indicator Data'!R68/1000000))</f>
        <v>0</v>
      </c>
      <c r="H71" s="182">
        <f>IF('Crisis Indicator Data'!S68="x","x",('Crisis Indicator Data'!S68/1000000))</f>
        <v>0.83799999999999997</v>
      </c>
      <c r="I71" s="182" t="str">
        <f>IF('Crisis Indicator Data'!T68="x","x",('Crisis Indicator Data'!T68/1000000))</f>
        <v>x</v>
      </c>
      <c r="J71" s="182" t="str">
        <f>IF('Crisis Indicator Data'!U68="x","x",('Crisis Indicator Data'!U68/1000000))</f>
        <v>x</v>
      </c>
      <c r="K71" s="168">
        <f t="shared" si="6"/>
        <v>3.2</v>
      </c>
      <c r="L71" s="165">
        <f>IF(F71="x","x",(F71*1000000/VLOOKUP($C71,'Crisis Indicator Data'!$C$3:$H$198,5,FALSE)))</f>
        <v>0.88692484145189587</v>
      </c>
      <c r="M71" s="165">
        <f>IF(G71="x","x",(G71*1000000/VLOOKUP($C71,'Crisis Indicator Data'!$C$3:$H$198,5,FALSE)))</f>
        <v>0</v>
      </c>
      <c r="N71" s="165">
        <f>IF(H71="x","x",(H71*1000000/VLOOKUP($C71,'Crisis Indicator Data'!$C$3:$H$198,5,FALSE)))</f>
        <v>0.11307515854810417</v>
      </c>
      <c r="O71" s="165" t="str">
        <f>IF(I71="x","x",(I71*1000000/VLOOKUP($C71,'Crisis Indicator Data'!$C$3:$H$198,5,FALSE)))</f>
        <v>x</v>
      </c>
      <c r="P71" s="165" t="str">
        <f>IF(J71="x","x",(J71*1000000/VLOOKUP($C71,'Crisis Indicator Data'!$C$3:$H$198,5,FALSE)))</f>
        <v>x</v>
      </c>
      <c r="Q71" s="147">
        <f t="shared" si="7"/>
        <v>3</v>
      </c>
      <c r="R71" s="147">
        <f t="shared" si="8"/>
        <v>3.1</v>
      </c>
    </row>
    <row r="72" spans="1:18" x14ac:dyDescent="0.35">
      <c r="A72" s="172" t="str">
        <f>'Crisis Indicator Data'!A69</f>
        <v>Refugees from Sudan in Libya</v>
      </c>
      <c r="B72" s="173" t="str">
        <f>'Crisis Indicator Data'!B69</f>
        <v>Conflict</v>
      </c>
      <c r="C72" s="173" t="str">
        <f>'Crisis Indicator Data'!C69</f>
        <v>LBY004</v>
      </c>
      <c r="D72" s="173" t="str">
        <f>'Crisis Indicator Data'!D69</f>
        <v>Libya</v>
      </c>
      <c r="E72" s="173" t="str">
        <f>'Crisis Indicator Data'!E69</f>
        <v>LBY</v>
      </c>
      <c r="F72" s="182">
        <f>IF('Crisis Indicator Data'!Q69="x","x",('Crisis Indicator Data'!Q69/1000000))</f>
        <v>2.76</v>
      </c>
      <c r="G72" s="182">
        <f>IF('Crisis Indicator Data'!R69="x","x",('Crisis Indicator Data'!R69/1000000))</f>
        <v>0</v>
      </c>
      <c r="H72" s="182">
        <f>IF('Crisis Indicator Data'!S69="x","x",('Crisis Indicator Data'!S69/1000000))</f>
        <v>8.5000000000000006E-2</v>
      </c>
      <c r="I72" s="182">
        <f>IF('Crisis Indicator Data'!T69="x","x",('Crisis Indicator Data'!T69/1000000))</f>
        <v>0.11</v>
      </c>
      <c r="J72" s="182" t="str">
        <f>IF('Crisis Indicator Data'!U69="x","x",('Crisis Indicator Data'!U69/1000000))</f>
        <v>x</v>
      </c>
      <c r="K72" s="168">
        <f t="shared" si="6"/>
        <v>2.2000000000000002</v>
      </c>
      <c r="L72" s="165">
        <f>IF(F72="x","x",(F72*1000000/VLOOKUP($C72,'Crisis Indicator Data'!$C$3:$H$198,5,FALSE)))</f>
        <v>0.93401015228426398</v>
      </c>
      <c r="M72" s="165">
        <f>IF(G72="x","x",(G72*1000000/VLOOKUP($C72,'Crisis Indicator Data'!$C$3:$H$198,5,FALSE)))</f>
        <v>0</v>
      </c>
      <c r="N72" s="165">
        <f>IF(H72="x","x",(H72*1000000/VLOOKUP($C72,'Crisis Indicator Data'!$C$3:$H$198,5,FALSE)))</f>
        <v>2.8764805414551606E-2</v>
      </c>
      <c r="O72" s="165">
        <f>IF(I72="x","x",(I72*1000000/VLOOKUP($C72,'Crisis Indicator Data'!$C$3:$H$198,5,FALSE)))</f>
        <v>3.7225042301184431E-2</v>
      </c>
      <c r="P72" s="165" t="str">
        <f>IF(J72="x","x",(J72*1000000/VLOOKUP($C72,'Crisis Indicator Data'!$C$3:$H$198,5,FALSE)))</f>
        <v>x</v>
      </c>
      <c r="Q72" s="147">
        <f t="shared" si="7"/>
        <v>3</v>
      </c>
      <c r="R72" s="147">
        <f t="shared" si="8"/>
        <v>2.6</v>
      </c>
    </row>
    <row r="73" spans="1:18" x14ac:dyDescent="0.35">
      <c r="A73" s="172" t="str">
        <f>'Crisis Indicator Data'!A70</f>
        <v>Multiple crises in Sri Lanka</v>
      </c>
      <c r="B73" s="173" t="str">
        <f>'Crisis Indicator Data'!B70</f>
        <v>Socio-political,Food Security,Floods</v>
      </c>
      <c r="C73" s="173" t="str">
        <f>'Crisis Indicator Data'!C70</f>
        <v>LKA001</v>
      </c>
      <c r="D73" s="173" t="str">
        <f>'Crisis Indicator Data'!D70</f>
        <v>Sri Lanka</v>
      </c>
      <c r="E73" s="173" t="str">
        <f>'Crisis Indicator Data'!E70</f>
        <v>LKA</v>
      </c>
      <c r="F73" s="182">
        <f>IF('Crisis Indicator Data'!Q70="x","x",('Crisis Indicator Data'!Q70/1000000))</f>
        <v>10.319000000000001</v>
      </c>
      <c r="G73" s="182">
        <f>IF('Crisis Indicator Data'!R70="x","x",('Crisis Indicator Data'!R70/1000000))</f>
        <v>0.50700000000000001</v>
      </c>
      <c r="H73" s="182">
        <f>IF('Crisis Indicator Data'!S70="x","x",('Crisis Indicator Data'!S70/1000000))</f>
        <v>7.8E-2</v>
      </c>
      <c r="I73" s="182" t="str">
        <f>IF('Crisis Indicator Data'!T70="x","x",('Crisis Indicator Data'!T70/1000000))</f>
        <v>x</v>
      </c>
      <c r="J73" s="182" t="str">
        <f>IF('Crisis Indicator Data'!U70="x","x",('Crisis Indicator Data'!U70/1000000))</f>
        <v>x</v>
      </c>
      <c r="K73" s="168">
        <f t="shared" si="6"/>
        <v>1.5</v>
      </c>
      <c r="L73" s="165">
        <f>IF(F73="x","x",(F73*1000000/VLOOKUP($C73,'Crisis Indicator Data'!$C$3:$H$198,5,FALSE)))</f>
        <v>0.94634996331621424</v>
      </c>
      <c r="M73" s="165">
        <f>IF(G73="x","x",(G73*1000000/VLOOKUP($C73,'Crisis Indicator Data'!$C$3:$H$198,5,FALSE)))</f>
        <v>4.6496698459280998E-2</v>
      </c>
      <c r="N73" s="165">
        <f>IF(H73="x","x",(H73*1000000/VLOOKUP($C73,'Crisis Indicator Data'!$C$3:$H$198,5,FALSE)))</f>
        <v>7.1533382245047685E-3</v>
      </c>
      <c r="O73" s="165" t="str">
        <f>IF(I73="x","x",(I73*1000000/VLOOKUP($C73,'Crisis Indicator Data'!$C$3:$H$198,5,FALSE)))</f>
        <v>x</v>
      </c>
      <c r="P73" s="165" t="str">
        <f>IF(J73="x","x",(J73*1000000/VLOOKUP($C73,'Crisis Indicator Data'!$C$3:$H$198,5,FALSE)))</f>
        <v>x</v>
      </c>
      <c r="Q73" s="147">
        <f t="shared" si="7"/>
        <v>2</v>
      </c>
      <c r="R73" s="147">
        <f t="shared" si="8"/>
        <v>1.75</v>
      </c>
    </row>
    <row r="74" spans="1:18" x14ac:dyDescent="0.35">
      <c r="A74" s="172" t="str">
        <f>'Crisis Indicator Data'!A71</f>
        <v>2024 Inter-monsoon Floods in Sri Lanka</v>
      </c>
      <c r="B74" s="173" t="str">
        <f>'Crisis Indicator Data'!B71</f>
        <v>Floods</v>
      </c>
      <c r="C74" s="173" t="str">
        <f>'Crisis Indicator Data'!C71</f>
        <v>LKA005</v>
      </c>
      <c r="D74" s="173" t="str">
        <f>'Crisis Indicator Data'!D71</f>
        <v>Sri Lanka</v>
      </c>
      <c r="E74" s="173" t="str">
        <f>'Crisis Indicator Data'!E71</f>
        <v>LKA</v>
      </c>
      <c r="F74" s="182">
        <f>IF('Crisis Indicator Data'!Q71="x","x",('Crisis Indicator Data'!Q71/1000000))</f>
        <v>6.85</v>
      </c>
      <c r="G74" s="182">
        <f>IF('Crisis Indicator Data'!R71="x","x",('Crisis Indicator Data'!R71/1000000))</f>
        <v>0.114</v>
      </c>
      <c r="H74" s="182">
        <f>IF('Crisis Indicator Data'!S71="x","x",('Crisis Indicator Data'!S71/1000000))</f>
        <v>4.1000000000000002E-2</v>
      </c>
      <c r="I74" s="182" t="str">
        <f>IF('Crisis Indicator Data'!T71="x","x",('Crisis Indicator Data'!T71/1000000))</f>
        <v>x</v>
      </c>
      <c r="J74" s="182" t="str">
        <f>IF('Crisis Indicator Data'!U71="x","x",('Crisis Indicator Data'!U71/1000000))</f>
        <v>x</v>
      </c>
      <c r="K74" s="168">
        <f t="shared" si="6"/>
        <v>1</v>
      </c>
      <c r="L74" s="165">
        <f>IF(F74="x","x",(F74*1000000/VLOOKUP($C74,'Crisis Indicator Data'!$C$3:$H$198,5,FALSE)))</f>
        <v>0.97787294789436119</v>
      </c>
      <c r="M74" s="165">
        <f>IF(G74="x","x",(G74*1000000/VLOOKUP($C74,'Crisis Indicator Data'!$C$3:$H$198,5,FALSE)))</f>
        <v>1.6274089935760173E-2</v>
      </c>
      <c r="N74" s="165">
        <f>IF(H74="x","x",(H74*1000000/VLOOKUP($C74,'Crisis Indicator Data'!$C$3:$H$198,5,FALSE)))</f>
        <v>5.8529621698786578E-3</v>
      </c>
      <c r="O74" s="165" t="str">
        <f>IF(I74="x","x",(I74*1000000/VLOOKUP($C74,'Crisis Indicator Data'!$C$3:$H$198,5,FALSE)))</f>
        <v>x</v>
      </c>
      <c r="P74" s="165" t="str">
        <f>IF(J74="x","x",(J74*1000000/VLOOKUP($C74,'Crisis Indicator Data'!$C$3:$H$198,5,FALSE)))</f>
        <v>x</v>
      </c>
      <c r="Q74" s="147">
        <f t="shared" si="7"/>
        <v>1</v>
      </c>
      <c r="R74" s="147">
        <f t="shared" si="8"/>
        <v>1</v>
      </c>
    </row>
    <row r="75" spans="1:18" x14ac:dyDescent="0.35">
      <c r="A75" s="172" t="str">
        <f>'Crisis Indicator Data'!A72</f>
        <v>Cyclone Fengal Sri Lanka</v>
      </c>
      <c r="B75" s="173" t="str">
        <f>'Crisis Indicator Data'!B72</f>
        <v>Cyclone</v>
      </c>
      <c r="C75" s="173" t="str">
        <f>'Crisis Indicator Data'!C72</f>
        <v>LKA006</v>
      </c>
      <c r="D75" s="173" t="str">
        <f>'Crisis Indicator Data'!D72</f>
        <v>Sri Lanka</v>
      </c>
      <c r="E75" s="173" t="str">
        <f>'Crisis Indicator Data'!E72</f>
        <v>LKA</v>
      </c>
      <c r="F75" s="182">
        <f>IF('Crisis Indicator Data'!Q72="x","x",('Crisis Indicator Data'!Q72/1000000))</f>
        <v>3.4689999999999999</v>
      </c>
      <c r="G75" s="182">
        <f>IF('Crisis Indicator Data'!R72="x","x",('Crisis Indicator Data'!R72/1000000))</f>
        <v>0.39300000000000002</v>
      </c>
      <c r="H75" s="182">
        <f>IF('Crisis Indicator Data'!S72="x","x",('Crisis Indicator Data'!S72/1000000))</f>
        <v>3.6999999999999998E-2</v>
      </c>
      <c r="I75" s="182" t="str">
        <f>IF('Crisis Indicator Data'!T72="x","x",('Crisis Indicator Data'!T72/1000000))</f>
        <v>x</v>
      </c>
      <c r="J75" s="182" t="str">
        <f>IF('Crisis Indicator Data'!U72="x","x",('Crisis Indicator Data'!U72/1000000))</f>
        <v>x</v>
      </c>
      <c r="K75" s="168">
        <f t="shared" si="6"/>
        <v>0.9</v>
      </c>
      <c r="L75" s="165">
        <f>IF(F75="x","x",(F75*1000000/VLOOKUP($C75,'Crisis Indicator Data'!$C$3:$H$198,5,FALSE)))</f>
        <v>0.8897153116183637</v>
      </c>
      <c r="M75" s="165">
        <f>IF(G75="x","x",(G75*1000000/VLOOKUP($C75,'Crisis Indicator Data'!$C$3:$H$198,5,FALSE)))</f>
        <v>0.10079507566042575</v>
      </c>
      <c r="N75" s="165">
        <f>IF(H75="x","x",(H75*1000000/VLOOKUP($C75,'Crisis Indicator Data'!$C$3:$H$198,5,FALSE)))</f>
        <v>9.4896127212105667E-3</v>
      </c>
      <c r="O75" s="165" t="str">
        <f>IF(I75="x","x",(I75*1000000/VLOOKUP($C75,'Crisis Indicator Data'!$C$3:$H$198,5,FALSE)))</f>
        <v>x</v>
      </c>
      <c r="P75" s="165" t="str">
        <f>IF(J75="x","x",(J75*1000000/VLOOKUP($C75,'Crisis Indicator Data'!$C$3:$H$198,5,FALSE)))</f>
        <v>x</v>
      </c>
      <c r="Q75" s="147">
        <f t="shared" si="7"/>
        <v>2</v>
      </c>
      <c r="R75" s="147">
        <f t="shared" si="8"/>
        <v>1.45</v>
      </c>
    </row>
    <row r="76" spans="1:18" x14ac:dyDescent="0.35">
      <c r="A76" s="172" t="str">
        <f>'Crisis Indicator Data'!A73</f>
        <v>Food security crisis in Lesotho</v>
      </c>
      <c r="B76" s="173" t="str">
        <f>'Crisis Indicator Data'!B73</f>
        <v>Drought</v>
      </c>
      <c r="C76" s="173" t="str">
        <f>'Crisis Indicator Data'!C73</f>
        <v>LSO004</v>
      </c>
      <c r="D76" s="173" t="str">
        <f>'Crisis Indicator Data'!D73</f>
        <v>Lesotho</v>
      </c>
      <c r="E76" s="173" t="str">
        <f>'Crisis Indicator Data'!E73</f>
        <v>LSO</v>
      </c>
      <c r="F76" s="182">
        <f>IF('Crisis Indicator Data'!Q73="x","x",('Crisis Indicator Data'!Q73/1000000))</f>
        <v>0.56000000000000005</v>
      </c>
      <c r="G76" s="182">
        <f>IF('Crisis Indicator Data'!R73="x","x",('Crisis Indicator Data'!R73/1000000))</f>
        <v>0.54300000000000004</v>
      </c>
      <c r="H76" s="182">
        <f>IF('Crisis Indicator Data'!S73="x","x",('Crisis Indicator Data'!S73/1000000))</f>
        <v>0.374</v>
      </c>
      <c r="I76" s="182">
        <f>IF('Crisis Indicator Data'!T73="x","x",('Crisis Indicator Data'!T73/1000000))</f>
        <v>2.9000000000000001E-2</v>
      </c>
      <c r="J76" s="182">
        <f>IF('Crisis Indicator Data'!U73="x","x",('Crisis Indicator Data'!U73/1000000))</f>
        <v>0</v>
      </c>
      <c r="K76" s="168">
        <f t="shared" si="6"/>
        <v>2.7</v>
      </c>
      <c r="L76" s="165">
        <f>IF(F76="x","x",(F76*1000000/VLOOKUP($C76,'Crisis Indicator Data'!$C$3:$H$198,5,FALSE)))</f>
        <v>0.37209302325581395</v>
      </c>
      <c r="M76" s="165">
        <f>IF(G76="x","x",(G76*1000000/VLOOKUP($C76,'Crisis Indicator Data'!$C$3:$H$198,5,FALSE)))</f>
        <v>0.36079734219269105</v>
      </c>
      <c r="N76" s="165">
        <f>IF(H76="x","x",(H76*1000000/VLOOKUP($C76,'Crisis Indicator Data'!$C$3:$H$198,5,FALSE)))</f>
        <v>0.24850498338870433</v>
      </c>
      <c r="O76" s="165">
        <f>IF(I76="x","x",(I76*1000000/VLOOKUP($C76,'Crisis Indicator Data'!$C$3:$H$198,5,FALSE)))</f>
        <v>1.9269102990033222E-2</v>
      </c>
      <c r="P76" s="165">
        <f>IF(J76="x","x",(J76*1000000/VLOOKUP($C76,'Crisis Indicator Data'!$C$3:$H$198,5,FALSE)))</f>
        <v>0</v>
      </c>
      <c r="Q76" s="147">
        <f t="shared" si="7"/>
        <v>3</v>
      </c>
      <c r="R76" s="147">
        <f t="shared" si="8"/>
        <v>2.85</v>
      </c>
    </row>
    <row r="77" spans="1:18" x14ac:dyDescent="0.35">
      <c r="A77" s="172" t="str">
        <f>'Crisis Indicator Data'!A74</f>
        <v>Displacement from Russia-Ukraine conflict in Lithuania</v>
      </c>
      <c r="B77" s="173" t="str">
        <f>'Crisis Indicator Data'!B74</f>
        <v>Conflict,Displacement</v>
      </c>
      <c r="C77" s="173" t="str">
        <f>'Crisis Indicator Data'!C74</f>
        <v>LTU002</v>
      </c>
      <c r="D77" s="173" t="str">
        <f>'Crisis Indicator Data'!D74</f>
        <v>Lithuania</v>
      </c>
      <c r="E77" s="173" t="str">
        <f>'Crisis Indicator Data'!E74</f>
        <v>LTU</v>
      </c>
      <c r="F77" s="182">
        <f>IF('Crisis Indicator Data'!Q74="x","x",('Crisis Indicator Data'!Q74/1000000))</f>
        <v>2.871</v>
      </c>
      <c r="G77" s="182">
        <f>IF('Crisis Indicator Data'!R74="x","x",('Crisis Indicator Data'!R74/1000000))</f>
        <v>0</v>
      </c>
      <c r="H77" s="182">
        <f>IF('Crisis Indicator Data'!S74="x","x",('Crisis Indicator Data'!S74/1000000))</f>
        <v>4.8000000000000001E-2</v>
      </c>
      <c r="I77" s="182">
        <f>IF('Crisis Indicator Data'!T74="x","x",('Crisis Indicator Data'!T74/1000000))</f>
        <v>0</v>
      </c>
      <c r="J77" s="182">
        <f>IF('Crisis Indicator Data'!U74="x","x",('Crisis Indicator Data'!U74/1000000))</f>
        <v>0</v>
      </c>
      <c r="K77" s="168">
        <f t="shared" si="6"/>
        <v>1.1000000000000001</v>
      </c>
      <c r="L77" s="165">
        <f>IF(F77="x","x",(F77*1000000/VLOOKUP($C77,'Crisis Indicator Data'!$C$3:$H$198,5,FALSE)))</f>
        <v>0.98355601233299073</v>
      </c>
      <c r="M77" s="165">
        <f>IF(G77="x","x",(G77*1000000/VLOOKUP($C77,'Crisis Indicator Data'!$C$3:$H$198,5,FALSE)))</f>
        <v>0</v>
      </c>
      <c r="N77" s="165">
        <f>IF(H77="x","x",(H77*1000000/VLOOKUP($C77,'Crisis Indicator Data'!$C$3:$H$198,5,FALSE)))</f>
        <v>1.644398766700925E-2</v>
      </c>
      <c r="O77" s="165">
        <f>IF(I77="x","x",(I77*1000000/VLOOKUP($C77,'Crisis Indicator Data'!$C$3:$H$198,5,FALSE)))</f>
        <v>0</v>
      </c>
      <c r="P77" s="165">
        <f>IF(J77="x","x",(J77*1000000/VLOOKUP($C77,'Crisis Indicator Data'!$C$3:$H$198,5,FALSE)))</f>
        <v>0</v>
      </c>
      <c r="Q77" s="147">
        <f t="shared" si="7"/>
        <v>1</v>
      </c>
      <c r="R77" s="147">
        <f t="shared" si="8"/>
        <v>1.05</v>
      </c>
    </row>
    <row r="78" spans="1:18" x14ac:dyDescent="0.35">
      <c r="A78" s="172" t="str">
        <f>'Crisis Indicator Data'!A75</f>
        <v>Displacement from Russia-Ukraine conflict in Latvia</v>
      </c>
      <c r="B78" s="173" t="str">
        <f>'Crisis Indicator Data'!B75</f>
        <v>Conflict,Displacement</v>
      </c>
      <c r="C78" s="173" t="str">
        <f>'Crisis Indicator Data'!C75</f>
        <v>LVA002</v>
      </c>
      <c r="D78" s="173" t="str">
        <f>'Crisis Indicator Data'!D75</f>
        <v>Latvia</v>
      </c>
      <c r="E78" s="173" t="str">
        <f>'Crisis Indicator Data'!E75</f>
        <v>LVA</v>
      </c>
      <c r="F78" s="182">
        <f>IF('Crisis Indicator Data'!Q75="x","x",('Crisis Indicator Data'!Q75/1000000))</f>
        <v>1.8819999999999999</v>
      </c>
      <c r="G78" s="182">
        <f>IF('Crisis Indicator Data'!R75="x","x",('Crisis Indicator Data'!R75/1000000))</f>
        <v>0</v>
      </c>
      <c r="H78" s="182">
        <f>IF('Crisis Indicator Data'!S75="x","x",('Crisis Indicator Data'!S75/1000000))</f>
        <v>4.8000000000000001E-2</v>
      </c>
      <c r="I78" s="182">
        <f>IF('Crisis Indicator Data'!T75="x","x",('Crisis Indicator Data'!T75/1000000))</f>
        <v>0</v>
      </c>
      <c r="J78" s="182">
        <f>IF('Crisis Indicator Data'!U75="x","x",('Crisis Indicator Data'!U75/1000000))</f>
        <v>0</v>
      </c>
      <c r="K78" s="168">
        <f t="shared" si="6"/>
        <v>1.1000000000000001</v>
      </c>
      <c r="L78" s="165">
        <f>IF(F78="x","x",(F78*1000000/VLOOKUP($C78,'Crisis Indicator Data'!$C$3:$H$198,5,FALSE)))</f>
        <v>0.97563504406428203</v>
      </c>
      <c r="M78" s="165">
        <f>IF(G78="x","x",(G78*1000000/VLOOKUP($C78,'Crisis Indicator Data'!$C$3:$H$198,5,FALSE)))</f>
        <v>0</v>
      </c>
      <c r="N78" s="165">
        <f>IF(H78="x","x",(H78*1000000/VLOOKUP($C78,'Crisis Indicator Data'!$C$3:$H$198,5,FALSE)))</f>
        <v>2.4883359253499222E-2</v>
      </c>
      <c r="O78" s="165">
        <f>IF(I78="x","x",(I78*1000000/VLOOKUP($C78,'Crisis Indicator Data'!$C$3:$H$198,5,FALSE)))</f>
        <v>0</v>
      </c>
      <c r="P78" s="165">
        <f>IF(J78="x","x",(J78*1000000/VLOOKUP($C78,'Crisis Indicator Data'!$C$3:$H$198,5,FALSE)))</f>
        <v>0</v>
      </c>
      <c r="Q78" s="147">
        <f t="shared" si="7"/>
        <v>1</v>
      </c>
      <c r="R78" s="147">
        <f t="shared" si="8"/>
        <v>1.05</v>
      </c>
    </row>
    <row r="79" spans="1:18" x14ac:dyDescent="0.35">
      <c r="A79" s="172" t="str">
        <f>'Crisis Indicator Data'!A76</f>
        <v>Mixed migration flows in Morocco</v>
      </c>
      <c r="B79" s="173" t="str">
        <f>'Crisis Indicator Data'!B76</f>
        <v>Displacement</v>
      </c>
      <c r="C79" s="173" t="str">
        <f>'Crisis Indicator Data'!C76</f>
        <v>MAR002</v>
      </c>
      <c r="D79" s="173" t="str">
        <f>'Crisis Indicator Data'!D76</f>
        <v>Morocco</v>
      </c>
      <c r="E79" s="173" t="str">
        <f>'Crisis Indicator Data'!E76</f>
        <v>MAR</v>
      </c>
      <c r="F79" s="182">
        <f>IF('Crisis Indicator Data'!Q76="x","x",('Crisis Indicator Data'!Q76/1000000))</f>
        <v>5.1879999999999997</v>
      </c>
      <c r="G79" s="182">
        <f>IF('Crisis Indicator Data'!R76="x","x",('Crisis Indicator Data'!R76/1000000))</f>
        <v>0</v>
      </c>
      <c r="H79" s="182">
        <f>IF('Crisis Indicator Data'!S76="x","x",('Crisis Indicator Data'!S76/1000000))</f>
        <v>1.7999999999999999E-2</v>
      </c>
      <c r="I79" s="182" t="str">
        <f>IF('Crisis Indicator Data'!T76="x","x",('Crisis Indicator Data'!T76/1000000))</f>
        <v>x</v>
      </c>
      <c r="J79" s="182" t="str">
        <f>IF('Crisis Indicator Data'!U76="x","x",('Crisis Indicator Data'!U76/1000000))</f>
        <v>x</v>
      </c>
      <c r="K79" s="168">
        <f t="shared" si="6"/>
        <v>0.4</v>
      </c>
      <c r="L79" s="165">
        <f>IF(F79="x","x",(F79*1000000/VLOOKUP($C79,'Crisis Indicator Data'!$C$3:$H$198,5,FALSE)))</f>
        <v>0.99654245101805605</v>
      </c>
      <c r="M79" s="165">
        <f>IF(G79="x","x",(G79*1000000/VLOOKUP($C79,'Crisis Indicator Data'!$C$3:$H$198,5,FALSE)))</f>
        <v>0</v>
      </c>
      <c r="N79" s="165">
        <f>IF(H79="x","x",(H79*1000000/VLOOKUP($C79,'Crisis Indicator Data'!$C$3:$H$198,5,FALSE)))</f>
        <v>3.4575489819439107E-3</v>
      </c>
      <c r="O79" s="165" t="str">
        <f>IF(I79="x","x",(I79*1000000/VLOOKUP($C79,'Crisis Indicator Data'!$C$3:$H$198,5,FALSE)))</f>
        <v>x</v>
      </c>
      <c r="P79" s="165" t="str">
        <f>IF(J79="x","x",(J79*1000000/VLOOKUP($C79,'Crisis Indicator Data'!$C$3:$H$198,5,FALSE)))</f>
        <v>x</v>
      </c>
      <c r="Q79" s="147">
        <f t="shared" si="7"/>
        <v>1</v>
      </c>
      <c r="R79" s="147">
        <f t="shared" si="8"/>
        <v>0.7</v>
      </c>
    </row>
    <row r="80" spans="1:18" x14ac:dyDescent="0.35">
      <c r="A80" s="172" t="str">
        <f>'Crisis Indicator Data'!A77</f>
        <v>DIsplacement from Russia-Ukraine conflict in Moldova</v>
      </c>
      <c r="B80" s="173" t="str">
        <f>'Crisis Indicator Data'!B77</f>
        <v>Displacement,Conflict</v>
      </c>
      <c r="C80" s="173" t="str">
        <f>'Crisis Indicator Data'!C77</f>
        <v>MDA002</v>
      </c>
      <c r="D80" s="173" t="str">
        <f>'Crisis Indicator Data'!D77</f>
        <v>Moldova</v>
      </c>
      <c r="E80" s="173" t="str">
        <f>'Crisis Indicator Data'!E77</f>
        <v>MDA</v>
      </c>
      <c r="F80" s="182">
        <f>IF('Crisis Indicator Data'!Q77="x","x",('Crisis Indicator Data'!Q77/1000000))</f>
        <v>2.484</v>
      </c>
      <c r="G80" s="182">
        <f>IF('Crisis Indicator Data'!R77="x","x",('Crisis Indicator Data'!R77/1000000))</f>
        <v>0</v>
      </c>
      <c r="H80" s="182">
        <f>IF('Crisis Indicator Data'!S77="x","x",('Crisis Indicator Data'!S77/1000000))</f>
        <v>0.127</v>
      </c>
      <c r="I80" s="182">
        <f>IF('Crisis Indicator Data'!T77="x","x",('Crisis Indicator Data'!T77/1000000))</f>
        <v>0</v>
      </c>
      <c r="J80" s="182">
        <f>IF('Crisis Indicator Data'!U77="x","x",('Crisis Indicator Data'!U77/1000000))</f>
        <v>0</v>
      </c>
      <c r="K80" s="168">
        <f t="shared" si="6"/>
        <v>1.8</v>
      </c>
      <c r="L80" s="165">
        <f>IF(F80="x","x",(F80*1000000/VLOOKUP($C80,'Crisis Indicator Data'!$C$3:$H$198,5,FALSE)))</f>
        <v>0.95135963232477982</v>
      </c>
      <c r="M80" s="165">
        <f>IF(G80="x","x",(G80*1000000/VLOOKUP($C80,'Crisis Indicator Data'!$C$3:$H$198,5,FALSE)))</f>
        <v>0</v>
      </c>
      <c r="N80" s="165">
        <f>IF(H80="x","x",(H80*1000000/VLOOKUP($C80,'Crisis Indicator Data'!$C$3:$H$198,5,FALSE)))</f>
        <v>4.8640367675220224E-2</v>
      </c>
      <c r="O80" s="165">
        <f>IF(I80="x","x",(I80*1000000/VLOOKUP($C80,'Crisis Indicator Data'!$C$3:$H$198,5,FALSE)))</f>
        <v>0</v>
      </c>
      <c r="P80" s="165">
        <f>IF(J80="x","x",(J80*1000000/VLOOKUP($C80,'Crisis Indicator Data'!$C$3:$H$198,5,FALSE)))</f>
        <v>0</v>
      </c>
      <c r="Q80" s="147">
        <f t="shared" si="7"/>
        <v>1</v>
      </c>
      <c r="R80" s="147">
        <f t="shared" si="8"/>
        <v>1.4</v>
      </c>
    </row>
    <row r="81" spans="1:18" x14ac:dyDescent="0.35">
      <c r="A81" s="172" t="str">
        <f>'Crisis Indicator Data'!A78</f>
        <v>Drought in Madagascar</v>
      </c>
      <c r="B81" s="173" t="str">
        <f>'Crisis Indicator Data'!B78</f>
        <v>Drought</v>
      </c>
      <c r="C81" s="173" t="str">
        <f>'Crisis Indicator Data'!C78</f>
        <v>MDG002</v>
      </c>
      <c r="D81" s="173" t="str">
        <f>'Crisis Indicator Data'!D78</f>
        <v>Madagascar</v>
      </c>
      <c r="E81" s="173" t="str">
        <f>'Crisis Indicator Data'!E78</f>
        <v>MDG</v>
      </c>
      <c r="F81" s="182">
        <f>IF('Crisis Indicator Data'!Q78="x","x",('Crisis Indicator Data'!Q78/1000000))</f>
        <v>3.91</v>
      </c>
      <c r="G81" s="182">
        <f>IF('Crisis Indicator Data'!R78="x","x",('Crisis Indicator Data'!R78/1000000))</f>
        <v>5.0359999999999996</v>
      </c>
      <c r="H81" s="182">
        <f>IF('Crisis Indicator Data'!S78="x","x",('Crisis Indicator Data'!S78/1000000))</f>
        <v>1.3240000000000001</v>
      </c>
      <c r="I81" s="182">
        <f>IF('Crisis Indicator Data'!T78="x","x",('Crisis Indicator Data'!T78/1000000))</f>
        <v>0</v>
      </c>
      <c r="J81" s="182">
        <f>IF('Crisis Indicator Data'!U78="x","x",('Crisis Indicator Data'!U78/1000000))</f>
        <v>0</v>
      </c>
      <c r="K81" s="168">
        <f t="shared" si="6"/>
        <v>3.5</v>
      </c>
      <c r="L81" s="165">
        <f>IF(F81="x","x",(F81*1000000/VLOOKUP($C81,'Crisis Indicator Data'!$C$3:$H$198,5,FALSE)))</f>
        <v>0.38072054527750732</v>
      </c>
      <c r="M81" s="165">
        <f>IF(G81="x","x",(G81*1000000/VLOOKUP($C81,'Crisis Indicator Data'!$C$3:$H$198,5,FALSE)))</f>
        <v>0.49036027263875365</v>
      </c>
      <c r="N81" s="165">
        <f>IF(H81="x","x",(H81*1000000/VLOOKUP($C81,'Crisis Indicator Data'!$C$3:$H$198,5,FALSE)))</f>
        <v>0.12891918208373904</v>
      </c>
      <c r="O81" s="165">
        <f>IF(I81="x","x",(I81*1000000/VLOOKUP($C81,'Crisis Indicator Data'!$C$3:$H$198,5,FALSE)))</f>
        <v>0</v>
      </c>
      <c r="P81" s="165">
        <f>IF(J81="x","x",(J81*1000000/VLOOKUP($C81,'Crisis Indicator Data'!$C$3:$H$198,5,FALSE)))</f>
        <v>0</v>
      </c>
      <c r="Q81" s="147">
        <f t="shared" si="7"/>
        <v>3</v>
      </c>
      <c r="R81" s="147">
        <f t="shared" si="8"/>
        <v>3.25</v>
      </c>
    </row>
    <row r="82" spans="1:18" x14ac:dyDescent="0.35">
      <c r="A82" s="172" t="str">
        <f>'Crisis Indicator Data'!A79</f>
        <v>Multiple crisis in Mexico</v>
      </c>
      <c r="B82" s="173" t="str">
        <f>'Crisis Indicator Data'!B79</f>
        <v>Violence,Displacement</v>
      </c>
      <c r="C82" s="173" t="str">
        <f>'Crisis Indicator Data'!C79</f>
        <v>MEX001</v>
      </c>
      <c r="D82" s="173" t="str">
        <f>'Crisis Indicator Data'!D79</f>
        <v>Mexico</v>
      </c>
      <c r="E82" s="173" t="str">
        <f>'Crisis Indicator Data'!E79</f>
        <v>MEX</v>
      </c>
      <c r="F82" s="182">
        <f>IF('Crisis Indicator Data'!Q79="x","x",('Crisis Indicator Data'!Q79/1000000))</f>
        <v>127.84099999999999</v>
      </c>
      <c r="G82" s="182">
        <f>IF('Crisis Indicator Data'!R79="x","x",('Crisis Indicator Data'!R79/1000000))</f>
        <v>0.47199999999999998</v>
      </c>
      <c r="H82" s="182">
        <f>IF('Crisis Indicator Data'!S79="x","x",('Crisis Indicator Data'!S79/1000000))</f>
        <v>0.14199999999999999</v>
      </c>
      <c r="I82" s="182" t="str">
        <f>IF('Crisis Indicator Data'!T79="x","x",('Crisis Indicator Data'!T79/1000000))</f>
        <v>x</v>
      </c>
      <c r="J82" s="182" t="str">
        <f>IF('Crisis Indicator Data'!U79="x","x",('Crisis Indicator Data'!U79/1000000))</f>
        <v>x</v>
      </c>
      <c r="K82" s="168">
        <f t="shared" si="6"/>
        <v>1.9</v>
      </c>
      <c r="L82" s="165">
        <f>IF(F82="x","x",(F82*1000000/VLOOKUP($C82,'Crisis Indicator Data'!$C$3:$H$198,5,FALSE)))</f>
        <v>0.99521236843744165</v>
      </c>
      <c r="M82" s="165">
        <f>IF(G82="x","x",(G82*1000000/VLOOKUP($C82,'Crisis Indicator Data'!$C$3:$H$198,5,FALSE)))</f>
        <v>3.6744099146789563E-3</v>
      </c>
      <c r="N82" s="165">
        <f>IF(H82="x","x",(H82*1000000/VLOOKUP($C82,'Crisis Indicator Data'!$C$3:$H$198,5,FALSE)))</f>
        <v>1.105436881111042E-3</v>
      </c>
      <c r="O82" s="165" t="str">
        <f>IF(I82="x","x",(I82*1000000/VLOOKUP($C82,'Crisis Indicator Data'!$C$3:$H$198,5,FALSE)))</f>
        <v>x</v>
      </c>
      <c r="P82" s="165" t="str">
        <f>IF(J82="x","x",(J82*1000000/VLOOKUP($C82,'Crisis Indicator Data'!$C$3:$H$198,5,FALSE)))</f>
        <v>x</v>
      </c>
      <c r="Q82" s="147">
        <f t="shared" si="7"/>
        <v>1</v>
      </c>
      <c r="R82" s="147">
        <f t="shared" si="8"/>
        <v>1.45</v>
      </c>
    </row>
    <row r="83" spans="1:18" x14ac:dyDescent="0.35">
      <c r="A83" s="172" t="str">
        <f>'Crisis Indicator Data'!A80</f>
        <v>Criminal Violence in Mexico</v>
      </c>
      <c r="B83" s="173" t="str">
        <f>'Crisis Indicator Data'!B80</f>
        <v>Violence,Displacement</v>
      </c>
      <c r="C83" s="173" t="str">
        <f>'Crisis Indicator Data'!C80</f>
        <v>MEX002</v>
      </c>
      <c r="D83" s="173" t="str">
        <f>'Crisis Indicator Data'!D80</f>
        <v>Mexico</v>
      </c>
      <c r="E83" s="173" t="str">
        <f>'Crisis Indicator Data'!E80</f>
        <v>MEX</v>
      </c>
      <c r="F83" s="182">
        <f>IF('Crisis Indicator Data'!Q80="x","x",('Crisis Indicator Data'!Q80/1000000))</f>
        <v>70.144999999999996</v>
      </c>
      <c r="G83" s="182">
        <f>IF('Crisis Indicator Data'!R80="x","x",('Crisis Indicator Data'!R80/1000000))</f>
        <v>0.38600000000000001</v>
      </c>
      <c r="H83" s="182" t="str">
        <f>IF('Crisis Indicator Data'!S80="x","x",('Crisis Indicator Data'!S80/1000000))</f>
        <v>x</v>
      </c>
      <c r="I83" s="182" t="str">
        <f>IF('Crisis Indicator Data'!T80="x","x",('Crisis Indicator Data'!T80/1000000))</f>
        <v>x</v>
      </c>
      <c r="J83" s="182" t="str">
        <f>IF('Crisis Indicator Data'!U80="x","x",('Crisis Indicator Data'!U80/1000000))</f>
        <v>x</v>
      </c>
      <c r="K83" s="168" t="str">
        <f t="shared" si="6"/>
        <v>x</v>
      </c>
      <c r="L83" s="165">
        <f>IF(F83="x","x",(F83*1000000/VLOOKUP($C83,'Crisis Indicator Data'!$C$3:$H$198,5,FALSE)))</f>
        <v>0.99452722916164527</v>
      </c>
      <c r="M83" s="165">
        <f>IF(G83="x","x",(G83*1000000/VLOOKUP($C83,'Crisis Indicator Data'!$C$3:$H$198,5,FALSE)))</f>
        <v>5.4727708383547659E-3</v>
      </c>
      <c r="N83" s="165" t="str">
        <f>IF(H83="x","x",(H83*1000000/VLOOKUP($C83,'Crisis Indicator Data'!$C$3:$H$198,5,FALSE)))</f>
        <v>x</v>
      </c>
      <c r="O83" s="165" t="str">
        <f>IF(I83="x","x",(I83*1000000/VLOOKUP($C83,'Crisis Indicator Data'!$C$3:$H$198,5,FALSE)))</f>
        <v>x</v>
      </c>
      <c r="P83" s="165" t="str">
        <f>IF(J83="x","x",(J83*1000000/VLOOKUP($C83,'Crisis Indicator Data'!$C$3:$H$198,5,FALSE)))</f>
        <v>x</v>
      </c>
      <c r="Q83" s="147" t="str">
        <f t="shared" si="7"/>
        <v>x</v>
      </c>
      <c r="R83" s="147" t="str">
        <f t="shared" si="8"/>
        <v>x</v>
      </c>
    </row>
    <row r="84" spans="1:18" x14ac:dyDescent="0.35">
      <c r="A84" s="172" t="str">
        <f>'Crisis Indicator Data'!A81</f>
        <v>Mixed Migration in Mexico</v>
      </c>
      <c r="B84" s="173" t="str">
        <f>'Crisis Indicator Data'!B81</f>
        <v>Displacement</v>
      </c>
      <c r="C84" s="173" t="str">
        <f>'Crisis Indicator Data'!C81</f>
        <v>MEX003</v>
      </c>
      <c r="D84" s="173" t="str">
        <f>'Crisis Indicator Data'!D81</f>
        <v>Mexico</v>
      </c>
      <c r="E84" s="173" t="str">
        <f>'Crisis Indicator Data'!E81</f>
        <v>MEX</v>
      </c>
      <c r="F84" s="182">
        <f>IF('Crisis Indicator Data'!Q81="x","x",('Crisis Indicator Data'!Q81/1000000))</f>
        <v>57.695999999999998</v>
      </c>
      <c r="G84" s="182">
        <f>IF('Crisis Indicator Data'!R81="x","x",('Crisis Indicator Data'!R81/1000000))</f>
        <v>9.2999999999999999E-2</v>
      </c>
      <c r="H84" s="182">
        <f>IF('Crisis Indicator Data'!S81="x","x",('Crisis Indicator Data'!S81/1000000))</f>
        <v>0.14199999999999999</v>
      </c>
      <c r="I84" s="182" t="str">
        <f>IF('Crisis Indicator Data'!T81="x","x",('Crisis Indicator Data'!T81/1000000))</f>
        <v>x</v>
      </c>
      <c r="J84" s="182" t="str">
        <f>IF('Crisis Indicator Data'!U81="x","x",('Crisis Indicator Data'!U81/1000000))</f>
        <v>x</v>
      </c>
      <c r="K84" s="168">
        <f t="shared" si="6"/>
        <v>1.9</v>
      </c>
      <c r="L84" s="165">
        <f>IF(F84="x","x",(F84*1000000/VLOOKUP($C84,'Crisis Indicator Data'!$C$3:$H$198,5,FALSE)))</f>
        <v>0.9960466119982736</v>
      </c>
      <c r="M84" s="165">
        <f>IF(G84="x","x",(G84*1000000/VLOOKUP($C84,'Crisis Indicator Data'!$C$3:$H$198,5,FALSE)))</f>
        <v>1.6055243849805783E-3</v>
      </c>
      <c r="N84" s="165">
        <f>IF(H84="x","x",(H84*1000000/VLOOKUP($C84,'Crisis Indicator Data'!$C$3:$H$198,5,FALSE)))</f>
        <v>2.4514458351316357E-3</v>
      </c>
      <c r="O84" s="165" t="str">
        <f>IF(I84="x","x",(I84*1000000/VLOOKUP($C84,'Crisis Indicator Data'!$C$3:$H$198,5,FALSE)))</f>
        <v>x</v>
      </c>
      <c r="P84" s="165" t="str">
        <f>IF(J84="x","x",(J84*1000000/VLOOKUP($C84,'Crisis Indicator Data'!$C$3:$H$198,5,FALSE)))</f>
        <v>x</v>
      </c>
      <c r="Q84" s="147">
        <f t="shared" si="7"/>
        <v>1</v>
      </c>
      <c r="R84" s="147">
        <f t="shared" si="8"/>
        <v>1.45</v>
      </c>
    </row>
    <row r="85" spans="1:18" x14ac:dyDescent="0.35">
      <c r="A85" s="172" t="str">
        <f>'Crisis Indicator Data'!A82</f>
        <v>Complex crisis in Mali</v>
      </c>
      <c r="B85" s="173" t="str">
        <f>'Crisis Indicator Data'!B82</f>
        <v>Conflict</v>
      </c>
      <c r="C85" s="173" t="str">
        <f>'Crisis Indicator Data'!C82</f>
        <v>MLI001</v>
      </c>
      <c r="D85" s="173" t="str">
        <f>'Crisis Indicator Data'!D82</f>
        <v>Mali</v>
      </c>
      <c r="E85" s="173" t="str">
        <f>'Crisis Indicator Data'!E82</f>
        <v>MLI</v>
      </c>
      <c r="F85" s="182">
        <f>IF('Crisis Indicator Data'!Q82="x","x",('Crisis Indicator Data'!Q82/1000000))</f>
        <v>15.295</v>
      </c>
      <c r="G85" s="182">
        <f>IF('Crisis Indicator Data'!R82="x","x",('Crisis Indicator Data'!R82/1000000))</f>
        <v>0</v>
      </c>
      <c r="H85" s="182">
        <f>IF('Crisis Indicator Data'!S82="x","x",('Crisis Indicator Data'!S82/1000000))</f>
        <v>5.4669999999999996</v>
      </c>
      <c r="I85" s="182">
        <f>IF('Crisis Indicator Data'!T82="x","x",('Crisis Indicator Data'!T82/1000000))</f>
        <v>1.4910000000000001</v>
      </c>
      <c r="J85" s="182">
        <f>IF('Crisis Indicator Data'!U82="x","x",('Crisis Indicator Data'!U82/1000000))</f>
        <v>0.14199999999999999</v>
      </c>
      <c r="K85" s="168">
        <f t="shared" si="6"/>
        <v>4.8</v>
      </c>
      <c r="L85" s="165">
        <f>IF(F85="x","x",(F85*1000000/VLOOKUP($C85,'Crisis Indicator Data'!$C$3:$H$198,5,FALSE)))</f>
        <v>0.68296494753293147</v>
      </c>
      <c r="M85" s="165">
        <f>IF(G85="x","x",(G85*1000000/VLOOKUP($C85,'Crisis Indicator Data'!$C$3:$H$198,5,FALSE)))</f>
        <v>0</v>
      </c>
      <c r="N85" s="165">
        <f>IF(H85="x","x",(H85*1000000/VLOOKUP($C85,'Crisis Indicator Data'!$C$3:$H$198,5,FALSE)))</f>
        <v>0.24411699039964277</v>
      </c>
      <c r="O85" s="165">
        <f>IF(I85="x","x",(I85*1000000/VLOOKUP($C85,'Crisis Indicator Data'!$C$3:$H$198,5,FALSE)))</f>
        <v>6.6577361018084397E-2</v>
      </c>
      <c r="P85" s="165">
        <f>IF(J85="x","x",(J85*1000000/VLOOKUP($C85,'Crisis Indicator Data'!$C$3:$H$198,5,FALSE)))</f>
        <v>6.3407010493413711E-3</v>
      </c>
      <c r="Q85" s="147">
        <f t="shared" si="7"/>
        <v>4</v>
      </c>
      <c r="R85" s="147">
        <f t="shared" si="8"/>
        <v>4.4000000000000004</v>
      </c>
    </row>
    <row r="86" spans="1:18" x14ac:dyDescent="0.35">
      <c r="A86" s="172" t="str">
        <f>'Crisis Indicator Data'!A83</f>
        <v>Multiple crises in Myanmar</v>
      </c>
      <c r="B86" s="173" t="str">
        <f>'Crisis Indicator Data'!B83</f>
        <v>Socio-political,Conflict,Violence</v>
      </c>
      <c r="C86" s="173" t="str">
        <f>'Crisis Indicator Data'!C83</f>
        <v>MMR001</v>
      </c>
      <c r="D86" s="173" t="str">
        <f>'Crisis Indicator Data'!D83</f>
        <v>Myanmar</v>
      </c>
      <c r="E86" s="173" t="str">
        <f>'Crisis Indicator Data'!E83</f>
        <v>MMR</v>
      </c>
      <c r="F86" s="182">
        <f>IF('Crisis Indicator Data'!Q83="x","x",('Crisis Indicator Data'!Q83/1000000))</f>
        <v>0</v>
      </c>
      <c r="G86" s="182">
        <f>IF('Crisis Indicator Data'!R83="x","x",('Crisis Indicator Data'!R83/1000000))</f>
        <v>37.293999999999997</v>
      </c>
      <c r="H86" s="182">
        <f>IF('Crisis Indicator Data'!S83="x","x",('Crisis Indicator Data'!S83/1000000))</f>
        <v>13.553000000000001</v>
      </c>
      <c r="I86" s="182">
        <f>IF('Crisis Indicator Data'!T83="x","x",('Crisis Indicator Data'!T83/1000000))</f>
        <v>5.1130000000000004</v>
      </c>
      <c r="J86" s="182" t="str">
        <f>IF('Crisis Indicator Data'!U83="x","x",('Crisis Indicator Data'!U83/1000000))</f>
        <v>x</v>
      </c>
      <c r="K86" s="168">
        <f t="shared" si="6"/>
        <v>5</v>
      </c>
      <c r="L86" s="165">
        <f>IF(F86="x","x",(F86*1000000/VLOOKUP($C86,'Crisis Indicator Data'!$C$3:$H$198,5,FALSE)))</f>
        <v>0</v>
      </c>
      <c r="M86" s="165">
        <f>IF(G86="x","x",(G86*1000000/VLOOKUP($C86,'Crisis Indicator Data'!$C$3:$H$198,5,FALSE)))</f>
        <v>0.66644031451036456</v>
      </c>
      <c r="N86" s="165">
        <f>IF(H86="x","x",(H86*1000000/VLOOKUP($C86,'Crisis Indicator Data'!$C$3:$H$198,5,FALSE)))</f>
        <v>0.24219085060757684</v>
      </c>
      <c r="O86" s="165">
        <f>IF(I86="x","x",(I86*1000000/VLOOKUP($C86,'Crisis Indicator Data'!$C$3:$H$198,5,FALSE)))</f>
        <v>9.1368834882058617E-2</v>
      </c>
      <c r="P86" s="165" t="str">
        <f>IF(J86="x","x",(J86*1000000/VLOOKUP($C86,'Crisis Indicator Data'!$C$3:$H$198,5,FALSE)))</f>
        <v>x</v>
      </c>
      <c r="Q86" s="147">
        <f t="shared" si="7"/>
        <v>4</v>
      </c>
      <c r="R86" s="147">
        <f t="shared" si="8"/>
        <v>4.5</v>
      </c>
    </row>
    <row r="87" spans="1:18" x14ac:dyDescent="0.35">
      <c r="A87" s="172" t="str">
        <f>'Crisis Indicator Data'!A84</f>
        <v>Rakhine Conflict</v>
      </c>
      <c r="B87" s="173" t="str">
        <f>'Crisis Indicator Data'!B84</f>
        <v>Conflict</v>
      </c>
      <c r="C87" s="173" t="str">
        <f>'Crisis Indicator Data'!C84</f>
        <v>MMR002</v>
      </c>
      <c r="D87" s="173" t="str">
        <f>'Crisis Indicator Data'!D84</f>
        <v>Myanmar</v>
      </c>
      <c r="E87" s="173" t="str">
        <f>'Crisis Indicator Data'!E84</f>
        <v>MMR</v>
      </c>
      <c r="F87" s="182">
        <f>IF('Crisis Indicator Data'!Q84="x","x",('Crisis Indicator Data'!Q84/1000000))</f>
        <v>0</v>
      </c>
      <c r="G87" s="182">
        <f>IF('Crisis Indicator Data'!R84="x","x",('Crisis Indicator Data'!R84/1000000))</f>
        <v>1.794</v>
      </c>
      <c r="H87" s="182">
        <f>IF('Crisis Indicator Data'!S84="x","x",('Crisis Indicator Data'!S84/1000000))</f>
        <v>0.436</v>
      </c>
      <c r="I87" s="182">
        <f>IF('Crisis Indicator Data'!T84="x","x",('Crisis Indicator Data'!T84/1000000))</f>
        <v>1.242</v>
      </c>
      <c r="J87" s="182" t="str">
        <f>IF('Crisis Indicator Data'!U84="x","x",('Crisis Indicator Data'!U84/1000000))</f>
        <v>x</v>
      </c>
      <c r="K87" s="168">
        <f t="shared" si="6"/>
        <v>3.7</v>
      </c>
      <c r="L87" s="165">
        <f>IF(F87="x","x",(F87*1000000/VLOOKUP($C87,'Crisis Indicator Data'!$C$3:$H$198,5,FALSE)))</f>
        <v>0</v>
      </c>
      <c r="M87" s="165">
        <f>IF(G87="x","x",(G87*1000000/VLOOKUP($C87,'Crisis Indicator Data'!$C$3:$H$198,5,FALSE)))</f>
        <v>0.51670506912442393</v>
      </c>
      <c r="N87" s="165">
        <f>IF(H87="x","x",(H87*1000000/VLOOKUP($C87,'Crisis Indicator Data'!$C$3:$H$198,5,FALSE)))</f>
        <v>0.12557603686635946</v>
      </c>
      <c r="O87" s="165">
        <f>IF(I87="x","x",(I87*1000000/VLOOKUP($C87,'Crisis Indicator Data'!$C$3:$H$198,5,FALSE)))</f>
        <v>0.35771889400921658</v>
      </c>
      <c r="P87" s="165" t="str">
        <f>IF(J87="x","x",(J87*1000000/VLOOKUP($C87,'Crisis Indicator Data'!$C$3:$H$198,5,FALSE)))</f>
        <v>x</v>
      </c>
      <c r="Q87" s="147">
        <f t="shared" si="7"/>
        <v>4</v>
      </c>
      <c r="R87" s="147">
        <f t="shared" si="8"/>
        <v>3.85</v>
      </c>
    </row>
    <row r="88" spans="1:18" x14ac:dyDescent="0.35">
      <c r="A88" s="172" t="str">
        <f>'Crisis Indicator Data'!A85</f>
        <v>Kachin and Shan Conflict</v>
      </c>
      <c r="B88" s="173" t="str">
        <f>'Crisis Indicator Data'!B85</f>
        <v>Conflict</v>
      </c>
      <c r="C88" s="173" t="str">
        <f>'Crisis Indicator Data'!C85</f>
        <v>MMR003</v>
      </c>
      <c r="D88" s="173" t="str">
        <f>'Crisis Indicator Data'!D85</f>
        <v>Myanmar</v>
      </c>
      <c r="E88" s="173" t="str">
        <f>'Crisis Indicator Data'!E85</f>
        <v>MMR</v>
      </c>
      <c r="F88" s="182">
        <f>IF('Crisis Indicator Data'!Q85="x","x",('Crisis Indicator Data'!Q85/1000000))</f>
        <v>0</v>
      </c>
      <c r="G88" s="182">
        <f>IF('Crisis Indicator Data'!R85="x","x",('Crisis Indicator Data'!R85/1000000))</f>
        <v>3.0649999999999999</v>
      </c>
      <c r="H88" s="182">
        <f>IF('Crisis Indicator Data'!S85="x","x",('Crisis Indicator Data'!S85/1000000))</f>
        <v>1.429</v>
      </c>
      <c r="I88" s="182">
        <f>IF('Crisis Indicator Data'!T85="x","x",('Crisis Indicator Data'!T85/1000000))</f>
        <v>0.379</v>
      </c>
      <c r="J88" s="182" t="str">
        <f>IF('Crisis Indicator Data'!U85="x","x",('Crisis Indicator Data'!U85/1000000))</f>
        <v>x</v>
      </c>
      <c r="K88" s="168">
        <f t="shared" si="6"/>
        <v>3.8</v>
      </c>
      <c r="L88" s="165">
        <f>IF(F88="x","x",(F88*1000000/VLOOKUP($C88,'Crisis Indicator Data'!$C$3:$H$198,5,FALSE)))</f>
        <v>0</v>
      </c>
      <c r="M88" s="165">
        <f>IF(G88="x","x",(G88*1000000/VLOOKUP($C88,'Crisis Indicator Data'!$C$3:$H$198,5,FALSE)))</f>
        <v>0.6289759901498051</v>
      </c>
      <c r="N88" s="165">
        <f>IF(H88="x","x",(H88*1000000/VLOOKUP($C88,'Crisis Indicator Data'!$C$3:$H$198,5,FALSE)))</f>
        <v>0.29324851221013748</v>
      </c>
      <c r="O88" s="165">
        <f>IF(I88="x","x",(I88*1000000/VLOOKUP($C88,'Crisis Indicator Data'!$C$3:$H$198,5,FALSE)))</f>
        <v>7.7775497640057464E-2</v>
      </c>
      <c r="P88" s="165" t="str">
        <f>IF(J88="x","x",(J88*1000000/VLOOKUP($C88,'Crisis Indicator Data'!$C$3:$H$198,5,FALSE)))</f>
        <v>x</v>
      </c>
      <c r="Q88" s="147">
        <f t="shared" si="7"/>
        <v>4</v>
      </c>
      <c r="R88" s="147">
        <f t="shared" si="8"/>
        <v>3.9</v>
      </c>
    </row>
    <row r="89" spans="1:18" x14ac:dyDescent="0.35">
      <c r="A89" s="172" t="str">
        <f>'Crisis Indicator Data'!A86</f>
        <v>Post-coup conflict in Myanmar</v>
      </c>
      <c r="B89" s="173" t="str">
        <f>'Crisis Indicator Data'!B86</f>
        <v>Violence,Socio-political,Conflict</v>
      </c>
      <c r="C89" s="173" t="str">
        <f>'Crisis Indicator Data'!C86</f>
        <v>MMR004</v>
      </c>
      <c r="D89" s="173" t="str">
        <f>'Crisis Indicator Data'!D86</f>
        <v>Myanmar</v>
      </c>
      <c r="E89" s="173" t="str">
        <f>'Crisis Indicator Data'!E86</f>
        <v>MMR</v>
      </c>
      <c r="F89" s="182">
        <f>IF('Crisis Indicator Data'!Q86="x","x",('Crisis Indicator Data'!Q86/1000000))</f>
        <v>0</v>
      </c>
      <c r="G89" s="182">
        <f>IF('Crisis Indicator Data'!R86="x","x",('Crisis Indicator Data'!R86/1000000))</f>
        <v>40.854999999999997</v>
      </c>
      <c r="H89" s="182">
        <f>IF('Crisis Indicator Data'!S86="x","x",('Crisis Indicator Data'!S86/1000000))</f>
        <v>11.613</v>
      </c>
      <c r="I89" s="182">
        <f>IF('Crisis Indicator Data'!T86="x","x",('Crisis Indicator Data'!T86/1000000))</f>
        <v>3.492</v>
      </c>
      <c r="J89" s="182" t="str">
        <f>IF('Crisis Indicator Data'!U86="x","x",('Crisis Indicator Data'!U86/1000000))</f>
        <v>x</v>
      </c>
      <c r="K89" s="168">
        <f t="shared" si="6"/>
        <v>5</v>
      </c>
      <c r="L89" s="165">
        <f>IF(F89="x","x",(F89*1000000/VLOOKUP($C89,'Crisis Indicator Data'!$C$3:$H$198,5,FALSE)))</f>
        <v>0</v>
      </c>
      <c r="M89" s="165">
        <f>IF(G89="x","x",(G89*1000000/VLOOKUP($C89,'Crisis Indicator Data'!$C$3:$H$198,5,FALSE)))</f>
        <v>0.73007505360972125</v>
      </c>
      <c r="N89" s="165">
        <f>IF(H89="x","x",(H89*1000000/VLOOKUP($C89,'Crisis Indicator Data'!$C$3:$H$198,5,FALSE)))</f>
        <v>0.20752323087919944</v>
      </c>
      <c r="O89" s="165">
        <f>IF(I89="x","x",(I89*1000000/VLOOKUP($C89,'Crisis Indicator Data'!$C$3:$H$198,5,FALSE)))</f>
        <v>6.2401715511079342E-2</v>
      </c>
      <c r="P89" s="165" t="str">
        <f>IF(J89="x","x",(J89*1000000/VLOOKUP($C89,'Crisis Indicator Data'!$C$3:$H$198,5,FALSE)))</f>
        <v>x</v>
      </c>
      <c r="Q89" s="147">
        <f t="shared" si="7"/>
        <v>4</v>
      </c>
      <c r="R89" s="147">
        <f t="shared" si="8"/>
        <v>4.5</v>
      </c>
    </row>
    <row r="90" spans="1:18" x14ac:dyDescent="0.35">
      <c r="A90" s="172" t="str">
        <f>'Crisis Indicator Data'!A87</f>
        <v>2024 Monsoon Floods</v>
      </c>
      <c r="B90" s="173" t="str">
        <f>'Crisis Indicator Data'!B87</f>
        <v>Floods</v>
      </c>
      <c r="C90" s="173" t="str">
        <f>'Crisis Indicator Data'!C87</f>
        <v>MMR006</v>
      </c>
      <c r="D90" s="173" t="str">
        <f>'Crisis Indicator Data'!D87</f>
        <v>Myanmar</v>
      </c>
      <c r="E90" s="173" t="str">
        <f>'Crisis Indicator Data'!E87</f>
        <v>MMR</v>
      </c>
      <c r="F90" s="182">
        <f>IF('Crisis Indicator Data'!Q87="x","x",('Crisis Indicator Data'!Q87/1000000))</f>
        <v>5.82</v>
      </c>
      <c r="G90" s="182">
        <f>IF('Crisis Indicator Data'!R87="x","x",('Crisis Indicator Data'!R87/1000000))</f>
        <v>1.2050000000000001</v>
      </c>
      <c r="H90" s="182">
        <f>IF('Crisis Indicator Data'!S87="x","x",('Crisis Indicator Data'!S87/1000000))</f>
        <v>7.4999999999999997E-2</v>
      </c>
      <c r="I90" s="182" t="str">
        <f>IF('Crisis Indicator Data'!T87="x","x",('Crisis Indicator Data'!T87/1000000))</f>
        <v>x</v>
      </c>
      <c r="J90" s="182" t="str">
        <f>IF('Crisis Indicator Data'!U87="x","x",('Crisis Indicator Data'!U87/1000000))</f>
        <v>x</v>
      </c>
      <c r="K90" s="168">
        <f t="shared" si="6"/>
        <v>1.5</v>
      </c>
      <c r="L90" s="165">
        <f>IF(F90="x","x",(F90*1000000/VLOOKUP($C90,'Crisis Indicator Data'!$C$3:$H$198,5,FALSE)))</f>
        <v>0.81971830985915495</v>
      </c>
      <c r="M90" s="165">
        <f>IF(G90="x","x",(G90*1000000/VLOOKUP($C90,'Crisis Indicator Data'!$C$3:$H$198,5,FALSE)))</f>
        <v>0.16971830985915493</v>
      </c>
      <c r="N90" s="165">
        <f>IF(H90="x","x",(H90*1000000/VLOOKUP($C90,'Crisis Indicator Data'!$C$3:$H$198,5,FALSE)))</f>
        <v>1.0563380281690141E-2</v>
      </c>
      <c r="O90" s="165" t="str">
        <f>IF(I90="x","x",(I90*1000000/VLOOKUP($C90,'Crisis Indicator Data'!$C$3:$H$198,5,FALSE)))</f>
        <v>x</v>
      </c>
      <c r="P90" s="165" t="str">
        <f>IF(J90="x","x",(J90*1000000/VLOOKUP($C90,'Crisis Indicator Data'!$C$3:$H$198,5,FALSE)))</f>
        <v>x</v>
      </c>
      <c r="Q90" s="147">
        <f t="shared" si="7"/>
        <v>2</v>
      </c>
      <c r="R90" s="147">
        <f t="shared" si="8"/>
        <v>1.75</v>
      </c>
    </row>
    <row r="91" spans="1:18" x14ac:dyDescent="0.35">
      <c r="A91" s="172" t="str">
        <f>'Crisis Indicator Data'!A88</f>
        <v>Multiple Crises in Mozambique</v>
      </c>
      <c r="B91" s="173" t="str">
        <f>'Crisis Indicator Data'!B88</f>
        <v>Conflict,Displacement,Cyclone</v>
      </c>
      <c r="C91" s="173" t="str">
        <f>'Crisis Indicator Data'!C88</f>
        <v>MOZ001</v>
      </c>
      <c r="D91" s="173" t="str">
        <f>'Crisis Indicator Data'!D88</f>
        <v>Mozambique</v>
      </c>
      <c r="E91" s="173" t="str">
        <f>'Crisis Indicator Data'!E88</f>
        <v>MOZ</v>
      </c>
      <c r="F91" s="182">
        <f>IF('Crisis Indicator Data'!Q88="x","x",('Crisis Indicator Data'!Q88/1000000))</f>
        <v>0</v>
      </c>
      <c r="G91" s="182">
        <f>IF('Crisis Indicator Data'!R88="x","x",('Crisis Indicator Data'!R88/1000000))</f>
        <v>29.468</v>
      </c>
      <c r="H91" s="182">
        <f>IF('Crisis Indicator Data'!S88="x","x",('Crisis Indicator Data'!S88/1000000))</f>
        <v>3.8759999999999999</v>
      </c>
      <c r="I91" s="182">
        <f>IF('Crisis Indicator Data'!T88="x","x",('Crisis Indicator Data'!T88/1000000))</f>
        <v>1.6779999999999999</v>
      </c>
      <c r="J91" s="182">
        <f>IF('Crisis Indicator Data'!U88="x","x",('Crisis Indicator Data'!U88/1000000))</f>
        <v>0</v>
      </c>
      <c r="K91" s="168">
        <f t="shared" si="6"/>
        <v>4.5999999999999996</v>
      </c>
      <c r="L91" s="165">
        <f>IF(F91="x","x",(F91*1000000/VLOOKUP($C91,'Crisis Indicator Data'!$C$3:$H$198,5,FALSE)))</f>
        <v>0</v>
      </c>
      <c r="M91" s="165">
        <f>IF(G91="x","x",(G91*1000000/VLOOKUP($C91,'Crisis Indicator Data'!$C$3:$H$198,5,FALSE)))</f>
        <v>0.8414139683627434</v>
      </c>
      <c r="N91" s="165">
        <f>IF(H91="x","x",(H91*1000000/VLOOKUP($C91,'Crisis Indicator Data'!$C$3:$H$198,5,FALSE)))</f>
        <v>0.11067329107418195</v>
      </c>
      <c r="O91" s="165">
        <f>IF(I91="x","x",(I91*1000000/VLOOKUP($C91,'Crisis Indicator Data'!$C$3:$H$198,5,FALSE)))</f>
        <v>4.7912740563074638E-2</v>
      </c>
      <c r="P91" s="165">
        <f>IF(J91="x","x",(J91*1000000/VLOOKUP($C91,'Crisis Indicator Data'!$C$3:$H$198,5,FALSE)))</f>
        <v>0</v>
      </c>
      <c r="Q91" s="147">
        <f t="shared" si="7"/>
        <v>3</v>
      </c>
      <c r="R91" s="147">
        <f t="shared" si="8"/>
        <v>3.8</v>
      </c>
    </row>
    <row r="92" spans="1:18" x14ac:dyDescent="0.35">
      <c r="A92" s="172" t="str">
        <f>'Crisis Indicator Data'!A89</f>
        <v>Cabo Delgado Islamist Insurgency</v>
      </c>
      <c r="B92" s="173" t="str">
        <f>'Crisis Indicator Data'!B89</f>
        <v>Conflict,Displacement</v>
      </c>
      <c r="C92" s="173" t="str">
        <f>'Crisis Indicator Data'!C89</f>
        <v>MOZ004</v>
      </c>
      <c r="D92" s="173" t="str">
        <f>'Crisis Indicator Data'!D89</f>
        <v>Mozambique</v>
      </c>
      <c r="E92" s="173" t="str">
        <f>'Crisis Indicator Data'!E89</f>
        <v>MOZ</v>
      </c>
      <c r="F92" s="182">
        <f>IF('Crisis Indicator Data'!Q89="x","x",('Crisis Indicator Data'!Q89/1000000))</f>
        <v>0</v>
      </c>
      <c r="G92" s="182">
        <f>IF('Crisis Indicator Data'!R89="x","x",('Crisis Indicator Data'!R89/1000000))</f>
        <v>9.8840000000000003</v>
      </c>
      <c r="H92" s="182">
        <f>IF('Crisis Indicator Data'!S89="x","x",('Crisis Indicator Data'!S89/1000000))</f>
        <v>0.54</v>
      </c>
      <c r="I92" s="182">
        <f>IF('Crisis Indicator Data'!T89="x","x",('Crisis Indicator Data'!T89/1000000))</f>
        <v>1.1599999999999999</v>
      </c>
      <c r="J92" s="182" t="str">
        <f>IF('Crisis Indicator Data'!U89="x","x",('Crisis Indicator Data'!U89/1000000))</f>
        <v>x</v>
      </c>
      <c r="K92" s="168">
        <f t="shared" si="6"/>
        <v>3.7</v>
      </c>
      <c r="L92" s="165">
        <f>IF(F92="x","x",(F92*1000000/VLOOKUP($C92,'Crisis Indicator Data'!$C$3:$H$198,5,FALSE)))</f>
        <v>0</v>
      </c>
      <c r="M92" s="165">
        <f>IF(G92="x","x",(G92*1000000/VLOOKUP($C92,'Crisis Indicator Data'!$C$3:$H$198,5,FALSE)))</f>
        <v>0.85324585635359118</v>
      </c>
      <c r="N92" s="165">
        <f>IF(H92="x","x",(H92*1000000/VLOOKUP($C92,'Crisis Indicator Data'!$C$3:$H$198,5,FALSE)))</f>
        <v>4.6616022099447513E-2</v>
      </c>
      <c r="O92" s="165">
        <f>IF(I92="x","x",(I92*1000000/VLOOKUP($C92,'Crisis Indicator Data'!$C$3:$H$198,5,FALSE)))</f>
        <v>0.10013812154696132</v>
      </c>
      <c r="P92" s="165" t="str">
        <f>IF(J92="x","x",(J92*1000000/VLOOKUP($C92,'Crisis Indicator Data'!$C$3:$H$198,5,FALSE)))</f>
        <v>x</v>
      </c>
      <c r="Q92" s="147">
        <f t="shared" si="7"/>
        <v>4</v>
      </c>
      <c r="R92" s="147">
        <f t="shared" si="8"/>
        <v>3.85</v>
      </c>
    </row>
    <row r="93" spans="1:18" x14ac:dyDescent="0.35">
      <c r="A93" s="172" t="str">
        <f>'Crisis Indicator Data'!A90</f>
        <v>2024 Rainy and Cyclone season</v>
      </c>
      <c r="B93" s="173" t="str">
        <f>'Crisis Indicator Data'!B90</f>
        <v>Floods,Displacement,Cyclone</v>
      </c>
      <c r="C93" s="173" t="str">
        <f>'Crisis Indicator Data'!C90</f>
        <v>MOZ011</v>
      </c>
      <c r="D93" s="173" t="str">
        <f>'Crisis Indicator Data'!D90</f>
        <v>Mozambique</v>
      </c>
      <c r="E93" s="173" t="str">
        <f>'Crisis Indicator Data'!E90</f>
        <v>MOZ</v>
      </c>
      <c r="F93" s="182">
        <f>IF('Crisis Indicator Data'!Q90="x","x",('Crisis Indicator Data'!Q90/1000000))</f>
        <v>0</v>
      </c>
      <c r="G93" s="182">
        <f>IF('Crisis Indicator Data'!R90="x","x",('Crisis Indicator Data'!R90/1000000))</f>
        <v>34.468000000000004</v>
      </c>
      <c r="H93" s="182">
        <f>IF('Crisis Indicator Data'!S90="x","x",('Crisis Indicator Data'!S90/1000000))</f>
        <v>0.54600000000000004</v>
      </c>
      <c r="I93" s="182">
        <f>IF('Crisis Indicator Data'!T90="x","x",('Crisis Indicator Data'!T90/1000000))</f>
        <v>8.0000000000000002E-3</v>
      </c>
      <c r="J93" s="182" t="str">
        <f>IF('Crisis Indicator Data'!U90="x","x",('Crisis Indicator Data'!U90/1000000))</f>
        <v>x</v>
      </c>
      <c r="K93" s="168">
        <f t="shared" si="6"/>
        <v>2.9</v>
      </c>
      <c r="L93" s="165">
        <f>IF(F93="x","x",(F93*1000000/VLOOKUP($C93,'Crisis Indicator Data'!$C$3:$H$198,5,FALSE)))</f>
        <v>0</v>
      </c>
      <c r="M93" s="165">
        <f>IF(G93="x","x",(G93*1000000/VLOOKUP($C93,'Crisis Indicator Data'!$C$3:$H$198,5,FALSE)))</f>
        <v>0.98418137170921138</v>
      </c>
      <c r="N93" s="165">
        <f>IF(H93="x","x",(H93*1000000/VLOOKUP($C93,'Crisis Indicator Data'!$C$3:$H$198,5,FALSE)))</f>
        <v>1.5590200445434299E-2</v>
      </c>
      <c r="O93" s="165">
        <f>IF(I93="x","x",(I93*1000000/VLOOKUP($C93,'Crisis Indicator Data'!$C$3:$H$198,5,FALSE)))</f>
        <v>2.2842784535434868E-4</v>
      </c>
      <c r="P93" s="165" t="str">
        <f>IF(J93="x","x",(J93*1000000/VLOOKUP($C93,'Crisis Indicator Data'!$C$3:$H$198,5,FALSE)))</f>
        <v>x</v>
      </c>
      <c r="Q93" s="147">
        <f t="shared" si="7"/>
        <v>2</v>
      </c>
      <c r="R93" s="147">
        <f t="shared" si="8"/>
        <v>2.4500000000000002</v>
      </c>
    </row>
    <row r="94" spans="1:18" x14ac:dyDescent="0.35">
      <c r="A94" s="172" t="str">
        <f>'Crisis Indicator Data'!A91</f>
        <v>Drought in Mozambique</v>
      </c>
      <c r="B94" s="173" t="str">
        <f>'Crisis Indicator Data'!B91</f>
        <v>Drought</v>
      </c>
      <c r="C94" s="173" t="str">
        <f>'Crisis Indicator Data'!C91</f>
        <v>MOZ012</v>
      </c>
      <c r="D94" s="173" t="str">
        <f>'Crisis Indicator Data'!D91</f>
        <v>Mozambique</v>
      </c>
      <c r="E94" s="173" t="str">
        <f>'Crisis Indicator Data'!E91</f>
        <v>MOZ</v>
      </c>
      <c r="F94" s="182">
        <f>IF('Crisis Indicator Data'!Q91="x","x",('Crisis Indicator Data'!Q91/1000000))</f>
        <v>0</v>
      </c>
      <c r="G94" s="182">
        <f>IF('Crisis Indicator Data'!R91="x","x",('Crisis Indicator Data'!R91/1000000))</f>
        <v>14.654</v>
      </c>
      <c r="H94" s="182">
        <f>IF('Crisis Indicator Data'!S91="x","x",('Crisis Indicator Data'!S91/1000000))</f>
        <v>2.79</v>
      </c>
      <c r="I94" s="182">
        <f>IF('Crisis Indicator Data'!T91="x","x",('Crisis Indicator Data'!T91/1000000))</f>
        <v>0.51</v>
      </c>
      <c r="J94" s="182">
        <f>IF('Crisis Indicator Data'!U91="x","x",('Crisis Indicator Data'!U91/1000000))</f>
        <v>0</v>
      </c>
      <c r="K94" s="168">
        <f t="shared" si="6"/>
        <v>4.2</v>
      </c>
      <c r="L94" s="165">
        <f>IF(F94="x","x",(F94*1000000/VLOOKUP($C94,'Crisis Indicator Data'!$C$3:$H$198,5,FALSE)))</f>
        <v>0</v>
      </c>
      <c r="M94" s="165">
        <f>IF(G94="x","x",(G94*1000000/VLOOKUP($C94,'Crisis Indicator Data'!$C$3:$H$198,5,FALSE)))</f>
        <v>0.81619694775537488</v>
      </c>
      <c r="N94" s="165">
        <f>IF(H94="x","x",(H94*1000000/VLOOKUP($C94,'Crisis Indicator Data'!$C$3:$H$198,5,FALSE)))</f>
        <v>0.15539712598863764</v>
      </c>
      <c r="O94" s="165">
        <f>IF(I94="x","x",(I94*1000000/VLOOKUP($C94,'Crisis Indicator Data'!$C$3:$H$198,5,FALSE)))</f>
        <v>2.8405926255987524E-2</v>
      </c>
      <c r="P94" s="165">
        <f>IF(J94="x","x",(J94*1000000/VLOOKUP($C94,'Crisis Indicator Data'!$C$3:$H$198,5,FALSE)))</f>
        <v>0</v>
      </c>
      <c r="Q94" s="147">
        <f t="shared" si="7"/>
        <v>3</v>
      </c>
      <c r="R94" s="147">
        <f t="shared" si="8"/>
        <v>3.6</v>
      </c>
    </row>
    <row r="95" spans="1:18" x14ac:dyDescent="0.35">
      <c r="A95" s="172" t="str">
        <f>'Crisis Indicator Data'!A92</f>
        <v>Refugees from Mali in Mauritania</v>
      </c>
      <c r="B95" s="173" t="str">
        <f>'Crisis Indicator Data'!B92</f>
        <v>Displacement</v>
      </c>
      <c r="C95" s="173" t="str">
        <f>'Crisis Indicator Data'!C92</f>
        <v>MRT002</v>
      </c>
      <c r="D95" s="173" t="str">
        <f>'Crisis Indicator Data'!D92</f>
        <v>Mauritania</v>
      </c>
      <c r="E95" s="173" t="str">
        <f>'Crisis Indicator Data'!E92</f>
        <v>MRT</v>
      </c>
      <c r="F95" s="182">
        <f>IF('Crisis Indicator Data'!Q92="x","x",('Crisis Indicator Data'!Q92/1000000))</f>
        <v>2.101</v>
      </c>
      <c r="G95" s="182">
        <f>IF('Crisis Indicator Data'!R92="x","x",('Crisis Indicator Data'!R92/1000000))</f>
        <v>0</v>
      </c>
      <c r="H95" s="182">
        <f>IF('Crisis Indicator Data'!S92="x","x",('Crisis Indicator Data'!S92/1000000))</f>
        <v>0.14499999999999999</v>
      </c>
      <c r="I95" s="182" t="str">
        <f>IF('Crisis Indicator Data'!T92="x","x",('Crisis Indicator Data'!T92/1000000))</f>
        <v>x</v>
      </c>
      <c r="J95" s="182" t="str">
        <f>IF('Crisis Indicator Data'!U92="x","x",('Crisis Indicator Data'!U92/1000000))</f>
        <v>x</v>
      </c>
      <c r="K95" s="168">
        <f t="shared" si="6"/>
        <v>1.9</v>
      </c>
      <c r="L95" s="165">
        <f>IF(F95="x","x",(F95*1000000/VLOOKUP($C95,'Crisis Indicator Data'!$C$3:$H$198,5,FALSE)))</f>
        <v>0.93544078361531613</v>
      </c>
      <c r="M95" s="165">
        <f>IF(G95="x","x",(G95*1000000/VLOOKUP($C95,'Crisis Indicator Data'!$C$3:$H$198,5,FALSE)))</f>
        <v>0</v>
      </c>
      <c r="N95" s="165">
        <f>IF(H95="x","x",(H95*1000000/VLOOKUP($C95,'Crisis Indicator Data'!$C$3:$H$198,5,FALSE)))</f>
        <v>6.4559216384683885E-2</v>
      </c>
      <c r="O95" s="165" t="str">
        <f>IF(I95="x","x",(I95*1000000/VLOOKUP($C95,'Crisis Indicator Data'!$C$3:$H$198,5,FALSE)))</f>
        <v>x</v>
      </c>
      <c r="P95" s="165" t="str">
        <f>IF(J95="x","x",(J95*1000000/VLOOKUP($C95,'Crisis Indicator Data'!$C$3:$H$198,5,FALSE)))</f>
        <v>x</v>
      </c>
      <c r="Q95" s="147">
        <f t="shared" si="7"/>
        <v>3</v>
      </c>
      <c r="R95" s="147">
        <f t="shared" si="8"/>
        <v>2.4500000000000002</v>
      </c>
    </row>
    <row r="96" spans="1:18" x14ac:dyDescent="0.35">
      <c r="A96" s="172" t="str">
        <f>'Crisis Indicator Data'!A93</f>
        <v>Food Security in Mauritania</v>
      </c>
      <c r="B96" s="173" t="str">
        <f>'Crisis Indicator Data'!B93</f>
        <v>Drought,Floods</v>
      </c>
      <c r="C96" s="173" t="str">
        <f>'Crisis Indicator Data'!C93</f>
        <v>MRT003</v>
      </c>
      <c r="D96" s="173" t="str">
        <f>'Crisis Indicator Data'!D93</f>
        <v>Mauritania</v>
      </c>
      <c r="E96" s="173" t="str">
        <f>'Crisis Indicator Data'!E93</f>
        <v>MRT</v>
      </c>
      <c r="F96" s="182">
        <f>IF('Crisis Indicator Data'!Q93="x","x",('Crisis Indicator Data'!Q93/1000000))</f>
        <v>3.194</v>
      </c>
      <c r="G96" s="182">
        <f>IF('Crisis Indicator Data'!R93="x","x",('Crisis Indicator Data'!R93/1000000))</f>
        <v>1.0229999999999999</v>
      </c>
      <c r="H96" s="182">
        <f>IF('Crisis Indicator Data'!S93="x","x",('Crisis Indicator Data'!S93/1000000))</f>
        <v>0.35799999999999998</v>
      </c>
      <c r="I96" s="182">
        <f>IF('Crisis Indicator Data'!T93="x","x",('Crisis Indicator Data'!T93/1000000))</f>
        <v>7.0000000000000001E-3</v>
      </c>
      <c r="J96" s="182">
        <f>IF('Crisis Indicator Data'!U93="x","x",('Crisis Indicator Data'!U93/1000000))</f>
        <v>0</v>
      </c>
      <c r="K96" s="168">
        <f t="shared" si="6"/>
        <v>2.6</v>
      </c>
      <c r="L96" s="165">
        <f>IF(F96="x","x",(F96*1000000/VLOOKUP($C96,'Crisis Indicator Data'!$C$3:$H$198,5,FALSE)))</f>
        <v>0.69707551287647318</v>
      </c>
      <c r="M96" s="165">
        <f>IF(G96="x","x",(G96*1000000/VLOOKUP($C96,'Crisis Indicator Data'!$C$3:$H$198,5,FALSE)))</f>
        <v>0.22326494980357919</v>
      </c>
      <c r="N96" s="165">
        <f>IF(H96="x","x",(H96*1000000/VLOOKUP($C96,'Crisis Indicator Data'!$C$3:$H$198,5,FALSE)))</f>
        <v>7.8131820165866436E-2</v>
      </c>
      <c r="O96" s="165">
        <f>IF(I96="x","x",(I96*1000000/VLOOKUP($C96,'Crisis Indicator Data'!$C$3:$H$198,5,FALSE)))</f>
        <v>1.5277171540811873E-3</v>
      </c>
      <c r="P96" s="165">
        <f>IF(J96="x","x",(J96*1000000/VLOOKUP($C96,'Crisis Indicator Data'!$C$3:$H$198,5,FALSE)))</f>
        <v>0</v>
      </c>
      <c r="Q96" s="147">
        <f t="shared" si="7"/>
        <v>3</v>
      </c>
      <c r="R96" s="147">
        <f t="shared" si="8"/>
        <v>2.8</v>
      </c>
    </row>
    <row r="97" spans="1:18" x14ac:dyDescent="0.35">
      <c r="A97" s="172" t="str">
        <f>'Crisis Indicator Data'!A94</f>
        <v>Complex crisis in Malawi</v>
      </c>
      <c r="B97" s="173" t="str">
        <f>'Crisis Indicator Data'!B94</f>
        <v>Drought,Socio-political,Cyclone</v>
      </c>
      <c r="C97" s="173" t="str">
        <f>'Crisis Indicator Data'!C94</f>
        <v>MWI002</v>
      </c>
      <c r="D97" s="173" t="str">
        <f>'Crisis Indicator Data'!D94</f>
        <v>Malawi</v>
      </c>
      <c r="E97" s="173" t="str">
        <f>'Crisis Indicator Data'!E94</f>
        <v>MWI</v>
      </c>
      <c r="F97" s="182">
        <f>IF('Crisis Indicator Data'!Q94="x","x",('Crisis Indicator Data'!Q94/1000000))</f>
        <v>12.872</v>
      </c>
      <c r="G97" s="182">
        <f>IF('Crisis Indicator Data'!R94="x","x",('Crisis Indicator Data'!R94/1000000))</f>
        <v>0</v>
      </c>
      <c r="H97" s="182">
        <f>IF('Crisis Indicator Data'!S94="x","x",('Crisis Indicator Data'!S94/1000000))</f>
        <v>8.5839999999999996</v>
      </c>
      <c r="I97" s="182">
        <f>IF('Crisis Indicator Data'!T94="x","x",('Crisis Indicator Data'!T94/1000000))</f>
        <v>0.41599999999999998</v>
      </c>
      <c r="J97" s="182">
        <f>IF('Crisis Indicator Data'!U94="x","x",('Crisis Indicator Data'!U94/1000000))</f>
        <v>0</v>
      </c>
      <c r="K97" s="168">
        <f t="shared" si="6"/>
        <v>4.9000000000000004</v>
      </c>
      <c r="L97" s="165">
        <f>IF(F97="x","x",(F97*1000000/VLOOKUP($C97,'Crisis Indicator Data'!$C$3:$H$198,5,FALSE)))</f>
        <v>0.58851499634235549</v>
      </c>
      <c r="M97" s="165">
        <f>IF(G97="x","x",(G97*1000000/VLOOKUP($C97,'Crisis Indicator Data'!$C$3:$H$198,5,FALSE)))</f>
        <v>0</v>
      </c>
      <c r="N97" s="165">
        <f>IF(H97="x","x",(H97*1000000/VLOOKUP($C97,'Crisis Indicator Data'!$C$3:$H$198,5,FALSE)))</f>
        <v>0.39246525237746893</v>
      </c>
      <c r="O97" s="165">
        <f>IF(I97="x","x",(I97*1000000/VLOOKUP($C97,'Crisis Indicator Data'!$C$3:$H$198,5,FALSE)))</f>
        <v>1.9019751280175568E-2</v>
      </c>
      <c r="P97" s="165">
        <f>IF(J97="x","x",(J97*1000000/VLOOKUP($C97,'Crisis Indicator Data'!$C$3:$H$198,5,FALSE)))</f>
        <v>0</v>
      </c>
      <c r="Q97" s="147">
        <f t="shared" si="7"/>
        <v>3</v>
      </c>
      <c r="R97" s="147">
        <f t="shared" si="8"/>
        <v>3.95</v>
      </c>
    </row>
    <row r="98" spans="1:18" x14ac:dyDescent="0.35">
      <c r="A98" s="172" t="str">
        <f>'Crisis Indicator Data'!A95</f>
        <v>International Refugees in Malaysia</v>
      </c>
      <c r="B98" s="173" t="str">
        <f>'Crisis Indicator Data'!B95</f>
        <v>Displacement</v>
      </c>
      <c r="C98" s="173" t="str">
        <f>'Crisis Indicator Data'!C95</f>
        <v>MYS001</v>
      </c>
      <c r="D98" s="173" t="str">
        <f>'Crisis Indicator Data'!D95</f>
        <v>Malaysia</v>
      </c>
      <c r="E98" s="173" t="str">
        <f>'Crisis Indicator Data'!E95</f>
        <v>MYS</v>
      </c>
      <c r="F98" s="182">
        <f>IF('Crisis Indicator Data'!Q95="x","x",('Crisis Indicator Data'!Q95/1000000))</f>
        <v>11.108000000000001</v>
      </c>
      <c r="G98" s="182">
        <f>IF('Crisis Indicator Data'!R95="x","x",('Crisis Indicator Data'!R95/1000000))</f>
        <v>0</v>
      </c>
      <c r="H98" s="182">
        <f>IF('Crisis Indicator Data'!S95="x","x",('Crisis Indicator Data'!S95/1000000))</f>
        <v>0.192</v>
      </c>
      <c r="I98" s="182" t="str">
        <f>IF('Crisis Indicator Data'!T95="x","x",('Crisis Indicator Data'!T95/1000000))</f>
        <v>x</v>
      </c>
      <c r="J98" s="182" t="str">
        <f>IF('Crisis Indicator Data'!U95="x","x",('Crisis Indicator Data'!U95/1000000))</f>
        <v>x</v>
      </c>
      <c r="K98" s="168">
        <f t="shared" si="6"/>
        <v>2.1</v>
      </c>
      <c r="L98" s="165">
        <f>IF(F98="x","x",(F98*1000000/VLOOKUP($C98,'Crisis Indicator Data'!$C$3:$H$198,5,FALSE)))</f>
        <v>0.9830088495575221</v>
      </c>
      <c r="M98" s="165">
        <f>IF(G98="x","x",(G98*1000000/VLOOKUP($C98,'Crisis Indicator Data'!$C$3:$H$198,5,FALSE)))</f>
        <v>0</v>
      </c>
      <c r="N98" s="165">
        <f>IF(H98="x","x",(H98*1000000/VLOOKUP($C98,'Crisis Indicator Data'!$C$3:$H$198,5,FALSE)))</f>
        <v>1.6991150442477877E-2</v>
      </c>
      <c r="O98" s="165" t="str">
        <f>IF(I98="x","x",(I98*1000000/VLOOKUP($C98,'Crisis Indicator Data'!$C$3:$H$198,5,FALSE)))</f>
        <v>x</v>
      </c>
      <c r="P98" s="165" t="str">
        <f>IF(J98="x","x",(J98*1000000/VLOOKUP($C98,'Crisis Indicator Data'!$C$3:$H$198,5,FALSE)))</f>
        <v>x</v>
      </c>
      <c r="Q98" s="147">
        <f t="shared" si="7"/>
        <v>1</v>
      </c>
      <c r="R98" s="147">
        <f t="shared" si="8"/>
        <v>1.55</v>
      </c>
    </row>
    <row r="99" spans="1:18" x14ac:dyDescent="0.35">
      <c r="A99" s="172" t="str">
        <f>'Crisis Indicator Data'!A96</f>
        <v>Food Security Crisis in Namibia</v>
      </c>
      <c r="B99" s="173" t="str">
        <f>'Crisis Indicator Data'!B96</f>
        <v>Drought</v>
      </c>
      <c r="C99" s="173" t="str">
        <f>'Crisis Indicator Data'!C96</f>
        <v>NAM002</v>
      </c>
      <c r="D99" s="173" t="str">
        <f>'Crisis Indicator Data'!D96</f>
        <v>Namibia</v>
      </c>
      <c r="E99" s="173" t="str">
        <f>'Crisis Indicator Data'!E96</f>
        <v>NAM</v>
      </c>
      <c r="F99" s="182">
        <f>IF('Crisis Indicator Data'!Q96="x","x",('Crisis Indicator Data'!Q96/1000000))</f>
        <v>0.97699999999999998</v>
      </c>
      <c r="G99" s="182">
        <f>IF('Crisis Indicator Data'!R96="x","x",('Crisis Indicator Data'!R96/1000000))</f>
        <v>0.79</v>
      </c>
      <c r="H99" s="182">
        <f>IF('Crisis Indicator Data'!S96="x","x",('Crisis Indicator Data'!S96/1000000))</f>
        <v>1.1559999999999999</v>
      </c>
      <c r="I99" s="182">
        <f>IF('Crisis Indicator Data'!T96="x","x",('Crisis Indicator Data'!T96/1000000))</f>
        <v>0.1</v>
      </c>
      <c r="J99" s="182">
        <f>IF('Crisis Indicator Data'!U96="x","x",('Crisis Indicator Data'!U96/1000000))</f>
        <v>0</v>
      </c>
      <c r="K99" s="168">
        <f t="shared" si="6"/>
        <v>3.5</v>
      </c>
      <c r="L99" s="165">
        <f>IF(F99="x","x",(F99*1000000/VLOOKUP($C99,'Crisis Indicator Data'!$C$3:$H$198,5,FALSE)))</f>
        <v>0.32329583057577765</v>
      </c>
      <c r="M99" s="165">
        <f>IF(G99="x","x",(G99*1000000/VLOOKUP($C99,'Crisis Indicator Data'!$C$3:$H$198,5,FALSE)))</f>
        <v>0.26141628060886829</v>
      </c>
      <c r="N99" s="165">
        <f>IF(H99="x","x",(H99*1000000/VLOOKUP($C99,'Crisis Indicator Data'!$C$3:$H$198,5,FALSE)))</f>
        <v>0.3825281270681668</v>
      </c>
      <c r="O99" s="165">
        <f>IF(I99="x","x",(I99*1000000/VLOOKUP($C99,'Crisis Indicator Data'!$C$3:$H$198,5,FALSE)))</f>
        <v>3.3090668431502317E-2</v>
      </c>
      <c r="P99" s="165">
        <f>IF(J99="x","x",(J99*1000000/VLOOKUP($C99,'Crisis Indicator Data'!$C$3:$H$198,5,FALSE)))</f>
        <v>0</v>
      </c>
      <c r="Q99" s="147">
        <f t="shared" si="7"/>
        <v>3</v>
      </c>
      <c r="R99" s="147">
        <f t="shared" si="8"/>
        <v>3.25</v>
      </c>
    </row>
    <row r="100" spans="1:18" x14ac:dyDescent="0.35">
      <c r="A100" s="172" t="str">
        <f>'Crisis Indicator Data'!A97</f>
        <v>Lake Chad basin crisis in Niger</v>
      </c>
      <c r="B100" s="173" t="str">
        <f>'Crisis Indicator Data'!B97</f>
        <v>Conflict</v>
      </c>
      <c r="C100" s="173" t="str">
        <f>'Crisis Indicator Data'!C97</f>
        <v>NER002</v>
      </c>
      <c r="D100" s="173" t="str">
        <f>'Crisis Indicator Data'!D97</f>
        <v>Niger</v>
      </c>
      <c r="E100" s="173" t="str">
        <f>'Crisis Indicator Data'!E97</f>
        <v>NER</v>
      </c>
      <c r="F100" s="182">
        <f>IF('Crisis Indicator Data'!Q97="x","x",('Crisis Indicator Data'!Q97/1000000))</f>
        <v>0.02</v>
      </c>
      <c r="G100" s="182">
        <f>IF('Crisis Indicator Data'!R97="x","x",('Crisis Indicator Data'!R97/1000000))</f>
        <v>0</v>
      </c>
      <c r="H100" s="182">
        <f>IF('Crisis Indicator Data'!S97="x","x",('Crisis Indicator Data'!S97/1000000))</f>
        <v>0.53200000000000003</v>
      </c>
      <c r="I100" s="182">
        <f>IF('Crisis Indicator Data'!T97="x","x",('Crisis Indicator Data'!T97/1000000))</f>
        <v>0.28799999999999998</v>
      </c>
      <c r="J100" s="182">
        <f>IF('Crisis Indicator Data'!U97="x","x",('Crisis Indicator Data'!U97/1000000))</f>
        <v>0</v>
      </c>
      <c r="K100" s="168">
        <f t="shared" si="6"/>
        <v>3.2</v>
      </c>
      <c r="L100" s="165">
        <f>IF(F100="x","x",(F100*1000000/VLOOKUP($C100,'Crisis Indicator Data'!$C$3:$H$198,5,FALSE)))</f>
        <v>2.3809523809523808E-2</v>
      </c>
      <c r="M100" s="165">
        <f>IF(G100="x","x",(G100*1000000/VLOOKUP($C100,'Crisis Indicator Data'!$C$3:$H$198,5,FALSE)))</f>
        <v>0</v>
      </c>
      <c r="N100" s="165">
        <f>IF(H100="x","x",(H100*1000000/VLOOKUP($C100,'Crisis Indicator Data'!$C$3:$H$198,5,FALSE)))</f>
        <v>0.6333333333333333</v>
      </c>
      <c r="O100" s="165">
        <f>IF(I100="x","x",(I100*1000000/VLOOKUP($C100,'Crisis Indicator Data'!$C$3:$H$198,5,FALSE)))</f>
        <v>0.34285714285714286</v>
      </c>
      <c r="P100" s="165">
        <f>IF(J100="x","x",(J100*1000000/VLOOKUP($C100,'Crisis Indicator Data'!$C$3:$H$198,5,FALSE)))</f>
        <v>0</v>
      </c>
      <c r="Q100" s="147">
        <f t="shared" si="7"/>
        <v>4</v>
      </c>
      <c r="R100" s="147">
        <f t="shared" si="8"/>
        <v>3.6</v>
      </c>
    </row>
    <row r="101" spans="1:18" x14ac:dyDescent="0.35">
      <c r="A101" s="172" t="str">
        <f>'Crisis Indicator Data'!A98</f>
        <v>Mali/Burkina Faso conflict</v>
      </c>
      <c r="B101" s="173" t="str">
        <f>'Crisis Indicator Data'!B98</f>
        <v>Conflict</v>
      </c>
      <c r="C101" s="173" t="str">
        <f>'Crisis Indicator Data'!C98</f>
        <v>NER003</v>
      </c>
      <c r="D101" s="173" t="str">
        <f>'Crisis Indicator Data'!D98</f>
        <v>Niger</v>
      </c>
      <c r="E101" s="173" t="str">
        <f>'Crisis Indicator Data'!E98</f>
        <v>NER</v>
      </c>
      <c r="F101" s="182">
        <f>IF('Crisis Indicator Data'!Q98="x","x",('Crisis Indicator Data'!Q98/1000000))</f>
        <v>7.1120000000000001</v>
      </c>
      <c r="G101" s="182">
        <f>IF('Crisis Indicator Data'!R98="x","x",('Crisis Indicator Data'!R98/1000000))</f>
        <v>0</v>
      </c>
      <c r="H101" s="182">
        <f>IF('Crisis Indicator Data'!S98="x","x",('Crisis Indicator Data'!S98/1000000))</f>
        <v>1.1779999999999999</v>
      </c>
      <c r="I101" s="182">
        <f>IF('Crisis Indicator Data'!T98="x","x",('Crisis Indicator Data'!T98/1000000))</f>
        <v>0.72499999999999998</v>
      </c>
      <c r="J101" s="182">
        <f>IF('Crisis Indicator Data'!U98="x","x",('Crisis Indicator Data'!U98/1000000))</f>
        <v>0</v>
      </c>
      <c r="K101" s="168">
        <f t="shared" si="6"/>
        <v>3.8</v>
      </c>
      <c r="L101" s="165">
        <f>IF(F101="x","x",(F101*1000000/VLOOKUP($C101,'Crisis Indicator Data'!$C$3:$H$198,5,FALSE)))</f>
        <v>0.78899489682715773</v>
      </c>
      <c r="M101" s="165">
        <f>IF(G101="x","x",(G101*1000000/VLOOKUP($C101,'Crisis Indicator Data'!$C$3:$H$198,5,FALSE)))</f>
        <v>0</v>
      </c>
      <c r="N101" s="165">
        <f>IF(H101="x","x",(H101*1000000/VLOOKUP($C101,'Crisis Indicator Data'!$C$3:$H$198,5,FALSE)))</f>
        <v>0.13068560017750167</v>
      </c>
      <c r="O101" s="165">
        <f>IF(I101="x","x",(I101*1000000/VLOOKUP($C101,'Crisis Indicator Data'!$C$3:$H$198,5,FALSE)))</f>
        <v>8.0430441535389391E-2</v>
      </c>
      <c r="P101" s="165">
        <f>IF(J101="x","x",(J101*1000000/VLOOKUP($C101,'Crisis Indicator Data'!$C$3:$H$198,5,FALSE)))</f>
        <v>0</v>
      </c>
      <c r="Q101" s="147">
        <f t="shared" si="7"/>
        <v>4</v>
      </c>
      <c r="R101" s="147">
        <f t="shared" si="8"/>
        <v>3.9</v>
      </c>
    </row>
    <row r="102" spans="1:18" x14ac:dyDescent="0.35">
      <c r="A102" s="172" t="str">
        <f>'Crisis Indicator Data'!A99</f>
        <v>Nigerian Refugees</v>
      </c>
      <c r="B102" s="173" t="str">
        <f>'Crisis Indicator Data'!B99</f>
        <v>Displacement</v>
      </c>
      <c r="C102" s="173" t="str">
        <f>'Crisis Indicator Data'!C99</f>
        <v>NER004</v>
      </c>
      <c r="D102" s="173" t="str">
        <f>'Crisis Indicator Data'!D99</f>
        <v>Niger</v>
      </c>
      <c r="E102" s="173" t="str">
        <f>'Crisis Indicator Data'!E99</f>
        <v>NER</v>
      </c>
      <c r="F102" s="182">
        <f>IF('Crisis Indicator Data'!Q99="x","x",('Crisis Indicator Data'!Q99/1000000))</f>
        <v>4.2610000000000001</v>
      </c>
      <c r="G102" s="182">
        <f>IF('Crisis Indicator Data'!R99="x","x",('Crisis Indicator Data'!R99/1000000))</f>
        <v>0</v>
      </c>
      <c r="H102" s="182">
        <f>IF('Crisis Indicator Data'!S99="x","x",('Crisis Indicator Data'!S99/1000000))</f>
        <v>0.53200000000000003</v>
      </c>
      <c r="I102" s="182">
        <f>IF('Crisis Indicator Data'!T99="x","x",('Crisis Indicator Data'!T99/1000000))</f>
        <v>0.26400000000000001</v>
      </c>
      <c r="J102" s="182">
        <f>IF('Crisis Indicator Data'!U99="x","x",('Crisis Indicator Data'!U99/1000000))</f>
        <v>0</v>
      </c>
      <c r="K102" s="168">
        <f t="shared" ref="K102:K133" si="9">IF(H102="x","x",IF(SUM(H102:J102)=0,0,IF(LOG(SUM(H102:J102)*1000000)&lt;$K$4,0,IF(LOG(SUM(H102:J102)*1000000)&gt;$K$3,5,ROUND(5-(K$3-LOG(SUM(H102:J102)*1000000))/(K$3-K$4)*5,1)))))</f>
        <v>3.2</v>
      </c>
      <c r="L102" s="165">
        <f>IF(F102="x","x",(F102*1000000/VLOOKUP($C102,'Crisis Indicator Data'!$C$3:$H$198,5,FALSE)))</f>
        <v>0.84259442357128733</v>
      </c>
      <c r="M102" s="165">
        <f>IF(G102="x","x",(G102*1000000/VLOOKUP($C102,'Crisis Indicator Data'!$C$3:$H$198,5,FALSE)))</f>
        <v>0</v>
      </c>
      <c r="N102" s="165">
        <f>IF(H102="x","x",(H102*1000000/VLOOKUP($C102,'Crisis Indicator Data'!$C$3:$H$198,5,FALSE)))</f>
        <v>0.10520071188451652</v>
      </c>
      <c r="O102" s="165">
        <f>IF(I102="x","x",(I102*1000000/VLOOKUP($C102,'Crisis Indicator Data'!$C$3:$H$198,5,FALSE)))</f>
        <v>5.2204864544196164E-2</v>
      </c>
      <c r="P102" s="165">
        <f>IF(J102="x","x",(J102*1000000/VLOOKUP($C102,'Crisis Indicator Data'!$C$3:$H$198,5,FALSE)))</f>
        <v>0</v>
      </c>
      <c r="Q102" s="147">
        <f t="shared" ref="Q102:Q133" si="10">IF(N102="x","x",IF(OR(L102&gt;=$L$3,M102&gt;=$M$3,N102&gt;=$N$3,O102&gt;=$O$3,P102&gt;=$P$3), (IF(VALUE(SUBSTITUTE(P102, "x", "0.0"))&gt;=$P$3, 5, IF((VALUE(SUBSTITUTE(O102, "x", "0.0"))+VALUE(SUBSTITUTE(P102, "x", "0.0")))&gt;=$O$3,4,IF((VALUE(SUBSTITUTE(O102, "x", "0.0"))+VALUE(SUBSTITUTE(P102, "x", "0.0"))+N102)&gt;=$N$3,3,IF((VALUE(SUBSTITUTE(O102, "x", "0.0"))+VALUE(SUBSTITUTE(P102, "x", "0.0"))+N102+VALUE(SUBSTITUTE(M102, "x", "0.0")))&gt;=$M$3,2,1)))))))</f>
        <v>4</v>
      </c>
      <c r="R102" s="147">
        <f t="shared" ref="R102:R133" si="11">IF(Q102="x","x",(AVERAGE(K102,Q102)))</f>
        <v>3.6</v>
      </c>
    </row>
    <row r="103" spans="1:18" x14ac:dyDescent="0.35">
      <c r="A103" s="172" t="str">
        <f>'Crisis Indicator Data'!A100</f>
        <v>Complex crisis in Niger</v>
      </c>
      <c r="B103" s="173" t="str">
        <f>'Crisis Indicator Data'!B100</f>
        <v>Conflict,Displacement,Drought,Floods,Food Security,Violence</v>
      </c>
      <c r="C103" s="173" t="str">
        <f>'Crisis Indicator Data'!C100</f>
        <v>NER006</v>
      </c>
      <c r="D103" s="173" t="str">
        <f>'Crisis Indicator Data'!D100</f>
        <v>Niger</v>
      </c>
      <c r="E103" s="173" t="str">
        <f>'Crisis Indicator Data'!E100</f>
        <v>NER</v>
      </c>
      <c r="F103" s="182">
        <f>IF('Crisis Indicator Data'!Q100="x","x",('Crisis Indicator Data'!Q100/1000000))</f>
        <v>17.239000000000001</v>
      </c>
      <c r="G103" s="182">
        <f>IF('Crisis Indicator Data'!R100="x","x",('Crisis Indicator Data'!R100/1000000))</f>
        <v>5.6</v>
      </c>
      <c r="H103" s="182">
        <f>IF('Crisis Indicator Data'!S100="x","x",('Crisis Indicator Data'!S100/1000000))</f>
        <v>3.0230000000000001</v>
      </c>
      <c r="I103" s="182">
        <f>IF('Crisis Indicator Data'!T100="x","x",('Crisis Indicator Data'!T100/1000000))</f>
        <v>1.2769999999999999</v>
      </c>
      <c r="J103" s="182" t="str">
        <f>IF('Crisis Indicator Data'!U100="x","x",('Crisis Indicator Data'!U100/1000000))</f>
        <v>x</v>
      </c>
      <c r="K103" s="168">
        <f t="shared" si="9"/>
        <v>4.4000000000000004</v>
      </c>
      <c r="L103" s="165">
        <f>IF(F103="x","x",(F103*1000000/VLOOKUP($C103,'Crisis Indicator Data'!$C$3:$H$198,5,FALSE)))</f>
        <v>0.63521131950329779</v>
      </c>
      <c r="M103" s="165">
        <f>IF(G103="x","x",(G103*1000000/VLOOKUP($C103,'Crisis Indicator Data'!$C$3:$H$198,5,FALSE)))</f>
        <v>0.20634511220015475</v>
      </c>
      <c r="N103" s="165">
        <f>IF(H103="x","x",(H103*1000000/VLOOKUP($C103,'Crisis Indicator Data'!$C$3:$H$198,5,FALSE)))</f>
        <v>0.11138951324661926</v>
      </c>
      <c r="O103" s="165">
        <f>IF(I103="x","x",(I103*1000000/VLOOKUP($C103,'Crisis Indicator Data'!$C$3:$H$198,5,FALSE)))</f>
        <v>4.7054055049928149E-2</v>
      </c>
      <c r="P103" s="165" t="str">
        <f>IF(J103="x","x",(J103*1000000/VLOOKUP($C103,'Crisis Indicator Data'!$C$3:$H$198,5,FALSE)))</f>
        <v>x</v>
      </c>
      <c r="Q103" s="147">
        <f t="shared" si="10"/>
        <v>3</v>
      </c>
      <c r="R103" s="147">
        <f t="shared" si="11"/>
        <v>3.7</v>
      </c>
    </row>
    <row r="104" spans="1:18" x14ac:dyDescent="0.35">
      <c r="A104" s="172" t="str">
        <f>'Crisis Indicator Data'!A101</f>
        <v>Complex crisis in Nigeria</v>
      </c>
      <c r="B104" s="173" t="str">
        <f>'Crisis Indicator Data'!B101</f>
        <v>Conflict,Displacement,Violence,Epidemic,Floods</v>
      </c>
      <c r="C104" s="173" t="str">
        <f>'Crisis Indicator Data'!C101</f>
        <v>NGA001</v>
      </c>
      <c r="D104" s="173" t="str">
        <f>'Crisis Indicator Data'!D101</f>
        <v>Nigeria</v>
      </c>
      <c r="E104" s="173" t="str">
        <f>'Crisis Indicator Data'!E101</f>
        <v>NGA</v>
      </c>
      <c r="F104" s="182">
        <f>IF('Crisis Indicator Data'!Q101="x","x",('Crisis Indicator Data'!Q101/1000000))</f>
        <v>99.281999999999996</v>
      </c>
      <c r="G104" s="182">
        <f>IF('Crisis Indicator Data'!R101="x","x",('Crisis Indicator Data'!R101/1000000))</f>
        <v>82.281999999999996</v>
      </c>
      <c r="H104" s="182">
        <f>IF('Crisis Indicator Data'!S101="x","x",('Crisis Indicator Data'!S101/1000000))</f>
        <v>24.103000000000002</v>
      </c>
      <c r="I104" s="182">
        <f>IF('Crisis Indicator Data'!T101="x","x",('Crisis Indicator Data'!T101/1000000))</f>
        <v>0.98699999999999999</v>
      </c>
      <c r="J104" s="182">
        <f>IF('Crisis Indicator Data'!U101="x","x",('Crisis Indicator Data'!U101/1000000))</f>
        <v>0</v>
      </c>
      <c r="K104" s="168">
        <f t="shared" si="9"/>
        <v>5</v>
      </c>
      <c r="L104" s="165">
        <f>IF(F104="x","x",(F104*1000000/VLOOKUP($C104,'Crisis Indicator Data'!$C$3:$H$198,5,FALSE)))</f>
        <v>0.48042389489729259</v>
      </c>
      <c r="M104" s="165">
        <f>IF(G104="x","x",(G104*1000000/VLOOKUP($C104,'Crisis Indicator Data'!$C$3:$H$198,5,FALSE)))</f>
        <v>0.39816118651859378</v>
      </c>
      <c r="N104" s="165">
        <f>IF(H104="x","x",(H104*1000000/VLOOKUP($C104,'Crisis Indicator Data'!$C$3:$H$198,5,FALSE)))</f>
        <v>0.11663400353245748</v>
      </c>
      <c r="O104" s="165">
        <f>IF(I104="x","x",(I104*1000000/VLOOKUP($C104,'Crisis Indicator Data'!$C$3:$H$198,5,FALSE)))</f>
        <v>4.7760760688103357E-3</v>
      </c>
      <c r="P104" s="165">
        <f>IF(J104="x","x",(J104*1000000/VLOOKUP($C104,'Crisis Indicator Data'!$C$3:$H$198,5,FALSE)))</f>
        <v>0</v>
      </c>
      <c r="Q104" s="147">
        <f t="shared" si="10"/>
        <v>3</v>
      </c>
      <c r="R104" s="147">
        <f t="shared" si="11"/>
        <v>4</v>
      </c>
    </row>
    <row r="105" spans="1:18" x14ac:dyDescent="0.35">
      <c r="A105" s="172" t="str">
        <f>'Crisis Indicator Data'!A102</f>
        <v>Middle belt conflict</v>
      </c>
      <c r="B105" s="173" t="str">
        <f>'Crisis Indicator Data'!B102</f>
        <v>Violence,Conflict</v>
      </c>
      <c r="C105" s="173" t="str">
        <f>'Crisis Indicator Data'!C102</f>
        <v>NGA003</v>
      </c>
      <c r="D105" s="173" t="str">
        <f>'Crisis Indicator Data'!D102</f>
        <v>Nigeria</v>
      </c>
      <c r="E105" s="173" t="str">
        <f>'Crisis Indicator Data'!E102</f>
        <v>NGA</v>
      </c>
      <c r="F105" s="182">
        <f>IF('Crisis Indicator Data'!Q102="x","x",('Crisis Indicator Data'!Q102/1000000))</f>
        <v>9.2430000000000003</v>
      </c>
      <c r="G105" s="182">
        <f>IF('Crisis Indicator Data'!R102="x","x",('Crisis Indicator Data'!R102/1000000))</f>
        <v>7.5209999999999999</v>
      </c>
      <c r="H105" s="182">
        <f>IF('Crisis Indicator Data'!S102="x","x",('Crisis Indicator Data'!S102/1000000))</f>
        <v>2.2269999999999999</v>
      </c>
      <c r="I105" s="182">
        <f>IF('Crisis Indicator Data'!T102="x","x",('Crisis Indicator Data'!T102/1000000))</f>
        <v>0.06</v>
      </c>
      <c r="J105" s="182">
        <f>IF('Crisis Indicator Data'!U102="x","x",('Crisis Indicator Data'!U102/1000000))</f>
        <v>0</v>
      </c>
      <c r="K105" s="168">
        <f t="shared" si="9"/>
        <v>3.9</v>
      </c>
      <c r="L105" s="165">
        <f>IF(F105="x","x",(F105*1000000/VLOOKUP($C105,'Crisis Indicator Data'!$C$3:$H$198,5,FALSE)))</f>
        <v>0.485145916439219</v>
      </c>
      <c r="M105" s="165">
        <f>IF(G105="x","x",(G105*1000000/VLOOKUP($C105,'Crisis Indicator Data'!$C$3:$H$198,5,FALSE)))</f>
        <v>0.39476170480789419</v>
      </c>
      <c r="N105" s="165">
        <f>IF(H105="x","x",(H105*1000000/VLOOKUP($C105,'Crisis Indicator Data'!$C$3:$H$198,5,FALSE)))</f>
        <v>0.11689061515851354</v>
      </c>
      <c r="O105" s="165">
        <f>IF(I105="x","x",(I105*1000000/VLOOKUP($C105,'Crisis Indicator Data'!$C$3:$H$198,5,FALSE)))</f>
        <v>3.1492756665966828E-3</v>
      </c>
      <c r="P105" s="165">
        <f>IF(J105="x","x",(J105*1000000/VLOOKUP($C105,'Crisis Indicator Data'!$C$3:$H$198,5,FALSE)))</f>
        <v>0</v>
      </c>
      <c r="Q105" s="147">
        <f t="shared" si="10"/>
        <v>3</v>
      </c>
      <c r="R105" s="147">
        <f t="shared" si="11"/>
        <v>3.45</v>
      </c>
    </row>
    <row r="106" spans="1:18" x14ac:dyDescent="0.35">
      <c r="A106" s="172" t="str">
        <f>'Crisis Indicator Data'!A103</f>
        <v>Lake Chad basin crisis in Nigeria</v>
      </c>
      <c r="B106" s="173" t="str">
        <f>'Crisis Indicator Data'!B103</f>
        <v>Conflict,Displacement</v>
      </c>
      <c r="C106" s="173" t="str">
        <f>'Crisis Indicator Data'!C103</f>
        <v>NGA004</v>
      </c>
      <c r="D106" s="173" t="str">
        <f>'Crisis Indicator Data'!D103</f>
        <v>Nigeria</v>
      </c>
      <c r="E106" s="173" t="str">
        <f>'Crisis Indicator Data'!E103</f>
        <v>NGA</v>
      </c>
      <c r="F106" s="182">
        <f>IF('Crisis Indicator Data'!Q103="x","x",('Crisis Indicator Data'!Q103/1000000))</f>
        <v>0</v>
      </c>
      <c r="G106" s="182">
        <f>IF('Crisis Indicator Data'!R103="x","x",('Crisis Indicator Data'!R103/1000000))</f>
        <v>8.1999999999999993</v>
      </c>
      <c r="H106" s="182">
        <f>IF('Crisis Indicator Data'!S103="x","x",('Crisis Indicator Data'!S103/1000000))</f>
        <v>5.6</v>
      </c>
      <c r="I106" s="182">
        <f>IF('Crisis Indicator Data'!T103="x","x",('Crisis Indicator Data'!T103/1000000))</f>
        <v>2.1</v>
      </c>
      <c r="J106" s="182">
        <f>IF('Crisis Indicator Data'!U103="x","x",('Crisis Indicator Data'!U103/1000000))</f>
        <v>0.2</v>
      </c>
      <c r="K106" s="168">
        <f t="shared" si="9"/>
        <v>4.8</v>
      </c>
      <c r="L106" s="165">
        <f>IF(F106="x","x",(F106*1000000/VLOOKUP($C106,'Crisis Indicator Data'!$C$3:$H$198,5,FALSE)))</f>
        <v>0</v>
      </c>
      <c r="M106" s="165">
        <f>IF(G106="x","x",(G106*1000000/VLOOKUP($C106,'Crisis Indicator Data'!$C$3:$H$198,5,FALSE)))</f>
        <v>0.50931677018633537</v>
      </c>
      <c r="N106" s="165">
        <f>IF(H106="x","x",(H106*1000000/VLOOKUP($C106,'Crisis Indicator Data'!$C$3:$H$198,5,FALSE)))</f>
        <v>0.34782608695652173</v>
      </c>
      <c r="O106" s="165">
        <f>IF(I106="x","x",(I106*1000000/VLOOKUP($C106,'Crisis Indicator Data'!$C$3:$H$198,5,FALSE)))</f>
        <v>0.13043478260869565</v>
      </c>
      <c r="P106" s="165">
        <f>IF(J106="x","x",(J106*1000000/VLOOKUP($C106,'Crisis Indicator Data'!$C$3:$H$198,5,FALSE)))</f>
        <v>1.2422360248447204E-2</v>
      </c>
      <c r="Q106" s="147">
        <f t="shared" si="10"/>
        <v>4</v>
      </c>
      <c r="R106" s="147">
        <f t="shared" si="11"/>
        <v>4.4000000000000004</v>
      </c>
    </row>
    <row r="107" spans="1:18" x14ac:dyDescent="0.35">
      <c r="A107" s="172" t="str">
        <f>'Crisis Indicator Data'!A104</f>
        <v>Northwest Banditry</v>
      </c>
      <c r="B107" s="173" t="str">
        <f>'Crisis Indicator Data'!B104</f>
        <v>Violence,Displacement</v>
      </c>
      <c r="C107" s="173" t="str">
        <f>'Crisis Indicator Data'!C104</f>
        <v>NGA007</v>
      </c>
      <c r="D107" s="173" t="str">
        <f>'Crisis Indicator Data'!D104</f>
        <v>Nigeria</v>
      </c>
      <c r="E107" s="173" t="str">
        <f>'Crisis Indicator Data'!E104</f>
        <v>NGA</v>
      </c>
      <c r="F107" s="182">
        <f>IF('Crisis Indicator Data'!Q104="x","x",('Crisis Indicator Data'!Q104/1000000))</f>
        <v>20.891999999999999</v>
      </c>
      <c r="G107" s="182">
        <f>IF('Crisis Indicator Data'!R104="x","x",('Crisis Indicator Data'!R104/1000000))</f>
        <v>16.695</v>
      </c>
      <c r="H107" s="182">
        <f>IF('Crisis Indicator Data'!S104="x","x",('Crisis Indicator Data'!S104/1000000))</f>
        <v>7.5410000000000004</v>
      </c>
      <c r="I107" s="182">
        <f>IF('Crisis Indicator Data'!T104="x","x",('Crisis Indicator Data'!T104/1000000))</f>
        <v>0.16</v>
      </c>
      <c r="J107" s="182">
        <f>IF('Crisis Indicator Data'!U104="x","x",('Crisis Indicator Data'!U104/1000000))</f>
        <v>0</v>
      </c>
      <c r="K107" s="168">
        <f t="shared" si="9"/>
        <v>4.8</v>
      </c>
      <c r="L107" s="165">
        <f>IF(F107="x","x",(F107*1000000/VLOOKUP($C107,'Crisis Indicator Data'!$C$3:$H$198,5,FALSE)))</f>
        <v>0.46131425543190246</v>
      </c>
      <c r="M107" s="165">
        <f>IF(G107="x","x",(G107*1000000/VLOOKUP($C107,'Crisis Indicator Data'!$C$3:$H$198,5,FALSE)))</f>
        <v>0.36864069952305245</v>
      </c>
      <c r="N107" s="165">
        <f>IF(H107="x","x",(H107*1000000/VLOOKUP($C107,'Crisis Indicator Data'!$C$3:$H$198,5,FALSE)))</f>
        <v>0.16651210033562974</v>
      </c>
      <c r="O107" s="165">
        <f>IF(I107="x","x",(I107*1000000/VLOOKUP($C107,'Crisis Indicator Data'!$C$3:$H$198,5,FALSE)))</f>
        <v>3.5329447094152974E-3</v>
      </c>
      <c r="P107" s="165">
        <f>IF(J107="x","x",(J107*1000000/VLOOKUP($C107,'Crisis Indicator Data'!$C$3:$H$198,5,FALSE)))</f>
        <v>0</v>
      </c>
      <c r="Q107" s="147">
        <f t="shared" si="10"/>
        <v>3</v>
      </c>
      <c r="R107" s="147">
        <f t="shared" si="11"/>
        <v>3.9</v>
      </c>
    </row>
    <row r="108" spans="1:18" x14ac:dyDescent="0.35">
      <c r="A108" s="172" t="str">
        <f>'Crisis Indicator Data'!A105</f>
        <v>Cameroonian Refugees in Nigeria</v>
      </c>
      <c r="B108" s="173" t="str">
        <f>'Crisis Indicator Data'!B105</f>
        <v>Displacement</v>
      </c>
      <c r="C108" s="173" t="str">
        <f>'Crisis Indicator Data'!C105</f>
        <v>NGA008</v>
      </c>
      <c r="D108" s="173" t="str">
        <f>'Crisis Indicator Data'!D105</f>
        <v>Nigeria</v>
      </c>
      <c r="E108" s="173" t="str">
        <f>'Crisis Indicator Data'!E105</f>
        <v>NGA</v>
      </c>
      <c r="F108" s="182">
        <f>IF('Crisis Indicator Data'!Q105="x","x",('Crisis Indicator Data'!Q105/1000000))</f>
        <v>12.573</v>
      </c>
      <c r="G108" s="182">
        <f>IF('Crisis Indicator Data'!R105="x","x",('Crisis Indicator Data'!R105/1000000))</f>
        <v>0</v>
      </c>
      <c r="H108" s="182">
        <f>IF('Crisis Indicator Data'!S105="x","x",('Crisis Indicator Data'!S105/1000000))</f>
        <v>0.10100000000000001</v>
      </c>
      <c r="I108" s="182" t="str">
        <f>IF('Crisis Indicator Data'!T105="x","x",('Crisis Indicator Data'!T105/1000000))</f>
        <v>x</v>
      </c>
      <c r="J108" s="182" t="str">
        <f>IF('Crisis Indicator Data'!U105="x","x",('Crisis Indicator Data'!U105/1000000))</f>
        <v>x</v>
      </c>
      <c r="K108" s="168">
        <f t="shared" si="9"/>
        <v>1.7</v>
      </c>
      <c r="L108" s="165">
        <f>IF(F108="x","x",(F108*1000000/VLOOKUP($C108,'Crisis Indicator Data'!$C$3:$H$198,5,FALSE)))</f>
        <v>0.99195266272189353</v>
      </c>
      <c r="M108" s="165">
        <f>IF(G108="x","x",(G108*1000000/VLOOKUP($C108,'Crisis Indicator Data'!$C$3:$H$198,5,FALSE)))</f>
        <v>0</v>
      </c>
      <c r="N108" s="165">
        <f>IF(H108="x","x",(H108*1000000/VLOOKUP($C108,'Crisis Indicator Data'!$C$3:$H$198,5,FALSE)))</f>
        <v>7.9684418145956615E-3</v>
      </c>
      <c r="O108" s="165" t="str">
        <f>IF(I108="x","x",(I108*1000000/VLOOKUP($C108,'Crisis Indicator Data'!$C$3:$H$198,5,FALSE)))</f>
        <v>x</v>
      </c>
      <c r="P108" s="165" t="str">
        <f>IF(J108="x","x",(J108*1000000/VLOOKUP($C108,'Crisis Indicator Data'!$C$3:$H$198,5,FALSE)))</f>
        <v>x</v>
      </c>
      <c r="Q108" s="147">
        <f t="shared" si="10"/>
        <v>1</v>
      </c>
      <c r="R108" s="147">
        <f t="shared" si="11"/>
        <v>1.35</v>
      </c>
    </row>
    <row r="109" spans="1:18" x14ac:dyDescent="0.35">
      <c r="A109" s="172" t="str">
        <f>'Crisis Indicator Data'!A106</f>
        <v>Socioeconomic crisis in Nicaragua</v>
      </c>
      <c r="B109" s="173" t="str">
        <f>'Crisis Indicator Data'!B106</f>
        <v>Socio-political</v>
      </c>
      <c r="C109" s="173" t="str">
        <f>'Crisis Indicator Data'!C106</f>
        <v>NIC001</v>
      </c>
      <c r="D109" s="173" t="str">
        <f>'Crisis Indicator Data'!D106</f>
        <v>Nicaragua</v>
      </c>
      <c r="E109" s="173" t="str">
        <f>'Crisis Indicator Data'!E106</f>
        <v>NIC</v>
      </c>
      <c r="F109" s="182">
        <f>IF('Crisis Indicator Data'!Q106="x","x",('Crisis Indicator Data'!Q106/1000000))</f>
        <v>5.0229999999999997</v>
      </c>
      <c r="G109" s="182">
        <f>IF('Crisis Indicator Data'!R106="x","x",('Crisis Indicator Data'!R106/1000000))</f>
        <v>1.7729999999999999</v>
      </c>
      <c r="H109" s="182" t="str">
        <f>IF('Crisis Indicator Data'!S106="x","x",('Crisis Indicator Data'!S106/1000000))</f>
        <v>x</v>
      </c>
      <c r="I109" s="182" t="str">
        <f>IF('Crisis Indicator Data'!T106="x","x",('Crisis Indicator Data'!T106/1000000))</f>
        <v>x</v>
      </c>
      <c r="J109" s="182" t="str">
        <f>IF('Crisis Indicator Data'!U106="x","x",('Crisis Indicator Data'!U106/1000000))</f>
        <v>x</v>
      </c>
      <c r="K109" s="168" t="str">
        <f t="shared" si="9"/>
        <v>x</v>
      </c>
      <c r="L109" s="165">
        <f>IF(F109="x","x",(F109*1000000/VLOOKUP($C109,'Crisis Indicator Data'!$C$3:$H$198,5,FALSE)))</f>
        <v>0.73911124190700417</v>
      </c>
      <c r="M109" s="165">
        <f>IF(G109="x","x",(G109*1000000/VLOOKUP($C109,'Crisis Indicator Data'!$C$3:$H$198,5,FALSE)))</f>
        <v>0.26088875809299589</v>
      </c>
      <c r="N109" s="165" t="str">
        <f>IF(H109="x","x",(H109*1000000/VLOOKUP($C109,'Crisis Indicator Data'!$C$3:$H$198,5,FALSE)))</f>
        <v>x</v>
      </c>
      <c r="O109" s="165" t="str">
        <f>IF(I109="x","x",(I109*1000000/VLOOKUP($C109,'Crisis Indicator Data'!$C$3:$H$198,5,FALSE)))</f>
        <v>x</v>
      </c>
      <c r="P109" s="165" t="str">
        <f>IF(J109="x","x",(J109*1000000/VLOOKUP($C109,'Crisis Indicator Data'!$C$3:$H$198,5,FALSE)))</f>
        <v>x</v>
      </c>
      <c r="Q109" s="147" t="str">
        <f t="shared" si="10"/>
        <v>x</v>
      </c>
      <c r="R109" s="147" t="str">
        <f t="shared" si="11"/>
        <v>x</v>
      </c>
    </row>
    <row r="110" spans="1:18" x14ac:dyDescent="0.35">
      <c r="A110" s="172" t="str">
        <f>'Crisis Indicator Data'!A107</f>
        <v>2024 Monsoon Floods in Nepal</v>
      </c>
      <c r="B110" s="173" t="str">
        <f>'Crisis Indicator Data'!B107</f>
        <v>Floods</v>
      </c>
      <c r="C110" s="173" t="str">
        <f>'Crisis Indicator Data'!C107</f>
        <v>NPL004</v>
      </c>
      <c r="D110" s="173" t="str">
        <f>'Crisis Indicator Data'!D107</f>
        <v>Nepal</v>
      </c>
      <c r="E110" s="173" t="str">
        <f>'Crisis Indicator Data'!E107</f>
        <v>NPL</v>
      </c>
      <c r="F110" s="182">
        <f>IF('Crisis Indicator Data'!Q107="x","x",('Crisis Indicator Data'!Q107/1000000))</f>
        <v>20.568000000000001</v>
      </c>
      <c r="G110" s="182">
        <f>IF('Crisis Indicator Data'!R107="x","x",('Crisis Indicator Data'!R107/1000000))</f>
        <v>2.3980000000000001</v>
      </c>
      <c r="H110" s="182">
        <f>IF('Crisis Indicator Data'!S107="x","x",('Crisis Indicator Data'!S107/1000000))</f>
        <v>0.192</v>
      </c>
      <c r="I110" s="182" t="str">
        <f>IF('Crisis Indicator Data'!T107="x","x",('Crisis Indicator Data'!T107/1000000))</f>
        <v>x</v>
      </c>
      <c r="J110" s="182" t="str">
        <f>IF('Crisis Indicator Data'!U107="x","x",('Crisis Indicator Data'!U107/1000000))</f>
        <v>x</v>
      </c>
      <c r="K110" s="168">
        <f t="shared" si="9"/>
        <v>2.1</v>
      </c>
      <c r="L110" s="165">
        <f>IF(F110="x","x",(F110*1000000/VLOOKUP($C110,'Crisis Indicator Data'!$C$3:$H$198,5,FALSE)))</f>
        <v>0.88815959927454879</v>
      </c>
      <c r="M110" s="165">
        <f>IF(G110="x","x",(G110*1000000/VLOOKUP($C110,'Crisis Indicator Data'!$C$3:$H$198,5,FALSE)))</f>
        <v>0.10354952932032127</v>
      </c>
      <c r="N110" s="165">
        <f>IF(H110="x","x",(H110*1000000/VLOOKUP($C110,'Crisis Indicator Data'!$C$3:$H$198,5,FALSE)))</f>
        <v>8.2908714051299764E-3</v>
      </c>
      <c r="O110" s="165" t="str">
        <f>IF(I110="x","x",(I110*1000000/VLOOKUP($C110,'Crisis Indicator Data'!$C$3:$H$198,5,FALSE)))</f>
        <v>x</v>
      </c>
      <c r="P110" s="165" t="str">
        <f>IF(J110="x","x",(J110*1000000/VLOOKUP($C110,'Crisis Indicator Data'!$C$3:$H$198,5,FALSE)))</f>
        <v>x</v>
      </c>
      <c r="Q110" s="147">
        <f t="shared" si="10"/>
        <v>2</v>
      </c>
      <c r="R110" s="147">
        <f t="shared" si="11"/>
        <v>2.0499999999999998</v>
      </c>
    </row>
    <row r="111" spans="1:18" x14ac:dyDescent="0.35">
      <c r="A111" s="172" t="str">
        <f>'Crisis Indicator Data'!A108</f>
        <v>Complex crisis in Pakistan</v>
      </c>
      <c r="B111" s="173" t="str">
        <f>'Crisis Indicator Data'!B108</f>
        <v>Displacement,Conflict</v>
      </c>
      <c r="C111" s="173" t="str">
        <f>'Crisis Indicator Data'!C108</f>
        <v>PAK001</v>
      </c>
      <c r="D111" s="173" t="str">
        <f>'Crisis Indicator Data'!D108</f>
        <v>Pakistan</v>
      </c>
      <c r="E111" s="173" t="str">
        <f>'Crisis Indicator Data'!E108</f>
        <v>PAK</v>
      </c>
      <c r="F111" s="182">
        <f>IF('Crisis Indicator Data'!Q108="x","x",('Crisis Indicator Data'!Q108/1000000))</f>
        <v>147.80000000000001</v>
      </c>
      <c r="G111" s="182">
        <f>IF('Crisis Indicator Data'!R108="x","x",('Crisis Indicator Data'!R108/1000000))</f>
        <v>69.272999999999996</v>
      </c>
      <c r="H111" s="182">
        <f>IF('Crisis Indicator Data'!S108="x","x",('Crisis Indicator Data'!S108/1000000))</f>
        <v>34.484000000000002</v>
      </c>
      <c r="I111" s="182">
        <f>IF('Crisis Indicator Data'!T108="x","x",('Crisis Indicator Data'!T108/1000000))</f>
        <v>1.216</v>
      </c>
      <c r="J111" s="182">
        <f>IF('Crisis Indicator Data'!U108="x","x",('Crisis Indicator Data'!U108/1000000))</f>
        <v>0</v>
      </c>
      <c r="K111" s="168">
        <f t="shared" si="9"/>
        <v>5</v>
      </c>
      <c r="L111" s="165">
        <f>IF(F111="x","x",(F111*1000000/VLOOKUP($C111,'Crisis Indicator Data'!$C$3:$H$198,5,FALSE)))</f>
        <v>0.58471666165556313</v>
      </c>
      <c r="M111" s="165">
        <f>IF(G111="x","x",(G111*1000000/VLOOKUP($C111,'Crisis Indicator Data'!$C$3:$H$198,5,FALSE)))</f>
        <v>0.27405329704239395</v>
      </c>
      <c r="N111" s="165">
        <f>IF(H111="x","x",(H111*1000000/VLOOKUP($C111,'Crisis Indicator Data'!$C$3:$H$198,5,FALSE)))</f>
        <v>0.13642333802794612</v>
      </c>
      <c r="O111" s="165">
        <f>IF(I111="x","x",(I111*1000000/VLOOKUP($C111,'Crisis Indicator Data'!$C$3:$H$198,5,FALSE)))</f>
        <v>4.8106594084787874E-3</v>
      </c>
      <c r="P111" s="165">
        <f>IF(J111="x","x",(J111*1000000/VLOOKUP($C111,'Crisis Indicator Data'!$C$3:$H$198,5,FALSE)))</f>
        <v>0</v>
      </c>
      <c r="Q111" s="147">
        <f t="shared" si="10"/>
        <v>3</v>
      </c>
      <c r="R111" s="147">
        <f t="shared" si="11"/>
        <v>4</v>
      </c>
    </row>
    <row r="112" spans="1:18" x14ac:dyDescent="0.35">
      <c r="A112" s="172" t="str">
        <f>'Crisis Indicator Data'!A109</f>
        <v>Kashmir conflict in Pakistan</v>
      </c>
      <c r="B112" s="173" t="str">
        <f>'Crisis Indicator Data'!B109</f>
        <v>Conflict</v>
      </c>
      <c r="C112" s="173" t="str">
        <f>'Crisis Indicator Data'!C109</f>
        <v>PAK004</v>
      </c>
      <c r="D112" s="173" t="str">
        <f>'Crisis Indicator Data'!D109</f>
        <v>Pakistan</v>
      </c>
      <c r="E112" s="173" t="str">
        <f>'Crisis Indicator Data'!E109</f>
        <v>PAK</v>
      </c>
      <c r="F112" s="182">
        <f>IF('Crisis Indicator Data'!Q109="x","x",('Crisis Indicator Data'!Q109/1000000))</f>
        <v>4.3899999999999997</v>
      </c>
      <c r="G112" s="182" t="str">
        <f>IF('Crisis Indicator Data'!R109="x","x",('Crisis Indicator Data'!R109/1000000))</f>
        <v>x</v>
      </c>
      <c r="H112" s="182" t="str">
        <f>IF('Crisis Indicator Data'!S109="x","x",('Crisis Indicator Data'!S109/1000000))</f>
        <v>x</v>
      </c>
      <c r="I112" s="182" t="str">
        <f>IF('Crisis Indicator Data'!T109="x","x",('Crisis Indicator Data'!T109/1000000))</f>
        <v>x</v>
      </c>
      <c r="J112" s="182" t="str">
        <f>IF('Crisis Indicator Data'!U109="x","x",('Crisis Indicator Data'!U109/1000000))</f>
        <v>x</v>
      </c>
      <c r="K112" s="168" t="str">
        <f t="shared" si="9"/>
        <v>x</v>
      </c>
      <c r="L112" s="165">
        <f>IF(F112="x","x",(F112*1000000/VLOOKUP($C112,'Crisis Indicator Data'!$C$3:$H$198,5,FALSE)))</f>
        <v>1</v>
      </c>
      <c r="M112" s="165" t="str">
        <f>IF(G112="x","x",(G112*1000000/VLOOKUP($C112,'Crisis Indicator Data'!$C$3:$H$198,5,FALSE)))</f>
        <v>x</v>
      </c>
      <c r="N112" s="165" t="str">
        <f>IF(H112="x","x",(H112*1000000/VLOOKUP($C112,'Crisis Indicator Data'!$C$3:$H$198,5,FALSE)))</f>
        <v>x</v>
      </c>
      <c r="O112" s="165" t="str">
        <f>IF(I112="x","x",(I112*1000000/VLOOKUP($C112,'Crisis Indicator Data'!$C$3:$H$198,5,FALSE)))</f>
        <v>x</v>
      </c>
      <c r="P112" s="165" t="str">
        <f>IF(J112="x","x",(J112*1000000/VLOOKUP($C112,'Crisis Indicator Data'!$C$3:$H$198,5,FALSE)))</f>
        <v>x</v>
      </c>
      <c r="Q112" s="147" t="str">
        <f t="shared" si="10"/>
        <v>x</v>
      </c>
      <c r="R112" s="147" t="str">
        <f t="shared" si="11"/>
        <v>x</v>
      </c>
    </row>
    <row r="113" spans="1:18" x14ac:dyDescent="0.35">
      <c r="A113" s="172" t="str">
        <f>'Crisis Indicator Data'!A110</f>
        <v>Venezuela displacement in Panama</v>
      </c>
      <c r="B113" s="173" t="str">
        <f>'Crisis Indicator Data'!B110</f>
        <v>Displacement</v>
      </c>
      <c r="C113" s="173" t="str">
        <f>'Crisis Indicator Data'!C110</f>
        <v>PAN002</v>
      </c>
      <c r="D113" s="173" t="str">
        <f>'Crisis Indicator Data'!D110</f>
        <v>Panama</v>
      </c>
      <c r="E113" s="173" t="str">
        <f>'Crisis Indicator Data'!E110</f>
        <v>PAN</v>
      </c>
      <c r="F113" s="182">
        <f>IF('Crisis Indicator Data'!Q110="x","x",('Crisis Indicator Data'!Q110/1000000))</f>
        <v>0.46300000000000002</v>
      </c>
      <c r="G113" s="182">
        <f>IF('Crisis Indicator Data'!R110="x","x",('Crisis Indicator Data'!R110/1000000))</f>
        <v>2.3E-2</v>
      </c>
      <c r="H113" s="182">
        <f>IF('Crisis Indicator Data'!S110="x","x",('Crisis Indicator Data'!S110/1000000))</f>
        <v>3.5999999999999997E-2</v>
      </c>
      <c r="I113" s="182">
        <f>IF('Crisis Indicator Data'!T110="x","x",('Crisis Indicator Data'!T110/1000000))</f>
        <v>0</v>
      </c>
      <c r="J113" s="182">
        <f>IF('Crisis Indicator Data'!U110="x","x",('Crisis Indicator Data'!U110/1000000))</f>
        <v>0</v>
      </c>
      <c r="K113" s="168">
        <f t="shared" si="9"/>
        <v>0.9</v>
      </c>
      <c r="L113" s="165">
        <f>IF(F113="x","x",(F113*1000000/VLOOKUP($C113,'Crisis Indicator Data'!$C$3:$H$198,5,FALSE)))</f>
        <v>0.8886756238003839</v>
      </c>
      <c r="M113" s="165">
        <f>IF(G113="x","x",(G113*1000000/VLOOKUP($C113,'Crisis Indicator Data'!$C$3:$H$198,5,FALSE)))</f>
        <v>4.4145873320537425E-2</v>
      </c>
      <c r="N113" s="165">
        <f>IF(H113="x","x",(H113*1000000/VLOOKUP($C113,'Crisis Indicator Data'!$C$3:$H$198,5,FALSE)))</f>
        <v>6.9097888675623803E-2</v>
      </c>
      <c r="O113" s="165">
        <f>IF(I113="x","x",(I113*1000000/VLOOKUP($C113,'Crisis Indicator Data'!$C$3:$H$198,5,FALSE)))</f>
        <v>0</v>
      </c>
      <c r="P113" s="165">
        <f>IF(J113="x","x",(J113*1000000/VLOOKUP($C113,'Crisis Indicator Data'!$C$3:$H$198,5,FALSE)))</f>
        <v>0</v>
      </c>
      <c r="Q113" s="147">
        <f t="shared" si="10"/>
        <v>3</v>
      </c>
      <c r="R113" s="147">
        <f t="shared" si="11"/>
        <v>1.95</v>
      </c>
    </row>
    <row r="114" spans="1:18" x14ac:dyDescent="0.35">
      <c r="A114" s="172" t="str">
        <f>'Crisis Indicator Data'!A111</f>
        <v>Venezuela displacement in Peru</v>
      </c>
      <c r="B114" s="173" t="str">
        <f>'Crisis Indicator Data'!B111</f>
        <v>Displacement</v>
      </c>
      <c r="C114" s="173" t="str">
        <f>'Crisis Indicator Data'!C111</f>
        <v>PER002</v>
      </c>
      <c r="D114" s="173" t="str">
        <f>'Crisis Indicator Data'!D111</f>
        <v>Peru</v>
      </c>
      <c r="E114" s="173" t="str">
        <f>'Crisis Indicator Data'!E111</f>
        <v>PER</v>
      </c>
      <c r="F114" s="182">
        <f>IF('Crisis Indicator Data'!Q111="x","x",('Crisis Indicator Data'!Q111/1000000))</f>
        <v>19.731999999999999</v>
      </c>
      <c r="G114" s="182">
        <f>IF('Crisis Indicator Data'!R111="x","x",('Crisis Indicator Data'!R111/1000000))</f>
        <v>13.56</v>
      </c>
      <c r="H114" s="182">
        <f>IF('Crisis Indicator Data'!S111="x","x",('Crisis Indicator Data'!S111/1000000))</f>
        <v>1.06</v>
      </c>
      <c r="I114" s="182">
        <f>IF('Crisis Indicator Data'!T111="x","x",('Crisis Indicator Data'!T111/1000000))</f>
        <v>0</v>
      </c>
      <c r="J114" s="182">
        <f>IF('Crisis Indicator Data'!U111="x","x",('Crisis Indicator Data'!U111/1000000))</f>
        <v>0</v>
      </c>
      <c r="K114" s="168">
        <f t="shared" si="9"/>
        <v>3.4</v>
      </c>
      <c r="L114" s="165">
        <f>IF(F114="x","x",(F114*1000000/VLOOKUP($C114,'Crisis Indicator Data'!$C$3:$H$198,5,FALSE)))</f>
        <v>0.57438942741536403</v>
      </c>
      <c r="M114" s="165">
        <f>IF(G114="x","x",(G114*1000000/VLOOKUP($C114,'Crisis Indicator Data'!$C$3:$H$198,5,FALSE)))</f>
        <v>0.39472535149768578</v>
      </c>
      <c r="N114" s="165">
        <f>IF(H114="x","x",(H114*1000000/VLOOKUP($C114,'Crisis Indicator Data'!$C$3:$H$198,5,FALSE)))</f>
        <v>3.0856111547754198E-2</v>
      </c>
      <c r="O114" s="165">
        <f>IF(I114="x","x",(I114*1000000/VLOOKUP($C114,'Crisis Indicator Data'!$C$3:$H$198,5,FALSE)))</f>
        <v>0</v>
      </c>
      <c r="P114" s="165">
        <f>IF(J114="x","x",(J114*1000000/VLOOKUP($C114,'Crisis Indicator Data'!$C$3:$H$198,5,FALSE)))</f>
        <v>0</v>
      </c>
      <c r="Q114" s="147">
        <f t="shared" si="10"/>
        <v>2</v>
      </c>
      <c r="R114" s="147">
        <f t="shared" si="11"/>
        <v>2.7</v>
      </c>
    </row>
    <row r="115" spans="1:18" x14ac:dyDescent="0.35">
      <c r="A115" s="172" t="str">
        <f>'Crisis Indicator Data'!A112</f>
        <v>Multiple crises in the Philippines</v>
      </c>
      <c r="B115" s="173" t="str">
        <f>'Crisis Indicator Data'!B112</f>
        <v>Conflict,Cyclone,Violence,Floods,Other seasonal event</v>
      </c>
      <c r="C115" s="173" t="str">
        <f>'Crisis Indicator Data'!C112</f>
        <v>PHL001</v>
      </c>
      <c r="D115" s="173" t="str">
        <f>'Crisis Indicator Data'!D112</f>
        <v>Philippines</v>
      </c>
      <c r="E115" s="173" t="str">
        <f>'Crisis Indicator Data'!E112</f>
        <v>PHL</v>
      </c>
      <c r="F115" s="182">
        <f>IF('Crisis Indicator Data'!Q112="x","x",('Crisis Indicator Data'!Q112/1000000))</f>
        <v>76.905000000000001</v>
      </c>
      <c r="G115" s="182">
        <f>IF('Crisis Indicator Data'!R112="x","x",('Crisis Indicator Data'!R112/1000000))</f>
        <v>10.666</v>
      </c>
      <c r="H115" s="182">
        <f>IF('Crisis Indicator Data'!S112="x","x",('Crisis Indicator Data'!S112/1000000))</f>
        <v>2.706</v>
      </c>
      <c r="I115" s="182" t="str">
        <f>IF('Crisis Indicator Data'!T112="x","x",('Crisis Indicator Data'!T112/1000000))</f>
        <v>x</v>
      </c>
      <c r="J115" s="182" t="str">
        <f>IF('Crisis Indicator Data'!U112="x","x",('Crisis Indicator Data'!U112/1000000))</f>
        <v>x</v>
      </c>
      <c r="K115" s="168">
        <f t="shared" si="9"/>
        <v>4.0999999999999996</v>
      </c>
      <c r="L115" s="165">
        <f>IF(F115="x","x",(F115*1000000/VLOOKUP($C115,'Crisis Indicator Data'!$C$3:$H$198,5,FALSE)))</f>
        <v>0.85187810848831924</v>
      </c>
      <c r="M115" s="165">
        <f>IF(G115="x","x",(G115*1000000/VLOOKUP($C115,'Crisis Indicator Data'!$C$3:$H$198,5,FALSE)))</f>
        <v>0.11814747942443812</v>
      </c>
      <c r="N115" s="165">
        <f>IF(H115="x","x",(H115*1000000/VLOOKUP($C115,'Crisis Indicator Data'!$C$3:$H$198,5,FALSE)))</f>
        <v>2.9974412087242597E-2</v>
      </c>
      <c r="O115" s="165" t="str">
        <f>IF(I115="x","x",(I115*1000000/VLOOKUP($C115,'Crisis Indicator Data'!$C$3:$H$198,5,FALSE)))</f>
        <v>x</v>
      </c>
      <c r="P115" s="165" t="str">
        <f>IF(J115="x","x",(J115*1000000/VLOOKUP($C115,'Crisis Indicator Data'!$C$3:$H$198,5,FALSE)))</f>
        <v>x</v>
      </c>
      <c r="Q115" s="147">
        <f t="shared" si="10"/>
        <v>2</v>
      </c>
      <c r="R115" s="147">
        <f t="shared" si="11"/>
        <v>3.05</v>
      </c>
    </row>
    <row r="116" spans="1:18" x14ac:dyDescent="0.35">
      <c r="A116" s="172" t="str">
        <f>'Crisis Indicator Data'!A113</f>
        <v>Mindanao conflict</v>
      </c>
      <c r="B116" s="173" t="str">
        <f>'Crisis Indicator Data'!B113</f>
        <v>Conflict,Violence</v>
      </c>
      <c r="C116" s="173" t="str">
        <f>'Crisis Indicator Data'!C113</f>
        <v>PHL003</v>
      </c>
      <c r="D116" s="173" t="str">
        <f>'Crisis Indicator Data'!D113</f>
        <v>Philippines</v>
      </c>
      <c r="E116" s="173" t="str">
        <f>'Crisis Indicator Data'!E113</f>
        <v>PHL</v>
      </c>
      <c r="F116" s="182">
        <f>IF('Crisis Indicator Data'!Q113="x","x",('Crisis Indicator Data'!Q113/1000000))</f>
        <v>26.146000000000001</v>
      </c>
      <c r="G116" s="182">
        <f>IF('Crisis Indicator Data'!R113="x","x",('Crisis Indicator Data'!R113/1000000))</f>
        <v>0</v>
      </c>
      <c r="H116" s="182">
        <f>IF('Crisis Indicator Data'!S113="x","x",('Crisis Indicator Data'!S113/1000000))</f>
        <v>0.106</v>
      </c>
      <c r="I116" s="182" t="str">
        <f>IF('Crisis Indicator Data'!T113="x","x",('Crisis Indicator Data'!T113/1000000))</f>
        <v>x</v>
      </c>
      <c r="J116" s="182" t="str">
        <f>IF('Crisis Indicator Data'!U113="x","x",('Crisis Indicator Data'!U113/1000000))</f>
        <v>x</v>
      </c>
      <c r="K116" s="168">
        <f t="shared" si="9"/>
        <v>1.7</v>
      </c>
      <c r="L116" s="165">
        <f>IF(F116="x","x",(F116*1000000/VLOOKUP($C116,'Crisis Indicator Data'!$C$3:$H$198,5,FALSE)))</f>
        <v>0.99596221240286453</v>
      </c>
      <c r="M116" s="165">
        <f>IF(G116="x","x",(G116*1000000/VLOOKUP($C116,'Crisis Indicator Data'!$C$3:$H$198,5,FALSE)))</f>
        <v>0</v>
      </c>
      <c r="N116" s="165">
        <f>IF(H116="x","x",(H116*1000000/VLOOKUP($C116,'Crisis Indicator Data'!$C$3:$H$198,5,FALSE)))</f>
        <v>4.0377875971354567E-3</v>
      </c>
      <c r="O116" s="165" t="str">
        <f>IF(I116="x","x",(I116*1000000/VLOOKUP($C116,'Crisis Indicator Data'!$C$3:$H$198,5,FALSE)))</f>
        <v>x</v>
      </c>
      <c r="P116" s="165" t="str">
        <f>IF(J116="x","x",(J116*1000000/VLOOKUP($C116,'Crisis Indicator Data'!$C$3:$H$198,5,FALSE)))</f>
        <v>x</v>
      </c>
      <c r="Q116" s="147">
        <f t="shared" si="10"/>
        <v>1</v>
      </c>
      <c r="R116" s="147">
        <f t="shared" si="11"/>
        <v>1.35</v>
      </c>
    </row>
    <row r="117" spans="1:18" x14ac:dyDescent="0.35">
      <c r="A117" s="172" t="str">
        <f>'Crisis Indicator Data'!A114</f>
        <v>Typhoon Trami in Philippines</v>
      </c>
      <c r="B117" s="173" t="str">
        <f>'Crisis Indicator Data'!B114</f>
        <v>Cyclone</v>
      </c>
      <c r="C117" s="173" t="str">
        <f>'Crisis Indicator Data'!C114</f>
        <v>PHL016</v>
      </c>
      <c r="D117" s="173" t="str">
        <f>'Crisis Indicator Data'!D114</f>
        <v>Philippines</v>
      </c>
      <c r="E117" s="173" t="str">
        <f>'Crisis Indicator Data'!E114</f>
        <v>PHL</v>
      </c>
      <c r="F117" s="182">
        <f>IF('Crisis Indicator Data'!Q114="x","x",('Crisis Indicator Data'!Q114/1000000))</f>
        <v>65.034000000000006</v>
      </c>
      <c r="G117" s="182">
        <f>IF('Crisis Indicator Data'!R114="x","x",('Crisis Indicator Data'!R114/1000000))</f>
        <v>9.0150000000000006</v>
      </c>
      <c r="H117" s="182">
        <f>IF('Crisis Indicator Data'!S114="x","x",('Crisis Indicator Data'!S114/1000000))</f>
        <v>0.89300000000000002</v>
      </c>
      <c r="I117" s="182" t="str">
        <f>IF('Crisis Indicator Data'!T114="x","x",('Crisis Indicator Data'!T114/1000000))</f>
        <v>x</v>
      </c>
      <c r="J117" s="182" t="str">
        <f>IF('Crisis Indicator Data'!U114="x","x",('Crisis Indicator Data'!U114/1000000))</f>
        <v>x</v>
      </c>
      <c r="K117" s="168">
        <f t="shared" si="9"/>
        <v>3.3</v>
      </c>
      <c r="L117" s="165">
        <f>IF(F117="x","x",(F117*1000000/VLOOKUP($C117,'Crisis Indicator Data'!$C$3:$H$198,5,FALSE)))</f>
        <v>0.86777951242944651</v>
      </c>
      <c r="M117" s="165">
        <f>IF(G117="x","x",(G117*1000000/VLOOKUP($C117,'Crisis Indicator Data'!$C$3:$H$198,5,FALSE)))</f>
        <v>0.12029142148032505</v>
      </c>
      <c r="N117" s="165">
        <f>IF(H117="x","x",(H117*1000000/VLOOKUP($C117,'Crisis Indicator Data'!$C$3:$H$198,5,FALSE)))</f>
        <v>1.1915722615854716E-2</v>
      </c>
      <c r="O117" s="165" t="str">
        <f>IF(I117="x","x",(I117*1000000/VLOOKUP($C117,'Crisis Indicator Data'!$C$3:$H$198,5,FALSE)))</f>
        <v>x</v>
      </c>
      <c r="P117" s="165" t="str">
        <f>IF(J117="x","x",(J117*1000000/VLOOKUP($C117,'Crisis Indicator Data'!$C$3:$H$198,5,FALSE)))</f>
        <v>x</v>
      </c>
      <c r="Q117" s="147">
        <f t="shared" si="10"/>
        <v>2</v>
      </c>
      <c r="R117" s="147">
        <f t="shared" si="11"/>
        <v>2.65</v>
      </c>
    </row>
    <row r="118" spans="1:18" x14ac:dyDescent="0.35">
      <c r="A118" s="172" t="str">
        <f>'Crisis Indicator Data'!A115</f>
        <v>Typhoons Toraji, Usagi, Man-yi, and Yinxing in Philippines</v>
      </c>
      <c r="B118" s="173" t="str">
        <f>'Crisis Indicator Data'!B115</f>
        <v>Floods</v>
      </c>
      <c r="C118" s="173" t="str">
        <f>'Crisis Indicator Data'!C115</f>
        <v>PHL017</v>
      </c>
      <c r="D118" s="173" t="str">
        <f>'Crisis Indicator Data'!D115</f>
        <v>Philippines</v>
      </c>
      <c r="E118" s="173" t="str">
        <f>'Crisis Indicator Data'!E115</f>
        <v>PHL</v>
      </c>
      <c r="F118" s="182">
        <f>IF('Crisis Indicator Data'!Q115="x","x",('Crisis Indicator Data'!Q115/1000000))</f>
        <v>20.393000000000001</v>
      </c>
      <c r="G118" s="182">
        <f>IF('Crisis Indicator Data'!R115="x","x",('Crisis Indicator Data'!R115/1000000))</f>
        <v>3.1549999999999998</v>
      </c>
      <c r="H118" s="182">
        <f>IF('Crisis Indicator Data'!S115="x","x",('Crisis Indicator Data'!S115/1000000))</f>
        <v>1.7070000000000001</v>
      </c>
      <c r="I118" s="182" t="str">
        <f>IF('Crisis Indicator Data'!T115="x","x",('Crisis Indicator Data'!T115/1000000))</f>
        <v>x</v>
      </c>
      <c r="J118" s="182" t="str">
        <f>IF('Crisis Indicator Data'!U115="x","x",('Crisis Indicator Data'!U115/1000000))</f>
        <v>x</v>
      </c>
      <c r="K118" s="168">
        <f t="shared" si="9"/>
        <v>3.7</v>
      </c>
      <c r="L118" s="165">
        <f>IF(F118="x","x",(F118*1000000/VLOOKUP($C118,'Crisis Indicator Data'!$C$3:$H$198,5,FALSE)))</f>
        <v>0.80748366660067317</v>
      </c>
      <c r="M118" s="165">
        <f>IF(G118="x","x",(G118*1000000/VLOOKUP($C118,'Crisis Indicator Data'!$C$3:$H$198,5,FALSE)))</f>
        <v>0.12492575727578697</v>
      </c>
      <c r="N118" s="165">
        <f>IF(H118="x","x",(H118*1000000/VLOOKUP($C118,'Crisis Indicator Data'!$C$3:$H$198,5,FALSE)))</f>
        <v>6.75905761235399E-2</v>
      </c>
      <c r="O118" s="165" t="str">
        <f>IF(I118="x","x",(I118*1000000/VLOOKUP($C118,'Crisis Indicator Data'!$C$3:$H$198,5,FALSE)))</f>
        <v>x</v>
      </c>
      <c r="P118" s="165" t="str">
        <f>IF(J118="x","x",(J118*1000000/VLOOKUP($C118,'Crisis Indicator Data'!$C$3:$H$198,5,FALSE)))</f>
        <v>x</v>
      </c>
      <c r="Q118" s="147">
        <f t="shared" si="10"/>
        <v>3</v>
      </c>
      <c r="R118" s="147">
        <f t="shared" si="11"/>
        <v>3.35</v>
      </c>
    </row>
    <row r="119" spans="1:18" x14ac:dyDescent="0.35">
      <c r="A119" s="172" t="str">
        <f>'Crisis Indicator Data'!A116</f>
        <v>Highlands Violence</v>
      </c>
      <c r="B119" s="173" t="str">
        <f>'Crisis Indicator Data'!B116</f>
        <v>Violence</v>
      </c>
      <c r="C119" s="173" t="str">
        <f>'Crisis Indicator Data'!C116</f>
        <v>PNG003</v>
      </c>
      <c r="D119" s="173" t="str">
        <f>'Crisis Indicator Data'!D116</f>
        <v>Papua New Guinea</v>
      </c>
      <c r="E119" s="173" t="str">
        <f>'Crisis Indicator Data'!E116</f>
        <v>PNG</v>
      </c>
      <c r="F119" s="182">
        <f>IF('Crisis Indicator Data'!Q116="x","x",('Crisis Indicator Data'!Q116/1000000))</f>
        <v>3.9950000000000001</v>
      </c>
      <c r="G119" s="182">
        <f>IF('Crisis Indicator Data'!R116="x","x",('Crisis Indicator Data'!R116/1000000))</f>
        <v>0.54600000000000004</v>
      </c>
      <c r="H119" s="182">
        <f>IF('Crisis Indicator Data'!S116="x","x",('Crisis Indicator Data'!S116/1000000))</f>
        <v>2.5000000000000001E-2</v>
      </c>
      <c r="I119" s="182" t="str">
        <f>IF('Crisis Indicator Data'!T116="x","x",('Crisis Indicator Data'!T116/1000000))</f>
        <v>x</v>
      </c>
      <c r="J119" s="182" t="str">
        <f>IF('Crisis Indicator Data'!U116="x","x",('Crisis Indicator Data'!U116/1000000))</f>
        <v>x</v>
      </c>
      <c r="K119" s="168">
        <f t="shared" si="9"/>
        <v>0.7</v>
      </c>
      <c r="L119" s="165">
        <f>IF(F119="x","x",(F119*1000000/VLOOKUP($C119,'Crisis Indicator Data'!$C$3:$H$198,5,FALSE)))</f>
        <v>0.87494524748138414</v>
      </c>
      <c r="M119" s="165">
        <f>IF(G119="x","x",(G119*1000000/VLOOKUP($C119,'Crisis Indicator Data'!$C$3:$H$198,5,FALSE)))</f>
        <v>0.11957950065703023</v>
      </c>
      <c r="N119" s="165">
        <f>IF(H119="x","x",(H119*1000000/VLOOKUP($C119,'Crisis Indicator Data'!$C$3:$H$198,5,FALSE)))</f>
        <v>5.4752518615856331E-3</v>
      </c>
      <c r="O119" s="165" t="str">
        <f>IF(I119="x","x",(I119*1000000/VLOOKUP($C119,'Crisis Indicator Data'!$C$3:$H$198,5,FALSE)))</f>
        <v>x</v>
      </c>
      <c r="P119" s="165" t="str">
        <f>IF(J119="x","x",(J119*1000000/VLOOKUP($C119,'Crisis Indicator Data'!$C$3:$H$198,5,FALSE)))</f>
        <v>x</v>
      </c>
      <c r="Q119" s="147">
        <f t="shared" si="10"/>
        <v>2</v>
      </c>
      <c r="R119" s="147">
        <f t="shared" si="11"/>
        <v>1.35</v>
      </c>
    </row>
    <row r="120" spans="1:18" x14ac:dyDescent="0.35">
      <c r="A120" s="172" t="str">
        <f>'Crisis Indicator Data'!A117</f>
        <v>Displacement from Russia-Ukraine conflict in Poland</v>
      </c>
      <c r="B120" s="173" t="str">
        <f>'Crisis Indicator Data'!B117</f>
        <v>Displacement,Conflict</v>
      </c>
      <c r="C120" s="173" t="str">
        <f>'Crisis Indicator Data'!C117</f>
        <v>POL002</v>
      </c>
      <c r="D120" s="173" t="str">
        <f>'Crisis Indicator Data'!D117</f>
        <v>Poland</v>
      </c>
      <c r="E120" s="173" t="str">
        <f>'Crisis Indicator Data'!E117</f>
        <v>POL</v>
      </c>
      <c r="F120" s="182">
        <f>IF('Crisis Indicator Data'!Q117="x","x",('Crisis Indicator Data'!Q117/1000000))</f>
        <v>36.682000000000002</v>
      </c>
      <c r="G120" s="182">
        <f>IF('Crisis Indicator Data'!R117="x","x",('Crisis Indicator Data'!R117/1000000))</f>
        <v>0</v>
      </c>
      <c r="H120" s="182">
        <f>IF('Crisis Indicator Data'!S117="x","x",('Crisis Indicator Data'!S117/1000000))</f>
        <v>0.98499999999999999</v>
      </c>
      <c r="I120" s="182">
        <f>IF('Crisis Indicator Data'!T117="x","x",('Crisis Indicator Data'!T117/1000000))</f>
        <v>0</v>
      </c>
      <c r="J120" s="182">
        <f>IF('Crisis Indicator Data'!U117="x","x",('Crisis Indicator Data'!U117/1000000))</f>
        <v>0</v>
      </c>
      <c r="K120" s="168">
        <f t="shared" si="9"/>
        <v>3.3</v>
      </c>
      <c r="L120" s="165">
        <f>IF(F120="x","x",(F120*1000000/VLOOKUP($C120,'Crisis Indicator Data'!$C$3:$H$198,5,FALSE)))</f>
        <v>0.97384978893992091</v>
      </c>
      <c r="M120" s="165">
        <f>IF(G120="x","x",(G120*1000000/VLOOKUP($C120,'Crisis Indicator Data'!$C$3:$H$198,5,FALSE)))</f>
        <v>0</v>
      </c>
      <c r="N120" s="165">
        <f>IF(H120="x","x",(H120*1000000/VLOOKUP($C120,'Crisis Indicator Data'!$C$3:$H$198,5,FALSE)))</f>
        <v>2.6150211060079115E-2</v>
      </c>
      <c r="O120" s="165">
        <f>IF(I120="x","x",(I120*1000000/VLOOKUP($C120,'Crisis Indicator Data'!$C$3:$H$198,5,FALSE)))</f>
        <v>0</v>
      </c>
      <c r="P120" s="165">
        <f>IF(J120="x","x",(J120*1000000/VLOOKUP($C120,'Crisis Indicator Data'!$C$3:$H$198,5,FALSE)))</f>
        <v>0</v>
      </c>
      <c r="Q120" s="147">
        <f t="shared" si="10"/>
        <v>1</v>
      </c>
      <c r="R120" s="147">
        <f t="shared" si="11"/>
        <v>2.15</v>
      </c>
    </row>
    <row r="121" spans="1:18" x14ac:dyDescent="0.35">
      <c r="A121" s="172" t="str">
        <f>'Crisis Indicator Data'!A118</f>
        <v>Complex crisis in DPRK</v>
      </c>
      <c r="B121" s="173" t="str">
        <f>'Crisis Indicator Data'!B118</f>
        <v>Socio-political,Floods,Other seasonal event,Food Security</v>
      </c>
      <c r="C121" s="173" t="str">
        <f>'Crisis Indicator Data'!C118</f>
        <v>PRK001</v>
      </c>
      <c r="D121" s="173" t="str">
        <f>'Crisis Indicator Data'!D118</f>
        <v>DPRK</v>
      </c>
      <c r="E121" s="173" t="str">
        <f>'Crisis Indicator Data'!E118</f>
        <v>PRK</v>
      </c>
      <c r="F121" s="182">
        <f>IF('Crisis Indicator Data'!Q118="x","x",('Crisis Indicator Data'!Q118/1000000))</f>
        <v>0</v>
      </c>
      <c r="G121" s="182">
        <f>IF('Crisis Indicator Data'!R118="x","x",('Crisis Indicator Data'!R118/1000000))</f>
        <v>16.094999999999999</v>
      </c>
      <c r="H121" s="182">
        <f>IF('Crisis Indicator Data'!S118="x","x",('Crisis Indicator Data'!S118/1000000))</f>
        <v>4.97</v>
      </c>
      <c r="I121" s="182">
        <f>IF('Crisis Indicator Data'!T118="x","x",('Crisis Indicator Data'!T118/1000000))</f>
        <v>5.4589999999999996</v>
      </c>
      <c r="J121" s="182">
        <f>IF('Crisis Indicator Data'!U118="x","x",('Crisis Indicator Data'!U118/1000000))</f>
        <v>0</v>
      </c>
      <c r="K121" s="168">
        <f t="shared" si="9"/>
        <v>5</v>
      </c>
      <c r="L121" s="165">
        <f>IF(F121="x","x",(F121*1000000/VLOOKUP($C121,'Crisis Indicator Data'!$C$3:$H$198,5,FALSE)))</f>
        <v>0</v>
      </c>
      <c r="M121" s="165">
        <f>IF(G121="x","x",(G121*1000000/VLOOKUP($C121,'Crisis Indicator Data'!$C$3:$H$198,5,FALSE)))</f>
        <v>0.60680892776353479</v>
      </c>
      <c r="N121" s="165">
        <f>IF(H121="x","x",(H121*1000000/VLOOKUP($C121,'Crisis Indicator Data'!$C$3:$H$198,5,FALSE)))</f>
        <v>0.18737746946161968</v>
      </c>
      <c r="O121" s="165">
        <f>IF(I121="x","x",(I121*1000000/VLOOKUP($C121,'Crisis Indicator Data'!$C$3:$H$198,5,FALSE)))</f>
        <v>0.20581360277484542</v>
      </c>
      <c r="P121" s="165">
        <f>IF(J121="x","x",(J121*1000000/VLOOKUP($C121,'Crisis Indicator Data'!$C$3:$H$198,5,FALSE)))</f>
        <v>0</v>
      </c>
      <c r="Q121" s="147">
        <f t="shared" si="10"/>
        <v>4</v>
      </c>
      <c r="R121" s="147">
        <f t="shared" si="11"/>
        <v>4.5</v>
      </c>
    </row>
    <row r="122" spans="1:18" x14ac:dyDescent="0.35">
      <c r="A122" s="172" t="str">
        <f>'Crisis Indicator Data'!A119</f>
        <v>Conflict in Palestine</v>
      </c>
      <c r="B122" s="173" t="str">
        <f>'Crisis Indicator Data'!B119</f>
        <v>Conflict,Socio-political,Violence</v>
      </c>
      <c r="C122" s="173" t="str">
        <f>'Crisis Indicator Data'!C119</f>
        <v>PSE002</v>
      </c>
      <c r="D122" s="173" t="str">
        <f>'Crisis Indicator Data'!D119</f>
        <v>Palestine</v>
      </c>
      <c r="E122" s="173" t="str">
        <f>'Crisis Indicator Data'!E119</f>
        <v>PSE</v>
      </c>
      <c r="F122" s="182">
        <f>IF('Crisis Indicator Data'!Q119="x","x",('Crisis Indicator Data'!Q119/1000000))</f>
        <v>0.748</v>
      </c>
      <c r="G122" s="182">
        <f>IF('Crisis Indicator Data'!R119="x","x",('Crisis Indicator Data'!R119/1000000))</f>
        <v>1.496</v>
      </c>
      <c r="H122" s="182">
        <f>IF('Crisis Indicator Data'!S119="x","x",('Crisis Indicator Data'!S119/1000000))</f>
        <v>1.829</v>
      </c>
      <c r="I122" s="182">
        <f>IF('Crisis Indicator Data'!T119="x","x",('Crisis Indicator Data'!T119/1000000))</f>
        <v>1.0629999999999999</v>
      </c>
      <c r="J122" s="182">
        <f>IF('Crisis Indicator Data'!U119="x","x",('Crisis Indicator Data'!U119/1000000))</f>
        <v>0.40799999999999997</v>
      </c>
      <c r="K122" s="168">
        <f t="shared" si="9"/>
        <v>4.2</v>
      </c>
      <c r="L122" s="165">
        <f>IF(F122="x","x",(F122*1000000/VLOOKUP($C122,'Crisis Indicator Data'!$C$3:$H$198,5,FALSE)))</f>
        <v>0.13492063492063491</v>
      </c>
      <c r="M122" s="165">
        <f>IF(G122="x","x",(G122*1000000/VLOOKUP($C122,'Crisis Indicator Data'!$C$3:$H$198,5,FALSE)))</f>
        <v>0.26984126984126983</v>
      </c>
      <c r="N122" s="165">
        <f>IF(H122="x","x",(H122*1000000/VLOOKUP($C122,'Crisis Indicator Data'!$C$3:$H$198,5,FALSE)))</f>
        <v>0.32990620490620493</v>
      </c>
      <c r="O122" s="165">
        <f>IF(I122="x","x",(I122*1000000/VLOOKUP($C122,'Crisis Indicator Data'!$C$3:$H$198,5,FALSE)))</f>
        <v>0.19173881673881674</v>
      </c>
      <c r="P122" s="165">
        <f>IF(J122="x","x",(J122*1000000/VLOOKUP($C122,'Crisis Indicator Data'!$C$3:$H$198,5,FALSE)))</f>
        <v>7.3593073593073599E-2</v>
      </c>
      <c r="Q122" s="147">
        <f t="shared" si="10"/>
        <v>5</v>
      </c>
      <c r="R122" s="147">
        <f t="shared" si="11"/>
        <v>4.5999999999999996</v>
      </c>
    </row>
    <row r="123" spans="1:18" x14ac:dyDescent="0.35">
      <c r="A123" s="172" t="str">
        <f>'Crisis Indicator Data'!A120</f>
        <v>Conflict in West Bank</v>
      </c>
      <c r="B123" s="173" t="str">
        <f>'Crisis Indicator Data'!B120</f>
        <v>Conflict,Displacement,Socio-political,Violence</v>
      </c>
      <c r="C123" s="173" t="str">
        <f>'Crisis Indicator Data'!C120</f>
        <v>PSE003</v>
      </c>
      <c r="D123" s="173" t="str">
        <f>'Crisis Indicator Data'!D120</f>
        <v>Palestine</v>
      </c>
      <c r="E123" s="173" t="str">
        <f>'Crisis Indicator Data'!E120</f>
        <v>PSE</v>
      </c>
      <c r="F123" s="182">
        <f>IF('Crisis Indicator Data'!Q120="x","x",('Crisis Indicator Data'!Q120/1000000))</f>
        <v>0.748</v>
      </c>
      <c r="G123" s="182">
        <f>IF('Crisis Indicator Data'!R120="x","x",('Crisis Indicator Data'!R120/1000000))</f>
        <v>1.496</v>
      </c>
      <c r="H123" s="182">
        <f>IF('Crisis Indicator Data'!S120="x","x",('Crisis Indicator Data'!S120/1000000))</f>
        <v>0.84</v>
      </c>
      <c r="I123" s="182">
        <f>IF('Crisis Indicator Data'!T120="x","x",('Crisis Indicator Data'!T120/1000000))</f>
        <v>0.12</v>
      </c>
      <c r="J123" s="182">
        <f>IF('Crisis Indicator Data'!U120="x","x",('Crisis Indicator Data'!U120/1000000))</f>
        <v>0.04</v>
      </c>
      <c r="K123" s="168">
        <f t="shared" si="9"/>
        <v>3.3</v>
      </c>
      <c r="L123" s="165">
        <f>IF(F123="x","x",(F123*1000000/VLOOKUP($C123,'Crisis Indicator Data'!$C$3:$H$198,5,FALSE)))</f>
        <v>0.23057953144266338</v>
      </c>
      <c r="M123" s="165">
        <f>IF(G123="x","x",(G123*1000000/VLOOKUP($C123,'Crisis Indicator Data'!$C$3:$H$198,5,FALSE)))</f>
        <v>0.46115906288532676</v>
      </c>
      <c r="N123" s="165">
        <f>IF(H123="x","x",(H123*1000000/VLOOKUP($C123,'Crisis Indicator Data'!$C$3:$H$198,5,FALSE)))</f>
        <v>0.25893958076448831</v>
      </c>
      <c r="O123" s="165">
        <f>IF(I123="x","x",(I123*1000000/VLOOKUP($C123,'Crisis Indicator Data'!$C$3:$H$198,5,FALSE)))</f>
        <v>3.6991368680641186E-2</v>
      </c>
      <c r="P123" s="165">
        <f>IF(J123="x","x",(J123*1000000/VLOOKUP($C123,'Crisis Indicator Data'!$C$3:$H$198,5,FALSE)))</f>
        <v>1.2330456226880395E-2</v>
      </c>
      <c r="Q123" s="147">
        <f t="shared" si="10"/>
        <v>3</v>
      </c>
      <c r="R123" s="147">
        <f t="shared" si="11"/>
        <v>3.15</v>
      </c>
    </row>
    <row r="124" spans="1:18" x14ac:dyDescent="0.35">
      <c r="A124" s="172" t="str">
        <f>'Crisis Indicator Data'!A121</f>
        <v>Conflict in Gaza</v>
      </c>
      <c r="B124" s="173" t="str">
        <f>'Crisis Indicator Data'!B121</f>
        <v>Conflict,Displacement,Socio-political,Violence</v>
      </c>
      <c r="C124" s="173" t="str">
        <f>'Crisis Indicator Data'!C121</f>
        <v>PSE004</v>
      </c>
      <c r="D124" s="173" t="str">
        <f>'Crisis Indicator Data'!D121</f>
        <v>Palestine</v>
      </c>
      <c r="E124" s="173" t="str">
        <f>'Crisis Indicator Data'!E121</f>
        <v>PSE</v>
      </c>
      <c r="F124" s="182">
        <f>IF('Crisis Indicator Data'!Q121="x","x",('Crisis Indicator Data'!Q121/1000000))</f>
        <v>0</v>
      </c>
      <c r="G124" s="182">
        <f>IF('Crisis Indicator Data'!R121="x","x",('Crisis Indicator Data'!R121/1000000))</f>
        <v>0</v>
      </c>
      <c r="H124" s="182">
        <f>IF('Crisis Indicator Data'!S121="x","x",('Crisis Indicator Data'!S121/1000000))</f>
        <v>0.98899999999999999</v>
      </c>
      <c r="I124" s="182">
        <f>IF('Crisis Indicator Data'!T121="x","x",('Crisis Indicator Data'!T121/1000000))</f>
        <v>0.94299999999999995</v>
      </c>
      <c r="J124" s="182">
        <f>IF('Crisis Indicator Data'!U121="x","x",('Crisis Indicator Data'!U121/1000000))</f>
        <v>0.36799999999999999</v>
      </c>
      <c r="K124" s="168">
        <f t="shared" si="9"/>
        <v>3.9</v>
      </c>
      <c r="L124" s="165">
        <f>IF(F124="x","x",(F124*1000000/VLOOKUP($C124,'Crisis Indicator Data'!$C$3:$H$198,5,FALSE)))</f>
        <v>0</v>
      </c>
      <c r="M124" s="165">
        <f>IF(G124="x","x",(G124*1000000/VLOOKUP($C124,'Crisis Indicator Data'!$C$3:$H$198,5,FALSE)))</f>
        <v>0</v>
      </c>
      <c r="N124" s="165">
        <f>IF(H124="x","x",(H124*1000000/VLOOKUP($C124,'Crisis Indicator Data'!$C$3:$H$198,5,FALSE)))</f>
        <v>0.43</v>
      </c>
      <c r="O124" s="165">
        <f>IF(I124="x","x",(I124*1000000/VLOOKUP($C124,'Crisis Indicator Data'!$C$3:$H$198,5,FALSE)))</f>
        <v>0.41</v>
      </c>
      <c r="P124" s="165">
        <f>IF(J124="x","x",(J124*1000000/VLOOKUP($C124,'Crisis Indicator Data'!$C$3:$H$198,5,FALSE)))</f>
        <v>0.16</v>
      </c>
      <c r="Q124" s="147">
        <f t="shared" si="10"/>
        <v>5</v>
      </c>
      <c r="R124" s="147">
        <f t="shared" si="11"/>
        <v>4.45</v>
      </c>
    </row>
    <row r="125" spans="1:18" x14ac:dyDescent="0.35">
      <c r="A125" s="172" t="str">
        <f>'Crisis Indicator Data'!A122</f>
        <v>Lake Chad basin regional crisis</v>
      </c>
      <c r="B125" s="173">
        <f>'Crisis Indicator Data'!B122</f>
        <v>0</v>
      </c>
      <c r="C125" s="173" t="str">
        <f>'Crisis Indicator Data'!C122</f>
        <v>REG001</v>
      </c>
      <c r="D125" s="173" t="str">
        <f>'Crisis Indicator Data'!D122</f>
        <v>Nigeria,Niger,Chad,Cameroon</v>
      </c>
      <c r="E125" s="173" t="str">
        <f>'Crisis Indicator Data'!E122</f>
        <v>NGA,NER,TCD,CMR</v>
      </c>
      <c r="F125" s="182">
        <f>IF('Crisis Indicator Data'!Q122="x","x",('Crisis Indicator Data'!Q122/1000000))</f>
        <v>10.439</v>
      </c>
      <c r="G125" s="182">
        <f>IF('Crisis Indicator Data'!R122="x","x",('Crisis Indicator Data'!R122/1000000))</f>
        <v>0</v>
      </c>
      <c r="H125" s="182">
        <f>IF('Crisis Indicator Data'!S122="x","x",('Crisis Indicator Data'!S122/1000000))</f>
        <v>5.819</v>
      </c>
      <c r="I125" s="182">
        <f>IF('Crisis Indicator Data'!T122="x","x",('Crisis Indicator Data'!T122/1000000))</f>
        <v>4.4059999999999997</v>
      </c>
      <c r="J125" s="182">
        <f>IF('Crisis Indicator Data'!U122="x","x",('Crisis Indicator Data'!U122/1000000))</f>
        <v>0.874</v>
      </c>
      <c r="K125" s="168">
        <f t="shared" si="9"/>
        <v>5</v>
      </c>
      <c r="L125" s="165">
        <f>IF(F125="x","x",(F125*1000000/VLOOKUP($C125,'Crisis Indicator Data'!$C$3:$H$198,5,FALSE)))</f>
        <v>0.48467824310520941</v>
      </c>
      <c r="M125" s="165">
        <f>IF(G125="x","x",(G125*1000000/VLOOKUP($C125,'Crisis Indicator Data'!$C$3:$H$198,5,FALSE)))</f>
        <v>0</v>
      </c>
      <c r="N125" s="165">
        <f>IF(H125="x","x",(H125*1000000/VLOOKUP($C125,'Crisis Indicator Data'!$C$3:$H$198,5,FALSE)))</f>
        <v>0.27017364657814097</v>
      </c>
      <c r="O125" s="165">
        <f>IF(I125="x","x",(I125*1000000/VLOOKUP($C125,'Crisis Indicator Data'!$C$3:$H$198,5,FALSE)))</f>
        <v>0.20456866932862847</v>
      </c>
      <c r="P125" s="165">
        <f>IF(J125="x","x",(J125*1000000/VLOOKUP($C125,'Crisis Indicator Data'!$C$3:$H$198,5,FALSE)))</f>
        <v>4.0579440988021173E-2</v>
      </c>
      <c r="Q125" s="147">
        <f t="shared" si="10"/>
        <v>4</v>
      </c>
      <c r="R125" s="147">
        <f t="shared" si="11"/>
        <v>4.5</v>
      </c>
    </row>
    <row r="126" spans="1:18" x14ac:dyDescent="0.35">
      <c r="A126" s="172" t="str">
        <f>'Crisis Indicator Data'!A123</f>
        <v>Venezuela Regional Crisis</v>
      </c>
      <c r="B126" s="173">
        <f>'Crisis Indicator Data'!B123</f>
        <v>0</v>
      </c>
      <c r="C126" s="173" t="str">
        <f>'Crisis Indicator Data'!C123</f>
        <v>REG002</v>
      </c>
      <c r="D126" s="173" t="str">
        <f>'Crisis Indicator Data'!D123</f>
        <v>Venezuela,Brazil,Colombia,Ecuador,Peru,Trinidad and Tobago,Chile,Dominican Republic,Panama</v>
      </c>
      <c r="E126" s="173" t="str">
        <f>'Crisis Indicator Data'!E123</f>
        <v>VEN,BRA,COL,ECU,PER,TTO,CHL,DOM,PAN</v>
      </c>
      <c r="F126" s="182">
        <f>IF('Crisis Indicator Data'!Q123="x","x",('Crisis Indicator Data'!Q123/1000000))</f>
        <v>149.809</v>
      </c>
      <c r="G126" s="182">
        <f>IF('Crisis Indicator Data'!R123="x","x",('Crisis Indicator Data'!R123/1000000))</f>
        <v>37.651000000000003</v>
      </c>
      <c r="H126" s="182">
        <f>IF('Crisis Indicator Data'!S123="x","x",('Crisis Indicator Data'!S123/1000000))</f>
        <v>26.943000000000001</v>
      </c>
      <c r="I126" s="182">
        <f>IF('Crisis Indicator Data'!T123="x","x",('Crisis Indicator Data'!T123/1000000))</f>
        <v>0</v>
      </c>
      <c r="J126" s="182">
        <f>IF('Crisis Indicator Data'!U123="x","x",('Crisis Indicator Data'!U123/1000000))</f>
        <v>0</v>
      </c>
      <c r="K126" s="168">
        <f t="shared" si="9"/>
        <v>5</v>
      </c>
      <c r="L126" s="165">
        <f>IF(F126="x","x",(F126*1000000/VLOOKUP($C126,'Crisis Indicator Data'!$C$3:$H$198,5,FALSE)))</f>
        <v>0.69872948946371771</v>
      </c>
      <c r="M126" s="165">
        <f>IF(G126="x","x",(G126*1000000/VLOOKUP($C126,'Crisis Indicator Data'!$C$3:$H$198,5,FALSE)))</f>
        <v>0.17560936931558474</v>
      </c>
      <c r="N126" s="165">
        <f>IF(H126="x","x",(H126*1000000/VLOOKUP($C126,'Crisis Indicator Data'!$C$3:$H$198,5,FALSE)))</f>
        <v>0.12566580535629332</v>
      </c>
      <c r="O126" s="165">
        <f>IF(I126="x","x",(I126*1000000/VLOOKUP($C126,'Crisis Indicator Data'!$C$3:$H$198,5,FALSE)))</f>
        <v>0</v>
      </c>
      <c r="P126" s="165">
        <f>IF(J126="x","x",(J126*1000000/VLOOKUP($C126,'Crisis Indicator Data'!$C$3:$H$198,5,FALSE)))</f>
        <v>0</v>
      </c>
      <c r="Q126" s="147">
        <f t="shared" si="10"/>
        <v>3</v>
      </c>
      <c r="R126" s="147">
        <f t="shared" si="11"/>
        <v>4</v>
      </c>
    </row>
    <row r="127" spans="1:18" x14ac:dyDescent="0.35">
      <c r="A127" s="172" t="str">
        <f>'Crisis Indicator Data'!A124</f>
        <v>Syrian Regional Crisis</v>
      </c>
      <c r="B127" s="173">
        <f>'Crisis Indicator Data'!B124</f>
        <v>0</v>
      </c>
      <c r="C127" s="173" t="str">
        <f>'Crisis Indicator Data'!C124</f>
        <v>REG004</v>
      </c>
      <c r="D127" s="173" t="str">
        <f>'Crisis Indicator Data'!D124</f>
        <v>Syria,Türkiye,Iraq,Egypt,Jordan,Lebanon</v>
      </c>
      <c r="E127" s="173" t="str">
        <f>'Crisis Indicator Data'!E124</f>
        <v>SYR,TUR,IRQ,EGY,JOR,LBN</v>
      </c>
      <c r="F127" s="182">
        <f>IF('Crisis Indicator Data'!Q124="x","x",('Crisis Indicator Data'!Q124/1000000))</f>
        <v>162.023</v>
      </c>
      <c r="G127" s="182">
        <f>IF('Crisis Indicator Data'!R124="x","x",('Crisis Indicator Data'!R124/1000000))</f>
        <v>17.456</v>
      </c>
      <c r="H127" s="182">
        <f>IF('Crisis Indicator Data'!S124="x","x",('Crisis Indicator Data'!S124/1000000))</f>
        <v>13.401</v>
      </c>
      <c r="I127" s="182">
        <f>IF('Crisis Indicator Data'!T124="x","x",('Crisis Indicator Data'!T124/1000000))</f>
        <v>8.6769999999999996</v>
      </c>
      <c r="J127" s="182">
        <f>IF('Crisis Indicator Data'!U124="x","x",('Crisis Indicator Data'!U124/1000000))</f>
        <v>6.7000000000000004E-2</v>
      </c>
      <c r="K127" s="168">
        <f t="shared" si="9"/>
        <v>5</v>
      </c>
      <c r="L127" s="165">
        <f>IF(F127="x","x",(F127*1000000/VLOOKUP($C127,'Crisis Indicator Data'!$C$3:$H$198,5,FALSE)))</f>
        <v>0.80358985041463316</v>
      </c>
      <c r="M127" s="165">
        <f>IF(G127="x","x",(G127*1000000/VLOOKUP($C127,'Crisis Indicator Data'!$C$3:$H$198,5,FALSE)))</f>
        <v>8.6576994802206084E-2</v>
      </c>
      <c r="N127" s="165">
        <f>IF(H127="x","x",(H127*1000000/VLOOKUP($C127,'Crisis Indicator Data'!$C$3:$H$198,5,FALSE)))</f>
        <v>6.6465301749791691E-2</v>
      </c>
      <c r="O127" s="165">
        <f>IF(I127="x","x",(I127*1000000/VLOOKUP($C127,'Crisis Indicator Data'!$C$3:$H$198,5,FALSE)))</f>
        <v>4.3035551323255171E-2</v>
      </c>
      <c r="P127" s="165">
        <f>IF(J127="x","x",(J127*1000000/VLOOKUP($C127,'Crisis Indicator Data'!$C$3:$H$198,5,FALSE)))</f>
        <v>3.3230171011387532E-4</v>
      </c>
      <c r="Q127" s="147">
        <f t="shared" si="10"/>
        <v>3</v>
      </c>
      <c r="R127" s="147">
        <f t="shared" si="11"/>
        <v>4</v>
      </c>
    </row>
    <row r="128" spans="1:18" x14ac:dyDescent="0.35">
      <c r="A128" s="172" t="str">
        <f>'Crisis Indicator Data'!A125</f>
        <v xml:space="preserve">Eastern Mediterranean Route </v>
      </c>
      <c r="B128" s="173">
        <f>'Crisis Indicator Data'!B125</f>
        <v>0</v>
      </c>
      <c r="C128" s="173" t="str">
        <f>'Crisis Indicator Data'!C125</f>
        <v>REG006</v>
      </c>
      <c r="D128" s="173" t="str">
        <f>'Crisis Indicator Data'!D125</f>
        <v>Türkiye,Greece</v>
      </c>
      <c r="E128" s="173" t="str">
        <f>'Crisis Indicator Data'!E125</f>
        <v>TUR,GRC</v>
      </c>
      <c r="F128" s="182">
        <f>IF('Crisis Indicator Data'!Q125="x","x",('Crisis Indicator Data'!Q125/1000000))</f>
        <v>15.532</v>
      </c>
      <c r="G128" s="182">
        <f>IF('Crisis Indicator Data'!R125="x","x",('Crisis Indicator Data'!R125/1000000))</f>
        <v>0.434</v>
      </c>
      <c r="H128" s="182">
        <f>IF('Crisis Indicator Data'!S125="x","x",('Crisis Indicator Data'!S125/1000000))</f>
        <v>0.36199999999999999</v>
      </c>
      <c r="I128" s="182">
        <f>IF('Crisis Indicator Data'!T125="x","x",('Crisis Indicator Data'!T125/1000000))</f>
        <v>5.0999999999999997E-2</v>
      </c>
      <c r="J128" s="182">
        <f>IF('Crisis Indicator Data'!U125="x","x",('Crisis Indicator Data'!U125/1000000))</f>
        <v>6.0000000000000001E-3</v>
      </c>
      <c r="K128" s="168">
        <f t="shared" si="9"/>
        <v>2.7</v>
      </c>
      <c r="L128" s="165">
        <f>IF(F128="x","x",(F128*1000000/VLOOKUP($C128,'Crisis Indicator Data'!$C$3:$H$198,5,FALSE)))</f>
        <v>0.94788233858171611</v>
      </c>
      <c r="M128" s="165">
        <f>IF(G128="x","x",(G128*1000000/VLOOKUP($C128,'Crisis Indicator Data'!$C$3:$H$198,5,FALSE)))</f>
        <v>2.6486024655193459E-2</v>
      </c>
      <c r="N128" s="165">
        <f>IF(H128="x","x",(H128*1000000/VLOOKUP($C128,'Crisis Indicator Data'!$C$3:$H$198,5,FALSE)))</f>
        <v>2.2092029781520809E-2</v>
      </c>
      <c r="O128" s="165">
        <f>IF(I128="x","x",(I128*1000000/VLOOKUP($C128,'Crisis Indicator Data'!$C$3:$H$198,5,FALSE)))</f>
        <v>3.1124130355181254E-3</v>
      </c>
      <c r="P128" s="165">
        <f>IF(J128="x","x",(J128*1000000/VLOOKUP($C128,'Crisis Indicator Data'!$C$3:$H$198,5,FALSE)))</f>
        <v>3.6616623947272064E-4</v>
      </c>
      <c r="Q128" s="147">
        <f t="shared" si="10"/>
        <v>2</v>
      </c>
      <c r="R128" s="147">
        <f t="shared" si="11"/>
        <v>2.35</v>
      </c>
    </row>
    <row r="129" spans="1:18" x14ac:dyDescent="0.35">
      <c r="A129" s="172" t="str">
        <f>'Crisis Indicator Data'!A126</f>
        <v>Central Mediterranean Route</v>
      </c>
      <c r="B129" s="173">
        <f>'Crisis Indicator Data'!B126</f>
        <v>0</v>
      </c>
      <c r="C129" s="173" t="str">
        <f>'Crisis Indicator Data'!C126</f>
        <v>REG007</v>
      </c>
      <c r="D129" s="173" t="str">
        <f>'Crisis Indicator Data'!D126</f>
        <v>Algeria,Tunisia,Libya,Italy</v>
      </c>
      <c r="E129" s="173" t="str">
        <f>'Crisis Indicator Data'!E126</f>
        <v>DZA,TUN,LBY,ITA</v>
      </c>
      <c r="F129" s="182">
        <f>IF('Crisis Indicator Data'!Q126="x","x",('Crisis Indicator Data'!Q126/1000000))</f>
        <v>124.556</v>
      </c>
      <c r="G129" s="182">
        <f>IF('Crisis Indicator Data'!R126="x","x",('Crisis Indicator Data'!R126/1000000))</f>
        <v>0</v>
      </c>
      <c r="H129" s="182">
        <f>IF('Crisis Indicator Data'!S126="x","x",('Crisis Indicator Data'!S126/1000000))</f>
        <v>1.3779999999999999</v>
      </c>
      <c r="I129" s="182" t="str">
        <f>IF('Crisis Indicator Data'!T126="x","x",('Crisis Indicator Data'!T126/1000000))</f>
        <v>x</v>
      </c>
      <c r="J129" s="182" t="str">
        <f>IF('Crisis Indicator Data'!U126="x","x",('Crisis Indicator Data'!U126/1000000))</f>
        <v>x</v>
      </c>
      <c r="K129" s="168">
        <f t="shared" si="9"/>
        <v>3.6</v>
      </c>
      <c r="L129" s="165">
        <f>IF(F129="x","x",(F129*1000000/VLOOKUP($C129,'Crisis Indicator Data'!$C$3:$H$198,5,FALSE)))</f>
        <v>0.98905776041418525</v>
      </c>
      <c r="M129" s="165">
        <f>IF(G129="x","x",(G129*1000000/VLOOKUP($C129,'Crisis Indicator Data'!$C$3:$H$198,5,FALSE)))</f>
        <v>0</v>
      </c>
      <c r="N129" s="165">
        <f>IF(H129="x","x",(H129*1000000/VLOOKUP($C129,'Crisis Indicator Data'!$C$3:$H$198,5,FALSE)))</f>
        <v>1.0942239585814792E-2</v>
      </c>
      <c r="O129" s="165" t="str">
        <f>IF(I129="x","x",(I129*1000000/VLOOKUP($C129,'Crisis Indicator Data'!$C$3:$H$198,5,FALSE)))</f>
        <v>x</v>
      </c>
      <c r="P129" s="165" t="str">
        <f>IF(J129="x","x",(J129*1000000/VLOOKUP($C129,'Crisis Indicator Data'!$C$3:$H$198,5,FALSE)))</f>
        <v>x</v>
      </c>
      <c r="Q129" s="147">
        <f t="shared" si="10"/>
        <v>1</v>
      </c>
      <c r="R129" s="147">
        <f t="shared" si="11"/>
        <v>2.2999999999999998</v>
      </c>
    </row>
    <row r="130" spans="1:18" x14ac:dyDescent="0.35">
      <c r="A130" s="172" t="str">
        <f>'Crisis Indicator Data'!A127</f>
        <v>Western Mediterranean Route</v>
      </c>
      <c r="B130" s="173">
        <f>'Crisis Indicator Data'!B127</f>
        <v>0</v>
      </c>
      <c r="C130" s="173" t="str">
        <f>'Crisis Indicator Data'!C127</f>
        <v>REG008</v>
      </c>
      <c r="D130" s="173" t="str">
        <f>'Crisis Indicator Data'!D127</f>
        <v>Algeria,Morocco,Spain</v>
      </c>
      <c r="E130" s="173" t="str">
        <f>'Crisis Indicator Data'!E127</f>
        <v>DZA,MAR,ESP</v>
      </c>
      <c r="F130" s="182">
        <f>IF('Crisis Indicator Data'!Q127="x","x",('Crisis Indicator Data'!Q127/1000000))</f>
        <v>132.62799999999999</v>
      </c>
      <c r="G130" s="182">
        <f>IF('Crisis Indicator Data'!R127="x","x",('Crisis Indicator Data'!R127/1000000))</f>
        <v>0</v>
      </c>
      <c r="H130" s="182">
        <f>IF('Crisis Indicator Data'!S127="x","x",('Crisis Indicator Data'!S127/1000000))</f>
        <v>0.378</v>
      </c>
      <c r="I130" s="182" t="str">
        <f>IF('Crisis Indicator Data'!T127="x","x",('Crisis Indicator Data'!T127/1000000))</f>
        <v>x</v>
      </c>
      <c r="J130" s="182" t="str">
        <f>IF('Crisis Indicator Data'!U127="x","x",('Crisis Indicator Data'!U127/1000000))</f>
        <v>x</v>
      </c>
      <c r="K130" s="168">
        <f t="shared" si="9"/>
        <v>2.6</v>
      </c>
      <c r="L130" s="165">
        <f>IF(F130="x","x",(F130*1000000/VLOOKUP($C130,'Crisis Indicator Data'!$C$3:$H$198,5,FALSE)))</f>
        <v>0.99715802294633316</v>
      </c>
      <c r="M130" s="165">
        <f>IF(G130="x","x",(G130*1000000/VLOOKUP($C130,'Crisis Indicator Data'!$C$3:$H$198,5,FALSE)))</f>
        <v>0</v>
      </c>
      <c r="N130" s="165">
        <f>IF(H130="x","x",(H130*1000000/VLOOKUP($C130,'Crisis Indicator Data'!$C$3:$H$198,5,FALSE)))</f>
        <v>2.8419770536667519E-3</v>
      </c>
      <c r="O130" s="165" t="str">
        <f>IF(I130="x","x",(I130*1000000/VLOOKUP($C130,'Crisis Indicator Data'!$C$3:$H$198,5,FALSE)))</f>
        <v>x</v>
      </c>
      <c r="P130" s="165" t="str">
        <f>IF(J130="x","x",(J130*1000000/VLOOKUP($C130,'Crisis Indicator Data'!$C$3:$H$198,5,FALSE)))</f>
        <v>x</v>
      </c>
      <c r="Q130" s="147">
        <f t="shared" si="10"/>
        <v>1</v>
      </c>
      <c r="R130" s="147">
        <f t="shared" si="11"/>
        <v>1.8</v>
      </c>
    </row>
    <row r="131" spans="1:18" x14ac:dyDescent="0.35">
      <c r="A131" s="172" t="str">
        <f>'Crisis Indicator Data'!A128</f>
        <v>Rohingya Regional Crisis</v>
      </c>
      <c r="B131" s="173">
        <f>'Crisis Indicator Data'!B128</f>
        <v>0</v>
      </c>
      <c r="C131" s="173" t="str">
        <f>'Crisis Indicator Data'!C128</f>
        <v>REG011</v>
      </c>
      <c r="D131" s="173" t="str">
        <f>'Crisis Indicator Data'!D128</f>
        <v>Bangladesh,Myanmar</v>
      </c>
      <c r="E131" s="173" t="str">
        <f>'Crisis Indicator Data'!E128</f>
        <v>BGD,MMR</v>
      </c>
      <c r="F131" s="182">
        <f>IF('Crisis Indicator Data'!Q128="x","x",('Crisis Indicator Data'!Q128/1000000))</f>
        <v>0</v>
      </c>
      <c r="G131" s="182">
        <f>IF('Crisis Indicator Data'!R128="x","x",('Crisis Indicator Data'!R128/1000000))</f>
        <v>1.794</v>
      </c>
      <c r="H131" s="182">
        <f>IF('Crisis Indicator Data'!S128="x","x",('Crisis Indicator Data'!S128/1000000))</f>
        <v>1.752</v>
      </c>
      <c r="I131" s="182">
        <f>IF('Crisis Indicator Data'!T128="x","x",('Crisis Indicator Data'!T128/1000000))</f>
        <v>1.464</v>
      </c>
      <c r="J131" s="182" t="str">
        <f>IF('Crisis Indicator Data'!U128="x","x",('Crisis Indicator Data'!U128/1000000))</f>
        <v>x</v>
      </c>
      <c r="K131" s="168">
        <f t="shared" si="9"/>
        <v>4.2</v>
      </c>
      <c r="L131" s="165">
        <f>IF(F131="x","x",(F131*1000000/VLOOKUP($C131,'Crisis Indicator Data'!$C$3:$H$198,5,FALSE)))</f>
        <v>0</v>
      </c>
      <c r="M131" s="165">
        <f>IF(G131="x","x",(G131*1000000/VLOOKUP($C131,'Crisis Indicator Data'!$C$3:$H$198,5,FALSE)))</f>
        <v>0.35808383233532937</v>
      </c>
      <c r="N131" s="165">
        <f>IF(H131="x","x",(H131*1000000/VLOOKUP($C131,'Crisis Indicator Data'!$C$3:$H$198,5,FALSE)))</f>
        <v>0.34970059880239523</v>
      </c>
      <c r="O131" s="165">
        <f>IF(I131="x","x",(I131*1000000/VLOOKUP($C131,'Crisis Indicator Data'!$C$3:$H$198,5,FALSE)))</f>
        <v>0.29221556886227545</v>
      </c>
      <c r="P131" s="165" t="str">
        <f>IF(J131="x","x",(J131*1000000/VLOOKUP($C131,'Crisis Indicator Data'!$C$3:$H$198,5,FALSE)))</f>
        <v>x</v>
      </c>
      <c r="Q131" s="147">
        <f t="shared" si="10"/>
        <v>4</v>
      </c>
      <c r="R131" s="147">
        <f t="shared" si="11"/>
        <v>4.0999999999999996</v>
      </c>
    </row>
    <row r="132" spans="1:18" x14ac:dyDescent="0.35">
      <c r="A132" s="172" t="str">
        <f>'Crisis Indicator Data'!A129</f>
        <v>Southern Africa Regional Food Security Crisis</v>
      </c>
      <c r="B132" s="173">
        <f>'Crisis Indicator Data'!B129</f>
        <v>0</v>
      </c>
      <c r="C132" s="173" t="str">
        <f>'Crisis Indicator Data'!C129</f>
        <v>REG012</v>
      </c>
      <c r="D132" s="173" t="str">
        <f>'Crisis Indicator Data'!D129</f>
        <v>Madagascar,Malawi,Namibia,Eswatini,Zambia,Zimbabwe,Tanzania</v>
      </c>
      <c r="E132" s="173" t="str">
        <f>'Crisis Indicator Data'!E129</f>
        <v>MDG,MWI,NAM,SWZ,ZMB,ZWE,TZA</v>
      </c>
      <c r="F132" s="182">
        <f>IF('Crisis Indicator Data'!Q129="x","x",('Crisis Indicator Data'!Q129/1000000))</f>
        <v>33.534999999999997</v>
      </c>
      <c r="G132" s="182">
        <f>IF('Crisis Indicator Data'!R129="x","x",('Crisis Indicator Data'!R129/1000000))</f>
        <v>37.844999999999999</v>
      </c>
      <c r="H132" s="182">
        <f>IF('Crisis Indicator Data'!S129="x","x",('Crisis Indicator Data'!S129/1000000))</f>
        <v>29.606999999999999</v>
      </c>
      <c r="I132" s="182">
        <f>IF('Crisis Indicator Data'!T129="x","x",('Crisis Indicator Data'!T129/1000000))</f>
        <v>0.183</v>
      </c>
      <c r="J132" s="182">
        <f>IF('Crisis Indicator Data'!U129="x","x",('Crisis Indicator Data'!U129/1000000))</f>
        <v>0</v>
      </c>
      <c r="K132" s="168">
        <f t="shared" si="9"/>
        <v>5</v>
      </c>
      <c r="L132" s="165">
        <f>IF(F132="x","x",(F132*1000000/VLOOKUP($C132,'Crisis Indicator Data'!$C$3:$H$198,5,FALSE)))</f>
        <v>0.33147505658848064</v>
      </c>
      <c r="M132" s="165">
        <f>IF(G132="x","x",(G132*1000000/VLOOKUP($C132,'Crisis Indicator Data'!$C$3:$H$198,5,FALSE)))</f>
        <v>0.3740770394093052</v>
      </c>
      <c r="N132" s="165">
        <f>IF(H132="x","x",(H132*1000000/VLOOKUP($C132,'Crisis Indicator Data'!$C$3:$H$198,5,FALSE)))</f>
        <v>0.29264893396198438</v>
      </c>
      <c r="O132" s="165">
        <f>IF(I132="x","x",(I132*1000000/VLOOKUP($C132,'Crisis Indicator Data'!$C$3:$H$198,5,FALSE)))</f>
        <v>1.8088544910002077E-3</v>
      </c>
      <c r="P132" s="165">
        <f>IF(J132="x","x",(J132*1000000/VLOOKUP($C132,'Crisis Indicator Data'!$C$3:$H$198,5,FALSE)))</f>
        <v>0</v>
      </c>
      <c r="Q132" s="147">
        <f t="shared" si="10"/>
        <v>3</v>
      </c>
      <c r="R132" s="147">
        <f t="shared" si="11"/>
        <v>4</v>
      </c>
    </row>
    <row r="133" spans="1:18" x14ac:dyDescent="0.35">
      <c r="A133" s="172" t="str">
        <f>'Crisis Indicator Data'!A130</f>
        <v>Nagorno-Karabakh Conflict</v>
      </c>
      <c r="B133" s="173">
        <f>'Crisis Indicator Data'!B130</f>
        <v>0</v>
      </c>
      <c r="C133" s="173" t="str">
        <f>'Crisis Indicator Data'!C130</f>
        <v>REG013</v>
      </c>
      <c r="D133" s="173" t="str">
        <f>'Crisis Indicator Data'!D130</f>
        <v>Armenia,Azerbaijan</v>
      </c>
      <c r="E133" s="173" t="str">
        <f>'Crisis Indicator Data'!E130</f>
        <v>ARM,AZE</v>
      </c>
      <c r="F133" s="182">
        <f>IF('Crisis Indicator Data'!Q130="x","x",('Crisis Indicator Data'!Q130/1000000))</f>
        <v>2.552</v>
      </c>
      <c r="G133" s="182">
        <f>IF('Crisis Indicator Data'!R130="x","x",('Crisis Indicator Data'!R130/1000000))</f>
        <v>0.35299999999999998</v>
      </c>
      <c r="H133" s="182">
        <f>IF('Crisis Indicator Data'!S130="x","x",('Crisis Indicator Data'!S130/1000000))</f>
        <v>0.154</v>
      </c>
      <c r="I133" s="182">
        <f>IF('Crisis Indicator Data'!T130="x","x",('Crisis Indicator Data'!T130/1000000))</f>
        <v>0</v>
      </c>
      <c r="J133" s="182">
        <f>IF('Crisis Indicator Data'!U130="x","x",('Crisis Indicator Data'!U130/1000000))</f>
        <v>0</v>
      </c>
      <c r="K133" s="168">
        <f t="shared" si="9"/>
        <v>2</v>
      </c>
      <c r="L133" s="165">
        <f>IF(F133="x","x",(F133*1000000/VLOOKUP($C133,'Crisis Indicator Data'!$C$3:$H$198,5,FALSE)))</f>
        <v>0.8339869281045752</v>
      </c>
      <c r="M133" s="165">
        <f>IF(G133="x","x",(G133*1000000/VLOOKUP($C133,'Crisis Indicator Data'!$C$3:$H$198,5,FALSE)))</f>
        <v>0.11535947712418301</v>
      </c>
      <c r="N133" s="165">
        <f>IF(H133="x","x",(H133*1000000/VLOOKUP($C133,'Crisis Indicator Data'!$C$3:$H$198,5,FALSE)))</f>
        <v>5.0326797385620917E-2</v>
      </c>
      <c r="O133" s="165">
        <f>IF(I133="x","x",(I133*1000000/VLOOKUP($C133,'Crisis Indicator Data'!$C$3:$H$198,5,FALSE)))</f>
        <v>0</v>
      </c>
      <c r="P133" s="165">
        <f>IF(J133="x","x",(J133*1000000/VLOOKUP($C133,'Crisis Indicator Data'!$C$3:$H$198,5,FALSE)))</f>
        <v>0</v>
      </c>
      <c r="Q133" s="147">
        <f t="shared" si="10"/>
        <v>3</v>
      </c>
      <c r="R133" s="147">
        <f t="shared" si="11"/>
        <v>2.5</v>
      </c>
    </row>
    <row r="134" spans="1:18" x14ac:dyDescent="0.35">
      <c r="A134" s="172" t="str">
        <f>'Crisis Indicator Data'!A131</f>
        <v>Eastern Africa Regional Drought Crisis</v>
      </c>
      <c r="B134" s="173" t="str">
        <f>'Crisis Indicator Data'!B131</f>
        <v>Drought</v>
      </c>
      <c r="C134" s="173" t="str">
        <f>'Crisis Indicator Data'!C131</f>
        <v>REG014</v>
      </c>
      <c r="D134" s="173" t="str">
        <f>'Crisis Indicator Data'!D131</f>
        <v>Ethiopia,Somalia,Kenya</v>
      </c>
      <c r="E134" s="173" t="str">
        <f>'Crisis Indicator Data'!E131</f>
        <v>ETH,SOM,KEN</v>
      </c>
      <c r="F134" s="182">
        <f>IF('Crisis Indicator Data'!Q131="x","x",('Crisis Indicator Data'!Q131/1000000))</f>
        <v>7.7850000000000001</v>
      </c>
      <c r="G134" s="182">
        <f>IF('Crisis Indicator Data'!R131="x","x",('Crisis Indicator Data'!R131/1000000))</f>
        <v>108.705</v>
      </c>
      <c r="H134" s="182">
        <f>IF('Crisis Indicator Data'!S131="x","x",('Crisis Indicator Data'!S131/1000000))</f>
        <v>13.124000000000001</v>
      </c>
      <c r="I134" s="182">
        <f>IF('Crisis Indicator Data'!T131="x","x",('Crisis Indicator Data'!T131/1000000))</f>
        <v>12.503</v>
      </c>
      <c r="J134" s="182">
        <f>IF('Crisis Indicator Data'!U131="x","x",('Crisis Indicator Data'!U131/1000000))</f>
        <v>0</v>
      </c>
      <c r="K134" s="168">
        <f t="shared" ref="K134:K165" si="12">IF(H134="x","x",IF(SUM(H134:J134)=0,0,IF(LOG(SUM(H134:J134)*1000000)&lt;$K$4,0,IF(LOG(SUM(H134:J134)*1000000)&gt;$K$3,5,ROUND(5-(K$3-LOG(SUM(H134:J134)*1000000))/(K$3-K$4)*5,1)))))</f>
        <v>5</v>
      </c>
      <c r="L134" s="165">
        <f>IF(F134="x","x",(F134*1000000/VLOOKUP($C134,'Crisis Indicator Data'!$C$3:$H$198,5,FALSE)))</f>
        <v>5.4778809009478104E-2</v>
      </c>
      <c r="M134" s="165">
        <f>IF(G134="x","x",(G134*1000000/VLOOKUP($C134,'Crisis Indicator Data'!$C$3:$H$198,5,FALSE)))</f>
        <v>0.76489793620749102</v>
      </c>
      <c r="N134" s="165">
        <f>IF(H134="x","x",(H134*1000000/VLOOKUP($C134,'Crisis Indicator Data'!$C$3:$H$198,5,FALSE)))</f>
        <v>9.2346446941604446E-2</v>
      </c>
      <c r="O134" s="165">
        <f>IF(I134="x","x",(I134*1000000/VLOOKUP($C134,'Crisis Indicator Data'!$C$3:$H$198,5,FALSE)))</f>
        <v>8.7976807841426433E-2</v>
      </c>
      <c r="P134" s="165">
        <f>IF(J134="x","x",(J134*1000000/VLOOKUP($C134,'Crisis Indicator Data'!$C$3:$H$198,5,FALSE)))</f>
        <v>0</v>
      </c>
      <c r="Q134" s="147">
        <f t="shared" ref="Q134:Q165" si="13">IF(N134="x","x",IF(OR(L134&gt;=$L$3,M134&gt;=$M$3,N134&gt;=$N$3,O134&gt;=$O$3,P134&gt;=$P$3), (IF(VALUE(SUBSTITUTE(P134, "x", "0.0"))&gt;=$P$3, 5, IF((VALUE(SUBSTITUTE(O134, "x", "0.0"))+VALUE(SUBSTITUTE(P134, "x", "0.0")))&gt;=$O$3,4,IF((VALUE(SUBSTITUTE(O134, "x", "0.0"))+VALUE(SUBSTITUTE(P134, "x", "0.0"))+N134)&gt;=$N$3,3,IF((VALUE(SUBSTITUTE(O134, "x", "0.0"))+VALUE(SUBSTITUTE(P134, "x", "0.0"))+N134+VALUE(SUBSTITUTE(M134, "x", "0.0")))&gt;=$M$3,2,1)))))))</f>
        <v>4</v>
      </c>
      <c r="R134" s="147">
        <f t="shared" ref="R134:R165" si="14">IF(Q134="x","x",(AVERAGE(K134,Q134)))</f>
        <v>4.5</v>
      </c>
    </row>
    <row r="135" spans="1:18" x14ac:dyDescent="0.35">
      <c r="A135" s="172" t="str">
        <f>'Crisis Indicator Data'!A132</f>
        <v>Turkiye / Syria earthquake</v>
      </c>
      <c r="B135" s="173" t="str">
        <f>'Crisis Indicator Data'!B132</f>
        <v>Earthquake</v>
      </c>
      <c r="C135" s="173" t="str">
        <f>'Crisis Indicator Data'!C132</f>
        <v>REG015</v>
      </c>
      <c r="D135" s="173" t="str">
        <f>'Crisis Indicator Data'!D132</f>
        <v>Türkiye,Syria</v>
      </c>
      <c r="E135" s="173" t="str">
        <f>'Crisis Indicator Data'!E132</f>
        <v>TUR,SYR</v>
      </c>
      <c r="F135" s="182">
        <f>IF('Crisis Indicator Data'!Q132="x","x",('Crisis Indicator Data'!Q132/1000000))</f>
        <v>9.1</v>
      </c>
      <c r="G135" s="182">
        <f>IF('Crisis Indicator Data'!R132="x","x",('Crisis Indicator Data'!R132/1000000))</f>
        <v>14.723000000000001</v>
      </c>
      <c r="H135" s="182">
        <f>IF('Crisis Indicator Data'!S132="x","x",('Crisis Indicator Data'!S132/1000000))</f>
        <v>3.0209999999999999</v>
      </c>
      <c r="I135" s="182">
        <f>IF('Crisis Indicator Data'!T132="x","x",('Crisis Indicator Data'!T132/1000000))</f>
        <v>0.15</v>
      </c>
      <c r="J135" s="182">
        <f>IF('Crisis Indicator Data'!U132="x","x",('Crisis Indicator Data'!U132/1000000))</f>
        <v>6.0000000000000001E-3</v>
      </c>
      <c r="K135" s="168">
        <f t="shared" si="12"/>
        <v>4.2</v>
      </c>
      <c r="L135" s="165">
        <f>IF(F135="x","x",(F135*1000000/VLOOKUP($C135,'Crisis Indicator Data'!$C$3:$H$198,5,FALSE)))</f>
        <v>0.33703703703703702</v>
      </c>
      <c r="M135" s="165">
        <f>IF(G135="x","x",(G135*1000000/VLOOKUP($C135,'Crisis Indicator Data'!$C$3:$H$198,5,FALSE)))</f>
        <v>0.54529629629629628</v>
      </c>
      <c r="N135" s="165">
        <f>IF(H135="x","x",(H135*1000000/VLOOKUP($C135,'Crisis Indicator Data'!$C$3:$H$198,5,FALSE)))</f>
        <v>0.11188888888888888</v>
      </c>
      <c r="O135" s="165">
        <f>IF(I135="x","x",(I135*1000000/VLOOKUP($C135,'Crisis Indicator Data'!$C$3:$H$198,5,FALSE)))</f>
        <v>5.5555555555555558E-3</v>
      </c>
      <c r="P135" s="165">
        <f>IF(J135="x","x",(J135*1000000/VLOOKUP($C135,'Crisis Indicator Data'!$C$3:$H$198,5,FALSE)))</f>
        <v>2.2222222222222223E-4</v>
      </c>
      <c r="Q135" s="147">
        <f t="shared" si="13"/>
        <v>3</v>
      </c>
      <c r="R135" s="147">
        <f t="shared" si="14"/>
        <v>3.6</v>
      </c>
    </row>
    <row r="136" spans="1:18" x14ac:dyDescent="0.35">
      <c r="A136" s="172" t="str">
        <f>'Crisis Indicator Data'!A133</f>
        <v>Displacement from Russia-Ukraine conflict in Romania</v>
      </c>
      <c r="B136" s="173" t="str">
        <f>'Crisis Indicator Data'!B133</f>
        <v>Conflict,Displacement</v>
      </c>
      <c r="C136" s="173" t="str">
        <f>'Crisis Indicator Data'!C133</f>
        <v>ROU002</v>
      </c>
      <c r="D136" s="173" t="str">
        <f>'Crisis Indicator Data'!D133</f>
        <v>Romania</v>
      </c>
      <c r="E136" s="173" t="str">
        <f>'Crisis Indicator Data'!E133</f>
        <v>ROU</v>
      </c>
      <c r="F136" s="182">
        <f>IF('Crisis Indicator Data'!Q133="x","x",('Crisis Indicator Data'!Q133/1000000))</f>
        <v>19.053000000000001</v>
      </c>
      <c r="G136" s="182">
        <f>IF('Crisis Indicator Data'!R133="x","x",('Crisis Indicator Data'!R133/1000000))</f>
        <v>0</v>
      </c>
      <c r="H136" s="182">
        <f>IF('Crisis Indicator Data'!S133="x","x",('Crisis Indicator Data'!S133/1000000))</f>
        <v>0.17499999999999999</v>
      </c>
      <c r="I136" s="182" t="str">
        <f>IF('Crisis Indicator Data'!T133="x","x",('Crisis Indicator Data'!T133/1000000))</f>
        <v>x</v>
      </c>
      <c r="J136" s="182" t="str">
        <f>IF('Crisis Indicator Data'!U133="x","x",('Crisis Indicator Data'!U133/1000000))</f>
        <v>x</v>
      </c>
      <c r="K136" s="168">
        <f t="shared" si="12"/>
        <v>2.1</v>
      </c>
      <c r="L136" s="165">
        <f>IF(F136="x","x",(F136*1000000/VLOOKUP($C136,'Crisis Indicator Data'!$C$3:$H$198,5,FALSE)))</f>
        <v>0.9908471579385304</v>
      </c>
      <c r="M136" s="165">
        <f>IF(G136="x","x",(G136*1000000/VLOOKUP($C136,'Crisis Indicator Data'!$C$3:$H$198,5,FALSE)))</f>
        <v>0</v>
      </c>
      <c r="N136" s="165">
        <f>IF(H136="x","x",(H136*1000000/VLOOKUP($C136,'Crisis Indicator Data'!$C$3:$H$198,5,FALSE)))</f>
        <v>9.1008372770294867E-3</v>
      </c>
      <c r="O136" s="165" t="str">
        <f>IF(I136="x","x",(I136*1000000/VLOOKUP($C136,'Crisis Indicator Data'!$C$3:$H$198,5,FALSE)))</f>
        <v>x</v>
      </c>
      <c r="P136" s="165" t="str">
        <f>IF(J136="x","x",(J136*1000000/VLOOKUP($C136,'Crisis Indicator Data'!$C$3:$H$198,5,FALSE)))</f>
        <v>x</v>
      </c>
      <c r="Q136" s="147">
        <f t="shared" si="13"/>
        <v>1</v>
      </c>
      <c r="R136" s="147">
        <f t="shared" si="14"/>
        <v>1.55</v>
      </c>
    </row>
    <row r="137" spans="1:18" x14ac:dyDescent="0.35">
      <c r="A137" s="172" t="str">
        <f>'Crisis Indicator Data'!A134</f>
        <v>Displacement from Russia-Ukraine conflict in Russia</v>
      </c>
      <c r="B137" s="173" t="str">
        <f>'Crisis Indicator Data'!B134</f>
        <v>Conflict,Displacement</v>
      </c>
      <c r="C137" s="173" t="str">
        <f>'Crisis Indicator Data'!C134</f>
        <v>RUS002</v>
      </c>
      <c r="D137" s="173" t="str">
        <f>'Crisis Indicator Data'!D134</f>
        <v>Russia</v>
      </c>
      <c r="E137" s="173" t="str">
        <f>'Crisis Indicator Data'!E134</f>
        <v>RUS</v>
      </c>
      <c r="F137" s="182">
        <f>IF('Crisis Indicator Data'!Q134="x","x",('Crisis Indicator Data'!Q134/1000000))</f>
        <v>143.82599999999999</v>
      </c>
      <c r="G137" s="182">
        <f>IF('Crisis Indicator Data'!R134="x","x",('Crisis Indicator Data'!R134/1000000))</f>
        <v>0</v>
      </c>
      <c r="H137" s="182">
        <f>IF('Crisis Indicator Data'!S134="x","x",('Crisis Indicator Data'!S134/1000000))</f>
        <v>1.228</v>
      </c>
      <c r="I137" s="182">
        <f>IF('Crisis Indicator Data'!T134="x","x",('Crisis Indicator Data'!T134/1000000))</f>
        <v>0</v>
      </c>
      <c r="J137" s="182">
        <f>IF('Crisis Indicator Data'!U134="x","x",('Crisis Indicator Data'!U134/1000000))</f>
        <v>0</v>
      </c>
      <c r="K137" s="168">
        <f t="shared" si="12"/>
        <v>3.5</v>
      </c>
      <c r="L137" s="165">
        <f>IF(F137="x","x",(F137*1000000/VLOOKUP($C137,'Crisis Indicator Data'!$C$3:$H$198,5,FALSE)))</f>
        <v>0.99153418726818976</v>
      </c>
      <c r="M137" s="165">
        <f>IF(G137="x","x",(G137*1000000/VLOOKUP($C137,'Crisis Indicator Data'!$C$3:$H$198,5,FALSE)))</f>
        <v>0</v>
      </c>
      <c r="N137" s="165">
        <f>IF(H137="x","x",(H137*1000000/VLOOKUP($C137,'Crisis Indicator Data'!$C$3:$H$198,5,FALSE)))</f>
        <v>8.4658127318102232E-3</v>
      </c>
      <c r="O137" s="165">
        <f>IF(I137="x","x",(I137*1000000/VLOOKUP($C137,'Crisis Indicator Data'!$C$3:$H$198,5,FALSE)))</f>
        <v>0</v>
      </c>
      <c r="P137" s="165">
        <f>IF(J137="x","x",(J137*1000000/VLOOKUP($C137,'Crisis Indicator Data'!$C$3:$H$198,5,FALSE)))</f>
        <v>0</v>
      </c>
      <c r="Q137" s="147">
        <f t="shared" si="13"/>
        <v>1</v>
      </c>
      <c r="R137" s="147">
        <f t="shared" si="14"/>
        <v>2.25</v>
      </c>
    </row>
    <row r="138" spans="1:18" x14ac:dyDescent="0.35">
      <c r="A138" s="172" t="str">
        <f>'Crisis Indicator Data'!A135</f>
        <v>Burundi and DRC refugees in Rwanda</v>
      </c>
      <c r="B138" s="173" t="str">
        <f>'Crisis Indicator Data'!B135</f>
        <v>Displacement</v>
      </c>
      <c r="C138" s="173" t="str">
        <f>'Crisis Indicator Data'!C135</f>
        <v>RWA002</v>
      </c>
      <c r="D138" s="173" t="str">
        <f>'Crisis Indicator Data'!D135</f>
        <v>Rwanda</v>
      </c>
      <c r="E138" s="173" t="str">
        <f>'Crisis Indicator Data'!E135</f>
        <v>RWA</v>
      </c>
      <c r="F138" s="182">
        <f>IF('Crisis Indicator Data'!Q135="x","x",('Crisis Indicator Data'!Q135/1000000))</f>
        <v>2.3820000000000001</v>
      </c>
      <c r="G138" s="182">
        <f>IF('Crisis Indicator Data'!R135="x","x",('Crisis Indicator Data'!R135/1000000))</f>
        <v>0</v>
      </c>
      <c r="H138" s="182">
        <f>IF('Crisis Indicator Data'!S135="x","x",('Crisis Indicator Data'!S135/1000000))</f>
        <v>0.13500000000000001</v>
      </c>
      <c r="I138" s="182">
        <f>IF('Crisis Indicator Data'!T135="x","x",('Crisis Indicator Data'!T135/1000000))</f>
        <v>0</v>
      </c>
      <c r="J138" s="182">
        <f>IF('Crisis Indicator Data'!U135="x","x",('Crisis Indicator Data'!U135/1000000))</f>
        <v>0</v>
      </c>
      <c r="K138" s="168">
        <f t="shared" si="12"/>
        <v>1.9</v>
      </c>
      <c r="L138" s="165">
        <f>IF(F138="x","x",(F138*1000000/VLOOKUP($C138,'Crisis Indicator Data'!$C$3:$H$198,5,FALSE)))</f>
        <v>0.94636471990464843</v>
      </c>
      <c r="M138" s="165">
        <f>IF(G138="x","x",(G138*1000000/VLOOKUP($C138,'Crisis Indicator Data'!$C$3:$H$198,5,FALSE)))</f>
        <v>0</v>
      </c>
      <c r="N138" s="165">
        <f>IF(H138="x","x",(H138*1000000/VLOOKUP($C138,'Crisis Indicator Data'!$C$3:$H$198,5,FALSE)))</f>
        <v>5.3635280095351609E-2</v>
      </c>
      <c r="O138" s="165">
        <f>IF(I138="x","x",(I138*1000000/VLOOKUP($C138,'Crisis Indicator Data'!$C$3:$H$198,5,FALSE)))</f>
        <v>0</v>
      </c>
      <c r="P138" s="165">
        <f>IF(J138="x","x",(J138*1000000/VLOOKUP($C138,'Crisis Indicator Data'!$C$3:$H$198,5,FALSE)))</f>
        <v>0</v>
      </c>
      <c r="Q138" s="147">
        <f t="shared" si="13"/>
        <v>3</v>
      </c>
      <c r="R138" s="147">
        <f t="shared" si="14"/>
        <v>2.4500000000000002</v>
      </c>
    </row>
    <row r="139" spans="1:18" x14ac:dyDescent="0.35">
      <c r="A139" s="172" t="str">
        <f>'Crisis Indicator Data'!A136</f>
        <v>Complex crisis in Sudan</v>
      </c>
      <c r="B139" s="173" t="str">
        <f>'Crisis Indicator Data'!B136</f>
        <v>Displacement,Violence,Floods</v>
      </c>
      <c r="C139" s="173" t="str">
        <f>'Crisis Indicator Data'!C136</f>
        <v>SDN001</v>
      </c>
      <c r="D139" s="173" t="str">
        <f>'Crisis Indicator Data'!D136</f>
        <v>Sudan</v>
      </c>
      <c r="E139" s="173" t="str">
        <f>'Crisis Indicator Data'!E136</f>
        <v>SDN</v>
      </c>
      <c r="F139" s="182">
        <f>IF('Crisis Indicator Data'!Q136="x","x",('Crisis Indicator Data'!Q136/1000000))</f>
        <v>0</v>
      </c>
      <c r="G139" s="182">
        <f>IF('Crisis Indicator Data'!R136="x","x",('Crisis Indicator Data'!R136/1000000))</f>
        <v>25.213999999999999</v>
      </c>
      <c r="H139" s="182">
        <f>IF('Crisis Indicator Data'!S136="x","x",('Crisis Indicator Data'!S136/1000000))</f>
        <v>10.547000000000001</v>
      </c>
      <c r="I139" s="182">
        <f>IF('Crisis Indicator Data'!T136="x","x",('Crisis Indicator Data'!T136/1000000))</f>
        <v>10.651</v>
      </c>
      <c r="J139" s="182">
        <f>IF('Crisis Indicator Data'!U136="x","x",('Crisis Indicator Data'!U136/1000000))</f>
        <v>3.5880000000000001</v>
      </c>
      <c r="K139" s="168">
        <f t="shared" si="12"/>
        <v>5</v>
      </c>
      <c r="L139" s="165">
        <f>IF(F139="x","x",(F139*1000000/VLOOKUP($C139,'Crisis Indicator Data'!$C$3:$H$198,5,FALSE)))</f>
        <v>0</v>
      </c>
      <c r="M139" s="165">
        <f>IF(G139="x","x",(G139*1000000/VLOOKUP($C139,'Crisis Indicator Data'!$C$3:$H$198,5,FALSE)))</f>
        <v>0.50427999999999995</v>
      </c>
      <c r="N139" s="165">
        <f>IF(H139="x","x",(H139*1000000/VLOOKUP($C139,'Crisis Indicator Data'!$C$3:$H$198,5,FALSE)))</f>
        <v>0.21093999999999999</v>
      </c>
      <c r="O139" s="165">
        <f>IF(I139="x","x",(I139*1000000/VLOOKUP($C139,'Crisis Indicator Data'!$C$3:$H$198,5,FALSE)))</f>
        <v>0.21301999999999999</v>
      </c>
      <c r="P139" s="165">
        <f>IF(J139="x","x",(J139*1000000/VLOOKUP($C139,'Crisis Indicator Data'!$C$3:$H$198,5,FALSE)))</f>
        <v>7.1760000000000004E-2</v>
      </c>
      <c r="Q139" s="147">
        <f t="shared" si="13"/>
        <v>5</v>
      </c>
      <c r="R139" s="147">
        <f t="shared" si="14"/>
        <v>5</v>
      </c>
    </row>
    <row r="140" spans="1:18" x14ac:dyDescent="0.35">
      <c r="A140" s="172" t="str">
        <f>'Crisis Indicator Data'!A137</f>
        <v>Refugees in Sudan</v>
      </c>
      <c r="B140" s="173" t="str">
        <f>'Crisis Indicator Data'!B137</f>
        <v>Displacement</v>
      </c>
      <c r="C140" s="173" t="str">
        <f>'Crisis Indicator Data'!C137</f>
        <v>SDN005</v>
      </c>
      <c r="D140" s="173" t="str">
        <f>'Crisis Indicator Data'!D137</f>
        <v>Sudan</v>
      </c>
      <c r="E140" s="173" t="str">
        <f>'Crisis Indicator Data'!E137</f>
        <v>SDN</v>
      </c>
      <c r="F140" s="182">
        <f>IF('Crisis Indicator Data'!Q137="x","x",('Crisis Indicator Data'!Q137/1000000))</f>
        <v>42.779000000000003</v>
      </c>
      <c r="G140" s="182">
        <f>IF('Crisis Indicator Data'!R137="x","x",('Crisis Indicator Data'!R137/1000000))</f>
        <v>6.3470000000000004</v>
      </c>
      <c r="H140" s="182">
        <f>IF('Crisis Indicator Data'!S137="x","x",('Crisis Indicator Data'!S137/1000000))</f>
        <v>0.874</v>
      </c>
      <c r="I140" s="182" t="str">
        <f>IF('Crisis Indicator Data'!T137="x","x",('Crisis Indicator Data'!T137/1000000))</f>
        <v>x</v>
      </c>
      <c r="J140" s="182" t="str">
        <f>IF('Crisis Indicator Data'!U137="x","x",('Crisis Indicator Data'!U137/1000000))</f>
        <v>x</v>
      </c>
      <c r="K140" s="168">
        <f t="shared" si="12"/>
        <v>3.2</v>
      </c>
      <c r="L140" s="165">
        <f>IF(F140="x","x",(F140*1000000/VLOOKUP($C140,'Crisis Indicator Data'!$C$3:$H$198,5,FALSE)))</f>
        <v>0.85558000000000001</v>
      </c>
      <c r="M140" s="165">
        <f>IF(G140="x","x",(G140*1000000/VLOOKUP($C140,'Crisis Indicator Data'!$C$3:$H$198,5,FALSE)))</f>
        <v>0.12694</v>
      </c>
      <c r="N140" s="165">
        <f>IF(H140="x","x",(H140*1000000/VLOOKUP($C140,'Crisis Indicator Data'!$C$3:$H$198,5,FALSE)))</f>
        <v>1.7479999999999999E-2</v>
      </c>
      <c r="O140" s="165" t="str">
        <f>IF(I140="x","x",(I140*1000000/VLOOKUP($C140,'Crisis Indicator Data'!$C$3:$H$198,5,FALSE)))</f>
        <v>x</v>
      </c>
      <c r="P140" s="165" t="str">
        <f>IF(J140="x","x",(J140*1000000/VLOOKUP($C140,'Crisis Indicator Data'!$C$3:$H$198,5,FALSE)))</f>
        <v>x</v>
      </c>
      <c r="Q140" s="147">
        <f t="shared" si="13"/>
        <v>2</v>
      </c>
      <c r="R140" s="147">
        <f t="shared" si="14"/>
        <v>2.6</v>
      </c>
    </row>
    <row r="141" spans="1:18" x14ac:dyDescent="0.35">
      <c r="A141" s="172" t="str">
        <f>'Crisis Indicator Data'!A138</f>
        <v>Drought in Senegal</v>
      </c>
      <c r="B141" s="173" t="str">
        <f>'Crisis Indicator Data'!B138</f>
        <v>Drought</v>
      </c>
      <c r="C141" s="173" t="str">
        <f>'Crisis Indicator Data'!C138</f>
        <v>SEN002</v>
      </c>
      <c r="D141" s="173" t="str">
        <f>'Crisis Indicator Data'!D138</f>
        <v>Senegal</v>
      </c>
      <c r="E141" s="173" t="str">
        <f>'Crisis Indicator Data'!E138</f>
        <v>SEN</v>
      </c>
      <c r="F141" s="182">
        <f>IF('Crisis Indicator Data'!Q138="x","x",('Crisis Indicator Data'!Q138/1000000))</f>
        <v>14.638</v>
      </c>
      <c r="G141" s="182">
        <f>IF('Crisis Indicator Data'!R138="x","x",('Crisis Indicator Data'!R138/1000000))</f>
        <v>2.8759999999999999</v>
      </c>
      <c r="H141" s="182">
        <f>IF('Crisis Indicator Data'!S138="x","x",('Crisis Indicator Data'!S138/1000000))</f>
        <v>0.50700000000000001</v>
      </c>
      <c r="I141" s="182">
        <f>IF('Crisis Indicator Data'!T138="x","x",('Crisis Indicator Data'!T138/1000000))</f>
        <v>1.2E-2</v>
      </c>
      <c r="J141" s="182">
        <f>IF('Crisis Indicator Data'!U138="x","x",('Crisis Indicator Data'!U138/1000000))</f>
        <v>0</v>
      </c>
      <c r="K141" s="168">
        <f t="shared" si="12"/>
        <v>2.9</v>
      </c>
      <c r="L141" s="165">
        <f>IF(F141="x","x",(F141*1000000/VLOOKUP($C141,'Crisis Indicator Data'!$C$3:$H$198,5,FALSE)))</f>
        <v>0.81177905944986695</v>
      </c>
      <c r="M141" s="165">
        <f>IF(G141="x","x",(G141*1000000/VLOOKUP($C141,'Crisis Indicator Data'!$C$3:$H$198,5,FALSE)))</f>
        <v>0.15949423247559893</v>
      </c>
      <c r="N141" s="165">
        <f>IF(H141="x","x",(H141*1000000/VLOOKUP($C141,'Crisis Indicator Data'!$C$3:$H$198,5,FALSE)))</f>
        <v>2.8116681455190771E-2</v>
      </c>
      <c r="O141" s="165">
        <f>IF(I141="x","x",(I141*1000000/VLOOKUP($C141,'Crisis Indicator Data'!$C$3:$H$198,5,FALSE)))</f>
        <v>6.6548358473824309E-4</v>
      </c>
      <c r="P141" s="165">
        <f>IF(J141="x","x",(J141*1000000/VLOOKUP($C141,'Crisis Indicator Data'!$C$3:$H$198,5,FALSE)))</f>
        <v>0</v>
      </c>
      <c r="Q141" s="147">
        <f t="shared" si="13"/>
        <v>2</v>
      </c>
      <c r="R141" s="147">
        <f t="shared" si="14"/>
        <v>2.4500000000000002</v>
      </c>
    </row>
    <row r="142" spans="1:18" x14ac:dyDescent="0.35">
      <c r="A142" s="172" t="str">
        <f>'Crisis Indicator Data'!A139</f>
        <v>Complex crisis in El Salvador</v>
      </c>
      <c r="B142" s="173" t="str">
        <f>'Crisis Indicator Data'!B139</f>
        <v>Displacement,Violence,Floods,Drought</v>
      </c>
      <c r="C142" s="173" t="str">
        <f>'Crisis Indicator Data'!C139</f>
        <v>SLV001</v>
      </c>
      <c r="D142" s="173" t="str">
        <f>'Crisis Indicator Data'!D139</f>
        <v>El Salvador</v>
      </c>
      <c r="E142" s="173" t="str">
        <f>'Crisis Indicator Data'!E139</f>
        <v>SLV</v>
      </c>
      <c r="F142" s="182">
        <f>IF('Crisis Indicator Data'!Q139="x","x",('Crisis Indicator Data'!Q139/1000000))</f>
        <v>2.222</v>
      </c>
      <c r="G142" s="182">
        <f>IF('Crisis Indicator Data'!R139="x","x",('Crisis Indicator Data'!R139/1000000))</f>
        <v>2.9630000000000001</v>
      </c>
      <c r="H142" s="182">
        <f>IF('Crisis Indicator Data'!S139="x","x",('Crisis Indicator Data'!S139/1000000))</f>
        <v>0.44600000000000001</v>
      </c>
      <c r="I142" s="182">
        <f>IF('Crisis Indicator Data'!T139="x","x",('Crisis Indicator Data'!T139/1000000))</f>
        <v>0.66900000000000004</v>
      </c>
      <c r="J142" s="182">
        <f>IF('Crisis Indicator Data'!U139="x","x",('Crisis Indicator Data'!U139/1000000))</f>
        <v>0</v>
      </c>
      <c r="K142" s="168">
        <f t="shared" si="12"/>
        <v>3.4</v>
      </c>
      <c r="L142" s="165">
        <f>IF(F142="x","x",(F142*1000000/VLOOKUP($C142,'Crisis Indicator Data'!$C$3:$H$198,5,FALSE)))</f>
        <v>0.35269841269841268</v>
      </c>
      <c r="M142" s="165">
        <f>IF(G142="x","x",(G142*1000000/VLOOKUP($C142,'Crisis Indicator Data'!$C$3:$H$198,5,FALSE)))</f>
        <v>0.4703174603174603</v>
      </c>
      <c r="N142" s="165">
        <f>IF(H142="x","x",(H142*1000000/VLOOKUP($C142,'Crisis Indicator Data'!$C$3:$H$198,5,FALSE)))</f>
        <v>7.0793650793650797E-2</v>
      </c>
      <c r="O142" s="165">
        <f>IF(I142="x","x",(I142*1000000/VLOOKUP($C142,'Crisis Indicator Data'!$C$3:$H$198,5,FALSE)))</f>
        <v>0.1061904761904762</v>
      </c>
      <c r="P142" s="165">
        <f>IF(J142="x","x",(J142*1000000/VLOOKUP($C142,'Crisis Indicator Data'!$C$3:$H$198,5,FALSE)))</f>
        <v>0</v>
      </c>
      <c r="Q142" s="147">
        <f t="shared" si="13"/>
        <v>4</v>
      </c>
      <c r="R142" s="147">
        <f t="shared" si="14"/>
        <v>3.7</v>
      </c>
    </row>
    <row r="143" spans="1:18" x14ac:dyDescent="0.35">
      <c r="A143" s="172" t="str">
        <f>'Crisis Indicator Data'!A140</f>
        <v>Complex crisis in Somalia</v>
      </c>
      <c r="B143" s="173" t="str">
        <f>'Crisis Indicator Data'!B140</f>
        <v>Conflict,Displacement,Floods,Drought</v>
      </c>
      <c r="C143" s="173" t="str">
        <f>'Crisis Indicator Data'!C140</f>
        <v>SOM001</v>
      </c>
      <c r="D143" s="173" t="str">
        <f>'Crisis Indicator Data'!D140</f>
        <v>Somalia</v>
      </c>
      <c r="E143" s="173" t="str">
        <f>'Crisis Indicator Data'!E140</f>
        <v>SOM</v>
      </c>
      <c r="F143" s="183">
        <f>IF('Crisis Indicator Data'!Q140="x","x",('Crisis Indicator Data'!Q140/1000000))</f>
        <v>0</v>
      </c>
      <c r="G143" s="183">
        <f>IF('Crisis Indicator Data'!R140="x","x",('Crisis Indicator Data'!R140/1000000))</f>
        <v>11.83</v>
      </c>
      <c r="H143" s="183">
        <f>IF('Crisis Indicator Data'!S140="x","x",('Crisis Indicator Data'!S140/1000000))</f>
        <v>3.504</v>
      </c>
      <c r="I143" s="183">
        <f>IF('Crisis Indicator Data'!T140="x","x",('Crisis Indicator Data'!T140/1000000))</f>
        <v>2.13</v>
      </c>
      <c r="J143" s="183">
        <f>IF('Crisis Indicator Data'!U140="x","x",('Crisis Indicator Data'!U140/1000000))</f>
        <v>1.2370000000000001</v>
      </c>
      <c r="K143" s="168">
        <f t="shared" si="12"/>
        <v>4.7</v>
      </c>
      <c r="L143" s="165">
        <f>IF(F143="x","x",(F143*1000000/VLOOKUP($C143,'Crisis Indicator Data'!$C$3:$H$198,5,FALSE)))</f>
        <v>0</v>
      </c>
      <c r="M143" s="165">
        <f>IF(G143="x","x",(G143*1000000/VLOOKUP($C143,'Crisis Indicator Data'!$C$3:$H$198,5,FALSE)))</f>
        <v>0.63262032085561493</v>
      </c>
      <c r="N143" s="165">
        <f>IF(H143="x","x",(H143*1000000/VLOOKUP($C143,'Crisis Indicator Data'!$C$3:$H$198,5,FALSE)))</f>
        <v>0.18737967914438503</v>
      </c>
      <c r="O143" s="165">
        <f>IF(I143="x","x",(I143*1000000/VLOOKUP($C143,'Crisis Indicator Data'!$C$3:$H$198,5,FALSE)))</f>
        <v>0.11390374331550802</v>
      </c>
      <c r="P143" s="165">
        <f>IF(J143="x","x",(J143*1000000/VLOOKUP($C143,'Crisis Indicator Data'!$C$3:$H$198,5,FALSE)))</f>
        <v>6.6149732620320853E-2</v>
      </c>
      <c r="Q143" s="147">
        <f t="shared" si="13"/>
        <v>5</v>
      </c>
      <c r="R143" s="147">
        <f t="shared" si="14"/>
        <v>4.8499999999999996</v>
      </c>
    </row>
    <row r="144" spans="1:18" x14ac:dyDescent="0.35">
      <c r="A144" s="175" t="str">
        <f>'Crisis Indicator Data'!A141</f>
        <v>Mixed Migration Flows in Somalia</v>
      </c>
      <c r="B144" s="176" t="str">
        <f>'Crisis Indicator Data'!B141</f>
        <v>Displacement</v>
      </c>
      <c r="C144" s="176" t="str">
        <f>'Crisis Indicator Data'!C141</f>
        <v>SOM002</v>
      </c>
      <c r="D144" s="176" t="str">
        <f>'Crisis Indicator Data'!D141</f>
        <v>Somalia</v>
      </c>
      <c r="E144" s="176" t="str">
        <f>'Crisis Indicator Data'!E141</f>
        <v>SOM</v>
      </c>
      <c r="F144" s="183">
        <f>IF('Crisis Indicator Data'!Q141="x","x",('Crisis Indicator Data'!Q141/1000000))</f>
        <v>2.653</v>
      </c>
      <c r="G144" s="183">
        <f>IF('Crisis Indicator Data'!R141="x","x",('Crisis Indicator Data'!R141/1000000))</f>
        <v>0</v>
      </c>
      <c r="H144" s="183">
        <f>IF('Crisis Indicator Data'!S141="x","x",('Crisis Indicator Data'!S141/1000000))</f>
        <v>4.1000000000000002E-2</v>
      </c>
      <c r="I144" s="183" t="str">
        <f>IF('Crisis Indicator Data'!T141="x","x",('Crisis Indicator Data'!T141/1000000))</f>
        <v>x</v>
      </c>
      <c r="J144" s="183" t="str">
        <f>IF('Crisis Indicator Data'!U141="x","x",('Crisis Indicator Data'!U141/1000000))</f>
        <v>x</v>
      </c>
      <c r="K144" s="168">
        <f t="shared" si="12"/>
        <v>1</v>
      </c>
      <c r="L144" s="165">
        <f>IF(F144="x","x",(F144*1000000/VLOOKUP($C144,'Crisis Indicator Data'!$C$3:$H$198,5,FALSE)))</f>
        <v>0.98478099480326653</v>
      </c>
      <c r="M144" s="165">
        <f>IF(G144="x","x",(G144*1000000/VLOOKUP($C144,'Crisis Indicator Data'!$C$3:$H$198,5,FALSE)))</f>
        <v>0</v>
      </c>
      <c r="N144" s="165">
        <f>IF(H144="x","x",(H144*1000000/VLOOKUP($C144,'Crisis Indicator Data'!$C$3:$H$198,5,FALSE)))</f>
        <v>1.5219005196733483E-2</v>
      </c>
      <c r="O144" s="165" t="str">
        <f>IF(I144="x","x",(I144*1000000/VLOOKUP($C144,'Crisis Indicator Data'!$C$3:$H$198,5,FALSE)))</f>
        <v>x</v>
      </c>
      <c r="P144" s="165" t="str">
        <f>IF(J144="x","x",(J144*1000000/VLOOKUP($C144,'Crisis Indicator Data'!$C$3:$H$198,5,FALSE)))</f>
        <v>x</v>
      </c>
      <c r="Q144" s="147">
        <f t="shared" si="13"/>
        <v>1</v>
      </c>
      <c r="R144" s="147">
        <f t="shared" si="14"/>
        <v>1</v>
      </c>
    </row>
    <row r="145" spans="1:18" x14ac:dyDescent="0.35">
      <c r="A145" s="175" t="str">
        <f>'Crisis Indicator Data'!A142</f>
        <v>Complex crisis in South Sudan</v>
      </c>
      <c r="B145" s="176" t="str">
        <f>'Crisis Indicator Data'!B142</f>
        <v>Conflict,Floods,Displacement</v>
      </c>
      <c r="C145" s="176" t="str">
        <f>'Crisis Indicator Data'!C142</f>
        <v>SSD001</v>
      </c>
      <c r="D145" s="176" t="str">
        <f>'Crisis Indicator Data'!D142</f>
        <v>South Sudan</v>
      </c>
      <c r="E145" s="176" t="str">
        <f>'Crisis Indicator Data'!E142</f>
        <v>SSD</v>
      </c>
      <c r="F145" s="183">
        <f>IF('Crisis Indicator Data'!Q142="x","x",('Crisis Indicator Data'!Q142/1000000))</f>
        <v>0</v>
      </c>
      <c r="G145" s="183">
        <f>IF('Crisis Indicator Data'!R142="x","x",('Crisis Indicator Data'!R142/1000000))</f>
        <v>3.8530000000000002</v>
      </c>
      <c r="H145" s="183">
        <f>IF('Crisis Indicator Data'!S142="x","x",('Crisis Indicator Data'!S142/1000000))</f>
        <v>1.282</v>
      </c>
      <c r="I145" s="183">
        <f>IF('Crisis Indicator Data'!T142="x","x",('Crisis Indicator Data'!T142/1000000))</f>
        <v>7.1790000000000003</v>
      </c>
      <c r="J145" s="183">
        <f>IF('Crisis Indicator Data'!U142="x","x",('Crisis Indicator Data'!U142/1000000))</f>
        <v>8.5000000000000006E-2</v>
      </c>
      <c r="K145" s="168">
        <f t="shared" si="12"/>
        <v>4.9000000000000004</v>
      </c>
      <c r="L145" s="165">
        <f>IF(F145="x","x",(F145*1000000/VLOOKUP($C145,'Crisis Indicator Data'!$C$3:$H$198,5,FALSE)))</f>
        <v>0</v>
      </c>
      <c r="M145" s="165">
        <f>IF(G145="x","x",(G145*1000000/VLOOKUP($C145,'Crisis Indicator Data'!$C$3:$H$198,5,FALSE)))</f>
        <v>0.31072580645161291</v>
      </c>
      <c r="N145" s="165">
        <f>IF(H145="x","x",(H145*1000000/VLOOKUP($C145,'Crisis Indicator Data'!$C$3:$H$198,5,FALSE)))</f>
        <v>0.10338709677419355</v>
      </c>
      <c r="O145" s="165">
        <f>IF(I145="x","x",(I145*1000000/VLOOKUP($C145,'Crisis Indicator Data'!$C$3:$H$198,5,FALSE)))</f>
        <v>0.57895161290322583</v>
      </c>
      <c r="P145" s="165">
        <f>IF(J145="x","x",(J145*1000000/VLOOKUP($C145,'Crisis Indicator Data'!$C$3:$H$198,5,FALSE)))</f>
        <v>6.8548387096774195E-3</v>
      </c>
      <c r="Q145" s="147">
        <f t="shared" si="13"/>
        <v>4</v>
      </c>
      <c r="R145" s="147">
        <f t="shared" si="14"/>
        <v>4.45</v>
      </c>
    </row>
    <row r="146" spans="1:18" x14ac:dyDescent="0.35">
      <c r="A146" s="175" t="str">
        <f>'Crisis Indicator Data'!A143</f>
        <v>Displacement from Russia-Ukraine conflict in Slovakia</v>
      </c>
      <c r="B146" s="176" t="str">
        <f>'Crisis Indicator Data'!B143</f>
        <v>Displacement,Conflict</v>
      </c>
      <c r="C146" s="176" t="str">
        <f>'Crisis Indicator Data'!C143</f>
        <v>SVK002</v>
      </c>
      <c r="D146" s="176" t="str">
        <f>'Crisis Indicator Data'!D143</f>
        <v>Slovakia</v>
      </c>
      <c r="E146" s="176" t="str">
        <f>'Crisis Indicator Data'!E143</f>
        <v>SVK</v>
      </c>
      <c r="F146" s="183">
        <f>IF('Crisis Indicator Data'!Q143="x","x",('Crisis Indicator Data'!Q143/1000000))</f>
        <v>5.4249999999999998</v>
      </c>
      <c r="G146" s="183">
        <f>IF('Crisis Indicator Data'!R143="x","x",('Crisis Indicator Data'!R143/1000000))</f>
        <v>0</v>
      </c>
      <c r="H146" s="183">
        <f>IF('Crisis Indicator Data'!S143="x","x",('Crisis Indicator Data'!S143/1000000))</f>
        <v>0.13100000000000001</v>
      </c>
      <c r="I146" s="183">
        <f>IF('Crisis Indicator Data'!T143="x","x",('Crisis Indicator Data'!T143/1000000))</f>
        <v>0</v>
      </c>
      <c r="J146" s="183">
        <f>IF('Crisis Indicator Data'!U143="x","x",('Crisis Indicator Data'!U143/1000000))</f>
        <v>0</v>
      </c>
      <c r="K146" s="168">
        <f t="shared" si="12"/>
        <v>1.9</v>
      </c>
      <c r="L146" s="165">
        <f>IF(F146="x","x",(F146*1000000/VLOOKUP($C146,'Crisis Indicator Data'!$C$3:$H$198,5,FALSE)))</f>
        <v>0.97659765976597657</v>
      </c>
      <c r="M146" s="165">
        <f>IF(G146="x","x",(G146*1000000/VLOOKUP($C146,'Crisis Indicator Data'!$C$3:$H$198,5,FALSE)))</f>
        <v>0</v>
      </c>
      <c r="N146" s="165">
        <f>IF(H146="x","x",(H146*1000000/VLOOKUP($C146,'Crisis Indicator Data'!$C$3:$H$198,5,FALSE)))</f>
        <v>2.3582358235823584E-2</v>
      </c>
      <c r="O146" s="165">
        <f>IF(I146="x","x",(I146*1000000/VLOOKUP($C146,'Crisis Indicator Data'!$C$3:$H$198,5,FALSE)))</f>
        <v>0</v>
      </c>
      <c r="P146" s="165">
        <f>IF(J146="x","x",(J146*1000000/VLOOKUP($C146,'Crisis Indicator Data'!$C$3:$H$198,5,FALSE)))</f>
        <v>0</v>
      </c>
      <c r="Q146" s="147">
        <f t="shared" si="13"/>
        <v>1</v>
      </c>
      <c r="R146" s="147">
        <f t="shared" si="14"/>
        <v>1.45</v>
      </c>
    </row>
    <row r="147" spans="1:18" x14ac:dyDescent="0.35">
      <c r="A147" s="175" t="str">
        <f>'Crisis Indicator Data'!A144</f>
        <v>Food Security Crisis in Eswatini</v>
      </c>
      <c r="B147" s="176" t="str">
        <f>'Crisis Indicator Data'!B144</f>
        <v>Drought</v>
      </c>
      <c r="C147" s="176" t="str">
        <f>'Crisis Indicator Data'!C144</f>
        <v>SWZ001</v>
      </c>
      <c r="D147" s="176" t="str">
        <f>'Crisis Indicator Data'!D144</f>
        <v>Eswatini</v>
      </c>
      <c r="E147" s="176" t="str">
        <f>'Crisis Indicator Data'!E144</f>
        <v>SWZ</v>
      </c>
      <c r="F147" s="183">
        <f>IF('Crisis Indicator Data'!Q144="x","x",('Crisis Indicator Data'!Q144/1000000))</f>
        <v>0.441</v>
      </c>
      <c r="G147" s="183">
        <f>IF('Crisis Indicator Data'!R144="x","x",('Crisis Indicator Data'!R144/1000000))</f>
        <v>0.46</v>
      </c>
      <c r="H147" s="183">
        <f>IF('Crisis Indicator Data'!S144="x","x",('Crisis Indicator Data'!S144/1000000))</f>
        <v>0.27</v>
      </c>
      <c r="I147" s="183">
        <f>IF('Crisis Indicator Data'!T144="x","x",('Crisis Indicator Data'!T144/1000000))</f>
        <v>3.4000000000000002E-2</v>
      </c>
      <c r="J147" s="183">
        <f>IF('Crisis Indicator Data'!U144="x","x",('Crisis Indicator Data'!U144/1000000))</f>
        <v>0</v>
      </c>
      <c r="K147" s="168">
        <f t="shared" si="12"/>
        <v>2.5</v>
      </c>
      <c r="L147" s="165">
        <f>IF(F147="x","x",(F147*1000000/VLOOKUP($C147,'Crisis Indicator Data'!$C$3:$H$198,5,FALSE)))</f>
        <v>0.36597510373443981</v>
      </c>
      <c r="M147" s="165">
        <f>IF(G147="x","x",(G147*1000000/VLOOKUP($C147,'Crisis Indicator Data'!$C$3:$H$198,5,FALSE)))</f>
        <v>0.38174273858921159</v>
      </c>
      <c r="N147" s="165">
        <f>IF(H147="x","x",(H147*1000000/VLOOKUP($C147,'Crisis Indicator Data'!$C$3:$H$198,5,FALSE)))</f>
        <v>0.22406639004149378</v>
      </c>
      <c r="O147" s="165">
        <f>IF(I147="x","x",(I147*1000000/VLOOKUP($C147,'Crisis Indicator Data'!$C$3:$H$198,5,FALSE)))</f>
        <v>2.8215767634854772E-2</v>
      </c>
      <c r="P147" s="165">
        <f>IF(J147="x","x",(J147*1000000/VLOOKUP($C147,'Crisis Indicator Data'!$C$3:$H$198,5,FALSE)))</f>
        <v>0</v>
      </c>
      <c r="Q147" s="147">
        <f t="shared" si="13"/>
        <v>3</v>
      </c>
      <c r="R147" s="147">
        <f t="shared" si="14"/>
        <v>2.75</v>
      </c>
    </row>
    <row r="148" spans="1:18" x14ac:dyDescent="0.35">
      <c r="A148" s="175" t="str">
        <f>'Crisis Indicator Data'!A145</f>
        <v>Socioeconomic and Conflict Crisis in Syria</v>
      </c>
      <c r="B148" s="176" t="str">
        <f>'Crisis Indicator Data'!B145</f>
        <v>Conflict,Displacement,Socio-political,Violence</v>
      </c>
      <c r="C148" s="176" t="str">
        <f>'Crisis Indicator Data'!C145</f>
        <v>SYR003</v>
      </c>
      <c r="D148" s="176" t="str">
        <f>'Crisis Indicator Data'!D145</f>
        <v>Syria</v>
      </c>
      <c r="E148" s="176" t="str">
        <f>'Crisis Indicator Data'!E145</f>
        <v>SYR</v>
      </c>
      <c r="F148" s="183">
        <f>IF('Crisis Indicator Data'!Q145="x","x",('Crisis Indicator Data'!Q145/1000000))</f>
        <v>0</v>
      </c>
      <c r="G148" s="183">
        <f>IF('Crisis Indicator Data'!R145="x","x",('Crisis Indicator Data'!R145/1000000))</f>
        <v>6.7990000000000004</v>
      </c>
      <c r="H148" s="183">
        <f>IF('Crisis Indicator Data'!S145="x","x",('Crisis Indicator Data'!S145/1000000))</f>
        <v>8.5879999999999992</v>
      </c>
      <c r="I148" s="183">
        <f>IF('Crisis Indicator Data'!T145="x","x",('Crisis Indicator Data'!T145/1000000))</f>
        <v>8.0739999999999998</v>
      </c>
      <c r="J148" s="183">
        <f>IF('Crisis Indicator Data'!U145="x","x",('Crisis Indicator Data'!U145/1000000))</f>
        <v>0</v>
      </c>
      <c r="K148" s="168">
        <f t="shared" si="12"/>
        <v>5</v>
      </c>
      <c r="L148" s="165">
        <f>IF(F148="x","x",(F148*1000000/VLOOKUP($C148,'Crisis Indicator Data'!$C$3:$H$198,5,FALSE)))</f>
        <v>0</v>
      </c>
      <c r="M148" s="165">
        <f>IF(G148="x","x",(G148*1000000/VLOOKUP($C148,'Crisis Indicator Data'!$C$3:$H$198,5,FALSE)))</f>
        <v>0.28981244671781758</v>
      </c>
      <c r="N148" s="165">
        <f>IF(H148="x","x",(H148*1000000/VLOOKUP($C148,'Crisis Indicator Data'!$C$3:$H$198,5,FALSE)))</f>
        <v>0.36606990622335889</v>
      </c>
      <c r="O148" s="165">
        <f>IF(I148="x","x",(I148*1000000/VLOOKUP($C148,'Crisis Indicator Data'!$C$3:$H$198,5,FALSE)))</f>
        <v>0.34416027280477407</v>
      </c>
      <c r="P148" s="165">
        <f>IF(J148="x","x",(J148*1000000/VLOOKUP($C148,'Crisis Indicator Data'!$C$3:$H$198,5,FALSE)))</f>
        <v>0</v>
      </c>
      <c r="Q148" s="147">
        <f t="shared" si="13"/>
        <v>4</v>
      </c>
      <c r="R148" s="147">
        <f t="shared" si="14"/>
        <v>4.5</v>
      </c>
    </row>
    <row r="149" spans="1:18" x14ac:dyDescent="0.35">
      <c r="A149" s="175" t="str">
        <f>'Crisis Indicator Data'!A146</f>
        <v>Complex crisis in Chad</v>
      </c>
      <c r="B149" s="176" t="str">
        <f>'Crisis Indicator Data'!B146</f>
        <v>Conflict,Displacement</v>
      </c>
      <c r="C149" s="176" t="str">
        <f>'Crisis Indicator Data'!C146</f>
        <v>TCD001</v>
      </c>
      <c r="D149" s="176" t="str">
        <f>'Crisis Indicator Data'!D146</f>
        <v>Chad</v>
      </c>
      <c r="E149" s="176" t="str">
        <f>'Crisis Indicator Data'!E146</f>
        <v>TCD</v>
      </c>
      <c r="F149" s="183">
        <f>IF('Crisis Indicator Data'!Q146="x","x",('Crisis Indicator Data'!Q146/1000000))</f>
        <v>12.884</v>
      </c>
      <c r="G149" s="183">
        <f>IF('Crisis Indicator Data'!R146="x","x",('Crisis Indicator Data'!R146/1000000))</f>
        <v>0</v>
      </c>
      <c r="H149" s="183">
        <f>IF('Crisis Indicator Data'!S146="x","x",('Crisis Indicator Data'!S146/1000000))</f>
        <v>5.4749999999999996</v>
      </c>
      <c r="I149" s="183">
        <f>IF('Crisis Indicator Data'!T146="x","x",('Crisis Indicator Data'!T146/1000000))</f>
        <v>0.53400000000000003</v>
      </c>
      <c r="J149" s="183">
        <f>IF('Crisis Indicator Data'!U146="x","x",('Crisis Indicator Data'!U146/1000000))</f>
        <v>0</v>
      </c>
      <c r="K149" s="168">
        <f t="shared" si="12"/>
        <v>4.5999999999999996</v>
      </c>
      <c r="L149" s="165">
        <f>IF(F149="x","x",(F149*1000000/VLOOKUP($C149,'Crisis Indicator Data'!$C$3:$H$198,5,FALSE)))</f>
        <v>0.68190960093151265</v>
      </c>
      <c r="M149" s="165">
        <f>IF(G149="x","x",(G149*1000000/VLOOKUP($C149,'Crisis Indicator Data'!$C$3:$H$198,5,FALSE)))</f>
        <v>0</v>
      </c>
      <c r="N149" s="165">
        <f>IF(H149="x","x",(H149*1000000/VLOOKUP($C149,'Crisis Indicator Data'!$C$3:$H$198,5,FALSE)))</f>
        <v>0.28977453159733246</v>
      </c>
      <c r="O149" s="165">
        <f>IF(I149="x","x",(I149*1000000/VLOOKUP($C149,'Crisis Indicator Data'!$C$3:$H$198,5,FALSE)))</f>
        <v>2.8262940616068592E-2</v>
      </c>
      <c r="P149" s="165">
        <f>IF(J149="x","x",(J149*1000000/VLOOKUP($C149,'Crisis Indicator Data'!$C$3:$H$198,5,FALSE)))</f>
        <v>0</v>
      </c>
      <c r="Q149" s="147">
        <f t="shared" si="13"/>
        <v>3</v>
      </c>
      <c r="R149" s="147">
        <f t="shared" si="14"/>
        <v>3.8</v>
      </c>
    </row>
    <row r="150" spans="1:18" x14ac:dyDescent="0.35">
      <c r="A150" s="175" t="str">
        <f>'Crisis Indicator Data'!A147</f>
        <v>Lake Chad basin crisis</v>
      </c>
      <c r="B150" s="176" t="str">
        <f>'Crisis Indicator Data'!B147</f>
        <v>Conflict</v>
      </c>
      <c r="C150" s="176" t="str">
        <f>'Crisis Indicator Data'!C147</f>
        <v>TCD003</v>
      </c>
      <c r="D150" s="176" t="str">
        <f>'Crisis Indicator Data'!D147</f>
        <v>Chad</v>
      </c>
      <c r="E150" s="176" t="str">
        <f>'Crisis Indicator Data'!E147</f>
        <v>TCD</v>
      </c>
      <c r="F150" s="183">
        <f>IF('Crisis Indicator Data'!Q147="x","x",('Crisis Indicator Data'!Q147/1000000))</f>
        <v>0.218</v>
      </c>
      <c r="G150" s="183">
        <f>IF('Crisis Indicator Data'!R147="x","x",('Crisis Indicator Data'!R147/1000000))</f>
        <v>0</v>
      </c>
      <c r="H150" s="183">
        <f>IF('Crisis Indicator Data'!S147="x","x",('Crisis Indicator Data'!S147/1000000))</f>
        <v>0.45</v>
      </c>
      <c r="I150" s="183">
        <f>IF('Crisis Indicator Data'!T147="x","x",('Crisis Indicator Data'!T147/1000000))</f>
        <v>6.2E-2</v>
      </c>
      <c r="J150" s="183">
        <f>IF('Crisis Indicator Data'!U147="x","x",('Crisis Indicator Data'!U147/1000000))</f>
        <v>0</v>
      </c>
      <c r="K150" s="168">
        <f t="shared" si="12"/>
        <v>2.8</v>
      </c>
      <c r="L150" s="165">
        <f>IF(F150="x","x",(F150*1000000/VLOOKUP($C150,'Crisis Indicator Data'!$C$3:$H$198,5,FALSE)))</f>
        <v>0.29863013698630136</v>
      </c>
      <c r="M150" s="165">
        <f>IF(G150="x","x",(G150*1000000/VLOOKUP($C150,'Crisis Indicator Data'!$C$3:$H$198,5,FALSE)))</f>
        <v>0</v>
      </c>
      <c r="N150" s="165">
        <f>IF(H150="x","x",(H150*1000000/VLOOKUP($C150,'Crisis Indicator Data'!$C$3:$H$198,5,FALSE)))</f>
        <v>0.61643835616438358</v>
      </c>
      <c r="O150" s="165">
        <f>IF(I150="x","x",(I150*1000000/VLOOKUP($C150,'Crisis Indicator Data'!$C$3:$H$198,5,FALSE)))</f>
        <v>8.4931506849315067E-2</v>
      </c>
      <c r="P150" s="165">
        <f>IF(J150="x","x",(J150*1000000/VLOOKUP($C150,'Crisis Indicator Data'!$C$3:$H$198,5,FALSE)))</f>
        <v>0</v>
      </c>
      <c r="Q150" s="147">
        <f t="shared" si="13"/>
        <v>4</v>
      </c>
      <c r="R150" s="147">
        <f t="shared" si="14"/>
        <v>3.4</v>
      </c>
    </row>
    <row r="151" spans="1:18" x14ac:dyDescent="0.35">
      <c r="A151" s="175" t="str">
        <f>'Crisis Indicator Data'!A148</f>
        <v>CAR refugees in Chad</v>
      </c>
      <c r="B151" s="176" t="str">
        <f>'Crisis Indicator Data'!B148</f>
        <v>Displacement</v>
      </c>
      <c r="C151" s="176" t="str">
        <f>'Crisis Indicator Data'!C148</f>
        <v>TCD004</v>
      </c>
      <c r="D151" s="176" t="str">
        <f>'Crisis Indicator Data'!D148</f>
        <v>Chad</v>
      </c>
      <c r="E151" s="176" t="str">
        <f>'Crisis Indicator Data'!E148</f>
        <v>TCD</v>
      </c>
      <c r="F151" s="183">
        <f>IF('Crisis Indicator Data'!Q148="x","x",('Crisis Indicator Data'!Q148/1000000))</f>
        <v>2.8079999999999998</v>
      </c>
      <c r="G151" s="183">
        <f>IF('Crisis Indicator Data'!R148="x","x",('Crisis Indicator Data'!R148/1000000))</f>
        <v>0</v>
      </c>
      <c r="H151" s="183">
        <f>IF('Crisis Indicator Data'!S148="x","x",('Crisis Indicator Data'!S148/1000000))</f>
        <v>1.0940000000000001</v>
      </c>
      <c r="I151" s="183">
        <f>IF('Crisis Indicator Data'!T148="x","x",('Crisis Indicator Data'!T148/1000000))</f>
        <v>2E-3</v>
      </c>
      <c r="J151" s="183">
        <f>IF('Crisis Indicator Data'!U148="x","x",('Crisis Indicator Data'!U148/1000000))</f>
        <v>0</v>
      </c>
      <c r="K151" s="168">
        <f t="shared" si="12"/>
        <v>3.4</v>
      </c>
      <c r="L151" s="165">
        <f>IF(F151="x","x",(F151*1000000/VLOOKUP($C151,'Crisis Indicator Data'!$C$3:$H$198,5,FALSE)))</f>
        <v>0.71907810499359792</v>
      </c>
      <c r="M151" s="165">
        <f>IF(G151="x","x",(G151*1000000/VLOOKUP($C151,'Crisis Indicator Data'!$C$3:$H$198,5,FALSE)))</f>
        <v>0</v>
      </c>
      <c r="N151" s="165">
        <f>IF(H151="x","x",(H151*1000000/VLOOKUP($C151,'Crisis Indicator Data'!$C$3:$H$198,5,FALSE)))</f>
        <v>0.28015364916773366</v>
      </c>
      <c r="O151" s="165">
        <f>IF(I151="x","x",(I151*1000000/VLOOKUP($C151,'Crisis Indicator Data'!$C$3:$H$198,5,FALSE)))</f>
        <v>5.1216389244558254E-4</v>
      </c>
      <c r="P151" s="165">
        <f>IF(J151="x","x",(J151*1000000/VLOOKUP($C151,'Crisis Indicator Data'!$C$3:$H$198,5,FALSE)))</f>
        <v>0</v>
      </c>
      <c r="Q151" s="147">
        <f t="shared" si="13"/>
        <v>3</v>
      </c>
      <c r="R151" s="147">
        <f t="shared" si="14"/>
        <v>3.2</v>
      </c>
    </row>
    <row r="152" spans="1:18" x14ac:dyDescent="0.35">
      <c r="A152" s="175" t="str">
        <f>'Crisis Indicator Data'!A149</f>
        <v>Darfur refugees in Chad</v>
      </c>
      <c r="B152" s="176" t="str">
        <f>'Crisis Indicator Data'!B149</f>
        <v>Displacement</v>
      </c>
      <c r="C152" s="176" t="str">
        <f>'Crisis Indicator Data'!C149</f>
        <v>TCD005</v>
      </c>
      <c r="D152" s="176" t="str">
        <f>'Crisis Indicator Data'!D149</f>
        <v>Chad</v>
      </c>
      <c r="E152" s="176" t="str">
        <f>'Crisis Indicator Data'!E149</f>
        <v>TCD</v>
      </c>
      <c r="F152" s="183">
        <f>IF('Crisis Indicator Data'!Q149="x","x",('Crisis Indicator Data'!Q149/1000000))</f>
        <v>1.0129999999999999</v>
      </c>
      <c r="G152" s="183">
        <f>IF('Crisis Indicator Data'!R149="x","x",('Crisis Indicator Data'!R149/1000000))</f>
        <v>0</v>
      </c>
      <c r="H152" s="183">
        <f>IF('Crisis Indicator Data'!S149="x","x",('Crisis Indicator Data'!S149/1000000))</f>
        <v>2.0049999999999999</v>
      </c>
      <c r="I152" s="183">
        <f>IF('Crisis Indicator Data'!T149="x","x",('Crisis Indicator Data'!T149/1000000))</f>
        <v>0.109</v>
      </c>
      <c r="J152" s="183">
        <f>IF('Crisis Indicator Data'!U149="x","x",('Crisis Indicator Data'!U149/1000000))</f>
        <v>0</v>
      </c>
      <c r="K152" s="168">
        <f t="shared" si="12"/>
        <v>3.9</v>
      </c>
      <c r="L152" s="165">
        <f>IF(F152="x","x",(F152*1000000/VLOOKUP($C152,'Crisis Indicator Data'!$C$3:$H$198,5,FALSE)))</f>
        <v>0.32395267029101371</v>
      </c>
      <c r="M152" s="165">
        <f>IF(G152="x","x",(G152*1000000/VLOOKUP($C152,'Crisis Indicator Data'!$C$3:$H$198,5,FALSE)))</f>
        <v>0</v>
      </c>
      <c r="N152" s="165">
        <f>IF(H152="x","x",(H152*1000000/VLOOKUP($C152,'Crisis Indicator Data'!$C$3:$H$198,5,FALSE)))</f>
        <v>0.64118963863127598</v>
      </c>
      <c r="O152" s="165">
        <f>IF(I152="x","x",(I152*1000000/VLOOKUP($C152,'Crisis Indicator Data'!$C$3:$H$198,5,FALSE)))</f>
        <v>3.4857691077710265E-2</v>
      </c>
      <c r="P152" s="165">
        <f>IF(J152="x","x",(J152*1000000/VLOOKUP($C152,'Crisis Indicator Data'!$C$3:$H$198,5,FALSE)))</f>
        <v>0</v>
      </c>
      <c r="Q152" s="147">
        <f t="shared" si="13"/>
        <v>3</v>
      </c>
      <c r="R152" s="147">
        <f t="shared" si="14"/>
        <v>3.45</v>
      </c>
    </row>
    <row r="153" spans="1:18" x14ac:dyDescent="0.35">
      <c r="A153" s="175" t="str">
        <f>'Crisis Indicator Data'!A150</f>
        <v>Conflict in northern region</v>
      </c>
      <c r="B153" s="176" t="str">
        <f>'Crisis Indicator Data'!B150</f>
        <v>Conflict,Displacement,Violence</v>
      </c>
      <c r="C153" s="176" t="str">
        <f>'Crisis Indicator Data'!C150</f>
        <v>TGO002</v>
      </c>
      <c r="D153" s="176" t="str">
        <f>'Crisis Indicator Data'!D150</f>
        <v>Togo</v>
      </c>
      <c r="E153" s="176" t="str">
        <f>'Crisis Indicator Data'!E150</f>
        <v>TGO</v>
      </c>
      <c r="F153" s="183">
        <f>IF('Crisis Indicator Data'!Q150="x","x",('Crisis Indicator Data'!Q150/1000000))</f>
        <v>0.83599999999999997</v>
      </c>
      <c r="G153" s="183">
        <f>IF('Crisis Indicator Data'!R150="x","x",('Crisis Indicator Data'!R150/1000000))</f>
        <v>0.23899999999999999</v>
      </c>
      <c r="H153" s="183">
        <f>IF('Crisis Indicator Data'!S150="x","x",('Crisis Indicator Data'!S150/1000000))</f>
        <v>0.12</v>
      </c>
      <c r="I153" s="183">
        <f>IF('Crisis Indicator Data'!T150="x","x",('Crisis Indicator Data'!T150/1000000))</f>
        <v>0</v>
      </c>
      <c r="J153" s="183">
        <f>IF('Crisis Indicator Data'!U150="x","x",('Crisis Indicator Data'!U150/1000000))</f>
        <v>0</v>
      </c>
      <c r="K153" s="168">
        <f t="shared" si="12"/>
        <v>1.8</v>
      </c>
      <c r="L153" s="165">
        <f>IF(F153="x","x",(F153*1000000/VLOOKUP($C153,'Crisis Indicator Data'!$C$3:$H$198,5,FALSE)))</f>
        <v>0.699581589958159</v>
      </c>
      <c r="M153" s="165">
        <f>IF(G153="x","x",(G153*1000000/VLOOKUP($C153,'Crisis Indicator Data'!$C$3:$H$198,5,FALSE)))</f>
        <v>0.2</v>
      </c>
      <c r="N153" s="165">
        <f>IF(H153="x","x",(H153*1000000/VLOOKUP($C153,'Crisis Indicator Data'!$C$3:$H$198,5,FALSE)))</f>
        <v>0.100418410041841</v>
      </c>
      <c r="O153" s="165">
        <f>IF(I153="x","x",(I153*1000000/VLOOKUP($C153,'Crisis Indicator Data'!$C$3:$H$198,5,FALSE)))</f>
        <v>0</v>
      </c>
      <c r="P153" s="165">
        <f>IF(J153="x","x",(J153*1000000/VLOOKUP($C153,'Crisis Indicator Data'!$C$3:$H$198,5,FALSE)))</f>
        <v>0</v>
      </c>
      <c r="Q153" s="147">
        <f t="shared" si="13"/>
        <v>3</v>
      </c>
      <c r="R153" s="147">
        <f t="shared" si="14"/>
        <v>2.4</v>
      </c>
    </row>
    <row r="154" spans="1:18" x14ac:dyDescent="0.35">
      <c r="A154" s="175" t="str">
        <f>'Crisis Indicator Data'!A151</f>
        <v>Multiple situations in Thailand</v>
      </c>
      <c r="B154" s="176" t="str">
        <f>'Crisis Indicator Data'!B151</f>
        <v>Conflict,Displacement</v>
      </c>
      <c r="C154" s="176" t="str">
        <f>'Crisis Indicator Data'!C151</f>
        <v>THA001</v>
      </c>
      <c r="D154" s="176" t="str">
        <f>'Crisis Indicator Data'!D151</f>
        <v>Thailand</v>
      </c>
      <c r="E154" s="176" t="str">
        <f>'Crisis Indicator Data'!E151</f>
        <v>THA</v>
      </c>
      <c r="F154" s="183">
        <f>IF('Crisis Indicator Data'!Q151="x","x",('Crisis Indicator Data'!Q151/1000000))</f>
        <v>30.242000000000001</v>
      </c>
      <c r="G154" s="183">
        <f>IF('Crisis Indicator Data'!R151="x","x",('Crisis Indicator Data'!R151/1000000))</f>
        <v>1.077</v>
      </c>
      <c r="H154" s="183">
        <f>IF('Crisis Indicator Data'!S151="x","x",('Crisis Indicator Data'!S151/1000000))</f>
        <v>0.26100000000000001</v>
      </c>
      <c r="I154" s="183" t="str">
        <f>IF('Crisis Indicator Data'!T151="x","x",('Crisis Indicator Data'!T151/1000000))</f>
        <v>x</v>
      </c>
      <c r="J154" s="183" t="str">
        <f>IF('Crisis Indicator Data'!U151="x","x",('Crisis Indicator Data'!U151/1000000))</f>
        <v>x</v>
      </c>
      <c r="K154" s="168">
        <f t="shared" si="12"/>
        <v>2.4</v>
      </c>
      <c r="L154" s="165">
        <f>IF(F154="x","x",(F154*1000000/VLOOKUP($C154,'Crisis Indicator Data'!$C$3:$H$198,5,FALSE)))</f>
        <v>0.95763141228625714</v>
      </c>
      <c r="M154" s="165">
        <f>IF(G154="x","x",(G154*1000000/VLOOKUP($C154,'Crisis Indicator Data'!$C$3:$H$198,5,FALSE)))</f>
        <v>3.4103863204559846E-2</v>
      </c>
      <c r="N154" s="165">
        <f>IF(H154="x","x",(H154*1000000/VLOOKUP($C154,'Crisis Indicator Data'!$C$3:$H$198,5,FALSE)))</f>
        <v>8.2647245091830267E-3</v>
      </c>
      <c r="O154" s="165" t="str">
        <f>IF(I154="x","x",(I154*1000000/VLOOKUP($C154,'Crisis Indicator Data'!$C$3:$H$198,5,FALSE)))</f>
        <v>x</v>
      </c>
      <c r="P154" s="165" t="str">
        <f>IF(J154="x","x",(J154*1000000/VLOOKUP($C154,'Crisis Indicator Data'!$C$3:$H$198,5,FALSE)))</f>
        <v>x</v>
      </c>
      <c r="Q154" s="147">
        <f t="shared" si="13"/>
        <v>1</v>
      </c>
      <c r="R154" s="147">
        <f t="shared" si="14"/>
        <v>1.7</v>
      </c>
    </row>
    <row r="155" spans="1:18" x14ac:dyDescent="0.35">
      <c r="A155" s="175" t="str">
        <f>'Crisis Indicator Data'!A152</f>
        <v>Myanmar refugees in Thailand</v>
      </c>
      <c r="B155" s="176" t="str">
        <f>'Crisis Indicator Data'!B152</f>
        <v>Conflict</v>
      </c>
      <c r="C155" s="176" t="str">
        <f>'Crisis Indicator Data'!C152</f>
        <v>THA003</v>
      </c>
      <c r="D155" s="176" t="str">
        <f>'Crisis Indicator Data'!D152</f>
        <v>Thailand</v>
      </c>
      <c r="E155" s="176" t="str">
        <f>'Crisis Indicator Data'!E152</f>
        <v>THA</v>
      </c>
      <c r="F155" s="183">
        <f>IF('Crisis Indicator Data'!Q152="x","x",('Crisis Indicator Data'!Q152/1000000))</f>
        <v>0.30299999999999999</v>
      </c>
      <c r="G155" s="183">
        <f>IF('Crisis Indicator Data'!R152="x","x",('Crisis Indicator Data'!R152/1000000))</f>
        <v>0</v>
      </c>
      <c r="H155" s="183">
        <f>IF('Crisis Indicator Data'!S152="x","x",('Crisis Indicator Data'!S152/1000000))</f>
        <v>0.126</v>
      </c>
      <c r="I155" s="183" t="str">
        <f>IF('Crisis Indicator Data'!T152="x","x",('Crisis Indicator Data'!T152/1000000))</f>
        <v>x</v>
      </c>
      <c r="J155" s="183" t="str">
        <f>IF('Crisis Indicator Data'!U152="x","x",('Crisis Indicator Data'!U152/1000000))</f>
        <v>x</v>
      </c>
      <c r="K155" s="168">
        <f t="shared" si="12"/>
        <v>1.8</v>
      </c>
      <c r="L155" s="165">
        <f>IF(F155="x","x",(F155*1000000/VLOOKUP($C155,'Crisis Indicator Data'!$C$3:$H$198,5,FALSE)))</f>
        <v>0.70629370629370625</v>
      </c>
      <c r="M155" s="165">
        <f>IF(G155="x","x",(G155*1000000/VLOOKUP($C155,'Crisis Indicator Data'!$C$3:$H$198,5,FALSE)))</f>
        <v>0</v>
      </c>
      <c r="N155" s="165">
        <f>IF(H155="x","x",(H155*1000000/VLOOKUP($C155,'Crisis Indicator Data'!$C$3:$H$198,5,FALSE)))</f>
        <v>0.2937062937062937</v>
      </c>
      <c r="O155" s="165" t="str">
        <f>IF(I155="x","x",(I155*1000000/VLOOKUP($C155,'Crisis Indicator Data'!$C$3:$H$198,5,FALSE)))</f>
        <v>x</v>
      </c>
      <c r="P155" s="165" t="str">
        <f>IF(J155="x","x",(J155*1000000/VLOOKUP($C155,'Crisis Indicator Data'!$C$3:$H$198,5,FALSE)))</f>
        <v>x</v>
      </c>
      <c r="Q155" s="147">
        <f t="shared" si="13"/>
        <v>3</v>
      </c>
      <c r="R155" s="147">
        <f t="shared" si="14"/>
        <v>2.4</v>
      </c>
    </row>
    <row r="156" spans="1:18" x14ac:dyDescent="0.35">
      <c r="A156" s="175" t="str">
        <f>'Crisis Indicator Data'!A153</f>
        <v>2024 Monsoon Floods in Thailand</v>
      </c>
      <c r="B156" s="176" t="str">
        <f>'Crisis Indicator Data'!B153</f>
        <v>Floods</v>
      </c>
      <c r="C156" s="176" t="str">
        <f>'Crisis Indicator Data'!C153</f>
        <v>THA004</v>
      </c>
      <c r="D156" s="176" t="str">
        <f>'Crisis Indicator Data'!D153</f>
        <v>Thailand</v>
      </c>
      <c r="E156" s="176" t="str">
        <f>'Crisis Indicator Data'!E153</f>
        <v>THA</v>
      </c>
      <c r="F156" s="183">
        <f>IF('Crisis Indicator Data'!Q153="x","x",('Crisis Indicator Data'!Q153/1000000))</f>
        <v>30.838999999999999</v>
      </c>
      <c r="G156" s="183">
        <f>IF('Crisis Indicator Data'!R153="x","x",('Crisis Indicator Data'!R153/1000000))</f>
        <v>1.077</v>
      </c>
      <c r="H156" s="183">
        <f>IF('Crisis Indicator Data'!S153="x","x",('Crisis Indicator Data'!S153/1000000))</f>
        <v>0.13500000000000001</v>
      </c>
      <c r="I156" s="183" t="str">
        <f>IF('Crisis Indicator Data'!T153="x","x",('Crisis Indicator Data'!T153/1000000))</f>
        <v>x</v>
      </c>
      <c r="J156" s="183" t="str">
        <f>IF('Crisis Indicator Data'!U153="x","x",('Crisis Indicator Data'!U153/1000000))</f>
        <v>x</v>
      </c>
      <c r="K156" s="168">
        <f t="shared" si="12"/>
        <v>1.9</v>
      </c>
      <c r="L156" s="165">
        <f>IF(F156="x","x",(F156*1000000/VLOOKUP($C156,'Crisis Indicator Data'!$C$3:$H$198,5,FALSE)))</f>
        <v>0.96218526723035158</v>
      </c>
      <c r="M156" s="165">
        <f>IF(G156="x","x",(G156*1000000/VLOOKUP($C156,'Crisis Indicator Data'!$C$3:$H$198,5,FALSE)))</f>
        <v>3.3602695703722193E-2</v>
      </c>
      <c r="N156" s="165">
        <f>IF(H156="x","x",(H156*1000000/VLOOKUP($C156,'Crisis Indicator Data'!$C$3:$H$198,5,FALSE)))</f>
        <v>4.2120370659261804E-3</v>
      </c>
      <c r="O156" s="165" t="str">
        <f>IF(I156="x","x",(I156*1000000/VLOOKUP($C156,'Crisis Indicator Data'!$C$3:$H$198,5,FALSE)))</f>
        <v>x</v>
      </c>
      <c r="P156" s="165" t="str">
        <f>IF(J156="x","x",(J156*1000000/VLOOKUP($C156,'Crisis Indicator Data'!$C$3:$H$198,5,FALSE)))</f>
        <v>x</v>
      </c>
      <c r="Q156" s="147">
        <f t="shared" si="13"/>
        <v>1</v>
      </c>
      <c r="R156" s="147">
        <f t="shared" si="14"/>
        <v>1.45</v>
      </c>
    </row>
    <row r="157" spans="1:18" x14ac:dyDescent="0.35">
      <c r="A157" s="175" t="str">
        <f>'Crisis Indicator Data'!A154</f>
        <v>Food Security Crisis in Timor-Leste</v>
      </c>
      <c r="B157" s="176" t="str">
        <f>'Crisis Indicator Data'!B154</f>
        <v>Food Security</v>
      </c>
      <c r="C157" s="176" t="str">
        <f>'Crisis Indicator Data'!C154</f>
        <v>TLS003</v>
      </c>
      <c r="D157" s="176" t="str">
        <f>'Crisis Indicator Data'!D154</f>
        <v>Timor Leste</v>
      </c>
      <c r="E157" s="176" t="str">
        <f>'Crisis Indicator Data'!E154</f>
        <v>TLS</v>
      </c>
      <c r="F157" s="183">
        <f>IF('Crisis Indicator Data'!Q154="x","x",('Crisis Indicator Data'!Q154/1000000))</f>
        <v>0.48299999999999998</v>
      </c>
      <c r="G157" s="183">
        <f>IF('Crisis Indicator Data'!R154="x","x",('Crisis Indicator Data'!R154/1000000))</f>
        <v>0.49399999999999999</v>
      </c>
      <c r="H157" s="183">
        <f>IF('Crisis Indicator Data'!S154="x","x",('Crisis Indicator Data'!S154/1000000))</f>
        <v>0.34200000000000003</v>
      </c>
      <c r="I157" s="183">
        <f>IF('Crisis Indicator Data'!T154="x","x",('Crisis Indicator Data'!T154/1000000))</f>
        <v>2.1999999999999999E-2</v>
      </c>
      <c r="J157" s="183">
        <f>IF('Crisis Indicator Data'!U154="x","x",('Crisis Indicator Data'!U154/1000000))</f>
        <v>0</v>
      </c>
      <c r="K157" s="168">
        <f t="shared" si="12"/>
        <v>2.6</v>
      </c>
      <c r="L157" s="165">
        <f>IF(F157="x","x",(F157*1000000/VLOOKUP($C157,'Crisis Indicator Data'!$C$3:$H$198,5,FALSE)))</f>
        <v>0.36044776119402983</v>
      </c>
      <c r="M157" s="165">
        <f>IF(G157="x","x",(G157*1000000/VLOOKUP($C157,'Crisis Indicator Data'!$C$3:$H$198,5,FALSE)))</f>
        <v>0.36865671641791042</v>
      </c>
      <c r="N157" s="165">
        <f>IF(H157="x","x",(H157*1000000/VLOOKUP($C157,'Crisis Indicator Data'!$C$3:$H$198,5,FALSE)))</f>
        <v>0.25522388059701495</v>
      </c>
      <c r="O157" s="165">
        <f>IF(I157="x","x",(I157*1000000/VLOOKUP($C157,'Crisis Indicator Data'!$C$3:$H$198,5,FALSE)))</f>
        <v>1.6417910447761194E-2</v>
      </c>
      <c r="P157" s="165">
        <f>IF(J157="x","x",(J157*1000000/VLOOKUP($C157,'Crisis Indicator Data'!$C$3:$H$198,5,FALSE)))</f>
        <v>0</v>
      </c>
      <c r="Q157" s="147">
        <f t="shared" si="13"/>
        <v>3</v>
      </c>
      <c r="R157" s="147">
        <f t="shared" si="14"/>
        <v>2.8</v>
      </c>
    </row>
    <row r="158" spans="1:18" x14ac:dyDescent="0.35">
      <c r="A158" s="175" t="str">
        <f>'Crisis Indicator Data'!A155</f>
        <v>Venezuelan refugees in Trinidad and Tobago</v>
      </c>
      <c r="B158" s="176" t="str">
        <f>'Crisis Indicator Data'!B155</f>
        <v>Displacement</v>
      </c>
      <c r="C158" s="176" t="str">
        <f>'Crisis Indicator Data'!C155</f>
        <v>TTO002</v>
      </c>
      <c r="D158" s="176" t="str">
        <f>'Crisis Indicator Data'!D155</f>
        <v>Trinidad and Tobago</v>
      </c>
      <c r="E158" s="176" t="str">
        <f>'Crisis Indicator Data'!E155</f>
        <v>TTO</v>
      </c>
      <c r="F158" s="183">
        <f>IF('Crisis Indicator Data'!Q155="x","x",('Crisis Indicator Data'!Q155/1000000))</f>
        <v>1.323</v>
      </c>
      <c r="G158" s="183">
        <f>IF('Crisis Indicator Data'!R155="x","x",('Crisis Indicator Data'!R155/1000000))</f>
        <v>0.17399999999999999</v>
      </c>
      <c r="H158" s="183">
        <f>IF('Crisis Indicator Data'!S155="x","x",('Crisis Indicator Data'!S155/1000000))</f>
        <v>3.9E-2</v>
      </c>
      <c r="I158" s="183">
        <f>IF('Crisis Indicator Data'!T155="x","x",('Crisis Indicator Data'!T155/1000000))</f>
        <v>0</v>
      </c>
      <c r="J158" s="183">
        <f>IF('Crisis Indicator Data'!U155="x","x",('Crisis Indicator Data'!U155/1000000))</f>
        <v>0</v>
      </c>
      <c r="K158" s="168">
        <f t="shared" si="12"/>
        <v>1</v>
      </c>
      <c r="L158" s="165">
        <f>IF(F158="x","x",(F158*1000000/VLOOKUP($C158,'Crisis Indicator Data'!$C$3:$H$198,5,FALSE)))</f>
        <v>0.86188925081433221</v>
      </c>
      <c r="M158" s="165">
        <f>IF(G158="x","x",(G158*1000000/VLOOKUP($C158,'Crisis Indicator Data'!$C$3:$H$198,5,FALSE)))</f>
        <v>0.11335504885993486</v>
      </c>
      <c r="N158" s="165">
        <f>IF(H158="x","x",(H158*1000000/VLOOKUP($C158,'Crisis Indicator Data'!$C$3:$H$198,5,FALSE)))</f>
        <v>2.5407166123778503E-2</v>
      </c>
      <c r="O158" s="165">
        <f>IF(I158="x","x",(I158*1000000/VLOOKUP($C158,'Crisis Indicator Data'!$C$3:$H$198,5,FALSE)))</f>
        <v>0</v>
      </c>
      <c r="P158" s="165">
        <f>IF(J158="x","x",(J158*1000000/VLOOKUP($C158,'Crisis Indicator Data'!$C$3:$H$198,5,FALSE)))</f>
        <v>0</v>
      </c>
      <c r="Q158" s="147">
        <f t="shared" si="13"/>
        <v>2</v>
      </c>
      <c r="R158" s="147">
        <f t="shared" si="14"/>
        <v>1.5</v>
      </c>
    </row>
    <row r="159" spans="1:18" x14ac:dyDescent="0.35">
      <c r="A159" s="175" t="str">
        <f>'Crisis Indicator Data'!A156</f>
        <v>Mixed migration flows in Tunisia</v>
      </c>
      <c r="B159" s="176" t="str">
        <f>'Crisis Indicator Data'!B156</f>
        <v>Displacement</v>
      </c>
      <c r="C159" s="176" t="str">
        <f>'Crisis Indicator Data'!C156</f>
        <v>TUN002</v>
      </c>
      <c r="D159" s="176" t="str">
        <f>'Crisis Indicator Data'!D156</f>
        <v>Tunisia</v>
      </c>
      <c r="E159" s="176" t="str">
        <f>'Crisis Indicator Data'!E156</f>
        <v>TUN</v>
      </c>
      <c r="F159" s="183">
        <f>IF('Crisis Indicator Data'!Q156="x","x",('Crisis Indicator Data'!Q156/1000000))</f>
        <v>3.9729999999999999</v>
      </c>
      <c r="G159" s="183">
        <f>IF('Crisis Indicator Data'!R156="x","x",('Crisis Indicator Data'!R156/1000000))</f>
        <v>0</v>
      </c>
      <c r="H159" s="183">
        <f>IF('Crisis Indicator Data'!S156="x","x",('Crisis Indicator Data'!S156/1000000))</f>
        <v>8.4000000000000005E-2</v>
      </c>
      <c r="I159" s="183" t="str">
        <f>IF('Crisis Indicator Data'!T156="x","x",('Crisis Indicator Data'!T156/1000000))</f>
        <v>x</v>
      </c>
      <c r="J159" s="183" t="str">
        <f>IF('Crisis Indicator Data'!U156="x","x",('Crisis Indicator Data'!U156/1000000))</f>
        <v>x</v>
      </c>
      <c r="K159" s="168">
        <f t="shared" si="12"/>
        <v>1.5</v>
      </c>
      <c r="L159" s="165">
        <f>IF(F159="x","x",(F159*1000000/VLOOKUP($C159,'Crisis Indicator Data'!$C$3:$H$198,5,FALSE)))</f>
        <v>0.9792950456001972</v>
      </c>
      <c r="M159" s="165">
        <f>IF(G159="x","x",(G159*1000000/VLOOKUP($C159,'Crisis Indicator Data'!$C$3:$H$198,5,FALSE)))</f>
        <v>0</v>
      </c>
      <c r="N159" s="165">
        <f>IF(H159="x","x",(H159*1000000/VLOOKUP($C159,'Crisis Indicator Data'!$C$3:$H$198,5,FALSE)))</f>
        <v>2.070495439980281E-2</v>
      </c>
      <c r="O159" s="165" t="str">
        <f>IF(I159="x","x",(I159*1000000/VLOOKUP($C159,'Crisis Indicator Data'!$C$3:$H$198,5,FALSE)))</f>
        <v>x</v>
      </c>
      <c r="P159" s="165" t="str">
        <f>IF(J159="x","x",(J159*1000000/VLOOKUP($C159,'Crisis Indicator Data'!$C$3:$H$198,5,FALSE)))</f>
        <v>x</v>
      </c>
      <c r="Q159" s="147">
        <f t="shared" si="13"/>
        <v>1</v>
      </c>
      <c r="R159" s="147">
        <f t="shared" si="14"/>
        <v>1.25</v>
      </c>
    </row>
    <row r="160" spans="1:18" x14ac:dyDescent="0.35">
      <c r="A160" s="175" t="str">
        <f>'Crisis Indicator Data'!A157</f>
        <v>Complex situation in Türkiye</v>
      </c>
      <c r="B160" s="176" t="str">
        <f>'Crisis Indicator Data'!B157</f>
        <v>Displacement,Conflict</v>
      </c>
      <c r="C160" s="176" t="str">
        <f>'Crisis Indicator Data'!C157</f>
        <v>TUR001</v>
      </c>
      <c r="D160" s="176" t="str">
        <f>'Crisis Indicator Data'!D157</f>
        <v>Türkiye</v>
      </c>
      <c r="E160" s="176" t="str">
        <f>'Crisis Indicator Data'!E157</f>
        <v>TUR</v>
      </c>
      <c r="F160" s="183">
        <f>IF('Crisis Indicator Data'!Q157="x","x",('Crisis Indicator Data'!Q157/1000000))</f>
        <v>35.372999999999998</v>
      </c>
      <c r="G160" s="183">
        <f>IF('Crisis Indicator Data'!R157="x","x",('Crisis Indicator Data'!R157/1000000))</f>
        <v>12.236000000000001</v>
      </c>
      <c r="H160" s="183">
        <f>IF('Crisis Indicator Data'!S157="x","x",('Crisis Indicator Data'!S157/1000000))</f>
        <v>4.3520000000000003</v>
      </c>
      <c r="I160" s="183">
        <f>IF('Crisis Indicator Data'!T157="x","x",('Crisis Indicator Data'!T157/1000000))</f>
        <v>0.60499999999999998</v>
      </c>
      <c r="J160" s="183">
        <f>IF('Crisis Indicator Data'!U157="x","x",('Crisis Indicator Data'!U157/1000000))</f>
        <v>7.5999999999999998E-2</v>
      </c>
      <c r="K160" s="168">
        <f t="shared" si="12"/>
        <v>4.5</v>
      </c>
      <c r="L160" s="165">
        <f>IF(F160="x","x",(F160*1000000/VLOOKUP($C160,'Crisis Indicator Data'!$C$3:$H$198,5,FALSE)))</f>
        <v>0.67196671795748564</v>
      </c>
      <c r="M160" s="165">
        <f>IF(G160="x","x",(G160*1000000/VLOOKUP($C160,'Crisis Indicator Data'!$C$3:$H$198,5,FALSE)))</f>
        <v>0.23244239281168672</v>
      </c>
      <c r="N160" s="165">
        <f>IF(H160="x","x",(H160*1000000/VLOOKUP($C160,'Crisis Indicator Data'!$C$3:$H$198,5,FALSE)))</f>
        <v>8.2673201496932053E-2</v>
      </c>
      <c r="O160" s="165">
        <f>IF(I160="x","x",(I160*1000000/VLOOKUP($C160,'Crisis Indicator Data'!$C$3:$H$198,5,FALSE)))</f>
        <v>1.1492942763245379E-2</v>
      </c>
      <c r="P160" s="165">
        <f>IF(J160="x","x",(J160*1000000/VLOOKUP($C160,'Crisis Indicator Data'!$C$3:$H$198,5,FALSE)))</f>
        <v>1.4437415702589238E-3</v>
      </c>
      <c r="Q160" s="147">
        <f t="shared" si="13"/>
        <v>3</v>
      </c>
      <c r="R160" s="147">
        <f t="shared" si="14"/>
        <v>3.75</v>
      </c>
    </row>
    <row r="161" spans="1:18" x14ac:dyDescent="0.35">
      <c r="A161" s="175" t="str">
        <f>'Crisis Indicator Data'!A158</f>
        <v>Syrian Refugees in Türkiye</v>
      </c>
      <c r="B161" s="176" t="str">
        <f>'Crisis Indicator Data'!B158</f>
        <v>Displacement</v>
      </c>
      <c r="C161" s="176" t="str">
        <f>'Crisis Indicator Data'!C158</f>
        <v>TUR002</v>
      </c>
      <c r="D161" s="176" t="str">
        <f>'Crisis Indicator Data'!D158</f>
        <v>Türkiye</v>
      </c>
      <c r="E161" s="176" t="str">
        <f>'Crisis Indicator Data'!E158</f>
        <v>TUR</v>
      </c>
      <c r="F161" s="183">
        <f>IF('Crisis Indicator Data'!Q158="x","x",('Crisis Indicator Data'!Q158/1000000))</f>
        <v>35.090000000000003</v>
      </c>
      <c r="G161" s="183">
        <f>IF('Crisis Indicator Data'!R158="x","x",('Crisis Indicator Data'!R158/1000000))</f>
        <v>4.7439999999999998</v>
      </c>
      <c r="H161" s="183">
        <f>IF('Crisis Indicator Data'!S158="x","x",('Crisis Indicator Data'!S158/1000000))</f>
        <v>1.857</v>
      </c>
      <c r="I161" s="183">
        <f>IF('Crisis Indicator Data'!T158="x","x",('Crisis Indicator Data'!T158/1000000))</f>
        <v>0.53300000000000003</v>
      </c>
      <c r="J161" s="183">
        <f>IF('Crisis Indicator Data'!U158="x","x",('Crisis Indicator Data'!U158/1000000))</f>
        <v>6.7000000000000004E-2</v>
      </c>
      <c r="K161" s="168">
        <f t="shared" si="12"/>
        <v>4</v>
      </c>
      <c r="L161" s="165">
        <f>IF(F161="x","x",(F161*1000000/VLOOKUP($C161,'Crisis Indicator Data'!$C$3:$H$198,5,FALSE)))</f>
        <v>0.82974698510286116</v>
      </c>
      <c r="M161" s="165">
        <f>IF(G161="x","x",(G161*1000000/VLOOKUP($C161,'Crisis Indicator Data'!$C$3:$H$198,5,FALSE)))</f>
        <v>0.11217781981555923</v>
      </c>
      <c r="N161" s="165">
        <f>IF(H161="x","x",(H161*1000000/VLOOKUP($C161,'Crisis Indicator Data'!$C$3:$H$198,5,FALSE)))</f>
        <v>4.3911090092220384E-2</v>
      </c>
      <c r="O161" s="165">
        <f>IF(I161="x","x",(I161*1000000/VLOOKUP($C161,'Crisis Indicator Data'!$C$3:$H$198,5,FALSE)))</f>
        <v>1.260345235280208E-2</v>
      </c>
      <c r="P161" s="165">
        <f>IF(J161="x","x",(J161*1000000/VLOOKUP($C161,'Crisis Indicator Data'!$C$3:$H$198,5,FALSE)))</f>
        <v>1.5842988886261527E-3</v>
      </c>
      <c r="Q161" s="147">
        <f t="shared" si="13"/>
        <v>3</v>
      </c>
      <c r="R161" s="147">
        <f t="shared" si="14"/>
        <v>3.5</v>
      </c>
    </row>
    <row r="162" spans="1:18" x14ac:dyDescent="0.35">
      <c r="A162" s="175" t="str">
        <f>'Crisis Indicator Data'!A159</f>
        <v>Mixed Migration Flows in Türkiye</v>
      </c>
      <c r="B162" s="176" t="str">
        <f>'Crisis Indicator Data'!B159</f>
        <v>Displacement</v>
      </c>
      <c r="C162" s="176" t="str">
        <f>'Crisis Indicator Data'!C159</f>
        <v>TUR003</v>
      </c>
      <c r="D162" s="176" t="str">
        <f>'Crisis Indicator Data'!D159</f>
        <v>Türkiye</v>
      </c>
      <c r="E162" s="176" t="str">
        <f>'Crisis Indicator Data'!E159</f>
        <v>TUR</v>
      </c>
      <c r="F162" s="183">
        <f>IF('Crisis Indicator Data'!Q159="x","x",('Crisis Indicator Data'!Q159/1000000))</f>
        <v>14.893000000000001</v>
      </c>
      <c r="G162" s="183">
        <f>IF('Crisis Indicator Data'!R159="x","x",('Crisis Indicator Data'!R159/1000000))</f>
        <v>0.63800000000000001</v>
      </c>
      <c r="H162" s="183">
        <f>IF('Crisis Indicator Data'!S159="x","x",('Crisis Indicator Data'!S159/1000000))</f>
        <v>0.25</v>
      </c>
      <c r="I162" s="183">
        <f>IF('Crisis Indicator Data'!T159="x","x",('Crisis Indicator Data'!T159/1000000))</f>
        <v>7.1999999999999995E-2</v>
      </c>
      <c r="J162" s="183">
        <f>IF('Crisis Indicator Data'!U159="x","x",('Crisis Indicator Data'!U159/1000000))</f>
        <v>8.9999999999999993E-3</v>
      </c>
      <c r="K162" s="168">
        <f t="shared" si="12"/>
        <v>2.5</v>
      </c>
      <c r="L162" s="165">
        <f>IF(F162="x","x",(F162*1000000/VLOOKUP($C162,'Crisis Indicator Data'!$C$3:$H$198,5,FALSE)))</f>
        <v>0.93896980013870501</v>
      </c>
      <c r="M162" s="165">
        <f>IF(G162="x","x",(G162*1000000/VLOOKUP($C162,'Crisis Indicator Data'!$C$3:$H$198,5,FALSE)))</f>
        <v>4.0224449908580796E-2</v>
      </c>
      <c r="N162" s="165">
        <f>IF(H162="x","x",(H162*1000000/VLOOKUP($C162,'Crisis Indicator Data'!$C$3:$H$198,5,FALSE)))</f>
        <v>1.5761931782359247E-2</v>
      </c>
      <c r="O162" s="165">
        <f>IF(I162="x","x",(I162*1000000/VLOOKUP($C162,'Crisis Indicator Data'!$C$3:$H$198,5,FALSE)))</f>
        <v>4.5394363533194631E-3</v>
      </c>
      <c r="P162" s="165">
        <f>IF(J162="x","x",(J162*1000000/VLOOKUP($C162,'Crisis Indicator Data'!$C$3:$H$198,5,FALSE)))</f>
        <v>5.6742954416493289E-4</v>
      </c>
      <c r="Q162" s="147">
        <f t="shared" si="13"/>
        <v>2</v>
      </c>
      <c r="R162" s="147">
        <f t="shared" si="14"/>
        <v>2.25</v>
      </c>
    </row>
    <row r="163" spans="1:18" x14ac:dyDescent="0.35">
      <c r="A163" s="175" t="str">
        <f>'Crisis Indicator Data'!A160</f>
        <v>Kurdish Conflict</v>
      </c>
      <c r="B163" s="176" t="str">
        <f>'Crisis Indicator Data'!B160</f>
        <v>Conflict</v>
      </c>
      <c r="C163" s="176" t="str">
        <f>'Crisis Indicator Data'!C160</f>
        <v>TUR004</v>
      </c>
      <c r="D163" s="176" t="str">
        <f>'Crisis Indicator Data'!D160</f>
        <v>Türkiye</v>
      </c>
      <c r="E163" s="176" t="str">
        <f>'Crisis Indicator Data'!E160</f>
        <v>TUR</v>
      </c>
      <c r="F163" s="183" t="str">
        <f>IF('Crisis Indicator Data'!Q160="x","x",('Crisis Indicator Data'!Q160/1000000))</f>
        <v>x</v>
      </c>
      <c r="G163" s="183" t="str">
        <f>IF('Crisis Indicator Data'!R160="x","x",('Crisis Indicator Data'!R160/1000000))</f>
        <v>x</v>
      </c>
      <c r="H163" s="183" t="str">
        <f>IF('Crisis Indicator Data'!S160="x","x",('Crisis Indicator Data'!S160/1000000))</f>
        <v>x</v>
      </c>
      <c r="I163" s="183" t="str">
        <f>IF('Crisis Indicator Data'!T160="x","x",('Crisis Indicator Data'!T160/1000000))</f>
        <v>x</v>
      </c>
      <c r="J163" s="183" t="str">
        <f>IF('Crisis Indicator Data'!U160="x","x",('Crisis Indicator Data'!U160/1000000))</f>
        <v>x</v>
      </c>
      <c r="K163" s="168" t="str">
        <f t="shared" si="12"/>
        <v>x</v>
      </c>
      <c r="L163" s="165" t="str">
        <f>IF(F163="x","x",(F163*1000000/VLOOKUP($C163,'Crisis Indicator Data'!$C$3:$H$198,5,FALSE)))</f>
        <v>x</v>
      </c>
      <c r="M163" s="165" t="str">
        <f>IF(G163="x","x",(G163*1000000/VLOOKUP($C163,'Crisis Indicator Data'!$C$3:$H$198,5,FALSE)))</f>
        <v>x</v>
      </c>
      <c r="N163" s="165" t="str">
        <f>IF(H163="x","x",(H163*1000000/VLOOKUP($C163,'Crisis Indicator Data'!$C$3:$H$198,5,FALSE)))</f>
        <v>x</v>
      </c>
      <c r="O163" s="165" t="str">
        <f>IF(I163="x","x",(I163*1000000/VLOOKUP($C163,'Crisis Indicator Data'!$C$3:$H$198,5,FALSE)))</f>
        <v>x</v>
      </c>
      <c r="P163" s="165" t="str">
        <f>IF(J163="x","x",(J163*1000000/VLOOKUP($C163,'Crisis Indicator Data'!$C$3:$H$198,5,FALSE)))</f>
        <v>x</v>
      </c>
      <c r="Q163" s="147" t="str">
        <f t="shared" si="13"/>
        <v>x</v>
      </c>
      <c r="R163" s="147" t="str">
        <f t="shared" si="14"/>
        <v>x</v>
      </c>
    </row>
    <row r="164" spans="1:18" x14ac:dyDescent="0.35">
      <c r="A164" s="175" t="str">
        <f>'Crisis Indicator Data'!A161</f>
        <v>Türkiye / Syria earthquake in Türkiye</v>
      </c>
      <c r="B164" s="176" t="str">
        <f>'Crisis Indicator Data'!B161</f>
        <v>Earthquake</v>
      </c>
      <c r="C164" s="176" t="str">
        <f>'Crisis Indicator Data'!C161</f>
        <v>TUR005</v>
      </c>
      <c r="D164" s="176" t="str">
        <f>'Crisis Indicator Data'!D161</f>
        <v>Türkiye</v>
      </c>
      <c r="E164" s="176" t="str">
        <f>'Crisis Indicator Data'!E161</f>
        <v>TUR</v>
      </c>
      <c r="F164" s="183">
        <f>IF('Crisis Indicator Data'!Q161="x","x",('Crisis Indicator Data'!Q161/1000000))</f>
        <v>4.008</v>
      </c>
      <c r="G164" s="183">
        <f>IF('Crisis Indicator Data'!R161="x","x",('Crisis Indicator Data'!R161/1000000))</f>
        <v>6.8540000000000001</v>
      </c>
      <c r="H164" s="183">
        <f>IF('Crisis Indicator Data'!S161="x","x",('Crisis Indicator Data'!S161/1000000))</f>
        <v>2.246</v>
      </c>
      <c r="I164" s="183" t="str">
        <f>IF('Crisis Indicator Data'!T161="x","x",('Crisis Indicator Data'!T161/1000000))</f>
        <v>x</v>
      </c>
      <c r="J164" s="183" t="str">
        <f>IF('Crisis Indicator Data'!U161="x","x",('Crisis Indicator Data'!U161/1000000))</f>
        <v>x</v>
      </c>
      <c r="K164" s="168">
        <f t="shared" si="12"/>
        <v>3.9</v>
      </c>
      <c r="L164" s="165">
        <f>IF(F164="x","x",(F164*1000000/VLOOKUP($C164,'Crisis Indicator Data'!$C$3:$H$198,5,FALSE)))</f>
        <v>0.30576747024717732</v>
      </c>
      <c r="M164" s="165">
        <f>IF(G164="x","x",(G164*1000000/VLOOKUP($C164,'Crisis Indicator Data'!$C$3:$H$198,5,FALSE)))</f>
        <v>0.52288678669514799</v>
      </c>
      <c r="N164" s="165">
        <f>IF(H164="x","x",(H164*1000000/VLOOKUP($C164,'Crisis Indicator Data'!$C$3:$H$198,5,FALSE)))</f>
        <v>0.17134574305767469</v>
      </c>
      <c r="O164" s="165" t="str">
        <f>IF(I164="x","x",(I164*1000000/VLOOKUP($C164,'Crisis Indicator Data'!$C$3:$H$198,5,FALSE)))</f>
        <v>x</v>
      </c>
      <c r="P164" s="165" t="str">
        <f>IF(J164="x","x",(J164*1000000/VLOOKUP($C164,'Crisis Indicator Data'!$C$3:$H$198,5,FALSE)))</f>
        <v>x</v>
      </c>
      <c r="Q164" s="147">
        <f t="shared" si="13"/>
        <v>3</v>
      </c>
      <c r="R164" s="147">
        <f t="shared" si="14"/>
        <v>3.45</v>
      </c>
    </row>
    <row r="165" spans="1:18" x14ac:dyDescent="0.35">
      <c r="A165" s="175" t="str">
        <f>'Crisis Indicator Data'!A162</f>
        <v>Multiple Crises in Tanzania</v>
      </c>
      <c r="B165" s="176" t="str">
        <f>'Crisis Indicator Data'!B162</f>
        <v>Displacement,Drought</v>
      </c>
      <c r="C165" s="176" t="str">
        <f>'Crisis Indicator Data'!C162</f>
        <v>TZA001</v>
      </c>
      <c r="D165" s="176" t="str">
        <f>'Crisis Indicator Data'!D162</f>
        <v>Tanzania</v>
      </c>
      <c r="E165" s="176" t="str">
        <f>'Crisis Indicator Data'!E162</f>
        <v>TZA</v>
      </c>
      <c r="F165" s="183">
        <f>IF('Crisis Indicator Data'!Q162="x","x",('Crisis Indicator Data'!Q162/1000000))</f>
        <v>4.9779999999999998</v>
      </c>
      <c r="G165" s="183">
        <f>IF('Crisis Indicator Data'!R162="x","x",('Crisis Indicator Data'!R162/1000000))</f>
        <v>16.513000000000002</v>
      </c>
      <c r="H165" s="183">
        <f>IF('Crisis Indicator Data'!S162="x","x",('Crisis Indicator Data'!S162/1000000))</f>
        <v>0.61099999999999999</v>
      </c>
      <c r="I165" s="183">
        <f>IF('Crisis Indicator Data'!T162="x","x",('Crisis Indicator Data'!T162/1000000))</f>
        <v>0</v>
      </c>
      <c r="J165" s="183">
        <f>IF('Crisis Indicator Data'!U162="x","x",('Crisis Indicator Data'!U162/1000000))</f>
        <v>0</v>
      </c>
      <c r="K165" s="168">
        <f t="shared" si="12"/>
        <v>3</v>
      </c>
      <c r="L165" s="165">
        <f>IF(F165="x","x",(F165*1000000/VLOOKUP($C165,'Crisis Indicator Data'!$C$3:$H$198,5,FALSE)))</f>
        <v>0.22522848610985433</v>
      </c>
      <c r="M165" s="165">
        <f>IF(G165="x","x",(G165*1000000/VLOOKUP($C165,'Crisis Indicator Data'!$C$3:$H$198,5,FALSE)))</f>
        <v>0.74712695683648545</v>
      </c>
      <c r="N165" s="165">
        <f>IF(H165="x","x",(H165*1000000/VLOOKUP($C165,'Crisis Indicator Data'!$C$3:$H$198,5,FALSE)))</f>
        <v>2.7644557053660302E-2</v>
      </c>
      <c r="O165" s="165">
        <f>IF(I165="x","x",(I165*1000000/VLOOKUP($C165,'Crisis Indicator Data'!$C$3:$H$198,5,FALSE)))</f>
        <v>0</v>
      </c>
      <c r="P165" s="165">
        <f>IF(J165="x","x",(J165*1000000/VLOOKUP($C165,'Crisis Indicator Data'!$C$3:$H$198,5,FALSE)))</f>
        <v>0</v>
      </c>
      <c r="Q165" s="147">
        <f t="shared" si="13"/>
        <v>2</v>
      </c>
      <c r="R165" s="147">
        <f t="shared" si="14"/>
        <v>2.5</v>
      </c>
    </row>
    <row r="166" spans="1:18" x14ac:dyDescent="0.35">
      <c r="A166" s="175" t="str">
        <f>'Crisis Indicator Data'!A163</f>
        <v>International Displacement in Tanzania</v>
      </c>
      <c r="B166" s="176" t="str">
        <f>'Crisis Indicator Data'!B163</f>
        <v>Displacement</v>
      </c>
      <c r="C166" s="176" t="str">
        <f>'Crisis Indicator Data'!C163</f>
        <v>TZA002</v>
      </c>
      <c r="D166" s="176" t="str">
        <f>'Crisis Indicator Data'!D163</f>
        <v>Tanzania</v>
      </c>
      <c r="E166" s="176" t="str">
        <f>'Crisis Indicator Data'!E163</f>
        <v>TZA</v>
      </c>
      <c r="F166" s="183">
        <f>IF('Crisis Indicator Data'!Q163="x","x",('Crisis Indicator Data'!Q163/1000000))</f>
        <v>0</v>
      </c>
      <c r="G166" s="183">
        <f>IF('Crisis Indicator Data'!R163="x","x",('Crisis Indicator Data'!R163/1000000))</f>
        <v>14.782999999999999</v>
      </c>
      <c r="H166" s="183">
        <f>IF('Crisis Indicator Data'!S163="x","x",('Crisis Indicator Data'!S163/1000000))</f>
        <v>0.23200000000000001</v>
      </c>
      <c r="I166" s="183" t="str">
        <f>IF('Crisis Indicator Data'!T163="x","x",('Crisis Indicator Data'!T163/1000000))</f>
        <v>x</v>
      </c>
      <c r="J166" s="183" t="str">
        <f>IF('Crisis Indicator Data'!U163="x","x",('Crisis Indicator Data'!U163/1000000))</f>
        <v>x</v>
      </c>
      <c r="K166" s="168">
        <f t="shared" ref="K166:K175" si="15">IF(H166="x","x",IF(SUM(H166:J166)=0,0,IF(LOG(SUM(H166:J166)*1000000)&lt;$K$4,0,IF(LOG(SUM(H166:J166)*1000000)&gt;$K$3,5,ROUND(5-(K$3-LOG(SUM(H166:J166)*1000000))/(K$3-K$4)*5,1)))))</f>
        <v>2.2999999999999998</v>
      </c>
      <c r="L166" s="165">
        <f>IF(F166="x","x",(F166*1000000/VLOOKUP($C166,'Crisis Indicator Data'!$C$3:$H$198,5,FALSE)))</f>
        <v>0</v>
      </c>
      <c r="M166" s="165">
        <f>IF(G166="x","x",(G166*1000000/VLOOKUP($C166,'Crisis Indicator Data'!$C$3:$H$198,5,FALSE)))</f>
        <v>0.98454878454878458</v>
      </c>
      <c r="N166" s="165">
        <f>IF(H166="x","x",(H166*1000000/VLOOKUP($C166,'Crisis Indicator Data'!$C$3:$H$198,5,FALSE)))</f>
        <v>1.5451215451215451E-2</v>
      </c>
      <c r="O166" s="165" t="str">
        <f>IF(I166="x","x",(I166*1000000/VLOOKUP($C166,'Crisis Indicator Data'!$C$3:$H$198,5,FALSE)))</f>
        <v>x</v>
      </c>
      <c r="P166" s="165" t="str">
        <f>IF(J166="x","x",(J166*1000000/VLOOKUP($C166,'Crisis Indicator Data'!$C$3:$H$198,5,FALSE)))</f>
        <v>x</v>
      </c>
      <c r="Q166" s="147">
        <f t="shared" ref="Q166:Q175" si="16">IF(N166="x","x",IF(OR(L166&gt;=$L$3,M166&gt;=$M$3,N166&gt;=$N$3,O166&gt;=$O$3,P166&gt;=$P$3), (IF(VALUE(SUBSTITUTE(P166, "x", "0.0"))&gt;=$P$3, 5, IF((VALUE(SUBSTITUTE(O166, "x", "0.0"))+VALUE(SUBSTITUTE(P166, "x", "0.0")))&gt;=$O$3,4,IF((VALUE(SUBSTITUTE(O166, "x", "0.0"))+VALUE(SUBSTITUTE(P166, "x", "0.0"))+N166)&gt;=$N$3,3,IF((VALUE(SUBSTITUTE(O166, "x", "0.0"))+VALUE(SUBSTITUTE(P166, "x", "0.0"))+N166+VALUE(SUBSTITUTE(M166, "x", "0.0")))&gt;=$M$3,2,1)))))))</f>
        <v>2</v>
      </c>
      <c r="R166" s="147">
        <f t="shared" ref="R166:R175" si="17">IF(Q166="x","x",(AVERAGE(K166,Q166)))</f>
        <v>2.15</v>
      </c>
    </row>
    <row r="167" spans="1:18" x14ac:dyDescent="0.35">
      <c r="A167" s="175" t="str">
        <f>'Crisis Indicator Data'!A164</f>
        <v>Food Security Crisis in North-East Tanzania</v>
      </c>
      <c r="B167" s="176" t="str">
        <f>'Crisis Indicator Data'!B164</f>
        <v>Drought</v>
      </c>
      <c r="C167" s="176" t="str">
        <f>'Crisis Indicator Data'!C164</f>
        <v>TZA003</v>
      </c>
      <c r="D167" s="176" t="str">
        <f>'Crisis Indicator Data'!D164</f>
        <v>Tanzania</v>
      </c>
      <c r="E167" s="176" t="str">
        <f>'Crisis Indicator Data'!E164</f>
        <v>TZA</v>
      </c>
      <c r="F167" s="183">
        <f>IF('Crisis Indicator Data'!Q164="x","x",('Crisis Indicator Data'!Q164/1000000))</f>
        <v>4.9779999999999998</v>
      </c>
      <c r="G167" s="183">
        <f>IF('Crisis Indicator Data'!R164="x","x",('Crisis Indicator Data'!R164/1000000))</f>
        <v>1.73</v>
      </c>
      <c r="H167" s="183">
        <f>IF('Crisis Indicator Data'!S164="x","x",('Crisis Indicator Data'!S164/1000000))</f>
        <v>0.379</v>
      </c>
      <c r="I167" s="183">
        <f>IF('Crisis Indicator Data'!T164="x","x",('Crisis Indicator Data'!T164/1000000))</f>
        <v>0</v>
      </c>
      <c r="J167" s="183">
        <f>IF('Crisis Indicator Data'!U164="x","x",('Crisis Indicator Data'!U164/1000000))</f>
        <v>0</v>
      </c>
      <c r="K167" s="168">
        <f t="shared" si="15"/>
        <v>2.6</v>
      </c>
      <c r="L167" s="165">
        <f>IF(F167="x","x",(F167*1000000/VLOOKUP($C167,'Crisis Indicator Data'!$C$3:$H$198,5,FALSE)))</f>
        <v>0.7024128686327078</v>
      </c>
      <c r="M167" s="165">
        <f>IF(G167="x","x",(G167*1000000/VLOOKUP($C167,'Crisis Indicator Data'!$C$3:$H$198,5,FALSE)))</f>
        <v>0.24410893184704388</v>
      </c>
      <c r="N167" s="165">
        <f>IF(H167="x","x",(H167*1000000/VLOOKUP($C167,'Crisis Indicator Data'!$C$3:$H$198,5,FALSE)))</f>
        <v>5.3478199520248342E-2</v>
      </c>
      <c r="O167" s="165">
        <f>IF(I167="x","x",(I167*1000000/VLOOKUP($C167,'Crisis Indicator Data'!$C$3:$H$198,5,FALSE)))</f>
        <v>0</v>
      </c>
      <c r="P167" s="165">
        <f>IF(J167="x","x",(J167*1000000/VLOOKUP($C167,'Crisis Indicator Data'!$C$3:$H$198,5,FALSE)))</f>
        <v>0</v>
      </c>
      <c r="Q167" s="147">
        <f t="shared" si="16"/>
        <v>3</v>
      </c>
      <c r="R167" s="147">
        <f t="shared" si="17"/>
        <v>2.8</v>
      </c>
    </row>
    <row r="168" spans="1:18" x14ac:dyDescent="0.35">
      <c r="A168" s="175" t="str">
        <f>'Crisis Indicator Data'!A165</f>
        <v>International Displacement in Uganda</v>
      </c>
      <c r="B168" s="176" t="str">
        <f>'Crisis Indicator Data'!B165</f>
        <v>Displacement</v>
      </c>
      <c r="C168" s="176" t="str">
        <f>'Crisis Indicator Data'!C165</f>
        <v>UGA005</v>
      </c>
      <c r="D168" s="176" t="str">
        <f>'Crisis Indicator Data'!D165</f>
        <v>Uganda</v>
      </c>
      <c r="E168" s="176" t="str">
        <f>'Crisis Indicator Data'!E165</f>
        <v>UGA</v>
      </c>
      <c r="F168" s="183">
        <f>IF('Crisis Indicator Data'!Q165="x","x",('Crisis Indicator Data'!Q165/1000000))</f>
        <v>6.0330000000000004</v>
      </c>
      <c r="G168" s="183">
        <f>IF('Crisis Indicator Data'!R165="x","x",('Crisis Indicator Data'!R165/1000000))</f>
        <v>0</v>
      </c>
      <c r="H168" s="183">
        <f>IF('Crisis Indicator Data'!S165="x","x",('Crisis Indicator Data'!S165/1000000))</f>
        <v>1.786</v>
      </c>
      <c r="I168" s="183" t="str">
        <f>IF('Crisis Indicator Data'!T165="x","x",('Crisis Indicator Data'!T165/1000000))</f>
        <v>x</v>
      </c>
      <c r="J168" s="183" t="str">
        <f>IF('Crisis Indicator Data'!U165="x","x",('Crisis Indicator Data'!U165/1000000))</f>
        <v>x</v>
      </c>
      <c r="K168" s="168">
        <f t="shared" si="15"/>
        <v>3.8</v>
      </c>
      <c r="L168" s="165">
        <f>IF(F168="x","x",(F168*1000000/VLOOKUP($C168,'Crisis Indicator Data'!$C$3:$H$198,5,FALSE)))</f>
        <v>0.77148337595907923</v>
      </c>
      <c r="M168" s="165">
        <f>IF(G168="x","x",(G168*1000000/VLOOKUP($C168,'Crisis Indicator Data'!$C$3:$H$198,5,FALSE)))</f>
        <v>0</v>
      </c>
      <c r="N168" s="165">
        <f>IF(H168="x","x",(H168*1000000/VLOOKUP($C168,'Crisis Indicator Data'!$C$3:$H$198,5,FALSE)))</f>
        <v>0.22838874680306906</v>
      </c>
      <c r="O168" s="165" t="str">
        <f>IF(I168="x","x",(I168*1000000/VLOOKUP($C168,'Crisis Indicator Data'!$C$3:$H$198,5,FALSE)))</f>
        <v>x</v>
      </c>
      <c r="P168" s="165" t="str">
        <f>IF(J168="x","x",(J168*1000000/VLOOKUP($C168,'Crisis Indicator Data'!$C$3:$H$198,5,FALSE)))</f>
        <v>x</v>
      </c>
      <c r="Q168" s="147">
        <f t="shared" si="16"/>
        <v>3</v>
      </c>
      <c r="R168" s="147">
        <f t="shared" si="17"/>
        <v>3.4</v>
      </c>
    </row>
    <row r="169" spans="1:18" x14ac:dyDescent="0.35">
      <c r="A169" s="175" t="str">
        <f>'Crisis Indicator Data'!A166</f>
        <v>Russia-Ukraine conflict</v>
      </c>
      <c r="B169" s="176" t="str">
        <f>'Crisis Indicator Data'!B166</f>
        <v>Conflict,Displacement</v>
      </c>
      <c r="C169" s="176" t="str">
        <f>'Crisis Indicator Data'!C166</f>
        <v>UKR002</v>
      </c>
      <c r="D169" s="176" t="str">
        <f>'Crisis Indicator Data'!D166</f>
        <v>Ukraine</v>
      </c>
      <c r="E169" s="176" t="str">
        <f>'Crisis Indicator Data'!E166</f>
        <v>UKR</v>
      </c>
      <c r="F169" s="183">
        <f>IF('Crisis Indicator Data'!Q166="x","x",('Crisis Indicator Data'!Q166/1000000))</f>
        <v>20.873999999999999</v>
      </c>
      <c r="G169" s="183">
        <f>IF('Crisis Indicator Data'!R166="x","x",('Crisis Indicator Data'!R166/1000000))</f>
        <v>2.1269999999999998</v>
      </c>
      <c r="H169" s="183">
        <f>IF('Crisis Indicator Data'!S166="x","x",('Crisis Indicator Data'!S166/1000000))</f>
        <v>9.5039999999999996</v>
      </c>
      <c r="I169" s="183">
        <f>IF('Crisis Indicator Data'!T166="x","x",('Crisis Indicator Data'!T166/1000000))</f>
        <v>1.17</v>
      </c>
      <c r="J169" s="183">
        <f>IF('Crisis Indicator Data'!U166="x","x",('Crisis Indicator Data'!U166/1000000))</f>
        <v>3.948</v>
      </c>
      <c r="K169" s="168">
        <f t="shared" si="15"/>
        <v>5</v>
      </c>
      <c r="L169" s="165">
        <f>IF(F169="x","x",(F169*1000000/VLOOKUP($C169,'Crisis Indicator Data'!$C$3:$H$198,5,FALSE)))</f>
        <v>0.55482018977752967</v>
      </c>
      <c r="M169" s="165">
        <f>IF(G169="x","x",(G169*1000000/VLOOKUP($C169,'Crisis Indicator Data'!$C$3:$H$198,5,FALSE)))</f>
        <v>5.6534566621481541E-2</v>
      </c>
      <c r="N169" s="165">
        <f>IF(H169="x","x",(H169*1000000/VLOOKUP($C169,'Crisis Indicator Data'!$C$3:$H$198,5,FALSE)))</f>
        <v>0.25261143449485685</v>
      </c>
      <c r="O169" s="165">
        <f>IF(I169="x","x",(I169*1000000/VLOOKUP($C169,'Crisis Indicator Data'!$C$3:$H$198,5,FALSE)))</f>
        <v>3.1097998564707758E-2</v>
      </c>
      <c r="P169" s="165">
        <f>IF(J169="x","x",(J169*1000000/VLOOKUP($C169,'Crisis Indicator Data'!$C$3:$H$198,5,FALSE)))</f>
        <v>0.10493581054142413</v>
      </c>
      <c r="Q169" s="147">
        <f t="shared" si="16"/>
        <v>5</v>
      </c>
      <c r="R169" s="147">
        <f t="shared" si="17"/>
        <v>5</v>
      </c>
    </row>
    <row r="170" spans="1:18" x14ac:dyDescent="0.35">
      <c r="A170" s="175" t="str">
        <f>'Crisis Indicator Data'!A167</f>
        <v>Complex crisis in Venezuela</v>
      </c>
      <c r="B170" s="176" t="str">
        <f>'Crisis Indicator Data'!B167</f>
        <v>Socio-political,Violence,Floods</v>
      </c>
      <c r="C170" s="176" t="str">
        <f>'Crisis Indicator Data'!C167</f>
        <v>VEN001</v>
      </c>
      <c r="D170" s="176" t="str">
        <f>'Crisis Indicator Data'!D167</f>
        <v>Venezuela</v>
      </c>
      <c r="E170" s="176" t="str">
        <f>'Crisis Indicator Data'!E167</f>
        <v>VEN</v>
      </c>
      <c r="F170" s="183">
        <f>IF('Crisis Indicator Data'!Q167="x","x",('Crisis Indicator Data'!Q167/1000000))</f>
        <v>8.94</v>
      </c>
      <c r="G170" s="183">
        <f>IF('Crisis Indicator Data'!R167="x","x",('Crisis Indicator Data'!R167/1000000))</f>
        <v>12.298999999999999</v>
      </c>
      <c r="H170" s="183">
        <f>IF('Crisis Indicator Data'!S167="x","x",('Crisis Indicator Data'!S167/1000000))</f>
        <v>7.6</v>
      </c>
      <c r="I170" s="183">
        <f>IF('Crisis Indicator Data'!T167="x","x",('Crisis Indicator Data'!T167/1000000))</f>
        <v>0</v>
      </c>
      <c r="J170" s="183">
        <f>IF('Crisis Indicator Data'!U167="x","x",('Crisis Indicator Data'!U167/1000000))</f>
        <v>0</v>
      </c>
      <c r="K170" s="168">
        <f t="shared" si="15"/>
        <v>4.8</v>
      </c>
      <c r="L170" s="165">
        <f>IF(F170="x","x",(F170*1000000/VLOOKUP($C170,'Crisis Indicator Data'!$C$3:$H$198,5,FALSE)))</f>
        <v>0.31000762882308064</v>
      </c>
      <c r="M170" s="165">
        <f>IF(G170="x","x",(G170*1000000/VLOOKUP($C170,'Crisis Indicator Data'!$C$3:$H$198,5,FALSE)))</f>
        <v>0.42648588667730081</v>
      </c>
      <c r="N170" s="165">
        <f>IF(H170="x","x",(H170*1000000/VLOOKUP($C170,'Crisis Indicator Data'!$C$3:$H$198,5,FALSE)))</f>
        <v>0.26354116096816699</v>
      </c>
      <c r="O170" s="165">
        <f>IF(I170="x","x",(I170*1000000/VLOOKUP($C170,'Crisis Indicator Data'!$C$3:$H$198,5,FALSE)))</f>
        <v>0</v>
      </c>
      <c r="P170" s="165">
        <f>IF(J170="x","x",(J170*1000000/VLOOKUP($C170,'Crisis Indicator Data'!$C$3:$H$198,5,FALSE)))</f>
        <v>0</v>
      </c>
      <c r="Q170" s="147">
        <f t="shared" si="16"/>
        <v>3</v>
      </c>
      <c r="R170" s="147">
        <f t="shared" si="17"/>
        <v>3.9</v>
      </c>
    </row>
    <row r="171" spans="1:18" x14ac:dyDescent="0.35">
      <c r="A171" s="175" t="str">
        <f>'Crisis Indicator Data'!A168</f>
        <v>Typhoon Yagi in Vietnam</v>
      </c>
      <c r="B171" s="176" t="str">
        <f>'Crisis Indicator Data'!B168</f>
        <v>Cyclone</v>
      </c>
      <c r="C171" s="176" t="str">
        <f>'Crisis Indicator Data'!C168</f>
        <v>VNM003</v>
      </c>
      <c r="D171" s="176" t="str">
        <f>'Crisis Indicator Data'!D168</f>
        <v>Vietnam</v>
      </c>
      <c r="E171" s="176" t="str">
        <f>'Crisis Indicator Data'!E168</f>
        <v>VNM</v>
      </c>
      <c r="F171" s="183">
        <f>IF('Crisis Indicator Data'!Q168="x","x",('Crisis Indicator Data'!Q168/1000000))</f>
        <v>41.8</v>
      </c>
      <c r="G171" s="183">
        <f>IF('Crisis Indicator Data'!R168="x","x",('Crisis Indicator Data'!R168/1000000))</f>
        <v>3.03</v>
      </c>
      <c r="H171" s="183">
        <f>IF('Crisis Indicator Data'!S168="x","x",('Crisis Indicator Data'!S168/1000000))</f>
        <v>0.56999999999999995</v>
      </c>
      <c r="I171" s="183" t="str">
        <f>IF('Crisis Indicator Data'!T168="x","x",('Crisis Indicator Data'!T168/1000000))</f>
        <v>x</v>
      </c>
      <c r="J171" s="183" t="str">
        <f>IF('Crisis Indicator Data'!U168="x","x",('Crisis Indicator Data'!U168/1000000))</f>
        <v>x</v>
      </c>
      <c r="K171" s="168">
        <f t="shared" si="15"/>
        <v>2.9</v>
      </c>
      <c r="L171" s="165">
        <f>IF(F171="x","x",(F171*1000000/VLOOKUP($C171,'Crisis Indicator Data'!$C$3:$H$198,5,FALSE)))</f>
        <v>0.92070484581497802</v>
      </c>
      <c r="M171" s="165">
        <f>IF(G171="x","x",(G171*1000000/VLOOKUP($C171,'Crisis Indicator Data'!$C$3:$H$198,5,FALSE)))</f>
        <v>6.6740088105726875E-2</v>
      </c>
      <c r="N171" s="165">
        <f>IF(H171="x","x",(H171*1000000/VLOOKUP($C171,'Crisis Indicator Data'!$C$3:$H$198,5,FALSE)))</f>
        <v>1.2555066079295154E-2</v>
      </c>
      <c r="O171" s="165" t="str">
        <f>IF(I171="x","x",(I171*1000000/VLOOKUP($C171,'Crisis Indicator Data'!$C$3:$H$198,5,FALSE)))</f>
        <v>x</v>
      </c>
      <c r="P171" s="165" t="str">
        <f>IF(J171="x","x",(J171*1000000/VLOOKUP($C171,'Crisis Indicator Data'!$C$3:$H$198,5,FALSE)))</f>
        <v>x</v>
      </c>
      <c r="Q171" s="147">
        <f t="shared" si="16"/>
        <v>2</v>
      </c>
      <c r="R171" s="147">
        <f t="shared" si="17"/>
        <v>2.4500000000000002</v>
      </c>
    </row>
    <row r="172" spans="1:18" x14ac:dyDescent="0.35">
      <c r="A172" s="175" t="str">
        <f>'Crisis Indicator Data'!A169</f>
        <v>Conflict in Yemen</v>
      </c>
      <c r="B172" s="176" t="str">
        <f>'Crisis Indicator Data'!B169</f>
        <v>Conflict</v>
      </c>
      <c r="C172" s="176" t="str">
        <f>'Crisis Indicator Data'!C169</f>
        <v>YEM001</v>
      </c>
      <c r="D172" s="176" t="str">
        <f>'Crisis Indicator Data'!D169</f>
        <v>Yemen</v>
      </c>
      <c r="E172" s="176" t="str">
        <f>'Crisis Indicator Data'!E169</f>
        <v>YEM</v>
      </c>
      <c r="F172" s="183">
        <f>IF('Crisis Indicator Data'!Q169="x","x",('Crisis Indicator Data'!Q169/1000000))</f>
        <v>0</v>
      </c>
      <c r="G172" s="183">
        <f>IF('Crisis Indicator Data'!R169="x","x",('Crisis Indicator Data'!R169/1000000))</f>
        <v>16.25</v>
      </c>
      <c r="H172" s="183">
        <f>IF('Crisis Indicator Data'!S169="x","x",('Crisis Indicator Data'!S169/1000000))</f>
        <v>6.9160000000000004</v>
      </c>
      <c r="I172" s="183">
        <f>IF('Crisis Indicator Data'!T169="x","x",('Crisis Indicator Data'!T169/1000000))</f>
        <v>6.1879999999999997</v>
      </c>
      <c r="J172" s="183">
        <f>IF('Crisis Indicator Data'!U169="x","x",('Crisis Indicator Data'!U169/1000000))</f>
        <v>5.0960000000000001</v>
      </c>
      <c r="K172" s="168">
        <f t="shared" si="15"/>
        <v>5</v>
      </c>
      <c r="L172" s="165">
        <f>IF(F172="x","x",(F172*1000000/VLOOKUP($C172,'Crisis Indicator Data'!$C$3:$H$198,5,FALSE)))</f>
        <v>0</v>
      </c>
      <c r="M172" s="165">
        <f>IF(G172="x","x",(G172*1000000/VLOOKUP($C172,'Crisis Indicator Data'!$C$3:$H$198,5,FALSE)))</f>
        <v>0.47169811320754718</v>
      </c>
      <c r="N172" s="165">
        <f>IF(H172="x","x",(H172*1000000/VLOOKUP($C172,'Crisis Indicator Data'!$C$3:$H$198,5,FALSE)))</f>
        <v>0.20075471698113206</v>
      </c>
      <c r="O172" s="165">
        <f>IF(I172="x","x",(I172*1000000/VLOOKUP($C172,'Crisis Indicator Data'!$C$3:$H$198,5,FALSE)))</f>
        <v>0.17962264150943397</v>
      </c>
      <c r="P172" s="165">
        <f>IF(J172="x","x",(J172*1000000/VLOOKUP($C172,'Crisis Indicator Data'!$C$3:$H$198,5,FALSE)))</f>
        <v>0.14792452830188679</v>
      </c>
      <c r="Q172" s="147">
        <f t="shared" si="16"/>
        <v>5</v>
      </c>
      <c r="R172" s="147">
        <f t="shared" si="17"/>
        <v>5</v>
      </c>
    </row>
    <row r="173" spans="1:18" x14ac:dyDescent="0.35">
      <c r="A173" s="175" t="str">
        <f>'Crisis Indicator Data'!A170</f>
        <v>Mixed migration flows in Yemen</v>
      </c>
      <c r="B173" s="176" t="str">
        <f>'Crisis Indicator Data'!B170</f>
        <v>Displacement</v>
      </c>
      <c r="C173" s="176" t="str">
        <f>'Crisis Indicator Data'!C170</f>
        <v>YEM002</v>
      </c>
      <c r="D173" s="176" t="str">
        <f>'Crisis Indicator Data'!D170</f>
        <v>Yemen</v>
      </c>
      <c r="E173" s="176" t="str">
        <f>'Crisis Indicator Data'!E170</f>
        <v>YEM</v>
      </c>
      <c r="F173" s="183">
        <f>IF('Crisis Indicator Data'!Q170="x","x",('Crisis Indicator Data'!Q170/1000000))</f>
        <v>0</v>
      </c>
      <c r="G173" s="183">
        <f>IF('Crisis Indicator Data'!R170="x","x",('Crisis Indicator Data'!R170/1000000))</f>
        <v>0</v>
      </c>
      <c r="H173" s="183">
        <f>IF('Crisis Indicator Data'!S170="x","x",('Crisis Indicator Data'!S170/1000000))</f>
        <v>0</v>
      </c>
      <c r="I173" s="183">
        <f>IF('Crisis Indicator Data'!T170="x","x",('Crisis Indicator Data'!T170/1000000))</f>
        <v>0.36899999999999999</v>
      </c>
      <c r="J173" s="183">
        <f>IF('Crisis Indicator Data'!U170="x","x",('Crisis Indicator Data'!U170/1000000))</f>
        <v>0</v>
      </c>
      <c r="K173" s="168">
        <f t="shared" si="15"/>
        <v>2.6</v>
      </c>
      <c r="L173" s="165">
        <f>IF(F173="x","x",(F173*1000000/VLOOKUP($C173,'Crisis Indicator Data'!$C$3:$H$198,5,FALSE)))</f>
        <v>0</v>
      </c>
      <c r="M173" s="165">
        <f>IF(G173="x","x",(G173*1000000/VLOOKUP($C173,'Crisis Indicator Data'!$C$3:$H$198,5,FALSE)))</f>
        <v>0</v>
      </c>
      <c r="N173" s="165">
        <f>IF(H173="x","x",(H173*1000000/VLOOKUP($C173,'Crisis Indicator Data'!$C$3:$H$198,5,FALSE)))</f>
        <v>0</v>
      </c>
      <c r="O173" s="165">
        <f>IF(I173="x","x",(I173*1000000/VLOOKUP($C173,'Crisis Indicator Data'!$C$3:$H$198,5,FALSE)))</f>
        <v>1</v>
      </c>
      <c r="P173" s="165">
        <f>IF(J173="x","x",(J173*1000000/VLOOKUP($C173,'Crisis Indicator Data'!$C$3:$H$198,5,FALSE)))</f>
        <v>0</v>
      </c>
      <c r="Q173" s="147">
        <f t="shared" si="16"/>
        <v>4</v>
      </c>
      <c r="R173" s="147">
        <f t="shared" si="17"/>
        <v>3.3</v>
      </c>
    </row>
    <row r="174" spans="1:18" x14ac:dyDescent="0.35">
      <c r="A174" s="175" t="str">
        <f>'Crisis Indicator Data'!A171</f>
        <v>Drought in Zambia</v>
      </c>
      <c r="B174" s="176" t="str">
        <f>'Crisis Indicator Data'!B171</f>
        <v>Drought,Food Security</v>
      </c>
      <c r="C174" s="176" t="str">
        <f>'Crisis Indicator Data'!C171</f>
        <v>ZMB002</v>
      </c>
      <c r="D174" s="176" t="str">
        <f>'Crisis Indicator Data'!D171</f>
        <v>Zambia</v>
      </c>
      <c r="E174" s="176" t="str">
        <f>'Crisis Indicator Data'!E171</f>
        <v>ZMB</v>
      </c>
      <c r="F174" s="183">
        <f>IF('Crisis Indicator Data'!Q171="x","x",('Crisis Indicator Data'!Q171/1000000))</f>
        <v>5.944</v>
      </c>
      <c r="G174" s="183">
        <f>IF('Crisis Indicator Data'!R171="x","x",('Crisis Indicator Data'!R171/1000000))</f>
        <v>5.8019999999999996</v>
      </c>
      <c r="H174" s="183">
        <f>IF('Crisis Indicator Data'!S171="x","x",('Crisis Indicator Data'!S171/1000000))</f>
        <v>9.5640000000000001</v>
      </c>
      <c r="I174" s="183">
        <f>IF('Crisis Indicator Data'!T171="x","x",('Crisis Indicator Data'!T171/1000000))</f>
        <v>0.23599999999999999</v>
      </c>
      <c r="J174" s="183">
        <f>IF('Crisis Indicator Data'!U171="x","x",('Crisis Indicator Data'!U171/1000000))</f>
        <v>0</v>
      </c>
      <c r="K174" s="168">
        <f t="shared" si="15"/>
        <v>5</v>
      </c>
      <c r="L174" s="165">
        <f>IF(F174="x","x",(F174*1000000/VLOOKUP($C174,'Crisis Indicator Data'!$C$3:$H$198,5,FALSE)))</f>
        <v>0.27587487236610042</v>
      </c>
      <c r="M174" s="165">
        <f>IF(G174="x","x",(G174*1000000/VLOOKUP($C174,'Crisis Indicator Data'!$C$3:$H$198,5,FALSE)))</f>
        <v>0.26928432191590085</v>
      </c>
      <c r="N174" s="165">
        <f>IF(H174="x","x",(H174*1000000/VLOOKUP($C174,'Crisis Indicator Data'!$C$3:$H$198,5,FALSE)))</f>
        <v>0.44388749651907544</v>
      </c>
      <c r="O174" s="165">
        <f>IF(I174="x","x",(I174*1000000/VLOOKUP($C174,'Crisis Indicator Data'!$C$3:$H$198,5,FALSE)))</f>
        <v>1.0953309198923233E-2</v>
      </c>
      <c r="P174" s="165">
        <f>IF(J174="x","x",(J174*1000000/VLOOKUP($C174,'Crisis Indicator Data'!$C$3:$H$198,5,FALSE)))</f>
        <v>0</v>
      </c>
      <c r="Q174" s="147">
        <f t="shared" si="16"/>
        <v>3</v>
      </c>
      <c r="R174" s="147">
        <f t="shared" si="17"/>
        <v>4</v>
      </c>
    </row>
    <row r="175" spans="1:18" x14ac:dyDescent="0.35">
      <c r="A175" s="175" t="str">
        <f>'Crisis Indicator Data'!A172</f>
        <v>Complex crisis in Zimbabwe</v>
      </c>
      <c r="B175" s="176" t="str">
        <f>'Crisis Indicator Data'!B172</f>
        <v>Socio-political,Drought,Food Security</v>
      </c>
      <c r="C175" s="176" t="str">
        <f>'Crisis Indicator Data'!C172</f>
        <v>ZWE001</v>
      </c>
      <c r="D175" s="176" t="str">
        <f>'Crisis Indicator Data'!D172</f>
        <v>Zimbabwe</v>
      </c>
      <c r="E175" s="176" t="str">
        <f>'Crisis Indicator Data'!E172</f>
        <v>ZWE</v>
      </c>
      <c r="F175" s="183">
        <f>IF('Crisis Indicator Data'!Q172="x","x",('Crisis Indicator Data'!Q172/1000000))</f>
        <v>0</v>
      </c>
      <c r="G175" s="183">
        <f>IF('Crisis Indicator Data'!R172="x","x",('Crisis Indicator Data'!R172/1000000))</f>
        <v>9.1560000000000006</v>
      </c>
      <c r="H175" s="183">
        <f>IF('Crisis Indicator Data'!S172="x","x",('Crisis Indicator Data'!S172/1000000))</f>
        <v>7.6</v>
      </c>
      <c r="I175" s="183" t="str">
        <f>IF('Crisis Indicator Data'!T172="x","x",('Crisis Indicator Data'!T172/1000000))</f>
        <v>x</v>
      </c>
      <c r="J175" s="183" t="str">
        <f>IF('Crisis Indicator Data'!U172="x","x",('Crisis Indicator Data'!U172/1000000))</f>
        <v>x</v>
      </c>
      <c r="K175" s="168">
        <f t="shared" si="15"/>
        <v>4.8</v>
      </c>
      <c r="L175" s="165">
        <f>IF(F175="x","x",(F175*1000000/VLOOKUP($C175,'Crisis Indicator Data'!$C$3:$H$198,5,FALSE)))</f>
        <v>0</v>
      </c>
      <c r="M175" s="165">
        <f>IF(G175="x","x",(G175*1000000/VLOOKUP($C175,'Crisis Indicator Data'!$C$3:$H$198,5,FALSE)))</f>
        <v>0.54643112914776792</v>
      </c>
      <c r="N175" s="165">
        <f>IF(H175="x","x",(H175*1000000/VLOOKUP($C175,'Crisis Indicator Data'!$C$3:$H$198,5,FALSE)))</f>
        <v>0.45356887085223202</v>
      </c>
      <c r="O175" s="165" t="str">
        <f>IF(I175="x","x",(I175*1000000/VLOOKUP($C175,'Crisis Indicator Data'!$C$3:$H$198,5,FALSE)))</f>
        <v>x</v>
      </c>
      <c r="P175" s="165" t="str">
        <f>IF(J175="x","x",(J175*1000000/VLOOKUP($C175,'Crisis Indicator Data'!$C$3:$H$198,5,FALSE)))</f>
        <v>x</v>
      </c>
      <c r="Q175" s="147">
        <f t="shared" si="16"/>
        <v>3</v>
      </c>
      <c r="R175" s="147">
        <f t="shared" si="17"/>
        <v>3.9</v>
      </c>
    </row>
  </sheetData>
  <mergeCells count="1">
    <mergeCell ref="A1:R1"/>
  </mergeCells>
  <conditionalFormatting sqref="A2:R300">
    <cfRule type="containsBlanks" priority="1" stopIfTrue="1">
      <formula>LEN(TRIM(A2))=0</formula>
    </cfRule>
  </conditionalFormatting>
  <conditionalFormatting sqref="K6:K300">
    <cfRule type="cellIs" dxfId="39" priority="22" stopIfTrue="1" operator="between">
      <formula>7.1</formula>
      <formula>10</formula>
    </cfRule>
    <cfRule type="cellIs" dxfId="38" priority="23" stopIfTrue="1" operator="between">
      <formula>5.4</formula>
      <formula>7</formula>
    </cfRule>
    <cfRule type="cellIs" dxfId="37" priority="24" stopIfTrue="1" operator="between">
      <formula>3.5</formula>
      <formula>5.3</formula>
    </cfRule>
    <cfRule type="cellIs" dxfId="36" priority="25" stopIfTrue="1" operator="between">
      <formula>1.8</formula>
      <formula>3.4</formula>
    </cfRule>
    <cfRule type="cellIs" dxfId="35" priority="26" stopIfTrue="1" operator="between">
      <formula>0</formula>
      <formula>1.7</formula>
    </cfRule>
  </conditionalFormatting>
  <conditionalFormatting sqref="L6:P300">
    <cfRule type="cellIs" priority="3" stopIfTrue="1" operator="equal">
      <formula>"x"</formula>
    </cfRule>
    <cfRule type="cellIs" dxfId="34" priority="4" operator="greaterThan">
      <formula>1.05</formula>
    </cfRule>
  </conditionalFormatting>
  <conditionalFormatting sqref="Q6:Q300">
    <cfRule type="cellIs" dxfId="33" priority="17" stopIfTrue="1" operator="between">
      <formula>7.1</formula>
      <formula>10</formula>
    </cfRule>
    <cfRule type="cellIs" dxfId="32" priority="18" stopIfTrue="1" operator="between">
      <formula>5.4</formula>
      <formula>7</formula>
    </cfRule>
    <cfRule type="cellIs" dxfId="31" priority="19" stopIfTrue="1" operator="between">
      <formula>3.5</formula>
      <formula>5.3</formula>
    </cfRule>
    <cfRule type="cellIs" dxfId="30" priority="20" stopIfTrue="1" operator="between">
      <formula>1.8</formula>
      <formula>3.4</formula>
    </cfRule>
    <cfRule type="cellIs" dxfId="29" priority="21" stopIfTrue="1" operator="between">
      <formula>0</formula>
      <formula>1.7</formula>
    </cfRule>
  </conditionalFormatting>
  <conditionalFormatting sqref="R6:R300">
    <cfRule type="cellIs" dxfId="28" priority="7" stopIfTrue="1" operator="between">
      <formula>5</formula>
      <formula>5.9</formula>
    </cfRule>
    <cfRule type="cellIs" dxfId="27" priority="8" stopIfTrue="1" operator="between">
      <formula>4</formula>
      <formula>4.9</formula>
    </cfRule>
    <cfRule type="cellIs" dxfId="26" priority="9" stopIfTrue="1" operator="between">
      <formula>3</formula>
      <formula>3.9</formula>
    </cfRule>
    <cfRule type="cellIs" dxfId="25" priority="10" stopIfTrue="1" operator="between">
      <formula>2</formula>
      <formula>2.9</formula>
    </cfRule>
    <cfRule type="cellIs" dxfId="24" priority="11" stopIfTrue="1" operator="between">
      <formula>0</formula>
      <formula>1.9</formula>
    </cfRule>
  </conditionalFormatting>
  <pageMargins left="0.7" right="0.7" top="0.75" bottom="0.75" header="0.3" footer="0.3"/>
  <pageSetup paperSize="9" orientation="portrait"/>
  <drawing r:id="rId1"/>
  <pictur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6B6050"/>
  </sheetPr>
  <dimension ref="A1:AN175"/>
  <sheetViews>
    <sheetView topLeftCell="Q267" workbookViewId="0">
      <selection activeCell="Y253" sqref="Y253:AN300"/>
    </sheetView>
  </sheetViews>
  <sheetFormatPr defaultColWidth="9.453125" defaultRowHeight="14.5" x14ac:dyDescent="0.35"/>
  <cols>
    <col min="1" max="1" width="40.453125" bestFit="1" customWidth="1"/>
    <col min="2" max="2" width="25.54296875" bestFit="1" customWidth="1"/>
    <col min="3" max="3" width="11.453125" bestFit="1" customWidth="1"/>
    <col min="4" max="4" width="11.453125" customWidth="1"/>
    <col min="5" max="5" width="8.453125" style="25" customWidth="1"/>
    <col min="6" max="14" width="8.54296875" customWidth="1"/>
    <col min="15" max="15" width="8.54296875" style="245" customWidth="1"/>
    <col min="16" max="17" width="8.54296875" customWidth="1"/>
    <col min="18" max="18" width="8.54296875" style="245" customWidth="1"/>
    <col min="19" max="22" width="8.54296875" customWidth="1"/>
    <col min="23" max="24" width="8.54296875" style="245" customWidth="1"/>
    <col min="25" max="25" width="8.54296875" customWidth="1"/>
    <col min="26" max="26" width="8.54296875" style="245" customWidth="1"/>
    <col min="27" max="30" width="13" hidden="1" customWidth="1"/>
    <col min="31" max="31" width="8.54296875" hidden="1" customWidth="1"/>
    <col min="32" max="38" width="13" hidden="1" customWidth="1"/>
    <col min="39" max="40" width="8.54296875" style="245" customWidth="1"/>
  </cols>
  <sheetData>
    <row r="1" spans="1:40" x14ac:dyDescent="0.35">
      <c r="A1" s="300"/>
      <c r="B1" s="296"/>
      <c r="C1" s="296"/>
      <c r="D1" s="296"/>
      <c r="E1" s="301"/>
      <c r="F1" s="296"/>
      <c r="G1" s="296"/>
      <c r="H1" s="296"/>
      <c r="I1" s="296"/>
      <c r="J1" s="296"/>
      <c r="K1" s="296"/>
      <c r="L1" s="296"/>
      <c r="M1" s="296"/>
      <c r="N1" s="296"/>
      <c r="O1" s="302"/>
      <c r="P1" s="296"/>
      <c r="Q1" s="296"/>
      <c r="R1" s="302"/>
      <c r="S1" s="296"/>
      <c r="T1" s="296"/>
      <c r="U1" s="296"/>
      <c r="V1" s="296"/>
      <c r="W1" s="302"/>
      <c r="X1" s="302"/>
      <c r="Y1" s="296"/>
      <c r="Z1" s="302"/>
      <c r="AA1" s="296"/>
      <c r="AB1" s="296"/>
      <c r="AC1" s="296"/>
      <c r="AD1" s="296"/>
      <c r="AE1" s="296"/>
      <c r="AF1" s="296"/>
      <c r="AG1" s="296"/>
      <c r="AH1" s="296"/>
      <c r="AI1" s="296"/>
      <c r="AJ1" s="296"/>
      <c r="AK1" s="296"/>
      <c r="AL1" s="296"/>
      <c r="AM1" s="302"/>
      <c r="AN1" s="302"/>
    </row>
    <row r="2" spans="1:40" ht="109.5" customHeight="1" thickBot="1" x14ac:dyDescent="0.4">
      <c r="A2" s="1"/>
      <c r="B2" s="1"/>
      <c r="C2" s="15"/>
      <c r="D2" s="15"/>
      <c r="E2" s="9"/>
      <c r="F2" s="96" t="s">
        <v>9975</v>
      </c>
      <c r="G2" s="96" t="s">
        <v>9976</v>
      </c>
      <c r="H2" s="95" t="s">
        <v>9977</v>
      </c>
      <c r="I2" s="96" t="s">
        <v>9978</v>
      </c>
      <c r="J2" s="96" t="s">
        <v>9979</v>
      </c>
      <c r="K2" s="95" t="s">
        <v>9980</v>
      </c>
      <c r="L2" s="96" t="s">
        <v>9981</v>
      </c>
      <c r="M2" s="96" t="s">
        <v>9982</v>
      </c>
      <c r="N2" s="95" t="s">
        <v>9983</v>
      </c>
      <c r="O2" s="94" t="s">
        <v>9984</v>
      </c>
      <c r="P2" s="96" t="s">
        <v>9985</v>
      </c>
      <c r="Q2" s="96" t="s">
        <v>9986</v>
      </c>
      <c r="R2" s="94" t="s">
        <v>9987</v>
      </c>
      <c r="S2" s="96" t="s">
        <v>9988</v>
      </c>
      <c r="T2" s="96" t="s">
        <v>9989</v>
      </c>
      <c r="U2" s="96" t="s">
        <v>9990</v>
      </c>
      <c r="V2" s="96" t="s">
        <v>9991</v>
      </c>
      <c r="W2" s="94" t="s">
        <v>9992</v>
      </c>
      <c r="X2" s="93" t="s">
        <v>9932</v>
      </c>
      <c r="Y2" s="96" t="s">
        <v>9993</v>
      </c>
      <c r="Z2" s="94" t="s">
        <v>9994</v>
      </c>
      <c r="AA2" s="96" t="s">
        <v>1801</v>
      </c>
      <c r="AB2" s="96" t="s">
        <v>1813</v>
      </c>
      <c r="AC2" s="96" t="s">
        <v>1803</v>
      </c>
      <c r="AD2" s="96" t="s">
        <v>1815</v>
      </c>
      <c r="AE2" s="95" t="s">
        <v>9995</v>
      </c>
      <c r="AF2" s="96" t="s">
        <v>1798</v>
      </c>
      <c r="AG2" s="96" t="s">
        <v>1811</v>
      </c>
      <c r="AH2" s="95" t="s">
        <v>9996</v>
      </c>
      <c r="AI2" s="96" t="s">
        <v>1805</v>
      </c>
      <c r="AJ2" s="96" t="s">
        <v>9997</v>
      </c>
      <c r="AK2" s="96" t="s">
        <v>1807</v>
      </c>
      <c r="AL2" s="95" t="s">
        <v>9998</v>
      </c>
      <c r="AM2" s="94" t="s">
        <v>9999</v>
      </c>
      <c r="AN2" s="93" t="s">
        <v>9933</v>
      </c>
    </row>
    <row r="3" spans="1:40" x14ac:dyDescent="0.35">
      <c r="A3" s="1"/>
      <c r="B3" s="1"/>
      <c r="C3" s="15"/>
      <c r="D3" s="15"/>
      <c r="E3" s="8" t="s">
        <v>9962</v>
      </c>
      <c r="F3" s="81">
        <v>14</v>
      </c>
      <c r="G3" s="81">
        <v>10</v>
      </c>
      <c r="H3" s="81"/>
      <c r="I3" s="81">
        <v>1</v>
      </c>
      <c r="J3" s="81">
        <v>0.5</v>
      </c>
      <c r="K3" s="81"/>
      <c r="L3" s="81">
        <v>0.75</v>
      </c>
      <c r="M3" s="81">
        <v>65</v>
      </c>
      <c r="N3" s="81"/>
      <c r="O3" s="81"/>
      <c r="P3" s="81"/>
      <c r="Q3" s="83">
        <v>3000</v>
      </c>
      <c r="R3" s="81"/>
      <c r="S3" s="81">
        <v>100</v>
      </c>
      <c r="T3" s="81">
        <v>2.5</v>
      </c>
      <c r="U3" s="81">
        <v>10</v>
      </c>
      <c r="V3" s="81">
        <v>100</v>
      </c>
      <c r="W3" s="81"/>
      <c r="X3" s="81"/>
      <c r="Y3" s="81"/>
      <c r="Z3" s="81"/>
      <c r="AA3" s="81"/>
      <c r="AB3" s="81"/>
      <c r="AC3" s="81"/>
      <c r="AD3" s="81"/>
      <c r="AE3" s="81"/>
      <c r="AF3" s="81"/>
      <c r="AG3" s="81"/>
      <c r="AH3" s="81"/>
      <c r="AI3" s="81"/>
      <c r="AJ3" s="81"/>
      <c r="AK3" s="81"/>
      <c r="AL3" s="81"/>
      <c r="AM3" s="81"/>
      <c r="AN3" s="81"/>
    </row>
    <row r="4" spans="1:40" x14ac:dyDescent="0.35">
      <c r="A4" s="1"/>
      <c r="B4" s="1"/>
      <c r="C4" s="15"/>
      <c r="D4" s="15"/>
      <c r="E4" s="8" t="s">
        <v>9963</v>
      </c>
      <c r="F4" s="81">
        <v>0</v>
      </c>
      <c r="G4" s="81">
        <v>0</v>
      </c>
      <c r="H4" s="81"/>
      <c r="I4" s="81">
        <v>0</v>
      </c>
      <c r="J4" s="81">
        <v>0</v>
      </c>
      <c r="K4" s="81"/>
      <c r="L4" s="81">
        <v>0</v>
      </c>
      <c r="M4" s="81">
        <v>25</v>
      </c>
      <c r="N4" s="81"/>
      <c r="O4" s="81"/>
      <c r="P4" s="81"/>
      <c r="Q4" s="81">
        <v>1</v>
      </c>
      <c r="R4" s="81"/>
      <c r="S4" s="81">
        <v>0</v>
      </c>
      <c r="T4" s="81">
        <v>-2.5</v>
      </c>
      <c r="U4" s="81">
        <v>0</v>
      </c>
      <c r="V4" s="81">
        <v>0</v>
      </c>
      <c r="W4" s="81"/>
      <c r="X4" s="81"/>
      <c r="Y4" s="81"/>
      <c r="Z4" s="81"/>
      <c r="AA4" s="81"/>
      <c r="AB4" s="81"/>
      <c r="AC4" s="81"/>
      <c r="AD4" s="81"/>
      <c r="AE4" s="81"/>
      <c r="AF4" s="81"/>
      <c r="AG4" s="81"/>
      <c r="AH4" s="81"/>
      <c r="AI4" s="81"/>
      <c r="AJ4" s="81"/>
      <c r="AK4" s="81"/>
      <c r="AL4" s="81"/>
      <c r="AM4" s="81"/>
      <c r="AN4" s="81"/>
    </row>
    <row r="5" spans="1:40" x14ac:dyDescent="0.35">
      <c r="A5" s="29" t="s">
        <v>9917</v>
      </c>
      <c r="B5" s="29" t="s">
        <v>9922</v>
      </c>
      <c r="C5" s="29" t="s">
        <v>9919</v>
      </c>
      <c r="D5" s="29" t="s">
        <v>9920</v>
      </c>
      <c r="E5" s="30" t="s">
        <v>9964</v>
      </c>
      <c r="F5" s="31"/>
      <c r="G5" s="31"/>
      <c r="H5" s="31"/>
      <c r="I5" s="31"/>
      <c r="J5" s="31"/>
      <c r="K5" s="31"/>
      <c r="L5" s="31"/>
      <c r="M5" s="31"/>
      <c r="N5" s="31"/>
      <c r="O5" s="32"/>
      <c r="P5" s="31"/>
      <c r="Q5" s="33"/>
      <c r="R5" s="31"/>
      <c r="S5" s="32"/>
      <c r="T5" s="31"/>
      <c r="U5" s="33"/>
      <c r="V5" s="34"/>
      <c r="W5" s="31"/>
      <c r="X5" s="32"/>
      <c r="Y5" s="31"/>
      <c r="Z5" s="33"/>
      <c r="AA5" s="33"/>
      <c r="AB5" s="33"/>
      <c r="AC5" s="33"/>
      <c r="AD5" s="33"/>
      <c r="AE5" s="31"/>
      <c r="AF5" s="31"/>
      <c r="AG5" s="31"/>
      <c r="AH5" s="31"/>
      <c r="AI5" s="31"/>
      <c r="AJ5" s="31"/>
      <c r="AK5" s="31"/>
      <c r="AL5" s="31"/>
      <c r="AM5" s="32"/>
      <c r="AN5" s="33"/>
    </row>
    <row r="6" spans="1:40" ht="13.5" customHeight="1" x14ac:dyDescent="0.35">
      <c r="A6" s="169" t="str">
        <f>'Crisis Indicator Data'!A3</f>
        <v>Complex crisis in Afghanistan</v>
      </c>
      <c r="B6" s="170" t="str">
        <f>'Crisis Indicator Data'!B3</f>
        <v>Conflict,Violence,Displacement,Drought,Earthquake,Socio-political</v>
      </c>
      <c r="C6" s="170" t="str">
        <f>'Crisis Indicator Data'!C3</f>
        <v>AFG001</v>
      </c>
      <c r="D6" s="170" t="str">
        <f>'Crisis Indicator Data'!D3</f>
        <v>Afghanistan</v>
      </c>
      <c r="E6" s="171" t="str">
        <f>'Crisis Indicator Data'!E3</f>
        <v>AFG</v>
      </c>
      <c r="F6" s="163">
        <f>IF(LEN(E6)&gt;3,(IF(VLOOKUP($C6,'Regional Crises'!$B$1:$R$66,7,FALSE)="x","x",ROUND(IF(VLOOKUP($C6,'Regional Crises'!$B$1:$R$66,7,FALSE)&gt;$F$3,5,IF(VLOOKUP($C6,'Regional Crises'!$B$1:$R$66,7,FALSE)&lt;F$4,0,($F$3-VLOOKUP($C6,'Regional Crises'!$B$1:$R$66,7,FALSE))/($F$3-$F$4)*5)),1))),IF(VLOOKUP($E6,'Country Indicator Data'!$B$4:$N$300,3,FALSE)="x","x",ROUND(IF(VLOOKUP($E6,'Country Indicator Data'!$B$4:$N$300,3,FALSE)&gt;$F$3,5,IF(VLOOKUP($E6,'Country Indicator Data'!$B$4:$N$300,3,FALSE)&lt;$F$4,0,($F$3-VLOOKUP($E6,'Country Indicator Data'!$B$4:$N$300,3,FALSE))/($F$3-$F$4)*5)),1)))</f>
        <v>3.6</v>
      </c>
      <c r="G6" s="163">
        <f>IF(LEN(E6)&gt;3,(IF(VLOOKUP($C6,'Regional Crises'!$B$1:$R$66,9,FALSE)="x","x",ROUND(IF(VLOOKUP($C6,'Regional Crises'!$B$1:$R$66,9,FALSE)&gt;G$3,5,IF(VLOOKUP($C6,'Regional Crises'!$B$1:$R$66,9,FALSE)&lt;G$4,0,(G$3-VLOOKUP($C6,'Regional Crises'!$B$1:$R$66,9,FALSE))/(G$3-G$4)*5)),1))),IF(VLOOKUP($E6,'Country Indicator Data'!$B$4:$N$300,5,FALSE)="x","x",ROUND(IF(VLOOKUP($E6,'Country Indicator Data'!$B$4:$N$300,5,FALSE)&gt;G$3,5,IF(VLOOKUP($E6,'Country Indicator Data'!$B$4:$N$300,5,FALSE)&lt;G$4,0,(G$3-VLOOKUP($E6,'Country Indicator Data'!$B$4:$N$300,5,FALSE))/(G$3-G$4)*5)),1)))</f>
        <v>4.0999999999999996</v>
      </c>
      <c r="H6" s="163">
        <f t="shared" ref="H6:H37" si="0">IF(AND(F6="x",G6="x"),"x",AVERAGE(F6,G6))</f>
        <v>3.8499999999999996</v>
      </c>
      <c r="I6" s="163">
        <f>IF(LEN(E6)&gt;3,(IF(VLOOKUP($C6,'Regional Crises'!$B$1:$R$66,6,FALSE)="x","x",ROUND(IF(VLOOKUP($C6,'Regional Crises'!$B$1:$R$66,6,FALSE)&gt;I$3,5,IF(VLOOKUP($C6,'Regional Crises'!$B$1:$R$66,6,FALSE)&lt;I$4,0,5-(I$3-VLOOKUP($C6,'Regional Crises'!$B$1:$R$66,6,FALSE))/(I$3-I$4)*5)),1))),IF(VLOOKUP($E6,'Country Indicator Data'!$B$4:$N$300,2,FALSE)="x","x",ROUND(IF(VLOOKUP($E6,'Country Indicator Data'!$B$4:$N$300,2,FALSE)&gt;I$3,5,IF(VLOOKUP($E6,'Country Indicator Data'!$B$4:$N$300,2,FALSE)&lt;I$4,0,5-(I$3-VLOOKUP($E6,'Country Indicator Data'!$B$4:$N$300,2,FALSE))/(I$3-I$4)*5)),1)))</f>
        <v>3.7</v>
      </c>
      <c r="J6" s="163">
        <f>IF(LEN(E6)&gt;3,(IF(VLOOKUP($C6,'Regional Crises'!$B$1:$R$66,8,FALSE)="x","x",ROUND(IF(VLOOKUP($C6,'Regional Crises'!$B$1:$R$66,8,FALSE)&gt;J$3,5,IF(VLOOKUP($C6,'Regional Crises'!$B$1:$R$66,8,FALSE)&lt;J$4,0,5-(J$3-VLOOKUP($C6,'Regional Crises'!$B$1:$R$66,8,FALSE))/(J$3-J$4)*5)),1))),IF(VLOOKUP($E6,'Country Indicator Data'!$B$4:$N$300,4,FALSE)="x","x",ROUND(IF(VLOOKUP($E6,'Country Indicator Data'!$B$4:$N$300,4,FALSE)&gt;J$3,5,IF(VLOOKUP($E6,'Country Indicator Data'!$B$4:$N$300,4,FALSE)&lt;J$4,0,5-(J$3-VLOOKUP($E6,'Country Indicator Data'!$B$4:$N$300,4,FALSE))/(J$3-J$4)*5)),1)))</f>
        <v>0</v>
      </c>
      <c r="K6" s="163">
        <f t="shared" ref="K6:K37" si="1">IF(AND(I6="x",J6="x"),"x",AVERAGE(I6,J6))</f>
        <v>1.85</v>
      </c>
      <c r="L6" s="163">
        <f>IF(LEN(E6)&gt;3,(IF(VLOOKUP($C6,'Regional Crises'!$B$1:$R$66,10,FALSE)="x","x",ROUND(IF(VLOOKUP($C6,'Regional Crises'!$B$1:$R$66,10,FALSE)&gt;L$3,5,IF(VLOOKUP($C6,'Regional Crises'!$B$1:$R$66,10,FALSE)&lt;L$4,0,5-(L$3-VLOOKUP($C6,'Regional Crises'!$B$1:$R$66,10,FALSE))/(L$3-L$4)*5)),1))),IF(VLOOKUP($E6,'Country Indicator Data'!$B$4:$N$300,6,FALSE)="x","x",ROUND(IF(VLOOKUP($E6,'Country Indicator Data'!$B$4:$N$300,6,FALSE)&gt;L$3,5,IF(VLOOKUP($E6,'Country Indicator Data'!$B$4:$N$300,6,FALSE)&lt;L$4,0,5-(L$3-VLOOKUP($E6,'Country Indicator Data'!$B$4:$N$300,6,FALSE))/(L$3-L$4)*5)),1)))</f>
        <v>3.8</v>
      </c>
      <c r="M6" s="163" t="str">
        <f>IF(LEN(E6)&gt;3,(IF(VLOOKUP($C6,'Regional Crises'!$B$1:$R$66,11,FALSE)="x","x",ROUND(IF(VLOOKUP($C6,'Regional Crises'!$B$1:$R$66,11,FALSE)&gt;M$3,5,IF(VLOOKUP($C6,'Regional Crises'!$B$1:$R$66,11,FALSE)&lt;M$4,0,5-(M$3-VLOOKUP($C6,'Regional Crises'!$B$1:$R$66,11,FALSE))/(M$3-M$4)*5)),1))),IF(VLOOKUP($E6,'Country Indicator Data'!$B$4:$N$300,7,FALSE)="x","x",ROUND(IF(VLOOKUP($E6,'Country Indicator Data'!$B$4:$N$300,7,FALSE)&gt;M$3,5,IF(VLOOKUP($E6,'Country Indicator Data'!$B$4:$N$300,7,FALSE)&lt;M$4,0,5-(M$3-VLOOKUP($E6,'Country Indicator Data'!$B$4:$N$300,7,FALSE))/(M$3-M$4)*5)),1)))</f>
        <v>x</v>
      </c>
      <c r="N6" s="163">
        <f t="shared" ref="N6:N37" si="2">IF(AND(L6="x",M6="x"),"x",AVERAGE(L6,M6))</f>
        <v>3.8</v>
      </c>
      <c r="O6" s="163">
        <f t="shared" ref="O6:O37" si="3">AVERAGE(H6,K6,N6)</f>
        <v>3.1666666666666665</v>
      </c>
      <c r="P6" s="163">
        <f>IF(LEN(E6)&gt;3,VLOOKUP(C6,'Regional Crises'!$B$1:$R$69,12,FALSE),VLOOKUP(E6,'Country Indicator Data'!$B$4:$I$300,8,FALSE))</f>
        <v>4</v>
      </c>
      <c r="Q6" s="163">
        <f>IF(LEN(E6)&gt;3,((IF(VLOOKUP($C6,'Regional Crises'!$B$1:$R$66,13,FALSE)="x","x",ROUND(IF(VLOOKUP($C6,'Regional Crises'!$B$1:$R$66,13,FALSE)&gt;Q$3,5,IF(VLOOKUP($C6,'Regional Crises'!$B$1:$R$66,13,FALSE)&lt;Q$4,0,5-(LOG(Q$3)-LOG(VLOOKUP($C6,'Regional Crises'!$B$1:$R$66,13,FALSE)))/(LOG(Q$3)-LOG(Q$4))*5)),1)))),(IF(VLOOKUP($E6,'Country Indicator Data'!$B$4:$N$300,9,FALSE)="x","x",ROUND(IF(VLOOKUP($E6,'Country Indicator Data'!$B$4:$N$300,9,FALSE)&gt;Q$3,5,IF(VLOOKUP($E6,'Country Indicator Data'!$B$4:$N$300,9,FALSE)&lt;Q$4,0,5-(LOG(Q$3)-LOG(VLOOKUP($E6,'Country Indicator Data'!$B$4:$N$300,9,FALSE)))/(LOG(Q$3)-LOG(Q$4))*5)),1))))</f>
        <v>4.2</v>
      </c>
      <c r="R6" s="163">
        <f t="shared" ref="R6:R37" si="4">AVERAGE(P6:Q6)</f>
        <v>4.0999999999999996</v>
      </c>
      <c r="S6" s="163">
        <f>IF(LEN(E6)&gt;3,((IF(VLOOKUP($C6,'Regional Crises'!$B$1:$R$66,17,FALSE)="x","x",ROUND(IF(VLOOKUP($C6,'Regional Crises'!$B$1:$R$66,17,FALSE)&gt;S$3,0,IF(VLOOKUP($C6,'Regional Crises'!$B$1:$R$66,17,FALSE)&lt;S$4,5,(S$3-VLOOKUP($C6,'Regional Crises'!$B$1:$R$66,17,FALSE))/(S$3-S$4)*5)),1)))),(IF(VLOOKUP($E6,'Country Indicator Data'!$B$4:$N$300,13,FALSE)="x","x",ROUND(IF(VLOOKUP($E6,'Country Indicator Data'!$B$4:$N$300,13,FALSE)&gt;S$3,0,IF(VLOOKUP($E6,'Country Indicator Data'!$B$4:$N$300,13,FALSE)&lt;S$4,5,(S$3-VLOOKUP($E6,'Country Indicator Data'!$B$4:$N$300,13,FALSE))/(S$3-S$4)*5)),1))))</f>
        <v>4</v>
      </c>
      <c r="T6" s="163">
        <f>IF(LEN(E6)&gt;3,((IF(VLOOKUP($C6,'Regional Crises'!$B$1:$R$66,14,FALSE)="x","x",ROUND(IF(VLOOKUP($C6,'Regional Crises'!$B$1:$R$66,14,FALSE)&gt;T$3,0,IF(VLOOKUP($C6,'Regional Crises'!$B$1:$R$66,14,FALSE)&lt;T$4,5,(T$3-VLOOKUP($C6,'Regional Crises'!$B$1:$R$66,14,FALSE))/(T$3-T$4)*5)),1)))),(IF(VLOOKUP($E6,'Country Indicator Data'!$B$4:$N$300,10,FALSE)="x","x",ROUND(IF(VLOOKUP($E6,'Country Indicator Data'!$B$4:$N$300,10,FALSE)&gt;T$3,0,IF(VLOOKUP($E6,'Country Indicator Data'!$B$4:$N$300,10,FALSE)&lt;T$4,5,(T$3-VLOOKUP($E6,'Country Indicator Data'!$B$4:$N$300,10,FALSE))/(T$3-T$4)*5)),1))))</f>
        <v>4.2</v>
      </c>
      <c r="U6" s="163">
        <f>IF(LEN(E6)&gt;3,((IF(VLOOKUP($C6,'Regional Crises'!$B$1:$R$66,15,FALSE)="x","x",ROUND(IF(VLOOKUP($C6,'Regional Crises'!$B$1:$R$66,15,FALSE)&gt;U$3,0,IF(VLOOKUP($C6,'Regional Crises'!$B$1:$R$66,15,FALSE)&lt;U$4,5,(U$3-VLOOKUP($C6,'Regional Crises'!$B$1:$R$66,15,FALSE))/(U$3-U$4)*5)),1)))),(IF(VLOOKUP($E6,'Country Indicator Data'!$B$4:$N$300,11,FALSE)="x","x",ROUND(IF(VLOOKUP($E6,'Country Indicator Data'!$B$4:$N$300,11,FALSE)&gt;U$3,0,IF(VLOOKUP($E6,'Country Indicator Data'!$B$4:$N$300,11,FALSE)&lt;U$4,5,(U$3-VLOOKUP($E6,'Country Indicator Data'!$B$4:$N$300,11,FALSE))/(U$3-U$4)*5)),1))))</f>
        <v>4</v>
      </c>
      <c r="V6" s="163">
        <f>IF(LEN(E6)&gt;3,((IF(VLOOKUP($C6,'Regional Crises'!$B$1:$R$66,16,FALSE)="x","x",ROUND(IF(VLOOKUP($C6,'Regional Crises'!$B$1:$R$66,16,FALSE)&gt;V$3,0,IF(VLOOKUP($C6,'Regional Crises'!$B$1:$R$66,16,FALSE)&lt;V$4,5,(V$3-VLOOKUP($C6,'Regional Crises'!$B$1:$R$66,16,FALSE))/(V$3-V$4)*5)),1)))),(IF(VLOOKUP($E6,'Country Indicator Data'!$B$4:$N$300,12,FALSE)="x","x",ROUND(IF(VLOOKUP($E6,'Country Indicator Data'!$B$4:$N$300,12,FALSE)&gt;V$3,0,IF(VLOOKUP($E6,'Country Indicator Data'!$B$4:$N$300,12,FALSE)&lt;V$4,5,(V$3-VLOOKUP($E6,'Country Indicator Data'!$B$4:$N$300,12,FALSE))/(V$3-V$4)*5)),1))))</f>
        <v>4.7</v>
      </c>
      <c r="W6" s="163">
        <f t="shared" ref="W6:W37" si="5">IF(AND(S6="x",V6="x"),"x",ROUND(AVERAGE(S6,V6,T6,U6),1))</f>
        <v>4.2</v>
      </c>
      <c r="X6" s="163">
        <f t="shared" ref="X6:X37" si="6">ROUND(AVERAGE(O6,W6,R6),1)</f>
        <v>3.8</v>
      </c>
      <c r="Y6" s="184">
        <f>IF('Core Indicators'!FC3="x","x",IF('Core Indicators'!FC3&gt;=5,5,IF('Core Indicators'!FC3&gt;=4,4,IF('Core Indicators'!FC3&gt;=3,3,IF('Core Indicators'!FC3&gt;=2,2,IF('Core Indicators'!FC3&gt;=1,1,0))))))</f>
        <v>4</v>
      </c>
      <c r="Z6" s="163">
        <f t="shared" ref="Z6:Z37" si="7">Y6</f>
        <v>4</v>
      </c>
      <c r="AA6" s="184">
        <f>'Crisis Indicator Data'!Y3</f>
        <v>1</v>
      </c>
      <c r="AB6" s="184">
        <f>'Crisis Indicator Data'!Z3</f>
        <v>1</v>
      </c>
      <c r="AC6" s="184">
        <f>'Crisis Indicator Data'!AA3</f>
        <v>3</v>
      </c>
      <c r="AD6" s="184">
        <f>'Crisis Indicator Data'!AB3</f>
        <v>0</v>
      </c>
      <c r="AE6" s="184">
        <f t="shared" ref="AE6:AE37" si="8">IF(SUM(AA6:AD6)=0,0,IF(SUM(AA6,AB6,AC6,AD6)&lt;2,1,IF(SUM(AA6:AD6)&lt;6,2,IF(SUM(AA6:AD6)&lt;8,3,IF(SUM(AA6:AD6)&lt;10,4,5)))))</f>
        <v>2</v>
      </c>
      <c r="AF6" s="184">
        <f>'Crisis Indicator Data'!AC3</f>
        <v>2</v>
      </c>
      <c r="AG6" s="184">
        <f>'Crisis Indicator Data'!AD3</f>
        <v>2</v>
      </c>
      <c r="AH6" s="184">
        <f t="shared" ref="AH6:AH37" si="9">IF(SUM(AF6:AG6)=0,0,IF(SUM(AF6,AG6)=1,1,IF(SUM(AF6:AG6)&lt;3,2,IF(SUM(AF6:AG6)&lt;4,3,IF(SUM(AF6:AG6)&lt;5,4,5)))))</f>
        <v>4</v>
      </c>
      <c r="AI6" s="184">
        <f>'Crisis Indicator Data'!AE3</f>
        <v>2</v>
      </c>
      <c r="AJ6" s="184">
        <f>'Crisis Indicator Data'!AF3</f>
        <v>3</v>
      </c>
      <c r="AK6" s="184">
        <f>'Crisis Indicator Data'!AG3</f>
        <v>3</v>
      </c>
      <c r="AL6" s="184">
        <f t="shared" ref="AL6:AL37" si="10">IF(SUM(AI6:AK6)=0,0,IF(SUM(AI6:AK6)=1,1,IF(SUM(AI6:AK6)&lt;3,2,IF(SUM(AI6:AK6)&lt;5,3,IF(SUM(AI6:AK6)&lt;7,4,5)))))</f>
        <v>5</v>
      </c>
      <c r="AM6" s="163">
        <f t="shared" ref="AM6:AM37" si="11">IF(AA6=3,5,ROUND(AVERAGE(AE6,AH6,AL6),0))</f>
        <v>4</v>
      </c>
      <c r="AN6" s="163">
        <f t="shared" ref="AN6:AN37" si="12">IF(AND(Z6="x",AM6="x"),"x",ROUND(AVERAGE(Z6,AM6),1))</f>
        <v>4</v>
      </c>
    </row>
    <row r="7" spans="1:40" ht="13.5" customHeight="1" x14ac:dyDescent="0.35">
      <c r="A7" s="169" t="str">
        <f>'Crisis Indicator Data'!A4</f>
        <v>Drought in South-West Angola</v>
      </c>
      <c r="B7" s="170" t="str">
        <f>'Crisis Indicator Data'!B4</f>
        <v>Drought</v>
      </c>
      <c r="C7" s="170" t="str">
        <f>'Crisis Indicator Data'!C4</f>
        <v>AGO002</v>
      </c>
      <c r="D7" s="170" t="str">
        <f>'Crisis Indicator Data'!D4</f>
        <v>Angola</v>
      </c>
      <c r="E7" s="171" t="str">
        <f>'Crisis Indicator Data'!E4</f>
        <v>AGO</v>
      </c>
      <c r="F7" s="163">
        <f>IF(LEN(E7)&gt;3,(IF(VLOOKUP($C7,'Regional Crises'!$B$1:$R$66,7,FALSE)="x","x",ROUND(IF(VLOOKUP($C7,'Regional Crises'!$B$1:$R$66,7,FALSE)&gt;$F$3,5,IF(VLOOKUP($C7,'Regional Crises'!$B$1:$R$66,7,FALSE)&lt;F$4,0,($F$3-VLOOKUP($C7,'Regional Crises'!$B$1:$R$66,7,FALSE))/($F$3-$F$4)*5)),1))),IF(VLOOKUP($E7,'Country Indicator Data'!$B$4:$N$300,3,FALSE)="x","x",ROUND(IF(VLOOKUP($E7,'Country Indicator Data'!$B$4:$N$300,3,FALSE)&gt;$F$3,5,IF(VLOOKUP($E7,'Country Indicator Data'!$B$4:$N$300,3,FALSE)&lt;$F$4,0,($F$3-VLOOKUP($E7,'Country Indicator Data'!$B$4:$N$300,3,FALSE))/($F$3-$F$4)*5)),1)))</f>
        <v>3.6</v>
      </c>
      <c r="G7" s="163">
        <f>IF(LEN(E7)&gt;3,(IF(VLOOKUP($C7,'Regional Crises'!$B$1:$R$66,9,FALSE)="x","x",ROUND(IF(VLOOKUP($C7,'Regional Crises'!$B$1:$R$66,9,FALSE)&gt;G$3,5,IF(VLOOKUP($C7,'Regional Crises'!$B$1:$R$66,9,FALSE)&lt;G$4,0,(G$3-VLOOKUP($C7,'Regional Crises'!$B$1:$R$66,9,FALSE))/(G$3-G$4)*5)),1))),IF(VLOOKUP($E7,'Country Indicator Data'!$B$4:$N$300,5,FALSE)="x","x",ROUND(IF(VLOOKUP($E7,'Country Indicator Data'!$B$4:$N$300,5,FALSE)&gt;G$3,5,IF(VLOOKUP($E7,'Country Indicator Data'!$B$4:$N$300,5,FALSE)&lt;G$4,0,(G$3-VLOOKUP($E7,'Country Indicator Data'!$B$4:$N$300,5,FALSE))/(G$3-G$4)*5)),1)))</f>
        <v>2.8</v>
      </c>
      <c r="H7" s="163">
        <f t="shared" si="0"/>
        <v>3.2</v>
      </c>
      <c r="I7" s="163">
        <f>IF(LEN(E7)&gt;3,(IF(VLOOKUP($C7,'Regional Crises'!$B$1:$R$66,6,FALSE)="x","x",ROUND(IF(VLOOKUP($C7,'Regional Crises'!$B$1:$R$66,6,FALSE)&gt;I$3,5,IF(VLOOKUP($C7,'Regional Crises'!$B$1:$R$66,6,FALSE)&lt;I$4,0,5-(I$3-VLOOKUP($C7,'Regional Crises'!$B$1:$R$66,6,FALSE))/(I$3-I$4)*5)),1))),IF(VLOOKUP($E7,'Country Indicator Data'!$B$4:$N$300,2,FALSE)="x","x",ROUND(IF(VLOOKUP($E7,'Country Indicator Data'!$B$4:$N$300,2,FALSE)&gt;I$3,5,IF(VLOOKUP($E7,'Country Indicator Data'!$B$4:$N$300,2,FALSE)&lt;I$4,0,5-(I$3-VLOOKUP($E7,'Country Indicator Data'!$B$4:$N$300,2,FALSE))/(I$3-I$4)*5)),1)))</f>
        <v>3.8</v>
      </c>
      <c r="J7" s="163">
        <f>IF(LEN(E7)&gt;3,(IF(VLOOKUP($C7,'Regional Crises'!$B$1:$R$66,8,FALSE)="x","x",ROUND(IF(VLOOKUP($C7,'Regional Crises'!$B$1:$R$66,8,FALSE)&gt;J$3,5,IF(VLOOKUP($C7,'Regional Crises'!$B$1:$R$66,8,FALSE)&lt;J$4,0,5-(J$3-VLOOKUP($C7,'Regional Crises'!$B$1:$R$66,8,FALSE))/(J$3-J$4)*5)),1))),IF(VLOOKUP($E7,'Country Indicator Data'!$B$4:$N$300,4,FALSE)="x","x",ROUND(IF(VLOOKUP($E7,'Country Indicator Data'!$B$4:$N$300,4,FALSE)&gt;J$3,5,IF(VLOOKUP($E7,'Country Indicator Data'!$B$4:$N$300,4,FALSE)&lt;J$4,0,5-(J$3-VLOOKUP($E7,'Country Indicator Data'!$B$4:$N$300,4,FALSE))/(J$3-J$4)*5)),1)))</f>
        <v>5</v>
      </c>
      <c r="K7" s="163">
        <f t="shared" si="1"/>
        <v>4.4000000000000004</v>
      </c>
      <c r="L7" s="163">
        <f>IF(LEN(E7)&gt;3,(IF(VLOOKUP($C7,'Regional Crises'!$B$1:$R$66,10,FALSE)="x","x",ROUND(IF(VLOOKUP($C7,'Regional Crises'!$B$1:$R$66,10,FALSE)&gt;L$3,5,IF(VLOOKUP($C7,'Regional Crises'!$B$1:$R$66,10,FALSE)&lt;L$4,0,5-(L$3-VLOOKUP($C7,'Regional Crises'!$B$1:$R$66,10,FALSE))/(L$3-L$4)*5)),1))),IF(VLOOKUP($E7,'Country Indicator Data'!$B$4:$N$300,6,FALSE)="x","x",ROUND(IF(VLOOKUP($E7,'Country Indicator Data'!$B$4:$N$300,6,FALSE)&gt;L$3,5,IF(VLOOKUP($E7,'Country Indicator Data'!$B$4:$N$300,6,FALSE)&lt;L$4,0,5-(L$3-VLOOKUP($E7,'Country Indicator Data'!$B$4:$N$300,6,FALSE))/(L$3-L$4)*5)),1)))</f>
        <v>3.9</v>
      </c>
      <c r="M7" s="163">
        <f>IF(LEN(E7)&gt;3,(IF(VLOOKUP($C7,'Regional Crises'!$B$1:$R$66,11,FALSE)="x","x",ROUND(IF(VLOOKUP($C7,'Regional Crises'!$B$1:$R$66,11,FALSE)&gt;M$3,5,IF(VLOOKUP($C7,'Regional Crises'!$B$1:$R$66,11,FALSE)&lt;M$4,0,5-(M$3-VLOOKUP($C7,'Regional Crises'!$B$1:$R$66,11,FALSE))/(M$3-M$4)*5)),1))),IF(VLOOKUP($E7,'Country Indicator Data'!$B$4:$N$300,7,FALSE)="x","x",ROUND(IF(VLOOKUP($E7,'Country Indicator Data'!$B$4:$N$300,7,FALSE)&gt;M$3,5,IF(VLOOKUP($E7,'Country Indicator Data'!$B$4:$N$300,7,FALSE)&lt;M$4,0,5-(M$3-VLOOKUP($E7,'Country Indicator Data'!$B$4:$N$300,7,FALSE))/(M$3-M$4)*5)),1)))</f>
        <v>3.3</v>
      </c>
      <c r="N7" s="163">
        <f t="shared" si="2"/>
        <v>3.5999999999999996</v>
      </c>
      <c r="O7" s="163">
        <f t="shared" si="3"/>
        <v>3.7333333333333329</v>
      </c>
      <c r="P7" s="163">
        <f>IF(LEN(E7)&gt;3,VLOOKUP(C7,'Regional Crises'!$B$1:$R$69,12,FALSE),VLOOKUP(E7,'Country Indicator Data'!$B$4:$I$300,8,FALSE))</f>
        <v>3</v>
      </c>
      <c r="Q7" s="163">
        <f>IF(LEN(E7)&gt;3,((IF(VLOOKUP($C7,'Regional Crises'!$B$1:$R$66,13,FALSE)="x","x",ROUND(IF(VLOOKUP($C7,'Regional Crises'!$B$1:$R$66,13,FALSE)&gt;Q$3,5,IF(VLOOKUP($C7,'Regional Crises'!$B$1:$R$66,13,FALSE)&lt;Q$4,0,5-(LOG(Q$3)-LOG(VLOOKUP($C7,'Regional Crises'!$B$1:$R$66,13,FALSE)))/(LOG(Q$3)-LOG(Q$4))*5)),1)))),(IF(VLOOKUP($E7,'Country Indicator Data'!$B$4:$N$300,9,FALSE)="x","x",ROUND(IF(VLOOKUP($E7,'Country Indicator Data'!$B$4:$N$300,9,FALSE)&gt;Q$3,5,IF(VLOOKUP($E7,'Country Indicator Data'!$B$4:$N$300,9,FALSE)&lt;Q$4,0,5-(LOG(Q$3)-LOG(VLOOKUP($E7,'Country Indicator Data'!$B$4:$N$300,9,FALSE)))/(LOG(Q$3)-LOG(Q$4))*5)),1))))</f>
        <v>0.9</v>
      </c>
      <c r="R7" s="163">
        <f t="shared" si="4"/>
        <v>1.95</v>
      </c>
      <c r="S7" s="163">
        <f>IF(LEN(E7)&gt;3,((IF(VLOOKUP($C7,'Regional Crises'!$B$1:$R$66,17,FALSE)="x","x",ROUND(IF(VLOOKUP($C7,'Regional Crises'!$B$1:$R$66,17,FALSE)&gt;S$3,0,IF(VLOOKUP($C7,'Regional Crises'!$B$1:$R$66,17,FALSE)&lt;S$4,5,(S$3-VLOOKUP($C7,'Regional Crises'!$B$1:$R$66,17,FALSE))/(S$3-S$4)*5)),1)))),(IF(VLOOKUP($E7,'Country Indicator Data'!$B$4:$N$300,13,FALSE)="x","x",ROUND(IF(VLOOKUP($E7,'Country Indicator Data'!$B$4:$N$300,13,FALSE)&gt;S$3,0,IF(VLOOKUP($E7,'Country Indicator Data'!$B$4:$N$300,13,FALSE)&lt;S$4,5,(S$3-VLOOKUP($E7,'Country Indicator Data'!$B$4:$N$300,13,FALSE))/(S$3-S$4)*5)),1))))</f>
        <v>3.4</v>
      </c>
      <c r="T7" s="163">
        <f>IF(LEN(E7)&gt;3,((IF(VLOOKUP($C7,'Regional Crises'!$B$1:$R$66,14,FALSE)="x","x",ROUND(IF(VLOOKUP($C7,'Regional Crises'!$B$1:$R$66,14,FALSE)&gt;T$3,0,IF(VLOOKUP($C7,'Regional Crises'!$B$1:$R$66,14,FALSE)&lt;T$4,5,(T$3-VLOOKUP($C7,'Regional Crises'!$B$1:$R$66,14,FALSE))/(T$3-T$4)*5)),1)))),(IF(VLOOKUP($E7,'Country Indicator Data'!$B$4:$N$300,10,FALSE)="x","x",ROUND(IF(VLOOKUP($E7,'Country Indicator Data'!$B$4:$N$300,10,FALSE)&gt;T$3,0,IF(VLOOKUP($E7,'Country Indicator Data'!$B$4:$N$300,10,FALSE)&lt;T$4,5,(T$3-VLOOKUP($E7,'Country Indicator Data'!$B$4:$N$300,10,FALSE))/(T$3-T$4)*5)),1))))</f>
        <v>3.5</v>
      </c>
      <c r="U7" s="163">
        <f>IF(LEN(E7)&gt;3,((IF(VLOOKUP($C7,'Regional Crises'!$B$1:$R$66,15,FALSE)="x","x",ROUND(IF(VLOOKUP($C7,'Regional Crises'!$B$1:$R$66,15,FALSE)&gt;U$3,0,IF(VLOOKUP($C7,'Regional Crises'!$B$1:$R$66,15,FALSE)&lt;U$4,5,(U$3-VLOOKUP($C7,'Regional Crises'!$B$1:$R$66,15,FALSE))/(U$3-U$4)*5)),1)))),(IF(VLOOKUP($E7,'Country Indicator Data'!$B$4:$N$300,11,FALSE)="x","x",ROUND(IF(VLOOKUP($E7,'Country Indicator Data'!$B$4:$N$300,11,FALSE)&gt;U$3,0,IF(VLOOKUP($E7,'Country Indicator Data'!$B$4:$N$300,11,FALSE)&lt;U$4,5,(U$3-VLOOKUP($E7,'Country Indicator Data'!$B$4:$N$300,11,FALSE))/(U$3-U$4)*5)),1))))</f>
        <v>2.7</v>
      </c>
      <c r="V7" s="163">
        <f>IF(LEN(E7)&gt;3,((IF(VLOOKUP($C7,'Regional Crises'!$B$1:$R$66,16,FALSE)="x","x",ROUND(IF(VLOOKUP($C7,'Regional Crises'!$B$1:$R$66,16,FALSE)&gt;V$3,0,IF(VLOOKUP($C7,'Regional Crises'!$B$1:$R$66,16,FALSE)&lt;V$4,5,(V$3-VLOOKUP($C7,'Regional Crises'!$B$1:$R$66,16,FALSE))/(V$3-V$4)*5)),1)))),(IF(VLOOKUP($E7,'Country Indicator Data'!$B$4:$N$300,12,FALSE)="x","x",ROUND(IF(VLOOKUP($E7,'Country Indicator Data'!$B$4:$N$300,12,FALSE)&gt;V$3,0,IF(VLOOKUP($E7,'Country Indicator Data'!$B$4:$N$300,12,FALSE)&lt;V$4,5,(V$3-VLOOKUP($E7,'Country Indicator Data'!$B$4:$N$300,12,FALSE))/(V$3-V$4)*5)),1))))</f>
        <v>3.6</v>
      </c>
      <c r="W7" s="163">
        <f t="shared" si="5"/>
        <v>3.3</v>
      </c>
      <c r="X7" s="163">
        <f t="shared" si="6"/>
        <v>3</v>
      </c>
      <c r="Y7" s="184">
        <f>IF('Core Indicators'!FC4="x","x",IF('Core Indicators'!FC4&gt;=5,5,IF('Core Indicators'!FC4&gt;=4,4,IF('Core Indicators'!FC4&gt;=3,3,IF('Core Indicators'!FC4&gt;=2,2,IF('Core Indicators'!FC4&gt;=1,1,0))))))</f>
        <v>0</v>
      </c>
      <c r="Z7" s="163">
        <f t="shared" si="7"/>
        <v>0</v>
      </c>
      <c r="AA7" s="184">
        <f>'Crisis Indicator Data'!Y4</f>
        <v>0</v>
      </c>
      <c r="AB7" s="184">
        <f>'Crisis Indicator Data'!Z4</f>
        <v>0</v>
      </c>
      <c r="AC7" s="184">
        <f>'Crisis Indicator Data'!AA4</f>
        <v>0</v>
      </c>
      <c r="AD7" s="184">
        <f>'Crisis Indicator Data'!AB4</f>
        <v>0</v>
      </c>
      <c r="AE7" s="184">
        <f t="shared" si="8"/>
        <v>0</v>
      </c>
      <c r="AF7" s="184">
        <f>'Crisis Indicator Data'!AC4</f>
        <v>0</v>
      </c>
      <c r="AG7" s="184">
        <f>'Crisis Indicator Data'!AD4</f>
        <v>0</v>
      </c>
      <c r="AH7" s="184">
        <f t="shared" si="9"/>
        <v>0</v>
      </c>
      <c r="AI7" s="184">
        <f>'Crisis Indicator Data'!AE4</f>
        <v>0</v>
      </c>
      <c r="AJ7" s="184">
        <f>'Crisis Indicator Data'!AF4</f>
        <v>2</v>
      </c>
      <c r="AK7" s="184">
        <f>'Crisis Indicator Data'!AG4</f>
        <v>1</v>
      </c>
      <c r="AL7" s="184">
        <f t="shared" si="10"/>
        <v>3</v>
      </c>
      <c r="AM7" s="163">
        <f t="shared" si="11"/>
        <v>1</v>
      </c>
      <c r="AN7" s="163">
        <f t="shared" si="12"/>
        <v>0.5</v>
      </c>
    </row>
    <row r="8" spans="1:40" ht="13.5" customHeight="1" x14ac:dyDescent="0.35">
      <c r="A8" s="169" t="str">
        <f>'Crisis Indicator Data'!A5</f>
        <v>Refugees from Nagorno-Karabakh in Armenia</v>
      </c>
      <c r="B8" s="170" t="str">
        <f>'Crisis Indicator Data'!B5</f>
        <v>Displacement,Socio-political</v>
      </c>
      <c r="C8" s="170" t="str">
        <f>'Crisis Indicator Data'!C5</f>
        <v>ARM003</v>
      </c>
      <c r="D8" s="170" t="str">
        <f>'Crisis Indicator Data'!D5</f>
        <v>Armenia</v>
      </c>
      <c r="E8" s="171" t="str">
        <f>'Crisis Indicator Data'!E5</f>
        <v>ARM</v>
      </c>
      <c r="F8" s="163">
        <f>IF(LEN(E8)&gt;3,(IF(VLOOKUP($C8,'Regional Crises'!$B$1:$R$66,7,FALSE)="x","x",ROUND(IF(VLOOKUP($C8,'Regional Crises'!$B$1:$R$66,7,FALSE)&gt;$F$3,5,IF(VLOOKUP($C8,'Regional Crises'!$B$1:$R$66,7,FALSE)&lt;F$4,0,($F$3-VLOOKUP($C8,'Regional Crises'!$B$1:$R$66,7,FALSE))/($F$3-$F$4)*5)),1))),IF(VLOOKUP($E8,'Country Indicator Data'!$B$4:$N$300,3,FALSE)="x","x",ROUND(IF(VLOOKUP($E8,'Country Indicator Data'!$B$4:$N$300,3,FALSE)&gt;$F$3,5,IF(VLOOKUP($E8,'Country Indicator Data'!$B$4:$N$300,3,FALSE)&lt;$F$4,0,($F$3-VLOOKUP($E8,'Country Indicator Data'!$B$4:$N$300,3,FALSE))/($F$3-$F$4)*5)),1)))</f>
        <v>2.9</v>
      </c>
      <c r="G8" s="163">
        <f>IF(LEN(E8)&gt;3,(IF(VLOOKUP($C8,'Regional Crises'!$B$1:$R$66,9,FALSE)="x","x",ROUND(IF(VLOOKUP($C8,'Regional Crises'!$B$1:$R$66,9,FALSE)&gt;G$3,5,IF(VLOOKUP($C8,'Regional Crises'!$B$1:$R$66,9,FALSE)&lt;G$4,0,(G$3-VLOOKUP($C8,'Regional Crises'!$B$1:$R$66,9,FALSE))/(G$3-G$4)*5)),1))),IF(VLOOKUP($E8,'Country Indicator Data'!$B$4:$N$300,5,FALSE)="x","x",ROUND(IF(VLOOKUP($E8,'Country Indicator Data'!$B$4:$N$300,5,FALSE)&gt;G$3,5,IF(VLOOKUP($E8,'Country Indicator Data'!$B$4:$N$300,5,FALSE)&lt;G$4,0,(G$3-VLOOKUP($E8,'Country Indicator Data'!$B$4:$N$300,5,FALSE))/(G$3-G$4)*5)),1)))</f>
        <v>1.6</v>
      </c>
      <c r="H8" s="163">
        <f t="shared" si="0"/>
        <v>2.25</v>
      </c>
      <c r="I8" s="163">
        <f>IF(LEN(E8)&gt;3,(IF(VLOOKUP($C8,'Regional Crises'!$B$1:$R$66,6,FALSE)="x","x",ROUND(IF(VLOOKUP($C8,'Regional Crises'!$B$1:$R$66,6,FALSE)&gt;I$3,5,IF(VLOOKUP($C8,'Regional Crises'!$B$1:$R$66,6,FALSE)&lt;I$4,0,5-(I$3-VLOOKUP($C8,'Regional Crises'!$B$1:$R$66,6,FALSE))/(I$3-I$4)*5)),1))),IF(VLOOKUP($E8,'Country Indicator Data'!$B$4:$N$300,2,FALSE)="x","x",ROUND(IF(VLOOKUP($E8,'Country Indicator Data'!$B$4:$N$300,2,FALSE)&gt;I$3,5,IF(VLOOKUP($E8,'Country Indicator Data'!$B$4:$N$300,2,FALSE)&lt;I$4,0,5-(I$3-VLOOKUP($E8,'Country Indicator Data'!$B$4:$N$300,2,FALSE))/(I$3-I$4)*5)),1)))</f>
        <v>0.2</v>
      </c>
      <c r="J8" s="163">
        <f>IF(LEN(E8)&gt;3,(IF(VLOOKUP($C8,'Regional Crises'!$B$1:$R$66,8,FALSE)="x","x",ROUND(IF(VLOOKUP($C8,'Regional Crises'!$B$1:$R$66,8,FALSE)&gt;J$3,5,IF(VLOOKUP($C8,'Regional Crises'!$B$1:$R$66,8,FALSE)&lt;J$4,0,5-(J$3-VLOOKUP($C8,'Regional Crises'!$B$1:$R$66,8,FALSE))/(J$3-J$4)*5)),1))),IF(VLOOKUP($E8,'Country Indicator Data'!$B$4:$N$300,4,FALSE)="x","x",ROUND(IF(VLOOKUP($E8,'Country Indicator Data'!$B$4:$N$300,4,FALSE)&gt;J$3,5,IF(VLOOKUP($E8,'Country Indicator Data'!$B$4:$N$300,4,FALSE)&lt;J$4,0,5-(J$3-VLOOKUP($E8,'Country Indicator Data'!$B$4:$N$300,4,FALSE))/(J$3-J$4)*5)),1)))</f>
        <v>0.2</v>
      </c>
      <c r="K8" s="163">
        <f t="shared" si="1"/>
        <v>0.2</v>
      </c>
      <c r="L8" s="163">
        <f>IF(LEN(E8)&gt;3,(IF(VLOOKUP($C8,'Regional Crises'!$B$1:$R$66,10,FALSE)="x","x",ROUND(IF(VLOOKUP($C8,'Regional Crises'!$B$1:$R$66,10,FALSE)&gt;L$3,5,IF(VLOOKUP($C8,'Regional Crises'!$B$1:$R$66,10,FALSE)&lt;L$4,0,5-(L$3-VLOOKUP($C8,'Regional Crises'!$B$1:$R$66,10,FALSE))/(L$3-L$4)*5)),1))),IF(VLOOKUP($E8,'Country Indicator Data'!$B$4:$N$300,6,FALSE)="x","x",ROUND(IF(VLOOKUP($E8,'Country Indicator Data'!$B$4:$N$300,6,FALSE)&gt;L$3,5,IF(VLOOKUP($E8,'Country Indicator Data'!$B$4:$N$300,6,FALSE)&lt;L$4,0,5-(L$3-VLOOKUP($E8,'Country Indicator Data'!$B$4:$N$300,6,FALSE))/(L$3-L$4)*5)),1)))</f>
        <v>1.7</v>
      </c>
      <c r="M8" s="163">
        <f>IF(LEN(E8)&gt;3,(IF(VLOOKUP($C8,'Regional Crises'!$B$1:$R$66,11,FALSE)="x","x",ROUND(IF(VLOOKUP($C8,'Regional Crises'!$B$1:$R$66,11,FALSE)&gt;M$3,5,IF(VLOOKUP($C8,'Regional Crises'!$B$1:$R$66,11,FALSE)&lt;M$4,0,5-(M$3-VLOOKUP($C8,'Regional Crises'!$B$1:$R$66,11,FALSE))/(M$3-M$4)*5)),1))),IF(VLOOKUP($E8,'Country Indicator Data'!$B$4:$N$300,7,FALSE)="x","x",ROUND(IF(VLOOKUP($E8,'Country Indicator Data'!$B$4:$N$300,7,FALSE)&gt;M$3,5,IF(VLOOKUP($E8,'Country Indicator Data'!$B$4:$N$300,7,FALSE)&lt;M$4,0,5-(M$3-VLOOKUP($E8,'Country Indicator Data'!$B$4:$N$300,7,FALSE))/(M$3-M$4)*5)),1)))</f>
        <v>0.4</v>
      </c>
      <c r="N8" s="163">
        <f t="shared" si="2"/>
        <v>1.05</v>
      </c>
      <c r="O8" s="163">
        <f t="shared" si="3"/>
        <v>1.1666666666666667</v>
      </c>
      <c r="P8" s="163">
        <f>IF(LEN(E8)&gt;3,VLOOKUP(C8,'Regional Crises'!$B$1:$R$69,12,FALSE),VLOOKUP(E8,'Country Indicator Data'!$B$4:$I$300,8,FALSE))</f>
        <v>3</v>
      </c>
      <c r="Q8" s="163">
        <f>IF(LEN(E8)&gt;3,((IF(VLOOKUP($C8,'Regional Crises'!$B$1:$R$66,13,FALSE)="x","x",ROUND(IF(VLOOKUP($C8,'Regional Crises'!$B$1:$R$66,13,FALSE)&gt;Q$3,5,IF(VLOOKUP($C8,'Regional Crises'!$B$1:$R$66,13,FALSE)&lt;Q$4,0,5-(LOG(Q$3)-LOG(VLOOKUP($C8,'Regional Crises'!$B$1:$R$66,13,FALSE)))/(LOG(Q$3)-LOG(Q$4))*5)),1)))),(IF(VLOOKUP($E8,'Country Indicator Data'!$B$4:$N$300,9,FALSE)="x","x",ROUND(IF(VLOOKUP($E8,'Country Indicator Data'!$B$4:$N$300,9,FALSE)&gt;Q$3,5,IF(VLOOKUP($E8,'Country Indicator Data'!$B$4:$N$300,9,FALSE)&lt;Q$4,0,5-(LOG(Q$3)-LOG(VLOOKUP($E8,'Country Indicator Data'!$B$4:$N$300,9,FALSE)))/(LOG(Q$3)-LOG(Q$4))*5)),1))))</f>
        <v>0</v>
      </c>
      <c r="R8" s="163">
        <f t="shared" si="4"/>
        <v>1.5</v>
      </c>
      <c r="S8" s="163">
        <f>IF(LEN(E8)&gt;3,((IF(VLOOKUP($C8,'Regional Crises'!$B$1:$R$66,17,FALSE)="x","x",ROUND(IF(VLOOKUP($C8,'Regional Crises'!$B$1:$R$66,17,FALSE)&gt;S$3,0,IF(VLOOKUP($C8,'Regional Crises'!$B$1:$R$66,17,FALSE)&lt;S$4,5,(S$3-VLOOKUP($C8,'Regional Crises'!$B$1:$R$66,17,FALSE))/(S$3-S$4)*5)),1)))),(IF(VLOOKUP($E8,'Country Indicator Data'!$B$4:$N$300,13,FALSE)="x","x",ROUND(IF(VLOOKUP($E8,'Country Indicator Data'!$B$4:$N$300,13,FALSE)&gt;S$3,0,IF(VLOOKUP($E8,'Country Indicator Data'!$B$4:$N$300,13,FALSE)&lt;S$4,5,(S$3-VLOOKUP($E8,'Country Indicator Data'!$B$4:$N$300,13,FALSE))/(S$3-S$4)*5)),1))))</f>
        <v>2.7</v>
      </c>
      <c r="T8" s="163">
        <f>IF(LEN(E8)&gt;3,((IF(VLOOKUP($C8,'Regional Crises'!$B$1:$R$66,14,FALSE)="x","x",ROUND(IF(VLOOKUP($C8,'Regional Crises'!$B$1:$R$66,14,FALSE)&gt;T$3,0,IF(VLOOKUP($C8,'Regional Crises'!$B$1:$R$66,14,FALSE)&lt;T$4,5,(T$3-VLOOKUP($C8,'Regional Crises'!$B$1:$R$66,14,FALSE))/(T$3-T$4)*5)),1)))),(IF(VLOOKUP($E8,'Country Indicator Data'!$B$4:$N$300,10,FALSE)="x","x",ROUND(IF(VLOOKUP($E8,'Country Indicator Data'!$B$4:$N$300,10,FALSE)&gt;T$3,0,IF(VLOOKUP($E8,'Country Indicator Data'!$B$4:$N$300,10,FALSE)&lt;T$4,5,(T$3-VLOOKUP($E8,'Country Indicator Data'!$B$4:$N$300,10,FALSE))/(T$3-T$4)*5)),1))))</f>
        <v>2.7</v>
      </c>
      <c r="U8" s="163">
        <f>IF(LEN(E8)&gt;3,((IF(VLOOKUP($C8,'Regional Crises'!$B$1:$R$66,15,FALSE)="x","x",ROUND(IF(VLOOKUP($C8,'Regional Crises'!$B$1:$R$66,15,FALSE)&gt;U$3,0,IF(VLOOKUP($C8,'Regional Crises'!$B$1:$R$66,15,FALSE)&lt;U$4,5,(U$3-VLOOKUP($C8,'Regional Crises'!$B$1:$R$66,15,FALSE))/(U$3-U$4)*5)),1)))),(IF(VLOOKUP($E8,'Country Indicator Data'!$B$4:$N$300,11,FALSE)="x","x",ROUND(IF(VLOOKUP($E8,'Country Indicator Data'!$B$4:$N$300,11,FALSE)&gt;U$3,0,IF(VLOOKUP($E8,'Country Indicator Data'!$B$4:$N$300,11,FALSE)&lt;U$4,5,(U$3-VLOOKUP($E8,'Country Indicator Data'!$B$4:$N$300,11,FALSE))/(U$3-U$4)*5)),1))))</f>
        <v>1.7</v>
      </c>
      <c r="V8" s="163">
        <f>IF(LEN(E8)&gt;3,((IF(VLOOKUP($C8,'Regional Crises'!$B$1:$R$66,16,FALSE)="x","x",ROUND(IF(VLOOKUP($C8,'Regional Crises'!$B$1:$R$66,16,FALSE)&gt;V$3,0,IF(VLOOKUP($C8,'Regional Crises'!$B$1:$R$66,16,FALSE)&lt;V$4,5,(V$3-VLOOKUP($C8,'Regional Crises'!$B$1:$R$66,16,FALSE))/(V$3-V$4)*5)),1)))),(IF(VLOOKUP($E8,'Country Indicator Data'!$B$4:$N$300,12,FALSE)="x","x",ROUND(IF(VLOOKUP($E8,'Country Indicator Data'!$B$4:$N$300,12,FALSE)&gt;V$3,0,IF(VLOOKUP($E8,'Country Indicator Data'!$B$4:$N$300,12,FALSE)&lt;V$4,5,(V$3-VLOOKUP($E8,'Country Indicator Data'!$B$4:$N$300,12,FALSE))/(V$3-V$4)*5)),1))))</f>
        <v>2.2999999999999998</v>
      </c>
      <c r="W8" s="163">
        <f t="shared" si="5"/>
        <v>2.4</v>
      </c>
      <c r="X8" s="163">
        <f t="shared" si="6"/>
        <v>1.7</v>
      </c>
      <c r="Y8" s="184">
        <f>IF('Core Indicators'!FC5="x","x",IF('Core Indicators'!FC5&gt;=5,5,IF('Core Indicators'!FC5&gt;=4,4,IF('Core Indicators'!FC5&gt;=3,3,IF('Core Indicators'!FC5&gt;=2,2,IF('Core Indicators'!FC5&gt;=1,1,0))))))</f>
        <v>2</v>
      </c>
      <c r="Z8" s="163">
        <f t="shared" si="7"/>
        <v>2</v>
      </c>
      <c r="AA8" s="184">
        <f>'Crisis Indicator Data'!Y5</f>
        <v>0</v>
      </c>
      <c r="AB8" s="184">
        <f>'Crisis Indicator Data'!Z5</f>
        <v>0</v>
      </c>
      <c r="AC8" s="184">
        <f>'Crisis Indicator Data'!AA5</f>
        <v>0</v>
      </c>
      <c r="AD8" s="184">
        <f>'Crisis Indicator Data'!AB5</f>
        <v>0</v>
      </c>
      <c r="AE8" s="184">
        <f t="shared" si="8"/>
        <v>0</v>
      </c>
      <c r="AF8" s="184">
        <f>'Crisis Indicator Data'!AC5</f>
        <v>0</v>
      </c>
      <c r="AG8" s="184">
        <f>'Crisis Indicator Data'!AD5</f>
        <v>0</v>
      </c>
      <c r="AH8" s="184">
        <f t="shared" si="9"/>
        <v>0</v>
      </c>
      <c r="AI8" s="184">
        <f>'Crisis Indicator Data'!AE5</f>
        <v>0</v>
      </c>
      <c r="AJ8" s="184">
        <f>'Crisis Indicator Data'!AF5</f>
        <v>1</v>
      </c>
      <c r="AK8" s="184">
        <f>'Crisis Indicator Data'!AG5</f>
        <v>0</v>
      </c>
      <c r="AL8" s="184">
        <f t="shared" si="10"/>
        <v>1</v>
      </c>
      <c r="AM8" s="163">
        <f t="shared" si="11"/>
        <v>0</v>
      </c>
      <c r="AN8" s="163">
        <f t="shared" si="12"/>
        <v>1</v>
      </c>
    </row>
    <row r="9" spans="1:40" ht="13.5" customHeight="1" x14ac:dyDescent="0.35">
      <c r="A9" s="169" t="str">
        <f>'Crisis Indicator Data'!A6</f>
        <v>Complex in Burundi</v>
      </c>
      <c r="B9" s="170" t="str">
        <f>'Crisis Indicator Data'!B6</f>
        <v>Violence,Displacement,Floods</v>
      </c>
      <c r="C9" s="170" t="str">
        <f>'Crisis Indicator Data'!C6</f>
        <v>BDI001</v>
      </c>
      <c r="D9" s="170" t="str">
        <f>'Crisis Indicator Data'!D6</f>
        <v>Burundi</v>
      </c>
      <c r="E9" s="171" t="str">
        <f>'Crisis Indicator Data'!E6</f>
        <v>BDI</v>
      </c>
      <c r="F9" s="163">
        <f>IF(LEN(E9)&gt;3,(IF(VLOOKUP($C9,'Regional Crises'!$B$1:$R$66,7,FALSE)="x","x",ROUND(IF(VLOOKUP($C9,'Regional Crises'!$B$1:$R$66,7,FALSE)&gt;$F$3,5,IF(VLOOKUP($C9,'Regional Crises'!$B$1:$R$66,7,FALSE)&lt;F$4,0,($F$3-VLOOKUP($C9,'Regional Crises'!$B$1:$R$66,7,FALSE))/($F$3-$F$4)*5)),1))),IF(VLOOKUP($E9,'Country Indicator Data'!$B$4:$N$300,3,FALSE)="x","x",ROUND(IF(VLOOKUP($E9,'Country Indicator Data'!$B$4:$N$300,3,FALSE)&gt;$F$3,5,IF(VLOOKUP($E9,'Country Indicator Data'!$B$4:$N$300,3,FALSE)&lt;$F$4,0,($F$3-VLOOKUP($E9,'Country Indicator Data'!$B$4:$N$300,3,FALSE))/($F$3-$F$4)*5)),1)))</f>
        <v>2.1</v>
      </c>
      <c r="G9" s="163">
        <f>IF(LEN(E9)&gt;3,(IF(VLOOKUP($C9,'Regional Crises'!$B$1:$R$66,9,FALSE)="x","x",ROUND(IF(VLOOKUP($C9,'Regional Crises'!$B$1:$R$66,9,FALSE)&gt;G$3,5,IF(VLOOKUP($C9,'Regional Crises'!$B$1:$R$66,9,FALSE)&lt;G$4,0,(G$3-VLOOKUP($C9,'Regional Crises'!$B$1:$R$66,9,FALSE))/(G$3-G$4)*5)),1))),IF(VLOOKUP($E9,'Country Indicator Data'!$B$4:$N$300,5,FALSE)="x","x",ROUND(IF(VLOOKUP($E9,'Country Indicator Data'!$B$4:$N$300,5,FALSE)&gt;G$3,5,IF(VLOOKUP($E9,'Country Indicator Data'!$B$4:$N$300,5,FALSE)&lt;G$4,0,(G$3-VLOOKUP($E9,'Country Indicator Data'!$B$4:$N$300,5,FALSE))/(G$3-G$4)*5)),1)))</f>
        <v>3.2</v>
      </c>
      <c r="H9" s="163">
        <f t="shared" si="0"/>
        <v>2.6500000000000004</v>
      </c>
      <c r="I9" s="163">
        <f>IF(LEN(E9)&gt;3,(IF(VLOOKUP($C9,'Regional Crises'!$B$1:$R$66,6,FALSE)="x","x",ROUND(IF(VLOOKUP($C9,'Regional Crises'!$B$1:$R$66,6,FALSE)&gt;I$3,5,IF(VLOOKUP($C9,'Regional Crises'!$B$1:$R$66,6,FALSE)&lt;I$4,0,5-(I$3-VLOOKUP($C9,'Regional Crises'!$B$1:$R$66,6,FALSE))/(I$3-I$4)*5)),1))),IF(VLOOKUP($E9,'Country Indicator Data'!$B$4:$N$300,2,FALSE)="x","x",ROUND(IF(VLOOKUP($E9,'Country Indicator Data'!$B$4:$N$300,2,FALSE)&gt;I$3,5,IF(VLOOKUP($E9,'Country Indicator Data'!$B$4:$N$300,2,FALSE)&lt;I$4,0,5-(I$3-VLOOKUP($E9,'Country Indicator Data'!$B$4:$N$300,2,FALSE))/(I$3-I$4)*5)),1)))</f>
        <v>1.3</v>
      </c>
      <c r="J9" s="163">
        <f>IF(LEN(E9)&gt;3,(IF(VLOOKUP($C9,'Regional Crises'!$B$1:$R$66,8,FALSE)="x","x",ROUND(IF(VLOOKUP($C9,'Regional Crises'!$B$1:$R$66,8,FALSE)&gt;J$3,5,IF(VLOOKUP($C9,'Regional Crises'!$B$1:$R$66,8,FALSE)&lt;J$4,0,5-(J$3-VLOOKUP($C9,'Regional Crises'!$B$1:$R$66,8,FALSE))/(J$3-J$4)*5)),1))),IF(VLOOKUP($E9,'Country Indicator Data'!$B$4:$N$300,4,FALSE)="x","x",ROUND(IF(VLOOKUP($E9,'Country Indicator Data'!$B$4:$N$300,4,FALSE)&gt;J$3,5,IF(VLOOKUP($E9,'Country Indicator Data'!$B$4:$N$300,4,FALSE)&lt;J$4,0,5-(J$3-VLOOKUP($E9,'Country Indicator Data'!$B$4:$N$300,4,FALSE))/(J$3-J$4)*5)),1)))</f>
        <v>0</v>
      </c>
      <c r="K9" s="163">
        <f t="shared" si="1"/>
        <v>0.65</v>
      </c>
      <c r="L9" s="163">
        <f>IF(LEN(E9)&gt;3,(IF(VLOOKUP($C9,'Regional Crises'!$B$1:$R$66,10,FALSE)="x","x",ROUND(IF(VLOOKUP($C9,'Regional Crises'!$B$1:$R$66,10,FALSE)&gt;L$3,5,IF(VLOOKUP($C9,'Regional Crises'!$B$1:$R$66,10,FALSE)&lt;L$4,0,5-(L$3-VLOOKUP($C9,'Regional Crises'!$B$1:$R$66,10,FALSE))/(L$3-L$4)*5)),1))),IF(VLOOKUP($E9,'Country Indicator Data'!$B$4:$N$300,6,FALSE)="x","x",ROUND(IF(VLOOKUP($E9,'Country Indicator Data'!$B$4:$N$300,6,FALSE)&gt;L$3,5,IF(VLOOKUP($E9,'Country Indicator Data'!$B$4:$N$300,6,FALSE)&lt;L$4,0,5-(L$3-VLOOKUP($E9,'Country Indicator Data'!$B$4:$N$300,6,FALSE))/(L$3-L$4)*5)),1)))</f>
        <v>3.5</v>
      </c>
      <c r="M9" s="163">
        <f>IF(LEN(E9)&gt;3,(IF(VLOOKUP($C9,'Regional Crises'!$B$1:$R$66,11,FALSE)="x","x",ROUND(IF(VLOOKUP($C9,'Regional Crises'!$B$1:$R$66,11,FALSE)&gt;M$3,5,IF(VLOOKUP($C9,'Regional Crises'!$B$1:$R$66,11,FALSE)&lt;M$4,0,5-(M$3-VLOOKUP($C9,'Regional Crises'!$B$1:$R$66,11,FALSE))/(M$3-M$4)*5)),1))),IF(VLOOKUP($E9,'Country Indicator Data'!$B$4:$N$300,7,FALSE)="x","x",ROUND(IF(VLOOKUP($E9,'Country Indicator Data'!$B$4:$N$300,7,FALSE)&gt;M$3,5,IF(VLOOKUP($E9,'Country Indicator Data'!$B$4:$N$300,7,FALSE)&lt;M$4,0,5-(M$3-VLOOKUP($E9,'Country Indicator Data'!$B$4:$N$300,7,FALSE))/(M$3-M$4)*5)),1)))</f>
        <v>1.7</v>
      </c>
      <c r="N9" s="163">
        <f t="shared" si="2"/>
        <v>2.6</v>
      </c>
      <c r="O9" s="163">
        <f t="shared" si="3"/>
        <v>1.9666666666666668</v>
      </c>
      <c r="P9" s="163">
        <f>IF(LEN(E9)&gt;3,VLOOKUP(C9,'Regional Crises'!$B$1:$R$69,12,FALSE),VLOOKUP(E9,'Country Indicator Data'!$B$4:$I$300,8,FALSE))</f>
        <v>3</v>
      </c>
      <c r="Q9" s="163">
        <f>IF(LEN(E9)&gt;3,((IF(VLOOKUP($C9,'Regional Crises'!$B$1:$R$66,13,FALSE)="x","x",ROUND(IF(VLOOKUP($C9,'Regional Crises'!$B$1:$R$66,13,FALSE)&gt;Q$3,5,IF(VLOOKUP($C9,'Regional Crises'!$B$1:$R$66,13,FALSE)&lt;Q$4,0,5-(LOG(Q$3)-LOG(VLOOKUP($C9,'Regional Crises'!$B$1:$R$66,13,FALSE)))/(LOG(Q$3)-LOG(Q$4))*5)),1)))),(IF(VLOOKUP($E9,'Country Indicator Data'!$B$4:$N$300,9,FALSE)="x","x",ROUND(IF(VLOOKUP($E9,'Country Indicator Data'!$B$4:$N$300,9,FALSE)&gt;Q$3,5,IF(VLOOKUP($E9,'Country Indicator Data'!$B$4:$N$300,9,FALSE)&lt;Q$4,0,5-(LOG(Q$3)-LOG(VLOOKUP($E9,'Country Indicator Data'!$B$4:$N$300,9,FALSE)))/(LOG(Q$3)-LOG(Q$4))*5)),1))))</f>
        <v>2.5</v>
      </c>
      <c r="R9" s="163">
        <f t="shared" si="4"/>
        <v>2.75</v>
      </c>
      <c r="S9" s="163">
        <f>IF(LEN(E9)&gt;3,((IF(VLOOKUP($C9,'Regional Crises'!$B$1:$R$66,17,FALSE)="x","x",ROUND(IF(VLOOKUP($C9,'Regional Crises'!$B$1:$R$66,17,FALSE)&gt;S$3,0,IF(VLOOKUP($C9,'Regional Crises'!$B$1:$R$66,17,FALSE)&lt;S$4,5,(S$3-VLOOKUP($C9,'Regional Crises'!$B$1:$R$66,17,FALSE))/(S$3-S$4)*5)),1)))),(IF(VLOOKUP($E9,'Country Indicator Data'!$B$4:$N$300,13,FALSE)="x","x",ROUND(IF(VLOOKUP($E9,'Country Indicator Data'!$B$4:$N$300,13,FALSE)&gt;S$3,0,IF(VLOOKUP($E9,'Country Indicator Data'!$B$4:$N$300,13,FALSE)&lt;S$4,5,(S$3-VLOOKUP($E9,'Country Indicator Data'!$B$4:$N$300,13,FALSE))/(S$3-S$4)*5)),1))))</f>
        <v>4</v>
      </c>
      <c r="T9" s="163">
        <f>IF(LEN(E9)&gt;3,((IF(VLOOKUP($C9,'Regional Crises'!$B$1:$R$66,14,FALSE)="x","x",ROUND(IF(VLOOKUP($C9,'Regional Crises'!$B$1:$R$66,14,FALSE)&gt;T$3,0,IF(VLOOKUP($C9,'Regional Crises'!$B$1:$R$66,14,FALSE)&lt;T$4,5,(T$3-VLOOKUP($C9,'Regional Crises'!$B$1:$R$66,14,FALSE))/(T$3-T$4)*5)),1)))),(IF(VLOOKUP($E9,'Country Indicator Data'!$B$4:$N$300,10,FALSE)="x","x",ROUND(IF(VLOOKUP($E9,'Country Indicator Data'!$B$4:$N$300,10,FALSE)&gt;T$3,0,IF(VLOOKUP($E9,'Country Indicator Data'!$B$4:$N$300,10,FALSE)&lt;T$4,5,(T$3-VLOOKUP($E9,'Country Indicator Data'!$B$4:$N$300,10,FALSE))/(T$3-T$4)*5)),1))))</f>
        <v>3.8</v>
      </c>
      <c r="U9" s="163">
        <f>IF(LEN(E9)&gt;3,((IF(VLOOKUP($C9,'Regional Crises'!$B$1:$R$66,15,FALSE)="x","x",ROUND(IF(VLOOKUP($C9,'Regional Crises'!$B$1:$R$66,15,FALSE)&gt;U$3,0,IF(VLOOKUP($C9,'Regional Crises'!$B$1:$R$66,15,FALSE)&lt;U$4,5,(U$3-VLOOKUP($C9,'Regional Crises'!$B$1:$R$66,15,FALSE))/(U$3-U$4)*5)),1)))),(IF(VLOOKUP($E9,'Country Indicator Data'!$B$4:$N$300,11,FALSE)="x","x",ROUND(IF(VLOOKUP($E9,'Country Indicator Data'!$B$4:$N$300,11,FALSE)&gt;U$3,0,IF(VLOOKUP($E9,'Country Indicator Data'!$B$4:$N$300,11,FALSE)&lt;U$4,5,(U$3-VLOOKUP($E9,'Country Indicator Data'!$B$4:$N$300,11,FALSE))/(U$3-U$4)*5)),1))))</f>
        <v>3.2</v>
      </c>
      <c r="V9" s="163">
        <f>IF(LEN(E9)&gt;3,((IF(VLOOKUP($C9,'Regional Crises'!$B$1:$R$66,16,FALSE)="x","x",ROUND(IF(VLOOKUP($C9,'Regional Crises'!$B$1:$R$66,16,FALSE)&gt;V$3,0,IF(VLOOKUP($C9,'Regional Crises'!$B$1:$R$66,16,FALSE)&lt;V$4,5,(V$3-VLOOKUP($C9,'Regional Crises'!$B$1:$R$66,16,FALSE))/(V$3-V$4)*5)),1)))),(IF(VLOOKUP($E9,'Country Indicator Data'!$B$4:$N$300,12,FALSE)="x","x",ROUND(IF(VLOOKUP($E9,'Country Indicator Data'!$B$4:$N$300,12,FALSE)&gt;V$3,0,IF(VLOOKUP($E9,'Country Indicator Data'!$B$4:$N$300,12,FALSE)&lt;V$4,5,(V$3-VLOOKUP($E9,'Country Indicator Data'!$B$4:$N$300,12,FALSE))/(V$3-V$4)*5)),1))))</f>
        <v>4.3</v>
      </c>
      <c r="W9" s="163">
        <f t="shared" si="5"/>
        <v>3.8</v>
      </c>
      <c r="X9" s="163">
        <f t="shared" si="6"/>
        <v>2.8</v>
      </c>
      <c r="Y9" s="184">
        <f>IF('Core Indicators'!FC6="x","x",IF('Core Indicators'!FC6&gt;=5,5,IF('Core Indicators'!FC6&gt;=4,4,IF('Core Indicators'!FC6&gt;=3,3,IF('Core Indicators'!FC6&gt;=2,2,IF('Core Indicators'!FC6&gt;=1,1,0))))))</f>
        <v>5</v>
      </c>
      <c r="Z9" s="163">
        <f t="shared" si="7"/>
        <v>5</v>
      </c>
      <c r="AA9" s="184">
        <f>'Crisis Indicator Data'!Y6</f>
        <v>1</v>
      </c>
      <c r="AB9" s="184">
        <f>'Crisis Indicator Data'!Z6</f>
        <v>0</v>
      </c>
      <c r="AC9" s="184">
        <f>'Crisis Indicator Data'!AA6</f>
        <v>1</v>
      </c>
      <c r="AD9" s="184">
        <f>'Crisis Indicator Data'!AB6</f>
        <v>0</v>
      </c>
      <c r="AE9" s="184">
        <f t="shared" si="8"/>
        <v>2</v>
      </c>
      <c r="AF9" s="184">
        <f>'Crisis Indicator Data'!AC6</f>
        <v>0</v>
      </c>
      <c r="AG9" s="184">
        <f>'Crisis Indicator Data'!AD6</f>
        <v>0</v>
      </c>
      <c r="AH9" s="184">
        <f t="shared" si="9"/>
        <v>0</v>
      </c>
      <c r="AI9" s="184">
        <f>'Crisis Indicator Data'!AE6</f>
        <v>0</v>
      </c>
      <c r="AJ9" s="184">
        <f>'Crisis Indicator Data'!AF6</f>
        <v>0</v>
      </c>
      <c r="AK9" s="184">
        <f>'Crisis Indicator Data'!AG6</f>
        <v>3</v>
      </c>
      <c r="AL9" s="184">
        <f t="shared" si="10"/>
        <v>3</v>
      </c>
      <c r="AM9" s="163">
        <f t="shared" si="11"/>
        <v>2</v>
      </c>
      <c r="AN9" s="163">
        <f t="shared" si="12"/>
        <v>3.5</v>
      </c>
    </row>
    <row r="10" spans="1:40" ht="13.5" customHeight="1" x14ac:dyDescent="0.35">
      <c r="A10" s="169" t="str">
        <f>'Crisis Indicator Data'!A7</f>
        <v>Conflict in northern region</v>
      </c>
      <c r="B10" s="170" t="str">
        <f>'Crisis Indicator Data'!B7</f>
        <v>Conflict,Displacement,Violence</v>
      </c>
      <c r="C10" s="170" t="str">
        <f>'Crisis Indicator Data'!C7</f>
        <v>BEN002</v>
      </c>
      <c r="D10" s="170" t="str">
        <f>'Crisis Indicator Data'!D7</f>
        <v>Benin</v>
      </c>
      <c r="E10" s="171" t="str">
        <f>'Crisis Indicator Data'!E7</f>
        <v>BEN</v>
      </c>
      <c r="F10" s="163">
        <f>IF(LEN(E10)&gt;3,(IF(VLOOKUP($C10,'Regional Crises'!$B$1:$R$66,7,FALSE)="x","x",ROUND(IF(VLOOKUP($C10,'Regional Crises'!$B$1:$R$66,7,FALSE)&gt;$F$3,5,IF(VLOOKUP($C10,'Regional Crises'!$B$1:$R$66,7,FALSE)&lt;F$4,0,($F$3-VLOOKUP($C10,'Regional Crises'!$B$1:$R$66,7,FALSE))/($F$3-$F$4)*5)),1))),IF(VLOOKUP($E10,'Country Indicator Data'!$B$4:$N$300,3,FALSE)="x","x",ROUND(IF(VLOOKUP($E10,'Country Indicator Data'!$B$4:$N$300,3,FALSE)&gt;$F$3,5,IF(VLOOKUP($E10,'Country Indicator Data'!$B$4:$N$300,3,FALSE)&lt;$F$4,0,($F$3-VLOOKUP($E10,'Country Indicator Data'!$B$4:$N$300,3,FALSE))/($F$3-$F$4)*5)),1)))</f>
        <v>1.8</v>
      </c>
      <c r="G10" s="163">
        <f>IF(LEN(E10)&gt;3,(IF(VLOOKUP($C10,'Regional Crises'!$B$1:$R$66,9,FALSE)="x","x",ROUND(IF(VLOOKUP($C10,'Regional Crises'!$B$1:$R$66,9,FALSE)&gt;G$3,5,IF(VLOOKUP($C10,'Regional Crises'!$B$1:$R$66,9,FALSE)&lt;G$4,0,(G$3-VLOOKUP($C10,'Regional Crises'!$B$1:$R$66,9,FALSE))/(G$3-G$4)*5)),1))),IF(VLOOKUP($E10,'Country Indicator Data'!$B$4:$N$300,5,FALSE)="x","x",ROUND(IF(VLOOKUP($E10,'Country Indicator Data'!$B$4:$N$300,5,FALSE)&gt;G$3,5,IF(VLOOKUP($E10,'Country Indicator Data'!$B$4:$N$300,5,FALSE)&lt;G$4,0,(G$3-VLOOKUP($E10,'Country Indicator Data'!$B$4:$N$300,5,FALSE))/(G$3-G$4)*5)),1)))</f>
        <v>2.2999999999999998</v>
      </c>
      <c r="H10" s="163">
        <f t="shared" si="0"/>
        <v>2.0499999999999998</v>
      </c>
      <c r="I10" s="163">
        <f>IF(LEN(E10)&gt;3,(IF(VLOOKUP($C10,'Regional Crises'!$B$1:$R$66,6,FALSE)="x","x",ROUND(IF(VLOOKUP($C10,'Regional Crises'!$B$1:$R$66,6,FALSE)&gt;I$3,5,IF(VLOOKUP($C10,'Regional Crises'!$B$1:$R$66,6,FALSE)&lt;I$4,0,5-(I$3-VLOOKUP($C10,'Regional Crises'!$B$1:$R$66,6,FALSE))/(I$3-I$4)*5)),1))),IF(VLOOKUP($E10,'Country Indicator Data'!$B$4:$N$300,2,FALSE)="x","x",ROUND(IF(VLOOKUP($E10,'Country Indicator Data'!$B$4:$N$300,2,FALSE)&gt;I$3,5,IF(VLOOKUP($E10,'Country Indicator Data'!$B$4:$N$300,2,FALSE)&lt;I$4,0,5-(I$3-VLOOKUP($E10,'Country Indicator Data'!$B$4:$N$300,2,FALSE))/(I$3-I$4)*5)),1)))</f>
        <v>4.0999999999999996</v>
      </c>
      <c r="J10" s="163">
        <f>IF(LEN(E10)&gt;3,(IF(VLOOKUP($C10,'Regional Crises'!$B$1:$R$66,8,FALSE)="x","x",ROUND(IF(VLOOKUP($C10,'Regional Crises'!$B$1:$R$66,8,FALSE)&gt;J$3,5,IF(VLOOKUP($C10,'Regional Crises'!$B$1:$R$66,8,FALSE)&lt;J$4,0,5-(J$3-VLOOKUP($C10,'Regional Crises'!$B$1:$R$66,8,FALSE))/(J$3-J$4)*5)),1))),IF(VLOOKUP($E10,'Country Indicator Data'!$B$4:$N$300,4,FALSE)="x","x",ROUND(IF(VLOOKUP($E10,'Country Indicator Data'!$B$4:$N$300,4,FALSE)&gt;J$3,5,IF(VLOOKUP($E10,'Country Indicator Data'!$B$4:$N$300,4,FALSE)&lt;J$4,0,5-(J$3-VLOOKUP($E10,'Country Indicator Data'!$B$4:$N$300,4,FALSE))/(J$3-J$4)*5)),1)))</f>
        <v>3.3</v>
      </c>
      <c r="K10" s="163">
        <f t="shared" si="1"/>
        <v>3.6999999999999997</v>
      </c>
      <c r="L10" s="163">
        <f>IF(LEN(E10)&gt;3,(IF(VLOOKUP($C10,'Regional Crises'!$B$1:$R$66,10,FALSE)="x","x",ROUND(IF(VLOOKUP($C10,'Regional Crises'!$B$1:$R$66,10,FALSE)&gt;L$3,5,IF(VLOOKUP($C10,'Regional Crises'!$B$1:$R$66,10,FALSE)&lt;L$4,0,5-(L$3-VLOOKUP($C10,'Regional Crises'!$B$1:$R$66,10,FALSE))/(L$3-L$4)*5)),1))),IF(VLOOKUP($E10,'Country Indicator Data'!$B$4:$N$300,6,FALSE)="x","x",ROUND(IF(VLOOKUP($E10,'Country Indicator Data'!$B$4:$N$300,6,FALSE)&gt;L$3,5,IF(VLOOKUP($E10,'Country Indicator Data'!$B$4:$N$300,6,FALSE)&lt;L$4,0,5-(L$3-VLOOKUP($E10,'Country Indicator Data'!$B$4:$N$300,6,FALSE))/(L$3-L$4)*5)),1)))</f>
        <v>4.0999999999999996</v>
      </c>
      <c r="M10" s="163">
        <f>IF(LEN(E10)&gt;3,(IF(VLOOKUP($C10,'Regional Crises'!$B$1:$R$66,11,FALSE)="x","x",ROUND(IF(VLOOKUP($C10,'Regional Crises'!$B$1:$R$66,11,FALSE)&gt;M$3,5,IF(VLOOKUP($C10,'Regional Crises'!$B$1:$R$66,11,FALSE)&lt;M$4,0,5-(M$3-VLOOKUP($C10,'Regional Crises'!$B$1:$R$66,11,FALSE))/(M$3-M$4)*5)),1))),IF(VLOOKUP($E10,'Country Indicator Data'!$B$4:$N$300,7,FALSE)="x","x",ROUND(IF(VLOOKUP($E10,'Country Indicator Data'!$B$4:$N$300,7,FALSE)&gt;M$3,5,IF(VLOOKUP($E10,'Country Indicator Data'!$B$4:$N$300,7,FALSE)&lt;M$4,0,5-(M$3-VLOOKUP($E10,'Country Indicator Data'!$B$4:$N$300,7,FALSE))/(M$3-M$4)*5)),1)))</f>
        <v>2.9</v>
      </c>
      <c r="N10" s="163">
        <f t="shared" si="2"/>
        <v>3.5</v>
      </c>
      <c r="O10" s="163">
        <f t="shared" si="3"/>
        <v>3.0833333333333335</v>
      </c>
      <c r="P10" s="163">
        <f>IF(LEN(E10)&gt;3,VLOOKUP(C10,'Regional Crises'!$B$1:$R$69,12,FALSE),VLOOKUP(E10,'Country Indicator Data'!$B$4:$I$300,8,FALSE))</f>
        <v>0</v>
      </c>
      <c r="Q10" s="163">
        <f>IF(LEN(E10)&gt;3,((IF(VLOOKUP($C10,'Regional Crises'!$B$1:$R$66,13,FALSE)="x","x",ROUND(IF(VLOOKUP($C10,'Regional Crises'!$B$1:$R$66,13,FALSE)&gt;Q$3,5,IF(VLOOKUP($C10,'Regional Crises'!$B$1:$R$66,13,FALSE)&lt;Q$4,0,5-(LOG(Q$3)-LOG(VLOOKUP($C10,'Regional Crises'!$B$1:$R$66,13,FALSE)))/(LOG(Q$3)-LOG(Q$4))*5)),1)))),(IF(VLOOKUP($E10,'Country Indicator Data'!$B$4:$N$300,9,FALSE)="x","x",ROUND(IF(VLOOKUP($E10,'Country Indicator Data'!$B$4:$N$300,9,FALSE)&gt;Q$3,5,IF(VLOOKUP($E10,'Country Indicator Data'!$B$4:$N$300,9,FALSE)&lt;Q$4,0,5-(LOG(Q$3)-LOG(VLOOKUP($E10,'Country Indicator Data'!$B$4:$N$300,9,FALSE)))/(LOG(Q$3)-LOG(Q$4))*5)),1))))</f>
        <v>2.8</v>
      </c>
      <c r="R10" s="163">
        <f t="shared" si="4"/>
        <v>1.4</v>
      </c>
      <c r="S10" s="163">
        <f>IF(LEN(E10)&gt;3,((IF(VLOOKUP($C10,'Regional Crises'!$B$1:$R$66,17,FALSE)="x","x",ROUND(IF(VLOOKUP($C10,'Regional Crises'!$B$1:$R$66,17,FALSE)&gt;S$3,0,IF(VLOOKUP($C10,'Regional Crises'!$B$1:$R$66,17,FALSE)&lt;S$4,5,(S$3-VLOOKUP($C10,'Regional Crises'!$B$1:$R$66,17,FALSE))/(S$3-S$4)*5)),1)))),(IF(VLOOKUP($E10,'Country Indicator Data'!$B$4:$N$300,13,FALSE)="x","x",ROUND(IF(VLOOKUP($E10,'Country Indicator Data'!$B$4:$N$300,13,FALSE)&gt;S$3,0,IF(VLOOKUP($E10,'Country Indicator Data'!$B$4:$N$300,13,FALSE)&lt;S$4,5,(S$3-VLOOKUP($E10,'Country Indicator Data'!$B$4:$N$300,13,FALSE))/(S$3-S$4)*5)),1))))</f>
        <v>2.9</v>
      </c>
      <c r="T10" s="163">
        <f>IF(LEN(E10)&gt;3,((IF(VLOOKUP($C10,'Regional Crises'!$B$1:$R$66,14,FALSE)="x","x",ROUND(IF(VLOOKUP($C10,'Regional Crises'!$B$1:$R$66,14,FALSE)&gt;T$3,0,IF(VLOOKUP($C10,'Regional Crises'!$B$1:$R$66,14,FALSE)&lt;T$4,5,(T$3-VLOOKUP($C10,'Regional Crises'!$B$1:$R$66,14,FALSE))/(T$3-T$4)*5)),1)))),(IF(VLOOKUP($E10,'Country Indicator Data'!$B$4:$N$300,10,FALSE)="x","x",ROUND(IF(VLOOKUP($E10,'Country Indicator Data'!$B$4:$N$300,10,FALSE)&gt;T$3,0,IF(VLOOKUP($E10,'Country Indicator Data'!$B$4:$N$300,10,FALSE)&lt;T$4,5,(T$3-VLOOKUP($E10,'Country Indicator Data'!$B$4:$N$300,10,FALSE))/(T$3-T$4)*5)),1))))</f>
        <v>3.1</v>
      </c>
      <c r="U10" s="163">
        <f>IF(LEN(E10)&gt;3,((IF(VLOOKUP($C10,'Regional Crises'!$B$1:$R$66,15,FALSE)="x","x",ROUND(IF(VLOOKUP($C10,'Regional Crises'!$B$1:$R$66,15,FALSE)&gt;U$3,0,IF(VLOOKUP($C10,'Regional Crises'!$B$1:$R$66,15,FALSE)&lt;U$4,5,(U$3-VLOOKUP($C10,'Regional Crises'!$B$1:$R$66,15,FALSE))/(U$3-U$4)*5)),1)))),(IF(VLOOKUP($E10,'Country Indicator Data'!$B$4:$N$300,11,FALSE)="x","x",ROUND(IF(VLOOKUP($E10,'Country Indicator Data'!$B$4:$N$300,11,FALSE)&gt;U$3,0,IF(VLOOKUP($E10,'Country Indicator Data'!$B$4:$N$300,11,FALSE)&lt;U$4,5,(U$3-VLOOKUP($E10,'Country Indicator Data'!$B$4:$N$300,11,FALSE))/(U$3-U$4)*5)),1))))</f>
        <v>2.2999999999999998</v>
      </c>
      <c r="V10" s="163">
        <f>IF(LEN(E10)&gt;3,((IF(VLOOKUP($C10,'Regional Crises'!$B$1:$R$66,16,FALSE)="x","x",ROUND(IF(VLOOKUP($C10,'Regional Crises'!$B$1:$R$66,16,FALSE)&gt;V$3,0,IF(VLOOKUP($C10,'Regional Crises'!$B$1:$R$66,16,FALSE)&lt;V$4,5,(V$3-VLOOKUP($C10,'Regional Crises'!$B$1:$R$66,16,FALSE))/(V$3-V$4)*5)),1)))),(IF(VLOOKUP($E10,'Country Indicator Data'!$B$4:$N$300,12,FALSE)="x","x",ROUND(IF(VLOOKUP($E10,'Country Indicator Data'!$B$4:$N$300,12,FALSE)&gt;V$3,0,IF(VLOOKUP($E10,'Country Indicator Data'!$B$4:$N$300,12,FALSE)&lt;V$4,5,(V$3-VLOOKUP($E10,'Country Indicator Data'!$B$4:$N$300,12,FALSE))/(V$3-V$4)*5)),1))))</f>
        <v>2</v>
      </c>
      <c r="W10" s="163">
        <f t="shared" si="5"/>
        <v>2.6</v>
      </c>
      <c r="X10" s="163">
        <f t="shared" si="6"/>
        <v>2.4</v>
      </c>
      <c r="Y10" s="184">
        <f>IF('Core Indicators'!FC7="x","x",IF('Core Indicators'!FC7&gt;=5,5,IF('Core Indicators'!FC7&gt;=4,4,IF('Core Indicators'!FC7&gt;=3,3,IF('Core Indicators'!FC7&gt;=2,2,IF('Core Indicators'!FC7&gt;=1,1,0))))))</f>
        <v>3</v>
      </c>
      <c r="Z10" s="163">
        <f t="shared" si="7"/>
        <v>3</v>
      </c>
      <c r="AA10" s="184">
        <f>'Crisis Indicator Data'!Y7</f>
        <v>0</v>
      </c>
      <c r="AB10" s="184">
        <f>'Crisis Indicator Data'!Z7</f>
        <v>0</v>
      </c>
      <c r="AC10" s="184">
        <f>'Crisis Indicator Data'!AA7</f>
        <v>0</v>
      </c>
      <c r="AD10" s="184">
        <f>'Crisis Indicator Data'!AB7</f>
        <v>0</v>
      </c>
      <c r="AE10" s="184">
        <f t="shared" si="8"/>
        <v>0</v>
      </c>
      <c r="AF10" s="184">
        <f>'Crisis Indicator Data'!AC7</f>
        <v>0</v>
      </c>
      <c r="AG10" s="184">
        <f>'Crisis Indicator Data'!AD7</f>
        <v>0</v>
      </c>
      <c r="AH10" s="184">
        <f t="shared" si="9"/>
        <v>0</v>
      </c>
      <c r="AI10" s="184">
        <f>'Crisis Indicator Data'!AE7</f>
        <v>2</v>
      </c>
      <c r="AJ10" s="184">
        <f>'Crisis Indicator Data'!AF7</f>
        <v>0</v>
      </c>
      <c r="AK10" s="184">
        <f>'Crisis Indicator Data'!AG7</f>
        <v>1</v>
      </c>
      <c r="AL10" s="184">
        <f t="shared" si="10"/>
        <v>3</v>
      </c>
      <c r="AM10" s="163">
        <f t="shared" si="11"/>
        <v>1</v>
      </c>
      <c r="AN10" s="163">
        <f t="shared" si="12"/>
        <v>2</v>
      </c>
    </row>
    <row r="11" spans="1:40" ht="13.5" customHeight="1" x14ac:dyDescent="0.35">
      <c r="A11" s="169" t="str">
        <f>'Crisis Indicator Data'!A8</f>
        <v>Conflict in Burkina Faso</v>
      </c>
      <c r="B11" s="170" t="str">
        <f>'Crisis Indicator Data'!B8</f>
        <v>Conflict,Displacement,Violence</v>
      </c>
      <c r="C11" s="170" t="str">
        <f>'Crisis Indicator Data'!C8</f>
        <v>BFA002</v>
      </c>
      <c r="D11" s="170" t="str">
        <f>'Crisis Indicator Data'!D8</f>
        <v>Burkina Faso</v>
      </c>
      <c r="E11" s="171" t="str">
        <f>'Crisis Indicator Data'!E8</f>
        <v>BFA</v>
      </c>
      <c r="F11" s="163">
        <f>IF(LEN(E11)&gt;3,(IF(VLOOKUP($C11,'Regional Crises'!$B$1:$R$66,7,FALSE)="x","x",ROUND(IF(VLOOKUP($C11,'Regional Crises'!$B$1:$R$66,7,FALSE)&gt;$F$3,5,IF(VLOOKUP($C11,'Regional Crises'!$B$1:$R$66,7,FALSE)&lt;F$4,0,($F$3-VLOOKUP($C11,'Regional Crises'!$B$1:$R$66,7,FALSE))/($F$3-$F$4)*5)),1))),IF(VLOOKUP($E11,'Country Indicator Data'!$B$4:$N$300,3,FALSE)="x","x",ROUND(IF(VLOOKUP($E11,'Country Indicator Data'!$B$4:$N$300,3,FALSE)&gt;$F$3,5,IF(VLOOKUP($E11,'Country Indicator Data'!$B$4:$N$300,3,FALSE)&lt;$F$4,0,($F$3-VLOOKUP($E11,'Country Indicator Data'!$B$4:$N$300,3,FALSE))/($F$3-$F$4)*5)),1)))</f>
        <v>1.1000000000000001</v>
      </c>
      <c r="G11" s="163">
        <f>IF(LEN(E11)&gt;3,(IF(VLOOKUP($C11,'Regional Crises'!$B$1:$R$66,9,FALSE)="x","x",ROUND(IF(VLOOKUP($C11,'Regional Crises'!$B$1:$R$66,9,FALSE)&gt;G$3,5,IF(VLOOKUP($C11,'Regional Crises'!$B$1:$R$66,9,FALSE)&lt;G$4,0,(G$3-VLOOKUP($C11,'Regional Crises'!$B$1:$R$66,9,FALSE))/(G$3-G$4)*5)),1))),IF(VLOOKUP($E11,'Country Indicator Data'!$B$4:$N$300,5,FALSE)="x","x",ROUND(IF(VLOOKUP($E11,'Country Indicator Data'!$B$4:$N$300,5,FALSE)&gt;G$3,5,IF(VLOOKUP($E11,'Country Indicator Data'!$B$4:$N$300,5,FALSE)&lt;G$4,0,(G$3-VLOOKUP($E11,'Country Indicator Data'!$B$4:$N$300,5,FALSE))/(G$3-G$4)*5)),1)))</f>
        <v>3.1</v>
      </c>
      <c r="H11" s="163">
        <f t="shared" si="0"/>
        <v>2.1</v>
      </c>
      <c r="I11" s="163">
        <f>IF(LEN(E11)&gt;3,(IF(VLOOKUP($C11,'Regional Crises'!$B$1:$R$66,6,FALSE)="x","x",ROUND(IF(VLOOKUP($C11,'Regional Crises'!$B$1:$R$66,6,FALSE)&gt;I$3,5,IF(VLOOKUP($C11,'Regional Crises'!$B$1:$R$66,6,FALSE)&lt;I$4,0,5-(I$3-VLOOKUP($C11,'Regional Crises'!$B$1:$R$66,6,FALSE))/(I$3-I$4)*5)),1))),IF(VLOOKUP($E11,'Country Indicator Data'!$B$4:$N$300,2,FALSE)="x","x",ROUND(IF(VLOOKUP($E11,'Country Indicator Data'!$B$4:$N$300,2,FALSE)&gt;I$3,5,IF(VLOOKUP($E11,'Country Indicator Data'!$B$4:$N$300,2,FALSE)&lt;I$4,0,5-(I$3-VLOOKUP($E11,'Country Indicator Data'!$B$4:$N$300,2,FALSE))/(I$3-I$4)*5)),1)))</f>
        <v>2.8</v>
      </c>
      <c r="J11" s="163">
        <f>IF(LEN(E11)&gt;3,(IF(VLOOKUP($C11,'Regional Crises'!$B$1:$R$66,8,FALSE)="x","x",ROUND(IF(VLOOKUP($C11,'Regional Crises'!$B$1:$R$66,8,FALSE)&gt;J$3,5,IF(VLOOKUP($C11,'Regional Crises'!$B$1:$R$66,8,FALSE)&lt;J$4,0,5-(J$3-VLOOKUP($C11,'Regional Crises'!$B$1:$R$66,8,FALSE))/(J$3-J$4)*5)),1))),IF(VLOOKUP($E11,'Country Indicator Data'!$B$4:$N$300,4,FALSE)="x","x",ROUND(IF(VLOOKUP($E11,'Country Indicator Data'!$B$4:$N$300,4,FALSE)&gt;J$3,5,IF(VLOOKUP($E11,'Country Indicator Data'!$B$4:$N$300,4,FALSE)&lt;J$4,0,5-(J$3-VLOOKUP($E11,'Country Indicator Data'!$B$4:$N$300,4,FALSE))/(J$3-J$4)*5)),1)))</f>
        <v>0</v>
      </c>
      <c r="K11" s="163">
        <f t="shared" si="1"/>
        <v>1.4</v>
      </c>
      <c r="L11" s="163">
        <f>IF(LEN(E11)&gt;3,(IF(VLOOKUP($C11,'Regional Crises'!$B$1:$R$66,10,FALSE)="x","x",ROUND(IF(VLOOKUP($C11,'Regional Crises'!$B$1:$R$66,10,FALSE)&gt;L$3,5,IF(VLOOKUP($C11,'Regional Crises'!$B$1:$R$66,10,FALSE)&lt;L$4,0,5-(L$3-VLOOKUP($C11,'Regional Crises'!$B$1:$R$66,10,FALSE))/(L$3-L$4)*5)),1))),IF(VLOOKUP($E11,'Country Indicator Data'!$B$4:$N$300,6,FALSE)="x","x",ROUND(IF(VLOOKUP($E11,'Country Indicator Data'!$B$4:$N$300,6,FALSE)&gt;L$3,5,IF(VLOOKUP($E11,'Country Indicator Data'!$B$4:$N$300,6,FALSE)&lt;L$4,0,5-(L$3-VLOOKUP($E11,'Country Indicator Data'!$B$4:$N$300,6,FALSE))/(L$3-L$4)*5)),1)))</f>
        <v>4.0999999999999996</v>
      </c>
      <c r="M11" s="163">
        <f>IF(LEN(E11)&gt;3,(IF(VLOOKUP($C11,'Regional Crises'!$B$1:$R$66,11,FALSE)="x","x",ROUND(IF(VLOOKUP($C11,'Regional Crises'!$B$1:$R$66,11,FALSE)&gt;M$3,5,IF(VLOOKUP($C11,'Regional Crises'!$B$1:$R$66,11,FALSE)&lt;M$4,0,5-(M$3-VLOOKUP($C11,'Regional Crises'!$B$1:$R$66,11,FALSE))/(M$3-M$4)*5)),1))),IF(VLOOKUP($E11,'Country Indicator Data'!$B$4:$N$300,7,FALSE)="x","x",ROUND(IF(VLOOKUP($E11,'Country Indicator Data'!$B$4:$N$300,7,FALSE)&gt;M$3,5,IF(VLOOKUP($E11,'Country Indicator Data'!$B$4:$N$300,7,FALSE)&lt;M$4,0,5-(M$3-VLOOKUP($E11,'Country Indicator Data'!$B$4:$N$300,7,FALSE))/(M$3-M$4)*5)),1)))</f>
        <v>1.3</v>
      </c>
      <c r="N11" s="163">
        <f t="shared" si="2"/>
        <v>2.6999999999999997</v>
      </c>
      <c r="O11" s="163">
        <f t="shared" si="3"/>
        <v>2.0666666666666664</v>
      </c>
      <c r="P11" s="163">
        <f>IF(LEN(E11)&gt;3,VLOOKUP(C11,'Regional Crises'!$B$1:$R$69,12,FALSE),VLOOKUP(E11,'Country Indicator Data'!$B$4:$I$300,8,FALSE))</f>
        <v>5</v>
      </c>
      <c r="Q11" s="163">
        <f>IF(LEN(E11)&gt;3,((IF(VLOOKUP($C11,'Regional Crises'!$B$1:$R$66,13,FALSE)="x","x",ROUND(IF(VLOOKUP($C11,'Regional Crises'!$B$1:$R$66,13,FALSE)&gt;Q$3,5,IF(VLOOKUP($C11,'Regional Crises'!$B$1:$R$66,13,FALSE)&lt;Q$4,0,5-(LOG(Q$3)-LOG(VLOOKUP($C11,'Regional Crises'!$B$1:$R$66,13,FALSE)))/(LOG(Q$3)-LOG(Q$4))*5)),1)))),(IF(VLOOKUP($E11,'Country Indicator Data'!$B$4:$N$300,9,FALSE)="x","x",ROUND(IF(VLOOKUP($E11,'Country Indicator Data'!$B$4:$N$300,9,FALSE)&gt;Q$3,5,IF(VLOOKUP($E11,'Country Indicator Data'!$B$4:$N$300,9,FALSE)&lt;Q$4,0,5-(LOG(Q$3)-LOG(VLOOKUP($E11,'Country Indicator Data'!$B$4:$N$300,9,FALSE)))/(LOG(Q$3)-LOG(Q$4))*5)),1))))</f>
        <v>5</v>
      </c>
      <c r="R11" s="163">
        <f t="shared" si="4"/>
        <v>5</v>
      </c>
      <c r="S11" s="163">
        <f>IF(LEN(E11)&gt;3,((IF(VLOOKUP($C11,'Regional Crises'!$B$1:$R$66,17,FALSE)="x","x",ROUND(IF(VLOOKUP($C11,'Regional Crises'!$B$1:$R$66,17,FALSE)&gt;S$3,0,IF(VLOOKUP($C11,'Regional Crises'!$B$1:$R$66,17,FALSE)&lt;S$4,5,(S$3-VLOOKUP($C11,'Regional Crises'!$B$1:$R$66,17,FALSE))/(S$3-S$4)*5)),1)))),(IF(VLOOKUP($E11,'Country Indicator Data'!$B$4:$N$300,13,FALSE)="x","x",ROUND(IF(VLOOKUP($E11,'Country Indicator Data'!$B$4:$N$300,13,FALSE)&gt;S$3,0,IF(VLOOKUP($E11,'Country Indicator Data'!$B$4:$N$300,13,FALSE)&lt;S$4,5,(S$3-VLOOKUP($E11,'Country Indicator Data'!$B$4:$N$300,13,FALSE))/(S$3-S$4)*5)),1))))</f>
        <v>3</v>
      </c>
      <c r="T11" s="163">
        <f>IF(LEN(E11)&gt;3,((IF(VLOOKUP($C11,'Regional Crises'!$B$1:$R$66,14,FALSE)="x","x",ROUND(IF(VLOOKUP($C11,'Regional Crises'!$B$1:$R$66,14,FALSE)&gt;T$3,0,IF(VLOOKUP($C11,'Regional Crises'!$B$1:$R$66,14,FALSE)&lt;T$4,5,(T$3-VLOOKUP($C11,'Regional Crises'!$B$1:$R$66,14,FALSE))/(T$3-T$4)*5)),1)))),(IF(VLOOKUP($E11,'Country Indicator Data'!$B$4:$N$300,10,FALSE)="x","x",ROUND(IF(VLOOKUP($E11,'Country Indicator Data'!$B$4:$N$300,10,FALSE)&gt;T$3,0,IF(VLOOKUP($E11,'Country Indicator Data'!$B$4:$N$300,10,FALSE)&lt;T$4,5,(T$3-VLOOKUP($E11,'Country Indicator Data'!$B$4:$N$300,10,FALSE))/(T$3-T$4)*5)),1))))</f>
        <v>3.1</v>
      </c>
      <c r="U11" s="163">
        <f>IF(LEN(E11)&gt;3,((IF(VLOOKUP($C11,'Regional Crises'!$B$1:$R$66,15,FALSE)="x","x",ROUND(IF(VLOOKUP($C11,'Regional Crises'!$B$1:$R$66,15,FALSE)&gt;U$3,0,IF(VLOOKUP($C11,'Regional Crises'!$B$1:$R$66,15,FALSE)&lt;U$4,5,(U$3-VLOOKUP($C11,'Regional Crises'!$B$1:$R$66,15,FALSE))/(U$3-U$4)*5)),1)))),(IF(VLOOKUP($E11,'Country Indicator Data'!$B$4:$N$300,11,FALSE)="x","x",ROUND(IF(VLOOKUP($E11,'Country Indicator Data'!$B$4:$N$300,11,FALSE)&gt;U$3,0,IF(VLOOKUP($E11,'Country Indicator Data'!$B$4:$N$300,11,FALSE)&lt;U$4,5,(U$3-VLOOKUP($E11,'Country Indicator Data'!$B$4:$N$300,11,FALSE))/(U$3-U$4)*5)),1))))</f>
        <v>2.9</v>
      </c>
      <c r="V11" s="163">
        <f>IF(LEN(E11)&gt;3,((IF(VLOOKUP($C11,'Regional Crises'!$B$1:$R$66,16,FALSE)="x","x",ROUND(IF(VLOOKUP($C11,'Regional Crises'!$B$1:$R$66,16,FALSE)&gt;V$3,0,IF(VLOOKUP($C11,'Regional Crises'!$B$1:$R$66,16,FALSE)&lt;V$4,5,(V$3-VLOOKUP($C11,'Regional Crises'!$B$1:$R$66,16,FALSE))/(V$3-V$4)*5)),1)))),(IF(VLOOKUP($E11,'Country Indicator Data'!$B$4:$N$300,12,FALSE)="x","x",ROUND(IF(VLOOKUP($E11,'Country Indicator Data'!$B$4:$N$300,12,FALSE)&gt;V$3,0,IF(VLOOKUP($E11,'Country Indicator Data'!$B$4:$N$300,12,FALSE)&lt;V$4,5,(V$3-VLOOKUP($E11,'Country Indicator Data'!$B$4:$N$300,12,FALSE))/(V$3-V$4)*5)),1))))</f>
        <v>3.7</v>
      </c>
      <c r="W11" s="163">
        <f t="shared" si="5"/>
        <v>3.2</v>
      </c>
      <c r="X11" s="163">
        <f t="shared" si="6"/>
        <v>3.4</v>
      </c>
      <c r="Y11" s="184">
        <f>IF('Core Indicators'!FC8="x","x",IF('Core Indicators'!FC8&gt;=5,5,IF('Core Indicators'!FC8&gt;=4,4,IF('Core Indicators'!FC8&gt;=3,3,IF('Core Indicators'!FC8&gt;=2,2,IF('Core Indicators'!FC8&gt;=1,1,0))))))</f>
        <v>4</v>
      </c>
      <c r="Z11" s="163">
        <f t="shared" si="7"/>
        <v>4</v>
      </c>
      <c r="AA11" s="184">
        <f>'Crisis Indicator Data'!Y8</f>
        <v>1</v>
      </c>
      <c r="AB11" s="184">
        <f>'Crisis Indicator Data'!Z8</f>
        <v>3</v>
      </c>
      <c r="AC11" s="184">
        <f>'Crisis Indicator Data'!AA8</f>
        <v>3</v>
      </c>
      <c r="AD11" s="184">
        <f>'Crisis Indicator Data'!AB8</f>
        <v>3</v>
      </c>
      <c r="AE11" s="184">
        <f t="shared" si="8"/>
        <v>5</v>
      </c>
      <c r="AF11" s="184">
        <f>'Crisis Indicator Data'!AC8</f>
        <v>2</v>
      </c>
      <c r="AG11" s="184">
        <f>'Crisis Indicator Data'!AD8</f>
        <v>2</v>
      </c>
      <c r="AH11" s="184">
        <f t="shared" si="9"/>
        <v>4</v>
      </c>
      <c r="AI11" s="184">
        <f>'Crisis Indicator Data'!AE8</f>
        <v>3</v>
      </c>
      <c r="AJ11" s="184">
        <f>'Crisis Indicator Data'!AF8</f>
        <v>1</v>
      </c>
      <c r="AK11" s="184">
        <f>'Crisis Indicator Data'!AG8</f>
        <v>3</v>
      </c>
      <c r="AL11" s="184">
        <f t="shared" si="10"/>
        <v>5</v>
      </c>
      <c r="AM11" s="163">
        <f t="shared" si="11"/>
        <v>5</v>
      </c>
      <c r="AN11" s="163">
        <f t="shared" si="12"/>
        <v>4.5</v>
      </c>
    </row>
    <row r="12" spans="1:40" ht="13.5" customHeight="1" x14ac:dyDescent="0.35">
      <c r="A12" s="169" t="str">
        <f>'Crisis Indicator Data'!A9</f>
        <v>Mutliple crises in Bangladesh</v>
      </c>
      <c r="B12" s="170" t="str">
        <f>'Crisis Indicator Data'!B9</f>
        <v>Conflict,Violence,Displacement,Floods</v>
      </c>
      <c r="C12" s="170" t="str">
        <f>'Crisis Indicator Data'!C9</f>
        <v>BGD001</v>
      </c>
      <c r="D12" s="170" t="str">
        <f>'Crisis Indicator Data'!D9</f>
        <v>Bangladesh</v>
      </c>
      <c r="E12" s="171" t="str">
        <f>'Crisis Indicator Data'!E9</f>
        <v>BGD</v>
      </c>
      <c r="F12" s="163">
        <f>IF(LEN(E12)&gt;3,(IF(VLOOKUP($C12,'Regional Crises'!$B$1:$R$66,7,FALSE)="x","x",ROUND(IF(VLOOKUP($C12,'Regional Crises'!$B$1:$R$66,7,FALSE)&gt;$F$3,5,IF(VLOOKUP($C12,'Regional Crises'!$B$1:$R$66,7,FALSE)&lt;F$4,0,($F$3-VLOOKUP($C12,'Regional Crises'!$B$1:$R$66,7,FALSE))/($F$3-$F$4)*5)),1))),IF(VLOOKUP($E12,'Country Indicator Data'!$B$4:$N$300,3,FALSE)="x","x",ROUND(IF(VLOOKUP($E12,'Country Indicator Data'!$B$4:$N$300,3,FALSE)&gt;$F$3,5,IF(VLOOKUP($E12,'Country Indicator Data'!$B$4:$N$300,3,FALSE)&lt;$F$4,0,($F$3-VLOOKUP($E12,'Country Indicator Data'!$B$4:$N$300,3,FALSE))/($F$3-$F$4)*5)),1)))</f>
        <v>2.5</v>
      </c>
      <c r="G12" s="163">
        <f>IF(LEN(E12)&gt;3,(IF(VLOOKUP($C12,'Regional Crises'!$B$1:$R$66,9,FALSE)="x","x",ROUND(IF(VLOOKUP($C12,'Regional Crises'!$B$1:$R$66,9,FALSE)&gt;G$3,5,IF(VLOOKUP($C12,'Regional Crises'!$B$1:$R$66,9,FALSE)&lt;G$4,0,(G$3-VLOOKUP($C12,'Regional Crises'!$B$1:$R$66,9,FALSE))/(G$3-G$4)*5)),1))),IF(VLOOKUP($E12,'Country Indicator Data'!$B$4:$N$300,5,FALSE)="x","x",ROUND(IF(VLOOKUP($E12,'Country Indicator Data'!$B$4:$N$300,5,FALSE)&gt;G$3,5,IF(VLOOKUP($E12,'Country Indicator Data'!$B$4:$N$300,5,FALSE)&lt;G$4,0,(G$3-VLOOKUP($E12,'Country Indicator Data'!$B$4:$N$300,5,FALSE))/(G$3-G$4)*5)),1)))</f>
        <v>3</v>
      </c>
      <c r="H12" s="163">
        <f t="shared" si="0"/>
        <v>2.75</v>
      </c>
      <c r="I12" s="163">
        <f>IF(LEN(E12)&gt;3,(IF(VLOOKUP($C12,'Regional Crises'!$B$1:$R$66,6,FALSE)="x","x",ROUND(IF(VLOOKUP($C12,'Regional Crises'!$B$1:$R$66,6,FALSE)&gt;I$3,5,IF(VLOOKUP($C12,'Regional Crises'!$B$1:$R$66,6,FALSE)&lt;I$4,0,5-(I$3-VLOOKUP($C12,'Regional Crises'!$B$1:$R$66,6,FALSE))/(I$3-I$4)*5)),1))),IF(VLOOKUP($E12,'Country Indicator Data'!$B$4:$N$300,2,FALSE)="x","x",ROUND(IF(VLOOKUP($E12,'Country Indicator Data'!$B$4:$N$300,2,FALSE)&gt;I$3,5,IF(VLOOKUP($E12,'Country Indicator Data'!$B$4:$N$300,2,FALSE)&lt;I$4,0,5-(I$3-VLOOKUP($E12,'Country Indicator Data'!$B$4:$N$300,2,FALSE))/(I$3-I$4)*5)),1)))</f>
        <v>0.9</v>
      </c>
      <c r="J12" s="163">
        <f>IF(LEN(E12)&gt;3,(IF(VLOOKUP($C12,'Regional Crises'!$B$1:$R$66,8,FALSE)="x","x",ROUND(IF(VLOOKUP($C12,'Regional Crises'!$B$1:$R$66,8,FALSE)&gt;J$3,5,IF(VLOOKUP($C12,'Regional Crises'!$B$1:$R$66,8,FALSE)&lt;J$4,0,5-(J$3-VLOOKUP($C12,'Regional Crises'!$B$1:$R$66,8,FALSE))/(J$3-J$4)*5)),1))),IF(VLOOKUP($E12,'Country Indicator Data'!$B$4:$N$300,4,FALSE)="x","x",ROUND(IF(VLOOKUP($E12,'Country Indicator Data'!$B$4:$N$300,4,FALSE)&gt;J$3,5,IF(VLOOKUP($E12,'Country Indicator Data'!$B$4:$N$300,4,FALSE)&lt;J$4,0,5-(J$3-VLOOKUP($E12,'Country Indicator Data'!$B$4:$N$300,4,FALSE))/(J$3-J$4)*5)),1)))</f>
        <v>1.2</v>
      </c>
      <c r="K12" s="163">
        <f t="shared" si="1"/>
        <v>1.05</v>
      </c>
      <c r="L12" s="163">
        <f>IF(LEN(E12)&gt;3,(IF(VLOOKUP($C12,'Regional Crises'!$B$1:$R$66,10,FALSE)="x","x",ROUND(IF(VLOOKUP($C12,'Regional Crises'!$B$1:$R$66,10,FALSE)&gt;L$3,5,IF(VLOOKUP($C12,'Regional Crises'!$B$1:$R$66,10,FALSE)&lt;L$4,0,5-(L$3-VLOOKUP($C12,'Regional Crises'!$B$1:$R$66,10,FALSE))/(L$3-L$4)*5)),1))),IF(VLOOKUP($E12,'Country Indicator Data'!$B$4:$N$300,6,FALSE)="x","x",ROUND(IF(VLOOKUP($E12,'Country Indicator Data'!$B$4:$N$300,6,FALSE)&gt;L$3,5,IF(VLOOKUP($E12,'Country Indicator Data'!$B$4:$N$300,6,FALSE)&lt;L$4,0,5-(L$3-VLOOKUP($E12,'Country Indicator Data'!$B$4:$N$300,6,FALSE))/(L$3-L$4)*5)),1)))</f>
        <v>3.6</v>
      </c>
      <c r="M12" s="163">
        <f>IF(LEN(E12)&gt;3,(IF(VLOOKUP($C12,'Regional Crises'!$B$1:$R$66,11,FALSE)="x","x",ROUND(IF(VLOOKUP($C12,'Regional Crises'!$B$1:$R$66,11,FALSE)&gt;M$3,5,IF(VLOOKUP($C12,'Regional Crises'!$B$1:$R$66,11,FALSE)&lt;M$4,0,5-(M$3-VLOOKUP($C12,'Regional Crises'!$B$1:$R$66,11,FALSE))/(M$3-M$4)*5)),1))),IF(VLOOKUP($E12,'Country Indicator Data'!$B$4:$N$300,7,FALSE)="x","x",ROUND(IF(VLOOKUP($E12,'Country Indicator Data'!$B$4:$N$300,7,FALSE)&gt;M$3,5,IF(VLOOKUP($E12,'Country Indicator Data'!$B$4:$N$300,7,FALSE)&lt;M$4,0,5-(M$3-VLOOKUP($E12,'Country Indicator Data'!$B$4:$N$300,7,FALSE))/(M$3-M$4)*5)),1)))</f>
        <v>1.1000000000000001</v>
      </c>
      <c r="N12" s="163">
        <f t="shared" si="2"/>
        <v>2.35</v>
      </c>
      <c r="O12" s="163">
        <f t="shared" si="3"/>
        <v>2.0500000000000003</v>
      </c>
      <c r="P12" s="163">
        <f>IF(LEN(E12)&gt;3,VLOOKUP(C12,'Regional Crises'!$B$1:$R$69,12,FALSE),VLOOKUP(E12,'Country Indicator Data'!$B$4:$I$300,8,FALSE))</f>
        <v>3</v>
      </c>
      <c r="Q12" s="163">
        <f>IF(LEN(E12)&gt;3,((IF(VLOOKUP($C12,'Regional Crises'!$B$1:$R$66,13,FALSE)="x","x",ROUND(IF(VLOOKUP($C12,'Regional Crises'!$B$1:$R$66,13,FALSE)&gt;Q$3,5,IF(VLOOKUP($C12,'Regional Crises'!$B$1:$R$66,13,FALSE)&lt;Q$4,0,5-(LOG(Q$3)-LOG(VLOOKUP($C12,'Regional Crises'!$B$1:$R$66,13,FALSE)))/(LOG(Q$3)-LOG(Q$4))*5)),1)))),(IF(VLOOKUP($E12,'Country Indicator Data'!$B$4:$N$300,9,FALSE)="x","x",ROUND(IF(VLOOKUP($E12,'Country Indicator Data'!$B$4:$N$300,9,FALSE)&gt;Q$3,5,IF(VLOOKUP($E12,'Country Indicator Data'!$B$4:$N$300,9,FALSE)&lt;Q$4,0,5-(LOG(Q$3)-LOG(VLOOKUP($E12,'Country Indicator Data'!$B$4:$N$300,9,FALSE)))/(LOG(Q$3)-LOG(Q$4))*5)),1))))</f>
        <v>2.8</v>
      </c>
      <c r="R12" s="163">
        <f t="shared" si="4"/>
        <v>2.9</v>
      </c>
      <c r="S12" s="163">
        <f>IF(LEN(E12)&gt;3,((IF(VLOOKUP($C12,'Regional Crises'!$B$1:$R$66,17,FALSE)="x","x",ROUND(IF(VLOOKUP($C12,'Regional Crises'!$B$1:$R$66,17,FALSE)&gt;S$3,0,IF(VLOOKUP($C12,'Regional Crises'!$B$1:$R$66,17,FALSE)&lt;S$4,5,(S$3-VLOOKUP($C12,'Regional Crises'!$B$1:$R$66,17,FALSE))/(S$3-S$4)*5)),1)))),(IF(VLOOKUP($E12,'Country Indicator Data'!$B$4:$N$300,13,FALSE)="x","x",ROUND(IF(VLOOKUP($E12,'Country Indicator Data'!$B$4:$N$300,13,FALSE)&gt;S$3,0,IF(VLOOKUP($E12,'Country Indicator Data'!$B$4:$N$300,13,FALSE)&lt;S$4,5,(S$3-VLOOKUP($E12,'Country Indicator Data'!$B$4:$N$300,13,FALSE))/(S$3-S$4)*5)),1))))</f>
        <v>3.8</v>
      </c>
      <c r="T12" s="163">
        <f>IF(LEN(E12)&gt;3,((IF(VLOOKUP($C12,'Regional Crises'!$B$1:$R$66,14,FALSE)="x","x",ROUND(IF(VLOOKUP($C12,'Regional Crises'!$B$1:$R$66,14,FALSE)&gt;T$3,0,IF(VLOOKUP($C12,'Regional Crises'!$B$1:$R$66,14,FALSE)&lt;T$4,5,(T$3-VLOOKUP($C12,'Regional Crises'!$B$1:$R$66,14,FALSE))/(T$3-T$4)*5)),1)))),(IF(VLOOKUP($E12,'Country Indicator Data'!$B$4:$N$300,10,FALSE)="x","x",ROUND(IF(VLOOKUP($E12,'Country Indicator Data'!$B$4:$N$300,10,FALSE)&gt;T$3,0,IF(VLOOKUP($E12,'Country Indicator Data'!$B$4:$N$300,10,FALSE)&lt;T$4,5,(T$3-VLOOKUP($E12,'Country Indicator Data'!$B$4:$N$300,10,FALSE))/(T$3-T$4)*5)),1))))</f>
        <v>3.1</v>
      </c>
      <c r="U12" s="163">
        <f>IF(LEN(E12)&gt;3,((IF(VLOOKUP($C12,'Regional Crises'!$B$1:$R$66,15,FALSE)="x","x",ROUND(IF(VLOOKUP($C12,'Regional Crises'!$B$1:$R$66,15,FALSE)&gt;U$3,0,IF(VLOOKUP($C12,'Regional Crises'!$B$1:$R$66,15,FALSE)&lt;U$4,5,(U$3-VLOOKUP($C12,'Regional Crises'!$B$1:$R$66,15,FALSE))/(U$3-U$4)*5)),1)))),(IF(VLOOKUP($E12,'Country Indicator Data'!$B$4:$N$300,11,FALSE)="x","x",ROUND(IF(VLOOKUP($E12,'Country Indicator Data'!$B$4:$N$300,11,FALSE)&gt;U$3,0,IF(VLOOKUP($E12,'Country Indicator Data'!$B$4:$N$300,11,FALSE)&lt;U$4,5,(U$3-VLOOKUP($E12,'Country Indicator Data'!$B$4:$N$300,11,FALSE))/(U$3-U$4)*5)),1))))</f>
        <v>2.8</v>
      </c>
      <c r="V12" s="163">
        <f>IF(LEN(E12)&gt;3,((IF(VLOOKUP($C12,'Regional Crises'!$B$1:$R$66,16,FALSE)="x","x",ROUND(IF(VLOOKUP($C12,'Regional Crises'!$B$1:$R$66,16,FALSE)&gt;V$3,0,IF(VLOOKUP($C12,'Regional Crises'!$B$1:$R$66,16,FALSE)&lt;V$4,5,(V$3-VLOOKUP($C12,'Regional Crises'!$B$1:$R$66,16,FALSE))/(V$3-V$4)*5)),1)))),(IF(VLOOKUP($E12,'Country Indicator Data'!$B$4:$N$300,12,FALSE)="x","x",ROUND(IF(VLOOKUP($E12,'Country Indicator Data'!$B$4:$N$300,12,FALSE)&gt;V$3,0,IF(VLOOKUP($E12,'Country Indicator Data'!$B$4:$N$300,12,FALSE)&lt;V$4,5,(V$3-VLOOKUP($E12,'Country Indicator Data'!$B$4:$N$300,12,FALSE))/(V$3-V$4)*5)),1))))</f>
        <v>3</v>
      </c>
      <c r="W12" s="163">
        <f t="shared" si="5"/>
        <v>3.2</v>
      </c>
      <c r="X12" s="163">
        <f t="shared" si="6"/>
        <v>2.7</v>
      </c>
      <c r="Y12" s="184">
        <f>IF('Core Indicators'!FC9="x","x",IF('Core Indicators'!FC9&gt;=5,5,IF('Core Indicators'!FC9&gt;=4,4,IF('Core Indicators'!FC9&gt;=3,3,IF('Core Indicators'!FC9&gt;=2,2,IF('Core Indicators'!FC9&gt;=1,1,0))))))</f>
        <v>5</v>
      </c>
      <c r="Z12" s="163">
        <f t="shared" si="7"/>
        <v>5</v>
      </c>
      <c r="AA12" s="184">
        <f>'Crisis Indicator Data'!Y9</f>
        <v>1</v>
      </c>
      <c r="AB12" s="184">
        <f>'Crisis Indicator Data'!Z9</f>
        <v>3</v>
      </c>
      <c r="AC12" s="184">
        <f>'Crisis Indicator Data'!AA9</f>
        <v>2</v>
      </c>
      <c r="AD12" s="184">
        <f>'Crisis Indicator Data'!AB9</f>
        <v>1</v>
      </c>
      <c r="AE12" s="184">
        <f t="shared" si="8"/>
        <v>3</v>
      </c>
      <c r="AF12" s="184">
        <f>'Crisis Indicator Data'!AC9</f>
        <v>0</v>
      </c>
      <c r="AG12" s="184">
        <f>'Crisis Indicator Data'!AD9</f>
        <v>2</v>
      </c>
      <c r="AH12" s="184">
        <f t="shared" si="9"/>
        <v>2</v>
      </c>
      <c r="AI12" s="184">
        <f>'Crisis Indicator Data'!AE9</f>
        <v>3</v>
      </c>
      <c r="AJ12" s="184">
        <f>'Crisis Indicator Data'!AF9</f>
        <v>1</v>
      </c>
      <c r="AK12" s="184">
        <f>'Crisis Indicator Data'!AG9</f>
        <v>3</v>
      </c>
      <c r="AL12" s="184">
        <f t="shared" si="10"/>
        <v>5</v>
      </c>
      <c r="AM12" s="163">
        <f t="shared" si="11"/>
        <v>3</v>
      </c>
      <c r="AN12" s="163">
        <f t="shared" si="12"/>
        <v>4</v>
      </c>
    </row>
    <row r="13" spans="1:40" ht="13.5" customHeight="1" x14ac:dyDescent="0.35">
      <c r="A13" s="169" t="str">
        <f>'Crisis Indicator Data'!A10</f>
        <v>Rohingya refugee crisis</v>
      </c>
      <c r="B13" s="170" t="str">
        <f>'Crisis Indicator Data'!B10</f>
        <v>Conflict,Violence,Displacement</v>
      </c>
      <c r="C13" s="170" t="str">
        <f>'Crisis Indicator Data'!C10</f>
        <v>BGD002</v>
      </c>
      <c r="D13" s="170" t="str">
        <f>'Crisis Indicator Data'!D10</f>
        <v>Bangladesh</v>
      </c>
      <c r="E13" s="171" t="str">
        <f>'Crisis Indicator Data'!E10</f>
        <v>BGD</v>
      </c>
      <c r="F13" s="163">
        <f>IF(LEN(E13)&gt;3,(IF(VLOOKUP($C13,'Regional Crises'!$B$1:$R$66,7,FALSE)="x","x",ROUND(IF(VLOOKUP($C13,'Regional Crises'!$B$1:$R$66,7,FALSE)&gt;$F$3,5,IF(VLOOKUP($C13,'Regional Crises'!$B$1:$R$66,7,FALSE)&lt;F$4,0,($F$3-VLOOKUP($C13,'Regional Crises'!$B$1:$R$66,7,FALSE))/($F$3-$F$4)*5)),1))),IF(VLOOKUP($E13,'Country Indicator Data'!$B$4:$N$300,3,FALSE)="x","x",ROUND(IF(VLOOKUP($E13,'Country Indicator Data'!$B$4:$N$300,3,FALSE)&gt;$F$3,5,IF(VLOOKUP($E13,'Country Indicator Data'!$B$4:$N$300,3,FALSE)&lt;$F$4,0,($F$3-VLOOKUP($E13,'Country Indicator Data'!$B$4:$N$300,3,FALSE))/($F$3-$F$4)*5)),1)))</f>
        <v>2.5</v>
      </c>
      <c r="G13" s="163">
        <f>IF(LEN(E13)&gt;3,(IF(VLOOKUP($C13,'Regional Crises'!$B$1:$R$66,9,FALSE)="x","x",ROUND(IF(VLOOKUP($C13,'Regional Crises'!$B$1:$R$66,9,FALSE)&gt;G$3,5,IF(VLOOKUP($C13,'Regional Crises'!$B$1:$R$66,9,FALSE)&lt;G$4,0,(G$3-VLOOKUP($C13,'Regional Crises'!$B$1:$R$66,9,FALSE))/(G$3-G$4)*5)),1))),IF(VLOOKUP($E13,'Country Indicator Data'!$B$4:$N$300,5,FALSE)="x","x",ROUND(IF(VLOOKUP($E13,'Country Indicator Data'!$B$4:$N$300,5,FALSE)&gt;G$3,5,IF(VLOOKUP($E13,'Country Indicator Data'!$B$4:$N$300,5,FALSE)&lt;G$4,0,(G$3-VLOOKUP($E13,'Country Indicator Data'!$B$4:$N$300,5,FALSE))/(G$3-G$4)*5)),1)))</f>
        <v>3</v>
      </c>
      <c r="H13" s="163">
        <f t="shared" si="0"/>
        <v>2.75</v>
      </c>
      <c r="I13" s="163">
        <f>IF(LEN(E13)&gt;3,(IF(VLOOKUP($C13,'Regional Crises'!$B$1:$R$66,6,FALSE)="x","x",ROUND(IF(VLOOKUP($C13,'Regional Crises'!$B$1:$R$66,6,FALSE)&gt;I$3,5,IF(VLOOKUP($C13,'Regional Crises'!$B$1:$R$66,6,FALSE)&lt;I$4,0,5-(I$3-VLOOKUP($C13,'Regional Crises'!$B$1:$R$66,6,FALSE))/(I$3-I$4)*5)),1))),IF(VLOOKUP($E13,'Country Indicator Data'!$B$4:$N$300,2,FALSE)="x","x",ROUND(IF(VLOOKUP($E13,'Country Indicator Data'!$B$4:$N$300,2,FALSE)&gt;I$3,5,IF(VLOOKUP($E13,'Country Indicator Data'!$B$4:$N$300,2,FALSE)&lt;I$4,0,5-(I$3-VLOOKUP($E13,'Country Indicator Data'!$B$4:$N$300,2,FALSE))/(I$3-I$4)*5)),1)))</f>
        <v>0.9</v>
      </c>
      <c r="J13" s="163">
        <f>IF(LEN(E13)&gt;3,(IF(VLOOKUP($C13,'Regional Crises'!$B$1:$R$66,8,FALSE)="x","x",ROUND(IF(VLOOKUP($C13,'Regional Crises'!$B$1:$R$66,8,FALSE)&gt;J$3,5,IF(VLOOKUP($C13,'Regional Crises'!$B$1:$R$66,8,FALSE)&lt;J$4,0,5-(J$3-VLOOKUP($C13,'Regional Crises'!$B$1:$R$66,8,FALSE))/(J$3-J$4)*5)),1))),IF(VLOOKUP($E13,'Country Indicator Data'!$B$4:$N$300,4,FALSE)="x","x",ROUND(IF(VLOOKUP($E13,'Country Indicator Data'!$B$4:$N$300,4,FALSE)&gt;J$3,5,IF(VLOOKUP($E13,'Country Indicator Data'!$B$4:$N$300,4,FALSE)&lt;J$4,0,5-(J$3-VLOOKUP($E13,'Country Indicator Data'!$B$4:$N$300,4,FALSE))/(J$3-J$4)*5)),1)))</f>
        <v>1.2</v>
      </c>
      <c r="K13" s="163">
        <f t="shared" si="1"/>
        <v>1.05</v>
      </c>
      <c r="L13" s="163">
        <f>IF(LEN(E13)&gt;3,(IF(VLOOKUP($C13,'Regional Crises'!$B$1:$R$66,10,FALSE)="x","x",ROUND(IF(VLOOKUP($C13,'Regional Crises'!$B$1:$R$66,10,FALSE)&gt;L$3,5,IF(VLOOKUP($C13,'Regional Crises'!$B$1:$R$66,10,FALSE)&lt;L$4,0,5-(L$3-VLOOKUP($C13,'Regional Crises'!$B$1:$R$66,10,FALSE))/(L$3-L$4)*5)),1))),IF(VLOOKUP($E13,'Country Indicator Data'!$B$4:$N$300,6,FALSE)="x","x",ROUND(IF(VLOOKUP($E13,'Country Indicator Data'!$B$4:$N$300,6,FALSE)&gt;L$3,5,IF(VLOOKUP($E13,'Country Indicator Data'!$B$4:$N$300,6,FALSE)&lt;L$4,0,5-(L$3-VLOOKUP($E13,'Country Indicator Data'!$B$4:$N$300,6,FALSE))/(L$3-L$4)*5)),1)))</f>
        <v>3.6</v>
      </c>
      <c r="M13" s="163">
        <f>IF(LEN(E13)&gt;3,(IF(VLOOKUP($C13,'Regional Crises'!$B$1:$R$66,11,FALSE)="x","x",ROUND(IF(VLOOKUP($C13,'Regional Crises'!$B$1:$R$66,11,FALSE)&gt;M$3,5,IF(VLOOKUP($C13,'Regional Crises'!$B$1:$R$66,11,FALSE)&lt;M$4,0,5-(M$3-VLOOKUP($C13,'Regional Crises'!$B$1:$R$66,11,FALSE))/(M$3-M$4)*5)),1))),IF(VLOOKUP($E13,'Country Indicator Data'!$B$4:$N$300,7,FALSE)="x","x",ROUND(IF(VLOOKUP($E13,'Country Indicator Data'!$B$4:$N$300,7,FALSE)&gt;M$3,5,IF(VLOOKUP($E13,'Country Indicator Data'!$B$4:$N$300,7,FALSE)&lt;M$4,0,5-(M$3-VLOOKUP($E13,'Country Indicator Data'!$B$4:$N$300,7,FALSE))/(M$3-M$4)*5)),1)))</f>
        <v>1.1000000000000001</v>
      </c>
      <c r="N13" s="163">
        <f t="shared" si="2"/>
        <v>2.35</v>
      </c>
      <c r="O13" s="163">
        <f t="shared" si="3"/>
        <v>2.0500000000000003</v>
      </c>
      <c r="P13" s="163">
        <f>IF(LEN(E13)&gt;3,VLOOKUP(C13,'Regional Crises'!$B$1:$R$69,12,FALSE),VLOOKUP(E13,'Country Indicator Data'!$B$4:$I$300,8,FALSE))</f>
        <v>3</v>
      </c>
      <c r="Q13" s="163">
        <f>IF(LEN(E13)&gt;3,((IF(VLOOKUP($C13,'Regional Crises'!$B$1:$R$66,13,FALSE)="x","x",ROUND(IF(VLOOKUP($C13,'Regional Crises'!$B$1:$R$66,13,FALSE)&gt;Q$3,5,IF(VLOOKUP($C13,'Regional Crises'!$B$1:$R$66,13,FALSE)&lt;Q$4,0,5-(LOG(Q$3)-LOG(VLOOKUP($C13,'Regional Crises'!$B$1:$R$66,13,FALSE)))/(LOG(Q$3)-LOG(Q$4))*5)),1)))),(IF(VLOOKUP($E13,'Country Indicator Data'!$B$4:$N$300,9,FALSE)="x","x",ROUND(IF(VLOOKUP($E13,'Country Indicator Data'!$B$4:$N$300,9,FALSE)&gt;Q$3,5,IF(VLOOKUP($E13,'Country Indicator Data'!$B$4:$N$300,9,FALSE)&lt;Q$4,0,5-(LOG(Q$3)-LOG(VLOOKUP($E13,'Country Indicator Data'!$B$4:$N$300,9,FALSE)))/(LOG(Q$3)-LOG(Q$4))*5)),1))))</f>
        <v>2.8</v>
      </c>
      <c r="R13" s="163">
        <f t="shared" si="4"/>
        <v>2.9</v>
      </c>
      <c r="S13" s="163">
        <f>IF(LEN(E13)&gt;3,((IF(VLOOKUP($C13,'Regional Crises'!$B$1:$R$66,17,FALSE)="x","x",ROUND(IF(VLOOKUP($C13,'Regional Crises'!$B$1:$R$66,17,FALSE)&gt;S$3,0,IF(VLOOKUP($C13,'Regional Crises'!$B$1:$R$66,17,FALSE)&lt;S$4,5,(S$3-VLOOKUP($C13,'Regional Crises'!$B$1:$R$66,17,FALSE))/(S$3-S$4)*5)),1)))),(IF(VLOOKUP($E13,'Country Indicator Data'!$B$4:$N$300,13,FALSE)="x","x",ROUND(IF(VLOOKUP($E13,'Country Indicator Data'!$B$4:$N$300,13,FALSE)&gt;S$3,0,IF(VLOOKUP($E13,'Country Indicator Data'!$B$4:$N$300,13,FALSE)&lt;S$4,5,(S$3-VLOOKUP($E13,'Country Indicator Data'!$B$4:$N$300,13,FALSE))/(S$3-S$4)*5)),1))))</f>
        <v>3.8</v>
      </c>
      <c r="T13" s="163">
        <f>IF(LEN(E13)&gt;3,((IF(VLOOKUP($C13,'Regional Crises'!$B$1:$R$66,14,FALSE)="x","x",ROUND(IF(VLOOKUP($C13,'Regional Crises'!$B$1:$R$66,14,FALSE)&gt;T$3,0,IF(VLOOKUP($C13,'Regional Crises'!$B$1:$R$66,14,FALSE)&lt;T$4,5,(T$3-VLOOKUP($C13,'Regional Crises'!$B$1:$R$66,14,FALSE))/(T$3-T$4)*5)),1)))),(IF(VLOOKUP($E13,'Country Indicator Data'!$B$4:$N$300,10,FALSE)="x","x",ROUND(IF(VLOOKUP($E13,'Country Indicator Data'!$B$4:$N$300,10,FALSE)&gt;T$3,0,IF(VLOOKUP($E13,'Country Indicator Data'!$B$4:$N$300,10,FALSE)&lt;T$4,5,(T$3-VLOOKUP($E13,'Country Indicator Data'!$B$4:$N$300,10,FALSE))/(T$3-T$4)*5)),1))))</f>
        <v>3.1</v>
      </c>
      <c r="U13" s="163">
        <f>IF(LEN(E13)&gt;3,((IF(VLOOKUP($C13,'Regional Crises'!$B$1:$R$66,15,FALSE)="x","x",ROUND(IF(VLOOKUP($C13,'Regional Crises'!$B$1:$R$66,15,FALSE)&gt;U$3,0,IF(VLOOKUP($C13,'Regional Crises'!$B$1:$R$66,15,FALSE)&lt;U$4,5,(U$3-VLOOKUP($C13,'Regional Crises'!$B$1:$R$66,15,FALSE))/(U$3-U$4)*5)),1)))),(IF(VLOOKUP($E13,'Country Indicator Data'!$B$4:$N$300,11,FALSE)="x","x",ROUND(IF(VLOOKUP($E13,'Country Indicator Data'!$B$4:$N$300,11,FALSE)&gt;U$3,0,IF(VLOOKUP($E13,'Country Indicator Data'!$B$4:$N$300,11,FALSE)&lt;U$4,5,(U$3-VLOOKUP($E13,'Country Indicator Data'!$B$4:$N$300,11,FALSE))/(U$3-U$4)*5)),1))))</f>
        <v>2.8</v>
      </c>
      <c r="V13" s="163">
        <f>IF(LEN(E13)&gt;3,((IF(VLOOKUP($C13,'Regional Crises'!$B$1:$R$66,16,FALSE)="x","x",ROUND(IF(VLOOKUP($C13,'Regional Crises'!$B$1:$R$66,16,FALSE)&gt;V$3,0,IF(VLOOKUP($C13,'Regional Crises'!$B$1:$R$66,16,FALSE)&lt;V$4,5,(V$3-VLOOKUP($C13,'Regional Crises'!$B$1:$R$66,16,FALSE))/(V$3-V$4)*5)),1)))),(IF(VLOOKUP($E13,'Country Indicator Data'!$B$4:$N$300,12,FALSE)="x","x",ROUND(IF(VLOOKUP($E13,'Country Indicator Data'!$B$4:$N$300,12,FALSE)&gt;V$3,0,IF(VLOOKUP($E13,'Country Indicator Data'!$B$4:$N$300,12,FALSE)&lt;V$4,5,(V$3-VLOOKUP($E13,'Country Indicator Data'!$B$4:$N$300,12,FALSE))/(V$3-V$4)*5)),1))))</f>
        <v>3</v>
      </c>
      <c r="W13" s="163">
        <f t="shared" si="5"/>
        <v>3.2</v>
      </c>
      <c r="X13" s="163">
        <f t="shared" si="6"/>
        <v>2.7</v>
      </c>
      <c r="Y13" s="184">
        <f>IF('Core Indicators'!FC10="x","x",IF('Core Indicators'!FC10&gt;=5,5,IF('Core Indicators'!FC10&gt;=4,4,IF('Core Indicators'!FC10&gt;=3,3,IF('Core Indicators'!FC10&gt;=2,2,IF('Core Indicators'!FC10&gt;=1,1,0))))))</f>
        <v>3</v>
      </c>
      <c r="Z13" s="163">
        <f t="shared" si="7"/>
        <v>3</v>
      </c>
      <c r="AA13" s="184">
        <f>'Crisis Indicator Data'!Y10</f>
        <v>1</v>
      </c>
      <c r="AB13" s="184">
        <f>'Crisis Indicator Data'!Z10</f>
        <v>3</v>
      </c>
      <c r="AC13" s="184">
        <f>'Crisis Indicator Data'!AA10</f>
        <v>2</v>
      </c>
      <c r="AD13" s="184">
        <f>'Crisis Indicator Data'!AB10</f>
        <v>1</v>
      </c>
      <c r="AE13" s="184">
        <f t="shared" si="8"/>
        <v>3</v>
      </c>
      <c r="AF13" s="184">
        <f>'Crisis Indicator Data'!AC10</f>
        <v>0</v>
      </c>
      <c r="AG13" s="184">
        <f>'Crisis Indicator Data'!AD10</f>
        <v>2</v>
      </c>
      <c r="AH13" s="184">
        <f t="shared" si="9"/>
        <v>2</v>
      </c>
      <c r="AI13" s="184">
        <f>'Crisis Indicator Data'!AE10</f>
        <v>3</v>
      </c>
      <c r="AJ13" s="184">
        <f>'Crisis Indicator Data'!AF10</f>
        <v>1</v>
      </c>
      <c r="AK13" s="184">
        <f>'Crisis Indicator Data'!AG10</f>
        <v>3</v>
      </c>
      <c r="AL13" s="184">
        <f t="shared" si="10"/>
        <v>5</v>
      </c>
      <c r="AM13" s="163">
        <f t="shared" si="11"/>
        <v>3</v>
      </c>
      <c r="AN13" s="163">
        <f t="shared" si="12"/>
        <v>3</v>
      </c>
    </row>
    <row r="14" spans="1:40" ht="13.5" customHeight="1" x14ac:dyDescent="0.35">
      <c r="A14" s="169" t="str">
        <f>'Crisis Indicator Data'!A11</f>
        <v>Chronic Food Security Crisis in Bangladesh</v>
      </c>
      <c r="B14" s="170" t="str">
        <f>'Crisis Indicator Data'!B11</f>
        <v>Food Security,Socio-political,Cyclone,Floods,Other seasonal event</v>
      </c>
      <c r="C14" s="170" t="str">
        <f>'Crisis Indicator Data'!C11</f>
        <v>BGD012</v>
      </c>
      <c r="D14" s="170" t="str">
        <f>'Crisis Indicator Data'!D11</f>
        <v>Bangladesh</v>
      </c>
      <c r="E14" s="171" t="str">
        <f>'Crisis Indicator Data'!E11</f>
        <v>BGD</v>
      </c>
      <c r="F14" s="163">
        <f>IF(LEN(E14)&gt;3,(IF(VLOOKUP($C14,'Regional Crises'!$B$1:$R$66,7,FALSE)="x","x",ROUND(IF(VLOOKUP($C14,'Regional Crises'!$B$1:$R$66,7,FALSE)&gt;$F$3,5,IF(VLOOKUP($C14,'Regional Crises'!$B$1:$R$66,7,FALSE)&lt;F$4,0,($F$3-VLOOKUP($C14,'Regional Crises'!$B$1:$R$66,7,FALSE))/($F$3-$F$4)*5)),1))),IF(VLOOKUP($E14,'Country Indicator Data'!$B$4:$N$300,3,FALSE)="x","x",ROUND(IF(VLOOKUP($E14,'Country Indicator Data'!$B$4:$N$300,3,FALSE)&gt;$F$3,5,IF(VLOOKUP($E14,'Country Indicator Data'!$B$4:$N$300,3,FALSE)&lt;$F$4,0,($F$3-VLOOKUP($E14,'Country Indicator Data'!$B$4:$N$300,3,FALSE))/($F$3-$F$4)*5)),1)))</f>
        <v>2.5</v>
      </c>
      <c r="G14" s="163">
        <f>IF(LEN(E14)&gt;3,(IF(VLOOKUP($C14,'Regional Crises'!$B$1:$R$66,9,FALSE)="x","x",ROUND(IF(VLOOKUP($C14,'Regional Crises'!$B$1:$R$66,9,FALSE)&gt;G$3,5,IF(VLOOKUP($C14,'Regional Crises'!$B$1:$R$66,9,FALSE)&lt;G$4,0,(G$3-VLOOKUP($C14,'Regional Crises'!$B$1:$R$66,9,FALSE))/(G$3-G$4)*5)),1))),IF(VLOOKUP($E14,'Country Indicator Data'!$B$4:$N$300,5,FALSE)="x","x",ROUND(IF(VLOOKUP($E14,'Country Indicator Data'!$B$4:$N$300,5,FALSE)&gt;G$3,5,IF(VLOOKUP($E14,'Country Indicator Data'!$B$4:$N$300,5,FALSE)&lt;G$4,0,(G$3-VLOOKUP($E14,'Country Indicator Data'!$B$4:$N$300,5,FALSE))/(G$3-G$4)*5)),1)))</f>
        <v>3</v>
      </c>
      <c r="H14" s="163">
        <f t="shared" si="0"/>
        <v>2.75</v>
      </c>
      <c r="I14" s="163">
        <f>IF(LEN(E14)&gt;3,(IF(VLOOKUP($C14,'Regional Crises'!$B$1:$R$66,6,FALSE)="x","x",ROUND(IF(VLOOKUP($C14,'Regional Crises'!$B$1:$R$66,6,FALSE)&gt;I$3,5,IF(VLOOKUP($C14,'Regional Crises'!$B$1:$R$66,6,FALSE)&lt;I$4,0,5-(I$3-VLOOKUP($C14,'Regional Crises'!$B$1:$R$66,6,FALSE))/(I$3-I$4)*5)),1))),IF(VLOOKUP($E14,'Country Indicator Data'!$B$4:$N$300,2,FALSE)="x","x",ROUND(IF(VLOOKUP($E14,'Country Indicator Data'!$B$4:$N$300,2,FALSE)&gt;I$3,5,IF(VLOOKUP($E14,'Country Indicator Data'!$B$4:$N$300,2,FALSE)&lt;I$4,0,5-(I$3-VLOOKUP($E14,'Country Indicator Data'!$B$4:$N$300,2,FALSE))/(I$3-I$4)*5)),1)))</f>
        <v>0.9</v>
      </c>
      <c r="J14" s="163">
        <f>IF(LEN(E14)&gt;3,(IF(VLOOKUP($C14,'Regional Crises'!$B$1:$R$66,8,FALSE)="x","x",ROUND(IF(VLOOKUP($C14,'Regional Crises'!$B$1:$R$66,8,FALSE)&gt;J$3,5,IF(VLOOKUP($C14,'Regional Crises'!$B$1:$R$66,8,FALSE)&lt;J$4,0,5-(J$3-VLOOKUP($C14,'Regional Crises'!$B$1:$R$66,8,FALSE))/(J$3-J$4)*5)),1))),IF(VLOOKUP($E14,'Country Indicator Data'!$B$4:$N$300,4,FALSE)="x","x",ROUND(IF(VLOOKUP($E14,'Country Indicator Data'!$B$4:$N$300,4,FALSE)&gt;J$3,5,IF(VLOOKUP($E14,'Country Indicator Data'!$B$4:$N$300,4,FALSE)&lt;J$4,0,5-(J$3-VLOOKUP($E14,'Country Indicator Data'!$B$4:$N$300,4,FALSE))/(J$3-J$4)*5)),1)))</f>
        <v>1.2</v>
      </c>
      <c r="K14" s="163">
        <f t="shared" si="1"/>
        <v>1.05</v>
      </c>
      <c r="L14" s="163">
        <f>IF(LEN(E14)&gt;3,(IF(VLOOKUP($C14,'Regional Crises'!$B$1:$R$66,10,FALSE)="x","x",ROUND(IF(VLOOKUP($C14,'Regional Crises'!$B$1:$R$66,10,FALSE)&gt;L$3,5,IF(VLOOKUP($C14,'Regional Crises'!$B$1:$R$66,10,FALSE)&lt;L$4,0,5-(L$3-VLOOKUP($C14,'Regional Crises'!$B$1:$R$66,10,FALSE))/(L$3-L$4)*5)),1))),IF(VLOOKUP($E14,'Country Indicator Data'!$B$4:$N$300,6,FALSE)="x","x",ROUND(IF(VLOOKUP($E14,'Country Indicator Data'!$B$4:$N$300,6,FALSE)&gt;L$3,5,IF(VLOOKUP($E14,'Country Indicator Data'!$B$4:$N$300,6,FALSE)&lt;L$4,0,5-(L$3-VLOOKUP($E14,'Country Indicator Data'!$B$4:$N$300,6,FALSE))/(L$3-L$4)*5)),1)))</f>
        <v>3.6</v>
      </c>
      <c r="M14" s="163">
        <f>IF(LEN(E14)&gt;3,(IF(VLOOKUP($C14,'Regional Crises'!$B$1:$R$66,11,FALSE)="x","x",ROUND(IF(VLOOKUP($C14,'Regional Crises'!$B$1:$R$66,11,FALSE)&gt;M$3,5,IF(VLOOKUP($C14,'Regional Crises'!$B$1:$R$66,11,FALSE)&lt;M$4,0,5-(M$3-VLOOKUP($C14,'Regional Crises'!$B$1:$R$66,11,FALSE))/(M$3-M$4)*5)),1))),IF(VLOOKUP($E14,'Country Indicator Data'!$B$4:$N$300,7,FALSE)="x","x",ROUND(IF(VLOOKUP($E14,'Country Indicator Data'!$B$4:$N$300,7,FALSE)&gt;M$3,5,IF(VLOOKUP($E14,'Country Indicator Data'!$B$4:$N$300,7,FALSE)&lt;M$4,0,5-(M$3-VLOOKUP($E14,'Country Indicator Data'!$B$4:$N$300,7,FALSE))/(M$3-M$4)*5)),1)))</f>
        <v>1.1000000000000001</v>
      </c>
      <c r="N14" s="163">
        <f t="shared" si="2"/>
        <v>2.35</v>
      </c>
      <c r="O14" s="163">
        <f t="shared" si="3"/>
        <v>2.0500000000000003</v>
      </c>
      <c r="P14" s="163">
        <f>IF(LEN(E14)&gt;3,VLOOKUP(C14,'Regional Crises'!$B$1:$R$69,12,FALSE),VLOOKUP(E14,'Country Indicator Data'!$B$4:$I$300,8,FALSE))</f>
        <v>3</v>
      </c>
      <c r="Q14" s="163">
        <f>IF(LEN(E14)&gt;3,((IF(VLOOKUP($C14,'Regional Crises'!$B$1:$R$66,13,FALSE)="x","x",ROUND(IF(VLOOKUP($C14,'Regional Crises'!$B$1:$R$66,13,FALSE)&gt;Q$3,5,IF(VLOOKUP($C14,'Regional Crises'!$B$1:$R$66,13,FALSE)&lt;Q$4,0,5-(LOG(Q$3)-LOG(VLOOKUP($C14,'Regional Crises'!$B$1:$R$66,13,FALSE)))/(LOG(Q$3)-LOG(Q$4))*5)),1)))),(IF(VLOOKUP($E14,'Country Indicator Data'!$B$4:$N$300,9,FALSE)="x","x",ROUND(IF(VLOOKUP($E14,'Country Indicator Data'!$B$4:$N$300,9,FALSE)&gt;Q$3,5,IF(VLOOKUP($E14,'Country Indicator Data'!$B$4:$N$300,9,FALSE)&lt;Q$4,0,5-(LOG(Q$3)-LOG(VLOOKUP($E14,'Country Indicator Data'!$B$4:$N$300,9,FALSE)))/(LOG(Q$3)-LOG(Q$4))*5)),1))))</f>
        <v>2.8</v>
      </c>
      <c r="R14" s="163">
        <f t="shared" si="4"/>
        <v>2.9</v>
      </c>
      <c r="S14" s="163">
        <f>IF(LEN(E14)&gt;3,((IF(VLOOKUP($C14,'Regional Crises'!$B$1:$R$66,17,FALSE)="x","x",ROUND(IF(VLOOKUP($C14,'Regional Crises'!$B$1:$R$66,17,FALSE)&gt;S$3,0,IF(VLOOKUP($C14,'Regional Crises'!$B$1:$R$66,17,FALSE)&lt;S$4,5,(S$3-VLOOKUP($C14,'Regional Crises'!$B$1:$R$66,17,FALSE))/(S$3-S$4)*5)),1)))),(IF(VLOOKUP($E14,'Country Indicator Data'!$B$4:$N$300,13,FALSE)="x","x",ROUND(IF(VLOOKUP($E14,'Country Indicator Data'!$B$4:$N$300,13,FALSE)&gt;S$3,0,IF(VLOOKUP($E14,'Country Indicator Data'!$B$4:$N$300,13,FALSE)&lt;S$4,5,(S$3-VLOOKUP($E14,'Country Indicator Data'!$B$4:$N$300,13,FALSE))/(S$3-S$4)*5)),1))))</f>
        <v>3.8</v>
      </c>
      <c r="T14" s="163">
        <f>IF(LEN(E14)&gt;3,((IF(VLOOKUP($C14,'Regional Crises'!$B$1:$R$66,14,FALSE)="x","x",ROUND(IF(VLOOKUP($C14,'Regional Crises'!$B$1:$R$66,14,FALSE)&gt;T$3,0,IF(VLOOKUP($C14,'Regional Crises'!$B$1:$R$66,14,FALSE)&lt;T$4,5,(T$3-VLOOKUP($C14,'Regional Crises'!$B$1:$R$66,14,FALSE))/(T$3-T$4)*5)),1)))),(IF(VLOOKUP($E14,'Country Indicator Data'!$B$4:$N$300,10,FALSE)="x","x",ROUND(IF(VLOOKUP($E14,'Country Indicator Data'!$B$4:$N$300,10,FALSE)&gt;T$3,0,IF(VLOOKUP($E14,'Country Indicator Data'!$B$4:$N$300,10,FALSE)&lt;T$4,5,(T$3-VLOOKUP($E14,'Country Indicator Data'!$B$4:$N$300,10,FALSE))/(T$3-T$4)*5)),1))))</f>
        <v>3.1</v>
      </c>
      <c r="U14" s="163">
        <f>IF(LEN(E14)&gt;3,((IF(VLOOKUP($C14,'Regional Crises'!$B$1:$R$66,15,FALSE)="x","x",ROUND(IF(VLOOKUP($C14,'Regional Crises'!$B$1:$R$66,15,FALSE)&gt;U$3,0,IF(VLOOKUP($C14,'Regional Crises'!$B$1:$R$66,15,FALSE)&lt;U$4,5,(U$3-VLOOKUP($C14,'Regional Crises'!$B$1:$R$66,15,FALSE))/(U$3-U$4)*5)),1)))),(IF(VLOOKUP($E14,'Country Indicator Data'!$B$4:$N$300,11,FALSE)="x","x",ROUND(IF(VLOOKUP($E14,'Country Indicator Data'!$B$4:$N$300,11,FALSE)&gt;U$3,0,IF(VLOOKUP($E14,'Country Indicator Data'!$B$4:$N$300,11,FALSE)&lt;U$4,5,(U$3-VLOOKUP($E14,'Country Indicator Data'!$B$4:$N$300,11,FALSE))/(U$3-U$4)*5)),1))))</f>
        <v>2.8</v>
      </c>
      <c r="V14" s="163">
        <f>IF(LEN(E14)&gt;3,((IF(VLOOKUP($C14,'Regional Crises'!$B$1:$R$66,16,FALSE)="x","x",ROUND(IF(VLOOKUP($C14,'Regional Crises'!$B$1:$R$66,16,FALSE)&gt;V$3,0,IF(VLOOKUP($C14,'Regional Crises'!$B$1:$R$66,16,FALSE)&lt;V$4,5,(V$3-VLOOKUP($C14,'Regional Crises'!$B$1:$R$66,16,FALSE))/(V$3-V$4)*5)),1)))),(IF(VLOOKUP($E14,'Country Indicator Data'!$B$4:$N$300,12,FALSE)="x","x",ROUND(IF(VLOOKUP($E14,'Country Indicator Data'!$B$4:$N$300,12,FALSE)&gt;V$3,0,IF(VLOOKUP($E14,'Country Indicator Data'!$B$4:$N$300,12,FALSE)&lt;V$4,5,(V$3-VLOOKUP($E14,'Country Indicator Data'!$B$4:$N$300,12,FALSE))/(V$3-V$4)*5)),1))))</f>
        <v>3</v>
      </c>
      <c r="W14" s="163">
        <f t="shared" si="5"/>
        <v>3.2</v>
      </c>
      <c r="X14" s="163">
        <f t="shared" si="6"/>
        <v>2.7</v>
      </c>
      <c r="Y14" s="184">
        <f>IF('Core Indicators'!FC11="x","x",IF('Core Indicators'!FC11&gt;=5,5,IF('Core Indicators'!FC11&gt;=4,4,IF('Core Indicators'!FC11&gt;=3,3,IF('Core Indicators'!FC11&gt;=2,2,IF('Core Indicators'!FC11&gt;=1,1,0))))))</f>
        <v>1</v>
      </c>
      <c r="Z14" s="163">
        <f t="shared" si="7"/>
        <v>1</v>
      </c>
      <c r="AA14" s="184">
        <f>'Crisis Indicator Data'!Y11</f>
        <v>1</v>
      </c>
      <c r="AB14" s="184">
        <f>'Crisis Indicator Data'!Z11</f>
        <v>2</v>
      </c>
      <c r="AC14" s="184">
        <f>'Crisis Indicator Data'!AA11</f>
        <v>0</v>
      </c>
      <c r="AD14" s="184">
        <f>'Crisis Indicator Data'!AB11</f>
        <v>0</v>
      </c>
      <c r="AE14" s="184">
        <f t="shared" si="8"/>
        <v>2</v>
      </c>
      <c r="AF14" s="184">
        <f>'Crisis Indicator Data'!AC11</f>
        <v>0</v>
      </c>
      <c r="AG14" s="184">
        <f>'Crisis Indicator Data'!AD11</f>
        <v>0</v>
      </c>
      <c r="AH14" s="184">
        <f t="shared" si="9"/>
        <v>0</v>
      </c>
      <c r="AI14" s="184">
        <f>'Crisis Indicator Data'!AE11</f>
        <v>3</v>
      </c>
      <c r="AJ14" s="184">
        <f>'Crisis Indicator Data'!AF11</f>
        <v>1</v>
      </c>
      <c r="AK14" s="184">
        <f>'Crisis Indicator Data'!AG11</f>
        <v>3</v>
      </c>
      <c r="AL14" s="184">
        <f t="shared" si="10"/>
        <v>5</v>
      </c>
      <c r="AM14" s="163">
        <f t="shared" si="11"/>
        <v>2</v>
      </c>
      <c r="AN14" s="163">
        <f t="shared" si="12"/>
        <v>1.5</v>
      </c>
    </row>
    <row r="15" spans="1:40" ht="13.5" customHeight="1" x14ac:dyDescent="0.35">
      <c r="A15" s="169" t="str">
        <f>'Crisis Indicator Data'!A12</f>
        <v>Cyclone Remal</v>
      </c>
      <c r="B15" s="170" t="str">
        <f>'Crisis Indicator Data'!B12</f>
        <v>Cyclone,Floods</v>
      </c>
      <c r="C15" s="170" t="str">
        <f>'Crisis Indicator Data'!C12</f>
        <v>BGD013</v>
      </c>
      <c r="D15" s="170" t="str">
        <f>'Crisis Indicator Data'!D12</f>
        <v>Bangladesh</v>
      </c>
      <c r="E15" s="171" t="str">
        <f>'Crisis Indicator Data'!E12</f>
        <v>BGD</v>
      </c>
      <c r="F15" s="163">
        <f>IF(LEN(E15)&gt;3,(IF(VLOOKUP($C15,'Regional Crises'!$B$1:$R$66,7,FALSE)="x","x",ROUND(IF(VLOOKUP($C15,'Regional Crises'!$B$1:$R$66,7,FALSE)&gt;$F$3,5,IF(VLOOKUP($C15,'Regional Crises'!$B$1:$R$66,7,FALSE)&lt;F$4,0,($F$3-VLOOKUP($C15,'Regional Crises'!$B$1:$R$66,7,FALSE))/($F$3-$F$4)*5)),1))),IF(VLOOKUP($E15,'Country Indicator Data'!$B$4:$N$300,3,FALSE)="x","x",ROUND(IF(VLOOKUP($E15,'Country Indicator Data'!$B$4:$N$300,3,FALSE)&gt;$F$3,5,IF(VLOOKUP($E15,'Country Indicator Data'!$B$4:$N$300,3,FALSE)&lt;$F$4,0,($F$3-VLOOKUP($E15,'Country Indicator Data'!$B$4:$N$300,3,FALSE))/($F$3-$F$4)*5)),1)))</f>
        <v>2.5</v>
      </c>
      <c r="G15" s="163">
        <f>IF(LEN(E15)&gt;3,(IF(VLOOKUP($C15,'Regional Crises'!$B$1:$R$66,9,FALSE)="x","x",ROUND(IF(VLOOKUP($C15,'Regional Crises'!$B$1:$R$66,9,FALSE)&gt;G$3,5,IF(VLOOKUP($C15,'Regional Crises'!$B$1:$R$66,9,FALSE)&lt;G$4,0,(G$3-VLOOKUP($C15,'Regional Crises'!$B$1:$R$66,9,FALSE))/(G$3-G$4)*5)),1))),IF(VLOOKUP($E15,'Country Indicator Data'!$B$4:$N$300,5,FALSE)="x","x",ROUND(IF(VLOOKUP($E15,'Country Indicator Data'!$B$4:$N$300,5,FALSE)&gt;G$3,5,IF(VLOOKUP($E15,'Country Indicator Data'!$B$4:$N$300,5,FALSE)&lt;G$4,0,(G$3-VLOOKUP($E15,'Country Indicator Data'!$B$4:$N$300,5,FALSE))/(G$3-G$4)*5)),1)))</f>
        <v>3</v>
      </c>
      <c r="H15" s="163">
        <f t="shared" si="0"/>
        <v>2.75</v>
      </c>
      <c r="I15" s="163">
        <f>IF(LEN(E15)&gt;3,(IF(VLOOKUP($C15,'Regional Crises'!$B$1:$R$66,6,FALSE)="x","x",ROUND(IF(VLOOKUP($C15,'Regional Crises'!$B$1:$R$66,6,FALSE)&gt;I$3,5,IF(VLOOKUP($C15,'Regional Crises'!$B$1:$R$66,6,FALSE)&lt;I$4,0,5-(I$3-VLOOKUP($C15,'Regional Crises'!$B$1:$R$66,6,FALSE))/(I$3-I$4)*5)),1))),IF(VLOOKUP($E15,'Country Indicator Data'!$B$4:$N$300,2,FALSE)="x","x",ROUND(IF(VLOOKUP($E15,'Country Indicator Data'!$B$4:$N$300,2,FALSE)&gt;I$3,5,IF(VLOOKUP($E15,'Country Indicator Data'!$B$4:$N$300,2,FALSE)&lt;I$4,0,5-(I$3-VLOOKUP($E15,'Country Indicator Data'!$B$4:$N$300,2,FALSE))/(I$3-I$4)*5)),1)))</f>
        <v>0.9</v>
      </c>
      <c r="J15" s="163">
        <f>IF(LEN(E15)&gt;3,(IF(VLOOKUP($C15,'Regional Crises'!$B$1:$R$66,8,FALSE)="x","x",ROUND(IF(VLOOKUP($C15,'Regional Crises'!$B$1:$R$66,8,FALSE)&gt;J$3,5,IF(VLOOKUP($C15,'Regional Crises'!$B$1:$R$66,8,FALSE)&lt;J$4,0,5-(J$3-VLOOKUP($C15,'Regional Crises'!$B$1:$R$66,8,FALSE))/(J$3-J$4)*5)),1))),IF(VLOOKUP($E15,'Country Indicator Data'!$B$4:$N$300,4,FALSE)="x","x",ROUND(IF(VLOOKUP($E15,'Country Indicator Data'!$B$4:$N$300,4,FALSE)&gt;J$3,5,IF(VLOOKUP($E15,'Country Indicator Data'!$B$4:$N$300,4,FALSE)&lt;J$4,0,5-(J$3-VLOOKUP($E15,'Country Indicator Data'!$B$4:$N$300,4,FALSE))/(J$3-J$4)*5)),1)))</f>
        <v>1.2</v>
      </c>
      <c r="K15" s="163">
        <f t="shared" si="1"/>
        <v>1.05</v>
      </c>
      <c r="L15" s="163">
        <f>IF(LEN(E15)&gt;3,(IF(VLOOKUP($C15,'Regional Crises'!$B$1:$R$66,10,FALSE)="x","x",ROUND(IF(VLOOKUP($C15,'Regional Crises'!$B$1:$R$66,10,FALSE)&gt;L$3,5,IF(VLOOKUP($C15,'Regional Crises'!$B$1:$R$66,10,FALSE)&lt;L$4,0,5-(L$3-VLOOKUP($C15,'Regional Crises'!$B$1:$R$66,10,FALSE))/(L$3-L$4)*5)),1))),IF(VLOOKUP($E15,'Country Indicator Data'!$B$4:$N$300,6,FALSE)="x","x",ROUND(IF(VLOOKUP($E15,'Country Indicator Data'!$B$4:$N$300,6,FALSE)&gt;L$3,5,IF(VLOOKUP($E15,'Country Indicator Data'!$B$4:$N$300,6,FALSE)&lt;L$4,0,5-(L$3-VLOOKUP($E15,'Country Indicator Data'!$B$4:$N$300,6,FALSE))/(L$3-L$4)*5)),1)))</f>
        <v>3.6</v>
      </c>
      <c r="M15" s="163">
        <f>IF(LEN(E15)&gt;3,(IF(VLOOKUP($C15,'Regional Crises'!$B$1:$R$66,11,FALSE)="x","x",ROUND(IF(VLOOKUP($C15,'Regional Crises'!$B$1:$R$66,11,FALSE)&gt;M$3,5,IF(VLOOKUP($C15,'Regional Crises'!$B$1:$R$66,11,FALSE)&lt;M$4,0,5-(M$3-VLOOKUP($C15,'Regional Crises'!$B$1:$R$66,11,FALSE))/(M$3-M$4)*5)),1))),IF(VLOOKUP($E15,'Country Indicator Data'!$B$4:$N$300,7,FALSE)="x","x",ROUND(IF(VLOOKUP($E15,'Country Indicator Data'!$B$4:$N$300,7,FALSE)&gt;M$3,5,IF(VLOOKUP($E15,'Country Indicator Data'!$B$4:$N$300,7,FALSE)&lt;M$4,0,5-(M$3-VLOOKUP($E15,'Country Indicator Data'!$B$4:$N$300,7,FALSE))/(M$3-M$4)*5)),1)))</f>
        <v>1.1000000000000001</v>
      </c>
      <c r="N15" s="163">
        <f t="shared" si="2"/>
        <v>2.35</v>
      </c>
      <c r="O15" s="163">
        <f t="shared" si="3"/>
        <v>2.0500000000000003</v>
      </c>
      <c r="P15" s="163">
        <f>IF(LEN(E15)&gt;3,VLOOKUP(C15,'Regional Crises'!$B$1:$R$69,12,FALSE),VLOOKUP(E15,'Country Indicator Data'!$B$4:$I$300,8,FALSE))</f>
        <v>3</v>
      </c>
      <c r="Q15" s="163">
        <f>IF(LEN(E15)&gt;3,((IF(VLOOKUP($C15,'Regional Crises'!$B$1:$R$66,13,FALSE)="x","x",ROUND(IF(VLOOKUP($C15,'Regional Crises'!$B$1:$R$66,13,FALSE)&gt;Q$3,5,IF(VLOOKUP($C15,'Regional Crises'!$B$1:$R$66,13,FALSE)&lt;Q$4,0,5-(LOG(Q$3)-LOG(VLOOKUP($C15,'Regional Crises'!$B$1:$R$66,13,FALSE)))/(LOG(Q$3)-LOG(Q$4))*5)),1)))),(IF(VLOOKUP($E15,'Country Indicator Data'!$B$4:$N$300,9,FALSE)="x","x",ROUND(IF(VLOOKUP($E15,'Country Indicator Data'!$B$4:$N$300,9,FALSE)&gt;Q$3,5,IF(VLOOKUP($E15,'Country Indicator Data'!$B$4:$N$300,9,FALSE)&lt;Q$4,0,5-(LOG(Q$3)-LOG(VLOOKUP($E15,'Country Indicator Data'!$B$4:$N$300,9,FALSE)))/(LOG(Q$3)-LOG(Q$4))*5)),1))))</f>
        <v>2.8</v>
      </c>
      <c r="R15" s="163">
        <f t="shared" si="4"/>
        <v>2.9</v>
      </c>
      <c r="S15" s="163">
        <f>IF(LEN(E15)&gt;3,((IF(VLOOKUP($C15,'Regional Crises'!$B$1:$R$66,17,FALSE)="x","x",ROUND(IF(VLOOKUP($C15,'Regional Crises'!$B$1:$R$66,17,FALSE)&gt;S$3,0,IF(VLOOKUP($C15,'Regional Crises'!$B$1:$R$66,17,FALSE)&lt;S$4,5,(S$3-VLOOKUP($C15,'Regional Crises'!$B$1:$R$66,17,FALSE))/(S$3-S$4)*5)),1)))),(IF(VLOOKUP($E15,'Country Indicator Data'!$B$4:$N$300,13,FALSE)="x","x",ROUND(IF(VLOOKUP($E15,'Country Indicator Data'!$B$4:$N$300,13,FALSE)&gt;S$3,0,IF(VLOOKUP($E15,'Country Indicator Data'!$B$4:$N$300,13,FALSE)&lt;S$4,5,(S$3-VLOOKUP($E15,'Country Indicator Data'!$B$4:$N$300,13,FALSE))/(S$3-S$4)*5)),1))))</f>
        <v>3.8</v>
      </c>
      <c r="T15" s="163">
        <f>IF(LEN(E15)&gt;3,((IF(VLOOKUP($C15,'Regional Crises'!$B$1:$R$66,14,FALSE)="x","x",ROUND(IF(VLOOKUP($C15,'Regional Crises'!$B$1:$R$66,14,FALSE)&gt;T$3,0,IF(VLOOKUP($C15,'Regional Crises'!$B$1:$R$66,14,FALSE)&lt;T$4,5,(T$3-VLOOKUP($C15,'Regional Crises'!$B$1:$R$66,14,FALSE))/(T$3-T$4)*5)),1)))),(IF(VLOOKUP($E15,'Country Indicator Data'!$B$4:$N$300,10,FALSE)="x","x",ROUND(IF(VLOOKUP($E15,'Country Indicator Data'!$B$4:$N$300,10,FALSE)&gt;T$3,0,IF(VLOOKUP($E15,'Country Indicator Data'!$B$4:$N$300,10,FALSE)&lt;T$4,5,(T$3-VLOOKUP($E15,'Country Indicator Data'!$B$4:$N$300,10,FALSE))/(T$3-T$4)*5)),1))))</f>
        <v>3.1</v>
      </c>
      <c r="U15" s="163">
        <f>IF(LEN(E15)&gt;3,((IF(VLOOKUP($C15,'Regional Crises'!$B$1:$R$66,15,FALSE)="x","x",ROUND(IF(VLOOKUP($C15,'Regional Crises'!$B$1:$R$66,15,FALSE)&gt;U$3,0,IF(VLOOKUP($C15,'Regional Crises'!$B$1:$R$66,15,FALSE)&lt;U$4,5,(U$3-VLOOKUP($C15,'Regional Crises'!$B$1:$R$66,15,FALSE))/(U$3-U$4)*5)),1)))),(IF(VLOOKUP($E15,'Country Indicator Data'!$B$4:$N$300,11,FALSE)="x","x",ROUND(IF(VLOOKUP($E15,'Country Indicator Data'!$B$4:$N$300,11,FALSE)&gt;U$3,0,IF(VLOOKUP($E15,'Country Indicator Data'!$B$4:$N$300,11,FALSE)&lt;U$4,5,(U$3-VLOOKUP($E15,'Country Indicator Data'!$B$4:$N$300,11,FALSE))/(U$3-U$4)*5)),1))))</f>
        <v>2.8</v>
      </c>
      <c r="V15" s="163">
        <f>IF(LEN(E15)&gt;3,((IF(VLOOKUP($C15,'Regional Crises'!$B$1:$R$66,16,FALSE)="x","x",ROUND(IF(VLOOKUP($C15,'Regional Crises'!$B$1:$R$66,16,FALSE)&gt;V$3,0,IF(VLOOKUP($C15,'Regional Crises'!$B$1:$R$66,16,FALSE)&lt;V$4,5,(V$3-VLOOKUP($C15,'Regional Crises'!$B$1:$R$66,16,FALSE))/(V$3-V$4)*5)),1)))),(IF(VLOOKUP($E15,'Country Indicator Data'!$B$4:$N$300,12,FALSE)="x","x",ROUND(IF(VLOOKUP($E15,'Country Indicator Data'!$B$4:$N$300,12,FALSE)&gt;V$3,0,IF(VLOOKUP($E15,'Country Indicator Data'!$B$4:$N$300,12,FALSE)&lt;V$4,5,(V$3-VLOOKUP($E15,'Country Indicator Data'!$B$4:$N$300,12,FALSE))/(V$3-V$4)*5)),1))))</f>
        <v>3</v>
      </c>
      <c r="W15" s="163">
        <f t="shared" si="5"/>
        <v>3.2</v>
      </c>
      <c r="X15" s="163">
        <f t="shared" si="6"/>
        <v>2.7</v>
      </c>
      <c r="Y15" s="184">
        <f>IF('Core Indicators'!FC12="x","x",IF('Core Indicators'!FC12&gt;=5,5,IF('Core Indicators'!FC12&gt;=4,4,IF('Core Indicators'!FC12&gt;=3,3,IF('Core Indicators'!FC12&gt;=2,2,IF('Core Indicators'!FC12&gt;=1,1,0))))))</f>
        <v>4</v>
      </c>
      <c r="Z15" s="163">
        <f t="shared" si="7"/>
        <v>4</v>
      </c>
      <c r="AA15" s="184">
        <f>'Crisis Indicator Data'!Y12</f>
        <v>1</v>
      </c>
      <c r="AB15" s="184">
        <f>'Crisis Indicator Data'!Z12</f>
        <v>2</v>
      </c>
      <c r="AC15" s="184">
        <f>'Crisis Indicator Data'!AA12</f>
        <v>0</v>
      </c>
      <c r="AD15" s="184">
        <f>'Crisis Indicator Data'!AB12</f>
        <v>0</v>
      </c>
      <c r="AE15" s="184">
        <f t="shared" si="8"/>
        <v>2</v>
      </c>
      <c r="AF15" s="184">
        <f>'Crisis Indicator Data'!AC12</f>
        <v>0</v>
      </c>
      <c r="AG15" s="184">
        <f>'Crisis Indicator Data'!AD12</f>
        <v>0</v>
      </c>
      <c r="AH15" s="184">
        <f t="shared" si="9"/>
        <v>0</v>
      </c>
      <c r="AI15" s="184">
        <f>'Crisis Indicator Data'!AE12</f>
        <v>3</v>
      </c>
      <c r="AJ15" s="184">
        <f>'Crisis Indicator Data'!AF12</f>
        <v>1</v>
      </c>
      <c r="AK15" s="184">
        <f>'Crisis Indicator Data'!AG12</f>
        <v>3</v>
      </c>
      <c r="AL15" s="184">
        <f t="shared" si="10"/>
        <v>5</v>
      </c>
      <c r="AM15" s="163">
        <f t="shared" si="11"/>
        <v>2</v>
      </c>
      <c r="AN15" s="163">
        <f t="shared" si="12"/>
        <v>3</v>
      </c>
    </row>
    <row r="16" spans="1:40" ht="13.5" customHeight="1" x14ac:dyDescent="0.35">
      <c r="A16" s="169" t="str">
        <f>'Crisis Indicator Data'!A13</f>
        <v>2024 Monsoon Floods in Bangladesh</v>
      </c>
      <c r="B16" s="170" t="str">
        <f>'Crisis Indicator Data'!B13</f>
        <v>Floods</v>
      </c>
      <c r="C16" s="170" t="str">
        <f>'Crisis Indicator Data'!C13</f>
        <v>BGD014</v>
      </c>
      <c r="D16" s="170" t="str">
        <f>'Crisis Indicator Data'!D13</f>
        <v>Bangladesh</v>
      </c>
      <c r="E16" s="171" t="str">
        <f>'Crisis Indicator Data'!E13</f>
        <v>BGD</v>
      </c>
      <c r="F16" s="163">
        <f>IF(LEN(E16)&gt;3,(IF(VLOOKUP($C16,'Regional Crises'!$B$1:$R$66,7,FALSE)="x","x",ROUND(IF(VLOOKUP($C16,'Regional Crises'!$B$1:$R$66,7,FALSE)&gt;$F$3,5,IF(VLOOKUP($C16,'Regional Crises'!$B$1:$R$66,7,FALSE)&lt;F$4,0,($F$3-VLOOKUP($C16,'Regional Crises'!$B$1:$R$66,7,FALSE))/($F$3-$F$4)*5)),1))),IF(VLOOKUP($E16,'Country Indicator Data'!$B$4:$N$300,3,FALSE)="x","x",ROUND(IF(VLOOKUP($E16,'Country Indicator Data'!$B$4:$N$300,3,FALSE)&gt;$F$3,5,IF(VLOOKUP($E16,'Country Indicator Data'!$B$4:$N$300,3,FALSE)&lt;$F$4,0,($F$3-VLOOKUP($E16,'Country Indicator Data'!$B$4:$N$300,3,FALSE))/($F$3-$F$4)*5)),1)))</f>
        <v>2.5</v>
      </c>
      <c r="G16" s="163">
        <f>IF(LEN(E16)&gt;3,(IF(VLOOKUP($C16,'Regional Crises'!$B$1:$R$66,9,FALSE)="x","x",ROUND(IF(VLOOKUP($C16,'Regional Crises'!$B$1:$R$66,9,FALSE)&gt;G$3,5,IF(VLOOKUP($C16,'Regional Crises'!$B$1:$R$66,9,FALSE)&lt;G$4,0,(G$3-VLOOKUP($C16,'Regional Crises'!$B$1:$R$66,9,FALSE))/(G$3-G$4)*5)),1))),IF(VLOOKUP($E16,'Country Indicator Data'!$B$4:$N$300,5,FALSE)="x","x",ROUND(IF(VLOOKUP($E16,'Country Indicator Data'!$B$4:$N$300,5,FALSE)&gt;G$3,5,IF(VLOOKUP($E16,'Country Indicator Data'!$B$4:$N$300,5,FALSE)&lt;G$4,0,(G$3-VLOOKUP($E16,'Country Indicator Data'!$B$4:$N$300,5,FALSE))/(G$3-G$4)*5)),1)))</f>
        <v>3</v>
      </c>
      <c r="H16" s="163">
        <f t="shared" si="0"/>
        <v>2.75</v>
      </c>
      <c r="I16" s="163">
        <f>IF(LEN(E16)&gt;3,(IF(VLOOKUP($C16,'Regional Crises'!$B$1:$R$66,6,FALSE)="x","x",ROUND(IF(VLOOKUP($C16,'Regional Crises'!$B$1:$R$66,6,FALSE)&gt;I$3,5,IF(VLOOKUP($C16,'Regional Crises'!$B$1:$R$66,6,FALSE)&lt;I$4,0,5-(I$3-VLOOKUP($C16,'Regional Crises'!$B$1:$R$66,6,FALSE))/(I$3-I$4)*5)),1))),IF(VLOOKUP($E16,'Country Indicator Data'!$B$4:$N$300,2,FALSE)="x","x",ROUND(IF(VLOOKUP($E16,'Country Indicator Data'!$B$4:$N$300,2,FALSE)&gt;I$3,5,IF(VLOOKUP($E16,'Country Indicator Data'!$B$4:$N$300,2,FALSE)&lt;I$4,0,5-(I$3-VLOOKUP($E16,'Country Indicator Data'!$B$4:$N$300,2,FALSE))/(I$3-I$4)*5)),1)))</f>
        <v>0.9</v>
      </c>
      <c r="J16" s="163">
        <f>IF(LEN(E16)&gt;3,(IF(VLOOKUP($C16,'Regional Crises'!$B$1:$R$66,8,FALSE)="x","x",ROUND(IF(VLOOKUP($C16,'Regional Crises'!$B$1:$R$66,8,FALSE)&gt;J$3,5,IF(VLOOKUP($C16,'Regional Crises'!$B$1:$R$66,8,FALSE)&lt;J$4,0,5-(J$3-VLOOKUP($C16,'Regional Crises'!$B$1:$R$66,8,FALSE))/(J$3-J$4)*5)),1))),IF(VLOOKUP($E16,'Country Indicator Data'!$B$4:$N$300,4,FALSE)="x","x",ROUND(IF(VLOOKUP($E16,'Country Indicator Data'!$B$4:$N$300,4,FALSE)&gt;J$3,5,IF(VLOOKUP($E16,'Country Indicator Data'!$B$4:$N$300,4,FALSE)&lt;J$4,0,5-(J$3-VLOOKUP($E16,'Country Indicator Data'!$B$4:$N$300,4,FALSE))/(J$3-J$4)*5)),1)))</f>
        <v>1.2</v>
      </c>
      <c r="K16" s="163">
        <f t="shared" si="1"/>
        <v>1.05</v>
      </c>
      <c r="L16" s="163">
        <f>IF(LEN(E16)&gt;3,(IF(VLOOKUP($C16,'Regional Crises'!$B$1:$R$66,10,FALSE)="x","x",ROUND(IF(VLOOKUP($C16,'Regional Crises'!$B$1:$R$66,10,FALSE)&gt;L$3,5,IF(VLOOKUP($C16,'Regional Crises'!$B$1:$R$66,10,FALSE)&lt;L$4,0,5-(L$3-VLOOKUP($C16,'Regional Crises'!$B$1:$R$66,10,FALSE))/(L$3-L$4)*5)),1))),IF(VLOOKUP($E16,'Country Indicator Data'!$B$4:$N$300,6,FALSE)="x","x",ROUND(IF(VLOOKUP($E16,'Country Indicator Data'!$B$4:$N$300,6,FALSE)&gt;L$3,5,IF(VLOOKUP($E16,'Country Indicator Data'!$B$4:$N$300,6,FALSE)&lt;L$4,0,5-(L$3-VLOOKUP($E16,'Country Indicator Data'!$B$4:$N$300,6,FALSE))/(L$3-L$4)*5)),1)))</f>
        <v>3.6</v>
      </c>
      <c r="M16" s="163">
        <f>IF(LEN(E16)&gt;3,(IF(VLOOKUP($C16,'Regional Crises'!$B$1:$R$66,11,FALSE)="x","x",ROUND(IF(VLOOKUP($C16,'Regional Crises'!$B$1:$R$66,11,FALSE)&gt;M$3,5,IF(VLOOKUP($C16,'Regional Crises'!$B$1:$R$66,11,FALSE)&lt;M$4,0,5-(M$3-VLOOKUP($C16,'Regional Crises'!$B$1:$R$66,11,FALSE))/(M$3-M$4)*5)),1))),IF(VLOOKUP($E16,'Country Indicator Data'!$B$4:$N$300,7,FALSE)="x","x",ROUND(IF(VLOOKUP($E16,'Country Indicator Data'!$B$4:$N$300,7,FALSE)&gt;M$3,5,IF(VLOOKUP($E16,'Country Indicator Data'!$B$4:$N$300,7,FALSE)&lt;M$4,0,5-(M$3-VLOOKUP($E16,'Country Indicator Data'!$B$4:$N$300,7,FALSE))/(M$3-M$4)*5)),1)))</f>
        <v>1.1000000000000001</v>
      </c>
      <c r="N16" s="163">
        <f t="shared" si="2"/>
        <v>2.35</v>
      </c>
      <c r="O16" s="163">
        <f t="shared" si="3"/>
        <v>2.0500000000000003</v>
      </c>
      <c r="P16" s="163">
        <f>IF(LEN(E16)&gt;3,VLOOKUP(C16,'Regional Crises'!$B$1:$R$69,12,FALSE),VLOOKUP(E16,'Country Indicator Data'!$B$4:$I$300,8,FALSE))</f>
        <v>3</v>
      </c>
      <c r="Q16" s="163">
        <f>IF(LEN(E16)&gt;3,((IF(VLOOKUP($C16,'Regional Crises'!$B$1:$R$66,13,FALSE)="x","x",ROUND(IF(VLOOKUP($C16,'Regional Crises'!$B$1:$R$66,13,FALSE)&gt;Q$3,5,IF(VLOOKUP($C16,'Regional Crises'!$B$1:$R$66,13,FALSE)&lt;Q$4,0,5-(LOG(Q$3)-LOG(VLOOKUP($C16,'Regional Crises'!$B$1:$R$66,13,FALSE)))/(LOG(Q$3)-LOG(Q$4))*5)),1)))),(IF(VLOOKUP($E16,'Country Indicator Data'!$B$4:$N$300,9,FALSE)="x","x",ROUND(IF(VLOOKUP($E16,'Country Indicator Data'!$B$4:$N$300,9,FALSE)&gt;Q$3,5,IF(VLOOKUP($E16,'Country Indicator Data'!$B$4:$N$300,9,FALSE)&lt;Q$4,0,5-(LOG(Q$3)-LOG(VLOOKUP($E16,'Country Indicator Data'!$B$4:$N$300,9,FALSE)))/(LOG(Q$3)-LOG(Q$4))*5)),1))))</f>
        <v>2.8</v>
      </c>
      <c r="R16" s="163">
        <f t="shared" si="4"/>
        <v>2.9</v>
      </c>
      <c r="S16" s="163">
        <f>IF(LEN(E16)&gt;3,((IF(VLOOKUP($C16,'Regional Crises'!$B$1:$R$66,17,FALSE)="x","x",ROUND(IF(VLOOKUP($C16,'Regional Crises'!$B$1:$R$66,17,FALSE)&gt;S$3,0,IF(VLOOKUP($C16,'Regional Crises'!$B$1:$R$66,17,FALSE)&lt;S$4,5,(S$3-VLOOKUP($C16,'Regional Crises'!$B$1:$R$66,17,FALSE))/(S$3-S$4)*5)),1)))),(IF(VLOOKUP($E16,'Country Indicator Data'!$B$4:$N$300,13,FALSE)="x","x",ROUND(IF(VLOOKUP($E16,'Country Indicator Data'!$B$4:$N$300,13,FALSE)&gt;S$3,0,IF(VLOOKUP($E16,'Country Indicator Data'!$B$4:$N$300,13,FALSE)&lt;S$4,5,(S$3-VLOOKUP($E16,'Country Indicator Data'!$B$4:$N$300,13,FALSE))/(S$3-S$4)*5)),1))))</f>
        <v>3.8</v>
      </c>
      <c r="T16" s="163">
        <f>IF(LEN(E16)&gt;3,((IF(VLOOKUP($C16,'Regional Crises'!$B$1:$R$66,14,FALSE)="x","x",ROUND(IF(VLOOKUP($C16,'Regional Crises'!$B$1:$R$66,14,FALSE)&gt;T$3,0,IF(VLOOKUP($C16,'Regional Crises'!$B$1:$R$66,14,FALSE)&lt;T$4,5,(T$3-VLOOKUP($C16,'Regional Crises'!$B$1:$R$66,14,FALSE))/(T$3-T$4)*5)),1)))),(IF(VLOOKUP($E16,'Country Indicator Data'!$B$4:$N$300,10,FALSE)="x","x",ROUND(IF(VLOOKUP($E16,'Country Indicator Data'!$B$4:$N$300,10,FALSE)&gt;T$3,0,IF(VLOOKUP($E16,'Country Indicator Data'!$B$4:$N$300,10,FALSE)&lt;T$4,5,(T$3-VLOOKUP($E16,'Country Indicator Data'!$B$4:$N$300,10,FALSE))/(T$3-T$4)*5)),1))))</f>
        <v>3.1</v>
      </c>
      <c r="U16" s="163">
        <f>IF(LEN(E16)&gt;3,((IF(VLOOKUP($C16,'Regional Crises'!$B$1:$R$66,15,FALSE)="x","x",ROUND(IF(VLOOKUP($C16,'Regional Crises'!$B$1:$R$66,15,FALSE)&gt;U$3,0,IF(VLOOKUP($C16,'Regional Crises'!$B$1:$R$66,15,FALSE)&lt;U$4,5,(U$3-VLOOKUP($C16,'Regional Crises'!$B$1:$R$66,15,FALSE))/(U$3-U$4)*5)),1)))),(IF(VLOOKUP($E16,'Country Indicator Data'!$B$4:$N$300,11,FALSE)="x","x",ROUND(IF(VLOOKUP($E16,'Country Indicator Data'!$B$4:$N$300,11,FALSE)&gt;U$3,0,IF(VLOOKUP($E16,'Country Indicator Data'!$B$4:$N$300,11,FALSE)&lt;U$4,5,(U$3-VLOOKUP($E16,'Country Indicator Data'!$B$4:$N$300,11,FALSE))/(U$3-U$4)*5)),1))))</f>
        <v>2.8</v>
      </c>
      <c r="V16" s="163">
        <f>IF(LEN(E16)&gt;3,((IF(VLOOKUP($C16,'Regional Crises'!$B$1:$R$66,16,FALSE)="x","x",ROUND(IF(VLOOKUP($C16,'Regional Crises'!$B$1:$R$66,16,FALSE)&gt;V$3,0,IF(VLOOKUP($C16,'Regional Crises'!$B$1:$R$66,16,FALSE)&lt;V$4,5,(V$3-VLOOKUP($C16,'Regional Crises'!$B$1:$R$66,16,FALSE))/(V$3-V$4)*5)),1)))),(IF(VLOOKUP($E16,'Country Indicator Data'!$B$4:$N$300,12,FALSE)="x","x",ROUND(IF(VLOOKUP($E16,'Country Indicator Data'!$B$4:$N$300,12,FALSE)&gt;V$3,0,IF(VLOOKUP($E16,'Country Indicator Data'!$B$4:$N$300,12,FALSE)&lt;V$4,5,(V$3-VLOOKUP($E16,'Country Indicator Data'!$B$4:$N$300,12,FALSE))/(V$3-V$4)*5)),1))))</f>
        <v>3</v>
      </c>
      <c r="W16" s="163">
        <f t="shared" si="5"/>
        <v>3.2</v>
      </c>
      <c r="X16" s="163">
        <f t="shared" si="6"/>
        <v>2.7</v>
      </c>
      <c r="Y16" s="184">
        <f>IF('Core Indicators'!FC13="x","x",IF('Core Indicators'!FC13&gt;=5,5,IF('Core Indicators'!FC13&gt;=4,4,IF('Core Indicators'!FC13&gt;=3,3,IF('Core Indicators'!FC13&gt;=2,2,IF('Core Indicators'!FC13&gt;=1,1,0))))))</f>
        <v>4</v>
      </c>
      <c r="Z16" s="163">
        <f t="shared" si="7"/>
        <v>4</v>
      </c>
      <c r="AA16" s="184">
        <f>'Crisis Indicator Data'!Y13</f>
        <v>1</v>
      </c>
      <c r="AB16" s="184">
        <f>'Crisis Indicator Data'!Z13</f>
        <v>2</v>
      </c>
      <c r="AC16" s="184">
        <f>'Crisis Indicator Data'!AA13</f>
        <v>0</v>
      </c>
      <c r="AD16" s="184">
        <f>'Crisis Indicator Data'!AB13</f>
        <v>0</v>
      </c>
      <c r="AE16" s="184">
        <f t="shared" si="8"/>
        <v>2</v>
      </c>
      <c r="AF16" s="184">
        <f>'Crisis Indicator Data'!AC13</f>
        <v>0</v>
      </c>
      <c r="AG16" s="184">
        <f>'Crisis Indicator Data'!AD13</f>
        <v>0</v>
      </c>
      <c r="AH16" s="184">
        <f t="shared" si="9"/>
        <v>0</v>
      </c>
      <c r="AI16" s="184">
        <f>'Crisis Indicator Data'!AE13</f>
        <v>3</v>
      </c>
      <c r="AJ16" s="184">
        <f>'Crisis Indicator Data'!AF13</f>
        <v>1</v>
      </c>
      <c r="AK16" s="184">
        <f>'Crisis Indicator Data'!AG13</f>
        <v>3</v>
      </c>
      <c r="AL16" s="184">
        <f t="shared" si="10"/>
        <v>5</v>
      </c>
      <c r="AM16" s="163">
        <f t="shared" si="11"/>
        <v>2</v>
      </c>
      <c r="AN16" s="163">
        <f t="shared" si="12"/>
        <v>3</v>
      </c>
    </row>
    <row r="17" spans="1:40" ht="13.5" customHeight="1" x14ac:dyDescent="0.35">
      <c r="A17" s="169" t="str">
        <f>'Crisis Indicator Data'!A14</f>
        <v>Displacement from Russia-Ukraine conflict in Bulgaria</v>
      </c>
      <c r="B17" s="170" t="str">
        <f>'Crisis Indicator Data'!B14</f>
        <v>Conflict,Displacement</v>
      </c>
      <c r="C17" s="170" t="str">
        <f>'Crisis Indicator Data'!C14</f>
        <v>BGR002</v>
      </c>
      <c r="D17" s="170" t="str">
        <f>'Crisis Indicator Data'!D14</f>
        <v>Bulgaria</v>
      </c>
      <c r="E17" s="171" t="str">
        <f>'Crisis Indicator Data'!E14</f>
        <v>BGR</v>
      </c>
      <c r="F17" s="163">
        <f>IF(LEN(E17)&gt;3,(IF(VLOOKUP($C17,'Regional Crises'!$B$1:$R$66,7,FALSE)="x","x",ROUND(IF(VLOOKUP($C17,'Regional Crises'!$B$1:$R$66,7,FALSE)&gt;$F$3,5,IF(VLOOKUP($C17,'Regional Crises'!$B$1:$R$66,7,FALSE)&lt;F$4,0,($F$3-VLOOKUP($C17,'Regional Crises'!$B$1:$R$66,7,FALSE))/($F$3-$F$4)*5)),1))),IF(VLOOKUP($E17,'Country Indicator Data'!$B$4:$N$300,3,FALSE)="x","x",ROUND(IF(VLOOKUP($E17,'Country Indicator Data'!$B$4:$N$300,3,FALSE)&gt;$F$3,5,IF(VLOOKUP($E17,'Country Indicator Data'!$B$4:$N$300,3,FALSE)&lt;$F$4,0,($F$3-VLOOKUP($E17,'Country Indicator Data'!$B$4:$N$300,3,FALSE))/($F$3-$F$4)*5)),1)))</f>
        <v>1.8</v>
      </c>
      <c r="G17" s="163">
        <f>IF(LEN(E17)&gt;3,(IF(VLOOKUP($C17,'Regional Crises'!$B$1:$R$66,9,FALSE)="x","x",ROUND(IF(VLOOKUP($C17,'Regional Crises'!$B$1:$R$66,9,FALSE)&gt;G$3,5,IF(VLOOKUP($C17,'Regional Crises'!$B$1:$R$66,9,FALSE)&lt;G$4,0,(G$3-VLOOKUP($C17,'Regional Crises'!$B$1:$R$66,9,FALSE))/(G$3-G$4)*5)),1))),IF(VLOOKUP($E17,'Country Indicator Data'!$B$4:$N$300,5,FALSE)="x","x",ROUND(IF(VLOOKUP($E17,'Country Indicator Data'!$B$4:$N$300,5,FALSE)&gt;G$3,5,IF(VLOOKUP($E17,'Country Indicator Data'!$B$4:$N$300,5,FALSE)&lt;G$4,0,(G$3-VLOOKUP($E17,'Country Indicator Data'!$B$4:$N$300,5,FALSE))/(G$3-G$4)*5)),1)))</f>
        <v>1.4</v>
      </c>
      <c r="H17" s="163">
        <f t="shared" si="0"/>
        <v>1.6</v>
      </c>
      <c r="I17" s="163">
        <f>IF(LEN(E17)&gt;3,(IF(VLOOKUP($C17,'Regional Crises'!$B$1:$R$66,6,FALSE)="x","x",ROUND(IF(VLOOKUP($C17,'Regional Crises'!$B$1:$R$66,6,FALSE)&gt;I$3,5,IF(VLOOKUP($C17,'Regional Crises'!$B$1:$R$66,6,FALSE)&lt;I$4,0,5-(I$3-VLOOKUP($C17,'Regional Crises'!$B$1:$R$66,6,FALSE))/(I$3-I$4)*5)),1))),IF(VLOOKUP($E17,'Country Indicator Data'!$B$4:$N$300,2,FALSE)="x","x",ROUND(IF(VLOOKUP($E17,'Country Indicator Data'!$B$4:$N$300,2,FALSE)&gt;I$3,5,IF(VLOOKUP($E17,'Country Indicator Data'!$B$4:$N$300,2,FALSE)&lt;I$4,0,5-(I$3-VLOOKUP($E17,'Country Indicator Data'!$B$4:$N$300,2,FALSE))/(I$3-I$4)*5)),1)))</f>
        <v>1.5</v>
      </c>
      <c r="J17" s="163">
        <f>IF(LEN(E17)&gt;3,(IF(VLOOKUP($C17,'Regional Crises'!$B$1:$R$66,8,FALSE)="x","x",ROUND(IF(VLOOKUP($C17,'Regional Crises'!$B$1:$R$66,8,FALSE)&gt;J$3,5,IF(VLOOKUP($C17,'Regional Crises'!$B$1:$R$66,8,FALSE)&lt;J$4,0,5-(J$3-VLOOKUP($C17,'Regional Crises'!$B$1:$R$66,8,FALSE))/(J$3-J$4)*5)),1))),IF(VLOOKUP($E17,'Country Indicator Data'!$B$4:$N$300,4,FALSE)="x","x",ROUND(IF(VLOOKUP($E17,'Country Indicator Data'!$B$4:$N$300,4,FALSE)&gt;J$3,5,IF(VLOOKUP($E17,'Country Indicator Data'!$B$4:$N$300,4,FALSE)&lt;J$4,0,5-(J$3-VLOOKUP($E17,'Country Indicator Data'!$B$4:$N$300,4,FALSE))/(J$3-J$4)*5)),1)))</f>
        <v>0.5</v>
      </c>
      <c r="K17" s="163">
        <f t="shared" si="1"/>
        <v>1</v>
      </c>
      <c r="L17" s="163">
        <f>IF(LEN(E17)&gt;3,(IF(VLOOKUP($C17,'Regional Crises'!$B$1:$R$66,10,FALSE)="x","x",ROUND(IF(VLOOKUP($C17,'Regional Crises'!$B$1:$R$66,10,FALSE)&gt;L$3,5,IF(VLOOKUP($C17,'Regional Crises'!$B$1:$R$66,10,FALSE)&lt;L$4,0,5-(L$3-VLOOKUP($C17,'Regional Crises'!$B$1:$R$66,10,FALSE))/(L$3-L$4)*5)),1))),IF(VLOOKUP($E17,'Country Indicator Data'!$B$4:$N$300,6,FALSE)="x","x",ROUND(IF(VLOOKUP($E17,'Country Indicator Data'!$B$4:$N$300,6,FALSE)&gt;L$3,5,IF(VLOOKUP($E17,'Country Indicator Data'!$B$4:$N$300,6,FALSE)&lt;L$4,0,5-(L$3-VLOOKUP($E17,'Country Indicator Data'!$B$4:$N$300,6,FALSE))/(L$3-L$4)*5)),1)))</f>
        <v>1.5</v>
      </c>
      <c r="M17" s="163">
        <f>IF(LEN(E17)&gt;3,(IF(VLOOKUP($C17,'Regional Crises'!$B$1:$R$66,11,FALSE)="x","x",ROUND(IF(VLOOKUP($C17,'Regional Crises'!$B$1:$R$66,11,FALSE)&gt;M$3,5,IF(VLOOKUP($C17,'Regional Crises'!$B$1:$R$66,11,FALSE)&lt;M$4,0,5-(M$3-VLOOKUP($C17,'Regional Crises'!$B$1:$R$66,11,FALSE))/(M$3-M$4)*5)),1))),IF(VLOOKUP($E17,'Country Indicator Data'!$B$4:$N$300,7,FALSE)="x","x",ROUND(IF(VLOOKUP($E17,'Country Indicator Data'!$B$4:$N$300,7,FALSE)&gt;M$3,5,IF(VLOOKUP($E17,'Country Indicator Data'!$B$4:$N$300,7,FALSE)&lt;M$4,0,5-(M$3-VLOOKUP($E17,'Country Indicator Data'!$B$4:$N$300,7,FALSE))/(M$3-M$4)*5)),1)))</f>
        <v>2</v>
      </c>
      <c r="N17" s="163">
        <f t="shared" si="2"/>
        <v>1.75</v>
      </c>
      <c r="O17" s="163">
        <f t="shared" si="3"/>
        <v>1.45</v>
      </c>
      <c r="P17" s="163">
        <f>IF(LEN(E17)&gt;3,VLOOKUP(C17,'Regional Crises'!$B$1:$R$69,12,FALSE),VLOOKUP(E17,'Country Indicator Data'!$B$4:$I$300,8,FALSE))</f>
        <v>0</v>
      </c>
      <c r="Q17" s="163">
        <f>IF(LEN(E17)&gt;3,((IF(VLOOKUP($C17,'Regional Crises'!$B$1:$R$66,13,FALSE)="x","x",ROUND(IF(VLOOKUP($C17,'Regional Crises'!$B$1:$R$66,13,FALSE)&gt;Q$3,5,IF(VLOOKUP($C17,'Regional Crises'!$B$1:$R$66,13,FALSE)&lt;Q$4,0,5-(LOG(Q$3)-LOG(VLOOKUP($C17,'Regional Crises'!$B$1:$R$66,13,FALSE)))/(LOG(Q$3)-LOG(Q$4))*5)),1)))),(IF(VLOOKUP($E17,'Country Indicator Data'!$B$4:$N$300,9,FALSE)="x","x",ROUND(IF(VLOOKUP($E17,'Country Indicator Data'!$B$4:$N$300,9,FALSE)&gt;Q$3,5,IF(VLOOKUP($E17,'Country Indicator Data'!$B$4:$N$300,9,FALSE)&lt;Q$4,0,5-(LOG(Q$3)-LOG(VLOOKUP($E17,'Country Indicator Data'!$B$4:$N$300,9,FALSE)))/(LOG(Q$3)-LOG(Q$4))*5)),1))))</f>
        <v>0</v>
      </c>
      <c r="R17" s="163">
        <f t="shared" si="4"/>
        <v>0</v>
      </c>
      <c r="S17" s="163">
        <f>IF(LEN(E17)&gt;3,((IF(VLOOKUP($C17,'Regional Crises'!$B$1:$R$66,17,FALSE)="x","x",ROUND(IF(VLOOKUP($C17,'Regional Crises'!$B$1:$R$66,17,FALSE)&gt;S$3,0,IF(VLOOKUP($C17,'Regional Crises'!$B$1:$R$66,17,FALSE)&lt;S$4,5,(S$3-VLOOKUP($C17,'Regional Crises'!$B$1:$R$66,17,FALSE))/(S$3-S$4)*5)),1)))),(IF(VLOOKUP($E17,'Country Indicator Data'!$B$4:$N$300,13,FALSE)="x","x",ROUND(IF(VLOOKUP($E17,'Country Indicator Data'!$B$4:$N$300,13,FALSE)&gt;S$3,0,IF(VLOOKUP($E17,'Country Indicator Data'!$B$4:$N$300,13,FALSE)&lt;S$4,5,(S$3-VLOOKUP($E17,'Country Indicator Data'!$B$4:$N$300,13,FALSE))/(S$3-S$4)*5)),1))))</f>
        <v>2.8</v>
      </c>
      <c r="T17" s="163">
        <f>IF(LEN(E17)&gt;3,((IF(VLOOKUP($C17,'Regional Crises'!$B$1:$R$66,14,FALSE)="x","x",ROUND(IF(VLOOKUP($C17,'Regional Crises'!$B$1:$R$66,14,FALSE)&gt;T$3,0,IF(VLOOKUP($C17,'Regional Crises'!$B$1:$R$66,14,FALSE)&lt;T$4,5,(T$3-VLOOKUP($C17,'Regional Crises'!$B$1:$R$66,14,FALSE))/(T$3-T$4)*5)),1)))),(IF(VLOOKUP($E17,'Country Indicator Data'!$B$4:$N$300,10,FALSE)="x","x",ROUND(IF(VLOOKUP($E17,'Country Indicator Data'!$B$4:$N$300,10,FALSE)&gt;T$3,0,IF(VLOOKUP($E17,'Country Indicator Data'!$B$4:$N$300,10,FALSE)&lt;T$4,5,(T$3-VLOOKUP($E17,'Country Indicator Data'!$B$4:$N$300,10,FALSE))/(T$3-T$4)*5)),1))))</f>
        <v>2.6</v>
      </c>
      <c r="U17" s="163">
        <f>IF(LEN(E17)&gt;3,((IF(VLOOKUP($C17,'Regional Crises'!$B$1:$R$66,15,FALSE)="x","x",ROUND(IF(VLOOKUP($C17,'Regional Crises'!$B$1:$R$66,15,FALSE)&gt;U$3,0,IF(VLOOKUP($C17,'Regional Crises'!$B$1:$R$66,15,FALSE)&lt;U$4,5,(U$3-VLOOKUP($C17,'Regional Crises'!$B$1:$R$66,15,FALSE))/(U$3-U$4)*5)),1)))),(IF(VLOOKUP($E17,'Country Indicator Data'!$B$4:$N$300,11,FALSE)="x","x",ROUND(IF(VLOOKUP($E17,'Country Indicator Data'!$B$4:$N$300,11,FALSE)&gt;U$3,0,IF(VLOOKUP($E17,'Country Indicator Data'!$B$4:$N$300,11,FALSE)&lt;U$4,5,(U$3-VLOOKUP($E17,'Country Indicator Data'!$B$4:$N$300,11,FALSE))/(U$3-U$4)*5)),1))))</f>
        <v>1.3</v>
      </c>
      <c r="V17" s="163">
        <f>IF(LEN(E17)&gt;3,((IF(VLOOKUP($C17,'Regional Crises'!$B$1:$R$66,16,FALSE)="x","x",ROUND(IF(VLOOKUP($C17,'Regional Crises'!$B$1:$R$66,16,FALSE)&gt;V$3,0,IF(VLOOKUP($C17,'Regional Crises'!$B$1:$R$66,16,FALSE)&lt;V$4,5,(V$3-VLOOKUP($C17,'Regional Crises'!$B$1:$R$66,16,FALSE))/(V$3-V$4)*5)),1)))),(IF(VLOOKUP($E17,'Country Indicator Data'!$B$4:$N$300,12,FALSE)="x","x",ROUND(IF(VLOOKUP($E17,'Country Indicator Data'!$B$4:$N$300,12,FALSE)&gt;V$3,0,IF(VLOOKUP($E17,'Country Indicator Data'!$B$4:$N$300,12,FALSE)&lt;V$4,5,(V$3-VLOOKUP($E17,'Country Indicator Data'!$B$4:$N$300,12,FALSE))/(V$3-V$4)*5)),1))))</f>
        <v>1.1000000000000001</v>
      </c>
      <c r="W17" s="163">
        <f t="shared" si="5"/>
        <v>2</v>
      </c>
      <c r="X17" s="163">
        <f t="shared" si="6"/>
        <v>1.2</v>
      </c>
      <c r="Y17" s="184">
        <f>IF('Core Indicators'!FC14="x","x",IF('Core Indicators'!FC14&gt;=5,5,IF('Core Indicators'!FC14&gt;=4,4,IF('Core Indicators'!FC14&gt;=3,3,IF('Core Indicators'!FC14&gt;=2,2,IF('Core Indicators'!FC14&gt;=1,1,0))))))</f>
        <v>2</v>
      </c>
      <c r="Z17" s="163">
        <f t="shared" si="7"/>
        <v>2</v>
      </c>
      <c r="AA17" s="184">
        <f>'Crisis Indicator Data'!Y14</f>
        <v>0</v>
      </c>
      <c r="AB17" s="184">
        <f>'Crisis Indicator Data'!Z14</f>
        <v>0</v>
      </c>
      <c r="AC17" s="184">
        <f>'Crisis Indicator Data'!AA14</f>
        <v>0</v>
      </c>
      <c r="AD17" s="184">
        <f>'Crisis Indicator Data'!AB14</f>
        <v>0</v>
      </c>
      <c r="AE17" s="184">
        <f t="shared" si="8"/>
        <v>0</v>
      </c>
      <c r="AF17" s="184">
        <f>'Crisis Indicator Data'!AC14</f>
        <v>0</v>
      </c>
      <c r="AG17" s="184">
        <f>'Crisis Indicator Data'!AD14</f>
        <v>0</v>
      </c>
      <c r="AH17" s="184">
        <f t="shared" si="9"/>
        <v>0</v>
      </c>
      <c r="AI17" s="184">
        <f>'Crisis Indicator Data'!AE14</f>
        <v>0</v>
      </c>
      <c r="AJ17" s="184">
        <f>'Crisis Indicator Data'!AF14</f>
        <v>0</v>
      </c>
      <c r="AK17" s="184">
        <f>'Crisis Indicator Data'!AG14</f>
        <v>0</v>
      </c>
      <c r="AL17" s="184">
        <f t="shared" si="10"/>
        <v>0</v>
      </c>
      <c r="AM17" s="163">
        <f t="shared" si="11"/>
        <v>0</v>
      </c>
      <c r="AN17" s="163">
        <f t="shared" si="12"/>
        <v>1</v>
      </c>
    </row>
    <row r="18" spans="1:40" ht="13.5" customHeight="1" x14ac:dyDescent="0.35">
      <c r="A18" s="169" t="str">
        <f>'Crisis Indicator Data'!A15</f>
        <v>Displacement from Russia-Ukraine conflict in Belarus</v>
      </c>
      <c r="B18" s="170" t="str">
        <f>'Crisis Indicator Data'!B15</f>
        <v>Displacement,Conflict</v>
      </c>
      <c r="C18" s="170" t="str">
        <f>'Crisis Indicator Data'!C15</f>
        <v>BLR002</v>
      </c>
      <c r="D18" s="170" t="str">
        <f>'Crisis Indicator Data'!D15</f>
        <v>Belarus</v>
      </c>
      <c r="E18" s="171" t="str">
        <f>'Crisis Indicator Data'!E15</f>
        <v>BLR</v>
      </c>
      <c r="F18" s="163">
        <f>IF(LEN(E18)&gt;3,(IF(VLOOKUP($C18,'Regional Crises'!$B$1:$R$66,7,FALSE)="x","x",ROUND(IF(VLOOKUP($C18,'Regional Crises'!$B$1:$R$66,7,FALSE)&gt;$F$3,5,IF(VLOOKUP($C18,'Regional Crises'!$B$1:$R$66,7,FALSE)&lt;F$4,0,($F$3-VLOOKUP($C18,'Regional Crises'!$B$1:$R$66,7,FALSE))/($F$3-$F$4)*5)),1))),IF(VLOOKUP($E18,'Country Indicator Data'!$B$4:$N$300,3,FALSE)="x","x",ROUND(IF(VLOOKUP($E18,'Country Indicator Data'!$B$4:$N$300,3,FALSE)&gt;$F$3,5,IF(VLOOKUP($E18,'Country Indicator Data'!$B$4:$N$300,3,FALSE)&lt;$F$4,0,($F$3-VLOOKUP($E18,'Country Indicator Data'!$B$4:$N$300,3,FALSE))/($F$3-$F$4)*5)),1)))</f>
        <v>4.3</v>
      </c>
      <c r="G18" s="163">
        <f>IF(LEN(E18)&gt;3,(IF(VLOOKUP($C18,'Regional Crises'!$B$1:$R$66,9,FALSE)="x","x",ROUND(IF(VLOOKUP($C18,'Regional Crises'!$B$1:$R$66,9,FALSE)&gt;G$3,5,IF(VLOOKUP($C18,'Regional Crises'!$B$1:$R$66,9,FALSE)&lt;G$4,0,(G$3-VLOOKUP($C18,'Regional Crises'!$B$1:$R$66,9,FALSE))/(G$3-G$4)*5)),1))),IF(VLOOKUP($E18,'Country Indicator Data'!$B$4:$N$300,5,FALSE)="x","x",ROUND(IF(VLOOKUP($E18,'Country Indicator Data'!$B$4:$N$300,5,FALSE)&gt;G$3,5,IF(VLOOKUP($E18,'Country Indicator Data'!$B$4:$N$300,5,FALSE)&lt;G$4,0,(G$3-VLOOKUP($E18,'Country Indicator Data'!$B$4:$N$300,5,FALSE))/(G$3-G$4)*5)),1)))</f>
        <v>3.3</v>
      </c>
      <c r="H18" s="163">
        <f t="shared" si="0"/>
        <v>3.8</v>
      </c>
      <c r="I18" s="163">
        <f>IF(LEN(E18)&gt;3,(IF(VLOOKUP($C18,'Regional Crises'!$B$1:$R$66,6,FALSE)="x","x",ROUND(IF(VLOOKUP($C18,'Regional Crises'!$B$1:$R$66,6,FALSE)&gt;I$3,5,IF(VLOOKUP($C18,'Regional Crises'!$B$1:$R$66,6,FALSE)&lt;I$4,0,5-(I$3-VLOOKUP($C18,'Regional Crises'!$B$1:$R$66,6,FALSE))/(I$3-I$4)*5)),1))),IF(VLOOKUP($E18,'Country Indicator Data'!$B$4:$N$300,2,FALSE)="x","x",ROUND(IF(VLOOKUP($E18,'Country Indicator Data'!$B$4:$N$300,2,FALSE)&gt;I$3,5,IF(VLOOKUP($E18,'Country Indicator Data'!$B$4:$N$300,2,FALSE)&lt;I$4,0,5-(I$3-VLOOKUP($E18,'Country Indicator Data'!$B$4:$N$300,2,FALSE))/(I$3-I$4)*5)),1)))</f>
        <v>1.9</v>
      </c>
      <c r="J18" s="163">
        <f>IF(LEN(E18)&gt;3,(IF(VLOOKUP($C18,'Regional Crises'!$B$1:$R$66,8,FALSE)="x","x",ROUND(IF(VLOOKUP($C18,'Regional Crises'!$B$1:$R$66,8,FALSE)&gt;J$3,5,IF(VLOOKUP($C18,'Regional Crises'!$B$1:$R$66,8,FALSE)&lt;J$4,0,5-(J$3-VLOOKUP($C18,'Regional Crises'!$B$1:$R$66,8,FALSE))/(J$3-J$4)*5)),1))),IF(VLOOKUP($E18,'Country Indicator Data'!$B$4:$N$300,4,FALSE)="x","x",ROUND(IF(VLOOKUP($E18,'Country Indicator Data'!$B$4:$N$300,4,FALSE)&gt;J$3,5,IF(VLOOKUP($E18,'Country Indicator Data'!$B$4:$N$300,4,FALSE)&lt;J$4,0,5-(J$3-VLOOKUP($E18,'Country Indicator Data'!$B$4:$N$300,4,FALSE))/(J$3-J$4)*5)),1)))</f>
        <v>0.4</v>
      </c>
      <c r="K18" s="163">
        <f t="shared" si="1"/>
        <v>1.1499999999999999</v>
      </c>
      <c r="L18" s="163">
        <f>IF(LEN(E18)&gt;3,(IF(VLOOKUP($C18,'Regional Crises'!$B$1:$R$66,10,FALSE)="x","x",ROUND(IF(VLOOKUP($C18,'Regional Crises'!$B$1:$R$66,10,FALSE)&gt;L$3,5,IF(VLOOKUP($C18,'Regional Crises'!$B$1:$R$66,10,FALSE)&lt;L$4,0,5-(L$3-VLOOKUP($C18,'Regional Crises'!$B$1:$R$66,10,FALSE))/(L$3-L$4)*5)),1))),IF(VLOOKUP($E18,'Country Indicator Data'!$B$4:$N$300,6,FALSE)="x","x",ROUND(IF(VLOOKUP($E18,'Country Indicator Data'!$B$4:$N$300,6,FALSE)&gt;L$3,5,IF(VLOOKUP($E18,'Country Indicator Data'!$B$4:$N$300,6,FALSE)&lt;L$4,0,5-(L$3-VLOOKUP($E18,'Country Indicator Data'!$B$4:$N$300,6,FALSE))/(L$3-L$4)*5)),1)))</f>
        <v>0.8</v>
      </c>
      <c r="M18" s="163">
        <f>IF(LEN(E18)&gt;3,(IF(VLOOKUP($C18,'Regional Crises'!$B$1:$R$66,11,FALSE)="x","x",ROUND(IF(VLOOKUP($C18,'Regional Crises'!$B$1:$R$66,11,FALSE)&gt;M$3,5,IF(VLOOKUP($C18,'Regional Crises'!$B$1:$R$66,11,FALSE)&lt;M$4,0,5-(M$3-VLOOKUP($C18,'Regional Crises'!$B$1:$R$66,11,FALSE))/(M$3-M$4)*5)),1))),IF(VLOOKUP($E18,'Country Indicator Data'!$B$4:$N$300,7,FALSE)="x","x",ROUND(IF(VLOOKUP($E18,'Country Indicator Data'!$B$4:$N$300,7,FALSE)&gt;M$3,5,IF(VLOOKUP($E18,'Country Indicator Data'!$B$4:$N$300,7,FALSE)&lt;M$4,0,5-(M$3-VLOOKUP($E18,'Country Indicator Data'!$B$4:$N$300,7,FALSE))/(M$3-M$4)*5)),1)))</f>
        <v>0</v>
      </c>
      <c r="N18" s="163">
        <f t="shared" si="2"/>
        <v>0.4</v>
      </c>
      <c r="O18" s="163">
        <f t="shared" si="3"/>
        <v>1.7833333333333332</v>
      </c>
      <c r="P18" s="163">
        <f>IF(LEN(E18)&gt;3,VLOOKUP(C18,'Regional Crises'!$B$1:$R$69,12,FALSE),VLOOKUP(E18,'Country Indicator Data'!$B$4:$I$300,8,FALSE))</f>
        <v>3</v>
      </c>
      <c r="Q18" s="163">
        <f>IF(LEN(E18)&gt;3,((IF(VLOOKUP($C18,'Regional Crises'!$B$1:$R$66,13,FALSE)="x","x",ROUND(IF(VLOOKUP($C18,'Regional Crises'!$B$1:$R$66,13,FALSE)&gt;Q$3,5,IF(VLOOKUP($C18,'Regional Crises'!$B$1:$R$66,13,FALSE)&lt;Q$4,0,5-(LOG(Q$3)-LOG(VLOOKUP($C18,'Regional Crises'!$B$1:$R$66,13,FALSE)))/(LOG(Q$3)-LOG(Q$4))*5)),1)))),(IF(VLOOKUP($E18,'Country Indicator Data'!$B$4:$N$300,9,FALSE)="x","x",ROUND(IF(VLOOKUP($E18,'Country Indicator Data'!$B$4:$N$300,9,FALSE)&gt;Q$3,5,IF(VLOOKUP($E18,'Country Indicator Data'!$B$4:$N$300,9,FALSE)&lt;Q$4,0,5-(LOG(Q$3)-LOG(VLOOKUP($E18,'Country Indicator Data'!$B$4:$N$300,9,FALSE)))/(LOG(Q$3)-LOG(Q$4))*5)),1))))</f>
        <v>0.4</v>
      </c>
      <c r="R18" s="163">
        <f t="shared" si="4"/>
        <v>1.7</v>
      </c>
      <c r="S18" s="163">
        <f>IF(LEN(E18)&gt;3,((IF(VLOOKUP($C18,'Regional Crises'!$B$1:$R$66,17,FALSE)="x","x",ROUND(IF(VLOOKUP($C18,'Regional Crises'!$B$1:$R$66,17,FALSE)&gt;S$3,0,IF(VLOOKUP($C18,'Regional Crises'!$B$1:$R$66,17,FALSE)&lt;S$4,5,(S$3-VLOOKUP($C18,'Regional Crises'!$B$1:$R$66,17,FALSE))/(S$3-S$4)*5)),1)))),(IF(VLOOKUP($E18,'Country Indicator Data'!$B$4:$N$300,13,FALSE)="x","x",ROUND(IF(VLOOKUP($E18,'Country Indicator Data'!$B$4:$N$300,13,FALSE)&gt;S$3,0,IF(VLOOKUP($E18,'Country Indicator Data'!$B$4:$N$300,13,FALSE)&lt;S$4,5,(S$3-VLOOKUP($E18,'Country Indicator Data'!$B$4:$N$300,13,FALSE))/(S$3-S$4)*5)),1))))</f>
        <v>3.2</v>
      </c>
      <c r="T18" s="163">
        <f>IF(LEN(E18)&gt;3,((IF(VLOOKUP($C18,'Regional Crises'!$B$1:$R$66,14,FALSE)="x","x",ROUND(IF(VLOOKUP($C18,'Regional Crises'!$B$1:$R$66,14,FALSE)&gt;T$3,0,IF(VLOOKUP($C18,'Regional Crises'!$B$1:$R$66,14,FALSE)&lt;T$4,5,(T$3-VLOOKUP($C18,'Regional Crises'!$B$1:$R$66,14,FALSE))/(T$3-T$4)*5)),1)))),(IF(VLOOKUP($E18,'Country Indicator Data'!$B$4:$N$300,10,FALSE)="x","x",ROUND(IF(VLOOKUP($E18,'Country Indicator Data'!$B$4:$N$300,10,FALSE)&gt;T$3,0,IF(VLOOKUP($E18,'Country Indicator Data'!$B$4:$N$300,10,FALSE)&lt;T$4,5,(T$3-VLOOKUP($E18,'Country Indicator Data'!$B$4:$N$300,10,FALSE))/(T$3-T$4)*5)),1))))</f>
        <v>3.7</v>
      </c>
      <c r="U18" s="163">
        <f>IF(LEN(E18)&gt;3,((IF(VLOOKUP($C18,'Regional Crises'!$B$1:$R$66,15,FALSE)="x","x",ROUND(IF(VLOOKUP($C18,'Regional Crises'!$B$1:$R$66,15,FALSE)&gt;U$3,0,IF(VLOOKUP($C18,'Regional Crises'!$B$1:$R$66,15,FALSE)&lt;U$4,5,(U$3-VLOOKUP($C18,'Regional Crises'!$B$1:$R$66,15,FALSE))/(U$3-U$4)*5)),1)))),(IF(VLOOKUP($E18,'Country Indicator Data'!$B$4:$N$300,11,FALSE)="x","x",ROUND(IF(VLOOKUP($E18,'Country Indicator Data'!$B$4:$N$300,11,FALSE)&gt;U$3,0,IF(VLOOKUP($E18,'Country Indicator Data'!$B$4:$N$300,11,FALSE)&lt;U$4,5,(U$3-VLOOKUP($E18,'Country Indicator Data'!$B$4:$N$300,11,FALSE))/(U$3-U$4)*5)),1))))</f>
        <v>2.9</v>
      </c>
      <c r="V18" s="163">
        <f>IF(LEN(E18)&gt;3,((IF(VLOOKUP($C18,'Regional Crises'!$B$1:$R$66,16,FALSE)="x","x",ROUND(IF(VLOOKUP($C18,'Regional Crises'!$B$1:$R$66,16,FALSE)&gt;V$3,0,IF(VLOOKUP($C18,'Regional Crises'!$B$1:$R$66,16,FALSE)&lt;V$4,5,(V$3-VLOOKUP($C18,'Regional Crises'!$B$1:$R$66,16,FALSE))/(V$3-V$4)*5)),1)))),(IF(VLOOKUP($E18,'Country Indicator Data'!$B$4:$N$300,12,FALSE)="x","x",ROUND(IF(VLOOKUP($E18,'Country Indicator Data'!$B$4:$N$300,12,FALSE)&gt;V$3,0,IF(VLOOKUP($E18,'Country Indicator Data'!$B$4:$N$300,12,FALSE)&lt;V$4,5,(V$3-VLOOKUP($E18,'Country Indicator Data'!$B$4:$N$300,12,FALSE))/(V$3-V$4)*5)),1))))</f>
        <v>4.5999999999999996</v>
      </c>
      <c r="W18" s="163">
        <f t="shared" si="5"/>
        <v>3.6</v>
      </c>
      <c r="X18" s="163">
        <f t="shared" si="6"/>
        <v>2.4</v>
      </c>
      <c r="Y18" s="184">
        <f>IF('Core Indicators'!FC15="x","x",IF('Core Indicators'!FC15&gt;=5,5,IF('Core Indicators'!FC15&gt;=4,4,IF('Core Indicators'!FC15&gt;=3,3,IF('Core Indicators'!FC15&gt;=2,2,IF('Core Indicators'!FC15&gt;=1,1,0))))))</f>
        <v>2</v>
      </c>
      <c r="Z18" s="163">
        <f t="shared" si="7"/>
        <v>2</v>
      </c>
      <c r="AA18" s="184">
        <f>'Crisis Indicator Data'!Y15</f>
        <v>2</v>
      </c>
      <c r="AB18" s="184">
        <f>'Crisis Indicator Data'!Z15</f>
        <v>0</v>
      </c>
      <c r="AC18" s="184">
        <f>'Crisis Indicator Data'!AA15</f>
        <v>1</v>
      </c>
      <c r="AD18" s="184">
        <f>'Crisis Indicator Data'!AB15</f>
        <v>0</v>
      </c>
      <c r="AE18" s="184">
        <f t="shared" si="8"/>
        <v>2</v>
      </c>
      <c r="AF18" s="184">
        <f>'Crisis Indicator Data'!AC15</f>
        <v>3</v>
      </c>
      <c r="AG18" s="184">
        <f>'Crisis Indicator Data'!AD15</f>
        <v>0</v>
      </c>
      <c r="AH18" s="184">
        <f t="shared" si="9"/>
        <v>3</v>
      </c>
      <c r="AI18" s="184">
        <f>'Crisis Indicator Data'!AE15</f>
        <v>0</v>
      </c>
      <c r="AJ18" s="184">
        <f>'Crisis Indicator Data'!AF15</f>
        <v>3</v>
      </c>
      <c r="AK18" s="184">
        <f>'Crisis Indicator Data'!AG15</f>
        <v>0</v>
      </c>
      <c r="AL18" s="184">
        <f t="shared" si="10"/>
        <v>3</v>
      </c>
      <c r="AM18" s="163">
        <f t="shared" si="11"/>
        <v>3</v>
      </c>
      <c r="AN18" s="163">
        <f t="shared" si="12"/>
        <v>2.5</v>
      </c>
    </row>
    <row r="19" spans="1:40" ht="13.5" customHeight="1" x14ac:dyDescent="0.35">
      <c r="A19" s="169" t="str">
        <f>'Crisis Indicator Data'!A16</f>
        <v>Country level Brazil</v>
      </c>
      <c r="B19" s="170" t="str">
        <f>'Crisis Indicator Data'!B16</f>
        <v>Displacement,Floods</v>
      </c>
      <c r="C19" s="170" t="str">
        <f>'Crisis Indicator Data'!C16</f>
        <v>BRA001</v>
      </c>
      <c r="D19" s="170" t="str">
        <f>'Crisis Indicator Data'!D16</f>
        <v>Brazil</v>
      </c>
      <c r="E19" s="171" t="str">
        <f>'Crisis Indicator Data'!E16</f>
        <v>BRA</v>
      </c>
      <c r="F19" s="163">
        <f>IF(LEN(E19)&gt;3,(IF(VLOOKUP($C19,'Regional Crises'!$B$1:$R$66,7,FALSE)="x","x",ROUND(IF(VLOOKUP($C19,'Regional Crises'!$B$1:$R$66,7,FALSE)&gt;$F$3,5,IF(VLOOKUP($C19,'Regional Crises'!$B$1:$R$66,7,FALSE)&lt;F$4,0,($F$3-VLOOKUP($C19,'Regional Crises'!$B$1:$R$66,7,FALSE))/($F$3-$F$4)*5)),1))),IF(VLOOKUP($E19,'Country Indicator Data'!$B$4:$N$300,3,FALSE)="x","x",ROUND(IF(VLOOKUP($E19,'Country Indicator Data'!$B$4:$N$300,3,FALSE)&gt;$F$3,5,IF(VLOOKUP($E19,'Country Indicator Data'!$B$4:$N$300,3,FALSE)&lt;$F$4,0,($F$3-VLOOKUP($E19,'Country Indicator Data'!$B$4:$N$300,3,FALSE))/($F$3-$F$4)*5)),1)))</f>
        <v>0.7</v>
      </c>
      <c r="G19" s="163">
        <f>IF(LEN(E19)&gt;3,(IF(VLOOKUP($C19,'Regional Crises'!$B$1:$R$66,9,FALSE)="x","x",ROUND(IF(VLOOKUP($C19,'Regional Crises'!$B$1:$R$66,9,FALSE)&gt;G$3,5,IF(VLOOKUP($C19,'Regional Crises'!$B$1:$R$66,9,FALSE)&lt;G$4,0,(G$3-VLOOKUP($C19,'Regional Crises'!$B$1:$R$66,9,FALSE))/(G$3-G$4)*5)),1))),IF(VLOOKUP($E19,'Country Indicator Data'!$B$4:$N$300,5,FALSE)="x","x",ROUND(IF(VLOOKUP($E19,'Country Indicator Data'!$B$4:$N$300,5,FALSE)&gt;G$3,5,IF(VLOOKUP($E19,'Country Indicator Data'!$B$4:$N$300,5,FALSE)&lt;G$4,0,(G$3-VLOOKUP($E19,'Country Indicator Data'!$B$4:$N$300,5,FALSE))/(G$3-G$4)*5)),1)))</f>
        <v>1.6</v>
      </c>
      <c r="H19" s="163">
        <f t="shared" si="0"/>
        <v>1.1499999999999999</v>
      </c>
      <c r="I19" s="163">
        <f>IF(LEN(E19)&gt;3,(IF(VLOOKUP($C19,'Regional Crises'!$B$1:$R$66,6,FALSE)="x","x",ROUND(IF(VLOOKUP($C19,'Regional Crises'!$B$1:$R$66,6,FALSE)&gt;I$3,5,IF(VLOOKUP($C19,'Regional Crises'!$B$1:$R$66,6,FALSE)&lt;I$4,0,5-(I$3-VLOOKUP($C19,'Regional Crises'!$B$1:$R$66,6,FALSE))/(I$3-I$4)*5)),1))),IF(VLOOKUP($E19,'Country Indicator Data'!$B$4:$N$300,2,FALSE)="x","x",ROUND(IF(VLOOKUP($E19,'Country Indicator Data'!$B$4:$N$300,2,FALSE)&gt;I$3,5,IF(VLOOKUP($E19,'Country Indicator Data'!$B$4:$N$300,2,FALSE)&lt;I$4,0,5-(I$3-VLOOKUP($E19,'Country Indicator Data'!$B$4:$N$300,2,FALSE))/(I$3-I$4)*5)),1)))</f>
        <v>2.6</v>
      </c>
      <c r="J19" s="163">
        <f>IF(LEN(E19)&gt;3,(IF(VLOOKUP($C19,'Regional Crises'!$B$1:$R$66,8,FALSE)="x","x",ROUND(IF(VLOOKUP($C19,'Regional Crises'!$B$1:$R$66,8,FALSE)&gt;J$3,5,IF(VLOOKUP($C19,'Regional Crises'!$B$1:$R$66,8,FALSE)&lt;J$4,0,5-(J$3-VLOOKUP($C19,'Regional Crises'!$B$1:$R$66,8,FALSE))/(J$3-J$4)*5)),1))),IF(VLOOKUP($E19,'Country Indicator Data'!$B$4:$N$300,4,FALSE)="x","x",ROUND(IF(VLOOKUP($E19,'Country Indicator Data'!$B$4:$N$300,4,FALSE)&gt;J$3,5,IF(VLOOKUP($E19,'Country Indicator Data'!$B$4:$N$300,4,FALSE)&lt;J$4,0,5-(J$3-VLOOKUP($E19,'Country Indicator Data'!$B$4:$N$300,4,FALSE))/(J$3-J$4)*5)),1)))</f>
        <v>0.7</v>
      </c>
      <c r="K19" s="163">
        <f t="shared" si="1"/>
        <v>1.65</v>
      </c>
      <c r="L19" s="163">
        <f>IF(LEN(E19)&gt;3,(IF(VLOOKUP($C19,'Regional Crises'!$B$1:$R$66,10,FALSE)="x","x",ROUND(IF(VLOOKUP($C19,'Regional Crises'!$B$1:$R$66,10,FALSE)&gt;L$3,5,IF(VLOOKUP($C19,'Regional Crises'!$B$1:$R$66,10,FALSE)&lt;L$4,0,5-(L$3-VLOOKUP($C19,'Regional Crises'!$B$1:$R$66,10,FALSE))/(L$3-L$4)*5)),1))),IF(VLOOKUP($E19,'Country Indicator Data'!$B$4:$N$300,6,FALSE)="x","x",ROUND(IF(VLOOKUP($E19,'Country Indicator Data'!$B$4:$N$300,6,FALSE)&gt;L$3,5,IF(VLOOKUP($E19,'Country Indicator Data'!$B$4:$N$300,6,FALSE)&lt;L$4,0,5-(L$3-VLOOKUP($E19,'Country Indicator Data'!$B$4:$N$300,6,FALSE))/(L$3-L$4)*5)),1)))</f>
        <v>2.6</v>
      </c>
      <c r="M19" s="163">
        <f>IF(LEN(E19)&gt;3,(IF(VLOOKUP($C19,'Regional Crises'!$B$1:$R$66,11,FALSE)="x","x",ROUND(IF(VLOOKUP($C19,'Regional Crises'!$B$1:$R$66,11,FALSE)&gt;M$3,5,IF(VLOOKUP($C19,'Regional Crises'!$B$1:$R$66,11,FALSE)&lt;M$4,0,5-(M$3-VLOOKUP($C19,'Regional Crises'!$B$1:$R$66,11,FALSE))/(M$3-M$4)*5)),1))),IF(VLOOKUP($E19,'Country Indicator Data'!$B$4:$N$300,7,FALSE)="x","x",ROUND(IF(VLOOKUP($E19,'Country Indicator Data'!$B$4:$N$300,7,FALSE)&gt;M$3,5,IF(VLOOKUP($E19,'Country Indicator Data'!$B$4:$N$300,7,FALSE)&lt;M$4,0,5-(M$3-VLOOKUP($E19,'Country Indicator Data'!$B$4:$N$300,7,FALSE))/(M$3-M$4)*5)),1)))</f>
        <v>3.4</v>
      </c>
      <c r="N19" s="163">
        <f t="shared" si="2"/>
        <v>3</v>
      </c>
      <c r="O19" s="163">
        <f t="shared" si="3"/>
        <v>1.9333333333333333</v>
      </c>
      <c r="P19" s="163">
        <f>IF(LEN(E19)&gt;3,VLOOKUP(C19,'Regional Crises'!$B$1:$R$69,12,FALSE),VLOOKUP(E19,'Country Indicator Data'!$B$4:$I$300,8,FALSE))</f>
        <v>3</v>
      </c>
      <c r="Q19" s="163">
        <f>IF(LEN(E19)&gt;3,((IF(VLOOKUP($C19,'Regional Crises'!$B$1:$R$66,13,FALSE)="x","x",ROUND(IF(VLOOKUP($C19,'Regional Crises'!$B$1:$R$66,13,FALSE)&gt;Q$3,5,IF(VLOOKUP($C19,'Regional Crises'!$B$1:$R$66,13,FALSE)&lt;Q$4,0,5-(LOG(Q$3)-LOG(VLOOKUP($C19,'Regional Crises'!$B$1:$R$66,13,FALSE)))/(LOG(Q$3)-LOG(Q$4))*5)),1)))),(IF(VLOOKUP($E19,'Country Indicator Data'!$B$4:$N$300,9,FALSE)="x","x",ROUND(IF(VLOOKUP($E19,'Country Indicator Data'!$B$4:$N$300,9,FALSE)&gt;Q$3,5,IF(VLOOKUP($E19,'Country Indicator Data'!$B$4:$N$300,9,FALSE)&lt;Q$4,0,5-(LOG(Q$3)-LOG(VLOOKUP($E19,'Country Indicator Data'!$B$4:$N$300,9,FALSE)))/(LOG(Q$3)-LOG(Q$4))*5)),1))))</f>
        <v>3.3</v>
      </c>
      <c r="R19" s="163">
        <f t="shared" si="4"/>
        <v>3.15</v>
      </c>
      <c r="S19" s="163">
        <f>IF(LEN(E19)&gt;3,((IF(VLOOKUP($C19,'Regional Crises'!$B$1:$R$66,17,FALSE)="x","x",ROUND(IF(VLOOKUP($C19,'Regional Crises'!$B$1:$R$66,17,FALSE)&gt;S$3,0,IF(VLOOKUP($C19,'Regional Crises'!$B$1:$R$66,17,FALSE)&lt;S$4,5,(S$3-VLOOKUP($C19,'Regional Crises'!$B$1:$R$66,17,FALSE))/(S$3-S$4)*5)),1)))),(IF(VLOOKUP($E19,'Country Indicator Data'!$B$4:$N$300,13,FALSE)="x","x",ROUND(IF(VLOOKUP($E19,'Country Indicator Data'!$B$4:$N$300,13,FALSE)&gt;S$3,0,IF(VLOOKUP($E19,'Country Indicator Data'!$B$4:$N$300,13,FALSE)&lt;S$4,5,(S$3-VLOOKUP($E19,'Country Indicator Data'!$B$4:$N$300,13,FALSE))/(S$3-S$4)*5)),1))))</f>
        <v>3.2</v>
      </c>
      <c r="T19" s="163">
        <f>IF(LEN(E19)&gt;3,((IF(VLOOKUP($C19,'Regional Crises'!$B$1:$R$66,14,FALSE)="x","x",ROUND(IF(VLOOKUP($C19,'Regional Crises'!$B$1:$R$66,14,FALSE)&gt;T$3,0,IF(VLOOKUP($C19,'Regional Crises'!$B$1:$R$66,14,FALSE)&lt;T$4,5,(T$3-VLOOKUP($C19,'Regional Crises'!$B$1:$R$66,14,FALSE))/(T$3-T$4)*5)),1)))),(IF(VLOOKUP($E19,'Country Indicator Data'!$B$4:$N$300,10,FALSE)="x","x",ROUND(IF(VLOOKUP($E19,'Country Indicator Data'!$B$4:$N$300,10,FALSE)&gt;T$3,0,IF(VLOOKUP($E19,'Country Indicator Data'!$B$4:$N$300,10,FALSE)&lt;T$4,5,(T$3-VLOOKUP($E19,'Country Indicator Data'!$B$4:$N$300,10,FALSE))/(T$3-T$4)*5)),1))))</f>
        <v>2.8</v>
      </c>
      <c r="U19" s="163">
        <f>IF(LEN(E19)&gt;3,((IF(VLOOKUP($C19,'Regional Crises'!$B$1:$R$66,15,FALSE)="x","x",ROUND(IF(VLOOKUP($C19,'Regional Crises'!$B$1:$R$66,15,FALSE)&gt;U$3,0,IF(VLOOKUP($C19,'Regional Crises'!$B$1:$R$66,15,FALSE)&lt;U$4,5,(U$3-VLOOKUP($C19,'Regional Crises'!$B$1:$R$66,15,FALSE))/(U$3-U$4)*5)),1)))),(IF(VLOOKUP($E19,'Country Indicator Data'!$B$4:$N$300,11,FALSE)="x","x",ROUND(IF(VLOOKUP($E19,'Country Indicator Data'!$B$4:$N$300,11,FALSE)&gt;U$3,0,IF(VLOOKUP($E19,'Country Indicator Data'!$B$4:$N$300,11,FALSE)&lt;U$4,5,(U$3-VLOOKUP($E19,'Country Indicator Data'!$B$4:$N$300,11,FALSE))/(U$3-U$4)*5)),1))))</f>
        <v>1.6</v>
      </c>
      <c r="V19" s="163">
        <f>IF(LEN(E19)&gt;3,((IF(VLOOKUP($C19,'Regional Crises'!$B$1:$R$66,16,FALSE)="x","x",ROUND(IF(VLOOKUP($C19,'Regional Crises'!$B$1:$R$66,16,FALSE)&gt;V$3,0,IF(VLOOKUP($C19,'Regional Crises'!$B$1:$R$66,16,FALSE)&lt;V$4,5,(V$3-VLOOKUP($C19,'Regional Crises'!$B$1:$R$66,16,FALSE))/(V$3-V$4)*5)),1)))),(IF(VLOOKUP($E19,'Country Indicator Data'!$B$4:$N$300,12,FALSE)="x","x",ROUND(IF(VLOOKUP($E19,'Country Indicator Data'!$B$4:$N$300,12,FALSE)&gt;V$3,0,IF(VLOOKUP($E19,'Country Indicator Data'!$B$4:$N$300,12,FALSE)&lt;V$4,5,(V$3-VLOOKUP($E19,'Country Indicator Data'!$B$4:$N$300,12,FALSE))/(V$3-V$4)*5)),1))))</f>
        <v>1.4</v>
      </c>
      <c r="W19" s="163">
        <f t="shared" si="5"/>
        <v>2.2999999999999998</v>
      </c>
      <c r="X19" s="163">
        <f t="shared" si="6"/>
        <v>2.5</v>
      </c>
      <c r="Y19" s="184" t="str">
        <f>IF('Core Indicators'!FC16="x","x",IF('Core Indicators'!FC16&gt;=5,5,IF('Core Indicators'!FC16&gt;=4,4,IF('Core Indicators'!FC16&gt;=3,3,IF('Core Indicators'!FC16&gt;=2,2,IF('Core Indicators'!FC16&gt;=1,1,0))))))</f>
        <v>x</v>
      </c>
      <c r="Z19" s="163" t="str">
        <f t="shared" si="7"/>
        <v>x</v>
      </c>
      <c r="AA19" s="184">
        <f>'Crisis Indicator Data'!Y16</f>
        <v>0</v>
      </c>
      <c r="AB19" s="184">
        <f>'Crisis Indicator Data'!Z16</f>
        <v>0</v>
      </c>
      <c r="AC19" s="184">
        <f>'Crisis Indicator Data'!AA16</f>
        <v>0</v>
      </c>
      <c r="AD19" s="184">
        <f>'Crisis Indicator Data'!AB16</f>
        <v>0</v>
      </c>
      <c r="AE19" s="184">
        <f t="shared" si="8"/>
        <v>0</v>
      </c>
      <c r="AF19" s="184">
        <f>'Crisis Indicator Data'!AC16</f>
        <v>0</v>
      </c>
      <c r="AG19" s="184">
        <f>'Crisis Indicator Data'!AD16</f>
        <v>0</v>
      </c>
      <c r="AH19" s="184">
        <f t="shared" si="9"/>
        <v>0</v>
      </c>
      <c r="AI19" s="184">
        <f>'Crisis Indicator Data'!AE16</f>
        <v>0</v>
      </c>
      <c r="AJ19" s="184">
        <f>'Crisis Indicator Data'!AF16</f>
        <v>0</v>
      </c>
      <c r="AK19" s="184">
        <f>'Crisis Indicator Data'!AG16</f>
        <v>3</v>
      </c>
      <c r="AL19" s="184">
        <f t="shared" si="10"/>
        <v>3</v>
      </c>
      <c r="AM19" s="163">
        <f t="shared" si="11"/>
        <v>1</v>
      </c>
      <c r="AN19" s="163">
        <f t="shared" si="12"/>
        <v>1</v>
      </c>
    </row>
    <row r="20" spans="1:40" ht="13.5" customHeight="1" x14ac:dyDescent="0.35">
      <c r="A20" s="169" t="str">
        <f>'Crisis Indicator Data'!A17</f>
        <v>Venezuela displacement in Brazil</v>
      </c>
      <c r="B20" s="170" t="str">
        <f>'Crisis Indicator Data'!B17</f>
        <v>Displacement</v>
      </c>
      <c r="C20" s="170" t="str">
        <f>'Crisis Indicator Data'!C17</f>
        <v>BRA002</v>
      </c>
      <c r="D20" s="170" t="str">
        <f>'Crisis Indicator Data'!D17</f>
        <v>Brazil</v>
      </c>
      <c r="E20" s="171" t="str">
        <f>'Crisis Indicator Data'!E17</f>
        <v>BRA</v>
      </c>
      <c r="F20" s="163">
        <f>IF(LEN(E20)&gt;3,(IF(VLOOKUP($C20,'Regional Crises'!$B$1:$R$66,7,FALSE)="x","x",ROUND(IF(VLOOKUP($C20,'Regional Crises'!$B$1:$R$66,7,FALSE)&gt;$F$3,5,IF(VLOOKUP($C20,'Regional Crises'!$B$1:$R$66,7,FALSE)&lt;F$4,0,($F$3-VLOOKUP($C20,'Regional Crises'!$B$1:$R$66,7,FALSE))/($F$3-$F$4)*5)),1))),IF(VLOOKUP($E20,'Country Indicator Data'!$B$4:$N$300,3,FALSE)="x","x",ROUND(IF(VLOOKUP($E20,'Country Indicator Data'!$B$4:$N$300,3,FALSE)&gt;$F$3,5,IF(VLOOKUP($E20,'Country Indicator Data'!$B$4:$N$300,3,FALSE)&lt;$F$4,0,($F$3-VLOOKUP($E20,'Country Indicator Data'!$B$4:$N$300,3,FALSE))/($F$3-$F$4)*5)),1)))</f>
        <v>0.7</v>
      </c>
      <c r="G20" s="163">
        <f>IF(LEN(E20)&gt;3,(IF(VLOOKUP($C20,'Regional Crises'!$B$1:$R$66,9,FALSE)="x","x",ROUND(IF(VLOOKUP($C20,'Regional Crises'!$B$1:$R$66,9,FALSE)&gt;G$3,5,IF(VLOOKUP($C20,'Regional Crises'!$B$1:$R$66,9,FALSE)&lt;G$4,0,(G$3-VLOOKUP($C20,'Regional Crises'!$B$1:$R$66,9,FALSE))/(G$3-G$4)*5)),1))),IF(VLOOKUP($E20,'Country Indicator Data'!$B$4:$N$300,5,FALSE)="x","x",ROUND(IF(VLOOKUP($E20,'Country Indicator Data'!$B$4:$N$300,5,FALSE)&gt;G$3,5,IF(VLOOKUP($E20,'Country Indicator Data'!$B$4:$N$300,5,FALSE)&lt;G$4,0,(G$3-VLOOKUP($E20,'Country Indicator Data'!$B$4:$N$300,5,FALSE))/(G$3-G$4)*5)),1)))</f>
        <v>1.6</v>
      </c>
      <c r="H20" s="163">
        <f t="shared" si="0"/>
        <v>1.1499999999999999</v>
      </c>
      <c r="I20" s="163">
        <f>IF(LEN(E20)&gt;3,(IF(VLOOKUP($C20,'Regional Crises'!$B$1:$R$66,6,FALSE)="x","x",ROUND(IF(VLOOKUP($C20,'Regional Crises'!$B$1:$R$66,6,FALSE)&gt;I$3,5,IF(VLOOKUP($C20,'Regional Crises'!$B$1:$R$66,6,FALSE)&lt;I$4,0,5-(I$3-VLOOKUP($C20,'Regional Crises'!$B$1:$R$66,6,FALSE))/(I$3-I$4)*5)),1))),IF(VLOOKUP($E20,'Country Indicator Data'!$B$4:$N$300,2,FALSE)="x","x",ROUND(IF(VLOOKUP($E20,'Country Indicator Data'!$B$4:$N$300,2,FALSE)&gt;I$3,5,IF(VLOOKUP($E20,'Country Indicator Data'!$B$4:$N$300,2,FALSE)&lt;I$4,0,5-(I$3-VLOOKUP($E20,'Country Indicator Data'!$B$4:$N$300,2,FALSE))/(I$3-I$4)*5)),1)))</f>
        <v>2.6</v>
      </c>
      <c r="J20" s="163">
        <f>IF(LEN(E20)&gt;3,(IF(VLOOKUP($C20,'Regional Crises'!$B$1:$R$66,8,FALSE)="x","x",ROUND(IF(VLOOKUP($C20,'Regional Crises'!$B$1:$R$66,8,FALSE)&gt;J$3,5,IF(VLOOKUP($C20,'Regional Crises'!$B$1:$R$66,8,FALSE)&lt;J$4,0,5-(J$3-VLOOKUP($C20,'Regional Crises'!$B$1:$R$66,8,FALSE))/(J$3-J$4)*5)),1))),IF(VLOOKUP($E20,'Country Indicator Data'!$B$4:$N$300,4,FALSE)="x","x",ROUND(IF(VLOOKUP($E20,'Country Indicator Data'!$B$4:$N$300,4,FALSE)&gt;J$3,5,IF(VLOOKUP($E20,'Country Indicator Data'!$B$4:$N$300,4,FALSE)&lt;J$4,0,5-(J$3-VLOOKUP($E20,'Country Indicator Data'!$B$4:$N$300,4,FALSE))/(J$3-J$4)*5)),1)))</f>
        <v>0.7</v>
      </c>
      <c r="K20" s="163">
        <f t="shared" si="1"/>
        <v>1.65</v>
      </c>
      <c r="L20" s="163">
        <f>IF(LEN(E20)&gt;3,(IF(VLOOKUP($C20,'Regional Crises'!$B$1:$R$66,10,FALSE)="x","x",ROUND(IF(VLOOKUP($C20,'Regional Crises'!$B$1:$R$66,10,FALSE)&gt;L$3,5,IF(VLOOKUP($C20,'Regional Crises'!$B$1:$R$66,10,FALSE)&lt;L$4,0,5-(L$3-VLOOKUP($C20,'Regional Crises'!$B$1:$R$66,10,FALSE))/(L$3-L$4)*5)),1))),IF(VLOOKUP($E20,'Country Indicator Data'!$B$4:$N$300,6,FALSE)="x","x",ROUND(IF(VLOOKUP($E20,'Country Indicator Data'!$B$4:$N$300,6,FALSE)&gt;L$3,5,IF(VLOOKUP($E20,'Country Indicator Data'!$B$4:$N$300,6,FALSE)&lt;L$4,0,5-(L$3-VLOOKUP($E20,'Country Indicator Data'!$B$4:$N$300,6,FALSE))/(L$3-L$4)*5)),1)))</f>
        <v>2.6</v>
      </c>
      <c r="M20" s="163">
        <f>IF(LEN(E20)&gt;3,(IF(VLOOKUP($C20,'Regional Crises'!$B$1:$R$66,11,FALSE)="x","x",ROUND(IF(VLOOKUP($C20,'Regional Crises'!$B$1:$R$66,11,FALSE)&gt;M$3,5,IF(VLOOKUP($C20,'Regional Crises'!$B$1:$R$66,11,FALSE)&lt;M$4,0,5-(M$3-VLOOKUP($C20,'Regional Crises'!$B$1:$R$66,11,FALSE))/(M$3-M$4)*5)),1))),IF(VLOOKUP($E20,'Country Indicator Data'!$B$4:$N$300,7,FALSE)="x","x",ROUND(IF(VLOOKUP($E20,'Country Indicator Data'!$B$4:$N$300,7,FALSE)&gt;M$3,5,IF(VLOOKUP($E20,'Country Indicator Data'!$B$4:$N$300,7,FALSE)&lt;M$4,0,5-(M$3-VLOOKUP($E20,'Country Indicator Data'!$B$4:$N$300,7,FALSE))/(M$3-M$4)*5)),1)))</f>
        <v>3.4</v>
      </c>
      <c r="N20" s="163">
        <f t="shared" si="2"/>
        <v>3</v>
      </c>
      <c r="O20" s="163">
        <f t="shared" si="3"/>
        <v>1.9333333333333333</v>
      </c>
      <c r="P20" s="163">
        <f>IF(LEN(E20)&gt;3,VLOOKUP(C20,'Regional Crises'!$B$1:$R$69,12,FALSE),VLOOKUP(E20,'Country Indicator Data'!$B$4:$I$300,8,FALSE))</f>
        <v>3</v>
      </c>
      <c r="Q20" s="163">
        <f>IF(LEN(E20)&gt;3,((IF(VLOOKUP($C20,'Regional Crises'!$B$1:$R$66,13,FALSE)="x","x",ROUND(IF(VLOOKUP($C20,'Regional Crises'!$B$1:$R$66,13,FALSE)&gt;Q$3,5,IF(VLOOKUP($C20,'Regional Crises'!$B$1:$R$66,13,FALSE)&lt;Q$4,0,5-(LOG(Q$3)-LOG(VLOOKUP($C20,'Regional Crises'!$B$1:$R$66,13,FALSE)))/(LOG(Q$3)-LOG(Q$4))*5)),1)))),(IF(VLOOKUP($E20,'Country Indicator Data'!$B$4:$N$300,9,FALSE)="x","x",ROUND(IF(VLOOKUP($E20,'Country Indicator Data'!$B$4:$N$300,9,FALSE)&gt;Q$3,5,IF(VLOOKUP($E20,'Country Indicator Data'!$B$4:$N$300,9,FALSE)&lt;Q$4,0,5-(LOG(Q$3)-LOG(VLOOKUP($E20,'Country Indicator Data'!$B$4:$N$300,9,FALSE)))/(LOG(Q$3)-LOG(Q$4))*5)),1))))</f>
        <v>3.3</v>
      </c>
      <c r="R20" s="163">
        <f t="shared" si="4"/>
        <v>3.15</v>
      </c>
      <c r="S20" s="163">
        <f>IF(LEN(E20)&gt;3,((IF(VLOOKUP($C20,'Regional Crises'!$B$1:$R$66,17,FALSE)="x","x",ROUND(IF(VLOOKUP($C20,'Regional Crises'!$B$1:$R$66,17,FALSE)&gt;S$3,0,IF(VLOOKUP($C20,'Regional Crises'!$B$1:$R$66,17,FALSE)&lt;S$4,5,(S$3-VLOOKUP($C20,'Regional Crises'!$B$1:$R$66,17,FALSE))/(S$3-S$4)*5)),1)))),(IF(VLOOKUP($E20,'Country Indicator Data'!$B$4:$N$300,13,FALSE)="x","x",ROUND(IF(VLOOKUP($E20,'Country Indicator Data'!$B$4:$N$300,13,FALSE)&gt;S$3,0,IF(VLOOKUP($E20,'Country Indicator Data'!$B$4:$N$300,13,FALSE)&lt;S$4,5,(S$3-VLOOKUP($E20,'Country Indicator Data'!$B$4:$N$300,13,FALSE))/(S$3-S$4)*5)),1))))</f>
        <v>3.2</v>
      </c>
      <c r="T20" s="163">
        <f>IF(LEN(E20)&gt;3,((IF(VLOOKUP($C20,'Regional Crises'!$B$1:$R$66,14,FALSE)="x","x",ROUND(IF(VLOOKUP($C20,'Regional Crises'!$B$1:$R$66,14,FALSE)&gt;T$3,0,IF(VLOOKUP($C20,'Regional Crises'!$B$1:$R$66,14,FALSE)&lt;T$4,5,(T$3-VLOOKUP($C20,'Regional Crises'!$B$1:$R$66,14,FALSE))/(T$3-T$4)*5)),1)))),(IF(VLOOKUP($E20,'Country Indicator Data'!$B$4:$N$300,10,FALSE)="x","x",ROUND(IF(VLOOKUP($E20,'Country Indicator Data'!$B$4:$N$300,10,FALSE)&gt;T$3,0,IF(VLOOKUP($E20,'Country Indicator Data'!$B$4:$N$300,10,FALSE)&lt;T$4,5,(T$3-VLOOKUP($E20,'Country Indicator Data'!$B$4:$N$300,10,FALSE))/(T$3-T$4)*5)),1))))</f>
        <v>2.8</v>
      </c>
      <c r="U20" s="163">
        <f>IF(LEN(E20)&gt;3,((IF(VLOOKUP($C20,'Regional Crises'!$B$1:$R$66,15,FALSE)="x","x",ROUND(IF(VLOOKUP($C20,'Regional Crises'!$B$1:$R$66,15,FALSE)&gt;U$3,0,IF(VLOOKUP($C20,'Regional Crises'!$B$1:$R$66,15,FALSE)&lt;U$4,5,(U$3-VLOOKUP($C20,'Regional Crises'!$B$1:$R$66,15,FALSE))/(U$3-U$4)*5)),1)))),(IF(VLOOKUP($E20,'Country Indicator Data'!$B$4:$N$300,11,FALSE)="x","x",ROUND(IF(VLOOKUP($E20,'Country Indicator Data'!$B$4:$N$300,11,FALSE)&gt;U$3,0,IF(VLOOKUP($E20,'Country Indicator Data'!$B$4:$N$300,11,FALSE)&lt;U$4,5,(U$3-VLOOKUP($E20,'Country Indicator Data'!$B$4:$N$300,11,FALSE))/(U$3-U$4)*5)),1))))</f>
        <v>1.6</v>
      </c>
      <c r="V20" s="163">
        <f>IF(LEN(E20)&gt;3,((IF(VLOOKUP($C20,'Regional Crises'!$B$1:$R$66,16,FALSE)="x","x",ROUND(IF(VLOOKUP($C20,'Regional Crises'!$B$1:$R$66,16,FALSE)&gt;V$3,0,IF(VLOOKUP($C20,'Regional Crises'!$B$1:$R$66,16,FALSE)&lt;V$4,5,(V$3-VLOOKUP($C20,'Regional Crises'!$B$1:$R$66,16,FALSE))/(V$3-V$4)*5)),1)))),(IF(VLOOKUP($E20,'Country Indicator Data'!$B$4:$N$300,12,FALSE)="x","x",ROUND(IF(VLOOKUP($E20,'Country Indicator Data'!$B$4:$N$300,12,FALSE)&gt;V$3,0,IF(VLOOKUP($E20,'Country Indicator Data'!$B$4:$N$300,12,FALSE)&lt;V$4,5,(V$3-VLOOKUP($E20,'Country Indicator Data'!$B$4:$N$300,12,FALSE))/(V$3-V$4)*5)),1))))</f>
        <v>1.4</v>
      </c>
      <c r="W20" s="163">
        <f t="shared" si="5"/>
        <v>2.2999999999999998</v>
      </c>
      <c r="X20" s="163">
        <f t="shared" si="6"/>
        <v>2.5</v>
      </c>
      <c r="Y20" s="184">
        <f>IF('Core Indicators'!FC17="x","x",IF('Core Indicators'!FC17&gt;=5,5,IF('Core Indicators'!FC17&gt;=4,4,IF('Core Indicators'!FC17&gt;=3,3,IF('Core Indicators'!FC17&gt;=2,2,IF('Core Indicators'!FC17&gt;=1,1,0))))))</f>
        <v>3</v>
      </c>
      <c r="Z20" s="163">
        <f t="shared" si="7"/>
        <v>3</v>
      </c>
      <c r="AA20" s="184">
        <f>'Crisis Indicator Data'!Y17</f>
        <v>0</v>
      </c>
      <c r="AB20" s="184">
        <f>'Crisis Indicator Data'!Z17</f>
        <v>0</v>
      </c>
      <c r="AC20" s="184">
        <f>'Crisis Indicator Data'!AA17</f>
        <v>0</v>
      </c>
      <c r="AD20" s="184">
        <f>'Crisis Indicator Data'!AB17</f>
        <v>0</v>
      </c>
      <c r="AE20" s="184">
        <f t="shared" si="8"/>
        <v>0</v>
      </c>
      <c r="AF20" s="184">
        <f>'Crisis Indicator Data'!AC17</f>
        <v>0</v>
      </c>
      <c r="AG20" s="184">
        <f>'Crisis Indicator Data'!AD17</f>
        <v>0</v>
      </c>
      <c r="AH20" s="184">
        <f t="shared" si="9"/>
        <v>0</v>
      </c>
      <c r="AI20" s="184">
        <f>'Crisis Indicator Data'!AE17</f>
        <v>0</v>
      </c>
      <c r="AJ20" s="184">
        <f>'Crisis Indicator Data'!AF17</f>
        <v>0</v>
      </c>
      <c r="AK20" s="184">
        <f>'Crisis Indicator Data'!AG17</f>
        <v>2</v>
      </c>
      <c r="AL20" s="184">
        <f t="shared" si="10"/>
        <v>2</v>
      </c>
      <c r="AM20" s="163">
        <f t="shared" si="11"/>
        <v>1</v>
      </c>
      <c r="AN20" s="163">
        <f t="shared" si="12"/>
        <v>2</v>
      </c>
    </row>
    <row r="21" spans="1:40" ht="13.5" customHeight="1" x14ac:dyDescent="0.35">
      <c r="A21" s="169" t="str">
        <f>'Crisis Indicator Data'!A18</f>
        <v>Drought in the Amazonas</v>
      </c>
      <c r="B21" s="170" t="str">
        <f>'Crisis Indicator Data'!B18</f>
        <v>Drought</v>
      </c>
      <c r="C21" s="170" t="str">
        <f>'Crisis Indicator Data'!C18</f>
        <v>BRA004</v>
      </c>
      <c r="D21" s="170" t="str">
        <f>'Crisis Indicator Data'!D18</f>
        <v>Brazil</v>
      </c>
      <c r="E21" s="171" t="str">
        <f>'Crisis Indicator Data'!E18</f>
        <v>BRA</v>
      </c>
      <c r="F21" s="163">
        <f>IF(LEN(E21)&gt;3,(IF(VLOOKUP($C21,'Regional Crises'!$B$1:$R$66,7,FALSE)="x","x",ROUND(IF(VLOOKUP($C21,'Regional Crises'!$B$1:$R$66,7,FALSE)&gt;$F$3,5,IF(VLOOKUP($C21,'Regional Crises'!$B$1:$R$66,7,FALSE)&lt;F$4,0,($F$3-VLOOKUP($C21,'Regional Crises'!$B$1:$R$66,7,FALSE))/($F$3-$F$4)*5)),1))),IF(VLOOKUP($E21,'Country Indicator Data'!$B$4:$N$300,3,FALSE)="x","x",ROUND(IF(VLOOKUP($E21,'Country Indicator Data'!$B$4:$N$300,3,FALSE)&gt;$F$3,5,IF(VLOOKUP($E21,'Country Indicator Data'!$B$4:$N$300,3,FALSE)&lt;$F$4,0,($F$3-VLOOKUP($E21,'Country Indicator Data'!$B$4:$N$300,3,FALSE))/($F$3-$F$4)*5)),1)))</f>
        <v>0.7</v>
      </c>
      <c r="G21" s="163">
        <f>IF(LEN(E21)&gt;3,(IF(VLOOKUP($C21,'Regional Crises'!$B$1:$R$66,9,FALSE)="x","x",ROUND(IF(VLOOKUP($C21,'Regional Crises'!$B$1:$R$66,9,FALSE)&gt;G$3,5,IF(VLOOKUP($C21,'Regional Crises'!$B$1:$R$66,9,FALSE)&lt;G$4,0,(G$3-VLOOKUP($C21,'Regional Crises'!$B$1:$R$66,9,FALSE))/(G$3-G$4)*5)),1))),IF(VLOOKUP($E21,'Country Indicator Data'!$B$4:$N$300,5,FALSE)="x","x",ROUND(IF(VLOOKUP($E21,'Country Indicator Data'!$B$4:$N$300,5,FALSE)&gt;G$3,5,IF(VLOOKUP($E21,'Country Indicator Data'!$B$4:$N$300,5,FALSE)&lt;G$4,0,(G$3-VLOOKUP($E21,'Country Indicator Data'!$B$4:$N$300,5,FALSE))/(G$3-G$4)*5)),1)))</f>
        <v>1.6</v>
      </c>
      <c r="H21" s="163">
        <f t="shared" si="0"/>
        <v>1.1499999999999999</v>
      </c>
      <c r="I21" s="163">
        <f>IF(LEN(E21)&gt;3,(IF(VLOOKUP($C21,'Regional Crises'!$B$1:$R$66,6,FALSE)="x","x",ROUND(IF(VLOOKUP($C21,'Regional Crises'!$B$1:$R$66,6,FALSE)&gt;I$3,5,IF(VLOOKUP($C21,'Regional Crises'!$B$1:$R$66,6,FALSE)&lt;I$4,0,5-(I$3-VLOOKUP($C21,'Regional Crises'!$B$1:$R$66,6,FALSE))/(I$3-I$4)*5)),1))),IF(VLOOKUP($E21,'Country Indicator Data'!$B$4:$N$300,2,FALSE)="x","x",ROUND(IF(VLOOKUP($E21,'Country Indicator Data'!$B$4:$N$300,2,FALSE)&gt;I$3,5,IF(VLOOKUP($E21,'Country Indicator Data'!$B$4:$N$300,2,FALSE)&lt;I$4,0,5-(I$3-VLOOKUP($E21,'Country Indicator Data'!$B$4:$N$300,2,FALSE))/(I$3-I$4)*5)),1)))</f>
        <v>2.6</v>
      </c>
      <c r="J21" s="163">
        <f>IF(LEN(E21)&gt;3,(IF(VLOOKUP($C21,'Regional Crises'!$B$1:$R$66,8,FALSE)="x","x",ROUND(IF(VLOOKUP($C21,'Regional Crises'!$B$1:$R$66,8,FALSE)&gt;J$3,5,IF(VLOOKUP($C21,'Regional Crises'!$B$1:$R$66,8,FALSE)&lt;J$4,0,5-(J$3-VLOOKUP($C21,'Regional Crises'!$B$1:$R$66,8,FALSE))/(J$3-J$4)*5)),1))),IF(VLOOKUP($E21,'Country Indicator Data'!$B$4:$N$300,4,FALSE)="x","x",ROUND(IF(VLOOKUP($E21,'Country Indicator Data'!$B$4:$N$300,4,FALSE)&gt;J$3,5,IF(VLOOKUP($E21,'Country Indicator Data'!$B$4:$N$300,4,FALSE)&lt;J$4,0,5-(J$3-VLOOKUP($E21,'Country Indicator Data'!$B$4:$N$300,4,FALSE))/(J$3-J$4)*5)),1)))</f>
        <v>0.7</v>
      </c>
      <c r="K21" s="163">
        <f t="shared" si="1"/>
        <v>1.65</v>
      </c>
      <c r="L21" s="163">
        <f>IF(LEN(E21)&gt;3,(IF(VLOOKUP($C21,'Regional Crises'!$B$1:$R$66,10,FALSE)="x","x",ROUND(IF(VLOOKUP($C21,'Regional Crises'!$B$1:$R$66,10,FALSE)&gt;L$3,5,IF(VLOOKUP($C21,'Regional Crises'!$B$1:$R$66,10,FALSE)&lt;L$4,0,5-(L$3-VLOOKUP($C21,'Regional Crises'!$B$1:$R$66,10,FALSE))/(L$3-L$4)*5)),1))),IF(VLOOKUP($E21,'Country Indicator Data'!$B$4:$N$300,6,FALSE)="x","x",ROUND(IF(VLOOKUP($E21,'Country Indicator Data'!$B$4:$N$300,6,FALSE)&gt;L$3,5,IF(VLOOKUP($E21,'Country Indicator Data'!$B$4:$N$300,6,FALSE)&lt;L$4,0,5-(L$3-VLOOKUP($E21,'Country Indicator Data'!$B$4:$N$300,6,FALSE))/(L$3-L$4)*5)),1)))</f>
        <v>2.6</v>
      </c>
      <c r="M21" s="163">
        <f>IF(LEN(E21)&gt;3,(IF(VLOOKUP($C21,'Regional Crises'!$B$1:$R$66,11,FALSE)="x","x",ROUND(IF(VLOOKUP($C21,'Regional Crises'!$B$1:$R$66,11,FALSE)&gt;M$3,5,IF(VLOOKUP($C21,'Regional Crises'!$B$1:$R$66,11,FALSE)&lt;M$4,0,5-(M$3-VLOOKUP($C21,'Regional Crises'!$B$1:$R$66,11,FALSE))/(M$3-M$4)*5)),1))),IF(VLOOKUP($E21,'Country Indicator Data'!$B$4:$N$300,7,FALSE)="x","x",ROUND(IF(VLOOKUP($E21,'Country Indicator Data'!$B$4:$N$300,7,FALSE)&gt;M$3,5,IF(VLOOKUP($E21,'Country Indicator Data'!$B$4:$N$300,7,FALSE)&lt;M$4,0,5-(M$3-VLOOKUP($E21,'Country Indicator Data'!$B$4:$N$300,7,FALSE))/(M$3-M$4)*5)),1)))</f>
        <v>3.4</v>
      </c>
      <c r="N21" s="163">
        <f t="shared" si="2"/>
        <v>3</v>
      </c>
      <c r="O21" s="163">
        <f t="shared" si="3"/>
        <v>1.9333333333333333</v>
      </c>
      <c r="P21" s="163">
        <f>IF(LEN(E21)&gt;3,VLOOKUP(C21,'Regional Crises'!$B$1:$R$69,12,FALSE),VLOOKUP(E21,'Country Indicator Data'!$B$4:$I$300,8,FALSE))</f>
        <v>3</v>
      </c>
      <c r="Q21" s="163">
        <f>IF(LEN(E21)&gt;3,((IF(VLOOKUP($C21,'Regional Crises'!$B$1:$R$66,13,FALSE)="x","x",ROUND(IF(VLOOKUP($C21,'Regional Crises'!$B$1:$R$66,13,FALSE)&gt;Q$3,5,IF(VLOOKUP($C21,'Regional Crises'!$B$1:$R$66,13,FALSE)&lt;Q$4,0,5-(LOG(Q$3)-LOG(VLOOKUP($C21,'Regional Crises'!$B$1:$R$66,13,FALSE)))/(LOG(Q$3)-LOG(Q$4))*5)),1)))),(IF(VLOOKUP($E21,'Country Indicator Data'!$B$4:$N$300,9,FALSE)="x","x",ROUND(IF(VLOOKUP($E21,'Country Indicator Data'!$B$4:$N$300,9,FALSE)&gt;Q$3,5,IF(VLOOKUP($E21,'Country Indicator Data'!$B$4:$N$300,9,FALSE)&lt;Q$4,0,5-(LOG(Q$3)-LOG(VLOOKUP($E21,'Country Indicator Data'!$B$4:$N$300,9,FALSE)))/(LOG(Q$3)-LOG(Q$4))*5)),1))))</f>
        <v>3.3</v>
      </c>
      <c r="R21" s="163">
        <f t="shared" si="4"/>
        <v>3.15</v>
      </c>
      <c r="S21" s="163">
        <f>IF(LEN(E21)&gt;3,((IF(VLOOKUP($C21,'Regional Crises'!$B$1:$R$66,17,FALSE)="x","x",ROUND(IF(VLOOKUP($C21,'Regional Crises'!$B$1:$R$66,17,FALSE)&gt;S$3,0,IF(VLOOKUP($C21,'Regional Crises'!$B$1:$R$66,17,FALSE)&lt;S$4,5,(S$3-VLOOKUP($C21,'Regional Crises'!$B$1:$R$66,17,FALSE))/(S$3-S$4)*5)),1)))),(IF(VLOOKUP($E21,'Country Indicator Data'!$B$4:$N$300,13,FALSE)="x","x",ROUND(IF(VLOOKUP($E21,'Country Indicator Data'!$B$4:$N$300,13,FALSE)&gt;S$3,0,IF(VLOOKUP($E21,'Country Indicator Data'!$B$4:$N$300,13,FALSE)&lt;S$4,5,(S$3-VLOOKUP($E21,'Country Indicator Data'!$B$4:$N$300,13,FALSE))/(S$3-S$4)*5)),1))))</f>
        <v>3.2</v>
      </c>
      <c r="T21" s="163">
        <f>IF(LEN(E21)&gt;3,((IF(VLOOKUP($C21,'Regional Crises'!$B$1:$R$66,14,FALSE)="x","x",ROUND(IF(VLOOKUP($C21,'Regional Crises'!$B$1:$R$66,14,FALSE)&gt;T$3,0,IF(VLOOKUP($C21,'Regional Crises'!$B$1:$R$66,14,FALSE)&lt;T$4,5,(T$3-VLOOKUP($C21,'Regional Crises'!$B$1:$R$66,14,FALSE))/(T$3-T$4)*5)),1)))),(IF(VLOOKUP($E21,'Country Indicator Data'!$B$4:$N$300,10,FALSE)="x","x",ROUND(IF(VLOOKUP($E21,'Country Indicator Data'!$B$4:$N$300,10,FALSE)&gt;T$3,0,IF(VLOOKUP($E21,'Country Indicator Data'!$B$4:$N$300,10,FALSE)&lt;T$4,5,(T$3-VLOOKUP($E21,'Country Indicator Data'!$B$4:$N$300,10,FALSE))/(T$3-T$4)*5)),1))))</f>
        <v>2.8</v>
      </c>
      <c r="U21" s="163">
        <f>IF(LEN(E21)&gt;3,((IF(VLOOKUP($C21,'Regional Crises'!$B$1:$R$66,15,FALSE)="x","x",ROUND(IF(VLOOKUP($C21,'Regional Crises'!$B$1:$R$66,15,FALSE)&gt;U$3,0,IF(VLOOKUP($C21,'Regional Crises'!$B$1:$R$66,15,FALSE)&lt;U$4,5,(U$3-VLOOKUP($C21,'Regional Crises'!$B$1:$R$66,15,FALSE))/(U$3-U$4)*5)),1)))),(IF(VLOOKUP($E21,'Country Indicator Data'!$B$4:$N$300,11,FALSE)="x","x",ROUND(IF(VLOOKUP($E21,'Country Indicator Data'!$B$4:$N$300,11,FALSE)&gt;U$3,0,IF(VLOOKUP($E21,'Country Indicator Data'!$B$4:$N$300,11,FALSE)&lt;U$4,5,(U$3-VLOOKUP($E21,'Country Indicator Data'!$B$4:$N$300,11,FALSE))/(U$3-U$4)*5)),1))))</f>
        <v>1.6</v>
      </c>
      <c r="V21" s="163">
        <f>IF(LEN(E21)&gt;3,((IF(VLOOKUP($C21,'Regional Crises'!$B$1:$R$66,16,FALSE)="x","x",ROUND(IF(VLOOKUP($C21,'Regional Crises'!$B$1:$R$66,16,FALSE)&gt;V$3,0,IF(VLOOKUP($C21,'Regional Crises'!$B$1:$R$66,16,FALSE)&lt;V$4,5,(V$3-VLOOKUP($C21,'Regional Crises'!$B$1:$R$66,16,FALSE))/(V$3-V$4)*5)),1)))),(IF(VLOOKUP($E21,'Country Indicator Data'!$B$4:$N$300,12,FALSE)="x","x",ROUND(IF(VLOOKUP($E21,'Country Indicator Data'!$B$4:$N$300,12,FALSE)&gt;V$3,0,IF(VLOOKUP($E21,'Country Indicator Data'!$B$4:$N$300,12,FALSE)&lt;V$4,5,(V$3-VLOOKUP($E21,'Country Indicator Data'!$B$4:$N$300,12,FALSE))/(V$3-V$4)*5)),1))))</f>
        <v>1.4</v>
      </c>
      <c r="W21" s="163">
        <f t="shared" si="5"/>
        <v>2.2999999999999998</v>
      </c>
      <c r="X21" s="163">
        <f t="shared" si="6"/>
        <v>2.5</v>
      </c>
      <c r="Y21" s="184">
        <f>IF('Core Indicators'!FC18="x","x",IF('Core Indicators'!FC18&gt;=5,5,IF('Core Indicators'!FC18&gt;=4,4,IF('Core Indicators'!FC18&gt;=3,3,IF('Core Indicators'!FC18&gt;=2,2,IF('Core Indicators'!FC18&gt;=1,1,0))))))</f>
        <v>3</v>
      </c>
      <c r="Z21" s="163">
        <f t="shared" si="7"/>
        <v>3</v>
      </c>
      <c r="AA21" s="184">
        <f>'Crisis Indicator Data'!Y18</f>
        <v>0</v>
      </c>
      <c r="AB21" s="184">
        <f>'Crisis Indicator Data'!Z18</f>
        <v>0</v>
      </c>
      <c r="AC21" s="184">
        <f>'Crisis Indicator Data'!AA18</f>
        <v>0</v>
      </c>
      <c r="AD21" s="184">
        <f>'Crisis Indicator Data'!AB18</f>
        <v>0</v>
      </c>
      <c r="AE21" s="184">
        <f t="shared" si="8"/>
        <v>0</v>
      </c>
      <c r="AF21" s="184">
        <f>'Crisis Indicator Data'!AC18</f>
        <v>0</v>
      </c>
      <c r="AG21" s="184">
        <f>'Crisis Indicator Data'!AD18</f>
        <v>0</v>
      </c>
      <c r="AH21" s="184">
        <f t="shared" si="9"/>
        <v>0</v>
      </c>
      <c r="AI21" s="184">
        <f>'Crisis Indicator Data'!AE18</f>
        <v>0</v>
      </c>
      <c r="AJ21" s="184">
        <f>'Crisis Indicator Data'!AF18</f>
        <v>0</v>
      </c>
      <c r="AK21" s="184">
        <f>'Crisis Indicator Data'!AG18</f>
        <v>1</v>
      </c>
      <c r="AL21" s="184">
        <f t="shared" si="10"/>
        <v>1</v>
      </c>
      <c r="AM21" s="163">
        <f t="shared" si="11"/>
        <v>0</v>
      </c>
      <c r="AN21" s="163">
        <f t="shared" si="12"/>
        <v>1.5</v>
      </c>
    </row>
    <row r="22" spans="1:40" ht="13.5" customHeight="1" x14ac:dyDescent="0.35">
      <c r="A22" s="169" t="str">
        <f>'Crisis Indicator Data'!A19</f>
        <v>Floods in Rio Grande do Sul</v>
      </c>
      <c r="B22" s="170" t="str">
        <f>'Crisis Indicator Data'!B19</f>
        <v>Floods</v>
      </c>
      <c r="C22" s="170" t="str">
        <f>'Crisis Indicator Data'!C19</f>
        <v>BRA005</v>
      </c>
      <c r="D22" s="170" t="str">
        <f>'Crisis Indicator Data'!D19</f>
        <v>Brazil</v>
      </c>
      <c r="E22" s="171" t="str">
        <f>'Crisis Indicator Data'!E19</f>
        <v>BRA</v>
      </c>
      <c r="F22" s="163">
        <f>IF(LEN(E22)&gt;3,(IF(VLOOKUP($C22,'Regional Crises'!$B$1:$R$66,7,FALSE)="x","x",ROUND(IF(VLOOKUP($C22,'Regional Crises'!$B$1:$R$66,7,FALSE)&gt;$F$3,5,IF(VLOOKUP($C22,'Regional Crises'!$B$1:$R$66,7,FALSE)&lt;F$4,0,($F$3-VLOOKUP($C22,'Regional Crises'!$B$1:$R$66,7,FALSE))/($F$3-$F$4)*5)),1))),IF(VLOOKUP($E22,'Country Indicator Data'!$B$4:$N$300,3,FALSE)="x","x",ROUND(IF(VLOOKUP($E22,'Country Indicator Data'!$B$4:$N$300,3,FALSE)&gt;$F$3,5,IF(VLOOKUP($E22,'Country Indicator Data'!$B$4:$N$300,3,FALSE)&lt;$F$4,0,($F$3-VLOOKUP($E22,'Country Indicator Data'!$B$4:$N$300,3,FALSE))/($F$3-$F$4)*5)),1)))</f>
        <v>0.7</v>
      </c>
      <c r="G22" s="163">
        <f>IF(LEN(E22)&gt;3,(IF(VLOOKUP($C22,'Regional Crises'!$B$1:$R$66,9,FALSE)="x","x",ROUND(IF(VLOOKUP($C22,'Regional Crises'!$B$1:$R$66,9,FALSE)&gt;G$3,5,IF(VLOOKUP($C22,'Regional Crises'!$B$1:$R$66,9,FALSE)&lt;G$4,0,(G$3-VLOOKUP($C22,'Regional Crises'!$B$1:$R$66,9,FALSE))/(G$3-G$4)*5)),1))),IF(VLOOKUP($E22,'Country Indicator Data'!$B$4:$N$300,5,FALSE)="x","x",ROUND(IF(VLOOKUP($E22,'Country Indicator Data'!$B$4:$N$300,5,FALSE)&gt;G$3,5,IF(VLOOKUP($E22,'Country Indicator Data'!$B$4:$N$300,5,FALSE)&lt;G$4,0,(G$3-VLOOKUP($E22,'Country Indicator Data'!$B$4:$N$300,5,FALSE))/(G$3-G$4)*5)),1)))</f>
        <v>1.6</v>
      </c>
      <c r="H22" s="163">
        <f t="shared" si="0"/>
        <v>1.1499999999999999</v>
      </c>
      <c r="I22" s="163">
        <f>IF(LEN(E22)&gt;3,(IF(VLOOKUP($C22,'Regional Crises'!$B$1:$R$66,6,FALSE)="x","x",ROUND(IF(VLOOKUP($C22,'Regional Crises'!$B$1:$R$66,6,FALSE)&gt;I$3,5,IF(VLOOKUP($C22,'Regional Crises'!$B$1:$R$66,6,FALSE)&lt;I$4,0,5-(I$3-VLOOKUP($C22,'Regional Crises'!$B$1:$R$66,6,FALSE))/(I$3-I$4)*5)),1))),IF(VLOOKUP($E22,'Country Indicator Data'!$B$4:$N$300,2,FALSE)="x","x",ROUND(IF(VLOOKUP($E22,'Country Indicator Data'!$B$4:$N$300,2,FALSE)&gt;I$3,5,IF(VLOOKUP($E22,'Country Indicator Data'!$B$4:$N$300,2,FALSE)&lt;I$4,0,5-(I$3-VLOOKUP($E22,'Country Indicator Data'!$B$4:$N$300,2,FALSE))/(I$3-I$4)*5)),1)))</f>
        <v>2.6</v>
      </c>
      <c r="J22" s="163">
        <f>IF(LEN(E22)&gt;3,(IF(VLOOKUP($C22,'Regional Crises'!$B$1:$R$66,8,FALSE)="x","x",ROUND(IF(VLOOKUP($C22,'Regional Crises'!$B$1:$R$66,8,FALSE)&gt;J$3,5,IF(VLOOKUP($C22,'Regional Crises'!$B$1:$R$66,8,FALSE)&lt;J$4,0,5-(J$3-VLOOKUP($C22,'Regional Crises'!$B$1:$R$66,8,FALSE))/(J$3-J$4)*5)),1))),IF(VLOOKUP($E22,'Country Indicator Data'!$B$4:$N$300,4,FALSE)="x","x",ROUND(IF(VLOOKUP($E22,'Country Indicator Data'!$B$4:$N$300,4,FALSE)&gt;J$3,5,IF(VLOOKUP($E22,'Country Indicator Data'!$B$4:$N$300,4,FALSE)&lt;J$4,0,5-(J$3-VLOOKUP($E22,'Country Indicator Data'!$B$4:$N$300,4,FALSE))/(J$3-J$4)*5)),1)))</f>
        <v>0.7</v>
      </c>
      <c r="K22" s="163">
        <f t="shared" si="1"/>
        <v>1.65</v>
      </c>
      <c r="L22" s="163">
        <f>IF(LEN(E22)&gt;3,(IF(VLOOKUP($C22,'Regional Crises'!$B$1:$R$66,10,FALSE)="x","x",ROUND(IF(VLOOKUP($C22,'Regional Crises'!$B$1:$R$66,10,FALSE)&gt;L$3,5,IF(VLOOKUP($C22,'Regional Crises'!$B$1:$R$66,10,FALSE)&lt;L$4,0,5-(L$3-VLOOKUP($C22,'Regional Crises'!$B$1:$R$66,10,FALSE))/(L$3-L$4)*5)),1))),IF(VLOOKUP($E22,'Country Indicator Data'!$B$4:$N$300,6,FALSE)="x","x",ROUND(IF(VLOOKUP($E22,'Country Indicator Data'!$B$4:$N$300,6,FALSE)&gt;L$3,5,IF(VLOOKUP($E22,'Country Indicator Data'!$B$4:$N$300,6,FALSE)&lt;L$4,0,5-(L$3-VLOOKUP($E22,'Country Indicator Data'!$B$4:$N$300,6,FALSE))/(L$3-L$4)*5)),1)))</f>
        <v>2.6</v>
      </c>
      <c r="M22" s="163">
        <f>IF(LEN(E22)&gt;3,(IF(VLOOKUP($C22,'Regional Crises'!$B$1:$R$66,11,FALSE)="x","x",ROUND(IF(VLOOKUP($C22,'Regional Crises'!$B$1:$R$66,11,FALSE)&gt;M$3,5,IF(VLOOKUP($C22,'Regional Crises'!$B$1:$R$66,11,FALSE)&lt;M$4,0,5-(M$3-VLOOKUP($C22,'Regional Crises'!$B$1:$R$66,11,FALSE))/(M$3-M$4)*5)),1))),IF(VLOOKUP($E22,'Country Indicator Data'!$B$4:$N$300,7,FALSE)="x","x",ROUND(IF(VLOOKUP($E22,'Country Indicator Data'!$B$4:$N$300,7,FALSE)&gt;M$3,5,IF(VLOOKUP($E22,'Country Indicator Data'!$B$4:$N$300,7,FALSE)&lt;M$4,0,5-(M$3-VLOOKUP($E22,'Country Indicator Data'!$B$4:$N$300,7,FALSE))/(M$3-M$4)*5)),1)))</f>
        <v>3.4</v>
      </c>
      <c r="N22" s="163">
        <f t="shared" si="2"/>
        <v>3</v>
      </c>
      <c r="O22" s="163">
        <f t="shared" si="3"/>
        <v>1.9333333333333333</v>
      </c>
      <c r="P22" s="163">
        <f>IF(LEN(E22)&gt;3,VLOOKUP(C22,'Regional Crises'!$B$1:$R$69,12,FALSE),VLOOKUP(E22,'Country Indicator Data'!$B$4:$I$300,8,FALSE))</f>
        <v>3</v>
      </c>
      <c r="Q22" s="163">
        <f>IF(LEN(E22)&gt;3,((IF(VLOOKUP($C22,'Regional Crises'!$B$1:$R$66,13,FALSE)="x","x",ROUND(IF(VLOOKUP($C22,'Regional Crises'!$B$1:$R$66,13,FALSE)&gt;Q$3,5,IF(VLOOKUP($C22,'Regional Crises'!$B$1:$R$66,13,FALSE)&lt;Q$4,0,5-(LOG(Q$3)-LOG(VLOOKUP($C22,'Regional Crises'!$B$1:$R$66,13,FALSE)))/(LOG(Q$3)-LOG(Q$4))*5)),1)))),(IF(VLOOKUP($E22,'Country Indicator Data'!$B$4:$N$300,9,FALSE)="x","x",ROUND(IF(VLOOKUP($E22,'Country Indicator Data'!$B$4:$N$300,9,FALSE)&gt;Q$3,5,IF(VLOOKUP($E22,'Country Indicator Data'!$B$4:$N$300,9,FALSE)&lt;Q$4,0,5-(LOG(Q$3)-LOG(VLOOKUP($E22,'Country Indicator Data'!$B$4:$N$300,9,FALSE)))/(LOG(Q$3)-LOG(Q$4))*5)),1))))</f>
        <v>3.3</v>
      </c>
      <c r="R22" s="163">
        <f t="shared" si="4"/>
        <v>3.15</v>
      </c>
      <c r="S22" s="163">
        <f>IF(LEN(E22)&gt;3,((IF(VLOOKUP($C22,'Regional Crises'!$B$1:$R$66,17,FALSE)="x","x",ROUND(IF(VLOOKUP($C22,'Regional Crises'!$B$1:$R$66,17,FALSE)&gt;S$3,0,IF(VLOOKUP($C22,'Regional Crises'!$B$1:$R$66,17,FALSE)&lt;S$4,5,(S$3-VLOOKUP($C22,'Regional Crises'!$B$1:$R$66,17,FALSE))/(S$3-S$4)*5)),1)))),(IF(VLOOKUP($E22,'Country Indicator Data'!$B$4:$N$300,13,FALSE)="x","x",ROUND(IF(VLOOKUP($E22,'Country Indicator Data'!$B$4:$N$300,13,FALSE)&gt;S$3,0,IF(VLOOKUP($E22,'Country Indicator Data'!$B$4:$N$300,13,FALSE)&lt;S$4,5,(S$3-VLOOKUP($E22,'Country Indicator Data'!$B$4:$N$300,13,FALSE))/(S$3-S$4)*5)),1))))</f>
        <v>3.2</v>
      </c>
      <c r="T22" s="163">
        <f>IF(LEN(E22)&gt;3,((IF(VLOOKUP($C22,'Regional Crises'!$B$1:$R$66,14,FALSE)="x","x",ROUND(IF(VLOOKUP($C22,'Regional Crises'!$B$1:$R$66,14,FALSE)&gt;T$3,0,IF(VLOOKUP($C22,'Regional Crises'!$B$1:$R$66,14,FALSE)&lt;T$4,5,(T$3-VLOOKUP($C22,'Regional Crises'!$B$1:$R$66,14,FALSE))/(T$3-T$4)*5)),1)))),(IF(VLOOKUP($E22,'Country Indicator Data'!$B$4:$N$300,10,FALSE)="x","x",ROUND(IF(VLOOKUP($E22,'Country Indicator Data'!$B$4:$N$300,10,FALSE)&gt;T$3,0,IF(VLOOKUP($E22,'Country Indicator Data'!$B$4:$N$300,10,FALSE)&lt;T$4,5,(T$3-VLOOKUP($E22,'Country Indicator Data'!$B$4:$N$300,10,FALSE))/(T$3-T$4)*5)),1))))</f>
        <v>2.8</v>
      </c>
      <c r="U22" s="163">
        <f>IF(LEN(E22)&gt;3,((IF(VLOOKUP($C22,'Regional Crises'!$B$1:$R$66,15,FALSE)="x","x",ROUND(IF(VLOOKUP($C22,'Regional Crises'!$B$1:$R$66,15,FALSE)&gt;U$3,0,IF(VLOOKUP($C22,'Regional Crises'!$B$1:$R$66,15,FALSE)&lt;U$4,5,(U$3-VLOOKUP($C22,'Regional Crises'!$B$1:$R$66,15,FALSE))/(U$3-U$4)*5)),1)))),(IF(VLOOKUP($E22,'Country Indicator Data'!$B$4:$N$300,11,FALSE)="x","x",ROUND(IF(VLOOKUP($E22,'Country Indicator Data'!$B$4:$N$300,11,FALSE)&gt;U$3,0,IF(VLOOKUP($E22,'Country Indicator Data'!$B$4:$N$300,11,FALSE)&lt;U$4,5,(U$3-VLOOKUP($E22,'Country Indicator Data'!$B$4:$N$300,11,FALSE))/(U$3-U$4)*5)),1))))</f>
        <v>1.6</v>
      </c>
      <c r="V22" s="163">
        <f>IF(LEN(E22)&gt;3,((IF(VLOOKUP($C22,'Regional Crises'!$B$1:$R$66,16,FALSE)="x","x",ROUND(IF(VLOOKUP($C22,'Regional Crises'!$B$1:$R$66,16,FALSE)&gt;V$3,0,IF(VLOOKUP($C22,'Regional Crises'!$B$1:$R$66,16,FALSE)&lt;V$4,5,(V$3-VLOOKUP($C22,'Regional Crises'!$B$1:$R$66,16,FALSE))/(V$3-V$4)*5)),1)))),(IF(VLOOKUP($E22,'Country Indicator Data'!$B$4:$N$300,12,FALSE)="x","x",ROUND(IF(VLOOKUP($E22,'Country Indicator Data'!$B$4:$N$300,12,FALSE)&gt;V$3,0,IF(VLOOKUP($E22,'Country Indicator Data'!$B$4:$N$300,12,FALSE)&lt;V$4,5,(V$3-VLOOKUP($E22,'Country Indicator Data'!$B$4:$N$300,12,FALSE))/(V$3-V$4)*5)),1))))</f>
        <v>1.4</v>
      </c>
      <c r="W22" s="163">
        <f t="shared" si="5"/>
        <v>2.2999999999999998</v>
      </c>
      <c r="X22" s="163">
        <f t="shared" si="6"/>
        <v>2.5</v>
      </c>
      <c r="Y22" s="184">
        <f>IF('Core Indicators'!FC19="x","x",IF('Core Indicators'!FC19&gt;=5,5,IF('Core Indicators'!FC19&gt;=4,4,IF('Core Indicators'!FC19&gt;=3,3,IF('Core Indicators'!FC19&gt;=2,2,IF('Core Indicators'!FC19&gt;=1,1,0))))))</f>
        <v>3</v>
      </c>
      <c r="Z22" s="163">
        <f t="shared" si="7"/>
        <v>3</v>
      </c>
      <c r="AA22" s="184">
        <f>'Crisis Indicator Data'!Y19</f>
        <v>0</v>
      </c>
      <c r="AB22" s="184">
        <f>'Crisis Indicator Data'!Z19</f>
        <v>0</v>
      </c>
      <c r="AC22" s="184">
        <f>'Crisis Indicator Data'!AA19</f>
        <v>0</v>
      </c>
      <c r="AD22" s="184">
        <f>'Crisis Indicator Data'!AB19</f>
        <v>0</v>
      </c>
      <c r="AE22" s="184">
        <f t="shared" si="8"/>
        <v>0</v>
      </c>
      <c r="AF22" s="184">
        <f>'Crisis Indicator Data'!AC19</f>
        <v>0</v>
      </c>
      <c r="AG22" s="184">
        <f>'Crisis Indicator Data'!AD19</f>
        <v>0</v>
      </c>
      <c r="AH22" s="184">
        <f t="shared" si="9"/>
        <v>0</v>
      </c>
      <c r="AI22" s="184">
        <f>'Crisis Indicator Data'!AE19</f>
        <v>0</v>
      </c>
      <c r="AJ22" s="184">
        <f>'Crisis Indicator Data'!AF19</f>
        <v>0</v>
      </c>
      <c r="AK22" s="184">
        <f>'Crisis Indicator Data'!AG19</f>
        <v>2</v>
      </c>
      <c r="AL22" s="184">
        <f t="shared" si="10"/>
        <v>2</v>
      </c>
      <c r="AM22" s="163">
        <f t="shared" si="11"/>
        <v>1</v>
      </c>
      <c r="AN22" s="163">
        <f t="shared" si="12"/>
        <v>2</v>
      </c>
    </row>
    <row r="23" spans="1:40" ht="13.5" customHeight="1" x14ac:dyDescent="0.35">
      <c r="A23" s="169" t="str">
        <f>'Crisis Indicator Data'!A20</f>
        <v>Complex crisis in CAR</v>
      </c>
      <c r="B23" s="170" t="str">
        <f>'Crisis Indicator Data'!B20</f>
        <v>Conflict,Displacement</v>
      </c>
      <c r="C23" s="170" t="str">
        <f>'Crisis Indicator Data'!C20</f>
        <v>CAF001</v>
      </c>
      <c r="D23" s="170" t="str">
        <f>'Crisis Indicator Data'!D20</f>
        <v>CAR</v>
      </c>
      <c r="E23" s="171" t="str">
        <f>'Crisis Indicator Data'!E20</f>
        <v>CAF</v>
      </c>
      <c r="F23" s="163">
        <f>IF(LEN(E23)&gt;3,(IF(VLOOKUP($C23,'Regional Crises'!$B$1:$R$66,7,FALSE)="x","x",ROUND(IF(VLOOKUP($C23,'Regional Crises'!$B$1:$R$66,7,FALSE)&gt;$F$3,5,IF(VLOOKUP($C23,'Regional Crises'!$B$1:$R$66,7,FALSE)&lt;F$4,0,($F$3-VLOOKUP($C23,'Regional Crises'!$B$1:$R$66,7,FALSE))/($F$3-$F$4)*5)),1))),IF(VLOOKUP($E23,'Country Indicator Data'!$B$4:$N$300,3,FALSE)="x","x",ROUND(IF(VLOOKUP($E23,'Country Indicator Data'!$B$4:$N$300,3,FALSE)&gt;$F$3,5,IF(VLOOKUP($E23,'Country Indicator Data'!$B$4:$N$300,3,FALSE)&lt;$F$4,0,($F$3-VLOOKUP($E23,'Country Indicator Data'!$B$4:$N$300,3,FALSE))/($F$3-$F$4)*5)),1)))</f>
        <v>3.6</v>
      </c>
      <c r="G23" s="163">
        <f>IF(LEN(E23)&gt;3,(IF(VLOOKUP($C23,'Regional Crises'!$B$1:$R$66,9,FALSE)="x","x",ROUND(IF(VLOOKUP($C23,'Regional Crises'!$B$1:$R$66,9,FALSE)&gt;G$3,5,IF(VLOOKUP($C23,'Regional Crises'!$B$1:$R$66,9,FALSE)&lt;G$4,0,(G$3-VLOOKUP($C23,'Regional Crises'!$B$1:$R$66,9,FALSE))/(G$3-G$4)*5)),1))),IF(VLOOKUP($E23,'Country Indicator Data'!$B$4:$N$300,5,FALSE)="x","x",ROUND(IF(VLOOKUP($E23,'Country Indicator Data'!$B$4:$N$300,5,FALSE)&gt;G$3,5,IF(VLOOKUP($E23,'Country Indicator Data'!$B$4:$N$300,5,FALSE)&lt;G$4,0,(G$3-VLOOKUP($E23,'Country Indicator Data'!$B$4:$N$300,5,FALSE))/(G$3-G$4)*5)),1)))</f>
        <v>3.2</v>
      </c>
      <c r="H23" s="163">
        <f t="shared" si="0"/>
        <v>3.4000000000000004</v>
      </c>
      <c r="I23" s="163">
        <f>IF(LEN(E23)&gt;3,(IF(VLOOKUP($C23,'Regional Crises'!$B$1:$R$66,6,FALSE)="x","x",ROUND(IF(VLOOKUP($C23,'Regional Crises'!$B$1:$R$66,6,FALSE)&gt;I$3,5,IF(VLOOKUP($C23,'Regional Crises'!$B$1:$R$66,6,FALSE)&lt;I$4,0,5-(I$3-VLOOKUP($C23,'Regional Crises'!$B$1:$R$66,6,FALSE))/(I$3-I$4)*5)),1))),IF(VLOOKUP($E23,'Country Indicator Data'!$B$4:$N$300,2,FALSE)="x","x",ROUND(IF(VLOOKUP($E23,'Country Indicator Data'!$B$4:$N$300,2,FALSE)&gt;I$3,5,IF(VLOOKUP($E23,'Country Indicator Data'!$B$4:$N$300,2,FALSE)&lt;I$4,0,5-(I$3-VLOOKUP($E23,'Country Indicator Data'!$B$4:$N$300,2,FALSE))/(I$3-I$4)*5)),1)))</f>
        <v>4.4000000000000004</v>
      </c>
      <c r="J23" s="163">
        <f>IF(LEN(E23)&gt;3,(IF(VLOOKUP($C23,'Regional Crises'!$B$1:$R$66,8,FALSE)="x","x",ROUND(IF(VLOOKUP($C23,'Regional Crises'!$B$1:$R$66,8,FALSE)&gt;J$3,5,IF(VLOOKUP($C23,'Regional Crises'!$B$1:$R$66,8,FALSE)&lt;J$4,0,5-(J$3-VLOOKUP($C23,'Regional Crises'!$B$1:$R$66,8,FALSE))/(J$3-J$4)*5)),1))),IF(VLOOKUP($E23,'Country Indicator Data'!$B$4:$N$300,4,FALSE)="x","x",ROUND(IF(VLOOKUP($E23,'Country Indicator Data'!$B$4:$N$300,4,FALSE)&gt;J$3,5,IF(VLOOKUP($E23,'Country Indicator Data'!$B$4:$N$300,4,FALSE)&lt;J$4,0,5-(J$3-VLOOKUP($E23,'Country Indicator Data'!$B$4:$N$300,4,FALSE))/(J$3-J$4)*5)),1)))</f>
        <v>1.8</v>
      </c>
      <c r="K23" s="163">
        <f t="shared" si="1"/>
        <v>3.1</v>
      </c>
      <c r="L23" s="163">
        <f>IF(LEN(E23)&gt;3,(IF(VLOOKUP($C23,'Regional Crises'!$B$1:$R$66,10,FALSE)="x","x",ROUND(IF(VLOOKUP($C23,'Regional Crises'!$B$1:$R$66,10,FALSE)&gt;L$3,5,IF(VLOOKUP($C23,'Regional Crises'!$B$1:$R$66,10,FALSE)&lt;L$4,0,5-(L$3-VLOOKUP($C23,'Regional Crises'!$B$1:$R$66,10,FALSE))/(L$3-L$4)*5)),1))),IF(VLOOKUP($E23,'Country Indicator Data'!$B$4:$N$300,6,FALSE)="x","x",ROUND(IF(VLOOKUP($E23,'Country Indicator Data'!$B$4:$N$300,6,FALSE)&gt;L$3,5,IF(VLOOKUP($E23,'Country Indicator Data'!$B$4:$N$300,6,FALSE)&lt;L$4,0,5-(L$3-VLOOKUP($E23,'Country Indicator Data'!$B$4:$N$300,6,FALSE))/(L$3-L$4)*5)),1)))</f>
        <v>4.5</v>
      </c>
      <c r="M23" s="163">
        <f>IF(LEN(E23)&gt;3,(IF(VLOOKUP($C23,'Regional Crises'!$B$1:$R$66,11,FALSE)="x","x",ROUND(IF(VLOOKUP($C23,'Regional Crises'!$B$1:$R$66,11,FALSE)&gt;M$3,5,IF(VLOOKUP($C23,'Regional Crises'!$B$1:$R$66,11,FALSE)&lt;M$4,0,5-(M$3-VLOOKUP($C23,'Regional Crises'!$B$1:$R$66,11,FALSE))/(M$3-M$4)*5)),1))),IF(VLOOKUP($E23,'Country Indicator Data'!$B$4:$N$300,7,FALSE)="x","x",ROUND(IF(VLOOKUP($E23,'Country Indicator Data'!$B$4:$N$300,7,FALSE)&gt;M$3,5,IF(VLOOKUP($E23,'Country Indicator Data'!$B$4:$N$300,7,FALSE)&lt;M$4,0,5-(M$3-VLOOKUP($E23,'Country Indicator Data'!$B$4:$N$300,7,FALSE))/(M$3-M$4)*5)),1)))</f>
        <v>3.9</v>
      </c>
      <c r="N23" s="163">
        <f t="shared" si="2"/>
        <v>4.2</v>
      </c>
      <c r="O23" s="163">
        <f t="shared" si="3"/>
        <v>3.5666666666666664</v>
      </c>
      <c r="P23" s="163">
        <f>IF(LEN(E23)&gt;3,VLOOKUP(C23,'Regional Crises'!$B$1:$R$69,12,FALSE),VLOOKUP(E23,'Country Indicator Data'!$B$4:$I$300,8,FALSE))</f>
        <v>4</v>
      </c>
      <c r="Q23" s="163">
        <f>IF(LEN(E23)&gt;3,((IF(VLOOKUP($C23,'Regional Crises'!$B$1:$R$66,13,FALSE)="x","x",ROUND(IF(VLOOKUP($C23,'Regional Crises'!$B$1:$R$66,13,FALSE)&gt;Q$3,5,IF(VLOOKUP($C23,'Regional Crises'!$B$1:$R$66,13,FALSE)&lt;Q$4,0,5-(LOG(Q$3)-LOG(VLOOKUP($C23,'Regional Crises'!$B$1:$R$66,13,FALSE)))/(LOG(Q$3)-LOG(Q$4))*5)),1)))),(IF(VLOOKUP($E23,'Country Indicator Data'!$B$4:$N$300,9,FALSE)="x","x",ROUND(IF(VLOOKUP($E23,'Country Indicator Data'!$B$4:$N$300,9,FALSE)&gt;Q$3,5,IF(VLOOKUP($E23,'Country Indicator Data'!$B$4:$N$300,9,FALSE)&lt;Q$4,0,5-(LOG(Q$3)-LOG(VLOOKUP($E23,'Country Indicator Data'!$B$4:$N$300,9,FALSE)))/(LOG(Q$3)-LOG(Q$4))*5)),1))))</f>
        <v>3.6</v>
      </c>
      <c r="R23" s="163">
        <f t="shared" si="4"/>
        <v>3.8</v>
      </c>
      <c r="S23" s="163">
        <f>IF(LEN(E23)&gt;3,((IF(VLOOKUP($C23,'Regional Crises'!$B$1:$R$66,17,FALSE)="x","x",ROUND(IF(VLOOKUP($C23,'Regional Crises'!$B$1:$R$66,17,FALSE)&gt;S$3,0,IF(VLOOKUP($C23,'Regional Crises'!$B$1:$R$66,17,FALSE)&lt;S$4,5,(S$3-VLOOKUP($C23,'Regional Crises'!$B$1:$R$66,17,FALSE))/(S$3-S$4)*5)),1)))),(IF(VLOOKUP($E23,'Country Indicator Data'!$B$4:$N$300,13,FALSE)="x","x",ROUND(IF(VLOOKUP($E23,'Country Indicator Data'!$B$4:$N$300,13,FALSE)&gt;S$3,0,IF(VLOOKUP($E23,'Country Indicator Data'!$B$4:$N$300,13,FALSE)&lt;S$4,5,(S$3-VLOOKUP($E23,'Country Indicator Data'!$B$4:$N$300,13,FALSE))/(S$3-S$4)*5)),1))))</f>
        <v>3.8</v>
      </c>
      <c r="T23" s="163">
        <f>IF(LEN(E23)&gt;3,((IF(VLOOKUP($C23,'Regional Crises'!$B$1:$R$66,14,FALSE)="x","x",ROUND(IF(VLOOKUP($C23,'Regional Crises'!$B$1:$R$66,14,FALSE)&gt;T$3,0,IF(VLOOKUP($C23,'Regional Crises'!$B$1:$R$66,14,FALSE)&lt;T$4,5,(T$3-VLOOKUP($C23,'Regional Crises'!$B$1:$R$66,14,FALSE))/(T$3-T$4)*5)),1)))),(IF(VLOOKUP($E23,'Country Indicator Data'!$B$4:$N$300,10,FALSE)="x","x",ROUND(IF(VLOOKUP($E23,'Country Indicator Data'!$B$4:$N$300,10,FALSE)&gt;T$3,0,IF(VLOOKUP($E23,'Country Indicator Data'!$B$4:$N$300,10,FALSE)&lt;T$4,5,(T$3-VLOOKUP($E23,'Country Indicator Data'!$B$4:$N$300,10,FALSE))/(T$3-T$4)*5)),1))))</f>
        <v>4.2</v>
      </c>
      <c r="U23" s="163">
        <f>IF(LEN(E23)&gt;3,((IF(VLOOKUP($C23,'Regional Crises'!$B$1:$R$66,15,FALSE)="x","x",ROUND(IF(VLOOKUP($C23,'Regional Crises'!$B$1:$R$66,15,FALSE)&gt;U$3,0,IF(VLOOKUP($C23,'Regional Crises'!$B$1:$R$66,15,FALSE)&lt;U$4,5,(U$3-VLOOKUP($C23,'Regional Crises'!$B$1:$R$66,15,FALSE))/(U$3-U$4)*5)),1)))),(IF(VLOOKUP($E23,'Country Indicator Data'!$B$4:$N$300,11,FALSE)="x","x",ROUND(IF(VLOOKUP($E23,'Country Indicator Data'!$B$4:$N$300,11,FALSE)&gt;U$3,0,IF(VLOOKUP($E23,'Country Indicator Data'!$B$4:$N$300,11,FALSE)&lt;U$4,5,(U$3-VLOOKUP($E23,'Country Indicator Data'!$B$4:$N$300,11,FALSE))/(U$3-U$4)*5)),1))))</f>
        <v>3.4</v>
      </c>
      <c r="V23" s="163">
        <f>IF(LEN(E23)&gt;3,((IF(VLOOKUP($C23,'Regional Crises'!$B$1:$R$66,16,FALSE)="x","x",ROUND(IF(VLOOKUP($C23,'Regional Crises'!$B$1:$R$66,16,FALSE)&gt;V$3,0,IF(VLOOKUP($C23,'Regional Crises'!$B$1:$R$66,16,FALSE)&lt;V$4,5,(V$3-VLOOKUP($C23,'Regional Crises'!$B$1:$R$66,16,FALSE))/(V$3-V$4)*5)),1)))),(IF(VLOOKUP($E23,'Country Indicator Data'!$B$4:$N$300,12,FALSE)="x","x",ROUND(IF(VLOOKUP($E23,'Country Indicator Data'!$B$4:$N$300,12,FALSE)&gt;V$3,0,IF(VLOOKUP($E23,'Country Indicator Data'!$B$4:$N$300,12,FALSE)&lt;V$4,5,(V$3-VLOOKUP($E23,'Country Indicator Data'!$B$4:$N$300,12,FALSE))/(V$3-V$4)*5)),1))))</f>
        <v>4.8</v>
      </c>
      <c r="W23" s="163">
        <f t="shared" si="5"/>
        <v>4.0999999999999996</v>
      </c>
      <c r="X23" s="163">
        <f t="shared" si="6"/>
        <v>3.8</v>
      </c>
      <c r="Y23" s="184">
        <f>IF('Core Indicators'!FC20="x","x",IF('Core Indicators'!FC20&gt;=5,5,IF('Core Indicators'!FC20&gt;=4,4,IF('Core Indicators'!FC20&gt;=3,3,IF('Core Indicators'!FC20&gt;=2,2,IF('Core Indicators'!FC20&gt;=1,1,0))))))</f>
        <v>4</v>
      </c>
      <c r="Z23" s="163">
        <f t="shared" si="7"/>
        <v>4</v>
      </c>
      <c r="AA23" s="184">
        <f>'Crisis Indicator Data'!Y20</f>
        <v>2</v>
      </c>
      <c r="AB23" s="184">
        <f>'Crisis Indicator Data'!Z20</f>
        <v>3</v>
      </c>
      <c r="AC23" s="184">
        <f>'Crisis Indicator Data'!AA20</f>
        <v>1</v>
      </c>
      <c r="AD23" s="184">
        <f>'Crisis Indicator Data'!AB20</f>
        <v>3</v>
      </c>
      <c r="AE23" s="184">
        <f t="shared" si="8"/>
        <v>4</v>
      </c>
      <c r="AF23" s="184">
        <f>'Crisis Indicator Data'!AC20</f>
        <v>0</v>
      </c>
      <c r="AG23" s="184">
        <f>'Crisis Indicator Data'!AD20</f>
        <v>2</v>
      </c>
      <c r="AH23" s="184">
        <f t="shared" si="9"/>
        <v>2</v>
      </c>
      <c r="AI23" s="184">
        <f>'Crisis Indicator Data'!AE20</f>
        <v>3</v>
      </c>
      <c r="AJ23" s="184">
        <f>'Crisis Indicator Data'!AF20</f>
        <v>1</v>
      </c>
      <c r="AK23" s="184">
        <f>'Crisis Indicator Data'!AG20</f>
        <v>3</v>
      </c>
      <c r="AL23" s="184">
        <f t="shared" si="10"/>
        <v>5</v>
      </c>
      <c r="AM23" s="163">
        <f t="shared" si="11"/>
        <v>4</v>
      </c>
      <c r="AN23" s="163">
        <f t="shared" si="12"/>
        <v>4</v>
      </c>
    </row>
    <row r="24" spans="1:40" ht="13.5" customHeight="1" x14ac:dyDescent="0.35">
      <c r="A24" s="169" t="str">
        <f>'Crisis Indicator Data'!A21</f>
        <v>Venezuela displacement in Chile</v>
      </c>
      <c r="B24" s="170" t="str">
        <f>'Crisis Indicator Data'!B21</f>
        <v>Displacement</v>
      </c>
      <c r="C24" s="170" t="str">
        <f>'Crisis Indicator Data'!C21</f>
        <v>CHL002</v>
      </c>
      <c r="D24" s="170" t="str">
        <f>'Crisis Indicator Data'!D21</f>
        <v>Chile</v>
      </c>
      <c r="E24" s="171" t="str">
        <f>'Crisis Indicator Data'!E21</f>
        <v>CHL</v>
      </c>
      <c r="F24" s="163">
        <f>IF(LEN(E24)&gt;3,(IF(VLOOKUP($C24,'Regional Crises'!$B$1:$R$66,7,FALSE)="x","x",ROUND(IF(VLOOKUP($C24,'Regional Crises'!$B$1:$R$66,7,FALSE)&gt;$F$3,5,IF(VLOOKUP($C24,'Regional Crises'!$B$1:$R$66,7,FALSE)&lt;F$4,0,($F$3-VLOOKUP($C24,'Regional Crises'!$B$1:$R$66,7,FALSE))/($F$3-$F$4)*5)),1))),IF(VLOOKUP($E24,'Country Indicator Data'!$B$4:$N$300,3,FALSE)="x","x",ROUND(IF(VLOOKUP($E24,'Country Indicator Data'!$B$4:$N$300,3,FALSE)&gt;$F$3,5,IF(VLOOKUP($E24,'Country Indicator Data'!$B$4:$N$300,3,FALSE)&lt;$F$4,0,($F$3-VLOOKUP($E24,'Country Indicator Data'!$B$4:$N$300,3,FALSE))/($F$3-$F$4)*5)),1)))</f>
        <v>0.7</v>
      </c>
      <c r="G24" s="163">
        <f>IF(LEN(E24)&gt;3,(IF(VLOOKUP($C24,'Regional Crises'!$B$1:$R$66,9,FALSE)="x","x",ROUND(IF(VLOOKUP($C24,'Regional Crises'!$B$1:$R$66,9,FALSE)&gt;G$3,5,IF(VLOOKUP($C24,'Regional Crises'!$B$1:$R$66,9,FALSE)&lt;G$4,0,(G$3-VLOOKUP($C24,'Regional Crises'!$B$1:$R$66,9,FALSE))/(G$3-G$4)*5)),1))),IF(VLOOKUP($E24,'Country Indicator Data'!$B$4:$N$300,5,FALSE)="x","x",ROUND(IF(VLOOKUP($E24,'Country Indicator Data'!$B$4:$N$300,5,FALSE)&gt;G$3,5,IF(VLOOKUP($E24,'Country Indicator Data'!$B$4:$N$300,5,FALSE)&lt;G$4,0,(G$3-VLOOKUP($E24,'Country Indicator Data'!$B$4:$N$300,5,FALSE))/(G$3-G$4)*5)),1)))</f>
        <v>0.4</v>
      </c>
      <c r="H24" s="163">
        <f t="shared" si="0"/>
        <v>0.55000000000000004</v>
      </c>
      <c r="I24" s="163">
        <f>IF(LEN(E24)&gt;3,(IF(VLOOKUP($C24,'Regional Crises'!$B$1:$R$66,6,FALSE)="x","x",ROUND(IF(VLOOKUP($C24,'Regional Crises'!$B$1:$R$66,6,FALSE)&gt;I$3,5,IF(VLOOKUP($C24,'Regional Crises'!$B$1:$R$66,6,FALSE)&lt;I$4,0,5-(I$3-VLOOKUP($C24,'Regional Crises'!$B$1:$R$66,6,FALSE))/(I$3-I$4)*5)),1))),IF(VLOOKUP($E24,'Country Indicator Data'!$B$4:$N$300,2,FALSE)="x","x",ROUND(IF(VLOOKUP($E24,'Country Indicator Data'!$B$4:$N$300,2,FALSE)&gt;I$3,5,IF(VLOOKUP($E24,'Country Indicator Data'!$B$4:$N$300,2,FALSE)&lt;I$4,0,5-(I$3-VLOOKUP($E24,'Country Indicator Data'!$B$4:$N$300,2,FALSE))/(I$3-I$4)*5)),1)))</f>
        <v>0.8</v>
      </c>
      <c r="J24" s="163">
        <f>IF(LEN(E24)&gt;3,(IF(VLOOKUP($C24,'Regional Crises'!$B$1:$R$66,8,FALSE)="x","x",ROUND(IF(VLOOKUP($C24,'Regional Crises'!$B$1:$R$66,8,FALSE)&gt;J$3,5,IF(VLOOKUP($C24,'Regional Crises'!$B$1:$R$66,8,FALSE)&lt;J$4,0,5-(J$3-VLOOKUP($C24,'Regional Crises'!$B$1:$R$66,8,FALSE))/(J$3-J$4)*5)),1))),IF(VLOOKUP($E24,'Country Indicator Data'!$B$4:$N$300,4,FALSE)="x","x",ROUND(IF(VLOOKUP($E24,'Country Indicator Data'!$B$4:$N$300,4,FALSE)&gt;J$3,5,IF(VLOOKUP($E24,'Country Indicator Data'!$B$4:$N$300,4,FALSE)&lt;J$4,0,5-(J$3-VLOOKUP($E24,'Country Indicator Data'!$B$4:$N$300,4,FALSE))/(J$3-J$4)*5)),1)))</f>
        <v>0.4</v>
      </c>
      <c r="K24" s="163">
        <f t="shared" si="1"/>
        <v>0.60000000000000009</v>
      </c>
      <c r="L24" s="163">
        <f>IF(LEN(E24)&gt;3,(IF(VLOOKUP($C24,'Regional Crises'!$B$1:$R$66,10,FALSE)="x","x",ROUND(IF(VLOOKUP($C24,'Regional Crises'!$B$1:$R$66,10,FALSE)&gt;L$3,5,IF(VLOOKUP($C24,'Regional Crises'!$B$1:$R$66,10,FALSE)&lt;L$4,0,5-(L$3-VLOOKUP($C24,'Regional Crises'!$B$1:$R$66,10,FALSE))/(L$3-L$4)*5)),1))),IF(VLOOKUP($E24,'Country Indicator Data'!$B$4:$N$300,6,FALSE)="x","x",ROUND(IF(VLOOKUP($E24,'Country Indicator Data'!$B$4:$N$300,6,FALSE)&gt;L$3,5,IF(VLOOKUP($E24,'Country Indicator Data'!$B$4:$N$300,6,FALSE)&lt;L$4,0,5-(L$3-VLOOKUP($E24,'Country Indicator Data'!$B$4:$N$300,6,FALSE))/(L$3-L$4)*5)),1)))</f>
        <v>1.9</v>
      </c>
      <c r="M24" s="163">
        <f>IF(LEN(E24)&gt;3,(IF(VLOOKUP($C24,'Regional Crises'!$B$1:$R$66,11,FALSE)="x","x",ROUND(IF(VLOOKUP($C24,'Regional Crises'!$B$1:$R$66,11,FALSE)&gt;M$3,5,IF(VLOOKUP($C24,'Regional Crises'!$B$1:$R$66,11,FALSE)&lt;M$4,0,5-(M$3-VLOOKUP($C24,'Regional Crises'!$B$1:$R$66,11,FALSE))/(M$3-M$4)*5)),1))),IF(VLOOKUP($E24,'Country Indicator Data'!$B$4:$N$300,7,FALSE)="x","x",ROUND(IF(VLOOKUP($E24,'Country Indicator Data'!$B$4:$N$300,7,FALSE)&gt;M$3,5,IF(VLOOKUP($E24,'Country Indicator Data'!$B$4:$N$300,7,FALSE)&lt;M$4,0,5-(M$3-VLOOKUP($E24,'Country Indicator Data'!$B$4:$N$300,7,FALSE))/(M$3-M$4)*5)),1)))</f>
        <v>2.2999999999999998</v>
      </c>
      <c r="N24" s="163">
        <f t="shared" si="2"/>
        <v>2.0999999999999996</v>
      </c>
      <c r="O24" s="163">
        <f t="shared" si="3"/>
        <v>1.0833333333333333</v>
      </c>
      <c r="P24" s="163">
        <f>IF(LEN(E24)&gt;3,VLOOKUP(C24,'Regional Crises'!$B$1:$R$69,12,FALSE),VLOOKUP(E24,'Country Indicator Data'!$B$4:$I$300,8,FALSE))</f>
        <v>3</v>
      </c>
      <c r="Q24" s="163">
        <f>IF(LEN(E24)&gt;3,((IF(VLOOKUP($C24,'Regional Crises'!$B$1:$R$66,13,FALSE)="x","x",ROUND(IF(VLOOKUP($C24,'Regional Crises'!$B$1:$R$66,13,FALSE)&gt;Q$3,5,IF(VLOOKUP($C24,'Regional Crises'!$B$1:$R$66,13,FALSE)&lt;Q$4,0,5-(LOG(Q$3)-LOG(VLOOKUP($C24,'Regional Crises'!$B$1:$R$66,13,FALSE)))/(LOG(Q$3)-LOG(Q$4))*5)),1)))),(IF(VLOOKUP($E24,'Country Indicator Data'!$B$4:$N$300,9,FALSE)="x","x",ROUND(IF(VLOOKUP($E24,'Country Indicator Data'!$B$4:$N$300,9,FALSE)&gt;Q$3,5,IF(VLOOKUP($E24,'Country Indicator Data'!$B$4:$N$300,9,FALSE)&lt;Q$4,0,5-(LOG(Q$3)-LOG(VLOOKUP($E24,'Country Indicator Data'!$B$4:$N$300,9,FALSE)))/(LOG(Q$3)-LOG(Q$4))*5)),1))))</f>
        <v>0.4</v>
      </c>
      <c r="R24" s="163">
        <f t="shared" si="4"/>
        <v>1.7</v>
      </c>
      <c r="S24" s="163">
        <f>IF(LEN(E24)&gt;3,((IF(VLOOKUP($C24,'Regional Crises'!$B$1:$R$66,17,FALSE)="x","x",ROUND(IF(VLOOKUP($C24,'Regional Crises'!$B$1:$R$66,17,FALSE)&gt;S$3,0,IF(VLOOKUP($C24,'Regional Crises'!$B$1:$R$66,17,FALSE)&lt;S$4,5,(S$3-VLOOKUP($C24,'Regional Crises'!$B$1:$R$66,17,FALSE))/(S$3-S$4)*5)),1)))),(IF(VLOOKUP($E24,'Country Indicator Data'!$B$4:$N$300,13,FALSE)="x","x",ROUND(IF(VLOOKUP($E24,'Country Indicator Data'!$B$4:$N$300,13,FALSE)&gt;S$3,0,IF(VLOOKUP($E24,'Country Indicator Data'!$B$4:$N$300,13,FALSE)&lt;S$4,5,(S$3-VLOOKUP($E24,'Country Indicator Data'!$B$4:$N$300,13,FALSE))/(S$3-S$4)*5)),1))))</f>
        <v>1.7</v>
      </c>
      <c r="T24" s="163">
        <f>IF(LEN(E24)&gt;3,((IF(VLOOKUP($C24,'Regional Crises'!$B$1:$R$66,14,FALSE)="x","x",ROUND(IF(VLOOKUP($C24,'Regional Crises'!$B$1:$R$66,14,FALSE)&gt;T$3,0,IF(VLOOKUP($C24,'Regional Crises'!$B$1:$R$66,14,FALSE)&lt;T$4,5,(T$3-VLOOKUP($C24,'Regional Crises'!$B$1:$R$66,14,FALSE))/(T$3-T$4)*5)),1)))),(IF(VLOOKUP($E24,'Country Indicator Data'!$B$4:$N$300,10,FALSE)="x","x",ROUND(IF(VLOOKUP($E24,'Country Indicator Data'!$B$4:$N$300,10,FALSE)&gt;T$3,0,IF(VLOOKUP($E24,'Country Indicator Data'!$B$4:$N$300,10,FALSE)&lt;T$4,5,(T$3-VLOOKUP($E24,'Country Indicator Data'!$B$4:$N$300,10,FALSE))/(T$3-T$4)*5)),1))))</f>
        <v>1.8</v>
      </c>
      <c r="U24" s="163">
        <f>IF(LEN(E24)&gt;3,((IF(VLOOKUP($C24,'Regional Crises'!$B$1:$R$66,15,FALSE)="x","x",ROUND(IF(VLOOKUP($C24,'Regional Crises'!$B$1:$R$66,15,FALSE)&gt;U$3,0,IF(VLOOKUP($C24,'Regional Crises'!$B$1:$R$66,15,FALSE)&lt;U$4,5,(U$3-VLOOKUP($C24,'Regional Crises'!$B$1:$R$66,15,FALSE))/(U$3-U$4)*5)),1)))),(IF(VLOOKUP($E24,'Country Indicator Data'!$B$4:$N$300,11,FALSE)="x","x",ROUND(IF(VLOOKUP($E24,'Country Indicator Data'!$B$4:$N$300,11,FALSE)&gt;U$3,0,IF(VLOOKUP($E24,'Country Indicator Data'!$B$4:$N$300,11,FALSE)&lt;U$4,5,(U$3-VLOOKUP($E24,'Country Indicator Data'!$B$4:$N$300,11,FALSE))/(U$3-U$4)*5)),1))))</f>
        <v>0.6</v>
      </c>
      <c r="V24" s="163">
        <f>IF(LEN(E24)&gt;3,((IF(VLOOKUP($C24,'Regional Crises'!$B$1:$R$66,16,FALSE)="x","x",ROUND(IF(VLOOKUP($C24,'Regional Crises'!$B$1:$R$66,16,FALSE)&gt;V$3,0,IF(VLOOKUP($C24,'Regional Crises'!$B$1:$R$66,16,FALSE)&lt;V$4,5,(V$3-VLOOKUP($C24,'Regional Crises'!$B$1:$R$66,16,FALSE))/(V$3-V$4)*5)),1)))),(IF(VLOOKUP($E24,'Country Indicator Data'!$B$4:$N$300,12,FALSE)="x","x",ROUND(IF(VLOOKUP($E24,'Country Indicator Data'!$B$4:$N$300,12,FALSE)&gt;V$3,0,IF(VLOOKUP($E24,'Country Indicator Data'!$B$4:$N$300,12,FALSE)&lt;V$4,5,(V$3-VLOOKUP($E24,'Country Indicator Data'!$B$4:$N$300,12,FALSE))/(V$3-V$4)*5)),1))))</f>
        <v>0.3</v>
      </c>
      <c r="W24" s="163">
        <f t="shared" si="5"/>
        <v>1.1000000000000001</v>
      </c>
      <c r="X24" s="163">
        <f t="shared" si="6"/>
        <v>1.3</v>
      </c>
      <c r="Y24" s="184">
        <f>IF('Core Indicators'!FC21="x","x",IF('Core Indicators'!FC21&gt;=5,5,IF('Core Indicators'!FC21&gt;=4,4,IF('Core Indicators'!FC21&gt;=3,3,IF('Core Indicators'!FC21&gt;=2,2,IF('Core Indicators'!FC21&gt;=1,1,0))))))</f>
        <v>3</v>
      </c>
      <c r="Z24" s="163">
        <f t="shared" si="7"/>
        <v>3</v>
      </c>
      <c r="AA24" s="184">
        <f>'Crisis Indicator Data'!Y21</f>
        <v>0</v>
      </c>
      <c r="AB24" s="184">
        <f>'Crisis Indicator Data'!Z21</f>
        <v>0</v>
      </c>
      <c r="AC24" s="184">
        <f>'Crisis Indicator Data'!AA21</f>
        <v>0</v>
      </c>
      <c r="AD24" s="184">
        <f>'Crisis Indicator Data'!AB21</f>
        <v>0</v>
      </c>
      <c r="AE24" s="184">
        <f t="shared" si="8"/>
        <v>0</v>
      </c>
      <c r="AF24" s="184">
        <f>'Crisis Indicator Data'!AC21</f>
        <v>0</v>
      </c>
      <c r="AG24" s="184">
        <f>'Crisis Indicator Data'!AD21</f>
        <v>1</v>
      </c>
      <c r="AH24" s="184">
        <f t="shared" si="9"/>
        <v>1</v>
      </c>
      <c r="AI24" s="184">
        <f>'Crisis Indicator Data'!AE21</f>
        <v>0</v>
      </c>
      <c r="AJ24" s="184">
        <f>'Crisis Indicator Data'!AF21</f>
        <v>2</v>
      </c>
      <c r="AK24" s="184">
        <f>'Crisis Indicator Data'!AG21</f>
        <v>1</v>
      </c>
      <c r="AL24" s="184">
        <f t="shared" si="10"/>
        <v>3</v>
      </c>
      <c r="AM24" s="163">
        <f t="shared" si="11"/>
        <v>1</v>
      </c>
      <c r="AN24" s="163">
        <f t="shared" si="12"/>
        <v>2</v>
      </c>
    </row>
    <row r="25" spans="1:40" ht="13.5" customHeight="1" x14ac:dyDescent="0.35">
      <c r="A25" s="169" t="str">
        <f>'Crisis Indicator Data'!A22</f>
        <v>Multiple crises in Cameroon</v>
      </c>
      <c r="B25" s="170" t="str">
        <f>'Crisis Indicator Data'!B22</f>
        <v>Conflict,Displacement</v>
      </c>
      <c r="C25" s="170" t="str">
        <f>'Crisis Indicator Data'!C22</f>
        <v>CMR001</v>
      </c>
      <c r="D25" s="170" t="str">
        <f>'Crisis Indicator Data'!D22</f>
        <v>Cameroon</v>
      </c>
      <c r="E25" s="171" t="str">
        <f>'Crisis Indicator Data'!E22</f>
        <v>CMR</v>
      </c>
      <c r="F25" s="163">
        <f>IF(LEN(E25)&gt;3,(IF(VLOOKUP($C25,'Regional Crises'!$B$1:$R$66,7,FALSE)="x","x",ROUND(IF(VLOOKUP($C25,'Regional Crises'!$B$1:$R$66,7,FALSE)&gt;$F$3,5,IF(VLOOKUP($C25,'Regional Crises'!$B$1:$R$66,7,FALSE)&lt;F$4,0,($F$3-VLOOKUP($C25,'Regional Crises'!$B$1:$R$66,7,FALSE))/($F$3-$F$4)*5)),1))),IF(VLOOKUP($E25,'Country Indicator Data'!$B$4:$N$300,3,FALSE)="x","x",ROUND(IF(VLOOKUP($E25,'Country Indicator Data'!$B$4:$N$300,3,FALSE)&gt;$F$3,5,IF(VLOOKUP($E25,'Country Indicator Data'!$B$4:$N$300,3,FALSE)&lt;$F$4,0,($F$3-VLOOKUP($E25,'Country Indicator Data'!$B$4:$N$300,3,FALSE))/($F$3-$F$4)*5)),1)))</f>
        <v>3.2</v>
      </c>
      <c r="G25" s="163">
        <f>IF(LEN(E25)&gt;3,(IF(VLOOKUP($C25,'Regional Crises'!$B$1:$R$66,9,FALSE)="x","x",ROUND(IF(VLOOKUP($C25,'Regional Crises'!$B$1:$R$66,9,FALSE)&gt;G$3,5,IF(VLOOKUP($C25,'Regional Crises'!$B$1:$R$66,9,FALSE)&lt;G$4,0,(G$3-VLOOKUP($C25,'Regional Crises'!$B$1:$R$66,9,FALSE))/(G$3-G$4)*5)),1))),IF(VLOOKUP($E25,'Country Indicator Data'!$B$4:$N$300,5,FALSE)="x","x",ROUND(IF(VLOOKUP($E25,'Country Indicator Data'!$B$4:$N$300,5,FALSE)&gt;G$3,5,IF(VLOOKUP($E25,'Country Indicator Data'!$B$4:$N$300,5,FALSE)&lt;G$4,0,(G$3-VLOOKUP($E25,'Country Indicator Data'!$B$4:$N$300,5,FALSE))/(G$3-G$4)*5)),1)))</f>
        <v>3.2</v>
      </c>
      <c r="H25" s="163">
        <f t="shared" si="0"/>
        <v>3.2</v>
      </c>
      <c r="I25" s="163">
        <f>IF(LEN(E25)&gt;3,(IF(VLOOKUP($C25,'Regional Crises'!$B$1:$R$66,6,FALSE)="x","x",ROUND(IF(VLOOKUP($C25,'Regional Crises'!$B$1:$R$66,6,FALSE)&gt;I$3,5,IF(VLOOKUP($C25,'Regional Crises'!$B$1:$R$66,6,FALSE)&lt;I$4,0,5-(I$3-VLOOKUP($C25,'Regional Crises'!$B$1:$R$66,6,FALSE))/(I$3-I$4)*5)),1))),IF(VLOOKUP($E25,'Country Indicator Data'!$B$4:$N$300,2,FALSE)="x","x",ROUND(IF(VLOOKUP($E25,'Country Indicator Data'!$B$4:$N$300,2,FALSE)&gt;I$3,5,IF(VLOOKUP($E25,'Country Indicator Data'!$B$4:$N$300,2,FALSE)&lt;I$4,0,5-(I$3-VLOOKUP($E25,'Country Indicator Data'!$B$4:$N$300,2,FALSE))/(I$3-I$4)*5)),1)))</f>
        <v>4.3</v>
      </c>
      <c r="J25" s="163">
        <f>IF(LEN(E25)&gt;3,(IF(VLOOKUP($C25,'Regional Crises'!$B$1:$R$66,8,FALSE)="x","x",ROUND(IF(VLOOKUP($C25,'Regional Crises'!$B$1:$R$66,8,FALSE)&gt;J$3,5,IF(VLOOKUP($C25,'Regional Crises'!$B$1:$R$66,8,FALSE)&lt;J$4,0,5-(J$3-VLOOKUP($C25,'Regional Crises'!$B$1:$R$66,8,FALSE))/(J$3-J$4)*5)),1))),IF(VLOOKUP($E25,'Country Indicator Data'!$B$4:$N$300,4,FALSE)="x","x",ROUND(IF(VLOOKUP($E25,'Country Indicator Data'!$B$4:$N$300,4,FALSE)&gt;J$3,5,IF(VLOOKUP($E25,'Country Indicator Data'!$B$4:$N$300,4,FALSE)&lt;J$4,0,5-(J$3-VLOOKUP($E25,'Country Indicator Data'!$B$4:$N$300,4,FALSE))/(J$3-J$4)*5)),1)))</f>
        <v>0</v>
      </c>
      <c r="K25" s="163">
        <f t="shared" si="1"/>
        <v>2.15</v>
      </c>
      <c r="L25" s="163">
        <f>IF(LEN(E25)&gt;3,(IF(VLOOKUP($C25,'Regional Crises'!$B$1:$R$66,10,FALSE)="x","x",ROUND(IF(VLOOKUP($C25,'Regional Crises'!$B$1:$R$66,10,FALSE)&gt;L$3,5,IF(VLOOKUP($C25,'Regional Crises'!$B$1:$R$66,10,FALSE)&lt;L$4,0,5-(L$3-VLOOKUP($C25,'Regional Crises'!$B$1:$R$66,10,FALSE))/(L$3-L$4)*5)),1))),IF(VLOOKUP($E25,'Country Indicator Data'!$B$4:$N$300,6,FALSE)="x","x",ROUND(IF(VLOOKUP($E25,'Country Indicator Data'!$B$4:$N$300,6,FALSE)&gt;L$3,5,IF(VLOOKUP($E25,'Country Indicator Data'!$B$4:$N$300,6,FALSE)&lt;L$4,0,5-(L$3-VLOOKUP($E25,'Country Indicator Data'!$B$4:$N$300,6,FALSE))/(L$3-L$4)*5)),1)))</f>
        <v>3.8</v>
      </c>
      <c r="M25" s="163">
        <f>IF(LEN(E25)&gt;3,(IF(VLOOKUP($C25,'Regional Crises'!$B$1:$R$66,11,FALSE)="x","x",ROUND(IF(VLOOKUP($C25,'Regional Crises'!$B$1:$R$66,11,FALSE)&gt;M$3,5,IF(VLOOKUP($C25,'Regional Crises'!$B$1:$R$66,11,FALSE)&lt;M$4,0,5-(M$3-VLOOKUP($C25,'Regional Crises'!$B$1:$R$66,11,FALSE))/(M$3-M$4)*5)),1))),IF(VLOOKUP($E25,'Country Indicator Data'!$B$4:$N$300,7,FALSE)="x","x",ROUND(IF(VLOOKUP($E25,'Country Indicator Data'!$B$4:$N$300,7,FALSE)&gt;M$3,5,IF(VLOOKUP($E25,'Country Indicator Data'!$B$4:$N$300,7,FALSE)&lt;M$4,0,5-(M$3-VLOOKUP($E25,'Country Indicator Data'!$B$4:$N$300,7,FALSE))/(M$3-M$4)*5)),1)))</f>
        <v>2.7</v>
      </c>
      <c r="N25" s="163">
        <f t="shared" si="2"/>
        <v>3.25</v>
      </c>
      <c r="O25" s="163">
        <f t="shared" si="3"/>
        <v>2.8666666666666667</v>
      </c>
      <c r="P25" s="163">
        <f>IF(LEN(E25)&gt;3,VLOOKUP(C25,'Regional Crises'!$B$1:$R$69,12,FALSE),VLOOKUP(E25,'Country Indicator Data'!$B$4:$I$300,8,FALSE))</f>
        <v>5</v>
      </c>
      <c r="Q25" s="163">
        <f>IF(LEN(E25)&gt;3,((IF(VLOOKUP($C25,'Regional Crises'!$B$1:$R$66,13,FALSE)="x","x",ROUND(IF(VLOOKUP($C25,'Regional Crises'!$B$1:$R$66,13,FALSE)&gt;Q$3,5,IF(VLOOKUP($C25,'Regional Crises'!$B$1:$R$66,13,FALSE)&lt;Q$4,0,5-(LOG(Q$3)-LOG(VLOOKUP($C25,'Regional Crises'!$B$1:$R$66,13,FALSE)))/(LOG(Q$3)-LOG(Q$4))*5)),1)))),(IF(VLOOKUP($E25,'Country Indicator Data'!$B$4:$N$300,9,FALSE)="x","x",ROUND(IF(VLOOKUP($E25,'Country Indicator Data'!$B$4:$N$300,9,FALSE)&gt;Q$3,5,IF(VLOOKUP($E25,'Country Indicator Data'!$B$4:$N$300,9,FALSE)&lt;Q$4,0,5-(LOG(Q$3)-LOG(VLOOKUP($E25,'Country Indicator Data'!$B$4:$N$300,9,FALSE)))/(LOG(Q$3)-LOG(Q$4))*5)),1))))</f>
        <v>4.3</v>
      </c>
      <c r="R25" s="163">
        <f t="shared" si="4"/>
        <v>4.6500000000000004</v>
      </c>
      <c r="S25" s="163">
        <f>IF(LEN(E25)&gt;3,((IF(VLOOKUP($C25,'Regional Crises'!$B$1:$R$66,17,FALSE)="x","x",ROUND(IF(VLOOKUP($C25,'Regional Crises'!$B$1:$R$66,17,FALSE)&gt;S$3,0,IF(VLOOKUP($C25,'Regional Crises'!$B$1:$R$66,17,FALSE)&lt;S$4,5,(S$3-VLOOKUP($C25,'Regional Crises'!$B$1:$R$66,17,FALSE))/(S$3-S$4)*5)),1)))),(IF(VLOOKUP($E25,'Country Indicator Data'!$B$4:$N$300,13,FALSE)="x","x",ROUND(IF(VLOOKUP($E25,'Country Indicator Data'!$B$4:$N$300,13,FALSE)&gt;S$3,0,IF(VLOOKUP($E25,'Country Indicator Data'!$B$4:$N$300,13,FALSE)&lt;S$4,5,(S$3-VLOOKUP($E25,'Country Indicator Data'!$B$4:$N$300,13,FALSE))/(S$3-S$4)*5)),1))))</f>
        <v>3.7</v>
      </c>
      <c r="T25" s="163">
        <f>IF(LEN(E25)&gt;3,((IF(VLOOKUP($C25,'Regional Crises'!$B$1:$R$66,14,FALSE)="x","x",ROUND(IF(VLOOKUP($C25,'Regional Crises'!$B$1:$R$66,14,FALSE)&gt;T$3,0,IF(VLOOKUP($C25,'Regional Crises'!$B$1:$R$66,14,FALSE)&lt;T$4,5,(T$3-VLOOKUP($C25,'Regional Crises'!$B$1:$R$66,14,FALSE))/(T$3-T$4)*5)),1)))),(IF(VLOOKUP($E25,'Country Indicator Data'!$B$4:$N$300,10,FALSE)="x","x",ROUND(IF(VLOOKUP($E25,'Country Indicator Data'!$B$4:$N$300,10,FALSE)&gt;T$3,0,IF(VLOOKUP($E25,'Country Indicator Data'!$B$4:$N$300,10,FALSE)&lt;T$4,5,(T$3-VLOOKUP($E25,'Country Indicator Data'!$B$4:$N$300,10,FALSE))/(T$3-T$4)*5)),1))))</f>
        <v>3.5</v>
      </c>
      <c r="U25" s="163">
        <f>IF(LEN(E25)&gt;3,((IF(VLOOKUP($C25,'Regional Crises'!$B$1:$R$66,15,FALSE)="x","x",ROUND(IF(VLOOKUP($C25,'Regional Crises'!$B$1:$R$66,15,FALSE)&gt;U$3,0,IF(VLOOKUP($C25,'Regional Crises'!$B$1:$R$66,15,FALSE)&lt;U$4,5,(U$3-VLOOKUP($C25,'Regional Crises'!$B$1:$R$66,15,FALSE))/(U$3-U$4)*5)),1)))),(IF(VLOOKUP($E25,'Country Indicator Data'!$B$4:$N$300,11,FALSE)="x","x",ROUND(IF(VLOOKUP($E25,'Country Indicator Data'!$B$4:$N$300,11,FALSE)&gt;U$3,0,IF(VLOOKUP($E25,'Country Indicator Data'!$B$4:$N$300,11,FALSE)&lt;U$4,5,(U$3-VLOOKUP($E25,'Country Indicator Data'!$B$4:$N$300,11,FALSE))/(U$3-U$4)*5)),1))))</f>
        <v>3</v>
      </c>
      <c r="V25" s="163">
        <f>IF(LEN(E25)&gt;3,((IF(VLOOKUP($C25,'Regional Crises'!$B$1:$R$66,16,FALSE)="x","x",ROUND(IF(VLOOKUP($C25,'Regional Crises'!$B$1:$R$66,16,FALSE)&gt;V$3,0,IF(VLOOKUP($C25,'Regional Crises'!$B$1:$R$66,16,FALSE)&lt;V$4,5,(V$3-VLOOKUP($C25,'Regional Crises'!$B$1:$R$66,16,FALSE))/(V$3-V$4)*5)),1)))),(IF(VLOOKUP($E25,'Country Indicator Data'!$B$4:$N$300,12,FALSE)="x","x",ROUND(IF(VLOOKUP($E25,'Country Indicator Data'!$B$4:$N$300,12,FALSE)&gt;V$3,0,IF(VLOOKUP($E25,'Country Indicator Data'!$B$4:$N$300,12,FALSE)&lt;V$4,5,(V$3-VLOOKUP($E25,'Country Indicator Data'!$B$4:$N$300,12,FALSE))/(V$3-V$4)*5)),1))))</f>
        <v>4.3</v>
      </c>
      <c r="W25" s="163">
        <f t="shared" si="5"/>
        <v>3.6</v>
      </c>
      <c r="X25" s="163">
        <f t="shared" si="6"/>
        <v>3.7</v>
      </c>
      <c r="Y25" s="184">
        <f>IF('Core Indicators'!FC22="x","x",IF('Core Indicators'!FC22&gt;=5,5,IF('Core Indicators'!FC22&gt;=4,4,IF('Core Indicators'!FC22&gt;=3,3,IF('Core Indicators'!FC22&gt;=2,2,IF('Core Indicators'!FC22&gt;=1,1,0))))))</f>
        <v>4</v>
      </c>
      <c r="Z25" s="163">
        <f t="shared" si="7"/>
        <v>4</v>
      </c>
      <c r="AA25" s="184">
        <f>'Crisis Indicator Data'!Y22</f>
        <v>1</v>
      </c>
      <c r="AB25" s="184">
        <f>'Crisis Indicator Data'!Z22</f>
        <v>3</v>
      </c>
      <c r="AC25" s="184">
        <f>'Crisis Indicator Data'!AA22</f>
        <v>2</v>
      </c>
      <c r="AD25" s="184">
        <f>'Crisis Indicator Data'!AB22</f>
        <v>3</v>
      </c>
      <c r="AE25" s="184">
        <f t="shared" si="8"/>
        <v>4</v>
      </c>
      <c r="AF25" s="184">
        <f>'Crisis Indicator Data'!AC22</f>
        <v>0</v>
      </c>
      <c r="AG25" s="184">
        <f>'Crisis Indicator Data'!AD22</f>
        <v>2</v>
      </c>
      <c r="AH25" s="184">
        <f t="shared" si="9"/>
        <v>2</v>
      </c>
      <c r="AI25" s="184">
        <f>'Crisis Indicator Data'!AE22</f>
        <v>3</v>
      </c>
      <c r="AJ25" s="184">
        <f>'Crisis Indicator Data'!AF22</f>
        <v>1</v>
      </c>
      <c r="AK25" s="184">
        <f>'Crisis Indicator Data'!AG22</f>
        <v>3</v>
      </c>
      <c r="AL25" s="184">
        <f t="shared" si="10"/>
        <v>5</v>
      </c>
      <c r="AM25" s="163">
        <f t="shared" si="11"/>
        <v>4</v>
      </c>
      <c r="AN25" s="163">
        <f t="shared" si="12"/>
        <v>4</v>
      </c>
    </row>
    <row r="26" spans="1:40" ht="13.5" customHeight="1" x14ac:dyDescent="0.35">
      <c r="A26" s="169" t="str">
        <f>'Crisis Indicator Data'!A23</f>
        <v>Lake Chad basin crisis in Cameroon</v>
      </c>
      <c r="B26" s="170" t="str">
        <f>'Crisis Indicator Data'!B23</f>
        <v>Conflict</v>
      </c>
      <c r="C26" s="170" t="str">
        <f>'Crisis Indicator Data'!C23</f>
        <v>CMR002</v>
      </c>
      <c r="D26" s="170" t="str">
        <f>'Crisis Indicator Data'!D23</f>
        <v>Cameroon</v>
      </c>
      <c r="E26" s="171" t="str">
        <f>'Crisis Indicator Data'!E23</f>
        <v>CMR</v>
      </c>
      <c r="F26" s="163">
        <f>IF(LEN(E26)&gt;3,(IF(VLOOKUP($C26,'Regional Crises'!$B$1:$R$66,7,FALSE)="x","x",ROUND(IF(VLOOKUP($C26,'Regional Crises'!$B$1:$R$66,7,FALSE)&gt;$F$3,5,IF(VLOOKUP($C26,'Regional Crises'!$B$1:$R$66,7,FALSE)&lt;F$4,0,($F$3-VLOOKUP($C26,'Regional Crises'!$B$1:$R$66,7,FALSE))/($F$3-$F$4)*5)),1))),IF(VLOOKUP($E26,'Country Indicator Data'!$B$4:$N$300,3,FALSE)="x","x",ROUND(IF(VLOOKUP($E26,'Country Indicator Data'!$B$4:$N$300,3,FALSE)&gt;$F$3,5,IF(VLOOKUP($E26,'Country Indicator Data'!$B$4:$N$300,3,FALSE)&lt;$F$4,0,($F$3-VLOOKUP($E26,'Country Indicator Data'!$B$4:$N$300,3,FALSE))/($F$3-$F$4)*5)),1)))</f>
        <v>3.2</v>
      </c>
      <c r="G26" s="163">
        <f>IF(LEN(E26)&gt;3,(IF(VLOOKUP($C26,'Regional Crises'!$B$1:$R$66,9,FALSE)="x","x",ROUND(IF(VLOOKUP($C26,'Regional Crises'!$B$1:$R$66,9,FALSE)&gt;G$3,5,IF(VLOOKUP($C26,'Regional Crises'!$B$1:$R$66,9,FALSE)&lt;G$4,0,(G$3-VLOOKUP($C26,'Regional Crises'!$B$1:$R$66,9,FALSE))/(G$3-G$4)*5)),1))),IF(VLOOKUP($E26,'Country Indicator Data'!$B$4:$N$300,5,FALSE)="x","x",ROUND(IF(VLOOKUP($E26,'Country Indicator Data'!$B$4:$N$300,5,FALSE)&gt;G$3,5,IF(VLOOKUP($E26,'Country Indicator Data'!$B$4:$N$300,5,FALSE)&lt;G$4,0,(G$3-VLOOKUP($E26,'Country Indicator Data'!$B$4:$N$300,5,FALSE))/(G$3-G$4)*5)),1)))</f>
        <v>3.2</v>
      </c>
      <c r="H26" s="163">
        <f t="shared" si="0"/>
        <v>3.2</v>
      </c>
      <c r="I26" s="163">
        <f>IF(LEN(E26)&gt;3,(IF(VLOOKUP($C26,'Regional Crises'!$B$1:$R$66,6,FALSE)="x","x",ROUND(IF(VLOOKUP($C26,'Regional Crises'!$B$1:$R$66,6,FALSE)&gt;I$3,5,IF(VLOOKUP($C26,'Regional Crises'!$B$1:$R$66,6,FALSE)&lt;I$4,0,5-(I$3-VLOOKUP($C26,'Regional Crises'!$B$1:$R$66,6,FALSE))/(I$3-I$4)*5)),1))),IF(VLOOKUP($E26,'Country Indicator Data'!$B$4:$N$300,2,FALSE)="x","x",ROUND(IF(VLOOKUP($E26,'Country Indicator Data'!$B$4:$N$300,2,FALSE)&gt;I$3,5,IF(VLOOKUP($E26,'Country Indicator Data'!$B$4:$N$300,2,FALSE)&lt;I$4,0,5-(I$3-VLOOKUP($E26,'Country Indicator Data'!$B$4:$N$300,2,FALSE))/(I$3-I$4)*5)),1)))</f>
        <v>4.3</v>
      </c>
      <c r="J26" s="163">
        <f>IF(LEN(E26)&gt;3,(IF(VLOOKUP($C26,'Regional Crises'!$B$1:$R$66,8,FALSE)="x","x",ROUND(IF(VLOOKUP($C26,'Regional Crises'!$B$1:$R$66,8,FALSE)&gt;J$3,5,IF(VLOOKUP($C26,'Regional Crises'!$B$1:$R$66,8,FALSE)&lt;J$4,0,5-(J$3-VLOOKUP($C26,'Regional Crises'!$B$1:$R$66,8,FALSE))/(J$3-J$4)*5)),1))),IF(VLOOKUP($E26,'Country Indicator Data'!$B$4:$N$300,4,FALSE)="x","x",ROUND(IF(VLOOKUP($E26,'Country Indicator Data'!$B$4:$N$300,4,FALSE)&gt;J$3,5,IF(VLOOKUP($E26,'Country Indicator Data'!$B$4:$N$300,4,FALSE)&lt;J$4,0,5-(J$3-VLOOKUP($E26,'Country Indicator Data'!$B$4:$N$300,4,FALSE))/(J$3-J$4)*5)),1)))</f>
        <v>0</v>
      </c>
      <c r="K26" s="163">
        <f t="shared" si="1"/>
        <v>2.15</v>
      </c>
      <c r="L26" s="163">
        <f>IF(LEN(E26)&gt;3,(IF(VLOOKUP($C26,'Regional Crises'!$B$1:$R$66,10,FALSE)="x","x",ROUND(IF(VLOOKUP($C26,'Regional Crises'!$B$1:$R$66,10,FALSE)&gt;L$3,5,IF(VLOOKUP($C26,'Regional Crises'!$B$1:$R$66,10,FALSE)&lt;L$4,0,5-(L$3-VLOOKUP($C26,'Regional Crises'!$B$1:$R$66,10,FALSE))/(L$3-L$4)*5)),1))),IF(VLOOKUP($E26,'Country Indicator Data'!$B$4:$N$300,6,FALSE)="x","x",ROUND(IF(VLOOKUP($E26,'Country Indicator Data'!$B$4:$N$300,6,FALSE)&gt;L$3,5,IF(VLOOKUP($E26,'Country Indicator Data'!$B$4:$N$300,6,FALSE)&lt;L$4,0,5-(L$3-VLOOKUP($E26,'Country Indicator Data'!$B$4:$N$300,6,FALSE))/(L$3-L$4)*5)),1)))</f>
        <v>3.8</v>
      </c>
      <c r="M26" s="163">
        <f>IF(LEN(E26)&gt;3,(IF(VLOOKUP($C26,'Regional Crises'!$B$1:$R$66,11,FALSE)="x","x",ROUND(IF(VLOOKUP($C26,'Regional Crises'!$B$1:$R$66,11,FALSE)&gt;M$3,5,IF(VLOOKUP($C26,'Regional Crises'!$B$1:$R$66,11,FALSE)&lt;M$4,0,5-(M$3-VLOOKUP($C26,'Regional Crises'!$B$1:$R$66,11,FALSE))/(M$3-M$4)*5)),1))),IF(VLOOKUP($E26,'Country Indicator Data'!$B$4:$N$300,7,FALSE)="x","x",ROUND(IF(VLOOKUP($E26,'Country Indicator Data'!$B$4:$N$300,7,FALSE)&gt;M$3,5,IF(VLOOKUP($E26,'Country Indicator Data'!$B$4:$N$300,7,FALSE)&lt;M$4,0,5-(M$3-VLOOKUP($E26,'Country Indicator Data'!$B$4:$N$300,7,FALSE))/(M$3-M$4)*5)),1)))</f>
        <v>2.7</v>
      </c>
      <c r="N26" s="163">
        <f t="shared" si="2"/>
        <v>3.25</v>
      </c>
      <c r="O26" s="163">
        <f t="shared" si="3"/>
        <v>2.8666666666666667</v>
      </c>
      <c r="P26" s="163">
        <f>IF(LEN(E26)&gt;3,VLOOKUP(C26,'Regional Crises'!$B$1:$R$69,12,FALSE),VLOOKUP(E26,'Country Indicator Data'!$B$4:$I$300,8,FALSE))</f>
        <v>5</v>
      </c>
      <c r="Q26" s="163">
        <f>IF(LEN(E26)&gt;3,((IF(VLOOKUP($C26,'Regional Crises'!$B$1:$R$66,13,FALSE)="x","x",ROUND(IF(VLOOKUP($C26,'Regional Crises'!$B$1:$R$66,13,FALSE)&gt;Q$3,5,IF(VLOOKUP($C26,'Regional Crises'!$B$1:$R$66,13,FALSE)&lt;Q$4,0,5-(LOG(Q$3)-LOG(VLOOKUP($C26,'Regional Crises'!$B$1:$R$66,13,FALSE)))/(LOG(Q$3)-LOG(Q$4))*5)),1)))),(IF(VLOOKUP($E26,'Country Indicator Data'!$B$4:$N$300,9,FALSE)="x","x",ROUND(IF(VLOOKUP($E26,'Country Indicator Data'!$B$4:$N$300,9,FALSE)&gt;Q$3,5,IF(VLOOKUP($E26,'Country Indicator Data'!$B$4:$N$300,9,FALSE)&lt;Q$4,0,5-(LOG(Q$3)-LOG(VLOOKUP($E26,'Country Indicator Data'!$B$4:$N$300,9,FALSE)))/(LOG(Q$3)-LOG(Q$4))*5)),1))))</f>
        <v>4.3</v>
      </c>
      <c r="R26" s="163">
        <f t="shared" si="4"/>
        <v>4.6500000000000004</v>
      </c>
      <c r="S26" s="163">
        <f>IF(LEN(E26)&gt;3,((IF(VLOOKUP($C26,'Regional Crises'!$B$1:$R$66,17,FALSE)="x","x",ROUND(IF(VLOOKUP($C26,'Regional Crises'!$B$1:$R$66,17,FALSE)&gt;S$3,0,IF(VLOOKUP($C26,'Regional Crises'!$B$1:$R$66,17,FALSE)&lt;S$4,5,(S$3-VLOOKUP($C26,'Regional Crises'!$B$1:$R$66,17,FALSE))/(S$3-S$4)*5)),1)))),(IF(VLOOKUP($E26,'Country Indicator Data'!$B$4:$N$300,13,FALSE)="x","x",ROUND(IF(VLOOKUP($E26,'Country Indicator Data'!$B$4:$N$300,13,FALSE)&gt;S$3,0,IF(VLOOKUP($E26,'Country Indicator Data'!$B$4:$N$300,13,FALSE)&lt;S$4,5,(S$3-VLOOKUP($E26,'Country Indicator Data'!$B$4:$N$300,13,FALSE))/(S$3-S$4)*5)),1))))</f>
        <v>3.7</v>
      </c>
      <c r="T26" s="163">
        <f>IF(LEN(E26)&gt;3,((IF(VLOOKUP($C26,'Regional Crises'!$B$1:$R$66,14,FALSE)="x","x",ROUND(IF(VLOOKUP($C26,'Regional Crises'!$B$1:$R$66,14,FALSE)&gt;T$3,0,IF(VLOOKUP($C26,'Regional Crises'!$B$1:$R$66,14,FALSE)&lt;T$4,5,(T$3-VLOOKUP($C26,'Regional Crises'!$B$1:$R$66,14,FALSE))/(T$3-T$4)*5)),1)))),(IF(VLOOKUP($E26,'Country Indicator Data'!$B$4:$N$300,10,FALSE)="x","x",ROUND(IF(VLOOKUP($E26,'Country Indicator Data'!$B$4:$N$300,10,FALSE)&gt;T$3,0,IF(VLOOKUP($E26,'Country Indicator Data'!$B$4:$N$300,10,FALSE)&lt;T$4,5,(T$3-VLOOKUP($E26,'Country Indicator Data'!$B$4:$N$300,10,FALSE))/(T$3-T$4)*5)),1))))</f>
        <v>3.5</v>
      </c>
      <c r="U26" s="163">
        <f>IF(LEN(E26)&gt;3,((IF(VLOOKUP($C26,'Regional Crises'!$B$1:$R$66,15,FALSE)="x","x",ROUND(IF(VLOOKUP($C26,'Regional Crises'!$B$1:$R$66,15,FALSE)&gt;U$3,0,IF(VLOOKUP($C26,'Regional Crises'!$B$1:$R$66,15,FALSE)&lt;U$4,5,(U$3-VLOOKUP($C26,'Regional Crises'!$B$1:$R$66,15,FALSE))/(U$3-U$4)*5)),1)))),(IF(VLOOKUP($E26,'Country Indicator Data'!$B$4:$N$300,11,FALSE)="x","x",ROUND(IF(VLOOKUP($E26,'Country Indicator Data'!$B$4:$N$300,11,FALSE)&gt;U$3,0,IF(VLOOKUP($E26,'Country Indicator Data'!$B$4:$N$300,11,FALSE)&lt;U$4,5,(U$3-VLOOKUP($E26,'Country Indicator Data'!$B$4:$N$300,11,FALSE))/(U$3-U$4)*5)),1))))</f>
        <v>3</v>
      </c>
      <c r="V26" s="163">
        <f>IF(LEN(E26)&gt;3,((IF(VLOOKUP($C26,'Regional Crises'!$B$1:$R$66,16,FALSE)="x","x",ROUND(IF(VLOOKUP($C26,'Regional Crises'!$B$1:$R$66,16,FALSE)&gt;V$3,0,IF(VLOOKUP($C26,'Regional Crises'!$B$1:$R$66,16,FALSE)&lt;V$4,5,(V$3-VLOOKUP($C26,'Regional Crises'!$B$1:$R$66,16,FALSE))/(V$3-V$4)*5)),1)))),(IF(VLOOKUP($E26,'Country Indicator Data'!$B$4:$N$300,12,FALSE)="x","x",ROUND(IF(VLOOKUP($E26,'Country Indicator Data'!$B$4:$N$300,12,FALSE)&gt;V$3,0,IF(VLOOKUP($E26,'Country Indicator Data'!$B$4:$N$300,12,FALSE)&lt;V$4,5,(V$3-VLOOKUP($E26,'Country Indicator Data'!$B$4:$N$300,12,FALSE))/(V$3-V$4)*5)),1))))</f>
        <v>4.3</v>
      </c>
      <c r="W26" s="163">
        <f t="shared" si="5"/>
        <v>3.6</v>
      </c>
      <c r="X26" s="163">
        <f t="shared" si="6"/>
        <v>3.7</v>
      </c>
      <c r="Y26" s="184">
        <f>IF('Core Indicators'!FC23="x","x",IF('Core Indicators'!FC23&gt;=5,5,IF('Core Indicators'!FC23&gt;=4,4,IF('Core Indicators'!FC23&gt;=3,3,IF('Core Indicators'!FC23&gt;=2,2,IF('Core Indicators'!FC23&gt;=1,1,0))))))</f>
        <v>3</v>
      </c>
      <c r="Z26" s="163">
        <f t="shared" si="7"/>
        <v>3</v>
      </c>
      <c r="AA26" s="184">
        <f>'Crisis Indicator Data'!Y23</f>
        <v>1</v>
      </c>
      <c r="AB26" s="184">
        <f>'Crisis Indicator Data'!Z23</f>
        <v>2</v>
      </c>
      <c r="AC26" s="184">
        <f>'Crisis Indicator Data'!AA23</f>
        <v>0</v>
      </c>
      <c r="AD26" s="184">
        <f>'Crisis Indicator Data'!AB23</f>
        <v>0</v>
      </c>
      <c r="AE26" s="184">
        <f t="shared" si="8"/>
        <v>2</v>
      </c>
      <c r="AF26" s="184">
        <f>'Crisis Indicator Data'!AC23</f>
        <v>0</v>
      </c>
      <c r="AG26" s="184">
        <f>'Crisis Indicator Data'!AD23</f>
        <v>0</v>
      </c>
      <c r="AH26" s="184">
        <f t="shared" si="9"/>
        <v>0</v>
      </c>
      <c r="AI26" s="184">
        <f>'Crisis Indicator Data'!AE23</f>
        <v>3</v>
      </c>
      <c r="AJ26" s="184">
        <f>'Crisis Indicator Data'!AF23</f>
        <v>1</v>
      </c>
      <c r="AK26" s="184">
        <f>'Crisis Indicator Data'!AG23</f>
        <v>3</v>
      </c>
      <c r="AL26" s="184">
        <f t="shared" si="10"/>
        <v>5</v>
      </c>
      <c r="AM26" s="163">
        <f t="shared" si="11"/>
        <v>2</v>
      </c>
      <c r="AN26" s="163">
        <f t="shared" si="12"/>
        <v>2.5</v>
      </c>
    </row>
    <row r="27" spans="1:40" ht="13.5" customHeight="1" x14ac:dyDescent="0.35">
      <c r="A27" s="169" t="str">
        <f>'Crisis Indicator Data'!A24</f>
        <v>Anglophone Crisis in Cameroon</v>
      </c>
      <c r="B27" s="170" t="str">
        <f>'Crisis Indicator Data'!B24</f>
        <v>Conflict</v>
      </c>
      <c r="C27" s="170" t="str">
        <f>'Crisis Indicator Data'!C24</f>
        <v>CMR003</v>
      </c>
      <c r="D27" s="170" t="str">
        <f>'Crisis Indicator Data'!D24</f>
        <v>Cameroon</v>
      </c>
      <c r="E27" s="171" t="str">
        <f>'Crisis Indicator Data'!E24</f>
        <v>CMR</v>
      </c>
      <c r="F27" s="163">
        <f>IF(LEN(E27)&gt;3,(IF(VLOOKUP($C27,'Regional Crises'!$B$1:$R$66,7,FALSE)="x","x",ROUND(IF(VLOOKUP($C27,'Regional Crises'!$B$1:$R$66,7,FALSE)&gt;$F$3,5,IF(VLOOKUP($C27,'Regional Crises'!$B$1:$R$66,7,FALSE)&lt;F$4,0,($F$3-VLOOKUP($C27,'Regional Crises'!$B$1:$R$66,7,FALSE))/($F$3-$F$4)*5)),1))),IF(VLOOKUP($E27,'Country Indicator Data'!$B$4:$N$300,3,FALSE)="x","x",ROUND(IF(VLOOKUP($E27,'Country Indicator Data'!$B$4:$N$300,3,FALSE)&gt;$F$3,5,IF(VLOOKUP($E27,'Country Indicator Data'!$B$4:$N$300,3,FALSE)&lt;$F$4,0,($F$3-VLOOKUP($E27,'Country Indicator Data'!$B$4:$N$300,3,FALSE))/($F$3-$F$4)*5)),1)))</f>
        <v>3.2</v>
      </c>
      <c r="G27" s="163">
        <f>IF(LEN(E27)&gt;3,(IF(VLOOKUP($C27,'Regional Crises'!$B$1:$R$66,9,FALSE)="x","x",ROUND(IF(VLOOKUP($C27,'Regional Crises'!$B$1:$R$66,9,FALSE)&gt;G$3,5,IF(VLOOKUP($C27,'Regional Crises'!$B$1:$R$66,9,FALSE)&lt;G$4,0,(G$3-VLOOKUP($C27,'Regional Crises'!$B$1:$R$66,9,FALSE))/(G$3-G$4)*5)),1))),IF(VLOOKUP($E27,'Country Indicator Data'!$B$4:$N$300,5,FALSE)="x","x",ROUND(IF(VLOOKUP($E27,'Country Indicator Data'!$B$4:$N$300,5,FALSE)&gt;G$3,5,IF(VLOOKUP($E27,'Country Indicator Data'!$B$4:$N$300,5,FALSE)&lt;G$4,0,(G$3-VLOOKUP($E27,'Country Indicator Data'!$B$4:$N$300,5,FALSE))/(G$3-G$4)*5)),1)))</f>
        <v>3.2</v>
      </c>
      <c r="H27" s="163">
        <f t="shared" si="0"/>
        <v>3.2</v>
      </c>
      <c r="I27" s="163">
        <f>IF(LEN(E27)&gt;3,(IF(VLOOKUP($C27,'Regional Crises'!$B$1:$R$66,6,FALSE)="x","x",ROUND(IF(VLOOKUP($C27,'Regional Crises'!$B$1:$R$66,6,FALSE)&gt;I$3,5,IF(VLOOKUP($C27,'Regional Crises'!$B$1:$R$66,6,FALSE)&lt;I$4,0,5-(I$3-VLOOKUP($C27,'Regional Crises'!$B$1:$R$66,6,FALSE))/(I$3-I$4)*5)),1))),IF(VLOOKUP($E27,'Country Indicator Data'!$B$4:$N$300,2,FALSE)="x","x",ROUND(IF(VLOOKUP($E27,'Country Indicator Data'!$B$4:$N$300,2,FALSE)&gt;I$3,5,IF(VLOOKUP($E27,'Country Indicator Data'!$B$4:$N$300,2,FALSE)&lt;I$4,0,5-(I$3-VLOOKUP($E27,'Country Indicator Data'!$B$4:$N$300,2,FALSE))/(I$3-I$4)*5)),1)))</f>
        <v>4.3</v>
      </c>
      <c r="J27" s="163">
        <f>IF(LEN(E27)&gt;3,(IF(VLOOKUP($C27,'Regional Crises'!$B$1:$R$66,8,FALSE)="x","x",ROUND(IF(VLOOKUP($C27,'Regional Crises'!$B$1:$R$66,8,FALSE)&gt;J$3,5,IF(VLOOKUP($C27,'Regional Crises'!$B$1:$R$66,8,FALSE)&lt;J$4,0,5-(J$3-VLOOKUP($C27,'Regional Crises'!$B$1:$R$66,8,FALSE))/(J$3-J$4)*5)),1))),IF(VLOOKUP($E27,'Country Indicator Data'!$B$4:$N$300,4,FALSE)="x","x",ROUND(IF(VLOOKUP($E27,'Country Indicator Data'!$B$4:$N$300,4,FALSE)&gt;J$3,5,IF(VLOOKUP($E27,'Country Indicator Data'!$B$4:$N$300,4,FALSE)&lt;J$4,0,5-(J$3-VLOOKUP($E27,'Country Indicator Data'!$B$4:$N$300,4,FALSE))/(J$3-J$4)*5)),1)))</f>
        <v>0</v>
      </c>
      <c r="K27" s="163">
        <f t="shared" si="1"/>
        <v>2.15</v>
      </c>
      <c r="L27" s="163">
        <f>IF(LEN(E27)&gt;3,(IF(VLOOKUP($C27,'Regional Crises'!$B$1:$R$66,10,FALSE)="x","x",ROUND(IF(VLOOKUP($C27,'Regional Crises'!$B$1:$R$66,10,FALSE)&gt;L$3,5,IF(VLOOKUP($C27,'Regional Crises'!$B$1:$R$66,10,FALSE)&lt;L$4,0,5-(L$3-VLOOKUP($C27,'Regional Crises'!$B$1:$R$66,10,FALSE))/(L$3-L$4)*5)),1))),IF(VLOOKUP($E27,'Country Indicator Data'!$B$4:$N$300,6,FALSE)="x","x",ROUND(IF(VLOOKUP($E27,'Country Indicator Data'!$B$4:$N$300,6,FALSE)&gt;L$3,5,IF(VLOOKUP($E27,'Country Indicator Data'!$B$4:$N$300,6,FALSE)&lt;L$4,0,5-(L$3-VLOOKUP($E27,'Country Indicator Data'!$B$4:$N$300,6,FALSE))/(L$3-L$4)*5)),1)))</f>
        <v>3.8</v>
      </c>
      <c r="M27" s="163">
        <f>IF(LEN(E27)&gt;3,(IF(VLOOKUP($C27,'Regional Crises'!$B$1:$R$66,11,FALSE)="x","x",ROUND(IF(VLOOKUP($C27,'Regional Crises'!$B$1:$R$66,11,FALSE)&gt;M$3,5,IF(VLOOKUP($C27,'Regional Crises'!$B$1:$R$66,11,FALSE)&lt;M$4,0,5-(M$3-VLOOKUP($C27,'Regional Crises'!$B$1:$R$66,11,FALSE))/(M$3-M$4)*5)),1))),IF(VLOOKUP($E27,'Country Indicator Data'!$B$4:$N$300,7,FALSE)="x","x",ROUND(IF(VLOOKUP($E27,'Country Indicator Data'!$B$4:$N$300,7,FALSE)&gt;M$3,5,IF(VLOOKUP($E27,'Country Indicator Data'!$B$4:$N$300,7,FALSE)&lt;M$4,0,5-(M$3-VLOOKUP($E27,'Country Indicator Data'!$B$4:$N$300,7,FALSE))/(M$3-M$4)*5)),1)))</f>
        <v>2.7</v>
      </c>
      <c r="N27" s="163">
        <f t="shared" si="2"/>
        <v>3.25</v>
      </c>
      <c r="O27" s="163">
        <f t="shared" si="3"/>
        <v>2.8666666666666667</v>
      </c>
      <c r="P27" s="163">
        <f>IF(LEN(E27)&gt;3,VLOOKUP(C27,'Regional Crises'!$B$1:$R$69,12,FALSE),VLOOKUP(E27,'Country Indicator Data'!$B$4:$I$300,8,FALSE))</f>
        <v>5</v>
      </c>
      <c r="Q27" s="163">
        <f>IF(LEN(E27)&gt;3,((IF(VLOOKUP($C27,'Regional Crises'!$B$1:$R$66,13,FALSE)="x","x",ROUND(IF(VLOOKUP($C27,'Regional Crises'!$B$1:$R$66,13,FALSE)&gt;Q$3,5,IF(VLOOKUP($C27,'Regional Crises'!$B$1:$R$66,13,FALSE)&lt;Q$4,0,5-(LOG(Q$3)-LOG(VLOOKUP($C27,'Regional Crises'!$B$1:$R$66,13,FALSE)))/(LOG(Q$3)-LOG(Q$4))*5)),1)))),(IF(VLOOKUP($E27,'Country Indicator Data'!$B$4:$N$300,9,FALSE)="x","x",ROUND(IF(VLOOKUP($E27,'Country Indicator Data'!$B$4:$N$300,9,FALSE)&gt;Q$3,5,IF(VLOOKUP($E27,'Country Indicator Data'!$B$4:$N$300,9,FALSE)&lt;Q$4,0,5-(LOG(Q$3)-LOG(VLOOKUP($E27,'Country Indicator Data'!$B$4:$N$300,9,FALSE)))/(LOG(Q$3)-LOG(Q$4))*5)),1))))</f>
        <v>4.3</v>
      </c>
      <c r="R27" s="163">
        <f t="shared" si="4"/>
        <v>4.6500000000000004</v>
      </c>
      <c r="S27" s="163">
        <f>IF(LEN(E27)&gt;3,((IF(VLOOKUP($C27,'Regional Crises'!$B$1:$R$66,17,FALSE)="x","x",ROUND(IF(VLOOKUP($C27,'Regional Crises'!$B$1:$R$66,17,FALSE)&gt;S$3,0,IF(VLOOKUP($C27,'Regional Crises'!$B$1:$R$66,17,FALSE)&lt;S$4,5,(S$3-VLOOKUP($C27,'Regional Crises'!$B$1:$R$66,17,FALSE))/(S$3-S$4)*5)),1)))),(IF(VLOOKUP($E27,'Country Indicator Data'!$B$4:$N$300,13,FALSE)="x","x",ROUND(IF(VLOOKUP($E27,'Country Indicator Data'!$B$4:$N$300,13,FALSE)&gt;S$3,0,IF(VLOOKUP($E27,'Country Indicator Data'!$B$4:$N$300,13,FALSE)&lt;S$4,5,(S$3-VLOOKUP($E27,'Country Indicator Data'!$B$4:$N$300,13,FALSE))/(S$3-S$4)*5)),1))))</f>
        <v>3.7</v>
      </c>
      <c r="T27" s="163">
        <f>IF(LEN(E27)&gt;3,((IF(VLOOKUP($C27,'Regional Crises'!$B$1:$R$66,14,FALSE)="x","x",ROUND(IF(VLOOKUP($C27,'Regional Crises'!$B$1:$R$66,14,FALSE)&gt;T$3,0,IF(VLOOKUP($C27,'Regional Crises'!$B$1:$R$66,14,FALSE)&lt;T$4,5,(T$3-VLOOKUP($C27,'Regional Crises'!$B$1:$R$66,14,FALSE))/(T$3-T$4)*5)),1)))),(IF(VLOOKUP($E27,'Country Indicator Data'!$B$4:$N$300,10,FALSE)="x","x",ROUND(IF(VLOOKUP($E27,'Country Indicator Data'!$B$4:$N$300,10,FALSE)&gt;T$3,0,IF(VLOOKUP($E27,'Country Indicator Data'!$B$4:$N$300,10,FALSE)&lt;T$4,5,(T$3-VLOOKUP($E27,'Country Indicator Data'!$B$4:$N$300,10,FALSE))/(T$3-T$4)*5)),1))))</f>
        <v>3.5</v>
      </c>
      <c r="U27" s="163">
        <f>IF(LEN(E27)&gt;3,((IF(VLOOKUP($C27,'Regional Crises'!$B$1:$R$66,15,FALSE)="x","x",ROUND(IF(VLOOKUP($C27,'Regional Crises'!$B$1:$R$66,15,FALSE)&gt;U$3,0,IF(VLOOKUP($C27,'Regional Crises'!$B$1:$R$66,15,FALSE)&lt;U$4,5,(U$3-VLOOKUP($C27,'Regional Crises'!$B$1:$R$66,15,FALSE))/(U$3-U$4)*5)),1)))),(IF(VLOOKUP($E27,'Country Indicator Data'!$B$4:$N$300,11,FALSE)="x","x",ROUND(IF(VLOOKUP($E27,'Country Indicator Data'!$B$4:$N$300,11,FALSE)&gt;U$3,0,IF(VLOOKUP($E27,'Country Indicator Data'!$B$4:$N$300,11,FALSE)&lt;U$4,5,(U$3-VLOOKUP($E27,'Country Indicator Data'!$B$4:$N$300,11,FALSE))/(U$3-U$4)*5)),1))))</f>
        <v>3</v>
      </c>
      <c r="V27" s="163">
        <f>IF(LEN(E27)&gt;3,((IF(VLOOKUP($C27,'Regional Crises'!$B$1:$R$66,16,FALSE)="x","x",ROUND(IF(VLOOKUP($C27,'Regional Crises'!$B$1:$R$66,16,FALSE)&gt;V$3,0,IF(VLOOKUP($C27,'Regional Crises'!$B$1:$R$66,16,FALSE)&lt;V$4,5,(V$3-VLOOKUP($C27,'Regional Crises'!$B$1:$R$66,16,FALSE))/(V$3-V$4)*5)),1)))),(IF(VLOOKUP($E27,'Country Indicator Data'!$B$4:$N$300,12,FALSE)="x","x",ROUND(IF(VLOOKUP($E27,'Country Indicator Data'!$B$4:$N$300,12,FALSE)&gt;V$3,0,IF(VLOOKUP($E27,'Country Indicator Data'!$B$4:$N$300,12,FALSE)&lt;V$4,5,(V$3-VLOOKUP($E27,'Country Indicator Data'!$B$4:$N$300,12,FALSE))/(V$3-V$4)*5)),1))))</f>
        <v>4.3</v>
      </c>
      <c r="W27" s="163">
        <f t="shared" si="5"/>
        <v>3.6</v>
      </c>
      <c r="X27" s="163">
        <f t="shared" si="6"/>
        <v>3.7</v>
      </c>
      <c r="Y27" s="184">
        <f>IF('Core Indicators'!FC24="x","x",IF('Core Indicators'!FC24&gt;=5,5,IF('Core Indicators'!FC24&gt;=4,4,IF('Core Indicators'!FC24&gt;=3,3,IF('Core Indicators'!FC24&gt;=2,2,IF('Core Indicators'!FC24&gt;=1,1,0))))))</f>
        <v>4</v>
      </c>
      <c r="Z27" s="163">
        <f t="shared" si="7"/>
        <v>4</v>
      </c>
      <c r="AA27" s="184">
        <f>'Crisis Indicator Data'!Y24</f>
        <v>1</v>
      </c>
      <c r="AB27" s="184">
        <f>'Crisis Indicator Data'!Z24</f>
        <v>3</v>
      </c>
      <c r="AC27" s="184">
        <f>'Crisis Indicator Data'!AA24</f>
        <v>2</v>
      </c>
      <c r="AD27" s="184">
        <f>'Crisis Indicator Data'!AB24</f>
        <v>3</v>
      </c>
      <c r="AE27" s="184">
        <f t="shared" si="8"/>
        <v>4</v>
      </c>
      <c r="AF27" s="184">
        <f>'Crisis Indicator Data'!AC24</f>
        <v>0</v>
      </c>
      <c r="AG27" s="184">
        <f>'Crisis Indicator Data'!AD24</f>
        <v>2</v>
      </c>
      <c r="AH27" s="184">
        <f t="shared" si="9"/>
        <v>2</v>
      </c>
      <c r="AI27" s="184">
        <f>'Crisis Indicator Data'!AE24</f>
        <v>2</v>
      </c>
      <c r="AJ27" s="184">
        <f>'Crisis Indicator Data'!AF24</f>
        <v>1</v>
      </c>
      <c r="AK27" s="184">
        <f>'Crisis Indicator Data'!AG24</f>
        <v>3</v>
      </c>
      <c r="AL27" s="184">
        <f t="shared" si="10"/>
        <v>4</v>
      </c>
      <c r="AM27" s="163">
        <f t="shared" si="11"/>
        <v>3</v>
      </c>
      <c r="AN27" s="163">
        <f t="shared" si="12"/>
        <v>3.5</v>
      </c>
    </row>
    <row r="28" spans="1:40" ht="13.5" customHeight="1" x14ac:dyDescent="0.35">
      <c r="A28" s="169" t="str">
        <f>'Crisis Indicator Data'!A25</f>
        <v>CAR refugees in Cameroon</v>
      </c>
      <c r="B28" s="170" t="str">
        <f>'Crisis Indicator Data'!B25</f>
        <v>Conflict,Displacement</v>
      </c>
      <c r="C28" s="170" t="str">
        <f>'Crisis Indicator Data'!C25</f>
        <v>CMR004</v>
      </c>
      <c r="D28" s="170" t="str">
        <f>'Crisis Indicator Data'!D25</f>
        <v>Cameroon</v>
      </c>
      <c r="E28" s="171" t="str">
        <f>'Crisis Indicator Data'!E25</f>
        <v>CMR</v>
      </c>
      <c r="F28" s="163">
        <f>IF(LEN(E28)&gt;3,(IF(VLOOKUP($C28,'Regional Crises'!$B$1:$R$66,7,FALSE)="x","x",ROUND(IF(VLOOKUP($C28,'Regional Crises'!$B$1:$R$66,7,FALSE)&gt;$F$3,5,IF(VLOOKUP($C28,'Regional Crises'!$B$1:$R$66,7,FALSE)&lt;F$4,0,($F$3-VLOOKUP($C28,'Regional Crises'!$B$1:$R$66,7,FALSE))/($F$3-$F$4)*5)),1))),IF(VLOOKUP($E28,'Country Indicator Data'!$B$4:$N$300,3,FALSE)="x","x",ROUND(IF(VLOOKUP($E28,'Country Indicator Data'!$B$4:$N$300,3,FALSE)&gt;$F$3,5,IF(VLOOKUP($E28,'Country Indicator Data'!$B$4:$N$300,3,FALSE)&lt;$F$4,0,($F$3-VLOOKUP($E28,'Country Indicator Data'!$B$4:$N$300,3,FALSE))/($F$3-$F$4)*5)),1)))</f>
        <v>3.2</v>
      </c>
      <c r="G28" s="163">
        <f>IF(LEN(E28)&gt;3,(IF(VLOOKUP($C28,'Regional Crises'!$B$1:$R$66,9,FALSE)="x","x",ROUND(IF(VLOOKUP($C28,'Regional Crises'!$B$1:$R$66,9,FALSE)&gt;G$3,5,IF(VLOOKUP($C28,'Regional Crises'!$B$1:$R$66,9,FALSE)&lt;G$4,0,(G$3-VLOOKUP($C28,'Regional Crises'!$B$1:$R$66,9,FALSE))/(G$3-G$4)*5)),1))),IF(VLOOKUP($E28,'Country Indicator Data'!$B$4:$N$300,5,FALSE)="x","x",ROUND(IF(VLOOKUP($E28,'Country Indicator Data'!$B$4:$N$300,5,FALSE)&gt;G$3,5,IF(VLOOKUP($E28,'Country Indicator Data'!$B$4:$N$300,5,FALSE)&lt;G$4,0,(G$3-VLOOKUP($E28,'Country Indicator Data'!$B$4:$N$300,5,FALSE))/(G$3-G$4)*5)),1)))</f>
        <v>3.2</v>
      </c>
      <c r="H28" s="163">
        <f t="shared" si="0"/>
        <v>3.2</v>
      </c>
      <c r="I28" s="163">
        <f>IF(LEN(E28)&gt;3,(IF(VLOOKUP($C28,'Regional Crises'!$B$1:$R$66,6,FALSE)="x","x",ROUND(IF(VLOOKUP($C28,'Regional Crises'!$B$1:$R$66,6,FALSE)&gt;I$3,5,IF(VLOOKUP($C28,'Regional Crises'!$B$1:$R$66,6,FALSE)&lt;I$4,0,5-(I$3-VLOOKUP($C28,'Regional Crises'!$B$1:$R$66,6,FALSE))/(I$3-I$4)*5)),1))),IF(VLOOKUP($E28,'Country Indicator Data'!$B$4:$N$300,2,FALSE)="x","x",ROUND(IF(VLOOKUP($E28,'Country Indicator Data'!$B$4:$N$300,2,FALSE)&gt;I$3,5,IF(VLOOKUP($E28,'Country Indicator Data'!$B$4:$N$300,2,FALSE)&lt;I$4,0,5-(I$3-VLOOKUP($E28,'Country Indicator Data'!$B$4:$N$300,2,FALSE))/(I$3-I$4)*5)),1)))</f>
        <v>4.3</v>
      </c>
      <c r="J28" s="163">
        <f>IF(LEN(E28)&gt;3,(IF(VLOOKUP($C28,'Regional Crises'!$B$1:$R$66,8,FALSE)="x","x",ROUND(IF(VLOOKUP($C28,'Regional Crises'!$B$1:$R$66,8,FALSE)&gt;J$3,5,IF(VLOOKUP($C28,'Regional Crises'!$B$1:$R$66,8,FALSE)&lt;J$4,0,5-(J$3-VLOOKUP($C28,'Regional Crises'!$B$1:$R$66,8,FALSE))/(J$3-J$4)*5)),1))),IF(VLOOKUP($E28,'Country Indicator Data'!$B$4:$N$300,4,FALSE)="x","x",ROUND(IF(VLOOKUP($E28,'Country Indicator Data'!$B$4:$N$300,4,FALSE)&gt;J$3,5,IF(VLOOKUP($E28,'Country Indicator Data'!$B$4:$N$300,4,FALSE)&lt;J$4,0,5-(J$3-VLOOKUP($E28,'Country Indicator Data'!$B$4:$N$300,4,FALSE))/(J$3-J$4)*5)),1)))</f>
        <v>0</v>
      </c>
      <c r="K28" s="163">
        <f t="shared" si="1"/>
        <v>2.15</v>
      </c>
      <c r="L28" s="163">
        <f>IF(LEN(E28)&gt;3,(IF(VLOOKUP($C28,'Regional Crises'!$B$1:$R$66,10,FALSE)="x","x",ROUND(IF(VLOOKUP($C28,'Regional Crises'!$B$1:$R$66,10,FALSE)&gt;L$3,5,IF(VLOOKUP($C28,'Regional Crises'!$B$1:$R$66,10,FALSE)&lt;L$4,0,5-(L$3-VLOOKUP($C28,'Regional Crises'!$B$1:$R$66,10,FALSE))/(L$3-L$4)*5)),1))),IF(VLOOKUP($E28,'Country Indicator Data'!$B$4:$N$300,6,FALSE)="x","x",ROUND(IF(VLOOKUP($E28,'Country Indicator Data'!$B$4:$N$300,6,FALSE)&gt;L$3,5,IF(VLOOKUP($E28,'Country Indicator Data'!$B$4:$N$300,6,FALSE)&lt;L$4,0,5-(L$3-VLOOKUP($E28,'Country Indicator Data'!$B$4:$N$300,6,FALSE))/(L$3-L$4)*5)),1)))</f>
        <v>3.8</v>
      </c>
      <c r="M28" s="163">
        <f>IF(LEN(E28)&gt;3,(IF(VLOOKUP($C28,'Regional Crises'!$B$1:$R$66,11,FALSE)="x","x",ROUND(IF(VLOOKUP($C28,'Regional Crises'!$B$1:$R$66,11,FALSE)&gt;M$3,5,IF(VLOOKUP($C28,'Regional Crises'!$B$1:$R$66,11,FALSE)&lt;M$4,0,5-(M$3-VLOOKUP($C28,'Regional Crises'!$B$1:$R$66,11,FALSE))/(M$3-M$4)*5)),1))),IF(VLOOKUP($E28,'Country Indicator Data'!$B$4:$N$300,7,FALSE)="x","x",ROUND(IF(VLOOKUP($E28,'Country Indicator Data'!$B$4:$N$300,7,FALSE)&gt;M$3,5,IF(VLOOKUP($E28,'Country Indicator Data'!$B$4:$N$300,7,FALSE)&lt;M$4,0,5-(M$3-VLOOKUP($E28,'Country Indicator Data'!$B$4:$N$300,7,FALSE))/(M$3-M$4)*5)),1)))</f>
        <v>2.7</v>
      </c>
      <c r="N28" s="163">
        <f t="shared" si="2"/>
        <v>3.25</v>
      </c>
      <c r="O28" s="163">
        <f t="shared" si="3"/>
        <v>2.8666666666666667</v>
      </c>
      <c r="P28" s="163">
        <f>IF(LEN(E28)&gt;3,VLOOKUP(C28,'Regional Crises'!$B$1:$R$69,12,FALSE),VLOOKUP(E28,'Country Indicator Data'!$B$4:$I$300,8,FALSE))</f>
        <v>5</v>
      </c>
      <c r="Q28" s="163">
        <f>IF(LEN(E28)&gt;3,((IF(VLOOKUP($C28,'Regional Crises'!$B$1:$R$66,13,FALSE)="x","x",ROUND(IF(VLOOKUP($C28,'Regional Crises'!$B$1:$R$66,13,FALSE)&gt;Q$3,5,IF(VLOOKUP($C28,'Regional Crises'!$B$1:$R$66,13,FALSE)&lt;Q$4,0,5-(LOG(Q$3)-LOG(VLOOKUP($C28,'Regional Crises'!$B$1:$R$66,13,FALSE)))/(LOG(Q$3)-LOG(Q$4))*5)),1)))),(IF(VLOOKUP($E28,'Country Indicator Data'!$B$4:$N$300,9,FALSE)="x","x",ROUND(IF(VLOOKUP($E28,'Country Indicator Data'!$B$4:$N$300,9,FALSE)&gt;Q$3,5,IF(VLOOKUP($E28,'Country Indicator Data'!$B$4:$N$300,9,FALSE)&lt;Q$4,0,5-(LOG(Q$3)-LOG(VLOOKUP($E28,'Country Indicator Data'!$B$4:$N$300,9,FALSE)))/(LOG(Q$3)-LOG(Q$4))*5)),1))))</f>
        <v>4.3</v>
      </c>
      <c r="R28" s="163">
        <f t="shared" si="4"/>
        <v>4.6500000000000004</v>
      </c>
      <c r="S28" s="163">
        <f>IF(LEN(E28)&gt;3,((IF(VLOOKUP($C28,'Regional Crises'!$B$1:$R$66,17,FALSE)="x","x",ROUND(IF(VLOOKUP($C28,'Regional Crises'!$B$1:$R$66,17,FALSE)&gt;S$3,0,IF(VLOOKUP($C28,'Regional Crises'!$B$1:$R$66,17,FALSE)&lt;S$4,5,(S$3-VLOOKUP($C28,'Regional Crises'!$B$1:$R$66,17,FALSE))/(S$3-S$4)*5)),1)))),(IF(VLOOKUP($E28,'Country Indicator Data'!$B$4:$N$300,13,FALSE)="x","x",ROUND(IF(VLOOKUP($E28,'Country Indicator Data'!$B$4:$N$300,13,FALSE)&gt;S$3,0,IF(VLOOKUP($E28,'Country Indicator Data'!$B$4:$N$300,13,FALSE)&lt;S$4,5,(S$3-VLOOKUP($E28,'Country Indicator Data'!$B$4:$N$300,13,FALSE))/(S$3-S$4)*5)),1))))</f>
        <v>3.7</v>
      </c>
      <c r="T28" s="163">
        <f>IF(LEN(E28)&gt;3,((IF(VLOOKUP($C28,'Regional Crises'!$B$1:$R$66,14,FALSE)="x","x",ROUND(IF(VLOOKUP($C28,'Regional Crises'!$B$1:$R$66,14,FALSE)&gt;T$3,0,IF(VLOOKUP($C28,'Regional Crises'!$B$1:$R$66,14,FALSE)&lt;T$4,5,(T$3-VLOOKUP($C28,'Regional Crises'!$B$1:$R$66,14,FALSE))/(T$3-T$4)*5)),1)))),(IF(VLOOKUP($E28,'Country Indicator Data'!$B$4:$N$300,10,FALSE)="x","x",ROUND(IF(VLOOKUP($E28,'Country Indicator Data'!$B$4:$N$300,10,FALSE)&gt;T$3,0,IF(VLOOKUP($E28,'Country Indicator Data'!$B$4:$N$300,10,FALSE)&lt;T$4,5,(T$3-VLOOKUP($E28,'Country Indicator Data'!$B$4:$N$300,10,FALSE))/(T$3-T$4)*5)),1))))</f>
        <v>3.5</v>
      </c>
      <c r="U28" s="163">
        <f>IF(LEN(E28)&gt;3,((IF(VLOOKUP($C28,'Regional Crises'!$B$1:$R$66,15,FALSE)="x","x",ROUND(IF(VLOOKUP($C28,'Regional Crises'!$B$1:$R$66,15,FALSE)&gt;U$3,0,IF(VLOOKUP($C28,'Regional Crises'!$B$1:$R$66,15,FALSE)&lt;U$4,5,(U$3-VLOOKUP($C28,'Regional Crises'!$B$1:$R$66,15,FALSE))/(U$3-U$4)*5)),1)))),(IF(VLOOKUP($E28,'Country Indicator Data'!$B$4:$N$300,11,FALSE)="x","x",ROUND(IF(VLOOKUP($E28,'Country Indicator Data'!$B$4:$N$300,11,FALSE)&gt;U$3,0,IF(VLOOKUP($E28,'Country Indicator Data'!$B$4:$N$300,11,FALSE)&lt;U$4,5,(U$3-VLOOKUP($E28,'Country Indicator Data'!$B$4:$N$300,11,FALSE))/(U$3-U$4)*5)),1))))</f>
        <v>3</v>
      </c>
      <c r="V28" s="163">
        <f>IF(LEN(E28)&gt;3,((IF(VLOOKUP($C28,'Regional Crises'!$B$1:$R$66,16,FALSE)="x","x",ROUND(IF(VLOOKUP($C28,'Regional Crises'!$B$1:$R$66,16,FALSE)&gt;V$3,0,IF(VLOOKUP($C28,'Regional Crises'!$B$1:$R$66,16,FALSE)&lt;V$4,5,(V$3-VLOOKUP($C28,'Regional Crises'!$B$1:$R$66,16,FALSE))/(V$3-V$4)*5)),1)))),(IF(VLOOKUP($E28,'Country Indicator Data'!$B$4:$N$300,12,FALSE)="x","x",ROUND(IF(VLOOKUP($E28,'Country Indicator Data'!$B$4:$N$300,12,FALSE)&gt;V$3,0,IF(VLOOKUP($E28,'Country Indicator Data'!$B$4:$N$300,12,FALSE)&lt;V$4,5,(V$3-VLOOKUP($E28,'Country Indicator Data'!$B$4:$N$300,12,FALSE))/(V$3-V$4)*5)),1))))</f>
        <v>4.3</v>
      </c>
      <c r="W28" s="163">
        <f t="shared" si="5"/>
        <v>3.6</v>
      </c>
      <c r="X28" s="163">
        <f t="shared" si="6"/>
        <v>3.7</v>
      </c>
      <c r="Y28" s="184">
        <f>IF('Core Indicators'!FC25="x","x",IF('Core Indicators'!FC25&gt;=5,5,IF('Core Indicators'!FC25&gt;=4,4,IF('Core Indicators'!FC25&gt;=3,3,IF('Core Indicators'!FC25&gt;=2,2,IF('Core Indicators'!FC25&gt;=1,1,0))))))</f>
        <v>3</v>
      </c>
      <c r="Z28" s="163">
        <f t="shared" si="7"/>
        <v>3</v>
      </c>
      <c r="AA28" s="184">
        <f>'Crisis Indicator Data'!Y25</f>
        <v>1</v>
      </c>
      <c r="AB28" s="184">
        <f>'Crisis Indicator Data'!Z25</f>
        <v>0</v>
      </c>
      <c r="AC28" s="184">
        <f>'Crisis Indicator Data'!AA25</f>
        <v>0</v>
      </c>
      <c r="AD28" s="184">
        <f>'Crisis Indicator Data'!AB25</f>
        <v>0</v>
      </c>
      <c r="AE28" s="184">
        <f t="shared" si="8"/>
        <v>1</v>
      </c>
      <c r="AF28" s="184">
        <f>'Crisis Indicator Data'!AC25</f>
        <v>0</v>
      </c>
      <c r="AG28" s="184">
        <f>'Crisis Indicator Data'!AD25</f>
        <v>0</v>
      </c>
      <c r="AH28" s="184">
        <f t="shared" si="9"/>
        <v>0</v>
      </c>
      <c r="AI28" s="184">
        <f>'Crisis Indicator Data'!AE25</f>
        <v>0</v>
      </c>
      <c r="AJ28" s="184">
        <f>'Crisis Indicator Data'!AF25</f>
        <v>1</v>
      </c>
      <c r="AK28" s="184">
        <f>'Crisis Indicator Data'!AG25</f>
        <v>2</v>
      </c>
      <c r="AL28" s="184">
        <f t="shared" si="10"/>
        <v>3</v>
      </c>
      <c r="AM28" s="163">
        <f t="shared" si="11"/>
        <v>1</v>
      </c>
      <c r="AN28" s="163">
        <f t="shared" si="12"/>
        <v>2</v>
      </c>
    </row>
    <row r="29" spans="1:40" ht="13.5" customHeight="1" x14ac:dyDescent="0.35">
      <c r="A29" s="169" t="str">
        <f>'Crisis Indicator Data'!A26</f>
        <v>Complex crisis in DRC</v>
      </c>
      <c r="B29" s="170" t="str">
        <f>'Crisis Indicator Data'!B26</f>
        <v>Conflict,Displacement,Socio-political</v>
      </c>
      <c r="C29" s="170" t="str">
        <f>'Crisis Indicator Data'!C26</f>
        <v>COD001</v>
      </c>
      <c r="D29" s="170" t="str">
        <f>'Crisis Indicator Data'!D26</f>
        <v>DRC</v>
      </c>
      <c r="E29" s="171" t="str">
        <f>'Crisis Indicator Data'!E26</f>
        <v>COD</v>
      </c>
      <c r="F29" s="163">
        <f>IF(LEN(E29)&gt;3,(IF(VLOOKUP($C29,'Regional Crises'!$B$1:$R$66,7,FALSE)="x","x",ROUND(IF(VLOOKUP($C29,'Regional Crises'!$B$1:$R$66,7,FALSE)&gt;$F$3,5,IF(VLOOKUP($C29,'Regional Crises'!$B$1:$R$66,7,FALSE)&lt;F$4,0,($F$3-VLOOKUP($C29,'Regional Crises'!$B$1:$R$66,7,FALSE))/($F$3-$F$4)*5)),1))),IF(VLOOKUP($E29,'Country Indicator Data'!$B$4:$N$300,3,FALSE)="x","x",ROUND(IF(VLOOKUP($E29,'Country Indicator Data'!$B$4:$N$300,3,FALSE)&gt;$F$3,5,IF(VLOOKUP($E29,'Country Indicator Data'!$B$4:$N$300,3,FALSE)&lt;$F$4,0,($F$3-VLOOKUP($E29,'Country Indicator Data'!$B$4:$N$300,3,FALSE))/($F$3-$F$4)*5)),1)))</f>
        <v>3.9</v>
      </c>
      <c r="G29" s="163">
        <f>IF(LEN(E29)&gt;3,(IF(VLOOKUP($C29,'Regional Crises'!$B$1:$R$66,9,FALSE)="x","x",ROUND(IF(VLOOKUP($C29,'Regional Crises'!$B$1:$R$66,9,FALSE)&gt;G$3,5,IF(VLOOKUP($C29,'Regional Crises'!$B$1:$R$66,9,FALSE)&lt;G$4,0,(G$3-VLOOKUP($C29,'Regional Crises'!$B$1:$R$66,9,FALSE))/(G$3-G$4)*5)),1))),IF(VLOOKUP($E29,'Country Indicator Data'!$B$4:$N$300,5,FALSE)="x","x",ROUND(IF(VLOOKUP($E29,'Country Indicator Data'!$B$4:$N$300,5,FALSE)&gt;G$3,5,IF(VLOOKUP($E29,'Country Indicator Data'!$B$4:$N$300,5,FALSE)&lt;G$4,0,(G$3-VLOOKUP($E29,'Country Indicator Data'!$B$4:$N$300,5,FALSE))/(G$3-G$4)*5)),1)))</f>
        <v>3.2</v>
      </c>
      <c r="H29" s="163">
        <f t="shared" si="0"/>
        <v>3.55</v>
      </c>
      <c r="I29" s="163">
        <f>IF(LEN(E29)&gt;3,(IF(VLOOKUP($C29,'Regional Crises'!$B$1:$R$66,6,FALSE)="x","x",ROUND(IF(VLOOKUP($C29,'Regional Crises'!$B$1:$R$66,6,FALSE)&gt;I$3,5,IF(VLOOKUP($C29,'Regional Crises'!$B$1:$R$66,6,FALSE)&lt;I$4,0,5-(I$3-VLOOKUP($C29,'Regional Crises'!$B$1:$R$66,6,FALSE))/(I$3-I$4)*5)),1))),IF(VLOOKUP($E29,'Country Indicator Data'!$B$4:$N$300,2,FALSE)="x","x",ROUND(IF(VLOOKUP($E29,'Country Indicator Data'!$B$4:$N$300,2,FALSE)&gt;I$3,5,IF(VLOOKUP($E29,'Country Indicator Data'!$B$4:$N$300,2,FALSE)&lt;I$4,0,5-(I$3-VLOOKUP($E29,'Country Indicator Data'!$B$4:$N$300,2,FALSE))/(I$3-I$4)*5)),1)))</f>
        <v>4.7</v>
      </c>
      <c r="J29" s="163">
        <f>IF(LEN(E29)&gt;3,(IF(VLOOKUP($C29,'Regional Crises'!$B$1:$R$66,8,FALSE)="x","x",ROUND(IF(VLOOKUP($C29,'Regional Crises'!$B$1:$R$66,8,FALSE)&gt;J$3,5,IF(VLOOKUP($C29,'Regional Crises'!$B$1:$R$66,8,FALSE)&lt;J$4,0,5-(J$3-VLOOKUP($C29,'Regional Crises'!$B$1:$R$66,8,FALSE))/(J$3-J$4)*5)),1))),IF(VLOOKUP($E29,'Country Indicator Data'!$B$4:$N$300,4,FALSE)="x","x",ROUND(IF(VLOOKUP($E29,'Country Indicator Data'!$B$4:$N$300,4,FALSE)&gt;J$3,5,IF(VLOOKUP($E29,'Country Indicator Data'!$B$4:$N$300,4,FALSE)&lt;J$4,0,5-(J$3-VLOOKUP($E29,'Country Indicator Data'!$B$4:$N$300,4,FALSE))/(J$3-J$4)*5)),1)))</f>
        <v>5</v>
      </c>
      <c r="K29" s="163">
        <f t="shared" si="1"/>
        <v>4.8499999999999996</v>
      </c>
      <c r="L29" s="163">
        <f>IF(LEN(E29)&gt;3,(IF(VLOOKUP($C29,'Regional Crises'!$B$1:$R$66,10,FALSE)="x","x",ROUND(IF(VLOOKUP($C29,'Regional Crises'!$B$1:$R$66,10,FALSE)&gt;L$3,5,IF(VLOOKUP($C29,'Regional Crises'!$B$1:$R$66,10,FALSE)&lt;L$4,0,5-(L$3-VLOOKUP($C29,'Regional Crises'!$B$1:$R$66,10,FALSE))/(L$3-L$4)*5)),1))),IF(VLOOKUP($E29,'Country Indicator Data'!$B$4:$N$300,6,FALSE)="x","x",ROUND(IF(VLOOKUP($E29,'Country Indicator Data'!$B$4:$N$300,6,FALSE)&gt;L$3,5,IF(VLOOKUP($E29,'Country Indicator Data'!$B$4:$N$300,6,FALSE)&lt;L$4,0,5-(L$3-VLOOKUP($E29,'Country Indicator Data'!$B$4:$N$300,6,FALSE))/(L$3-L$4)*5)),1)))</f>
        <v>4.4000000000000004</v>
      </c>
      <c r="M29" s="163">
        <f>IF(LEN(E29)&gt;3,(IF(VLOOKUP($C29,'Regional Crises'!$B$1:$R$66,11,FALSE)="x","x",ROUND(IF(VLOOKUP($C29,'Regional Crises'!$B$1:$R$66,11,FALSE)&gt;M$3,5,IF(VLOOKUP($C29,'Regional Crises'!$B$1:$R$66,11,FALSE)&lt;M$4,0,5-(M$3-VLOOKUP($C29,'Regional Crises'!$B$1:$R$66,11,FALSE))/(M$3-M$4)*5)),1))),IF(VLOOKUP($E29,'Country Indicator Data'!$B$4:$N$300,7,FALSE)="x","x",ROUND(IF(VLOOKUP($E29,'Country Indicator Data'!$B$4:$N$300,7,FALSE)&gt;M$3,5,IF(VLOOKUP($E29,'Country Indicator Data'!$B$4:$N$300,7,FALSE)&lt;M$4,0,5-(M$3-VLOOKUP($E29,'Country Indicator Data'!$B$4:$N$300,7,FALSE))/(M$3-M$4)*5)),1)))</f>
        <v>2.1</v>
      </c>
      <c r="N29" s="163">
        <f t="shared" si="2"/>
        <v>3.25</v>
      </c>
      <c r="O29" s="163">
        <f t="shared" si="3"/>
        <v>3.8833333333333329</v>
      </c>
      <c r="P29" s="163">
        <f>IF(LEN(E29)&gt;3,VLOOKUP(C29,'Regional Crises'!$B$1:$R$69,12,FALSE),VLOOKUP(E29,'Country Indicator Data'!$B$4:$I$300,8,FALSE))</f>
        <v>5</v>
      </c>
      <c r="Q29" s="163">
        <f>IF(LEN(E29)&gt;3,((IF(VLOOKUP($C29,'Regional Crises'!$B$1:$R$66,13,FALSE)="x","x",ROUND(IF(VLOOKUP($C29,'Regional Crises'!$B$1:$R$66,13,FALSE)&gt;Q$3,5,IF(VLOOKUP($C29,'Regional Crises'!$B$1:$R$66,13,FALSE)&lt;Q$4,0,5-(LOG(Q$3)-LOG(VLOOKUP($C29,'Regional Crises'!$B$1:$R$66,13,FALSE)))/(LOG(Q$3)-LOG(Q$4))*5)),1)))),(IF(VLOOKUP($E29,'Country Indicator Data'!$B$4:$N$300,9,FALSE)="x","x",ROUND(IF(VLOOKUP($E29,'Country Indicator Data'!$B$4:$N$300,9,FALSE)&gt;Q$3,5,IF(VLOOKUP($E29,'Country Indicator Data'!$B$4:$N$300,9,FALSE)&lt;Q$4,0,5-(LOG(Q$3)-LOG(VLOOKUP($E29,'Country Indicator Data'!$B$4:$N$300,9,FALSE)))/(LOG(Q$3)-LOG(Q$4))*5)),1))))</f>
        <v>4.7</v>
      </c>
      <c r="R29" s="163">
        <f t="shared" si="4"/>
        <v>4.8499999999999996</v>
      </c>
      <c r="S29" s="163">
        <f>IF(LEN(E29)&gt;3,((IF(VLOOKUP($C29,'Regional Crises'!$B$1:$R$66,17,FALSE)="x","x",ROUND(IF(VLOOKUP($C29,'Regional Crises'!$B$1:$R$66,17,FALSE)&gt;S$3,0,IF(VLOOKUP($C29,'Regional Crises'!$B$1:$R$66,17,FALSE)&lt;S$4,5,(S$3-VLOOKUP($C29,'Regional Crises'!$B$1:$R$66,17,FALSE))/(S$3-S$4)*5)),1)))),(IF(VLOOKUP($E29,'Country Indicator Data'!$B$4:$N$300,13,FALSE)="x","x",ROUND(IF(VLOOKUP($E29,'Country Indicator Data'!$B$4:$N$300,13,FALSE)&gt;S$3,0,IF(VLOOKUP($E29,'Country Indicator Data'!$B$4:$N$300,13,FALSE)&lt;S$4,5,(S$3-VLOOKUP($E29,'Country Indicator Data'!$B$4:$N$300,13,FALSE))/(S$3-S$4)*5)),1))))</f>
        <v>4</v>
      </c>
      <c r="T29" s="163">
        <f>IF(LEN(E29)&gt;3,((IF(VLOOKUP($C29,'Regional Crises'!$B$1:$R$66,14,FALSE)="x","x",ROUND(IF(VLOOKUP($C29,'Regional Crises'!$B$1:$R$66,14,FALSE)&gt;T$3,0,IF(VLOOKUP($C29,'Regional Crises'!$B$1:$R$66,14,FALSE)&lt;T$4,5,(T$3-VLOOKUP($C29,'Regional Crises'!$B$1:$R$66,14,FALSE))/(T$3-T$4)*5)),1)))),(IF(VLOOKUP($E29,'Country Indicator Data'!$B$4:$N$300,10,FALSE)="x","x",ROUND(IF(VLOOKUP($E29,'Country Indicator Data'!$B$4:$N$300,10,FALSE)&gt;T$3,0,IF(VLOOKUP($E29,'Country Indicator Data'!$B$4:$N$300,10,FALSE)&lt;T$4,5,(T$3-VLOOKUP($E29,'Country Indicator Data'!$B$4:$N$300,10,FALSE))/(T$3-T$4)*5)),1))))</f>
        <v>4.2</v>
      </c>
      <c r="U29" s="163">
        <f>IF(LEN(E29)&gt;3,((IF(VLOOKUP($C29,'Regional Crises'!$B$1:$R$66,15,FALSE)="x","x",ROUND(IF(VLOOKUP($C29,'Regional Crises'!$B$1:$R$66,15,FALSE)&gt;U$3,0,IF(VLOOKUP($C29,'Regional Crises'!$B$1:$R$66,15,FALSE)&lt;U$4,5,(U$3-VLOOKUP($C29,'Regional Crises'!$B$1:$R$66,15,FALSE))/(U$3-U$4)*5)),1)))),(IF(VLOOKUP($E29,'Country Indicator Data'!$B$4:$N$300,11,FALSE)="x","x",ROUND(IF(VLOOKUP($E29,'Country Indicator Data'!$B$4:$N$300,11,FALSE)&gt;U$3,0,IF(VLOOKUP($E29,'Country Indicator Data'!$B$4:$N$300,11,FALSE)&lt;U$4,5,(U$3-VLOOKUP($E29,'Country Indicator Data'!$B$4:$N$300,11,FALSE))/(U$3-U$4)*5)),1))))</f>
        <v>3.6</v>
      </c>
      <c r="V29" s="163">
        <f>IF(LEN(E29)&gt;3,((IF(VLOOKUP($C29,'Regional Crises'!$B$1:$R$66,16,FALSE)="x","x",ROUND(IF(VLOOKUP($C29,'Regional Crises'!$B$1:$R$66,16,FALSE)&gt;V$3,0,IF(VLOOKUP($C29,'Regional Crises'!$B$1:$R$66,16,FALSE)&lt;V$4,5,(V$3-VLOOKUP($C29,'Regional Crises'!$B$1:$R$66,16,FALSE))/(V$3-V$4)*5)),1)))),(IF(VLOOKUP($E29,'Country Indicator Data'!$B$4:$N$300,12,FALSE)="x","x",ROUND(IF(VLOOKUP($E29,'Country Indicator Data'!$B$4:$N$300,12,FALSE)&gt;V$3,0,IF(VLOOKUP($E29,'Country Indicator Data'!$B$4:$N$300,12,FALSE)&lt;V$4,5,(V$3-VLOOKUP($E29,'Country Indicator Data'!$B$4:$N$300,12,FALSE))/(V$3-V$4)*5)),1))))</f>
        <v>4.0999999999999996</v>
      </c>
      <c r="W29" s="163">
        <f t="shared" si="5"/>
        <v>4</v>
      </c>
      <c r="X29" s="163">
        <f t="shared" si="6"/>
        <v>4.2</v>
      </c>
      <c r="Y29" s="184">
        <f>IF('Core Indicators'!FC26="x","x",IF('Core Indicators'!FC26&gt;=5,5,IF('Core Indicators'!FC26&gt;=4,4,IF('Core Indicators'!FC26&gt;=3,3,IF('Core Indicators'!FC26&gt;=2,2,IF('Core Indicators'!FC26&gt;=1,1,0))))))</f>
        <v>4</v>
      </c>
      <c r="Z29" s="163">
        <f t="shared" si="7"/>
        <v>4</v>
      </c>
      <c r="AA29" s="184">
        <f>'Crisis Indicator Data'!Y26</f>
        <v>1</v>
      </c>
      <c r="AB29" s="184">
        <f>'Crisis Indicator Data'!Z26</f>
        <v>3</v>
      </c>
      <c r="AC29" s="184">
        <f>'Crisis Indicator Data'!AA26</f>
        <v>2</v>
      </c>
      <c r="AD29" s="184">
        <f>'Crisis Indicator Data'!AB26</f>
        <v>3</v>
      </c>
      <c r="AE29" s="184">
        <f t="shared" si="8"/>
        <v>4</v>
      </c>
      <c r="AF29" s="184">
        <f>'Crisis Indicator Data'!AC26</f>
        <v>0</v>
      </c>
      <c r="AG29" s="184">
        <f>'Crisis Indicator Data'!AD26</f>
        <v>2</v>
      </c>
      <c r="AH29" s="184">
        <f t="shared" si="9"/>
        <v>2</v>
      </c>
      <c r="AI29" s="184">
        <f>'Crisis Indicator Data'!AE26</f>
        <v>3</v>
      </c>
      <c r="AJ29" s="184">
        <f>'Crisis Indicator Data'!AF26</f>
        <v>2</v>
      </c>
      <c r="AK29" s="184">
        <f>'Crisis Indicator Data'!AG26</f>
        <v>3</v>
      </c>
      <c r="AL29" s="184">
        <f t="shared" si="10"/>
        <v>5</v>
      </c>
      <c r="AM29" s="163">
        <f t="shared" si="11"/>
        <v>4</v>
      </c>
      <c r="AN29" s="163">
        <f t="shared" si="12"/>
        <v>4</v>
      </c>
    </row>
    <row r="30" spans="1:40" ht="13.5" customHeight="1" x14ac:dyDescent="0.35">
      <c r="A30" s="169" t="str">
        <f>'Crisis Indicator Data'!A27</f>
        <v>Complex crisis in Congo</v>
      </c>
      <c r="B30" s="170" t="str">
        <f>'Crisis Indicator Data'!B27</f>
        <v>Conflict</v>
      </c>
      <c r="C30" s="170" t="str">
        <f>'Crisis Indicator Data'!C27</f>
        <v>COG001</v>
      </c>
      <c r="D30" s="170" t="str">
        <f>'Crisis Indicator Data'!D27</f>
        <v>Congo</v>
      </c>
      <c r="E30" s="171" t="str">
        <f>'Crisis Indicator Data'!E27</f>
        <v>COG</v>
      </c>
      <c r="F30" s="163">
        <f>IF(LEN(E30)&gt;3,(IF(VLOOKUP($C30,'Regional Crises'!$B$1:$R$66,7,FALSE)="x","x",ROUND(IF(VLOOKUP($C30,'Regional Crises'!$B$1:$R$66,7,FALSE)&gt;$F$3,5,IF(VLOOKUP($C30,'Regional Crises'!$B$1:$R$66,7,FALSE)&lt;F$4,0,($F$3-VLOOKUP($C30,'Regional Crises'!$B$1:$R$66,7,FALSE))/($F$3-$F$4)*5)),1))),IF(VLOOKUP($E30,'Country Indicator Data'!$B$4:$N$300,3,FALSE)="x","x",ROUND(IF(VLOOKUP($E30,'Country Indicator Data'!$B$4:$N$300,3,FALSE)&gt;$F$3,5,IF(VLOOKUP($E30,'Country Indicator Data'!$B$4:$N$300,3,FALSE)&lt;$F$4,0,($F$3-VLOOKUP($E30,'Country Indicator Data'!$B$4:$N$300,3,FALSE))/($F$3-$F$4)*5)),1)))</f>
        <v>1.4</v>
      </c>
      <c r="G30" s="163">
        <f>IF(LEN(E30)&gt;3,(IF(VLOOKUP($C30,'Regional Crises'!$B$1:$R$66,9,FALSE)="x","x",ROUND(IF(VLOOKUP($C30,'Regional Crises'!$B$1:$R$66,9,FALSE)&gt;G$3,5,IF(VLOOKUP($C30,'Regional Crises'!$B$1:$R$66,9,FALSE)&lt;G$4,0,(G$3-VLOOKUP($C30,'Regional Crises'!$B$1:$R$66,9,FALSE))/(G$3-G$4)*5)),1))),IF(VLOOKUP($E30,'Country Indicator Data'!$B$4:$N$300,5,FALSE)="x","x",ROUND(IF(VLOOKUP($E30,'Country Indicator Data'!$B$4:$N$300,5,FALSE)&gt;G$3,5,IF(VLOOKUP($E30,'Country Indicator Data'!$B$4:$N$300,5,FALSE)&lt;G$4,0,(G$3-VLOOKUP($E30,'Country Indicator Data'!$B$4:$N$300,5,FALSE))/(G$3-G$4)*5)),1)))</f>
        <v>3.3</v>
      </c>
      <c r="H30" s="163">
        <f t="shared" si="0"/>
        <v>2.3499999999999996</v>
      </c>
      <c r="I30" s="163">
        <f>IF(LEN(E30)&gt;3,(IF(VLOOKUP($C30,'Regional Crises'!$B$1:$R$66,6,FALSE)="x","x",ROUND(IF(VLOOKUP($C30,'Regional Crises'!$B$1:$R$66,6,FALSE)&gt;I$3,5,IF(VLOOKUP($C30,'Regional Crises'!$B$1:$R$66,6,FALSE)&lt;I$4,0,5-(I$3-VLOOKUP($C30,'Regional Crises'!$B$1:$R$66,6,FALSE))/(I$3-I$4)*5)),1))),IF(VLOOKUP($E30,'Country Indicator Data'!$B$4:$N$300,2,FALSE)="x","x",ROUND(IF(VLOOKUP($E30,'Country Indicator Data'!$B$4:$N$300,2,FALSE)&gt;I$3,5,IF(VLOOKUP($E30,'Country Indicator Data'!$B$4:$N$300,2,FALSE)&lt;I$4,0,5-(I$3-VLOOKUP($E30,'Country Indicator Data'!$B$4:$N$300,2,FALSE))/(I$3-I$4)*5)),1)))</f>
        <v>4.4000000000000004</v>
      </c>
      <c r="J30" s="163">
        <f>IF(LEN(E30)&gt;3,(IF(VLOOKUP($C30,'Regional Crises'!$B$1:$R$66,8,FALSE)="x","x",ROUND(IF(VLOOKUP($C30,'Regional Crises'!$B$1:$R$66,8,FALSE)&gt;J$3,5,IF(VLOOKUP($C30,'Regional Crises'!$B$1:$R$66,8,FALSE)&lt;J$4,0,5-(J$3-VLOOKUP($C30,'Regional Crises'!$B$1:$R$66,8,FALSE))/(J$3-J$4)*5)),1))),IF(VLOOKUP($E30,'Country Indicator Data'!$B$4:$N$300,4,FALSE)="x","x",ROUND(IF(VLOOKUP($E30,'Country Indicator Data'!$B$4:$N$300,4,FALSE)&gt;J$3,5,IF(VLOOKUP($E30,'Country Indicator Data'!$B$4:$N$300,4,FALSE)&lt;J$4,0,5-(J$3-VLOOKUP($E30,'Country Indicator Data'!$B$4:$N$300,4,FALSE))/(J$3-J$4)*5)),1)))</f>
        <v>5</v>
      </c>
      <c r="K30" s="163">
        <f t="shared" si="1"/>
        <v>4.7</v>
      </c>
      <c r="L30" s="163">
        <f>IF(LEN(E30)&gt;3,(IF(VLOOKUP($C30,'Regional Crises'!$B$1:$R$66,10,FALSE)="x","x",ROUND(IF(VLOOKUP($C30,'Regional Crises'!$B$1:$R$66,10,FALSE)&gt;L$3,5,IF(VLOOKUP($C30,'Regional Crises'!$B$1:$R$66,10,FALSE)&lt;L$4,0,5-(L$3-VLOOKUP($C30,'Regional Crises'!$B$1:$R$66,10,FALSE))/(L$3-L$4)*5)),1))),IF(VLOOKUP($E30,'Country Indicator Data'!$B$4:$N$300,6,FALSE)="x","x",ROUND(IF(VLOOKUP($E30,'Country Indicator Data'!$B$4:$N$300,6,FALSE)&gt;L$3,5,IF(VLOOKUP($E30,'Country Indicator Data'!$B$4:$N$300,6,FALSE)&lt;L$4,0,5-(L$3-VLOOKUP($E30,'Country Indicator Data'!$B$4:$N$300,6,FALSE))/(L$3-L$4)*5)),1)))</f>
        <v>3.9</v>
      </c>
      <c r="M30" s="163">
        <f>IF(LEN(E30)&gt;3,(IF(VLOOKUP($C30,'Regional Crises'!$B$1:$R$66,11,FALSE)="x","x",ROUND(IF(VLOOKUP($C30,'Regional Crises'!$B$1:$R$66,11,FALSE)&gt;M$3,5,IF(VLOOKUP($C30,'Regional Crises'!$B$1:$R$66,11,FALSE)&lt;M$4,0,5-(M$3-VLOOKUP($C30,'Regional Crises'!$B$1:$R$66,11,FALSE))/(M$3-M$4)*5)),1))),IF(VLOOKUP($E30,'Country Indicator Data'!$B$4:$N$300,7,FALSE)="x","x",ROUND(IF(VLOOKUP($E30,'Country Indicator Data'!$B$4:$N$300,7,FALSE)&gt;M$3,5,IF(VLOOKUP($E30,'Country Indicator Data'!$B$4:$N$300,7,FALSE)&lt;M$4,0,5-(M$3-VLOOKUP($E30,'Country Indicator Data'!$B$4:$N$300,7,FALSE))/(M$3-M$4)*5)),1)))</f>
        <v>3</v>
      </c>
      <c r="N30" s="163">
        <f t="shared" si="2"/>
        <v>3.45</v>
      </c>
      <c r="O30" s="163">
        <f t="shared" si="3"/>
        <v>3.5</v>
      </c>
      <c r="P30" s="163">
        <f>IF(LEN(E30)&gt;3,VLOOKUP(C30,'Regional Crises'!$B$1:$R$69,12,FALSE),VLOOKUP(E30,'Country Indicator Data'!$B$4:$I$300,8,FALSE))</f>
        <v>1</v>
      </c>
      <c r="Q30" s="163">
        <f>IF(LEN(E30)&gt;3,((IF(VLOOKUP($C30,'Regional Crises'!$B$1:$R$66,13,FALSE)="x","x",ROUND(IF(VLOOKUP($C30,'Regional Crises'!$B$1:$R$66,13,FALSE)&gt;Q$3,5,IF(VLOOKUP($C30,'Regional Crises'!$B$1:$R$66,13,FALSE)&lt;Q$4,0,5-(LOG(Q$3)-LOG(VLOOKUP($C30,'Regional Crises'!$B$1:$R$66,13,FALSE)))/(LOG(Q$3)-LOG(Q$4))*5)),1)))),(IF(VLOOKUP($E30,'Country Indicator Data'!$B$4:$N$300,9,FALSE)="x","x",ROUND(IF(VLOOKUP($E30,'Country Indicator Data'!$B$4:$N$300,9,FALSE)&gt;Q$3,5,IF(VLOOKUP($E30,'Country Indicator Data'!$B$4:$N$300,9,FALSE)&lt;Q$4,0,5-(LOG(Q$3)-LOG(VLOOKUP($E30,'Country Indicator Data'!$B$4:$N$300,9,FALSE)))/(LOG(Q$3)-LOG(Q$4))*5)),1))))</f>
        <v>0</v>
      </c>
      <c r="R30" s="163">
        <f t="shared" si="4"/>
        <v>0.5</v>
      </c>
      <c r="S30" s="163">
        <f>IF(LEN(E30)&gt;3,((IF(VLOOKUP($C30,'Regional Crises'!$B$1:$R$66,17,FALSE)="x","x",ROUND(IF(VLOOKUP($C30,'Regional Crises'!$B$1:$R$66,17,FALSE)&gt;S$3,0,IF(VLOOKUP($C30,'Regional Crises'!$B$1:$R$66,17,FALSE)&lt;S$4,5,(S$3-VLOOKUP($C30,'Regional Crises'!$B$1:$R$66,17,FALSE))/(S$3-S$4)*5)),1)))),(IF(VLOOKUP($E30,'Country Indicator Data'!$B$4:$N$300,13,FALSE)="x","x",ROUND(IF(VLOOKUP($E30,'Country Indicator Data'!$B$4:$N$300,13,FALSE)&gt;S$3,0,IF(VLOOKUP($E30,'Country Indicator Data'!$B$4:$N$300,13,FALSE)&lt;S$4,5,(S$3-VLOOKUP($E30,'Country Indicator Data'!$B$4:$N$300,13,FALSE))/(S$3-S$4)*5)),1))))</f>
        <v>3.9</v>
      </c>
      <c r="T30" s="163">
        <f>IF(LEN(E30)&gt;3,((IF(VLOOKUP($C30,'Regional Crises'!$B$1:$R$66,14,FALSE)="x","x",ROUND(IF(VLOOKUP($C30,'Regional Crises'!$B$1:$R$66,14,FALSE)&gt;T$3,0,IF(VLOOKUP($C30,'Regional Crises'!$B$1:$R$66,14,FALSE)&lt;T$4,5,(T$3-VLOOKUP($C30,'Regional Crises'!$B$1:$R$66,14,FALSE))/(T$3-T$4)*5)),1)))),(IF(VLOOKUP($E30,'Country Indicator Data'!$B$4:$N$300,10,FALSE)="x","x",ROUND(IF(VLOOKUP($E30,'Country Indicator Data'!$B$4:$N$300,10,FALSE)&gt;T$3,0,IF(VLOOKUP($E30,'Country Indicator Data'!$B$4:$N$300,10,FALSE)&lt;T$4,5,(T$3-VLOOKUP($E30,'Country Indicator Data'!$B$4:$N$300,10,FALSE))/(T$3-T$4)*5)),1))))</f>
        <v>3.6</v>
      </c>
      <c r="U30" s="163">
        <f>IF(LEN(E30)&gt;3,((IF(VLOOKUP($C30,'Regional Crises'!$B$1:$R$66,15,FALSE)="x","x",ROUND(IF(VLOOKUP($C30,'Regional Crises'!$B$1:$R$66,15,FALSE)&gt;U$3,0,IF(VLOOKUP($C30,'Regional Crises'!$B$1:$R$66,15,FALSE)&lt;U$4,5,(U$3-VLOOKUP($C30,'Regional Crises'!$B$1:$R$66,15,FALSE))/(U$3-U$4)*5)),1)))),(IF(VLOOKUP($E30,'Country Indicator Data'!$B$4:$N$300,11,FALSE)="x","x",ROUND(IF(VLOOKUP($E30,'Country Indicator Data'!$B$4:$N$300,11,FALSE)&gt;U$3,0,IF(VLOOKUP($E30,'Country Indicator Data'!$B$4:$N$300,11,FALSE)&lt;U$4,5,(U$3-VLOOKUP($E30,'Country Indicator Data'!$B$4:$N$300,11,FALSE))/(U$3-U$4)*5)),1))))</f>
        <v>1.7</v>
      </c>
      <c r="V30" s="163">
        <f>IF(LEN(E30)&gt;3,((IF(VLOOKUP($C30,'Regional Crises'!$B$1:$R$66,16,FALSE)="x","x",ROUND(IF(VLOOKUP($C30,'Regional Crises'!$B$1:$R$66,16,FALSE)&gt;V$3,0,IF(VLOOKUP($C30,'Regional Crises'!$B$1:$R$66,16,FALSE)&lt;V$4,5,(V$3-VLOOKUP($C30,'Regional Crises'!$B$1:$R$66,16,FALSE))/(V$3-V$4)*5)),1)))),(IF(VLOOKUP($E30,'Country Indicator Data'!$B$4:$N$300,12,FALSE)="x","x",ROUND(IF(VLOOKUP($E30,'Country Indicator Data'!$B$4:$N$300,12,FALSE)&gt;V$3,0,IF(VLOOKUP($E30,'Country Indicator Data'!$B$4:$N$300,12,FALSE)&lt;V$4,5,(V$3-VLOOKUP($E30,'Country Indicator Data'!$B$4:$N$300,12,FALSE))/(V$3-V$4)*5)),1))))</f>
        <v>4.2</v>
      </c>
      <c r="W30" s="163">
        <f t="shared" si="5"/>
        <v>3.4</v>
      </c>
      <c r="X30" s="163">
        <f t="shared" si="6"/>
        <v>2.5</v>
      </c>
      <c r="Y30" s="184">
        <f>IF('Core Indicators'!FC27="x","x",IF('Core Indicators'!FC27&gt;=5,5,IF('Core Indicators'!FC27&gt;=4,4,IF('Core Indicators'!FC27&gt;=3,3,IF('Core Indicators'!FC27&gt;=2,2,IF('Core Indicators'!FC27&gt;=1,1,0))))))</f>
        <v>2</v>
      </c>
      <c r="Z30" s="163">
        <f t="shared" si="7"/>
        <v>2</v>
      </c>
      <c r="AA30" s="184">
        <f>'Crisis Indicator Data'!Y27</f>
        <v>0</v>
      </c>
      <c r="AB30" s="184">
        <f>'Crisis Indicator Data'!Z27</f>
        <v>0</v>
      </c>
      <c r="AC30" s="184">
        <f>'Crisis Indicator Data'!AA27</f>
        <v>0</v>
      </c>
      <c r="AD30" s="184">
        <f>'Crisis Indicator Data'!AB27</f>
        <v>0</v>
      </c>
      <c r="AE30" s="184">
        <f t="shared" si="8"/>
        <v>0</v>
      </c>
      <c r="AF30" s="184">
        <f>'Crisis Indicator Data'!AC27</f>
        <v>0</v>
      </c>
      <c r="AG30" s="184">
        <f>'Crisis Indicator Data'!AD27</f>
        <v>0</v>
      </c>
      <c r="AH30" s="184">
        <f t="shared" si="9"/>
        <v>0</v>
      </c>
      <c r="AI30" s="184">
        <f>'Crisis Indicator Data'!AE27</f>
        <v>0</v>
      </c>
      <c r="AJ30" s="184">
        <f>'Crisis Indicator Data'!AF27</f>
        <v>0</v>
      </c>
      <c r="AK30" s="184">
        <f>'Crisis Indicator Data'!AG27</f>
        <v>2</v>
      </c>
      <c r="AL30" s="184">
        <f t="shared" si="10"/>
        <v>2</v>
      </c>
      <c r="AM30" s="163">
        <f t="shared" si="11"/>
        <v>1</v>
      </c>
      <c r="AN30" s="163">
        <f t="shared" si="12"/>
        <v>1.5</v>
      </c>
    </row>
    <row r="31" spans="1:40" ht="13.5" customHeight="1" x14ac:dyDescent="0.35">
      <c r="A31" s="169" t="str">
        <f>'Crisis Indicator Data'!A28</f>
        <v>Complex crisis in Colombia</v>
      </c>
      <c r="B31" s="170" t="str">
        <f>'Crisis Indicator Data'!B28</f>
        <v>Socio-political,Conflict,Violence,Floods,Displacement</v>
      </c>
      <c r="C31" s="170" t="str">
        <f>'Crisis Indicator Data'!C28</f>
        <v>COL001</v>
      </c>
      <c r="D31" s="170" t="str">
        <f>'Crisis Indicator Data'!D28</f>
        <v>Colombia</v>
      </c>
      <c r="E31" s="171" t="str">
        <f>'Crisis Indicator Data'!E28</f>
        <v>COL</v>
      </c>
      <c r="F31" s="163">
        <f>IF(LEN(E31)&gt;3,(IF(VLOOKUP($C31,'Regional Crises'!$B$1:$R$66,7,FALSE)="x","x",ROUND(IF(VLOOKUP($C31,'Regional Crises'!$B$1:$R$66,7,FALSE)&gt;$F$3,5,IF(VLOOKUP($C31,'Regional Crises'!$B$1:$R$66,7,FALSE)&lt;F$4,0,($F$3-VLOOKUP($C31,'Regional Crises'!$B$1:$R$66,7,FALSE))/($F$3-$F$4)*5)),1))),IF(VLOOKUP($E31,'Country Indicator Data'!$B$4:$N$300,3,FALSE)="x","x",ROUND(IF(VLOOKUP($E31,'Country Indicator Data'!$B$4:$N$300,3,FALSE)&gt;$F$3,5,IF(VLOOKUP($E31,'Country Indicator Data'!$B$4:$N$300,3,FALSE)&lt;$F$4,0,($F$3-VLOOKUP($E31,'Country Indicator Data'!$B$4:$N$300,3,FALSE))/($F$3-$F$4)*5)),1)))</f>
        <v>1.4</v>
      </c>
      <c r="G31" s="163">
        <f>IF(LEN(E31)&gt;3,(IF(VLOOKUP($C31,'Regional Crises'!$B$1:$R$66,9,FALSE)="x","x",ROUND(IF(VLOOKUP($C31,'Regional Crises'!$B$1:$R$66,9,FALSE)&gt;G$3,5,IF(VLOOKUP($C31,'Regional Crises'!$B$1:$R$66,9,FALSE)&lt;G$4,0,(G$3-VLOOKUP($C31,'Regional Crises'!$B$1:$R$66,9,FALSE))/(G$3-G$4)*5)),1))),IF(VLOOKUP($E31,'Country Indicator Data'!$B$4:$N$300,5,FALSE)="x","x",ROUND(IF(VLOOKUP($E31,'Country Indicator Data'!$B$4:$N$300,5,FALSE)&gt;G$3,5,IF(VLOOKUP($E31,'Country Indicator Data'!$B$4:$N$300,5,FALSE)&lt;G$4,0,(G$3-VLOOKUP($E31,'Country Indicator Data'!$B$4:$N$300,5,FALSE))/(G$3-G$4)*5)),1)))</f>
        <v>1.8</v>
      </c>
      <c r="H31" s="163">
        <f t="shared" si="0"/>
        <v>1.6</v>
      </c>
      <c r="I31" s="163">
        <f>IF(LEN(E31)&gt;3,(IF(VLOOKUP($C31,'Regional Crises'!$B$1:$R$66,6,FALSE)="x","x",ROUND(IF(VLOOKUP($C31,'Regional Crises'!$B$1:$R$66,6,FALSE)&gt;I$3,5,IF(VLOOKUP($C31,'Regional Crises'!$B$1:$R$66,6,FALSE)&lt;I$4,0,5-(I$3-VLOOKUP($C31,'Regional Crises'!$B$1:$R$66,6,FALSE))/(I$3-I$4)*5)),1))),IF(VLOOKUP($E31,'Country Indicator Data'!$B$4:$N$300,2,FALSE)="x","x",ROUND(IF(VLOOKUP($E31,'Country Indicator Data'!$B$4:$N$300,2,FALSE)&gt;I$3,5,IF(VLOOKUP($E31,'Country Indicator Data'!$B$4:$N$300,2,FALSE)&lt;I$4,0,5-(I$3-VLOOKUP($E31,'Country Indicator Data'!$B$4:$N$300,2,FALSE))/(I$3-I$4)*5)),1)))</f>
        <v>2.1</v>
      </c>
      <c r="J31" s="163">
        <f>IF(LEN(E31)&gt;3,(IF(VLOOKUP($C31,'Regional Crises'!$B$1:$R$66,8,FALSE)="x","x",ROUND(IF(VLOOKUP($C31,'Regional Crises'!$B$1:$R$66,8,FALSE)&gt;J$3,5,IF(VLOOKUP($C31,'Regional Crises'!$B$1:$R$66,8,FALSE)&lt;J$4,0,5-(J$3-VLOOKUP($C31,'Regional Crises'!$B$1:$R$66,8,FALSE))/(J$3-J$4)*5)),1))),IF(VLOOKUP($E31,'Country Indicator Data'!$B$4:$N$300,4,FALSE)="x","x",ROUND(IF(VLOOKUP($E31,'Country Indicator Data'!$B$4:$N$300,4,FALSE)&gt;J$3,5,IF(VLOOKUP($E31,'Country Indicator Data'!$B$4:$N$300,4,FALSE)&lt;J$4,0,5-(J$3-VLOOKUP($E31,'Country Indicator Data'!$B$4:$N$300,4,FALSE))/(J$3-J$4)*5)),1)))</f>
        <v>2.5</v>
      </c>
      <c r="K31" s="163">
        <f t="shared" si="1"/>
        <v>2.2999999999999998</v>
      </c>
      <c r="L31" s="163">
        <f>IF(LEN(E31)&gt;3,(IF(VLOOKUP($C31,'Regional Crises'!$B$1:$R$66,10,FALSE)="x","x",ROUND(IF(VLOOKUP($C31,'Regional Crises'!$B$1:$R$66,10,FALSE)&gt;L$3,5,IF(VLOOKUP($C31,'Regional Crises'!$B$1:$R$66,10,FALSE)&lt;L$4,0,5-(L$3-VLOOKUP($C31,'Regional Crises'!$B$1:$R$66,10,FALSE))/(L$3-L$4)*5)),1))),IF(VLOOKUP($E31,'Country Indicator Data'!$B$4:$N$300,6,FALSE)="x","x",ROUND(IF(VLOOKUP($E31,'Country Indicator Data'!$B$4:$N$300,6,FALSE)&gt;L$3,5,IF(VLOOKUP($E31,'Country Indicator Data'!$B$4:$N$300,6,FALSE)&lt;L$4,0,5-(L$3-VLOOKUP($E31,'Country Indicator Data'!$B$4:$N$300,6,FALSE))/(L$3-L$4)*5)),1)))</f>
        <v>2.7</v>
      </c>
      <c r="M31" s="163">
        <f>IF(LEN(E31)&gt;3,(IF(VLOOKUP($C31,'Regional Crises'!$B$1:$R$66,11,FALSE)="x","x",ROUND(IF(VLOOKUP($C31,'Regional Crises'!$B$1:$R$66,11,FALSE)&gt;M$3,5,IF(VLOOKUP($C31,'Regional Crises'!$B$1:$R$66,11,FALSE)&lt;M$4,0,5-(M$3-VLOOKUP($C31,'Regional Crises'!$B$1:$R$66,11,FALSE))/(M$3-M$4)*5)),1))),IF(VLOOKUP($E31,'Country Indicator Data'!$B$4:$N$300,7,FALSE)="x","x",ROUND(IF(VLOOKUP($E31,'Country Indicator Data'!$B$4:$N$300,7,FALSE)&gt;M$3,5,IF(VLOOKUP($E31,'Country Indicator Data'!$B$4:$N$300,7,FALSE)&lt;M$4,0,5-(M$3-VLOOKUP($E31,'Country Indicator Data'!$B$4:$N$300,7,FALSE))/(M$3-M$4)*5)),1)))</f>
        <v>3.7</v>
      </c>
      <c r="N31" s="163">
        <f t="shared" si="2"/>
        <v>3.2</v>
      </c>
      <c r="O31" s="163">
        <f t="shared" si="3"/>
        <v>2.3666666666666667</v>
      </c>
      <c r="P31" s="163">
        <f>IF(LEN(E31)&gt;3,VLOOKUP(C31,'Regional Crises'!$B$1:$R$69,12,FALSE),VLOOKUP(E31,'Country Indicator Data'!$B$4:$I$300,8,FALSE))</f>
        <v>4</v>
      </c>
      <c r="Q31" s="163">
        <f>IF(LEN(E31)&gt;3,((IF(VLOOKUP($C31,'Regional Crises'!$B$1:$R$66,13,FALSE)="x","x",ROUND(IF(VLOOKUP($C31,'Regional Crises'!$B$1:$R$66,13,FALSE)&gt;Q$3,5,IF(VLOOKUP($C31,'Regional Crises'!$B$1:$R$66,13,FALSE)&lt;Q$4,0,5-(LOG(Q$3)-LOG(VLOOKUP($C31,'Regional Crises'!$B$1:$R$66,13,FALSE)))/(LOG(Q$3)-LOG(Q$4))*5)),1)))),(IF(VLOOKUP($E31,'Country Indicator Data'!$B$4:$N$300,9,FALSE)="x","x",ROUND(IF(VLOOKUP($E31,'Country Indicator Data'!$B$4:$N$300,9,FALSE)&gt;Q$3,5,IF(VLOOKUP($E31,'Country Indicator Data'!$B$4:$N$300,9,FALSE)&lt;Q$4,0,5-(LOG(Q$3)-LOG(VLOOKUP($E31,'Country Indicator Data'!$B$4:$N$300,9,FALSE)))/(LOG(Q$3)-LOG(Q$4))*5)),1))))</f>
        <v>4.0999999999999996</v>
      </c>
      <c r="R31" s="163">
        <f t="shared" si="4"/>
        <v>4.05</v>
      </c>
      <c r="S31" s="163">
        <f>IF(LEN(E31)&gt;3,((IF(VLOOKUP($C31,'Regional Crises'!$B$1:$R$66,17,FALSE)="x","x",ROUND(IF(VLOOKUP($C31,'Regional Crises'!$B$1:$R$66,17,FALSE)&gt;S$3,0,IF(VLOOKUP($C31,'Regional Crises'!$B$1:$R$66,17,FALSE)&lt;S$4,5,(S$3-VLOOKUP($C31,'Regional Crises'!$B$1:$R$66,17,FALSE))/(S$3-S$4)*5)),1)))),(IF(VLOOKUP($E31,'Country Indicator Data'!$B$4:$N$300,13,FALSE)="x","x",ROUND(IF(VLOOKUP($E31,'Country Indicator Data'!$B$4:$N$300,13,FALSE)&gt;S$3,0,IF(VLOOKUP($E31,'Country Indicator Data'!$B$4:$N$300,13,FALSE)&lt;S$4,5,(S$3-VLOOKUP($E31,'Country Indicator Data'!$B$4:$N$300,13,FALSE))/(S$3-S$4)*5)),1))))</f>
        <v>3</v>
      </c>
      <c r="T31" s="163">
        <f>IF(LEN(E31)&gt;3,((IF(VLOOKUP($C31,'Regional Crises'!$B$1:$R$66,14,FALSE)="x","x",ROUND(IF(VLOOKUP($C31,'Regional Crises'!$B$1:$R$66,14,FALSE)&gt;T$3,0,IF(VLOOKUP($C31,'Regional Crises'!$B$1:$R$66,14,FALSE)&lt;T$4,5,(T$3-VLOOKUP($C31,'Regional Crises'!$B$1:$R$66,14,FALSE))/(T$3-T$4)*5)),1)))),(IF(VLOOKUP($E31,'Country Indicator Data'!$B$4:$N$300,10,FALSE)="x","x",ROUND(IF(VLOOKUP($E31,'Country Indicator Data'!$B$4:$N$300,10,FALSE)&gt;T$3,0,IF(VLOOKUP($E31,'Country Indicator Data'!$B$4:$N$300,10,FALSE)&lt;T$4,5,(T$3-VLOOKUP($E31,'Country Indicator Data'!$B$4:$N$300,10,FALSE))/(T$3-T$4)*5)),1))))</f>
        <v>2.9</v>
      </c>
      <c r="U31" s="163">
        <f>IF(LEN(E31)&gt;3,((IF(VLOOKUP($C31,'Regional Crises'!$B$1:$R$66,15,FALSE)="x","x",ROUND(IF(VLOOKUP($C31,'Regional Crises'!$B$1:$R$66,15,FALSE)&gt;U$3,0,IF(VLOOKUP($C31,'Regional Crises'!$B$1:$R$66,15,FALSE)&lt;U$4,5,(U$3-VLOOKUP($C31,'Regional Crises'!$B$1:$R$66,15,FALSE))/(U$3-U$4)*5)),1)))),(IF(VLOOKUP($E31,'Country Indicator Data'!$B$4:$N$300,11,FALSE)="x","x",ROUND(IF(VLOOKUP($E31,'Country Indicator Data'!$B$4:$N$300,11,FALSE)&gt;U$3,0,IF(VLOOKUP($E31,'Country Indicator Data'!$B$4:$N$300,11,FALSE)&lt;U$4,5,(U$3-VLOOKUP($E31,'Country Indicator Data'!$B$4:$N$300,11,FALSE))/(U$3-U$4)*5)),1))))</f>
        <v>1.7</v>
      </c>
      <c r="V31" s="163">
        <f>IF(LEN(E31)&gt;3,((IF(VLOOKUP($C31,'Regional Crises'!$B$1:$R$66,16,FALSE)="x","x",ROUND(IF(VLOOKUP($C31,'Regional Crises'!$B$1:$R$66,16,FALSE)&gt;V$3,0,IF(VLOOKUP($C31,'Regional Crises'!$B$1:$R$66,16,FALSE)&lt;V$4,5,(V$3-VLOOKUP($C31,'Regional Crises'!$B$1:$R$66,16,FALSE))/(V$3-V$4)*5)),1)))),(IF(VLOOKUP($E31,'Country Indicator Data'!$B$4:$N$300,12,FALSE)="x","x",ROUND(IF(VLOOKUP($E31,'Country Indicator Data'!$B$4:$N$300,12,FALSE)&gt;V$3,0,IF(VLOOKUP($E31,'Country Indicator Data'!$B$4:$N$300,12,FALSE)&lt;V$4,5,(V$3-VLOOKUP($E31,'Country Indicator Data'!$B$4:$N$300,12,FALSE))/(V$3-V$4)*5)),1))))</f>
        <v>1.5</v>
      </c>
      <c r="W31" s="163">
        <f t="shared" si="5"/>
        <v>2.2999999999999998</v>
      </c>
      <c r="X31" s="163">
        <f t="shared" si="6"/>
        <v>2.9</v>
      </c>
      <c r="Y31" s="184">
        <f>IF('Core Indicators'!FC28="x","x",IF('Core Indicators'!FC28&gt;=5,5,IF('Core Indicators'!FC28&gt;=4,4,IF('Core Indicators'!FC28&gt;=3,3,IF('Core Indicators'!FC28&gt;=2,2,IF('Core Indicators'!FC28&gt;=1,1,0))))))</f>
        <v>4</v>
      </c>
      <c r="Z31" s="163">
        <f t="shared" si="7"/>
        <v>4</v>
      </c>
      <c r="AA31" s="184">
        <f>'Crisis Indicator Data'!Y28</f>
        <v>0</v>
      </c>
      <c r="AB31" s="184">
        <f>'Crisis Indicator Data'!Z28</f>
        <v>3</v>
      </c>
      <c r="AC31" s="184">
        <f>'Crisis Indicator Data'!AA28</f>
        <v>1</v>
      </c>
      <c r="AD31" s="184">
        <f>'Crisis Indicator Data'!AB28</f>
        <v>0</v>
      </c>
      <c r="AE31" s="184">
        <f t="shared" si="8"/>
        <v>2</v>
      </c>
      <c r="AF31" s="184">
        <f>'Crisis Indicator Data'!AC28</f>
        <v>0</v>
      </c>
      <c r="AG31" s="184">
        <f>'Crisis Indicator Data'!AD28</f>
        <v>2</v>
      </c>
      <c r="AH31" s="184">
        <f t="shared" si="9"/>
        <v>2</v>
      </c>
      <c r="AI31" s="184">
        <f>'Crisis Indicator Data'!AE28</f>
        <v>1</v>
      </c>
      <c r="AJ31" s="184">
        <f>'Crisis Indicator Data'!AF28</f>
        <v>2</v>
      </c>
      <c r="AK31" s="184">
        <f>'Crisis Indicator Data'!AG28</f>
        <v>3</v>
      </c>
      <c r="AL31" s="184">
        <f t="shared" si="10"/>
        <v>4</v>
      </c>
      <c r="AM31" s="163">
        <f t="shared" si="11"/>
        <v>3</v>
      </c>
      <c r="AN31" s="163">
        <f t="shared" si="12"/>
        <v>3.5</v>
      </c>
    </row>
    <row r="32" spans="1:40" ht="13.5" customHeight="1" x14ac:dyDescent="0.35">
      <c r="A32" s="169" t="str">
        <f>'Crisis Indicator Data'!A29</f>
        <v>Venezuela displacement in Colombia</v>
      </c>
      <c r="B32" s="170" t="str">
        <f>'Crisis Indicator Data'!B29</f>
        <v>Displacement</v>
      </c>
      <c r="C32" s="170" t="str">
        <f>'Crisis Indicator Data'!C29</f>
        <v>COL002</v>
      </c>
      <c r="D32" s="170" t="str">
        <f>'Crisis Indicator Data'!D29</f>
        <v>Colombia</v>
      </c>
      <c r="E32" s="171" t="str">
        <f>'Crisis Indicator Data'!E29</f>
        <v>COL</v>
      </c>
      <c r="F32" s="163">
        <f>IF(LEN(E32)&gt;3,(IF(VLOOKUP($C32,'Regional Crises'!$B$1:$R$66,7,FALSE)="x","x",ROUND(IF(VLOOKUP($C32,'Regional Crises'!$B$1:$R$66,7,FALSE)&gt;$F$3,5,IF(VLOOKUP($C32,'Regional Crises'!$B$1:$R$66,7,FALSE)&lt;F$4,0,($F$3-VLOOKUP($C32,'Regional Crises'!$B$1:$R$66,7,FALSE))/($F$3-$F$4)*5)),1))),IF(VLOOKUP($E32,'Country Indicator Data'!$B$4:$N$300,3,FALSE)="x","x",ROUND(IF(VLOOKUP($E32,'Country Indicator Data'!$B$4:$N$300,3,FALSE)&gt;$F$3,5,IF(VLOOKUP($E32,'Country Indicator Data'!$B$4:$N$300,3,FALSE)&lt;$F$4,0,($F$3-VLOOKUP($E32,'Country Indicator Data'!$B$4:$N$300,3,FALSE))/($F$3-$F$4)*5)),1)))</f>
        <v>1.4</v>
      </c>
      <c r="G32" s="163">
        <f>IF(LEN(E32)&gt;3,(IF(VLOOKUP($C32,'Regional Crises'!$B$1:$R$66,9,FALSE)="x","x",ROUND(IF(VLOOKUP($C32,'Regional Crises'!$B$1:$R$66,9,FALSE)&gt;G$3,5,IF(VLOOKUP($C32,'Regional Crises'!$B$1:$R$66,9,FALSE)&lt;G$4,0,(G$3-VLOOKUP($C32,'Regional Crises'!$B$1:$R$66,9,FALSE))/(G$3-G$4)*5)),1))),IF(VLOOKUP($E32,'Country Indicator Data'!$B$4:$N$300,5,FALSE)="x","x",ROUND(IF(VLOOKUP($E32,'Country Indicator Data'!$B$4:$N$300,5,FALSE)&gt;G$3,5,IF(VLOOKUP($E32,'Country Indicator Data'!$B$4:$N$300,5,FALSE)&lt;G$4,0,(G$3-VLOOKUP($E32,'Country Indicator Data'!$B$4:$N$300,5,FALSE))/(G$3-G$4)*5)),1)))</f>
        <v>1.8</v>
      </c>
      <c r="H32" s="163">
        <f t="shared" si="0"/>
        <v>1.6</v>
      </c>
      <c r="I32" s="163">
        <f>IF(LEN(E32)&gt;3,(IF(VLOOKUP($C32,'Regional Crises'!$B$1:$R$66,6,FALSE)="x","x",ROUND(IF(VLOOKUP($C32,'Regional Crises'!$B$1:$R$66,6,FALSE)&gt;I$3,5,IF(VLOOKUP($C32,'Regional Crises'!$B$1:$R$66,6,FALSE)&lt;I$4,0,5-(I$3-VLOOKUP($C32,'Regional Crises'!$B$1:$R$66,6,FALSE))/(I$3-I$4)*5)),1))),IF(VLOOKUP($E32,'Country Indicator Data'!$B$4:$N$300,2,FALSE)="x","x",ROUND(IF(VLOOKUP($E32,'Country Indicator Data'!$B$4:$N$300,2,FALSE)&gt;I$3,5,IF(VLOOKUP($E32,'Country Indicator Data'!$B$4:$N$300,2,FALSE)&lt;I$4,0,5-(I$3-VLOOKUP($E32,'Country Indicator Data'!$B$4:$N$300,2,FALSE))/(I$3-I$4)*5)),1)))</f>
        <v>2.1</v>
      </c>
      <c r="J32" s="163">
        <f>IF(LEN(E32)&gt;3,(IF(VLOOKUP($C32,'Regional Crises'!$B$1:$R$66,8,FALSE)="x","x",ROUND(IF(VLOOKUP($C32,'Regional Crises'!$B$1:$R$66,8,FALSE)&gt;J$3,5,IF(VLOOKUP($C32,'Regional Crises'!$B$1:$R$66,8,FALSE)&lt;J$4,0,5-(J$3-VLOOKUP($C32,'Regional Crises'!$B$1:$R$66,8,FALSE))/(J$3-J$4)*5)),1))),IF(VLOOKUP($E32,'Country Indicator Data'!$B$4:$N$300,4,FALSE)="x","x",ROUND(IF(VLOOKUP($E32,'Country Indicator Data'!$B$4:$N$300,4,FALSE)&gt;J$3,5,IF(VLOOKUP($E32,'Country Indicator Data'!$B$4:$N$300,4,FALSE)&lt;J$4,0,5-(J$3-VLOOKUP($E32,'Country Indicator Data'!$B$4:$N$300,4,FALSE))/(J$3-J$4)*5)),1)))</f>
        <v>2.5</v>
      </c>
      <c r="K32" s="163">
        <f t="shared" si="1"/>
        <v>2.2999999999999998</v>
      </c>
      <c r="L32" s="163">
        <f>IF(LEN(E32)&gt;3,(IF(VLOOKUP($C32,'Regional Crises'!$B$1:$R$66,10,FALSE)="x","x",ROUND(IF(VLOOKUP($C32,'Regional Crises'!$B$1:$R$66,10,FALSE)&gt;L$3,5,IF(VLOOKUP($C32,'Regional Crises'!$B$1:$R$66,10,FALSE)&lt;L$4,0,5-(L$3-VLOOKUP($C32,'Regional Crises'!$B$1:$R$66,10,FALSE))/(L$3-L$4)*5)),1))),IF(VLOOKUP($E32,'Country Indicator Data'!$B$4:$N$300,6,FALSE)="x","x",ROUND(IF(VLOOKUP($E32,'Country Indicator Data'!$B$4:$N$300,6,FALSE)&gt;L$3,5,IF(VLOOKUP($E32,'Country Indicator Data'!$B$4:$N$300,6,FALSE)&lt;L$4,0,5-(L$3-VLOOKUP($E32,'Country Indicator Data'!$B$4:$N$300,6,FALSE))/(L$3-L$4)*5)),1)))</f>
        <v>2.7</v>
      </c>
      <c r="M32" s="163">
        <f>IF(LEN(E32)&gt;3,(IF(VLOOKUP($C32,'Regional Crises'!$B$1:$R$66,11,FALSE)="x","x",ROUND(IF(VLOOKUP($C32,'Regional Crises'!$B$1:$R$66,11,FALSE)&gt;M$3,5,IF(VLOOKUP($C32,'Regional Crises'!$B$1:$R$66,11,FALSE)&lt;M$4,0,5-(M$3-VLOOKUP($C32,'Regional Crises'!$B$1:$R$66,11,FALSE))/(M$3-M$4)*5)),1))),IF(VLOOKUP($E32,'Country Indicator Data'!$B$4:$N$300,7,FALSE)="x","x",ROUND(IF(VLOOKUP($E32,'Country Indicator Data'!$B$4:$N$300,7,FALSE)&gt;M$3,5,IF(VLOOKUP($E32,'Country Indicator Data'!$B$4:$N$300,7,FALSE)&lt;M$4,0,5-(M$3-VLOOKUP($E32,'Country Indicator Data'!$B$4:$N$300,7,FALSE))/(M$3-M$4)*5)),1)))</f>
        <v>3.7</v>
      </c>
      <c r="N32" s="163">
        <f t="shared" si="2"/>
        <v>3.2</v>
      </c>
      <c r="O32" s="163">
        <f t="shared" si="3"/>
        <v>2.3666666666666667</v>
      </c>
      <c r="P32" s="163">
        <f>IF(LEN(E32)&gt;3,VLOOKUP(C32,'Regional Crises'!$B$1:$R$69,12,FALSE),VLOOKUP(E32,'Country Indicator Data'!$B$4:$I$300,8,FALSE))</f>
        <v>4</v>
      </c>
      <c r="Q32" s="163">
        <f>IF(LEN(E32)&gt;3,((IF(VLOOKUP($C32,'Regional Crises'!$B$1:$R$66,13,FALSE)="x","x",ROUND(IF(VLOOKUP($C32,'Regional Crises'!$B$1:$R$66,13,FALSE)&gt;Q$3,5,IF(VLOOKUP($C32,'Regional Crises'!$B$1:$R$66,13,FALSE)&lt;Q$4,0,5-(LOG(Q$3)-LOG(VLOOKUP($C32,'Regional Crises'!$B$1:$R$66,13,FALSE)))/(LOG(Q$3)-LOG(Q$4))*5)),1)))),(IF(VLOOKUP($E32,'Country Indicator Data'!$B$4:$N$300,9,FALSE)="x","x",ROUND(IF(VLOOKUP($E32,'Country Indicator Data'!$B$4:$N$300,9,FALSE)&gt;Q$3,5,IF(VLOOKUP($E32,'Country Indicator Data'!$B$4:$N$300,9,FALSE)&lt;Q$4,0,5-(LOG(Q$3)-LOG(VLOOKUP($E32,'Country Indicator Data'!$B$4:$N$300,9,FALSE)))/(LOG(Q$3)-LOG(Q$4))*5)),1))))</f>
        <v>4.0999999999999996</v>
      </c>
      <c r="R32" s="163">
        <f t="shared" si="4"/>
        <v>4.05</v>
      </c>
      <c r="S32" s="163">
        <f>IF(LEN(E32)&gt;3,((IF(VLOOKUP($C32,'Regional Crises'!$B$1:$R$66,17,FALSE)="x","x",ROUND(IF(VLOOKUP($C32,'Regional Crises'!$B$1:$R$66,17,FALSE)&gt;S$3,0,IF(VLOOKUP($C32,'Regional Crises'!$B$1:$R$66,17,FALSE)&lt;S$4,5,(S$3-VLOOKUP($C32,'Regional Crises'!$B$1:$R$66,17,FALSE))/(S$3-S$4)*5)),1)))),(IF(VLOOKUP($E32,'Country Indicator Data'!$B$4:$N$300,13,FALSE)="x","x",ROUND(IF(VLOOKUP($E32,'Country Indicator Data'!$B$4:$N$300,13,FALSE)&gt;S$3,0,IF(VLOOKUP($E32,'Country Indicator Data'!$B$4:$N$300,13,FALSE)&lt;S$4,5,(S$3-VLOOKUP($E32,'Country Indicator Data'!$B$4:$N$300,13,FALSE))/(S$3-S$4)*5)),1))))</f>
        <v>3</v>
      </c>
      <c r="T32" s="163">
        <f>IF(LEN(E32)&gt;3,((IF(VLOOKUP($C32,'Regional Crises'!$B$1:$R$66,14,FALSE)="x","x",ROUND(IF(VLOOKUP($C32,'Regional Crises'!$B$1:$R$66,14,FALSE)&gt;T$3,0,IF(VLOOKUP($C32,'Regional Crises'!$B$1:$R$66,14,FALSE)&lt;T$4,5,(T$3-VLOOKUP($C32,'Regional Crises'!$B$1:$R$66,14,FALSE))/(T$3-T$4)*5)),1)))),(IF(VLOOKUP($E32,'Country Indicator Data'!$B$4:$N$300,10,FALSE)="x","x",ROUND(IF(VLOOKUP($E32,'Country Indicator Data'!$B$4:$N$300,10,FALSE)&gt;T$3,0,IF(VLOOKUP($E32,'Country Indicator Data'!$B$4:$N$300,10,FALSE)&lt;T$4,5,(T$3-VLOOKUP($E32,'Country Indicator Data'!$B$4:$N$300,10,FALSE))/(T$3-T$4)*5)),1))))</f>
        <v>2.9</v>
      </c>
      <c r="U32" s="163">
        <f>IF(LEN(E32)&gt;3,((IF(VLOOKUP($C32,'Regional Crises'!$B$1:$R$66,15,FALSE)="x","x",ROUND(IF(VLOOKUP($C32,'Regional Crises'!$B$1:$R$66,15,FALSE)&gt;U$3,0,IF(VLOOKUP($C32,'Regional Crises'!$B$1:$R$66,15,FALSE)&lt;U$4,5,(U$3-VLOOKUP($C32,'Regional Crises'!$B$1:$R$66,15,FALSE))/(U$3-U$4)*5)),1)))),(IF(VLOOKUP($E32,'Country Indicator Data'!$B$4:$N$300,11,FALSE)="x","x",ROUND(IF(VLOOKUP($E32,'Country Indicator Data'!$B$4:$N$300,11,FALSE)&gt;U$3,0,IF(VLOOKUP($E32,'Country Indicator Data'!$B$4:$N$300,11,FALSE)&lt;U$4,5,(U$3-VLOOKUP($E32,'Country Indicator Data'!$B$4:$N$300,11,FALSE))/(U$3-U$4)*5)),1))))</f>
        <v>1.7</v>
      </c>
      <c r="V32" s="163">
        <f>IF(LEN(E32)&gt;3,((IF(VLOOKUP($C32,'Regional Crises'!$B$1:$R$66,16,FALSE)="x","x",ROUND(IF(VLOOKUP($C32,'Regional Crises'!$B$1:$R$66,16,FALSE)&gt;V$3,0,IF(VLOOKUP($C32,'Regional Crises'!$B$1:$R$66,16,FALSE)&lt;V$4,5,(V$3-VLOOKUP($C32,'Regional Crises'!$B$1:$R$66,16,FALSE))/(V$3-V$4)*5)),1)))),(IF(VLOOKUP($E32,'Country Indicator Data'!$B$4:$N$300,12,FALSE)="x","x",ROUND(IF(VLOOKUP($E32,'Country Indicator Data'!$B$4:$N$300,12,FALSE)&gt;V$3,0,IF(VLOOKUP($E32,'Country Indicator Data'!$B$4:$N$300,12,FALSE)&lt;V$4,5,(V$3-VLOOKUP($E32,'Country Indicator Data'!$B$4:$N$300,12,FALSE))/(V$3-V$4)*5)),1))))</f>
        <v>1.5</v>
      </c>
      <c r="W32" s="163">
        <f t="shared" si="5"/>
        <v>2.2999999999999998</v>
      </c>
      <c r="X32" s="163">
        <f t="shared" si="6"/>
        <v>2.9</v>
      </c>
      <c r="Y32" s="184">
        <f>IF('Core Indicators'!FC29="x","x",IF('Core Indicators'!FC29&gt;=5,5,IF('Core Indicators'!FC29&gt;=4,4,IF('Core Indicators'!FC29&gt;=3,3,IF('Core Indicators'!FC29&gt;=2,2,IF('Core Indicators'!FC29&gt;=1,1,0))))))</f>
        <v>3</v>
      </c>
      <c r="Z32" s="163">
        <f t="shared" si="7"/>
        <v>3</v>
      </c>
      <c r="AA32" s="184">
        <f>'Crisis Indicator Data'!Y29</f>
        <v>0</v>
      </c>
      <c r="AB32" s="184">
        <f>'Crisis Indicator Data'!Z29</f>
        <v>3</v>
      </c>
      <c r="AC32" s="184">
        <f>'Crisis Indicator Data'!AA29</f>
        <v>1</v>
      </c>
      <c r="AD32" s="184">
        <f>'Crisis Indicator Data'!AB29</f>
        <v>0</v>
      </c>
      <c r="AE32" s="184">
        <f t="shared" si="8"/>
        <v>2</v>
      </c>
      <c r="AF32" s="184">
        <f>'Crisis Indicator Data'!AC29</f>
        <v>0</v>
      </c>
      <c r="AG32" s="184">
        <f>'Crisis Indicator Data'!AD29</f>
        <v>0</v>
      </c>
      <c r="AH32" s="184">
        <f t="shared" si="9"/>
        <v>0</v>
      </c>
      <c r="AI32" s="184">
        <f>'Crisis Indicator Data'!AE29</f>
        <v>1</v>
      </c>
      <c r="AJ32" s="184">
        <f>'Crisis Indicator Data'!AF29</f>
        <v>2</v>
      </c>
      <c r="AK32" s="184">
        <f>'Crisis Indicator Data'!AG29</f>
        <v>3</v>
      </c>
      <c r="AL32" s="184">
        <f t="shared" si="10"/>
        <v>4</v>
      </c>
      <c r="AM32" s="163">
        <f t="shared" si="11"/>
        <v>2</v>
      </c>
      <c r="AN32" s="163">
        <f t="shared" si="12"/>
        <v>2.5</v>
      </c>
    </row>
    <row r="33" spans="1:40" ht="13.5" customHeight="1" x14ac:dyDescent="0.35">
      <c r="A33" s="169" t="str">
        <f>'Crisis Indicator Data'!A30</f>
        <v>Nicaraguan refugees in Costa Rica</v>
      </c>
      <c r="B33" s="170" t="str">
        <f>'Crisis Indicator Data'!B30</f>
        <v>Displacement</v>
      </c>
      <c r="C33" s="170" t="str">
        <f>'Crisis Indicator Data'!C30</f>
        <v>CRI002</v>
      </c>
      <c r="D33" s="170" t="str">
        <f>'Crisis Indicator Data'!D30</f>
        <v>Costa Rica</v>
      </c>
      <c r="E33" s="171" t="str">
        <f>'Crisis Indicator Data'!E30</f>
        <v>CRI</v>
      </c>
      <c r="F33" s="163">
        <f>IF(LEN(E33)&gt;3,(IF(VLOOKUP($C33,'Regional Crises'!$B$1:$R$66,7,FALSE)="x","x",ROUND(IF(VLOOKUP($C33,'Regional Crises'!$B$1:$R$66,7,FALSE)&gt;$F$3,5,IF(VLOOKUP($C33,'Regional Crises'!$B$1:$R$66,7,FALSE)&lt;F$4,0,($F$3-VLOOKUP($C33,'Regional Crises'!$B$1:$R$66,7,FALSE))/($F$3-$F$4)*5)),1))),IF(VLOOKUP($E33,'Country Indicator Data'!$B$4:$N$300,3,FALSE)="x","x",ROUND(IF(VLOOKUP($E33,'Country Indicator Data'!$B$4:$N$300,3,FALSE)&gt;$F$3,5,IF(VLOOKUP($E33,'Country Indicator Data'!$B$4:$N$300,3,FALSE)&lt;$F$4,0,($F$3-VLOOKUP($E33,'Country Indicator Data'!$B$4:$N$300,3,FALSE))/($F$3-$F$4)*5)),1)))</f>
        <v>1.1000000000000001</v>
      </c>
      <c r="G33" s="163">
        <f>IF(LEN(E33)&gt;3,(IF(VLOOKUP($C33,'Regional Crises'!$B$1:$R$66,9,FALSE)="x","x",ROUND(IF(VLOOKUP($C33,'Regional Crises'!$B$1:$R$66,9,FALSE)&gt;G$3,5,IF(VLOOKUP($C33,'Regional Crises'!$B$1:$R$66,9,FALSE)&lt;G$4,0,(G$3-VLOOKUP($C33,'Regional Crises'!$B$1:$R$66,9,FALSE))/(G$3-G$4)*5)),1))),IF(VLOOKUP($E33,'Country Indicator Data'!$B$4:$N$300,5,FALSE)="x","x",ROUND(IF(VLOOKUP($E33,'Country Indicator Data'!$B$4:$N$300,5,FALSE)&gt;G$3,5,IF(VLOOKUP($E33,'Country Indicator Data'!$B$4:$N$300,5,FALSE)&lt;G$4,0,(G$3-VLOOKUP($E33,'Country Indicator Data'!$B$4:$N$300,5,FALSE))/(G$3-G$4)*5)),1)))</f>
        <v>0.5</v>
      </c>
      <c r="H33" s="163">
        <f t="shared" si="0"/>
        <v>0.8</v>
      </c>
      <c r="I33" s="163">
        <f>IF(LEN(E33)&gt;3,(IF(VLOOKUP($C33,'Regional Crises'!$B$1:$R$66,6,FALSE)="x","x",ROUND(IF(VLOOKUP($C33,'Regional Crises'!$B$1:$R$66,6,FALSE)&gt;I$3,5,IF(VLOOKUP($C33,'Regional Crises'!$B$1:$R$66,6,FALSE)&lt;I$4,0,5-(I$3-VLOOKUP($C33,'Regional Crises'!$B$1:$R$66,6,FALSE))/(I$3-I$4)*5)),1))),IF(VLOOKUP($E33,'Country Indicator Data'!$B$4:$N$300,2,FALSE)="x","x",ROUND(IF(VLOOKUP($E33,'Country Indicator Data'!$B$4:$N$300,2,FALSE)&gt;I$3,5,IF(VLOOKUP($E33,'Country Indicator Data'!$B$4:$N$300,2,FALSE)&lt;I$4,0,5-(I$3-VLOOKUP($E33,'Country Indicator Data'!$B$4:$N$300,2,FALSE))/(I$3-I$4)*5)),1)))</f>
        <v>1.5</v>
      </c>
      <c r="J33" s="163">
        <f>IF(LEN(E33)&gt;3,(IF(VLOOKUP($C33,'Regional Crises'!$B$1:$R$66,8,FALSE)="x","x",ROUND(IF(VLOOKUP($C33,'Regional Crises'!$B$1:$R$66,8,FALSE)&gt;J$3,5,IF(VLOOKUP($C33,'Regional Crises'!$B$1:$R$66,8,FALSE)&lt;J$4,0,5-(J$3-VLOOKUP($C33,'Regional Crises'!$B$1:$R$66,8,FALSE))/(J$3-J$4)*5)),1))),IF(VLOOKUP($E33,'Country Indicator Data'!$B$4:$N$300,4,FALSE)="x","x",ROUND(IF(VLOOKUP($E33,'Country Indicator Data'!$B$4:$N$300,4,FALSE)&gt;J$3,5,IF(VLOOKUP($E33,'Country Indicator Data'!$B$4:$N$300,4,FALSE)&lt;J$4,0,5-(J$3-VLOOKUP($E33,'Country Indicator Data'!$B$4:$N$300,4,FALSE))/(J$3-J$4)*5)),1)))</f>
        <v>0.2</v>
      </c>
      <c r="K33" s="163">
        <f t="shared" si="1"/>
        <v>0.85</v>
      </c>
      <c r="L33" s="163">
        <f>IF(LEN(E33)&gt;3,(IF(VLOOKUP($C33,'Regional Crises'!$B$1:$R$66,10,FALSE)="x","x",ROUND(IF(VLOOKUP($C33,'Regional Crises'!$B$1:$R$66,10,FALSE)&gt;L$3,5,IF(VLOOKUP($C33,'Regional Crises'!$B$1:$R$66,10,FALSE)&lt;L$4,0,5-(L$3-VLOOKUP($C33,'Regional Crises'!$B$1:$R$66,10,FALSE))/(L$3-L$4)*5)),1))),IF(VLOOKUP($E33,'Country Indicator Data'!$B$4:$N$300,6,FALSE)="x","x",ROUND(IF(VLOOKUP($E33,'Country Indicator Data'!$B$4:$N$300,6,FALSE)&gt;L$3,5,IF(VLOOKUP($E33,'Country Indicator Data'!$B$4:$N$300,6,FALSE)&lt;L$4,0,5-(L$3-VLOOKUP($E33,'Country Indicator Data'!$B$4:$N$300,6,FALSE))/(L$3-L$4)*5)),1)))</f>
        <v>1.9</v>
      </c>
      <c r="M33" s="163">
        <f>IF(LEN(E33)&gt;3,(IF(VLOOKUP($C33,'Regional Crises'!$B$1:$R$66,11,FALSE)="x","x",ROUND(IF(VLOOKUP($C33,'Regional Crises'!$B$1:$R$66,11,FALSE)&gt;M$3,5,IF(VLOOKUP($C33,'Regional Crises'!$B$1:$R$66,11,FALSE)&lt;M$4,0,5-(M$3-VLOOKUP($C33,'Regional Crises'!$B$1:$R$66,11,FALSE))/(M$3-M$4)*5)),1))),IF(VLOOKUP($E33,'Country Indicator Data'!$B$4:$N$300,7,FALSE)="x","x",ROUND(IF(VLOOKUP($E33,'Country Indicator Data'!$B$4:$N$300,7,FALSE)&gt;M$3,5,IF(VLOOKUP($E33,'Country Indicator Data'!$B$4:$N$300,7,FALSE)&lt;M$4,0,5-(M$3-VLOOKUP($E33,'Country Indicator Data'!$B$4:$N$300,7,FALSE))/(M$3-M$4)*5)),1)))</f>
        <v>2.8</v>
      </c>
      <c r="N33" s="163">
        <f t="shared" si="2"/>
        <v>2.3499999999999996</v>
      </c>
      <c r="O33" s="163">
        <f t="shared" si="3"/>
        <v>1.3333333333333333</v>
      </c>
      <c r="P33" s="163">
        <f>IF(LEN(E33)&gt;3,VLOOKUP(C33,'Regional Crises'!$B$1:$R$69,12,FALSE),VLOOKUP(E33,'Country Indicator Data'!$B$4:$I$300,8,FALSE))</f>
        <v>0</v>
      </c>
      <c r="Q33" s="163">
        <f>IF(LEN(E33)&gt;3,((IF(VLOOKUP($C33,'Regional Crises'!$B$1:$R$66,13,FALSE)="x","x",ROUND(IF(VLOOKUP($C33,'Regional Crises'!$B$1:$R$66,13,FALSE)&gt;Q$3,5,IF(VLOOKUP($C33,'Regional Crises'!$B$1:$R$66,13,FALSE)&lt;Q$4,0,5-(LOG(Q$3)-LOG(VLOOKUP($C33,'Regional Crises'!$B$1:$R$66,13,FALSE)))/(LOG(Q$3)-LOG(Q$4))*5)),1)))),(IF(VLOOKUP($E33,'Country Indicator Data'!$B$4:$N$300,9,FALSE)="x","x",ROUND(IF(VLOOKUP($E33,'Country Indicator Data'!$B$4:$N$300,9,FALSE)&gt;Q$3,5,IF(VLOOKUP($E33,'Country Indicator Data'!$B$4:$N$300,9,FALSE)&lt;Q$4,0,5-(LOG(Q$3)-LOG(VLOOKUP($E33,'Country Indicator Data'!$B$4:$N$300,9,FALSE)))/(LOG(Q$3)-LOG(Q$4))*5)),1))))</f>
        <v>2.9</v>
      </c>
      <c r="R33" s="163">
        <f t="shared" si="4"/>
        <v>1.45</v>
      </c>
      <c r="S33" s="163">
        <f>IF(LEN(E33)&gt;3,((IF(VLOOKUP($C33,'Regional Crises'!$B$1:$R$66,17,FALSE)="x","x",ROUND(IF(VLOOKUP($C33,'Regional Crises'!$B$1:$R$66,17,FALSE)&gt;S$3,0,IF(VLOOKUP($C33,'Regional Crises'!$B$1:$R$66,17,FALSE)&lt;S$4,5,(S$3-VLOOKUP($C33,'Regional Crises'!$B$1:$R$66,17,FALSE))/(S$3-S$4)*5)),1)))),(IF(VLOOKUP($E33,'Country Indicator Data'!$B$4:$N$300,13,FALSE)="x","x",ROUND(IF(VLOOKUP($E33,'Country Indicator Data'!$B$4:$N$300,13,FALSE)&gt;S$3,0,IF(VLOOKUP($E33,'Country Indicator Data'!$B$4:$N$300,13,FALSE)&lt;S$4,5,(S$3-VLOOKUP($E33,'Country Indicator Data'!$B$4:$N$300,13,FALSE))/(S$3-S$4)*5)),1))))</f>
        <v>2.2999999999999998</v>
      </c>
      <c r="T33" s="163">
        <f>IF(LEN(E33)&gt;3,((IF(VLOOKUP($C33,'Regional Crises'!$B$1:$R$66,14,FALSE)="x","x",ROUND(IF(VLOOKUP($C33,'Regional Crises'!$B$1:$R$66,14,FALSE)&gt;T$3,0,IF(VLOOKUP($C33,'Regional Crises'!$B$1:$R$66,14,FALSE)&lt;T$4,5,(T$3-VLOOKUP($C33,'Regional Crises'!$B$1:$R$66,14,FALSE))/(T$3-T$4)*5)),1)))),(IF(VLOOKUP($E33,'Country Indicator Data'!$B$4:$N$300,10,FALSE)="x","x",ROUND(IF(VLOOKUP($E33,'Country Indicator Data'!$B$4:$N$300,10,FALSE)&gt;T$3,0,IF(VLOOKUP($E33,'Country Indicator Data'!$B$4:$N$300,10,FALSE)&lt;T$4,5,(T$3-VLOOKUP($E33,'Country Indicator Data'!$B$4:$N$300,10,FALSE))/(T$3-T$4)*5)),1))))</f>
        <v>2.1</v>
      </c>
      <c r="U33" s="163">
        <f>IF(LEN(E33)&gt;3,((IF(VLOOKUP($C33,'Regional Crises'!$B$1:$R$66,15,FALSE)="x","x",ROUND(IF(VLOOKUP($C33,'Regional Crises'!$B$1:$R$66,15,FALSE)&gt;U$3,0,IF(VLOOKUP($C33,'Regional Crises'!$B$1:$R$66,15,FALSE)&lt;U$4,5,(U$3-VLOOKUP($C33,'Regional Crises'!$B$1:$R$66,15,FALSE))/(U$3-U$4)*5)),1)))),(IF(VLOOKUP($E33,'Country Indicator Data'!$B$4:$N$300,11,FALSE)="x","x",ROUND(IF(VLOOKUP($E33,'Country Indicator Data'!$B$4:$N$300,11,FALSE)&gt;U$3,0,IF(VLOOKUP($E33,'Country Indicator Data'!$B$4:$N$300,11,FALSE)&lt;U$4,5,(U$3-VLOOKUP($E33,'Country Indicator Data'!$B$4:$N$300,11,FALSE))/(U$3-U$4)*5)),1))))</f>
        <v>0.8</v>
      </c>
      <c r="V33" s="163">
        <f>IF(LEN(E33)&gt;3,((IF(VLOOKUP($C33,'Regional Crises'!$B$1:$R$66,16,FALSE)="x","x",ROUND(IF(VLOOKUP($C33,'Regional Crises'!$B$1:$R$66,16,FALSE)&gt;V$3,0,IF(VLOOKUP($C33,'Regional Crises'!$B$1:$R$66,16,FALSE)&lt;V$4,5,(V$3-VLOOKUP($C33,'Regional Crises'!$B$1:$R$66,16,FALSE))/(V$3-V$4)*5)),1)))),(IF(VLOOKUP($E33,'Country Indicator Data'!$B$4:$N$300,12,FALSE)="x","x",ROUND(IF(VLOOKUP($E33,'Country Indicator Data'!$B$4:$N$300,12,FALSE)&gt;V$3,0,IF(VLOOKUP($E33,'Country Indicator Data'!$B$4:$N$300,12,FALSE)&lt;V$4,5,(V$3-VLOOKUP($E33,'Country Indicator Data'!$B$4:$N$300,12,FALSE))/(V$3-V$4)*5)),1))))</f>
        <v>0.5</v>
      </c>
      <c r="W33" s="163">
        <f t="shared" si="5"/>
        <v>1.4</v>
      </c>
      <c r="X33" s="163">
        <f t="shared" si="6"/>
        <v>1.4</v>
      </c>
      <c r="Y33" s="184">
        <f>IF('Core Indicators'!FC30="x","x",IF('Core Indicators'!FC30&gt;=5,5,IF('Core Indicators'!FC30&gt;=4,4,IF('Core Indicators'!FC30&gt;=3,3,IF('Core Indicators'!FC30&gt;=2,2,IF('Core Indicators'!FC30&gt;=1,1,0))))))</f>
        <v>3</v>
      </c>
      <c r="Z33" s="163">
        <f t="shared" si="7"/>
        <v>3</v>
      </c>
      <c r="AA33" s="184">
        <f>'Crisis Indicator Data'!Y30</f>
        <v>0</v>
      </c>
      <c r="AB33" s="184">
        <f>'Crisis Indicator Data'!Z30</f>
        <v>0</v>
      </c>
      <c r="AC33" s="184">
        <f>'Crisis Indicator Data'!AA30</f>
        <v>0</v>
      </c>
      <c r="AD33" s="184">
        <f>'Crisis Indicator Data'!AB30</f>
        <v>0</v>
      </c>
      <c r="AE33" s="184">
        <f t="shared" si="8"/>
        <v>0</v>
      </c>
      <c r="AF33" s="184">
        <f>'Crisis Indicator Data'!AC30</f>
        <v>0</v>
      </c>
      <c r="AG33" s="184">
        <f>'Crisis Indicator Data'!AD30</f>
        <v>0</v>
      </c>
      <c r="AH33" s="184">
        <f t="shared" si="9"/>
        <v>0</v>
      </c>
      <c r="AI33" s="184">
        <f>'Crisis Indicator Data'!AE30</f>
        <v>0</v>
      </c>
      <c r="AJ33" s="184">
        <f>'Crisis Indicator Data'!AF30</f>
        <v>0</v>
      </c>
      <c r="AK33" s="184">
        <f>'Crisis Indicator Data'!AG30</f>
        <v>1</v>
      </c>
      <c r="AL33" s="184">
        <f t="shared" si="10"/>
        <v>1</v>
      </c>
      <c r="AM33" s="163">
        <f t="shared" si="11"/>
        <v>0</v>
      </c>
      <c r="AN33" s="163">
        <f t="shared" si="12"/>
        <v>1.5</v>
      </c>
    </row>
    <row r="34" spans="1:40" ht="13.5" customHeight="1" x14ac:dyDescent="0.35">
      <c r="A34" s="169" t="str">
        <f>'Crisis Indicator Data'!A31</f>
        <v>Displacement from Russia-Ukraine conflict in Czechia</v>
      </c>
      <c r="B34" s="170" t="str">
        <f>'Crisis Indicator Data'!B31</f>
        <v>Conflict,Displacement</v>
      </c>
      <c r="C34" s="170" t="str">
        <f>'Crisis Indicator Data'!C31</f>
        <v>CZE002</v>
      </c>
      <c r="D34" s="170" t="str">
        <f>'Crisis Indicator Data'!D31</f>
        <v>Czech Republic</v>
      </c>
      <c r="E34" s="171" t="str">
        <f>'Crisis Indicator Data'!E31</f>
        <v>CZE</v>
      </c>
      <c r="F34" s="163">
        <f>IF(LEN(E34)&gt;3,(IF(VLOOKUP($C34,'Regional Crises'!$B$1:$R$66,7,FALSE)="x","x",ROUND(IF(VLOOKUP($C34,'Regional Crises'!$B$1:$R$66,7,FALSE)&gt;$F$3,5,IF(VLOOKUP($C34,'Regional Crises'!$B$1:$R$66,7,FALSE)&lt;F$4,0,($F$3-VLOOKUP($C34,'Regional Crises'!$B$1:$R$66,7,FALSE))/($F$3-$F$4)*5)),1))),IF(VLOOKUP($E34,'Country Indicator Data'!$B$4:$N$300,3,FALSE)="x","x",ROUND(IF(VLOOKUP($E34,'Country Indicator Data'!$B$4:$N$300,3,FALSE)&gt;$F$3,5,IF(VLOOKUP($E34,'Country Indicator Data'!$B$4:$N$300,3,FALSE)&lt;$F$4,0,($F$3-VLOOKUP($E34,'Country Indicator Data'!$B$4:$N$300,3,FALSE))/($F$3-$F$4)*5)),1)))</f>
        <v>1.1000000000000001</v>
      </c>
      <c r="G34" s="163">
        <f>IF(LEN(E34)&gt;3,(IF(VLOOKUP($C34,'Regional Crises'!$B$1:$R$66,9,FALSE)="x","x",ROUND(IF(VLOOKUP($C34,'Regional Crises'!$B$1:$R$66,9,FALSE)&gt;G$3,5,IF(VLOOKUP($C34,'Regional Crises'!$B$1:$R$66,9,FALSE)&lt;G$4,0,(G$3-VLOOKUP($C34,'Regional Crises'!$B$1:$R$66,9,FALSE))/(G$3-G$4)*5)),1))),IF(VLOOKUP($E34,'Country Indicator Data'!$B$4:$N$300,5,FALSE)="x","x",ROUND(IF(VLOOKUP($E34,'Country Indicator Data'!$B$4:$N$300,5,FALSE)&gt;G$3,5,IF(VLOOKUP($E34,'Country Indicator Data'!$B$4:$N$300,5,FALSE)&lt;G$4,0,(G$3-VLOOKUP($E34,'Country Indicator Data'!$B$4:$N$300,5,FALSE))/(G$3-G$4)*5)),1)))</f>
        <v>0.4</v>
      </c>
      <c r="H34" s="163">
        <f t="shared" si="0"/>
        <v>0.75</v>
      </c>
      <c r="I34" s="163">
        <f>IF(LEN(E34)&gt;3,(IF(VLOOKUP($C34,'Regional Crises'!$B$1:$R$66,6,FALSE)="x","x",ROUND(IF(VLOOKUP($C34,'Regional Crises'!$B$1:$R$66,6,FALSE)&gt;I$3,5,IF(VLOOKUP($C34,'Regional Crises'!$B$1:$R$66,6,FALSE)&lt;I$4,0,5-(I$3-VLOOKUP($C34,'Regional Crises'!$B$1:$R$66,6,FALSE))/(I$3-I$4)*5)),1))),IF(VLOOKUP($E34,'Country Indicator Data'!$B$4:$N$300,2,FALSE)="x","x",ROUND(IF(VLOOKUP($E34,'Country Indicator Data'!$B$4:$N$300,2,FALSE)&gt;I$3,5,IF(VLOOKUP($E34,'Country Indicator Data'!$B$4:$N$300,2,FALSE)&lt;I$4,0,5-(I$3-VLOOKUP($E34,'Country Indicator Data'!$B$4:$N$300,2,FALSE))/(I$3-I$4)*5)),1)))</f>
        <v>0.3</v>
      </c>
      <c r="J34" s="163">
        <f>IF(LEN(E34)&gt;3,(IF(VLOOKUP($C34,'Regional Crises'!$B$1:$R$66,8,FALSE)="x","x",ROUND(IF(VLOOKUP($C34,'Regional Crises'!$B$1:$R$66,8,FALSE)&gt;J$3,5,IF(VLOOKUP($C34,'Regional Crises'!$B$1:$R$66,8,FALSE)&lt;J$4,0,5-(J$3-VLOOKUP($C34,'Regional Crises'!$B$1:$R$66,8,FALSE))/(J$3-J$4)*5)),1))),IF(VLOOKUP($E34,'Country Indicator Data'!$B$4:$N$300,4,FALSE)="x","x",ROUND(IF(VLOOKUP($E34,'Country Indicator Data'!$B$4:$N$300,4,FALSE)&gt;J$3,5,IF(VLOOKUP($E34,'Country Indicator Data'!$B$4:$N$300,4,FALSE)&lt;J$4,0,5-(J$3-VLOOKUP($E34,'Country Indicator Data'!$B$4:$N$300,4,FALSE))/(J$3-J$4)*5)),1)))</f>
        <v>0.6</v>
      </c>
      <c r="K34" s="163">
        <f t="shared" si="1"/>
        <v>0.44999999999999996</v>
      </c>
      <c r="L34" s="163">
        <f>IF(LEN(E34)&gt;3,(IF(VLOOKUP($C34,'Regional Crises'!$B$1:$R$66,10,FALSE)="x","x",ROUND(IF(VLOOKUP($C34,'Regional Crises'!$B$1:$R$66,10,FALSE)&gt;L$3,5,IF(VLOOKUP($C34,'Regional Crises'!$B$1:$R$66,10,FALSE)&lt;L$4,0,5-(L$3-VLOOKUP($C34,'Regional Crises'!$B$1:$R$66,10,FALSE))/(L$3-L$4)*5)),1))),IF(VLOOKUP($E34,'Country Indicator Data'!$B$4:$N$300,6,FALSE)="x","x",ROUND(IF(VLOOKUP($E34,'Country Indicator Data'!$B$4:$N$300,6,FALSE)&gt;L$3,5,IF(VLOOKUP($E34,'Country Indicator Data'!$B$4:$N$300,6,FALSE)&lt;L$4,0,5-(L$3-VLOOKUP($E34,'Country Indicator Data'!$B$4:$N$300,6,FALSE))/(L$3-L$4)*5)),1)))</f>
        <v>0.9</v>
      </c>
      <c r="M34" s="163">
        <f>IF(LEN(E34)&gt;3,(IF(VLOOKUP($C34,'Regional Crises'!$B$1:$R$66,11,FALSE)="x","x",ROUND(IF(VLOOKUP($C34,'Regional Crises'!$B$1:$R$66,11,FALSE)&gt;M$3,5,IF(VLOOKUP($C34,'Regional Crises'!$B$1:$R$66,11,FALSE)&lt;M$4,0,5-(M$3-VLOOKUP($C34,'Regional Crises'!$B$1:$R$66,11,FALSE))/(M$3-M$4)*5)),1))),IF(VLOOKUP($E34,'Country Indicator Data'!$B$4:$N$300,7,FALSE)="x","x",ROUND(IF(VLOOKUP($E34,'Country Indicator Data'!$B$4:$N$300,7,FALSE)&gt;M$3,5,IF(VLOOKUP($E34,'Country Indicator Data'!$B$4:$N$300,7,FALSE)&lt;M$4,0,5-(M$3-VLOOKUP($E34,'Country Indicator Data'!$B$4:$N$300,7,FALSE))/(M$3-M$4)*5)),1)))</f>
        <v>0</v>
      </c>
      <c r="N34" s="163">
        <f t="shared" si="2"/>
        <v>0.45</v>
      </c>
      <c r="O34" s="163">
        <f t="shared" si="3"/>
        <v>0.54999999999999993</v>
      </c>
      <c r="P34" s="163">
        <f>IF(LEN(E34)&gt;3,VLOOKUP(C34,'Regional Crises'!$B$1:$R$69,12,FALSE),VLOOKUP(E34,'Country Indicator Data'!$B$4:$I$300,8,FALSE))</f>
        <v>0</v>
      </c>
      <c r="Q34" s="163">
        <f>IF(LEN(E34)&gt;3,((IF(VLOOKUP($C34,'Regional Crises'!$B$1:$R$66,13,FALSE)="x","x",ROUND(IF(VLOOKUP($C34,'Regional Crises'!$B$1:$R$66,13,FALSE)&gt;Q$3,5,IF(VLOOKUP($C34,'Regional Crises'!$B$1:$R$66,13,FALSE)&lt;Q$4,0,5-(LOG(Q$3)-LOG(VLOOKUP($C34,'Regional Crises'!$B$1:$R$66,13,FALSE)))/(LOG(Q$3)-LOG(Q$4))*5)),1)))),(IF(VLOOKUP($E34,'Country Indicator Data'!$B$4:$N$300,9,FALSE)="x","x",ROUND(IF(VLOOKUP($E34,'Country Indicator Data'!$B$4:$N$300,9,FALSE)&gt;Q$3,5,IF(VLOOKUP($E34,'Country Indicator Data'!$B$4:$N$300,9,FALSE)&lt;Q$4,0,5-(LOG(Q$3)-LOG(VLOOKUP($E34,'Country Indicator Data'!$B$4:$N$300,9,FALSE)))/(LOG(Q$3)-LOG(Q$4))*5)),1))))</f>
        <v>0</v>
      </c>
      <c r="R34" s="163">
        <f t="shared" si="4"/>
        <v>0</v>
      </c>
      <c r="S34" s="163">
        <f>IF(LEN(E34)&gt;3,((IF(VLOOKUP($C34,'Regional Crises'!$B$1:$R$66,17,FALSE)="x","x",ROUND(IF(VLOOKUP($C34,'Regional Crises'!$B$1:$R$66,17,FALSE)&gt;S$3,0,IF(VLOOKUP($C34,'Regional Crises'!$B$1:$R$66,17,FALSE)&lt;S$4,5,(S$3-VLOOKUP($C34,'Regional Crises'!$B$1:$R$66,17,FALSE))/(S$3-S$4)*5)),1)))),(IF(VLOOKUP($E34,'Country Indicator Data'!$B$4:$N$300,13,FALSE)="x","x",ROUND(IF(VLOOKUP($E34,'Country Indicator Data'!$B$4:$N$300,13,FALSE)&gt;S$3,0,IF(VLOOKUP($E34,'Country Indicator Data'!$B$4:$N$300,13,FALSE)&lt;S$4,5,(S$3-VLOOKUP($E34,'Country Indicator Data'!$B$4:$N$300,13,FALSE))/(S$3-S$4)*5)),1))))</f>
        <v>2.2000000000000002</v>
      </c>
      <c r="T34" s="163">
        <f>IF(LEN(E34)&gt;3,((IF(VLOOKUP($C34,'Regional Crises'!$B$1:$R$66,14,FALSE)="x","x",ROUND(IF(VLOOKUP($C34,'Regional Crises'!$B$1:$R$66,14,FALSE)&gt;T$3,0,IF(VLOOKUP($C34,'Regional Crises'!$B$1:$R$66,14,FALSE)&lt;T$4,5,(T$3-VLOOKUP($C34,'Regional Crises'!$B$1:$R$66,14,FALSE))/(T$3-T$4)*5)),1)))),(IF(VLOOKUP($E34,'Country Indicator Data'!$B$4:$N$300,10,FALSE)="x","x",ROUND(IF(VLOOKUP($E34,'Country Indicator Data'!$B$4:$N$300,10,FALSE)&gt;T$3,0,IF(VLOOKUP($E34,'Country Indicator Data'!$B$4:$N$300,10,FALSE)&lt;T$4,5,(T$3-VLOOKUP($E34,'Country Indicator Data'!$B$4:$N$300,10,FALSE))/(T$3-T$4)*5)),1))))</f>
        <v>1.4</v>
      </c>
      <c r="U34" s="163">
        <f>IF(LEN(E34)&gt;3,((IF(VLOOKUP($C34,'Regional Crises'!$B$1:$R$66,15,FALSE)="x","x",ROUND(IF(VLOOKUP($C34,'Regional Crises'!$B$1:$R$66,15,FALSE)&gt;U$3,0,IF(VLOOKUP($C34,'Regional Crises'!$B$1:$R$66,15,FALSE)&lt;U$4,5,(U$3-VLOOKUP($C34,'Regional Crises'!$B$1:$R$66,15,FALSE))/(U$3-U$4)*5)),1)))),(IF(VLOOKUP($E34,'Country Indicator Data'!$B$4:$N$300,11,FALSE)="x","x",ROUND(IF(VLOOKUP($E34,'Country Indicator Data'!$B$4:$N$300,11,FALSE)&gt;U$3,0,IF(VLOOKUP($E34,'Country Indicator Data'!$B$4:$N$300,11,FALSE)&lt;U$4,5,(U$3-VLOOKUP($E34,'Country Indicator Data'!$B$4:$N$300,11,FALSE))/(U$3-U$4)*5)),1))))</f>
        <v>0.4</v>
      </c>
      <c r="V34" s="163">
        <f>IF(LEN(E34)&gt;3,((IF(VLOOKUP($C34,'Regional Crises'!$B$1:$R$66,16,FALSE)="x","x",ROUND(IF(VLOOKUP($C34,'Regional Crises'!$B$1:$R$66,16,FALSE)&gt;V$3,0,IF(VLOOKUP($C34,'Regional Crises'!$B$1:$R$66,16,FALSE)&lt;V$4,5,(V$3-VLOOKUP($C34,'Regional Crises'!$B$1:$R$66,16,FALSE))/(V$3-V$4)*5)),1)))),(IF(VLOOKUP($E34,'Country Indicator Data'!$B$4:$N$300,12,FALSE)="x","x",ROUND(IF(VLOOKUP($E34,'Country Indicator Data'!$B$4:$N$300,12,FALSE)&gt;V$3,0,IF(VLOOKUP($E34,'Country Indicator Data'!$B$4:$N$300,12,FALSE)&lt;V$4,5,(V$3-VLOOKUP($E34,'Country Indicator Data'!$B$4:$N$300,12,FALSE))/(V$3-V$4)*5)),1))))</f>
        <v>0.3</v>
      </c>
      <c r="W34" s="163">
        <f t="shared" si="5"/>
        <v>1.1000000000000001</v>
      </c>
      <c r="X34" s="163">
        <f t="shared" si="6"/>
        <v>0.6</v>
      </c>
      <c r="Y34" s="184">
        <f>IF('Core Indicators'!FC31="x","x",IF('Core Indicators'!FC31&gt;=5,5,IF('Core Indicators'!FC31&gt;=4,4,IF('Core Indicators'!FC31&gt;=3,3,IF('Core Indicators'!FC31&gt;=2,2,IF('Core Indicators'!FC31&gt;=1,1,0))))))</f>
        <v>2</v>
      </c>
      <c r="Z34" s="163">
        <f t="shared" si="7"/>
        <v>2</v>
      </c>
      <c r="AA34" s="184">
        <f>'Crisis Indicator Data'!Y31</f>
        <v>0</v>
      </c>
      <c r="AB34" s="184">
        <f>'Crisis Indicator Data'!Z31</f>
        <v>0</v>
      </c>
      <c r="AC34" s="184">
        <f>'Crisis Indicator Data'!AA31</f>
        <v>0</v>
      </c>
      <c r="AD34" s="184">
        <f>'Crisis Indicator Data'!AB31</f>
        <v>0</v>
      </c>
      <c r="AE34" s="184">
        <f t="shared" si="8"/>
        <v>0</v>
      </c>
      <c r="AF34" s="184">
        <f>'Crisis Indicator Data'!AC31</f>
        <v>0</v>
      </c>
      <c r="AG34" s="184">
        <f>'Crisis Indicator Data'!AD31</f>
        <v>1</v>
      </c>
      <c r="AH34" s="184">
        <f t="shared" si="9"/>
        <v>1</v>
      </c>
      <c r="AI34" s="184">
        <f>'Crisis Indicator Data'!AE31</f>
        <v>0</v>
      </c>
      <c r="AJ34" s="184">
        <f>'Crisis Indicator Data'!AF31</f>
        <v>0</v>
      </c>
      <c r="AK34" s="184">
        <f>'Crisis Indicator Data'!AG31</f>
        <v>2</v>
      </c>
      <c r="AL34" s="184">
        <f t="shared" si="10"/>
        <v>2</v>
      </c>
      <c r="AM34" s="163">
        <f t="shared" si="11"/>
        <v>1</v>
      </c>
      <c r="AN34" s="163">
        <f t="shared" si="12"/>
        <v>1.5</v>
      </c>
    </row>
    <row r="35" spans="1:40" ht="13.5" customHeight="1" x14ac:dyDescent="0.35">
      <c r="A35" s="169" t="str">
        <f>'Crisis Indicator Data'!A32</f>
        <v>Multiple crises in Djibouti</v>
      </c>
      <c r="B35" s="170" t="str">
        <f>'Crisis Indicator Data'!B32</f>
        <v>Displacement,Drought</v>
      </c>
      <c r="C35" s="170" t="str">
        <f>'Crisis Indicator Data'!C32</f>
        <v>DJI001</v>
      </c>
      <c r="D35" s="170" t="str">
        <f>'Crisis Indicator Data'!D32</f>
        <v>Djibouti</v>
      </c>
      <c r="E35" s="171" t="str">
        <f>'Crisis Indicator Data'!E32</f>
        <v>DJI</v>
      </c>
      <c r="F35" s="163">
        <f>IF(LEN(E35)&gt;3,(IF(VLOOKUP($C35,'Regional Crises'!$B$1:$R$66,7,FALSE)="x","x",ROUND(IF(VLOOKUP($C35,'Regional Crises'!$B$1:$R$66,7,FALSE)&gt;$F$3,5,IF(VLOOKUP($C35,'Regional Crises'!$B$1:$R$66,7,FALSE)&lt;F$4,0,($F$3-VLOOKUP($C35,'Regional Crises'!$B$1:$R$66,7,FALSE))/($F$3-$F$4)*5)),1))),IF(VLOOKUP($E35,'Country Indicator Data'!$B$4:$N$300,3,FALSE)="x","x",ROUND(IF(VLOOKUP($E35,'Country Indicator Data'!$B$4:$N$300,3,FALSE)&gt;$F$3,5,IF(VLOOKUP($E35,'Country Indicator Data'!$B$4:$N$300,3,FALSE)&lt;$F$4,0,($F$3-VLOOKUP($E35,'Country Indicator Data'!$B$4:$N$300,3,FALSE))/($F$3-$F$4)*5)),1)))</f>
        <v>2.9</v>
      </c>
      <c r="G35" s="163">
        <f>IF(LEN(E35)&gt;3,(IF(VLOOKUP($C35,'Regional Crises'!$B$1:$R$66,9,FALSE)="x","x",ROUND(IF(VLOOKUP($C35,'Regional Crises'!$B$1:$R$66,9,FALSE)&gt;G$3,5,IF(VLOOKUP($C35,'Regional Crises'!$B$1:$R$66,9,FALSE)&lt;G$4,0,(G$3-VLOOKUP($C35,'Regional Crises'!$B$1:$R$66,9,FALSE))/(G$3-G$4)*5)),1))),IF(VLOOKUP($E35,'Country Indicator Data'!$B$4:$N$300,5,FALSE)="x","x",ROUND(IF(VLOOKUP($E35,'Country Indicator Data'!$B$4:$N$300,5,FALSE)&gt;G$3,5,IF(VLOOKUP($E35,'Country Indicator Data'!$B$4:$N$300,5,FALSE)&lt;G$4,0,(G$3-VLOOKUP($E35,'Country Indicator Data'!$B$4:$N$300,5,FALSE))/(G$3-G$4)*5)),1)))</f>
        <v>3.2</v>
      </c>
      <c r="H35" s="163">
        <f t="shared" si="0"/>
        <v>3.05</v>
      </c>
      <c r="I35" s="163">
        <f>IF(LEN(E35)&gt;3,(IF(VLOOKUP($C35,'Regional Crises'!$B$1:$R$66,6,FALSE)="x","x",ROUND(IF(VLOOKUP($C35,'Regional Crises'!$B$1:$R$66,6,FALSE)&gt;I$3,5,IF(VLOOKUP($C35,'Regional Crises'!$B$1:$R$66,6,FALSE)&lt;I$4,0,5-(I$3-VLOOKUP($C35,'Regional Crises'!$B$1:$R$66,6,FALSE))/(I$3-I$4)*5)),1))),IF(VLOOKUP($E35,'Country Indicator Data'!$B$4:$N$300,2,FALSE)="x","x",ROUND(IF(VLOOKUP($E35,'Country Indicator Data'!$B$4:$N$300,2,FALSE)&gt;I$3,5,IF(VLOOKUP($E35,'Country Indicator Data'!$B$4:$N$300,2,FALSE)&lt;I$4,0,5-(I$3-VLOOKUP($E35,'Country Indicator Data'!$B$4:$N$300,2,FALSE))/(I$3-I$4)*5)),1)))</f>
        <v>2.8</v>
      </c>
      <c r="J35" s="163">
        <f>IF(LEN(E35)&gt;3,(IF(VLOOKUP($C35,'Regional Crises'!$B$1:$R$66,8,FALSE)="x","x",ROUND(IF(VLOOKUP($C35,'Regional Crises'!$B$1:$R$66,8,FALSE)&gt;J$3,5,IF(VLOOKUP($C35,'Regional Crises'!$B$1:$R$66,8,FALSE)&lt;J$4,0,5-(J$3-VLOOKUP($C35,'Regional Crises'!$B$1:$R$66,8,FALSE))/(J$3-J$4)*5)),1))),IF(VLOOKUP($E35,'Country Indicator Data'!$B$4:$N$300,4,FALSE)="x","x",ROUND(IF(VLOOKUP($E35,'Country Indicator Data'!$B$4:$N$300,4,FALSE)&gt;J$3,5,IF(VLOOKUP($E35,'Country Indicator Data'!$B$4:$N$300,4,FALSE)&lt;J$4,0,5-(J$3-VLOOKUP($E35,'Country Indicator Data'!$B$4:$N$300,4,FALSE))/(J$3-J$4)*5)),1)))</f>
        <v>0</v>
      </c>
      <c r="K35" s="163">
        <f t="shared" si="1"/>
        <v>1.4</v>
      </c>
      <c r="L35" s="163" t="str">
        <f>IF(LEN(E35)&gt;3,(IF(VLOOKUP($C35,'Regional Crises'!$B$1:$R$66,10,FALSE)="x","x",ROUND(IF(VLOOKUP($C35,'Regional Crises'!$B$1:$R$66,10,FALSE)&gt;L$3,5,IF(VLOOKUP($C35,'Regional Crises'!$B$1:$R$66,10,FALSE)&lt;L$4,0,5-(L$3-VLOOKUP($C35,'Regional Crises'!$B$1:$R$66,10,FALSE))/(L$3-L$4)*5)),1))),IF(VLOOKUP($E35,'Country Indicator Data'!$B$4:$N$300,6,FALSE)="x","x",ROUND(IF(VLOOKUP($E35,'Country Indicator Data'!$B$4:$N$300,6,FALSE)&gt;L$3,5,IF(VLOOKUP($E35,'Country Indicator Data'!$B$4:$N$300,6,FALSE)&lt;L$4,0,5-(L$3-VLOOKUP($E35,'Country Indicator Data'!$B$4:$N$300,6,FALSE))/(L$3-L$4)*5)),1)))</f>
        <v>x</v>
      </c>
      <c r="M35" s="163">
        <f>IF(LEN(E35)&gt;3,(IF(VLOOKUP($C35,'Regional Crises'!$B$1:$R$66,11,FALSE)="x","x",ROUND(IF(VLOOKUP($C35,'Regional Crises'!$B$1:$R$66,11,FALSE)&gt;M$3,5,IF(VLOOKUP($C35,'Regional Crises'!$B$1:$R$66,11,FALSE)&lt;M$4,0,5-(M$3-VLOOKUP($C35,'Regional Crises'!$B$1:$R$66,11,FALSE))/(M$3-M$4)*5)),1))),IF(VLOOKUP($E35,'Country Indicator Data'!$B$4:$N$300,7,FALSE)="x","x",ROUND(IF(VLOOKUP($E35,'Country Indicator Data'!$B$4:$N$300,7,FALSE)&gt;M$3,5,IF(VLOOKUP($E35,'Country Indicator Data'!$B$4:$N$300,7,FALSE)&lt;M$4,0,5-(M$3-VLOOKUP($E35,'Country Indicator Data'!$B$4:$N$300,7,FALSE))/(M$3-M$4)*5)),1)))</f>
        <v>2.1</v>
      </c>
      <c r="N35" s="163">
        <f t="shared" si="2"/>
        <v>2.1</v>
      </c>
      <c r="O35" s="163">
        <f t="shared" si="3"/>
        <v>2.1833333333333331</v>
      </c>
      <c r="P35" s="163">
        <f>IF(LEN(E35)&gt;3,VLOOKUP(C35,'Regional Crises'!$B$1:$R$69,12,FALSE),VLOOKUP(E35,'Country Indicator Data'!$B$4:$I$300,8,FALSE))</f>
        <v>1</v>
      </c>
      <c r="Q35" s="163">
        <f>IF(LEN(E35)&gt;3,((IF(VLOOKUP($C35,'Regional Crises'!$B$1:$R$66,13,FALSE)="x","x",ROUND(IF(VLOOKUP($C35,'Regional Crises'!$B$1:$R$66,13,FALSE)&gt;Q$3,5,IF(VLOOKUP($C35,'Regional Crises'!$B$1:$R$66,13,FALSE)&lt;Q$4,0,5-(LOG(Q$3)-LOG(VLOOKUP($C35,'Regional Crises'!$B$1:$R$66,13,FALSE)))/(LOG(Q$3)-LOG(Q$4))*5)),1)))),(IF(VLOOKUP($E35,'Country Indicator Data'!$B$4:$N$300,9,FALSE)="x","x",ROUND(IF(VLOOKUP($E35,'Country Indicator Data'!$B$4:$N$300,9,FALSE)&gt;Q$3,5,IF(VLOOKUP($E35,'Country Indicator Data'!$B$4:$N$300,9,FALSE)&lt;Q$4,0,5-(LOG(Q$3)-LOG(VLOOKUP($E35,'Country Indicator Data'!$B$4:$N$300,9,FALSE)))/(LOG(Q$3)-LOG(Q$4))*5)),1))))</f>
        <v>2.4</v>
      </c>
      <c r="R35" s="163">
        <f t="shared" si="4"/>
        <v>1.7</v>
      </c>
      <c r="S35" s="163">
        <f>IF(LEN(E35)&gt;3,((IF(VLOOKUP($C35,'Regional Crises'!$B$1:$R$66,17,FALSE)="x","x",ROUND(IF(VLOOKUP($C35,'Regional Crises'!$B$1:$R$66,17,FALSE)&gt;S$3,0,IF(VLOOKUP($C35,'Regional Crises'!$B$1:$R$66,17,FALSE)&lt;S$4,5,(S$3-VLOOKUP($C35,'Regional Crises'!$B$1:$R$66,17,FALSE))/(S$3-S$4)*5)),1)))),(IF(VLOOKUP($E35,'Country Indicator Data'!$B$4:$N$300,13,FALSE)="x","x",ROUND(IF(VLOOKUP($E35,'Country Indicator Data'!$B$4:$N$300,13,FALSE)&gt;S$3,0,IF(VLOOKUP($E35,'Country Indicator Data'!$B$4:$N$300,13,FALSE)&lt;S$4,5,(S$3-VLOOKUP($E35,'Country Indicator Data'!$B$4:$N$300,13,FALSE))/(S$3-S$4)*5)),1))))</f>
        <v>3.5</v>
      </c>
      <c r="T35" s="163">
        <f>IF(LEN(E35)&gt;3,((IF(VLOOKUP($C35,'Regional Crises'!$B$1:$R$66,14,FALSE)="x","x",ROUND(IF(VLOOKUP($C35,'Regional Crises'!$B$1:$R$66,14,FALSE)&gt;T$3,0,IF(VLOOKUP($C35,'Regional Crises'!$B$1:$R$66,14,FALSE)&lt;T$4,5,(T$3-VLOOKUP($C35,'Regional Crises'!$B$1:$R$66,14,FALSE))/(T$3-T$4)*5)),1)))),(IF(VLOOKUP($E35,'Country Indicator Data'!$B$4:$N$300,10,FALSE)="x","x",ROUND(IF(VLOOKUP($E35,'Country Indicator Data'!$B$4:$N$300,10,FALSE)&gt;T$3,0,IF(VLOOKUP($E35,'Country Indicator Data'!$B$4:$N$300,10,FALSE)&lt;T$4,5,(T$3-VLOOKUP($E35,'Country Indicator Data'!$B$4:$N$300,10,FALSE))/(T$3-T$4)*5)),1))))</f>
        <v>3.6</v>
      </c>
      <c r="U35" s="163">
        <f>IF(LEN(E35)&gt;3,((IF(VLOOKUP($C35,'Regional Crises'!$B$1:$R$66,15,FALSE)="x","x",ROUND(IF(VLOOKUP($C35,'Regional Crises'!$B$1:$R$66,15,FALSE)&gt;U$3,0,IF(VLOOKUP($C35,'Regional Crises'!$B$1:$R$66,15,FALSE)&lt;U$4,5,(U$3-VLOOKUP($C35,'Regional Crises'!$B$1:$R$66,15,FALSE))/(U$3-U$4)*5)),1)))),(IF(VLOOKUP($E35,'Country Indicator Data'!$B$4:$N$300,11,FALSE)="x","x",ROUND(IF(VLOOKUP($E35,'Country Indicator Data'!$B$4:$N$300,11,FALSE)&gt;U$3,0,IF(VLOOKUP($E35,'Country Indicator Data'!$B$4:$N$300,11,FALSE)&lt;U$4,5,(U$3-VLOOKUP($E35,'Country Indicator Data'!$B$4:$N$300,11,FALSE))/(U$3-U$4)*5)),1))))</f>
        <v>3</v>
      </c>
      <c r="V35" s="163">
        <f>IF(LEN(E35)&gt;3,((IF(VLOOKUP($C35,'Regional Crises'!$B$1:$R$66,16,FALSE)="x","x",ROUND(IF(VLOOKUP($C35,'Regional Crises'!$B$1:$R$66,16,FALSE)&gt;V$3,0,IF(VLOOKUP($C35,'Regional Crises'!$B$1:$R$66,16,FALSE)&lt;V$4,5,(V$3-VLOOKUP($C35,'Regional Crises'!$B$1:$R$66,16,FALSE))/(V$3-V$4)*5)),1)))),(IF(VLOOKUP($E35,'Country Indicator Data'!$B$4:$N$300,12,FALSE)="x","x",ROUND(IF(VLOOKUP($E35,'Country Indicator Data'!$B$4:$N$300,12,FALSE)&gt;V$3,0,IF(VLOOKUP($E35,'Country Indicator Data'!$B$4:$N$300,12,FALSE)&lt;V$4,5,(V$3-VLOOKUP($E35,'Country Indicator Data'!$B$4:$N$300,12,FALSE))/(V$3-V$4)*5)),1))))</f>
        <v>3.8</v>
      </c>
      <c r="W35" s="163">
        <f t="shared" si="5"/>
        <v>3.5</v>
      </c>
      <c r="X35" s="163">
        <f t="shared" si="6"/>
        <v>2.5</v>
      </c>
      <c r="Y35" s="184">
        <f>IF('Core Indicators'!FC32="x","x",IF('Core Indicators'!FC32&gt;=5,5,IF('Core Indicators'!FC32&gt;=4,4,IF('Core Indicators'!FC32&gt;=3,3,IF('Core Indicators'!FC32&gt;=2,2,IF('Core Indicators'!FC32&gt;=1,1,0))))))</f>
        <v>5</v>
      </c>
      <c r="Z35" s="163">
        <f t="shared" si="7"/>
        <v>5</v>
      </c>
      <c r="AA35" s="184">
        <f>'Crisis Indicator Data'!Y32</f>
        <v>0</v>
      </c>
      <c r="AB35" s="184">
        <f>'Crisis Indicator Data'!Z32</f>
        <v>0</v>
      </c>
      <c r="AC35" s="184">
        <f>'Crisis Indicator Data'!AA32</f>
        <v>0</v>
      </c>
      <c r="AD35" s="184">
        <f>'Crisis Indicator Data'!AB32</f>
        <v>0</v>
      </c>
      <c r="AE35" s="184">
        <f t="shared" si="8"/>
        <v>0</v>
      </c>
      <c r="AF35" s="184">
        <f>'Crisis Indicator Data'!AC32</f>
        <v>0</v>
      </c>
      <c r="AG35" s="184">
        <f>'Crisis Indicator Data'!AD32</f>
        <v>2</v>
      </c>
      <c r="AH35" s="184">
        <f t="shared" si="9"/>
        <v>2</v>
      </c>
      <c r="AI35" s="184">
        <f>'Crisis Indicator Data'!AE32</f>
        <v>0</v>
      </c>
      <c r="AJ35" s="184">
        <f>'Crisis Indicator Data'!AF32</f>
        <v>0</v>
      </c>
      <c r="AK35" s="184">
        <f>'Crisis Indicator Data'!AG32</f>
        <v>1</v>
      </c>
      <c r="AL35" s="184">
        <f t="shared" si="10"/>
        <v>1</v>
      </c>
      <c r="AM35" s="163">
        <f t="shared" si="11"/>
        <v>1</v>
      </c>
      <c r="AN35" s="163">
        <f t="shared" si="12"/>
        <v>3</v>
      </c>
    </row>
    <row r="36" spans="1:40" ht="13.5" customHeight="1" x14ac:dyDescent="0.35">
      <c r="A36" s="169" t="str">
        <f>'Crisis Indicator Data'!A33</f>
        <v>Mixed migration in Djibouti</v>
      </c>
      <c r="B36" s="170" t="str">
        <f>'Crisis Indicator Data'!B33</f>
        <v>Displacement</v>
      </c>
      <c r="C36" s="170" t="str">
        <f>'Crisis Indicator Data'!C33</f>
        <v>DJI002</v>
      </c>
      <c r="D36" s="170" t="str">
        <f>'Crisis Indicator Data'!D33</f>
        <v>Djibouti</v>
      </c>
      <c r="E36" s="171" t="str">
        <f>'Crisis Indicator Data'!E33</f>
        <v>DJI</v>
      </c>
      <c r="F36" s="163">
        <f>IF(LEN(E36)&gt;3,(IF(VLOOKUP($C36,'Regional Crises'!$B$1:$R$66,7,FALSE)="x","x",ROUND(IF(VLOOKUP($C36,'Regional Crises'!$B$1:$R$66,7,FALSE)&gt;$F$3,5,IF(VLOOKUP($C36,'Regional Crises'!$B$1:$R$66,7,FALSE)&lt;F$4,0,($F$3-VLOOKUP($C36,'Regional Crises'!$B$1:$R$66,7,FALSE))/($F$3-$F$4)*5)),1))),IF(VLOOKUP($E36,'Country Indicator Data'!$B$4:$N$300,3,FALSE)="x","x",ROUND(IF(VLOOKUP($E36,'Country Indicator Data'!$B$4:$N$300,3,FALSE)&gt;$F$3,5,IF(VLOOKUP($E36,'Country Indicator Data'!$B$4:$N$300,3,FALSE)&lt;$F$4,0,($F$3-VLOOKUP($E36,'Country Indicator Data'!$B$4:$N$300,3,FALSE))/($F$3-$F$4)*5)),1)))</f>
        <v>2.9</v>
      </c>
      <c r="G36" s="163">
        <f>IF(LEN(E36)&gt;3,(IF(VLOOKUP($C36,'Regional Crises'!$B$1:$R$66,9,FALSE)="x","x",ROUND(IF(VLOOKUP($C36,'Regional Crises'!$B$1:$R$66,9,FALSE)&gt;G$3,5,IF(VLOOKUP($C36,'Regional Crises'!$B$1:$R$66,9,FALSE)&lt;G$4,0,(G$3-VLOOKUP($C36,'Regional Crises'!$B$1:$R$66,9,FALSE))/(G$3-G$4)*5)),1))),IF(VLOOKUP($E36,'Country Indicator Data'!$B$4:$N$300,5,FALSE)="x","x",ROUND(IF(VLOOKUP($E36,'Country Indicator Data'!$B$4:$N$300,5,FALSE)&gt;G$3,5,IF(VLOOKUP($E36,'Country Indicator Data'!$B$4:$N$300,5,FALSE)&lt;G$4,0,(G$3-VLOOKUP($E36,'Country Indicator Data'!$B$4:$N$300,5,FALSE))/(G$3-G$4)*5)),1)))</f>
        <v>3.2</v>
      </c>
      <c r="H36" s="163">
        <f t="shared" si="0"/>
        <v>3.05</v>
      </c>
      <c r="I36" s="163">
        <f>IF(LEN(E36)&gt;3,(IF(VLOOKUP($C36,'Regional Crises'!$B$1:$R$66,6,FALSE)="x","x",ROUND(IF(VLOOKUP($C36,'Regional Crises'!$B$1:$R$66,6,FALSE)&gt;I$3,5,IF(VLOOKUP($C36,'Regional Crises'!$B$1:$R$66,6,FALSE)&lt;I$4,0,5-(I$3-VLOOKUP($C36,'Regional Crises'!$B$1:$R$66,6,FALSE))/(I$3-I$4)*5)),1))),IF(VLOOKUP($E36,'Country Indicator Data'!$B$4:$N$300,2,FALSE)="x","x",ROUND(IF(VLOOKUP($E36,'Country Indicator Data'!$B$4:$N$300,2,FALSE)&gt;I$3,5,IF(VLOOKUP($E36,'Country Indicator Data'!$B$4:$N$300,2,FALSE)&lt;I$4,0,5-(I$3-VLOOKUP($E36,'Country Indicator Data'!$B$4:$N$300,2,FALSE))/(I$3-I$4)*5)),1)))</f>
        <v>2.8</v>
      </c>
      <c r="J36" s="163">
        <f>IF(LEN(E36)&gt;3,(IF(VLOOKUP($C36,'Regional Crises'!$B$1:$R$66,8,FALSE)="x","x",ROUND(IF(VLOOKUP($C36,'Regional Crises'!$B$1:$R$66,8,FALSE)&gt;J$3,5,IF(VLOOKUP($C36,'Regional Crises'!$B$1:$R$66,8,FALSE)&lt;J$4,0,5-(J$3-VLOOKUP($C36,'Regional Crises'!$B$1:$R$66,8,FALSE))/(J$3-J$4)*5)),1))),IF(VLOOKUP($E36,'Country Indicator Data'!$B$4:$N$300,4,FALSE)="x","x",ROUND(IF(VLOOKUP($E36,'Country Indicator Data'!$B$4:$N$300,4,FALSE)&gt;J$3,5,IF(VLOOKUP($E36,'Country Indicator Data'!$B$4:$N$300,4,FALSE)&lt;J$4,0,5-(J$3-VLOOKUP($E36,'Country Indicator Data'!$B$4:$N$300,4,FALSE))/(J$3-J$4)*5)),1)))</f>
        <v>0</v>
      </c>
      <c r="K36" s="163">
        <f t="shared" si="1"/>
        <v>1.4</v>
      </c>
      <c r="L36" s="163" t="str">
        <f>IF(LEN(E36)&gt;3,(IF(VLOOKUP($C36,'Regional Crises'!$B$1:$R$66,10,FALSE)="x","x",ROUND(IF(VLOOKUP($C36,'Regional Crises'!$B$1:$R$66,10,FALSE)&gt;L$3,5,IF(VLOOKUP($C36,'Regional Crises'!$B$1:$R$66,10,FALSE)&lt;L$4,0,5-(L$3-VLOOKUP($C36,'Regional Crises'!$B$1:$R$66,10,FALSE))/(L$3-L$4)*5)),1))),IF(VLOOKUP($E36,'Country Indicator Data'!$B$4:$N$300,6,FALSE)="x","x",ROUND(IF(VLOOKUP($E36,'Country Indicator Data'!$B$4:$N$300,6,FALSE)&gt;L$3,5,IF(VLOOKUP($E36,'Country Indicator Data'!$B$4:$N$300,6,FALSE)&lt;L$4,0,5-(L$3-VLOOKUP($E36,'Country Indicator Data'!$B$4:$N$300,6,FALSE))/(L$3-L$4)*5)),1)))</f>
        <v>x</v>
      </c>
      <c r="M36" s="163">
        <f>IF(LEN(E36)&gt;3,(IF(VLOOKUP($C36,'Regional Crises'!$B$1:$R$66,11,FALSE)="x","x",ROUND(IF(VLOOKUP($C36,'Regional Crises'!$B$1:$R$66,11,FALSE)&gt;M$3,5,IF(VLOOKUP($C36,'Regional Crises'!$B$1:$R$66,11,FALSE)&lt;M$4,0,5-(M$3-VLOOKUP($C36,'Regional Crises'!$B$1:$R$66,11,FALSE))/(M$3-M$4)*5)),1))),IF(VLOOKUP($E36,'Country Indicator Data'!$B$4:$N$300,7,FALSE)="x","x",ROUND(IF(VLOOKUP($E36,'Country Indicator Data'!$B$4:$N$300,7,FALSE)&gt;M$3,5,IF(VLOOKUP($E36,'Country Indicator Data'!$B$4:$N$300,7,FALSE)&lt;M$4,0,5-(M$3-VLOOKUP($E36,'Country Indicator Data'!$B$4:$N$300,7,FALSE))/(M$3-M$4)*5)),1)))</f>
        <v>2.1</v>
      </c>
      <c r="N36" s="163">
        <f t="shared" si="2"/>
        <v>2.1</v>
      </c>
      <c r="O36" s="163">
        <f t="shared" si="3"/>
        <v>2.1833333333333331</v>
      </c>
      <c r="P36" s="163">
        <f>IF(LEN(E36)&gt;3,VLOOKUP(C36,'Regional Crises'!$B$1:$R$69,12,FALSE),VLOOKUP(E36,'Country Indicator Data'!$B$4:$I$300,8,FALSE))</f>
        <v>1</v>
      </c>
      <c r="Q36" s="163">
        <f>IF(LEN(E36)&gt;3,((IF(VLOOKUP($C36,'Regional Crises'!$B$1:$R$66,13,FALSE)="x","x",ROUND(IF(VLOOKUP($C36,'Regional Crises'!$B$1:$R$66,13,FALSE)&gt;Q$3,5,IF(VLOOKUP($C36,'Regional Crises'!$B$1:$R$66,13,FALSE)&lt;Q$4,0,5-(LOG(Q$3)-LOG(VLOOKUP($C36,'Regional Crises'!$B$1:$R$66,13,FALSE)))/(LOG(Q$3)-LOG(Q$4))*5)),1)))),(IF(VLOOKUP($E36,'Country Indicator Data'!$B$4:$N$300,9,FALSE)="x","x",ROUND(IF(VLOOKUP($E36,'Country Indicator Data'!$B$4:$N$300,9,FALSE)&gt;Q$3,5,IF(VLOOKUP($E36,'Country Indicator Data'!$B$4:$N$300,9,FALSE)&lt;Q$4,0,5-(LOG(Q$3)-LOG(VLOOKUP($E36,'Country Indicator Data'!$B$4:$N$300,9,FALSE)))/(LOG(Q$3)-LOG(Q$4))*5)),1))))</f>
        <v>2.4</v>
      </c>
      <c r="R36" s="163">
        <f t="shared" si="4"/>
        <v>1.7</v>
      </c>
      <c r="S36" s="163">
        <f>IF(LEN(E36)&gt;3,((IF(VLOOKUP($C36,'Regional Crises'!$B$1:$R$66,17,FALSE)="x","x",ROUND(IF(VLOOKUP($C36,'Regional Crises'!$B$1:$R$66,17,FALSE)&gt;S$3,0,IF(VLOOKUP($C36,'Regional Crises'!$B$1:$R$66,17,FALSE)&lt;S$4,5,(S$3-VLOOKUP($C36,'Regional Crises'!$B$1:$R$66,17,FALSE))/(S$3-S$4)*5)),1)))),(IF(VLOOKUP($E36,'Country Indicator Data'!$B$4:$N$300,13,FALSE)="x","x",ROUND(IF(VLOOKUP($E36,'Country Indicator Data'!$B$4:$N$300,13,FALSE)&gt;S$3,0,IF(VLOOKUP($E36,'Country Indicator Data'!$B$4:$N$300,13,FALSE)&lt;S$4,5,(S$3-VLOOKUP($E36,'Country Indicator Data'!$B$4:$N$300,13,FALSE))/(S$3-S$4)*5)),1))))</f>
        <v>3.5</v>
      </c>
      <c r="T36" s="163">
        <f>IF(LEN(E36)&gt;3,((IF(VLOOKUP($C36,'Regional Crises'!$B$1:$R$66,14,FALSE)="x","x",ROUND(IF(VLOOKUP($C36,'Regional Crises'!$B$1:$R$66,14,FALSE)&gt;T$3,0,IF(VLOOKUP($C36,'Regional Crises'!$B$1:$R$66,14,FALSE)&lt;T$4,5,(T$3-VLOOKUP($C36,'Regional Crises'!$B$1:$R$66,14,FALSE))/(T$3-T$4)*5)),1)))),(IF(VLOOKUP($E36,'Country Indicator Data'!$B$4:$N$300,10,FALSE)="x","x",ROUND(IF(VLOOKUP($E36,'Country Indicator Data'!$B$4:$N$300,10,FALSE)&gt;T$3,0,IF(VLOOKUP($E36,'Country Indicator Data'!$B$4:$N$300,10,FALSE)&lt;T$4,5,(T$3-VLOOKUP($E36,'Country Indicator Data'!$B$4:$N$300,10,FALSE))/(T$3-T$4)*5)),1))))</f>
        <v>3.6</v>
      </c>
      <c r="U36" s="163">
        <f>IF(LEN(E36)&gt;3,((IF(VLOOKUP($C36,'Regional Crises'!$B$1:$R$66,15,FALSE)="x","x",ROUND(IF(VLOOKUP($C36,'Regional Crises'!$B$1:$R$66,15,FALSE)&gt;U$3,0,IF(VLOOKUP($C36,'Regional Crises'!$B$1:$R$66,15,FALSE)&lt;U$4,5,(U$3-VLOOKUP($C36,'Regional Crises'!$B$1:$R$66,15,FALSE))/(U$3-U$4)*5)),1)))),(IF(VLOOKUP($E36,'Country Indicator Data'!$B$4:$N$300,11,FALSE)="x","x",ROUND(IF(VLOOKUP($E36,'Country Indicator Data'!$B$4:$N$300,11,FALSE)&gt;U$3,0,IF(VLOOKUP($E36,'Country Indicator Data'!$B$4:$N$300,11,FALSE)&lt;U$4,5,(U$3-VLOOKUP($E36,'Country Indicator Data'!$B$4:$N$300,11,FALSE))/(U$3-U$4)*5)),1))))</f>
        <v>3</v>
      </c>
      <c r="V36" s="163">
        <f>IF(LEN(E36)&gt;3,((IF(VLOOKUP($C36,'Regional Crises'!$B$1:$R$66,16,FALSE)="x","x",ROUND(IF(VLOOKUP($C36,'Regional Crises'!$B$1:$R$66,16,FALSE)&gt;V$3,0,IF(VLOOKUP($C36,'Regional Crises'!$B$1:$R$66,16,FALSE)&lt;V$4,5,(V$3-VLOOKUP($C36,'Regional Crises'!$B$1:$R$66,16,FALSE))/(V$3-V$4)*5)),1)))),(IF(VLOOKUP($E36,'Country Indicator Data'!$B$4:$N$300,12,FALSE)="x","x",ROUND(IF(VLOOKUP($E36,'Country Indicator Data'!$B$4:$N$300,12,FALSE)&gt;V$3,0,IF(VLOOKUP($E36,'Country Indicator Data'!$B$4:$N$300,12,FALSE)&lt;V$4,5,(V$3-VLOOKUP($E36,'Country Indicator Data'!$B$4:$N$300,12,FALSE))/(V$3-V$4)*5)),1))))</f>
        <v>3.8</v>
      </c>
      <c r="W36" s="163">
        <f t="shared" si="5"/>
        <v>3.5</v>
      </c>
      <c r="X36" s="163">
        <f t="shared" si="6"/>
        <v>2.5</v>
      </c>
      <c r="Y36" s="184">
        <f>IF('Core Indicators'!FC33="x","x",IF('Core Indicators'!FC33&gt;=5,5,IF('Core Indicators'!FC33&gt;=4,4,IF('Core Indicators'!FC33&gt;=3,3,IF('Core Indicators'!FC33&gt;=2,2,IF('Core Indicators'!FC33&gt;=1,1,0))))))</f>
        <v>1</v>
      </c>
      <c r="Z36" s="163">
        <f t="shared" si="7"/>
        <v>1</v>
      </c>
      <c r="AA36" s="184">
        <f>'Crisis Indicator Data'!Y33</f>
        <v>0</v>
      </c>
      <c r="AB36" s="184">
        <f>'Crisis Indicator Data'!Z33</f>
        <v>0</v>
      </c>
      <c r="AC36" s="184">
        <f>'Crisis Indicator Data'!AA33</f>
        <v>0</v>
      </c>
      <c r="AD36" s="184">
        <f>'Crisis Indicator Data'!AB33</f>
        <v>0</v>
      </c>
      <c r="AE36" s="184">
        <f t="shared" si="8"/>
        <v>0</v>
      </c>
      <c r="AF36" s="184">
        <f>'Crisis Indicator Data'!AC33</f>
        <v>0</v>
      </c>
      <c r="AG36" s="184">
        <f>'Crisis Indicator Data'!AD33</f>
        <v>2</v>
      </c>
      <c r="AH36" s="184">
        <f t="shared" si="9"/>
        <v>2</v>
      </c>
      <c r="AI36" s="184">
        <f>'Crisis Indicator Data'!AE33</f>
        <v>0</v>
      </c>
      <c r="AJ36" s="184">
        <f>'Crisis Indicator Data'!AF33</f>
        <v>0</v>
      </c>
      <c r="AK36" s="184">
        <f>'Crisis Indicator Data'!AG33</f>
        <v>1</v>
      </c>
      <c r="AL36" s="184">
        <f t="shared" si="10"/>
        <v>1</v>
      </c>
      <c r="AM36" s="163">
        <f t="shared" si="11"/>
        <v>1</v>
      </c>
      <c r="AN36" s="163">
        <f t="shared" si="12"/>
        <v>1</v>
      </c>
    </row>
    <row r="37" spans="1:40" ht="13.5" customHeight="1" x14ac:dyDescent="0.35">
      <c r="A37" s="169" t="str">
        <f>'Crisis Indicator Data'!A34</f>
        <v>Drought in Djibouti</v>
      </c>
      <c r="B37" s="170" t="str">
        <f>'Crisis Indicator Data'!B34</f>
        <v>Drought</v>
      </c>
      <c r="C37" s="170" t="str">
        <f>'Crisis Indicator Data'!C34</f>
        <v>DJI003</v>
      </c>
      <c r="D37" s="170" t="str">
        <f>'Crisis Indicator Data'!D34</f>
        <v>Djibouti</v>
      </c>
      <c r="E37" s="171" t="str">
        <f>'Crisis Indicator Data'!E34</f>
        <v>DJI</v>
      </c>
      <c r="F37" s="163">
        <f>IF(LEN(E37)&gt;3,(IF(VLOOKUP($C37,'Regional Crises'!$B$1:$R$66,7,FALSE)="x","x",ROUND(IF(VLOOKUP($C37,'Regional Crises'!$B$1:$R$66,7,FALSE)&gt;$F$3,5,IF(VLOOKUP($C37,'Regional Crises'!$B$1:$R$66,7,FALSE)&lt;F$4,0,($F$3-VLOOKUP($C37,'Regional Crises'!$B$1:$R$66,7,FALSE))/($F$3-$F$4)*5)),1))),IF(VLOOKUP($E37,'Country Indicator Data'!$B$4:$N$300,3,FALSE)="x","x",ROUND(IF(VLOOKUP($E37,'Country Indicator Data'!$B$4:$N$300,3,FALSE)&gt;$F$3,5,IF(VLOOKUP($E37,'Country Indicator Data'!$B$4:$N$300,3,FALSE)&lt;$F$4,0,($F$3-VLOOKUP($E37,'Country Indicator Data'!$B$4:$N$300,3,FALSE))/($F$3-$F$4)*5)),1)))</f>
        <v>2.9</v>
      </c>
      <c r="G37" s="163">
        <f>IF(LEN(E37)&gt;3,(IF(VLOOKUP($C37,'Regional Crises'!$B$1:$R$66,9,FALSE)="x","x",ROUND(IF(VLOOKUP($C37,'Regional Crises'!$B$1:$R$66,9,FALSE)&gt;G$3,5,IF(VLOOKUP($C37,'Regional Crises'!$B$1:$R$66,9,FALSE)&lt;G$4,0,(G$3-VLOOKUP($C37,'Regional Crises'!$B$1:$R$66,9,FALSE))/(G$3-G$4)*5)),1))),IF(VLOOKUP($E37,'Country Indicator Data'!$B$4:$N$300,5,FALSE)="x","x",ROUND(IF(VLOOKUP($E37,'Country Indicator Data'!$B$4:$N$300,5,FALSE)&gt;G$3,5,IF(VLOOKUP($E37,'Country Indicator Data'!$B$4:$N$300,5,FALSE)&lt;G$4,0,(G$3-VLOOKUP($E37,'Country Indicator Data'!$B$4:$N$300,5,FALSE))/(G$3-G$4)*5)),1)))</f>
        <v>3.2</v>
      </c>
      <c r="H37" s="163">
        <f t="shared" si="0"/>
        <v>3.05</v>
      </c>
      <c r="I37" s="163">
        <f>IF(LEN(E37)&gt;3,(IF(VLOOKUP($C37,'Regional Crises'!$B$1:$R$66,6,FALSE)="x","x",ROUND(IF(VLOOKUP($C37,'Regional Crises'!$B$1:$R$66,6,FALSE)&gt;I$3,5,IF(VLOOKUP($C37,'Regional Crises'!$B$1:$R$66,6,FALSE)&lt;I$4,0,5-(I$3-VLOOKUP($C37,'Regional Crises'!$B$1:$R$66,6,FALSE))/(I$3-I$4)*5)),1))),IF(VLOOKUP($E37,'Country Indicator Data'!$B$4:$N$300,2,FALSE)="x","x",ROUND(IF(VLOOKUP($E37,'Country Indicator Data'!$B$4:$N$300,2,FALSE)&gt;I$3,5,IF(VLOOKUP($E37,'Country Indicator Data'!$B$4:$N$300,2,FALSE)&lt;I$4,0,5-(I$3-VLOOKUP($E37,'Country Indicator Data'!$B$4:$N$300,2,FALSE))/(I$3-I$4)*5)),1)))</f>
        <v>2.8</v>
      </c>
      <c r="J37" s="163">
        <f>IF(LEN(E37)&gt;3,(IF(VLOOKUP($C37,'Regional Crises'!$B$1:$R$66,8,FALSE)="x","x",ROUND(IF(VLOOKUP($C37,'Regional Crises'!$B$1:$R$66,8,FALSE)&gt;J$3,5,IF(VLOOKUP($C37,'Regional Crises'!$B$1:$R$66,8,FALSE)&lt;J$4,0,5-(J$3-VLOOKUP($C37,'Regional Crises'!$B$1:$R$66,8,FALSE))/(J$3-J$4)*5)),1))),IF(VLOOKUP($E37,'Country Indicator Data'!$B$4:$N$300,4,FALSE)="x","x",ROUND(IF(VLOOKUP($E37,'Country Indicator Data'!$B$4:$N$300,4,FALSE)&gt;J$3,5,IF(VLOOKUP($E37,'Country Indicator Data'!$B$4:$N$300,4,FALSE)&lt;J$4,0,5-(J$3-VLOOKUP($E37,'Country Indicator Data'!$B$4:$N$300,4,FALSE))/(J$3-J$4)*5)),1)))</f>
        <v>0</v>
      </c>
      <c r="K37" s="163">
        <f t="shared" si="1"/>
        <v>1.4</v>
      </c>
      <c r="L37" s="163" t="str">
        <f>IF(LEN(E37)&gt;3,(IF(VLOOKUP($C37,'Regional Crises'!$B$1:$R$66,10,FALSE)="x","x",ROUND(IF(VLOOKUP($C37,'Regional Crises'!$B$1:$R$66,10,FALSE)&gt;L$3,5,IF(VLOOKUP($C37,'Regional Crises'!$B$1:$R$66,10,FALSE)&lt;L$4,0,5-(L$3-VLOOKUP($C37,'Regional Crises'!$B$1:$R$66,10,FALSE))/(L$3-L$4)*5)),1))),IF(VLOOKUP($E37,'Country Indicator Data'!$B$4:$N$300,6,FALSE)="x","x",ROUND(IF(VLOOKUP($E37,'Country Indicator Data'!$B$4:$N$300,6,FALSE)&gt;L$3,5,IF(VLOOKUP($E37,'Country Indicator Data'!$B$4:$N$300,6,FALSE)&lt;L$4,0,5-(L$3-VLOOKUP($E37,'Country Indicator Data'!$B$4:$N$300,6,FALSE))/(L$3-L$4)*5)),1)))</f>
        <v>x</v>
      </c>
      <c r="M37" s="163">
        <f>IF(LEN(E37)&gt;3,(IF(VLOOKUP($C37,'Regional Crises'!$B$1:$R$66,11,FALSE)="x","x",ROUND(IF(VLOOKUP($C37,'Regional Crises'!$B$1:$R$66,11,FALSE)&gt;M$3,5,IF(VLOOKUP($C37,'Regional Crises'!$B$1:$R$66,11,FALSE)&lt;M$4,0,5-(M$3-VLOOKUP($C37,'Regional Crises'!$B$1:$R$66,11,FALSE))/(M$3-M$4)*5)),1))),IF(VLOOKUP($E37,'Country Indicator Data'!$B$4:$N$300,7,FALSE)="x","x",ROUND(IF(VLOOKUP($E37,'Country Indicator Data'!$B$4:$N$300,7,FALSE)&gt;M$3,5,IF(VLOOKUP($E37,'Country Indicator Data'!$B$4:$N$300,7,FALSE)&lt;M$4,0,5-(M$3-VLOOKUP($E37,'Country Indicator Data'!$B$4:$N$300,7,FALSE))/(M$3-M$4)*5)),1)))</f>
        <v>2.1</v>
      </c>
      <c r="N37" s="163">
        <f t="shared" si="2"/>
        <v>2.1</v>
      </c>
      <c r="O37" s="163">
        <f t="shared" si="3"/>
        <v>2.1833333333333331</v>
      </c>
      <c r="P37" s="163">
        <f>IF(LEN(E37)&gt;3,VLOOKUP(C37,'Regional Crises'!$B$1:$R$69,12,FALSE),VLOOKUP(E37,'Country Indicator Data'!$B$4:$I$300,8,FALSE))</f>
        <v>1</v>
      </c>
      <c r="Q37" s="163">
        <f>IF(LEN(E37)&gt;3,((IF(VLOOKUP($C37,'Regional Crises'!$B$1:$R$66,13,FALSE)="x","x",ROUND(IF(VLOOKUP($C37,'Regional Crises'!$B$1:$R$66,13,FALSE)&gt;Q$3,5,IF(VLOOKUP($C37,'Regional Crises'!$B$1:$R$66,13,FALSE)&lt;Q$4,0,5-(LOG(Q$3)-LOG(VLOOKUP($C37,'Regional Crises'!$B$1:$R$66,13,FALSE)))/(LOG(Q$3)-LOG(Q$4))*5)),1)))),(IF(VLOOKUP($E37,'Country Indicator Data'!$B$4:$N$300,9,FALSE)="x","x",ROUND(IF(VLOOKUP($E37,'Country Indicator Data'!$B$4:$N$300,9,FALSE)&gt;Q$3,5,IF(VLOOKUP($E37,'Country Indicator Data'!$B$4:$N$300,9,FALSE)&lt;Q$4,0,5-(LOG(Q$3)-LOG(VLOOKUP($E37,'Country Indicator Data'!$B$4:$N$300,9,FALSE)))/(LOG(Q$3)-LOG(Q$4))*5)),1))))</f>
        <v>2.4</v>
      </c>
      <c r="R37" s="163">
        <f t="shared" si="4"/>
        <v>1.7</v>
      </c>
      <c r="S37" s="163">
        <f>IF(LEN(E37)&gt;3,((IF(VLOOKUP($C37,'Regional Crises'!$B$1:$R$66,17,FALSE)="x","x",ROUND(IF(VLOOKUP($C37,'Regional Crises'!$B$1:$R$66,17,FALSE)&gt;S$3,0,IF(VLOOKUP($C37,'Regional Crises'!$B$1:$R$66,17,FALSE)&lt;S$4,5,(S$3-VLOOKUP($C37,'Regional Crises'!$B$1:$R$66,17,FALSE))/(S$3-S$4)*5)),1)))),(IF(VLOOKUP($E37,'Country Indicator Data'!$B$4:$N$300,13,FALSE)="x","x",ROUND(IF(VLOOKUP($E37,'Country Indicator Data'!$B$4:$N$300,13,FALSE)&gt;S$3,0,IF(VLOOKUP($E37,'Country Indicator Data'!$B$4:$N$300,13,FALSE)&lt;S$4,5,(S$3-VLOOKUP($E37,'Country Indicator Data'!$B$4:$N$300,13,FALSE))/(S$3-S$4)*5)),1))))</f>
        <v>3.5</v>
      </c>
      <c r="T37" s="163">
        <f>IF(LEN(E37)&gt;3,((IF(VLOOKUP($C37,'Regional Crises'!$B$1:$R$66,14,FALSE)="x","x",ROUND(IF(VLOOKUP($C37,'Regional Crises'!$B$1:$R$66,14,FALSE)&gt;T$3,0,IF(VLOOKUP($C37,'Regional Crises'!$B$1:$R$66,14,FALSE)&lt;T$4,5,(T$3-VLOOKUP($C37,'Regional Crises'!$B$1:$R$66,14,FALSE))/(T$3-T$4)*5)),1)))),(IF(VLOOKUP($E37,'Country Indicator Data'!$B$4:$N$300,10,FALSE)="x","x",ROUND(IF(VLOOKUP($E37,'Country Indicator Data'!$B$4:$N$300,10,FALSE)&gt;T$3,0,IF(VLOOKUP($E37,'Country Indicator Data'!$B$4:$N$300,10,FALSE)&lt;T$4,5,(T$3-VLOOKUP($E37,'Country Indicator Data'!$B$4:$N$300,10,FALSE))/(T$3-T$4)*5)),1))))</f>
        <v>3.6</v>
      </c>
      <c r="U37" s="163">
        <f>IF(LEN(E37)&gt;3,((IF(VLOOKUP($C37,'Regional Crises'!$B$1:$R$66,15,FALSE)="x","x",ROUND(IF(VLOOKUP($C37,'Regional Crises'!$B$1:$R$66,15,FALSE)&gt;U$3,0,IF(VLOOKUP($C37,'Regional Crises'!$B$1:$R$66,15,FALSE)&lt;U$4,5,(U$3-VLOOKUP($C37,'Regional Crises'!$B$1:$R$66,15,FALSE))/(U$3-U$4)*5)),1)))),(IF(VLOOKUP($E37,'Country Indicator Data'!$B$4:$N$300,11,FALSE)="x","x",ROUND(IF(VLOOKUP($E37,'Country Indicator Data'!$B$4:$N$300,11,FALSE)&gt;U$3,0,IF(VLOOKUP($E37,'Country Indicator Data'!$B$4:$N$300,11,FALSE)&lt;U$4,5,(U$3-VLOOKUP($E37,'Country Indicator Data'!$B$4:$N$300,11,FALSE))/(U$3-U$4)*5)),1))))</f>
        <v>3</v>
      </c>
      <c r="V37" s="163">
        <f>IF(LEN(E37)&gt;3,((IF(VLOOKUP($C37,'Regional Crises'!$B$1:$R$66,16,FALSE)="x","x",ROUND(IF(VLOOKUP($C37,'Regional Crises'!$B$1:$R$66,16,FALSE)&gt;V$3,0,IF(VLOOKUP($C37,'Regional Crises'!$B$1:$R$66,16,FALSE)&lt;V$4,5,(V$3-VLOOKUP($C37,'Regional Crises'!$B$1:$R$66,16,FALSE))/(V$3-V$4)*5)),1)))),(IF(VLOOKUP($E37,'Country Indicator Data'!$B$4:$N$300,12,FALSE)="x","x",ROUND(IF(VLOOKUP($E37,'Country Indicator Data'!$B$4:$N$300,12,FALSE)&gt;V$3,0,IF(VLOOKUP($E37,'Country Indicator Data'!$B$4:$N$300,12,FALSE)&lt;V$4,5,(V$3-VLOOKUP($E37,'Country Indicator Data'!$B$4:$N$300,12,FALSE))/(V$3-V$4)*5)),1))))</f>
        <v>3.8</v>
      </c>
      <c r="W37" s="163">
        <f t="shared" si="5"/>
        <v>3.5</v>
      </c>
      <c r="X37" s="163">
        <f t="shared" si="6"/>
        <v>2.5</v>
      </c>
      <c r="Y37" s="184">
        <f>IF('Core Indicators'!FC34="x","x",IF('Core Indicators'!FC34&gt;=5,5,IF('Core Indicators'!FC34&gt;=4,4,IF('Core Indicators'!FC34&gt;=3,3,IF('Core Indicators'!FC34&gt;=2,2,IF('Core Indicators'!FC34&gt;=1,1,0))))))</f>
        <v>5</v>
      </c>
      <c r="Z37" s="163">
        <f t="shared" si="7"/>
        <v>5</v>
      </c>
      <c r="AA37" s="184">
        <f>'Crisis Indicator Data'!Y34</f>
        <v>0</v>
      </c>
      <c r="AB37" s="184">
        <f>'Crisis Indicator Data'!Z34</f>
        <v>0</v>
      </c>
      <c r="AC37" s="184">
        <f>'Crisis Indicator Data'!AA34</f>
        <v>0</v>
      </c>
      <c r="AD37" s="184">
        <f>'Crisis Indicator Data'!AB34</f>
        <v>0</v>
      </c>
      <c r="AE37" s="184">
        <f t="shared" si="8"/>
        <v>0</v>
      </c>
      <c r="AF37" s="184">
        <f>'Crisis Indicator Data'!AC34</f>
        <v>0</v>
      </c>
      <c r="AG37" s="184">
        <f>'Crisis Indicator Data'!AD34</f>
        <v>2</v>
      </c>
      <c r="AH37" s="184">
        <f t="shared" si="9"/>
        <v>2</v>
      </c>
      <c r="AI37" s="184">
        <f>'Crisis Indicator Data'!AE34</f>
        <v>0</v>
      </c>
      <c r="AJ37" s="184">
        <f>'Crisis Indicator Data'!AF34</f>
        <v>0</v>
      </c>
      <c r="AK37" s="184">
        <f>'Crisis Indicator Data'!AG34</f>
        <v>1</v>
      </c>
      <c r="AL37" s="184">
        <f t="shared" si="10"/>
        <v>1</v>
      </c>
      <c r="AM37" s="163">
        <f t="shared" si="11"/>
        <v>1</v>
      </c>
      <c r="AN37" s="163">
        <f t="shared" si="12"/>
        <v>3</v>
      </c>
    </row>
    <row r="38" spans="1:40" ht="13.5" customHeight="1" x14ac:dyDescent="0.35">
      <c r="A38" s="169" t="str">
        <f>'Crisis Indicator Data'!A35</f>
        <v>Venezuela displacement in Dominican Republic</v>
      </c>
      <c r="B38" s="170" t="str">
        <f>'Crisis Indicator Data'!B35</f>
        <v>Displacement</v>
      </c>
      <c r="C38" s="170" t="str">
        <f>'Crisis Indicator Data'!C35</f>
        <v>DOM002</v>
      </c>
      <c r="D38" s="170" t="str">
        <f>'Crisis Indicator Data'!D35</f>
        <v>Dominican Republic</v>
      </c>
      <c r="E38" s="171" t="str">
        <f>'Crisis Indicator Data'!E35</f>
        <v>DOM</v>
      </c>
      <c r="F38" s="163">
        <f>IF(LEN(E38)&gt;3,(IF(VLOOKUP($C38,'Regional Crises'!$B$1:$R$66,7,FALSE)="x","x",ROUND(IF(VLOOKUP($C38,'Regional Crises'!$B$1:$R$66,7,FALSE)&gt;$F$3,5,IF(VLOOKUP($C38,'Regional Crises'!$B$1:$R$66,7,FALSE)&lt;F$4,0,($F$3-VLOOKUP($C38,'Regional Crises'!$B$1:$R$66,7,FALSE))/($F$3-$F$4)*5)),1))),IF(VLOOKUP($E38,'Country Indicator Data'!$B$4:$N$300,3,FALSE)="x","x",ROUND(IF(VLOOKUP($E38,'Country Indicator Data'!$B$4:$N$300,3,FALSE)&gt;$F$3,5,IF(VLOOKUP($E38,'Country Indicator Data'!$B$4:$N$300,3,FALSE)&lt;$F$4,0,($F$3-VLOOKUP($E38,'Country Indicator Data'!$B$4:$N$300,3,FALSE))/($F$3-$F$4)*5)),1)))</f>
        <v>2.5</v>
      </c>
      <c r="G38" s="163">
        <f>IF(LEN(E38)&gt;3,(IF(VLOOKUP($C38,'Regional Crises'!$B$1:$R$66,9,FALSE)="x","x",ROUND(IF(VLOOKUP($C38,'Regional Crises'!$B$1:$R$66,9,FALSE)&gt;G$3,5,IF(VLOOKUP($C38,'Regional Crises'!$B$1:$R$66,9,FALSE)&lt;G$4,0,(G$3-VLOOKUP($C38,'Regional Crises'!$B$1:$R$66,9,FALSE))/(G$3-G$4)*5)),1))),IF(VLOOKUP($E38,'Country Indicator Data'!$B$4:$N$300,5,FALSE)="x","x",ROUND(IF(VLOOKUP($E38,'Country Indicator Data'!$B$4:$N$300,5,FALSE)&gt;G$3,5,IF(VLOOKUP($E38,'Country Indicator Data'!$B$4:$N$300,5,FALSE)&lt;G$4,0,(G$3-VLOOKUP($E38,'Country Indicator Data'!$B$4:$N$300,5,FALSE))/(G$3-G$4)*5)),1)))</f>
        <v>1.4</v>
      </c>
      <c r="H38" s="163">
        <f t="shared" ref="H38:H69" si="13">IF(AND(F38="x",G38="x"),"x",AVERAGE(F38,G38))</f>
        <v>1.95</v>
      </c>
      <c r="I38" s="163">
        <f>IF(LEN(E38)&gt;3,(IF(VLOOKUP($C38,'Regional Crises'!$B$1:$R$66,6,FALSE)="x","x",ROUND(IF(VLOOKUP($C38,'Regional Crises'!$B$1:$R$66,6,FALSE)&gt;I$3,5,IF(VLOOKUP($C38,'Regional Crises'!$B$1:$R$66,6,FALSE)&lt;I$4,0,5-(I$3-VLOOKUP($C38,'Regional Crises'!$B$1:$R$66,6,FALSE))/(I$3-I$4)*5)),1))),IF(VLOOKUP($E38,'Country Indicator Data'!$B$4:$N$300,2,FALSE)="x","x",ROUND(IF(VLOOKUP($E38,'Country Indicator Data'!$B$4:$N$300,2,FALSE)&gt;I$3,5,IF(VLOOKUP($E38,'Country Indicator Data'!$B$4:$N$300,2,FALSE)&lt;I$4,0,5-(I$3-VLOOKUP($E38,'Country Indicator Data'!$B$4:$N$300,2,FALSE))/(I$3-I$4)*5)),1)))</f>
        <v>0</v>
      </c>
      <c r="J38" s="163">
        <f>IF(LEN(E38)&gt;3,(IF(VLOOKUP($C38,'Regional Crises'!$B$1:$R$66,8,FALSE)="x","x",ROUND(IF(VLOOKUP($C38,'Regional Crises'!$B$1:$R$66,8,FALSE)&gt;J$3,5,IF(VLOOKUP($C38,'Regional Crises'!$B$1:$R$66,8,FALSE)&lt;J$4,0,5-(J$3-VLOOKUP($C38,'Regional Crises'!$B$1:$R$66,8,FALSE))/(J$3-J$4)*5)),1))),IF(VLOOKUP($E38,'Country Indicator Data'!$B$4:$N$300,4,FALSE)="x","x",ROUND(IF(VLOOKUP($E38,'Country Indicator Data'!$B$4:$N$300,4,FALSE)&gt;J$3,5,IF(VLOOKUP($E38,'Country Indicator Data'!$B$4:$N$300,4,FALSE)&lt;J$4,0,5-(J$3-VLOOKUP($E38,'Country Indicator Data'!$B$4:$N$300,4,FALSE))/(J$3-J$4)*5)),1)))</f>
        <v>0.7</v>
      </c>
      <c r="K38" s="163">
        <f t="shared" ref="K38:K69" si="14">IF(AND(I38="x",J38="x"),"x",AVERAGE(I38,J38))</f>
        <v>0.35</v>
      </c>
      <c r="L38" s="163">
        <f>IF(LEN(E38)&gt;3,(IF(VLOOKUP($C38,'Regional Crises'!$B$1:$R$66,10,FALSE)="x","x",ROUND(IF(VLOOKUP($C38,'Regional Crises'!$B$1:$R$66,10,FALSE)&gt;L$3,5,IF(VLOOKUP($C38,'Regional Crises'!$B$1:$R$66,10,FALSE)&lt;L$4,0,5-(L$3-VLOOKUP($C38,'Regional Crises'!$B$1:$R$66,10,FALSE))/(L$3-L$4)*5)),1))),IF(VLOOKUP($E38,'Country Indicator Data'!$B$4:$N$300,6,FALSE)="x","x",ROUND(IF(VLOOKUP($E38,'Country Indicator Data'!$B$4:$N$300,6,FALSE)&gt;L$3,5,IF(VLOOKUP($E38,'Country Indicator Data'!$B$4:$N$300,6,FALSE)&lt;L$4,0,5-(L$3-VLOOKUP($E38,'Country Indicator Data'!$B$4:$N$300,6,FALSE))/(L$3-L$4)*5)),1)))</f>
        <v>3</v>
      </c>
      <c r="M38" s="163">
        <f>IF(LEN(E38)&gt;3,(IF(VLOOKUP($C38,'Regional Crises'!$B$1:$R$66,11,FALSE)="x","x",ROUND(IF(VLOOKUP($C38,'Regional Crises'!$B$1:$R$66,11,FALSE)&gt;M$3,5,IF(VLOOKUP($C38,'Regional Crises'!$B$1:$R$66,11,FALSE)&lt;M$4,0,5-(M$3-VLOOKUP($C38,'Regional Crises'!$B$1:$R$66,11,FALSE))/(M$3-M$4)*5)),1))),IF(VLOOKUP($E38,'Country Indicator Data'!$B$4:$N$300,7,FALSE)="x","x",ROUND(IF(VLOOKUP($E38,'Country Indicator Data'!$B$4:$N$300,7,FALSE)&gt;M$3,5,IF(VLOOKUP($E38,'Country Indicator Data'!$B$4:$N$300,7,FALSE)&lt;M$4,0,5-(M$3-VLOOKUP($E38,'Country Indicator Data'!$B$4:$N$300,7,FALSE))/(M$3-M$4)*5)),1)))</f>
        <v>1.5</v>
      </c>
      <c r="N38" s="163">
        <f t="shared" ref="N38:N69" si="15">IF(AND(L38="x",M38="x"),"x",AVERAGE(L38,M38))</f>
        <v>2.25</v>
      </c>
      <c r="O38" s="163">
        <f t="shared" ref="O38:O69" si="16">AVERAGE(H38,K38,N38)</f>
        <v>1.5166666666666666</v>
      </c>
      <c r="P38" s="163">
        <f>IF(LEN(E38)&gt;3,VLOOKUP(C38,'Regional Crises'!$B$1:$R$69,12,FALSE),VLOOKUP(E38,'Country Indicator Data'!$B$4:$I$300,8,FALSE))</f>
        <v>0</v>
      </c>
      <c r="Q38" s="163" t="str">
        <f>IF(LEN(E38)&gt;3,((IF(VLOOKUP($C38,'Regional Crises'!$B$1:$R$66,13,FALSE)="x","x",ROUND(IF(VLOOKUP($C38,'Regional Crises'!$B$1:$R$66,13,FALSE)&gt;Q$3,5,IF(VLOOKUP($C38,'Regional Crises'!$B$1:$R$66,13,FALSE)&lt;Q$4,0,5-(LOG(Q$3)-LOG(VLOOKUP($C38,'Regional Crises'!$B$1:$R$66,13,FALSE)))/(LOG(Q$3)-LOG(Q$4))*5)),1)))),(IF(VLOOKUP($E38,'Country Indicator Data'!$B$4:$N$300,9,FALSE)="x","x",ROUND(IF(VLOOKUP($E38,'Country Indicator Data'!$B$4:$N$300,9,FALSE)&gt;Q$3,5,IF(VLOOKUP($E38,'Country Indicator Data'!$B$4:$N$300,9,FALSE)&lt;Q$4,0,5-(LOG(Q$3)-LOG(VLOOKUP($E38,'Country Indicator Data'!$B$4:$N$300,9,FALSE)))/(LOG(Q$3)-LOG(Q$4))*5)),1))))</f>
        <v>x</v>
      </c>
      <c r="R38" s="163">
        <f t="shared" ref="R38:R69" si="17">AVERAGE(P38:Q38)</f>
        <v>0</v>
      </c>
      <c r="S38" s="163">
        <f>IF(LEN(E38)&gt;3,((IF(VLOOKUP($C38,'Regional Crises'!$B$1:$R$66,17,FALSE)="x","x",ROUND(IF(VLOOKUP($C38,'Regional Crises'!$B$1:$R$66,17,FALSE)&gt;S$3,0,IF(VLOOKUP($C38,'Regional Crises'!$B$1:$R$66,17,FALSE)&lt;S$4,5,(S$3-VLOOKUP($C38,'Regional Crises'!$B$1:$R$66,17,FALSE))/(S$3-S$4)*5)),1)))),(IF(VLOOKUP($E38,'Country Indicator Data'!$B$4:$N$300,13,FALSE)="x","x",ROUND(IF(VLOOKUP($E38,'Country Indicator Data'!$B$4:$N$300,13,FALSE)&gt;S$3,0,IF(VLOOKUP($E38,'Country Indicator Data'!$B$4:$N$300,13,FALSE)&lt;S$4,5,(S$3-VLOOKUP($E38,'Country Indicator Data'!$B$4:$N$300,13,FALSE))/(S$3-S$4)*5)),1))))</f>
        <v>3.3</v>
      </c>
      <c r="T38" s="163">
        <f>IF(LEN(E38)&gt;3,((IF(VLOOKUP($C38,'Regional Crises'!$B$1:$R$66,14,FALSE)="x","x",ROUND(IF(VLOOKUP($C38,'Regional Crises'!$B$1:$R$66,14,FALSE)&gt;T$3,0,IF(VLOOKUP($C38,'Regional Crises'!$B$1:$R$66,14,FALSE)&lt;T$4,5,(T$3-VLOOKUP($C38,'Regional Crises'!$B$1:$R$66,14,FALSE))/(T$3-T$4)*5)),1)))),(IF(VLOOKUP($E38,'Country Indicator Data'!$B$4:$N$300,10,FALSE)="x","x",ROUND(IF(VLOOKUP($E38,'Country Indicator Data'!$B$4:$N$300,10,FALSE)&gt;T$3,0,IF(VLOOKUP($E38,'Country Indicator Data'!$B$4:$N$300,10,FALSE)&lt;T$4,5,(T$3-VLOOKUP($E38,'Country Indicator Data'!$B$4:$N$300,10,FALSE))/(T$3-T$4)*5)),1))))</f>
        <v>2.6</v>
      </c>
      <c r="U38" s="163">
        <f>IF(LEN(E38)&gt;3,((IF(VLOOKUP($C38,'Regional Crises'!$B$1:$R$66,15,FALSE)="x","x",ROUND(IF(VLOOKUP($C38,'Regional Crises'!$B$1:$R$66,15,FALSE)&gt;U$3,0,IF(VLOOKUP($C38,'Regional Crises'!$B$1:$R$66,15,FALSE)&lt;U$4,5,(U$3-VLOOKUP($C38,'Regional Crises'!$B$1:$R$66,15,FALSE))/(U$3-U$4)*5)),1)))),(IF(VLOOKUP($E38,'Country Indicator Data'!$B$4:$N$300,11,FALSE)="x","x",ROUND(IF(VLOOKUP($E38,'Country Indicator Data'!$B$4:$N$300,11,FALSE)&gt;U$3,0,IF(VLOOKUP($E38,'Country Indicator Data'!$B$4:$N$300,11,FALSE)&lt;U$4,5,(U$3-VLOOKUP($E38,'Country Indicator Data'!$B$4:$N$300,11,FALSE))/(U$3-U$4)*5)),1))))</f>
        <v>1.6</v>
      </c>
      <c r="V38" s="163">
        <f>IF(LEN(E38)&gt;3,((IF(VLOOKUP($C38,'Regional Crises'!$B$1:$R$66,16,FALSE)="x","x",ROUND(IF(VLOOKUP($C38,'Regional Crises'!$B$1:$R$66,16,FALSE)&gt;V$3,0,IF(VLOOKUP($C38,'Regional Crises'!$B$1:$R$66,16,FALSE)&lt;V$4,5,(V$3-VLOOKUP($C38,'Regional Crises'!$B$1:$R$66,16,FALSE))/(V$3-V$4)*5)),1)))),(IF(VLOOKUP($E38,'Country Indicator Data'!$B$4:$N$300,12,FALSE)="x","x",ROUND(IF(VLOOKUP($E38,'Country Indicator Data'!$B$4:$N$300,12,FALSE)&gt;V$3,0,IF(VLOOKUP($E38,'Country Indicator Data'!$B$4:$N$300,12,FALSE)&lt;V$4,5,(V$3-VLOOKUP($E38,'Country Indicator Data'!$B$4:$N$300,12,FALSE))/(V$3-V$4)*5)),1))))</f>
        <v>1.6</v>
      </c>
      <c r="W38" s="163">
        <f t="shared" ref="W38:W69" si="18">IF(AND(S38="x",V38="x"),"x",ROUND(AVERAGE(S38,V38,T38,U38),1))</f>
        <v>2.2999999999999998</v>
      </c>
      <c r="X38" s="163">
        <f t="shared" ref="X38:X69" si="19">ROUND(AVERAGE(O38,W38,R38),1)</f>
        <v>1.3</v>
      </c>
      <c r="Y38" s="184">
        <f>IF('Core Indicators'!FC35="x","x",IF('Core Indicators'!FC35&gt;=5,5,IF('Core Indicators'!FC35&gt;=4,4,IF('Core Indicators'!FC35&gt;=3,3,IF('Core Indicators'!FC35&gt;=2,2,IF('Core Indicators'!FC35&gt;=1,1,0))))))</f>
        <v>2</v>
      </c>
      <c r="Z38" s="163">
        <f t="shared" ref="Z38:Z69" si="20">Y38</f>
        <v>2</v>
      </c>
      <c r="AA38" s="184">
        <f>'Crisis Indicator Data'!Y35</f>
        <v>0</v>
      </c>
      <c r="AB38" s="184">
        <f>'Crisis Indicator Data'!Z35</f>
        <v>0</v>
      </c>
      <c r="AC38" s="184">
        <f>'Crisis Indicator Data'!AA35</f>
        <v>0</v>
      </c>
      <c r="AD38" s="184">
        <f>'Crisis Indicator Data'!AB35</f>
        <v>0</v>
      </c>
      <c r="AE38" s="184">
        <f t="shared" ref="AE38:AE69" si="21">IF(SUM(AA38:AD38)=0,0,IF(SUM(AA38,AB38,AC38,AD38)&lt;2,1,IF(SUM(AA38:AD38)&lt;6,2,IF(SUM(AA38:AD38)&lt;8,3,IF(SUM(AA38:AD38)&lt;10,4,5)))))</f>
        <v>0</v>
      </c>
      <c r="AF38" s="184">
        <f>'Crisis Indicator Data'!AC35</f>
        <v>0</v>
      </c>
      <c r="AG38" s="184">
        <f>'Crisis Indicator Data'!AD35</f>
        <v>0</v>
      </c>
      <c r="AH38" s="184">
        <f t="shared" ref="AH38:AH69" si="22">IF(SUM(AF38:AG38)=0,0,IF(SUM(AF38,AG38)=1,1,IF(SUM(AF38:AG38)&lt;3,2,IF(SUM(AF38:AG38)&lt;4,3,IF(SUM(AF38:AG38)&lt;5,4,5)))))</f>
        <v>0</v>
      </c>
      <c r="AI38" s="184">
        <f>'Crisis Indicator Data'!AE35</f>
        <v>0</v>
      </c>
      <c r="AJ38" s="184">
        <f>'Crisis Indicator Data'!AF35</f>
        <v>0</v>
      </c>
      <c r="AK38" s="184">
        <f>'Crisis Indicator Data'!AG35</f>
        <v>0</v>
      </c>
      <c r="AL38" s="184">
        <f t="shared" ref="AL38:AL69" si="23">IF(SUM(AI38:AK38)=0,0,IF(SUM(AI38:AK38)=1,1,IF(SUM(AI38:AK38)&lt;3,2,IF(SUM(AI38:AK38)&lt;5,3,IF(SUM(AI38:AK38)&lt;7,4,5)))))</f>
        <v>0</v>
      </c>
      <c r="AM38" s="163">
        <f t="shared" ref="AM38:AM69" si="24">IF(AA38=3,5,ROUND(AVERAGE(AE38,AH38,AL38),0))</f>
        <v>0</v>
      </c>
      <c r="AN38" s="163">
        <f t="shared" ref="AN38:AN69" si="25">IF(AND(Z38="x",AM38="x"),"x",ROUND(AVERAGE(Z38,AM38),1))</f>
        <v>1</v>
      </c>
    </row>
    <row r="39" spans="1:40" ht="13.5" customHeight="1" x14ac:dyDescent="0.35">
      <c r="A39" s="169" t="str">
        <f>'Crisis Indicator Data'!A36</f>
        <v>Mixed migration flows in Algeria</v>
      </c>
      <c r="B39" s="170" t="str">
        <f>'Crisis Indicator Data'!B36</f>
        <v>Displacement</v>
      </c>
      <c r="C39" s="170" t="str">
        <f>'Crisis Indicator Data'!C36</f>
        <v>DZA002</v>
      </c>
      <c r="D39" s="170" t="str">
        <f>'Crisis Indicator Data'!D36</f>
        <v>Algeria</v>
      </c>
      <c r="E39" s="171" t="str">
        <f>'Crisis Indicator Data'!E36</f>
        <v>DZA</v>
      </c>
      <c r="F39" s="163">
        <f>IF(LEN(E39)&gt;3,(IF(VLOOKUP($C39,'Regional Crises'!$B$1:$R$66,7,FALSE)="x","x",ROUND(IF(VLOOKUP($C39,'Regional Crises'!$B$1:$R$66,7,FALSE)&gt;$F$3,5,IF(VLOOKUP($C39,'Regional Crises'!$B$1:$R$66,7,FALSE)&lt;F$4,0,($F$3-VLOOKUP($C39,'Regional Crises'!$B$1:$R$66,7,FALSE))/($F$3-$F$4)*5)),1))),IF(VLOOKUP($E39,'Country Indicator Data'!$B$4:$N$300,3,FALSE)="x","x",ROUND(IF(VLOOKUP($E39,'Country Indicator Data'!$B$4:$N$300,3,FALSE)&gt;$F$3,5,IF(VLOOKUP($E39,'Country Indicator Data'!$B$4:$N$300,3,FALSE)&lt;$F$4,0,($F$3-VLOOKUP($E39,'Country Indicator Data'!$B$4:$N$300,3,FALSE))/($F$3-$F$4)*5)),1)))</f>
        <v>3.9</v>
      </c>
      <c r="G39" s="163">
        <f>IF(LEN(E39)&gt;3,(IF(VLOOKUP($C39,'Regional Crises'!$B$1:$R$66,9,FALSE)="x","x",ROUND(IF(VLOOKUP($C39,'Regional Crises'!$B$1:$R$66,9,FALSE)&gt;G$3,5,IF(VLOOKUP($C39,'Regional Crises'!$B$1:$R$66,9,FALSE)&lt;G$4,0,(G$3-VLOOKUP($C39,'Regional Crises'!$B$1:$R$66,9,FALSE))/(G$3-G$4)*5)),1))),IF(VLOOKUP($E39,'Country Indicator Data'!$B$4:$N$300,5,FALSE)="x","x",ROUND(IF(VLOOKUP($E39,'Country Indicator Data'!$B$4:$N$300,5,FALSE)&gt;G$3,5,IF(VLOOKUP($E39,'Country Indicator Data'!$B$4:$N$300,5,FALSE)&lt;G$4,0,(G$3-VLOOKUP($E39,'Country Indicator Data'!$B$4:$N$300,5,FALSE))/(G$3-G$4)*5)),1)))</f>
        <v>2.7</v>
      </c>
      <c r="H39" s="163">
        <f t="shared" si="13"/>
        <v>3.3</v>
      </c>
      <c r="I39" s="163">
        <f>IF(LEN(E39)&gt;3,(IF(VLOOKUP($C39,'Regional Crises'!$B$1:$R$66,6,FALSE)="x","x",ROUND(IF(VLOOKUP($C39,'Regional Crises'!$B$1:$R$66,6,FALSE)&gt;I$3,5,IF(VLOOKUP($C39,'Regional Crises'!$B$1:$R$66,6,FALSE)&lt;I$4,0,5-(I$3-VLOOKUP($C39,'Regional Crises'!$B$1:$R$66,6,FALSE))/(I$3-I$4)*5)),1))),IF(VLOOKUP($E39,'Country Indicator Data'!$B$4:$N$300,2,FALSE)="x","x",ROUND(IF(VLOOKUP($E39,'Country Indicator Data'!$B$4:$N$300,2,FALSE)&gt;I$3,5,IF(VLOOKUP($E39,'Country Indicator Data'!$B$4:$N$300,2,FALSE)&lt;I$4,0,5-(I$3-VLOOKUP($E39,'Country Indicator Data'!$B$4:$N$300,2,FALSE))/(I$3-I$4)*5)),1)))</f>
        <v>2</v>
      </c>
      <c r="J39" s="163">
        <f>IF(LEN(E39)&gt;3,(IF(VLOOKUP($C39,'Regional Crises'!$B$1:$R$66,8,FALSE)="x","x",ROUND(IF(VLOOKUP($C39,'Regional Crises'!$B$1:$R$66,8,FALSE)&gt;J$3,5,IF(VLOOKUP($C39,'Regional Crises'!$B$1:$R$66,8,FALSE)&lt;J$4,0,5-(J$3-VLOOKUP($C39,'Regional Crises'!$B$1:$R$66,8,FALSE))/(J$3-J$4)*5)),1))),IF(VLOOKUP($E39,'Country Indicator Data'!$B$4:$N$300,4,FALSE)="x","x",ROUND(IF(VLOOKUP($E39,'Country Indicator Data'!$B$4:$N$300,4,FALSE)&gt;J$3,5,IF(VLOOKUP($E39,'Country Indicator Data'!$B$4:$N$300,4,FALSE)&lt;J$4,0,5-(J$3-VLOOKUP($E39,'Country Indicator Data'!$B$4:$N$300,4,FALSE))/(J$3-J$4)*5)),1)))</f>
        <v>2.7</v>
      </c>
      <c r="K39" s="163">
        <f t="shared" si="14"/>
        <v>2.35</v>
      </c>
      <c r="L39" s="163">
        <f>IF(LEN(E39)&gt;3,(IF(VLOOKUP($C39,'Regional Crises'!$B$1:$R$66,10,FALSE)="x","x",ROUND(IF(VLOOKUP($C39,'Regional Crises'!$B$1:$R$66,10,FALSE)&gt;L$3,5,IF(VLOOKUP($C39,'Regional Crises'!$B$1:$R$66,10,FALSE)&lt;L$4,0,5-(L$3-VLOOKUP($C39,'Regional Crises'!$B$1:$R$66,10,FALSE))/(L$3-L$4)*5)),1))),IF(VLOOKUP($E39,'Country Indicator Data'!$B$4:$N$300,6,FALSE)="x","x",ROUND(IF(VLOOKUP($E39,'Country Indicator Data'!$B$4:$N$300,6,FALSE)&gt;L$3,5,IF(VLOOKUP($E39,'Country Indicator Data'!$B$4:$N$300,6,FALSE)&lt;L$4,0,5-(L$3-VLOOKUP($E39,'Country Indicator Data'!$B$4:$N$300,6,FALSE))/(L$3-L$4)*5)),1)))</f>
        <v>3</v>
      </c>
      <c r="M39" s="163">
        <f>IF(LEN(E39)&gt;3,(IF(VLOOKUP($C39,'Regional Crises'!$B$1:$R$66,11,FALSE)="x","x",ROUND(IF(VLOOKUP($C39,'Regional Crises'!$B$1:$R$66,11,FALSE)&gt;M$3,5,IF(VLOOKUP($C39,'Regional Crises'!$B$1:$R$66,11,FALSE)&lt;M$4,0,5-(M$3-VLOOKUP($C39,'Regional Crises'!$B$1:$R$66,11,FALSE))/(M$3-M$4)*5)),1))),IF(VLOOKUP($E39,'Country Indicator Data'!$B$4:$N$300,7,FALSE)="x","x",ROUND(IF(VLOOKUP($E39,'Country Indicator Data'!$B$4:$N$300,7,FALSE)&gt;M$3,5,IF(VLOOKUP($E39,'Country Indicator Data'!$B$4:$N$300,7,FALSE)&lt;M$4,0,5-(M$3-VLOOKUP($E39,'Country Indicator Data'!$B$4:$N$300,7,FALSE))/(M$3-M$4)*5)),1)))</f>
        <v>0.3</v>
      </c>
      <c r="N39" s="163">
        <f t="shared" si="15"/>
        <v>1.65</v>
      </c>
      <c r="O39" s="163">
        <f t="shared" si="16"/>
        <v>2.4333333333333336</v>
      </c>
      <c r="P39" s="163">
        <f>IF(LEN(E39)&gt;3,VLOOKUP(C39,'Regional Crises'!$B$1:$R$69,12,FALSE),VLOOKUP(E39,'Country Indicator Data'!$B$4:$I$300,8,FALSE))</f>
        <v>2</v>
      </c>
      <c r="Q39" s="163">
        <f>IF(LEN(E39)&gt;3,((IF(VLOOKUP($C39,'Regional Crises'!$B$1:$R$66,13,FALSE)="x","x",ROUND(IF(VLOOKUP($C39,'Regional Crises'!$B$1:$R$66,13,FALSE)&gt;Q$3,5,IF(VLOOKUP($C39,'Regional Crises'!$B$1:$R$66,13,FALSE)&lt;Q$4,0,5-(LOG(Q$3)-LOG(VLOOKUP($C39,'Regional Crises'!$B$1:$R$66,13,FALSE)))/(LOG(Q$3)-LOG(Q$4))*5)),1)))),(IF(VLOOKUP($E39,'Country Indicator Data'!$B$4:$N$300,9,FALSE)="x","x",ROUND(IF(VLOOKUP($E39,'Country Indicator Data'!$B$4:$N$300,9,FALSE)&gt;Q$3,5,IF(VLOOKUP($E39,'Country Indicator Data'!$B$4:$N$300,9,FALSE)&lt;Q$4,0,5-(LOG(Q$3)-LOG(VLOOKUP($E39,'Country Indicator Data'!$B$4:$N$300,9,FALSE)))/(LOG(Q$3)-LOG(Q$4))*5)),1))))</f>
        <v>4.2</v>
      </c>
      <c r="R39" s="163">
        <f t="shared" si="17"/>
        <v>3.1</v>
      </c>
      <c r="S39" s="163">
        <f>IF(LEN(E39)&gt;3,((IF(VLOOKUP($C39,'Regional Crises'!$B$1:$R$66,17,FALSE)="x","x",ROUND(IF(VLOOKUP($C39,'Regional Crises'!$B$1:$R$66,17,FALSE)&gt;S$3,0,IF(VLOOKUP($C39,'Regional Crises'!$B$1:$R$66,17,FALSE)&lt;S$4,5,(S$3-VLOOKUP($C39,'Regional Crises'!$B$1:$R$66,17,FALSE))/(S$3-S$4)*5)),1)))),(IF(VLOOKUP($E39,'Country Indicator Data'!$B$4:$N$300,13,FALSE)="x","x",ROUND(IF(VLOOKUP($E39,'Country Indicator Data'!$B$4:$N$300,13,FALSE)&gt;S$3,0,IF(VLOOKUP($E39,'Country Indicator Data'!$B$4:$N$300,13,FALSE)&lt;S$4,5,(S$3-VLOOKUP($E39,'Country Indicator Data'!$B$4:$N$300,13,FALSE))/(S$3-S$4)*5)),1))))</f>
        <v>3.2</v>
      </c>
      <c r="T39" s="163">
        <f>IF(LEN(E39)&gt;3,((IF(VLOOKUP($C39,'Regional Crises'!$B$1:$R$66,14,FALSE)="x","x",ROUND(IF(VLOOKUP($C39,'Regional Crises'!$B$1:$R$66,14,FALSE)&gt;T$3,0,IF(VLOOKUP($C39,'Regional Crises'!$B$1:$R$66,14,FALSE)&lt;T$4,5,(T$3-VLOOKUP($C39,'Regional Crises'!$B$1:$R$66,14,FALSE))/(T$3-T$4)*5)),1)))),(IF(VLOOKUP($E39,'Country Indicator Data'!$B$4:$N$300,10,FALSE)="x","x",ROUND(IF(VLOOKUP($E39,'Country Indicator Data'!$B$4:$N$300,10,FALSE)&gt;T$3,0,IF(VLOOKUP($E39,'Country Indicator Data'!$B$4:$N$300,10,FALSE)&lt;T$4,5,(T$3-VLOOKUP($E39,'Country Indicator Data'!$B$4:$N$300,10,FALSE))/(T$3-T$4)*5)),1))))</f>
        <v>3.3</v>
      </c>
      <c r="U39" s="163">
        <f>IF(LEN(E39)&gt;3,((IF(VLOOKUP($C39,'Regional Crises'!$B$1:$R$66,15,FALSE)="x","x",ROUND(IF(VLOOKUP($C39,'Regional Crises'!$B$1:$R$66,15,FALSE)&gt;U$3,0,IF(VLOOKUP($C39,'Regional Crises'!$B$1:$R$66,15,FALSE)&lt;U$4,5,(U$3-VLOOKUP($C39,'Regional Crises'!$B$1:$R$66,15,FALSE))/(U$3-U$4)*5)),1)))),(IF(VLOOKUP($E39,'Country Indicator Data'!$B$4:$N$300,11,FALSE)="x","x",ROUND(IF(VLOOKUP($E39,'Country Indicator Data'!$B$4:$N$300,11,FALSE)&gt;U$3,0,IF(VLOOKUP($E39,'Country Indicator Data'!$B$4:$N$300,11,FALSE)&lt;U$4,5,(U$3-VLOOKUP($E39,'Country Indicator Data'!$B$4:$N$300,11,FALSE))/(U$3-U$4)*5)),1))))</f>
        <v>2.5</v>
      </c>
      <c r="V39" s="163">
        <f>IF(LEN(E39)&gt;3,((IF(VLOOKUP($C39,'Regional Crises'!$B$1:$R$66,16,FALSE)="x","x",ROUND(IF(VLOOKUP($C39,'Regional Crises'!$B$1:$R$66,16,FALSE)&gt;V$3,0,IF(VLOOKUP($C39,'Regional Crises'!$B$1:$R$66,16,FALSE)&lt;V$4,5,(V$3-VLOOKUP($C39,'Regional Crises'!$B$1:$R$66,16,FALSE))/(V$3-V$4)*5)),1)))),(IF(VLOOKUP($E39,'Country Indicator Data'!$B$4:$N$300,12,FALSE)="x","x",ROUND(IF(VLOOKUP($E39,'Country Indicator Data'!$B$4:$N$300,12,FALSE)&gt;V$3,0,IF(VLOOKUP($E39,'Country Indicator Data'!$B$4:$N$300,12,FALSE)&lt;V$4,5,(V$3-VLOOKUP($E39,'Country Indicator Data'!$B$4:$N$300,12,FALSE))/(V$3-V$4)*5)),1))))</f>
        <v>3.4</v>
      </c>
      <c r="W39" s="163">
        <f t="shared" si="18"/>
        <v>3.1</v>
      </c>
      <c r="X39" s="163">
        <f t="shared" si="19"/>
        <v>2.9</v>
      </c>
      <c r="Y39" s="184">
        <f>IF('Core Indicators'!FC36="x","x",IF('Core Indicators'!FC36&gt;=5,5,IF('Core Indicators'!FC36&gt;=4,4,IF('Core Indicators'!FC36&gt;=3,3,IF('Core Indicators'!FC36&gt;=2,2,IF('Core Indicators'!FC36&gt;=1,1,0))))))</f>
        <v>4</v>
      </c>
      <c r="Z39" s="163">
        <f t="shared" si="20"/>
        <v>4</v>
      </c>
      <c r="AA39" s="184">
        <f>'Crisis Indicator Data'!Y36</f>
        <v>2</v>
      </c>
      <c r="AB39" s="184">
        <f>'Crisis Indicator Data'!Z36</f>
        <v>0</v>
      </c>
      <c r="AC39" s="184">
        <f>'Crisis Indicator Data'!AA36</f>
        <v>0</v>
      </c>
      <c r="AD39" s="184">
        <f>'Crisis Indicator Data'!AB36</f>
        <v>0</v>
      </c>
      <c r="AE39" s="184">
        <f t="shared" si="21"/>
        <v>2</v>
      </c>
      <c r="AF39" s="184">
        <f>'Crisis Indicator Data'!AC36</f>
        <v>0</v>
      </c>
      <c r="AG39" s="184">
        <f>'Crisis Indicator Data'!AD36</f>
        <v>1</v>
      </c>
      <c r="AH39" s="184">
        <f t="shared" si="22"/>
        <v>1</v>
      </c>
      <c r="AI39" s="184">
        <f>'Crisis Indicator Data'!AE36</f>
        <v>0</v>
      </c>
      <c r="AJ39" s="184">
        <f>'Crisis Indicator Data'!AF36</f>
        <v>1</v>
      </c>
      <c r="AK39" s="184">
        <f>'Crisis Indicator Data'!AG36</f>
        <v>0</v>
      </c>
      <c r="AL39" s="184">
        <f t="shared" si="23"/>
        <v>1</v>
      </c>
      <c r="AM39" s="163">
        <f t="shared" si="24"/>
        <v>1</v>
      </c>
      <c r="AN39" s="163">
        <f t="shared" si="25"/>
        <v>2.5</v>
      </c>
    </row>
    <row r="40" spans="1:40" ht="13.5" customHeight="1" x14ac:dyDescent="0.35">
      <c r="A40" s="169" t="str">
        <f>'Crisis Indicator Data'!A37</f>
        <v>Sahrawi refugees in Algeria</v>
      </c>
      <c r="B40" s="170" t="str">
        <f>'Crisis Indicator Data'!B37</f>
        <v>Displacement</v>
      </c>
      <c r="C40" s="170" t="str">
        <f>'Crisis Indicator Data'!C37</f>
        <v>DZA003</v>
      </c>
      <c r="D40" s="170" t="str">
        <f>'Crisis Indicator Data'!D37</f>
        <v>Algeria</v>
      </c>
      <c r="E40" s="171" t="str">
        <f>'Crisis Indicator Data'!E37</f>
        <v>DZA</v>
      </c>
      <c r="F40" s="163">
        <f>IF(LEN(E40)&gt;3,(IF(VLOOKUP($C40,'Regional Crises'!$B$1:$R$66,7,FALSE)="x","x",ROUND(IF(VLOOKUP($C40,'Regional Crises'!$B$1:$R$66,7,FALSE)&gt;$F$3,5,IF(VLOOKUP($C40,'Regional Crises'!$B$1:$R$66,7,FALSE)&lt;F$4,0,($F$3-VLOOKUP($C40,'Regional Crises'!$B$1:$R$66,7,FALSE))/($F$3-$F$4)*5)),1))),IF(VLOOKUP($E40,'Country Indicator Data'!$B$4:$N$300,3,FALSE)="x","x",ROUND(IF(VLOOKUP($E40,'Country Indicator Data'!$B$4:$N$300,3,FALSE)&gt;$F$3,5,IF(VLOOKUP($E40,'Country Indicator Data'!$B$4:$N$300,3,FALSE)&lt;$F$4,0,($F$3-VLOOKUP($E40,'Country Indicator Data'!$B$4:$N$300,3,FALSE))/($F$3-$F$4)*5)),1)))</f>
        <v>3.9</v>
      </c>
      <c r="G40" s="163">
        <f>IF(LEN(E40)&gt;3,(IF(VLOOKUP($C40,'Regional Crises'!$B$1:$R$66,9,FALSE)="x","x",ROUND(IF(VLOOKUP($C40,'Regional Crises'!$B$1:$R$66,9,FALSE)&gt;G$3,5,IF(VLOOKUP($C40,'Regional Crises'!$B$1:$R$66,9,FALSE)&lt;G$4,0,(G$3-VLOOKUP($C40,'Regional Crises'!$B$1:$R$66,9,FALSE))/(G$3-G$4)*5)),1))),IF(VLOOKUP($E40,'Country Indicator Data'!$B$4:$N$300,5,FALSE)="x","x",ROUND(IF(VLOOKUP($E40,'Country Indicator Data'!$B$4:$N$300,5,FALSE)&gt;G$3,5,IF(VLOOKUP($E40,'Country Indicator Data'!$B$4:$N$300,5,FALSE)&lt;G$4,0,(G$3-VLOOKUP($E40,'Country Indicator Data'!$B$4:$N$300,5,FALSE))/(G$3-G$4)*5)),1)))</f>
        <v>2.7</v>
      </c>
      <c r="H40" s="163">
        <f t="shared" si="13"/>
        <v>3.3</v>
      </c>
      <c r="I40" s="163">
        <f>IF(LEN(E40)&gt;3,(IF(VLOOKUP($C40,'Regional Crises'!$B$1:$R$66,6,FALSE)="x","x",ROUND(IF(VLOOKUP($C40,'Regional Crises'!$B$1:$R$66,6,FALSE)&gt;I$3,5,IF(VLOOKUP($C40,'Regional Crises'!$B$1:$R$66,6,FALSE)&lt;I$4,0,5-(I$3-VLOOKUP($C40,'Regional Crises'!$B$1:$R$66,6,FALSE))/(I$3-I$4)*5)),1))),IF(VLOOKUP($E40,'Country Indicator Data'!$B$4:$N$300,2,FALSE)="x","x",ROUND(IF(VLOOKUP($E40,'Country Indicator Data'!$B$4:$N$300,2,FALSE)&gt;I$3,5,IF(VLOOKUP($E40,'Country Indicator Data'!$B$4:$N$300,2,FALSE)&lt;I$4,0,5-(I$3-VLOOKUP($E40,'Country Indicator Data'!$B$4:$N$300,2,FALSE))/(I$3-I$4)*5)),1)))</f>
        <v>2</v>
      </c>
      <c r="J40" s="163">
        <f>IF(LEN(E40)&gt;3,(IF(VLOOKUP($C40,'Regional Crises'!$B$1:$R$66,8,FALSE)="x","x",ROUND(IF(VLOOKUP($C40,'Regional Crises'!$B$1:$R$66,8,FALSE)&gt;J$3,5,IF(VLOOKUP($C40,'Regional Crises'!$B$1:$R$66,8,FALSE)&lt;J$4,0,5-(J$3-VLOOKUP($C40,'Regional Crises'!$B$1:$R$66,8,FALSE))/(J$3-J$4)*5)),1))),IF(VLOOKUP($E40,'Country Indicator Data'!$B$4:$N$300,4,FALSE)="x","x",ROUND(IF(VLOOKUP($E40,'Country Indicator Data'!$B$4:$N$300,4,FALSE)&gt;J$3,5,IF(VLOOKUP($E40,'Country Indicator Data'!$B$4:$N$300,4,FALSE)&lt;J$4,0,5-(J$3-VLOOKUP($E40,'Country Indicator Data'!$B$4:$N$300,4,FALSE))/(J$3-J$4)*5)),1)))</f>
        <v>2.7</v>
      </c>
      <c r="K40" s="163">
        <f t="shared" si="14"/>
        <v>2.35</v>
      </c>
      <c r="L40" s="163">
        <f>IF(LEN(E40)&gt;3,(IF(VLOOKUP($C40,'Regional Crises'!$B$1:$R$66,10,FALSE)="x","x",ROUND(IF(VLOOKUP($C40,'Regional Crises'!$B$1:$R$66,10,FALSE)&gt;L$3,5,IF(VLOOKUP($C40,'Regional Crises'!$B$1:$R$66,10,FALSE)&lt;L$4,0,5-(L$3-VLOOKUP($C40,'Regional Crises'!$B$1:$R$66,10,FALSE))/(L$3-L$4)*5)),1))),IF(VLOOKUP($E40,'Country Indicator Data'!$B$4:$N$300,6,FALSE)="x","x",ROUND(IF(VLOOKUP($E40,'Country Indicator Data'!$B$4:$N$300,6,FALSE)&gt;L$3,5,IF(VLOOKUP($E40,'Country Indicator Data'!$B$4:$N$300,6,FALSE)&lt;L$4,0,5-(L$3-VLOOKUP($E40,'Country Indicator Data'!$B$4:$N$300,6,FALSE))/(L$3-L$4)*5)),1)))</f>
        <v>3</v>
      </c>
      <c r="M40" s="163">
        <f>IF(LEN(E40)&gt;3,(IF(VLOOKUP($C40,'Regional Crises'!$B$1:$R$66,11,FALSE)="x","x",ROUND(IF(VLOOKUP($C40,'Regional Crises'!$B$1:$R$66,11,FALSE)&gt;M$3,5,IF(VLOOKUP($C40,'Regional Crises'!$B$1:$R$66,11,FALSE)&lt;M$4,0,5-(M$3-VLOOKUP($C40,'Regional Crises'!$B$1:$R$66,11,FALSE))/(M$3-M$4)*5)),1))),IF(VLOOKUP($E40,'Country Indicator Data'!$B$4:$N$300,7,FALSE)="x","x",ROUND(IF(VLOOKUP($E40,'Country Indicator Data'!$B$4:$N$300,7,FALSE)&gt;M$3,5,IF(VLOOKUP($E40,'Country Indicator Data'!$B$4:$N$300,7,FALSE)&lt;M$4,0,5-(M$3-VLOOKUP($E40,'Country Indicator Data'!$B$4:$N$300,7,FALSE))/(M$3-M$4)*5)),1)))</f>
        <v>0.3</v>
      </c>
      <c r="N40" s="163">
        <f t="shared" si="15"/>
        <v>1.65</v>
      </c>
      <c r="O40" s="163">
        <f t="shared" si="16"/>
        <v>2.4333333333333336</v>
      </c>
      <c r="P40" s="163">
        <f>IF(LEN(E40)&gt;3,VLOOKUP(C40,'Regional Crises'!$B$1:$R$69,12,FALSE),VLOOKUP(E40,'Country Indicator Data'!$B$4:$I$300,8,FALSE))</f>
        <v>2</v>
      </c>
      <c r="Q40" s="163">
        <f>IF(LEN(E40)&gt;3,((IF(VLOOKUP($C40,'Regional Crises'!$B$1:$R$66,13,FALSE)="x","x",ROUND(IF(VLOOKUP($C40,'Regional Crises'!$B$1:$R$66,13,FALSE)&gt;Q$3,5,IF(VLOOKUP($C40,'Regional Crises'!$B$1:$R$66,13,FALSE)&lt;Q$4,0,5-(LOG(Q$3)-LOG(VLOOKUP($C40,'Regional Crises'!$B$1:$R$66,13,FALSE)))/(LOG(Q$3)-LOG(Q$4))*5)),1)))),(IF(VLOOKUP($E40,'Country Indicator Data'!$B$4:$N$300,9,FALSE)="x","x",ROUND(IF(VLOOKUP($E40,'Country Indicator Data'!$B$4:$N$300,9,FALSE)&gt;Q$3,5,IF(VLOOKUP($E40,'Country Indicator Data'!$B$4:$N$300,9,FALSE)&lt;Q$4,0,5-(LOG(Q$3)-LOG(VLOOKUP($E40,'Country Indicator Data'!$B$4:$N$300,9,FALSE)))/(LOG(Q$3)-LOG(Q$4))*5)),1))))</f>
        <v>4.2</v>
      </c>
      <c r="R40" s="163">
        <f t="shared" si="17"/>
        <v>3.1</v>
      </c>
      <c r="S40" s="163">
        <f>IF(LEN(E40)&gt;3,((IF(VLOOKUP($C40,'Regional Crises'!$B$1:$R$66,17,FALSE)="x","x",ROUND(IF(VLOOKUP($C40,'Regional Crises'!$B$1:$R$66,17,FALSE)&gt;S$3,0,IF(VLOOKUP($C40,'Regional Crises'!$B$1:$R$66,17,FALSE)&lt;S$4,5,(S$3-VLOOKUP($C40,'Regional Crises'!$B$1:$R$66,17,FALSE))/(S$3-S$4)*5)),1)))),(IF(VLOOKUP($E40,'Country Indicator Data'!$B$4:$N$300,13,FALSE)="x","x",ROUND(IF(VLOOKUP($E40,'Country Indicator Data'!$B$4:$N$300,13,FALSE)&gt;S$3,0,IF(VLOOKUP($E40,'Country Indicator Data'!$B$4:$N$300,13,FALSE)&lt;S$4,5,(S$3-VLOOKUP($E40,'Country Indicator Data'!$B$4:$N$300,13,FALSE))/(S$3-S$4)*5)),1))))</f>
        <v>3.2</v>
      </c>
      <c r="T40" s="163">
        <f>IF(LEN(E40)&gt;3,((IF(VLOOKUP($C40,'Regional Crises'!$B$1:$R$66,14,FALSE)="x","x",ROUND(IF(VLOOKUP($C40,'Regional Crises'!$B$1:$R$66,14,FALSE)&gt;T$3,0,IF(VLOOKUP($C40,'Regional Crises'!$B$1:$R$66,14,FALSE)&lt;T$4,5,(T$3-VLOOKUP($C40,'Regional Crises'!$B$1:$R$66,14,FALSE))/(T$3-T$4)*5)),1)))),(IF(VLOOKUP($E40,'Country Indicator Data'!$B$4:$N$300,10,FALSE)="x","x",ROUND(IF(VLOOKUP($E40,'Country Indicator Data'!$B$4:$N$300,10,FALSE)&gt;T$3,0,IF(VLOOKUP($E40,'Country Indicator Data'!$B$4:$N$300,10,FALSE)&lt;T$4,5,(T$3-VLOOKUP($E40,'Country Indicator Data'!$B$4:$N$300,10,FALSE))/(T$3-T$4)*5)),1))))</f>
        <v>3.3</v>
      </c>
      <c r="U40" s="163">
        <f>IF(LEN(E40)&gt;3,((IF(VLOOKUP($C40,'Regional Crises'!$B$1:$R$66,15,FALSE)="x","x",ROUND(IF(VLOOKUP($C40,'Regional Crises'!$B$1:$R$66,15,FALSE)&gt;U$3,0,IF(VLOOKUP($C40,'Regional Crises'!$B$1:$R$66,15,FALSE)&lt;U$4,5,(U$3-VLOOKUP($C40,'Regional Crises'!$B$1:$R$66,15,FALSE))/(U$3-U$4)*5)),1)))),(IF(VLOOKUP($E40,'Country Indicator Data'!$B$4:$N$300,11,FALSE)="x","x",ROUND(IF(VLOOKUP($E40,'Country Indicator Data'!$B$4:$N$300,11,FALSE)&gt;U$3,0,IF(VLOOKUP($E40,'Country Indicator Data'!$B$4:$N$300,11,FALSE)&lt;U$4,5,(U$3-VLOOKUP($E40,'Country Indicator Data'!$B$4:$N$300,11,FALSE))/(U$3-U$4)*5)),1))))</f>
        <v>2.5</v>
      </c>
      <c r="V40" s="163">
        <f>IF(LEN(E40)&gt;3,((IF(VLOOKUP($C40,'Regional Crises'!$B$1:$R$66,16,FALSE)="x","x",ROUND(IF(VLOOKUP($C40,'Regional Crises'!$B$1:$R$66,16,FALSE)&gt;V$3,0,IF(VLOOKUP($C40,'Regional Crises'!$B$1:$R$66,16,FALSE)&lt;V$4,5,(V$3-VLOOKUP($C40,'Regional Crises'!$B$1:$R$66,16,FALSE))/(V$3-V$4)*5)),1)))),(IF(VLOOKUP($E40,'Country Indicator Data'!$B$4:$N$300,12,FALSE)="x","x",ROUND(IF(VLOOKUP($E40,'Country Indicator Data'!$B$4:$N$300,12,FALSE)&gt;V$3,0,IF(VLOOKUP($E40,'Country Indicator Data'!$B$4:$N$300,12,FALSE)&lt;V$4,5,(V$3-VLOOKUP($E40,'Country Indicator Data'!$B$4:$N$300,12,FALSE))/(V$3-V$4)*5)),1))))</f>
        <v>3.4</v>
      </c>
      <c r="W40" s="163">
        <f t="shared" si="18"/>
        <v>3.1</v>
      </c>
      <c r="X40" s="163">
        <f t="shared" si="19"/>
        <v>2.9</v>
      </c>
      <c r="Y40" s="184">
        <f>IF('Core Indicators'!FC37="x","x",IF('Core Indicators'!FC37&gt;=5,5,IF('Core Indicators'!FC37&gt;=4,4,IF('Core Indicators'!FC37&gt;=3,3,IF('Core Indicators'!FC37&gt;=2,2,IF('Core Indicators'!FC37&gt;=1,1,0))))))</f>
        <v>2</v>
      </c>
      <c r="Z40" s="163">
        <f t="shared" si="20"/>
        <v>2</v>
      </c>
      <c r="AA40" s="184">
        <f>'Crisis Indicator Data'!Y37</f>
        <v>2</v>
      </c>
      <c r="AB40" s="184">
        <f>'Crisis Indicator Data'!Z37</f>
        <v>1</v>
      </c>
      <c r="AC40" s="184">
        <f>'Crisis Indicator Data'!AA37</f>
        <v>1</v>
      </c>
      <c r="AD40" s="184">
        <f>'Crisis Indicator Data'!AB37</f>
        <v>0</v>
      </c>
      <c r="AE40" s="184">
        <f t="shared" si="21"/>
        <v>2</v>
      </c>
      <c r="AF40" s="184">
        <f>'Crisis Indicator Data'!AC37</f>
        <v>0</v>
      </c>
      <c r="AG40" s="184">
        <f>'Crisis Indicator Data'!AD37</f>
        <v>0</v>
      </c>
      <c r="AH40" s="184">
        <f t="shared" si="22"/>
        <v>0</v>
      </c>
      <c r="AI40" s="184">
        <f>'Crisis Indicator Data'!AE37</f>
        <v>0</v>
      </c>
      <c r="AJ40" s="184">
        <f>'Crisis Indicator Data'!AF37</f>
        <v>1</v>
      </c>
      <c r="AK40" s="184">
        <f>'Crisis Indicator Data'!AG37</f>
        <v>2</v>
      </c>
      <c r="AL40" s="184">
        <f t="shared" si="23"/>
        <v>3</v>
      </c>
      <c r="AM40" s="163">
        <f t="shared" si="24"/>
        <v>2</v>
      </c>
      <c r="AN40" s="163">
        <f t="shared" si="25"/>
        <v>2</v>
      </c>
    </row>
    <row r="41" spans="1:40" ht="13.5" customHeight="1" x14ac:dyDescent="0.35">
      <c r="A41" s="169" t="str">
        <f>'Crisis Indicator Data'!A38</f>
        <v>Multiple crises in Algeria</v>
      </c>
      <c r="B41" s="170" t="str">
        <f>'Crisis Indicator Data'!B38</f>
        <v>Displacement</v>
      </c>
      <c r="C41" s="170" t="str">
        <f>'Crisis Indicator Data'!C38</f>
        <v>DZA004</v>
      </c>
      <c r="D41" s="170" t="str">
        <f>'Crisis Indicator Data'!D38</f>
        <v>Algeria</v>
      </c>
      <c r="E41" s="171" t="str">
        <f>'Crisis Indicator Data'!E38</f>
        <v>DZA</v>
      </c>
      <c r="F41" s="163">
        <f>IF(LEN(E41)&gt;3,(IF(VLOOKUP($C41,'Regional Crises'!$B$1:$R$66,7,FALSE)="x","x",ROUND(IF(VLOOKUP($C41,'Regional Crises'!$B$1:$R$66,7,FALSE)&gt;$F$3,5,IF(VLOOKUP($C41,'Regional Crises'!$B$1:$R$66,7,FALSE)&lt;F$4,0,($F$3-VLOOKUP($C41,'Regional Crises'!$B$1:$R$66,7,FALSE))/($F$3-$F$4)*5)),1))),IF(VLOOKUP($E41,'Country Indicator Data'!$B$4:$N$300,3,FALSE)="x","x",ROUND(IF(VLOOKUP($E41,'Country Indicator Data'!$B$4:$N$300,3,FALSE)&gt;$F$3,5,IF(VLOOKUP($E41,'Country Indicator Data'!$B$4:$N$300,3,FALSE)&lt;$F$4,0,($F$3-VLOOKUP($E41,'Country Indicator Data'!$B$4:$N$300,3,FALSE))/($F$3-$F$4)*5)),1)))</f>
        <v>3.9</v>
      </c>
      <c r="G41" s="163">
        <f>IF(LEN(E41)&gt;3,(IF(VLOOKUP($C41,'Regional Crises'!$B$1:$R$66,9,FALSE)="x","x",ROUND(IF(VLOOKUP($C41,'Regional Crises'!$B$1:$R$66,9,FALSE)&gt;G$3,5,IF(VLOOKUP($C41,'Regional Crises'!$B$1:$R$66,9,FALSE)&lt;G$4,0,(G$3-VLOOKUP($C41,'Regional Crises'!$B$1:$R$66,9,FALSE))/(G$3-G$4)*5)),1))),IF(VLOOKUP($E41,'Country Indicator Data'!$B$4:$N$300,5,FALSE)="x","x",ROUND(IF(VLOOKUP($E41,'Country Indicator Data'!$B$4:$N$300,5,FALSE)&gt;G$3,5,IF(VLOOKUP($E41,'Country Indicator Data'!$B$4:$N$300,5,FALSE)&lt;G$4,0,(G$3-VLOOKUP($E41,'Country Indicator Data'!$B$4:$N$300,5,FALSE))/(G$3-G$4)*5)),1)))</f>
        <v>2.7</v>
      </c>
      <c r="H41" s="163">
        <f t="shared" si="13"/>
        <v>3.3</v>
      </c>
      <c r="I41" s="163">
        <f>IF(LEN(E41)&gt;3,(IF(VLOOKUP($C41,'Regional Crises'!$B$1:$R$66,6,FALSE)="x","x",ROUND(IF(VLOOKUP($C41,'Regional Crises'!$B$1:$R$66,6,FALSE)&gt;I$3,5,IF(VLOOKUP($C41,'Regional Crises'!$B$1:$R$66,6,FALSE)&lt;I$4,0,5-(I$3-VLOOKUP($C41,'Regional Crises'!$B$1:$R$66,6,FALSE))/(I$3-I$4)*5)),1))),IF(VLOOKUP($E41,'Country Indicator Data'!$B$4:$N$300,2,FALSE)="x","x",ROUND(IF(VLOOKUP($E41,'Country Indicator Data'!$B$4:$N$300,2,FALSE)&gt;I$3,5,IF(VLOOKUP($E41,'Country Indicator Data'!$B$4:$N$300,2,FALSE)&lt;I$4,0,5-(I$3-VLOOKUP($E41,'Country Indicator Data'!$B$4:$N$300,2,FALSE))/(I$3-I$4)*5)),1)))</f>
        <v>2</v>
      </c>
      <c r="J41" s="163">
        <f>IF(LEN(E41)&gt;3,(IF(VLOOKUP($C41,'Regional Crises'!$B$1:$R$66,8,FALSE)="x","x",ROUND(IF(VLOOKUP($C41,'Regional Crises'!$B$1:$R$66,8,FALSE)&gt;J$3,5,IF(VLOOKUP($C41,'Regional Crises'!$B$1:$R$66,8,FALSE)&lt;J$4,0,5-(J$3-VLOOKUP($C41,'Regional Crises'!$B$1:$R$66,8,FALSE))/(J$3-J$4)*5)),1))),IF(VLOOKUP($E41,'Country Indicator Data'!$B$4:$N$300,4,FALSE)="x","x",ROUND(IF(VLOOKUP($E41,'Country Indicator Data'!$B$4:$N$300,4,FALSE)&gt;J$3,5,IF(VLOOKUP($E41,'Country Indicator Data'!$B$4:$N$300,4,FALSE)&lt;J$4,0,5-(J$3-VLOOKUP($E41,'Country Indicator Data'!$B$4:$N$300,4,FALSE))/(J$3-J$4)*5)),1)))</f>
        <v>2.7</v>
      </c>
      <c r="K41" s="163">
        <f t="shared" si="14"/>
        <v>2.35</v>
      </c>
      <c r="L41" s="163">
        <f>IF(LEN(E41)&gt;3,(IF(VLOOKUP($C41,'Regional Crises'!$B$1:$R$66,10,FALSE)="x","x",ROUND(IF(VLOOKUP($C41,'Regional Crises'!$B$1:$R$66,10,FALSE)&gt;L$3,5,IF(VLOOKUP($C41,'Regional Crises'!$B$1:$R$66,10,FALSE)&lt;L$4,0,5-(L$3-VLOOKUP($C41,'Regional Crises'!$B$1:$R$66,10,FALSE))/(L$3-L$4)*5)),1))),IF(VLOOKUP($E41,'Country Indicator Data'!$B$4:$N$300,6,FALSE)="x","x",ROUND(IF(VLOOKUP($E41,'Country Indicator Data'!$B$4:$N$300,6,FALSE)&gt;L$3,5,IF(VLOOKUP($E41,'Country Indicator Data'!$B$4:$N$300,6,FALSE)&lt;L$4,0,5-(L$3-VLOOKUP($E41,'Country Indicator Data'!$B$4:$N$300,6,FALSE))/(L$3-L$4)*5)),1)))</f>
        <v>3</v>
      </c>
      <c r="M41" s="163">
        <f>IF(LEN(E41)&gt;3,(IF(VLOOKUP($C41,'Regional Crises'!$B$1:$R$66,11,FALSE)="x","x",ROUND(IF(VLOOKUP($C41,'Regional Crises'!$B$1:$R$66,11,FALSE)&gt;M$3,5,IF(VLOOKUP($C41,'Regional Crises'!$B$1:$R$66,11,FALSE)&lt;M$4,0,5-(M$3-VLOOKUP($C41,'Regional Crises'!$B$1:$R$66,11,FALSE))/(M$3-M$4)*5)),1))),IF(VLOOKUP($E41,'Country Indicator Data'!$B$4:$N$300,7,FALSE)="x","x",ROUND(IF(VLOOKUP($E41,'Country Indicator Data'!$B$4:$N$300,7,FALSE)&gt;M$3,5,IF(VLOOKUP($E41,'Country Indicator Data'!$B$4:$N$300,7,FALSE)&lt;M$4,0,5-(M$3-VLOOKUP($E41,'Country Indicator Data'!$B$4:$N$300,7,FALSE))/(M$3-M$4)*5)),1)))</f>
        <v>0.3</v>
      </c>
      <c r="N41" s="163">
        <f t="shared" si="15"/>
        <v>1.65</v>
      </c>
      <c r="O41" s="163">
        <f t="shared" si="16"/>
        <v>2.4333333333333336</v>
      </c>
      <c r="P41" s="163">
        <f>IF(LEN(E41)&gt;3,VLOOKUP(C41,'Regional Crises'!$B$1:$R$69,12,FALSE),VLOOKUP(E41,'Country Indicator Data'!$B$4:$I$300,8,FALSE))</f>
        <v>2</v>
      </c>
      <c r="Q41" s="163">
        <f>IF(LEN(E41)&gt;3,((IF(VLOOKUP($C41,'Regional Crises'!$B$1:$R$66,13,FALSE)="x","x",ROUND(IF(VLOOKUP($C41,'Regional Crises'!$B$1:$R$66,13,FALSE)&gt;Q$3,5,IF(VLOOKUP($C41,'Regional Crises'!$B$1:$R$66,13,FALSE)&lt;Q$4,0,5-(LOG(Q$3)-LOG(VLOOKUP($C41,'Regional Crises'!$B$1:$R$66,13,FALSE)))/(LOG(Q$3)-LOG(Q$4))*5)),1)))),(IF(VLOOKUP($E41,'Country Indicator Data'!$B$4:$N$300,9,FALSE)="x","x",ROUND(IF(VLOOKUP($E41,'Country Indicator Data'!$B$4:$N$300,9,FALSE)&gt;Q$3,5,IF(VLOOKUP($E41,'Country Indicator Data'!$B$4:$N$300,9,FALSE)&lt;Q$4,0,5-(LOG(Q$3)-LOG(VLOOKUP($E41,'Country Indicator Data'!$B$4:$N$300,9,FALSE)))/(LOG(Q$3)-LOG(Q$4))*5)),1))))</f>
        <v>4.2</v>
      </c>
      <c r="R41" s="163">
        <f t="shared" si="17"/>
        <v>3.1</v>
      </c>
      <c r="S41" s="163">
        <f>IF(LEN(E41)&gt;3,((IF(VLOOKUP($C41,'Regional Crises'!$B$1:$R$66,17,FALSE)="x","x",ROUND(IF(VLOOKUP($C41,'Regional Crises'!$B$1:$R$66,17,FALSE)&gt;S$3,0,IF(VLOOKUP($C41,'Regional Crises'!$B$1:$R$66,17,FALSE)&lt;S$4,5,(S$3-VLOOKUP($C41,'Regional Crises'!$B$1:$R$66,17,FALSE))/(S$3-S$4)*5)),1)))),(IF(VLOOKUP($E41,'Country Indicator Data'!$B$4:$N$300,13,FALSE)="x","x",ROUND(IF(VLOOKUP($E41,'Country Indicator Data'!$B$4:$N$300,13,FALSE)&gt;S$3,0,IF(VLOOKUP($E41,'Country Indicator Data'!$B$4:$N$300,13,FALSE)&lt;S$4,5,(S$3-VLOOKUP($E41,'Country Indicator Data'!$B$4:$N$300,13,FALSE))/(S$3-S$4)*5)),1))))</f>
        <v>3.2</v>
      </c>
      <c r="T41" s="163">
        <f>IF(LEN(E41)&gt;3,((IF(VLOOKUP($C41,'Regional Crises'!$B$1:$R$66,14,FALSE)="x","x",ROUND(IF(VLOOKUP($C41,'Regional Crises'!$B$1:$R$66,14,FALSE)&gt;T$3,0,IF(VLOOKUP($C41,'Regional Crises'!$B$1:$R$66,14,FALSE)&lt;T$4,5,(T$3-VLOOKUP($C41,'Regional Crises'!$B$1:$R$66,14,FALSE))/(T$3-T$4)*5)),1)))),(IF(VLOOKUP($E41,'Country Indicator Data'!$B$4:$N$300,10,FALSE)="x","x",ROUND(IF(VLOOKUP($E41,'Country Indicator Data'!$B$4:$N$300,10,FALSE)&gt;T$3,0,IF(VLOOKUP($E41,'Country Indicator Data'!$B$4:$N$300,10,FALSE)&lt;T$4,5,(T$3-VLOOKUP($E41,'Country Indicator Data'!$B$4:$N$300,10,FALSE))/(T$3-T$4)*5)),1))))</f>
        <v>3.3</v>
      </c>
      <c r="U41" s="163">
        <f>IF(LEN(E41)&gt;3,((IF(VLOOKUP($C41,'Regional Crises'!$B$1:$R$66,15,FALSE)="x","x",ROUND(IF(VLOOKUP($C41,'Regional Crises'!$B$1:$R$66,15,FALSE)&gt;U$3,0,IF(VLOOKUP($C41,'Regional Crises'!$B$1:$R$66,15,FALSE)&lt;U$4,5,(U$3-VLOOKUP($C41,'Regional Crises'!$B$1:$R$66,15,FALSE))/(U$3-U$4)*5)),1)))),(IF(VLOOKUP($E41,'Country Indicator Data'!$B$4:$N$300,11,FALSE)="x","x",ROUND(IF(VLOOKUP($E41,'Country Indicator Data'!$B$4:$N$300,11,FALSE)&gt;U$3,0,IF(VLOOKUP($E41,'Country Indicator Data'!$B$4:$N$300,11,FALSE)&lt;U$4,5,(U$3-VLOOKUP($E41,'Country Indicator Data'!$B$4:$N$300,11,FALSE))/(U$3-U$4)*5)),1))))</f>
        <v>2.5</v>
      </c>
      <c r="V41" s="163">
        <f>IF(LEN(E41)&gt;3,((IF(VLOOKUP($C41,'Regional Crises'!$B$1:$R$66,16,FALSE)="x","x",ROUND(IF(VLOOKUP($C41,'Regional Crises'!$B$1:$R$66,16,FALSE)&gt;V$3,0,IF(VLOOKUP($C41,'Regional Crises'!$B$1:$R$66,16,FALSE)&lt;V$4,5,(V$3-VLOOKUP($C41,'Regional Crises'!$B$1:$R$66,16,FALSE))/(V$3-V$4)*5)),1)))),(IF(VLOOKUP($E41,'Country Indicator Data'!$B$4:$N$300,12,FALSE)="x","x",ROUND(IF(VLOOKUP($E41,'Country Indicator Data'!$B$4:$N$300,12,FALSE)&gt;V$3,0,IF(VLOOKUP($E41,'Country Indicator Data'!$B$4:$N$300,12,FALSE)&lt;V$4,5,(V$3-VLOOKUP($E41,'Country Indicator Data'!$B$4:$N$300,12,FALSE))/(V$3-V$4)*5)),1))))</f>
        <v>3.4</v>
      </c>
      <c r="W41" s="163">
        <f t="shared" si="18"/>
        <v>3.1</v>
      </c>
      <c r="X41" s="163">
        <f t="shared" si="19"/>
        <v>2.9</v>
      </c>
      <c r="Y41" s="184">
        <f>IF('Core Indicators'!FC38="x","x",IF('Core Indicators'!FC38&gt;=5,5,IF('Core Indicators'!FC38&gt;=4,4,IF('Core Indicators'!FC38&gt;=3,3,IF('Core Indicators'!FC38&gt;=2,2,IF('Core Indicators'!FC38&gt;=1,1,0))))))</f>
        <v>4</v>
      </c>
      <c r="Z41" s="163">
        <f t="shared" si="20"/>
        <v>4</v>
      </c>
      <c r="AA41" s="184">
        <f>'Crisis Indicator Data'!Y38</f>
        <v>2</v>
      </c>
      <c r="AB41" s="184">
        <f>'Crisis Indicator Data'!Z38</f>
        <v>1</v>
      </c>
      <c r="AC41" s="184">
        <f>'Crisis Indicator Data'!AA38</f>
        <v>1</v>
      </c>
      <c r="AD41" s="184">
        <f>'Crisis Indicator Data'!AB38</f>
        <v>0</v>
      </c>
      <c r="AE41" s="184">
        <f t="shared" si="21"/>
        <v>2</v>
      </c>
      <c r="AF41" s="184">
        <f>'Crisis Indicator Data'!AC38</f>
        <v>0</v>
      </c>
      <c r="AG41" s="184">
        <f>'Crisis Indicator Data'!AD38</f>
        <v>1</v>
      </c>
      <c r="AH41" s="184">
        <f t="shared" si="22"/>
        <v>1</v>
      </c>
      <c r="AI41" s="184">
        <f>'Crisis Indicator Data'!AE38</f>
        <v>0</v>
      </c>
      <c r="AJ41" s="184">
        <f>'Crisis Indicator Data'!AF38</f>
        <v>1</v>
      </c>
      <c r="AK41" s="184">
        <f>'Crisis Indicator Data'!AG38</f>
        <v>2</v>
      </c>
      <c r="AL41" s="184">
        <f t="shared" si="23"/>
        <v>3</v>
      </c>
      <c r="AM41" s="163">
        <f t="shared" si="24"/>
        <v>2</v>
      </c>
      <c r="AN41" s="163">
        <f t="shared" si="25"/>
        <v>3</v>
      </c>
    </row>
    <row r="42" spans="1:40" ht="13.5" customHeight="1" x14ac:dyDescent="0.35">
      <c r="A42" s="169" t="str">
        <f>'Crisis Indicator Data'!A39</f>
        <v>Venezuela displacement in Ecuador</v>
      </c>
      <c r="B42" s="170" t="str">
        <f>'Crisis Indicator Data'!B39</f>
        <v>Displacement</v>
      </c>
      <c r="C42" s="170" t="str">
        <f>'Crisis Indicator Data'!C39</f>
        <v>ECU002</v>
      </c>
      <c r="D42" s="170" t="str">
        <f>'Crisis Indicator Data'!D39</f>
        <v>Ecuador</v>
      </c>
      <c r="E42" s="171" t="str">
        <f>'Crisis Indicator Data'!E39</f>
        <v>ECU</v>
      </c>
      <c r="F42" s="163">
        <f>IF(LEN(E42)&gt;3,(IF(VLOOKUP($C42,'Regional Crises'!$B$1:$R$66,7,FALSE)="x","x",ROUND(IF(VLOOKUP($C42,'Regional Crises'!$B$1:$R$66,7,FALSE)&gt;$F$3,5,IF(VLOOKUP($C42,'Regional Crises'!$B$1:$R$66,7,FALSE)&lt;F$4,0,($F$3-VLOOKUP($C42,'Regional Crises'!$B$1:$R$66,7,FALSE))/($F$3-$F$4)*5)),1))),IF(VLOOKUP($E42,'Country Indicator Data'!$B$4:$N$300,3,FALSE)="x","x",ROUND(IF(VLOOKUP($E42,'Country Indicator Data'!$B$4:$N$300,3,FALSE)&gt;$F$3,5,IF(VLOOKUP($E42,'Country Indicator Data'!$B$4:$N$300,3,FALSE)&lt;$F$4,0,($F$3-VLOOKUP($E42,'Country Indicator Data'!$B$4:$N$300,3,FALSE))/($F$3-$F$4)*5)),1)))</f>
        <v>1.8</v>
      </c>
      <c r="G42" s="163">
        <f>IF(LEN(E42)&gt;3,(IF(VLOOKUP($C42,'Regional Crises'!$B$1:$R$66,9,FALSE)="x","x",ROUND(IF(VLOOKUP($C42,'Regional Crises'!$B$1:$R$66,9,FALSE)&gt;G$3,5,IF(VLOOKUP($C42,'Regional Crises'!$B$1:$R$66,9,FALSE)&lt;G$4,0,(G$3-VLOOKUP($C42,'Regional Crises'!$B$1:$R$66,9,FALSE))/(G$3-G$4)*5)),1))),IF(VLOOKUP($E42,'Country Indicator Data'!$B$4:$N$300,5,FALSE)="x","x",ROUND(IF(VLOOKUP($E42,'Country Indicator Data'!$B$4:$N$300,5,FALSE)&gt;G$3,5,IF(VLOOKUP($E42,'Country Indicator Data'!$B$4:$N$300,5,FALSE)&lt;G$4,0,(G$3-VLOOKUP($E42,'Country Indicator Data'!$B$4:$N$300,5,FALSE))/(G$3-G$4)*5)),1)))</f>
        <v>1.7</v>
      </c>
      <c r="H42" s="163">
        <f t="shared" si="13"/>
        <v>1.75</v>
      </c>
      <c r="I42" s="163">
        <f>IF(LEN(E42)&gt;3,(IF(VLOOKUP($C42,'Regional Crises'!$B$1:$R$66,6,FALSE)="x","x",ROUND(IF(VLOOKUP($C42,'Regional Crises'!$B$1:$R$66,6,FALSE)&gt;I$3,5,IF(VLOOKUP($C42,'Regional Crises'!$B$1:$R$66,6,FALSE)&lt;I$4,0,5-(I$3-VLOOKUP($C42,'Regional Crises'!$B$1:$R$66,6,FALSE))/(I$3-I$4)*5)),1))),IF(VLOOKUP($E42,'Country Indicator Data'!$B$4:$N$300,2,FALSE)="x","x",ROUND(IF(VLOOKUP($E42,'Country Indicator Data'!$B$4:$N$300,2,FALSE)&gt;I$3,5,IF(VLOOKUP($E42,'Country Indicator Data'!$B$4:$N$300,2,FALSE)&lt;I$4,0,5-(I$3-VLOOKUP($E42,'Country Indicator Data'!$B$4:$N$300,2,FALSE))/(I$3-I$4)*5)),1)))</f>
        <v>1.6</v>
      </c>
      <c r="J42" s="163">
        <f>IF(LEN(E42)&gt;3,(IF(VLOOKUP($C42,'Regional Crises'!$B$1:$R$66,8,FALSE)="x","x",ROUND(IF(VLOOKUP($C42,'Regional Crises'!$B$1:$R$66,8,FALSE)&gt;J$3,5,IF(VLOOKUP($C42,'Regional Crises'!$B$1:$R$66,8,FALSE)&lt;J$4,0,5-(J$3-VLOOKUP($C42,'Regional Crises'!$B$1:$R$66,8,FALSE))/(J$3-J$4)*5)),1))),IF(VLOOKUP($E42,'Country Indicator Data'!$B$4:$N$300,4,FALSE)="x","x",ROUND(IF(VLOOKUP($E42,'Country Indicator Data'!$B$4:$N$300,4,FALSE)&gt;J$3,5,IF(VLOOKUP($E42,'Country Indicator Data'!$B$4:$N$300,4,FALSE)&lt;J$4,0,5-(J$3-VLOOKUP($E42,'Country Indicator Data'!$B$4:$N$300,4,FALSE))/(J$3-J$4)*5)),1)))</f>
        <v>3.1</v>
      </c>
      <c r="K42" s="163">
        <f t="shared" si="14"/>
        <v>2.35</v>
      </c>
      <c r="L42" s="163">
        <f>IF(LEN(E42)&gt;3,(IF(VLOOKUP($C42,'Regional Crises'!$B$1:$R$66,10,FALSE)="x","x",ROUND(IF(VLOOKUP($C42,'Regional Crises'!$B$1:$R$66,10,FALSE)&gt;L$3,5,IF(VLOOKUP($C42,'Regional Crises'!$B$1:$R$66,10,FALSE)&lt;L$4,0,5-(L$3-VLOOKUP($C42,'Regional Crises'!$B$1:$R$66,10,FALSE))/(L$3-L$4)*5)),1))),IF(VLOOKUP($E42,'Country Indicator Data'!$B$4:$N$300,6,FALSE)="x","x",ROUND(IF(VLOOKUP($E42,'Country Indicator Data'!$B$4:$N$300,6,FALSE)&gt;L$3,5,IF(VLOOKUP($E42,'Country Indicator Data'!$B$4:$N$300,6,FALSE)&lt;L$4,0,5-(L$3-VLOOKUP($E42,'Country Indicator Data'!$B$4:$N$300,6,FALSE))/(L$3-L$4)*5)),1)))</f>
        <v>2.6</v>
      </c>
      <c r="M42" s="163">
        <f>IF(LEN(E42)&gt;3,(IF(VLOOKUP($C42,'Regional Crises'!$B$1:$R$66,11,FALSE)="x","x",ROUND(IF(VLOOKUP($C42,'Regional Crises'!$B$1:$R$66,11,FALSE)&gt;M$3,5,IF(VLOOKUP($C42,'Regional Crises'!$B$1:$R$66,11,FALSE)&lt;M$4,0,5-(M$3-VLOOKUP($C42,'Regional Crises'!$B$1:$R$66,11,FALSE))/(M$3-M$4)*5)),1))),IF(VLOOKUP($E42,'Country Indicator Data'!$B$4:$N$300,7,FALSE)="x","x",ROUND(IF(VLOOKUP($E42,'Country Indicator Data'!$B$4:$N$300,7,FALSE)&gt;M$3,5,IF(VLOOKUP($E42,'Country Indicator Data'!$B$4:$N$300,7,FALSE)&lt;M$4,0,5-(M$3-VLOOKUP($E42,'Country Indicator Data'!$B$4:$N$300,7,FALSE))/(M$3-M$4)*5)),1)))</f>
        <v>2.6</v>
      </c>
      <c r="N42" s="163">
        <f t="shared" si="15"/>
        <v>2.6</v>
      </c>
      <c r="O42" s="163">
        <f t="shared" si="16"/>
        <v>2.2333333333333329</v>
      </c>
      <c r="P42" s="163">
        <f>IF(LEN(E42)&gt;3,VLOOKUP(C42,'Regional Crises'!$B$1:$R$69,12,FALSE),VLOOKUP(E42,'Country Indicator Data'!$B$4:$I$300,8,FALSE))</f>
        <v>3</v>
      </c>
      <c r="Q42" s="163">
        <f>IF(LEN(E42)&gt;3,((IF(VLOOKUP($C42,'Regional Crises'!$B$1:$R$66,13,FALSE)="x","x",ROUND(IF(VLOOKUP($C42,'Regional Crises'!$B$1:$R$66,13,FALSE)&gt;Q$3,5,IF(VLOOKUP($C42,'Regional Crises'!$B$1:$R$66,13,FALSE)&lt;Q$4,0,5-(LOG(Q$3)-LOG(VLOOKUP($C42,'Regional Crises'!$B$1:$R$66,13,FALSE)))/(LOG(Q$3)-LOG(Q$4))*5)),1)))),(IF(VLOOKUP($E42,'Country Indicator Data'!$B$4:$N$300,9,FALSE)="x","x",ROUND(IF(VLOOKUP($E42,'Country Indicator Data'!$B$4:$N$300,9,FALSE)&gt;Q$3,5,IF(VLOOKUP($E42,'Country Indicator Data'!$B$4:$N$300,9,FALSE)&lt;Q$4,0,5-(LOG(Q$3)-LOG(VLOOKUP($E42,'Country Indicator Data'!$B$4:$N$300,9,FALSE)))/(LOG(Q$3)-LOG(Q$4))*5)),1))))</f>
        <v>0</v>
      </c>
      <c r="R42" s="163">
        <f t="shared" si="17"/>
        <v>1.5</v>
      </c>
      <c r="S42" s="163">
        <f>IF(LEN(E42)&gt;3,((IF(VLOOKUP($C42,'Regional Crises'!$B$1:$R$66,17,FALSE)="x","x",ROUND(IF(VLOOKUP($C42,'Regional Crises'!$B$1:$R$66,17,FALSE)&gt;S$3,0,IF(VLOOKUP($C42,'Regional Crises'!$B$1:$R$66,17,FALSE)&lt;S$4,5,(S$3-VLOOKUP($C42,'Regional Crises'!$B$1:$R$66,17,FALSE))/(S$3-S$4)*5)),1)))),(IF(VLOOKUP($E42,'Country Indicator Data'!$B$4:$N$300,13,FALSE)="x","x",ROUND(IF(VLOOKUP($E42,'Country Indicator Data'!$B$4:$N$300,13,FALSE)&gt;S$3,0,IF(VLOOKUP($E42,'Country Indicator Data'!$B$4:$N$300,13,FALSE)&lt;S$4,5,(S$3-VLOOKUP($E42,'Country Indicator Data'!$B$4:$N$300,13,FALSE))/(S$3-S$4)*5)),1))))</f>
        <v>3.3</v>
      </c>
      <c r="T42" s="163">
        <f>IF(LEN(E42)&gt;3,((IF(VLOOKUP($C42,'Regional Crises'!$B$1:$R$66,14,FALSE)="x","x",ROUND(IF(VLOOKUP($C42,'Regional Crises'!$B$1:$R$66,14,FALSE)&gt;T$3,0,IF(VLOOKUP($C42,'Regional Crises'!$B$1:$R$66,14,FALSE)&lt;T$4,5,(T$3-VLOOKUP($C42,'Regional Crises'!$B$1:$R$66,14,FALSE))/(T$3-T$4)*5)),1)))),(IF(VLOOKUP($E42,'Country Indicator Data'!$B$4:$N$300,10,FALSE)="x","x",ROUND(IF(VLOOKUP($E42,'Country Indicator Data'!$B$4:$N$300,10,FALSE)&gt;T$3,0,IF(VLOOKUP($E42,'Country Indicator Data'!$B$4:$N$300,10,FALSE)&lt;T$4,5,(T$3-VLOOKUP($E42,'Country Indicator Data'!$B$4:$N$300,10,FALSE))/(T$3-T$4)*5)),1))))</f>
        <v>3.1</v>
      </c>
      <c r="U42" s="163">
        <f>IF(LEN(E42)&gt;3,((IF(VLOOKUP($C42,'Regional Crises'!$B$1:$R$66,15,FALSE)="x","x",ROUND(IF(VLOOKUP($C42,'Regional Crises'!$B$1:$R$66,15,FALSE)&gt;U$3,0,IF(VLOOKUP($C42,'Regional Crises'!$B$1:$R$66,15,FALSE)&lt;U$4,5,(U$3-VLOOKUP($C42,'Regional Crises'!$B$1:$R$66,15,FALSE))/(U$3-U$4)*5)),1)))),(IF(VLOOKUP($E42,'Country Indicator Data'!$B$4:$N$300,11,FALSE)="x","x",ROUND(IF(VLOOKUP($E42,'Country Indicator Data'!$B$4:$N$300,11,FALSE)&gt;U$3,0,IF(VLOOKUP($E42,'Country Indicator Data'!$B$4:$N$300,11,FALSE)&lt;U$4,5,(U$3-VLOOKUP($E42,'Country Indicator Data'!$B$4:$N$300,11,FALSE))/(U$3-U$4)*5)),1))))</f>
        <v>1.9</v>
      </c>
      <c r="V42" s="163">
        <f>IF(LEN(E42)&gt;3,((IF(VLOOKUP($C42,'Regional Crises'!$B$1:$R$66,16,FALSE)="x","x",ROUND(IF(VLOOKUP($C42,'Regional Crises'!$B$1:$R$66,16,FALSE)&gt;V$3,0,IF(VLOOKUP($C42,'Regional Crises'!$B$1:$R$66,16,FALSE)&lt;V$4,5,(V$3-VLOOKUP($C42,'Regional Crises'!$B$1:$R$66,16,FALSE))/(V$3-V$4)*5)),1)))),(IF(VLOOKUP($E42,'Country Indicator Data'!$B$4:$N$300,12,FALSE)="x","x",ROUND(IF(VLOOKUP($E42,'Country Indicator Data'!$B$4:$N$300,12,FALSE)&gt;V$3,0,IF(VLOOKUP($E42,'Country Indicator Data'!$B$4:$N$300,12,FALSE)&lt;V$4,5,(V$3-VLOOKUP($E42,'Country Indicator Data'!$B$4:$N$300,12,FALSE))/(V$3-V$4)*5)),1))))</f>
        <v>1.7</v>
      </c>
      <c r="W42" s="163">
        <f t="shared" si="18"/>
        <v>2.5</v>
      </c>
      <c r="X42" s="163">
        <f t="shared" si="19"/>
        <v>2.1</v>
      </c>
      <c r="Y42" s="184">
        <f>IF('Core Indicators'!FC39="x","x",IF('Core Indicators'!FC39&gt;=5,5,IF('Core Indicators'!FC39&gt;=4,4,IF('Core Indicators'!FC39&gt;=3,3,IF('Core Indicators'!FC39&gt;=2,2,IF('Core Indicators'!FC39&gt;=1,1,0))))))</f>
        <v>3</v>
      </c>
      <c r="Z42" s="163">
        <f t="shared" si="20"/>
        <v>3</v>
      </c>
      <c r="AA42" s="184">
        <f>'Crisis Indicator Data'!Y39</f>
        <v>0</v>
      </c>
      <c r="AB42" s="184">
        <f>'Crisis Indicator Data'!Z39</f>
        <v>0</v>
      </c>
      <c r="AC42" s="184">
        <f>'Crisis Indicator Data'!AA39</f>
        <v>0</v>
      </c>
      <c r="AD42" s="184">
        <f>'Crisis Indicator Data'!AB39</f>
        <v>0</v>
      </c>
      <c r="AE42" s="184">
        <f t="shared" si="21"/>
        <v>0</v>
      </c>
      <c r="AF42" s="184">
        <f>'Crisis Indicator Data'!AC39</f>
        <v>0</v>
      </c>
      <c r="AG42" s="184">
        <f>'Crisis Indicator Data'!AD39</f>
        <v>2</v>
      </c>
      <c r="AH42" s="184">
        <f t="shared" si="22"/>
        <v>2</v>
      </c>
      <c r="AI42" s="184">
        <f>'Crisis Indicator Data'!AE39</f>
        <v>1</v>
      </c>
      <c r="AJ42" s="184">
        <f>'Crisis Indicator Data'!AF39</f>
        <v>1</v>
      </c>
      <c r="AK42" s="184">
        <f>'Crisis Indicator Data'!AG39</f>
        <v>3</v>
      </c>
      <c r="AL42" s="184">
        <f t="shared" si="23"/>
        <v>4</v>
      </c>
      <c r="AM42" s="163">
        <f t="shared" si="24"/>
        <v>2</v>
      </c>
      <c r="AN42" s="163">
        <f t="shared" si="25"/>
        <v>2.5</v>
      </c>
    </row>
    <row r="43" spans="1:40" ht="13.5" customHeight="1" x14ac:dyDescent="0.35">
      <c r="A43" s="169" t="str">
        <f>'Crisis Indicator Data'!A40</f>
        <v>Refugees in Egypt</v>
      </c>
      <c r="B43" s="170" t="str">
        <f>'Crisis Indicator Data'!B40</f>
        <v>Displacement,Conflict</v>
      </c>
      <c r="C43" s="170" t="str">
        <f>'Crisis Indicator Data'!C40</f>
        <v>EGY004</v>
      </c>
      <c r="D43" s="170" t="str">
        <f>'Crisis Indicator Data'!D40</f>
        <v>Egypt</v>
      </c>
      <c r="E43" s="171" t="str">
        <f>'Crisis Indicator Data'!E40</f>
        <v>EGY</v>
      </c>
      <c r="F43" s="163">
        <f>IF(LEN(E43)&gt;3,(IF(VLOOKUP($C43,'Regional Crises'!$B$1:$R$66,7,FALSE)="x","x",ROUND(IF(VLOOKUP($C43,'Regional Crises'!$B$1:$R$66,7,FALSE)&gt;$F$3,5,IF(VLOOKUP($C43,'Regional Crises'!$B$1:$R$66,7,FALSE)&lt;F$4,0,($F$3-VLOOKUP($C43,'Regional Crises'!$B$1:$R$66,7,FALSE))/($F$3-$F$4)*5)),1))),IF(VLOOKUP($E43,'Country Indicator Data'!$B$4:$N$300,3,FALSE)="x","x",ROUND(IF(VLOOKUP($E43,'Country Indicator Data'!$B$4:$N$300,3,FALSE)&gt;$F$3,5,IF(VLOOKUP($E43,'Country Indicator Data'!$B$4:$N$300,3,FALSE)&lt;$F$4,0,($F$3-VLOOKUP($E43,'Country Indicator Data'!$B$4:$N$300,3,FALSE))/($F$3-$F$4)*5)),1)))</f>
        <v>3.9</v>
      </c>
      <c r="G43" s="163">
        <f>IF(LEN(E43)&gt;3,(IF(VLOOKUP($C43,'Regional Crises'!$B$1:$R$66,9,FALSE)="x","x",ROUND(IF(VLOOKUP($C43,'Regional Crises'!$B$1:$R$66,9,FALSE)&gt;G$3,5,IF(VLOOKUP($C43,'Regional Crises'!$B$1:$R$66,9,FALSE)&lt;G$4,0,(G$3-VLOOKUP($C43,'Regional Crises'!$B$1:$R$66,9,FALSE))/(G$3-G$4)*5)),1))),IF(VLOOKUP($E43,'Country Indicator Data'!$B$4:$N$300,5,FALSE)="x","x",ROUND(IF(VLOOKUP($E43,'Country Indicator Data'!$B$4:$N$300,5,FALSE)&gt;G$3,5,IF(VLOOKUP($E43,'Country Indicator Data'!$B$4:$N$300,5,FALSE)&lt;G$4,0,(G$3-VLOOKUP($E43,'Country Indicator Data'!$B$4:$N$300,5,FALSE))/(G$3-G$4)*5)),1)))</f>
        <v>3.3</v>
      </c>
      <c r="H43" s="163">
        <f t="shared" si="13"/>
        <v>3.5999999999999996</v>
      </c>
      <c r="I43" s="163">
        <f>IF(LEN(E43)&gt;3,(IF(VLOOKUP($C43,'Regional Crises'!$B$1:$R$66,6,FALSE)="x","x",ROUND(IF(VLOOKUP($C43,'Regional Crises'!$B$1:$R$66,6,FALSE)&gt;I$3,5,IF(VLOOKUP($C43,'Regional Crises'!$B$1:$R$66,6,FALSE)&lt;I$4,0,5-(I$3-VLOOKUP($C43,'Regional Crises'!$B$1:$R$66,6,FALSE))/(I$3-I$4)*5)),1))),IF(VLOOKUP($E43,'Country Indicator Data'!$B$4:$N$300,2,FALSE)="x","x",ROUND(IF(VLOOKUP($E43,'Country Indicator Data'!$B$4:$N$300,2,FALSE)&gt;I$3,5,IF(VLOOKUP($E43,'Country Indicator Data'!$B$4:$N$300,2,FALSE)&lt;I$4,0,5-(I$3-VLOOKUP($E43,'Country Indicator Data'!$B$4:$N$300,2,FALSE))/(I$3-I$4)*5)),1)))</f>
        <v>0.8</v>
      </c>
      <c r="J43" s="163">
        <f>IF(LEN(E43)&gt;3,(IF(VLOOKUP($C43,'Regional Crises'!$B$1:$R$66,8,FALSE)="x","x",ROUND(IF(VLOOKUP($C43,'Regional Crises'!$B$1:$R$66,8,FALSE)&gt;J$3,5,IF(VLOOKUP($C43,'Regional Crises'!$B$1:$R$66,8,FALSE)&lt;J$4,0,5-(J$3-VLOOKUP($C43,'Regional Crises'!$B$1:$R$66,8,FALSE))/(J$3-J$4)*5)),1))),IF(VLOOKUP($E43,'Country Indicator Data'!$B$4:$N$300,4,FALSE)="x","x",ROUND(IF(VLOOKUP($E43,'Country Indicator Data'!$B$4:$N$300,4,FALSE)&gt;J$3,5,IF(VLOOKUP($E43,'Country Indicator Data'!$B$4:$N$300,4,FALSE)&lt;J$4,0,5-(J$3-VLOOKUP($E43,'Country Indicator Data'!$B$4:$N$300,4,FALSE))/(J$3-J$4)*5)),1)))</f>
        <v>0.9</v>
      </c>
      <c r="K43" s="163">
        <f t="shared" si="14"/>
        <v>0.85000000000000009</v>
      </c>
      <c r="L43" s="163">
        <f>IF(LEN(E43)&gt;3,(IF(VLOOKUP($C43,'Regional Crises'!$B$1:$R$66,10,FALSE)="x","x",ROUND(IF(VLOOKUP($C43,'Regional Crises'!$B$1:$R$66,10,FALSE)&gt;L$3,5,IF(VLOOKUP($C43,'Regional Crises'!$B$1:$R$66,10,FALSE)&lt;L$4,0,5-(L$3-VLOOKUP($C43,'Regional Crises'!$B$1:$R$66,10,FALSE))/(L$3-L$4)*5)),1))),IF(VLOOKUP($E43,'Country Indicator Data'!$B$4:$N$300,6,FALSE)="x","x",ROUND(IF(VLOOKUP($E43,'Country Indicator Data'!$B$4:$N$300,6,FALSE)&gt;L$3,5,IF(VLOOKUP($E43,'Country Indicator Data'!$B$4:$N$300,6,FALSE)&lt;L$4,0,5-(L$3-VLOOKUP($E43,'Country Indicator Data'!$B$4:$N$300,6,FALSE))/(L$3-L$4)*5)),1)))</f>
        <v>3</v>
      </c>
      <c r="M43" s="163">
        <f>IF(LEN(E43)&gt;3,(IF(VLOOKUP($C43,'Regional Crises'!$B$1:$R$66,11,FALSE)="x","x",ROUND(IF(VLOOKUP($C43,'Regional Crises'!$B$1:$R$66,11,FALSE)&gt;M$3,5,IF(VLOOKUP($C43,'Regional Crises'!$B$1:$R$66,11,FALSE)&lt;M$4,0,5-(M$3-VLOOKUP($C43,'Regional Crises'!$B$1:$R$66,11,FALSE))/(M$3-M$4)*5)),1))),IF(VLOOKUP($E43,'Country Indicator Data'!$B$4:$N$300,7,FALSE)="x","x",ROUND(IF(VLOOKUP($E43,'Country Indicator Data'!$B$4:$N$300,7,FALSE)&gt;M$3,5,IF(VLOOKUP($E43,'Country Indicator Data'!$B$4:$N$300,7,FALSE)&lt;M$4,0,5-(M$3-VLOOKUP($E43,'Country Indicator Data'!$B$4:$N$300,7,FALSE))/(M$3-M$4)*5)),1)))</f>
        <v>0.8</v>
      </c>
      <c r="N43" s="163">
        <f t="shared" si="15"/>
        <v>1.9</v>
      </c>
      <c r="O43" s="163">
        <f t="shared" si="16"/>
        <v>2.1166666666666667</v>
      </c>
      <c r="P43" s="163">
        <f>IF(LEN(E43)&gt;3,VLOOKUP(C43,'Regional Crises'!$B$1:$R$69,12,FALSE),VLOOKUP(E43,'Country Indicator Data'!$B$4:$I$300,8,FALSE))</f>
        <v>3</v>
      </c>
      <c r="Q43" s="163">
        <f>IF(LEN(E43)&gt;3,((IF(VLOOKUP($C43,'Regional Crises'!$B$1:$R$66,13,FALSE)="x","x",ROUND(IF(VLOOKUP($C43,'Regional Crises'!$B$1:$R$66,13,FALSE)&gt;Q$3,5,IF(VLOOKUP($C43,'Regional Crises'!$B$1:$R$66,13,FALSE)&lt;Q$4,0,5-(LOG(Q$3)-LOG(VLOOKUP($C43,'Regional Crises'!$B$1:$R$66,13,FALSE)))/(LOG(Q$3)-LOG(Q$4))*5)),1)))),(IF(VLOOKUP($E43,'Country Indicator Data'!$B$4:$N$300,9,FALSE)="x","x",ROUND(IF(VLOOKUP($E43,'Country Indicator Data'!$B$4:$N$300,9,FALSE)&gt;Q$3,5,IF(VLOOKUP($E43,'Country Indicator Data'!$B$4:$N$300,9,FALSE)&lt;Q$4,0,5-(LOG(Q$3)-LOG(VLOOKUP($E43,'Country Indicator Data'!$B$4:$N$300,9,FALSE)))/(LOG(Q$3)-LOG(Q$4))*5)),1))))</f>
        <v>0</v>
      </c>
      <c r="R43" s="163">
        <f t="shared" si="17"/>
        <v>1.5</v>
      </c>
      <c r="S43" s="163">
        <f>IF(LEN(E43)&gt;3,((IF(VLOOKUP($C43,'Regional Crises'!$B$1:$R$66,17,FALSE)="x","x",ROUND(IF(VLOOKUP($C43,'Regional Crises'!$B$1:$R$66,17,FALSE)&gt;S$3,0,IF(VLOOKUP($C43,'Regional Crises'!$B$1:$R$66,17,FALSE)&lt;S$4,5,(S$3-VLOOKUP($C43,'Regional Crises'!$B$1:$R$66,17,FALSE))/(S$3-S$4)*5)),1)))),(IF(VLOOKUP($E43,'Country Indicator Data'!$B$4:$N$300,13,FALSE)="x","x",ROUND(IF(VLOOKUP($E43,'Country Indicator Data'!$B$4:$N$300,13,FALSE)&gt;S$3,0,IF(VLOOKUP($E43,'Country Indicator Data'!$B$4:$N$300,13,FALSE)&lt;S$4,5,(S$3-VLOOKUP($E43,'Country Indicator Data'!$B$4:$N$300,13,FALSE))/(S$3-S$4)*5)),1))))</f>
        <v>3.3</v>
      </c>
      <c r="T43" s="163">
        <f>IF(LEN(E43)&gt;3,((IF(VLOOKUP($C43,'Regional Crises'!$B$1:$R$66,14,FALSE)="x","x",ROUND(IF(VLOOKUP($C43,'Regional Crises'!$B$1:$R$66,14,FALSE)&gt;T$3,0,IF(VLOOKUP($C43,'Regional Crises'!$B$1:$R$66,14,FALSE)&lt;T$4,5,(T$3-VLOOKUP($C43,'Regional Crises'!$B$1:$R$66,14,FALSE))/(T$3-T$4)*5)),1)))),(IF(VLOOKUP($E43,'Country Indicator Data'!$B$4:$N$300,10,FALSE)="x","x",ROUND(IF(VLOOKUP($E43,'Country Indicator Data'!$B$4:$N$300,10,FALSE)&gt;T$3,0,IF(VLOOKUP($E43,'Country Indicator Data'!$B$4:$N$300,10,FALSE)&lt;T$4,5,(T$3-VLOOKUP($E43,'Country Indicator Data'!$B$4:$N$300,10,FALSE))/(T$3-T$4)*5)),1))))</f>
        <v>2.8</v>
      </c>
      <c r="U43" s="163">
        <f>IF(LEN(E43)&gt;3,((IF(VLOOKUP($C43,'Regional Crises'!$B$1:$R$66,15,FALSE)="x","x",ROUND(IF(VLOOKUP($C43,'Regional Crises'!$B$1:$R$66,15,FALSE)&gt;U$3,0,IF(VLOOKUP($C43,'Regional Crises'!$B$1:$R$66,15,FALSE)&lt;U$4,5,(U$3-VLOOKUP($C43,'Regional Crises'!$B$1:$R$66,15,FALSE))/(U$3-U$4)*5)),1)))),(IF(VLOOKUP($E43,'Country Indicator Data'!$B$4:$N$300,11,FALSE)="x","x",ROUND(IF(VLOOKUP($E43,'Country Indicator Data'!$B$4:$N$300,11,FALSE)&gt;U$3,0,IF(VLOOKUP($E43,'Country Indicator Data'!$B$4:$N$300,11,FALSE)&lt;U$4,5,(U$3-VLOOKUP($E43,'Country Indicator Data'!$B$4:$N$300,11,FALSE))/(U$3-U$4)*5)),1))))</f>
        <v>3</v>
      </c>
      <c r="V43" s="163">
        <f>IF(LEN(E43)&gt;3,((IF(VLOOKUP($C43,'Regional Crises'!$B$1:$R$66,16,FALSE)="x","x",ROUND(IF(VLOOKUP($C43,'Regional Crises'!$B$1:$R$66,16,FALSE)&gt;V$3,0,IF(VLOOKUP($C43,'Regional Crises'!$B$1:$R$66,16,FALSE)&lt;V$4,5,(V$3-VLOOKUP($C43,'Regional Crises'!$B$1:$R$66,16,FALSE))/(V$3-V$4)*5)),1)))),(IF(VLOOKUP($E43,'Country Indicator Data'!$B$4:$N$300,12,FALSE)="x","x",ROUND(IF(VLOOKUP($E43,'Country Indicator Data'!$B$4:$N$300,12,FALSE)&gt;V$3,0,IF(VLOOKUP($E43,'Country Indicator Data'!$B$4:$N$300,12,FALSE)&lt;V$4,5,(V$3-VLOOKUP($E43,'Country Indicator Data'!$B$4:$N$300,12,FALSE))/(V$3-V$4)*5)),1))))</f>
        <v>4.0999999999999996</v>
      </c>
      <c r="W43" s="163">
        <f t="shared" si="18"/>
        <v>3.3</v>
      </c>
      <c r="X43" s="163">
        <f t="shared" si="19"/>
        <v>2.2999999999999998</v>
      </c>
      <c r="Y43" s="184">
        <f>IF('Core Indicators'!FC40="x","x",IF('Core Indicators'!FC40&gt;=5,5,IF('Core Indicators'!FC40&gt;=4,4,IF('Core Indicators'!FC40&gt;=3,3,IF('Core Indicators'!FC40&gt;=2,2,IF('Core Indicators'!FC40&gt;=1,1,0))))))</f>
        <v>2</v>
      </c>
      <c r="Z43" s="163">
        <f t="shared" si="20"/>
        <v>2</v>
      </c>
      <c r="AA43" s="184">
        <f>'Crisis Indicator Data'!Y40</f>
        <v>1</v>
      </c>
      <c r="AB43" s="184">
        <f>'Crisis Indicator Data'!Z40</f>
        <v>0</v>
      </c>
      <c r="AC43" s="184">
        <f>'Crisis Indicator Data'!AA40</f>
        <v>0</v>
      </c>
      <c r="AD43" s="184">
        <f>'Crisis Indicator Data'!AB40</f>
        <v>0</v>
      </c>
      <c r="AE43" s="184">
        <f t="shared" si="21"/>
        <v>1</v>
      </c>
      <c r="AF43" s="184">
        <f>'Crisis Indicator Data'!AC40</f>
        <v>0</v>
      </c>
      <c r="AG43" s="184">
        <f>'Crisis Indicator Data'!AD40</f>
        <v>3</v>
      </c>
      <c r="AH43" s="184">
        <f t="shared" si="22"/>
        <v>3</v>
      </c>
      <c r="AI43" s="184">
        <f>'Crisis Indicator Data'!AE40</f>
        <v>0</v>
      </c>
      <c r="AJ43" s="184">
        <f>'Crisis Indicator Data'!AF40</f>
        <v>3</v>
      </c>
      <c r="AK43" s="184">
        <f>'Crisis Indicator Data'!AG40</f>
        <v>0</v>
      </c>
      <c r="AL43" s="184">
        <f t="shared" si="23"/>
        <v>3</v>
      </c>
      <c r="AM43" s="163">
        <f t="shared" si="24"/>
        <v>2</v>
      </c>
      <c r="AN43" s="163">
        <f t="shared" si="25"/>
        <v>2</v>
      </c>
    </row>
    <row r="44" spans="1:40" ht="13.5" customHeight="1" x14ac:dyDescent="0.35">
      <c r="A44" s="169" t="str">
        <f>'Crisis Indicator Data'!A41</f>
        <v>Complex crisis in Eritrea</v>
      </c>
      <c r="B44" s="170" t="str">
        <f>'Crisis Indicator Data'!B41</f>
        <v>Socio-political,Displacement</v>
      </c>
      <c r="C44" s="170" t="str">
        <f>'Crisis Indicator Data'!C41</f>
        <v>ERI001</v>
      </c>
      <c r="D44" s="170" t="str">
        <f>'Crisis Indicator Data'!D41</f>
        <v>Eritrea</v>
      </c>
      <c r="E44" s="171" t="str">
        <f>'Crisis Indicator Data'!E41</f>
        <v>ERI</v>
      </c>
      <c r="F44" s="163">
        <f>IF(LEN(E44)&gt;3,(IF(VLOOKUP($C44,'Regional Crises'!$B$1:$R$66,7,FALSE)="x","x",ROUND(IF(VLOOKUP($C44,'Regional Crises'!$B$1:$R$66,7,FALSE)&gt;$F$3,5,IF(VLOOKUP($C44,'Regional Crises'!$B$1:$R$66,7,FALSE)&lt;F$4,0,($F$3-VLOOKUP($C44,'Regional Crises'!$B$1:$R$66,7,FALSE))/($F$3-$F$4)*5)),1))),IF(VLOOKUP($E44,'Country Indicator Data'!$B$4:$N$300,3,FALSE)="x","x",ROUND(IF(VLOOKUP($E44,'Country Indicator Data'!$B$4:$N$300,3,FALSE)&gt;$F$3,5,IF(VLOOKUP($E44,'Country Indicator Data'!$B$4:$N$300,3,FALSE)&lt;$F$4,0,($F$3-VLOOKUP($E44,'Country Indicator Data'!$B$4:$N$300,3,FALSE))/($F$3-$F$4)*5)),1)))</f>
        <v>5</v>
      </c>
      <c r="G44" s="163">
        <f>IF(LEN(E44)&gt;3,(IF(VLOOKUP($C44,'Regional Crises'!$B$1:$R$66,9,FALSE)="x","x",ROUND(IF(VLOOKUP($C44,'Regional Crises'!$B$1:$R$66,9,FALSE)&gt;G$3,5,IF(VLOOKUP($C44,'Regional Crises'!$B$1:$R$66,9,FALSE)&lt;G$4,0,(G$3-VLOOKUP($C44,'Regional Crises'!$B$1:$R$66,9,FALSE))/(G$3-G$4)*5)),1))),IF(VLOOKUP($E44,'Country Indicator Data'!$B$4:$N$300,5,FALSE)="x","x",ROUND(IF(VLOOKUP($E44,'Country Indicator Data'!$B$4:$N$300,5,FALSE)&gt;G$3,5,IF(VLOOKUP($E44,'Country Indicator Data'!$B$4:$N$300,5,FALSE)&lt;G$4,0,(G$3-VLOOKUP($E44,'Country Indicator Data'!$B$4:$N$300,5,FALSE))/(G$3-G$4)*5)),1)))</f>
        <v>4</v>
      </c>
      <c r="H44" s="163">
        <f t="shared" si="13"/>
        <v>4.5</v>
      </c>
      <c r="I44" s="163">
        <f>IF(LEN(E44)&gt;3,(IF(VLOOKUP($C44,'Regional Crises'!$B$1:$R$66,6,FALSE)="x","x",ROUND(IF(VLOOKUP($C44,'Regional Crises'!$B$1:$R$66,6,FALSE)&gt;I$3,5,IF(VLOOKUP($C44,'Regional Crises'!$B$1:$R$66,6,FALSE)&lt;I$4,0,5-(I$3-VLOOKUP($C44,'Regional Crises'!$B$1:$R$66,6,FALSE))/(I$3-I$4)*5)),1))),IF(VLOOKUP($E44,'Country Indicator Data'!$B$4:$N$300,2,FALSE)="x","x",ROUND(IF(VLOOKUP($E44,'Country Indicator Data'!$B$4:$N$300,2,FALSE)&gt;I$3,5,IF(VLOOKUP($E44,'Country Indicator Data'!$B$4:$N$300,2,FALSE)&lt;I$4,0,5-(I$3-VLOOKUP($E44,'Country Indicator Data'!$B$4:$N$300,2,FALSE))/(I$3-I$4)*5)),1)))</f>
        <v>3.1</v>
      </c>
      <c r="J44" s="163">
        <f>IF(LEN(E44)&gt;3,(IF(VLOOKUP($C44,'Regional Crises'!$B$1:$R$66,8,FALSE)="x","x",ROUND(IF(VLOOKUP($C44,'Regional Crises'!$B$1:$R$66,8,FALSE)&gt;J$3,5,IF(VLOOKUP($C44,'Regional Crises'!$B$1:$R$66,8,FALSE)&lt;J$4,0,5-(J$3-VLOOKUP($C44,'Regional Crises'!$B$1:$R$66,8,FALSE))/(J$3-J$4)*5)),1))),IF(VLOOKUP($E44,'Country Indicator Data'!$B$4:$N$300,4,FALSE)="x","x",ROUND(IF(VLOOKUP($E44,'Country Indicator Data'!$B$4:$N$300,4,FALSE)&gt;J$3,5,IF(VLOOKUP($E44,'Country Indicator Data'!$B$4:$N$300,4,FALSE)&lt;J$4,0,5-(J$3-VLOOKUP($E44,'Country Indicator Data'!$B$4:$N$300,4,FALSE))/(J$3-J$4)*5)),1)))</f>
        <v>0</v>
      </c>
      <c r="K44" s="163">
        <f t="shared" si="14"/>
        <v>1.55</v>
      </c>
      <c r="L44" s="163" t="str">
        <f>IF(LEN(E44)&gt;3,(IF(VLOOKUP($C44,'Regional Crises'!$B$1:$R$66,10,FALSE)="x","x",ROUND(IF(VLOOKUP($C44,'Regional Crises'!$B$1:$R$66,10,FALSE)&gt;L$3,5,IF(VLOOKUP($C44,'Regional Crises'!$B$1:$R$66,10,FALSE)&lt;L$4,0,5-(L$3-VLOOKUP($C44,'Regional Crises'!$B$1:$R$66,10,FALSE))/(L$3-L$4)*5)),1))),IF(VLOOKUP($E44,'Country Indicator Data'!$B$4:$N$300,6,FALSE)="x","x",ROUND(IF(VLOOKUP($E44,'Country Indicator Data'!$B$4:$N$300,6,FALSE)&gt;L$3,5,IF(VLOOKUP($E44,'Country Indicator Data'!$B$4:$N$300,6,FALSE)&lt;L$4,0,5-(L$3-VLOOKUP($E44,'Country Indicator Data'!$B$4:$N$300,6,FALSE))/(L$3-L$4)*5)),1)))</f>
        <v>x</v>
      </c>
      <c r="M44" s="163" t="str">
        <f>IF(LEN(E44)&gt;3,(IF(VLOOKUP($C44,'Regional Crises'!$B$1:$R$66,11,FALSE)="x","x",ROUND(IF(VLOOKUP($C44,'Regional Crises'!$B$1:$R$66,11,FALSE)&gt;M$3,5,IF(VLOOKUP($C44,'Regional Crises'!$B$1:$R$66,11,FALSE)&lt;M$4,0,5-(M$3-VLOOKUP($C44,'Regional Crises'!$B$1:$R$66,11,FALSE))/(M$3-M$4)*5)),1))),IF(VLOOKUP($E44,'Country Indicator Data'!$B$4:$N$300,7,FALSE)="x","x",ROUND(IF(VLOOKUP($E44,'Country Indicator Data'!$B$4:$N$300,7,FALSE)&gt;M$3,5,IF(VLOOKUP($E44,'Country Indicator Data'!$B$4:$N$300,7,FALSE)&lt;M$4,0,5-(M$3-VLOOKUP($E44,'Country Indicator Data'!$B$4:$N$300,7,FALSE))/(M$3-M$4)*5)),1)))</f>
        <v>x</v>
      </c>
      <c r="N44" s="163" t="str">
        <f t="shared" si="15"/>
        <v>x</v>
      </c>
      <c r="O44" s="163">
        <f t="shared" si="16"/>
        <v>3.0249999999999999</v>
      </c>
      <c r="P44" s="163">
        <f>IF(LEN(E44)&gt;3,VLOOKUP(C44,'Regional Crises'!$B$1:$R$69,12,FALSE),VLOOKUP(E44,'Country Indicator Data'!$B$4:$I$300,8,FALSE))</f>
        <v>4</v>
      </c>
      <c r="Q44" s="163">
        <f>IF(LEN(E44)&gt;3,((IF(VLOOKUP($C44,'Regional Crises'!$B$1:$R$66,13,FALSE)="x","x",ROUND(IF(VLOOKUP($C44,'Regional Crises'!$B$1:$R$66,13,FALSE)&gt;Q$3,5,IF(VLOOKUP($C44,'Regional Crises'!$B$1:$R$66,13,FALSE)&lt;Q$4,0,5-(LOG(Q$3)-LOG(VLOOKUP($C44,'Regional Crises'!$B$1:$R$66,13,FALSE)))/(LOG(Q$3)-LOG(Q$4))*5)),1)))),(IF(VLOOKUP($E44,'Country Indicator Data'!$B$4:$N$300,9,FALSE)="x","x",ROUND(IF(VLOOKUP($E44,'Country Indicator Data'!$B$4:$N$300,9,FALSE)&gt;Q$3,5,IF(VLOOKUP($E44,'Country Indicator Data'!$B$4:$N$300,9,FALSE)&lt;Q$4,0,5-(LOG(Q$3)-LOG(VLOOKUP($E44,'Country Indicator Data'!$B$4:$N$300,9,FALSE)))/(LOG(Q$3)-LOG(Q$4))*5)),1))))</f>
        <v>0</v>
      </c>
      <c r="R44" s="163">
        <f t="shared" si="17"/>
        <v>2</v>
      </c>
      <c r="S44" s="163">
        <f>IF(LEN(E44)&gt;3,((IF(VLOOKUP($C44,'Regional Crises'!$B$1:$R$66,17,FALSE)="x","x",ROUND(IF(VLOOKUP($C44,'Regional Crises'!$B$1:$R$66,17,FALSE)&gt;S$3,0,IF(VLOOKUP($C44,'Regional Crises'!$B$1:$R$66,17,FALSE)&lt;S$4,5,(S$3-VLOOKUP($C44,'Regional Crises'!$B$1:$R$66,17,FALSE))/(S$3-S$4)*5)),1)))),(IF(VLOOKUP($E44,'Country Indicator Data'!$B$4:$N$300,13,FALSE)="x","x",ROUND(IF(VLOOKUP($E44,'Country Indicator Data'!$B$4:$N$300,13,FALSE)&gt;S$3,0,IF(VLOOKUP($E44,'Country Indicator Data'!$B$4:$N$300,13,FALSE)&lt;S$4,5,(S$3-VLOOKUP($E44,'Country Indicator Data'!$B$4:$N$300,13,FALSE))/(S$3-S$4)*5)),1))))</f>
        <v>4</v>
      </c>
      <c r="T44" s="163">
        <f>IF(LEN(E44)&gt;3,((IF(VLOOKUP($C44,'Regional Crises'!$B$1:$R$66,14,FALSE)="x","x",ROUND(IF(VLOOKUP($C44,'Regional Crises'!$B$1:$R$66,14,FALSE)&gt;T$3,0,IF(VLOOKUP($C44,'Regional Crises'!$B$1:$R$66,14,FALSE)&lt;T$4,5,(T$3-VLOOKUP($C44,'Regional Crises'!$B$1:$R$66,14,FALSE))/(T$3-T$4)*5)),1)))),(IF(VLOOKUP($E44,'Country Indicator Data'!$B$4:$N$300,10,FALSE)="x","x",ROUND(IF(VLOOKUP($E44,'Country Indicator Data'!$B$4:$N$300,10,FALSE)&gt;T$3,0,IF(VLOOKUP($E44,'Country Indicator Data'!$B$4:$N$300,10,FALSE)&lt;T$4,5,(T$3-VLOOKUP($E44,'Country Indicator Data'!$B$4:$N$300,10,FALSE))/(T$3-T$4)*5)),1))))</f>
        <v>4.3</v>
      </c>
      <c r="U44" s="163">
        <f>IF(LEN(E44)&gt;3,((IF(VLOOKUP($C44,'Regional Crises'!$B$1:$R$66,15,FALSE)="x","x",ROUND(IF(VLOOKUP($C44,'Regional Crises'!$B$1:$R$66,15,FALSE)&gt;U$3,0,IF(VLOOKUP($C44,'Regional Crises'!$B$1:$R$66,15,FALSE)&lt;U$4,5,(U$3-VLOOKUP($C44,'Regional Crises'!$B$1:$R$66,15,FALSE))/(U$3-U$4)*5)),1)))),(IF(VLOOKUP($E44,'Country Indicator Data'!$B$4:$N$300,11,FALSE)="x","x",ROUND(IF(VLOOKUP($E44,'Country Indicator Data'!$B$4:$N$300,11,FALSE)&gt;U$3,0,IF(VLOOKUP($E44,'Country Indicator Data'!$B$4:$N$300,11,FALSE)&lt;U$4,5,(U$3-VLOOKUP($E44,'Country Indicator Data'!$B$4:$N$300,11,FALSE))/(U$3-U$4)*5)),1))))</f>
        <v>4.2</v>
      </c>
      <c r="V44" s="163">
        <f>IF(LEN(E44)&gt;3,((IF(VLOOKUP($C44,'Regional Crises'!$B$1:$R$66,16,FALSE)="x","x",ROUND(IF(VLOOKUP($C44,'Regional Crises'!$B$1:$R$66,16,FALSE)&gt;V$3,0,IF(VLOOKUP($C44,'Regional Crises'!$B$1:$R$66,16,FALSE)&lt;V$4,5,(V$3-VLOOKUP($C44,'Regional Crises'!$B$1:$R$66,16,FALSE))/(V$3-V$4)*5)),1)))),(IF(VLOOKUP($E44,'Country Indicator Data'!$B$4:$N$300,12,FALSE)="x","x",ROUND(IF(VLOOKUP($E44,'Country Indicator Data'!$B$4:$N$300,12,FALSE)&gt;V$3,0,IF(VLOOKUP($E44,'Country Indicator Data'!$B$4:$N$300,12,FALSE)&lt;V$4,5,(V$3-VLOOKUP($E44,'Country Indicator Data'!$B$4:$N$300,12,FALSE))/(V$3-V$4)*5)),1))))</f>
        <v>4.9000000000000004</v>
      </c>
      <c r="W44" s="163">
        <f t="shared" si="18"/>
        <v>4.4000000000000004</v>
      </c>
      <c r="X44" s="163">
        <f t="shared" si="19"/>
        <v>3.1</v>
      </c>
      <c r="Y44" s="184">
        <f>IF('Core Indicators'!FC41="x","x",IF('Core Indicators'!FC41&gt;=5,5,IF('Core Indicators'!FC41&gt;=4,4,IF('Core Indicators'!FC41&gt;=3,3,IF('Core Indicators'!FC41&gt;=2,2,IF('Core Indicators'!FC41&gt;=1,1,0))))))</f>
        <v>2</v>
      </c>
      <c r="Z44" s="163">
        <f t="shared" si="20"/>
        <v>2</v>
      </c>
      <c r="AA44" s="184">
        <f>'Crisis Indicator Data'!Y41</f>
        <v>1</v>
      </c>
      <c r="AB44" s="184">
        <f>'Crisis Indicator Data'!Z41</f>
        <v>1</v>
      </c>
      <c r="AC44" s="184">
        <f>'Crisis Indicator Data'!AA41</f>
        <v>2</v>
      </c>
      <c r="AD44" s="184">
        <f>'Crisis Indicator Data'!AB41</f>
        <v>0</v>
      </c>
      <c r="AE44" s="184">
        <f t="shared" si="21"/>
        <v>2</v>
      </c>
      <c r="AF44" s="184">
        <f>'Crisis Indicator Data'!AC41</f>
        <v>0</v>
      </c>
      <c r="AG44" s="184">
        <f>'Crisis Indicator Data'!AD41</f>
        <v>2</v>
      </c>
      <c r="AH44" s="184">
        <f t="shared" si="22"/>
        <v>2</v>
      </c>
      <c r="AI44" s="184">
        <f>'Crisis Indicator Data'!AE41</f>
        <v>0</v>
      </c>
      <c r="AJ44" s="184">
        <f>'Crisis Indicator Data'!AF41</f>
        <v>2</v>
      </c>
      <c r="AK44" s="184">
        <f>'Crisis Indicator Data'!AG41</f>
        <v>2</v>
      </c>
      <c r="AL44" s="184">
        <f t="shared" si="23"/>
        <v>3</v>
      </c>
      <c r="AM44" s="163">
        <f t="shared" si="24"/>
        <v>2</v>
      </c>
      <c r="AN44" s="163">
        <f t="shared" si="25"/>
        <v>2</v>
      </c>
    </row>
    <row r="45" spans="1:40" ht="13.5" customHeight="1" x14ac:dyDescent="0.35">
      <c r="A45" s="169" t="str">
        <f>'Crisis Indicator Data'!A42</f>
        <v>Mixed migration flows in Spain</v>
      </c>
      <c r="B45" s="170" t="str">
        <f>'Crisis Indicator Data'!B42</f>
        <v>Displacement</v>
      </c>
      <c r="C45" s="170" t="str">
        <f>'Crisis Indicator Data'!C42</f>
        <v>ESP002</v>
      </c>
      <c r="D45" s="170" t="str">
        <f>'Crisis Indicator Data'!D42</f>
        <v>Spain</v>
      </c>
      <c r="E45" s="171" t="str">
        <f>'Crisis Indicator Data'!E42</f>
        <v>ESP</v>
      </c>
      <c r="F45" s="163">
        <f>IF(LEN(E45)&gt;3,(IF(VLOOKUP($C45,'Regional Crises'!$B$1:$R$66,7,FALSE)="x","x",ROUND(IF(VLOOKUP($C45,'Regional Crises'!$B$1:$R$66,7,FALSE)&gt;$F$3,5,IF(VLOOKUP($C45,'Regional Crises'!$B$1:$R$66,7,FALSE)&lt;F$4,0,($F$3-VLOOKUP($C45,'Regional Crises'!$B$1:$R$66,7,FALSE))/($F$3-$F$4)*5)),1))),IF(VLOOKUP($E45,'Country Indicator Data'!$B$4:$N$300,3,FALSE)="x","x",ROUND(IF(VLOOKUP($E45,'Country Indicator Data'!$B$4:$N$300,3,FALSE)&gt;$F$3,5,IF(VLOOKUP($E45,'Country Indicator Data'!$B$4:$N$300,3,FALSE)&lt;$F$4,0,($F$3-VLOOKUP($E45,'Country Indicator Data'!$B$4:$N$300,3,FALSE))/($F$3-$F$4)*5)),1)))</f>
        <v>1.1000000000000001</v>
      </c>
      <c r="G45" s="163" t="str">
        <f>IF(LEN(E45)&gt;3,(IF(VLOOKUP($C45,'Regional Crises'!$B$1:$R$66,9,FALSE)="x","x",ROUND(IF(VLOOKUP($C45,'Regional Crises'!$B$1:$R$66,9,FALSE)&gt;G$3,5,IF(VLOOKUP($C45,'Regional Crises'!$B$1:$R$66,9,FALSE)&lt;G$4,0,(G$3-VLOOKUP($C45,'Regional Crises'!$B$1:$R$66,9,FALSE))/(G$3-G$4)*5)),1))),IF(VLOOKUP($E45,'Country Indicator Data'!$B$4:$N$300,5,FALSE)="x","x",ROUND(IF(VLOOKUP($E45,'Country Indicator Data'!$B$4:$N$300,5,FALSE)&gt;G$3,5,IF(VLOOKUP($E45,'Country Indicator Data'!$B$4:$N$300,5,FALSE)&lt;G$4,0,(G$3-VLOOKUP($E45,'Country Indicator Data'!$B$4:$N$300,5,FALSE))/(G$3-G$4)*5)),1)))</f>
        <v>x</v>
      </c>
      <c r="H45" s="163">
        <f t="shared" si="13"/>
        <v>1.1000000000000001</v>
      </c>
      <c r="I45" s="163">
        <f>IF(LEN(E45)&gt;3,(IF(VLOOKUP($C45,'Regional Crises'!$B$1:$R$66,6,FALSE)="x","x",ROUND(IF(VLOOKUP($C45,'Regional Crises'!$B$1:$R$66,6,FALSE)&gt;I$3,5,IF(VLOOKUP($C45,'Regional Crises'!$B$1:$R$66,6,FALSE)&lt;I$4,0,5-(I$3-VLOOKUP($C45,'Regional Crises'!$B$1:$R$66,6,FALSE))/(I$3-I$4)*5)),1))),IF(VLOOKUP($E45,'Country Indicator Data'!$B$4:$N$300,2,FALSE)="x","x",ROUND(IF(VLOOKUP($E45,'Country Indicator Data'!$B$4:$N$300,2,FALSE)&gt;I$3,5,IF(VLOOKUP($E45,'Country Indicator Data'!$B$4:$N$300,2,FALSE)&lt;I$4,0,5-(I$3-VLOOKUP($E45,'Country Indicator Data'!$B$4:$N$300,2,FALSE))/(I$3-I$4)*5)),1)))</f>
        <v>2.5</v>
      </c>
      <c r="J45" s="163">
        <f>IF(LEN(E45)&gt;3,(IF(VLOOKUP($C45,'Regional Crises'!$B$1:$R$66,8,FALSE)="x","x",ROUND(IF(VLOOKUP($C45,'Regional Crises'!$B$1:$R$66,8,FALSE)&gt;J$3,5,IF(VLOOKUP($C45,'Regional Crises'!$B$1:$R$66,8,FALSE)&lt;J$4,0,5-(J$3-VLOOKUP($C45,'Regional Crises'!$B$1:$R$66,8,FALSE))/(J$3-J$4)*5)),1))),IF(VLOOKUP($E45,'Country Indicator Data'!$B$4:$N$300,4,FALSE)="x","x",ROUND(IF(VLOOKUP($E45,'Country Indicator Data'!$B$4:$N$300,4,FALSE)&gt;J$3,5,IF(VLOOKUP($E45,'Country Indicator Data'!$B$4:$N$300,4,FALSE)&lt;J$4,0,5-(J$3-VLOOKUP($E45,'Country Indicator Data'!$B$4:$N$300,4,FALSE))/(J$3-J$4)*5)),1)))</f>
        <v>3</v>
      </c>
      <c r="K45" s="163">
        <f t="shared" si="14"/>
        <v>2.75</v>
      </c>
      <c r="L45" s="163">
        <f>IF(LEN(E45)&gt;3,(IF(VLOOKUP($C45,'Regional Crises'!$B$1:$R$66,10,FALSE)="x","x",ROUND(IF(VLOOKUP($C45,'Regional Crises'!$B$1:$R$66,10,FALSE)&gt;L$3,5,IF(VLOOKUP($C45,'Regional Crises'!$B$1:$R$66,10,FALSE)&lt;L$4,0,5-(L$3-VLOOKUP($C45,'Regional Crises'!$B$1:$R$66,10,FALSE))/(L$3-L$4)*5)),1))),IF(VLOOKUP($E45,'Country Indicator Data'!$B$4:$N$300,6,FALSE)="x","x",ROUND(IF(VLOOKUP($E45,'Country Indicator Data'!$B$4:$N$300,6,FALSE)&gt;L$3,5,IF(VLOOKUP($E45,'Country Indicator Data'!$B$4:$N$300,6,FALSE)&lt;L$4,0,5-(L$3-VLOOKUP($E45,'Country Indicator Data'!$B$4:$N$300,6,FALSE))/(L$3-L$4)*5)),1)))</f>
        <v>0.5</v>
      </c>
      <c r="M45" s="163">
        <f>IF(LEN(E45)&gt;3,(IF(VLOOKUP($C45,'Regional Crises'!$B$1:$R$66,11,FALSE)="x","x",ROUND(IF(VLOOKUP($C45,'Regional Crises'!$B$1:$R$66,11,FALSE)&gt;M$3,5,IF(VLOOKUP($C45,'Regional Crises'!$B$1:$R$66,11,FALSE)&lt;M$4,0,5-(M$3-VLOOKUP($C45,'Regional Crises'!$B$1:$R$66,11,FALSE))/(M$3-M$4)*5)),1))),IF(VLOOKUP($E45,'Country Indicator Data'!$B$4:$N$300,7,FALSE)="x","x",ROUND(IF(VLOOKUP($E45,'Country Indicator Data'!$B$4:$N$300,7,FALSE)&gt;M$3,5,IF(VLOOKUP($E45,'Country Indicator Data'!$B$4:$N$300,7,FALSE)&lt;M$4,0,5-(M$3-VLOOKUP($E45,'Country Indicator Data'!$B$4:$N$300,7,FALSE))/(M$3-M$4)*5)),1)))</f>
        <v>1.2</v>
      </c>
      <c r="N45" s="163">
        <f t="shared" si="15"/>
        <v>0.85</v>
      </c>
      <c r="O45" s="163">
        <f t="shared" si="16"/>
        <v>1.5666666666666667</v>
      </c>
      <c r="P45" s="163">
        <f>IF(LEN(E45)&gt;3,VLOOKUP(C45,'Regional Crises'!$B$1:$R$69,12,FALSE),VLOOKUP(E45,'Country Indicator Data'!$B$4:$I$300,8,FALSE))</f>
        <v>1</v>
      </c>
      <c r="Q45" s="163">
        <f>IF(LEN(E45)&gt;3,((IF(VLOOKUP($C45,'Regional Crises'!$B$1:$R$66,13,FALSE)="x","x",ROUND(IF(VLOOKUP($C45,'Regional Crises'!$B$1:$R$66,13,FALSE)&gt;Q$3,5,IF(VLOOKUP($C45,'Regional Crises'!$B$1:$R$66,13,FALSE)&lt;Q$4,0,5-(LOG(Q$3)-LOG(VLOOKUP($C45,'Regional Crises'!$B$1:$R$66,13,FALSE)))/(LOG(Q$3)-LOG(Q$4))*5)),1)))),(IF(VLOOKUP($E45,'Country Indicator Data'!$B$4:$N$300,9,FALSE)="x","x",ROUND(IF(VLOOKUP($E45,'Country Indicator Data'!$B$4:$N$300,9,FALSE)&gt;Q$3,5,IF(VLOOKUP($E45,'Country Indicator Data'!$B$4:$N$300,9,FALSE)&lt;Q$4,0,5-(LOG(Q$3)-LOG(VLOOKUP($E45,'Country Indicator Data'!$B$4:$N$300,9,FALSE)))/(LOG(Q$3)-LOG(Q$4))*5)),1))))</f>
        <v>3</v>
      </c>
      <c r="R45" s="163">
        <f t="shared" si="17"/>
        <v>2</v>
      </c>
      <c r="S45" s="163">
        <f>IF(LEN(E45)&gt;3,((IF(VLOOKUP($C45,'Regional Crises'!$B$1:$R$66,17,FALSE)="x","x",ROUND(IF(VLOOKUP($C45,'Regional Crises'!$B$1:$R$66,17,FALSE)&gt;S$3,0,IF(VLOOKUP($C45,'Regional Crises'!$B$1:$R$66,17,FALSE)&lt;S$4,5,(S$3-VLOOKUP($C45,'Regional Crises'!$B$1:$R$66,17,FALSE))/(S$3-S$4)*5)),1)))),(IF(VLOOKUP($E45,'Country Indicator Data'!$B$4:$N$300,13,FALSE)="x","x",ROUND(IF(VLOOKUP($E45,'Country Indicator Data'!$B$4:$N$300,13,FALSE)&gt;S$3,0,IF(VLOOKUP($E45,'Country Indicator Data'!$B$4:$N$300,13,FALSE)&lt;S$4,5,(S$3-VLOOKUP($E45,'Country Indicator Data'!$B$4:$N$300,13,FALSE))/(S$3-S$4)*5)),1))))</f>
        <v>2</v>
      </c>
      <c r="T45" s="163">
        <f>IF(LEN(E45)&gt;3,((IF(VLOOKUP($C45,'Regional Crises'!$B$1:$R$66,14,FALSE)="x","x",ROUND(IF(VLOOKUP($C45,'Regional Crises'!$B$1:$R$66,14,FALSE)&gt;T$3,0,IF(VLOOKUP($C45,'Regional Crises'!$B$1:$R$66,14,FALSE)&lt;T$4,5,(T$3-VLOOKUP($C45,'Regional Crises'!$B$1:$R$66,14,FALSE))/(T$3-T$4)*5)),1)))),(IF(VLOOKUP($E45,'Country Indicator Data'!$B$4:$N$300,10,FALSE)="x","x",ROUND(IF(VLOOKUP($E45,'Country Indicator Data'!$B$4:$N$300,10,FALSE)&gt;T$3,0,IF(VLOOKUP($E45,'Country Indicator Data'!$B$4:$N$300,10,FALSE)&lt;T$4,5,(T$3-VLOOKUP($E45,'Country Indicator Data'!$B$4:$N$300,10,FALSE))/(T$3-T$4)*5)),1))))</f>
        <v>1.7</v>
      </c>
      <c r="U45" s="163" t="str">
        <f>IF(LEN(E45)&gt;3,((IF(VLOOKUP($C45,'Regional Crises'!$B$1:$R$66,15,FALSE)="x","x",ROUND(IF(VLOOKUP($C45,'Regional Crises'!$B$1:$R$66,15,FALSE)&gt;U$3,0,IF(VLOOKUP($C45,'Regional Crises'!$B$1:$R$66,15,FALSE)&lt;U$4,5,(U$3-VLOOKUP($C45,'Regional Crises'!$B$1:$R$66,15,FALSE))/(U$3-U$4)*5)),1)))),(IF(VLOOKUP($E45,'Country Indicator Data'!$B$4:$N$300,11,FALSE)="x","x",ROUND(IF(VLOOKUP($E45,'Country Indicator Data'!$B$4:$N$300,11,FALSE)&gt;U$3,0,IF(VLOOKUP($E45,'Country Indicator Data'!$B$4:$N$300,11,FALSE)&lt;U$4,5,(U$3-VLOOKUP($E45,'Country Indicator Data'!$B$4:$N$300,11,FALSE))/(U$3-U$4)*5)),1))))</f>
        <v>x</v>
      </c>
      <c r="V45" s="163">
        <f>IF(LEN(E45)&gt;3,((IF(VLOOKUP($C45,'Regional Crises'!$B$1:$R$66,16,FALSE)="x","x",ROUND(IF(VLOOKUP($C45,'Regional Crises'!$B$1:$R$66,16,FALSE)&gt;V$3,0,IF(VLOOKUP($C45,'Regional Crises'!$B$1:$R$66,16,FALSE)&lt;V$4,5,(V$3-VLOOKUP($C45,'Regional Crises'!$B$1:$R$66,16,FALSE))/(V$3-V$4)*5)),1)))),(IF(VLOOKUP($E45,'Country Indicator Data'!$B$4:$N$300,12,FALSE)="x","x",ROUND(IF(VLOOKUP($E45,'Country Indicator Data'!$B$4:$N$300,12,FALSE)&gt;V$3,0,IF(VLOOKUP($E45,'Country Indicator Data'!$B$4:$N$300,12,FALSE)&lt;V$4,5,(V$3-VLOOKUP($E45,'Country Indicator Data'!$B$4:$N$300,12,FALSE))/(V$3-V$4)*5)),1))))</f>
        <v>0.5</v>
      </c>
      <c r="W45" s="163">
        <f t="shared" si="18"/>
        <v>1.4</v>
      </c>
      <c r="X45" s="163">
        <f t="shared" si="19"/>
        <v>1.7</v>
      </c>
      <c r="Y45" s="184">
        <f>IF('Core Indicators'!FC42="x","x",IF('Core Indicators'!FC42&gt;=5,5,IF('Core Indicators'!FC42&gt;=4,4,IF('Core Indicators'!FC42&gt;=3,3,IF('Core Indicators'!FC42&gt;=2,2,IF('Core Indicators'!FC42&gt;=1,1,0))))))</f>
        <v>2</v>
      </c>
      <c r="Z45" s="163">
        <f t="shared" si="20"/>
        <v>2</v>
      </c>
      <c r="AA45" s="184">
        <f>'Crisis Indicator Data'!Y42</f>
        <v>0</v>
      </c>
      <c r="AB45" s="184">
        <f>'Crisis Indicator Data'!Z42</f>
        <v>0</v>
      </c>
      <c r="AC45" s="184">
        <f>'Crisis Indicator Data'!AA42</f>
        <v>0</v>
      </c>
      <c r="AD45" s="184">
        <f>'Crisis Indicator Data'!AB42</f>
        <v>0</v>
      </c>
      <c r="AE45" s="184">
        <f t="shared" si="21"/>
        <v>0</v>
      </c>
      <c r="AF45" s="184">
        <f>'Crisis Indicator Data'!AC42</f>
        <v>0</v>
      </c>
      <c r="AG45" s="184">
        <f>'Crisis Indicator Data'!AD42</f>
        <v>0</v>
      </c>
      <c r="AH45" s="184">
        <f t="shared" si="22"/>
        <v>0</v>
      </c>
      <c r="AI45" s="184">
        <f>'Crisis Indicator Data'!AE42</f>
        <v>0</v>
      </c>
      <c r="AJ45" s="184">
        <f>'Crisis Indicator Data'!AF42</f>
        <v>0</v>
      </c>
      <c r="AK45" s="184">
        <f>'Crisis Indicator Data'!AG42</f>
        <v>1</v>
      </c>
      <c r="AL45" s="184">
        <f t="shared" si="23"/>
        <v>1</v>
      </c>
      <c r="AM45" s="163">
        <f t="shared" si="24"/>
        <v>0</v>
      </c>
      <c r="AN45" s="163">
        <f t="shared" si="25"/>
        <v>1</v>
      </c>
    </row>
    <row r="46" spans="1:40" ht="13.5" customHeight="1" x14ac:dyDescent="0.35">
      <c r="A46" s="169" t="str">
        <f>'Crisis Indicator Data'!A43</f>
        <v>Displacement from Russia-Ukraine conflict in Estonia</v>
      </c>
      <c r="B46" s="170" t="str">
        <f>'Crisis Indicator Data'!B43</f>
        <v>Conflict,Displacement</v>
      </c>
      <c r="C46" s="170" t="str">
        <f>'Crisis Indicator Data'!C43</f>
        <v>EST002</v>
      </c>
      <c r="D46" s="170" t="str">
        <f>'Crisis Indicator Data'!D43</f>
        <v>Estonia</v>
      </c>
      <c r="E46" s="171" t="str">
        <f>'Crisis Indicator Data'!E43</f>
        <v>EST</v>
      </c>
      <c r="F46" s="163">
        <f>IF(LEN(E46)&gt;3,(IF(VLOOKUP($C46,'Regional Crises'!$B$1:$R$66,7,FALSE)="x","x",ROUND(IF(VLOOKUP($C46,'Regional Crises'!$B$1:$R$66,7,FALSE)&gt;$F$3,5,IF(VLOOKUP($C46,'Regional Crises'!$B$1:$R$66,7,FALSE)&lt;F$4,0,($F$3-VLOOKUP($C46,'Regional Crises'!$B$1:$R$66,7,FALSE))/($F$3-$F$4)*5)),1))),IF(VLOOKUP($E46,'Country Indicator Data'!$B$4:$N$300,3,FALSE)="x","x",ROUND(IF(VLOOKUP($E46,'Country Indicator Data'!$B$4:$N$300,3,FALSE)&gt;$F$3,5,IF(VLOOKUP($E46,'Country Indicator Data'!$B$4:$N$300,3,FALSE)&lt;$F$4,0,($F$3-VLOOKUP($E46,'Country Indicator Data'!$B$4:$N$300,3,FALSE))/($F$3-$F$4)*5)),1)))</f>
        <v>0.4</v>
      </c>
      <c r="G46" s="163">
        <f>IF(LEN(E46)&gt;3,(IF(VLOOKUP($C46,'Regional Crises'!$B$1:$R$66,9,FALSE)="x","x",ROUND(IF(VLOOKUP($C46,'Regional Crises'!$B$1:$R$66,9,FALSE)&gt;G$3,5,IF(VLOOKUP($C46,'Regional Crises'!$B$1:$R$66,9,FALSE)&lt;G$4,0,(G$3-VLOOKUP($C46,'Regional Crises'!$B$1:$R$66,9,FALSE))/(G$3-G$4)*5)),1))),IF(VLOOKUP($E46,'Country Indicator Data'!$B$4:$N$300,5,FALSE)="x","x",ROUND(IF(VLOOKUP($E46,'Country Indicator Data'!$B$4:$N$300,5,FALSE)&gt;G$3,5,IF(VLOOKUP($E46,'Country Indicator Data'!$B$4:$N$300,5,FALSE)&lt;G$4,0,(G$3-VLOOKUP($E46,'Country Indicator Data'!$B$4:$N$300,5,FALSE))/(G$3-G$4)*5)),1)))</f>
        <v>0.1</v>
      </c>
      <c r="H46" s="163">
        <f t="shared" si="13"/>
        <v>0.25</v>
      </c>
      <c r="I46" s="163">
        <f>IF(LEN(E46)&gt;3,(IF(VLOOKUP($C46,'Regional Crises'!$B$1:$R$66,6,FALSE)="x","x",ROUND(IF(VLOOKUP($C46,'Regional Crises'!$B$1:$R$66,6,FALSE)&gt;I$3,5,IF(VLOOKUP($C46,'Regional Crises'!$B$1:$R$66,6,FALSE)&lt;I$4,0,5-(I$3-VLOOKUP($C46,'Regional Crises'!$B$1:$R$66,6,FALSE))/(I$3-I$4)*5)),1))),IF(VLOOKUP($E46,'Country Indicator Data'!$B$4:$N$300,2,FALSE)="x","x",ROUND(IF(VLOOKUP($E46,'Country Indicator Data'!$B$4:$N$300,2,FALSE)&gt;I$3,5,IF(VLOOKUP($E46,'Country Indicator Data'!$B$4:$N$300,2,FALSE)&lt;I$4,0,5-(I$3-VLOOKUP($E46,'Country Indicator Data'!$B$4:$N$300,2,FALSE))/(I$3-I$4)*5)),1)))</f>
        <v>2.4</v>
      </c>
      <c r="J46" s="163">
        <f>IF(LEN(E46)&gt;3,(IF(VLOOKUP($C46,'Regional Crises'!$B$1:$R$66,8,FALSE)="x","x",ROUND(IF(VLOOKUP($C46,'Regional Crises'!$B$1:$R$66,8,FALSE)&gt;J$3,5,IF(VLOOKUP($C46,'Regional Crises'!$B$1:$R$66,8,FALSE)&lt;J$4,0,5-(J$3-VLOOKUP($C46,'Regional Crises'!$B$1:$R$66,8,FALSE))/(J$3-J$4)*5)),1))),IF(VLOOKUP($E46,'Country Indicator Data'!$B$4:$N$300,4,FALSE)="x","x",ROUND(IF(VLOOKUP($E46,'Country Indicator Data'!$B$4:$N$300,4,FALSE)&gt;J$3,5,IF(VLOOKUP($E46,'Country Indicator Data'!$B$4:$N$300,4,FALSE)&lt;J$4,0,5-(J$3-VLOOKUP($E46,'Country Indicator Data'!$B$4:$N$300,4,FALSE))/(J$3-J$4)*5)),1)))</f>
        <v>2.9</v>
      </c>
      <c r="K46" s="163">
        <f t="shared" si="14"/>
        <v>2.65</v>
      </c>
      <c r="L46" s="163">
        <f>IF(LEN(E46)&gt;3,(IF(VLOOKUP($C46,'Regional Crises'!$B$1:$R$66,10,FALSE)="x","x",ROUND(IF(VLOOKUP($C46,'Regional Crises'!$B$1:$R$66,10,FALSE)&gt;L$3,5,IF(VLOOKUP($C46,'Regional Crises'!$B$1:$R$66,10,FALSE)&lt;L$4,0,5-(L$3-VLOOKUP($C46,'Regional Crises'!$B$1:$R$66,10,FALSE))/(L$3-L$4)*5)),1))),IF(VLOOKUP($E46,'Country Indicator Data'!$B$4:$N$300,6,FALSE)="x","x",ROUND(IF(VLOOKUP($E46,'Country Indicator Data'!$B$4:$N$300,6,FALSE)&gt;L$3,5,IF(VLOOKUP($E46,'Country Indicator Data'!$B$4:$N$300,6,FALSE)&lt;L$4,0,5-(L$3-VLOOKUP($E46,'Country Indicator Data'!$B$4:$N$300,6,FALSE))/(L$3-L$4)*5)),1)))</f>
        <v>0.6</v>
      </c>
      <c r="M46" s="163">
        <f>IF(LEN(E46)&gt;3,(IF(VLOOKUP($C46,'Regional Crises'!$B$1:$R$66,11,FALSE)="x","x",ROUND(IF(VLOOKUP($C46,'Regional Crises'!$B$1:$R$66,11,FALSE)&gt;M$3,5,IF(VLOOKUP($C46,'Regional Crises'!$B$1:$R$66,11,FALSE)&lt;M$4,0,5-(M$3-VLOOKUP($C46,'Regional Crises'!$B$1:$R$66,11,FALSE))/(M$3-M$4)*5)),1))),IF(VLOOKUP($E46,'Country Indicator Data'!$B$4:$N$300,7,FALSE)="x","x",ROUND(IF(VLOOKUP($E46,'Country Indicator Data'!$B$4:$N$300,7,FALSE)&gt;M$3,5,IF(VLOOKUP($E46,'Country Indicator Data'!$B$4:$N$300,7,FALSE)&lt;M$4,0,5-(M$3-VLOOKUP($E46,'Country Indicator Data'!$B$4:$N$300,7,FALSE))/(M$3-M$4)*5)),1)))</f>
        <v>0.7</v>
      </c>
      <c r="N46" s="163">
        <f t="shared" si="15"/>
        <v>0.64999999999999991</v>
      </c>
      <c r="O46" s="163">
        <f t="shared" si="16"/>
        <v>1.1833333333333333</v>
      </c>
      <c r="P46" s="163">
        <f>IF(LEN(E46)&gt;3,VLOOKUP(C46,'Regional Crises'!$B$1:$R$69,12,FALSE),VLOOKUP(E46,'Country Indicator Data'!$B$4:$I$300,8,FALSE))</f>
        <v>0</v>
      </c>
      <c r="Q46" s="163">
        <f>IF(LEN(E46)&gt;3,((IF(VLOOKUP($C46,'Regional Crises'!$B$1:$R$66,13,FALSE)="x","x",ROUND(IF(VLOOKUP($C46,'Regional Crises'!$B$1:$R$66,13,FALSE)&gt;Q$3,5,IF(VLOOKUP($C46,'Regional Crises'!$B$1:$R$66,13,FALSE)&lt;Q$4,0,5-(LOG(Q$3)-LOG(VLOOKUP($C46,'Regional Crises'!$B$1:$R$66,13,FALSE)))/(LOG(Q$3)-LOG(Q$4))*5)),1)))),(IF(VLOOKUP($E46,'Country Indicator Data'!$B$4:$N$300,9,FALSE)="x","x",ROUND(IF(VLOOKUP($E46,'Country Indicator Data'!$B$4:$N$300,9,FALSE)&gt;Q$3,5,IF(VLOOKUP($E46,'Country Indicator Data'!$B$4:$N$300,9,FALSE)&lt;Q$4,0,5-(LOG(Q$3)-LOG(VLOOKUP($E46,'Country Indicator Data'!$B$4:$N$300,9,FALSE)))/(LOG(Q$3)-LOG(Q$4))*5)),1))))</f>
        <v>0</v>
      </c>
      <c r="R46" s="163">
        <f t="shared" si="17"/>
        <v>0</v>
      </c>
      <c r="S46" s="163">
        <f>IF(LEN(E46)&gt;3,((IF(VLOOKUP($C46,'Regional Crises'!$B$1:$R$66,17,FALSE)="x","x",ROUND(IF(VLOOKUP($C46,'Regional Crises'!$B$1:$R$66,17,FALSE)&gt;S$3,0,IF(VLOOKUP($C46,'Regional Crises'!$B$1:$R$66,17,FALSE)&lt;S$4,5,(S$3-VLOOKUP($C46,'Regional Crises'!$B$1:$R$66,17,FALSE))/(S$3-S$4)*5)),1)))),(IF(VLOOKUP($E46,'Country Indicator Data'!$B$4:$N$300,13,FALSE)="x","x",ROUND(IF(VLOOKUP($E46,'Country Indicator Data'!$B$4:$N$300,13,FALSE)&gt;S$3,0,IF(VLOOKUP($E46,'Country Indicator Data'!$B$4:$N$300,13,FALSE)&lt;S$4,5,(S$3-VLOOKUP($E46,'Country Indicator Data'!$B$4:$N$300,13,FALSE))/(S$3-S$4)*5)),1))))</f>
        <v>1.2</v>
      </c>
      <c r="T46" s="163">
        <f>IF(LEN(E46)&gt;3,((IF(VLOOKUP($C46,'Regional Crises'!$B$1:$R$66,14,FALSE)="x","x",ROUND(IF(VLOOKUP($C46,'Regional Crises'!$B$1:$R$66,14,FALSE)&gt;T$3,0,IF(VLOOKUP($C46,'Regional Crises'!$B$1:$R$66,14,FALSE)&lt;T$4,5,(T$3-VLOOKUP($C46,'Regional Crises'!$B$1:$R$66,14,FALSE))/(T$3-T$4)*5)),1)))),(IF(VLOOKUP($E46,'Country Indicator Data'!$B$4:$N$300,10,FALSE)="x","x",ROUND(IF(VLOOKUP($E46,'Country Indicator Data'!$B$4:$N$300,10,FALSE)&gt;T$3,0,IF(VLOOKUP($E46,'Country Indicator Data'!$B$4:$N$300,10,FALSE)&lt;T$4,5,(T$3-VLOOKUP($E46,'Country Indicator Data'!$B$4:$N$300,10,FALSE))/(T$3-T$4)*5)),1))))</f>
        <v>1.1000000000000001</v>
      </c>
      <c r="U46" s="163">
        <f>IF(LEN(E46)&gt;3,((IF(VLOOKUP($C46,'Regional Crises'!$B$1:$R$66,15,FALSE)="x","x",ROUND(IF(VLOOKUP($C46,'Regional Crises'!$B$1:$R$66,15,FALSE)&gt;U$3,0,IF(VLOOKUP($C46,'Regional Crises'!$B$1:$R$66,15,FALSE)&lt;U$4,5,(U$3-VLOOKUP($C46,'Regional Crises'!$B$1:$R$66,15,FALSE))/(U$3-U$4)*5)),1)))),(IF(VLOOKUP($E46,'Country Indicator Data'!$B$4:$N$300,11,FALSE)="x","x",ROUND(IF(VLOOKUP($E46,'Country Indicator Data'!$B$4:$N$300,11,FALSE)&gt;U$3,0,IF(VLOOKUP($E46,'Country Indicator Data'!$B$4:$N$300,11,FALSE)&lt;U$4,5,(U$3-VLOOKUP($E46,'Country Indicator Data'!$B$4:$N$300,11,FALSE))/(U$3-U$4)*5)),1))))</f>
        <v>0.2</v>
      </c>
      <c r="V46" s="163">
        <f>IF(LEN(E46)&gt;3,((IF(VLOOKUP($C46,'Regional Crises'!$B$1:$R$66,16,FALSE)="x","x",ROUND(IF(VLOOKUP($C46,'Regional Crises'!$B$1:$R$66,16,FALSE)&gt;V$3,0,IF(VLOOKUP($C46,'Regional Crises'!$B$1:$R$66,16,FALSE)&lt;V$4,5,(V$3-VLOOKUP($C46,'Regional Crises'!$B$1:$R$66,16,FALSE))/(V$3-V$4)*5)),1)))),(IF(VLOOKUP($E46,'Country Indicator Data'!$B$4:$N$300,12,FALSE)="x","x",ROUND(IF(VLOOKUP($E46,'Country Indicator Data'!$B$4:$N$300,12,FALSE)&gt;V$3,0,IF(VLOOKUP($E46,'Country Indicator Data'!$B$4:$N$300,12,FALSE)&lt;V$4,5,(V$3-VLOOKUP($E46,'Country Indicator Data'!$B$4:$N$300,12,FALSE))/(V$3-V$4)*5)),1))))</f>
        <v>0.3</v>
      </c>
      <c r="W46" s="163">
        <f t="shared" si="18"/>
        <v>0.7</v>
      </c>
      <c r="X46" s="163">
        <f t="shared" si="19"/>
        <v>0.6</v>
      </c>
      <c r="Y46" s="184">
        <f>IF('Core Indicators'!FC43="x","x",IF('Core Indicators'!FC43&gt;=5,5,IF('Core Indicators'!FC43&gt;=4,4,IF('Core Indicators'!FC43&gt;=3,3,IF('Core Indicators'!FC43&gt;=2,2,IF('Core Indicators'!FC43&gt;=1,1,0))))))</f>
        <v>2</v>
      </c>
      <c r="Z46" s="163">
        <f t="shared" si="20"/>
        <v>2</v>
      </c>
      <c r="AA46" s="184">
        <f>'Crisis Indicator Data'!Y43</f>
        <v>0</v>
      </c>
      <c r="AB46" s="184">
        <f>'Crisis Indicator Data'!Z43</f>
        <v>0</v>
      </c>
      <c r="AC46" s="184">
        <f>'Crisis Indicator Data'!AA43</f>
        <v>0</v>
      </c>
      <c r="AD46" s="184">
        <f>'Crisis Indicator Data'!AB43</f>
        <v>0</v>
      </c>
      <c r="AE46" s="184">
        <f t="shared" si="21"/>
        <v>0</v>
      </c>
      <c r="AF46" s="184">
        <f>'Crisis Indicator Data'!AC43</f>
        <v>0</v>
      </c>
      <c r="AG46" s="184">
        <f>'Crisis Indicator Data'!AD43</f>
        <v>1</v>
      </c>
      <c r="AH46" s="184">
        <f t="shared" si="22"/>
        <v>1</v>
      </c>
      <c r="AI46" s="184">
        <f>'Crisis Indicator Data'!AE43</f>
        <v>0</v>
      </c>
      <c r="AJ46" s="184">
        <f>'Crisis Indicator Data'!AF43</f>
        <v>0</v>
      </c>
      <c r="AK46" s="184">
        <f>'Crisis Indicator Data'!AG43</f>
        <v>0</v>
      </c>
      <c r="AL46" s="184">
        <f t="shared" si="23"/>
        <v>0</v>
      </c>
      <c r="AM46" s="163">
        <f t="shared" si="24"/>
        <v>0</v>
      </c>
      <c r="AN46" s="163">
        <f t="shared" si="25"/>
        <v>1</v>
      </c>
    </row>
    <row r="47" spans="1:40" ht="13.5" customHeight="1" x14ac:dyDescent="0.35">
      <c r="A47" s="169" t="str">
        <f>'Crisis Indicator Data'!A44</f>
        <v>Complex crisis in Ethiopia</v>
      </c>
      <c r="B47" s="170" t="str">
        <f>'Crisis Indicator Data'!B44</f>
        <v>Displacement,Floods,Conflict</v>
      </c>
      <c r="C47" s="170" t="str">
        <f>'Crisis Indicator Data'!C44</f>
        <v>ETH001</v>
      </c>
      <c r="D47" s="170" t="str">
        <f>'Crisis Indicator Data'!D44</f>
        <v>Ethiopia</v>
      </c>
      <c r="E47" s="171" t="str">
        <f>'Crisis Indicator Data'!E44</f>
        <v>ETH</v>
      </c>
      <c r="F47" s="163">
        <f>IF(LEN(E47)&gt;3,(IF(VLOOKUP($C47,'Regional Crises'!$B$1:$R$66,7,FALSE)="x","x",ROUND(IF(VLOOKUP($C47,'Regional Crises'!$B$1:$R$66,7,FALSE)&gt;$F$3,5,IF(VLOOKUP($C47,'Regional Crises'!$B$1:$R$66,7,FALSE)&lt;F$4,0,($F$3-VLOOKUP($C47,'Regional Crises'!$B$1:$R$66,7,FALSE))/($F$3-$F$4)*5)),1))),IF(VLOOKUP($E47,'Country Indicator Data'!$B$4:$N$300,3,FALSE)="x","x",ROUND(IF(VLOOKUP($E47,'Country Indicator Data'!$B$4:$N$300,3,FALSE)&gt;$F$3,5,IF(VLOOKUP($E47,'Country Indicator Data'!$B$4:$N$300,3,FALSE)&lt;$F$4,0,($F$3-VLOOKUP($E47,'Country Indicator Data'!$B$4:$N$300,3,FALSE))/($F$3-$F$4)*5)),1)))</f>
        <v>3.9</v>
      </c>
      <c r="G47" s="163">
        <f>IF(LEN(E47)&gt;3,(IF(VLOOKUP($C47,'Regional Crises'!$B$1:$R$66,9,FALSE)="x","x",ROUND(IF(VLOOKUP($C47,'Regional Crises'!$B$1:$R$66,9,FALSE)&gt;G$3,5,IF(VLOOKUP($C47,'Regional Crises'!$B$1:$R$66,9,FALSE)&lt;G$4,0,(G$3-VLOOKUP($C47,'Regional Crises'!$B$1:$R$66,9,FALSE))/(G$3-G$4)*5)),1))),IF(VLOOKUP($E47,'Country Indicator Data'!$B$4:$N$300,5,FALSE)="x","x",ROUND(IF(VLOOKUP($E47,'Country Indicator Data'!$B$4:$N$300,5,FALSE)&gt;G$3,5,IF(VLOOKUP($E47,'Country Indicator Data'!$B$4:$N$300,5,FALSE)&lt;G$4,0,(G$3-VLOOKUP($E47,'Country Indicator Data'!$B$4:$N$300,5,FALSE))/(G$3-G$4)*5)),1)))</f>
        <v>3.1</v>
      </c>
      <c r="H47" s="163">
        <f t="shared" si="13"/>
        <v>3.5</v>
      </c>
      <c r="I47" s="163">
        <f>IF(LEN(E47)&gt;3,(IF(VLOOKUP($C47,'Regional Crises'!$B$1:$R$66,6,FALSE)="x","x",ROUND(IF(VLOOKUP($C47,'Regional Crises'!$B$1:$R$66,6,FALSE)&gt;I$3,5,IF(VLOOKUP($C47,'Regional Crises'!$B$1:$R$66,6,FALSE)&lt;I$4,0,5-(I$3-VLOOKUP($C47,'Regional Crises'!$B$1:$R$66,6,FALSE))/(I$3-I$4)*5)),1))),IF(VLOOKUP($E47,'Country Indicator Data'!$B$4:$N$300,2,FALSE)="x","x",ROUND(IF(VLOOKUP($E47,'Country Indicator Data'!$B$4:$N$300,2,FALSE)&gt;I$3,5,IF(VLOOKUP($E47,'Country Indicator Data'!$B$4:$N$300,2,FALSE)&lt;I$4,0,5-(I$3-VLOOKUP($E47,'Country Indicator Data'!$B$4:$N$300,2,FALSE))/(I$3-I$4)*5)),1)))</f>
        <v>3.8</v>
      </c>
      <c r="J47" s="163">
        <f>IF(LEN(E47)&gt;3,(IF(VLOOKUP($C47,'Regional Crises'!$B$1:$R$66,8,FALSE)="x","x",ROUND(IF(VLOOKUP($C47,'Regional Crises'!$B$1:$R$66,8,FALSE)&gt;J$3,5,IF(VLOOKUP($C47,'Regional Crises'!$B$1:$R$66,8,FALSE)&lt;J$4,0,5-(J$3-VLOOKUP($C47,'Regional Crises'!$B$1:$R$66,8,FALSE))/(J$3-J$4)*5)),1))),IF(VLOOKUP($E47,'Country Indicator Data'!$B$4:$N$300,4,FALSE)="x","x",ROUND(IF(VLOOKUP($E47,'Country Indicator Data'!$B$4:$N$300,4,FALSE)&gt;J$3,5,IF(VLOOKUP($E47,'Country Indicator Data'!$B$4:$N$300,4,FALSE)&lt;J$4,0,5-(J$3-VLOOKUP($E47,'Country Indicator Data'!$B$4:$N$300,4,FALSE))/(J$3-J$4)*5)),1)))</f>
        <v>2.7</v>
      </c>
      <c r="K47" s="163">
        <f t="shared" si="14"/>
        <v>3.25</v>
      </c>
      <c r="L47" s="163">
        <f>IF(LEN(E47)&gt;3,(IF(VLOOKUP($C47,'Regional Crises'!$B$1:$R$66,10,FALSE)="x","x",ROUND(IF(VLOOKUP($C47,'Regional Crises'!$B$1:$R$66,10,FALSE)&gt;L$3,5,IF(VLOOKUP($C47,'Regional Crises'!$B$1:$R$66,10,FALSE)&lt;L$4,0,5-(L$3-VLOOKUP($C47,'Regional Crises'!$B$1:$R$66,10,FALSE))/(L$3-L$4)*5)),1))),IF(VLOOKUP($E47,'Country Indicator Data'!$B$4:$N$300,6,FALSE)="x","x",ROUND(IF(VLOOKUP($E47,'Country Indicator Data'!$B$4:$N$300,6,FALSE)&gt;L$3,5,IF(VLOOKUP($E47,'Country Indicator Data'!$B$4:$N$300,6,FALSE)&lt;L$4,0,5-(L$3-VLOOKUP($E47,'Country Indicator Data'!$B$4:$N$300,6,FALSE))/(L$3-L$4)*5)),1)))</f>
        <v>3.4</v>
      </c>
      <c r="M47" s="163">
        <f>IF(LEN(E47)&gt;3,(IF(VLOOKUP($C47,'Regional Crises'!$B$1:$R$66,11,FALSE)="x","x",ROUND(IF(VLOOKUP($C47,'Regional Crises'!$B$1:$R$66,11,FALSE)&gt;M$3,5,IF(VLOOKUP($C47,'Regional Crises'!$B$1:$R$66,11,FALSE)&lt;M$4,0,5-(M$3-VLOOKUP($C47,'Regional Crises'!$B$1:$R$66,11,FALSE))/(M$3-M$4)*5)),1))),IF(VLOOKUP($E47,'Country Indicator Data'!$B$4:$N$300,7,FALSE)="x","x",ROUND(IF(VLOOKUP($E47,'Country Indicator Data'!$B$4:$N$300,7,FALSE)&gt;M$3,5,IF(VLOOKUP($E47,'Country Indicator Data'!$B$4:$N$300,7,FALSE)&lt;M$4,0,5-(M$3-VLOOKUP($E47,'Country Indicator Data'!$B$4:$N$300,7,FALSE))/(M$3-M$4)*5)),1)))</f>
        <v>1.3</v>
      </c>
      <c r="N47" s="163">
        <f t="shared" si="15"/>
        <v>2.35</v>
      </c>
      <c r="O47" s="163">
        <f t="shared" si="16"/>
        <v>3.0333333333333332</v>
      </c>
      <c r="P47" s="163">
        <f>IF(LEN(E47)&gt;3,VLOOKUP(C47,'Regional Crises'!$B$1:$R$69,12,FALSE),VLOOKUP(E47,'Country Indicator Data'!$B$4:$I$300,8,FALSE))</f>
        <v>4</v>
      </c>
      <c r="Q47" s="163">
        <f>IF(LEN(E47)&gt;3,((IF(VLOOKUP($C47,'Regional Crises'!$B$1:$R$66,13,FALSE)="x","x",ROUND(IF(VLOOKUP($C47,'Regional Crises'!$B$1:$R$66,13,FALSE)&gt;Q$3,5,IF(VLOOKUP($C47,'Regional Crises'!$B$1:$R$66,13,FALSE)&lt;Q$4,0,5-(LOG(Q$3)-LOG(VLOOKUP($C47,'Regional Crises'!$B$1:$R$66,13,FALSE)))/(LOG(Q$3)-LOG(Q$4))*5)),1)))),(IF(VLOOKUP($E47,'Country Indicator Data'!$B$4:$N$300,9,FALSE)="x","x",ROUND(IF(VLOOKUP($E47,'Country Indicator Data'!$B$4:$N$300,9,FALSE)&gt;Q$3,5,IF(VLOOKUP($E47,'Country Indicator Data'!$B$4:$N$300,9,FALSE)&lt;Q$4,0,5-(LOG(Q$3)-LOG(VLOOKUP($E47,'Country Indicator Data'!$B$4:$N$300,9,FALSE)))/(LOG(Q$3)-LOG(Q$4))*5)),1))))</f>
        <v>5</v>
      </c>
      <c r="R47" s="163">
        <f t="shared" si="17"/>
        <v>4.5</v>
      </c>
      <c r="S47" s="163">
        <f>IF(LEN(E47)&gt;3,((IF(VLOOKUP($C47,'Regional Crises'!$B$1:$R$66,17,FALSE)="x","x",ROUND(IF(VLOOKUP($C47,'Regional Crises'!$B$1:$R$66,17,FALSE)&gt;S$3,0,IF(VLOOKUP($C47,'Regional Crises'!$B$1:$R$66,17,FALSE)&lt;S$4,5,(S$3-VLOOKUP($C47,'Regional Crises'!$B$1:$R$66,17,FALSE))/(S$3-S$4)*5)),1)))),(IF(VLOOKUP($E47,'Country Indicator Data'!$B$4:$N$300,13,FALSE)="x","x",ROUND(IF(VLOOKUP($E47,'Country Indicator Data'!$B$4:$N$300,13,FALSE)&gt;S$3,0,IF(VLOOKUP($E47,'Country Indicator Data'!$B$4:$N$300,13,FALSE)&lt;S$4,5,(S$3-VLOOKUP($E47,'Country Indicator Data'!$B$4:$N$300,13,FALSE))/(S$3-S$4)*5)),1))))</f>
        <v>3.2</v>
      </c>
      <c r="T47" s="163">
        <f>IF(LEN(E47)&gt;3,((IF(VLOOKUP($C47,'Regional Crises'!$B$1:$R$66,14,FALSE)="x","x",ROUND(IF(VLOOKUP($C47,'Regional Crises'!$B$1:$R$66,14,FALSE)&gt;T$3,0,IF(VLOOKUP($C47,'Regional Crises'!$B$1:$R$66,14,FALSE)&lt;T$4,5,(T$3-VLOOKUP($C47,'Regional Crises'!$B$1:$R$66,14,FALSE))/(T$3-T$4)*5)),1)))),(IF(VLOOKUP($E47,'Country Indicator Data'!$B$4:$N$300,10,FALSE)="x","x",ROUND(IF(VLOOKUP($E47,'Country Indicator Data'!$B$4:$N$300,10,FALSE)&gt;T$3,0,IF(VLOOKUP($E47,'Country Indicator Data'!$B$4:$N$300,10,FALSE)&lt;T$4,5,(T$3-VLOOKUP($E47,'Country Indicator Data'!$B$4:$N$300,10,FALSE))/(T$3-T$4)*5)),1))))</f>
        <v>3.1</v>
      </c>
      <c r="U47" s="163">
        <f>IF(LEN(E47)&gt;3,((IF(VLOOKUP($C47,'Regional Crises'!$B$1:$R$66,15,FALSE)="x","x",ROUND(IF(VLOOKUP($C47,'Regional Crises'!$B$1:$R$66,15,FALSE)&gt;U$3,0,IF(VLOOKUP($C47,'Regional Crises'!$B$1:$R$66,15,FALSE)&lt;U$4,5,(U$3-VLOOKUP($C47,'Regional Crises'!$B$1:$R$66,15,FALSE))/(U$3-U$4)*5)),1)))),(IF(VLOOKUP($E47,'Country Indicator Data'!$B$4:$N$300,11,FALSE)="x","x",ROUND(IF(VLOOKUP($E47,'Country Indicator Data'!$B$4:$N$300,11,FALSE)&gt;U$3,0,IF(VLOOKUP($E47,'Country Indicator Data'!$B$4:$N$300,11,FALSE)&lt;U$4,5,(U$3-VLOOKUP($E47,'Country Indicator Data'!$B$4:$N$300,11,FALSE))/(U$3-U$4)*5)),1))))</f>
        <v>3.1</v>
      </c>
      <c r="V47" s="163">
        <f>IF(LEN(E47)&gt;3,((IF(VLOOKUP($C47,'Regional Crises'!$B$1:$R$66,16,FALSE)="x","x",ROUND(IF(VLOOKUP($C47,'Regional Crises'!$B$1:$R$66,16,FALSE)&gt;V$3,0,IF(VLOOKUP($C47,'Regional Crises'!$B$1:$R$66,16,FALSE)&lt;V$4,5,(V$3-VLOOKUP($C47,'Regional Crises'!$B$1:$R$66,16,FALSE))/(V$3-V$4)*5)),1)))),(IF(VLOOKUP($E47,'Country Indicator Data'!$B$4:$N$300,12,FALSE)="x","x",ROUND(IF(VLOOKUP($E47,'Country Indicator Data'!$B$4:$N$300,12,FALSE)&gt;V$3,0,IF(VLOOKUP($E47,'Country Indicator Data'!$B$4:$N$300,12,FALSE)&lt;V$4,5,(V$3-VLOOKUP($E47,'Country Indicator Data'!$B$4:$N$300,12,FALSE))/(V$3-V$4)*5)),1))))</f>
        <v>4</v>
      </c>
      <c r="W47" s="163">
        <f t="shared" si="18"/>
        <v>3.4</v>
      </c>
      <c r="X47" s="163">
        <f t="shared" si="19"/>
        <v>3.6</v>
      </c>
      <c r="Y47" s="184">
        <f>IF('Core Indicators'!FC44="x","x",IF('Core Indicators'!FC44&gt;=5,5,IF('Core Indicators'!FC44&gt;=4,4,IF('Core Indicators'!FC44&gt;=3,3,IF('Core Indicators'!FC44&gt;=2,2,IF('Core Indicators'!FC44&gt;=1,1,0))))))</f>
        <v>4</v>
      </c>
      <c r="Z47" s="163">
        <f t="shared" si="20"/>
        <v>4</v>
      </c>
      <c r="AA47" s="184">
        <f>'Crisis Indicator Data'!Y44</f>
        <v>2</v>
      </c>
      <c r="AB47" s="184">
        <f>'Crisis Indicator Data'!Z44</f>
        <v>3</v>
      </c>
      <c r="AC47" s="184">
        <f>'Crisis Indicator Data'!AA44</f>
        <v>2</v>
      </c>
      <c r="AD47" s="184">
        <f>'Crisis Indicator Data'!AB44</f>
        <v>1</v>
      </c>
      <c r="AE47" s="184">
        <f t="shared" si="21"/>
        <v>4</v>
      </c>
      <c r="AF47" s="184">
        <f>'Crisis Indicator Data'!AC44</f>
        <v>2</v>
      </c>
      <c r="AG47" s="184">
        <f>'Crisis Indicator Data'!AD44</f>
        <v>2</v>
      </c>
      <c r="AH47" s="184">
        <f t="shared" si="22"/>
        <v>4</v>
      </c>
      <c r="AI47" s="184">
        <f>'Crisis Indicator Data'!AE44</f>
        <v>3</v>
      </c>
      <c r="AJ47" s="184">
        <f>'Crisis Indicator Data'!AF44</f>
        <v>2</v>
      </c>
      <c r="AK47" s="184">
        <f>'Crisis Indicator Data'!AG44</f>
        <v>3</v>
      </c>
      <c r="AL47" s="184">
        <f t="shared" si="23"/>
        <v>5</v>
      </c>
      <c r="AM47" s="163">
        <f t="shared" si="24"/>
        <v>4</v>
      </c>
      <c r="AN47" s="163">
        <f t="shared" si="25"/>
        <v>4</v>
      </c>
    </row>
    <row r="48" spans="1:40" ht="13.5" customHeight="1" x14ac:dyDescent="0.35">
      <c r="A48" s="169" t="str">
        <f>'Crisis Indicator Data'!A45</f>
        <v>International Displacement</v>
      </c>
      <c r="B48" s="170" t="str">
        <f>'Crisis Indicator Data'!B45</f>
        <v>Displacement</v>
      </c>
      <c r="C48" s="170" t="str">
        <f>'Crisis Indicator Data'!C45</f>
        <v>ETH003</v>
      </c>
      <c r="D48" s="170" t="str">
        <f>'Crisis Indicator Data'!D45</f>
        <v>Ethiopia</v>
      </c>
      <c r="E48" s="171" t="str">
        <f>'Crisis Indicator Data'!E45</f>
        <v>ETH</v>
      </c>
      <c r="F48" s="163">
        <f>IF(LEN(E48)&gt;3,(IF(VLOOKUP($C48,'Regional Crises'!$B$1:$R$66,7,FALSE)="x","x",ROUND(IF(VLOOKUP($C48,'Regional Crises'!$B$1:$R$66,7,FALSE)&gt;$F$3,5,IF(VLOOKUP($C48,'Regional Crises'!$B$1:$R$66,7,FALSE)&lt;F$4,0,($F$3-VLOOKUP($C48,'Regional Crises'!$B$1:$R$66,7,FALSE))/($F$3-$F$4)*5)),1))),IF(VLOOKUP($E48,'Country Indicator Data'!$B$4:$N$300,3,FALSE)="x","x",ROUND(IF(VLOOKUP($E48,'Country Indicator Data'!$B$4:$N$300,3,FALSE)&gt;$F$3,5,IF(VLOOKUP($E48,'Country Indicator Data'!$B$4:$N$300,3,FALSE)&lt;$F$4,0,($F$3-VLOOKUP($E48,'Country Indicator Data'!$B$4:$N$300,3,FALSE))/($F$3-$F$4)*5)),1)))</f>
        <v>3.9</v>
      </c>
      <c r="G48" s="163">
        <f>IF(LEN(E48)&gt;3,(IF(VLOOKUP($C48,'Regional Crises'!$B$1:$R$66,9,FALSE)="x","x",ROUND(IF(VLOOKUP($C48,'Regional Crises'!$B$1:$R$66,9,FALSE)&gt;G$3,5,IF(VLOOKUP($C48,'Regional Crises'!$B$1:$R$66,9,FALSE)&lt;G$4,0,(G$3-VLOOKUP($C48,'Regional Crises'!$B$1:$R$66,9,FALSE))/(G$3-G$4)*5)),1))),IF(VLOOKUP($E48,'Country Indicator Data'!$B$4:$N$300,5,FALSE)="x","x",ROUND(IF(VLOOKUP($E48,'Country Indicator Data'!$B$4:$N$300,5,FALSE)&gt;G$3,5,IF(VLOOKUP($E48,'Country Indicator Data'!$B$4:$N$300,5,FALSE)&lt;G$4,0,(G$3-VLOOKUP($E48,'Country Indicator Data'!$B$4:$N$300,5,FALSE))/(G$3-G$4)*5)),1)))</f>
        <v>3.1</v>
      </c>
      <c r="H48" s="163">
        <f t="shared" si="13"/>
        <v>3.5</v>
      </c>
      <c r="I48" s="163">
        <f>IF(LEN(E48)&gt;3,(IF(VLOOKUP($C48,'Regional Crises'!$B$1:$R$66,6,FALSE)="x","x",ROUND(IF(VLOOKUP($C48,'Regional Crises'!$B$1:$R$66,6,FALSE)&gt;I$3,5,IF(VLOOKUP($C48,'Regional Crises'!$B$1:$R$66,6,FALSE)&lt;I$4,0,5-(I$3-VLOOKUP($C48,'Regional Crises'!$B$1:$R$66,6,FALSE))/(I$3-I$4)*5)),1))),IF(VLOOKUP($E48,'Country Indicator Data'!$B$4:$N$300,2,FALSE)="x","x",ROUND(IF(VLOOKUP($E48,'Country Indicator Data'!$B$4:$N$300,2,FALSE)&gt;I$3,5,IF(VLOOKUP($E48,'Country Indicator Data'!$B$4:$N$300,2,FALSE)&lt;I$4,0,5-(I$3-VLOOKUP($E48,'Country Indicator Data'!$B$4:$N$300,2,FALSE))/(I$3-I$4)*5)),1)))</f>
        <v>3.8</v>
      </c>
      <c r="J48" s="163">
        <f>IF(LEN(E48)&gt;3,(IF(VLOOKUP($C48,'Regional Crises'!$B$1:$R$66,8,FALSE)="x","x",ROUND(IF(VLOOKUP($C48,'Regional Crises'!$B$1:$R$66,8,FALSE)&gt;J$3,5,IF(VLOOKUP($C48,'Regional Crises'!$B$1:$R$66,8,FALSE)&lt;J$4,0,5-(J$3-VLOOKUP($C48,'Regional Crises'!$B$1:$R$66,8,FALSE))/(J$3-J$4)*5)),1))),IF(VLOOKUP($E48,'Country Indicator Data'!$B$4:$N$300,4,FALSE)="x","x",ROUND(IF(VLOOKUP($E48,'Country Indicator Data'!$B$4:$N$300,4,FALSE)&gt;J$3,5,IF(VLOOKUP($E48,'Country Indicator Data'!$B$4:$N$300,4,FALSE)&lt;J$4,0,5-(J$3-VLOOKUP($E48,'Country Indicator Data'!$B$4:$N$300,4,FALSE))/(J$3-J$4)*5)),1)))</f>
        <v>2.7</v>
      </c>
      <c r="K48" s="163">
        <f t="shared" si="14"/>
        <v>3.25</v>
      </c>
      <c r="L48" s="163">
        <f>IF(LEN(E48)&gt;3,(IF(VLOOKUP($C48,'Regional Crises'!$B$1:$R$66,10,FALSE)="x","x",ROUND(IF(VLOOKUP($C48,'Regional Crises'!$B$1:$R$66,10,FALSE)&gt;L$3,5,IF(VLOOKUP($C48,'Regional Crises'!$B$1:$R$66,10,FALSE)&lt;L$4,0,5-(L$3-VLOOKUP($C48,'Regional Crises'!$B$1:$R$66,10,FALSE))/(L$3-L$4)*5)),1))),IF(VLOOKUP($E48,'Country Indicator Data'!$B$4:$N$300,6,FALSE)="x","x",ROUND(IF(VLOOKUP($E48,'Country Indicator Data'!$B$4:$N$300,6,FALSE)&gt;L$3,5,IF(VLOOKUP($E48,'Country Indicator Data'!$B$4:$N$300,6,FALSE)&lt;L$4,0,5-(L$3-VLOOKUP($E48,'Country Indicator Data'!$B$4:$N$300,6,FALSE))/(L$3-L$4)*5)),1)))</f>
        <v>3.4</v>
      </c>
      <c r="M48" s="163">
        <f>IF(LEN(E48)&gt;3,(IF(VLOOKUP($C48,'Regional Crises'!$B$1:$R$66,11,FALSE)="x","x",ROUND(IF(VLOOKUP($C48,'Regional Crises'!$B$1:$R$66,11,FALSE)&gt;M$3,5,IF(VLOOKUP($C48,'Regional Crises'!$B$1:$R$66,11,FALSE)&lt;M$4,0,5-(M$3-VLOOKUP($C48,'Regional Crises'!$B$1:$R$66,11,FALSE))/(M$3-M$4)*5)),1))),IF(VLOOKUP($E48,'Country Indicator Data'!$B$4:$N$300,7,FALSE)="x","x",ROUND(IF(VLOOKUP($E48,'Country Indicator Data'!$B$4:$N$300,7,FALSE)&gt;M$3,5,IF(VLOOKUP($E48,'Country Indicator Data'!$B$4:$N$300,7,FALSE)&lt;M$4,0,5-(M$3-VLOOKUP($E48,'Country Indicator Data'!$B$4:$N$300,7,FALSE))/(M$3-M$4)*5)),1)))</f>
        <v>1.3</v>
      </c>
      <c r="N48" s="163">
        <f t="shared" si="15"/>
        <v>2.35</v>
      </c>
      <c r="O48" s="163">
        <f t="shared" si="16"/>
        <v>3.0333333333333332</v>
      </c>
      <c r="P48" s="163">
        <f>IF(LEN(E48)&gt;3,VLOOKUP(C48,'Regional Crises'!$B$1:$R$69,12,FALSE),VLOOKUP(E48,'Country Indicator Data'!$B$4:$I$300,8,FALSE))</f>
        <v>4</v>
      </c>
      <c r="Q48" s="163">
        <f>IF(LEN(E48)&gt;3,((IF(VLOOKUP($C48,'Regional Crises'!$B$1:$R$66,13,FALSE)="x","x",ROUND(IF(VLOOKUP($C48,'Regional Crises'!$B$1:$R$66,13,FALSE)&gt;Q$3,5,IF(VLOOKUP($C48,'Regional Crises'!$B$1:$R$66,13,FALSE)&lt;Q$4,0,5-(LOG(Q$3)-LOG(VLOOKUP($C48,'Regional Crises'!$B$1:$R$66,13,FALSE)))/(LOG(Q$3)-LOG(Q$4))*5)),1)))),(IF(VLOOKUP($E48,'Country Indicator Data'!$B$4:$N$300,9,FALSE)="x","x",ROUND(IF(VLOOKUP($E48,'Country Indicator Data'!$B$4:$N$300,9,FALSE)&gt;Q$3,5,IF(VLOOKUP($E48,'Country Indicator Data'!$B$4:$N$300,9,FALSE)&lt;Q$4,0,5-(LOG(Q$3)-LOG(VLOOKUP($E48,'Country Indicator Data'!$B$4:$N$300,9,FALSE)))/(LOG(Q$3)-LOG(Q$4))*5)),1))))</f>
        <v>5</v>
      </c>
      <c r="R48" s="163">
        <f t="shared" si="17"/>
        <v>4.5</v>
      </c>
      <c r="S48" s="163">
        <f>IF(LEN(E48)&gt;3,((IF(VLOOKUP($C48,'Regional Crises'!$B$1:$R$66,17,FALSE)="x","x",ROUND(IF(VLOOKUP($C48,'Regional Crises'!$B$1:$R$66,17,FALSE)&gt;S$3,0,IF(VLOOKUP($C48,'Regional Crises'!$B$1:$R$66,17,FALSE)&lt;S$4,5,(S$3-VLOOKUP($C48,'Regional Crises'!$B$1:$R$66,17,FALSE))/(S$3-S$4)*5)),1)))),(IF(VLOOKUP($E48,'Country Indicator Data'!$B$4:$N$300,13,FALSE)="x","x",ROUND(IF(VLOOKUP($E48,'Country Indicator Data'!$B$4:$N$300,13,FALSE)&gt;S$3,0,IF(VLOOKUP($E48,'Country Indicator Data'!$B$4:$N$300,13,FALSE)&lt;S$4,5,(S$3-VLOOKUP($E48,'Country Indicator Data'!$B$4:$N$300,13,FALSE))/(S$3-S$4)*5)),1))))</f>
        <v>3.2</v>
      </c>
      <c r="T48" s="163">
        <f>IF(LEN(E48)&gt;3,((IF(VLOOKUP($C48,'Regional Crises'!$B$1:$R$66,14,FALSE)="x","x",ROUND(IF(VLOOKUP($C48,'Regional Crises'!$B$1:$R$66,14,FALSE)&gt;T$3,0,IF(VLOOKUP($C48,'Regional Crises'!$B$1:$R$66,14,FALSE)&lt;T$4,5,(T$3-VLOOKUP($C48,'Regional Crises'!$B$1:$R$66,14,FALSE))/(T$3-T$4)*5)),1)))),(IF(VLOOKUP($E48,'Country Indicator Data'!$B$4:$N$300,10,FALSE)="x","x",ROUND(IF(VLOOKUP($E48,'Country Indicator Data'!$B$4:$N$300,10,FALSE)&gt;T$3,0,IF(VLOOKUP($E48,'Country Indicator Data'!$B$4:$N$300,10,FALSE)&lt;T$4,5,(T$3-VLOOKUP($E48,'Country Indicator Data'!$B$4:$N$300,10,FALSE))/(T$3-T$4)*5)),1))))</f>
        <v>3.1</v>
      </c>
      <c r="U48" s="163">
        <f>IF(LEN(E48)&gt;3,((IF(VLOOKUP($C48,'Regional Crises'!$B$1:$R$66,15,FALSE)="x","x",ROUND(IF(VLOOKUP($C48,'Regional Crises'!$B$1:$R$66,15,FALSE)&gt;U$3,0,IF(VLOOKUP($C48,'Regional Crises'!$B$1:$R$66,15,FALSE)&lt;U$4,5,(U$3-VLOOKUP($C48,'Regional Crises'!$B$1:$R$66,15,FALSE))/(U$3-U$4)*5)),1)))),(IF(VLOOKUP($E48,'Country Indicator Data'!$B$4:$N$300,11,FALSE)="x","x",ROUND(IF(VLOOKUP($E48,'Country Indicator Data'!$B$4:$N$300,11,FALSE)&gt;U$3,0,IF(VLOOKUP($E48,'Country Indicator Data'!$B$4:$N$300,11,FALSE)&lt;U$4,5,(U$3-VLOOKUP($E48,'Country Indicator Data'!$B$4:$N$300,11,FALSE))/(U$3-U$4)*5)),1))))</f>
        <v>3.1</v>
      </c>
      <c r="V48" s="163">
        <f>IF(LEN(E48)&gt;3,((IF(VLOOKUP($C48,'Regional Crises'!$B$1:$R$66,16,FALSE)="x","x",ROUND(IF(VLOOKUP($C48,'Regional Crises'!$B$1:$R$66,16,FALSE)&gt;V$3,0,IF(VLOOKUP($C48,'Regional Crises'!$B$1:$R$66,16,FALSE)&lt;V$4,5,(V$3-VLOOKUP($C48,'Regional Crises'!$B$1:$R$66,16,FALSE))/(V$3-V$4)*5)),1)))),(IF(VLOOKUP($E48,'Country Indicator Data'!$B$4:$N$300,12,FALSE)="x","x",ROUND(IF(VLOOKUP($E48,'Country Indicator Data'!$B$4:$N$300,12,FALSE)&gt;V$3,0,IF(VLOOKUP($E48,'Country Indicator Data'!$B$4:$N$300,12,FALSE)&lt;V$4,5,(V$3-VLOOKUP($E48,'Country Indicator Data'!$B$4:$N$300,12,FALSE))/(V$3-V$4)*5)),1))))</f>
        <v>4</v>
      </c>
      <c r="W48" s="163">
        <f t="shared" si="18"/>
        <v>3.4</v>
      </c>
      <c r="X48" s="163">
        <f t="shared" si="19"/>
        <v>3.6</v>
      </c>
      <c r="Y48" s="184">
        <f>IF('Core Indicators'!FC45="x","x",IF('Core Indicators'!FC45&gt;=5,5,IF('Core Indicators'!FC45&gt;=4,4,IF('Core Indicators'!FC45&gt;=3,3,IF('Core Indicators'!FC45&gt;=2,2,IF('Core Indicators'!FC45&gt;=1,1,0))))))</f>
        <v>2</v>
      </c>
      <c r="Z48" s="163">
        <f t="shared" si="20"/>
        <v>2</v>
      </c>
      <c r="AA48" s="184">
        <f>'Crisis Indicator Data'!Y45</f>
        <v>1</v>
      </c>
      <c r="AB48" s="184">
        <f>'Crisis Indicator Data'!Z45</f>
        <v>2</v>
      </c>
      <c r="AC48" s="184">
        <f>'Crisis Indicator Data'!AA45</f>
        <v>1</v>
      </c>
      <c r="AD48" s="184">
        <f>'Crisis Indicator Data'!AB45</f>
        <v>2</v>
      </c>
      <c r="AE48" s="184">
        <f t="shared" si="21"/>
        <v>3</v>
      </c>
      <c r="AF48" s="184">
        <f>'Crisis Indicator Data'!AC45</f>
        <v>1</v>
      </c>
      <c r="AG48" s="184">
        <f>'Crisis Indicator Data'!AD45</f>
        <v>3</v>
      </c>
      <c r="AH48" s="184">
        <f t="shared" si="22"/>
        <v>4</v>
      </c>
      <c r="AI48" s="184">
        <f>'Crisis Indicator Data'!AE45</f>
        <v>3</v>
      </c>
      <c r="AJ48" s="184">
        <f>'Crisis Indicator Data'!AF45</f>
        <v>2</v>
      </c>
      <c r="AK48" s="184">
        <f>'Crisis Indicator Data'!AG45</f>
        <v>1</v>
      </c>
      <c r="AL48" s="184">
        <f t="shared" si="23"/>
        <v>4</v>
      </c>
      <c r="AM48" s="163">
        <f t="shared" si="24"/>
        <v>4</v>
      </c>
      <c r="AN48" s="163">
        <f t="shared" si="25"/>
        <v>3</v>
      </c>
    </row>
    <row r="49" spans="1:40" ht="13.5" customHeight="1" x14ac:dyDescent="0.35">
      <c r="A49" s="169" t="str">
        <f>'Crisis Indicator Data'!A46</f>
        <v>Northern Ethiopia Conflict</v>
      </c>
      <c r="B49" s="170" t="str">
        <f>'Crisis Indicator Data'!B46</f>
        <v>Conflict,Displacement</v>
      </c>
      <c r="C49" s="170" t="str">
        <f>'Crisis Indicator Data'!C46</f>
        <v>ETH004</v>
      </c>
      <c r="D49" s="170" t="str">
        <f>'Crisis Indicator Data'!D46</f>
        <v>Ethiopia</v>
      </c>
      <c r="E49" s="171" t="str">
        <f>'Crisis Indicator Data'!E46</f>
        <v>ETH</v>
      </c>
      <c r="F49" s="163">
        <f>IF(LEN(E49)&gt;3,(IF(VLOOKUP($C49,'Regional Crises'!$B$1:$R$66,7,FALSE)="x","x",ROUND(IF(VLOOKUP($C49,'Regional Crises'!$B$1:$R$66,7,FALSE)&gt;$F$3,5,IF(VLOOKUP($C49,'Regional Crises'!$B$1:$R$66,7,FALSE)&lt;F$4,0,($F$3-VLOOKUP($C49,'Regional Crises'!$B$1:$R$66,7,FALSE))/($F$3-$F$4)*5)),1))),IF(VLOOKUP($E49,'Country Indicator Data'!$B$4:$N$300,3,FALSE)="x","x",ROUND(IF(VLOOKUP($E49,'Country Indicator Data'!$B$4:$N$300,3,FALSE)&gt;$F$3,5,IF(VLOOKUP($E49,'Country Indicator Data'!$B$4:$N$300,3,FALSE)&lt;$F$4,0,($F$3-VLOOKUP($E49,'Country Indicator Data'!$B$4:$N$300,3,FALSE))/($F$3-$F$4)*5)),1)))</f>
        <v>3.9</v>
      </c>
      <c r="G49" s="163">
        <f>IF(LEN(E49)&gt;3,(IF(VLOOKUP($C49,'Regional Crises'!$B$1:$R$66,9,FALSE)="x","x",ROUND(IF(VLOOKUP($C49,'Regional Crises'!$B$1:$R$66,9,FALSE)&gt;G$3,5,IF(VLOOKUP($C49,'Regional Crises'!$B$1:$R$66,9,FALSE)&lt;G$4,0,(G$3-VLOOKUP($C49,'Regional Crises'!$B$1:$R$66,9,FALSE))/(G$3-G$4)*5)),1))),IF(VLOOKUP($E49,'Country Indicator Data'!$B$4:$N$300,5,FALSE)="x","x",ROUND(IF(VLOOKUP($E49,'Country Indicator Data'!$B$4:$N$300,5,FALSE)&gt;G$3,5,IF(VLOOKUP($E49,'Country Indicator Data'!$B$4:$N$300,5,FALSE)&lt;G$4,0,(G$3-VLOOKUP($E49,'Country Indicator Data'!$B$4:$N$300,5,FALSE))/(G$3-G$4)*5)),1)))</f>
        <v>3.1</v>
      </c>
      <c r="H49" s="163">
        <f t="shared" si="13"/>
        <v>3.5</v>
      </c>
      <c r="I49" s="163">
        <f>IF(LEN(E49)&gt;3,(IF(VLOOKUP($C49,'Regional Crises'!$B$1:$R$66,6,FALSE)="x","x",ROUND(IF(VLOOKUP($C49,'Regional Crises'!$B$1:$R$66,6,FALSE)&gt;I$3,5,IF(VLOOKUP($C49,'Regional Crises'!$B$1:$R$66,6,FALSE)&lt;I$4,0,5-(I$3-VLOOKUP($C49,'Regional Crises'!$B$1:$R$66,6,FALSE))/(I$3-I$4)*5)),1))),IF(VLOOKUP($E49,'Country Indicator Data'!$B$4:$N$300,2,FALSE)="x","x",ROUND(IF(VLOOKUP($E49,'Country Indicator Data'!$B$4:$N$300,2,FALSE)&gt;I$3,5,IF(VLOOKUP($E49,'Country Indicator Data'!$B$4:$N$300,2,FALSE)&lt;I$4,0,5-(I$3-VLOOKUP($E49,'Country Indicator Data'!$B$4:$N$300,2,FALSE))/(I$3-I$4)*5)),1)))</f>
        <v>3.8</v>
      </c>
      <c r="J49" s="163">
        <f>IF(LEN(E49)&gt;3,(IF(VLOOKUP($C49,'Regional Crises'!$B$1:$R$66,8,FALSE)="x","x",ROUND(IF(VLOOKUP($C49,'Regional Crises'!$B$1:$R$66,8,FALSE)&gt;J$3,5,IF(VLOOKUP($C49,'Regional Crises'!$B$1:$R$66,8,FALSE)&lt;J$4,0,5-(J$3-VLOOKUP($C49,'Regional Crises'!$B$1:$R$66,8,FALSE))/(J$3-J$4)*5)),1))),IF(VLOOKUP($E49,'Country Indicator Data'!$B$4:$N$300,4,FALSE)="x","x",ROUND(IF(VLOOKUP($E49,'Country Indicator Data'!$B$4:$N$300,4,FALSE)&gt;J$3,5,IF(VLOOKUP($E49,'Country Indicator Data'!$B$4:$N$300,4,FALSE)&lt;J$4,0,5-(J$3-VLOOKUP($E49,'Country Indicator Data'!$B$4:$N$300,4,FALSE))/(J$3-J$4)*5)),1)))</f>
        <v>2.7</v>
      </c>
      <c r="K49" s="163">
        <f t="shared" si="14"/>
        <v>3.25</v>
      </c>
      <c r="L49" s="163">
        <f>IF(LEN(E49)&gt;3,(IF(VLOOKUP($C49,'Regional Crises'!$B$1:$R$66,10,FALSE)="x","x",ROUND(IF(VLOOKUP($C49,'Regional Crises'!$B$1:$R$66,10,FALSE)&gt;L$3,5,IF(VLOOKUP($C49,'Regional Crises'!$B$1:$R$66,10,FALSE)&lt;L$4,0,5-(L$3-VLOOKUP($C49,'Regional Crises'!$B$1:$R$66,10,FALSE))/(L$3-L$4)*5)),1))),IF(VLOOKUP($E49,'Country Indicator Data'!$B$4:$N$300,6,FALSE)="x","x",ROUND(IF(VLOOKUP($E49,'Country Indicator Data'!$B$4:$N$300,6,FALSE)&gt;L$3,5,IF(VLOOKUP($E49,'Country Indicator Data'!$B$4:$N$300,6,FALSE)&lt;L$4,0,5-(L$3-VLOOKUP($E49,'Country Indicator Data'!$B$4:$N$300,6,FALSE))/(L$3-L$4)*5)),1)))</f>
        <v>3.4</v>
      </c>
      <c r="M49" s="163">
        <f>IF(LEN(E49)&gt;3,(IF(VLOOKUP($C49,'Regional Crises'!$B$1:$R$66,11,FALSE)="x","x",ROUND(IF(VLOOKUP($C49,'Regional Crises'!$B$1:$R$66,11,FALSE)&gt;M$3,5,IF(VLOOKUP($C49,'Regional Crises'!$B$1:$R$66,11,FALSE)&lt;M$4,0,5-(M$3-VLOOKUP($C49,'Regional Crises'!$B$1:$R$66,11,FALSE))/(M$3-M$4)*5)),1))),IF(VLOOKUP($E49,'Country Indicator Data'!$B$4:$N$300,7,FALSE)="x","x",ROUND(IF(VLOOKUP($E49,'Country Indicator Data'!$B$4:$N$300,7,FALSE)&gt;M$3,5,IF(VLOOKUP($E49,'Country Indicator Data'!$B$4:$N$300,7,FALSE)&lt;M$4,0,5-(M$3-VLOOKUP($E49,'Country Indicator Data'!$B$4:$N$300,7,FALSE))/(M$3-M$4)*5)),1)))</f>
        <v>1.3</v>
      </c>
      <c r="N49" s="163">
        <f t="shared" si="15"/>
        <v>2.35</v>
      </c>
      <c r="O49" s="163">
        <f t="shared" si="16"/>
        <v>3.0333333333333332</v>
      </c>
      <c r="P49" s="163">
        <f>IF(LEN(E49)&gt;3,VLOOKUP(C49,'Regional Crises'!$B$1:$R$69,12,FALSE),VLOOKUP(E49,'Country Indicator Data'!$B$4:$I$300,8,FALSE))</f>
        <v>4</v>
      </c>
      <c r="Q49" s="163">
        <f>IF(LEN(E49)&gt;3,((IF(VLOOKUP($C49,'Regional Crises'!$B$1:$R$66,13,FALSE)="x","x",ROUND(IF(VLOOKUP($C49,'Regional Crises'!$B$1:$R$66,13,FALSE)&gt;Q$3,5,IF(VLOOKUP($C49,'Regional Crises'!$B$1:$R$66,13,FALSE)&lt;Q$4,0,5-(LOG(Q$3)-LOG(VLOOKUP($C49,'Regional Crises'!$B$1:$R$66,13,FALSE)))/(LOG(Q$3)-LOG(Q$4))*5)),1)))),(IF(VLOOKUP($E49,'Country Indicator Data'!$B$4:$N$300,9,FALSE)="x","x",ROUND(IF(VLOOKUP($E49,'Country Indicator Data'!$B$4:$N$300,9,FALSE)&gt;Q$3,5,IF(VLOOKUP($E49,'Country Indicator Data'!$B$4:$N$300,9,FALSE)&lt;Q$4,0,5-(LOG(Q$3)-LOG(VLOOKUP($E49,'Country Indicator Data'!$B$4:$N$300,9,FALSE)))/(LOG(Q$3)-LOG(Q$4))*5)),1))))</f>
        <v>5</v>
      </c>
      <c r="R49" s="163">
        <f t="shared" si="17"/>
        <v>4.5</v>
      </c>
      <c r="S49" s="163">
        <f>IF(LEN(E49)&gt;3,((IF(VLOOKUP($C49,'Regional Crises'!$B$1:$R$66,17,FALSE)="x","x",ROUND(IF(VLOOKUP($C49,'Regional Crises'!$B$1:$R$66,17,FALSE)&gt;S$3,0,IF(VLOOKUP($C49,'Regional Crises'!$B$1:$R$66,17,FALSE)&lt;S$4,5,(S$3-VLOOKUP($C49,'Regional Crises'!$B$1:$R$66,17,FALSE))/(S$3-S$4)*5)),1)))),(IF(VLOOKUP($E49,'Country Indicator Data'!$B$4:$N$300,13,FALSE)="x","x",ROUND(IF(VLOOKUP($E49,'Country Indicator Data'!$B$4:$N$300,13,FALSE)&gt;S$3,0,IF(VLOOKUP($E49,'Country Indicator Data'!$B$4:$N$300,13,FALSE)&lt;S$4,5,(S$3-VLOOKUP($E49,'Country Indicator Data'!$B$4:$N$300,13,FALSE))/(S$3-S$4)*5)),1))))</f>
        <v>3.2</v>
      </c>
      <c r="T49" s="163">
        <f>IF(LEN(E49)&gt;3,((IF(VLOOKUP($C49,'Regional Crises'!$B$1:$R$66,14,FALSE)="x","x",ROUND(IF(VLOOKUP($C49,'Regional Crises'!$B$1:$R$66,14,FALSE)&gt;T$3,0,IF(VLOOKUP($C49,'Regional Crises'!$B$1:$R$66,14,FALSE)&lt;T$4,5,(T$3-VLOOKUP($C49,'Regional Crises'!$B$1:$R$66,14,FALSE))/(T$3-T$4)*5)),1)))),(IF(VLOOKUP($E49,'Country Indicator Data'!$B$4:$N$300,10,FALSE)="x","x",ROUND(IF(VLOOKUP($E49,'Country Indicator Data'!$B$4:$N$300,10,FALSE)&gt;T$3,0,IF(VLOOKUP($E49,'Country Indicator Data'!$B$4:$N$300,10,FALSE)&lt;T$4,5,(T$3-VLOOKUP($E49,'Country Indicator Data'!$B$4:$N$300,10,FALSE))/(T$3-T$4)*5)),1))))</f>
        <v>3.1</v>
      </c>
      <c r="U49" s="163">
        <f>IF(LEN(E49)&gt;3,((IF(VLOOKUP($C49,'Regional Crises'!$B$1:$R$66,15,FALSE)="x","x",ROUND(IF(VLOOKUP($C49,'Regional Crises'!$B$1:$R$66,15,FALSE)&gt;U$3,0,IF(VLOOKUP($C49,'Regional Crises'!$B$1:$R$66,15,FALSE)&lt;U$4,5,(U$3-VLOOKUP($C49,'Regional Crises'!$B$1:$R$66,15,FALSE))/(U$3-U$4)*5)),1)))),(IF(VLOOKUP($E49,'Country Indicator Data'!$B$4:$N$300,11,FALSE)="x","x",ROUND(IF(VLOOKUP($E49,'Country Indicator Data'!$B$4:$N$300,11,FALSE)&gt;U$3,0,IF(VLOOKUP($E49,'Country Indicator Data'!$B$4:$N$300,11,FALSE)&lt;U$4,5,(U$3-VLOOKUP($E49,'Country Indicator Data'!$B$4:$N$300,11,FALSE))/(U$3-U$4)*5)),1))))</f>
        <v>3.1</v>
      </c>
      <c r="V49" s="163">
        <f>IF(LEN(E49)&gt;3,((IF(VLOOKUP($C49,'Regional Crises'!$B$1:$R$66,16,FALSE)="x","x",ROUND(IF(VLOOKUP($C49,'Regional Crises'!$B$1:$R$66,16,FALSE)&gt;V$3,0,IF(VLOOKUP($C49,'Regional Crises'!$B$1:$R$66,16,FALSE)&lt;V$4,5,(V$3-VLOOKUP($C49,'Regional Crises'!$B$1:$R$66,16,FALSE))/(V$3-V$4)*5)),1)))),(IF(VLOOKUP($E49,'Country Indicator Data'!$B$4:$N$300,12,FALSE)="x","x",ROUND(IF(VLOOKUP($E49,'Country Indicator Data'!$B$4:$N$300,12,FALSE)&gt;V$3,0,IF(VLOOKUP($E49,'Country Indicator Data'!$B$4:$N$300,12,FALSE)&lt;V$4,5,(V$3-VLOOKUP($E49,'Country Indicator Data'!$B$4:$N$300,12,FALSE))/(V$3-V$4)*5)),1))))</f>
        <v>4</v>
      </c>
      <c r="W49" s="163">
        <f t="shared" si="18"/>
        <v>3.4</v>
      </c>
      <c r="X49" s="163">
        <f t="shared" si="19"/>
        <v>3.6</v>
      </c>
      <c r="Y49" s="184">
        <f>IF('Core Indicators'!FC46="x","x",IF('Core Indicators'!FC46&gt;=5,5,IF('Core Indicators'!FC46&gt;=4,4,IF('Core Indicators'!FC46&gt;=3,3,IF('Core Indicators'!FC46&gt;=2,2,IF('Core Indicators'!FC46&gt;=1,1,0))))))</f>
        <v>4</v>
      </c>
      <c r="Z49" s="163">
        <f t="shared" si="20"/>
        <v>4</v>
      </c>
      <c r="AA49" s="184">
        <f>'Crisis Indicator Data'!Y46</f>
        <v>2</v>
      </c>
      <c r="AB49" s="184">
        <f>'Crisis Indicator Data'!Z46</f>
        <v>2</v>
      </c>
      <c r="AC49" s="184">
        <f>'Crisis Indicator Data'!AA46</f>
        <v>1</v>
      </c>
      <c r="AD49" s="184">
        <f>'Crisis Indicator Data'!AB46</f>
        <v>1</v>
      </c>
      <c r="AE49" s="184">
        <f t="shared" si="21"/>
        <v>3</v>
      </c>
      <c r="AF49" s="184">
        <f>'Crisis Indicator Data'!AC46</f>
        <v>2</v>
      </c>
      <c r="AG49" s="184">
        <f>'Crisis Indicator Data'!AD46</f>
        <v>2</v>
      </c>
      <c r="AH49" s="184">
        <f t="shared" si="22"/>
        <v>4</v>
      </c>
      <c r="AI49" s="184">
        <f>'Crisis Indicator Data'!AE46</f>
        <v>2</v>
      </c>
      <c r="AJ49" s="184">
        <f>'Crisis Indicator Data'!AF46</f>
        <v>2</v>
      </c>
      <c r="AK49" s="184">
        <f>'Crisis Indicator Data'!AG46</f>
        <v>3</v>
      </c>
      <c r="AL49" s="184">
        <f t="shared" si="23"/>
        <v>5</v>
      </c>
      <c r="AM49" s="163">
        <f t="shared" si="24"/>
        <v>4</v>
      </c>
      <c r="AN49" s="163">
        <f t="shared" si="25"/>
        <v>4</v>
      </c>
    </row>
    <row r="50" spans="1:40" ht="13.5" customHeight="1" x14ac:dyDescent="0.35">
      <c r="A50" s="169" t="str">
        <f>'Crisis Indicator Data'!A47</f>
        <v>Drought in Ethiopia</v>
      </c>
      <c r="B50" s="170" t="str">
        <f>'Crisis Indicator Data'!B47</f>
        <v>Drought</v>
      </c>
      <c r="C50" s="170" t="str">
        <f>'Crisis Indicator Data'!C47</f>
        <v>ETH005</v>
      </c>
      <c r="D50" s="170" t="str">
        <f>'Crisis Indicator Data'!D47</f>
        <v>Ethiopia</v>
      </c>
      <c r="E50" s="171" t="str">
        <f>'Crisis Indicator Data'!E47</f>
        <v>ETH</v>
      </c>
      <c r="F50" s="163">
        <f>IF(LEN(E50)&gt;3,(IF(VLOOKUP($C50,'Regional Crises'!$B$1:$R$66,7,FALSE)="x","x",ROUND(IF(VLOOKUP($C50,'Regional Crises'!$B$1:$R$66,7,FALSE)&gt;$F$3,5,IF(VLOOKUP($C50,'Regional Crises'!$B$1:$R$66,7,FALSE)&lt;F$4,0,($F$3-VLOOKUP($C50,'Regional Crises'!$B$1:$R$66,7,FALSE))/($F$3-$F$4)*5)),1))),IF(VLOOKUP($E50,'Country Indicator Data'!$B$4:$N$300,3,FALSE)="x","x",ROUND(IF(VLOOKUP($E50,'Country Indicator Data'!$B$4:$N$300,3,FALSE)&gt;$F$3,5,IF(VLOOKUP($E50,'Country Indicator Data'!$B$4:$N$300,3,FALSE)&lt;$F$4,0,($F$3-VLOOKUP($E50,'Country Indicator Data'!$B$4:$N$300,3,FALSE))/($F$3-$F$4)*5)),1)))</f>
        <v>3.9</v>
      </c>
      <c r="G50" s="163">
        <f>IF(LEN(E50)&gt;3,(IF(VLOOKUP($C50,'Regional Crises'!$B$1:$R$66,9,FALSE)="x","x",ROUND(IF(VLOOKUP($C50,'Regional Crises'!$B$1:$R$66,9,FALSE)&gt;G$3,5,IF(VLOOKUP($C50,'Regional Crises'!$B$1:$R$66,9,FALSE)&lt;G$4,0,(G$3-VLOOKUP($C50,'Regional Crises'!$B$1:$R$66,9,FALSE))/(G$3-G$4)*5)),1))),IF(VLOOKUP($E50,'Country Indicator Data'!$B$4:$N$300,5,FALSE)="x","x",ROUND(IF(VLOOKUP($E50,'Country Indicator Data'!$B$4:$N$300,5,FALSE)&gt;G$3,5,IF(VLOOKUP($E50,'Country Indicator Data'!$B$4:$N$300,5,FALSE)&lt;G$4,0,(G$3-VLOOKUP($E50,'Country Indicator Data'!$B$4:$N$300,5,FALSE))/(G$3-G$4)*5)),1)))</f>
        <v>3.1</v>
      </c>
      <c r="H50" s="163">
        <f t="shared" si="13"/>
        <v>3.5</v>
      </c>
      <c r="I50" s="163">
        <f>IF(LEN(E50)&gt;3,(IF(VLOOKUP($C50,'Regional Crises'!$B$1:$R$66,6,FALSE)="x","x",ROUND(IF(VLOOKUP($C50,'Regional Crises'!$B$1:$R$66,6,FALSE)&gt;I$3,5,IF(VLOOKUP($C50,'Regional Crises'!$B$1:$R$66,6,FALSE)&lt;I$4,0,5-(I$3-VLOOKUP($C50,'Regional Crises'!$B$1:$R$66,6,FALSE))/(I$3-I$4)*5)),1))),IF(VLOOKUP($E50,'Country Indicator Data'!$B$4:$N$300,2,FALSE)="x","x",ROUND(IF(VLOOKUP($E50,'Country Indicator Data'!$B$4:$N$300,2,FALSE)&gt;I$3,5,IF(VLOOKUP($E50,'Country Indicator Data'!$B$4:$N$300,2,FALSE)&lt;I$4,0,5-(I$3-VLOOKUP($E50,'Country Indicator Data'!$B$4:$N$300,2,FALSE))/(I$3-I$4)*5)),1)))</f>
        <v>3.8</v>
      </c>
      <c r="J50" s="163">
        <f>IF(LEN(E50)&gt;3,(IF(VLOOKUP($C50,'Regional Crises'!$B$1:$R$66,8,FALSE)="x","x",ROUND(IF(VLOOKUP($C50,'Regional Crises'!$B$1:$R$66,8,FALSE)&gt;J$3,5,IF(VLOOKUP($C50,'Regional Crises'!$B$1:$R$66,8,FALSE)&lt;J$4,0,5-(J$3-VLOOKUP($C50,'Regional Crises'!$B$1:$R$66,8,FALSE))/(J$3-J$4)*5)),1))),IF(VLOOKUP($E50,'Country Indicator Data'!$B$4:$N$300,4,FALSE)="x","x",ROUND(IF(VLOOKUP($E50,'Country Indicator Data'!$B$4:$N$300,4,FALSE)&gt;J$3,5,IF(VLOOKUP($E50,'Country Indicator Data'!$B$4:$N$300,4,FALSE)&lt;J$4,0,5-(J$3-VLOOKUP($E50,'Country Indicator Data'!$B$4:$N$300,4,FALSE))/(J$3-J$4)*5)),1)))</f>
        <v>2.7</v>
      </c>
      <c r="K50" s="163">
        <f t="shared" si="14"/>
        <v>3.25</v>
      </c>
      <c r="L50" s="163">
        <f>IF(LEN(E50)&gt;3,(IF(VLOOKUP($C50,'Regional Crises'!$B$1:$R$66,10,FALSE)="x","x",ROUND(IF(VLOOKUP($C50,'Regional Crises'!$B$1:$R$66,10,FALSE)&gt;L$3,5,IF(VLOOKUP($C50,'Regional Crises'!$B$1:$R$66,10,FALSE)&lt;L$4,0,5-(L$3-VLOOKUP($C50,'Regional Crises'!$B$1:$R$66,10,FALSE))/(L$3-L$4)*5)),1))),IF(VLOOKUP($E50,'Country Indicator Data'!$B$4:$N$300,6,FALSE)="x","x",ROUND(IF(VLOOKUP($E50,'Country Indicator Data'!$B$4:$N$300,6,FALSE)&gt;L$3,5,IF(VLOOKUP($E50,'Country Indicator Data'!$B$4:$N$300,6,FALSE)&lt;L$4,0,5-(L$3-VLOOKUP($E50,'Country Indicator Data'!$B$4:$N$300,6,FALSE))/(L$3-L$4)*5)),1)))</f>
        <v>3.4</v>
      </c>
      <c r="M50" s="163">
        <f>IF(LEN(E50)&gt;3,(IF(VLOOKUP($C50,'Regional Crises'!$B$1:$R$66,11,FALSE)="x","x",ROUND(IF(VLOOKUP($C50,'Regional Crises'!$B$1:$R$66,11,FALSE)&gt;M$3,5,IF(VLOOKUP($C50,'Regional Crises'!$B$1:$R$66,11,FALSE)&lt;M$4,0,5-(M$3-VLOOKUP($C50,'Regional Crises'!$B$1:$R$66,11,FALSE))/(M$3-M$4)*5)),1))),IF(VLOOKUP($E50,'Country Indicator Data'!$B$4:$N$300,7,FALSE)="x","x",ROUND(IF(VLOOKUP($E50,'Country Indicator Data'!$B$4:$N$300,7,FALSE)&gt;M$3,5,IF(VLOOKUP($E50,'Country Indicator Data'!$B$4:$N$300,7,FALSE)&lt;M$4,0,5-(M$3-VLOOKUP($E50,'Country Indicator Data'!$B$4:$N$300,7,FALSE))/(M$3-M$4)*5)),1)))</f>
        <v>1.3</v>
      </c>
      <c r="N50" s="163">
        <f t="shared" si="15"/>
        <v>2.35</v>
      </c>
      <c r="O50" s="163">
        <f t="shared" si="16"/>
        <v>3.0333333333333332</v>
      </c>
      <c r="P50" s="163">
        <f>IF(LEN(E50)&gt;3,VLOOKUP(C50,'Regional Crises'!$B$1:$R$69,12,FALSE),VLOOKUP(E50,'Country Indicator Data'!$B$4:$I$300,8,FALSE))</f>
        <v>4</v>
      </c>
      <c r="Q50" s="163">
        <f>IF(LEN(E50)&gt;3,((IF(VLOOKUP($C50,'Regional Crises'!$B$1:$R$66,13,FALSE)="x","x",ROUND(IF(VLOOKUP($C50,'Regional Crises'!$B$1:$R$66,13,FALSE)&gt;Q$3,5,IF(VLOOKUP($C50,'Regional Crises'!$B$1:$R$66,13,FALSE)&lt;Q$4,0,5-(LOG(Q$3)-LOG(VLOOKUP($C50,'Regional Crises'!$B$1:$R$66,13,FALSE)))/(LOG(Q$3)-LOG(Q$4))*5)),1)))),(IF(VLOOKUP($E50,'Country Indicator Data'!$B$4:$N$300,9,FALSE)="x","x",ROUND(IF(VLOOKUP($E50,'Country Indicator Data'!$B$4:$N$300,9,FALSE)&gt;Q$3,5,IF(VLOOKUP($E50,'Country Indicator Data'!$B$4:$N$300,9,FALSE)&lt;Q$4,0,5-(LOG(Q$3)-LOG(VLOOKUP($E50,'Country Indicator Data'!$B$4:$N$300,9,FALSE)))/(LOG(Q$3)-LOG(Q$4))*5)),1))))</f>
        <v>5</v>
      </c>
      <c r="R50" s="163">
        <f t="shared" si="17"/>
        <v>4.5</v>
      </c>
      <c r="S50" s="163">
        <f>IF(LEN(E50)&gt;3,((IF(VLOOKUP($C50,'Regional Crises'!$B$1:$R$66,17,FALSE)="x","x",ROUND(IF(VLOOKUP($C50,'Regional Crises'!$B$1:$R$66,17,FALSE)&gt;S$3,0,IF(VLOOKUP($C50,'Regional Crises'!$B$1:$R$66,17,FALSE)&lt;S$4,5,(S$3-VLOOKUP($C50,'Regional Crises'!$B$1:$R$66,17,FALSE))/(S$3-S$4)*5)),1)))),(IF(VLOOKUP($E50,'Country Indicator Data'!$B$4:$N$300,13,FALSE)="x","x",ROUND(IF(VLOOKUP($E50,'Country Indicator Data'!$B$4:$N$300,13,FALSE)&gt;S$3,0,IF(VLOOKUP($E50,'Country Indicator Data'!$B$4:$N$300,13,FALSE)&lt;S$4,5,(S$3-VLOOKUP($E50,'Country Indicator Data'!$B$4:$N$300,13,FALSE))/(S$3-S$4)*5)),1))))</f>
        <v>3.2</v>
      </c>
      <c r="T50" s="163">
        <f>IF(LEN(E50)&gt;3,((IF(VLOOKUP($C50,'Regional Crises'!$B$1:$R$66,14,FALSE)="x","x",ROUND(IF(VLOOKUP($C50,'Regional Crises'!$B$1:$R$66,14,FALSE)&gt;T$3,0,IF(VLOOKUP($C50,'Regional Crises'!$B$1:$R$66,14,FALSE)&lt;T$4,5,(T$3-VLOOKUP($C50,'Regional Crises'!$B$1:$R$66,14,FALSE))/(T$3-T$4)*5)),1)))),(IF(VLOOKUP($E50,'Country Indicator Data'!$B$4:$N$300,10,FALSE)="x","x",ROUND(IF(VLOOKUP($E50,'Country Indicator Data'!$B$4:$N$300,10,FALSE)&gt;T$3,0,IF(VLOOKUP($E50,'Country Indicator Data'!$B$4:$N$300,10,FALSE)&lt;T$4,5,(T$3-VLOOKUP($E50,'Country Indicator Data'!$B$4:$N$300,10,FALSE))/(T$3-T$4)*5)),1))))</f>
        <v>3.1</v>
      </c>
      <c r="U50" s="163">
        <f>IF(LEN(E50)&gt;3,((IF(VLOOKUP($C50,'Regional Crises'!$B$1:$R$66,15,FALSE)="x","x",ROUND(IF(VLOOKUP($C50,'Regional Crises'!$B$1:$R$66,15,FALSE)&gt;U$3,0,IF(VLOOKUP($C50,'Regional Crises'!$B$1:$R$66,15,FALSE)&lt;U$4,5,(U$3-VLOOKUP($C50,'Regional Crises'!$B$1:$R$66,15,FALSE))/(U$3-U$4)*5)),1)))),(IF(VLOOKUP($E50,'Country Indicator Data'!$B$4:$N$300,11,FALSE)="x","x",ROUND(IF(VLOOKUP($E50,'Country Indicator Data'!$B$4:$N$300,11,FALSE)&gt;U$3,0,IF(VLOOKUP($E50,'Country Indicator Data'!$B$4:$N$300,11,FALSE)&lt;U$4,5,(U$3-VLOOKUP($E50,'Country Indicator Data'!$B$4:$N$300,11,FALSE))/(U$3-U$4)*5)),1))))</f>
        <v>3.1</v>
      </c>
      <c r="V50" s="163">
        <f>IF(LEN(E50)&gt;3,((IF(VLOOKUP($C50,'Regional Crises'!$B$1:$R$66,16,FALSE)="x","x",ROUND(IF(VLOOKUP($C50,'Regional Crises'!$B$1:$R$66,16,FALSE)&gt;V$3,0,IF(VLOOKUP($C50,'Regional Crises'!$B$1:$R$66,16,FALSE)&lt;V$4,5,(V$3-VLOOKUP($C50,'Regional Crises'!$B$1:$R$66,16,FALSE))/(V$3-V$4)*5)),1)))),(IF(VLOOKUP($E50,'Country Indicator Data'!$B$4:$N$300,12,FALSE)="x","x",ROUND(IF(VLOOKUP($E50,'Country Indicator Data'!$B$4:$N$300,12,FALSE)&gt;V$3,0,IF(VLOOKUP($E50,'Country Indicator Data'!$B$4:$N$300,12,FALSE)&lt;V$4,5,(V$3-VLOOKUP($E50,'Country Indicator Data'!$B$4:$N$300,12,FALSE))/(V$3-V$4)*5)),1))))</f>
        <v>4</v>
      </c>
      <c r="W50" s="163">
        <f t="shared" si="18"/>
        <v>3.4</v>
      </c>
      <c r="X50" s="163">
        <f t="shared" si="19"/>
        <v>3.6</v>
      </c>
      <c r="Y50" s="184">
        <f>IF('Core Indicators'!FC47="x","x",IF('Core Indicators'!FC47&gt;=5,5,IF('Core Indicators'!FC47&gt;=4,4,IF('Core Indicators'!FC47&gt;=3,3,IF('Core Indicators'!FC47&gt;=2,2,IF('Core Indicators'!FC47&gt;=1,1,0))))))</f>
        <v>4</v>
      </c>
      <c r="Z50" s="163">
        <f t="shared" si="20"/>
        <v>4</v>
      </c>
      <c r="AA50" s="184">
        <f>'Crisis Indicator Data'!Y47</f>
        <v>2</v>
      </c>
      <c r="AB50" s="184">
        <f>'Crisis Indicator Data'!Z47</f>
        <v>0</v>
      </c>
      <c r="AC50" s="184">
        <f>'Crisis Indicator Data'!AA47</f>
        <v>0</v>
      </c>
      <c r="AD50" s="184">
        <f>'Crisis Indicator Data'!AB47</f>
        <v>0</v>
      </c>
      <c r="AE50" s="184">
        <f t="shared" si="21"/>
        <v>2</v>
      </c>
      <c r="AF50" s="184">
        <f>'Crisis Indicator Data'!AC47</f>
        <v>0</v>
      </c>
      <c r="AG50" s="184">
        <f>'Crisis Indicator Data'!AD47</f>
        <v>0</v>
      </c>
      <c r="AH50" s="184">
        <f t="shared" si="22"/>
        <v>0</v>
      </c>
      <c r="AI50" s="184">
        <f>'Crisis Indicator Data'!AE47</f>
        <v>0</v>
      </c>
      <c r="AJ50" s="184">
        <f>'Crisis Indicator Data'!AF47</f>
        <v>2</v>
      </c>
      <c r="AK50" s="184">
        <f>'Crisis Indicator Data'!AG47</f>
        <v>1</v>
      </c>
      <c r="AL50" s="184">
        <f t="shared" si="23"/>
        <v>3</v>
      </c>
      <c r="AM50" s="163">
        <f t="shared" si="24"/>
        <v>2</v>
      </c>
      <c r="AN50" s="163">
        <f t="shared" si="25"/>
        <v>3</v>
      </c>
    </row>
    <row r="51" spans="1:40" ht="13.5" customHeight="1" x14ac:dyDescent="0.35">
      <c r="A51" s="169" t="str">
        <f>'Crisis Indicator Data'!A48</f>
        <v>Mixed migration flows in Greece</v>
      </c>
      <c r="B51" s="170" t="str">
        <f>'Crisis Indicator Data'!B48</f>
        <v>Displacement</v>
      </c>
      <c r="C51" s="170" t="str">
        <f>'Crisis Indicator Data'!C48</f>
        <v>GRC002</v>
      </c>
      <c r="D51" s="170" t="str">
        <f>'Crisis Indicator Data'!D48</f>
        <v>Greece</v>
      </c>
      <c r="E51" s="171" t="str">
        <f>'Crisis Indicator Data'!E48</f>
        <v>GRC</v>
      </c>
      <c r="F51" s="163">
        <f>IF(LEN(E51)&gt;3,(IF(VLOOKUP($C51,'Regional Crises'!$B$1:$R$66,7,FALSE)="x","x",ROUND(IF(VLOOKUP($C51,'Regional Crises'!$B$1:$R$66,7,FALSE)&gt;$F$3,5,IF(VLOOKUP($C51,'Regional Crises'!$B$1:$R$66,7,FALSE)&lt;F$4,0,($F$3-VLOOKUP($C51,'Regional Crises'!$B$1:$R$66,7,FALSE))/($F$3-$F$4)*5)),1))),IF(VLOOKUP($E51,'Country Indicator Data'!$B$4:$N$300,3,FALSE)="x","x",ROUND(IF(VLOOKUP($E51,'Country Indicator Data'!$B$4:$N$300,3,FALSE)&gt;$F$3,5,IF(VLOOKUP($E51,'Country Indicator Data'!$B$4:$N$300,3,FALSE)&lt;$F$4,0,($F$3-VLOOKUP($E51,'Country Indicator Data'!$B$4:$N$300,3,FALSE))/($F$3-$F$4)*5)),1)))</f>
        <v>1.8</v>
      </c>
      <c r="G51" s="163" t="str">
        <f>IF(LEN(E51)&gt;3,(IF(VLOOKUP($C51,'Regional Crises'!$B$1:$R$66,9,FALSE)="x","x",ROUND(IF(VLOOKUP($C51,'Regional Crises'!$B$1:$R$66,9,FALSE)&gt;G$3,5,IF(VLOOKUP($C51,'Regional Crises'!$B$1:$R$66,9,FALSE)&lt;G$4,0,(G$3-VLOOKUP($C51,'Regional Crises'!$B$1:$R$66,9,FALSE))/(G$3-G$4)*5)),1))),IF(VLOOKUP($E51,'Country Indicator Data'!$B$4:$N$300,5,FALSE)="x","x",ROUND(IF(VLOOKUP($E51,'Country Indicator Data'!$B$4:$N$300,5,FALSE)&gt;G$3,5,IF(VLOOKUP($E51,'Country Indicator Data'!$B$4:$N$300,5,FALSE)&lt;G$4,0,(G$3-VLOOKUP($E51,'Country Indicator Data'!$B$4:$N$300,5,FALSE))/(G$3-G$4)*5)),1)))</f>
        <v>x</v>
      </c>
      <c r="H51" s="163">
        <f t="shared" si="13"/>
        <v>1.8</v>
      </c>
      <c r="I51" s="163">
        <f>IF(LEN(E51)&gt;3,(IF(VLOOKUP($C51,'Regional Crises'!$B$1:$R$66,6,FALSE)="x","x",ROUND(IF(VLOOKUP($C51,'Regional Crises'!$B$1:$R$66,6,FALSE)&gt;I$3,5,IF(VLOOKUP($C51,'Regional Crises'!$B$1:$R$66,6,FALSE)&lt;I$4,0,5-(I$3-VLOOKUP($C51,'Regional Crises'!$B$1:$R$66,6,FALSE))/(I$3-I$4)*5)),1))),IF(VLOOKUP($E51,'Country Indicator Data'!$B$4:$N$300,2,FALSE)="x","x",ROUND(IF(VLOOKUP($E51,'Country Indicator Data'!$B$4:$N$300,2,FALSE)&gt;I$3,5,IF(VLOOKUP($E51,'Country Indicator Data'!$B$4:$N$300,2,FALSE)&lt;I$4,0,5-(I$3-VLOOKUP($E51,'Country Indicator Data'!$B$4:$N$300,2,FALSE))/(I$3-I$4)*5)),1)))</f>
        <v>0.4</v>
      </c>
      <c r="J51" s="163">
        <f>IF(LEN(E51)&gt;3,(IF(VLOOKUP($C51,'Regional Crises'!$B$1:$R$66,8,FALSE)="x","x",ROUND(IF(VLOOKUP($C51,'Regional Crises'!$B$1:$R$66,8,FALSE)&gt;J$3,5,IF(VLOOKUP($C51,'Regional Crises'!$B$1:$R$66,8,FALSE)&lt;J$4,0,5-(J$3-VLOOKUP($C51,'Regional Crises'!$B$1:$R$66,8,FALSE))/(J$3-J$4)*5)),1))),IF(VLOOKUP($E51,'Country Indicator Data'!$B$4:$N$300,4,FALSE)="x","x",ROUND(IF(VLOOKUP($E51,'Country Indicator Data'!$B$4:$N$300,4,FALSE)&gt;J$3,5,IF(VLOOKUP($E51,'Country Indicator Data'!$B$4:$N$300,4,FALSE)&lt;J$4,0,5-(J$3-VLOOKUP($E51,'Country Indicator Data'!$B$4:$N$300,4,FALSE))/(J$3-J$4)*5)),1)))</f>
        <v>0.3</v>
      </c>
      <c r="K51" s="163">
        <f t="shared" si="14"/>
        <v>0.35</v>
      </c>
      <c r="L51" s="163">
        <f>IF(LEN(E51)&gt;3,(IF(VLOOKUP($C51,'Regional Crises'!$B$1:$R$66,10,FALSE)="x","x",ROUND(IF(VLOOKUP($C51,'Regional Crises'!$B$1:$R$66,10,FALSE)&gt;L$3,5,IF(VLOOKUP($C51,'Regional Crises'!$B$1:$R$66,10,FALSE)&lt;L$4,0,5-(L$3-VLOOKUP($C51,'Regional Crises'!$B$1:$R$66,10,FALSE))/(L$3-L$4)*5)),1))),IF(VLOOKUP($E51,'Country Indicator Data'!$B$4:$N$300,6,FALSE)="x","x",ROUND(IF(VLOOKUP($E51,'Country Indicator Data'!$B$4:$N$300,6,FALSE)&gt;L$3,5,IF(VLOOKUP($E51,'Country Indicator Data'!$B$4:$N$300,6,FALSE)&lt;L$4,0,5-(L$3-VLOOKUP($E51,'Country Indicator Data'!$B$4:$N$300,6,FALSE))/(L$3-L$4)*5)),1)))</f>
        <v>0.8</v>
      </c>
      <c r="M51" s="163">
        <f>IF(LEN(E51)&gt;3,(IF(VLOOKUP($C51,'Regional Crises'!$B$1:$R$66,11,FALSE)="x","x",ROUND(IF(VLOOKUP($C51,'Regional Crises'!$B$1:$R$66,11,FALSE)&gt;M$3,5,IF(VLOOKUP($C51,'Regional Crises'!$B$1:$R$66,11,FALSE)&lt;M$4,0,5-(M$3-VLOOKUP($C51,'Regional Crises'!$B$1:$R$66,11,FALSE))/(M$3-M$4)*5)),1))),IF(VLOOKUP($E51,'Country Indicator Data'!$B$4:$N$300,7,FALSE)="x","x",ROUND(IF(VLOOKUP($E51,'Country Indicator Data'!$B$4:$N$300,7,FALSE)&gt;M$3,5,IF(VLOOKUP($E51,'Country Indicator Data'!$B$4:$N$300,7,FALSE)&lt;M$4,0,5-(M$3-VLOOKUP($E51,'Country Indicator Data'!$B$4:$N$300,7,FALSE))/(M$3-M$4)*5)),1)))</f>
        <v>1</v>
      </c>
      <c r="N51" s="163">
        <f t="shared" si="15"/>
        <v>0.9</v>
      </c>
      <c r="O51" s="163">
        <f t="shared" si="16"/>
        <v>1.0166666666666666</v>
      </c>
      <c r="P51" s="163">
        <f>IF(LEN(E51)&gt;3,VLOOKUP(C51,'Regional Crises'!$B$1:$R$69,12,FALSE),VLOOKUP(E51,'Country Indicator Data'!$B$4:$I$300,8,FALSE))</f>
        <v>3</v>
      </c>
      <c r="Q51" s="163">
        <f>IF(LEN(E51)&gt;3,((IF(VLOOKUP($C51,'Regional Crises'!$B$1:$R$66,13,FALSE)="x","x",ROUND(IF(VLOOKUP($C51,'Regional Crises'!$B$1:$R$66,13,FALSE)&gt;Q$3,5,IF(VLOOKUP($C51,'Regional Crises'!$B$1:$R$66,13,FALSE)&lt;Q$4,0,5-(LOG(Q$3)-LOG(VLOOKUP($C51,'Regional Crises'!$B$1:$R$66,13,FALSE)))/(LOG(Q$3)-LOG(Q$4))*5)),1)))),(IF(VLOOKUP($E51,'Country Indicator Data'!$B$4:$N$300,9,FALSE)="x","x",ROUND(IF(VLOOKUP($E51,'Country Indicator Data'!$B$4:$N$300,9,FALSE)&gt;Q$3,5,IF(VLOOKUP($E51,'Country Indicator Data'!$B$4:$N$300,9,FALSE)&lt;Q$4,0,5-(LOG(Q$3)-LOG(VLOOKUP($E51,'Country Indicator Data'!$B$4:$N$300,9,FALSE)))/(LOG(Q$3)-LOG(Q$4))*5)),1))))</f>
        <v>2.2000000000000002</v>
      </c>
      <c r="R51" s="163">
        <f t="shared" si="17"/>
        <v>2.6</v>
      </c>
      <c r="S51" s="163">
        <f>IF(LEN(E51)&gt;3,((IF(VLOOKUP($C51,'Regional Crises'!$B$1:$R$66,17,FALSE)="x","x",ROUND(IF(VLOOKUP($C51,'Regional Crises'!$B$1:$R$66,17,FALSE)&gt;S$3,0,IF(VLOOKUP($C51,'Regional Crises'!$B$1:$R$66,17,FALSE)&lt;S$4,5,(S$3-VLOOKUP($C51,'Regional Crises'!$B$1:$R$66,17,FALSE))/(S$3-S$4)*5)),1)))),(IF(VLOOKUP($E51,'Country Indicator Data'!$B$4:$N$300,13,FALSE)="x","x",ROUND(IF(VLOOKUP($E51,'Country Indicator Data'!$B$4:$N$300,13,FALSE)&gt;S$3,0,IF(VLOOKUP($E51,'Country Indicator Data'!$B$4:$N$300,13,FALSE)&lt;S$4,5,(S$3-VLOOKUP($E51,'Country Indicator Data'!$B$4:$N$300,13,FALSE))/(S$3-S$4)*5)),1))))</f>
        <v>2.6</v>
      </c>
      <c r="T51" s="163">
        <f>IF(LEN(E51)&gt;3,((IF(VLOOKUP($C51,'Regional Crises'!$B$1:$R$66,14,FALSE)="x","x",ROUND(IF(VLOOKUP($C51,'Regional Crises'!$B$1:$R$66,14,FALSE)&gt;T$3,0,IF(VLOOKUP($C51,'Regional Crises'!$B$1:$R$66,14,FALSE)&lt;T$4,5,(T$3-VLOOKUP($C51,'Regional Crises'!$B$1:$R$66,14,FALSE))/(T$3-T$4)*5)),1)))),(IF(VLOOKUP($E51,'Country Indicator Data'!$B$4:$N$300,10,FALSE)="x","x",ROUND(IF(VLOOKUP($E51,'Country Indicator Data'!$B$4:$N$300,10,FALSE)&gt;T$3,0,IF(VLOOKUP($E51,'Country Indicator Data'!$B$4:$N$300,10,FALSE)&lt;T$4,5,(T$3-VLOOKUP($E51,'Country Indicator Data'!$B$4:$N$300,10,FALSE))/(T$3-T$4)*5)),1))))</f>
        <v>2.2000000000000002</v>
      </c>
      <c r="U51" s="163" t="str">
        <f>IF(LEN(E51)&gt;3,((IF(VLOOKUP($C51,'Regional Crises'!$B$1:$R$66,15,FALSE)="x","x",ROUND(IF(VLOOKUP($C51,'Regional Crises'!$B$1:$R$66,15,FALSE)&gt;U$3,0,IF(VLOOKUP($C51,'Regional Crises'!$B$1:$R$66,15,FALSE)&lt;U$4,5,(U$3-VLOOKUP($C51,'Regional Crises'!$B$1:$R$66,15,FALSE))/(U$3-U$4)*5)),1)))),(IF(VLOOKUP($E51,'Country Indicator Data'!$B$4:$N$300,11,FALSE)="x","x",ROUND(IF(VLOOKUP($E51,'Country Indicator Data'!$B$4:$N$300,11,FALSE)&gt;U$3,0,IF(VLOOKUP($E51,'Country Indicator Data'!$B$4:$N$300,11,FALSE)&lt;U$4,5,(U$3-VLOOKUP($E51,'Country Indicator Data'!$B$4:$N$300,11,FALSE))/(U$3-U$4)*5)),1))))</f>
        <v>x</v>
      </c>
      <c r="V51" s="163">
        <f>IF(LEN(E51)&gt;3,((IF(VLOOKUP($C51,'Regional Crises'!$B$1:$R$66,16,FALSE)="x","x",ROUND(IF(VLOOKUP($C51,'Regional Crises'!$B$1:$R$66,16,FALSE)&gt;V$3,0,IF(VLOOKUP($C51,'Regional Crises'!$B$1:$R$66,16,FALSE)&lt;V$4,5,(V$3-VLOOKUP($C51,'Regional Crises'!$B$1:$R$66,16,FALSE))/(V$3-V$4)*5)),1)))),(IF(VLOOKUP($E51,'Country Indicator Data'!$B$4:$N$300,12,FALSE)="x","x",ROUND(IF(VLOOKUP($E51,'Country Indicator Data'!$B$4:$N$300,12,FALSE)&gt;V$3,0,IF(VLOOKUP($E51,'Country Indicator Data'!$B$4:$N$300,12,FALSE)&lt;V$4,5,(V$3-VLOOKUP($E51,'Country Indicator Data'!$B$4:$N$300,12,FALSE))/(V$3-V$4)*5)),1))))</f>
        <v>0.8</v>
      </c>
      <c r="W51" s="163">
        <f t="shared" si="18"/>
        <v>1.9</v>
      </c>
      <c r="X51" s="163">
        <f t="shared" si="19"/>
        <v>1.8</v>
      </c>
      <c r="Y51" s="184">
        <f>IF('Core Indicators'!FC48="x","x",IF('Core Indicators'!FC48&gt;=5,5,IF('Core Indicators'!FC48&gt;=4,4,IF('Core Indicators'!FC48&gt;=3,3,IF('Core Indicators'!FC48&gt;=2,2,IF('Core Indicators'!FC48&gt;=1,1,0))))))</f>
        <v>1</v>
      </c>
      <c r="Z51" s="163">
        <f t="shared" si="20"/>
        <v>1</v>
      </c>
      <c r="AA51" s="184">
        <f>'Crisis Indicator Data'!Y48</f>
        <v>1</v>
      </c>
      <c r="AB51" s="184">
        <f>'Crisis Indicator Data'!Z48</f>
        <v>1</v>
      </c>
      <c r="AC51" s="184">
        <f>'Crisis Indicator Data'!AA48</f>
        <v>1</v>
      </c>
      <c r="AD51" s="184">
        <f>'Crisis Indicator Data'!AB48</f>
        <v>0</v>
      </c>
      <c r="AE51" s="184">
        <f t="shared" si="21"/>
        <v>2</v>
      </c>
      <c r="AF51" s="184">
        <f>'Crisis Indicator Data'!AC48</f>
        <v>2</v>
      </c>
      <c r="AG51" s="184">
        <f>'Crisis Indicator Data'!AD48</f>
        <v>2</v>
      </c>
      <c r="AH51" s="184">
        <f t="shared" si="22"/>
        <v>4</v>
      </c>
      <c r="AI51" s="184">
        <f>'Crisis Indicator Data'!AE48</f>
        <v>0</v>
      </c>
      <c r="AJ51" s="184">
        <f>'Crisis Indicator Data'!AF48</f>
        <v>0</v>
      </c>
      <c r="AK51" s="184">
        <f>'Crisis Indicator Data'!AG48</f>
        <v>0</v>
      </c>
      <c r="AL51" s="184">
        <f t="shared" si="23"/>
        <v>0</v>
      </c>
      <c r="AM51" s="163">
        <f t="shared" si="24"/>
        <v>2</v>
      </c>
      <c r="AN51" s="163">
        <f t="shared" si="25"/>
        <v>1.5</v>
      </c>
    </row>
    <row r="52" spans="1:40" ht="13.5" customHeight="1" x14ac:dyDescent="0.35">
      <c r="A52" s="169" t="str">
        <f>'Crisis Indicator Data'!A49</f>
        <v>Complex crisis in Guatemala</v>
      </c>
      <c r="B52" s="170" t="str">
        <f>'Crisis Indicator Data'!B49</f>
        <v>Violence,Socio-political,Other seasonal event</v>
      </c>
      <c r="C52" s="170" t="str">
        <f>'Crisis Indicator Data'!C49</f>
        <v>GTM001</v>
      </c>
      <c r="D52" s="170" t="str">
        <f>'Crisis Indicator Data'!D49</f>
        <v>Guatemala</v>
      </c>
      <c r="E52" s="171" t="str">
        <f>'Crisis Indicator Data'!E49</f>
        <v>GTM</v>
      </c>
      <c r="F52" s="163">
        <f>IF(LEN(E52)&gt;3,(IF(VLOOKUP($C52,'Regional Crises'!$B$1:$R$66,7,FALSE)="x","x",ROUND(IF(VLOOKUP($C52,'Regional Crises'!$B$1:$R$66,7,FALSE)&gt;$F$3,5,IF(VLOOKUP($C52,'Regional Crises'!$B$1:$R$66,7,FALSE)&lt;F$4,0,($F$3-VLOOKUP($C52,'Regional Crises'!$B$1:$R$66,7,FALSE))/($F$3-$F$4)*5)),1))),IF(VLOOKUP($E52,'Country Indicator Data'!$B$4:$N$300,3,FALSE)="x","x",ROUND(IF(VLOOKUP($E52,'Country Indicator Data'!$B$4:$N$300,3,FALSE)&gt;$F$3,5,IF(VLOOKUP($E52,'Country Indicator Data'!$B$4:$N$300,3,FALSE)&lt;$F$4,0,($F$3-VLOOKUP($E52,'Country Indicator Data'!$B$4:$N$300,3,FALSE))/($F$3-$F$4)*5)),1)))</f>
        <v>1.1000000000000001</v>
      </c>
      <c r="G52" s="163">
        <f>IF(LEN(E52)&gt;3,(IF(VLOOKUP($C52,'Regional Crises'!$B$1:$R$66,9,FALSE)="x","x",ROUND(IF(VLOOKUP($C52,'Regional Crises'!$B$1:$R$66,9,FALSE)&gt;G$3,5,IF(VLOOKUP($C52,'Regional Crises'!$B$1:$R$66,9,FALSE)&lt;G$4,0,(G$3-VLOOKUP($C52,'Regional Crises'!$B$1:$R$66,9,FALSE))/(G$3-G$4)*5)),1))),IF(VLOOKUP($E52,'Country Indicator Data'!$B$4:$N$300,5,FALSE)="x","x",ROUND(IF(VLOOKUP($E52,'Country Indicator Data'!$B$4:$N$300,5,FALSE)&gt;G$3,5,IF(VLOOKUP($E52,'Country Indicator Data'!$B$4:$N$300,5,FALSE)&lt;G$4,0,(G$3-VLOOKUP($E52,'Country Indicator Data'!$B$4:$N$300,5,FALSE))/(G$3-G$4)*5)),1)))</f>
        <v>3.1</v>
      </c>
      <c r="H52" s="163">
        <f t="shared" si="13"/>
        <v>2.1</v>
      </c>
      <c r="I52" s="163">
        <f>IF(LEN(E52)&gt;3,(IF(VLOOKUP($C52,'Regional Crises'!$B$1:$R$66,6,FALSE)="x","x",ROUND(IF(VLOOKUP($C52,'Regional Crises'!$B$1:$R$66,6,FALSE)&gt;I$3,5,IF(VLOOKUP($C52,'Regional Crises'!$B$1:$R$66,6,FALSE)&lt;I$4,0,5-(I$3-VLOOKUP($C52,'Regional Crises'!$B$1:$R$66,6,FALSE))/(I$3-I$4)*5)),1))),IF(VLOOKUP($E52,'Country Indicator Data'!$B$4:$N$300,2,FALSE)="x","x",ROUND(IF(VLOOKUP($E52,'Country Indicator Data'!$B$4:$N$300,2,FALSE)&gt;I$3,5,IF(VLOOKUP($E52,'Country Indicator Data'!$B$4:$N$300,2,FALSE)&lt;I$4,0,5-(I$3-VLOOKUP($E52,'Country Indicator Data'!$B$4:$N$300,2,FALSE))/(I$3-I$4)*5)),1)))</f>
        <v>2.5</v>
      </c>
      <c r="J52" s="163">
        <f>IF(LEN(E52)&gt;3,(IF(VLOOKUP($C52,'Regional Crises'!$B$1:$R$66,8,FALSE)="x","x",ROUND(IF(VLOOKUP($C52,'Regional Crises'!$B$1:$R$66,8,FALSE)&gt;J$3,5,IF(VLOOKUP($C52,'Regional Crises'!$B$1:$R$66,8,FALSE)&lt;J$4,0,5-(J$3-VLOOKUP($C52,'Regional Crises'!$B$1:$R$66,8,FALSE))/(J$3-J$4)*5)),1))),IF(VLOOKUP($E52,'Country Indicator Data'!$B$4:$N$300,4,FALSE)="x","x",ROUND(IF(VLOOKUP($E52,'Country Indicator Data'!$B$4:$N$300,4,FALSE)&gt;J$3,5,IF(VLOOKUP($E52,'Country Indicator Data'!$B$4:$N$300,4,FALSE)&lt;J$4,0,5-(J$3-VLOOKUP($E52,'Country Indicator Data'!$B$4:$N$300,4,FALSE))/(J$3-J$4)*5)),1)))</f>
        <v>3.9</v>
      </c>
      <c r="K52" s="163">
        <f t="shared" si="14"/>
        <v>3.2</v>
      </c>
      <c r="L52" s="163">
        <f>IF(LEN(E52)&gt;3,(IF(VLOOKUP($C52,'Regional Crises'!$B$1:$R$66,10,FALSE)="x","x",ROUND(IF(VLOOKUP($C52,'Regional Crises'!$B$1:$R$66,10,FALSE)&gt;L$3,5,IF(VLOOKUP($C52,'Regional Crises'!$B$1:$R$66,10,FALSE)&lt;L$4,0,5-(L$3-VLOOKUP($C52,'Regional Crises'!$B$1:$R$66,10,FALSE))/(L$3-L$4)*5)),1))),IF(VLOOKUP($E52,'Country Indicator Data'!$B$4:$N$300,6,FALSE)="x","x",ROUND(IF(VLOOKUP($E52,'Country Indicator Data'!$B$4:$N$300,6,FALSE)&gt;L$3,5,IF(VLOOKUP($E52,'Country Indicator Data'!$B$4:$N$300,6,FALSE)&lt;L$4,0,5-(L$3-VLOOKUP($E52,'Country Indicator Data'!$B$4:$N$300,6,FALSE))/(L$3-L$4)*5)),1)))</f>
        <v>3.3</v>
      </c>
      <c r="M52" s="163">
        <f>IF(LEN(E52)&gt;3,(IF(VLOOKUP($C52,'Regional Crises'!$B$1:$R$66,11,FALSE)="x","x",ROUND(IF(VLOOKUP($C52,'Regional Crises'!$B$1:$R$66,11,FALSE)&gt;M$3,5,IF(VLOOKUP($C52,'Regional Crises'!$B$1:$R$66,11,FALSE)&lt;M$4,0,5-(M$3-VLOOKUP($C52,'Regional Crises'!$B$1:$R$66,11,FALSE))/(M$3-M$4)*5)),1))),IF(VLOOKUP($E52,'Country Indicator Data'!$B$4:$N$300,7,FALSE)="x","x",ROUND(IF(VLOOKUP($E52,'Country Indicator Data'!$B$4:$N$300,7,FALSE)&gt;M$3,5,IF(VLOOKUP($E52,'Country Indicator Data'!$B$4:$N$300,7,FALSE)&lt;M$4,0,5-(M$3-VLOOKUP($E52,'Country Indicator Data'!$B$4:$N$300,7,FALSE))/(M$3-M$4)*5)),1)))</f>
        <v>2.9</v>
      </c>
      <c r="N52" s="163">
        <f t="shared" si="15"/>
        <v>3.0999999999999996</v>
      </c>
      <c r="O52" s="163">
        <f t="shared" si="16"/>
        <v>2.8000000000000003</v>
      </c>
      <c r="P52" s="163">
        <f>IF(LEN(E52)&gt;3,VLOOKUP(C52,'Regional Crises'!$B$1:$R$69,12,FALSE),VLOOKUP(E52,'Country Indicator Data'!$B$4:$I$300,8,FALSE))</f>
        <v>3</v>
      </c>
      <c r="Q52" s="163">
        <f>IF(LEN(E52)&gt;3,((IF(VLOOKUP($C52,'Regional Crises'!$B$1:$R$66,13,FALSE)="x","x",ROUND(IF(VLOOKUP($C52,'Regional Crises'!$B$1:$R$66,13,FALSE)&gt;Q$3,5,IF(VLOOKUP($C52,'Regional Crises'!$B$1:$R$66,13,FALSE)&lt;Q$4,0,5-(LOG(Q$3)-LOG(VLOOKUP($C52,'Regional Crises'!$B$1:$R$66,13,FALSE)))/(LOG(Q$3)-LOG(Q$4))*5)),1)))),(IF(VLOOKUP($E52,'Country Indicator Data'!$B$4:$N$300,9,FALSE)="x","x",ROUND(IF(VLOOKUP($E52,'Country Indicator Data'!$B$4:$N$300,9,FALSE)&gt;Q$3,5,IF(VLOOKUP($E52,'Country Indicator Data'!$B$4:$N$300,9,FALSE)&lt;Q$4,0,5-(LOG(Q$3)-LOG(VLOOKUP($E52,'Country Indicator Data'!$B$4:$N$300,9,FALSE)))/(LOG(Q$3)-LOG(Q$4))*5)),1))))</f>
        <v>3</v>
      </c>
      <c r="R52" s="163">
        <f t="shared" si="17"/>
        <v>3</v>
      </c>
      <c r="S52" s="163">
        <f>IF(LEN(E52)&gt;3,((IF(VLOOKUP($C52,'Regional Crises'!$B$1:$R$66,17,FALSE)="x","x",ROUND(IF(VLOOKUP($C52,'Regional Crises'!$B$1:$R$66,17,FALSE)&gt;S$3,0,IF(VLOOKUP($C52,'Regional Crises'!$B$1:$R$66,17,FALSE)&lt;S$4,5,(S$3-VLOOKUP($C52,'Regional Crises'!$B$1:$R$66,17,FALSE))/(S$3-S$4)*5)),1)))),(IF(VLOOKUP($E52,'Country Indicator Data'!$B$4:$N$300,13,FALSE)="x","x",ROUND(IF(VLOOKUP($E52,'Country Indicator Data'!$B$4:$N$300,13,FALSE)&gt;S$3,0,IF(VLOOKUP($E52,'Country Indicator Data'!$B$4:$N$300,13,FALSE)&lt;S$4,5,(S$3-VLOOKUP($E52,'Country Indicator Data'!$B$4:$N$300,13,FALSE))/(S$3-S$4)*5)),1))))</f>
        <v>3.9</v>
      </c>
      <c r="T52" s="163">
        <f>IF(LEN(E52)&gt;3,((IF(VLOOKUP($C52,'Regional Crises'!$B$1:$R$66,14,FALSE)="x","x",ROUND(IF(VLOOKUP($C52,'Regional Crises'!$B$1:$R$66,14,FALSE)&gt;T$3,0,IF(VLOOKUP($C52,'Regional Crises'!$B$1:$R$66,14,FALSE)&lt;T$4,5,(T$3-VLOOKUP($C52,'Regional Crises'!$B$1:$R$66,14,FALSE))/(T$3-T$4)*5)),1)))),(IF(VLOOKUP($E52,'Country Indicator Data'!$B$4:$N$300,10,FALSE)="x","x",ROUND(IF(VLOOKUP($E52,'Country Indicator Data'!$B$4:$N$300,10,FALSE)&gt;T$3,0,IF(VLOOKUP($E52,'Country Indicator Data'!$B$4:$N$300,10,FALSE)&lt;T$4,5,(T$3-VLOOKUP($E52,'Country Indicator Data'!$B$4:$N$300,10,FALSE))/(T$3-T$4)*5)),1))))</f>
        <v>3.6</v>
      </c>
      <c r="U52" s="163">
        <f>IF(LEN(E52)&gt;3,((IF(VLOOKUP($C52,'Regional Crises'!$B$1:$R$66,15,FALSE)="x","x",ROUND(IF(VLOOKUP($C52,'Regional Crises'!$B$1:$R$66,15,FALSE)&gt;U$3,0,IF(VLOOKUP($C52,'Regional Crises'!$B$1:$R$66,15,FALSE)&lt;U$4,5,(U$3-VLOOKUP($C52,'Regional Crises'!$B$1:$R$66,15,FALSE))/(U$3-U$4)*5)),1)))),(IF(VLOOKUP($E52,'Country Indicator Data'!$B$4:$N$300,11,FALSE)="x","x",ROUND(IF(VLOOKUP($E52,'Country Indicator Data'!$B$4:$N$300,11,FALSE)&gt;U$3,0,IF(VLOOKUP($E52,'Country Indicator Data'!$B$4:$N$300,11,FALSE)&lt;U$4,5,(U$3-VLOOKUP($E52,'Country Indicator Data'!$B$4:$N$300,11,FALSE))/(U$3-U$4)*5)),1))))</f>
        <v>2.8</v>
      </c>
      <c r="V52" s="163">
        <f>IF(LEN(E52)&gt;3,((IF(VLOOKUP($C52,'Regional Crises'!$B$1:$R$66,16,FALSE)="x","x",ROUND(IF(VLOOKUP($C52,'Regional Crises'!$B$1:$R$66,16,FALSE)&gt;V$3,0,IF(VLOOKUP($C52,'Regional Crises'!$B$1:$R$66,16,FALSE)&lt;V$4,5,(V$3-VLOOKUP($C52,'Regional Crises'!$B$1:$R$66,16,FALSE))/(V$3-V$4)*5)),1)))),(IF(VLOOKUP($E52,'Country Indicator Data'!$B$4:$N$300,12,FALSE)="x","x",ROUND(IF(VLOOKUP($E52,'Country Indicator Data'!$B$4:$N$300,12,FALSE)&gt;V$3,0,IF(VLOOKUP($E52,'Country Indicator Data'!$B$4:$N$300,12,FALSE)&lt;V$4,5,(V$3-VLOOKUP($E52,'Country Indicator Data'!$B$4:$N$300,12,FALSE))/(V$3-V$4)*5)),1))))</f>
        <v>2.7</v>
      </c>
      <c r="W52" s="163">
        <f t="shared" si="18"/>
        <v>3.3</v>
      </c>
      <c r="X52" s="163">
        <f t="shared" si="19"/>
        <v>3</v>
      </c>
      <c r="Y52" s="184">
        <f>IF('Core Indicators'!FC49="x","x",IF('Core Indicators'!FC49&gt;=5,5,IF('Core Indicators'!FC49&gt;=4,4,IF('Core Indicators'!FC49&gt;=3,3,IF('Core Indicators'!FC49&gt;=2,2,IF('Core Indicators'!FC49&gt;=1,1,0))))))</f>
        <v>5</v>
      </c>
      <c r="Z52" s="163">
        <f t="shared" si="20"/>
        <v>5</v>
      </c>
      <c r="AA52" s="184">
        <f>'Crisis Indicator Data'!Y49</f>
        <v>2</v>
      </c>
      <c r="AB52" s="184">
        <f>'Crisis Indicator Data'!Z49</f>
        <v>1</v>
      </c>
      <c r="AC52" s="184">
        <f>'Crisis Indicator Data'!AA49</f>
        <v>0</v>
      </c>
      <c r="AD52" s="184">
        <f>'Crisis Indicator Data'!AB49</f>
        <v>0</v>
      </c>
      <c r="AE52" s="184">
        <f t="shared" si="21"/>
        <v>2</v>
      </c>
      <c r="AF52" s="184">
        <f>'Crisis Indicator Data'!AC49</f>
        <v>0</v>
      </c>
      <c r="AG52" s="184">
        <f>'Crisis Indicator Data'!AD49</f>
        <v>0</v>
      </c>
      <c r="AH52" s="184">
        <f t="shared" si="22"/>
        <v>0</v>
      </c>
      <c r="AI52" s="184">
        <f>'Crisis Indicator Data'!AE49</f>
        <v>0</v>
      </c>
      <c r="AJ52" s="184">
        <f>'Crisis Indicator Data'!AF49</f>
        <v>0</v>
      </c>
      <c r="AK52" s="184">
        <f>'Crisis Indicator Data'!AG49</f>
        <v>3</v>
      </c>
      <c r="AL52" s="184">
        <f t="shared" si="23"/>
        <v>3</v>
      </c>
      <c r="AM52" s="163">
        <f t="shared" si="24"/>
        <v>2</v>
      </c>
      <c r="AN52" s="163">
        <f t="shared" si="25"/>
        <v>3.5</v>
      </c>
    </row>
    <row r="53" spans="1:40" ht="13.5" customHeight="1" x14ac:dyDescent="0.35">
      <c r="A53" s="169" t="str">
        <f>'Crisis Indicator Data'!A50</f>
        <v>Complex crisis in Honduras</v>
      </c>
      <c r="B53" s="170" t="str">
        <f>'Crisis Indicator Data'!B50</f>
        <v>Violence,Socio-political,Other seasonal event</v>
      </c>
      <c r="C53" s="170" t="str">
        <f>'Crisis Indicator Data'!C50</f>
        <v>HND001</v>
      </c>
      <c r="D53" s="170" t="str">
        <f>'Crisis Indicator Data'!D50</f>
        <v>Honduras</v>
      </c>
      <c r="E53" s="171" t="str">
        <f>'Crisis Indicator Data'!E50</f>
        <v>HND</v>
      </c>
      <c r="F53" s="163">
        <f>IF(LEN(E53)&gt;3,(IF(VLOOKUP($C53,'Regional Crises'!$B$1:$R$66,7,FALSE)="x","x",ROUND(IF(VLOOKUP($C53,'Regional Crises'!$B$1:$R$66,7,FALSE)&gt;$F$3,5,IF(VLOOKUP($C53,'Regional Crises'!$B$1:$R$66,7,FALSE)&lt;F$4,0,($F$3-VLOOKUP($C53,'Regional Crises'!$B$1:$R$66,7,FALSE))/($F$3-$F$4)*5)),1))),IF(VLOOKUP($E53,'Country Indicator Data'!$B$4:$N$300,3,FALSE)="x","x",ROUND(IF(VLOOKUP($E53,'Country Indicator Data'!$B$4:$N$300,3,FALSE)&gt;$F$3,5,IF(VLOOKUP($E53,'Country Indicator Data'!$B$4:$N$300,3,FALSE)&lt;$F$4,0,($F$3-VLOOKUP($E53,'Country Indicator Data'!$B$4:$N$300,3,FALSE))/($F$3-$F$4)*5)),1)))</f>
        <v>1.8</v>
      </c>
      <c r="G53" s="163">
        <f>IF(LEN(E53)&gt;3,(IF(VLOOKUP($C53,'Regional Crises'!$B$1:$R$66,9,FALSE)="x","x",ROUND(IF(VLOOKUP($C53,'Regional Crises'!$B$1:$R$66,9,FALSE)&gt;G$3,5,IF(VLOOKUP($C53,'Regional Crises'!$B$1:$R$66,9,FALSE)&lt;G$4,0,(G$3-VLOOKUP($C53,'Regional Crises'!$B$1:$R$66,9,FALSE))/(G$3-G$4)*5)),1))),IF(VLOOKUP($E53,'Country Indicator Data'!$B$4:$N$300,5,FALSE)="x","x",ROUND(IF(VLOOKUP($E53,'Country Indicator Data'!$B$4:$N$300,5,FALSE)&gt;G$3,5,IF(VLOOKUP($E53,'Country Indicator Data'!$B$4:$N$300,5,FALSE)&lt;G$4,0,(G$3-VLOOKUP($E53,'Country Indicator Data'!$B$4:$N$300,5,FALSE))/(G$3-G$4)*5)),1)))</f>
        <v>2.6</v>
      </c>
      <c r="H53" s="163">
        <f t="shared" si="13"/>
        <v>2.2000000000000002</v>
      </c>
      <c r="I53" s="163">
        <f>IF(LEN(E53)&gt;3,(IF(VLOOKUP($C53,'Regional Crises'!$B$1:$R$66,6,FALSE)="x","x",ROUND(IF(VLOOKUP($C53,'Regional Crises'!$B$1:$R$66,6,FALSE)&gt;I$3,5,IF(VLOOKUP($C53,'Regional Crises'!$B$1:$R$66,6,FALSE)&lt;I$4,0,5-(I$3-VLOOKUP($C53,'Regional Crises'!$B$1:$R$66,6,FALSE))/(I$3-I$4)*5)),1))),IF(VLOOKUP($E53,'Country Indicator Data'!$B$4:$N$300,2,FALSE)="x","x",ROUND(IF(VLOOKUP($E53,'Country Indicator Data'!$B$4:$N$300,2,FALSE)&gt;I$3,5,IF(VLOOKUP($E53,'Country Indicator Data'!$B$4:$N$300,2,FALSE)&lt;I$4,0,5-(I$3-VLOOKUP($E53,'Country Indicator Data'!$B$4:$N$300,2,FALSE))/(I$3-I$4)*5)),1)))</f>
        <v>0.8</v>
      </c>
      <c r="J53" s="163">
        <f>IF(LEN(E53)&gt;3,(IF(VLOOKUP($C53,'Regional Crises'!$B$1:$R$66,8,FALSE)="x","x",ROUND(IF(VLOOKUP($C53,'Regional Crises'!$B$1:$R$66,8,FALSE)&gt;J$3,5,IF(VLOOKUP($C53,'Regional Crises'!$B$1:$R$66,8,FALSE)&lt;J$4,0,5-(J$3-VLOOKUP($C53,'Regional Crises'!$B$1:$R$66,8,FALSE))/(J$3-J$4)*5)),1))),IF(VLOOKUP($E53,'Country Indicator Data'!$B$4:$N$300,4,FALSE)="x","x",ROUND(IF(VLOOKUP($E53,'Country Indicator Data'!$B$4:$N$300,4,FALSE)&gt;J$3,5,IF(VLOOKUP($E53,'Country Indicator Data'!$B$4:$N$300,4,FALSE)&lt;J$4,0,5-(J$3-VLOOKUP($E53,'Country Indicator Data'!$B$4:$N$300,4,FALSE))/(J$3-J$4)*5)),1)))</f>
        <v>0.7</v>
      </c>
      <c r="K53" s="163">
        <f t="shared" si="14"/>
        <v>0.75</v>
      </c>
      <c r="L53" s="163">
        <f>IF(LEN(E53)&gt;3,(IF(VLOOKUP($C53,'Regional Crises'!$B$1:$R$66,10,FALSE)="x","x",ROUND(IF(VLOOKUP($C53,'Regional Crises'!$B$1:$R$66,10,FALSE)&gt;L$3,5,IF(VLOOKUP($C53,'Regional Crises'!$B$1:$R$66,10,FALSE)&lt;L$4,0,5-(L$3-VLOOKUP($C53,'Regional Crises'!$B$1:$R$66,10,FALSE))/(L$3-L$4)*5)),1))),IF(VLOOKUP($E53,'Country Indicator Data'!$B$4:$N$300,6,FALSE)="x","x",ROUND(IF(VLOOKUP($E53,'Country Indicator Data'!$B$4:$N$300,6,FALSE)&gt;L$3,5,IF(VLOOKUP($E53,'Country Indicator Data'!$B$4:$N$300,6,FALSE)&lt;L$4,0,5-(L$3-VLOOKUP($E53,'Country Indicator Data'!$B$4:$N$300,6,FALSE))/(L$3-L$4)*5)),1)))</f>
        <v>3.2</v>
      </c>
      <c r="M53" s="163">
        <f>IF(LEN(E53)&gt;3,(IF(VLOOKUP($C53,'Regional Crises'!$B$1:$R$66,11,FALSE)="x","x",ROUND(IF(VLOOKUP($C53,'Regional Crises'!$B$1:$R$66,11,FALSE)&gt;M$3,5,IF(VLOOKUP($C53,'Regional Crises'!$B$1:$R$66,11,FALSE)&lt;M$4,0,5-(M$3-VLOOKUP($C53,'Regional Crises'!$B$1:$R$66,11,FALSE))/(M$3-M$4)*5)),1))),IF(VLOOKUP($E53,'Country Indicator Data'!$B$4:$N$300,7,FALSE)="x","x",ROUND(IF(VLOOKUP($E53,'Country Indicator Data'!$B$4:$N$300,7,FALSE)&gt;M$3,5,IF(VLOOKUP($E53,'Country Indicator Data'!$B$4:$N$300,7,FALSE)&lt;M$4,0,5-(M$3-VLOOKUP($E53,'Country Indicator Data'!$B$4:$N$300,7,FALSE))/(M$3-M$4)*5)),1)))</f>
        <v>2.9</v>
      </c>
      <c r="N53" s="163">
        <f t="shared" si="15"/>
        <v>3.05</v>
      </c>
      <c r="O53" s="163">
        <f t="shared" si="16"/>
        <v>2</v>
      </c>
      <c r="P53" s="163">
        <f>IF(LEN(E53)&gt;3,VLOOKUP(C53,'Regional Crises'!$B$1:$R$69,12,FALSE),VLOOKUP(E53,'Country Indicator Data'!$B$4:$I$300,8,FALSE))</f>
        <v>3</v>
      </c>
      <c r="Q53" s="163">
        <f>IF(LEN(E53)&gt;3,((IF(VLOOKUP($C53,'Regional Crises'!$B$1:$R$66,13,FALSE)="x","x",ROUND(IF(VLOOKUP($C53,'Regional Crises'!$B$1:$R$66,13,FALSE)&gt;Q$3,5,IF(VLOOKUP($C53,'Regional Crises'!$B$1:$R$66,13,FALSE)&lt;Q$4,0,5-(LOG(Q$3)-LOG(VLOOKUP($C53,'Regional Crises'!$B$1:$R$66,13,FALSE)))/(LOG(Q$3)-LOG(Q$4))*5)),1)))),(IF(VLOOKUP($E53,'Country Indicator Data'!$B$4:$N$300,9,FALSE)="x","x",ROUND(IF(VLOOKUP($E53,'Country Indicator Data'!$B$4:$N$300,9,FALSE)&gt;Q$3,5,IF(VLOOKUP($E53,'Country Indicator Data'!$B$4:$N$300,9,FALSE)&lt;Q$4,0,5-(LOG(Q$3)-LOG(VLOOKUP($E53,'Country Indicator Data'!$B$4:$N$300,9,FALSE)))/(LOG(Q$3)-LOG(Q$4))*5)),1))))</f>
        <v>3.4</v>
      </c>
      <c r="R53" s="163">
        <f t="shared" si="17"/>
        <v>3.2</v>
      </c>
      <c r="S53" s="163">
        <f>IF(LEN(E53)&gt;3,((IF(VLOOKUP($C53,'Regional Crises'!$B$1:$R$66,17,FALSE)="x","x",ROUND(IF(VLOOKUP($C53,'Regional Crises'!$B$1:$R$66,17,FALSE)&gt;S$3,0,IF(VLOOKUP($C53,'Regional Crises'!$B$1:$R$66,17,FALSE)&lt;S$4,5,(S$3-VLOOKUP($C53,'Regional Crises'!$B$1:$R$66,17,FALSE))/(S$3-S$4)*5)),1)))),(IF(VLOOKUP($E53,'Country Indicator Data'!$B$4:$N$300,13,FALSE)="x","x",ROUND(IF(VLOOKUP($E53,'Country Indicator Data'!$B$4:$N$300,13,FALSE)&gt;S$3,0,IF(VLOOKUP($E53,'Country Indicator Data'!$B$4:$N$300,13,FALSE)&lt;S$4,5,(S$3-VLOOKUP($E53,'Country Indicator Data'!$B$4:$N$300,13,FALSE))/(S$3-S$4)*5)),1))))</f>
        <v>3.9</v>
      </c>
      <c r="T53" s="163">
        <f>IF(LEN(E53)&gt;3,((IF(VLOOKUP($C53,'Regional Crises'!$B$1:$R$66,14,FALSE)="x","x",ROUND(IF(VLOOKUP($C53,'Regional Crises'!$B$1:$R$66,14,FALSE)&gt;T$3,0,IF(VLOOKUP($C53,'Regional Crises'!$B$1:$R$66,14,FALSE)&lt;T$4,5,(T$3-VLOOKUP($C53,'Regional Crises'!$B$1:$R$66,14,FALSE))/(T$3-T$4)*5)),1)))),(IF(VLOOKUP($E53,'Country Indicator Data'!$B$4:$N$300,10,FALSE)="x","x",ROUND(IF(VLOOKUP($E53,'Country Indicator Data'!$B$4:$N$300,10,FALSE)&gt;T$3,0,IF(VLOOKUP($E53,'Country Indicator Data'!$B$4:$N$300,10,FALSE)&lt;T$4,5,(T$3-VLOOKUP($E53,'Country Indicator Data'!$B$4:$N$300,10,FALSE))/(T$3-T$4)*5)),1))))</f>
        <v>3.5</v>
      </c>
      <c r="U53" s="163">
        <f>IF(LEN(E53)&gt;3,((IF(VLOOKUP($C53,'Regional Crises'!$B$1:$R$66,15,FALSE)="x","x",ROUND(IF(VLOOKUP($C53,'Regional Crises'!$B$1:$R$66,15,FALSE)&gt;U$3,0,IF(VLOOKUP($C53,'Regional Crises'!$B$1:$R$66,15,FALSE)&lt;U$4,5,(U$3-VLOOKUP($C53,'Regional Crises'!$B$1:$R$66,15,FALSE))/(U$3-U$4)*5)),1)))),(IF(VLOOKUP($E53,'Country Indicator Data'!$B$4:$N$300,11,FALSE)="x","x",ROUND(IF(VLOOKUP($E53,'Country Indicator Data'!$B$4:$N$300,11,FALSE)&gt;U$3,0,IF(VLOOKUP($E53,'Country Indicator Data'!$B$4:$N$300,11,FALSE)&lt;U$4,5,(U$3-VLOOKUP($E53,'Country Indicator Data'!$B$4:$N$300,11,FALSE))/(U$3-U$4)*5)),1))))</f>
        <v>2.5</v>
      </c>
      <c r="V53" s="163">
        <f>IF(LEN(E53)&gt;3,((IF(VLOOKUP($C53,'Regional Crises'!$B$1:$R$66,16,FALSE)="x","x",ROUND(IF(VLOOKUP($C53,'Regional Crises'!$B$1:$R$66,16,FALSE)&gt;V$3,0,IF(VLOOKUP($C53,'Regional Crises'!$B$1:$R$66,16,FALSE)&lt;V$4,5,(V$3-VLOOKUP($C53,'Regional Crises'!$B$1:$R$66,16,FALSE))/(V$3-V$4)*5)),1)))),(IF(VLOOKUP($E53,'Country Indicator Data'!$B$4:$N$300,12,FALSE)="x","x",ROUND(IF(VLOOKUP($E53,'Country Indicator Data'!$B$4:$N$300,12,FALSE)&gt;V$3,0,IF(VLOOKUP($E53,'Country Indicator Data'!$B$4:$N$300,12,FALSE)&lt;V$4,5,(V$3-VLOOKUP($E53,'Country Indicator Data'!$B$4:$N$300,12,FALSE))/(V$3-V$4)*5)),1))))</f>
        <v>2.6</v>
      </c>
      <c r="W53" s="163">
        <f t="shared" si="18"/>
        <v>3.1</v>
      </c>
      <c r="X53" s="163">
        <f t="shared" si="19"/>
        <v>2.8</v>
      </c>
      <c r="Y53" s="184">
        <f>IF('Core Indicators'!FC50="x","x",IF('Core Indicators'!FC50&gt;=5,5,IF('Core Indicators'!FC50&gt;=4,4,IF('Core Indicators'!FC50&gt;=3,3,IF('Core Indicators'!FC50&gt;=2,2,IF('Core Indicators'!FC50&gt;=1,1,0))))))</f>
        <v>2</v>
      </c>
      <c r="Z53" s="163">
        <f t="shared" si="20"/>
        <v>2</v>
      </c>
      <c r="AA53" s="184">
        <f>'Crisis Indicator Data'!Y50</f>
        <v>0</v>
      </c>
      <c r="AB53" s="184">
        <f>'Crisis Indicator Data'!Z50</f>
        <v>1</v>
      </c>
      <c r="AC53" s="184">
        <f>'Crisis Indicator Data'!AA50</f>
        <v>0</v>
      </c>
      <c r="AD53" s="184">
        <f>'Crisis Indicator Data'!AB50</f>
        <v>0</v>
      </c>
      <c r="AE53" s="184">
        <f t="shared" si="21"/>
        <v>1</v>
      </c>
      <c r="AF53" s="184">
        <f>'Crisis Indicator Data'!AC50</f>
        <v>0</v>
      </c>
      <c r="AG53" s="184">
        <f>'Crisis Indicator Data'!AD50</f>
        <v>2</v>
      </c>
      <c r="AH53" s="184">
        <f t="shared" si="22"/>
        <v>2</v>
      </c>
      <c r="AI53" s="184">
        <f>'Crisis Indicator Data'!AE50</f>
        <v>3</v>
      </c>
      <c r="AJ53" s="184">
        <f>'Crisis Indicator Data'!AF50</f>
        <v>0</v>
      </c>
      <c r="AK53" s="184">
        <f>'Crisis Indicator Data'!AG50</f>
        <v>3</v>
      </c>
      <c r="AL53" s="184">
        <f t="shared" si="23"/>
        <v>4</v>
      </c>
      <c r="AM53" s="163">
        <f t="shared" si="24"/>
        <v>2</v>
      </c>
      <c r="AN53" s="163">
        <f t="shared" si="25"/>
        <v>2</v>
      </c>
    </row>
    <row r="54" spans="1:40" ht="13.5" customHeight="1" x14ac:dyDescent="0.35">
      <c r="A54" s="172" t="str">
        <f>'Crisis Indicator Data'!A51</f>
        <v>Complex crisis in Haiti</v>
      </c>
      <c r="B54" s="173" t="str">
        <f>'Crisis Indicator Data'!B51</f>
        <v>Earthquake,Violence,Socio-political,Other seasonal event</v>
      </c>
      <c r="C54" s="173" t="str">
        <f>'Crisis Indicator Data'!C51</f>
        <v>HTI001</v>
      </c>
      <c r="D54" s="173" t="str">
        <f>'Crisis Indicator Data'!D51</f>
        <v>Haiti</v>
      </c>
      <c r="E54" s="174" t="str">
        <f>'Crisis Indicator Data'!E51</f>
        <v>HTI</v>
      </c>
      <c r="F54" s="163">
        <f>IF(LEN(E54)&gt;3,(IF(VLOOKUP($C54,'Regional Crises'!$B$1:$R$66,7,FALSE)="x","x",ROUND(IF(VLOOKUP($C54,'Regional Crises'!$B$1:$R$66,7,FALSE)&gt;$F$3,5,IF(VLOOKUP($C54,'Regional Crises'!$B$1:$R$66,7,FALSE)&lt;F$4,0,($F$3-VLOOKUP($C54,'Regional Crises'!$B$1:$R$66,7,FALSE))/($F$3-$F$4)*5)),1))),IF(VLOOKUP($E54,'Country Indicator Data'!$B$4:$N$300,3,FALSE)="x","x",ROUND(IF(VLOOKUP($E54,'Country Indicator Data'!$B$4:$N$300,3,FALSE)&gt;$F$3,5,IF(VLOOKUP($E54,'Country Indicator Data'!$B$4:$N$300,3,FALSE)&lt;$F$4,0,($F$3-VLOOKUP($E54,'Country Indicator Data'!$B$4:$N$300,3,FALSE))/($F$3-$F$4)*5)),1)))</f>
        <v>2.1</v>
      </c>
      <c r="G54" s="163">
        <f>IF(LEN(E54)&gt;3,(IF(VLOOKUP($C54,'Regional Crises'!$B$1:$R$66,9,FALSE)="x","x",ROUND(IF(VLOOKUP($C54,'Regional Crises'!$B$1:$R$66,9,FALSE)&gt;G$3,5,IF(VLOOKUP($C54,'Regional Crises'!$B$1:$R$66,9,FALSE)&lt;G$4,0,(G$3-VLOOKUP($C54,'Regional Crises'!$B$1:$R$66,9,FALSE))/(G$3-G$4)*5)),1))),IF(VLOOKUP($E54,'Country Indicator Data'!$B$4:$N$300,5,FALSE)="x","x",ROUND(IF(VLOOKUP($E54,'Country Indicator Data'!$B$4:$N$300,5,FALSE)&gt;G$3,5,IF(VLOOKUP($E54,'Country Indicator Data'!$B$4:$N$300,5,FALSE)&lt;G$4,0,(G$3-VLOOKUP($E54,'Country Indicator Data'!$B$4:$N$300,5,FALSE))/(G$3-G$4)*5)),1)))</f>
        <v>3.8</v>
      </c>
      <c r="H54" s="163">
        <f t="shared" si="13"/>
        <v>2.95</v>
      </c>
      <c r="I54" s="163">
        <f>IF(LEN(E54)&gt;3,(IF(VLOOKUP($C54,'Regional Crises'!$B$1:$R$66,6,FALSE)="x","x",ROUND(IF(VLOOKUP($C54,'Regional Crises'!$B$1:$R$66,6,FALSE)&gt;I$3,5,IF(VLOOKUP($C54,'Regional Crises'!$B$1:$R$66,6,FALSE)&lt;I$4,0,5-(I$3-VLOOKUP($C54,'Regional Crises'!$B$1:$R$66,6,FALSE))/(I$3-I$4)*5)),1))),IF(VLOOKUP($E54,'Country Indicator Data'!$B$4:$N$300,2,FALSE)="x","x",ROUND(IF(VLOOKUP($E54,'Country Indicator Data'!$B$4:$N$300,2,FALSE)&gt;I$3,5,IF(VLOOKUP($E54,'Country Indicator Data'!$B$4:$N$300,2,FALSE)&lt;I$4,0,5-(I$3-VLOOKUP($E54,'Country Indicator Data'!$B$4:$N$300,2,FALSE))/(I$3-I$4)*5)),1)))</f>
        <v>0</v>
      </c>
      <c r="J54" s="163">
        <f>IF(LEN(E54)&gt;3,(IF(VLOOKUP($C54,'Regional Crises'!$B$1:$R$66,8,FALSE)="x","x",ROUND(IF(VLOOKUP($C54,'Regional Crises'!$B$1:$R$66,8,FALSE)&gt;J$3,5,IF(VLOOKUP($C54,'Regional Crises'!$B$1:$R$66,8,FALSE)&lt;J$4,0,5-(J$3-VLOOKUP($C54,'Regional Crises'!$B$1:$R$66,8,FALSE))/(J$3-J$4)*5)),1))),IF(VLOOKUP($E54,'Country Indicator Data'!$B$4:$N$300,4,FALSE)="x","x",ROUND(IF(VLOOKUP($E54,'Country Indicator Data'!$B$4:$N$300,4,FALSE)&gt;J$3,5,IF(VLOOKUP($E54,'Country Indicator Data'!$B$4:$N$300,4,FALSE)&lt;J$4,0,5-(J$3-VLOOKUP($E54,'Country Indicator Data'!$B$4:$N$300,4,FALSE))/(J$3-J$4)*5)),1)))</f>
        <v>0</v>
      </c>
      <c r="K54" s="163">
        <f t="shared" si="14"/>
        <v>0</v>
      </c>
      <c r="L54" s="163">
        <f>IF(LEN(E54)&gt;3,(IF(VLOOKUP($C54,'Regional Crises'!$B$1:$R$66,10,FALSE)="x","x",ROUND(IF(VLOOKUP($C54,'Regional Crises'!$B$1:$R$66,10,FALSE)&gt;L$3,5,IF(VLOOKUP($C54,'Regional Crises'!$B$1:$R$66,10,FALSE)&lt;L$4,0,5-(L$3-VLOOKUP($C54,'Regional Crises'!$B$1:$R$66,10,FALSE))/(L$3-L$4)*5)),1))),IF(VLOOKUP($E54,'Country Indicator Data'!$B$4:$N$300,6,FALSE)="x","x",ROUND(IF(VLOOKUP($E54,'Country Indicator Data'!$B$4:$N$300,6,FALSE)&gt;L$3,5,IF(VLOOKUP($E54,'Country Indicator Data'!$B$4:$N$300,6,FALSE)&lt;L$4,0,5-(L$3-VLOOKUP($E54,'Country Indicator Data'!$B$4:$N$300,6,FALSE))/(L$3-L$4)*5)),1)))</f>
        <v>4.0999999999999996</v>
      </c>
      <c r="M54" s="163">
        <f>IF(LEN(E54)&gt;3,(IF(VLOOKUP($C54,'Regional Crises'!$B$1:$R$66,11,FALSE)="x","x",ROUND(IF(VLOOKUP($C54,'Regional Crises'!$B$1:$R$66,11,FALSE)&gt;M$3,5,IF(VLOOKUP($C54,'Regional Crises'!$B$1:$R$66,11,FALSE)&lt;M$4,0,5-(M$3-VLOOKUP($C54,'Regional Crises'!$B$1:$R$66,11,FALSE))/(M$3-M$4)*5)),1))),IF(VLOOKUP($E54,'Country Indicator Data'!$B$4:$N$300,7,FALSE)="x","x",ROUND(IF(VLOOKUP($E54,'Country Indicator Data'!$B$4:$N$300,7,FALSE)&gt;M$3,5,IF(VLOOKUP($E54,'Country Indicator Data'!$B$4:$N$300,7,FALSE)&lt;M$4,0,5-(M$3-VLOOKUP($E54,'Country Indicator Data'!$B$4:$N$300,7,FALSE))/(M$3-M$4)*5)),1)))</f>
        <v>2</v>
      </c>
      <c r="N54" s="163">
        <f t="shared" si="15"/>
        <v>3.05</v>
      </c>
      <c r="O54" s="163">
        <f t="shared" si="16"/>
        <v>2</v>
      </c>
      <c r="P54" s="163">
        <f>IF(LEN(E54)&gt;3,VLOOKUP(C54,'Regional Crises'!$B$1:$R$69,12,FALSE),VLOOKUP(E54,'Country Indicator Data'!$B$4:$I$300,8,FALSE))</f>
        <v>5</v>
      </c>
      <c r="Q54" s="163">
        <f>IF(LEN(E54)&gt;3,((IF(VLOOKUP($C54,'Regional Crises'!$B$1:$R$66,13,FALSE)="x","x",ROUND(IF(VLOOKUP($C54,'Regional Crises'!$B$1:$R$66,13,FALSE)&gt;Q$3,5,IF(VLOOKUP($C54,'Regional Crises'!$B$1:$R$66,13,FALSE)&lt;Q$4,0,5-(LOG(Q$3)-LOG(VLOOKUP($C54,'Regional Crises'!$B$1:$R$66,13,FALSE)))/(LOG(Q$3)-LOG(Q$4))*5)),1)))),(IF(VLOOKUP($E54,'Country Indicator Data'!$B$4:$N$300,9,FALSE)="x","x",ROUND(IF(VLOOKUP($E54,'Country Indicator Data'!$B$4:$N$300,9,FALSE)&gt;Q$3,5,IF(VLOOKUP($E54,'Country Indicator Data'!$B$4:$N$300,9,FALSE)&lt;Q$4,0,5-(LOG(Q$3)-LOG(VLOOKUP($E54,'Country Indicator Data'!$B$4:$N$300,9,FALSE)))/(LOG(Q$3)-LOG(Q$4))*5)),1))))</f>
        <v>3.9</v>
      </c>
      <c r="R54" s="163">
        <f t="shared" si="17"/>
        <v>4.45</v>
      </c>
      <c r="S54" s="163">
        <f>IF(LEN(E54)&gt;3,((IF(VLOOKUP($C54,'Regional Crises'!$B$1:$R$66,17,FALSE)="x","x",ROUND(IF(VLOOKUP($C54,'Regional Crises'!$B$1:$R$66,17,FALSE)&gt;S$3,0,IF(VLOOKUP($C54,'Regional Crises'!$B$1:$R$66,17,FALSE)&lt;S$4,5,(S$3-VLOOKUP($C54,'Regional Crises'!$B$1:$R$66,17,FALSE))/(S$3-S$4)*5)),1)))),(IF(VLOOKUP($E54,'Country Indicator Data'!$B$4:$N$300,13,FALSE)="x","x",ROUND(IF(VLOOKUP($E54,'Country Indicator Data'!$B$4:$N$300,13,FALSE)&gt;S$3,0,IF(VLOOKUP($E54,'Country Indicator Data'!$B$4:$N$300,13,FALSE)&lt;S$4,5,(S$3-VLOOKUP($E54,'Country Indicator Data'!$B$4:$N$300,13,FALSE))/(S$3-S$4)*5)),1))))</f>
        <v>4.2</v>
      </c>
      <c r="T54" s="163">
        <f>IF(LEN(E54)&gt;3,((IF(VLOOKUP($C54,'Regional Crises'!$B$1:$R$66,14,FALSE)="x","x",ROUND(IF(VLOOKUP($C54,'Regional Crises'!$B$1:$R$66,14,FALSE)&gt;T$3,0,IF(VLOOKUP($C54,'Regional Crises'!$B$1:$R$66,14,FALSE)&lt;T$4,5,(T$3-VLOOKUP($C54,'Regional Crises'!$B$1:$R$66,14,FALSE))/(T$3-T$4)*5)),1)))),(IF(VLOOKUP($E54,'Country Indicator Data'!$B$4:$N$300,10,FALSE)="x","x",ROUND(IF(VLOOKUP($E54,'Country Indicator Data'!$B$4:$N$300,10,FALSE)&gt;T$3,0,IF(VLOOKUP($E54,'Country Indicator Data'!$B$4:$N$300,10,FALSE)&lt;T$4,5,(T$3-VLOOKUP($E54,'Country Indicator Data'!$B$4:$N$300,10,FALSE))/(T$3-T$4)*5)),1))))</f>
        <v>3.9</v>
      </c>
      <c r="U54" s="163">
        <f>IF(LEN(E54)&gt;3,((IF(VLOOKUP($C54,'Regional Crises'!$B$1:$R$66,15,FALSE)="x","x",ROUND(IF(VLOOKUP($C54,'Regional Crises'!$B$1:$R$66,15,FALSE)&gt;U$3,0,IF(VLOOKUP($C54,'Regional Crises'!$B$1:$R$66,15,FALSE)&lt;U$4,5,(U$3-VLOOKUP($C54,'Regional Crises'!$B$1:$R$66,15,FALSE))/(U$3-U$4)*5)),1)))),(IF(VLOOKUP($E54,'Country Indicator Data'!$B$4:$N$300,11,FALSE)="x","x",ROUND(IF(VLOOKUP($E54,'Country Indicator Data'!$B$4:$N$300,11,FALSE)&gt;U$3,0,IF(VLOOKUP($E54,'Country Indicator Data'!$B$4:$N$300,11,FALSE)&lt;U$4,5,(U$3-VLOOKUP($E54,'Country Indicator Data'!$B$4:$N$300,11,FALSE))/(U$3-U$4)*5)),1))))</f>
        <v>3.8</v>
      </c>
      <c r="V54" s="163">
        <f>IF(LEN(E54)&gt;3,((IF(VLOOKUP($C54,'Regional Crises'!$B$1:$R$66,16,FALSE)="x","x",ROUND(IF(VLOOKUP($C54,'Regional Crises'!$B$1:$R$66,16,FALSE)&gt;V$3,0,IF(VLOOKUP($C54,'Regional Crises'!$B$1:$R$66,16,FALSE)&lt;V$4,5,(V$3-VLOOKUP($C54,'Regional Crises'!$B$1:$R$66,16,FALSE))/(V$3-V$4)*5)),1)))),(IF(VLOOKUP($E54,'Country Indicator Data'!$B$4:$N$300,12,FALSE)="x","x",ROUND(IF(VLOOKUP($E54,'Country Indicator Data'!$B$4:$N$300,12,FALSE)&gt;V$3,0,IF(VLOOKUP($E54,'Country Indicator Data'!$B$4:$N$300,12,FALSE)&lt;V$4,5,(V$3-VLOOKUP($E54,'Country Indicator Data'!$B$4:$N$300,12,FALSE))/(V$3-V$4)*5)),1))))</f>
        <v>3.5</v>
      </c>
      <c r="W54" s="163">
        <f t="shared" si="18"/>
        <v>3.9</v>
      </c>
      <c r="X54" s="163">
        <f t="shared" si="19"/>
        <v>3.5</v>
      </c>
      <c r="Y54" s="184">
        <f>IF('Core Indicators'!FC51="x","x",IF('Core Indicators'!FC51&gt;=5,5,IF('Core Indicators'!FC51&gt;=4,4,IF('Core Indicators'!FC51&gt;=3,3,IF('Core Indicators'!FC51&gt;=2,2,IF('Core Indicators'!FC51&gt;=1,1,0))))))</f>
        <v>5</v>
      </c>
      <c r="Z54" s="163">
        <f t="shared" si="20"/>
        <v>5</v>
      </c>
      <c r="AA54" s="184">
        <f>'Crisis Indicator Data'!Y51</f>
        <v>1</v>
      </c>
      <c r="AB54" s="184">
        <f>'Crisis Indicator Data'!Z51</f>
        <v>3</v>
      </c>
      <c r="AC54" s="184">
        <f>'Crisis Indicator Data'!AA51</f>
        <v>3</v>
      </c>
      <c r="AD54" s="184">
        <f>'Crisis Indicator Data'!AB51</f>
        <v>0</v>
      </c>
      <c r="AE54" s="184">
        <f t="shared" si="21"/>
        <v>3</v>
      </c>
      <c r="AF54" s="184">
        <f>'Crisis Indicator Data'!AC51</f>
        <v>0</v>
      </c>
      <c r="AG54" s="184">
        <f>'Crisis Indicator Data'!AD51</f>
        <v>2</v>
      </c>
      <c r="AH54" s="184">
        <f t="shared" si="22"/>
        <v>2</v>
      </c>
      <c r="AI54" s="184">
        <f>'Crisis Indicator Data'!AE51</f>
        <v>3</v>
      </c>
      <c r="AJ54" s="184">
        <f>'Crisis Indicator Data'!AF51</f>
        <v>0</v>
      </c>
      <c r="AK54" s="184">
        <f>'Crisis Indicator Data'!AG51</f>
        <v>3</v>
      </c>
      <c r="AL54" s="184">
        <f t="shared" si="23"/>
        <v>4</v>
      </c>
      <c r="AM54" s="163">
        <f t="shared" si="24"/>
        <v>3</v>
      </c>
      <c r="AN54" s="163">
        <f t="shared" si="25"/>
        <v>4</v>
      </c>
    </row>
    <row r="55" spans="1:40" ht="13.5" customHeight="1" x14ac:dyDescent="0.35">
      <c r="A55" s="172" t="str">
        <f>'Crisis Indicator Data'!A52</f>
        <v>Displacement from Russia-Ukraine conflict in Hungary</v>
      </c>
      <c r="B55" s="173" t="str">
        <f>'Crisis Indicator Data'!B52</f>
        <v>Conflict,Displacement</v>
      </c>
      <c r="C55" s="173" t="str">
        <f>'Crisis Indicator Data'!C52</f>
        <v>HUN002</v>
      </c>
      <c r="D55" s="173" t="str">
        <f>'Crisis Indicator Data'!D52</f>
        <v>Hungary</v>
      </c>
      <c r="E55" s="174" t="str">
        <f>'Crisis Indicator Data'!E52</f>
        <v>HUN</v>
      </c>
      <c r="F55" s="163">
        <f>IF(LEN(E55)&gt;3,(IF(VLOOKUP($C55,'Regional Crises'!$B$1:$R$66,7,FALSE)="x","x",ROUND(IF(VLOOKUP($C55,'Regional Crises'!$B$1:$R$66,7,FALSE)&gt;$F$3,5,IF(VLOOKUP($C55,'Regional Crises'!$B$1:$R$66,7,FALSE)&lt;F$4,0,($F$3-VLOOKUP($C55,'Regional Crises'!$B$1:$R$66,7,FALSE))/($F$3-$F$4)*5)),1))),IF(VLOOKUP($E55,'Country Indicator Data'!$B$4:$N$300,3,FALSE)="x","x",ROUND(IF(VLOOKUP($E55,'Country Indicator Data'!$B$4:$N$300,3,FALSE)&gt;$F$3,5,IF(VLOOKUP($E55,'Country Indicator Data'!$B$4:$N$300,3,FALSE)&lt;$F$4,0,($F$3-VLOOKUP($E55,'Country Indicator Data'!$B$4:$N$300,3,FALSE))/($F$3-$F$4)*5)),1)))</f>
        <v>1.1000000000000001</v>
      </c>
      <c r="G55" s="163">
        <f>IF(LEN(E55)&gt;3,(IF(VLOOKUP($C55,'Regional Crises'!$B$1:$R$66,9,FALSE)="x","x",ROUND(IF(VLOOKUP($C55,'Regional Crises'!$B$1:$R$66,9,FALSE)&gt;G$3,5,IF(VLOOKUP($C55,'Regional Crises'!$B$1:$R$66,9,FALSE)&lt;G$4,0,(G$3-VLOOKUP($C55,'Regional Crises'!$B$1:$R$66,9,FALSE))/(G$3-G$4)*5)),1))),IF(VLOOKUP($E55,'Country Indicator Data'!$B$4:$N$300,5,FALSE)="x","x",ROUND(IF(VLOOKUP($E55,'Country Indicator Data'!$B$4:$N$300,5,FALSE)&gt;G$3,5,IF(VLOOKUP($E55,'Country Indicator Data'!$B$4:$N$300,5,FALSE)&lt;G$4,0,(G$3-VLOOKUP($E55,'Country Indicator Data'!$B$4:$N$300,5,FALSE))/(G$3-G$4)*5)),1)))</f>
        <v>1.9</v>
      </c>
      <c r="H55" s="163">
        <f t="shared" si="13"/>
        <v>1.5</v>
      </c>
      <c r="I55" s="163">
        <f>IF(LEN(E55)&gt;3,(IF(VLOOKUP($C55,'Regional Crises'!$B$1:$R$66,6,FALSE)="x","x",ROUND(IF(VLOOKUP($C55,'Regional Crises'!$B$1:$R$66,6,FALSE)&gt;I$3,5,IF(VLOOKUP($C55,'Regional Crises'!$B$1:$R$66,6,FALSE)&lt;I$4,0,5-(I$3-VLOOKUP($C55,'Regional Crises'!$B$1:$R$66,6,FALSE))/(I$3-I$4)*5)),1))),IF(VLOOKUP($E55,'Country Indicator Data'!$B$4:$N$300,2,FALSE)="x","x",ROUND(IF(VLOOKUP($E55,'Country Indicator Data'!$B$4:$N$300,2,FALSE)&gt;I$3,5,IF(VLOOKUP($E55,'Country Indicator Data'!$B$4:$N$300,2,FALSE)&lt;I$4,0,5-(I$3-VLOOKUP($E55,'Country Indicator Data'!$B$4:$N$300,2,FALSE))/(I$3-I$4)*5)),1)))</f>
        <v>0.9</v>
      </c>
      <c r="J55" s="163">
        <f>IF(LEN(E55)&gt;3,(IF(VLOOKUP($C55,'Regional Crises'!$B$1:$R$66,8,FALSE)="x","x",ROUND(IF(VLOOKUP($C55,'Regional Crises'!$B$1:$R$66,8,FALSE)&gt;J$3,5,IF(VLOOKUP($C55,'Regional Crises'!$B$1:$R$66,8,FALSE)&lt;J$4,0,5-(J$3-VLOOKUP($C55,'Regional Crises'!$B$1:$R$66,8,FALSE))/(J$3-J$4)*5)),1))),IF(VLOOKUP($E55,'Country Indicator Data'!$B$4:$N$300,4,FALSE)="x","x",ROUND(IF(VLOOKUP($E55,'Country Indicator Data'!$B$4:$N$300,4,FALSE)&gt;J$3,5,IF(VLOOKUP($E55,'Country Indicator Data'!$B$4:$N$300,4,FALSE)&lt;J$4,0,5-(J$3-VLOOKUP($E55,'Country Indicator Data'!$B$4:$N$300,4,FALSE))/(J$3-J$4)*5)),1)))</f>
        <v>0.5</v>
      </c>
      <c r="K55" s="163">
        <f t="shared" si="14"/>
        <v>0.7</v>
      </c>
      <c r="L55" s="163">
        <f>IF(LEN(E55)&gt;3,(IF(VLOOKUP($C55,'Regional Crises'!$B$1:$R$66,10,FALSE)="x","x",ROUND(IF(VLOOKUP($C55,'Regional Crises'!$B$1:$R$66,10,FALSE)&gt;L$3,5,IF(VLOOKUP($C55,'Regional Crises'!$B$1:$R$66,10,FALSE)&lt;L$4,0,5-(L$3-VLOOKUP($C55,'Regional Crises'!$B$1:$R$66,10,FALSE))/(L$3-L$4)*5)),1))),IF(VLOOKUP($E55,'Country Indicator Data'!$B$4:$N$300,6,FALSE)="x","x",ROUND(IF(VLOOKUP($E55,'Country Indicator Data'!$B$4:$N$300,6,FALSE)&gt;L$3,5,IF(VLOOKUP($E55,'Country Indicator Data'!$B$4:$N$300,6,FALSE)&lt;L$4,0,5-(L$3-VLOOKUP($E55,'Country Indicator Data'!$B$4:$N$300,6,FALSE))/(L$3-L$4)*5)),1)))</f>
        <v>1.7</v>
      </c>
      <c r="M55" s="163">
        <f>IF(LEN(E55)&gt;3,(IF(VLOOKUP($C55,'Regional Crises'!$B$1:$R$66,11,FALSE)="x","x",ROUND(IF(VLOOKUP($C55,'Regional Crises'!$B$1:$R$66,11,FALSE)&gt;M$3,5,IF(VLOOKUP($C55,'Regional Crises'!$B$1:$R$66,11,FALSE)&lt;M$4,0,5-(M$3-VLOOKUP($C55,'Regional Crises'!$B$1:$R$66,11,FALSE))/(M$3-M$4)*5)),1))),IF(VLOOKUP($E55,'Country Indicator Data'!$B$4:$N$300,7,FALSE)="x","x",ROUND(IF(VLOOKUP($E55,'Country Indicator Data'!$B$4:$N$300,7,FALSE)&gt;M$3,5,IF(VLOOKUP($E55,'Country Indicator Data'!$B$4:$N$300,7,FALSE)&lt;M$4,0,5-(M$3-VLOOKUP($E55,'Country Indicator Data'!$B$4:$N$300,7,FALSE))/(M$3-M$4)*5)),1)))</f>
        <v>0.6</v>
      </c>
      <c r="N55" s="163">
        <f t="shared" si="15"/>
        <v>1.1499999999999999</v>
      </c>
      <c r="O55" s="163">
        <f t="shared" si="16"/>
        <v>1.1166666666666667</v>
      </c>
      <c r="P55" s="163">
        <f>IF(LEN(E55)&gt;3,VLOOKUP(C55,'Regional Crises'!$B$1:$R$69,12,FALSE),VLOOKUP(E55,'Country Indicator Data'!$B$4:$I$300,8,FALSE))</f>
        <v>1</v>
      </c>
      <c r="Q55" s="163">
        <f>IF(LEN(E55)&gt;3,((IF(VLOOKUP($C55,'Regional Crises'!$B$1:$R$66,13,FALSE)="x","x",ROUND(IF(VLOOKUP($C55,'Regional Crises'!$B$1:$R$66,13,FALSE)&gt;Q$3,5,IF(VLOOKUP($C55,'Regional Crises'!$B$1:$R$66,13,FALSE)&lt;Q$4,0,5-(LOG(Q$3)-LOG(VLOOKUP($C55,'Regional Crises'!$B$1:$R$66,13,FALSE)))/(LOG(Q$3)-LOG(Q$4))*5)),1)))),(IF(VLOOKUP($E55,'Country Indicator Data'!$B$4:$N$300,9,FALSE)="x","x",ROUND(IF(VLOOKUP($E55,'Country Indicator Data'!$B$4:$N$300,9,FALSE)&gt;Q$3,5,IF(VLOOKUP($E55,'Country Indicator Data'!$B$4:$N$300,9,FALSE)&lt;Q$4,0,5-(LOG(Q$3)-LOG(VLOOKUP($E55,'Country Indicator Data'!$B$4:$N$300,9,FALSE)))/(LOG(Q$3)-LOG(Q$4))*5)),1))))</f>
        <v>0</v>
      </c>
      <c r="R55" s="163">
        <f t="shared" si="17"/>
        <v>0.5</v>
      </c>
      <c r="S55" s="163">
        <f>IF(LEN(E55)&gt;3,((IF(VLOOKUP($C55,'Regional Crises'!$B$1:$R$66,17,FALSE)="x","x",ROUND(IF(VLOOKUP($C55,'Regional Crises'!$B$1:$R$66,17,FALSE)&gt;S$3,0,IF(VLOOKUP($C55,'Regional Crises'!$B$1:$R$66,17,FALSE)&lt;S$4,5,(S$3-VLOOKUP($C55,'Regional Crises'!$B$1:$R$66,17,FALSE))/(S$3-S$4)*5)),1)))),(IF(VLOOKUP($E55,'Country Indicator Data'!$B$4:$N$300,13,FALSE)="x","x",ROUND(IF(VLOOKUP($E55,'Country Indicator Data'!$B$4:$N$300,13,FALSE)&gt;S$3,0,IF(VLOOKUP($E55,'Country Indicator Data'!$B$4:$N$300,13,FALSE)&lt;S$4,5,(S$3-VLOOKUP($E55,'Country Indicator Data'!$B$4:$N$300,13,FALSE))/(S$3-S$4)*5)),1))))</f>
        <v>2.9</v>
      </c>
      <c r="T55" s="163">
        <f>IF(LEN(E55)&gt;3,((IF(VLOOKUP($C55,'Regional Crises'!$B$1:$R$66,14,FALSE)="x","x",ROUND(IF(VLOOKUP($C55,'Regional Crises'!$B$1:$R$66,14,FALSE)&gt;T$3,0,IF(VLOOKUP($C55,'Regional Crises'!$B$1:$R$66,14,FALSE)&lt;T$4,5,(T$3-VLOOKUP($C55,'Regional Crises'!$B$1:$R$66,14,FALSE))/(T$3-T$4)*5)),1)))),(IF(VLOOKUP($E55,'Country Indicator Data'!$B$4:$N$300,10,FALSE)="x","x",ROUND(IF(VLOOKUP($E55,'Country Indicator Data'!$B$4:$N$300,10,FALSE)&gt;T$3,0,IF(VLOOKUP($E55,'Country Indicator Data'!$B$4:$N$300,10,FALSE)&lt;T$4,5,(T$3-VLOOKUP($E55,'Country Indicator Data'!$B$4:$N$300,10,FALSE))/(T$3-T$4)*5)),1))))</f>
        <v>2.1</v>
      </c>
      <c r="U55" s="163">
        <f>IF(LEN(E55)&gt;3,((IF(VLOOKUP($C55,'Regional Crises'!$B$1:$R$66,15,FALSE)="x","x",ROUND(IF(VLOOKUP($C55,'Regional Crises'!$B$1:$R$66,15,FALSE)&gt;U$3,0,IF(VLOOKUP($C55,'Regional Crises'!$B$1:$R$66,15,FALSE)&lt;U$4,5,(U$3-VLOOKUP($C55,'Regional Crises'!$B$1:$R$66,15,FALSE))/(U$3-U$4)*5)),1)))),(IF(VLOOKUP($E55,'Country Indicator Data'!$B$4:$N$300,11,FALSE)="x","x",ROUND(IF(VLOOKUP($E55,'Country Indicator Data'!$B$4:$N$300,11,FALSE)&gt;U$3,0,IF(VLOOKUP($E55,'Country Indicator Data'!$B$4:$N$300,11,FALSE)&lt;U$4,5,(U$3-VLOOKUP($E55,'Country Indicator Data'!$B$4:$N$300,11,FALSE))/(U$3-U$4)*5)),1))))</f>
        <v>1.7</v>
      </c>
      <c r="V55" s="163">
        <f>IF(LEN(E55)&gt;3,((IF(VLOOKUP($C55,'Regional Crises'!$B$1:$R$66,16,FALSE)="x","x",ROUND(IF(VLOOKUP($C55,'Regional Crises'!$B$1:$R$66,16,FALSE)&gt;V$3,0,IF(VLOOKUP($C55,'Regional Crises'!$B$1:$R$66,16,FALSE)&lt;V$4,5,(V$3-VLOOKUP($C55,'Regional Crises'!$B$1:$R$66,16,FALSE))/(V$3-V$4)*5)),1)))),(IF(VLOOKUP($E55,'Country Indicator Data'!$B$4:$N$300,12,FALSE)="x","x",ROUND(IF(VLOOKUP($E55,'Country Indicator Data'!$B$4:$N$300,12,FALSE)&gt;V$3,0,IF(VLOOKUP($E55,'Country Indicator Data'!$B$4:$N$300,12,FALSE)&lt;V$4,5,(V$3-VLOOKUP($E55,'Country Indicator Data'!$B$4:$N$300,12,FALSE))/(V$3-V$4)*5)),1))))</f>
        <v>1.8</v>
      </c>
      <c r="W55" s="163">
        <f t="shared" si="18"/>
        <v>2.1</v>
      </c>
      <c r="X55" s="163">
        <f t="shared" si="19"/>
        <v>1.2</v>
      </c>
      <c r="Y55" s="184">
        <f>IF('Core Indicators'!FC52="x","x",IF('Core Indicators'!FC52&gt;=5,5,IF('Core Indicators'!FC52&gt;=4,4,IF('Core Indicators'!FC52&gt;=3,3,IF('Core Indicators'!FC52&gt;=2,2,IF('Core Indicators'!FC52&gt;=1,1,0))))))</f>
        <v>2</v>
      </c>
      <c r="Z55" s="163">
        <f t="shared" si="20"/>
        <v>2</v>
      </c>
      <c r="AA55" s="184">
        <f>'Crisis Indicator Data'!Y52</f>
        <v>0</v>
      </c>
      <c r="AB55" s="184">
        <f>'Crisis Indicator Data'!Z52</f>
        <v>0</v>
      </c>
      <c r="AC55" s="184">
        <f>'Crisis Indicator Data'!AA52</f>
        <v>0</v>
      </c>
      <c r="AD55" s="184">
        <f>'Crisis Indicator Data'!AB52</f>
        <v>0</v>
      </c>
      <c r="AE55" s="184">
        <f t="shared" si="21"/>
        <v>0</v>
      </c>
      <c r="AF55" s="184">
        <f>'Crisis Indicator Data'!AC52</f>
        <v>0</v>
      </c>
      <c r="AG55" s="184">
        <f>'Crisis Indicator Data'!AD52</f>
        <v>1</v>
      </c>
      <c r="AH55" s="184">
        <f t="shared" si="22"/>
        <v>1</v>
      </c>
      <c r="AI55" s="184">
        <f>'Crisis Indicator Data'!AE52</f>
        <v>0</v>
      </c>
      <c r="AJ55" s="184">
        <f>'Crisis Indicator Data'!AF52</f>
        <v>0</v>
      </c>
      <c r="AK55" s="184">
        <f>'Crisis Indicator Data'!AG52</f>
        <v>0</v>
      </c>
      <c r="AL55" s="184">
        <f t="shared" si="23"/>
        <v>0</v>
      </c>
      <c r="AM55" s="163">
        <f t="shared" si="24"/>
        <v>0</v>
      </c>
      <c r="AN55" s="163">
        <f t="shared" si="25"/>
        <v>1</v>
      </c>
    </row>
    <row r="56" spans="1:40" ht="13.5" customHeight="1" x14ac:dyDescent="0.35">
      <c r="A56" s="172" t="str">
        <f>'Crisis Indicator Data'!A53</f>
        <v>Papua Conflict</v>
      </c>
      <c r="B56" s="173" t="str">
        <f>'Crisis Indicator Data'!B53</f>
        <v>Socio-political,Violence,Conflict</v>
      </c>
      <c r="C56" s="173" t="str">
        <f>'Crisis Indicator Data'!C53</f>
        <v>IDN002</v>
      </c>
      <c r="D56" s="173" t="str">
        <f>'Crisis Indicator Data'!D53</f>
        <v>Indonesia</v>
      </c>
      <c r="E56" s="174" t="str">
        <f>'Crisis Indicator Data'!E53</f>
        <v>IDN</v>
      </c>
      <c r="F56" s="163">
        <f>IF(LEN(E56)&gt;3,(IF(VLOOKUP($C56,'Regional Crises'!$B$1:$R$66,7,FALSE)="x","x",ROUND(IF(VLOOKUP($C56,'Regional Crises'!$B$1:$R$66,7,FALSE)&gt;$F$3,5,IF(VLOOKUP($C56,'Regional Crises'!$B$1:$R$66,7,FALSE)&lt;F$4,0,($F$3-VLOOKUP($C56,'Regional Crises'!$B$1:$R$66,7,FALSE))/($F$3-$F$4)*5)),1))),IF(VLOOKUP($E56,'Country Indicator Data'!$B$4:$N$300,3,FALSE)="x","x",ROUND(IF(VLOOKUP($E56,'Country Indicator Data'!$B$4:$N$300,3,FALSE)&gt;$F$3,5,IF(VLOOKUP($E56,'Country Indicator Data'!$B$4:$N$300,3,FALSE)&lt;$F$4,0,($F$3-VLOOKUP($E56,'Country Indicator Data'!$B$4:$N$300,3,FALSE))/($F$3-$F$4)*5)),1)))</f>
        <v>3.2</v>
      </c>
      <c r="G56" s="163">
        <f>IF(LEN(E56)&gt;3,(IF(VLOOKUP($C56,'Regional Crises'!$B$1:$R$66,9,FALSE)="x","x",ROUND(IF(VLOOKUP($C56,'Regional Crises'!$B$1:$R$66,9,FALSE)&gt;G$3,5,IF(VLOOKUP($C56,'Regional Crises'!$B$1:$R$66,9,FALSE)&lt;G$4,0,(G$3-VLOOKUP($C56,'Regional Crises'!$B$1:$R$66,9,FALSE))/(G$3-G$4)*5)),1))),IF(VLOOKUP($E56,'Country Indicator Data'!$B$4:$N$300,5,FALSE)="x","x",ROUND(IF(VLOOKUP($E56,'Country Indicator Data'!$B$4:$N$300,5,FALSE)&gt;G$3,5,IF(VLOOKUP($E56,'Country Indicator Data'!$B$4:$N$300,5,FALSE)&lt;G$4,0,(G$3-VLOOKUP($E56,'Country Indicator Data'!$B$4:$N$300,5,FALSE))/(G$3-G$4)*5)),1)))</f>
        <v>1.9</v>
      </c>
      <c r="H56" s="163">
        <f t="shared" si="13"/>
        <v>2.5499999999999998</v>
      </c>
      <c r="I56" s="163">
        <f>IF(LEN(E56)&gt;3,(IF(VLOOKUP($C56,'Regional Crises'!$B$1:$R$66,6,FALSE)="x","x",ROUND(IF(VLOOKUP($C56,'Regional Crises'!$B$1:$R$66,6,FALSE)&gt;I$3,5,IF(VLOOKUP($C56,'Regional Crises'!$B$1:$R$66,6,FALSE)&lt;I$4,0,5-(I$3-VLOOKUP($C56,'Regional Crises'!$B$1:$R$66,6,FALSE))/(I$3-I$4)*5)),1))),IF(VLOOKUP($E56,'Country Indicator Data'!$B$4:$N$300,2,FALSE)="x","x",ROUND(IF(VLOOKUP($E56,'Country Indicator Data'!$B$4:$N$300,2,FALSE)&gt;I$3,5,IF(VLOOKUP($E56,'Country Indicator Data'!$B$4:$N$300,2,FALSE)&lt;I$4,0,5-(I$3-VLOOKUP($E56,'Country Indicator Data'!$B$4:$N$300,2,FALSE))/(I$3-I$4)*5)),1)))</f>
        <v>3.9</v>
      </c>
      <c r="J56" s="163">
        <f>IF(LEN(E56)&gt;3,(IF(VLOOKUP($C56,'Regional Crises'!$B$1:$R$66,8,FALSE)="x","x",ROUND(IF(VLOOKUP($C56,'Regional Crises'!$B$1:$R$66,8,FALSE)&gt;J$3,5,IF(VLOOKUP($C56,'Regional Crises'!$B$1:$R$66,8,FALSE)&lt;J$4,0,5-(J$3-VLOOKUP($C56,'Regional Crises'!$B$1:$R$66,8,FALSE))/(J$3-J$4)*5)),1))),IF(VLOOKUP($E56,'Country Indicator Data'!$B$4:$N$300,4,FALSE)="x","x",ROUND(IF(VLOOKUP($E56,'Country Indicator Data'!$B$4:$N$300,4,FALSE)&gt;J$3,5,IF(VLOOKUP($E56,'Country Indicator Data'!$B$4:$N$300,4,FALSE)&lt;J$4,0,5-(J$3-VLOOKUP($E56,'Country Indicator Data'!$B$4:$N$300,4,FALSE))/(J$3-J$4)*5)),1)))</f>
        <v>1.1000000000000001</v>
      </c>
      <c r="K56" s="163">
        <f t="shared" si="14"/>
        <v>2.5</v>
      </c>
      <c r="L56" s="163">
        <f>IF(LEN(E56)&gt;3,(IF(VLOOKUP($C56,'Regional Crises'!$B$1:$R$66,10,FALSE)="x","x",ROUND(IF(VLOOKUP($C56,'Regional Crises'!$B$1:$R$66,10,FALSE)&gt;L$3,5,IF(VLOOKUP($C56,'Regional Crises'!$B$1:$R$66,10,FALSE)&lt;L$4,0,5-(L$3-VLOOKUP($C56,'Regional Crises'!$B$1:$R$66,10,FALSE))/(L$3-L$4)*5)),1))),IF(VLOOKUP($E56,'Country Indicator Data'!$B$4:$N$300,6,FALSE)="x","x",ROUND(IF(VLOOKUP($E56,'Country Indicator Data'!$B$4:$N$300,6,FALSE)&gt;L$3,5,IF(VLOOKUP($E56,'Country Indicator Data'!$B$4:$N$300,6,FALSE)&lt;L$4,0,5-(L$3-VLOOKUP($E56,'Country Indicator Data'!$B$4:$N$300,6,FALSE))/(L$3-L$4)*5)),1)))</f>
        <v>3</v>
      </c>
      <c r="M56" s="163">
        <f>IF(LEN(E56)&gt;3,(IF(VLOOKUP($C56,'Regional Crises'!$B$1:$R$66,11,FALSE)="x","x",ROUND(IF(VLOOKUP($C56,'Regional Crises'!$B$1:$R$66,11,FALSE)&gt;M$3,5,IF(VLOOKUP($C56,'Regional Crises'!$B$1:$R$66,11,FALSE)&lt;M$4,0,5-(M$3-VLOOKUP($C56,'Regional Crises'!$B$1:$R$66,11,FALSE))/(M$3-M$4)*5)),1))),IF(VLOOKUP($E56,'Country Indicator Data'!$B$4:$N$300,7,FALSE)="x","x",ROUND(IF(VLOOKUP($E56,'Country Indicator Data'!$B$4:$N$300,7,FALSE)&gt;M$3,5,IF(VLOOKUP($E56,'Country Indicator Data'!$B$4:$N$300,7,FALSE)&lt;M$4,0,5-(M$3-VLOOKUP($E56,'Country Indicator Data'!$B$4:$N$300,7,FALSE))/(M$3-M$4)*5)),1)))</f>
        <v>1.6</v>
      </c>
      <c r="N56" s="163">
        <f t="shared" si="15"/>
        <v>2.2999999999999998</v>
      </c>
      <c r="O56" s="163">
        <f t="shared" si="16"/>
        <v>2.4499999999999997</v>
      </c>
      <c r="P56" s="163">
        <f>IF(LEN(E56)&gt;3,VLOOKUP(C56,'Regional Crises'!$B$1:$R$69,12,FALSE),VLOOKUP(E56,'Country Indicator Data'!$B$4:$I$300,8,FALSE))</f>
        <v>3</v>
      </c>
      <c r="Q56" s="163">
        <f>IF(LEN(E56)&gt;3,((IF(VLOOKUP($C56,'Regional Crises'!$B$1:$R$66,13,FALSE)="x","x",ROUND(IF(VLOOKUP($C56,'Regional Crises'!$B$1:$R$66,13,FALSE)&gt;Q$3,5,IF(VLOOKUP($C56,'Regional Crises'!$B$1:$R$66,13,FALSE)&lt;Q$4,0,5-(LOG(Q$3)-LOG(VLOOKUP($C56,'Regional Crises'!$B$1:$R$66,13,FALSE)))/(LOG(Q$3)-LOG(Q$4))*5)),1)))),(IF(VLOOKUP($E56,'Country Indicator Data'!$B$4:$N$300,9,FALSE)="x","x",ROUND(IF(VLOOKUP($E56,'Country Indicator Data'!$B$4:$N$300,9,FALSE)&gt;Q$3,5,IF(VLOOKUP($E56,'Country Indicator Data'!$B$4:$N$300,9,FALSE)&lt;Q$4,0,5-(LOG(Q$3)-LOG(VLOOKUP($E56,'Country Indicator Data'!$B$4:$N$300,9,FALSE)))/(LOG(Q$3)-LOG(Q$4))*5)),1))))</f>
        <v>2.5</v>
      </c>
      <c r="R56" s="163">
        <f t="shared" si="17"/>
        <v>2.75</v>
      </c>
      <c r="S56" s="163">
        <f>IF(LEN(E56)&gt;3,((IF(VLOOKUP($C56,'Regional Crises'!$B$1:$R$66,17,FALSE)="x","x",ROUND(IF(VLOOKUP($C56,'Regional Crises'!$B$1:$R$66,17,FALSE)&gt;S$3,0,IF(VLOOKUP($C56,'Regional Crises'!$B$1:$R$66,17,FALSE)&lt;S$4,5,(S$3-VLOOKUP($C56,'Regional Crises'!$B$1:$R$66,17,FALSE))/(S$3-S$4)*5)),1)))),(IF(VLOOKUP($E56,'Country Indicator Data'!$B$4:$N$300,13,FALSE)="x","x",ROUND(IF(VLOOKUP($E56,'Country Indicator Data'!$B$4:$N$300,13,FALSE)&gt;S$3,0,IF(VLOOKUP($E56,'Country Indicator Data'!$B$4:$N$300,13,FALSE)&lt;S$4,5,(S$3-VLOOKUP($E56,'Country Indicator Data'!$B$4:$N$300,13,FALSE))/(S$3-S$4)*5)),1))))</f>
        <v>3.3</v>
      </c>
      <c r="T56" s="163">
        <f>IF(LEN(E56)&gt;3,((IF(VLOOKUP($C56,'Regional Crises'!$B$1:$R$66,14,FALSE)="x","x",ROUND(IF(VLOOKUP($C56,'Regional Crises'!$B$1:$R$66,14,FALSE)&gt;T$3,0,IF(VLOOKUP($C56,'Regional Crises'!$B$1:$R$66,14,FALSE)&lt;T$4,5,(T$3-VLOOKUP($C56,'Regional Crises'!$B$1:$R$66,14,FALSE))/(T$3-T$4)*5)),1)))),(IF(VLOOKUP($E56,'Country Indicator Data'!$B$4:$N$300,10,FALSE)="x","x",ROUND(IF(VLOOKUP($E56,'Country Indicator Data'!$B$4:$N$300,10,FALSE)&gt;T$3,0,IF(VLOOKUP($E56,'Country Indicator Data'!$B$4:$N$300,10,FALSE)&lt;T$4,5,(T$3-VLOOKUP($E56,'Country Indicator Data'!$B$4:$N$300,10,FALSE))/(T$3-T$4)*5)),1))))</f>
        <v>2.7</v>
      </c>
      <c r="U56" s="163">
        <f>IF(LEN(E56)&gt;3,((IF(VLOOKUP($C56,'Regional Crises'!$B$1:$R$66,15,FALSE)="x","x",ROUND(IF(VLOOKUP($C56,'Regional Crises'!$B$1:$R$66,15,FALSE)&gt;U$3,0,IF(VLOOKUP($C56,'Regional Crises'!$B$1:$R$66,15,FALSE)&lt;U$4,5,(U$3-VLOOKUP($C56,'Regional Crises'!$B$1:$R$66,15,FALSE))/(U$3-U$4)*5)),1)))),(IF(VLOOKUP($E56,'Country Indicator Data'!$B$4:$N$300,11,FALSE)="x","x",ROUND(IF(VLOOKUP($E56,'Country Indicator Data'!$B$4:$N$300,11,FALSE)&gt;U$3,0,IF(VLOOKUP($E56,'Country Indicator Data'!$B$4:$N$300,11,FALSE)&lt;U$4,5,(U$3-VLOOKUP($E56,'Country Indicator Data'!$B$4:$N$300,11,FALSE))/(U$3-U$4)*5)),1))))</f>
        <v>1.9</v>
      </c>
      <c r="V56" s="163">
        <f>IF(LEN(E56)&gt;3,((IF(VLOOKUP($C56,'Regional Crises'!$B$1:$R$66,16,FALSE)="x","x",ROUND(IF(VLOOKUP($C56,'Regional Crises'!$B$1:$R$66,16,FALSE)&gt;V$3,0,IF(VLOOKUP($C56,'Regional Crises'!$B$1:$R$66,16,FALSE)&lt;V$4,5,(V$3-VLOOKUP($C56,'Regional Crises'!$B$1:$R$66,16,FALSE))/(V$3-V$4)*5)),1)))),(IF(VLOOKUP($E56,'Country Indicator Data'!$B$4:$N$300,12,FALSE)="x","x",ROUND(IF(VLOOKUP($E56,'Country Indicator Data'!$B$4:$N$300,12,FALSE)&gt;V$3,0,IF(VLOOKUP($E56,'Country Indicator Data'!$B$4:$N$300,12,FALSE)&lt;V$4,5,(V$3-VLOOKUP($E56,'Country Indicator Data'!$B$4:$N$300,12,FALSE))/(V$3-V$4)*5)),1))))</f>
        <v>2.2000000000000002</v>
      </c>
      <c r="W56" s="163">
        <f t="shared" si="18"/>
        <v>2.5</v>
      </c>
      <c r="X56" s="163">
        <f t="shared" si="19"/>
        <v>2.6</v>
      </c>
      <c r="Y56" s="184">
        <f>IF('Core Indicators'!FC53="x","x",IF('Core Indicators'!FC53&gt;=5,5,IF('Core Indicators'!FC53&gt;=4,4,IF('Core Indicators'!FC53&gt;=3,3,IF('Core Indicators'!FC53&gt;=2,2,IF('Core Indicators'!FC53&gt;=1,1,0))))))</f>
        <v>4</v>
      </c>
      <c r="Z56" s="163">
        <f t="shared" si="20"/>
        <v>4</v>
      </c>
      <c r="AA56" s="184">
        <f>'Crisis Indicator Data'!Y53</f>
        <v>1</v>
      </c>
      <c r="AB56" s="184">
        <f>'Crisis Indicator Data'!Z53</f>
        <v>2</v>
      </c>
      <c r="AC56" s="184">
        <f>'Crisis Indicator Data'!AA53</f>
        <v>1</v>
      </c>
      <c r="AD56" s="184">
        <f>'Crisis Indicator Data'!AB53</f>
        <v>0</v>
      </c>
      <c r="AE56" s="184">
        <f t="shared" si="21"/>
        <v>2</v>
      </c>
      <c r="AF56" s="184">
        <f>'Crisis Indicator Data'!AC53</f>
        <v>2</v>
      </c>
      <c r="AG56" s="184">
        <f>'Crisis Indicator Data'!AD53</f>
        <v>3</v>
      </c>
      <c r="AH56" s="184">
        <f t="shared" si="22"/>
        <v>5</v>
      </c>
      <c r="AI56" s="184">
        <f>'Crisis Indicator Data'!AE53</f>
        <v>2</v>
      </c>
      <c r="AJ56" s="184">
        <f>'Crisis Indicator Data'!AF53</f>
        <v>0</v>
      </c>
      <c r="AK56" s="184">
        <f>'Crisis Indicator Data'!AG53</f>
        <v>2</v>
      </c>
      <c r="AL56" s="184">
        <f t="shared" si="23"/>
        <v>3</v>
      </c>
      <c r="AM56" s="163">
        <f t="shared" si="24"/>
        <v>3</v>
      </c>
      <c r="AN56" s="163">
        <f t="shared" si="25"/>
        <v>3.5</v>
      </c>
    </row>
    <row r="57" spans="1:40" ht="13.5" customHeight="1" x14ac:dyDescent="0.35">
      <c r="A57" s="172" t="str">
        <f>'Crisis Indicator Data'!A54</f>
        <v>2024 Monsoon Floods in India</v>
      </c>
      <c r="B57" s="173" t="str">
        <f>'Crisis Indicator Data'!B54</f>
        <v>Floods</v>
      </c>
      <c r="C57" s="173" t="str">
        <f>'Crisis Indicator Data'!C54</f>
        <v>IND006</v>
      </c>
      <c r="D57" s="173" t="str">
        <f>'Crisis Indicator Data'!D54</f>
        <v>India</v>
      </c>
      <c r="E57" s="174" t="str">
        <f>'Crisis Indicator Data'!E54</f>
        <v>IND</v>
      </c>
      <c r="F57" s="163">
        <f>IF(LEN(E57)&gt;3,(IF(VLOOKUP($C57,'Regional Crises'!$B$1:$R$66,7,FALSE)="x","x",ROUND(IF(VLOOKUP($C57,'Regional Crises'!$B$1:$R$66,7,FALSE)&gt;$F$3,5,IF(VLOOKUP($C57,'Regional Crises'!$B$1:$R$66,7,FALSE)&lt;F$4,0,($F$3-VLOOKUP($C57,'Regional Crises'!$B$1:$R$66,7,FALSE))/($F$3-$F$4)*5)),1))),IF(VLOOKUP($E57,'Country Indicator Data'!$B$4:$N$300,3,FALSE)="x","x",ROUND(IF(VLOOKUP($E57,'Country Indicator Data'!$B$4:$N$300,3,FALSE)&gt;$F$3,5,IF(VLOOKUP($E57,'Country Indicator Data'!$B$4:$N$300,3,FALSE)&lt;$F$4,0,($F$3-VLOOKUP($E57,'Country Indicator Data'!$B$4:$N$300,3,FALSE))/($F$3-$F$4)*5)),1)))</f>
        <v>2.5</v>
      </c>
      <c r="G57" s="163">
        <f>IF(LEN(E57)&gt;3,(IF(VLOOKUP($C57,'Regional Crises'!$B$1:$R$66,9,FALSE)="x","x",ROUND(IF(VLOOKUP($C57,'Regional Crises'!$B$1:$R$66,9,FALSE)&gt;G$3,5,IF(VLOOKUP($C57,'Regional Crises'!$B$1:$R$66,9,FALSE)&lt;G$4,0,(G$3-VLOOKUP($C57,'Regional Crises'!$B$1:$R$66,9,FALSE))/(G$3-G$4)*5)),1))),IF(VLOOKUP($E57,'Country Indicator Data'!$B$4:$N$300,5,FALSE)="x","x",ROUND(IF(VLOOKUP($E57,'Country Indicator Data'!$B$4:$N$300,5,FALSE)&gt;G$3,5,IF(VLOOKUP($E57,'Country Indicator Data'!$B$4:$N$300,5,FALSE)&lt;G$4,0,(G$3-VLOOKUP($E57,'Country Indicator Data'!$B$4:$N$300,5,FALSE))/(G$3-G$4)*5)),1)))</f>
        <v>2</v>
      </c>
      <c r="H57" s="163">
        <f t="shared" si="13"/>
        <v>2.25</v>
      </c>
      <c r="I57" s="163">
        <f>IF(LEN(E57)&gt;3,(IF(VLOOKUP($C57,'Regional Crises'!$B$1:$R$66,6,FALSE)="x","x",ROUND(IF(VLOOKUP($C57,'Regional Crises'!$B$1:$R$66,6,FALSE)&gt;I$3,5,IF(VLOOKUP($C57,'Regional Crises'!$B$1:$R$66,6,FALSE)&lt;I$4,0,5-(I$3-VLOOKUP($C57,'Regional Crises'!$B$1:$R$66,6,FALSE))/(I$3-I$4)*5)),1))),IF(VLOOKUP($E57,'Country Indicator Data'!$B$4:$N$300,2,FALSE)="x","x",ROUND(IF(VLOOKUP($E57,'Country Indicator Data'!$B$4:$N$300,2,FALSE)&gt;I$3,5,IF(VLOOKUP($E57,'Country Indicator Data'!$B$4:$N$300,2,FALSE)&lt;I$4,0,5-(I$3-VLOOKUP($E57,'Country Indicator Data'!$B$4:$N$300,2,FALSE))/(I$3-I$4)*5)),1)))</f>
        <v>4.4000000000000004</v>
      </c>
      <c r="J57" s="163">
        <f>IF(LEN(E57)&gt;3,(IF(VLOOKUP($C57,'Regional Crises'!$B$1:$R$66,8,FALSE)="x","x",ROUND(IF(VLOOKUP($C57,'Regional Crises'!$B$1:$R$66,8,FALSE)&gt;J$3,5,IF(VLOOKUP($C57,'Regional Crises'!$B$1:$R$66,8,FALSE)&lt;J$4,0,5-(J$3-VLOOKUP($C57,'Regional Crises'!$B$1:$R$66,8,FALSE))/(J$3-J$4)*5)),1))),IF(VLOOKUP($E57,'Country Indicator Data'!$B$4:$N$300,4,FALSE)="x","x",ROUND(IF(VLOOKUP($E57,'Country Indicator Data'!$B$4:$N$300,4,FALSE)&gt;J$3,5,IF(VLOOKUP($E57,'Country Indicator Data'!$B$4:$N$300,4,FALSE)&lt;J$4,0,5-(J$3-VLOOKUP($E57,'Country Indicator Data'!$B$4:$N$300,4,FALSE))/(J$3-J$4)*5)),1)))</f>
        <v>0.1</v>
      </c>
      <c r="K57" s="163">
        <f t="shared" si="14"/>
        <v>2.25</v>
      </c>
      <c r="L57" s="163">
        <f>IF(LEN(E57)&gt;3,(IF(VLOOKUP($C57,'Regional Crises'!$B$1:$R$66,10,FALSE)="x","x",ROUND(IF(VLOOKUP($C57,'Regional Crises'!$B$1:$R$66,10,FALSE)&gt;L$3,5,IF(VLOOKUP($C57,'Regional Crises'!$B$1:$R$66,10,FALSE)&lt;L$4,0,5-(L$3-VLOOKUP($C57,'Regional Crises'!$B$1:$R$66,10,FALSE))/(L$3-L$4)*5)),1))),IF(VLOOKUP($E57,'Country Indicator Data'!$B$4:$N$300,6,FALSE)="x","x",ROUND(IF(VLOOKUP($E57,'Country Indicator Data'!$B$4:$N$300,6,FALSE)&gt;L$3,5,IF(VLOOKUP($E57,'Country Indicator Data'!$B$4:$N$300,6,FALSE)&lt;L$4,0,5-(L$3-VLOOKUP($E57,'Country Indicator Data'!$B$4:$N$300,6,FALSE))/(L$3-L$4)*5)),1)))</f>
        <v>3.3</v>
      </c>
      <c r="M57" s="163">
        <f>IF(LEN(E57)&gt;3,(IF(VLOOKUP($C57,'Regional Crises'!$B$1:$R$66,11,FALSE)="x","x",ROUND(IF(VLOOKUP($C57,'Regional Crises'!$B$1:$R$66,11,FALSE)&gt;M$3,5,IF(VLOOKUP($C57,'Regional Crises'!$B$1:$R$66,11,FALSE)&lt;M$4,0,5-(M$3-VLOOKUP($C57,'Regional Crises'!$B$1:$R$66,11,FALSE))/(M$3-M$4)*5)),1))),IF(VLOOKUP($E57,'Country Indicator Data'!$B$4:$N$300,7,FALSE)="x","x",ROUND(IF(VLOOKUP($E57,'Country Indicator Data'!$B$4:$N$300,7,FALSE)&gt;M$3,5,IF(VLOOKUP($E57,'Country Indicator Data'!$B$4:$N$300,7,FALSE)&lt;M$4,0,5-(M$3-VLOOKUP($E57,'Country Indicator Data'!$B$4:$N$300,7,FALSE))/(M$3-M$4)*5)),1)))</f>
        <v>1.3</v>
      </c>
      <c r="N57" s="163">
        <f t="shared" si="15"/>
        <v>2.2999999999999998</v>
      </c>
      <c r="O57" s="163">
        <f t="shared" si="16"/>
        <v>2.2666666666666666</v>
      </c>
      <c r="P57" s="163">
        <f>IF(LEN(E57)&gt;3,VLOOKUP(C57,'Regional Crises'!$B$1:$R$69,12,FALSE),VLOOKUP(E57,'Country Indicator Data'!$B$4:$I$300,8,FALSE))</f>
        <v>4</v>
      </c>
      <c r="Q57" s="163">
        <f>IF(LEN(E57)&gt;3,((IF(VLOOKUP($C57,'Regional Crises'!$B$1:$R$66,13,FALSE)="x","x",ROUND(IF(VLOOKUP($C57,'Regional Crises'!$B$1:$R$66,13,FALSE)&gt;Q$3,5,IF(VLOOKUP($C57,'Regional Crises'!$B$1:$R$66,13,FALSE)&lt;Q$4,0,5-(LOG(Q$3)-LOG(VLOOKUP($C57,'Regional Crises'!$B$1:$R$66,13,FALSE)))/(LOG(Q$3)-LOG(Q$4))*5)),1)))),(IF(VLOOKUP($E57,'Country Indicator Data'!$B$4:$N$300,9,FALSE)="x","x",ROUND(IF(VLOOKUP($E57,'Country Indicator Data'!$B$4:$N$300,9,FALSE)&gt;Q$3,5,IF(VLOOKUP($E57,'Country Indicator Data'!$B$4:$N$300,9,FALSE)&lt;Q$4,0,5-(LOG(Q$3)-LOG(VLOOKUP($E57,'Country Indicator Data'!$B$4:$N$300,9,FALSE)))/(LOG(Q$3)-LOG(Q$4))*5)),1))))</f>
        <v>2.9</v>
      </c>
      <c r="R57" s="163">
        <f t="shared" si="17"/>
        <v>3.45</v>
      </c>
      <c r="S57" s="163">
        <f>IF(LEN(E57)&gt;3,((IF(VLOOKUP($C57,'Regional Crises'!$B$1:$R$66,17,FALSE)="x","x",ROUND(IF(VLOOKUP($C57,'Regional Crises'!$B$1:$R$66,17,FALSE)&gt;S$3,0,IF(VLOOKUP($C57,'Regional Crises'!$B$1:$R$66,17,FALSE)&lt;S$4,5,(S$3-VLOOKUP($C57,'Regional Crises'!$B$1:$R$66,17,FALSE))/(S$3-S$4)*5)),1)))),(IF(VLOOKUP($E57,'Country Indicator Data'!$B$4:$N$300,13,FALSE)="x","x",ROUND(IF(VLOOKUP($E57,'Country Indicator Data'!$B$4:$N$300,13,FALSE)&gt;S$3,0,IF(VLOOKUP($E57,'Country Indicator Data'!$B$4:$N$300,13,FALSE)&lt;S$4,5,(S$3-VLOOKUP($E57,'Country Indicator Data'!$B$4:$N$300,13,FALSE))/(S$3-S$4)*5)),1))))</f>
        <v>3.1</v>
      </c>
      <c r="T57" s="163">
        <f>IF(LEN(E57)&gt;3,((IF(VLOOKUP($C57,'Regional Crises'!$B$1:$R$66,14,FALSE)="x","x",ROUND(IF(VLOOKUP($C57,'Regional Crises'!$B$1:$R$66,14,FALSE)&gt;T$3,0,IF(VLOOKUP($C57,'Regional Crises'!$B$1:$R$66,14,FALSE)&lt;T$4,5,(T$3-VLOOKUP($C57,'Regional Crises'!$B$1:$R$66,14,FALSE))/(T$3-T$4)*5)),1)))),(IF(VLOOKUP($E57,'Country Indicator Data'!$B$4:$N$300,10,FALSE)="x","x",ROUND(IF(VLOOKUP($E57,'Country Indicator Data'!$B$4:$N$300,10,FALSE)&gt;T$3,0,IF(VLOOKUP($E57,'Country Indicator Data'!$B$4:$N$300,10,FALSE)&lt;T$4,5,(T$3-VLOOKUP($E57,'Country Indicator Data'!$B$4:$N$300,10,FALSE))/(T$3-T$4)*5)),1))))</f>
        <v>2.4</v>
      </c>
      <c r="U57" s="163">
        <f>IF(LEN(E57)&gt;3,((IF(VLOOKUP($C57,'Regional Crises'!$B$1:$R$66,15,FALSE)="x","x",ROUND(IF(VLOOKUP($C57,'Regional Crises'!$B$1:$R$66,15,FALSE)&gt;U$3,0,IF(VLOOKUP($C57,'Regional Crises'!$B$1:$R$66,15,FALSE)&lt;U$4,5,(U$3-VLOOKUP($C57,'Regional Crises'!$B$1:$R$66,15,FALSE))/(U$3-U$4)*5)),1)))),(IF(VLOOKUP($E57,'Country Indicator Data'!$B$4:$N$300,11,FALSE)="x","x",ROUND(IF(VLOOKUP($E57,'Country Indicator Data'!$B$4:$N$300,11,FALSE)&gt;U$3,0,IF(VLOOKUP($E57,'Country Indicator Data'!$B$4:$N$300,11,FALSE)&lt;U$4,5,(U$3-VLOOKUP($E57,'Country Indicator Data'!$B$4:$N$300,11,FALSE))/(U$3-U$4)*5)),1))))</f>
        <v>2.1</v>
      </c>
      <c r="V57" s="163">
        <f>IF(LEN(E57)&gt;3,((IF(VLOOKUP($C57,'Regional Crises'!$B$1:$R$66,16,FALSE)="x","x",ROUND(IF(VLOOKUP($C57,'Regional Crises'!$B$1:$R$66,16,FALSE)&gt;V$3,0,IF(VLOOKUP($C57,'Regional Crises'!$B$1:$R$66,16,FALSE)&lt;V$4,5,(V$3-VLOOKUP($C57,'Regional Crises'!$B$1:$R$66,16,FALSE))/(V$3-V$4)*5)),1)))),(IF(VLOOKUP($E57,'Country Indicator Data'!$B$4:$N$300,12,FALSE)="x","x",ROUND(IF(VLOOKUP($E57,'Country Indicator Data'!$B$4:$N$300,12,FALSE)&gt;V$3,0,IF(VLOOKUP($E57,'Country Indicator Data'!$B$4:$N$300,12,FALSE)&lt;V$4,5,(V$3-VLOOKUP($E57,'Country Indicator Data'!$B$4:$N$300,12,FALSE))/(V$3-V$4)*5)),1))))</f>
        <v>1.7</v>
      </c>
      <c r="W57" s="163">
        <f t="shared" si="18"/>
        <v>2.2999999999999998</v>
      </c>
      <c r="X57" s="163">
        <f t="shared" si="19"/>
        <v>2.7</v>
      </c>
      <c r="Y57" s="184">
        <f>IF('Core Indicators'!FC54="x","x",IF('Core Indicators'!FC54&gt;=5,5,IF('Core Indicators'!FC54&gt;=4,4,IF('Core Indicators'!FC54&gt;=3,3,IF('Core Indicators'!FC54&gt;=2,2,IF('Core Indicators'!FC54&gt;=1,1,0))))))</f>
        <v>4</v>
      </c>
      <c r="Z57" s="163">
        <f t="shared" si="20"/>
        <v>4</v>
      </c>
      <c r="AA57" s="184">
        <f>'Crisis Indicator Data'!Y54</f>
        <v>1</v>
      </c>
      <c r="AB57" s="184">
        <f>'Crisis Indicator Data'!Z54</f>
        <v>1</v>
      </c>
      <c r="AC57" s="184">
        <f>'Crisis Indicator Data'!AA54</f>
        <v>1</v>
      </c>
      <c r="AD57" s="184">
        <f>'Crisis Indicator Data'!AB54</f>
        <v>0</v>
      </c>
      <c r="AE57" s="184">
        <f t="shared" si="21"/>
        <v>2</v>
      </c>
      <c r="AF57" s="184">
        <f>'Crisis Indicator Data'!AC54</f>
        <v>0</v>
      </c>
      <c r="AG57" s="184">
        <f>'Crisis Indicator Data'!AD54</f>
        <v>0</v>
      </c>
      <c r="AH57" s="184">
        <f t="shared" si="22"/>
        <v>0</v>
      </c>
      <c r="AI57" s="184">
        <f>'Crisis Indicator Data'!AE54</f>
        <v>0</v>
      </c>
      <c r="AJ57" s="184">
        <f>'Crisis Indicator Data'!AF54</f>
        <v>1</v>
      </c>
      <c r="AK57" s="184">
        <f>'Crisis Indicator Data'!AG54</f>
        <v>3</v>
      </c>
      <c r="AL57" s="184">
        <f t="shared" si="23"/>
        <v>3</v>
      </c>
      <c r="AM57" s="163">
        <f t="shared" si="24"/>
        <v>2</v>
      </c>
      <c r="AN57" s="163">
        <f t="shared" si="25"/>
        <v>3</v>
      </c>
    </row>
    <row r="58" spans="1:40" ht="13.5" customHeight="1" x14ac:dyDescent="0.35">
      <c r="A58" s="172" t="str">
        <f>'Crisis Indicator Data'!A55</f>
        <v>Afghan Refugees in Iran</v>
      </c>
      <c r="B58" s="173" t="str">
        <f>'Crisis Indicator Data'!B55</f>
        <v>Displacement</v>
      </c>
      <c r="C58" s="173" t="str">
        <f>'Crisis Indicator Data'!C55</f>
        <v>IRN004</v>
      </c>
      <c r="D58" s="173" t="str">
        <f>'Crisis Indicator Data'!D55</f>
        <v>Iran</v>
      </c>
      <c r="E58" s="174" t="str">
        <f>'Crisis Indicator Data'!E55</f>
        <v>IRN</v>
      </c>
      <c r="F58" s="163">
        <f>IF(LEN(E58)&gt;3,(IF(VLOOKUP($C58,'Regional Crises'!$B$1:$R$66,7,FALSE)="x","x",ROUND(IF(VLOOKUP($C58,'Regional Crises'!$B$1:$R$66,7,FALSE)&gt;$F$3,5,IF(VLOOKUP($C58,'Regional Crises'!$B$1:$R$66,7,FALSE)&lt;F$4,0,($F$3-VLOOKUP($C58,'Regional Crises'!$B$1:$R$66,7,FALSE))/($F$3-$F$4)*5)),1))),IF(VLOOKUP($E58,'Country Indicator Data'!$B$4:$N$300,3,FALSE)="x","x",ROUND(IF(VLOOKUP($E58,'Country Indicator Data'!$B$4:$N$300,3,FALSE)&gt;$F$3,5,IF(VLOOKUP($E58,'Country Indicator Data'!$B$4:$N$300,3,FALSE)&lt;$F$4,0,($F$3-VLOOKUP($E58,'Country Indicator Data'!$B$4:$N$300,3,FALSE))/($F$3-$F$4)*5)),1)))</f>
        <v>5</v>
      </c>
      <c r="G58" s="163">
        <f>IF(LEN(E58)&gt;3,(IF(VLOOKUP($C58,'Regional Crises'!$B$1:$R$66,9,FALSE)="x","x",ROUND(IF(VLOOKUP($C58,'Regional Crises'!$B$1:$R$66,9,FALSE)&gt;G$3,5,IF(VLOOKUP($C58,'Regional Crises'!$B$1:$R$66,9,FALSE)&lt;G$4,0,(G$3-VLOOKUP($C58,'Regional Crises'!$B$1:$R$66,9,FALSE))/(G$3-G$4)*5)),1))),IF(VLOOKUP($E58,'Country Indicator Data'!$B$4:$N$300,5,FALSE)="x","x",ROUND(IF(VLOOKUP($E58,'Country Indicator Data'!$B$4:$N$300,5,FALSE)&gt;G$3,5,IF(VLOOKUP($E58,'Country Indicator Data'!$B$4:$N$300,5,FALSE)&lt;G$4,0,(G$3-VLOOKUP($E58,'Country Indicator Data'!$B$4:$N$300,5,FALSE))/(G$3-G$4)*5)),1)))</f>
        <v>3.6</v>
      </c>
      <c r="H58" s="163">
        <f t="shared" si="13"/>
        <v>4.3</v>
      </c>
      <c r="I58" s="163">
        <f>IF(LEN(E58)&gt;3,(IF(VLOOKUP($C58,'Regional Crises'!$B$1:$R$66,6,FALSE)="x","x",ROUND(IF(VLOOKUP($C58,'Regional Crises'!$B$1:$R$66,6,FALSE)&gt;I$3,5,IF(VLOOKUP($C58,'Regional Crises'!$B$1:$R$66,6,FALSE)&lt;I$4,0,5-(I$3-VLOOKUP($C58,'Regional Crises'!$B$1:$R$66,6,FALSE))/(I$3-I$4)*5)),1))),IF(VLOOKUP($E58,'Country Indicator Data'!$B$4:$N$300,2,FALSE)="x","x",ROUND(IF(VLOOKUP($E58,'Country Indicator Data'!$B$4:$N$300,2,FALSE)&gt;I$3,5,IF(VLOOKUP($E58,'Country Indicator Data'!$B$4:$N$300,2,FALSE)&lt;I$4,0,5-(I$3-VLOOKUP($E58,'Country Indicator Data'!$B$4:$N$300,2,FALSE))/(I$3-I$4)*5)),1)))</f>
        <v>3.4</v>
      </c>
      <c r="J58" s="163">
        <f>IF(LEN(E58)&gt;3,(IF(VLOOKUP($C58,'Regional Crises'!$B$1:$R$66,8,FALSE)="x","x",ROUND(IF(VLOOKUP($C58,'Regional Crises'!$B$1:$R$66,8,FALSE)&gt;J$3,5,IF(VLOOKUP($C58,'Regional Crises'!$B$1:$R$66,8,FALSE)&lt;J$4,0,5-(J$3-VLOOKUP($C58,'Regional Crises'!$B$1:$R$66,8,FALSE))/(J$3-J$4)*5)),1))),IF(VLOOKUP($E58,'Country Indicator Data'!$B$4:$N$300,4,FALSE)="x","x",ROUND(IF(VLOOKUP($E58,'Country Indicator Data'!$B$4:$N$300,4,FALSE)&gt;J$3,5,IF(VLOOKUP($E58,'Country Indicator Data'!$B$4:$N$300,4,FALSE)&lt;J$4,0,5-(J$3-VLOOKUP($E58,'Country Indicator Data'!$B$4:$N$300,4,FALSE))/(J$3-J$4)*5)),1)))</f>
        <v>1.6</v>
      </c>
      <c r="K58" s="163">
        <f t="shared" si="14"/>
        <v>2.5</v>
      </c>
      <c r="L58" s="163">
        <f>IF(LEN(E58)&gt;3,(IF(VLOOKUP($C58,'Regional Crises'!$B$1:$R$66,10,FALSE)="x","x",ROUND(IF(VLOOKUP($C58,'Regional Crises'!$B$1:$R$66,10,FALSE)&gt;L$3,5,IF(VLOOKUP($C58,'Regional Crises'!$B$1:$R$66,10,FALSE)&lt;L$4,0,5-(L$3-VLOOKUP($C58,'Regional Crises'!$B$1:$R$66,10,FALSE))/(L$3-L$4)*5)),1))),IF(VLOOKUP($E58,'Country Indicator Data'!$B$4:$N$300,6,FALSE)="x","x",ROUND(IF(VLOOKUP($E58,'Country Indicator Data'!$B$4:$N$300,6,FALSE)&gt;L$3,5,IF(VLOOKUP($E58,'Country Indicator Data'!$B$4:$N$300,6,FALSE)&lt;L$4,0,5-(L$3-VLOOKUP($E58,'Country Indicator Data'!$B$4:$N$300,6,FALSE))/(L$3-L$4)*5)),1)))</f>
        <v>3.3</v>
      </c>
      <c r="M58" s="163">
        <f>IF(LEN(E58)&gt;3,(IF(VLOOKUP($C58,'Regional Crises'!$B$1:$R$66,11,FALSE)="x","x",ROUND(IF(VLOOKUP($C58,'Regional Crises'!$B$1:$R$66,11,FALSE)&gt;M$3,5,IF(VLOOKUP($C58,'Regional Crises'!$B$1:$R$66,11,FALSE)&lt;M$4,0,5-(M$3-VLOOKUP($C58,'Regional Crises'!$B$1:$R$66,11,FALSE))/(M$3-M$4)*5)),1))),IF(VLOOKUP($E58,'Country Indicator Data'!$B$4:$N$300,7,FALSE)="x","x",ROUND(IF(VLOOKUP($E58,'Country Indicator Data'!$B$4:$N$300,7,FALSE)&gt;M$3,5,IF(VLOOKUP($E58,'Country Indicator Data'!$B$4:$N$300,7,FALSE)&lt;M$4,0,5-(M$3-VLOOKUP($E58,'Country Indicator Data'!$B$4:$N$300,7,FALSE))/(M$3-M$4)*5)),1)))</f>
        <v>1.2</v>
      </c>
      <c r="N58" s="163">
        <f t="shared" si="15"/>
        <v>2.25</v>
      </c>
      <c r="O58" s="163">
        <f t="shared" si="16"/>
        <v>3.0166666666666671</v>
      </c>
      <c r="P58" s="163">
        <f>IF(LEN(E58)&gt;3,VLOOKUP(C58,'Regional Crises'!$B$1:$R$69,12,FALSE),VLOOKUP(E58,'Country Indicator Data'!$B$4:$I$300,8,FALSE))</f>
        <v>3</v>
      </c>
      <c r="Q58" s="163" t="str">
        <f>IF(LEN(E58)&gt;3,((IF(VLOOKUP($C58,'Regional Crises'!$B$1:$R$66,13,FALSE)="x","x",ROUND(IF(VLOOKUP($C58,'Regional Crises'!$B$1:$R$66,13,FALSE)&gt;Q$3,5,IF(VLOOKUP($C58,'Regional Crises'!$B$1:$R$66,13,FALSE)&lt;Q$4,0,5-(LOG(Q$3)-LOG(VLOOKUP($C58,'Regional Crises'!$B$1:$R$66,13,FALSE)))/(LOG(Q$3)-LOG(Q$4))*5)),1)))),(IF(VLOOKUP($E58,'Country Indicator Data'!$B$4:$N$300,9,FALSE)="x","x",ROUND(IF(VLOOKUP($E58,'Country Indicator Data'!$B$4:$N$300,9,FALSE)&gt;Q$3,5,IF(VLOOKUP($E58,'Country Indicator Data'!$B$4:$N$300,9,FALSE)&lt;Q$4,0,5-(LOG(Q$3)-LOG(VLOOKUP($E58,'Country Indicator Data'!$B$4:$N$300,9,FALSE)))/(LOG(Q$3)-LOG(Q$4))*5)),1))))</f>
        <v>x</v>
      </c>
      <c r="R58" s="163">
        <f t="shared" si="17"/>
        <v>3</v>
      </c>
      <c r="S58" s="163">
        <f>IF(LEN(E58)&gt;3,((IF(VLOOKUP($C58,'Regional Crises'!$B$1:$R$66,17,FALSE)="x","x",ROUND(IF(VLOOKUP($C58,'Regional Crises'!$B$1:$R$66,17,FALSE)&gt;S$3,0,IF(VLOOKUP($C58,'Regional Crises'!$B$1:$R$66,17,FALSE)&lt;S$4,5,(S$3-VLOOKUP($C58,'Regional Crises'!$B$1:$R$66,17,FALSE))/(S$3-S$4)*5)),1)))),(IF(VLOOKUP($E58,'Country Indicator Data'!$B$4:$N$300,13,FALSE)="x","x",ROUND(IF(VLOOKUP($E58,'Country Indicator Data'!$B$4:$N$300,13,FALSE)&gt;S$3,0,IF(VLOOKUP($E58,'Country Indicator Data'!$B$4:$N$300,13,FALSE)&lt;S$4,5,(S$3-VLOOKUP($E58,'Country Indicator Data'!$B$4:$N$300,13,FALSE))/(S$3-S$4)*5)),1))))</f>
        <v>3.8</v>
      </c>
      <c r="T58" s="163">
        <f>IF(LEN(E58)&gt;3,((IF(VLOOKUP($C58,'Regional Crises'!$B$1:$R$66,14,FALSE)="x","x",ROUND(IF(VLOOKUP($C58,'Regional Crises'!$B$1:$R$66,14,FALSE)&gt;T$3,0,IF(VLOOKUP($C58,'Regional Crises'!$B$1:$R$66,14,FALSE)&lt;T$4,5,(T$3-VLOOKUP($C58,'Regional Crises'!$B$1:$R$66,14,FALSE))/(T$3-T$4)*5)),1)))),(IF(VLOOKUP($E58,'Country Indicator Data'!$B$4:$N$300,10,FALSE)="x","x",ROUND(IF(VLOOKUP($E58,'Country Indicator Data'!$B$4:$N$300,10,FALSE)&gt;T$3,0,IF(VLOOKUP($E58,'Country Indicator Data'!$B$4:$N$300,10,FALSE)&lt;T$4,5,(T$3-VLOOKUP($E58,'Country Indicator Data'!$B$4:$N$300,10,FALSE))/(T$3-T$4)*5)),1))))</f>
        <v>3.5</v>
      </c>
      <c r="U58" s="163">
        <f>IF(LEN(E58)&gt;3,((IF(VLOOKUP($C58,'Regional Crises'!$B$1:$R$66,15,FALSE)="x","x",ROUND(IF(VLOOKUP($C58,'Regional Crises'!$B$1:$R$66,15,FALSE)&gt;U$3,0,IF(VLOOKUP($C58,'Regional Crises'!$B$1:$R$66,15,FALSE)&lt;U$4,5,(U$3-VLOOKUP($C58,'Regional Crises'!$B$1:$R$66,15,FALSE))/(U$3-U$4)*5)),1)))),(IF(VLOOKUP($E58,'Country Indicator Data'!$B$4:$N$300,11,FALSE)="x","x",ROUND(IF(VLOOKUP($E58,'Country Indicator Data'!$B$4:$N$300,11,FALSE)&gt;U$3,0,IF(VLOOKUP($E58,'Country Indicator Data'!$B$4:$N$300,11,FALSE)&lt;U$4,5,(U$3-VLOOKUP($E58,'Country Indicator Data'!$B$4:$N$300,11,FALSE))/(U$3-U$4)*5)),1))))</f>
        <v>3.7</v>
      </c>
      <c r="V58" s="163">
        <f>IF(LEN(E58)&gt;3,((IF(VLOOKUP($C58,'Regional Crises'!$B$1:$R$66,16,FALSE)="x","x",ROUND(IF(VLOOKUP($C58,'Regional Crises'!$B$1:$R$66,16,FALSE)&gt;V$3,0,IF(VLOOKUP($C58,'Regional Crises'!$B$1:$R$66,16,FALSE)&lt;V$4,5,(V$3-VLOOKUP($C58,'Regional Crises'!$B$1:$R$66,16,FALSE))/(V$3-V$4)*5)),1)))),(IF(VLOOKUP($E58,'Country Indicator Data'!$B$4:$N$300,12,FALSE)="x","x",ROUND(IF(VLOOKUP($E58,'Country Indicator Data'!$B$4:$N$300,12,FALSE)&gt;V$3,0,IF(VLOOKUP($E58,'Country Indicator Data'!$B$4:$N$300,12,FALSE)&lt;V$4,5,(V$3-VLOOKUP($E58,'Country Indicator Data'!$B$4:$N$300,12,FALSE))/(V$3-V$4)*5)),1))))</f>
        <v>4.5</v>
      </c>
      <c r="W58" s="163">
        <f t="shared" si="18"/>
        <v>3.9</v>
      </c>
      <c r="X58" s="163">
        <f t="shared" si="19"/>
        <v>3.3</v>
      </c>
      <c r="Y58" s="184">
        <f>IF('Core Indicators'!FC55="x","x",IF('Core Indicators'!FC55&gt;=5,5,IF('Core Indicators'!FC55&gt;=4,4,IF('Core Indicators'!FC55&gt;=3,3,IF('Core Indicators'!FC55&gt;=2,2,IF('Core Indicators'!FC55&gt;=1,1,0))))))</f>
        <v>2</v>
      </c>
      <c r="Z58" s="163">
        <f t="shared" si="20"/>
        <v>2</v>
      </c>
      <c r="AA58" s="184">
        <f>'Crisis Indicator Data'!Y55</f>
        <v>1</v>
      </c>
      <c r="AB58" s="184">
        <f>'Crisis Indicator Data'!Z55</f>
        <v>0</v>
      </c>
      <c r="AC58" s="184">
        <f>'Crisis Indicator Data'!AA55</f>
        <v>1</v>
      </c>
      <c r="AD58" s="184">
        <f>'Crisis Indicator Data'!AB55</f>
        <v>0</v>
      </c>
      <c r="AE58" s="184">
        <f t="shared" si="21"/>
        <v>2</v>
      </c>
      <c r="AF58" s="184">
        <f>'Crisis Indicator Data'!AC55</f>
        <v>2</v>
      </c>
      <c r="AG58" s="184">
        <f>'Crisis Indicator Data'!AD55</f>
        <v>1</v>
      </c>
      <c r="AH58" s="184">
        <f t="shared" si="22"/>
        <v>3</v>
      </c>
      <c r="AI58" s="184">
        <f>'Crisis Indicator Data'!AE55</f>
        <v>1</v>
      </c>
      <c r="AJ58" s="184">
        <f>'Crisis Indicator Data'!AF55</f>
        <v>1</v>
      </c>
      <c r="AK58" s="184">
        <f>'Crisis Indicator Data'!AG55</f>
        <v>2</v>
      </c>
      <c r="AL58" s="184">
        <f t="shared" si="23"/>
        <v>3</v>
      </c>
      <c r="AM58" s="163">
        <f t="shared" si="24"/>
        <v>3</v>
      </c>
      <c r="AN58" s="163">
        <f t="shared" si="25"/>
        <v>2.5</v>
      </c>
    </row>
    <row r="59" spans="1:40" ht="13.5" customHeight="1" x14ac:dyDescent="0.35">
      <c r="A59" s="172" t="str">
        <f>'Crisis Indicator Data'!A56</f>
        <v>Multiple crises in Iraq</v>
      </c>
      <c r="B59" s="173" t="str">
        <f>'Crisis Indicator Data'!B56</f>
        <v>Violence,Displacement,Socio-political,Conflict</v>
      </c>
      <c r="C59" s="173" t="str">
        <f>'Crisis Indicator Data'!C56</f>
        <v>IRQ001</v>
      </c>
      <c r="D59" s="173" t="str">
        <f>'Crisis Indicator Data'!D56</f>
        <v>Iraq</v>
      </c>
      <c r="E59" s="174" t="str">
        <f>'Crisis Indicator Data'!E56</f>
        <v>IRQ</v>
      </c>
      <c r="F59" s="163">
        <f>IF(LEN(E59)&gt;3,(IF(VLOOKUP($C59,'Regional Crises'!$B$1:$R$66,7,FALSE)="x","x",ROUND(IF(VLOOKUP($C59,'Regional Crises'!$B$1:$R$66,7,FALSE)&gt;$F$3,5,IF(VLOOKUP($C59,'Regional Crises'!$B$1:$R$66,7,FALSE)&lt;F$4,0,($F$3-VLOOKUP($C59,'Regional Crises'!$B$1:$R$66,7,FALSE))/($F$3-$F$4)*5)),1))),IF(VLOOKUP($E59,'Country Indicator Data'!$B$4:$N$300,3,FALSE)="x","x",ROUND(IF(VLOOKUP($E59,'Country Indicator Data'!$B$4:$N$300,3,FALSE)&gt;$F$3,5,IF(VLOOKUP($E59,'Country Indicator Data'!$B$4:$N$300,3,FALSE)&lt;$F$4,0,($F$3-VLOOKUP($E59,'Country Indicator Data'!$B$4:$N$300,3,FALSE))/($F$3-$F$4)*5)),1)))</f>
        <v>4.3</v>
      </c>
      <c r="G59" s="163">
        <f>IF(LEN(E59)&gt;3,(IF(VLOOKUP($C59,'Regional Crises'!$B$1:$R$66,9,FALSE)="x","x",ROUND(IF(VLOOKUP($C59,'Regional Crises'!$B$1:$R$66,9,FALSE)&gt;G$3,5,IF(VLOOKUP($C59,'Regional Crises'!$B$1:$R$66,9,FALSE)&lt;G$4,0,(G$3-VLOOKUP($C59,'Regional Crises'!$B$1:$R$66,9,FALSE))/(G$3-G$4)*5)),1))),IF(VLOOKUP($E59,'Country Indicator Data'!$B$4:$N$300,5,FALSE)="x","x",ROUND(IF(VLOOKUP($E59,'Country Indicator Data'!$B$4:$N$300,5,FALSE)&gt;G$3,5,IF(VLOOKUP($E59,'Country Indicator Data'!$B$4:$N$300,5,FALSE)&lt;G$4,0,(G$3-VLOOKUP($E59,'Country Indicator Data'!$B$4:$N$300,5,FALSE))/(G$3-G$4)*5)),1)))</f>
        <v>2.8</v>
      </c>
      <c r="H59" s="163">
        <f t="shared" si="13"/>
        <v>3.55</v>
      </c>
      <c r="I59" s="163">
        <f>IF(LEN(E59)&gt;3,(IF(VLOOKUP($C59,'Regional Crises'!$B$1:$R$66,6,FALSE)="x","x",ROUND(IF(VLOOKUP($C59,'Regional Crises'!$B$1:$R$66,6,FALSE)&gt;I$3,5,IF(VLOOKUP($C59,'Regional Crises'!$B$1:$R$66,6,FALSE)&lt;I$4,0,5-(I$3-VLOOKUP($C59,'Regional Crises'!$B$1:$R$66,6,FALSE))/(I$3-I$4)*5)),1))),IF(VLOOKUP($E59,'Country Indicator Data'!$B$4:$N$300,2,FALSE)="x","x",ROUND(IF(VLOOKUP($E59,'Country Indicator Data'!$B$4:$N$300,2,FALSE)&gt;I$3,5,IF(VLOOKUP($E59,'Country Indicator Data'!$B$4:$N$300,2,FALSE)&lt;I$4,0,5-(I$3-VLOOKUP($E59,'Country Indicator Data'!$B$4:$N$300,2,FALSE))/(I$3-I$4)*5)),1)))</f>
        <v>2.7</v>
      </c>
      <c r="J59" s="163">
        <f>IF(LEN(E59)&gt;3,(IF(VLOOKUP($C59,'Regional Crises'!$B$1:$R$66,8,FALSE)="x","x",ROUND(IF(VLOOKUP($C59,'Regional Crises'!$B$1:$R$66,8,FALSE)&gt;J$3,5,IF(VLOOKUP($C59,'Regional Crises'!$B$1:$R$66,8,FALSE)&lt;J$4,0,5-(J$3-VLOOKUP($C59,'Regional Crises'!$B$1:$R$66,8,FALSE))/(J$3-J$4)*5)),1))),IF(VLOOKUP($E59,'Country Indicator Data'!$B$4:$N$300,4,FALSE)="x","x",ROUND(IF(VLOOKUP($E59,'Country Indicator Data'!$B$4:$N$300,4,FALSE)&gt;J$3,5,IF(VLOOKUP($E59,'Country Indicator Data'!$B$4:$N$300,4,FALSE)&lt;J$4,0,5-(J$3-VLOOKUP($E59,'Country Indicator Data'!$B$4:$N$300,4,FALSE))/(J$3-J$4)*5)),1)))</f>
        <v>0</v>
      </c>
      <c r="K59" s="163">
        <f t="shared" si="14"/>
        <v>1.35</v>
      </c>
      <c r="L59" s="163">
        <f>IF(LEN(E59)&gt;3,(IF(VLOOKUP($C59,'Regional Crises'!$B$1:$R$66,10,FALSE)="x","x",ROUND(IF(VLOOKUP($C59,'Regional Crises'!$B$1:$R$66,10,FALSE)&gt;L$3,5,IF(VLOOKUP($C59,'Regional Crises'!$B$1:$R$66,10,FALSE)&lt;L$4,0,5-(L$3-VLOOKUP($C59,'Regional Crises'!$B$1:$R$66,10,FALSE))/(L$3-L$4)*5)),1))),IF(VLOOKUP($E59,'Country Indicator Data'!$B$4:$N$300,6,FALSE)="x","x",ROUND(IF(VLOOKUP($E59,'Country Indicator Data'!$B$4:$N$300,6,FALSE)&gt;L$3,5,IF(VLOOKUP($E59,'Country Indicator Data'!$B$4:$N$300,6,FALSE)&lt;L$4,0,5-(L$3-VLOOKUP($E59,'Country Indicator Data'!$B$4:$N$300,6,FALSE))/(L$3-L$4)*5)),1)))</f>
        <v>3.6</v>
      </c>
      <c r="M59" s="163">
        <f>IF(LEN(E59)&gt;3,(IF(VLOOKUP($C59,'Regional Crises'!$B$1:$R$66,11,FALSE)="x","x",ROUND(IF(VLOOKUP($C59,'Regional Crises'!$B$1:$R$66,11,FALSE)&gt;M$3,5,IF(VLOOKUP($C59,'Regional Crises'!$B$1:$R$66,11,FALSE)&lt;M$4,0,5-(M$3-VLOOKUP($C59,'Regional Crises'!$B$1:$R$66,11,FALSE))/(M$3-M$4)*5)),1))),IF(VLOOKUP($E59,'Country Indicator Data'!$B$4:$N$300,7,FALSE)="x","x",ROUND(IF(VLOOKUP($E59,'Country Indicator Data'!$B$4:$N$300,7,FALSE)&gt;M$3,5,IF(VLOOKUP($E59,'Country Indicator Data'!$B$4:$N$300,7,FALSE)&lt;M$4,0,5-(M$3-VLOOKUP($E59,'Country Indicator Data'!$B$4:$N$300,7,FALSE))/(M$3-M$4)*5)),1)))</f>
        <v>0.6</v>
      </c>
      <c r="N59" s="163">
        <f t="shared" si="15"/>
        <v>2.1</v>
      </c>
      <c r="O59" s="163">
        <f t="shared" si="16"/>
        <v>2.3333333333333335</v>
      </c>
      <c r="P59" s="163">
        <f>IF(LEN(E59)&gt;3,VLOOKUP(C59,'Regional Crises'!$B$1:$R$69,12,FALSE),VLOOKUP(E59,'Country Indicator Data'!$B$4:$I$300,8,FALSE))</f>
        <v>3</v>
      </c>
      <c r="Q59" s="163">
        <f>IF(LEN(E59)&gt;3,((IF(VLOOKUP($C59,'Regional Crises'!$B$1:$R$66,13,FALSE)="x","x",ROUND(IF(VLOOKUP($C59,'Regional Crises'!$B$1:$R$66,13,FALSE)&gt;Q$3,5,IF(VLOOKUP($C59,'Regional Crises'!$B$1:$R$66,13,FALSE)&lt;Q$4,0,5-(LOG(Q$3)-LOG(VLOOKUP($C59,'Regional Crises'!$B$1:$R$66,13,FALSE)))/(LOG(Q$3)-LOG(Q$4))*5)),1)))),(IF(VLOOKUP($E59,'Country Indicator Data'!$B$4:$N$300,9,FALSE)="x","x",ROUND(IF(VLOOKUP($E59,'Country Indicator Data'!$B$4:$N$300,9,FALSE)&gt;Q$3,5,IF(VLOOKUP($E59,'Country Indicator Data'!$B$4:$N$300,9,FALSE)&lt;Q$4,0,5-(LOG(Q$3)-LOG(VLOOKUP($E59,'Country Indicator Data'!$B$4:$N$300,9,FALSE)))/(LOG(Q$3)-LOG(Q$4))*5)),1))))</f>
        <v>3.9</v>
      </c>
      <c r="R59" s="163">
        <f t="shared" si="17"/>
        <v>3.45</v>
      </c>
      <c r="S59" s="163">
        <f>IF(LEN(E59)&gt;3,((IF(VLOOKUP($C59,'Regional Crises'!$B$1:$R$66,17,FALSE)="x","x",ROUND(IF(VLOOKUP($C59,'Regional Crises'!$B$1:$R$66,17,FALSE)&gt;S$3,0,IF(VLOOKUP($C59,'Regional Crises'!$B$1:$R$66,17,FALSE)&lt;S$4,5,(S$3-VLOOKUP($C59,'Regional Crises'!$B$1:$R$66,17,FALSE))/(S$3-S$4)*5)),1)))),(IF(VLOOKUP($E59,'Country Indicator Data'!$B$4:$N$300,13,FALSE)="x","x",ROUND(IF(VLOOKUP($E59,'Country Indicator Data'!$B$4:$N$300,13,FALSE)&gt;S$3,0,IF(VLOOKUP($E59,'Country Indicator Data'!$B$4:$N$300,13,FALSE)&lt;S$4,5,(S$3-VLOOKUP($E59,'Country Indicator Data'!$B$4:$N$300,13,FALSE))/(S$3-S$4)*5)),1))))</f>
        <v>3.9</v>
      </c>
      <c r="T59" s="163">
        <f>IF(LEN(E59)&gt;3,((IF(VLOOKUP($C59,'Regional Crises'!$B$1:$R$66,14,FALSE)="x","x",ROUND(IF(VLOOKUP($C59,'Regional Crises'!$B$1:$R$66,14,FALSE)&gt;T$3,0,IF(VLOOKUP($C59,'Regional Crises'!$B$1:$R$66,14,FALSE)&lt;T$4,5,(T$3-VLOOKUP($C59,'Regional Crises'!$B$1:$R$66,14,FALSE))/(T$3-T$4)*5)),1)))),(IF(VLOOKUP($E59,'Country Indicator Data'!$B$4:$N$300,10,FALSE)="x","x",ROUND(IF(VLOOKUP($E59,'Country Indicator Data'!$B$4:$N$300,10,FALSE)&gt;T$3,0,IF(VLOOKUP($E59,'Country Indicator Data'!$B$4:$N$300,10,FALSE)&lt;T$4,5,(T$3-VLOOKUP($E59,'Country Indicator Data'!$B$4:$N$300,10,FALSE))/(T$3-T$4)*5)),1))))</f>
        <v>4.3</v>
      </c>
      <c r="U59" s="163">
        <f>IF(LEN(E59)&gt;3,((IF(VLOOKUP($C59,'Regional Crises'!$B$1:$R$66,15,FALSE)="x","x",ROUND(IF(VLOOKUP($C59,'Regional Crises'!$B$1:$R$66,15,FALSE)&gt;U$3,0,IF(VLOOKUP($C59,'Regional Crises'!$B$1:$R$66,15,FALSE)&lt;U$4,5,(U$3-VLOOKUP($C59,'Regional Crises'!$B$1:$R$66,15,FALSE))/(U$3-U$4)*5)),1)))),(IF(VLOOKUP($E59,'Country Indicator Data'!$B$4:$N$300,11,FALSE)="x","x",ROUND(IF(VLOOKUP($E59,'Country Indicator Data'!$B$4:$N$300,11,FALSE)&gt;U$3,0,IF(VLOOKUP($E59,'Country Indicator Data'!$B$4:$N$300,11,FALSE)&lt;U$4,5,(U$3-VLOOKUP($E59,'Country Indicator Data'!$B$4:$N$300,11,FALSE))/(U$3-U$4)*5)),1))))</f>
        <v>3</v>
      </c>
      <c r="V59" s="163">
        <f>IF(LEN(E59)&gt;3,((IF(VLOOKUP($C59,'Regional Crises'!$B$1:$R$66,16,FALSE)="x","x",ROUND(IF(VLOOKUP($C59,'Regional Crises'!$B$1:$R$66,16,FALSE)&gt;V$3,0,IF(VLOOKUP($C59,'Regional Crises'!$B$1:$R$66,16,FALSE)&lt;V$4,5,(V$3-VLOOKUP($C59,'Regional Crises'!$B$1:$R$66,16,FALSE))/(V$3-V$4)*5)),1)))),(IF(VLOOKUP($E59,'Country Indicator Data'!$B$4:$N$300,12,FALSE)="x","x",ROUND(IF(VLOOKUP($E59,'Country Indicator Data'!$B$4:$N$300,12,FALSE)&gt;V$3,0,IF(VLOOKUP($E59,'Country Indicator Data'!$B$4:$N$300,12,FALSE)&lt;V$4,5,(V$3-VLOOKUP($E59,'Country Indicator Data'!$B$4:$N$300,12,FALSE))/(V$3-V$4)*5)),1))))</f>
        <v>3.5</v>
      </c>
      <c r="W59" s="163">
        <f t="shared" si="18"/>
        <v>3.7</v>
      </c>
      <c r="X59" s="163">
        <f t="shared" si="19"/>
        <v>3.2</v>
      </c>
      <c r="Y59" s="184">
        <f>IF('Core Indicators'!FC56="x","x",IF('Core Indicators'!FC56&gt;=5,5,IF('Core Indicators'!FC56&gt;=4,4,IF('Core Indicators'!FC56&gt;=3,3,IF('Core Indicators'!FC56&gt;=2,2,IF('Core Indicators'!FC56&gt;=1,1,0))))))</f>
        <v>4</v>
      </c>
      <c r="Z59" s="163">
        <f t="shared" si="20"/>
        <v>4</v>
      </c>
      <c r="AA59" s="184">
        <f>'Crisis Indicator Data'!Y56</f>
        <v>1</v>
      </c>
      <c r="AB59" s="184">
        <f>'Crisis Indicator Data'!Z56</f>
        <v>2</v>
      </c>
      <c r="AC59" s="184">
        <f>'Crisis Indicator Data'!AA56</f>
        <v>2</v>
      </c>
      <c r="AD59" s="184">
        <f>'Crisis Indicator Data'!AB56</f>
        <v>0</v>
      </c>
      <c r="AE59" s="184">
        <f t="shared" si="21"/>
        <v>2</v>
      </c>
      <c r="AF59" s="184">
        <f>'Crisis Indicator Data'!AC56</f>
        <v>2</v>
      </c>
      <c r="AG59" s="184">
        <f>'Crisis Indicator Data'!AD56</f>
        <v>2</v>
      </c>
      <c r="AH59" s="184">
        <f t="shared" si="22"/>
        <v>4</v>
      </c>
      <c r="AI59" s="184">
        <f>'Crisis Indicator Data'!AE56</f>
        <v>1</v>
      </c>
      <c r="AJ59" s="184">
        <f>'Crisis Indicator Data'!AF56</f>
        <v>3</v>
      </c>
      <c r="AK59" s="184">
        <f>'Crisis Indicator Data'!AG56</f>
        <v>0</v>
      </c>
      <c r="AL59" s="184">
        <f t="shared" si="23"/>
        <v>3</v>
      </c>
      <c r="AM59" s="163">
        <f t="shared" si="24"/>
        <v>3</v>
      </c>
      <c r="AN59" s="163">
        <f t="shared" si="25"/>
        <v>3.5</v>
      </c>
    </row>
    <row r="60" spans="1:40" ht="13.5" customHeight="1" x14ac:dyDescent="0.35">
      <c r="A60" s="172" t="str">
        <f>'Crisis Indicator Data'!A57</f>
        <v>Conflict  in Iraq</v>
      </c>
      <c r="B60" s="173" t="str">
        <f>'Crisis Indicator Data'!B57</f>
        <v>Conflict,Socio-political,Violence</v>
      </c>
      <c r="C60" s="173" t="str">
        <f>'Crisis Indicator Data'!C57</f>
        <v>IRQ002</v>
      </c>
      <c r="D60" s="173" t="str">
        <f>'Crisis Indicator Data'!D57</f>
        <v>Iraq</v>
      </c>
      <c r="E60" s="174" t="str">
        <f>'Crisis Indicator Data'!E57</f>
        <v>IRQ</v>
      </c>
      <c r="F60" s="163">
        <f>IF(LEN(E60)&gt;3,(IF(VLOOKUP($C60,'Regional Crises'!$B$1:$R$66,7,FALSE)="x","x",ROUND(IF(VLOOKUP($C60,'Regional Crises'!$B$1:$R$66,7,FALSE)&gt;$F$3,5,IF(VLOOKUP($C60,'Regional Crises'!$B$1:$R$66,7,FALSE)&lt;F$4,0,($F$3-VLOOKUP($C60,'Regional Crises'!$B$1:$R$66,7,FALSE))/($F$3-$F$4)*5)),1))),IF(VLOOKUP($E60,'Country Indicator Data'!$B$4:$N$300,3,FALSE)="x","x",ROUND(IF(VLOOKUP($E60,'Country Indicator Data'!$B$4:$N$300,3,FALSE)&gt;$F$3,5,IF(VLOOKUP($E60,'Country Indicator Data'!$B$4:$N$300,3,FALSE)&lt;$F$4,0,($F$3-VLOOKUP($E60,'Country Indicator Data'!$B$4:$N$300,3,FALSE))/($F$3-$F$4)*5)),1)))</f>
        <v>4.3</v>
      </c>
      <c r="G60" s="163">
        <f>IF(LEN(E60)&gt;3,(IF(VLOOKUP($C60,'Regional Crises'!$B$1:$R$66,9,FALSE)="x","x",ROUND(IF(VLOOKUP($C60,'Regional Crises'!$B$1:$R$66,9,FALSE)&gt;G$3,5,IF(VLOOKUP($C60,'Regional Crises'!$B$1:$R$66,9,FALSE)&lt;G$4,0,(G$3-VLOOKUP($C60,'Regional Crises'!$B$1:$R$66,9,FALSE))/(G$3-G$4)*5)),1))),IF(VLOOKUP($E60,'Country Indicator Data'!$B$4:$N$300,5,FALSE)="x","x",ROUND(IF(VLOOKUP($E60,'Country Indicator Data'!$B$4:$N$300,5,FALSE)&gt;G$3,5,IF(VLOOKUP($E60,'Country Indicator Data'!$B$4:$N$300,5,FALSE)&lt;G$4,0,(G$3-VLOOKUP($E60,'Country Indicator Data'!$B$4:$N$300,5,FALSE))/(G$3-G$4)*5)),1)))</f>
        <v>2.8</v>
      </c>
      <c r="H60" s="163">
        <f t="shared" si="13"/>
        <v>3.55</v>
      </c>
      <c r="I60" s="163">
        <f>IF(LEN(E60)&gt;3,(IF(VLOOKUP($C60,'Regional Crises'!$B$1:$R$66,6,FALSE)="x","x",ROUND(IF(VLOOKUP($C60,'Regional Crises'!$B$1:$R$66,6,FALSE)&gt;I$3,5,IF(VLOOKUP($C60,'Regional Crises'!$B$1:$R$66,6,FALSE)&lt;I$4,0,5-(I$3-VLOOKUP($C60,'Regional Crises'!$B$1:$R$66,6,FALSE))/(I$3-I$4)*5)),1))),IF(VLOOKUP($E60,'Country Indicator Data'!$B$4:$N$300,2,FALSE)="x","x",ROUND(IF(VLOOKUP($E60,'Country Indicator Data'!$B$4:$N$300,2,FALSE)&gt;I$3,5,IF(VLOOKUP($E60,'Country Indicator Data'!$B$4:$N$300,2,FALSE)&lt;I$4,0,5-(I$3-VLOOKUP($E60,'Country Indicator Data'!$B$4:$N$300,2,FALSE))/(I$3-I$4)*5)),1)))</f>
        <v>2.7</v>
      </c>
      <c r="J60" s="163">
        <f>IF(LEN(E60)&gt;3,(IF(VLOOKUP($C60,'Regional Crises'!$B$1:$R$66,8,FALSE)="x","x",ROUND(IF(VLOOKUP($C60,'Regional Crises'!$B$1:$R$66,8,FALSE)&gt;J$3,5,IF(VLOOKUP($C60,'Regional Crises'!$B$1:$R$66,8,FALSE)&lt;J$4,0,5-(J$3-VLOOKUP($C60,'Regional Crises'!$B$1:$R$66,8,FALSE))/(J$3-J$4)*5)),1))),IF(VLOOKUP($E60,'Country Indicator Data'!$B$4:$N$300,4,FALSE)="x","x",ROUND(IF(VLOOKUP($E60,'Country Indicator Data'!$B$4:$N$300,4,FALSE)&gt;J$3,5,IF(VLOOKUP($E60,'Country Indicator Data'!$B$4:$N$300,4,FALSE)&lt;J$4,0,5-(J$3-VLOOKUP($E60,'Country Indicator Data'!$B$4:$N$300,4,FALSE))/(J$3-J$4)*5)),1)))</f>
        <v>0</v>
      </c>
      <c r="K60" s="163">
        <f t="shared" si="14"/>
        <v>1.35</v>
      </c>
      <c r="L60" s="163">
        <f>IF(LEN(E60)&gt;3,(IF(VLOOKUP($C60,'Regional Crises'!$B$1:$R$66,10,FALSE)="x","x",ROUND(IF(VLOOKUP($C60,'Regional Crises'!$B$1:$R$66,10,FALSE)&gt;L$3,5,IF(VLOOKUP($C60,'Regional Crises'!$B$1:$R$66,10,FALSE)&lt;L$4,0,5-(L$3-VLOOKUP($C60,'Regional Crises'!$B$1:$R$66,10,FALSE))/(L$3-L$4)*5)),1))),IF(VLOOKUP($E60,'Country Indicator Data'!$B$4:$N$300,6,FALSE)="x","x",ROUND(IF(VLOOKUP($E60,'Country Indicator Data'!$B$4:$N$300,6,FALSE)&gt;L$3,5,IF(VLOOKUP($E60,'Country Indicator Data'!$B$4:$N$300,6,FALSE)&lt;L$4,0,5-(L$3-VLOOKUP($E60,'Country Indicator Data'!$B$4:$N$300,6,FALSE))/(L$3-L$4)*5)),1)))</f>
        <v>3.6</v>
      </c>
      <c r="M60" s="163">
        <f>IF(LEN(E60)&gt;3,(IF(VLOOKUP($C60,'Regional Crises'!$B$1:$R$66,11,FALSE)="x","x",ROUND(IF(VLOOKUP($C60,'Regional Crises'!$B$1:$R$66,11,FALSE)&gt;M$3,5,IF(VLOOKUP($C60,'Regional Crises'!$B$1:$R$66,11,FALSE)&lt;M$4,0,5-(M$3-VLOOKUP($C60,'Regional Crises'!$B$1:$R$66,11,FALSE))/(M$3-M$4)*5)),1))),IF(VLOOKUP($E60,'Country Indicator Data'!$B$4:$N$300,7,FALSE)="x","x",ROUND(IF(VLOOKUP($E60,'Country Indicator Data'!$B$4:$N$300,7,FALSE)&gt;M$3,5,IF(VLOOKUP($E60,'Country Indicator Data'!$B$4:$N$300,7,FALSE)&lt;M$4,0,5-(M$3-VLOOKUP($E60,'Country Indicator Data'!$B$4:$N$300,7,FALSE))/(M$3-M$4)*5)),1)))</f>
        <v>0.6</v>
      </c>
      <c r="N60" s="163">
        <f t="shared" si="15"/>
        <v>2.1</v>
      </c>
      <c r="O60" s="163">
        <f t="shared" si="16"/>
        <v>2.3333333333333335</v>
      </c>
      <c r="P60" s="163">
        <f>IF(LEN(E60)&gt;3,VLOOKUP(C60,'Regional Crises'!$B$1:$R$69,12,FALSE),VLOOKUP(E60,'Country Indicator Data'!$B$4:$I$300,8,FALSE))</f>
        <v>3</v>
      </c>
      <c r="Q60" s="163">
        <f>IF(LEN(E60)&gt;3,((IF(VLOOKUP($C60,'Regional Crises'!$B$1:$R$66,13,FALSE)="x","x",ROUND(IF(VLOOKUP($C60,'Regional Crises'!$B$1:$R$66,13,FALSE)&gt;Q$3,5,IF(VLOOKUP($C60,'Regional Crises'!$B$1:$R$66,13,FALSE)&lt;Q$4,0,5-(LOG(Q$3)-LOG(VLOOKUP($C60,'Regional Crises'!$B$1:$R$66,13,FALSE)))/(LOG(Q$3)-LOG(Q$4))*5)),1)))),(IF(VLOOKUP($E60,'Country Indicator Data'!$B$4:$N$300,9,FALSE)="x","x",ROUND(IF(VLOOKUP($E60,'Country Indicator Data'!$B$4:$N$300,9,FALSE)&gt;Q$3,5,IF(VLOOKUP($E60,'Country Indicator Data'!$B$4:$N$300,9,FALSE)&lt;Q$4,0,5-(LOG(Q$3)-LOG(VLOOKUP($E60,'Country Indicator Data'!$B$4:$N$300,9,FALSE)))/(LOG(Q$3)-LOG(Q$4))*5)),1))))</f>
        <v>3.9</v>
      </c>
      <c r="R60" s="163">
        <f t="shared" si="17"/>
        <v>3.45</v>
      </c>
      <c r="S60" s="163">
        <f>IF(LEN(E60)&gt;3,((IF(VLOOKUP($C60,'Regional Crises'!$B$1:$R$66,17,FALSE)="x","x",ROUND(IF(VLOOKUP($C60,'Regional Crises'!$B$1:$R$66,17,FALSE)&gt;S$3,0,IF(VLOOKUP($C60,'Regional Crises'!$B$1:$R$66,17,FALSE)&lt;S$4,5,(S$3-VLOOKUP($C60,'Regional Crises'!$B$1:$R$66,17,FALSE))/(S$3-S$4)*5)),1)))),(IF(VLOOKUP($E60,'Country Indicator Data'!$B$4:$N$300,13,FALSE)="x","x",ROUND(IF(VLOOKUP($E60,'Country Indicator Data'!$B$4:$N$300,13,FALSE)&gt;S$3,0,IF(VLOOKUP($E60,'Country Indicator Data'!$B$4:$N$300,13,FALSE)&lt;S$4,5,(S$3-VLOOKUP($E60,'Country Indicator Data'!$B$4:$N$300,13,FALSE))/(S$3-S$4)*5)),1))))</f>
        <v>3.9</v>
      </c>
      <c r="T60" s="163">
        <f>IF(LEN(E60)&gt;3,((IF(VLOOKUP($C60,'Regional Crises'!$B$1:$R$66,14,FALSE)="x","x",ROUND(IF(VLOOKUP($C60,'Regional Crises'!$B$1:$R$66,14,FALSE)&gt;T$3,0,IF(VLOOKUP($C60,'Regional Crises'!$B$1:$R$66,14,FALSE)&lt;T$4,5,(T$3-VLOOKUP($C60,'Regional Crises'!$B$1:$R$66,14,FALSE))/(T$3-T$4)*5)),1)))),(IF(VLOOKUP($E60,'Country Indicator Data'!$B$4:$N$300,10,FALSE)="x","x",ROUND(IF(VLOOKUP($E60,'Country Indicator Data'!$B$4:$N$300,10,FALSE)&gt;T$3,0,IF(VLOOKUP($E60,'Country Indicator Data'!$B$4:$N$300,10,FALSE)&lt;T$4,5,(T$3-VLOOKUP($E60,'Country Indicator Data'!$B$4:$N$300,10,FALSE))/(T$3-T$4)*5)),1))))</f>
        <v>4.3</v>
      </c>
      <c r="U60" s="163">
        <f>IF(LEN(E60)&gt;3,((IF(VLOOKUP($C60,'Regional Crises'!$B$1:$R$66,15,FALSE)="x","x",ROUND(IF(VLOOKUP($C60,'Regional Crises'!$B$1:$R$66,15,FALSE)&gt;U$3,0,IF(VLOOKUP($C60,'Regional Crises'!$B$1:$R$66,15,FALSE)&lt;U$4,5,(U$3-VLOOKUP($C60,'Regional Crises'!$B$1:$R$66,15,FALSE))/(U$3-U$4)*5)),1)))),(IF(VLOOKUP($E60,'Country Indicator Data'!$B$4:$N$300,11,FALSE)="x","x",ROUND(IF(VLOOKUP($E60,'Country Indicator Data'!$B$4:$N$300,11,FALSE)&gt;U$3,0,IF(VLOOKUP($E60,'Country Indicator Data'!$B$4:$N$300,11,FALSE)&lt;U$4,5,(U$3-VLOOKUP($E60,'Country Indicator Data'!$B$4:$N$300,11,FALSE))/(U$3-U$4)*5)),1))))</f>
        <v>3</v>
      </c>
      <c r="V60" s="163">
        <f>IF(LEN(E60)&gt;3,((IF(VLOOKUP($C60,'Regional Crises'!$B$1:$R$66,16,FALSE)="x","x",ROUND(IF(VLOOKUP($C60,'Regional Crises'!$B$1:$R$66,16,FALSE)&gt;V$3,0,IF(VLOOKUP($C60,'Regional Crises'!$B$1:$R$66,16,FALSE)&lt;V$4,5,(V$3-VLOOKUP($C60,'Regional Crises'!$B$1:$R$66,16,FALSE))/(V$3-V$4)*5)),1)))),(IF(VLOOKUP($E60,'Country Indicator Data'!$B$4:$N$300,12,FALSE)="x","x",ROUND(IF(VLOOKUP($E60,'Country Indicator Data'!$B$4:$N$300,12,FALSE)&gt;V$3,0,IF(VLOOKUP($E60,'Country Indicator Data'!$B$4:$N$300,12,FALSE)&lt;V$4,5,(V$3-VLOOKUP($E60,'Country Indicator Data'!$B$4:$N$300,12,FALSE))/(V$3-V$4)*5)),1))))</f>
        <v>3.5</v>
      </c>
      <c r="W60" s="163">
        <f t="shared" si="18"/>
        <v>3.7</v>
      </c>
      <c r="X60" s="163">
        <f t="shared" si="19"/>
        <v>3.2</v>
      </c>
      <c r="Y60" s="184">
        <f>IF('Core Indicators'!FC57="x","x",IF('Core Indicators'!FC57&gt;=5,5,IF('Core Indicators'!FC57&gt;=4,4,IF('Core Indicators'!FC57&gt;=3,3,IF('Core Indicators'!FC57&gt;=2,2,IF('Core Indicators'!FC57&gt;=1,1,0))))))</f>
        <v>2</v>
      </c>
      <c r="Z60" s="163">
        <f t="shared" si="20"/>
        <v>2</v>
      </c>
      <c r="AA60" s="184">
        <f>'Crisis Indicator Data'!Y57</f>
        <v>1</v>
      </c>
      <c r="AB60" s="184">
        <f>'Crisis Indicator Data'!Z57</f>
        <v>1</v>
      </c>
      <c r="AC60" s="184">
        <f>'Crisis Indicator Data'!AA57</f>
        <v>2</v>
      </c>
      <c r="AD60" s="184">
        <f>'Crisis Indicator Data'!AB57</f>
        <v>0</v>
      </c>
      <c r="AE60" s="184">
        <f t="shared" si="21"/>
        <v>2</v>
      </c>
      <c r="AF60" s="184">
        <f>'Crisis Indicator Data'!AC57</f>
        <v>2</v>
      </c>
      <c r="AG60" s="184">
        <f>'Crisis Indicator Data'!AD57</f>
        <v>2</v>
      </c>
      <c r="AH60" s="184">
        <f t="shared" si="22"/>
        <v>4</v>
      </c>
      <c r="AI60" s="184">
        <f>'Crisis Indicator Data'!AE57</f>
        <v>1</v>
      </c>
      <c r="AJ60" s="184">
        <f>'Crisis Indicator Data'!AF57</f>
        <v>3</v>
      </c>
      <c r="AK60" s="184">
        <f>'Crisis Indicator Data'!AG57</f>
        <v>0</v>
      </c>
      <c r="AL60" s="184">
        <f t="shared" si="23"/>
        <v>3</v>
      </c>
      <c r="AM60" s="163">
        <f t="shared" si="24"/>
        <v>3</v>
      </c>
      <c r="AN60" s="163">
        <f t="shared" si="25"/>
        <v>2.5</v>
      </c>
    </row>
    <row r="61" spans="1:40" ht="13.5" customHeight="1" x14ac:dyDescent="0.35">
      <c r="A61" s="172" t="str">
        <f>'Crisis Indicator Data'!A58</f>
        <v>Syrian and Palestinian refugees in iraq</v>
      </c>
      <c r="B61" s="173" t="str">
        <f>'Crisis Indicator Data'!B58</f>
        <v>Displacement</v>
      </c>
      <c r="C61" s="173" t="str">
        <f>'Crisis Indicator Data'!C58</f>
        <v>IRQ003</v>
      </c>
      <c r="D61" s="173" t="str">
        <f>'Crisis Indicator Data'!D58</f>
        <v>Iraq</v>
      </c>
      <c r="E61" s="174" t="str">
        <f>'Crisis Indicator Data'!E58</f>
        <v>IRQ</v>
      </c>
      <c r="F61" s="163">
        <f>IF(LEN(E61)&gt;3,(IF(VLOOKUP($C61,'Regional Crises'!$B$1:$R$66,7,FALSE)="x","x",ROUND(IF(VLOOKUP($C61,'Regional Crises'!$B$1:$R$66,7,FALSE)&gt;$F$3,5,IF(VLOOKUP($C61,'Regional Crises'!$B$1:$R$66,7,FALSE)&lt;F$4,0,($F$3-VLOOKUP($C61,'Regional Crises'!$B$1:$R$66,7,FALSE))/($F$3-$F$4)*5)),1))),IF(VLOOKUP($E61,'Country Indicator Data'!$B$4:$N$300,3,FALSE)="x","x",ROUND(IF(VLOOKUP($E61,'Country Indicator Data'!$B$4:$N$300,3,FALSE)&gt;$F$3,5,IF(VLOOKUP($E61,'Country Indicator Data'!$B$4:$N$300,3,FALSE)&lt;$F$4,0,($F$3-VLOOKUP($E61,'Country Indicator Data'!$B$4:$N$300,3,FALSE))/($F$3-$F$4)*5)),1)))</f>
        <v>4.3</v>
      </c>
      <c r="G61" s="163">
        <f>IF(LEN(E61)&gt;3,(IF(VLOOKUP($C61,'Regional Crises'!$B$1:$R$66,9,FALSE)="x","x",ROUND(IF(VLOOKUP($C61,'Regional Crises'!$B$1:$R$66,9,FALSE)&gt;G$3,5,IF(VLOOKUP($C61,'Regional Crises'!$B$1:$R$66,9,FALSE)&lt;G$4,0,(G$3-VLOOKUP($C61,'Regional Crises'!$B$1:$R$66,9,FALSE))/(G$3-G$4)*5)),1))),IF(VLOOKUP($E61,'Country Indicator Data'!$B$4:$N$300,5,FALSE)="x","x",ROUND(IF(VLOOKUP($E61,'Country Indicator Data'!$B$4:$N$300,5,FALSE)&gt;G$3,5,IF(VLOOKUP($E61,'Country Indicator Data'!$B$4:$N$300,5,FALSE)&lt;G$4,0,(G$3-VLOOKUP($E61,'Country Indicator Data'!$B$4:$N$300,5,FALSE))/(G$3-G$4)*5)),1)))</f>
        <v>2.8</v>
      </c>
      <c r="H61" s="163">
        <f t="shared" si="13"/>
        <v>3.55</v>
      </c>
      <c r="I61" s="163">
        <f>IF(LEN(E61)&gt;3,(IF(VLOOKUP($C61,'Regional Crises'!$B$1:$R$66,6,FALSE)="x","x",ROUND(IF(VLOOKUP($C61,'Regional Crises'!$B$1:$R$66,6,FALSE)&gt;I$3,5,IF(VLOOKUP($C61,'Regional Crises'!$B$1:$R$66,6,FALSE)&lt;I$4,0,5-(I$3-VLOOKUP($C61,'Regional Crises'!$B$1:$R$66,6,FALSE))/(I$3-I$4)*5)),1))),IF(VLOOKUP($E61,'Country Indicator Data'!$B$4:$N$300,2,FALSE)="x","x",ROUND(IF(VLOOKUP($E61,'Country Indicator Data'!$B$4:$N$300,2,FALSE)&gt;I$3,5,IF(VLOOKUP($E61,'Country Indicator Data'!$B$4:$N$300,2,FALSE)&lt;I$4,0,5-(I$3-VLOOKUP($E61,'Country Indicator Data'!$B$4:$N$300,2,FALSE))/(I$3-I$4)*5)),1)))</f>
        <v>2.7</v>
      </c>
      <c r="J61" s="163">
        <f>IF(LEN(E61)&gt;3,(IF(VLOOKUP($C61,'Regional Crises'!$B$1:$R$66,8,FALSE)="x","x",ROUND(IF(VLOOKUP($C61,'Regional Crises'!$B$1:$R$66,8,FALSE)&gt;J$3,5,IF(VLOOKUP($C61,'Regional Crises'!$B$1:$R$66,8,FALSE)&lt;J$4,0,5-(J$3-VLOOKUP($C61,'Regional Crises'!$B$1:$R$66,8,FALSE))/(J$3-J$4)*5)),1))),IF(VLOOKUP($E61,'Country Indicator Data'!$B$4:$N$300,4,FALSE)="x","x",ROUND(IF(VLOOKUP($E61,'Country Indicator Data'!$B$4:$N$300,4,FALSE)&gt;J$3,5,IF(VLOOKUP($E61,'Country Indicator Data'!$B$4:$N$300,4,FALSE)&lt;J$4,0,5-(J$3-VLOOKUP($E61,'Country Indicator Data'!$B$4:$N$300,4,FALSE))/(J$3-J$4)*5)),1)))</f>
        <v>0</v>
      </c>
      <c r="K61" s="163">
        <f t="shared" si="14"/>
        <v>1.35</v>
      </c>
      <c r="L61" s="163">
        <f>IF(LEN(E61)&gt;3,(IF(VLOOKUP($C61,'Regional Crises'!$B$1:$R$66,10,FALSE)="x","x",ROUND(IF(VLOOKUP($C61,'Regional Crises'!$B$1:$R$66,10,FALSE)&gt;L$3,5,IF(VLOOKUP($C61,'Regional Crises'!$B$1:$R$66,10,FALSE)&lt;L$4,0,5-(L$3-VLOOKUP($C61,'Regional Crises'!$B$1:$R$66,10,FALSE))/(L$3-L$4)*5)),1))),IF(VLOOKUP($E61,'Country Indicator Data'!$B$4:$N$300,6,FALSE)="x","x",ROUND(IF(VLOOKUP($E61,'Country Indicator Data'!$B$4:$N$300,6,FALSE)&gt;L$3,5,IF(VLOOKUP($E61,'Country Indicator Data'!$B$4:$N$300,6,FALSE)&lt;L$4,0,5-(L$3-VLOOKUP($E61,'Country Indicator Data'!$B$4:$N$300,6,FALSE))/(L$3-L$4)*5)),1)))</f>
        <v>3.6</v>
      </c>
      <c r="M61" s="163">
        <f>IF(LEN(E61)&gt;3,(IF(VLOOKUP($C61,'Regional Crises'!$B$1:$R$66,11,FALSE)="x","x",ROUND(IF(VLOOKUP($C61,'Regional Crises'!$B$1:$R$66,11,FALSE)&gt;M$3,5,IF(VLOOKUP($C61,'Regional Crises'!$B$1:$R$66,11,FALSE)&lt;M$4,0,5-(M$3-VLOOKUP($C61,'Regional Crises'!$B$1:$R$66,11,FALSE))/(M$3-M$4)*5)),1))),IF(VLOOKUP($E61,'Country Indicator Data'!$B$4:$N$300,7,FALSE)="x","x",ROUND(IF(VLOOKUP($E61,'Country Indicator Data'!$B$4:$N$300,7,FALSE)&gt;M$3,5,IF(VLOOKUP($E61,'Country Indicator Data'!$B$4:$N$300,7,FALSE)&lt;M$4,0,5-(M$3-VLOOKUP($E61,'Country Indicator Data'!$B$4:$N$300,7,FALSE))/(M$3-M$4)*5)),1)))</f>
        <v>0.6</v>
      </c>
      <c r="N61" s="163">
        <f t="shared" si="15"/>
        <v>2.1</v>
      </c>
      <c r="O61" s="163">
        <f t="shared" si="16"/>
        <v>2.3333333333333335</v>
      </c>
      <c r="P61" s="163">
        <f>IF(LEN(E61)&gt;3,VLOOKUP(C61,'Regional Crises'!$B$1:$R$69,12,FALSE),VLOOKUP(E61,'Country Indicator Data'!$B$4:$I$300,8,FALSE))</f>
        <v>3</v>
      </c>
      <c r="Q61" s="163">
        <f>IF(LEN(E61)&gt;3,((IF(VLOOKUP($C61,'Regional Crises'!$B$1:$R$66,13,FALSE)="x","x",ROUND(IF(VLOOKUP($C61,'Regional Crises'!$B$1:$R$66,13,FALSE)&gt;Q$3,5,IF(VLOOKUP($C61,'Regional Crises'!$B$1:$R$66,13,FALSE)&lt;Q$4,0,5-(LOG(Q$3)-LOG(VLOOKUP($C61,'Regional Crises'!$B$1:$R$66,13,FALSE)))/(LOG(Q$3)-LOG(Q$4))*5)),1)))),(IF(VLOOKUP($E61,'Country Indicator Data'!$B$4:$N$300,9,FALSE)="x","x",ROUND(IF(VLOOKUP($E61,'Country Indicator Data'!$B$4:$N$300,9,FALSE)&gt;Q$3,5,IF(VLOOKUP($E61,'Country Indicator Data'!$B$4:$N$300,9,FALSE)&lt;Q$4,0,5-(LOG(Q$3)-LOG(VLOOKUP($E61,'Country Indicator Data'!$B$4:$N$300,9,FALSE)))/(LOG(Q$3)-LOG(Q$4))*5)),1))))</f>
        <v>3.9</v>
      </c>
      <c r="R61" s="163">
        <f t="shared" si="17"/>
        <v>3.45</v>
      </c>
      <c r="S61" s="163">
        <f>IF(LEN(E61)&gt;3,((IF(VLOOKUP($C61,'Regional Crises'!$B$1:$R$66,17,FALSE)="x","x",ROUND(IF(VLOOKUP($C61,'Regional Crises'!$B$1:$R$66,17,FALSE)&gt;S$3,0,IF(VLOOKUP($C61,'Regional Crises'!$B$1:$R$66,17,FALSE)&lt;S$4,5,(S$3-VLOOKUP($C61,'Regional Crises'!$B$1:$R$66,17,FALSE))/(S$3-S$4)*5)),1)))),(IF(VLOOKUP($E61,'Country Indicator Data'!$B$4:$N$300,13,FALSE)="x","x",ROUND(IF(VLOOKUP($E61,'Country Indicator Data'!$B$4:$N$300,13,FALSE)&gt;S$3,0,IF(VLOOKUP($E61,'Country Indicator Data'!$B$4:$N$300,13,FALSE)&lt;S$4,5,(S$3-VLOOKUP($E61,'Country Indicator Data'!$B$4:$N$300,13,FALSE))/(S$3-S$4)*5)),1))))</f>
        <v>3.9</v>
      </c>
      <c r="T61" s="163">
        <f>IF(LEN(E61)&gt;3,((IF(VLOOKUP($C61,'Regional Crises'!$B$1:$R$66,14,FALSE)="x","x",ROUND(IF(VLOOKUP($C61,'Regional Crises'!$B$1:$R$66,14,FALSE)&gt;T$3,0,IF(VLOOKUP($C61,'Regional Crises'!$B$1:$R$66,14,FALSE)&lt;T$4,5,(T$3-VLOOKUP($C61,'Regional Crises'!$B$1:$R$66,14,FALSE))/(T$3-T$4)*5)),1)))),(IF(VLOOKUP($E61,'Country Indicator Data'!$B$4:$N$300,10,FALSE)="x","x",ROUND(IF(VLOOKUP($E61,'Country Indicator Data'!$B$4:$N$300,10,FALSE)&gt;T$3,0,IF(VLOOKUP($E61,'Country Indicator Data'!$B$4:$N$300,10,FALSE)&lt;T$4,5,(T$3-VLOOKUP($E61,'Country Indicator Data'!$B$4:$N$300,10,FALSE))/(T$3-T$4)*5)),1))))</f>
        <v>4.3</v>
      </c>
      <c r="U61" s="163">
        <f>IF(LEN(E61)&gt;3,((IF(VLOOKUP($C61,'Regional Crises'!$B$1:$R$66,15,FALSE)="x","x",ROUND(IF(VLOOKUP($C61,'Regional Crises'!$B$1:$R$66,15,FALSE)&gt;U$3,0,IF(VLOOKUP($C61,'Regional Crises'!$B$1:$R$66,15,FALSE)&lt;U$4,5,(U$3-VLOOKUP($C61,'Regional Crises'!$B$1:$R$66,15,FALSE))/(U$3-U$4)*5)),1)))),(IF(VLOOKUP($E61,'Country Indicator Data'!$B$4:$N$300,11,FALSE)="x","x",ROUND(IF(VLOOKUP($E61,'Country Indicator Data'!$B$4:$N$300,11,FALSE)&gt;U$3,0,IF(VLOOKUP($E61,'Country Indicator Data'!$B$4:$N$300,11,FALSE)&lt;U$4,5,(U$3-VLOOKUP($E61,'Country Indicator Data'!$B$4:$N$300,11,FALSE))/(U$3-U$4)*5)),1))))</f>
        <v>3</v>
      </c>
      <c r="V61" s="163">
        <f>IF(LEN(E61)&gt;3,((IF(VLOOKUP($C61,'Regional Crises'!$B$1:$R$66,16,FALSE)="x","x",ROUND(IF(VLOOKUP($C61,'Regional Crises'!$B$1:$R$66,16,FALSE)&gt;V$3,0,IF(VLOOKUP($C61,'Regional Crises'!$B$1:$R$66,16,FALSE)&lt;V$4,5,(V$3-VLOOKUP($C61,'Regional Crises'!$B$1:$R$66,16,FALSE))/(V$3-V$4)*5)),1)))),(IF(VLOOKUP($E61,'Country Indicator Data'!$B$4:$N$300,12,FALSE)="x","x",ROUND(IF(VLOOKUP($E61,'Country Indicator Data'!$B$4:$N$300,12,FALSE)&gt;V$3,0,IF(VLOOKUP($E61,'Country Indicator Data'!$B$4:$N$300,12,FALSE)&lt;V$4,5,(V$3-VLOOKUP($E61,'Country Indicator Data'!$B$4:$N$300,12,FALSE))/(V$3-V$4)*5)),1))))</f>
        <v>3.5</v>
      </c>
      <c r="W61" s="163">
        <f t="shared" si="18"/>
        <v>3.7</v>
      </c>
      <c r="X61" s="163">
        <f t="shared" si="19"/>
        <v>3.2</v>
      </c>
      <c r="Y61" s="184">
        <f>IF('Core Indicators'!FC58="x","x",IF('Core Indicators'!FC58&gt;=5,5,IF('Core Indicators'!FC58&gt;=4,4,IF('Core Indicators'!FC58&gt;=3,3,IF('Core Indicators'!FC58&gt;=2,2,IF('Core Indicators'!FC58&gt;=1,1,0))))))</f>
        <v>2</v>
      </c>
      <c r="Z61" s="163">
        <f t="shared" si="20"/>
        <v>2</v>
      </c>
      <c r="AA61" s="184">
        <f>'Crisis Indicator Data'!Y58</f>
        <v>1</v>
      </c>
      <c r="AB61" s="184">
        <f>'Crisis Indicator Data'!Z58</f>
        <v>2</v>
      </c>
      <c r="AC61" s="184">
        <f>'Crisis Indicator Data'!AA58</f>
        <v>2</v>
      </c>
      <c r="AD61" s="184">
        <f>'Crisis Indicator Data'!AB58</f>
        <v>0</v>
      </c>
      <c r="AE61" s="184">
        <f t="shared" si="21"/>
        <v>2</v>
      </c>
      <c r="AF61" s="184">
        <f>'Crisis Indicator Data'!AC58</f>
        <v>0</v>
      </c>
      <c r="AG61" s="184">
        <f>'Crisis Indicator Data'!AD58</f>
        <v>1</v>
      </c>
      <c r="AH61" s="184">
        <f t="shared" si="22"/>
        <v>1</v>
      </c>
      <c r="AI61" s="184">
        <f>'Crisis Indicator Data'!AE58</f>
        <v>0</v>
      </c>
      <c r="AJ61" s="184">
        <f>'Crisis Indicator Data'!AF58</f>
        <v>3</v>
      </c>
      <c r="AK61" s="184">
        <f>'Crisis Indicator Data'!AG58</f>
        <v>0</v>
      </c>
      <c r="AL61" s="184">
        <f t="shared" si="23"/>
        <v>3</v>
      </c>
      <c r="AM61" s="163">
        <f t="shared" si="24"/>
        <v>2</v>
      </c>
      <c r="AN61" s="163">
        <f t="shared" si="25"/>
        <v>2</v>
      </c>
    </row>
    <row r="62" spans="1:40" ht="13.5" customHeight="1" x14ac:dyDescent="0.35">
      <c r="A62" s="172" t="str">
        <f>'Crisis Indicator Data'!A59</f>
        <v>Mixed migration flows in Italy</v>
      </c>
      <c r="B62" s="173" t="str">
        <f>'Crisis Indicator Data'!B59</f>
        <v>Displacement</v>
      </c>
      <c r="C62" s="173" t="str">
        <f>'Crisis Indicator Data'!C59</f>
        <v>ITA002</v>
      </c>
      <c r="D62" s="173" t="str">
        <f>'Crisis Indicator Data'!D59</f>
        <v>Italy</v>
      </c>
      <c r="E62" s="174" t="str">
        <f>'Crisis Indicator Data'!E59</f>
        <v>ITA</v>
      </c>
      <c r="F62" s="163">
        <f>IF(LEN(E62)&gt;3,(IF(VLOOKUP($C62,'Regional Crises'!$B$1:$R$66,7,FALSE)="x","x",ROUND(IF(VLOOKUP($C62,'Regional Crises'!$B$1:$R$66,7,FALSE)&gt;$F$3,5,IF(VLOOKUP($C62,'Regional Crises'!$B$1:$R$66,7,FALSE)&lt;F$4,0,($F$3-VLOOKUP($C62,'Regional Crises'!$B$1:$R$66,7,FALSE))/($F$3-$F$4)*5)),1))),IF(VLOOKUP($E62,'Country Indicator Data'!$B$4:$N$300,3,FALSE)="x","x",ROUND(IF(VLOOKUP($E62,'Country Indicator Data'!$B$4:$N$300,3,FALSE)&gt;$F$3,5,IF(VLOOKUP($E62,'Country Indicator Data'!$B$4:$N$300,3,FALSE)&lt;$F$4,0,($F$3-VLOOKUP($E62,'Country Indicator Data'!$B$4:$N$300,3,FALSE))/($F$3-$F$4)*5)),1)))</f>
        <v>0.7</v>
      </c>
      <c r="G62" s="163" t="str">
        <f>IF(LEN(E62)&gt;3,(IF(VLOOKUP($C62,'Regional Crises'!$B$1:$R$66,9,FALSE)="x","x",ROUND(IF(VLOOKUP($C62,'Regional Crises'!$B$1:$R$66,9,FALSE)&gt;G$3,5,IF(VLOOKUP($C62,'Regional Crises'!$B$1:$R$66,9,FALSE)&lt;G$4,0,(G$3-VLOOKUP($C62,'Regional Crises'!$B$1:$R$66,9,FALSE))/(G$3-G$4)*5)),1))),IF(VLOOKUP($E62,'Country Indicator Data'!$B$4:$N$300,5,FALSE)="x","x",ROUND(IF(VLOOKUP($E62,'Country Indicator Data'!$B$4:$N$300,5,FALSE)&gt;G$3,5,IF(VLOOKUP($E62,'Country Indicator Data'!$B$4:$N$300,5,FALSE)&lt;G$4,0,(G$3-VLOOKUP($E62,'Country Indicator Data'!$B$4:$N$300,5,FALSE))/(G$3-G$4)*5)),1)))</f>
        <v>x</v>
      </c>
      <c r="H62" s="163">
        <f t="shared" si="13"/>
        <v>0.7</v>
      </c>
      <c r="I62" s="163">
        <f>IF(LEN(E62)&gt;3,(IF(VLOOKUP($C62,'Regional Crises'!$B$1:$R$66,6,FALSE)="x","x",ROUND(IF(VLOOKUP($C62,'Regional Crises'!$B$1:$R$66,6,FALSE)&gt;I$3,5,IF(VLOOKUP($C62,'Regional Crises'!$B$1:$R$66,6,FALSE)&lt;I$4,0,5-(I$3-VLOOKUP($C62,'Regional Crises'!$B$1:$R$66,6,FALSE))/(I$3-I$4)*5)),1))),IF(VLOOKUP($E62,'Country Indicator Data'!$B$4:$N$300,2,FALSE)="x","x",ROUND(IF(VLOOKUP($E62,'Country Indicator Data'!$B$4:$N$300,2,FALSE)&gt;I$3,5,IF(VLOOKUP($E62,'Country Indicator Data'!$B$4:$N$300,2,FALSE)&lt;I$4,0,5-(I$3-VLOOKUP($E62,'Country Indicator Data'!$B$4:$N$300,2,FALSE))/(I$3-I$4)*5)),1)))</f>
        <v>0.6</v>
      </c>
      <c r="J62" s="163">
        <f>IF(LEN(E62)&gt;3,(IF(VLOOKUP($C62,'Regional Crises'!$B$1:$R$66,8,FALSE)="x","x",ROUND(IF(VLOOKUP($C62,'Regional Crises'!$B$1:$R$66,8,FALSE)&gt;J$3,5,IF(VLOOKUP($C62,'Regional Crises'!$B$1:$R$66,8,FALSE)&lt;J$4,0,5-(J$3-VLOOKUP($C62,'Regional Crises'!$B$1:$R$66,8,FALSE))/(J$3-J$4)*5)),1))),IF(VLOOKUP($E62,'Country Indicator Data'!$B$4:$N$300,4,FALSE)="x","x",ROUND(IF(VLOOKUP($E62,'Country Indicator Data'!$B$4:$N$300,4,FALSE)&gt;J$3,5,IF(VLOOKUP($E62,'Country Indicator Data'!$B$4:$N$300,4,FALSE)&lt;J$4,0,5-(J$3-VLOOKUP($E62,'Country Indicator Data'!$B$4:$N$300,4,FALSE))/(J$3-J$4)*5)),1)))</f>
        <v>0.1</v>
      </c>
      <c r="K62" s="163">
        <f t="shared" si="14"/>
        <v>0.35</v>
      </c>
      <c r="L62" s="163">
        <f>IF(LEN(E62)&gt;3,(IF(VLOOKUP($C62,'Regional Crises'!$B$1:$R$66,10,FALSE)="x","x",ROUND(IF(VLOOKUP($C62,'Regional Crises'!$B$1:$R$66,10,FALSE)&gt;L$3,5,IF(VLOOKUP($C62,'Regional Crises'!$B$1:$R$66,10,FALSE)&lt;L$4,0,5-(L$3-VLOOKUP($C62,'Regional Crises'!$B$1:$R$66,10,FALSE))/(L$3-L$4)*5)),1))),IF(VLOOKUP($E62,'Country Indicator Data'!$B$4:$N$300,6,FALSE)="x","x",ROUND(IF(VLOOKUP($E62,'Country Indicator Data'!$B$4:$N$300,6,FALSE)&gt;L$3,5,IF(VLOOKUP($E62,'Country Indicator Data'!$B$4:$N$300,6,FALSE)&lt;L$4,0,5-(L$3-VLOOKUP($E62,'Country Indicator Data'!$B$4:$N$300,6,FALSE))/(L$3-L$4)*5)),1)))</f>
        <v>0.5</v>
      </c>
      <c r="M62" s="163">
        <f>IF(LEN(E62)&gt;3,(IF(VLOOKUP($C62,'Regional Crises'!$B$1:$R$66,11,FALSE)="x","x",ROUND(IF(VLOOKUP($C62,'Regional Crises'!$B$1:$R$66,11,FALSE)&gt;M$3,5,IF(VLOOKUP($C62,'Regional Crises'!$B$1:$R$66,11,FALSE)&lt;M$4,0,5-(M$3-VLOOKUP($C62,'Regional Crises'!$B$1:$R$66,11,FALSE))/(M$3-M$4)*5)),1))),IF(VLOOKUP($E62,'Country Indicator Data'!$B$4:$N$300,7,FALSE)="x","x",ROUND(IF(VLOOKUP($E62,'Country Indicator Data'!$B$4:$N$300,7,FALSE)&gt;M$3,5,IF(VLOOKUP($E62,'Country Indicator Data'!$B$4:$N$300,7,FALSE)&lt;M$4,0,5-(M$3-VLOOKUP($E62,'Country Indicator Data'!$B$4:$N$300,7,FALSE))/(M$3-M$4)*5)),1)))</f>
        <v>1.4</v>
      </c>
      <c r="N62" s="163">
        <f t="shared" si="15"/>
        <v>0.95</v>
      </c>
      <c r="O62" s="163">
        <f t="shared" si="16"/>
        <v>0.66666666666666663</v>
      </c>
      <c r="P62" s="163">
        <f>IF(LEN(E62)&gt;3,VLOOKUP(C62,'Regional Crises'!$B$1:$R$69,12,FALSE),VLOOKUP(E62,'Country Indicator Data'!$B$4:$I$300,8,FALSE))</f>
        <v>0</v>
      </c>
      <c r="Q62" s="163">
        <f>IF(LEN(E62)&gt;3,((IF(VLOOKUP($C62,'Regional Crises'!$B$1:$R$66,13,FALSE)="x","x",ROUND(IF(VLOOKUP($C62,'Regional Crises'!$B$1:$R$66,13,FALSE)&gt;Q$3,5,IF(VLOOKUP($C62,'Regional Crises'!$B$1:$R$66,13,FALSE)&lt;Q$4,0,5-(LOG(Q$3)-LOG(VLOOKUP($C62,'Regional Crises'!$B$1:$R$66,13,FALSE)))/(LOG(Q$3)-LOG(Q$4))*5)),1)))),(IF(VLOOKUP($E62,'Country Indicator Data'!$B$4:$N$300,9,FALSE)="x","x",ROUND(IF(VLOOKUP($E62,'Country Indicator Data'!$B$4:$N$300,9,FALSE)&gt;Q$3,5,IF(VLOOKUP($E62,'Country Indicator Data'!$B$4:$N$300,9,FALSE)&lt;Q$4,0,5-(LOG(Q$3)-LOG(VLOOKUP($E62,'Country Indicator Data'!$B$4:$N$300,9,FALSE)))/(LOG(Q$3)-LOG(Q$4))*5)),1))))</f>
        <v>4.0999999999999996</v>
      </c>
      <c r="R62" s="163">
        <f t="shared" si="17"/>
        <v>2.0499999999999998</v>
      </c>
      <c r="S62" s="163">
        <f>IF(LEN(E62)&gt;3,((IF(VLOOKUP($C62,'Regional Crises'!$B$1:$R$66,17,FALSE)="x","x",ROUND(IF(VLOOKUP($C62,'Regional Crises'!$B$1:$R$66,17,FALSE)&gt;S$3,0,IF(VLOOKUP($C62,'Regional Crises'!$B$1:$R$66,17,FALSE)&lt;S$4,5,(S$3-VLOOKUP($C62,'Regional Crises'!$B$1:$R$66,17,FALSE))/(S$3-S$4)*5)),1)))),(IF(VLOOKUP($E62,'Country Indicator Data'!$B$4:$N$300,13,FALSE)="x","x",ROUND(IF(VLOOKUP($E62,'Country Indicator Data'!$B$4:$N$300,13,FALSE)&gt;S$3,0,IF(VLOOKUP($E62,'Country Indicator Data'!$B$4:$N$300,13,FALSE)&lt;S$4,5,(S$3-VLOOKUP($E62,'Country Indicator Data'!$B$4:$N$300,13,FALSE))/(S$3-S$4)*5)),1))))</f>
        <v>2.2000000000000002</v>
      </c>
      <c r="T62" s="163">
        <f>IF(LEN(E62)&gt;3,((IF(VLOOKUP($C62,'Regional Crises'!$B$1:$R$66,14,FALSE)="x","x",ROUND(IF(VLOOKUP($C62,'Regional Crises'!$B$1:$R$66,14,FALSE)&gt;T$3,0,IF(VLOOKUP($C62,'Regional Crises'!$B$1:$R$66,14,FALSE)&lt;T$4,5,(T$3-VLOOKUP($C62,'Regional Crises'!$B$1:$R$66,14,FALSE))/(T$3-T$4)*5)),1)))),(IF(VLOOKUP($E62,'Country Indicator Data'!$B$4:$N$300,10,FALSE)="x","x",ROUND(IF(VLOOKUP($E62,'Country Indicator Data'!$B$4:$N$300,10,FALSE)&gt;T$3,0,IF(VLOOKUP($E62,'Country Indicator Data'!$B$4:$N$300,10,FALSE)&lt;T$4,5,(T$3-VLOOKUP($E62,'Country Indicator Data'!$B$4:$N$300,10,FALSE))/(T$3-T$4)*5)),1))))</f>
        <v>2.2000000000000002</v>
      </c>
      <c r="U62" s="163" t="str">
        <f>IF(LEN(E62)&gt;3,((IF(VLOOKUP($C62,'Regional Crises'!$B$1:$R$66,15,FALSE)="x","x",ROUND(IF(VLOOKUP($C62,'Regional Crises'!$B$1:$R$66,15,FALSE)&gt;U$3,0,IF(VLOOKUP($C62,'Regional Crises'!$B$1:$R$66,15,FALSE)&lt;U$4,5,(U$3-VLOOKUP($C62,'Regional Crises'!$B$1:$R$66,15,FALSE))/(U$3-U$4)*5)),1)))),(IF(VLOOKUP($E62,'Country Indicator Data'!$B$4:$N$300,11,FALSE)="x","x",ROUND(IF(VLOOKUP($E62,'Country Indicator Data'!$B$4:$N$300,11,FALSE)&gt;U$3,0,IF(VLOOKUP($E62,'Country Indicator Data'!$B$4:$N$300,11,FALSE)&lt;U$4,5,(U$3-VLOOKUP($E62,'Country Indicator Data'!$B$4:$N$300,11,FALSE))/(U$3-U$4)*5)),1))))</f>
        <v>x</v>
      </c>
      <c r="V62" s="163">
        <f>IF(LEN(E62)&gt;3,((IF(VLOOKUP($C62,'Regional Crises'!$B$1:$R$66,16,FALSE)="x","x",ROUND(IF(VLOOKUP($C62,'Regional Crises'!$B$1:$R$66,16,FALSE)&gt;V$3,0,IF(VLOOKUP($C62,'Regional Crises'!$B$1:$R$66,16,FALSE)&lt;V$4,5,(V$3-VLOOKUP($C62,'Regional Crises'!$B$1:$R$66,16,FALSE))/(V$3-V$4)*5)),1)))),(IF(VLOOKUP($E62,'Country Indicator Data'!$B$4:$N$300,12,FALSE)="x","x",ROUND(IF(VLOOKUP($E62,'Country Indicator Data'!$B$4:$N$300,12,FALSE)&gt;V$3,0,IF(VLOOKUP($E62,'Country Indicator Data'!$B$4:$N$300,12,FALSE)&lt;V$4,5,(V$3-VLOOKUP($E62,'Country Indicator Data'!$B$4:$N$300,12,FALSE))/(V$3-V$4)*5)),1))))</f>
        <v>0.5</v>
      </c>
      <c r="W62" s="163">
        <f t="shared" si="18"/>
        <v>1.6</v>
      </c>
      <c r="X62" s="163">
        <f t="shared" si="19"/>
        <v>1.4</v>
      </c>
      <c r="Y62" s="184">
        <f>IF('Core Indicators'!FC59="x","x",IF('Core Indicators'!FC59&gt;=5,5,IF('Core Indicators'!FC59&gt;=4,4,IF('Core Indicators'!FC59&gt;=3,3,IF('Core Indicators'!FC59&gt;=2,2,IF('Core Indicators'!FC59&gt;=1,1,0))))))</f>
        <v>2</v>
      </c>
      <c r="Z62" s="163">
        <f t="shared" si="20"/>
        <v>2</v>
      </c>
      <c r="AA62" s="184">
        <f>'Crisis Indicator Data'!Y59</f>
        <v>0</v>
      </c>
      <c r="AB62" s="184">
        <f>'Crisis Indicator Data'!Z59</f>
        <v>1</v>
      </c>
      <c r="AC62" s="184">
        <f>'Crisis Indicator Data'!AA59</f>
        <v>1</v>
      </c>
      <c r="AD62" s="184">
        <f>'Crisis Indicator Data'!AB59</f>
        <v>0</v>
      </c>
      <c r="AE62" s="184">
        <f t="shared" si="21"/>
        <v>2</v>
      </c>
      <c r="AF62" s="184">
        <f>'Crisis Indicator Data'!AC59</f>
        <v>0</v>
      </c>
      <c r="AG62" s="184">
        <f>'Crisis Indicator Data'!AD59</f>
        <v>1</v>
      </c>
      <c r="AH62" s="184">
        <f t="shared" si="22"/>
        <v>1</v>
      </c>
      <c r="AI62" s="184">
        <f>'Crisis Indicator Data'!AE59</f>
        <v>0</v>
      </c>
      <c r="AJ62" s="184">
        <f>'Crisis Indicator Data'!AF59</f>
        <v>0</v>
      </c>
      <c r="AK62" s="184">
        <f>'Crisis Indicator Data'!AG59</f>
        <v>1</v>
      </c>
      <c r="AL62" s="184">
        <f t="shared" si="23"/>
        <v>1</v>
      </c>
      <c r="AM62" s="163">
        <f t="shared" si="24"/>
        <v>1</v>
      </c>
      <c r="AN62" s="163">
        <f t="shared" si="25"/>
        <v>1.5</v>
      </c>
    </row>
    <row r="63" spans="1:40" ht="13.5" customHeight="1" x14ac:dyDescent="0.35">
      <c r="A63" s="172" t="str">
        <f>'Crisis Indicator Data'!A60</f>
        <v>Syrian refugees in Jordan</v>
      </c>
      <c r="B63" s="173" t="str">
        <f>'Crisis Indicator Data'!B60</f>
        <v>Displacement</v>
      </c>
      <c r="C63" s="173" t="str">
        <f>'Crisis Indicator Data'!C60</f>
        <v>JOR002</v>
      </c>
      <c r="D63" s="173" t="str">
        <f>'Crisis Indicator Data'!D60</f>
        <v>Jordan</v>
      </c>
      <c r="E63" s="174" t="str">
        <f>'Crisis Indicator Data'!E60</f>
        <v>JOR</v>
      </c>
      <c r="F63" s="163">
        <f>IF(LEN(E63)&gt;3,(IF(VLOOKUP($C63,'Regional Crises'!$B$1:$R$66,7,FALSE)="x","x",ROUND(IF(VLOOKUP($C63,'Regional Crises'!$B$1:$R$66,7,FALSE)&gt;$F$3,5,IF(VLOOKUP($C63,'Regional Crises'!$B$1:$R$66,7,FALSE)&lt;F$4,0,($F$3-VLOOKUP($C63,'Regional Crises'!$B$1:$R$66,7,FALSE))/($F$3-$F$4)*5)),1))),IF(VLOOKUP($E63,'Country Indicator Data'!$B$4:$N$300,3,FALSE)="x","x",ROUND(IF(VLOOKUP($E63,'Country Indicator Data'!$B$4:$N$300,3,FALSE)&gt;$F$3,5,IF(VLOOKUP($E63,'Country Indicator Data'!$B$4:$N$300,3,FALSE)&lt;$F$4,0,($F$3-VLOOKUP($E63,'Country Indicator Data'!$B$4:$N$300,3,FALSE))/($F$3-$F$4)*5)),1)))</f>
        <v>4.3</v>
      </c>
      <c r="G63" s="163">
        <f>IF(LEN(E63)&gt;3,(IF(VLOOKUP($C63,'Regional Crises'!$B$1:$R$66,9,FALSE)="x","x",ROUND(IF(VLOOKUP($C63,'Regional Crises'!$B$1:$R$66,9,FALSE)&gt;G$3,5,IF(VLOOKUP($C63,'Regional Crises'!$B$1:$R$66,9,FALSE)&lt;G$4,0,(G$3-VLOOKUP($C63,'Regional Crises'!$B$1:$R$66,9,FALSE))/(G$3-G$4)*5)),1))),IF(VLOOKUP($E63,'Country Indicator Data'!$B$4:$N$300,5,FALSE)="x","x",ROUND(IF(VLOOKUP($E63,'Country Indicator Data'!$B$4:$N$300,5,FALSE)&gt;G$3,5,IF(VLOOKUP($E63,'Country Indicator Data'!$B$4:$N$300,5,FALSE)&lt;G$4,0,(G$3-VLOOKUP($E63,'Country Indicator Data'!$B$4:$N$300,5,FALSE))/(G$3-G$4)*5)),1)))</f>
        <v>3</v>
      </c>
      <c r="H63" s="163">
        <f t="shared" si="13"/>
        <v>3.65</v>
      </c>
      <c r="I63" s="163">
        <f>IF(LEN(E63)&gt;3,(IF(VLOOKUP($C63,'Regional Crises'!$B$1:$R$66,6,FALSE)="x","x",ROUND(IF(VLOOKUP($C63,'Regional Crises'!$B$1:$R$66,6,FALSE)&gt;I$3,5,IF(VLOOKUP($C63,'Regional Crises'!$B$1:$R$66,6,FALSE)&lt;I$4,0,5-(I$3-VLOOKUP($C63,'Regional Crises'!$B$1:$R$66,6,FALSE))/(I$3-I$4)*5)),1))),IF(VLOOKUP($E63,'Country Indicator Data'!$B$4:$N$300,2,FALSE)="x","x",ROUND(IF(VLOOKUP($E63,'Country Indicator Data'!$B$4:$N$300,2,FALSE)&gt;I$3,5,IF(VLOOKUP($E63,'Country Indicator Data'!$B$4:$N$300,2,FALSE)&lt;I$4,0,5-(I$3-VLOOKUP($E63,'Country Indicator Data'!$B$4:$N$300,2,FALSE))/(I$3-I$4)*5)),1)))</f>
        <v>2.9</v>
      </c>
      <c r="J63" s="163">
        <f>IF(LEN(E63)&gt;3,(IF(VLOOKUP($C63,'Regional Crises'!$B$1:$R$66,8,FALSE)="x","x",ROUND(IF(VLOOKUP($C63,'Regional Crises'!$B$1:$R$66,8,FALSE)&gt;J$3,5,IF(VLOOKUP($C63,'Regional Crises'!$B$1:$R$66,8,FALSE)&lt;J$4,0,5-(J$3-VLOOKUP($C63,'Regional Crises'!$B$1:$R$66,8,FALSE))/(J$3-J$4)*5)),1))),IF(VLOOKUP($E63,'Country Indicator Data'!$B$4:$N$300,4,FALSE)="x","x",ROUND(IF(VLOOKUP($E63,'Country Indicator Data'!$B$4:$N$300,4,FALSE)&gt;J$3,5,IF(VLOOKUP($E63,'Country Indicator Data'!$B$4:$N$300,4,FALSE)&lt;J$4,0,5-(J$3-VLOOKUP($E63,'Country Indicator Data'!$B$4:$N$300,4,FALSE))/(J$3-J$4)*5)),1)))</f>
        <v>5</v>
      </c>
      <c r="K63" s="163">
        <f t="shared" si="14"/>
        <v>3.95</v>
      </c>
      <c r="L63" s="163">
        <f>IF(LEN(E63)&gt;3,(IF(VLOOKUP($C63,'Regional Crises'!$B$1:$R$66,10,FALSE)="x","x",ROUND(IF(VLOOKUP($C63,'Regional Crises'!$B$1:$R$66,10,FALSE)&gt;L$3,5,IF(VLOOKUP($C63,'Regional Crises'!$B$1:$R$66,10,FALSE)&lt;L$4,0,5-(L$3-VLOOKUP($C63,'Regional Crises'!$B$1:$R$66,10,FALSE))/(L$3-L$4)*5)),1))),IF(VLOOKUP($E63,'Country Indicator Data'!$B$4:$N$300,6,FALSE)="x","x",ROUND(IF(VLOOKUP($E63,'Country Indicator Data'!$B$4:$N$300,6,FALSE)&gt;L$3,5,IF(VLOOKUP($E63,'Country Indicator Data'!$B$4:$N$300,6,FALSE)&lt;L$4,0,5-(L$3-VLOOKUP($E63,'Country Indicator Data'!$B$4:$N$300,6,FALSE))/(L$3-L$4)*5)),1)))</f>
        <v>3.1</v>
      </c>
      <c r="M63" s="163">
        <f>IF(LEN(E63)&gt;3,(IF(VLOOKUP($C63,'Regional Crises'!$B$1:$R$66,11,FALSE)="x","x",ROUND(IF(VLOOKUP($C63,'Regional Crises'!$B$1:$R$66,11,FALSE)&gt;M$3,5,IF(VLOOKUP($C63,'Regional Crises'!$B$1:$R$66,11,FALSE)&lt;M$4,0,5-(M$3-VLOOKUP($C63,'Regional Crises'!$B$1:$R$66,11,FALSE))/(M$3-M$4)*5)),1))),IF(VLOOKUP($E63,'Country Indicator Data'!$B$4:$N$300,7,FALSE)="x","x",ROUND(IF(VLOOKUP($E63,'Country Indicator Data'!$B$4:$N$300,7,FALSE)&gt;M$3,5,IF(VLOOKUP($E63,'Country Indicator Data'!$B$4:$N$300,7,FALSE)&lt;M$4,0,5-(M$3-VLOOKUP($E63,'Country Indicator Data'!$B$4:$N$300,7,FALSE))/(M$3-M$4)*5)),1)))</f>
        <v>1.1000000000000001</v>
      </c>
      <c r="N63" s="163">
        <f t="shared" si="15"/>
        <v>2.1</v>
      </c>
      <c r="O63" s="163">
        <f t="shared" si="16"/>
        <v>3.2333333333333329</v>
      </c>
      <c r="P63" s="163">
        <f>IF(LEN(E63)&gt;3,VLOOKUP(C63,'Regional Crises'!$B$1:$R$69,12,FALSE),VLOOKUP(E63,'Country Indicator Data'!$B$4:$I$300,8,FALSE))</f>
        <v>3</v>
      </c>
      <c r="Q63" s="163">
        <f>IF(LEN(E63)&gt;3,((IF(VLOOKUP($C63,'Regional Crises'!$B$1:$R$66,13,FALSE)="x","x",ROUND(IF(VLOOKUP($C63,'Regional Crises'!$B$1:$R$66,13,FALSE)&gt;Q$3,5,IF(VLOOKUP($C63,'Regional Crises'!$B$1:$R$66,13,FALSE)&lt;Q$4,0,5-(LOG(Q$3)-LOG(VLOOKUP($C63,'Regional Crises'!$B$1:$R$66,13,FALSE)))/(LOG(Q$3)-LOG(Q$4))*5)),1)))),(IF(VLOOKUP($E63,'Country Indicator Data'!$B$4:$N$300,9,FALSE)="x","x",ROUND(IF(VLOOKUP($E63,'Country Indicator Data'!$B$4:$N$300,9,FALSE)&gt;Q$3,5,IF(VLOOKUP($E63,'Country Indicator Data'!$B$4:$N$300,9,FALSE)&lt;Q$4,0,5-(LOG(Q$3)-LOG(VLOOKUP($E63,'Country Indicator Data'!$B$4:$N$300,9,FALSE)))/(LOG(Q$3)-LOG(Q$4))*5)),1))))</f>
        <v>0</v>
      </c>
      <c r="R63" s="163">
        <f t="shared" si="17"/>
        <v>1.5</v>
      </c>
      <c r="S63" s="163">
        <f>IF(LEN(E63)&gt;3,((IF(VLOOKUP($C63,'Regional Crises'!$B$1:$R$66,17,FALSE)="x","x",ROUND(IF(VLOOKUP($C63,'Regional Crises'!$B$1:$R$66,17,FALSE)&gt;S$3,0,IF(VLOOKUP($C63,'Regional Crises'!$B$1:$R$66,17,FALSE)&lt;S$4,5,(S$3-VLOOKUP($C63,'Regional Crises'!$B$1:$R$66,17,FALSE))/(S$3-S$4)*5)),1)))),(IF(VLOOKUP($E63,'Country Indicator Data'!$B$4:$N$300,13,FALSE)="x","x",ROUND(IF(VLOOKUP($E63,'Country Indicator Data'!$B$4:$N$300,13,FALSE)&gt;S$3,0,IF(VLOOKUP($E63,'Country Indicator Data'!$B$4:$N$300,13,FALSE)&lt;S$4,5,(S$3-VLOOKUP($E63,'Country Indicator Data'!$B$4:$N$300,13,FALSE))/(S$3-S$4)*5)),1))))</f>
        <v>2.7</v>
      </c>
      <c r="T63" s="163">
        <f>IF(LEN(E63)&gt;3,((IF(VLOOKUP($C63,'Regional Crises'!$B$1:$R$66,14,FALSE)="x","x",ROUND(IF(VLOOKUP($C63,'Regional Crises'!$B$1:$R$66,14,FALSE)&gt;T$3,0,IF(VLOOKUP($C63,'Regional Crises'!$B$1:$R$66,14,FALSE)&lt;T$4,5,(T$3-VLOOKUP($C63,'Regional Crises'!$B$1:$R$66,14,FALSE))/(T$3-T$4)*5)),1)))),(IF(VLOOKUP($E63,'Country Indicator Data'!$B$4:$N$300,10,FALSE)="x","x",ROUND(IF(VLOOKUP($E63,'Country Indicator Data'!$B$4:$N$300,10,FALSE)&gt;T$3,0,IF(VLOOKUP($E63,'Country Indicator Data'!$B$4:$N$300,10,FALSE)&lt;T$4,5,(T$3-VLOOKUP($E63,'Country Indicator Data'!$B$4:$N$300,10,FALSE))/(T$3-T$4)*5)),1))))</f>
        <v>2.2999999999999998</v>
      </c>
      <c r="U63" s="163">
        <f>IF(LEN(E63)&gt;3,((IF(VLOOKUP($C63,'Regional Crises'!$B$1:$R$66,15,FALSE)="x","x",ROUND(IF(VLOOKUP($C63,'Regional Crises'!$B$1:$R$66,15,FALSE)&gt;U$3,0,IF(VLOOKUP($C63,'Regional Crises'!$B$1:$R$66,15,FALSE)&lt;U$4,5,(U$3-VLOOKUP($C63,'Regional Crises'!$B$1:$R$66,15,FALSE))/(U$3-U$4)*5)),1)))),(IF(VLOOKUP($E63,'Country Indicator Data'!$B$4:$N$300,11,FALSE)="x","x",ROUND(IF(VLOOKUP($E63,'Country Indicator Data'!$B$4:$N$300,11,FALSE)&gt;U$3,0,IF(VLOOKUP($E63,'Country Indicator Data'!$B$4:$N$300,11,FALSE)&lt;U$4,5,(U$3-VLOOKUP($E63,'Country Indicator Data'!$B$4:$N$300,11,FALSE))/(U$3-U$4)*5)),1))))</f>
        <v>2.6</v>
      </c>
      <c r="V63" s="163">
        <f>IF(LEN(E63)&gt;3,((IF(VLOOKUP($C63,'Regional Crises'!$B$1:$R$66,16,FALSE)="x","x",ROUND(IF(VLOOKUP($C63,'Regional Crises'!$B$1:$R$66,16,FALSE)&gt;V$3,0,IF(VLOOKUP($C63,'Regional Crises'!$B$1:$R$66,16,FALSE)&lt;V$4,5,(V$3-VLOOKUP($C63,'Regional Crises'!$B$1:$R$66,16,FALSE))/(V$3-V$4)*5)),1)))),(IF(VLOOKUP($E63,'Country Indicator Data'!$B$4:$N$300,12,FALSE)="x","x",ROUND(IF(VLOOKUP($E63,'Country Indicator Data'!$B$4:$N$300,12,FALSE)&gt;V$3,0,IF(VLOOKUP($E63,'Country Indicator Data'!$B$4:$N$300,12,FALSE)&lt;V$4,5,(V$3-VLOOKUP($E63,'Country Indicator Data'!$B$4:$N$300,12,FALSE))/(V$3-V$4)*5)),1))))</f>
        <v>3.4</v>
      </c>
      <c r="W63" s="163">
        <f t="shared" si="18"/>
        <v>2.8</v>
      </c>
      <c r="X63" s="163">
        <f t="shared" si="19"/>
        <v>2.5</v>
      </c>
      <c r="Y63" s="184">
        <f>IF('Core Indicators'!FC60="x","x",IF('Core Indicators'!FC60&gt;=5,5,IF('Core Indicators'!FC60&gt;=4,4,IF('Core Indicators'!FC60&gt;=3,3,IF('Core Indicators'!FC60&gt;=2,2,IF('Core Indicators'!FC60&gt;=1,1,0))))))</f>
        <v>2</v>
      </c>
      <c r="Z63" s="163">
        <f t="shared" si="20"/>
        <v>2</v>
      </c>
      <c r="AA63" s="184">
        <f>'Crisis Indicator Data'!Y60</f>
        <v>0</v>
      </c>
      <c r="AB63" s="184">
        <f>'Crisis Indicator Data'!Z60</f>
        <v>0</v>
      </c>
      <c r="AC63" s="184">
        <f>'Crisis Indicator Data'!AA60</f>
        <v>0</v>
      </c>
      <c r="AD63" s="184">
        <f>'Crisis Indicator Data'!AB60</f>
        <v>0</v>
      </c>
      <c r="AE63" s="184">
        <f t="shared" si="21"/>
        <v>0</v>
      </c>
      <c r="AF63" s="184">
        <f>'Crisis Indicator Data'!AC60</f>
        <v>0</v>
      </c>
      <c r="AG63" s="184">
        <f>'Crisis Indicator Data'!AD60</f>
        <v>2</v>
      </c>
      <c r="AH63" s="184">
        <f t="shared" si="22"/>
        <v>2</v>
      </c>
      <c r="AI63" s="184">
        <f>'Crisis Indicator Data'!AE60</f>
        <v>0</v>
      </c>
      <c r="AJ63" s="184">
        <f>'Crisis Indicator Data'!AF60</f>
        <v>2</v>
      </c>
      <c r="AK63" s="184">
        <f>'Crisis Indicator Data'!AG60</f>
        <v>0</v>
      </c>
      <c r="AL63" s="184">
        <f t="shared" si="23"/>
        <v>2</v>
      </c>
      <c r="AM63" s="163">
        <f t="shared" si="24"/>
        <v>1</v>
      </c>
      <c r="AN63" s="163">
        <f t="shared" si="25"/>
        <v>1.5</v>
      </c>
    </row>
    <row r="64" spans="1:40" ht="13.5" customHeight="1" x14ac:dyDescent="0.35">
      <c r="A64" s="172" t="str">
        <f>'Crisis Indicator Data'!A61</f>
        <v xml:space="preserve">Multiple crisis in Kenya </v>
      </c>
      <c r="B64" s="173" t="str">
        <f>'Crisis Indicator Data'!B61</f>
        <v>Drought,Displacement</v>
      </c>
      <c r="C64" s="173" t="str">
        <f>'Crisis Indicator Data'!C61</f>
        <v>KEN001</v>
      </c>
      <c r="D64" s="173" t="str">
        <f>'Crisis Indicator Data'!D61</f>
        <v>Kenya</v>
      </c>
      <c r="E64" s="174" t="str">
        <f>'Crisis Indicator Data'!E61</f>
        <v>KEN</v>
      </c>
      <c r="F64" s="163">
        <f>IF(LEN(E64)&gt;3,(IF(VLOOKUP($C64,'Regional Crises'!$B$1:$R$66,7,FALSE)="x","x",ROUND(IF(VLOOKUP($C64,'Regional Crises'!$B$1:$R$66,7,FALSE)&gt;$F$3,5,IF(VLOOKUP($C64,'Regional Crises'!$B$1:$R$66,7,FALSE)&lt;F$4,0,($F$3-VLOOKUP($C64,'Regional Crises'!$B$1:$R$66,7,FALSE))/($F$3-$F$4)*5)),1))),IF(VLOOKUP($E64,'Country Indicator Data'!$B$4:$N$300,3,FALSE)="x","x",ROUND(IF(VLOOKUP($E64,'Country Indicator Data'!$B$4:$N$300,3,FALSE)&gt;$F$3,5,IF(VLOOKUP($E64,'Country Indicator Data'!$B$4:$N$300,3,FALSE)&lt;$F$4,0,($F$3-VLOOKUP($E64,'Country Indicator Data'!$B$4:$N$300,3,FALSE))/($F$3-$F$4)*5)),1)))</f>
        <v>3.6</v>
      </c>
      <c r="G64" s="163">
        <f>IF(LEN(E64)&gt;3,(IF(VLOOKUP($C64,'Regional Crises'!$B$1:$R$66,9,FALSE)="x","x",ROUND(IF(VLOOKUP($C64,'Regional Crises'!$B$1:$R$66,9,FALSE)&gt;G$3,5,IF(VLOOKUP($C64,'Regional Crises'!$B$1:$R$66,9,FALSE)&lt;G$4,0,(G$3-VLOOKUP($C64,'Regional Crises'!$B$1:$R$66,9,FALSE))/(G$3-G$4)*5)),1))),IF(VLOOKUP($E64,'Country Indicator Data'!$B$4:$N$300,5,FALSE)="x","x",ROUND(IF(VLOOKUP($E64,'Country Indicator Data'!$B$4:$N$300,5,FALSE)&gt;G$3,5,IF(VLOOKUP($E64,'Country Indicator Data'!$B$4:$N$300,5,FALSE)&lt;G$4,0,(G$3-VLOOKUP($E64,'Country Indicator Data'!$B$4:$N$300,5,FALSE))/(G$3-G$4)*5)),1)))</f>
        <v>2.1</v>
      </c>
      <c r="H64" s="163">
        <f t="shared" si="13"/>
        <v>2.85</v>
      </c>
      <c r="I64" s="163">
        <f>IF(LEN(E64)&gt;3,(IF(VLOOKUP($C64,'Regional Crises'!$B$1:$R$66,6,FALSE)="x","x",ROUND(IF(VLOOKUP($C64,'Regional Crises'!$B$1:$R$66,6,FALSE)&gt;I$3,5,IF(VLOOKUP($C64,'Regional Crises'!$B$1:$R$66,6,FALSE)&lt;I$4,0,5-(I$3-VLOOKUP($C64,'Regional Crises'!$B$1:$R$66,6,FALSE))/(I$3-I$4)*5)),1))),IF(VLOOKUP($E64,'Country Indicator Data'!$B$4:$N$300,2,FALSE)="x","x",ROUND(IF(VLOOKUP($E64,'Country Indicator Data'!$B$4:$N$300,2,FALSE)&gt;I$3,5,IF(VLOOKUP($E64,'Country Indicator Data'!$B$4:$N$300,2,FALSE)&lt;I$4,0,5-(I$3-VLOOKUP($E64,'Country Indicator Data'!$B$4:$N$300,2,FALSE))/(I$3-I$4)*5)),1)))</f>
        <v>4.3</v>
      </c>
      <c r="J64" s="163">
        <f>IF(LEN(E64)&gt;3,(IF(VLOOKUP($C64,'Regional Crises'!$B$1:$R$66,8,FALSE)="x","x",ROUND(IF(VLOOKUP($C64,'Regional Crises'!$B$1:$R$66,8,FALSE)&gt;J$3,5,IF(VLOOKUP($C64,'Regional Crises'!$B$1:$R$66,8,FALSE)&lt;J$4,0,5-(J$3-VLOOKUP($C64,'Regional Crises'!$B$1:$R$66,8,FALSE))/(J$3-J$4)*5)),1))),IF(VLOOKUP($E64,'Country Indicator Data'!$B$4:$N$300,4,FALSE)="x","x",ROUND(IF(VLOOKUP($E64,'Country Indicator Data'!$B$4:$N$300,4,FALSE)&gt;J$3,5,IF(VLOOKUP($E64,'Country Indicator Data'!$B$4:$N$300,4,FALSE)&lt;J$4,0,5-(J$3-VLOOKUP($E64,'Country Indicator Data'!$B$4:$N$300,4,FALSE))/(J$3-J$4)*5)),1)))</f>
        <v>0.8</v>
      </c>
      <c r="K64" s="163">
        <f t="shared" si="14"/>
        <v>2.5499999999999998</v>
      </c>
      <c r="L64" s="163">
        <f>IF(LEN(E64)&gt;3,(IF(VLOOKUP($C64,'Regional Crises'!$B$1:$R$66,10,FALSE)="x","x",ROUND(IF(VLOOKUP($C64,'Regional Crises'!$B$1:$R$66,10,FALSE)&gt;L$3,5,IF(VLOOKUP($C64,'Regional Crises'!$B$1:$R$66,10,FALSE)&lt;L$4,0,5-(L$3-VLOOKUP($C64,'Regional Crises'!$B$1:$R$66,10,FALSE))/(L$3-L$4)*5)),1))),IF(VLOOKUP($E64,'Country Indicator Data'!$B$4:$N$300,6,FALSE)="x","x",ROUND(IF(VLOOKUP($E64,'Country Indicator Data'!$B$4:$N$300,6,FALSE)&gt;L$3,5,IF(VLOOKUP($E64,'Country Indicator Data'!$B$4:$N$300,6,FALSE)&lt;L$4,0,5-(L$3-VLOOKUP($E64,'Country Indicator Data'!$B$4:$N$300,6,FALSE))/(L$3-L$4)*5)),1)))</f>
        <v>3.6</v>
      </c>
      <c r="M64" s="163">
        <f>IF(LEN(E64)&gt;3,(IF(VLOOKUP($C64,'Regional Crises'!$B$1:$R$66,11,FALSE)="x","x",ROUND(IF(VLOOKUP($C64,'Regional Crises'!$B$1:$R$66,11,FALSE)&gt;M$3,5,IF(VLOOKUP($C64,'Regional Crises'!$B$1:$R$66,11,FALSE)&lt;M$4,0,5-(M$3-VLOOKUP($C64,'Regional Crises'!$B$1:$R$66,11,FALSE))/(M$3-M$4)*5)),1))),IF(VLOOKUP($E64,'Country Indicator Data'!$B$4:$N$300,7,FALSE)="x","x",ROUND(IF(VLOOKUP($E64,'Country Indicator Data'!$B$4:$N$300,7,FALSE)&gt;M$3,5,IF(VLOOKUP($E64,'Country Indicator Data'!$B$4:$N$300,7,FALSE)&lt;M$4,0,5-(M$3-VLOOKUP($E64,'Country Indicator Data'!$B$4:$N$300,7,FALSE))/(M$3-M$4)*5)),1)))</f>
        <v>2</v>
      </c>
      <c r="N64" s="163">
        <f t="shared" si="15"/>
        <v>2.8</v>
      </c>
      <c r="O64" s="163">
        <f t="shared" si="16"/>
        <v>2.7333333333333329</v>
      </c>
      <c r="P64" s="163">
        <f>IF(LEN(E64)&gt;3,VLOOKUP(C64,'Regional Crises'!$B$1:$R$69,12,FALSE),VLOOKUP(E64,'Country Indicator Data'!$B$4:$I$300,8,FALSE))</f>
        <v>5</v>
      </c>
      <c r="Q64" s="163">
        <f>IF(LEN(E64)&gt;3,((IF(VLOOKUP($C64,'Regional Crises'!$B$1:$R$66,13,FALSE)="x","x",ROUND(IF(VLOOKUP($C64,'Regional Crises'!$B$1:$R$66,13,FALSE)&gt;Q$3,5,IF(VLOOKUP($C64,'Regional Crises'!$B$1:$R$66,13,FALSE)&lt;Q$4,0,5-(LOG(Q$3)-LOG(VLOOKUP($C64,'Regional Crises'!$B$1:$R$66,13,FALSE)))/(LOG(Q$3)-LOG(Q$4))*5)),1)))),(IF(VLOOKUP($E64,'Country Indicator Data'!$B$4:$N$300,9,FALSE)="x","x",ROUND(IF(VLOOKUP($E64,'Country Indicator Data'!$B$4:$N$300,9,FALSE)&gt;Q$3,5,IF(VLOOKUP($E64,'Country Indicator Data'!$B$4:$N$300,9,FALSE)&lt;Q$4,0,5-(LOG(Q$3)-LOG(VLOOKUP($E64,'Country Indicator Data'!$B$4:$N$300,9,FALSE)))/(LOG(Q$3)-LOG(Q$4))*5)),1))))</f>
        <v>3.8</v>
      </c>
      <c r="R64" s="163">
        <f t="shared" si="17"/>
        <v>4.4000000000000004</v>
      </c>
      <c r="S64" s="163">
        <f>IF(LEN(E64)&gt;3,((IF(VLOOKUP($C64,'Regional Crises'!$B$1:$R$66,17,FALSE)="x","x",ROUND(IF(VLOOKUP($C64,'Regional Crises'!$B$1:$R$66,17,FALSE)&gt;S$3,0,IF(VLOOKUP($C64,'Regional Crises'!$B$1:$R$66,17,FALSE)&lt;S$4,5,(S$3-VLOOKUP($C64,'Regional Crises'!$B$1:$R$66,17,FALSE))/(S$3-S$4)*5)),1)))),(IF(VLOOKUP($E64,'Country Indicator Data'!$B$4:$N$300,13,FALSE)="x","x",ROUND(IF(VLOOKUP($E64,'Country Indicator Data'!$B$4:$N$300,13,FALSE)&gt;S$3,0,IF(VLOOKUP($E64,'Country Indicator Data'!$B$4:$N$300,13,FALSE)&lt;S$4,5,(S$3-VLOOKUP($E64,'Country Indicator Data'!$B$4:$N$300,13,FALSE))/(S$3-S$4)*5)),1))))</f>
        <v>3.5</v>
      </c>
      <c r="T64" s="163">
        <f>IF(LEN(E64)&gt;3,((IF(VLOOKUP($C64,'Regional Crises'!$B$1:$R$66,14,FALSE)="x","x",ROUND(IF(VLOOKUP($C64,'Regional Crises'!$B$1:$R$66,14,FALSE)&gt;T$3,0,IF(VLOOKUP($C64,'Regional Crises'!$B$1:$R$66,14,FALSE)&lt;T$4,5,(T$3-VLOOKUP($C64,'Regional Crises'!$B$1:$R$66,14,FALSE))/(T$3-T$4)*5)),1)))),(IF(VLOOKUP($E64,'Country Indicator Data'!$B$4:$N$300,10,FALSE)="x","x",ROUND(IF(VLOOKUP($E64,'Country Indicator Data'!$B$4:$N$300,10,FALSE)&gt;T$3,0,IF(VLOOKUP($E64,'Country Indicator Data'!$B$4:$N$300,10,FALSE)&lt;T$4,5,(T$3-VLOOKUP($E64,'Country Indicator Data'!$B$4:$N$300,10,FALSE))/(T$3-T$4)*5)),1))))</f>
        <v>2.8</v>
      </c>
      <c r="U64" s="163">
        <f>IF(LEN(E64)&gt;3,((IF(VLOOKUP($C64,'Regional Crises'!$B$1:$R$66,15,FALSE)="x","x",ROUND(IF(VLOOKUP($C64,'Regional Crises'!$B$1:$R$66,15,FALSE)&gt;U$3,0,IF(VLOOKUP($C64,'Regional Crises'!$B$1:$R$66,15,FALSE)&lt;U$4,5,(U$3-VLOOKUP($C64,'Regional Crises'!$B$1:$R$66,15,FALSE))/(U$3-U$4)*5)),1)))),(IF(VLOOKUP($E64,'Country Indicator Data'!$B$4:$N$300,11,FALSE)="x","x",ROUND(IF(VLOOKUP($E64,'Country Indicator Data'!$B$4:$N$300,11,FALSE)&gt;U$3,0,IF(VLOOKUP($E64,'Country Indicator Data'!$B$4:$N$300,11,FALSE)&lt;U$4,5,(U$3-VLOOKUP($E64,'Country Indicator Data'!$B$4:$N$300,11,FALSE))/(U$3-U$4)*5)),1))))</f>
        <v>2.1</v>
      </c>
      <c r="V64" s="163">
        <f>IF(LEN(E64)&gt;3,((IF(VLOOKUP($C64,'Regional Crises'!$B$1:$R$66,16,FALSE)="x","x",ROUND(IF(VLOOKUP($C64,'Regional Crises'!$B$1:$R$66,16,FALSE)&gt;V$3,0,IF(VLOOKUP($C64,'Regional Crises'!$B$1:$R$66,16,FALSE)&lt;V$4,5,(V$3-VLOOKUP($C64,'Regional Crises'!$B$1:$R$66,16,FALSE))/(V$3-V$4)*5)),1)))),(IF(VLOOKUP($E64,'Country Indicator Data'!$B$4:$N$300,12,FALSE)="x","x",ROUND(IF(VLOOKUP($E64,'Country Indicator Data'!$B$4:$N$300,12,FALSE)&gt;V$3,0,IF(VLOOKUP($E64,'Country Indicator Data'!$B$4:$N$300,12,FALSE)&lt;V$4,5,(V$3-VLOOKUP($E64,'Country Indicator Data'!$B$4:$N$300,12,FALSE))/(V$3-V$4)*5)),1))))</f>
        <v>2.4</v>
      </c>
      <c r="W64" s="163">
        <f t="shared" si="18"/>
        <v>2.7</v>
      </c>
      <c r="X64" s="163">
        <f t="shared" si="19"/>
        <v>3.3</v>
      </c>
      <c r="Y64" s="184">
        <f>IF('Core Indicators'!FC61="x","x",IF('Core Indicators'!FC61&gt;=5,5,IF('Core Indicators'!FC61&gt;=4,4,IF('Core Indicators'!FC61&gt;=3,3,IF('Core Indicators'!FC61&gt;=2,2,IF('Core Indicators'!FC61&gt;=1,1,0))))))</f>
        <v>3</v>
      </c>
      <c r="Z64" s="163">
        <f t="shared" si="20"/>
        <v>3</v>
      </c>
      <c r="AA64" s="184">
        <f>'Crisis Indicator Data'!Y61</f>
        <v>0</v>
      </c>
      <c r="AB64" s="184">
        <f>'Crisis Indicator Data'!Z61</f>
        <v>0</v>
      </c>
      <c r="AC64" s="184">
        <f>'Crisis Indicator Data'!AA61</f>
        <v>0</v>
      </c>
      <c r="AD64" s="184">
        <f>'Crisis Indicator Data'!AB61</f>
        <v>0</v>
      </c>
      <c r="AE64" s="184">
        <f t="shared" si="21"/>
        <v>0</v>
      </c>
      <c r="AF64" s="184">
        <f>'Crisis Indicator Data'!AC61</f>
        <v>0</v>
      </c>
      <c r="AG64" s="184">
        <f>'Crisis Indicator Data'!AD61</f>
        <v>2</v>
      </c>
      <c r="AH64" s="184">
        <f t="shared" si="22"/>
        <v>2</v>
      </c>
      <c r="AI64" s="184">
        <f>'Crisis Indicator Data'!AE61</f>
        <v>2</v>
      </c>
      <c r="AJ64" s="184">
        <f>'Crisis Indicator Data'!AF61</f>
        <v>0</v>
      </c>
      <c r="AK64" s="184">
        <f>'Crisis Indicator Data'!AG61</f>
        <v>3</v>
      </c>
      <c r="AL64" s="184">
        <f t="shared" si="23"/>
        <v>4</v>
      </c>
      <c r="AM64" s="163">
        <f t="shared" si="24"/>
        <v>2</v>
      </c>
      <c r="AN64" s="163">
        <f t="shared" si="25"/>
        <v>2.5</v>
      </c>
    </row>
    <row r="65" spans="1:40" ht="13.5" customHeight="1" x14ac:dyDescent="0.35">
      <c r="A65" s="172" t="str">
        <f>'Crisis Indicator Data'!A62</f>
        <v>Refugee situation in Kenya</v>
      </c>
      <c r="B65" s="173" t="str">
        <f>'Crisis Indicator Data'!B62</f>
        <v>Displacement</v>
      </c>
      <c r="C65" s="173" t="str">
        <f>'Crisis Indicator Data'!C62</f>
        <v>KEN002</v>
      </c>
      <c r="D65" s="173" t="str">
        <f>'Crisis Indicator Data'!D62</f>
        <v>Kenya</v>
      </c>
      <c r="E65" s="174" t="str">
        <f>'Crisis Indicator Data'!E62</f>
        <v>KEN</v>
      </c>
      <c r="F65" s="163">
        <f>IF(LEN(E65)&gt;3,(IF(VLOOKUP($C65,'Regional Crises'!$B$1:$R$66,7,FALSE)="x","x",ROUND(IF(VLOOKUP($C65,'Regional Crises'!$B$1:$R$66,7,FALSE)&gt;$F$3,5,IF(VLOOKUP($C65,'Regional Crises'!$B$1:$R$66,7,FALSE)&lt;F$4,0,($F$3-VLOOKUP($C65,'Regional Crises'!$B$1:$R$66,7,FALSE))/($F$3-$F$4)*5)),1))),IF(VLOOKUP($E65,'Country Indicator Data'!$B$4:$N$300,3,FALSE)="x","x",ROUND(IF(VLOOKUP($E65,'Country Indicator Data'!$B$4:$N$300,3,FALSE)&gt;$F$3,5,IF(VLOOKUP($E65,'Country Indicator Data'!$B$4:$N$300,3,FALSE)&lt;$F$4,0,($F$3-VLOOKUP($E65,'Country Indicator Data'!$B$4:$N$300,3,FALSE))/($F$3-$F$4)*5)),1)))</f>
        <v>3.6</v>
      </c>
      <c r="G65" s="163">
        <f>IF(LEN(E65)&gt;3,(IF(VLOOKUP($C65,'Regional Crises'!$B$1:$R$66,9,FALSE)="x","x",ROUND(IF(VLOOKUP($C65,'Regional Crises'!$B$1:$R$66,9,FALSE)&gt;G$3,5,IF(VLOOKUP($C65,'Regional Crises'!$B$1:$R$66,9,FALSE)&lt;G$4,0,(G$3-VLOOKUP($C65,'Regional Crises'!$B$1:$R$66,9,FALSE))/(G$3-G$4)*5)),1))),IF(VLOOKUP($E65,'Country Indicator Data'!$B$4:$N$300,5,FALSE)="x","x",ROUND(IF(VLOOKUP($E65,'Country Indicator Data'!$B$4:$N$300,5,FALSE)&gt;G$3,5,IF(VLOOKUP($E65,'Country Indicator Data'!$B$4:$N$300,5,FALSE)&lt;G$4,0,(G$3-VLOOKUP($E65,'Country Indicator Data'!$B$4:$N$300,5,FALSE))/(G$3-G$4)*5)),1)))</f>
        <v>2.1</v>
      </c>
      <c r="H65" s="163">
        <f t="shared" si="13"/>
        <v>2.85</v>
      </c>
      <c r="I65" s="163">
        <f>IF(LEN(E65)&gt;3,(IF(VLOOKUP($C65,'Regional Crises'!$B$1:$R$66,6,FALSE)="x","x",ROUND(IF(VLOOKUP($C65,'Regional Crises'!$B$1:$R$66,6,FALSE)&gt;I$3,5,IF(VLOOKUP($C65,'Regional Crises'!$B$1:$R$66,6,FALSE)&lt;I$4,0,5-(I$3-VLOOKUP($C65,'Regional Crises'!$B$1:$R$66,6,FALSE))/(I$3-I$4)*5)),1))),IF(VLOOKUP($E65,'Country Indicator Data'!$B$4:$N$300,2,FALSE)="x","x",ROUND(IF(VLOOKUP($E65,'Country Indicator Data'!$B$4:$N$300,2,FALSE)&gt;I$3,5,IF(VLOOKUP($E65,'Country Indicator Data'!$B$4:$N$300,2,FALSE)&lt;I$4,0,5-(I$3-VLOOKUP($E65,'Country Indicator Data'!$B$4:$N$300,2,FALSE))/(I$3-I$4)*5)),1)))</f>
        <v>4.3</v>
      </c>
      <c r="J65" s="163">
        <f>IF(LEN(E65)&gt;3,(IF(VLOOKUP($C65,'Regional Crises'!$B$1:$R$66,8,FALSE)="x","x",ROUND(IF(VLOOKUP($C65,'Regional Crises'!$B$1:$R$66,8,FALSE)&gt;J$3,5,IF(VLOOKUP($C65,'Regional Crises'!$B$1:$R$66,8,FALSE)&lt;J$4,0,5-(J$3-VLOOKUP($C65,'Regional Crises'!$B$1:$R$66,8,FALSE))/(J$3-J$4)*5)),1))),IF(VLOOKUP($E65,'Country Indicator Data'!$B$4:$N$300,4,FALSE)="x","x",ROUND(IF(VLOOKUP($E65,'Country Indicator Data'!$B$4:$N$300,4,FALSE)&gt;J$3,5,IF(VLOOKUP($E65,'Country Indicator Data'!$B$4:$N$300,4,FALSE)&lt;J$4,0,5-(J$3-VLOOKUP($E65,'Country Indicator Data'!$B$4:$N$300,4,FALSE))/(J$3-J$4)*5)),1)))</f>
        <v>0.8</v>
      </c>
      <c r="K65" s="163">
        <f t="shared" si="14"/>
        <v>2.5499999999999998</v>
      </c>
      <c r="L65" s="163">
        <f>IF(LEN(E65)&gt;3,(IF(VLOOKUP($C65,'Regional Crises'!$B$1:$R$66,10,FALSE)="x","x",ROUND(IF(VLOOKUP($C65,'Regional Crises'!$B$1:$R$66,10,FALSE)&gt;L$3,5,IF(VLOOKUP($C65,'Regional Crises'!$B$1:$R$66,10,FALSE)&lt;L$4,0,5-(L$3-VLOOKUP($C65,'Regional Crises'!$B$1:$R$66,10,FALSE))/(L$3-L$4)*5)),1))),IF(VLOOKUP($E65,'Country Indicator Data'!$B$4:$N$300,6,FALSE)="x","x",ROUND(IF(VLOOKUP($E65,'Country Indicator Data'!$B$4:$N$300,6,FALSE)&gt;L$3,5,IF(VLOOKUP($E65,'Country Indicator Data'!$B$4:$N$300,6,FALSE)&lt;L$4,0,5-(L$3-VLOOKUP($E65,'Country Indicator Data'!$B$4:$N$300,6,FALSE))/(L$3-L$4)*5)),1)))</f>
        <v>3.6</v>
      </c>
      <c r="M65" s="163">
        <f>IF(LEN(E65)&gt;3,(IF(VLOOKUP($C65,'Regional Crises'!$B$1:$R$66,11,FALSE)="x","x",ROUND(IF(VLOOKUP($C65,'Regional Crises'!$B$1:$R$66,11,FALSE)&gt;M$3,5,IF(VLOOKUP($C65,'Regional Crises'!$B$1:$R$66,11,FALSE)&lt;M$4,0,5-(M$3-VLOOKUP($C65,'Regional Crises'!$B$1:$R$66,11,FALSE))/(M$3-M$4)*5)),1))),IF(VLOOKUP($E65,'Country Indicator Data'!$B$4:$N$300,7,FALSE)="x","x",ROUND(IF(VLOOKUP($E65,'Country Indicator Data'!$B$4:$N$300,7,FALSE)&gt;M$3,5,IF(VLOOKUP($E65,'Country Indicator Data'!$B$4:$N$300,7,FALSE)&lt;M$4,0,5-(M$3-VLOOKUP($E65,'Country Indicator Data'!$B$4:$N$300,7,FALSE))/(M$3-M$4)*5)),1)))</f>
        <v>2</v>
      </c>
      <c r="N65" s="163">
        <f t="shared" si="15"/>
        <v>2.8</v>
      </c>
      <c r="O65" s="163">
        <f t="shared" si="16"/>
        <v>2.7333333333333329</v>
      </c>
      <c r="P65" s="163">
        <f>IF(LEN(E65)&gt;3,VLOOKUP(C65,'Regional Crises'!$B$1:$R$69,12,FALSE),VLOOKUP(E65,'Country Indicator Data'!$B$4:$I$300,8,FALSE))</f>
        <v>5</v>
      </c>
      <c r="Q65" s="163">
        <f>IF(LEN(E65)&gt;3,((IF(VLOOKUP($C65,'Regional Crises'!$B$1:$R$66,13,FALSE)="x","x",ROUND(IF(VLOOKUP($C65,'Regional Crises'!$B$1:$R$66,13,FALSE)&gt;Q$3,5,IF(VLOOKUP($C65,'Regional Crises'!$B$1:$R$66,13,FALSE)&lt;Q$4,0,5-(LOG(Q$3)-LOG(VLOOKUP($C65,'Regional Crises'!$B$1:$R$66,13,FALSE)))/(LOG(Q$3)-LOG(Q$4))*5)),1)))),(IF(VLOOKUP($E65,'Country Indicator Data'!$B$4:$N$300,9,FALSE)="x","x",ROUND(IF(VLOOKUP($E65,'Country Indicator Data'!$B$4:$N$300,9,FALSE)&gt;Q$3,5,IF(VLOOKUP($E65,'Country Indicator Data'!$B$4:$N$300,9,FALSE)&lt;Q$4,0,5-(LOG(Q$3)-LOG(VLOOKUP($E65,'Country Indicator Data'!$B$4:$N$300,9,FALSE)))/(LOG(Q$3)-LOG(Q$4))*5)),1))))</f>
        <v>3.8</v>
      </c>
      <c r="R65" s="163">
        <f t="shared" si="17"/>
        <v>4.4000000000000004</v>
      </c>
      <c r="S65" s="163">
        <f>IF(LEN(E65)&gt;3,((IF(VLOOKUP($C65,'Regional Crises'!$B$1:$R$66,17,FALSE)="x","x",ROUND(IF(VLOOKUP($C65,'Regional Crises'!$B$1:$R$66,17,FALSE)&gt;S$3,0,IF(VLOOKUP($C65,'Regional Crises'!$B$1:$R$66,17,FALSE)&lt;S$4,5,(S$3-VLOOKUP($C65,'Regional Crises'!$B$1:$R$66,17,FALSE))/(S$3-S$4)*5)),1)))),(IF(VLOOKUP($E65,'Country Indicator Data'!$B$4:$N$300,13,FALSE)="x","x",ROUND(IF(VLOOKUP($E65,'Country Indicator Data'!$B$4:$N$300,13,FALSE)&gt;S$3,0,IF(VLOOKUP($E65,'Country Indicator Data'!$B$4:$N$300,13,FALSE)&lt;S$4,5,(S$3-VLOOKUP($E65,'Country Indicator Data'!$B$4:$N$300,13,FALSE))/(S$3-S$4)*5)),1))))</f>
        <v>3.5</v>
      </c>
      <c r="T65" s="163">
        <f>IF(LEN(E65)&gt;3,((IF(VLOOKUP($C65,'Regional Crises'!$B$1:$R$66,14,FALSE)="x","x",ROUND(IF(VLOOKUP($C65,'Regional Crises'!$B$1:$R$66,14,FALSE)&gt;T$3,0,IF(VLOOKUP($C65,'Regional Crises'!$B$1:$R$66,14,FALSE)&lt;T$4,5,(T$3-VLOOKUP($C65,'Regional Crises'!$B$1:$R$66,14,FALSE))/(T$3-T$4)*5)),1)))),(IF(VLOOKUP($E65,'Country Indicator Data'!$B$4:$N$300,10,FALSE)="x","x",ROUND(IF(VLOOKUP($E65,'Country Indicator Data'!$B$4:$N$300,10,FALSE)&gt;T$3,0,IF(VLOOKUP($E65,'Country Indicator Data'!$B$4:$N$300,10,FALSE)&lt;T$4,5,(T$3-VLOOKUP($E65,'Country Indicator Data'!$B$4:$N$300,10,FALSE))/(T$3-T$4)*5)),1))))</f>
        <v>2.8</v>
      </c>
      <c r="U65" s="163">
        <f>IF(LEN(E65)&gt;3,((IF(VLOOKUP($C65,'Regional Crises'!$B$1:$R$66,15,FALSE)="x","x",ROUND(IF(VLOOKUP($C65,'Regional Crises'!$B$1:$R$66,15,FALSE)&gt;U$3,0,IF(VLOOKUP($C65,'Regional Crises'!$B$1:$R$66,15,FALSE)&lt;U$4,5,(U$3-VLOOKUP($C65,'Regional Crises'!$B$1:$R$66,15,FALSE))/(U$3-U$4)*5)),1)))),(IF(VLOOKUP($E65,'Country Indicator Data'!$B$4:$N$300,11,FALSE)="x","x",ROUND(IF(VLOOKUP($E65,'Country Indicator Data'!$B$4:$N$300,11,FALSE)&gt;U$3,0,IF(VLOOKUP($E65,'Country Indicator Data'!$B$4:$N$300,11,FALSE)&lt;U$4,5,(U$3-VLOOKUP($E65,'Country Indicator Data'!$B$4:$N$300,11,FALSE))/(U$3-U$4)*5)),1))))</f>
        <v>2.1</v>
      </c>
      <c r="V65" s="163">
        <f>IF(LEN(E65)&gt;3,((IF(VLOOKUP($C65,'Regional Crises'!$B$1:$R$66,16,FALSE)="x","x",ROUND(IF(VLOOKUP($C65,'Regional Crises'!$B$1:$R$66,16,FALSE)&gt;V$3,0,IF(VLOOKUP($C65,'Regional Crises'!$B$1:$R$66,16,FALSE)&lt;V$4,5,(V$3-VLOOKUP($C65,'Regional Crises'!$B$1:$R$66,16,FALSE))/(V$3-V$4)*5)),1)))),(IF(VLOOKUP($E65,'Country Indicator Data'!$B$4:$N$300,12,FALSE)="x","x",ROUND(IF(VLOOKUP($E65,'Country Indicator Data'!$B$4:$N$300,12,FALSE)&gt;V$3,0,IF(VLOOKUP($E65,'Country Indicator Data'!$B$4:$N$300,12,FALSE)&lt;V$4,5,(V$3-VLOOKUP($E65,'Country Indicator Data'!$B$4:$N$300,12,FALSE))/(V$3-V$4)*5)),1))))</f>
        <v>2.4</v>
      </c>
      <c r="W65" s="163">
        <f t="shared" si="18"/>
        <v>2.7</v>
      </c>
      <c r="X65" s="163">
        <f t="shared" si="19"/>
        <v>3.3</v>
      </c>
      <c r="Y65" s="184">
        <f>IF('Core Indicators'!FC62="x","x",IF('Core Indicators'!FC62&gt;=5,5,IF('Core Indicators'!FC62&gt;=4,4,IF('Core Indicators'!FC62&gt;=3,3,IF('Core Indicators'!FC62&gt;=2,2,IF('Core Indicators'!FC62&gt;=1,1,0))))))</f>
        <v>2</v>
      </c>
      <c r="Z65" s="163">
        <f t="shared" si="20"/>
        <v>2</v>
      </c>
      <c r="AA65" s="184">
        <f>'Crisis Indicator Data'!Y62</f>
        <v>0</v>
      </c>
      <c r="AB65" s="184">
        <f>'Crisis Indicator Data'!Z62</f>
        <v>0</v>
      </c>
      <c r="AC65" s="184">
        <f>'Crisis Indicator Data'!AA62</f>
        <v>0</v>
      </c>
      <c r="AD65" s="184">
        <f>'Crisis Indicator Data'!AB62</f>
        <v>0</v>
      </c>
      <c r="AE65" s="184">
        <f t="shared" si="21"/>
        <v>0</v>
      </c>
      <c r="AF65" s="184">
        <f>'Crisis Indicator Data'!AC62</f>
        <v>0</v>
      </c>
      <c r="AG65" s="184">
        <f>'Crisis Indicator Data'!AD62</f>
        <v>2</v>
      </c>
      <c r="AH65" s="184">
        <f t="shared" si="22"/>
        <v>2</v>
      </c>
      <c r="AI65" s="184">
        <f>'Crisis Indicator Data'!AE62</f>
        <v>2</v>
      </c>
      <c r="AJ65" s="184">
        <f>'Crisis Indicator Data'!AF62</f>
        <v>0</v>
      </c>
      <c r="AK65" s="184">
        <f>'Crisis Indicator Data'!AG62</f>
        <v>3</v>
      </c>
      <c r="AL65" s="184">
        <f t="shared" si="23"/>
        <v>4</v>
      </c>
      <c r="AM65" s="163">
        <f t="shared" si="24"/>
        <v>2</v>
      </c>
      <c r="AN65" s="163">
        <f t="shared" si="25"/>
        <v>2</v>
      </c>
    </row>
    <row r="66" spans="1:40" ht="13.5" customHeight="1" x14ac:dyDescent="0.35">
      <c r="A66" s="172" t="str">
        <f>'Crisis Indicator Data'!A63</f>
        <v>Drought in Kenya</v>
      </c>
      <c r="B66" s="173" t="str">
        <f>'Crisis Indicator Data'!B63</f>
        <v>Drought</v>
      </c>
      <c r="C66" s="173" t="str">
        <f>'Crisis Indicator Data'!C63</f>
        <v>KEN003</v>
      </c>
      <c r="D66" s="173" t="str">
        <f>'Crisis Indicator Data'!D63</f>
        <v>Kenya</v>
      </c>
      <c r="E66" s="174" t="str">
        <f>'Crisis Indicator Data'!E63</f>
        <v>KEN</v>
      </c>
      <c r="F66" s="163">
        <f>IF(LEN(E66)&gt;3,(IF(VLOOKUP($C66,'Regional Crises'!$B$1:$R$66,7,FALSE)="x","x",ROUND(IF(VLOOKUP($C66,'Regional Crises'!$B$1:$R$66,7,FALSE)&gt;$F$3,5,IF(VLOOKUP($C66,'Regional Crises'!$B$1:$R$66,7,FALSE)&lt;F$4,0,($F$3-VLOOKUP($C66,'Regional Crises'!$B$1:$R$66,7,FALSE))/($F$3-$F$4)*5)),1))),IF(VLOOKUP($E66,'Country Indicator Data'!$B$4:$N$300,3,FALSE)="x","x",ROUND(IF(VLOOKUP($E66,'Country Indicator Data'!$B$4:$N$300,3,FALSE)&gt;$F$3,5,IF(VLOOKUP($E66,'Country Indicator Data'!$B$4:$N$300,3,FALSE)&lt;$F$4,0,($F$3-VLOOKUP($E66,'Country Indicator Data'!$B$4:$N$300,3,FALSE))/($F$3-$F$4)*5)),1)))</f>
        <v>3.6</v>
      </c>
      <c r="G66" s="163">
        <f>IF(LEN(E66)&gt;3,(IF(VLOOKUP($C66,'Regional Crises'!$B$1:$R$66,9,FALSE)="x","x",ROUND(IF(VLOOKUP($C66,'Regional Crises'!$B$1:$R$66,9,FALSE)&gt;G$3,5,IF(VLOOKUP($C66,'Regional Crises'!$B$1:$R$66,9,FALSE)&lt;G$4,0,(G$3-VLOOKUP($C66,'Regional Crises'!$B$1:$R$66,9,FALSE))/(G$3-G$4)*5)),1))),IF(VLOOKUP($E66,'Country Indicator Data'!$B$4:$N$300,5,FALSE)="x","x",ROUND(IF(VLOOKUP($E66,'Country Indicator Data'!$B$4:$N$300,5,FALSE)&gt;G$3,5,IF(VLOOKUP($E66,'Country Indicator Data'!$B$4:$N$300,5,FALSE)&lt;G$4,0,(G$3-VLOOKUP($E66,'Country Indicator Data'!$B$4:$N$300,5,FALSE))/(G$3-G$4)*5)),1)))</f>
        <v>2.1</v>
      </c>
      <c r="H66" s="163">
        <f t="shared" si="13"/>
        <v>2.85</v>
      </c>
      <c r="I66" s="163">
        <f>IF(LEN(E66)&gt;3,(IF(VLOOKUP($C66,'Regional Crises'!$B$1:$R$66,6,FALSE)="x","x",ROUND(IF(VLOOKUP($C66,'Regional Crises'!$B$1:$R$66,6,FALSE)&gt;I$3,5,IF(VLOOKUP($C66,'Regional Crises'!$B$1:$R$66,6,FALSE)&lt;I$4,0,5-(I$3-VLOOKUP($C66,'Regional Crises'!$B$1:$R$66,6,FALSE))/(I$3-I$4)*5)),1))),IF(VLOOKUP($E66,'Country Indicator Data'!$B$4:$N$300,2,FALSE)="x","x",ROUND(IF(VLOOKUP($E66,'Country Indicator Data'!$B$4:$N$300,2,FALSE)&gt;I$3,5,IF(VLOOKUP($E66,'Country Indicator Data'!$B$4:$N$300,2,FALSE)&lt;I$4,0,5-(I$3-VLOOKUP($E66,'Country Indicator Data'!$B$4:$N$300,2,FALSE))/(I$3-I$4)*5)),1)))</f>
        <v>4.3</v>
      </c>
      <c r="J66" s="163">
        <f>IF(LEN(E66)&gt;3,(IF(VLOOKUP($C66,'Regional Crises'!$B$1:$R$66,8,FALSE)="x","x",ROUND(IF(VLOOKUP($C66,'Regional Crises'!$B$1:$R$66,8,FALSE)&gt;J$3,5,IF(VLOOKUP($C66,'Regional Crises'!$B$1:$R$66,8,FALSE)&lt;J$4,0,5-(J$3-VLOOKUP($C66,'Regional Crises'!$B$1:$R$66,8,FALSE))/(J$3-J$4)*5)),1))),IF(VLOOKUP($E66,'Country Indicator Data'!$B$4:$N$300,4,FALSE)="x","x",ROUND(IF(VLOOKUP($E66,'Country Indicator Data'!$B$4:$N$300,4,FALSE)&gt;J$3,5,IF(VLOOKUP($E66,'Country Indicator Data'!$B$4:$N$300,4,FALSE)&lt;J$4,0,5-(J$3-VLOOKUP($E66,'Country Indicator Data'!$B$4:$N$300,4,FALSE))/(J$3-J$4)*5)),1)))</f>
        <v>0.8</v>
      </c>
      <c r="K66" s="163">
        <f t="shared" si="14"/>
        <v>2.5499999999999998</v>
      </c>
      <c r="L66" s="163">
        <f>IF(LEN(E66)&gt;3,(IF(VLOOKUP($C66,'Regional Crises'!$B$1:$R$66,10,FALSE)="x","x",ROUND(IF(VLOOKUP($C66,'Regional Crises'!$B$1:$R$66,10,FALSE)&gt;L$3,5,IF(VLOOKUP($C66,'Regional Crises'!$B$1:$R$66,10,FALSE)&lt;L$4,0,5-(L$3-VLOOKUP($C66,'Regional Crises'!$B$1:$R$66,10,FALSE))/(L$3-L$4)*5)),1))),IF(VLOOKUP($E66,'Country Indicator Data'!$B$4:$N$300,6,FALSE)="x","x",ROUND(IF(VLOOKUP($E66,'Country Indicator Data'!$B$4:$N$300,6,FALSE)&gt;L$3,5,IF(VLOOKUP($E66,'Country Indicator Data'!$B$4:$N$300,6,FALSE)&lt;L$4,0,5-(L$3-VLOOKUP($E66,'Country Indicator Data'!$B$4:$N$300,6,FALSE))/(L$3-L$4)*5)),1)))</f>
        <v>3.6</v>
      </c>
      <c r="M66" s="163">
        <f>IF(LEN(E66)&gt;3,(IF(VLOOKUP($C66,'Regional Crises'!$B$1:$R$66,11,FALSE)="x","x",ROUND(IF(VLOOKUP($C66,'Regional Crises'!$B$1:$R$66,11,FALSE)&gt;M$3,5,IF(VLOOKUP($C66,'Regional Crises'!$B$1:$R$66,11,FALSE)&lt;M$4,0,5-(M$3-VLOOKUP($C66,'Regional Crises'!$B$1:$R$66,11,FALSE))/(M$3-M$4)*5)),1))),IF(VLOOKUP($E66,'Country Indicator Data'!$B$4:$N$300,7,FALSE)="x","x",ROUND(IF(VLOOKUP($E66,'Country Indicator Data'!$B$4:$N$300,7,FALSE)&gt;M$3,5,IF(VLOOKUP($E66,'Country Indicator Data'!$B$4:$N$300,7,FALSE)&lt;M$4,0,5-(M$3-VLOOKUP($E66,'Country Indicator Data'!$B$4:$N$300,7,FALSE))/(M$3-M$4)*5)),1)))</f>
        <v>2</v>
      </c>
      <c r="N66" s="163">
        <f t="shared" si="15"/>
        <v>2.8</v>
      </c>
      <c r="O66" s="163">
        <f t="shared" si="16"/>
        <v>2.7333333333333329</v>
      </c>
      <c r="P66" s="163">
        <f>IF(LEN(E66)&gt;3,VLOOKUP(C66,'Regional Crises'!$B$1:$R$69,12,FALSE),VLOOKUP(E66,'Country Indicator Data'!$B$4:$I$300,8,FALSE))</f>
        <v>5</v>
      </c>
      <c r="Q66" s="163">
        <f>IF(LEN(E66)&gt;3,((IF(VLOOKUP($C66,'Regional Crises'!$B$1:$R$66,13,FALSE)="x","x",ROUND(IF(VLOOKUP($C66,'Regional Crises'!$B$1:$R$66,13,FALSE)&gt;Q$3,5,IF(VLOOKUP($C66,'Regional Crises'!$B$1:$R$66,13,FALSE)&lt;Q$4,0,5-(LOG(Q$3)-LOG(VLOOKUP($C66,'Regional Crises'!$B$1:$R$66,13,FALSE)))/(LOG(Q$3)-LOG(Q$4))*5)),1)))),(IF(VLOOKUP($E66,'Country Indicator Data'!$B$4:$N$300,9,FALSE)="x","x",ROUND(IF(VLOOKUP($E66,'Country Indicator Data'!$B$4:$N$300,9,FALSE)&gt;Q$3,5,IF(VLOOKUP($E66,'Country Indicator Data'!$B$4:$N$300,9,FALSE)&lt;Q$4,0,5-(LOG(Q$3)-LOG(VLOOKUP($E66,'Country Indicator Data'!$B$4:$N$300,9,FALSE)))/(LOG(Q$3)-LOG(Q$4))*5)),1))))</f>
        <v>3.8</v>
      </c>
      <c r="R66" s="163">
        <f t="shared" si="17"/>
        <v>4.4000000000000004</v>
      </c>
      <c r="S66" s="163">
        <f>IF(LEN(E66)&gt;3,((IF(VLOOKUP($C66,'Regional Crises'!$B$1:$R$66,17,FALSE)="x","x",ROUND(IF(VLOOKUP($C66,'Regional Crises'!$B$1:$R$66,17,FALSE)&gt;S$3,0,IF(VLOOKUP($C66,'Regional Crises'!$B$1:$R$66,17,FALSE)&lt;S$4,5,(S$3-VLOOKUP($C66,'Regional Crises'!$B$1:$R$66,17,FALSE))/(S$3-S$4)*5)),1)))),(IF(VLOOKUP($E66,'Country Indicator Data'!$B$4:$N$300,13,FALSE)="x","x",ROUND(IF(VLOOKUP($E66,'Country Indicator Data'!$B$4:$N$300,13,FALSE)&gt;S$3,0,IF(VLOOKUP($E66,'Country Indicator Data'!$B$4:$N$300,13,FALSE)&lt;S$4,5,(S$3-VLOOKUP($E66,'Country Indicator Data'!$B$4:$N$300,13,FALSE))/(S$3-S$4)*5)),1))))</f>
        <v>3.5</v>
      </c>
      <c r="T66" s="163">
        <f>IF(LEN(E66)&gt;3,((IF(VLOOKUP($C66,'Regional Crises'!$B$1:$R$66,14,FALSE)="x","x",ROUND(IF(VLOOKUP($C66,'Regional Crises'!$B$1:$R$66,14,FALSE)&gt;T$3,0,IF(VLOOKUP($C66,'Regional Crises'!$B$1:$R$66,14,FALSE)&lt;T$4,5,(T$3-VLOOKUP($C66,'Regional Crises'!$B$1:$R$66,14,FALSE))/(T$3-T$4)*5)),1)))),(IF(VLOOKUP($E66,'Country Indicator Data'!$B$4:$N$300,10,FALSE)="x","x",ROUND(IF(VLOOKUP($E66,'Country Indicator Data'!$B$4:$N$300,10,FALSE)&gt;T$3,0,IF(VLOOKUP($E66,'Country Indicator Data'!$B$4:$N$300,10,FALSE)&lt;T$4,5,(T$3-VLOOKUP($E66,'Country Indicator Data'!$B$4:$N$300,10,FALSE))/(T$3-T$4)*5)),1))))</f>
        <v>2.8</v>
      </c>
      <c r="U66" s="163">
        <f>IF(LEN(E66)&gt;3,((IF(VLOOKUP($C66,'Regional Crises'!$B$1:$R$66,15,FALSE)="x","x",ROUND(IF(VLOOKUP($C66,'Regional Crises'!$B$1:$R$66,15,FALSE)&gt;U$3,0,IF(VLOOKUP($C66,'Regional Crises'!$B$1:$R$66,15,FALSE)&lt;U$4,5,(U$3-VLOOKUP($C66,'Regional Crises'!$B$1:$R$66,15,FALSE))/(U$3-U$4)*5)),1)))),(IF(VLOOKUP($E66,'Country Indicator Data'!$B$4:$N$300,11,FALSE)="x","x",ROUND(IF(VLOOKUP($E66,'Country Indicator Data'!$B$4:$N$300,11,FALSE)&gt;U$3,0,IF(VLOOKUP($E66,'Country Indicator Data'!$B$4:$N$300,11,FALSE)&lt;U$4,5,(U$3-VLOOKUP($E66,'Country Indicator Data'!$B$4:$N$300,11,FALSE))/(U$3-U$4)*5)),1))))</f>
        <v>2.1</v>
      </c>
      <c r="V66" s="163">
        <f>IF(LEN(E66)&gt;3,((IF(VLOOKUP($C66,'Regional Crises'!$B$1:$R$66,16,FALSE)="x","x",ROUND(IF(VLOOKUP($C66,'Regional Crises'!$B$1:$R$66,16,FALSE)&gt;V$3,0,IF(VLOOKUP($C66,'Regional Crises'!$B$1:$R$66,16,FALSE)&lt;V$4,5,(V$3-VLOOKUP($C66,'Regional Crises'!$B$1:$R$66,16,FALSE))/(V$3-V$4)*5)),1)))),(IF(VLOOKUP($E66,'Country Indicator Data'!$B$4:$N$300,12,FALSE)="x","x",ROUND(IF(VLOOKUP($E66,'Country Indicator Data'!$B$4:$N$300,12,FALSE)&gt;V$3,0,IF(VLOOKUP($E66,'Country Indicator Data'!$B$4:$N$300,12,FALSE)&lt;V$4,5,(V$3-VLOOKUP($E66,'Country Indicator Data'!$B$4:$N$300,12,FALSE))/(V$3-V$4)*5)),1))))</f>
        <v>2.4</v>
      </c>
      <c r="W66" s="163">
        <f t="shared" si="18"/>
        <v>2.7</v>
      </c>
      <c r="X66" s="163">
        <f t="shared" si="19"/>
        <v>3.3</v>
      </c>
      <c r="Y66" s="184">
        <f>IF('Core Indicators'!FC63="x","x",IF('Core Indicators'!FC63&gt;=5,5,IF('Core Indicators'!FC63&gt;=4,4,IF('Core Indicators'!FC63&gt;=3,3,IF('Core Indicators'!FC63&gt;=2,2,IF('Core Indicators'!FC63&gt;=1,1,0))))))</f>
        <v>3</v>
      </c>
      <c r="Z66" s="163">
        <f t="shared" si="20"/>
        <v>3</v>
      </c>
      <c r="AA66" s="184">
        <f>'Crisis Indicator Data'!Y63</f>
        <v>0</v>
      </c>
      <c r="AB66" s="184">
        <f>'Crisis Indicator Data'!Z63</f>
        <v>0</v>
      </c>
      <c r="AC66" s="184">
        <f>'Crisis Indicator Data'!AA63</f>
        <v>0</v>
      </c>
      <c r="AD66" s="184">
        <f>'Crisis Indicator Data'!AB63</f>
        <v>0</v>
      </c>
      <c r="AE66" s="184">
        <f t="shared" si="21"/>
        <v>0</v>
      </c>
      <c r="AF66" s="184">
        <f>'Crisis Indicator Data'!AC63</f>
        <v>0</v>
      </c>
      <c r="AG66" s="184">
        <f>'Crisis Indicator Data'!AD63</f>
        <v>2</v>
      </c>
      <c r="AH66" s="184">
        <f t="shared" si="22"/>
        <v>2</v>
      </c>
      <c r="AI66" s="184">
        <f>'Crisis Indicator Data'!AE63</f>
        <v>2</v>
      </c>
      <c r="AJ66" s="184">
        <f>'Crisis Indicator Data'!AF63</f>
        <v>0</v>
      </c>
      <c r="AK66" s="184">
        <f>'Crisis Indicator Data'!AG63</f>
        <v>3</v>
      </c>
      <c r="AL66" s="184">
        <f t="shared" si="23"/>
        <v>4</v>
      </c>
      <c r="AM66" s="163">
        <f t="shared" si="24"/>
        <v>2</v>
      </c>
      <c r="AN66" s="163">
        <f t="shared" si="25"/>
        <v>2.5</v>
      </c>
    </row>
    <row r="67" spans="1:40" ht="13.5" customHeight="1" x14ac:dyDescent="0.35">
      <c r="A67" s="172" t="str">
        <f>'Crisis Indicator Data'!A64</f>
        <v>Typhoon Yagi in Laos</v>
      </c>
      <c r="B67" s="173" t="str">
        <f>'Crisis Indicator Data'!B64</f>
        <v>Cyclone,Floods</v>
      </c>
      <c r="C67" s="173" t="str">
        <f>'Crisis Indicator Data'!C64</f>
        <v>LAO004</v>
      </c>
      <c r="D67" s="173" t="str">
        <f>'Crisis Indicator Data'!D64</f>
        <v>Laos</v>
      </c>
      <c r="E67" s="174" t="str">
        <f>'Crisis Indicator Data'!E64</f>
        <v>LAO</v>
      </c>
      <c r="F67" s="163">
        <f>IF(LEN(E67)&gt;3,(IF(VLOOKUP($C67,'Regional Crises'!$B$1:$R$66,7,FALSE)="x","x",ROUND(IF(VLOOKUP($C67,'Regional Crises'!$B$1:$R$66,7,FALSE)&gt;$F$3,5,IF(VLOOKUP($C67,'Regional Crises'!$B$1:$R$66,7,FALSE)&lt;F$4,0,($F$3-VLOOKUP($C67,'Regional Crises'!$B$1:$R$66,7,FALSE))/($F$3-$F$4)*5)),1))),IF(VLOOKUP($E67,'Country Indicator Data'!$B$4:$N$300,3,FALSE)="x","x",ROUND(IF(VLOOKUP($E67,'Country Indicator Data'!$B$4:$N$300,3,FALSE)&gt;$F$3,5,IF(VLOOKUP($E67,'Country Indicator Data'!$B$4:$N$300,3,FALSE)&lt;$F$4,0,($F$3-VLOOKUP($E67,'Country Indicator Data'!$B$4:$N$300,3,FALSE))/($F$3-$F$4)*5)),1)))</f>
        <v>4.3</v>
      </c>
      <c r="G67" s="163">
        <f>IF(LEN(E67)&gt;3,(IF(VLOOKUP($C67,'Regional Crises'!$B$1:$R$66,9,FALSE)="x","x",ROUND(IF(VLOOKUP($C67,'Regional Crises'!$B$1:$R$66,9,FALSE)&gt;G$3,5,IF(VLOOKUP($C67,'Regional Crises'!$B$1:$R$66,9,FALSE)&lt;G$4,0,(G$3-VLOOKUP($C67,'Regional Crises'!$B$1:$R$66,9,FALSE))/(G$3-G$4)*5)),1))),IF(VLOOKUP($E67,'Country Indicator Data'!$B$4:$N$300,5,FALSE)="x","x",ROUND(IF(VLOOKUP($E67,'Country Indicator Data'!$B$4:$N$300,5,FALSE)&gt;G$3,5,IF(VLOOKUP($E67,'Country Indicator Data'!$B$4:$N$300,5,FALSE)&lt;G$4,0,(G$3-VLOOKUP($E67,'Country Indicator Data'!$B$4:$N$300,5,FALSE))/(G$3-G$4)*5)),1)))</f>
        <v>3.5</v>
      </c>
      <c r="H67" s="163">
        <f t="shared" si="13"/>
        <v>3.9</v>
      </c>
      <c r="I67" s="163">
        <f>IF(LEN(E67)&gt;3,(IF(VLOOKUP($C67,'Regional Crises'!$B$1:$R$66,6,FALSE)="x","x",ROUND(IF(VLOOKUP($C67,'Regional Crises'!$B$1:$R$66,6,FALSE)&gt;I$3,5,IF(VLOOKUP($C67,'Regional Crises'!$B$1:$R$66,6,FALSE)&lt;I$4,0,5-(I$3-VLOOKUP($C67,'Regional Crises'!$B$1:$R$66,6,FALSE))/(I$3-I$4)*5)),1))),IF(VLOOKUP($E67,'Country Indicator Data'!$B$4:$N$300,2,FALSE)="x","x",ROUND(IF(VLOOKUP($E67,'Country Indicator Data'!$B$4:$N$300,2,FALSE)&gt;I$3,5,IF(VLOOKUP($E67,'Country Indicator Data'!$B$4:$N$300,2,FALSE)&lt;I$4,0,5-(I$3-VLOOKUP($E67,'Country Indicator Data'!$B$4:$N$300,2,FALSE))/(I$3-I$4)*5)),1)))</f>
        <v>3.2</v>
      </c>
      <c r="J67" s="163">
        <f>IF(LEN(E67)&gt;3,(IF(VLOOKUP($C67,'Regional Crises'!$B$1:$R$66,8,FALSE)="x","x",ROUND(IF(VLOOKUP($C67,'Regional Crises'!$B$1:$R$66,8,FALSE)&gt;J$3,5,IF(VLOOKUP($C67,'Regional Crises'!$B$1:$R$66,8,FALSE)&lt;J$4,0,5-(J$3-VLOOKUP($C67,'Regional Crises'!$B$1:$R$66,8,FALSE))/(J$3-J$4)*5)),1))),IF(VLOOKUP($E67,'Country Indicator Data'!$B$4:$N$300,4,FALSE)="x","x",ROUND(IF(VLOOKUP($E67,'Country Indicator Data'!$B$4:$N$300,4,FALSE)&gt;J$3,5,IF(VLOOKUP($E67,'Country Indicator Data'!$B$4:$N$300,4,FALSE)&lt;J$4,0,5-(J$3-VLOOKUP($E67,'Country Indicator Data'!$B$4:$N$300,4,FALSE))/(J$3-J$4)*5)),1)))</f>
        <v>4</v>
      </c>
      <c r="K67" s="163">
        <f t="shared" si="14"/>
        <v>3.6</v>
      </c>
      <c r="L67" s="163">
        <f>IF(LEN(E67)&gt;3,(IF(VLOOKUP($C67,'Regional Crises'!$B$1:$R$66,10,FALSE)="x","x",ROUND(IF(VLOOKUP($C67,'Regional Crises'!$B$1:$R$66,10,FALSE)&gt;L$3,5,IF(VLOOKUP($C67,'Regional Crises'!$B$1:$R$66,10,FALSE)&lt;L$4,0,5-(L$3-VLOOKUP($C67,'Regional Crises'!$B$1:$R$66,10,FALSE))/(L$3-L$4)*5)),1))),IF(VLOOKUP($E67,'Country Indicator Data'!$B$4:$N$300,6,FALSE)="x","x",ROUND(IF(VLOOKUP($E67,'Country Indicator Data'!$B$4:$N$300,6,FALSE)&gt;L$3,5,IF(VLOOKUP($E67,'Country Indicator Data'!$B$4:$N$300,6,FALSE)&lt;L$4,0,5-(L$3-VLOOKUP($E67,'Country Indicator Data'!$B$4:$N$300,6,FALSE))/(L$3-L$4)*5)),1)))</f>
        <v>3.1</v>
      </c>
      <c r="M67" s="163">
        <f>IF(LEN(E67)&gt;3,(IF(VLOOKUP($C67,'Regional Crises'!$B$1:$R$66,11,FALSE)="x","x",ROUND(IF(VLOOKUP($C67,'Regional Crises'!$B$1:$R$66,11,FALSE)&gt;M$3,5,IF(VLOOKUP($C67,'Regional Crises'!$B$1:$R$66,11,FALSE)&lt;M$4,0,5-(M$3-VLOOKUP($C67,'Regional Crises'!$B$1:$R$66,11,FALSE))/(M$3-M$4)*5)),1))),IF(VLOOKUP($E67,'Country Indicator Data'!$B$4:$N$300,7,FALSE)="x","x",ROUND(IF(VLOOKUP($E67,'Country Indicator Data'!$B$4:$N$300,7,FALSE)&gt;M$3,5,IF(VLOOKUP($E67,'Country Indicator Data'!$B$4:$N$300,7,FALSE)&lt;M$4,0,5-(M$3-VLOOKUP($E67,'Country Indicator Data'!$B$4:$N$300,7,FALSE))/(M$3-M$4)*5)),1)))</f>
        <v>1.7</v>
      </c>
      <c r="N67" s="163">
        <f t="shared" si="15"/>
        <v>2.4</v>
      </c>
      <c r="O67" s="163">
        <f t="shared" si="16"/>
        <v>3.3000000000000003</v>
      </c>
      <c r="P67" s="163">
        <f>IF(LEN(E67)&gt;3,VLOOKUP(C67,'Regional Crises'!$B$1:$R$69,12,FALSE),VLOOKUP(E67,'Country Indicator Data'!$B$4:$I$300,8,FALSE))</f>
        <v>2</v>
      </c>
      <c r="Q67" s="163">
        <f>IF(LEN(E67)&gt;3,((IF(VLOOKUP($C67,'Regional Crises'!$B$1:$R$66,13,FALSE)="x","x",ROUND(IF(VLOOKUP($C67,'Regional Crises'!$B$1:$R$66,13,FALSE)&gt;Q$3,5,IF(VLOOKUP($C67,'Regional Crises'!$B$1:$R$66,13,FALSE)&lt;Q$4,0,5-(LOG(Q$3)-LOG(VLOOKUP($C67,'Regional Crises'!$B$1:$R$66,13,FALSE)))/(LOG(Q$3)-LOG(Q$4))*5)),1)))),(IF(VLOOKUP($E67,'Country Indicator Data'!$B$4:$N$300,9,FALSE)="x","x",ROUND(IF(VLOOKUP($E67,'Country Indicator Data'!$B$4:$N$300,9,FALSE)&gt;Q$3,5,IF(VLOOKUP($E67,'Country Indicator Data'!$B$4:$N$300,9,FALSE)&lt;Q$4,0,5-(LOG(Q$3)-LOG(VLOOKUP($E67,'Country Indicator Data'!$B$4:$N$300,9,FALSE)))/(LOG(Q$3)-LOG(Q$4))*5)),1))))</f>
        <v>1.5</v>
      </c>
      <c r="R67" s="163">
        <f t="shared" si="17"/>
        <v>1.75</v>
      </c>
      <c r="S67" s="163">
        <f>IF(LEN(E67)&gt;3,((IF(VLOOKUP($C67,'Regional Crises'!$B$1:$R$66,17,FALSE)="x","x",ROUND(IF(VLOOKUP($C67,'Regional Crises'!$B$1:$R$66,17,FALSE)&gt;S$3,0,IF(VLOOKUP($C67,'Regional Crises'!$B$1:$R$66,17,FALSE)&lt;S$4,5,(S$3-VLOOKUP($C67,'Regional Crises'!$B$1:$R$66,17,FALSE))/(S$3-S$4)*5)),1)))),(IF(VLOOKUP($E67,'Country Indicator Data'!$B$4:$N$300,13,FALSE)="x","x",ROUND(IF(VLOOKUP($E67,'Country Indicator Data'!$B$4:$N$300,13,FALSE)&gt;S$3,0,IF(VLOOKUP($E67,'Country Indicator Data'!$B$4:$N$300,13,FALSE)&lt;S$4,5,(S$3-VLOOKUP($E67,'Country Indicator Data'!$B$4:$N$300,13,FALSE))/(S$3-S$4)*5)),1))))</f>
        <v>3.6</v>
      </c>
      <c r="T67" s="163">
        <f>IF(LEN(E67)&gt;3,((IF(VLOOKUP($C67,'Regional Crises'!$B$1:$R$66,14,FALSE)="x","x",ROUND(IF(VLOOKUP($C67,'Regional Crises'!$B$1:$R$66,14,FALSE)&gt;T$3,0,IF(VLOOKUP($C67,'Regional Crises'!$B$1:$R$66,14,FALSE)&lt;T$4,5,(T$3-VLOOKUP($C67,'Regional Crises'!$B$1:$R$66,14,FALSE))/(T$3-T$4)*5)),1)))),(IF(VLOOKUP($E67,'Country Indicator Data'!$B$4:$N$300,10,FALSE)="x","x",ROUND(IF(VLOOKUP($E67,'Country Indicator Data'!$B$4:$N$300,10,FALSE)&gt;T$3,0,IF(VLOOKUP($E67,'Country Indicator Data'!$B$4:$N$300,10,FALSE)&lt;T$4,5,(T$3-VLOOKUP($E67,'Country Indicator Data'!$B$4:$N$300,10,FALSE))/(T$3-T$4)*5)),1))))</f>
        <v>3.3</v>
      </c>
      <c r="U67" s="163">
        <f>IF(LEN(E67)&gt;3,((IF(VLOOKUP($C67,'Regional Crises'!$B$1:$R$66,15,FALSE)="x","x",ROUND(IF(VLOOKUP($C67,'Regional Crises'!$B$1:$R$66,15,FALSE)&gt;U$3,0,IF(VLOOKUP($C67,'Regional Crises'!$B$1:$R$66,15,FALSE)&lt;U$4,5,(U$3-VLOOKUP($C67,'Regional Crises'!$B$1:$R$66,15,FALSE))/(U$3-U$4)*5)),1)))),(IF(VLOOKUP($E67,'Country Indicator Data'!$B$4:$N$300,11,FALSE)="x","x",ROUND(IF(VLOOKUP($E67,'Country Indicator Data'!$B$4:$N$300,11,FALSE)&gt;U$3,0,IF(VLOOKUP($E67,'Country Indicator Data'!$B$4:$N$300,11,FALSE)&lt;U$4,5,(U$3-VLOOKUP($E67,'Country Indicator Data'!$B$4:$N$300,11,FALSE))/(U$3-U$4)*5)),1))))</f>
        <v>3.3</v>
      </c>
      <c r="V67" s="163">
        <f>IF(LEN(E67)&gt;3,((IF(VLOOKUP($C67,'Regional Crises'!$B$1:$R$66,16,FALSE)="x","x",ROUND(IF(VLOOKUP($C67,'Regional Crises'!$B$1:$R$66,16,FALSE)&gt;V$3,0,IF(VLOOKUP($C67,'Regional Crises'!$B$1:$R$66,16,FALSE)&lt;V$4,5,(V$3-VLOOKUP($C67,'Regional Crises'!$B$1:$R$66,16,FALSE))/(V$3-V$4)*5)),1)))),(IF(VLOOKUP($E67,'Country Indicator Data'!$B$4:$N$300,12,FALSE)="x","x",ROUND(IF(VLOOKUP($E67,'Country Indicator Data'!$B$4:$N$300,12,FALSE)&gt;V$3,0,IF(VLOOKUP($E67,'Country Indicator Data'!$B$4:$N$300,12,FALSE)&lt;V$4,5,(V$3-VLOOKUP($E67,'Country Indicator Data'!$B$4:$N$300,12,FALSE))/(V$3-V$4)*5)),1))))</f>
        <v>4.4000000000000004</v>
      </c>
      <c r="W67" s="163">
        <f t="shared" si="18"/>
        <v>3.7</v>
      </c>
      <c r="X67" s="163">
        <f t="shared" si="19"/>
        <v>2.9</v>
      </c>
      <c r="Y67" s="184">
        <f>IF('Core Indicators'!FC64="x","x",IF('Core Indicators'!FC64&gt;=5,5,IF('Core Indicators'!FC64&gt;=4,4,IF('Core Indicators'!FC64&gt;=3,3,IF('Core Indicators'!FC64&gt;=2,2,IF('Core Indicators'!FC64&gt;=1,1,0))))))</f>
        <v>4</v>
      </c>
      <c r="Z67" s="163">
        <f t="shared" si="20"/>
        <v>4</v>
      </c>
      <c r="AA67" s="184">
        <f>'Crisis Indicator Data'!Y64</f>
        <v>1</v>
      </c>
      <c r="AB67" s="184">
        <f>'Crisis Indicator Data'!Z64</f>
        <v>0</v>
      </c>
      <c r="AC67" s="184">
        <f>'Crisis Indicator Data'!AA64</f>
        <v>0</v>
      </c>
      <c r="AD67" s="184">
        <f>'Crisis Indicator Data'!AB64</f>
        <v>0</v>
      </c>
      <c r="AE67" s="184">
        <f t="shared" si="21"/>
        <v>1</v>
      </c>
      <c r="AF67" s="184">
        <f>'Crisis Indicator Data'!AC64</f>
        <v>0</v>
      </c>
      <c r="AG67" s="184">
        <f>'Crisis Indicator Data'!AD64</f>
        <v>0</v>
      </c>
      <c r="AH67" s="184">
        <f t="shared" si="22"/>
        <v>0</v>
      </c>
      <c r="AI67" s="184">
        <f>'Crisis Indicator Data'!AE64</f>
        <v>0</v>
      </c>
      <c r="AJ67" s="184">
        <f>'Crisis Indicator Data'!AF64</f>
        <v>3</v>
      </c>
      <c r="AK67" s="184">
        <f>'Crisis Indicator Data'!AG64</f>
        <v>3</v>
      </c>
      <c r="AL67" s="184">
        <f t="shared" si="23"/>
        <v>4</v>
      </c>
      <c r="AM67" s="163">
        <f t="shared" si="24"/>
        <v>2</v>
      </c>
      <c r="AN67" s="163">
        <f t="shared" si="25"/>
        <v>3</v>
      </c>
    </row>
    <row r="68" spans="1:40" ht="13.5" customHeight="1" x14ac:dyDescent="0.35">
      <c r="A68" s="172" t="str">
        <f>'Crisis Indicator Data'!A65</f>
        <v>Syrian refugees in Lebanon</v>
      </c>
      <c r="B68" s="173" t="str">
        <f>'Crisis Indicator Data'!B65</f>
        <v>Displacement</v>
      </c>
      <c r="C68" s="173" t="str">
        <f>'Crisis Indicator Data'!C65</f>
        <v>LBN002</v>
      </c>
      <c r="D68" s="173" t="str">
        <f>'Crisis Indicator Data'!D65</f>
        <v>Lebanon</v>
      </c>
      <c r="E68" s="174" t="str">
        <f>'Crisis Indicator Data'!E65</f>
        <v>LBN</v>
      </c>
      <c r="F68" s="163">
        <f>IF(LEN(E68)&gt;3,(IF(VLOOKUP($C68,'Regional Crises'!$B$1:$R$66,7,FALSE)="x","x",ROUND(IF(VLOOKUP($C68,'Regional Crises'!$B$1:$R$66,7,FALSE)&gt;$F$3,5,IF(VLOOKUP($C68,'Regional Crises'!$B$1:$R$66,7,FALSE)&lt;F$4,0,($F$3-VLOOKUP($C68,'Regional Crises'!$B$1:$R$66,7,FALSE))/($F$3-$F$4)*5)),1))),IF(VLOOKUP($E68,'Country Indicator Data'!$B$4:$N$300,3,FALSE)="x","x",ROUND(IF(VLOOKUP($E68,'Country Indicator Data'!$B$4:$N$300,3,FALSE)&gt;$F$3,5,IF(VLOOKUP($E68,'Country Indicator Data'!$B$4:$N$300,3,FALSE)&lt;$F$4,0,($F$3-VLOOKUP($E68,'Country Indicator Data'!$B$4:$N$300,3,FALSE))/($F$3-$F$4)*5)),1)))</f>
        <v>2.9</v>
      </c>
      <c r="G68" s="163">
        <f>IF(LEN(E68)&gt;3,(IF(VLOOKUP($C68,'Regional Crises'!$B$1:$R$66,9,FALSE)="x","x",ROUND(IF(VLOOKUP($C68,'Regional Crises'!$B$1:$R$66,9,FALSE)&gt;G$3,5,IF(VLOOKUP($C68,'Regional Crises'!$B$1:$R$66,9,FALSE)&lt;G$4,0,(G$3-VLOOKUP($C68,'Regional Crises'!$B$1:$R$66,9,FALSE))/(G$3-G$4)*5)),1))),IF(VLOOKUP($E68,'Country Indicator Data'!$B$4:$N$300,5,FALSE)="x","x",ROUND(IF(VLOOKUP($E68,'Country Indicator Data'!$B$4:$N$300,5,FALSE)&gt;G$3,5,IF(VLOOKUP($E68,'Country Indicator Data'!$B$4:$N$300,5,FALSE)&lt;G$4,0,(G$3-VLOOKUP($E68,'Country Indicator Data'!$B$4:$N$300,5,FALSE))/(G$3-G$4)*5)),1)))</f>
        <v>2.4</v>
      </c>
      <c r="H68" s="163">
        <f t="shared" si="13"/>
        <v>2.65</v>
      </c>
      <c r="I68" s="163">
        <f>IF(LEN(E68)&gt;3,(IF(VLOOKUP($C68,'Regional Crises'!$B$1:$R$66,6,FALSE)="x","x",ROUND(IF(VLOOKUP($C68,'Regional Crises'!$B$1:$R$66,6,FALSE)&gt;I$3,5,IF(VLOOKUP($C68,'Regional Crises'!$B$1:$R$66,6,FALSE)&lt;I$4,0,5-(I$3-VLOOKUP($C68,'Regional Crises'!$B$1:$R$66,6,FALSE))/(I$3-I$4)*5)),1))),IF(VLOOKUP($E68,'Country Indicator Data'!$B$4:$N$300,2,FALSE)="x","x",ROUND(IF(VLOOKUP($E68,'Country Indicator Data'!$B$4:$N$300,2,FALSE)&gt;I$3,5,IF(VLOOKUP($E68,'Country Indicator Data'!$B$4:$N$300,2,FALSE)&lt;I$4,0,5-(I$3-VLOOKUP($E68,'Country Indicator Data'!$B$4:$N$300,2,FALSE))/(I$3-I$4)*5)),1)))</f>
        <v>4.0999999999999996</v>
      </c>
      <c r="J68" s="163">
        <f>IF(LEN(E68)&gt;3,(IF(VLOOKUP($C68,'Regional Crises'!$B$1:$R$66,8,FALSE)="x","x",ROUND(IF(VLOOKUP($C68,'Regional Crises'!$B$1:$R$66,8,FALSE)&gt;J$3,5,IF(VLOOKUP($C68,'Regional Crises'!$B$1:$R$66,8,FALSE)&lt;J$4,0,5-(J$3-VLOOKUP($C68,'Regional Crises'!$B$1:$R$66,8,FALSE))/(J$3-J$4)*5)),1))),IF(VLOOKUP($E68,'Country Indicator Data'!$B$4:$N$300,4,FALSE)="x","x",ROUND(IF(VLOOKUP($E68,'Country Indicator Data'!$B$4:$N$300,4,FALSE)&gt;J$3,5,IF(VLOOKUP($E68,'Country Indicator Data'!$B$4:$N$300,4,FALSE)&lt;J$4,0,5-(J$3-VLOOKUP($E68,'Country Indicator Data'!$B$4:$N$300,4,FALSE))/(J$3-J$4)*5)),1)))</f>
        <v>1</v>
      </c>
      <c r="K68" s="163">
        <f t="shared" si="14"/>
        <v>2.5499999999999998</v>
      </c>
      <c r="L68" s="163">
        <f>IF(LEN(E68)&gt;3,(IF(VLOOKUP($C68,'Regional Crises'!$B$1:$R$66,10,FALSE)="x","x",ROUND(IF(VLOOKUP($C68,'Regional Crises'!$B$1:$R$66,10,FALSE)&gt;L$3,5,IF(VLOOKUP($C68,'Regional Crises'!$B$1:$R$66,10,FALSE)&lt;L$4,0,5-(L$3-VLOOKUP($C68,'Regional Crises'!$B$1:$R$66,10,FALSE))/(L$3-L$4)*5)),1))),IF(VLOOKUP($E68,'Country Indicator Data'!$B$4:$N$300,6,FALSE)="x","x",ROUND(IF(VLOOKUP($E68,'Country Indicator Data'!$B$4:$N$300,6,FALSE)&gt;L$3,5,IF(VLOOKUP($E68,'Country Indicator Data'!$B$4:$N$300,6,FALSE)&lt;L$4,0,5-(L$3-VLOOKUP($E68,'Country Indicator Data'!$B$4:$N$300,6,FALSE))/(L$3-L$4)*5)),1)))</f>
        <v>2.4</v>
      </c>
      <c r="M68" s="163">
        <f>IF(LEN(E68)&gt;3,(IF(VLOOKUP($C68,'Regional Crises'!$B$1:$R$66,11,FALSE)="x","x",ROUND(IF(VLOOKUP($C68,'Regional Crises'!$B$1:$R$66,11,FALSE)&gt;M$3,5,IF(VLOOKUP($C68,'Regional Crises'!$B$1:$R$66,11,FALSE)&lt;M$4,0,5-(M$3-VLOOKUP($C68,'Regional Crises'!$B$1:$R$66,11,FALSE))/(M$3-M$4)*5)),1))),IF(VLOOKUP($E68,'Country Indicator Data'!$B$4:$N$300,7,FALSE)="x","x",ROUND(IF(VLOOKUP($E68,'Country Indicator Data'!$B$4:$N$300,7,FALSE)&gt;M$3,5,IF(VLOOKUP($E68,'Country Indicator Data'!$B$4:$N$300,7,FALSE)&lt;M$4,0,5-(M$3-VLOOKUP($E68,'Country Indicator Data'!$B$4:$N$300,7,FALSE))/(M$3-M$4)*5)),1)))</f>
        <v>0.9</v>
      </c>
      <c r="N68" s="163">
        <f t="shared" si="15"/>
        <v>1.65</v>
      </c>
      <c r="O68" s="163">
        <f t="shared" si="16"/>
        <v>2.2833333333333332</v>
      </c>
      <c r="P68" s="163">
        <f>IF(LEN(E68)&gt;3,VLOOKUP(C68,'Regional Crises'!$B$1:$R$69,12,FALSE),VLOOKUP(E68,'Country Indicator Data'!$B$4:$I$300,8,FALSE))</f>
        <v>3</v>
      </c>
      <c r="Q68" s="163">
        <f>IF(LEN(E68)&gt;3,((IF(VLOOKUP($C68,'Regional Crises'!$B$1:$R$66,13,FALSE)="x","x",ROUND(IF(VLOOKUP($C68,'Regional Crises'!$B$1:$R$66,13,FALSE)&gt;Q$3,5,IF(VLOOKUP($C68,'Regional Crises'!$B$1:$R$66,13,FALSE)&lt;Q$4,0,5-(LOG(Q$3)-LOG(VLOOKUP($C68,'Regional Crises'!$B$1:$R$66,13,FALSE)))/(LOG(Q$3)-LOG(Q$4))*5)),1)))),(IF(VLOOKUP($E68,'Country Indicator Data'!$B$4:$N$300,9,FALSE)="x","x",ROUND(IF(VLOOKUP($E68,'Country Indicator Data'!$B$4:$N$300,9,FALSE)&gt;Q$3,5,IF(VLOOKUP($E68,'Country Indicator Data'!$B$4:$N$300,9,FALSE)&lt;Q$4,0,5-(LOG(Q$3)-LOG(VLOOKUP($E68,'Country Indicator Data'!$B$4:$N$300,9,FALSE)))/(LOG(Q$3)-LOG(Q$4))*5)),1))))</f>
        <v>5</v>
      </c>
      <c r="R68" s="163">
        <f t="shared" si="17"/>
        <v>4</v>
      </c>
      <c r="S68" s="163">
        <f>IF(LEN(E68)&gt;3,((IF(VLOOKUP($C68,'Regional Crises'!$B$1:$R$66,17,FALSE)="x","x",ROUND(IF(VLOOKUP($C68,'Regional Crises'!$B$1:$R$66,17,FALSE)&gt;S$3,0,IF(VLOOKUP($C68,'Regional Crises'!$B$1:$R$66,17,FALSE)&lt;S$4,5,(S$3-VLOOKUP($C68,'Regional Crises'!$B$1:$R$66,17,FALSE))/(S$3-S$4)*5)),1)))),(IF(VLOOKUP($E68,'Country Indicator Data'!$B$4:$N$300,13,FALSE)="x","x",ROUND(IF(VLOOKUP($E68,'Country Indicator Data'!$B$4:$N$300,13,FALSE)&gt;S$3,0,IF(VLOOKUP($E68,'Country Indicator Data'!$B$4:$N$300,13,FALSE)&lt;S$4,5,(S$3-VLOOKUP($E68,'Country Indicator Data'!$B$4:$N$300,13,FALSE))/(S$3-S$4)*5)),1))))</f>
        <v>3.8</v>
      </c>
      <c r="T68" s="163">
        <f>IF(LEN(E68)&gt;3,((IF(VLOOKUP($C68,'Regional Crises'!$B$1:$R$66,14,FALSE)="x","x",ROUND(IF(VLOOKUP($C68,'Regional Crises'!$B$1:$R$66,14,FALSE)&gt;T$3,0,IF(VLOOKUP($C68,'Regional Crises'!$B$1:$R$66,14,FALSE)&lt;T$4,5,(T$3-VLOOKUP($C68,'Regional Crises'!$B$1:$R$66,14,FALSE))/(T$3-T$4)*5)),1)))),(IF(VLOOKUP($E68,'Country Indicator Data'!$B$4:$N$300,10,FALSE)="x","x",ROUND(IF(VLOOKUP($E68,'Country Indicator Data'!$B$4:$N$300,10,FALSE)&gt;T$3,0,IF(VLOOKUP($E68,'Country Indicator Data'!$B$4:$N$300,10,FALSE)&lt;T$4,5,(T$3-VLOOKUP($E68,'Country Indicator Data'!$B$4:$N$300,10,FALSE))/(T$3-T$4)*5)),1))))</f>
        <v>3.6</v>
      </c>
      <c r="U68" s="163">
        <f>IF(LEN(E68)&gt;3,((IF(VLOOKUP($C68,'Regional Crises'!$B$1:$R$66,15,FALSE)="x","x",ROUND(IF(VLOOKUP($C68,'Regional Crises'!$B$1:$R$66,15,FALSE)&gt;U$3,0,IF(VLOOKUP($C68,'Regional Crises'!$B$1:$R$66,15,FALSE)&lt;U$4,5,(U$3-VLOOKUP($C68,'Regional Crises'!$B$1:$R$66,15,FALSE))/(U$3-U$4)*5)),1)))),(IF(VLOOKUP($E68,'Country Indicator Data'!$B$4:$N$300,11,FALSE)="x","x",ROUND(IF(VLOOKUP($E68,'Country Indicator Data'!$B$4:$N$300,11,FALSE)&gt;U$3,0,IF(VLOOKUP($E68,'Country Indicator Data'!$B$4:$N$300,11,FALSE)&lt;U$4,5,(U$3-VLOOKUP($E68,'Country Indicator Data'!$B$4:$N$300,11,FALSE))/(U$3-U$4)*5)),1))))</f>
        <v>2.8</v>
      </c>
      <c r="V68" s="163">
        <f>IF(LEN(E68)&gt;3,((IF(VLOOKUP($C68,'Regional Crises'!$B$1:$R$66,16,FALSE)="x","x",ROUND(IF(VLOOKUP($C68,'Regional Crises'!$B$1:$R$66,16,FALSE)&gt;V$3,0,IF(VLOOKUP($C68,'Regional Crises'!$B$1:$R$66,16,FALSE)&lt;V$4,5,(V$3-VLOOKUP($C68,'Regional Crises'!$B$1:$R$66,16,FALSE))/(V$3-V$4)*5)),1)))),(IF(VLOOKUP($E68,'Country Indicator Data'!$B$4:$N$300,12,FALSE)="x","x",ROUND(IF(VLOOKUP($E68,'Country Indicator Data'!$B$4:$N$300,12,FALSE)&gt;V$3,0,IF(VLOOKUP($E68,'Country Indicator Data'!$B$4:$N$300,12,FALSE)&lt;V$4,5,(V$3-VLOOKUP($E68,'Country Indicator Data'!$B$4:$N$300,12,FALSE))/(V$3-V$4)*5)),1))))</f>
        <v>2.9</v>
      </c>
      <c r="W68" s="163">
        <f t="shared" si="18"/>
        <v>3.3</v>
      </c>
      <c r="X68" s="163">
        <f t="shared" si="19"/>
        <v>3.2</v>
      </c>
      <c r="Y68" s="184">
        <f>IF('Core Indicators'!FC65="x","x",IF('Core Indicators'!FC65&gt;=5,5,IF('Core Indicators'!FC65&gt;=4,4,IF('Core Indicators'!FC65&gt;=3,3,IF('Core Indicators'!FC65&gt;=2,2,IF('Core Indicators'!FC65&gt;=1,1,0))))))</f>
        <v>2</v>
      </c>
      <c r="Z68" s="163">
        <f t="shared" si="20"/>
        <v>2</v>
      </c>
      <c r="AA68" s="184">
        <f>'Crisis Indicator Data'!Y65</f>
        <v>2</v>
      </c>
      <c r="AB68" s="184">
        <f>'Crisis Indicator Data'!Z65</f>
        <v>1</v>
      </c>
      <c r="AC68" s="184">
        <f>'Crisis Indicator Data'!AA65</f>
        <v>1</v>
      </c>
      <c r="AD68" s="184">
        <f>'Crisis Indicator Data'!AB65</f>
        <v>2</v>
      </c>
      <c r="AE68" s="184">
        <f t="shared" si="21"/>
        <v>3</v>
      </c>
      <c r="AF68" s="184">
        <f>'Crisis Indicator Data'!AC65</f>
        <v>2</v>
      </c>
      <c r="AG68" s="184">
        <f>'Crisis Indicator Data'!AD65</f>
        <v>3</v>
      </c>
      <c r="AH68" s="184">
        <f t="shared" si="22"/>
        <v>5</v>
      </c>
      <c r="AI68" s="184">
        <f>'Crisis Indicator Data'!AE65</f>
        <v>3</v>
      </c>
      <c r="AJ68" s="184">
        <f>'Crisis Indicator Data'!AF65</f>
        <v>3</v>
      </c>
      <c r="AK68" s="184">
        <f>'Crisis Indicator Data'!AG65</f>
        <v>0</v>
      </c>
      <c r="AL68" s="184">
        <f t="shared" si="23"/>
        <v>4</v>
      </c>
      <c r="AM68" s="163">
        <f t="shared" si="24"/>
        <v>4</v>
      </c>
      <c r="AN68" s="163">
        <f t="shared" si="25"/>
        <v>3</v>
      </c>
    </row>
    <row r="69" spans="1:40" ht="13.5" customHeight="1" x14ac:dyDescent="0.35">
      <c r="A69" s="172" t="str">
        <f>'Crisis Indicator Data'!A66</f>
        <v>Complex crisis in Lebanon</v>
      </c>
      <c r="B69" s="173" t="str">
        <f>'Crisis Indicator Data'!B66</f>
        <v>Socio-political,Violence,Tecnological Disaster,Displacement</v>
      </c>
      <c r="C69" s="173" t="str">
        <f>'Crisis Indicator Data'!C66</f>
        <v>LBN006</v>
      </c>
      <c r="D69" s="173" t="str">
        <f>'Crisis Indicator Data'!D66</f>
        <v>Lebanon</v>
      </c>
      <c r="E69" s="174" t="str">
        <f>'Crisis Indicator Data'!E66</f>
        <v>LBN</v>
      </c>
      <c r="F69" s="163">
        <f>IF(LEN(E69)&gt;3,(IF(VLOOKUP($C69,'Regional Crises'!$B$1:$R$66,7,FALSE)="x","x",ROUND(IF(VLOOKUP($C69,'Regional Crises'!$B$1:$R$66,7,FALSE)&gt;$F$3,5,IF(VLOOKUP($C69,'Regional Crises'!$B$1:$R$66,7,FALSE)&lt;F$4,0,($F$3-VLOOKUP($C69,'Regional Crises'!$B$1:$R$66,7,FALSE))/($F$3-$F$4)*5)),1))),IF(VLOOKUP($E69,'Country Indicator Data'!$B$4:$N$300,3,FALSE)="x","x",ROUND(IF(VLOOKUP($E69,'Country Indicator Data'!$B$4:$N$300,3,FALSE)&gt;$F$3,5,IF(VLOOKUP($E69,'Country Indicator Data'!$B$4:$N$300,3,FALSE)&lt;$F$4,0,($F$3-VLOOKUP($E69,'Country Indicator Data'!$B$4:$N$300,3,FALSE))/($F$3-$F$4)*5)),1)))</f>
        <v>2.9</v>
      </c>
      <c r="G69" s="163">
        <f>IF(LEN(E69)&gt;3,(IF(VLOOKUP($C69,'Regional Crises'!$B$1:$R$66,9,FALSE)="x","x",ROUND(IF(VLOOKUP($C69,'Regional Crises'!$B$1:$R$66,9,FALSE)&gt;G$3,5,IF(VLOOKUP($C69,'Regional Crises'!$B$1:$R$66,9,FALSE)&lt;G$4,0,(G$3-VLOOKUP($C69,'Regional Crises'!$B$1:$R$66,9,FALSE))/(G$3-G$4)*5)),1))),IF(VLOOKUP($E69,'Country Indicator Data'!$B$4:$N$300,5,FALSE)="x","x",ROUND(IF(VLOOKUP($E69,'Country Indicator Data'!$B$4:$N$300,5,FALSE)&gt;G$3,5,IF(VLOOKUP($E69,'Country Indicator Data'!$B$4:$N$300,5,FALSE)&lt;G$4,0,(G$3-VLOOKUP($E69,'Country Indicator Data'!$B$4:$N$300,5,FALSE))/(G$3-G$4)*5)),1)))</f>
        <v>2.4</v>
      </c>
      <c r="H69" s="163">
        <f t="shared" si="13"/>
        <v>2.65</v>
      </c>
      <c r="I69" s="163">
        <f>IF(LEN(E69)&gt;3,(IF(VLOOKUP($C69,'Regional Crises'!$B$1:$R$66,6,FALSE)="x","x",ROUND(IF(VLOOKUP($C69,'Regional Crises'!$B$1:$R$66,6,FALSE)&gt;I$3,5,IF(VLOOKUP($C69,'Regional Crises'!$B$1:$R$66,6,FALSE)&lt;I$4,0,5-(I$3-VLOOKUP($C69,'Regional Crises'!$B$1:$R$66,6,FALSE))/(I$3-I$4)*5)),1))),IF(VLOOKUP($E69,'Country Indicator Data'!$B$4:$N$300,2,FALSE)="x","x",ROUND(IF(VLOOKUP($E69,'Country Indicator Data'!$B$4:$N$300,2,FALSE)&gt;I$3,5,IF(VLOOKUP($E69,'Country Indicator Data'!$B$4:$N$300,2,FALSE)&lt;I$4,0,5-(I$3-VLOOKUP($E69,'Country Indicator Data'!$B$4:$N$300,2,FALSE))/(I$3-I$4)*5)),1)))</f>
        <v>4.0999999999999996</v>
      </c>
      <c r="J69" s="163">
        <f>IF(LEN(E69)&gt;3,(IF(VLOOKUP($C69,'Regional Crises'!$B$1:$R$66,8,FALSE)="x","x",ROUND(IF(VLOOKUP($C69,'Regional Crises'!$B$1:$R$66,8,FALSE)&gt;J$3,5,IF(VLOOKUP($C69,'Regional Crises'!$B$1:$R$66,8,FALSE)&lt;J$4,0,5-(J$3-VLOOKUP($C69,'Regional Crises'!$B$1:$R$66,8,FALSE))/(J$3-J$4)*5)),1))),IF(VLOOKUP($E69,'Country Indicator Data'!$B$4:$N$300,4,FALSE)="x","x",ROUND(IF(VLOOKUP($E69,'Country Indicator Data'!$B$4:$N$300,4,FALSE)&gt;J$3,5,IF(VLOOKUP($E69,'Country Indicator Data'!$B$4:$N$300,4,FALSE)&lt;J$4,0,5-(J$3-VLOOKUP($E69,'Country Indicator Data'!$B$4:$N$300,4,FALSE))/(J$3-J$4)*5)),1)))</f>
        <v>1</v>
      </c>
      <c r="K69" s="163">
        <f t="shared" si="14"/>
        <v>2.5499999999999998</v>
      </c>
      <c r="L69" s="163">
        <f>IF(LEN(E69)&gt;3,(IF(VLOOKUP($C69,'Regional Crises'!$B$1:$R$66,10,FALSE)="x","x",ROUND(IF(VLOOKUP($C69,'Regional Crises'!$B$1:$R$66,10,FALSE)&gt;L$3,5,IF(VLOOKUP($C69,'Regional Crises'!$B$1:$R$66,10,FALSE)&lt;L$4,0,5-(L$3-VLOOKUP($C69,'Regional Crises'!$B$1:$R$66,10,FALSE))/(L$3-L$4)*5)),1))),IF(VLOOKUP($E69,'Country Indicator Data'!$B$4:$N$300,6,FALSE)="x","x",ROUND(IF(VLOOKUP($E69,'Country Indicator Data'!$B$4:$N$300,6,FALSE)&gt;L$3,5,IF(VLOOKUP($E69,'Country Indicator Data'!$B$4:$N$300,6,FALSE)&lt;L$4,0,5-(L$3-VLOOKUP($E69,'Country Indicator Data'!$B$4:$N$300,6,FALSE))/(L$3-L$4)*5)),1)))</f>
        <v>2.4</v>
      </c>
      <c r="M69" s="163">
        <f>IF(LEN(E69)&gt;3,(IF(VLOOKUP($C69,'Regional Crises'!$B$1:$R$66,11,FALSE)="x","x",ROUND(IF(VLOOKUP($C69,'Regional Crises'!$B$1:$R$66,11,FALSE)&gt;M$3,5,IF(VLOOKUP($C69,'Regional Crises'!$B$1:$R$66,11,FALSE)&lt;M$4,0,5-(M$3-VLOOKUP($C69,'Regional Crises'!$B$1:$R$66,11,FALSE))/(M$3-M$4)*5)),1))),IF(VLOOKUP($E69,'Country Indicator Data'!$B$4:$N$300,7,FALSE)="x","x",ROUND(IF(VLOOKUP($E69,'Country Indicator Data'!$B$4:$N$300,7,FALSE)&gt;M$3,5,IF(VLOOKUP($E69,'Country Indicator Data'!$B$4:$N$300,7,FALSE)&lt;M$4,0,5-(M$3-VLOOKUP($E69,'Country Indicator Data'!$B$4:$N$300,7,FALSE))/(M$3-M$4)*5)),1)))</f>
        <v>0.9</v>
      </c>
      <c r="N69" s="163">
        <f t="shared" si="15"/>
        <v>1.65</v>
      </c>
      <c r="O69" s="163">
        <f t="shared" si="16"/>
        <v>2.2833333333333332</v>
      </c>
      <c r="P69" s="163">
        <f>IF(LEN(E69)&gt;3,VLOOKUP(C69,'Regional Crises'!$B$1:$R$69,12,FALSE),VLOOKUP(E69,'Country Indicator Data'!$B$4:$I$300,8,FALSE))</f>
        <v>3</v>
      </c>
      <c r="Q69" s="163">
        <f>IF(LEN(E69)&gt;3,((IF(VLOOKUP($C69,'Regional Crises'!$B$1:$R$66,13,FALSE)="x","x",ROUND(IF(VLOOKUP($C69,'Regional Crises'!$B$1:$R$66,13,FALSE)&gt;Q$3,5,IF(VLOOKUP($C69,'Regional Crises'!$B$1:$R$66,13,FALSE)&lt;Q$4,0,5-(LOG(Q$3)-LOG(VLOOKUP($C69,'Regional Crises'!$B$1:$R$66,13,FALSE)))/(LOG(Q$3)-LOG(Q$4))*5)),1)))),(IF(VLOOKUP($E69,'Country Indicator Data'!$B$4:$N$300,9,FALSE)="x","x",ROUND(IF(VLOOKUP($E69,'Country Indicator Data'!$B$4:$N$300,9,FALSE)&gt;Q$3,5,IF(VLOOKUP($E69,'Country Indicator Data'!$B$4:$N$300,9,FALSE)&lt;Q$4,0,5-(LOG(Q$3)-LOG(VLOOKUP($E69,'Country Indicator Data'!$B$4:$N$300,9,FALSE)))/(LOG(Q$3)-LOG(Q$4))*5)),1))))</f>
        <v>5</v>
      </c>
      <c r="R69" s="163">
        <f t="shared" si="17"/>
        <v>4</v>
      </c>
      <c r="S69" s="163">
        <f>IF(LEN(E69)&gt;3,((IF(VLOOKUP($C69,'Regional Crises'!$B$1:$R$66,17,FALSE)="x","x",ROUND(IF(VLOOKUP($C69,'Regional Crises'!$B$1:$R$66,17,FALSE)&gt;S$3,0,IF(VLOOKUP($C69,'Regional Crises'!$B$1:$R$66,17,FALSE)&lt;S$4,5,(S$3-VLOOKUP($C69,'Regional Crises'!$B$1:$R$66,17,FALSE))/(S$3-S$4)*5)),1)))),(IF(VLOOKUP($E69,'Country Indicator Data'!$B$4:$N$300,13,FALSE)="x","x",ROUND(IF(VLOOKUP($E69,'Country Indicator Data'!$B$4:$N$300,13,FALSE)&gt;S$3,0,IF(VLOOKUP($E69,'Country Indicator Data'!$B$4:$N$300,13,FALSE)&lt;S$4,5,(S$3-VLOOKUP($E69,'Country Indicator Data'!$B$4:$N$300,13,FALSE))/(S$3-S$4)*5)),1))))</f>
        <v>3.8</v>
      </c>
      <c r="T69" s="163">
        <f>IF(LEN(E69)&gt;3,((IF(VLOOKUP($C69,'Regional Crises'!$B$1:$R$66,14,FALSE)="x","x",ROUND(IF(VLOOKUP($C69,'Regional Crises'!$B$1:$R$66,14,FALSE)&gt;T$3,0,IF(VLOOKUP($C69,'Regional Crises'!$B$1:$R$66,14,FALSE)&lt;T$4,5,(T$3-VLOOKUP($C69,'Regional Crises'!$B$1:$R$66,14,FALSE))/(T$3-T$4)*5)),1)))),(IF(VLOOKUP($E69,'Country Indicator Data'!$B$4:$N$300,10,FALSE)="x","x",ROUND(IF(VLOOKUP($E69,'Country Indicator Data'!$B$4:$N$300,10,FALSE)&gt;T$3,0,IF(VLOOKUP($E69,'Country Indicator Data'!$B$4:$N$300,10,FALSE)&lt;T$4,5,(T$3-VLOOKUP($E69,'Country Indicator Data'!$B$4:$N$300,10,FALSE))/(T$3-T$4)*5)),1))))</f>
        <v>3.6</v>
      </c>
      <c r="U69" s="163">
        <f>IF(LEN(E69)&gt;3,((IF(VLOOKUP($C69,'Regional Crises'!$B$1:$R$66,15,FALSE)="x","x",ROUND(IF(VLOOKUP($C69,'Regional Crises'!$B$1:$R$66,15,FALSE)&gt;U$3,0,IF(VLOOKUP($C69,'Regional Crises'!$B$1:$R$66,15,FALSE)&lt;U$4,5,(U$3-VLOOKUP($C69,'Regional Crises'!$B$1:$R$66,15,FALSE))/(U$3-U$4)*5)),1)))),(IF(VLOOKUP($E69,'Country Indicator Data'!$B$4:$N$300,11,FALSE)="x","x",ROUND(IF(VLOOKUP($E69,'Country Indicator Data'!$B$4:$N$300,11,FALSE)&gt;U$3,0,IF(VLOOKUP($E69,'Country Indicator Data'!$B$4:$N$300,11,FALSE)&lt;U$4,5,(U$3-VLOOKUP($E69,'Country Indicator Data'!$B$4:$N$300,11,FALSE))/(U$3-U$4)*5)),1))))</f>
        <v>2.8</v>
      </c>
      <c r="V69" s="163">
        <f>IF(LEN(E69)&gt;3,((IF(VLOOKUP($C69,'Regional Crises'!$B$1:$R$66,16,FALSE)="x","x",ROUND(IF(VLOOKUP($C69,'Regional Crises'!$B$1:$R$66,16,FALSE)&gt;V$3,0,IF(VLOOKUP($C69,'Regional Crises'!$B$1:$R$66,16,FALSE)&lt;V$4,5,(V$3-VLOOKUP($C69,'Regional Crises'!$B$1:$R$66,16,FALSE))/(V$3-V$4)*5)),1)))),(IF(VLOOKUP($E69,'Country Indicator Data'!$B$4:$N$300,12,FALSE)="x","x",ROUND(IF(VLOOKUP($E69,'Country Indicator Data'!$B$4:$N$300,12,FALSE)&gt;V$3,0,IF(VLOOKUP($E69,'Country Indicator Data'!$B$4:$N$300,12,FALSE)&lt;V$4,5,(V$3-VLOOKUP($E69,'Country Indicator Data'!$B$4:$N$300,12,FALSE))/(V$3-V$4)*5)),1))))</f>
        <v>2.9</v>
      </c>
      <c r="W69" s="163">
        <f t="shared" si="18"/>
        <v>3.3</v>
      </c>
      <c r="X69" s="163">
        <f t="shared" si="19"/>
        <v>3.2</v>
      </c>
      <c r="Y69" s="184">
        <f>IF('Core Indicators'!FC66="x","x",IF('Core Indicators'!FC66&gt;=5,5,IF('Core Indicators'!FC66&gt;=4,4,IF('Core Indicators'!FC66&gt;=3,3,IF('Core Indicators'!FC66&gt;=2,2,IF('Core Indicators'!FC66&gt;=1,1,0))))))</f>
        <v>3</v>
      </c>
      <c r="Z69" s="163">
        <f t="shared" si="20"/>
        <v>3</v>
      </c>
      <c r="AA69" s="184">
        <f>'Crisis Indicator Data'!Y66</f>
        <v>2</v>
      </c>
      <c r="AB69" s="184">
        <f>'Crisis Indicator Data'!Z66</f>
        <v>1</v>
      </c>
      <c r="AC69" s="184">
        <f>'Crisis Indicator Data'!AA66</f>
        <v>1</v>
      </c>
      <c r="AD69" s="184">
        <f>'Crisis Indicator Data'!AB66</f>
        <v>2</v>
      </c>
      <c r="AE69" s="184">
        <f t="shared" si="21"/>
        <v>3</v>
      </c>
      <c r="AF69" s="184">
        <f>'Crisis Indicator Data'!AC66</f>
        <v>2</v>
      </c>
      <c r="AG69" s="184">
        <f>'Crisis Indicator Data'!AD66</f>
        <v>3</v>
      </c>
      <c r="AH69" s="184">
        <f t="shared" si="22"/>
        <v>5</v>
      </c>
      <c r="AI69" s="184">
        <f>'Crisis Indicator Data'!AE66</f>
        <v>3</v>
      </c>
      <c r="AJ69" s="184">
        <f>'Crisis Indicator Data'!AF66</f>
        <v>3</v>
      </c>
      <c r="AK69" s="184">
        <f>'Crisis Indicator Data'!AG66</f>
        <v>0</v>
      </c>
      <c r="AL69" s="184">
        <f t="shared" si="23"/>
        <v>4</v>
      </c>
      <c r="AM69" s="163">
        <f t="shared" si="24"/>
        <v>4</v>
      </c>
      <c r="AN69" s="163">
        <f t="shared" si="25"/>
        <v>3.5</v>
      </c>
    </row>
    <row r="70" spans="1:40" ht="13.5" customHeight="1" x14ac:dyDescent="0.35">
      <c r="A70" s="172" t="str">
        <f>'Crisis Indicator Data'!A67</f>
        <v>Complex crisis in Libya</v>
      </c>
      <c r="B70" s="173" t="str">
        <f>'Crisis Indicator Data'!B67</f>
        <v>Conflict,Displacement,Socio-political</v>
      </c>
      <c r="C70" s="173" t="str">
        <f>'Crisis Indicator Data'!C67</f>
        <v>LBY001</v>
      </c>
      <c r="D70" s="173" t="str">
        <f>'Crisis Indicator Data'!D67</f>
        <v>Libya</v>
      </c>
      <c r="E70" s="174" t="str">
        <f>'Crisis Indicator Data'!E67</f>
        <v>LBY</v>
      </c>
      <c r="F70" s="163">
        <f>IF(LEN(E70)&gt;3,(IF(VLOOKUP($C70,'Regional Crises'!$B$1:$R$66,7,FALSE)="x","x",ROUND(IF(VLOOKUP($C70,'Regional Crises'!$B$1:$R$66,7,FALSE)&gt;$F$3,5,IF(VLOOKUP($C70,'Regional Crises'!$B$1:$R$66,7,FALSE)&lt;F$4,0,($F$3-VLOOKUP($C70,'Regional Crises'!$B$1:$R$66,7,FALSE))/($F$3-$F$4)*5)),1))),IF(VLOOKUP($E70,'Country Indicator Data'!$B$4:$N$300,3,FALSE)="x","x",ROUND(IF(VLOOKUP($E70,'Country Indicator Data'!$B$4:$N$300,3,FALSE)&gt;$F$3,5,IF(VLOOKUP($E70,'Country Indicator Data'!$B$4:$N$300,3,FALSE)&lt;$F$4,0,($F$3-VLOOKUP($E70,'Country Indicator Data'!$B$4:$N$300,3,FALSE))/($F$3-$F$4)*5)),1)))</f>
        <v>4.5999999999999996</v>
      </c>
      <c r="G70" s="163">
        <f>IF(LEN(E70)&gt;3,(IF(VLOOKUP($C70,'Regional Crises'!$B$1:$R$66,9,FALSE)="x","x",ROUND(IF(VLOOKUP($C70,'Regional Crises'!$B$1:$R$66,9,FALSE)&gt;G$3,5,IF(VLOOKUP($C70,'Regional Crises'!$B$1:$R$66,9,FALSE)&lt;G$4,0,(G$3-VLOOKUP($C70,'Regional Crises'!$B$1:$R$66,9,FALSE))/(G$3-G$4)*5)),1))),IF(VLOOKUP($E70,'Country Indicator Data'!$B$4:$N$300,5,FALSE)="x","x",ROUND(IF(VLOOKUP($E70,'Country Indicator Data'!$B$4:$N$300,5,FALSE)&gt;G$3,5,IF(VLOOKUP($E70,'Country Indicator Data'!$B$4:$N$300,5,FALSE)&lt;G$4,0,(G$3-VLOOKUP($E70,'Country Indicator Data'!$B$4:$N$300,5,FALSE))/(G$3-G$4)*5)),1)))</f>
        <v>4</v>
      </c>
      <c r="H70" s="163">
        <f t="shared" ref="H70:H101" si="26">IF(AND(F70="x",G70="x"),"x",AVERAGE(F70,G70))</f>
        <v>4.3</v>
      </c>
      <c r="I70" s="163">
        <f>IF(LEN(E70)&gt;3,(IF(VLOOKUP($C70,'Regional Crises'!$B$1:$R$66,6,FALSE)="x","x",ROUND(IF(VLOOKUP($C70,'Regional Crises'!$B$1:$R$66,6,FALSE)&gt;I$3,5,IF(VLOOKUP($C70,'Regional Crises'!$B$1:$R$66,6,FALSE)&lt;I$4,0,5-(I$3-VLOOKUP($C70,'Regional Crises'!$B$1:$R$66,6,FALSE))/(I$3-I$4)*5)),1))),IF(VLOOKUP($E70,'Country Indicator Data'!$B$4:$N$300,2,FALSE)="x","x",ROUND(IF(VLOOKUP($E70,'Country Indicator Data'!$B$4:$N$300,2,FALSE)&gt;I$3,5,IF(VLOOKUP($E70,'Country Indicator Data'!$B$4:$N$300,2,FALSE)&lt;I$4,0,5-(I$3-VLOOKUP($E70,'Country Indicator Data'!$B$4:$N$300,2,FALSE))/(I$3-I$4)*5)),1)))</f>
        <v>1.4</v>
      </c>
      <c r="J70" s="163">
        <f>IF(LEN(E70)&gt;3,(IF(VLOOKUP($C70,'Regional Crises'!$B$1:$R$66,8,FALSE)="x","x",ROUND(IF(VLOOKUP($C70,'Regional Crises'!$B$1:$R$66,8,FALSE)&gt;J$3,5,IF(VLOOKUP($C70,'Regional Crises'!$B$1:$R$66,8,FALSE)&lt;J$4,0,5-(J$3-VLOOKUP($C70,'Regional Crises'!$B$1:$R$66,8,FALSE))/(J$3-J$4)*5)),1))),IF(VLOOKUP($E70,'Country Indicator Data'!$B$4:$N$300,4,FALSE)="x","x",ROUND(IF(VLOOKUP($E70,'Country Indicator Data'!$B$4:$N$300,4,FALSE)&gt;J$3,5,IF(VLOOKUP($E70,'Country Indicator Data'!$B$4:$N$300,4,FALSE)&lt;J$4,0,5-(J$3-VLOOKUP($E70,'Country Indicator Data'!$B$4:$N$300,4,FALSE))/(J$3-J$4)*5)),1)))</f>
        <v>0</v>
      </c>
      <c r="K70" s="163">
        <f t="shared" ref="K70:K101" si="27">IF(AND(I70="x",J70="x"),"x",AVERAGE(I70,J70))</f>
        <v>0.7</v>
      </c>
      <c r="L70" s="163">
        <f>IF(LEN(E70)&gt;3,(IF(VLOOKUP($C70,'Regional Crises'!$B$1:$R$66,10,FALSE)="x","x",ROUND(IF(VLOOKUP($C70,'Regional Crises'!$B$1:$R$66,10,FALSE)&gt;L$3,5,IF(VLOOKUP($C70,'Regional Crises'!$B$1:$R$66,10,FALSE)&lt;L$4,0,5-(L$3-VLOOKUP($C70,'Regional Crises'!$B$1:$R$66,10,FALSE))/(L$3-L$4)*5)),1))),IF(VLOOKUP($E70,'Country Indicator Data'!$B$4:$N$300,6,FALSE)="x","x",ROUND(IF(VLOOKUP($E70,'Country Indicator Data'!$B$4:$N$300,6,FALSE)&gt;L$3,5,IF(VLOOKUP($E70,'Country Indicator Data'!$B$4:$N$300,6,FALSE)&lt;L$4,0,5-(L$3-VLOOKUP($E70,'Country Indicator Data'!$B$4:$N$300,6,FALSE))/(L$3-L$4)*5)),1)))</f>
        <v>1.1000000000000001</v>
      </c>
      <c r="M70" s="163" t="str">
        <f>IF(LEN(E70)&gt;3,(IF(VLOOKUP($C70,'Regional Crises'!$B$1:$R$66,11,FALSE)="x","x",ROUND(IF(VLOOKUP($C70,'Regional Crises'!$B$1:$R$66,11,FALSE)&gt;M$3,5,IF(VLOOKUP($C70,'Regional Crises'!$B$1:$R$66,11,FALSE)&lt;M$4,0,5-(M$3-VLOOKUP($C70,'Regional Crises'!$B$1:$R$66,11,FALSE))/(M$3-M$4)*5)),1))),IF(VLOOKUP($E70,'Country Indicator Data'!$B$4:$N$300,7,FALSE)="x","x",ROUND(IF(VLOOKUP($E70,'Country Indicator Data'!$B$4:$N$300,7,FALSE)&gt;M$3,5,IF(VLOOKUP($E70,'Country Indicator Data'!$B$4:$N$300,7,FALSE)&lt;M$4,0,5-(M$3-VLOOKUP($E70,'Country Indicator Data'!$B$4:$N$300,7,FALSE))/(M$3-M$4)*5)),1)))</f>
        <v>x</v>
      </c>
      <c r="N70" s="163">
        <f t="shared" ref="N70:N101" si="28">IF(AND(L70="x",M70="x"),"x",AVERAGE(L70,M70))</f>
        <v>1.1000000000000001</v>
      </c>
      <c r="O70" s="163">
        <f t="shared" ref="O70:O101" si="29">AVERAGE(H70,K70,N70)</f>
        <v>2.0333333333333332</v>
      </c>
      <c r="P70" s="163">
        <f>IF(LEN(E70)&gt;3,VLOOKUP(C70,'Regional Crises'!$B$1:$R$69,12,FALSE),VLOOKUP(E70,'Country Indicator Data'!$B$4:$I$300,8,FALSE))</f>
        <v>3</v>
      </c>
      <c r="Q70" s="163">
        <f>IF(LEN(E70)&gt;3,((IF(VLOOKUP($C70,'Regional Crises'!$B$1:$R$66,13,FALSE)="x","x",ROUND(IF(VLOOKUP($C70,'Regional Crises'!$B$1:$R$66,13,FALSE)&gt;Q$3,5,IF(VLOOKUP($C70,'Regional Crises'!$B$1:$R$66,13,FALSE)&lt;Q$4,0,5-(LOG(Q$3)-LOG(VLOOKUP($C70,'Regional Crises'!$B$1:$R$66,13,FALSE)))/(LOG(Q$3)-LOG(Q$4))*5)),1)))),(IF(VLOOKUP($E70,'Country Indicator Data'!$B$4:$N$300,9,FALSE)="x","x",ROUND(IF(VLOOKUP($E70,'Country Indicator Data'!$B$4:$N$300,9,FALSE)&gt;Q$3,5,IF(VLOOKUP($E70,'Country Indicator Data'!$B$4:$N$300,9,FALSE)&lt;Q$4,0,5-(LOG(Q$3)-LOG(VLOOKUP($E70,'Country Indicator Data'!$B$4:$N$300,9,FALSE)))/(LOG(Q$3)-LOG(Q$4))*5)),1))))</f>
        <v>4.2</v>
      </c>
      <c r="R70" s="163">
        <f t="shared" ref="R70:R101" si="30">AVERAGE(P70:Q70)</f>
        <v>3.6</v>
      </c>
      <c r="S70" s="163">
        <f>IF(LEN(E70)&gt;3,((IF(VLOOKUP($C70,'Regional Crises'!$B$1:$R$66,17,FALSE)="x","x",ROUND(IF(VLOOKUP($C70,'Regional Crises'!$B$1:$R$66,17,FALSE)&gt;S$3,0,IF(VLOOKUP($C70,'Regional Crises'!$B$1:$R$66,17,FALSE)&lt;S$4,5,(S$3-VLOOKUP($C70,'Regional Crises'!$B$1:$R$66,17,FALSE))/(S$3-S$4)*5)),1)))),(IF(VLOOKUP($E70,'Country Indicator Data'!$B$4:$N$300,13,FALSE)="x","x",ROUND(IF(VLOOKUP($E70,'Country Indicator Data'!$B$4:$N$300,13,FALSE)&gt;S$3,0,IF(VLOOKUP($E70,'Country Indicator Data'!$B$4:$N$300,13,FALSE)&lt;S$4,5,(S$3-VLOOKUP($E70,'Country Indicator Data'!$B$4:$N$300,13,FALSE))/(S$3-S$4)*5)),1))))</f>
        <v>4.0999999999999996</v>
      </c>
      <c r="T70" s="163">
        <f>IF(LEN(E70)&gt;3,((IF(VLOOKUP($C70,'Regional Crises'!$B$1:$R$66,14,FALSE)="x","x",ROUND(IF(VLOOKUP($C70,'Regional Crises'!$B$1:$R$66,14,FALSE)&gt;T$3,0,IF(VLOOKUP($C70,'Regional Crises'!$B$1:$R$66,14,FALSE)&lt;T$4,5,(T$3-VLOOKUP($C70,'Regional Crises'!$B$1:$R$66,14,FALSE))/(T$3-T$4)*5)),1)))),(IF(VLOOKUP($E70,'Country Indicator Data'!$B$4:$N$300,10,FALSE)="x","x",ROUND(IF(VLOOKUP($E70,'Country Indicator Data'!$B$4:$N$300,10,FALSE)&gt;T$3,0,IF(VLOOKUP($E70,'Country Indicator Data'!$B$4:$N$300,10,FALSE)&lt;T$4,5,(T$3-VLOOKUP($E70,'Country Indicator Data'!$B$4:$N$300,10,FALSE))/(T$3-T$4)*5)),1))))</f>
        <v>4.3</v>
      </c>
      <c r="U70" s="163">
        <f>IF(LEN(E70)&gt;3,((IF(VLOOKUP($C70,'Regional Crises'!$B$1:$R$66,15,FALSE)="x","x",ROUND(IF(VLOOKUP($C70,'Regional Crises'!$B$1:$R$66,15,FALSE)&gt;U$3,0,IF(VLOOKUP($C70,'Regional Crises'!$B$1:$R$66,15,FALSE)&lt;U$4,5,(U$3-VLOOKUP($C70,'Regional Crises'!$B$1:$R$66,15,FALSE))/(U$3-U$4)*5)),1)))),(IF(VLOOKUP($E70,'Country Indicator Data'!$B$4:$N$300,11,FALSE)="x","x",ROUND(IF(VLOOKUP($E70,'Country Indicator Data'!$B$4:$N$300,11,FALSE)&gt;U$3,0,IF(VLOOKUP($E70,'Country Indicator Data'!$B$4:$N$300,11,FALSE)&lt;U$4,5,(U$3-VLOOKUP($E70,'Country Indicator Data'!$B$4:$N$300,11,FALSE))/(U$3-U$4)*5)),1))))</f>
        <v>3.9</v>
      </c>
      <c r="V70" s="163">
        <f>IF(LEN(E70)&gt;3,((IF(VLOOKUP($C70,'Regional Crises'!$B$1:$R$66,16,FALSE)="x","x",ROUND(IF(VLOOKUP($C70,'Regional Crises'!$B$1:$R$66,16,FALSE)&gt;V$3,0,IF(VLOOKUP($C70,'Regional Crises'!$B$1:$R$66,16,FALSE)&lt;V$4,5,(V$3-VLOOKUP($C70,'Regional Crises'!$B$1:$R$66,16,FALSE))/(V$3-V$4)*5)),1)))),(IF(VLOOKUP($E70,'Country Indicator Data'!$B$4:$N$300,12,FALSE)="x","x",ROUND(IF(VLOOKUP($E70,'Country Indicator Data'!$B$4:$N$300,12,FALSE)&gt;V$3,0,IF(VLOOKUP($E70,'Country Indicator Data'!$B$4:$N$300,12,FALSE)&lt;V$4,5,(V$3-VLOOKUP($E70,'Country Indicator Data'!$B$4:$N$300,12,FALSE))/(V$3-V$4)*5)),1))))</f>
        <v>4.5999999999999996</v>
      </c>
      <c r="W70" s="163">
        <f t="shared" ref="W70:W101" si="31">IF(AND(S70="x",V70="x"),"x",ROUND(AVERAGE(S70,V70,T70,U70),1))</f>
        <v>4.2</v>
      </c>
      <c r="X70" s="163">
        <f t="shared" ref="X70:X101" si="32">ROUND(AVERAGE(O70,W70,R70),1)</f>
        <v>3.3</v>
      </c>
      <c r="Y70" s="184">
        <f>IF('Core Indicators'!FC67="x","x",IF('Core Indicators'!FC67&gt;=5,5,IF('Core Indicators'!FC67&gt;=4,4,IF('Core Indicators'!FC67&gt;=3,3,IF('Core Indicators'!FC67&gt;=2,2,IF('Core Indicators'!FC67&gt;=1,1,0))))))</f>
        <v>5</v>
      </c>
      <c r="Z70" s="163">
        <f t="shared" ref="Z70:Z101" si="33">Y70</f>
        <v>5</v>
      </c>
      <c r="AA70" s="184">
        <f>'Crisis Indicator Data'!Y67</f>
        <v>2</v>
      </c>
      <c r="AB70" s="184">
        <f>'Crisis Indicator Data'!Z67</f>
        <v>3</v>
      </c>
      <c r="AC70" s="184">
        <f>'Crisis Indicator Data'!AA67</f>
        <v>1</v>
      </c>
      <c r="AD70" s="184">
        <f>'Crisis Indicator Data'!AB67</f>
        <v>0</v>
      </c>
      <c r="AE70" s="184">
        <f t="shared" ref="AE70:AE101" si="34">IF(SUM(AA70:AD70)=0,0,IF(SUM(AA70,AB70,AC70,AD70)&lt;2,1,IF(SUM(AA70:AD70)&lt;6,2,IF(SUM(AA70:AD70)&lt;8,3,IF(SUM(AA70:AD70)&lt;10,4,5)))))</f>
        <v>3</v>
      </c>
      <c r="AF70" s="184">
        <f>'Crisis Indicator Data'!AC67</f>
        <v>2</v>
      </c>
      <c r="AG70" s="184">
        <f>'Crisis Indicator Data'!AD67</f>
        <v>3</v>
      </c>
      <c r="AH70" s="184">
        <f t="shared" ref="AH70:AH101" si="35">IF(SUM(AF70:AG70)=0,0,IF(SUM(AF70,AG70)=1,1,IF(SUM(AF70:AG70)&lt;3,2,IF(SUM(AF70:AG70)&lt;4,3,IF(SUM(AF70:AG70)&lt;5,4,5)))))</f>
        <v>5</v>
      </c>
      <c r="AI70" s="184">
        <f>'Crisis Indicator Data'!AE67</f>
        <v>0</v>
      </c>
      <c r="AJ70" s="184">
        <f>'Crisis Indicator Data'!AF67</f>
        <v>1</v>
      </c>
      <c r="AK70" s="184">
        <f>'Crisis Indicator Data'!AG67</f>
        <v>1</v>
      </c>
      <c r="AL70" s="184">
        <f t="shared" ref="AL70:AL101" si="36">IF(SUM(AI70:AK70)=0,0,IF(SUM(AI70:AK70)=1,1,IF(SUM(AI70:AK70)&lt;3,2,IF(SUM(AI70:AK70)&lt;5,3,IF(SUM(AI70:AK70)&lt;7,4,5)))))</f>
        <v>2</v>
      </c>
      <c r="AM70" s="163">
        <f t="shared" ref="AM70:AM101" si="37">IF(AA70=3,5,ROUND(AVERAGE(AE70,AH70,AL70),0))</f>
        <v>3</v>
      </c>
      <c r="AN70" s="163">
        <f t="shared" ref="AN70:AN101" si="38">IF(AND(Z70="x",AM70="x"),"x",ROUND(AVERAGE(Z70,AM70),1))</f>
        <v>4</v>
      </c>
    </row>
    <row r="71" spans="1:40" ht="13.5" customHeight="1" x14ac:dyDescent="0.35">
      <c r="A71" s="172" t="str">
        <f>'Crisis Indicator Data'!A68</f>
        <v>Mixed migration flows in Libya</v>
      </c>
      <c r="B71" s="173" t="str">
        <f>'Crisis Indicator Data'!B68</f>
        <v>Displacement</v>
      </c>
      <c r="C71" s="173" t="str">
        <f>'Crisis Indicator Data'!C68</f>
        <v>LBY002</v>
      </c>
      <c r="D71" s="173" t="str">
        <f>'Crisis Indicator Data'!D68</f>
        <v>Libya</v>
      </c>
      <c r="E71" s="174" t="str">
        <f>'Crisis Indicator Data'!E68</f>
        <v>LBY</v>
      </c>
      <c r="F71" s="163">
        <f>IF(LEN(E71)&gt;3,(IF(VLOOKUP($C71,'Regional Crises'!$B$1:$R$66,7,FALSE)="x","x",ROUND(IF(VLOOKUP($C71,'Regional Crises'!$B$1:$R$66,7,FALSE)&gt;$F$3,5,IF(VLOOKUP($C71,'Regional Crises'!$B$1:$R$66,7,FALSE)&lt;F$4,0,($F$3-VLOOKUP($C71,'Regional Crises'!$B$1:$R$66,7,FALSE))/($F$3-$F$4)*5)),1))),IF(VLOOKUP($E71,'Country Indicator Data'!$B$4:$N$300,3,FALSE)="x","x",ROUND(IF(VLOOKUP($E71,'Country Indicator Data'!$B$4:$N$300,3,FALSE)&gt;$F$3,5,IF(VLOOKUP($E71,'Country Indicator Data'!$B$4:$N$300,3,FALSE)&lt;$F$4,0,($F$3-VLOOKUP($E71,'Country Indicator Data'!$B$4:$N$300,3,FALSE))/($F$3-$F$4)*5)),1)))</f>
        <v>4.5999999999999996</v>
      </c>
      <c r="G71" s="163">
        <f>IF(LEN(E71)&gt;3,(IF(VLOOKUP($C71,'Regional Crises'!$B$1:$R$66,9,FALSE)="x","x",ROUND(IF(VLOOKUP($C71,'Regional Crises'!$B$1:$R$66,9,FALSE)&gt;G$3,5,IF(VLOOKUP($C71,'Regional Crises'!$B$1:$R$66,9,FALSE)&lt;G$4,0,(G$3-VLOOKUP($C71,'Regional Crises'!$B$1:$R$66,9,FALSE))/(G$3-G$4)*5)),1))),IF(VLOOKUP($E71,'Country Indicator Data'!$B$4:$N$300,5,FALSE)="x","x",ROUND(IF(VLOOKUP($E71,'Country Indicator Data'!$B$4:$N$300,5,FALSE)&gt;G$3,5,IF(VLOOKUP($E71,'Country Indicator Data'!$B$4:$N$300,5,FALSE)&lt;G$4,0,(G$3-VLOOKUP($E71,'Country Indicator Data'!$B$4:$N$300,5,FALSE))/(G$3-G$4)*5)),1)))</f>
        <v>4</v>
      </c>
      <c r="H71" s="163">
        <f t="shared" si="26"/>
        <v>4.3</v>
      </c>
      <c r="I71" s="163">
        <f>IF(LEN(E71)&gt;3,(IF(VLOOKUP($C71,'Regional Crises'!$B$1:$R$66,6,FALSE)="x","x",ROUND(IF(VLOOKUP($C71,'Regional Crises'!$B$1:$R$66,6,FALSE)&gt;I$3,5,IF(VLOOKUP($C71,'Regional Crises'!$B$1:$R$66,6,FALSE)&lt;I$4,0,5-(I$3-VLOOKUP($C71,'Regional Crises'!$B$1:$R$66,6,FALSE))/(I$3-I$4)*5)),1))),IF(VLOOKUP($E71,'Country Indicator Data'!$B$4:$N$300,2,FALSE)="x","x",ROUND(IF(VLOOKUP($E71,'Country Indicator Data'!$B$4:$N$300,2,FALSE)&gt;I$3,5,IF(VLOOKUP($E71,'Country Indicator Data'!$B$4:$N$300,2,FALSE)&lt;I$4,0,5-(I$3-VLOOKUP($E71,'Country Indicator Data'!$B$4:$N$300,2,FALSE))/(I$3-I$4)*5)),1)))</f>
        <v>1.4</v>
      </c>
      <c r="J71" s="163">
        <f>IF(LEN(E71)&gt;3,(IF(VLOOKUP($C71,'Regional Crises'!$B$1:$R$66,8,FALSE)="x","x",ROUND(IF(VLOOKUP($C71,'Regional Crises'!$B$1:$R$66,8,FALSE)&gt;J$3,5,IF(VLOOKUP($C71,'Regional Crises'!$B$1:$R$66,8,FALSE)&lt;J$4,0,5-(J$3-VLOOKUP($C71,'Regional Crises'!$B$1:$R$66,8,FALSE))/(J$3-J$4)*5)),1))),IF(VLOOKUP($E71,'Country Indicator Data'!$B$4:$N$300,4,FALSE)="x","x",ROUND(IF(VLOOKUP($E71,'Country Indicator Data'!$B$4:$N$300,4,FALSE)&gt;J$3,5,IF(VLOOKUP($E71,'Country Indicator Data'!$B$4:$N$300,4,FALSE)&lt;J$4,0,5-(J$3-VLOOKUP($E71,'Country Indicator Data'!$B$4:$N$300,4,FALSE))/(J$3-J$4)*5)),1)))</f>
        <v>0</v>
      </c>
      <c r="K71" s="163">
        <f t="shared" si="27"/>
        <v>0.7</v>
      </c>
      <c r="L71" s="163">
        <f>IF(LEN(E71)&gt;3,(IF(VLOOKUP($C71,'Regional Crises'!$B$1:$R$66,10,FALSE)="x","x",ROUND(IF(VLOOKUP($C71,'Regional Crises'!$B$1:$R$66,10,FALSE)&gt;L$3,5,IF(VLOOKUP($C71,'Regional Crises'!$B$1:$R$66,10,FALSE)&lt;L$4,0,5-(L$3-VLOOKUP($C71,'Regional Crises'!$B$1:$R$66,10,FALSE))/(L$3-L$4)*5)),1))),IF(VLOOKUP($E71,'Country Indicator Data'!$B$4:$N$300,6,FALSE)="x","x",ROUND(IF(VLOOKUP($E71,'Country Indicator Data'!$B$4:$N$300,6,FALSE)&gt;L$3,5,IF(VLOOKUP($E71,'Country Indicator Data'!$B$4:$N$300,6,FALSE)&lt;L$4,0,5-(L$3-VLOOKUP($E71,'Country Indicator Data'!$B$4:$N$300,6,FALSE))/(L$3-L$4)*5)),1)))</f>
        <v>1.1000000000000001</v>
      </c>
      <c r="M71" s="163" t="str">
        <f>IF(LEN(E71)&gt;3,(IF(VLOOKUP($C71,'Regional Crises'!$B$1:$R$66,11,FALSE)="x","x",ROUND(IF(VLOOKUP($C71,'Regional Crises'!$B$1:$R$66,11,FALSE)&gt;M$3,5,IF(VLOOKUP($C71,'Regional Crises'!$B$1:$R$66,11,FALSE)&lt;M$4,0,5-(M$3-VLOOKUP($C71,'Regional Crises'!$B$1:$R$66,11,FALSE))/(M$3-M$4)*5)),1))),IF(VLOOKUP($E71,'Country Indicator Data'!$B$4:$N$300,7,FALSE)="x","x",ROUND(IF(VLOOKUP($E71,'Country Indicator Data'!$B$4:$N$300,7,FALSE)&gt;M$3,5,IF(VLOOKUP($E71,'Country Indicator Data'!$B$4:$N$300,7,FALSE)&lt;M$4,0,5-(M$3-VLOOKUP($E71,'Country Indicator Data'!$B$4:$N$300,7,FALSE))/(M$3-M$4)*5)),1)))</f>
        <v>x</v>
      </c>
      <c r="N71" s="163">
        <f t="shared" si="28"/>
        <v>1.1000000000000001</v>
      </c>
      <c r="O71" s="163">
        <f t="shared" si="29"/>
        <v>2.0333333333333332</v>
      </c>
      <c r="P71" s="163">
        <f>IF(LEN(E71)&gt;3,VLOOKUP(C71,'Regional Crises'!$B$1:$R$69,12,FALSE),VLOOKUP(E71,'Country Indicator Data'!$B$4:$I$300,8,FALSE))</f>
        <v>3</v>
      </c>
      <c r="Q71" s="163">
        <f>IF(LEN(E71)&gt;3,((IF(VLOOKUP($C71,'Regional Crises'!$B$1:$R$66,13,FALSE)="x","x",ROUND(IF(VLOOKUP($C71,'Regional Crises'!$B$1:$R$66,13,FALSE)&gt;Q$3,5,IF(VLOOKUP($C71,'Regional Crises'!$B$1:$R$66,13,FALSE)&lt;Q$4,0,5-(LOG(Q$3)-LOG(VLOOKUP($C71,'Regional Crises'!$B$1:$R$66,13,FALSE)))/(LOG(Q$3)-LOG(Q$4))*5)),1)))),(IF(VLOOKUP($E71,'Country Indicator Data'!$B$4:$N$300,9,FALSE)="x","x",ROUND(IF(VLOOKUP($E71,'Country Indicator Data'!$B$4:$N$300,9,FALSE)&gt;Q$3,5,IF(VLOOKUP($E71,'Country Indicator Data'!$B$4:$N$300,9,FALSE)&lt;Q$4,0,5-(LOG(Q$3)-LOG(VLOOKUP($E71,'Country Indicator Data'!$B$4:$N$300,9,FALSE)))/(LOG(Q$3)-LOG(Q$4))*5)),1))))</f>
        <v>4.2</v>
      </c>
      <c r="R71" s="163">
        <f t="shared" si="30"/>
        <v>3.6</v>
      </c>
      <c r="S71" s="163">
        <f>IF(LEN(E71)&gt;3,((IF(VLOOKUP($C71,'Regional Crises'!$B$1:$R$66,17,FALSE)="x","x",ROUND(IF(VLOOKUP($C71,'Regional Crises'!$B$1:$R$66,17,FALSE)&gt;S$3,0,IF(VLOOKUP($C71,'Regional Crises'!$B$1:$R$66,17,FALSE)&lt;S$4,5,(S$3-VLOOKUP($C71,'Regional Crises'!$B$1:$R$66,17,FALSE))/(S$3-S$4)*5)),1)))),(IF(VLOOKUP($E71,'Country Indicator Data'!$B$4:$N$300,13,FALSE)="x","x",ROUND(IF(VLOOKUP($E71,'Country Indicator Data'!$B$4:$N$300,13,FALSE)&gt;S$3,0,IF(VLOOKUP($E71,'Country Indicator Data'!$B$4:$N$300,13,FALSE)&lt;S$4,5,(S$3-VLOOKUP($E71,'Country Indicator Data'!$B$4:$N$300,13,FALSE))/(S$3-S$4)*5)),1))))</f>
        <v>4.0999999999999996</v>
      </c>
      <c r="T71" s="163">
        <f>IF(LEN(E71)&gt;3,((IF(VLOOKUP($C71,'Regional Crises'!$B$1:$R$66,14,FALSE)="x","x",ROUND(IF(VLOOKUP($C71,'Regional Crises'!$B$1:$R$66,14,FALSE)&gt;T$3,0,IF(VLOOKUP($C71,'Regional Crises'!$B$1:$R$66,14,FALSE)&lt;T$4,5,(T$3-VLOOKUP($C71,'Regional Crises'!$B$1:$R$66,14,FALSE))/(T$3-T$4)*5)),1)))),(IF(VLOOKUP($E71,'Country Indicator Data'!$B$4:$N$300,10,FALSE)="x","x",ROUND(IF(VLOOKUP($E71,'Country Indicator Data'!$B$4:$N$300,10,FALSE)&gt;T$3,0,IF(VLOOKUP($E71,'Country Indicator Data'!$B$4:$N$300,10,FALSE)&lt;T$4,5,(T$3-VLOOKUP($E71,'Country Indicator Data'!$B$4:$N$300,10,FALSE))/(T$3-T$4)*5)),1))))</f>
        <v>4.3</v>
      </c>
      <c r="U71" s="163">
        <f>IF(LEN(E71)&gt;3,((IF(VLOOKUP($C71,'Regional Crises'!$B$1:$R$66,15,FALSE)="x","x",ROUND(IF(VLOOKUP($C71,'Regional Crises'!$B$1:$R$66,15,FALSE)&gt;U$3,0,IF(VLOOKUP($C71,'Regional Crises'!$B$1:$R$66,15,FALSE)&lt;U$4,5,(U$3-VLOOKUP($C71,'Regional Crises'!$B$1:$R$66,15,FALSE))/(U$3-U$4)*5)),1)))),(IF(VLOOKUP($E71,'Country Indicator Data'!$B$4:$N$300,11,FALSE)="x","x",ROUND(IF(VLOOKUP($E71,'Country Indicator Data'!$B$4:$N$300,11,FALSE)&gt;U$3,0,IF(VLOOKUP($E71,'Country Indicator Data'!$B$4:$N$300,11,FALSE)&lt;U$4,5,(U$3-VLOOKUP($E71,'Country Indicator Data'!$B$4:$N$300,11,FALSE))/(U$3-U$4)*5)),1))))</f>
        <v>3.9</v>
      </c>
      <c r="V71" s="163">
        <f>IF(LEN(E71)&gt;3,((IF(VLOOKUP($C71,'Regional Crises'!$B$1:$R$66,16,FALSE)="x","x",ROUND(IF(VLOOKUP($C71,'Regional Crises'!$B$1:$R$66,16,FALSE)&gt;V$3,0,IF(VLOOKUP($C71,'Regional Crises'!$B$1:$R$66,16,FALSE)&lt;V$4,5,(V$3-VLOOKUP($C71,'Regional Crises'!$B$1:$R$66,16,FALSE))/(V$3-V$4)*5)),1)))),(IF(VLOOKUP($E71,'Country Indicator Data'!$B$4:$N$300,12,FALSE)="x","x",ROUND(IF(VLOOKUP($E71,'Country Indicator Data'!$B$4:$N$300,12,FALSE)&gt;V$3,0,IF(VLOOKUP($E71,'Country Indicator Data'!$B$4:$N$300,12,FALSE)&lt;V$4,5,(V$3-VLOOKUP($E71,'Country Indicator Data'!$B$4:$N$300,12,FALSE))/(V$3-V$4)*5)),1))))</f>
        <v>4.5999999999999996</v>
      </c>
      <c r="W71" s="163">
        <f t="shared" si="31"/>
        <v>4.2</v>
      </c>
      <c r="X71" s="163">
        <f t="shared" si="32"/>
        <v>3.3</v>
      </c>
      <c r="Y71" s="184">
        <f>IF('Core Indicators'!FC68="x","x",IF('Core Indicators'!FC68&gt;=5,5,IF('Core Indicators'!FC68&gt;=4,4,IF('Core Indicators'!FC68&gt;=3,3,IF('Core Indicators'!FC68&gt;=2,2,IF('Core Indicators'!FC68&gt;=1,1,0))))))</f>
        <v>4</v>
      </c>
      <c r="Z71" s="163">
        <f t="shared" si="33"/>
        <v>4</v>
      </c>
      <c r="AA71" s="184">
        <f>'Crisis Indicator Data'!Y68</f>
        <v>2</v>
      </c>
      <c r="AB71" s="184">
        <f>'Crisis Indicator Data'!Z68</f>
        <v>3</v>
      </c>
      <c r="AC71" s="184">
        <f>'Crisis Indicator Data'!AA68</f>
        <v>1</v>
      </c>
      <c r="AD71" s="184">
        <f>'Crisis Indicator Data'!AB68</f>
        <v>0</v>
      </c>
      <c r="AE71" s="184">
        <f t="shared" si="34"/>
        <v>3</v>
      </c>
      <c r="AF71" s="184">
        <f>'Crisis Indicator Data'!AC68</f>
        <v>2</v>
      </c>
      <c r="AG71" s="184">
        <f>'Crisis Indicator Data'!AD68</f>
        <v>3</v>
      </c>
      <c r="AH71" s="184">
        <f t="shared" si="35"/>
        <v>5</v>
      </c>
      <c r="AI71" s="184">
        <f>'Crisis Indicator Data'!AE68</f>
        <v>0</v>
      </c>
      <c r="AJ71" s="184">
        <f>'Crisis Indicator Data'!AF68</f>
        <v>1</v>
      </c>
      <c r="AK71" s="184">
        <f>'Crisis Indicator Data'!AG68</f>
        <v>1</v>
      </c>
      <c r="AL71" s="184">
        <f t="shared" si="36"/>
        <v>2</v>
      </c>
      <c r="AM71" s="163">
        <f t="shared" si="37"/>
        <v>3</v>
      </c>
      <c r="AN71" s="163">
        <f t="shared" si="38"/>
        <v>3.5</v>
      </c>
    </row>
    <row r="72" spans="1:40" ht="13.5" customHeight="1" x14ac:dyDescent="0.35">
      <c r="A72" s="172" t="str">
        <f>'Crisis Indicator Data'!A69</f>
        <v>Refugees from Sudan in Libya</v>
      </c>
      <c r="B72" s="173" t="str">
        <f>'Crisis Indicator Data'!B69</f>
        <v>Conflict</v>
      </c>
      <c r="C72" s="173" t="str">
        <f>'Crisis Indicator Data'!C69</f>
        <v>LBY004</v>
      </c>
      <c r="D72" s="173" t="str">
        <f>'Crisis Indicator Data'!D69</f>
        <v>Libya</v>
      </c>
      <c r="E72" s="174" t="str">
        <f>'Crisis Indicator Data'!E69</f>
        <v>LBY</v>
      </c>
      <c r="F72" s="163">
        <f>IF(LEN(E72)&gt;3,(IF(VLOOKUP($C72,'Regional Crises'!$B$1:$R$66,7,FALSE)="x","x",ROUND(IF(VLOOKUP($C72,'Regional Crises'!$B$1:$R$66,7,FALSE)&gt;$F$3,5,IF(VLOOKUP($C72,'Regional Crises'!$B$1:$R$66,7,FALSE)&lt;F$4,0,($F$3-VLOOKUP($C72,'Regional Crises'!$B$1:$R$66,7,FALSE))/($F$3-$F$4)*5)),1))),IF(VLOOKUP($E72,'Country Indicator Data'!$B$4:$N$300,3,FALSE)="x","x",ROUND(IF(VLOOKUP($E72,'Country Indicator Data'!$B$4:$N$300,3,FALSE)&gt;$F$3,5,IF(VLOOKUP($E72,'Country Indicator Data'!$B$4:$N$300,3,FALSE)&lt;$F$4,0,($F$3-VLOOKUP($E72,'Country Indicator Data'!$B$4:$N$300,3,FALSE))/($F$3-$F$4)*5)),1)))</f>
        <v>4.5999999999999996</v>
      </c>
      <c r="G72" s="163">
        <f>IF(LEN(E72)&gt;3,(IF(VLOOKUP($C72,'Regional Crises'!$B$1:$R$66,9,FALSE)="x","x",ROUND(IF(VLOOKUP($C72,'Regional Crises'!$B$1:$R$66,9,FALSE)&gt;G$3,5,IF(VLOOKUP($C72,'Regional Crises'!$B$1:$R$66,9,FALSE)&lt;G$4,0,(G$3-VLOOKUP($C72,'Regional Crises'!$B$1:$R$66,9,FALSE))/(G$3-G$4)*5)),1))),IF(VLOOKUP($E72,'Country Indicator Data'!$B$4:$N$300,5,FALSE)="x","x",ROUND(IF(VLOOKUP($E72,'Country Indicator Data'!$B$4:$N$300,5,FALSE)&gt;G$3,5,IF(VLOOKUP($E72,'Country Indicator Data'!$B$4:$N$300,5,FALSE)&lt;G$4,0,(G$3-VLOOKUP($E72,'Country Indicator Data'!$B$4:$N$300,5,FALSE))/(G$3-G$4)*5)),1)))</f>
        <v>4</v>
      </c>
      <c r="H72" s="163">
        <f t="shared" si="26"/>
        <v>4.3</v>
      </c>
      <c r="I72" s="163">
        <f>IF(LEN(E72)&gt;3,(IF(VLOOKUP($C72,'Regional Crises'!$B$1:$R$66,6,FALSE)="x","x",ROUND(IF(VLOOKUP($C72,'Regional Crises'!$B$1:$R$66,6,FALSE)&gt;I$3,5,IF(VLOOKUP($C72,'Regional Crises'!$B$1:$R$66,6,FALSE)&lt;I$4,0,5-(I$3-VLOOKUP($C72,'Regional Crises'!$B$1:$R$66,6,FALSE))/(I$3-I$4)*5)),1))),IF(VLOOKUP($E72,'Country Indicator Data'!$B$4:$N$300,2,FALSE)="x","x",ROUND(IF(VLOOKUP($E72,'Country Indicator Data'!$B$4:$N$300,2,FALSE)&gt;I$3,5,IF(VLOOKUP($E72,'Country Indicator Data'!$B$4:$N$300,2,FALSE)&lt;I$4,0,5-(I$3-VLOOKUP($E72,'Country Indicator Data'!$B$4:$N$300,2,FALSE))/(I$3-I$4)*5)),1)))</f>
        <v>1.4</v>
      </c>
      <c r="J72" s="163">
        <f>IF(LEN(E72)&gt;3,(IF(VLOOKUP($C72,'Regional Crises'!$B$1:$R$66,8,FALSE)="x","x",ROUND(IF(VLOOKUP($C72,'Regional Crises'!$B$1:$R$66,8,FALSE)&gt;J$3,5,IF(VLOOKUP($C72,'Regional Crises'!$B$1:$R$66,8,FALSE)&lt;J$4,0,5-(J$3-VLOOKUP($C72,'Regional Crises'!$B$1:$R$66,8,FALSE))/(J$3-J$4)*5)),1))),IF(VLOOKUP($E72,'Country Indicator Data'!$B$4:$N$300,4,FALSE)="x","x",ROUND(IF(VLOOKUP($E72,'Country Indicator Data'!$B$4:$N$300,4,FALSE)&gt;J$3,5,IF(VLOOKUP($E72,'Country Indicator Data'!$B$4:$N$300,4,FALSE)&lt;J$4,0,5-(J$3-VLOOKUP($E72,'Country Indicator Data'!$B$4:$N$300,4,FALSE))/(J$3-J$4)*5)),1)))</f>
        <v>0</v>
      </c>
      <c r="K72" s="163">
        <f t="shared" si="27"/>
        <v>0.7</v>
      </c>
      <c r="L72" s="163">
        <f>IF(LEN(E72)&gt;3,(IF(VLOOKUP($C72,'Regional Crises'!$B$1:$R$66,10,FALSE)="x","x",ROUND(IF(VLOOKUP($C72,'Regional Crises'!$B$1:$R$66,10,FALSE)&gt;L$3,5,IF(VLOOKUP($C72,'Regional Crises'!$B$1:$R$66,10,FALSE)&lt;L$4,0,5-(L$3-VLOOKUP($C72,'Regional Crises'!$B$1:$R$66,10,FALSE))/(L$3-L$4)*5)),1))),IF(VLOOKUP($E72,'Country Indicator Data'!$B$4:$N$300,6,FALSE)="x","x",ROUND(IF(VLOOKUP($E72,'Country Indicator Data'!$B$4:$N$300,6,FALSE)&gt;L$3,5,IF(VLOOKUP($E72,'Country Indicator Data'!$B$4:$N$300,6,FALSE)&lt;L$4,0,5-(L$3-VLOOKUP($E72,'Country Indicator Data'!$B$4:$N$300,6,FALSE))/(L$3-L$4)*5)),1)))</f>
        <v>1.1000000000000001</v>
      </c>
      <c r="M72" s="163" t="str">
        <f>IF(LEN(E72)&gt;3,(IF(VLOOKUP($C72,'Regional Crises'!$B$1:$R$66,11,FALSE)="x","x",ROUND(IF(VLOOKUP($C72,'Regional Crises'!$B$1:$R$66,11,FALSE)&gt;M$3,5,IF(VLOOKUP($C72,'Regional Crises'!$B$1:$R$66,11,FALSE)&lt;M$4,0,5-(M$3-VLOOKUP($C72,'Regional Crises'!$B$1:$R$66,11,FALSE))/(M$3-M$4)*5)),1))),IF(VLOOKUP($E72,'Country Indicator Data'!$B$4:$N$300,7,FALSE)="x","x",ROUND(IF(VLOOKUP($E72,'Country Indicator Data'!$B$4:$N$300,7,FALSE)&gt;M$3,5,IF(VLOOKUP($E72,'Country Indicator Data'!$B$4:$N$300,7,FALSE)&lt;M$4,0,5-(M$3-VLOOKUP($E72,'Country Indicator Data'!$B$4:$N$300,7,FALSE))/(M$3-M$4)*5)),1)))</f>
        <v>x</v>
      </c>
      <c r="N72" s="163">
        <f t="shared" si="28"/>
        <v>1.1000000000000001</v>
      </c>
      <c r="O72" s="163">
        <f t="shared" si="29"/>
        <v>2.0333333333333332</v>
      </c>
      <c r="P72" s="163">
        <f>IF(LEN(E72)&gt;3,VLOOKUP(C72,'Regional Crises'!$B$1:$R$69,12,FALSE),VLOOKUP(E72,'Country Indicator Data'!$B$4:$I$300,8,FALSE))</f>
        <v>3</v>
      </c>
      <c r="Q72" s="163">
        <f>IF(LEN(E72)&gt;3,((IF(VLOOKUP($C72,'Regional Crises'!$B$1:$R$66,13,FALSE)="x","x",ROUND(IF(VLOOKUP($C72,'Regional Crises'!$B$1:$R$66,13,FALSE)&gt;Q$3,5,IF(VLOOKUP($C72,'Regional Crises'!$B$1:$R$66,13,FALSE)&lt;Q$4,0,5-(LOG(Q$3)-LOG(VLOOKUP($C72,'Regional Crises'!$B$1:$R$66,13,FALSE)))/(LOG(Q$3)-LOG(Q$4))*5)),1)))),(IF(VLOOKUP($E72,'Country Indicator Data'!$B$4:$N$300,9,FALSE)="x","x",ROUND(IF(VLOOKUP($E72,'Country Indicator Data'!$B$4:$N$300,9,FALSE)&gt;Q$3,5,IF(VLOOKUP($E72,'Country Indicator Data'!$B$4:$N$300,9,FALSE)&lt;Q$4,0,5-(LOG(Q$3)-LOG(VLOOKUP($E72,'Country Indicator Data'!$B$4:$N$300,9,FALSE)))/(LOG(Q$3)-LOG(Q$4))*5)),1))))</f>
        <v>4.2</v>
      </c>
      <c r="R72" s="163">
        <f t="shared" si="30"/>
        <v>3.6</v>
      </c>
      <c r="S72" s="163">
        <f>IF(LEN(E72)&gt;3,((IF(VLOOKUP($C72,'Regional Crises'!$B$1:$R$66,17,FALSE)="x","x",ROUND(IF(VLOOKUP($C72,'Regional Crises'!$B$1:$R$66,17,FALSE)&gt;S$3,0,IF(VLOOKUP($C72,'Regional Crises'!$B$1:$R$66,17,FALSE)&lt;S$4,5,(S$3-VLOOKUP($C72,'Regional Crises'!$B$1:$R$66,17,FALSE))/(S$3-S$4)*5)),1)))),(IF(VLOOKUP($E72,'Country Indicator Data'!$B$4:$N$300,13,FALSE)="x","x",ROUND(IF(VLOOKUP($E72,'Country Indicator Data'!$B$4:$N$300,13,FALSE)&gt;S$3,0,IF(VLOOKUP($E72,'Country Indicator Data'!$B$4:$N$300,13,FALSE)&lt;S$4,5,(S$3-VLOOKUP($E72,'Country Indicator Data'!$B$4:$N$300,13,FALSE))/(S$3-S$4)*5)),1))))</f>
        <v>4.0999999999999996</v>
      </c>
      <c r="T72" s="163">
        <f>IF(LEN(E72)&gt;3,((IF(VLOOKUP($C72,'Regional Crises'!$B$1:$R$66,14,FALSE)="x","x",ROUND(IF(VLOOKUP($C72,'Regional Crises'!$B$1:$R$66,14,FALSE)&gt;T$3,0,IF(VLOOKUP($C72,'Regional Crises'!$B$1:$R$66,14,FALSE)&lt;T$4,5,(T$3-VLOOKUP($C72,'Regional Crises'!$B$1:$R$66,14,FALSE))/(T$3-T$4)*5)),1)))),(IF(VLOOKUP($E72,'Country Indicator Data'!$B$4:$N$300,10,FALSE)="x","x",ROUND(IF(VLOOKUP($E72,'Country Indicator Data'!$B$4:$N$300,10,FALSE)&gt;T$3,0,IF(VLOOKUP($E72,'Country Indicator Data'!$B$4:$N$300,10,FALSE)&lt;T$4,5,(T$3-VLOOKUP($E72,'Country Indicator Data'!$B$4:$N$300,10,FALSE))/(T$3-T$4)*5)),1))))</f>
        <v>4.3</v>
      </c>
      <c r="U72" s="163">
        <f>IF(LEN(E72)&gt;3,((IF(VLOOKUP($C72,'Regional Crises'!$B$1:$R$66,15,FALSE)="x","x",ROUND(IF(VLOOKUP($C72,'Regional Crises'!$B$1:$R$66,15,FALSE)&gt;U$3,0,IF(VLOOKUP($C72,'Regional Crises'!$B$1:$R$66,15,FALSE)&lt;U$4,5,(U$3-VLOOKUP($C72,'Regional Crises'!$B$1:$R$66,15,FALSE))/(U$3-U$4)*5)),1)))),(IF(VLOOKUP($E72,'Country Indicator Data'!$B$4:$N$300,11,FALSE)="x","x",ROUND(IF(VLOOKUP($E72,'Country Indicator Data'!$B$4:$N$300,11,FALSE)&gt;U$3,0,IF(VLOOKUP($E72,'Country Indicator Data'!$B$4:$N$300,11,FALSE)&lt;U$4,5,(U$3-VLOOKUP($E72,'Country Indicator Data'!$B$4:$N$300,11,FALSE))/(U$3-U$4)*5)),1))))</f>
        <v>3.9</v>
      </c>
      <c r="V72" s="163">
        <f>IF(LEN(E72)&gt;3,((IF(VLOOKUP($C72,'Regional Crises'!$B$1:$R$66,16,FALSE)="x","x",ROUND(IF(VLOOKUP($C72,'Regional Crises'!$B$1:$R$66,16,FALSE)&gt;V$3,0,IF(VLOOKUP($C72,'Regional Crises'!$B$1:$R$66,16,FALSE)&lt;V$4,5,(V$3-VLOOKUP($C72,'Regional Crises'!$B$1:$R$66,16,FALSE))/(V$3-V$4)*5)),1)))),(IF(VLOOKUP($E72,'Country Indicator Data'!$B$4:$N$300,12,FALSE)="x","x",ROUND(IF(VLOOKUP($E72,'Country Indicator Data'!$B$4:$N$300,12,FALSE)&gt;V$3,0,IF(VLOOKUP($E72,'Country Indicator Data'!$B$4:$N$300,12,FALSE)&lt;V$4,5,(V$3-VLOOKUP($E72,'Country Indicator Data'!$B$4:$N$300,12,FALSE))/(V$3-V$4)*5)),1))))</f>
        <v>4.5999999999999996</v>
      </c>
      <c r="W72" s="163">
        <f t="shared" si="31"/>
        <v>4.2</v>
      </c>
      <c r="X72" s="163">
        <f t="shared" si="32"/>
        <v>3.3</v>
      </c>
      <c r="Y72" s="184">
        <f>IF('Core Indicators'!FC69="x","x",IF('Core Indicators'!FC69&gt;=5,5,IF('Core Indicators'!FC69&gt;=4,4,IF('Core Indicators'!FC69&gt;=3,3,IF('Core Indicators'!FC69&gt;=2,2,IF('Core Indicators'!FC69&gt;=1,1,0))))))</f>
        <v>2</v>
      </c>
      <c r="Z72" s="163">
        <f t="shared" si="33"/>
        <v>2</v>
      </c>
      <c r="AA72" s="184">
        <f>'Crisis Indicator Data'!Y69</f>
        <v>2</v>
      </c>
      <c r="AB72" s="184">
        <f>'Crisis Indicator Data'!Z69</f>
        <v>3</v>
      </c>
      <c r="AC72" s="184">
        <f>'Crisis Indicator Data'!AA69</f>
        <v>1</v>
      </c>
      <c r="AD72" s="184">
        <f>'Crisis Indicator Data'!AB69</f>
        <v>0</v>
      </c>
      <c r="AE72" s="184">
        <f t="shared" si="34"/>
        <v>3</v>
      </c>
      <c r="AF72" s="184">
        <f>'Crisis Indicator Data'!AC69</f>
        <v>2</v>
      </c>
      <c r="AG72" s="184">
        <f>'Crisis Indicator Data'!AD69</f>
        <v>3</v>
      </c>
      <c r="AH72" s="184">
        <f t="shared" si="35"/>
        <v>5</v>
      </c>
      <c r="AI72" s="184">
        <f>'Crisis Indicator Data'!AE69</f>
        <v>0</v>
      </c>
      <c r="AJ72" s="184">
        <f>'Crisis Indicator Data'!AF69</f>
        <v>1</v>
      </c>
      <c r="AK72" s="184">
        <f>'Crisis Indicator Data'!AG69</f>
        <v>1</v>
      </c>
      <c r="AL72" s="184">
        <f t="shared" si="36"/>
        <v>2</v>
      </c>
      <c r="AM72" s="163">
        <f t="shared" si="37"/>
        <v>3</v>
      </c>
      <c r="AN72" s="163">
        <f t="shared" si="38"/>
        <v>2.5</v>
      </c>
    </row>
    <row r="73" spans="1:40" ht="13.5" customHeight="1" x14ac:dyDescent="0.35">
      <c r="A73" s="172" t="str">
        <f>'Crisis Indicator Data'!A70</f>
        <v>Multiple crises in Sri Lanka</v>
      </c>
      <c r="B73" s="173" t="str">
        <f>'Crisis Indicator Data'!B70</f>
        <v>Socio-political,Food Security,Floods</v>
      </c>
      <c r="C73" s="173" t="str">
        <f>'Crisis Indicator Data'!C70</f>
        <v>LKA001</v>
      </c>
      <c r="D73" s="173" t="str">
        <f>'Crisis Indicator Data'!D70</f>
        <v>Sri Lanka</v>
      </c>
      <c r="E73" s="174" t="str">
        <f>'Crisis Indicator Data'!E70</f>
        <v>LKA</v>
      </c>
      <c r="F73" s="163">
        <f>IF(LEN(E73)&gt;3,(IF(VLOOKUP($C73,'Regional Crises'!$B$1:$R$66,7,FALSE)="x","x",ROUND(IF(VLOOKUP($C73,'Regional Crises'!$B$1:$R$66,7,FALSE)&gt;$F$3,5,IF(VLOOKUP($C73,'Regional Crises'!$B$1:$R$66,7,FALSE)&lt;F$4,0,($F$3-VLOOKUP($C73,'Regional Crises'!$B$1:$R$66,7,FALSE))/($F$3-$F$4)*5)),1))),IF(VLOOKUP($E73,'Country Indicator Data'!$B$4:$N$300,3,FALSE)="x","x",ROUND(IF(VLOOKUP($E73,'Country Indicator Data'!$B$4:$N$300,3,FALSE)&gt;$F$3,5,IF(VLOOKUP($E73,'Country Indicator Data'!$B$4:$N$300,3,FALSE)&lt;$F$4,0,($F$3-VLOOKUP($E73,'Country Indicator Data'!$B$4:$N$300,3,FALSE))/($F$3-$F$4)*5)),1)))</f>
        <v>3.2</v>
      </c>
      <c r="G73" s="163">
        <f>IF(LEN(E73)&gt;3,(IF(VLOOKUP($C73,'Regional Crises'!$B$1:$R$66,9,FALSE)="x","x",ROUND(IF(VLOOKUP($C73,'Regional Crises'!$B$1:$R$66,9,FALSE)&gt;G$3,5,IF(VLOOKUP($C73,'Regional Crises'!$B$1:$R$66,9,FALSE)&lt;G$4,0,(G$3-VLOOKUP($C73,'Regional Crises'!$B$1:$R$66,9,FALSE))/(G$3-G$4)*5)),1))),IF(VLOOKUP($E73,'Country Indicator Data'!$B$4:$N$300,5,FALSE)="x","x",ROUND(IF(VLOOKUP($E73,'Country Indicator Data'!$B$4:$N$300,5,FALSE)&gt;G$3,5,IF(VLOOKUP($E73,'Country Indicator Data'!$B$4:$N$300,5,FALSE)&lt;G$4,0,(G$3-VLOOKUP($E73,'Country Indicator Data'!$B$4:$N$300,5,FALSE))/(G$3-G$4)*5)),1)))</f>
        <v>1.9</v>
      </c>
      <c r="H73" s="163">
        <f t="shared" si="26"/>
        <v>2.5499999999999998</v>
      </c>
      <c r="I73" s="163">
        <f>IF(LEN(E73)&gt;3,(IF(VLOOKUP($C73,'Regional Crises'!$B$1:$R$66,6,FALSE)="x","x",ROUND(IF(VLOOKUP($C73,'Regional Crises'!$B$1:$R$66,6,FALSE)&gt;I$3,5,IF(VLOOKUP($C73,'Regional Crises'!$B$1:$R$66,6,FALSE)&lt;I$4,0,5-(I$3-VLOOKUP($C73,'Regional Crises'!$B$1:$R$66,6,FALSE))/(I$3-I$4)*5)),1))),IF(VLOOKUP($E73,'Country Indicator Data'!$B$4:$N$300,2,FALSE)="x","x",ROUND(IF(VLOOKUP($E73,'Country Indicator Data'!$B$4:$N$300,2,FALSE)&gt;I$3,5,IF(VLOOKUP($E73,'Country Indicator Data'!$B$4:$N$300,2,FALSE)&lt;I$4,0,5-(I$3-VLOOKUP($E73,'Country Indicator Data'!$B$4:$N$300,2,FALSE))/(I$3-I$4)*5)),1)))</f>
        <v>2.1</v>
      </c>
      <c r="J73" s="163">
        <f>IF(LEN(E73)&gt;3,(IF(VLOOKUP($C73,'Regional Crises'!$B$1:$R$66,8,FALSE)="x","x",ROUND(IF(VLOOKUP($C73,'Regional Crises'!$B$1:$R$66,8,FALSE)&gt;J$3,5,IF(VLOOKUP($C73,'Regional Crises'!$B$1:$R$66,8,FALSE)&lt;J$4,0,5-(J$3-VLOOKUP($C73,'Regional Crises'!$B$1:$R$66,8,FALSE))/(J$3-J$4)*5)),1))),IF(VLOOKUP($E73,'Country Indicator Data'!$B$4:$N$300,4,FALSE)="x","x",ROUND(IF(VLOOKUP($E73,'Country Indicator Data'!$B$4:$N$300,4,FALSE)&gt;J$3,5,IF(VLOOKUP($E73,'Country Indicator Data'!$B$4:$N$300,4,FALSE)&lt;J$4,0,5-(J$3-VLOOKUP($E73,'Country Indicator Data'!$B$4:$N$300,4,FALSE))/(J$3-J$4)*5)),1)))</f>
        <v>1.1000000000000001</v>
      </c>
      <c r="K73" s="163">
        <f t="shared" si="27"/>
        <v>1.6</v>
      </c>
      <c r="L73" s="163">
        <f>IF(LEN(E73)&gt;3,(IF(VLOOKUP($C73,'Regional Crises'!$B$1:$R$66,10,FALSE)="x","x",ROUND(IF(VLOOKUP($C73,'Regional Crises'!$B$1:$R$66,10,FALSE)&gt;L$3,5,IF(VLOOKUP($C73,'Regional Crises'!$B$1:$R$66,10,FALSE)&lt;L$4,0,5-(L$3-VLOOKUP($C73,'Regional Crises'!$B$1:$R$66,10,FALSE))/(L$3-L$4)*5)),1))),IF(VLOOKUP($E73,'Country Indicator Data'!$B$4:$N$300,6,FALSE)="x","x",ROUND(IF(VLOOKUP($E73,'Country Indicator Data'!$B$4:$N$300,6,FALSE)&gt;L$3,5,IF(VLOOKUP($E73,'Country Indicator Data'!$B$4:$N$300,6,FALSE)&lt;L$4,0,5-(L$3-VLOOKUP($E73,'Country Indicator Data'!$B$4:$N$300,6,FALSE))/(L$3-L$4)*5)),1)))</f>
        <v>2.5</v>
      </c>
      <c r="M73" s="163">
        <f>IF(LEN(E73)&gt;3,(IF(VLOOKUP($C73,'Regional Crises'!$B$1:$R$66,11,FALSE)="x","x",ROUND(IF(VLOOKUP($C73,'Regional Crises'!$B$1:$R$66,11,FALSE)&gt;M$3,5,IF(VLOOKUP($C73,'Regional Crises'!$B$1:$R$66,11,FALSE)&lt;M$4,0,5-(M$3-VLOOKUP($C73,'Regional Crises'!$B$1:$R$66,11,FALSE))/(M$3-M$4)*5)),1))),IF(VLOOKUP($E73,'Country Indicator Data'!$B$4:$N$300,7,FALSE)="x","x",ROUND(IF(VLOOKUP($E73,'Country Indicator Data'!$B$4:$N$300,7,FALSE)&gt;M$3,5,IF(VLOOKUP($E73,'Country Indicator Data'!$B$4:$N$300,7,FALSE)&lt;M$4,0,5-(M$3-VLOOKUP($E73,'Country Indicator Data'!$B$4:$N$300,7,FALSE))/(M$3-M$4)*5)),1)))</f>
        <v>1.8</v>
      </c>
      <c r="N73" s="163">
        <f t="shared" si="28"/>
        <v>2.15</v>
      </c>
      <c r="O73" s="163">
        <f t="shared" si="29"/>
        <v>2.1</v>
      </c>
      <c r="P73" s="163">
        <f>IF(LEN(E73)&gt;3,VLOOKUP(C73,'Regional Crises'!$B$1:$R$69,12,FALSE),VLOOKUP(E73,'Country Indicator Data'!$B$4:$I$300,8,FALSE))</f>
        <v>3</v>
      </c>
      <c r="Q73" s="163">
        <f>IF(LEN(E73)&gt;3,((IF(VLOOKUP($C73,'Regional Crises'!$B$1:$R$66,13,FALSE)="x","x",ROUND(IF(VLOOKUP($C73,'Regional Crises'!$B$1:$R$66,13,FALSE)&gt;Q$3,5,IF(VLOOKUP($C73,'Regional Crises'!$B$1:$R$66,13,FALSE)&lt;Q$4,0,5-(LOG(Q$3)-LOG(VLOOKUP($C73,'Regional Crises'!$B$1:$R$66,13,FALSE)))/(LOG(Q$3)-LOG(Q$4))*5)),1)))),(IF(VLOOKUP($E73,'Country Indicator Data'!$B$4:$N$300,9,FALSE)="x","x",ROUND(IF(VLOOKUP($E73,'Country Indicator Data'!$B$4:$N$300,9,FALSE)&gt;Q$3,5,IF(VLOOKUP($E73,'Country Indicator Data'!$B$4:$N$300,9,FALSE)&lt;Q$4,0,5-(LOG(Q$3)-LOG(VLOOKUP($E73,'Country Indicator Data'!$B$4:$N$300,9,FALSE)))/(LOG(Q$3)-LOG(Q$4))*5)),1))))</f>
        <v>1.8</v>
      </c>
      <c r="R73" s="163">
        <f t="shared" si="30"/>
        <v>2.4</v>
      </c>
      <c r="S73" s="163">
        <f>IF(LEN(E73)&gt;3,((IF(VLOOKUP($C73,'Regional Crises'!$B$1:$R$66,17,FALSE)="x","x",ROUND(IF(VLOOKUP($C73,'Regional Crises'!$B$1:$R$66,17,FALSE)&gt;S$3,0,IF(VLOOKUP($C73,'Regional Crises'!$B$1:$R$66,17,FALSE)&lt;S$4,5,(S$3-VLOOKUP($C73,'Regional Crises'!$B$1:$R$66,17,FALSE))/(S$3-S$4)*5)),1)))),(IF(VLOOKUP($E73,'Country Indicator Data'!$B$4:$N$300,13,FALSE)="x","x",ROUND(IF(VLOOKUP($E73,'Country Indicator Data'!$B$4:$N$300,13,FALSE)&gt;S$3,0,IF(VLOOKUP($E73,'Country Indicator Data'!$B$4:$N$300,13,FALSE)&lt;S$4,5,(S$3-VLOOKUP($E73,'Country Indicator Data'!$B$4:$N$300,13,FALSE))/(S$3-S$4)*5)),1))))</f>
        <v>3.3</v>
      </c>
      <c r="T73" s="163">
        <f>IF(LEN(E73)&gt;3,((IF(VLOOKUP($C73,'Regional Crises'!$B$1:$R$66,14,FALSE)="x","x",ROUND(IF(VLOOKUP($C73,'Regional Crises'!$B$1:$R$66,14,FALSE)&gt;T$3,0,IF(VLOOKUP($C73,'Regional Crises'!$B$1:$R$66,14,FALSE)&lt;T$4,5,(T$3-VLOOKUP($C73,'Regional Crises'!$B$1:$R$66,14,FALSE))/(T$3-T$4)*5)),1)))),(IF(VLOOKUP($E73,'Country Indicator Data'!$B$4:$N$300,10,FALSE)="x","x",ROUND(IF(VLOOKUP($E73,'Country Indicator Data'!$B$4:$N$300,10,FALSE)&gt;T$3,0,IF(VLOOKUP($E73,'Country Indicator Data'!$B$4:$N$300,10,FALSE)&lt;T$4,5,(T$3-VLOOKUP($E73,'Country Indicator Data'!$B$4:$N$300,10,FALSE))/(T$3-T$4)*5)),1))))</f>
        <v>2.6</v>
      </c>
      <c r="U73" s="163">
        <f>IF(LEN(E73)&gt;3,((IF(VLOOKUP($C73,'Regional Crises'!$B$1:$R$66,15,FALSE)="x","x",ROUND(IF(VLOOKUP($C73,'Regional Crises'!$B$1:$R$66,15,FALSE)&gt;U$3,0,IF(VLOOKUP($C73,'Regional Crises'!$B$1:$R$66,15,FALSE)&lt;U$4,5,(U$3-VLOOKUP($C73,'Regional Crises'!$B$1:$R$66,15,FALSE))/(U$3-U$4)*5)),1)))),(IF(VLOOKUP($E73,'Country Indicator Data'!$B$4:$N$300,11,FALSE)="x","x",ROUND(IF(VLOOKUP($E73,'Country Indicator Data'!$B$4:$N$300,11,FALSE)&gt;U$3,0,IF(VLOOKUP($E73,'Country Indicator Data'!$B$4:$N$300,11,FALSE)&lt;U$4,5,(U$3-VLOOKUP($E73,'Country Indicator Data'!$B$4:$N$300,11,FALSE))/(U$3-U$4)*5)),1))))</f>
        <v>2.2000000000000002</v>
      </c>
      <c r="V73" s="163">
        <f>IF(LEN(E73)&gt;3,((IF(VLOOKUP($C73,'Regional Crises'!$B$1:$R$66,16,FALSE)="x","x",ROUND(IF(VLOOKUP($C73,'Regional Crises'!$B$1:$R$66,16,FALSE)&gt;V$3,0,IF(VLOOKUP($C73,'Regional Crises'!$B$1:$R$66,16,FALSE)&lt;V$4,5,(V$3-VLOOKUP($C73,'Regional Crises'!$B$1:$R$66,16,FALSE))/(V$3-V$4)*5)),1)))),(IF(VLOOKUP($E73,'Country Indicator Data'!$B$4:$N$300,12,FALSE)="x","x",ROUND(IF(VLOOKUP($E73,'Country Indicator Data'!$B$4:$N$300,12,FALSE)&gt;V$3,0,IF(VLOOKUP($E73,'Country Indicator Data'!$B$4:$N$300,12,FALSE)&lt;V$4,5,(V$3-VLOOKUP($E73,'Country Indicator Data'!$B$4:$N$300,12,FALSE))/(V$3-V$4)*5)),1))))</f>
        <v>2.2999999999999998</v>
      </c>
      <c r="W73" s="163">
        <f t="shared" si="31"/>
        <v>2.6</v>
      </c>
      <c r="X73" s="163">
        <f t="shared" si="32"/>
        <v>2.4</v>
      </c>
      <c r="Y73" s="184">
        <f>IF('Core Indicators'!FC70="x","x",IF('Core Indicators'!FC70&gt;=5,5,IF('Core Indicators'!FC70&gt;=4,4,IF('Core Indicators'!FC70&gt;=3,3,IF('Core Indicators'!FC70&gt;=2,2,IF('Core Indicators'!FC70&gt;=1,1,0))))))</f>
        <v>3</v>
      </c>
      <c r="Z73" s="163">
        <f t="shared" si="33"/>
        <v>3</v>
      </c>
      <c r="AA73" s="184">
        <f>'Crisis Indicator Data'!Y70</f>
        <v>0</v>
      </c>
      <c r="AB73" s="184">
        <f>'Crisis Indicator Data'!Z70</f>
        <v>0</v>
      </c>
      <c r="AC73" s="184">
        <f>'Crisis Indicator Data'!AA70</f>
        <v>0</v>
      </c>
      <c r="AD73" s="184">
        <f>'Crisis Indicator Data'!AB70</f>
        <v>0</v>
      </c>
      <c r="AE73" s="184">
        <f t="shared" si="34"/>
        <v>0</v>
      </c>
      <c r="AF73" s="184">
        <f>'Crisis Indicator Data'!AC70</f>
        <v>0</v>
      </c>
      <c r="AG73" s="184">
        <f>'Crisis Indicator Data'!AD70</f>
        <v>0</v>
      </c>
      <c r="AH73" s="184">
        <f t="shared" si="35"/>
        <v>0</v>
      </c>
      <c r="AI73" s="184">
        <f>'Crisis Indicator Data'!AE70</f>
        <v>0</v>
      </c>
      <c r="AJ73" s="184">
        <f>'Crisis Indicator Data'!AF70</f>
        <v>2</v>
      </c>
      <c r="AK73" s="184">
        <f>'Crisis Indicator Data'!AG70</f>
        <v>3</v>
      </c>
      <c r="AL73" s="184">
        <f t="shared" si="36"/>
        <v>4</v>
      </c>
      <c r="AM73" s="163">
        <f t="shared" si="37"/>
        <v>1</v>
      </c>
      <c r="AN73" s="163">
        <f t="shared" si="38"/>
        <v>2</v>
      </c>
    </row>
    <row r="74" spans="1:40" ht="13.5" customHeight="1" x14ac:dyDescent="0.35">
      <c r="A74" s="172" t="str">
        <f>'Crisis Indicator Data'!A71</f>
        <v>2024 Inter-monsoon Floods in Sri Lanka</v>
      </c>
      <c r="B74" s="173" t="str">
        <f>'Crisis Indicator Data'!B71</f>
        <v>Floods</v>
      </c>
      <c r="C74" s="173" t="str">
        <f>'Crisis Indicator Data'!C71</f>
        <v>LKA005</v>
      </c>
      <c r="D74" s="173" t="str">
        <f>'Crisis Indicator Data'!D71</f>
        <v>Sri Lanka</v>
      </c>
      <c r="E74" s="174" t="str">
        <f>'Crisis Indicator Data'!E71</f>
        <v>LKA</v>
      </c>
      <c r="F74" s="163">
        <f>IF(LEN(E74)&gt;3,(IF(VLOOKUP($C74,'Regional Crises'!$B$1:$R$66,7,FALSE)="x","x",ROUND(IF(VLOOKUP($C74,'Regional Crises'!$B$1:$R$66,7,FALSE)&gt;$F$3,5,IF(VLOOKUP($C74,'Regional Crises'!$B$1:$R$66,7,FALSE)&lt;F$4,0,($F$3-VLOOKUP($C74,'Regional Crises'!$B$1:$R$66,7,FALSE))/($F$3-$F$4)*5)),1))),IF(VLOOKUP($E74,'Country Indicator Data'!$B$4:$N$300,3,FALSE)="x","x",ROUND(IF(VLOOKUP($E74,'Country Indicator Data'!$B$4:$N$300,3,FALSE)&gt;$F$3,5,IF(VLOOKUP($E74,'Country Indicator Data'!$B$4:$N$300,3,FALSE)&lt;$F$4,0,($F$3-VLOOKUP($E74,'Country Indicator Data'!$B$4:$N$300,3,FALSE))/($F$3-$F$4)*5)),1)))</f>
        <v>3.2</v>
      </c>
      <c r="G74" s="163">
        <f>IF(LEN(E74)&gt;3,(IF(VLOOKUP($C74,'Regional Crises'!$B$1:$R$66,9,FALSE)="x","x",ROUND(IF(VLOOKUP($C74,'Regional Crises'!$B$1:$R$66,9,FALSE)&gt;G$3,5,IF(VLOOKUP($C74,'Regional Crises'!$B$1:$R$66,9,FALSE)&lt;G$4,0,(G$3-VLOOKUP($C74,'Regional Crises'!$B$1:$R$66,9,FALSE))/(G$3-G$4)*5)),1))),IF(VLOOKUP($E74,'Country Indicator Data'!$B$4:$N$300,5,FALSE)="x","x",ROUND(IF(VLOOKUP($E74,'Country Indicator Data'!$B$4:$N$300,5,FALSE)&gt;G$3,5,IF(VLOOKUP($E74,'Country Indicator Data'!$B$4:$N$300,5,FALSE)&lt;G$4,0,(G$3-VLOOKUP($E74,'Country Indicator Data'!$B$4:$N$300,5,FALSE))/(G$3-G$4)*5)),1)))</f>
        <v>1.9</v>
      </c>
      <c r="H74" s="163">
        <f t="shared" si="26"/>
        <v>2.5499999999999998</v>
      </c>
      <c r="I74" s="163">
        <f>IF(LEN(E74)&gt;3,(IF(VLOOKUP($C74,'Regional Crises'!$B$1:$R$66,6,FALSE)="x","x",ROUND(IF(VLOOKUP($C74,'Regional Crises'!$B$1:$R$66,6,FALSE)&gt;I$3,5,IF(VLOOKUP($C74,'Regional Crises'!$B$1:$R$66,6,FALSE)&lt;I$4,0,5-(I$3-VLOOKUP($C74,'Regional Crises'!$B$1:$R$66,6,FALSE))/(I$3-I$4)*5)),1))),IF(VLOOKUP($E74,'Country Indicator Data'!$B$4:$N$300,2,FALSE)="x","x",ROUND(IF(VLOOKUP($E74,'Country Indicator Data'!$B$4:$N$300,2,FALSE)&gt;I$3,5,IF(VLOOKUP($E74,'Country Indicator Data'!$B$4:$N$300,2,FALSE)&lt;I$4,0,5-(I$3-VLOOKUP($E74,'Country Indicator Data'!$B$4:$N$300,2,FALSE))/(I$3-I$4)*5)),1)))</f>
        <v>2.1</v>
      </c>
      <c r="J74" s="163">
        <f>IF(LEN(E74)&gt;3,(IF(VLOOKUP($C74,'Regional Crises'!$B$1:$R$66,8,FALSE)="x","x",ROUND(IF(VLOOKUP($C74,'Regional Crises'!$B$1:$R$66,8,FALSE)&gt;J$3,5,IF(VLOOKUP($C74,'Regional Crises'!$B$1:$R$66,8,FALSE)&lt;J$4,0,5-(J$3-VLOOKUP($C74,'Regional Crises'!$B$1:$R$66,8,FALSE))/(J$3-J$4)*5)),1))),IF(VLOOKUP($E74,'Country Indicator Data'!$B$4:$N$300,4,FALSE)="x","x",ROUND(IF(VLOOKUP($E74,'Country Indicator Data'!$B$4:$N$300,4,FALSE)&gt;J$3,5,IF(VLOOKUP($E74,'Country Indicator Data'!$B$4:$N$300,4,FALSE)&lt;J$4,0,5-(J$3-VLOOKUP($E74,'Country Indicator Data'!$B$4:$N$300,4,FALSE))/(J$3-J$4)*5)),1)))</f>
        <v>1.1000000000000001</v>
      </c>
      <c r="K74" s="163">
        <f t="shared" si="27"/>
        <v>1.6</v>
      </c>
      <c r="L74" s="163">
        <f>IF(LEN(E74)&gt;3,(IF(VLOOKUP($C74,'Regional Crises'!$B$1:$R$66,10,FALSE)="x","x",ROUND(IF(VLOOKUP($C74,'Regional Crises'!$B$1:$R$66,10,FALSE)&gt;L$3,5,IF(VLOOKUP($C74,'Regional Crises'!$B$1:$R$66,10,FALSE)&lt;L$4,0,5-(L$3-VLOOKUP($C74,'Regional Crises'!$B$1:$R$66,10,FALSE))/(L$3-L$4)*5)),1))),IF(VLOOKUP($E74,'Country Indicator Data'!$B$4:$N$300,6,FALSE)="x","x",ROUND(IF(VLOOKUP($E74,'Country Indicator Data'!$B$4:$N$300,6,FALSE)&gt;L$3,5,IF(VLOOKUP($E74,'Country Indicator Data'!$B$4:$N$300,6,FALSE)&lt;L$4,0,5-(L$3-VLOOKUP($E74,'Country Indicator Data'!$B$4:$N$300,6,FALSE))/(L$3-L$4)*5)),1)))</f>
        <v>2.5</v>
      </c>
      <c r="M74" s="163">
        <f>IF(LEN(E74)&gt;3,(IF(VLOOKUP($C74,'Regional Crises'!$B$1:$R$66,11,FALSE)="x","x",ROUND(IF(VLOOKUP($C74,'Regional Crises'!$B$1:$R$66,11,FALSE)&gt;M$3,5,IF(VLOOKUP($C74,'Regional Crises'!$B$1:$R$66,11,FALSE)&lt;M$4,0,5-(M$3-VLOOKUP($C74,'Regional Crises'!$B$1:$R$66,11,FALSE))/(M$3-M$4)*5)),1))),IF(VLOOKUP($E74,'Country Indicator Data'!$B$4:$N$300,7,FALSE)="x","x",ROUND(IF(VLOOKUP($E74,'Country Indicator Data'!$B$4:$N$300,7,FALSE)&gt;M$3,5,IF(VLOOKUP($E74,'Country Indicator Data'!$B$4:$N$300,7,FALSE)&lt;M$4,0,5-(M$3-VLOOKUP($E74,'Country Indicator Data'!$B$4:$N$300,7,FALSE))/(M$3-M$4)*5)),1)))</f>
        <v>1.8</v>
      </c>
      <c r="N74" s="163">
        <f t="shared" si="28"/>
        <v>2.15</v>
      </c>
      <c r="O74" s="163">
        <f t="shared" si="29"/>
        <v>2.1</v>
      </c>
      <c r="P74" s="163">
        <f>IF(LEN(E74)&gt;3,VLOOKUP(C74,'Regional Crises'!$B$1:$R$69,12,FALSE),VLOOKUP(E74,'Country Indicator Data'!$B$4:$I$300,8,FALSE))</f>
        <v>3</v>
      </c>
      <c r="Q74" s="163">
        <f>IF(LEN(E74)&gt;3,((IF(VLOOKUP($C74,'Regional Crises'!$B$1:$R$66,13,FALSE)="x","x",ROUND(IF(VLOOKUP($C74,'Regional Crises'!$B$1:$R$66,13,FALSE)&gt;Q$3,5,IF(VLOOKUP($C74,'Regional Crises'!$B$1:$R$66,13,FALSE)&lt;Q$4,0,5-(LOG(Q$3)-LOG(VLOOKUP($C74,'Regional Crises'!$B$1:$R$66,13,FALSE)))/(LOG(Q$3)-LOG(Q$4))*5)),1)))),(IF(VLOOKUP($E74,'Country Indicator Data'!$B$4:$N$300,9,FALSE)="x","x",ROUND(IF(VLOOKUP($E74,'Country Indicator Data'!$B$4:$N$300,9,FALSE)&gt;Q$3,5,IF(VLOOKUP($E74,'Country Indicator Data'!$B$4:$N$300,9,FALSE)&lt;Q$4,0,5-(LOG(Q$3)-LOG(VLOOKUP($E74,'Country Indicator Data'!$B$4:$N$300,9,FALSE)))/(LOG(Q$3)-LOG(Q$4))*5)),1))))</f>
        <v>1.8</v>
      </c>
      <c r="R74" s="163">
        <f t="shared" si="30"/>
        <v>2.4</v>
      </c>
      <c r="S74" s="163">
        <f>IF(LEN(E74)&gt;3,((IF(VLOOKUP($C74,'Regional Crises'!$B$1:$R$66,17,FALSE)="x","x",ROUND(IF(VLOOKUP($C74,'Regional Crises'!$B$1:$R$66,17,FALSE)&gt;S$3,0,IF(VLOOKUP($C74,'Regional Crises'!$B$1:$R$66,17,FALSE)&lt;S$4,5,(S$3-VLOOKUP($C74,'Regional Crises'!$B$1:$R$66,17,FALSE))/(S$3-S$4)*5)),1)))),(IF(VLOOKUP($E74,'Country Indicator Data'!$B$4:$N$300,13,FALSE)="x","x",ROUND(IF(VLOOKUP($E74,'Country Indicator Data'!$B$4:$N$300,13,FALSE)&gt;S$3,0,IF(VLOOKUP($E74,'Country Indicator Data'!$B$4:$N$300,13,FALSE)&lt;S$4,5,(S$3-VLOOKUP($E74,'Country Indicator Data'!$B$4:$N$300,13,FALSE))/(S$3-S$4)*5)),1))))</f>
        <v>3.3</v>
      </c>
      <c r="T74" s="163">
        <f>IF(LEN(E74)&gt;3,((IF(VLOOKUP($C74,'Regional Crises'!$B$1:$R$66,14,FALSE)="x","x",ROUND(IF(VLOOKUP($C74,'Regional Crises'!$B$1:$R$66,14,FALSE)&gt;T$3,0,IF(VLOOKUP($C74,'Regional Crises'!$B$1:$R$66,14,FALSE)&lt;T$4,5,(T$3-VLOOKUP($C74,'Regional Crises'!$B$1:$R$66,14,FALSE))/(T$3-T$4)*5)),1)))),(IF(VLOOKUP($E74,'Country Indicator Data'!$B$4:$N$300,10,FALSE)="x","x",ROUND(IF(VLOOKUP($E74,'Country Indicator Data'!$B$4:$N$300,10,FALSE)&gt;T$3,0,IF(VLOOKUP($E74,'Country Indicator Data'!$B$4:$N$300,10,FALSE)&lt;T$4,5,(T$3-VLOOKUP($E74,'Country Indicator Data'!$B$4:$N$300,10,FALSE))/(T$3-T$4)*5)),1))))</f>
        <v>2.6</v>
      </c>
      <c r="U74" s="163">
        <f>IF(LEN(E74)&gt;3,((IF(VLOOKUP($C74,'Regional Crises'!$B$1:$R$66,15,FALSE)="x","x",ROUND(IF(VLOOKUP($C74,'Regional Crises'!$B$1:$R$66,15,FALSE)&gt;U$3,0,IF(VLOOKUP($C74,'Regional Crises'!$B$1:$R$66,15,FALSE)&lt;U$4,5,(U$3-VLOOKUP($C74,'Regional Crises'!$B$1:$R$66,15,FALSE))/(U$3-U$4)*5)),1)))),(IF(VLOOKUP($E74,'Country Indicator Data'!$B$4:$N$300,11,FALSE)="x","x",ROUND(IF(VLOOKUP($E74,'Country Indicator Data'!$B$4:$N$300,11,FALSE)&gt;U$3,0,IF(VLOOKUP($E74,'Country Indicator Data'!$B$4:$N$300,11,FALSE)&lt;U$4,5,(U$3-VLOOKUP($E74,'Country Indicator Data'!$B$4:$N$300,11,FALSE))/(U$3-U$4)*5)),1))))</f>
        <v>2.2000000000000002</v>
      </c>
      <c r="V74" s="163">
        <f>IF(LEN(E74)&gt;3,((IF(VLOOKUP($C74,'Regional Crises'!$B$1:$R$66,16,FALSE)="x","x",ROUND(IF(VLOOKUP($C74,'Regional Crises'!$B$1:$R$66,16,FALSE)&gt;V$3,0,IF(VLOOKUP($C74,'Regional Crises'!$B$1:$R$66,16,FALSE)&lt;V$4,5,(V$3-VLOOKUP($C74,'Regional Crises'!$B$1:$R$66,16,FALSE))/(V$3-V$4)*5)),1)))),(IF(VLOOKUP($E74,'Country Indicator Data'!$B$4:$N$300,12,FALSE)="x","x",ROUND(IF(VLOOKUP($E74,'Country Indicator Data'!$B$4:$N$300,12,FALSE)&gt;V$3,0,IF(VLOOKUP($E74,'Country Indicator Data'!$B$4:$N$300,12,FALSE)&lt;V$4,5,(V$3-VLOOKUP($E74,'Country Indicator Data'!$B$4:$N$300,12,FALSE))/(V$3-V$4)*5)),1))))</f>
        <v>2.2999999999999998</v>
      </c>
      <c r="W74" s="163">
        <f t="shared" si="31"/>
        <v>2.6</v>
      </c>
      <c r="X74" s="163">
        <f t="shared" si="32"/>
        <v>2.4</v>
      </c>
      <c r="Y74" s="184">
        <f>IF('Core Indicators'!FC71="x","x",IF('Core Indicators'!FC71&gt;=5,5,IF('Core Indicators'!FC71&gt;=4,4,IF('Core Indicators'!FC71&gt;=3,3,IF('Core Indicators'!FC71&gt;=2,2,IF('Core Indicators'!FC71&gt;=1,1,0))))))</f>
        <v>3</v>
      </c>
      <c r="Z74" s="163">
        <f t="shared" si="33"/>
        <v>3</v>
      </c>
      <c r="AA74" s="184">
        <f>'Crisis Indicator Data'!Y71</f>
        <v>0</v>
      </c>
      <c r="AB74" s="184">
        <f>'Crisis Indicator Data'!Z71</f>
        <v>0</v>
      </c>
      <c r="AC74" s="184">
        <f>'Crisis Indicator Data'!AA71</f>
        <v>0</v>
      </c>
      <c r="AD74" s="184">
        <f>'Crisis Indicator Data'!AB71</f>
        <v>0</v>
      </c>
      <c r="AE74" s="184">
        <f t="shared" si="34"/>
        <v>0</v>
      </c>
      <c r="AF74" s="184">
        <f>'Crisis Indicator Data'!AC71</f>
        <v>0</v>
      </c>
      <c r="AG74" s="184">
        <f>'Crisis Indicator Data'!AD71</f>
        <v>0</v>
      </c>
      <c r="AH74" s="184">
        <f t="shared" si="35"/>
        <v>0</v>
      </c>
      <c r="AI74" s="184">
        <f>'Crisis Indicator Data'!AE71</f>
        <v>0</v>
      </c>
      <c r="AJ74" s="184">
        <f>'Crisis Indicator Data'!AF71</f>
        <v>2</v>
      </c>
      <c r="AK74" s="184">
        <f>'Crisis Indicator Data'!AG71</f>
        <v>3</v>
      </c>
      <c r="AL74" s="184">
        <f t="shared" si="36"/>
        <v>4</v>
      </c>
      <c r="AM74" s="163">
        <f t="shared" si="37"/>
        <v>1</v>
      </c>
      <c r="AN74" s="163">
        <f t="shared" si="38"/>
        <v>2</v>
      </c>
    </row>
    <row r="75" spans="1:40" ht="13.5" customHeight="1" x14ac:dyDescent="0.35">
      <c r="A75" s="172" t="str">
        <f>'Crisis Indicator Data'!A72</f>
        <v>Cyclone Fengal Sri Lanka</v>
      </c>
      <c r="B75" s="173" t="str">
        <f>'Crisis Indicator Data'!B72</f>
        <v>Cyclone</v>
      </c>
      <c r="C75" s="173" t="str">
        <f>'Crisis Indicator Data'!C72</f>
        <v>LKA006</v>
      </c>
      <c r="D75" s="173" t="str">
        <f>'Crisis Indicator Data'!D72</f>
        <v>Sri Lanka</v>
      </c>
      <c r="E75" s="174" t="str">
        <f>'Crisis Indicator Data'!E72</f>
        <v>LKA</v>
      </c>
      <c r="F75" s="163">
        <f>IF(LEN(E75)&gt;3,(IF(VLOOKUP($C75,'Regional Crises'!$B$1:$R$66,7,FALSE)="x","x",ROUND(IF(VLOOKUP($C75,'Regional Crises'!$B$1:$R$66,7,FALSE)&gt;$F$3,5,IF(VLOOKUP($C75,'Regional Crises'!$B$1:$R$66,7,FALSE)&lt;F$4,0,($F$3-VLOOKUP($C75,'Regional Crises'!$B$1:$R$66,7,FALSE))/($F$3-$F$4)*5)),1))),IF(VLOOKUP($E75,'Country Indicator Data'!$B$4:$N$300,3,FALSE)="x","x",ROUND(IF(VLOOKUP($E75,'Country Indicator Data'!$B$4:$N$300,3,FALSE)&gt;$F$3,5,IF(VLOOKUP($E75,'Country Indicator Data'!$B$4:$N$300,3,FALSE)&lt;$F$4,0,($F$3-VLOOKUP($E75,'Country Indicator Data'!$B$4:$N$300,3,FALSE))/($F$3-$F$4)*5)),1)))</f>
        <v>3.2</v>
      </c>
      <c r="G75" s="163">
        <f>IF(LEN(E75)&gt;3,(IF(VLOOKUP($C75,'Regional Crises'!$B$1:$R$66,9,FALSE)="x","x",ROUND(IF(VLOOKUP($C75,'Regional Crises'!$B$1:$R$66,9,FALSE)&gt;G$3,5,IF(VLOOKUP($C75,'Regional Crises'!$B$1:$R$66,9,FALSE)&lt;G$4,0,(G$3-VLOOKUP($C75,'Regional Crises'!$B$1:$R$66,9,FALSE))/(G$3-G$4)*5)),1))),IF(VLOOKUP($E75,'Country Indicator Data'!$B$4:$N$300,5,FALSE)="x","x",ROUND(IF(VLOOKUP($E75,'Country Indicator Data'!$B$4:$N$300,5,FALSE)&gt;G$3,5,IF(VLOOKUP($E75,'Country Indicator Data'!$B$4:$N$300,5,FALSE)&lt;G$4,0,(G$3-VLOOKUP($E75,'Country Indicator Data'!$B$4:$N$300,5,FALSE))/(G$3-G$4)*5)),1)))</f>
        <v>1.9</v>
      </c>
      <c r="H75" s="163">
        <f t="shared" si="26"/>
        <v>2.5499999999999998</v>
      </c>
      <c r="I75" s="163">
        <f>IF(LEN(E75)&gt;3,(IF(VLOOKUP($C75,'Regional Crises'!$B$1:$R$66,6,FALSE)="x","x",ROUND(IF(VLOOKUP($C75,'Regional Crises'!$B$1:$R$66,6,FALSE)&gt;I$3,5,IF(VLOOKUP($C75,'Regional Crises'!$B$1:$R$66,6,FALSE)&lt;I$4,0,5-(I$3-VLOOKUP($C75,'Regional Crises'!$B$1:$R$66,6,FALSE))/(I$3-I$4)*5)),1))),IF(VLOOKUP($E75,'Country Indicator Data'!$B$4:$N$300,2,FALSE)="x","x",ROUND(IF(VLOOKUP($E75,'Country Indicator Data'!$B$4:$N$300,2,FALSE)&gt;I$3,5,IF(VLOOKUP($E75,'Country Indicator Data'!$B$4:$N$300,2,FALSE)&lt;I$4,0,5-(I$3-VLOOKUP($E75,'Country Indicator Data'!$B$4:$N$300,2,FALSE))/(I$3-I$4)*5)),1)))</f>
        <v>2.1</v>
      </c>
      <c r="J75" s="163">
        <f>IF(LEN(E75)&gt;3,(IF(VLOOKUP($C75,'Regional Crises'!$B$1:$R$66,8,FALSE)="x","x",ROUND(IF(VLOOKUP($C75,'Regional Crises'!$B$1:$R$66,8,FALSE)&gt;J$3,5,IF(VLOOKUP($C75,'Regional Crises'!$B$1:$R$66,8,FALSE)&lt;J$4,0,5-(J$3-VLOOKUP($C75,'Regional Crises'!$B$1:$R$66,8,FALSE))/(J$3-J$4)*5)),1))),IF(VLOOKUP($E75,'Country Indicator Data'!$B$4:$N$300,4,FALSE)="x","x",ROUND(IF(VLOOKUP($E75,'Country Indicator Data'!$B$4:$N$300,4,FALSE)&gt;J$3,5,IF(VLOOKUP($E75,'Country Indicator Data'!$B$4:$N$300,4,FALSE)&lt;J$4,0,5-(J$3-VLOOKUP($E75,'Country Indicator Data'!$B$4:$N$300,4,FALSE))/(J$3-J$4)*5)),1)))</f>
        <v>1.1000000000000001</v>
      </c>
      <c r="K75" s="163">
        <f t="shared" si="27"/>
        <v>1.6</v>
      </c>
      <c r="L75" s="163">
        <f>IF(LEN(E75)&gt;3,(IF(VLOOKUP($C75,'Regional Crises'!$B$1:$R$66,10,FALSE)="x","x",ROUND(IF(VLOOKUP($C75,'Regional Crises'!$B$1:$R$66,10,FALSE)&gt;L$3,5,IF(VLOOKUP($C75,'Regional Crises'!$B$1:$R$66,10,FALSE)&lt;L$4,0,5-(L$3-VLOOKUP($C75,'Regional Crises'!$B$1:$R$66,10,FALSE))/(L$3-L$4)*5)),1))),IF(VLOOKUP($E75,'Country Indicator Data'!$B$4:$N$300,6,FALSE)="x","x",ROUND(IF(VLOOKUP($E75,'Country Indicator Data'!$B$4:$N$300,6,FALSE)&gt;L$3,5,IF(VLOOKUP($E75,'Country Indicator Data'!$B$4:$N$300,6,FALSE)&lt;L$4,0,5-(L$3-VLOOKUP($E75,'Country Indicator Data'!$B$4:$N$300,6,FALSE))/(L$3-L$4)*5)),1)))</f>
        <v>2.5</v>
      </c>
      <c r="M75" s="163">
        <f>IF(LEN(E75)&gt;3,(IF(VLOOKUP($C75,'Regional Crises'!$B$1:$R$66,11,FALSE)="x","x",ROUND(IF(VLOOKUP($C75,'Regional Crises'!$B$1:$R$66,11,FALSE)&gt;M$3,5,IF(VLOOKUP($C75,'Regional Crises'!$B$1:$R$66,11,FALSE)&lt;M$4,0,5-(M$3-VLOOKUP($C75,'Regional Crises'!$B$1:$R$66,11,FALSE))/(M$3-M$4)*5)),1))),IF(VLOOKUP($E75,'Country Indicator Data'!$B$4:$N$300,7,FALSE)="x","x",ROUND(IF(VLOOKUP($E75,'Country Indicator Data'!$B$4:$N$300,7,FALSE)&gt;M$3,5,IF(VLOOKUP($E75,'Country Indicator Data'!$B$4:$N$300,7,FALSE)&lt;M$4,0,5-(M$3-VLOOKUP($E75,'Country Indicator Data'!$B$4:$N$300,7,FALSE))/(M$3-M$4)*5)),1)))</f>
        <v>1.8</v>
      </c>
      <c r="N75" s="163">
        <f t="shared" si="28"/>
        <v>2.15</v>
      </c>
      <c r="O75" s="163">
        <f t="shared" si="29"/>
        <v>2.1</v>
      </c>
      <c r="P75" s="163">
        <f>IF(LEN(E75)&gt;3,VLOOKUP(C75,'Regional Crises'!$B$1:$R$69,12,FALSE),VLOOKUP(E75,'Country Indicator Data'!$B$4:$I$300,8,FALSE))</f>
        <v>3</v>
      </c>
      <c r="Q75" s="163">
        <f>IF(LEN(E75)&gt;3,((IF(VLOOKUP($C75,'Regional Crises'!$B$1:$R$66,13,FALSE)="x","x",ROUND(IF(VLOOKUP($C75,'Regional Crises'!$B$1:$R$66,13,FALSE)&gt;Q$3,5,IF(VLOOKUP($C75,'Regional Crises'!$B$1:$R$66,13,FALSE)&lt;Q$4,0,5-(LOG(Q$3)-LOG(VLOOKUP($C75,'Regional Crises'!$B$1:$R$66,13,FALSE)))/(LOG(Q$3)-LOG(Q$4))*5)),1)))),(IF(VLOOKUP($E75,'Country Indicator Data'!$B$4:$N$300,9,FALSE)="x","x",ROUND(IF(VLOOKUP($E75,'Country Indicator Data'!$B$4:$N$300,9,FALSE)&gt;Q$3,5,IF(VLOOKUP($E75,'Country Indicator Data'!$B$4:$N$300,9,FALSE)&lt;Q$4,0,5-(LOG(Q$3)-LOG(VLOOKUP($E75,'Country Indicator Data'!$B$4:$N$300,9,FALSE)))/(LOG(Q$3)-LOG(Q$4))*5)),1))))</f>
        <v>1.8</v>
      </c>
      <c r="R75" s="163">
        <f t="shared" si="30"/>
        <v>2.4</v>
      </c>
      <c r="S75" s="163">
        <f>IF(LEN(E75)&gt;3,((IF(VLOOKUP($C75,'Regional Crises'!$B$1:$R$66,17,FALSE)="x","x",ROUND(IF(VLOOKUP($C75,'Regional Crises'!$B$1:$R$66,17,FALSE)&gt;S$3,0,IF(VLOOKUP($C75,'Regional Crises'!$B$1:$R$66,17,FALSE)&lt;S$4,5,(S$3-VLOOKUP($C75,'Regional Crises'!$B$1:$R$66,17,FALSE))/(S$3-S$4)*5)),1)))),(IF(VLOOKUP($E75,'Country Indicator Data'!$B$4:$N$300,13,FALSE)="x","x",ROUND(IF(VLOOKUP($E75,'Country Indicator Data'!$B$4:$N$300,13,FALSE)&gt;S$3,0,IF(VLOOKUP($E75,'Country Indicator Data'!$B$4:$N$300,13,FALSE)&lt;S$4,5,(S$3-VLOOKUP($E75,'Country Indicator Data'!$B$4:$N$300,13,FALSE))/(S$3-S$4)*5)),1))))</f>
        <v>3.3</v>
      </c>
      <c r="T75" s="163">
        <f>IF(LEN(E75)&gt;3,((IF(VLOOKUP($C75,'Regional Crises'!$B$1:$R$66,14,FALSE)="x","x",ROUND(IF(VLOOKUP($C75,'Regional Crises'!$B$1:$R$66,14,FALSE)&gt;T$3,0,IF(VLOOKUP($C75,'Regional Crises'!$B$1:$R$66,14,FALSE)&lt;T$4,5,(T$3-VLOOKUP($C75,'Regional Crises'!$B$1:$R$66,14,FALSE))/(T$3-T$4)*5)),1)))),(IF(VLOOKUP($E75,'Country Indicator Data'!$B$4:$N$300,10,FALSE)="x","x",ROUND(IF(VLOOKUP($E75,'Country Indicator Data'!$B$4:$N$300,10,FALSE)&gt;T$3,0,IF(VLOOKUP($E75,'Country Indicator Data'!$B$4:$N$300,10,FALSE)&lt;T$4,5,(T$3-VLOOKUP($E75,'Country Indicator Data'!$B$4:$N$300,10,FALSE))/(T$3-T$4)*5)),1))))</f>
        <v>2.6</v>
      </c>
      <c r="U75" s="163">
        <f>IF(LEN(E75)&gt;3,((IF(VLOOKUP($C75,'Regional Crises'!$B$1:$R$66,15,FALSE)="x","x",ROUND(IF(VLOOKUP($C75,'Regional Crises'!$B$1:$R$66,15,FALSE)&gt;U$3,0,IF(VLOOKUP($C75,'Regional Crises'!$B$1:$R$66,15,FALSE)&lt;U$4,5,(U$3-VLOOKUP($C75,'Regional Crises'!$B$1:$R$66,15,FALSE))/(U$3-U$4)*5)),1)))),(IF(VLOOKUP($E75,'Country Indicator Data'!$B$4:$N$300,11,FALSE)="x","x",ROUND(IF(VLOOKUP($E75,'Country Indicator Data'!$B$4:$N$300,11,FALSE)&gt;U$3,0,IF(VLOOKUP($E75,'Country Indicator Data'!$B$4:$N$300,11,FALSE)&lt;U$4,5,(U$3-VLOOKUP($E75,'Country Indicator Data'!$B$4:$N$300,11,FALSE))/(U$3-U$4)*5)),1))))</f>
        <v>2.2000000000000002</v>
      </c>
      <c r="V75" s="163">
        <f>IF(LEN(E75)&gt;3,((IF(VLOOKUP($C75,'Regional Crises'!$B$1:$R$66,16,FALSE)="x","x",ROUND(IF(VLOOKUP($C75,'Regional Crises'!$B$1:$R$66,16,FALSE)&gt;V$3,0,IF(VLOOKUP($C75,'Regional Crises'!$B$1:$R$66,16,FALSE)&lt;V$4,5,(V$3-VLOOKUP($C75,'Regional Crises'!$B$1:$R$66,16,FALSE))/(V$3-V$4)*5)),1)))),(IF(VLOOKUP($E75,'Country Indicator Data'!$B$4:$N$300,12,FALSE)="x","x",ROUND(IF(VLOOKUP($E75,'Country Indicator Data'!$B$4:$N$300,12,FALSE)&gt;V$3,0,IF(VLOOKUP($E75,'Country Indicator Data'!$B$4:$N$300,12,FALSE)&lt;V$4,5,(V$3-VLOOKUP($E75,'Country Indicator Data'!$B$4:$N$300,12,FALSE))/(V$3-V$4)*5)),1))))</f>
        <v>2.2999999999999998</v>
      </c>
      <c r="W75" s="163">
        <f t="shared" si="31"/>
        <v>2.6</v>
      </c>
      <c r="X75" s="163">
        <f t="shared" si="32"/>
        <v>2.4</v>
      </c>
      <c r="Y75" s="184">
        <f>IF('Core Indicators'!FC72="x","x",IF('Core Indicators'!FC72&gt;=5,5,IF('Core Indicators'!FC72&gt;=4,4,IF('Core Indicators'!FC72&gt;=3,3,IF('Core Indicators'!FC72&gt;=2,2,IF('Core Indicators'!FC72&gt;=1,1,0))))))</f>
        <v>3</v>
      </c>
      <c r="Z75" s="163">
        <f t="shared" si="33"/>
        <v>3</v>
      </c>
      <c r="AA75" s="184">
        <f>'Crisis Indicator Data'!Y72</f>
        <v>0</v>
      </c>
      <c r="AB75" s="184">
        <f>'Crisis Indicator Data'!Z72</f>
        <v>0</v>
      </c>
      <c r="AC75" s="184">
        <f>'Crisis Indicator Data'!AA72</f>
        <v>0</v>
      </c>
      <c r="AD75" s="184">
        <f>'Crisis Indicator Data'!AB72</f>
        <v>0</v>
      </c>
      <c r="AE75" s="184">
        <f t="shared" si="34"/>
        <v>0</v>
      </c>
      <c r="AF75" s="184">
        <f>'Crisis Indicator Data'!AC72</f>
        <v>0</v>
      </c>
      <c r="AG75" s="184">
        <f>'Crisis Indicator Data'!AD72</f>
        <v>0</v>
      </c>
      <c r="AH75" s="184">
        <f t="shared" si="35"/>
        <v>0</v>
      </c>
      <c r="AI75" s="184">
        <f>'Crisis Indicator Data'!AE72</f>
        <v>0</v>
      </c>
      <c r="AJ75" s="184">
        <f>'Crisis Indicator Data'!AF72</f>
        <v>2</v>
      </c>
      <c r="AK75" s="184">
        <f>'Crisis Indicator Data'!AG72</f>
        <v>2</v>
      </c>
      <c r="AL75" s="184">
        <f t="shared" si="36"/>
        <v>3</v>
      </c>
      <c r="AM75" s="163">
        <f t="shared" si="37"/>
        <v>1</v>
      </c>
      <c r="AN75" s="163">
        <f t="shared" si="38"/>
        <v>2</v>
      </c>
    </row>
    <row r="76" spans="1:40" ht="13.5" customHeight="1" x14ac:dyDescent="0.35">
      <c r="A76" s="172" t="str">
        <f>'Crisis Indicator Data'!A73</f>
        <v>Food security crisis in Lesotho</v>
      </c>
      <c r="B76" s="173" t="str">
        <f>'Crisis Indicator Data'!B73</f>
        <v>Drought</v>
      </c>
      <c r="C76" s="173" t="str">
        <f>'Crisis Indicator Data'!C73</f>
        <v>LSO004</v>
      </c>
      <c r="D76" s="173" t="str">
        <f>'Crisis Indicator Data'!D73</f>
        <v>Lesotho</v>
      </c>
      <c r="E76" s="174" t="str">
        <f>'Crisis Indicator Data'!E73</f>
        <v>LSO</v>
      </c>
      <c r="F76" s="163">
        <f>IF(LEN(E76)&gt;3,(IF(VLOOKUP($C76,'Regional Crises'!$B$1:$R$66,7,FALSE)="x","x",ROUND(IF(VLOOKUP($C76,'Regional Crises'!$B$1:$R$66,7,FALSE)&gt;$F$3,5,IF(VLOOKUP($C76,'Regional Crises'!$B$1:$R$66,7,FALSE)&lt;F$4,0,($F$3-VLOOKUP($C76,'Regional Crises'!$B$1:$R$66,7,FALSE))/($F$3-$F$4)*5)),1))),IF(VLOOKUP($E76,'Country Indicator Data'!$B$4:$N$300,3,FALSE)="x","x",ROUND(IF(VLOOKUP($E76,'Country Indicator Data'!$B$4:$N$300,3,FALSE)&gt;$F$3,5,IF(VLOOKUP($E76,'Country Indicator Data'!$B$4:$N$300,3,FALSE)&lt;$F$4,0,($F$3-VLOOKUP($E76,'Country Indicator Data'!$B$4:$N$300,3,FALSE))/($F$3-$F$4)*5)),1)))</f>
        <v>1.1000000000000001</v>
      </c>
      <c r="G76" s="163">
        <f>IF(LEN(E76)&gt;3,(IF(VLOOKUP($C76,'Regional Crises'!$B$1:$R$66,9,FALSE)="x","x",ROUND(IF(VLOOKUP($C76,'Regional Crises'!$B$1:$R$66,9,FALSE)&gt;G$3,5,IF(VLOOKUP($C76,'Regional Crises'!$B$1:$R$66,9,FALSE)&lt;G$4,0,(G$3-VLOOKUP($C76,'Regional Crises'!$B$1:$R$66,9,FALSE))/(G$3-G$4)*5)),1))),IF(VLOOKUP($E76,'Country Indicator Data'!$B$4:$N$300,5,FALSE)="x","x",ROUND(IF(VLOOKUP($E76,'Country Indicator Data'!$B$4:$N$300,5,FALSE)&gt;G$3,5,IF(VLOOKUP($E76,'Country Indicator Data'!$B$4:$N$300,5,FALSE)&lt;G$4,0,(G$3-VLOOKUP($E76,'Country Indicator Data'!$B$4:$N$300,5,FALSE))/(G$3-G$4)*5)),1)))</f>
        <v>2.1</v>
      </c>
      <c r="H76" s="163">
        <f t="shared" si="26"/>
        <v>1.6</v>
      </c>
      <c r="I76" s="163">
        <f>IF(LEN(E76)&gt;3,(IF(VLOOKUP($C76,'Regional Crises'!$B$1:$R$66,6,FALSE)="x","x",ROUND(IF(VLOOKUP($C76,'Regional Crises'!$B$1:$R$66,6,FALSE)&gt;I$3,5,IF(VLOOKUP($C76,'Regional Crises'!$B$1:$R$66,6,FALSE)&lt;I$4,0,5-(I$3-VLOOKUP($C76,'Regional Crises'!$B$1:$R$66,6,FALSE))/(I$3-I$4)*5)),1))),IF(VLOOKUP($E76,'Country Indicator Data'!$B$4:$N$300,2,FALSE)="x","x",ROUND(IF(VLOOKUP($E76,'Country Indicator Data'!$B$4:$N$300,2,FALSE)&gt;I$3,5,IF(VLOOKUP($E76,'Country Indicator Data'!$B$4:$N$300,2,FALSE)&lt;I$4,0,5-(I$3-VLOOKUP($E76,'Country Indicator Data'!$B$4:$N$300,2,FALSE))/(I$3-I$4)*5)),1)))</f>
        <v>0</v>
      </c>
      <c r="J76" s="163">
        <f>IF(LEN(E76)&gt;3,(IF(VLOOKUP($C76,'Regional Crises'!$B$1:$R$66,8,FALSE)="x","x",ROUND(IF(VLOOKUP($C76,'Regional Crises'!$B$1:$R$66,8,FALSE)&gt;J$3,5,IF(VLOOKUP($C76,'Regional Crises'!$B$1:$R$66,8,FALSE)&lt;J$4,0,5-(J$3-VLOOKUP($C76,'Regional Crises'!$B$1:$R$66,8,FALSE))/(J$3-J$4)*5)),1))),IF(VLOOKUP($E76,'Country Indicator Data'!$B$4:$N$300,4,FALSE)="x","x",ROUND(IF(VLOOKUP($E76,'Country Indicator Data'!$B$4:$N$300,4,FALSE)&gt;J$3,5,IF(VLOOKUP($E76,'Country Indicator Data'!$B$4:$N$300,4,FALSE)&lt;J$4,0,5-(J$3-VLOOKUP($E76,'Country Indicator Data'!$B$4:$N$300,4,FALSE))/(J$3-J$4)*5)),1)))</f>
        <v>0</v>
      </c>
      <c r="K76" s="163">
        <f t="shared" si="27"/>
        <v>0</v>
      </c>
      <c r="L76" s="163">
        <f>IF(LEN(E76)&gt;3,(IF(VLOOKUP($C76,'Regional Crises'!$B$1:$R$66,10,FALSE)="x","x",ROUND(IF(VLOOKUP($C76,'Regional Crises'!$B$1:$R$66,10,FALSE)&gt;L$3,5,IF(VLOOKUP($C76,'Regional Crises'!$B$1:$R$66,10,FALSE)&lt;L$4,0,5-(L$3-VLOOKUP($C76,'Regional Crises'!$B$1:$R$66,10,FALSE))/(L$3-L$4)*5)),1))),IF(VLOOKUP($E76,'Country Indicator Data'!$B$4:$N$300,6,FALSE)="x","x",ROUND(IF(VLOOKUP($E76,'Country Indicator Data'!$B$4:$N$300,6,FALSE)&gt;L$3,5,IF(VLOOKUP($E76,'Country Indicator Data'!$B$4:$N$300,6,FALSE)&lt;L$4,0,5-(L$3-VLOOKUP($E76,'Country Indicator Data'!$B$4:$N$300,6,FALSE))/(L$3-L$4)*5)),1)))</f>
        <v>3.6</v>
      </c>
      <c r="M76" s="163">
        <f>IF(LEN(E76)&gt;3,(IF(VLOOKUP($C76,'Regional Crises'!$B$1:$R$66,11,FALSE)="x","x",ROUND(IF(VLOOKUP($C76,'Regional Crises'!$B$1:$R$66,11,FALSE)&gt;M$3,5,IF(VLOOKUP($C76,'Regional Crises'!$B$1:$R$66,11,FALSE)&lt;M$4,0,5-(M$3-VLOOKUP($C76,'Regional Crises'!$B$1:$R$66,11,FALSE))/(M$3-M$4)*5)),1))),IF(VLOOKUP($E76,'Country Indicator Data'!$B$4:$N$300,7,FALSE)="x","x",ROUND(IF(VLOOKUP($E76,'Country Indicator Data'!$B$4:$N$300,7,FALSE)&gt;M$3,5,IF(VLOOKUP($E76,'Country Indicator Data'!$B$4:$N$300,7,FALSE)&lt;M$4,0,5-(M$3-VLOOKUP($E76,'Country Indicator Data'!$B$4:$N$300,7,FALSE))/(M$3-M$4)*5)),1)))</f>
        <v>2.5</v>
      </c>
      <c r="N76" s="163">
        <f t="shared" si="28"/>
        <v>3.05</v>
      </c>
      <c r="O76" s="163">
        <f t="shared" si="29"/>
        <v>1.55</v>
      </c>
      <c r="P76" s="163">
        <f>IF(LEN(E76)&gt;3,VLOOKUP(C76,'Regional Crises'!$B$1:$R$69,12,FALSE),VLOOKUP(E76,'Country Indicator Data'!$B$4:$I$300,8,FALSE))</f>
        <v>0</v>
      </c>
      <c r="Q76" s="163">
        <f>IF(LEN(E76)&gt;3,((IF(VLOOKUP($C76,'Regional Crises'!$B$1:$R$66,13,FALSE)="x","x",ROUND(IF(VLOOKUP($C76,'Regional Crises'!$B$1:$R$66,13,FALSE)&gt;Q$3,5,IF(VLOOKUP($C76,'Regional Crises'!$B$1:$R$66,13,FALSE)&lt;Q$4,0,5-(LOG(Q$3)-LOG(VLOOKUP($C76,'Regional Crises'!$B$1:$R$66,13,FALSE)))/(LOG(Q$3)-LOG(Q$4))*5)),1)))),(IF(VLOOKUP($E76,'Country Indicator Data'!$B$4:$N$300,9,FALSE)="x","x",ROUND(IF(VLOOKUP($E76,'Country Indicator Data'!$B$4:$N$300,9,FALSE)&gt;Q$3,5,IF(VLOOKUP($E76,'Country Indicator Data'!$B$4:$N$300,9,FALSE)&lt;Q$4,0,5-(LOG(Q$3)-LOG(VLOOKUP($E76,'Country Indicator Data'!$B$4:$N$300,9,FALSE)))/(LOG(Q$3)-LOG(Q$4))*5)),1))))</f>
        <v>0.4</v>
      </c>
      <c r="R76" s="163">
        <f t="shared" si="30"/>
        <v>0.2</v>
      </c>
      <c r="S76" s="163">
        <f>IF(LEN(E76)&gt;3,((IF(VLOOKUP($C76,'Regional Crises'!$B$1:$R$66,17,FALSE)="x","x",ROUND(IF(VLOOKUP($C76,'Regional Crises'!$B$1:$R$66,17,FALSE)&gt;S$3,0,IF(VLOOKUP($C76,'Regional Crises'!$B$1:$R$66,17,FALSE)&lt;S$4,5,(S$3-VLOOKUP($C76,'Regional Crises'!$B$1:$R$66,17,FALSE))/(S$3-S$4)*5)),1)))),(IF(VLOOKUP($E76,'Country Indicator Data'!$B$4:$N$300,13,FALSE)="x","x",ROUND(IF(VLOOKUP($E76,'Country Indicator Data'!$B$4:$N$300,13,FALSE)&gt;S$3,0,IF(VLOOKUP($E76,'Country Indicator Data'!$B$4:$N$300,13,FALSE)&lt;S$4,5,(S$3-VLOOKUP($E76,'Country Indicator Data'!$B$4:$N$300,13,FALSE))/(S$3-S$4)*5)),1))))</f>
        <v>3.1</v>
      </c>
      <c r="T76" s="163">
        <f>IF(LEN(E76)&gt;3,((IF(VLOOKUP($C76,'Regional Crises'!$B$1:$R$66,14,FALSE)="x","x",ROUND(IF(VLOOKUP($C76,'Regional Crises'!$B$1:$R$66,14,FALSE)&gt;T$3,0,IF(VLOOKUP($C76,'Regional Crises'!$B$1:$R$66,14,FALSE)&lt;T$4,5,(T$3-VLOOKUP($C76,'Regional Crises'!$B$1:$R$66,14,FALSE))/(T$3-T$4)*5)),1)))),(IF(VLOOKUP($E76,'Country Indicator Data'!$B$4:$N$300,10,FALSE)="x","x",ROUND(IF(VLOOKUP($E76,'Country Indicator Data'!$B$4:$N$300,10,FALSE)&gt;T$3,0,IF(VLOOKUP($E76,'Country Indicator Data'!$B$4:$N$300,10,FALSE)&lt;T$4,5,(T$3-VLOOKUP($E76,'Country Indicator Data'!$B$4:$N$300,10,FALSE))/(T$3-T$4)*5)),1))))</f>
        <v>3</v>
      </c>
      <c r="U76" s="163">
        <f>IF(LEN(E76)&gt;3,((IF(VLOOKUP($C76,'Regional Crises'!$B$1:$R$66,15,FALSE)="x","x",ROUND(IF(VLOOKUP($C76,'Regional Crises'!$B$1:$R$66,15,FALSE)&gt;U$3,0,IF(VLOOKUP($C76,'Regional Crises'!$B$1:$R$66,15,FALSE)&lt;U$4,5,(U$3-VLOOKUP($C76,'Regional Crises'!$B$1:$R$66,15,FALSE))/(U$3-U$4)*5)),1)))),(IF(VLOOKUP($E76,'Country Indicator Data'!$B$4:$N$300,11,FALSE)="x","x",ROUND(IF(VLOOKUP($E76,'Country Indicator Data'!$B$4:$N$300,11,FALSE)&gt;U$3,0,IF(VLOOKUP($E76,'Country Indicator Data'!$B$4:$N$300,11,FALSE)&lt;U$4,5,(U$3-VLOOKUP($E76,'Country Indicator Data'!$B$4:$N$300,11,FALSE))/(U$3-U$4)*5)),1))))</f>
        <v>2.2999999999999998</v>
      </c>
      <c r="V76" s="163">
        <f>IF(LEN(E76)&gt;3,((IF(VLOOKUP($C76,'Regional Crises'!$B$1:$R$66,16,FALSE)="x","x",ROUND(IF(VLOOKUP($C76,'Regional Crises'!$B$1:$R$66,16,FALSE)&gt;V$3,0,IF(VLOOKUP($C76,'Regional Crises'!$B$1:$R$66,16,FALSE)&lt;V$4,5,(V$3-VLOOKUP($C76,'Regional Crises'!$B$1:$R$66,16,FALSE))/(V$3-V$4)*5)),1)))),(IF(VLOOKUP($E76,'Country Indicator Data'!$B$4:$N$300,12,FALSE)="x","x",ROUND(IF(VLOOKUP($E76,'Country Indicator Data'!$B$4:$N$300,12,FALSE)&gt;V$3,0,IF(VLOOKUP($E76,'Country Indicator Data'!$B$4:$N$300,12,FALSE)&lt;V$4,5,(V$3-VLOOKUP($E76,'Country Indicator Data'!$B$4:$N$300,12,FALSE))/(V$3-V$4)*5)),1))))</f>
        <v>1.7</v>
      </c>
      <c r="W76" s="163">
        <f t="shared" si="31"/>
        <v>2.5</v>
      </c>
      <c r="X76" s="163">
        <f t="shared" si="32"/>
        <v>1.4</v>
      </c>
      <c r="Y76" s="184">
        <f>IF('Core Indicators'!FC73="x","x",IF('Core Indicators'!FC73&gt;=5,5,IF('Core Indicators'!FC73&gt;=4,4,IF('Core Indicators'!FC73&gt;=3,3,IF('Core Indicators'!FC73&gt;=2,2,IF('Core Indicators'!FC73&gt;=1,1,0))))))</f>
        <v>1</v>
      </c>
      <c r="Z76" s="163">
        <f t="shared" si="33"/>
        <v>1</v>
      </c>
      <c r="AA76" s="184">
        <f>'Crisis Indicator Data'!Y73</f>
        <v>0</v>
      </c>
      <c r="AB76" s="184">
        <f>'Crisis Indicator Data'!Z73</f>
        <v>0</v>
      </c>
      <c r="AC76" s="184">
        <f>'Crisis Indicator Data'!AA73</f>
        <v>0</v>
      </c>
      <c r="AD76" s="184">
        <f>'Crisis Indicator Data'!AB73</f>
        <v>0</v>
      </c>
      <c r="AE76" s="184">
        <f t="shared" si="34"/>
        <v>0</v>
      </c>
      <c r="AF76" s="184">
        <f>'Crisis Indicator Data'!AC73</f>
        <v>0</v>
      </c>
      <c r="AG76" s="184">
        <f>'Crisis Indicator Data'!AD73</f>
        <v>0</v>
      </c>
      <c r="AH76" s="184">
        <f t="shared" si="35"/>
        <v>0</v>
      </c>
      <c r="AI76" s="184">
        <f>'Crisis Indicator Data'!AE73</f>
        <v>0</v>
      </c>
      <c r="AJ76" s="184">
        <f>'Crisis Indicator Data'!AF73</f>
        <v>0</v>
      </c>
      <c r="AK76" s="184">
        <f>'Crisis Indicator Data'!AG73</f>
        <v>0</v>
      </c>
      <c r="AL76" s="184">
        <f t="shared" si="36"/>
        <v>0</v>
      </c>
      <c r="AM76" s="163">
        <f t="shared" si="37"/>
        <v>0</v>
      </c>
      <c r="AN76" s="163">
        <f t="shared" si="38"/>
        <v>0.5</v>
      </c>
    </row>
    <row r="77" spans="1:40" ht="13.5" customHeight="1" x14ac:dyDescent="0.35">
      <c r="A77" s="172" t="str">
        <f>'Crisis Indicator Data'!A74</f>
        <v>Displacement from Russia-Ukraine conflict in Lithuania</v>
      </c>
      <c r="B77" s="173" t="str">
        <f>'Crisis Indicator Data'!B74</f>
        <v>Conflict,Displacement</v>
      </c>
      <c r="C77" s="173" t="str">
        <f>'Crisis Indicator Data'!C74</f>
        <v>LTU002</v>
      </c>
      <c r="D77" s="173" t="str">
        <f>'Crisis Indicator Data'!D74</f>
        <v>Lithuania</v>
      </c>
      <c r="E77" s="174" t="str">
        <f>'Crisis Indicator Data'!E74</f>
        <v>LTU</v>
      </c>
      <c r="F77" s="163">
        <f>IF(LEN(E77)&gt;3,(IF(VLOOKUP($C77,'Regional Crises'!$B$1:$R$66,7,FALSE)="x","x",ROUND(IF(VLOOKUP($C77,'Regional Crises'!$B$1:$R$66,7,FALSE)&gt;$F$3,5,IF(VLOOKUP($C77,'Regional Crises'!$B$1:$R$66,7,FALSE)&lt;F$4,0,($F$3-VLOOKUP($C77,'Regional Crises'!$B$1:$R$66,7,FALSE))/($F$3-$F$4)*5)),1))),IF(VLOOKUP($E77,'Country Indicator Data'!$B$4:$N$300,3,FALSE)="x","x",ROUND(IF(VLOOKUP($E77,'Country Indicator Data'!$B$4:$N$300,3,FALSE)&gt;$F$3,5,IF(VLOOKUP($E77,'Country Indicator Data'!$B$4:$N$300,3,FALSE)&lt;$F$4,0,($F$3-VLOOKUP($E77,'Country Indicator Data'!$B$4:$N$300,3,FALSE))/($F$3-$F$4)*5)),1)))</f>
        <v>1.8</v>
      </c>
      <c r="G77" s="163">
        <f>IF(LEN(E77)&gt;3,(IF(VLOOKUP($C77,'Regional Crises'!$B$1:$R$66,9,FALSE)="x","x",ROUND(IF(VLOOKUP($C77,'Regional Crises'!$B$1:$R$66,9,FALSE)&gt;G$3,5,IF(VLOOKUP($C77,'Regional Crises'!$B$1:$R$66,9,FALSE)&lt;G$4,0,(G$3-VLOOKUP($C77,'Regional Crises'!$B$1:$R$66,9,FALSE))/(G$3-G$4)*5)),1))),IF(VLOOKUP($E77,'Country Indicator Data'!$B$4:$N$300,5,FALSE)="x","x",ROUND(IF(VLOOKUP($E77,'Country Indicator Data'!$B$4:$N$300,5,FALSE)&gt;G$3,5,IF(VLOOKUP($E77,'Country Indicator Data'!$B$4:$N$300,5,FALSE)&lt;G$4,0,(G$3-VLOOKUP($E77,'Country Indicator Data'!$B$4:$N$300,5,FALSE))/(G$3-G$4)*5)),1)))</f>
        <v>0.3</v>
      </c>
      <c r="H77" s="163">
        <f t="shared" si="26"/>
        <v>1.05</v>
      </c>
      <c r="I77" s="163">
        <f>IF(LEN(E77)&gt;3,(IF(VLOOKUP($C77,'Regional Crises'!$B$1:$R$66,6,FALSE)="x","x",ROUND(IF(VLOOKUP($C77,'Regional Crises'!$B$1:$R$66,6,FALSE)&gt;I$3,5,IF(VLOOKUP($C77,'Regional Crises'!$B$1:$R$66,6,FALSE)&lt;I$4,0,5-(I$3-VLOOKUP($C77,'Regional Crises'!$B$1:$R$66,6,FALSE))/(I$3-I$4)*5)),1))),IF(VLOOKUP($E77,'Country Indicator Data'!$B$4:$N$300,2,FALSE)="x","x",ROUND(IF(VLOOKUP($E77,'Country Indicator Data'!$B$4:$N$300,2,FALSE)&gt;I$3,5,IF(VLOOKUP($E77,'Country Indicator Data'!$B$4:$N$300,2,FALSE)&lt;I$4,0,5-(I$3-VLOOKUP($E77,'Country Indicator Data'!$B$4:$N$300,2,FALSE))/(I$3-I$4)*5)),1)))</f>
        <v>1.4</v>
      </c>
      <c r="J77" s="163">
        <f>IF(LEN(E77)&gt;3,(IF(VLOOKUP($C77,'Regional Crises'!$B$1:$R$66,8,FALSE)="x","x",ROUND(IF(VLOOKUP($C77,'Regional Crises'!$B$1:$R$66,8,FALSE)&gt;J$3,5,IF(VLOOKUP($C77,'Regional Crises'!$B$1:$R$66,8,FALSE)&lt;J$4,0,5-(J$3-VLOOKUP($C77,'Regional Crises'!$B$1:$R$66,8,FALSE))/(J$3-J$4)*5)),1))),IF(VLOOKUP($E77,'Country Indicator Data'!$B$4:$N$300,4,FALSE)="x","x",ROUND(IF(VLOOKUP($E77,'Country Indicator Data'!$B$4:$N$300,4,FALSE)&gt;J$3,5,IF(VLOOKUP($E77,'Country Indicator Data'!$B$4:$N$300,4,FALSE)&lt;J$4,0,5-(J$3-VLOOKUP($E77,'Country Indicator Data'!$B$4:$N$300,4,FALSE))/(J$3-J$4)*5)),1)))</f>
        <v>1.3</v>
      </c>
      <c r="K77" s="163">
        <f t="shared" si="27"/>
        <v>1.35</v>
      </c>
      <c r="L77" s="163">
        <f>IF(LEN(E77)&gt;3,(IF(VLOOKUP($C77,'Regional Crises'!$B$1:$R$66,10,FALSE)="x","x",ROUND(IF(VLOOKUP($C77,'Regional Crises'!$B$1:$R$66,10,FALSE)&gt;L$3,5,IF(VLOOKUP($C77,'Regional Crises'!$B$1:$R$66,10,FALSE)&lt;L$4,0,5-(L$3-VLOOKUP($C77,'Regional Crises'!$B$1:$R$66,10,FALSE))/(L$3-L$4)*5)),1))),IF(VLOOKUP($E77,'Country Indicator Data'!$B$4:$N$300,6,FALSE)="x","x",ROUND(IF(VLOOKUP($E77,'Country Indicator Data'!$B$4:$N$300,6,FALSE)&gt;L$3,5,IF(VLOOKUP($E77,'Country Indicator Data'!$B$4:$N$300,6,FALSE)&lt;L$4,0,5-(L$3-VLOOKUP($E77,'Country Indicator Data'!$B$4:$N$300,6,FALSE))/(L$3-L$4)*5)),1)))</f>
        <v>0.8</v>
      </c>
      <c r="M77" s="163">
        <f>IF(LEN(E77)&gt;3,(IF(VLOOKUP($C77,'Regional Crises'!$B$1:$R$66,11,FALSE)="x","x",ROUND(IF(VLOOKUP($C77,'Regional Crises'!$B$1:$R$66,11,FALSE)&gt;M$3,5,IF(VLOOKUP($C77,'Regional Crises'!$B$1:$R$66,11,FALSE)&lt;M$4,0,5-(M$3-VLOOKUP($C77,'Regional Crises'!$B$1:$R$66,11,FALSE))/(M$3-M$4)*5)),1))),IF(VLOOKUP($E77,'Country Indicator Data'!$B$4:$N$300,7,FALSE)="x","x",ROUND(IF(VLOOKUP($E77,'Country Indicator Data'!$B$4:$N$300,7,FALSE)&gt;M$3,5,IF(VLOOKUP($E77,'Country Indicator Data'!$B$4:$N$300,7,FALSE)&lt;M$4,0,5-(M$3-VLOOKUP($E77,'Country Indicator Data'!$B$4:$N$300,7,FALSE))/(M$3-M$4)*5)),1)))</f>
        <v>1.3</v>
      </c>
      <c r="N77" s="163">
        <f t="shared" si="28"/>
        <v>1.05</v>
      </c>
      <c r="O77" s="163">
        <f t="shared" si="29"/>
        <v>1.1500000000000001</v>
      </c>
      <c r="P77" s="163">
        <f>IF(LEN(E77)&gt;3,VLOOKUP(C77,'Regional Crises'!$B$1:$R$69,12,FALSE),VLOOKUP(E77,'Country Indicator Data'!$B$4:$I$300,8,FALSE))</f>
        <v>0</v>
      </c>
      <c r="Q77" s="163">
        <f>IF(LEN(E77)&gt;3,((IF(VLOOKUP($C77,'Regional Crises'!$B$1:$R$66,13,FALSE)="x","x",ROUND(IF(VLOOKUP($C77,'Regional Crises'!$B$1:$R$66,13,FALSE)&gt;Q$3,5,IF(VLOOKUP($C77,'Regional Crises'!$B$1:$R$66,13,FALSE)&lt;Q$4,0,5-(LOG(Q$3)-LOG(VLOOKUP($C77,'Regional Crises'!$B$1:$R$66,13,FALSE)))/(LOG(Q$3)-LOG(Q$4))*5)),1)))),(IF(VLOOKUP($E77,'Country Indicator Data'!$B$4:$N$300,9,FALSE)="x","x",ROUND(IF(VLOOKUP($E77,'Country Indicator Data'!$B$4:$N$300,9,FALSE)&gt;Q$3,5,IF(VLOOKUP($E77,'Country Indicator Data'!$B$4:$N$300,9,FALSE)&lt;Q$4,0,5-(LOG(Q$3)-LOG(VLOOKUP($E77,'Country Indicator Data'!$B$4:$N$300,9,FALSE)))/(LOG(Q$3)-LOG(Q$4))*5)),1))))</f>
        <v>0</v>
      </c>
      <c r="R77" s="163">
        <f t="shared" si="30"/>
        <v>0</v>
      </c>
      <c r="S77" s="163">
        <f>IF(LEN(E77)&gt;3,((IF(VLOOKUP($C77,'Regional Crises'!$B$1:$R$66,17,FALSE)="x","x",ROUND(IF(VLOOKUP($C77,'Regional Crises'!$B$1:$R$66,17,FALSE)&gt;S$3,0,IF(VLOOKUP($C77,'Regional Crises'!$B$1:$R$66,17,FALSE)&lt;S$4,5,(S$3-VLOOKUP($C77,'Regional Crises'!$B$1:$R$66,17,FALSE))/(S$3-S$4)*5)),1)))),(IF(VLOOKUP($E77,'Country Indicator Data'!$B$4:$N$300,13,FALSE)="x","x",ROUND(IF(VLOOKUP($E77,'Country Indicator Data'!$B$4:$N$300,13,FALSE)&gt;S$3,0,IF(VLOOKUP($E77,'Country Indicator Data'!$B$4:$N$300,13,FALSE)&lt;S$4,5,(S$3-VLOOKUP($E77,'Country Indicator Data'!$B$4:$N$300,13,FALSE))/(S$3-S$4)*5)),1))))</f>
        <v>2</v>
      </c>
      <c r="T77" s="163">
        <f>IF(LEN(E77)&gt;3,((IF(VLOOKUP($C77,'Regional Crises'!$B$1:$R$66,14,FALSE)="x","x",ROUND(IF(VLOOKUP($C77,'Regional Crises'!$B$1:$R$66,14,FALSE)&gt;T$3,0,IF(VLOOKUP($C77,'Regional Crises'!$B$1:$R$66,14,FALSE)&lt;T$4,5,(T$3-VLOOKUP($C77,'Regional Crises'!$B$1:$R$66,14,FALSE))/(T$3-T$4)*5)),1)))),(IF(VLOOKUP($E77,'Country Indicator Data'!$B$4:$N$300,10,FALSE)="x","x",ROUND(IF(VLOOKUP($E77,'Country Indicator Data'!$B$4:$N$300,10,FALSE)&gt;T$3,0,IF(VLOOKUP($E77,'Country Indicator Data'!$B$4:$N$300,10,FALSE)&lt;T$4,5,(T$3-VLOOKUP($E77,'Country Indicator Data'!$B$4:$N$300,10,FALSE))/(T$3-T$4)*5)),1))))</f>
        <v>1.4</v>
      </c>
      <c r="U77" s="163">
        <f>IF(LEN(E77)&gt;3,((IF(VLOOKUP($C77,'Regional Crises'!$B$1:$R$66,15,FALSE)="x","x",ROUND(IF(VLOOKUP($C77,'Regional Crises'!$B$1:$R$66,15,FALSE)&gt;U$3,0,IF(VLOOKUP($C77,'Regional Crises'!$B$1:$R$66,15,FALSE)&lt;U$4,5,(U$3-VLOOKUP($C77,'Regional Crises'!$B$1:$R$66,15,FALSE))/(U$3-U$4)*5)),1)))),(IF(VLOOKUP($E77,'Country Indicator Data'!$B$4:$N$300,11,FALSE)="x","x",ROUND(IF(VLOOKUP($E77,'Country Indicator Data'!$B$4:$N$300,11,FALSE)&gt;U$3,0,IF(VLOOKUP($E77,'Country Indicator Data'!$B$4:$N$300,11,FALSE)&lt;U$4,5,(U$3-VLOOKUP($E77,'Country Indicator Data'!$B$4:$N$300,11,FALSE))/(U$3-U$4)*5)),1))))</f>
        <v>0.4</v>
      </c>
      <c r="V77" s="163">
        <f>IF(LEN(E77)&gt;3,((IF(VLOOKUP($C77,'Regional Crises'!$B$1:$R$66,16,FALSE)="x","x",ROUND(IF(VLOOKUP($C77,'Regional Crises'!$B$1:$R$66,16,FALSE)&gt;V$3,0,IF(VLOOKUP($C77,'Regional Crises'!$B$1:$R$66,16,FALSE)&lt;V$4,5,(V$3-VLOOKUP($C77,'Regional Crises'!$B$1:$R$66,16,FALSE))/(V$3-V$4)*5)),1)))),(IF(VLOOKUP($E77,'Country Indicator Data'!$B$4:$N$300,12,FALSE)="x","x",ROUND(IF(VLOOKUP($E77,'Country Indicator Data'!$B$4:$N$300,12,FALSE)&gt;V$3,0,IF(VLOOKUP($E77,'Country Indicator Data'!$B$4:$N$300,12,FALSE)&lt;V$4,5,(V$3-VLOOKUP($E77,'Country Indicator Data'!$B$4:$N$300,12,FALSE))/(V$3-V$4)*5)),1))))</f>
        <v>0.6</v>
      </c>
      <c r="W77" s="163">
        <f t="shared" si="31"/>
        <v>1.1000000000000001</v>
      </c>
      <c r="X77" s="163">
        <f t="shared" si="32"/>
        <v>0.8</v>
      </c>
      <c r="Y77" s="184">
        <f>IF('Core Indicators'!FC74="x","x",IF('Core Indicators'!FC74&gt;=5,5,IF('Core Indicators'!FC74&gt;=4,4,IF('Core Indicators'!FC74&gt;=3,3,IF('Core Indicators'!FC74&gt;=2,2,IF('Core Indicators'!FC74&gt;=1,1,0))))))</f>
        <v>2</v>
      </c>
      <c r="Z77" s="163">
        <f t="shared" si="33"/>
        <v>2</v>
      </c>
      <c r="AA77" s="184">
        <f>'Crisis Indicator Data'!Y74</f>
        <v>0</v>
      </c>
      <c r="AB77" s="184">
        <f>'Crisis Indicator Data'!Z74</f>
        <v>0</v>
      </c>
      <c r="AC77" s="184">
        <f>'Crisis Indicator Data'!AA74</f>
        <v>0</v>
      </c>
      <c r="AD77" s="184">
        <f>'Crisis Indicator Data'!AB74</f>
        <v>0</v>
      </c>
      <c r="AE77" s="184">
        <f t="shared" si="34"/>
        <v>0</v>
      </c>
      <c r="AF77" s="184">
        <f>'Crisis Indicator Data'!AC74</f>
        <v>0</v>
      </c>
      <c r="AG77" s="184">
        <f>'Crisis Indicator Data'!AD74</f>
        <v>0</v>
      </c>
      <c r="AH77" s="184">
        <f t="shared" si="35"/>
        <v>0</v>
      </c>
      <c r="AI77" s="184">
        <f>'Crisis Indicator Data'!AE74</f>
        <v>0</v>
      </c>
      <c r="AJ77" s="184">
        <f>'Crisis Indicator Data'!AF74</f>
        <v>0</v>
      </c>
      <c r="AK77" s="184">
        <f>'Crisis Indicator Data'!AG74</f>
        <v>0</v>
      </c>
      <c r="AL77" s="184">
        <f t="shared" si="36"/>
        <v>0</v>
      </c>
      <c r="AM77" s="163">
        <f t="shared" si="37"/>
        <v>0</v>
      </c>
      <c r="AN77" s="163">
        <f t="shared" si="38"/>
        <v>1</v>
      </c>
    </row>
    <row r="78" spans="1:40" ht="13.5" customHeight="1" x14ac:dyDescent="0.35">
      <c r="A78" s="172" t="str">
        <f>'Crisis Indicator Data'!A75</f>
        <v>Displacement from Russia-Ukraine conflict in Latvia</v>
      </c>
      <c r="B78" s="173" t="str">
        <f>'Crisis Indicator Data'!B75</f>
        <v>Conflict,Displacement</v>
      </c>
      <c r="C78" s="173" t="str">
        <f>'Crisis Indicator Data'!C75</f>
        <v>LVA002</v>
      </c>
      <c r="D78" s="173" t="str">
        <f>'Crisis Indicator Data'!D75</f>
        <v>Latvia</v>
      </c>
      <c r="E78" s="174" t="str">
        <f>'Crisis Indicator Data'!E75</f>
        <v>LVA</v>
      </c>
      <c r="F78" s="163">
        <f>IF(LEN(E78)&gt;3,(IF(VLOOKUP($C78,'Regional Crises'!$B$1:$R$66,7,FALSE)="x","x",ROUND(IF(VLOOKUP($C78,'Regional Crises'!$B$1:$R$66,7,FALSE)&gt;$F$3,5,IF(VLOOKUP($C78,'Regional Crises'!$B$1:$R$66,7,FALSE)&lt;F$4,0,($F$3-VLOOKUP($C78,'Regional Crises'!$B$1:$R$66,7,FALSE))/($F$3-$F$4)*5)),1))),IF(VLOOKUP($E78,'Country Indicator Data'!$B$4:$N$300,3,FALSE)="x","x",ROUND(IF(VLOOKUP($E78,'Country Indicator Data'!$B$4:$N$300,3,FALSE)&gt;$F$3,5,IF(VLOOKUP($E78,'Country Indicator Data'!$B$4:$N$300,3,FALSE)&lt;$F$4,0,($F$3-VLOOKUP($E78,'Country Indicator Data'!$B$4:$N$300,3,FALSE))/($F$3-$F$4)*5)),1)))</f>
        <v>1.4</v>
      </c>
      <c r="G78" s="163">
        <f>IF(LEN(E78)&gt;3,(IF(VLOOKUP($C78,'Regional Crises'!$B$1:$R$66,9,FALSE)="x","x",ROUND(IF(VLOOKUP($C78,'Regional Crises'!$B$1:$R$66,9,FALSE)&gt;G$3,5,IF(VLOOKUP($C78,'Regional Crises'!$B$1:$R$66,9,FALSE)&lt;G$4,0,(G$3-VLOOKUP($C78,'Regional Crises'!$B$1:$R$66,9,FALSE))/(G$3-G$4)*5)),1))),IF(VLOOKUP($E78,'Country Indicator Data'!$B$4:$N$300,5,FALSE)="x","x",ROUND(IF(VLOOKUP($E78,'Country Indicator Data'!$B$4:$N$300,5,FALSE)&gt;G$3,5,IF(VLOOKUP($E78,'Country Indicator Data'!$B$4:$N$300,5,FALSE)&lt;G$4,0,(G$3-VLOOKUP($E78,'Country Indicator Data'!$B$4:$N$300,5,FALSE))/(G$3-G$4)*5)),1)))</f>
        <v>0.5</v>
      </c>
      <c r="H78" s="163">
        <f t="shared" si="26"/>
        <v>0.95</v>
      </c>
      <c r="I78" s="163">
        <f>IF(LEN(E78)&gt;3,(IF(VLOOKUP($C78,'Regional Crises'!$B$1:$R$66,6,FALSE)="x","x",ROUND(IF(VLOOKUP($C78,'Regional Crises'!$B$1:$R$66,6,FALSE)&gt;I$3,5,IF(VLOOKUP($C78,'Regional Crises'!$B$1:$R$66,6,FALSE)&lt;I$4,0,5-(I$3-VLOOKUP($C78,'Regional Crises'!$B$1:$R$66,6,FALSE))/(I$3-I$4)*5)),1))),IF(VLOOKUP($E78,'Country Indicator Data'!$B$4:$N$300,2,FALSE)="x","x",ROUND(IF(VLOOKUP($E78,'Country Indicator Data'!$B$4:$N$300,2,FALSE)&gt;I$3,5,IF(VLOOKUP($E78,'Country Indicator Data'!$B$4:$N$300,2,FALSE)&lt;I$4,0,5-(I$3-VLOOKUP($E78,'Country Indicator Data'!$B$4:$N$300,2,FALSE))/(I$3-I$4)*5)),1)))</f>
        <v>2.9</v>
      </c>
      <c r="J78" s="163">
        <f>IF(LEN(E78)&gt;3,(IF(VLOOKUP($C78,'Regional Crises'!$B$1:$R$66,8,FALSE)="x","x",ROUND(IF(VLOOKUP($C78,'Regional Crises'!$B$1:$R$66,8,FALSE)&gt;J$3,5,IF(VLOOKUP($C78,'Regional Crises'!$B$1:$R$66,8,FALSE)&lt;J$4,0,5-(J$3-VLOOKUP($C78,'Regional Crises'!$B$1:$R$66,8,FALSE))/(J$3-J$4)*5)),1))),IF(VLOOKUP($E78,'Country Indicator Data'!$B$4:$N$300,4,FALSE)="x","x",ROUND(IF(VLOOKUP($E78,'Country Indicator Data'!$B$4:$N$300,4,FALSE)&gt;J$3,5,IF(VLOOKUP($E78,'Country Indicator Data'!$B$4:$N$300,4,FALSE)&lt;J$4,0,5-(J$3-VLOOKUP($E78,'Country Indicator Data'!$B$4:$N$300,4,FALSE))/(J$3-J$4)*5)),1)))</f>
        <v>3.5</v>
      </c>
      <c r="K78" s="163">
        <f t="shared" si="27"/>
        <v>3.2</v>
      </c>
      <c r="L78" s="163">
        <f>IF(LEN(E78)&gt;3,(IF(VLOOKUP($C78,'Regional Crises'!$B$1:$R$66,10,FALSE)="x","x",ROUND(IF(VLOOKUP($C78,'Regional Crises'!$B$1:$R$66,10,FALSE)&gt;L$3,5,IF(VLOOKUP($C78,'Regional Crises'!$B$1:$R$66,10,FALSE)&lt;L$4,0,5-(L$3-VLOOKUP($C78,'Regional Crises'!$B$1:$R$66,10,FALSE))/(L$3-L$4)*5)),1))),IF(VLOOKUP($E78,'Country Indicator Data'!$B$4:$N$300,6,FALSE)="x","x",ROUND(IF(VLOOKUP($E78,'Country Indicator Data'!$B$4:$N$300,6,FALSE)&gt;L$3,5,IF(VLOOKUP($E78,'Country Indicator Data'!$B$4:$N$300,6,FALSE)&lt;L$4,0,5-(L$3-VLOOKUP($E78,'Country Indicator Data'!$B$4:$N$300,6,FALSE))/(L$3-L$4)*5)),1)))</f>
        <v>1.1000000000000001</v>
      </c>
      <c r="M78" s="163">
        <f>IF(LEN(E78)&gt;3,(IF(VLOOKUP($C78,'Regional Crises'!$B$1:$R$66,11,FALSE)="x","x",ROUND(IF(VLOOKUP($C78,'Regional Crises'!$B$1:$R$66,11,FALSE)&gt;M$3,5,IF(VLOOKUP($C78,'Regional Crises'!$B$1:$R$66,11,FALSE)&lt;M$4,0,5-(M$3-VLOOKUP($C78,'Regional Crises'!$B$1:$R$66,11,FALSE))/(M$3-M$4)*5)),1))),IF(VLOOKUP($E78,'Country Indicator Data'!$B$4:$N$300,7,FALSE)="x","x",ROUND(IF(VLOOKUP($E78,'Country Indicator Data'!$B$4:$N$300,7,FALSE)&gt;M$3,5,IF(VLOOKUP($E78,'Country Indicator Data'!$B$4:$N$300,7,FALSE)&lt;M$4,0,5-(M$3-VLOOKUP($E78,'Country Indicator Data'!$B$4:$N$300,7,FALSE))/(M$3-M$4)*5)),1)))</f>
        <v>1.3</v>
      </c>
      <c r="N78" s="163">
        <f t="shared" si="28"/>
        <v>1.2000000000000002</v>
      </c>
      <c r="O78" s="163">
        <f t="shared" si="29"/>
        <v>1.7833333333333334</v>
      </c>
      <c r="P78" s="163">
        <f>IF(LEN(E78)&gt;3,VLOOKUP(C78,'Regional Crises'!$B$1:$R$69,12,FALSE),VLOOKUP(E78,'Country Indicator Data'!$B$4:$I$300,8,FALSE))</f>
        <v>0</v>
      </c>
      <c r="Q78" s="163">
        <f>IF(LEN(E78)&gt;3,((IF(VLOOKUP($C78,'Regional Crises'!$B$1:$R$66,13,FALSE)="x","x",ROUND(IF(VLOOKUP($C78,'Regional Crises'!$B$1:$R$66,13,FALSE)&gt;Q$3,5,IF(VLOOKUP($C78,'Regional Crises'!$B$1:$R$66,13,FALSE)&lt;Q$4,0,5-(LOG(Q$3)-LOG(VLOOKUP($C78,'Regional Crises'!$B$1:$R$66,13,FALSE)))/(LOG(Q$3)-LOG(Q$4))*5)),1)))),(IF(VLOOKUP($E78,'Country Indicator Data'!$B$4:$N$300,9,FALSE)="x","x",ROUND(IF(VLOOKUP($E78,'Country Indicator Data'!$B$4:$N$300,9,FALSE)&gt;Q$3,5,IF(VLOOKUP($E78,'Country Indicator Data'!$B$4:$N$300,9,FALSE)&lt;Q$4,0,5-(LOG(Q$3)-LOG(VLOOKUP($E78,'Country Indicator Data'!$B$4:$N$300,9,FALSE)))/(LOG(Q$3)-LOG(Q$4))*5)),1))))</f>
        <v>0</v>
      </c>
      <c r="R78" s="163">
        <f t="shared" si="30"/>
        <v>0</v>
      </c>
      <c r="S78" s="163">
        <f>IF(LEN(E78)&gt;3,((IF(VLOOKUP($C78,'Regional Crises'!$B$1:$R$66,17,FALSE)="x","x",ROUND(IF(VLOOKUP($C78,'Regional Crises'!$B$1:$R$66,17,FALSE)&gt;S$3,0,IF(VLOOKUP($C78,'Regional Crises'!$B$1:$R$66,17,FALSE)&lt;S$4,5,(S$3-VLOOKUP($C78,'Regional Crises'!$B$1:$R$66,17,FALSE))/(S$3-S$4)*5)),1)))),(IF(VLOOKUP($E78,'Country Indicator Data'!$B$4:$N$300,13,FALSE)="x","x",ROUND(IF(VLOOKUP($E78,'Country Indicator Data'!$B$4:$N$300,13,FALSE)&gt;S$3,0,IF(VLOOKUP($E78,'Country Indicator Data'!$B$4:$N$300,13,FALSE)&lt;S$4,5,(S$3-VLOOKUP($E78,'Country Indicator Data'!$B$4:$N$300,13,FALSE))/(S$3-S$4)*5)),1))))</f>
        <v>2</v>
      </c>
      <c r="T78" s="163">
        <f>IF(LEN(E78)&gt;3,((IF(VLOOKUP($C78,'Regional Crises'!$B$1:$R$66,14,FALSE)="x","x",ROUND(IF(VLOOKUP($C78,'Regional Crises'!$B$1:$R$66,14,FALSE)&gt;T$3,0,IF(VLOOKUP($C78,'Regional Crises'!$B$1:$R$66,14,FALSE)&lt;T$4,5,(T$3-VLOOKUP($C78,'Regional Crises'!$B$1:$R$66,14,FALSE))/(T$3-T$4)*5)),1)))),(IF(VLOOKUP($E78,'Country Indicator Data'!$B$4:$N$300,10,FALSE)="x","x",ROUND(IF(VLOOKUP($E78,'Country Indicator Data'!$B$4:$N$300,10,FALSE)&gt;T$3,0,IF(VLOOKUP($E78,'Country Indicator Data'!$B$4:$N$300,10,FALSE)&lt;T$4,5,(T$3-VLOOKUP($E78,'Country Indicator Data'!$B$4:$N$300,10,FALSE))/(T$3-T$4)*5)),1))))</f>
        <v>1.6</v>
      </c>
      <c r="U78" s="163">
        <f>IF(LEN(E78)&gt;3,((IF(VLOOKUP($C78,'Regional Crises'!$B$1:$R$66,15,FALSE)="x","x",ROUND(IF(VLOOKUP($C78,'Regional Crises'!$B$1:$R$66,15,FALSE)&gt;U$3,0,IF(VLOOKUP($C78,'Regional Crises'!$B$1:$R$66,15,FALSE)&lt;U$4,5,(U$3-VLOOKUP($C78,'Regional Crises'!$B$1:$R$66,15,FALSE))/(U$3-U$4)*5)),1)))),(IF(VLOOKUP($E78,'Country Indicator Data'!$B$4:$N$300,11,FALSE)="x","x",ROUND(IF(VLOOKUP($E78,'Country Indicator Data'!$B$4:$N$300,11,FALSE)&gt;U$3,0,IF(VLOOKUP($E78,'Country Indicator Data'!$B$4:$N$300,11,FALSE)&lt;U$4,5,(U$3-VLOOKUP($E78,'Country Indicator Data'!$B$4:$N$300,11,FALSE))/(U$3-U$4)*5)),1))))</f>
        <v>0.6</v>
      </c>
      <c r="V78" s="163">
        <f>IF(LEN(E78)&gt;3,((IF(VLOOKUP($C78,'Regional Crises'!$B$1:$R$66,16,FALSE)="x","x",ROUND(IF(VLOOKUP($C78,'Regional Crises'!$B$1:$R$66,16,FALSE)&gt;V$3,0,IF(VLOOKUP($C78,'Regional Crises'!$B$1:$R$66,16,FALSE)&lt;V$4,5,(V$3-VLOOKUP($C78,'Regional Crises'!$B$1:$R$66,16,FALSE))/(V$3-V$4)*5)),1)))),(IF(VLOOKUP($E78,'Country Indicator Data'!$B$4:$N$300,12,FALSE)="x","x",ROUND(IF(VLOOKUP($E78,'Country Indicator Data'!$B$4:$N$300,12,FALSE)&gt;V$3,0,IF(VLOOKUP($E78,'Country Indicator Data'!$B$4:$N$300,12,FALSE)&lt;V$4,5,(V$3-VLOOKUP($E78,'Country Indicator Data'!$B$4:$N$300,12,FALSE))/(V$3-V$4)*5)),1))))</f>
        <v>0.6</v>
      </c>
      <c r="W78" s="163">
        <f t="shared" si="31"/>
        <v>1.2</v>
      </c>
      <c r="X78" s="163">
        <f t="shared" si="32"/>
        <v>1</v>
      </c>
      <c r="Y78" s="184">
        <f>IF('Core Indicators'!FC75="x","x",IF('Core Indicators'!FC75&gt;=5,5,IF('Core Indicators'!FC75&gt;=4,4,IF('Core Indicators'!FC75&gt;=3,3,IF('Core Indicators'!FC75&gt;=2,2,IF('Core Indicators'!FC75&gt;=1,1,0))))))</f>
        <v>2</v>
      </c>
      <c r="Z78" s="163">
        <f t="shared" si="33"/>
        <v>2</v>
      </c>
      <c r="AA78" s="184">
        <f>'Crisis Indicator Data'!Y75</f>
        <v>0</v>
      </c>
      <c r="AB78" s="184">
        <f>'Crisis Indicator Data'!Z75</f>
        <v>0</v>
      </c>
      <c r="AC78" s="184">
        <f>'Crisis Indicator Data'!AA75</f>
        <v>0</v>
      </c>
      <c r="AD78" s="184">
        <f>'Crisis Indicator Data'!AB75</f>
        <v>0</v>
      </c>
      <c r="AE78" s="184">
        <f t="shared" si="34"/>
        <v>0</v>
      </c>
      <c r="AF78" s="184">
        <f>'Crisis Indicator Data'!AC75</f>
        <v>0</v>
      </c>
      <c r="AG78" s="184">
        <f>'Crisis Indicator Data'!AD75</f>
        <v>1</v>
      </c>
      <c r="AH78" s="184">
        <f t="shared" si="35"/>
        <v>1</v>
      </c>
      <c r="AI78" s="184">
        <f>'Crisis Indicator Data'!AE75</f>
        <v>0</v>
      </c>
      <c r="AJ78" s="184">
        <f>'Crisis Indicator Data'!AF75</f>
        <v>0</v>
      </c>
      <c r="AK78" s="184">
        <f>'Crisis Indicator Data'!AG75</f>
        <v>0</v>
      </c>
      <c r="AL78" s="184">
        <f t="shared" si="36"/>
        <v>0</v>
      </c>
      <c r="AM78" s="163">
        <f t="shared" si="37"/>
        <v>0</v>
      </c>
      <c r="AN78" s="163">
        <f t="shared" si="38"/>
        <v>1</v>
      </c>
    </row>
    <row r="79" spans="1:40" ht="13.5" customHeight="1" x14ac:dyDescent="0.35">
      <c r="A79" s="172" t="str">
        <f>'Crisis Indicator Data'!A76</f>
        <v>Mixed migration flows in Morocco</v>
      </c>
      <c r="B79" s="173" t="str">
        <f>'Crisis Indicator Data'!B76</f>
        <v>Displacement</v>
      </c>
      <c r="C79" s="173" t="str">
        <f>'Crisis Indicator Data'!C76</f>
        <v>MAR002</v>
      </c>
      <c r="D79" s="173" t="str">
        <f>'Crisis Indicator Data'!D76</f>
        <v>Morocco</v>
      </c>
      <c r="E79" s="174" t="str">
        <f>'Crisis Indicator Data'!E76</f>
        <v>MAR</v>
      </c>
      <c r="F79" s="163">
        <f>IF(LEN(E79)&gt;3,(IF(VLOOKUP($C79,'Regional Crises'!$B$1:$R$66,7,FALSE)="x","x",ROUND(IF(VLOOKUP($C79,'Regional Crises'!$B$1:$R$66,7,FALSE)&gt;$F$3,5,IF(VLOOKUP($C79,'Regional Crises'!$B$1:$R$66,7,FALSE)&lt;F$4,0,($F$3-VLOOKUP($C79,'Regional Crises'!$B$1:$R$66,7,FALSE))/($F$3-$F$4)*5)),1))),IF(VLOOKUP($E79,'Country Indicator Data'!$B$4:$N$300,3,FALSE)="x","x",ROUND(IF(VLOOKUP($E79,'Country Indicator Data'!$B$4:$N$300,3,FALSE)&gt;$F$3,5,IF(VLOOKUP($E79,'Country Indicator Data'!$B$4:$N$300,3,FALSE)&lt;$F$4,0,($F$3-VLOOKUP($E79,'Country Indicator Data'!$B$4:$N$300,3,FALSE))/($F$3-$F$4)*5)),1)))</f>
        <v>3.2</v>
      </c>
      <c r="G79" s="163">
        <f>IF(LEN(E79)&gt;3,(IF(VLOOKUP($C79,'Regional Crises'!$B$1:$R$66,9,FALSE)="x","x",ROUND(IF(VLOOKUP($C79,'Regional Crises'!$B$1:$R$66,9,FALSE)&gt;G$3,5,IF(VLOOKUP($C79,'Regional Crises'!$B$1:$R$66,9,FALSE)&lt;G$4,0,(G$3-VLOOKUP($C79,'Regional Crises'!$B$1:$R$66,9,FALSE))/(G$3-G$4)*5)),1))),IF(VLOOKUP($E79,'Country Indicator Data'!$B$4:$N$300,5,FALSE)="x","x",ROUND(IF(VLOOKUP($E79,'Country Indicator Data'!$B$4:$N$300,5,FALSE)&gt;G$3,5,IF(VLOOKUP($E79,'Country Indicator Data'!$B$4:$N$300,5,FALSE)&lt;G$4,0,(G$3-VLOOKUP($E79,'Country Indicator Data'!$B$4:$N$300,5,FALSE))/(G$3-G$4)*5)),1)))</f>
        <v>3.2</v>
      </c>
      <c r="H79" s="163">
        <f t="shared" si="26"/>
        <v>3.2</v>
      </c>
      <c r="I79" s="163">
        <f>IF(LEN(E79)&gt;3,(IF(VLOOKUP($C79,'Regional Crises'!$B$1:$R$66,6,FALSE)="x","x",ROUND(IF(VLOOKUP($C79,'Regional Crises'!$B$1:$R$66,6,FALSE)&gt;I$3,5,IF(VLOOKUP($C79,'Regional Crises'!$B$1:$R$66,6,FALSE)&lt;I$4,0,5-(I$3-VLOOKUP($C79,'Regional Crises'!$B$1:$R$66,6,FALSE))/(I$3-I$4)*5)),1))),IF(VLOOKUP($E79,'Country Indicator Data'!$B$4:$N$300,2,FALSE)="x","x",ROUND(IF(VLOOKUP($E79,'Country Indicator Data'!$B$4:$N$300,2,FALSE)&gt;I$3,5,IF(VLOOKUP($E79,'Country Indicator Data'!$B$4:$N$300,2,FALSE)&lt;I$4,0,5-(I$3-VLOOKUP($E79,'Country Indicator Data'!$B$4:$N$300,2,FALSE))/(I$3-I$4)*5)),1)))</f>
        <v>2.5</v>
      </c>
      <c r="J79" s="163">
        <f>IF(LEN(E79)&gt;3,(IF(VLOOKUP($C79,'Regional Crises'!$B$1:$R$66,8,FALSE)="x","x",ROUND(IF(VLOOKUP($C79,'Regional Crises'!$B$1:$R$66,8,FALSE)&gt;J$3,5,IF(VLOOKUP($C79,'Regional Crises'!$B$1:$R$66,8,FALSE)&lt;J$4,0,5-(J$3-VLOOKUP($C79,'Regional Crises'!$B$1:$R$66,8,FALSE))/(J$3-J$4)*5)),1))),IF(VLOOKUP($E79,'Country Indicator Data'!$B$4:$N$300,4,FALSE)="x","x",ROUND(IF(VLOOKUP($E79,'Country Indicator Data'!$B$4:$N$300,4,FALSE)&gt;J$3,5,IF(VLOOKUP($E79,'Country Indicator Data'!$B$4:$N$300,4,FALSE)&lt;J$4,0,5-(J$3-VLOOKUP($E79,'Country Indicator Data'!$B$4:$N$300,4,FALSE))/(J$3-J$4)*5)),1)))</f>
        <v>4</v>
      </c>
      <c r="K79" s="163">
        <f t="shared" si="27"/>
        <v>3.25</v>
      </c>
      <c r="L79" s="163">
        <f>IF(LEN(E79)&gt;3,(IF(VLOOKUP($C79,'Regional Crises'!$B$1:$R$66,10,FALSE)="x","x",ROUND(IF(VLOOKUP($C79,'Regional Crises'!$B$1:$R$66,10,FALSE)&gt;L$3,5,IF(VLOOKUP($C79,'Regional Crises'!$B$1:$R$66,10,FALSE)&lt;L$4,0,5-(L$3-VLOOKUP($C79,'Regional Crises'!$B$1:$R$66,10,FALSE))/(L$3-L$4)*5)),1))),IF(VLOOKUP($E79,'Country Indicator Data'!$B$4:$N$300,6,FALSE)="x","x",ROUND(IF(VLOOKUP($E79,'Country Indicator Data'!$B$4:$N$300,6,FALSE)&gt;L$3,5,IF(VLOOKUP($E79,'Country Indicator Data'!$B$4:$N$300,6,FALSE)&lt;L$4,0,5-(L$3-VLOOKUP($E79,'Country Indicator Data'!$B$4:$N$300,6,FALSE))/(L$3-L$4)*5)),1)))</f>
        <v>3.3</v>
      </c>
      <c r="M79" s="163">
        <f>IF(LEN(E79)&gt;3,(IF(VLOOKUP($C79,'Regional Crises'!$B$1:$R$66,11,FALSE)="x","x",ROUND(IF(VLOOKUP($C79,'Regional Crises'!$B$1:$R$66,11,FALSE)&gt;M$3,5,IF(VLOOKUP($C79,'Regional Crises'!$B$1:$R$66,11,FALSE)&lt;M$4,0,5-(M$3-VLOOKUP($C79,'Regional Crises'!$B$1:$R$66,11,FALSE))/(M$3-M$4)*5)),1))),IF(VLOOKUP($E79,'Country Indicator Data'!$B$4:$N$300,7,FALSE)="x","x",ROUND(IF(VLOOKUP($E79,'Country Indicator Data'!$B$4:$N$300,7,FALSE)&gt;M$3,5,IF(VLOOKUP($E79,'Country Indicator Data'!$B$4:$N$300,7,FALSE)&lt;M$4,0,5-(M$3-VLOOKUP($E79,'Country Indicator Data'!$B$4:$N$300,7,FALSE))/(M$3-M$4)*5)),1)))</f>
        <v>1.8</v>
      </c>
      <c r="N79" s="163">
        <f t="shared" si="28"/>
        <v>2.5499999999999998</v>
      </c>
      <c r="O79" s="163">
        <f t="shared" si="29"/>
        <v>3</v>
      </c>
      <c r="P79" s="163">
        <f>IF(LEN(E79)&gt;3,VLOOKUP(C79,'Regional Crises'!$B$1:$R$69,12,FALSE),VLOOKUP(E79,'Country Indicator Data'!$B$4:$I$300,8,FALSE))</f>
        <v>3</v>
      </c>
      <c r="Q79" s="163">
        <f>IF(LEN(E79)&gt;3,((IF(VLOOKUP($C79,'Regional Crises'!$B$1:$R$66,13,FALSE)="x","x",ROUND(IF(VLOOKUP($C79,'Regional Crises'!$B$1:$R$66,13,FALSE)&gt;Q$3,5,IF(VLOOKUP($C79,'Regional Crises'!$B$1:$R$66,13,FALSE)&lt;Q$4,0,5-(LOG(Q$3)-LOG(VLOOKUP($C79,'Regional Crises'!$B$1:$R$66,13,FALSE)))/(LOG(Q$3)-LOG(Q$4))*5)),1)))),(IF(VLOOKUP($E79,'Country Indicator Data'!$B$4:$N$300,9,FALSE)="x","x",ROUND(IF(VLOOKUP($E79,'Country Indicator Data'!$B$4:$N$300,9,FALSE)&gt;Q$3,5,IF(VLOOKUP($E79,'Country Indicator Data'!$B$4:$N$300,9,FALSE)&lt;Q$4,0,5-(LOG(Q$3)-LOG(VLOOKUP($E79,'Country Indicator Data'!$B$4:$N$300,9,FALSE)))/(LOG(Q$3)-LOG(Q$4))*5)),1))))</f>
        <v>3</v>
      </c>
      <c r="R79" s="163">
        <f t="shared" si="30"/>
        <v>3</v>
      </c>
      <c r="S79" s="163">
        <f>IF(LEN(E79)&gt;3,((IF(VLOOKUP($C79,'Regional Crises'!$B$1:$R$66,17,FALSE)="x","x",ROUND(IF(VLOOKUP($C79,'Regional Crises'!$B$1:$R$66,17,FALSE)&gt;S$3,0,IF(VLOOKUP($C79,'Regional Crises'!$B$1:$R$66,17,FALSE)&lt;S$4,5,(S$3-VLOOKUP($C79,'Regional Crises'!$B$1:$R$66,17,FALSE))/(S$3-S$4)*5)),1)))),(IF(VLOOKUP($E79,'Country Indicator Data'!$B$4:$N$300,13,FALSE)="x","x",ROUND(IF(VLOOKUP($E79,'Country Indicator Data'!$B$4:$N$300,13,FALSE)&gt;S$3,0,IF(VLOOKUP($E79,'Country Indicator Data'!$B$4:$N$300,13,FALSE)&lt;S$4,5,(S$3-VLOOKUP($E79,'Country Indicator Data'!$B$4:$N$300,13,FALSE))/(S$3-S$4)*5)),1))))</f>
        <v>3.1</v>
      </c>
      <c r="T79" s="163">
        <f>IF(LEN(E79)&gt;3,((IF(VLOOKUP($C79,'Regional Crises'!$B$1:$R$66,14,FALSE)="x","x",ROUND(IF(VLOOKUP($C79,'Regional Crises'!$B$1:$R$66,14,FALSE)&gt;T$3,0,IF(VLOOKUP($C79,'Regional Crises'!$B$1:$R$66,14,FALSE)&lt;T$4,5,(T$3-VLOOKUP($C79,'Regional Crises'!$B$1:$R$66,14,FALSE))/(T$3-T$4)*5)),1)))),(IF(VLOOKUP($E79,'Country Indicator Data'!$B$4:$N$300,10,FALSE)="x","x",ROUND(IF(VLOOKUP($E79,'Country Indicator Data'!$B$4:$N$300,10,FALSE)&gt;T$3,0,IF(VLOOKUP($E79,'Country Indicator Data'!$B$4:$N$300,10,FALSE)&lt;T$4,5,(T$3-VLOOKUP($E79,'Country Indicator Data'!$B$4:$N$300,10,FALSE))/(T$3-T$4)*5)),1))))</f>
        <v>2.7</v>
      </c>
      <c r="U79" s="163">
        <f>IF(LEN(E79)&gt;3,((IF(VLOOKUP($C79,'Regional Crises'!$B$1:$R$66,15,FALSE)="x","x",ROUND(IF(VLOOKUP($C79,'Regional Crises'!$B$1:$R$66,15,FALSE)&gt;U$3,0,IF(VLOOKUP($C79,'Regional Crises'!$B$1:$R$66,15,FALSE)&lt;U$4,5,(U$3-VLOOKUP($C79,'Regional Crises'!$B$1:$R$66,15,FALSE))/(U$3-U$4)*5)),1)))),(IF(VLOOKUP($E79,'Country Indicator Data'!$B$4:$N$300,11,FALSE)="x","x",ROUND(IF(VLOOKUP($E79,'Country Indicator Data'!$B$4:$N$300,11,FALSE)&gt;U$3,0,IF(VLOOKUP($E79,'Country Indicator Data'!$B$4:$N$300,11,FALSE)&lt;U$4,5,(U$3-VLOOKUP($E79,'Country Indicator Data'!$B$4:$N$300,11,FALSE))/(U$3-U$4)*5)),1))))</f>
        <v>2.7</v>
      </c>
      <c r="V79" s="163">
        <f>IF(LEN(E79)&gt;3,((IF(VLOOKUP($C79,'Regional Crises'!$B$1:$R$66,16,FALSE)="x","x",ROUND(IF(VLOOKUP($C79,'Regional Crises'!$B$1:$R$66,16,FALSE)&gt;V$3,0,IF(VLOOKUP($C79,'Regional Crises'!$B$1:$R$66,16,FALSE)&lt;V$4,5,(V$3-VLOOKUP($C79,'Regional Crises'!$B$1:$R$66,16,FALSE))/(V$3-V$4)*5)),1)))),(IF(VLOOKUP($E79,'Country Indicator Data'!$B$4:$N$300,12,FALSE)="x","x",ROUND(IF(VLOOKUP($E79,'Country Indicator Data'!$B$4:$N$300,12,FALSE)&gt;V$3,0,IF(VLOOKUP($E79,'Country Indicator Data'!$B$4:$N$300,12,FALSE)&lt;V$4,5,(V$3-VLOOKUP($E79,'Country Indicator Data'!$B$4:$N$300,12,FALSE))/(V$3-V$4)*5)),1))))</f>
        <v>3.2</v>
      </c>
      <c r="W79" s="163">
        <f t="shared" si="31"/>
        <v>2.9</v>
      </c>
      <c r="X79" s="163">
        <f t="shared" si="32"/>
        <v>3</v>
      </c>
      <c r="Y79" s="184">
        <f>IF('Core Indicators'!FC76="x","x",IF('Core Indicators'!FC76&gt;=5,5,IF('Core Indicators'!FC76&gt;=4,4,IF('Core Indicators'!FC76&gt;=3,3,IF('Core Indicators'!FC76&gt;=2,2,IF('Core Indicators'!FC76&gt;=1,1,0))))))</f>
        <v>3</v>
      </c>
      <c r="Z79" s="163">
        <f t="shared" si="33"/>
        <v>3</v>
      </c>
      <c r="AA79" s="184">
        <f>'Crisis Indicator Data'!Y76</f>
        <v>2</v>
      </c>
      <c r="AB79" s="184">
        <f>'Crisis Indicator Data'!Z76</f>
        <v>0</v>
      </c>
      <c r="AC79" s="184">
        <f>'Crisis Indicator Data'!AA76</f>
        <v>0</v>
      </c>
      <c r="AD79" s="184">
        <f>'Crisis Indicator Data'!AB76</f>
        <v>0</v>
      </c>
      <c r="AE79" s="184">
        <f t="shared" si="34"/>
        <v>2</v>
      </c>
      <c r="AF79" s="184">
        <f>'Crisis Indicator Data'!AC76</f>
        <v>0</v>
      </c>
      <c r="AG79" s="184">
        <f>'Crisis Indicator Data'!AD76</f>
        <v>1</v>
      </c>
      <c r="AH79" s="184">
        <f t="shared" si="35"/>
        <v>1</v>
      </c>
      <c r="AI79" s="184">
        <f>'Crisis Indicator Data'!AE76</f>
        <v>0</v>
      </c>
      <c r="AJ79" s="184">
        <f>'Crisis Indicator Data'!AF76</f>
        <v>0</v>
      </c>
      <c r="AK79" s="184">
        <f>'Crisis Indicator Data'!AG76</f>
        <v>2</v>
      </c>
      <c r="AL79" s="184">
        <f t="shared" si="36"/>
        <v>2</v>
      </c>
      <c r="AM79" s="163">
        <f t="shared" si="37"/>
        <v>2</v>
      </c>
      <c r="AN79" s="163">
        <f t="shared" si="38"/>
        <v>2.5</v>
      </c>
    </row>
    <row r="80" spans="1:40" ht="13.5" customHeight="1" x14ac:dyDescent="0.35">
      <c r="A80" s="172" t="str">
        <f>'Crisis Indicator Data'!A77</f>
        <v>DIsplacement from Russia-Ukraine conflict in Moldova</v>
      </c>
      <c r="B80" s="173" t="str">
        <f>'Crisis Indicator Data'!B77</f>
        <v>Displacement,Conflict</v>
      </c>
      <c r="C80" s="173" t="str">
        <f>'Crisis Indicator Data'!C77</f>
        <v>MDA002</v>
      </c>
      <c r="D80" s="173" t="str">
        <f>'Crisis Indicator Data'!D77</f>
        <v>Moldova</v>
      </c>
      <c r="E80" s="174" t="str">
        <f>'Crisis Indicator Data'!E77</f>
        <v>MDA</v>
      </c>
      <c r="F80" s="163">
        <f>IF(LEN(E80)&gt;3,(IF(VLOOKUP($C80,'Regional Crises'!$B$1:$R$66,7,FALSE)="x","x",ROUND(IF(VLOOKUP($C80,'Regional Crises'!$B$1:$R$66,7,FALSE)&gt;$F$3,5,IF(VLOOKUP($C80,'Regional Crises'!$B$1:$R$66,7,FALSE)&lt;F$4,0,($F$3-VLOOKUP($C80,'Regional Crises'!$B$1:$R$66,7,FALSE))/($F$3-$F$4)*5)),1))),IF(VLOOKUP($E80,'Country Indicator Data'!$B$4:$N$300,3,FALSE)="x","x",ROUND(IF(VLOOKUP($E80,'Country Indicator Data'!$B$4:$N$300,3,FALSE)&gt;$F$3,5,IF(VLOOKUP($E80,'Country Indicator Data'!$B$4:$N$300,3,FALSE)&lt;$F$4,0,($F$3-VLOOKUP($E80,'Country Indicator Data'!$B$4:$N$300,3,FALSE))/($F$3-$F$4)*5)),1)))</f>
        <v>2.5</v>
      </c>
      <c r="G80" s="163">
        <f>IF(LEN(E80)&gt;3,(IF(VLOOKUP($C80,'Regional Crises'!$B$1:$R$66,9,FALSE)="x","x",ROUND(IF(VLOOKUP($C80,'Regional Crises'!$B$1:$R$66,9,FALSE)&gt;G$3,5,IF(VLOOKUP($C80,'Regional Crises'!$B$1:$R$66,9,FALSE)&lt;G$4,0,(G$3-VLOOKUP($C80,'Regional Crises'!$B$1:$R$66,9,FALSE))/(G$3-G$4)*5)),1))),IF(VLOOKUP($E80,'Country Indicator Data'!$B$4:$N$300,5,FALSE)="x","x",ROUND(IF(VLOOKUP($E80,'Country Indicator Data'!$B$4:$N$300,5,FALSE)&gt;G$3,5,IF(VLOOKUP($E80,'Country Indicator Data'!$B$4:$N$300,5,FALSE)&lt;G$4,0,(G$3-VLOOKUP($E80,'Country Indicator Data'!$B$4:$N$300,5,FALSE))/(G$3-G$4)*5)),1)))</f>
        <v>1.7</v>
      </c>
      <c r="H80" s="163">
        <f t="shared" si="26"/>
        <v>2.1</v>
      </c>
      <c r="I80" s="163">
        <f>IF(LEN(E80)&gt;3,(IF(VLOOKUP($C80,'Regional Crises'!$B$1:$R$66,6,FALSE)="x","x",ROUND(IF(VLOOKUP($C80,'Regional Crises'!$B$1:$R$66,6,FALSE)&gt;I$3,5,IF(VLOOKUP($C80,'Regional Crises'!$B$1:$R$66,6,FALSE)&lt;I$4,0,5-(I$3-VLOOKUP($C80,'Regional Crises'!$B$1:$R$66,6,FALSE))/(I$3-I$4)*5)),1))),IF(VLOOKUP($E80,'Country Indicator Data'!$B$4:$N$300,2,FALSE)="x","x",ROUND(IF(VLOOKUP($E80,'Country Indicator Data'!$B$4:$N$300,2,FALSE)&gt;I$3,5,IF(VLOOKUP($E80,'Country Indicator Data'!$B$4:$N$300,2,FALSE)&lt;I$4,0,5-(I$3-VLOOKUP($E80,'Country Indicator Data'!$B$4:$N$300,2,FALSE))/(I$3-I$4)*5)),1)))</f>
        <v>2.1</v>
      </c>
      <c r="J80" s="163">
        <f>IF(LEN(E80)&gt;3,(IF(VLOOKUP($C80,'Regional Crises'!$B$1:$R$66,8,FALSE)="x","x",ROUND(IF(VLOOKUP($C80,'Regional Crises'!$B$1:$R$66,8,FALSE)&gt;J$3,5,IF(VLOOKUP($C80,'Regional Crises'!$B$1:$R$66,8,FALSE)&lt;J$4,0,5-(J$3-VLOOKUP($C80,'Regional Crises'!$B$1:$R$66,8,FALSE))/(J$3-J$4)*5)),1))),IF(VLOOKUP($E80,'Country Indicator Data'!$B$4:$N$300,4,FALSE)="x","x",ROUND(IF(VLOOKUP($E80,'Country Indicator Data'!$B$4:$N$300,4,FALSE)&gt;J$3,5,IF(VLOOKUP($E80,'Country Indicator Data'!$B$4:$N$300,4,FALSE)&lt;J$4,0,5-(J$3-VLOOKUP($E80,'Country Indicator Data'!$B$4:$N$300,4,FALSE))/(J$3-J$4)*5)),1)))</f>
        <v>1.9</v>
      </c>
      <c r="K80" s="163">
        <f t="shared" si="27"/>
        <v>2</v>
      </c>
      <c r="L80" s="163">
        <f>IF(LEN(E80)&gt;3,(IF(VLOOKUP($C80,'Regional Crises'!$B$1:$R$66,10,FALSE)="x","x",ROUND(IF(VLOOKUP($C80,'Regional Crises'!$B$1:$R$66,10,FALSE)&gt;L$3,5,IF(VLOOKUP($C80,'Regional Crises'!$B$1:$R$66,10,FALSE)&lt;L$4,0,5-(L$3-VLOOKUP($C80,'Regional Crises'!$B$1:$R$66,10,FALSE))/(L$3-L$4)*5)),1))),IF(VLOOKUP($E80,'Country Indicator Data'!$B$4:$N$300,6,FALSE)="x","x",ROUND(IF(VLOOKUP($E80,'Country Indicator Data'!$B$4:$N$300,6,FALSE)&gt;L$3,5,IF(VLOOKUP($E80,'Country Indicator Data'!$B$4:$N$300,6,FALSE)&lt;L$4,0,5-(L$3-VLOOKUP($E80,'Country Indicator Data'!$B$4:$N$300,6,FALSE))/(L$3-L$4)*5)),1)))</f>
        <v>1.5</v>
      </c>
      <c r="M80" s="163">
        <f>IF(LEN(E80)&gt;3,(IF(VLOOKUP($C80,'Regional Crises'!$B$1:$R$66,11,FALSE)="x","x",ROUND(IF(VLOOKUP($C80,'Regional Crises'!$B$1:$R$66,11,FALSE)&gt;M$3,5,IF(VLOOKUP($C80,'Regional Crises'!$B$1:$R$66,11,FALSE)&lt;M$4,0,5-(M$3-VLOOKUP($C80,'Regional Crises'!$B$1:$R$66,11,FALSE))/(M$3-M$4)*5)),1))),IF(VLOOKUP($E80,'Country Indicator Data'!$B$4:$N$300,7,FALSE)="x","x",ROUND(IF(VLOOKUP($E80,'Country Indicator Data'!$B$4:$N$300,7,FALSE)&gt;M$3,5,IF(VLOOKUP($E80,'Country Indicator Data'!$B$4:$N$300,7,FALSE)&lt;M$4,0,5-(M$3-VLOOKUP($E80,'Country Indicator Data'!$B$4:$N$300,7,FALSE))/(M$3-M$4)*5)),1)))</f>
        <v>0.1</v>
      </c>
      <c r="N80" s="163">
        <f t="shared" si="28"/>
        <v>0.8</v>
      </c>
      <c r="O80" s="163">
        <f t="shared" si="29"/>
        <v>1.6333333333333331</v>
      </c>
      <c r="P80" s="163">
        <f>IF(LEN(E80)&gt;3,VLOOKUP(C80,'Regional Crises'!$B$1:$R$69,12,FALSE),VLOOKUP(E80,'Country Indicator Data'!$B$4:$I$300,8,FALSE))</f>
        <v>3</v>
      </c>
      <c r="Q80" s="163">
        <f>IF(LEN(E80)&gt;3,((IF(VLOOKUP($C80,'Regional Crises'!$B$1:$R$66,13,FALSE)="x","x",ROUND(IF(VLOOKUP($C80,'Regional Crises'!$B$1:$R$66,13,FALSE)&gt;Q$3,5,IF(VLOOKUP($C80,'Regional Crises'!$B$1:$R$66,13,FALSE)&lt;Q$4,0,5-(LOG(Q$3)-LOG(VLOOKUP($C80,'Regional Crises'!$B$1:$R$66,13,FALSE)))/(LOG(Q$3)-LOG(Q$4))*5)),1)))),(IF(VLOOKUP($E80,'Country Indicator Data'!$B$4:$N$300,9,FALSE)="x","x",ROUND(IF(VLOOKUP($E80,'Country Indicator Data'!$B$4:$N$300,9,FALSE)&gt;Q$3,5,IF(VLOOKUP($E80,'Country Indicator Data'!$B$4:$N$300,9,FALSE)&lt;Q$4,0,5-(LOG(Q$3)-LOG(VLOOKUP($E80,'Country Indicator Data'!$B$4:$N$300,9,FALSE)))/(LOG(Q$3)-LOG(Q$4))*5)),1))))</f>
        <v>0</v>
      </c>
      <c r="R80" s="163">
        <f t="shared" si="30"/>
        <v>1.5</v>
      </c>
      <c r="S80" s="163">
        <f>IF(LEN(E80)&gt;3,((IF(VLOOKUP($C80,'Regional Crises'!$B$1:$R$66,17,FALSE)="x","x",ROUND(IF(VLOOKUP($C80,'Regional Crises'!$B$1:$R$66,17,FALSE)&gt;S$3,0,IF(VLOOKUP($C80,'Regional Crises'!$B$1:$R$66,17,FALSE)&lt;S$4,5,(S$3-VLOOKUP($C80,'Regional Crises'!$B$1:$R$66,17,FALSE))/(S$3-S$4)*5)),1)))),(IF(VLOOKUP($E80,'Country Indicator Data'!$B$4:$N$300,13,FALSE)="x","x",ROUND(IF(VLOOKUP($E80,'Country Indicator Data'!$B$4:$N$300,13,FALSE)&gt;S$3,0,IF(VLOOKUP($E80,'Country Indicator Data'!$B$4:$N$300,13,FALSE)&lt;S$4,5,(S$3-VLOOKUP($E80,'Country Indicator Data'!$B$4:$N$300,13,FALSE))/(S$3-S$4)*5)),1))))</f>
        <v>2.9</v>
      </c>
      <c r="T80" s="163">
        <f>IF(LEN(E80)&gt;3,((IF(VLOOKUP($C80,'Regional Crises'!$B$1:$R$66,14,FALSE)="x","x",ROUND(IF(VLOOKUP($C80,'Regional Crises'!$B$1:$R$66,14,FALSE)&gt;T$3,0,IF(VLOOKUP($C80,'Regional Crises'!$B$1:$R$66,14,FALSE)&lt;T$4,5,(T$3-VLOOKUP($C80,'Regional Crises'!$B$1:$R$66,14,FALSE))/(T$3-T$4)*5)),1)))),(IF(VLOOKUP($E80,'Country Indicator Data'!$B$4:$N$300,10,FALSE)="x","x",ROUND(IF(VLOOKUP($E80,'Country Indicator Data'!$B$4:$N$300,10,FALSE)&gt;T$3,0,IF(VLOOKUP($E80,'Country Indicator Data'!$B$4:$N$300,10,FALSE)&lt;T$4,5,(T$3-VLOOKUP($E80,'Country Indicator Data'!$B$4:$N$300,10,FALSE))/(T$3-T$4)*5)),1))))</f>
        <v>2.8</v>
      </c>
      <c r="U80" s="163">
        <f>IF(LEN(E80)&gt;3,((IF(VLOOKUP($C80,'Regional Crises'!$B$1:$R$66,15,FALSE)="x","x",ROUND(IF(VLOOKUP($C80,'Regional Crises'!$B$1:$R$66,15,FALSE)&gt;U$3,0,IF(VLOOKUP($C80,'Regional Crises'!$B$1:$R$66,15,FALSE)&lt;U$4,5,(U$3-VLOOKUP($C80,'Regional Crises'!$B$1:$R$66,15,FALSE))/(U$3-U$4)*5)),1)))),(IF(VLOOKUP($E80,'Country Indicator Data'!$B$4:$N$300,11,FALSE)="x","x",ROUND(IF(VLOOKUP($E80,'Country Indicator Data'!$B$4:$N$300,11,FALSE)&gt;U$3,0,IF(VLOOKUP($E80,'Country Indicator Data'!$B$4:$N$300,11,FALSE)&lt;U$4,5,(U$3-VLOOKUP($E80,'Country Indicator Data'!$B$4:$N$300,11,FALSE))/(U$3-U$4)*5)),1))))</f>
        <v>1.8</v>
      </c>
      <c r="V80" s="163">
        <f>IF(LEN(E80)&gt;3,((IF(VLOOKUP($C80,'Regional Crises'!$B$1:$R$66,16,FALSE)="x","x",ROUND(IF(VLOOKUP($C80,'Regional Crises'!$B$1:$R$66,16,FALSE)&gt;V$3,0,IF(VLOOKUP($C80,'Regional Crises'!$B$1:$R$66,16,FALSE)&lt;V$4,5,(V$3-VLOOKUP($C80,'Regional Crises'!$B$1:$R$66,16,FALSE))/(V$3-V$4)*5)),1)))),(IF(VLOOKUP($E80,'Country Indicator Data'!$B$4:$N$300,12,FALSE)="x","x",ROUND(IF(VLOOKUP($E80,'Country Indicator Data'!$B$4:$N$300,12,FALSE)&gt;V$3,0,IF(VLOOKUP($E80,'Country Indicator Data'!$B$4:$N$300,12,FALSE)&lt;V$4,5,(V$3-VLOOKUP($E80,'Country Indicator Data'!$B$4:$N$300,12,FALSE))/(V$3-V$4)*5)),1))))</f>
        <v>2</v>
      </c>
      <c r="W80" s="163">
        <f t="shared" si="31"/>
        <v>2.4</v>
      </c>
      <c r="X80" s="163">
        <f t="shared" si="32"/>
        <v>1.8</v>
      </c>
      <c r="Y80" s="184">
        <f>IF('Core Indicators'!FC77="x","x",IF('Core Indicators'!FC77&gt;=5,5,IF('Core Indicators'!FC77&gt;=4,4,IF('Core Indicators'!FC77&gt;=3,3,IF('Core Indicators'!FC77&gt;=2,2,IF('Core Indicators'!FC77&gt;=1,1,0))))))</f>
        <v>2</v>
      </c>
      <c r="Z80" s="163">
        <f t="shared" si="33"/>
        <v>2</v>
      </c>
      <c r="AA80" s="184">
        <f>'Crisis Indicator Data'!Y77</f>
        <v>0</v>
      </c>
      <c r="AB80" s="184">
        <f>'Crisis Indicator Data'!Z77</f>
        <v>0</v>
      </c>
      <c r="AC80" s="184">
        <f>'Crisis Indicator Data'!AA77</f>
        <v>0</v>
      </c>
      <c r="AD80" s="184">
        <f>'Crisis Indicator Data'!AB77</f>
        <v>0</v>
      </c>
      <c r="AE80" s="184">
        <f t="shared" si="34"/>
        <v>0</v>
      </c>
      <c r="AF80" s="184">
        <f>'Crisis Indicator Data'!AC77</f>
        <v>0</v>
      </c>
      <c r="AG80" s="184">
        <f>'Crisis Indicator Data'!AD77</f>
        <v>0</v>
      </c>
      <c r="AH80" s="184">
        <f t="shared" si="35"/>
        <v>0</v>
      </c>
      <c r="AI80" s="184">
        <f>'Crisis Indicator Data'!AE77</f>
        <v>0</v>
      </c>
      <c r="AJ80" s="184">
        <f>'Crisis Indicator Data'!AF77</f>
        <v>0</v>
      </c>
      <c r="AK80" s="184">
        <f>'Crisis Indicator Data'!AG77</f>
        <v>1</v>
      </c>
      <c r="AL80" s="184">
        <f t="shared" si="36"/>
        <v>1</v>
      </c>
      <c r="AM80" s="163">
        <f t="shared" si="37"/>
        <v>0</v>
      </c>
      <c r="AN80" s="163">
        <f t="shared" si="38"/>
        <v>1</v>
      </c>
    </row>
    <row r="81" spans="1:40" ht="13.5" customHeight="1" x14ac:dyDescent="0.35">
      <c r="A81" s="172" t="str">
        <f>'Crisis Indicator Data'!A78</f>
        <v>Drought in Madagascar</v>
      </c>
      <c r="B81" s="173" t="str">
        <f>'Crisis Indicator Data'!B78</f>
        <v>Drought</v>
      </c>
      <c r="C81" s="173" t="str">
        <f>'Crisis Indicator Data'!C78</f>
        <v>MDG002</v>
      </c>
      <c r="D81" s="173" t="str">
        <f>'Crisis Indicator Data'!D78</f>
        <v>Madagascar</v>
      </c>
      <c r="E81" s="174" t="str">
        <f>'Crisis Indicator Data'!E78</f>
        <v>MDG</v>
      </c>
      <c r="F81" s="163">
        <f>IF(LEN(E81)&gt;3,(IF(VLOOKUP($C81,'Regional Crises'!$B$1:$R$66,7,FALSE)="x","x",ROUND(IF(VLOOKUP($C81,'Regional Crises'!$B$1:$R$66,7,FALSE)&gt;$F$3,5,IF(VLOOKUP($C81,'Regional Crises'!$B$1:$R$66,7,FALSE)&lt;F$4,0,($F$3-VLOOKUP($C81,'Regional Crises'!$B$1:$R$66,7,FALSE))/($F$3-$F$4)*5)),1))),IF(VLOOKUP($E81,'Country Indicator Data'!$B$4:$N$300,3,FALSE)="x","x",ROUND(IF(VLOOKUP($E81,'Country Indicator Data'!$B$4:$N$300,3,FALSE)&gt;$F$3,5,IF(VLOOKUP($E81,'Country Indicator Data'!$B$4:$N$300,3,FALSE)&lt;$F$4,0,($F$3-VLOOKUP($E81,'Country Indicator Data'!$B$4:$N$300,3,FALSE))/($F$3-$F$4)*5)),1)))</f>
        <v>2.9</v>
      </c>
      <c r="G81" s="163">
        <f>IF(LEN(E81)&gt;3,(IF(VLOOKUP($C81,'Regional Crises'!$B$1:$R$66,9,FALSE)="x","x",ROUND(IF(VLOOKUP($C81,'Regional Crises'!$B$1:$R$66,9,FALSE)&gt;G$3,5,IF(VLOOKUP($C81,'Regional Crises'!$B$1:$R$66,9,FALSE)&lt;G$4,0,(G$3-VLOOKUP($C81,'Regional Crises'!$B$1:$R$66,9,FALSE))/(G$3-G$4)*5)),1))),IF(VLOOKUP($E81,'Country Indicator Data'!$B$4:$N$300,5,FALSE)="x","x",ROUND(IF(VLOOKUP($E81,'Country Indicator Data'!$B$4:$N$300,5,FALSE)&gt;G$3,5,IF(VLOOKUP($E81,'Country Indicator Data'!$B$4:$N$300,5,FALSE)&lt;G$4,0,(G$3-VLOOKUP($E81,'Country Indicator Data'!$B$4:$N$300,5,FALSE))/(G$3-G$4)*5)),1)))</f>
        <v>2.7</v>
      </c>
      <c r="H81" s="163">
        <f t="shared" si="26"/>
        <v>2.8</v>
      </c>
      <c r="I81" s="163">
        <f>IF(LEN(E81)&gt;3,(IF(VLOOKUP($C81,'Regional Crises'!$B$1:$R$66,6,FALSE)="x","x",ROUND(IF(VLOOKUP($C81,'Regional Crises'!$B$1:$R$66,6,FALSE)&gt;I$3,5,IF(VLOOKUP($C81,'Regional Crises'!$B$1:$R$66,6,FALSE)&lt;I$4,0,5-(I$3-VLOOKUP($C81,'Regional Crises'!$B$1:$R$66,6,FALSE))/(I$3-I$4)*5)),1))),IF(VLOOKUP($E81,'Country Indicator Data'!$B$4:$N$300,2,FALSE)="x","x",ROUND(IF(VLOOKUP($E81,'Country Indicator Data'!$B$4:$N$300,2,FALSE)&gt;I$3,5,IF(VLOOKUP($E81,'Country Indicator Data'!$B$4:$N$300,2,FALSE)&lt;I$4,0,5-(I$3-VLOOKUP($E81,'Country Indicator Data'!$B$4:$N$300,2,FALSE))/(I$3-I$4)*5)),1)))</f>
        <v>3.1</v>
      </c>
      <c r="J81" s="163">
        <f>IF(LEN(E81)&gt;3,(IF(VLOOKUP($C81,'Regional Crises'!$B$1:$R$66,8,FALSE)="x","x",ROUND(IF(VLOOKUP($C81,'Regional Crises'!$B$1:$R$66,8,FALSE)&gt;J$3,5,IF(VLOOKUP($C81,'Regional Crises'!$B$1:$R$66,8,FALSE)&lt;J$4,0,5-(J$3-VLOOKUP($C81,'Regional Crises'!$B$1:$R$66,8,FALSE))/(J$3-J$4)*5)),1))),IF(VLOOKUP($E81,'Country Indicator Data'!$B$4:$N$300,4,FALSE)="x","x",ROUND(IF(VLOOKUP($E81,'Country Indicator Data'!$B$4:$N$300,4,FALSE)&gt;J$3,5,IF(VLOOKUP($E81,'Country Indicator Data'!$B$4:$N$300,4,FALSE)&lt;J$4,0,5-(J$3-VLOOKUP($E81,'Country Indicator Data'!$B$4:$N$300,4,FALSE))/(J$3-J$4)*5)),1)))</f>
        <v>0</v>
      </c>
      <c r="K81" s="163">
        <f t="shared" si="27"/>
        <v>1.55</v>
      </c>
      <c r="L81" s="163" t="str">
        <f>IF(LEN(E81)&gt;3,(IF(VLOOKUP($C81,'Regional Crises'!$B$1:$R$66,10,FALSE)="x","x",ROUND(IF(VLOOKUP($C81,'Regional Crises'!$B$1:$R$66,10,FALSE)&gt;L$3,5,IF(VLOOKUP($C81,'Regional Crises'!$B$1:$R$66,10,FALSE)&lt;L$4,0,5-(L$3-VLOOKUP($C81,'Regional Crises'!$B$1:$R$66,10,FALSE))/(L$3-L$4)*5)),1))),IF(VLOOKUP($E81,'Country Indicator Data'!$B$4:$N$300,6,FALSE)="x","x",ROUND(IF(VLOOKUP($E81,'Country Indicator Data'!$B$4:$N$300,6,FALSE)&gt;L$3,5,IF(VLOOKUP($E81,'Country Indicator Data'!$B$4:$N$300,6,FALSE)&lt;L$4,0,5-(L$3-VLOOKUP($E81,'Country Indicator Data'!$B$4:$N$300,6,FALSE))/(L$3-L$4)*5)),1)))</f>
        <v>x</v>
      </c>
      <c r="M81" s="163">
        <f>IF(LEN(E81)&gt;3,(IF(VLOOKUP($C81,'Regional Crises'!$B$1:$R$66,11,FALSE)="x","x",ROUND(IF(VLOOKUP($C81,'Regional Crises'!$B$1:$R$66,11,FALSE)&gt;M$3,5,IF(VLOOKUP($C81,'Regional Crises'!$B$1:$R$66,11,FALSE)&lt;M$4,0,5-(M$3-VLOOKUP($C81,'Regional Crises'!$B$1:$R$66,11,FALSE))/(M$3-M$4)*5)),1))),IF(VLOOKUP($E81,'Country Indicator Data'!$B$4:$N$300,7,FALSE)="x","x",ROUND(IF(VLOOKUP($E81,'Country Indicator Data'!$B$4:$N$300,7,FALSE)&gt;M$3,5,IF(VLOOKUP($E81,'Country Indicator Data'!$B$4:$N$300,7,FALSE)&lt;M$4,0,5-(M$3-VLOOKUP($E81,'Country Indicator Data'!$B$4:$N$300,7,FALSE))/(M$3-M$4)*5)),1)))</f>
        <v>2.2000000000000002</v>
      </c>
      <c r="N81" s="163">
        <f t="shared" si="28"/>
        <v>2.2000000000000002</v>
      </c>
      <c r="O81" s="163">
        <f t="shared" si="29"/>
        <v>2.1833333333333331</v>
      </c>
      <c r="P81" s="163">
        <f>IF(LEN(E81)&gt;3,VLOOKUP(C81,'Regional Crises'!$B$1:$R$69,12,FALSE),VLOOKUP(E81,'Country Indicator Data'!$B$4:$I$300,8,FALSE))</f>
        <v>0</v>
      </c>
      <c r="Q81" s="163">
        <f>IF(LEN(E81)&gt;3,((IF(VLOOKUP($C81,'Regional Crises'!$B$1:$R$66,13,FALSE)="x","x",ROUND(IF(VLOOKUP($C81,'Regional Crises'!$B$1:$R$66,13,FALSE)&gt;Q$3,5,IF(VLOOKUP($C81,'Regional Crises'!$B$1:$R$66,13,FALSE)&lt;Q$4,0,5-(LOG(Q$3)-LOG(VLOOKUP($C81,'Regional Crises'!$B$1:$R$66,13,FALSE)))/(LOG(Q$3)-LOG(Q$4))*5)),1)))),(IF(VLOOKUP($E81,'Country Indicator Data'!$B$4:$N$300,9,FALSE)="x","x",ROUND(IF(VLOOKUP($E81,'Country Indicator Data'!$B$4:$N$300,9,FALSE)&gt;Q$3,5,IF(VLOOKUP($E81,'Country Indicator Data'!$B$4:$N$300,9,FALSE)&lt;Q$4,0,5-(LOG(Q$3)-LOG(VLOOKUP($E81,'Country Indicator Data'!$B$4:$N$300,9,FALSE)))/(LOG(Q$3)-LOG(Q$4))*5)),1))))</f>
        <v>1.8</v>
      </c>
      <c r="R81" s="163">
        <f t="shared" si="30"/>
        <v>0.9</v>
      </c>
      <c r="S81" s="163">
        <f>IF(LEN(E81)&gt;3,((IF(VLOOKUP($C81,'Regional Crises'!$B$1:$R$66,17,FALSE)="x","x",ROUND(IF(VLOOKUP($C81,'Regional Crises'!$B$1:$R$66,17,FALSE)&gt;S$3,0,IF(VLOOKUP($C81,'Regional Crises'!$B$1:$R$66,17,FALSE)&lt;S$4,5,(S$3-VLOOKUP($C81,'Regional Crises'!$B$1:$R$66,17,FALSE))/(S$3-S$4)*5)),1)))),(IF(VLOOKUP($E81,'Country Indicator Data'!$B$4:$N$300,13,FALSE)="x","x",ROUND(IF(VLOOKUP($E81,'Country Indicator Data'!$B$4:$N$300,13,FALSE)&gt;S$3,0,IF(VLOOKUP($E81,'Country Indicator Data'!$B$4:$N$300,13,FALSE)&lt;S$4,5,(S$3-VLOOKUP($E81,'Country Indicator Data'!$B$4:$N$300,13,FALSE))/(S$3-S$4)*5)),1))))</f>
        <v>3.8</v>
      </c>
      <c r="T81" s="163">
        <f>IF(LEN(E81)&gt;3,((IF(VLOOKUP($C81,'Regional Crises'!$B$1:$R$66,14,FALSE)="x","x",ROUND(IF(VLOOKUP($C81,'Regional Crises'!$B$1:$R$66,14,FALSE)&gt;T$3,0,IF(VLOOKUP($C81,'Regional Crises'!$B$1:$R$66,14,FALSE)&lt;T$4,5,(T$3-VLOOKUP($C81,'Regional Crises'!$B$1:$R$66,14,FALSE))/(T$3-T$4)*5)),1)))),(IF(VLOOKUP($E81,'Country Indicator Data'!$B$4:$N$300,10,FALSE)="x","x",ROUND(IF(VLOOKUP($E81,'Country Indicator Data'!$B$4:$N$300,10,FALSE)&gt;T$3,0,IF(VLOOKUP($E81,'Country Indicator Data'!$B$4:$N$300,10,FALSE)&lt;T$4,5,(T$3-VLOOKUP($E81,'Country Indicator Data'!$B$4:$N$300,10,FALSE))/(T$3-T$4)*5)),1))))</f>
        <v>3.4</v>
      </c>
      <c r="U81" s="163">
        <f>IF(LEN(E81)&gt;3,((IF(VLOOKUP($C81,'Regional Crises'!$B$1:$R$66,15,FALSE)="x","x",ROUND(IF(VLOOKUP($C81,'Regional Crises'!$B$1:$R$66,15,FALSE)&gt;U$3,0,IF(VLOOKUP($C81,'Regional Crises'!$B$1:$R$66,15,FALSE)&lt;U$4,5,(U$3-VLOOKUP($C81,'Regional Crises'!$B$1:$R$66,15,FALSE))/(U$3-U$4)*5)),1)))),(IF(VLOOKUP($E81,'Country Indicator Data'!$B$4:$N$300,11,FALSE)="x","x",ROUND(IF(VLOOKUP($E81,'Country Indicator Data'!$B$4:$N$300,11,FALSE)&gt;U$3,0,IF(VLOOKUP($E81,'Country Indicator Data'!$B$4:$N$300,11,FALSE)&lt;U$4,5,(U$3-VLOOKUP($E81,'Country Indicator Data'!$B$4:$N$300,11,FALSE))/(U$3-U$4)*5)),1))))</f>
        <v>2.8</v>
      </c>
      <c r="V81" s="163">
        <f>IF(LEN(E81)&gt;3,((IF(VLOOKUP($C81,'Regional Crises'!$B$1:$R$66,16,FALSE)="x","x",ROUND(IF(VLOOKUP($C81,'Regional Crises'!$B$1:$R$66,16,FALSE)&gt;V$3,0,IF(VLOOKUP($C81,'Regional Crises'!$B$1:$R$66,16,FALSE)&lt;V$4,5,(V$3-VLOOKUP($C81,'Regional Crises'!$B$1:$R$66,16,FALSE))/(V$3-V$4)*5)),1)))),(IF(VLOOKUP($E81,'Country Indicator Data'!$B$4:$N$300,12,FALSE)="x","x",ROUND(IF(VLOOKUP($E81,'Country Indicator Data'!$B$4:$N$300,12,FALSE)&gt;V$3,0,IF(VLOOKUP($E81,'Country Indicator Data'!$B$4:$N$300,12,FALSE)&lt;V$4,5,(V$3-VLOOKUP($E81,'Country Indicator Data'!$B$4:$N$300,12,FALSE))/(V$3-V$4)*5)),1))))</f>
        <v>2.1</v>
      </c>
      <c r="W81" s="163">
        <f t="shared" si="31"/>
        <v>3</v>
      </c>
      <c r="X81" s="163">
        <f t="shared" si="32"/>
        <v>2</v>
      </c>
      <c r="Y81" s="184">
        <f>IF('Core Indicators'!FC78="x","x",IF('Core Indicators'!FC78&gt;=5,5,IF('Core Indicators'!FC78&gt;=4,4,IF('Core Indicators'!FC78&gt;=3,3,IF('Core Indicators'!FC78&gt;=2,2,IF('Core Indicators'!FC78&gt;=1,1,0))))))</f>
        <v>1</v>
      </c>
      <c r="Z81" s="163">
        <f t="shared" si="33"/>
        <v>1</v>
      </c>
      <c r="AA81" s="184">
        <f>'Crisis Indicator Data'!Y78</f>
        <v>1</v>
      </c>
      <c r="AB81" s="184">
        <f>'Crisis Indicator Data'!Z78</f>
        <v>0</v>
      </c>
      <c r="AC81" s="184">
        <f>'Crisis Indicator Data'!AA78</f>
        <v>0</v>
      </c>
      <c r="AD81" s="184">
        <f>'Crisis Indicator Data'!AB78</f>
        <v>0</v>
      </c>
      <c r="AE81" s="184">
        <f t="shared" si="34"/>
        <v>1</v>
      </c>
      <c r="AF81" s="184">
        <f>'Crisis Indicator Data'!AC78</f>
        <v>0</v>
      </c>
      <c r="AG81" s="184">
        <f>'Crisis Indicator Data'!AD78</f>
        <v>0</v>
      </c>
      <c r="AH81" s="184">
        <f t="shared" si="35"/>
        <v>0</v>
      </c>
      <c r="AI81" s="184">
        <f>'Crisis Indicator Data'!AE78</f>
        <v>0</v>
      </c>
      <c r="AJ81" s="184">
        <f>'Crisis Indicator Data'!AF78</f>
        <v>0</v>
      </c>
      <c r="AK81" s="184">
        <f>'Crisis Indicator Data'!AG78</f>
        <v>2</v>
      </c>
      <c r="AL81" s="184">
        <f t="shared" si="36"/>
        <v>2</v>
      </c>
      <c r="AM81" s="163">
        <f t="shared" si="37"/>
        <v>1</v>
      </c>
      <c r="AN81" s="163">
        <f t="shared" si="38"/>
        <v>1</v>
      </c>
    </row>
    <row r="82" spans="1:40" ht="13.5" customHeight="1" x14ac:dyDescent="0.35">
      <c r="A82" s="172" t="str">
        <f>'Crisis Indicator Data'!A79</f>
        <v>Multiple crisis in Mexico</v>
      </c>
      <c r="B82" s="173" t="str">
        <f>'Crisis Indicator Data'!B79</f>
        <v>Violence,Displacement</v>
      </c>
      <c r="C82" s="173" t="str">
        <f>'Crisis Indicator Data'!C79</f>
        <v>MEX001</v>
      </c>
      <c r="D82" s="173" t="str">
        <f>'Crisis Indicator Data'!D79</f>
        <v>Mexico</v>
      </c>
      <c r="E82" s="174" t="str">
        <f>'Crisis Indicator Data'!E79</f>
        <v>MEX</v>
      </c>
      <c r="F82" s="163">
        <f>IF(LEN(E82)&gt;3,(IF(VLOOKUP($C82,'Regional Crises'!$B$1:$R$66,7,FALSE)="x","x",ROUND(IF(VLOOKUP($C82,'Regional Crises'!$B$1:$R$66,7,FALSE)&gt;$F$3,5,IF(VLOOKUP($C82,'Regional Crises'!$B$1:$R$66,7,FALSE)&lt;F$4,0,($F$3-VLOOKUP($C82,'Regional Crises'!$B$1:$R$66,7,FALSE))/($F$3-$F$4)*5)),1))),IF(VLOOKUP($E82,'Country Indicator Data'!$B$4:$N$300,3,FALSE)="x","x",ROUND(IF(VLOOKUP($E82,'Country Indicator Data'!$B$4:$N$300,3,FALSE)&gt;$F$3,5,IF(VLOOKUP($E82,'Country Indicator Data'!$B$4:$N$300,3,FALSE)&lt;$F$4,0,($F$3-VLOOKUP($E82,'Country Indicator Data'!$B$4:$N$300,3,FALSE))/($F$3-$F$4)*5)),1)))</f>
        <v>1.4</v>
      </c>
      <c r="G82" s="163">
        <f>IF(LEN(E82)&gt;3,(IF(VLOOKUP($C82,'Regional Crises'!$B$1:$R$66,9,FALSE)="x","x",ROUND(IF(VLOOKUP($C82,'Regional Crises'!$B$1:$R$66,9,FALSE)&gt;G$3,5,IF(VLOOKUP($C82,'Regional Crises'!$B$1:$R$66,9,FALSE)&lt;G$4,0,(G$3-VLOOKUP($C82,'Regional Crises'!$B$1:$R$66,9,FALSE))/(G$3-G$4)*5)),1))),IF(VLOOKUP($E82,'Country Indicator Data'!$B$4:$N$300,5,FALSE)="x","x",ROUND(IF(VLOOKUP($E82,'Country Indicator Data'!$B$4:$N$300,5,FALSE)&gt;G$3,5,IF(VLOOKUP($E82,'Country Indicator Data'!$B$4:$N$300,5,FALSE)&lt;G$4,0,(G$3-VLOOKUP($E82,'Country Indicator Data'!$B$4:$N$300,5,FALSE))/(G$3-G$4)*5)),1)))</f>
        <v>2.2000000000000002</v>
      </c>
      <c r="H82" s="163">
        <f t="shared" si="26"/>
        <v>1.8</v>
      </c>
      <c r="I82" s="163">
        <f>IF(LEN(E82)&gt;3,(IF(VLOOKUP($C82,'Regional Crises'!$B$1:$R$66,6,FALSE)="x","x",ROUND(IF(VLOOKUP($C82,'Regional Crises'!$B$1:$R$66,6,FALSE)&gt;I$3,5,IF(VLOOKUP($C82,'Regional Crises'!$B$1:$R$66,6,FALSE)&lt;I$4,0,5-(I$3-VLOOKUP($C82,'Regional Crises'!$B$1:$R$66,6,FALSE))/(I$3-I$4)*5)),1))),IF(VLOOKUP($E82,'Country Indicator Data'!$B$4:$N$300,2,FALSE)="x","x",ROUND(IF(VLOOKUP($E82,'Country Indicator Data'!$B$4:$N$300,2,FALSE)&gt;I$3,5,IF(VLOOKUP($E82,'Country Indicator Data'!$B$4:$N$300,2,FALSE)&lt;I$4,0,5-(I$3-VLOOKUP($E82,'Country Indicator Data'!$B$4:$N$300,2,FALSE))/(I$3-I$4)*5)),1)))</f>
        <v>1.7</v>
      </c>
      <c r="J82" s="163">
        <f>IF(LEN(E82)&gt;3,(IF(VLOOKUP($C82,'Regional Crises'!$B$1:$R$66,8,FALSE)="x","x",ROUND(IF(VLOOKUP($C82,'Regional Crises'!$B$1:$R$66,8,FALSE)&gt;J$3,5,IF(VLOOKUP($C82,'Regional Crises'!$B$1:$R$66,8,FALSE)&lt;J$4,0,5-(J$3-VLOOKUP($C82,'Regional Crises'!$B$1:$R$66,8,FALSE))/(J$3-J$4)*5)),1))),IF(VLOOKUP($E82,'Country Indicator Data'!$B$4:$N$300,4,FALSE)="x","x",ROUND(IF(VLOOKUP($E82,'Country Indicator Data'!$B$4:$N$300,4,FALSE)&gt;J$3,5,IF(VLOOKUP($E82,'Country Indicator Data'!$B$4:$N$300,4,FALSE)&lt;J$4,0,5-(J$3-VLOOKUP($E82,'Country Indicator Data'!$B$4:$N$300,4,FALSE))/(J$3-J$4)*5)),1)))</f>
        <v>1.1000000000000001</v>
      </c>
      <c r="K82" s="163">
        <f t="shared" si="27"/>
        <v>1.4</v>
      </c>
      <c r="L82" s="163">
        <f>IF(LEN(E82)&gt;3,(IF(VLOOKUP($C82,'Regional Crises'!$B$1:$R$66,10,FALSE)="x","x",ROUND(IF(VLOOKUP($C82,'Regional Crises'!$B$1:$R$66,10,FALSE)&gt;L$3,5,IF(VLOOKUP($C82,'Regional Crises'!$B$1:$R$66,10,FALSE)&lt;L$4,0,5-(L$3-VLOOKUP($C82,'Regional Crises'!$B$1:$R$66,10,FALSE))/(L$3-L$4)*5)),1))),IF(VLOOKUP($E82,'Country Indicator Data'!$B$4:$N$300,6,FALSE)="x","x",ROUND(IF(VLOOKUP($E82,'Country Indicator Data'!$B$4:$N$300,6,FALSE)&gt;L$3,5,IF(VLOOKUP($E82,'Country Indicator Data'!$B$4:$N$300,6,FALSE)&lt;L$4,0,5-(L$3-VLOOKUP($E82,'Country Indicator Data'!$B$4:$N$300,6,FALSE))/(L$3-L$4)*5)),1)))</f>
        <v>2.2000000000000002</v>
      </c>
      <c r="M82" s="163">
        <f>IF(LEN(E82)&gt;3,(IF(VLOOKUP($C82,'Regional Crises'!$B$1:$R$66,11,FALSE)="x","x",ROUND(IF(VLOOKUP($C82,'Regional Crises'!$B$1:$R$66,11,FALSE)&gt;M$3,5,IF(VLOOKUP($C82,'Regional Crises'!$B$1:$R$66,11,FALSE)&lt;M$4,0,5-(M$3-VLOOKUP($C82,'Regional Crises'!$B$1:$R$66,11,FALSE))/(M$3-M$4)*5)),1))),IF(VLOOKUP($E82,'Country Indicator Data'!$B$4:$N$300,7,FALSE)="x","x",ROUND(IF(VLOOKUP($E82,'Country Indicator Data'!$B$4:$N$300,7,FALSE)&gt;M$3,5,IF(VLOOKUP($E82,'Country Indicator Data'!$B$4:$N$300,7,FALSE)&lt;M$4,0,5-(M$3-VLOOKUP($E82,'Country Indicator Data'!$B$4:$N$300,7,FALSE))/(M$3-M$4)*5)),1)))</f>
        <v>2.2999999999999998</v>
      </c>
      <c r="N82" s="163">
        <f t="shared" si="28"/>
        <v>2.25</v>
      </c>
      <c r="O82" s="163">
        <f t="shared" si="29"/>
        <v>1.8166666666666667</v>
      </c>
      <c r="P82" s="163">
        <f>IF(LEN(E82)&gt;3,VLOOKUP(C82,'Regional Crises'!$B$1:$R$69,12,FALSE),VLOOKUP(E82,'Country Indicator Data'!$B$4:$I$300,8,FALSE))</f>
        <v>4</v>
      </c>
      <c r="Q82" s="163">
        <f>IF(LEN(E82)&gt;3,((IF(VLOOKUP($C82,'Regional Crises'!$B$1:$R$66,13,FALSE)="x","x",ROUND(IF(VLOOKUP($C82,'Regional Crises'!$B$1:$R$66,13,FALSE)&gt;Q$3,5,IF(VLOOKUP($C82,'Regional Crises'!$B$1:$R$66,13,FALSE)&lt;Q$4,0,5-(LOG(Q$3)-LOG(VLOOKUP($C82,'Regional Crises'!$B$1:$R$66,13,FALSE)))/(LOG(Q$3)-LOG(Q$4))*5)),1)))),(IF(VLOOKUP($E82,'Country Indicator Data'!$B$4:$N$300,9,FALSE)="x","x",ROUND(IF(VLOOKUP($E82,'Country Indicator Data'!$B$4:$N$300,9,FALSE)&gt;Q$3,5,IF(VLOOKUP($E82,'Country Indicator Data'!$B$4:$N$300,9,FALSE)&lt;Q$4,0,5-(LOG(Q$3)-LOG(VLOOKUP($E82,'Country Indicator Data'!$B$4:$N$300,9,FALSE)))/(LOG(Q$3)-LOG(Q$4))*5)),1))))</f>
        <v>5</v>
      </c>
      <c r="R82" s="163">
        <f t="shared" si="30"/>
        <v>4.5</v>
      </c>
      <c r="S82" s="163">
        <f>IF(LEN(E82)&gt;3,((IF(VLOOKUP($C82,'Regional Crises'!$B$1:$R$66,17,FALSE)="x","x",ROUND(IF(VLOOKUP($C82,'Regional Crises'!$B$1:$R$66,17,FALSE)&gt;S$3,0,IF(VLOOKUP($C82,'Regional Crises'!$B$1:$R$66,17,FALSE)&lt;S$4,5,(S$3-VLOOKUP($C82,'Regional Crises'!$B$1:$R$66,17,FALSE))/(S$3-S$4)*5)),1)))),(IF(VLOOKUP($E82,'Country Indicator Data'!$B$4:$N$300,13,FALSE)="x","x",ROUND(IF(VLOOKUP($E82,'Country Indicator Data'!$B$4:$N$300,13,FALSE)&gt;S$3,0,IF(VLOOKUP($E82,'Country Indicator Data'!$B$4:$N$300,13,FALSE)&lt;S$4,5,(S$3-VLOOKUP($E82,'Country Indicator Data'!$B$4:$N$300,13,FALSE))/(S$3-S$4)*5)),1))))</f>
        <v>3.5</v>
      </c>
      <c r="T82" s="163">
        <f>IF(LEN(E82)&gt;3,((IF(VLOOKUP($C82,'Regional Crises'!$B$1:$R$66,14,FALSE)="x","x",ROUND(IF(VLOOKUP($C82,'Regional Crises'!$B$1:$R$66,14,FALSE)&gt;T$3,0,IF(VLOOKUP($C82,'Regional Crises'!$B$1:$R$66,14,FALSE)&lt;T$4,5,(T$3-VLOOKUP($C82,'Regional Crises'!$B$1:$R$66,14,FALSE))/(T$3-T$4)*5)),1)))),(IF(VLOOKUP($E82,'Country Indicator Data'!$B$4:$N$300,10,FALSE)="x","x",ROUND(IF(VLOOKUP($E82,'Country Indicator Data'!$B$4:$N$300,10,FALSE)&gt;T$3,0,IF(VLOOKUP($E82,'Country Indicator Data'!$B$4:$N$300,10,FALSE)&lt;T$4,5,(T$3-VLOOKUP($E82,'Country Indicator Data'!$B$4:$N$300,10,FALSE))/(T$3-T$4)*5)),1))))</f>
        <v>3.4</v>
      </c>
      <c r="U82" s="163">
        <f>IF(LEN(E82)&gt;3,((IF(VLOOKUP($C82,'Regional Crises'!$B$1:$R$66,15,FALSE)="x","x",ROUND(IF(VLOOKUP($C82,'Regional Crises'!$B$1:$R$66,15,FALSE)&gt;U$3,0,IF(VLOOKUP($C82,'Regional Crises'!$B$1:$R$66,15,FALSE)&lt;U$4,5,(U$3-VLOOKUP($C82,'Regional Crises'!$B$1:$R$66,15,FALSE))/(U$3-U$4)*5)),1)))),(IF(VLOOKUP($E82,'Country Indicator Data'!$B$4:$N$300,11,FALSE)="x","x",ROUND(IF(VLOOKUP($E82,'Country Indicator Data'!$B$4:$N$300,11,FALSE)&gt;U$3,0,IF(VLOOKUP($E82,'Country Indicator Data'!$B$4:$N$300,11,FALSE)&lt;U$4,5,(U$3-VLOOKUP($E82,'Country Indicator Data'!$B$4:$N$300,11,FALSE))/(U$3-U$4)*5)),1))))</f>
        <v>2.1</v>
      </c>
      <c r="V82" s="163">
        <f>IF(LEN(E82)&gt;3,((IF(VLOOKUP($C82,'Regional Crises'!$B$1:$R$66,16,FALSE)="x","x",ROUND(IF(VLOOKUP($C82,'Regional Crises'!$B$1:$R$66,16,FALSE)&gt;V$3,0,IF(VLOOKUP($C82,'Regional Crises'!$B$1:$R$66,16,FALSE)&lt;V$4,5,(V$3-VLOOKUP($C82,'Regional Crises'!$B$1:$R$66,16,FALSE))/(V$3-V$4)*5)),1)))),(IF(VLOOKUP($E82,'Country Indicator Data'!$B$4:$N$300,12,FALSE)="x","x",ROUND(IF(VLOOKUP($E82,'Country Indicator Data'!$B$4:$N$300,12,FALSE)&gt;V$3,0,IF(VLOOKUP($E82,'Country Indicator Data'!$B$4:$N$300,12,FALSE)&lt;V$4,5,(V$3-VLOOKUP($E82,'Country Indicator Data'!$B$4:$N$300,12,FALSE))/(V$3-V$4)*5)),1))))</f>
        <v>2</v>
      </c>
      <c r="W82" s="163">
        <f t="shared" si="31"/>
        <v>2.8</v>
      </c>
      <c r="X82" s="163">
        <f t="shared" si="32"/>
        <v>3</v>
      </c>
      <c r="Y82" s="184">
        <f>IF('Core Indicators'!FC79="x","x",IF('Core Indicators'!FC79&gt;=5,5,IF('Core Indicators'!FC79&gt;=4,4,IF('Core Indicators'!FC79&gt;=3,3,IF('Core Indicators'!FC79&gt;=2,2,IF('Core Indicators'!FC79&gt;=1,1,0))))))</f>
        <v>5</v>
      </c>
      <c r="Z82" s="163">
        <f t="shared" si="33"/>
        <v>5</v>
      </c>
      <c r="AA82" s="184">
        <f>'Crisis Indicator Data'!Y79</f>
        <v>0</v>
      </c>
      <c r="AB82" s="184">
        <f>'Crisis Indicator Data'!Z79</f>
        <v>2</v>
      </c>
      <c r="AC82" s="184">
        <f>'Crisis Indicator Data'!AA79</f>
        <v>0</v>
      </c>
      <c r="AD82" s="184">
        <f>'Crisis Indicator Data'!AB79</f>
        <v>0</v>
      </c>
      <c r="AE82" s="184">
        <f t="shared" si="34"/>
        <v>2</v>
      </c>
      <c r="AF82" s="184">
        <f>'Crisis Indicator Data'!AC79</f>
        <v>0</v>
      </c>
      <c r="AG82" s="184">
        <f>'Crisis Indicator Data'!AD79</f>
        <v>0</v>
      </c>
      <c r="AH82" s="184">
        <f t="shared" si="35"/>
        <v>0</v>
      </c>
      <c r="AI82" s="184">
        <f>'Crisis Indicator Data'!AE79</f>
        <v>2</v>
      </c>
      <c r="AJ82" s="184">
        <f>'Crisis Indicator Data'!AF79</f>
        <v>1</v>
      </c>
      <c r="AK82" s="184">
        <f>'Crisis Indicator Data'!AG79</f>
        <v>2</v>
      </c>
      <c r="AL82" s="184">
        <f t="shared" si="36"/>
        <v>4</v>
      </c>
      <c r="AM82" s="163">
        <f t="shared" si="37"/>
        <v>2</v>
      </c>
      <c r="AN82" s="163">
        <f t="shared" si="38"/>
        <v>3.5</v>
      </c>
    </row>
    <row r="83" spans="1:40" ht="13.5" customHeight="1" x14ac:dyDescent="0.35">
      <c r="A83" s="172" t="str">
        <f>'Crisis Indicator Data'!A80</f>
        <v>Criminal Violence in Mexico</v>
      </c>
      <c r="B83" s="173" t="str">
        <f>'Crisis Indicator Data'!B80</f>
        <v>Violence,Displacement</v>
      </c>
      <c r="C83" s="173" t="str">
        <f>'Crisis Indicator Data'!C80</f>
        <v>MEX002</v>
      </c>
      <c r="D83" s="173" t="str">
        <f>'Crisis Indicator Data'!D80</f>
        <v>Mexico</v>
      </c>
      <c r="E83" s="174" t="str">
        <f>'Crisis Indicator Data'!E80</f>
        <v>MEX</v>
      </c>
      <c r="F83" s="163">
        <f>IF(LEN(E83)&gt;3,(IF(VLOOKUP($C83,'Regional Crises'!$B$1:$R$66,7,FALSE)="x","x",ROUND(IF(VLOOKUP($C83,'Regional Crises'!$B$1:$R$66,7,FALSE)&gt;$F$3,5,IF(VLOOKUP($C83,'Regional Crises'!$B$1:$R$66,7,FALSE)&lt;F$4,0,($F$3-VLOOKUP($C83,'Regional Crises'!$B$1:$R$66,7,FALSE))/($F$3-$F$4)*5)),1))),IF(VLOOKUP($E83,'Country Indicator Data'!$B$4:$N$300,3,FALSE)="x","x",ROUND(IF(VLOOKUP($E83,'Country Indicator Data'!$B$4:$N$300,3,FALSE)&gt;$F$3,5,IF(VLOOKUP($E83,'Country Indicator Data'!$B$4:$N$300,3,FALSE)&lt;$F$4,0,($F$3-VLOOKUP($E83,'Country Indicator Data'!$B$4:$N$300,3,FALSE))/($F$3-$F$4)*5)),1)))</f>
        <v>1.4</v>
      </c>
      <c r="G83" s="163">
        <f>IF(LEN(E83)&gt;3,(IF(VLOOKUP($C83,'Regional Crises'!$B$1:$R$66,9,FALSE)="x","x",ROUND(IF(VLOOKUP($C83,'Regional Crises'!$B$1:$R$66,9,FALSE)&gt;G$3,5,IF(VLOOKUP($C83,'Regional Crises'!$B$1:$R$66,9,FALSE)&lt;G$4,0,(G$3-VLOOKUP($C83,'Regional Crises'!$B$1:$R$66,9,FALSE))/(G$3-G$4)*5)),1))),IF(VLOOKUP($E83,'Country Indicator Data'!$B$4:$N$300,5,FALSE)="x","x",ROUND(IF(VLOOKUP($E83,'Country Indicator Data'!$B$4:$N$300,5,FALSE)&gt;G$3,5,IF(VLOOKUP($E83,'Country Indicator Data'!$B$4:$N$300,5,FALSE)&lt;G$4,0,(G$3-VLOOKUP($E83,'Country Indicator Data'!$B$4:$N$300,5,FALSE))/(G$3-G$4)*5)),1)))</f>
        <v>2.2000000000000002</v>
      </c>
      <c r="H83" s="163">
        <f t="shared" si="26"/>
        <v>1.8</v>
      </c>
      <c r="I83" s="163">
        <f>IF(LEN(E83)&gt;3,(IF(VLOOKUP($C83,'Regional Crises'!$B$1:$R$66,6,FALSE)="x","x",ROUND(IF(VLOOKUP($C83,'Regional Crises'!$B$1:$R$66,6,FALSE)&gt;I$3,5,IF(VLOOKUP($C83,'Regional Crises'!$B$1:$R$66,6,FALSE)&lt;I$4,0,5-(I$3-VLOOKUP($C83,'Regional Crises'!$B$1:$R$66,6,FALSE))/(I$3-I$4)*5)),1))),IF(VLOOKUP($E83,'Country Indicator Data'!$B$4:$N$300,2,FALSE)="x","x",ROUND(IF(VLOOKUP($E83,'Country Indicator Data'!$B$4:$N$300,2,FALSE)&gt;I$3,5,IF(VLOOKUP($E83,'Country Indicator Data'!$B$4:$N$300,2,FALSE)&lt;I$4,0,5-(I$3-VLOOKUP($E83,'Country Indicator Data'!$B$4:$N$300,2,FALSE))/(I$3-I$4)*5)),1)))</f>
        <v>1.7</v>
      </c>
      <c r="J83" s="163">
        <f>IF(LEN(E83)&gt;3,(IF(VLOOKUP($C83,'Regional Crises'!$B$1:$R$66,8,FALSE)="x","x",ROUND(IF(VLOOKUP($C83,'Regional Crises'!$B$1:$R$66,8,FALSE)&gt;J$3,5,IF(VLOOKUP($C83,'Regional Crises'!$B$1:$R$66,8,FALSE)&lt;J$4,0,5-(J$3-VLOOKUP($C83,'Regional Crises'!$B$1:$R$66,8,FALSE))/(J$3-J$4)*5)),1))),IF(VLOOKUP($E83,'Country Indicator Data'!$B$4:$N$300,4,FALSE)="x","x",ROUND(IF(VLOOKUP($E83,'Country Indicator Data'!$B$4:$N$300,4,FALSE)&gt;J$3,5,IF(VLOOKUP($E83,'Country Indicator Data'!$B$4:$N$300,4,FALSE)&lt;J$4,0,5-(J$3-VLOOKUP($E83,'Country Indicator Data'!$B$4:$N$300,4,FALSE))/(J$3-J$4)*5)),1)))</f>
        <v>1.1000000000000001</v>
      </c>
      <c r="K83" s="163">
        <f t="shared" si="27"/>
        <v>1.4</v>
      </c>
      <c r="L83" s="163">
        <f>IF(LEN(E83)&gt;3,(IF(VLOOKUP($C83,'Regional Crises'!$B$1:$R$66,10,FALSE)="x","x",ROUND(IF(VLOOKUP($C83,'Regional Crises'!$B$1:$R$66,10,FALSE)&gt;L$3,5,IF(VLOOKUP($C83,'Regional Crises'!$B$1:$R$66,10,FALSE)&lt;L$4,0,5-(L$3-VLOOKUP($C83,'Regional Crises'!$B$1:$R$66,10,FALSE))/(L$3-L$4)*5)),1))),IF(VLOOKUP($E83,'Country Indicator Data'!$B$4:$N$300,6,FALSE)="x","x",ROUND(IF(VLOOKUP($E83,'Country Indicator Data'!$B$4:$N$300,6,FALSE)&gt;L$3,5,IF(VLOOKUP($E83,'Country Indicator Data'!$B$4:$N$300,6,FALSE)&lt;L$4,0,5-(L$3-VLOOKUP($E83,'Country Indicator Data'!$B$4:$N$300,6,FALSE))/(L$3-L$4)*5)),1)))</f>
        <v>2.2000000000000002</v>
      </c>
      <c r="M83" s="163">
        <f>IF(LEN(E83)&gt;3,(IF(VLOOKUP($C83,'Regional Crises'!$B$1:$R$66,11,FALSE)="x","x",ROUND(IF(VLOOKUP($C83,'Regional Crises'!$B$1:$R$66,11,FALSE)&gt;M$3,5,IF(VLOOKUP($C83,'Regional Crises'!$B$1:$R$66,11,FALSE)&lt;M$4,0,5-(M$3-VLOOKUP($C83,'Regional Crises'!$B$1:$R$66,11,FALSE))/(M$3-M$4)*5)),1))),IF(VLOOKUP($E83,'Country Indicator Data'!$B$4:$N$300,7,FALSE)="x","x",ROUND(IF(VLOOKUP($E83,'Country Indicator Data'!$B$4:$N$300,7,FALSE)&gt;M$3,5,IF(VLOOKUP($E83,'Country Indicator Data'!$B$4:$N$300,7,FALSE)&lt;M$4,0,5-(M$3-VLOOKUP($E83,'Country Indicator Data'!$B$4:$N$300,7,FALSE))/(M$3-M$4)*5)),1)))</f>
        <v>2.2999999999999998</v>
      </c>
      <c r="N83" s="163">
        <f t="shared" si="28"/>
        <v>2.25</v>
      </c>
      <c r="O83" s="163">
        <f t="shared" si="29"/>
        <v>1.8166666666666667</v>
      </c>
      <c r="P83" s="163">
        <f>IF(LEN(E83)&gt;3,VLOOKUP(C83,'Regional Crises'!$B$1:$R$69,12,FALSE),VLOOKUP(E83,'Country Indicator Data'!$B$4:$I$300,8,FALSE))</f>
        <v>4</v>
      </c>
      <c r="Q83" s="163">
        <f>IF(LEN(E83)&gt;3,((IF(VLOOKUP($C83,'Regional Crises'!$B$1:$R$66,13,FALSE)="x","x",ROUND(IF(VLOOKUP($C83,'Regional Crises'!$B$1:$R$66,13,FALSE)&gt;Q$3,5,IF(VLOOKUP($C83,'Regional Crises'!$B$1:$R$66,13,FALSE)&lt;Q$4,0,5-(LOG(Q$3)-LOG(VLOOKUP($C83,'Regional Crises'!$B$1:$R$66,13,FALSE)))/(LOG(Q$3)-LOG(Q$4))*5)),1)))),(IF(VLOOKUP($E83,'Country Indicator Data'!$B$4:$N$300,9,FALSE)="x","x",ROUND(IF(VLOOKUP($E83,'Country Indicator Data'!$B$4:$N$300,9,FALSE)&gt;Q$3,5,IF(VLOOKUP($E83,'Country Indicator Data'!$B$4:$N$300,9,FALSE)&lt;Q$4,0,5-(LOG(Q$3)-LOG(VLOOKUP($E83,'Country Indicator Data'!$B$4:$N$300,9,FALSE)))/(LOG(Q$3)-LOG(Q$4))*5)),1))))</f>
        <v>5</v>
      </c>
      <c r="R83" s="163">
        <f t="shared" si="30"/>
        <v>4.5</v>
      </c>
      <c r="S83" s="163">
        <f>IF(LEN(E83)&gt;3,((IF(VLOOKUP($C83,'Regional Crises'!$B$1:$R$66,17,FALSE)="x","x",ROUND(IF(VLOOKUP($C83,'Regional Crises'!$B$1:$R$66,17,FALSE)&gt;S$3,0,IF(VLOOKUP($C83,'Regional Crises'!$B$1:$R$66,17,FALSE)&lt;S$4,5,(S$3-VLOOKUP($C83,'Regional Crises'!$B$1:$R$66,17,FALSE))/(S$3-S$4)*5)),1)))),(IF(VLOOKUP($E83,'Country Indicator Data'!$B$4:$N$300,13,FALSE)="x","x",ROUND(IF(VLOOKUP($E83,'Country Indicator Data'!$B$4:$N$300,13,FALSE)&gt;S$3,0,IF(VLOOKUP($E83,'Country Indicator Data'!$B$4:$N$300,13,FALSE)&lt;S$4,5,(S$3-VLOOKUP($E83,'Country Indicator Data'!$B$4:$N$300,13,FALSE))/(S$3-S$4)*5)),1))))</f>
        <v>3.5</v>
      </c>
      <c r="T83" s="163">
        <f>IF(LEN(E83)&gt;3,((IF(VLOOKUP($C83,'Regional Crises'!$B$1:$R$66,14,FALSE)="x","x",ROUND(IF(VLOOKUP($C83,'Regional Crises'!$B$1:$R$66,14,FALSE)&gt;T$3,0,IF(VLOOKUP($C83,'Regional Crises'!$B$1:$R$66,14,FALSE)&lt;T$4,5,(T$3-VLOOKUP($C83,'Regional Crises'!$B$1:$R$66,14,FALSE))/(T$3-T$4)*5)),1)))),(IF(VLOOKUP($E83,'Country Indicator Data'!$B$4:$N$300,10,FALSE)="x","x",ROUND(IF(VLOOKUP($E83,'Country Indicator Data'!$B$4:$N$300,10,FALSE)&gt;T$3,0,IF(VLOOKUP($E83,'Country Indicator Data'!$B$4:$N$300,10,FALSE)&lt;T$4,5,(T$3-VLOOKUP($E83,'Country Indicator Data'!$B$4:$N$300,10,FALSE))/(T$3-T$4)*5)),1))))</f>
        <v>3.4</v>
      </c>
      <c r="U83" s="163">
        <f>IF(LEN(E83)&gt;3,((IF(VLOOKUP($C83,'Regional Crises'!$B$1:$R$66,15,FALSE)="x","x",ROUND(IF(VLOOKUP($C83,'Regional Crises'!$B$1:$R$66,15,FALSE)&gt;U$3,0,IF(VLOOKUP($C83,'Regional Crises'!$B$1:$R$66,15,FALSE)&lt;U$4,5,(U$3-VLOOKUP($C83,'Regional Crises'!$B$1:$R$66,15,FALSE))/(U$3-U$4)*5)),1)))),(IF(VLOOKUP($E83,'Country Indicator Data'!$B$4:$N$300,11,FALSE)="x","x",ROUND(IF(VLOOKUP($E83,'Country Indicator Data'!$B$4:$N$300,11,FALSE)&gt;U$3,0,IF(VLOOKUP($E83,'Country Indicator Data'!$B$4:$N$300,11,FALSE)&lt;U$4,5,(U$3-VLOOKUP($E83,'Country Indicator Data'!$B$4:$N$300,11,FALSE))/(U$3-U$4)*5)),1))))</f>
        <v>2.1</v>
      </c>
      <c r="V83" s="163">
        <f>IF(LEN(E83)&gt;3,((IF(VLOOKUP($C83,'Regional Crises'!$B$1:$R$66,16,FALSE)="x","x",ROUND(IF(VLOOKUP($C83,'Regional Crises'!$B$1:$R$66,16,FALSE)&gt;V$3,0,IF(VLOOKUP($C83,'Regional Crises'!$B$1:$R$66,16,FALSE)&lt;V$4,5,(V$3-VLOOKUP($C83,'Regional Crises'!$B$1:$R$66,16,FALSE))/(V$3-V$4)*5)),1)))),(IF(VLOOKUP($E83,'Country Indicator Data'!$B$4:$N$300,12,FALSE)="x","x",ROUND(IF(VLOOKUP($E83,'Country Indicator Data'!$B$4:$N$300,12,FALSE)&gt;V$3,0,IF(VLOOKUP($E83,'Country Indicator Data'!$B$4:$N$300,12,FALSE)&lt;V$4,5,(V$3-VLOOKUP($E83,'Country Indicator Data'!$B$4:$N$300,12,FALSE))/(V$3-V$4)*5)),1))))</f>
        <v>2</v>
      </c>
      <c r="W83" s="163">
        <f t="shared" si="31"/>
        <v>2.8</v>
      </c>
      <c r="X83" s="163">
        <f t="shared" si="32"/>
        <v>3</v>
      </c>
      <c r="Y83" s="184">
        <f>IF('Core Indicators'!FC80="x","x",IF('Core Indicators'!FC80&gt;=5,5,IF('Core Indicators'!FC80&gt;=4,4,IF('Core Indicators'!FC80&gt;=3,3,IF('Core Indicators'!FC80&gt;=2,2,IF('Core Indicators'!FC80&gt;=1,1,0))))))</f>
        <v>5</v>
      </c>
      <c r="Z83" s="163">
        <f t="shared" si="33"/>
        <v>5</v>
      </c>
      <c r="AA83" s="184">
        <f>'Crisis Indicator Data'!Y80</f>
        <v>0</v>
      </c>
      <c r="AB83" s="184">
        <f>'Crisis Indicator Data'!Z80</f>
        <v>2</v>
      </c>
      <c r="AC83" s="184">
        <f>'Crisis Indicator Data'!AA80</f>
        <v>0</v>
      </c>
      <c r="AD83" s="184">
        <f>'Crisis Indicator Data'!AB80</f>
        <v>0</v>
      </c>
      <c r="AE83" s="184">
        <f t="shared" si="34"/>
        <v>2</v>
      </c>
      <c r="AF83" s="184">
        <f>'Crisis Indicator Data'!AC80</f>
        <v>0</v>
      </c>
      <c r="AG83" s="184">
        <f>'Crisis Indicator Data'!AD80</f>
        <v>0</v>
      </c>
      <c r="AH83" s="184">
        <f t="shared" si="35"/>
        <v>0</v>
      </c>
      <c r="AI83" s="184">
        <f>'Crisis Indicator Data'!AE80</f>
        <v>2</v>
      </c>
      <c r="AJ83" s="184">
        <f>'Crisis Indicator Data'!AF80</f>
        <v>1</v>
      </c>
      <c r="AK83" s="184">
        <f>'Crisis Indicator Data'!AG80</f>
        <v>2</v>
      </c>
      <c r="AL83" s="184">
        <f t="shared" si="36"/>
        <v>4</v>
      </c>
      <c r="AM83" s="163">
        <f t="shared" si="37"/>
        <v>2</v>
      </c>
      <c r="AN83" s="163">
        <f t="shared" si="38"/>
        <v>3.5</v>
      </c>
    </row>
    <row r="84" spans="1:40" ht="13.5" customHeight="1" x14ac:dyDescent="0.35">
      <c r="A84" s="172" t="str">
        <f>'Crisis Indicator Data'!A81</f>
        <v>Mixed Migration in Mexico</v>
      </c>
      <c r="B84" s="173" t="str">
        <f>'Crisis Indicator Data'!B81</f>
        <v>Displacement</v>
      </c>
      <c r="C84" s="173" t="str">
        <f>'Crisis Indicator Data'!C81</f>
        <v>MEX003</v>
      </c>
      <c r="D84" s="173" t="str">
        <f>'Crisis Indicator Data'!D81</f>
        <v>Mexico</v>
      </c>
      <c r="E84" s="174" t="str">
        <f>'Crisis Indicator Data'!E81</f>
        <v>MEX</v>
      </c>
      <c r="F84" s="163">
        <f>IF(LEN(E84)&gt;3,(IF(VLOOKUP($C84,'Regional Crises'!$B$1:$R$66,7,FALSE)="x","x",ROUND(IF(VLOOKUP($C84,'Regional Crises'!$B$1:$R$66,7,FALSE)&gt;$F$3,5,IF(VLOOKUP($C84,'Regional Crises'!$B$1:$R$66,7,FALSE)&lt;F$4,0,($F$3-VLOOKUP($C84,'Regional Crises'!$B$1:$R$66,7,FALSE))/($F$3-$F$4)*5)),1))),IF(VLOOKUP($E84,'Country Indicator Data'!$B$4:$N$300,3,FALSE)="x","x",ROUND(IF(VLOOKUP($E84,'Country Indicator Data'!$B$4:$N$300,3,FALSE)&gt;$F$3,5,IF(VLOOKUP($E84,'Country Indicator Data'!$B$4:$N$300,3,FALSE)&lt;$F$4,0,($F$3-VLOOKUP($E84,'Country Indicator Data'!$B$4:$N$300,3,FALSE))/($F$3-$F$4)*5)),1)))</f>
        <v>1.4</v>
      </c>
      <c r="G84" s="163">
        <f>IF(LEN(E84)&gt;3,(IF(VLOOKUP($C84,'Regional Crises'!$B$1:$R$66,9,FALSE)="x","x",ROUND(IF(VLOOKUP($C84,'Regional Crises'!$B$1:$R$66,9,FALSE)&gt;G$3,5,IF(VLOOKUP($C84,'Regional Crises'!$B$1:$R$66,9,FALSE)&lt;G$4,0,(G$3-VLOOKUP($C84,'Regional Crises'!$B$1:$R$66,9,FALSE))/(G$3-G$4)*5)),1))),IF(VLOOKUP($E84,'Country Indicator Data'!$B$4:$N$300,5,FALSE)="x","x",ROUND(IF(VLOOKUP($E84,'Country Indicator Data'!$B$4:$N$300,5,FALSE)&gt;G$3,5,IF(VLOOKUP($E84,'Country Indicator Data'!$B$4:$N$300,5,FALSE)&lt;G$4,0,(G$3-VLOOKUP($E84,'Country Indicator Data'!$B$4:$N$300,5,FALSE))/(G$3-G$4)*5)),1)))</f>
        <v>2.2000000000000002</v>
      </c>
      <c r="H84" s="163">
        <f t="shared" si="26"/>
        <v>1.8</v>
      </c>
      <c r="I84" s="163">
        <f>IF(LEN(E84)&gt;3,(IF(VLOOKUP($C84,'Regional Crises'!$B$1:$R$66,6,FALSE)="x","x",ROUND(IF(VLOOKUP($C84,'Regional Crises'!$B$1:$R$66,6,FALSE)&gt;I$3,5,IF(VLOOKUP($C84,'Regional Crises'!$B$1:$R$66,6,FALSE)&lt;I$4,0,5-(I$3-VLOOKUP($C84,'Regional Crises'!$B$1:$R$66,6,FALSE))/(I$3-I$4)*5)),1))),IF(VLOOKUP($E84,'Country Indicator Data'!$B$4:$N$300,2,FALSE)="x","x",ROUND(IF(VLOOKUP($E84,'Country Indicator Data'!$B$4:$N$300,2,FALSE)&gt;I$3,5,IF(VLOOKUP($E84,'Country Indicator Data'!$B$4:$N$300,2,FALSE)&lt;I$4,0,5-(I$3-VLOOKUP($E84,'Country Indicator Data'!$B$4:$N$300,2,FALSE))/(I$3-I$4)*5)),1)))</f>
        <v>1.7</v>
      </c>
      <c r="J84" s="163">
        <f>IF(LEN(E84)&gt;3,(IF(VLOOKUP($C84,'Regional Crises'!$B$1:$R$66,8,FALSE)="x","x",ROUND(IF(VLOOKUP($C84,'Regional Crises'!$B$1:$R$66,8,FALSE)&gt;J$3,5,IF(VLOOKUP($C84,'Regional Crises'!$B$1:$R$66,8,FALSE)&lt;J$4,0,5-(J$3-VLOOKUP($C84,'Regional Crises'!$B$1:$R$66,8,FALSE))/(J$3-J$4)*5)),1))),IF(VLOOKUP($E84,'Country Indicator Data'!$B$4:$N$300,4,FALSE)="x","x",ROUND(IF(VLOOKUP($E84,'Country Indicator Data'!$B$4:$N$300,4,FALSE)&gt;J$3,5,IF(VLOOKUP($E84,'Country Indicator Data'!$B$4:$N$300,4,FALSE)&lt;J$4,0,5-(J$3-VLOOKUP($E84,'Country Indicator Data'!$B$4:$N$300,4,FALSE))/(J$3-J$4)*5)),1)))</f>
        <v>1.1000000000000001</v>
      </c>
      <c r="K84" s="163">
        <f t="shared" si="27"/>
        <v>1.4</v>
      </c>
      <c r="L84" s="163">
        <f>IF(LEN(E84)&gt;3,(IF(VLOOKUP($C84,'Regional Crises'!$B$1:$R$66,10,FALSE)="x","x",ROUND(IF(VLOOKUP($C84,'Regional Crises'!$B$1:$R$66,10,FALSE)&gt;L$3,5,IF(VLOOKUP($C84,'Regional Crises'!$B$1:$R$66,10,FALSE)&lt;L$4,0,5-(L$3-VLOOKUP($C84,'Regional Crises'!$B$1:$R$66,10,FALSE))/(L$3-L$4)*5)),1))),IF(VLOOKUP($E84,'Country Indicator Data'!$B$4:$N$300,6,FALSE)="x","x",ROUND(IF(VLOOKUP($E84,'Country Indicator Data'!$B$4:$N$300,6,FALSE)&gt;L$3,5,IF(VLOOKUP($E84,'Country Indicator Data'!$B$4:$N$300,6,FALSE)&lt;L$4,0,5-(L$3-VLOOKUP($E84,'Country Indicator Data'!$B$4:$N$300,6,FALSE))/(L$3-L$4)*5)),1)))</f>
        <v>2.2000000000000002</v>
      </c>
      <c r="M84" s="163">
        <f>IF(LEN(E84)&gt;3,(IF(VLOOKUP($C84,'Regional Crises'!$B$1:$R$66,11,FALSE)="x","x",ROUND(IF(VLOOKUP($C84,'Regional Crises'!$B$1:$R$66,11,FALSE)&gt;M$3,5,IF(VLOOKUP($C84,'Regional Crises'!$B$1:$R$66,11,FALSE)&lt;M$4,0,5-(M$3-VLOOKUP($C84,'Regional Crises'!$B$1:$R$66,11,FALSE))/(M$3-M$4)*5)),1))),IF(VLOOKUP($E84,'Country Indicator Data'!$B$4:$N$300,7,FALSE)="x","x",ROUND(IF(VLOOKUP($E84,'Country Indicator Data'!$B$4:$N$300,7,FALSE)&gt;M$3,5,IF(VLOOKUP($E84,'Country Indicator Data'!$B$4:$N$300,7,FALSE)&lt;M$4,0,5-(M$3-VLOOKUP($E84,'Country Indicator Data'!$B$4:$N$300,7,FALSE))/(M$3-M$4)*5)),1)))</f>
        <v>2.2999999999999998</v>
      </c>
      <c r="N84" s="163">
        <f t="shared" si="28"/>
        <v>2.25</v>
      </c>
      <c r="O84" s="163">
        <f t="shared" si="29"/>
        <v>1.8166666666666667</v>
      </c>
      <c r="P84" s="163">
        <f>IF(LEN(E84)&gt;3,VLOOKUP(C84,'Regional Crises'!$B$1:$R$69,12,FALSE),VLOOKUP(E84,'Country Indicator Data'!$B$4:$I$300,8,FALSE))</f>
        <v>4</v>
      </c>
      <c r="Q84" s="163">
        <f>IF(LEN(E84)&gt;3,((IF(VLOOKUP($C84,'Regional Crises'!$B$1:$R$66,13,FALSE)="x","x",ROUND(IF(VLOOKUP($C84,'Regional Crises'!$B$1:$R$66,13,FALSE)&gt;Q$3,5,IF(VLOOKUP($C84,'Regional Crises'!$B$1:$R$66,13,FALSE)&lt;Q$4,0,5-(LOG(Q$3)-LOG(VLOOKUP($C84,'Regional Crises'!$B$1:$R$66,13,FALSE)))/(LOG(Q$3)-LOG(Q$4))*5)),1)))),(IF(VLOOKUP($E84,'Country Indicator Data'!$B$4:$N$300,9,FALSE)="x","x",ROUND(IF(VLOOKUP($E84,'Country Indicator Data'!$B$4:$N$300,9,FALSE)&gt;Q$3,5,IF(VLOOKUP($E84,'Country Indicator Data'!$B$4:$N$300,9,FALSE)&lt;Q$4,0,5-(LOG(Q$3)-LOG(VLOOKUP($E84,'Country Indicator Data'!$B$4:$N$300,9,FALSE)))/(LOG(Q$3)-LOG(Q$4))*5)),1))))</f>
        <v>5</v>
      </c>
      <c r="R84" s="163">
        <f t="shared" si="30"/>
        <v>4.5</v>
      </c>
      <c r="S84" s="163">
        <f>IF(LEN(E84)&gt;3,((IF(VLOOKUP($C84,'Regional Crises'!$B$1:$R$66,17,FALSE)="x","x",ROUND(IF(VLOOKUP($C84,'Regional Crises'!$B$1:$R$66,17,FALSE)&gt;S$3,0,IF(VLOOKUP($C84,'Regional Crises'!$B$1:$R$66,17,FALSE)&lt;S$4,5,(S$3-VLOOKUP($C84,'Regional Crises'!$B$1:$R$66,17,FALSE))/(S$3-S$4)*5)),1)))),(IF(VLOOKUP($E84,'Country Indicator Data'!$B$4:$N$300,13,FALSE)="x","x",ROUND(IF(VLOOKUP($E84,'Country Indicator Data'!$B$4:$N$300,13,FALSE)&gt;S$3,0,IF(VLOOKUP($E84,'Country Indicator Data'!$B$4:$N$300,13,FALSE)&lt;S$4,5,(S$3-VLOOKUP($E84,'Country Indicator Data'!$B$4:$N$300,13,FALSE))/(S$3-S$4)*5)),1))))</f>
        <v>3.5</v>
      </c>
      <c r="T84" s="163">
        <f>IF(LEN(E84)&gt;3,((IF(VLOOKUP($C84,'Regional Crises'!$B$1:$R$66,14,FALSE)="x","x",ROUND(IF(VLOOKUP($C84,'Regional Crises'!$B$1:$R$66,14,FALSE)&gt;T$3,0,IF(VLOOKUP($C84,'Regional Crises'!$B$1:$R$66,14,FALSE)&lt;T$4,5,(T$3-VLOOKUP($C84,'Regional Crises'!$B$1:$R$66,14,FALSE))/(T$3-T$4)*5)),1)))),(IF(VLOOKUP($E84,'Country Indicator Data'!$B$4:$N$300,10,FALSE)="x","x",ROUND(IF(VLOOKUP($E84,'Country Indicator Data'!$B$4:$N$300,10,FALSE)&gt;T$3,0,IF(VLOOKUP($E84,'Country Indicator Data'!$B$4:$N$300,10,FALSE)&lt;T$4,5,(T$3-VLOOKUP($E84,'Country Indicator Data'!$B$4:$N$300,10,FALSE))/(T$3-T$4)*5)),1))))</f>
        <v>3.4</v>
      </c>
      <c r="U84" s="163">
        <f>IF(LEN(E84)&gt;3,((IF(VLOOKUP($C84,'Regional Crises'!$B$1:$R$66,15,FALSE)="x","x",ROUND(IF(VLOOKUP($C84,'Regional Crises'!$B$1:$R$66,15,FALSE)&gt;U$3,0,IF(VLOOKUP($C84,'Regional Crises'!$B$1:$R$66,15,FALSE)&lt;U$4,5,(U$3-VLOOKUP($C84,'Regional Crises'!$B$1:$R$66,15,FALSE))/(U$3-U$4)*5)),1)))),(IF(VLOOKUP($E84,'Country Indicator Data'!$B$4:$N$300,11,FALSE)="x","x",ROUND(IF(VLOOKUP($E84,'Country Indicator Data'!$B$4:$N$300,11,FALSE)&gt;U$3,0,IF(VLOOKUP($E84,'Country Indicator Data'!$B$4:$N$300,11,FALSE)&lt;U$4,5,(U$3-VLOOKUP($E84,'Country Indicator Data'!$B$4:$N$300,11,FALSE))/(U$3-U$4)*5)),1))))</f>
        <v>2.1</v>
      </c>
      <c r="V84" s="163">
        <f>IF(LEN(E84)&gt;3,((IF(VLOOKUP($C84,'Regional Crises'!$B$1:$R$66,16,FALSE)="x","x",ROUND(IF(VLOOKUP($C84,'Regional Crises'!$B$1:$R$66,16,FALSE)&gt;V$3,0,IF(VLOOKUP($C84,'Regional Crises'!$B$1:$R$66,16,FALSE)&lt;V$4,5,(V$3-VLOOKUP($C84,'Regional Crises'!$B$1:$R$66,16,FALSE))/(V$3-V$4)*5)),1)))),(IF(VLOOKUP($E84,'Country Indicator Data'!$B$4:$N$300,12,FALSE)="x","x",ROUND(IF(VLOOKUP($E84,'Country Indicator Data'!$B$4:$N$300,12,FALSE)&gt;V$3,0,IF(VLOOKUP($E84,'Country Indicator Data'!$B$4:$N$300,12,FALSE)&lt;V$4,5,(V$3-VLOOKUP($E84,'Country Indicator Data'!$B$4:$N$300,12,FALSE))/(V$3-V$4)*5)),1))))</f>
        <v>2</v>
      </c>
      <c r="W84" s="163">
        <f t="shared" si="31"/>
        <v>2.8</v>
      </c>
      <c r="X84" s="163">
        <f t="shared" si="32"/>
        <v>3</v>
      </c>
      <c r="Y84" s="184">
        <f>IF('Core Indicators'!FC81="x","x",IF('Core Indicators'!FC81&gt;=5,5,IF('Core Indicators'!FC81&gt;=4,4,IF('Core Indicators'!FC81&gt;=3,3,IF('Core Indicators'!FC81&gt;=2,2,IF('Core Indicators'!FC81&gt;=1,1,0))))))</f>
        <v>3</v>
      </c>
      <c r="Z84" s="163">
        <f t="shared" si="33"/>
        <v>3</v>
      </c>
      <c r="AA84" s="184">
        <f>'Crisis Indicator Data'!Y81</f>
        <v>0</v>
      </c>
      <c r="AB84" s="184">
        <f>'Crisis Indicator Data'!Z81</f>
        <v>2</v>
      </c>
      <c r="AC84" s="184">
        <f>'Crisis Indicator Data'!AA81</f>
        <v>0</v>
      </c>
      <c r="AD84" s="184">
        <f>'Crisis Indicator Data'!AB81</f>
        <v>0</v>
      </c>
      <c r="AE84" s="184">
        <f t="shared" si="34"/>
        <v>2</v>
      </c>
      <c r="AF84" s="184">
        <f>'Crisis Indicator Data'!AC81</f>
        <v>0</v>
      </c>
      <c r="AG84" s="184">
        <f>'Crisis Indicator Data'!AD81</f>
        <v>0</v>
      </c>
      <c r="AH84" s="184">
        <f t="shared" si="35"/>
        <v>0</v>
      </c>
      <c r="AI84" s="184">
        <f>'Crisis Indicator Data'!AE81</f>
        <v>2</v>
      </c>
      <c r="AJ84" s="184">
        <f>'Crisis Indicator Data'!AF81</f>
        <v>1</v>
      </c>
      <c r="AK84" s="184">
        <f>'Crisis Indicator Data'!AG81</f>
        <v>3</v>
      </c>
      <c r="AL84" s="184">
        <f t="shared" si="36"/>
        <v>4</v>
      </c>
      <c r="AM84" s="163">
        <f t="shared" si="37"/>
        <v>2</v>
      </c>
      <c r="AN84" s="163">
        <f t="shared" si="38"/>
        <v>2.5</v>
      </c>
    </row>
    <row r="85" spans="1:40" ht="13.5" customHeight="1" x14ac:dyDescent="0.35">
      <c r="A85" s="172" t="str">
        <f>'Crisis Indicator Data'!A82</f>
        <v>Complex crisis in Mali</v>
      </c>
      <c r="B85" s="173" t="str">
        <f>'Crisis Indicator Data'!B82</f>
        <v>Conflict</v>
      </c>
      <c r="C85" s="173" t="str">
        <f>'Crisis Indicator Data'!C82</f>
        <v>MLI001</v>
      </c>
      <c r="D85" s="173" t="str">
        <f>'Crisis Indicator Data'!D82</f>
        <v>Mali</v>
      </c>
      <c r="E85" s="174" t="str">
        <f>'Crisis Indicator Data'!E82</f>
        <v>MLI</v>
      </c>
      <c r="F85" s="163">
        <f>IF(LEN(E85)&gt;3,(IF(VLOOKUP($C85,'Regional Crises'!$B$1:$R$66,7,FALSE)="x","x",ROUND(IF(VLOOKUP($C85,'Regional Crises'!$B$1:$R$66,7,FALSE)&gt;$F$3,5,IF(VLOOKUP($C85,'Regional Crises'!$B$1:$R$66,7,FALSE)&lt;F$4,0,($F$3-VLOOKUP($C85,'Regional Crises'!$B$1:$R$66,7,FALSE))/($F$3-$F$4)*5)),1))),IF(VLOOKUP($E85,'Country Indicator Data'!$B$4:$N$300,3,FALSE)="x","x",ROUND(IF(VLOOKUP($E85,'Country Indicator Data'!$B$4:$N$300,3,FALSE)&gt;$F$3,5,IF(VLOOKUP($E85,'Country Indicator Data'!$B$4:$N$300,3,FALSE)&lt;$F$4,0,($F$3-VLOOKUP($E85,'Country Indicator Data'!$B$4:$N$300,3,FALSE))/($F$3-$F$4)*5)),1)))</f>
        <v>0.7</v>
      </c>
      <c r="G85" s="163">
        <f>IF(LEN(E85)&gt;3,(IF(VLOOKUP($C85,'Regional Crises'!$B$1:$R$66,9,FALSE)="x","x",ROUND(IF(VLOOKUP($C85,'Regional Crises'!$B$1:$R$66,9,FALSE)&gt;G$3,5,IF(VLOOKUP($C85,'Regional Crises'!$B$1:$R$66,9,FALSE)&lt;G$4,0,(G$3-VLOOKUP($C85,'Regional Crises'!$B$1:$R$66,9,FALSE))/(G$3-G$4)*5)),1))),IF(VLOOKUP($E85,'Country Indicator Data'!$B$4:$N$300,5,FALSE)="x","x",ROUND(IF(VLOOKUP($E85,'Country Indicator Data'!$B$4:$N$300,5,FALSE)&gt;G$3,5,IF(VLOOKUP($E85,'Country Indicator Data'!$B$4:$N$300,5,FALSE)&lt;G$4,0,(G$3-VLOOKUP($E85,'Country Indicator Data'!$B$4:$N$300,5,FALSE))/(G$3-G$4)*5)),1)))</f>
        <v>3.3</v>
      </c>
      <c r="H85" s="163">
        <f t="shared" si="26"/>
        <v>2</v>
      </c>
      <c r="I85" s="163">
        <f>IF(LEN(E85)&gt;3,(IF(VLOOKUP($C85,'Regional Crises'!$B$1:$R$66,6,FALSE)="x","x",ROUND(IF(VLOOKUP($C85,'Regional Crises'!$B$1:$R$66,6,FALSE)&gt;I$3,5,IF(VLOOKUP($C85,'Regional Crises'!$B$1:$R$66,6,FALSE)&lt;I$4,0,5-(I$3-VLOOKUP($C85,'Regional Crises'!$B$1:$R$66,6,FALSE))/(I$3-I$4)*5)),1))),IF(VLOOKUP($E85,'Country Indicator Data'!$B$4:$N$300,2,FALSE)="x","x",ROUND(IF(VLOOKUP($E85,'Country Indicator Data'!$B$4:$N$300,2,FALSE)&gt;I$3,5,IF(VLOOKUP($E85,'Country Indicator Data'!$B$4:$N$300,2,FALSE)&lt;I$4,0,5-(I$3-VLOOKUP($E85,'Country Indicator Data'!$B$4:$N$300,2,FALSE))/(I$3-I$4)*5)),1)))</f>
        <v>0.9</v>
      </c>
      <c r="J85" s="163">
        <f>IF(LEN(E85)&gt;3,(IF(VLOOKUP($C85,'Regional Crises'!$B$1:$R$66,8,FALSE)="x","x",ROUND(IF(VLOOKUP($C85,'Regional Crises'!$B$1:$R$66,8,FALSE)&gt;J$3,5,IF(VLOOKUP($C85,'Regional Crises'!$B$1:$R$66,8,FALSE)&lt;J$4,0,5-(J$3-VLOOKUP($C85,'Regional Crises'!$B$1:$R$66,8,FALSE))/(J$3-J$4)*5)),1))),IF(VLOOKUP($E85,'Country Indicator Data'!$B$4:$N$300,4,FALSE)="x","x",ROUND(IF(VLOOKUP($E85,'Country Indicator Data'!$B$4:$N$300,4,FALSE)&gt;J$3,5,IF(VLOOKUP($E85,'Country Indicator Data'!$B$4:$N$300,4,FALSE)&lt;J$4,0,5-(J$3-VLOOKUP($E85,'Country Indicator Data'!$B$4:$N$300,4,FALSE))/(J$3-J$4)*5)),1)))</f>
        <v>0</v>
      </c>
      <c r="K85" s="163">
        <f t="shared" si="27"/>
        <v>0.45</v>
      </c>
      <c r="L85" s="163">
        <f>IF(LEN(E85)&gt;3,(IF(VLOOKUP($C85,'Regional Crises'!$B$1:$R$66,10,FALSE)="x","x",ROUND(IF(VLOOKUP($C85,'Regional Crises'!$B$1:$R$66,10,FALSE)&gt;L$3,5,IF(VLOOKUP($C85,'Regional Crises'!$B$1:$R$66,10,FALSE)&lt;L$4,0,5-(L$3-VLOOKUP($C85,'Regional Crises'!$B$1:$R$66,10,FALSE))/(L$3-L$4)*5)),1))),IF(VLOOKUP($E85,'Country Indicator Data'!$B$4:$N$300,6,FALSE)="x","x",ROUND(IF(VLOOKUP($E85,'Country Indicator Data'!$B$4:$N$300,6,FALSE)&gt;L$3,5,IF(VLOOKUP($E85,'Country Indicator Data'!$B$4:$N$300,6,FALSE)&lt;L$4,0,5-(L$3-VLOOKUP($E85,'Country Indicator Data'!$B$4:$N$300,6,FALSE))/(L$3-L$4)*5)),1)))</f>
        <v>4.5</v>
      </c>
      <c r="M85" s="163">
        <f>IF(LEN(E85)&gt;3,(IF(VLOOKUP($C85,'Regional Crises'!$B$1:$R$66,11,FALSE)="x","x",ROUND(IF(VLOOKUP($C85,'Regional Crises'!$B$1:$R$66,11,FALSE)&gt;M$3,5,IF(VLOOKUP($C85,'Regional Crises'!$B$1:$R$66,11,FALSE)&lt;M$4,0,5-(M$3-VLOOKUP($C85,'Regional Crises'!$B$1:$R$66,11,FALSE))/(M$3-M$4)*5)),1))),IF(VLOOKUP($E85,'Country Indicator Data'!$B$4:$N$300,7,FALSE)="x","x",ROUND(IF(VLOOKUP($E85,'Country Indicator Data'!$B$4:$N$300,7,FALSE)&gt;M$3,5,IF(VLOOKUP($E85,'Country Indicator Data'!$B$4:$N$300,7,FALSE)&lt;M$4,0,5-(M$3-VLOOKUP($E85,'Country Indicator Data'!$B$4:$N$300,7,FALSE))/(M$3-M$4)*5)),1)))</f>
        <v>1</v>
      </c>
      <c r="N85" s="163">
        <f t="shared" si="28"/>
        <v>2.75</v>
      </c>
      <c r="O85" s="163">
        <f t="shared" si="29"/>
        <v>1.7333333333333334</v>
      </c>
      <c r="P85" s="163">
        <f>IF(LEN(E85)&gt;3,VLOOKUP(C85,'Regional Crises'!$B$1:$R$69,12,FALSE),VLOOKUP(E85,'Country Indicator Data'!$B$4:$I$300,8,FALSE))</f>
        <v>5</v>
      </c>
      <c r="Q85" s="163">
        <f>IF(LEN(E85)&gt;3,((IF(VLOOKUP($C85,'Regional Crises'!$B$1:$R$66,13,FALSE)="x","x",ROUND(IF(VLOOKUP($C85,'Regional Crises'!$B$1:$R$66,13,FALSE)&gt;Q$3,5,IF(VLOOKUP($C85,'Regional Crises'!$B$1:$R$66,13,FALSE)&lt;Q$4,0,5-(LOG(Q$3)-LOG(VLOOKUP($C85,'Regional Crises'!$B$1:$R$66,13,FALSE)))/(LOG(Q$3)-LOG(Q$4))*5)),1)))),(IF(VLOOKUP($E85,'Country Indicator Data'!$B$4:$N$300,9,FALSE)="x","x",ROUND(IF(VLOOKUP($E85,'Country Indicator Data'!$B$4:$N$300,9,FALSE)&gt;Q$3,5,IF(VLOOKUP($E85,'Country Indicator Data'!$B$4:$N$300,9,FALSE)&lt;Q$4,0,5-(LOG(Q$3)-LOG(VLOOKUP($E85,'Country Indicator Data'!$B$4:$N$300,9,FALSE)))/(LOG(Q$3)-LOG(Q$4))*5)),1))))</f>
        <v>4.7</v>
      </c>
      <c r="R85" s="163">
        <f t="shared" si="30"/>
        <v>4.8499999999999996</v>
      </c>
      <c r="S85" s="163">
        <f>IF(LEN(E85)&gt;3,((IF(VLOOKUP($C85,'Regional Crises'!$B$1:$R$66,17,FALSE)="x","x",ROUND(IF(VLOOKUP($C85,'Regional Crises'!$B$1:$R$66,17,FALSE)&gt;S$3,0,IF(VLOOKUP($C85,'Regional Crises'!$B$1:$R$66,17,FALSE)&lt;S$4,5,(S$3-VLOOKUP($C85,'Regional Crises'!$B$1:$R$66,17,FALSE))/(S$3-S$4)*5)),1)))),(IF(VLOOKUP($E85,'Country Indicator Data'!$B$4:$N$300,13,FALSE)="x","x",ROUND(IF(VLOOKUP($E85,'Country Indicator Data'!$B$4:$N$300,13,FALSE)&gt;S$3,0,IF(VLOOKUP($E85,'Country Indicator Data'!$B$4:$N$300,13,FALSE)&lt;S$4,5,(S$3-VLOOKUP($E85,'Country Indicator Data'!$B$4:$N$300,13,FALSE))/(S$3-S$4)*5)),1))))</f>
        <v>3.6</v>
      </c>
      <c r="T85" s="163">
        <f>IF(LEN(E85)&gt;3,((IF(VLOOKUP($C85,'Regional Crises'!$B$1:$R$66,14,FALSE)="x","x",ROUND(IF(VLOOKUP($C85,'Regional Crises'!$B$1:$R$66,14,FALSE)&gt;T$3,0,IF(VLOOKUP($C85,'Regional Crises'!$B$1:$R$66,14,FALSE)&lt;T$4,5,(T$3-VLOOKUP($C85,'Regional Crises'!$B$1:$R$66,14,FALSE))/(T$3-T$4)*5)),1)))),(IF(VLOOKUP($E85,'Country Indicator Data'!$B$4:$N$300,10,FALSE)="x","x",ROUND(IF(VLOOKUP($E85,'Country Indicator Data'!$B$4:$N$300,10,FALSE)&gt;T$3,0,IF(VLOOKUP($E85,'Country Indicator Data'!$B$4:$N$300,10,FALSE)&lt;T$4,5,(T$3-VLOOKUP($E85,'Country Indicator Data'!$B$4:$N$300,10,FALSE))/(T$3-T$4)*5)),1))))</f>
        <v>3.5</v>
      </c>
      <c r="U85" s="163">
        <f>IF(LEN(E85)&gt;3,((IF(VLOOKUP($C85,'Regional Crises'!$B$1:$R$66,15,FALSE)="x","x",ROUND(IF(VLOOKUP($C85,'Regional Crises'!$B$1:$R$66,15,FALSE)&gt;U$3,0,IF(VLOOKUP($C85,'Regional Crises'!$B$1:$R$66,15,FALSE)&lt;U$4,5,(U$3-VLOOKUP($C85,'Regional Crises'!$B$1:$R$66,15,FALSE))/(U$3-U$4)*5)),1)))),(IF(VLOOKUP($E85,'Country Indicator Data'!$B$4:$N$300,11,FALSE)="x","x",ROUND(IF(VLOOKUP($E85,'Country Indicator Data'!$B$4:$N$300,11,FALSE)&gt;U$3,0,IF(VLOOKUP($E85,'Country Indicator Data'!$B$4:$N$300,11,FALSE)&lt;U$4,5,(U$3-VLOOKUP($E85,'Country Indicator Data'!$B$4:$N$300,11,FALSE))/(U$3-U$4)*5)),1))))</f>
        <v>3.1</v>
      </c>
      <c r="V85" s="163">
        <f>IF(LEN(E85)&gt;3,((IF(VLOOKUP($C85,'Regional Crises'!$B$1:$R$66,16,FALSE)="x","x",ROUND(IF(VLOOKUP($C85,'Regional Crises'!$B$1:$R$66,16,FALSE)&gt;V$3,0,IF(VLOOKUP($C85,'Regional Crises'!$B$1:$R$66,16,FALSE)&lt;V$4,5,(V$3-VLOOKUP($C85,'Regional Crises'!$B$1:$R$66,16,FALSE))/(V$3-V$4)*5)),1)))),(IF(VLOOKUP($E85,'Country Indicator Data'!$B$4:$N$300,12,FALSE)="x","x",ROUND(IF(VLOOKUP($E85,'Country Indicator Data'!$B$4:$N$300,12,FALSE)&gt;V$3,0,IF(VLOOKUP($E85,'Country Indicator Data'!$B$4:$N$300,12,FALSE)&lt;V$4,5,(V$3-VLOOKUP($E85,'Country Indicator Data'!$B$4:$N$300,12,FALSE))/(V$3-V$4)*5)),1))))</f>
        <v>3.7</v>
      </c>
      <c r="W85" s="163">
        <f t="shared" si="31"/>
        <v>3.5</v>
      </c>
      <c r="X85" s="163">
        <f t="shared" si="32"/>
        <v>3.4</v>
      </c>
      <c r="Y85" s="184">
        <f>IF('Core Indicators'!FC82="x","x",IF('Core Indicators'!FC82&gt;=5,5,IF('Core Indicators'!FC82&gt;=4,4,IF('Core Indicators'!FC82&gt;=3,3,IF('Core Indicators'!FC82&gt;=2,2,IF('Core Indicators'!FC82&gt;=1,1,0))))))</f>
        <v>4</v>
      </c>
      <c r="Z85" s="163">
        <f t="shared" si="33"/>
        <v>4</v>
      </c>
      <c r="AA85" s="184">
        <f>'Crisis Indicator Data'!Y82</f>
        <v>2</v>
      </c>
      <c r="AB85" s="184">
        <f>'Crisis Indicator Data'!Z82</f>
        <v>3</v>
      </c>
      <c r="AC85" s="184">
        <f>'Crisis Indicator Data'!AA82</f>
        <v>2</v>
      </c>
      <c r="AD85" s="184">
        <f>'Crisis Indicator Data'!AB82</f>
        <v>1</v>
      </c>
      <c r="AE85" s="184">
        <f t="shared" si="34"/>
        <v>4</v>
      </c>
      <c r="AF85" s="184">
        <f>'Crisis Indicator Data'!AC82</f>
        <v>0</v>
      </c>
      <c r="AG85" s="184">
        <f>'Crisis Indicator Data'!AD82</f>
        <v>2</v>
      </c>
      <c r="AH85" s="184">
        <f t="shared" si="35"/>
        <v>2</v>
      </c>
      <c r="AI85" s="184">
        <f>'Crisis Indicator Data'!AE82</f>
        <v>3</v>
      </c>
      <c r="AJ85" s="184">
        <f>'Crisis Indicator Data'!AF82</f>
        <v>1</v>
      </c>
      <c r="AK85" s="184">
        <f>'Crisis Indicator Data'!AG82</f>
        <v>3</v>
      </c>
      <c r="AL85" s="184">
        <f t="shared" si="36"/>
        <v>5</v>
      </c>
      <c r="AM85" s="163">
        <f t="shared" si="37"/>
        <v>4</v>
      </c>
      <c r="AN85" s="163">
        <f t="shared" si="38"/>
        <v>4</v>
      </c>
    </row>
    <row r="86" spans="1:40" ht="13.5" customHeight="1" x14ac:dyDescent="0.35">
      <c r="A86" s="172" t="str">
        <f>'Crisis Indicator Data'!A83</f>
        <v>Multiple crises in Myanmar</v>
      </c>
      <c r="B86" s="173" t="str">
        <f>'Crisis Indicator Data'!B83</f>
        <v>Socio-political,Conflict,Violence</v>
      </c>
      <c r="C86" s="173" t="str">
        <f>'Crisis Indicator Data'!C83</f>
        <v>MMR001</v>
      </c>
      <c r="D86" s="173" t="str">
        <f>'Crisis Indicator Data'!D83</f>
        <v>Myanmar</v>
      </c>
      <c r="E86" s="174" t="str">
        <f>'Crisis Indicator Data'!E83</f>
        <v>MMR</v>
      </c>
      <c r="F86" s="163">
        <f>IF(LEN(E86)&gt;3,(IF(VLOOKUP($C86,'Regional Crises'!$B$1:$R$66,7,FALSE)="x","x",ROUND(IF(VLOOKUP($C86,'Regional Crises'!$B$1:$R$66,7,FALSE)&gt;$F$3,5,IF(VLOOKUP($C86,'Regional Crises'!$B$1:$R$66,7,FALSE)&lt;F$4,0,($F$3-VLOOKUP($C86,'Regional Crises'!$B$1:$R$66,7,FALSE))/($F$3-$F$4)*5)),1))),IF(VLOOKUP($E86,'Country Indicator Data'!$B$4:$N$300,3,FALSE)="x","x",ROUND(IF(VLOOKUP($E86,'Country Indicator Data'!$B$4:$N$300,3,FALSE)&gt;$F$3,5,IF(VLOOKUP($E86,'Country Indicator Data'!$B$4:$N$300,3,FALSE)&lt;$F$4,0,($F$3-VLOOKUP($E86,'Country Indicator Data'!$B$4:$N$300,3,FALSE))/($F$3-$F$4)*5)),1)))</f>
        <v>5</v>
      </c>
      <c r="G86" s="163">
        <f>IF(LEN(E86)&gt;3,(IF(VLOOKUP($C86,'Regional Crises'!$B$1:$R$66,9,FALSE)="x","x",ROUND(IF(VLOOKUP($C86,'Regional Crises'!$B$1:$R$66,9,FALSE)&gt;G$3,5,IF(VLOOKUP($C86,'Regional Crises'!$B$1:$R$66,9,FALSE)&lt;G$4,0,(G$3-VLOOKUP($C86,'Regional Crises'!$B$1:$R$66,9,FALSE))/(G$3-G$4)*5)),1))),IF(VLOOKUP($E86,'Country Indicator Data'!$B$4:$N$300,5,FALSE)="x","x",ROUND(IF(VLOOKUP($E86,'Country Indicator Data'!$B$4:$N$300,5,FALSE)&gt;G$3,5,IF(VLOOKUP($E86,'Country Indicator Data'!$B$4:$N$300,5,FALSE)&lt;G$4,0,(G$3-VLOOKUP($E86,'Country Indicator Data'!$B$4:$N$300,5,FALSE))/(G$3-G$4)*5)),1)))</f>
        <v>4.0999999999999996</v>
      </c>
      <c r="H86" s="163">
        <f t="shared" si="26"/>
        <v>4.55</v>
      </c>
      <c r="I86" s="163">
        <f>IF(LEN(E86)&gt;3,(IF(VLOOKUP($C86,'Regional Crises'!$B$1:$R$66,6,FALSE)="x","x",ROUND(IF(VLOOKUP($C86,'Regional Crises'!$B$1:$R$66,6,FALSE)&gt;I$3,5,IF(VLOOKUP($C86,'Regional Crises'!$B$1:$R$66,6,FALSE)&lt;I$4,0,5-(I$3-VLOOKUP($C86,'Regional Crises'!$B$1:$R$66,6,FALSE))/(I$3-I$4)*5)),1))),IF(VLOOKUP($E86,'Country Indicator Data'!$B$4:$N$300,2,FALSE)="x","x",ROUND(IF(VLOOKUP($E86,'Country Indicator Data'!$B$4:$N$300,2,FALSE)&gt;I$3,5,IF(VLOOKUP($E86,'Country Indicator Data'!$B$4:$N$300,2,FALSE)&lt;I$4,0,5-(I$3-VLOOKUP($E86,'Country Indicator Data'!$B$4:$N$300,2,FALSE))/(I$3-I$4)*5)),1)))</f>
        <v>2.6</v>
      </c>
      <c r="J86" s="163">
        <f>IF(LEN(E86)&gt;3,(IF(VLOOKUP($C86,'Regional Crises'!$B$1:$R$66,8,FALSE)="x","x",ROUND(IF(VLOOKUP($C86,'Regional Crises'!$B$1:$R$66,8,FALSE)&gt;J$3,5,IF(VLOOKUP($C86,'Regional Crises'!$B$1:$R$66,8,FALSE)&lt;J$4,0,5-(J$3-VLOOKUP($C86,'Regional Crises'!$B$1:$R$66,8,FALSE))/(J$3-J$4)*5)),1))),IF(VLOOKUP($E86,'Country Indicator Data'!$B$4:$N$300,4,FALSE)="x","x",ROUND(IF(VLOOKUP($E86,'Country Indicator Data'!$B$4:$N$300,4,FALSE)&gt;J$3,5,IF(VLOOKUP($E86,'Country Indicator Data'!$B$4:$N$300,4,FALSE)&lt;J$4,0,5-(J$3-VLOOKUP($E86,'Country Indicator Data'!$B$4:$N$300,4,FALSE))/(J$3-J$4)*5)),1)))</f>
        <v>3</v>
      </c>
      <c r="K86" s="163">
        <f t="shared" si="27"/>
        <v>2.8</v>
      </c>
      <c r="L86" s="163">
        <f>IF(LEN(E86)&gt;3,(IF(VLOOKUP($C86,'Regional Crises'!$B$1:$R$66,10,FALSE)="x","x",ROUND(IF(VLOOKUP($C86,'Regional Crises'!$B$1:$R$66,10,FALSE)&gt;L$3,5,IF(VLOOKUP($C86,'Regional Crises'!$B$1:$R$66,10,FALSE)&lt;L$4,0,5-(L$3-VLOOKUP($C86,'Regional Crises'!$B$1:$R$66,10,FALSE))/(L$3-L$4)*5)),1))),IF(VLOOKUP($E86,'Country Indicator Data'!$B$4:$N$300,6,FALSE)="x","x",ROUND(IF(VLOOKUP($E86,'Country Indicator Data'!$B$4:$N$300,6,FALSE)&gt;L$3,5,IF(VLOOKUP($E86,'Country Indicator Data'!$B$4:$N$300,6,FALSE)&lt;L$4,0,5-(L$3-VLOOKUP($E86,'Country Indicator Data'!$B$4:$N$300,6,FALSE))/(L$3-L$4)*5)),1)))</f>
        <v>3.1</v>
      </c>
      <c r="M86" s="163">
        <f>IF(LEN(E86)&gt;3,(IF(VLOOKUP($C86,'Regional Crises'!$B$1:$R$66,11,FALSE)="x","x",ROUND(IF(VLOOKUP($C86,'Regional Crises'!$B$1:$R$66,11,FALSE)&gt;M$3,5,IF(VLOOKUP($C86,'Regional Crises'!$B$1:$R$66,11,FALSE)&lt;M$4,0,5-(M$3-VLOOKUP($C86,'Regional Crises'!$B$1:$R$66,11,FALSE))/(M$3-M$4)*5)),1))),IF(VLOOKUP($E86,'Country Indicator Data'!$B$4:$N$300,7,FALSE)="x","x",ROUND(IF(VLOOKUP($E86,'Country Indicator Data'!$B$4:$N$300,7,FALSE)&gt;M$3,5,IF(VLOOKUP($E86,'Country Indicator Data'!$B$4:$N$300,7,FALSE)&lt;M$4,0,5-(M$3-VLOOKUP($E86,'Country Indicator Data'!$B$4:$N$300,7,FALSE))/(M$3-M$4)*5)),1)))</f>
        <v>0.7</v>
      </c>
      <c r="N86" s="163">
        <f t="shared" si="28"/>
        <v>1.9</v>
      </c>
      <c r="O86" s="163">
        <f t="shared" si="29"/>
        <v>3.0833333333333335</v>
      </c>
      <c r="P86" s="163">
        <f>IF(LEN(E86)&gt;3,VLOOKUP(C86,'Regional Crises'!$B$1:$R$69,12,FALSE),VLOOKUP(E86,'Country Indicator Data'!$B$4:$I$300,8,FALSE))</f>
        <v>5</v>
      </c>
      <c r="Q86" s="163">
        <f>IF(LEN(E86)&gt;3,((IF(VLOOKUP($C86,'Regional Crises'!$B$1:$R$66,13,FALSE)="x","x",ROUND(IF(VLOOKUP($C86,'Regional Crises'!$B$1:$R$66,13,FALSE)&gt;Q$3,5,IF(VLOOKUP($C86,'Regional Crises'!$B$1:$R$66,13,FALSE)&lt;Q$4,0,5-(LOG(Q$3)-LOG(VLOOKUP($C86,'Regional Crises'!$B$1:$R$66,13,FALSE)))/(LOG(Q$3)-LOG(Q$4))*5)),1)))),(IF(VLOOKUP($E86,'Country Indicator Data'!$B$4:$N$300,9,FALSE)="x","x",ROUND(IF(VLOOKUP($E86,'Country Indicator Data'!$B$4:$N$300,9,FALSE)&gt;Q$3,5,IF(VLOOKUP($E86,'Country Indicator Data'!$B$4:$N$300,9,FALSE)&lt;Q$4,0,5-(LOG(Q$3)-LOG(VLOOKUP($E86,'Country Indicator Data'!$B$4:$N$300,9,FALSE)))/(LOG(Q$3)-LOG(Q$4))*5)),1))))</f>
        <v>5</v>
      </c>
      <c r="R86" s="163">
        <f t="shared" si="30"/>
        <v>5</v>
      </c>
      <c r="S86" s="163">
        <f>IF(LEN(E86)&gt;3,((IF(VLOOKUP($C86,'Regional Crises'!$B$1:$R$66,17,FALSE)="x","x",ROUND(IF(VLOOKUP($C86,'Regional Crises'!$B$1:$R$66,17,FALSE)&gt;S$3,0,IF(VLOOKUP($C86,'Regional Crises'!$B$1:$R$66,17,FALSE)&lt;S$4,5,(S$3-VLOOKUP($C86,'Regional Crises'!$B$1:$R$66,17,FALSE))/(S$3-S$4)*5)),1)))),(IF(VLOOKUP($E86,'Country Indicator Data'!$B$4:$N$300,13,FALSE)="x","x",ROUND(IF(VLOOKUP($E86,'Country Indicator Data'!$B$4:$N$300,13,FALSE)&gt;S$3,0,IF(VLOOKUP($E86,'Country Indicator Data'!$B$4:$N$300,13,FALSE)&lt;S$4,5,(S$3-VLOOKUP($E86,'Country Indicator Data'!$B$4:$N$300,13,FALSE))/(S$3-S$4)*5)),1))))</f>
        <v>4</v>
      </c>
      <c r="T86" s="163">
        <f>IF(LEN(E86)&gt;3,((IF(VLOOKUP($C86,'Regional Crises'!$B$1:$R$66,14,FALSE)="x","x",ROUND(IF(VLOOKUP($C86,'Regional Crises'!$B$1:$R$66,14,FALSE)&gt;T$3,0,IF(VLOOKUP($C86,'Regional Crises'!$B$1:$R$66,14,FALSE)&lt;T$4,5,(T$3-VLOOKUP($C86,'Regional Crises'!$B$1:$R$66,14,FALSE))/(T$3-T$4)*5)),1)))),(IF(VLOOKUP($E86,'Country Indicator Data'!$B$4:$N$300,10,FALSE)="x","x",ROUND(IF(VLOOKUP($E86,'Country Indicator Data'!$B$4:$N$300,10,FALSE)&gt;T$3,0,IF(VLOOKUP($E86,'Country Indicator Data'!$B$4:$N$300,10,FALSE)&lt;T$4,5,(T$3-VLOOKUP($E86,'Country Indicator Data'!$B$4:$N$300,10,FALSE))/(T$3-T$4)*5)),1))))</f>
        <v>4</v>
      </c>
      <c r="U86" s="163">
        <f>IF(LEN(E86)&gt;3,((IF(VLOOKUP($C86,'Regional Crises'!$B$1:$R$66,15,FALSE)="x","x",ROUND(IF(VLOOKUP($C86,'Regional Crises'!$B$1:$R$66,15,FALSE)&gt;U$3,0,IF(VLOOKUP($C86,'Regional Crises'!$B$1:$R$66,15,FALSE)&lt;U$4,5,(U$3-VLOOKUP($C86,'Regional Crises'!$B$1:$R$66,15,FALSE))/(U$3-U$4)*5)),1)))),(IF(VLOOKUP($E86,'Country Indicator Data'!$B$4:$N$300,11,FALSE)="x","x",ROUND(IF(VLOOKUP($E86,'Country Indicator Data'!$B$4:$N$300,11,FALSE)&gt;U$3,0,IF(VLOOKUP($E86,'Country Indicator Data'!$B$4:$N$300,11,FALSE)&lt;U$4,5,(U$3-VLOOKUP($E86,'Country Indicator Data'!$B$4:$N$300,11,FALSE))/(U$3-U$4)*5)),1))))</f>
        <v>4.0999999999999996</v>
      </c>
      <c r="V86" s="163">
        <f>IF(LEN(E86)&gt;3,((IF(VLOOKUP($C86,'Regional Crises'!$B$1:$R$66,16,FALSE)="x","x",ROUND(IF(VLOOKUP($C86,'Regional Crises'!$B$1:$R$66,16,FALSE)&gt;V$3,0,IF(VLOOKUP($C86,'Regional Crises'!$B$1:$R$66,16,FALSE)&lt;V$4,5,(V$3-VLOOKUP($C86,'Regional Crises'!$B$1:$R$66,16,FALSE))/(V$3-V$4)*5)),1)))),(IF(VLOOKUP($E86,'Country Indicator Data'!$B$4:$N$300,12,FALSE)="x","x",ROUND(IF(VLOOKUP($E86,'Country Indicator Data'!$B$4:$N$300,12,FALSE)&gt;V$3,0,IF(VLOOKUP($E86,'Country Indicator Data'!$B$4:$N$300,12,FALSE)&lt;V$4,5,(V$3-VLOOKUP($E86,'Country Indicator Data'!$B$4:$N$300,12,FALSE))/(V$3-V$4)*5)),1))))</f>
        <v>4.5999999999999996</v>
      </c>
      <c r="W86" s="163">
        <f t="shared" si="31"/>
        <v>4.2</v>
      </c>
      <c r="X86" s="163">
        <f t="shared" si="32"/>
        <v>4.0999999999999996</v>
      </c>
      <c r="Y86" s="184">
        <f>IF('Core Indicators'!FC83="x","x",IF('Core Indicators'!FC83&gt;=5,5,IF('Core Indicators'!FC83&gt;=4,4,IF('Core Indicators'!FC83&gt;=3,3,IF('Core Indicators'!FC83&gt;=2,2,IF('Core Indicators'!FC83&gt;=1,1,0))))))</f>
        <v>5</v>
      </c>
      <c r="Z86" s="163">
        <f t="shared" si="33"/>
        <v>5</v>
      </c>
      <c r="AA86" s="184">
        <f>'Crisis Indicator Data'!Y83</f>
        <v>1</v>
      </c>
      <c r="AB86" s="184">
        <f>'Crisis Indicator Data'!Z83</f>
        <v>3</v>
      </c>
      <c r="AC86" s="184">
        <f>'Crisis Indicator Data'!AA83</f>
        <v>3</v>
      </c>
      <c r="AD86" s="184">
        <f>'Crisis Indicator Data'!AB83</f>
        <v>3</v>
      </c>
      <c r="AE86" s="184">
        <f t="shared" si="34"/>
        <v>5</v>
      </c>
      <c r="AF86" s="184">
        <f>'Crisis Indicator Data'!AC83</f>
        <v>3</v>
      </c>
      <c r="AG86" s="184">
        <f>'Crisis Indicator Data'!AD83</f>
        <v>3</v>
      </c>
      <c r="AH86" s="184">
        <f t="shared" si="35"/>
        <v>5</v>
      </c>
      <c r="AI86" s="184">
        <f>'Crisis Indicator Data'!AE83</f>
        <v>3</v>
      </c>
      <c r="AJ86" s="184">
        <f>'Crisis Indicator Data'!AF83</f>
        <v>2</v>
      </c>
      <c r="AK86" s="184">
        <f>'Crisis Indicator Data'!AG83</f>
        <v>3</v>
      </c>
      <c r="AL86" s="184">
        <f t="shared" si="36"/>
        <v>5</v>
      </c>
      <c r="AM86" s="163">
        <f t="shared" si="37"/>
        <v>5</v>
      </c>
      <c r="AN86" s="163">
        <f t="shared" si="38"/>
        <v>5</v>
      </c>
    </row>
    <row r="87" spans="1:40" ht="13.5" customHeight="1" x14ac:dyDescent="0.35">
      <c r="A87" s="172" t="str">
        <f>'Crisis Indicator Data'!A84</f>
        <v>Rakhine Conflict</v>
      </c>
      <c r="B87" s="173" t="str">
        <f>'Crisis Indicator Data'!B84</f>
        <v>Conflict</v>
      </c>
      <c r="C87" s="173" t="str">
        <f>'Crisis Indicator Data'!C84</f>
        <v>MMR002</v>
      </c>
      <c r="D87" s="173" t="str">
        <f>'Crisis Indicator Data'!D84</f>
        <v>Myanmar</v>
      </c>
      <c r="E87" s="174" t="str">
        <f>'Crisis Indicator Data'!E84</f>
        <v>MMR</v>
      </c>
      <c r="F87" s="163">
        <f>IF(LEN(E87)&gt;3,(IF(VLOOKUP($C87,'Regional Crises'!$B$1:$R$66,7,FALSE)="x","x",ROUND(IF(VLOOKUP($C87,'Regional Crises'!$B$1:$R$66,7,FALSE)&gt;$F$3,5,IF(VLOOKUP($C87,'Regional Crises'!$B$1:$R$66,7,FALSE)&lt;F$4,0,($F$3-VLOOKUP($C87,'Regional Crises'!$B$1:$R$66,7,FALSE))/($F$3-$F$4)*5)),1))),IF(VLOOKUP($E87,'Country Indicator Data'!$B$4:$N$300,3,FALSE)="x","x",ROUND(IF(VLOOKUP($E87,'Country Indicator Data'!$B$4:$N$300,3,FALSE)&gt;$F$3,5,IF(VLOOKUP($E87,'Country Indicator Data'!$B$4:$N$300,3,FALSE)&lt;$F$4,0,($F$3-VLOOKUP($E87,'Country Indicator Data'!$B$4:$N$300,3,FALSE))/($F$3-$F$4)*5)),1)))</f>
        <v>5</v>
      </c>
      <c r="G87" s="163">
        <f>IF(LEN(E87)&gt;3,(IF(VLOOKUP($C87,'Regional Crises'!$B$1:$R$66,9,FALSE)="x","x",ROUND(IF(VLOOKUP($C87,'Regional Crises'!$B$1:$R$66,9,FALSE)&gt;G$3,5,IF(VLOOKUP($C87,'Regional Crises'!$B$1:$R$66,9,FALSE)&lt;G$4,0,(G$3-VLOOKUP($C87,'Regional Crises'!$B$1:$R$66,9,FALSE))/(G$3-G$4)*5)),1))),IF(VLOOKUP($E87,'Country Indicator Data'!$B$4:$N$300,5,FALSE)="x","x",ROUND(IF(VLOOKUP($E87,'Country Indicator Data'!$B$4:$N$300,5,FALSE)&gt;G$3,5,IF(VLOOKUP($E87,'Country Indicator Data'!$B$4:$N$300,5,FALSE)&lt;G$4,0,(G$3-VLOOKUP($E87,'Country Indicator Data'!$B$4:$N$300,5,FALSE))/(G$3-G$4)*5)),1)))</f>
        <v>4.0999999999999996</v>
      </c>
      <c r="H87" s="163">
        <f t="shared" si="26"/>
        <v>4.55</v>
      </c>
      <c r="I87" s="163">
        <f>IF(LEN(E87)&gt;3,(IF(VLOOKUP($C87,'Regional Crises'!$B$1:$R$66,6,FALSE)="x","x",ROUND(IF(VLOOKUP($C87,'Regional Crises'!$B$1:$R$66,6,FALSE)&gt;I$3,5,IF(VLOOKUP($C87,'Regional Crises'!$B$1:$R$66,6,FALSE)&lt;I$4,0,5-(I$3-VLOOKUP($C87,'Regional Crises'!$B$1:$R$66,6,FALSE))/(I$3-I$4)*5)),1))),IF(VLOOKUP($E87,'Country Indicator Data'!$B$4:$N$300,2,FALSE)="x","x",ROUND(IF(VLOOKUP($E87,'Country Indicator Data'!$B$4:$N$300,2,FALSE)&gt;I$3,5,IF(VLOOKUP($E87,'Country Indicator Data'!$B$4:$N$300,2,FALSE)&lt;I$4,0,5-(I$3-VLOOKUP($E87,'Country Indicator Data'!$B$4:$N$300,2,FALSE))/(I$3-I$4)*5)),1)))</f>
        <v>2.6</v>
      </c>
      <c r="J87" s="163">
        <f>IF(LEN(E87)&gt;3,(IF(VLOOKUP($C87,'Regional Crises'!$B$1:$R$66,8,FALSE)="x","x",ROUND(IF(VLOOKUP($C87,'Regional Crises'!$B$1:$R$66,8,FALSE)&gt;J$3,5,IF(VLOOKUP($C87,'Regional Crises'!$B$1:$R$66,8,FALSE)&lt;J$4,0,5-(J$3-VLOOKUP($C87,'Regional Crises'!$B$1:$R$66,8,FALSE))/(J$3-J$4)*5)),1))),IF(VLOOKUP($E87,'Country Indicator Data'!$B$4:$N$300,4,FALSE)="x","x",ROUND(IF(VLOOKUP($E87,'Country Indicator Data'!$B$4:$N$300,4,FALSE)&gt;J$3,5,IF(VLOOKUP($E87,'Country Indicator Data'!$B$4:$N$300,4,FALSE)&lt;J$4,0,5-(J$3-VLOOKUP($E87,'Country Indicator Data'!$B$4:$N$300,4,FALSE))/(J$3-J$4)*5)),1)))</f>
        <v>3</v>
      </c>
      <c r="K87" s="163">
        <f t="shared" si="27"/>
        <v>2.8</v>
      </c>
      <c r="L87" s="163">
        <f>IF(LEN(E87)&gt;3,(IF(VLOOKUP($C87,'Regional Crises'!$B$1:$R$66,10,FALSE)="x","x",ROUND(IF(VLOOKUP($C87,'Regional Crises'!$B$1:$R$66,10,FALSE)&gt;L$3,5,IF(VLOOKUP($C87,'Regional Crises'!$B$1:$R$66,10,FALSE)&lt;L$4,0,5-(L$3-VLOOKUP($C87,'Regional Crises'!$B$1:$R$66,10,FALSE))/(L$3-L$4)*5)),1))),IF(VLOOKUP($E87,'Country Indicator Data'!$B$4:$N$300,6,FALSE)="x","x",ROUND(IF(VLOOKUP($E87,'Country Indicator Data'!$B$4:$N$300,6,FALSE)&gt;L$3,5,IF(VLOOKUP($E87,'Country Indicator Data'!$B$4:$N$300,6,FALSE)&lt;L$4,0,5-(L$3-VLOOKUP($E87,'Country Indicator Data'!$B$4:$N$300,6,FALSE))/(L$3-L$4)*5)),1)))</f>
        <v>3.1</v>
      </c>
      <c r="M87" s="163">
        <f>IF(LEN(E87)&gt;3,(IF(VLOOKUP($C87,'Regional Crises'!$B$1:$R$66,11,FALSE)="x","x",ROUND(IF(VLOOKUP($C87,'Regional Crises'!$B$1:$R$66,11,FALSE)&gt;M$3,5,IF(VLOOKUP($C87,'Regional Crises'!$B$1:$R$66,11,FALSE)&lt;M$4,0,5-(M$3-VLOOKUP($C87,'Regional Crises'!$B$1:$R$66,11,FALSE))/(M$3-M$4)*5)),1))),IF(VLOOKUP($E87,'Country Indicator Data'!$B$4:$N$300,7,FALSE)="x","x",ROUND(IF(VLOOKUP($E87,'Country Indicator Data'!$B$4:$N$300,7,FALSE)&gt;M$3,5,IF(VLOOKUP($E87,'Country Indicator Data'!$B$4:$N$300,7,FALSE)&lt;M$4,0,5-(M$3-VLOOKUP($E87,'Country Indicator Data'!$B$4:$N$300,7,FALSE))/(M$3-M$4)*5)),1)))</f>
        <v>0.7</v>
      </c>
      <c r="N87" s="163">
        <f t="shared" si="28"/>
        <v>1.9</v>
      </c>
      <c r="O87" s="163">
        <f t="shared" si="29"/>
        <v>3.0833333333333335</v>
      </c>
      <c r="P87" s="163">
        <f>IF(LEN(E87)&gt;3,VLOOKUP(C87,'Regional Crises'!$B$1:$R$69,12,FALSE),VLOOKUP(E87,'Country Indicator Data'!$B$4:$I$300,8,FALSE))</f>
        <v>5</v>
      </c>
      <c r="Q87" s="163">
        <f>IF(LEN(E87)&gt;3,((IF(VLOOKUP($C87,'Regional Crises'!$B$1:$R$66,13,FALSE)="x","x",ROUND(IF(VLOOKUP($C87,'Regional Crises'!$B$1:$R$66,13,FALSE)&gt;Q$3,5,IF(VLOOKUP($C87,'Regional Crises'!$B$1:$R$66,13,FALSE)&lt;Q$4,0,5-(LOG(Q$3)-LOG(VLOOKUP($C87,'Regional Crises'!$B$1:$R$66,13,FALSE)))/(LOG(Q$3)-LOG(Q$4))*5)),1)))),(IF(VLOOKUP($E87,'Country Indicator Data'!$B$4:$N$300,9,FALSE)="x","x",ROUND(IF(VLOOKUP($E87,'Country Indicator Data'!$B$4:$N$300,9,FALSE)&gt;Q$3,5,IF(VLOOKUP($E87,'Country Indicator Data'!$B$4:$N$300,9,FALSE)&lt;Q$4,0,5-(LOG(Q$3)-LOG(VLOOKUP($E87,'Country Indicator Data'!$B$4:$N$300,9,FALSE)))/(LOG(Q$3)-LOG(Q$4))*5)),1))))</f>
        <v>5</v>
      </c>
      <c r="R87" s="163">
        <f t="shared" si="30"/>
        <v>5</v>
      </c>
      <c r="S87" s="163">
        <f>IF(LEN(E87)&gt;3,((IF(VLOOKUP($C87,'Regional Crises'!$B$1:$R$66,17,FALSE)="x","x",ROUND(IF(VLOOKUP($C87,'Regional Crises'!$B$1:$R$66,17,FALSE)&gt;S$3,0,IF(VLOOKUP($C87,'Regional Crises'!$B$1:$R$66,17,FALSE)&lt;S$4,5,(S$3-VLOOKUP($C87,'Regional Crises'!$B$1:$R$66,17,FALSE))/(S$3-S$4)*5)),1)))),(IF(VLOOKUP($E87,'Country Indicator Data'!$B$4:$N$300,13,FALSE)="x","x",ROUND(IF(VLOOKUP($E87,'Country Indicator Data'!$B$4:$N$300,13,FALSE)&gt;S$3,0,IF(VLOOKUP($E87,'Country Indicator Data'!$B$4:$N$300,13,FALSE)&lt;S$4,5,(S$3-VLOOKUP($E87,'Country Indicator Data'!$B$4:$N$300,13,FALSE))/(S$3-S$4)*5)),1))))</f>
        <v>4</v>
      </c>
      <c r="T87" s="163">
        <f>IF(LEN(E87)&gt;3,((IF(VLOOKUP($C87,'Regional Crises'!$B$1:$R$66,14,FALSE)="x","x",ROUND(IF(VLOOKUP($C87,'Regional Crises'!$B$1:$R$66,14,FALSE)&gt;T$3,0,IF(VLOOKUP($C87,'Regional Crises'!$B$1:$R$66,14,FALSE)&lt;T$4,5,(T$3-VLOOKUP($C87,'Regional Crises'!$B$1:$R$66,14,FALSE))/(T$3-T$4)*5)),1)))),(IF(VLOOKUP($E87,'Country Indicator Data'!$B$4:$N$300,10,FALSE)="x","x",ROUND(IF(VLOOKUP($E87,'Country Indicator Data'!$B$4:$N$300,10,FALSE)&gt;T$3,0,IF(VLOOKUP($E87,'Country Indicator Data'!$B$4:$N$300,10,FALSE)&lt;T$4,5,(T$3-VLOOKUP($E87,'Country Indicator Data'!$B$4:$N$300,10,FALSE))/(T$3-T$4)*5)),1))))</f>
        <v>4</v>
      </c>
      <c r="U87" s="163">
        <f>IF(LEN(E87)&gt;3,((IF(VLOOKUP($C87,'Regional Crises'!$B$1:$R$66,15,FALSE)="x","x",ROUND(IF(VLOOKUP($C87,'Regional Crises'!$B$1:$R$66,15,FALSE)&gt;U$3,0,IF(VLOOKUP($C87,'Regional Crises'!$B$1:$R$66,15,FALSE)&lt;U$4,5,(U$3-VLOOKUP($C87,'Regional Crises'!$B$1:$R$66,15,FALSE))/(U$3-U$4)*5)),1)))),(IF(VLOOKUP($E87,'Country Indicator Data'!$B$4:$N$300,11,FALSE)="x","x",ROUND(IF(VLOOKUP($E87,'Country Indicator Data'!$B$4:$N$300,11,FALSE)&gt;U$3,0,IF(VLOOKUP($E87,'Country Indicator Data'!$B$4:$N$300,11,FALSE)&lt;U$4,5,(U$3-VLOOKUP($E87,'Country Indicator Data'!$B$4:$N$300,11,FALSE))/(U$3-U$4)*5)),1))))</f>
        <v>4.0999999999999996</v>
      </c>
      <c r="V87" s="163">
        <f>IF(LEN(E87)&gt;3,((IF(VLOOKUP($C87,'Regional Crises'!$B$1:$R$66,16,FALSE)="x","x",ROUND(IF(VLOOKUP($C87,'Regional Crises'!$B$1:$R$66,16,FALSE)&gt;V$3,0,IF(VLOOKUP($C87,'Regional Crises'!$B$1:$R$66,16,FALSE)&lt;V$4,5,(V$3-VLOOKUP($C87,'Regional Crises'!$B$1:$R$66,16,FALSE))/(V$3-V$4)*5)),1)))),(IF(VLOOKUP($E87,'Country Indicator Data'!$B$4:$N$300,12,FALSE)="x","x",ROUND(IF(VLOOKUP($E87,'Country Indicator Data'!$B$4:$N$300,12,FALSE)&gt;V$3,0,IF(VLOOKUP($E87,'Country Indicator Data'!$B$4:$N$300,12,FALSE)&lt;V$4,5,(V$3-VLOOKUP($E87,'Country Indicator Data'!$B$4:$N$300,12,FALSE))/(V$3-V$4)*5)),1))))</f>
        <v>4.5999999999999996</v>
      </c>
      <c r="W87" s="163">
        <f t="shared" si="31"/>
        <v>4.2</v>
      </c>
      <c r="X87" s="163">
        <f t="shared" si="32"/>
        <v>4.0999999999999996</v>
      </c>
      <c r="Y87" s="184">
        <f>IF('Core Indicators'!FC84="x","x",IF('Core Indicators'!FC84&gt;=5,5,IF('Core Indicators'!FC84&gt;=4,4,IF('Core Indicators'!FC84&gt;=3,3,IF('Core Indicators'!FC84&gt;=2,2,IF('Core Indicators'!FC84&gt;=1,1,0))))))</f>
        <v>5</v>
      </c>
      <c r="Z87" s="163">
        <f t="shared" si="33"/>
        <v>5</v>
      </c>
      <c r="AA87" s="184">
        <f>'Crisis Indicator Data'!Y84</f>
        <v>1</v>
      </c>
      <c r="AB87" s="184">
        <f>'Crisis Indicator Data'!Z84</f>
        <v>3</v>
      </c>
      <c r="AC87" s="184">
        <f>'Crisis Indicator Data'!AA84</f>
        <v>3</v>
      </c>
      <c r="AD87" s="184">
        <f>'Crisis Indicator Data'!AB84</f>
        <v>1</v>
      </c>
      <c r="AE87" s="184">
        <f t="shared" si="34"/>
        <v>4</v>
      </c>
      <c r="AF87" s="184">
        <f>'Crisis Indicator Data'!AC84</f>
        <v>3</v>
      </c>
      <c r="AG87" s="184">
        <f>'Crisis Indicator Data'!AD84</f>
        <v>3</v>
      </c>
      <c r="AH87" s="184">
        <f t="shared" si="35"/>
        <v>5</v>
      </c>
      <c r="AI87" s="184">
        <f>'Crisis Indicator Data'!AE84</f>
        <v>3</v>
      </c>
      <c r="AJ87" s="184">
        <f>'Crisis Indicator Data'!AF84</f>
        <v>2</v>
      </c>
      <c r="AK87" s="184">
        <f>'Crisis Indicator Data'!AG84</f>
        <v>3</v>
      </c>
      <c r="AL87" s="184">
        <f t="shared" si="36"/>
        <v>5</v>
      </c>
      <c r="AM87" s="163">
        <f t="shared" si="37"/>
        <v>5</v>
      </c>
      <c r="AN87" s="163">
        <f t="shared" si="38"/>
        <v>5</v>
      </c>
    </row>
    <row r="88" spans="1:40" ht="13.5" customHeight="1" x14ac:dyDescent="0.35">
      <c r="A88" s="172" t="str">
        <f>'Crisis Indicator Data'!A85</f>
        <v>Kachin and Shan Conflict</v>
      </c>
      <c r="B88" s="173" t="str">
        <f>'Crisis Indicator Data'!B85</f>
        <v>Conflict</v>
      </c>
      <c r="C88" s="173" t="str">
        <f>'Crisis Indicator Data'!C85</f>
        <v>MMR003</v>
      </c>
      <c r="D88" s="173" t="str">
        <f>'Crisis Indicator Data'!D85</f>
        <v>Myanmar</v>
      </c>
      <c r="E88" s="174" t="str">
        <f>'Crisis Indicator Data'!E85</f>
        <v>MMR</v>
      </c>
      <c r="F88" s="163">
        <f>IF(LEN(E88)&gt;3,(IF(VLOOKUP($C88,'Regional Crises'!$B$1:$R$66,7,FALSE)="x","x",ROUND(IF(VLOOKUP($C88,'Regional Crises'!$B$1:$R$66,7,FALSE)&gt;$F$3,5,IF(VLOOKUP($C88,'Regional Crises'!$B$1:$R$66,7,FALSE)&lt;F$4,0,($F$3-VLOOKUP($C88,'Regional Crises'!$B$1:$R$66,7,FALSE))/($F$3-$F$4)*5)),1))),IF(VLOOKUP($E88,'Country Indicator Data'!$B$4:$N$300,3,FALSE)="x","x",ROUND(IF(VLOOKUP($E88,'Country Indicator Data'!$B$4:$N$300,3,FALSE)&gt;$F$3,5,IF(VLOOKUP($E88,'Country Indicator Data'!$B$4:$N$300,3,FALSE)&lt;$F$4,0,($F$3-VLOOKUP($E88,'Country Indicator Data'!$B$4:$N$300,3,FALSE))/($F$3-$F$4)*5)),1)))</f>
        <v>5</v>
      </c>
      <c r="G88" s="163">
        <f>IF(LEN(E88)&gt;3,(IF(VLOOKUP($C88,'Regional Crises'!$B$1:$R$66,9,FALSE)="x","x",ROUND(IF(VLOOKUP($C88,'Regional Crises'!$B$1:$R$66,9,FALSE)&gt;G$3,5,IF(VLOOKUP($C88,'Regional Crises'!$B$1:$R$66,9,FALSE)&lt;G$4,0,(G$3-VLOOKUP($C88,'Regional Crises'!$B$1:$R$66,9,FALSE))/(G$3-G$4)*5)),1))),IF(VLOOKUP($E88,'Country Indicator Data'!$B$4:$N$300,5,FALSE)="x","x",ROUND(IF(VLOOKUP($E88,'Country Indicator Data'!$B$4:$N$300,5,FALSE)&gt;G$3,5,IF(VLOOKUP($E88,'Country Indicator Data'!$B$4:$N$300,5,FALSE)&lt;G$4,0,(G$3-VLOOKUP($E88,'Country Indicator Data'!$B$4:$N$300,5,FALSE))/(G$3-G$4)*5)),1)))</f>
        <v>4.0999999999999996</v>
      </c>
      <c r="H88" s="163">
        <f t="shared" si="26"/>
        <v>4.55</v>
      </c>
      <c r="I88" s="163">
        <f>IF(LEN(E88)&gt;3,(IF(VLOOKUP($C88,'Regional Crises'!$B$1:$R$66,6,FALSE)="x","x",ROUND(IF(VLOOKUP($C88,'Regional Crises'!$B$1:$R$66,6,FALSE)&gt;I$3,5,IF(VLOOKUP($C88,'Regional Crises'!$B$1:$R$66,6,FALSE)&lt;I$4,0,5-(I$3-VLOOKUP($C88,'Regional Crises'!$B$1:$R$66,6,FALSE))/(I$3-I$4)*5)),1))),IF(VLOOKUP($E88,'Country Indicator Data'!$B$4:$N$300,2,FALSE)="x","x",ROUND(IF(VLOOKUP($E88,'Country Indicator Data'!$B$4:$N$300,2,FALSE)&gt;I$3,5,IF(VLOOKUP($E88,'Country Indicator Data'!$B$4:$N$300,2,FALSE)&lt;I$4,0,5-(I$3-VLOOKUP($E88,'Country Indicator Data'!$B$4:$N$300,2,FALSE))/(I$3-I$4)*5)),1)))</f>
        <v>2.6</v>
      </c>
      <c r="J88" s="163">
        <f>IF(LEN(E88)&gt;3,(IF(VLOOKUP($C88,'Regional Crises'!$B$1:$R$66,8,FALSE)="x","x",ROUND(IF(VLOOKUP($C88,'Regional Crises'!$B$1:$R$66,8,FALSE)&gt;J$3,5,IF(VLOOKUP($C88,'Regional Crises'!$B$1:$R$66,8,FALSE)&lt;J$4,0,5-(J$3-VLOOKUP($C88,'Regional Crises'!$B$1:$R$66,8,FALSE))/(J$3-J$4)*5)),1))),IF(VLOOKUP($E88,'Country Indicator Data'!$B$4:$N$300,4,FALSE)="x","x",ROUND(IF(VLOOKUP($E88,'Country Indicator Data'!$B$4:$N$300,4,FALSE)&gt;J$3,5,IF(VLOOKUP($E88,'Country Indicator Data'!$B$4:$N$300,4,FALSE)&lt;J$4,0,5-(J$3-VLOOKUP($E88,'Country Indicator Data'!$B$4:$N$300,4,FALSE))/(J$3-J$4)*5)),1)))</f>
        <v>3</v>
      </c>
      <c r="K88" s="163">
        <f t="shared" si="27"/>
        <v>2.8</v>
      </c>
      <c r="L88" s="163">
        <f>IF(LEN(E88)&gt;3,(IF(VLOOKUP($C88,'Regional Crises'!$B$1:$R$66,10,FALSE)="x","x",ROUND(IF(VLOOKUP($C88,'Regional Crises'!$B$1:$R$66,10,FALSE)&gt;L$3,5,IF(VLOOKUP($C88,'Regional Crises'!$B$1:$R$66,10,FALSE)&lt;L$4,0,5-(L$3-VLOOKUP($C88,'Regional Crises'!$B$1:$R$66,10,FALSE))/(L$3-L$4)*5)),1))),IF(VLOOKUP($E88,'Country Indicator Data'!$B$4:$N$300,6,FALSE)="x","x",ROUND(IF(VLOOKUP($E88,'Country Indicator Data'!$B$4:$N$300,6,FALSE)&gt;L$3,5,IF(VLOOKUP($E88,'Country Indicator Data'!$B$4:$N$300,6,FALSE)&lt;L$4,0,5-(L$3-VLOOKUP($E88,'Country Indicator Data'!$B$4:$N$300,6,FALSE))/(L$3-L$4)*5)),1)))</f>
        <v>3.1</v>
      </c>
      <c r="M88" s="163">
        <f>IF(LEN(E88)&gt;3,(IF(VLOOKUP($C88,'Regional Crises'!$B$1:$R$66,11,FALSE)="x","x",ROUND(IF(VLOOKUP($C88,'Regional Crises'!$B$1:$R$66,11,FALSE)&gt;M$3,5,IF(VLOOKUP($C88,'Regional Crises'!$B$1:$R$66,11,FALSE)&lt;M$4,0,5-(M$3-VLOOKUP($C88,'Regional Crises'!$B$1:$R$66,11,FALSE))/(M$3-M$4)*5)),1))),IF(VLOOKUP($E88,'Country Indicator Data'!$B$4:$N$300,7,FALSE)="x","x",ROUND(IF(VLOOKUP($E88,'Country Indicator Data'!$B$4:$N$300,7,FALSE)&gt;M$3,5,IF(VLOOKUP($E88,'Country Indicator Data'!$B$4:$N$300,7,FALSE)&lt;M$4,0,5-(M$3-VLOOKUP($E88,'Country Indicator Data'!$B$4:$N$300,7,FALSE))/(M$3-M$4)*5)),1)))</f>
        <v>0.7</v>
      </c>
      <c r="N88" s="163">
        <f t="shared" si="28"/>
        <v>1.9</v>
      </c>
      <c r="O88" s="163">
        <f t="shared" si="29"/>
        <v>3.0833333333333335</v>
      </c>
      <c r="P88" s="163">
        <f>IF(LEN(E88)&gt;3,VLOOKUP(C88,'Regional Crises'!$B$1:$R$69,12,FALSE),VLOOKUP(E88,'Country Indicator Data'!$B$4:$I$300,8,FALSE))</f>
        <v>5</v>
      </c>
      <c r="Q88" s="163">
        <f>IF(LEN(E88)&gt;3,((IF(VLOOKUP($C88,'Regional Crises'!$B$1:$R$66,13,FALSE)="x","x",ROUND(IF(VLOOKUP($C88,'Regional Crises'!$B$1:$R$66,13,FALSE)&gt;Q$3,5,IF(VLOOKUP($C88,'Regional Crises'!$B$1:$R$66,13,FALSE)&lt;Q$4,0,5-(LOG(Q$3)-LOG(VLOOKUP($C88,'Regional Crises'!$B$1:$R$66,13,FALSE)))/(LOG(Q$3)-LOG(Q$4))*5)),1)))),(IF(VLOOKUP($E88,'Country Indicator Data'!$B$4:$N$300,9,FALSE)="x","x",ROUND(IF(VLOOKUP($E88,'Country Indicator Data'!$B$4:$N$300,9,FALSE)&gt;Q$3,5,IF(VLOOKUP($E88,'Country Indicator Data'!$B$4:$N$300,9,FALSE)&lt;Q$4,0,5-(LOG(Q$3)-LOG(VLOOKUP($E88,'Country Indicator Data'!$B$4:$N$300,9,FALSE)))/(LOG(Q$3)-LOG(Q$4))*5)),1))))</f>
        <v>5</v>
      </c>
      <c r="R88" s="163">
        <f t="shared" si="30"/>
        <v>5</v>
      </c>
      <c r="S88" s="163">
        <f>IF(LEN(E88)&gt;3,((IF(VLOOKUP($C88,'Regional Crises'!$B$1:$R$66,17,FALSE)="x","x",ROUND(IF(VLOOKUP($C88,'Regional Crises'!$B$1:$R$66,17,FALSE)&gt;S$3,0,IF(VLOOKUP($C88,'Regional Crises'!$B$1:$R$66,17,FALSE)&lt;S$4,5,(S$3-VLOOKUP($C88,'Regional Crises'!$B$1:$R$66,17,FALSE))/(S$3-S$4)*5)),1)))),(IF(VLOOKUP($E88,'Country Indicator Data'!$B$4:$N$300,13,FALSE)="x","x",ROUND(IF(VLOOKUP($E88,'Country Indicator Data'!$B$4:$N$300,13,FALSE)&gt;S$3,0,IF(VLOOKUP($E88,'Country Indicator Data'!$B$4:$N$300,13,FALSE)&lt;S$4,5,(S$3-VLOOKUP($E88,'Country Indicator Data'!$B$4:$N$300,13,FALSE))/(S$3-S$4)*5)),1))))</f>
        <v>4</v>
      </c>
      <c r="T88" s="163">
        <f>IF(LEN(E88)&gt;3,((IF(VLOOKUP($C88,'Regional Crises'!$B$1:$R$66,14,FALSE)="x","x",ROUND(IF(VLOOKUP($C88,'Regional Crises'!$B$1:$R$66,14,FALSE)&gt;T$3,0,IF(VLOOKUP($C88,'Regional Crises'!$B$1:$R$66,14,FALSE)&lt;T$4,5,(T$3-VLOOKUP($C88,'Regional Crises'!$B$1:$R$66,14,FALSE))/(T$3-T$4)*5)),1)))),(IF(VLOOKUP($E88,'Country Indicator Data'!$B$4:$N$300,10,FALSE)="x","x",ROUND(IF(VLOOKUP($E88,'Country Indicator Data'!$B$4:$N$300,10,FALSE)&gt;T$3,0,IF(VLOOKUP($E88,'Country Indicator Data'!$B$4:$N$300,10,FALSE)&lt;T$4,5,(T$3-VLOOKUP($E88,'Country Indicator Data'!$B$4:$N$300,10,FALSE))/(T$3-T$4)*5)),1))))</f>
        <v>4</v>
      </c>
      <c r="U88" s="163">
        <f>IF(LEN(E88)&gt;3,((IF(VLOOKUP($C88,'Regional Crises'!$B$1:$R$66,15,FALSE)="x","x",ROUND(IF(VLOOKUP($C88,'Regional Crises'!$B$1:$R$66,15,FALSE)&gt;U$3,0,IF(VLOOKUP($C88,'Regional Crises'!$B$1:$R$66,15,FALSE)&lt;U$4,5,(U$3-VLOOKUP($C88,'Regional Crises'!$B$1:$R$66,15,FALSE))/(U$3-U$4)*5)),1)))),(IF(VLOOKUP($E88,'Country Indicator Data'!$B$4:$N$300,11,FALSE)="x","x",ROUND(IF(VLOOKUP($E88,'Country Indicator Data'!$B$4:$N$300,11,FALSE)&gt;U$3,0,IF(VLOOKUP($E88,'Country Indicator Data'!$B$4:$N$300,11,FALSE)&lt;U$4,5,(U$3-VLOOKUP($E88,'Country Indicator Data'!$B$4:$N$300,11,FALSE))/(U$3-U$4)*5)),1))))</f>
        <v>4.0999999999999996</v>
      </c>
      <c r="V88" s="163">
        <f>IF(LEN(E88)&gt;3,((IF(VLOOKUP($C88,'Regional Crises'!$B$1:$R$66,16,FALSE)="x","x",ROUND(IF(VLOOKUP($C88,'Regional Crises'!$B$1:$R$66,16,FALSE)&gt;V$3,0,IF(VLOOKUP($C88,'Regional Crises'!$B$1:$R$66,16,FALSE)&lt;V$4,5,(V$3-VLOOKUP($C88,'Regional Crises'!$B$1:$R$66,16,FALSE))/(V$3-V$4)*5)),1)))),(IF(VLOOKUP($E88,'Country Indicator Data'!$B$4:$N$300,12,FALSE)="x","x",ROUND(IF(VLOOKUP($E88,'Country Indicator Data'!$B$4:$N$300,12,FALSE)&gt;V$3,0,IF(VLOOKUP($E88,'Country Indicator Data'!$B$4:$N$300,12,FALSE)&lt;V$4,5,(V$3-VLOOKUP($E88,'Country Indicator Data'!$B$4:$N$300,12,FALSE))/(V$3-V$4)*5)),1))))</f>
        <v>4.5999999999999996</v>
      </c>
      <c r="W88" s="163">
        <f t="shared" si="31"/>
        <v>4.2</v>
      </c>
      <c r="X88" s="163">
        <f t="shared" si="32"/>
        <v>4.0999999999999996</v>
      </c>
      <c r="Y88" s="184">
        <f>IF('Core Indicators'!FC85="x","x",IF('Core Indicators'!FC85&gt;=5,5,IF('Core Indicators'!FC85&gt;=4,4,IF('Core Indicators'!FC85&gt;=3,3,IF('Core Indicators'!FC85&gt;=2,2,IF('Core Indicators'!FC85&gt;=1,1,0))))))</f>
        <v>4</v>
      </c>
      <c r="Z88" s="163">
        <f t="shared" si="33"/>
        <v>4</v>
      </c>
      <c r="AA88" s="184">
        <f>'Crisis Indicator Data'!Y85</f>
        <v>1</v>
      </c>
      <c r="AB88" s="184">
        <f>'Crisis Indicator Data'!Z85</f>
        <v>3</v>
      </c>
      <c r="AC88" s="184">
        <f>'Crisis Indicator Data'!AA85</f>
        <v>2</v>
      </c>
      <c r="AD88" s="184">
        <f>'Crisis Indicator Data'!AB85</f>
        <v>2</v>
      </c>
      <c r="AE88" s="184">
        <f t="shared" si="34"/>
        <v>4</v>
      </c>
      <c r="AF88" s="184">
        <f>'Crisis Indicator Data'!AC85</f>
        <v>2</v>
      </c>
      <c r="AG88" s="184">
        <f>'Crisis Indicator Data'!AD85</f>
        <v>3</v>
      </c>
      <c r="AH88" s="184">
        <f t="shared" si="35"/>
        <v>5</v>
      </c>
      <c r="AI88" s="184">
        <f>'Crisis Indicator Data'!AE85</f>
        <v>3</v>
      </c>
      <c r="AJ88" s="184">
        <f>'Crisis Indicator Data'!AF85</f>
        <v>2</v>
      </c>
      <c r="AK88" s="184">
        <f>'Crisis Indicator Data'!AG85</f>
        <v>3</v>
      </c>
      <c r="AL88" s="184">
        <f t="shared" si="36"/>
        <v>5</v>
      </c>
      <c r="AM88" s="163">
        <f t="shared" si="37"/>
        <v>5</v>
      </c>
      <c r="AN88" s="163">
        <f t="shared" si="38"/>
        <v>4.5</v>
      </c>
    </row>
    <row r="89" spans="1:40" ht="13.5" customHeight="1" x14ac:dyDescent="0.35">
      <c r="A89" s="172" t="str">
        <f>'Crisis Indicator Data'!A86</f>
        <v>Post-coup conflict in Myanmar</v>
      </c>
      <c r="B89" s="173" t="str">
        <f>'Crisis Indicator Data'!B86</f>
        <v>Violence,Socio-political,Conflict</v>
      </c>
      <c r="C89" s="173" t="str">
        <f>'Crisis Indicator Data'!C86</f>
        <v>MMR004</v>
      </c>
      <c r="D89" s="173" t="str">
        <f>'Crisis Indicator Data'!D86</f>
        <v>Myanmar</v>
      </c>
      <c r="E89" s="174" t="str">
        <f>'Crisis Indicator Data'!E86</f>
        <v>MMR</v>
      </c>
      <c r="F89" s="163">
        <f>IF(LEN(E89)&gt;3,(IF(VLOOKUP($C89,'Regional Crises'!$B$1:$R$66,7,FALSE)="x","x",ROUND(IF(VLOOKUP($C89,'Regional Crises'!$B$1:$R$66,7,FALSE)&gt;$F$3,5,IF(VLOOKUP($C89,'Regional Crises'!$B$1:$R$66,7,FALSE)&lt;F$4,0,($F$3-VLOOKUP($C89,'Regional Crises'!$B$1:$R$66,7,FALSE))/($F$3-$F$4)*5)),1))),IF(VLOOKUP($E89,'Country Indicator Data'!$B$4:$N$300,3,FALSE)="x","x",ROUND(IF(VLOOKUP($E89,'Country Indicator Data'!$B$4:$N$300,3,FALSE)&gt;$F$3,5,IF(VLOOKUP($E89,'Country Indicator Data'!$B$4:$N$300,3,FALSE)&lt;$F$4,0,($F$3-VLOOKUP($E89,'Country Indicator Data'!$B$4:$N$300,3,FALSE))/($F$3-$F$4)*5)),1)))</f>
        <v>5</v>
      </c>
      <c r="G89" s="163">
        <f>IF(LEN(E89)&gt;3,(IF(VLOOKUP($C89,'Regional Crises'!$B$1:$R$66,9,FALSE)="x","x",ROUND(IF(VLOOKUP($C89,'Regional Crises'!$B$1:$R$66,9,FALSE)&gt;G$3,5,IF(VLOOKUP($C89,'Regional Crises'!$B$1:$R$66,9,FALSE)&lt;G$4,0,(G$3-VLOOKUP($C89,'Regional Crises'!$B$1:$R$66,9,FALSE))/(G$3-G$4)*5)),1))),IF(VLOOKUP($E89,'Country Indicator Data'!$B$4:$N$300,5,FALSE)="x","x",ROUND(IF(VLOOKUP($E89,'Country Indicator Data'!$B$4:$N$300,5,FALSE)&gt;G$3,5,IF(VLOOKUP($E89,'Country Indicator Data'!$B$4:$N$300,5,FALSE)&lt;G$4,0,(G$3-VLOOKUP($E89,'Country Indicator Data'!$B$4:$N$300,5,FALSE))/(G$3-G$4)*5)),1)))</f>
        <v>4.0999999999999996</v>
      </c>
      <c r="H89" s="163">
        <f t="shared" si="26"/>
        <v>4.55</v>
      </c>
      <c r="I89" s="163">
        <f>IF(LEN(E89)&gt;3,(IF(VLOOKUP($C89,'Regional Crises'!$B$1:$R$66,6,FALSE)="x","x",ROUND(IF(VLOOKUP($C89,'Regional Crises'!$B$1:$R$66,6,FALSE)&gt;I$3,5,IF(VLOOKUP($C89,'Regional Crises'!$B$1:$R$66,6,FALSE)&lt;I$4,0,5-(I$3-VLOOKUP($C89,'Regional Crises'!$B$1:$R$66,6,FALSE))/(I$3-I$4)*5)),1))),IF(VLOOKUP($E89,'Country Indicator Data'!$B$4:$N$300,2,FALSE)="x","x",ROUND(IF(VLOOKUP($E89,'Country Indicator Data'!$B$4:$N$300,2,FALSE)&gt;I$3,5,IF(VLOOKUP($E89,'Country Indicator Data'!$B$4:$N$300,2,FALSE)&lt;I$4,0,5-(I$3-VLOOKUP($E89,'Country Indicator Data'!$B$4:$N$300,2,FALSE))/(I$3-I$4)*5)),1)))</f>
        <v>2.6</v>
      </c>
      <c r="J89" s="163">
        <f>IF(LEN(E89)&gt;3,(IF(VLOOKUP($C89,'Regional Crises'!$B$1:$R$66,8,FALSE)="x","x",ROUND(IF(VLOOKUP($C89,'Regional Crises'!$B$1:$R$66,8,FALSE)&gt;J$3,5,IF(VLOOKUP($C89,'Regional Crises'!$B$1:$R$66,8,FALSE)&lt;J$4,0,5-(J$3-VLOOKUP($C89,'Regional Crises'!$B$1:$R$66,8,FALSE))/(J$3-J$4)*5)),1))),IF(VLOOKUP($E89,'Country Indicator Data'!$B$4:$N$300,4,FALSE)="x","x",ROUND(IF(VLOOKUP($E89,'Country Indicator Data'!$B$4:$N$300,4,FALSE)&gt;J$3,5,IF(VLOOKUP($E89,'Country Indicator Data'!$B$4:$N$300,4,FALSE)&lt;J$4,0,5-(J$3-VLOOKUP($E89,'Country Indicator Data'!$B$4:$N$300,4,FALSE))/(J$3-J$4)*5)),1)))</f>
        <v>3</v>
      </c>
      <c r="K89" s="163">
        <f t="shared" si="27"/>
        <v>2.8</v>
      </c>
      <c r="L89" s="163">
        <f>IF(LEN(E89)&gt;3,(IF(VLOOKUP($C89,'Regional Crises'!$B$1:$R$66,10,FALSE)="x","x",ROUND(IF(VLOOKUP($C89,'Regional Crises'!$B$1:$R$66,10,FALSE)&gt;L$3,5,IF(VLOOKUP($C89,'Regional Crises'!$B$1:$R$66,10,FALSE)&lt;L$4,0,5-(L$3-VLOOKUP($C89,'Regional Crises'!$B$1:$R$66,10,FALSE))/(L$3-L$4)*5)),1))),IF(VLOOKUP($E89,'Country Indicator Data'!$B$4:$N$300,6,FALSE)="x","x",ROUND(IF(VLOOKUP($E89,'Country Indicator Data'!$B$4:$N$300,6,FALSE)&gt;L$3,5,IF(VLOOKUP($E89,'Country Indicator Data'!$B$4:$N$300,6,FALSE)&lt;L$4,0,5-(L$3-VLOOKUP($E89,'Country Indicator Data'!$B$4:$N$300,6,FALSE))/(L$3-L$4)*5)),1)))</f>
        <v>3.1</v>
      </c>
      <c r="M89" s="163">
        <f>IF(LEN(E89)&gt;3,(IF(VLOOKUP($C89,'Regional Crises'!$B$1:$R$66,11,FALSE)="x","x",ROUND(IF(VLOOKUP($C89,'Regional Crises'!$B$1:$R$66,11,FALSE)&gt;M$3,5,IF(VLOOKUP($C89,'Regional Crises'!$B$1:$R$66,11,FALSE)&lt;M$4,0,5-(M$3-VLOOKUP($C89,'Regional Crises'!$B$1:$R$66,11,FALSE))/(M$3-M$4)*5)),1))),IF(VLOOKUP($E89,'Country Indicator Data'!$B$4:$N$300,7,FALSE)="x","x",ROUND(IF(VLOOKUP($E89,'Country Indicator Data'!$B$4:$N$300,7,FALSE)&gt;M$3,5,IF(VLOOKUP($E89,'Country Indicator Data'!$B$4:$N$300,7,FALSE)&lt;M$4,0,5-(M$3-VLOOKUP($E89,'Country Indicator Data'!$B$4:$N$300,7,FALSE))/(M$3-M$4)*5)),1)))</f>
        <v>0.7</v>
      </c>
      <c r="N89" s="163">
        <f t="shared" si="28"/>
        <v>1.9</v>
      </c>
      <c r="O89" s="163">
        <f t="shared" si="29"/>
        <v>3.0833333333333335</v>
      </c>
      <c r="P89" s="163">
        <f>IF(LEN(E89)&gt;3,VLOOKUP(C89,'Regional Crises'!$B$1:$R$69,12,FALSE),VLOOKUP(E89,'Country Indicator Data'!$B$4:$I$300,8,FALSE))</f>
        <v>5</v>
      </c>
      <c r="Q89" s="163">
        <f>IF(LEN(E89)&gt;3,((IF(VLOOKUP($C89,'Regional Crises'!$B$1:$R$66,13,FALSE)="x","x",ROUND(IF(VLOOKUP($C89,'Regional Crises'!$B$1:$R$66,13,FALSE)&gt;Q$3,5,IF(VLOOKUP($C89,'Regional Crises'!$B$1:$R$66,13,FALSE)&lt;Q$4,0,5-(LOG(Q$3)-LOG(VLOOKUP($C89,'Regional Crises'!$B$1:$R$66,13,FALSE)))/(LOG(Q$3)-LOG(Q$4))*5)),1)))),(IF(VLOOKUP($E89,'Country Indicator Data'!$B$4:$N$300,9,FALSE)="x","x",ROUND(IF(VLOOKUP($E89,'Country Indicator Data'!$B$4:$N$300,9,FALSE)&gt;Q$3,5,IF(VLOOKUP($E89,'Country Indicator Data'!$B$4:$N$300,9,FALSE)&lt;Q$4,0,5-(LOG(Q$3)-LOG(VLOOKUP($E89,'Country Indicator Data'!$B$4:$N$300,9,FALSE)))/(LOG(Q$3)-LOG(Q$4))*5)),1))))</f>
        <v>5</v>
      </c>
      <c r="R89" s="163">
        <f t="shared" si="30"/>
        <v>5</v>
      </c>
      <c r="S89" s="163">
        <f>IF(LEN(E89)&gt;3,((IF(VLOOKUP($C89,'Regional Crises'!$B$1:$R$66,17,FALSE)="x","x",ROUND(IF(VLOOKUP($C89,'Regional Crises'!$B$1:$R$66,17,FALSE)&gt;S$3,0,IF(VLOOKUP($C89,'Regional Crises'!$B$1:$R$66,17,FALSE)&lt;S$4,5,(S$3-VLOOKUP($C89,'Regional Crises'!$B$1:$R$66,17,FALSE))/(S$3-S$4)*5)),1)))),(IF(VLOOKUP($E89,'Country Indicator Data'!$B$4:$N$300,13,FALSE)="x","x",ROUND(IF(VLOOKUP($E89,'Country Indicator Data'!$B$4:$N$300,13,FALSE)&gt;S$3,0,IF(VLOOKUP($E89,'Country Indicator Data'!$B$4:$N$300,13,FALSE)&lt;S$4,5,(S$3-VLOOKUP($E89,'Country Indicator Data'!$B$4:$N$300,13,FALSE))/(S$3-S$4)*5)),1))))</f>
        <v>4</v>
      </c>
      <c r="T89" s="163">
        <f>IF(LEN(E89)&gt;3,((IF(VLOOKUP($C89,'Regional Crises'!$B$1:$R$66,14,FALSE)="x","x",ROUND(IF(VLOOKUP($C89,'Regional Crises'!$B$1:$R$66,14,FALSE)&gt;T$3,0,IF(VLOOKUP($C89,'Regional Crises'!$B$1:$R$66,14,FALSE)&lt;T$4,5,(T$3-VLOOKUP($C89,'Regional Crises'!$B$1:$R$66,14,FALSE))/(T$3-T$4)*5)),1)))),(IF(VLOOKUP($E89,'Country Indicator Data'!$B$4:$N$300,10,FALSE)="x","x",ROUND(IF(VLOOKUP($E89,'Country Indicator Data'!$B$4:$N$300,10,FALSE)&gt;T$3,0,IF(VLOOKUP($E89,'Country Indicator Data'!$B$4:$N$300,10,FALSE)&lt;T$4,5,(T$3-VLOOKUP($E89,'Country Indicator Data'!$B$4:$N$300,10,FALSE))/(T$3-T$4)*5)),1))))</f>
        <v>4</v>
      </c>
      <c r="U89" s="163">
        <f>IF(LEN(E89)&gt;3,((IF(VLOOKUP($C89,'Regional Crises'!$B$1:$R$66,15,FALSE)="x","x",ROUND(IF(VLOOKUP($C89,'Regional Crises'!$B$1:$R$66,15,FALSE)&gt;U$3,0,IF(VLOOKUP($C89,'Regional Crises'!$B$1:$R$66,15,FALSE)&lt;U$4,5,(U$3-VLOOKUP($C89,'Regional Crises'!$B$1:$R$66,15,FALSE))/(U$3-U$4)*5)),1)))),(IF(VLOOKUP($E89,'Country Indicator Data'!$B$4:$N$300,11,FALSE)="x","x",ROUND(IF(VLOOKUP($E89,'Country Indicator Data'!$B$4:$N$300,11,FALSE)&gt;U$3,0,IF(VLOOKUP($E89,'Country Indicator Data'!$B$4:$N$300,11,FALSE)&lt;U$4,5,(U$3-VLOOKUP($E89,'Country Indicator Data'!$B$4:$N$300,11,FALSE))/(U$3-U$4)*5)),1))))</f>
        <v>4.0999999999999996</v>
      </c>
      <c r="V89" s="163">
        <f>IF(LEN(E89)&gt;3,((IF(VLOOKUP($C89,'Regional Crises'!$B$1:$R$66,16,FALSE)="x","x",ROUND(IF(VLOOKUP($C89,'Regional Crises'!$B$1:$R$66,16,FALSE)&gt;V$3,0,IF(VLOOKUP($C89,'Regional Crises'!$B$1:$R$66,16,FALSE)&lt;V$4,5,(V$3-VLOOKUP($C89,'Regional Crises'!$B$1:$R$66,16,FALSE))/(V$3-V$4)*5)),1)))),(IF(VLOOKUP($E89,'Country Indicator Data'!$B$4:$N$300,12,FALSE)="x","x",ROUND(IF(VLOOKUP($E89,'Country Indicator Data'!$B$4:$N$300,12,FALSE)&gt;V$3,0,IF(VLOOKUP($E89,'Country Indicator Data'!$B$4:$N$300,12,FALSE)&lt;V$4,5,(V$3-VLOOKUP($E89,'Country Indicator Data'!$B$4:$N$300,12,FALSE))/(V$3-V$4)*5)),1))))</f>
        <v>4.5999999999999996</v>
      </c>
      <c r="W89" s="163">
        <f t="shared" si="31"/>
        <v>4.2</v>
      </c>
      <c r="X89" s="163">
        <f t="shared" si="32"/>
        <v>4.0999999999999996</v>
      </c>
      <c r="Y89" s="184">
        <f>IF('Core Indicators'!FC86="x","x",IF('Core Indicators'!FC86&gt;=5,5,IF('Core Indicators'!FC86&gt;=4,4,IF('Core Indicators'!FC86&gt;=3,3,IF('Core Indicators'!FC86&gt;=2,2,IF('Core Indicators'!FC86&gt;=1,1,0))))))</f>
        <v>5</v>
      </c>
      <c r="Z89" s="163">
        <f t="shared" si="33"/>
        <v>5</v>
      </c>
      <c r="AA89" s="184">
        <f>'Crisis Indicator Data'!Y86</f>
        <v>1</v>
      </c>
      <c r="AB89" s="184">
        <f>'Crisis Indicator Data'!Z86</f>
        <v>3</v>
      </c>
      <c r="AC89" s="184">
        <f>'Crisis Indicator Data'!AA86</f>
        <v>3</v>
      </c>
      <c r="AD89" s="184">
        <f>'Crisis Indicator Data'!AB86</f>
        <v>3</v>
      </c>
      <c r="AE89" s="184">
        <f t="shared" si="34"/>
        <v>5</v>
      </c>
      <c r="AF89" s="184">
        <f>'Crisis Indicator Data'!AC86</f>
        <v>3</v>
      </c>
      <c r="AG89" s="184">
        <f>'Crisis Indicator Data'!AD86</f>
        <v>3</v>
      </c>
      <c r="AH89" s="184">
        <f t="shared" si="35"/>
        <v>5</v>
      </c>
      <c r="AI89" s="184">
        <f>'Crisis Indicator Data'!AE86</f>
        <v>3</v>
      </c>
      <c r="AJ89" s="184">
        <f>'Crisis Indicator Data'!AF86</f>
        <v>2</v>
      </c>
      <c r="AK89" s="184">
        <f>'Crisis Indicator Data'!AG86</f>
        <v>3</v>
      </c>
      <c r="AL89" s="184">
        <f t="shared" si="36"/>
        <v>5</v>
      </c>
      <c r="AM89" s="163">
        <f t="shared" si="37"/>
        <v>5</v>
      </c>
      <c r="AN89" s="163">
        <f t="shared" si="38"/>
        <v>5</v>
      </c>
    </row>
    <row r="90" spans="1:40" ht="13.5" customHeight="1" x14ac:dyDescent="0.35">
      <c r="A90" s="172" t="str">
        <f>'Crisis Indicator Data'!A87</f>
        <v>2024 Monsoon Floods</v>
      </c>
      <c r="B90" s="173" t="str">
        <f>'Crisis Indicator Data'!B87</f>
        <v>Floods</v>
      </c>
      <c r="C90" s="173" t="str">
        <f>'Crisis Indicator Data'!C87</f>
        <v>MMR006</v>
      </c>
      <c r="D90" s="173" t="str">
        <f>'Crisis Indicator Data'!D87</f>
        <v>Myanmar</v>
      </c>
      <c r="E90" s="174" t="str">
        <f>'Crisis Indicator Data'!E87</f>
        <v>MMR</v>
      </c>
      <c r="F90" s="163">
        <f>IF(LEN(E90)&gt;3,(IF(VLOOKUP($C90,'Regional Crises'!$B$1:$R$66,7,FALSE)="x","x",ROUND(IF(VLOOKUP($C90,'Regional Crises'!$B$1:$R$66,7,FALSE)&gt;$F$3,5,IF(VLOOKUP($C90,'Regional Crises'!$B$1:$R$66,7,FALSE)&lt;F$4,0,($F$3-VLOOKUP($C90,'Regional Crises'!$B$1:$R$66,7,FALSE))/($F$3-$F$4)*5)),1))),IF(VLOOKUP($E90,'Country Indicator Data'!$B$4:$N$300,3,FALSE)="x","x",ROUND(IF(VLOOKUP($E90,'Country Indicator Data'!$B$4:$N$300,3,FALSE)&gt;$F$3,5,IF(VLOOKUP($E90,'Country Indicator Data'!$B$4:$N$300,3,FALSE)&lt;$F$4,0,($F$3-VLOOKUP($E90,'Country Indicator Data'!$B$4:$N$300,3,FALSE))/($F$3-$F$4)*5)),1)))</f>
        <v>5</v>
      </c>
      <c r="G90" s="163">
        <f>IF(LEN(E90)&gt;3,(IF(VLOOKUP($C90,'Regional Crises'!$B$1:$R$66,9,FALSE)="x","x",ROUND(IF(VLOOKUP($C90,'Regional Crises'!$B$1:$R$66,9,FALSE)&gt;G$3,5,IF(VLOOKUP($C90,'Regional Crises'!$B$1:$R$66,9,FALSE)&lt;G$4,0,(G$3-VLOOKUP($C90,'Regional Crises'!$B$1:$R$66,9,FALSE))/(G$3-G$4)*5)),1))),IF(VLOOKUP($E90,'Country Indicator Data'!$B$4:$N$300,5,FALSE)="x","x",ROUND(IF(VLOOKUP($E90,'Country Indicator Data'!$B$4:$N$300,5,FALSE)&gt;G$3,5,IF(VLOOKUP($E90,'Country Indicator Data'!$B$4:$N$300,5,FALSE)&lt;G$4,0,(G$3-VLOOKUP($E90,'Country Indicator Data'!$B$4:$N$300,5,FALSE))/(G$3-G$4)*5)),1)))</f>
        <v>4.0999999999999996</v>
      </c>
      <c r="H90" s="163">
        <f t="shared" si="26"/>
        <v>4.55</v>
      </c>
      <c r="I90" s="163">
        <f>IF(LEN(E90)&gt;3,(IF(VLOOKUP($C90,'Regional Crises'!$B$1:$R$66,6,FALSE)="x","x",ROUND(IF(VLOOKUP($C90,'Regional Crises'!$B$1:$R$66,6,FALSE)&gt;I$3,5,IF(VLOOKUP($C90,'Regional Crises'!$B$1:$R$66,6,FALSE)&lt;I$4,0,5-(I$3-VLOOKUP($C90,'Regional Crises'!$B$1:$R$66,6,FALSE))/(I$3-I$4)*5)),1))),IF(VLOOKUP($E90,'Country Indicator Data'!$B$4:$N$300,2,FALSE)="x","x",ROUND(IF(VLOOKUP($E90,'Country Indicator Data'!$B$4:$N$300,2,FALSE)&gt;I$3,5,IF(VLOOKUP($E90,'Country Indicator Data'!$B$4:$N$300,2,FALSE)&lt;I$4,0,5-(I$3-VLOOKUP($E90,'Country Indicator Data'!$B$4:$N$300,2,FALSE))/(I$3-I$4)*5)),1)))</f>
        <v>2.6</v>
      </c>
      <c r="J90" s="163">
        <f>IF(LEN(E90)&gt;3,(IF(VLOOKUP($C90,'Regional Crises'!$B$1:$R$66,8,FALSE)="x","x",ROUND(IF(VLOOKUP($C90,'Regional Crises'!$B$1:$R$66,8,FALSE)&gt;J$3,5,IF(VLOOKUP($C90,'Regional Crises'!$B$1:$R$66,8,FALSE)&lt;J$4,0,5-(J$3-VLOOKUP($C90,'Regional Crises'!$B$1:$R$66,8,FALSE))/(J$3-J$4)*5)),1))),IF(VLOOKUP($E90,'Country Indicator Data'!$B$4:$N$300,4,FALSE)="x","x",ROUND(IF(VLOOKUP($E90,'Country Indicator Data'!$B$4:$N$300,4,FALSE)&gt;J$3,5,IF(VLOOKUP($E90,'Country Indicator Data'!$B$4:$N$300,4,FALSE)&lt;J$4,0,5-(J$3-VLOOKUP($E90,'Country Indicator Data'!$B$4:$N$300,4,FALSE))/(J$3-J$4)*5)),1)))</f>
        <v>3</v>
      </c>
      <c r="K90" s="163">
        <f t="shared" si="27"/>
        <v>2.8</v>
      </c>
      <c r="L90" s="163">
        <f>IF(LEN(E90)&gt;3,(IF(VLOOKUP($C90,'Regional Crises'!$B$1:$R$66,10,FALSE)="x","x",ROUND(IF(VLOOKUP($C90,'Regional Crises'!$B$1:$R$66,10,FALSE)&gt;L$3,5,IF(VLOOKUP($C90,'Regional Crises'!$B$1:$R$66,10,FALSE)&lt;L$4,0,5-(L$3-VLOOKUP($C90,'Regional Crises'!$B$1:$R$66,10,FALSE))/(L$3-L$4)*5)),1))),IF(VLOOKUP($E90,'Country Indicator Data'!$B$4:$N$300,6,FALSE)="x","x",ROUND(IF(VLOOKUP($E90,'Country Indicator Data'!$B$4:$N$300,6,FALSE)&gt;L$3,5,IF(VLOOKUP($E90,'Country Indicator Data'!$B$4:$N$300,6,FALSE)&lt;L$4,0,5-(L$3-VLOOKUP($E90,'Country Indicator Data'!$B$4:$N$300,6,FALSE))/(L$3-L$4)*5)),1)))</f>
        <v>3.1</v>
      </c>
      <c r="M90" s="163">
        <f>IF(LEN(E90)&gt;3,(IF(VLOOKUP($C90,'Regional Crises'!$B$1:$R$66,11,FALSE)="x","x",ROUND(IF(VLOOKUP($C90,'Regional Crises'!$B$1:$R$66,11,FALSE)&gt;M$3,5,IF(VLOOKUP($C90,'Regional Crises'!$B$1:$R$66,11,FALSE)&lt;M$4,0,5-(M$3-VLOOKUP($C90,'Regional Crises'!$B$1:$R$66,11,FALSE))/(M$3-M$4)*5)),1))),IF(VLOOKUP($E90,'Country Indicator Data'!$B$4:$N$300,7,FALSE)="x","x",ROUND(IF(VLOOKUP($E90,'Country Indicator Data'!$B$4:$N$300,7,FALSE)&gt;M$3,5,IF(VLOOKUP($E90,'Country Indicator Data'!$B$4:$N$300,7,FALSE)&lt;M$4,0,5-(M$3-VLOOKUP($E90,'Country Indicator Data'!$B$4:$N$300,7,FALSE))/(M$3-M$4)*5)),1)))</f>
        <v>0.7</v>
      </c>
      <c r="N90" s="163">
        <f t="shared" si="28"/>
        <v>1.9</v>
      </c>
      <c r="O90" s="163">
        <f t="shared" si="29"/>
        <v>3.0833333333333335</v>
      </c>
      <c r="P90" s="163">
        <f>IF(LEN(E90)&gt;3,VLOOKUP(C90,'Regional Crises'!$B$1:$R$69,12,FALSE),VLOOKUP(E90,'Country Indicator Data'!$B$4:$I$300,8,FALSE))</f>
        <v>5</v>
      </c>
      <c r="Q90" s="163">
        <f>IF(LEN(E90)&gt;3,((IF(VLOOKUP($C90,'Regional Crises'!$B$1:$R$66,13,FALSE)="x","x",ROUND(IF(VLOOKUP($C90,'Regional Crises'!$B$1:$R$66,13,FALSE)&gt;Q$3,5,IF(VLOOKUP($C90,'Regional Crises'!$B$1:$R$66,13,FALSE)&lt;Q$4,0,5-(LOG(Q$3)-LOG(VLOOKUP($C90,'Regional Crises'!$B$1:$R$66,13,FALSE)))/(LOG(Q$3)-LOG(Q$4))*5)),1)))),(IF(VLOOKUP($E90,'Country Indicator Data'!$B$4:$N$300,9,FALSE)="x","x",ROUND(IF(VLOOKUP($E90,'Country Indicator Data'!$B$4:$N$300,9,FALSE)&gt;Q$3,5,IF(VLOOKUP($E90,'Country Indicator Data'!$B$4:$N$300,9,FALSE)&lt;Q$4,0,5-(LOG(Q$3)-LOG(VLOOKUP($E90,'Country Indicator Data'!$B$4:$N$300,9,FALSE)))/(LOG(Q$3)-LOG(Q$4))*5)),1))))</f>
        <v>5</v>
      </c>
      <c r="R90" s="163">
        <f t="shared" si="30"/>
        <v>5</v>
      </c>
      <c r="S90" s="163">
        <f>IF(LEN(E90)&gt;3,((IF(VLOOKUP($C90,'Regional Crises'!$B$1:$R$66,17,FALSE)="x","x",ROUND(IF(VLOOKUP($C90,'Regional Crises'!$B$1:$R$66,17,FALSE)&gt;S$3,0,IF(VLOOKUP($C90,'Regional Crises'!$B$1:$R$66,17,FALSE)&lt;S$4,5,(S$3-VLOOKUP($C90,'Regional Crises'!$B$1:$R$66,17,FALSE))/(S$3-S$4)*5)),1)))),(IF(VLOOKUP($E90,'Country Indicator Data'!$B$4:$N$300,13,FALSE)="x","x",ROUND(IF(VLOOKUP($E90,'Country Indicator Data'!$B$4:$N$300,13,FALSE)&gt;S$3,0,IF(VLOOKUP($E90,'Country Indicator Data'!$B$4:$N$300,13,FALSE)&lt;S$4,5,(S$3-VLOOKUP($E90,'Country Indicator Data'!$B$4:$N$300,13,FALSE))/(S$3-S$4)*5)),1))))</f>
        <v>4</v>
      </c>
      <c r="T90" s="163">
        <f>IF(LEN(E90)&gt;3,((IF(VLOOKUP($C90,'Regional Crises'!$B$1:$R$66,14,FALSE)="x","x",ROUND(IF(VLOOKUP($C90,'Regional Crises'!$B$1:$R$66,14,FALSE)&gt;T$3,0,IF(VLOOKUP($C90,'Regional Crises'!$B$1:$R$66,14,FALSE)&lt;T$4,5,(T$3-VLOOKUP($C90,'Regional Crises'!$B$1:$R$66,14,FALSE))/(T$3-T$4)*5)),1)))),(IF(VLOOKUP($E90,'Country Indicator Data'!$B$4:$N$300,10,FALSE)="x","x",ROUND(IF(VLOOKUP($E90,'Country Indicator Data'!$B$4:$N$300,10,FALSE)&gt;T$3,0,IF(VLOOKUP($E90,'Country Indicator Data'!$B$4:$N$300,10,FALSE)&lt;T$4,5,(T$3-VLOOKUP($E90,'Country Indicator Data'!$B$4:$N$300,10,FALSE))/(T$3-T$4)*5)),1))))</f>
        <v>4</v>
      </c>
      <c r="U90" s="163">
        <f>IF(LEN(E90)&gt;3,((IF(VLOOKUP($C90,'Regional Crises'!$B$1:$R$66,15,FALSE)="x","x",ROUND(IF(VLOOKUP($C90,'Regional Crises'!$B$1:$R$66,15,FALSE)&gt;U$3,0,IF(VLOOKUP($C90,'Regional Crises'!$B$1:$R$66,15,FALSE)&lt;U$4,5,(U$3-VLOOKUP($C90,'Regional Crises'!$B$1:$R$66,15,FALSE))/(U$3-U$4)*5)),1)))),(IF(VLOOKUP($E90,'Country Indicator Data'!$B$4:$N$300,11,FALSE)="x","x",ROUND(IF(VLOOKUP($E90,'Country Indicator Data'!$B$4:$N$300,11,FALSE)&gt;U$3,0,IF(VLOOKUP($E90,'Country Indicator Data'!$B$4:$N$300,11,FALSE)&lt;U$4,5,(U$3-VLOOKUP($E90,'Country Indicator Data'!$B$4:$N$300,11,FALSE))/(U$3-U$4)*5)),1))))</f>
        <v>4.0999999999999996</v>
      </c>
      <c r="V90" s="163">
        <f>IF(LEN(E90)&gt;3,((IF(VLOOKUP($C90,'Regional Crises'!$B$1:$R$66,16,FALSE)="x","x",ROUND(IF(VLOOKUP($C90,'Regional Crises'!$B$1:$R$66,16,FALSE)&gt;V$3,0,IF(VLOOKUP($C90,'Regional Crises'!$B$1:$R$66,16,FALSE)&lt;V$4,5,(V$3-VLOOKUP($C90,'Regional Crises'!$B$1:$R$66,16,FALSE))/(V$3-V$4)*5)),1)))),(IF(VLOOKUP($E90,'Country Indicator Data'!$B$4:$N$300,12,FALSE)="x","x",ROUND(IF(VLOOKUP($E90,'Country Indicator Data'!$B$4:$N$300,12,FALSE)&gt;V$3,0,IF(VLOOKUP($E90,'Country Indicator Data'!$B$4:$N$300,12,FALSE)&lt;V$4,5,(V$3-VLOOKUP($E90,'Country Indicator Data'!$B$4:$N$300,12,FALSE))/(V$3-V$4)*5)),1))))</f>
        <v>4.5999999999999996</v>
      </c>
      <c r="W90" s="163">
        <f t="shared" si="31"/>
        <v>4.2</v>
      </c>
      <c r="X90" s="163">
        <f t="shared" si="32"/>
        <v>4.0999999999999996</v>
      </c>
      <c r="Y90" s="184">
        <f>IF('Core Indicators'!FC87="x","x",IF('Core Indicators'!FC87&gt;=5,5,IF('Core Indicators'!FC87&gt;=4,4,IF('Core Indicators'!FC87&gt;=3,3,IF('Core Indicators'!FC87&gt;=2,2,IF('Core Indicators'!FC87&gt;=1,1,0))))))</f>
        <v>4</v>
      </c>
      <c r="Z90" s="163">
        <f t="shared" si="33"/>
        <v>4</v>
      </c>
      <c r="AA90" s="184">
        <f>'Crisis Indicator Data'!Y87</f>
        <v>1</v>
      </c>
      <c r="AB90" s="184">
        <f>'Crisis Indicator Data'!Z87</f>
        <v>3</v>
      </c>
      <c r="AC90" s="184">
        <f>'Crisis Indicator Data'!AA87</f>
        <v>3</v>
      </c>
      <c r="AD90" s="184">
        <f>'Crisis Indicator Data'!AB87</f>
        <v>3</v>
      </c>
      <c r="AE90" s="184">
        <f t="shared" si="34"/>
        <v>5</v>
      </c>
      <c r="AF90" s="184">
        <f>'Crisis Indicator Data'!AC87</f>
        <v>3</v>
      </c>
      <c r="AG90" s="184">
        <f>'Crisis Indicator Data'!AD87</f>
        <v>2</v>
      </c>
      <c r="AH90" s="184">
        <f t="shared" si="35"/>
        <v>5</v>
      </c>
      <c r="AI90" s="184">
        <f>'Crisis Indicator Data'!AE87</f>
        <v>3</v>
      </c>
      <c r="AJ90" s="184">
        <f>'Crisis Indicator Data'!AF87</f>
        <v>2</v>
      </c>
      <c r="AK90" s="184">
        <f>'Crisis Indicator Data'!AG87</f>
        <v>3</v>
      </c>
      <c r="AL90" s="184">
        <f t="shared" si="36"/>
        <v>5</v>
      </c>
      <c r="AM90" s="163">
        <f t="shared" si="37"/>
        <v>5</v>
      </c>
      <c r="AN90" s="163">
        <f t="shared" si="38"/>
        <v>4.5</v>
      </c>
    </row>
    <row r="91" spans="1:40" ht="13.5" customHeight="1" x14ac:dyDescent="0.35">
      <c r="A91" s="172" t="str">
        <f>'Crisis Indicator Data'!A88</f>
        <v>Multiple Crises in Mozambique</v>
      </c>
      <c r="B91" s="173" t="str">
        <f>'Crisis Indicator Data'!B88</f>
        <v>Conflict,Displacement,Cyclone</v>
      </c>
      <c r="C91" s="173" t="str">
        <f>'Crisis Indicator Data'!C88</f>
        <v>MOZ001</v>
      </c>
      <c r="D91" s="173" t="str">
        <f>'Crisis Indicator Data'!D88</f>
        <v>Mozambique</v>
      </c>
      <c r="E91" s="174" t="str">
        <f>'Crisis Indicator Data'!E88</f>
        <v>MOZ</v>
      </c>
      <c r="F91" s="163">
        <f>IF(LEN(E91)&gt;3,(IF(VLOOKUP($C91,'Regional Crises'!$B$1:$R$66,7,FALSE)="x","x",ROUND(IF(VLOOKUP($C91,'Regional Crises'!$B$1:$R$66,7,FALSE)&gt;$F$3,5,IF(VLOOKUP($C91,'Regional Crises'!$B$1:$R$66,7,FALSE)&lt;F$4,0,($F$3-VLOOKUP($C91,'Regional Crises'!$B$1:$R$66,7,FALSE))/($F$3-$F$4)*5)),1))),IF(VLOOKUP($E91,'Country Indicator Data'!$B$4:$N$300,3,FALSE)="x","x",ROUND(IF(VLOOKUP($E91,'Country Indicator Data'!$B$4:$N$300,3,FALSE)&gt;$F$3,5,IF(VLOOKUP($E91,'Country Indicator Data'!$B$4:$N$300,3,FALSE)&lt;$F$4,0,($F$3-VLOOKUP($E91,'Country Indicator Data'!$B$4:$N$300,3,FALSE))/($F$3-$F$4)*5)),1)))</f>
        <v>2.5</v>
      </c>
      <c r="G91" s="163">
        <f>IF(LEN(E91)&gt;3,(IF(VLOOKUP($C91,'Regional Crises'!$B$1:$R$66,9,FALSE)="x","x",ROUND(IF(VLOOKUP($C91,'Regional Crises'!$B$1:$R$66,9,FALSE)&gt;G$3,5,IF(VLOOKUP($C91,'Regional Crises'!$B$1:$R$66,9,FALSE)&lt;G$4,0,(G$3-VLOOKUP($C91,'Regional Crises'!$B$1:$R$66,9,FALSE))/(G$3-G$4)*5)),1))),IF(VLOOKUP($E91,'Country Indicator Data'!$B$4:$N$300,5,FALSE)="x","x",ROUND(IF(VLOOKUP($E91,'Country Indicator Data'!$B$4:$N$300,5,FALSE)&gt;G$3,5,IF(VLOOKUP($E91,'Country Indicator Data'!$B$4:$N$300,5,FALSE)&lt;G$4,0,(G$3-VLOOKUP($E91,'Country Indicator Data'!$B$4:$N$300,5,FALSE))/(G$3-G$4)*5)),1)))</f>
        <v>2.9</v>
      </c>
      <c r="H91" s="163">
        <f t="shared" si="26"/>
        <v>2.7</v>
      </c>
      <c r="I91" s="163">
        <f>IF(LEN(E91)&gt;3,(IF(VLOOKUP($C91,'Regional Crises'!$B$1:$R$66,6,FALSE)="x","x",ROUND(IF(VLOOKUP($C91,'Regional Crises'!$B$1:$R$66,6,FALSE)&gt;I$3,5,IF(VLOOKUP($C91,'Regional Crises'!$B$1:$R$66,6,FALSE)&lt;I$4,0,5-(I$3-VLOOKUP($C91,'Regional Crises'!$B$1:$R$66,6,FALSE))/(I$3-I$4)*5)),1))),IF(VLOOKUP($E91,'Country Indicator Data'!$B$4:$N$300,2,FALSE)="x","x",ROUND(IF(VLOOKUP($E91,'Country Indicator Data'!$B$4:$N$300,2,FALSE)&gt;I$3,5,IF(VLOOKUP($E91,'Country Indicator Data'!$B$4:$N$300,2,FALSE)&lt;I$4,0,5-(I$3-VLOOKUP($E91,'Country Indicator Data'!$B$4:$N$300,2,FALSE))/(I$3-I$4)*5)),1)))</f>
        <v>4.5</v>
      </c>
      <c r="J91" s="163">
        <f>IF(LEN(E91)&gt;3,(IF(VLOOKUP($C91,'Regional Crises'!$B$1:$R$66,8,FALSE)="x","x",ROUND(IF(VLOOKUP($C91,'Regional Crises'!$B$1:$R$66,8,FALSE)&gt;J$3,5,IF(VLOOKUP($C91,'Regional Crises'!$B$1:$R$66,8,FALSE)&lt;J$4,0,5-(J$3-VLOOKUP($C91,'Regional Crises'!$B$1:$R$66,8,FALSE))/(J$3-J$4)*5)),1))),IF(VLOOKUP($E91,'Country Indicator Data'!$B$4:$N$300,4,FALSE)="x","x",ROUND(IF(VLOOKUP($E91,'Country Indicator Data'!$B$4:$N$300,4,FALSE)&gt;J$3,5,IF(VLOOKUP($E91,'Country Indicator Data'!$B$4:$N$300,4,FALSE)&lt;J$4,0,5-(J$3-VLOOKUP($E91,'Country Indicator Data'!$B$4:$N$300,4,FALSE))/(J$3-J$4)*5)),1)))</f>
        <v>1.7</v>
      </c>
      <c r="K91" s="163">
        <f t="shared" si="27"/>
        <v>3.1</v>
      </c>
      <c r="L91" s="163">
        <f>IF(LEN(E91)&gt;3,(IF(VLOOKUP($C91,'Regional Crises'!$B$1:$R$66,10,FALSE)="x","x",ROUND(IF(VLOOKUP($C91,'Regional Crises'!$B$1:$R$66,10,FALSE)&gt;L$3,5,IF(VLOOKUP($C91,'Regional Crises'!$B$1:$R$66,10,FALSE)&lt;L$4,0,5-(L$3-VLOOKUP($C91,'Regional Crises'!$B$1:$R$66,10,FALSE))/(L$3-L$4)*5)),1))),IF(VLOOKUP($E91,'Country Indicator Data'!$B$4:$N$300,6,FALSE)="x","x",ROUND(IF(VLOOKUP($E91,'Country Indicator Data'!$B$4:$N$300,6,FALSE)&gt;L$3,5,IF(VLOOKUP($E91,'Country Indicator Data'!$B$4:$N$300,6,FALSE)&lt;L$4,0,5-(L$3-VLOOKUP($E91,'Country Indicator Data'!$B$4:$N$300,6,FALSE))/(L$3-L$4)*5)),1)))</f>
        <v>3.8</v>
      </c>
      <c r="M91" s="163">
        <f>IF(LEN(E91)&gt;3,(IF(VLOOKUP($C91,'Regional Crises'!$B$1:$R$66,11,FALSE)="x","x",ROUND(IF(VLOOKUP($C91,'Regional Crises'!$B$1:$R$66,11,FALSE)&gt;M$3,5,IF(VLOOKUP($C91,'Regional Crises'!$B$1:$R$66,11,FALSE)&lt;M$4,0,5-(M$3-VLOOKUP($C91,'Regional Crises'!$B$1:$R$66,11,FALSE))/(M$3-M$4)*5)),1))),IF(VLOOKUP($E91,'Country Indicator Data'!$B$4:$N$300,7,FALSE)="x","x",ROUND(IF(VLOOKUP($E91,'Country Indicator Data'!$B$4:$N$300,7,FALSE)&gt;M$3,5,IF(VLOOKUP($E91,'Country Indicator Data'!$B$4:$N$300,7,FALSE)&lt;M$4,0,5-(M$3-VLOOKUP($E91,'Country Indicator Data'!$B$4:$N$300,7,FALSE))/(M$3-M$4)*5)),1)))</f>
        <v>3.6</v>
      </c>
      <c r="N91" s="163">
        <f t="shared" si="28"/>
        <v>3.7</v>
      </c>
      <c r="O91" s="163">
        <f t="shared" si="29"/>
        <v>3.1666666666666665</v>
      </c>
      <c r="P91" s="163">
        <f>IF(LEN(E91)&gt;3,VLOOKUP(C91,'Regional Crises'!$B$1:$R$69,12,FALSE),VLOOKUP(E91,'Country Indicator Data'!$B$4:$I$300,8,FALSE))</f>
        <v>3</v>
      </c>
      <c r="Q91" s="163">
        <f>IF(LEN(E91)&gt;3,((IF(VLOOKUP($C91,'Regional Crises'!$B$1:$R$66,13,FALSE)="x","x",ROUND(IF(VLOOKUP($C91,'Regional Crises'!$B$1:$R$66,13,FALSE)&gt;Q$3,5,IF(VLOOKUP($C91,'Regional Crises'!$B$1:$R$66,13,FALSE)&lt;Q$4,0,5-(LOG(Q$3)-LOG(VLOOKUP($C91,'Regional Crises'!$B$1:$R$66,13,FALSE)))/(LOG(Q$3)-LOG(Q$4))*5)),1)))),(IF(VLOOKUP($E91,'Country Indicator Data'!$B$4:$N$300,9,FALSE)="x","x",ROUND(IF(VLOOKUP($E91,'Country Indicator Data'!$B$4:$N$300,9,FALSE)&gt;Q$3,5,IF(VLOOKUP($E91,'Country Indicator Data'!$B$4:$N$300,9,FALSE)&lt;Q$4,0,5-(LOG(Q$3)-LOG(VLOOKUP($E91,'Country Indicator Data'!$B$4:$N$300,9,FALSE)))/(LOG(Q$3)-LOG(Q$4))*5)),1))))</f>
        <v>3.6</v>
      </c>
      <c r="R91" s="163">
        <f t="shared" si="30"/>
        <v>3.3</v>
      </c>
      <c r="S91" s="163">
        <f>IF(LEN(E91)&gt;3,((IF(VLOOKUP($C91,'Regional Crises'!$B$1:$R$66,17,FALSE)="x","x",ROUND(IF(VLOOKUP($C91,'Regional Crises'!$B$1:$R$66,17,FALSE)&gt;S$3,0,IF(VLOOKUP($C91,'Regional Crises'!$B$1:$R$66,17,FALSE)&lt;S$4,5,(S$3-VLOOKUP($C91,'Regional Crises'!$B$1:$R$66,17,FALSE))/(S$3-S$4)*5)),1)))),(IF(VLOOKUP($E91,'Country Indicator Data'!$B$4:$N$300,13,FALSE)="x","x",ROUND(IF(VLOOKUP($E91,'Country Indicator Data'!$B$4:$N$300,13,FALSE)&gt;S$3,0,IF(VLOOKUP($E91,'Country Indicator Data'!$B$4:$N$300,13,FALSE)&lt;S$4,5,(S$3-VLOOKUP($E91,'Country Indicator Data'!$B$4:$N$300,13,FALSE))/(S$3-S$4)*5)),1))))</f>
        <v>3.8</v>
      </c>
      <c r="T91" s="163">
        <f>IF(LEN(E91)&gt;3,((IF(VLOOKUP($C91,'Regional Crises'!$B$1:$R$66,14,FALSE)="x","x",ROUND(IF(VLOOKUP($C91,'Regional Crises'!$B$1:$R$66,14,FALSE)&gt;T$3,0,IF(VLOOKUP($C91,'Regional Crises'!$B$1:$R$66,14,FALSE)&lt;T$4,5,(T$3-VLOOKUP($C91,'Regional Crises'!$B$1:$R$66,14,FALSE))/(T$3-T$4)*5)),1)))),(IF(VLOOKUP($E91,'Country Indicator Data'!$B$4:$N$300,10,FALSE)="x","x",ROUND(IF(VLOOKUP($E91,'Country Indicator Data'!$B$4:$N$300,10,FALSE)&gt;T$3,0,IF(VLOOKUP($E91,'Country Indicator Data'!$B$4:$N$300,10,FALSE)&lt;T$4,5,(T$3-VLOOKUP($E91,'Country Indicator Data'!$B$4:$N$300,10,FALSE))/(T$3-T$4)*5)),1))))</f>
        <v>3.5</v>
      </c>
      <c r="U91" s="163">
        <f>IF(LEN(E91)&gt;3,((IF(VLOOKUP($C91,'Regional Crises'!$B$1:$R$66,15,FALSE)="x","x",ROUND(IF(VLOOKUP($C91,'Regional Crises'!$B$1:$R$66,15,FALSE)&gt;U$3,0,IF(VLOOKUP($C91,'Regional Crises'!$B$1:$R$66,15,FALSE)&lt;U$4,5,(U$3-VLOOKUP($C91,'Regional Crises'!$B$1:$R$66,15,FALSE))/(U$3-U$4)*5)),1)))),(IF(VLOOKUP($E91,'Country Indicator Data'!$B$4:$N$300,11,FALSE)="x","x",ROUND(IF(VLOOKUP($E91,'Country Indicator Data'!$B$4:$N$300,11,FALSE)&gt;U$3,0,IF(VLOOKUP($E91,'Country Indicator Data'!$B$4:$N$300,11,FALSE)&lt;U$4,5,(U$3-VLOOKUP($E91,'Country Indicator Data'!$B$4:$N$300,11,FALSE))/(U$3-U$4)*5)),1))))</f>
        <v>2.9</v>
      </c>
      <c r="V91" s="163">
        <f>IF(LEN(E91)&gt;3,((IF(VLOOKUP($C91,'Regional Crises'!$B$1:$R$66,16,FALSE)="x","x",ROUND(IF(VLOOKUP($C91,'Regional Crises'!$B$1:$R$66,16,FALSE)&gt;V$3,0,IF(VLOOKUP($C91,'Regional Crises'!$B$1:$R$66,16,FALSE)&lt;V$4,5,(V$3-VLOOKUP($C91,'Regional Crises'!$B$1:$R$66,16,FALSE))/(V$3-V$4)*5)),1)))),(IF(VLOOKUP($E91,'Country Indicator Data'!$B$4:$N$300,12,FALSE)="x","x",ROUND(IF(VLOOKUP($E91,'Country Indicator Data'!$B$4:$N$300,12,FALSE)&gt;V$3,0,IF(VLOOKUP($E91,'Country Indicator Data'!$B$4:$N$300,12,FALSE)&lt;V$4,5,(V$3-VLOOKUP($E91,'Country Indicator Data'!$B$4:$N$300,12,FALSE))/(V$3-V$4)*5)),1))))</f>
        <v>2.8</v>
      </c>
      <c r="W91" s="163">
        <f t="shared" si="31"/>
        <v>3.3</v>
      </c>
      <c r="X91" s="163">
        <f t="shared" si="32"/>
        <v>3.3</v>
      </c>
      <c r="Y91" s="184">
        <f>IF('Core Indicators'!FC88="x","x",IF('Core Indicators'!FC88&gt;=5,5,IF('Core Indicators'!FC88&gt;=4,4,IF('Core Indicators'!FC88&gt;=3,3,IF('Core Indicators'!FC88&gt;=2,2,IF('Core Indicators'!FC88&gt;=1,1,0))))))</f>
        <v>4</v>
      </c>
      <c r="Z91" s="163">
        <f t="shared" si="33"/>
        <v>4</v>
      </c>
      <c r="AA91" s="184">
        <f>'Crisis Indicator Data'!Y88</f>
        <v>1</v>
      </c>
      <c r="AB91" s="184">
        <f>'Crisis Indicator Data'!Z88</f>
        <v>2</v>
      </c>
      <c r="AC91" s="184">
        <f>'Crisis Indicator Data'!AA88</f>
        <v>1</v>
      </c>
      <c r="AD91" s="184">
        <f>'Crisis Indicator Data'!AB88</f>
        <v>0</v>
      </c>
      <c r="AE91" s="184">
        <f t="shared" si="34"/>
        <v>2</v>
      </c>
      <c r="AF91" s="184">
        <f>'Crisis Indicator Data'!AC88</f>
        <v>0</v>
      </c>
      <c r="AG91" s="184">
        <f>'Crisis Indicator Data'!AD88</f>
        <v>2</v>
      </c>
      <c r="AH91" s="184">
        <f t="shared" si="35"/>
        <v>2</v>
      </c>
      <c r="AI91" s="184">
        <f>'Crisis Indicator Data'!AE88</f>
        <v>3</v>
      </c>
      <c r="AJ91" s="184">
        <f>'Crisis Indicator Data'!AF88</f>
        <v>1</v>
      </c>
      <c r="AK91" s="184">
        <f>'Crisis Indicator Data'!AG88</f>
        <v>2</v>
      </c>
      <c r="AL91" s="184">
        <f t="shared" si="36"/>
        <v>4</v>
      </c>
      <c r="AM91" s="163">
        <f t="shared" si="37"/>
        <v>3</v>
      </c>
      <c r="AN91" s="163">
        <f t="shared" si="38"/>
        <v>3.5</v>
      </c>
    </row>
    <row r="92" spans="1:40" ht="13.5" customHeight="1" x14ac:dyDescent="0.35">
      <c r="A92" s="172" t="str">
        <f>'Crisis Indicator Data'!A89</f>
        <v>Cabo Delgado Islamist Insurgency</v>
      </c>
      <c r="B92" s="173" t="str">
        <f>'Crisis Indicator Data'!B89</f>
        <v>Conflict,Displacement</v>
      </c>
      <c r="C92" s="173" t="str">
        <f>'Crisis Indicator Data'!C89</f>
        <v>MOZ004</v>
      </c>
      <c r="D92" s="173" t="str">
        <f>'Crisis Indicator Data'!D89</f>
        <v>Mozambique</v>
      </c>
      <c r="E92" s="174" t="str">
        <f>'Crisis Indicator Data'!E89</f>
        <v>MOZ</v>
      </c>
      <c r="F92" s="163">
        <f>IF(LEN(E92)&gt;3,(IF(VLOOKUP($C92,'Regional Crises'!$B$1:$R$66,7,FALSE)="x","x",ROUND(IF(VLOOKUP($C92,'Regional Crises'!$B$1:$R$66,7,FALSE)&gt;$F$3,5,IF(VLOOKUP($C92,'Regional Crises'!$B$1:$R$66,7,FALSE)&lt;F$4,0,($F$3-VLOOKUP($C92,'Regional Crises'!$B$1:$R$66,7,FALSE))/($F$3-$F$4)*5)),1))),IF(VLOOKUP($E92,'Country Indicator Data'!$B$4:$N$300,3,FALSE)="x","x",ROUND(IF(VLOOKUP($E92,'Country Indicator Data'!$B$4:$N$300,3,FALSE)&gt;$F$3,5,IF(VLOOKUP($E92,'Country Indicator Data'!$B$4:$N$300,3,FALSE)&lt;$F$4,0,($F$3-VLOOKUP($E92,'Country Indicator Data'!$B$4:$N$300,3,FALSE))/($F$3-$F$4)*5)),1)))</f>
        <v>2.5</v>
      </c>
      <c r="G92" s="163">
        <f>IF(LEN(E92)&gt;3,(IF(VLOOKUP($C92,'Regional Crises'!$B$1:$R$66,9,FALSE)="x","x",ROUND(IF(VLOOKUP($C92,'Regional Crises'!$B$1:$R$66,9,FALSE)&gt;G$3,5,IF(VLOOKUP($C92,'Regional Crises'!$B$1:$R$66,9,FALSE)&lt;G$4,0,(G$3-VLOOKUP($C92,'Regional Crises'!$B$1:$R$66,9,FALSE))/(G$3-G$4)*5)),1))),IF(VLOOKUP($E92,'Country Indicator Data'!$B$4:$N$300,5,FALSE)="x","x",ROUND(IF(VLOOKUP($E92,'Country Indicator Data'!$B$4:$N$300,5,FALSE)&gt;G$3,5,IF(VLOOKUP($E92,'Country Indicator Data'!$B$4:$N$300,5,FALSE)&lt;G$4,0,(G$3-VLOOKUP($E92,'Country Indicator Data'!$B$4:$N$300,5,FALSE))/(G$3-G$4)*5)),1)))</f>
        <v>2.9</v>
      </c>
      <c r="H92" s="163">
        <f t="shared" si="26"/>
        <v>2.7</v>
      </c>
      <c r="I92" s="163">
        <f>IF(LEN(E92)&gt;3,(IF(VLOOKUP($C92,'Regional Crises'!$B$1:$R$66,6,FALSE)="x","x",ROUND(IF(VLOOKUP($C92,'Regional Crises'!$B$1:$R$66,6,FALSE)&gt;I$3,5,IF(VLOOKUP($C92,'Regional Crises'!$B$1:$R$66,6,FALSE)&lt;I$4,0,5-(I$3-VLOOKUP($C92,'Regional Crises'!$B$1:$R$66,6,FALSE))/(I$3-I$4)*5)),1))),IF(VLOOKUP($E92,'Country Indicator Data'!$B$4:$N$300,2,FALSE)="x","x",ROUND(IF(VLOOKUP($E92,'Country Indicator Data'!$B$4:$N$300,2,FALSE)&gt;I$3,5,IF(VLOOKUP($E92,'Country Indicator Data'!$B$4:$N$300,2,FALSE)&lt;I$4,0,5-(I$3-VLOOKUP($E92,'Country Indicator Data'!$B$4:$N$300,2,FALSE))/(I$3-I$4)*5)),1)))</f>
        <v>4.5</v>
      </c>
      <c r="J92" s="163">
        <f>IF(LEN(E92)&gt;3,(IF(VLOOKUP($C92,'Regional Crises'!$B$1:$R$66,8,FALSE)="x","x",ROUND(IF(VLOOKUP($C92,'Regional Crises'!$B$1:$R$66,8,FALSE)&gt;J$3,5,IF(VLOOKUP($C92,'Regional Crises'!$B$1:$R$66,8,FALSE)&lt;J$4,0,5-(J$3-VLOOKUP($C92,'Regional Crises'!$B$1:$R$66,8,FALSE))/(J$3-J$4)*5)),1))),IF(VLOOKUP($E92,'Country Indicator Data'!$B$4:$N$300,4,FALSE)="x","x",ROUND(IF(VLOOKUP($E92,'Country Indicator Data'!$B$4:$N$300,4,FALSE)&gt;J$3,5,IF(VLOOKUP($E92,'Country Indicator Data'!$B$4:$N$300,4,FALSE)&lt;J$4,0,5-(J$3-VLOOKUP($E92,'Country Indicator Data'!$B$4:$N$300,4,FALSE))/(J$3-J$4)*5)),1)))</f>
        <v>1.7</v>
      </c>
      <c r="K92" s="163">
        <f t="shared" si="27"/>
        <v>3.1</v>
      </c>
      <c r="L92" s="163">
        <f>IF(LEN(E92)&gt;3,(IF(VLOOKUP($C92,'Regional Crises'!$B$1:$R$66,10,FALSE)="x","x",ROUND(IF(VLOOKUP($C92,'Regional Crises'!$B$1:$R$66,10,FALSE)&gt;L$3,5,IF(VLOOKUP($C92,'Regional Crises'!$B$1:$R$66,10,FALSE)&lt;L$4,0,5-(L$3-VLOOKUP($C92,'Regional Crises'!$B$1:$R$66,10,FALSE))/(L$3-L$4)*5)),1))),IF(VLOOKUP($E92,'Country Indicator Data'!$B$4:$N$300,6,FALSE)="x","x",ROUND(IF(VLOOKUP($E92,'Country Indicator Data'!$B$4:$N$300,6,FALSE)&gt;L$3,5,IF(VLOOKUP($E92,'Country Indicator Data'!$B$4:$N$300,6,FALSE)&lt;L$4,0,5-(L$3-VLOOKUP($E92,'Country Indicator Data'!$B$4:$N$300,6,FALSE))/(L$3-L$4)*5)),1)))</f>
        <v>3.8</v>
      </c>
      <c r="M92" s="163">
        <f>IF(LEN(E92)&gt;3,(IF(VLOOKUP($C92,'Regional Crises'!$B$1:$R$66,11,FALSE)="x","x",ROUND(IF(VLOOKUP($C92,'Regional Crises'!$B$1:$R$66,11,FALSE)&gt;M$3,5,IF(VLOOKUP($C92,'Regional Crises'!$B$1:$R$66,11,FALSE)&lt;M$4,0,5-(M$3-VLOOKUP($C92,'Regional Crises'!$B$1:$R$66,11,FALSE))/(M$3-M$4)*5)),1))),IF(VLOOKUP($E92,'Country Indicator Data'!$B$4:$N$300,7,FALSE)="x","x",ROUND(IF(VLOOKUP($E92,'Country Indicator Data'!$B$4:$N$300,7,FALSE)&gt;M$3,5,IF(VLOOKUP($E92,'Country Indicator Data'!$B$4:$N$300,7,FALSE)&lt;M$4,0,5-(M$3-VLOOKUP($E92,'Country Indicator Data'!$B$4:$N$300,7,FALSE))/(M$3-M$4)*5)),1)))</f>
        <v>3.6</v>
      </c>
      <c r="N92" s="163">
        <f t="shared" si="28"/>
        <v>3.7</v>
      </c>
      <c r="O92" s="163">
        <f t="shared" si="29"/>
        <v>3.1666666666666665</v>
      </c>
      <c r="P92" s="163">
        <f>IF(LEN(E92)&gt;3,VLOOKUP(C92,'Regional Crises'!$B$1:$R$69,12,FALSE),VLOOKUP(E92,'Country Indicator Data'!$B$4:$I$300,8,FALSE))</f>
        <v>3</v>
      </c>
      <c r="Q92" s="163">
        <f>IF(LEN(E92)&gt;3,((IF(VLOOKUP($C92,'Regional Crises'!$B$1:$R$66,13,FALSE)="x","x",ROUND(IF(VLOOKUP($C92,'Regional Crises'!$B$1:$R$66,13,FALSE)&gt;Q$3,5,IF(VLOOKUP($C92,'Regional Crises'!$B$1:$R$66,13,FALSE)&lt;Q$4,0,5-(LOG(Q$3)-LOG(VLOOKUP($C92,'Regional Crises'!$B$1:$R$66,13,FALSE)))/(LOG(Q$3)-LOG(Q$4))*5)),1)))),(IF(VLOOKUP($E92,'Country Indicator Data'!$B$4:$N$300,9,FALSE)="x","x",ROUND(IF(VLOOKUP($E92,'Country Indicator Data'!$B$4:$N$300,9,FALSE)&gt;Q$3,5,IF(VLOOKUP($E92,'Country Indicator Data'!$B$4:$N$300,9,FALSE)&lt;Q$4,0,5-(LOG(Q$3)-LOG(VLOOKUP($E92,'Country Indicator Data'!$B$4:$N$300,9,FALSE)))/(LOG(Q$3)-LOG(Q$4))*5)),1))))</f>
        <v>3.6</v>
      </c>
      <c r="R92" s="163">
        <f t="shared" si="30"/>
        <v>3.3</v>
      </c>
      <c r="S92" s="163">
        <f>IF(LEN(E92)&gt;3,((IF(VLOOKUP($C92,'Regional Crises'!$B$1:$R$66,17,FALSE)="x","x",ROUND(IF(VLOOKUP($C92,'Regional Crises'!$B$1:$R$66,17,FALSE)&gt;S$3,0,IF(VLOOKUP($C92,'Regional Crises'!$B$1:$R$66,17,FALSE)&lt;S$4,5,(S$3-VLOOKUP($C92,'Regional Crises'!$B$1:$R$66,17,FALSE))/(S$3-S$4)*5)),1)))),(IF(VLOOKUP($E92,'Country Indicator Data'!$B$4:$N$300,13,FALSE)="x","x",ROUND(IF(VLOOKUP($E92,'Country Indicator Data'!$B$4:$N$300,13,FALSE)&gt;S$3,0,IF(VLOOKUP($E92,'Country Indicator Data'!$B$4:$N$300,13,FALSE)&lt;S$4,5,(S$3-VLOOKUP($E92,'Country Indicator Data'!$B$4:$N$300,13,FALSE))/(S$3-S$4)*5)),1))))</f>
        <v>3.8</v>
      </c>
      <c r="T92" s="163">
        <f>IF(LEN(E92)&gt;3,((IF(VLOOKUP($C92,'Regional Crises'!$B$1:$R$66,14,FALSE)="x","x",ROUND(IF(VLOOKUP($C92,'Regional Crises'!$B$1:$R$66,14,FALSE)&gt;T$3,0,IF(VLOOKUP($C92,'Regional Crises'!$B$1:$R$66,14,FALSE)&lt;T$4,5,(T$3-VLOOKUP($C92,'Regional Crises'!$B$1:$R$66,14,FALSE))/(T$3-T$4)*5)),1)))),(IF(VLOOKUP($E92,'Country Indicator Data'!$B$4:$N$300,10,FALSE)="x","x",ROUND(IF(VLOOKUP($E92,'Country Indicator Data'!$B$4:$N$300,10,FALSE)&gt;T$3,0,IF(VLOOKUP($E92,'Country Indicator Data'!$B$4:$N$300,10,FALSE)&lt;T$4,5,(T$3-VLOOKUP($E92,'Country Indicator Data'!$B$4:$N$300,10,FALSE))/(T$3-T$4)*5)),1))))</f>
        <v>3.5</v>
      </c>
      <c r="U92" s="163">
        <f>IF(LEN(E92)&gt;3,((IF(VLOOKUP($C92,'Regional Crises'!$B$1:$R$66,15,FALSE)="x","x",ROUND(IF(VLOOKUP($C92,'Regional Crises'!$B$1:$R$66,15,FALSE)&gt;U$3,0,IF(VLOOKUP($C92,'Regional Crises'!$B$1:$R$66,15,FALSE)&lt;U$4,5,(U$3-VLOOKUP($C92,'Regional Crises'!$B$1:$R$66,15,FALSE))/(U$3-U$4)*5)),1)))),(IF(VLOOKUP($E92,'Country Indicator Data'!$B$4:$N$300,11,FALSE)="x","x",ROUND(IF(VLOOKUP($E92,'Country Indicator Data'!$B$4:$N$300,11,FALSE)&gt;U$3,0,IF(VLOOKUP($E92,'Country Indicator Data'!$B$4:$N$300,11,FALSE)&lt;U$4,5,(U$3-VLOOKUP($E92,'Country Indicator Data'!$B$4:$N$300,11,FALSE))/(U$3-U$4)*5)),1))))</f>
        <v>2.9</v>
      </c>
      <c r="V92" s="163">
        <f>IF(LEN(E92)&gt;3,((IF(VLOOKUP($C92,'Regional Crises'!$B$1:$R$66,16,FALSE)="x","x",ROUND(IF(VLOOKUP($C92,'Regional Crises'!$B$1:$R$66,16,FALSE)&gt;V$3,0,IF(VLOOKUP($C92,'Regional Crises'!$B$1:$R$66,16,FALSE)&lt;V$4,5,(V$3-VLOOKUP($C92,'Regional Crises'!$B$1:$R$66,16,FALSE))/(V$3-V$4)*5)),1)))),(IF(VLOOKUP($E92,'Country Indicator Data'!$B$4:$N$300,12,FALSE)="x","x",ROUND(IF(VLOOKUP($E92,'Country Indicator Data'!$B$4:$N$300,12,FALSE)&gt;V$3,0,IF(VLOOKUP($E92,'Country Indicator Data'!$B$4:$N$300,12,FALSE)&lt;V$4,5,(V$3-VLOOKUP($E92,'Country Indicator Data'!$B$4:$N$300,12,FALSE))/(V$3-V$4)*5)),1))))</f>
        <v>2.8</v>
      </c>
      <c r="W92" s="163">
        <f t="shared" si="31"/>
        <v>3.3</v>
      </c>
      <c r="X92" s="163">
        <f t="shared" si="32"/>
        <v>3.3</v>
      </c>
      <c r="Y92" s="184">
        <f>IF('Core Indicators'!FC89="x","x",IF('Core Indicators'!FC89&gt;=5,5,IF('Core Indicators'!FC89&gt;=4,4,IF('Core Indicators'!FC89&gt;=3,3,IF('Core Indicators'!FC89&gt;=2,2,IF('Core Indicators'!FC89&gt;=1,1,0))))))</f>
        <v>3</v>
      </c>
      <c r="Z92" s="163">
        <f t="shared" si="33"/>
        <v>3</v>
      </c>
      <c r="AA92" s="184">
        <f>'Crisis Indicator Data'!Y89</f>
        <v>1</v>
      </c>
      <c r="AB92" s="184">
        <f>'Crisis Indicator Data'!Z89</f>
        <v>2</v>
      </c>
      <c r="AC92" s="184">
        <f>'Crisis Indicator Data'!AA89</f>
        <v>1</v>
      </c>
      <c r="AD92" s="184">
        <f>'Crisis Indicator Data'!AB89</f>
        <v>0</v>
      </c>
      <c r="AE92" s="184">
        <f t="shared" si="34"/>
        <v>2</v>
      </c>
      <c r="AF92" s="184">
        <f>'Crisis Indicator Data'!AC89</f>
        <v>0</v>
      </c>
      <c r="AG92" s="184">
        <f>'Crisis Indicator Data'!AD89</f>
        <v>2</v>
      </c>
      <c r="AH92" s="184">
        <f t="shared" si="35"/>
        <v>2</v>
      </c>
      <c r="AI92" s="184">
        <f>'Crisis Indicator Data'!AE89</f>
        <v>3</v>
      </c>
      <c r="AJ92" s="184">
        <f>'Crisis Indicator Data'!AF89</f>
        <v>1</v>
      </c>
      <c r="AK92" s="184">
        <f>'Crisis Indicator Data'!AG89</f>
        <v>2</v>
      </c>
      <c r="AL92" s="184">
        <f t="shared" si="36"/>
        <v>4</v>
      </c>
      <c r="AM92" s="163">
        <f t="shared" si="37"/>
        <v>3</v>
      </c>
      <c r="AN92" s="163">
        <f t="shared" si="38"/>
        <v>3</v>
      </c>
    </row>
    <row r="93" spans="1:40" ht="13.5" customHeight="1" x14ac:dyDescent="0.35">
      <c r="A93" s="172" t="str">
        <f>'Crisis Indicator Data'!A90</f>
        <v>2024 Rainy and Cyclone season</v>
      </c>
      <c r="B93" s="173" t="str">
        <f>'Crisis Indicator Data'!B90</f>
        <v>Floods,Displacement,Cyclone</v>
      </c>
      <c r="C93" s="173" t="str">
        <f>'Crisis Indicator Data'!C90</f>
        <v>MOZ011</v>
      </c>
      <c r="D93" s="173" t="str">
        <f>'Crisis Indicator Data'!D90</f>
        <v>Mozambique</v>
      </c>
      <c r="E93" s="174" t="str">
        <f>'Crisis Indicator Data'!E90</f>
        <v>MOZ</v>
      </c>
      <c r="F93" s="163">
        <f>IF(LEN(E93)&gt;3,(IF(VLOOKUP($C93,'Regional Crises'!$B$1:$R$66,7,FALSE)="x","x",ROUND(IF(VLOOKUP($C93,'Regional Crises'!$B$1:$R$66,7,FALSE)&gt;$F$3,5,IF(VLOOKUP($C93,'Regional Crises'!$B$1:$R$66,7,FALSE)&lt;F$4,0,($F$3-VLOOKUP($C93,'Regional Crises'!$B$1:$R$66,7,FALSE))/($F$3-$F$4)*5)),1))),IF(VLOOKUP($E93,'Country Indicator Data'!$B$4:$N$300,3,FALSE)="x","x",ROUND(IF(VLOOKUP($E93,'Country Indicator Data'!$B$4:$N$300,3,FALSE)&gt;$F$3,5,IF(VLOOKUP($E93,'Country Indicator Data'!$B$4:$N$300,3,FALSE)&lt;$F$4,0,($F$3-VLOOKUP($E93,'Country Indicator Data'!$B$4:$N$300,3,FALSE))/($F$3-$F$4)*5)),1)))</f>
        <v>2.5</v>
      </c>
      <c r="G93" s="163">
        <f>IF(LEN(E93)&gt;3,(IF(VLOOKUP($C93,'Regional Crises'!$B$1:$R$66,9,FALSE)="x","x",ROUND(IF(VLOOKUP($C93,'Regional Crises'!$B$1:$R$66,9,FALSE)&gt;G$3,5,IF(VLOOKUP($C93,'Regional Crises'!$B$1:$R$66,9,FALSE)&lt;G$4,0,(G$3-VLOOKUP($C93,'Regional Crises'!$B$1:$R$66,9,FALSE))/(G$3-G$4)*5)),1))),IF(VLOOKUP($E93,'Country Indicator Data'!$B$4:$N$300,5,FALSE)="x","x",ROUND(IF(VLOOKUP($E93,'Country Indicator Data'!$B$4:$N$300,5,FALSE)&gt;G$3,5,IF(VLOOKUP($E93,'Country Indicator Data'!$B$4:$N$300,5,FALSE)&lt;G$4,0,(G$3-VLOOKUP($E93,'Country Indicator Data'!$B$4:$N$300,5,FALSE))/(G$3-G$4)*5)),1)))</f>
        <v>2.9</v>
      </c>
      <c r="H93" s="163">
        <f t="shared" si="26"/>
        <v>2.7</v>
      </c>
      <c r="I93" s="163">
        <f>IF(LEN(E93)&gt;3,(IF(VLOOKUP($C93,'Regional Crises'!$B$1:$R$66,6,FALSE)="x","x",ROUND(IF(VLOOKUP($C93,'Regional Crises'!$B$1:$R$66,6,FALSE)&gt;I$3,5,IF(VLOOKUP($C93,'Regional Crises'!$B$1:$R$66,6,FALSE)&lt;I$4,0,5-(I$3-VLOOKUP($C93,'Regional Crises'!$B$1:$R$66,6,FALSE))/(I$3-I$4)*5)),1))),IF(VLOOKUP($E93,'Country Indicator Data'!$B$4:$N$300,2,FALSE)="x","x",ROUND(IF(VLOOKUP($E93,'Country Indicator Data'!$B$4:$N$300,2,FALSE)&gt;I$3,5,IF(VLOOKUP($E93,'Country Indicator Data'!$B$4:$N$300,2,FALSE)&lt;I$4,0,5-(I$3-VLOOKUP($E93,'Country Indicator Data'!$B$4:$N$300,2,FALSE))/(I$3-I$4)*5)),1)))</f>
        <v>4.5</v>
      </c>
      <c r="J93" s="163">
        <f>IF(LEN(E93)&gt;3,(IF(VLOOKUP($C93,'Regional Crises'!$B$1:$R$66,8,FALSE)="x","x",ROUND(IF(VLOOKUP($C93,'Regional Crises'!$B$1:$R$66,8,FALSE)&gt;J$3,5,IF(VLOOKUP($C93,'Regional Crises'!$B$1:$R$66,8,FALSE)&lt;J$4,0,5-(J$3-VLOOKUP($C93,'Regional Crises'!$B$1:$R$66,8,FALSE))/(J$3-J$4)*5)),1))),IF(VLOOKUP($E93,'Country Indicator Data'!$B$4:$N$300,4,FALSE)="x","x",ROUND(IF(VLOOKUP($E93,'Country Indicator Data'!$B$4:$N$300,4,FALSE)&gt;J$3,5,IF(VLOOKUP($E93,'Country Indicator Data'!$B$4:$N$300,4,FALSE)&lt;J$4,0,5-(J$3-VLOOKUP($E93,'Country Indicator Data'!$B$4:$N$300,4,FALSE))/(J$3-J$4)*5)),1)))</f>
        <v>1.7</v>
      </c>
      <c r="K93" s="163">
        <f t="shared" si="27"/>
        <v>3.1</v>
      </c>
      <c r="L93" s="163">
        <f>IF(LEN(E93)&gt;3,(IF(VLOOKUP($C93,'Regional Crises'!$B$1:$R$66,10,FALSE)="x","x",ROUND(IF(VLOOKUP($C93,'Regional Crises'!$B$1:$R$66,10,FALSE)&gt;L$3,5,IF(VLOOKUP($C93,'Regional Crises'!$B$1:$R$66,10,FALSE)&lt;L$4,0,5-(L$3-VLOOKUP($C93,'Regional Crises'!$B$1:$R$66,10,FALSE))/(L$3-L$4)*5)),1))),IF(VLOOKUP($E93,'Country Indicator Data'!$B$4:$N$300,6,FALSE)="x","x",ROUND(IF(VLOOKUP($E93,'Country Indicator Data'!$B$4:$N$300,6,FALSE)&gt;L$3,5,IF(VLOOKUP($E93,'Country Indicator Data'!$B$4:$N$300,6,FALSE)&lt;L$4,0,5-(L$3-VLOOKUP($E93,'Country Indicator Data'!$B$4:$N$300,6,FALSE))/(L$3-L$4)*5)),1)))</f>
        <v>3.8</v>
      </c>
      <c r="M93" s="163">
        <f>IF(LEN(E93)&gt;3,(IF(VLOOKUP($C93,'Regional Crises'!$B$1:$R$66,11,FALSE)="x","x",ROUND(IF(VLOOKUP($C93,'Regional Crises'!$B$1:$R$66,11,FALSE)&gt;M$3,5,IF(VLOOKUP($C93,'Regional Crises'!$B$1:$R$66,11,FALSE)&lt;M$4,0,5-(M$3-VLOOKUP($C93,'Regional Crises'!$B$1:$R$66,11,FALSE))/(M$3-M$4)*5)),1))),IF(VLOOKUP($E93,'Country Indicator Data'!$B$4:$N$300,7,FALSE)="x","x",ROUND(IF(VLOOKUP($E93,'Country Indicator Data'!$B$4:$N$300,7,FALSE)&gt;M$3,5,IF(VLOOKUP($E93,'Country Indicator Data'!$B$4:$N$300,7,FALSE)&lt;M$4,0,5-(M$3-VLOOKUP($E93,'Country Indicator Data'!$B$4:$N$300,7,FALSE))/(M$3-M$4)*5)),1)))</f>
        <v>3.6</v>
      </c>
      <c r="N93" s="163">
        <f t="shared" si="28"/>
        <v>3.7</v>
      </c>
      <c r="O93" s="163">
        <f t="shared" si="29"/>
        <v>3.1666666666666665</v>
      </c>
      <c r="P93" s="163">
        <f>IF(LEN(E93)&gt;3,VLOOKUP(C93,'Regional Crises'!$B$1:$R$69,12,FALSE),VLOOKUP(E93,'Country Indicator Data'!$B$4:$I$300,8,FALSE))</f>
        <v>3</v>
      </c>
      <c r="Q93" s="163">
        <f>IF(LEN(E93)&gt;3,((IF(VLOOKUP($C93,'Regional Crises'!$B$1:$R$66,13,FALSE)="x","x",ROUND(IF(VLOOKUP($C93,'Regional Crises'!$B$1:$R$66,13,FALSE)&gt;Q$3,5,IF(VLOOKUP($C93,'Regional Crises'!$B$1:$R$66,13,FALSE)&lt;Q$4,0,5-(LOG(Q$3)-LOG(VLOOKUP($C93,'Regional Crises'!$B$1:$R$66,13,FALSE)))/(LOG(Q$3)-LOG(Q$4))*5)),1)))),(IF(VLOOKUP($E93,'Country Indicator Data'!$B$4:$N$300,9,FALSE)="x","x",ROUND(IF(VLOOKUP($E93,'Country Indicator Data'!$B$4:$N$300,9,FALSE)&gt;Q$3,5,IF(VLOOKUP($E93,'Country Indicator Data'!$B$4:$N$300,9,FALSE)&lt;Q$4,0,5-(LOG(Q$3)-LOG(VLOOKUP($E93,'Country Indicator Data'!$B$4:$N$300,9,FALSE)))/(LOG(Q$3)-LOG(Q$4))*5)),1))))</f>
        <v>3.6</v>
      </c>
      <c r="R93" s="163">
        <f t="shared" si="30"/>
        <v>3.3</v>
      </c>
      <c r="S93" s="163">
        <f>IF(LEN(E93)&gt;3,((IF(VLOOKUP($C93,'Regional Crises'!$B$1:$R$66,17,FALSE)="x","x",ROUND(IF(VLOOKUP($C93,'Regional Crises'!$B$1:$R$66,17,FALSE)&gt;S$3,0,IF(VLOOKUP($C93,'Regional Crises'!$B$1:$R$66,17,FALSE)&lt;S$4,5,(S$3-VLOOKUP($C93,'Regional Crises'!$B$1:$R$66,17,FALSE))/(S$3-S$4)*5)),1)))),(IF(VLOOKUP($E93,'Country Indicator Data'!$B$4:$N$300,13,FALSE)="x","x",ROUND(IF(VLOOKUP($E93,'Country Indicator Data'!$B$4:$N$300,13,FALSE)&gt;S$3,0,IF(VLOOKUP($E93,'Country Indicator Data'!$B$4:$N$300,13,FALSE)&lt;S$4,5,(S$3-VLOOKUP($E93,'Country Indicator Data'!$B$4:$N$300,13,FALSE))/(S$3-S$4)*5)),1))))</f>
        <v>3.8</v>
      </c>
      <c r="T93" s="163">
        <f>IF(LEN(E93)&gt;3,((IF(VLOOKUP($C93,'Regional Crises'!$B$1:$R$66,14,FALSE)="x","x",ROUND(IF(VLOOKUP($C93,'Regional Crises'!$B$1:$R$66,14,FALSE)&gt;T$3,0,IF(VLOOKUP($C93,'Regional Crises'!$B$1:$R$66,14,FALSE)&lt;T$4,5,(T$3-VLOOKUP($C93,'Regional Crises'!$B$1:$R$66,14,FALSE))/(T$3-T$4)*5)),1)))),(IF(VLOOKUP($E93,'Country Indicator Data'!$B$4:$N$300,10,FALSE)="x","x",ROUND(IF(VLOOKUP($E93,'Country Indicator Data'!$B$4:$N$300,10,FALSE)&gt;T$3,0,IF(VLOOKUP($E93,'Country Indicator Data'!$B$4:$N$300,10,FALSE)&lt;T$4,5,(T$3-VLOOKUP($E93,'Country Indicator Data'!$B$4:$N$300,10,FALSE))/(T$3-T$4)*5)),1))))</f>
        <v>3.5</v>
      </c>
      <c r="U93" s="163">
        <f>IF(LEN(E93)&gt;3,((IF(VLOOKUP($C93,'Regional Crises'!$B$1:$R$66,15,FALSE)="x","x",ROUND(IF(VLOOKUP($C93,'Regional Crises'!$B$1:$R$66,15,FALSE)&gt;U$3,0,IF(VLOOKUP($C93,'Regional Crises'!$B$1:$R$66,15,FALSE)&lt;U$4,5,(U$3-VLOOKUP($C93,'Regional Crises'!$B$1:$R$66,15,FALSE))/(U$3-U$4)*5)),1)))),(IF(VLOOKUP($E93,'Country Indicator Data'!$B$4:$N$300,11,FALSE)="x","x",ROUND(IF(VLOOKUP($E93,'Country Indicator Data'!$B$4:$N$300,11,FALSE)&gt;U$3,0,IF(VLOOKUP($E93,'Country Indicator Data'!$B$4:$N$300,11,FALSE)&lt;U$4,5,(U$3-VLOOKUP($E93,'Country Indicator Data'!$B$4:$N$300,11,FALSE))/(U$3-U$4)*5)),1))))</f>
        <v>2.9</v>
      </c>
      <c r="V93" s="163">
        <f>IF(LEN(E93)&gt;3,((IF(VLOOKUP($C93,'Regional Crises'!$B$1:$R$66,16,FALSE)="x","x",ROUND(IF(VLOOKUP($C93,'Regional Crises'!$B$1:$R$66,16,FALSE)&gt;V$3,0,IF(VLOOKUP($C93,'Regional Crises'!$B$1:$R$66,16,FALSE)&lt;V$4,5,(V$3-VLOOKUP($C93,'Regional Crises'!$B$1:$R$66,16,FALSE))/(V$3-V$4)*5)),1)))),(IF(VLOOKUP($E93,'Country Indicator Data'!$B$4:$N$300,12,FALSE)="x","x",ROUND(IF(VLOOKUP($E93,'Country Indicator Data'!$B$4:$N$300,12,FALSE)&gt;V$3,0,IF(VLOOKUP($E93,'Country Indicator Data'!$B$4:$N$300,12,FALSE)&lt;V$4,5,(V$3-VLOOKUP($E93,'Country Indicator Data'!$B$4:$N$300,12,FALSE))/(V$3-V$4)*5)),1))))</f>
        <v>2.8</v>
      </c>
      <c r="W93" s="163">
        <f t="shared" si="31"/>
        <v>3.3</v>
      </c>
      <c r="X93" s="163">
        <f t="shared" si="32"/>
        <v>3.3</v>
      </c>
      <c r="Y93" s="184">
        <f>IF('Core Indicators'!FC90="x","x",IF('Core Indicators'!FC90&gt;=5,5,IF('Core Indicators'!FC90&gt;=4,4,IF('Core Indicators'!FC90&gt;=3,3,IF('Core Indicators'!FC90&gt;=2,2,IF('Core Indicators'!FC90&gt;=1,1,0))))))</f>
        <v>3</v>
      </c>
      <c r="Z93" s="163">
        <f t="shared" si="33"/>
        <v>3</v>
      </c>
      <c r="AA93" s="184">
        <f>'Crisis Indicator Data'!Y90</f>
        <v>1</v>
      </c>
      <c r="AB93" s="184">
        <f>'Crisis Indicator Data'!Z90</f>
        <v>2</v>
      </c>
      <c r="AC93" s="184">
        <f>'Crisis Indicator Data'!AA90</f>
        <v>1</v>
      </c>
      <c r="AD93" s="184">
        <f>'Crisis Indicator Data'!AB90</f>
        <v>0</v>
      </c>
      <c r="AE93" s="184">
        <f t="shared" si="34"/>
        <v>2</v>
      </c>
      <c r="AF93" s="184">
        <f>'Crisis Indicator Data'!AC90</f>
        <v>0</v>
      </c>
      <c r="AG93" s="184">
        <f>'Crisis Indicator Data'!AD90</f>
        <v>1</v>
      </c>
      <c r="AH93" s="184">
        <f t="shared" si="35"/>
        <v>1</v>
      </c>
      <c r="AI93" s="184">
        <f>'Crisis Indicator Data'!AE90</f>
        <v>3</v>
      </c>
      <c r="AJ93" s="184">
        <f>'Crisis Indicator Data'!AF90</f>
        <v>1</v>
      </c>
      <c r="AK93" s="184">
        <f>'Crisis Indicator Data'!AG90</f>
        <v>2</v>
      </c>
      <c r="AL93" s="184">
        <f t="shared" si="36"/>
        <v>4</v>
      </c>
      <c r="AM93" s="163">
        <f t="shared" si="37"/>
        <v>2</v>
      </c>
      <c r="AN93" s="163">
        <f t="shared" si="38"/>
        <v>2.5</v>
      </c>
    </row>
    <row r="94" spans="1:40" ht="13.5" customHeight="1" x14ac:dyDescent="0.35">
      <c r="A94" s="172" t="str">
        <f>'Crisis Indicator Data'!A91</f>
        <v>Drought in Mozambique</v>
      </c>
      <c r="B94" s="173" t="str">
        <f>'Crisis Indicator Data'!B91</f>
        <v>Drought</v>
      </c>
      <c r="C94" s="173" t="str">
        <f>'Crisis Indicator Data'!C91</f>
        <v>MOZ012</v>
      </c>
      <c r="D94" s="173" t="str">
        <f>'Crisis Indicator Data'!D91</f>
        <v>Mozambique</v>
      </c>
      <c r="E94" s="174" t="str">
        <f>'Crisis Indicator Data'!E91</f>
        <v>MOZ</v>
      </c>
      <c r="F94" s="163">
        <f>IF(LEN(E94)&gt;3,(IF(VLOOKUP($C94,'Regional Crises'!$B$1:$R$66,7,FALSE)="x","x",ROUND(IF(VLOOKUP($C94,'Regional Crises'!$B$1:$R$66,7,FALSE)&gt;$F$3,5,IF(VLOOKUP($C94,'Regional Crises'!$B$1:$R$66,7,FALSE)&lt;F$4,0,($F$3-VLOOKUP($C94,'Regional Crises'!$B$1:$R$66,7,FALSE))/($F$3-$F$4)*5)),1))),IF(VLOOKUP($E94,'Country Indicator Data'!$B$4:$N$300,3,FALSE)="x","x",ROUND(IF(VLOOKUP($E94,'Country Indicator Data'!$B$4:$N$300,3,FALSE)&gt;$F$3,5,IF(VLOOKUP($E94,'Country Indicator Data'!$B$4:$N$300,3,FALSE)&lt;$F$4,0,($F$3-VLOOKUP($E94,'Country Indicator Data'!$B$4:$N$300,3,FALSE))/($F$3-$F$4)*5)),1)))</f>
        <v>2.5</v>
      </c>
      <c r="G94" s="163">
        <f>IF(LEN(E94)&gt;3,(IF(VLOOKUP($C94,'Regional Crises'!$B$1:$R$66,9,FALSE)="x","x",ROUND(IF(VLOOKUP($C94,'Regional Crises'!$B$1:$R$66,9,FALSE)&gt;G$3,5,IF(VLOOKUP($C94,'Regional Crises'!$B$1:$R$66,9,FALSE)&lt;G$4,0,(G$3-VLOOKUP($C94,'Regional Crises'!$B$1:$R$66,9,FALSE))/(G$3-G$4)*5)),1))),IF(VLOOKUP($E94,'Country Indicator Data'!$B$4:$N$300,5,FALSE)="x","x",ROUND(IF(VLOOKUP($E94,'Country Indicator Data'!$B$4:$N$300,5,FALSE)&gt;G$3,5,IF(VLOOKUP($E94,'Country Indicator Data'!$B$4:$N$300,5,FALSE)&lt;G$4,0,(G$3-VLOOKUP($E94,'Country Indicator Data'!$B$4:$N$300,5,FALSE))/(G$3-G$4)*5)),1)))</f>
        <v>2.9</v>
      </c>
      <c r="H94" s="163">
        <f t="shared" si="26"/>
        <v>2.7</v>
      </c>
      <c r="I94" s="163">
        <f>IF(LEN(E94)&gt;3,(IF(VLOOKUP($C94,'Regional Crises'!$B$1:$R$66,6,FALSE)="x","x",ROUND(IF(VLOOKUP($C94,'Regional Crises'!$B$1:$R$66,6,FALSE)&gt;I$3,5,IF(VLOOKUP($C94,'Regional Crises'!$B$1:$R$66,6,FALSE)&lt;I$4,0,5-(I$3-VLOOKUP($C94,'Regional Crises'!$B$1:$R$66,6,FALSE))/(I$3-I$4)*5)),1))),IF(VLOOKUP($E94,'Country Indicator Data'!$B$4:$N$300,2,FALSE)="x","x",ROUND(IF(VLOOKUP($E94,'Country Indicator Data'!$B$4:$N$300,2,FALSE)&gt;I$3,5,IF(VLOOKUP($E94,'Country Indicator Data'!$B$4:$N$300,2,FALSE)&lt;I$4,0,5-(I$3-VLOOKUP($E94,'Country Indicator Data'!$B$4:$N$300,2,FALSE))/(I$3-I$4)*5)),1)))</f>
        <v>4.5</v>
      </c>
      <c r="J94" s="163">
        <f>IF(LEN(E94)&gt;3,(IF(VLOOKUP($C94,'Regional Crises'!$B$1:$R$66,8,FALSE)="x","x",ROUND(IF(VLOOKUP($C94,'Regional Crises'!$B$1:$R$66,8,FALSE)&gt;J$3,5,IF(VLOOKUP($C94,'Regional Crises'!$B$1:$R$66,8,FALSE)&lt;J$4,0,5-(J$3-VLOOKUP($C94,'Regional Crises'!$B$1:$R$66,8,FALSE))/(J$3-J$4)*5)),1))),IF(VLOOKUP($E94,'Country Indicator Data'!$B$4:$N$300,4,FALSE)="x","x",ROUND(IF(VLOOKUP($E94,'Country Indicator Data'!$B$4:$N$300,4,FALSE)&gt;J$3,5,IF(VLOOKUP($E94,'Country Indicator Data'!$B$4:$N$300,4,FALSE)&lt;J$4,0,5-(J$3-VLOOKUP($E94,'Country Indicator Data'!$B$4:$N$300,4,FALSE))/(J$3-J$4)*5)),1)))</f>
        <v>1.7</v>
      </c>
      <c r="K94" s="163">
        <f t="shared" si="27"/>
        <v>3.1</v>
      </c>
      <c r="L94" s="163">
        <f>IF(LEN(E94)&gt;3,(IF(VLOOKUP($C94,'Regional Crises'!$B$1:$R$66,10,FALSE)="x","x",ROUND(IF(VLOOKUP($C94,'Regional Crises'!$B$1:$R$66,10,FALSE)&gt;L$3,5,IF(VLOOKUP($C94,'Regional Crises'!$B$1:$R$66,10,FALSE)&lt;L$4,0,5-(L$3-VLOOKUP($C94,'Regional Crises'!$B$1:$R$66,10,FALSE))/(L$3-L$4)*5)),1))),IF(VLOOKUP($E94,'Country Indicator Data'!$B$4:$N$300,6,FALSE)="x","x",ROUND(IF(VLOOKUP($E94,'Country Indicator Data'!$B$4:$N$300,6,FALSE)&gt;L$3,5,IF(VLOOKUP($E94,'Country Indicator Data'!$B$4:$N$300,6,FALSE)&lt;L$4,0,5-(L$3-VLOOKUP($E94,'Country Indicator Data'!$B$4:$N$300,6,FALSE))/(L$3-L$4)*5)),1)))</f>
        <v>3.8</v>
      </c>
      <c r="M94" s="163">
        <f>IF(LEN(E94)&gt;3,(IF(VLOOKUP($C94,'Regional Crises'!$B$1:$R$66,11,FALSE)="x","x",ROUND(IF(VLOOKUP($C94,'Regional Crises'!$B$1:$R$66,11,FALSE)&gt;M$3,5,IF(VLOOKUP($C94,'Regional Crises'!$B$1:$R$66,11,FALSE)&lt;M$4,0,5-(M$3-VLOOKUP($C94,'Regional Crises'!$B$1:$R$66,11,FALSE))/(M$3-M$4)*5)),1))),IF(VLOOKUP($E94,'Country Indicator Data'!$B$4:$N$300,7,FALSE)="x","x",ROUND(IF(VLOOKUP($E94,'Country Indicator Data'!$B$4:$N$300,7,FALSE)&gt;M$3,5,IF(VLOOKUP($E94,'Country Indicator Data'!$B$4:$N$300,7,FALSE)&lt;M$4,0,5-(M$3-VLOOKUP($E94,'Country Indicator Data'!$B$4:$N$300,7,FALSE))/(M$3-M$4)*5)),1)))</f>
        <v>3.6</v>
      </c>
      <c r="N94" s="163">
        <f t="shared" si="28"/>
        <v>3.7</v>
      </c>
      <c r="O94" s="163">
        <f t="shared" si="29"/>
        <v>3.1666666666666665</v>
      </c>
      <c r="P94" s="163">
        <f>IF(LEN(E94)&gt;3,VLOOKUP(C94,'Regional Crises'!$B$1:$R$69,12,FALSE),VLOOKUP(E94,'Country Indicator Data'!$B$4:$I$300,8,FALSE))</f>
        <v>3</v>
      </c>
      <c r="Q94" s="163">
        <f>IF(LEN(E94)&gt;3,((IF(VLOOKUP($C94,'Regional Crises'!$B$1:$R$66,13,FALSE)="x","x",ROUND(IF(VLOOKUP($C94,'Regional Crises'!$B$1:$R$66,13,FALSE)&gt;Q$3,5,IF(VLOOKUP($C94,'Regional Crises'!$B$1:$R$66,13,FALSE)&lt;Q$4,0,5-(LOG(Q$3)-LOG(VLOOKUP($C94,'Regional Crises'!$B$1:$R$66,13,FALSE)))/(LOG(Q$3)-LOG(Q$4))*5)),1)))),(IF(VLOOKUP($E94,'Country Indicator Data'!$B$4:$N$300,9,FALSE)="x","x",ROUND(IF(VLOOKUP($E94,'Country Indicator Data'!$B$4:$N$300,9,FALSE)&gt;Q$3,5,IF(VLOOKUP($E94,'Country Indicator Data'!$B$4:$N$300,9,FALSE)&lt;Q$4,0,5-(LOG(Q$3)-LOG(VLOOKUP($E94,'Country Indicator Data'!$B$4:$N$300,9,FALSE)))/(LOG(Q$3)-LOG(Q$4))*5)),1))))</f>
        <v>3.6</v>
      </c>
      <c r="R94" s="163">
        <f t="shared" si="30"/>
        <v>3.3</v>
      </c>
      <c r="S94" s="163">
        <f>IF(LEN(E94)&gt;3,((IF(VLOOKUP($C94,'Regional Crises'!$B$1:$R$66,17,FALSE)="x","x",ROUND(IF(VLOOKUP($C94,'Regional Crises'!$B$1:$R$66,17,FALSE)&gt;S$3,0,IF(VLOOKUP($C94,'Regional Crises'!$B$1:$R$66,17,FALSE)&lt;S$4,5,(S$3-VLOOKUP($C94,'Regional Crises'!$B$1:$R$66,17,FALSE))/(S$3-S$4)*5)),1)))),(IF(VLOOKUP($E94,'Country Indicator Data'!$B$4:$N$300,13,FALSE)="x","x",ROUND(IF(VLOOKUP($E94,'Country Indicator Data'!$B$4:$N$300,13,FALSE)&gt;S$3,0,IF(VLOOKUP($E94,'Country Indicator Data'!$B$4:$N$300,13,FALSE)&lt;S$4,5,(S$3-VLOOKUP($E94,'Country Indicator Data'!$B$4:$N$300,13,FALSE))/(S$3-S$4)*5)),1))))</f>
        <v>3.8</v>
      </c>
      <c r="T94" s="163">
        <f>IF(LEN(E94)&gt;3,((IF(VLOOKUP($C94,'Regional Crises'!$B$1:$R$66,14,FALSE)="x","x",ROUND(IF(VLOOKUP($C94,'Regional Crises'!$B$1:$R$66,14,FALSE)&gt;T$3,0,IF(VLOOKUP($C94,'Regional Crises'!$B$1:$R$66,14,FALSE)&lt;T$4,5,(T$3-VLOOKUP($C94,'Regional Crises'!$B$1:$R$66,14,FALSE))/(T$3-T$4)*5)),1)))),(IF(VLOOKUP($E94,'Country Indicator Data'!$B$4:$N$300,10,FALSE)="x","x",ROUND(IF(VLOOKUP($E94,'Country Indicator Data'!$B$4:$N$300,10,FALSE)&gt;T$3,0,IF(VLOOKUP($E94,'Country Indicator Data'!$B$4:$N$300,10,FALSE)&lt;T$4,5,(T$3-VLOOKUP($E94,'Country Indicator Data'!$B$4:$N$300,10,FALSE))/(T$3-T$4)*5)),1))))</f>
        <v>3.5</v>
      </c>
      <c r="U94" s="163">
        <f>IF(LEN(E94)&gt;3,((IF(VLOOKUP($C94,'Regional Crises'!$B$1:$R$66,15,FALSE)="x","x",ROUND(IF(VLOOKUP($C94,'Regional Crises'!$B$1:$R$66,15,FALSE)&gt;U$3,0,IF(VLOOKUP($C94,'Regional Crises'!$B$1:$R$66,15,FALSE)&lt;U$4,5,(U$3-VLOOKUP($C94,'Regional Crises'!$B$1:$R$66,15,FALSE))/(U$3-U$4)*5)),1)))),(IF(VLOOKUP($E94,'Country Indicator Data'!$B$4:$N$300,11,FALSE)="x","x",ROUND(IF(VLOOKUP($E94,'Country Indicator Data'!$B$4:$N$300,11,FALSE)&gt;U$3,0,IF(VLOOKUP($E94,'Country Indicator Data'!$B$4:$N$300,11,FALSE)&lt;U$4,5,(U$3-VLOOKUP($E94,'Country Indicator Data'!$B$4:$N$300,11,FALSE))/(U$3-U$4)*5)),1))))</f>
        <v>2.9</v>
      </c>
      <c r="V94" s="163">
        <f>IF(LEN(E94)&gt;3,((IF(VLOOKUP($C94,'Regional Crises'!$B$1:$R$66,16,FALSE)="x","x",ROUND(IF(VLOOKUP($C94,'Regional Crises'!$B$1:$R$66,16,FALSE)&gt;V$3,0,IF(VLOOKUP($C94,'Regional Crises'!$B$1:$R$66,16,FALSE)&lt;V$4,5,(V$3-VLOOKUP($C94,'Regional Crises'!$B$1:$R$66,16,FALSE))/(V$3-V$4)*5)),1)))),(IF(VLOOKUP($E94,'Country Indicator Data'!$B$4:$N$300,12,FALSE)="x","x",ROUND(IF(VLOOKUP($E94,'Country Indicator Data'!$B$4:$N$300,12,FALSE)&gt;V$3,0,IF(VLOOKUP($E94,'Country Indicator Data'!$B$4:$N$300,12,FALSE)&lt;V$4,5,(V$3-VLOOKUP($E94,'Country Indicator Data'!$B$4:$N$300,12,FALSE))/(V$3-V$4)*5)),1))))</f>
        <v>2.8</v>
      </c>
      <c r="W94" s="163">
        <f t="shared" si="31"/>
        <v>3.3</v>
      </c>
      <c r="X94" s="163">
        <f t="shared" si="32"/>
        <v>3.3</v>
      </c>
      <c r="Y94" s="184">
        <f>IF('Core Indicators'!FC91="x","x",IF('Core Indicators'!FC91&gt;=5,5,IF('Core Indicators'!FC91&gt;=4,4,IF('Core Indicators'!FC91&gt;=3,3,IF('Core Indicators'!FC91&gt;=2,2,IF('Core Indicators'!FC91&gt;=1,1,0))))))</f>
        <v>4</v>
      </c>
      <c r="Z94" s="163">
        <f t="shared" si="33"/>
        <v>4</v>
      </c>
      <c r="AA94" s="184">
        <f>'Crisis Indicator Data'!Y91</f>
        <v>1</v>
      </c>
      <c r="AB94" s="184">
        <f>'Crisis Indicator Data'!Z91</f>
        <v>0</v>
      </c>
      <c r="AC94" s="184">
        <f>'Crisis Indicator Data'!AA91</f>
        <v>0</v>
      </c>
      <c r="AD94" s="184">
        <f>'Crisis Indicator Data'!AB91</f>
        <v>0</v>
      </c>
      <c r="AE94" s="184">
        <f t="shared" si="34"/>
        <v>1</v>
      </c>
      <c r="AF94" s="184">
        <f>'Crisis Indicator Data'!AC91</f>
        <v>0</v>
      </c>
      <c r="AG94" s="184">
        <f>'Crisis Indicator Data'!AD91</f>
        <v>0</v>
      </c>
      <c r="AH94" s="184">
        <f t="shared" si="35"/>
        <v>0</v>
      </c>
      <c r="AI94" s="184">
        <f>'Crisis Indicator Data'!AE91</f>
        <v>0</v>
      </c>
      <c r="AJ94" s="184">
        <f>'Crisis Indicator Data'!AF91</f>
        <v>1</v>
      </c>
      <c r="AK94" s="184">
        <f>'Crisis Indicator Data'!AG91</f>
        <v>2</v>
      </c>
      <c r="AL94" s="184">
        <f t="shared" si="36"/>
        <v>3</v>
      </c>
      <c r="AM94" s="163">
        <f t="shared" si="37"/>
        <v>1</v>
      </c>
      <c r="AN94" s="163">
        <f t="shared" si="38"/>
        <v>2.5</v>
      </c>
    </row>
    <row r="95" spans="1:40" ht="13.5" customHeight="1" x14ac:dyDescent="0.35">
      <c r="A95" s="172" t="str">
        <f>'Crisis Indicator Data'!A92</f>
        <v>Refugees from Mali in Mauritania</v>
      </c>
      <c r="B95" s="173" t="str">
        <f>'Crisis Indicator Data'!B92</f>
        <v>Displacement</v>
      </c>
      <c r="C95" s="173" t="str">
        <f>'Crisis Indicator Data'!C92</f>
        <v>MRT002</v>
      </c>
      <c r="D95" s="173" t="str">
        <f>'Crisis Indicator Data'!D92</f>
        <v>Mauritania</v>
      </c>
      <c r="E95" s="174" t="str">
        <f>'Crisis Indicator Data'!E92</f>
        <v>MRT</v>
      </c>
      <c r="F95" s="163">
        <f>IF(LEN(E95)&gt;3,(IF(VLOOKUP($C95,'Regional Crises'!$B$1:$R$66,7,FALSE)="x","x",ROUND(IF(VLOOKUP($C95,'Regional Crises'!$B$1:$R$66,7,FALSE)&gt;$F$3,5,IF(VLOOKUP($C95,'Regional Crises'!$B$1:$R$66,7,FALSE)&lt;F$4,0,($F$3-VLOOKUP($C95,'Regional Crises'!$B$1:$R$66,7,FALSE))/($F$3-$F$4)*5)),1))),IF(VLOOKUP($E95,'Country Indicator Data'!$B$4:$N$300,3,FALSE)="x","x",ROUND(IF(VLOOKUP($E95,'Country Indicator Data'!$B$4:$N$300,3,FALSE)&gt;$F$3,5,IF(VLOOKUP($E95,'Country Indicator Data'!$B$4:$N$300,3,FALSE)&lt;$F$4,0,($F$3-VLOOKUP($E95,'Country Indicator Data'!$B$4:$N$300,3,FALSE))/($F$3-$F$4)*5)),1)))</f>
        <v>3.2</v>
      </c>
      <c r="G95" s="163">
        <f>IF(LEN(E95)&gt;3,(IF(VLOOKUP($C95,'Regional Crises'!$B$1:$R$66,9,FALSE)="x","x",ROUND(IF(VLOOKUP($C95,'Regional Crises'!$B$1:$R$66,9,FALSE)&gt;G$3,5,IF(VLOOKUP($C95,'Regional Crises'!$B$1:$R$66,9,FALSE)&lt;G$4,0,(G$3-VLOOKUP($C95,'Regional Crises'!$B$1:$R$66,9,FALSE))/(G$3-G$4)*5)),1))),IF(VLOOKUP($E95,'Country Indicator Data'!$B$4:$N$300,5,FALSE)="x","x",ROUND(IF(VLOOKUP($E95,'Country Indicator Data'!$B$4:$N$300,5,FALSE)&gt;G$3,5,IF(VLOOKUP($E95,'Country Indicator Data'!$B$4:$N$300,5,FALSE)&lt;G$4,0,(G$3-VLOOKUP($E95,'Country Indicator Data'!$B$4:$N$300,5,FALSE))/(G$3-G$4)*5)),1)))</f>
        <v>2.8</v>
      </c>
      <c r="H95" s="163">
        <f t="shared" si="26"/>
        <v>3</v>
      </c>
      <c r="I95" s="163">
        <f>IF(LEN(E95)&gt;3,(IF(VLOOKUP($C95,'Regional Crises'!$B$1:$R$66,6,FALSE)="x","x",ROUND(IF(VLOOKUP($C95,'Regional Crises'!$B$1:$R$66,6,FALSE)&gt;I$3,5,IF(VLOOKUP($C95,'Regional Crises'!$B$1:$R$66,6,FALSE)&lt;I$4,0,5-(I$3-VLOOKUP($C95,'Regional Crises'!$B$1:$R$66,6,FALSE))/(I$3-I$4)*5)),1))),IF(VLOOKUP($E95,'Country Indicator Data'!$B$4:$N$300,2,FALSE)="x","x",ROUND(IF(VLOOKUP($E95,'Country Indicator Data'!$B$4:$N$300,2,FALSE)&gt;I$3,5,IF(VLOOKUP($E95,'Country Indicator Data'!$B$4:$N$300,2,FALSE)&lt;I$4,0,5-(I$3-VLOOKUP($E95,'Country Indicator Data'!$B$4:$N$300,2,FALSE))/(I$3-I$4)*5)),1)))</f>
        <v>3.3</v>
      </c>
      <c r="J95" s="163">
        <f>IF(LEN(E95)&gt;3,(IF(VLOOKUP($C95,'Regional Crises'!$B$1:$R$66,8,FALSE)="x","x",ROUND(IF(VLOOKUP($C95,'Regional Crises'!$B$1:$R$66,8,FALSE)&gt;J$3,5,IF(VLOOKUP($C95,'Regional Crises'!$B$1:$R$66,8,FALSE)&lt;J$4,0,5-(J$3-VLOOKUP($C95,'Regional Crises'!$B$1:$R$66,8,FALSE))/(J$3-J$4)*5)),1))),IF(VLOOKUP($E95,'Country Indicator Data'!$B$4:$N$300,4,FALSE)="x","x",ROUND(IF(VLOOKUP($E95,'Country Indicator Data'!$B$4:$N$300,4,FALSE)&gt;J$3,5,IF(VLOOKUP($E95,'Country Indicator Data'!$B$4:$N$300,4,FALSE)&lt;J$4,0,5-(J$3-VLOOKUP($E95,'Country Indicator Data'!$B$4:$N$300,4,FALSE))/(J$3-J$4)*5)),1)))</f>
        <v>0</v>
      </c>
      <c r="K95" s="163">
        <f t="shared" si="27"/>
        <v>1.65</v>
      </c>
      <c r="L95" s="163">
        <f>IF(LEN(E95)&gt;3,(IF(VLOOKUP($C95,'Regional Crises'!$B$1:$R$66,10,FALSE)="x","x",ROUND(IF(VLOOKUP($C95,'Regional Crises'!$B$1:$R$66,10,FALSE)&gt;L$3,5,IF(VLOOKUP($C95,'Regional Crises'!$B$1:$R$66,10,FALSE)&lt;L$4,0,5-(L$3-VLOOKUP($C95,'Regional Crises'!$B$1:$R$66,10,FALSE))/(L$3-L$4)*5)),1))),IF(VLOOKUP($E95,'Country Indicator Data'!$B$4:$N$300,6,FALSE)="x","x",ROUND(IF(VLOOKUP($E95,'Country Indicator Data'!$B$4:$N$300,6,FALSE)&gt;L$3,5,IF(VLOOKUP($E95,'Country Indicator Data'!$B$4:$N$300,6,FALSE)&lt;L$4,0,5-(L$3-VLOOKUP($E95,'Country Indicator Data'!$B$4:$N$300,6,FALSE))/(L$3-L$4)*5)),1)))</f>
        <v>4.0999999999999996</v>
      </c>
      <c r="M95" s="163">
        <f>IF(LEN(E95)&gt;3,(IF(VLOOKUP($C95,'Regional Crises'!$B$1:$R$66,11,FALSE)="x","x",ROUND(IF(VLOOKUP($C95,'Regional Crises'!$B$1:$R$66,11,FALSE)&gt;M$3,5,IF(VLOOKUP($C95,'Regional Crises'!$B$1:$R$66,11,FALSE)&lt;M$4,0,5-(M$3-VLOOKUP($C95,'Regional Crises'!$B$1:$R$66,11,FALSE))/(M$3-M$4)*5)),1))),IF(VLOOKUP($E95,'Country Indicator Data'!$B$4:$N$300,7,FALSE)="x","x",ROUND(IF(VLOOKUP($E95,'Country Indicator Data'!$B$4:$N$300,7,FALSE)&gt;M$3,5,IF(VLOOKUP($E95,'Country Indicator Data'!$B$4:$N$300,7,FALSE)&lt;M$4,0,5-(M$3-VLOOKUP($E95,'Country Indicator Data'!$B$4:$N$300,7,FALSE))/(M$3-M$4)*5)),1)))</f>
        <v>1</v>
      </c>
      <c r="N95" s="163">
        <f t="shared" si="28"/>
        <v>2.5499999999999998</v>
      </c>
      <c r="O95" s="163">
        <f t="shared" si="29"/>
        <v>2.4</v>
      </c>
      <c r="P95" s="163">
        <f>IF(LEN(E95)&gt;3,VLOOKUP(C95,'Regional Crises'!$B$1:$R$69,12,FALSE),VLOOKUP(E95,'Country Indicator Data'!$B$4:$I$300,8,FALSE))</f>
        <v>3</v>
      </c>
      <c r="Q95" s="163">
        <f>IF(LEN(E95)&gt;3,((IF(VLOOKUP($C95,'Regional Crises'!$B$1:$R$66,13,FALSE)="x","x",ROUND(IF(VLOOKUP($C95,'Regional Crises'!$B$1:$R$66,13,FALSE)&gt;Q$3,5,IF(VLOOKUP($C95,'Regional Crises'!$B$1:$R$66,13,FALSE)&lt;Q$4,0,5-(LOG(Q$3)-LOG(VLOOKUP($C95,'Regional Crises'!$B$1:$R$66,13,FALSE)))/(LOG(Q$3)-LOG(Q$4))*5)),1)))),(IF(VLOOKUP($E95,'Country Indicator Data'!$B$4:$N$300,9,FALSE)="x","x",ROUND(IF(VLOOKUP($E95,'Country Indicator Data'!$B$4:$N$300,9,FALSE)&gt;Q$3,5,IF(VLOOKUP($E95,'Country Indicator Data'!$B$4:$N$300,9,FALSE)&lt;Q$4,0,5-(LOG(Q$3)-LOG(VLOOKUP($E95,'Country Indicator Data'!$B$4:$N$300,9,FALSE)))/(LOG(Q$3)-LOG(Q$4))*5)),1))))</f>
        <v>0</v>
      </c>
      <c r="R95" s="163">
        <f t="shared" si="30"/>
        <v>1.5</v>
      </c>
      <c r="S95" s="163">
        <f>IF(LEN(E95)&gt;3,((IF(VLOOKUP($C95,'Regional Crises'!$B$1:$R$66,17,FALSE)="x","x",ROUND(IF(VLOOKUP($C95,'Regional Crises'!$B$1:$R$66,17,FALSE)&gt;S$3,0,IF(VLOOKUP($C95,'Regional Crises'!$B$1:$R$66,17,FALSE)&lt;S$4,5,(S$3-VLOOKUP($C95,'Regional Crises'!$B$1:$R$66,17,FALSE))/(S$3-S$4)*5)),1)))),(IF(VLOOKUP($E95,'Country Indicator Data'!$B$4:$N$300,13,FALSE)="x","x",ROUND(IF(VLOOKUP($E95,'Country Indicator Data'!$B$4:$N$300,13,FALSE)&gt;S$3,0,IF(VLOOKUP($E95,'Country Indicator Data'!$B$4:$N$300,13,FALSE)&lt;S$4,5,(S$3-VLOOKUP($E95,'Country Indicator Data'!$B$4:$N$300,13,FALSE))/(S$3-S$4)*5)),1))))</f>
        <v>3.5</v>
      </c>
      <c r="T95" s="163">
        <f>IF(LEN(E95)&gt;3,((IF(VLOOKUP($C95,'Regional Crises'!$B$1:$R$66,14,FALSE)="x","x",ROUND(IF(VLOOKUP($C95,'Regional Crises'!$B$1:$R$66,14,FALSE)&gt;T$3,0,IF(VLOOKUP($C95,'Regional Crises'!$B$1:$R$66,14,FALSE)&lt;T$4,5,(T$3-VLOOKUP($C95,'Regional Crises'!$B$1:$R$66,14,FALSE))/(T$3-T$4)*5)),1)))),(IF(VLOOKUP($E95,'Country Indicator Data'!$B$4:$N$300,10,FALSE)="x","x",ROUND(IF(VLOOKUP($E95,'Country Indicator Data'!$B$4:$N$300,10,FALSE)&gt;T$3,0,IF(VLOOKUP($E95,'Country Indicator Data'!$B$4:$N$300,10,FALSE)&lt;T$4,5,(T$3-VLOOKUP($E95,'Country Indicator Data'!$B$4:$N$300,10,FALSE))/(T$3-T$4)*5)),1))))</f>
        <v>3.2</v>
      </c>
      <c r="U95" s="163">
        <f>IF(LEN(E95)&gt;3,((IF(VLOOKUP($C95,'Regional Crises'!$B$1:$R$66,15,FALSE)="x","x",ROUND(IF(VLOOKUP($C95,'Regional Crises'!$B$1:$R$66,15,FALSE)&gt;U$3,0,IF(VLOOKUP($C95,'Regional Crises'!$B$1:$R$66,15,FALSE)&lt;U$4,5,(U$3-VLOOKUP($C95,'Regional Crises'!$B$1:$R$66,15,FALSE))/(U$3-U$4)*5)),1)))),(IF(VLOOKUP($E95,'Country Indicator Data'!$B$4:$N$300,11,FALSE)="x","x",ROUND(IF(VLOOKUP($E95,'Country Indicator Data'!$B$4:$N$300,11,FALSE)&gt;U$3,0,IF(VLOOKUP($E95,'Country Indicator Data'!$B$4:$N$300,11,FALSE)&lt;U$4,5,(U$3-VLOOKUP($E95,'Country Indicator Data'!$B$4:$N$300,11,FALSE))/(U$3-U$4)*5)),1))))</f>
        <v>2.8</v>
      </c>
      <c r="V95" s="163">
        <f>IF(LEN(E95)&gt;3,((IF(VLOOKUP($C95,'Regional Crises'!$B$1:$R$66,16,FALSE)="x","x",ROUND(IF(VLOOKUP($C95,'Regional Crises'!$B$1:$R$66,16,FALSE)&gt;V$3,0,IF(VLOOKUP($C95,'Regional Crises'!$B$1:$R$66,16,FALSE)&lt;V$4,5,(V$3-VLOOKUP($C95,'Regional Crises'!$B$1:$R$66,16,FALSE))/(V$3-V$4)*5)),1)))),(IF(VLOOKUP($E95,'Country Indicator Data'!$B$4:$N$300,12,FALSE)="x","x",ROUND(IF(VLOOKUP($E95,'Country Indicator Data'!$B$4:$N$300,12,FALSE)&gt;V$3,0,IF(VLOOKUP($E95,'Country Indicator Data'!$B$4:$N$300,12,FALSE)&lt;V$4,5,(V$3-VLOOKUP($E95,'Country Indicator Data'!$B$4:$N$300,12,FALSE))/(V$3-V$4)*5)),1))))</f>
        <v>3.1</v>
      </c>
      <c r="W95" s="163">
        <f t="shared" si="31"/>
        <v>3.2</v>
      </c>
      <c r="X95" s="163">
        <f t="shared" si="32"/>
        <v>2.4</v>
      </c>
      <c r="Y95" s="184">
        <f>IF('Core Indicators'!FC92="x","x",IF('Core Indicators'!FC92&gt;=5,5,IF('Core Indicators'!FC92&gt;=4,4,IF('Core Indicators'!FC92&gt;=3,3,IF('Core Indicators'!FC92&gt;=2,2,IF('Core Indicators'!FC92&gt;=1,1,0))))))</f>
        <v>2</v>
      </c>
      <c r="Z95" s="163">
        <f t="shared" si="33"/>
        <v>2</v>
      </c>
      <c r="AA95" s="184">
        <f>'Crisis Indicator Data'!Y92</f>
        <v>0</v>
      </c>
      <c r="AB95" s="184">
        <f>'Crisis Indicator Data'!Z92</f>
        <v>0</v>
      </c>
      <c r="AC95" s="184">
        <f>'Crisis Indicator Data'!AA92</f>
        <v>0</v>
      </c>
      <c r="AD95" s="184">
        <f>'Crisis Indicator Data'!AB92</f>
        <v>0</v>
      </c>
      <c r="AE95" s="184">
        <f t="shared" si="34"/>
        <v>0</v>
      </c>
      <c r="AF95" s="184">
        <f>'Crisis Indicator Data'!AC92</f>
        <v>0</v>
      </c>
      <c r="AG95" s="184">
        <f>'Crisis Indicator Data'!AD92</f>
        <v>0</v>
      </c>
      <c r="AH95" s="184">
        <f t="shared" si="35"/>
        <v>0</v>
      </c>
      <c r="AI95" s="184">
        <f>'Crisis Indicator Data'!AE92</f>
        <v>0</v>
      </c>
      <c r="AJ95" s="184">
        <f>'Crisis Indicator Data'!AF92</f>
        <v>2</v>
      </c>
      <c r="AK95" s="184">
        <f>'Crisis Indicator Data'!AG92</f>
        <v>0</v>
      </c>
      <c r="AL95" s="184">
        <f t="shared" si="36"/>
        <v>2</v>
      </c>
      <c r="AM95" s="163">
        <f t="shared" si="37"/>
        <v>1</v>
      </c>
      <c r="AN95" s="163">
        <f t="shared" si="38"/>
        <v>1.5</v>
      </c>
    </row>
    <row r="96" spans="1:40" ht="13.5" customHeight="1" x14ac:dyDescent="0.35">
      <c r="A96" s="172" t="str">
        <f>'Crisis Indicator Data'!A93</f>
        <v>Food Security in Mauritania</v>
      </c>
      <c r="B96" s="173" t="str">
        <f>'Crisis Indicator Data'!B93</f>
        <v>Drought,Floods</v>
      </c>
      <c r="C96" s="173" t="str">
        <f>'Crisis Indicator Data'!C93</f>
        <v>MRT003</v>
      </c>
      <c r="D96" s="173" t="str">
        <f>'Crisis Indicator Data'!D93</f>
        <v>Mauritania</v>
      </c>
      <c r="E96" s="174" t="str">
        <f>'Crisis Indicator Data'!E93</f>
        <v>MRT</v>
      </c>
      <c r="F96" s="163">
        <f>IF(LEN(E96)&gt;3,(IF(VLOOKUP($C96,'Regional Crises'!$B$1:$R$66,7,FALSE)="x","x",ROUND(IF(VLOOKUP($C96,'Regional Crises'!$B$1:$R$66,7,FALSE)&gt;$F$3,5,IF(VLOOKUP($C96,'Regional Crises'!$B$1:$R$66,7,FALSE)&lt;F$4,0,($F$3-VLOOKUP($C96,'Regional Crises'!$B$1:$R$66,7,FALSE))/($F$3-$F$4)*5)),1))),IF(VLOOKUP($E96,'Country Indicator Data'!$B$4:$N$300,3,FALSE)="x","x",ROUND(IF(VLOOKUP($E96,'Country Indicator Data'!$B$4:$N$300,3,FALSE)&gt;$F$3,5,IF(VLOOKUP($E96,'Country Indicator Data'!$B$4:$N$300,3,FALSE)&lt;$F$4,0,($F$3-VLOOKUP($E96,'Country Indicator Data'!$B$4:$N$300,3,FALSE))/($F$3-$F$4)*5)),1)))</f>
        <v>3.2</v>
      </c>
      <c r="G96" s="163">
        <f>IF(LEN(E96)&gt;3,(IF(VLOOKUP($C96,'Regional Crises'!$B$1:$R$66,9,FALSE)="x","x",ROUND(IF(VLOOKUP($C96,'Regional Crises'!$B$1:$R$66,9,FALSE)&gt;G$3,5,IF(VLOOKUP($C96,'Regional Crises'!$B$1:$R$66,9,FALSE)&lt;G$4,0,(G$3-VLOOKUP($C96,'Regional Crises'!$B$1:$R$66,9,FALSE))/(G$3-G$4)*5)),1))),IF(VLOOKUP($E96,'Country Indicator Data'!$B$4:$N$300,5,FALSE)="x","x",ROUND(IF(VLOOKUP($E96,'Country Indicator Data'!$B$4:$N$300,5,FALSE)&gt;G$3,5,IF(VLOOKUP($E96,'Country Indicator Data'!$B$4:$N$300,5,FALSE)&lt;G$4,0,(G$3-VLOOKUP($E96,'Country Indicator Data'!$B$4:$N$300,5,FALSE))/(G$3-G$4)*5)),1)))</f>
        <v>2.8</v>
      </c>
      <c r="H96" s="163">
        <f t="shared" si="26"/>
        <v>3</v>
      </c>
      <c r="I96" s="163">
        <f>IF(LEN(E96)&gt;3,(IF(VLOOKUP($C96,'Regional Crises'!$B$1:$R$66,6,FALSE)="x","x",ROUND(IF(VLOOKUP($C96,'Regional Crises'!$B$1:$R$66,6,FALSE)&gt;I$3,5,IF(VLOOKUP($C96,'Regional Crises'!$B$1:$R$66,6,FALSE)&lt;I$4,0,5-(I$3-VLOOKUP($C96,'Regional Crises'!$B$1:$R$66,6,FALSE))/(I$3-I$4)*5)),1))),IF(VLOOKUP($E96,'Country Indicator Data'!$B$4:$N$300,2,FALSE)="x","x",ROUND(IF(VLOOKUP($E96,'Country Indicator Data'!$B$4:$N$300,2,FALSE)&gt;I$3,5,IF(VLOOKUP($E96,'Country Indicator Data'!$B$4:$N$300,2,FALSE)&lt;I$4,0,5-(I$3-VLOOKUP($E96,'Country Indicator Data'!$B$4:$N$300,2,FALSE))/(I$3-I$4)*5)),1)))</f>
        <v>3.3</v>
      </c>
      <c r="J96" s="163">
        <f>IF(LEN(E96)&gt;3,(IF(VLOOKUP($C96,'Regional Crises'!$B$1:$R$66,8,FALSE)="x","x",ROUND(IF(VLOOKUP($C96,'Regional Crises'!$B$1:$R$66,8,FALSE)&gt;J$3,5,IF(VLOOKUP($C96,'Regional Crises'!$B$1:$R$66,8,FALSE)&lt;J$4,0,5-(J$3-VLOOKUP($C96,'Regional Crises'!$B$1:$R$66,8,FALSE))/(J$3-J$4)*5)),1))),IF(VLOOKUP($E96,'Country Indicator Data'!$B$4:$N$300,4,FALSE)="x","x",ROUND(IF(VLOOKUP($E96,'Country Indicator Data'!$B$4:$N$300,4,FALSE)&gt;J$3,5,IF(VLOOKUP($E96,'Country Indicator Data'!$B$4:$N$300,4,FALSE)&lt;J$4,0,5-(J$3-VLOOKUP($E96,'Country Indicator Data'!$B$4:$N$300,4,FALSE))/(J$3-J$4)*5)),1)))</f>
        <v>0</v>
      </c>
      <c r="K96" s="163">
        <f t="shared" si="27"/>
        <v>1.65</v>
      </c>
      <c r="L96" s="163">
        <f>IF(LEN(E96)&gt;3,(IF(VLOOKUP($C96,'Regional Crises'!$B$1:$R$66,10,FALSE)="x","x",ROUND(IF(VLOOKUP($C96,'Regional Crises'!$B$1:$R$66,10,FALSE)&gt;L$3,5,IF(VLOOKUP($C96,'Regional Crises'!$B$1:$R$66,10,FALSE)&lt;L$4,0,5-(L$3-VLOOKUP($C96,'Regional Crises'!$B$1:$R$66,10,FALSE))/(L$3-L$4)*5)),1))),IF(VLOOKUP($E96,'Country Indicator Data'!$B$4:$N$300,6,FALSE)="x","x",ROUND(IF(VLOOKUP($E96,'Country Indicator Data'!$B$4:$N$300,6,FALSE)&gt;L$3,5,IF(VLOOKUP($E96,'Country Indicator Data'!$B$4:$N$300,6,FALSE)&lt;L$4,0,5-(L$3-VLOOKUP($E96,'Country Indicator Data'!$B$4:$N$300,6,FALSE))/(L$3-L$4)*5)),1)))</f>
        <v>4.0999999999999996</v>
      </c>
      <c r="M96" s="163">
        <f>IF(LEN(E96)&gt;3,(IF(VLOOKUP($C96,'Regional Crises'!$B$1:$R$66,11,FALSE)="x","x",ROUND(IF(VLOOKUP($C96,'Regional Crises'!$B$1:$R$66,11,FALSE)&gt;M$3,5,IF(VLOOKUP($C96,'Regional Crises'!$B$1:$R$66,11,FALSE)&lt;M$4,0,5-(M$3-VLOOKUP($C96,'Regional Crises'!$B$1:$R$66,11,FALSE))/(M$3-M$4)*5)),1))),IF(VLOOKUP($E96,'Country Indicator Data'!$B$4:$N$300,7,FALSE)="x","x",ROUND(IF(VLOOKUP($E96,'Country Indicator Data'!$B$4:$N$300,7,FALSE)&gt;M$3,5,IF(VLOOKUP($E96,'Country Indicator Data'!$B$4:$N$300,7,FALSE)&lt;M$4,0,5-(M$3-VLOOKUP($E96,'Country Indicator Data'!$B$4:$N$300,7,FALSE))/(M$3-M$4)*5)),1)))</f>
        <v>1</v>
      </c>
      <c r="N96" s="163">
        <f t="shared" si="28"/>
        <v>2.5499999999999998</v>
      </c>
      <c r="O96" s="163">
        <f t="shared" si="29"/>
        <v>2.4</v>
      </c>
      <c r="P96" s="163">
        <f>IF(LEN(E96)&gt;3,VLOOKUP(C96,'Regional Crises'!$B$1:$R$69,12,FALSE),VLOOKUP(E96,'Country Indicator Data'!$B$4:$I$300,8,FALSE))</f>
        <v>3</v>
      </c>
      <c r="Q96" s="163">
        <f>IF(LEN(E96)&gt;3,((IF(VLOOKUP($C96,'Regional Crises'!$B$1:$R$66,13,FALSE)="x","x",ROUND(IF(VLOOKUP($C96,'Regional Crises'!$B$1:$R$66,13,FALSE)&gt;Q$3,5,IF(VLOOKUP($C96,'Regional Crises'!$B$1:$R$66,13,FALSE)&lt;Q$4,0,5-(LOG(Q$3)-LOG(VLOOKUP($C96,'Regional Crises'!$B$1:$R$66,13,FALSE)))/(LOG(Q$3)-LOG(Q$4))*5)),1)))),(IF(VLOOKUP($E96,'Country Indicator Data'!$B$4:$N$300,9,FALSE)="x","x",ROUND(IF(VLOOKUP($E96,'Country Indicator Data'!$B$4:$N$300,9,FALSE)&gt;Q$3,5,IF(VLOOKUP($E96,'Country Indicator Data'!$B$4:$N$300,9,FALSE)&lt;Q$4,0,5-(LOG(Q$3)-LOG(VLOOKUP($E96,'Country Indicator Data'!$B$4:$N$300,9,FALSE)))/(LOG(Q$3)-LOG(Q$4))*5)),1))))</f>
        <v>0</v>
      </c>
      <c r="R96" s="163">
        <f t="shared" si="30"/>
        <v>1.5</v>
      </c>
      <c r="S96" s="163">
        <f>IF(LEN(E96)&gt;3,((IF(VLOOKUP($C96,'Regional Crises'!$B$1:$R$66,17,FALSE)="x","x",ROUND(IF(VLOOKUP($C96,'Regional Crises'!$B$1:$R$66,17,FALSE)&gt;S$3,0,IF(VLOOKUP($C96,'Regional Crises'!$B$1:$R$66,17,FALSE)&lt;S$4,5,(S$3-VLOOKUP($C96,'Regional Crises'!$B$1:$R$66,17,FALSE))/(S$3-S$4)*5)),1)))),(IF(VLOOKUP($E96,'Country Indicator Data'!$B$4:$N$300,13,FALSE)="x","x",ROUND(IF(VLOOKUP($E96,'Country Indicator Data'!$B$4:$N$300,13,FALSE)&gt;S$3,0,IF(VLOOKUP($E96,'Country Indicator Data'!$B$4:$N$300,13,FALSE)&lt;S$4,5,(S$3-VLOOKUP($E96,'Country Indicator Data'!$B$4:$N$300,13,FALSE))/(S$3-S$4)*5)),1))))</f>
        <v>3.5</v>
      </c>
      <c r="T96" s="163">
        <f>IF(LEN(E96)&gt;3,((IF(VLOOKUP($C96,'Regional Crises'!$B$1:$R$66,14,FALSE)="x","x",ROUND(IF(VLOOKUP($C96,'Regional Crises'!$B$1:$R$66,14,FALSE)&gt;T$3,0,IF(VLOOKUP($C96,'Regional Crises'!$B$1:$R$66,14,FALSE)&lt;T$4,5,(T$3-VLOOKUP($C96,'Regional Crises'!$B$1:$R$66,14,FALSE))/(T$3-T$4)*5)),1)))),(IF(VLOOKUP($E96,'Country Indicator Data'!$B$4:$N$300,10,FALSE)="x","x",ROUND(IF(VLOOKUP($E96,'Country Indicator Data'!$B$4:$N$300,10,FALSE)&gt;T$3,0,IF(VLOOKUP($E96,'Country Indicator Data'!$B$4:$N$300,10,FALSE)&lt;T$4,5,(T$3-VLOOKUP($E96,'Country Indicator Data'!$B$4:$N$300,10,FALSE))/(T$3-T$4)*5)),1))))</f>
        <v>3.2</v>
      </c>
      <c r="U96" s="163">
        <f>IF(LEN(E96)&gt;3,((IF(VLOOKUP($C96,'Regional Crises'!$B$1:$R$66,15,FALSE)="x","x",ROUND(IF(VLOOKUP($C96,'Regional Crises'!$B$1:$R$66,15,FALSE)&gt;U$3,0,IF(VLOOKUP($C96,'Regional Crises'!$B$1:$R$66,15,FALSE)&lt;U$4,5,(U$3-VLOOKUP($C96,'Regional Crises'!$B$1:$R$66,15,FALSE))/(U$3-U$4)*5)),1)))),(IF(VLOOKUP($E96,'Country Indicator Data'!$B$4:$N$300,11,FALSE)="x","x",ROUND(IF(VLOOKUP($E96,'Country Indicator Data'!$B$4:$N$300,11,FALSE)&gt;U$3,0,IF(VLOOKUP($E96,'Country Indicator Data'!$B$4:$N$300,11,FALSE)&lt;U$4,5,(U$3-VLOOKUP($E96,'Country Indicator Data'!$B$4:$N$300,11,FALSE))/(U$3-U$4)*5)),1))))</f>
        <v>2.8</v>
      </c>
      <c r="V96" s="163">
        <f>IF(LEN(E96)&gt;3,((IF(VLOOKUP($C96,'Regional Crises'!$B$1:$R$66,16,FALSE)="x","x",ROUND(IF(VLOOKUP($C96,'Regional Crises'!$B$1:$R$66,16,FALSE)&gt;V$3,0,IF(VLOOKUP($C96,'Regional Crises'!$B$1:$R$66,16,FALSE)&lt;V$4,5,(V$3-VLOOKUP($C96,'Regional Crises'!$B$1:$R$66,16,FALSE))/(V$3-V$4)*5)),1)))),(IF(VLOOKUP($E96,'Country Indicator Data'!$B$4:$N$300,12,FALSE)="x","x",ROUND(IF(VLOOKUP($E96,'Country Indicator Data'!$B$4:$N$300,12,FALSE)&gt;V$3,0,IF(VLOOKUP($E96,'Country Indicator Data'!$B$4:$N$300,12,FALSE)&lt;V$4,5,(V$3-VLOOKUP($E96,'Country Indicator Data'!$B$4:$N$300,12,FALSE))/(V$3-V$4)*5)),1))))</f>
        <v>3.1</v>
      </c>
      <c r="W96" s="163">
        <f t="shared" si="31"/>
        <v>3.2</v>
      </c>
      <c r="X96" s="163">
        <f t="shared" si="32"/>
        <v>2.4</v>
      </c>
      <c r="Y96" s="184">
        <f>IF('Core Indicators'!FC93="x","x",IF('Core Indicators'!FC93&gt;=5,5,IF('Core Indicators'!FC93&gt;=4,4,IF('Core Indicators'!FC93&gt;=3,3,IF('Core Indicators'!FC93&gt;=2,2,IF('Core Indicators'!FC93&gt;=1,1,0))))))</f>
        <v>3</v>
      </c>
      <c r="Z96" s="163">
        <f t="shared" si="33"/>
        <v>3</v>
      </c>
      <c r="AA96" s="184">
        <f>'Crisis Indicator Data'!Y93</f>
        <v>0</v>
      </c>
      <c r="AB96" s="184">
        <f>'Crisis Indicator Data'!Z93</f>
        <v>0</v>
      </c>
      <c r="AC96" s="184">
        <f>'Crisis Indicator Data'!AA93</f>
        <v>0</v>
      </c>
      <c r="AD96" s="184">
        <f>'Crisis Indicator Data'!AB93</f>
        <v>0</v>
      </c>
      <c r="AE96" s="184">
        <f t="shared" si="34"/>
        <v>0</v>
      </c>
      <c r="AF96" s="184">
        <f>'Crisis Indicator Data'!AC93</f>
        <v>0</v>
      </c>
      <c r="AG96" s="184">
        <f>'Crisis Indicator Data'!AD93</f>
        <v>0</v>
      </c>
      <c r="AH96" s="184">
        <f t="shared" si="35"/>
        <v>0</v>
      </c>
      <c r="AI96" s="184">
        <f>'Crisis Indicator Data'!AE93</f>
        <v>0</v>
      </c>
      <c r="AJ96" s="184">
        <f>'Crisis Indicator Data'!AF93</f>
        <v>2</v>
      </c>
      <c r="AK96" s="184">
        <f>'Crisis Indicator Data'!AG93</f>
        <v>0</v>
      </c>
      <c r="AL96" s="184">
        <f t="shared" si="36"/>
        <v>2</v>
      </c>
      <c r="AM96" s="163">
        <f t="shared" si="37"/>
        <v>1</v>
      </c>
      <c r="AN96" s="163">
        <f t="shared" si="38"/>
        <v>2</v>
      </c>
    </row>
    <row r="97" spans="1:40" ht="13.5" customHeight="1" x14ac:dyDescent="0.35">
      <c r="A97" s="172" t="str">
        <f>'Crisis Indicator Data'!A94</f>
        <v>Complex crisis in Malawi</v>
      </c>
      <c r="B97" s="173" t="str">
        <f>'Crisis Indicator Data'!B94</f>
        <v>Drought,Socio-political,Cyclone</v>
      </c>
      <c r="C97" s="173" t="str">
        <f>'Crisis Indicator Data'!C94</f>
        <v>MWI002</v>
      </c>
      <c r="D97" s="173" t="str">
        <f>'Crisis Indicator Data'!D94</f>
        <v>Malawi</v>
      </c>
      <c r="E97" s="174" t="str">
        <f>'Crisis Indicator Data'!E94</f>
        <v>MWI</v>
      </c>
      <c r="F97" s="163">
        <f>IF(LEN(E97)&gt;3,(IF(VLOOKUP($C97,'Regional Crises'!$B$1:$R$66,7,FALSE)="x","x",ROUND(IF(VLOOKUP($C97,'Regional Crises'!$B$1:$R$66,7,FALSE)&gt;$F$3,5,IF(VLOOKUP($C97,'Regional Crises'!$B$1:$R$66,7,FALSE)&lt;F$4,0,($F$3-VLOOKUP($C97,'Regional Crises'!$B$1:$R$66,7,FALSE))/($F$3-$F$4)*5)),1))),IF(VLOOKUP($E97,'Country Indicator Data'!$B$4:$N$300,3,FALSE)="x","x",ROUND(IF(VLOOKUP($E97,'Country Indicator Data'!$B$4:$N$300,3,FALSE)&gt;$F$3,5,IF(VLOOKUP($E97,'Country Indicator Data'!$B$4:$N$300,3,FALSE)&lt;$F$4,0,($F$3-VLOOKUP($E97,'Country Indicator Data'!$B$4:$N$300,3,FALSE))/($F$3-$F$4)*5)),1)))</f>
        <v>1.4</v>
      </c>
      <c r="G97" s="163">
        <f>IF(LEN(E97)&gt;3,(IF(VLOOKUP($C97,'Regional Crises'!$B$1:$R$66,9,FALSE)="x","x",ROUND(IF(VLOOKUP($C97,'Regional Crises'!$B$1:$R$66,9,FALSE)&gt;G$3,5,IF(VLOOKUP($C97,'Regional Crises'!$B$1:$R$66,9,FALSE)&lt;G$4,0,(G$3-VLOOKUP($C97,'Regional Crises'!$B$1:$R$66,9,FALSE))/(G$3-G$4)*5)),1))),IF(VLOOKUP($E97,'Country Indicator Data'!$B$4:$N$300,5,FALSE)="x","x",ROUND(IF(VLOOKUP($E97,'Country Indicator Data'!$B$4:$N$300,5,FALSE)&gt;G$3,5,IF(VLOOKUP($E97,'Country Indicator Data'!$B$4:$N$300,5,FALSE)&lt;G$4,0,(G$3-VLOOKUP($E97,'Country Indicator Data'!$B$4:$N$300,5,FALSE))/(G$3-G$4)*5)),1)))</f>
        <v>1.7</v>
      </c>
      <c r="H97" s="163">
        <f t="shared" si="26"/>
        <v>1.5499999999999998</v>
      </c>
      <c r="I97" s="163">
        <f>IF(LEN(E97)&gt;3,(IF(VLOOKUP($C97,'Regional Crises'!$B$1:$R$66,6,FALSE)="x","x",ROUND(IF(VLOOKUP($C97,'Regional Crises'!$B$1:$R$66,6,FALSE)&gt;I$3,5,IF(VLOOKUP($C97,'Regional Crises'!$B$1:$R$66,6,FALSE)&lt;I$4,0,5-(I$3-VLOOKUP($C97,'Regional Crises'!$B$1:$R$66,6,FALSE))/(I$3-I$4)*5)),1))),IF(VLOOKUP($E97,'Country Indicator Data'!$B$4:$N$300,2,FALSE)="x","x",ROUND(IF(VLOOKUP($E97,'Country Indicator Data'!$B$4:$N$300,2,FALSE)&gt;I$3,5,IF(VLOOKUP($E97,'Country Indicator Data'!$B$4:$N$300,2,FALSE)&lt;I$4,0,5-(I$3-VLOOKUP($E97,'Country Indicator Data'!$B$4:$N$300,2,FALSE))/(I$3-I$4)*5)),1)))</f>
        <v>3</v>
      </c>
      <c r="J97" s="163">
        <f>IF(LEN(E97)&gt;3,(IF(VLOOKUP($C97,'Regional Crises'!$B$1:$R$66,8,FALSE)="x","x",ROUND(IF(VLOOKUP($C97,'Regional Crises'!$B$1:$R$66,8,FALSE)&gt;J$3,5,IF(VLOOKUP($C97,'Regional Crises'!$B$1:$R$66,8,FALSE)&lt;J$4,0,5-(J$3-VLOOKUP($C97,'Regional Crises'!$B$1:$R$66,8,FALSE))/(J$3-J$4)*5)),1))),IF(VLOOKUP($E97,'Country Indicator Data'!$B$4:$N$300,4,FALSE)="x","x",ROUND(IF(VLOOKUP($E97,'Country Indicator Data'!$B$4:$N$300,4,FALSE)&gt;J$3,5,IF(VLOOKUP($E97,'Country Indicator Data'!$B$4:$N$300,4,FALSE)&lt;J$4,0,5-(J$3-VLOOKUP($E97,'Country Indicator Data'!$B$4:$N$300,4,FALSE))/(J$3-J$4)*5)),1)))</f>
        <v>0</v>
      </c>
      <c r="K97" s="163">
        <f t="shared" si="27"/>
        <v>1.5</v>
      </c>
      <c r="L97" s="163">
        <f>IF(LEN(E97)&gt;3,(IF(VLOOKUP($C97,'Regional Crises'!$B$1:$R$66,10,FALSE)="x","x",ROUND(IF(VLOOKUP($C97,'Regional Crises'!$B$1:$R$66,10,FALSE)&gt;L$3,5,IF(VLOOKUP($C97,'Regional Crises'!$B$1:$R$66,10,FALSE)&lt;L$4,0,5-(L$3-VLOOKUP($C97,'Regional Crises'!$B$1:$R$66,10,FALSE))/(L$3-L$4)*5)),1))),IF(VLOOKUP($E97,'Country Indicator Data'!$B$4:$N$300,6,FALSE)="x","x",ROUND(IF(VLOOKUP($E97,'Country Indicator Data'!$B$4:$N$300,6,FALSE)&gt;L$3,5,IF(VLOOKUP($E97,'Country Indicator Data'!$B$4:$N$300,6,FALSE)&lt;L$4,0,5-(L$3-VLOOKUP($E97,'Country Indicator Data'!$B$4:$N$300,6,FALSE))/(L$3-L$4)*5)),1)))</f>
        <v>4.0999999999999996</v>
      </c>
      <c r="M97" s="163">
        <f>IF(LEN(E97)&gt;3,(IF(VLOOKUP($C97,'Regional Crises'!$B$1:$R$66,11,FALSE)="x","x",ROUND(IF(VLOOKUP($C97,'Regional Crises'!$B$1:$R$66,11,FALSE)&gt;M$3,5,IF(VLOOKUP($C97,'Regional Crises'!$B$1:$R$66,11,FALSE)&lt;M$4,0,5-(M$3-VLOOKUP($C97,'Regional Crises'!$B$1:$R$66,11,FALSE))/(M$3-M$4)*5)),1))),IF(VLOOKUP($E97,'Country Indicator Data'!$B$4:$N$300,7,FALSE)="x","x",ROUND(IF(VLOOKUP($E97,'Country Indicator Data'!$B$4:$N$300,7,FALSE)&gt;M$3,5,IF(VLOOKUP($E97,'Country Indicator Data'!$B$4:$N$300,7,FALSE)&lt;M$4,0,5-(M$3-VLOOKUP($E97,'Country Indicator Data'!$B$4:$N$300,7,FALSE))/(M$3-M$4)*5)),1)))</f>
        <v>2.5</v>
      </c>
      <c r="N97" s="163">
        <f t="shared" si="28"/>
        <v>3.3</v>
      </c>
      <c r="O97" s="163">
        <f t="shared" si="29"/>
        <v>2.1166666666666667</v>
      </c>
      <c r="P97" s="163">
        <f>IF(LEN(E97)&gt;3,VLOOKUP(C97,'Regional Crises'!$B$1:$R$69,12,FALSE),VLOOKUP(E97,'Country Indicator Data'!$B$4:$I$300,8,FALSE))</f>
        <v>0</v>
      </c>
      <c r="Q97" s="163">
        <f>IF(LEN(E97)&gt;3,((IF(VLOOKUP($C97,'Regional Crises'!$B$1:$R$66,13,FALSE)="x","x",ROUND(IF(VLOOKUP($C97,'Regional Crises'!$B$1:$R$66,13,FALSE)&gt;Q$3,5,IF(VLOOKUP($C97,'Regional Crises'!$B$1:$R$66,13,FALSE)&lt;Q$4,0,5-(LOG(Q$3)-LOG(VLOOKUP($C97,'Regional Crises'!$B$1:$R$66,13,FALSE)))/(LOG(Q$3)-LOG(Q$4))*5)),1)))),(IF(VLOOKUP($E97,'Country Indicator Data'!$B$4:$N$300,9,FALSE)="x","x",ROUND(IF(VLOOKUP($E97,'Country Indicator Data'!$B$4:$N$300,9,FALSE)&gt;Q$3,5,IF(VLOOKUP($E97,'Country Indicator Data'!$B$4:$N$300,9,FALSE)&lt;Q$4,0,5-(LOG(Q$3)-LOG(VLOOKUP($E97,'Country Indicator Data'!$B$4:$N$300,9,FALSE)))/(LOG(Q$3)-LOG(Q$4))*5)),1))))</f>
        <v>4.7</v>
      </c>
      <c r="R97" s="163">
        <f t="shared" si="30"/>
        <v>2.35</v>
      </c>
      <c r="S97" s="163">
        <f>IF(LEN(E97)&gt;3,((IF(VLOOKUP($C97,'Regional Crises'!$B$1:$R$66,17,FALSE)="x","x",ROUND(IF(VLOOKUP($C97,'Regional Crises'!$B$1:$R$66,17,FALSE)&gt;S$3,0,IF(VLOOKUP($C97,'Regional Crises'!$B$1:$R$66,17,FALSE)&lt;S$4,5,(S$3-VLOOKUP($C97,'Regional Crises'!$B$1:$R$66,17,FALSE))/(S$3-S$4)*5)),1)))),(IF(VLOOKUP($E97,'Country Indicator Data'!$B$4:$N$300,13,FALSE)="x","x",ROUND(IF(VLOOKUP($E97,'Country Indicator Data'!$B$4:$N$300,13,FALSE)&gt;S$3,0,IF(VLOOKUP($E97,'Country Indicator Data'!$B$4:$N$300,13,FALSE)&lt;S$4,5,(S$3-VLOOKUP($E97,'Country Indicator Data'!$B$4:$N$300,13,FALSE))/(S$3-S$4)*5)),1))))</f>
        <v>3.3</v>
      </c>
      <c r="T97" s="163">
        <f>IF(LEN(E97)&gt;3,((IF(VLOOKUP($C97,'Regional Crises'!$B$1:$R$66,14,FALSE)="x","x",ROUND(IF(VLOOKUP($C97,'Regional Crises'!$B$1:$R$66,14,FALSE)&gt;T$3,0,IF(VLOOKUP($C97,'Regional Crises'!$B$1:$R$66,14,FALSE)&lt;T$4,5,(T$3-VLOOKUP($C97,'Regional Crises'!$B$1:$R$66,14,FALSE))/(T$3-T$4)*5)),1)))),(IF(VLOOKUP($E97,'Country Indicator Data'!$B$4:$N$300,10,FALSE)="x","x",ROUND(IF(VLOOKUP($E97,'Country Indicator Data'!$B$4:$N$300,10,FALSE)&gt;T$3,0,IF(VLOOKUP($E97,'Country Indicator Data'!$B$4:$N$300,10,FALSE)&lt;T$4,5,(T$3-VLOOKUP($E97,'Country Indicator Data'!$B$4:$N$300,10,FALSE))/(T$3-T$4)*5)),1))))</f>
        <v>2.7</v>
      </c>
      <c r="U97" s="163">
        <f>IF(LEN(E97)&gt;3,((IF(VLOOKUP($C97,'Regional Crises'!$B$1:$R$66,15,FALSE)="x","x",ROUND(IF(VLOOKUP($C97,'Regional Crises'!$B$1:$R$66,15,FALSE)&gt;U$3,0,IF(VLOOKUP($C97,'Regional Crises'!$B$1:$R$66,15,FALSE)&lt;U$4,5,(U$3-VLOOKUP($C97,'Regional Crises'!$B$1:$R$66,15,FALSE))/(U$3-U$4)*5)),1)))),(IF(VLOOKUP($E97,'Country Indicator Data'!$B$4:$N$300,11,FALSE)="x","x",ROUND(IF(VLOOKUP($E97,'Country Indicator Data'!$B$4:$N$300,11,FALSE)&gt;U$3,0,IF(VLOOKUP($E97,'Country Indicator Data'!$B$4:$N$300,11,FALSE)&lt;U$4,5,(U$3-VLOOKUP($E97,'Country Indicator Data'!$B$4:$N$300,11,FALSE))/(U$3-U$4)*5)),1))))</f>
        <v>2.2000000000000002</v>
      </c>
      <c r="V97" s="163">
        <f>IF(LEN(E97)&gt;3,((IF(VLOOKUP($C97,'Regional Crises'!$B$1:$R$66,16,FALSE)="x","x",ROUND(IF(VLOOKUP($C97,'Regional Crises'!$B$1:$R$66,16,FALSE)&gt;V$3,0,IF(VLOOKUP($C97,'Regional Crises'!$B$1:$R$66,16,FALSE)&lt;V$4,5,(V$3-VLOOKUP($C97,'Regional Crises'!$B$1:$R$66,16,FALSE))/(V$3-V$4)*5)),1)))),(IF(VLOOKUP($E97,'Country Indicator Data'!$B$4:$N$300,12,FALSE)="x","x",ROUND(IF(VLOOKUP($E97,'Country Indicator Data'!$B$4:$N$300,12,FALSE)&gt;V$3,0,IF(VLOOKUP($E97,'Country Indicator Data'!$B$4:$N$300,12,FALSE)&lt;V$4,5,(V$3-VLOOKUP($E97,'Country Indicator Data'!$B$4:$N$300,12,FALSE))/(V$3-V$4)*5)),1))))</f>
        <v>1.7</v>
      </c>
      <c r="W97" s="163">
        <f t="shared" si="31"/>
        <v>2.5</v>
      </c>
      <c r="X97" s="163">
        <f t="shared" si="32"/>
        <v>2.2999999999999998</v>
      </c>
      <c r="Y97" s="184">
        <f>IF('Core Indicators'!FC94="x","x",IF('Core Indicators'!FC94&gt;=5,5,IF('Core Indicators'!FC94&gt;=4,4,IF('Core Indicators'!FC94&gt;=3,3,IF('Core Indicators'!FC94&gt;=2,2,IF('Core Indicators'!FC94&gt;=1,1,0))))))</f>
        <v>3</v>
      </c>
      <c r="Z97" s="163">
        <f t="shared" si="33"/>
        <v>3</v>
      </c>
      <c r="AA97" s="184">
        <f>'Crisis Indicator Data'!Y94</f>
        <v>1</v>
      </c>
      <c r="AB97" s="184">
        <f>'Crisis Indicator Data'!Z94</f>
        <v>0</v>
      </c>
      <c r="AC97" s="184">
        <f>'Crisis Indicator Data'!AA94</f>
        <v>0</v>
      </c>
      <c r="AD97" s="184">
        <f>'Crisis Indicator Data'!AB94</f>
        <v>0</v>
      </c>
      <c r="AE97" s="184">
        <f t="shared" si="34"/>
        <v>1</v>
      </c>
      <c r="AF97" s="184">
        <f>'Crisis Indicator Data'!AC94</f>
        <v>0</v>
      </c>
      <c r="AG97" s="184">
        <f>'Crisis Indicator Data'!AD94</f>
        <v>0</v>
      </c>
      <c r="AH97" s="184">
        <f t="shared" si="35"/>
        <v>0</v>
      </c>
      <c r="AI97" s="184">
        <f>'Crisis Indicator Data'!AE94</f>
        <v>0</v>
      </c>
      <c r="AJ97" s="184">
        <f>'Crisis Indicator Data'!AF94</f>
        <v>0</v>
      </c>
      <c r="AK97" s="184">
        <f>'Crisis Indicator Data'!AG94</f>
        <v>2</v>
      </c>
      <c r="AL97" s="184">
        <f t="shared" si="36"/>
        <v>2</v>
      </c>
      <c r="AM97" s="163">
        <f t="shared" si="37"/>
        <v>1</v>
      </c>
      <c r="AN97" s="163">
        <f t="shared" si="38"/>
        <v>2</v>
      </c>
    </row>
    <row r="98" spans="1:40" ht="13.5" customHeight="1" x14ac:dyDescent="0.35">
      <c r="A98" s="172" t="str">
        <f>'Crisis Indicator Data'!A95</f>
        <v>International Refugees in Malaysia</v>
      </c>
      <c r="B98" s="173" t="str">
        <f>'Crisis Indicator Data'!B95</f>
        <v>Displacement</v>
      </c>
      <c r="C98" s="173" t="str">
        <f>'Crisis Indicator Data'!C95</f>
        <v>MYS001</v>
      </c>
      <c r="D98" s="173" t="str">
        <f>'Crisis Indicator Data'!D95</f>
        <v>Malaysia</v>
      </c>
      <c r="E98" s="174" t="str">
        <f>'Crisis Indicator Data'!E95</f>
        <v>MYS</v>
      </c>
      <c r="F98" s="163">
        <f>IF(LEN(E98)&gt;3,(IF(VLOOKUP($C98,'Regional Crises'!$B$1:$R$66,7,FALSE)="x","x",ROUND(IF(VLOOKUP($C98,'Regional Crises'!$B$1:$R$66,7,FALSE)&gt;$F$3,5,IF(VLOOKUP($C98,'Regional Crises'!$B$1:$R$66,7,FALSE)&lt;F$4,0,($F$3-VLOOKUP($C98,'Regional Crises'!$B$1:$R$66,7,FALSE))/($F$3-$F$4)*5)),1))),IF(VLOOKUP($E98,'Country Indicator Data'!$B$4:$N$300,3,FALSE)="x","x",ROUND(IF(VLOOKUP($E98,'Country Indicator Data'!$B$4:$N$300,3,FALSE)&gt;$F$3,5,IF(VLOOKUP($E98,'Country Indicator Data'!$B$4:$N$300,3,FALSE)&lt;$F$4,0,($F$3-VLOOKUP($E98,'Country Indicator Data'!$B$4:$N$300,3,FALSE))/($F$3-$F$4)*5)),1)))</f>
        <v>3.9</v>
      </c>
      <c r="G98" s="163">
        <f>IF(LEN(E98)&gt;3,(IF(VLOOKUP($C98,'Regional Crises'!$B$1:$R$66,9,FALSE)="x","x",ROUND(IF(VLOOKUP($C98,'Regional Crises'!$B$1:$R$66,9,FALSE)&gt;G$3,5,IF(VLOOKUP($C98,'Regional Crises'!$B$1:$R$66,9,FALSE)&lt;G$4,0,(G$3-VLOOKUP($C98,'Regional Crises'!$B$1:$R$66,9,FALSE))/(G$3-G$4)*5)),1))),IF(VLOOKUP($E98,'Country Indicator Data'!$B$4:$N$300,5,FALSE)="x","x",ROUND(IF(VLOOKUP($E98,'Country Indicator Data'!$B$4:$N$300,5,FALSE)&gt;G$3,5,IF(VLOOKUP($E98,'Country Indicator Data'!$B$4:$N$300,5,FALSE)&lt;G$4,0,(G$3-VLOOKUP($E98,'Country Indicator Data'!$B$4:$N$300,5,FALSE))/(G$3-G$4)*5)),1)))</f>
        <v>2.2999999999999998</v>
      </c>
      <c r="H98" s="163">
        <f t="shared" si="26"/>
        <v>3.0999999999999996</v>
      </c>
      <c r="I98" s="163">
        <f>IF(LEN(E98)&gt;3,(IF(VLOOKUP($C98,'Regional Crises'!$B$1:$R$66,6,FALSE)="x","x",ROUND(IF(VLOOKUP($C98,'Regional Crises'!$B$1:$R$66,6,FALSE)&gt;I$3,5,IF(VLOOKUP($C98,'Regional Crises'!$B$1:$R$66,6,FALSE)&lt;I$4,0,5-(I$3-VLOOKUP($C98,'Regional Crises'!$B$1:$R$66,6,FALSE))/(I$3-I$4)*5)),1))),IF(VLOOKUP($E98,'Country Indicator Data'!$B$4:$N$300,2,FALSE)="x","x",ROUND(IF(VLOOKUP($E98,'Country Indicator Data'!$B$4:$N$300,2,FALSE)&gt;I$3,5,IF(VLOOKUP($E98,'Country Indicator Data'!$B$4:$N$300,2,FALSE)&lt;I$4,0,5-(I$3-VLOOKUP($E98,'Country Indicator Data'!$B$4:$N$300,2,FALSE))/(I$3-I$4)*5)),1)))</f>
        <v>3</v>
      </c>
      <c r="J98" s="163">
        <f>IF(LEN(E98)&gt;3,(IF(VLOOKUP($C98,'Regional Crises'!$B$1:$R$66,8,FALSE)="x","x",ROUND(IF(VLOOKUP($C98,'Regional Crises'!$B$1:$R$66,8,FALSE)&gt;J$3,5,IF(VLOOKUP($C98,'Regional Crises'!$B$1:$R$66,8,FALSE)&lt;J$4,0,5-(J$3-VLOOKUP($C98,'Regional Crises'!$B$1:$R$66,8,FALSE))/(J$3-J$4)*5)),1))),IF(VLOOKUP($E98,'Country Indicator Data'!$B$4:$N$300,4,FALSE)="x","x",ROUND(IF(VLOOKUP($E98,'Country Indicator Data'!$B$4:$N$300,4,FALSE)&gt;J$3,5,IF(VLOOKUP($E98,'Country Indicator Data'!$B$4:$N$300,4,FALSE)&lt;J$4,0,5-(J$3-VLOOKUP($E98,'Country Indicator Data'!$B$4:$N$300,4,FALSE))/(J$3-J$4)*5)),1)))</f>
        <v>0.6</v>
      </c>
      <c r="K98" s="163">
        <f t="shared" si="27"/>
        <v>1.8</v>
      </c>
      <c r="L98" s="163">
        <f>IF(LEN(E98)&gt;3,(IF(VLOOKUP($C98,'Regional Crises'!$B$1:$R$66,10,FALSE)="x","x",ROUND(IF(VLOOKUP($C98,'Regional Crises'!$B$1:$R$66,10,FALSE)&gt;L$3,5,IF(VLOOKUP($C98,'Regional Crises'!$B$1:$R$66,10,FALSE)&lt;L$4,0,5-(L$3-VLOOKUP($C98,'Regional Crises'!$B$1:$R$66,10,FALSE))/(L$3-L$4)*5)),1))),IF(VLOOKUP($E98,'Country Indicator Data'!$B$4:$N$300,6,FALSE)="x","x",ROUND(IF(VLOOKUP($E98,'Country Indicator Data'!$B$4:$N$300,6,FALSE)&gt;L$3,5,IF(VLOOKUP($E98,'Country Indicator Data'!$B$4:$N$300,6,FALSE)&lt;L$4,0,5-(L$3-VLOOKUP($E98,'Country Indicator Data'!$B$4:$N$300,6,FALSE))/(L$3-L$4)*5)),1)))</f>
        <v>1.8</v>
      </c>
      <c r="M98" s="163">
        <f>IF(LEN(E98)&gt;3,(IF(VLOOKUP($C98,'Regional Crises'!$B$1:$R$66,11,FALSE)="x","x",ROUND(IF(VLOOKUP($C98,'Regional Crises'!$B$1:$R$66,11,FALSE)&gt;M$3,5,IF(VLOOKUP($C98,'Regional Crises'!$B$1:$R$66,11,FALSE)&lt;M$4,0,5-(M$3-VLOOKUP($C98,'Regional Crises'!$B$1:$R$66,11,FALSE))/(M$3-M$4)*5)),1))),IF(VLOOKUP($E98,'Country Indicator Data'!$B$4:$N$300,7,FALSE)="x","x",ROUND(IF(VLOOKUP($E98,'Country Indicator Data'!$B$4:$N$300,7,FALSE)&gt;M$3,5,IF(VLOOKUP($E98,'Country Indicator Data'!$B$4:$N$300,7,FALSE)&lt;M$4,0,5-(M$3-VLOOKUP($E98,'Country Indicator Data'!$B$4:$N$300,7,FALSE))/(M$3-M$4)*5)),1)))</f>
        <v>2</v>
      </c>
      <c r="N98" s="163">
        <f t="shared" si="28"/>
        <v>1.9</v>
      </c>
      <c r="O98" s="163">
        <f t="shared" si="29"/>
        <v>2.2666666666666662</v>
      </c>
      <c r="P98" s="163">
        <f>IF(LEN(E98)&gt;3,VLOOKUP(C98,'Regional Crises'!$B$1:$R$69,12,FALSE),VLOOKUP(E98,'Country Indicator Data'!$B$4:$I$300,8,FALSE))</f>
        <v>1</v>
      </c>
      <c r="Q98" s="163">
        <f>IF(LEN(E98)&gt;3,((IF(VLOOKUP($C98,'Regional Crises'!$B$1:$R$66,13,FALSE)="x","x",ROUND(IF(VLOOKUP($C98,'Regional Crises'!$B$1:$R$66,13,FALSE)&gt;Q$3,5,IF(VLOOKUP($C98,'Regional Crises'!$B$1:$R$66,13,FALSE)&lt;Q$4,0,5-(LOG(Q$3)-LOG(VLOOKUP($C98,'Regional Crises'!$B$1:$R$66,13,FALSE)))/(LOG(Q$3)-LOG(Q$4))*5)),1)))),(IF(VLOOKUP($E98,'Country Indicator Data'!$B$4:$N$300,9,FALSE)="x","x",ROUND(IF(VLOOKUP($E98,'Country Indicator Data'!$B$4:$N$300,9,FALSE)&gt;Q$3,5,IF(VLOOKUP($E98,'Country Indicator Data'!$B$4:$N$300,9,FALSE)&lt;Q$4,0,5-(LOG(Q$3)-LOG(VLOOKUP($E98,'Country Indicator Data'!$B$4:$N$300,9,FALSE)))/(LOG(Q$3)-LOG(Q$4))*5)),1))))</f>
        <v>0</v>
      </c>
      <c r="R98" s="163">
        <f t="shared" si="30"/>
        <v>0.5</v>
      </c>
      <c r="S98" s="163">
        <f>IF(LEN(E98)&gt;3,((IF(VLOOKUP($C98,'Regional Crises'!$B$1:$R$66,17,FALSE)="x","x",ROUND(IF(VLOOKUP($C98,'Regional Crises'!$B$1:$R$66,17,FALSE)&gt;S$3,0,IF(VLOOKUP($C98,'Regional Crises'!$B$1:$R$66,17,FALSE)&lt;S$4,5,(S$3-VLOOKUP($C98,'Regional Crises'!$B$1:$R$66,17,FALSE))/(S$3-S$4)*5)),1)))),(IF(VLOOKUP($E98,'Country Indicator Data'!$B$4:$N$300,13,FALSE)="x","x",ROUND(IF(VLOOKUP($E98,'Country Indicator Data'!$B$4:$N$300,13,FALSE)&gt;S$3,0,IF(VLOOKUP($E98,'Country Indicator Data'!$B$4:$N$300,13,FALSE)&lt;S$4,5,(S$3-VLOOKUP($E98,'Country Indicator Data'!$B$4:$N$300,13,FALSE))/(S$3-S$4)*5)),1))))</f>
        <v>2.5</v>
      </c>
      <c r="T98" s="163">
        <f>IF(LEN(E98)&gt;3,((IF(VLOOKUP($C98,'Regional Crises'!$B$1:$R$66,14,FALSE)="x","x",ROUND(IF(VLOOKUP($C98,'Regional Crises'!$B$1:$R$66,14,FALSE)&gt;T$3,0,IF(VLOOKUP($C98,'Regional Crises'!$B$1:$R$66,14,FALSE)&lt;T$4,5,(T$3-VLOOKUP($C98,'Regional Crises'!$B$1:$R$66,14,FALSE))/(T$3-T$4)*5)),1)))),(IF(VLOOKUP($E98,'Country Indicator Data'!$B$4:$N$300,10,FALSE)="x","x",ROUND(IF(VLOOKUP($E98,'Country Indicator Data'!$B$4:$N$300,10,FALSE)&gt;T$3,0,IF(VLOOKUP($E98,'Country Indicator Data'!$B$4:$N$300,10,FALSE)&lt;T$4,5,(T$3-VLOOKUP($E98,'Country Indicator Data'!$B$4:$N$300,10,FALSE))/(T$3-T$4)*5)),1))))</f>
        <v>1.9</v>
      </c>
      <c r="U98" s="163">
        <f>IF(LEN(E98)&gt;3,((IF(VLOOKUP($C98,'Regional Crises'!$B$1:$R$66,15,FALSE)="x","x",ROUND(IF(VLOOKUP($C98,'Regional Crises'!$B$1:$R$66,15,FALSE)&gt;U$3,0,IF(VLOOKUP($C98,'Regional Crises'!$B$1:$R$66,15,FALSE)&lt;U$4,5,(U$3-VLOOKUP($C98,'Regional Crises'!$B$1:$R$66,15,FALSE))/(U$3-U$4)*5)),1)))),(IF(VLOOKUP($E98,'Country Indicator Data'!$B$4:$N$300,11,FALSE)="x","x",ROUND(IF(VLOOKUP($E98,'Country Indicator Data'!$B$4:$N$300,11,FALSE)&gt;U$3,0,IF(VLOOKUP($E98,'Country Indicator Data'!$B$4:$N$300,11,FALSE)&lt;U$4,5,(U$3-VLOOKUP($E98,'Country Indicator Data'!$B$4:$N$300,11,FALSE))/(U$3-U$4)*5)),1))))</f>
        <v>1.9</v>
      </c>
      <c r="V98" s="163">
        <f>IF(LEN(E98)&gt;3,((IF(VLOOKUP($C98,'Regional Crises'!$B$1:$R$66,16,FALSE)="x","x",ROUND(IF(VLOOKUP($C98,'Regional Crises'!$B$1:$R$66,16,FALSE)&gt;V$3,0,IF(VLOOKUP($C98,'Regional Crises'!$B$1:$R$66,16,FALSE)&lt;V$4,5,(V$3-VLOOKUP($C98,'Regional Crises'!$B$1:$R$66,16,FALSE))/(V$3-V$4)*5)),1)))),(IF(VLOOKUP($E98,'Country Indicator Data'!$B$4:$N$300,12,FALSE)="x","x",ROUND(IF(VLOOKUP($E98,'Country Indicator Data'!$B$4:$N$300,12,FALSE)&gt;V$3,0,IF(VLOOKUP($E98,'Country Indicator Data'!$B$4:$N$300,12,FALSE)&lt;V$4,5,(V$3-VLOOKUP($E98,'Country Indicator Data'!$B$4:$N$300,12,FALSE))/(V$3-V$4)*5)),1))))</f>
        <v>2.4</v>
      </c>
      <c r="W98" s="163">
        <f t="shared" si="31"/>
        <v>2.2000000000000002</v>
      </c>
      <c r="X98" s="163">
        <f t="shared" si="32"/>
        <v>1.7</v>
      </c>
      <c r="Y98" s="184">
        <f>IF('Core Indicators'!FC95="x","x",IF('Core Indicators'!FC95&gt;=5,5,IF('Core Indicators'!FC95&gt;=4,4,IF('Core Indicators'!FC95&gt;=3,3,IF('Core Indicators'!FC95&gt;=2,2,IF('Core Indicators'!FC95&gt;=1,1,0))))))</f>
        <v>3</v>
      </c>
      <c r="Z98" s="163">
        <f t="shared" si="33"/>
        <v>3</v>
      </c>
      <c r="AA98" s="184">
        <f>'Crisis Indicator Data'!Y95</f>
        <v>1</v>
      </c>
      <c r="AB98" s="184">
        <f>'Crisis Indicator Data'!Z95</f>
        <v>1</v>
      </c>
      <c r="AC98" s="184">
        <f>'Crisis Indicator Data'!AA95</f>
        <v>0</v>
      </c>
      <c r="AD98" s="184">
        <f>'Crisis Indicator Data'!AB95</f>
        <v>0</v>
      </c>
      <c r="AE98" s="184">
        <f t="shared" si="34"/>
        <v>2</v>
      </c>
      <c r="AF98" s="184">
        <f>'Crisis Indicator Data'!AC95</f>
        <v>2</v>
      </c>
      <c r="AG98" s="184">
        <f>'Crisis Indicator Data'!AD95</f>
        <v>2</v>
      </c>
      <c r="AH98" s="184">
        <f t="shared" si="35"/>
        <v>4</v>
      </c>
      <c r="AI98" s="184">
        <f>'Crisis Indicator Data'!AE95</f>
        <v>0</v>
      </c>
      <c r="AJ98" s="184">
        <f>'Crisis Indicator Data'!AF95</f>
        <v>0</v>
      </c>
      <c r="AK98" s="184">
        <f>'Crisis Indicator Data'!AG95</f>
        <v>0</v>
      </c>
      <c r="AL98" s="184">
        <f t="shared" si="36"/>
        <v>0</v>
      </c>
      <c r="AM98" s="163">
        <f t="shared" si="37"/>
        <v>2</v>
      </c>
      <c r="AN98" s="163">
        <f t="shared" si="38"/>
        <v>2.5</v>
      </c>
    </row>
    <row r="99" spans="1:40" ht="13.5" customHeight="1" x14ac:dyDescent="0.35">
      <c r="A99" s="172" t="str">
        <f>'Crisis Indicator Data'!A96</f>
        <v>Food Security Crisis in Namibia</v>
      </c>
      <c r="B99" s="173" t="str">
        <f>'Crisis Indicator Data'!B96</f>
        <v>Drought</v>
      </c>
      <c r="C99" s="173" t="str">
        <f>'Crisis Indicator Data'!C96</f>
        <v>NAM002</v>
      </c>
      <c r="D99" s="173" t="str">
        <f>'Crisis Indicator Data'!D96</f>
        <v>Namibia</v>
      </c>
      <c r="E99" s="174" t="str">
        <f>'Crisis Indicator Data'!E96</f>
        <v>NAM</v>
      </c>
      <c r="F99" s="163">
        <f>IF(LEN(E99)&gt;3,(IF(VLOOKUP($C99,'Regional Crises'!$B$1:$R$66,7,FALSE)="x","x",ROUND(IF(VLOOKUP($C99,'Regional Crises'!$B$1:$R$66,7,FALSE)&gt;$F$3,5,IF(VLOOKUP($C99,'Regional Crises'!$B$1:$R$66,7,FALSE)&lt;F$4,0,($F$3-VLOOKUP($C99,'Regional Crises'!$B$1:$R$66,7,FALSE))/($F$3-$F$4)*5)),1))),IF(VLOOKUP($E99,'Country Indicator Data'!$B$4:$N$300,3,FALSE)="x","x",ROUND(IF(VLOOKUP($E99,'Country Indicator Data'!$B$4:$N$300,3,FALSE)&gt;$F$3,5,IF(VLOOKUP($E99,'Country Indicator Data'!$B$4:$N$300,3,FALSE)&lt;$F$4,0,($F$3-VLOOKUP($E99,'Country Indicator Data'!$B$4:$N$300,3,FALSE))/($F$3-$F$4)*5)),1)))</f>
        <v>1.1000000000000001</v>
      </c>
      <c r="G99" s="163">
        <f>IF(LEN(E99)&gt;3,(IF(VLOOKUP($C99,'Regional Crises'!$B$1:$R$66,9,FALSE)="x","x",ROUND(IF(VLOOKUP($C99,'Regional Crises'!$B$1:$R$66,9,FALSE)&gt;G$3,5,IF(VLOOKUP($C99,'Regional Crises'!$B$1:$R$66,9,FALSE)&lt;G$4,0,(G$3-VLOOKUP($C99,'Regional Crises'!$B$1:$R$66,9,FALSE))/(G$3-G$4)*5)),1))),IF(VLOOKUP($E99,'Country Indicator Data'!$B$4:$N$300,5,FALSE)="x","x",ROUND(IF(VLOOKUP($E99,'Country Indicator Data'!$B$4:$N$300,5,FALSE)&gt;G$3,5,IF(VLOOKUP($E99,'Country Indicator Data'!$B$4:$N$300,5,FALSE)&lt;G$4,0,(G$3-VLOOKUP($E99,'Country Indicator Data'!$B$4:$N$300,5,FALSE))/(G$3-G$4)*5)),1)))</f>
        <v>1.3</v>
      </c>
      <c r="H99" s="163">
        <f t="shared" si="26"/>
        <v>1.2000000000000002</v>
      </c>
      <c r="I99" s="163">
        <f>IF(LEN(E99)&gt;3,(IF(VLOOKUP($C99,'Regional Crises'!$B$1:$R$66,6,FALSE)="x","x",ROUND(IF(VLOOKUP($C99,'Regional Crises'!$B$1:$R$66,6,FALSE)&gt;I$3,5,IF(VLOOKUP($C99,'Regional Crises'!$B$1:$R$66,6,FALSE)&lt;I$4,0,5-(I$3-VLOOKUP($C99,'Regional Crises'!$B$1:$R$66,6,FALSE))/(I$3-I$4)*5)),1))),IF(VLOOKUP($E99,'Country Indicator Data'!$B$4:$N$300,2,FALSE)="x","x",ROUND(IF(VLOOKUP($E99,'Country Indicator Data'!$B$4:$N$300,2,FALSE)&gt;I$3,5,IF(VLOOKUP($E99,'Country Indicator Data'!$B$4:$N$300,2,FALSE)&lt;I$4,0,5-(I$3-VLOOKUP($E99,'Country Indicator Data'!$B$4:$N$300,2,FALSE))/(I$3-I$4)*5)),1)))</f>
        <v>3.6</v>
      </c>
      <c r="J99" s="163">
        <f>IF(LEN(E99)&gt;3,(IF(VLOOKUP($C99,'Regional Crises'!$B$1:$R$66,8,FALSE)="x","x",ROUND(IF(VLOOKUP($C99,'Regional Crises'!$B$1:$R$66,8,FALSE)&gt;J$3,5,IF(VLOOKUP($C99,'Regional Crises'!$B$1:$R$66,8,FALSE)&lt;J$4,0,5-(J$3-VLOOKUP($C99,'Regional Crises'!$B$1:$R$66,8,FALSE))/(J$3-J$4)*5)),1))),IF(VLOOKUP($E99,'Country Indicator Data'!$B$4:$N$300,4,FALSE)="x","x",ROUND(IF(VLOOKUP($E99,'Country Indicator Data'!$B$4:$N$300,4,FALSE)&gt;J$3,5,IF(VLOOKUP($E99,'Country Indicator Data'!$B$4:$N$300,4,FALSE)&lt;J$4,0,5-(J$3-VLOOKUP($E99,'Country Indicator Data'!$B$4:$N$300,4,FALSE))/(J$3-J$4)*5)),1)))</f>
        <v>1.6</v>
      </c>
      <c r="K99" s="163">
        <f t="shared" si="27"/>
        <v>2.6</v>
      </c>
      <c r="L99" s="163">
        <f>IF(LEN(E99)&gt;3,(IF(VLOOKUP($C99,'Regional Crises'!$B$1:$R$66,10,FALSE)="x","x",ROUND(IF(VLOOKUP($C99,'Regional Crises'!$B$1:$R$66,10,FALSE)&gt;L$3,5,IF(VLOOKUP($C99,'Regional Crises'!$B$1:$R$66,10,FALSE)&lt;L$4,0,5-(L$3-VLOOKUP($C99,'Regional Crises'!$B$1:$R$66,10,FALSE))/(L$3-L$4)*5)),1))),IF(VLOOKUP($E99,'Country Indicator Data'!$B$4:$N$300,6,FALSE)="x","x",ROUND(IF(VLOOKUP($E99,'Country Indicator Data'!$B$4:$N$300,6,FALSE)&gt;L$3,5,IF(VLOOKUP($E99,'Country Indicator Data'!$B$4:$N$300,6,FALSE)&lt;L$4,0,5-(L$3-VLOOKUP($E99,'Country Indicator Data'!$B$4:$N$300,6,FALSE))/(L$3-L$4)*5)),1)))</f>
        <v>3.1</v>
      </c>
      <c r="M99" s="163">
        <f>IF(LEN(E99)&gt;3,(IF(VLOOKUP($C99,'Regional Crises'!$B$1:$R$66,11,FALSE)="x","x",ROUND(IF(VLOOKUP($C99,'Regional Crises'!$B$1:$R$66,11,FALSE)&gt;M$3,5,IF(VLOOKUP($C99,'Regional Crises'!$B$1:$R$66,11,FALSE)&lt;M$4,0,5-(M$3-VLOOKUP($C99,'Regional Crises'!$B$1:$R$66,11,FALSE))/(M$3-M$4)*5)),1))),IF(VLOOKUP($E99,'Country Indicator Data'!$B$4:$N$300,7,FALSE)="x","x",ROUND(IF(VLOOKUP($E99,'Country Indicator Data'!$B$4:$N$300,7,FALSE)&gt;M$3,5,IF(VLOOKUP($E99,'Country Indicator Data'!$B$4:$N$300,7,FALSE)&lt;M$4,0,5-(M$3-VLOOKUP($E99,'Country Indicator Data'!$B$4:$N$300,7,FALSE))/(M$3-M$4)*5)),1)))</f>
        <v>4.3</v>
      </c>
      <c r="N99" s="163">
        <f t="shared" si="28"/>
        <v>3.7</v>
      </c>
      <c r="O99" s="163">
        <f t="shared" si="29"/>
        <v>2.5</v>
      </c>
      <c r="P99" s="163">
        <f>IF(LEN(E99)&gt;3,VLOOKUP(C99,'Regional Crises'!$B$1:$R$69,12,FALSE),VLOOKUP(E99,'Country Indicator Data'!$B$4:$I$300,8,FALSE))</f>
        <v>0</v>
      </c>
      <c r="Q99" s="163">
        <f>IF(LEN(E99)&gt;3,((IF(VLOOKUP($C99,'Regional Crises'!$B$1:$R$66,13,FALSE)="x","x",ROUND(IF(VLOOKUP($C99,'Regional Crises'!$B$1:$R$66,13,FALSE)&gt;Q$3,5,IF(VLOOKUP($C99,'Regional Crises'!$B$1:$R$66,13,FALSE)&lt;Q$4,0,5-(LOG(Q$3)-LOG(VLOOKUP($C99,'Regional Crises'!$B$1:$R$66,13,FALSE)))/(LOG(Q$3)-LOG(Q$4))*5)),1)))),(IF(VLOOKUP($E99,'Country Indicator Data'!$B$4:$N$300,9,FALSE)="x","x",ROUND(IF(VLOOKUP($E99,'Country Indicator Data'!$B$4:$N$300,9,FALSE)&gt;Q$3,5,IF(VLOOKUP($E99,'Country Indicator Data'!$B$4:$N$300,9,FALSE)&lt;Q$4,0,5-(LOG(Q$3)-LOG(VLOOKUP($E99,'Country Indicator Data'!$B$4:$N$300,9,FALSE)))/(LOG(Q$3)-LOG(Q$4))*5)),1))))</f>
        <v>0</v>
      </c>
      <c r="R99" s="163">
        <f t="shared" si="30"/>
        <v>0</v>
      </c>
      <c r="S99" s="163">
        <f>IF(LEN(E99)&gt;3,((IF(VLOOKUP($C99,'Regional Crises'!$B$1:$R$66,17,FALSE)="x","x",ROUND(IF(VLOOKUP($C99,'Regional Crises'!$B$1:$R$66,17,FALSE)&gt;S$3,0,IF(VLOOKUP($C99,'Regional Crises'!$B$1:$R$66,17,FALSE)&lt;S$4,5,(S$3-VLOOKUP($C99,'Regional Crises'!$B$1:$R$66,17,FALSE))/(S$3-S$4)*5)),1)))),(IF(VLOOKUP($E99,'Country Indicator Data'!$B$4:$N$300,13,FALSE)="x","x",ROUND(IF(VLOOKUP($E99,'Country Indicator Data'!$B$4:$N$300,13,FALSE)&gt;S$3,0,IF(VLOOKUP($E99,'Country Indicator Data'!$B$4:$N$300,13,FALSE)&lt;S$4,5,(S$3-VLOOKUP($E99,'Country Indicator Data'!$B$4:$N$300,13,FALSE))/(S$3-S$4)*5)),1))))</f>
        <v>2.6</v>
      </c>
      <c r="T99" s="163">
        <f>IF(LEN(E99)&gt;3,((IF(VLOOKUP($C99,'Regional Crises'!$B$1:$R$66,14,FALSE)="x","x",ROUND(IF(VLOOKUP($C99,'Regional Crises'!$B$1:$R$66,14,FALSE)&gt;T$3,0,IF(VLOOKUP($C99,'Regional Crises'!$B$1:$R$66,14,FALSE)&lt;T$4,5,(T$3-VLOOKUP($C99,'Regional Crises'!$B$1:$R$66,14,FALSE))/(T$3-T$4)*5)),1)))),(IF(VLOOKUP($E99,'Country Indicator Data'!$B$4:$N$300,10,FALSE)="x","x",ROUND(IF(VLOOKUP($E99,'Country Indicator Data'!$B$4:$N$300,10,FALSE)&gt;T$3,0,IF(VLOOKUP($E99,'Country Indicator Data'!$B$4:$N$300,10,FALSE)&lt;T$4,5,(T$3-VLOOKUP($E99,'Country Indicator Data'!$B$4:$N$300,10,FALSE))/(T$3-T$4)*5)),1))))</f>
        <v>2.1</v>
      </c>
      <c r="U99" s="163">
        <f>IF(LEN(E99)&gt;3,((IF(VLOOKUP($C99,'Regional Crises'!$B$1:$R$66,15,FALSE)="x","x",ROUND(IF(VLOOKUP($C99,'Regional Crises'!$B$1:$R$66,15,FALSE)&gt;U$3,0,IF(VLOOKUP($C99,'Regional Crises'!$B$1:$R$66,15,FALSE)&lt;U$4,5,(U$3-VLOOKUP($C99,'Regional Crises'!$B$1:$R$66,15,FALSE))/(U$3-U$4)*5)),1)))),(IF(VLOOKUP($E99,'Country Indicator Data'!$B$4:$N$300,11,FALSE)="x","x",ROUND(IF(VLOOKUP($E99,'Country Indicator Data'!$B$4:$N$300,11,FALSE)&gt;U$3,0,IF(VLOOKUP($E99,'Country Indicator Data'!$B$4:$N$300,11,FALSE)&lt;U$4,5,(U$3-VLOOKUP($E99,'Country Indicator Data'!$B$4:$N$300,11,FALSE))/(U$3-U$4)*5)),1))))</f>
        <v>1.9</v>
      </c>
      <c r="V99" s="163">
        <f>IF(LEN(E99)&gt;3,((IF(VLOOKUP($C99,'Regional Crises'!$B$1:$R$66,16,FALSE)="x","x",ROUND(IF(VLOOKUP($C99,'Regional Crises'!$B$1:$R$66,16,FALSE)&gt;V$3,0,IF(VLOOKUP($C99,'Regional Crises'!$B$1:$R$66,16,FALSE)&lt;V$4,5,(V$3-VLOOKUP($C99,'Regional Crises'!$B$1:$R$66,16,FALSE))/(V$3-V$4)*5)),1)))),(IF(VLOOKUP($E99,'Country Indicator Data'!$B$4:$N$300,12,FALSE)="x","x",ROUND(IF(VLOOKUP($E99,'Country Indicator Data'!$B$4:$N$300,12,FALSE)&gt;V$3,0,IF(VLOOKUP($E99,'Country Indicator Data'!$B$4:$N$300,12,FALSE)&lt;V$4,5,(V$3-VLOOKUP($E99,'Country Indicator Data'!$B$4:$N$300,12,FALSE))/(V$3-V$4)*5)),1))))</f>
        <v>1.2</v>
      </c>
      <c r="W99" s="163">
        <f t="shared" si="31"/>
        <v>2</v>
      </c>
      <c r="X99" s="163">
        <f t="shared" si="32"/>
        <v>1.5</v>
      </c>
      <c r="Y99" s="184">
        <f>IF('Core Indicators'!FC96="x","x",IF('Core Indicators'!FC96&gt;=5,5,IF('Core Indicators'!FC96&gt;=4,4,IF('Core Indicators'!FC96&gt;=3,3,IF('Core Indicators'!FC96&gt;=2,2,IF('Core Indicators'!FC96&gt;=1,1,0))))))</f>
        <v>1</v>
      </c>
      <c r="Z99" s="163">
        <f t="shared" si="33"/>
        <v>1</v>
      </c>
      <c r="AA99" s="184">
        <f>'Crisis Indicator Data'!Y96</f>
        <v>1</v>
      </c>
      <c r="AB99" s="184">
        <f>'Crisis Indicator Data'!Z96</f>
        <v>0</v>
      </c>
      <c r="AC99" s="184">
        <f>'Crisis Indicator Data'!AA96</f>
        <v>0</v>
      </c>
      <c r="AD99" s="184">
        <f>'Crisis Indicator Data'!AB96</f>
        <v>0</v>
      </c>
      <c r="AE99" s="184">
        <f t="shared" si="34"/>
        <v>1</v>
      </c>
      <c r="AF99" s="184">
        <f>'Crisis Indicator Data'!AC96</f>
        <v>0</v>
      </c>
      <c r="AG99" s="184">
        <f>'Crisis Indicator Data'!AD96</f>
        <v>0</v>
      </c>
      <c r="AH99" s="184">
        <f t="shared" si="35"/>
        <v>0</v>
      </c>
      <c r="AI99" s="184">
        <f>'Crisis Indicator Data'!AE96</f>
        <v>0</v>
      </c>
      <c r="AJ99" s="184">
        <f>'Crisis Indicator Data'!AF96</f>
        <v>0</v>
      </c>
      <c r="AK99" s="184">
        <f>'Crisis Indicator Data'!AG96</f>
        <v>1</v>
      </c>
      <c r="AL99" s="184">
        <f t="shared" si="36"/>
        <v>1</v>
      </c>
      <c r="AM99" s="163">
        <f t="shared" si="37"/>
        <v>1</v>
      </c>
      <c r="AN99" s="163">
        <f t="shared" si="38"/>
        <v>1</v>
      </c>
    </row>
    <row r="100" spans="1:40" ht="13.5" customHeight="1" x14ac:dyDescent="0.35">
      <c r="A100" s="172" t="str">
        <f>'Crisis Indicator Data'!A97</f>
        <v>Lake Chad basin crisis in Niger</v>
      </c>
      <c r="B100" s="173" t="str">
        <f>'Crisis Indicator Data'!B97</f>
        <v>Conflict</v>
      </c>
      <c r="C100" s="173" t="str">
        <f>'Crisis Indicator Data'!C97</f>
        <v>NER002</v>
      </c>
      <c r="D100" s="173" t="str">
        <f>'Crisis Indicator Data'!D97</f>
        <v>Niger</v>
      </c>
      <c r="E100" s="174" t="str">
        <f>'Crisis Indicator Data'!E97</f>
        <v>NER</v>
      </c>
      <c r="F100" s="163">
        <f>IF(LEN(E100)&gt;3,(IF(VLOOKUP($C100,'Regional Crises'!$B$1:$R$66,7,FALSE)="x","x",ROUND(IF(VLOOKUP($C100,'Regional Crises'!$B$1:$R$66,7,FALSE)&gt;$F$3,5,IF(VLOOKUP($C100,'Regional Crises'!$B$1:$R$66,7,FALSE)&lt;F$4,0,($F$3-VLOOKUP($C100,'Regional Crises'!$B$1:$R$66,7,FALSE))/($F$3-$F$4)*5)),1))),IF(VLOOKUP($E100,'Country Indicator Data'!$B$4:$N$300,3,FALSE)="x","x",ROUND(IF(VLOOKUP($E100,'Country Indicator Data'!$B$4:$N$300,3,FALSE)&gt;$F$3,5,IF(VLOOKUP($E100,'Country Indicator Data'!$B$4:$N$300,3,FALSE)&lt;$F$4,0,($F$3-VLOOKUP($E100,'Country Indicator Data'!$B$4:$N$300,3,FALSE))/($F$3-$F$4)*5)),1)))</f>
        <v>2.1</v>
      </c>
      <c r="G100" s="163">
        <f>IF(LEN(E100)&gt;3,(IF(VLOOKUP($C100,'Regional Crises'!$B$1:$R$66,9,FALSE)="x","x",ROUND(IF(VLOOKUP($C100,'Regional Crises'!$B$1:$R$66,9,FALSE)&gt;G$3,5,IF(VLOOKUP($C100,'Regional Crises'!$B$1:$R$66,9,FALSE)&lt;G$4,0,(G$3-VLOOKUP($C100,'Regional Crises'!$B$1:$R$66,9,FALSE))/(G$3-G$4)*5)),1))),IF(VLOOKUP($E100,'Country Indicator Data'!$B$4:$N$300,5,FALSE)="x","x",ROUND(IF(VLOOKUP($E100,'Country Indicator Data'!$B$4:$N$300,5,FALSE)&gt;G$3,5,IF(VLOOKUP($E100,'Country Indicator Data'!$B$4:$N$300,5,FALSE)&lt;G$4,0,(G$3-VLOOKUP($E100,'Country Indicator Data'!$B$4:$N$300,5,FALSE))/(G$3-G$4)*5)),1)))</f>
        <v>2</v>
      </c>
      <c r="H100" s="163">
        <f t="shared" si="26"/>
        <v>2.0499999999999998</v>
      </c>
      <c r="I100" s="163">
        <f>IF(LEN(E100)&gt;3,(IF(VLOOKUP($C100,'Regional Crises'!$B$1:$R$66,6,FALSE)="x","x",ROUND(IF(VLOOKUP($C100,'Regional Crises'!$B$1:$R$66,6,FALSE)&gt;I$3,5,IF(VLOOKUP($C100,'Regional Crises'!$B$1:$R$66,6,FALSE)&lt;I$4,0,5-(I$3-VLOOKUP($C100,'Regional Crises'!$B$1:$R$66,6,FALSE))/(I$3-I$4)*5)),1))),IF(VLOOKUP($E100,'Country Indicator Data'!$B$4:$N$300,2,FALSE)="x","x",ROUND(IF(VLOOKUP($E100,'Country Indicator Data'!$B$4:$N$300,2,FALSE)&gt;I$3,5,IF(VLOOKUP($E100,'Country Indicator Data'!$B$4:$N$300,2,FALSE)&lt;I$4,0,5-(I$3-VLOOKUP($E100,'Country Indicator Data'!$B$4:$N$300,2,FALSE))/(I$3-I$4)*5)),1)))</f>
        <v>3.1</v>
      </c>
      <c r="J100" s="163">
        <f>IF(LEN(E100)&gt;3,(IF(VLOOKUP($C100,'Regional Crises'!$B$1:$R$66,8,FALSE)="x","x",ROUND(IF(VLOOKUP($C100,'Regional Crises'!$B$1:$R$66,8,FALSE)&gt;J$3,5,IF(VLOOKUP($C100,'Regional Crises'!$B$1:$R$66,8,FALSE)&lt;J$4,0,5-(J$3-VLOOKUP($C100,'Regional Crises'!$B$1:$R$66,8,FALSE))/(J$3-J$4)*5)),1))),IF(VLOOKUP($E100,'Country Indicator Data'!$B$4:$N$300,4,FALSE)="x","x",ROUND(IF(VLOOKUP($E100,'Country Indicator Data'!$B$4:$N$300,4,FALSE)&gt;J$3,5,IF(VLOOKUP($E100,'Country Indicator Data'!$B$4:$N$300,4,FALSE)&lt;J$4,0,5-(J$3-VLOOKUP($E100,'Country Indicator Data'!$B$4:$N$300,4,FALSE))/(J$3-J$4)*5)),1)))</f>
        <v>0.9</v>
      </c>
      <c r="K100" s="163">
        <f t="shared" si="27"/>
        <v>2</v>
      </c>
      <c r="L100" s="163">
        <f>IF(LEN(E100)&gt;3,(IF(VLOOKUP($C100,'Regional Crises'!$B$1:$R$66,10,FALSE)="x","x",ROUND(IF(VLOOKUP($C100,'Regional Crises'!$B$1:$R$66,10,FALSE)&gt;L$3,5,IF(VLOOKUP($C100,'Regional Crises'!$B$1:$R$66,10,FALSE)&lt;L$4,0,5-(L$3-VLOOKUP($C100,'Regional Crises'!$B$1:$R$66,10,FALSE))/(L$3-L$4)*5)),1))),IF(VLOOKUP($E100,'Country Indicator Data'!$B$4:$N$300,6,FALSE)="x","x",ROUND(IF(VLOOKUP($E100,'Country Indicator Data'!$B$4:$N$300,6,FALSE)&gt;L$3,5,IF(VLOOKUP($E100,'Country Indicator Data'!$B$4:$N$300,6,FALSE)&lt;L$4,0,5-(L$3-VLOOKUP($E100,'Country Indicator Data'!$B$4:$N$300,6,FALSE))/(L$3-L$4)*5)),1)))</f>
        <v>4.3</v>
      </c>
      <c r="M100" s="163">
        <f>IF(LEN(E100)&gt;3,(IF(VLOOKUP($C100,'Regional Crises'!$B$1:$R$66,11,FALSE)="x","x",ROUND(IF(VLOOKUP($C100,'Regional Crises'!$B$1:$R$66,11,FALSE)&gt;M$3,5,IF(VLOOKUP($C100,'Regional Crises'!$B$1:$R$66,11,FALSE)&lt;M$4,0,5-(M$3-VLOOKUP($C100,'Regional Crises'!$B$1:$R$66,11,FALSE))/(M$3-M$4)*5)),1))),IF(VLOOKUP($E100,'Country Indicator Data'!$B$4:$N$300,7,FALSE)="x","x",ROUND(IF(VLOOKUP($E100,'Country Indicator Data'!$B$4:$N$300,7,FALSE)&gt;M$3,5,IF(VLOOKUP($E100,'Country Indicator Data'!$B$4:$N$300,7,FALSE)&lt;M$4,0,5-(M$3-VLOOKUP($E100,'Country Indicator Data'!$B$4:$N$300,7,FALSE))/(M$3-M$4)*5)),1)))</f>
        <v>1.2</v>
      </c>
      <c r="N100" s="163">
        <f t="shared" si="28"/>
        <v>2.75</v>
      </c>
      <c r="O100" s="163">
        <f t="shared" si="29"/>
        <v>2.2666666666666666</v>
      </c>
      <c r="P100" s="163">
        <f>IF(LEN(E100)&gt;3,VLOOKUP(C100,'Regional Crises'!$B$1:$R$69,12,FALSE),VLOOKUP(E100,'Country Indicator Data'!$B$4:$I$300,8,FALSE))</f>
        <v>3</v>
      </c>
      <c r="Q100" s="163">
        <f>IF(LEN(E100)&gt;3,((IF(VLOOKUP($C100,'Regional Crises'!$B$1:$R$66,13,FALSE)="x","x",ROUND(IF(VLOOKUP($C100,'Regional Crises'!$B$1:$R$66,13,FALSE)&gt;Q$3,5,IF(VLOOKUP($C100,'Regional Crises'!$B$1:$R$66,13,FALSE)&lt;Q$4,0,5-(LOG(Q$3)-LOG(VLOOKUP($C100,'Regional Crises'!$B$1:$R$66,13,FALSE)))/(LOG(Q$3)-LOG(Q$4))*5)),1)))),(IF(VLOOKUP($E100,'Country Indicator Data'!$B$4:$N$300,9,FALSE)="x","x",ROUND(IF(VLOOKUP($E100,'Country Indicator Data'!$B$4:$N$300,9,FALSE)&gt;Q$3,5,IF(VLOOKUP($E100,'Country Indicator Data'!$B$4:$N$300,9,FALSE)&lt;Q$4,0,5-(LOG(Q$3)-LOG(VLOOKUP($E100,'Country Indicator Data'!$B$4:$N$300,9,FALSE)))/(LOG(Q$3)-LOG(Q$4))*5)),1))))</f>
        <v>4.2</v>
      </c>
      <c r="R100" s="163">
        <f t="shared" si="30"/>
        <v>3.6</v>
      </c>
      <c r="S100" s="163">
        <f>IF(LEN(E100)&gt;3,((IF(VLOOKUP($C100,'Regional Crises'!$B$1:$R$66,17,FALSE)="x","x",ROUND(IF(VLOOKUP($C100,'Regional Crises'!$B$1:$R$66,17,FALSE)&gt;S$3,0,IF(VLOOKUP($C100,'Regional Crises'!$B$1:$R$66,17,FALSE)&lt;S$4,5,(S$3-VLOOKUP($C100,'Regional Crises'!$B$1:$R$66,17,FALSE))/(S$3-S$4)*5)),1)))),(IF(VLOOKUP($E100,'Country Indicator Data'!$B$4:$N$300,13,FALSE)="x","x",ROUND(IF(VLOOKUP($E100,'Country Indicator Data'!$B$4:$N$300,13,FALSE)&gt;S$3,0,IF(VLOOKUP($E100,'Country Indicator Data'!$B$4:$N$300,13,FALSE)&lt;S$4,5,(S$3-VLOOKUP($E100,'Country Indicator Data'!$B$4:$N$300,13,FALSE))/(S$3-S$4)*5)),1))))</f>
        <v>3.4</v>
      </c>
      <c r="T100" s="163">
        <f>IF(LEN(E100)&gt;3,((IF(VLOOKUP($C100,'Regional Crises'!$B$1:$R$66,14,FALSE)="x","x",ROUND(IF(VLOOKUP($C100,'Regional Crises'!$B$1:$R$66,14,FALSE)&gt;T$3,0,IF(VLOOKUP($C100,'Regional Crises'!$B$1:$R$66,14,FALSE)&lt;T$4,5,(T$3-VLOOKUP($C100,'Regional Crises'!$B$1:$R$66,14,FALSE))/(T$3-T$4)*5)),1)))),(IF(VLOOKUP($E100,'Country Indicator Data'!$B$4:$N$300,10,FALSE)="x","x",ROUND(IF(VLOOKUP($E100,'Country Indicator Data'!$B$4:$N$300,10,FALSE)&gt;T$3,0,IF(VLOOKUP($E100,'Country Indicator Data'!$B$4:$N$300,10,FALSE)&lt;T$4,5,(T$3-VLOOKUP($E100,'Country Indicator Data'!$B$4:$N$300,10,FALSE))/(T$3-T$4)*5)),1))))</f>
        <v>3</v>
      </c>
      <c r="U100" s="163">
        <f>IF(LEN(E100)&gt;3,((IF(VLOOKUP($C100,'Regional Crises'!$B$1:$R$66,15,FALSE)="x","x",ROUND(IF(VLOOKUP($C100,'Regional Crises'!$B$1:$R$66,15,FALSE)&gt;U$3,0,IF(VLOOKUP($C100,'Regional Crises'!$B$1:$R$66,15,FALSE)&lt;U$4,5,(U$3-VLOOKUP($C100,'Regional Crises'!$B$1:$R$66,15,FALSE))/(U$3-U$4)*5)),1)))),(IF(VLOOKUP($E100,'Country Indicator Data'!$B$4:$N$300,11,FALSE)="x","x",ROUND(IF(VLOOKUP($E100,'Country Indicator Data'!$B$4:$N$300,11,FALSE)&gt;U$3,0,IF(VLOOKUP($E100,'Country Indicator Data'!$B$4:$N$300,11,FALSE)&lt;U$4,5,(U$3-VLOOKUP($E100,'Country Indicator Data'!$B$4:$N$300,11,FALSE))/(U$3-U$4)*5)),1))))</f>
        <v>2.5</v>
      </c>
      <c r="V100" s="163">
        <f>IF(LEN(E100)&gt;3,((IF(VLOOKUP($C100,'Regional Crises'!$B$1:$R$66,16,FALSE)="x","x",ROUND(IF(VLOOKUP($C100,'Regional Crises'!$B$1:$R$66,16,FALSE)&gt;V$3,0,IF(VLOOKUP($C100,'Regional Crises'!$B$1:$R$66,16,FALSE)&lt;V$4,5,(V$3-VLOOKUP($C100,'Regional Crises'!$B$1:$R$66,16,FALSE))/(V$3-V$4)*5)),1)))),(IF(VLOOKUP($E100,'Country Indicator Data'!$B$4:$N$300,12,FALSE)="x","x",ROUND(IF(VLOOKUP($E100,'Country Indicator Data'!$B$4:$N$300,12,FALSE)&gt;V$3,0,IF(VLOOKUP($E100,'Country Indicator Data'!$B$4:$N$300,12,FALSE)&lt;V$4,5,(V$3-VLOOKUP($E100,'Country Indicator Data'!$B$4:$N$300,12,FALSE))/(V$3-V$4)*5)),1))))</f>
        <v>3.4</v>
      </c>
      <c r="W100" s="163">
        <f t="shared" si="31"/>
        <v>3.1</v>
      </c>
      <c r="X100" s="163">
        <f t="shared" si="32"/>
        <v>3</v>
      </c>
      <c r="Y100" s="184">
        <f>IF('Core Indicators'!FC97="x","x",IF('Core Indicators'!FC97&gt;=5,5,IF('Core Indicators'!FC97&gt;=4,4,IF('Core Indicators'!FC97&gt;=3,3,IF('Core Indicators'!FC97&gt;=2,2,IF('Core Indicators'!FC97&gt;=1,1,0))))))</f>
        <v>3</v>
      </c>
      <c r="Z100" s="163">
        <f t="shared" si="33"/>
        <v>3</v>
      </c>
      <c r="AA100" s="184">
        <f>'Crisis Indicator Data'!Y97</f>
        <v>1</v>
      </c>
      <c r="AB100" s="184">
        <f>'Crisis Indicator Data'!Z97</f>
        <v>1</v>
      </c>
      <c r="AC100" s="184">
        <f>'Crisis Indicator Data'!AA97</f>
        <v>2</v>
      </c>
      <c r="AD100" s="184">
        <f>'Crisis Indicator Data'!AB97</f>
        <v>1</v>
      </c>
      <c r="AE100" s="184">
        <f t="shared" si="34"/>
        <v>2</v>
      </c>
      <c r="AF100" s="184">
        <f>'Crisis Indicator Data'!AC97</f>
        <v>0</v>
      </c>
      <c r="AG100" s="184">
        <f>'Crisis Indicator Data'!AD97</f>
        <v>3</v>
      </c>
      <c r="AH100" s="184">
        <f t="shared" si="35"/>
        <v>3</v>
      </c>
      <c r="AI100" s="184">
        <f>'Crisis Indicator Data'!AE97</f>
        <v>2</v>
      </c>
      <c r="AJ100" s="184">
        <f>'Crisis Indicator Data'!AF97</f>
        <v>1</v>
      </c>
      <c r="AK100" s="184">
        <f>'Crisis Indicator Data'!AG97</f>
        <v>2</v>
      </c>
      <c r="AL100" s="184">
        <f t="shared" si="36"/>
        <v>4</v>
      </c>
      <c r="AM100" s="163">
        <f t="shared" si="37"/>
        <v>3</v>
      </c>
      <c r="AN100" s="163">
        <f t="shared" si="38"/>
        <v>3</v>
      </c>
    </row>
    <row r="101" spans="1:40" ht="13.5" customHeight="1" x14ac:dyDescent="0.35">
      <c r="A101" s="172" t="str">
        <f>'Crisis Indicator Data'!A98</f>
        <v>Mali/Burkina Faso conflict</v>
      </c>
      <c r="B101" s="173" t="str">
        <f>'Crisis Indicator Data'!B98</f>
        <v>Conflict</v>
      </c>
      <c r="C101" s="173" t="str">
        <f>'Crisis Indicator Data'!C98</f>
        <v>NER003</v>
      </c>
      <c r="D101" s="173" t="str">
        <f>'Crisis Indicator Data'!D98</f>
        <v>Niger</v>
      </c>
      <c r="E101" s="174" t="str">
        <f>'Crisis Indicator Data'!E98</f>
        <v>NER</v>
      </c>
      <c r="F101" s="163">
        <f>IF(LEN(E101)&gt;3,(IF(VLOOKUP($C101,'Regional Crises'!$B$1:$R$66,7,FALSE)="x","x",ROUND(IF(VLOOKUP($C101,'Regional Crises'!$B$1:$R$66,7,FALSE)&gt;$F$3,5,IF(VLOOKUP($C101,'Regional Crises'!$B$1:$R$66,7,FALSE)&lt;F$4,0,($F$3-VLOOKUP($C101,'Regional Crises'!$B$1:$R$66,7,FALSE))/($F$3-$F$4)*5)),1))),IF(VLOOKUP($E101,'Country Indicator Data'!$B$4:$N$300,3,FALSE)="x","x",ROUND(IF(VLOOKUP($E101,'Country Indicator Data'!$B$4:$N$300,3,FALSE)&gt;$F$3,5,IF(VLOOKUP($E101,'Country Indicator Data'!$B$4:$N$300,3,FALSE)&lt;$F$4,0,($F$3-VLOOKUP($E101,'Country Indicator Data'!$B$4:$N$300,3,FALSE))/($F$3-$F$4)*5)),1)))</f>
        <v>2.1</v>
      </c>
      <c r="G101" s="163">
        <f>IF(LEN(E101)&gt;3,(IF(VLOOKUP($C101,'Regional Crises'!$B$1:$R$66,9,FALSE)="x","x",ROUND(IF(VLOOKUP($C101,'Regional Crises'!$B$1:$R$66,9,FALSE)&gt;G$3,5,IF(VLOOKUP($C101,'Regional Crises'!$B$1:$R$66,9,FALSE)&lt;G$4,0,(G$3-VLOOKUP($C101,'Regional Crises'!$B$1:$R$66,9,FALSE))/(G$3-G$4)*5)),1))),IF(VLOOKUP($E101,'Country Indicator Data'!$B$4:$N$300,5,FALSE)="x","x",ROUND(IF(VLOOKUP($E101,'Country Indicator Data'!$B$4:$N$300,5,FALSE)&gt;G$3,5,IF(VLOOKUP($E101,'Country Indicator Data'!$B$4:$N$300,5,FALSE)&lt;G$4,0,(G$3-VLOOKUP($E101,'Country Indicator Data'!$B$4:$N$300,5,FALSE))/(G$3-G$4)*5)),1)))</f>
        <v>2</v>
      </c>
      <c r="H101" s="163">
        <f t="shared" si="26"/>
        <v>2.0499999999999998</v>
      </c>
      <c r="I101" s="163">
        <f>IF(LEN(E101)&gt;3,(IF(VLOOKUP($C101,'Regional Crises'!$B$1:$R$66,6,FALSE)="x","x",ROUND(IF(VLOOKUP($C101,'Regional Crises'!$B$1:$R$66,6,FALSE)&gt;I$3,5,IF(VLOOKUP($C101,'Regional Crises'!$B$1:$R$66,6,FALSE)&lt;I$4,0,5-(I$3-VLOOKUP($C101,'Regional Crises'!$B$1:$R$66,6,FALSE))/(I$3-I$4)*5)),1))),IF(VLOOKUP($E101,'Country Indicator Data'!$B$4:$N$300,2,FALSE)="x","x",ROUND(IF(VLOOKUP($E101,'Country Indicator Data'!$B$4:$N$300,2,FALSE)&gt;I$3,5,IF(VLOOKUP($E101,'Country Indicator Data'!$B$4:$N$300,2,FALSE)&lt;I$4,0,5-(I$3-VLOOKUP($E101,'Country Indicator Data'!$B$4:$N$300,2,FALSE))/(I$3-I$4)*5)),1)))</f>
        <v>3.1</v>
      </c>
      <c r="J101" s="163">
        <f>IF(LEN(E101)&gt;3,(IF(VLOOKUP($C101,'Regional Crises'!$B$1:$R$66,8,FALSE)="x","x",ROUND(IF(VLOOKUP($C101,'Regional Crises'!$B$1:$R$66,8,FALSE)&gt;J$3,5,IF(VLOOKUP($C101,'Regional Crises'!$B$1:$R$66,8,FALSE)&lt;J$4,0,5-(J$3-VLOOKUP($C101,'Regional Crises'!$B$1:$R$66,8,FALSE))/(J$3-J$4)*5)),1))),IF(VLOOKUP($E101,'Country Indicator Data'!$B$4:$N$300,4,FALSE)="x","x",ROUND(IF(VLOOKUP($E101,'Country Indicator Data'!$B$4:$N$300,4,FALSE)&gt;J$3,5,IF(VLOOKUP($E101,'Country Indicator Data'!$B$4:$N$300,4,FALSE)&lt;J$4,0,5-(J$3-VLOOKUP($E101,'Country Indicator Data'!$B$4:$N$300,4,FALSE))/(J$3-J$4)*5)),1)))</f>
        <v>0.9</v>
      </c>
      <c r="K101" s="163">
        <f t="shared" si="27"/>
        <v>2</v>
      </c>
      <c r="L101" s="163">
        <f>IF(LEN(E101)&gt;3,(IF(VLOOKUP($C101,'Regional Crises'!$B$1:$R$66,10,FALSE)="x","x",ROUND(IF(VLOOKUP($C101,'Regional Crises'!$B$1:$R$66,10,FALSE)&gt;L$3,5,IF(VLOOKUP($C101,'Regional Crises'!$B$1:$R$66,10,FALSE)&lt;L$4,0,5-(L$3-VLOOKUP($C101,'Regional Crises'!$B$1:$R$66,10,FALSE))/(L$3-L$4)*5)),1))),IF(VLOOKUP($E101,'Country Indicator Data'!$B$4:$N$300,6,FALSE)="x","x",ROUND(IF(VLOOKUP($E101,'Country Indicator Data'!$B$4:$N$300,6,FALSE)&gt;L$3,5,IF(VLOOKUP($E101,'Country Indicator Data'!$B$4:$N$300,6,FALSE)&lt;L$4,0,5-(L$3-VLOOKUP($E101,'Country Indicator Data'!$B$4:$N$300,6,FALSE))/(L$3-L$4)*5)),1)))</f>
        <v>4.3</v>
      </c>
      <c r="M101" s="163">
        <f>IF(LEN(E101)&gt;3,(IF(VLOOKUP($C101,'Regional Crises'!$B$1:$R$66,11,FALSE)="x","x",ROUND(IF(VLOOKUP($C101,'Regional Crises'!$B$1:$R$66,11,FALSE)&gt;M$3,5,IF(VLOOKUP($C101,'Regional Crises'!$B$1:$R$66,11,FALSE)&lt;M$4,0,5-(M$3-VLOOKUP($C101,'Regional Crises'!$B$1:$R$66,11,FALSE))/(M$3-M$4)*5)),1))),IF(VLOOKUP($E101,'Country Indicator Data'!$B$4:$N$300,7,FALSE)="x","x",ROUND(IF(VLOOKUP($E101,'Country Indicator Data'!$B$4:$N$300,7,FALSE)&gt;M$3,5,IF(VLOOKUP($E101,'Country Indicator Data'!$B$4:$N$300,7,FALSE)&lt;M$4,0,5-(M$3-VLOOKUP($E101,'Country Indicator Data'!$B$4:$N$300,7,FALSE))/(M$3-M$4)*5)),1)))</f>
        <v>1.2</v>
      </c>
      <c r="N101" s="163">
        <f t="shared" si="28"/>
        <v>2.75</v>
      </c>
      <c r="O101" s="163">
        <f t="shared" si="29"/>
        <v>2.2666666666666666</v>
      </c>
      <c r="P101" s="163">
        <f>IF(LEN(E101)&gt;3,VLOOKUP(C101,'Regional Crises'!$B$1:$R$69,12,FALSE),VLOOKUP(E101,'Country Indicator Data'!$B$4:$I$300,8,FALSE))</f>
        <v>3</v>
      </c>
      <c r="Q101" s="163">
        <f>IF(LEN(E101)&gt;3,((IF(VLOOKUP($C101,'Regional Crises'!$B$1:$R$66,13,FALSE)="x","x",ROUND(IF(VLOOKUP($C101,'Regional Crises'!$B$1:$R$66,13,FALSE)&gt;Q$3,5,IF(VLOOKUP($C101,'Regional Crises'!$B$1:$R$66,13,FALSE)&lt;Q$4,0,5-(LOG(Q$3)-LOG(VLOOKUP($C101,'Regional Crises'!$B$1:$R$66,13,FALSE)))/(LOG(Q$3)-LOG(Q$4))*5)),1)))),(IF(VLOOKUP($E101,'Country Indicator Data'!$B$4:$N$300,9,FALSE)="x","x",ROUND(IF(VLOOKUP($E101,'Country Indicator Data'!$B$4:$N$300,9,FALSE)&gt;Q$3,5,IF(VLOOKUP($E101,'Country Indicator Data'!$B$4:$N$300,9,FALSE)&lt;Q$4,0,5-(LOG(Q$3)-LOG(VLOOKUP($E101,'Country Indicator Data'!$B$4:$N$300,9,FALSE)))/(LOG(Q$3)-LOG(Q$4))*5)),1))))</f>
        <v>4.2</v>
      </c>
      <c r="R101" s="163">
        <f t="shared" si="30"/>
        <v>3.6</v>
      </c>
      <c r="S101" s="163">
        <f>IF(LEN(E101)&gt;3,((IF(VLOOKUP($C101,'Regional Crises'!$B$1:$R$66,17,FALSE)="x","x",ROUND(IF(VLOOKUP($C101,'Regional Crises'!$B$1:$R$66,17,FALSE)&gt;S$3,0,IF(VLOOKUP($C101,'Regional Crises'!$B$1:$R$66,17,FALSE)&lt;S$4,5,(S$3-VLOOKUP($C101,'Regional Crises'!$B$1:$R$66,17,FALSE))/(S$3-S$4)*5)),1)))),(IF(VLOOKUP($E101,'Country Indicator Data'!$B$4:$N$300,13,FALSE)="x","x",ROUND(IF(VLOOKUP($E101,'Country Indicator Data'!$B$4:$N$300,13,FALSE)&gt;S$3,0,IF(VLOOKUP($E101,'Country Indicator Data'!$B$4:$N$300,13,FALSE)&lt;S$4,5,(S$3-VLOOKUP($E101,'Country Indicator Data'!$B$4:$N$300,13,FALSE))/(S$3-S$4)*5)),1))))</f>
        <v>3.4</v>
      </c>
      <c r="T101" s="163">
        <f>IF(LEN(E101)&gt;3,((IF(VLOOKUP($C101,'Regional Crises'!$B$1:$R$66,14,FALSE)="x","x",ROUND(IF(VLOOKUP($C101,'Regional Crises'!$B$1:$R$66,14,FALSE)&gt;T$3,0,IF(VLOOKUP($C101,'Regional Crises'!$B$1:$R$66,14,FALSE)&lt;T$4,5,(T$3-VLOOKUP($C101,'Regional Crises'!$B$1:$R$66,14,FALSE))/(T$3-T$4)*5)),1)))),(IF(VLOOKUP($E101,'Country Indicator Data'!$B$4:$N$300,10,FALSE)="x","x",ROUND(IF(VLOOKUP($E101,'Country Indicator Data'!$B$4:$N$300,10,FALSE)&gt;T$3,0,IF(VLOOKUP($E101,'Country Indicator Data'!$B$4:$N$300,10,FALSE)&lt;T$4,5,(T$3-VLOOKUP($E101,'Country Indicator Data'!$B$4:$N$300,10,FALSE))/(T$3-T$4)*5)),1))))</f>
        <v>3</v>
      </c>
      <c r="U101" s="163">
        <f>IF(LEN(E101)&gt;3,((IF(VLOOKUP($C101,'Regional Crises'!$B$1:$R$66,15,FALSE)="x","x",ROUND(IF(VLOOKUP($C101,'Regional Crises'!$B$1:$R$66,15,FALSE)&gt;U$3,0,IF(VLOOKUP($C101,'Regional Crises'!$B$1:$R$66,15,FALSE)&lt;U$4,5,(U$3-VLOOKUP($C101,'Regional Crises'!$B$1:$R$66,15,FALSE))/(U$3-U$4)*5)),1)))),(IF(VLOOKUP($E101,'Country Indicator Data'!$B$4:$N$300,11,FALSE)="x","x",ROUND(IF(VLOOKUP($E101,'Country Indicator Data'!$B$4:$N$300,11,FALSE)&gt;U$3,0,IF(VLOOKUP($E101,'Country Indicator Data'!$B$4:$N$300,11,FALSE)&lt;U$4,5,(U$3-VLOOKUP($E101,'Country Indicator Data'!$B$4:$N$300,11,FALSE))/(U$3-U$4)*5)),1))))</f>
        <v>2.5</v>
      </c>
      <c r="V101" s="163">
        <f>IF(LEN(E101)&gt;3,((IF(VLOOKUP($C101,'Regional Crises'!$B$1:$R$66,16,FALSE)="x","x",ROUND(IF(VLOOKUP($C101,'Regional Crises'!$B$1:$R$66,16,FALSE)&gt;V$3,0,IF(VLOOKUP($C101,'Regional Crises'!$B$1:$R$66,16,FALSE)&lt;V$4,5,(V$3-VLOOKUP($C101,'Regional Crises'!$B$1:$R$66,16,FALSE))/(V$3-V$4)*5)),1)))),(IF(VLOOKUP($E101,'Country Indicator Data'!$B$4:$N$300,12,FALSE)="x","x",ROUND(IF(VLOOKUP($E101,'Country Indicator Data'!$B$4:$N$300,12,FALSE)&gt;V$3,0,IF(VLOOKUP($E101,'Country Indicator Data'!$B$4:$N$300,12,FALSE)&lt;V$4,5,(V$3-VLOOKUP($E101,'Country Indicator Data'!$B$4:$N$300,12,FALSE))/(V$3-V$4)*5)),1))))</f>
        <v>3.4</v>
      </c>
      <c r="W101" s="163">
        <f t="shared" si="31"/>
        <v>3.1</v>
      </c>
      <c r="X101" s="163">
        <f t="shared" si="32"/>
        <v>3</v>
      </c>
      <c r="Y101" s="184">
        <f>IF('Core Indicators'!FC98="x","x",IF('Core Indicators'!FC98&gt;=5,5,IF('Core Indicators'!FC98&gt;=4,4,IF('Core Indicators'!FC98&gt;=3,3,IF('Core Indicators'!FC98&gt;=2,2,IF('Core Indicators'!FC98&gt;=1,1,0))))))</f>
        <v>3</v>
      </c>
      <c r="Z101" s="163">
        <f t="shared" si="33"/>
        <v>3</v>
      </c>
      <c r="AA101" s="184">
        <f>'Crisis Indicator Data'!Y98</f>
        <v>1</v>
      </c>
      <c r="AB101" s="184">
        <f>'Crisis Indicator Data'!Z98</f>
        <v>1</v>
      </c>
      <c r="AC101" s="184">
        <f>'Crisis Indicator Data'!AA98</f>
        <v>2</v>
      </c>
      <c r="AD101" s="184">
        <f>'Crisis Indicator Data'!AB98</f>
        <v>1</v>
      </c>
      <c r="AE101" s="184">
        <f t="shared" si="34"/>
        <v>2</v>
      </c>
      <c r="AF101" s="184">
        <f>'Crisis Indicator Data'!AC98</f>
        <v>0</v>
      </c>
      <c r="AG101" s="184">
        <f>'Crisis Indicator Data'!AD98</f>
        <v>3</v>
      </c>
      <c r="AH101" s="184">
        <f t="shared" si="35"/>
        <v>3</v>
      </c>
      <c r="AI101" s="184">
        <f>'Crisis Indicator Data'!AE98</f>
        <v>1</v>
      </c>
      <c r="AJ101" s="184">
        <f>'Crisis Indicator Data'!AF98</f>
        <v>1</v>
      </c>
      <c r="AK101" s="184">
        <f>'Crisis Indicator Data'!AG98</f>
        <v>2</v>
      </c>
      <c r="AL101" s="184">
        <f t="shared" si="36"/>
        <v>3</v>
      </c>
      <c r="AM101" s="163">
        <f t="shared" si="37"/>
        <v>3</v>
      </c>
      <c r="AN101" s="163">
        <f t="shared" si="38"/>
        <v>3</v>
      </c>
    </row>
    <row r="102" spans="1:40" ht="13.5" customHeight="1" x14ac:dyDescent="0.35">
      <c r="A102" s="172" t="str">
        <f>'Crisis Indicator Data'!A99</f>
        <v>Nigerian Refugees</v>
      </c>
      <c r="B102" s="173" t="str">
        <f>'Crisis Indicator Data'!B99</f>
        <v>Displacement</v>
      </c>
      <c r="C102" s="173" t="str">
        <f>'Crisis Indicator Data'!C99</f>
        <v>NER004</v>
      </c>
      <c r="D102" s="173" t="str">
        <f>'Crisis Indicator Data'!D99</f>
        <v>Niger</v>
      </c>
      <c r="E102" s="174" t="str">
        <f>'Crisis Indicator Data'!E99</f>
        <v>NER</v>
      </c>
      <c r="F102" s="163">
        <f>IF(LEN(E102)&gt;3,(IF(VLOOKUP($C102,'Regional Crises'!$B$1:$R$66,7,FALSE)="x","x",ROUND(IF(VLOOKUP($C102,'Regional Crises'!$B$1:$R$66,7,FALSE)&gt;$F$3,5,IF(VLOOKUP($C102,'Regional Crises'!$B$1:$R$66,7,FALSE)&lt;F$4,0,($F$3-VLOOKUP($C102,'Regional Crises'!$B$1:$R$66,7,FALSE))/($F$3-$F$4)*5)),1))),IF(VLOOKUP($E102,'Country Indicator Data'!$B$4:$N$300,3,FALSE)="x","x",ROUND(IF(VLOOKUP($E102,'Country Indicator Data'!$B$4:$N$300,3,FALSE)&gt;$F$3,5,IF(VLOOKUP($E102,'Country Indicator Data'!$B$4:$N$300,3,FALSE)&lt;$F$4,0,($F$3-VLOOKUP($E102,'Country Indicator Data'!$B$4:$N$300,3,FALSE))/($F$3-$F$4)*5)),1)))</f>
        <v>2.1</v>
      </c>
      <c r="G102" s="163">
        <f>IF(LEN(E102)&gt;3,(IF(VLOOKUP($C102,'Regional Crises'!$B$1:$R$66,9,FALSE)="x","x",ROUND(IF(VLOOKUP($C102,'Regional Crises'!$B$1:$R$66,9,FALSE)&gt;G$3,5,IF(VLOOKUP($C102,'Regional Crises'!$B$1:$R$66,9,FALSE)&lt;G$4,0,(G$3-VLOOKUP($C102,'Regional Crises'!$B$1:$R$66,9,FALSE))/(G$3-G$4)*5)),1))),IF(VLOOKUP($E102,'Country Indicator Data'!$B$4:$N$300,5,FALSE)="x","x",ROUND(IF(VLOOKUP($E102,'Country Indicator Data'!$B$4:$N$300,5,FALSE)&gt;G$3,5,IF(VLOOKUP($E102,'Country Indicator Data'!$B$4:$N$300,5,FALSE)&lt;G$4,0,(G$3-VLOOKUP($E102,'Country Indicator Data'!$B$4:$N$300,5,FALSE))/(G$3-G$4)*5)),1)))</f>
        <v>2</v>
      </c>
      <c r="H102" s="163">
        <f t="shared" ref="H102:H133" si="39">IF(AND(F102="x",G102="x"),"x",AVERAGE(F102,G102))</f>
        <v>2.0499999999999998</v>
      </c>
      <c r="I102" s="163">
        <f>IF(LEN(E102)&gt;3,(IF(VLOOKUP($C102,'Regional Crises'!$B$1:$R$66,6,FALSE)="x","x",ROUND(IF(VLOOKUP($C102,'Regional Crises'!$B$1:$R$66,6,FALSE)&gt;I$3,5,IF(VLOOKUP($C102,'Regional Crises'!$B$1:$R$66,6,FALSE)&lt;I$4,0,5-(I$3-VLOOKUP($C102,'Regional Crises'!$B$1:$R$66,6,FALSE))/(I$3-I$4)*5)),1))),IF(VLOOKUP($E102,'Country Indicator Data'!$B$4:$N$300,2,FALSE)="x","x",ROUND(IF(VLOOKUP($E102,'Country Indicator Data'!$B$4:$N$300,2,FALSE)&gt;I$3,5,IF(VLOOKUP($E102,'Country Indicator Data'!$B$4:$N$300,2,FALSE)&lt;I$4,0,5-(I$3-VLOOKUP($E102,'Country Indicator Data'!$B$4:$N$300,2,FALSE))/(I$3-I$4)*5)),1)))</f>
        <v>3.1</v>
      </c>
      <c r="J102" s="163">
        <f>IF(LEN(E102)&gt;3,(IF(VLOOKUP($C102,'Regional Crises'!$B$1:$R$66,8,FALSE)="x","x",ROUND(IF(VLOOKUP($C102,'Regional Crises'!$B$1:$R$66,8,FALSE)&gt;J$3,5,IF(VLOOKUP($C102,'Regional Crises'!$B$1:$R$66,8,FALSE)&lt;J$4,0,5-(J$3-VLOOKUP($C102,'Regional Crises'!$B$1:$R$66,8,FALSE))/(J$3-J$4)*5)),1))),IF(VLOOKUP($E102,'Country Indicator Data'!$B$4:$N$300,4,FALSE)="x","x",ROUND(IF(VLOOKUP($E102,'Country Indicator Data'!$B$4:$N$300,4,FALSE)&gt;J$3,5,IF(VLOOKUP($E102,'Country Indicator Data'!$B$4:$N$300,4,FALSE)&lt;J$4,0,5-(J$3-VLOOKUP($E102,'Country Indicator Data'!$B$4:$N$300,4,FALSE))/(J$3-J$4)*5)),1)))</f>
        <v>0.9</v>
      </c>
      <c r="K102" s="163">
        <f t="shared" ref="K102:K133" si="40">IF(AND(I102="x",J102="x"),"x",AVERAGE(I102,J102))</f>
        <v>2</v>
      </c>
      <c r="L102" s="163">
        <f>IF(LEN(E102)&gt;3,(IF(VLOOKUP($C102,'Regional Crises'!$B$1:$R$66,10,FALSE)="x","x",ROUND(IF(VLOOKUP($C102,'Regional Crises'!$B$1:$R$66,10,FALSE)&gt;L$3,5,IF(VLOOKUP($C102,'Regional Crises'!$B$1:$R$66,10,FALSE)&lt;L$4,0,5-(L$3-VLOOKUP($C102,'Regional Crises'!$B$1:$R$66,10,FALSE))/(L$3-L$4)*5)),1))),IF(VLOOKUP($E102,'Country Indicator Data'!$B$4:$N$300,6,FALSE)="x","x",ROUND(IF(VLOOKUP($E102,'Country Indicator Data'!$B$4:$N$300,6,FALSE)&gt;L$3,5,IF(VLOOKUP($E102,'Country Indicator Data'!$B$4:$N$300,6,FALSE)&lt;L$4,0,5-(L$3-VLOOKUP($E102,'Country Indicator Data'!$B$4:$N$300,6,FALSE))/(L$3-L$4)*5)),1)))</f>
        <v>4.3</v>
      </c>
      <c r="M102" s="163">
        <f>IF(LEN(E102)&gt;3,(IF(VLOOKUP($C102,'Regional Crises'!$B$1:$R$66,11,FALSE)="x","x",ROUND(IF(VLOOKUP($C102,'Regional Crises'!$B$1:$R$66,11,FALSE)&gt;M$3,5,IF(VLOOKUP($C102,'Regional Crises'!$B$1:$R$66,11,FALSE)&lt;M$4,0,5-(M$3-VLOOKUP($C102,'Regional Crises'!$B$1:$R$66,11,FALSE))/(M$3-M$4)*5)),1))),IF(VLOOKUP($E102,'Country Indicator Data'!$B$4:$N$300,7,FALSE)="x","x",ROUND(IF(VLOOKUP($E102,'Country Indicator Data'!$B$4:$N$300,7,FALSE)&gt;M$3,5,IF(VLOOKUP($E102,'Country Indicator Data'!$B$4:$N$300,7,FALSE)&lt;M$4,0,5-(M$3-VLOOKUP($E102,'Country Indicator Data'!$B$4:$N$300,7,FALSE))/(M$3-M$4)*5)),1)))</f>
        <v>1.2</v>
      </c>
      <c r="N102" s="163">
        <f t="shared" ref="N102:N133" si="41">IF(AND(L102="x",M102="x"),"x",AVERAGE(L102,M102))</f>
        <v>2.75</v>
      </c>
      <c r="O102" s="163">
        <f t="shared" ref="O102:O133" si="42">AVERAGE(H102,K102,N102)</f>
        <v>2.2666666666666666</v>
      </c>
      <c r="P102" s="163">
        <f>IF(LEN(E102)&gt;3,VLOOKUP(C102,'Regional Crises'!$B$1:$R$69,12,FALSE),VLOOKUP(E102,'Country Indicator Data'!$B$4:$I$300,8,FALSE))</f>
        <v>3</v>
      </c>
      <c r="Q102" s="163">
        <f>IF(LEN(E102)&gt;3,((IF(VLOOKUP($C102,'Regional Crises'!$B$1:$R$66,13,FALSE)="x","x",ROUND(IF(VLOOKUP($C102,'Regional Crises'!$B$1:$R$66,13,FALSE)&gt;Q$3,5,IF(VLOOKUP($C102,'Regional Crises'!$B$1:$R$66,13,FALSE)&lt;Q$4,0,5-(LOG(Q$3)-LOG(VLOOKUP($C102,'Regional Crises'!$B$1:$R$66,13,FALSE)))/(LOG(Q$3)-LOG(Q$4))*5)),1)))),(IF(VLOOKUP($E102,'Country Indicator Data'!$B$4:$N$300,9,FALSE)="x","x",ROUND(IF(VLOOKUP($E102,'Country Indicator Data'!$B$4:$N$300,9,FALSE)&gt;Q$3,5,IF(VLOOKUP($E102,'Country Indicator Data'!$B$4:$N$300,9,FALSE)&lt;Q$4,0,5-(LOG(Q$3)-LOG(VLOOKUP($E102,'Country Indicator Data'!$B$4:$N$300,9,FALSE)))/(LOG(Q$3)-LOG(Q$4))*5)),1))))</f>
        <v>4.2</v>
      </c>
      <c r="R102" s="163">
        <f t="shared" ref="R102:R133" si="43">AVERAGE(P102:Q102)</f>
        <v>3.6</v>
      </c>
      <c r="S102" s="163">
        <f>IF(LEN(E102)&gt;3,((IF(VLOOKUP($C102,'Regional Crises'!$B$1:$R$66,17,FALSE)="x","x",ROUND(IF(VLOOKUP($C102,'Regional Crises'!$B$1:$R$66,17,FALSE)&gt;S$3,0,IF(VLOOKUP($C102,'Regional Crises'!$B$1:$R$66,17,FALSE)&lt;S$4,5,(S$3-VLOOKUP($C102,'Regional Crises'!$B$1:$R$66,17,FALSE))/(S$3-S$4)*5)),1)))),(IF(VLOOKUP($E102,'Country Indicator Data'!$B$4:$N$300,13,FALSE)="x","x",ROUND(IF(VLOOKUP($E102,'Country Indicator Data'!$B$4:$N$300,13,FALSE)&gt;S$3,0,IF(VLOOKUP($E102,'Country Indicator Data'!$B$4:$N$300,13,FALSE)&lt;S$4,5,(S$3-VLOOKUP($E102,'Country Indicator Data'!$B$4:$N$300,13,FALSE))/(S$3-S$4)*5)),1))))</f>
        <v>3.4</v>
      </c>
      <c r="T102" s="163">
        <f>IF(LEN(E102)&gt;3,((IF(VLOOKUP($C102,'Regional Crises'!$B$1:$R$66,14,FALSE)="x","x",ROUND(IF(VLOOKUP($C102,'Regional Crises'!$B$1:$R$66,14,FALSE)&gt;T$3,0,IF(VLOOKUP($C102,'Regional Crises'!$B$1:$R$66,14,FALSE)&lt;T$4,5,(T$3-VLOOKUP($C102,'Regional Crises'!$B$1:$R$66,14,FALSE))/(T$3-T$4)*5)),1)))),(IF(VLOOKUP($E102,'Country Indicator Data'!$B$4:$N$300,10,FALSE)="x","x",ROUND(IF(VLOOKUP($E102,'Country Indicator Data'!$B$4:$N$300,10,FALSE)&gt;T$3,0,IF(VLOOKUP($E102,'Country Indicator Data'!$B$4:$N$300,10,FALSE)&lt;T$4,5,(T$3-VLOOKUP($E102,'Country Indicator Data'!$B$4:$N$300,10,FALSE))/(T$3-T$4)*5)),1))))</f>
        <v>3</v>
      </c>
      <c r="U102" s="163">
        <f>IF(LEN(E102)&gt;3,((IF(VLOOKUP($C102,'Regional Crises'!$B$1:$R$66,15,FALSE)="x","x",ROUND(IF(VLOOKUP($C102,'Regional Crises'!$B$1:$R$66,15,FALSE)&gt;U$3,0,IF(VLOOKUP($C102,'Regional Crises'!$B$1:$R$66,15,FALSE)&lt;U$4,5,(U$3-VLOOKUP($C102,'Regional Crises'!$B$1:$R$66,15,FALSE))/(U$3-U$4)*5)),1)))),(IF(VLOOKUP($E102,'Country Indicator Data'!$B$4:$N$300,11,FALSE)="x","x",ROUND(IF(VLOOKUP($E102,'Country Indicator Data'!$B$4:$N$300,11,FALSE)&gt;U$3,0,IF(VLOOKUP($E102,'Country Indicator Data'!$B$4:$N$300,11,FALSE)&lt;U$4,5,(U$3-VLOOKUP($E102,'Country Indicator Data'!$B$4:$N$300,11,FALSE))/(U$3-U$4)*5)),1))))</f>
        <v>2.5</v>
      </c>
      <c r="V102" s="163">
        <f>IF(LEN(E102)&gt;3,((IF(VLOOKUP($C102,'Regional Crises'!$B$1:$R$66,16,FALSE)="x","x",ROUND(IF(VLOOKUP($C102,'Regional Crises'!$B$1:$R$66,16,FALSE)&gt;V$3,0,IF(VLOOKUP($C102,'Regional Crises'!$B$1:$R$66,16,FALSE)&lt;V$4,5,(V$3-VLOOKUP($C102,'Regional Crises'!$B$1:$R$66,16,FALSE))/(V$3-V$4)*5)),1)))),(IF(VLOOKUP($E102,'Country Indicator Data'!$B$4:$N$300,12,FALSE)="x","x",ROUND(IF(VLOOKUP($E102,'Country Indicator Data'!$B$4:$N$300,12,FALSE)&gt;V$3,0,IF(VLOOKUP($E102,'Country Indicator Data'!$B$4:$N$300,12,FALSE)&lt;V$4,5,(V$3-VLOOKUP($E102,'Country Indicator Data'!$B$4:$N$300,12,FALSE))/(V$3-V$4)*5)),1))))</f>
        <v>3.4</v>
      </c>
      <c r="W102" s="163">
        <f t="shared" ref="W102:W133" si="44">IF(AND(S102="x",V102="x"),"x",ROUND(AVERAGE(S102,V102,T102,U102),1))</f>
        <v>3.1</v>
      </c>
      <c r="X102" s="163">
        <f t="shared" ref="X102:X133" si="45">ROUND(AVERAGE(O102,W102,R102),1)</f>
        <v>3</v>
      </c>
      <c r="Y102" s="184">
        <f>IF('Core Indicators'!FC99="x","x",IF('Core Indicators'!FC99&gt;=5,5,IF('Core Indicators'!FC99&gt;=4,4,IF('Core Indicators'!FC99&gt;=3,3,IF('Core Indicators'!FC99&gt;=2,2,IF('Core Indicators'!FC99&gt;=1,1,0))))))</f>
        <v>3</v>
      </c>
      <c r="Z102" s="163">
        <f t="shared" ref="Z102:Z133" si="46">Y102</f>
        <v>3</v>
      </c>
      <c r="AA102" s="184">
        <f>'Crisis Indicator Data'!Y99</f>
        <v>1</v>
      </c>
      <c r="AB102" s="184">
        <f>'Crisis Indicator Data'!Z99</f>
        <v>1</v>
      </c>
      <c r="AC102" s="184">
        <f>'Crisis Indicator Data'!AA99</f>
        <v>2</v>
      </c>
      <c r="AD102" s="184">
        <f>'Crisis Indicator Data'!AB99</f>
        <v>1</v>
      </c>
      <c r="AE102" s="184">
        <f t="shared" ref="AE102:AE133" si="47">IF(SUM(AA102:AD102)=0,0,IF(SUM(AA102,AB102,AC102,AD102)&lt;2,1,IF(SUM(AA102:AD102)&lt;6,2,IF(SUM(AA102:AD102)&lt;8,3,IF(SUM(AA102:AD102)&lt;10,4,5)))))</f>
        <v>2</v>
      </c>
      <c r="AF102" s="184">
        <f>'Crisis Indicator Data'!AC99</f>
        <v>0</v>
      </c>
      <c r="AG102" s="184">
        <f>'Crisis Indicator Data'!AD99</f>
        <v>3</v>
      </c>
      <c r="AH102" s="184">
        <f t="shared" ref="AH102:AH133" si="48">IF(SUM(AF102:AG102)=0,0,IF(SUM(AF102,AG102)=1,1,IF(SUM(AF102:AG102)&lt;3,2,IF(SUM(AF102:AG102)&lt;4,3,IF(SUM(AF102:AG102)&lt;5,4,5)))))</f>
        <v>3</v>
      </c>
      <c r="AI102" s="184">
        <f>'Crisis Indicator Data'!AE99</f>
        <v>1</v>
      </c>
      <c r="AJ102" s="184">
        <f>'Crisis Indicator Data'!AF99</f>
        <v>1</v>
      </c>
      <c r="AK102" s="184">
        <f>'Crisis Indicator Data'!AG99</f>
        <v>3</v>
      </c>
      <c r="AL102" s="184">
        <f t="shared" ref="AL102:AL133" si="49">IF(SUM(AI102:AK102)=0,0,IF(SUM(AI102:AK102)=1,1,IF(SUM(AI102:AK102)&lt;3,2,IF(SUM(AI102:AK102)&lt;5,3,IF(SUM(AI102:AK102)&lt;7,4,5)))))</f>
        <v>4</v>
      </c>
      <c r="AM102" s="163">
        <f t="shared" ref="AM102:AM133" si="50">IF(AA102=3,5,ROUND(AVERAGE(AE102,AH102,AL102),0))</f>
        <v>3</v>
      </c>
      <c r="AN102" s="163">
        <f t="shared" ref="AN102:AN133" si="51">IF(AND(Z102="x",AM102="x"),"x",ROUND(AVERAGE(Z102,AM102),1))</f>
        <v>3</v>
      </c>
    </row>
    <row r="103" spans="1:40" ht="13.5" customHeight="1" x14ac:dyDescent="0.35">
      <c r="A103" s="172" t="str">
        <f>'Crisis Indicator Data'!A100</f>
        <v>Complex crisis in Niger</v>
      </c>
      <c r="B103" s="173" t="str">
        <f>'Crisis Indicator Data'!B100</f>
        <v>Conflict,Displacement,Drought,Floods,Food Security,Violence</v>
      </c>
      <c r="C103" s="173" t="str">
        <f>'Crisis Indicator Data'!C100</f>
        <v>NER006</v>
      </c>
      <c r="D103" s="173" t="str">
        <f>'Crisis Indicator Data'!D100</f>
        <v>Niger</v>
      </c>
      <c r="E103" s="174" t="str">
        <f>'Crisis Indicator Data'!E100</f>
        <v>NER</v>
      </c>
      <c r="F103" s="163">
        <f>IF(LEN(E103)&gt;3,(IF(VLOOKUP($C103,'Regional Crises'!$B$1:$R$66,7,FALSE)="x","x",ROUND(IF(VLOOKUP($C103,'Regional Crises'!$B$1:$R$66,7,FALSE)&gt;$F$3,5,IF(VLOOKUP($C103,'Regional Crises'!$B$1:$R$66,7,FALSE)&lt;F$4,0,($F$3-VLOOKUP($C103,'Regional Crises'!$B$1:$R$66,7,FALSE))/($F$3-$F$4)*5)),1))),IF(VLOOKUP($E103,'Country Indicator Data'!$B$4:$N$300,3,FALSE)="x","x",ROUND(IF(VLOOKUP($E103,'Country Indicator Data'!$B$4:$N$300,3,FALSE)&gt;$F$3,5,IF(VLOOKUP($E103,'Country Indicator Data'!$B$4:$N$300,3,FALSE)&lt;$F$4,0,($F$3-VLOOKUP($E103,'Country Indicator Data'!$B$4:$N$300,3,FALSE))/($F$3-$F$4)*5)),1)))</f>
        <v>2.1</v>
      </c>
      <c r="G103" s="163">
        <f>IF(LEN(E103)&gt;3,(IF(VLOOKUP($C103,'Regional Crises'!$B$1:$R$66,9,FALSE)="x","x",ROUND(IF(VLOOKUP($C103,'Regional Crises'!$B$1:$R$66,9,FALSE)&gt;G$3,5,IF(VLOOKUP($C103,'Regional Crises'!$B$1:$R$66,9,FALSE)&lt;G$4,0,(G$3-VLOOKUP($C103,'Regional Crises'!$B$1:$R$66,9,FALSE))/(G$3-G$4)*5)),1))),IF(VLOOKUP($E103,'Country Indicator Data'!$B$4:$N$300,5,FALSE)="x","x",ROUND(IF(VLOOKUP($E103,'Country Indicator Data'!$B$4:$N$300,5,FALSE)&gt;G$3,5,IF(VLOOKUP($E103,'Country Indicator Data'!$B$4:$N$300,5,FALSE)&lt;G$4,0,(G$3-VLOOKUP($E103,'Country Indicator Data'!$B$4:$N$300,5,FALSE))/(G$3-G$4)*5)),1)))</f>
        <v>2</v>
      </c>
      <c r="H103" s="163">
        <f t="shared" si="39"/>
        <v>2.0499999999999998</v>
      </c>
      <c r="I103" s="163">
        <f>IF(LEN(E103)&gt;3,(IF(VLOOKUP($C103,'Regional Crises'!$B$1:$R$66,6,FALSE)="x","x",ROUND(IF(VLOOKUP($C103,'Regional Crises'!$B$1:$R$66,6,FALSE)&gt;I$3,5,IF(VLOOKUP($C103,'Regional Crises'!$B$1:$R$66,6,FALSE)&lt;I$4,0,5-(I$3-VLOOKUP($C103,'Regional Crises'!$B$1:$R$66,6,FALSE))/(I$3-I$4)*5)),1))),IF(VLOOKUP($E103,'Country Indicator Data'!$B$4:$N$300,2,FALSE)="x","x",ROUND(IF(VLOOKUP($E103,'Country Indicator Data'!$B$4:$N$300,2,FALSE)&gt;I$3,5,IF(VLOOKUP($E103,'Country Indicator Data'!$B$4:$N$300,2,FALSE)&lt;I$4,0,5-(I$3-VLOOKUP($E103,'Country Indicator Data'!$B$4:$N$300,2,FALSE))/(I$3-I$4)*5)),1)))</f>
        <v>3.1</v>
      </c>
      <c r="J103" s="163">
        <f>IF(LEN(E103)&gt;3,(IF(VLOOKUP($C103,'Regional Crises'!$B$1:$R$66,8,FALSE)="x","x",ROUND(IF(VLOOKUP($C103,'Regional Crises'!$B$1:$R$66,8,FALSE)&gt;J$3,5,IF(VLOOKUP($C103,'Regional Crises'!$B$1:$R$66,8,FALSE)&lt;J$4,0,5-(J$3-VLOOKUP($C103,'Regional Crises'!$B$1:$R$66,8,FALSE))/(J$3-J$4)*5)),1))),IF(VLOOKUP($E103,'Country Indicator Data'!$B$4:$N$300,4,FALSE)="x","x",ROUND(IF(VLOOKUP($E103,'Country Indicator Data'!$B$4:$N$300,4,FALSE)&gt;J$3,5,IF(VLOOKUP($E103,'Country Indicator Data'!$B$4:$N$300,4,FALSE)&lt;J$4,0,5-(J$3-VLOOKUP($E103,'Country Indicator Data'!$B$4:$N$300,4,FALSE))/(J$3-J$4)*5)),1)))</f>
        <v>0.9</v>
      </c>
      <c r="K103" s="163">
        <f t="shared" si="40"/>
        <v>2</v>
      </c>
      <c r="L103" s="163">
        <f>IF(LEN(E103)&gt;3,(IF(VLOOKUP($C103,'Regional Crises'!$B$1:$R$66,10,FALSE)="x","x",ROUND(IF(VLOOKUP($C103,'Regional Crises'!$B$1:$R$66,10,FALSE)&gt;L$3,5,IF(VLOOKUP($C103,'Regional Crises'!$B$1:$R$66,10,FALSE)&lt;L$4,0,5-(L$3-VLOOKUP($C103,'Regional Crises'!$B$1:$R$66,10,FALSE))/(L$3-L$4)*5)),1))),IF(VLOOKUP($E103,'Country Indicator Data'!$B$4:$N$300,6,FALSE)="x","x",ROUND(IF(VLOOKUP($E103,'Country Indicator Data'!$B$4:$N$300,6,FALSE)&gt;L$3,5,IF(VLOOKUP($E103,'Country Indicator Data'!$B$4:$N$300,6,FALSE)&lt;L$4,0,5-(L$3-VLOOKUP($E103,'Country Indicator Data'!$B$4:$N$300,6,FALSE))/(L$3-L$4)*5)),1)))</f>
        <v>4.3</v>
      </c>
      <c r="M103" s="163">
        <f>IF(LEN(E103)&gt;3,(IF(VLOOKUP($C103,'Regional Crises'!$B$1:$R$66,11,FALSE)="x","x",ROUND(IF(VLOOKUP($C103,'Regional Crises'!$B$1:$R$66,11,FALSE)&gt;M$3,5,IF(VLOOKUP($C103,'Regional Crises'!$B$1:$R$66,11,FALSE)&lt;M$4,0,5-(M$3-VLOOKUP($C103,'Regional Crises'!$B$1:$R$66,11,FALSE))/(M$3-M$4)*5)),1))),IF(VLOOKUP($E103,'Country Indicator Data'!$B$4:$N$300,7,FALSE)="x","x",ROUND(IF(VLOOKUP($E103,'Country Indicator Data'!$B$4:$N$300,7,FALSE)&gt;M$3,5,IF(VLOOKUP($E103,'Country Indicator Data'!$B$4:$N$300,7,FALSE)&lt;M$4,0,5-(M$3-VLOOKUP($E103,'Country Indicator Data'!$B$4:$N$300,7,FALSE))/(M$3-M$4)*5)),1)))</f>
        <v>1.2</v>
      </c>
      <c r="N103" s="163">
        <f t="shared" si="41"/>
        <v>2.75</v>
      </c>
      <c r="O103" s="163">
        <f t="shared" si="42"/>
        <v>2.2666666666666666</v>
      </c>
      <c r="P103" s="163">
        <f>IF(LEN(E103)&gt;3,VLOOKUP(C103,'Regional Crises'!$B$1:$R$69,12,FALSE),VLOOKUP(E103,'Country Indicator Data'!$B$4:$I$300,8,FALSE))</f>
        <v>3</v>
      </c>
      <c r="Q103" s="163">
        <f>IF(LEN(E103)&gt;3,((IF(VLOOKUP($C103,'Regional Crises'!$B$1:$R$66,13,FALSE)="x","x",ROUND(IF(VLOOKUP($C103,'Regional Crises'!$B$1:$R$66,13,FALSE)&gt;Q$3,5,IF(VLOOKUP($C103,'Regional Crises'!$B$1:$R$66,13,FALSE)&lt;Q$4,0,5-(LOG(Q$3)-LOG(VLOOKUP($C103,'Regional Crises'!$B$1:$R$66,13,FALSE)))/(LOG(Q$3)-LOG(Q$4))*5)),1)))),(IF(VLOOKUP($E103,'Country Indicator Data'!$B$4:$N$300,9,FALSE)="x","x",ROUND(IF(VLOOKUP($E103,'Country Indicator Data'!$B$4:$N$300,9,FALSE)&gt;Q$3,5,IF(VLOOKUP($E103,'Country Indicator Data'!$B$4:$N$300,9,FALSE)&lt;Q$4,0,5-(LOG(Q$3)-LOG(VLOOKUP($E103,'Country Indicator Data'!$B$4:$N$300,9,FALSE)))/(LOG(Q$3)-LOG(Q$4))*5)),1))))</f>
        <v>4.2</v>
      </c>
      <c r="R103" s="163">
        <f t="shared" si="43"/>
        <v>3.6</v>
      </c>
      <c r="S103" s="163">
        <f>IF(LEN(E103)&gt;3,((IF(VLOOKUP($C103,'Regional Crises'!$B$1:$R$66,17,FALSE)="x","x",ROUND(IF(VLOOKUP($C103,'Regional Crises'!$B$1:$R$66,17,FALSE)&gt;S$3,0,IF(VLOOKUP($C103,'Regional Crises'!$B$1:$R$66,17,FALSE)&lt;S$4,5,(S$3-VLOOKUP($C103,'Regional Crises'!$B$1:$R$66,17,FALSE))/(S$3-S$4)*5)),1)))),(IF(VLOOKUP($E103,'Country Indicator Data'!$B$4:$N$300,13,FALSE)="x","x",ROUND(IF(VLOOKUP($E103,'Country Indicator Data'!$B$4:$N$300,13,FALSE)&gt;S$3,0,IF(VLOOKUP($E103,'Country Indicator Data'!$B$4:$N$300,13,FALSE)&lt;S$4,5,(S$3-VLOOKUP($E103,'Country Indicator Data'!$B$4:$N$300,13,FALSE))/(S$3-S$4)*5)),1))))</f>
        <v>3.4</v>
      </c>
      <c r="T103" s="163">
        <f>IF(LEN(E103)&gt;3,((IF(VLOOKUP($C103,'Regional Crises'!$B$1:$R$66,14,FALSE)="x","x",ROUND(IF(VLOOKUP($C103,'Regional Crises'!$B$1:$R$66,14,FALSE)&gt;T$3,0,IF(VLOOKUP($C103,'Regional Crises'!$B$1:$R$66,14,FALSE)&lt;T$4,5,(T$3-VLOOKUP($C103,'Regional Crises'!$B$1:$R$66,14,FALSE))/(T$3-T$4)*5)),1)))),(IF(VLOOKUP($E103,'Country Indicator Data'!$B$4:$N$300,10,FALSE)="x","x",ROUND(IF(VLOOKUP($E103,'Country Indicator Data'!$B$4:$N$300,10,FALSE)&gt;T$3,0,IF(VLOOKUP($E103,'Country Indicator Data'!$B$4:$N$300,10,FALSE)&lt;T$4,5,(T$3-VLOOKUP($E103,'Country Indicator Data'!$B$4:$N$300,10,FALSE))/(T$3-T$4)*5)),1))))</f>
        <v>3</v>
      </c>
      <c r="U103" s="163">
        <f>IF(LEN(E103)&gt;3,((IF(VLOOKUP($C103,'Regional Crises'!$B$1:$R$66,15,FALSE)="x","x",ROUND(IF(VLOOKUP($C103,'Regional Crises'!$B$1:$R$66,15,FALSE)&gt;U$3,0,IF(VLOOKUP($C103,'Regional Crises'!$B$1:$R$66,15,FALSE)&lt;U$4,5,(U$3-VLOOKUP($C103,'Regional Crises'!$B$1:$R$66,15,FALSE))/(U$3-U$4)*5)),1)))),(IF(VLOOKUP($E103,'Country Indicator Data'!$B$4:$N$300,11,FALSE)="x","x",ROUND(IF(VLOOKUP($E103,'Country Indicator Data'!$B$4:$N$300,11,FALSE)&gt;U$3,0,IF(VLOOKUP($E103,'Country Indicator Data'!$B$4:$N$300,11,FALSE)&lt;U$4,5,(U$3-VLOOKUP($E103,'Country Indicator Data'!$B$4:$N$300,11,FALSE))/(U$3-U$4)*5)),1))))</f>
        <v>2.5</v>
      </c>
      <c r="V103" s="163">
        <f>IF(LEN(E103)&gt;3,((IF(VLOOKUP($C103,'Regional Crises'!$B$1:$R$66,16,FALSE)="x","x",ROUND(IF(VLOOKUP($C103,'Regional Crises'!$B$1:$R$66,16,FALSE)&gt;V$3,0,IF(VLOOKUP($C103,'Regional Crises'!$B$1:$R$66,16,FALSE)&lt;V$4,5,(V$3-VLOOKUP($C103,'Regional Crises'!$B$1:$R$66,16,FALSE))/(V$3-V$4)*5)),1)))),(IF(VLOOKUP($E103,'Country Indicator Data'!$B$4:$N$300,12,FALSE)="x","x",ROUND(IF(VLOOKUP($E103,'Country Indicator Data'!$B$4:$N$300,12,FALSE)&gt;V$3,0,IF(VLOOKUP($E103,'Country Indicator Data'!$B$4:$N$300,12,FALSE)&lt;V$4,5,(V$3-VLOOKUP($E103,'Country Indicator Data'!$B$4:$N$300,12,FALSE))/(V$3-V$4)*5)),1))))</f>
        <v>3.4</v>
      </c>
      <c r="W103" s="163">
        <f t="shared" si="44"/>
        <v>3.1</v>
      </c>
      <c r="X103" s="163">
        <f t="shared" si="45"/>
        <v>3</v>
      </c>
      <c r="Y103" s="184">
        <f>IF('Core Indicators'!FC100="x","x",IF('Core Indicators'!FC100&gt;=5,5,IF('Core Indicators'!FC100&gt;=4,4,IF('Core Indicators'!FC100&gt;=3,3,IF('Core Indicators'!FC100&gt;=2,2,IF('Core Indicators'!FC100&gt;=1,1,0))))))</f>
        <v>4</v>
      </c>
      <c r="Z103" s="163">
        <f t="shared" si="46"/>
        <v>4</v>
      </c>
      <c r="AA103" s="184">
        <f>'Crisis Indicator Data'!Y100</f>
        <v>1</v>
      </c>
      <c r="AB103" s="184">
        <f>'Crisis Indicator Data'!Z100</f>
        <v>1</v>
      </c>
      <c r="AC103" s="184">
        <f>'Crisis Indicator Data'!AA100</f>
        <v>2</v>
      </c>
      <c r="AD103" s="184">
        <f>'Crisis Indicator Data'!AB100</f>
        <v>1</v>
      </c>
      <c r="AE103" s="184">
        <f t="shared" si="47"/>
        <v>2</v>
      </c>
      <c r="AF103" s="184">
        <f>'Crisis Indicator Data'!AC100</f>
        <v>0</v>
      </c>
      <c r="AG103" s="184">
        <f>'Crisis Indicator Data'!AD100</f>
        <v>3</v>
      </c>
      <c r="AH103" s="184">
        <f t="shared" si="48"/>
        <v>3</v>
      </c>
      <c r="AI103" s="184">
        <f>'Crisis Indicator Data'!AE100</f>
        <v>2</v>
      </c>
      <c r="AJ103" s="184">
        <f>'Crisis Indicator Data'!AF100</f>
        <v>1</v>
      </c>
      <c r="AK103" s="184">
        <f>'Crisis Indicator Data'!AG100</f>
        <v>3</v>
      </c>
      <c r="AL103" s="184">
        <f t="shared" si="49"/>
        <v>4</v>
      </c>
      <c r="AM103" s="163">
        <f t="shared" si="50"/>
        <v>3</v>
      </c>
      <c r="AN103" s="163">
        <f t="shared" si="51"/>
        <v>3.5</v>
      </c>
    </row>
    <row r="104" spans="1:40" ht="13.5" customHeight="1" x14ac:dyDescent="0.35">
      <c r="A104" s="172" t="str">
        <f>'Crisis Indicator Data'!A101</f>
        <v>Complex crisis in Nigeria</v>
      </c>
      <c r="B104" s="173" t="str">
        <f>'Crisis Indicator Data'!B101</f>
        <v>Conflict,Displacement,Violence,Epidemic,Floods</v>
      </c>
      <c r="C104" s="173" t="str">
        <f>'Crisis Indicator Data'!C101</f>
        <v>NGA001</v>
      </c>
      <c r="D104" s="173" t="str">
        <f>'Crisis Indicator Data'!D101</f>
        <v>Nigeria</v>
      </c>
      <c r="E104" s="174" t="str">
        <f>'Crisis Indicator Data'!E101</f>
        <v>NGA</v>
      </c>
      <c r="F104" s="163">
        <f>IF(LEN(E104)&gt;3,(IF(VLOOKUP($C104,'Regional Crises'!$B$1:$R$66,7,FALSE)="x","x",ROUND(IF(VLOOKUP($C104,'Regional Crises'!$B$1:$R$66,7,FALSE)&gt;$F$3,5,IF(VLOOKUP($C104,'Regional Crises'!$B$1:$R$66,7,FALSE)&lt;F$4,0,($F$3-VLOOKUP($C104,'Regional Crises'!$B$1:$R$66,7,FALSE))/($F$3-$F$4)*5)),1))),IF(VLOOKUP($E104,'Country Indicator Data'!$B$4:$N$300,3,FALSE)="x","x",ROUND(IF(VLOOKUP($E104,'Country Indicator Data'!$B$4:$N$300,3,FALSE)&gt;$F$3,5,IF(VLOOKUP($E104,'Country Indicator Data'!$B$4:$N$300,3,FALSE)&lt;$F$4,0,($F$3-VLOOKUP($E104,'Country Indicator Data'!$B$4:$N$300,3,FALSE))/($F$3-$F$4)*5)),1)))</f>
        <v>3.9</v>
      </c>
      <c r="G104" s="163">
        <f>IF(LEN(E104)&gt;3,(IF(VLOOKUP($C104,'Regional Crises'!$B$1:$R$66,9,FALSE)="x","x",ROUND(IF(VLOOKUP($C104,'Regional Crises'!$B$1:$R$66,9,FALSE)&gt;G$3,5,IF(VLOOKUP($C104,'Regional Crises'!$B$1:$R$66,9,FALSE)&lt;G$4,0,(G$3-VLOOKUP($C104,'Regional Crises'!$B$1:$R$66,9,FALSE))/(G$3-G$4)*5)),1))),IF(VLOOKUP($E104,'Country Indicator Data'!$B$4:$N$300,5,FALSE)="x","x",ROUND(IF(VLOOKUP($E104,'Country Indicator Data'!$B$4:$N$300,5,FALSE)&gt;G$3,5,IF(VLOOKUP($E104,'Country Indicator Data'!$B$4:$N$300,5,FALSE)&lt;G$4,0,(G$3-VLOOKUP($E104,'Country Indicator Data'!$B$4:$N$300,5,FALSE))/(G$3-G$4)*5)),1)))</f>
        <v>2.9</v>
      </c>
      <c r="H104" s="163">
        <f t="shared" si="39"/>
        <v>3.4</v>
      </c>
      <c r="I104" s="163">
        <f>IF(LEN(E104)&gt;3,(IF(VLOOKUP($C104,'Regional Crises'!$B$1:$R$66,6,FALSE)="x","x",ROUND(IF(VLOOKUP($C104,'Regional Crises'!$B$1:$R$66,6,FALSE)&gt;I$3,5,IF(VLOOKUP($C104,'Regional Crises'!$B$1:$R$66,6,FALSE)&lt;I$4,0,5-(I$3-VLOOKUP($C104,'Regional Crises'!$B$1:$R$66,6,FALSE))/(I$3-I$4)*5)),1))),IF(VLOOKUP($E104,'Country Indicator Data'!$B$4:$N$300,2,FALSE)="x","x",ROUND(IF(VLOOKUP($E104,'Country Indicator Data'!$B$4:$N$300,2,FALSE)&gt;I$3,5,IF(VLOOKUP($E104,'Country Indicator Data'!$B$4:$N$300,2,FALSE)&lt;I$4,0,5-(I$3-VLOOKUP($E104,'Country Indicator Data'!$B$4:$N$300,2,FALSE))/(I$3-I$4)*5)),1)))</f>
        <v>4.0999999999999996</v>
      </c>
      <c r="J104" s="163">
        <f>IF(LEN(E104)&gt;3,(IF(VLOOKUP($C104,'Regional Crises'!$B$1:$R$66,8,FALSE)="x","x",ROUND(IF(VLOOKUP($C104,'Regional Crises'!$B$1:$R$66,8,FALSE)&gt;J$3,5,IF(VLOOKUP($C104,'Regional Crises'!$B$1:$R$66,8,FALSE)&lt;J$4,0,5-(J$3-VLOOKUP($C104,'Regional Crises'!$B$1:$R$66,8,FALSE))/(J$3-J$4)*5)),1))),IF(VLOOKUP($E104,'Country Indicator Data'!$B$4:$N$300,4,FALSE)="x","x",ROUND(IF(VLOOKUP($E104,'Country Indicator Data'!$B$4:$N$300,4,FALSE)&gt;J$3,5,IF(VLOOKUP($E104,'Country Indicator Data'!$B$4:$N$300,4,FALSE)&lt;J$4,0,5-(J$3-VLOOKUP($E104,'Country Indicator Data'!$B$4:$N$300,4,FALSE))/(J$3-J$4)*5)),1)))</f>
        <v>0.3</v>
      </c>
      <c r="K104" s="163">
        <f t="shared" si="40"/>
        <v>2.1999999999999997</v>
      </c>
      <c r="L104" s="163" t="str">
        <f>IF(LEN(E104)&gt;3,(IF(VLOOKUP($C104,'Regional Crises'!$B$1:$R$66,10,FALSE)="x","x",ROUND(IF(VLOOKUP($C104,'Regional Crises'!$B$1:$R$66,10,FALSE)&gt;L$3,5,IF(VLOOKUP($C104,'Regional Crises'!$B$1:$R$66,10,FALSE)&lt;L$4,0,5-(L$3-VLOOKUP($C104,'Regional Crises'!$B$1:$R$66,10,FALSE))/(L$3-L$4)*5)),1))),IF(VLOOKUP($E104,'Country Indicator Data'!$B$4:$N$300,6,FALSE)="x","x",ROUND(IF(VLOOKUP($E104,'Country Indicator Data'!$B$4:$N$300,6,FALSE)&gt;L$3,5,IF(VLOOKUP($E104,'Country Indicator Data'!$B$4:$N$300,6,FALSE)&lt;L$4,0,5-(L$3-VLOOKUP($E104,'Country Indicator Data'!$B$4:$N$300,6,FALSE))/(L$3-L$4)*5)),1)))</f>
        <v>x</v>
      </c>
      <c r="M104" s="163">
        <f>IF(LEN(E104)&gt;3,(IF(VLOOKUP($C104,'Regional Crises'!$B$1:$R$66,11,FALSE)="x","x",ROUND(IF(VLOOKUP($C104,'Regional Crises'!$B$1:$R$66,11,FALSE)&gt;M$3,5,IF(VLOOKUP($C104,'Regional Crises'!$B$1:$R$66,11,FALSE)&lt;M$4,0,5-(M$3-VLOOKUP($C104,'Regional Crises'!$B$1:$R$66,11,FALSE))/(M$3-M$4)*5)),1))),IF(VLOOKUP($E104,'Country Indicator Data'!$B$4:$N$300,7,FALSE)="x","x",ROUND(IF(VLOOKUP($E104,'Country Indicator Data'!$B$4:$N$300,7,FALSE)&gt;M$3,5,IF(VLOOKUP($E104,'Country Indicator Data'!$B$4:$N$300,7,FALSE)&lt;M$4,0,5-(M$3-VLOOKUP($E104,'Country Indicator Data'!$B$4:$N$300,7,FALSE))/(M$3-M$4)*5)),1)))</f>
        <v>1.3</v>
      </c>
      <c r="N104" s="163">
        <f t="shared" si="41"/>
        <v>1.3</v>
      </c>
      <c r="O104" s="163">
        <f t="shared" si="42"/>
        <v>2.2999999999999998</v>
      </c>
      <c r="P104" s="163">
        <f>IF(LEN(E104)&gt;3,VLOOKUP(C104,'Regional Crises'!$B$1:$R$69,12,FALSE),VLOOKUP(E104,'Country Indicator Data'!$B$4:$I$300,8,FALSE))</f>
        <v>5</v>
      </c>
      <c r="Q104" s="163">
        <f>IF(LEN(E104)&gt;3,((IF(VLOOKUP($C104,'Regional Crises'!$B$1:$R$66,13,FALSE)="x","x",ROUND(IF(VLOOKUP($C104,'Regional Crises'!$B$1:$R$66,13,FALSE)&gt;Q$3,5,IF(VLOOKUP($C104,'Regional Crises'!$B$1:$R$66,13,FALSE)&lt;Q$4,0,5-(LOG(Q$3)-LOG(VLOOKUP($C104,'Regional Crises'!$B$1:$R$66,13,FALSE)))/(LOG(Q$3)-LOG(Q$4))*5)),1)))),(IF(VLOOKUP($E104,'Country Indicator Data'!$B$4:$N$300,9,FALSE)="x","x",ROUND(IF(VLOOKUP($E104,'Country Indicator Data'!$B$4:$N$300,9,FALSE)&gt;Q$3,5,IF(VLOOKUP($E104,'Country Indicator Data'!$B$4:$N$300,9,FALSE)&lt;Q$4,0,5-(LOG(Q$3)-LOG(VLOOKUP($E104,'Country Indicator Data'!$B$4:$N$300,9,FALSE)))/(LOG(Q$3)-LOG(Q$4))*5)),1))))</f>
        <v>5</v>
      </c>
      <c r="R104" s="163">
        <f t="shared" si="43"/>
        <v>5</v>
      </c>
      <c r="S104" s="163">
        <f>IF(LEN(E104)&gt;3,((IF(VLOOKUP($C104,'Regional Crises'!$B$1:$R$66,17,FALSE)="x","x",ROUND(IF(VLOOKUP($C104,'Regional Crises'!$B$1:$R$66,17,FALSE)&gt;S$3,0,IF(VLOOKUP($C104,'Regional Crises'!$B$1:$R$66,17,FALSE)&lt;S$4,5,(S$3-VLOOKUP($C104,'Regional Crises'!$B$1:$R$66,17,FALSE))/(S$3-S$4)*5)),1)))),(IF(VLOOKUP($E104,'Country Indicator Data'!$B$4:$N$300,13,FALSE)="x","x",ROUND(IF(VLOOKUP($E104,'Country Indicator Data'!$B$4:$N$300,13,FALSE)&gt;S$3,0,IF(VLOOKUP($E104,'Country Indicator Data'!$B$4:$N$300,13,FALSE)&lt;S$4,5,(S$3-VLOOKUP($E104,'Country Indicator Data'!$B$4:$N$300,13,FALSE))/(S$3-S$4)*5)),1))))</f>
        <v>3.8</v>
      </c>
      <c r="T104" s="163">
        <f>IF(LEN(E104)&gt;3,((IF(VLOOKUP($C104,'Regional Crises'!$B$1:$R$66,14,FALSE)="x","x",ROUND(IF(VLOOKUP($C104,'Regional Crises'!$B$1:$R$66,14,FALSE)&gt;T$3,0,IF(VLOOKUP($C104,'Regional Crises'!$B$1:$R$66,14,FALSE)&lt;T$4,5,(T$3-VLOOKUP($C104,'Regional Crises'!$B$1:$R$66,14,FALSE))/(T$3-T$4)*5)),1)))),(IF(VLOOKUP($E104,'Country Indicator Data'!$B$4:$N$300,10,FALSE)="x","x",ROUND(IF(VLOOKUP($E104,'Country Indicator Data'!$B$4:$N$300,10,FALSE)&gt;T$3,0,IF(VLOOKUP($E104,'Country Indicator Data'!$B$4:$N$300,10,FALSE)&lt;T$4,5,(T$3-VLOOKUP($E104,'Country Indicator Data'!$B$4:$N$300,10,FALSE))/(T$3-T$4)*5)),1))))</f>
        <v>3.4</v>
      </c>
      <c r="U104" s="163">
        <f>IF(LEN(E104)&gt;3,((IF(VLOOKUP($C104,'Regional Crises'!$B$1:$R$66,15,FALSE)="x","x",ROUND(IF(VLOOKUP($C104,'Regional Crises'!$B$1:$R$66,15,FALSE)&gt;U$3,0,IF(VLOOKUP($C104,'Regional Crises'!$B$1:$R$66,15,FALSE)&lt;U$4,5,(U$3-VLOOKUP($C104,'Regional Crises'!$B$1:$R$66,15,FALSE))/(U$3-U$4)*5)),1)))),(IF(VLOOKUP($E104,'Country Indicator Data'!$B$4:$N$300,11,FALSE)="x","x",ROUND(IF(VLOOKUP($E104,'Country Indicator Data'!$B$4:$N$300,11,FALSE)&gt;U$3,0,IF(VLOOKUP($E104,'Country Indicator Data'!$B$4:$N$300,11,FALSE)&lt;U$4,5,(U$3-VLOOKUP($E104,'Country Indicator Data'!$B$4:$N$300,11,FALSE))/(U$3-U$4)*5)),1))))</f>
        <v>3.1</v>
      </c>
      <c r="V104" s="163">
        <f>IF(LEN(E104)&gt;3,((IF(VLOOKUP($C104,'Regional Crises'!$B$1:$R$66,16,FALSE)="x","x",ROUND(IF(VLOOKUP($C104,'Regional Crises'!$B$1:$R$66,16,FALSE)&gt;V$3,0,IF(VLOOKUP($C104,'Regional Crises'!$B$1:$R$66,16,FALSE)&lt;V$4,5,(V$3-VLOOKUP($C104,'Regional Crises'!$B$1:$R$66,16,FALSE))/(V$3-V$4)*5)),1)))),(IF(VLOOKUP($E104,'Country Indicator Data'!$B$4:$N$300,12,FALSE)="x","x",ROUND(IF(VLOOKUP($E104,'Country Indicator Data'!$B$4:$N$300,12,FALSE)&gt;V$3,0,IF(VLOOKUP($E104,'Country Indicator Data'!$B$4:$N$300,12,FALSE)&lt;V$4,5,(V$3-VLOOKUP($E104,'Country Indicator Data'!$B$4:$N$300,12,FALSE))/(V$3-V$4)*5)),1))))</f>
        <v>2.8</v>
      </c>
      <c r="W104" s="163">
        <f t="shared" si="44"/>
        <v>3.3</v>
      </c>
      <c r="X104" s="163">
        <f t="shared" si="45"/>
        <v>3.5</v>
      </c>
      <c r="Y104" s="184">
        <f>IF('Core Indicators'!FC101="x","x",IF('Core Indicators'!FC101&gt;=5,5,IF('Core Indicators'!FC101&gt;=4,4,IF('Core Indicators'!FC101&gt;=3,3,IF('Core Indicators'!FC101&gt;=2,2,IF('Core Indicators'!FC101&gt;=1,1,0))))))</f>
        <v>4</v>
      </c>
      <c r="Z104" s="163">
        <f t="shared" si="46"/>
        <v>4</v>
      </c>
      <c r="AA104" s="184">
        <f>'Crisis Indicator Data'!Y101</f>
        <v>1</v>
      </c>
      <c r="AB104" s="184">
        <f>'Crisis Indicator Data'!Z101</f>
        <v>2</v>
      </c>
      <c r="AC104" s="184">
        <f>'Crisis Indicator Data'!AA101</f>
        <v>2</v>
      </c>
      <c r="AD104" s="184">
        <f>'Crisis Indicator Data'!AB101</f>
        <v>3</v>
      </c>
      <c r="AE104" s="184">
        <f t="shared" si="47"/>
        <v>4</v>
      </c>
      <c r="AF104" s="184">
        <f>'Crisis Indicator Data'!AC101</f>
        <v>2</v>
      </c>
      <c r="AG104" s="184">
        <f>'Crisis Indicator Data'!AD101</f>
        <v>3</v>
      </c>
      <c r="AH104" s="184">
        <f t="shared" si="48"/>
        <v>5</v>
      </c>
      <c r="AI104" s="184">
        <f>'Crisis Indicator Data'!AE101</f>
        <v>2</v>
      </c>
      <c r="AJ104" s="184">
        <f>'Crisis Indicator Data'!AF101</f>
        <v>1</v>
      </c>
      <c r="AK104" s="184">
        <f>'Crisis Indicator Data'!AG101</f>
        <v>3</v>
      </c>
      <c r="AL104" s="184">
        <f t="shared" si="49"/>
        <v>4</v>
      </c>
      <c r="AM104" s="163">
        <f t="shared" si="50"/>
        <v>4</v>
      </c>
      <c r="AN104" s="163">
        <f t="shared" si="51"/>
        <v>4</v>
      </c>
    </row>
    <row r="105" spans="1:40" ht="13.5" customHeight="1" x14ac:dyDescent="0.35">
      <c r="A105" s="172" t="str">
        <f>'Crisis Indicator Data'!A102</f>
        <v>Middle belt conflict</v>
      </c>
      <c r="B105" s="173" t="str">
        <f>'Crisis Indicator Data'!B102</f>
        <v>Violence,Conflict</v>
      </c>
      <c r="C105" s="173" t="str">
        <f>'Crisis Indicator Data'!C102</f>
        <v>NGA003</v>
      </c>
      <c r="D105" s="173" t="str">
        <f>'Crisis Indicator Data'!D102</f>
        <v>Nigeria</v>
      </c>
      <c r="E105" s="174" t="str">
        <f>'Crisis Indicator Data'!E102</f>
        <v>NGA</v>
      </c>
      <c r="F105" s="163">
        <f>IF(LEN(E105)&gt;3,(IF(VLOOKUP($C105,'Regional Crises'!$B$1:$R$66,7,FALSE)="x","x",ROUND(IF(VLOOKUP($C105,'Regional Crises'!$B$1:$R$66,7,FALSE)&gt;$F$3,5,IF(VLOOKUP($C105,'Regional Crises'!$B$1:$R$66,7,FALSE)&lt;F$4,0,($F$3-VLOOKUP($C105,'Regional Crises'!$B$1:$R$66,7,FALSE))/($F$3-$F$4)*5)),1))),IF(VLOOKUP($E105,'Country Indicator Data'!$B$4:$N$300,3,FALSE)="x","x",ROUND(IF(VLOOKUP($E105,'Country Indicator Data'!$B$4:$N$300,3,FALSE)&gt;$F$3,5,IF(VLOOKUP($E105,'Country Indicator Data'!$B$4:$N$300,3,FALSE)&lt;$F$4,0,($F$3-VLOOKUP($E105,'Country Indicator Data'!$B$4:$N$300,3,FALSE))/($F$3-$F$4)*5)),1)))</f>
        <v>3.9</v>
      </c>
      <c r="G105" s="163">
        <f>IF(LEN(E105)&gt;3,(IF(VLOOKUP($C105,'Regional Crises'!$B$1:$R$66,9,FALSE)="x","x",ROUND(IF(VLOOKUP($C105,'Regional Crises'!$B$1:$R$66,9,FALSE)&gt;G$3,5,IF(VLOOKUP($C105,'Regional Crises'!$B$1:$R$66,9,FALSE)&lt;G$4,0,(G$3-VLOOKUP($C105,'Regional Crises'!$B$1:$R$66,9,FALSE))/(G$3-G$4)*5)),1))),IF(VLOOKUP($E105,'Country Indicator Data'!$B$4:$N$300,5,FALSE)="x","x",ROUND(IF(VLOOKUP($E105,'Country Indicator Data'!$B$4:$N$300,5,FALSE)&gt;G$3,5,IF(VLOOKUP($E105,'Country Indicator Data'!$B$4:$N$300,5,FALSE)&lt;G$4,0,(G$3-VLOOKUP($E105,'Country Indicator Data'!$B$4:$N$300,5,FALSE))/(G$3-G$4)*5)),1)))</f>
        <v>2.9</v>
      </c>
      <c r="H105" s="163">
        <f t="shared" si="39"/>
        <v>3.4</v>
      </c>
      <c r="I105" s="163">
        <f>IF(LEN(E105)&gt;3,(IF(VLOOKUP($C105,'Regional Crises'!$B$1:$R$66,6,FALSE)="x","x",ROUND(IF(VLOOKUP($C105,'Regional Crises'!$B$1:$R$66,6,FALSE)&gt;I$3,5,IF(VLOOKUP($C105,'Regional Crises'!$B$1:$R$66,6,FALSE)&lt;I$4,0,5-(I$3-VLOOKUP($C105,'Regional Crises'!$B$1:$R$66,6,FALSE))/(I$3-I$4)*5)),1))),IF(VLOOKUP($E105,'Country Indicator Data'!$B$4:$N$300,2,FALSE)="x","x",ROUND(IF(VLOOKUP($E105,'Country Indicator Data'!$B$4:$N$300,2,FALSE)&gt;I$3,5,IF(VLOOKUP($E105,'Country Indicator Data'!$B$4:$N$300,2,FALSE)&lt;I$4,0,5-(I$3-VLOOKUP($E105,'Country Indicator Data'!$B$4:$N$300,2,FALSE))/(I$3-I$4)*5)),1)))</f>
        <v>4.0999999999999996</v>
      </c>
      <c r="J105" s="163">
        <f>IF(LEN(E105)&gt;3,(IF(VLOOKUP($C105,'Regional Crises'!$B$1:$R$66,8,FALSE)="x","x",ROUND(IF(VLOOKUP($C105,'Regional Crises'!$B$1:$R$66,8,FALSE)&gt;J$3,5,IF(VLOOKUP($C105,'Regional Crises'!$B$1:$R$66,8,FALSE)&lt;J$4,0,5-(J$3-VLOOKUP($C105,'Regional Crises'!$B$1:$R$66,8,FALSE))/(J$3-J$4)*5)),1))),IF(VLOOKUP($E105,'Country Indicator Data'!$B$4:$N$300,4,FALSE)="x","x",ROUND(IF(VLOOKUP($E105,'Country Indicator Data'!$B$4:$N$300,4,FALSE)&gt;J$3,5,IF(VLOOKUP($E105,'Country Indicator Data'!$B$4:$N$300,4,FALSE)&lt;J$4,0,5-(J$3-VLOOKUP($E105,'Country Indicator Data'!$B$4:$N$300,4,FALSE))/(J$3-J$4)*5)),1)))</f>
        <v>0.3</v>
      </c>
      <c r="K105" s="163">
        <f t="shared" si="40"/>
        <v>2.1999999999999997</v>
      </c>
      <c r="L105" s="163" t="str">
        <f>IF(LEN(E105)&gt;3,(IF(VLOOKUP($C105,'Regional Crises'!$B$1:$R$66,10,FALSE)="x","x",ROUND(IF(VLOOKUP($C105,'Regional Crises'!$B$1:$R$66,10,FALSE)&gt;L$3,5,IF(VLOOKUP($C105,'Regional Crises'!$B$1:$R$66,10,FALSE)&lt;L$4,0,5-(L$3-VLOOKUP($C105,'Regional Crises'!$B$1:$R$66,10,FALSE))/(L$3-L$4)*5)),1))),IF(VLOOKUP($E105,'Country Indicator Data'!$B$4:$N$300,6,FALSE)="x","x",ROUND(IF(VLOOKUP($E105,'Country Indicator Data'!$B$4:$N$300,6,FALSE)&gt;L$3,5,IF(VLOOKUP($E105,'Country Indicator Data'!$B$4:$N$300,6,FALSE)&lt;L$4,0,5-(L$3-VLOOKUP($E105,'Country Indicator Data'!$B$4:$N$300,6,FALSE))/(L$3-L$4)*5)),1)))</f>
        <v>x</v>
      </c>
      <c r="M105" s="163">
        <f>IF(LEN(E105)&gt;3,(IF(VLOOKUP($C105,'Regional Crises'!$B$1:$R$66,11,FALSE)="x","x",ROUND(IF(VLOOKUP($C105,'Regional Crises'!$B$1:$R$66,11,FALSE)&gt;M$3,5,IF(VLOOKUP($C105,'Regional Crises'!$B$1:$R$66,11,FALSE)&lt;M$4,0,5-(M$3-VLOOKUP($C105,'Regional Crises'!$B$1:$R$66,11,FALSE))/(M$3-M$4)*5)),1))),IF(VLOOKUP($E105,'Country Indicator Data'!$B$4:$N$300,7,FALSE)="x","x",ROUND(IF(VLOOKUP($E105,'Country Indicator Data'!$B$4:$N$300,7,FALSE)&gt;M$3,5,IF(VLOOKUP($E105,'Country Indicator Data'!$B$4:$N$300,7,FALSE)&lt;M$4,0,5-(M$3-VLOOKUP($E105,'Country Indicator Data'!$B$4:$N$300,7,FALSE))/(M$3-M$4)*5)),1)))</f>
        <v>1.3</v>
      </c>
      <c r="N105" s="163">
        <f t="shared" si="41"/>
        <v>1.3</v>
      </c>
      <c r="O105" s="163">
        <f t="shared" si="42"/>
        <v>2.2999999999999998</v>
      </c>
      <c r="P105" s="163">
        <f>IF(LEN(E105)&gt;3,VLOOKUP(C105,'Regional Crises'!$B$1:$R$69,12,FALSE),VLOOKUP(E105,'Country Indicator Data'!$B$4:$I$300,8,FALSE))</f>
        <v>5</v>
      </c>
      <c r="Q105" s="163">
        <f>IF(LEN(E105)&gt;3,((IF(VLOOKUP($C105,'Regional Crises'!$B$1:$R$66,13,FALSE)="x","x",ROUND(IF(VLOOKUP($C105,'Regional Crises'!$B$1:$R$66,13,FALSE)&gt;Q$3,5,IF(VLOOKUP($C105,'Regional Crises'!$B$1:$R$66,13,FALSE)&lt;Q$4,0,5-(LOG(Q$3)-LOG(VLOOKUP($C105,'Regional Crises'!$B$1:$R$66,13,FALSE)))/(LOG(Q$3)-LOG(Q$4))*5)),1)))),(IF(VLOOKUP($E105,'Country Indicator Data'!$B$4:$N$300,9,FALSE)="x","x",ROUND(IF(VLOOKUP($E105,'Country Indicator Data'!$B$4:$N$300,9,FALSE)&gt;Q$3,5,IF(VLOOKUP($E105,'Country Indicator Data'!$B$4:$N$300,9,FALSE)&lt;Q$4,0,5-(LOG(Q$3)-LOG(VLOOKUP($E105,'Country Indicator Data'!$B$4:$N$300,9,FALSE)))/(LOG(Q$3)-LOG(Q$4))*5)),1))))</f>
        <v>5</v>
      </c>
      <c r="R105" s="163">
        <f t="shared" si="43"/>
        <v>5</v>
      </c>
      <c r="S105" s="163">
        <f>IF(LEN(E105)&gt;3,((IF(VLOOKUP($C105,'Regional Crises'!$B$1:$R$66,17,FALSE)="x","x",ROUND(IF(VLOOKUP($C105,'Regional Crises'!$B$1:$R$66,17,FALSE)&gt;S$3,0,IF(VLOOKUP($C105,'Regional Crises'!$B$1:$R$66,17,FALSE)&lt;S$4,5,(S$3-VLOOKUP($C105,'Regional Crises'!$B$1:$R$66,17,FALSE))/(S$3-S$4)*5)),1)))),(IF(VLOOKUP($E105,'Country Indicator Data'!$B$4:$N$300,13,FALSE)="x","x",ROUND(IF(VLOOKUP($E105,'Country Indicator Data'!$B$4:$N$300,13,FALSE)&gt;S$3,0,IF(VLOOKUP($E105,'Country Indicator Data'!$B$4:$N$300,13,FALSE)&lt;S$4,5,(S$3-VLOOKUP($E105,'Country Indicator Data'!$B$4:$N$300,13,FALSE))/(S$3-S$4)*5)),1))))</f>
        <v>3.8</v>
      </c>
      <c r="T105" s="163">
        <f>IF(LEN(E105)&gt;3,((IF(VLOOKUP($C105,'Regional Crises'!$B$1:$R$66,14,FALSE)="x","x",ROUND(IF(VLOOKUP($C105,'Regional Crises'!$B$1:$R$66,14,FALSE)&gt;T$3,0,IF(VLOOKUP($C105,'Regional Crises'!$B$1:$R$66,14,FALSE)&lt;T$4,5,(T$3-VLOOKUP($C105,'Regional Crises'!$B$1:$R$66,14,FALSE))/(T$3-T$4)*5)),1)))),(IF(VLOOKUP($E105,'Country Indicator Data'!$B$4:$N$300,10,FALSE)="x","x",ROUND(IF(VLOOKUP($E105,'Country Indicator Data'!$B$4:$N$300,10,FALSE)&gt;T$3,0,IF(VLOOKUP($E105,'Country Indicator Data'!$B$4:$N$300,10,FALSE)&lt;T$4,5,(T$3-VLOOKUP($E105,'Country Indicator Data'!$B$4:$N$300,10,FALSE))/(T$3-T$4)*5)),1))))</f>
        <v>3.4</v>
      </c>
      <c r="U105" s="163">
        <f>IF(LEN(E105)&gt;3,((IF(VLOOKUP($C105,'Regional Crises'!$B$1:$R$66,15,FALSE)="x","x",ROUND(IF(VLOOKUP($C105,'Regional Crises'!$B$1:$R$66,15,FALSE)&gt;U$3,0,IF(VLOOKUP($C105,'Regional Crises'!$B$1:$R$66,15,FALSE)&lt;U$4,5,(U$3-VLOOKUP($C105,'Regional Crises'!$B$1:$R$66,15,FALSE))/(U$3-U$4)*5)),1)))),(IF(VLOOKUP($E105,'Country Indicator Data'!$B$4:$N$300,11,FALSE)="x","x",ROUND(IF(VLOOKUP($E105,'Country Indicator Data'!$B$4:$N$300,11,FALSE)&gt;U$3,0,IF(VLOOKUP($E105,'Country Indicator Data'!$B$4:$N$300,11,FALSE)&lt;U$4,5,(U$3-VLOOKUP($E105,'Country Indicator Data'!$B$4:$N$300,11,FALSE))/(U$3-U$4)*5)),1))))</f>
        <v>3.1</v>
      </c>
      <c r="V105" s="163">
        <f>IF(LEN(E105)&gt;3,((IF(VLOOKUP($C105,'Regional Crises'!$B$1:$R$66,16,FALSE)="x","x",ROUND(IF(VLOOKUP($C105,'Regional Crises'!$B$1:$R$66,16,FALSE)&gt;V$3,0,IF(VLOOKUP($C105,'Regional Crises'!$B$1:$R$66,16,FALSE)&lt;V$4,5,(V$3-VLOOKUP($C105,'Regional Crises'!$B$1:$R$66,16,FALSE))/(V$3-V$4)*5)),1)))),(IF(VLOOKUP($E105,'Country Indicator Data'!$B$4:$N$300,12,FALSE)="x","x",ROUND(IF(VLOOKUP($E105,'Country Indicator Data'!$B$4:$N$300,12,FALSE)&gt;V$3,0,IF(VLOOKUP($E105,'Country Indicator Data'!$B$4:$N$300,12,FALSE)&lt;V$4,5,(V$3-VLOOKUP($E105,'Country Indicator Data'!$B$4:$N$300,12,FALSE))/(V$3-V$4)*5)),1))))</f>
        <v>2.8</v>
      </c>
      <c r="W105" s="163">
        <f t="shared" si="44"/>
        <v>3.3</v>
      </c>
      <c r="X105" s="163">
        <f t="shared" si="45"/>
        <v>3.5</v>
      </c>
      <c r="Y105" s="184">
        <f>IF('Core Indicators'!FC102="x","x",IF('Core Indicators'!FC102&gt;=5,5,IF('Core Indicators'!FC102&gt;=4,4,IF('Core Indicators'!FC102&gt;=3,3,IF('Core Indicators'!FC102&gt;=2,2,IF('Core Indicators'!FC102&gt;=1,1,0))))))</f>
        <v>2</v>
      </c>
      <c r="Z105" s="163">
        <f t="shared" si="46"/>
        <v>2</v>
      </c>
      <c r="AA105" s="184">
        <f>'Crisis Indicator Data'!Y102</f>
        <v>1</v>
      </c>
      <c r="AB105" s="184">
        <f>'Crisis Indicator Data'!Z102</f>
        <v>2</v>
      </c>
      <c r="AC105" s="184">
        <f>'Crisis Indicator Data'!AA102</f>
        <v>0</v>
      </c>
      <c r="AD105" s="184">
        <f>'Crisis Indicator Data'!AB102</f>
        <v>0</v>
      </c>
      <c r="AE105" s="184">
        <f t="shared" si="47"/>
        <v>2</v>
      </c>
      <c r="AF105" s="184">
        <f>'Crisis Indicator Data'!AC102</f>
        <v>0</v>
      </c>
      <c r="AG105" s="184">
        <f>'Crisis Indicator Data'!AD102</f>
        <v>0</v>
      </c>
      <c r="AH105" s="184">
        <f t="shared" si="48"/>
        <v>0</v>
      </c>
      <c r="AI105" s="184">
        <f>'Crisis Indicator Data'!AE102</f>
        <v>2</v>
      </c>
      <c r="AJ105" s="184">
        <f>'Crisis Indicator Data'!AF102</f>
        <v>1</v>
      </c>
      <c r="AK105" s="184">
        <f>'Crisis Indicator Data'!AG102</f>
        <v>3</v>
      </c>
      <c r="AL105" s="184">
        <f t="shared" si="49"/>
        <v>4</v>
      </c>
      <c r="AM105" s="163">
        <f t="shared" si="50"/>
        <v>2</v>
      </c>
      <c r="AN105" s="163">
        <f t="shared" si="51"/>
        <v>2</v>
      </c>
    </row>
    <row r="106" spans="1:40" ht="13.5" customHeight="1" x14ac:dyDescent="0.35">
      <c r="A106" s="172" t="str">
        <f>'Crisis Indicator Data'!A103</f>
        <v>Lake Chad basin crisis in Nigeria</v>
      </c>
      <c r="B106" s="173" t="str">
        <f>'Crisis Indicator Data'!B103</f>
        <v>Conflict,Displacement</v>
      </c>
      <c r="C106" s="173" t="str">
        <f>'Crisis Indicator Data'!C103</f>
        <v>NGA004</v>
      </c>
      <c r="D106" s="173" t="str">
        <f>'Crisis Indicator Data'!D103</f>
        <v>Nigeria</v>
      </c>
      <c r="E106" s="174" t="str">
        <f>'Crisis Indicator Data'!E103</f>
        <v>NGA</v>
      </c>
      <c r="F106" s="163">
        <f>IF(LEN(E106)&gt;3,(IF(VLOOKUP($C106,'Regional Crises'!$B$1:$R$66,7,FALSE)="x","x",ROUND(IF(VLOOKUP($C106,'Regional Crises'!$B$1:$R$66,7,FALSE)&gt;$F$3,5,IF(VLOOKUP($C106,'Regional Crises'!$B$1:$R$66,7,FALSE)&lt;F$4,0,($F$3-VLOOKUP($C106,'Regional Crises'!$B$1:$R$66,7,FALSE))/($F$3-$F$4)*5)),1))),IF(VLOOKUP($E106,'Country Indicator Data'!$B$4:$N$300,3,FALSE)="x","x",ROUND(IF(VLOOKUP($E106,'Country Indicator Data'!$B$4:$N$300,3,FALSE)&gt;$F$3,5,IF(VLOOKUP($E106,'Country Indicator Data'!$B$4:$N$300,3,FALSE)&lt;$F$4,0,($F$3-VLOOKUP($E106,'Country Indicator Data'!$B$4:$N$300,3,FALSE))/($F$3-$F$4)*5)),1)))</f>
        <v>3.9</v>
      </c>
      <c r="G106" s="163">
        <f>IF(LEN(E106)&gt;3,(IF(VLOOKUP($C106,'Regional Crises'!$B$1:$R$66,9,FALSE)="x","x",ROUND(IF(VLOOKUP($C106,'Regional Crises'!$B$1:$R$66,9,FALSE)&gt;G$3,5,IF(VLOOKUP($C106,'Regional Crises'!$B$1:$R$66,9,FALSE)&lt;G$4,0,(G$3-VLOOKUP($C106,'Regional Crises'!$B$1:$R$66,9,FALSE))/(G$3-G$4)*5)),1))),IF(VLOOKUP($E106,'Country Indicator Data'!$B$4:$N$300,5,FALSE)="x","x",ROUND(IF(VLOOKUP($E106,'Country Indicator Data'!$B$4:$N$300,5,FALSE)&gt;G$3,5,IF(VLOOKUP($E106,'Country Indicator Data'!$B$4:$N$300,5,FALSE)&lt;G$4,0,(G$3-VLOOKUP($E106,'Country Indicator Data'!$B$4:$N$300,5,FALSE))/(G$3-G$4)*5)),1)))</f>
        <v>2.9</v>
      </c>
      <c r="H106" s="163">
        <f t="shared" si="39"/>
        <v>3.4</v>
      </c>
      <c r="I106" s="163">
        <f>IF(LEN(E106)&gt;3,(IF(VLOOKUP($C106,'Regional Crises'!$B$1:$R$66,6,FALSE)="x","x",ROUND(IF(VLOOKUP($C106,'Regional Crises'!$B$1:$R$66,6,FALSE)&gt;I$3,5,IF(VLOOKUP($C106,'Regional Crises'!$B$1:$R$66,6,FALSE)&lt;I$4,0,5-(I$3-VLOOKUP($C106,'Regional Crises'!$B$1:$R$66,6,FALSE))/(I$3-I$4)*5)),1))),IF(VLOOKUP($E106,'Country Indicator Data'!$B$4:$N$300,2,FALSE)="x","x",ROUND(IF(VLOOKUP($E106,'Country Indicator Data'!$B$4:$N$300,2,FALSE)&gt;I$3,5,IF(VLOOKUP($E106,'Country Indicator Data'!$B$4:$N$300,2,FALSE)&lt;I$4,0,5-(I$3-VLOOKUP($E106,'Country Indicator Data'!$B$4:$N$300,2,FALSE))/(I$3-I$4)*5)),1)))</f>
        <v>4.0999999999999996</v>
      </c>
      <c r="J106" s="163">
        <f>IF(LEN(E106)&gt;3,(IF(VLOOKUP($C106,'Regional Crises'!$B$1:$R$66,8,FALSE)="x","x",ROUND(IF(VLOOKUP($C106,'Regional Crises'!$B$1:$R$66,8,FALSE)&gt;J$3,5,IF(VLOOKUP($C106,'Regional Crises'!$B$1:$R$66,8,FALSE)&lt;J$4,0,5-(J$3-VLOOKUP($C106,'Regional Crises'!$B$1:$R$66,8,FALSE))/(J$3-J$4)*5)),1))),IF(VLOOKUP($E106,'Country Indicator Data'!$B$4:$N$300,4,FALSE)="x","x",ROUND(IF(VLOOKUP($E106,'Country Indicator Data'!$B$4:$N$300,4,FALSE)&gt;J$3,5,IF(VLOOKUP($E106,'Country Indicator Data'!$B$4:$N$300,4,FALSE)&lt;J$4,0,5-(J$3-VLOOKUP($E106,'Country Indicator Data'!$B$4:$N$300,4,FALSE))/(J$3-J$4)*5)),1)))</f>
        <v>0.3</v>
      </c>
      <c r="K106" s="163">
        <f t="shared" si="40"/>
        <v>2.1999999999999997</v>
      </c>
      <c r="L106" s="163" t="str">
        <f>IF(LEN(E106)&gt;3,(IF(VLOOKUP($C106,'Regional Crises'!$B$1:$R$66,10,FALSE)="x","x",ROUND(IF(VLOOKUP($C106,'Regional Crises'!$B$1:$R$66,10,FALSE)&gt;L$3,5,IF(VLOOKUP($C106,'Regional Crises'!$B$1:$R$66,10,FALSE)&lt;L$4,0,5-(L$3-VLOOKUP($C106,'Regional Crises'!$B$1:$R$66,10,FALSE))/(L$3-L$4)*5)),1))),IF(VLOOKUP($E106,'Country Indicator Data'!$B$4:$N$300,6,FALSE)="x","x",ROUND(IF(VLOOKUP($E106,'Country Indicator Data'!$B$4:$N$300,6,FALSE)&gt;L$3,5,IF(VLOOKUP($E106,'Country Indicator Data'!$B$4:$N$300,6,FALSE)&lt;L$4,0,5-(L$3-VLOOKUP($E106,'Country Indicator Data'!$B$4:$N$300,6,FALSE))/(L$3-L$4)*5)),1)))</f>
        <v>x</v>
      </c>
      <c r="M106" s="163">
        <f>IF(LEN(E106)&gt;3,(IF(VLOOKUP($C106,'Regional Crises'!$B$1:$R$66,11,FALSE)="x","x",ROUND(IF(VLOOKUP($C106,'Regional Crises'!$B$1:$R$66,11,FALSE)&gt;M$3,5,IF(VLOOKUP($C106,'Regional Crises'!$B$1:$R$66,11,FALSE)&lt;M$4,0,5-(M$3-VLOOKUP($C106,'Regional Crises'!$B$1:$R$66,11,FALSE))/(M$3-M$4)*5)),1))),IF(VLOOKUP($E106,'Country Indicator Data'!$B$4:$N$300,7,FALSE)="x","x",ROUND(IF(VLOOKUP($E106,'Country Indicator Data'!$B$4:$N$300,7,FALSE)&gt;M$3,5,IF(VLOOKUP($E106,'Country Indicator Data'!$B$4:$N$300,7,FALSE)&lt;M$4,0,5-(M$3-VLOOKUP($E106,'Country Indicator Data'!$B$4:$N$300,7,FALSE))/(M$3-M$4)*5)),1)))</f>
        <v>1.3</v>
      </c>
      <c r="N106" s="163">
        <f t="shared" si="41"/>
        <v>1.3</v>
      </c>
      <c r="O106" s="163">
        <f t="shared" si="42"/>
        <v>2.2999999999999998</v>
      </c>
      <c r="P106" s="163">
        <f>IF(LEN(E106)&gt;3,VLOOKUP(C106,'Regional Crises'!$B$1:$R$69,12,FALSE),VLOOKUP(E106,'Country Indicator Data'!$B$4:$I$300,8,FALSE))</f>
        <v>5</v>
      </c>
      <c r="Q106" s="163">
        <f>IF(LEN(E106)&gt;3,((IF(VLOOKUP($C106,'Regional Crises'!$B$1:$R$66,13,FALSE)="x","x",ROUND(IF(VLOOKUP($C106,'Regional Crises'!$B$1:$R$66,13,FALSE)&gt;Q$3,5,IF(VLOOKUP($C106,'Regional Crises'!$B$1:$R$66,13,FALSE)&lt;Q$4,0,5-(LOG(Q$3)-LOG(VLOOKUP($C106,'Regional Crises'!$B$1:$R$66,13,FALSE)))/(LOG(Q$3)-LOG(Q$4))*5)),1)))),(IF(VLOOKUP($E106,'Country Indicator Data'!$B$4:$N$300,9,FALSE)="x","x",ROUND(IF(VLOOKUP($E106,'Country Indicator Data'!$B$4:$N$300,9,FALSE)&gt;Q$3,5,IF(VLOOKUP($E106,'Country Indicator Data'!$B$4:$N$300,9,FALSE)&lt;Q$4,0,5-(LOG(Q$3)-LOG(VLOOKUP($E106,'Country Indicator Data'!$B$4:$N$300,9,FALSE)))/(LOG(Q$3)-LOG(Q$4))*5)),1))))</f>
        <v>5</v>
      </c>
      <c r="R106" s="163">
        <f t="shared" si="43"/>
        <v>5</v>
      </c>
      <c r="S106" s="163">
        <f>IF(LEN(E106)&gt;3,((IF(VLOOKUP($C106,'Regional Crises'!$B$1:$R$66,17,FALSE)="x","x",ROUND(IF(VLOOKUP($C106,'Regional Crises'!$B$1:$R$66,17,FALSE)&gt;S$3,0,IF(VLOOKUP($C106,'Regional Crises'!$B$1:$R$66,17,FALSE)&lt;S$4,5,(S$3-VLOOKUP($C106,'Regional Crises'!$B$1:$R$66,17,FALSE))/(S$3-S$4)*5)),1)))),(IF(VLOOKUP($E106,'Country Indicator Data'!$B$4:$N$300,13,FALSE)="x","x",ROUND(IF(VLOOKUP($E106,'Country Indicator Data'!$B$4:$N$300,13,FALSE)&gt;S$3,0,IF(VLOOKUP($E106,'Country Indicator Data'!$B$4:$N$300,13,FALSE)&lt;S$4,5,(S$3-VLOOKUP($E106,'Country Indicator Data'!$B$4:$N$300,13,FALSE))/(S$3-S$4)*5)),1))))</f>
        <v>3.8</v>
      </c>
      <c r="T106" s="163">
        <f>IF(LEN(E106)&gt;3,((IF(VLOOKUP($C106,'Regional Crises'!$B$1:$R$66,14,FALSE)="x","x",ROUND(IF(VLOOKUP($C106,'Regional Crises'!$B$1:$R$66,14,FALSE)&gt;T$3,0,IF(VLOOKUP($C106,'Regional Crises'!$B$1:$R$66,14,FALSE)&lt;T$4,5,(T$3-VLOOKUP($C106,'Regional Crises'!$B$1:$R$66,14,FALSE))/(T$3-T$4)*5)),1)))),(IF(VLOOKUP($E106,'Country Indicator Data'!$B$4:$N$300,10,FALSE)="x","x",ROUND(IF(VLOOKUP($E106,'Country Indicator Data'!$B$4:$N$300,10,FALSE)&gt;T$3,0,IF(VLOOKUP($E106,'Country Indicator Data'!$B$4:$N$300,10,FALSE)&lt;T$4,5,(T$3-VLOOKUP($E106,'Country Indicator Data'!$B$4:$N$300,10,FALSE))/(T$3-T$4)*5)),1))))</f>
        <v>3.4</v>
      </c>
      <c r="U106" s="163">
        <f>IF(LEN(E106)&gt;3,((IF(VLOOKUP($C106,'Regional Crises'!$B$1:$R$66,15,FALSE)="x","x",ROUND(IF(VLOOKUP($C106,'Regional Crises'!$B$1:$R$66,15,FALSE)&gt;U$3,0,IF(VLOOKUP($C106,'Regional Crises'!$B$1:$R$66,15,FALSE)&lt;U$4,5,(U$3-VLOOKUP($C106,'Regional Crises'!$B$1:$R$66,15,FALSE))/(U$3-U$4)*5)),1)))),(IF(VLOOKUP($E106,'Country Indicator Data'!$B$4:$N$300,11,FALSE)="x","x",ROUND(IF(VLOOKUP($E106,'Country Indicator Data'!$B$4:$N$300,11,FALSE)&gt;U$3,0,IF(VLOOKUP($E106,'Country Indicator Data'!$B$4:$N$300,11,FALSE)&lt;U$4,5,(U$3-VLOOKUP($E106,'Country Indicator Data'!$B$4:$N$300,11,FALSE))/(U$3-U$4)*5)),1))))</f>
        <v>3.1</v>
      </c>
      <c r="V106" s="163">
        <f>IF(LEN(E106)&gt;3,((IF(VLOOKUP($C106,'Regional Crises'!$B$1:$R$66,16,FALSE)="x","x",ROUND(IF(VLOOKUP($C106,'Regional Crises'!$B$1:$R$66,16,FALSE)&gt;V$3,0,IF(VLOOKUP($C106,'Regional Crises'!$B$1:$R$66,16,FALSE)&lt;V$4,5,(V$3-VLOOKUP($C106,'Regional Crises'!$B$1:$R$66,16,FALSE))/(V$3-V$4)*5)),1)))),(IF(VLOOKUP($E106,'Country Indicator Data'!$B$4:$N$300,12,FALSE)="x","x",ROUND(IF(VLOOKUP($E106,'Country Indicator Data'!$B$4:$N$300,12,FALSE)&gt;V$3,0,IF(VLOOKUP($E106,'Country Indicator Data'!$B$4:$N$300,12,FALSE)&lt;V$4,5,(V$3-VLOOKUP($E106,'Country Indicator Data'!$B$4:$N$300,12,FALSE))/(V$3-V$4)*5)),1))))</f>
        <v>2.8</v>
      </c>
      <c r="W106" s="163">
        <f t="shared" si="44"/>
        <v>3.3</v>
      </c>
      <c r="X106" s="163">
        <f t="shared" si="45"/>
        <v>3.5</v>
      </c>
      <c r="Y106" s="184">
        <f>IF('Core Indicators'!FC103="x","x",IF('Core Indicators'!FC103&gt;=5,5,IF('Core Indicators'!FC103&gt;=4,4,IF('Core Indicators'!FC103&gt;=3,3,IF('Core Indicators'!FC103&gt;=2,2,IF('Core Indicators'!FC103&gt;=1,1,0))))))</f>
        <v>3</v>
      </c>
      <c r="Z106" s="163">
        <f t="shared" si="46"/>
        <v>3</v>
      </c>
      <c r="AA106" s="184">
        <f>'Crisis Indicator Data'!Y103</f>
        <v>1</v>
      </c>
      <c r="AB106" s="184">
        <f>'Crisis Indicator Data'!Z103</f>
        <v>3</v>
      </c>
      <c r="AC106" s="184">
        <f>'Crisis Indicator Data'!AA103</f>
        <v>2</v>
      </c>
      <c r="AD106" s="184">
        <f>'Crisis Indicator Data'!AB103</f>
        <v>3</v>
      </c>
      <c r="AE106" s="184">
        <f t="shared" si="47"/>
        <v>4</v>
      </c>
      <c r="AF106" s="184">
        <f>'Crisis Indicator Data'!AC103</f>
        <v>2</v>
      </c>
      <c r="AG106" s="184">
        <f>'Crisis Indicator Data'!AD103</f>
        <v>3</v>
      </c>
      <c r="AH106" s="184">
        <f t="shared" si="48"/>
        <v>5</v>
      </c>
      <c r="AI106" s="184">
        <f>'Crisis Indicator Data'!AE103</f>
        <v>3</v>
      </c>
      <c r="AJ106" s="184">
        <f>'Crisis Indicator Data'!AF103</f>
        <v>1</v>
      </c>
      <c r="AK106" s="184">
        <f>'Crisis Indicator Data'!AG103</f>
        <v>3</v>
      </c>
      <c r="AL106" s="184">
        <f t="shared" si="49"/>
        <v>5</v>
      </c>
      <c r="AM106" s="163">
        <f t="shared" si="50"/>
        <v>5</v>
      </c>
      <c r="AN106" s="163">
        <f t="shared" si="51"/>
        <v>4</v>
      </c>
    </row>
    <row r="107" spans="1:40" ht="13.5" customHeight="1" x14ac:dyDescent="0.35">
      <c r="A107" s="172" t="str">
        <f>'Crisis Indicator Data'!A104</f>
        <v>Northwest Banditry</v>
      </c>
      <c r="B107" s="173" t="str">
        <f>'Crisis Indicator Data'!B104</f>
        <v>Violence,Displacement</v>
      </c>
      <c r="C107" s="173" t="str">
        <f>'Crisis Indicator Data'!C104</f>
        <v>NGA007</v>
      </c>
      <c r="D107" s="173" t="str">
        <f>'Crisis Indicator Data'!D104</f>
        <v>Nigeria</v>
      </c>
      <c r="E107" s="174" t="str">
        <f>'Crisis Indicator Data'!E104</f>
        <v>NGA</v>
      </c>
      <c r="F107" s="163">
        <f>IF(LEN(E107)&gt;3,(IF(VLOOKUP($C107,'Regional Crises'!$B$1:$R$66,7,FALSE)="x","x",ROUND(IF(VLOOKUP($C107,'Regional Crises'!$B$1:$R$66,7,FALSE)&gt;$F$3,5,IF(VLOOKUP($C107,'Regional Crises'!$B$1:$R$66,7,FALSE)&lt;F$4,0,($F$3-VLOOKUP($C107,'Regional Crises'!$B$1:$R$66,7,FALSE))/($F$3-$F$4)*5)),1))),IF(VLOOKUP($E107,'Country Indicator Data'!$B$4:$N$300,3,FALSE)="x","x",ROUND(IF(VLOOKUP($E107,'Country Indicator Data'!$B$4:$N$300,3,FALSE)&gt;$F$3,5,IF(VLOOKUP($E107,'Country Indicator Data'!$B$4:$N$300,3,FALSE)&lt;$F$4,0,($F$3-VLOOKUP($E107,'Country Indicator Data'!$B$4:$N$300,3,FALSE))/($F$3-$F$4)*5)),1)))</f>
        <v>3.9</v>
      </c>
      <c r="G107" s="163">
        <f>IF(LEN(E107)&gt;3,(IF(VLOOKUP($C107,'Regional Crises'!$B$1:$R$66,9,FALSE)="x","x",ROUND(IF(VLOOKUP($C107,'Regional Crises'!$B$1:$R$66,9,FALSE)&gt;G$3,5,IF(VLOOKUP($C107,'Regional Crises'!$B$1:$R$66,9,FALSE)&lt;G$4,0,(G$3-VLOOKUP($C107,'Regional Crises'!$B$1:$R$66,9,FALSE))/(G$3-G$4)*5)),1))),IF(VLOOKUP($E107,'Country Indicator Data'!$B$4:$N$300,5,FALSE)="x","x",ROUND(IF(VLOOKUP($E107,'Country Indicator Data'!$B$4:$N$300,5,FALSE)&gt;G$3,5,IF(VLOOKUP($E107,'Country Indicator Data'!$B$4:$N$300,5,FALSE)&lt;G$4,0,(G$3-VLOOKUP($E107,'Country Indicator Data'!$B$4:$N$300,5,FALSE))/(G$3-G$4)*5)),1)))</f>
        <v>2.9</v>
      </c>
      <c r="H107" s="163">
        <f t="shared" si="39"/>
        <v>3.4</v>
      </c>
      <c r="I107" s="163">
        <f>IF(LEN(E107)&gt;3,(IF(VLOOKUP($C107,'Regional Crises'!$B$1:$R$66,6,FALSE)="x","x",ROUND(IF(VLOOKUP($C107,'Regional Crises'!$B$1:$R$66,6,FALSE)&gt;I$3,5,IF(VLOOKUP($C107,'Regional Crises'!$B$1:$R$66,6,FALSE)&lt;I$4,0,5-(I$3-VLOOKUP($C107,'Regional Crises'!$B$1:$R$66,6,FALSE))/(I$3-I$4)*5)),1))),IF(VLOOKUP($E107,'Country Indicator Data'!$B$4:$N$300,2,FALSE)="x","x",ROUND(IF(VLOOKUP($E107,'Country Indicator Data'!$B$4:$N$300,2,FALSE)&gt;I$3,5,IF(VLOOKUP($E107,'Country Indicator Data'!$B$4:$N$300,2,FALSE)&lt;I$4,0,5-(I$3-VLOOKUP($E107,'Country Indicator Data'!$B$4:$N$300,2,FALSE))/(I$3-I$4)*5)),1)))</f>
        <v>4.0999999999999996</v>
      </c>
      <c r="J107" s="163">
        <f>IF(LEN(E107)&gt;3,(IF(VLOOKUP($C107,'Regional Crises'!$B$1:$R$66,8,FALSE)="x","x",ROUND(IF(VLOOKUP($C107,'Regional Crises'!$B$1:$R$66,8,FALSE)&gt;J$3,5,IF(VLOOKUP($C107,'Regional Crises'!$B$1:$R$66,8,FALSE)&lt;J$4,0,5-(J$3-VLOOKUP($C107,'Regional Crises'!$B$1:$R$66,8,FALSE))/(J$3-J$4)*5)),1))),IF(VLOOKUP($E107,'Country Indicator Data'!$B$4:$N$300,4,FALSE)="x","x",ROUND(IF(VLOOKUP($E107,'Country Indicator Data'!$B$4:$N$300,4,FALSE)&gt;J$3,5,IF(VLOOKUP($E107,'Country Indicator Data'!$B$4:$N$300,4,FALSE)&lt;J$4,0,5-(J$3-VLOOKUP($E107,'Country Indicator Data'!$B$4:$N$300,4,FALSE))/(J$3-J$4)*5)),1)))</f>
        <v>0.3</v>
      </c>
      <c r="K107" s="163">
        <f t="shared" si="40"/>
        <v>2.1999999999999997</v>
      </c>
      <c r="L107" s="163" t="str">
        <f>IF(LEN(E107)&gt;3,(IF(VLOOKUP($C107,'Regional Crises'!$B$1:$R$66,10,FALSE)="x","x",ROUND(IF(VLOOKUP($C107,'Regional Crises'!$B$1:$R$66,10,FALSE)&gt;L$3,5,IF(VLOOKUP($C107,'Regional Crises'!$B$1:$R$66,10,FALSE)&lt;L$4,0,5-(L$3-VLOOKUP($C107,'Regional Crises'!$B$1:$R$66,10,FALSE))/(L$3-L$4)*5)),1))),IF(VLOOKUP($E107,'Country Indicator Data'!$B$4:$N$300,6,FALSE)="x","x",ROUND(IF(VLOOKUP($E107,'Country Indicator Data'!$B$4:$N$300,6,FALSE)&gt;L$3,5,IF(VLOOKUP($E107,'Country Indicator Data'!$B$4:$N$300,6,FALSE)&lt;L$4,0,5-(L$3-VLOOKUP($E107,'Country Indicator Data'!$B$4:$N$300,6,FALSE))/(L$3-L$4)*5)),1)))</f>
        <v>x</v>
      </c>
      <c r="M107" s="163">
        <f>IF(LEN(E107)&gt;3,(IF(VLOOKUP($C107,'Regional Crises'!$B$1:$R$66,11,FALSE)="x","x",ROUND(IF(VLOOKUP($C107,'Regional Crises'!$B$1:$R$66,11,FALSE)&gt;M$3,5,IF(VLOOKUP($C107,'Regional Crises'!$B$1:$R$66,11,FALSE)&lt;M$4,0,5-(M$3-VLOOKUP($C107,'Regional Crises'!$B$1:$R$66,11,FALSE))/(M$3-M$4)*5)),1))),IF(VLOOKUP($E107,'Country Indicator Data'!$B$4:$N$300,7,FALSE)="x","x",ROUND(IF(VLOOKUP($E107,'Country Indicator Data'!$B$4:$N$300,7,FALSE)&gt;M$3,5,IF(VLOOKUP($E107,'Country Indicator Data'!$B$4:$N$300,7,FALSE)&lt;M$4,0,5-(M$3-VLOOKUP($E107,'Country Indicator Data'!$B$4:$N$300,7,FALSE))/(M$3-M$4)*5)),1)))</f>
        <v>1.3</v>
      </c>
      <c r="N107" s="163">
        <f t="shared" si="41"/>
        <v>1.3</v>
      </c>
      <c r="O107" s="163">
        <f t="shared" si="42"/>
        <v>2.2999999999999998</v>
      </c>
      <c r="P107" s="163">
        <f>IF(LEN(E107)&gt;3,VLOOKUP(C107,'Regional Crises'!$B$1:$R$69,12,FALSE),VLOOKUP(E107,'Country Indicator Data'!$B$4:$I$300,8,FALSE))</f>
        <v>5</v>
      </c>
      <c r="Q107" s="163">
        <f>IF(LEN(E107)&gt;3,((IF(VLOOKUP($C107,'Regional Crises'!$B$1:$R$66,13,FALSE)="x","x",ROUND(IF(VLOOKUP($C107,'Regional Crises'!$B$1:$R$66,13,FALSE)&gt;Q$3,5,IF(VLOOKUP($C107,'Regional Crises'!$B$1:$R$66,13,FALSE)&lt;Q$4,0,5-(LOG(Q$3)-LOG(VLOOKUP($C107,'Regional Crises'!$B$1:$R$66,13,FALSE)))/(LOG(Q$3)-LOG(Q$4))*5)),1)))),(IF(VLOOKUP($E107,'Country Indicator Data'!$B$4:$N$300,9,FALSE)="x","x",ROUND(IF(VLOOKUP($E107,'Country Indicator Data'!$B$4:$N$300,9,FALSE)&gt;Q$3,5,IF(VLOOKUP($E107,'Country Indicator Data'!$B$4:$N$300,9,FALSE)&lt;Q$4,0,5-(LOG(Q$3)-LOG(VLOOKUP($E107,'Country Indicator Data'!$B$4:$N$300,9,FALSE)))/(LOG(Q$3)-LOG(Q$4))*5)),1))))</f>
        <v>5</v>
      </c>
      <c r="R107" s="163">
        <f t="shared" si="43"/>
        <v>5</v>
      </c>
      <c r="S107" s="163">
        <f>IF(LEN(E107)&gt;3,((IF(VLOOKUP($C107,'Regional Crises'!$B$1:$R$66,17,FALSE)="x","x",ROUND(IF(VLOOKUP($C107,'Regional Crises'!$B$1:$R$66,17,FALSE)&gt;S$3,0,IF(VLOOKUP($C107,'Regional Crises'!$B$1:$R$66,17,FALSE)&lt;S$4,5,(S$3-VLOOKUP($C107,'Regional Crises'!$B$1:$R$66,17,FALSE))/(S$3-S$4)*5)),1)))),(IF(VLOOKUP($E107,'Country Indicator Data'!$B$4:$N$300,13,FALSE)="x","x",ROUND(IF(VLOOKUP($E107,'Country Indicator Data'!$B$4:$N$300,13,FALSE)&gt;S$3,0,IF(VLOOKUP($E107,'Country Indicator Data'!$B$4:$N$300,13,FALSE)&lt;S$4,5,(S$3-VLOOKUP($E107,'Country Indicator Data'!$B$4:$N$300,13,FALSE))/(S$3-S$4)*5)),1))))</f>
        <v>3.8</v>
      </c>
      <c r="T107" s="163">
        <f>IF(LEN(E107)&gt;3,((IF(VLOOKUP($C107,'Regional Crises'!$B$1:$R$66,14,FALSE)="x","x",ROUND(IF(VLOOKUP($C107,'Regional Crises'!$B$1:$R$66,14,FALSE)&gt;T$3,0,IF(VLOOKUP($C107,'Regional Crises'!$B$1:$R$66,14,FALSE)&lt;T$4,5,(T$3-VLOOKUP($C107,'Regional Crises'!$B$1:$R$66,14,FALSE))/(T$3-T$4)*5)),1)))),(IF(VLOOKUP($E107,'Country Indicator Data'!$B$4:$N$300,10,FALSE)="x","x",ROUND(IF(VLOOKUP($E107,'Country Indicator Data'!$B$4:$N$300,10,FALSE)&gt;T$3,0,IF(VLOOKUP($E107,'Country Indicator Data'!$B$4:$N$300,10,FALSE)&lt;T$4,5,(T$3-VLOOKUP($E107,'Country Indicator Data'!$B$4:$N$300,10,FALSE))/(T$3-T$4)*5)),1))))</f>
        <v>3.4</v>
      </c>
      <c r="U107" s="163">
        <f>IF(LEN(E107)&gt;3,((IF(VLOOKUP($C107,'Regional Crises'!$B$1:$R$66,15,FALSE)="x","x",ROUND(IF(VLOOKUP($C107,'Regional Crises'!$B$1:$R$66,15,FALSE)&gt;U$3,0,IF(VLOOKUP($C107,'Regional Crises'!$B$1:$R$66,15,FALSE)&lt;U$4,5,(U$3-VLOOKUP($C107,'Regional Crises'!$B$1:$R$66,15,FALSE))/(U$3-U$4)*5)),1)))),(IF(VLOOKUP($E107,'Country Indicator Data'!$B$4:$N$300,11,FALSE)="x","x",ROUND(IF(VLOOKUP($E107,'Country Indicator Data'!$B$4:$N$300,11,FALSE)&gt;U$3,0,IF(VLOOKUP($E107,'Country Indicator Data'!$B$4:$N$300,11,FALSE)&lt;U$4,5,(U$3-VLOOKUP($E107,'Country Indicator Data'!$B$4:$N$300,11,FALSE))/(U$3-U$4)*5)),1))))</f>
        <v>3.1</v>
      </c>
      <c r="V107" s="163">
        <f>IF(LEN(E107)&gt;3,((IF(VLOOKUP($C107,'Regional Crises'!$B$1:$R$66,16,FALSE)="x","x",ROUND(IF(VLOOKUP($C107,'Regional Crises'!$B$1:$R$66,16,FALSE)&gt;V$3,0,IF(VLOOKUP($C107,'Regional Crises'!$B$1:$R$66,16,FALSE)&lt;V$4,5,(V$3-VLOOKUP($C107,'Regional Crises'!$B$1:$R$66,16,FALSE))/(V$3-V$4)*5)),1)))),(IF(VLOOKUP($E107,'Country Indicator Data'!$B$4:$N$300,12,FALSE)="x","x",ROUND(IF(VLOOKUP($E107,'Country Indicator Data'!$B$4:$N$300,12,FALSE)&gt;V$3,0,IF(VLOOKUP($E107,'Country Indicator Data'!$B$4:$N$300,12,FALSE)&lt;V$4,5,(V$3-VLOOKUP($E107,'Country Indicator Data'!$B$4:$N$300,12,FALSE))/(V$3-V$4)*5)),1))))</f>
        <v>2.8</v>
      </c>
      <c r="W107" s="163">
        <f t="shared" si="44"/>
        <v>3.3</v>
      </c>
      <c r="X107" s="163">
        <f t="shared" si="45"/>
        <v>3.5</v>
      </c>
      <c r="Y107" s="184">
        <f>IF('Core Indicators'!FC104="x","x",IF('Core Indicators'!FC104&gt;=5,5,IF('Core Indicators'!FC104&gt;=4,4,IF('Core Indicators'!FC104&gt;=3,3,IF('Core Indicators'!FC104&gt;=2,2,IF('Core Indicators'!FC104&gt;=1,1,0))))))</f>
        <v>2</v>
      </c>
      <c r="Z107" s="163">
        <f t="shared" si="46"/>
        <v>2</v>
      </c>
      <c r="AA107" s="184">
        <f>'Crisis Indicator Data'!Y104</f>
        <v>1</v>
      </c>
      <c r="AB107" s="184">
        <f>'Crisis Indicator Data'!Z104</f>
        <v>2</v>
      </c>
      <c r="AC107" s="184">
        <f>'Crisis Indicator Data'!AA104</f>
        <v>0</v>
      </c>
      <c r="AD107" s="184">
        <f>'Crisis Indicator Data'!AB104</f>
        <v>0</v>
      </c>
      <c r="AE107" s="184">
        <f t="shared" si="47"/>
        <v>2</v>
      </c>
      <c r="AF107" s="184">
        <f>'Crisis Indicator Data'!AC104</f>
        <v>0</v>
      </c>
      <c r="AG107" s="184">
        <f>'Crisis Indicator Data'!AD104</f>
        <v>2</v>
      </c>
      <c r="AH107" s="184">
        <f t="shared" si="48"/>
        <v>2</v>
      </c>
      <c r="AI107" s="184">
        <f>'Crisis Indicator Data'!AE104</f>
        <v>2</v>
      </c>
      <c r="AJ107" s="184">
        <f>'Crisis Indicator Data'!AF104</f>
        <v>1</v>
      </c>
      <c r="AK107" s="184">
        <f>'Crisis Indicator Data'!AG104</f>
        <v>3</v>
      </c>
      <c r="AL107" s="184">
        <f t="shared" si="49"/>
        <v>4</v>
      </c>
      <c r="AM107" s="163">
        <f t="shared" si="50"/>
        <v>3</v>
      </c>
      <c r="AN107" s="163">
        <f t="shared" si="51"/>
        <v>2.5</v>
      </c>
    </row>
    <row r="108" spans="1:40" ht="13.5" customHeight="1" x14ac:dyDescent="0.35">
      <c r="A108" s="172" t="str">
        <f>'Crisis Indicator Data'!A105</f>
        <v>Cameroonian Refugees in Nigeria</v>
      </c>
      <c r="B108" s="173" t="str">
        <f>'Crisis Indicator Data'!B105</f>
        <v>Displacement</v>
      </c>
      <c r="C108" s="173" t="str">
        <f>'Crisis Indicator Data'!C105</f>
        <v>NGA008</v>
      </c>
      <c r="D108" s="173" t="str">
        <f>'Crisis Indicator Data'!D105</f>
        <v>Nigeria</v>
      </c>
      <c r="E108" s="174" t="str">
        <f>'Crisis Indicator Data'!E105</f>
        <v>NGA</v>
      </c>
      <c r="F108" s="163">
        <f>IF(LEN(E108)&gt;3,(IF(VLOOKUP($C108,'Regional Crises'!$B$1:$R$66,7,FALSE)="x","x",ROUND(IF(VLOOKUP($C108,'Regional Crises'!$B$1:$R$66,7,FALSE)&gt;$F$3,5,IF(VLOOKUP($C108,'Regional Crises'!$B$1:$R$66,7,FALSE)&lt;F$4,0,($F$3-VLOOKUP($C108,'Regional Crises'!$B$1:$R$66,7,FALSE))/($F$3-$F$4)*5)),1))),IF(VLOOKUP($E108,'Country Indicator Data'!$B$4:$N$300,3,FALSE)="x","x",ROUND(IF(VLOOKUP($E108,'Country Indicator Data'!$B$4:$N$300,3,FALSE)&gt;$F$3,5,IF(VLOOKUP($E108,'Country Indicator Data'!$B$4:$N$300,3,FALSE)&lt;$F$4,0,($F$3-VLOOKUP($E108,'Country Indicator Data'!$B$4:$N$300,3,FALSE))/($F$3-$F$4)*5)),1)))</f>
        <v>3.9</v>
      </c>
      <c r="G108" s="163">
        <f>IF(LEN(E108)&gt;3,(IF(VLOOKUP($C108,'Regional Crises'!$B$1:$R$66,9,FALSE)="x","x",ROUND(IF(VLOOKUP($C108,'Regional Crises'!$B$1:$R$66,9,FALSE)&gt;G$3,5,IF(VLOOKUP($C108,'Regional Crises'!$B$1:$R$66,9,FALSE)&lt;G$4,0,(G$3-VLOOKUP($C108,'Regional Crises'!$B$1:$R$66,9,FALSE))/(G$3-G$4)*5)),1))),IF(VLOOKUP($E108,'Country Indicator Data'!$B$4:$N$300,5,FALSE)="x","x",ROUND(IF(VLOOKUP($E108,'Country Indicator Data'!$B$4:$N$300,5,FALSE)&gt;G$3,5,IF(VLOOKUP($E108,'Country Indicator Data'!$B$4:$N$300,5,FALSE)&lt;G$4,0,(G$3-VLOOKUP($E108,'Country Indicator Data'!$B$4:$N$300,5,FALSE))/(G$3-G$4)*5)),1)))</f>
        <v>2.9</v>
      </c>
      <c r="H108" s="163">
        <f t="shared" si="39"/>
        <v>3.4</v>
      </c>
      <c r="I108" s="163">
        <f>IF(LEN(E108)&gt;3,(IF(VLOOKUP($C108,'Regional Crises'!$B$1:$R$66,6,FALSE)="x","x",ROUND(IF(VLOOKUP($C108,'Regional Crises'!$B$1:$R$66,6,FALSE)&gt;I$3,5,IF(VLOOKUP($C108,'Regional Crises'!$B$1:$R$66,6,FALSE)&lt;I$4,0,5-(I$3-VLOOKUP($C108,'Regional Crises'!$B$1:$R$66,6,FALSE))/(I$3-I$4)*5)),1))),IF(VLOOKUP($E108,'Country Indicator Data'!$B$4:$N$300,2,FALSE)="x","x",ROUND(IF(VLOOKUP($E108,'Country Indicator Data'!$B$4:$N$300,2,FALSE)&gt;I$3,5,IF(VLOOKUP($E108,'Country Indicator Data'!$B$4:$N$300,2,FALSE)&lt;I$4,0,5-(I$3-VLOOKUP($E108,'Country Indicator Data'!$B$4:$N$300,2,FALSE))/(I$3-I$4)*5)),1)))</f>
        <v>4.0999999999999996</v>
      </c>
      <c r="J108" s="163">
        <f>IF(LEN(E108)&gt;3,(IF(VLOOKUP($C108,'Regional Crises'!$B$1:$R$66,8,FALSE)="x","x",ROUND(IF(VLOOKUP($C108,'Regional Crises'!$B$1:$R$66,8,FALSE)&gt;J$3,5,IF(VLOOKUP($C108,'Regional Crises'!$B$1:$R$66,8,FALSE)&lt;J$4,0,5-(J$3-VLOOKUP($C108,'Regional Crises'!$B$1:$R$66,8,FALSE))/(J$3-J$4)*5)),1))),IF(VLOOKUP($E108,'Country Indicator Data'!$B$4:$N$300,4,FALSE)="x","x",ROUND(IF(VLOOKUP($E108,'Country Indicator Data'!$B$4:$N$300,4,FALSE)&gt;J$3,5,IF(VLOOKUP($E108,'Country Indicator Data'!$B$4:$N$300,4,FALSE)&lt;J$4,0,5-(J$3-VLOOKUP($E108,'Country Indicator Data'!$B$4:$N$300,4,FALSE))/(J$3-J$4)*5)),1)))</f>
        <v>0.3</v>
      </c>
      <c r="K108" s="163">
        <f t="shared" si="40"/>
        <v>2.1999999999999997</v>
      </c>
      <c r="L108" s="163" t="str">
        <f>IF(LEN(E108)&gt;3,(IF(VLOOKUP($C108,'Regional Crises'!$B$1:$R$66,10,FALSE)="x","x",ROUND(IF(VLOOKUP($C108,'Regional Crises'!$B$1:$R$66,10,FALSE)&gt;L$3,5,IF(VLOOKUP($C108,'Regional Crises'!$B$1:$R$66,10,FALSE)&lt;L$4,0,5-(L$3-VLOOKUP($C108,'Regional Crises'!$B$1:$R$66,10,FALSE))/(L$3-L$4)*5)),1))),IF(VLOOKUP($E108,'Country Indicator Data'!$B$4:$N$300,6,FALSE)="x","x",ROUND(IF(VLOOKUP($E108,'Country Indicator Data'!$B$4:$N$300,6,FALSE)&gt;L$3,5,IF(VLOOKUP($E108,'Country Indicator Data'!$B$4:$N$300,6,FALSE)&lt;L$4,0,5-(L$3-VLOOKUP($E108,'Country Indicator Data'!$B$4:$N$300,6,FALSE))/(L$3-L$4)*5)),1)))</f>
        <v>x</v>
      </c>
      <c r="M108" s="163">
        <f>IF(LEN(E108)&gt;3,(IF(VLOOKUP($C108,'Regional Crises'!$B$1:$R$66,11,FALSE)="x","x",ROUND(IF(VLOOKUP($C108,'Regional Crises'!$B$1:$R$66,11,FALSE)&gt;M$3,5,IF(VLOOKUP($C108,'Regional Crises'!$B$1:$R$66,11,FALSE)&lt;M$4,0,5-(M$3-VLOOKUP($C108,'Regional Crises'!$B$1:$R$66,11,FALSE))/(M$3-M$4)*5)),1))),IF(VLOOKUP($E108,'Country Indicator Data'!$B$4:$N$300,7,FALSE)="x","x",ROUND(IF(VLOOKUP($E108,'Country Indicator Data'!$B$4:$N$300,7,FALSE)&gt;M$3,5,IF(VLOOKUP($E108,'Country Indicator Data'!$B$4:$N$300,7,FALSE)&lt;M$4,0,5-(M$3-VLOOKUP($E108,'Country Indicator Data'!$B$4:$N$300,7,FALSE))/(M$3-M$4)*5)),1)))</f>
        <v>1.3</v>
      </c>
      <c r="N108" s="163">
        <f t="shared" si="41"/>
        <v>1.3</v>
      </c>
      <c r="O108" s="163">
        <f t="shared" si="42"/>
        <v>2.2999999999999998</v>
      </c>
      <c r="P108" s="163">
        <f>IF(LEN(E108)&gt;3,VLOOKUP(C108,'Regional Crises'!$B$1:$R$69,12,FALSE),VLOOKUP(E108,'Country Indicator Data'!$B$4:$I$300,8,FALSE))</f>
        <v>5</v>
      </c>
      <c r="Q108" s="163">
        <f>IF(LEN(E108)&gt;3,((IF(VLOOKUP($C108,'Regional Crises'!$B$1:$R$66,13,FALSE)="x","x",ROUND(IF(VLOOKUP($C108,'Regional Crises'!$B$1:$R$66,13,FALSE)&gt;Q$3,5,IF(VLOOKUP($C108,'Regional Crises'!$B$1:$R$66,13,FALSE)&lt;Q$4,0,5-(LOG(Q$3)-LOG(VLOOKUP($C108,'Regional Crises'!$B$1:$R$66,13,FALSE)))/(LOG(Q$3)-LOG(Q$4))*5)),1)))),(IF(VLOOKUP($E108,'Country Indicator Data'!$B$4:$N$300,9,FALSE)="x","x",ROUND(IF(VLOOKUP($E108,'Country Indicator Data'!$B$4:$N$300,9,FALSE)&gt;Q$3,5,IF(VLOOKUP($E108,'Country Indicator Data'!$B$4:$N$300,9,FALSE)&lt;Q$4,0,5-(LOG(Q$3)-LOG(VLOOKUP($E108,'Country Indicator Data'!$B$4:$N$300,9,FALSE)))/(LOG(Q$3)-LOG(Q$4))*5)),1))))</f>
        <v>5</v>
      </c>
      <c r="R108" s="163">
        <f t="shared" si="43"/>
        <v>5</v>
      </c>
      <c r="S108" s="163">
        <f>IF(LEN(E108)&gt;3,((IF(VLOOKUP($C108,'Regional Crises'!$B$1:$R$66,17,FALSE)="x","x",ROUND(IF(VLOOKUP($C108,'Regional Crises'!$B$1:$R$66,17,FALSE)&gt;S$3,0,IF(VLOOKUP($C108,'Regional Crises'!$B$1:$R$66,17,FALSE)&lt;S$4,5,(S$3-VLOOKUP($C108,'Regional Crises'!$B$1:$R$66,17,FALSE))/(S$3-S$4)*5)),1)))),(IF(VLOOKUP($E108,'Country Indicator Data'!$B$4:$N$300,13,FALSE)="x","x",ROUND(IF(VLOOKUP($E108,'Country Indicator Data'!$B$4:$N$300,13,FALSE)&gt;S$3,0,IF(VLOOKUP($E108,'Country Indicator Data'!$B$4:$N$300,13,FALSE)&lt;S$4,5,(S$3-VLOOKUP($E108,'Country Indicator Data'!$B$4:$N$300,13,FALSE))/(S$3-S$4)*5)),1))))</f>
        <v>3.8</v>
      </c>
      <c r="T108" s="163">
        <f>IF(LEN(E108)&gt;3,((IF(VLOOKUP($C108,'Regional Crises'!$B$1:$R$66,14,FALSE)="x","x",ROUND(IF(VLOOKUP($C108,'Regional Crises'!$B$1:$R$66,14,FALSE)&gt;T$3,0,IF(VLOOKUP($C108,'Regional Crises'!$B$1:$R$66,14,FALSE)&lt;T$4,5,(T$3-VLOOKUP($C108,'Regional Crises'!$B$1:$R$66,14,FALSE))/(T$3-T$4)*5)),1)))),(IF(VLOOKUP($E108,'Country Indicator Data'!$B$4:$N$300,10,FALSE)="x","x",ROUND(IF(VLOOKUP($E108,'Country Indicator Data'!$B$4:$N$300,10,FALSE)&gt;T$3,0,IF(VLOOKUP($E108,'Country Indicator Data'!$B$4:$N$300,10,FALSE)&lt;T$4,5,(T$3-VLOOKUP($E108,'Country Indicator Data'!$B$4:$N$300,10,FALSE))/(T$3-T$4)*5)),1))))</f>
        <v>3.4</v>
      </c>
      <c r="U108" s="163">
        <f>IF(LEN(E108)&gt;3,((IF(VLOOKUP($C108,'Regional Crises'!$B$1:$R$66,15,FALSE)="x","x",ROUND(IF(VLOOKUP($C108,'Regional Crises'!$B$1:$R$66,15,FALSE)&gt;U$3,0,IF(VLOOKUP($C108,'Regional Crises'!$B$1:$R$66,15,FALSE)&lt;U$4,5,(U$3-VLOOKUP($C108,'Regional Crises'!$B$1:$R$66,15,FALSE))/(U$3-U$4)*5)),1)))),(IF(VLOOKUP($E108,'Country Indicator Data'!$B$4:$N$300,11,FALSE)="x","x",ROUND(IF(VLOOKUP($E108,'Country Indicator Data'!$B$4:$N$300,11,FALSE)&gt;U$3,0,IF(VLOOKUP($E108,'Country Indicator Data'!$B$4:$N$300,11,FALSE)&lt;U$4,5,(U$3-VLOOKUP($E108,'Country Indicator Data'!$B$4:$N$300,11,FALSE))/(U$3-U$4)*5)),1))))</f>
        <v>3.1</v>
      </c>
      <c r="V108" s="163">
        <f>IF(LEN(E108)&gt;3,((IF(VLOOKUP($C108,'Regional Crises'!$B$1:$R$66,16,FALSE)="x","x",ROUND(IF(VLOOKUP($C108,'Regional Crises'!$B$1:$R$66,16,FALSE)&gt;V$3,0,IF(VLOOKUP($C108,'Regional Crises'!$B$1:$R$66,16,FALSE)&lt;V$4,5,(V$3-VLOOKUP($C108,'Regional Crises'!$B$1:$R$66,16,FALSE))/(V$3-V$4)*5)),1)))),(IF(VLOOKUP($E108,'Country Indicator Data'!$B$4:$N$300,12,FALSE)="x","x",ROUND(IF(VLOOKUP($E108,'Country Indicator Data'!$B$4:$N$300,12,FALSE)&gt;V$3,0,IF(VLOOKUP($E108,'Country Indicator Data'!$B$4:$N$300,12,FALSE)&lt;V$4,5,(V$3-VLOOKUP($E108,'Country Indicator Data'!$B$4:$N$300,12,FALSE))/(V$3-V$4)*5)),1))))</f>
        <v>2.8</v>
      </c>
      <c r="W108" s="163">
        <f t="shared" si="44"/>
        <v>3.3</v>
      </c>
      <c r="X108" s="163">
        <f t="shared" si="45"/>
        <v>3.5</v>
      </c>
      <c r="Y108" s="184">
        <f>IF('Core Indicators'!FC105="x","x",IF('Core Indicators'!FC105&gt;=5,5,IF('Core Indicators'!FC105&gt;=4,4,IF('Core Indicators'!FC105&gt;=3,3,IF('Core Indicators'!FC105&gt;=2,2,IF('Core Indicators'!FC105&gt;=1,1,0))))))</f>
        <v>2</v>
      </c>
      <c r="Z108" s="163">
        <f t="shared" si="46"/>
        <v>2</v>
      </c>
      <c r="AA108" s="184">
        <f>'Crisis Indicator Data'!Y105</f>
        <v>1</v>
      </c>
      <c r="AB108" s="184">
        <f>'Crisis Indicator Data'!Z105</f>
        <v>3</v>
      </c>
      <c r="AC108" s="184">
        <f>'Crisis Indicator Data'!AA105</f>
        <v>0</v>
      </c>
      <c r="AD108" s="184">
        <f>'Crisis Indicator Data'!AB105</f>
        <v>0</v>
      </c>
      <c r="AE108" s="184">
        <f t="shared" si="47"/>
        <v>2</v>
      </c>
      <c r="AF108" s="184">
        <f>'Crisis Indicator Data'!AC105</f>
        <v>0</v>
      </c>
      <c r="AG108" s="184">
        <f>'Crisis Indicator Data'!AD105</f>
        <v>1</v>
      </c>
      <c r="AH108" s="184">
        <f t="shared" si="48"/>
        <v>1</v>
      </c>
      <c r="AI108" s="184">
        <f>'Crisis Indicator Data'!AE105</f>
        <v>0</v>
      </c>
      <c r="AJ108" s="184">
        <f>'Crisis Indicator Data'!AF105</f>
        <v>1</v>
      </c>
      <c r="AK108" s="184">
        <f>'Crisis Indicator Data'!AG105</f>
        <v>3</v>
      </c>
      <c r="AL108" s="184">
        <f t="shared" si="49"/>
        <v>3</v>
      </c>
      <c r="AM108" s="163">
        <f t="shared" si="50"/>
        <v>2</v>
      </c>
      <c r="AN108" s="163">
        <f t="shared" si="51"/>
        <v>2</v>
      </c>
    </row>
    <row r="109" spans="1:40" ht="13.5" customHeight="1" x14ac:dyDescent="0.35">
      <c r="A109" s="172" t="str">
        <f>'Crisis Indicator Data'!A106</f>
        <v>Socioeconomic crisis in Nicaragua</v>
      </c>
      <c r="B109" s="173" t="str">
        <f>'Crisis Indicator Data'!B106</f>
        <v>Socio-political</v>
      </c>
      <c r="C109" s="173" t="str">
        <f>'Crisis Indicator Data'!C106</f>
        <v>NIC001</v>
      </c>
      <c r="D109" s="173" t="str">
        <f>'Crisis Indicator Data'!D106</f>
        <v>Nicaragua</v>
      </c>
      <c r="E109" s="174" t="str">
        <f>'Crisis Indicator Data'!E106</f>
        <v>NIC</v>
      </c>
      <c r="F109" s="163">
        <f>IF(LEN(E109)&gt;3,(IF(VLOOKUP($C109,'Regional Crises'!$B$1:$R$66,7,FALSE)="x","x",ROUND(IF(VLOOKUP($C109,'Regional Crises'!$B$1:$R$66,7,FALSE)&gt;$F$3,5,IF(VLOOKUP($C109,'Regional Crises'!$B$1:$R$66,7,FALSE)&lt;F$4,0,($F$3-VLOOKUP($C109,'Regional Crises'!$B$1:$R$66,7,FALSE))/($F$3-$F$4)*5)),1))),IF(VLOOKUP($E109,'Country Indicator Data'!$B$4:$N$300,3,FALSE)="x","x",ROUND(IF(VLOOKUP($E109,'Country Indicator Data'!$B$4:$N$300,3,FALSE)&gt;$F$3,5,IF(VLOOKUP($E109,'Country Indicator Data'!$B$4:$N$300,3,FALSE)&lt;$F$4,0,($F$3-VLOOKUP($E109,'Country Indicator Data'!$B$4:$N$300,3,FALSE))/($F$3-$F$4)*5)),1)))</f>
        <v>2.9</v>
      </c>
      <c r="G109" s="163">
        <f>IF(LEN(E109)&gt;3,(IF(VLOOKUP($C109,'Regional Crises'!$B$1:$R$66,9,FALSE)="x","x",ROUND(IF(VLOOKUP($C109,'Regional Crises'!$B$1:$R$66,9,FALSE)&gt;G$3,5,IF(VLOOKUP($C109,'Regional Crises'!$B$1:$R$66,9,FALSE)&lt;G$4,0,(G$3-VLOOKUP($C109,'Regional Crises'!$B$1:$R$66,9,FALSE))/(G$3-G$4)*5)),1))),IF(VLOOKUP($E109,'Country Indicator Data'!$B$4:$N$300,5,FALSE)="x","x",ROUND(IF(VLOOKUP($E109,'Country Indicator Data'!$B$4:$N$300,5,FALSE)&gt;G$3,5,IF(VLOOKUP($E109,'Country Indicator Data'!$B$4:$N$300,5,FALSE)&lt;G$4,0,(G$3-VLOOKUP($E109,'Country Indicator Data'!$B$4:$N$300,5,FALSE))/(G$3-G$4)*5)),1)))</f>
        <v>3.4</v>
      </c>
      <c r="H109" s="163">
        <f t="shared" si="39"/>
        <v>3.15</v>
      </c>
      <c r="I109" s="163">
        <f>IF(LEN(E109)&gt;3,(IF(VLOOKUP($C109,'Regional Crises'!$B$1:$R$66,6,FALSE)="x","x",ROUND(IF(VLOOKUP($C109,'Regional Crises'!$B$1:$R$66,6,FALSE)&gt;I$3,5,IF(VLOOKUP($C109,'Regional Crises'!$B$1:$R$66,6,FALSE)&lt;I$4,0,5-(I$3-VLOOKUP($C109,'Regional Crises'!$B$1:$R$66,6,FALSE))/(I$3-I$4)*5)),1))),IF(VLOOKUP($E109,'Country Indicator Data'!$B$4:$N$300,2,FALSE)="x","x",ROUND(IF(VLOOKUP($E109,'Country Indicator Data'!$B$4:$N$300,2,FALSE)&gt;I$3,5,IF(VLOOKUP($E109,'Country Indicator Data'!$B$4:$N$300,2,FALSE)&lt;I$4,0,5-(I$3-VLOOKUP($E109,'Country Indicator Data'!$B$4:$N$300,2,FALSE))/(I$3-I$4)*5)),1)))</f>
        <v>1.3</v>
      </c>
      <c r="J109" s="163">
        <f>IF(LEN(E109)&gt;3,(IF(VLOOKUP($C109,'Regional Crises'!$B$1:$R$66,8,FALSE)="x","x",ROUND(IF(VLOOKUP($C109,'Regional Crises'!$B$1:$R$66,8,FALSE)&gt;J$3,5,IF(VLOOKUP($C109,'Regional Crises'!$B$1:$R$66,8,FALSE)&lt;J$4,0,5-(J$3-VLOOKUP($C109,'Regional Crises'!$B$1:$R$66,8,FALSE))/(J$3-J$4)*5)),1))),IF(VLOOKUP($E109,'Country Indicator Data'!$B$4:$N$300,4,FALSE)="x","x",ROUND(IF(VLOOKUP($E109,'Country Indicator Data'!$B$4:$N$300,4,FALSE)&gt;J$3,5,IF(VLOOKUP($E109,'Country Indicator Data'!$B$4:$N$300,4,FALSE)&lt;J$4,0,5-(J$3-VLOOKUP($E109,'Country Indicator Data'!$B$4:$N$300,4,FALSE))/(J$3-J$4)*5)),1)))</f>
        <v>1.4</v>
      </c>
      <c r="K109" s="163">
        <f t="shared" si="40"/>
        <v>1.35</v>
      </c>
      <c r="L109" s="163">
        <f>IF(LEN(E109)&gt;3,(IF(VLOOKUP($C109,'Regional Crises'!$B$1:$R$66,10,FALSE)="x","x",ROUND(IF(VLOOKUP($C109,'Regional Crises'!$B$1:$R$66,10,FALSE)&gt;L$3,5,IF(VLOOKUP($C109,'Regional Crises'!$B$1:$R$66,10,FALSE)&lt;L$4,0,5-(L$3-VLOOKUP($C109,'Regional Crises'!$B$1:$R$66,10,FALSE))/(L$3-L$4)*5)),1))),IF(VLOOKUP($E109,'Country Indicator Data'!$B$4:$N$300,6,FALSE)="x","x",ROUND(IF(VLOOKUP($E109,'Country Indicator Data'!$B$4:$N$300,6,FALSE)&gt;L$3,5,IF(VLOOKUP($E109,'Country Indicator Data'!$B$4:$N$300,6,FALSE)&lt;L$4,0,5-(L$3-VLOOKUP($E109,'Country Indicator Data'!$B$4:$N$300,6,FALSE))/(L$3-L$4)*5)),1)))</f>
        <v>3</v>
      </c>
      <c r="M109" s="163">
        <f>IF(LEN(E109)&gt;3,(IF(VLOOKUP($C109,'Regional Crises'!$B$1:$R$66,11,FALSE)="x","x",ROUND(IF(VLOOKUP($C109,'Regional Crises'!$B$1:$R$66,11,FALSE)&gt;M$3,5,IF(VLOOKUP($C109,'Regional Crises'!$B$1:$R$66,11,FALSE)&lt;M$4,0,5-(M$3-VLOOKUP($C109,'Regional Crises'!$B$1:$R$66,11,FALSE))/(M$3-M$4)*5)),1))),IF(VLOOKUP($E109,'Country Indicator Data'!$B$4:$N$300,7,FALSE)="x","x",ROUND(IF(VLOOKUP($E109,'Country Indicator Data'!$B$4:$N$300,7,FALSE)&gt;M$3,5,IF(VLOOKUP($E109,'Country Indicator Data'!$B$4:$N$300,7,FALSE)&lt;M$4,0,5-(M$3-VLOOKUP($E109,'Country Indicator Data'!$B$4:$N$300,7,FALSE))/(M$3-M$4)*5)),1)))</f>
        <v>2.7</v>
      </c>
      <c r="N109" s="163">
        <f t="shared" si="41"/>
        <v>2.85</v>
      </c>
      <c r="O109" s="163">
        <f t="shared" si="42"/>
        <v>2.4499999999999997</v>
      </c>
      <c r="P109" s="163">
        <f>IF(LEN(E109)&gt;3,VLOOKUP(C109,'Regional Crises'!$B$1:$R$69,12,FALSE),VLOOKUP(E109,'Country Indicator Data'!$B$4:$I$300,8,FALSE))</f>
        <v>3</v>
      </c>
      <c r="Q109" s="163">
        <f>IF(LEN(E109)&gt;3,((IF(VLOOKUP($C109,'Regional Crises'!$B$1:$R$66,13,FALSE)="x","x",ROUND(IF(VLOOKUP($C109,'Regional Crises'!$B$1:$R$66,13,FALSE)&gt;Q$3,5,IF(VLOOKUP($C109,'Regional Crises'!$B$1:$R$66,13,FALSE)&lt;Q$4,0,5-(LOG(Q$3)-LOG(VLOOKUP($C109,'Regional Crises'!$B$1:$R$66,13,FALSE)))/(LOG(Q$3)-LOG(Q$4))*5)),1)))),(IF(VLOOKUP($E109,'Country Indicator Data'!$B$4:$N$300,9,FALSE)="x","x",ROUND(IF(VLOOKUP($E109,'Country Indicator Data'!$B$4:$N$300,9,FALSE)&gt;Q$3,5,IF(VLOOKUP($E109,'Country Indicator Data'!$B$4:$N$300,9,FALSE)&lt;Q$4,0,5-(LOG(Q$3)-LOG(VLOOKUP($E109,'Country Indicator Data'!$B$4:$N$300,9,FALSE)))/(LOG(Q$3)-LOG(Q$4))*5)),1))))</f>
        <v>1</v>
      </c>
      <c r="R109" s="163">
        <f t="shared" si="43"/>
        <v>2</v>
      </c>
      <c r="S109" s="163">
        <f>IF(LEN(E109)&gt;3,((IF(VLOOKUP($C109,'Regional Crises'!$B$1:$R$66,17,FALSE)="x","x",ROUND(IF(VLOOKUP($C109,'Regional Crises'!$B$1:$R$66,17,FALSE)&gt;S$3,0,IF(VLOOKUP($C109,'Regional Crises'!$B$1:$R$66,17,FALSE)&lt;S$4,5,(S$3-VLOOKUP($C109,'Regional Crises'!$B$1:$R$66,17,FALSE))/(S$3-S$4)*5)),1)))),(IF(VLOOKUP($E109,'Country Indicator Data'!$B$4:$N$300,13,FALSE)="x","x",ROUND(IF(VLOOKUP($E109,'Country Indicator Data'!$B$4:$N$300,13,FALSE)&gt;S$3,0,IF(VLOOKUP($E109,'Country Indicator Data'!$B$4:$N$300,13,FALSE)&lt;S$4,5,(S$3-VLOOKUP($E109,'Country Indicator Data'!$B$4:$N$300,13,FALSE))/(S$3-S$4)*5)),1))))</f>
        <v>4.2</v>
      </c>
      <c r="T109" s="163">
        <f>IF(LEN(E109)&gt;3,((IF(VLOOKUP($C109,'Regional Crises'!$B$1:$R$66,14,FALSE)="x","x",ROUND(IF(VLOOKUP($C109,'Regional Crises'!$B$1:$R$66,14,FALSE)&gt;T$3,0,IF(VLOOKUP($C109,'Regional Crises'!$B$1:$R$66,14,FALSE)&lt;T$4,5,(T$3-VLOOKUP($C109,'Regional Crises'!$B$1:$R$66,14,FALSE))/(T$3-T$4)*5)),1)))),(IF(VLOOKUP($E109,'Country Indicator Data'!$B$4:$N$300,10,FALSE)="x","x",ROUND(IF(VLOOKUP($E109,'Country Indicator Data'!$B$4:$N$300,10,FALSE)&gt;T$3,0,IF(VLOOKUP($E109,'Country Indicator Data'!$B$4:$N$300,10,FALSE)&lt;T$4,5,(T$3-VLOOKUP($E109,'Country Indicator Data'!$B$4:$N$300,10,FALSE))/(T$3-T$4)*5)),1))))</f>
        <v>3.8</v>
      </c>
      <c r="U109" s="163">
        <f>IF(LEN(E109)&gt;3,((IF(VLOOKUP($C109,'Regional Crises'!$B$1:$R$66,15,FALSE)="x","x",ROUND(IF(VLOOKUP($C109,'Regional Crises'!$B$1:$R$66,15,FALSE)&gt;U$3,0,IF(VLOOKUP($C109,'Regional Crises'!$B$1:$R$66,15,FALSE)&lt;U$4,5,(U$3-VLOOKUP($C109,'Regional Crises'!$B$1:$R$66,15,FALSE))/(U$3-U$4)*5)),1)))),(IF(VLOOKUP($E109,'Country Indicator Data'!$B$4:$N$300,11,FALSE)="x","x",ROUND(IF(VLOOKUP($E109,'Country Indicator Data'!$B$4:$N$300,11,FALSE)&gt;U$3,0,IF(VLOOKUP($E109,'Country Indicator Data'!$B$4:$N$300,11,FALSE)&lt;U$4,5,(U$3-VLOOKUP($E109,'Country Indicator Data'!$B$4:$N$300,11,FALSE))/(U$3-U$4)*5)),1))))</f>
        <v>3.1</v>
      </c>
      <c r="V109" s="163">
        <f>IF(LEN(E109)&gt;3,((IF(VLOOKUP($C109,'Regional Crises'!$B$1:$R$66,16,FALSE)="x","x",ROUND(IF(VLOOKUP($C109,'Regional Crises'!$B$1:$R$66,16,FALSE)&gt;V$3,0,IF(VLOOKUP($C109,'Regional Crises'!$B$1:$R$66,16,FALSE)&lt;V$4,5,(V$3-VLOOKUP($C109,'Regional Crises'!$B$1:$R$66,16,FALSE))/(V$3-V$4)*5)),1)))),(IF(VLOOKUP($E109,'Country Indicator Data'!$B$4:$N$300,12,FALSE)="x","x",ROUND(IF(VLOOKUP($E109,'Country Indicator Data'!$B$4:$N$300,12,FALSE)&gt;V$3,0,IF(VLOOKUP($E109,'Country Indicator Data'!$B$4:$N$300,12,FALSE)&lt;V$4,5,(V$3-VLOOKUP($E109,'Country Indicator Data'!$B$4:$N$300,12,FALSE))/(V$3-V$4)*5)),1))))</f>
        <v>4.2</v>
      </c>
      <c r="W109" s="163">
        <f t="shared" si="44"/>
        <v>3.8</v>
      </c>
      <c r="X109" s="163">
        <f t="shared" si="45"/>
        <v>2.8</v>
      </c>
      <c r="Y109" s="184" t="str">
        <f>IF('Core Indicators'!FC106="x","x",IF('Core Indicators'!FC106&gt;=5,5,IF('Core Indicators'!FC106&gt;=4,4,IF('Core Indicators'!FC106&gt;=3,3,IF('Core Indicators'!FC106&gt;=2,2,IF('Core Indicators'!FC106&gt;=1,1,0))))))</f>
        <v>x</v>
      </c>
      <c r="Z109" s="163" t="str">
        <f t="shared" si="46"/>
        <v>x</v>
      </c>
      <c r="AA109" s="184">
        <f>'Crisis Indicator Data'!Y106</f>
        <v>2</v>
      </c>
      <c r="AB109" s="184">
        <f>'Crisis Indicator Data'!Z106</f>
        <v>0</v>
      </c>
      <c r="AC109" s="184">
        <f>'Crisis Indicator Data'!AA106</f>
        <v>2</v>
      </c>
      <c r="AD109" s="184">
        <f>'Crisis Indicator Data'!AB106</f>
        <v>0</v>
      </c>
      <c r="AE109" s="184">
        <f t="shared" si="47"/>
        <v>2</v>
      </c>
      <c r="AF109" s="184">
        <f>'Crisis Indicator Data'!AC106</f>
        <v>0</v>
      </c>
      <c r="AG109" s="184">
        <f>'Crisis Indicator Data'!AD106</f>
        <v>0</v>
      </c>
      <c r="AH109" s="184">
        <f t="shared" si="48"/>
        <v>0</v>
      </c>
      <c r="AI109" s="184">
        <f>'Crisis Indicator Data'!AE106</f>
        <v>0</v>
      </c>
      <c r="AJ109" s="184">
        <f>'Crisis Indicator Data'!AF106</f>
        <v>0</v>
      </c>
      <c r="AK109" s="184">
        <f>'Crisis Indicator Data'!AG106</f>
        <v>0</v>
      </c>
      <c r="AL109" s="184">
        <f t="shared" si="49"/>
        <v>0</v>
      </c>
      <c r="AM109" s="163">
        <f t="shared" si="50"/>
        <v>1</v>
      </c>
      <c r="AN109" s="163">
        <f t="shared" si="51"/>
        <v>1</v>
      </c>
    </row>
    <row r="110" spans="1:40" ht="13.5" customHeight="1" x14ac:dyDescent="0.35">
      <c r="A110" s="172" t="str">
        <f>'Crisis Indicator Data'!A107</f>
        <v>2024 Monsoon Floods in Nepal</v>
      </c>
      <c r="B110" s="173" t="str">
        <f>'Crisis Indicator Data'!B107</f>
        <v>Floods</v>
      </c>
      <c r="C110" s="173" t="str">
        <f>'Crisis Indicator Data'!C107</f>
        <v>NPL004</v>
      </c>
      <c r="D110" s="173" t="str">
        <f>'Crisis Indicator Data'!D107</f>
        <v>Nepal</v>
      </c>
      <c r="E110" s="174" t="str">
        <f>'Crisis Indicator Data'!E107</f>
        <v>NPL</v>
      </c>
      <c r="F110" s="163">
        <f>IF(LEN(E110)&gt;3,(IF(VLOOKUP($C110,'Regional Crises'!$B$1:$R$66,7,FALSE)="x","x",ROUND(IF(VLOOKUP($C110,'Regional Crises'!$B$1:$R$66,7,FALSE)&gt;$F$3,5,IF(VLOOKUP($C110,'Regional Crises'!$B$1:$R$66,7,FALSE)&lt;F$4,0,($F$3-VLOOKUP($C110,'Regional Crises'!$B$1:$R$66,7,FALSE))/($F$3-$F$4)*5)),1))),IF(VLOOKUP($E110,'Country Indicator Data'!$B$4:$N$300,3,FALSE)="x","x",ROUND(IF(VLOOKUP($E110,'Country Indicator Data'!$B$4:$N$300,3,FALSE)&gt;$F$3,5,IF(VLOOKUP($E110,'Country Indicator Data'!$B$4:$N$300,3,FALSE)&lt;$F$4,0,($F$3-VLOOKUP($E110,'Country Indicator Data'!$B$4:$N$300,3,FALSE))/($F$3-$F$4)*5)),1)))</f>
        <v>2.1</v>
      </c>
      <c r="G110" s="163">
        <f>IF(LEN(E110)&gt;3,(IF(VLOOKUP($C110,'Regional Crises'!$B$1:$R$66,9,FALSE)="x","x",ROUND(IF(VLOOKUP($C110,'Regional Crises'!$B$1:$R$66,9,FALSE)&gt;G$3,5,IF(VLOOKUP($C110,'Regional Crises'!$B$1:$R$66,9,FALSE)&lt;G$4,0,(G$3-VLOOKUP($C110,'Regional Crises'!$B$1:$R$66,9,FALSE))/(G$3-G$4)*5)),1))),IF(VLOOKUP($E110,'Country Indicator Data'!$B$4:$N$300,5,FALSE)="x","x",ROUND(IF(VLOOKUP($E110,'Country Indicator Data'!$B$4:$N$300,5,FALSE)&gt;G$3,5,IF(VLOOKUP($E110,'Country Indicator Data'!$B$4:$N$300,5,FALSE)&lt;G$4,0,(G$3-VLOOKUP($E110,'Country Indicator Data'!$B$4:$N$300,5,FALSE))/(G$3-G$4)*5)),1)))</f>
        <v>1.8</v>
      </c>
      <c r="H110" s="163">
        <f t="shared" si="39"/>
        <v>1.9500000000000002</v>
      </c>
      <c r="I110" s="163">
        <f>IF(LEN(E110)&gt;3,(IF(VLOOKUP($C110,'Regional Crises'!$B$1:$R$66,6,FALSE)="x","x",ROUND(IF(VLOOKUP($C110,'Regional Crises'!$B$1:$R$66,6,FALSE)&gt;I$3,5,IF(VLOOKUP($C110,'Regional Crises'!$B$1:$R$66,6,FALSE)&lt;I$4,0,5-(I$3-VLOOKUP($C110,'Regional Crises'!$B$1:$R$66,6,FALSE))/(I$3-I$4)*5)),1))),IF(VLOOKUP($E110,'Country Indicator Data'!$B$4:$N$300,2,FALSE)="x","x",ROUND(IF(VLOOKUP($E110,'Country Indicator Data'!$B$4:$N$300,2,FALSE)&gt;I$3,5,IF(VLOOKUP($E110,'Country Indicator Data'!$B$4:$N$300,2,FALSE)&lt;I$4,0,5-(I$3-VLOOKUP($E110,'Country Indicator Data'!$B$4:$N$300,2,FALSE))/(I$3-I$4)*5)),1)))</f>
        <v>3.8</v>
      </c>
      <c r="J110" s="163">
        <f>IF(LEN(E110)&gt;3,(IF(VLOOKUP($C110,'Regional Crises'!$B$1:$R$66,8,FALSE)="x","x",ROUND(IF(VLOOKUP($C110,'Regional Crises'!$B$1:$R$66,8,FALSE)&gt;J$3,5,IF(VLOOKUP($C110,'Regional Crises'!$B$1:$R$66,8,FALSE)&lt;J$4,0,5-(J$3-VLOOKUP($C110,'Regional Crises'!$B$1:$R$66,8,FALSE))/(J$3-J$4)*5)),1))),IF(VLOOKUP($E110,'Country Indicator Data'!$B$4:$N$300,4,FALSE)="x","x",ROUND(IF(VLOOKUP($E110,'Country Indicator Data'!$B$4:$N$300,4,FALSE)&gt;J$3,5,IF(VLOOKUP($E110,'Country Indicator Data'!$B$4:$N$300,4,FALSE)&lt;J$4,0,5-(J$3-VLOOKUP($E110,'Country Indicator Data'!$B$4:$N$300,4,FALSE))/(J$3-J$4)*5)),1)))</f>
        <v>0.9</v>
      </c>
      <c r="K110" s="163">
        <f t="shared" si="40"/>
        <v>2.35</v>
      </c>
      <c r="L110" s="163">
        <f>IF(LEN(E110)&gt;3,(IF(VLOOKUP($C110,'Regional Crises'!$B$1:$R$66,10,FALSE)="x","x",ROUND(IF(VLOOKUP($C110,'Regional Crises'!$B$1:$R$66,10,FALSE)&gt;L$3,5,IF(VLOOKUP($C110,'Regional Crises'!$B$1:$R$66,10,FALSE)&lt;L$4,0,5-(L$3-VLOOKUP($C110,'Regional Crises'!$B$1:$R$66,10,FALSE))/(L$3-L$4)*5)),1))),IF(VLOOKUP($E110,'Country Indicator Data'!$B$4:$N$300,6,FALSE)="x","x",ROUND(IF(VLOOKUP($E110,'Country Indicator Data'!$B$4:$N$300,6,FALSE)&gt;L$3,5,IF(VLOOKUP($E110,'Country Indicator Data'!$B$4:$N$300,6,FALSE)&lt;L$4,0,5-(L$3-VLOOKUP($E110,'Country Indicator Data'!$B$4:$N$300,6,FALSE))/(L$3-L$4)*5)),1)))</f>
        <v>3.2</v>
      </c>
      <c r="M110" s="163">
        <f>IF(LEN(E110)&gt;3,(IF(VLOOKUP($C110,'Regional Crises'!$B$1:$R$66,11,FALSE)="x","x",ROUND(IF(VLOOKUP($C110,'Regional Crises'!$B$1:$R$66,11,FALSE)&gt;M$3,5,IF(VLOOKUP($C110,'Regional Crises'!$B$1:$R$66,11,FALSE)&lt;M$4,0,5-(M$3-VLOOKUP($C110,'Regional Crises'!$B$1:$R$66,11,FALSE))/(M$3-M$4)*5)),1))),IF(VLOOKUP($E110,'Country Indicator Data'!$B$4:$N$300,7,FALSE)="x","x",ROUND(IF(VLOOKUP($E110,'Country Indicator Data'!$B$4:$N$300,7,FALSE)&gt;M$3,5,IF(VLOOKUP($E110,'Country Indicator Data'!$B$4:$N$300,7,FALSE)&lt;M$4,0,5-(M$3-VLOOKUP($E110,'Country Indicator Data'!$B$4:$N$300,7,FALSE))/(M$3-M$4)*5)),1)))</f>
        <v>1</v>
      </c>
      <c r="N110" s="163">
        <f t="shared" si="41"/>
        <v>2.1</v>
      </c>
      <c r="O110" s="163">
        <f t="shared" si="42"/>
        <v>2.1333333333333333</v>
      </c>
      <c r="P110" s="163">
        <f>IF(LEN(E110)&gt;3,VLOOKUP(C110,'Regional Crises'!$B$1:$R$69,12,FALSE),VLOOKUP(E110,'Country Indicator Data'!$B$4:$I$300,8,FALSE))</f>
        <v>3</v>
      </c>
      <c r="Q110" s="163">
        <f>IF(LEN(E110)&gt;3,((IF(VLOOKUP($C110,'Regional Crises'!$B$1:$R$66,13,FALSE)="x","x",ROUND(IF(VLOOKUP($C110,'Regional Crises'!$B$1:$R$66,13,FALSE)&gt;Q$3,5,IF(VLOOKUP($C110,'Regional Crises'!$B$1:$R$66,13,FALSE)&lt;Q$4,0,5-(LOG(Q$3)-LOG(VLOOKUP($C110,'Regional Crises'!$B$1:$R$66,13,FALSE)))/(LOG(Q$3)-LOG(Q$4))*5)),1)))),(IF(VLOOKUP($E110,'Country Indicator Data'!$B$4:$N$300,9,FALSE)="x","x",ROUND(IF(VLOOKUP($E110,'Country Indicator Data'!$B$4:$N$300,9,FALSE)&gt;Q$3,5,IF(VLOOKUP($E110,'Country Indicator Data'!$B$4:$N$300,9,FALSE)&lt;Q$4,0,5-(LOG(Q$3)-LOG(VLOOKUP($E110,'Country Indicator Data'!$B$4:$N$300,9,FALSE)))/(LOG(Q$3)-LOG(Q$4))*5)),1))))</f>
        <v>3.4</v>
      </c>
      <c r="R110" s="163">
        <f t="shared" si="43"/>
        <v>3.2</v>
      </c>
      <c r="S110" s="163">
        <f>IF(LEN(E110)&gt;3,((IF(VLOOKUP($C110,'Regional Crises'!$B$1:$R$66,17,FALSE)="x","x",ROUND(IF(VLOOKUP($C110,'Regional Crises'!$B$1:$R$66,17,FALSE)&gt;S$3,0,IF(VLOOKUP($C110,'Regional Crises'!$B$1:$R$66,17,FALSE)&lt;S$4,5,(S$3-VLOOKUP($C110,'Regional Crises'!$B$1:$R$66,17,FALSE))/(S$3-S$4)*5)),1)))),(IF(VLOOKUP($E110,'Country Indicator Data'!$B$4:$N$300,13,FALSE)="x","x",ROUND(IF(VLOOKUP($E110,'Country Indicator Data'!$B$4:$N$300,13,FALSE)&gt;S$3,0,IF(VLOOKUP($E110,'Country Indicator Data'!$B$4:$N$300,13,FALSE)&lt;S$4,5,(S$3-VLOOKUP($E110,'Country Indicator Data'!$B$4:$N$300,13,FALSE))/(S$3-S$4)*5)),1))))</f>
        <v>3.3</v>
      </c>
      <c r="T110" s="163">
        <f>IF(LEN(E110)&gt;3,((IF(VLOOKUP($C110,'Regional Crises'!$B$1:$R$66,14,FALSE)="x","x",ROUND(IF(VLOOKUP($C110,'Regional Crises'!$B$1:$R$66,14,FALSE)&gt;T$3,0,IF(VLOOKUP($C110,'Regional Crises'!$B$1:$R$66,14,FALSE)&lt;T$4,5,(T$3-VLOOKUP($C110,'Regional Crises'!$B$1:$R$66,14,FALSE))/(T$3-T$4)*5)),1)))),(IF(VLOOKUP($E110,'Country Indicator Data'!$B$4:$N$300,10,FALSE)="x","x",ROUND(IF(VLOOKUP($E110,'Country Indicator Data'!$B$4:$N$300,10,FALSE)&gt;T$3,0,IF(VLOOKUP($E110,'Country Indicator Data'!$B$4:$N$300,10,FALSE)&lt;T$4,5,(T$3-VLOOKUP($E110,'Country Indicator Data'!$B$4:$N$300,10,FALSE))/(T$3-T$4)*5)),1))))</f>
        <v>2.9</v>
      </c>
      <c r="U110" s="163">
        <f>IF(LEN(E110)&gt;3,((IF(VLOOKUP($C110,'Regional Crises'!$B$1:$R$66,15,FALSE)="x","x",ROUND(IF(VLOOKUP($C110,'Regional Crises'!$B$1:$R$66,15,FALSE)&gt;U$3,0,IF(VLOOKUP($C110,'Regional Crises'!$B$1:$R$66,15,FALSE)&lt;U$4,5,(U$3-VLOOKUP($C110,'Regional Crises'!$B$1:$R$66,15,FALSE))/(U$3-U$4)*5)),1)))),(IF(VLOOKUP($E110,'Country Indicator Data'!$B$4:$N$300,11,FALSE)="x","x",ROUND(IF(VLOOKUP($E110,'Country Indicator Data'!$B$4:$N$300,11,FALSE)&gt;U$3,0,IF(VLOOKUP($E110,'Country Indicator Data'!$B$4:$N$300,11,FALSE)&lt;U$4,5,(U$3-VLOOKUP($E110,'Country Indicator Data'!$B$4:$N$300,11,FALSE))/(U$3-U$4)*5)),1))))</f>
        <v>2.2999999999999998</v>
      </c>
      <c r="V110" s="163">
        <f>IF(LEN(E110)&gt;3,((IF(VLOOKUP($C110,'Regional Crises'!$B$1:$R$66,16,FALSE)="x","x",ROUND(IF(VLOOKUP($C110,'Regional Crises'!$B$1:$R$66,16,FALSE)&gt;V$3,0,IF(VLOOKUP($C110,'Regional Crises'!$B$1:$R$66,16,FALSE)&lt;V$4,5,(V$3-VLOOKUP($C110,'Regional Crises'!$B$1:$R$66,16,FALSE))/(V$3-V$4)*5)),1)))),(IF(VLOOKUP($E110,'Country Indicator Data'!$B$4:$N$300,12,FALSE)="x","x",ROUND(IF(VLOOKUP($E110,'Country Indicator Data'!$B$4:$N$300,12,FALSE)&gt;V$3,0,IF(VLOOKUP($E110,'Country Indicator Data'!$B$4:$N$300,12,FALSE)&lt;V$4,5,(V$3-VLOOKUP($E110,'Country Indicator Data'!$B$4:$N$300,12,FALSE))/(V$3-V$4)*5)),1))))</f>
        <v>1.9</v>
      </c>
      <c r="W110" s="163">
        <f t="shared" si="44"/>
        <v>2.6</v>
      </c>
      <c r="X110" s="163">
        <f t="shared" si="45"/>
        <v>2.6</v>
      </c>
      <c r="Y110" s="184">
        <f>IF('Core Indicators'!FC107="x","x",IF('Core Indicators'!FC107&gt;=5,5,IF('Core Indicators'!FC107&gt;=4,4,IF('Core Indicators'!FC107&gt;=3,3,IF('Core Indicators'!FC107&gt;=2,2,IF('Core Indicators'!FC107&gt;=1,1,0))))))</f>
        <v>4</v>
      </c>
      <c r="Z110" s="163">
        <f t="shared" si="46"/>
        <v>4</v>
      </c>
      <c r="AA110" s="184">
        <f>'Crisis Indicator Data'!Y107</f>
        <v>1</v>
      </c>
      <c r="AB110" s="184">
        <f>'Crisis Indicator Data'!Z107</f>
        <v>0</v>
      </c>
      <c r="AC110" s="184">
        <f>'Crisis Indicator Data'!AA107</f>
        <v>0</v>
      </c>
      <c r="AD110" s="184">
        <f>'Crisis Indicator Data'!AB107</f>
        <v>0</v>
      </c>
      <c r="AE110" s="184">
        <f t="shared" si="47"/>
        <v>1</v>
      </c>
      <c r="AF110" s="184">
        <f>'Crisis Indicator Data'!AC107</f>
        <v>0</v>
      </c>
      <c r="AG110" s="184">
        <f>'Crisis Indicator Data'!AD107</f>
        <v>0</v>
      </c>
      <c r="AH110" s="184">
        <f t="shared" si="48"/>
        <v>0</v>
      </c>
      <c r="AI110" s="184">
        <f>'Crisis Indicator Data'!AE107</f>
        <v>0</v>
      </c>
      <c r="AJ110" s="184">
        <f>'Crisis Indicator Data'!AF107</f>
        <v>1</v>
      </c>
      <c r="AK110" s="184">
        <f>'Crisis Indicator Data'!AG107</f>
        <v>3</v>
      </c>
      <c r="AL110" s="184">
        <f t="shared" si="49"/>
        <v>3</v>
      </c>
      <c r="AM110" s="163">
        <f t="shared" si="50"/>
        <v>1</v>
      </c>
      <c r="AN110" s="163">
        <f t="shared" si="51"/>
        <v>2.5</v>
      </c>
    </row>
    <row r="111" spans="1:40" ht="13.5" customHeight="1" x14ac:dyDescent="0.35">
      <c r="A111" s="172" t="str">
        <f>'Crisis Indicator Data'!A108</f>
        <v>Complex crisis in Pakistan</v>
      </c>
      <c r="B111" s="173" t="str">
        <f>'Crisis Indicator Data'!B108</f>
        <v>Displacement,Conflict</v>
      </c>
      <c r="C111" s="173" t="str">
        <f>'Crisis Indicator Data'!C108</f>
        <v>PAK001</v>
      </c>
      <c r="D111" s="173" t="str">
        <f>'Crisis Indicator Data'!D108</f>
        <v>Pakistan</v>
      </c>
      <c r="E111" s="174" t="str">
        <f>'Crisis Indicator Data'!E108</f>
        <v>PAK</v>
      </c>
      <c r="F111" s="163">
        <f>IF(LEN(E111)&gt;3,(IF(VLOOKUP($C111,'Regional Crises'!$B$1:$R$66,7,FALSE)="x","x",ROUND(IF(VLOOKUP($C111,'Regional Crises'!$B$1:$R$66,7,FALSE)&gt;$F$3,5,IF(VLOOKUP($C111,'Regional Crises'!$B$1:$R$66,7,FALSE)&lt;F$4,0,($F$3-VLOOKUP($C111,'Regional Crises'!$B$1:$R$66,7,FALSE))/($F$3-$F$4)*5)),1))),IF(VLOOKUP($E111,'Country Indicator Data'!$B$4:$N$300,3,FALSE)="x","x",ROUND(IF(VLOOKUP($E111,'Country Indicator Data'!$B$4:$N$300,3,FALSE)&gt;$F$3,5,IF(VLOOKUP($E111,'Country Indicator Data'!$B$4:$N$300,3,FALSE)&lt;$F$4,0,($F$3-VLOOKUP($E111,'Country Indicator Data'!$B$4:$N$300,3,FALSE))/($F$3-$F$4)*5)),1)))</f>
        <v>3.9</v>
      </c>
      <c r="G111" s="163">
        <f>IF(LEN(E111)&gt;3,(IF(VLOOKUP($C111,'Regional Crises'!$B$1:$R$66,9,FALSE)="x","x",ROUND(IF(VLOOKUP($C111,'Regional Crises'!$B$1:$R$66,9,FALSE)&gt;G$3,5,IF(VLOOKUP($C111,'Regional Crises'!$B$1:$R$66,9,FALSE)&lt;G$4,0,(G$3-VLOOKUP($C111,'Regional Crises'!$B$1:$R$66,9,FALSE))/(G$3-G$4)*5)),1))),IF(VLOOKUP($E111,'Country Indicator Data'!$B$4:$N$300,5,FALSE)="x","x",ROUND(IF(VLOOKUP($E111,'Country Indicator Data'!$B$4:$N$300,5,FALSE)&gt;G$3,5,IF(VLOOKUP($E111,'Country Indicator Data'!$B$4:$N$300,5,FALSE)&lt;G$4,0,(G$3-VLOOKUP($E111,'Country Indicator Data'!$B$4:$N$300,5,FALSE))/(G$3-G$4)*5)),1)))</f>
        <v>3.2</v>
      </c>
      <c r="H111" s="163">
        <f t="shared" si="39"/>
        <v>3.55</v>
      </c>
      <c r="I111" s="163">
        <f>IF(LEN(E111)&gt;3,(IF(VLOOKUP($C111,'Regional Crises'!$B$1:$R$66,6,FALSE)="x","x",ROUND(IF(VLOOKUP($C111,'Regional Crises'!$B$1:$R$66,6,FALSE)&gt;I$3,5,IF(VLOOKUP($C111,'Regional Crises'!$B$1:$R$66,6,FALSE)&lt;I$4,0,5-(I$3-VLOOKUP($C111,'Regional Crises'!$B$1:$R$66,6,FALSE))/(I$3-I$4)*5)),1))),IF(VLOOKUP($E111,'Country Indicator Data'!$B$4:$N$300,2,FALSE)="x","x",ROUND(IF(VLOOKUP($E111,'Country Indicator Data'!$B$4:$N$300,2,FALSE)&gt;I$3,5,IF(VLOOKUP($E111,'Country Indicator Data'!$B$4:$N$300,2,FALSE)&lt;I$4,0,5-(I$3-VLOOKUP($E111,'Country Indicator Data'!$B$4:$N$300,2,FALSE))/(I$3-I$4)*5)),1)))</f>
        <v>3.2</v>
      </c>
      <c r="J111" s="163">
        <f>IF(LEN(E111)&gt;3,(IF(VLOOKUP($C111,'Regional Crises'!$B$1:$R$66,8,FALSE)="x","x",ROUND(IF(VLOOKUP($C111,'Regional Crises'!$B$1:$R$66,8,FALSE)&gt;J$3,5,IF(VLOOKUP($C111,'Regional Crises'!$B$1:$R$66,8,FALSE)&lt;J$4,0,5-(J$3-VLOOKUP($C111,'Regional Crises'!$B$1:$R$66,8,FALSE))/(J$3-J$4)*5)),1))),IF(VLOOKUP($E111,'Country Indicator Data'!$B$4:$N$300,4,FALSE)="x","x",ROUND(IF(VLOOKUP($E111,'Country Indicator Data'!$B$4:$N$300,4,FALSE)&gt;J$3,5,IF(VLOOKUP($E111,'Country Indicator Data'!$B$4:$N$300,4,FALSE)&lt;J$4,0,5-(J$3-VLOOKUP($E111,'Country Indicator Data'!$B$4:$N$300,4,FALSE))/(J$3-J$4)*5)),1)))</f>
        <v>1.6</v>
      </c>
      <c r="K111" s="163">
        <f t="shared" si="40"/>
        <v>2.4000000000000004</v>
      </c>
      <c r="L111" s="163">
        <f>IF(LEN(E111)&gt;3,(IF(VLOOKUP($C111,'Regional Crises'!$B$1:$R$66,10,FALSE)="x","x",ROUND(IF(VLOOKUP($C111,'Regional Crises'!$B$1:$R$66,10,FALSE)&gt;L$3,5,IF(VLOOKUP($C111,'Regional Crises'!$B$1:$R$66,10,FALSE)&lt;L$4,0,5-(L$3-VLOOKUP($C111,'Regional Crises'!$B$1:$R$66,10,FALSE))/(L$3-L$4)*5)),1))),IF(VLOOKUP($E111,'Country Indicator Data'!$B$4:$N$300,6,FALSE)="x","x",ROUND(IF(VLOOKUP($E111,'Country Indicator Data'!$B$4:$N$300,6,FALSE)&gt;L$3,5,IF(VLOOKUP($E111,'Country Indicator Data'!$B$4:$N$300,6,FALSE)&lt;L$4,0,5-(L$3-VLOOKUP($E111,'Country Indicator Data'!$B$4:$N$300,6,FALSE))/(L$3-L$4)*5)),1)))</f>
        <v>3.6</v>
      </c>
      <c r="M111" s="163">
        <f>IF(LEN(E111)&gt;3,(IF(VLOOKUP($C111,'Regional Crises'!$B$1:$R$66,11,FALSE)="x","x",ROUND(IF(VLOOKUP($C111,'Regional Crises'!$B$1:$R$66,11,FALSE)&gt;M$3,5,IF(VLOOKUP($C111,'Regional Crises'!$B$1:$R$66,11,FALSE)&lt;M$4,0,5-(M$3-VLOOKUP($C111,'Regional Crises'!$B$1:$R$66,11,FALSE))/(M$3-M$4)*5)),1))),IF(VLOOKUP($E111,'Country Indicator Data'!$B$4:$N$300,7,FALSE)="x","x",ROUND(IF(VLOOKUP($E111,'Country Indicator Data'!$B$4:$N$300,7,FALSE)&gt;M$3,5,IF(VLOOKUP($E111,'Country Indicator Data'!$B$4:$N$300,7,FALSE)&lt;M$4,0,5-(M$3-VLOOKUP($E111,'Country Indicator Data'!$B$4:$N$300,7,FALSE))/(M$3-M$4)*5)),1)))</f>
        <v>0.8</v>
      </c>
      <c r="N111" s="163">
        <f t="shared" si="41"/>
        <v>2.2000000000000002</v>
      </c>
      <c r="O111" s="163">
        <f t="shared" si="42"/>
        <v>2.7166666666666668</v>
      </c>
      <c r="P111" s="163">
        <f>IF(LEN(E111)&gt;3,VLOOKUP(C111,'Regional Crises'!$B$1:$R$69,12,FALSE),VLOOKUP(E111,'Country Indicator Data'!$B$4:$I$300,8,FALSE))</f>
        <v>4</v>
      </c>
      <c r="Q111" s="163">
        <f>IF(LEN(E111)&gt;3,((IF(VLOOKUP($C111,'Regional Crises'!$B$1:$R$66,13,FALSE)="x","x",ROUND(IF(VLOOKUP($C111,'Regional Crises'!$B$1:$R$66,13,FALSE)&gt;Q$3,5,IF(VLOOKUP($C111,'Regional Crises'!$B$1:$R$66,13,FALSE)&lt;Q$4,0,5-(LOG(Q$3)-LOG(VLOOKUP($C111,'Regional Crises'!$B$1:$R$66,13,FALSE)))/(LOG(Q$3)-LOG(Q$4))*5)),1)))),(IF(VLOOKUP($E111,'Country Indicator Data'!$B$4:$N$300,9,FALSE)="x","x",ROUND(IF(VLOOKUP($E111,'Country Indicator Data'!$B$4:$N$300,9,FALSE)&gt;Q$3,5,IF(VLOOKUP($E111,'Country Indicator Data'!$B$4:$N$300,9,FALSE)&lt;Q$4,0,5-(LOG(Q$3)-LOG(VLOOKUP($E111,'Country Indicator Data'!$B$4:$N$300,9,FALSE)))/(LOG(Q$3)-LOG(Q$4))*5)),1))))</f>
        <v>4.8</v>
      </c>
      <c r="R111" s="163">
        <f t="shared" si="43"/>
        <v>4.4000000000000004</v>
      </c>
      <c r="S111" s="163">
        <f>IF(LEN(E111)&gt;3,((IF(VLOOKUP($C111,'Regional Crises'!$B$1:$R$66,17,FALSE)="x","x",ROUND(IF(VLOOKUP($C111,'Regional Crises'!$B$1:$R$66,17,FALSE)&gt;S$3,0,IF(VLOOKUP($C111,'Regional Crises'!$B$1:$R$66,17,FALSE)&lt;S$4,5,(S$3-VLOOKUP($C111,'Regional Crises'!$B$1:$R$66,17,FALSE))/(S$3-S$4)*5)),1)))),(IF(VLOOKUP($E111,'Country Indicator Data'!$B$4:$N$300,13,FALSE)="x","x",ROUND(IF(VLOOKUP($E111,'Country Indicator Data'!$B$4:$N$300,13,FALSE)&gt;S$3,0,IF(VLOOKUP($E111,'Country Indicator Data'!$B$4:$N$300,13,FALSE)&lt;S$4,5,(S$3-VLOOKUP($E111,'Country Indicator Data'!$B$4:$N$300,13,FALSE))/(S$3-S$4)*5)),1))))</f>
        <v>3.6</v>
      </c>
      <c r="T111" s="163">
        <f>IF(LEN(E111)&gt;3,((IF(VLOOKUP($C111,'Regional Crises'!$B$1:$R$66,14,FALSE)="x","x",ROUND(IF(VLOOKUP($C111,'Regional Crises'!$B$1:$R$66,14,FALSE)&gt;T$3,0,IF(VLOOKUP($C111,'Regional Crises'!$B$1:$R$66,14,FALSE)&lt;T$4,5,(T$3-VLOOKUP($C111,'Regional Crises'!$B$1:$R$66,14,FALSE))/(T$3-T$4)*5)),1)))),(IF(VLOOKUP($E111,'Country Indicator Data'!$B$4:$N$300,10,FALSE)="x","x",ROUND(IF(VLOOKUP($E111,'Country Indicator Data'!$B$4:$N$300,10,FALSE)&gt;T$3,0,IF(VLOOKUP($E111,'Country Indicator Data'!$B$4:$N$300,10,FALSE)&lt;T$4,5,(T$3-VLOOKUP($E111,'Country Indicator Data'!$B$4:$N$300,10,FALSE))/(T$3-T$4)*5)),1))))</f>
        <v>3.2</v>
      </c>
      <c r="U111" s="163">
        <f>IF(LEN(E111)&gt;3,((IF(VLOOKUP($C111,'Regional Crises'!$B$1:$R$66,15,FALSE)="x","x",ROUND(IF(VLOOKUP($C111,'Regional Crises'!$B$1:$R$66,15,FALSE)&gt;U$3,0,IF(VLOOKUP($C111,'Regional Crises'!$B$1:$R$66,15,FALSE)&lt;U$4,5,(U$3-VLOOKUP($C111,'Regional Crises'!$B$1:$R$66,15,FALSE))/(U$3-U$4)*5)),1)))),(IF(VLOOKUP($E111,'Country Indicator Data'!$B$4:$N$300,11,FALSE)="x","x",ROUND(IF(VLOOKUP($E111,'Country Indicator Data'!$B$4:$N$300,11,FALSE)&gt;U$3,0,IF(VLOOKUP($E111,'Country Indicator Data'!$B$4:$N$300,11,FALSE)&lt;U$4,5,(U$3-VLOOKUP($E111,'Country Indicator Data'!$B$4:$N$300,11,FALSE))/(U$3-U$4)*5)),1))))</f>
        <v>3.2</v>
      </c>
      <c r="V111" s="163">
        <f>IF(LEN(E111)&gt;3,((IF(VLOOKUP($C111,'Regional Crises'!$B$1:$R$66,16,FALSE)="x","x",ROUND(IF(VLOOKUP($C111,'Regional Crises'!$B$1:$R$66,16,FALSE)&gt;V$3,0,IF(VLOOKUP($C111,'Regional Crises'!$B$1:$R$66,16,FALSE)&lt;V$4,5,(V$3-VLOOKUP($C111,'Regional Crises'!$B$1:$R$66,16,FALSE))/(V$3-V$4)*5)),1)))),(IF(VLOOKUP($E111,'Country Indicator Data'!$B$4:$N$300,12,FALSE)="x","x",ROUND(IF(VLOOKUP($E111,'Country Indicator Data'!$B$4:$N$300,12,FALSE)&gt;V$3,0,IF(VLOOKUP($E111,'Country Indicator Data'!$B$4:$N$300,12,FALSE)&lt;V$4,5,(V$3-VLOOKUP($E111,'Country Indicator Data'!$B$4:$N$300,12,FALSE))/(V$3-V$4)*5)),1))))</f>
        <v>3.3</v>
      </c>
      <c r="W111" s="163">
        <f t="shared" si="44"/>
        <v>3.3</v>
      </c>
      <c r="X111" s="163">
        <f t="shared" si="45"/>
        <v>3.5</v>
      </c>
      <c r="Y111" s="184">
        <f>IF('Core Indicators'!FC108="x","x",IF('Core Indicators'!FC108&gt;=5,5,IF('Core Indicators'!FC108&gt;=4,4,IF('Core Indicators'!FC108&gt;=3,3,IF('Core Indicators'!FC108&gt;=2,2,IF('Core Indicators'!FC108&gt;=1,1,0))))))</f>
        <v>5</v>
      </c>
      <c r="Z111" s="163">
        <f t="shared" si="46"/>
        <v>5</v>
      </c>
      <c r="AA111" s="184">
        <f>'Crisis Indicator Data'!Y108</f>
        <v>2</v>
      </c>
      <c r="AB111" s="184">
        <f>'Crisis Indicator Data'!Z108</f>
        <v>2</v>
      </c>
      <c r="AC111" s="184">
        <f>'Crisis Indicator Data'!AA108</f>
        <v>1</v>
      </c>
      <c r="AD111" s="184">
        <f>'Crisis Indicator Data'!AB108</f>
        <v>0</v>
      </c>
      <c r="AE111" s="184">
        <f t="shared" si="47"/>
        <v>2</v>
      </c>
      <c r="AF111" s="184">
        <f>'Crisis Indicator Data'!AC108</f>
        <v>2</v>
      </c>
      <c r="AG111" s="184">
        <f>'Crisis Indicator Data'!AD108</f>
        <v>3</v>
      </c>
      <c r="AH111" s="184">
        <f t="shared" si="48"/>
        <v>5</v>
      </c>
      <c r="AI111" s="184">
        <f>'Crisis Indicator Data'!AE108</f>
        <v>3</v>
      </c>
      <c r="AJ111" s="184">
        <f>'Crisis Indicator Data'!AF108</f>
        <v>1</v>
      </c>
      <c r="AK111" s="184">
        <f>'Crisis Indicator Data'!AG108</f>
        <v>3</v>
      </c>
      <c r="AL111" s="184">
        <f t="shared" si="49"/>
        <v>5</v>
      </c>
      <c r="AM111" s="163">
        <f t="shared" si="50"/>
        <v>4</v>
      </c>
      <c r="AN111" s="163">
        <f t="shared" si="51"/>
        <v>4.5</v>
      </c>
    </row>
    <row r="112" spans="1:40" ht="13.5" customHeight="1" x14ac:dyDescent="0.35">
      <c r="A112" s="172" t="str">
        <f>'Crisis Indicator Data'!A109</f>
        <v>Kashmir conflict in Pakistan</v>
      </c>
      <c r="B112" s="173" t="str">
        <f>'Crisis Indicator Data'!B109</f>
        <v>Conflict</v>
      </c>
      <c r="C112" s="173" t="str">
        <f>'Crisis Indicator Data'!C109</f>
        <v>PAK004</v>
      </c>
      <c r="D112" s="173" t="str">
        <f>'Crisis Indicator Data'!D109</f>
        <v>Pakistan</v>
      </c>
      <c r="E112" s="174" t="str">
        <f>'Crisis Indicator Data'!E109</f>
        <v>PAK</v>
      </c>
      <c r="F112" s="163">
        <f>IF(LEN(E112)&gt;3,(IF(VLOOKUP($C112,'Regional Crises'!$B$1:$R$66,7,FALSE)="x","x",ROUND(IF(VLOOKUP($C112,'Regional Crises'!$B$1:$R$66,7,FALSE)&gt;$F$3,5,IF(VLOOKUP($C112,'Regional Crises'!$B$1:$R$66,7,FALSE)&lt;F$4,0,($F$3-VLOOKUP($C112,'Regional Crises'!$B$1:$R$66,7,FALSE))/($F$3-$F$4)*5)),1))),IF(VLOOKUP($E112,'Country Indicator Data'!$B$4:$N$300,3,FALSE)="x","x",ROUND(IF(VLOOKUP($E112,'Country Indicator Data'!$B$4:$N$300,3,FALSE)&gt;$F$3,5,IF(VLOOKUP($E112,'Country Indicator Data'!$B$4:$N$300,3,FALSE)&lt;$F$4,0,($F$3-VLOOKUP($E112,'Country Indicator Data'!$B$4:$N$300,3,FALSE))/($F$3-$F$4)*5)),1)))</f>
        <v>3.9</v>
      </c>
      <c r="G112" s="163">
        <f>IF(LEN(E112)&gt;3,(IF(VLOOKUP($C112,'Regional Crises'!$B$1:$R$66,9,FALSE)="x","x",ROUND(IF(VLOOKUP($C112,'Regional Crises'!$B$1:$R$66,9,FALSE)&gt;G$3,5,IF(VLOOKUP($C112,'Regional Crises'!$B$1:$R$66,9,FALSE)&lt;G$4,0,(G$3-VLOOKUP($C112,'Regional Crises'!$B$1:$R$66,9,FALSE))/(G$3-G$4)*5)),1))),IF(VLOOKUP($E112,'Country Indicator Data'!$B$4:$N$300,5,FALSE)="x","x",ROUND(IF(VLOOKUP($E112,'Country Indicator Data'!$B$4:$N$300,5,FALSE)&gt;G$3,5,IF(VLOOKUP($E112,'Country Indicator Data'!$B$4:$N$300,5,FALSE)&lt;G$4,0,(G$3-VLOOKUP($E112,'Country Indicator Data'!$B$4:$N$300,5,FALSE))/(G$3-G$4)*5)),1)))</f>
        <v>3.2</v>
      </c>
      <c r="H112" s="163">
        <f t="shared" si="39"/>
        <v>3.55</v>
      </c>
      <c r="I112" s="163">
        <f>IF(LEN(E112)&gt;3,(IF(VLOOKUP($C112,'Regional Crises'!$B$1:$R$66,6,FALSE)="x","x",ROUND(IF(VLOOKUP($C112,'Regional Crises'!$B$1:$R$66,6,FALSE)&gt;I$3,5,IF(VLOOKUP($C112,'Regional Crises'!$B$1:$R$66,6,FALSE)&lt;I$4,0,5-(I$3-VLOOKUP($C112,'Regional Crises'!$B$1:$R$66,6,FALSE))/(I$3-I$4)*5)),1))),IF(VLOOKUP($E112,'Country Indicator Data'!$B$4:$N$300,2,FALSE)="x","x",ROUND(IF(VLOOKUP($E112,'Country Indicator Data'!$B$4:$N$300,2,FALSE)&gt;I$3,5,IF(VLOOKUP($E112,'Country Indicator Data'!$B$4:$N$300,2,FALSE)&lt;I$4,0,5-(I$3-VLOOKUP($E112,'Country Indicator Data'!$B$4:$N$300,2,FALSE))/(I$3-I$4)*5)),1)))</f>
        <v>3.2</v>
      </c>
      <c r="J112" s="163">
        <f>IF(LEN(E112)&gt;3,(IF(VLOOKUP($C112,'Regional Crises'!$B$1:$R$66,8,FALSE)="x","x",ROUND(IF(VLOOKUP($C112,'Regional Crises'!$B$1:$R$66,8,FALSE)&gt;J$3,5,IF(VLOOKUP($C112,'Regional Crises'!$B$1:$R$66,8,FALSE)&lt;J$4,0,5-(J$3-VLOOKUP($C112,'Regional Crises'!$B$1:$R$66,8,FALSE))/(J$3-J$4)*5)),1))),IF(VLOOKUP($E112,'Country Indicator Data'!$B$4:$N$300,4,FALSE)="x","x",ROUND(IF(VLOOKUP($E112,'Country Indicator Data'!$B$4:$N$300,4,FALSE)&gt;J$3,5,IF(VLOOKUP($E112,'Country Indicator Data'!$B$4:$N$300,4,FALSE)&lt;J$4,0,5-(J$3-VLOOKUP($E112,'Country Indicator Data'!$B$4:$N$300,4,FALSE))/(J$3-J$4)*5)),1)))</f>
        <v>1.6</v>
      </c>
      <c r="K112" s="163">
        <f t="shared" si="40"/>
        <v>2.4000000000000004</v>
      </c>
      <c r="L112" s="163">
        <f>IF(LEN(E112)&gt;3,(IF(VLOOKUP($C112,'Regional Crises'!$B$1:$R$66,10,FALSE)="x","x",ROUND(IF(VLOOKUP($C112,'Regional Crises'!$B$1:$R$66,10,FALSE)&gt;L$3,5,IF(VLOOKUP($C112,'Regional Crises'!$B$1:$R$66,10,FALSE)&lt;L$4,0,5-(L$3-VLOOKUP($C112,'Regional Crises'!$B$1:$R$66,10,FALSE))/(L$3-L$4)*5)),1))),IF(VLOOKUP($E112,'Country Indicator Data'!$B$4:$N$300,6,FALSE)="x","x",ROUND(IF(VLOOKUP($E112,'Country Indicator Data'!$B$4:$N$300,6,FALSE)&gt;L$3,5,IF(VLOOKUP($E112,'Country Indicator Data'!$B$4:$N$300,6,FALSE)&lt;L$4,0,5-(L$3-VLOOKUP($E112,'Country Indicator Data'!$B$4:$N$300,6,FALSE))/(L$3-L$4)*5)),1)))</f>
        <v>3.6</v>
      </c>
      <c r="M112" s="163">
        <f>IF(LEN(E112)&gt;3,(IF(VLOOKUP($C112,'Regional Crises'!$B$1:$R$66,11,FALSE)="x","x",ROUND(IF(VLOOKUP($C112,'Regional Crises'!$B$1:$R$66,11,FALSE)&gt;M$3,5,IF(VLOOKUP($C112,'Regional Crises'!$B$1:$R$66,11,FALSE)&lt;M$4,0,5-(M$3-VLOOKUP($C112,'Regional Crises'!$B$1:$R$66,11,FALSE))/(M$3-M$4)*5)),1))),IF(VLOOKUP($E112,'Country Indicator Data'!$B$4:$N$300,7,FALSE)="x","x",ROUND(IF(VLOOKUP($E112,'Country Indicator Data'!$B$4:$N$300,7,FALSE)&gt;M$3,5,IF(VLOOKUP($E112,'Country Indicator Data'!$B$4:$N$300,7,FALSE)&lt;M$4,0,5-(M$3-VLOOKUP($E112,'Country Indicator Data'!$B$4:$N$300,7,FALSE))/(M$3-M$4)*5)),1)))</f>
        <v>0.8</v>
      </c>
      <c r="N112" s="163">
        <f t="shared" si="41"/>
        <v>2.2000000000000002</v>
      </c>
      <c r="O112" s="163">
        <f t="shared" si="42"/>
        <v>2.7166666666666668</v>
      </c>
      <c r="P112" s="163">
        <f>IF(LEN(E112)&gt;3,VLOOKUP(C112,'Regional Crises'!$B$1:$R$69,12,FALSE),VLOOKUP(E112,'Country Indicator Data'!$B$4:$I$300,8,FALSE))</f>
        <v>4</v>
      </c>
      <c r="Q112" s="163">
        <f>IF(LEN(E112)&gt;3,((IF(VLOOKUP($C112,'Regional Crises'!$B$1:$R$66,13,FALSE)="x","x",ROUND(IF(VLOOKUP($C112,'Regional Crises'!$B$1:$R$66,13,FALSE)&gt;Q$3,5,IF(VLOOKUP($C112,'Regional Crises'!$B$1:$R$66,13,FALSE)&lt;Q$4,0,5-(LOG(Q$3)-LOG(VLOOKUP($C112,'Regional Crises'!$B$1:$R$66,13,FALSE)))/(LOG(Q$3)-LOG(Q$4))*5)),1)))),(IF(VLOOKUP($E112,'Country Indicator Data'!$B$4:$N$300,9,FALSE)="x","x",ROUND(IF(VLOOKUP($E112,'Country Indicator Data'!$B$4:$N$300,9,FALSE)&gt;Q$3,5,IF(VLOOKUP($E112,'Country Indicator Data'!$B$4:$N$300,9,FALSE)&lt;Q$4,0,5-(LOG(Q$3)-LOG(VLOOKUP($E112,'Country Indicator Data'!$B$4:$N$300,9,FALSE)))/(LOG(Q$3)-LOG(Q$4))*5)),1))))</f>
        <v>4.8</v>
      </c>
      <c r="R112" s="163">
        <f t="shared" si="43"/>
        <v>4.4000000000000004</v>
      </c>
      <c r="S112" s="163">
        <f>IF(LEN(E112)&gt;3,((IF(VLOOKUP($C112,'Regional Crises'!$B$1:$R$66,17,FALSE)="x","x",ROUND(IF(VLOOKUP($C112,'Regional Crises'!$B$1:$R$66,17,FALSE)&gt;S$3,0,IF(VLOOKUP($C112,'Regional Crises'!$B$1:$R$66,17,FALSE)&lt;S$4,5,(S$3-VLOOKUP($C112,'Regional Crises'!$B$1:$R$66,17,FALSE))/(S$3-S$4)*5)),1)))),(IF(VLOOKUP($E112,'Country Indicator Data'!$B$4:$N$300,13,FALSE)="x","x",ROUND(IF(VLOOKUP($E112,'Country Indicator Data'!$B$4:$N$300,13,FALSE)&gt;S$3,0,IF(VLOOKUP($E112,'Country Indicator Data'!$B$4:$N$300,13,FALSE)&lt;S$4,5,(S$3-VLOOKUP($E112,'Country Indicator Data'!$B$4:$N$300,13,FALSE))/(S$3-S$4)*5)),1))))</f>
        <v>3.6</v>
      </c>
      <c r="T112" s="163">
        <f>IF(LEN(E112)&gt;3,((IF(VLOOKUP($C112,'Regional Crises'!$B$1:$R$66,14,FALSE)="x","x",ROUND(IF(VLOOKUP($C112,'Regional Crises'!$B$1:$R$66,14,FALSE)&gt;T$3,0,IF(VLOOKUP($C112,'Regional Crises'!$B$1:$R$66,14,FALSE)&lt;T$4,5,(T$3-VLOOKUP($C112,'Regional Crises'!$B$1:$R$66,14,FALSE))/(T$3-T$4)*5)),1)))),(IF(VLOOKUP($E112,'Country Indicator Data'!$B$4:$N$300,10,FALSE)="x","x",ROUND(IF(VLOOKUP($E112,'Country Indicator Data'!$B$4:$N$300,10,FALSE)&gt;T$3,0,IF(VLOOKUP($E112,'Country Indicator Data'!$B$4:$N$300,10,FALSE)&lt;T$4,5,(T$3-VLOOKUP($E112,'Country Indicator Data'!$B$4:$N$300,10,FALSE))/(T$3-T$4)*5)),1))))</f>
        <v>3.2</v>
      </c>
      <c r="U112" s="163">
        <f>IF(LEN(E112)&gt;3,((IF(VLOOKUP($C112,'Regional Crises'!$B$1:$R$66,15,FALSE)="x","x",ROUND(IF(VLOOKUP($C112,'Regional Crises'!$B$1:$R$66,15,FALSE)&gt;U$3,0,IF(VLOOKUP($C112,'Regional Crises'!$B$1:$R$66,15,FALSE)&lt;U$4,5,(U$3-VLOOKUP($C112,'Regional Crises'!$B$1:$R$66,15,FALSE))/(U$3-U$4)*5)),1)))),(IF(VLOOKUP($E112,'Country Indicator Data'!$B$4:$N$300,11,FALSE)="x","x",ROUND(IF(VLOOKUP($E112,'Country Indicator Data'!$B$4:$N$300,11,FALSE)&gt;U$3,0,IF(VLOOKUP($E112,'Country Indicator Data'!$B$4:$N$300,11,FALSE)&lt;U$4,5,(U$3-VLOOKUP($E112,'Country Indicator Data'!$B$4:$N$300,11,FALSE))/(U$3-U$4)*5)),1))))</f>
        <v>3.2</v>
      </c>
      <c r="V112" s="163">
        <f>IF(LEN(E112)&gt;3,((IF(VLOOKUP($C112,'Regional Crises'!$B$1:$R$66,16,FALSE)="x","x",ROUND(IF(VLOOKUP($C112,'Regional Crises'!$B$1:$R$66,16,FALSE)&gt;V$3,0,IF(VLOOKUP($C112,'Regional Crises'!$B$1:$R$66,16,FALSE)&lt;V$4,5,(V$3-VLOOKUP($C112,'Regional Crises'!$B$1:$R$66,16,FALSE))/(V$3-V$4)*5)),1)))),(IF(VLOOKUP($E112,'Country Indicator Data'!$B$4:$N$300,12,FALSE)="x","x",ROUND(IF(VLOOKUP($E112,'Country Indicator Data'!$B$4:$N$300,12,FALSE)&gt;V$3,0,IF(VLOOKUP($E112,'Country Indicator Data'!$B$4:$N$300,12,FALSE)&lt;V$4,5,(V$3-VLOOKUP($E112,'Country Indicator Data'!$B$4:$N$300,12,FALSE))/(V$3-V$4)*5)),1))))</f>
        <v>3.3</v>
      </c>
      <c r="W112" s="163">
        <f t="shared" si="44"/>
        <v>3.3</v>
      </c>
      <c r="X112" s="163">
        <f t="shared" si="45"/>
        <v>3.5</v>
      </c>
      <c r="Y112" s="184">
        <f>IF('Core Indicators'!FC109="x","x",IF('Core Indicators'!FC109&gt;=5,5,IF('Core Indicators'!FC109&gt;=4,4,IF('Core Indicators'!FC109&gt;=3,3,IF('Core Indicators'!FC109&gt;=2,2,IF('Core Indicators'!FC109&gt;=1,1,0))))))</f>
        <v>3</v>
      </c>
      <c r="Z112" s="163">
        <f t="shared" si="46"/>
        <v>3</v>
      </c>
      <c r="AA112" s="184">
        <f>'Crisis Indicator Data'!Y109</f>
        <v>1</v>
      </c>
      <c r="AB112" s="184">
        <f>'Crisis Indicator Data'!Z109</f>
        <v>2</v>
      </c>
      <c r="AC112" s="184">
        <f>'Crisis Indicator Data'!AA109</f>
        <v>1</v>
      </c>
      <c r="AD112" s="184">
        <f>'Crisis Indicator Data'!AB109</f>
        <v>0</v>
      </c>
      <c r="AE112" s="184">
        <f t="shared" si="47"/>
        <v>2</v>
      </c>
      <c r="AF112" s="184">
        <f>'Crisis Indicator Data'!AC109</f>
        <v>0</v>
      </c>
      <c r="AG112" s="184">
        <f>'Crisis Indicator Data'!AD109</f>
        <v>2</v>
      </c>
      <c r="AH112" s="184">
        <f t="shared" si="48"/>
        <v>2</v>
      </c>
      <c r="AI112" s="184">
        <f>'Crisis Indicator Data'!AE109</f>
        <v>0</v>
      </c>
      <c r="AJ112" s="184">
        <f>'Crisis Indicator Data'!AF109</f>
        <v>1</v>
      </c>
      <c r="AK112" s="184">
        <f>'Crisis Indicator Data'!AG109</f>
        <v>3</v>
      </c>
      <c r="AL112" s="184">
        <f t="shared" si="49"/>
        <v>3</v>
      </c>
      <c r="AM112" s="163">
        <f t="shared" si="50"/>
        <v>2</v>
      </c>
      <c r="AN112" s="163">
        <f t="shared" si="51"/>
        <v>2.5</v>
      </c>
    </row>
    <row r="113" spans="1:40" ht="13.5" customHeight="1" x14ac:dyDescent="0.35">
      <c r="A113" s="172" t="str">
        <f>'Crisis Indicator Data'!A110</f>
        <v>Venezuela displacement in Panama</v>
      </c>
      <c r="B113" s="173" t="str">
        <f>'Crisis Indicator Data'!B110</f>
        <v>Displacement</v>
      </c>
      <c r="C113" s="173" t="str">
        <f>'Crisis Indicator Data'!C110</f>
        <v>PAN002</v>
      </c>
      <c r="D113" s="173" t="str">
        <f>'Crisis Indicator Data'!D110</f>
        <v>Panama</v>
      </c>
      <c r="E113" s="174" t="str">
        <f>'Crisis Indicator Data'!E110</f>
        <v>PAN</v>
      </c>
      <c r="F113" s="163">
        <f>IF(LEN(E113)&gt;3,(IF(VLOOKUP($C113,'Regional Crises'!$B$1:$R$66,7,FALSE)="x","x",ROUND(IF(VLOOKUP($C113,'Regional Crises'!$B$1:$R$66,7,FALSE)&gt;$F$3,5,IF(VLOOKUP($C113,'Regional Crises'!$B$1:$R$66,7,FALSE)&lt;F$4,0,($F$3-VLOOKUP($C113,'Regional Crises'!$B$1:$R$66,7,FALSE))/($F$3-$F$4)*5)),1))),IF(VLOOKUP($E113,'Country Indicator Data'!$B$4:$N$300,3,FALSE)="x","x",ROUND(IF(VLOOKUP($E113,'Country Indicator Data'!$B$4:$N$300,3,FALSE)&gt;$F$3,5,IF(VLOOKUP($E113,'Country Indicator Data'!$B$4:$N$300,3,FALSE)&lt;$F$4,0,($F$3-VLOOKUP($E113,'Country Indicator Data'!$B$4:$N$300,3,FALSE))/($F$3-$F$4)*5)),1)))</f>
        <v>0.7</v>
      </c>
      <c r="G113" s="163">
        <f>IF(LEN(E113)&gt;3,(IF(VLOOKUP($C113,'Regional Crises'!$B$1:$R$66,9,FALSE)="x","x",ROUND(IF(VLOOKUP($C113,'Regional Crises'!$B$1:$R$66,9,FALSE)&gt;G$3,5,IF(VLOOKUP($C113,'Regional Crises'!$B$1:$R$66,9,FALSE)&lt;G$4,0,(G$3-VLOOKUP($C113,'Regional Crises'!$B$1:$R$66,9,FALSE))/(G$3-G$4)*5)),1))),IF(VLOOKUP($E113,'Country Indicator Data'!$B$4:$N$300,5,FALSE)="x","x",ROUND(IF(VLOOKUP($E113,'Country Indicator Data'!$B$4:$N$300,5,FALSE)&gt;G$3,5,IF(VLOOKUP($E113,'Country Indicator Data'!$B$4:$N$300,5,FALSE)&lt;G$4,0,(G$3-VLOOKUP($E113,'Country Indicator Data'!$B$4:$N$300,5,FALSE))/(G$3-G$4)*5)),1)))</f>
        <v>1.6</v>
      </c>
      <c r="H113" s="163">
        <f t="shared" si="39"/>
        <v>1.1499999999999999</v>
      </c>
      <c r="I113" s="163">
        <f>IF(LEN(E113)&gt;3,(IF(VLOOKUP($C113,'Regional Crises'!$B$1:$R$66,6,FALSE)="x","x",ROUND(IF(VLOOKUP($C113,'Regional Crises'!$B$1:$R$66,6,FALSE)&gt;I$3,5,IF(VLOOKUP($C113,'Regional Crises'!$B$1:$R$66,6,FALSE)&lt;I$4,0,5-(I$3-VLOOKUP($C113,'Regional Crises'!$B$1:$R$66,6,FALSE))/(I$3-I$4)*5)),1))),IF(VLOOKUP($E113,'Country Indicator Data'!$B$4:$N$300,2,FALSE)="x","x",ROUND(IF(VLOOKUP($E113,'Country Indicator Data'!$B$4:$N$300,2,FALSE)&gt;I$3,5,IF(VLOOKUP($E113,'Country Indicator Data'!$B$4:$N$300,2,FALSE)&lt;I$4,0,5-(I$3-VLOOKUP($E113,'Country Indicator Data'!$B$4:$N$300,2,FALSE))/(I$3-I$4)*5)),1)))</f>
        <v>1.7</v>
      </c>
      <c r="J113" s="163">
        <f>IF(LEN(E113)&gt;3,(IF(VLOOKUP($C113,'Regional Crises'!$B$1:$R$66,8,FALSE)="x","x",ROUND(IF(VLOOKUP($C113,'Regional Crises'!$B$1:$R$66,8,FALSE)&gt;J$3,5,IF(VLOOKUP($C113,'Regional Crises'!$B$1:$R$66,8,FALSE)&lt;J$4,0,5-(J$3-VLOOKUP($C113,'Regional Crises'!$B$1:$R$66,8,FALSE))/(J$3-J$4)*5)),1))),IF(VLOOKUP($E113,'Country Indicator Data'!$B$4:$N$300,4,FALSE)="x","x",ROUND(IF(VLOOKUP($E113,'Country Indicator Data'!$B$4:$N$300,4,FALSE)&gt;J$3,5,IF(VLOOKUP($E113,'Country Indicator Data'!$B$4:$N$300,4,FALSE)&lt;J$4,0,5-(J$3-VLOOKUP($E113,'Country Indicator Data'!$B$4:$N$300,4,FALSE))/(J$3-J$4)*5)),1)))</f>
        <v>1.3</v>
      </c>
      <c r="K113" s="163">
        <f t="shared" si="40"/>
        <v>1.5</v>
      </c>
      <c r="L113" s="163">
        <f>IF(LEN(E113)&gt;3,(IF(VLOOKUP($C113,'Regional Crises'!$B$1:$R$66,10,FALSE)="x","x",ROUND(IF(VLOOKUP($C113,'Regional Crises'!$B$1:$R$66,10,FALSE)&gt;L$3,5,IF(VLOOKUP($C113,'Regional Crises'!$B$1:$R$66,10,FALSE)&lt;L$4,0,5-(L$3-VLOOKUP($C113,'Regional Crises'!$B$1:$R$66,10,FALSE))/(L$3-L$4)*5)),1))),IF(VLOOKUP($E113,'Country Indicator Data'!$B$4:$N$300,6,FALSE)="x","x",ROUND(IF(VLOOKUP($E113,'Country Indicator Data'!$B$4:$N$300,6,FALSE)&gt;L$3,5,IF(VLOOKUP($E113,'Country Indicator Data'!$B$4:$N$300,6,FALSE)&lt;L$4,0,5-(L$3-VLOOKUP($E113,'Country Indicator Data'!$B$4:$N$300,6,FALSE))/(L$3-L$4)*5)),1)))</f>
        <v>3.1</v>
      </c>
      <c r="M113" s="163">
        <f>IF(LEN(E113)&gt;3,(IF(VLOOKUP($C113,'Regional Crises'!$B$1:$R$66,11,FALSE)="x","x",ROUND(IF(VLOOKUP($C113,'Regional Crises'!$B$1:$R$66,11,FALSE)&gt;M$3,5,IF(VLOOKUP($C113,'Regional Crises'!$B$1:$R$66,11,FALSE)&lt;M$4,0,5-(M$3-VLOOKUP($C113,'Regional Crises'!$B$1:$R$66,11,FALSE))/(M$3-M$4)*5)),1))),IF(VLOOKUP($E113,'Country Indicator Data'!$B$4:$N$300,7,FALSE)="x","x",ROUND(IF(VLOOKUP($E113,'Country Indicator Data'!$B$4:$N$300,7,FALSE)&gt;M$3,5,IF(VLOOKUP($E113,'Country Indicator Data'!$B$4:$N$300,7,FALSE)&lt;M$4,0,5-(M$3-VLOOKUP($E113,'Country Indicator Data'!$B$4:$N$300,7,FALSE))/(M$3-M$4)*5)),1)))</f>
        <v>3.1</v>
      </c>
      <c r="N113" s="163">
        <f t="shared" si="41"/>
        <v>3.1</v>
      </c>
      <c r="O113" s="163">
        <f t="shared" si="42"/>
        <v>1.9166666666666667</v>
      </c>
      <c r="P113" s="163">
        <f>IF(LEN(E113)&gt;3,VLOOKUP(C113,'Regional Crises'!$B$1:$R$69,12,FALSE),VLOOKUP(E113,'Country Indicator Data'!$B$4:$I$300,8,FALSE))</f>
        <v>0</v>
      </c>
      <c r="Q113" s="163">
        <f>IF(LEN(E113)&gt;3,((IF(VLOOKUP($C113,'Regional Crises'!$B$1:$R$66,13,FALSE)="x","x",ROUND(IF(VLOOKUP($C113,'Regional Crises'!$B$1:$R$66,13,FALSE)&gt;Q$3,5,IF(VLOOKUP($C113,'Regional Crises'!$B$1:$R$66,13,FALSE)&lt;Q$4,0,5-(LOG(Q$3)-LOG(VLOOKUP($C113,'Regional Crises'!$B$1:$R$66,13,FALSE)))/(LOG(Q$3)-LOG(Q$4))*5)),1)))),(IF(VLOOKUP($E113,'Country Indicator Data'!$B$4:$N$300,9,FALSE)="x","x",ROUND(IF(VLOOKUP($E113,'Country Indicator Data'!$B$4:$N$300,9,FALSE)&gt;Q$3,5,IF(VLOOKUP($E113,'Country Indicator Data'!$B$4:$N$300,9,FALSE)&lt;Q$4,0,5-(LOG(Q$3)-LOG(VLOOKUP($E113,'Country Indicator Data'!$B$4:$N$300,9,FALSE)))/(LOG(Q$3)-LOG(Q$4))*5)),1))))</f>
        <v>0.4</v>
      </c>
      <c r="R113" s="163">
        <f t="shared" si="43"/>
        <v>0.2</v>
      </c>
      <c r="S113" s="163">
        <f>IF(LEN(E113)&gt;3,((IF(VLOOKUP($C113,'Regional Crises'!$B$1:$R$66,17,FALSE)="x","x",ROUND(IF(VLOOKUP($C113,'Regional Crises'!$B$1:$R$66,17,FALSE)&gt;S$3,0,IF(VLOOKUP($C113,'Regional Crises'!$B$1:$R$66,17,FALSE)&lt;S$4,5,(S$3-VLOOKUP($C113,'Regional Crises'!$B$1:$R$66,17,FALSE))/(S$3-S$4)*5)),1)))),(IF(VLOOKUP($E113,'Country Indicator Data'!$B$4:$N$300,13,FALSE)="x","x",ROUND(IF(VLOOKUP($E113,'Country Indicator Data'!$B$4:$N$300,13,FALSE)&gt;S$3,0,IF(VLOOKUP($E113,'Country Indicator Data'!$B$4:$N$300,13,FALSE)&lt;S$4,5,(S$3-VLOOKUP($E113,'Country Indicator Data'!$B$4:$N$300,13,FALSE))/(S$3-S$4)*5)),1))))</f>
        <v>3.3</v>
      </c>
      <c r="T113" s="163">
        <f>IF(LEN(E113)&gt;3,((IF(VLOOKUP($C113,'Regional Crises'!$B$1:$R$66,14,FALSE)="x","x",ROUND(IF(VLOOKUP($C113,'Regional Crises'!$B$1:$R$66,14,FALSE)&gt;T$3,0,IF(VLOOKUP($C113,'Regional Crises'!$B$1:$R$66,14,FALSE)&lt;T$4,5,(T$3-VLOOKUP($C113,'Regional Crises'!$B$1:$R$66,14,FALSE))/(T$3-T$4)*5)),1)))),(IF(VLOOKUP($E113,'Country Indicator Data'!$B$4:$N$300,10,FALSE)="x","x",ROUND(IF(VLOOKUP($E113,'Country Indicator Data'!$B$4:$N$300,10,FALSE)&gt;T$3,0,IF(VLOOKUP($E113,'Country Indicator Data'!$B$4:$N$300,10,FALSE)&lt;T$4,5,(T$3-VLOOKUP($E113,'Country Indicator Data'!$B$4:$N$300,10,FALSE))/(T$3-T$4)*5)),1))))</f>
        <v>2.9</v>
      </c>
      <c r="U113" s="163">
        <f>IF(LEN(E113)&gt;3,((IF(VLOOKUP($C113,'Regional Crises'!$B$1:$R$66,15,FALSE)="x","x",ROUND(IF(VLOOKUP($C113,'Regional Crises'!$B$1:$R$66,15,FALSE)&gt;U$3,0,IF(VLOOKUP($C113,'Regional Crises'!$B$1:$R$66,15,FALSE)&lt;U$4,5,(U$3-VLOOKUP($C113,'Regional Crises'!$B$1:$R$66,15,FALSE))/(U$3-U$4)*5)),1)))),(IF(VLOOKUP($E113,'Country Indicator Data'!$B$4:$N$300,11,FALSE)="x","x",ROUND(IF(VLOOKUP($E113,'Country Indicator Data'!$B$4:$N$300,11,FALSE)&gt;U$3,0,IF(VLOOKUP($E113,'Country Indicator Data'!$B$4:$N$300,11,FALSE)&lt;U$4,5,(U$3-VLOOKUP($E113,'Country Indicator Data'!$B$4:$N$300,11,FALSE))/(U$3-U$4)*5)),1))))</f>
        <v>1.7</v>
      </c>
      <c r="V113" s="163">
        <f>IF(LEN(E113)&gt;3,((IF(VLOOKUP($C113,'Regional Crises'!$B$1:$R$66,16,FALSE)="x","x",ROUND(IF(VLOOKUP($C113,'Regional Crises'!$B$1:$R$66,16,FALSE)&gt;V$3,0,IF(VLOOKUP($C113,'Regional Crises'!$B$1:$R$66,16,FALSE)&lt;V$4,5,(V$3-VLOOKUP($C113,'Regional Crises'!$B$1:$R$66,16,FALSE))/(V$3-V$4)*5)),1)))),(IF(VLOOKUP($E113,'Country Indicator Data'!$B$4:$N$300,12,FALSE)="x","x",ROUND(IF(VLOOKUP($E113,'Country Indicator Data'!$B$4:$N$300,12,FALSE)&gt;V$3,0,IF(VLOOKUP($E113,'Country Indicator Data'!$B$4:$N$300,12,FALSE)&lt;V$4,5,(V$3-VLOOKUP($E113,'Country Indicator Data'!$B$4:$N$300,12,FALSE))/(V$3-V$4)*5)),1))))</f>
        <v>0.9</v>
      </c>
      <c r="W113" s="163">
        <f t="shared" si="44"/>
        <v>2.2000000000000002</v>
      </c>
      <c r="X113" s="163">
        <f t="shared" si="45"/>
        <v>1.4</v>
      </c>
      <c r="Y113" s="184">
        <f>IF('Core Indicators'!FC110="x","x",IF('Core Indicators'!FC110&gt;=5,5,IF('Core Indicators'!FC110&gt;=4,4,IF('Core Indicators'!FC110&gt;=3,3,IF('Core Indicators'!FC110&gt;=2,2,IF('Core Indicators'!FC110&gt;=1,1,0))))))</f>
        <v>2</v>
      </c>
      <c r="Z113" s="163">
        <f t="shared" si="46"/>
        <v>2</v>
      </c>
      <c r="AA113" s="184">
        <f>'Crisis Indicator Data'!Y110</f>
        <v>1</v>
      </c>
      <c r="AB113" s="184">
        <f>'Crisis Indicator Data'!Z110</f>
        <v>1</v>
      </c>
      <c r="AC113" s="184">
        <f>'Crisis Indicator Data'!AA110</f>
        <v>0</v>
      </c>
      <c r="AD113" s="184">
        <f>'Crisis Indicator Data'!AB110</f>
        <v>0</v>
      </c>
      <c r="AE113" s="184">
        <f t="shared" si="47"/>
        <v>2</v>
      </c>
      <c r="AF113" s="184">
        <f>'Crisis Indicator Data'!AC110</f>
        <v>0</v>
      </c>
      <c r="AG113" s="184">
        <f>'Crisis Indicator Data'!AD110</f>
        <v>0</v>
      </c>
      <c r="AH113" s="184">
        <f t="shared" si="48"/>
        <v>0</v>
      </c>
      <c r="AI113" s="184">
        <f>'Crisis Indicator Data'!AE110</f>
        <v>1</v>
      </c>
      <c r="AJ113" s="184">
        <f>'Crisis Indicator Data'!AF110</f>
        <v>0</v>
      </c>
      <c r="AK113" s="184">
        <f>'Crisis Indicator Data'!AG110</f>
        <v>1</v>
      </c>
      <c r="AL113" s="184">
        <f t="shared" si="49"/>
        <v>2</v>
      </c>
      <c r="AM113" s="163">
        <f t="shared" si="50"/>
        <v>1</v>
      </c>
      <c r="AN113" s="163">
        <f t="shared" si="51"/>
        <v>1.5</v>
      </c>
    </row>
    <row r="114" spans="1:40" ht="13.5" customHeight="1" x14ac:dyDescent="0.35">
      <c r="A114" s="172" t="str">
        <f>'Crisis Indicator Data'!A111</f>
        <v>Venezuela displacement in Peru</v>
      </c>
      <c r="B114" s="173" t="str">
        <f>'Crisis Indicator Data'!B111</f>
        <v>Displacement</v>
      </c>
      <c r="C114" s="173" t="str">
        <f>'Crisis Indicator Data'!C111</f>
        <v>PER002</v>
      </c>
      <c r="D114" s="173" t="str">
        <f>'Crisis Indicator Data'!D111</f>
        <v>Peru</v>
      </c>
      <c r="E114" s="174" t="str">
        <f>'Crisis Indicator Data'!E111</f>
        <v>PER</v>
      </c>
      <c r="F114" s="163">
        <f>IF(LEN(E114)&gt;3,(IF(VLOOKUP($C114,'Regional Crises'!$B$1:$R$66,7,FALSE)="x","x",ROUND(IF(VLOOKUP($C114,'Regional Crises'!$B$1:$R$66,7,FALSE)&gt;$F$3,5,IF(VLOOKUP($C114,'Regional Crises'!$B$1:$R$66,7,FALSE)&lt;F$4,0,($F$3-VLOOKUP($C114,'Regional Crises'!$B$1:$R$66,7,FALSE))/($F$3-$F$4)*5)),1))),IF(VLOOKUP($E114,'Country Indicator Data'!$B$4:$N$300,3,FALSE)="x","x",ROUND(IF(VLOOKUP($E114,'Country Indicator Data'!$B$4:$N$300,3,FALSE)&gt;$F$3,5,IF(VLOOKUP($E114,'Country Indicator Data'!$B$4:$N$300,3,FALSE)&lt;$F$4,0,($F$3-VLOOKUP($E114,'Country Indicator Data'!$B$4:$N$300,3,FALSE))/($F$3-$F$4)*5)),1)))</f>
        <v>1.8</v>
      </c>
      <c r="G114" s="163">
        <f>IF(LEN(E114)&gt;3,(IF(VLOOKUP($C114,'Regional Crises'!$B$1:$R$66,9,FALSE)="x","x",ROUND(IF(VLOOKUP($C114,'Regional Crises'!$B$1:$R$66,9,FALSE)&gt;G$3,5,IF(VLOOKUP($C114,'Regional Crises'!$B$1:$R$66,9,FALSE)&lt;G$4,0,(G$3-VLOOKUP($C114,'Regional Crises'!$B$1:$R$66,9,FALSE))/(G$3-G$4)*5)),1))),IF(VLOOKUP($E114,'Country Indicator Data'!$B$4:$N$300,5,FALSE)="x","x",ROUND(IF(VLOOKUP($E114,'Country Indicator Data'!$B$4:$N$300,5,FALSE)&gt;G$3,5,IF(VLOOKUP($E114,'Country Indicator Data'!$B$4:$N$300,5,FALSE)&lt;G$4,0,(G$3-VLOOKUP($E114,'Country Indicator Data'!$B$4:$N$300,5,FALSE))/(G$3-G$4)*5)),1)))</f>
        <v>2</v>
      </c>
      <c r="H114" s="163">
        <f t="shared" si="39"/>
        <v>1.9</v>
      </c>
      <c r="I114" s="163">
        <f>IF(LEN(E114)&gt;3,(IF(VLOOKUP($C114,'Regional Crises'!$B$1:$R$66,6,FALSE)="x","x",ROUND(IF(VLOOKUP($C114,'Regional Crises'!$B$1:$R$66,6,FALSE)&gt;I$3,5,IF(VLOOKUP($C114,'Regional Crises'!$B$1:$R$66,6,FALSE)&lt;I$4,0,5-(I$3-VLOOKUP($C114,'Regional Crises'!$B$1:$R$66,6,FALSE))/(I$3-I$4)*5)),1))),IF(VLOOKUP($E114,'Country Indicator Data'!$B$4:$N$300,2,FALSE)="x","x",ROUND(IF(VLOOKUP($E114,'Country Indicator Data'!$B$4:$N$300,2,FALSE)&gt;I$3,5,IF(VLOOKUP($E114,'Country Indicator Data'!$B$4:$N$300,2,FALSE)&lt;I$4,0,5-(I$3-VLOOKUP($E114,'Country Indicator Data'!$B$4:$N$300,2,FALSE))/(I$3-I$4)*5)),1)))</f>
        <v>3</v>
      </c>
      <c r="J114" s="163">
        <f>IF(LEN(E114)&gt;3,(IF(VLOOKUP($C114,'Regional Crises'!$B$1:$R$66,8,FALSE)="x","x",ROUND(IF(VLOOKUP($C114,'Regional Crises'!$B$1:$R$66,8,FALSE)&gt;J$3,5,IF(VLOOKUP($C114,'Regional Crises'!$B$1:$R$66,8,FALSE)&lt;J$4,0,5-(J$3-VLOOKUP($C114,'Regional Crises'!$B$1:$R$66,8,FALSE))/(J$3-J$4)*5)),1))),IF(VLOOKUP($E114,'Country Indicator Data'!$B$4:$N$300,4,FALSE)="x","x",ROUND(IF(VLOOKUP($E114,'Country Indicator Data'!$B$4:$N$300,4,FALSE)&gt;J$3,5,IF(VLOOKUP($E114,'Country Indicator Data'!$B$4:$N$300,4,FALSE)&lt;J$4,0,5-(J$3-VLOOKUP($E114,'Country Indicator Data'!$B$4:$N$300,4,FALSE))/(J$3-J$4)*5)),1)))</f>
        <v>4.5</v>
      </c>
      <c r="K114" s="163">
        <f t="shared" si="40"/>
        <v>3.75</v>
      </c>
      <c r="L114" s="163">
        <f>IF(LEN(E114)&gt;3,(IF(VLOOKUP($C114,'Regional Crises'!$B$1:$R$66,10,FALSE)="x","x",ROUND(IF(VLOOKUP($C114,'Regional Crises'!$B$1:$R$66,10,FALSE)&gt;L$3,5,IF(VLOOKUP($C114,'Regional Crises'!$B$1:$R$66,10,FALSE)&lt;L$4,0,5-(L$3-VLOOKUP($C114,'Regional Crises'!$B$1:$R$66,10,FALSE))/(L$3-L$4)*5)),1))),IF(VLOOKUP($E114,'Country Indicator Data'!$B$4:$N$300,6,FALSE)="x","x",ROUND(IF(VLOOKUP($E114,'Country Indicator Data'!$B$4:$N$300,6,FALSE)&gt;L$3,5,IF(VLOOKUP($E114,'Country Indicator Data'!$B$4:$N$300,6,FALSE)&lt;L$4,0,5-(L$3-VLOOKUP($E114,'Country Indicator Data'!$B$4:$N$300,6,FALSE))/(L$3-L$4)*5)),1)))</f>
        <v>2.5</v>
      </c>
      <c r="M114" s="163">
        <f>IF(LEN(E114)&gt;3,(IF(VLOOKUP($C114,'Regional Crises'!$B$1:$R$66,11,FALSE)="x","x",ROUND(IF(VLOOKUP($C114,'Regional Crises'!$B$1:$R$66,11,FALSE)&gt;M$3,5,IF(VLOOKUP($C114,'Regional Crises'!$B$1:$R$66,11,FALSE)&lt;M$4,0,5-(M$3-VLOOKUP($C114,'Regional Crises'!$B$1:$R$66,11,FALSE))/(M$3-M$4)*5)),1))),IF(VLOOKUP($E114,'Country Indicator Data'!$B$4:$N$300,7,FALSE)="x","x",ROUND(IF(VLOOKUP($E114,'Country Indicator Data'!$B$4:$N$300,7,FALSE)&gt;M$3,5,IF(VLOOKUP($E114,'Country Indicator Data'!$B$4:$N$300,7,FALSE)&lt;M$4,0,5-(M$3-VLOOKUP($E114,'Country Indicator Data'!$B$4:$N$300,7,FALSE))/(M$3-M$4)*5)),1)))</f>
        <v>1.9</v>
      </c>
      <c r="N114" s="163">
        <f t="shared" si="41"/>
        <v>2.2000000000000002</v>
      </c>
      <c r="O114" s="163">
        <f t="shared" si="42"/>
        <v>2.6166666666666667</v>
      </c>
      <c r="P114" s="163">
        <f>IF(LEN(E114)&gt;3,VLOOKUP(C114,'Regional Crises'!$B$1:$R$69,12,FALSE),VLOOKUP(E114,'Country Indicator Data'!$B$4:$I$300,8,FALSE))</f>
        <v>3</v>
      </c>
      <c r="Q114" s="163">
        <f>IF(LEN(E114)&gt;3,((IF(VLOOKUP($C114,'Regional Crises'!$B$1:$R$66,13,FALSE)="x","x",ROUND(IF(VLOOKUP($C114,'Regional Crises'!$B$1:$R$66,13,FALSE)&gt;Q$3,5,IF(VLOOKUP($C114,'Regional Crises'!$B$1:$R$66,13,FALSE)&lt;Q$4,0,5-(LOG(Q$3)-LOG(VLOOKUP($C114,'Regional Crises'!$B$1:$R$66,13,FALSE)))/(LOG(Q$3)-LOG(Q$4))*5)),1)))),(IF(VLOOKUP($E114,'Country Indicator Data'!$B$4:$N$300,9,FALSE)="x","x",ROUND(IF(VLOOKUP($E114,'Country Indicator Data'!$B$4:$N$300,9,FALSE)&gt;Q$3,5,IF(VLOOKUP($E114,'Country Indicator Data'!$B$4:$N$300,9,FALSE)&lt;Q$4,0,5-(LOG(Q$3)-LOG(VLOOKUP($E114,'Country Indicator Data'!$B$4:$N$300,9,FALSE)))/(LOG(Q$3)-LOG(Q$4))*5)),1))))</f>
        <v>0</v>
      </c>
      <c r="R114" s="163">
        <f t="shared" si="43"/>
        <v>1.5</v>
      </c>
      <c r="S114" s="163">
        <f>IF(LEN(E114)&gt;3,((IF(VLOOKUP($C114,'Regional Crises'!$B$1:$R$66,17,FALSE)="x","x",ROUND(IF(VLOOKUP($C114,'Regional Crises'!$B$1:$R$66,17,FALSE)&gt;S$3,0,IF(VLOOKUP($C114,'Regional Crises'!$B$1:$R$66,17,FALSE)&lt;S$4,5,(S$3-VLOOKUP($C114,'Regional Crises'!$B$1:$R$66,17,FALSE))/(S$3-S$4)*5)),1)))),(IF(VLOOKUP($E114,'Country Indicator Data'!$B$4:$N$300,13,FALSE)="x","x",ROUND(IF(VLOOKUP($E114,'Country Indicator Data'!$B$4:$N$300,13,FALSE)&gt;S$3,0,IF(VLOOKUP($E114,'Country Indicator Data'!$B$4:$N$300,13,FALSE)&lt;S$4,5,(S$3-VLOOKUP($E114,'Country Indicator Data'!$B$4:$N$300,13,FALSE))/(S$3-S$4)*5)),1))))</f>
        <v>3.4</v>
      </c>
      <c r="T114" s="163">
        <f>IF(LEN(E114)&gt;3,((IF(VLOOKUP($C114,'Regional Crises'!$B$1:$R$66,14,FALSE)="x","x",ROUND(IF(VLOOKUP($C114,'Regional Crises'!$B$1:$R$66,14,FALSE)&gt;T$3,0,IF(VLOOKUP($C114,'Regional Crises'!$B$1:$R$66,14,FALSE)&lt;T$4,5,(T$3-VLOOKUP($C114,'Regional Crises'!$B$1:$R$66,14,FALSE))/(T$3-T$4)*5)),1)))),(IF(VLOOKUP($E114,'Country Indicator Data'!$B$4:$N$300,10,FALSE)="x","x",ROUND(IF(VLOOKUP($E114,'Country Indicator Data'!$B$4:$N$300,10,FALSE)&gt;T$3,0,IF(VLOOKUP($E114,'Country Indicator Data'!$B$4:$N$300,10,FALSE)&lt;T$4,5,(T$3-VLOOKUP($E114,'Country Indicator Data'!$B$4:$N$300,10,FALSE))/(T$3-T$4)*5)),1))))</f>
        <v>3.1</v>
      </c>
      <c r="U114" s="163">
        <f>IF(LEN(E114)&gt;3,((IF(VLOOKUP($C114,'Regional Crises'!$B$1:$R$66,15,FALSE)="x","x",ROUND(IF(VLOOKUP($C114,'Regional Crises'!$B$1:$R$66,15,FALSE)&gt;U$3,0,IF(VLOOKUP($C114,'Regional Crises'!$B$1:$R$66,15,FALSE)&lt;U$4,5,(U$3-VLOOKUP($C114,'Regional Crises'!$B$1:$R$66,15,FALSE))/(U$3-U$4)*5)),1)))),(IF(VLOOKUP($E114,'Country Indicator Data'!$B$4:$N$300,11,FALSE)="x","x",ROUND(IF(VLOOKUP($E114,'Country Indicator Data'!$B$4:$N$300,11,FALSE)&gt;U$3,0,IF(VLOOKUP($E114,'Country Indicator Data'!$B$4:$N$300,11,FALSE)&lt;U$4,5,(U$3-VLOOKUP($E114,'Country Indicator Data'!$B$4:$N$300,11,FALSE))/(U$3-U$4)*5)),1))))</f>
        <v>1.8</v>
      </c>
      <c r="V114" s="163">
        <f>IF(LEN(E114)&gt;3,((IF(VLOOKUP($C114,'Regional Crises'!$B$1:$R$66,16,FALSE)="x","x",ROUND(IF(VLOOKUP($C114,'Regional Crises'!$B$1:$R$66,16,FALSE)&gt;V$3,0,IF(VLOOKUP($C114,'Regional Crises'!$B$1:$R$66,16,FALSE)&lt;V$4,5,(V$3-VLOOKUP($C114,'Regional Crises'!$B$1:$R$66,16,FALSE))/(V$3-V$4)*5)),1)))),(IF(VLOOKUP($E114,'Country Indicator Data'!$B$4:$N$300,12,FALSE)="x","x",ROUND(IF(VLOOKUP($E114,'Country Indicator Data'!$B$4:$N$300,12,FALSE)&gt;V$3,0,IF(VLOOKUP($E114,'Country Indicator Data'!$B$4:$N$300,12,FALSE)&lt;V$4,5,(V$3-VLOOKUP($E114,'Country Indicator Data'!$B$4:$N$300,12,FALSE))/(V$3-V$4)*5)),1))))</f>
        <v>1.7</v>
      </c>
      <c r="W114" s="163">
        <f t="shared" si="44"/>
        <v>2.5</v>
      </c>
      <c r="X114" s="163">
        <f t="shared" si="45"/>
        <v>2.2000000000000002</v>
      </c>
      <c r="Y114" s="184">
        <f>IF('Core Indicators'!FC111="x","x",IF('Core Indicators'!FC111&gt;=5,5,IF('Core Indicators'!FC111&gt;=4,4,IF('Core Indicators'!FC111&gt;=3,3,IF('Core Indicators'!FC111&gt;=2,2,IF('Core Indicators'!FC111&gt;=1,1,0))))))</f>
        <v>3</v>
      </c>
      <c r="Z114" s="163">
        <f t="shared" si="46"/>
        <v>3</v>
      </c>
      <c r="AA114" s="184">
        <f>'Crisis Indicator Data'!Y111</f>
        <v>0</v>
      </c>
      <c r="AB114" s="184">
        <f>'Crisis Indicator Data'!Z111</f>
        <v>0</v>
      </c>
      <c r="AC114" s="184">
        <f>'Crisis Indicator Data'!AA111</f>
        <v>0</v>
      </c>
      <c r="AD114" s="184">
        <f>'Crisis Indicator Data'!AB111</f>
        <v>0</v>
      </c>
      <c r="AE114" s="184">
        <f t="shared" si="47"/>
        <v>0</v>
      </c>
      <c r="AF114" s="184">
        <f>'Crisis Indicator Data'!AC111</f>
        <v>2</v>
      </c>
      <c r="AG114" s="184">
        <f>'Crisis Indicator Data'!AD111</f>
        <v>1</v>
      </c>
      <c r="AH114" s="184">
        <f t="shared" si="48"/>
        <v>3</v>
      </c>
      <c r="AI114" s="184">
        <f>'Crisis Indicator Data'!AE111</f>
        <v>0</v>
      </c>
      <c r="AJ114" s="184">
        <f>'Crisis Indicator Data'!AF111</f>
        <v>1</v>
      </c>
      <c r="AK114" s="184">
        <f>'Crisis Indicator Data'!AG111</f>
        <v>1</v>
      </c>
      <c r="AL114" s="184">
        <f t="shared" si="49"/>
        <v>2</v>
      </c>
      <c r="AM114" s="163">
        <f t="shared" si="50"/>
        <v>2</v>
      </c>
      <c r="AN114" s="163">
        <f t="shared" si="51"/>
        <v>2.5</v>
      </c>
    </row>
    <row r="115" spans="1:40" ht="13.5" customHeight="1" x14ac:dyDescent="0.35">
      <c r="A115" s="172" t="str">
        <f>'Crisis Indicator Data'!A112</f>
        <v>Multiple crises in the Philippines</v>
      </c>
      <c r="B115" s="173" t="str">
        <f>'Crisis Indicator Data'!B112</f>
        <v>Conflict,Cyclone,Violence,Floods,Other seasonal event</v>
      </c>
      <c r="C115" s="173" t="str">
        <f>'Crisis Indicator Data'!C112</f>
        <v>PHL001</v>
      </c>
      <c r="D115" s="173" t="str">
        <f>'Crisis Indicator Data'!D112</f>
        <v>Philippines</v>
      </c>
      <c r="E115" s="174" t="str">
        <f>'Crisis Indicator Data'!E112</f>
        <v>PHL</v>
      </c>
      <c r="F115" s="163">
        <f>IF(LEN(E115)&gt;3,(IF(VLOOKUP($C115,'Regional Crises'!$B$1:$R$66,7,FALSE)="x","x",ROUND(IF(VLOOKUP($C115,'Regional Crises'!$B$1:$R$66,7,FALSE)&gt;$F$3,5,IF(VLOOKUP($C115,'Regional Crises'!$B$1:$R$66,7,FALSE)&lt;F$4,0,($F$3-VLOOKUP($C115,'Regional Crises'!$B$1:$R$66,7,FALSE))/($F$3-$F$4)*5)),1))),IF(VLOOKUP($E115,'Country Indicator Data'!$B$4:$N$300,3,FALSE)="x","x",ROUND(IF(VLOOKUP($E115,'Country Indicator Data'!$B$4:$N$300,3,FALSE)&gt;$F$3,5,IF(VLOOKUP($E115,'Country Indicator Data'!$B$4:$N$300,3,FALSE)&lt;$F$4,0,($F$3-VLOOKUP($E115,'Country Indicator Data'!$B$4:$N$300,3,FALSE))/($F$3-$F$4)*5)),1)))</f>
        <v>1.8</v>
      </c>
      <c r="G115" s="163">
        <f>IF(LEN(E115)&gt;3,(IF(VLOOKUP($C115,'Regional Crises'!$B$1:$R$66,9,FALSE)="x","x",ROUND(IF(VLOOKUP($C115,'Regional Crises'!$B$1:$R$66,9,FALSE)&gt;G$3,5,IF(VLOOKUP($C115,'Regional Crises'!$B$1:$R$66,9,FALSE)&lt;G$4,0,(G$3-VLOOKUP($C115,'Regional Crises'!$B$1:$R$66,9,FALSE))/(G$3-G$4)*5)),1))),IF(VLOOKUP($E115,'Country Indicator Data'!$B$4:$N$300,5,FALSE)="x","x",ROUND(IF(VLOOKUP($E115,'Country Indicator Data'!$B$4:$N$300,5,FALSE)&gt;G$3,5,IF(VLOOKUP($E115,'Country Indicator Data'!$B$4:$N$300,5,FALSE)&lt;G$4,0,(G$3-VLOOKUP($E115,'Country Indicator Data'!$B$4:$N$300,5,FALSE))/(G$3-G$4)*5)),1)))</f>
        <v>2.4</v>
      </c>
      <c r="H115" s="163">
        <f t="shared" si="39"/>
        <v>2.1</v>
      </c>
      <c r="I115" s="163">
        <f>IF(LEN(E115)&gt;3,(IF(VLOOKUP($C115,'Regional Crises'!$B$1:$R$66,6,FALSE)="x","x",ROUND(IF(VLOOKUP($C115,'Regional Crises'!$B$1:$R$66,6,FALSE)&gt;I$3,5,IF(VLOOKUP($C115,'Regional Crises'!$B$1:$R$66,6,FALSE)&lt;I$4,0,5-(I$3-VLOOKUP($C115,'Regional Crises'!$B$1:$R$66,6,FALSE))/(I$3-I$4)*5)),1))),IF(VLOOKUP($E115,'Country Indicator Data'!$B$4:$N$300,2,FALSE)="x","x",ROUND(IF(VLOOKUP($E115,'Country Indicator Data'!$B$4:$N$300,2,FALSE)&gt;I$3,5,IF(VLOOKUP($E115,'Country Indicator Data'!$B$4:$N$300,2,FALSE)&lt;I$4,0,5-(I$3-VLOOKUP($E115,'Country Indicator Data'!$B$4:$N$300,2,FALSE))/(I$3-I$4)*5)),1)))</f>
        <v>1.3</v>
      </c>
      <c r="J115" s="163">
        <f>IF(LEN(E115)&gt;3,(IF(VLOOKUP($C115,'Regional Crises'!$B$1:$R$66,8,FALSE)="x","x",ROUND(IF(VLOOKUP($C115,'Regional Crises'!$B$1:$R$66,8,FALSE)&gt;J$3,5,IF(VLOOKUP($C115,'Regional Crises'!$B$1:$R$66,8,FALSE)&lt;J$4,0,5-(J$3-VLOOKUP($C115,'Regional Crises'!$B$1:$R$66,8,FALSE))/(J$3-J$4)*5)),1))),IF(VLOOKUP($E115,'Country Indicator Data'!$B$4:$N$300,4,FALSE)="x","x",ROUND(IF(VLOOKUP($E115,'Country Indicator Data'!$B$4:$N$300,4,FALSE)&gt;J$3,5,IF(VLOOKUP($E115,'Country Indicator Data'!$B$4:$N$300,4,FALSE)&lt;J$4,0,5-(J$3-VLOOKUP($E115,'Country Indicator Data'!$B$4:$N$300,4,FALSE))/(J$3-J$4)*5)),1)))</f>
        <v>1.4</v>
      </c>
      <c r="K115" s="163">
        <f t="shared" si="40"/>
        <v>1.35</v>
      </c>
      <c r="L115" s="163">
        <f>IF(LEN(E115)&gt;3,(IF(VLOOKUP($C115,'Regional Crises'!$B$1:$R$66,10,FALSE)="x","x",ROUND(IF(VLOOKUP($C115,'Regional Crises'!$B$1:$R$66,10,FALSE)&gt;L$3,5,IF(VLOOKUP($C115,'Regional Crises'!$B$1:$R$66,10,FALSE)&lt;L$4,0,5-(L$3-VLOOKUP($C115,'Regional Crises'!$B$1:$R$66,10,FALSE))/(L$3-L$4)*5)),1))),IF(VLOOKUP($E115,'Country Indicator Data'!$B$4:$N$300,6,FALSE)="x","x",ROUND(IF(VLOOKUP($E115,'Country Indicator Data'!$B$4:$N$300,6,FALSE)&gt;L$3,5,IF(VLOOKUP($E115,'Country Indicator Data'!$B$4:$N$300,6,FALSE)&lt;L$4,0,5-(L$3-VLOOKUP($E115,'Country Indicator Data'!$B$4:$N$300,6,FALSE))/(L$3-L$4)*5)),1)))</f>
        <v>2.8</v>
      </c>
      <c r="M115" s="163">
        <f>IF(LEN(E115)&gt;3,(IF(VLOOKUP($C115,'Regional Crises'!$B$1:$R$66,11,FALSE)="x","x",ROUND(IF(VLOOKUP($C115,'Regional Crises'!$B$1:$R$66,11,FALSE)&gt;M$3,5,IF(VLOOKUP($C115,'Regional Crises'!$B$1:$R$66,11,FALSE)&lt;M$4,0,5-(M$3-VLOOKUP($C115,'Regional Crises'!$B$1:$R$66,11,FALSE))/(M$3-M$4)*5)),1))),IF(VLOOKUP($E115,'Country Indicator Data'!$B$4:$N$300,7,FALSE)="x","x",ROUND(IF(VLOOKUP($E115,'Country Indicator Data'!$B$4:$N$300,7,FALSE)&gt;M$3,5,IF(VLOOKUP($E115,'Country Indicator Data'!$B$4:$N$300,7,FALSE)&lt;M$4,0,5-(M$3-VLOOKUP($E115,'Country Indicator Data'!$B$4:$N$300,7,FALSE))/(M$3-M$4)*5)),1)))</f>
        <v>2.2000000000000002</v>
      </c>
      <c r="N115" s="163">
        <f t="shared" si="41"/>
        <v>2.5</v>
      </c>
      <c r="O115" s="163">
        <f t="shared" si="42"/>
        <v>1.9833333333333334</v>
      </c>
      <c r="P115" s="163">
        <f>IF(LEN(E115)&gt;3,VLOOKUP(C115,'Regional Crises'!$B$1:$R$69,12,FALSE),VLOOKUP(E115,'Country Indicator Data'!$B$4:$I$300,8,FALSE))</f>
        <v>3</v>
      </c>
      <c r="Q115" s="163">
        <f>IF(LEN(E115)&gt;3,((IF(VLOOKUP($C115,'Regional Crises'!$B$1:$R$66,13,FALSE)="x","x",ROUND(IF(VLOOKUP($C115,'Regional Crises'!$B$1:$R$66,13,FALSE)&gt;Q$3,5,IF(VLOOKUP($C115,'Regional Crises'!$B$1:$R$66,13,FALSE)&lt;Q$4,0,5-(LOG(Q$3)-LOG(VLOOKUP($C115,'Regional Crises'!$B$1:$R$66,13,FALSE)))/(LOG(Q$3)-LOG(Q$4))*5)),1)))),(IF(VLOOKUP($E115,'Country Indicator Data'!$B$4:$N$300,9,FALSE)="x","x",ROUND(IF(VLOOKUP($E115,'Country Indicator Data'!$B$4:$N$300,9,FALSE)&gt;Q$3,5,IF(VLOOKUP($E115,'Country Indicator Data'!$B$4:$N$300,9,FALSE)&lt;Q$4,0,5-(LOG(Q$3)-LOG(VLOOKUP($E115,'Country Indicator Data'!$B$4:$N$300,9,FALSE)))/(LOG(Q$3)-LOG(Q$4))*5)),1))))</f>
        <v>3.6</v>
      </c>
      <c r="R115" s="163">
        <f t="shared" si="43"/>
        <v>3.3</v>
      </c>
      <c r="S115" s="163">
        <f>IF(LEN(E115)&gt;3,((IF(VLOOKUP($C115,'Regional Crises'!$B$1:$R$66,17,FALSE)="x","x",ROUND(IF(VLOOKUP($C115,'Regional Crises'!$B$1:$R$66,17,FALSE)&gt;S$3,0,IF(VLOOKUP($C115,'Regional Crises'!$B$1:$R$66,17,FALSE)&lt;S$4,5,(S$3-VLOOKUP($C115,'Regional Crises'!$B$1:$R$66,17,FALSE))/(S$3-S$4)*5)),1)))),(IF(VLOOKUP($E115,'Country Indicator Data'!$B$4:$N$300,13,FALSE)="x","x",ROUND(IF(VLOOKUP($E115,'Country Indicator Data'!$B$4:$N$300,13,FALSE)&gt;S$3,0,IF(VLOOKUP($E115,'Country Indicator Data'!$B$4:$N$300,13,FALSE)&lt;S$4,5,(S$3-VLOOKUP($E115,'Country Indicator Data'!$B$4:$N$300,13,FALSE))/(S$3-S$4)*5)),1))))</f>
        <v>3.3</v>
      </c>
      <c r="T115" s="163">
        <f>IF(LEN(E115)&gt;3,((IF(VLOOKUP($C115,'Regional Crises'!$B$1:$R$66,14,FALSE)="x","x",ROUND(IF(VLOOKUP($C115,'Regional Crises'!$B$1:$R$66,14,FALSE)&gt;T$3,0,IF(VLOOKUP($C115,'Regional Crises'!$B$1:$R$66,14,FALSE)&lt;T$4,5,(T$3-VLOOKUP($C115,'Regional Crises'!$B$1:$R$66,14,FALSE))/(T$3-T$4)*5)),1)))),(IF(VLOOKUP($E115,'Country Indicator Data'!$B$4:$N$300,10,FALSE)="x","x",ROUND(IF(VLOOKUP($E115,'Country Indicator Data'!$B$4:$N$300,10,FALSE)&gt;T$3,0,IF(VLOOKUP($E115,'Country Indicator Data'!$B$4:$N$300,10,FALSE)&lt;T$4,5,(T$3-VLOOKUP($E115,'Country Indicator Data'!$B$4:$N$300,10,FALSE))/(T$3-T$4)*5)),1))))</f>
        <v>3</v>
      </c>
      <c r="U115" s="163">
        <f>IF(LEN(E115)&gt;3,((IF(VLOOKUP($C115,'Regional Crises'!$B$1:$R$66,15,FALSE)="x","x",ROUND(IF(VLOOKUP($C115,'Regional Crises'!$B$1:$R$66,15,FALSE)&gt;U$3,0,IF(VLOOKUP($C115,'Regional Crises'!$B$1:$R$66,15,FALSE)&lt;U$4,5,(U$3-VLOOKUP($C115,'Regional Crises'!$B$1:$R$66,15,FALSE))/(U$3-U$4)*5)),1)))),(IF(VLOOKUP($E115,'Country Indicator Data'!$B$4:$N$300,11,FALSE)="x","x",ROUND(IF(VLOOKUP($E115,'Country Indicator Data'!$B$4:$N$300,11,FALSE)&gt;U$3,0,IF(VLOOKUP($E115,'Country Indicator Data'!$B$4:$N$300,11,FALSE)&lt;U$4,5,(U$3-VLOOKUP($E115,'Country Indicator Data'!$B$4:$N$300,11,FALSE))/(U$3-U$4)*5)),1))))</f>
        <v>2.2000000000000002</v>
      </c>
      <c r="V115" s="163">
        <f>IF(LEN(E115)&gt;3,((IF(VLOOKUP($C115,'Regional Crises'!$B$1:$R$66,16,FALSE)="x","x",ROUND(IF(VLOOKUP($C115,'Regional Crises'!$B$1:$R$66,16,FALSE)&gt;V$3,0,IF(VLOOKUP($C115,'Regional Crises'!$B$1:$R$66,16,FALSE)&lt;V$4,5,(V$3-VLOOKUP($C115,'Regional Crises'!$B$1:$R$66,16,FALSE))/(V$3-V$4)*5)),1)))),(IF(VLOOKUP($E115,'Country Indicator Data'!$B$4:$N$300,12,FALSE)="x","x",ROUND(IF(VLOOKUP($E115,'Country Indicator Data'!$B$4:$N$300,12,FALSE)&gt;V$3,0,IF(VLOOKUP($E115,'Country Indicator Data'!$B$4:$N$300,12,FALSE)&lt;V$4,5,(V$3-VLOOKUP($E115,'Country Indicator Data'!$B$4:$N$300,12,FALSE))/(V$3-V$4)*5)),1))))</f>
        <v>2.1</v>
      </c>
      <c r="W115" s="163">
        <f t="shared" si="44"/>
        <v>2.7</v>
      </c>
      <c r="X115" s="163">
        <f t="shared" si="45"/>
        <v>2.7</v>
      </c>
      <c r="Y115" s="184">
        <f>IF('Core Indicators'!FC112="x","x",IF('Core Indicators'!FC112&gt;=5,5,IF('Core Indicators'!FC112&gt;=4,4,IF('Core Indicators'!FC112&gt;=3,3,IF('Core Indicators'!FC112&gt;=2,2,IF('Core Indicators'!FC112&gt;=1,1,0))))))</f>
        <v>4</v>
      </c>
      <c r="Z115" s="163">
        <f t="shared" si="46"/>
        <v>4</v>
      </c>
      <c r="AA115" s="184">
        <f>'Crisis Indicator Data'!Y112</f>
        <v>1</v>
      </c>
      <c r="AB115" s="184">
        <f>'Crisis Indicator Data'!Z112</f>
        <v>0</v>
      </c>
      <c r="AC115" s="184">
        <f>'Crisis Indicator Data'!AA112</f>
        <v>0</v>
      </c>
      <c r="AD115" s="184">
        <f>'Crisis Indicator Data'!AB112</f>
        <v>0</v>
      </c>
      <c r="AE115" s="184">
        <f t="shared" si="47"/>
        <v>1</v>
      </c>
      <c r="AF115" s="184">
        <f>'Crisis Indicator Data'!AC112</f>
        <v>0</v>
      </c>
      <c r="AG115" s="184">
        <f>'Crisis Indicator Data'!AD112</f>
        <v>0</v>
      </c>
      <c r="AH115" s="184">
        <f t="shared" si="48"/>
        <v>0</v>
      </c>
      <c r="AI115" s="184">
        <f>'Crisis Indicator Data'!AE112</f>
        <v>0</v>
      </c>
      <c r="AJ115" s="184">
        <f>'Crisis Indicator Data'!AF112</f>
        <v>1</v>
      </c>
      <c r="AK115" s="184">
        <f>'Crisis Indicator Data'!AG112</f>
        <v>3</v>
      </c>
      <c r="AL115" s="184">
        <f t="shared" si="49"/>
        <v>3</v>
      </c>
      <c r="AM115" s="163">
        <f t="shared" si="50"/>
        <v>1</v>
      </c>
      <c r="AN115" s="163">
        <f t="shared" si="51"/>
        <v>2.5</v>
      </c>
    </row>
    <row r="116" spans="1:40" ht="13.5" customHeight="1" x14ac:dyDescent="0.35">
      <c r="A116" s="172" t="str">
        <f>'Crisis Indicator Data'!A113</f>
        <v>Mindanao conflict</v>
      </c>
      <c r="B116" s="173" t="str">
        <f>'Crisis Indicator Data'!B113</f>
        <v>Conflict,Violence</v>
      </c>
      <c r="C116" s="173" t="str">
        <f>'Crisis Indicator Data'!C113</f>
        <v>PHL003</v>
      </c>
      <c r="D116" s="173" t="str">
        <f>'Crisis Indicator Data'!D113</f>
        <v>Philippines</v>
      </c>
      <c r="E116" s="174" t="str">
        <f>'Crisis Indicator Data'!E113</f>
        <v>PHL</v>
      </c>
      <c r="F116" s="163">
        <f>IF(LEN(E116)&gt;3,(IF(VLOOKUP($C116,'Regional Crises'!$B$1:$R$66,7,FALSE)="x","x",ROUND(IF(VLOOKUP($C116,'Regional Crises'!$B$1:$R$66,7,FALSE)&gt;$F$3,5,IF(VLOOKUP($C116,'Regional Crises'!$B$1:$R$66,7,FALSE)&lt;F$4,0,($F$3-VLOOKUP($C116,'Regional Crises'!$B$1:$R$66,7,FALSE))/($F$3-$F$4)*5)),1))),IF(VLOOKUP($E116,'Country Indicator Data'!$B$4:$N$300,3,FALSE)="x","x",ROUND(IF(VLOOKUP($E116,'Country Indicator Data'!$B$4:$N$300,3,FALSE)&gt;$F$3,5,IF(VLOOKUP($E116,'Country Indicator Data'!$B$4:$N$300,3,FALSE)&lt;$F$4,0,($F$3-VLOOKUP($E116,'Country Indicator Data'!$B$4:$N$300,3,FALSE))/($F$3-$F$4)*5)),1)))</f>
        <v>1.8</v>
      </c>
      <c r="G116" s="163">
        <f>IF(LEN(E116)&gt;3,(IF(VLOOKUP($C116,'Regional Crises'!$B$1:$R$66,9,FALSE)="x","x",ROUND(IF(VLOOKUP($C116,'Regional Crises'!$B$1:$R$66,9,FALSE)&gt;G$3,5,IF(VLOOKUP($C116,'Regional Crises'!$B$1:$R$66,9,FALSE)&lt;G$4,0,(G$3-VLOOKUP($C116,'Regional Crises'!$B$1:$R$66,9,FALSE))/(G$3-G$4)*5)),1))),IF(VLOOKUP($E116,'Country Indicator Data'!$B$4:$N$300,5,FALSE)="x","x",ROUND(IF(VLOOKUP($E116,'Country Indicator Data'!$B$4:$N$300,5,FALSE)&gt;G$3,5,IF(VLOOKUP($E116,'Country Indicator Data'!$B$4:$N$300,5,FALSE)&lt;G$4,0,(G$3-VLOOKUP($E116,'Country Indicator Data'!$B$4:$N$300,5,FALSE))/(G$3-G$4)*5)),1)))</f>
        <v>2.4</v>
      </c>
      <c r="H116" s="163">
        <f t="shared" si="39"/>
        <v>2.1</v>
      </c>
      <c r="I116" s="163">
        <f>IF(LEN(E116)&gt;3,(IF(VLOOKUP($C116,'Regional Crises'!$B$1:$R$66,6,FALSE)="x","x",ROUND(IF(VLOOKUP($C116,'Regional Crises'!$B$1:$R$66,6,FALSE)&gt;I$3,5,IF(VLOOKUP($C116,'Regional Crises'!$B$1:$R$66,6,FALSE)&lt;I$4,0,5-(I$3-VLOOKUP($C116,'Regional Crises'!$B$1:$R$66,6,FALSE))/(I$3-I$4)*5)),1))),IF(VLOOKUP($E116,'Country Indicator Data'!$B$4:$N$300,2,FALSE)="x","x",ROUND(IF(VLOOKUP($E116,'Country Indicator Data'!$B$4:$N$300,2,FALSE)&gt;I$3,5,IF(VLOOKUP($E116,'Country Indicator Data'!$B$4:$N$300,2,FALSE)&lt;I$4,0,5-(I$3-VLOOKUP($E116,'Country Indicator Data'!$B$4:$N$300,2,FALSE))/(I$3-I$4)*5)),1)))</f>
        <v>1.3</v>
      </c>
      <c r="J116" s="163">
        <f>IF(LEN(E116)&gt;3,(IF(VLOOKUP($C116,'Regional Crises'!$B$1:$R$66,8,FALSE)="x","x",ROUND(IF(VLOOKUP($C116,'Regional Crises'!$B$1:$R$66,8,FALSE)&gt;J$3,5,IF(VLOOKUP($C116,'Regional Crises'!$B$1:$R$66,8,FALSE)&lt;J$4,0,5-(J$3-VLOOKUP($C116,'Regional Crises'!$B$1:$R$66,8,FALSE))/(J$3-J$4)*5)),1))),IF(VLOOKUP($E116,'Country Indicator Data'!$B$4:$N$300,4,FALSE)="x","x",ROUND(IF(VLOOKUP($E116,'Country Indicator Data'!$B$4:$N$300,4,FALSE)&gt;J$3,5,IF(VLOOKUP($E116,'Country Indicator Data'!$B$4:$N$300,4,FALSE)&lt;J$4,0,5-(J$3-VLOOKUP($E116,'Country Indicator Data'!$B$4:$N$300,4,FALSE))/(J$3-J$4)*5)),1)))</f>
        <v>1.4</v>
      </c>
      <c r="K116" s="163">
        <f t="shared" si="40"/>
        <v>1.35</v>
      </c>
      <c r="L116" s="163">
        <f>IF(LEN(E116)&gt;3,(IF(VLOOKUP($C116,'Regional Crises'!$B$1:$R$66,10,FALSE)="x","x",ROUND(IF(VLOOKUP($C116,'Regional Crises'!$B$1:$R$66,10,FALSE)&gt;L$3,5,IF(VLOOKUP($C116,'Regional Crises'!$B$1:$R$66,10,FALSE)&lt;L$4,0,5-(L$3-VLOOKUP($C116,'Regional Crises'!$B$1:$R$66,10,FALSE))/(L$3-L$4)*5)),1))),IF(VLOOKUP($E116,'Country Indicator Data'!$B$4:$N$300,6,FALSE)="x","x",ROUND(IF(VLOOKUP($E116,'Country Indicator Data'!$B$4:$N$300,6,FALSE)&gt;L$3,5,IF(VLOOKUP($E116,'Country Indicator Data'!$B$4:$N$300,6,FALSE)&lt;L$4,0,5-(L$3-VLOOKUP($E116,'Country Indicator Data'!$B$4:$N$300,6,FALSE))/(L$3-L$4)*5)),1)))</f>
        <v>2.8</v>
      </c>
      <c r="M116" s="163">
        <f>IF(LEN(E116)&gt;3,(IF(VLOOKUP($C116,'Regional Crises'!$B$1:$R$66,11,FALSE)="x","x",ROUND(IF(VLOOKUP($C116,'Regional Crises'!$B$1:$R$66,11,FALSE)&gt;M$3,5,IF(VLOOKUP($C116,'Regional Crises'!$B$1:$R$66,11,FALSE)&lt;M$4,0,5-(M$3-VLOOKUP($C116,'Regional Crises'!$B$1:$R$66,11,FALSE))/(M$3-M$4)*5)),1))),IF(VLOOKUP($E116,'Country Indicator Data'!$B$4:$N$300,7,FALSE)="x","x",ROUND(IF(VLOOKUP($E116,'Country Indicator Data'!$B$4:$N$300,7,FALSE)&gt;M$3,5,IF(VLOOKUP($E116,'Country Indicator Data'!$B$4:$N$300,7,FALSE)&lt;M$4,0,5-(M$3-VLOOKUP($E116,'Country Indicator Data'!$B$4:$N$300,7,FALSE))/(M$3-M$4)*5)),1)))</f>
        <v>2.2000000000000002</v>
      </c>
      <c r="N116" s="163">
        <f t="shared" si="41"/>
        <v>2.5</v>
      </c>
      <c r="O116" s="163">
        <f t="shared" si="42"/>
        <v>1.9833333333333334</v>
      </c>
      <c r="P116" s="163">
        <f>IF(LEN(E116)&gt;3,VLOOKUP(C116,'Regional Crises'!$B$1:$R$69,12,FALSE),VLOOKUP(E116,'Country Indicator Data'!$B$4:$I$300,8,FALSE))</f>
        <v>3</v>
      </c>
      <c r="Q116" s="163">
        <f>IF(LEN(E116)&gt;3,((IF(VLOOKUP($C116,'Regional Crises'!$B$1:$R$66,13,FALSE)="x","x",ROUND(IF(VLOOKUP($C116,'Regional Crises'!$B$1:$R$66,13,FALSE)&gt;Q$3,5,IF(VLOOKUP($C116,'Regional Crises'!$B$1:$R$66,13,FALSE)&lt;Q$4,0,5-(LOG(Q$3)-LOG(VLOOKUP($C116,'Regional Crises'!$B$1:$R$66,13,FALSE)))/(LOG(Q$3)-LOG(Q$4))*5)),1)))),(IF(VLOOKUP($E116,'Country Indicator Data'!$B$4:$N$300,9,FALSE)="x","x",ROUND(IF(VLOOKUP($E116,'Country Indicator Data'!$B$4:$N$300,9,FALSE)&gt;Q$3,5,IF(VLOOKUP($E116,'Country Indicator Data'!$B$4:$N$300,9,FALSE)&lt;Q$4,0,5-(LOG(Q$3)-LOG(VLOOKUP($E116,'Country Indicator Data'!$B$4:$N$300,9,FALSE)))/(LOG(Q$3)-LOG(Q$4))*5)),1))))</f>
        <v>3.6</v>
      </c>
      <c r="R116" s="163">
        <f t="shared" si="43"/>
        <v>3.3</v>
      </c>
      <c r="S116" s="163">
        <f>IF(LEN(E116)&gt;3,((IF(VLOOKUP($C116,'Regional Crises'!$B$1:$R$66,17,FALSE)="x","x",ROUND(IF(VLOOKUP($C116,'Regional Crises'!$B$1:$R$66,17,FALSE)&gt;S$3,0,IF(VLOOKUP($C116,'Regional Crises'!$B$1:$R$66,17,FALSE)&lt;S$4,5,(S$3-VLOOKUP($C116,'Regional Crises'!$B$1:$R$66,17,FALSE))/(S$3-S$4)*5)),1)))),(IF(VLOOKUP($E116,'Country Indicator Data'!$B$4:$N$300,13,FALSE)="x","x",ROUND(IF(VLOOKUP($E116,'Country Indicator Data'!$B$4:$N$300,13,FALSE)&gt;S$3,0,IF(VLOOKUP($E116,'Country Indicator Data'!$B$4:$N$300,13,FALSE)&lt;S$4,5,(S$3-VLOOKUP($E116,'Country Indicator Data'!$B$4:$N$300,13,FALSE))/(S$3-S$4)*5)),1))))</f>
        <v>3.3</v>
      </c>
      <c r="T116" s="163">
        <f>IF(LEN(E116)&gt;3,((IF(VLOOKUP($C116,'Regional Crises'!$B$1:$R$66,14,FALSE)="x","x",ROUND(IF(VLOOKUP($C116,'Regional Crises'!$B$1:$R$66,14,FALSE)&gt;T$3,0,IF(VLOOKUP($C116,'Regional Crises'!$B$1:$R$66,14,FALSE)&lt;T$4,5,(T$3-VLOOKUP($C116,'Regional Crises'!$B$1:$R$66,14,FALSE))/(T$3-T$4)*5)),1)))),(IF(VLOOKUP($E116,'Country Indicator Data'!$B$4:$N$300,10,FALSE)="x","x",ROUND(IF(VLOOKUP($E116,'Country Indicator Data'!$B$4:$N$300,10,FALSE)&gt;T$3,0,IF(VLOOKUP($E116,'Country Indicator Data'!$B$4:$N$300,10,FALSE)&lt;T$4,5,(T$3-VLOOKUP($E116,'Country Indicator Data'!$B$4:$N$300,10,FALSE))/(T$3-T$4)*5)),1))))</f>
        <v>3</v>
      </c>
      <c r="U116" s="163">
        <f>IF(LEN(E116)&gt;3,((IF(VLOOKUP($C116,'Regional Crises'!$B$1:$R$66,15,FALSE)="x","x",ROUND(IF(VLOOKUP($C116,'Regional Crises'!$B$1:$R$66,15,FALSE)&gt;U$3,0,IF(VLOOKUP($C116,'Regional Crises'!$B$1:$R$66,15,FALSE)&lt;U$4,5,(U$3-VLOOKUP($C116,'Regional Crises'!$B$1:$R$66,15,FALSE))/(U$3-U$4)*5)),1)))),(IF(VLOOKUP($E116,'Country Indicator Data'!$B$4:$N$300,11,FALSE)="x","x",ROUND(IF(VLOOKUP($E116,'Country Indicator Data'!$B$4:$N$300,11,FALSE)&gt;U$3,0,IF(VLOOKUP($E116,'Country Indicator Data'!$B$4:$N$300,11,FALSE)&lt;U$4,5,(U$3-VLOOKUP($E116,'Country Indicator Data'!$B$4:$N$300,11,FALSE))/(U$3-U$4)*5)),1))))</f>
        <v>2.2000000000000002</v>
      </c>
      <c r="V116" s="163">
        <f>IF(LEN(E116)&gt;3,((IF(VLOOKUP($C116,'Regional Crises'!$B$1:$R$66,16,FALSE)="x","x",ROUND(IF(VLOOKUP($C116,'Regional Crises'!$B$1:$R$66,16,FALSE)&gt;V$3,0,IF(VLOOKUP($C116,'Regional Crises'!$B$1:$R$66,16,FALSE)&lt;V$4,5,(V$3-VLOOKUP($C116,'Regional Crises'!$B$1:$R$66,16,FALSE))/(V$3-V$4)*5)),1)))),(IF(VLOOKUP($E116,'Country Indicator Data'!$B$4:$N$300,12,FALSE)="x","x",ROUND(IF(VLOOKUP($E116,'Country Indicator Data'!$B$4:$N$300,12,FALSE)&gt;V$3,0,IF(VLOOKUP($E116,'Country Indicator Data'!$B$4:$N$300,12,FALSE)&lt;V$4,5,(V$3-VLOOKUP($E116,'Country Indicator Data'!$B$4:$N$300,12,FALSE))/(V$3-V$4)*5)),1))))</f>
        <v>2.1</v>
      </c>
      <c r="W116" s="163">
        <f t="shared" si="44"/>
        <v>2.7</v>
      </c>
      <c r="X116" s="163">
        <f t="shared" si="45"/>
        <v>2.7</v>
      </c>
      <c r="Y116" s="184">
        <f>IF('Core Indicators'!FC113="x","x",IF('Core Indicators'!FC113&gt;=5,5,IF('Core Indicators'!FC113&gt;=4,4,IF('Core Indicators'!FC113&gt;=3,3,IF('Core Indicators'!FC113&gt;=2,2,IF('Core Indicators'!FC113&gt;=1,1,0))))))</f>
        <v>4</v>
      </c>
      <c r="Z116" s="163">
        <f t="shared" si="46"/>
        <v>4</v>
      </c>
      <c r="AA116" s="184">
        <f>'Crisis Indicator Data'!Y113</f>
        <v>1</v>
      </c>
      <c r="AB116" s="184">
        <f>'Crisis Indicator Data'!Z113</f>
        <v>0</v>
      </c>
      <c r="AC116" s="184">
        <f>'Crisis Indicator Data'!AA113</f>
        <v>0</v>
      </c>
      <c r="AD116" s="184">
        <f>'Crisis Indicator Data'!AB113</f>
        <v>0</v>
      </c>
      <c r="AE116" s="184">
        <f t="shared" si="47"/>
        <v>1</v>
      </c>
      <c r="AF116" s="184">
        <f>'Crisis Indicator Data'!AC113</f>
        <v>0</v>
      </c>
      <c r="AG116" s="184">
        <f>'Crisis Indicator Data'!AD113</f>
        <v>0</v>
      </c>
      <c r="AH116" s="184">
        <f t="shared" si="48"/>
        <v>0</v>
      </c>
      <c r="AI116" s="184">
        <f>'Crisis Indicator Data'!AE113</f>
        <v>0</v>
      </c>
      <c r="AJ116" s="184">
        <f>'Crisis Indicator Data'!AF113</f>
        <v>1</v>
      </c>
      <c r="AK116" s="184">
        <f>'Crisis Indicator Data'!AG113</f>
        <v>3</v>
      </c>
      <c r="AL116" s="184">
        <f t="shared" si="49"/>
        <v>3</v>
      </c>
      <c r="AM116" s="163">
        <f t="shared" si="50"/>
        <v>1</v>
      </c>
      <c r="AN116" s="163">
        <f t="shared" si="51"/>
        <v>2.5</v>
      </c>
    </row>
    <row r="117" spans="1:40" ht="13.5" customHeight="1" x14ac:dyDescent="0.35">
      <c r="A117" s="172" t="str">
        <f>'Crisis Indicator Data'!A114</f>
        <v>Typhoon Trami in Philippines</v>
      </c>
      <c r="B117" s="173" t="str">
        <f>'Crisis Indicator Data'!B114</f>
        <v>Cyclone</v>
      </c>
      <c r="C117" s="173" t="str">
        <f>'Crisis Indicator Data'!C114</f>
        <v>PHL016</v>
      </c>
      <c r="D117" s="173" t="str">
        <f>'Crisis Indicator Data'!D114</f>
        <v>Philippines</v>
      </c>
      <c r="E117" s="174" t="str">
        <f>'Crisis Indicator Data'!E114</f>
        <v>PHL</v>
      </c>
      <c r="F117" s="163">
        <f>IF(LEN(E117)&gt;3,(IF(VLOOKUP($C117,'Regional Crises'!$B$1:$R$66,7,FALSE)="x","x",ROUND(IF(VLOOKUP($C117,'Regional Crises'!$B$1:$R$66,7,FALSE)&gt;$F$3,5,IF(VLOOKUP($C117,'Regional Crises'!$B$1:$R$66,7,FALSE)&lt;F$4,0,($F$3-VLOOKUP($C117,'Regional Crises'!$B$1:$R$66,7,FALSE))/($F$3-$F$4)*5)),1))),IF(VLOOKUP($E117,'Country Indicator Data'!$B$4:$N$300,3,FALSE)="x","x",ROUND(IF(VLOOKUP($E117,'Country Indicator Data'!$B$4:$N$300,3,FALSE)&gt;$F$3,5,IF(VLOOKUP($E117,'Country Indicator Data'!$B$4:$N$300,3,FALSE)&lt;$F$4,0,($F$3-VLOOKUP($E117,'Country Indicator Data'!$B$4:$N$300,3,FALSE))/($F$3-$F$4)*5)),1)))</f>
        <v>1.8</v>
      </c>
      <c r="G117" s="163">
        <f>IF(LEN(E117)&gt;3,(IF(VLOOKUP($C117,'Regional Crises'!$B$1:$R$66,9,FALSE)="x","x",ROUND(IF(VLOOKUP($C117,'Regional Crises'!$B$1:$R$66,9,FALSE)&gt;G$3,5,IF(VLOOKUP($C117,'Regional Crises'!$B$1:$R$66,9,FALSE)&lt;G$4,0,(G$3-VLOOKUP($C117,'Regional Crises'!$B$1:$R$66,9,FALSE))/(G$3-G$4)*5)),1))),IF(VLOOKUP($E117,'Country Indicator Data'!$B$4:$N$300,5,FALSE)="x","x",ROUND(IF(VLOOKUP($E117,'Country Indicator Data'!$B$4:$N$300,5,FALSE)&gt;G$3,5,IF(VLOOKUP($E117,'Country Indicator Data'!$B$4:$N$300,5,FALSE)&lt;G$4,0,(G$3-VLOOKUP($E117,'Country Indicator Data'!$B$4:$N$300,5,FALSE))/(G$3-G$4)*5)),1)))</f>
        <v>2.4</v>
      </c>
      <c r="H117" s="163">
        <f t="shared" si="39"/>
        <v>2.1</v>
      </c>
      <c r="I117" s="163">
        <f>IF(LEN(E117)&gt;3,(IF(VLOOKUP($C117,'Regional Crises'!$B$1:$R$66,6,FALSE)="x","x",ROUND(IF(VLOOKUP($C117,'Regional Crises'!$B$1:$R$66,6,FALSE)&gt;I$3,5,IF(VLOOKUP($C117,'Regional Crises'!$B$1:$R$66,6,FALSE)&lt;I$4,0,5-(I$3-VLOOKUP($C117,'Regional Crises'!$B$1:$R$66,6,FALSE))/(I$3-I$4)*5)),1))),IF(VLOOKUP($E117,'Country Indicator Data'!$B$4:$N$300,2,FALSE)="x","x",ROUND(IF(VLOOKUP($E117,'Country Indicator Data'!$B$4:$N$300,2,FALSE)&gt;I$3,5,IF(VLOOKUP($E117,'Country Indicator Data'!$B$4:$N$300,2,FALSE)&lt;I$4,0,5-(I$3-VLOOKUP($E117,'Country Indicator Data'!$B$4:$N$300,2,FALSE))/(I$3-I$4)*5)),1)))</f>
        <v>1.3</v>
      </c>
      <c r="J117" s="163">
        <f>IF(LEN(E117)&gt;3,(IF(VLOOKUP($C117,'Regional Crises'!$B$1:$R$66,8,FALSE)="x","x",ROUND(IF(VLOOKUP($C117,'Regional Crises'!$B$1:$R$66,8,FALSE)&gt;J$3,5,IF(VLOOKUP($C117,'Regional Crises'!$B$1:$R$66,8,FALSE)&lt;J$4,0,5-(J$3-VLOOKUP($C117,'Regional Crises'!$B$1:$R$66,8,FALSE))/(J$3-J$4)*5)),1))),IF(VLOOKUP($E117,'Country Indicator Data'!$B$4:$N$300,4,FALSE)="x","x",ROUND(IF(VLOOKUP($E117,'Country Indicator Data'!$B$4:$N$300,4,FALSE)&gt;J$3,5,IF(VLOOKUP($E117,'Country Indicator Data'!$B$4:$N$300,4,FALSE)&lt;J$4,0,5-(J$3-VLOOKUP($E117,'Country Indicator Data'!$B$4:$N$300,4,FALSE))/(J$3-J$4)*5)),1)))</f>
        <v>1.4</v>
      </c>
      <c r="K117" s="163">
        <f t="shared" si="40"/>
        <v>1.35</v>
      </c>
      <c r="L117" s="163">
        <f>IF(LEN(E117)&gt;3,(IF(VLOOKUP($C117,'Regional Crises'!$B$1:$R$66,10,FALSE)="x","x",ROUND(IF(VLOOKUP($C117,'Regional Crises'!$B$1:$R$66,10,FALSE)&gt;L$3,5,IF(VLOOKUP($C117,'Regional Crises'!$B$1:$R$66,10,FALSE)&lt;L$4,0,5-(L$3-VLOOKUP($C117,'Regional Crises'!$B$1:$R$66,10,FALSE))/(L$3-L$4)*5)),1))),IF(VLOOKUP($E117,'Country Indicator Data'!$B$4:$N$300,6,FALSE)="x","x",ROUND(IF(VLOOKUP($E117,'Country Indicator Data'!$B$4:$N$300,6,FALSE)&gt;L$3,5,IF(VLOOKUP($E117,'Country Indicator Data'!$B$4:$N$300,6,FALSE)&lt;L$4,0,5-(L$3-VLOOKUP($E117,'Country Indicator Data'!$B$4:$N$300,6,FALSE))/(L$3-L$4)*5)),1)))</f>
        <v>2.8</v>
      </c>
      <c r="M117" s="163">
        <f>IF(LEN(E117)&gt;3,(IF(VLOOKUP($C117,'Regional Crises'!$B$1:$R$66,11,FALSE)="x","x",ROUND(IF(VLOOKUP($C117,'Regional Crises'!$B$1:$R$66,11,FALSE)&gt;M$3,5,IF(VLOOKUP($C117,'Regional Crises'!$B$1:$R$66,11,FALSE)&lt;M$4,0,5-(M$3-VLOOKUP($C117,'Regional Crises'!$B$1:$R$66,11,FALSE))/(M$3-M$4)*5)),1))),IF(VLOOKUP($E117,'Country Indicator Data'!$B$4:$N$300,7,FALSE)="x","x",ROUND(IF(VLOOKUP($E117,'Country Indicator Data'!$B$4:$N$300,7,FALSE)&gt;M$3,5,IF(VLOOKUP($E117,'Country Indicator Data'!$B$4:$N$300,7,FALSE)&lt;M$4,0,5-(M$3-VLOOKUP($E117,'Country Indicator Data'!$B$4:$N$300,7,FALSE))/(M$3-M$4)*5)),1)))</f>
        <v>2.2000000000000002</v>
      </c>
      <c r="N117" s="163">
        <f t="shared" si="41"/>
        <v>2.5</v>
      </c>
      <c r="O117" s="163">
        <f t="shared" si="42"/>
        <v>1.9833333333333334</v>
      </c>
      <c r="P117" s="163">
        <f>IF(LEN(E117)&gt;3,VLOOKUP(C117,'Regional Crises'!$B$1:$R$69,12,FALSE),VLOOKUP(E117,'Country Indicator Data'!$B$4:$I$300,8,FALSE))</f>
        <v>3</v>
      </c>
      <c r="Q117" s="163">
        <f>IF(LEN(E117)&gt;3,((IF(VLOOKUP($C117,'Regional Crises'!$B$1:$R$66,13,FALSE)="x","x",ROUND(IF(VLOOKUP($C117,'Regional Crises'!$B$1:$R$66,13,FALSE)&gt;Q$3,5,IF(VLOOKUP($C117,'Regional Crises'!$B$1:$R$66,13,FALSE)&lt;Q$4,0,5-(LOG(Q$3)-LOG(VLOOKUP($C117,'Regional Crises'!$B$1:$R$66,13,FALSE)))/(LOG(Q$3)-LOG(Q$4))*5)),1)))),(IF(VLOOKUP($E117,'Country Indicator Data'!$B$4:$N$300,9,FALSE)="x","x",ROUND(IF(VLOOKUP($E117,'Country Indicator Data'!$B$4:$N$300,9,FALSE)&gt;Q$3,5,IF(VLOOKUP($E117,'Country Indicator Data'!$B$4:$N$300,9,FALSE)&lt;Q$4,0,5-(LOG(Q$3)-LOG(VLOOKUP($E117,'Country Indicator Data'!$B$4:$N$300,9,FALSE)))/(LOG(Q$3)-LOG(Q$4))*5)),1))))</f>
        <v>3.6</v>
      </c>
      <c r="R117" s="163">
        <f t="shared" si="43"/>
        <v>3.3</v>
      </c>
      <c r="S117" s="163">
        <f>IF(LEN(E117)&gt;3,((IF(VLOOKUP($C117,'Regional Crises'!$B$1:$R$66,17,FALSE)="x","x",ROUND(IF(VLOOKUP($C117,'Regional Crises'!$B$1:$R$66,17,FALSE)&gt;S$3,0,IF(VLOOKUP($C117,'Regional Crises'!$B$1:$R$66,17,FALSE)&lt;S$4,5,(S$3-VLOOKUP($C117,'Regional Crises'!$B$1:$R$66,17,FALSE))/(S$3-S$4)*5)),1)))),(IF(VLOOKUP($E117,'Country Indicator Data'!$B$4:$N$300,13,FALSE)="x","x",ROUND(IF(VLOOKUP($E117,'Country Indicator Data'!$B$4:$N$300,13,FALSE)&gt;S$3,0,IF(VLOOKUP($E117,'Country Indicator Data'!$B$4:$N$300,13,FALSE)&lt;S$4,5,(S$3-VLOOKUP($E117,'Country Indicator Data'!$B$4:$N$300,13,FALSE))/(S$3-S$4)*5)),1))))</f>
        <v>3.3</v>
      </c>
      <c r="T117" s="163">
        <f>IF(LEN(E117)&gt;3,((IF(VLOOKUP($C117,'Regional Crises'!$B$1:$R$66,14,FALSE)="x","x",ROUND(IF(VLOOKUP($C117,'Regional Crises'!$B$1:$R$66,14,FALSE)&gt;T$3,0,IF(VLOOKUP($C117,'Regional Crises'!$B$1:$R$66,14,FALSE)&lt;T$4,5,(T$3-VLOOKUP($C117,'Regional Crises'!$B$1:$R$66,14,FALSE))/(T$3-T$4)*5)),1)))),(IF(VLOOKUP($E117,'Country Indicator Data'!$B$4:$N$300,10,FALSE)="x","x",ROUND(IF(VLOOKUP($E117,'Country Indicator Data'!$B$4:$N$300,10,FALSE)&gt;T$3,0,IF(VLOOKUP($E117,'Country Indicator Data'!$B$4:$N$300,10,FALSE)&lt;T$4,5,(T$3-VLOOKUP($E117,'Country Indicator Data'!$B$4:$N$300,10,FALSE))/(T$3-T$4)*5)),1))))</f>
        <v>3</v>
      </c>
      <c r="U117" s="163">
        <f>IF(LEN(E117)&gt;3,((IF(VLOOKUP($C117,'Regional Crises'!$B$1:$R$66,15,FALSE)="x","x",ROUND(IF(VLOOKUP($C117,'Regional Crises'!$B$1:$R$66,15,FALSE)&gt;U$3,0,IF(VLOOKUP($C117,'Regional Crises'!$B$1:$R$66,15,FALSE)&lt;U$4,5,(U$3-VLOOKUP($C117,'Regional Crises'!$B$1:$R$66,15,FALSE))/(U$3-U$4)*5)),1)))),(IF(VLOOKUP($E117,'Country Indicator Data'!$B$4:$N$300,11,FALSE)="x","x",ROUND(IF(VLOOKUP($E117,'Country Indicator Data'!$B$4:$N$300,11,FALSE)&gt;U$3,0,IF(VLOOKUP($E117,'Country Indicator Data'!$B$4:$N$300,11,FALSE)&lt;U$4,5,(U$3-VLOOKUP($E117,'Country Indicator Data'!$B$4:$N$300,11,FALSE))/(U$3-U$4)*5)),1))))</f>
        <v>2.2000000000000002</v>
      </c>
      <c r="V117" s="163">
        <f>IF(LEN(E117)&gt;3,((IF(VLOOKUP($C117,'Regional Crises'!$B$1:$R$66,16,FALSE)="x","x",ROUND(IF(VLOOKUP($C117,'Regional Crises'!$B$1:$R$66,16,FALSE)&gt;V$3,0,IF(VLOOKUP($C117,'Regional Crises'!$B$1:$R$66,16,FALSE)&lt;V$4,5,(V$3-VLOOKUP($C117,'Regional Crises'!$B$1:$R$66,16,FALSE))/(V$3-V$4)*5)),1)))),(IF(VLOOKUP($E117,'Country Indicator Data'!$B$4:$N$300,12,FALSE)="x","x",ROUND(IF(VLOOKUP($E117,'Country Indicator Data'!$B$4:$N$300,12,FALSE)&gt;V$3,0,IF(VLOOKUP($E117,'Country Indicator Data'!$B$4:$N$300,12,FALSE)&lt;V$4,5,(V$3-VLOOKUP($E117,'Country Indicator Data'!$B$4:$N$300,12,FALSE))/(V$3-V$4)*5)),1))))</f>
        <v>2.1</v>
      </c>
      <c r="W117" s="163">
        <f t="shared" si="44"/>
        <v>2.7</v>
      </c>
      <c r="X117" s="163">
        <f t="shared" si="45"/>
        <v>2.7</v>
      </c>
      <c r="Y117" s="184">
        <f>IF('Core Indicators'!FC114="x","x",IF('Core Indicators'!FC114&gt;=5,5,IF('Core Indicators'!FC114&gt;=4,4,IF('Core Indicators'!FC114&gt;=3,3,IF('Core Indicators'!FC114&gt;=2,2,IF('Core Indicators'!FC114&gt;=1,1,0))))))</f>
        <v>4</v>
      </c>
      <c r="Z117" s="163">
        <f t="shared" si="46"/>
        <v>4</v>
      </c>
      <c r="AA117" s="184">
        <f>'Crisis Indicator Data'!Y114</f>
        <v>1</v>
      </c>
      <c r="AB117" s="184">
        <f>'Crisis Indicator Data'!Z114</f>
        <v>0</v>
      </c>
      <c r="AC117" s="184">
        <f>'Crisis Indicator Data'!AA114</f>
        <v>0</v>
      </c>
      <c r="AD117" s="184">
        <f>'Crisis Indicator Data'!AB114</f>
        <v>0</v>
      </c>
      <c r="AE117" s="184">
        <f t="shared" si="47"/>
        <v>1</v>
      </c>
      <c r="AF117" s="184">
        <f>'Crisis Indicator Data'!AC114</f>
        <v>0</v>
      </c>
      <c r="AG117" s="184">
        <f>'Crisis Indicator Data'!AD114</f>
        <v>0</v>
      </c>
      <c r="AH117" s="184">
        <f t="shared" si="48"/>
        <v>0</v>
      </c>
      <c r="AI117" s="184">
        <f>'Crisis Indicator Data'!AE114</f>
        <v>0</v>
      </c>
      <c r="AJ117" s="184">
        <f>'Crisis Indicator Data'!AF114</f>
        <v>1</v>
      </c>
      <c r="AK117" s="184">
        <f>'Crisis Indicator Data'!AG114</f>
        <v>3</v>
      </c>
      <c r="AL117" s="184">
        <f t="shared" si="49"/>
        <v>3</v>
      </c>
      <c r="AM117" s="163">
        <f t="shared" si="50"/>
        <v>1</v>
      </c>
      <c r="AN117" s="163">
        <f t="shared" si="51"/>
        <v>2.5</v>
      </c>
    </row>
    <row r="118" spans="1:40" ht="13.5" customHeight="1" x14ac:dyDescent="0.35">
      <c r="A118" s="172" t="str">
        <f>'Crisis Indicator Data'!A115</f>
        <v>Typhoons Toraji, Usagi, Man-yi, and Yinxing in Philippines</v>
      </c>
      <c r="B118" s="173" t="str">
        <f>'Crisis Indicator Data'!B115</f>
        <v>Floods</v>
      </c>
      <c r="C118" s="173" t="str">
        <f>'Crisis Indicator Data'!C115</f>
        <v>PHL017</v>
      </c>
      <c r="D118" s="173" t="str">
        <f>'Crisis Indicator Data'!D115</f>
        <v>Philippines</v>
      </c>
      <c r="E118" s="174" t="str">
        <f>'Crisis Indicator Data'!E115</f>
        <v>PHL</v>
      </c>
      <c r="F118" s="163">
        <f>IF(LEN(E118)&gt;3,(IF(VLOOKUP($C118,'Regional Crises'!$B$1:$R$66,7,FALSE)="x","x",ROUND(IF(VLOOKUP($C118,'Regional Crises'!$B$1:$R$66,7,FALSE)&gt;$F$3,5,IF(VLOOKUP($C118,'Regional Crises'!$B$1:$R$66,7,FALSE)&lt;F$4,0,($F$3-VLOOKUP($C118,'Regional Crises'!$B$1:$R$66,7,FALSE))/($F$3-$F$4)*5)),1))),IF(VLOOKUP($E118,'Country Indicator Data'!$B$4:$N$300,3,FALSE)="x","x",ROUND(IF(VLOOKUP($E118,'Country Indicator Data'!$B$4:$N$300,3,FALSE)&gt;$F$3,5,IF(VLOOKUP($E118,'Country Indicator Data'!$B$4:$N$300,3,FALSE)&lt;$F$4,0,($F$3-VLOOKUP($E118,'Country Indicator Data'!$B$4:$N$300,3,FALSE))/($F$3-$F$4)*5)),1)))</f>
        <v>1.8</v>
      </c>
      <c r="G118" s="163">
        <f>IF(LEN(E118)&gt;3,(IF(VLOOKUP($C118,'Regional Crises'!$B$1:$R$66,9,FALSE)="x","x",ROUND(IF(VLOOKUP($C118,'Regional Crises'!$B$1:$R$66,9,FALSE)&gt;G$3,5,IF(VLOOKUP($C118,'Regional Crises'!$B$1:$R$66,9,FALSE)&lt;G$4,0,(G$3-VLOOKUP($C118,'Regional Crises'!$B$1:$R$66,9,FALSE))/(G$3-G$4)*5)),1))),IF(VLOOKUP($E118,'Country Indicator Data'!$B$4:$N$300,5,FALSE)="x","x",ROUND(IF(VLOOKUP($E118,'Country Indicator Data'!$B$4:$N$300,5,FALSE)&gt;G$3,5,IF(VLOOKUP($E118,'Country Indicator Data'!$B$4:$N$300,5,FALSE)&lt;G$4,0,(G$3-VLOOKUP($E118,'Country Indicator Data'!$B$4:$N$300,5,FALSE))/(G$3-G$4)*5)),1)))</f>
        <v>2.4</v>
      </c>
      <c r="H118" s="163">
        <f t="shared" si="39"/>
        <v>2.1</v>
      </c>
      <c r="I118" s="163">
        <f>IF(LEN(E118)&gt;3,(IF(VLOOKUP($C118,'Regional Crises'!$B$1:$R$66,6,FALSE)="x","x",ROUND(IF(VLOOKUP($C118,'Regional Crises'!$B$1:$R$66,6,FALSE)&gt;I$3,5,IF(VLOOKUP($C118,'Regional Crises'!$B$1:$R$66,6,FALSE)&lt;I$4,0,5-(I$3-VLOOKUP($C118,'Regional Crises'!$B$1:$R$66,6,FALSE))/(I$3-I$4)*5)),1))),IF(VLOOKUP($E118,'Country Indicator Data'!$B$4:$N$300,2,FALSE)="x","x",ROUND(IF(VLOOKUP($E118,'Country Indicator Data'!$B$4:$N$300,2,FALSE)&gt;I$3,5,IF(VLOOKUP($E118,'Country Indicator Data'!$B$4:$N$300,2,FALSE)&lt;I$4,0,5-(I$3-VLOOKUP($E118,'Country Indicator Data'!$B$4:$N$300,2,FALSE))/(I$3-I$4)*5)),1)))</f>
        <v>1.3</v>
      </c>
      <c r="J118" s="163">
        <f>IF(LEN(E118)&gt;3,(IF(VLOOKUP($C118,'Regional Crises'!$B$1:$R$66,8,FALSE)="x","x",ROUND(IF(VLOOKUP($C118,'Regional Crises'!$B$1:$R$66,8,FALSE)&gt;J$3,5,IF(VLOOKUP($C118,'Regional Crises'!$B$1:$R$66,8,FALSE)&lt;J$4,0,5-(J$3-VLOOKUP($C118,'Regional Crises'!$B$1:$R$66,8,FALSE))/(J$3-J$4)*5)),1))),IF(VLOOKUP($E118,'Country Indicator Data'!$B$4:$N$300,4,FALSE)="x","x",ROUND(IF(VLOOKUP($E118,'Country Indicator Data'!$B$4:$N$300,4,FALSE)&gt;J$3,5,IF(VLOOKUP($E118,'Country Indicator Data'!$B$4:$N$300,4,FALSE)&lt;J$4,0,5-(J$3-VLOOKUP($E118,'Country Indicator Data'!$B$4:$N$300,4,FALSE))/(J$3-J$4)*5)),1)))</f>
        <v>1.4</v>
      </c>
      <c r="K118" s="163">
        <f t="shared" si="40"/>
        <v>1.35</v>
      </c>
      <c r="L118" s="163">
        <f>IF(LEN(E118)&gt;3,(IF(VLOOKUP($C118,'Regional Crises'!$B$1:$R$66,10,FALSE)="x","x",ROUND(IF(VLOOKUP($C118,'Regional Crises'!$B$1:$R$66,10,FALSE)&gt;L$3,5,IF(VLOOKUP($C118,'Regional Crises'!$B$1:$R$66,10,FALSE)&lt;L$4,0,5-(L$3-VLOOKUP($C118,'Regional Crises'!$B$1:$R$66,10,FALSE))/(L$3-L$4)*5)),1))),IF(VLOOKUP($E118,'Country Indicator Data'!$B$4:$N$300,6,FALSE)="x","x",ROUND(IF(VLOOKUP($E118,'Country Indicator Data'!$B$4:$N$300,6,FALSE)&gt;L$3,5,IF(VLOOKUP($E118,'Country Indicator Data'!$B$4:$N$300,6,FALSE)&lt;L$4,0,5-(L$3-VLOOKUP($E118,'Country Indicator Data'!$B$4:$N$300,6,FALSE))/(L$3-L$4)*5)),1)))</f>
        <v>2.8</v>
      </c>
      <c r="M118" s="163">
        <f>IF(LEN(E118)&gt;3,(IF(VLOOKUP($C118,'Regional Crises'!$B$1:$R$66,11,FALSE)="x","x",ROUND(IF(VLOOKUP($C118,'Regional Crises'!$B$1:$R$66,11,FALSE)&gt;M$3,5,IF(VLOOKUP($C118,'Regional Crises'!$B$1:$R$66,11,FALSE)&lt;M$4,0,5-(M$3-VLOOKUP($C118,'Regional Crises'!$B$1:$R$66,11,FALSE))/(M$3-M$4)*5)),1))),IF(VLOOKUP($E118,'Country Indicator Data'!$B$4:$N$300,7,FALSE)="x","x",ROUND(IF(VLOOKUP($E118,'Country Indicator Data'!$B$4:$N$300,7,FALSE)&gt;M$3,5,IF(VLOOKUP($E118,'Country Indicator Data'!$B$4:$N$300,7,FALSE)&lt;M$4,0,5-(M$3-VLOOKUP($E118,'Country Indicator Data'!$B$4:$N$300,7,FALSE))/(M$3-M$4)*5)),1)))</f>
        <v>2.2000000000000002</v>
      </c>
      <c r="N118" s="163">
        <f t="shared" si="41"/>
        <v>2.5</v>
      </c>
      <c r="O118" s="163">
        <f t="shared" si="42"/>
        <v>1.9833333333333334</v>
      </c>
      <c r="P118" s="163">
        <f>IF(LEN(E118)&gt;3,VLOOKUP(C118,'Regional Crises'!$B$1:$R$69,12,FALSE),VLOOKUP(E118,'Country Indicator Data'!$B$4:$I$300,8,FALSE))</f>
        <v>3</v>
      </c>
      <c r="Q118" s="163">
        <f>IF(LEN(E118)&gt;3,((IF(VLOOKUP($C118,'Regional Crises'!$B$1:$R$66,13,FALSE)="x","x",ROUND(IF(VLOOKUP($C118,'Regional Crises'!$B$1:$R$66,13,FALSE)&gt;Q$3,5,IF(VLOOKUP($C118,'Regional Crises'!$B$1:$R$66,13,FALSE)&lt;Q$4,0,5-(LOG(Q$3)-LOG(VLOOKUP($C118,'Regional Crises'!$B$1:$R$66,13,FALSE)))/(LOG(Q$3)-LOG(Q$4))*5)),1)))),(IF(VLOOKUP($E118,'Country Indicator Data'!$B$4:$N$300,9,FALSE)="x","x",ROUND(IF(VLOOKUP($E118,'Country Indicator Data'!$B$4:$N$300,9,FALSE)&gt;Q$3,5,IF(VLOOKUP($E118,'Country Indicator Data'!$B$4:$N$300,9,FALSE)&lt;Q$4,0,5-(LOG(Q$3)-LOG(VLOOKUP($E118,'Country Indicator Data'!$B$4:$N$300,9,FALSE)))/(LOG(Q$3)-LOG(Q$4))*5)),1))))</f>
        <v>3.6</v>
      </c>
      <c r="R118" s="163">
        <f t="shared" si="43"/>
        <v>3.3</v>
      </c>
      <c r="S118" s="163">
        <f>IF(LEN(E118)&gt;3,((IF(VLOOKUP($C118,'Regional Crises'!$B$1:$R$66,17,FALSE)="x","x",ROUND(IF(VLOOKUP($C118,'Regional Crises'!$B$1:$R$66,17,FALSE)&gt;S$3,0,IF(VLOOKUP($C118,'Regional Crises'!$B$1:$R$66,17,FALSE)&lt;S$4,5,(S$3-VLOOKUP($C118,'Regional Crises'!$B$1:$R$66,17,FALSE))/(S$3-S$4)*5)),1)))),(IF(VLOOKUP($E118,'Country Indicator Data'!$B$4:$N$300,13,FALSE)="x","x",ROUND(IF(VLOOKUP($E118,'Country Indicator Data'!$B$4:$N$300,13,FALSE)&gt;S$3,0,IF(VLOOKUP($E118,'Country Indicator Data'!$B$4:$N$300,13,FALSE)&lt;S$4,5,(S$3-VLOOKUP($E118,'Country Indicator Data'!$B$4:$N$300,13,FALSE))/(S$3-S$4)*5)),1))))</f>
        <v>3.3</v>
      </c>
      <c r="T118" s="163">
        <f>IF(LEN(E118)&gt;3,((IF(VLOOKUP($C118,'Regional Crises'!$B$1:$R$66,14,FALSE)="x","x",ROUND(IF(VLOOKUP($C118,'Regional Crises'!$B$1:$R$66,14,FALSE)&gt;T$3,0,IF(VLOOKUP($C118,'Regional Crises'!$B$1:$R$66,14,FALSE)&lt;T$4,5,(T$3-VLOOKUP($C118,'Regional Crises'!$B$1:$R$66,14,FALSE))/(T$3-T$4)*5)),1)))),(IF(VLOOKUP($E118,'Country Indicator Data'!$B$4:$N$300,10,FALSE)="x","x",ROUND(IF(VLOOKUP($E118,'Country Indicator Data'!$B$4:$N$300,10,FALSE)&gt;T$3,0,IF(VLOOKUP($E118,'Country Indicator Data'!$B$4:$N$300,10,FALSE)&lt;T$4,5,(T$3-VLOOKUP($E118,'Country Indicator Data'!$B$4:$N$300,10,FALSE))/(T$3-T$4)*5)),1))))</f>
        <v>3</v>
      </c>
      <c r="U118" s="163">
        <f>IF(LEN(E118)&gt;3,((IF(VLOOKUP($C118,'Regional Crises'!$B$1:$R$66,15,FALSE)="x","x",ROUND(IF(VLOOKUP($C118,'Regional Crises'!$B$1:$R$66,15,FALSE)&gt;U$3,0,IF(VLOOKUP($C118,'Regional Crises'!$B$1:$R$66,15,FALSE)&lt;U$4,5,(U$3-VLOOKUP($C118,'Regional Crises'!$B$1:$R$66,15,FALSE))/(U$3-U$4)*5)),1)))),(IF(VLOOKUP($E118,'Country Indicator Data'!$B$4:$N$300,11,FALSE)="x","x",ROUND(IF(VLOOKUP($E118,'Country Indicator Data'!$B$4:$N$300,11,FALSE)&gt;U$3,0,IF(VLOOKUP($E118,'Country Indicator Data'!$B$4:$N$300,11,FALSE)&lt;U$4,5,(U$3-VLOOKUP($E118,'Country Indicator Data'!$B$4:$N$300,11,FALSE))/(U$3-U$4)*5)),1))))</f>
        <v>2.2000000000000002</v>
      </c>
      <c r="V118" s="163">
        <f>IF(LEN(E118)&gt;3,((IF(VLOOKUP($C118,'Regional Crises'!$B$1:$R$66,16,FALSE)="x","x",ROUND(IF(VLOOKUP($C118,'Regional Crises'!$B$1:$R$66,16,FALSE)&gt;V$3,0,IF(VLOOKUP($C118,'Regional Crises'!$B$1:$R$66,16,FALSE)&lt;V$4,5,(V$3-VLOOKUP($C118,'Regional Crises'!$B$1:$R$66,16,FALSE))/(V$3-V$4)*5)),1)))),(IF(VLOOKUP($E118,'Country Indicator Data'!$B$4:$N$300,12,FALSE)="x","x",ROUND(IF(VLOOKUP($E118,'Country Indicator Data'!$B$4:$N$300,12,FALSE)&gt;V$3,0,IF(VLOOKUP($E118,'Country Indicator Data'!$B$4:$N$300,12,FALSE)&lt;V$4,5,(V$3-VLOOKUP($E118,'Country Indicator Data'!$B$4:$N$300,12,FALSE))/(V$3-V$4)*5)),1))))</f>
        <v>2.1</v>
      </c>
      <c r="W118" s="163">
        <f t="shared" si="44"/>
        <v>2.7</v>
      </c>
      <c r="X118" s="163">
        <f t="shared" si="45"/>
        <v>2.7</v>
      </c>
      <c r="Y118" s="184">
        <f>IF('Core Indicators'!FC115="x","x",IF('Core Indicators'!FC115&gt;=5,5,IF('Core Indicators'!FC115&gt;=4,4,IF('Core Indicators'!FC115&gt;=3,3,IF('Core Indicators'!FC115&gt;=2,2,IF('Core Indicators'!FC115&gt;=1,1,0))))))</f>
        <v>4</v>
      </c>
      <c r="Z118" s="163">
        <f t="shared" si="46"/>
        <v>4</v>
      </c>
      <c r="AA118" s="184">
        <f>'Crisis Indicator Data'!Y115</f>
        <v>1</v>
      </c>
      <c r="AB118" s="184">
        <f>'Crisis Indicator Data'!Z115</f>
        <v>0</v>
      </c>
      <c r="AC118" s="184">
        <f>'Crisis Indicator Data'!AA115</f>
        <v>0</v>
      </c>
      <c r="AD118" s="184">
        <f>'Crisis Indicator Data'!AB115</f>
        <v>0</v>
      </c>
      <c r="AE118" s="184">
        <f t="shared" si="47"/>
        <v>1</v>
      </c>
      <c r="AF118" s="184">
        <f>'Crisis Indicator Data'!AC115</f>
        <v>0</v>
      </c>
      <c r="AG118" s="184">
        <f>'Crisis Indicator Data'!AD115</f>
        <v>0</v>
      </c>
      <c r="AH118" s="184">
        <f t="shared" si="48"/>
        <v>0</v>
      </c>
      <c r="AI118" s="184">
        <f>'Crisis Indicator Data'!AE115</f>
        <v>0</v>
      </c>
      <c r="AJ118" s="184">
        <f>'Crisis Indicator Data'!AF115</f>
        <v>1</v>
      </c>
      <c r="AK118" s="184">
        <f>'Crisis Indicator Data'!AG115</f>
        <v>3</v>
      </c>
      <c r="AL118" s="184">
        <f t="shared" si="49"/>
        <v>3</v>
      </c>
      <c r="AM118" s="163">
        <f t="shared" si="50"/>
        <v>1</v>
      </c>
      <c r="AN118" s="163">
        <f t="shared" si="51"/>
        <v>2.5</v>
      </c>
    </row>
    <row r="119" spans="1:40" ht="13.5" customHeight="1" x14ac:dyDescent="0.35">
      <c r="A119" s="172" t="str">
        <f>'Crisis Indicator Data'!A116</f>
        <v>Highlands Violence</v>
      </c>
      <c r="B119" s="173" t="str">
        <f>'Crisis Indicator Data'!B116</f>
        <v>Violence</v>
      </c>
      <c r="C119" s="173" t="str">
        <f>'Crisis Indicator Data'!C116</f>
        <v>PNG003</v>
      </c>
      <c r="D119" s="173" t="str">
        <f>'Crisis Indicator Data'!D116</f>
        <v>Papua New Guinea</v>
      </c>
      <c r="E119" s="174" t="str">
        <f>'Crisis Indicator Data'!E116</f>
        <v>PNG</v>
      </c>
      <c r="F119" s="163">
        <f>IF(LEN(E119)&gt;3,(IF(VLOOKUP($C119,'Regional Crises'!$B$1:$R$66,7,FALSE)="x","x",ROUND(IF(VLOOKUP($C119,'Regional Crises'!$B$1:$R$66,7,FALSE)&gt;$F$3,5,IF(VLOOKUP($C119,'Regional Crises'!$B$1:$R$66,7,FALSE)&lt;F$4,0,($F$3-VLOOKUP($C119,'Regional Crises'!$B$1:$R$66,7,FALSE))/($F$3-$F$4)*5)),1))),IF(VLOOKUP($E119,'Country Indicator Data'!$B$4:$N$300,3,FALSE)="x","x",ROUND(IF(VLOOKUP($E119,'Country Indicator Data'!$B$4:$N$300,3,FALSE)&gt;$F$3,5,IF(VLOOKUP($E119,'Country Indicator Data'!$B$4:$N$300,3,FALSE)&lt;$F$4,0,($F$3-VLOOKUP($E119,'Country Indicator Data'!$B$4:$N$300,3,FALSE))/($F$3-$F$4)*5)),1)))</f>
        <v>1.1000000000000001</v>
      </c>
      <c r="G119" s="163">
        <f>IF(LEN(E119)&gt;3,(IF(VLOOKUP($C119,'Regional Crises'!$B$1:$R$66,9,FALSE)="x","x",ROUND(IF(VLOOKUP($C119,'Regional Crises'!$B$1:$R$66,9,FALSE)&gt;G$3,5,IF(VLOOKUP($C119,'Regional Crises'!$B$1:$R$66,9,FALSE)&lt;G$4,0,(G$3-VLOOKUP($C119,'Regional Crises'!$B$1:$R$66,9,FALSE))/(G$3-G$4)*5)),1))),IF(VLOOKUP($E119,'Country Indicator Data'!$B$4:$N$300,5,FALSE)="x","x",ROUND(IF(VLOOKUP($E119,'Country Indicator Data'!$B$4:$N$300,5,FALSE)&gt;G$3,5,IF(VLOOKUP($E119,'Country Indicator Data'!$B$4:$N$300,5,FALSE)&lt;G$4,0,(G$3-VLOOKUP($E119,'Country Indicator Data'!$B$4:$N$300,5,FALSE))/(G$3-G$4)*5)),1)))</f>
        <v>2.4</v>
      </c>
      <c r="H119" s="163">
        <f t="shared" si="39"/>
        <v>1.75</v>
      </c>
      <c r="I119" s="163">
        <f>IF(LEN(E119)&gt;3,(IF(VLOOKUP($C119,'Regional Crises'!$B$1:$R$66,6,FALSE)="x","x",ROUND(IF(VLOOKUP($C119,'Regional Crises'!$B$1:$R$66,6,FALSE)&gt;I$3,5,IF(VLOOKUP($C119,'Regional Crises'!$B$1:$R$66,6,FALSE)&lt;I$4,0,5-(I$3-VLOOKUP($C119,'Regional Crises'!$B$1:$R$66,6,FALSE))/(I$3-I$4)*5)),1))),IF(VLOOKUP($E119,'Country Indicator Data'!$B$4:$N$300,2,FALSE)="x","x",ROUND(IF(VLOOKUP($E119,'Country Indicator Data'!$B$4:$N$300,2,FALSE)&gt;I$3,5,IF(VLOOKUP($E119,'Country Indicator Data'!$B$4:$N$300,2,FALSE)&lt;I$4,0,5-(I$3-VLOOKUP($E119,'Country Indicator Data'!$B$4:$N$300,2,FALSE))/(I$3-I$4)*5)),1)))</f>
        <v>0.3</v>
      </c>
      <c r="J119" s="163">
        <f>IF(LEN(E119)&gt;3,(IF(VLOOKUP($C119,'Regional Crises'!$B$1:$R$66,8,FALSE)="x","x",ROUND(IF(VLOOKUP($C119,'Regional Crises'!$B$1:$R$66,8,FALSE)&gt;J$3,5,IF(VLOOKUP($C119,'Regional Crises'!$B$1:$R$66,8,FALSE)&lt;J$4,0,5-(J$3-VLOOKUP($C119,'Regional Crises'!$B$1:$R$66,8,FALSE))/(J$3-J$4)*5)),1))),IF(VLOOKUP($E119,'Country Indicator Data'!$B$4:$N$300,4,FALSE)="x","x",ROUND(IF(VLOOKUP($E119,'Country Indicator Data'!$B$4:$N$300,4,FALSE)&gt;J$3,5,IF(VLOOKUP($E119,'Country Indicator Data'!$B$4:$N$300,4,FALSE)&lt;J$4,0,5-(J$3-VLOOKUP($E119,'Country Indicator Data'!$B$4:$N$300,4,FALSE))/(J$3-J$4)*5)),1)))</f>
        <v>0</v>
      </c>
      <c r="K119" s="163">
        <f t="shared" si="40"/>
        <v>0.15</v>
      </c>
      <c r="L119" s="163">
        <f>IF(LEN(E119)&gt;3,(IF(VLOOKUP($C119,'Regional Crises'!$B$1:$R$66,10,FALSE)="x","x",ROUND(IF(VLOOKUP($C119,'Regional Crises'!$B$1:$R$66,10,FALSE)&gt;L$3,5,IF(VLOOKUP($C119,'Regional Crises'!$B$1:$R$66,10,FALSE)&lt;L$4,0,5-(L$3-VLOOKUP($C119,'Regional Crises'!$B$1:$R$66,10,FALSE))/(L$3-L$4)*5)),1))),IF(VLOOKUP($E119,'Country Indicator Data'!$B$4:$N$300,6,FALSE)="x","x",ROUND(IF(VLOOKUP($E119,'Country Indicator Data'!$B$4:$N$300,6,FALSE)&gt;L$3,5,IF(VLOOKUP($E119,'Country Indicator Data'!$B$4:$N$300,6,FALSE)&lt;L$4,0,5-(L$3-VLOOKUP($E119,'Country Indicator Data'!$B$4:$N$300,6,FALSE))/(L$3-L$4)*5)),1)))</f>
        <v>4.9000000000000004</v>
      </c>
      <c r="M119" s="163">
        <f>IF(LEN(E119)&gt;3,(IF(VLOOKUP($C119,'Regional Crises'!$B$1:$R$66,11,FALSE)="x","x",ROUND(IF(VLOOKUP($C119,'Regional Crises'!$B$1:$R$66,11,FALSE)&gt;M$3,5,IF(VLOOKUP($C119,'Regional Crises'!$B$1:$R$66,11,FALSE)&lt;M$4,0,5-(M$3-VLOOKUP($C119,'Regional Crises'!$B$1:$R$66,11,FALSE))/(M$3-M$4)*5)),1))),IF(VLOOKUP($E119,'Country Indicator Data'!$B$4:$N$300,7,FALSE)="x","x",ROUND(IF(VLOOKUP($E119,'Country Indicator Data'!$B$4:$N$300,7,FALSE)&gt;M$3,5,IF(VLOOKUP($E119,'Country Indicator Data'!$B$4:$N$300,7,FALSE)&lt;M$4,0,5-(M$3-VLOOKUP($E119,'Country Indicator Data'!$B$4:$N$300,7,FALSE))/(M$3-M$4)*5)),1)))</f>
        <v>2.1</v>
      </c>
      <c r="N119" s="163">
        <f t="shared" si="41"/>
        <v>3.5</v>
      </c>
      <c r="O119" s="163">
        <f t="shared" si="42"/>
        <v>1.8</v>
      </c>
      <c r="P119" s="163">
        <f>IF(LEN(E119)&gt;3,VLOOKUP(C119,'Regional Crises'!$B$1:$R$69,12,FALSE),VLOOKUP(E119,'Country Indicator Data'!$B$4:$I$300,8,FALSE))</f>
        <v>3</v>
      </c>
      <c r="Q119" s="163">
        <f>IF(LEN(E119)&gt;3,((IF(VLOOKUP($C119,'Regional Crises'!$B$1:$R$66,13,FALSE)="x","x",ROUND(IF(VLOOKUP($C119,'Regional Crises'!$B$1:$R$66,13,FALSE)&gt;Q$3,5,IF(VLOOKUP($C119,'Regional Crises'!$B$1:$R$66,13,FALSE)&lt;Q$4,0,5-(LOG(Q$3)-LOG(VLOOKUP($C119,'Regional Crises'!$B$1:$R$66,13,FALSE)))/(LOG(Q$3)-LOG(Q$4))*5)),1)))),(IF(VLOOKUP($E119,'Country Indicator Data'!$B$4:$N$300,9,FALSE)="x","x",ROUND(IF(VLOOKUP($E119,'Country Indicator Data'!$B$4:$N$300,9,FALSE)&gt;Q$3,5,IF(VLOOKUP($E119,'Country Indicator Data'!$B$4:$N$300,9,FALSE)&lt;Q$4,0,5-(LOG(Q$3)-LOG(VLOOKUP($E119,'Country Indicator Data'!$B$4:$N$300,9,FALSE)))/(LOG(Q$3)-LOG(Q$4))*5)),1))))</f>
        <v>2.7</v>
      </c>
      <c r="R119" s="163">
        <f t="shared" si="43"/>
        <v>2.85</v>
      </c>
      <c r="S119" s="163">
        <f>IF(LEN(E119)&gt;3,((IF(VLOOKUP($C119,'Regional Crises'!$B$1:$R$66,17,FALSE)="x","x",ROUND(IF(VLOOKUP($C119,'Regional Crises'!$B$1:$R$66,17,FALSE)&gt;S$3,0,IF(VLOOKUP($C119,'Regional Crises'!$B$1:$R$66,17,FALSE)&lt;S$4,5,(S$3-VLOOKUP($C119,'Regional Crises'!$B$1:$R$66,17,FALSE))/(S$3-S$4)*5)),1)))),(IF(VLOOKUP($E119,'Country Indicator Data'!$B$4:$N$300,13,FALSE)="x","x",ROUND(IF(VLOOKUP($E119,'Country Indicator Data'!$B$4:$N$300,13,FALSE)&gt;S$3,0,IF(VLOOKUP($E119,'Country Indicator Data'!$B$4:$N$300,13,FALSE)&lt;S$4,5,(S$3-VLOOKUP($E119,'Country Indicator Data'!$B$4:$N$300,13,FALSE))/(S$3-S$4)*5)),1))))</f>
        <v>3.6</v>
      </c>
      <c r="T119" s="163">
        <f>IF(LEN(E119)&gt;3,((IF(VLOOKUP($C119,'Regional Crises'!$B$1:$R$66,14,FALSE)="x","x",ROUND(IF(VLOOKUP($C119,'Regional Crises'!$B$1:$R$66,14,FALSE)&gt;T$3,0,IF(VLOOKUP($C119,'Regional Crises'!$B$1:$R$66,14,FALSE)&lt;T$4,5,(T$3-VLOOKUP($C119,'Regional Crises'!$B$1:$R$66,14,FALSE))/(T$3-T$4)*5)),1)))),(IF(VLOOKUP($E119,'Country Indicator Data'!$B$4:$N$300,10,FALSE)="x","x",ROUND(IF(VLOOKUP($E119,'Country Indicator Data'!$B$4:$N$300,10,FALSE)&gt;T$3,0,IF(VLOOKUP($E119,'Country Indicator Data'!$B$4:$N$300,10,FALSE)&lt;T$4,5,(T$3-VLOOKUP($E119,'Country Indicator Data'!$B$4:$N$300,10,FALSE))/(T$3-T$4)*5)),1))))</f>
        <v>3.1</v>
      </c>
      <c r="U119" s="163">
        <f>IF(LEN(E119)&gt;3,((IF(VLOOKUP($C119,'Regional Crises'!$B$1:$R$66,15,FALSE)="x","x",ROUND(IF(VLOOKUP($C119,'Regional Crises'!$B$1:$R$66,15,FALSE)&gt;U$3,0,IF(VLOOKUP($C119,'Regional Crises'!$B$1:$R$66,15,FALSE)&lt;U$4,5,(U$3-VLOOKUP($C119,'Regional Crises'!$B$1:$R$66,15,FALSE))/(U$3-U$4)*5)),1)))),(IF(VLOOKUP($E119,'Country Indicator Data'!$B$4:$N$300,11,FALSE)="x","x",ROUND(IF(VLOOKUP($E119,'Country Indicator Data'!$B$4:$N$300,11,FALSE)&gt;U$3,0,IF(VLOOKUP($E119,'Country Indicator Data'!$B$4:$N$300,11,FALSE)&lt;U$4,5,(U$3-VLOOKUP($E119,'Country Indicator Data'!$B$4:$N$300,11,FALSE))/(U$3-U$4)*5)),1))))</f>
        <v>2.6</v>
      </c>
      <c r="V119" s="163">
        <f>IF(LEN(E119)&gt;3,((IF(VLOOKUP($C119,'Regional Crises'!$B$1:$R$66,16,FALSE)="x","x",ROUND(IF(VLOOKUP($C119,'Regional Crises'!$B$1:$R$66,16,FALSE)&gt;V$3,0,IF(VLOOKUP($C119,'Regional Crises'!$B$1:$R$66,16,FALSE)&lt;V$4,5,(V$3-VLOOKUP($C119,'Regional Crises'!$B$1:$R$66,16,FALSE))/(V$3-V$4)*5)),1)))),(IF(VLOOKUP($E119,'Country Indicator Data'!$B$4:$N$300,12,FALSE)="x","x",ROUND(IF(VLOOKUP($E119,'Country Indicator Data'!$B$4:$N$300,12,FALSE)&gt;V$3,0,IF(VLOOKUP($E119,'Country Indicator Data'!$B$4:$N$300,12,FALSE)&lt;V$4,5,(V$3-VLOOKUP($E119,'Country Indicator Data'!$B$4:$N$300,12,FALSE))/(V$3-V$4)*5)),1))))</f>
        <v>2</v>
      </c>
      <c r="W119" s="163">
        <f t="shared" si="44"/>
        <v>2.8</v>
      </c>
      <c r="X119" s="163">
        <f t="shared" si="45"/>
        <v>2.5</v>
      </c>
      <c r="Y119" s="184">
        <f>IF('Core Indicators'!FC116="x","x",IF('Core Indicators'!FC116&gt;=5,5,IF('Core Indicators'!FC116&gt;=4,4,IF('Core Indicators'!FC116&gt;=3,3,IF('Core Indicators'!FC116&gt;=2,2,IF('Core Indicators'!FC116&gt;=1,1,0))))))</f>
        <v>4</v>
      </c>
      <c r="Z119" s="163">
        <f t="shared" si="46"/>
        <v>4</v>
      </c>
      <c r="AA119" s="184">
        <f>'Crisis Indicator Data'!Y116</f>
        <v>0</v>
      </c>
      <c r="AB119" s="184">
        <f>'Crisis Indicator Data'!Z116</f>
        <v>2</v>
      </c>
      <c r="AC119" s="184">
        <f>'Crisis Indicator Data'!AA116</f>
        <v>1</v>
      </c>
      <c r="AD119" s="184">
        <f>'Crisis Indicator Data'!AB116</f>
        <v>0</v>
      </c>
      <c r="AE119" s="184">
        <f t="shared" si="47"/>
        <v>2</v>
      </c>
      <c r="AF119" s="184">
        <f>'Crisis Indicator Data'!AC116</f>
        <v>0</v>
      </c>
      <c r="AG119" s="184">
        <f>'Crisis Indicator Data'!AD116</f>
        <v>2</v>
      </c>
      <c r="AH119" s="184">
        <f t="shared" si="48"/>
        <v>2</v>
      </c>
      <c r="AI119" s="184">
        <f>'Crisis Indicator Data'!AE116</f>
        <v>3</v>
      </c>
      <c r="AJ119" s="184">
        <f>'Crisis Indicator Data'!AF116</f>
        <v>0</v>
      </c>
      <c r="AK119" s="184">
        <f>'Crisis Indicator Data'!AG116</f>
        <v>3</v>
      </c>
      <c r="AL119" s="184">
        <f t="shared" si="49"/>
        <v>4</v>
      </c>
      <c r="AM119" s="163">
        <f t="shared" si="50"/>
        <v>3</v>
      </c>
      <c r="AN119" s="163">
        <f t="shared" si="51"/>
        <v>3.5</v>
      </c>
    </row>
    <row r="120" spans="1:40" ht="13.5" customHeight="1" x14ac:dyDescent="0.35">
      <c r="A120" s="172" t="str">
        <f>'Crisis Indicator Data'!A117</f>
        <v>Displacement from Russia-Ukraine conflict in Poland</v>
      </c>
      <c r="B120" s="173" t="str">
        <f>'Crisis Indicator Data'!B117</f>
        <v>Displacement,Conflict</v>
      </c>
      <c r="C120" s="173" t="str">
        <f>'Crisis Indicator Data'!C117</f>
        <v>POL002</v>
      </c>
      <c r="D120" s="173" t="str">
        <f>'Crisis Indicator Data'!D117</f>
        <v>Poland</v>
      </c>
      <c r="E120" s="174" t="str">
        <f>'Crisis Indicator Data'!E117</f>
        <v>POL</v>
      </c>
      <c r="F120" s="163">
        <f>IF(LEN(E120)&gt;3,(IF(VLOOKUP($C120,'Regional Crises'!$B$1:$R$66,7,FALSE)="x","x",ROUND(IF(VLOOKUP($C120,'Regional Crises'!$B$1:$R$66,7,FALSE)&gt;$F$3,5,IF(VLOOKUP($C120,'Regional Crises'!$B$1:$R$66,7,FALSE)&lt;F$4,0,($F$3-VLOOKUP($C120,'Regional Crises'!$B$1:$R$66,7,FALSE))/($F$3-$F$4)*5)),1))),IF(VLOOKUP($E120,'Country Indicator Data'!$B$4:$N$300,3,FALSE)="x","x",ROUND(IF(VLOOKUP($E120,'Country Indicator Data'!$B$4:$N$300,3,FALSE)&gt;$F$3,5,IF(VLOOKUP($E120,'Country Indicator Data'!$B$4:$N$300,3,FALSE)&lt;$F$4,0,($F$3-VLOOKUP($E120,'Country Indicator Data'!$B$4:$N$300,3,FALSE))/($F$3-$F$4)*5)),1)))</f>
        <v>0.7</v>
      </c>
      <c r="G120" s="163">
        <f>IF(LEN(E120)&gt;3,(IF(VLOOKUP($C120,'Regional Crises'!$B$1:$R$66,9,FALSE)="x","x",ROUND(IF(VLOOKUP($C120,'Regional Crises'!$B$1:$R$66,9,FALSE)&gt;G$3,5,IF(VLOOKUP($C120,'Regional Crises'!$B$1:$R$66,9,FALSE)&lt;G$4,0,(G$3-VLOOKUP($C120,'Regional Crises'!$B$1:$R$66,9,FALSE))/(G$3-G$4)*5)),1))),IF(VLOOKUP($E120,'Country Indicator Data'!$B$4:$N$300,5,FALSE)="x","x",ROUND(IF(VLOOKUP($E120,'Country Indicator Data'!$B$4:$N$300,5,FALSE)&gt;G$3,5,IF(VLOOKUP($E120,'Country Indicator Data'!$B$4:$N$300,5,FALSE)&lt;G$4,0,(G$3-VLOOKUP($E120,'Country Indicator Data'!$B$4:$N$300,5,FALSE))/(G$3-G$4)*5)),1)))</f>
        <v>1.3</v>
      </c>
      <c r="H120" s="163">
        <f t="shared" si="39"/>
        <v>1</v>
      </c>
      <c r="I120" s="163">
        <f>IF(LEN(E120)&gt;3,(IF(VLOOKUP($C120,'Regional Crises'!$B$1:$R$66,6,FALSE)="x","x",ROUND(IF(VLOOKUP($C120,'Regional Crises'!$B$1:$R$66,6,FALSE)&gt;I$3,5,IF(VLOOKUP($C120,'Regional Crises'!$B$1:$R$66,6,FALSE)&lt;I$4,0,5-(I$3-VLOOKUP($C120,'Regional Crises'!$B$1:$R$66,6,FALSE))/(I$3-I$4)*5)),1))),IF(VLOOKUP($E120,'Country Indicator Data'!$B$4:$N$300,2,FALSE)="x","x",ROUND(IF(VLOOKUP($E120,'Country Indicator Data'!$B$4:$N$300,2,FALSE)&gt;I$3,5,IF(VLOOKUP($E120,'Country Indicator Data'!$B$4:$N$300,2,FALSE)&lt;I$4,0,5-(I$3-VLOOKUP($E120,'Country Indicator Data'!$B$4:$N$300,2,FALSE))/(I$3-I$4)*5)),1)))</f>
        <v>0.4</v>
      </c>
      <c r="J120" s="163">
        <f>IF(LEN(E120)&gt;3,(IF(VLOOKUP($C120,'Regional Crises'!$B$1:$R$66,8,FALSE)="x","x",ROUND(IF(VLOOKUP($C120,'Regional Crises'!$B$1:$R$66,8,FALSE)&gt;J$3,5,IF(VLOOKUP($C120,'Regional Crises'!$B$1:$R$66,8,FALSE)&lt;J$4,0,5-(J$3-VLOOKUP($C120,'Regional Crises'!$B$1:$R$66,8,FALSE))/(J$3-J$4)*5)),1))),IF(VLOOKUP($E120,'Country Indicator Data'!$B$4:$N$300,4,FALSE)="x","x",ROUND(IF(VLOOKUP($E120,'Country Indicator Data'!$B$4:$N$300,4,FALSE)&gt;J$3,5,IF(VLOOKUP($E120,'Country Indicator Data'!$B$4:$N$300,4,FALSE)&lt;J$4,0,5-(J$3-VLOOKUP($E120,'Country Indicator Data'!$B$4:$N$300,4,FALSE))/(J$3-J$4)*5)),1)))</f>
        <v>0.1</v>
      </c>
      <c r="K120" s="163">
        <f t="shared" si="40"/>
        <v>0.25</v>
      </c>
      <c r="L120" s="163">
        <f>IF(LEN(E120)&gt;3,(IF(VLOOKUP($C120,'Regional Crises'!$B$1:$R$66,10,FALSE)="x","x",ROUND(IF(VLOOKUP($C120,'Regional Crises'!$B$1:$R$66,10,FALSE)&gt;L$3,5,IF(VLOOKUP($C120,'Regional Crises'!$B$1:$R$66,10,FALSE)&lt;L$4,0,5-(L$3-VLOOKUP($C120,'Regional Crises'!$B$1:$R$66,10,FALSE))/(L$3-L$4)*5)),1))),IF(VLOOKUP($E120,'Country Indicator Data'!$B$4:$N$300,6,FALSE)="x","x",ROUND(IF(VLOOKUP($E120,'Country Indicator Data'!$B$4:$N$300,6,FALSE)&gt;L$3,5,IF(VLOOKUP($E120,'Country Indicator Data'!$B$4:$N$300,6,FALSE)&lt;L$4,0,5-(L$3-VLOOKUP($E120,'Country Indicator Data'!$B$4:$N$300,6,FALSE))/(L$3-L$4)*5)),1)))</f>
        <v>0.8</v>
      </c>
      <c r="M120" s="163">
        <f>IF(LEN(E120)&gt;3,(IF(VLOOKUP($C120,'Regional Crises'!$B$1:$R$66,11,FALSE)="x","x",ROUND(IF(VLOOKUP($C120,'Regional Crises'!$B$1:$R$66,11,FALSE)&gt;M$3,5,IF(VLOOKUP($C120,'Regional Crises'!$B$1:$R$66,11,FALSE)&lt;M$4,0,5-(M$3-VLOOKUP($C120,'Regional Crises'!$B$1:$R$66,11,FALSE))/(M$3-M$4)*5)),1))),IF(VLOOKUP($E120,'Country Indicator Data'!$B$4:$N$300,7,FALSE)="x","x",ROUND(IF(VLOOKUP($E120,'Country Indicator Data'!$B$4:$N$300,7,FALSE)&gt;M$3,5,IF(VLOOKUP($E120,'Country Indicator Data'!$B$4:$N$300,7,FALSE)&lt;M$4,0,5-(M$3-VLOOKUP($E120,'Country Indicator Data'!$B$4:$N$300,7,FALSE))/(M$3-M$4)*5)),1)))</f>
        <v>0.7</v>
      </c>
      <c r="N120" s="163">
        <f t="shared" si="41"/>
        <v>0.75</v>
      </c>
      <c r="O120" s="163">
        <f t="shared" si="42"/>
        <v>0.66666666666666663</v>
      </c>
      <c r="P120" s="163">
        <f>IF(LEN(E120)&gt;3,VLOOKUP(C120,'Regional Crises'!$B$1:$R$69,12,FALSE),VLOOKUP(E120,'Country Indicator Data'!$B$4:$I$300,8,FALSE))</f>
        <v>0</v>
      </c>
      <c r="Q120" s="163">
        <f>IF(LEN(E120)&gt;3,((IF(VLOOKUP($C120,'Regional Crises'!$B$1:$R$66,13,FALSE)="x","x",ROUND(IF(VLOOKUP($C120,'Regional Crises'!$B$1:$R$66,13,FALSE)&gt;Q$3,5,IF(VLOOKUP($C120,'Regional Crises'!$B$1:$R$66,13,FALSE)&lt;Q$4,0,5-(LOG(Q$3)-LOG(VLOOKUP($C120,'Regional Crises'!$B$1:$R$66,13,FALSE)))/(LOG(Q$3)-LOG(Q$4))*5)),1)))),(IF(VLOOKUP($E120,'Country Indicator Data'!$B$4:$N$300,9,FALSE)="x","x",ROUND(IF(VLOOKUP($E120,'Country Indicator Data'!$B$4:$N$300,9,FALSE)&gt;Q$3,5,IF(VLOOKUP($E120,'Country Indicator Data'!$B$4:$N$300,9,FALSE)&lt;Q$4,0,5-(LOG(Q$3)-LOG(VLOOKUP($E120,'Country Indicator Data'!$B$4:$N$300,9,FALSE)))/(LOG(Q$3)-LOG(Q$4))*5)),1))))</f>
        <v>0</v>
      </c>
      <c r="R120" s="163">
        <f t="shared" si="43"/>
        <v>0</v>
      </c>
      <c r="S120" s="163">
        <f>IF(LEN(E120)&gt;3,((IF(VLOOKUP($C120,'Regional Crises'!$B$1:$R$66,17,FALSE)="x","x",ROUND(IF(VLOOKUP($C120,'Regional Crises'!$B$1:$R$66,17,FALSE)&gt;S$3,0,IF(VLOOKUP($C120,'Regional Crises'!$B$1:$R$66,17,FALSE)&lt;S$4,5,(S$3-VLOOKUP($C120,'Regional Crises'!$B$1:$R$66,17,FALSE))/(S$3-S$4)*5)),1)))),(IF(VLOOKUP($E120,'Country Indicator Data'!$B$4:$N$300,13,FALSE)="x","x",ROUND(IF(VLOOKUP($E120,'Country Indicator Data'!$B$4:$N$300,13,FALSE)&gt;S$3,0,IF(VLOOKUP($E120,'Country Indicator Data'!$B$4:$N$300,13,FALSE)&lt;S$4,5,(S$3-VLOOKUP($E120,'Country Indicator Data'!$B$4:$N$300,13,FALSE))/(S$3-S$4)*5)),1))))</f>
        <v>2.2999999999999998</v>
      </c>
      <c r="T120" s="163">
        <f>IF(LEN(E120)&gt;3,((IF(VLOOKUP($C120,'Regional Crises'!$B$1:$R$66,14,FALSE)="x","x",ROUND(IF(VLOOKUP($C120,'Regional Crises'!$B$1:$R$66,14,FALSE)&gt;T$3,0,IF(VLOOKUP($C120,'Regional Crises'!$B$1:$R$66,14,FALSE)&lt;T$4,5,(T$3-VLOOKUP($C120,'Regional Crises'!$B$1:$R$66,14,FALSE))/(T$3-T$4)*5)),1)))),(IF(VLOOKUP($E120,'Country Indicator Data'!$B$4:$N$300,10,FALSE)="x","x",ROUND(IF(VLOOKUP($E120,'Country Indicator Data'!$B$4:$N$300,10,FALSE)&gt;T$3,0,IF(VLOOKUP($E120,'Country Indicator Data'!$B$4:$N$300,10,FALSE)&lt;T$4,5,(T$3-VLOOKUP($E120,'Country Indicator Data'!$B$4:$N$300,10,FALSE))/(T$3-T$4)*5)),1))))</f>
        <v>2.1</v>
      </c>
      <c r="U120" s="163">
        <f>IF(LEN(E120)&gt;3,((IF(VLOOKUP($C120,'Regional Crises'!$B$1:$R$66,15,FALSE)="x","x",ROUND(IF(VLOOKUP($C120,'Regional Crises'!$B$1:$R$66,15,FALSE)&gt;U$3,0,IF(VLOOKUP($C120,'Regional Crises'!$B$1:$R$66,15,FALSE)&lt;U$4,5,(U$3-VLOOKUP($C120,'Regional Crises'!$B$1:$R$66,15,FALSE))/(U$3-U$4)*5)),1)))),(IF(VLOOKUP($E120,'Country Indicator Data'!$B$4:$N$300,11,FALSE)="x","x",ROUND(IF(VLOOKUP($E120,'Country Indicator Data'!$B$4:$N$300,11,FALSE)&gt;U$3,0,IF(VLOOKUP($E120,'Country Indicator Data'!$B$4:$N$300,11,FALSE)&lt;U$4,5,(U$3-VLOOKUP($E120,'Country Indicator Data'!$B$4:$N$300,11,FALSE))/(U$3-U$4)*5)),1))))</f>
        <v>1.1000000000000001</v>
      </c>
      <c r="V120" s="163">
        <f>IF(LEN(E120)&gt;3,((IF(VLOOKUP($C120,'Regional Crises'!$B$1:$R$66,16,FALSE)="x","x",ROUND(IF(VLOOKUP($C120,'Regional Crises'!$B$1:$R$66,16,FALSE)&gt;V$3,0,IF(VLOOKUP($C120,'Regional Crises'!$B$1:$R$66,16,FALSE)&lt;V$4,5,(V$3-VLOOKUP($C120,'Regional Crises'!$B$1:$R$66,16,FALSE))/(V$3-V$4)*5)),1)))),(IF(VLOOKUP($E120,'Country Indicator Data'!$B$4:$N$300,12,FALSE)="x","x",ROUND(IF(VLOOKUP($E120,'Country Indicator Data'!$B$4:$N$300,12,FALSE)&gt;V$3,0,IF(VLOOKUP($E120,'Country Indicator Data'!$B$4:$N$300,12,FALSE)&lt;V$4,5,(V$3-VLOOKUP($E120,'Country Indicator Data'!$B$4:$N$300,12,FALSE))/(V$3-V$4)*5)),1))))</f>
        <v>1</v>
      </c>
      <c r="W120" s="163">
        <f t="shared" si="44"/>
        <v>1.6</v>
      </c>
      <c r="X120" s="163">
        <f t="shared" si="45"/>
        <v>0.8</v>
      </c>
      <c r="Y120" s="184">
        <f>IF('Core Indicators'!FC117="x","x",IF('Core Indicators'!FC117&gt;=5,5,IF('Core Indicators'!FC117&gt;=4,4,IF('Core Indicators'!FC117&gt;=3,3,IF('Core Indicators'!FC117&gt;=2,2,IF('Core Indicators'!FC117&gt;=1,1,0))))))</f>
        <v>2</v>
      </c>
      <c r="Z120" s="163">
        <f t="shared" si="46"/>
        <v>2</v>
      </c>
      <c r="AA120" s="184">
        <f>'Crisis Indicator Data'!Y117</f>
        <v>0</v>
      </c>
      <c r="AB120" s="184">
        <f>'Crisis Indicator Data'!Z117</f>
        <v>0</v>
      </c>
      <c r="AC120" s="184">
        <f>'Crisis Indicator Data'!AA117</f>
        <v>0</v>
      </c>
      <c r="AD120" s="184">
        <f>'Crisis Indicator Data'!AB117</f>
        <v>0</v>
      </c>
      <c r="AE120" s="184">
        <f t="shared" si="47"/>
        <v>0</v>
      </c>
      <c r="AF120" s="184">
        <f>'Crisis Indicator Data'!AC117</f>
        <v>0</v>
      </c>
      <c r="AG120" s="184">
        <f>'Crisis Indicator Data'!AD117</f>
        <v>0</v>
      </c>
      <c r="AH120" s="184">
        <f t="shared" si="48"/>
        <v>0</v>
      </c>
      <c r="AI120" s="184">
        <f>'Crisis Indicator Data'!AE117</f>
        <v>0</v>
      </c>
      <c r="AJ120" s="184">
        <f>'Crisis Indicator Data'!AF117</f>
        <v>0</v>
      </c>
      <c r="AK120" s="184">
        <f>'Crisis Indicator Data'!AG117</f>
        <v>2</v>
      </c>
      <c r="AL120" s="184">
        <f t="shared" si="49"/>
        <v>2</v>
      </c>
      <c r="AM120" s="163">
        <f t="shared" si="50"/>
        <v>1</v>
      </c>
      <c r="AN120" s="163">
        <f t="shared" si="51"/>
        <v>1.5</v>
      </c>
    </row>
    <row r="121" spans="1:40" ht="13.5" customHeight="1" x14ac:dyDescent="0.35">
      <c r="A121" s="172" t="str">
        <f>'Crisis Indicator Data'!A118</f>
        <v>Complex crisis in DPRK</v>
      </c>
      <c r="B121" s="173" t="str">
        <f>'Crisis Indicator Data'!B118</f>
        <v>Socio-political,Floods,Other seasonal event,Food Security</v>
      </c>
      <c r="C121" s="173" t="str">
        <f>'Crisis Indicator Data'!C118</f>
        <v>PRK001</v>
      </c>
      <c r="D121" s="173" t="str">
        <f>'Crisis Indicator Data'!D118</f>
        <v>DPRK</v>
      </c>
      <c r="E121" s="174" t="str">
        <f>'Crisis Indicator Data'!E118</f>
        <v>PRK</v>
      </c>
      <c r="F121" s="163">
        <f>IF(LEN(E121)&gt;3,(IF(VLOOKUP($C121,'Regional Crises'!$B$1:$R$66,7,FALSE)="x","x",ROUND(IF(VLOOKUP($C121,'Regional Crises'!$B$1:$R$66,7,FALSE)&gt;$F$3,5,IF(VLOOKUP($C121,'Regional Crises'!$B$1:$R$66,7,FALSE)&lt;F$4,0,($F$3-VLOOKUP($C121,'Regional Crises'!$B$1:$R$66,7,FALSE))/($F$3-$F$4)*5)),1))),IF(VLOOKUP($E121,'Country Indicator Data'!$B$4:$N$300,3,FALSE)="x","x",ROUND(IF(VLOOKUP($E121,'Country Indicator Data'!$B$4:$N$300,3,FALSE)&gt;$F$3,5,IF(VLOOKUP($E121,'Country Indicator Data'!$B$4:$N$300,3,FALSE)&lt;$F$4,0,($F$3-VLOOKUP($E121,'Country Indicator Data'!$B$4:$N$300,3,FALSE))/($F$3-$F$4)*5)),1)))</f>
        <v>5</v>
      </c>
      <c r="G121" s="163">
        <f>IF(LEN(E121)&gt;3,(IF(VLOOKUP($C121,'Regional Crises'!$B$1:$R$66,9,FALSE)="x","x",ROUND(IF(VLOOKUP($C121,'Regional Crises'!$B$1:$R$66,9,FALSE)&gt;G$3,5,IF(VLOOKUP($C121,'Regional Crises'!$B$1:$R$66,9,FALSE)&lt;G$4,0,(G$3-VLOOKUP($C121,'Regional Crises'!$B$1:$R$66,9,FALSE))/(G$3-G$4)*5)),1))),IF(VLOOKUP($E121,'Country Indicator Data'!$B$4:$N$300,5,FALSE)="x","x",ROUND(IF(VLOOKUP($E121,'Country Indicator Data'!$B$4:$N$300,5,FALSE)&gt;G$3,5,IF(VLOOKUP($E121,'Country Indicator Data'!$B$4:$N$300,5,FALSE)&lt;G$4,0,(G$3-VLOOKUP($E121,'Country Indicator Data'!$B$4:$N$300,5,FALSE))/(G$3-G$4)*5)),1)))</f>
        <v>3.7</v>
      </c>
      <c r="H121" s="163">
        <f t="shared" si="39"/>
        <v>4.3499999999999996</v>
      </c>
      <c r="I121" s="163">
        <f>IF(LEN(E121)&gt;3,(IF(VLOOKUP($C121,'Regional Crises'!$B$1:$R$66,6,FALSE)="x","x",ROUND(IF(VLOOKUP($C121,'Regional Crises'!$B$1:$R$66,6,FALSE)&gt;I$3,5,IF(VLOOKUP($C121,'Regional Crises'!$B$1:$R$66,6,FALSE)&lt;I$4,0,5-(I$3-VLOOKUP($C121,'Regional Crises'!$B$1:$R$66,6,FALSE))/(I$3-I$4)*5)),1))),IF(VLOOKUP($E121,'Country Indicator Data'!$B$4:$N$300,2,FALSE)="x","x",ROUND(IF(VLOOKUP($E121,'Country Indicator Data'!$B$4:$N$300,2,FALSE)&gt;I$3,5,IF(VLOOKUP($E121,'Country Indicator Data'!$B$4:$N$300,2,FALSE)&lt;I$4,0,5-(I$3-VLOOKUP($E121,'Country Indicator Data'!$B$4:$N$300,2,FALSE))/(I$3-I$4)*5)),1)))</f>
        <v>0</v>
      </c>
      <c r="J121" s="163">
        <f>IF(LEN(E121)&gt;3,(IF(VLOOKUP($C121,'Regional Crises'!$B$1:$R$66,8,FALSE)="x","x",ROUND(IF(VLOOKUP($C121,'Regional Crises'!$B$1:$R$66,8,FALSE)&gt;J$3,5,IF(VLOOKUP($C121,'Regional Crises'!$B$1:$R$66,8,FALSE)&lt;J$4,0,5-(J$3-VLOOKUP($C121,'Regional Crises'!$B$1:$R$66,8,FALSE))/(J$3-J$4)*5)),1))),IF(VLOOKUP($E121,'Country Indicator Data'!$B$4:$N$300,4,FALSE)="x","x",ROUND(IF(VLOOKUP($E121,'Country Indicator Data'!$B$4:$N$300,4,FALSE)&gt;J$3,5,IF(VLOOKUP($E121,'Country Indicator Data'!$B$4:$N$300,4,FALSE)&lt;J$4,0,5-(J$3-VLOOKUP($E121,'Country Indicator Data'!$B$4:$N$300,4,FALSE))/(J$3-J$4)*5)),1)))</f>
        <v>0</v>
      </c>
      <c r="K121" s="163">
        <f t="shared" si="40"/>
        <v>0</v>
      </c>
      <c r="L121" s="163" t="str">
        <f>IF(LEN(E121)&gt;3,(IF(VLOOKUP($C121,'Regional Crises'!$B$1:$R$66,10,FALSE)="x","x",ROUND(IF(VLOOKUP($C121,'Regional Crises'!$B$1:$R$66,10,FALSE)&gt;L$3,5,IF(VLOOKUP($C121,'Regional Crises'!$B$1:$R$66,10,FALSE)&lt;L$4,0,5-(L$3-VLOOKUP($C121,'Regional Crises'!$B$1:$R$66,10,FALSE))/(L$3-L$4)*5)),1))),IF(VLOOKUP($E121,'Country Indicator Data'!$B$4:$N$300,6,FALSE)="x","x",ROUND(IF(VLOOKUP($E121,'Country Indicator Data'!$B$4:$N$300,6,FALSE)&gt;L$3,5,IF(VLOOKUP($E121,'Country Indicator Data'!$B$4:$N$300,6,FALSE)&lt;L$4,0,5-(L$3-VLOOKUP($E121,'Country Indicator Data'!$B$4:$N$300,6,FALSE))/(L$3-L$4)*5)),1)))</f>
        <v>x</v>
      </c>
      <c r="M121" s="163" t="str">
        <f>IF(LEN(E121)&gt;3,(IF(VLOOKUP($C121,'Regional Crises'!$B$1:$R$66,11,FALSE)="x","x",ROUND(IF(VLOOKUP($C121,'Regional Crises'!$B$1:$R$66,11,FALSE)&gt;M$3,5,IF(VLOOKUP($C121,'Regional Crises'!$B$1:$R$66,11,FALSE)&lt;M$4,0,5-(M$3-VLOOKUP($C121,'Regional Crises'!$B$1:$R$66,11,FALSE))/(M$3-M$4)*5)),1))),IF(VLOOKUP($E121,'Country Indicator Data'!$B$4:$N$300,7,FALSE)="x","x",ROUND(IF(VLOOKUP($E121,'Country Indicator Data'!$B$4:$N$300,7,FALSE)&gt;M$3,5,IF(VLOOKUP($E121,'Country Indicator Data'!$B$4:$N$300,7,FALSE)&lt;M$4,0,5-(M$3-VLOOKUP($E121,'Country Indicator Data'!$B$4:$N$300,7,FALSE))/(M$3-M$4)*5)),1)))</f>
        <v>x</v>
      </c>
      <c r="N121" s="163" t="str">
        <f t="shared" si="41"/>
        <v>x</v>
      </c>
      <c r="O121" s="163">
        <f t="shared" si="42"/>
        <v>2.1749999999999998</v>
      </c>
      <c r="P121" s="163">
        <f>IF(LEN(E121)&gt;3,VLOOKUP(C121,'Regional Crises'!$B$1:$R$69,12,FALSE),VLOOKUP(E121,'Country Indicator Data'!$B$4:$I$300,8,FALSE))</f>
        <v>3</v>
      </c>
      <c r="Q121" s="163">
        <f>IF(LEN(E121)&gt;3,((IF(VLOOKUP($C121,'Regional Crises'!$B$1:$R$66,13,FALSE)="x","x",ROUND(IF(VLOOKUP($C121,'Regional Crises'!$B$1:$R$66,13,FALSE)&gt;Q$3,5,IF(VLOOKUP($C121,'Regional Crises'!$B$1:$R$66,13,FALSE)&lt;Q$4,0,5-(LOG(Q$3)-LOG(VLOOKUP($C121,'Regional Crises'!$B$1:$R$66,13,FALSE)))/(LOG(Q$3)-LOG(Q$4))*5)),1)))),(IF(VLOOKUP($E121,'Country Indicator Data'!$B$4:$N$300,9,FALSE)="x","x",ROUND(IF(VLOOKUP($E121,'Country Indicator Data'!$B$4:$N$300,9,FALSE)&gt;Q$3,5,IF(VLOOKUP($E121,'Country Indicator Data'!$B$4:$N$300,9,FALSE)&lt;Q$4,0,5-(LOG(Q$3)-LOG(VLOOKUP($E121,'Country Indicator Data'!$B$4:$N$300,9,FALSE)))/(LOG(Q$3)-LOG(Q$4))*5)),1))))</f>
        <v>5</v>
      </c>
      <c r="R121" s="163">
        <f t="shared" si="43"/>
        <v>4</v>
      </c>
      <c r="S121" s="163">
        <f>IF(LEN(E121)&gt;3,((IF(VLOOKUP($C121,'Regional Crises'!$B$1:$R$66,17,FALSE)="x","x",ROUND(IF(VLOOKUP($C121,'Regional Crises'!$B$1:$R$66,17,FALSE)&gt;S$3,0,IF(VLOOKUP($C121,'Regional Crises'!$B$1:$R$66,17,FALSE)&lt;S$4,5,(S$3-VLOOKUP($C121,'Regional Crises'!$B$1:$R$66,17,FALSE))/(S$3-S$4)*5)),1)))),(IF(VLOOKUP($E121,'Country Indicator Data'!$B$4:$N$300,13,FALSE)="x","x",ROUND(IF(VLOOKUP($E121,'Country Indicator Data'!$B$4:$N$300,13,FALSE)&gt;S$3,0,IF(VLOOKUP($E121,'Country Indicator Data'!$B$4:$N$300,13,FALSE)&lt;S$4,5,(S$3-VLOOKUP($E121,'Country Indicator Data'!$B$4:$N$300,13,FALSE))/(S$3-S$4)*5)),1))))</f>
        <v>4.2</v>
      </c>
      <c r="T121" s="163">
        <f>IF(LEN(E121)&gt;3,((IF(VLOOKUP($C121,'Regional Crises'!$B$1:$R$66,14,FALSE)="x","x",ROUND(IF(VLOOKUP($C121,'Regional Crises'!$B$1:$R$66,14,FALSE)&gt;T$3,0,IF(VLOOKUP($C121,'Regional Crises'!$B$1:$R$66,14,FALSE)&lt;T$4,5,(T$3-VLOOKUP($C121,'Regional Crises'!$B$1:$R$66,14,FALSE))/(T$3-T$4)*5)),1)))),(IF(VLOOKUP($E121,'Country Indicator Data'!$B$4:$N$300,10,FALSE)="x","x",ROUND(IF(VLOOKUP($E121,'Country Indicator Data'!$B$4:$N$300,10,FALSE)&gt;T$3,0,IF(VLOOKUP($E121,'Country Indicator Data'!$B$4:$N$300,10,FALSE)&lt;T$4,5,(T$3-VLOOKUP($E121,'Country Indicator Data'!$B$4:$N$300,10,FALSE))/(T$3-T$4)*5)),1))))</f>
        <v>4.2</v>
      </c>
      <c r="U121" s="163">
        <f>IF(LEN(E121)&gt;3,((IF(VLOOKUP($C121,'Regional Crises'!$B$1:$R$66,15,FALSE)="x","x",ROUND(IF(VLOOKUP($C121,'Regional Crises'!$B$1:$R$66,15,FALSE)&gt;U$3,0,IF(VLOOKUP($C121,'Regional Crises'!$B$1:$R$66,15,FALSE)&lt;U$4,5,(U$3-VLOOKUP($C121,'Regional Crises'!$B$1:$R$66,15,FALSE))/(U$3-U$4)*5)),1)))),(IF(VLOOKUP($E121,'Country Indicator Data'!$B$4:$N$300,11,FALSE)="x","x",ROUND(IF(VLOOKUP($E121,'Country Indicator Data'!$B$4:$N$300,11,FALSE)&gt;U$3,0,IF(VLOOKUP($E121,'Country Indicator Data'!$B$4:$N$300,11,FALSE)&lt;U$4,5,(U$3-VLOOKUP($E121,'Country Indicator Data'!$B$4:$N$300,11,FALSE))/(U$3-U$4)*5)),1))))</f>
        <v>4</v>
      </c>
      <c r="V121" s="163">
        <f>IF(LEN(E121)&gt;3,((IF(VLOOKUP($C121,'Regional Crises'!$B$1:$R$66,16,FALSE)="x","x",ROUND(IF(VLOOKUP($C121,'Regional Crises'!$B$1:$R$66,16,FALSE)&gt;V$3,0,IF(VLOOKUP($C121,'Regional Crises'!$B$1:$R$66,16,FALSE)&lt;V$4,5,(V$3-VLOOKUP($C121,'Regional Crises'!$B$1:$R$66,16,FALSE))/(V$3-V$4)*5)),1)))),(IF(VLOOKUP($E121,'Country Indicator Data'!$B$4:$N$300,12,FALSE)="x","x",ROUND(IF(VLOOKUP($E121,'Country Indicator Data'!$B$4:$N$300,12,FALSE)&gt;V$3,0,IF(VLOOKUP($E121,'Country Indicator Data'!$B$4:$N$300,12,FALSE)&lt;V$4,5,(V$3-VLOOKUP($E121,'Country Indicator Data'!$B$4:$N$300,12,FALSE))/(V$3-V$4)*5)),1))))</f>
        <v>4.9000000000000004</v>
      </c>
      <c r="W121" s="163">
        <f t="shared" si="44"/>
        <v>4.3</v>
      </c>
      <c r="X121" s="163">
        <f t="shared" si="45"/>
        <v>3.5</v>
      </c>
      <c r="Y121" s="184">
        <f>IF('Core Indicators'!FC118="x","x",IF('Core Indicators'!FC118&gt;=5,5,IF('Core Indicators'!FC118&gt;=4,4,IF('Core Indicators'!FC118&gt;=3,3,IF('Core Indicators'!FC118&gt;=2,2,IF('Core Indicators'!FC118&gt;=1,1,0))))))</f>
        <v>3</v>
      </c>
      <c r="Z121" s="163">
        <f t="shared" si="46"/>
        <v>3</v>
      </c>
      <c r="AA121" s="184">
        <f>'Crisis Indicator Data'!Y118</f>
        <v>0</v>
      </c>
      <c r="AB121" s="184">
        <f>'Crisis Indicator Data'!Z118</f>
        <v>1</v>
      </c>
      <c r="AC121" s="184">
        <f>'Crisis Indicator Data'!AA118</f>
        <v>1</v>
      </c>
      <c r="AD121" s="184">
        <f>'Crisis Indicator Data'!AB118</f>
        <v>0</v>
      </c>
      <c r="AE121" s="184">
        <f t="shared" si="47"/>
        <v>2</v>
      </c>
      <c r="AF121" s="184">
        <f>'Crisis Indicator Data'!AC118</f>
        <v>2</v>
      </c>
      <c r="AG121" s="184">
        <f>'Crisis Indicator Data'!AD118</f>
        <v>2</v>
      </c>
      <c r="AH121" s="184">
        <f t="shared" si="48"/>
        <v>4</v>
      </c>
      <c r="AI121" s="184">
        <f>'Crisis Indicator Data'!AE118</f>
        <v>0</v>
      </c>
      <c r="AJ121" s="184">
        <f>'Crisis Indicator Data'!AF118</f>
        <v>0</v>
      </c>
      <c r="AK121" s="184">
        <f>'Crisis Indicator Data'!AG118</f>
        <v>2</v>
      </c>
      <c r="AL121" s="184">
        <f t="shared" si="49"/>
        <v>2</v>
      </c>
      <c r="AM121" s="163">
        <f t="shared" si="50"/>
        <v>3</v>
      </c>
      <c r="AN121" s="163">
        <f t="shared" si="51"/>
        <v>3</v>
      </c>
    </row>
    <row r="122" spans="1:40" ht="13.5" customHeight="1" x14ac:dyDescent="0.35">
      <c r="A122" s="172" t="str">
        <f>'Crisis Indicator Data'!A119</f>
        <v>Conflict in Palestine</v>
      </c>
      <c r="B122" s="173" t="str">
        <f>'Crisis Indicator Data'!B119</f>
        <v>Conflict,Socio-political,Violence</v>
      </c>
      <c r="C122" s="173" t="str">
        <f>'Crisis Indicator Data'!C119</f>
        <v>PSE002</v>
      </c>
      <c r="D122" s="173" t="str">
        <f>'Crisis Indicator Data'!D119</f>
        <v>Palestine</v>
      </c>
      <c r="E122" s="174" t="str">
        <f>'Crisis Indicator Data'!E119</f>
        <v>PSE</v>
      </c>
      <c r="F122" s="163" t="str">
        <f>IF(LEN(E122)&gt;3,(IF(VLOOKUP($C122,'Regional Crises'!$B$1:$R$66,7,FALSE)="x","x",ROUND(IF(VLOOKUP($C122,'Regional Crises'!$B$1:$R$66,7,FALSE)&gt;$F$3,5,IF(VLOOKUP($C122,'Regional Crises'!$B$1:$R$66,7,FALSE)&lt;F$4,0,($F$3-VLOOKUP($C122,'Regional Crises'!$B$1:$R$66,7,FALSE))/($F$3-$F$4)*5)),1))),IF(VLOOKUP($E122,'Country Indicator Data'!$B$4:$N$300,3,FALSE)="x","x",ROUND(IF(VLOOKUP($E122,'Country Indicator Data'!$B$4:$N$300,3,FALSE)&gt;$F$3,5,IF(VLOOKUP($E122,'Country Indicator Data'!$B$4:$N$300,3,FALSE)&lt;$F$4,0,($F$3-VLOOKUP($E122,'Country Indicator Data'!$B$4:$N$300,3,FALSE))/($F$3-$F$4)*5)),1)))</f>
        <v>x</v>
      </c>
      <c r="G122" s="163" t="str">
        <f>IF(LEN(E122)&gt;3,(IF(VLOOKUP($C122,'Regional Crises'!$B$1:$R$66,9,FALSE)="x","x",ROUND(IF(VLOOKUP($C122,'Regional Crises'!$B$1:$R$66,9,FALSE)&gt;G$3,5,IF(VLOOKUP($C122,'Regional Crises'!$B$1:$R$66,9,FALSE)&lt;G$4,0,(G$3-VLOOKUP($C122,'Regional Crises'!$B$1:$R$66,9,FALSE))/(G$3-G$4)*5)),1))),IF(VLOOKUP($E122,'Country Indicator Data'!$B$4:$N$300,5,FALSE)="x","x",ROUND(IF(VLOOKUP($E122,'Country Indicator Data'!$B$4:$N$300,5,FALSE)&gt;G$3,5,IF(VLOOKUP($E122,'Country Indicator Data'!$B$4:$N$300,5,FALSE)&lt;G$4,0,(G$3-VLOOKUP($E122,'Country Indicator Data'!$B$4:$N$300,5,FALSE))/(G$3-G$4)*5)),1)))</f>
        <v>x</v>
      </c>
      <c r="H122" s="163" t="str">
        <f t="shared" si="39"/>
        <v>x</v>
      </c>
      <c r="I122" s="163">
        <f>IF(LEN(E122)&gt;3,(IF(VLOOKUP($C122,'Regional Crises'!$B$1:$R$66,6,FALSE)="x","x",ROUND(IF(VLOOKUP($C122,'Regional Crises'!$B$1:$R$66,6,FALSE)&gt;I$3,5,IF(VLOOKUP($C122,'Regional Crises'!$B$1:$R$66,6,FALSE)&lt;I$4,0,5-(I$3-VLOOKUP($C122,'Regional Crises'!$B$1:$R$66,6,FALSE))/(I$3-I$4)*5)),1))),IF(VLOOKUP($E122,'Country Indicator Data'!$B$4:$N$300,2,FALSE)="x","x",ROUND(IF(VLOOKUP($E122,'Country Indicator Data'!$B$4:$N$300,2,FALSE)&gt;I$3,5,IF(VLOOKUP($E122,'Country Indicator Data'!$B$4:$N$300,2,FALSE)&lt;I$4,0,5-(I$3-VLOOKUP($E122,'Country Indicator Data'!$B$4:$N$300,2,FALSE))/(I$3-I$4)*5)),1)))</f>
        <v>0</v>
      </c>
      <c r="J122" s="163">
        <f>IF(LEN(E122)&gt;3,(IF(VLOOKUP($C122,'Regional Crises'!$B$1:$R$66,8,FALSE)="x","x",ROUND(IF(VLOOKUP($C122,'Regional Crises'!$B$1:$R$66,8,FALSE)&gt;J$3,5,IF(VLOOKUP($C122,'Regional Crises'!$B$1:$R$66,8,FALSE)&lt;J$4,0,5-(J$3-VLOOKUP($C122,'Regional Crises'!$B$1:$R$66,8,FALSE))/(J$3-J$4)*5)),1))),IF(VLOOKUP($E122,'Country Indicator Data'!$B$4:$N$300,4,FALSE)="x","x",ROUND(IF(VLOOKUP($E122,'Country Indicator Data'!$B$4:$N$300,4,FALSE)&gt;J$3,5,IF(VLOOKUP($E122,'Country Indicator Data'!$B$4:$N$300,4,FALSE)&lt;J$4,0,5-(J$3-VLOOKUP($E122,'Country Indicator Data'!$B$4:$N$300,4,FALSE))/(J$3-J$4)*5)),1)))</f>
        <v>0</v>
      </c>
      <c r="K122" s="163">
        <f t="shared" si="40"/>
        <v>0</v>
      </c>
      <c r="L122" s="163" t="str">
        <f>IF(LEN(E122)&gt;3,(IF(VLOOKUP($C122,'Regional Crises'!$B$1:$R$66,10,FALSE)="x","x",ROUND(IF(VLOOKUP($C122,'Regional Crises'!$B$1:$R$66,10,FALSE)&gt;L$3,5,IF(VLOOKUP($C122,'Regional Crises'!$B$1:$R$66,10,FALSE)&lt;L$4,0,5-(L$3-VLOOKUP($C122,'Regional Crises'!$B$1:$R$66,10,FALSE))/(L$3-L$4)*5)),1))),IF(VLOOKUP($E122,'Country Indicator Data'!$B$4:$N$300,6,FALSE)="x","x",ROUND(IF(VLOOKUP($E122,'Country Indicator Data'!$B$4:$N$300,6,FALSE)&gt;L$3,5,IF(VLOOKUP($E122,'Country Indicator Data'!$B$4:$N$300,6,FALSE)&lt;L$4,0,5-(L$3-VLOOKUP($E122,'Country Indicator Data'!$B$4:$N$300,6,FALSE))/(L$3-L$4)*5)),1)))</f>
        <v>x</v>
      </c>
      <c r="M122" s="163">
        <f>IF(LEN(E122)&gt;3,(IF(VLOOKUP($C122,'Regional Crises'!$B$1:$R$66,11,FALSE)="x","x",ROUND(IF(VLOOKUP($C122,'Regional Crises'!$B$1:$R$66,11,FALSE)&gt;M$3,5,IF(VLOOKUP($C122,'Regional Crises'!$B$1:$R$66,11,FALSE)&lt;M$4,0,5-(M$3-VLOOKUP($C122,'Regional Crises'!$B$1:$R$66,11,FALSE))/(M$3-M$4)*5)),1))),IF(VLOOKUP($E122,'Country Indicator Data'!$B$4:$N$300,7,FALSE)="x","x",ROUND(IF(VLOOKUP($E122,'Country Indicator Data'!$B$4:$N$300,7,FALSE)&gt;M$3,5,IF(VLOOKUP($E122,'Country Indicator Data'!$B$4:$N$300,7,FALSE)&lt;M$4,0,5-(M$3-VLOOKUP($E122,'Country Indicator Data'!$B$4:$N$300,7,FALSE))/(M$3-M$4)*5)),1)))</f>
        <v>1.1000000000000001</v>
      </c>
      <c r="N122" s="163">
        <f t="shared" si="41"/>
        <v>1.1000000000000001</v>
      </c>
      <c r="O122" s="163">
        <f t="shared" si="42"/>
        <v>0.55000000000000004</v>
      </c>
      <c r="P122" s="163">
        <f>IF(LEN(E122)&gt;3,VLOOKUP(C122,'Regional Crises'!$B$1:$R$69,12,FALSE),VLOOKUP(E122,'Country Indicator Data'!$B$4:$I$300,8,FALSE))</f>
        <v>1</v>
      </c>
      <c r="Q122" s="163">
        <f>IF(LEN(E122)&gt;3,((IF(VLOOKUP($C122,'Regional Crises'!$B$1:$R$66,13,FALSE)="x","x",ROUND(IF(VLOOKUP($C122,'Regional Crises'!$B$1:$R$66,13,FALSE)&gt;Q$3,5,IF(VLOOKUP($C122,'Regional Crises'!$B$1:$R$66,13,FALSE)&lt;Q$4,0,5-(LOG(Q$3)-LOG(VLOOKUP($C122,'Regional Crises'!$B$1:$R$66,13,FALSE)))/(LOG(Q$3)-LOG(Q$4))*5)),1)))),(IF(VLOOKUP($E122,'Country Indicator Data'!$B$4:$N$300,9,FALSE)="x","x",ROUND(IF(VLOOKUP($E122,'Country Indicator Data'!$B$4:$N$300,9,FALSE)&gt;Q$3,5,IF(VLOOKUP($E122,'Country Indicator Data'!$B$4:$N$300,9,FALSE)&lt;Q$4,0,5-(LOG(Q$3)-LOG(VLOOKUP($E122,'Country Indicator Data'!$B$4:$N$300,9,FALSE)))/(LOG(Q$3)-LOG(Q$4))*5)),1))))</f>
        <v>5</v>
      </c>
      <c r="R122" s="163">
        <f t="shared" si="43"/>
        <v>3</v>
      </c>
      <c r="S122" s="163" t="str">
        <f>IF(LEN(E122)&gt;3,((IF(VLOOKUP($C122,'Regional Crises'!$B$1:$R$66,17,FALSE)="x","x",ROUND(IF(VLOOKUP($C122,'Regional Crises'!$B$1:$R$66,17,FALSE)&gt;S$3,0,IF(VLOOKUP($C122,'Regional Crises'!$B$1:$R$66,17,FALSE)&lt;S$4,5,(S$3-VLOOKUP($C122,'Regional Crises'!$B$1:$R$66,17,FALSE))/(S$3-S$4)*5)),1)))),(IF(VLOOKUP($E122,'Country Indicator Data'!$B$4:$N$300,13,FALSE)="x","x",ROUND(IF(VLOOKUP($E122,'Country Indicator Data'!$B$4:$N$300,13,FALSE)&gt;S$3,0,IF(VLOOKUP($E122,'Country Indicator Data'!$B$4:$N$300,13,FALSE)&lt;S$4,5,(S$3-VLOOKUP($E122,'Country Indicator Data'!$B$4:$N$300,13,FALSE))/(S$3-S$4)*5)),1))))</f>
        <v>x</v>
      </c>
      <c r="T122" s="163">
        <f>IF(LEN(E122)&gt;3,((IF(VLOOKUP($C122,'Regional Crises'!$B$1:$R$66,14,FALSE)="x","x",ROUND(IF(VLOOKUP($C122,'Regional Crises'!$B$1:$R$66,14,FALSE)&gt;T$3,0,IF(VLOOKUP($C122,'Regional Crises'!$B$1:$R$66,14,FALSE)&lt;T$4,5,(T$3-VLOOKUP($C122,'Regional Crises'!$B$1:$R$66,14,FALSE))/(T$3-T$4)*5)),1)))),(IF(VLOOKUP($E122,'Country Indicator Data'!$B$4:$N$300,10,FALSE)="x","x",ROUND(IF(VLOOKUP($E122,'Country Indicator Data'!$B$4:$N$300,10,FALSE)&gt;T$3,0,IF(VLOOKUP($E122,'Country Indicator Data'!$B$4:$N$300,10,FALSE)&lt;T$4,5,(T$3-VLOOKUP($E122,'Country Indicator Data'!$B$4:$N$300,10,FALSE))/(T$3-T$4)*5)),1))))</f>
        <v>3</v>
      </c>
      <c r="U122" s="163" t="str">
        <f>IF(LEN(E122)&gt;3,((IF(VLOOKUP($C122,'Regional Crises'!$B$1:$R$66,15,FALSE)="x","x",ROUND(IF(VLOOKUP($C122,'Regional Crises'!$B$1:$R$66,15,FALSE)&gt;U$3,0,IF(VLOOKUP($C122,'Regional Crises'!$B$1:$R$66,15,FALSE)&lt;U$4,5,(U$3-VLOOKUP($C122,'Regional Crises'!$B$1:$R$66,15,FALSE))/(U$3-U$4)*5)),1)))),(IF(VLOOKUP($E122,'Country Indicator Data'!$B$4:$N$300,11,FALSE)="x","x",ROUND(IF(VLOOKUP($E122,'Country Indicator Data'!$B$4:$N$300,11,FALSE)&gt;U$3,0,IF(VLOOKUP($E122,'Country Indicator Data'!$B$4:$N$300,11,FALSE)&lt;U$4,5,(U$3-VLOOKUP($E122,'Country Indicator Data'!$B$4:$N$300,11,FALSE))/(U$3-U$4)*5)),1))))</f>
        <v>x</v>
      </c>
      <c r="V122" s="163">
        <f>IF(LEN(E122)&gt;3,((IF(VLOOKUP($C122,'Regional Crises'!$B$1:$R$66,16,FALSE)="x","x",ROUND(IF(VLOOKUP($C122,'Regional Crises'!$B$1:$R$66,16,FALSE)&gt;V$3,0,IF(VLOOKUP($C122,'Regional Crises'!$B$1:$R$66,16,FALSE)&lt;V$4,5,(V$3-VLOOKUP($C122,'Regional Crises'!$B$1:$R$66,16,FALSE))/(V$3-V$4)*5)),1)))),(IF(VLOOKUP($E122,'Country Indicator Data'!$B$4:$N$300,12,FALSE)="x","x",ROUND(IF(VLOOKUP($E122,'Country Indicator Data'!$B$4:$N$300,12,FALSE)&gt;V$3,0,IF(VLOOKUP($E122,'Country Indicator Data'!$B$4:$N$300,12,FALSE)&lt;V$4,5,(V$3-VLOOKUP($E122,'Country Indicator Data'!$B$4:$N$300,12,FALSE))/(V$3-V$4)*5)),1))))</f>
        <v>4.5</v>
      </c>
      <c r="W122" s="163">
        <f t="shared" si="44"/>
        <v>3.8</v>
      </c>
      <c r="X122" s="163">
        <f t="shared" si="45"/>
        <v>2.5</v>
      </c>
      <c r="Y122" s="184">
        <f>IF('Core Indicators'!FC119="x","x",IF('Core Indicators'!FC119&gt;=5,5,IF('Core Indicators'!FC119&gt;=4,4,IF('Core Indicators'!FC119&gt;=3,3,IF('Core Indicators'!FC119&gt;=2,2,IF('Core Indicators'!FC119&gt;=1,1,0))))))</f>
        <v>5</v>
      </c>
      <c r="Z122" s="163">
        <f t="shared" si="46"/>
        <v>5</v>
      </c>
      <c r="AA122" s="184">
        <f>'Crisis Indicator Data'!Y119</f>
        <v>1</v>
      </c>
      <c r="AB122" s="184">
        <f>'Crisis Indicator Data'!Z119</f>
        <v>3</v>
      </c>
      <c r="AC122" s="184">
        <f>'Crisis Indicator Data'!AA119</f>
        <v>2</v>
      </c>
      <c r="AD122" s="184">
        <f>'Crisis Indicator Data'!AB119</f>
        <v>3</v>
      </c>
      <c r="AE122" s="184">
        <f t="shared" si="47"/>
        <v>4</v>
      </c>
      <c r="AF122" s="184">
        <f>'Crisis Indicator Data'!AC119</f>
        <v>3</v>
      </c>
      <c r="AG122" s="184">
        <f>'Crisis Indicator Data'!AD119</f>
        <v>3</v>
      </c>
      <c r="AH122" s="184">
        <f t="shared" si="48"/>
        <v>5</v>
      </c>
      <c r="AI122" s="184">
        <f>'Crisis Indicator Data'!AE119</f>
        <v>3</v>
      </c>
      <c r="AJ122" s="184">
        <f>'Crisis Indicator Data'!AF119</f>
        <v>2</v>
      </c>
      <c r="AK122" s="184">
        <f>'Crisis Indicator Data'!AG119</f>
        <v>3</v>
      </c>
      <c r="AL122" s="184">
        <f t="shared" si="49"/>
        <v>5</v>
      </c>
      <c r="AM122" s="163">
        <f t="shared" si="50"/>
        <v>5</v>
      </c>
      <c r="AN122" s="163">
        <f t="shared" si="51"/>
        <v>5</v>
      </c>
    </row>
    <row r="123" spans="1:40" ht="13.5" customHeight="1" x14ac:dyDescent="0.35">
      <c r="A123" s="172" t="str">
        <f>'Crisis Indicator Data'!A120</f>
        <v>Conflict in West Bank</v>
      </c>
      <c r="B123" s="173" t="str">
        <f>'Crisis Indicator Data'!B120</f>
        <v>Conflict,Displacement,Socio-political,Violence</v>
      </c>
      <c r="C123" s="173" t="str">
        <f>'Crisis Indicator Data'!C120</f>
        <v>PSE003</v>
      </c>
      <c r="D123" s="173" t="str">
        <f>'Crisis Indicator Data'!D120</f>
        <v>Palestine</v>
      </c>
      <c r="E123" s="174" t="str">
        <f>'Crisis Indicator Data'!E120</f>
        <v>PSE</v>
      </c>
      <c r="F123" s="163" t="str">
        <f>IF(LEN(E123)&gt;3,(IF(VLOOKUP($C123,'Regional Crises'!$B$1:$R$66,7,FALSE)="x","x",ROUND(IF(VLOOKUP($C123,'Regional Crises'!$B$1:$R$66,7,FALSE)&gt;$F$3,5,IF(VLOOKUP($C123,'Regional Crises'!$B$1:$R$66,7,FALSE)&lt;F$4,0,($F$3-VLOOKUP($C123,'Regional Crises'!$B$1:$R$66,7,FALSE))/($F$3-$F$4)*5)),1))),IF(VLOOKUP($E123,'Country Indicator Data'!$B$4:$N$300,3,FALSE)="x","x",ROUND(IF(VLOOKUP($E123,'Country Indicator Data'!$B$4:$N$300,3,FALSE)&gt;$F$3,5,IF(VLOOKUP($E123,'Country Indicator Data'!$B$4:$N$300,3,FALSE)&lt;$F$4,0,($F$3-VLOOKUP($E123,'Country Indicator Data'!$B$4:$N$300,3,FALSE))/($F$3-$F$4)*5)),1)))</f>
        <v>x</v>
      </c>
      <c r="G123" s="163" t="str">
        <f>IF(LEN(E123)&gt;3,(IF(VLOOKUP($C123,'Regional Crises'!$B$1:$R$66,9,FALSE)="x","x",ROUND(IF(VLOOKUP($C123,'Regional Crises'!$B$1:$R$66,9,FALSE)&gt;G$3,5,IF(VLOOKUP($C123,'Regional Crises'!$B$1:$R$66,9,FALSE)&lt;G$4,0,(G$3-VLOOKUP($C123,'Regional Crises'!$B$1:$R$66,9,FALSE))/(G$3-G$4)*5)),1))),IF(VLOOKUP($E123,'Country Indicator Data'!$B$4:$N$300,5,FALSE)="x","x",ROUND(IF(VLOOKUP($E123,'Country Indicator Data'!$B$4:$N$300,5,FALSE)&gt;G$3,5,IF(VLOOKUP($E123,'Country Indicator Data'!$B$4:$N$300,5,FALSE)&lt;G$4,0,(G$3-VLOOKUP($E123,'Country Indicator Data'!$B$4:$N$300,5,FALSE))/(G$3-G$4)*5)),1)))</f>
        <v>x</v>
      </c>
      <c r="H123" s="163" t="str">
        <f t="shared" si="39"/>
        <v>x</v>
      </c>
      <c r="I123" s="163">
        <f>IF(LEN(E123)&gt;3,(IF(VLOOKUP($C123,'Regional Crises'!$B$1:$R$66,6,FALSE)="x","x",ROUND(IF(VLOOKUP($C123,'Regional Crises'!$B$1:$R$66,6,FALSE)&gt;I$3,5,IF(VLOOKUP($C123,'Regional Crises'!$B$1:$R$66,6,FALSE)&lt;I$4,0,5-(I$3-VLOOKUP($C123,'Regional Crises'!$B$1:$R$66,6,FALSE))/(I$3-I$4)*5)),1))),IF(VLOOKUP($E123,'Country Indicator Data'!$B$4:$N$300,2,FALSE)="x","x",ROUND(IF(VLOOKUP($E123,'Country Indicator Data'!$B$4:$N$300,2,FALSE)&gt;I$3,5,IF(VLOOKUP($E123,'Country Indicator Data'!$B$4:$N$300,2,FALSE)&lt;I$4,0,5-(I$3-VLOOKUP($E123,'Country Indicator Data'!$B$4:$N$300,2,FALSE))/(I$3-I$4)*5)),1)))</f>
        <v>0</v>
      </c>
      <c r="J123" s="163">
        <f>IF(LEN(E123)&gt;3,(IF(VLOOKUP($C123,'Regional Crises'!$B$1:$R$66,8,FALSE)="x","x",ROUND(IF(VLOOKUP($C123,'Regional Crises'!$B$1:$R$66,8,FALSE)&gt;J$3,5,IF(VLOOKUP($C123,'Regional Crises'!$B$1:$R$66,8,FALSE)&lt;J$4,0,5-(J$3-VLOOKUP($C123,'Regional Crises'!$B$1:$R$66,8,FALSE))/(J$3-J$4)*5)),1))),IF(VLOOKUP($E123,'Country Indicator Data'!$B$4:$N$300,4,FALSE)="x","x",ROUND(IF(VLOOKUP($E123,'Country Indicator Data'!$B$4:$N$300,4,FALSE)&gt;J$3,5,IF(VLOOKUP($E123,'Country Indicator Data'!$B$4:$N$300,4,FALSE)&lt;J$4,0,5-(J$3-VLOOKUP($E123,'Country Indicator Data'!$B$4:$N$300,4,FALSE))/(J$3-J$4)*5)),1)))</f>
        <v>0</v>
      </c>
      <c r="K123" s="163">
        <f t="shared" si="40"/>
        <v>0</v>
      </c>
      <c r="L123" s="163" t="str">
        <f>IF(LEN(E123)&gt;3,(IF(VLOOKUP($C123,'Regional Crises'!$B$1:$R$66,10,FALSE)="x","x",ROUND(IF(VLOOKUP($C123,'Regional Crises'!$B$1:$R$66,10,FALSE)&gt;L$3,5,IF(VLOOKUP($C123,'Regional Crises'!$B$1:$R$66,10,FALSE)&lt;L$4,0,5-(L$3-VLOOKUP($C123,'Regional Crises'!$B$1:$R$66,10,FALSE))/(L$3-L$4)*5)),1))),IF(VLOOKUP($E123,'Country Indicator Data'!$B$4:$N$300,6,FALSE)="x","x",ROUND(IF(VLOOKUP($E123,'Country Indicator Data'!$B$4:$N$300,6,FALSE)&gt;L$3,5,IF(VLOOKUP($E123,'Country Indicator Data'!$B$4:$N$300,6,FALSE)&lt;L$4,0,5-(L$3-VLOOKUP($E123,'Country Indicator Data'!$B$4:$N$300,6,FALSE))/(L$3-L$4)*5)),1)))</f>
        <v>x</v>
      </c>
      <c r="M123" s="163">
        <f>IF(LEN(E123)&gt;3,(IF(VLOOKUP($C123,'Regional Crises'!$B$1:$R$66,11,FALSE)="x","x",ROUND(IF(VLOOKUP($C123,'Regional Crises'!$B$1:$R$66,11,FALSE)&gt;M$3,5,IF(VLOOKUP($C123,'Regional Crises'!$B$1:$R$66,11,FALSE)&lt;M$4,0,5-(M$3-VLOOKUP($C123,'Regional Crises'!$B$1:$R$66,11,FALSE))/(M$3-M$4)*5)),1))),IF(VLOOKUP($E123,'Country Indicator Data'!$B$4:$N$300,7,FALSE)="x","x",ROUND(IF(VLOOKUP($E123,'Country Indicator Data'!$B$4:$N$300,7,FALSE)&gt;M$3,5,IF(VLOOKUP($E123,'Country Indicator Data'!$B$4:$N$300,7,FALSE)&lt;M$4,0,5-(M$3-VLOOKUP($E123,'Country Indicator Data'!$B$4:$N$300,7,FALSE))/(M$3-M$4)*5)),1)))</f>
        <v>1.1000000000000001</v>
      </c>
      <c r="N123" s="163">
        <f t="shared" si="41"/>
        <v>1.1000000000000001</v>
      </c>
      <c r="O123" s="163">
        <f t="shared" si="42"/>
        <v>0.55000000000000004</v>
      </c>
      <c r="P123" s="163">
        <f>IF(LEN(E123)&gt;3,VLOOKUP(C123,'Regional Crises'!$B$1:$R$69,12,FALSE),VLOOKUP(E123,'Country Indicator Data'!$B$4:$I$300,8,FALSE))</f>
        <v>1</v>
      </c>
      <c r="Q123" s="163">
        <f>IF(LEN(E123)&gt;3,((IF(VLOOKUP($C123,'Regional Crises'!$B$1:$R$66,13,FALSE)="x","x",ROUND(IF(VLOOKUP($C123,'Regional Crises'!$B$1:$R$66,13,FALSE)&gt;Q$3,5,IF(VLOOKUP($C123,'Regional Crises'!$B$1:$R$66,13,FALSE)&lt;Q$4,0,5-(LOG(Q$3)-LOG(VLOOKUP($C123,'Regional Crises'!$B$1:$R$66,13,FALSE)))/(LOG(Q$3)-LOG(Q$4))*5)),1)))),(IF(VLOOKUP($E123,'Country Indicator Data'!$B$4:$N$300,9,FALSE)="x","x",ROUND(IF(VLOOKUP($E123,'Country Indicator Data'!$B$4:$N$300,9,FALSE)&gt;Q$3,5,IF(VLOOKUP($E123,'Country Indicator Data'!$B$4:$N$300,9,FALSE)&lt;Q$4,0,5-(LOG(Q$3)-LOG(VLOOKUP($E123,'Country Indicator Data'!$B$4:$N$300,9,FALSE)))/(LOG(Q$3)-LOG(Q$4))*5)),1))))</f>
        <v>5</v>
      </c>
      <c r="R123" s="163">
        <f t="shared" si="43"/>
        <v>3</v>
      </c>
      <c r="S123" s="163" t="str">
        <f>IF(LEN(E123)&gt;3,((IF(VLOOKUP($C123,'Regional Crises'!$B$1:$R$66,17,FALSE)="x","x",ROUND(IF(VLOOKUP($C123,'Regional Crises'!$B$1:$R$66,17,FALSE)&gt;S$3,0,IF(VLOOKUP($C123,'Regional Crises'!$B$1:$R$66,17,FALSE)&lt;S$4,5,(S$3-VLOOKUP($C123,'Regional Crises'!$B$1:$R$66,17,FALSE))/(S$3-S$4)*5)),1)))),(IF(VLOOKUP($E123,'Country Indicator Data'!$B$4:$N$300,13,FALSE)="x","x",ROUND(IF(VLOOKUP($E123,'Country Indicator Data'!$B$4:$N$300,13,FALSE)&gt;S$3,0,IF(VLOOKUP($E123,'Country Indicator Data'!$B$4:$N$300,13,FALSE)&lt;S$4,5,(S$3-VLOOKUP($E123,'Country Indicator Data'!$B$4:$N$300,13,FALSE))/(S$3-S$4)*5)),1))))</f>
        <v>x</v>
      </c>
      <c r="T123" s="163">
        <f>IF(LEN(E123)&gt;3,((IF(VLOOKUP($C123,'Regional Crises'!$B$1:$R$66,14,FALSE)="x","x",ROUND(IF(VLOOKUP($C123,'Regional Crises'!$B$1:$R$66,14,FALSE)&gt;T$3,0,IF(VLOOKUP($C123,'Regional Crises'!$B$1:$R$66,14,FALSE)&lt;T$4,5,(T$3-VLOOKUP($C123,'Regional Crises'!$B$1:$R$66,14,FALSE))/(T$3-T$4)*5)),1)))),(IF(VLOOKUP($E123,'Country Indicator Data'!$B$4:$N$300,10,FALSE)="x","x",ROUND(IF(VLOOKUP($E123,'Country Indicator Data'!$B$4:$N$300,10,FALSE)&gt;T$3,0,IF(VLOOKUP($E123,'Country Indicator Data'!$B$4:$N$300,10,FALSE)&lt;T$4,5,(T$3-VLOOKUP($E123,'Country Indicator Data'!$B$4:$N$300,10,FALSE))/(T$3-T$4)*5)),1))))</f>
        <v>3</v>
      </c>
      <c r="U123" s="163" t="str">
        <f>IF(LEN(E123)&gt;3,((IF(VLOOKUP($C123,'Regional Crises'!$B$1:$R$66,15,FALSE)="x","x",ROUND(IF(VLOOKUP($C123,'Regional Crises'!$B$1:$R$66,15,FALSE)&gt;U$3,0,IF(VLOOKUP($C123,'Regional Crises'!$B$1:$R$66,15,FALSE)&lt;U$4,5,(U$3-VLOOKUP($C123,'Regional Crises'!$B$1:$R$66,15,FALSE))/(U$3-U$4)*5)),1)))),(IF(VLOOKUP($E123,'Country Indicator Data'!$B$4:$N$300,11,FALSE)="x","x",ROUND(IF(VLOOKUP($E123,'Country Indicator Data'!$B$4:$N$300,11,FALSE)&gt;U$3,0,IF(VLOOKUP($E123,'Country Indicator Data'!$B$4:$N$300,11,FALSE)&lt;U$4,5,(U$3-VLOOKUP($E123,'Country Indicator Data'!$B$4:$N$300,11,FALSE))/(U$3-U$4)*5)),1))))</f>
        <v>x</v>
      </c>
      <c r="V123" s="163">
        <f>IF(LEN(E123)&gt;3,((IF(VLOOKUP($C123,'Regional Crises'!$B$1:$R$66,16,FALSE)="x","x",ROUND(IF(VLOOKUP($C123,'Regional Crises'!$B$1:$R$66,16,FALSE)&gt;V$3,0,IF(VLOOKUP($C123,'Regional Crises'!$B$1:$R$66,16,FALSE)&lt;V$4,5,(V$3-VLOOKUP($C123,'Regional Crises'!$B$1:$R$66,16,FALSE))/(V$3-V$4)*5)),1)))),(IF(VLOOKUP($E123,'Country Indicator Data'!$B$4:$N$300,12,FALSE)="x","x",ROUND(IF(VLOOKUP($E123,'Country Indicator Data'!$B$4:$N$300,12,FALSE)&gt;V$3,0,IF(VLOOKUP($E123,'Country Indicator Data'!$B$4:$N$300,12,FALSE)&lt;V$4,5,(V$3-VLOOKUP($E123,'Country Indicator Data'!$B$4:$N$300,12,FALSE))/(V$3-V$4)*5)),1))))</f>
        <v>4.5</v>
      </c>
      <c r="W123" s="163">
        <f t="shared" si="44"/>
        <v>3.8</v>
      </c>
      <c r="X123" s="163">
        <f t="shared" si="45"/>
        <v>2.5</v>
      </c>
      <c r="Y123" s="184">
        <f>IF('Core Indicators'!FC120="x","x",IF('Core Indicators'!FC120&gt;=5,5,IF('Core Indicators'!FC120&gt;=4,4,IF('Core Indicators'!FC120&gt;=3,3,IF('Core Indicators'!FC120&gt;=2,2,IF('Core Indicators'!FC120&gt;=1,1,0))))))</f>
        <v>5</v>
      </c>
      <c r="Z123" s="163">
        <f t="shared" si="46"/>
        <v>5</v>
      </c>
      <c r="AA123" s="184">
        <f>'Crisis Indicator Data'!Y120</f>
        <v>1</v>
      </c>
      <c r="AB123" s="184">
        <f>'Crisis Indicator Data'!Z120</f>
        <v>3</v>
      </c>
      <c r="AC123" s="184">
        <f>'Crisis Indicator Data'!AA120</f>
        <v>2</v>
      </c>
      <c r="AD123" s="184">
        <f>'Crisis Indicator Data'!AB120</f>
        <v>3</v>
      </c>
      <c r="AE123" s="184">
        <f t="shared" si="47"/>
        <v>4</v>
      </c>
      <c r="AF123" s="184">
        <f>'Crisis Indicator Data'!AC120</f>
        <v>2</v>
      </c>
      <c r="AG123" s="184">
        <f>'Crisis Indicator Data'!AD120</f>
        <v>3</v>
      </c>
      <c r="AH123" s="184">
        <f t="shared" si="48"/>
        <v>5</v>
      </c>
      <c r="AI123" s="184">
        <f>'Crisis Indicator Data'!AE120</f>
        <v>2</v>
      </c>
      <c r="AJ123" s="184">
        <f>'Crisis Indicator Data'!AF120</f>
        <v>2</v>
      </c>
      <c r="AK123" s="184">
        <f>'Crisis Indicator Data'!AG120</f>
        <v>0</v>
      </c>
      <c r="AL123" s="184">
        <f t="shared" si="49"/>
        <v>3</v>
      </c>
      <c r="AM123" s="163">
        <f t="shared" si="50"/>
        <v>4</v>
      </c>
      <c r="AN123" s="163">
        <f t="shared" si="51"/>
        <v>4.5</v>
      </c>
    </row>
    <row r="124" spans="1:40" ht="13.5" customHeight="1" x14ac:dyDescent="0.35">
      <c r="A124" s="172" t="str">
        <f>'Crisis Indicator Data'!A121</f>
        <v>Conflict in Gaza</v>
      </c>
      <c r="B124" s="173" t="str">
        <f>'Crisis Indicator Data'!B121</f>
        <v>Conflict,Displacement,Socio-political,Violence</v>
      </c>
      <c r="C124" s="173" t="str">
        <f>'Crisis Indicator Data'!C121</f>
        <v>PSE004</v>
      </c>
      <c r="D124" s="173" t="str">
        <f>'Crisis Indicator Data'!D121</f>
        <v>Palestine</v>
      </c>
      <c r="E124" s="174" t="str">
        <f>'Crisis Indicator Data'!E121</f>
        <v>PSE</v>
      </c>
      <c r="F124" s="163" t="str">
        <f>IF(LEN(E124)&gt;3,(IF(VLOOKUP($C124,'Regional Crises'!$B$1:$R$66,7,FALSE)="x","x",ROUND(IF(VLOOKUP($C124,'Regional Crises'!$B$1:$R$66,7,FALSE)&gt;$F$3,5,IF(VLOOKUP($C124,'Regional Crises'!$B$1:$R$66,7,FALSE)&lt;F$4,0,($F$3-VLOOKUP($C124,'Regional Crises'!$B$1:$R$66,7,FALSE))/($F$3-$F$4)*5)),1))),IF(VLOOKUP($E124,'Country Indicator Data'!$B$4:$N$300,3,FALSE)="x","x",ROUND(IF(VLOOKUP($E124,'Country Indicator Data'!$B$4:$N$300,3,FALSE)&gt;$F$3,5,IF(VLOOKUP($E124,'Country Indicator Data'!$B$4:$N$300,3,FALSE)&lt;$F$4,0,($F$3-VLOOKUP($E124,'Country Indicator Data'!$B$4:$N$300,3,FALSE))/($F$3-$F$4)*5)),1)))</f>
        <v>x</v>
      </c>
      <c r="G124" s="163" t="str">
        <f>IF(LEN(E124)&gt;3,(IF(VLOOKUP($C124,'Regional Crises'!$B$1:$R$66,9,FALSE)="x","x",ROUND(IF(VLOOKUP($C124,'Regional Crises'!$B$1:$R$66,9,FALSE)&gt;G$3,5,IF(VLOOKUP($C124,'Regional Crises'!$B$1:$R$66,9,FALSE)&lt;G$4,0,(G$3-VLOOKUP($C124,'Regional Crises'!$B$1:$R$66,9,FALSE))/(G$3-G$4)*5)),1))),IF(VLOOKUP($E124,'Country Indicator Data'!$B$4:$N$300,5,FALSE)="x","x",ROUND(IF(VLOOKUP($E124,'Country Indicator Data'!$B$4:$N$300,5,FALSE)&gt;G$3,5,IF(VLOOKUP($E124,'Country Indicator Data'!$B$4:$N$300,5,FALSE)&lt;G$4,0,(G$3-VLOOKUP($E124,'Country Indicator Data'!$B$4:$N$300,5,FALSE))/(G$3-G$4)*5)),1)))</f>
        <v>x</v>
      </c>
      <c r="H124" s="163" t="str">
        <f t="shared" si="39"/>
        <v>x</v>
      </c>
      <c r="I124" s="163">
        <f>IF(LEN(E124)&gt;3,(IF(VLOOKUP($C124,'Regional Crises'!$B$1:$R$66,6,FALSE)="x","x",ROUND(IF(VLOOKUP($C124,'Regional Crises'!$B$1:$R$66,6,FALSE)&gt;I$3,5,IF(VLOOKUP($C124,'Regional Crises'!$B$1:$R$66,6,FALSE)&lt;I$4,0,5-(I$3-VLOOKUP($C124,'Regional Crises'!$B$1:$R$66,6,FALSE))/(I$3-I$4)*5)),1))),IF(VLOOKUP($E124,'Country Indicator Data'!$B$4:$N$300,2,FALSE)="x","x",ROUND(IF(VLOOKUP($E124,'Country Indicator Data'!$B$4:$N$300,2,FALSE)&gt;I$3,5,IF(VLOOKUP($E124,'Country Indicator Data'!$B$4:$N$300,2,FALSE)&lt;I$4,0,5-(I$3-VLOOKUP($E124,'Country Indicator Data'!$B$4:$N$300,2,FALSE))/(I$3-I$4)*5)),1)))</f>
        <v>0</v>
      </c>
      <c r="J124" s="163">
        <f>IF(LEN(E124)&gt;3,(IF(VLOOKUP($C124,'Regional Crises'!$B$1:$R$66,8,FALSE)="x","x",ROUND(IF(VLOOKUP($C124,'Regional Crises'!$B$1:$R$66,8,FALSE)&gt;J$3,5,IF(VLOOKUP($C124,'Regional Crises'!$B$1:$R$66,8,FALSE)&lt;J$4,0,5-(J$3-VLOOKUP($C124,'Regional Crises'!$B$1:$R$66,8,FALSE))/(J$3-J$4)*5)),1))),IF(VLOOKUP($E124,'Country Indicator Data'!$B$4:$N$300,4,FALSE)="x","x",ROUND(IF(VLOOKUP($E124,'Country Indicator Data'!$B$4:$N$300,4,FALSE)&gt;J$3,5,IF(VLOOKUP($E124,'Country Indicator Data'!$B$4:$N$300,4,FALSE)&lt;J$4,0,5-(J$3-VLOOKUP($E124,'Country Indicator Data'!$B$4:$N$300,4,FALSE))/(J$3-J$4)*5)),1)))</f>
        <v>0</v>
      </c>
      <c r="K124" s="163">
        <f t="shared" si="40"/>
        <v>0</v>
      </c>
      <c r="L124" s="163" t="str">
        <f>IF(LEN(E124)&gt;3,(IF(VLOOKUP($C124,'Regional Crises'!$B$1:$R$66,10,FALSE)="x","x",ROUND(IF(VLOOKUP($C124,'Regional Crises'!$B$1:$R$66,10,FALSE)&gt;L$3,5,IF(VLOOKUP($C124,'Regional Crises'!$B$1:$R$66,10,FALSE)&lt;L$4,0,5-(L$3-VLOOKUP($C124,'Regional Crises'!$B$1:$R$66,10,FALSE))/(L$3-L$4)*5)),1))),IF(VLOOKUP($E124,'Country Indicator Data'!$B$4:$N$300,6,FALSE)="x","x",ROUND(IF(VLOOKUP($E124,'Country Indicator Data'!$B$4:$N$300,6,FALSE)&gt;L$3,5,IF(VLOOKUP($E124,'Country Indicator Data'!$B$4:$N$300,6,FALSE)&lt;L$4,0,5-(L$3-VLOOKUP($E124,'Country Indicator Data'!$B$4:$N$300,6,FALSE))/(L$3-L$4)*5)),1)))</f>
        <v>x</v>
      </c>
      <c r="M124" s="163">
        <f>IF(LEN(E124)&gt;3,(IF(VLOOKUP($C124,'Regional Crises'!$B$1:$R$66,11,FALSE)="x","x",ROUND(IF(VLOOKUP($C124,'Regional Crises'!$B$1:$R$66,11,FALSE)&gt;M$3,5,IF(VLOOKUP($C124,'Regional Crises'!$B$1:$R$66,11,FALSE)&lt;M$4,0,5-(M$3-VLOOKUP($C124,'Regional Crises'!$B$1:$R$66,11,FALSE))/(M$3-M$4)*5)),1))),IF(VLOOKUP($E124,'Country Indicator Data'!$B$4:$N$300,7,FALSE)="x","x",ROUND(IF(VLOOKUP($E124,'Country Indicator Data'!$B$4:$N$300,7,FALSE)&gt;M$3,5,IF(VLOOKUP($E124,'Country Indicator Data'!$B$4:$N$300,7,FALSE)&lt;M$4,0,5-(M$3-VLOOKUP($E124,'Country Indicator Data'!$B$4:$N$300,7,FALSE))/(M$3-M$4)*5)),1)))</f>
        <v>1.1000000000000001</v>
      </c>
      <c r="N124" s="163">
        <f t="shared" si="41"/>
        <v>1.1000000000000001</v>
      </c>
      <c r="O124" s="163">
        <f t="shared" si="42"/>
        <v>0.55000000000000004</v>
      </c>
      <c r="P124" s="163">
        <f>IF(LEN(E124)&gt;3,VLOOKUP(C124,'Regional Crises'!$B$1:$R$69,12,FALSE),VLOOKUP(E124,'Country Indicator Data'!$B$4:$I$300,8,FALSE))</f>
        <v>1</v>
      </c>
      <c r="Q124" s="163">
        <f>IF(LEN(E124)&gt;3,((IF(VLOOKUP($C124,'Regional Crises'!$B$1:$R$66,13,FALSE)="x","x",ROUND(IF(VLOOKUP($C124,'Regional Crises'!$B$1:$R$66,13,FALSE)&gt;Q$3,5,IF(VLOOKUP($C124,'Regional Crises'!$B$1:$R$66,13,FALSE)&lt;Q$4,0,5-(LOG(Q$3)-LOG(VLOOKUP($C124,'Regional Crises'!$B$1:$R$66,13,FALSE)))/(LOG(Q$3)-LOG(Q$4))*5)),1)))),(IF(VLOOKUP($E124,'Country Indicator Data'!$B$4:$N$300,9,FALSE)="x","x",ROUND(IF(VLOOKUP($E124,'Country Indicator Data'!$B$4:$N$300,9,FALSE)&gt;Q$3,5,IF(VLOOKUP($E124,'Country Indicator Data'!$B$4:$N$300,9,FALSE)&lt;Q$4,0,5-(LOG(Q$3)-LOG(VLOOKUP($E124,'Country Indicator Data'!$B$4:$N$300,9,FALSE)))/(LOG(Q$3)-LOG(Q$4))*5)),1))))</f>
        <v>5</v>
      </c>
      <c r="R124" s="163">
        <f t="shared" si="43"/>
        <v>3</v>
      </c>
      <c r="S124" s="163" t="str">
        <f>IF(LEN(E124)&gt;3,((IF(VLOOKUP($C124,'Regional Crises'!$B$1:$R$66,17,FALSE)="x","x",ROUND(IF(VLOOKUP($C124,'Regional Crises'!$B$1:$R$66,17,FALSE)&gt;S$3,0,IF(VLOOKUP($C124,'Regional Crises'!$B$1:$R$66,17,FALSE)&lt;S$4,5,(S$3-VLOOKUP($C124,'Regional Crises'!$B$1:$R$66,17,FALSE))/(S$3-S$4)*5)),1)))),(IF(VLOOKUP($E124,'Country Indicator Data'!$B$4:$N$300,13,FALSE)="x","x",ROUND(IF(VLOOKUP($E124,'Country Indicator Data'!$B$4:$N$300,13,FALSE)&gt;S$3,0,IF(VLOOKUP($E124,'Country Indicator Data'!$B$4:$N$300,13,FALSE)&lt;S$4,5,(S$3-VLOOKUP($E124,'Country Indicator Data'!$B$4:$N$300,13,FALSE))/(S$3-S$4)*5)),1))))</f>
        <v>x</v>
      </c>
      <c r="T124" s="163">
        <f>IF(LEN(E124)&gt;3,((IF(VLOOKUP($C124,'Regional Crises'!$B$1:$R$66,14,FALSE)="x","x",ROUND(IF(VLOOKUP($C124,'Regional Crises'!$B$1:$R$66,14,FALSE)&gt;T$3,0,IF(VLOOKUP($C124,'Regional Crises'!$B$1:$R$66,14,FALSE)&lt;T$4,5,(T$3-VLOOKUP($C124,'Regional Crises'!$B$1:$R$66,14,FALSE))/(T$3-T$4)*5)),1)))),(IF(VLOOKUP($E124,'Country Indicator Data'!$B$4:$N$300,10,FALSE)="x","x",ROUND(IF(VLOOKUP($E124,'Country Indicator Data'!$B$4:$N$300,10,FALSE)&gt;T$3,0,IF(VLOOKUP($E124,'Country Indicator Data'!$B$4:$N$300,10,FALSE)&lt;T$4,5,(T$3-VLOOKUP($E124,'Country Indicator Data'!$B$4:$N$300,10,FALSE))/(T$3-T$4)*5)),1))))</f>
        <v>3</v>
      </c>
      <c r="U124" s="163" t="str">
        <f>IF(LEN(E124)&gt;3,((IF(VLOOKUP($C124,'Regional Crises'!$B$1:$R$66,15,FALSE)="x","x",ROUND(IF(VLOOKUP($C124,'Regional Crises'!$B$1:$R$66,15,FALSE)&gt;U$3,0,IF(VLOOKUP($C124,'Regional Crises'!$B$1:$R$66,15,FALSE)&lt;U$4,5,(U$3-VLOOKUP($C124,'Regional Crises'!$B$1:$R$66,15,FALSE))/(U$3-U$4)*5)),1)))),(IF(VLOOKUP($E124,'Country Indicator Data'!$B$4:$N$300,11,FALSE)="x","x",ROUND(IF(VLOOKUP($E124,'Country Indicator Data'!$B$4:$N$300,11,FALSE)&gt;U$3,0,IF(VLOOKUP($E124,'Country Indicator Data'!$B$4:$N$300,11,FALSE)&lt;U$4,5,(U$3-VLOOKUP($E124,'Country Indicator Data'!$B$4:$N$300,11,FALSE))/(U$3-U$4)*5)),1))))</f>
        <v>x</v>
      </c>
      <c r="V124" s="163">
        <f>IF(LEN(E124)&gt;3,((IF(VLOOKUP($C124,'Regional Crises'!$B$1:$R$66,16,FALSE)="x","x",ROUND(IF(VLOOKUP($C124,'Regional Crises'!$B$1:$R$66,16,FALSE)&gt;V$3,0,IF(VLOOKUP($C124,'Regional Crises'!$B$1:$R$66,16,FALSE)&lt;V$4,5,(V$3-VLOOKUP($C124,'Regional Crises'!$B$1:$R$66,16,FALSE))/(V$3-V$4)*5)),1)))),(IF(VLOOKUP($E124,'Country Indicator Data'!$B$4:$N$300,12,FALSE)="x","x",ROUND(IF(VLOOKUP($E124,'Country Indicator Data'!$B$4:$N$300,12,FALSE)&gt;V$3,0,IF(VLOOKUP($E124,'Country Indicator Data'!$B$4:$N$300,12,FALSE)&lt;V$4,5,(V$3-VLOOKUP($E124,'Country Indicator Data'!$B$4:$N$300,12,FALSE))/(V$3-V$4)*5)),1))))</f>
        <v>4.5</v>
      </c>
      <c r="W124" s="163">
        <f t="shared" si="44"/>
        <v>3.8</v>
      </c>
      <c r="X124" s="163">
        <f t="shared" si="45"/>
        <v>2.5</v>
      </c>
      <c r="Y124" s="184">
        <f>IF('Core Indicators'!FC121="x","x",IF('Core Indicators'!FC121&gt;=5,5,IF('Core Indicators'!FC121&gt;=4,4,IF('Core Indicators'!FC121&gt;=3,3,IF('Core Indicators'!FC121&gt;=2,2,IF('Core Indicators'!FC121&gt;=1,1,0))))))</f>
        <v>5</v>
      </c>
      <c r="Z124" s="163">
        <f t="shared" si="46"/>
        <v>5</v>
      </c>
      <c r="AA124" s="184">
        <f>'Crisis Indicator Data'!Y121</f>
        <v>1</v>
      </c>
      <c r="AB124" s="184">
        <f>'Crisis Indicator Data'!Z121</f>
        <v>3</v>
      </c>
      <c r="AC124" s="184">
        <f>'Crisis Indicator Data'!AA121</f>
        <v>2</v>
      </c>
      <c r="AD124" s="184">
        <f>'Crisis Indicator Data'!AB121</f>
        <v>3</v>
      </c>
      <c r="AE124" s="184">
        <f t="shared" si="47"/>
        <v>4</v>
      </c>
      <c r="AF124" s="184">
        <f>'Crisis Indicator Data'!AC121</f>
        <v>3</v>
      </c>
      <c r="AG124" s="184">
        <f>'Crisis Indicator Data'!AD121</f>
        <v>3</v>
      </c>
      <c r="AH124" s="184">
        <f t="shared" si="48"/>
        <v>5</v>
      </c>
      <c r="AI124" s="184">
        <f>'Crisis Indicator Data'!AE121</f>
        <v>3</v>
      </c>
      <c r="AJ124" s="184">
        <f>'Crisis Indicator Data'!AF121</f>
        <v>2</v>
      </c>
      <c r="AK124" s="184">
        <f>'Crisis Indicator Data'!AG121</f>
        <v>2</v>
      </c>
      <c r="AL124" s="184">
        <f t="shared" si="49"/>
        <v>5</v>
      </c>
      <c r="AM124" s="163">
        <f t="shared" si="50"/>
        <v>5</v>
      </c>
      <c r="AN124" s="163">
        <f t="shared" si="51"/>
        <v>5</v>
      </c>
    </row>
    <row r="125" spans="1:40" ht="13.5" customHeight="1" x14ac:dyDescent="0.35">
      <c r="A125" s="172" t="str">
        <f>'Crisis Indicator Data'!A122</f>
        <v>Lake Chad basin regional crisis</v>
      </c>
      <c r="B125" s="173">
        <f>'Crisis Indicator Data'!B122</f>
        <v>0</v>
      </c>
      <c r="C125" s="173" t="str">
        <f>'Crisis Indicator Data'!C122</f>
        <v>REG001</v>
      </c>
      <c r="D125" s="173" t="str">
        <f>'Crisis Indicator Data'!D122</f>
        <v>Nigeria,Niger,Chad,Cameroon</v>
      </c>
      <c r="E125" s="174" t="str">
        <f>'Crisis Indicator Data'!E122</f>
        <v>NGA,NER,TCD,CMR</v>
      </c>
      <c r="F125" s="163">
        <f>IF(LEN(E125)&gt;3,(IF(VLOOKUP($C125,'Regional Crises'!$B$1:$R$66,7,FALSE)="x","x",ROUND(IF(VLOOKUP($C125,'Regional Crises'!$B$1:$R$66,7,FALSE)&gt;$F$3,5,IF(VLOOKUP($C125,'Regional Crises'!$B$1:$R$66,7,FALSE)&lt;F$4,0,($F$3-VLOOKUP($C125,'Regional Crises'!$B$1:$R$66,7,FALSE))/($F$3-$F$4)*5)),1))),IF(VLOOKUP($E125,'Country Indicator Data'!$B$4:$N$300,3,FALSE)="x","x",ROUND(IF(VLOOKUP($E125,'Country Indicator Data'!$B$4:$N$300,3,FALSE)&gt;$F$3,5,IF(VLOOKUP($E125,'Country Indicator Data'!$B$4:$N$300,3,FALSE)&lt;$F$4,0,($F$3-VLOOKUP($E125,'Country Indicator Data'!$B$4:$N$300,3,FALSE))/($F$3-$F$4)*5)),1)))</f>
        <v>2.8</v>
      </c>
      <c r="G125" s="163">
        <f>IF(LEN(E125)&gt;3,(IF(VLOOKUP($C125,'Regional Crises'!$B$1:$R$66,9,FALSE)="x","x",ROUND(IF(VLOOKUP($C125,'Regional Crises'!$B$1:$R$66,9,FALSE)&gt;G$3,5,IF(VLOOKUP($C125,'Regional Crises'!$B$1:$R$66,9,FALSE)&lt;G$4,0,(G$3-VLOOKUP($C125,'Regional Crises'!$B$1:$R$66,9,FALSE))/(G$3-G$4)*5)),1))),IF(VLOOKUP($E125,'Country Indicator Data'!$B$4:$N$300,5,FALSE)="x","x",ROUND(IF(VLOOKUP($E125,'Country Indicator Data'!$B$4:$N$300,5,FALSE)&gt;G$3,5,IF(VLOOKUP($E125,'Country Indicator Data'!$B$4:$N$300,5,FALSE)&lt;G$4,0,(G$3-VLOOKUP($E125,'Country Indicator Data'!$B$4:$N$300,5,FALSE))/(G$3-G$4)*5)),1)))</f>
        <v>3</v>
      </c>
      <c r="H125" s="163">
        <f t="shared" si="39"/>
        <v>2.9</v>
      </c>
      <c r="I125" s="163">
        <f>IF(LEN(E125)&gt;3,(IF(VLOOKUP($C125,'Regional Crises'!$B$1:$R$66,6,FALSE)="x","x",ROUND(IF(VLOOKUP($C125,'Regional Crises'!$B$1:$R$66,6,FALSE)&gt;I$3,5,IF(VLOOKUP($C125,'Regional Crises'!$B$1:$R$66,6,FALSE)&lt;I$4,0,5-(I$3-VLOOKUP($C125,'Regional Crises'!$B$1:$R$66,6,FALSE))/(I$3-I$4)*5)),1))),IF(VLOOKUP($E125,'Country Indicator Data'!$B$4:$N$300,2,FALSE)="x","x",ROUND(IF(VLOOKUP($E125,'Country Indicator Data'!$B$4:$N$300,2,FALSE)&gt;I$3,5,IF(VLOOKUP($E125,'Country Indicator Data'!$B$4:$N$300,2,FALSE)&lt;I$4,0,5-(I$3-VLOOKUP($E125,'Country Indicator Data'!$B$4:$N$300,2,FALSE))/(I$3-I$4)*5)),1)))</f>
        <v>4</v>
      </c>
      <c r="J125" s="163">
        <f>IF(LEN(E125)&gt;3,(IF(VLOOKUP($C125,'Regional Crises'!$B$1:$R$66,8,FALSE)="x","x",ROUND(IF(VLOOKUP($C125,'Regional Crises'!$B$1:$R$66,8,FALSE)&gt;J$3,5,IF(VLOOKUP($C125,'Regional Crises'!$B$1:$R$66,8,FALSE)&lt;J$4,0,5-(J$3-VLOOKUP($C125,'Regional Crises'!$B$1:$R$66,8,FALSE))/(J$3-J$4)*5)),1))),IF(VLOOKUP($E125,'Country Indicator Data'!$B$4:$N$300,4,FALSE)="x","x",ROUND(IF(VLOOKUP($E125,'Country Indicator Data'!$B$4:$N$300,4,FALSE)&gt;J$3,5,IF(VLOOKUP($E125,'Country Indicator Data'!$B$4:$N$300,4,FALSE)&lt;J$4,0,5-(J$3-VLOOKUP($E125,'Country Indicator Data'!$B$4:$N$300,4,FALSE))/(J$3-J$4)*5)),1)))</f>
        <v>0.8</v>
      </c>
      <c r="K125" s="163">
        <f t="shared" si="40"/>
        <v>2.4</v>
      </c>
      <c r="L125" s="163">
        <f>IF(LEN(E125)&gt;3,(IF(VLOOKUP($C125,'Regional Crises'!$B$1:$R$66,10,FALSE)="x","x",ROUND(IF(VLOOKUP($C125,'Regional Crises'!$B$1:$R$66,10,FALSE)&gt;L$3,5,IF(VLOOKUP($C125,'Regional Crises'!$B$1:$R$66,10,FALSE)&lt;L$4,0,5-(L$3-VLOOKUP($C125,'Regional Crises'!$B$1:$R$66,10,FALSE))/(L$3-L$4)*5)),1))),IF(VLOOKUP($E125,'Country Indicator Data'!$B$4:$N$300,6,FALSE)="x","x",ROUND(IF(VLOOKUP($E125,'Country Indicator Data'!$B$4:$N$300,6,FALSE)&gt;L$3,5,IF(VLOOKUP($E125,'Country Indicator Data'!$B$4:$N$300,6,FALSE)&lt;L$4,0,5-(L$3-VLOOKUP($E125,'Country Indicator Data'!$B$4:$N$300,6,FALSE))/(L$3-L$4)*5)),1)))</f>
        <v>4.3</v>
      </c>
      <c r="M125" s="163">
        <f>IF(LEN(E125)&gt;3,(IF(VLOOKUP($C125,'Regional Crises'!$B$1:$R$66,11,FALSE)="x","x",ROUND(IF(VLOOKUP($C125,'Regional Crises'!$B$1:$R$66,11,FALSE)&gt;M$3,5,IF(VLOOKUP($C125,'Regional Crises'!$B$1:$R$66,11,FALSE)&lt;M$4,0,5-(M$3-VLOOKUP($C125,'Regional Crises'!$B$1:$R$66,11,FALSE))/(M$3-M$4)*5)),1))),IF(VLOOKUP($E125,'Country Indicator Data'!$B$4:$N$300,7,FALSE)="x","x",ROUND(IF(VLOOKUP($E125,'Country Indicator Data'!$B$4:$N$300,7,FALSE)&gt;M$3,5,IF(VLOOKUP($E125,'Country Indicator Data'!$B$4:$N$300,7,FALSE)&lt;M$4,0,5-(M$3-VLOOKUP($E125,'Country Indicator Data'!$B$4:$N$300,7,FALSE))/(M$3-M$4)*5)),1)))</f>
        <v>1.7</v>
      </c>
      <c r="N125" s="163">
        <f t="shared" si="41"/>
        <v>3</v>
      </c>
      <c r="O125" s="163">
        <f t="shared" si="42"/>
        <v>2.7666666666666671</v>
      </c>
      <c r="P125" s="163">
        <f>IF(LEN(E125)&gt;3,VLOOKUP(C125,'Regional Crises'!$B$1:$R$69,12,FALSE),VLOOKUP(E125,'Country Indicator Data'!$B$4:$I$300,8,FALSE))</f>
        <v>4.5</v>
      </c>
      <c r="Q125" s="163">
        <f>IF(LEN(E125)&gt;3,((IF(VLOOKUP($C125,'Regional Crises'!$B$1:$R$66,13,FALSE)="x","x",ROUND(IF(VLOOKUP($C125,'Regional Crises'!$B$1:$R$66,13,FALSE)&gt;Q$3,5,IF(VLOOKUP($C125,'Regional Crises'!$B$1:$R$66,13,FALSE)&lt;Q$4,0,5-(LOG(Q$3)-LOG(VLOOKUP($C125,'Regional Crises'!$B$1:$R$66,13,FALSE)))/(LOG(Q$3)-LOG(Q$4))*5)),1)))),(IF(VLOOKUP($E125,'Country Indicator Data'!$B$4:$N$300,9,FALSE)="x","x",ROUND(IF(VLOOKUP($E125,'Country Indicator Data'!$B$4:$N$300,9,FALSE)&gt;Q$3,5,IF(VLOOKUP($E125,'Country Indicator Data'!$B$4:$N$300,9,FALSE)&lt;Q$4,0,5-(LOG(Q$3)-LOG(VLOOKUP($E125,'Country Indicator Data'!$B$4:$N$300,9,FALSE)))/(LOG(Q$3)-LOG(Q$4))*5)),1))))</f>
        <v>4.7</v>
      </c>
      <c r="R125" s="163">
        <f t="shared" si="43"/>
        <v>4.5999999999999996</v>
      </c>
      <c r="S125" s="163">
        <f>IF(LEN(E125)&gt;3,((IF(VLOOKUP($C125,'Regional Crises'!$B$1:$R$66,17,FALSE)="x","x",ROUND(IF(VLOOKUP($C125,'Regional Crises'!$B$1:$R$66,17,FALSE)&gt;S$3,0,IF(VLOOKUP($C125,'Regional Crises'!$B$1:$R$66,17,FALSE)&lt;S$4,5,(S$3-VLOOKUP($C125,'Regional Crises'!$B$1:$R$66,17,FALSE))/(S$3-S$4)*5)),1)))),(IF(VLOOKUP($E125,'Country Indicator Data'!$B$4:$N$300,13,FALSE)="x","x",ROUND(IF(VLOOKUP($E125,'Country Indicator Data'!$B$4:$N$300,13,FALSE)&gt;S$3,0,IF(VLOOKUP($E125,'Country Indicator Data'!$B$4:$N$300,13,FALSE)&lt;S$4,5,(S$3-VLOOKUP($E125,'Country Indicator Data'!$B$4:$N$300,13,FALSE))/(S$3-S$4)*5)),1))))</f>
        <v>3.7</v>
      </c>
      <c r="T125" s="163">
        <f>IF(LEN(E125)&gt;3,((IF(VLOOKUP($C125,'Regional Crises'!$B$1:$R$66,14,FALSE)="x","x",ROUND(IF(VLOOKUP($C125,'Regional Crises'!$B$1:$R$66,14,FALSE)&gt;T$3,0,IF(VLOOKUP($C125,'Regional Crises'!$B$1:$R$66,14,FALSE)&lt;T$4,5,(T$3-VLOOKUP($C125,'Regional Crises'!$B$1:$R$66,14,FALSE))/(T$3-T$4)*5)),1)))),(IF(VLOOKUP($E125,'Country Indicator Data'!$B$4:$N$300,10,FALSE)="x","x",ROUND(IF(VLOOKUP($E125,'Country Indicator Data'!$B$4:$N$300,10,FALSE)&gt;T$3,0,IF(VLOOKUP($E125,'Country Indicator Data'!$B$4:$N$300,10,FALSE)&lt;T$4,5,(T$3-VLOOKUP($E125,'Country Indicator Data'!$B$4:$N$300,10,FALSE))/(T$3-T$4)*5)),1))))</f>
        <v>3.5</v>
      </c>
      <c r="U125" s="163">
        <f>IF(LEN(E125)&gt;3,((IF(VLOOKUP($C125,'Regional Crises'!$B$1:$R$66,15,FALSE)="x","x",ROUND(IF(VLOOKUP($C125,'Regional Crises'!$B$1:$R$66,15,FALSE)&gt;U$3,0,IF(VLOOKUP($C125,'Regional Crises'!$B$1:$R$66,15,FALSE)&lt;U$4,5,(U$3-VLOOKUP($C125,'Regional Crises'!$B$1:$R$66,15,FALSE))/(U$3-U$4)*5)),1)))),(IF(VLOOKUP($E125,'Country Indicator Data'!$B$4:$N$300,11,FALSE)="x","x",ROUND(IF(VLOOKUP($E125,'Country Indicator Data'!$B$4:$N$300,11,FALSE)&gt;U$3,0,IF(VLOOKUP($E125,'Country Indicator Data'!$B$4:$N$300,11,FALSE)&lt;U$4,5,(U$3-VLOOKUP($E125,'Country Indicator Data'!$B$4:$N$300,11,FALSE))/(U$3-U$4)*5)),1))))</f>
        <v>3</v>
      </c>
      <c r="V125" s="163">
        <f>IF(LEN(E125)&gt;3,((IF(VLOOKUP($C125,'Regional Crises'!$B$1:$R$66,16,FALSE)="x","x",ROUND(IF(VLOOKUP($C125,'Regional Crises'!$B$1:$R$66,16,FALSE)&gt;V$3,0,IF(VLOOKUP($C125,'Regional Crises'!$B$1:$R$66,16,FALSE)&lt;V$4,5,(V$3-VLOOKUP($C125,'Regional Crises'!$B$1:$R$66,16,FALSE))/(V$3-V$4)*5)),1)))),(IF(VLOOKUP($E125,'Country Indicator Data'!$B$4:$N$300,12,FALSE)="x","x",ROUND(IF(VLOOKUP($E125,'Country Indicator Data'!$B$4:$N$300,12,FALSE)&gt;V$3,0,IF(VLOOKUP($E125,'Country Indicator Data'!$B$4:$N$300,12,FALSE)&lt;V$4,5,(V$3-VLOOKUP($E125,'Country Indicator Data'!$B$4:$N$300,12,FALSE))/(V$3-V$4)*5)),1))))</f>
        <v>3.7</v>
      </c>
      <c r="W125" s="163">
        <f t="shared" si="44"/>
        <v>3.5</v>
      </c>
      <c r="X125" s="163">
        <f t="shared" si="45"/>
        <v>3.6</v>
      </c>
      <c r="Y125" s="184">
        <f>IF('Core Indicators'!FC122="x","x",IF('Core Indicators'!FC122&gt;=5,5,IF('Core Indicators'!FC122&gt;=4,4,IF('Core Indicators'!FC122&gt;=3,3,IF('Core Indicators'!FC122&gt;=2,2,IF('Core Indicators'!FC122&gt;=1,1,0))))))</f>
        <v>4</v>
      </c>
      <c r="Z125" s="163">
        <f t="shared" si="46"/>
        <v>4</v>
      </c>
      <c r="AA125" s="184">
        <f>'Crisis Indicator Data'!Y122</f>
        <v>1</v>
      </c>
      <c r="AB125" s="184">
        <f>'Crisis Indicator Data'!Z122</f>
        <v>3</v>
      </c>
      <c r="AC125" s="184">
        <f>'Crisis Indicator Data'!AA122</f>
        <v>1</v>
      </c>
      <c r="AD125" s="184">
        <f>'Crisis Indicator Data'!AB122</f>
        <v>3</v>
      </c>
      <c r="AE125" s="184">
        <f t="shared" si="47"/>
        <v>4</v>
      </c>
      <c r="AF125" s="184">
        <f>'Crisis Indicator Data'!AC122</f>
        <v>0</v>
      </c>
      <c r="AG125" s="184">
        <f>'Crisis Indicator Data'!AD122</f>
        <v>3</v>
      </c>
      <c r="AH125" s="184">
        <f t="shared" si="48"/>
        <v>3</v>
      </c>
      <c r="AI125" s="184">
        <f>'Crisis Indicator Data'!AE122</f>
        <v>3</v>
      </c>
      <c r="AJ125" s="184">
        <f>'Crisis Indicator Data'!AF122</f>
        <v>3</v>
      </c>
      <c r="AK125" s="184">
        <f>'Crisis Indicator Data'!AG122</f>
        <v>3</v>
      </c>
      <c r="AL125" s="184">
        <f t="shared" si="49"/>
        <v>5</v>
      </c>
      <c r="AM125" s="163">
        <f t="shared" si="50"/>
        <v>4</v>
      </c>
      <c r="AN125" s="163">
        <f t="shared" si="51"/>
        <v>4</v>
      </c>
    </row>
    <row r="126" spans="1:40" ht="13.5" customHeight="1" x14ac:dyDescent="0.35">
      <c r="A126" s="172" t="str">
        <f>'Crisis Indicator Data'!A123</f>
        <v>Venezuela Regional Crisis</v>
      </c>
      <c r="B126" s="173">
        <f>'Crisis Indicator Data'!B123</f>
        <v>0</v>
      </c>
      <c r="C126" s="173" t="str">
        <f>'Crisis Indicator Data'!C123</f>
        <v>REG002</v>
      </c>
      <c r="D126" s="173" t="str">
        <f>'Crisis Indicator Data'!D123</f>
        <v>Venezuela,Brazil,Colombia,Ecuador,Peru,Trinidad and Tobago,Chile,Dominican Republic,Panama</v>
      </c>
      <c r="E126" s="174" t="str">
        <f>'Crisis Indicator Data'!E123</f>
        <v>VEN,BRA,COL,ECU,PER,TTO,CHL,DOM,PAN</v>
      </c>
      <c r="F126" s="163">
        <f>IF(LEN(E126)&gt;3,(IF(VLOOKUP($C126,'Regional Crises'!$B$1:$R$66,7,FALSE)="x","x",ROUND(IF(VLOOKUP($C126,'Regional Crises'!$B$1:$R$66,7,FALSE)&gt;$F$3,5,IF(VLOOKUP($C126,'Regional Crises'!$B$1:$R$66,7,FALSE)&lt;F$4,0,($F$3-VLOOKUP($C126,'Regional Crises'!$B$1:$R$66,7,FALSE))/($F$3-$F$4)*5)),1))),IF(VLOOKUP($E126,'Country Indicator Data'!$B$4:$N$300,3,FALSE)="x","x",ROUND(IF(VLOOKUP($E126,'Country Indicator Data'!$B$4:$N$300,3,FALSE)&gt;$F$3,5,IF(VLOOKUP($E126,'Country Indicator Data'!$B$4:$N$300,3,FALSE)&lt;$F$4,0,($F$3-VLOOKUP($E126,'Country Indicator Data'!$B$4:$N$300,3,FALSE))/($F$3-$F$4)*5)),1)))</f>
        <v>1.4</v>
      </c>
      <c r="G126" s="163">
        <f>IF(LEN(E126)&gt;3,(IF(VLOOKUP($C126,'Regional Crises'!$B$1:$R$66,9,FALSE)="x","x",ROUND(IF(VLOOKUP($C126,'Regional Crises'!$B$1:$R$66,9,FALSE)&gt;G$3,5,IF(VLOOKUP($C126,'Regional Crises'!$B$1:$R$66,9,FALSE)&lt;G$4,0,(G$3-VLOOKUP($C126,'Regional Crises'!$B$1:$R$66,9,FALSE))/(G$3-G$4)*5)),1))),IF(VLOOKUP($E126,'Country Indicator Data'!$B$4:$N$300,5,FALSE)="x","x",ROUND(IF(VLOOKUP($E126,'Country Indicator Data'!$B$4:$N$300,5,FALSE)&gt;G$3,5,IF(VLOOKUP($E126,'Country Indicator Data'!$B$4:$N$300,5,FALSE)&lt;G$4,0,(G$3-VLOOKUP($E126,'Country Indicator Data'!$B$4:$N$300,5,FALSE))/(G$3-G$4)*5)),1)))</f>
        <v>1.6</v>
      </c>
      <c r="H126" s="163">
        <f t="shared" si="39"/>
        <v>1.5</v>
      </c>
      <c r="I126" s="163">
        <f>IF(LEN(E126)&gt;3,(IF(VLOOKUP($C126,'Regional Crises'!$B$1:$R$66,6,FALSE)="x","x",ROUND(IF(VLOOKUP($C126,'Regional Crises'!$B$1:$R$66,6,FALSE)&gt;I$3,5,IF(VLOOKUP($C126,'Regional Crises'!$B$1:$R$66,6,FALSE)&lt;I$4,0,5-(I$3-VLOOKUP($C126,'Regional Crises'!$B$1:$R$66,6,FALSE))/(I$3-I$4)*5)),1))),IF(VLOOKUP($E126,'Country Indicator Data'!$B$4:$N$300,2,FALSE)="x","x",ROUND(IF(VLOOKUP($E126,'Country Indicator Data'!$B$4:$N$300,2,FALSE)&gt;I$3,5,IF(VLOOKUP($E126,'Country Indicator Data'!$B$4:$N$300,2,FALSE)&lt;I$4,0,5-(I$3-VLOOKUP($E126,'Country Indicator Data'!$B$4:$N$300,2,FALSE))/(I$3-I$4)*5)),1)))</f>
        <v>1.9</v>
      </c>
      <c r="J126" s="163">
        <f>IF(LEN(E126)&gt;3,(IF(VLOOKUP($C126,'Regional Crises'!$B$1:$R$66,8,FALSE)="x","x",ROUND(IF(VLOOKUP($C126,'Regional Crises'!$B$1:$R$66,8,FALSE)&gt;J$3,5,IF(VLOOKUP($C126,'Regional Crises'!$B$1:$R$66,8,FALSE)&lt;J$4,0,5-(J$3-VLOOKUP($C126,'Regional Crises'!$B$1:$R$66,8,FALSE))/(J$3-J$4)*5)),1))),IF(VLOOKUP($E126,'Country Indicator Data'!$B$4:$N$300,4,FALSE)="x","x",ROUND(IF(VLOOKUP($E126,'Country Indicator Data'!$B$4:$N$300,4,FALSE)&gt;J$3,5,IF(VLOOKUP($E126,'Country Indicator Data'!$B$4:$N$300,4,FALSE)&lt;J$4,0,5-(J$3-VLOOKUP($E126,'Country Indicator Data'!$B$4:$N$300,4,FALSE))/(J$3-J$4)*5)),1)))</f>
        <v>2</v>
      </c>
      <c r="K126" s="163">
        <f t="shared" si="40"/>
        <v>1.95</v>
      </c>
      <c r="L126" s="163">
        <f>IF(LEN(E126)&gt;3,(IF(VLOOKUP($C126,'Regional Crises'!$B$1:$R$66,10,FALSE)="x","x",ROUND(IF(VLOOKUP($C126,'Regional Crises'!$B$1:$R$66,10,FALSE)&gt;L$3,5,IF(VLOOKUP($C126,'Regional Crises'!$B$1:$R$66,10,FALSE)&lt;L$4,0,5-(L$3-VLOOKUP($C126,'Regional Crises'!$B$1:$R$66,10,FALSE))/(L$3-L$4)*5)),1))),IF(VLOOKUP($E126,'Country Indicator Data'!$B$4:$N$300,6,FALSE)="x","x",ROUND(IF(VLOOKUP($E126,'Country Indicator Data'!$B$4:$N$300,6,FALSE)&gt;L$3,5,IF(VLOOKUP($E126,'Country Indicator Data'!$B$4:$N$300,6,FALSE)&lt;L$4,0,5-(L$3-VLOOKUP($E126,'Country Indicator Data'!$B$4:$N$300,6,FALSE))/(L$3-L$4)*5)),1)))</f>
        <v>2.6</v>
      </c>
      <c r="M126" s="163">
        <f>IF(LEN(E126)&gt;3,(IF(VLOOKUP($C126,'Regional Crises'!$B$1:$R$66,11,FALSE)="x","x",ROUND(IF(VLOOKUP($C126,'Regional Crises'!$B$1:$R$66,11,FALSE)&gt;M$3,5,IF(VLOOKUP($C126,'Regional Crises'!$B$1:$R$66,11,FALSE)&lt;M$4,0,5-(M$3-VLOOKUP($C126,'Regional Crises'!$B$1:$R$66,11,FALSE))/(M$3-M$4)*5)),1))),IF(VLOOKUP($E126,'Country Indicator Data'!$B$4:$N$300,7,FALSE)="x","x",ROUND(IF(VLOOKUP($E126,'Country Indicator Data'!$B$4:$N$300,7,FALSE)&gt;M$3,5,IF(VLOOKUP($E126,'Country Indicator Data'!$B$4:$N$300,7,FALSE)&lt;M$4,0,5-(M$3-VLOOKUP($E126,'Country Indicator Data'!$B$4:$N$300,7,FALSE))/(M$3-M$4)*5)),1)))</f>
        <v>2.5</v>
      </c>
      <c r="N126" s="163">
        <f t="shared" si="41"/>
        <v>2.5499999999999998</v>
      </c>
      <c r="O126" s="163">
        <f t="shared" si="42"/>
        <v>2</v>
      </c>
      <c r="P126" s="163">
        <f>IF(LEN(E126)&gt;3,VLOOKUP(C126,'Regional Crises'!$B$1:$R$69,12,FALSE),VLOOKUP(E126,'Country Indicator Data'!$B$4:$I$300,8,FALSE))</f>
        <v>2.1111111111111112</v>
      </c>
      <c r="Q126" s="163">
        <f>IF(LEN(E126)&gt;3,((IF(VLOOKUP($C126,'Regional Crises'!$B$1:$R$66,13,FALSE)="x","x",ROUND(IF(VLOOKUP($C126,'Regional Crises'!$B$1:$R$66,13,FALSE)&gt;Q$3,5,IF(VLOOKUP($C126,'Regional Crises'!$B$1:$R$66,13,FALSE)&lt;Q$4,0,5-(LOG(Q$3)-LOG(VLOOKUP($C126,'Regional Crises'!$B$1:$R$66,13,FALSE)))/(LOG(Q$3)-LOG(Q$4))*5)),1)))),(IF(VLOOKUP($E126,'Country Indicator Data'!$B$4:$N$300,9,FALSE)="x","x",ROUND(IF(VLOOKUP($E126,'Country Indicator Data'!$B$4:$N$300,9,FALSE)&gt;Q$3,5,IF(VLOOKUP($E126,'Country Indicator Data'!$B$4:$N$300,9,FALSE)&lt;Q$4,0,5-(LOG(Q$3)-LOG(VLOOKUP($E126,'Country Indicator Data'!$B$4:$N$300,9,FALSE)))/(LOG(Q$3)-LOG(Q$4))*5)),1))))</f>
        <v>5</v>
      </c>
      <c r="R126" s="163">
        <f t="shared" si="43"/>
        <v>3.5555555555555554</v>
      </c>
      <c r="S126" s="163">
        <f>IF(LEN(E126)&gt;3,((IF(VLOOKUP($C126,'Regional Crises'!$B$1:$R$66,17,FALSE)="x","x",ROUND(IF(VLOOKUP($C126,'Regional Crises'!$B$1:$R$66,17,FALSE)&gt;S$3,0,IF(VLOOKUP($C126,'Regional Crises'!$B$1:$R$66,17,FALSE)&lt;S$4,5,(S$3-VLOOKUP($C126,'Regional Crises'!$B$1:$R$66,17,FALSE))/(S$3-S$4)*5)),1)))),(IF(VLOOKUP($E126,'Country Indicator Data'!$B$4:$N$300,13,FALSE)="x","x",ROUND(IF(VLOOKUP($E126,'Country Indicator Data'!$B$4:$N$300,13,FALSE)&gt;S$3,0,IF(VLOOKUP($E126,'Country Indicator Data'!$B$4:$N$300,13,FALSE)&lt;S$4,5,(S$3-VLOOKUP($E126,'Country Indicator Data'!$B$4:$N$300,13,FALSE))/(S$3-S$4)*5)),1))))</f>
        <v>3.1</v>
      </c>
      <c r="T126" s="163">
        <f>IF(LEN(E126)&gt;3,((IF(VLOOKUP($C126,'Regional Crises'!$B$1:$R$66,14,FALSE)="x","x",ROUND(IF(VLOOKUP($C126,'Regional Crises'!$B$1:$R$66,14,FALSE)&gt;T$3,0,IF(VLOOKUP($C126,'Regional Crises'!$B$1:$R$66,14,FALSE)&lt;T$4,5,(T$3-VLOOKUP($C126,'Regional Crises'!$B$1:$R$66,14,FALSE))/(T$3-T$4)*5)),1)))),(IF(VLOOKUP($E126,'Country Indicator Data'!$B$4:$N$300,10,FALSE)="x","x",ROUND(IF(VLOOKUP($E126,'Country Indicator Data'!$B$4:$N$300,10,FALSE)&gt;T$3,0,IF(VLOOKUP($E126,'Country Indicator Data'!$B$4:$N$300,10,FALSE)&lt;T$4,5,(T$3-VLOOKUP($E126,'Country Indicator Data'!$B$4:$N$300,10,FALSE))/(T$3-T$4)*5)),1))))</f>
        <v>2.9</v>
      </c>
      <c r="U126" s="163">
        <f>IF(LEN(E126)&gt;3,((IF(VLOOKUP($C126,'Regional Crises'!$B$1:$R$66,15,FALSE)="x","x",ROUND(IF(VLOOKUP($C126,'Regional Crises'!$B$1:$R$66,15,FALSE)&gt;U$3,0,IF(VLOOKUP($C126,'Regional Crises'!$B$1:$R$66,15,FALSE)&lt;U$4,5,(U$3-VLOOKUP($C126,'Regional Crises'!$B$1:$R$66,15,FALSE))/(U$3-U$4)*5)),1)))),(IF(VLOOKUP($E126,'Country Indicator Data'!$B$4:$N$300,11,FALSE)="x","x",ROUND(IF(VLOOKUP($E126,'Country Indicator Data'!$B$4:$N$300,11,FALSE)&gt;U$3,0,IF(VLOOKUP($E126,'Country Indicator Data'!$B$4:$N$300,11,FALSE)&lt;U$4,5,(U$3-VLOOKUP($E126,'Country Indicator Data'!$B$4:$N$300,11,FALSE))/(U$3-U$4)*5)),1))))</f>
        <v>1.8</v>
      </c>
      <c r="V126" s="163">
        <f>IF(LEN(E126)&gt;3,((IF(VLOOKUP($C126,'Regional Crises'!$B$1:$R$66,16,FALSE)="x","x",ROUND(IF(VLOOKUP($C126,'Regional Crises'!$B$1:$R$66,16,FALSE)&gt;V$3,0,IF(VLOOKUP($C126,'Regional Crises'!$B$1:$R$66,16,FALSE)&lt;V$4,5,(V$3-VLOOKUP($C126,'Regional Crises'!$B$1:$R$66,16,FALSE))/(V$3-V$4)*5)),1)))),(IF(VLOOKUP($E126,'Country Indicator Data'!$B$4:$N$300,12,FALSE)="x","x",ROUND(IF(VLOOKUP($E126,'Country Indicator Data'!$B$4:$N$300,12,FALSE)&gt;V$3,0,IF(VLOOKUP($E126,'Country Indicator Data'!$B$4:$N$300,12,FALSE)&lt;V$4,5,(V$3-VLOOKUP($E126,'Country Indicator Data'!$B$4:$N$300,12,FALSE))/(V$3-V$4)*5)),1))))</f>
        <v>1.6</v>
      </c>
      <c r="W126" s="163">
        <f t="shared" si="44"/>
        <v>2.4</v>
      </c>
      <c r="X126" s="163">
        <f t="shared" si="45"/>
        <v>2.7</v>
      </c>
      <c r="Y126" s="184">
        <f>IF('Core Indicators'!FC123="x","x",IF('Core Indicators'!FC123&gt;=5,5,IF('Core Indicators'!FC123&gt;=4,4,IF('Core Indicators'!FC123&gt;=3,3,IF('Core Indicators'!FC123&gt;=2,2,IF('Core Indicators'!FC123&gt;=1,1,0))))))</f>
        <v>5</v>
      </c>
      <c r="Z126" s="163">
        <f t="shared" si="46"/>
        <v>5</v>
      </c>
      <c r="AA126" s="184">
        <f>'Crisis Indicator Data'!Y123</f>
        <v>1</v>
      </c>
      <c r="AB126" s="184">
        <f>'Crisis Indicator Data'!Z123</f>
        <v>3</v>
      </c>
      <c r="AC126" s="184">
        <f>'Crisis Indicator Data'!AA123</f>
        <v>2</v>
      </c>
      <c r="AD126" s="184">
        <f>'Crisis Indicator Data'!AB123</f>
        <v>0</v>
      </c>
      <c r="AE126" s="184">
        <f t="shared" si="47"/>
        <v>3</v>
      </c>
      <c r="AF126" s="184">
        <f>'Crisis Indicator Data'!AC123</f>
        <v>0</v>
      </c>
      <c r="AG126" s="184">
        <f>'Crisis Indicator Data'!AD123</f>
        <v>2</v>
      </c>
      <c r="AH126" s="184">
        <f t="shared" si="48"/>
        <v>2</v>
      </c>
      <c r="AI126" s="184">
        <f>'Crisis Indicator Data'!AE123</f>
        <v>2</v>
      </c>
      <c r="AJ126" s="184">
        <f>'Crisis Indicator Data'!AF123</f>
        <v>2</v>
      </c>
      <c r="AK126" s="184">
        <f>'Crisis Indicator Data'!AG123</f>
        <v>3</v>
      </c>
      <c r="AL126" s="184">
        <f t="shared" si="49"/>
        <v>5</v>
      </c>
      <c r="AM126" s="163">
        <f t="shared" si="50"/>
        <v>3</v>
      </c>
      <c r="AN126" s="163">
        <f t="shared" si="51"/>
        <v>4</v>
      </c>
    </row>
    <row r="127" spans="1:40" ht="13.5" customHeight="1" x14ac:dyDescent="0.35">
      <c r="A127" s="172" t="str">
        <f>'Crisis Indicator Data'!A124</f>
        <v>Syrian Regional Crisis</v>
      </c>
      <c r="B127" s="173">
        <f>'Crisis Indicator Data'!B124</f>
        <v>0</v>
      </c>
      <c r="C127" s="173" t="str">
        <f>'Crisis Indicator Data'!C124</f>
        <v>REG004</v>
      </c>
      <c r="D127" s="173" t="str">
        <f>'Crisis Indicator Data'!D124</f>
        <v>Syria,Türkiye,Iraq,Egypt,Jordan,Lebanon</v>
      </c>
      <c r="E127" s="174" t="str">
        <f>'Crisis Indicator Data'!E124</f>
        <v>SYR,TUR,IRQ,EGY,JOR,LBN</v>
      </c>
      <c r="F127" s="163">
        <f>IF(LEN(E127)&gt;3,(IF(VLOOKUP($C127,'Regional Crises'!$B$1:$R$66,7,FALSE)="x","x",ROUND(IF(VLOOKUP($C127,'Regional Crises'!$B$1:$R$66,7,FALSE)&gt;$F$3,5,IF(VLOOKUP($C127,'Regional Crises'!$B$1:$R$66,7,FALSE)&lt;F$4,0,($F$3-VLOOKUP($C127,'Regional Crises'!$B$1:$R$66,7,FALSE))/($F$3-$F$4)*5)),1))),IF(VLOOKUP($E127,'Country Indicator Data'!$B$4:$N$300,3,FALSE)="x","x",ROUND(IF(VLOOKUP($E127,'Country Indicator Data'!$B$4:$N$300,3,FALSE)&gt;$F$3,5,IF(VLOOKUP($E127,'Country Indicator Data'!$B$4:$N$300,3,FALSE)&lt;$F$4,0,($F$3-VLOOKUP($E127,'Country Indicator Data'!$B$4:$N$300,3,FALSE))/($F$3-$F$4)*5)),1)))</f>
        <v>3.8</v>
      </c>
      <c r="G127" s="163">
        <f>IF(LEN(E127)&gt;3,(IF(VLOOKUP($C127,'Regional Crises'!$B$1:$R$66,9,FALSE)="x","x",ROUND(IF(VLOOKUP($C127,'Regional Crises'!$B$1:$R$66,9,FALSE)&gt;G$3,5,IF(VLOOKUP($C127,'Regional Crises'!$B$1:$R$66,9,FALSE)&lt;G$4,0,(G$3-VLOOKUP($C127,'Regional Crises'!$B$1:$R$66,9,FALSE))/(G$3-G$4)*5)),1))),IF(VLOOKUP($E127,'Country Indicator Data'!$B$4:$N$300,5,FALSE)="x","x",ROUND(IF(VLOOKUP($E127,'Country Indicator Data'!$B$4:$N$300,5,FALSE)&gt;G$3,5,IF(VLOOKUP($E127,'Country Indicator Data'!$B$4:$N$300,5,FALSE)&lt;G$4,0,(G$3-VLOOKUP($E127,'Country Indicator Data'!$B$4:$N$300,5,FALSE))/(G$3-G$4)*5)),1)))</f>
        <v>3.1</v>
      </c>
      <c r="H127" s="163">
        <f t="shared" si="39"/>
        <v>3.45</v>
      </c>
      <c r="I127" s="163">
        <f>IF(LEN(E127)&gt;3,(IF(VLOOKUP($C127,'Regional Crises'!$B$1:$R$66,6,FALSE)="x","x",ROUND(IF(VLOOKUP($C127,'Regional Crises'!$B$1:$R$66,6,FALSE)&gt;I$3,5,IF(VLOOKUP($C127,'Regional Crises'!$B$1:$R$66,6,FALSE)&lt;I$4,0,5-(I$3-VLOOKUP($C127,'Regional Crises'!$B$1:$R$66,6,FALSE))/(I$3-I$4)*5)),1))),IF(VLOOKUP($E127,'Country Indicator Data'!$B$4:$N$300,2,FALSE)="x","x",ROUND(IF(VLOOKUP($E127,'Country Indicator Data'!$B$4:$N$300,2,FALSE)&gt;I$3,5,IF(VLOOKUP($E127,'Country Indicator Data'!$B$4:$N$300,2,FALSE)&lt;I$4,0,5-(I$3-VLOOKUP($E127,'Country Indicator Data'!$B$4:$N$300,2,FALSE))/(I$3-I$4)*5)),1)))</f>
        <v>2.5</v>
      </c>
      <c r="J127" s="163">
        <f>IF(LEN(E127)&gt;3,(IF(VLOOKUP($C127,'Regional Crises'!$B$1:$R$66,8,FALSE)="x","x",ROUND(IF(VLOOKUP($C127,'Regional Crises'!$B$1:$R$66,8,FALSE)&gt;J$3,5,IF(VLOOKUP($C127,'Regional Crises'!$B$1:$R$66,8,FALSE)&lt;J$4,0,5-(J$3-VLOOKUP($C127,'Regional Crises'!$B$1:$R$66,8,FALSE))/(J$3-J$4)*5)),1))),IF(VLOOKUP($E127,'Country Indicator Data'!$B$4:$N$300,4,FALSE)="x","x",ROUND(IF(VLOOKUP($E127,'Country Indicator Data'!$B$4:$N$300,4,FALSE)&gt;J$3,5,IF(VLOOKUP($E127,'Country Indicator Data'!$B$4:$N$300,4,FALSE)&lt;J$4,0,5-(J$3-VLOOKUP($E127,'Country Indicator Data'!$B$4:$N$300,4,FALSE))/(J$3-J$4)*5)),1)))</f>
        <v>3.3</v>
      </c>
      <c r="K127" s="163">
        <f t="shared" si="40"/>
        <v>2.9</v>
      </c>
      <c r="L127" s="163">
        <f>IF(LEN(E127)&gt;3,(IF(VLOOKUP($C127,'Regional Crises'!$B$1:$R$66,10,FALSE)="x","x",ROUND(IF(VLOOKUP($C127,'Regional Crises'!$B$1:$R$66,10,FALSE)&gt;L$3,5,IF(VLOOKUP($C127,'Regional Crises'!$B$1:$R$66,10,FALSE)&lt;L$4,0,5-(L$3-VLOOKUP($C127,'Regional Crises'!$B$1:$R$66,10,FALSE))/(L$3-L$4)*5)),1))),IF(VLOOKUP($E127,'Country Indicator Data'!$B$4:$N$300,6,FALSE)="x","x",ROUND(IF(VLOOKUP($E127,'Country Indicator Data'!$B$4:$N$300,6,FALSE)&gt;L$3,5,IF(VLOOKUP($E127,'Country Indicator Data'!$B$4:$N$300,6,FALSE)&lt;L$4,0,5-(L$3-VLOOKUP($E127,'Country Indicator Data'!$B$4:$N$300,6,FALSE))/(L$3-L$4)*5)),1)))</f>
        <v>3</v>
      </c>
      <c r="M127" s="163">
        <f>IF(LEN(E127)&gt;3,(IF(VLOOKUP($C127,'Regional Crises'!$B$1:$R$66,11,FALSE)="x","x",ROUND(IF(VLOOKUP($C127,'Regional Crises'!$B$1:$R$66,11,FALSE)&gt;M$3,5,IF(VLOOKUP($C127,'Regional Crises'!$B$1:$R$66,11,FALSE)&lt;M$4,0,5-(M$3-VLOOKUP($C127,'Regional Crises'!$B$1:$R$66,11,FALSE))/(M$3-M$4)*5)),1))),IF(VLOOKUP($E127,'Country Indicator Data'!$B$4:$N$300,7,FALSE)="x","x",ROUND(IF(VLOOKUP($E127,'Country Indicator Data'!$B$4:$N$300,7,FALSE)&gt;M$3,5,IF(VLOOKUP($E127,'Country Indicator Data'!$B$4:$N$300,7,FALSE)&lt;M$4,0,5-(M$3-VLOOKUP($E127,'Country Indicator Data'!$B$4:$N$300,7,FALSE))/(M$3-M$4)*5)),1)))</f>
        <v>0.9</v>
      </c>
      <c r="N127" s="163">
        <f t="shared" si="41"/>
        <v>1.95</v>
      </c>
      <c r="O127" s="163">
        <f t="shared" si="42"/>
        <v>2.7666666666666662</v>
      </c>
      <c r="P127" s="163">
        <f>IF(LEN(E127)&gt;3,VLOOKUP(C127,'Regional Crises'!$B$1:$R$69,12,FALSE),VLOOKUP(E127,'Country Indicator Data'!$B$4:$I$300,8,FALSE))</f>
        <v>3.3333333333333335</v>
      </c>
      <c r="Q127" s="163">
        <f>IF(LEN(E127)&gt;3,((IF(VLOOKUP($C127,'Regional Crises'!$B$1:$R$66,13,FALSE)="x","x",ROUND(IF(VLOOKUP($C127,'Regional Crises'!$B$1:$R$66,13,FALSE)&gt;Q$3,5,IF(VLOOKUP($C127,'Regional Crises'!$B$1:$R$66,13,FALSE)&lt;Q$4,0,5-(LOG(Q$3)-LOG(VLOOKUP($C127,'Regional Crises'!$B$1:$R$66,13,FALSE)))/(LOG(Q$3)-LOG(Q$4))*5)),1)))),(IF(VLOOKUP($E127,'Country Indicator Data'!$B$4:$N$300,9,FALSE)="x","x",ROUND(IF(VLOOKUP($E127,'Country Indicator Data'!$B$4:$N$300,9,FALSE)&gt;Q$3,5,IF(VLOOKUP($E127,'Country Indicator Data'!$B$4:$N$300,9,FALSE)&lt;Q$4,0,5-(LOG(Q$3)-LOG(VLOOKUP($E127,'Country Indicator Data'!$B$4:$N$300,9,FALSE)))/(LOG(Q$3)-LOG(Q$4))*5)),1))))</f>
        <v>5</v>
      </c>
      <c r="R127" s="163">
        <f t="shared" si="43"/>
        <v>4.166666666666667</v>
      </c>
      <c r="S127" s="163">
        <f>IF(LEN(E127)&gt;3,((IF(VLOOKUP($C127,'Regional Crises'!$B$1:$R$66,17,FALSE)="x","x",ROUND(IF(VLOOKUP($C127,'Regional Crises'!$B$1:$R$66,17,FALSE)&gt;S$3,0,IF(VLOOKUP($C127,'Regional Crises'!$B$1:$R$66,17,FALSE)&lt;S$4,5,(S$3-VLOOKUP($C127,'Regional Crises'!$B$1:$R$66,17,FALSE))/(S$3-S$4)*5)),1)))),(IF(VLOOKUP($E127,'Country Indicator Data'!$B$4:$N$300,13,FALSE)="x","x",ROUND(IF(VLOOKUP($E127,'Country Indicator Data'!$B$4:$N$300,13,FALSE)&gt;S$3,0,IF(VLOOKUP($E127,'Country Indicator Data'!$B$4:$N$300,13,FALSE)&lt;S$4,5,(S$3-VLOOKUP($E127,'Country Indicator Data'!$B$4:$N$300,13,FALSE))/(S$3-S$4)*5)),1))))</f>
        <v>3.5</v>
      </c>
      <c r="T127" s="163">
        <f>IF(LEN(E127)&gt;3,((IF(VLOOKUP($C127,'Regional Crises'!$B$1:$R$66,14,FALSE)="x","x",ROUND(IF(VLOOKUP($C127,'Regional Crises'!$B$1:$R$66,14,FALSE)&gt;T$3,0,IF(VLOOKUP($C127,'Regional Crises'!$B$1:$R$66,14,FALSE)&lt;T$4,5,(T$3-VLOOKUP($C127,'Regional Crises'!$B$1:$R$66,14,FALSE))/(T$3-T$4)*5)),1)))),(IF(VLOOKUP($E127,'Country Indicator Data'!$B$4:$N$300,10,FALSE)="x","x",ROUND(IF(VLOOKUP($E127,'Country Indicator Data'!$B$4:$N$300,10,FALSE)&gt;T$3,0,IF(VLOOKUP($E127,'Country Indicator Data'!$B$4:$N$300,10,FALSE)&lt;T$4,5,(T$3-VLOOKUP($E127,'Country Indicator Data'!$B$4:$N$300,10,FALSE))/(T$3-T$4)*5)),1))))</f>
        <v>3.4</v>
      </c>
      <c r="U127" s="163">
        <f>IF(LEN(E127)&gt;3,((IF(VLOOKUP($C127,'Regional Crises'!$B$1:$R$66,15,FALSE)="x","x",ROUND(IF(VLOOKUP($C127,'Regional Crises'!$B$1:$R$66,15,FALSE)&gt;U$3,0,IF(VLOOKUP($C127,'Regional Crises'!$B$1:$R$66,15,FALSE)&lt;U$4,5,(U$3-VLOOKUP($C127,'Regional Crises'!$B$1:$R$66,15,FALSE))/(U$3-U$4)*5)),1)))),(IF(VLOOKUP($E127,'Country Indicator Data'!$B$4:$N$300,11,FALSE)="x","x",ROUND(IF(VLOOKUP($E127,'Country Indicator Data'!$B$4:$N$300,11,FALSE)&gt;U$3,0,IF(VLOOKUP($E127,'Country Indicator Data'!$B$4:$N$300,11,FALSE)&lt;U$4,5,(U$3-VLOOKUP($E127,'Country Indicator Data'!$B$4:$N$300,11,FALSE))/(U$3-U$4)*5)),1))))</f>
        <v>3</v>
      </c>
      <c r="V127" s="163">
        <f>IF(LEN(E127)&gt;3,((IF(VLOOKUP($C127,'Regional Crises'!$B$1:$R$66,16,FALSE)="x","x",ROUND(IF(VLOOKUP($C127,'Regional Crises'!$B$1:$R$66,16,FALSE)&gt;V$3,0,IF(VLOOKUP($C127,'Regional Crises'!$B$1:$R$66,16,FALSE)&lt;V$4,5,(V$3-VLOOKUP($C127,'Regional Crises'!$B$1:$R$66,16,FALSE))/(V$3-V$4)*5)),1)))),(IF(VLOOKUP($E127,'Country Indicator Data'!$B$4:$N$300,12,FALSE)="x","x",ROUND(IF(VLOOKUP($E127,'Country Indicator Data'!$B$4:$N$300,12,FALSE)&gt;V$3,0,IF(VLOOKUP($E127,'Country Indicator Data'!$B$4:$N$300,12,FALSE)&lt;V$4,5,(V$3-VLOOKUP($E127,'Country Indicator Data'!$B$4:$N$300,12,FALSE))/(V$3-V$4)*5)),1))))</f>
        <v>3.7</v>
      </c>
      <c r="W127" s="163">
        <f t="shared" si="44"/>
        <v>3.4</v>
      </c>
      <c r="X127" s="163">
        <f t="shared" si="45"/>
        <v>3.4</v>
      </c>
      <c r="Y127" s="184">
        <f>IF('Core Indicators'!FC124="x","x",IF('Core Indicators'!FC124&gt;=5,5,IF('Core Indicators'!FC124&gt;=4,4,IF('Core Indicators'!FC124&gt;=3,3,IF('Core Indicators'!FC124&gt;=2,2,IF('Core Indicators'!FC124&gt;=1,1,0))))))</f>
        <v>5</v>
      </c>
      <c r="Z127" s="163">
        <f t="shared" si="46"/>
        <v>5</v>
      </c>
      <c r="AA127" s="184">
        <f>'Crisis Indicator Data'!Y124</f>
        <v>1</v>
      </c>
      <c r="AB127" s="184">
        <f>'Crisis Indicator Data'!Z124</f>
        <v>3</v>
      </c>
      <c r="AC127" s="184">
        <f>'Crisis Indicator Data'!AA124</f>
        <v>3</v>
      </c>
      <c r="AD127" s="184">
        <f>'Crisis Indicator Data'!AB124</f>
        <v>2</v>
      </c>
      <c r="AE127" s="184">
        <f t="shared" si="47"/>
        <v>4</v>
      </c>
      <c r="AF127" s="184">
        <f>'Crisis Indicator Data'!AC124</f>
        <v>2</v>
      </c>
      <c r="AG127" s="184">
        <f>'Crisis Indicator Data'!AD124</f>
        <v>3</v>
      </c>
      <c r="AH127" s="184">
        <f t="shared" si="48"/>
        <v>5</v>
      </c>
      <c r="AI127" s="184">
        <f>'Crisis Indicator Data'!AE124</f>
        <v>3</v>
      </c>
      <c r="AJ127" s="184">
        <f>'Crisis Indicator Data'!AF124</f>
        <v>3</v>
      </c>
      <c r="AK127" s="184">
        <f>'Crisis Indicator Data'!AG124</f>
        <v>0</v>
      </c>
      <c r="AL127" s="184">
        <f t="shared" si="49"/>
        <v>4</v>
      </c>
      <c r="AM127" s="163">
        <f t="shared" si="50"/>
        <v>4</v>
      </c>
      <c r="AN127" s="163">
        <f t="shared" si="51"/>
        <v>4.5</v>
      </c>
    </row>
    <row r="128" spans="1:40" ht="13.5" customHeight="1" x14ac:dyDescent="0.35">
      <c r="A128" s="172" t="str">
        <f>'Crisis Indicator Data'!A125</f>
        <v xml:space="preserve">Eastern Mediterranean Route </v>
      </c>
      <c r="B128" s="173">
        <f>'Crisis Indicator Data'!B125</f>
        <v>0</v>
      </c>
      <c r="C128" s="173" t="str">
        <f>'Crisis Indicator Data'!C125</f>
        <v>REG006</v>
      </c>
      <c r="D128" s="173" t="str">
        <f>'Crisis Indicator Data'!D125</f>
        <v>Türkiye,Greece</v>
      </c>
      <c r="E128" s="174" t="str">
        <f>'Crisis Indicator Data'!E125</f>
        <v>TUR,GRC</v>
      </c>
      <c r="F128" s="163">
        <f>IF(LEN(E128)&gt;3,(IF(VLOOKUP($C128,'Regional Crises'!$B$1:$R$66,7,FALSE)="x","x",ROUND(IF(VLOOKUP($C128,'Regional Crises'!$B$1:$R$66,7,FALSE)&gt;$F$3,5,IF(VLOOKUP($C128,'Regional Crises'!$B$1:$R$66,7,FALSE)&lt;F$4,0,($F$3-VLOOKUP($C128,'Regional Crises'!$B$1:$R$66,7,FALSE))/($F$3-$F$4)*5)),1))),IF(VLOOKUP($E128,'Country Indicator Data'!$B$4:$N$300,3,FALSE)="x","x",ROUND(IF(VLOOKUP($E128,'Country Indicator Data'!$B$4:$N$300,3,FALSE)&gt;$F$3,5,IF(VLOOKUP($E128,'Country Indicator Data'!$B$4:$N$300,3,FALSE)&lt;$F$4,0,($F$3-VLOOKUP($E128,'Country Indicator Data'!$B$4:$N$300,3,FALSE))/($F$3-$F$4)*5)),1)))</f>
        <v>2.1</v>
      </c>
      <c r="G128" s="163">
        <f>IF(LEN(E128)&gt;3,(IF(VLOOKUP($C128,'Regional Crises'!$B$1:$R$66,9,FALSE)="x","x",ROUND(IF(VLOOKUP($C128,'Regional Crises'!$B$1:$R$66,9,FALSE)&gt;G$3,5,IF(VLOOKUP($C128,'Regional Crises'!$B$1:$R$66,9,FALSE)&lt;G$4,0,(G$3-VLOOKUP($C128,'Regional Crises'!$B$1:$R$66,9,FALSE))/(G$3-G$4)*5)),1))),IF(VLOOKUP($E128,'Country Indicator Data'!$B$4:$N$300,5,FALSE)="x","x",ROUND(IF(VLOOKUP($E128,'Country Indicator Data'!$B$4:$N$300,5,FALSE)&gt;G$3,5,IF(VLOOKUP($E128,'Country Indicator Data'!$B$4:$N$300,5,FALSE)&lt;G$4,0,(G$3-VLOOKUP($E128,'Country Indicator Data'!$B$4:$N$300,5,FALSE))/(G$3-G$4)*5)),1)))</f>
        <v>2.9</v>
      </c>
      <c r="H128" s="163">
        <f t="shared" si="39"/>
        <v>2.5</v>
      </c>
      <c r="I128" s="163">
        <f>IF(LEN(E128)&gt;3,(IF(VLOOKUP($C128,'Regional Crises'!$B$1:$R$66,6,FALSE)="x","x",ROUND(IF(VLOOKUP($C128,'Regional Crises'!$B$1:$R$66,6,FALSE)&gt;I$3,5,IF(VLOOKUP($C128,'Regional Crises'!$B$1:$R$66,6,FALSE)&lt;I$4,0,5-(I$3-VLOOKUP($C128,'Regional Crises'!$B$1:$R$66,6,FALSE))/(I$3-I$4)*5)),1))),IF(VLOOKUP($E128,'Country Indicator Data'!$B$4:$N$300,2,FALSE)="x","x",ROUND(IF(VLOOKUP($E128,'Country Indicator Data'!$B$4:$N$300,2,FALSE)&gt;I$3,5,IF(VLOOKUP($E128,'Country Indicator Data'!$B$4:$N$300,2,FALSE)&lt;I$4,0,5-(I$3-VLOOKUP($E128,'Country Indicator Data'!$B$4:$N$300,2,FALSE))/(I$3-I$4)*5)),1)))</f>
        <v>1.2</v>
      </c>
      <c r="J128" s="163">
        <f>IF(LEN(E128)&gt;3,(IF(VLOOKUP($C128,'Regional Crises'!$B$1:$R$66,8,FALSE)="x","x",ROUND(IF(VLOOKUP($C128,'Regional Crises'!$B$1:$R$66,8,FALSE)&gt;J$3,5,IF(VLOOKUP($C128,'Regional Crises'!$B$1:$R$66,8,FALSE)&lt;J$4,0,5-(J$3-VLOOKUP($C128,'Regional Crises'!$B$1:$R$66,8,FALSE))/(J$3-J$4)*5)),1))),IF(VLOOKUP($E128,'Country Indicator Data'!$B$4:$N$300,4,FALSE)="x","x",ROUND(IF(VLOOKUP($E128,'Country Indicator Data'!$B$4:$N$300,4,FALSE)&gt;J$3,5,IF(VLOOKUP($E128,'Country Indicator Data'!$B$4:$N$300,4,FALSE)&lt;J$4,0,5-(J$3-VLOOKUP($E128,'Country Indicator Data'!$B$4:$N$300,4,FALSE))/(J$3-J$4)*5)),1)))</f>
        <v>1.8</v>
      </c>
      <c r="K128" s="163">
        <f t="shared" si="40"/>
        <v>1.5</v>
      </c>
      <c r="L128" s="163">
        <f>IF(LEN(E128)&gt;3,(IF(VLOOKUP($C128,'Regional Crises'!$B$1:$R$66,10,FALSE)="x","x",ROUND(IF(VLOOKUP($C128,'Regional Crises'!$B$1:$R$66,10,FALSE)&gt;L$3,5,IF(VLOOKUP($C128,'Regional Crises'!$B$1:$R$66,10,FALSE)&lt;L$4,0,5-(L$3-VLOOKUP($C128,'Regional Crises'!$B$1:$R$66,10,FALSE))/(L$3-L$4)*5)),1))),IF(VLOOKUP($E128,'Country Indicator Data'!$B$4:$N$300,6,FALSE)="x","x",ROUND(IF(VLOOKUP($E128,'Country Indicator Data'!$B$4:$N$300,6,FALSE)&gt;L$3,5,IF(VLOOKUP($E128,'Country Indicator Data'!$B$4:$N$300,6,FALSE)&lt;L$4,0,5-(L$3-VLOOKUP($E128,'Country Indicator Data'!$B$4:$N$300,6,FALSE))/(L$3-L$4)*5)),1)))</f>
        <v>1.4</v>
      </c>
      <c r="M128" s="163">
        <f>IF(LEN(E128)&gt;3,(IF(VLOOKUP($C128,'Regional Crises'!$B$1:$R$66,11,FALSE)="x","x",ROUND(IF(VLOOKUP($C128,'Regional Crises'!$B$1:$R$66,11,FALSE)&gt;M$3,5,IF(VLOOKUP($C128,'Regional Crises'!$B$1:$R$66,11,FALSE)&lt;M$4,0,5-(M$3-VLOOKUP($C128,'Regional Crises'!$B$1:$R$66,11,FALSE))/(M$3-M$4)*5)),1))),IF(VLOOKUP($E128,'Country Indicator Data'!$B$4:$N$300,7,FALSE)="x","x",ROUND(IF(VLOOKUP($E128,'Country Indicator Data'!$B$4:$N$300,7,FALSE)&gt;M$3,5,IF(VLOOKUP($E128,'Country Indicator Data'!$B$4:$N$300,7,FALSE)&lt;M$4,0,5-(M$3-VLOOKUP($E128,'Country Indicator Data'!$B$4:$N$300,7,FALSE))/(M$3-M$4)*5)),1)))</f>
        <v>1.6</v>
      </c>
      <c r="N128" s="163">
        <f t="shared" si="41"/>
        <v>1.5</v>
      </c>
      <c r="O128" s="163">
        <f t="shared" si="42"/>
        <v>1.8333333333333333</v>
      </c>
      <c r="P128" s="163">
        <f>IF(LEN(E128)&gt;3,VLOOKUP(C128,'Regional Crises'!$B$1:$R$69,12,FALSE),VLOOKUP(E128,'Country Indicator Data'!$B$4:$I$300,8,FALSE))</f>
        <v>3.5</v>
      </c>
      <c r="Q128" s="163">
        <f>IF(LEN(E128)&gt;3,((IF(VLOOKUP($C128,'Regional Crises'!$B$1:$R$66,13,FALSE)="x","x",ROUND(IF(VLOOKUP($C128,'Regional Crises'!$B$1:$R$66,13,FALSE)&gt;Q$3,5,IF(VLOOKUP($C128,'Regional Crises'!$B$1:$R$66,13,FALSE)&lt;Q$4,0,5-(LOG(Q$3)-LOG(VLOOKUP($C128,'Regional Crises'!$B$1:$R$66,13,FALSE)))/(LOG(Q$3)-LOG(Q$4))*5)),1)))),(IF(VLOOKUP($E128,'Country Indicator Data'!$B$4:$N$300,9,FALSE)="x","x",ROUND(IF(VLOOKUP($E128,'Country Indicator Data'!$B$4:$N$300,9,FALSE)&gt;Q$3,5,IF(VLOOKUP($E128,'Country Indicator Data'!$B$4:$N$300,9,FALSE)&lt;Q$4,0,5-(LOG(Q$3)-LOG(VLOOKUP($E128,'Country Indicator Data'!$B$4:$N$300,9,FALSE)))/(LOG(Q$3)-LOG(Q$4))*5)),1))))</f>
        <v>1.1000000000000001</v>
      </c>
      <c r="R128" s="163">
        <f t="shared" si="43"/>
        <v>2.2999999999999998</v>
      </c>
      <c r="S128" s="163">
        <f>IF(LEN(E128)&gt;3,((IF(VLOOKUP($C128,'Regional Crises'!$B$1:$R$66,17,FALSE)="x","x",ROUND(IF(VLOOKUP($C128,'Regional Crises'!$B$1:$R$66,17,FALSE)&gt;S$3,0,IF(VLOOKUP($C128,'Regional Crises'!$B$1:$R$66,17,FALSE)&lt;S$4,5,(S$3-VLOOKUP($C128,'Regional Crises'!$B$1:$R$66,17,FALSE))/(S$3-S$4)*5)),1)))),(IF(VLOOKUP($E128,'Country Indicator Data'!$B$4:$N$300,13,FALSE)="x","x",ROUND(IF(VLOOKUP($E128,'Country Indicator Data'!$B$4:$N$300,13,FALSE)&gt;S$3,0,IF(VLOOKUP($E128,'Country Indicator Data'!$B$4:$N$300,13,FALSE)&lt;S$4,5,(S$3-VLOOKUP($E128,'Country Indicator Data'!$B$4:$N$300,13,FALSE))/(S$3-S$4)*5)),1))))</f>
        <v>2.9</v>
      </c>
      <c r="T128" s="163">
        <f>IF(LEN(E128)&gt;3,((IF(VLOOKUP($C128,'Regional Crises'!$B$1:$R$66,14,FALSE)="x","x",ROUND(IF(VLOOKUP($C128,'Regional Crises'!$B$1:$R$66,14,FALSE)&gt;T$3,0,IF(VLOOKUP($C128,'Regional Crises'!$B$1:$R$66,14,FALSE)&lt;T$4,5,(T$3-VLOOKUP($C128,'Regional Crises'!$B$1:$R$66,14,FALSE))/(T$3-T$4)*5)),1)))),(IF(VLOOKUP($E128,'Country Indicator Data'!$B$4:$N$300,10,FALSE)="x","x",ROUND(IF(VLOOKUP($E128,'Country Indicator Data'!$B$4:$N$300,10,FALSE)&gt;T$3,0,IF(VLOOKUP($E128,'Country Indicator Data'!$B$4:$N$300,10,FALSE)&lt;T$4,5,(T$3-VLOOKUP($E128,'Country Indicator Data'!$B$4:$N$300,10,FALSE))/(T$3-T$4)*5)),1))))</f>
        <v>2.6</v>
      </c>
      <c r="U128" s="163">
        <f>IF(LEN(E128)&gt;3,((IF(VLOOKUP($C128,'Regional Crises'!$B$1:$R$66,15,FALSE)="x","x",ROUND(IF(VLOOKUP($C128,'Regional Crises'!$B$1:$R$66,15,FALSE)&gt;U$3,0,IF(VLOOKUP($C128,'Regional Crises'!$B$1:$R$66,15,FALSE)&lt;U$4,5,(U$3-VLOOKUP($C128,'Regional Crises'!$B$1:$R$66,15,FALSE))/(U$3-U$4)*5)),1)))),(IF(VLOOKUP($E128,'Country Indicator Data'!$B$4:$N$300,11,FALSE)="x","x",ROUND(IF(VLOOKUP($E128,'Country Indicator Data'!$B$4:$N$300,11,FALSE)&gt;U$3,0,IF(VLOOKUP($E128,'Country Indicator Data'!$B$4:$N$300,11,FALSE)&lt;U$4,5,(U$3-VLOOKUP($E128,'Country Indicator Data'!$B$4:$N$300,11,FALSE))/(U$3-U$4)*5)),1))))</f>
        <v>2.5</v>
      </c>
      <c r="V128" s="163">
        <f>IF(LEN(E128)&gt;3,((IF(VLOOKUP($C128,'Regional Crises'!$B$1:$R$66,16,FALSE)="x","x",ROUND(IF(VLOOKUP($C128,'Regional Crises'!$B$1:$R$66,16,FALSE)&gt;V$3,0,IF(VLOOKUP($C128,'Regional Crises'!$B$1:$R$66,16,FALSE)&lt;V$4,5,(V$3-VLOOKUP($C128,'Regional Crises'!$B$1:$R$66,16,FALSE))/(V$3-V$4)*5)),1)))),(IF(VLOOKUP($E128,'Country Indicator Data'!$B$4:$N$300,12,FALSE)="x","x",ROUND(IF(VLOOKUP($E128,'Country Indicator Data'!$B$4:$N$300,12,FALSE)&gt;V$3,0,IF(VLOOKUP($E128,'Country Indicator Data'!$B$4:$N$300,12,FALSE)&lt;V$4,5,(V$3-VLOOKUP($E128,'Country Indicator Data'!$B$4:$N$300,12,FALSE))/(V$3-V$4)*5)),1))))</f>
        <v>2.1</v>
      </c>
      <c r="W128" s="163">
        <f t="shared" si="44"/>
        <v>2.5</v>
      </c>
      <c r="X128" s="163">
        <f t="shared" si="45"/>
        <v>2.2000000000000002</v>
      </c>
      <c r="Y128" s="184">
        <f>IF('Core Indicators'!FC125="x","x",IF('Core Indicators'!FC125&gt;=5,5,IF('Core Indicators'!FC125&gt;=4,4,IF('Core Indicators'!FC125&gt;=3,3,IF('Core Indicators'!FC125&gt;=2,2,IF('Core Indicators'!FC125&gt;=1,1,0))))))</f>
        <v>3</v>
      </c>
      <c r="Z128" s="163">
        <f t="shared" si="46"/>
        <v>3</v>
      </c>
      <c r="AA128" s="184">
        <f>'Crisis Indicator Data'!Y125</f>
        <v>1</v>
      </c>
      <c r="AB128" s="184">
        <f>'Crisis Indicator Data'!Z125</f>
        <v>1</v>
      </c>
      <c r="AC128" s="184">
        <f>'Crisis Indicator Data'!AA125</f>
        <v>1</v>
      </c>
      <c r="AD128" s="184">
        <f>'Crisis Indicator Data'!AB125</f>
        <v>0</v>
      </c>
      <c r="AE128" s="184">
        <f t="shared" si="47"/>
        <v>2</v>
      </c>
      <c r="AF128" s="184">
        <f>'Crisis Indicator Data'!AC125</f>
        <v>2</v>
      </c>
      <c r="AG128" s="184">
        <f>'Crisis Indicator Data'!AD125</f>
        <v>3</v>
      </c>
      <c r="AH128" s="184">
        <f t="shared" si="48"/>
        <v>5</v>
      </c>
      <c r="AI128" s="184">
        <f>'Crisis Indicator Data'!AE125</f>
        <v>0</v>
      </c>
      <c r="AJ128" s="184">
        <f>'Crisis Indicator Data'!AF125</f>
        <v>3</v>
      </c>
      <c r="AK128" s="184">
        <f>'Crisis Indicator Data'!AG125</f>
        <v>0</v>
      </c>
      <c r="AL128" s="184">
        <f t="shared" si="49"/>
        <v>3</v>
      </c>
      <c r="AM128" s="163">
        <f t="shared" si="50"/>
        <v>3</v>
      </c>
      <c r="AN128" s="163">
        <f t="shared" si="51"/>
        <v>3</v>
      </c>
    </row>
    <row r="129" spans="1:40" ht="13.5" customHeight="1" x14ac:dyDescent="0.35">
      <c r="A129" s="172" t="str">
        <f>'Crisis Indicator Data'!A126</f>
        <v>Central Mediterranean Route</v>
      </c>
      <c r="B129" s="173">
        <f>'Crisis Indicator Data'!B126</f>
        <v>0</v>
      </c>
      <c r="C129" s="173" t="str">
        <f>'Crisis Indicator Data'!C126</f>
        <v>REG007</v>
      </c>
      <c r="D129" s="173" t="str">
        <f>'Crisis Indicator Data'!D126</f>
        <v>Algeria,Tunisia,Libya,Italy</v>
      </c>
      <c r="E129" s="174" t="str">
        <f>'Crisis Indicator Data'!E126</f>
        <v>DZA,TUN,LBY,ITA</v>
      </c>
      <c r="F129" s="163">
        <f>IF(LEN(E129)&gt;3,(IF(VLOOKUP($C129,'Regional Crises'!$B$1:$R$66,7,FALSE)="x","x",ROUND(IF(VLOOKUP($C129,'Regional Crises'!$B$1:$R$66,7,FALSE)&gt;$F$3,5,IF(VLOOKUP($C129,'Regional Crises'!$B$1:$R$66,7,FALSE)&lt;F$4,0,($F$3-VLOOKUP($C129,'Regional Crises'!$B$1:$R$66,7,FALSE))/($F$3-$F$4)*5)),1))),IF(VLOOKUP($E129,'Country Indicator Data'!$B$4:$N$300,3,FALSE)="x","x",ROUND(IF(VLOOKUP($E129,'Country Indicator Data'!$B$4:$N$300,3,FALSE)&gt;$F$3,5,IF(VLOOKUP($E129,'Country Indicator Data'!$B$4:$N$300,3,FALSE)&lt;$F$4,0,($F$3-VLOOKUP($E129,'Country Indicator Data'!$B$4:$N$300,3,FALSE))/($F$3-$F$4)*5)),1)))</f>
        <v>2.9</v>
      </c>
      <c r="G129" s="163">
        <f>IF(LEN(E129)&gt;3,(IF(VLOOKUP($C129,'Regional Crises'!$B$1:$R$66,9,FALSE)="x","x",ROUND(IF(VLOOKUP($C129,'Regional Crises'!$B$1:$R$66,9,FALSE)&gt;G$3,5,IF(VLOOKUP($C129,'Regional Crises'!$B$1:$R$66,9,FALSE)&lt;G$4,0,(G$3-VLOOKUP($C129,'Regional Crises'!$B$1:$R$66,9,FALSE))/(G$3-G$4)*5)),1))),IF(VLOOKUP($E129,'Country Indicator Data'!$B$4:$N$300,5,FALSE)="x","x",ROUND(IF(VLOOKUP($E129,'Country Indicator Data'!$B$4:$N$300,5,FALSE)&gt;G$3,5,IF(VLOOKUP($E129,'Country Indicator Data'!$B$4:$N$300,5,FALSE)&lt;G$4,0,(G$3-VLOOKUP($E129,'Country Indicator Data'!$B$4:$N$300,5,FALSE))/(G$3-G$4)*5)),1)))</f>
        <v>3.1</v>
      </c>
      <c r="H129" s="163">
        <f t="shared" si="39"/>
        <v>3</v>
      </c>
      <c r="I129" s="163">
        <f>IF(LEN(E129)&gt;3,(IF(VLOOKUP($C129,'Regional Crises'!$B$1:$R$66,6,FALSE)="x","x",ROUND(IF(VLOOKUP($C129,'Regional Crises'!$B$1:$R$66,6,FALSE)&gt;I$3,5,IF(VLOOKUP($C129,'Regional Crises'!$B$1:$R$66,6,FALSE)&lt;I$4,0,5-(I$3-VLOOKUP($C129,'Regional Crises'!$B$1:$R$66,6,FALSE))/(I$3-I$4)*5)),1))),IF(VLOOKUP($E129,'Country Indicator Data'!$B$4:$N$300,2,FALSE)="x","x",ROUND(IF(VLOOKUP($E129,'Country Indicator Data'!$B$4:$N$300,2,FALSE)&gt;I$3,5,IF(VLOOKUP($E129,'Country Indicator Data'!$B$4:$N$300,2,FALSE)&lt;I$4,0,5-(I$3-VLOOKUP($E129,'Country Indicator Data'!$B$4:$N$300,2,FALSE))/(I$3-I$4)*5)),1)))</f>
        <v>1.1000000000000001</v>
      </c>
      <c r="J129" s="163">
        <f>IF(LEN(E129)&gt;3,(IF(VLOOKUP($C129,'Regional Crises'!$B$1:$R$66,8,FALSE)="x","x",ROUND(IF(VLOOKUP($C129,'Regional Crises'!$B$1:$R$66,8,FALSE)&gt;J$3,5,IF(VLOOKUP($C129,'Regional Crises'!$B$1:$R$66,8,FALSE)&lt;J$4,0,5-(J$3-VLOOKUP($C129,'Regional Crises'!$B$1:$R$66,8,FALSE))/(J$3-J$4)*5)),1))),IF(VLOOKUP($E129,'Country Indicator Data'!$B$4:$N$300,4,FALSE)="x","x",ROUND(IF(VLOOKUP($E129,'Country Indicator Data'!$B$4:$N$300,4,FALSE)&gt;J$3,5,IF(VLOOKUP($E129,'Country Indicator Data'!$B$4:$N$300,4,FALSE)&lt;J$4,0,5-(J$3-VLOOKUP($E129,'Country Indicator Data'!$B$4:$N$300,4,FALSE))/(J$3-J$4)*5)),1)))</f>
        <v>0.7</v>
      </c>
      <c r="K129" s="163">
        <f t="shared" si="40"/>
        <v>0.9</v>
      </c>
      <c r="L129" s="163">
        <f>IF(LEN(E129)&gt;3,(IF(VLOOKUP($C129,'Regional Crises'!$B$1:$R$66,10,FALSE)="x","x",ROUND(IF(VLOOKUP($C129,'Regional Crises'!$B$1:$R$66,10,FALSE)&gt;L$3,5,IF(VLOOKUP($C129,'Regional Crises'!$B$1:$R$66,10,FALSE)&lt;L$4,0,5-(L$3-VLOOKUP($C129,'Regional Crises'!$B$1:$R$66,10,FALSE))/(L$3-L$4)*5)),1))),IF(VLOOKUP($E129,'Country Indicator Data'!$B$4:$N$300,6,FALSE)="x","x",ROUND(IF(VLOOKUP($E129,'Country Indicator Data'!$B$4:$N$300,6,FALSE)&gt;L$3,5,IF(VLOOKUP($E129,'Country Indicator Data'!$B$4:$N$300,6,FALSE)&lt;L$4,0,5-(L$3-VLOOKUP($E129,'Country Indicator Data'!$B$4:$N$300,6,FALSE))/(L$3-L$4)*5)),1)))</f>
        <v>1.6</v>
      </c>
      <c r="M129" s="163">
        <f>IF(LEN(E129)&gt;3,(IF(VLOOKUP($C129,'Regional Crises'!$B$1:$R$66,11,FALSE)="x","x",ROUND(IF(VLOOKUP($C129,'Regional Crises'!$B$1:$R$66,11,FALSE)&gt;M$3,5,IF(VLOOKUP($C129,'Regional Crises'!$B$1:$R$66,11,FALSE)&lt;M$4,0,5-(M$3-VLOOKUP($C129,'Regional Crises'!$B$1:$R$66,11,FALSE))/(M$3-M$4)*5)),1))),IF(VLOOKUP($E129,'Country Indicator Data'!$B$4:$N$300,7,FALSE)="x","x",ROUND(IF(VLOOKUP($E129,'Country Indicator Data'!$B$4:$N$300,7,FALSE)&gt;M$3,5,IF(VLOOKUP($E129,'Country Indicator Data'!$B$4:$N$300,7,FALSE)&lt;M$4,0,5-(M$3-VLOOKUP($E129,'Country Indicator Data'!$B$4:$N$300,7,FALSE))/(M$3-M$4)*5)),1)))</f>
        <v>0.9</v>
      </c>
      <c r="N129" s="163">
        <f t="shared" si="41"/>
        <v>1.25</v>
      </c>
      <c r="O129" s="163">
        <f t="shared" si="42"/>
        <v>1.7166666666666668</v>
      </c>
      <c r="P129" s="163">
        <f>IF(LEN(E129)&gt;3,VLOOKUP(C129,'Regional Crises'!$B$1:$R$69,12,FALSE),VLOOKUP(E129,'Country Indicator Data'!$B$4:$I$300,8,FALSE))</f>
        <v>2</v>
      </c>
      <c r="Q129" s="163">
        <f>IF(LEN(E129)&gt;3,((IF(VLOOKUP($C129,'Regional Crises'!$B$1:$R$66,13,FALSE)="x","x",ROUND(IF(VLOOKUP($C129,'Regional Crises'!$B$1:$R$66,13,FALSE)&gt;Q$3,5,IF(VLOOKUP($C129,'Regional Crises'!$B$1:$R$66,13,FALSE)&lt;Q$4,0,5-(LOG(Q$3)-LOG(VLOOKUP($C129,'Regional Crises'!$B$1:$R$66,13,FALSE)))/(LOG(Q$3)-LOG(Q$4))*5)),1)))),(IF(VLOOKUP($E129,'Country Indicator Data'!$B$4:$N$300,9,FALSE)="x","x",ROUND(IF(VLOOKUP($E129,'Country Indicator Data'!$B$4:$N$300,9,FALSE)&gt;Q$3,5,IF(VLOOKUP($E129,'Country Indicator Data'!$B$4:$N$300,9,FALSE)&lt;Q$4,0,5-(LOG(Q$3)-LOG(VLOOKUP($E129,'Country Indicator Data'!$B$4:$N$300,9,FALSE)))/(LOG(Q$3)-LOG(Q$4))*5)),1))))</f>
        <v>4.2</v>
      </c>
      <c r="R129" s="163">
        <f t="shared" si="43"/>
        <v>3.1</v>
      </c>
      <c r="S129" s="163">
        <f>IF(LEN(E129)&gt;3,((IF(VLOOKUP($C129,'Regional Crises'!$B$1:$R$66,17,FALSE)="x","x",ROUND(IF(VLOOKUP($C129,'Regional Crises'!$B$1:$R$66,17,FALSE)&gt;S$3,0,IF(VLOOKUP($C129,'Regional Crises'!$B$1:$R$66,17,FALSE)&lt;S$4,5,(S$3-VLOOKUP($C129,'Regional Crises'!$B$1:$R$66,17,FALSE))/(S$3-S$4)*5)),1)))),(IF(VLOOKUP($E129,'Country Indicator Data'!$B$4:$N$300,13,FALSE)="x","x",ROUND(IF(VLOOKUP($E129,'Country Indicator Data'!$B$4:$N$300,13,FALSE)&gt;S$3,0,IF(VLOOKUP($E129,'Country Indicator Data'!$B$4:$N$300,13,FALSE)&lt;S$4,5,(S$3-VLOOKUP($E129,'Country Indicator Data'!$B$4:$N$300,13,FALSE))/(S$3-S$4)*5)),1))))</f>
        <v>3.1</v>
      </c>
      <c r="T129" s="163">
        <f>IF(LEN(E129)&gt;3,((IF(VLOOKUP($C129,'Regional Crises'!$B$1:$R$66,14,FALSE)="x","x",ROUND(IF(VLOOKUP($C129,'Regional Crises'!$B$1:$R$66,14,FALSE)&gt;T$3,0,IF(VLOOKUP($C129,'Regional Crises'!$B$1:$R$66,14,FALSE)&lt;T$4,5,(T$3-VLOOKUP($C129,'Regional Crises'!$B$1:$R$66,14,FALSE))/(T$3-T$4)*5)),1)))),(IF(VLOOKUP($E129,'Country Indicator Data'!$B$4:$N$300,10,FALSE)="x","x",ROUND(IF(VLOOKUP($E129,'Country Indicator Data'!$B$4:$N$300,10,FALSE)&gt;T$3,0,IF(VLOOKUP($E129,'Country Indicator Data'!$B$4:$N$300,10,FALSE)&lt;T$4,5,(T$3-VLOOKUP($E129,'Country Indicator Data'!$B$4:$N$300,10,FALSE))/(T$3-T$4)*5)),1))))</f>
        <v>3.1</v>
      </c>
      <c r="U129" s="163">
        <f>IF(LEN(E129)&gt;3,((IF(VLOOKUP($C129,'Regional Crises'!$B$1:$R$66,15,FALSE)="x","x",ROUND(IF(VLOOKUP($C129,'Regional Crises'!$B$1:$R$66,15,FALSE)&gt;U$3,0,IF(VLOOKUP($C129,'Regional Crises'!$B$1:$R$66,15,FALSE)&lt;U$4,5,(U$3-VLOOKUP($C129,'Regional Crises'!$B$1:$R$66,15,FALSE))/(U$3-U$4)*5)),1)))),(IF(VLOOKUP($E129,'Country Indicator Data'!$B$4:$N$300,11,FALSE)="x","x",ROUND(IF(VLOOKUP($E129,'Country Indicator Data'!$B$4:$N$300,11,FALSE)&gt;U$3,0,IF(VLOOKUP($E129,'Country Indicator Data'!$B$4:$N$300,11,FALSE)&lt;U$4,5,(U$3-VLOOKUP($E129,'Country Indicator Data'!$B$4:$N$300,11,FALSE))/(U$3-U$4)*5)),1))))</f>
        <v>2.9</v>
      </c>
      <c r="V129" s="163">
        <f>IF(LEN(E129)&gt;3,((IF(VLOOKUP($C129,'Regional Crises'!$B$1:$R$66,16,FALSE)="x","x",ROUND(IF(VLOOKUP($C129,'Regional Crises'!$B$1:$R$66,16,FALSE)&gt;V$3,0,IF(VLOOKUP($C129,'Regional Crises'!$B$1:$R$66,16,FALSE)&lt;V$4,5,(V$3-VLOOKUP($C129,'Regional Crises'!$B$1:$R$66,16,FALSE))/(V$3-V$4)*5)),1)))),(IF(VLOOKUP($E129,'Country Indicator Data'!$B$4:$N$300,12,FALSE)="x","x",ROUND(IF(VLOOKUP($E129,'Country Indicator Data'!$B$4:$N$300,12,FALSE)&gt;V$3,0,IF(VLOOKUP($E129,'Country Indicator Data'!$B$4:$N$300,12,FALSE)&lt;V$4,5,(V$3-VLOOKUP($E129,'Country Indicator Data'!$B$4:$N$300,12,FALSE))/(V$3-V$4)*5)),1))))</f>
        <v>2.7</v>
      </c>
      <c r="W129" s="163">
        <f t="shared" si="44"/>
        <v>3</v>
      </c>
      <c r="X129" s="163">
        <f t="shared" si="45"/>
        <v>2.6</v>
      </c>
      <c r="Y129" s="184">
        <f>IF('Core Indicators'!FC126="x","x",IF('Core Indicators'!FC126&gt;=5,5,IF('Core Indicators'!FC126&gt;=4,4,IF('Core Indicators'!FC126&gt;=3,3,IF('Core Indicators'!FC126&gt;=2,2,IF('Core Indicators'!FC126&gt;=1,1,0))))))</f>
        <v>4</v>
      </c>
      <c r="Z129" s="163">
        <f t="shared" si="46"/>
        <v>4</v>
      </c>
      <c r="AA129" s="184">
        <f>'Crisis Indicator Data'!Y126</f>
        <v>0</v>
      </c>
      <c r="AB129" s="184">
        <f>'Crisis Indicator Data'!Z126</f>
        <v>1</v>
      </c>
      <c r="AC129" s="184">
        <f>'Crisis Indicator Data'!AA126</f>
        <v>1</v>
      </c>
      <c r="AD129" s="184">
        <f>'Crisis Indicator Data'!AB126</f>
        <v>2</v>
      </c>
      <c r="AE129" s="184">
        <f t="shared" si="47"/>
        <v>2</v>
      </c>
      <c r="AF129" s="184">
        <f>'Crisis Indicator Data'!AC126</f>
        <v>2</v>
      </c>
      <c r="AG129" s="184">
        <f>'Crisis Indicator Data'!AD126</f>
        <v>2</v>
      </c>
      <c r="AH129" s="184">
        <f t="shared" si="48"/>
        <v>4</v>
      </c>
      <c r="AI129" s="184">
        <f>'Crisis Indicator Data'!AE126</f>
        <v>0</v>
      </c>
      <c r="AJ129" s="184">
        <f>'Crisis Indicator Data'!AF126</f>
        <v>1</v>
      </c>
      <c r="AK129" s="184">
        <f>'Crisis Indicator Data'!AG126</f>
        <v>1</v>
      </c>
      <c r="AL129" s="184">
        <f t="shared" si="49"/>
        <v>2</v>
      </c>
      <c r="AM129" s="163">
        <f t="shared" si="50"/>
        <v>3</v>
      </c>
      <c r="AN129" s="163">
        <f t="shared" si="51"/>
        <v>3.5</v>
      </c>
    </row>
    <row r="130" spans="1:40" ht="13.5" customHeight="1" x14ac:dyDescent="0.35">
      <c r="A130" s="172" t="str">
        <f>'Crisis Indicator Data'!A127</f>
        <v>Western Mediterranean Route</v>
      </c>
      <c r="B130" s="173">
        <f>'Crisis Indicator Data'!B127</f>
        <v>0</v>
      </c>
      <c r="C130" s="173" t="str">
        <f>'Crisis Indicator Data'!C127</f>
        <v>REG008</v>
      </c>
      <c r="D130" s="173" t="str">
        <f>'Crisis Indicator Data'!D127</f>
        <v>Algeria,Morocco,Spain</v>
      </c>
      <c r="E130" s="174" t="str">
        <f>'Crisis Indicator Data'!E127</f>
        <v>DZA,MAR,ESP</v>
      </c>
      <c r="F130" s="163">
        <f>IF(LEN(E130)&gt;3,(IF(VLOOKUP($C130,'Regional Crises'!$B$1:$R$66,7,FALSE)="x","x",ROUND(IF(VLOOKUP($C130,'Regional Crises'!$B$1:$R$66,7,FALSE)&gt;$F$3,5,IF(VLOOKUP($C130,'Regional Crises'!$B$1:$R$66,7,FALSE)&lt;F$4,0,($F$3-VLOOKUP($C130,'Regional Crises'!$B$1:$R$66,7,FALSE))/($F$3-$F$4)*5)),1))),IF(VLOOKUP($E130,'Country Indicator Data'!$B$4:$N$300,3,FALSE)="x","x",ROUND(IF(VLOOKUP($E130,'Country Indicator Data'!$B$4:$N$300,3,FALSE)&gt;$F$3,5,IF(VLOOKUP($E130,'Country Indicator Data'!$B$4:$N$300,3,FALSE)&lt;$F$4,0,($F$3-VLOOKUP($E130,'Country Indicator Data'!$B$4:$N$300,3,FALSE))/($F$3-$F$4)*5)),1)))</f>
        <v>2.7</v>
      </c>
      <c r="G130" s="163">
        <f>IF(LEN(E130)&gt;3,(IF(VLOOKUP($C130,'Regional Crises'!$B$1:$R$66,9,FALSE)="x","x",ROUND(IF(VLOOKUP($C130,'Regional Crises'!$B$1:$R$66,9,FALSE)&gt;G$3,5,IF(VLOOKUP($C130,'Regional Crises'!$B$1:$R$66,9,FALSE)&lt;G$4,0,(G$3-VLOOKUP($C130,'Regional Crises'!$B$1:$R$66,9,FALSE))/(G$3-G$4)*5)),1))),IF(VLOOKUP($E130,'Country Indicator Data'!$B$4:$N$300,5,FALSE)="x","x",ROUND(IF(VLOOKUP($E130,'Country Indicator Data'!$B$4:$N$300,5,FALSE)&gt;G$3,5,IF(VLOOKUP($E130,'Country Indicator Data'!$B$4:$N$300,5,FALSE)&lt;G$4,0,(G$3-VLOOKUP($E130,'Country Indicator Data'!$B$4:$N$300,5,FALSE))/(G$3-G$4)*5)),1)))</f>
        <v>3</v>
      </c>
      <c r="H130" s="163">
        <f t="shared" si="39"/>
        <v>2.85</v>
      </c>
      <c r="I130" s="163">
        <f>IF(LEN(E130)&gt;3,(IF(VLOOKUP($C130,'Regional Crises'!$B$1:$R$66,6,FALSE)="x","x",ROUND(IF(VLOOKUP($C130,'Regional Crises'!$B$1:$R$66,6,FALSE)&gt;I$3,5,IF(VLOOKUP($C130,'Regional Crises'!$B$1:$R$66,6,FALSE)&lt;I$4,0,5-(I$3-VLOOKUP($C130,'Regional Crises'!$B$1:$R$66,6,FALSE))/(I$3-I$4)*5)),1))),IF(VLOOKUP($E130,'Country Indicator Data'!$B$4:$N$300,2,FALSE)="x","x",ROUND(IF(VLOOKUP($E130,'Country Indicator Data'!$B$4:$N$300,2,FALSE)&gt;I$3,5,IF(VLOOKUP($E130,'Country Indicator Data'!$B$4:$N$300,2,FALSE)&lt;I$4,0,5-(I$3-VLOOKUP($E130,'Country Indicator Data'!$B$4:$N$300,2,FALSE))/(I$3-I$4)*5)),1)))</f>
        <v>2.2999999999999998</v>
      </c>
      <c r="J130" s="163">
        <f>IF(LEN(E130)&gt;3,(IF(VLOOKUP($C130,'Regional Crises'!$B$1:$R$66,8,FALSE)="x","x",ROUND(IF(VLOOKUP($C130,'Regional Crises'!$B$1:$R$66,8,FALSE)&gt;J$3,5,IF(VLOOKUP($C130,'Regional Crises'!$B$1:$R$66,8,FALSE)&lt;J$4,0,5-(J$3-VLOOKUP($C130,'Regional Crises'!$B$1:$R$66,8,FALSE))/(J$3-J$4)*5)),1))),IF(VLOOKUP($E130,'Country Indicator Data'!$B$4:$N$300,4,FALSE)="x","x",ROUND(IF(VLOOKUP($E130,'Country Indicator Data'!$B$4:$N$300,4,FALSE)&gt;J$3,5,IF(VLOOKUP($E130,'Country Indicator Data'!$B$4:$N$300,4,FALSE)&lt;J$4,0,5-(J$3-VLOOKUP($E130,'Country Indicator Data'!$B$4:$N$300,4,FALSE))/(J$3-J$4)*5)),1)))</f>
        <v>3.2</v>
      </c>
      <c r="K130" s="163">
        <f t="shared" si="40"/>
        <v>2.75</v>
      </c>
      <c r="L130" s="163">
        <f>IF(LEN(E130)&gt;3,(IF(VLOOKUP($C130,'Regional Crises'!$B$1:$R$66,10,FALSE)="x","x",ROUND(IF(VLOOKUP($C130,'Regional Crises'!$B$1:$R$66,10,FALSE)&gt;L$3,5,IF(VLOOKUP($C130,'Regional Crises'!$B$1:$R$66,10,FALSE)&lt;L$4,0,5-(L$3-VLOOKUP($C130,'Regional Crises'!$B$1:$R$66,10,FALSE))/(L$3-L$4)*5)),1))),IF(VLOOKUP($E130,'Country Indicator Data'!$B$4:$N$300,6,FALSE)="x","x",ROUND(IF(VLOOKUP($E130,'Country Indicator Data'!$B$4:$N$300,6,FALSE)&gt;L$3,5,IF(VLOOKUP($E130,'Country Indicator Data'!$B$4:$N$300,6,FALSE)&lt;L$4,0,5-(L$3-VLOOKUP($E130,'Country Indicator Data'!$B$4:$N$300,6,FALSE))/(L$3-L$4)*5)),1)))</f>
        <v>2.2000000000000002</v>
      </c>
      <c r="M130" s="163">
        <f>IF(LEN(E130)&gt;3,(IF(VLOOKUP($C130,'Regional Crises'!$B$1:$R$66,11,FALSE)="x","x",ROUND(IF(VLOOKUP($C130,'Regional Crises'!$B$1:$R$66,11,FALSE)&gt;M$3,5,IF(VLOOKUP($C130,'Regional Crises'!$B$1:$R$66,11,FALSE)&lt;M$4,0,5-(M$3-VLOOKUP($C130,'Regional Crises'!$B$1:$R$66,11,FALSE))/(M$3-M$4)*5)),1))),IF(VLOOKUP($E130,'Country Indicator Data'!$B$4:$N$300,7,FALSE)="x","x",ROUND(IF(VLOOKUP($E130,'Country Indicator Data'!$B$4:$N$300,7,FALSE)&gt;M$3,5,IF(VLOOKUP($E130,'Country Indicator Data'!$B$4:$N$300,7,FALSE)&lt;M$4,0,5-(M$3-VLOOKUP($E130,'Country Indicator Data'!$B$4:$N$300,7,FALSE))/(M$3-M$4)*5)),1)))</f>
        <v>1.1000000000000001</v>
      </c>
      <c r="N130" s="163">
        <f t="shared" si="41"/>
        <v>1.6500000000000001</v>
      </c>
      <c r="O130" s="163">
        <f t="shared" si="42"/>
        <v>2.4166666666666665</v>
      </c>
      <c r="P130" s="163">
        <f>IF(LEN(E130)&gt;3,VLOOKUP(C130,'Regional Crises'!$B$1:$R$69,12,FALSE),VLOOKUP(E130,'Country Indicator Data'!$B$4:$I$300,8,FALSE))</f>
        <v>2</v>
      </c>
      <c r="Q130" s="163">
        <f>IF(LEN(E130)&gt;3,((IF(VLOOKUP($C130,'Regional Crises'!$B$1:$R$66,13,FALSE)="x","x",ROUND(IF(VLOOKUP($C130,'Regional Crises'!$B$1:$R$66,13,FALSE)&gt;Q$3,5,IF(VLOOKUP($C130,'Regional Crises'!$B$1:$R$66,13,FALSE)&lt;Q$4,0,5-(LOG(Q$3)-LOG(VLOOKUP($C130,'Regional Crises'!$B$1:$R$66,13,FALSE)))/(LOG(Q$3)-LOG(Q$4))*5)),1)))),(IF(VLOOKUP($E130,'Country Indicator Data'!$B$4:$N$300,9,FALSE)="x","x",ROUND(IF(VLOOKUP($E130,'Country Indicator Data'!$B$4:$N$300,9,FALSE)&gt;Q$3,5,IF(VLOOKUP($E130,'Country Indicator Data'!$B$4:$N$300,9,FALSE)&lt;Q$4,0,5-(LOG(Q$3)-LOG(VLOOKUP($E130,'Country Indicator Data'!$B$4:$N$300,9,FALSE)))/(LOG(Q$3)-LOG(Q$4))*5)),1))))</f>
        <v>2.7</v>
      </c>
      <c r="R130" s="163">
        <f t="shared" si="43"/>
        <v>2.35</v>
      </c>
      <c r="S130" s="163">
        <f>IF(LEN(E130)&gt;3,((IF(VLOOKUP($C130,'Regional Crises'!$B$1:$R$66,17,FALSE)="x","x",ROUND(IF(VLOOKUP($C130,'Regional Crises'!$B$1:$R$66,17,FALSE)&gt;S$3,0,IF(VLOOKUP($C130,'Regional Crises'!$B$1:$R$66,17,FALSE)&lt;S$4,5,(S$3-VLOOKUP($C130,'Regional Crises'!$B$1:$R$66,17,FALSE))/(S$3-S$4)*5)),1)))),(IF(VLOOKUP($E130,'Country Indicator Data'!$B$4:$N$300,13,FALSE)="x","x",ROUND(IF(VLOOKUP($E130,'Country Indicator Data'!$B$4:$N$300,13,FALSE)&gt;S$3,0,IF(VLOOKUP($E130,'Country Indicator Data'!$B$4:$N$300,13,FALSE)&lt;S$4,5,(S$3-VLOOKUP($E130,'Country Indicator Data'!$B$4:$N$300,13,FALSE))/(S$3-S$4)*5)),1))))</f>
        <v>2.8</v>
      </c>
      <c r="T130" s="163">
        <f>IF(LEN(E130)&gt;3,((IF(VLOOKUP($C130,'Regional Crises'!$B$1:$R$66,14,FALSE)="x","x",ROUND(IF(VLOOKUP($C130,'Regional Crises'!$B$1:$R$66,14,FALSE)&gt;T$3,0,IF(VLOOKUP($C130,'Regional Crises'!$B$1:$R$66,14,FALSE)&lt;T$4,5,(T$3-VLOOKUP($C130,'Regional Crises'!$B$1:$R$66,14,FALSE))/(T$3-T$4)*5)),1)))),(IF(VLOOKUP($E130,'Country Indicator Data'!$B$4:$N$300,10,FALSE)="x","x",ROUND(IF(VLOOKUP($E130,'Country Indicator Data'!$B$4:$N$300,10,FALSE)&gt;T$3,0,IF(VLOOKUP($E130,'Country Indicator Data'!$B$4:$N$300,10,FALSE)&lt;T$4,5,(T$3-VLOOKUP($E130,'Country Indicator Data'!$B$4:$N$300,10,FALSE))/(T$3-T$4)*5)),1))))</f>
        <v>2.6</v>
      </c>
      <c r="U130" s="163">
        <f>IF(LEN(E130)&gt;3,((IF(VLOOKUP($C130,'Regional Crises'!$B$1:$R$66,15,FALSE)="x","x",ROUND(IF(VLOOKUP($C130,'Regional Crises'!$B$1:$R$66,15,FALSE)&gt;U$3,0,IF(VLOOKUP($C130,'Regional Crises'!$B$1:$R$66,15,FALSE)&lt;U$4,5,(U$3-VLOOKUP($C130,'Regional Crises'!$B$1:$R$66,15,FALSE))/(U$3-U$4)*5)),1)))),(IF(VLOOKUP($E130,'Country Indicator Data'!$B$4:$N$300,11,FALSE)="x","x",ROUND(IF(VLOOKUP($E130,'Country Indicator Data'!$B$4:$N$300,11,FALSE)&gt;U$3,0,IF(VLOOKUP($E130,'Country Indicator Data'!$B$4:$N$300,11,FALSE)&lt;U$4,5,(U$3-VLOOKUP($E130,'Country Indicator Data'!$B$4:$N$300,11,FALSE))/(U$3-U$4)*5)),1))))</f>
        <v>2.6</v>
      </c>
      <c r="V130" s="163">
        <f>IF(LEN(E130)&gt;3,((IF(VLOOKUP($C130,'Regional Crises'!$B$1:$R$66,16,FALSE)="x","x",ROUND(IF(VLOOKUP($C130,'Regional Crises'!$B$1:$R$66,16,FALSE)&gt;V$3,0,IF(VLOOKUP($C130,'Regional Crises'!$B$1:$R$66,16,FALSE)&lt;V$4,5,(V$3-VLOOKUP($C130,'Regional Crises'!$B$1:$R$66,16,FALSE))/(V$3-V$4)*5)),1)))),(IF(VLOOKUP($E130,'Country Indicator Data'!$B$4:$N$300,12,FALSE)="x","x",ROUND(IF(VLOOKUP($E130,'Country Indicator Data'!$B$4:$N$300,12,FALSE)&gt;V$3,0,IF(VLOOKUP($E130,'Country Indicator Data'!$B$4:$N$300,12,FALSE)&lt;V$4,5,(V$3-VLOOKUP($E130,'Country Indicator Data'!$B$4:$N$300,12,FALSE))/(V$3-V$4)*5)),1))))</f>
        <v>2.4</v>
      </c>
      <c r="W130" s="163">
        <f t="shared" si="44"/>
        <v>2.6</v>
      </c>
      <c r="X130" s="163">
        <f t="shared" si="45"/>
        <v>2.5</v>
      </c>
      <c r="Y130" s="184">
        <f>IF('Core Indicators'!FC127="x","x",IF('Core Indicators'!FC127&gt;=5,5,IF('Core Indicators'!FC127&gt;=4,4,IF('Core Indicators'!FC127&gt;=3,3,IF('Core Indicators'!FC127&gt;=2,2,IF('Core Indicators'!FC127&gt;=1,1,0))))))</f>
        <v>4</v>
      </c>
      <c r="Z130" s="163">
        <f t="shared" si="46"/>
        <v>4</v>
      </c>
      <c r="AA130" s="184">
        <f>'Crisis Indicator Data'!Y127</f>
        <v>0</v>
      </c>
      <c r="AB130" s="184">
        <f>'Crisis Indicator Data'!Z127</f>
        <v>0</v>
      </c>
      <c r="AC130" s="184">
        <f>'Crisis Indicator Data'!AA127</f>
        <v>0</v>
      </c>
      <c r="AD130" s="184">
        <f>'Crisis Indicator Data'!AB127</f>
        <v>0</v>
      </c>
      <c r="AE130" s="184">
        <f t="shared" si="47"/>
        <v>0</v>
      </c>
      <c r="AF130" s="184">
        <f>'Crisis Indicator Data'!AC127</f>
        <v>0</v>
      </c>
      <c r="AG130" s="184">
        <f>'Crisis Indicator Data'!AD127</f>
        <v>0</v>
      </c>
      <c r="AH130" s="184">
        <f t="shared" si="48"/>
        <v>0</v>
      </c>
      <c r="AI130" s="184">
        <f>'Crisis Indicator Data'!AE127</f>
        <v>0</v>
      </c>
      <c r="AJ130" s="184">
        <f>'Crisis Indicator Data'!AF127</f>
        <v>1</v>
      </c>
      <c r="AK130" s="184">
        <f>'Crisis Indicator Data'!AG127</f>
        <v>1</v>
      </c>
      <c r="AL130" s="184">
        <f t="shared" si="49"/>
        <v>2</v>
      </c>
      <c r="AM130" s="163">
        <f t="shared" si="50"/>
        <v>1</v>
      </c>
      <c r="AN130" s="163">
        <f t="shared" si="51"/>
        <v>2.5</v>
      </c>
    </row>
    <row r="131" spans="1:40" ht="13.5" customHeight="1" x14ac:dyDescent="0.35">
      <c r="A131" s="172" t="str">
        <f>'Crisis Indicator Data'!A128</f>
        <v>Rohingya Regional Crisis</v>
      </c>
      <c r="B131" s="173">
        <f>'Crisis Indicator Data'!B128</f>
        <v>0</v>
      </c>
      <c r="C131" s="173" t="str">
        <f>'Crisis Indicator Data'!C128</f>
        <v>REG011</v>
      </c>
      <c r="D131" s="173" t="str">
        <f>'Crisis Indicator Data'!D128</f>
        <v>Bangladesh,Myanmar</v>
      </c>
      <c r="E131" s="174" t="str">
        <f>'Crisis Indicator Data'!E128</f>
        <v>BGD,MMR</v>
      </c>
      <c r="F131" s="163">
        <f>IF(LEN(E131)&gt;3,(IF(VLOOKUP($C131,'Regional Crises'!$B$1:$R$66,7,FALSE)="x","x",ROUND(IF(VLOOKUP($C131,'Regional Crises'!$B$1:$R$66,7,FALSE)&gt;$F$3,5,IF(VLOOKUP($C131,'Regional Crises'!$B$1:$R$66,7,FALSE)&lt;F$4,0,($F$3-VLOOKUP($C131,'Regional Crises'!$B$1:$R$66,7,FALSE))/($F$3-$F$4)*5)),1))),IF(VLOOKUP($E131,'Country Indicator Data'!$B$4:$N$300,3,FALSE)="x","x",ROUND(IF(VLOOKUP($E131,'Country Indicator Data'!$B$4:$N$300,3,FALSE)&gt;$F$3,5,IF(VLOOKUP($E131,'Country Indicator Data'!$B$4:$N$300,3,FALSE)&lt;$F$4,0,($F$3-VLOOKUP($E131,'Country Indicator Data'!$B$4:$N$300,3,FALSE))/($F$3-$F$4)*5)),1)))</f>
        <v>3.8</v>
      </c>
      <c r="G131" s="163">
        <f>IF(LEN(E131)&gt;3,(IF(VLOOKUP($C131,'Regional Crises'!$B$1:$R$66,9,FALSE)="x","x",ROUND(IF(VLOOKUP($C131,'Regional Crises'!$B$1:$R$66,9,FALSE)&gt;G$3,5,IF(VLOOKUP($C131,'Regional Crises'!$B$1:$R$66,9,FALSE)&lt;G$4,0,(G$3-VLOOKUP($C131,'Regional Crises'!$B$1:$R$66,9,FALSE))/(G$3-G$4)*5)),1))),IF(VLOOKUP($E131,'Country Indicator Data'!$B$4:$N$300,5,FALSE)="x","x",ROUND(IF(VLOOKUP($E131,'Country Indicator Data'!$B$4:$N$300,5,FALSE)&gt;G$3,5,IF(VLOOKUP($E131,'Country Indicator Data'!$B$4:$N$300,5,FALSE)&lt;G$4,0,(G$3-VLOOKUP($E131,'Country Indicator Data'!$B$4:$N$300,5,FALSE))/(G$3-G$4)*5)),1)))</f>
        <v>3.6</v>
      </c>
      <c r="H131" s="163">
        <f t="shared" si="39"/>
        <v>3.7</v>
      </c>
      <c r="I131" s="163">
        <f>IF(LEN(E131)&gt;3,(IF(VLOOKUP($C131,'Regional Crises'!$B$1:$R$66,6,FALSE)="x","x",ROUND(IF(VLOOKUP($C131,'Regional Crises'!$B$1:$R$66,6,FALSE)&gt;I$3,5,IF(VLOOKUP($C131,'Regional Crises'!$B$1:$R$66,6,FALSE)&lt;I$4,0,5-(I$3-VLOOKUP($C131,'Regional Crises'!$B$1:$R$66,6,FALSE))/(I$3-I$4)*5)),1))),IF(VLOOKUP($E131,'Country Indicator Data'!$B$4:$N$300,2,FALSE)="x","x",ROUND(IF(VLOOKUP($E131,'Country Indicator Data'!$B$4:$N$300,2,FALSE)&gt;I$3,5,IF(VLOOKUP($E131,'Country Indicator Data'!$B$4:$N$300,2,FALSE)&lt;I$4,0,5-(I$3-VLOOKUP($E131,'Country Indicator Data'!$B$4:$N$300,2,FALSE))/(I$3-I$4)*5)),1)))</f>
        <v>1.8</v>
      </c>
      <c r="J131" s="163">
        <f>IF(LEN(E131)&gt;3,(IF(VLOOKUP($C131,'Regional Crises'!$B$1:$R$66,8,FALSE)="x","x",ROUND(IF(VLOOKUP($C131,'Regional Crises'!$B$1:$R$66,8,FALSE)&gt;J$3,5,IF(VLOOKUP($C131,'Regional Crises'!$B$1:$R$66,8,FALSE)&lt;J$4,0,5-(J$3-VLOOKUP($C131,'Regional Crises'!$B$1:$R$66,8,FALSE))/(J$3-J$4)*5)),1))),IF(VLOOKUP($E131,'Country Indicator Data'!$B$4:$N$300,4,FALSE)="x","x",ROUND(IF(VLOOKUP($E131,'Country Indicator Data'!$B$4:$N$300,4,FALSE)&gt;J$3,5,IF(VLOOKUP($E131,'Country Indicator Data'!$B$4:$N$300,4,FALSE)&lt;J$4,0,5-(J$3-VLOOKUP($E131,'Country Indicator Data'!$B$4:$N$300,4,FALSE))/(J$3-J$4)*5)),1)))</f>
        <v>2.1</v>
      </c>
      <c r="K131" s="163">
        <f t="shared" si="40"/>
        <v>1.9500000000000002</v>
      </c>
      <c r="L131" s="163">
        <f>IF(LEN(E131)&gt;3,(IF(VLOOKUP($C131,'Regional Crises'!$B$1:$R$66,10,FALSE)="x","x",ROUND(IF(VLOOKUP($C131,'Regional Crises'!$B$1:$R$66,10,FALSE)&gt;L$3,5,IF(VLOOKUP($C131,'Regional Crises'!$B$1:$R$66,10,FALSE)&lt;L$4,0,5-(L$3-VLOOKUP($C131,'Regional Crises'!$B$1:$R$66,10,FALSE))/(L$3-L$4)*5)),1))),IF(VLOOKUP($E131,'Country Indicator Data'!$B$4:$N$300,6,FALSE)="x","x",ROUND(IF(VLOOKUP($E131,'Country Indicator Data'!$B$4:$N$300,6,FALSE)&gt;L$3,5,IF(VLOOKUP($E131,'Country Indicator Data'!$B$4:$N$300,6,FALSE)&lt;L$4,0,5-(L$3-VLOOKUP($E131,'Country Indicator Data'!$B$4:$N$300,6,FALSE))/(L$3-L$4)*5)),1)))</f>
        <v>3.3</v>
      </c>
      <c r="M131" s="163">
        <f>IF(LEN(E131)&gt;3,(IF(VLOOKUP($C131,'Regional Crises'!$B$1:$R$66,11,FALSE)="x","x",ROUND(IF(VLOOKUP($C131,'Regional Crises'!$B$1:$R$66,11,FALSE)&gt;M$3,5,IF(VLOOKUP($C131,'Regional Crises'!$B$1:$R$66,11,FALSE)&lt;M$4,0,5-(M$3-VLOOKUP($C131,'Regional Crises'!$B$1:$R$66,11,FALSE))/(M$3-M$4)*5)),1))),IF(VLOOKUP($E131,'Country Indicator Data'!$B$4:$N$300,7,FALSE)="x","x",ROUND(IF(VLOOKUP($E131,'Country Indicator Data'!$B$4:$N$300,7,FALSE)&gt;M$3,5,IF(VLOOKUP($E131,'Country Indicator Data'!$B$4:$N$300,7,FALSE)&lt;M$4,0,5-(M$3-VLOOKUP($E131,'Country Indicator Data'!$B$4:$N$300,7,FALSE))/(M$3-M$4)*5)),1)))</f>
        <v>0.9</v>
      </c>
      <c r="N131" s="163">
        <f t="shared" si="41"/>
        <v>2.1</v>
      </c>
      <c r="O131" s="163">
        <f t="shared" si="42"/>
        <v>2.5833333333333335</v>
      </c>
      <c r="P131" s="163">
        <f>IF(LEN(E131)&gt;3,VLOOKUP(C131,'Regional Crises'!$B$1:$R$69,12,FALSE),VLOOKUP(E131,'Country Indicator Data'!$B$4:$I$300,8,FALSE))</f>
        <v>4</v>
      </c>
      <c r="Q131" s="163">
        <f>IF(LEN(E131)&gt;3,((IF(VLOOKUP($C131,'Regional Crises'!$B$1:$R$66,13,FALSE)="x","x",ROUND(IF(VLOOKUP($C131,'Regional Crises'!$B$1:$R$66,13,FALSE)&gt;Q$3,5,IF(VLOOKUP($C131,'Regional Crises'!$B$1:$R$66,13,FALSE)&lt;Q$4,0,5-(LOG(Q$3)-LOG(VLOOKUP($C131,'Regional Crises'!$B$1:$R$66,13,FALSE)))/(LOG(Q$3)-LOG(Q$4))*5)),1)))),(IF(VLOOKUP($E131,'Country Indicator Data'!$B$4:$N$300,9,FALSE)="x","x",ROUND(IF(VLOOKUP($E131,'Country Indicator Data'!$B$4:$N$300,9,FALSE)&gt;Q$3,5,IF(VLOOKUP($E131,'Country Indicator Data'!$B$4:$N$300,9,FALSE)&lt;Q$4,0,5-(LOG(Q$3)-LOG(VLOOKUP($E131,'Country Indicator Data'!$B$4:$N$300,9,FALSE)))/(LOG(Q$3)-LOG(Q$4))*5)),1))))</f>
        <v>5</v>
      </c>
      <c r="R131" s="163">
        <f t="shared" si="43"/>
        <v>4.5</v>
      </c>
      <c r="S131" s="163">
        <f>IF(LEN(E131)&gt;3,((IF(VLOOKUP($C131,'Regional Crises'!$B$1:$R$66,17,FALSE)="x","x",ROUND(IF(VLOOKUP($C131,'Regional Crises'!$B$1:$R$66,17,FALSE)&gt;S$3,0,IF(VLOOKUP($C131,'Regional Crises'!$B$1:$R$66,17,FALSE)&lt;S$4,5,(S$3-VLOOKUP($C131,'Regional Crises'!$B$1:$R$66,17,FALSE))/(S$3-S$4)*5)),1)))),(IF(VLOOKUP($E131,'Country Indicator Data'!$B$4:$N$300,13,FALSE)="x","x",ROUND(IF(VLOOKUP($E131,'Country Indicator Data'!$B$4:$N$300,13,FALSE)&gt;S$3,0,IF(VLOOKUP($E131,'Country Indicator Data'!$B$4:$N$300,13,FALSE)&lt;S$4,5,(S$3-VLOOKUP($E131,'Country Indicator Data'!$B$4:$N$300,13,FALSE))/(S$3-S$4)*5)),1))))</f>
        <v>3.9</v>
      </c>
      <c r="T131" s="163">
        <f>IF(LEN(E131)&gt;3,((IF(VLOOKUP($C131,'Regional Crises'!$B$1:$R$66,14,FALSE)="x","x",ROUND(IF(VLOOKUP($C131,'Regional Crises'!$B$1:$R$66,14,FALSE)&gt;T$3,0,IF(VLOOKUP($C131,'Regional Crises'!$B$1:$R$66,14,FALSE)&lt;T$4,5,(T$3-VLOOKUP($C131,'Regional Crises'!$B$1:$R$66,14,FALSE))/(T$3-T$4)*5)),1)))),(IF(VLOOKUP($E131,'Country Indicator Data'!$B$4:$N$300,10,FALSE)="x","x",ROUND(IF(VLOOKUP($E131,'Country Indicator Data'!$B$4:$N$300,10,FALSE)&gt;T$3,0,IF(VLOOKUP($E131,'Country Indicator Data'!$B$4:$N$300,10,FALSE)&lt;T$4,5,(T$3-VLOOKUP($E131,'Country Indicator Data'!$B$4:$N$300,10,FALSE))/(T$3-T$4)*5)),1))))</f>
        <v>3.6</v>
      </c>
      <c r="U131" s="163">
        <f>IF(LEN(E131)&gt;3,((IF(VLOOKUP($C131,'Regional Crises'!$B$1:$R$66,15,FALSE)="x","x",ROUND(IF(VLOOKUP($C131,'Regional Crises'!$B$1:$R$66,15,FALSE)&gt;U$3,0,IF(VLOOKUP($C131,'Regional Crises'!$B$1:$R$66,15,FALSE)&lt;U$4,5,(U$3-VLOOKUP($C131,'Regional Crises'!$B$1:$R$66,15,FALSE))/(U$3-U$4)*5)),1)))),(IF(VLOOKUP($E131,'Country Indicator Data'!$B$4:$N$300,11,FALSE)="x","x",ROUND(IF(VLOOKUP($E131,'Country Indicator Data'!$B$4:$N$300,11,FALSE)&gt;U$3,0,IF(VLOOKUP($E131,'Country Indicator Data'!$B$4:$N$300,11,FALSE)&lt;U$4,5,(U$3-VLOOKUP($E131,'Country Indicator Data'!$B$4:$N$300,11,FALSE))/(U$3-U$4)*5)),1))))</f>
        <v>3.4</v>
      </c>
      <c r="V131" s="163">
        <f>IF(LEN(E131)&gt;3,((IF(VLOOKUP($C131,'Regional Crises'!$B$1:$R$66,16,FALSE)="x","x",ROUND(IF(VLOOKUP($C131,'Regional Crises'!$B$1:$R$66,16,FALSE)&gt;V$3,0,IF(VLOOKUP($C131,'Regional Crises'!$B$1:$R$66,16,FALSE)&lt;V$4,5,(V$3-VLOOKUP($C131,'Regional Crises'!$B$1:$R$66,16,FALSE))/(V$3-V$4)*5)),1)))),(IF(VLOOKUP($E131,'Country Indicator Data'!$B$4:$N$300,12,FALSE)="x","x",ROUND(IF(VLOOKUP($E131,'Country Indicator Data'!$B$4:$N$300,12,FALSE)&gt;V$3,0,IF(VLOOKUP($E131,'Country Indicator Data'!$B$4:$N$300,12,FALSE)&lt;V$4,5,(V$3-VLOOKUP($E131,'Country Indicator Data'!$B$4:$N$300,12,FALSE))/(V$3-V$4)*5)),1))))</f>
        <v>3.8</v>
      </c>
      <c r="W131" s="163">
        <f t="shared" si="44"/>
        <v>3.7</v>
      </c>
      <c r="X131" s="163">
        <f t="shared" si="45"/>
        <v>3.6</v>
      </c>
      <c r="Y131" s="184">
        <f>IF('Core Indicators'!FC128="x","x",IF('Core Indicators'!FC128&gt;=5,5,IF('Core Indicators'!FC128&gt;=4,4,IF('Core Indicators'!FC128&gt;=3,3,IF('Core Indicators'!FC128&gt;=2,2,IF('Core Indicators'!FC128&gt;=1,1,0))))))</f>
        <v>5</v>
      </c>
      <c r="Z131" s="163">
        <f t="shared" si="46"/>
        <v>5</v>
      </c>
      <c r="AA131" s="184">
        <f>'Crisis Indicator Data'!Y128</f>
        <v>2</v>
      </c>
      <c r="AB131" s="184">
        <f>'Crisis Indicator Data'!Z128</f>
        <v>3</v>
      </c>
      <c r="AC131" s="184">
        <f>'Crisis Indicator Data'!AA128</f>
        <v>2</v>
      </c>
      <c r="AD131" s="184">
        <f>'Crisis Indicator Data'!AB128</f>
        <v>2</v>
      </c>
      <c r="AE131" s="184">
        <f t="shared" si="47"/>
        <v>4</v>
      </c>
      <c r="AF131" s="184">
        <f>'Crisis Indicator Data'!AC128</f>
        <v>3</v>
      </c>
      <c r="AG131" s="184">
        <f>'Crisis Indicator Data'!AD128</f>
        <v>3</v>
      </c>
      <c r="AH131" s="184">
        <f t="shared" si="48"/>
        <v>5</v>
      </c>
      <c r="AI131" s="184">
        <f>'Crisis Indicator Data'!AE128</f>
        <v>3</v>
      </c>
      <c r="AJ131" s="184">
        <f>'Crisis Indicator Data'!AF128</f>
        <v>2</v>
      </c>
      <c r="AK131" s="184">
        <f>'Crisis Indicator Data'!AG128</f>
        <v>2</v>
      </c>
      <c r="AL131" s="184">
        <f t="shared" si="49"/>
        <v>5</v>
      </c>
      <c r="AM131" s="163">
        <f t="shared" si="50"/>
        <v>5</v>
      </c>
      <c r="AN131" s="163">
        <f t="shared" si="51"/>
        <v>5</v>
      </c>
    </row>
    <row r="132" spans="1:40" ht="13.5" customHeight="1" x14ac:dyDescent="0.35">
      <c r="A132" s="172" t="str">
        <f>'Crisis Indicator Data'!A129</f>
        <v>Southern Africa Regional Food Security Crisis</v>
      </c>
      <c r="B132" s="173">
        <f>'Crisis Indicator Data'!B129</f>
        <v>0</v>
      </c>
      <c r="C132" s="173" t="str">
        <f>'Crisis Indicator Data'!C129</f>
        <v>REG012</v>
      </c>
      <c r="D132" s="173" t="str">
        <f>'Crisis Indicator Data'!D129</f>
        <v>Madagascar,Malawi,Namibia,Eswatini,Zambia,Zimbabwe,Tanzania</v>
      </c>
      <c r="E132" s="174" t="str">
        <f>'Crisis Indicator Data'!E129</f>
        <v>MDG,MWI,NAM,SWZ,ZMB,ZWE,TZA</v>
      </c>
      <c r="F132" s="163">
        <f>IF(LEN(E132)&gt;3,(IF(VLOOKUP($C132,'Regional Crises'!$B$1:$R$66,7,FALSE)="x","x",ROUND(IF(VLOOKUP($C132,'Regional Crises'!$B$1:$R$66,7,FALSE)&gt;$F$3,5,IF(VLOOKUP($C132,'Regional Crises'!$B$1:$R$66,7,FALSE)&lt;F$4,0,($F$3-VLOOKUP($C132,'Regional Crises'!$B$1:$R$66,7,FALSE))/($F$3-$F$4)*5)),1))),IF(VLOOKUP($E132,'Country Indicator Data'!$B$4:$N$300,3,FALSE)="x","x",ROUND(IF(VLOOKUP($E132,'Country Indicator Data'!$B$4:$N$300,3,FALSE)&gt;$F$3,5,IF(VLOOKUP($E132,'Country Indicator Data'!$B$4:$N$300,3,FALSE)&lt;$F$4,0,($F$3-VLOOKUP($E132,'Country Indicator Data'!$B$4:$N$300,3,FALSE))/($F$3-$F$4)*5)),1)))</f>
        <v>2.6</v>
      </c>
      <c r="G132" s="163">
        <f>IF(LEN(E132)&gt;3,(IF(VLOOKUP($C132,'Regional Crises'!$B$1:$R$66,9,FALSE)="x","x",ROUND(IF(VLOOKUP($C132,'Regional Crises'!$B$1:$R$66,9,FALSE)&gt;G$3,5,IF(VLOOKUP($C132,'Regional Crises'!$B$1:$R$66,9,FALSE)&lt;G$4,0,(G$3-VLOOKUP($C132,'Regional Crises'!$B$1:$R$66,9,FALSE))/(G$3-G$4)*5)),1))),IF(VLOOKUP($E132,'Country Indicator Data'!$B$4:$N$300,5,FALSE)="x","x",ROUND(IF(VLOOKUP($E132,'Country Indicator Data'!$B$4:$N$300,5,FALSE)&gt;G$3,5,IF(VLOOKUP($E132,'Country Indicator Data'!$B$4:$N$300,5,FALSE)&lt;G$4,0,(G$3-VLOOKUP($E132,'Country Indicator Data'!$B$4:$N$300,5,FALSE))/(G$3-G$4)*5)),1)))</f>
        <v>2.4</v>
      </c>
      <c r="H132" s="163">
        <f t="shared" si="39"/>
        <v>2.5</v>
      </c>
      <c r="I132" s="163">
        <f>IF(LEN(E132)&gt;3,(IF(VLOOKUP($C132,'Regional Crises'!$B$1:$R$66,6,FALSE)="x","x",ROUND(IF(VLOOKUP($C132,'Regional Crises'!$B$1:$R$66,6,FALSE)&gt;I$3,5,IF(VLOOKUP($C132,'Regional Crises'!$B$1:$R$66,6,FALSE)&lt;I$4,0,5-(I$3-VLOOKUP($C132,'Regional Crises'!$B$1:$R$66,6,FALSE))/(I$3-I$4)*5)),1))),IF(VLOOKUP($E132,'Country Indicator Data'!$B$4:$N$300,2,FALSE)="x","x",ROUND(IF(VLOOKUP($E132,'Country Indicator Data'!$B$4:$N$300,2,FALSE)&gt;I$3,5,IF(VLOOKUP($E132,'Country Indicator Data'!$B$4:$N$300,2,FALSE)&lt;I$4,0,5-(I$3-VLOOKUP($E132,'Country Indicator Data'!$B$4:$N$300,2,FALSE))/(I$3-I$4)*5)),1)))</f>
        <v>2.5</v>
      </c>
      <c r="J132" s="163">
        <f>IF(LEN(E132)&gt;3,(IF(VLOOKUP($C132,'Regional Crises'!$B$1:$R$66,8,FALSE)="x","x",ROUND(IF(VLOOKUP($C132,'Regional Crises'!$B$1:$R$66,8,FALSE)&gt;J$3,5,IF(VLOOKUP($C132,'Regional Crises'!$B$1:$R$66,8,FALSE)&lt;J$4,0,5-(J$3-VLOOKUP($C132,'Regional Crises'!$B$1:$R$66,8,FALSE))/(J$3-J$4)*5)),1))),IF(VLOOKUP($E132,'Country Indicator Data'!$B$4:$N$300,4,FALSE)="x","x",ROUND(IF(VLOOKUP($E132,'Country Indicator Data'!$B$4:$N$300,4,FALSE)&gt;J$3,5,IF(VLOOKUP($E132,'Country Indicator Data'!$B$4:$N$300,4,FALSE)&lt;J$4,0,5-(J$3-VLOOKUP($E132,'Country Indicator Data'!$B$4:$N$300,4,FALSE))/(J$3-J$4)*5)),1)))</f>
        <v>0.3</v>
      </c>
      <c r="K132" s="163">
        <f t="shared" si="40"/>
        <v>1.4</v>
      </c>
      <c r="L132" s="163">
        <f>IF(LEN(E132)&gt;3,(IF(VLOOKUP($C132,'Regional Crises'!$B$1:$R$66,10,FALSE)="x","x",ROUND(IF(VLOOKUP($C132,'Regional Crises'!$B$1:$R$66,10,FALSE)&gt;L$3,5,IF(VLOOKUP($C132,'Regional Crises'!$B$1:$R$66,10,FALSE)&lt;L$4,0,5-(L$3-VLOOKUP($C132,'Regional Crises'!$B$1:$R$66,10,FALSE))/(L$3-L$4)*5)),1))),IF(VLOOKUP($E132,'Country Indicator Data'!$B$4:$N$300,6,FALSE)="x","x",ROUND(IF(VLOOKUP($E132,'Country Indicator Data'!$B$4:$N$300,6,FALSE)&gt;L$3,5,IF(VLOOKUP($E132,'Country Indicator Data'!$B$4:$N$300,6,FALSE)&lt;L$4,0,5-(L$3-VLOOKUP($E132,'Country Indicator Data'!$B$4:$N$300,6,FALSE))/(L$3-L$4)*5)),1)))</f>
        <v>3.6</v>
      </c>
      <c r="M132" s="163">
        <f>IF(LEN(E132)&gt;3,(IF(VLOOKUP($C132,'Regional Crises'!$B$1:$R$66,11,FALSE)="x","x",ROUND(IF(VLOOKUP($C132,'Regional Crises'!$B$1:$R$66,11,FALSE)&gt;M$3,5,IF(VLOOKUP($C132,'Regional Crises'!$B$1:$R$66,11,FALSE)&lt;M$4,0,5-(M$3-VLOOKUP($C132,'Regional Crises'!$B$1:$R$66,11,FALSE))/(M$3-M$4)*5)),1))),IF(VLOOKUP($E132,'Country Indicator Data'!$B$4:$N$300,7,FALSE)="x","x",ROUND(IF(VLOOKUP($E132,'Country Indicator Data'!$B$4:$N$300,7,FALSE)&gt;M$3,5,IF(VLOOKUP($E132,'Country Indicator Data'!$B$4:$N$300,7,FALSE)&lt;M$4,0,5-(M$3-VLOOKUP($E132,'Country Indicator Data'!$B$4:$N$300,7,FALSE))/(M$3-M$4)*5)),1)))</f>
        <v>3</v>
      </c>
      <c r="N132" s="163">
        <f t="shared" si="41"/>
        <v>3.3</v>
      </c>
      <c r="O132" s="163">
        <f t="shared" si="42"/>
        <v>2.4</v>
      </c>
      <c r="P132" s="163">
        <f>IF(LEN(E132)&gt;3,VLOOKUP(C132,'Regional Crises'!$B$1:$R$69,12,FALSE),VLOOKUP(E132,'Country Indicator Data'!$B$4:$I$300,8,FALSE))</f>
        <v>0.8571428571428571</v>
      </c>
      <c r="Q132" s="163">
        <f>IF(LEN(E132)&gt;3,((IF(VLOOKUP($C132,'Regional Crises'!$B$1:$R$66,13,FALSE)="x","x",ROUND(IF(VLOOKUP($C132,'Regional Crises'!$B$1:$R$66,13,FALSE)&gt;Q$3,5,IF(VLOOKUP($C132,'Regional Crises'!$B$1:$R$66,13,FALSE)&lt;Q$4,0,5-(LOG(Q$3)-LOG(VLOOKUP($C132,'Regional Crises'!$B$1:$R$66,13,FALSE)))/(LOG(Q$3)-LOG(Q$4))*5)),1)))),(IF(VLOOKUP($E132,'Country Indicator Data'!$B$4:$N$300,9,FALSE)="x","x",ROUND(IF(VLOOKUP($E132,'Country Indicator Data'!$B$4:$N$300,9,FALSE)&gt;Q$3,5,IF(VLOOKUP($E132,'Country Indicator Data'!$B$4:$N$300,9,FALSE)&lt;Q$4,0,5-(LOG(Q$3)-LOG(VLOOKUP($E132,'Country Indicator Data'!$B$4:$N$300,9,FALSE)))/(LOG(Q$3)-LOG(Q$4))*5)),1))))</f>
        <v>5</v>
      </c>
      <c r="R132" s="163">
        <f t="shared" si="43"/>
        <v>2.9285714285714284</v>
      </c>
      <c r="S132" s="163">
        <f>IF(LEN(E132)&gt;3,((IF(VLOOKUP($C132,'Regional Crises'!$B$1:$R$66,17,FALSE)="x","x",ROUND(IF(VLOOKUP($C132,'Regional Crises'!$B$1:$R$66,17,FALSE)&gt;S$3,0,IF(VLOOKUP($C132,'Regional Crises'!$B$1:$R$66,17,FALSE)&lt;S$4,5,(S$3-VLOOKUP($C132,'Regional Crises'!$B$1:$R$66,17,FALSE))/(S$3-S$4)*5)),1)))),(IF(VLOOKUP($E132,'Country Indicator Data'!$B$4:$N$300,13,FALSE)="x","x",ROUND(IF(VLOOKUP($E132,'Country Indicator Data'!$B$4:$N$300,13,FALSE)&gt;S$3,0,IF(VLOOKUP($E132,'Country Indicator Data'!$B$4:$N$300,13,FALSE)&lt;S$4,5,(S$3-VLOOKUP($E132,'Country Indicator Data'!$B$4:$N$300,13,FALSE))/(S$3-S$4)*5)),1))))</f>
        <v>3.3</v>
      </c>
      <c r="T132" s="163">
        <f>IF(LEN(E132)&gt;3,((IF(VLOOKUP($C132,'Regional Crises'!$B$1:$R$66,14,FALSE)="x","x",ROUND(IF(VLOOKUP($C132,'Regional Crises'!$B$1:$R$66,14,FALSE)&gt;T$3,0,IF(VLOOKUP($C132,'Regional Crises'!$B$1:$R$66,14,FALSE)&lt;T$4,5,(T$3-VLOOKUP($C132,'Regional Crises'!$B$1:$R$66,14,FALSE))/(T$3-T$4)*5)),1)))),(IF(VLOOKUP($E132,'Country Indicator Data'!$B$4:$N$300,10,FALSE)="x","x",ROUND(IF(VLOOKUP($E132,'Country Indicator Data'!$B$4:$N$300,10,FALSE)&gt;T$3,0,IF(VLOOKUP($E132,'Country Indicator Data'!$B$4:$N$300,10,FALSE)&lt;T$4,5,(T$3-VLOOKUP($E132,'Country Indicator Data'!$B$4:$N$300,10,FALSE))/(T$3-T$4)*5)),1))))</f>
        <v>3</v>
      </c>
      <c r="U132" s="163">
        <f>IF(LEN(E132)&gt;3,((IF(VLOOKUP($C132,'Regional Crises'!$B$1:$R$66,15,FALSE)="x","x",ROUND(IF(VLOOKUP($C132,'Regional Crises'!$B$1:$R$66,15,FALSE)&gt;U$3,0,IF(VLOOKUP($C132,'Regional Crises'!$B$1:$R$66,15,FALSE)&lt;U$4,5,(U$3-VLOOKUP($C132,'Regional Crises'!$B$1:$R$66,15,FALSE))/(U$3-U$4)*5)),1)))),(IF(VLOOKUP($E132,'Country Indicator Data'!$B$4:$N$300,11,FALSE)="x","x",ROUND(IF(VLOOKUP($E132,'Country Indicator Data'!$B$4:$N$300,11,FALSE)&gt;U$3,0,IF(VLOOKUP($E132,'Country Indicator Data'!$B$4:$N$300,11,FALSE)&lt;U$4,5,(U$3-VLOOKUP($E132,'Country Indicator Data'!$B$4:$N$300,11,FALSE))/(U$3-U$4)*5)),1))))</f>
        <v>2.6</v>
      </c>
      <c r="V132" s="163">
        <f>IF(LEN(E132)&gt;3,((IF(VLOOKUP($C132,'Regional Crises'!$B$1:$R$66,16,FALSE)="x","x",ROUND(IF(VLOOKUP($C132,'Regional Crises'!$B$1:$R$66,16,FALSE)&gt;V$3,0,IF(VLOOKUP($C132,'Regional Crises'!$B$1:$R$66,16,FALSE)&lt;V$4,5,(V$3-VLOOKUP($C132,'Regional Crises'!$B$1:$R$66,16,FALSE))/(V$3-V$4)*5)),1)))),(IF(VLOOKUP($E132,'Country Indicator Data'!$B$4:$N$300,12,FALSE)="x","x",ROUND(IF(VLOOKUP($E132,'Country Indicator Data'!$B$4:$N$300,12,FALSE)&gt;V$3,0,IF(VLOOKUP($E132,'Country Indicator Data'!$B$4:$N$300,12,FALSE)&lt;V$4,5,(V$3-VLOOKUP($E132,'Country Indicator Data'!$B$4:$N$300,12,FALSE))/(V$3-V$4)*5)),1))))</f>
        <v>2.6</v>
      </c>
      <c r="W132" s="163">
        <f t="shared" si="44"/>
        <v>2.9</v>
      </c>
      <c r="X132" s="163">
        <f t="shared" si="45"/>
        <v>2.7</v>
      </c>
      <c r="Y132" s="184">
        <f>IF('Core Indicators'!FC129="x","x",IF('Core Indicators'!FC129&gt;=5,5,IF('Core Indicators'!FC129&gt;=4,4,IF('Core Indicators'!FC129&gt;=3,3,IF('Core Indicators'!FC129&gt;=2,2,IF('Core Indicators'!FC129&gt;=1,1,0))))))</f>
        <v>5</v>
      </c>
      <c r="Z132" s="163">
        <f t="shared" si="46"/>
        <v>5</v>
      </c>
      <c r="AA132" s="184">
        <f>'Crisis Indicator Data'!Y129</f>
        <v>2</v>
      </c>
      <c r="AB132" s="184">
        <f>'Crisis Indicator Data'!Z129</f>
        <v>1</v>
      </c>
      <c r="AC132" s="184">
        <f>'Crisis Indicator Data'!AA129</f>
        <v>2</v>
      </c>
      <c r="AD132" s="184">
        <f>'Crisis Indicator Data'!AB129</f>
        <v>0</v>
      </c>
      <c r="AE132" s="184">
        <f t="shared" si="47"/>
        <v>2</v>
      </c>
      <c r="AF132" s="184">
        <f>'Crisis Indicator Data'!AC129</f>
        <v>2</v>
      </c>
      <c r="AG132" s="184">
        <f>'Crisis Indicator Data'!AD129</f>
        <v>2</v>
      </c>
      <c r="AH132" s="184">
        <f t="shared" si="48"/>
        <v>4</v>
      </c>
      <c r="AI132" s="184">
        <f>'Crisis Indicator Data'!AE129</f>
        <v>0</v>
      </c>
      <c r="AJ132" s="184">
        <f>'Crisis Indicator Data'!AF129</f>
        <v>1</v>
      </c>
      <c r="AK132" s="184">
        <f>'Crisis Indicator Data'!AG129</f>
        <v>3</v>
      </c>
      <c r="AL132" s="184">
        <f t="shared" si="49"/>
        <v>3</v>
      </c>
      <c r="AM132" s="163">
        <f t="shared" si="50"/>
        <v>3</v>
      </c>
      <c r="AN132" s="163">
        <f t="shared" si="51"/>
        <v>4</v>
      </c>
    </row>
    <row r="133" spans="1:40" ht="13.5" customHeight="1" x14ac:dyDescent="0.35">
      <c r="A133" s="172" t="str">
        <f>'Crisis Indicator Data'!A130</f>
        <v>Nagorno-Karabakh Conflict</v>
      </c>
      <c r="B133" s="173">
        <f>'Crisis Indicator Data'!B130</f>
        <v>0</v>
      </c>
      <c r="C133" s="173" t="str">
        <f>'Crisis Indicator Data'!C130</f>
        <v>REG013</v>
      </c>
      <c r="D133" s="173" t="str">
        <f>'Crisis Indicator Data'!D130</f>
        <v>Armenia,Azerbaijan</v>
      </c>
      <c r="E133" s="174" t="str">
        <f>'Crisis Indicator Data'!E130</f>
        <v>ARM,AZE</v>
      </c>
      <c r="F133" s="163">
        <f>IF(LEN(E133)&gt;3,(IF(VLOOKUP($C133,'Regional Crises'!$B$1:$R$66,7,FALSE)="x","x",ROUND(IF(VLOOKUP($C133,'Regional Crises'!$B$1:$R$66,7,FALSE)&gt;$F$3,5,IF(VLOOKUP($C133,'Regional Crises'!$B$1:$R$66,7,FALSE)&lt;F$4,0,($F$3-VLOOKUP($C133,'Regional Crises'!$B$1:$R$66,7,FALSE))/($F$3-$F$4)*5)),1))),IF(VLOOKUP($E133,'Country Indicator Data'!$B$4:$N$300,3,FALSE)="x","x",ROUND(IF(VLOOKUP($E133,'Country Indicator Data'!$B$4:$N$300,3,FALSE)&gt;$F$3,5,IF(VLOOKUP($E133,'Country Indicator Data'!$B$4:$N$300,3,FALSE)&lt;$F$4,0,($F$3-VLOOKUP($E133,'Country Indicator Data'!$B$4:$N$300,3,FALSE))/($F$3-$F$4)*5)),1)))</f>
        <v>3.2</v>
      </c>
      <c r="G133" s="163">
        <f>IF(LEN(E133)&gt;3,(IF(VLOOKUP($C133,'Regional Crises'!$B$1:$R$66,9,FALSE)="x","x",ROUND(IF(VLOOKUP($C133,'Regional Crises'!$B$1:$R$66,9,FALSE)&gt;G$3,5,IF(VLOOKUP($C133,'Regional Crises'!$B$1:$R$66,9,FALSE)&lt;G$4,0,(G$3-VLOOKUP($C133,'Regional Crises'!$B$1:$R$66,9,FALSE))/(G$3-G$4)*5)),1))),IF(VLOOKUP($E133,'Country Indicator Data'!$B$4:$N$300,5,FALSE)="x","x",ROUND(IF(VLOOKUP($E133,'Country Indicator Data'!$B$4:$N$300,5,FALSE)&gt;G$3,5,IF(VLOOKUP($E133,'Country Indicator Data'!$B$4:$N$300,5,FALSE)&lt;G$4,0,(G$3-VLOOKUP($E133,'Country Indicator Data'!$B$4:$N$300,5,FALSE))/(G$3-G$4)*5)),1)))</f>
        <v>2.4</v>
      </c>
      <c r="H133" s="163">
        <f t="shared" si="39"/>
        <v>2.8</v>
      </c>
      <c r="I133" s="163">
        <f>IF(LEN(E133)&gt;3,(IF(VLOOKUP($C133,'Regional Crises'!$B$1:$R$66,6,FALSE)="x","x",ROUND(IF(VLOOKUP($C133,'Regional Crises'!$B$1:$R$66,6,FALSE)&gt;I$3,5,IF(VLOOKUP($C133,'Regional Crises'!$B$1:$R$66,6,FALSE)&lt;I$4,0,5-(I$3-VLOOKUP($C133,'Regional Crises'!$B$1:$R$66,6,FALSE))/(I$3-I$4)*5)),1))),IF(VLOOKUP($E133,'Country Indicator Data'!$B$4:$N$300,2,FALSE)="x","x",ROUND(IF(VLOOKUP($E133,'Country Indicator Data'!$B$4:$N$300,2,FALSE)&gt;I$3,5,IF(VLOOKUP($E133,'Country Indicator Data'!$B$4:$N$300,2,FALSE)&lt;I$4,0,5-(I$3-VLOOKUP($E133,'Country Indicator Data'!$B$4:$N$300,2,FALSE))/(I$3-I$4)*5)),1)))</f>
        <v>0.5</v>
      </c>
      <c r="J133" s="163">
        <f>IF(LEN(E133)&gt;3,(IF(VLOOKUP($C133,'Regional Crises'!$B$1:$R$66,8,FALSE)="x","x",ROUND(IF(VLOOKUP($C133,'Regional Crises'!$B$1:$R$66,8,FALSE)&gt;J$3,5,IF(VLOOKUP($C133,'Regional Crises'!$B$1:$R$66,8,FALSE)&lt;J$4,0,5-(J$3-VLOOKUP($C133,'Regional Crises'!$B$1:$R$66,8,FALSE))/(J$3-J$4)*5)),1))),IF(VLOOKUP($E133,'Country Indicator Data'!$B$4:$N$300,4,FALSE)="x","x",ROUND(IF(VLOOKUP($E133,'Country Indicator Data'!$B$4:$N$300,4,FALSE)&gt;J$3,5,IF(VLOOKUP($E133,'Country Indicator Data'!$B$4:$N$300,4,FALSE)&lt;J$4,0,5-(J$3-VLOOKUP($E133,'Country Indicator Data'!$B$4:$N$300,4,FALSE))/(J$3-J$4)*5)),1)))</f>
        <v>0.4</v>
      </c>
      <c r="K133" s="163">
        <f t="shared" si="40"/>
        <v>0.45</v>
      </c>
      <c r="L133" s="163">
        <f>IF(LEN(E133)&gt;3,(IF(VLOOKUP($C133,'Regional Crises'!$B$1:$R$66,10,FALSE)="x","x",ROUND(IF(VLOOKUP($C133,'Regional Crises'!$B$1:$R$66,10,FALSE)&gt;L$3,5,IF(VLOOKUP($C133,'Regional Crises'!$B$1:$R$66,10,FALSE)&lt;L$4,0,5-(L$3-VLOOKUP($C133,'Regional Crises'!$B$1:$R$66,10,FALSE))/(L$3-L$4)*5)),1))),IF(VLOOKUP($E133,'Country Indicator Data'!$B$4:$N$300,6,FALSE)="x","x",ROUND(IF(VLOOKUP($E133,'Country Indicator Data'!$B$4:$N$300,6,FALSE)&gt;L$3,5,IF(VLOOKUP($E133,'Country Indicator Data'!$B$4:$N$300,6,FALSE)&lt;L$4,0,5-(L$3-VLOOKUP($E133,'Country Indicator Data'!$B$4:$N$300,6,FALSE))/(L$3-L$4)*5)),1)))</f>
        <v>1.9</v>
      </c>
      <c r="M133" s="163">
        <f>IF(LEN(E133)&gt;3,(IF(VLOOKUP($C133,'Regional Crises'!$B$1:$R$66,11,FALSE)="x","x",ROUND(IF(VLOOKUP($C133,'Regional Crises'!$B$1:$R$66,11,FALSE)&gt;M$3,5,IF(VLOOKUP($C133,'Regional Crises'!$B$1:$R$66,11,FALSE)&lt;M$4,0,5-(M$3-VLOOKUP($C133,'Regional Crises'!$B$1:$R$66,11,FALSE))/(M$3-M$4)*5)),1))),IF(VLOOKUP($E133,'Country Indicator Data'!$B$4:$N$300,7,FALSE)="x","x",ROUND(IF(VLOOKUP($E133,'Country Indicator Data'!$B$4:$N$300,7,FALSE)&gt;M$3,5,IF(VLOOKUP($E133,'Country Indicator Data'!$B$4:$N$300,7,FALSE)&lt;M$4,0,5-(M$3-VLOOKUP($E133,'Country Indicator Data'!$B$4:$N$300,7,FALSE))/(M$3-M$4)*5)),1)))</f>
        <v>0.3</v>
      </c>
      <c r="N133" s="163">
        <f t="shared" si="41"/>
        <v>1.0999999999999999</v>
      </c>
      <c r="O133" s="163">
        <f t="shared" si="42"/>
        <v>1.45</v>
      </c>
      <c r="P133" s="163">
        <f>IF(LEN(E133)&gt;3,VLOOKUP(C133,'Regional Crises'!$B$1:$R$69,12,FALSE),VLOOKUP(E133,'Country Indicator Data'!$B$4:$I$300,8,FALSE))</f>
        <v>4</v>
      </c>
      <c r="Q133" s="163">
        <f>IF(LEN(E133)&gt;3,((IF(VLOOKUP($C133,'Regional Crises'!$B$1:$R$66,13,FALSE)="x","x",ROUND(IF(VLOOKUP($C133,'Regional Crises'!$B$1:$R$66,13,FALSE)&gt;Q$3,5,IF(VLOOKUP($C133,'Regional Crises'!$B$1:$R$66,13,FALSE)&lt;Q$4,0,5-(LOG(Q$3)-LOG(VLOOKUP($C133,'Regional Crises'!$B$1:$R$66,13,FALSE)))/(LOG(Q$3)-LOG(Q$4))*5)),1)))),(IF(VLOOKUP($E133,'Country Indicator Data'!$B$4:$N$300,9,FALSE)="x","x",ROUND(IF(VLOOKUP($E133,'Country Indicator Data'!$B$4:$N$300,9,FALSE)&gt;Q$3,5,IF(VLOOKUP($E133,'Country Indicator Data'!$B$4:$N$300,9,FALSE)&lt;Q$4,0,5-(LOG(Q$3)-LOG(VLOOKUP($E133,'Country Indicator Data'!$B$4:$N$300,9,FALSE)))/(LOG(Q$3)-LOG(Q$4))*5)),1))))</f>
        <v>1.1000000000000001</v>
      </c>
      <c r="R133" s="163">
        <f t="shared" si="43"/>
        <v>2.5499999999999998</v>
      </c>
      <c r="S133" s="163">
        <f>IF(LEN(E133)&gt;3,((IF(VLOOKUP($C133,'Regional Crises'!$B$1:$R$66,17,FALSE)="x","x",ROUND(IF(VLOOKUP($C133,'Regional Crises'!$B$1:$R$66,17,FALSE)&gt;S$3,0,IF(VLOOKUP($C133,'Regional Crises'!$B$1:$R$66,17,FALSE)&lt;S$4,5,(S$3-VLOOKUP($C133,'Regional Crises'!$B$1:$R$66,17,FALSE))/(S$3-S$4)*5)),1)))),(IF(VLOOKUP($E133,'Country Indicator Data'!$B$4:$N$300,13,FALSE)="x","x",ROUND(IF(VLOOKUP($E133,'Country Indicator Data'!$B$4:$N$300,13,FALSE)&gt;S$3,0,IF(VLOOKUP($E133,'Country Indicator Data'!$B$4:$N$300,13,FALSE)&lt;S$4,5,(S$3-VLOOKUP($E133,'Country Indicator Data'!$B$4:$N$300,13,FALSE))/(S$3-S$4)*5)),1))))</f>
        <v>3.3</v>
      </c>
      <c r="T133" s="163">
        <f>IF(LEN(E133)&gt;3,((IF(VLOOKUP($C133,'Regional Crises'!$B$1:$R$66,14,FALSE)="x","x",ROUND(IF(VLOOKUP($C133,'Regional Crises'!$B$1:$R$66,14,FALSE)&gt;T$3,0,IF(VLOOKUP($C133,'Regional Crises'!$B$1:$R$66,14,FALSE)&lt;T$4,5,(T$3-VLOOKUP($C133,'Regional Crises'!$B$1:$R$66,14,FALSE))/(T$3-T$4)*5)),1)))),(IF(VLOOKUP($E133,'Country Indicator Data'!$B$4:$N$300,10,FALSE)="x","x",ROUND(IF(VLOOKUP($E133,'Country Indicator Data'!$B$4:$N$300,10,FALSE)&gt;T$3,0,IF(VLOOKUP($E133,'Country Indicator Data'!$B$4:$N$300,10,FALSE)&lt;T$4,5,(T$3-VLOOKUP($E133,'Country Indicator Data'!$B$4:$N$300,10,FALSE))/(T$3-T$4)*5)),1))))</f>
        <v>2.9</v>
      </c>
      <c r="U133" s="163">
        <f>IF(LEN(E133)&gt;3,((IF(VLOOKUP($C133,'Regional Crises'!$B$1:$R$66,15,FALSE)="x","x",ROUND(IF(VLOOKUP($C133,'Regional Crises'!$B$1:$R$66,15,FALSE)&gt;U$3,0,IF(VLOOKUP($C133,'Regional Crises'!$B$1:$R$66,15,FALSE)&lt;U$4,5,(U$3-VLOOKUP($C133,'Regional Crises'!$B$1:$R$66,15,FALSE))/(U$3-U$4)*5)),1)))),(IF(VLOOKUP($E133,'Country Indicator Data'!$B$4:$N$300,11,FALSE)="x","x",ROUND(IF(VLOOKUP($E133,'Country Indicator Data'!$B$4:$N$300,11,FALSE)&gt;U$3,0,IF(VLOOKUP($E133,'Country Indicator Data'!$B$4:$N$300,11,FALSE)&lt;U$4,5,(U$3-VLOOKUP($E133,'Country Indicator Data'!$B$4:$N$300,11,FALSE))/(U$3-U$4)*5)),1))))</f>
        <v>2.2000000000000002</v>
      </c>
      <c r="V133" s="163">
        <f>IF(LEN(E133)&gt;3,((IF(VLOOKUP($C133,'Regional Crises'!$B$1:$R$66,16,FALSE)="x","x",ROUND(IF(VLOOKUP($C133,'Regional Crises'!$B$1:$R$66,16,FALSE)&gt;V$3,0,IF(VLOOKUP($C133,'Regional Crises'!$B$1:$R$66,16,FALSE)&lt;V$4,5,(V$3-VLOOKUP($C133,'Regional Crises'!$B$1:$R$66,16,FALSE))/(V$3-V$4)*5)),1)))),(IF(VLOOKUP($E133,'Country Indicator Data'!$B$4:$N$300,12,FALSE)="x","x",ROUND(IF(VLOOKUP($E133,'Country Indicator Data'!$B$4:$N$300,12,FALSE)&gt;V$3,0,IF(VLOOKUP($E133,'Country Indicator Data'!$B$4:$N$300,12,FALSE)&lt;V$4,5,(V$3-VLOOKUP($E133,'Country Indicator Data'!$B$4:$N$300,12,FALSE))/(V$3-V$4)*5)),1))))</f>
        <v>3.5</v>
      </c>
      <c r="W133" s="163">
        <f t="shared" si="44"/>
        <v>3</v>
      </c>
      <c r="X133" s="163">
        <f t="shared" si="45"/>
        <v>2.2999999999999998</v>
      </c>
      <c r="Y133" s="184">
        <f>IF('Core Indicators'!FC130="x","x",IF('Core Indicators'!FC130&gt;=5,5,IF('Core Indicators'!FC130&gt;=4,4,IF('Core Indicators'!FC130&gt;=3,3,IF('Core Indicators'!FC130&gt;=2,2,IF('Core Indicators'!FC130&gt;=1,1,0))))))</f>
        <v>2</v>
      </c>
      <c r="Z133" s="163">
        <f t="shared" si="46"/>
        <v>2</v>
      </c>
      <c r="AA133" s="184">
        <f>'Crisis Indicator Data'!Y130</f>
        <v>1</v>
      </c>
      <c r="AB133" s="184">
        <f>'Crisis Indicator Data'!Z130</f>
        <v>0</v>
      </c>
      <c r="AC133" s="184">
        <f>'Crisis Indicator Data'!AA130</f>
        <v>2</v>
      </c>
      <c r="AD133" s="184">
        <f>'Crisis Indicator Data'!AB130</f>
        <v>0</v>
      </c>
      <c r="AE133" s="184">
        <f t="shared" si="47"/>
        <v>2</v>
      </c>
      <c r="AF133" s="184">
        <f>'Crisis Indicator Data'!AC130</f>
        <v>2</v>
      </c>
      <c r="AG133" s="184">
        <f>'Crisis Indicator Data'!AD130</f>
        <v>1</v>
      </c>
      <c r="AH133" s="184">
        <f t="shared" si="48"/>
        <v>3</v>
      </c>
      <c r="AI133" s="184">
        <f>'Crisis Indicator Data'!AE130</f>
        <v>0</v>
      </c>
      <c r="AJ133" s="184">
        <f>'Crisis Indicator Data'!AF130</f>
        <v>2</v>
      </c>
      <c r="AK133" s="184">
        <f>'Crisis Indicator Data'!AG130</f>
        <v>0</v>
      </c>
      <c r="AL133" s="184">
        <f t="shared" si="49"/>
        <v>2</v>
      </c>
      <c r="AM133" s="163">
        <f t="shared" si="50"/>
        <v>2</v>
      </c>
      <c r="AN133" s="163">
        <f t="shared" si="51"/>
        <v>2</v>
      </c>
    </row>
    <row r="134" spans="1:40" ht="13.5" customHeight="1" x14ac:dyDescent="0.35">
      <c r="A134" s="172" t="str">
        <f>'Crisis Indicator Data'!A131</f>
        <v>Eastern Africa Regional Drought Crisis</v>
      </c>
      <c r="B134" s="173" t="str">
        <f>'Crisis Indicator Data'!B131</f>
        <v>Drought</v>
      </c>
      <c r="C134" s="173" t="str">
        <f>'Crisis Indicator Data'!C131</f>
        <v>REG014</v>
      </c>
      <c r="D134" s="173" t="str">
        <f>'Crisis Indicator Data'!D131</f>
        <v>Ethiopia,Somalia,Kenya</v>
      </c>
      <c r="E134" s="174" t="str">
        <f>'Crisis Indicator Data'!E131</f>
        <v>ETH,SOM,KEN</v>
      </c>
      <c r="F134" s="163">
        <f>IF(LEN(E134)&gt;3,(IF(VLOOKUP($C134,'Regional Crises'!$B$1:$R$66,7,FALSE)="x","x",ROUND(IF(VLOOKUP($C134,'Regional Crises'!$B$1:$R$66,7,FALSE)&gt;$F$3,5,IF(VLOOKUP($C134,'Regional Crises'!$B$1:$R$66,7,FALSE)&lt;F$4,0,($F$3-VLOOKUP($C134,'Regional Crises'!$B$1:$R$66,7,FALSE))/($F$3-$F$4)*5)),1))),IF(VLOOKUP($E134,'Country Indicator Data'!$B$4:$N$300,3,FALSE)="x","x",ROUND(IF(VLOOKUP($E134,'Country Indicator Data'!$B$4:$N$300,3,FALSE)&gt;$F$3,5,IF(VLOOKUP($E134,'Country Indicator Data'!$B$4:$N$300,3,FALSE)&lt;$F$4,0,($F$3-VLOOKUP($E134,'Country Indicator Data'!$B$4:$N$300,3,FALSE))/($F$3-$F$4)*5)),1)))</f>
        <v>3.8</v>
      </c>
      <c r="G134" s="163">
        <f>IF(LEN(E134)&gt;3,(IF(VLOOKUP($C134,'Regional Crises'!$B$1:$R$66,9,FALSE)="x","x",ROUND(IF(VLOOKUP($C134,'Regional Crises'!$B$1:$R$66,9,FALSE)&gt;G$3,5,IF(VLOOKUP($C134,'Regional Crises'!$B$1:$R$66,9,FALSE)&lt;G$4,0,(G$3-VLOOKUP($C134,'Regional Crises'!$B$1:$R$66,9,FALSE))/(G$3-G$4)*5)),1))),IF(VLOOKUP($E134,'Country Indicator Data'!$B$4:$N$300,5,FALSE)="x","x",ROUND(IF(VLOOKUP($E134,'Country Indicator Data'!$B$4:$N$300,5,FALSE)&gt;G$3,5,IF(VLOOKUP($E134,'Country Indicator Data'!$B$4:$N$300,5,FALSE)&lt;G$4,0,(G$3-VLOOKUP($E134,'Country Indicator Data'!$B$4:$N$300,5,FALSE))/(G$3-G$4)*5)),1)))</f>
        <v>3.1</v>
      </c>
      <c r="H134" s="163">
        <f t="shared" ref="H134:H165" si="52">IF(AND(F134="x",G134="x"),"x",AVERAGE(F134,G134))</f>
        <v>3.45</v>
      </c>
      <c r="I134" s="163">
        <f>IF(LEN(E134)&gt;3,(IF(VLOOKUP($C134,'Regional Crises'!$B$1:$R$66,6,FALSE)="x","x",ROUND(IF(VLOOKUP($C134,'Regional Crises'!$B$1:$R$66,6,FALSE)&gt;I$3,5,IF(VLOOKUP($C134,'Regional Crises'!$B$1:$R$66,6,FALSE)&lt;I$4,0,5-(I$3-VLOOKUP($C134,'Regional Crises'!$B$1:$R$66,6,FALSE))/(I$3-I$4)*5)),1))),IF(VLOOKUP($E134,'Country Indicator Data'!$B$4:$N$300,2,FALSE)="x","x",ROUND(IF(VLOOKUP($E134,'Country Indicator Data'!$B$4:$N$300,2,FALSE)&gt;I$3,5,IF(VLOOKUP($E134,'Country Indicator Data'!$B$4:$N$300,2,FALSE)&lt;I$4,0,5-(I$3-VLOOKUP($E134,'Country Indicator Data'!$B$4:$N$300,2,FALSE))/(I$3-I$4)*5)),1)))</f>
        <v>2.7</v>
      </c>
      <c r="J134" s="163">
        <f>IF(LEN(E134)&gt;3,(IF(VLOOKUP($C134,'Regional Crises'!$B$1:$R$66,8,FALSE)="x","x",ROUND(IF(VLOOKUP($C134,'Regional Crises'!$B$1:$R$66,8,FALSE)&gt;J$3,5,IF(VLOOKUP($C134,'Regional Crises'!$B$1:$R$66,8,FALSE)&lt;J$4,0,5-(J$3-VLOOKUP($C134,'Regional Crises'!$B$1:$R$66,8,FALSE))/(J$3-J$4)*5)),1))),IF(VLOOKUP($E134,'Country Indicator Data'!$B$4:$N$300,4,FALSE)="x","x",ROUND(IF(VLOOKUP($E134,'Country Indicator Data'!$B$4:$N$300,4,FALSE)&gt;J$3,5,IF(VLOOKUP($E134,'Country Indicator Data'!$B$4:$N$300,4,FALSE)&lt;J$4,0,5-(J$3-VLOOKUP($E134,'Country Indicator Data'!$B$4:$N$300,4,FALSE))/(J$3-J$4)*5)),1)))</f>
        <v>1.2</v>
      </c>
      <c r="K134" s="163">
        <f t="shared" ref="K134:K165" si="53">IF(AND(I134="x",J134="x"),"x",AVERAGE(I134,J134))</f>
        <v>1.9500000000000002</v>
      </c>
      <c r="L134" s="163">
        <f>IF(LEN(E134)&gt;3,(IF(VLOOKUP($C134,'Regional Crises'!$B$1:$R$66,10,FALSE)="x","x",ROUND(IF(VLOOKUP($C134,'Regional Crises'!$B$1:$R$66,10,FALSE)&gt;L$3,5,IF(VLOOKUP($C134,'Regional Crises'!$B$1:$R$66,10,FALSE)&lt;L$4,0,5-(L$3-VLOOKUP($C134,'Regional Crises'!$B$1:$R$66,10,FALSE))/(L$3-L$4)*5)),1))),IF(VLOOKUP($E134,'Country Indicator Data'!$B$4:$N$300,6,FALSE)="x","x",ROUND(IF(VLOOKUP($E134,'Country Indicator Data'!$B$4:$N$300,6,FALSE)&gt;L$3,5,IF(VLOOKUP($E134,'Country Indicator Data'!$B$4:$N$300,6,FALSE)&lt;L$4,0,5-(L$3-VLOOKUP($E134,'Country Indicator Data'!$B$4:$N$300,6,FALSE))/(L$3-L$4)*5)),1)))</f>
        <v>3.5</v>
      </c>
      <c r="M134" s="163">
        <f>IF(LEN(E134)&gt;3,(IF(VLOOKUP($C134,'Regional Crises'!$B$1:$R$66,11,FALSE)="x","x",ROUND(IF(VLOOKUP($C134,'Regional Crises'!$B$1:$R$66,11,FALSE)&gt;M$3,5,IF(VLOOKUP($C134,'Regional Crises'!$B$1:$R$66,11,FALSE)&lt;M$4,0,5-(M$3-VLOOKUP($C134,'Regional Crises'!$B$1:$R$66,11,FALSE))/(M$3-M$4)*5)),1))),IF(VLOOKUP($E134,'Country Indicator Data'!$B$4:$N$300,7,FALSE)="x","x",ROUND(IF(VLOOKUP($E134,'Country Indicator Data'!$B$4:$N$300,7,FALSE)&gt;M$3,5,IF(VLOOKUP($E134,'Country Indicator Data'!$B$4:$N$300,7,FALSE)&lt;M$4,0,5-(M$3-VLOOKUP($E134,'Country Indicator Data'!$B$4:$N$300,7,FALSE))/(M$3-M$4)*5)),1)))</f>
        <v>1.6</v>
      </c>
      <c r="N134" s="163">
        <f t="shared" ref="N134:N165" si="54">IF(AND(L134="x",M134="x"),"x",AVERAGE(L134,M134))</f>
        <v>2.5499999999999998</v>
      </c>
      <c r="O134" s="163">
        <f t="shared" ref="O134:O165" si="55">AVERAGE(H134,K134,N134)</f>
        <v>2.65</v>
      </c>
      <c r="P134" s="163">
        <f>IF(LEN(E134)&gt;3,VLOOKUP(C134,'Regional Crises'!$B$1:$R$69,12,FALSE),VLOOKUP(E134,'Country Indicator Data'!$B$4:$I$300,8,FALSE))</f>
        <v>4.666666666666667</v>
      </c>
      <c r="Q134" s="163">
        <f>IF(LEN(E134)&gt;3,((IF(VLOOKUP($C134,'Regional Crises'!$B$1:$R$66,13,FALSE)="x","x",ROUND(IF(VLOOKUP($C134,'Regional Crises'!$B$1:$R$66,13,FALSE)&gt;Q$3,5,IF(VLOOKUP($C134,'Regional Crises'!$B$1:$R$66,13,FALSE)&lt;Q$4,0,5-(LOG(Q$3)-LOG(VLOOKUP($C134,'Regional Crises'!$B$1:$R$66,13,FALSE)))/(LOG(Q$3)-LOG(Q$4))*5)),1)))),(IF(VLOOKUP($E134,'Country Indicator Data'!$B$4:$N$300,9,FALSE)="x","x",ROUND(IF(VLOOKUP($E134,'Country Indicator Data'!$B$4:$N$300,9,FALSE)&gt;Q$3,5,IF(VLOOKUP($E134,'Country Indicator Data'!$B$4:$N$300,9,FALSE)&lt;Q$4,0,5-(LOG(Q$3)-LOG(VLOOKUP($E134,'Country Indicator Data'!$B$4:$N$300,9,FALSE)))/(LOG(Q$3)-LOG(Q$4))*5)),1))))</f>
        <v>5</v>
      </c>
      <c r="R134" s="163">
        <f t="shared" ref="R134:R165" si="56">AVERAGE(P134:Q134)</f>
        <v>4.8333333333333339</v>
      </c>
      <c r="S134" s="163">
        <f>IF(LEN(E134)&gt;3,((IF(VLOOKUP($C134,'Regional Crises'!$B$1:$R$66,17,FALSE)="x","x",ROUND(IF(VLOOKUP($C134,'Regional Crises'!$B$1:$R$66,17,FALSE)&gt;S$3,0,IF(VLOOKUP($C134,'Regional Crises'!$B$1:$R$66,17,FALSE)&lt;S$4,5,(S$3-VLOOKUP($C134,'Regional Crises'!$B$1:$R$66,17,FALSE))/(S$3-S$4)*5)),1)))),(IF(VLOOKUP($E134,'Country Indicator Data'!$B$4:$N$300,13,FALSE)="x","x",ROUND(IF(VLOOKUP($E134,'Country Indicator Data'!$B$4:$N$300,13,FALSE)&gt;S$3,0,IF(VLOOKUP($E134,'Country Indicator Data'!$B$4:$N$300,13,FALSE)&lt;S$4,5,(S$3-VLOOKUP($E134,'Country Indicator Data'!$B$4:$N$300,13,FALSE))/(S$3-S$4)*5)),1))))</f>
        <v>3.7</v>
      </c>
      <c r="T134" s="163">
        <f>IF(LEN(E134)&gt;3,((IF(VLOOKUP($C134,'Regional Crises'!$B$1:$R$66,14,FALSE)="x","x",ROUND(IF(VLOOKUP($C134,'Regional Crises'!$B$1:$R$66,14,FALSE)&gt;T$3,0,IF(VLOOKUP($C134,'Regional Crises'!$B$1:$R$66,14,FALSE)&lt;T$4,5,(T$3-VLOOKUP($C134,'Regional Crises'!$B$1:$R$66,14,FALSE))/(T$3-T$4)*5)),1)))),(IF(VLOOKUP($E134,'Country Indicator Data'!$B$4:$N$300,10,FALSE)="x","x",ROUND(IF(VLOOKUP($E134,'Country Indicator Data'!$B$4:$N$300,10,FALSE)&gt;T$3,0,IF(VLOOKUP($E134,'Country Indicator Data'!$B$4:$N$300,10,FALSE)&lt;T$4,5,(T$3-VLOOKUP($E134,'Country Indicator Data'!$B$4:$N$300,10,FALSE))/(T$3-T$4)*5)),1))))</f>
        <v>3.6</v>
      </c>
      <c r="U134" s="163">
        <f>IF(LEN(E134)&gt;3,((IF(VLOOKUP($C134,'Regional Crises'!$B$1:$R$66,15,FALSE)="x","x",ROUND(IF(VLOOKUP($C134,'Regional Crises'!$B$1:$R$66,15,FALSE)&gt;U$3,0,IF(VLOOKUP($C134,'Regional Crises'!$B$1:$R$66,15,FALSE)&lt;U$4,5,(U$3-VLOOKUP($C134,'Regional Crises'!$B$1:$R$66,15,FALSE))/(U$3-U$4)*5)),1)))),(IF(VLOOKUP($E134,'Country Indicator Data'!$B$4:$N$300,11,FALSE)="x","x",ROUND(IF(VLOOKUP($E134,'Country Indicator Data'!$B$4:$N$300,11,FALSE)&gt;U$3,0,IF(VLOOKUP($E134,'Country Indicator Data'!$B$4:$N$300,11,FALSE)&lt;U$4,5,(U$3-VLOOKUP($E134,'Country Indicator Data'!$B$4:$N$300,11,FALSE))/(U$3-U$4)*5)),1))))</f>
        <v>3.1</v>
      </c>
      <c r="V134" s="163">
        <f>IF(LEN(E134)&gt;3,((IF(VLOOKUP($C134,'Regional Crises'!$B$1:$R$66,16,FALSE)="x","x",ROUND(IF(VLOOKUP($C134,'Regional Crises'!$B$1:$R$66,16,FALSE)&gt;V$3,0,IF(VLOOKUP($C134,'Regional Crises'!$B$1:$R$66,16,FALSE)&lt;V$4,5,(V$3-VLOOKUP($C134,'Regional Crises'!$B$1:$R$66,16,FALSE))/(V$3-V$4)*5)),1)))),(IF(VLOOKUP($E134,'Country Indicator Data'!$B$4:$N$300,12,FALSE)="x","x",ROUND(IF(VLOOKUP($E134,'Country Indicator Data'!$B$4:$N$300,12,FALSE)&gt;V$3,0,IF(VLOOKUP($E134,'Country Indicator Data'!$B$4:$N$300,12,FALSE)&lt;V$4,5,(V$3-VLOOKUP($E134,'Country Indicator Data'!$B$4:$N$300,12,FALSE))/(V$3-V$4)*5)),1))))</f>
        <v>3.7</v>
      </c>
      <c r="W134" s="163">
        <f t="shared" ref="W134:W165" si="57">IF(AND(S134="x",V134="x"),"x",ROUND(AVERAGE(S134,V134,T134,U134),1))</f>
        <v>3.5</v>
      </c>
      <c r="X134" s="163">
        <f t="shared" ref="X134:X165" si="58">ROUND(AVERAGE(O134,W134,R134),1)</f>
        <v>3.7</v>
      </c>
      <c r="Y134" s="184">
        <f>IF('Core Indicators'!FC131="x","x",IF('Core Indicators'!FC131&gt;=5,5,IF('Core Indicators'!FC131&gt;=4,4,IF('Core Indicators'!FC131&gt;=3,3,IF('Core Indicators'!FC131&gt;=2,2,IF('Core Indicators'!FC131&gt;=1,1,0))))))</f>
        <v>5</v>
      </c>
      <c r="Z134" s="163">
        <f t="shared" ref="Z134:Z165" si="59">Y134</f>
        <v>5</v>
      </c>
      <c r="AA134" s="184">
        <f>'Crisis Indicator Data'!Y131</f>
        <v>2</v>
      </c>
      <c r="AB134" s="184">
        <f>'Crisis Indicator Data'!Z131</f>
        <v>3</v>
      </c>
      <c r="AC134" s="184">
        <f>'Crisis Indicator Data'!AA131</f>
        <v>3</v>
      </c>
      <c r="AD134" s="184">
        <f>'Crisis Indicator Data'!AB131</f>
        <v>3</v>
      </c>
      <c r="AE134" s="184">
        <f t="shared" ref="AE134:AE165" si="60">IF(SUM(AA134:AD134)=0,0,IF(SUM(AA134,AB134,AC134,AD134)&lt;2,1,IF(SUM(AA134:AD134)&lt;6,2,IF(SUM(AA134:AD134)&lt;8,3,IF(SUM(AA134:AD134)&lt;10,4,5)))))</f>
        <v>5</v>
      </c>
      <c r="AF134" s="184">
        <f>'Crisis Indicator Data'!AC131</f>
        <v>2</v>
      </c>
      <c r="AG134" s="184">
        <f>'Crisis Indicator Data'!AD131</f>
        <v>3</v>
      </c>
      <c r="AH134" s="184">
        <f t="shared" ref="AH134:AH165" si="61">IF(SUM(AF134:AG134)=0,0,IF(SUM(AF134,AG134)=1,1,IF(SUM(AF134:AG134)&lt;3,2,IF(SUM(AF134:AG134)&lt;4,3,IF(SUM(AF134:AG134)&lt;5,4,5)))))</f>
        <v>5</v>
      </c>
      <c r="AI134" s="184">
        <f>'Crisis Indicator Data'!AE131</f>
        <v>3</v>
      </c>
      <c r="AJ134" s="184">
        <f>'Crisis Indicator Data'!AF131</f>
        <v>2</v>
      </c>
      <c r="AK134" s="184">
        <f>'Crisis Indicator Data'!AG131</f>
        <v>3</v>
      </c>
      <c r="AL134" s="184">
        <f t="shared" ref="AL134:AL165" si="62">IF(SUM(AI134:AK134)=0,0,IF(SUM(AI134:AK134)=1,1,IF(SUM(AI134:AK134)&lt;3,2,IF(SUM(AI134:AK134)&lt;5,3,IF(SUM(AI134:AK134)&lt;7,4,5)))))</f>
        <v>5</v>
      </c>
      <c r="AM134" s="163">
        <f t="shared" ref="AM134:AM165" si="63">IF(AA134=3,5,ROUND(AVERAGE(AE134,AH134,AL134),0))</f>
        <v>5</v>
      </c>
      <c r="AN134" s="163">
        <f t="shared" ref="AN134:AN165" si="64">IF(AND(Z134="x",AM134="x"),"x",ROUND(AVERAGE(Z134,AM134),1))</f>
        <v>5</v>
      </c>
    </row>
    <row r="135" spans="1:40" ht="13.5" customHeight="1" x14ac:dyDescent="0.35">
      <c r="A135" s="172" t="str">
        <f>'Crisis Indicator Data'!A132</f>
        <v>Turkiye / Syria earthquake</v>
      </c>
      <c r="B135" s="173" t="str">
        <f>'Crisis Indicator Data'!B132</f>
        <v>Earthquake</v>
      </c>
      <c r="C135" s="173" t="str">
        <f>'Crisis Indicator Data'!C132</f>
        <v>REG015</v>
      </c>
      <c r="D135" s="173" t="str">
        <f>'Crisis Indicator Data'!D132</f>
        <v>Türkiye,Syria</v>
      </c>
      <c r="E135" s="174" t="str">
        <f>'Crisis Indicator Data'!E132</f>
        <v>TUR,SYR</v>
      </c>
      <c r="F135" s="163">
        <f>IF(LEN(E135)&gt;3,(IF(VLOOKUP($C135,'Regional Crises'!$B$1:$R$66,7,FALSE)="x","x",ROUND(IF(VLOOKUP($C135,'Regional Crises'!$B$1:$R$66,7,FALSE)&gt;$F$3,5,IF(VLOOKUP($C135,'Regional Crises'!$B$1:$R$66,7,FALSE)&lt;F$4,0,($F$3-VLOOKUP($C135,'Regional Crises'!$B$1:$R$66,7,FALSE))/($F$3-$F$4)*5)),1))),IF(VLOOKUP($E135,'Country Indicator Data'!$B$4:$N$300,3,FALSE)="x","x",ROUND(IF(VLOOKUP($E135,'Country Indicator Data'!$B$4:$N$300,3,FALSE)&gt;$F$3,5,IF(VLOOKUP($E135,'Country Indicator Data'!$B$4:$N$300,3,FALSE)&lt;$F$4,0,($F$3-VLOOKUP($E135,'Country Indicator Data'!$B$4:$N$300,3,FALSE))/($F$3-$F$4)*5)),1)))</f>
        <v>3.6</v>
      </c>
      <c r="G135" s="163">
        <f>IF(LEN(E135)&gt;3,(IF(VLOOKUP($C135,'Regional Crises'!$B$1:$R$66,9,FALSE)="x","x",ROUND(IF(VLOOKUP($C135,'Regional Crises'!$B$1:$R$66,9,FALSE)&gt;G$3,5,IF(VLOOKUP($C135,'Regional Crises'!$B$1:$R$66,9,FALSE)&lt;G$4,0,(G$3-VLOOKUP($C135,'Regional Crises'!$B$1:$R$66,9,FALSE))/(G$3-G$4)*5)),1))),IF(VLOOKUP($E135,'Country Indicator Data'!$B$4:$N$300,5,FALSE)="x","x",ROUND(IF(VLOOKUP($E135,'Country Indicator Data'!$B$4:$N$300,5,FALSE)&gt;G$3,5,IF(VLOOKUP($E135,'Country Indicator Data'!$B$4:$N$300,5,FALSE)&lt;G$4,0,(G$3-VLOOKUP($E135,'Country Indicator Data'!$B$4:$N$300,5,FALSE))/(G$3-G$4)*5)),1)))</f>
        <v>3.5</v>
      </c>
      <c r="H135" s="163">
        <f t="shared" si="52"/>
        <v>3.55</v>
      </c>
      <c r="I135" s="163">
        <f>IF(LEN(E135)&gt;3,(IF(VLOOKUP($C135,'Regional Crises'!$B$1:$R$66,6,FALSE)="x","x",ROUND(IF(VLOOKUP($C135,'Regional Crises'!$B$1:$R$66,6,FALSE)&gt;I$3,5,IF(VLOOKUP($C135,'Regional Crises'!$B$1:$R$66,6,FALSE)&lt;I$4,0,5-(I$3-VLOOKUP($C135,'Regional Crises'!$B$1:$R$66,6,FALSE))/(I$3-I$4)*5)),1))),IF(VLOOKUP($E135,'Country Indicator Data'!$B$4:$N$300,2,FALSE)="x","x",ROUND(IF(VLOOKUP($E135,'Country Indicator Data'!$B$4:$N$300,2,FALSE)&gt;I$3,5,IF(VLOOKUP($E135,'Country Indicator Data'!$B$4:$N$300,2,FALSE)&lt;I$4,0,5-(I$3-VLOOKUP($E135,'Country Indicator Data'!$B$4:$N$300,2,FALSE))/(I$3-I$4)*5)),1)))</f>
        <v>2.4</v>
      </c>
      <c r="J135" s="163">
        <f>IF(LEN(E135)&gt;3,(IF(VLOOKUP($C135,'Regional Crises'!$B$1:$R$66,8,FALSE)="x","x",ROUND(IF(VLOOKUP($C135,'Regional Crises'!$B$1:$R$66,8,FALSE)&gt;J$3,5,IF(VLOOKUP($C135,'Regional Crises'!$B$1:$R$66,8,FALSE)&lt;J$4,0,5-(J$3-VLOOKUP($C135,'Regional Crises'!$B$1:$R$66,8,FALSE))/(J$3-J$4)*5)),1))),IF(VLOOKUP($E135,'Country Indicator Data'!$B$4:$N$300,4,FALSE)="x","x",ROUND(IF(VLOOKUP($E135,'Country Indicator Data'!$B$4:$N$300,4,FALSE)&gt;J$3,5,IF(VLOOKUP($E135,'Country Indicator Data'!$B$4:$N$300,4,FALSE)&lt;J$4,0,5-(J$3-VLOOKUP($E135,'Country Indicator Data'!$B$4:$N$300,4,FALSE))/(J$3-J$4)*5)),1)))</f>
        <v>5</v>
      </c>
      <c r="K135" s="163">
        <f t="shared" si="53"/>
        <v>3.7</v>
      </c>
      <c r="L135" s="163">
        <f>IF(LEN(E135)&gt;3,(IF(VLOOKUP($C135,'Regional Crises'!$B$1:$R$66,10,FALSE)="x","x",ROUND(IF(VLOOKUP($C135,'Regional Crises'!$B$1:$R$66,10,FALSE)&gt;L$3,5,IF(VLOOKUP($C135,'Regional Crises'!$B$1:$R$66,10,FALSE)&lt;L$4,0,5-(L$3-VLOOKUP($C135,'Regional Crises'!$B$1:$R$66,10,FALSE))/(L$3-L$4)*5)),1))),IF(VLOOKUP($E135,'Country Indicator Data'!$B$4:$N$300,6,FALSE)="x","x",ROUND(IF(VLOOKUP($E135,'Country Indicator Data'!$B$4:$N$300,6,FALSE)&gt;L$3,5,IF(VLOOKUP($E135,'Country Indicator Data'!$B$4:$N$300,6,FALSE)&lt;L$4,0,5-(L$3-VLOOKUP($E135,'Country Indicator Data'!$B$4:$N$300,6,FALSE))/(L$3-L$4)*5)),1)))</f>
        <v>2.8</v>
      </c>
      <c r="M135" s="163">
        <f>IF(LEN(E135)&gt;3,(IF(VLOOKUP($C135,'Regional Crises'!$B$1:$R$66,11,FALSE)="x","x",ROUND(IF(VLOOKUP($C135,'Regional Crises'!$B$1:$R$66,11,FALSE)&gt;M$3,5,IF(VLOOKUP($C135,'Regional Crises'!$B$1:$R$66,11,FALSE)&lt;M$4,0,5-(M$3-VLOOKUP($C135,'Regional Crises'!$B$1:$R$66,11,FALSE))/(M$3-M$4)*5)),1))),IF(VLOOKUP($E135,'Country Indicator Data'!$B$4:$N$300,7,FALSE)="x","x",ROUND(IF(VLOOKUP($E135,'Country Indicator Data'!$B$4:$N$300,7,FALSE)&gt;M$3,5,IF(VLOOKUP($E135,'Country Indicator Data'!$B$4:$N$300,7,FALSE)&lt;M$4,0,5-(M$3-VLOOKUP($E135,'Country Indicator Data'!$B$4:$N$300,7,FALSE))/(M$3-M$4)*5)),1)))</f>
        <v>1.2</v>
      </c>
      <c r="N135" s="163">
        <f t="shared" si="54"/>
        <v>2</v>
      </c>
      <c r="O135" s="163">
        <f t="shared" si="55"/>
        <v>3.0833333333333335</v>
      </c>
      <c r="P135" s="163">
        <f>IF(LEN(E135)&gt;3,VLOOKUP(C135,'Regional Crises'!$B$1:$R$69,12,FALSE),VLOOKUP(E135,'Country Indicator Data'!$B$4:$I$300,8,FALSE))</f>
        <v>4</v>
      </c>
      <c r="Q135" s="163">
        <f>IF(LEN(E135)&gt;3,((IF(VLOOKUP($C135,'Regional Crises'!$B$1:$R$66,13,FALSE)="x","x",ROUND(IF(VLOOKUP($C135,'Regional Crises'!$B$1:$R$66,13,FALSE)&gt;Q$3,5,IF(VLOOKUP($C135,'Regional Crises'!$B$1:$R$66,13,FALSE)&lt;Q$4,0,5-(LOG(Q$3)-LOG(VLOOKUP($C135,'Regional Crises'!$B$1:$R$66,13,FALSE)))/(LOG(Q$3)-LOG(Q$4))*5)),1)))),(IF(VLOOKUP($E135,'Country Indicator Data'!$B$4:$N$300,9,FALSE)="x","x",ROUND(IF(VLOOKUP($E135,'Country Indicator Data'!$B$4:$N$300,9,FALSE)&gt;Q$3,5,IF(VLOOKUP($E135,'Country Indicator Data'!$B$4:$N$300,9,FALSE)&lt;Q$4,0,5-(LOG(Q$3)-LOG(VLOOKUP($E135,'Country Indicator Data'!$B$4:$N$300,9,FALSE)))/(LOG(Q$3)-LOG(Q$4))*5)),1))))</f>
        <v>0</v>
      </c>
      <c r="R135" s="163">
        <f t="shared" si="56"/>
        <v>2</v>
      </c>
      <c r="S135" s="163">
        <f>IF(LEN(E135)&gt;3,((IF(VLOOKUP($C135,'Regional Crises'!$B$1:$R$66,17,FALSE)="x","x",ROUND(IF(VLOOKUP($C135,'Regional Crises'!$B$1:$R$66,17,FALSE)&gt;S$3,0,IF(VLOOKUP($C135,'Regional Crises'!$B$1:$R$66,17,FALSE)&lt;S$4,5,(S$3-VLOOKUP($C135,'Regional Crises'!$B$1:$R$66,17,FALSE))/(S$3-S$4)*5)),1)))),(IF(VLOOKUP($E135,'Country Indicator Data'!$B$4:$N$300,13,FALSE)="x","x",ROUND(IF(VLOOKUP($E135,'Country Indicator Data'!$B$4:$N$300,13,FALSE)&gt;S$3,0,IF(VLOOKUP($E135,'Country Indicator Data'!$B$4:$N$300,13,FALSE)&lt;S$4,5,(S$3-VLOOKUP($E135,'Country Indicator Data'!$B$4:$N$300,13,FALSE))/(S$3-S$4)*5)),1))))</f>
        <v>3.8</v>
      </c>
      <c r="T135" s="163">
        <f>IF(LEN(E135)&gt;3,((IF(VLOOKUP($C135,'Regional Crises'!$B$1:$R$66,14,FALSE)="x","x",ROUND(IF(VLOOKUP($C135,'Regional Crises'!$B$1:$R$66,14,FALSE)&gt;T$3,0,IF(VLOOKUP($C135,'Regional Crises'!$B$1:$R$66,14,FALSE)&lt;T$4,5,(T$3-VLOOKUP($C135,'Regional Crises'!$B$1:$R$66,14,FALSE))/(T$3-T$4)*5)),1)))),(IF(VLOOKUP($E135,'Country Indicator Data'!$B$4:$N$300,10,FALSE)="x","x",ROUND(IF(VLOOKUP($E135,'Country Indicator Data'!$B$4:$N$300,10,FALSE)&gt;T$3,0,IF(VLOOKUP($E135,'Country Indicator Data'!$B$4:$N$300,10,FALSE)&lt;T$4,5,(T$3-VLOOKUP($E135,'Country Indicator Data'!$B$4:$N$300,10,FALSE))/(T$3-T$4)*5)),1))))</f>
        <v>3.8</v>
      </c>
      <c r="U135" s="163">
        <f>IF(LEN(E135)&gt;3,((IF(VLOOKUP($C135,'Regional Crises'!$B$1:$R$66,15,FALSE)="x","x",ROUND(IF(VLOOKUP($C135,'Regional Crises'!$B$1:$R$66,15,FALSE)&gt;U$3,0,IF(VLOOKUP($C135,'Regional Crises'!$B$1:$R$66,15,FALSE)&lt;U$4,5,(U$3-VLOOKUP($C135,'Regional Crises'!$B$1:$R$66,15,FALSE))/(U$3-U$4)*5)),1)))),(IF(VLOOKUP($E135,'Country Indicator Data'!$B$4:$N$300,11,FALSE)="x","x",ROUND(IF(VLOOKUP($E135,'Country Indicator Data'!$B$4:$N$300,11,FALSE)&gt;U$3,0,IF(VLOOKUP($E135,'Country Indicator Data'!$B$4:$N$300,11,FALSE)&lt;U$4,5,(U$3-VLOOKUP($E135,'Country Indicator Data'!$B$4:$N$300,11,FALSE))/(U$3-U$4)*5)),1))))</f>
        <v>3.4</v>
      </c>
      <c r="V135" s="163">
        <f>IF(LEN(E135)&gt;3,((IF(VLOOKUP($C135,'Regional Crises'!$B$1:$R$66,16,FALSE)="x","x",ROUND(IF(VLOOKUP($C135,'Regional Crises'!$B$1:$R$66,16,FALSE)&gt;V$3,0,IF(VLOOKUP($C135,'Regional Crises'!$B$1:$R$66,16,FALSE)&lt;V$4,5,(V$3-VLOOKUP($C135,'Regional Crises'!$B$1:$R$66,16,FALSE))/(V$3-V$4)*5)),1)))),(IF(VLOOKUP($E135,'Country Indicator Data'!$B$4:$N$300,12,FALSE)="x","x",ROUND(IF(VLOOKUP($E135,'Country Indicator Data'!$B$4:$N$300,12,FALSE)&gt;V$3,0,IF(VLOOKUP($E135,'Country Indicator Data'!$B$4:$N$300,12,FALSE)&lt;V$4,5,(V$3-VLOOKUP($E135,'Country Indicator Data'!$B$4:$N$300,12,FALSE))/(V$3-V$4)*5)),1))))</f>
        <v>4.2</v>
      </c>
      <c r="W135" s="163">
        <f t="shared" si="57"/>
        <v>3.8</v>
      </c>
      <c r="X135" s="163">
        <f t="shared" si="58"/>
        <v>3</v>
      </c>
      <c r="Y135" s="184">
        <f>IF('Core Indicators'!FC132="x","x",IF('Core Indicators'!FC132&gt;=5,5,IF('Core Indicators'!FC132&gt;=4,4,IF('Core Indicators'!FC132&gt;=3,3,IF('Core Indicators'!FC132&gt;=2,2,IF('Core Indicators'!FC132&gt;=1,1,0))))))</f>
        <v>5</v>
      </c>
      <c r="Z135" s="163">
        <f t="shared" si="59"/>
        <v>5</v>
      </c>
      <c r="AA135" s="184">
        <f>'Crisis Indicator Data'!Y132</f>
        <v>1</v>
      </c>
      <c r="AB135" s="184">
        <f>'Crisis Indicator Data'!Z132</f>
        <v>3</v>
      </c>
      <c r="AC135" s="184">
        <f>'Crisis Indicator Data'!AA132</f>
        <v>3</v>
      </c>
      <c r="AD135" s="184">
        <f>'Crisis Indicator Data'!AB132</f>
        <v>2</v>
      </c>
      <c r="AE135" s="184">
        <f t="shared" si="60"/>
        <v>4</v>
      </c>
      <c r="AF135" s="184">
        <f>'Crisis Indicator Data'!AC132</f>
        <v>2</v>
      </c>
      <c r="AG135" s="184">
        <f>'Crisis Indicator Data'!AD132</f>
        <v>3</v>
      </c>
      <c r="AH135" s="184">
        <f t="shared" si="61"/>
        <v>5</v>
      </c>
      <c r="AI135" s="184">
        <f>'Crisis Indicator Data'!AE132</f>
        <v>3</v>
      </c>
      <c r="AJ135" s="184">
        <f>'Crisis Indicator Data'!AF132</f>
        <v>3</v>
      </c>
      <c r="AK135" s="184">
        <f>'Crisis Indicator Data'!AG132</f>
        <v>0</v>
      </c>
      <c r="AL135" s="184">
        <f t="shared" si="62"/>
        <v>4</v>
      </c>
      <c r="AM135" s="163">
        <f t="shared" si="63"/>
        <v>4</v>
      </c>
      <c r="AN135" s="163">
        <f t="shared" si="64"/>
        <v>4.5</v>
      </c>
    </row>
    <row r="136" spans="1:40" ht="13.5" customHeight="1" x14ac:dyDescent="0.35">
      <c r="A136" s="172" t="str">
        <f>'Crisis Indicator Data'!A133</f>
        <v>Displacement from Russia-Ukraine conflict in Romania</v>
      </c>
      <c r="B136" s="173" t="str">
        <f>'Crisis Indicator Data'!B133</f>
        <v>Conflict,Displacement</v>
      </c>
      <c r="C136" s="173" t="str">
        <f>'Crisis Indicator Data'!C133</f>
        <v>ROU002</v>
      </c>
      <c r="D136" s="173" t="str">
        <f>'Crisis Indicator Data'!D133</f>
        <v>Romania</v>
      </c>
      <c r="E136" s="174" t="str">
        <f>'Crisis Indicator Data'!E133</f>
        <v>ROU</v>
      </c>
      <c r="F136" s="163">
        <f>IF(LEN(E136)&gt;3,(IF(VLOOKUP($C136,'Regional Crises'!$B$1:$R$66,7,FALSE)="x","x",ROUND(IF(VLOOKUP($C136,'Regional Crises'!$B$1:$R$66,7,FALSE)&gt;$F$3,5,IF(VLOOKUP($C136,'Regional Crises'!$B$1:$R$66,7,FALSE)&lt;F$4,0,($F$3-VLOOKUP($C136,'Regional Crises'!$B$1:$R$66,7,FALSE))/($F$3-$F$4)*5)),1))),IF(VLOOKUP($E136,'Country Indicator Data'!$B$4:$N$300,3,FALSE)="x","x",ROUND(IF(VLOOKUP($E136,'Country Indicator Data'!$B$4:$N$300,3,FALSE)&gt;$F$3,5,IF(VLOOKUP($E136,'Country Indicator Data'!$B$4:$N$300,3,FALSE)&lt;$F$4,0,($F$3-VLOOKUP($E136,'Country Indicator Data'!$B$4:$N$300,3,FALSE))/($F$3-$F$4)*5)),1)))</f>
        <v>2.1</v>
      </c>
      <c r="G136" s="163">
        <f>IF(LEN(E136)&gt;3,(IF(VLOOKUP($C136,'Regional Crises'!$B$1:$R$66,9,FALSE)="x","x",ROUND(IF(VLOOKUP($C136,'Regional Crises'!$B$1:$R$66,9,FALSE)&gt;G$3,5,IF(VLOOKUP($C136,'Regional Crises'!$B$1:$R$66,9,FALSE)&lt;G$4,0,(G$3-VLOOKUP($C136,'Regional Crises'!$B$1:$R$66,9,FALSE))/(G$3-G$4)*5)),1))),IF(VLOOKUP($E136,'Country Indicator Data'!$B$4:$N$300,5,FALSE)="x","x",ROUND(IF(VLOOKUP($E136,'Country Indicator Data'!$B$4:$N$300,5,FALSE)&gt;G$3,5,IF(VLOOKUP($E136,'Country Indicator Data'!$B$4:$N$300,5,FALSE)&lt;G$4,0,(G$3-VLOOKUP($E136,'Country Indicator Data'!$B$4:$N$300,5,FALSE))/(G$3-G$4)*5)),1)))</f>
        <v>1.2</v>
      </c>
      <c r="H136" s="163">
        <f t="shared" si="52"/>
        <v>1.65</v>
      </c>
      <c r="I136" s="163">
        <f>IF(LEN(E136)&gt;3,(IF(VLOOKUP($C136,'Regional Crises'!$B$1:$R$66,6,FALSE)="x","x",ROUND(IF(VLOOKUP($C136,'Regional Crises'!$B$1:$R$66,6,FALSE)&gt;I$3,5,IF(VLOOKUP($C136,'Regional Crises'!$B$1:$R$66,6,FALSE)&lt;I$4,0,5-(I$3-VLOOKUP($C136,'Regional Crises'!$B$1:$R$66,6,FALSE))/(I$3-I$4)*5)),1))),IF(VLOOKUP($E136,'Country Indicator Data'!$B$4:$N$300,2,FALSE)="x","x",ROUND(IF(VLOOKUP($E136,'Country Indicator Data'!$B$4:$N$300,2,FALSE)&gt;I$3,5,IF(VLOOKUP($E136,'Country Indicator Data'!$B$4:$N$300,2,FALSE)&lt;I$4,0,5-(I$3-VLOOKUP($E136,'Country Indicator Data'!$B$4:$N$300,2,FALSE))/(I$3-I$4)*5)),1)))</f>
        <v>1.5</v>
      </c>
      <c r="J136" s="163">
        <f>IF(LEN(E136)&gt;3,(IF(VLOOKUP($C136,'Regional Crises'!$B$1:$R$66,8,FALSE)="x","x",ROUND(IF(VLOOKUP($C136,'Regional Crises'!$B$1:$R$66,8,FALSE)&gt;J$3,5,IF(VLOOKUP($C136,'Regional Crises'!$B$1:$R$66,8,FALSE)&lt;J$4,0,5-(J$3-VLOOKUP($C136,'Regional Crises'!$B$1:$R$66,8,FALSE))/(J$3-J$4)*5)),1))),IF(VLOOKUP($E136,'Country Indicator Data'!$B$4:$N$300,4,FALSE)="x","x",ROUND(IF(VLOOKUP($E136,'Country Indicator Data'!$B$4:$N$300,4,FALSE)&gt;J$3,5,IF(VLOOKUP($E136,'Country Indicator Data'!$B$4:$N$300,4,FALSE)&lt;J$4,0,5-(J$3-VLOOKUP($E136,'Country Indicator Data'!$B$4:$N$300,4,FALSE))/(J$3-J$4)*5)),1)))</f>
        <v>0.3</v>
      </c>
      <c r="K136" s="163">
        <f t="shared" si="53"/>
        <v>0.9</v>
      </c>
      <c r="L136" s="163">
        <f>IF(LEN(E136)&gt;3,(IF(VLOOKUP($C136,'Regional Crises'!$B$1:$R$66,10,FALSE)="x","x",ROUND(IF(VLOOKUP($C136,'Regional Crises'!$B$1:$R$66,10,FALSE)&gt;L$3,5,IF(VLOOKUP($C136,'Regional Crises'!$B$1:$R$66,10,FALSE)&lt;L$4,0,5-(L$3-VLOOKUP($C136,'Regional Crises'!$B$1:$R$66,10,FALSE))/(L$3-L$4)*5)),1))),IF(VLOOKUP($E136,'Country Indicator Data'!$B$4:$N$300,6,FALSE)="x","x",ROUND(IF(VLOOKUP($E136,'Country Indicator Data'!$B$4:$N$300,6,FALSE)&gt;L$3,5,IF(VLOOKUP($E136,'Country Indicator Data'!$B$4:$N$300,6,FALSE)&lt;L$4,0,5-(L$3-VLOOKUP($E136,'Country Indicator Data'!$B$4:$N$300,6,FALSE))/(L$3-L$4)*5)),1)))</f>
        <v>2.1</v>
      </c>
      <c r="M136" s="163">
        <f>IF(LEN(E136)&gt;3,(IF(VLOOKUP($C136,'Regional Crises'!$B$1:$R$66,11,FALSE)="x","x",ROUND(IF(VLOOKUP($C136,'Regional Crises'!$B$1:$R$66,11,FALSE)&gt;M$3,5,IF(VLOOKUP($C136,'Regional Crises'!$B$1:$R$66,11,FALSE)&lt;M$4,0,5-(M$3-VLOOKUP($C136,'Regional Crises'!$B$1:$R$66,11,FALSE))/(M$3-M$4)*5)),1))),IF(VLOOKUP($E136,'Country Indicator Data'!$B$4:$N$300,7,FALSE)="x","x",ROUND(IF(VLOOKUP($E136,'Country Indicator Data'!$B$4:$N$300,7,FALSE)&gt;M$3,5,IF(VLOOKUP($E136,'Country Indicator Data'!$B$4:$N$300,7,FALSE)&lt;M$4,0,5-(M$3-VLOOKUP($E136,'Country Indicator Data'!$B$4:$N$300,7,FALSE))/(M$3-M$4)*5)),1)))</f>
        <v>1.4</v>
      </c>
      <c r="N136" s="163">
        <f t="shared" si="54"/>
        <v>1.75</v>
      </c>
      <c r="O136" s="163">
        <f t="shared" si="55"/>
        <v>1.4333333333333333</v>
      </c>
      <c r="P136" s="163">
        <f>IF(LEN(E136)&gt;3,VLOOKUP(C136,'Regional Crises'!$B$1:$R$69,12,FALSE),VLOOKUP(E136,'Country Indicator Data'!$B$4:$I$300,8,FALSE))</f>
        <v>0</v>
      </c>
      <c r="Q136" s="163">
        <f>IF(LEN(E136)&gt;3,((IF(VLOOKUP($C136,'Regional Crises'!$B$1:$R$66,13,FALSE)="x","x",ROUND(IF(VLOOKUP($C136,'Regional Crises'!$B$1:$R$66,13,FALSE)&gt;Q$3,5,IF(VLOOKUP($C136,'Regional Crises'!$B$1:$R$66,13,FALSE)&lt;Q$4,0,5-(LOG(Q$3)-LOG(VLOOKUP($C136,'Regional Crises'!$B$1:$R$66,13,FALSE)))/(LOG(Q$3)-LOG(Q$4))*5)),1)))),(IF(VLOOKUP($E136,'Country Indicator Data'!$B$4:$N$300,9,FALSE)="x","x",ROUND(IF(VLOOKUP($E136,'Country Indicator Data'!$B$4:$N$300,9,FALSE)&gt;Q$3,5,IF(VLOOKUP($E136,'Country Indicator Data'!$B$4:$N$300,9,FALSE)&lt;Q$4,0,5-(LOG(Q$3)-LOG(VLOOKUP($E136,'Country Indicator Data'!$B$4:$N$300,9,FALSE)))/(LOG(Q$3)-LOG(Q$4))*5)),1))))</f>
        <v>0</v>
      </c>
      <c r="R136" s="163">
        <f t="shared" si="56"/>
        <v>0</v>
      </c>
      <c r="S136" s="163">
        <f>IF(LEN(E136)&gt;3,((IF(VLOOKUP($C136,'Regional Crises'!$B$1:$R$66,17,FALSE)="x","x",ROUND(IF(VLOOKUP($C136,'Regional Crises'!$B$1:$R$66,17,FALSE)&gt;S$3,0,IF(VLOOKUP($C136,'Regional Crises'!$B$1:$R$66,17,FALSE)&lt;S$4,5,(S$3-VLOOKUP($C136,'Regional Crises'!$B$1:$R$66,17,FALSE))/(S$3-S$4)*5)),1)))),(IF(VLOOKUP($E136,'Country Indicator Data'!$B$4:$N$300,13,FALSE)="x","x",ROUND(IF(VLOOKUP($E136,'Country Indicator Data'!$B$4:$N$300,13,FALSE)&gt;S$3,0,IF(VLOOKUP($E136,'Country Indicator Data'!$B$4:$N$300,13,FALSE)&lt;S$4,5,(S$3-VLOOKUP($E136,'Country Indicator Data'!$B$4:$N$300,13,FALSE))/(S$3-S$4)*5)),1))))</f>
        <v>2.7</v>
      </c>
      <c r="T136" s="163">
        <f>IF(LEN(E136)&gt;3,((IF(VLOOKUP($C136,'Regional Crises'!$B$1:$R$66,14,FALSE)="x","x",ROUND(IF(VLOOKUP($C136,'Regional Crises'!$B$1:$R$66,14,FALSE)&gt;T$3,0,IF(VLOOKUP($C136,'Regional Crises'!$B$1:$R$66,14,FALSE)&lt;T$4,5,(T$3-VLOOKUP($C136,'Regional Crises'!$B$1:$R$66,14,FALSE))/(T$3-T$4)*5)),1)))),(IF(VLOOKUP($E136,'Country Indicator Data'!$B$4:$N$300,10,FALSE)="x","x",ROUND(IF(VLOOKUP($E136,'Country Indicator Data'!$B$4:$N$300,10,FALSE)&gt;T$3,0,IF(VLOOKUP($E136,'Country Indicator Data'!$B$4:$N$300,10,FALSE)&lt;T$4,5,(T$3-VLOOKUP($E136,'Country Indicator Data'!$B$4:$N$300,10,FALSE))/(T$3-T$4)*5)),1))))</f>
        <v>2.1</v>
      </c>
      <c r="U136" s="163">
        <f>IF(LEN(E136)&gt;3,((IF(VLOOKUP($C136,'Regional Crises'!$B$1:$R$66,15,FALSE)="x","x",ROUND(IF(VLOOKUP($C136,'Regional Crises'!$B$1:$R$66,15,FALSE)&gt;U$3,0,IF(VLOOKUP($C136,'Regional Crises'!$B$1:$R$66,15,FALSE)&lt;U$4,5,(U$3-VLOOKUP($C136,'Regional Crises'!$B$1:$R$66,15,FALSE))/(U$3-U$4)*5)),1)))),(IF(VLOOKUP($E136,'Country Indicator Data'!$B$4:$N$300,11,FALSE)="x","x",ROUND(IF(VLOOKUP($E136,'Country Indicator Data'!$B$4:$N$300,11,FALSE)&gt;U$3,0,IF(VLOOKUP($E136,'Country Indicator Data'!$B$4:$N$300,11,FALSE)&lt;U$4,5,(U$3-VLOOKUP($E136,'Country Indicator Data'!$B$4:$N$300,11,FALSE))/(U$3-U$4)*5)),1))))</f>
        <v>1.2</v>
      </c>
      <c r="V136" s="163">
        <f>IF(LEN(E136)&gt;3,((IF(VLOOKUP($C136,'Regional Crises'!$B$1:$R$66,16,FALSE)="x","x",ROUND(IF(VLOOKUP($C136,'Regional Crises'!$B$1:$R$66,16,FALSE)&gt;V$3,0,IF(VLOOKUP($C136,'Regional Crises'!$B$1:$R$66,16,FALSE)&lt;V$4,5,(V$3-VLOOKUP($C136,'Regional Crises'!$B$1:$R$66,16,FALSE))/(V$3-V$4)*5)),1)))),(IF(VLOOKUP($E136,'Country Indicator Data'!$B$4:$N$300,12,FALSE)="x","x",ROUND(IF(VLOOKUP($E136,'Country Indicator Data'!$B$4:$N$300,12,FALSE)&gt;V$3,0,IF(VLOOKUP($E136,'Country Indicator Data'!$B$4:$N$300,12,FALSE)&lt;V$4,5,(V$3-VLOOKUP($E136,'Country Indicator Data'!$B$4:$N$300,12,FALSE))/(V$3-V$4)*5)),1))))</f>
        <v>0.9</v>
      </c>
      <c r="W136" s="163">
        <f t="shared" si="57"/>
        <v>1.7</v>
      </c>
      <c r="X136" s="163">
        <f t="shared" si="58"/>
        <v>1</v>
      </c>
      <c r="Y136" s="184">
        <f>IF('Core Indicators'!FC133="x","x",IF('Core Indicators'!FC133&gt;=5,5,IF('Core Indicators'!FC133&gt;=4,4,IF('Core Indicators'!FC133&gt;=3,3,IF('Core Indicators'!FC133&gt;=2,2,IF('Core Indicators'!FC133&gt;=1,1,0))))))</f>
        <v>2</v>
      </c>
      <c r="Z136" s="163">
        <f t="shared" si="59"/>
        <v>2</v>
      </c>
      <c r="AA136" s="184">
        <f>'Crisis Indicator Data'!Y133</f>
        <v>0</v>
      </c>
      <c r="AB136" s="184">
        <f>'Crisis Indicator Data'!Z133</f>
        <v>0</v>
      </c>
      <c r="AC136" s="184">
        <f>'Crisis Indicator Data'!AA133</f>
        <v>0</v>
      </c>
      <c r="AD136" s="184">
        <f>'Crisis Indicator Data'!AB133</f>
        <v>0</v>
      </c>
      <c r="AE136" s="184">
        <f t="shared" si="60"/>
        <v>0</v>
      </c>
      <c r="AF136" s="184">
        <f>'Crisis Indicator Data'!AC133</f>
        <v>0</v>
      </c>
      <c r="AG136" s="184">
        <f>'Crisis Indicator Data'!AD133</f>
        <v>1</v>
      </c>
      <c r="AH136" s="184">
        <f t="shared" si="61"/>
        <v>1</v>
      </c>
      <c r="AI136" s="184">
        <f>'Crisis Indicator Data'!AE133</f>
        <v>0</v>
      </c>
      <c r="AJ136" s="184">
        <f>'Crisis Indicator Data'!AF133</f>
        <v>0</v>
      </c>
      <c r="AK136" s="184">
        <f>'Crisis Indicator Data'!AG133</f>
        <v>2</v>
      </c>
      <c r="AL136" s="184">
        <f t="shared" si="62"/>
        <v>2</v>
      </c>
      <c r="AM136" s="163">
        <f t="shared" si="63"/>
        <v>1</v>
      </c>
      <c r="AN136" s="163">
        <f t="shared" si="64"/>
        <v>1.5</v>
      </c>
    </row>
    <row r="137" spans="1:40" ht="13.5" customHeight="1" x14ac:dyDescent="0.35">
      <c r="A137" s="172" t="str">
        <f>'Crisis Indicator Data'!A134</f>
        <v>Displacement from Russia-Ukraine conflict in Russia</v>
      </c>
      <c r="B137" s="173" t="str">
        <f>'Crisis Indicator Data'!B134</f>
        <v>Conflict,Displacement</v>
      </c>
      <c r="C137" s="173" t="str">
        <f>'Crisis Indicator Data'!C134</f>
        <v>RUS002</v>
      </c>
      <c r="D137" s="173" t="str">
        <f>'Crisis Indicator Data'!D134</f>
        <v>Russia</v>
      </c>
      <c r="E137" s="174" t="str">
        <f>'Crisis Indicator Data'!E134</f>
        <v>RUS</v>
      </c>
      <c r="F137" s="163">
        <f>IF(LEN(E137)&gt;3,(IF(VLOOKUP($C137,'Regional Crises'!$B$1:$R$66,7,FALSE)="x","x",ROUND(IF(VLOOKUP($C137,'Regional Crises'!$B$1:$R$66,7,FALSE)&gt;$F$3,5,IF(VLOOKUP($C137,'Regional Crises'!$B$1:$R$66,7,FALSE)&lt;F$4,0,($F$3-VLOOKUP($C137,'Regional Crises'!$B$1:$R$66,7,FALSE))/($F$3-$F$4)*5)),1))),IF(VLOOKUP($E137,'Country Indicator Data'!$B$4:$N$300,3,FALSE)="x","x",ROUND(IF(VLOOKUP($E137,'Country Indicator Data'!$B$4:$N$300,3,FALSE)&gt;$F$3,5,IF(VLOOKUP($E137,'Country Indicator Data'!$B$4:$N$300,3,FALSE)&lt;$F$4,0,($F$3-VLOOKUP($E137,'Country Indicator Data'!$B$4:$N$300,3,FALSE))/($F$3-$F$4)*5)),1)))</f>
        <v>4.3</v>
      </c>
      <c r="G137" s="163">
        <f>IF(LEN(E137)&gt;3,(IF(VLOOKUP($C137,'Regional Crises'!$B$1:$R$66,9,FALSE)="x","x",ROUND(IF(VLOOKUP($C137,'Regional Crises'!$B$1:$R$66,9,FALSE)&gt;G$3,5,IF(VLOOKUP($C137,'Regional Crises'!$B$1:$R$66,9,FALSE)&lt;G$4,0,(G$3-VLOOKUP($C137,'Regional Crises'!$B$1:$R$66,9,FALSE))/(G$3-G$4)*5)),1))),IF(VLOOKUP($E137,'Country Indicator Data'!$B$4:$N$300,5,FALSE)="x","x",ROUND(IF(VLOOKUP($E137,'Country Indicator Data'!$B$4:$N$300,5,FALSE)&gt;G$3,5,IF(VLOOKUP($E137,'Country Indicator Data'!$B$4:$N$300,5,FALSE)&lt;G$4,0,(G$3-VLOOKUP($E137,'Country Indicator Data'!$B$4:$N$300,5,FALSE))/(G$3-G$4)*5)),1)))</f>
        <v>3.3</v>
      </c>
      <c r="H137" s="163">
        <f t="shared" si="52"/>
        <v>3.8</v>
      </c>
      <c r="I137" s="163">
        <f>IF(LEN(E137)&gt;3,(IF(VLOOKUP($C137,'Regional Crises'!$B$1:$R$66,6,FALSE)="x","x",ROUND(IF(VLOOKUP($C137,'Regional Crises'!$B$1:$R$66,6,FALSE)&gt;I$3,5,IF(VLOOKUP($C137,'Regional Crises'!$B$1:$R$66,6,FALSE)&lt;I$4,0,5-(I$3-VLOOKUP($C137,'Regional Crises'!$B$1:$R$66,6,FALSE))/(I$3-I$4)*5)),1))),IF(VLOOKUP($E137,'Country Indicator Data'!$B$4:$N$300,2,FALSE)="x","x",ROUND(IF(VLOOKUP($E137,'Country Indicator Data'!$B$4:$N$300,2,FALSE)&gt;I$3,5,IF(VLOOKUP($E137,'Country Indicator Data'!$B$4:$N$300,2,FALSE)&lt;I$4,0,5-(I$3-VLOOKUP($E137,'Country Indicator Data'!$B$4:$N$300,2,FALSE))/(I$3-I$4)*5)),1)))</f>
        <v>1.7</v>
      </c>
      <c r="J137" s="163">
        <f>IF(LEN(E137)&gt;3,(IF(VLOOKUP($C137,'Regional Crises'!$B$1:$R$66,8,FALSE)="x","x",ROUND(IF(VLOOKUP($C137,'Regional Crises'!$B$1:$R$66,8,FALSE)&gt;J$3,5,IF(VLOOKUP($C137,'Regional Crises'!$B$1:$R$66,8,FALSE)&lt;J$4,0,5-(J$3-VLOOKUP($C137,'Regional Crises'!$B$1:$R$66,8,FALSE))/(J$3-J$4)*5)),1))),IF(VLOOKUP($E137,'Country Indicator Data'!$B$4:$N$300,4,FALSE)="x","x",ROUND(IF(VLOOKUP($E137,'Country Indicator Data'!$B$4:$N$300,4,FALSE)&gt;J$3,5,IF(VLOOKUP($E137,'Country Indicator Data'!$B$4:$N$300,4,FALSE)&lt;J$4,0,5-(J$3-VLOOKUP($E137,'Country Indicator Data'!$B$4:$N$300,4,FALSE))/(J$3-J$4)*5)),1)))</f>
        <v>1.6</v>
      </c>
      <c r="K137" s="163">
        <f t="shared" si="53"/>
        <v>1.65</v>
      </c>
      <c r="L137" s="163">
        <f>IF(LEN(E137)&gt;3,(IF(VLOOKUP($C137,'Regional Crises'!$B$1:$R$66,10,FALSE)="x","x",ROUND(IF(VLOOKUP($C137,'Regional Crises'!$B$1:$R$66,10,FALSE)&gt;L$3,5,IF(VLOOKUP($C137,'Regional Crises'!$B$1:$R$66,10,FALSE)&lt;L$4,0,5-(L$3-VLOOKUP($C137,'Regional Crises'!$B$1:$R$66,10,FALSE))/(L$3-L$4)*5)),1))),IF(VLOOKUP($E137,'Country Indicator Data'!$B$4:$N$300,6,FALSE)="x","x",ROUND(IF(VLOOKUP($E137,'Country Indicator Data'!$B$4:$N$300,6,FALSE)&gt;L$3,5,IF(VLOOKUP($E137,'Country Indicator Data'!$B$4:$N$300,6,FALSE)&lt;L$4,0,5-(L$3-VLOOKUP($E137,'Country Indicator Data'!$B$4:$N$300,6,FALSE))/(L$3-L$4)*5)),1)))</f>
        <v>1.7</v>
      </c>
      <c r="M137" s="163">
        <f>IF(LEN(E137)&gt;3,(IF(VLOOKUP($C137,'Regional Crises'!$B$1:$R$66,11,FALSE)="x","x",ROUND(IF(VLOOKUP($C137,'Regional Crises'!$B$1:$R$66,11,FALSE)&gt;M$3,5,IF(VLOOKUP($C137,'Regional Crises'!$B$1:$R$66,11,FALSE)&lt;M$4,0,5-(M$3-VLOOKUP($C137,'Regional Crises'!$B$1:$R$66,11,FALSE))/(M$3-M$4)*5)),1))),IF(VLOOKUP($E137,'Country Indicator Data'!$B$4:$N$300,7,FALSE)="x","x",ROUND(IF(VLOOKUP($E137,'Country Indicator Data'!$B$4:$N$300,7,FALSE)&gt;M$3,5,IF(VLOOKUP($E137,'Country Indicator Data'!$B$4:$N$300,7,FALSE)&lt;M$4,0,5-(M$3-VLOOKUP($E137,'Country Indicator Data'!$B$4:$N$300,7,FALSE))/(M$3-M$4)*5)),1)))</f>
        <v>1.6</v>
      </c>
      <c r="N137" s="163">
        <f t="shared" si="54"/>
        <v>1.65</v>
      </c>
      <c r="O137" s="163">
        <f t="shared" si="55"/>
        <v>2.3666666666666667</v>
      </c>
      <c r="P137" s="163">
        <f>IF(LEN(E137)&gt;3,VLOOKUP(C137,'Regional Crises'!$B$1:$R$69,12,FALSE),VLOOKUP(E137,'Country Indicator Data'!$B$4:$I$300,8,FALSE))</f>
        <v>3</v>
      </c>
      <c r="Q137" s="163">
        <f>IF(LEN(E137)&gt;3,((IF(VLOOKUP($C137,'Regional Crises'!$B$1:$R$66,13,FALSE)="x","x",ROUND(IF(VLOOKUP($C137,'Regional Crises'!$B$1:$R$66,13,FALSE)&gt;Q$3,5,IF(VLOOKUP($C137,'Regional Crises'!$B$1:$R$66,13,FALSE)&lt;Q$4,0,5-(LOG(Q$3)-LOG(VLOOKUP($C137,'Regional Crises'!$B$1:$R$66,13,FALSE)))/(LOG(Q$3)-LOG(Q$4))*5)),1)))),(IF(VLOOKUP($E137,'Country Indicator Data'!$B$4:$N$300,9,FALSE)="x","x",ROUND(IF(VLOOKUP($E137,'Country Indicator Data'!$B$4:$N$300,9,FALSE)&gt;Q$3,5,IF(VLOOKUP($E137,'Country Indicator Data'!$B$4:$N$300,9,FALSE)&lt;Q$4,0,5-(LOG(Q$3)-LOG(VLOOKUP($E137,'Country Indicator Data'!$B$4:$N$300,9,FALSE)))/(LOG(Q$3)-LOG(Q$4))*5)),1))))</f>
        <v>5</v>
      </c>
      <c r="R137" s="163">
        <f t="shared" si="56"/>
        <v>4</v>
      </c>
      <c r="S137" s="163">
        <f>IF(LEN(E137)&gt;3,((IF(VLOOKUP($C137,'Regional Crises'!$B$1:$R$66,17,FALSE)="x","x",ROUND(IF(VLOOKUP($C137,'Regional Crises'!$B$1:$R$66,17,FALSE)&gt;S$3,0,IF(VLOOKUP($C137,'Regional Crises'!$B$1:$R$66,17,FALSE)&lt;S$4,5,(S$3-VLOOKUP($C137,'Regional Crises'!$B$1:$R$66,17,FALSE))/(S$3-S$4)*5)),1)))),(IF(VLOOKUP($E137,'Country Indicator Data'!$B$4:$N$300,13,FALSE)="x","x",ROUND(IF(VLOOKUP($E137,'Country Indicator Data'!$B$4:$N$300,13,FALSE)&gt;S$3,0,IF(VLOOKUP($E137,'Country Indicator Data'!$B$4:$N$300,13,FALSE)&lt;S$4,5,(S$3-VLOOKUP($E137,'Country Indicator Data'!$B$4:$N$300,13,FALSE))/(S$3-S$4)*5)),1))))</f>
        <v>3.7</v>
      </c>
      <c r="T137" s="163">
        <f>IF(LEN(E137)&gt;3,((IF(VLOOKUP($C137,'Regional Crises'!$B$1:$R$66,14,FALSE)="x","x",ROUND(IF(VLOOKUP($C137,'Regional Crises'!$B$1:$R$66,14,FALSE)&gt;T$3,0,IF(VLOOKUP($C137,'Regional Crises'!$B$1:$R$66,14,FALSE)&lt;T$4,5,(T$3-VLOOKUP($C137,'Regional Crises'!$B$1:$R$66,14,FALSE))/(T$3-T$4)*5)),1)))),(IF(VLOOKUP($E137,'Country Indicator Data'!$B$4:$N$300,10,FALSE)="x","x",ROUND(IF(VLOOKUP($E137,'Country Indicator Data'!$B$4:$N$300,10,FALSE)&gt;T$3,0,IF(VLOOKUP($E137,'Country Indicator Data'!$B$4:$N$300,10,FALSE)&lt;T$4,5,(T$3-VLOOKUP($E137,'Country Indicator Data'!$B$4:$N$300,10,FALSE))/(T$3-T$4)*5)),1))))</f>
        <v>3.7</v>
      </c>
      <c r="U137" s="163">
        <f>IF(LEN(E137)&gt;3,((IF(VLOOKUP($C137,'Regional Crises'!$B$1:$R$66,15,FALSE)="x","x",ROUND(IF(VLOOKUP($C137,'Regional Crises'!$B$1:$R$66,15,FALSE)&gt;U$3,0,IF(VLOOKUP($C137,'Regional Crises'!$B$1:$R$66,15,FALSE)&lt;U$4,5,(U$3-VLOOKUP($C137,'Regional Crises'!$B$1:$R$66,15,FALSE))/(U$3-U$4)*5)),1)))),(IF(VLOOKUP($E137,'Country Indicator Data'!$B$4:$N$300,11,FALSE)="x","x",ROUND(IF(VLOOKUP($E137,'Country Indicator Data'!$B$4:$N$300,11,FALSE)&gt;U$3,0,IF(VLOOKUP($E137,'Country Indicator Data'!$B$4:$N$300,11,FALSE)&lt;U$4,5,(U$3-VLOOKUP($E137,'Country Indicator Data'!$B$4:$N$300,11,FALSE))/(U$3-U$4)*5)),1))))</f>
        <v>2.9</v>
      </c>
      <c r="V137" s="163">
        <f>IF(LEN(E137)&gt;3,((IF(VLOOKUP($C137,'Regional Crises'!$B$1:$R$66,16,FALSE)="x","x",ROUND(IF(VLOOKUP($C137,'Regional Crises'!$B$1:$R$66,16,FALSE)&gt;V$3,0,IF(VLOOKUP($C137,'Regional Crises'!$B$1:$R$66,16,FALSE)&lt;V$4,5,(V$3-VLOOKUP($C137,'Regional Crises'!$B$1:$R$66,16,FALSE))/(V$3-V$4)*5)),1)))),(IF(VLOOKUP($E137,'Country Indicator Data'!$B$4:$N$300,12,FALSE)="x","x",ROUND(IF(VLOOKUP($E137,'Country Indicator Data'!$B$4:$N$300,12,FALSE)&gt;V$3,0,IF(VLOOKUP($E137,'Country Indicator Data'!$B$4:$N$300,12,FALSE)&lt;V$4,5,(V$3-VLOOKUP($E137,'Country Indicator Data'!$B$4:$N$300,12,FALSE))/(V$3-V$4)*5)),1))))</f>
        <v>4.4000000000000004</v>
      </c>
      <c r="W137" s="163">
        <f t="shared" si="57"/>
        <v>3.7</v>
      </c>
      <c r="X137" s="163">
        <f t="shared" si="58"/>
        <v>3.4</v>
      </c>
      <c r="Y137" s="184">
        <f>IF('Core Indicators'!FC134="x","x",IF('Core Indicators'!FC134&gt;=5,5,IF('Core Indicators'!FC134&gt;=4,4,IF('Core Indicators'!FC134&gt;=3,3,IF('Core Indicators'!FC134&gt;=2,2,IF('Core Indicators'!FC134&gt;=1,1,0))))))</f>
        <v>2</v>
      </c>
      <c r="Z137" s="163">
        <f t="shared" si="59"/>
        <v>2</v>
      </c>
      <c r="AA137" s="184">
        <f>'Crisis Indicator Data'!Y134</f>
        <v>2</v>
      </c>
      <c r="AB137" s="184">
        <f>'Crisis Indicator Data'!Z134</f>
        <v>2</v>
      </c>
      <c r="AC137" s="184">
        <f>'Crisis Indicator Data'!AA134</f>
        <v>2</v>
      </c>
      <c r="AD137" s="184">
        <f>'Crisis Indicator Data'!AB134</f>
        <v>0</v>
      </c>
      <c r="AE137" s="184">
        <f t="shared" si="60"/>
        <v>3</v>
      </c>
      <c r="AF137" s="184">
        <f>'Crisis Indicator Data'!AC134</f>
        <v>2</v>
      </c>
      <c r="AG137" s="184">
        <f>'Crisis Indicator Data'!AD134</f>
        <v>2</v>
      </c>
      <c r="AH137" s="184">
        <f t="shared" si="61"/>
        <v>4</v>
      </c>
      <c r="AI137" s="184">
        <f>'Crisis Indicator Data'!AE134</f>
        <v>2</v>
      </c>
      <c r="AJ137" s="184">
        <f>'Crisis Indicator Data'!AF134</f>
        <v>0</v>
      </c>
      <c r="AK137" s="184">
        <f>'Crisis Indicator Data'!AG134</f>
        <v>2</v>
      </c>
      <c r="AL137" s="184">
        <f t="shared" si="62"/>
        <v>3</v>
      </c>
      <c r="AM137" s="163">
        <f t="shared" si="63"/>
        <v>3</v>
      </c>
      <c r="AN137" s="163">
        <f t="shared" si="64"/>
        <v>2.5</v>
      </c>
    </row>
    <row r="138" spans="1:40" ht="13.5" customHeight="1" x14ac:dyDescent="0.35">
      <c r="A138" s="172" t="str">
        <f>'Crisis Indicator Data'!A135</f>
        <v>Burundi and DRC refugees in Rwanda</v>
      </c>
      <c r="B138" s="173" t="str">
        <f>'Crisis Indicator Data'!B135</f>
        <v>Displacement</v>
      </c>
      <c r="C138" s="173" t="str">
        <f>'Crisis Indicator Data'!C135</f>
        <v>RWA002</v>
      </c>
      <c r="D138" s="173" t="str">
        <f>'Crisis Indicator Data'!D135</f>
        <v>Rwanda</v>
      </c>
      <c r="E138" s="174" t="str">
        <f>'Crisis Indicator Data'!E135</f>
        <v>RWA</v>
      </c>
      <c r="F138" s="163">
        <f>IF(LEN(E138)&gt;3,(IF(VLOOKUP($C138,'Regional Crises'!$B$1:$R$66,7,FALSE)="x","x",ROUND(IF(VLOOKUP($C138,'Regional Crises'!$B$1:$R$66,7,FALSE)&gt;$F$3,5,IF(VLOOKUP($C138,'Regional Crises'!$B$1:$R$66,7,FALSE)&lt;F$4,0,($F$3-VLOOKUP($C138,'Regional Crises'!$B$1:$R$66,7,FALSE))/($F$3-$F$4)*5)),1))),IF(VLOOKUP($E138,'Country Indicator Data'!$B$4:$N$300,3,FALSE)="x","x",ROUND(IF(VLOOKUP($E138,'Country Indicator Data'!$B$4:$N$300,3,FALSE)&gt;$F$3,5,IF(VLOOKUP($E138,'Country Indicator Data'!$B$4:$N$300,3,FALSE)&lt;$F$4,0,($F$3-VLOOKUP($E138,'Country Indicator Data'!$B$4:$N$300,3,FALSE))/($F$3-$F$4)*5)),1)))</f>
        <v>3.2</v>
      </c>
      <c r="G138" s="163">
        <f>IF(LEN(E138)&gt;3,(IF(VLOOKUP($C138,'Regional Crises'!$B$1:$R$66,9,FALSE)="x","x",ROUND(IF(VLOOKUP($C138,'Regional Crises'!$B$1:$R$66,9,FALSE)&gt;G$3,5,IF(VLOOKUP($C138,'Regional Crises'!$B$1:$R$66,9,FALSE)&lt;G$4,0,(G$3-VLOOKUP($C138,'Regional Crises'!$B$1:$R$66,9,FALSE))/(G$3-G$4)*5)),1))),IF(VLOOKUP($E138,'Country Indicator Data'!$B$4:$N$300,5,FALSE)="x","x",ROUND(IF(VLOOKUP($E138,'Country Indicator Data'!$B$4:$N$300,5,FALSE)&gt;G$3,5,IF(VLOOKUP($E138,'Country Indicator Data'!$B$4:$N$300,5,FALSE)&lt;G$4,0,(G$3-VLOOKUP($E138,'Country Indicator Data'!$B$4:$N$300,5,FALSE))/(G$3-G$4)*5)),1)))</f>
        <v>3.1</v>
      </c>
      <c r="H138" s="163">
        <f t="shared" si="52"/>
        <v>3.1500000000000004</v>
      </c>
      <c r="I138" s="163">
        <f>IF(LEN(E138)&gt;3,(IF(VLOOKUP($C138,'Regional Crises'!$B$1:$R$66,6,FALSE)="x","x",ROUND(IF(VLOOKUP($C138,'Regional Crises'!$B$1:$R$66,6,FALSE)&gt;I$3,5,IF(VLOOKUP($C138,'Regional Crises'!$B$1:$R$66,6,FALSE)&lt;I$4,0,5-(I$3-VLOOKUP($C138,'Regional Crises'!$B$1:$R$66,6,FALSE))/(I$3-I$4)*5)),1))),IF(VLOOKUP($E138,'Country Indicator Data'!$B$4:$N$300,2,FALSE)="x","x",ROUND(IF(VLOOKUP($E138,'Country Indicator Data'!$B$4:$N$300,2,FALSE)&gt;I$3,5,IF(VLOOKUP($E138,'Country Indicator Data'!$B$4:$N$300,2,FALSE)&lt;I$4,0,5-(I$3-VLOOKUP($E138,'Country Indicator Data'!$B$4:$N$300,2,FALSE))/(I$3-I$4)*5)),1)))</f>
        <v>1.4</v>
      </c>
      <c r="J138" s="163">
        <f>IF(LEN(E138)&gt;3,(IF(VLOOKUP($C138,'Regional Crises'!$B$1:$R$66,8,FALSE)="x","x",ROUND(IF(VLOOKUP($C138,'Regional Crises'!$B$1:$R$66,8,FALSE)&gt;J$3,5,IF(VLOOKUP($C138,'Regional Crises'!$B$1:$R$66,8,FALSE)&lt;J$4,0,5-(J$3-VLOOKUP($C138,'Regional Crises'!$B$1:$R$66,8,FALSE))/(J$3-J$4)*5)),1))),IF(VLOOKUP($E138,'Country Indicator Data'!$B$4:$N$300,4,FALSE)="x","x",ROUND(IF(VLOOKUP($E138,'Country Indicator Data'!$B$4:$N$300,4,FALSE)&gt;J$3,5,IF(VLOOKUP($E138,'Country Indicator Data'!$B$4:$N$300,4,FALSE)&lt;J$4,0,5-(J$3-VLOOKUP($E138,'Country Indicator Data'!$B$4:$N$300,4,FALSE))/(J$3-J$4)*5)),1)))</f>
        <v>5</v>
      </c>
      <c r="K138" s="163">
        <f t="shared" si="53"/>
        <v>3.2</v>
      </c>
      <c r="L138" s="163">
        <f>IF(LEN(E138)&gt;3,(IF(VLOOKUP($C138,'Regional Crises'!$B$1:$R$66,10,FALSE)="x","x",ROUND(IF(VLOOKUP($C138,'Regional Crises'!$B$1:$R$66,10,FALSE)&gt;L$3,5,IF(VLOOKUP($C138,'Regional Crises'!$B$1:$R$66,10,FALSE)&lt;L$4,0,5-(L$3-VLOOKUP($C138,'Regional Crises'!$B$1:$R$66,10,FALSE))/(L$3-L$4)*5)),1))),IF(VLOOKUP($E138,'Country Indicator Data'!$B$4:$N$300,6,FALSE)="x","x",ROUND(IF(VLOOKUP($E138,'Country Indicator Data'!$B$4:$N$300,6,FALSE)&gt;L$3,5,IF(VLOOKUP($E138,'Country Indicator Data'!$B$4:$N$300,6,FALSE)&lt;L$4,0,5-(L$3-VLOOKUP($E138,'Country Indicator Data'!$B$4:$N$300,6,FALSE))/(L$3-L$4)*5)),1)))</f>
        <v>2.7</v>
      </c>
      <c r="M138" s="163">
        <f>IF(LEN(E138)&gt;3,(IF(VLOOKUP($C138,'Regional Crises'!$B$1:$R$66,11,FALSE)="x","x",ROUND(IF(VLOOKUP($C138,'Regional Crises'!$B$1:$R$66,11,FALSE)&gt;M$3,5,IF(VLOOKUP($C138,'Regional Crises'!$B$1:$R$66,11,FALSE)&lt;M$4,0,5-(M$3-VLOOKUP($C138,'Regional Crises'!$B$1:$R$66,11,FALSE))/(M$3-M$4)*5)),1))),IF(VLOOKUP($E138,'Country Indicator Data'!$B$4:$N$300,7,FALSE)="x","x",ROUND(IF(VLOOKUP($E138,'Country Indicator Data'!$B$4:$N$300,7,FALSE)&gt;M$3,5,IF(VLOOKUP($E138,'Country Indicator Data'!$B$4:$N$300,7,FALSE)&lt;M$4,0,5-(M$3-VLOOKUP($E138,'Country Indicator Data'!$B$4:$N$300,7,FALSE))/(M$3-M$4)*5)),1)))</f>
        <v>2.2999999999999998</v>
      </c>
      <c r="N138" s="163">
        <f t="shared" si="54"/>
        <v>2.5</v>
      </c>
      <c r="O138" s="163">
        <f t="shared" si="55"/>
        <v>2.9500000000000006</v>
      </c>
      <c r="P138" s="163">
        <f>IF(LEN(E138)&gt;3,VLOOKUP(C138,'Regional Crises'!$B$1:$R$69,12,FALSE),VLOOKUP(E138,'Country Indicator Data'!$B$4:$I$300,8,FALSE))</f>
        <v>3</v>
      </c>
      <c r="Q138" s="163" t="str">
        <f>IF(LEN(E138)&gt;3,((IF(VLOOKUP($C138,'Regional Crises'!$B$1:$R$66,13,FALSE)="x","x",ROUND(IF(VLOOKUP($C138,'Regional Crises'!$B$1:$R$66,13,FALSE)&gt;Q$3,5,IF(VLOOKUP($C138,'Regional Crises'!$B$1:$R$66,13,FALSE)&lt;Q$4,0,5-(LOG(Q$3)-LOG(VLOOKUP($C138,'Regional Crises'!$B$1:$R$66,13,FALSE)))/(LOG(Q$3)-LOG(Q$4))*5)),1)))),(IF(VLOOKUP($E138,'Country Indicator Data'!$B$4:$N$300,9,FALSE)="x","x",ROUND(IF(VLOOKUP($E138,'Country Indicator Data'!$B$4:$N$300,9,FALSE)&gt;Q$3,5,IF(VLOOKUP($E138,'Country Indicator Data'!$B$4:$N$300,9,FALSE)&lt;Q$4,0,5-(LOG(Q$3)-LOG(VLOOKUP($E138,'Country Indicator Data'!$B$4:$N$300,9,FALSE)))/(LOG(Q$3)-LOG(Q$4))*5)),1))))</f>
        <v>x</v>
      </c>
      <c r="R138" s="163">
        <f t="shared" si="56"/>
        <v>3</v>
      </c>
      <c r="S138" s="163">
        <f>IF(LEN(E138)&gt;3,((IF(VLOOKUP($C138,'Regional Crises'!$B$1:$R$66,17,FALSE)="x","x",ROUND(IF(VLOOKUP($C138,'Regional Crises'!$B$1:$R$66,17,FALSE)&gt;S$3,0,IF(VLOOKUP($C138,'Regional Crises'!$B$1:$R$66,17,FALSE)&lt;S$4,5,(S$3-VLOOKUP($C138,'Regional Crises'!$B$1:$R$66,17,FALSE))/(S$3-S$4)*5)),1)))),(IF(VLOOKUP($E138,'Country Indicator Data'!$B$4:$N$300,13,FALSE)="x","x",ROUND(IF(VLOOKUP($E138,'Country Indicator Data'!$B$4:$N$300,13,FALSE)&gt;S$3,0,IF(VLOOKUP($E138,'Country Indicator Data'!$B$4:$N$300,13,FALSE)&lt;S$4,5,(S$3-VLOOKUP($E138,'Country Indicator Data'!$B$4:$N$300,13,FALSE))/(S$3-S$4)*5)),1))))</f>
        <v>2.4</v>
      </c>
      <c r="T138" s="163">
        <f>IF(LEN(E138)&gt;3,((IF(VLOOKUP($C138,'Regional Crises'!$B$1:$R$66,14,FALSE)="x","x",ROUND(IF(VLOOKUP($C138,'Regional Crises'!$B$1:$R$66,14,FALSE)&gt;T$3,0,IF(VLOOKUP($C138,'Regional Crises'!$B$1:$R$66,14,FALSE)&lt;T$4,5,(T$3-VLOOKUP($C138,'Regional Crises'!$B$1:$R$66,14,FALSE))/(T$3-T$4)*5)),1)))),(IF(VLOOKUP($E138,'Country Indicator Data'!$B$4:$N$300,10,FALSE)="x","x",ROUND(IF(VLOOKUP($E138,'Country Indicator Data'!$B$4:$N$300,10,FALSE)&gt;T$3,0,IF(VLOOKUP($E138,'Country Indicator Data'!$B$4:$N$300,10,FALSE)&lt;T$4,5,(T$3-VLOOKUP($E138,'Country Indicator Data'!$B$4:$N$300,10,FALSE))/(T$3-T$4)*5)),1))))</f>
        <v>2.4</v>
      </c>
      <c r="U138" s="163">
        <f>IF(LEN(E138)&gt;3,((IF(VLOOKUP($C138,'Regional Crises'!$B$1:$R$66,15,FALSE)="x","x",ROUND(IF(VLOOKUP($C138,'Regional Crises'!$B$1:$R$66,15,FALSE)&gt;U$3,0,IF(VLOOKUP($C138,'Regional Crises'!$B$1:$R$66,15,FALSE)&lt;U$4,5,(U$3-VLOOKUP($C138,'Regional Crises'!$B$1:$R$66,15,FALSE))/(U$3-U$4)*5)),1)))),(IF(VLOOKUP($E138,'Country Indicator Data'!$B$4:$N$300,11,FALSE)="x","x",ROUND(IF(VLOOKUP($E138,'Country Indicator Data'!$B$4:$N$300,11,FALSE)&gt;U$3,0,IF(VLOOKUP($E138,'Country Indicator Data'!$B$4:$N$300,11,FALSE)&lt;U$4,5,(U$3-VLOOKUP($E138,'Country Indicator Data'!$B$4:$N$300,11,FALSE))/(U$3-U$4)*5)),1))))</f>
        <v>2.7</v>
      </c>
      <c r="V138" s="163">
        <f>IF(LEN(E138)&gt;3,((IF(VLOOKUP($C138,'Regional Crises'!$B$1:$R$66,16,FALSE)="x","x",ROUND(IF(VLOOKUP($C138,'Regional Crises'!$B$1:$R$66,16,FALSE)&gt;V$3,0,IF(VLOOKUP($C138,'Regional Crises'!$B$1:$R$66,16,FALSE)&lt;V$4,5,(V$3-VLOOKUP($C138,'Regional Crises'!$B$1:$R$66,16,FALSE))/(V$3-V$4)*5)),1)))),(IF(VLOOKUP($E138,'Country Indicator Data'!$B$4:$N$300,12,FALSE)="x","x",ROUND(IF(VLOOKUP($E138,'Country Indicator Data'!$B$4:$N$300,12,FALSE)&gt;V$3,0,IF(VLOOKUP($E138,'Country Indicator Data'!$B$4:$N$300,12,FALSE)&lt;V$4,5,(V$3-VLOOKUP($E138,'Country Indicator Data'!$B$4:$N$300,12,FALSE))/(V$3-V$4)*5)),1))))</f>
        <v>3.9</v>
      </c>
      <c r="W138" s="163">
        <f t="shared" si="57"/>
        <v>2.9</v>
      </c>
      <c r="X138" s="163">
        <f t="shared" si="58"/>
        <v>3</v>
      </c>
      <c r="Y138" s="184">
        <f>IF('Core Indicators'!FC135="x","x",IF('Core Indicators'!FC135&gt;=5,5,IF('Core Indicators'!FC135&gt;=4,4,IF('Core Indicators'!FC135&gt;=3,3,IF('Core Indicators'!FC135&gt;=2,2,IF('Core Indicators'!FC135&gt;=1,1,0))))))</f>
        <v>2</v>
      </c>
      <c r="Z138" s="163">
        <f t="shared" si="59"/>
        <v>2</v>
      </c>
      <c r="AA138" s="184">
        <f>'Crisis Indicator Data'!Y135</f>
        <v>1</v>
      </c>
      <c r="AB138" s="184">
        <f>'Crisis Indicator Data'!Z135</f>
        <v>0</v>
      </c>
      <c r="AC138" s="184">
        <f>'Crisis Indicator Data'!AA135</f>
        <v>0</v>
      </c>
      <c r="AD138" s="184">
        <f>'Crisis Indicator Data'!AB135</f>
        <v>0</v>
      </c>
      <c r="AE138" s="184">
        <f t="shared" si="60"/>
        <v>1</v>
      </c>
      <c r="AF138" s="184">
        <f>'Crisis Indicator Data'!AC135</f>
        <v>0</v>
      </c>
      <c r="AG138" s="184">
        <f>'Crisis Indicator Data'!AD135</f>
        <v>0</v>
      </c>
      <c r="AH138" s="184">
        <f t="shared" si="61"/>
        <v>0</v>
      </c>
      <c r="AI138" s="184">
        <f>'Crisis Indicator Data'!AE135</f>
        <v>0</v>
      </c>
      <c r="AJ138" s="184">
        <f>'Crisis Indicator Data'!AF135</f>
        <v>0</v>
      </c>
      <c r="AK138" s="184">
        <f>'Crisis Indicator Data'!AG135</f>
        <v>1</v>
      </c>
      <c r="AL138" s="184">
        <f t="shared" si="62"/>
        <v>1</v>
      </c>
      <c r="AM138" s="163">
        <f t="shared" si="63"/>
        <v>1</v>
      </c>
      <c r="AN138" s="163">
        <f t="shared" si="64"/>
        <v>1.5</v>
      </c>
    </row>
    <row r="139" spans="1:40" ht="13.5" customHeight="1" x14ac:dyDescent="0.35">
      <c r="A139" s="172" t="str">
        <f>'Crisis Indicator Data'!A136</f>
        <v>Complex crisis in Sudan</v>
      </c>
      <c r="B139" s="173" t="str">
        <f>'Crisis Indicator Data'!B136</f>
        <v>Displacement,Violence,Floods</v>
      </c>
      <c r="C139" s="173" t="str">
        <f>'Crisis Indicator Data'!C136</f>
        <v>SDN001</v>
      </c>
      <c r="D139" s="173" t="str">
        <f>'Crisis Indicator Data'!D136</f>
        <v>Sudan</v>
      </c>
      <c r="E139" s="174" t="str">
        <f>'Crisis Indicator Data'!E136</f>
        <v>SDN</v>
      </c>
      <c r="F139" s="163">
        <f>IF(LEN(E139)&gt;3,(IF(VLOOKUP($C139,'Regional Crises'!$B$1:$R$66,7,FALSE)="x","x",ROUND(IF(VLOOKUP($C139,'Regional Crises'!$B$1:$R$66,7,FALSE)&gt;$F$3,5,IF(VLOOKUP($C139,'Regional Crises'!$B$1:$R$66,7,FALSE)&lt;F$4,0,($F$3-VLOOKUP($C139,'Regional Crises'!$B$1:$R$66,7,FALSE))/($F$3-$F$4)*5)),1))),IF(VLOOKUP($E139,'Country Indicator Data'!$B$4:$N$300,3,FALSE)="x","x",ROUND(IF(VLOOKUP($E139,'Country Indicator Data'!$B$4:$N$300,3,FALSE)&gt;$F$3,5,IF(VLOOKUP($E139,'Country Indicator Data'!$B$4:$N$300,3,FALSE)&lt;$F$4,0,($F$3-VLOOKUP($E139,'Country Indicator Data'!$B$4:$N$300,3,FALSE))/($F$3-$F$4)*5)),1)))</f>
        <v>3.6</v>
      </c>
      <c r="G139" s="163">
        <f>IF(LEN(E139)&gt;3,(IF(VLOOKUP($C139,'Regional Crises'!$B$1:$R$66,9,FALSE)="x","x",ROUND(IF(VLOOKUP($C139,'Regional Crises'!$B$1:$R$66,9,FALSE)&gt;G$3,5,IF(VLOOKUP($C139,'Regional Crises'!$B$1:$R$66,9,FALSE)&lt;G$4,0,(G$3-VLOOKUP($C139,'Regional Crises'!$B$1:$R$66,9,FALSE))/(G$3-G$4)*5)),1))),IF(VLOOKUP($E139,'Country Indicator Data'!$B$4:$N$300,5,FALSE)="x","x",ROUND(IF(VLOOKUP($E139,'Country Indicator Data'!$B$4:$N$300,5,FALSE)&gt;G$3,5,IF(VLOOKUP($E139,'Country Indicator Data'!$B$4:$N$300,5,FALSE)&lt;G$4,0,(G$3-VLOOKUP($E139,'Country Indicator Data'!$B$4:$N$300,5,FALSE))/(G$3-G$4)*5)),1)))</f>
        <v>4</v>
      </c>
      <c r="H139" s="163">
        <f t="shared" si="52"/>
        <v>3.8</v>
      </c>
      <c r="I139" s="163">
        <f>IF(LEN(E139)&gt;3,(IF(VLOOKUP($C139,'Regional Crises'!$B$1:$R$66,6,FALSE)="x","x",ROUND(IF(VLOOKUP($C139,'Regional Crises'!$B$1:$R$66,6,FALSE)&gt;I$3,5,IF(VLOOKUP($C139,'Regional Crises'!$B$1:$R$66,6,FALSE)&lt;I$4,0,5-(I$3-VLOOKUP($C139,'Regional Crises'!$B$1:$R$66,6,FALSE))/(I$3-I$4)*5)),1))),IF(VLOOKUP($E139,'Country Indicator Data'!$B$4:$N$300,2,FALSE)="x","x",ROUND(IF(VLOOKUP($E139,'Country Indicator Data'!$B$4:$N$300,2,FALSE)&gt;I$3,5,IF(VLOOKUP($E139,'Country Indicator Data'!$B$4:$N$300,2,FALSE)&lt;I$4,0,5-(I$3-VLOOKUP($E139,'Country Indicator Data'!$B$4:$N$300,2,FALSE))/(I$3-I$4)*5)),1)))</f>
        <v>4</v>
      </c>
      <c r="J139" s="163">
        <f>IF(LEN(E139)&gt;3,(IF(VLOOKUP($C139,'Regional Crises'!$B$1:$R$66,8,FALSE)="x","x",ROUND(IF(VLOOKUP($C139,'Regional Crises'!$B$1:$R$66,8,FALSE)&gt;J$3,5,IF(VLOOKUP($C139,'Regional Crises'!$B$1:$R$66,8,FALSE)&lt;J$4,0,5-(J$3-VLOOKUP($C139,'Regional Crises'!$B$1:$R$66,8,FALSE))/(J$3-J$4)*5)),1))),IF(VLOOKUP($E139,'Country Indicator Data'!$B$4:$N$300,4,FALSE)="x","x",ROUND(IF(VLOOKUP($E139,'Country Indicator Data'!$B$4:$N$300,4,FALSE)&gt;J$3,5,IF(VLOOKUP($E139,'Country Indicator Data'!$B$4:$N$300,4,FALSE)&lt;J$4,0,5-(J$3-VLOOKUP($E139,'Country Indicator Data'!$B$4:$N$300,4,FALSE))/(J$3-J$4)*5)),1)))</f>
        <v>5</v>
      </c>
      <c r="K139" s="163">
        <f t="shared" si="53"/>
        <v>4.5</v>
      </c>
      <c r="L139" s="163">
        <f>IF(LEN(E139)&gt;3,(IF(VLOOKUP($C139,'Regional Crises'!$B$1:$R$66,10,FALSE)="x","x",ROUND(IF(VLOOKUP($C139,'Regional Crises'!$B$1:$R$66,10,FALSE)&gt;L$3,5,IF(VLOOKUP($C139,'Regional Crises'!$B$1:$R$66,10,FALSE)&lt;L$4,0,5-(L$3-VLOOKUP($C139,'Regional Crises'!$B$1:$R$66,10,FALSE))/(L$3-L$4)*5)),1))),IF(VLOOKUP($E139,'Country Indicator Data'!$B$4:$N$300,6,FALSE)="x","x",ROUND(IF(VLOOKUP($E139,'Country Indicator Data'!$B$4:$N$300,6,FALSE)&gt;L$3,5,IF(VLOOKUP($E139,'Country Indicator Data'!$B$4:$N$300,6,FALSE)&lt;L$4,0,5-(L$3-VLOOKUP($E139,'Country Indicator Data'!$B$4:$N$300,6,FALSE))/(L$3-L$4)*5)),1)))</f>
        <v>3.7</v>
      </c>
      <c r="M139" s="163">
        <f>IF(LEN(E139)&gt;3,(IF(VLOOKUP($C139,'Regional Crises'!$B$1:$R$66,11,FALSE)="x","x",ROUND(IF(VLOOKUP($C139,'Regional Crises'!$B$1:$R$66,11,FALSE)&gt;M$3,5,IF(VLOOKUP($C139,'Regional Crises'!$B$1:$R$66,11,FALSE)&lt;M$4,0,5-(M$3-VLOOKUP($C139,'Regional Crises'!$B$1:$R$66,11,FALSE))/(M$3-M$4)*5)),1))),IF(VLOOKUP($E139,'Country Indicator Data'!$B$4:$N$300,7,FALSE)="x","x",ROUND(IF(VLOOKUP($E139,'Country Indicator Data'!$B$4:$N$300,7,FALSE)&gt;M$3,5,IF(VLOOKUP($E139,'Country Indicator Data'!$B$4:$N$300,7,FALSE)&lt;M$4,0,5-(M$3-VLOOKUP($E139,'Country Indicator Data'!$B$4:$N$300,7,FALSE))/(M$3-M$4)*5)),1)))</f>
        <v>1.2</v>
      </c>
      <c r="N139" s="163">
        <f t="shared" si="54"/>
        <v>2.4500000000000002</v>
      </c>
      <c r="O139" s="163">
        <f t="shared" si="55"/>
        <v>3.5833333333333335</v>
      </c>
      <c r="P139" s="163">
        <f>IF(LEN(E139)&gt;3,VLOOKUP(C139,'Regional Crises'!$B$1:$R$69,12,FALSE),VLOOKUP(E139,'Country Indicator Data'!$B$4:$I$300,8,FALSE))</f>
        <v>5</v>
      </c>
      <c r="Q139" s="163">
        <f>IF(LEN(E139)&gt;3,((IF(VLOOKUP($C139,'Regional Crises'!$B$1:$R$66,13,FALSE)="x","x",ROUND(IF(VLOOKUP($C139,'Regional Crises'!$B$1:$R$66,13,FALSE)&gt;Q$3,5,IF(VLOOKUP($C139,'Regional Crises'!$B$1:$R$66,13,FALSE)&lt;Q$4,0,5-(LOG(Q$3)-LOG(VLOOKUP($C139,'Regional Crises'!$B$1:$R$66,13,FALSE)))/(LOG(Q$3)-LOG(Q$4))*5)),1)))),(IF(VLOOKUP($E139,'Country Indicator Data'!$B$4:$N$300,9,FALSE)="x","x",ROUND(IF(VLOOKUP($E139,'Country Indicator Data'!$B$4:$N$300,9,FALSE)&gt;Q$3,5,IF(VLOOKUP($E139,'Country Indicator Data'!$B$4:$N$300,9,FALSE)&lt;Q$4,0,5-(LOG(Q$3)-LOG(VLOOKUP($E139,'Country Indicator Data'!$B$4:$N$300,9,FALSE)))/(LOG(Q$3)-LOG(Q$4))*5)),1))))</f>
        <v>5</v>
      </c>
      <c r="R139" s="163">
        <f t="shared" si="56"/>
        <v>5</v>
      </c>
      <c r="S139" s="163">
        <f>IF(LEN(E139)&gt;3,((IF(VLOOKUP($C139,'Regional Crises'!$B$1:$R$66,17,FALSE)="x","x",ROUND(IF(VLOOKUP($C139,'Regional Crises'!$B$1:$R$66,17,FALSE)&gt;S$3,0,IF(VLOOKUP($C139,'Regional Crises'!$B$1:$R$66,17,FALSE)&lt;S$4,5,(S$3-VLOOKUP($C139,'Regional Crises'!$B$1:$R$66,17,FALSE))/(S$3-S$4)*5)),1)))),(IF(VLOOKUP($E139,'Country Indicator Data'!$B$4:$N$300,13,FALSE)="x","x",ROUND(IF(VLOOKUP($E139,'Country Indicator Data'!$B$4:$N$300,13,FALSE)&gt;S$3,0,IF(VLOOKUP($E139,'Country Indicator Data'!$B$4:$N$300,13,FALSE)&lt;S$4,5,(S$3-VLOOKUP($E139,'Country Indicator Data'!$B$4:$N$300,13,FALSE))/(S$3-S$4)*5)),1))))</f>
        <v>4</v>
      </c>
      <c r="T139" s="163">
        <f>IF(LEN(E139)&gt;3,((IF(VLOOKUP($C139,'Regional Crises'!$B$1:$R$66,14,FALSE)="x","x",ROUND(IF(VLOOKUP($C139,'Regional Crises'!$B$1:$R$66,14,FALSE)&gt;T$3,0,IF(VLOOKUP($C139,'Regional Crises'!$B$1:$R$66,14,FALSE)&lt;T$4,5,(T$3-VLOOKUP($C139,'Regional Crises'!$B$1:$R$66,14,FALSE))/(T$3-T$4)*5)),1)))),(IF(VLOOKUP($E139,'Country Indicator Data'!$B$4:$N$300,10,FALSE)="x","x",ROUND(IF(VLOOKUP($E139,'Country Indicator Data'!$B$4:$N$300,10,FALSE)&gt;T$3,0,IF(VLOOKUP($E139,'Country Indicator Data'!$B$4:$N$300,10,FALSE)&lt;T$4,5,(T$3-VLOOKUP($E139,'Country Indicator Data'!$B$4:$N$300,10,FALSE))/(T$3-T$4)*5)),1))))</f>
        <v>3.8</v>
      </c>
      <c r="U139" s="163">
        <f>IF(LEN(E139)&gt;3,((IF(VLOOKUP($C139,'Regional Crises'!$B$1:$R$66,15,FALSE)="x","x",ROUND(IF(VLOOKUP($C139,'Regional Crises'!$B$1:$R$66,15,FALSE)&gt;U$3,0,IF(VLOOKUP($C139,'Regional Crises'!$B$1:$R$66,15,FALSE)&lt;U$4,5,(U$3-VLOOKUP($C139,'Regional Crises'!$B$1:$R$66,15,FALSE))/(U$3-U$4)*5)),1)))),(IF(VLOOKUP($E139,'Country Indicator Data'!$B$4:$N$300,11,FALSE)="x","x",ROUND(IF(VLOOKUP($E139,'Country Indicator Data'!$B$4:$N$300,11,FALSE)&gt;U$3,0,IF(VLOOKUP($E139,'Country Indicator Data'!$B$4:$N$300,11,FALSE)&lt;U$4,5,(U$3-VLOOKUP($E139,'Country Indicator Data'!$B$4:$N$300,11,FALSE))/(U$3-U$4)*5)),1))))</f>
        <v>4</v>
      </c>
      <c r="V139" s="163">
        <f>IF(LEN(E139)&gt;3,((IF(VLOOKUP($C139,'Regional Crises'!$B$1:$R$66,16,FALSE)="x","x",ROUND(IF(VLOOKUP($C139,'Regional Crises'!$B$1:$R$66,16,FALSE)&gt;V$3,0,IF(VLOOKUP($C139,'Regional Crises'!$B$1:$R$66,16,FALSE)&lt;V$4,5,(V$3-VLOOKUP($C139,'Regional Crises'!$B$1:$R$66,16,FALSE))/(V$3-V$4)*5)),1)))),(IF(VLOOKUP($E139,'Country Indicator Data'!$B$4:$N$300,12,FALSE)="x","x",ROUND(IF(VLOOKUP($E139,'Country Indicator Data'!$B$4:$N$300,12,FALSE)&gt;V$3,0,IF(VLOOKUP($E139,'Country Indicator Data'!$B$4:$N$300,12,FALSE)&lt;V$4,5,(V$3-VLOOKUP($E139,'Country Indicator Data'!$B$4:$N$300,12,FALSE))/(V$3-V$4)*5)),1))))</f>
        <v>4.7</v>
      </c>
      <c r="W139" s="163">
        <f t="shared" si="57"/>
        <v>4.0999999999999996</v>
      </c>
      <c r="X139" s="163">
        <f t="shared" si="58"/>
        <v>4.2</v>
      </c>
      <c r="Y139" s="184">
        <f>IF('Core Indicators'!FC136="x","x",IF('Core Indicators'!FC136&gt;=5,5,IF('Core Indicators'!FC136&gt;=4,4,IF('Core Indicators'!FC136&gt;=3,3,IF('Core Indicators'!FC136&gt;=2,2,IF('Core Indicators'!FC136&gt;=1,1,0))))))</f>
        <v>5</v>
      </c>
      <c r="Z139" s="163">
        <f t="shared" si="59"/>
        <v>5</v>
      </c>
      <c r="AA139" s="184">
        <f>'Crisis Indicator Data'!Y136</f>
        <v>2</v>
      </c>
      <c r="AB139" s="184">
        <f>'Crisis Indicator Data'!Z136</f>
        <v>3</v>
      </c>
      <c r="AC139" s="184">
        <f>'Crisis Indicator Data'!AA136</f>
        <v>3</v>
      </c>
      <c r="AD139" s="184">
        <f>'Crisis Indicator Data'!AB136</f>
        <v>3</v>
      </c>
      <c r="AE139" s="184">
        <f t="shared" si="60"/>
        <v>5</v>
      </c>
      <c r="AF139" s="184">
        <f>'Crisis Indicator Data'!AC136</f>
        <v>3</v>
      </c>
      <c r="AG139" s="184">
        <f>'Crisis Indicator Data'!AD136</f>
        <v>2</v>
      </c>
      <c r="AH139" s="184">
        <f t="shared" si="61"/>
        <v>5</v>
      </c>
      <c r="AI139" s="184">
        <f>'Crisis Indicator Data'!AE136</f>
        <v>3</v>
      </c>
      <c r="AJ139" s="184">
        <f>'Crisis Indicator Data'!AF136</f>
        <v>1</v>
      </c>
      <c r="AK139" s="184">
        <f>'Crisis Indicator Data'!AG136</f>
        <v>3</v>
      </c>
      <c r="AL139" s="184">
        <f t="shared" si="62"/>
        <v>5</v>
      </c>
      <c r="AM139" s="163">
        <f t="shared" si="63"/>
        <v>5</v>
      </c>
      <c r="AN139" s="163">
        <f t="shared" si="64"/>
        <v>5</v>
      </c>
    </row>
    <row r="140" spans="1:40" ht="13.5" customHeight="1" x14ac:dyDescent="0.35">
      <c r="A140" s="172" t="str">
        <f>'Crisis Indicator Data'!A137</f>
        <v>Refugees in Sudan</v>
      </c>
      <c r="B140" s="173" t="str">
        <f>'Crisis Indicator Data'!B137</f>
        <v>Displacement</v>
      </c>
      <c r="C140" s="173" t="str">
        <f>'Crisis Indicator Data'!C137</f>
        <v>SDN005</v>
      </c>
      <c r="D140" s="173" t="str">
        <f>'Crisis Indicator Data'!D137</f>
        <v>Sudan</v>
      </c>
      <c r="E140" s="174" t="str">
        <f>'Crisis Indicator Data'!E137</f>
        <v>SDN</v>
      </c>
      <c r="F140" s="163">
        <f>IF(LEN(E140)&gt;3,(IF(VLOOKUP($C140,'Regional Crises'!$B$1:$R$66,7,FALSE)="x","x",ROUND(IF(VLOOKUP($C140,'Regional Crises'!$B$1:$R$66,7,FALSE)&gt;$F$3,5,IF(VLOOKUP($C140,'Regional Crises'!$B$1:$R$66,7,FALSE)&lt;F$4,0,($F$3-VLOOKUP($C140,'Regional Crises'!$B$1:$R$66,7,FALSE))/($F$3-$F$4)*5)),1))),IF(VLOOKUP($E140,'Country Indicator Data'!$B$4:$N$300,3,FALSE)="x","x",ROUND(IF(VLOOKUP($E140,'Country Indicator Data'!$B$4:$N$300,3,FALSE)&gt;$F$3,5,IF(VLOOKUP($E140,'Country Indicator Data'!$B$4:$N$300,3,FALSE)&lt;$F$4,0,($F$3-VLOOKUP($E140,'Country Indicator Data'!$B$4:$N$300,3,FALSE))/($F$3-$F$4)*5)),1)))</f>
        <v>3.6</v>
      </c>
      <c r="G140" s="163">
        <f>IF(LEN(E140)&gt;3,(IF(VLOOKUP($C140,'Regional Crises'!$B$1:$R$66,9,FALSE)="x","x",ROUND(IF(VLOOKUP($C140,'Regional Crises'!$B$1:$R$66,9,FALSE)&gt;G$3,5,IF(VLOOKUP($C140,'Regional Crises'!$B$1:$R$66,9,FALSE)&lt;G$4,0,(G$3-VLOOKUP($C140,'Regional Crises'!$B$1:$R$66,9,FALSE))/(G$3-G$4)*5)),1))),IF(VLOOKUP($E140,'Country Indicator Data'!$B$4:$N$300,5,FALSE)="x","x",ROUND(IF(VLOOKUP($E140,'Country Indicator Data'!$B$4:$N$300,5,FALSE)&gt;G$3,5,IF(VLOOKUP($E140,'Country Indicator Data'!$B$4:$N$300,5,FALSE)&lt;G$4,0,(G$3-VLOOKUP($E140,'Country Indicator Data'!$B$4:$N$300,5,FALSE))/(G$3-G$4)*5)),1)))</f>
        <v>4</v>
      </c>
      <c r="H140" s="163">
        <f t="shared" si="52"/>
        <v>3.8</v>
      </c>
      <c r="I140" s="163">
        <f>IF(LEN(E140)&gt;3,(IF(VLOOKUP($C140,'Regional Crises'!$B$1:$R$66,6,FALSE)="x","x",ROUND(IF(VLOOKUP($C140,'Regional Crises'!$B$1:$R$66,6,FALSE)&gt;I$3,5,IF(VLOOKUP($C140,'Regional Crises'!$B$1:$R$66,6,FALSE)&lt;I$4,0,5-(I$3-VLOOKUP($C140,'Regional Crises'!$B$1:$R$66,6,FALSE))/(I$3-I$4)*5)),1))),IF(VLOOKUP($E140,'Country Indicator Data'!$B$4:$N$300,2,FALSE)="x","x",ROUND(IF(VLOOKUP($E140,'Country Indicator Data'!$B$4:$N$300,2,FALSE)&gt;I$3,5,IF(VLOOKUP($E140,'Country Indicator Data'!$B$4:$N$300,2,FALSE)&lt;I$4,0,5-(I$3-VLOOKUP($E140,'Country Indicator Data'!$B$4:$N$300,2,FALSE))/(I$3-I$4)*5)),1)))</f>
        <v>4</v>
      </c>
      <c r="J140" s="163">
        <f>IF(LEN(E140)&gt;3,(IF(VLOOKUP($C140,'Regional Crises'!$B$1:$R$66,8,FALSE)="x","x",ROUND(IF(VLOOKUP($C140,'Regional Crises'!$B$1:$R$66,8,FALSE)&gt;J$3,5,IF(VLOOKUP($C140,'Regional Crises'!$B$1:$R$66,8,FALSE)&lt;J$4,0,5-(J$3-VLOOKUP($C140,'Regional Crises'!$B$1:$R$66,8,FALSE))/(J$3-J$4)*5)),1))),IF(VLOOKUP($E140,'Country Indicator Data'!$B$4:$N$300,4,FALSE)="x","x",ROUND(IF(VLOOKUP($E140,'Country Indicator Data'!$B$4:$N$300,4,FALSE)&gt;J$3,5,IF(VLOOKUP($E140,'Country Indicator Data'!$B$4:$N$300,4,FALSE)&lt;J$4,0,5-(J$3-VLOOKUP($E140,'Country Indicator Data'!$B$4:$N$300,4,FALSE))/(J$3-J$4)*5)),1)))</f>
        <v>5</v>
      </c>
      <c r="K140" s="163">
        <f t="shared" si="53"/>
        <v>4.5</v>
      </c>
      <c r="L140" s="163">
        <f>IF(LEN(E140)&gt;3,(IF(VLOOKUP($C140,'Regional Crises'!$B$1:$R$66,10,FALSE)="x","x",ROUND(IF(VLOOKUP($C140,'Regional Crises'!$B$1:$R$66,10,FALSE)&gt;L$3,5,IF(VLOOKUP($C140,'Regional Crises'!$B$1:$R$66,10,FALSE)&lt;L$4,0,5-(L$3-VLOOKUP($C140,'Regional Crises'!$B$1:$R$66,10,FALSE))/(L$3-L$4)*5)),1))),IF(VLOOKUP($E140,'Country Indicator Data'!$B$4:$N$300,6,FALSE)="x","x",ROUND(IF(VLOOKUP($E140,'Country Indicator Data'!$B$4:$N$300,6,FALSE)&gt;L$3,5,IF(VLOOKUP($E140,'Country Indicator Data'!$B$4:$N$300,6,FALSE)&lt;L$4,0,5-(L$3-VLOOKUP($E140,'Country Indicator Data'!$B$4:$N$300,6,FALSE))/(L$3-L$4)*5)),1)))</f>
        <v>3.7</v>
      </c>
      <c r="M140" s="163">
        <f>IF(LEN(E140)&gt;3,(IF(VLOOKUP($C140,'Regional Crises'!$B$1:$R$66,11,FALSE)="x","x",ROUND(IF(VLOOKUP($C140,'Regional Crises'!$B$1:$R$66,11,FALSE)&gt;M$3,5,IF(VLOOKUP($C140,'Regional Crises'!$B$1:$R$66,11,FALSE)&lt;M$4,0,5-(M$3-VLOOKUP($C140,'Regional Crises'!$B$1:$R$66,11,FALSE))/(M$3-M$4)*5)),1))),IF(VLOOKUP($E140,'Country Indicator Data'!$B$4:$N$300,7,FALSE)="x","x",ROUND(IF(VLOOKUP($E140,'Country Indicator Data'!$B$4:$N$300,7,FALSE)&gt;M$3,5,IF(VLOOKUP($E140,'Country Indicator Data'!$B$4:$N$300,7,FALSE)&lt;M$4,0,5-(M$3-VLOOKUP($E140,'Country Indicator Data'!$B$4:$N$300,7,FALSE))/(M$3-M$4)*5)),1)))</f>
        <v>1.2</v>
      </c>
      <c r="N140" s="163">
        <f t="shared" si="54"/>
        <v>2.4500000000000002</v>
      </c>
      <c r="O140" s="163">
        <f t="shared" si="55"/>
        <v>3.5833333333333335</v>
      </c>
      <c r="P140" s="163">
        <f>IF(LEN(E140)&gt;3,VLOOKUP(C140,'Regional Crises'!$B$1:$R$69,12,FALSE),VLOOKUP(E140,'Country Indicator Data'!$B$4:$I$300,8,FALSE))</f>
        <v>5</v>
      </c>
      <c r="Q140" s="163">
        <f>IF(LEN(E140)&gt;3,((IF(VLOOKUP($C140,'Regional Crises'!$B$1:$R$66,13,FALSE)="x","x",ROUND(IF(VLOOKUP($C140,'Regional Crises'!$B$1:$R$66,13,FALSE)&gt;Q$3,5,IF(VLOOKUP($C140,'Regional Crises'!$B$1:$R$66,13,FALSE)&lt;Q$4,0,5-(LOG(Q$3)-LOG(VLOOKUP($C140,'Regional Crises'!$B$1:$R$66,13,FALSE)))/(LOG(Q$3)-LOG(Q$4))*5)),1)))),(IF(VLOOKUP($E140,'Country Indicator Data'!$B$4:$N$300,9,FALSE)="x","x",ROUND(IF(VLOOKUP($E140,'Country Indicator Data'!$B$4:$N$300,9,FALSE)&gt;Q$3,5,IF(VLOOKUP($E140,'Country Indicator Data'!$B$4:$N$300,9,FALSE)&lt;Q$4,0,5-(LOG(Q$3)-LOG(VLOOKUP($E140,'Country Indicator Data'!$B$4:$N$300,9,FALSE)))/(LOG(Q$3)-LOG(Q$4))*5)),1))))</f>
        <v>5</v>
      </c>
      <c r="R140" s="163">
        <f t="shared" si="56"/>
        <v>5</v>
      </c>
      <c r="S140" s="163">
        <f>IF(LEN(E140)&gt;3,((IF(VLOOKUP($C140,'Regional Crises'!$B$1:$R$66,17,FALSE)="x","x",ROUND(IF(VLOOKUP($C140,'Regional Crises'!$B$1:$R$66,17,FALSE)&gt;S$3,0,IF(VLOOKUP($C140,'Regional Crises'!$B$1:$R$66,17,FALSE)&lt;S$4,5,(S$3-VLOOKUP($C140,'Regional Crises'!$B$1:$R$66,17,FALSE))/(S$3-S$4)*5)),1)))),(IF(VLOOKUP($E140,'Country Indicator Data'!$B$4:$N$300,13,FALSE)="x","x",ROUND(IF(VLOOKUP($E140,'Country Indicator Data'!$B$4:$N$300,13,FALSE)&gt;S$3,0,IF(VLOOKUP($E140,'Country Indicator Data'!$B$4:$N$300,13,FALSE)&lt;S$4,5,(S$3-VLOOKUP($E140,'Country Indicator Data'!$B$4:$N$300,13,FALSE))/(S$3-S$4)*5)),1))))</f>
        <v>4</v>
      </c>
      <c r="T140" s="163">
        <f>IF(LEN(E140)&gt;3,((IF(VLOOKUP($C140,'Regional Crises'!$B$1:$R$66,14,FALSE)="x","x",ROUND(IF(VLOOKUP($C140,'Regional Crises'!$B$1:$R$66,14,FALSE)&gt;T$3,0,IF(VLOOKUP($C140,'Regional Crises'!$B$1:$R$66,14,FALSE)&lt;T$4,5,(T$3-VLOOKUP($C140,'Regional Crises'!$B$1:$R$66,14,FALSE))/(T$3-T$4)*5)),1)))),(IF(VLOOKUP($E140,'Country Indicator Data'!$B$4:$N$300,10,FALSE)="x","x",ROUND(IF(VLOOKUP($E140,'Country Indicator Data'!$B$4:$N$300,10,FALSE)&gt;T$3,0,IF(VLOOKUP($E140,'Country Indicator Data'!$B$4:$N$300,10,FALSE)&lt;T$4,5,(T$3-VLOOKUP($E140,'Country Indicator Data'!$B$4:$N$300,10,FALSE))/(T$3-T$4)*5)),1))))</f>
        <v>3.8</v>
      </c>
      <c r="U140" s="163">
        <f>IF(LEN(E140)&gt;3,((IF(VLOOKUP($C140,'Regional Crises'!$B$1:$R$66,15,FALSE)="x","x",ROUND(IF(VLOOKUP($C140,'Regional Crises'!$B$1:$R$66,15,FALSE)&gt;U$3,0,IF(VLOOKUP($C140,'Regional Crises'!$B$1:$R$66,15,FALSE)&lt;U$4,5,(U$3-VLOOKUP($C140,'Regional Crises'!$B$1:$R$66,15,FALSE))/(U$3-U$4)*5)),1)))),(IF(VLOOKUP($E140,'Country Indicator Data'!$B$4:$N$300,11,FALSE)="x","x",ROUND(IF(VLOOKUP($E140,'Country Indicator Data'!$B$4:$N$300,11,FALSE)&gt;U$3,0,IF(VLOOKUP($E140,'Country Indicator Data'!$B$4:$N$300,11,FALSE)&lt;U$4,5,(U$3-VLOOKUP($E140,'Country Indicator Data'!$B$4:$N$300,11,FALSE))/(U$3-U$4)*5)),1))))</f>
        <v>4</v>
      </c>
      <c r="V140" s="163">
        <f>IF(LEN(E140)&gt;3,((IF(VLOOKUP($C140,'Regional Crises'!$B$1:$R$66,16,FALSE)="x","x",ROUND(IF(VLOOKUP($C140,'Regional Crises'!$B$1:$R$66,16,FALSE)&gt;V$3,0,IF(VLOOKUP($C140,'Regional Crises'!$B$1:$R$66,16,FALSE)&lt;V$4,5,(V$3-VLOOKUP($C140,'Regional Crises'!$B$1:$R$66,16,FALSE))/(V$3-V$4)*5)),1)))),(IF(VLOOKUP($E140,'Country Indicator Data'!$B$4:$N$300,12,FALSE)="x","x",ROUND(IF(VLOOKUP($E140,'Country Indicator Data'!$B$4:$N$300,12,FALSE)&gt;V$3,0,IF(VLOOKUP($E140,'Country Indicator Data'!$B$4:$N$300,12,FALSE)&lt;V$4,5,(V$3-VLOOKUP($E140,'Country Indicator Data'!$B$4:$N$300,12,FALSE))/(V$3-V$4)*5)),1))))</f>
        <v>4.7</v>
      </c>
      <c r="W140" s="163">
        <f t="shared" si="57"/>
        <v>4.0999999999999996</v>
      </c>
      <c r="X140" s="163">
        <f t="shared" si="58"/>
        <v>4.2</v>
      </c>
      <c r="Y140" s="184">
        <f>IF('Core Indicators'!FC137="x","x",IF('Core Indicators'!FC137&gt;=5,5,IF('Core Indicators'!FC137&gt;=4,4,IF('Core Indicators'!FC137&gt;=3,3,IF('Core Indicators'!FC137&gt;=2,2,IF('Core Indicators'!FC137&gt;=1,1,0))))))</f>
        <v>2</v>
      </c>
      <c r="Z140" s="163">
        <f t="shared" si="59"/>
        <v>2</v>
      </c>
      <c r="AA140" s="184">
        <f>'Crisis Indicator Data'!Y137</f>
        <v>2</v>
      </c>
      <c r="AB140" s="184">
        <f>'Crisis Indicator Data'!Z137</f>
        <v>3</v>
      </c>
      <c r="AC140" s="184">
        <f>'Crisis Indicator Data'!AA137</f>
        <v>2</v>
      </c>
      <c r="AD140" s="184">
        <f>'Crisis Indicator Data'!AB137</f>
        <v>3</v>
      </c>
      <c r="AE140" s="184">
        <f t="shared" si="60"/>
        <v>5</v>
      </c>
      <c r="AF140" s="184">
        <f>'Crisis Indicator Data'!AC137</f>
        <v>0</v>
      </c>
      <c r="AG140" s="184">
        <f>'Crisis Indicator Data'!AD137</f>
        <v>0</v>
      </c>
      <c r="AH140" s="184">
        <f t="shared" si="61"/>
        <v>0</v>
      </c>
      <c r="AI140" s="184">
        <f>'Crisis Indicator Data'!AE137</f>
        <v>3</v>
      </c>
      <c r="AJ140" s="184">
        <f>'Crisis Indicator Data'!AF137</f>
        <v>1</v>
      </c>
      <c r="AK140" s="184">
        <f>'Crisis Indicator Data'!AG137</f>
        <v>3</v>
      </c>
      <c r="AL140" s="184">
        <f t="shared" si="62"/>
        <v>5</v>
      </c>
      <c r="AM140" s="163">
        <f t="shared" si="63"/>
        <v>3</v>
      </c>
      <c r="AN140" s="163">
        <f t="shared" si="64"/>
        <v>2.5</v>
      </c>
    </row>
    <row r="141" spans="1:40" ht="13.5" customHeight="1" x14ac:dyDescent="0.35">
      <c r="A141" s="172" t="str">
        <f>'Crisis Indicator Data'!A138</f>
        <v>Drought in Senegal</v>
      </c>
      <c r="B141" s="173" t="str">
        <f>'Crisis Indicator Data'!B138</f>
        <v>Drought</v>
      </c>
      <c r="C141" s="173" t="str">
        <f>'Crisis Indicator Data'!C138</f>
        <v>SEN002</v>
      </c>
      <c r="D141" s="173" t="str">
        <f>'Crisis Indicator Data'!D138</f>
        <v>Senegal</v>
      </c>
      <c r="E141" s="174" t="str">
        <f>'Crisis Indicator Data'!E138</f>
        <v>SEN</v>
      </c>
      <c r="F141" s="163">
        <f>IF(LEN(E141)&gt;3,(IF(VLOOKUP($C141,'Regional Crises'!$B$1:$R$66,7,FALSE)="x","x",ROUND(IF(VLOOKUP($C141,'Regional Crises'!$B$1:$R$66,7,FALSE)&gt;$F$3,5,IF(VLOOKUP($C141,'Regional Crises'!$B$1:$R$66,7,FALSE)&lt;F$4,0,($F$3-VLOOKUP($C141,'Regional Crises'!$B$1:$R$66,7,FALSE))/($F$3-$F$4)*5)),1))),IF(VLOOKUP($E141,'Country Indicator Data'!$B$4:$N$300,3,FALSE)="x","x",ROUND(IF(VLOOKUP($E141,'Country Indicator Data'!$B$4:$N$300,3,FALSE)&gt;$F$3,5,IF(VLOOKUP($E141,'Country Indicator Data'!$B$4:$N$300,3,FALSE)&lt;$F$4,0,($F$3-VLOOKUP($E141,'Country Indicator Data'!$B$4:$N$300,3,FALSE))/($F$3-$F$4)*5)),1)))</f>
        <v>1.8</v>
      </c>
      <c r="G141" s="163">
        <f>IF(LEN(E141)&gt;3,(IF(VLOOKUP($C141,'Regional Crises'!$B$1:$R$66,9,FALSE)="x","x",ROUND(IF(VLOOKUP($C141,'Regional Crises'!$B$1:$R$66,9,FALSE)&gt;G$3,5,IF(VLOOKUP($C141,'Regional Crises'!$B$1:$R$66,9,FALSE)&lt;G$4,0,(G$3-VLOOKUP($C141,'Regional Crises'!$B$1:$R$66,9,FALSE))/(G$3-G$4)*5)),1))),IF(VLOOKUP($E141,'Country Indicator Data'!$B$4:$N$300,5,FALSE)="x","x",ROUND(IF(VLOOKUP($E141,'Country Indicator Data'!$B$4:$N$300,5,FALSE)&gt;G$3,5,IF(VLOOKUP($E141,'Country Indicator Data'!$B$4:$N$300,5,FALSE)&lt;G$4,0,(G$3-VLOOKUP($E141,'Country Indicator Data'!$B$4:$N$300,5,FALSE))/(G$3-G$4)*5)),1)))</f>
        <v>1.6</v>
      </c>
      <c r="H141" s="163">
        <f t="shared" si="52"/>
        <v>1.7000000000000002</v>
      </c>
      <c r="I141" s="163">
        <f>IF(LEN(E141)&gt;3,(IF(VLOOKUP($C141,'Regional Crises'!$B$1:$R$66,6,FALSE)="x","x",ROUND(IF(VLOOKUP($C141,'Regional Crises'!$B$1:$R$66,6,FALSE)&gt;I$3,5,IF(VLOOKUP($C141,'Regional Crises'!$B$1:$R$66,6,FALSE)&lt;I$4,0,5-(I$3-VLOOKUP($C141,'Regional Crises'!$B$1:$R$66,6,FALSE))/(I$3-I$4)*5)),1))),IF(VLOOKUP($E141,'Country Indicator Data'!$B$4:$N$300,2,FALSE)="x","x",ROUND(IF(VLOOKUP($E141,'Country Indicator Data'!$B$4:$N$300,2,FALSE)&gt;I$3,5,IF(VLOOKUP($E141,'Country Indicator Data'!$B$4:$N$300,2,FALSE)&lt;I$4,0,5-(I$3-VLOOKUP($E141,'Country Indicator Data'!$B$4:$N$300,2,FALSE))/(I$3-I$4)*5)),1)))</f>
        <v>3.6</v>
      </c>
      <c r="J141" s="163">
        <f>IF(LEN(E141)&gt;3,(IF(VLOOKUP($C141,'Regional Crises'!$B$1:$R$66,8,FALSE)="x","x",ROUND(IF(VLOOKUP($C141,'Regional Crises'!$B$1:$R$66,8,FALSE)&gt;J$3,5,IF(VLOOKUP($C141,'Regional Crises'!$B$1:$R$66,8,FALSE)&lt;J$4,0,5-(J$3-VLOOKUP($C141,'Regional Crises'!$B$1:$R$66,8,FALSE))/(J$3-J$4)*5)),1))),IF(VLOOKUP($E141,'Country Indicator Data'!$B$4:$N$300,4,FALSE)="x","x",ROUND(IF(VLOOKUP($E141,'Country Indicator Data'!$B$4:$N$300,4,FALSE)&gt;J$3,5,IF(VLOOKUP($E141,'Country Indicator Data'!$B$4:$N$300,4,FALSE)&lt;J$4,0,5-(J$3-VLOOKUP($E141,'Country Indicator Data'!$B$4:$N$300,4,FALSE))/(J$3-J$4)*5)),1)))</f>
        <v>0</v>
      </c>
      <c r="K141" s="163">
        <f t="shared" si="53"/>
        <v>1.8</v>
      </c>
      <c r="L141" s="163">
        <f>IF(LEN(E141)&gt;3,(IF(VLOOKUP($C141,'Regional Crises'!$B$1:$R$66,10,FALSE)="x","x",ROUND(IF(VLOOKUP($C141,'Regional Crises'!$B$1:$R$66,10,FALSE)&gt;L$3,5,IF(VLOOKUP($C141,'Regional Crises'!$B$1:$R$66,10,FALSE)&lt;L$4,0,5-(L$3-VLOOKUP($C141,'Regional Crises'!$B$1:$R$66,10,FALSE))/(L$3-L$4)*5)),1))),IF(VLOOKUP($E141,'Country Indicator Data'!$B$4:$N$300,6,FALSE)="x","x",ROUND(IF(VLOOKUP($E141,'Country Indicator Data'!$B$4:$N$300,6,FALSE)&gt;L$3,5,IF(VLOOKUP($E141,'Country Indicator Data'!$B$4:$N$300,6,FALSE)&lt;L$4,0,5-(L$3-VLOOKUP($E141,'Country Indicator Data'!$B$4:$N$300,6,FALSE))/(L$3-L$4)*5)),1)))</f>
        <v>3.5</v>
      </c>
      <c r="M141" s="163">
        <f>IF(LEN(E141)&gt;3,(IF(VLOOKUP($C141,'Regional Crises'!$B$1:$R$66,11,FALSE)="x","x",ROUND(IF(VLOOKUP($C141,'Regional Crises'!$B$1:$R$66,11,FALSE)&gt;M$3,5,IF(VLOOKUP($C141,'Regional Crises'!$B$1:$R$66,11,FALSE)&lt;M$4,0,5-(M$3-VLOOKUP($C141,'Regional Crises'!$B$1:$R$66,11,FALSE))/(M$3-M$4)*5)),1))),IF(VLOOKUP($E141,'Country Indicator Data'!$B$4:$N$300,7,FALSE)="x","x",ROUND(IF(VLOOKUP($E141,'Country Indicator Data'!$B$4:$N$300,7,FALSE)&gt;M$3,5,IF(VLOOKUP($E141,'Country Indicator Data'!$B$4:$N$300,7,FALSE)&lt;M$4,0,5-(M$3-VLOOKUP($E141,'Country Indicator Data'!$B$4:$N$300,7,FALSE))/(M$3-M$4)*5)),1)))</f>
        <v>1.9</v>
      </c>
      <c r="N141" s="163">
        <f t="shared" si="54"/>
        <v>2.7</v>
      </c>
      <c r="O141" s="163">
        <f t="shared" si="55"/>
        <v>2.0666666666666669</v>
      </c>
      <c r="P141" s="163">
        <f>IF(LEN(E141)&gt;3,VLOOKUP(C141,'Regional Crises'!$B$1:$R$69,12,FALSE),VLOOKUP(E141,'Country Indicator Data'!$B$4:$I$300,8,FALSE))</f>
        <v>3</v>
      </c>
      <c r="Q141" s="163">
        <f>IF(LEN(E141)&gt;3,((IF(VLOOKUP($C141,'Regional Crises'!$B$1:$R$66,13,FALSE)="x","x",ROUND(IF(VLOOKUP($C141,'Regional Crises'!$B$1:$R$66,13,FALSE)&gt;Q$3,5,IF(VLOOKUP($C141,'Regional Crises'!$B$1:$R$66,13,FALSE)&lt;Q$4,0,5-(LOG(Q$3)-LOG(VLOOKUP($C141,'Regional Crises'!$B$1:$R$66,13,FALSE)))/(LOG(Q$3)-LOG(Q$4))*5)),1)))),(IF(VLOOKUP($E141,'Country Indicator Data'!$B$4:$N$300,9,FALSE)="x","x",ROUND(IF(VLOOKUP($E141,'Country Indicator Data'!$B$4:$N$300,9,FALSE)&gt;Q$3,5,IF(VLOOKUP($E141,'Country Indicator Data'!$B$4:$N$300,9,FALSE)&lt;Q$4,0,5-(LOG(Q$3)-LOG(VLOOKUP($E141,'Country Indicator Data'!$B$4:$N$300,9,FALSE)))/(LOG(Q$3)-LOG(Q$4))*5)),1))))</f>
        <v>1.7</v>
      </c>
      <c r="R141" s="163">
        <f t="shared" si="56"/>
        <v>2.35</v>
      </c>
      <c r="S141" s="163">
        <f>IF(LEN(E141)&gt;3,((IF(VLOOKUP($C141,'Regional Crises'!$B$1:$R$66,17,FALSE)="x","x",ROUND(IF(VLOOKUP($C141,'Regional Crises'!$B$1:$R$66,17,FALSE)&gt;S$3,0,IF(VLOOKUP($C141,'Regional Crises'!$B$1:$R$66,17,FALSE)&lt;S$4,5,(S$3-VLOOKUP($C141,'Regional Crises'!$B$1:$R$66,17,FALSE))/(S$3-S$4)*5)),1)))),(IF(VLOOKUP($E141,'Country Indicator Data'!$B$4:$N$300,13,FALSE)="x","x",ROUND(IF(VLOOKUP($E141,'Country Indicator Data'!$B$4:$N$300,13,FALSE)&gt;S$3,0,IF(VLOOKUP($E141,'Country Indicator Data'!$B$4:$N$300,13,FALSE)&lt;S$4,5,(S$3-VLOOKUP($E141,'Country Indicator Data'!$B$4:$N$300,13,FALSE))/(S$3-S$4)*5)),1))))</f>
        <v>2.9</v>
      </c>
      <c r="T141" s="163">
        <f>IF(LEN(E141)&gt;3,((IF(VLOOKUP($C141,'Regional Crises'!$B$1:$R$66,14,FALSE)="x","x",ROUND(IF(VLOOKUP($C141,'Regional Crises'!$B$1:$R$66,14,FALSE)&gt;T$3,0,IF(VLOOKUP($C141,'Regional Crises'!$B$1:$R$66,14,FALSE)&lt;T$4,5,(T$3-VLOOKUP($C141,'Regional Crises'!$B$1:$R$66,14,FALSE))/(T$3-T$4)*5)),1)))),(IF(VLOOKUP($E141,'Country Indicator Data'!$B$4:$N$300,10,FALSE)="x","x",ROUND(IF(VLOOKUP($E141,'Country Indicator Data'!$B$4:$N$300,10,FALSE)&gt;T$3,0,IF(VLOOKUP($E141,'Country Indicator Data'!$B$4:$N$300,10,FALSE)&lt;T$4,5,(T$3-VLOOKUP($E141,'Country Indicator Data'!$B$4:$N$300,10,FALSE))/(T$3-T$4)*5)),1))))</f>
        <v>2.8</v>
      </c>
      <c r="U141" s="163">
        <f>IF(LEN(E141)&gt;3,((IF(VLOOKUP($C141,'Regional Crises'!$B$1:$R$66,15,FALSE)="x","x",ROUND(IF(VLOOKUP($C141,'Regional Crises'!$B$1:$R$66,15,FALSE)&gt;U$3,0,IF(VLOOKUP($C141,'Regional Crises'!$B$1:$R$66,15,FALSE)&lt;U$4,5,(U$3-VLOOKUP($C141,'Regional Crises'!$B$1:$R$66,15,FALSE))/(U$3-U$4)*5)),1)))),(IF(VLOOKUP($E141,'Country Indicator Data'!$B$4:$N$300,11,FALSE)="x","x",ROUND(IF(VLOOKUP($E141,'Country Indicator Data'!$B$4:$N$300,11,FALSE)&gt;U$3,0,IF(VLOOKUP($E141,'Country Indicator Data'!$B$4:$N$300,11,FALSE)&lt;U$4,5,(U$3-VLOOKUP($E141,'Country Indicator Data'!$B$4:$N$300,11,FALSE))/(U$3-U$4)*5)),1))))</f>
        <v>2</v>
      </c>
      <c r="V141" s="163">
        <f>IF(LEN(E141)&gt;3,((IF(VLOOKUP($C141,'Regional Crises'!$B$1:$R$66,16,FALSE)="x","x",ROUND(IF(VLOOKUP($C141,'Regional Crises'!$B$1:$R$66,16,FALSE)&gt;V$3,0,IF(VLOOKUP($C141,'Regional Crises'!$B$1:$R$66,16,FALSE)&lt;V$4,5,(V$3-VLOOKUP($C141,'Regional Crises'!$B$1:$R$66,16,FALSE))/(V$3-V$4)*5)),1)))),(IF(VLOOKUP($E141,'Country Indicator Data'!$B$4:$N$300,12,FALSE)="x","x",ROUND(IF(VLOOKUP($E141,'Country Indicator Data'!$B$4:$N$300,12,FALSE)&gt;V$3,0,IF(VLOOKUP($E141,'Country Indicator Data'!$B$4:$N$300,12,FALSE)&lt;V$4,5,(V$3-VLOOKUP($E141,'Country Indicator Data'!$B$4:$N$300,12,FALSE))/(V$3-V$4)*5)),1))))</f>
        <v>1.7</v>
      </c>
      <c r="W141" s="163">
        <f t="shared" si="57"/>
        <v>2.4</v>
      </c>
      <c r="X141" s="163">
        <f t="shared" si="58"/>
        <v>2.2999999999999998</v>
      </c>
      <c r="Y141" s="184">
        <f>IF('Core Indicators'!FC138="x","x",IF('Core Indicators'!FC138&gt;=5,5,IF('Core Indicators'!FC138&gt;=4,4,IF('Core Indicators'!FC138&gt;=3,3,IF('Core Indicators'!FC138&gt;=2,2,IF('Core Indicators'!FC138&gt;=1,1,0))))))</f>
        <v>1</v>
      </c>
      <c r="Z141" s="163">
        <f t="shared" si="59"/>
        <v>1</v>
      </c>
      <c r="AA141" s="184">
        <f>'Crisis Indicator Data'!Y138</f>
        <v>0</v>
      </c>
      <c r="AB141" s="184">
        <f>'Crisis Indicator Data'!Z138</f>
        <v>0</v>
      </c>
      <c r="AC141" s="184">
        <f>'Crisis Indicator Data'!AA138</f>
        <v>0</v>
      </c>
      <c r="AD141" s="184">
        <f>'Crisis Indicator Data'!AB138</f>
        <v>0</v>
      </c>
      <c r="AE141" s="184">
        <f t="shared" si="60"/>
        <v>0</v>
      </c>
      <c r="AF141" s="184">
        <f>'Crisis Indicator Data'!AC138</f>
        <v>0</v>
      </c>
      <c r="AG141" s="184">
        <f>'Crisis Indicator Data'!AD138</f>
        <v>0</v>
      </c>
      <c r="AH141" s="184">
        <f t="shared" si="61"/>
        <v>0</v>
      </c>
      <c r="AI141" s="184">
        <f>'Crisis Indicator Data'!AE138</f>
        <v>0</v>
      </c>
      <c r="AJ141" s="184">
        <f>'Crisis Indicator Data'!AF138</f>
        <v>1</v>
      </c>
      <c r="AK141" s="184">
        <f>'Crisis Indicator Data'!AG138</f>
        <v>2</v>
      </c>
      <c r="AL141" s="184">
        <f t="shared" si="62"/>
        <v>3</v>
      </c>
      <c r="AM141" s="163">
        <f t="shared" si="63"/>
        <v>1</v>
      </c>
      <c r="AN141" s="163">
        <f t="shared" si="64"/>
        <v>1</v>
      </c>
    </row>
    <row r="142" spans="1:40" ht="13.5" customHeight="1" x14ac:dyDescent="0.35">
      <c r="A142" s="172" t="str">
        <f>'Crisis Indicator Data'!A139</f>
        <v>Complex crisis in El Salvador</v>
      </c>
      <c r="B142" s="173" t="str">
        <f>'Crisis Indicator Data'!B139</f>
        <v>Displacement,Violence,Floods,Drought</v>
      </c>
      <c r="C142" s="173" t="str">
        <f>'Crisis Indicator Data'!C139</f>
        <v>SLV001</v>
      </c>
      <c r="D142" s="173" t="str">
        <f>'Crisis Indicator Data'!D139</f>
        <v>El Salvador</v>
      </c>
      <c r="E142" s="174" t="str">
        <f>'Crisis Indicator Data'!E139</f>
        <v>SLV</v>
      </c>
      <c r="F142" s="163">
        <f>IF(LEN(E142)&gt;3,(IF(VLOOKUP($C142,'Regional Crises'!$B$1:$R$66,7,FALSE)="x","x",ROUND(IF(VLOOKUP($C142,'Regional Crises'!$B$1:$R$66,7,FALSE)&gt;$F$3,5,IF(VLOOKUP($C142,'Regional Crises'!$B$1:$R$66,7,FALSE)&lt;F$4,0,($F$3-VLOOKUP($C142,'Regional Crises'!$B$1:$R$66,7,FALSE))/($F$3-$F$4)*5)),1))),IF(VLOOKUP($E142,'Country Indicator Data'!$B$4:$N$300,3,FALSE)="x","x",ROUND(IF(VLOOKUP($E142,'Country Indicator Data'!$B$4:$N$300,3,FALSE)&gt;$F$3,5,IF(VLOOKUP($E142,'Country Indicator Data'!$B$4:$N$300,3,FALSE)&lt;$F$4,0,($F$3-VLOOKUP($E142,'Country Indicator Data'!$B$4:$N$300,3,FALSE))/($F$3-$F$4)*5)),1)))</f>
        <v>0.7</v>
      </c>
      <c r="G142" s="163">
        <f>IF(LEN(E142)&gt;3,(IF(VLOOKUP($C142,'Regional Crises'!$B$1:$R$66,9,FALSE)="x","x",ROUND(IF(VLOOKUP($C142,'Regional Crises'!$B$1:$R$66,9,FALSE)&gt;G$3,5,IF(VLOOKUP($C142,'Regional Crises'!$B$1:$R$66,9,FALSE)&lt;G$4,0,(G$3-VLOOKUP($C142,'Regional Crises'!$B$1:$R$66,9,FALSE))/(G$3-G$4)*5)),1))),IF(VLOOKUP($E142,'Country Indicator Data'!$B$4:$N$300,5,FALSE)="x","x",ROUND(IF(VLOOKUP($E142,'Country Indicator Data'!$B$4:$N$300,5,FALSE)&gt;G$3,5,IF(VLOOKUP($E142,'Country Indicator Data'!$B$4:$N$300,5,FALSE)&lt;G$4,0,(G$3-VLOOKUP($E142,'Country Indicator Data'!$B$4:$N$300,5,FALSE))/(G$3-G$4)*5)),1)))</f>
        <v>2.4</v>
      </c>
      <c r="H142" s="163">
        <f t="shared" si="52"/>
        <v>1.5499999999999998</v>
      </c>
      <c r="I142" s="163">
        <f>IF(LEN(E142)&gt;3,(IF(VLOOKUP($C142,'Regional Crises'!$B$1:$R$66,6,FALSE)="x","x",ROUND(IF(VLOOKUP($C142,'Regional Crises'!$B$1:$R$66,6,FALSE)&gt;I$3,5,IF(VLOOKUP($C142,'Regional Crises'!$B$1:$R$66,6,FALSE)&lt;I$4,0,5-(I$3-VLOOKUP($C142,'Regional Crises'!$B$1:$R$66,6,FALSE))/(I$3-I$4)*5)),1))),IF(VLOOKUP($E142,'Country Indicator Data'!$B$4:$N$300,2,FALSE)="x","x",ROUND(IF(VLOOKUP($E142,'Country Indicator Data'!$B$4:$N$300,2,FALSE)&gt;I$3,5,IF(VLOOKUP($E142,'Country Indicator Data'!$B$4:$N$300,2,FALSE)&lt;I$4,0,5-(I$3-VLOOKUP($E142,'Country Indicator Data'!$B$4:$N$300,2,FALSE))/(I$3-I$4)*5)),1)))</f>
        <v>0.9</v>
      </c>
      <c r="J142" s="163">
        <f>IF(LEN(E142)&gt;3,(IF(VLOOKUP($C142,'Regional Crises'!$B$1:$R$66,8,FALSE)="x","x",ROUND(IF(VLOOKUP($C142,'Regional Crises'!$B$1:$R$66,8,FALSE)&gt;J$3,5,IF(VLOOKUP($C142,'Regional Crises'!$B$1:$R$66,8,FALSE)&lt;J$4,0,5-(J$3-VLOOKUP($C142,'Regional Crises'!$B$1:$R$66,8,FALSE))/(J$3-J$4)*5)),1))),IF(VLOOKUP($E142,'Country Indicator Data'!$B$4:$N$300,4,FALSE)="x","x",ROUND(IF(VLOOKUP($E142,'Country Indicator Data'!$B$4:$N$300,4,FALSE)&gt;J$3,5,IF(VLOOKUP($E142,'Country Indicator Data'!$B$4:$N$300,4,FALSE)&lt;J$4,0,5-(J$3-VLOOKUP($E142,'Country Indicator Data'!$B$4:$N$300,4,FALSE))/(J$3-J$4)*5)),1)))</f>
        <v>0</v>
      </c>
      <c r="K142" s="163">
        <f t="shared" si="53"/>
        <v>0.45</v>
      </c>
      <c r="L142" s="163">
        <f>IF(LEN(E142)&gt;3,(IF(VLOOKUP($C142,'Regional Crises'!$B$1:$R$66,10,FALSE)="x","x",ROUND(IF(VLOOKUP($C142,'Regional Crises'!$B$1:$R$66,10,FALSE)&gt;L$3,5,IF(VLOOKUP($C142,'Regional Crises'!$B$1:$R$66,10,FALSE)&lt;L$4,0,5-(L$3-VLOOKUP($C142,'Regional Crises'!$B$1:$R$66,10,FALSE))/(L$3-L$4)*5)),1))),IF(VLOOKUP($E142,'Country Indicator Data'!$B$4:$N$300,6,FALSE)="x","x",ROUND(IF(VLOOKUP($E142,'Country Indicator Data'!$B$4:$N$300,6,FALSE)&gt;L$3,5,IF(VLOOKUP($E142,'Country Indicator Data'!$B$4:$N$300,6,FALSE)&lt;L$4,0,5-(L$3-VLOOKUP($E142,'Country Indicator Data'!$B$4:$N$300,6,FALSE))/(L$3-L$4)*5)),1)))</f>
        <v>2.6</v>
      </c>
      <c r="M142" s="163">
        <f>IF(LEN(E142)&gt;3,(IF(VLOOKUP($C142,'Regional Crises'!$B$1:$R$66,11,FALSE)="x","x",ROUND(IF(VLOOKUP($C142,'Regional Crises'!$B$1:$R$66,11,FALSE)&gt;M$3,5,IF(VLOOKUP($C142,'Regional Crises'!$B$1:$R$66,11,FALSE)&lt;M$4,0,5-(M$3-VLOOKUP($C142,'Regional Crises'!$B$1:$R$66,11,FALSE))/(M$3-M$4)*5)),1))),IF(VLOOKUP($E142,'Country Indicator Data'!$B$4:$N$300,7,FALSE)="x","x",ROUND(IF(VLOOKUP($E142,'Country Indicator Data'!$B$4:$N$300,7,FALSE)&gt;M$3,5,IF(VLOOKUP($E142,'Country Indicator Data'!$B$4:$N$300,7,FALSE)&lt;M$4,0,5-(M$3-VLOOKUP($E142,'Country Indicator Data'!$B$4:$N$300,7,FALSE))/(M$3-M$4)*5)),1)))</f>
        <v>1.7</v>
      </c>
      <c r="N142" s="163">
        <f t="shared" si="54"/>
        <v>2.15</v>
      </c>
      <c r="O142" s="163">
        <f t="shared" si="55"/>
        <v>1.3833333333333331</v>
      </c>
      <c r="P142" s="163">
        <f>IF(LEN(E142)&gt;3,VLOOKUP(C142,'Regional Crises'!$B$1:$R$69,12,FALSE),VLOOKUP(E142,'Country Indicator Data'!$B$4:$I$300,8,FALSE))</f>
        <v>3</v>
      </c>
      <c r="Q142" s="163">
        <f>IF(LEN(E142)&gt;3,((IF(VLOOKUP($C142,'Regional Crises'!$B$1:$R$66,13,FALSE)="x","x",ROUND(IF(VLOOKUP($C142,'Regional Crises'!$B$1:$R$66,13,FALSE)&gt;Q$3,5,IF(VLOOKUP($C142,'Regional Crises'!$B$1:$R$66,13,FALSE)&lt;Q$4,0,5-(LOG(Q$3)-LOG(VLOOKUP($C142,'Regional Crises'!$B$1:$R$66,13,FALSE)))/(LOG(Q$3)-LOG(Q$4))*5)),1)))),(IF(VLOOKUP($E142,'Country Indicator Data'!$B$4:$N$300,9,FALSE)="x","x",ROUND(IF(VLOOKUP($E142,'Country Indicator Data'!$B$4:$N$300,9,FALSE)&gt;Q$3,5,IF(VLOOKUP($E142,'Country Indicator Data'!$B$4:$N$300,9,FALSE)&lt;Q$4,0,5-(LOG(Q$3)-LOG(VLOOKUP($E142,'Country Indicator Data'!$B$4:$N$300,9,FALSE)))/(LOG(Q$3)-LOG(Q$4))*5)),1))))</f>
        <v>1.4</v>
      </c>
      <c r="R142" s="163">
        <f t="shared" si="56"/>
        <v>2.2000000000000002</v>
      </c>
      <c r="S142" s="163">
        <f>IF(LEN(E142)&gt;3,((IF(VLOOKUP($C142,'Regional Crises'!$B$1:$R$66,17,FALSE)="x","x",ROUND(IF(VLOOKUP($C142,'Regional Crises'!$B$1:$R$66,17,FALSE)&gt;S$3,0,IF(VLOOKUP($C142,'Regional Crises'!$B$1:$R$66,17,FALSE)&lt;S$4,5,(S$3-VLOOKUP($C142,'Regional Crises'!$B$1:$R$66,17,FALSE))/(S$3-S$4)*5)),1)))),(IF(VLOOKUP($E142,'Country Indicator Data'!$B$4:$N$300,13,FALSE)="x","x",ROUND(IF(VLOOKUP($E142,'Country Indicator Data'!$B$4:$N$300,13,FALSE)&gt;S$3,0,IF(VLOOKUP($E142,'Country Indicator Data'!$B$4:$N$300,13,FALSE)&lt;S$4,5,(S$3-VLOOKUP($E142,'Country Indicator Data'!$B$4:$N$300,13,FALSE))/(S$3-S$4)*5)),1))))</f>
        <v>3.5</v>
      </c>
      <c r="T142" s="163">
        <f>IF(LEN(E142)&gt;3,((IF(VLOOKUP($C142,'Regional Crises'!$B$1:$R$66,14,FALSE)="x","x",ROUND(IF(VLOOKUP($C142,'Regional Crises'!$B$1:$R$66,14,FALSE)&gt;T$3,0,IF(VLOOKUP($C142,'Regional Crises'!$B$1:$R$66,14,FALSE)&lt;T$4,5,(T$3-VLOOKUP($C142,'Regional Crises'!$B$1:$R$66,14,FALSE))/(T$3-T$4)*5)),1)))),(IF(VLOOKUP($E142,'Country Indicator Data'!$B$4:$N$300,10,FALSE)="x","x",ROUND(IF(VLOOKUP($E142,'Country Indicator Data'!$B$4:$N$300,10,FALSE)&gt;T$3,0,IF(VLOOKUP($E142,'Country Indicator Data'!$B$4:$N$300,10,FALSE)&lt;T$4,5,(T$3-VLOOKUP($E142,'Country Indicator Data'!$B$4:$N$300,10,FALSE))/(T$3-T$4)*5)),1))))</f>
        <v>3.2</v>
      </c>
      <c r="U142" s="163">
        <f>IF(LEN(E142)&gt;3,((IF(VLOOKUP($C142,'Regional Crises'!$B$1:$R$66,15,FALSE)="x","x",ROUND(IF(VLOOKUP($C142,'Regional Crises'!$B$1:$R$66,15,FALSE)&gt;U$3,0,IF(VLOOKUP($C142,'Regional Crises'!$B$1:$R$66,15,FALSE)&lt;U$4,5,(U$3-VLOOKUP($C142,'Regional Crises'!$B$1:$R$66,15,FALSE))/(U$3-U$4)*5)),1)))),(IF(VLOOKUP($E142,'Country Indicator Data'!$B$4:$N$300,11,FALSE)="x","x",ROUND(IF(VLOOKUP($E142,'Country Indicator Data'!$B$4:$N$300,11,FALSE)&gt;U$3,0,IF(VLOOKUP($E142,'Country Indicator Data'!$B$4:$N$300,11,FALSE)&lt;U$4,5,(U$3-VLOOKUP($E142,'Country Indicator Data'!$B$4:$N$300,11,FALSE))/(U$3-U$4)*5)),1))))</f>
        <v>2.2000000000000002</v>
      </c>
      <c r="V142" s="163">
        <f>IF(LEN(E142)&gt;3,((IF(VLOOKUP($C142,'Regional Crises'!$B$1:$R$66,16,FALSE)="x","x",ROUND(IF(VLOOKUP($C142,'Regional Crises'!$B$1:$R$66,16,FALSE)&gt;V$3,0,IF(VLOOKUP($C142,'Regional Crises'!$B$1:$R$66,16,FALSE)&lt;V$4,5,(V$3-VLOOKUP($C142,'Regional Crises'!$B$1:$R$66,16,FALSE))/(V$3-V$4)*5)),1)))),(IF(VLOOKUP($E142,'Country Indicator Data'!$B$4:$N$300,12,FALSE)="x","x",ROUND(IF(VLOOKUP($E142,'Country Indicator Data'!$B$4:$N$300,12,FALSE)&gt;V$3,0,IF(VLOOKUP($E142,'Country Indicator Data'!$B$4:$N$300,12,FALSE)&lt;V$4,5,(V$3-VLOOKUP($E142,'Country Indicator Data'!$B$4:$N$300,12,FALSE))/(V$3-V$4)*5)),1))))</f>
        <v>2.4</v>
      </c>
      <c r="W142" s="163">
        <f t="shared" si="57"/>
        <v>2.8</v>
      </c>
      <c r="X142" s="163">
        <f t="shared" si="58"/>
        <v>2.1</v>
      </c>
      <c r="Y142" s="184">
        <f>IF('Core Indicators'!FC139="x","x",IF('Core Indicators'!FC139&gt;=5,5,IF('Core Indicators'!FC139&gt;=4,4,IF('Core Indicators'!FC139&gt;=3,3,IF('Core Indicators'!FC139&gt;=2,2,IF('Core Indicators'!FC139&gt;=1,1,0))))))</f>
        <v>3</v>
      </c>
      <c r="Z142" s="163">
        <f t="shared" si="59"/>
        <v>3</v>
      </c>
      <c r="AA142" s="184">
        <f>'Crisis Indicator Data'!Y139</f>
        <v>2</v>
      </c>
      <c r="AB142" s="184">
        <f>'Crisis Indicator Data'!Z139</f>
        <v>1</v>
      </c>
      <c r="AC142" s="184">
        <f>'Crisis Indicator Data'!AA139</f>
        <v>1</v>
      </c>
      <c r="AD142" s="184">
        <f>'Crisis Indicator Data'!AB139</f>
        <v>0</v>
      </c>
      <c r="AE142" s="184">
        <f t="shared" si="60"/>
        <v>2</v>
      </c>
      <c r="AF142" s="184">
        <f>'Crisis Indicator Data'!AC139</f>
        <v>2</v>
      </c>
      <c r="AG142" s="184">
        <f>'Crisis Indicator Data'!AD139</f>
        <v>0</v>
      </c>
      <c r="AH142" s="184">
        <f t="shared" si="61"/>
        <v>2</v>
      </c>
      <c r="AI142" s="184">
        <f>'Crisis Indicator Data'!AE139</f>
        <v>0</v>
      </c>
      <c r="AJ142" s="184">
        <f>'Crisis Indicator Data'!AF139</f>
        <v>0</v>
      </c>
      <c r="AK142" s="184">
        <f>'Crisis Indicator Data'!AG139</f>
        <v>2</v>
      </c>
      <c r="AL142" s="184">
        <f t="shared" si="62"/>
        <v>2</v>
      </c>
      <c r="AM142" s="163">
        <f t="shared" si="63"/>
        <v>2</v>
      </c>
      <c r="AN142" s="163">
        <f t="shared" si="64"/>
        <v>2.5</v>
      </c>
    </row>
    <row r="143" spans="1:40" x14ac:dyDescent="0.35">
      <c r="A143" s="172" t="str">
        <f>'Crisis Indicator Data'!A140</f>
        <v>Complex crisis in Somalia</v>
      </c>
      <c r="B143" s="173" t="str">
        <f>'Crisis Indicator Data'!B140</f>
        <v>Conflict,Displacement,Floods,Drought</v>
      </c>
      <c r="C143" s="173" t="str">
        <f>'Crisis Indicator Data'!C140</f>
        <v>SOM001</v>
      </c>
      <c r="D143" s="173" t="str">
        <f>'Crisis Indicator Data'!D140</f>
        <v>Somalia</v>
      </c>
      <c r="E143" s="174" t="str">
        <f>'Crisis Indicator Data'!E140</f>
        <v>SOM</v>
      </c>
      <c r="F143" s="163" t="str">
        <f>IF(LEN(E143)&gt;3,(IF(VLOOKUP($C143,'Regional Crises'!$B$1:$R$66,7,FALSE)="x","x",ROUND(IF(VLOOKUP($C143,'Regional Crises'!$B$1:$R$66,7,FALSE)&gt;$F$3,5,IF(VLOOKUP($C143,'Regional Crises'!$B$1:$R$66,7,FALSE)&lt;F$4,0,($F$3-VLOOKUP($C143,'Regional Crises'!$B$1:$R$66,7,FALSE))/($F$3-$F$4)*5)),1))),IF(VLOOKUP($E143,'Country Indicator Data'!$B$4:$N$300,3,FALSE)="x","x",ROUND(IF(VLOOKUP($E143,'Country Indicator Data'!$B$4:$N$300,3,FALSE)&gt;$F$3,5,IF(VLOOKUP($E143,'Country Indicator Data'!$B$4:$N$300,3,FALSE)&lt;$F$4,0,($F$3-VLOOKUP($E143,'Country Indicator Data'!$B$4:$N$300,3,FALSE))/($F$3-$F$4)*5)),1)))</f>
        <v>x</v>
      </c>
      <c r="G143" s="163">
        <f>IF(LEN(E143)&gt;3,(IF(VLOOKUP($C143,'Regional Crises'!$B$1:$R$66,9,FALSE)="x","x",ROUND(IF(VLOOKUP($C143,'Regional Crises'!$B$1:$R$66,9,FALSE)&gt;G$3,5,IF(VLOOKUP($C143,'Regional Crises'!$B$1:$R$66,9,FALSE)&lt;G$4,0,(G$3-VLOOKUP($C143,'Regional Crises'!$B$1:$R$66,9,FALSE))/(G$3-G$4)*5)),1))),IF(VLOOKUP($E143,'Country Indicator Data'!$B$4:$N$300,5,FALSE)="x","x",ROUND(IF(VLOOKUP($E143,'Country Indicator Data'!$B$4:$N$300,5,FALSE)&gt;G$3,5,IF(VLOOKUP($E143,'Country Indicator Data'!$B$4:$N$300,5,FALSE)&lt;G$4,0,(G$3-VLOOKUP($E143,'Country Indicator Data'!$B$4:$N$300,5,FALSE))/(G$3-G$4)*5)),1)))</f>
        <v>4.2</v>
      </c>
      <c r="H143" s="163">
        <f t="shared" si="52"/>
        <v>4.2</v>
      </c>
      <c r="I143" s="163">
        <f>IF(LEN(E143)&gt;3,(IF(VLOOKUP($C143,'Regional Crises'!$B$1:$R$66,6,FALSE)="x","x",ROUND(IF(VLOOKUP($C143,'Regional Crises'!$B$1:$R$66,6,FALSE)&gt;I$3,5,IF(VLOOKUP($C143,'Regional Crises'!$B$1:$R$66,6,FALSE)&lt;I$4,0,5-(I$3-VLOOKUP($C143,'Regional Crises'!$B$1:$R$66,6,FALSE))/(I$3-I$4)*5)),1))),IF(VLOOKUP($E143,'Country Indicator Data'!$B$4:$N$300,2,FALSE)="x","x",ROUND(IF(VLOOKUP($E143,'Country Indicator Data'!$B$4:$N$300,2,FALSE)&gt;I$3,5,IF(VLOOKUP($E143,'Country Indicator Data'!$B$4:$N$300,2,FALSE)&lt;I$4,0,5-(I$3-VLOOKUP($E143,'Country Indicator Data'!$B$4:$N$300,2,FALSE))/(I$3-I$4)*5)),1)))</f>
        <v>0</v>
      </c>
      <c r="J143" s="163">
        <f>IF(LEN(E143)&gt;3,(IF(VLOOKUP($C143,'Regional Crises'!$B$1:$R$66,8,FALSE)="x","x",ROUND(IF(VLOOKUP($C143,'Regional Crises'!$B$1:$R$66,8,FALSE)&gt;J$3,5,IF(VLOOKUP($C143,'Regional Crises'!$B$1:$R$66,8,FALSE)&lt;J$4,0,5-(J$3-VLOOKUP($C143,'Regional Crises'!$B$1:$R$66,8,FALSE))/(J$3-J$4)*5)),1))),IF(VLOOKUP($E143,'Country Indicator Data'!$B$4:$N$300,4,FALSE)="x","x",ROUND(IF(VLOOKUP($E143,'Country Indicator Data'!$B$4:$N$300,4,FALSE)&gt;J$3,5,IF(VLOOKUP($E143,'Country Indicator Data'!$B$4:$N$300,4,FALSE)&lt;J$4,0,5-(J$3-VLOOKUP($E143,'Country Indicator Data'!$B$4:$N$300,4,FALSE))/(J$3-J$4)*5)),1)))</f>
        <v>0</v>
      </c>
      <c r="K143" s="163">
        <f t="shared" si="53"/>
        <v>0</v>
      </c>
      <c r="L143" s="163" t="str">
        <f>IF(LEN(E143)&gt;3,(IF(VLOOKUP($C143,'Regional Crises'!$B$1:$R$66,10,FALSE)="x","x",ROUND(IF(VLOOKUP($C143,'Regional Crises'!$B$1:$R$66,10,FALSE)&gt;L$3,5,IF(VLOOKUP($C143,'Regional Crises'!$B$1:$R$66,10,FALSE)&lt;L$4,0,5-(L$3-VLOOKUP($C143,'Regional Crises'!$B$1:$R$66,10,FALSE))/(L$3-L$4)*5)),1))),IF(VLOOKUP($E143,'Country Indicator Data'!$B$4:$N$300,6,FALSE)="x","x",ROUND(IF(VLOOKUP($E143,'Country Indicator Data'!$B$4:$N$300,6,FALSE)&gt;L$3,5,IF(VLOOKUP($E143,'Country Indicator Data'!$B$4:$N$300,6,FALSE)&lt;L$4,0,5-(L$3-VLOOKUP($E143,'Country Indicator Data'!$B$4:$N$300,6,FALSE))/(L$3-L$4)*5)),1)))</f>
        <v>x</v>
      </c>
      <c r="M143" s="163">
        <f>IF(LEN(E143)&gt;3,(IF(VLOOKUP($C143,'Regional Crises'!$B$1:$R$66,11,FALSE)="x","x",ROUND(IF(VLOOKUP($C143,'Regional Crises'!$B$1:$R$66,11,FALSE)&gt;M$3,5,IF(VLOOKUP($C143,'Regional Crises'!$B$1:$R$66,11,FALSE)&lt;M$4,0,5-(M$3-VLOOKUP($C143,'Regional Crises'!$B$1:$R$66,11,FALSE))/(M$3-M$4)*5)),1))),IF(VLOOKUP($E143,'Country Indicator Data'!$B$4:$N$300,7,FALSE)="x","x",ROUND(IF(VLOOKUP($E143,'Country Indicator Data'!$B$4:$N$300,7,FALSE)&gt;M$3,5,IF(VLOOKUP($E143,'Country Indicator Data'!$B$4:$N$300,7,FALSE)&lt;M$4,0,5-(M$3-VLOOKUP($E143,'Country Indicator Data'!$B$4:$N$300,7,FALSE))/(M$3-M$4)*5)),1)))</f>
        <v>1.5</v>
      </c>
      <c r="N143" s="163">
        <f t="shared" si="54"/>
        <v>1.5</v>
      </c>
      <c r="O143" s="163">
        <f t="shared" si="55"/>
        <v>1.9000000000000001</v>
      </c>
      <c r="P143" s="163">
        <f>IF(LEN(E143)&gt;3,VLOOKUP(C143,'Regional Crises'!$B$1:$R$69,12,FALSE),VLOOKUP(E143,'Country Indicator Data'!$B$4:$I$300,8,FALSE))</f>
        <v>5</v>
      </c>
      <c r="Q143" s="163">
        <f>IF(LEN(E143)&gt;3,((IF(VLOOKUP($C143,'Regional Crises'!$B$1:$R$66,13,FALSE)="x","x",ROUND(IF(VLOOKUP($C143,'Regional Crises'!$B$1:$R$66,13,FALSE)&gt;Q$3,5,IF(VLOOKUP($C143,'Regional Crises'!$B$1:$R$66,13,FALSE)&lt;Q$4,0,5-(LOG(Q$3)-LOG(VLOOKUP($C143,'Regional Crises'!$B$1:$R$66,13,FALSE)))/(LOG(Q$3)-LOG(Q$4))*5)),1)))),(IF(VLOOKUP($E143,'Country Indicator Data'!$B$4:$N$300,9,FALSE)="x","x",ROUND(IF(VLOOKUP($E143,'Country Indicator Data'!$B$4:$N$300,9,FALSE)&gt;Q$3,5,IF(VLOOKUP($E143,'Country Indicator Data'!$B$4:$N$300,9,FALSE)&lt;Q$4,0,5-(LOG(Q$3)-LOG(VLOOKUP($E143,'Country Indicator Data'!$B$4:$N$300,9,FALSE)))/(LOG(Q$3)-LOG(Q$4))*5)),1))))</f>
        <v>4.9000000000000004</v>
      </c>
      <c r="R143" s="163">
        <f t="shared" si="56"/>
        <v>4.95</v>
      </c>
      <c r="S143" s="163">
        <f>IF(LEN(E143)&gt;3,((IF(VLOOKUP($C143,'Regional Crises'!$B$1:$R$66,17,FALSE)="x","x",ROUND(IF(VLOOKUP($C143,'Regional Crises'!$B$1:$R$66,17,FALSE)&gt;S$3,0,IF(VLOOKUP($C143,'Regional Crises'!$B$1:$R$66,17,FALSE)&lt;S$4,5,(S$3-VLOOKUP($C143,'Regional Crises'!$B$1:$R$66,17,FALSE))/(S$3-S$4)*5)),1)))),(IF(VLOOKUP($E143,'Country Indicator Data'!$B$4:$N$300,13,FALSE)="x","x",ROUND(IF(VLOOKUP($E143,'Country Indicator Data'!$B$4:$N$300,13,FALSE)&gt;S$3,0,IF(VLOOKUP($E143,'Country Indicator Data'!$B$4:$N$300,13,FALSE)&lt;S$4,5,(S$3-VLOOKUP($E143,'Country Indicator Data'!$B$4:$N$300,13,FALSE))/(S$3-S$4)*5)),1))))</f>
        <v>4.5</v>
      </c>
      <c r="T143" s="163">
        <f>IF(LEN(E143)&gt;3,((IF(VLOOKUP($C143,'Regional Crises'!$B$1:$R$66,14,FALSE)="x","x",ROUND(IF(VLOOKUP($C143,'Regional Crises'!$B$1:$R$66,14,FALSE)&gt;T$3,0,IF(VLOOKUP($C143,'Regional Crises'!$B$1:$R$66,14,FALSE)&lt;T$4,5,(T$3-VLOOKUP($C143,'Regional Crises'!$B$1:$R$66,14,FALSE))/(T$3-T$4)*5)),1)))),(IF(VLOOKUP($E143,'Country Indicator Data'!$B$4:$N$300,10,FALSE)="x","x",ROUND(IF(VLOOKUP($E143,'Country Indicator Data'!$B$4:$N$300,10,FALSE)&gt;T$3,0,IF(VLOOKUP($E143,'Country Indicator Data'!$B$4:$N$300,10,FALSE)&lt;T$4,5,(T$3-VLOOKUP($E143,'Country Indicator Data'!$B$4:$N$300,10,FALSE))/(T$3-T$4)*5)),1))))</f>
        <v>4.8</v>
      </c>
      <c r="U143" s="163">
        <f>IF(LEN(E143)&gt;3,((IF(VLOOKUP($C143,'Regional Crises'!$B$1:$R$66,15,FALSE)="x","x",ROUND(IF(VLOOKUP($C143,'Regional Crises'!$B$1:$R$66,15,FALSE)&gt;U$3,0,IF(VLOOKUP($C143,'Regional Crises'!$B$1:$R$66,15,FALSE)&lt;U$4,5,(U$3-VLOOKUP($C143,'Regional Crises'!$B$1:$R$66,15,FALSE))/(U$3-U$4)*5)),1)))),(IF(VLOOKUP($E143,'Country Indicator Data'!$B$4:$N$300,11,FALSE)="x","x",ROUND(IF(VLOOKUP($E143,'Country Indicator Data'!$B$4:$N$300,11,FALSE)&gt;U$3,0,IF(VLOOKUP($E143,'Country Indicator Data'!$B$4:$N$300,11,FALSE)&lt;U$4,5,(U$3-VLOOKUP($E143,'Country Indicator Data'!$B$4:$N$300,11,FALSE))/(U$3-U$4)*5)),1))))</f>
        <v>4.0999999999999996</v>
      </c>
      <c r="V143" s="163">
        <f>IF(LEN(E143)&gt;3,((IF(VLOOKUP($C143,'Regional Crises'!$B$1:$R$66,16,FALSE)="x","x",ROUND(IF(VLOOKUP($C143,'Regional Crises'!$B$1:$R$66,16,FALSE)&gt;V$3,0,IF(VLOOKUP($C143,'Regional Crises'!$B$1:$R$66,16,FALSE)&lt;V$4,5,(V$3-VLOOKUP($C143,'Regional Crises'!$B$1:$R$66,16,FALSE))/(V$3-V$4)*5)),1)))),(IF(VLOOKUP($E143,'Country Indicator Data'!$B$4:$N$300,12,FALSE)="x","x",ROUND(IF(VLOOKUP($E143,'Country Indicator Data'!$B$4:$N$300,12,FALSE)&gt;V$3,0,IF(VLOOKUP($E143,'Country Indicator Data'!$B$4:$N$300,12,FALSE)&lt;V$4,5,(V$3-VLOOKUP($E143,'Country Indicator Data'!$B$4:$N$300,12,FALSE))/(V$3-V$4)*5)),1))))</f>
        <v>4.5999999999999996</v>
      </c>
      <c r="W143" s="163">
        <f t="shared" si="57"/>
        <v>4.5</v>
      </c>
      <c r="X143" s="163">
        <f t="shared" si="58"/>
        <v>3.8</v>
      </c>
      <c r="Y143" s="184">
        <f>IF('Core Indicators'!FC140="x","x",IF('Core Indicators'!FC140&gt;=5,5,IF('Core Indicators'!FC140&gt;=4,4,IF('Core Indicators'!FC140&gt;=3,3,IF('Core Indicators'!FC140&gt;=2,2,IF('Core Indicators'!FC140&gt;=1,1,0))))))</f>
        <v>5</v>
      </c>
      <c r="Z143" s="163">
        <f t="shared" si="59"/>
        <v>5</v>
      </c>
      <c r="AA143" s="184">
        <f>'Crisis Indicator Data'!Y140</f>
        <v>2</v>
      </c>
      <c r="AB143" s="184">
        <f>'Crisis Indicator Data'!Z140</f>
        <v>3</v>
      </c>
      <c r="AC143" s="184">
        <f>'Crisis Indicator Data'!AA140</f>
        <v>3</v>
      </c>
      <c r="AD143" s="184">
        <f>'Crisis Indicator Data'!AB140</f>
        <v>3</v>
      </c>
      <c r="AE143" s="184">
        <f t="shared" si="60"/>
        <v>5</v>
      </c>
      <c r="AF143" s="184">
        <f>'Crisis Indicator Data'!AC140</f>
        <v>2</v>
      </c>
      <c r="AG143" s="184">
        <f>'Crisis Indicator Data'!AD140</f>
        <v>3</v>
      </c>
      <c r="AH143" s="184">
        <f t="shared" si="61"/>
        <v>5</v>
      </c>
      <c r="AI143" s="184">
        <f>'Crisis Indicator Data'!AE140</f>
        <v>3</v>
      </c>
      <c r="AJ143" s="184">
        <f>'Crisis Indicator Data'!AF140</f>
        <v>3</v>
      </c>
      <c r="AK143" s="184">
        <f>'Crisis Indicator Data'!AG140</f>
        <v>3</v>
      </c>
      <c r="AL143" s="184">
        <f t="shared" si="62"/>
        <v>5</v>
      </c>
      <c r="AM143" s="163">
        <f t="shared" si="63"/>
        <v>5</v>
      </c>
      <c r="AN143" s="163">
        <f t="shared" si="64"/>
        <v>5</v>
      </c>
    </row>
    <row r="144" spans="1:40" x14ac:dyDescent="0.35">
      <c r="A144" s="175" t="str">
        <f>'Crisis Indicator Data'!A141</f>
        <v>Mixed Migration Flows in Somalia</v>
      </c>
      <c r="B144" s="176" t="str">
        <f>'Crisis Indicator Data'!B141</f>
        <v>Displacement</v>
      </c>
      <c r="C144" s="176" t="str">
        <f>'Crisis Indicator Data'!C141</f>
        <v>SOM002</v>
      </c>
      <c r="D144" s="176" t="str">
        <f>'Crisis Indicator Data'!D141</f>
        <v>Somalia</v>
      </c>
      <c r="E144" s="177" t="str">
        <f>'Crisis Indicator Data'!E141</f>
        <v>SOM</v>
      </c>
      <c r="F144" s="163" t="str">
        <f>IF(LEN(E144)&gt;3,(IF(VLOOKUP($C144,'Regional Crises'!$B$1:$R$66,7,FALSE)="x","x",ROUND(IF(VLOOKUP($C144,'Regional Crises'!$B$1:$R$66,7,FALSE)&gt;$F$3,5,IF(VLOOKUP($C144,'Regional Crises'!$B$1:$R$66,7,FALSE)&lt;F$4,0,($F$3-VLOOKUP($C144,'Regional Crises'!$B$1:$R$66,7,FALSE))/($F$3-$F$4)*5)),1))),IF(VLOOKUP($E144,'Country Indicator Data'!$B$4:$N$300,3,FALSE)="x","x",ROUND(IF(VLOOKUP($E144,'Country Indicator Data'!$B$4:$N$300,3,FALSE)&gt;$F$3,5,IF(VLOOKUP($E144,'Country Indicator Data'!$B$4:$N$300,3,FALSE)&lt;$F$4,0,($F$3-VLOOKUP($E144,'Country Indicator Data'!$B$4:$N$300,3,FALSE))/($F$3-$F$4)*5)),1)))</f>
        <v>x</v>
      </c>
      <c r="G144" s="163">
        <f>IF(LEN(E144)&gt;3,(IF(VLOOKUP($C144,'Regional Crises'!$B$1:$R$66,9,FALSE)="x","x",ROUND(IF(VLOOKUP($C144,'Regional Crises'!$B$1:$R$66,9,FALSE)&gt;G$3,5,IF(VLOOKUP($C144,'Regional Crises'!$B$1:$R$66,9,FALSE)&lt;G$4,0,(G$3-VLOOKUP($C144,'Regional Crises'!$B$1:$R$66,9,FALSE))/(G$3-G$4)*5)),1))),IF(VLOOKUP($E144,'Country Indicator Data'!$B$4:$N$300,5,FALSE)="x","x",ROUND(IF(VLOOKUP($E144,'Country Indicator Data'!$B$4:$N$300,5,FALSE)&gt;G$3,5,IF(VLOOKUP($E144,'Country Indicator Data'!$B$4:$N$300,5,FALSE)&lt;G$4,0,(G$3-VLOOKUP($E144,'Country Indicator Data'!$B$4:$N$300,5,FALSE))/(G$3-G$4)*5)),1)))</f>
        <v>4.2</v>
      </c>
      <c r="H144" s="163">
        <f t="shared" si="52"/>
        <v>4.2</v>
      </c>
      <c r="I144" s="163">
        <f>IF(LEN(E144)&gt;3,(IF(VLOOKUP($C144,'Regional Crises'!$B$1:$R$66,6,FALSE)="x","x",ROUND(IF(VLOOKUP($C144,'Regional Crises'!$B$1:$R$66,6,FALSE)&gt;I$3,5,IF(VLOOKUP($C144,'Regional Crises'!$B$1:$R$66,6,FALSE)&lt;I$4,0,5-(I$3-VLOOKUP($C144,'Regional Crises'!$B$1:$R$66,6,FALSE))/(I$3-I$4)*5)),1))),IF(VLOOKUP($E144,'Country Indicator Data'!$B$4:$N$300,2,FALSE)="x","x",ROUND(IF(VLOOKUP($E144,'Country Indicator Data'!$B$4:$N$300,2,FALSE)&gt;I$3,5,IF(VLOOKUP($E144,'Country Indicator Data'!$B$4:$N$300,2,FALSE)&lt;I$4,0,5-(I$3-VLOOKUP($E144,'Country Indicator Data'!$B$4:$N$300,2,FALSE))/(I$3-I$4)*5)),1)))</f>
        <v>0</v>
      </c>
      <c r="J144" s="163">
        <f>IF(LEN(E144)&gt;3,(IF(VLOOKUP($C144,'Regional Crises'!$B$1:$R$66,8,FALSE)="x","x",ROUND(IF(VLOOKUP($C144,'Regional Crises'!$B$1:$R$66,8,FALSE)&gt;J$3,5,IF(VLOOKUP($C144,'Regional Crises'!$B$1:$R$66,8,FALSE)&lt;J$4,0,5-(J$3-VLOOKUP($C144,'Regional Crises'!$B$1:$R$66,8,FALSE))/(J$3-J$4)*5)),1))),IF(VLOOKUP($E144,'Country Indicator Data'!$B$4:$N$300,4,FALSE)="x","x",ROUND(IF(VLOOKUP($E144,'Country Indicator Data'!$B$4:$N$300,4,FALSE)&gt;J$3,5,IF(VLOOKUP($E144,'Country Indicator Data'!$B$4:$N$300,4,FALSE)&lt;J$4,0,5-(J$3-VLOOKUP($E144,'Country Indicator Data'!$B$4:$N$300,4,FALSE))/(J$3-J$4)*5)),1)))</f>
        <v>0</v>
      </c>
      <c r="K144" s="163">
        <f t="shared" si="53"/>
        <v>0</v>
      </c>
      <c r="L144" s="163" t="str">
        <f>IF(LEN(E144)&gt;3,(IF(VLOOKUP($C144,'Regional Crises'!$B$1:$R$66,10,FALSE)="x","x",ROUND(IF(VLOOKUP($C144,'Regional Crises'!$B$1:$R$66,10,FALSE)&gt;L$3,5,IF(VLOOKUP($C144,'Regional Crises'!$B$1:$R$66,10,FALSE)&lt;L$4,0,5-(L$3-VLOOKUP($C144,'Regional Crises'!$B$1:$R$66,10,FALSE))/(L$3-L$4)*5)),1))),IF(VLOOKUP($E144,'Country Indicator Data'!$B$4:$N$300,6,FALSE)="x","x",ROUND(IF(VLOOKUP($E144,'Country Indicator Data'!$B$4:$N$300,6,FALSE)&gt;L$3,5,IF(VLOOKUP($E144,'Country Indicator Data'!$B$4:$N$300,6,FALSE)&lt;L$4,0,5-(L$3-VLOOKUP($E144,'Country Indicator Data'!$B$4:$N$300,6,FALSE))/(L$3-L$4)*5)),1)))</f>
        <v>x</v>
      </c>
      <c r="M144" s="163">
        <f>IF(LEN(E144)&gt;3,(IF(VLOOKUP($C144,'Regional Crises'!$B$1:$R$66,11,FALSE)="x","x",ROUND(IF(VLOOKUP($C144,'Regional Crises'!$B$1:$R$66,11,FALSE)&gt;M$3,5,IF(VLOOKUP($C144,'Regional Crises'!$B$1:$R$66,11,FALSE)&lt;M$4,0,5-(M$3-VLOOKUP($C144,'Regional Crises'!$B$1:$R$66,11,FALSE))/(M$3-M$4)*5)),1))),IF(VLOOKUP($E144,'Country Indicator Data'!$B$4:$N$300,7,FALSE)="x","x",ROUND(IF(VLOOKUP($E144,'Country Indicator Data'!$B$4:$N$300,7,FALSE)&gt;M$3,5,IF(VLOOKUP($E144,'Country Indicator Data'!$B$4:$N$300,7,FALSE)&lt;M$4,0,5-(M$3-VLOOKUP($E144,'Country Indicator Data'!$B$4:$N$300,7,FALSE))/(M$3-M$4)*5)),1)))</f>
        <v>1.5</v>
      </c>
      <c r="N144" s="163">
        <f t="shared" si="54"/>
        <v>1.5</v>
      </c>
      <c r="O144" s="163">
        <f t="shared" si="55"/>
        <v>1.9000000000000001</v>
      </c>
      <c r="P144" s="163">
        <f>IF(LEN(E144)&gt;3,VLOOKUP(C144,'Regional Crises'!$B$1:$R$69,12,FALSE),VLOOKUP(E144,'Country Indicator Data'!$B$4:$I$300,8,FALSE))</f>
        <v>5</v>
      </c>
      <c r="Q144" s="163">
        <f>IF(LEN(E144)&gt;3,((IF(VLOOKUP($C144,'Regional Crises'!$B$1:$R$66,13,FALSE)="x","x",ROUND(IF(VLOOKUP($C144,'Regional Crises'!$B$1:$R$66,13,FALSE)&gt;Q$3,5,IF(VLOOKUP($C144,'Regional Crises'!$B$1:$R$66,13,FALSE)&lt;Q$4,0,5-(LOG(Q$3)-LOG(VLOOKUP($C144,'Regional Crises'!$B$1:$R$66,13,FALSE)))/(LOG(Q$3)-LOG(Q$4))*5)),1)))),(IF(VLOOKUP($E144,'Country Indicator Data'!$B$4:$N$300,9,FALSE)="x","x",ROUND(IF(VLOOKUP($E144,'Country Indicator Data'!$B$4:$N$300,9,FALSE)&gt;Q$3,5,IF(VLOOKUP($E144,'Country Indicator Data'!$B$4:$N$300,9,FALSE)&lt;Q$4,0,5-(LOG(Q$3)-LOG(VLOOKUP($E144,'Country Indicator Data'!$B$4:$N$300,9,FALSE)))/(LOG(Q$3)-LOG(Q$4))*5)),1))))</f>
        <v>4.9000000000000004</v>
      </c>
      <c r="R144" s="163">
        <f t="shared" si="56"/>
        <v>4.95</v>
      </c>
      <c r="S144" s="163">
        <f>IF(LEN(E144)&gt;3,((IF(VLOOKUP($C144,'Regional Crises'!$B$1:$R$66,17,FALSE)="x","x",ROUND(IF(VLOOKUP($C144,'Regional Crises'!$B$1:$R$66,17,FALSE)&gt;S$3,0,IF(VLOOKUP($C144,'Regional Crises'!$B$1:$R$66,17,FALSE)&lt;S$4,5,(S$3-VLOOKUP($C144,'Regional Crises'!$B$1:$R$66,17,FALSE))/(S$3-S$4)*5)),1)))),(IF(VLOOKUP($E144,'Country Indicator Data'!$B$4:$N$300,13,FALSE)="x","x",ROUND(IF(VLOOKUP($E144,'Country Indicator Data'!$B$4:$N$300,13,FALSE)&gt;S$3,0,IF(VLOOKUP($E144,'Country Indicator Data'!$B$4:$N$300,13,FALSE)&lt;S$4,5,(S$3-VLOOKUP($E144,'Country Indicator Data'!$B$4:$N$300,13,FALSE))/(S$3-S$4)*5)),1))))</f>
        <v>4.5</v>
      </c>
      <c r="T144" s="163">
        <f>IF(LEN(E144)&gt;3,((IF(VLOOKUP($C144,'Regional Crises'!$B$1:$R$66,14,FALSE)="x","x",ROUND(IF(VLOOKUP($C144,'Regional Crises'!$B$1:$R$66,14,FALSE)&gt;T$3,0,IF(VLOOKUP($C144,'Regional Crises'!$B$1:$R$66,14,FALSE)&lt;T$4,5,(T$3-VLOOKUP($C144,'Regional Crises'!$B$1:$R$66,14,FALSE))/(T$3-T$4)*5)),1)))),(IF(VLOOKUP($E144,'Country Indicator Data'!$B$4:$N$300,10,FALSE)="x","x",ROUND(IF(VLOOKUP($E144,'Country Indicator Data'!$B$4:$N$300,10,FALSE)&gt;T$3,0,IF(VLOOKUP($E144,'Country Indicator Data'!$B$4:$N$300,10,FALSE)&lt;T$4,5,(T$3-VLOOKUP($E144,'Country Indicator Data'!$B$4:$N$300,10,FALSE))/(T$3-T$4)*5)),1))))</f>
        <v>4.8</v>
      </c>
      <c r="U144" s="163">
        <f>IF(LEN(E144)&gt;3,((IF(VLOOKUP($C144,'Regional Crises'!$B$1:$R$66,15,FALSE)="x","x",ROUND(IF(VLOOKUP($C144,'Regional Crises'!$B$1:$R$66,15,FALSE)&gt;U$3,0,IF(VLOOKUP($C144,'Regional Crises'!$B$1:$R$66,15,FALSE)&lt;U$4,5,(U$3-VLOOKUP($C144,'Regional Crises'!$B$1:$R$66,15,FALSE))/(U$3-U$4)*5)),1)))),(IF(VLOOKUP($E144,'Country Indicator Data'!$B$4:$N$300,11,FALSE)="x","x",ROUND(IF(VLOOKUP($E144,'Country Indicator Data'!$B$4:$N$300,11,FALSE)&gt;U$3,0,IF(VLOOKUP($E144,'Country Indicator Data'!$B$4:$N$300,11,FALSE)&lt;U$4,5,(U$3-VLOOKUP($E144,'Country Indicator Data'!$B$4:$N$300,11,FALSE))/(U$3-U$4)*5)),1))))</f>
        <v>4.0999999999999996</v>
      </c>
      <c r="V144" s="163">
        <f>IF(LEN(E144)&gt;3,((IF(VLOOKUP($C144,'Regional Crises'!$B$1:$R$66,16,FALSE)="x","x",ROUND(IF(VLOOKUP($C144,'Regional Crises'!$B$1:$R$66,16,FALSE)&gt;V$3,0,IF(VLOOKUP($C144,'Regional Crises'!$B$1:$R$66,16,FALSE)&lt;V$4,5,(V$3-VLOOKUP($C144,'Regional Crises'!$B$1:$R$66,16,FALSE))/(V$3-V$4)*5)),1)))),(IF(VLOOKUP($E144,'Country Indicator Data'!$B$4:$N$300,12,FALSE)="x","x",ROUND(IF(VLOOKUP($E144,'Country Indicator Data'!$B$4:$N$300,12,FALSE)&gt;V$3,0,IF(VLOOKUP($E144,'Country Indicator Data'!$B$4:$N$300,12,FALSE)&lt;V$4,5,(V$3-VLOOKUP($E144,'Country Indicator Data'!$B$4:$N$300,12,FALSE))/(V$3-V$4)*5)),1))))</f>
        <v>4.5999999999999996</v>
      </c>
      <c r="W144" s="163">
        <f t="shared" si="57"/>
        <v>4.5</v>
      </c>
      <c r="X144" s="163">
        <f t="shared" si="58"/>
        <v>3.8</v>
      </c>
      <c r="Y144" s="184">
        <f>IF('Core Indicators'!FC141="x","x",IF('Core Indicators'!FC141&gt;=5,5,IF('Core Indicators'!FC141&gt;=4,4,IF('Core Indicators'!FC141&gt;=3,3,IF('Core Indicators'!FC141&gt;=2,2,IF('Core Indicators'!FC141&gt;=1,1,0))))))</f>
        <v>2</v>
      </c>
      <c r="Z144" s="163">
        <f t="shared" si="59"/>
        <v>2</v>
      </c>
      <c r="AA144" s="184">
        <f>'Crisis Indicator Data'!Y141</f>
        <v>2</v>
      </c>
      <c r="AB144" s="184">
        <f>'Crisis Indicator Data'!Z141</f>
        <v>2</v>
      </c>
      <c r="AC144" s="184">
        <f>'Crisis Indicator Data'!AA141</f>
        <v>2</v>
      </c>
      <c r="AD144" s="184">
        <f>'Crisis Indicator Data'!AB141</f>
        <v>0</v>
      </c>
      <c r="AE144" s="184">
        <f t="shared" si="60"/>
        <v>3</v>
      </c>
      <c r="AF144" s="184">
        <f>'Crisis Indicator Data'!AC141</f>
        <v>2</v>
      </c>
      <c r="AG144" s="184">
        <f>'Crisis Indicator Data'!AD141</f>
        <v>3</v>
      </c>
      <c r="AH144" s="184">
        <f t="shared" si="61"/>
        <v>5</v>
      </c>
      <c r="AI144" s="184">
        <f>'Crisis Indicator Data'!AE141</f>
        <v>3</v>
      </c>
      <c r="AJ144" s="184">
        <f>'Crisis Indicator Data'!AF141</f>
        <v>3</v>
      </c>
      <c r="AK144" s="184">
        <f>'Crisis Indicator Data'!AG141</f>
        <v>3</v>
      </c>
      <c r="AL144" s="184">
        <f t="shared" si="62"/>
        <v>5</v>
      </c>
      <c r="AM144" s="163">
        <f t="shared" si="63"/>
        <v>4</v>
      </c>
      <c r="AN144" s="163">
        <f t="shared" si="64"/>
        <v>3</v>
      </c>
    </row>
    <row r="145" spans="1:40" x14ac:dyDescent="0.35">
      <c r="A145" s="175" t="str">
        <f>'Crisis Indicator Data'!A142</f>
        <v>Complex crisis in South Sudan</v>
      </c>
      <c r="B145" s="176" t="str">
        <f>'Crisis Indicator Data'!B142</f>
        <v>Conflict,Floods,Displacement</v>
      </c>
      <c r="C145" s="176" t="str">
        <f>'Crisis Indicator Data'!C142</f>
        <v>SSD001</v>
      </c>
      <c r="D145" s="176" t="str">
        <f>'Crisis Indicator Data'!D142</f>
        <v>South Sudan</v>
      </c>
      <c r="E145" s="177" t="str">
        <f>'Crisis Indicator Data'!E142</f>
        <v>SSD</v>
      </c>
      <c r="F145" s="163">
        <f>IF(LEN(E145)&gt;3,(IF(VLOOKUP($C145,'Regional Crises'!$B$1:$R$66,7,FALSE)="x","x",ROUND(IF(VLOOKUP($C145,'Regional Crises'!$B$1:$R$66,7,FALSE)&gt;$F$3,5,IF(VLOOKUP($C145,'Regional Crises'!$B$1:$R$66,7,FALSE)&lt;F$4,0,($F$3-VLOOKUP($C145,'Regional Crises'!$B$1:$R$66,7,FALSE))/($F$3-$F$4)*5)),1))),IF(VLOOKUP($E145,'Country Indicator Data'!$B$4:$N$300,3,FALSE)="x","x",ROUND(IF(VLOOKUP($E145,'Country Indicator Data'!$B$4:$N$300,3,FALSE)&gt;$F$3,5,IF(VLOOKUP($E145,'Country Indicator Data'!$B$4:$N$300,3,FALSE)&lt;$F$4,0,($F$3-VLOOKUP($E145,'Country Indicator Data'!$B$4:$N$300,3,FALSE))/($F$3-$F$4)*5)),1)))</f>
        <v>1.4</v>
      </c>
      <c r="G145" s="163">
        <f>IF(LEN(E145)&gt;3,(IF(VLOOKUP($C145,'Regional Crises'!$B$1:$R$66,9,FALSE)="x","x",ROUND(IF(VLOOKUP($C145,'Regional Crises'!$B$1:$R$66,9,FALSE)&gt;G$3,5,IF(VLOOKUP($C145,'Regional Crises'!$B$1:$R$66,9,FALSE)&lt;G$4,0,(G$3-VLOOKUP($C145,'Regional Crises'!$B$1:$R$66,9,FALSE))/(G$3-G$4)*5)),1))),IF(VLOOKUP($E145,'Country Indicator Data'!$B$4:$N$300,5,FALSE)="x","x",ROUND(IF(VLOOKUP($E145,'Country Indicator Data'!$B$4:$N$300,5,FALSE)&gt;G$3,5,IF(VLOOKUP($E145,'Country Indicator Data'!$B$4:$N$300,5,FALSE)&lt;G$4,0,(G$3-VLOOKUP($E145,'Country Indicator Data'!$B$4:$N$300,5,FALSE))/(G$3-G$4)*5)),1)))</f>
        <v>3.7</v>
      </c>
      <c r="H145" s="163">
        <f t="shared" si="52"/>
        <v>2.5499999999999998</v>
      </c>
      <c r="I145" s="163">
        <f>IF(LEN(E145)&gt;3,(IF(VLOOKUP($C145,'Regional Crises'!$B$1:$R$66,6,FALSE)="x","x",ROUND(IF(VLOOKUP($C145,'Regional Crises'!$B$1:$R$66,6,FALSE)&gt;I$3,5,IF(VLOOKUP($C145,'Regional Crises'!$B$1:$R$66,6,FALSE)&lt;I$4,0,5-(I$3-VLOOKUP($C145,'Regional Crises'!$B$1:$R$66,6,FALSE))/(I$3-I$4)*5)),1))),IF(VLOOKUP($E145,'Country Indicator Data'!$B$4:$N$300,2,FALSE)="x","x",ROUND(IF(VLOOKUP($E145,'Country Indicator Data'!$B$4:$N$300,2,FALSE)&gt;I$3,5,IF(VLOOKUP($E145,'Country Indicator Data'!$B$4:$N$300,2,FALSE)&lt;I$4,0,5-(I$3-VLOOKUP($E145,'Country Indicator Data'!$B$4:$N$300,2,FALSE))/(I$3-I$4)*5)),1)))</f>
        <v>3.9</v>
      </c>
      <c r="J145" s="163">
        <f>IF(LEN(E145)&gt;3,(IF(VLOOKUP($C145,'Regional Crises'!$B$1:$R$66,8,FALSE)="x","x",ROUND(IF(VLOOKUP($C145,'Regional Crises'!$B$1:$R$66,8,FALSE)&gt;J$3,5,IF(VLOOKUP($C145,'Regional Crises'!$B$1:$R$66,8,FALSE)&lt;J$4,0,5-(J$3-VLOOKUP($C145,'Regional Crises'!$B$1:$R$66,8,FALSE))/(J$3-J$4)*5)),1))),IF(VLOOKUP($E145,'Country Indicator Data'!$B$4:$N$300,4,FALSE)="x","x",ROUND(IF(VLOOKUP($E145,'Country Indicator Data'!$B$4:$N$300,4,FALSE)&gt;J$3,5,IF(VLOOKUP($E145,'Country Indicator Data'!$B$4:$N$300,4,FALSE)&lt;J$4,0,5-(J$3-VLOOKUP($E145,'Country Indicator Data'!$B$4:$N$300,4,FALSE))/(J$3-J$4)*5)),1)))</f>
        <v>0</v>
      </c>
      <c r="K145" s="163">
        <f t="shared" si="53"/>
        <v>1.95</v>
      </c>
      <c r="L145" s="163" t="str">
        <f>IF(LEN(E145)&gt;3,(IF(VLOOKUP($C145,'Regional Crises'!$B$1:$R$66,10,FALSE)="x","x",ROUND(IF(VLOOKUP($C145,'Regional Crises'!$B$1:$R$66,10,FALSE)&gt;L$3,5,IF(VLOOKUP($C145,'Regional Crises'!$B$1:$R$66,10,FALSE)&lt;L$4,0,5-(L$3-VLOOKUP($C145,'Regional Crises'!$B$1:$R$66,10,FALSE))/(L$3-L$4)*5)),1))),IF(VLOOKUP($E145,'Country Indicator Data'!$B$4:$N$300,6,FALSE)="x","x",ROUND(IF(VLOOKUP($E145,'Country Indicator Data'!$B$4:$N$300,6,FALSE)&gt;L$3,5,IF(VLOOKUP($E145,'Country Indicator Data'!$B$4:$N$300,6,FALSE)&lt;L$4,0,5-(L$3-VLOOKUP($E145,'Country Indicator Data'!$B$4:$N$300,6,FALSE))/(L$3-L$4)*5)),1)))</f>
        <v>x</v>
      </c>
      <c r="M145" s="163">
        <f>IF(LEN(E145)&gt;3,(IF(VLOOKUP($C145,'Regional Crises'!$B$1:$R$66,11,FALSE)="x","x",ROUND(IF(VLOOKUP($C145,'Regional Crises'!$B$1:$R$66,11,FALSE)&gt;M$3,5,IF(VLOOKUP($C145,'Regional Crises'!$B$1:$R$66,11,FALSE)&lt;M$4,0,5-(M$3-VLOOKUP($C145,'Regional Crises'!$B$1:$R$66,11,FALSE))/(M$3-M$4)*5)),1))),IF(VLOOKUP($E145,'Country Indicator Data'!$B$4:$N$300,7,FALSE)="x","x",ROUND(IF(VLOOKUP($E145,'Country Indicator Data'!$B$4:$N$300,7,FALSE)&gt;M$3,5,IF(VLOOKUP($E145,'Country Indicator Data'!$B$4:$N$300,7,FALSE)&lt;M$4,0,5-(M$3-VLOOKUP($E145,'Country Indicator Data'!$B$4:$N$300,7,FALSE))/(M$3-M$4)*5)),1)))</f>
        <v>2.4</v>
      </c>
      <c r="N145" s="163">
        <f t="shared" si="54"/>
        <v>2.4</v>
      </c>
      <c r="O145" s="163">
        <f t="shared" si="55"/>
        <v>2.3000000000000003</v>
      </c>
      <c r="P145" s="163">
        <f>IF(LEN(E145)&gt;3,VLOOKUP(C145,'Regional Crises'!$B$1:$R$69,12,FALSE),VLOOKUP(E145,'Country Indicator Data'!$B$4:$I$300,8,FALSE))</f>
        <v>5</v>
      </c>
      <c r="Q145" s="163">
        <f>IF(LEN(E145)&gt;3,((IF(VLOOKUP($C145,'Regional Crises'!$B$1:$R$66,13,FALSE)="x","x",ROUND(IF(VLOOKUP($C145,'Regional Crises'!$B$1:$R$66,13,FALSE)&gt;Q$3,5,IF(VLOOKUP($C145,'Regional Crises'!$B$1:$R$66,13,FALSE)&lt;Q$4,0,5-(LOG(Q$3)-LOG(VLOOKUP($C145,'Regional Crises'!$B$1:$R$66,13,FALSE)))/(LOG(Q$3)-LOG(Q$4))*5)),1)))),(IF(VLOOKUP($E145,'Country Indicator Data'!$B$4:$N$300,9,FALSE)="x","x",ROUND(IF(VLOOKUP($E145,'Country Indicator Data'!$B$4:$N$300,9,FALSE)&gt;Q$3,5,IF(VLOOKUP($E145,'Country Indicator Data'!$B$4:$N$300,9,FALSE)&lt;Q$4,0,5-(LOG(Q$3)-LOG(VLOOKUP($E145,'Country Indicator Data'!$B$4:$N$300,9,FALSE)))/(LOG(Q$3)-LOG(Q$4))*5)),1))))</f>
        <v>3.8</v>
      </c>
      <c r="R145" s="163">
        <f t="shared" si="56"/>
        <v>4.4000000000000004</v>
      </c>
      <c r="S145" s="163">
        <f>IF(LEN(E145)&gt;3,((IF(VLOOKUP($C145,'Regional Crises'!$B$1:$R$66,17,FALSE)="x","x",ROUND(IF(VLOOKUP($C145,'Regional Crises'!$B$1:$R$66,17,FALSE)&gt;S$3,0,IF(VLOOKUP($C145,'Regional Crises'!$B$1:$R$66,17,FALSE)&lt;S$4,5,(S$3-VLOOKUP($C145,'Regional Crises'!$B$1:$R$66,17,FALSE))/(S$3-S$4)*5)),1)))),(IF(VLOOKUP($E145,'Country Indicator Data'!$B$4:$N$300,13,FALSE)="x","x",ROUND(IF(VLOOKUP($E145,'Country Indicator Data'!$B$4:$N$300,13,FALSE)&gt;S$3,0,IF(VLOOKUP($E145,'Country Indicator Data'!$B$4:$N$300,13,FALSE)&lt;S$4,5,(S$3-VLOOKUP($E145,'Country Indicator Data'!$B$4:$N$300,13,FALSE))/(S$3-S$4)*5)),1))))</f>
        <v>4.4000000000000004</v>
      </c>
      <c r="T145" s="163">
        <f>IF(LEN(E145)&gt;3,((IF(VLOOKUP($C145,'Regional Crises'!$B$1:$R$66,14,FALSE)="x","x",ROUND(IF(VLOOKUP($C145,'Regional Crises'!$B$1:$R$66,14,FALSE)&gt;T$3,0,IF(VLOOKUP($C145,'Regional Crises'!$B$1:$R$66,14,FALSE)&lt;T$4,5,(T$3-VLOOKUP($C145,'Regional Crises'!$B$1:$R$66,14,FALSE))/(T$3-T$4)*5)),1)))),(IF(VLOOKUP($E145,'Country Indicator Data'!$B$4:$N$300,10,FALSE)="x","x",ROUND(IF(VLOOKUP($E145,'Country Indicator Data'!$B$4:$N$300,10,FALSE)&gt;T$3,0,IF(VLOOKUP($E145,'Country Indicator Data'!$B$4:$N$300,10,FALSE)&lt;T$4,5,(T$3-VLOOKUP($E145,'Country Indicator Data'!$B$4:$N$300,10,FALSE))/(T$3-T$4)*5)),1))))</f>
        <v>4.5999999999999996</v>
      </c>
      <c r="U145" s="163">
        <f>IF(LEN(E145)&gt;3,((IF(VLOOKUP($C145,'Regional Crises'!$B$1:$R$66,15,FALSE)="x","x",ROUND(IF(VLOOKUP($C145,'Regional Crises'!$B$1:$R$66,15,FALSE)&gt;U$3,0,IF(VLOOKUP($C145,'Regional Crises'!$B$1:$R$66,15,FALSE)&lt;U$4,5,(U$3-VLOOKUP($C145,'Regional Crises'!$B$1:$R$66,15,FALSE))/(U$3-U$4)*5)),1)))),(IF(VLOOKUP($E145,'Country Indicator Data'!$B$4:$N$300,11,FALSE)="x","x",ROUND(IF(VLOOKUP($E145,'Country Indicator Data'!$B$4:$N$300,11,FALSE)&gt;U$3,0,IF(VLOOKUP($E145,'Country Indicator Data'!$B$4:$N$300,11,FALSE)&lt;U$4,5,(U$3-VLOOKUP($E145,'Country Indicator Data'!$B$4:$N$300,11,FALSE))/(U$3-U$4)*5)),1))))</f>
        <v>3.9</v>
      </c>
      <c r="V145" s="163">
        <f>IF(LEN(E145)&gt;3,((IF(VLOOKUP($C145,'Regional Crises'!$B$1:$R$66,16,FALSE)="x","x",ROUND(IF(VLOOKUP($C145,'Regional Crises'!$B$1:$R$66,16,FALSE)&gt;V$3,0,IF(VLOOKUP($C145,'Regional Crises'!$B$1:$R$66,16,FALSE)&lt;V$4,5,(V$3-VLOOKUP($C145,'Regional Crises'!$B$1:$R$66,16,FALSE))/(V$3-V$4)*5)),1)))),(IF(VLOOKUP($E145,'Country Indicator Data'!$B$4:$N$300,12,FALSE)="x","x",ROUND(IF(VLOOKUP($E145,'Country Indicator Data'!$B$4:$N$300,12,FALSE)&gt;V$3,0,IF(VLOOKUP($E145,'Country Indicator Data'!$B$4:$N$300,12,FALSE)&lt;V$4,5,(V$3-VLOOKUP($E145,'Country Indicator Data'!$B$4:$N$300,12,FALSE))/(V$3-V$4)*5)),1))))</f>
        <v>5</v>
      </c>
      <c r="W145" s="163">
        <f t="shared" si="57"/>
        <v>4.5</v>
      </c>
      <c r="X145" s="163">
        <f t="shared" si="58"/>
        <v>3.7</v>
      </c>
      <c r="Y145" s="184">
        <f>IF('Core Indicators'!FC142="x","x",IF('Core Indicators'!FC142&gt;=5,5,IF('Core Indicators'!FC142&gt;=4,4,IF('Core Indicators'!FC142&gt;=3,3,IF('Core Indicators'!FC142&gt;=2,2,IF('Core Indicators'!FC142&gt;=1,1,0))))))</f>
        <v>5</v>
      </c>
      <c r="Z145" s="163">
        <f t="shared" si="59"/>
        <v>5</v>
      </c>
      <c r="AA145" s="184">
        <f>'Crisis Indicator Data'!Y142</f>
        <v>1</v>
      </c>
      <c r="AB145" s="184">
        <f>'Crisis Indicator Data'!Z142</f>
        <v>2</v>
      </c>
      <c r="AC145" s="184">
        <f>'Crisis Indicator Data'!AA142</f>
        <v>2</v>
      </c>
      <c r="AD145" s="184">
        <f>'Crisis Indicator Data'!AB142</f>
        <v>3</v>
      </c>
      <c r="AE145" s="184">
        <f t="shared" si="60"/>
        <v>4</v>
      </c>
      <c r="AF145" s="184">
        <f>'Crisis Indicator Data'!AC142</f>
        <v>2</v>
      </c>
      <c r="AG145" s="184">
        <f>'Crisis Indicator Data'!AD142</f>
        <v>3</v>
      </c>
      <c r="AH145" s="184">
        <f t="shared" si="61"/>
        <v>5</v>
      </c>
      <c r="AI145" s="184">
        <f>'Crisis Indicator Data'!AE142</f>
        <v>3</v>
      </c>
      <c r="AJ145" s="184">
        <f>'Crisis Indicator Data'!AF142</f>
        <v>3</v>
      </c>
      <c r="AK145" s="184">
        <f>'Crisis Indicator Data'!AG142</f>
        <v>3</v>
      </c>
      <c r="AL145" s="184">
        <f t="shared" si="62"/>
        <v>5</v>
      </c>
      <c r="AM145" s="163">
        <f t="shared" si="63"/>
        <v>5</v>
      </c>
      <c r="AN145" s="163">
        <f t="shared" si="64"/>
        <v>5</v>
      </c>
    </row>
    <row r="146" spans="1:40" x14ac:dyDescent="0.35">
      <c r="A146" s="175" t="str">
        <f>'Crisis Indicator Data'!A143</f>
        <v>Displacement from Russia-Ukraine conflict in Slovakia</v>
      </c>
      <c r="B146" s="176" t="str">
        <f>'Crisis Indicator Data'!B143</f>
        <v>Displacement,Conflict</v>
      </c>
      <c r="C146" s="176" t="str">
        <f>'Crisis Indicator Data'!C143</f>
        <v>SVK002</v>
      </c>
      <c r="D146" s="176" t="str">
        <f>'Crisis Indicator Data'!D143</f>
        <v>Slovakia</v>
      </c>
      <c r="E146" s="177" t="str">
        <f>'Crisis Indicator Data'!E143</f>
        <v>SVK</v>
      </c>
      <c r="F146" s="163">
        <f>IF(LEN(E146)&gt;3,(IF(VLOOKUP($C146,'Regional Crises'!$B$1:$R$66,7,FALSE)="x","x",ROUND(IF(VLOOKUP($C146,'Regional Crises'!$B$1:$R$66,7,FALSE)&gt;$F$3,5,IF(VLOOKUP($C146,'Regional Crises'!$B$1:$R$66,7,FALSE)&lt;F$4,0,($F$3-VLOOKUP($C146,'Regional Crises'!$B$1:$R$66,7,FALSE))/($F$3-$F$4)*5)),1))),IF(VLOOKUP($E146,'Country Indicator Data'!$B$4:$N$300,3,FALSE)="x","x",ROUND(IF(VLOOKUP($E146,'Country Indicator Data'!$B$4:$N$300,3,FALSE)&gt;$F$3,5,IF(VLOOKUP($E146,'Country Indicator Data'!$B$4:$N$300,3,FALSE)&lt;$F$4,0,($F$3-VLOOKUP($E146,'Country Indicator Data'!$B$4:$N$300,3,FALSE))/($F$3-$F$4)*5)),1)))</f>
        <v>1.4</v>
      </c>
      <c r="G146" s="163">
        <f>IF(LEN(E146)&gt;3,(IF(VLOOKUP($C146,'Regional Crises'!$B$1:$R$66,9,FALSE)="x","x",ROUND(IF(VLOOKUP($C146,'Regional Crises'!$B$1:$R$66,9,FALSE)&gt;G$3,5,IF(VLOOKUP($C146,'Regional Crises'!$B$1:$R$66,9,FALSE)&lt;G$4,0,(G$3-VLOOKUP($C146,'Regional Crises'!$B$1:$R$66,9,FALSE))/(G$3-G$4)*5)),1))),IF(VLOOKUP($E146,'Country Indicator Data'!$B$4:$N$300,5,FALSE)="x","x",ROUND(IF(VLOOKUP($E146,'Country Indicator Data'!$B$4:$N$300,5,FALSE)&gt;G$3,5,IF(VLOOKUP($E146,'Country Indicator Data'!$B$4:$N$300,5,FALSE)&lt;G$4,0,(G$3-VLOOKUP($E146,'Country Indicator Data'!$B$4:$N$300,5,FALSE))/(G$3-G$4)*5)),1)))</f>
        <v>0.7</v>
      </c>
      <c r="H146" s="163">
        <f t="shared" si="52"/>
        <v>1.0499999999999998</v>
      </c>
      <c r="I146" s="163">
        <f>IF(LEN(E146)&gt;3,(IF(VLOOKUP($C146,'Regional Crises'!$B$1:$R$66,6,FALSE)="x","x",ROUND(IF(VLOOKUP($C146,'Regional Crises'!$B$1:$R$66,6,FALSE)&gt;I$3,5,IF(VLOOKUP($C146,'Regional Crises'!$B$1:$R$66,6,FALSE)&lt;I$4,0,5-(I$3-VLOOKUP($C146,'Regional Crises'!$B$1:$R$66,6,FALSE))/(I$3-I$4)*5)),1))),IF(VLOOKUP($E146,'Country Indicator Data'!$B$4:$N$300,2,FALSE)="x","x",ROUND(IF(VLOOKUP($E146,'Country Indicator Data'!$B$4:$N$300,2,FALSE)&gt;I$3,5,IF(VLOOKUP($E146,'Country Indicator Data'!$B$4:$N$300,2,FALSE)&lt;I$4,0,5-(I$3-VLOOKUP($E146,'Country Indicator Data'!$B$4:$N$300,2,FALSE))/(I$3-I$4)*5)),1)))</f>
        <v>1.7</v>
      </c>
      <c r="J146" s="163">
        <f>IF(LEN(E146)&gt;3,(IF(VLOOKUP($C146,'Regional Crises'!$B$1:$R$66,8,FALSE)="x","x",ROUND(IF(VLOOKUP($C146,'Regional Crises'!$B$1:$R$66,8,FALSE)&gt;J$3,5,IF(VLOOKUP($C146,'Regional Crises'!$B$1:$R$66,8,FALSE)&lt;J$4,0,5-(J$3-VLOOKUP($C146,'Regional Crises'!$B$1:$R$66,8,FALSE))/(J$3-J$4)*5)),1))),IF(VLOOKUP($E146,'Country Indicator Data'!$B$4:$N$300,4,FALSE)="x","x",ROUND(IF(VLOOKUP($E146,'Country Indicator Data'!$B$4:$N$300,4,FALSE)&gt;J$3,5,IF(VLOOKUP($E146,'Country Indicator Data'!$B$4:$N$300,4,FALSE)&lt;J$4,0,5-(J$3-VLOOKUP($E146,'Country Indicator Data'!$B$4:$N$300,4,FALSE))/(J$3-J$4)*5)),1)))</f>
        <v>1.9</v>
      </c>
      <c r="K146" s="163">
        <f t="shared" si="53"/>
        <v>1.7999999999999998</v>
      </c>
      <c r="L146" s="163">
        <f>IF(LEN(E146)&gt;3,(IF(VLOOKUP($C146,'Regional Crises'!$B$1:$R$66,10,FALSE)="x","x",ROUND(IF(VLOOKUP($C146,'Regional Crises'!$B$1:$R$66,10,FALSE)&gt;L$3,5,IF(VLOOKUP($C146,'Regional Crises'!$B$1:$R$66,10,FALSE)&lt;L$4,0,5-(L$3-VLOOKUP($C146,'Regional Crises'!$B$1:$R$66,10,FALSE))/(L$3-L$4)*5)),1))),IF(VLOOKUP($E146,'Country Indicator Data'!$B$4:$N$300,6,FALSE)="x","x",ROUND(IF(VLOOKUP($E146,'Country Indicator Data'!$B$4:$N$300,6,FALSE)&gt;L$3,5,IF(VLOOKUP($E146,'Country Indicator Data'!$B$4:$N$300,6,FALSE)&lt;L$4,0,5-(L$3-VLOOKUP($E146,'Country Indicator Data'!$B$4:$N$300,6,FALSE))/(L$3-L$4)*5)),1)))</f>
        <v>1.3</v>
      </c>
      <c r="M146" s="163">
        <f>IF(LEN(E146)&gt;3,(IF(VLOOKUP($C146,'Regional Crises'!$B$1:$R$66,11,FALSE)="x","x",ROUND(IF(VLOOKUP($C146,'Regional Crises'!$B$1:$R$66,11,FALSE)&gt;M$3,5,IF(VLOOKUP($C146,'Regional Crises'!$B$1:$R$66,11,FALSE)&lt;M$4,0,5-(M$3-VLOOKUP($C146,'Regional Crises'!$B$1:$R$66,11,FALSE))/(M$3-M$4)*5)),1))),IF(VLOOKUP($E146,'Country Indicator Data'!$B$4:$N$300,7,FALSE)="x","x",ROUND(IF(VLOOKUP($E146,'Country Indicator Data'!$B$4:$N$300,7,FALSE)&gt;M$3,5,IF(VLOOKUP($E146,'Country Indicator Data'!$B$4:$N$300,7,FALSE)&lt;M$4,0,5-(M$3-VLOOKUP($E146,'Country Indicator Data'!$B$4:$N$300,7,FALSE))/(M$3-M$4)*5)),1)))</f>
        <v>0</v>
      </c>
      <c r="N146" s="163">
        <f t="shared" si="54"/>
        <v>0.65</v>
      </c>
      <c r="O146" s="163">
        <f t="shared" si="55"/>
        <v>1.1666666666666665</v>
      </c>
      <c r="P146" s="163">
        <f>IF(LEN(E146)&gt;3,VLOOKUP(C146,'Regional Crises'!$B$1:$R$69,12,FALSE),VLOOKUP(E146,'Country Indicator Data'!$B$4:$I$300,8,FALSE))</f>
        <v>1</v>
      </c>
      <c r="Q146" s="163">
        <f>IF(LEN(E146)&gt;3,((IF(VLOOKUP($C146,'Regional Crises'!$B$1:$R$66,13,FALSE)="x","x",ROUND(IF(VLOOKUP($C146,'Regional Crises'!$B$1:$R$66,13,FALSE)&gt;Q$3,5,IF(VLOOKUP($C146,'Regional Crises'!$B$1:$R$66,13,FALSE)&lt;Q$4,0,5-(LOG(Q$3)-LOG(VLOOKUP($C146,'Regional Crises'!$B$1:$R$66,13,FALSE)))/(LOG(Q$3)-LOG(Q$4))*5)),1)))),(IF(VLOOKUP($E146,'Country Indicator Data'!$B$4:$N$300,9,FALSE)="x","x",ROUND(IF(VLOOKUP($E146,'Country Indicator Data'!$B$4:$N$300,9,FALSE)&gt;Q$3,5,IF(VLOOKUP($E146,'Country Indicator Data'!$B$4:$N$300,9,FALSE)&lt;Q$4,0,5-(LOG(Q$3)-LOG(VLOOKUP($E146,'Country Indicator Data'!$B$4:$N$300,9,FALSE)))/(LOG(Q$3)-LOG(Q$4))*5)),1))))</f>
        <v>0</v>
      </c>
      <c r="R146" s="163">
        <f t="shared" si="56"/>
        <v>0.5</v>
      </c>
      <c r="S146" s="163">
        <f>IF(LEN(E146)&gt;3,((IF(VLOOKUP($C146,'Regional Crises'!$B$1:$R$66,17,FALSE)="x","x",ROUND(IF(VLOOKUP($C146,'Regional Crises'!$B$1:$R$66,17,FALSE)&gt;S$3,0,IF(VLOOKUP($C146,'Regional Crises'!$B$1:$R$66,17,FALSE)&lt;S$4,5,(S$3-VLOOKUP($C146,'Regional Crises'!$B$1:$R$66,17,FALSE))/(S$3-S$4)*5)),1)))),(IF(VLOOKUP($E146,'Country Indicator Data'!$B$4:$N$300,13,FALSE)="x","x",ROUND(IF(VLOOKUP($E146,'Country Indicator Data'!$B$4:$N$300,13,FALSE)&gt;S$3,0,IF(VLOOKUP($E146,'Country Indicator Data'!$B$4:$N$300,13,FALSE)&lt;S$4,5,(S$3-VLOOKUP($E146,'Country Indicator Data'!$B$4:$N$300,13,FALSE))/(S$3-S$4)*5)),1))))</f>
        <v>2.2999999999999998</v>
      </c>
      <c r="T146" s="163">
        <f>IF(LEN(E146)&gt;3,((IF(VLOOKUP($C146,'Regional Crises'!$B$1:$R$66,14,FALSE)="x","x",ROUND(IF(VLOOKUP($C146,'Regional Crises'!$B$1:$R$66,14,FALSE)&gt;T$3,0,IF(VLOOKUP($C146,'Regional Crises'!$B$1:$R$66,14,FALSE)&lt;T$4,5,(T$3-VLOOKUP($C146,'Regional Crises'!$B$1:$R$66,14,FALSE))/(T$3-T$4)*5)),1)))),(IF(VLOOKUP($E146,'Country Indicator Data'!$B$4:$N$300,10,FALSE)="x","x",ROUND(IF(VLOOKUP($E146,'Country Indicator Data'!$B$4:$N$300,10,FALSE)&gt;T$3,0,IF(VLOOKUP($E146,'Country Indicator Data'!$B$4:$N$300,10,FALSE)&lt;T$4,5,(T$3-VLOOKUP($E146,'Country Indicator Data'!$B$4:$N$300,10,FALSE))/(T$3-T$4)*5)),1))))</f>
        <v>1.9</v>
      </c>
      <c r="U146" s="163">
        <f>IF(LEN(E146)&gt;3,((IF(VLOOKUP($C146,'Regional Crises'!$B$1:$R$66,15,FALSE)="x","x",ROUND(IF(VLOOKUP($C146,'Regional Crises'!$B$1:$R$66,15,FALSE)&gt;U$3,0,IF(VLOOKUP($C146,'Regional Crises'!$B$1:$R$66,15,FALSE)&lt;U$4,5,(U$3-VLOOKUP($C146,'Regional Crises'!$B$1:$R$66,15,FALSE))/(U$3-U$4)*5)),1)))),(IF(VLOOKUP($E146,'Country Indicator Data'!$B$4:$N$300,11,FALSE)="x","x",ROUND(IF(VLOOKUP($E146,'Country Indicator Data'!$B$4:$N$300,11,FALSE)&gt;U$3,0,IF(VLOOKUP($E146,'Country Indicator Data'!$B$4:$N$300,11,FALSE)&lt;U$4,5,(U$3-VLOOKUP($E146,'Country Indicator Data'!$B$4:$N$300,11,FALSE))/(U$3-U$4)*5)),1))))</f>
        <v>0.7</v>
      </c>
      <c r="V146" s="163">
        <f>IF(LEN(E146)&gt;3,((IF(VLOOKUP($C146,'Regional Crises'!$B$1:$R$66,16,FALSE)="x","x",ROUND(IF(VLOOKUP($C146,'Regional Crises'!$B$1:$R$66,16,FALSE)&gt;V$3,0,IF(VLOOKUP($C146,'Regional Crises'!$B$1:$R$66,16,FALSE)&lt;V$4,5,(V$3-VLOOKUP($C146,'Regional Crises'!$B$1:$R$66,16,FALSE))/(V$3-V$4)*5)),1)))),(IF(VLOOKUP($E146,'Country Indicator Data'!$B$4:$N$300,12,FALSE)="x","x",ROUND(IF(VLOOKUP($E146,'Country Indicator Data'!$B$4:$N$300,12,FALSE)&gt;V$3,0,IF(VLOOKUP($E146,'Country Indicator Data'!$B$4:$N$300,12,FALSE)&lt;V$4,5,(V$3-VLOOKUP($E146,'Country Indicator Data'!$B$4:$N$300,12,FALSE))/(V$3-V$4)*5)),1))))</f>
        <v>0.5</v>
      </c>
      <c r="W146" s="163">
        <f t="shared" si="57"/>
        <v>1.4</v>
      </c>
      <c r="X146" s="163">
        <f t="shared" si="58"/>
        <v>1</v>
      </c>
      <c r="Y146" s="184">
        <f>IF('Core Indicators'!FC143="x","x",IF('Core Indicators'!FC143&gt;=5,5,IF('Core Indicators'!FC143&gt;=4,4,IF('Core Indicators'!FC143&gt;=3,3,IF('Core Indicators'!FC143&gt;=2,2,IF('Core Indicators'!FC143&gt;=1,1,0))))))</f>
        <v>2</v>
      </c>
      <c r="Z146" s="163">
        <f t="shared" si="59"/>
        <v>2</v>
      </c>
      <c r="AA146" s="184">
        <f>'Crisis Indicator Data'!Y143</f>
        <v>0</v>
      </c>
      <c r="AB146" s="184">
        <f>'Crisis Indicator Data'!Z143</f>
        <v>0</v>
      </c>
      <c r="AC146" s="184">
        <f>'Crisis Indicator Data'!AA143</f>
        <v>0</v>
      </c>
      <c r="AD146" s="184">
        <f>'Crisis Indicator Data'!AB143</f>
        <v>0</v>
      </c>
      <c r="AE146" s="184">
        <f t="shared" si="60"/>
        <v>0</v>
      </c>
      <c r="AF146" s="184">
        <f>'Crisis Indicator Data'!AC143</f>
        <v>0</v>
      </c>
      <c r="AG146" s="184">
        <f>'Crisis Indicator Data'!AD143</f>
        <v>0</v>
      </c>
      <c r="AH146" s="184">
        <f t="shared" si="61"/>
        <v>0</v>
      </c>
      <c r="AI146" s="184">
        <f>'Crisis Indicator Data'!AE143</f>
        <v>0</v>
      </c>
      <c r="AJ146" s="184">
        <f>'Crisis Indicator Data'!AF143</f>
        <v>0</v>
      </c>
      <c r="AK146" s="184">
        <f>'Crisis Indicator Data'!AG143</f>
        <v>3</v>
      </c>
      <c r="AL146" s="184">
        <f t="shared" si="62"/>
        <v>3</v>
      </c>
      <c r="AM146" s="163">
        <f t="shared" si="63"/>
        <v>1</v>
      </c>
      <c r="AN146" s="163">
        <f t="shared" si="64"/>
        <v>1.5</v>
      </c>
    </row>
    <row r="147" spans="1:40" x14ac:dyDescent="0.35">
      <c r="A147" s="175" t="str">
        <f>'Crisis Indicator Data'!A144</f>
        <v>Food Security Crisis in Eswatini</v>
      </c>
      <c r="B147" s="176" t="str">
        <f>'Crisis Indicator Data'!B144</f>
        <v>Drought</v>
      </c>
      <c r="C147" s="176" t="str">
        <f>'Crisis Indicator Data'!C144</f>
        <v>SWZ001</v>
      </c>
      <c r="D147" s="176" t="str">
        <f>'Crisis Indicator Data'!D144</f>
        <v>Eswatini</v>
      </c>
      <c r="E147" s="177" t="str">
        <f>'Crisis Indicator Data'!E144</f>
        <v>SWZ</v>
      </c>
      <c r="F147" s="163">
        <f>IF(LEN(E147)&gt;3,(IF(VLOOKUP($C147,'Regional Crises'!$B$1:$R$66,7,FALSE)="x","x",ROUND(IF(VLOOKUP($C147,'Regional Crises'!$B$1:$R$66,7,FALSE)&gt;$F$3,5,IF(VLOOKUP($C147,'Regional Crises'!$B$1:$R$66,7,FALSE)&lt;F$4,0,($F$3-VLOOKUP($C147,'Regional Crises'!$B$1:$R$66,7,FALSE))/($F$3-$F$4)*5)),1))),IF(VLOOKUP($E147,'Country Indicator Data'!$B$4:$N$300,3,FALSE)="x","x",ROUND(IF(VLOOKUP($E147,'Country Indicator Data'!$B$4:$N$300,3,FALSE)&gt;$F$3,5,IF(VLOOKUP($E147,'Country Indicator Data'!$B$4:$N$300,3,FALSE)&lt;$F$4,0,($F$3-VLOOKUP($E147,'Country Indicator Data'!$B$4:$N$300,3,FALSE))/($F$3-$F$4)*5)),1)))</f>
        <v>3.2</v>
      </c>
      <c r="G147" s="163">
        <f>IF(LEN(E147)&gt;3,(IF(VLOOKUP($C147,'Regional Crises'!$B$1:$R$66,9,FALSE)="x","x",ROUND(IF(VLOOKUP($C147,'Regional Crises'!$B$1:$R$66,9,FALSE)&gt;G$3,5,IF(VLOOKUP($C147,'Regional Crises'!$B$1:$R$66,9,FALSE)&lt;G$4,0,(G$3-VLOOKUP($C147,'Regional Crises'!$B$1:$R$66,9,FALSE))/(G$3-G$4)*5)),1))),IF(VLOOKUP($E147,'Country Indicator Data'!$B$4:$N$300,5,FALSE)="x","x",ROUND(IF(VLOOKUP($E147,'Country Indicator Data'!$B$4:$N$300,5,FALSE)&gt;G$3,5,IF(VLOOKUP($E147,'Country Indicator Data'!$B$4:$N$300,5,FALSE)&lt;G$4,0,(G$3-VLOOKUP($E147,'Country Indicator Data'!$B$4:$N$300,5,FALSE))/(G$3-G$4)*5)),1)))</f>
        <v>3.3</v>
      </c>
      <c r="H147" s="163">
        <f t="shared" si="52"/>
        <v>3.25</v>
      </c>
      <c r="I147" s="163">
        <f>IF(LEN(E147)&gt;3,(IF(VLOOKUP($C147,'Regional Crises'!$B$1:$R$66,6,FALSE)="x","x",ROUND(IF(VLOOKUP($C147,'Regional Crises'!$B$1:$R$66,6,FALSE)&gt;I$3,5,IF(VLOOKUP($C147,'Regional Crises'!$B$1:$R$66,6,FALSE)&lt;I$4,0,5-(I$3-VLOOKUP($C147,'Regional Crises'!$B$1:$R$66,6,FALSE))/(I$3-I$4)*5)),1))),IF(VLOOKUP($E147,'Country Indicator Data'!$B$4:$N$300,2,FALSE)="x","x",ROUND(IF(VLOOKUP($E147,'Country Indicator Data'!$B$4:$N$300,2,FALSE)&gt;I$3,5,IF(VLOOKUP($E147,'Country Indicator Data'!$B$4:$N$300,2,FALSE)&lt;I$4,0,5-(I$3-VLOOKUP($E147,'Country Indicator Data'!$B$4:$N$300,2,FALSE))/(I$3-I$4)*5)),1)))</f>
        <v>0</v>
      </c>
      <c r="J147" s="163">
        <f>IF(LEN(E147)&gt;3,(IF(VLOOKUP($C147,'Regional Crises'!$B$1:$R$66,8,FALSE)="x","x",ROUND(IF(VLOOKUP($C147,'Regional Crises'!$B$1:$R$66,8,FALSE)&gt;J$3,5,IF(VLOOKUP($C147,'Regional Crises'!$B$1:$R$66,8,FALSE)&lt;J$4,0,5-(J$3-VLOOKUP($C147,'Regional Crises'!$B$1:$R$66,8,FALSE))/(J$3-J$4)*5)),1))),IF(VLOOKUP($E147,'Country Indicator Data'!$B$4:$N$300,4,FALSE)="x","x",ROUND(IF(VLOOKUP($E147,'Country Indicator Data'!$B$4:$N$300,4,FALSE)&gt;J$3,5,IF(VLOOKUP($E147,'Country Indicator Data'!$B$4:$N$300,4,FALSE)&lt;J$4,0,5-(J$3-VLOOKUP($E147,'Country Indicator Data'!$B$4:$N$300,4,FALSE))/(J$3-J$4)*5)),1)))</f>
        <v>0</v>
      </c>
      <c r="K147" s="163">
        <f t="shared" si="53"/>
        <v>0</v>
      </c>
      <c r="L147" s="163">
        <f>IF(LEN(E147)&gt;3,(IF(VLOOKUP($C147,'Regional Crises'!$B$1:$R$66,10,FALSE)="x","x",ROUND(IF(VLOOKUP($C147,'Regional Crises'!$B$1:$R$66,10,FALSE)&gt;L$3,5,IF(VLOOKUP($C147,'Regional Crises'!$B$1:$R$66,10,FALSE)&lt;L$4,0,5-(L$3-VLOOKUP($C147,'Regional Crises'!$B$1:$R$66,10,FALSE))/(L$3-L$4)*5)),1))),IF(VLOOKUP($E147,'Country Indicator Data'!$B$4:$N$300,6,FALSE)="x","x",ROUND(IF(VLOOKUP($E147,'Country Indicator Data'!$B$4:$N$300,6,FALSE)&gt;L$3,5,IF(VLOOKUP($E147,'Country Indicator Data'!$B$4:$N$300,6,FALSE)&lt;L$4,0,5-(L$3-VLOOKUP($E147,'Country Indicator Data'!$B$4:$N$300,6,FALSE))/(L$3-L$4)*5)),1)))</f>
        <v>3.9</v>
      </c>
      <c r="M147" s="163">
        <f>IF(LEN(E147)&gt;3,(IF(VLOOKUP($C147,'Regional Crises'!$B$1:$R$66,11,FALSE)="x","x",ROUND(IF(VLOOKUP($C147,'Regional Crises'!$B$1:$R$66,11,FALSE)&gt;M$3,5,IF(VLOOKUP($C147,'Regional Crises'!$B$1:$R$66,11,FALSE)&lt;M$4,0,5-(M$3-VLOOKUP($C147,'Regional Crises'!$B$1:$R$66,11,FALSE))/(M$3-M$4)*5)),1))),IF(VLOOKUP($E147,'Country Indicator Data'!$B$4:$N$300,7,FALSE)="x","x",ROUND(IF(VLOOKUP($E147,'Country Indicator Data'!$B$4:$N$300,7,FALSE)&gt;M$3,5,IF(VLOOKUP($E147,'Country Indicator Data'!$B$4:$N$300,7,FALSE)&lt;M$4,0,5-(M$3-VLOOKUP($E147,'Country Indicator Data'!$B$4:$N$300,7,FALSE))/(M$3-M$4)*5)),1)))</f>
        <v>3.7</v>
      </c>
      <c r="N147" s="163">
        <f t="shared" si="54"/>
        <v>3.8</v>
      </c>
      <c r="O147" s="163">
        <f t="shared" si="55"/>
        <v>2.35</v>
      </c>
      <c r="P147" s="163">
        <f>IF(LEN(E147)&gt;3,VLOOKUP(C147,'Regional Crises'!$B$1:$R$69,12,FALSE),VLOOKUP(E147,'Country Indicator Data'!$B$4:$I$300,8,FALSE))</f>
        <v>2</v>
      </c>
      <c r="Q147" s="163">
        <f>IF(LEN(E147)&gt;3,((IF(VLOOKUP($C147,'Regional Crises'!$B$1:$R$66,13,FALSE)="x","x",ROUND(IF(VLOOKUP($C147,'Regional Crises'!$B$1:$R$66,13,FALSE)&gt;Q$3,5,IF(VLOOKUP($C147,'Regional Crises'!$B$1:$R$66,13,FALSE)&lt;Q$4,0,5-(LOG(Q$3)-LOG(VLOOKUP($C147,'Regional Crises'!$B$1:$R$66,13,FALSE)))/(LOG(Q$3)-LOG(Q$4))*5)),1)))),(IF(VLOOKUP($E147,'Country Indicator Data'!$B$4:$N$300,9,FALSE)="x","x",ROUND(IF(VLOOKUP($E147,'Country Indicator Data'!$B$4:$N$300,9,FALSE)&gt;Q$3,5,IF(VLOOKUP($E147,'Country Indicator Data'!$B$4:$N$300,9,FALSE)&lt;Q$4,0,5-(LOG(Q$3)-LOG(VLOOKUP($E147,'Country Indicator Data'!$B$4:$N$300,9,FALSE)))/(LOG(Q$3)-LOG(Q$4))*5)),1))))</f>
        <v>0</v>
      </c>
      <c r="R147" s="163">
        <f t="shared" si="56"/>
        <v>1</v>
      </c>
      <c r="S147" s="163">
        <f>IF(LEN(E147)&gt;3,((IF(VLOOKUP($C147,'Regional Crises'!$B$1:$R$66,17,FALSE)="x","x",ROUND(IF(VLOOKUP($C147,'Regional Crises'!$B$1:$R$66,17,FALSE)&gt;S$3,0,IF(VLOOKUP($C147,'Regional Crises'!$B$1:$R$66,17,FALSE)&lt;S$4,5,(S$3-VLOOKUP($C147,'Regional Crises'!$B$1:$R$66,17,FALSE))/(S$3-S$4)*5)),1)))),(IF(VLOOKUP($E147,'Country Indicator Data'!$B$4:$N$300,13,FALSE)="x","x",ROUND(IF(VLOOKUP($E147,'Country Indicator Data'!$B$4:$N$300,13,FALSE)&gt;S$3,0,IF(VLOOKUP($E147,'Country Indicator Data'!$B$4:$N$300,13,FALSE)&lt;S$4,5,(S$3-VLOOKUP($E147,'Country Indicator Data'!$B$4:$N$300,13,FALSE))/(S$3-S$4)*5)),1))))</f>
        <v>3.5</v>
      </c>
      <c r="T147" s="163">
        <f>IF(LEN(E147)&gt;3,((IF(VLOOKUP($C147,'Regional Crises'!$B$1:$R$66,14,FALSE)="x","x",ROUND(IF(VLOOKUP($C147,'Regional Crises'!$B$1:$R$66,14,FALSE)&gt;T$3,0,IF(VLOOKUP($C147,'Regional Crises'!$B$1:$R$66,14,FALSE)&lt;T$4,5,(T$3-VLOOKUP($C147,'Regional Crises'!$B$1:$R$66,14,FALSE))/(T$3-T$4)*5)),1)))),(IF(VLOOKUP($E147,'Country Indicator Data'!$B$4:$N$300,10,FALSE)="x","x",ROUND(IF(VLOOKUP($E147,'Country Indicator Data'!$B$4:$N$300,10,FALSE)&gt;T$3,0,IF(VLOOKUP($E147,'Country Indicator Data'!$B$4:$N$300,10,FALSE)&lt;T$4,5,(T$3-VLOOKUP($E147,'Country Indicator Data'!$B$4:$N$300,10,FALSE))/(T$3-T$4)*5)),1))))</f>
        <v>3.1</v>
      </c>
      <c r="U147" s="163">
        <f>IF(LEN(E147)&gt;3,((IF(VLOOKUP($C147,'Regional Crises'!$B$1:$R$66,15,FALSE)="x","x",ROUND(IF(VLOOKUP($C147,'Regional Crises'!$B$1:$R$66,15,FALSE)&gt;U$3,0,IF(VLOOKUP($C147,'Regional Crises'!$B$1:$R$66,15,FALSE)&lt;U$4,5,(U$3-VLOOKUP($C147,'Regional Crises'!$B$1:$R$66,15,FALSE))/(U$3-U$4)*5)),1)))),(IF(VLOOKUP($E147,'Country Indicator Data'!$B$4:$N$300,11,FALSE)="x","x",ROUND(IF(VLOOKUP($E147,'Country Indicator Data'!$B$4:$N$300,11,FALSE)&gt;U$3,0,IF(VLOOKUP($E147,'Country Indicator Data'!$B$4:$N$300,11,FALSE)&lt;U$4,5,(U$3-VLOOKUP($E147,'Country Indicator Data'!$B$4:$N$300,11,FALSE))/(U$3-U$4)*5)),1))))</f>
        <v>3.2</v>
      </c>
      <c r="V147" s="163">
        <f>IF(LEN(E147)&gt;3,((IF(VLOOKUP($C147,'Regional Crises'!$B$1:$R$66,16,FALSE)="x","x",ROUND(IF(VLOOKUP($C147,'Regional Crises'!$B$1:$R$66,16,FALSE)&gt;V$3,0,IF(VLOOKUP($C147,'Regional Crises'!$B$1:$R$66,16,FALSE)&lt;V$4,5,(V$3-VLOOKUP($C147,'Regional Crises'!$B$1:$R$66,16,FALSE))/(V$3-V$4)*5)),1)))),(IF(VLOOKUP($E147,'Country Indicator Data'!$B$4:$N$300,12,FALSE)="x","x",ROUND(IF(VLOOKUP($E147,'Country Indicator Data'!$B$4:$N$300,12,FALSE)&gt;V$3,0,IF(VLOOKUP($E147,'Country Indicator Data'!$B$4:$N$300,12,FALSE)&lt;V$4,5,(V$3-VLOOKUP($E147,'Country Indicator Data'!$B$4:$N$300,12,FALSE))/(V$3-V$4)*5)),1))))</f>
        <v>4.2</v>
      </c>
      <c r="W147" s="163">
        <f t="shared" si="57"/>
        <v>3.5</v>
      </c>
      <c r="X147" s="163">
        <f t="shared" si="58"/>
        <v>2.2999999999999998</v>
      </c>
      <c r="Y147" s="184">
        <f>IF('Core Indicators'!FC144="x","x",IF('Core Indicators'!FC144&gt;=5,5,IF('Core Indicators'!FC144&gt;=4,4,IF('Core Indicators'!FC144&gt;=3,3,IF('Core Indicators'!FC144&gt;=2,2,IF('Core Indicators'!FC144&gt;=1,1,0))))))</f>
        <v>1</v>
      </c>
      <c r="Z147" s="163">
        <f t="shared" si="59"/>
        <v>1</v>
      </c>
      <c r="AA147" s="184">
        <f>'Crisis Indicator Data'!Y144</f>
        <v>0</v>
      </c>
      <c r="AB147" s="184">
        <f>'Crisis Indicator Data'!Z144</f>
        <v>0</v>
      </c>
      <c r="AC147" s="184">
        <f>'Crisis Indicator Data'!AA144</f>
        <v>0</v>
      </c>
      <c r="AD147" s="184">
        <f>'Crisis Indicator Data'!AB144</f>
        <v>0</v>
      </c>
      <c r="AE147" s="184">
        <f t="shared" si="60"/>
        <v>0</v>
      </c>
      <c r="AF147" s="184">
        <f>'Crisis Indicator Data'!AC144</f>
        <v>0</v>
      </c>
      <c r="AG147" s="184">
        <f>'Crisis Indicator Data'!AD144</f>
        <v>0</v>
      </c>
      <c r="AH147" s="184">
        <f t="shared" si="61"/>
        <v>0</v>
      </c>
      <c r="AI147" s="184">
        <f>'Crisis Indicator Data'!AE144</f>
        <v>0</v>
      </c>
      <c r="AJ147" s="184">
        <f>'Crisis Indicator Data'!AF144</f>
        <v>0</v>
      </c>
      <c r="AK147" s="184">
        <f>'Crisis Indicator Data'!AG144</f>
        <v>2</v>
      </c>
      <c r="AL147" s="184">
        <f t="shared" si="62"/>
        <v>2</v>
      </c>
      <c r="AM147" s="163">
        <f t="shared" si="63"/>
        <v>1</v>
      </c>
      <c r="AN147" s="163">
        <f t="shared" si="64"/>
        <v>1</v>
      </c>
    </row>
    <row r="148" spans="1:40" x14ac:dyDescent="0.35">
      <c r="A148" s="175" t="str">
        <f>'Crisis Indicator Data'!A145</f>
        <v>Socioeconomic and Conflict Crisis in Syria</v>
      </c>
      <c r="B148" s="176" t="str">
        <f>'Crisis Indicator Data'!B145</f>
        <v>Conflict,Displacement,Socio-political,Violence</v>
      </c>
      <c r="C148" s="176" t="str">
        <f>'Crisis Indicator Data'!C145</f>
        <v>SYR003</v>
      </c>
      <c r="D148" s="176" t="str">
        <f>'Crisis Indicator Data'!D145</f>
        <v>Syria</v>
      </c>
      <c r="E148" s="177" t="str">
        <f>'Crisis Indicator Data'!E145</f>
        <v>SYR</v>
      </c>
      <c r="F148" s="163">
        <f>IF(LEN(E148)&gt;3,(IF(VLOOKUP($C148,'Regional Crises'!$B$1:$R$66,7,FALSE)="x","x",ROUND(IF(VLOOKUP($C148,'Regional Crises'!$B$1:$R$66,7,FALSE)&gt;$F$3,5,IF(VLOOKUP($C148,'Regional Crises'!$B$1:$R$66,7,FALSE)&lt;F$4,0,($F$3-VLOOKUP($C148,'Regional Crises'!$B$1:$R$66,7,FALSE))/($F$3-$F$4)*5)),1))),IF(VLOOKUP($E148,'Country Indicator Data'!$B$4:$N$300,3,FALSE)="x","x",ROUND(IF(VLOOKUP($E148,'Country Indicator Data'!$B$4:$N$300,3,FALSE)&gt;$F$3,5,IF(VLOOKUP($E148,'Country Indicator Data'!$B$4:$N$300,3,FALSE)&lt;$F$4,0,($F$3-VLOOKUP($E148,'Country Indicator Data'!$B$4:$N$300,3,FALSE))/($F$3-$F$4)*5)),1)))</f>
        <v>4.5999999999999996</v>
      </c>
      <c r="G148" s="163">
        <f>IF(LEN(E148)&gt;3,(IF(VLOOKUP($C148,'Regional Crises'!$B$1:$R$66,9,FALSE)="x","x",ROUND(IF(VLOOKUP($C148,'Regional Crises'!$B$1:$R$66,9,FALSE)&gt;G$3,5,IF(VLOOKUP($C148,'Regional Crises'!$B$1:$R$66,9,FALSE)&lt;G$4,0,(G$3-VLOOKUP($C148,'Regional Crises'!$B$1:$R$66,9,FALSE))/(G$3-G$4)*5)),1))),IF(VLOOKUP($E148,'Country Indicator Data'!$B$4:$N$300,5,FALSE)="x","x",ROUND(IF(VLOOKUP($E148,'Country Indicator Data'!$B$4:$N$300,5,FALSE)&gt;G$3,5,IF(VLOOKUP($E148,'Country Indicator Data'!$B$4:$N$300,5,FALSE)&lt;G$4,0,(G$3-VLOOKUP($E148,'Country Indicator Data'!$B$4:$N$300,5,FALSE))/(G$3-G$4)*5)),1)))</f>
        <v>4.0999999999999996</v>
      </c>
      <c r="H148" s="163">
        <f t="shared" si="52"/>
        <v>4.3499999999999996</v>
      </c>
      <c r="I148" s="163">
        <f>IF(LEN(E148)&gt;3,(IF(VLOOKUP($C148,'Regional Crises'!$B$1:$R$66,6,FALSE)="x","x",ROUND(IF(VLOOKUP($C148,'Regional Crises'!$B$1:$R$66,6,FALSE)&gt;I$3,5,IF(VLOOKUP($C148,'Regional Crises'!$B$1:$R$66,6,FALSE)&lt;I$4,0,5-(I$3-VLOOKUP($C148,'Regional Crises'!$B$1:$R$66,6,FALSE))/(I$3-I$4)*5)),1))),IF(VLOOKUP($E148,'Country Indicator Data'!$B$4:$N$300,2,FALSE)="x","x",ROUND(IF(VLOOKUP($E148,'Country Indicator Data'!$B$4:$N$300,2,FALSE)&gt;I$3,5,IF(VLOOKUP($E148,'Country Indicator Data'!$B$4:$N$300,2,FALSE)&lt;I$4,0,5-(I$3-VLOOKUP($E148,'Country Indicator Data'!$B$4:$N$300,2,FALSE))/(I$3-I$4)*5)),1)))</f>
        <v>2.7</v>
      </c>
      <c r="J148" s="163">
        <f>IF(LEN(E148)&gt;3,(IF(VLOOKUP($C148,'Regional Crises'!$B$1:$R$66,8,FALSE)="x","x",ROUND(IF(VLOOKUP($C148,'Regional Crises'!$B$1:$R$66,8,FALSE)&gt;J$3,5,IF(VLOOKUP($C148,'Regional Crises'!$B$1:$R$66,8,FALSE)&lt;J$4,0,5-(J$3-VLOOKUP($C148,'Regional Crises'!$B$1:$R$66,8,FALSE))/(J$3-J$4)*5)),1))),IF(VLOOKUP($E148,'Country Indicator Data'!$B$4:$N$300,4,FALSE)="x","x",ROUND(IF(VLOOKUP($E148,'Country Indicator Data'!$B$4:$N$300,4,FALSE)&gt;J$3,5,IF(VLOOKUP($E148,'Country Indicator Data'!$B$4:$N$300,4,FALSE)&lt;J$4,0,5-(J$3-VLOOKUP($E148,'Country Indicator Data'!$B$4:$N$300,4,FALSE))/(J$3-J$4)*5)),1)))</f>
        <v>5</v>
      </c>
      <c r="K148" s="163">
        <f t="shared" si="53"/>
        <v>3.85</v>
      </c>
      <c r="L148" s="163">
        <f>IF(LEN(E148)&gt;3,(IF(VLOOKUP($C148,'Regional Crises'!$B$1:$R$66,10,FALSE)="x","x",ROUND(IF(VLOOKUP($C148,'Regional Crises'!$B$1:$R$66,10,FALSE)&gt;L$3,5,IF(VLOOKUP($C148,'Regional Crises'!$B$1:$R$66,10,FALSE)&lt;L$4,0,5-(L$3-VLOOKUP($C148,'Regional Crises'!$B$1:$R$66,10,FALSE))/(L$3-L$4)*5)),1))),IF(VLOOKUP($E148,'Country Indicator Data'!$B$4:$N$300,6,FALSE)="x","x",ROUND(IF(VLOOKUP($E148,'Country Indicator Data'!$B$4:$N$300,6,FALSE)&gt;L$3,5,IF(VLOOKUP($E148,'Country Indicator Data'!$B$4:$N$300,6,FALSE)&lt;L$4,0,5-(L$3-VLOOKUP($E148,'Country Indicator Data'!$B$4:$N$300,6,FALSE))/(L$3-L$4)*5)),1)))</f>
        <v>3.6</v>
      </c>
      <c r="M148" s="163">
        <f>IF(LEN(E148)&gt;3,(IF(VLOOKUP($C148,'Regional Crises'!$B$1:$R$66,11,FALSE)="x","x",ROUND(IF(VLOOKUP($C148,'Regional Crises'!$B$1:$R$66,11,FALSE)&gt;M$3,5,IF(VLOOKUP($C148,'Regional Crises'!$B$1:$R$66,11,FALSE)&lt;M$4,0,5-(M$3-VLOOKUP($C148,'Regional Crises'!$B$1:$R$66,11,FALSE))/(M$3-M$4)*5)),1))),IF(VLOOKUP($E148,'Country Indicator Data'!$B$4:$N$300,7,FALSE)="x","x",ROUND(IF(VLOOKUP($E148,'Country Indicator Data'!$B$4:$N$300,7,FALSE)&gt;M$3,5,IF(VLOOKUP($E148,'Country Indicator Data'!$B$4:$N$300,7,FALSE)&lt;M$4,0,5-(M$3-VLOOKUP($E148,'Country Indicator Data'!$B$4:$N$300,7,FALSE))/(M$3-M$4)*5)),1)))</f>
        <v>0.2</v>
      </c>
      <c r="N148" s="163">
        <f t="shared" si="54"/>
        <v>1.9000000000000001</v>
      </c>
      <c r="O148" s="163">
        <f t="shared" si="55"/>
        <v>3.3666666666666667</v>
      </c>
      <c r="P148" s="163">
        <f>IF(LEN(E148)&gt;3,VLOOKUP(C148,'Regional Crises'!$B$1:$R$69,12,FALSE),VLOOKUP(E148,'Country Indicator Data'!$B$4:$I$300,8,FALSE))</f>
        <v>4</v>
      </c>
      <c r="Q148" s="163">
        <f>IF(LEN(E148)&gt;3,((IF(VLOOKUP($C148,'Regional Crises'!$B$1:$R$66,13,FALSE)="x","x",ROUND(IF(VLOOKUP($C148,'Regional Crises'!$B$1:$R$66,13,FALSE)&gt;Q$3,5,IF(VLOOKUP($C148,'Regional Crises'!$B$1:$R$66,13,FALSE)&lt;Q$4,0,5-(LOG(Q$3)-LOG(VLOOKUP($C148,'Regional Crises'!$B$1:$R$66,13,FALSE)))/(LOG(Q$3)-LOG(Q$4))*5)),1)))),(IF(VLOOKUP($E148,'Country Indicator Data'!$B$4:$N$300,9,FALSE)="x","x",ROUND(IF(VLOOKUP($E148,'Country Indicator Data'!$B$4:$N$300,9,FALSE)&gt;Q$3,5,IF(VLOOKUP($E148,'Country Indicator Data'!$B$4:$N$300,9,FALSE)&lt;Q$4,0,5-(LOG(Q$3)-LOG(VLOOKUP($E148,'Country Indicator Data'!$B$4:$N$300,9,FALSE)))/(LOG(Q$3)-LOG(Q$4))*5)),1))))</f>
        <v>5</v>
      </c>
      <c r="R148" s="163">
        <f t="shared" si="56"/>
        <v>4.5</v>
      </c>
      <c r="S148" s="163">
        <f>IF(LEN(E148)&gt;3,((IF(VLOOKUP($C148,'Regional Crises'!$B$1:$R$66,17,FALSE)="x","x",ROUND(IF(VLOOKUP($C148,'Regional Crises'!$B$1:$R$66,17,FALSE)&gt;S$3,0,IF(VLOOKUP($C148,'Regional Crises'!$B$1:$R$66,17,FALSE)&lt;S$4,5,(S$3-VLOOKUP($C148,'Regional Crises'!$B$1:$R$66,17,FALSE))/(S$3-S$4)*5)),1)))),(IF(VLOOKUP($E148,'Country Indicator Data'!$B$4:$N$300,13,FALSE)="x","x",ROUND(IF(VLOOKUP($E148,'Country Indicator Data'!$B$4:$N$300,13,FALSE)&gt;S$3,0,IF(VLOOKUP($E148,'Country Indicator Data'!$B$4:$N$300,13,FALSE)&lt;S$4,5,(S$3-VLOOKUP($E148,'Country Indicator Data'!$B$4:$N$300,13,FALSE))/(S$3-S$4)*5)),1))))</f>
        <v>4.4000000000000004</v>
      </c>
      <c r="T148" s="163">
        <f>IF(LEN(E148)&gt;3,((IF(VLOOKUP($C148,'Regional Crises'!$B$1:$R$66,14,FALSE)="x","x",ROUND(IF(VLOOKUP($C148,'Regional Crises'!$B$1:$R$66,14,FALSE)&gt;T$3,0,IF(VLOOKUP($C148,'Regional Crises'!$B$1:$R$66,14,FALSE)&lt;T$4,5,(T$3-VLOOKUP($C148,'Regional Crises'!$B$1:$R$66,14,FALSE))/(T$3-T$4)*5)),1)))),(IF(VLOOKUP($E148,'Country Indicator Data'!$B$4:$N$300,10,FALSE)="x","x",ROUND(IF(VLOOKUP($E148,'Country Indicator Data'!$B$4:$N$300,10,FALSE)&gt;T$3,0,IF(VLOOKUP($E148,'Country Indicator Data'!$B$4:$N$300,10,FALSE)&lt;T$4,5,(T$3-VLOOKUP($E148,'Country Indicator Data'!$B$4:$N$300,10,FALSE))/(T$3-T$4)*5)),1))))</f>
        <v>4.5999999999999996</v>
      </c>
      <c r="U148" s="163">
        <f>IF(LEN(E148)&gt;3,((IF(VLOOKUP($C148,'Regional Crises'!$B$1:$R$66,15,FALSE)="x","x",ROUND(IF(VLOOKUP($C148,'Regional Crises'!$B$1:$R$66,15,FALSE)&gt;U$3,0,IF(VLOOKUP($C148,'Regional Crises'!$B$1:$R$66,15,FALSE)&lt;U$4,5,(U$3-VLOOKUP($C148,'Regional Crises'!$B$1:$R$66,15,FALSE))/(U$3-U$4)*5)),1)))),(IF(VLOOKUP($E148,'Country Indicator Data'!$B$4:$N$300,11,FALSE)="x","x",ROUND(IF(VLOOKUP($E148,'Country Indicator Data'!$B$4:$N$300,11,FALSE)&gt;U$3,0,IF(VLOOKUP($E148,'Country Indicator Data'!$B$4:$N$300,11,FALSE)&lt;U$4,5,(U$3-VLOOKUP($E148,'Country Indicator Data'!$B$4:$N$300,11,FALSE))/(U$3-U$4)*5)),1))))</f>
        <v>4.3</v>
      </c>
      <c r="V148" s="163">
        <f>IF(LEN(E148)&gt;3,((IF(VLOOKUP($C148,'Regional Crises'!$B$1:$R$66,16,FALSE)="x","x",ROUND(IF(VLOOKUP($C148,'Regional Crises'!$B$1:$R$66,16,FALSE)&gt;V$3,0,IF(VLOOKUP($C148,'Regional Crises'!$B$1:$R$66,16,FALSE)&lt;V$4,5,(V$3-VLOOKUP($C148,'Regional Crises'!$B$1:$R$66,16,FALSE))/(V$3-V$4)*5)),1)))),(IF(VLOOKUP($E148,'Country Indicator Data'!$B$4:$N$300,12,FALSE)="x","x",ROUND(IF(VLOOKUP($E148,'Country Indicator Data'!$B$4:$N$300,12,FALSE)&gt;V$3,0,IF(VLOOKUP($E148,'Country Indicator Data'!$B$4:$N$300,12,FALSE)&lt;V$4,5,(V$3-VLOOKUP($E148,'Country Indicator Data'!$B$4:$N$300,12,FALSE))/(V$3-V$4)*5)),1))))</f>
        <v>5</v>
      </c>
      <c r="W148" s="163">
        <f t="shared" si="57"/>
        <v>4.5999999999999996</v>
      </c>
      <c r="X148" s="163">
        <f t="shared" si="58"/>
        <v>4.2</v>
      </c>
      <c r="Y148" s="184">
        <f>IF('Core Indicators'!FC145="x","x",IF('Core Indicators'!FC145&gt;=5,5,IF('Core Indicators'!FC145&gt;=4,4,IF('Core Indicators'!FC145&gt;=3,3,IF('Core Indicators'!FC145&gt;=2,2,IF('Core Indicators'!FC145&gt;=1,1,0))))))</f>
        <v>5</v>
      </c>
      <c r="Z148" s="163">
        <f t="shared" si="59"/>
        <v>5</v>
      </c>
      <c r="AA148" s="184">
        <f>'Crisis Indicator Data'!Y145</f>
        <v>1</v>
      </c>
      <c r="AB148" s="184">
        <f>'Crisis Indicator Data'!Z145</f>
        <v>3</v>
      </c>
      <c r="AC148" s="184">
        <f>'Crisis Indicator Data'!AA145</f>
        <v>3</v>
      </c>
      <c r="AD148" s="184">
        <f>'Crisis Indicator Data'!AB145</f>
        <v>0</v>
      </c>
      <c r="AE148" s="184">
        <f t="shared" si="60"/>
        <v>3</v>
      </c>
      <c r="AF148" s="184">
        <f>'Crisis Indicator Data'!AC145</f>
        <v>2</v>
      </c>
      <c r="AG148" s="184">
        <f>'Crisis Indicator Data'!AD145</f>
        <v>3</v>
      </c>
      <c r="AH148" s="184">
        <f t="shared" si="61"/>
        <v>5</v>
      </c>
      <c r="AI148" s="184">
        <f>'Crisis Indicator Data'!AE145</f>
        <v>2</v>
      </c>
      <c r="AJ148" s="184">
        <f>'Crisis Indicator Data'!AF145</f>
        <v>2</v>
      </c>
      <c r="AK148" s="184">
        <f>'Crisis Indicator Data'!AG145</f>
        <v>0</v>
      </c>
      <c r="AL148" s="184">
        <f t="shared" si="62"/>
        <v>3</v>
      </c>
      <c r="AM148" s="163">
        <f t="shared" si="63"/>
        <v>4</v>
      </c>
      <c r="AN148" s="163">
        <f t="shared" si="64"/>
        <v>4.5</v>
      </c>
    </row>
    <row r="149" spans="1:40" x14ac:dyDescent="0.35">
      <c r="A149" s="175" t="str">
        <f>'Crisis Indicator Data'!A146</f>
        <v>Complex crisis in Chad</v>
      </c>
      <c r="B149" s="176" t="str">
        <f>'Crisis Indicator Data'!B146</f>
        <v>Conflict,Displacement</v>
      </c>
      <c r="C149" s="176" t="str">
        <f>'Crisis Indicator Data'!C146</f>
        <v>TCD001</v>
      </c>
      <c r="D149" s="176" t="str">
        <f>'Crisis Indicator Data'!D146</f>
        <v>Chad</v>
      </c>
      <c r="E149" s="177" t="str">
        <f>'Crisis Indicator Data'!E146</f>
        <v>TCD</v>
      </c>
      <c r="F149" s="163">
        <f>IF(LEN(E149)&gt;3,(IF(VLOOKUP($C149,'Regional Crises'!$B$1:$R$66,7,FALSE)="x","x",ROUND(IF(VLOOKUP($C149,'Regional Crises'!$B$1:$R$66,7,FALSE)&gt;$F$3,5,IF(VLOOKUP($C149,'Regional Crises'!$B$1:$R$66,7,FALSE)&lt;F$4,0,($F$3-VLOOKUP($C149,'Regional Crises'!$B$1:$R$66,7,FALSE))/($F$3-$F$4)*5)),1))),IF(VLOOKUP($E149,'Country Indicator Data'!$B$4:$N$300,3,FALSE)="x","x",ROUND(IF(VLOOKUP($E149,'Country Indicator Data'!$B$4:$N$300,3,FALSE)&gt;$F$3,5,IF(VLOOKUP($E149,'Country Indicator Data'!$B$4:$N$300,3,FALSE)&lt;$F$4,0,($F$3-VLOOKUP($E149,'Country Indicator Data'!$B$4:$N$300,3,FALSE))/($F$3-$F$4)*5)),1)))</f>
        <v>1.8</v>
      </c>
      <c r="G149" s="163">
        <f>IF(LEN(E149)&gt;3,(IF(VLOOKUP($C149,'Regional Crises'!$B$1:$R$66,9,FALSE)="x","x",ROUND(IF(VLOOKUP($C149,'Regional Crises'!$B$1:$R$66,9,FALSE)&gt;G$3,5,IF(VLOOKUP($C149,'Regional Crises'!$B$1:$R$66,9,FALSE)&lt;G$4,0,(G$3-VLOOKUP($C149,'Regional Crises'!$B$1:$R$66,9,FALSE))/(G$3-G$4)*5)),1))),IF(VLOOKUP($E149,'Country Indicator Data'!$B$4:$N$300,5,FALSE)="x","x",ROUND(IF(VLOOKUP($E149,'Country Indicator Data'!$B$4:$N$300,5,FALSE)&gt;G$3,5,IF(VLOOKUP($E149,'Country Indicator Data'!$B$4:$N$300,5,FALSE)&lt;G$4,0,(G$3-VLOOKUP($E149,'Country Indicator Data'!$B$4:$N$300,5,FALSE))/(G$3-G$4)*5)),1)))</f>
        <v>3.8</v>
      </c>
      <c r="H149" s="163">
        <f t="shared" si="52"/>
        <v>2.8</v>
      </c>
      <c r="I149" s="163">
        <f>IF(LEN(E149)&gt;3,(IF(VLOOKUP($C149,'Regional Crises'!$B$1:$R$66,6,FALSE)="x","x",ROUND(IF(VLOOKUP($C149,'Regional Crises'!$B$1:$R$66,6,FALSE)&gt;I$3,5,IF(VLOOKUP($C149,'Regional Crises'!$B$1:$R$66,6,FALSE)&lt;I$4,0,5-(I$3-VLOOKUP($C149,'Regional Crises'!$B$1:$R$66,6,FALSE))/(I$3-I$4)*5)),1))),IF(VLOOKUP($E149,'Country Indicator Data'!$B$4:$N$300,2,FALSE)="x","x",ROUND(IF(VLOOKUP($E149,'Country Indicator Data'!$B$4:$N$300,2,FALSE)&gt;I$3,5,IF(VLOOKUP($E149,'Country Indicator Data'!$B$4:$N$300,2,FALSE)&lt;I$4,0,5-(I$3-VLOOKUP($E149,'Country Indicator Data'!$B$4:$N$300,2,FALSE))/(I$3-I$4)*5)),1)))</f>
        <v>4.5999999999999996</v>
      </c>
      <c r="J149" s="163">
        <f>IF(LEN(E149)&gt;3,(IF(VLOOKUP($C149,'Regional Crises'!$B$1:$R$66,8,FALSE)="x","x",ROUND(IF(VLOOKUP($C149,'Regional Crises'!$B$1:$R$66,8,FALSE)&gt;J$3,5,IF(VLOOKUP($C149,'Regional Crises'!$B$1:$R$66,8,FALSE)&lt;J$4,0,5-(J$3-VLOOKUP($C149,'Regional Crises'!$B$1:$R$66,8,FALSE))/(J$3-J$4)*5)),1))),IF(VLOOKUP($E149,'Country Indicator Data'!$B$4:$N$300,4,FALSE)="x","x",ROUND(IF(VLOOKUP($E149,'Country Indicator Data'!$B$4:$N$300,4,FALSE)&gt;J$3,5,IF(VLOOKUP($E149,'Country Indicator Data'!$B$4:$N$300,4,FALSE)&lt;J$4,0,5-(J$3-VLOOKUP($E149,'Country Indicator Data'!$B$4:$N$300,4,FALSE))/(J$3-J$4)*5)),1)))</f>
        <v>1.9</v>
      </c>
      <c r="K149" s="163">
        <f t="shared" si="53"/>
        <v>3.25</v>
      </c>
      <c r="L149" s="163">
        <f>IF(LEN(E149)&gt;3,(IF(VLOOKUP($C149,'Regional Crises'!$B$1:$R$66,10,FALSE)="x","x",ROUND(IF(VLOOKUP($C149,'Regional Crises'!$B$1:$R$66,10,FALSE)&gt;L$3,5,IF(VLOOKUP($C149,'Regional Crises'!$B$1:$R$66,10,FALSE)&lt;L$4,0,5-(L$3-VLOOKUP($C149,'Regional Crises'!$B$1:$R$66,10,FALSE))/(L$3-L$4)*5)),1))),IF(VLOOKUP($E149,'Country Indicator Data'!$B$4:$N$300,6,FALSE)="x","x",ROUND(IF(VLOOKUP($E149,'Country Indicator Data'!$B$4:$N$300,6,FALSE)&gt;L$3,5,IF(VLOOKUP($E149,'Country Indicator Data'!$B$4:$N$300,6,FALSE)&lt;L$4,0,5-(L$3-VLOOKUP($E149,'Country Indicator Data'!$B$4:$N$300,6,FALSE))/(L$3-L$4)*5)),1)))</f>
        <v>4.7</v>
      </c>
      <c r="M149" s="163">
        <f>IF(LEN(E149)&gt;3,(IF(VLOOKUP($C149,'Regional Crises'!$B$1:$R$66,11,FALSE)="x","x",ROUND(IF(VLOOKUP($C149,'Regional Crises'!$B$1:$R$66,11,FALSE)&gt;M$3,5,IF(VLOOKUP($C149,'Regional Crises'!$B$1:$R$66,11,FALSE)&lt;M$4,0,5-(M$3-VLOOKUP($C149,'Regional Crises'!$B$1:$R$66,11,FALSE))/(M$3-M$4)*5)),1))),IF(VLOOKUP($E149,'Country Indicator Data'!$B$4:$N$300,7,FALSE)="x","x",ROUND(IF(VLOOKUP($E149,'Country Indicator Data'!$B$4:$N$300,7,FALSE)&gt;M$3,5,IF(VLOOKUP($E149,'Country Indicator Data'!$B$4:$N$300,7,FALSE)&lt;M$4,0,5-(M$3-VLOOKUP($E149,'Country Indicator Data'!$B$4:$N$300,7,FALSE))/(M$3-M$4)*5)),1)))</f>
        <v>1.6</v>
      </c>
      <c r="N149" s="163">
        <f t="shared" si="54"/>
        <v>3.1500000000000004</v>
      </c>
      <c r="O149" s="163">
        <f t="shared" si="55"/>
        <v>3.0666666666666664</v>
      </c>
      <c r="P149" s="163">
        <f>IF(LEN(E149)&gt;3,VLOOKUP(C149,'Regional Crises'!$B$1:$R$69,12,FALSE),VLOOKUP(E149,'Country Indicator Data'!$B$4:$I$300,8,FALSE))</f>
        <v>5</v>
      </c>
      <c r="Q149" s="163">
        <f>IF(LEN(E149)&gt;3,((IF(VLOOKUP($C149,'Regional Crises'!$B$1:$R$66,13,FALSE)="x","x",ROUND(IF(VLOOKUP($C149,'Regional Crises'!$B$1:$R$66,13,FALSE)&gt;Q$3,5,IF(VLOOKUP($C149,'Regional Crises'!$B$1:$R$66,13,FALSE)&lt;Q$4,0,5-(LOG(Q$3)-LOG(VLOOKUP($C149,'Regional Crises'!$B$1:$R$66,13,FALSE)))/(LOG(Q$3)-LOG(Q$4))*5)),1)))),(IF(VLOOKUP($E149,'Country Indicator Data'!$B$4:$N$300,9,FALSE)="x","x",ROUND(IF(VLOOKUP($E149,'Country Indicator Data'!$B$4:$N$300,9,FALSE)&gt;Q$3,5,IF(VLOOKUP($E149,'Country Indicator Data'!$B$4:$N$300,9,FALSE)&lt;Q$4,0,5-(LOG(Q$3)-LOG(VLOOKUP($E149,'Country Indicator Data'!$B$4:$N$300,9,FALSE)))/(LOG(Q$3)-LOG(Q$4))*5)),1))))</f>
        <v>3.6</v>
      </c>
      <c r="R149" s="163">
        <f t="shared" si="56"/>
        <v>4.3</v>
      </c>
      <c r="S149" s="163">
        <f>IF(LEN(E149)&gt;3,((IF(VLOOKUP($C149,'Regional Crises'!$B$1:$R$66,17,FALSE)="x","x",ROUND(IF(VLOOKUP($C149,'Regional Crises'!$B$1:$R$66,17,FALSE)&gt;S$3,0,IF(VLOOKUP($C149,'Regional Crises'!$B$1:$R$66,17,FALSE)&lt;S$4,5,(S$3-VLOOKUP($C149,'Regional Crises'!$B$1:$R$66,17,FALSE))/(S$3-S$4)*5)),1)))),(IF(VLOOKUP($E149,'Country Indicator Data'!$B$4:$N$300,13,FALSE)="x","x",ROUND(IF(VLOOKUP($E149,'Country Indicator Data'!$B$4:$N$300,13,FALSE)&gt;S$3,0,IF(VLOOKUP($E149,'Country Indicator Data'!$B$4:$N$300,13,FALSE)&lt;S$4,5,(S$3-VLOOKUP($E149,'Country Indicator Data'!$B$4:$N$300,13,FALSE))/(S$3-S$4)*5)),1))))</f>
        <v>4</v>
      </c>
      <c r="T149" s="163">
        <f>IF(LEN(E149)&gt;3,((IF(VLOOKUP($C149,'Regional Crises'!$B$1:$R$66,14,FALSE)="x","x",ROUND(IF(VLOOKUP($C149,'Regional Crises'!$B$1:$R$66,14,FALSE)&gt;T$3,0,IF(VLOOKUP($C149,'Regional Crises'!$B$1:$R$66,14,FALSE)&lt;T$4,5,(T$3-VLOOKUP($C149,'Regional Crises'!$B$1:$R$66,14,FALSE))/(T$3-T$4)*5)),1)))),(IF(VLOOKUP($E149,'Country Indicator Data'!$B$4:$N$300,10,FALSE)="x","x",ROUND(IF(VLOOKUP($E149,'Country Indicator Data'!$B$4:$N$300,10,FALSE)&gt;T$3,0,IF(VLOOKUP($E149,'Country Indicator Data'!$B$4:$N$300,10,FALSE)&lt;T$4,5,(T$3-VLOOKUP($E149,'Country Indicator Data'!$B$4:$N$300,10,FALSE))/(T$3-T$4)*5)),1))))</f>
        <v>3.9</v>
      </c>
      <c r="U149" s="163">
        <f>IF(LEN(E149)&gt;3,((IF(VLOOKUP($C149,'Regional Crises'!$B$1:$R$66,15,FALSE)="x","x",ROUND(IF(VLOOKUP($C149,'Regional Crises'!$B$1:$R$66,15,FALSE)&gt;U$3,0,IF(VLOOKUP($C149,'Regional Crises'!$B$1:$R$66,15,FALSE)&lt;U$4,5,(U$3-VLOOKUP($C149,'Regional Crises'!$B$1:$R$66,15,FALSE))/(U$3-U$4)*5)),1)))),(IF(VLOOKUP($E149,'Country Indicator Data'!$B$4:$N$300,11,FALSE)="x","x",ROUND(IF(VLOOKUP($E149,'Country Indicator Data'!$B$4:$N$300,11,FALSE)&gt;U$3,0,IF(VLOOKUP($E149,'Country Indicator Data'!$B$4:$N$300,11,FALSE)&lt;U$4,5,(U$3-VLOOKUP($E149,'Country Indicator Data'!$B$4:$N$300,11,FALSE))/(U$3-U$4)*5)),1))))</f>
        <v>3.6</v>
      </c>
      <c r="V149" s="163">
        <f>IF(LEN(E149)&gt;3,((IF(VLOOKUP($C149,'Regional Crises'!$B$1:$R$66,16,FALSE)="x","x",ROUND(IF(VLOOKUP($C149,'Regional Crises'!$B$1:$R$66,16,FALSE)&gt;V$3,0,IF(VLOOKUP($C149,'Regional Crises'!$B$1:$R$66,16,FALSE)&lt;V$4,5,(V$3-VLOOKUP($C149,'Regional Crises'!$B$1:$R$66,16,FALSE))/(V$3-V$4)*5)),1)))),(IF(VLOOKUP($E149,'Country Indicator Data'!$B$4:$N$300,12,FALSE)="x","x",ROUND(IF(VLOOKUP($E149,'Country Indicator Data'!$B$4:$N$300,12,FALSE)&gt;V$3,0,IF(VLOOKUP($E149,'Country Indicator Data'!$B$4:$N$300,12,FALSE)&lt;V$4,5,(V$3-VLOOKUP($E149,'Country Indicator Data'!$B$4:$N$300,12,FALSE))/(V$3-V$4)*5)),1))))</f>
        <v>4.3</v>
      </c>
      <c r="W149" s="163">
        <f t="shared" si="57"/>
        <v>4</v>
      </c>
      <c r="X149" s="163">
        <f t="shared" si="58"/>
        <v>3.8</v>
      </c>
      <c r="Y149" s="184">
        <f>IF('Core Indicators'!FC146="x","x",IF('Core Indicators'!FC146&gt;=5,5,IF('Core Indicators'!FC146&gt;=4,4,IF('Core Indicators'!FC146&gt;=3,3,IF('Core Indicators'!FC146&gt;=2,2,IF('Core Indicators'!FC146&gt;=1,1,0))))))</f>
        <v>4</v>
      </c>
      <c r="Z149" s="163">
        <f t="shared" si="59"/>
        <v>4</v>
      </c>
      <c r="AA149" s="184">
        <f>'Crisis Indicator Data'!Y146</f>
        <v>1</v>
      </c>
      <c r="AB149" s="184">
        <f>'Crisis Indicator Data'!Z146</f>
        <v>2</v>
      </c>
      <c r="AC149" s="184">
        <f>'Crisis Indicator Data'!AA146</f>
        <v>1</v>
      </c>
      <c r="AD149" s="184">
        <f>'Crisis Indicator Data'!AB146</f>
        <v>1</v>
      </c>
      <c r="AE149" s="184">
        <f t="shared" si="60"/>
        <v>2</v>
      </c>
      <c r="AF149" s="184">
        <f>'Crisis Indicator Data'!AC146</f>
        <v>0</v>
      </c>
      <c r="AG149" s="184">
        <f>'Crisis Indicator Data'!AD146</f>
        <v>0</v>
      </c>
      <c r="AH149" s="184">
        <f t="shared" si="61"/>
        <v>0</v>
      </c>
      <c r="AI149" s="184">
        <f>'Crisis Indicator Data'!AE146</f>
        <v>3</v>
      </c>
      <c r="AJ149" s="184">
        <f>'Crisis Indicator Data'!AF146</f>
        <v>3</v>
      </c>
      <c r="AK149" s="184">
        <f>'Crisis Indicator Data'!AG146</f>
        <v>3</v>
      </c>
      <c r="AL149" s="184">
        <f t="shared" si="62"/>
        <v>5</v>
      </c>
      <c r="AM149" s="163">
        <f t="shared" si="63"/>
        <v>2</v>
      </c>
      <c r="AN149" s="163">
        <f t="shared" si="64"/>
        <v>3</v>
      </c>
    </row>
    <row r="150" spans="1:40" x14ac:dyDescent="0.35">
      <c r="A150" s="175" t="str">
        <f>'Crisis Indicator Data'!A147</f>
        <v>Lake Chad basin crisis</v>
      </c>
      <c r="B150" s="176" t="str">
        <f>'Crisis Indicator Data'!B147</f>
        <v>Conflict</v>
      </c>
      <c r="C150" s="176" t="str">
        <f>'Crisis Indicator Data'!C147</f>
        <v>TCD003</v>
      </c>
      <c r="D150" s="176" t="str">
        <f>'Crisis Indicator Data'!D147</f>
        <v>Chad</v>
      </c>
      <c r="E150" s="177" t="str">
        <f>'Crisis Indicator Data'!E147</f>
        <v>TCD</v>
      </c>
      <c r="F150" s="163">
        <f>IF(LEN(E150)&gt;3,(IF(VLOOKUP($C150,'Regional Crises'!$B$1:$R$66,7,FALSE)="x","x",ROUND(IF(VLOOKUP($C150,'Regional Crises'!$B$1:$R$66,7,FALSE)&gt;$F$3,5,IF(VLOOKUP($C150,'Regional Crises'!$B$1:$R$66,7,FALSE)&lt;F$4,0,($F$3-VLOOKUP($C150,'Regional Crises'!$B$1:$R$66,7,FALSE))/($F$3-$F$4)*5)),1))),IF(VLOOKUP($E150,'Country Indicator Data'!$B$4:$N$300,3,FALSE)="x","x",ROUND(IF(VLOOKUP($E150,'Country Indicator Data'!$B$4:$N$300,3,FALSE)&gt;$F$3,5,IF(VLOOKUP($E150,'Country Indicator Data'!$B$4:$N$300,3,FALSE)&lt;$F$4,0,($F$3-VLOOKUP($E150,'Country Indicator Data'!$B$4:$N$300,3,FALSE))/($F$3-$F$4)*5)),1)))</f>
        <v>1.8</v>
      </c>
      <c r="G150" s="163">
        <f>IF(LEN(E150)&gt;3,(IF(VLOOKUP($C150,'Regional Crises'!$B$1:$R$66,9,FALSE)="x","x",ROUND(IF(VLOOKUP($C150,'Regional Crises'!$B$1:$R$66,9,FALSE)&gt;G$3,5,IF(VLOOKUP($C150,'Regional Crises'!$B$1:$R$66,9,FALSE)&lt;G$4,0,(G$3-VLOOKUP($C150,'Regional Crises'!$B$1:$R$66,9,FALSE))/(G$3-G$4)*5)),1))),IF(VLOOKUP($E150,'Country Indicator Data'!$B$4:$N$300,5,FALSE)="x","x",ROUND(IF(VLOOKUP($E150,'Country Indicator Data'!$B$4:$N$300,5,FALSE)&gt;G$3,5,IF(VLOOKUP($E150,'Country Indicator Data'!$B$4:$N$300,5,FALSE)&lt;G$4,0,(G$3-VLOOKUP($E150,'Country Indicator Data'!$B$4:$N$300,5,FALSE))/(G$3-G$4)*5)),1)))</f>
        <v>3.8</v>
      </c>
      <c r="H150" s="163">
        <f t="shared" si="52"/>
        <v>2.8</v>
      </c>
      <c r="I150" s="163">
        <f>IF(LEN(E150)&gt;3,(IF(VLOOKUP($C150,'Regional Crises'!$B$1:$R$66,6,FALSE)="x","x",ROUND(IF(VLOOKUP($C150,'Regional Crises'!$B$1:$R$66,6,FALSE)&gt;I$3,5,IF(VLOOKUP($C150,'Regional Crises'!$B$1:$R$66,6,FALSE)&lt;I$4,0,5-(I$3-VLOOKUP($C150,'Regional Crises'!$B$1:$R$66,6,FALSE))/(I$3-I$4)*5)),1))),IF(VLOOKUP($E150,'Country Indicator Data'!$B$4:$N$300,2,FALSE)="x","x",ROUND(IF(VLOOKUP($E150,'Country Indicator Data'!$B$4:$N$300,2,FALSE)&gt;I$3,5,IF(VLOOKUP($E150,'Country Indicator Data'!$B$4:$N$300,2,FALSE)&lt;I$4,0,5-(I$3-VLOOKUP($E150,'Country Indicator Data'!$B$4:$N$300,2,FALSE))/(I$3-I$4)*5)),1)))</f>
        <v>4.5999999999999996</v>
      </c>
      <c r="J150" s="163">
        <f>IF(LEN(E150)&gt;3,(IF(VLOOKUP($C150,'Regional Crises'!$B$1:$R$66,8,FALSE)="x","x",ROUND(IF(VLOOKUP($C150,'Regional Crises'!$B$1:$R$66,8,FALSE)&gt;J$3,5,IF(VLOOKUP($C150,'Regional Crises'!$B$1:$R$66,8,FALSE)&lt;J$4,0,5-(J$3-VLOOKUP($C150,'Regional Crises'!$B$1:$R$66,8,FALSE))/(J$3-J$4)*5)),1))),IF(VLOOKUP($E150,'Country Indicator Data'!$B$4:$N$300,4,FALSE)="x","x",ROUND(IF(VLOOKUP($E150,'Country Indicator Data'!$B$4:$N$300,4,FALSE)&gt;J$3,5,IF(VLOOKUP($E150,'Country Indicator Data'!$B$4:$N$300,4,FALSE)&lt;J$4,0,5-(J$3-VLOOKUP($E150,'Country Indicator Data'!$B$4:$N$300,4,FALSE))/(J$3-J$4)*5)),1)))</f>
        <v>1.9</v>
      </c>
      <c r="K150" s="163">
        <f t="shared" si="53"/>
        <v>3.25</v>
      </c>
      <c r="L150" s="163">
        <f>IF(LEN(E150)&gt;3,(IF(VLOOKUP($C150,'Regional Crises'!$B$1:$R$66,10,FALSE)="x","x",ROUND(IF(VLOOKUP($C150,'Regional Crises'!$B$1:$R$66,10,FALSE)&gt;L$3,5,IF(VLOOKUP($C150,'Regional Crises'!$B$1:$R$66,10,FALSE)&lt;L$4,0,5-(L$3-VLOOKUP($C150,'Regional Crises'!$B$1:$R$66,10,FALSE))/(L$3-L$4)*5)),1))),IF(VLOOKUP($E150,'Country Indicator Data'!$B$4:$N$300,6,FALSE)="x","x",ROUND(IF(VLOOKUP($E150,'Country Indicator Data'!$B$4:$N$300,6,FALSE)&gt;L$3,5,IF(VLOOKUP($E150,'Country Indicator Data'!$B$4:$N$300,6,FALSE)&lt;L$4,0,5-(L$3-VLOOKUP($E150,'Country Indicator Data'!$B$4:$N$300,6,FALSE))/(L$3-L$4)*5)),1)))</f>
        <v>4.7</v>
      </c>
      <c r="M150" s="163">
        <f>IF(LEN(E150)&gt;3,(IF(VLOOKUP($C150,'Regional Crises'!$B$1:$R$66,11,FALSE)="x","x",ROUND(IF(VLOOKUP($C150,'Regional Crises'!$B$1:$R$66,11,FALSE)&gt;M$3,5,IF(VLOOKUP($C150,'Regional Crises'!$B$1:$R$66,11,FALSE)&lt;M$4,0,5-(M$3-VLOOKUP($C150,'Regional Crises'!$B$1:$R$66,11,FALSE))/(M$3-M$4)*5)),1))),IF(VLOOKUP($E150,'Country Indicator Data'!$B$4:$N$300,7,FALSE)="x","x",ROUND(IF(VLOOKUP($E150,'Country Indicator Data'!$B$4:$N$300,7,FALSE)&gt;M$3,5,IF(VLOOKUP($E150,'Country Indicator Data'!$B$4:$N$300,7,FALSE)&lt;M$4,0,5-(M$3-VLOOKUP($E150,'Country Indicator Data'!$B$4:$N$300,7,FALSE))/(M$3-M$4)*5)),1)))</f>
        <v>1.6</v>
      </c>
      <c r="N150" s="163">
        <f t="shared" si="54"/>
        <v>3.1500000000000004</v>
      </c>
      <c r="O150" s="163">
        <f t="shared" si="55"/>
        <v>3.0666666666666664</v>
      </c>
      <c r="P150" s="163">
        <f>IF(LEN(E150)&gt;3,VLOOKUP(C150,'Regional Crises'!$B$1:$R$69,12,FALSE),VLOOKUP(E150,'Country Indicator Data'!$B$4:$I$300,8,FALSE))</f>
        <v>5</v>
      </c>
      <c r="Q150" s="163">
        <f>IF(LEN(E150)&gt;3,((IF(VLOOKUP($C150,'Regional Crises'!$B$1:$R$66,13,FALSE)="x","x",ROUND(IF(VLOOKUP($C150,'Regional Crises'!$B$1:$R$66,13,FALSE)&gt;Q$3,5,IF(VLOOKUP($C150,'Regional Crises'!$B$1:$R$66,13,FALSE)&lt;Q$4,0,5-(LOG(Q$3)-LOG(VLOOKUP($C150,'Regional Crises'!$B$1:$R$66,13,FALSE)))/(LOG(Q$3)-LOG(Q$4))*5)),1)))),(IF(VLOOKUP($E150,'Country Indicator Data'!$B$4:$N$300,9,FALSE)="x","x",ROUND(IF(VLOOKUP($E150,'Country Indicator Data'!$B$4:$N$300,9,FALSE)&gt;Q$3,5,IF(VLOOKUP($E150,'Country Indicator Data'!$B$4:$N$300,9,FALSE)&lt;Q$4,0,5-(LOG(Q$3)-LOG(VLOOKUP($E150,'Country Indicator Data'!$B$4:$N$300,9,FALSE)))/(LOG(Q$3)-LOG(Q$4))*5)),1))))</f>
        <v>3.6</v>
      </c>
      <c r="R150" s="163">
        <f t="shared" si="56"/>
        <v>4.3</v>
      </c>
      <c r="S150" s="163">
        <f>IF(LEN(E150)&gt;3,((IF(VLOOKUP($C150,'Regional Crises'!$B$1:$R$66,17,FALSE)="x","x",ROUND(IF(VLOOKUP($C150,'Regional Crises'!$B$1:$R$66,17,FALSE)&gt;S$3,0,IF(VLOOKUP($C150,'Regional Crises'!$B$1:$R$66,17,FALSE)&lt;S$4,5,(S$3-VLOOKUP($C150,'Regional Crises'!$B$1:$R$66,17,FALSE))/(S$3-S$4)*5)),1)))),(IF(VLOOKUP($E150,'Country Indicator Data'!$B$4:$N$300,13,FALSE)="x","x",ROUND(IF(VLOOKUP($E150,'Country Indicator Data'!$B$4:$N$300,13,FALSE)&gt;S$3,0,IF(VLOOKUP($E150,'Country Indicator Data'!$B$4:$N$300,13,FALSE)&lt;S$4,5,(S$3-VLOOKUP($E150,'Country Indicator Data'!$B$4:$N$300,13,FALSE))/(S$3-S$4)*5)),1))))</f>
        <v>4</v>
      </c>
      <c r="T150" s="163">
        <f>IF(LEN(E150)&gt;3,((IF(VLOOKUP($C150,'Regional Crises'!$B$1:$R$66,14,FALSE)="x","x",ROUND(IF(VLOOKUP($C150,'Regional Crises'!$B$1:$R$66,14,FALSE)&gt;T$3,0,IF(VLOOKUP($C150,'Regional Crises'!$B$1:$R$66,14,FALSE)&lt;T$4,5,(T$3-VLOOKUP($C150,'Regional Crises'!$B$1:$R$66,14,FALSE))/(T$3-T$4)*5)),1)))),(IF(VLOOKUP($E150,'Country Indicator Data'!$B$4:$N$300,10,FALSE)="x","x",ROUND(IF(VLOOKUP($E150,'Country Indicator Data'!$B$4:$N$300,10,FALSE)&gt;T$3,0,IF(VLOOKUP($E150,'Country Indicator Data'!$B$4:$N$300,10,FALSE)&lt;T$4,5,(T$3-VLOOKUP($E150,'Country Indicator Data'!$B$4:$N$300,10,FALSE))/(T$3-T$4)*5)),1))))</f>
        <v>3.9</v>
      </c>
      <c r="U150" s="163">
        <f>IF(LEN(E150)&gt;3,((IF(VLOOKUP($C150,'Regional Crises'!$B$1:$R$66,15,FALSE)="x","x",ROUND(IF(VLOOKUP($C150,'Regional Crises'!$B$1:$R$66,15,FALSE)&gt;U$3,0,IF(VLOOKUP($C150,'Regional Crises'!$B$1:$R$66,15,FALSE)&lt;U$4,5,(U$3-VLOOKUP($C150,'Regional Crises'!$B$1:$R$66,15,FALSE))/(U$3-U$4)*5)),1)))),(IF(VLOOKUP($E150,'Country Indicator Data'!$B$4:$N$300,11,FALSE)="x","x",ROUND(IF(VLOOKUP($E150,'Country Indicator Data'!$B$4:$N$300,11,FALSE)&gt;U$3,0,IF(VLOOKUP($E150,'Country Indicator Data'!$B$4:$N$300,11,FALSE)&lt;U$4,5,(U$3-VLOOKUP($E150,'Country Indicator Data'!$B$4:$N$300,11,FALSE))/(U$3-U$4)*5)),1))))</f>
        <v>3.6</v>
      </c>
      <c r="V150" s="163">
        <f>IF(LEN(E150)&gt;3,((IF(VLOOKUP($C150,'Regional Crises'!$B$1:$R$66,16,FALSE)="x","x",ROUND(IF(VLOOKUP($C150,'Regional Crises'!$B$1:$R$66,16,FALSE)&gt;V$3,0,IF(VLOOKUP($C150,'Regional Crises'!$B$1:$R$66,16,FALSE)&lt;V$4,5,(V$3-VLOOKUP($C150,'Regional Crises'!$B$1:$R$66,16,FALSE))/(V$3-V$4)*5)),1)))),(IF(VLOOKUP($E150,'Country Indicator Data'!$B$4:$N$300,12,FALSE)="x","x",ROUND(IF(VLOOKUP($E150,'Country Indicator Data'!$B$4:$N$300,12,FALSE)&gt;V$3,0,IF(VLOOKUP($E150,'Country Indicator Data'!$B$4:$N$300,12,FALSE)&lt;V$4,5,(V$3-VLOOKUP($E150,'Country Indicator Data'!$B$4:$N$300,12,FALSE))/(V$3-V$4)*5)),1))))</f>
        <v>4.3</v>
      </c>
      <c r="W150" s="163">
        <f t="shared" si="57"/>
        <v>4</v>
      </c>
      <c r="X150" s="163">
        <f t="shared" si="58"/>
        <v>3.8</v>
      </c>
      <c r="Y150" s="184">
        <f>IF('Core Indicators'!FC147="x","x",IF('Core Indicators'!FC147&gt;=5,5,IF('Core Indicators'!FC147&gt;=4,4,IF('Core Indicators'!FC147&gt;=3,3,IF('Core Indicators'!FC147&gt;=2,2,IF('Core Indicators'!FC147&gt;=1,1,0))))))</f>
        <v>4</v>
      </c>
      <c r="Z150" s="163">
        <f t="shared" si="59"/>
        <v>4</v>
      </c>
      <c r="AA150" s="184">
        <f>'Crisis Indicator Data'!Y147</f>
        <v>0</v>
      </c>
      <c r="AB150" s="184">
        <f>'Crisis Indicator Data'!Z147</f>
        <v>0</v>
      </c>
      <c r="AC150" s="184">
        <f>'Crisis Indicator Data'!AA147</f>
        <v>0</v>
      </c>
      <c r="AD150" s="184">
        <f>'Crisis Indicator Data'!AB147</f>
        <v>1</v>
      </c>
      <c r="AE150" s="184">
        <f t="shared" si="60"/>
        <v>1</v>
      </c>
      <c r="AF150" s="184">
        <f>'Crisis Indicator Data'!AC147</f>
        <v>0</v>
      </c>
      <c r="AG150" s="184">
        <f>'Crisis Indicator Data'!AD147</f>
        <v>0</v>
      </c>
      <c r="AH150" s="184">
        <f t="shared" si="61"/>
        <v>0</v>
      </c>
      <c r="AI150" s="184">
        <f>'Crisis Indicator Data'!AE147</f>
        <v>3</v>
      </c>
      <c r="AJ150" s="184">
        <f>'Crisis Indicator Data'!AF147</f>
        <v>3</v>
      </c>
      <c r="AK150" s="184">
        <f>'Crisis Indicator Data'!AG147</f>
        <v>3</v>
      </c>
      <c r="AL150" s="184">
        <f t="shared" si="62"/>
        <v>5</v>
      </c>
      <c r="AM150" s="163">
        <f t="shared" si="63"/>
        <v>2</v>
      </c>
      <c r="AN150" s="163">
        <f t="shared" si="64"/>
        <v>3</v>
      </c>
    </row>
    <row r="151" spans="1:40" x14ac:dyDescent="0.35">
      <c r="A151" s="175" t="str">
        <f>'Crisis Indicator Data'!A148</f>
        <v>CAR refugees in Chad</v>
      </c>
      <c r="B151" s="176" t="str">
        <f>'Crisis Indicator Data'!B148</f>
        <v>Displacement</v>
      </c>
      <c r="C151" s="176" t="str">
        <f>'Crisis Indicator Data'!C148</f>
        <v>TCD004</v>
      </c>
      <c r="D151" s="176" t="str">
        <f>'Crisis Indicator Data'!D148</f>
        <v>Chad</v>
      </c>
      <c r="E151" s="177" t="str">
        <f>'Crisis Indicator Data'!E148</f>
        <v>TCD</v>
      </c>
      <c r="F151" s="163">
        <f>IF(LEN(E151)&gt;3,(IF(VLOOKUP($C151,'Regional Crises'!$B$1:$R$66,7,FALSE)="x","x",ROUND(IF(VLOOKUP($C151,'Regional Crises'!$B$1:$R$66,7,FALSE)&gt;$F$3,5,IF(VLOOKUP($C151,'Regional Crises'!$B$1:$R$66,7,FALSE)&lt;F$4,0,($F$3-VLOOKUP($C151,'Regional Crises'!$B$1:$R$66,7,FALSE))/($F$3-$F$4)*5)),1))),IF(VLOOKUP($E151,'Country Indicator Data'!$B$4:$N$300,3,FALSE)="x","x",ROUND(IF(VLOOKUP($E151,'Country Indicator Data'!$B$4:$N$300,3,FALSE)&gt;$F$3,5,IF(VLOOKUP($E151,'Country Indicator Data'!$B$4:$N$300,3,FALSE)&lt;$F$4,0,($F$3-VLOOKUP($E151,'Country Indicator Data'!$B$4:$N$300,3,FALSE))/($F$3-$F$4)*5)),1)))</f>
        <v>1.8</v>
      </c>
      <c r="G151" s="163">
        <f>IF(LEN(E151)&gt;3,(IF(VLOOKUP($C151,'Regional Crises'!$B$1:$R$66,9,FALSE)="x","x",ROUND(IF(VLOOKUP($C151,'Regional Crises'!$B$1:$R$66,9,FALSE)&gt;G$3,5,IF(VLOOKUP($C151,'Regional Crises'!$B$1:$R$66,9,FALSE)&lt;G$4,0,(G$3-VLOOKUP($C151,'Regional Crises'!$B$1:$R$66,9,FALSE))/(G$3-G$4)*5)),1))),IF(VLOOKUP($E151,'Country Indicator Data'!$B$4:$N$300,5,FALSE)="x","x",ROUND(IF(VLOOKUP($E151,'Country Indicator Data'!$B$4:$N$300,5,FALSE)&gt;G$3,5,IF(VLOOKUP($E151,'Country Indicator Data'!$B$4:$N$300,5,FALSE)&lt;G$4,0,(G$3-VLOOKUP($E151,'Country Indicator Data'!$B$4:$N$300,5,FALSE))/(G$3-G$4)*5)),1)))</f>
        <v>3.8</v>
      </c>
      <c r="H151" s="163">
        <f t="shared" si="52"/>
        <v>2.8</v>
      </c>
      <c r="I151" s="163">
        <f>IF(LEN(E151)&gt;3,(IF(VLOOKUP($C151,'Regional Crises'!$B$1:$R$66,6,FALSE)="x","x",ROUND(IF(VLOOKUP($C151,'Regional Crises'!$B$1:$R$66,6,FALSE)&gt;I$3,5,IF(VLOOKUP($C151,'Regional Crises'!$B$1:$R$66,6,FALSE)&lt;I$4,0,5-(I$3-VLOOKUP($C151,'Regional Crises'!$B$1:$R$66,6,FALSE))/(I$3-I$4)*5)),1))),IF(VLOOKUP($E151,'Country Indicator Data'!$B$4:$N$300,2,FALSE)="x","x",ROUND(IF(VLOOKUP($E151,'Country Indicator Data'!$B$4:$N$300,2,FALSE)&gt;I$3,5,IF(VLOOKUP($E151,'Country Indicator Data'!$B$4:$N$300,2,FALSE)&lt;I$4,0,5-(I$3-VLOOKUP($E151,'Country Indicator Data'!$B$4:$N$300,2,FALSE))/(I$3-I$4)*5)),1)))</f>
        <v>4.5999999999999996</v>
      </c>
      <c r="J151" s="163">
        <f>IF(LEN(E151)&gt;3,(IF(VLOOKUP($C151,'Regional Crises'!$B$1:$R$66,8,FALSE)="x","x",ROUND(IF(VLOOKUP($C151,'Regional Crises'!$B$1:$R$66,8,FALSE)&gt;J$3,5,IF(VLOOKUP($C151,'Regional Crises'!$B$1:$R$66,8,FALSE)&lt;J$4,0,5-(J$3-VLOOKUP($C151,'Regional Crises'!$B$1:$R$66,8,FALSE))/(J$3-J$4)*5)),1))),IF(VLOOKUP($E151,'Country Indicator Data'!$B$4:$N$300,4,FALSE)="x","x",ROUND(IF(VLOOKUP($E151,'Country Indicator Data'!$B$4:$N$300,4,FALSE)&gt;J$3,5,IF(VLOOKUP($E151,'Country Indicator Data'!$B$4:$N$300,4,FALSE)&lt;J$4,0,5-(J$3-VLOOKUP($E151,'Country Indicator Data'!$B$4:$N$300,4,FALSE))/(J$3-J$4)*5)),1)))</f>
        <v>1.9</v>
      </c>
      <c r="K151" s="163">
        <f t="shared" si="53"/>
        <v>3.25</v>
      </c>
      <c r="L151" s="163">
        <f>IF(LEN(E151)&gt;3,(IF(VLOOKUP($C151,'Regional Crises'!$B$1:$R$66,10,FALSE)="x","x",ROUND(IF(VLOOKUP($C151,'Regional Crises'!$B$1:$R$66,10,FALSE)&gt;L$3,5,IF(VLOOKUP($C151,'Regional Crises'!$B$1:$R$66,10,FALSE)&lt;L$4,0,5-(L$3-VLOOKUP($C151,'Regional Crises'!$B$1:$R$66,10,FALSE))/(L$3-L$4)*5)),1))),IF(VLOOKUP($E151,'Country Indicator Data'!$B$4:$N$300,6,FALSE)="x","x",ROUND(IF(VLOOKUP($E151,'Country Indicator Data'!$B$4:$N$300,6,FALSE)&gt;L$3,5,IF(VLOOKUP($E151,'Country Indicator Data'!$B$4:$N$300,6,FALSE)&lt;L$4,0,5-(L$3-VLOOKUP($E151,'Country Indicator Data'!$B$4:$N$300,6,FALSE))/(L$3-L$4)*5)),1)))</f>
        <v>4.7</v>
      </c>
      <c r="M151" s="163">
        <f>IF(LEN(E151)&gt;3,(IF(VLOOKUP($C151,'Regional Crises'!$B$1:$R$66,11,FALSE)="x","x",ROUND(IF(VLOOKUP($C151,'Regional Crises'!$B$1:$R$66,11,FALSE)&gt;M$3,5,IF(VLOOKUP($C151,'Regional Crises'!$B$1:$R$66,11,FALSE)&lt;M$4,0,5-(M$3-VLOOKUP($C151,'Regional Crises'!$B$1:$R$66,11,FALSE))/(M$3-M$4)*5)),1))),IF(VLOOKUP($E151,'Country Indicator Data'!$B$4:$N$300,7,FALSE)="x","x",ROUND(IF(VLOOKUP($E151,'Country Indicator Data'!$B$4:$N$300,7,FALSE)&gt;M$3,5,IF(VLOOKUP($E151,'Country Indicator Data'!$B$4:$N$300,7,FALSE)&lt;M$4,0,5-(M$3-VLOOKUP($E151,'Country Indicator Data'!$B$4:$N$300,7,FALSE))/(M$3-M$4)*5)),1)))</f>
        <v>1.6</v>
      </c>
      <c r="N151" s="163">
        <f t="shared" si="54"/>
        <v>3.1500000000000004</v>
      </c>
      <c r="O151" s="163">
        <f t="shared" si="55"/>
        <v>3.0666666666666664</v>
      </c>
      <c r="P151" s="163">
        <f>IF(LEN(E151)&gt;3,VLOOKUP(C151,'Regional Crises'!$B$1:$R$69,12,FALSE),VLOOKUP(E151,'Country Indicator Data'!$B$4:$I$300,8,FALSE))</f>
        <v>5</v>
      </c>
      <c r="Q151" s="163">
        <f>IF(LEN(E151)&gt;3,((IF(VLOOKUP($C151,'Regional Crises'!$B$1:$R$66,13,FALSE)="x","x",ROUND(IF(VLOOKUP($C151,'Regional Crises'!$B$1:$R$66,13,FALSE)&gt;Q$3,5,IF(VLOOKUP($C151,'Regional Crises'!$B$1:$R$66,13,FALSE)&lt;Q$4,0,5-(LOG(Q$3)-LOG(VLOOKUP($C151,'Regional Crises'!$B$1:$R$66,13,FALSE)))/(LOG(Q$3)-LOG(Q$4))*5)),1)))),(IF(VLOOKUP($E151,'Country Indicator Data'!$B$4:$N$300,9,FALSE)="x","x",ROUND(IF(VLOOKUP($E151,'Country Indicator Data'!$B$4:$N$300,9,FALSE)&gt;Q$3,5,IF(VLOOKUP($E151,'Country Indicator Data'!$B$4:$N$300,9,FALSE)&lt;Q$4,0,5-(LOG(Q$3)-LOG(VLOOKUP($E151,'Country Indicator Data'!$B$4:$N$300,9,FALSE)))/(LOG(Q$3)-LOG(Q$4))*5)),1))))</f>
        <v>3.6</v>
      </c>
      <c r="R151" s="163">
        <f t="shared" si="56"/>
        <v>4.3</v>
      </c>
      <c r="S151" s="163">
        <f>IF(LEN(E151)&gt;3,((IF(VLOOKUP($C151,'Regional Crises'!$B$1:$R$66,17,FALSE)="x","x",ROUND(IF(VLOOKUP($C151,'Regional Crises'!$B$1:$R$66,17,FALSE)&gt;S$3,0,IF(VLOOKUP($C151,'Regional Crises'!$B$1:$R$66,17,FALSE)&lt;S$4,5,(S$3-VLOOKUP($C151,'Regional Crises'!$B$1:$R$66,17,FALSE))/(S$3-S$4)*5)),1)))),(IF(VLOOKUP($E151,'Country Indicator Data'!$B$4:$N$300,13,FALSE)="x","x",ROUND(IF(VLOOKUP($E151,'Country Indicator Data'!$B$4:$N$300,13,FALSE)&gt;S$3,0,IF(VLOOKUP($E151,'Country Indicator Data'!$B$4:$N$300,13,FALSE)&lt;S$4,5,(S$3-VLOOKUP($E151,'Country Indicator Data'!$B$4:$N$300,13,FALSE))/(S$3-S$4)*5)),1))))</f>
        <v>4</v>
      </c>
      <c r="T151" s="163">
        <f>IF(LEN(E151)&gt;3,((IF(VLOOKUP($C151,'Regional Crises'!$B$1:$R$66,14,FALSE)="x","x",ROUND(IF(VLOOKUP($C151,'Regional Crises'!$B$1:$R$66,14,FALSE)&gt;T$3,0,IF(VLOOKUP($C151,'Regional Crises'!$B$1:$R$66,14,FALSE)&lt;T$4,5,(T$3-VLOOKUP($C151,'Regional Crises'!$B$1:$R$66,14,FALSE))/(T$3-T$4)*5)),1)))),(IF(VLOOKUP($E151,'Country Indicator Data'!$B$4:$N$300,10,FALSE)="x","x",ROUND(IF(VLOOKUP($E151,'Country Indicator Data'!$B$4:$N$300,10,FALSE)&gt;T$3,0,IF(VLOOKUP($E151,'Country Indicator Data'!$B$4:$N$300,10,FALSE)&lt;T$4,5,(T$3-VLOOKUP($E151,'Country Indicator Data'!$B$4:$N$300,10,FALSE))/(T$3-T$4)*5)),1))))</f>
        <v>3.9</v>
      </c>
      <c r="U151" s="163">
        <f>IF(LEN(E151)&gt;3,((IF(VLOOKUP($C151,'Regional Crises'!$B$1:$R$66,15,FALSE)="x","x",ROUND(IF(VLOOKUP($C151,'Regional Crises'!$B$1:$R$66,15,FALSE)&gt;U$3,0,IF(VLOOKUP($C151,'Regional Crises'!$B$1:$R$66,15,FALSE)&lt;U$4,5,(U$3-VLOOKUP($C151,'Regional Crises'!$B$1:$R$66,15,FALSE))/(U$3-U$4)*5)),1)))),(IF(VLOOKUP($E151,'Country Indicator Data'!$B$4:$N$300,11,FALSE)="x","x",ROUND(IF(VLOOKUP($E151,'Country Indicator Data'!$B$4:$N$300,11,FALSE)&gt;U$3,0,IF(VLOOKUP($E151,'Country Indicator Data'!$B$4:$N$300,11,FALSE)&lt;U$4,5,(U$3-VLOOKUP($E151,'Country Indicator Data'!$B$4:$N$300,11,FALSE))/(U$3-U$4)*5)),1))))</f>
        <v>3.6</v>
      </c>
      <c r="V151" s="163">
        <f>IF(LEN(E151)&gt;3,((IF(VLOOKUP($C151,'Regional Crises'!$B$1:$R$66,16,FALSE)="x","x",ROUND(IF(VLOOKUP($C151,'Regional Crises'!$B$1:$R$66,16,FALSE)&gt;V$3,0,IF(VLOOKUP($C151,'Regional Crises'!$B$1:$R$66,16,FALSE)&lt;V$4,5,(V$3-VLOOKUP($C151,'Regional Crises'!$B$1:$R$66,16,FALSE))/(V$3-V$4)*5)),1)))),(IF(VLOOKUP($E151,'Country Indicator Data'!$B$4:$N$300,12,FALSE)="x","x",ROUND(IF(VLOOKUP($E151,'Country Indicator Data'!$B$4:$N$300,12,FALSE)&gt;V$3,0,IF(VLOOKUP($E151,'Country Indicator Data'!$B$4:$N$300,12,FALSE)&lt;V$4,5,(V$3-VLOOKUP($E151,'Country Indicator Data'!$B$4:$N$300,12,FALSE))/(V$3-V$4)*5)),1))))</f>
        <v>4.3</v>
      </c>
      <c r="W151" s="163">
        <f t="shared" si="57"/>
        <v>4</v>
      </c>
      <c r="X151" s="163">
        <f t="shared" si="58"/>
        <v>3.8</v>
      </c>
      <c r="Y151" s="184">
        <f>IF('Core Indicators'!FC148="x","x",IF('Core Indicators'!FC148&gt;=5,5,IF('Core Indicators'!FC148&gt;=4,4,IF('Core Indicators'!FC148&gt;=3,3,IF('Core Indicators'!FC148&gt;=2,2,IF('Core Indicators'!FC148&gt;=1,1,0))))))</f>
        <v>3</v>
      </c>
      <c r="Z151" s="163">
        <f t="shared" si="59"/>
        <v>3</v>
      </c>
      <c r="AA151" s="184">
        <f>'Crisis Indicator Data'!Y148</f>
        <v>0</v>
      </c>
      <c r="AB151" s="184">
        <f>'Crisis Indicator Data'!Z148</f>
        <v>0</v>
      </c>
      <c r="AC151" s="184">
        <f>'Crisis Indicator Data'!AA148</f>
        <v>0</v>
      </c>
      <c r="AD151" s="184">
        <f>'Crisis Indicator Data'!AB148</f>
        <v>1</v>
      </c>
      <c r="AE151" s="184">
        <f t="shared" si="60"/>
        <v>1</v>
      </c>
      <c r="AF151" s="184">
        <f>'Crisis Indicator Data'!AC148</f>
        <v>0</v>
      </c>
      <c r="AG151" s="184">
        <f>'Crisis Indicator Data'!AD148</f>
        <v>0</v>
      </c>
      <c r="AH151" s="184">
        <f t="shared" si="61"/>
        <v>0</v>
      </c>
      <c r="AI151" s="184">
        <f>'Crisis Indicator Data'!AE148</f>
        <v>2</v>
      </c>
      <c r="AJ151" s="184">
        <f>'Crisis Indicator Data'!AF148</f>
        <v>3</v>
      </c>
      <c r="AK151" s="184">
        <f>'Crisis Indicator Data'!AG148</f>
        <v>3</v>
      </c>
      <c r="AL151" s="184">
        <f t="shared" si="62"/>
        <v>5</v>
      </c>
      <c r="AM151" s="163">
        <f t="shared" si="63"/>
        <v>2</v>
      </c>
      <c r="AN151" s="163">
        <f t="shared" si="64"/>
        <v>2.5</v>
      </c>
    </row>
    <row r="152" spans="1:40" x14ac:dyDescent="0.35">
      <c r="A152" s="175" t="str">
        <f>'Crisis Indicator Data'!A149</f>
        <v>Darfur refugees in Chad</v>
      </c>
      <c r="B152" s="176" t="str">
        <f>'Crisis Indicator Data'!B149</f>
        <v>Displacement</v>
      </c>
      <c r="C152" s="176" t="str">
        <f>'Crisis Indicator Data'!C149</f>
        <v>TCD005</v>
      </c>
      <c r="D152" s="176" t="str">
        <f>'Crisis Indicator Data'!D149</f>
        <v>Chad</v>
      </c>
      <c r="E152" s="177" t="str">
        <f>'Crisis Indicator Data'!E149</f>
        <v>TCD</v>
      </c>
      <c r="F152" s="163">
        <f>IF(LEN(E152)&gt;3,(IF(VLOOKUP($C152,'Regional Crises'!$B$1:$R$66,7,FALSE)="x","x",ROUND(IF(VLOOKUP($C152,'Regional Crises'!$B$1:$R$66,7,FALSE)&gt;$F$3,5,IF(VLOOKUP($C152,'Regional Crises'!$B$1:$R$66,7,FALSE)&lt;F$4,0,($F$3-VLOOKUP($C152,'Regional Crises'!$B$1:$R$66,7,FALSE))/($F$3-$F$4)*5)),1))),IF(VLOOKUP($E152,'Country Indicator Data'!$B$4:$N$300,3,FALSE)="x","x",ROUND(IF(VLOOKUP($E152,'Country Indicator Data'!$B$4:$N$300,3,FALSE)&gt;$F$3,5,IF(VLOOKUP($E152,'Country Indicator Data'!$B$4:$N$300,3,FALSE)&lt;$F$4,0,($F$3-VLOOKUP($E152,'Country Indicator Data'!$B$4:$N$300,3,FALSE))/($F$3-$F$4)*5)),1)))</f>
        <v>1.8</v>
      </c>
      <c r="G152" s="163">
        <f>IF(LEN(E152)&gt;3,(IF(VLOOKUP($C152,'Regional Crises'!$B$1:$R$66,9,FALSE)="x","x",ROUND(IF(VLOOKUP($C152,'Regional Crises'!$B$1:$R$66,9,FALSE)&gt;G$3,5,IF(VLOOKUP($C152,'Regional Crises'!$B$1:$R$66,9,FALSE)&lt;G$4,0,(G$3-VLOOKUP($C152,'Regional Crises'!$B$1:$R$66,9,FALSE))/(G$3-G$4)*5)),1))),IF(VLOOKUP($E152,'Country Indicator Data'!$B$4:$N$300,5,FALSE)="x","x",ROUND(IF(VLOOKUP($E152,'Country Indicator Data'!$B$4:$N$300,5,FALSE)&gt;G$3,5,IF(VLOOKUP($E152,'Country Indicator Data'!$B$4:$N$300,5,FALSE)&lt;G$4,0,(G$3-VLOOKUP($E152,'Country Indicator Data'!$B$4:$N$300,5,FALSE))/(G$3-G$4)*5)),1)))</f>
        <v>3.8</v>
      </c>
      <c r="H152" s="163">
        <f t="shared" si="52"/>
        <v>2.8</v>
      </c>
      <c r="I152" s="163">
        <f>IF(LEN(E152)&gt;3,(IF(VLOOKUP($C152,'Regional Crises'!$B$1:$R$66,6,FALSE)="x","x",ROUND(IF(VLOOKUP($C152,'Regional Crises'!$B$1:$R$66,6,FALSE)&gt;I$3,5,IF(VLOOKUP($C152,'Regional Crises'!$B$1:$R$66,6,FALSE)&lt;I$4,0,5-(I$3-VLOOKUP($C152,'Regional Crises'!$B$1:$R$66,6,FALSE))/(I$3-I$4)*5)),1))),IF(VLOOKUP($E152,'Country Indicator Data'!$B$4:$N$300,2,FALSE)="x","x",ROUND(IF(VLOOKUP($E152,'Country Indicator Data'!$B$4:$N$300,2,FALSE)&gt;I$3,5,IF(VLOOKUP($E152,'Country Indicator Data'!$B$4:$N$300,2,FALSE)&lt;I$4,0,5-(I$3-VLOOKUP($E152,'Country Indicator Data'!$B$4:$N$300,2,FALSE))/(I$3-I$4)*5)),1)))</f>
        <v>4.5999999999999996</v>
      </c>
      <c r="J152" s="163">
        <f>IF(LEN(E152)&gt;3,(IF(VLOOKUP($C152,'Regional Crises'!$B$1:$R$66,8,FALSE)="x","x",ROUND(IF(VLOOKUP($C152,'Regional Crises'!$B$1:$R$66,8,FALSE)&gt;J$3,5,IF(VLOOKUP($C152,'Regional Crises'!$B$1:$R$66,8,FALSE)&lt;J$4,0,5-(J$3-VLOOKUP($C152,'Regional Crises'!$B$1:$R$66,8,FALSE))/(J$3-J$4)*5)),1))),IF(VLOOKUP($E152,'Country Indicator Data'!$B$4:$N$300,4,FALSE)="x","x",ROUND(IF(VLOOKUP($E152,'Country Indicator Data'!$B$4:$N$300,4,FALSE)&gt;J$3,5,IF(VLOOKUP($E152,'Country Indicator Data'!$B$4:$N$300,4,FALSE)&lt;J$4,0,5-(J$3-VLOOKUP($E152,'Country Indicator Data'!$B$4:$N$300,4,FALSE))/(J$3-J$4)*5)),1)))</f>
        <v>1.9</v>
      </c>
      <c r="K152" s="163">
        <f t="shared" si="53"/>
        <v>3.25</v>
      </c>
      <c r="L152" s="163">
        <f>IF(LEN(E152)&gt;3,(IF(VLOOKUP($C152,'Regional Crises'!$B$1:$R$66,10,FALSE)="x","x",ROUND(IF(VLOOKUP($C152,'Regional Crises'!$B$1:$R$66,10,FALSE)&gt;L$3,5,IF(VLOOKUP($C152,'Regional Crises'!$B$1:$R$66,10,FALSE)&lt;L$4,0,5-(L$3-VLOOKUP($C152,'Regional Crises'!$B$1:$R$66,10,FALSE))/(L$3-L$4)*5)),1))),IF(VLOOKUP($E152,'Country Indicator Data'!$B$4:$N$300,6,FALSE)="x","x",ROUND(IF(VLOOKUP($E152,'Country Indicator Data'!$B$4:$N$300,6,FALSE)&gt;L$3,5,IF(VLOOKUP($E152,'Country Indicator Data'!$B$4:$N$300,6,FALSE)&lt;L$4,0,5-(L$3-VLOOKUP($E152,'Country Indicator Data'!$B$4:$N$300,6,FALSE))/(L$3-L$4)*5)),1)))</f>
        <v>4.7</v>
      </c>
      <c r="M152" s="163">
        <f>IF(LEN(E152)&gt;3,(IF(VLOOKUP($C152,'Regional Crises'!$B$1:$R$66,11,FALSE)="x","x",ROUND(IF(VLOOKUP($C152,'Regional Crises'!$B$1:$R$66,11,FALSE)&gt;M$3,5,IF(VLOOKUP($C152,'Regional Crises'!$B$1:$R$66,11,FALSE)&lt;M$4,0,5-(M$3-VLOOKUP($C152,'Regional Crises'!$B$1:$R$66,11,FALSE))/(M$3-M$4)*5)),1))),IF(VLOOKUP($E152,'Country Indicator Data'!$B$4:$N$300,7,FALSE)="x","x",ROUND(IF(VLOOKUP($E152,'Country Indicator Data'!$B$4:$N$300,7,FALSE)&gt;M$3,5,IF(VLOOKUP($E152,'Country Indicator Data'!$B$4:$N$300,7,FALSE)&lt;M$4,0,5-(M$3-VLOOKUP($E152,'Country Indicator Data'!$B$4:$N$300,7,FALSE))/(M$3-M$4)*5)),1)))</f>
        <v>1.6</v>
      </c>
      <c r="N152" s="163">
        <f t="shared" si="54"/>
        <v>3.1500000000000004</v>
      </c>
      <c r="O152" s="163">
        <f t="shared" si="55"/>
        <v>3.0666666666666664</v>
      </c>
      <c r="P152" s="163">
        <f>IF(LEN(E152)&gt;3,VLOOKUP(C152,'Regional Crises'!$B$1:$R$69,12,FALSE),VLOOKUP(E152,'Country Indicator Data'!$B$4:$I$300,8,FALSE))</f>
        <v>5</v>
      </c>
      <c r="Q152" s="163">
        <f>IF(LEN(E152)&gt;3,((IF(VLOOKUP($C152,'Regional Crises'!$B$1:$R$66,13,FALSE)="x","x",ROUND(IF(VLOOKUP($C152,'Regional Crises'!$B$1:$R$66,13,FALSE)&gt;Q$3,5,IF(VLOOKUP($C152,'Regional Crises'!$B$1:$R$66,13,FALSE)&lt;Q$4,0,5-(LOG(Q$3)-LOG(VLOOKUP($C152,'Regional Crises'!$B$1:$R$66,13,FALSE)))/(LOG(Q$3)-LOG(Q$4))*5)),1)))),(IF(VLOOKUP($E152,'Country Indicator Data'!$B$4:$N$300,9,FALSE)="x","x",ROUND(IF(VLOOKUP($E152,'Country Indicator Data'!$B$4:$N$300,9,FALSE)&gt;Q$3,5,IF(VLOOKUP($E152,'Country Indicator Data'!$B$4:$N$300,9,FALSE)&lt;Q$4,0,5-(LOG(Q$3)-LOG(VLOOKUP($E152,'Country Indicator Data'!$B$4:$N$300,9,FALSE)))/(LOG(Q$3)-LOG(Q$4))*5)),1))))</f>
        <v>3.6</v>
      </c>
      <c r="R152" s="163">
        <f t="shared" si="56"/>
        <v>4.3</v>
      </c>
      <c r="S152" s="163">
        <f>IF(LEN(E152)&gt;3,((IF(VLOOKUP($C152,'Regional Crises'!$B$1:$R$66,17,FALSE)="x","x",ROUND(IF(VLOOKUP($C152,'Regional Crises'!$B$1:$R$66,17,FALSE)&gt;S$3,0,IF(VLOOKUP($C152,'Regional Crises'!$B$1:$R$66,17,FALSE)&lt;S$4,5,(S$3-VLOOKUP($C152,'Regional Crises'!$B$1:$R$66,17,FALSE))/(S$3-S$4)*5)),1)))),(IF(VLOOKUP($E152,'Country Indicator Data'!$B$4:$N$300,13,FALSE)="x","x",ROUND(IF(VLOOKUP($E152,'Country Indicator Data'!$B$4:$N$300,13,FALSE)&gt;S$3,0,IF(VLOOKUP($E152,'Country Indicator Data'!$B$4:$N$300,13,FALSE)&lt;S$4,5,(S$3-VLOOKUP($E152,'Country Indicator Data'!$B$4:$N$300,13,FALSE))/(S$3-S$4)*5)),1))))</f>
        <v>4</v>
      </c>
      <c r="T152" s="163">
        <f>IF(LEN(E152)&gt;3,((IF(VLOOKUP($C152,'Regional Crises'!$B$1:$R$66,14,FALSE)="x","x",ROUND(IF(VLOOKUP($C152,'Regional Crises'!$B$1:$R$66,14,FALSE)&gt;T$3,0,IF(VLOOKUP($C152,'Regional Crises'!$B$1:$R$66,14,FALSE)&lt;T$4,5,(T$3-VLOOKUP($C152,'Regional Crises'!$B$1:$R$66,14,FALSE))/(T$3-T$4)*5)),1)))),(IF(VLOOKUP($E152,'Country Indicator Data'!$B$4:$N$300,10,FALSE)="x","x",ROUND(IF(VLOOKUP($E152,'Country Indicator Data'!$B$4:$N$300,10,FALSE)&gt;T$3,0,IF(VLOOKUP($E152,'Country Indicator Data'!$B$4:$N$300,10,FALSE)&lt;T$4,5,(T$3-VLOOKUP($E152,'Country Indicator Data'!$B$4:$N$300,10,FALSE))/(T$3-T$4)*5)),1))))</f>
        <v>3.9</v>
      </c>
      <c r="U152" s="163">
        <f>IF(LEN(E152)&gt;3,((IF(VLOOKUP($C152,'Regional Crises'!$B$1:$R$66,15,FALSE)="x","x",ROUND(IF(VLOOKUP($C152,'Regional Crises'!$B$1:$R$66,15,FALSE)&gt;U$3,0,IF(VLOOKUP($C152,'Regional Crises'!$B$1:$R$66,15,FALSE)&lt;U$4,5,(U$3-VLOOKUP($C152,'Regional Crises'!$B$1:$R$66,15,FALSE))/(U$3-U$4)*5)),1)))),(IF(VLOOKUP($E152,'Country Indicator Data'!$B$4:$N$300,11,FALSE)="x","x",ROUND(IF(VLOOKUP($E152,'Country Indicator Data'!$B$4:$N$300,11,FALSE)&gt;U$3,0,IF(VLOOKUP($E152,'Country Indicator Data'!$B$4:$N$300,11,FALSE)&lt;U$4,5,(U$3-VLOOKUP($E152,'Country Indicator Data'!$B$4:$N$300,11,FALSE))/(U$3-U$4)*5)),1))))</f>
        <v>3.6</v>
      </c>
      <c r="V152" s="163">
        <f>IF(LEN(E152)&gt;3,((IF(VLOOKUP($C152,'Regional Crises'!$B$1:$R$66,16,FALSE)="x","x",ROUND(IF(VLOOKUP($C152,'Regional Crises'!$B$1:$R$66,16,FALSE)&gt;V$3,0,IF(VLOOKUP($C152,'Regional Crises'!$B$1:$R$66,16,FALSE)&lt;V$4,5,(V$3-VLOOKUP($C152,'Regional Crises'!$B$1:$R$66,16,FALSE))/(V$3-V$4)*5)),1)))),(IF(VLOOKUP($E152,'Country Indicator Data'!$B$4:$N$300,12,FALSE)="x","x",ROUND(IF(VLOOKUP($E152,'Country Indicator Data'!$B$4:$N$300,12,FALSE)&gt;V$3,0,IF(VLOOKUP($E152,'Country Indicator Data'!$B$4:$N$300,12,FALSE)&lt;V$4,5,(V$3-VLOOKUP($E152,'Country Indicator Data'!$B$4:$N$300,12,FALSE))/(V$3-V$4)*5)),1))))</f>
        <v>4.3</v>
      </c>
      <c r="W152" s="163">
        <f t="shared" si="57"/>
        <v>4</v>
      </c>
      <c r="X152" s="163">
        <f t="shared" si="58"/>
        <v>3.8</v>
      </c>
      <c r="Y152" s="184">
        <f>IF('Core Indicators'!FC149="x","x",IF('Core Indicators'!FC149&gt;=5,5,IF('Core Indicators'!FC149&gt;=4,4,IF('Core Indicators'!FC149&gt;=3,3,IF('Core Indicators'!FC149&gt;=2,2,IF('Core Indicators'!FC149&gt;=1,1,0))))))</f>
        <v>3</v>
      </c>
      <c r="Z152" s="163">
        <f t="shared" si="59"/>
        <v>3</v>
      </c>
      <c r="AA152" s="184">
        <f>'Crisis Indicator Data'!Y149</f>
        <v>0</v>
      </c>
      <c r="AB152" s="184">
        <f>'Crisis Indicator Data'!Z149</f>
        <v>0</v>
      </c>
      <c r="AC152" s="184">
        <f>'Crisis Indicator Data'!AA149</f>
        <v>0</v>
      </c>
      <c r="AD152" s="184">
        <f>'Crisis Indicator Data'!AB149</f>
        <v>1</v>
      </c>
      <c r="AE152" s="184">
        <f t="shared" si="60"/>
        <v>1</v>
      </c>
      <c r="AF152" s="184">
        <f>'Crisis Indicator Data'!AC149</f>
        <v>0</v>
      </c>
      <c r="AG152" s="184">
        <f>'Crisis Indicator Data'!AD149</f>
        <v>0</v>
      </c>
      <c r="AH152" s="184">
        <f t="shared" si="61"/>
        <v>0</v>
      </c>
      <c r="AI152" s="184">
        <f>'Crisis Indicator Data'!AE149</f>
        <v>0</v>
      </c>
      <c r="AJ152" s="184">
        <f>'Crisis Indicator Data'!AF149</f>
        <v>3</v>
      </c>
      <c r="AK152" s="184">
        <f>'Crisis Indicator Data'!AG149</f>
        <v>3</v>
      </c>
      <c r="AL152" s="184">
        <f t="shared" si="62"/>
        <v>4</v>
      </c>
      <c r="AM152" s="163">
        <f t="shared" si="63"/>
        <v>2</v>
      </c>
      <c r="AN152" s="163">
        <f t="shared" si="64"/>
        <v>2.5</v>
      </c>
    </row>
    <row r="153" spans="1:40" x14ac:dyDescent="0.35">
      <c r="A153" s="175" t="str">
        <f>'Crisis Indicator Data'!A150</f>
        <v>Conflict in northern region</v>
      </c>
      <c r="B153" s="176" t="str">
        <f>'Crisis Indicator Data'!B150</f>
        <v>Conflict,Displacement,Violence</v>
      </c>
      <c r="C153" s="176" t="str">
        <f>'Crisis Indicator Data'!C150</f>
        <v>TGO002</v>
      </c>
      <c r="D153" s="176" t="str">
        <f>'Crisis Indicator Data'!D150</f>
        <v>Togo</v>
      </c>
      <c r="E153" s="177" t="str">
        <f>'Crisis Indicator Data'!E150</f>
        <v>TGO</v>
      </c>
      <c r="F153" s="163">
        <f>IF(LEN(E153)&gt;3,(IF(VLOOKUP($C153,'Regional Crises'!$B$1:$R$66,7,FALSE)="x","x",ROUND(IF(VLOOKUP($C153,'Regional Crises'!$B$1:$R$66,7,FALSE)&gt;$F$3,5,IF(VLOOKUP($C153,'Regional Crises'!$B$1:$R$66,7,FALSE)&lt;F$4,0,($F$3-VLOOKUP($C153,'Regional Crises'!$B$1:$R$66,7,FALSE))/($F$3-$F$4)*5)),1))),IF(VLOOKUP($E153,'Country Indicator Data'!$B$4:$N$300,3,FALSE)="x","x",ROUND(IF(VLOOKUP($E153,'Country Indicator Data'!$B$4:$N$300,3,FALSE)&gt;$F$3,5,IF(VLOOKUP($E153,'Country Indicator Data'!$B$4:$N$300,3,FALSE)&lt;$F$4,0,($F$3-VLOOKUP($E153,'Country Indicator Data'!$B$4:$N$300,3,FALSE))/($F$3-$F$4)*5)),1)))</f>
        <v>3.2</v>
      </c>
      <c r="G153" s="163">
        <f>IF(LEN(E153)&gt;3,(IF(VLOOKUP($C153,'Regional Crises'!$B$1:$R$66,9,FALSE)="x","x",ROUND(IF(VLOOKUP($C153,'Regional Crises'!$B$1:$R$66,9,FALSE)&gt;G$3,5,IF(VLOOKUP($C153,'Regional Crises'!$B$1:$R$66,9,FALSE)&lt;G$4,0,(G$3-VLOOKUP($C153,'Regional Crises'!$B$1:$R$66,9,FALSE))/(G$3-G$4)*5)),1))),IF(VLOOKUP($E153,'Country Indicator Data'!$B$4:$N$300,5,FALSE)="x","x",ROUND(IF(VLOOKUP($E153,'Country Indicator Data'!$B$4:$N$300,5,FALSE)&gt;G$3,5,IF(VLOOKUP($E153,'Country Indicator Data'!$B$4:$N$300,5,FALSE)&lt;G$4,0,(G$3-VLOOKUP($E153,'Country Indicator Data'!$B$4:$N$300,5,FALSE))/(G$3-G$4)*5)),1)))</f>
        <v>2.6</v>
      </c>
      <c r="H153" s="163">
        <f t="shared" si="52"/>
        <v>2.9000000000000004</v>
      </c>
      <c r="I153" s="163">
        <f>IF(LEN(E153)&gt;3,(IF(VLOOKUP($C153,'Regional Crises'!$B$1:$R$66,6,FALSE)="x","x",ROUND(IF(VLOOKUP($C153,'Regional Crises'!$B$1:$R$66,6,FALSE)&gt;I$3,5,IF(VLOOKUP($C153,'Regional Crises'!$B$1:$R$66,6,FALSE)&lt;I$4,0,5-(I$3-VLOOKUP($C153,'Regional Crises'!$B$1:$R$66,6,FALSE))/(I$3-I$4)*5)),1))),IF(VLOOKUP($E153,'Country Indicator Data'!$B$4:$N$300,2,FALSE)="x","x",ROUND(IF(VLOOKUP($E153,'Country Indicator Data'!$B$4:$N$300,2,FALSE)&gt;I$3,5,IF(VLOOKUP($E153,'Country Indicator Data'!$B$4:$N$300,2,FALSE)&lt;I$4,0,5-(I$3-VLOOKUP($E153,'Country Indicator Data'!$B$4:$N$300,2,FALSE))/(I$3-I$4)*5)),1)))</f>
        <v>3.7</v>
      </c>
      <c r="J153" s="163">
        <f>IF(LEN(E153)&gt;3,(IF(VLOOKUP($C153,'Regional Crises'!$B$1:$R$66,8,FALSE)="x","x",ROUND(IF(VLOOKUP($C153,'Regional Crises'!$B$1:$R$66,8,FALSE)&gt;J$3,5,IF(VLOOKUP($C153,'Regional Crises'!$B$1:$R$66,8,FALSE)&lt;J$4,0,5-(J$3-VLOOKUP($C153,'Regional Crises'!$B$1:$R$66,8,FALSE))/(J$3-J$4)*5)),1))),IF(VLOOKUP($E153,'Country Indicator Data'!$B$4:$N$300,4,FALSE)="x","x",ROUND(IF(VLOOKUP($E153,'Country Indicator Data'!$B$4:$N$300,4,FALSE)&gt;J$3,5,IF(VLOOKUP($E153,'Country Indicator Data'!$B$4:$N$300,4,FALSE)&lt;J$4,0,5-(J$3-VLOOKUP($E153,'Country Indicator Data'!$B$4:$N$300,4,FALSE))/(J$3-J$4)*5)),1)))</f>
        <v>0</v>
      </c>
      <c r="K153" s="163">
        <f t="shared" si="53"/>
        <v>1.85</v>
      </c>
      <c r="L153" s="163">
        <f>IF(LEN(E153)&gt;3,(IF(VLOOKUP($C153,'Regional Crises'!$B$1:$R$66,10,FALSE)="x","x",ROUND(IF(VLOOKUP($C153,'Regional Crises'!$B$1:$R$66,10,FALSE)&gt;L$3,5,IF(VLOOKUP($C153,'Regional Crises'!$B$1:$R$66,10,FALSE)&lt;L$4,0,5-(L$3-VLOOKUP($C153,'Regional Crises'!$B$1:$R$66,10,FALSE))/(L$3-L$4)*5)),1))),IF(VLOOKUP($E153,'Country Indicator Data'!$B$4:$N$300,6,FALSE)="x","x",ROUND(IF(VLOOKUP($E153,'Country Indicator Data'!$B$4:$N$300,6,FALSE)&gt;L$3,5,IF(VLOOKUP($E153,'Country Indicator Data'!$B$4:$N$300,6,FALSE)&lt;L$4,0,5-(L$3-VLOOKUP($E153,'Country Indicator Data'!$B$4:$N$300,6,FALSE))/(L$3-L$4)*5)),1)))</f>
        <v>3.8</v>
      </c>
      <c r="M153" s="163">
        <f>IF(LEN(E153)&gt;3,(IF(VLOOKUP($C153,'Regional Crises'!$B$1:$R$66,11,FALSE)="x","x",ROUND(IF(VLOOKUP($C153,'Regional Crises'!$B$1:$R$66,11,FALSE)&gt;M$3,5,IF(VLOOKUP($C153,'Regional Crises'!$B$1:$R$66,11,FALSE)&lt;M$4,0,5-(M$3-VLOOKUP($C153,'Regional Crises'!$B$1:$R$66,11,FALSE))/(M$3-M$4)*5)),1))),IF(VLOOKUP($E153,'Country Indicator Data'!$B$4:$N$300,7,FALSE)="x","x",ROUND(IF(VLOOKUP($E153,'Country Indicator Data'!$B$4:$N$300,7,FALSE)&gt;M$3,5,IF(VLOOKUP($E153,'Country Indicator Data'!$B$4:$N$300,7,FALSE)&lt;M$4,0,5-(M$3-VLOOKUP($E153,'Country Indicator Data'!$B$4:$N$300,7,FALSE))/(M$3-M$4)*5)),1)))</f>
        <v>2.2999999999999998</v>
      </c>
      <c r="N153" s="163">
        <f t="shared" si="54"/>
        <v>3.05</v>
      </c>
      <c r="O153" s="163">
        <f t="shared" si="55"/>
        <v>2.6</v>
      </c>
      <c r="P153" s="163">
        <f>IF(LEN(E153)&gt;3,VLOOKUP(C153,'Regional Crises'!$B$1:$R$69,12,FALSE),VLOOKUP(E153,'Country Indicator Data'!$B$4:$I$300,8,FALSE))</f>
        <v>2</v>
      </c>
      <c r="Q153" s="163">
        <f>IF(LEN(E153)&gt;3,((IF(VLOOKUP($C153,'Regional Crises'!$B$1:$R$66,13,FALSE)="x","x",ROUND(IF(VLOOKUP($C153,'Regional Crises'!$B$1:$R$66,13,FALSE)&gt;Q$3,5,IF(VLOOKUP($C153,'Regional Crises'!$B$1:$R$66,13,FALSE)&lt;Q$4,0,5-(LOG(Q$3)-LOG(VLOOKUP($C153,'Regional Crises'!$B$1:$R$66,13,FALSE)))/(LOG(Q$3)-LOG(Q$4))*5)),1)))),(IF(VLOOKUP($E153,'Country Indicator Data'!$B$4:$N$300,9,FALSE)="x","x",ROUND(IF(VLOOKUP($E153,'Country Indicator Data'!$B$4:$N$300,9,FALSE)&gt;Q$3,5,IF(VLOOKUP($E153,'Country Indicator Data'!$B$4:$N$300,9,FALSE)&lt;Q$4,0,5-(LOG(Q$3)-LOG(VLOOKUP($E153,'Country Indicator Data'!$B$4:$N$300,9,FALSE)))/(LOG(Q$3)-LOG(Q$4))*5)),1))))</f>
        <v>2.8</v>
      </c>
      <c r="R153" s="163">
        <f t="shared" si="56"/>
        <v>2.4</v>
      </c>
      <c r="S153" s="163">
        <f>IF(LEN(E153)&gt;3,((IF(VLOOKUP($C153,'Regional Crises'!$B$1:$R$66,17,FALSE)="x","x",ROUND(IF(VLOOKUP($C153,'Regional Crises'!$B$1:$R$66,17,FALSE)&gt;S$3,0,IF(VLOOKUP($C153,'Regional Crises'!$B$1:$R$66,17,FALSE)&lt;S$4,5,(S$3-VLOOKUP($C153,'Regional Crises'!$B$1:$R$66,17,FALSE))/(S$3-S$4)*5)),1)))),(IF(VLOOKUP($E153,'Country Indicator Data'!$B$4:$N$300,13,FALSE)="x","x",ROUND(IF(VLOOKUP($E153,'Country Indicator Data'!$B$4:$N$300,13,FALSE)&gt;S$3,0,IF(VLOOKUP($E153,'Country Indicator Data'!$B$4:$N$300,13,FALSE)&lt;S$4,5,(S$3-VLOOKUP($E153,'Country Indicator Data'!$B$4:$N$300,13,FALSE))/(S$3-S$4)*5)),1))))</f>
        <v>3.5</v>
      </c>
      <c r="T153" s="163">
        <f>IF(LEN(E153)&gt;3,((IF(VLOOKUP($C153,'Regional Crises'!$B$1:$R$66,14,FALSE)="x","x",ROUND(IF(VLOOKUP($C153,'Regional Crises'!$B$1:$R$66,14,FALSE)&gt;T$3,0,IF(VLOOKUP($C153,'Regional Crises'!$B$1:$R$66,14,FALSE)&lt;T$4,5,(T$3-VLOOKUP($C153,'Regional Crises'!$B$1:$R$66,14,FALSE))/(T$3-T$4)*5)),1)))),(IF(VLOOKUP($E153,'Country Indicator Data'!$B$4:$N$300,10,FALSE)="x","x",ROUND(IF(VLOOKUP($E153,'Country Indicator Data'!$B$4:$N$300,10,FALSE)&gt;T$3,0,IF(VLOOKUP($E153,'Country Indicator Data'!$B$4:$N$300,10,FALSE)&lt;T$4,5,(T$3-VLOOKUP($E153,'Country Indicator Data'!$B$4:$N$300,10,FALSE))/(T$3-T$4)*5)),1))))</f>
        <v>3.1</v>
      </c>
      <c r="U153" s="163">
        <f>IF(LEN(E153)&gt;3,((IF(VLOOKUP($C153,'Regional Crises'!$B$1:$R$66,15,FALSE)="x","x",ROUND(IF(VLOOKUP($C153,'Regional Crises'!$B$1:$R$66,15,FALSE)&gt;U$3,0,IF(VLOOKUP($C153,'Regional Crises'!$B$1:$R$66,15,FALSE)&lt;U$4,5,(U$3-VLOOKUP($C153,'Regional Crises'!$B$1:$R$66,15,FALSE))/(U$3-U$4)*5)),1)))),(IF(VLOOKUP($E153,'Country Indicator Data'!$B$4:$N$300,11,FALSE)="x","x",ROUND(IF(VLOOKUP($E153,'Country Indicator Data'!$B$4:$N$300,11,FALSE)&gt;U$3,0,IF(VLOOKUP($E153,'Country Indicator Data'!$B$4:$N$300,11,FALSE)&lt;U$4,5,(U$3-VLOOKUP($E153,'Country Indicator Data'!$B$4:$N$300,11,FALSE))/(U$3-U$4)*5)),1))))</f>
        <v>2.6</v>
      </c>
      <c r="V153" s="163">
        <f>IF(LEN(E153)&gt;3,((IF(VLOOKUP($C153,'Regional Crises'!$B$1:$R$66,16,FALSE)="x","x",ROUND(IF(VLOOKUP($C153,'Regional Crises'!$B$1:$R$66,16,FALSE)&gt;V$3,0,IF(VLOOKUP($C153,'Regional Crises'!$B$1:$R$66,16,FALSE)&lt;V$4,5,(V$3-VLOOKUP($C153,'Regional Crises'!$B$1:$R$66,16,FALSE))/(V$3-V$4)*5)),1)))),(IF(VLOOKUP($E153,'Country Indicator Data'!$B$4:$N$300,12,FALSE)="x","x",ROUND(IF(VLOOKUP($E153,'Country Indicator Data'!$B$4:$N$300,12,FALSE)&gt;V$3,0,IF(VLOOKUP($E153,'Country Indicator Data'!$B$4:$N$300,12,FALSE)&lt;V$4,5,(V$3-VLOOKUP($E153,'Country Indicator Data'!$B$4:$N$300,12,FALSE))/(V$3-V$4)*5)),1))))</f>
        <v>2.9</v>
      </c>
      <c r="W153" s="163">
        <f t="shared" si="57"/>
        <v>3</v>
      </c>
      <c r="X153" s="163">
        <f t="shared" si="58"/>
        <v>2.7</v>
      </c>
      <c r="Y153" s="184">
        <f>IF('Core Indicators'!FC150="x","x",IF('Core Indicators'!FC150&gt;=5,5,IF('Core Indicators'!FC150&gt;=4,4,IF('Core Indicators'!FC150&gt;=3,3,IF('Core Indicators'!FC150&gt;=2,2,IF('Core Indicators'!FC150&gt;=1,1,0))))))</f>
        <v>3</v>
      </c>
      <c r="Z153" s="163">
        <f t="shared" si="59"/>
        <v>3</v>
      </c>
      <c r="AA153" s="184">
        <f>'Crisis Indicator Data'!Y150</f>
        <v>1</v>
      </c>
      <c r="AB153" s="184">
        <f>'Crisis Indicator Data'!Z150</f>
        <v>0</v>
      </c>
      <c r="AC153" s="184">
        <f>'Crisis Indicator Data'!AA150</f>
        <v>0</v>
      </c>
      <c r="AD153" s="184">
        <f>'Crisis Indicator Data'!AB150</f>
        <v>0</v>
      </c>
      <c r="AE153" s="184">
        <f t="shared" si="60"/>
        <v>1</v>
      </c>
      <c r="AF153" s="184">
        <f>'Crisis Indicator Data'!AC150</f>
        <v>0</v>
      </c>
      <c r="AG153" s="184">
        <f>'Crisis Indicator Data'!AD150</f>
        <v>0</v>
      </c>
      <c r="AH153" s="184">
        <f t="shared" si="61"/>
        <v>0</v>
      </c>
      <c r="AI153" s="184">
        <f>'Crisis Indicator Data'!AE150</f>
        <v>0</v>
      </c>
      <c r="AJ153" s="184">
        <f>'Crisis Indicator Data'!AF150</f>
        <v>1</v>
      </c>
      <c r="AK153" s="184">
        <f>'Crisis Indicator Data'!AG150</f>
        <v>0</v>
      </c>
      <c r="AL153" s="184">
        <f t="shared" si="62"/>
        <v>1</v>
      </c>
      <c r="AM153" s="163">
        <f t="shared" si="63"/>
        <v>1</v>
      </c>
      <c r="AN153" s="163">
        <f t="shared" si="64"/>
        <v>2</v>
      </c>
    </row>
    <row r="154" spans="1:40" x14ac:dyDescent="0.35">
      <c r="A154" s="175" t="str">
        <f>'Crisis Indicator Data'!A151</f>
        <v>Multiple situations in Thailand</v>
      </c>
      <c r="B154" s="176" t="str">
        <f>'Crisis Indicator Data'!B151</f>
        <v>Conflict,Displacement</v>
      </c>
      <c r="C154" s="176" t="str">
        <f>'Crisis Indicator Data'!C151</f>
        <v>THA001</v>
      </c>
      <c r="D154" s="176" t="str">
        <f>'Crisis Indicator Data'!D151</f>
        <v>Thailand</v>
      </c>
      <c r="E154" s="177" t="str">
        <f>'Crisis Indicator Data'!E151</f>
        <v>THA</v>
      </c>
      <c r="F154" s="163">
        <f>IF(LEN(E154)&gt;3,(IF(VLOOKUP($C154,'Regional Crises'!$B$1:$R$66,7,FALSE)="x","x",ROUND(IF(VLOOKUP($C154,'Regional Crises'!$B$1:$R$66,7,FALSE)&gt;$F$3,5,IF(VLOOKUP($C154,'Regional Crises'!$B$1:$R$66,7,FALSE)&lt;F$4,0,($F$3-VLOOKUP($C154,'Regional Crises'!$B$1:$R$66,7,FALSE))/($F$3-$F$4)*5)),1))),IF(VLOOKUP($E154,'Country Indicator Data'!$B$4:$N$300,3,FALSE)="x","x",ROUND(IF(VLOOKUP($E154,'Country Indicator Data'!$B$4:$N$300,3,FALSE)&gt;$F$3,5,IF(VLOOKUP($E154,'Country Indicator Data'!$B$4:$N$300,3,FALSE)&lt;$F$4,0,($F$3-VLOOKUP($E154,'Country Indicator Data'!$B$4:$N$300,3,FALSE))/($F$3-$F$4)*5)),1)))</f>
        <v>2.1</v>
      </c>
      <c r="G154" s="163">
        <f>IF(LEN(E154)&gt;3,(IF(VLOOKUP($C154,'Regional Crises'!$B$1:$R$66,9,FALSE)="x","x",ROUND(IF(VLOOKUP($C154,'Regional Crises'!$B$1:$R$66,9,FALSE)&gt;G$3,5,IF(VLOOKUP($C154,'Regional Crises'!$B$1:$R$66,9,FALSE)&lt;G$4,0,(G$3-VLOOKUP($C154,'Regional Crises'!$B$1:$R$66,9,FALSE))/(G$3-G$4)*5)),1))),IF(VLOOKUP($E154,'Country Indicator Data'!$B$4:$N$300,5,FALSE)="x","x",ROUND(IF(VLOOKUP($E154,'Country Indicator Data'!$B$4:$N$300,5,FALSE)&gt;G$3,5,IF(VLOOKUP($E154,'Country Indicator Data'!$B$4:$N$300,5,FALSE)&lt;G$4,0,(G$3-VLOOKUP($E154,'Country Indicator Data'!$B$4:$N$300,5,FALSE))/(G$3-G$4)*5)),1)))</f>
        <v>3.1</v>
      </c>
      <c r="H154" s="163">
        <f t="shared" si="52"/>
        <v>2.6</v>
      </c>
      <c r="I154" s="163">
        <f>IF(LEN(E154)&gt;3,(IF(VLOOKUP($C154,'Regional Crises'!$B$1:$R$66,6,FALSE)="x","x",ROUND(IF(VLOOKUP($C154,'Regional Crises'!$B$1:$R$66,6,FALSE)&gt;I$3,5,IF(VLOOKUP($C154,'Regional Crises'!$B$1:$R$66,6,FALSE)&lt;I$4,0,5-(I$3-VLOOKUP($C154,'Regional Crises'!$B$1:$R$66,6,FALSE))/(I$3-I$4)*5)),1))),IF(VLOOKUP($E154,'Country Indicator Data'!$B$4:$N$300,2,FALSE)="x","x",ROUND(IF(VLOOKUP($E154,'Country Indicator Data'!$B$4:$N$300,2,FALSE)&gt;I$3,5,IF(VLOOKUP($E154,'Country Indicator Data'!$B$4:$N$300,2,FALSE)&lt;I$4,0,5-(I$3-VLOOKUP($E154,'Country Indicator Data'!$B$4:$N$300,2,FALSE))/(I$3-I$4)*5)),1)))</f>
        <v>1.6</v>
      </c>
      <c r="J154" s="163">
        <f>IF(LEN(E154)&gt;3,(IF(VLOOKUP($C154,'Regional Crises'!$B$1:$R$66,8,FALSE)="x","x",ROUND(IF(VLOOKUP($C154,'Regional Crises'!$B$1:$R$66,8,FALSE)&gt;J$3,5,IF(VLOOKUP($C154,'Regional Crises'!$B$1:$R$66,8,FALSE)&lt;J$4,0,5-(J$3-VLOOKUP($C154,'Regional Crises'!$B$1:$R$66,8,FALSE))/(J$3-J$4)*5)),1))),IF(VLOOKUP($E154,'Country Indicator Data'!$B$4:$N$300,4,FALSE)="x","x",ROUND(IF(VLOOKUP($E154,'Country Indicator Data'!$B$4:$N$300,4,FALSE)&gt;J$3,5,IF(VLOOKUP($E154,'Country Indicator Data'!$B$4:$N$300,4,FALSE)&lt;J$4,0,5-(J$3-VLOOKUP($E154,'Country Indicator Data'!$B$4:$N$300,4,FALSE))/(J$3-J$4)*5)),1)))</f>
        <v>0.5</v>
      </c>
      <c r="K154" s="163">
        <f t="shared" si="53"/>
        <v>1.05</v>
      </c>
      <c r="L154" s="163">
        <f>IF(LEN(E154)&gt;3,(IF(VLOOKUP($C154,'Regional Crises'!$B$1:$R$66,10,FALSE)="x","x",ROUND(IF(VLOOKUP($C154,'Regional Crises'!$B$1:$R$66,10,FALSE)&gt;L$3,5,IF(VLOOKUP($C154,'Regional Crises'!$B$1:$R$66,10,FALSE)&lt;L$4,0,5-(L$3-VLOOKUP($C154,'Regional Crises'!$B$1:$R$66,10,FALSE))/(L$3-L$4)*5)),1))),IF(VLOOKUP($E154,'Country Indicator Data'!$B$4:$N$300,6,FALSE)="x","x",ROUND(IF(VLOOKUP($E154,'Country Indicator Data'!$B$4:$N$300,6,FALSE)&gt;L$3,5,IF(VLOOKUP($E154,'Country Indicator Data'!$B$4:$N$300,6,FALSE)&lt;L$4,0,5-(L$3-VLOOKUP($E154,'Country Indicator Data'!$B$4:$N$300,6,FALSE))/(L$3-L$4)*5)),1)))</f>
        <v>2.5</v>
      </c>
      <c r="M154" s="163">
        <f>IF(LEN(E154)&gt;3,(IF(VLOOKUP($C154,'Regional Crises'!$B$1:$R$66,11,FALSE)="x","x",ROUND(IF(VLOOKUP($C154,'Regional Crises'!$B$1:$R$66,11,FALSE)&gt;M$3,5,IF(VLOOKUP($C154,'Regional Crises'!$B$1:$R$66,11,FALSE)&lt;M$4,0,5-(M$3-VLOOKUP($C154,'Regional Crises'!$B$1:$R$66,11,FALSE))/(M$3-M$4)*5)),1))),IF(VLOOKUP($E154,'Country Indicator Data'!$B$4:$N$300,7,FALSE)="x","x",ROUND(IF(VLOOKUP($E154,'Country Indicator Data'!$B$4:$N$300,7,FALSE)&gt;M$3,5,IF(VLOOKUP($E154,'Country Indicator Data'!$B$4:$N$300,7,FALSE)&lt;M$4,0,5-(M$3-VLOOKUP($E154,'Country Indicator Data'!$B$4:$N$300,7,FALSE))/(M$3-M$4)*5)),1)))</f>
        <v>1.2</v>
      </c>
      <c r="N154" s="163">
        <f t="shared" si="54"/>
        <v>1.85</v>
      </c>
      <c r="O154" s="163">
        <f t="shared" si="55"/>
        <v>1.8333333333333333</v>
      </c>
      <c r="P154" s="163">
        <f>IF(LEN(E154)&gt;3,VLOOKUP(C154,'Regional Crises'!$B$1:$R$69,12,FALSE),VLOOKUP(E154,'Country Indicator Data'!$B$4:$I$300,8,FALSE))</f>
        <v>3</v>
      </c>
      <c r="Q154" s="163">
        <f>IF(LEN(E154)&gt;3,((IF(VLOOKUP($C154,'Regional Crises'!$B$1:$R$66,13,FALSE)="x","x",ROUND(IF(VLOOKUP($C154,'Regional Crises'!$B$1:$R$66,13,FALSE)&gt;Q$3,5,IF(VLOOKUP($C154,'Regional Crises'!$B$1:$R$66,13,FALSE)&lt;Q$4,0,5-(LOG(Q$3)-LOG(VLOOKUP($C154,'Regional Crises'!$B$1:$R$66,13,FALSE)))/(LOG(Q$3)-LOG(Q$4))*5)),1)))),(IF(VLOOKUP($E154,'Country Indicator Data'!$B$4:$N$300,9,FALSE)="x","x",ROUND(IF(VLOOKUP($E154,'Country Indicator Data'!$B$4:$N$300,9,FALSE)&gt;Q$3,5,IF(VLOOKUP($E154,'Country Indicator Data'!$B$4:$N$300,9,FALSE)&lt;Q$4,0,5-(LOG(Q$3)-LOG(VLOOKUP($E154,'Country Indicator Data'!$B$4:$N$300,9,FALSE)))/(LOG(Q$3)-LOG(Q$4))*5)),1))))</f>
        <v>2.8</v>
      </c>
      <c r="R154" s="163">
        <f t="shared" si="56"/>
        <v>2.9</v>
      </c>
      <c r="S154" s="163">
        <f>IF(LEN(E154)&gt;3,((IF(VLOOKUP($C154,'Regional Crises'!$B$1:$R$66,17,FALSE)="x","x",ROUND(IF(VLOOKUP($C154,'Regional Crises'!$B$1:$R$66,17,FALSE)&gt;S$3,0,IF(VLOOKUP($C154,'Regional Crises'!$B$1:$R$66,17,FALSE)&lt;S$4,5,(S$3-VLOOKUP($C154,'Regional Crises'!$B$1:$R$66,17,FALSE))/(S$3-S$4)*5)),1)))),(IF(VLOOKUP($E154,'Country Indicator Data'!$B$4:$N$300,13,FALSE)="x","x",ROUND(IF(VLOOKUP($E154,'Country Indicator Data'!$B$4:$N$300,13,FALSE)&gt;S$3,0,IF(VLOOKUP($E154,'Country Indicator Data'!$B$4:$N$300,13,FALSE)&lt;S$4,5,(S$3-VLOOKUP($E154,'Country Indicator Data'!$B$4:$N$300,13,FALSE))/(S$3-S$4)*5)),1))))</f>
        <v>3.3</v>
      </c>
      <c r="T154" s="163">
        <f>IF(LEN(E154)&gt;3,((IF(VLOOKUP($C154,'Regional Crises'!$B$1:$R$66,14,FALSE)="x","x",ROUND(IF(VLOOKUP($C154,'Regional Crises'!$B$1:$R$66,14,FALSE)&gt;T$3,0,IF(VLOOKUP($C154,'Regional Crises'!$B$1:$R$66,14,FALSE)&lt;T$4,5,(T$3-VLOOKUP($C154,'Regional Crises'!$B$1:$R$66,14,FALSE))/(T$3-T$4)*5)),1)))),(IF(VLOOKUP($E154,'Country Indicator Data'!$B$4:$N$300,10,FALSE)="x","x",ROUND(IF(VLOOKUP($E154,'Country Indicator Data'!$B$4:$N$300,10,FALSE)&gt;T$3,0,IF(VLOOKUP($E154,'Country Indicator Data'!$B$4:$N$300,10,FALSE)&lt;T$4,5,(T$3-VLOOKUP($E154,'Country Indicator Data'!$B$4:$N$300,10,FALSE))/(T$3-T$4)*5)),1))))</f>
        <v>2.4</v>
      </c>
      <c r="U154" s="163">
        <f>IF(LEN(E154)&gt;3,((IF(VLOOKUP($C154,'Regional Crises'!$B$1:$R$66,15,FALSE)="x","x",ROUND(IF(VLOOKUP($C154,'Regional Crises'!$B$1:$R$66,15,FALSE)&gt;U$3,0,IF(VLOOKUP($C154,'Regional Crises'!$B$1:$R$66,15,FALSE)&lt;U$4,5,(U$3-VLOOKUP($C154,'Regional Crises'!$B$1:$R$66,15,FALSE))/(U$3-U$4)*5)),1)))),(IF(VLOOKUP($E154,'Country Indicator Data'!$B$4:$N$300,11,FALSE)="x","x",ROUND(IF(VLOOKUP($E154,'Country Indicator Data'!$B$4:$N$300,11,FALSE)&gt;U$3,0,IF(VLOOKUP($E154,'Country Indicator Data'!$B$4:$N$300,11,FALSE)&lt;U$4,5,(U$3-VLOOKUP($E154,'Country Indicator Data'!$B$4:$N$300,11,FALSE))/(U$3-U$4)*5)),1))))</f>
        <v>2.5</v>
      </c>
      <c r="V154" s="163">
        <f>IF(LEN(E154)&gt;3,((IF(VLOOKUP($C154,'Regional Crises'!$B$1:$R$66,16,FALSE)="x","x",ROUND(IF(VLOOKUP($C154,'Regional Crises'!$B$1:$R$66,16,FALSE)&gt;V$3,0,IF(VLOOKUP($C154,'Regional Crises'!$B$1:$R$66,16,FALSE)&lt;V$4,5,(V$3-VLOOKUP($C154,'Regional Crises'!$B$1:$R$66,16,FALSE))/(V$3-V$4)*5)),1)))),(IF(VLOOKUP($E154,'Country Indicator Data'!$B$4:$N$300,12,FALSE)="x","x",ROUND(IF(VLOOKUP($E154,'Country Indicator Data'!$B$4:$N$300,12,FALSE)&gt;V$3,0,IF(VLOOKUP($E154,'Country Indicator Data'!$B$4:$N$300,12,FALSE)&lt;V$4,5,(V$3-VLOOKUP($E154,'Country Indicator Data'!$B$4:$N$300,12,FALSE))/(V$3-V$4)*5)),1))))</f>
        <v>3.2</v>
      </c>
      <c r="W154" s="163">
        <f t="shared" si="57"/>
        <v>2.9</v>
      </c>
      <c r="X154" s="163">
        <f t="shared" si="58"/>
        <v>2.5</v>
      </c>
      <c r="Y154" s="184">
        <f>IF('Core Indicators'!FC151="x","x",IF('Core Indicators'!FC151&gt;=5,5,IF('Core Indicators'!FC151&gt;=4,4,IF('Core Indicators'!FC151&gt;=3,3,IF('Core Indicators'!FC151&gt;=2,2,IF('Core Indicators'!FC151&gt;=1,1,0))))))</f>
        <v>5</v>
      </c>
      <c r="Z154" s="163">
        <f t="shared" si="59"/>
        <v>5</v>
      </c>
      <c r="AA154" s="184">
        <f>'Crisis Indicator Data'!Y151</f>
        <v>1</v>
      </c>
      <c r="AB154" s="184">
        <f>'Crisis Indicator Data'!Z151</f>
        <v>0</v>
      </c>
      <c r="AC154" s="184">
        <f>'Crisis Indicator Data'!AA151</f>
        <v>1</v>
      </c>
      <c r="AD154" s="184">
        <f>'Crisis Indicator Data'!AB151</f>
        <v>0</v>
      </c>
      <c r="AE154" s="184">
        <f t="shared" si="60"/>
        <v>2</v>
      </c>
      <c r="AF154" s="184">
        <f>'Crisis Indicator Data'!AC151</f>
        <v>2</v>
      </c>
      <c r="AG154" s="184">
        <f>'Crisis Indicator Data'!AD151</f>
        <v>1</v>
      </c>
      <c r="AH154" s="184">
        <f t="shared" si="61"/>
        <v>3</v>
      </c>
      <c r="AI154" s="184">
        <f>'Crisis Indicator Data'!AE151</f>
        <v>0</v>
      </c>
      <c r="AJ154" s="184">
        <f>'Crisis Indicator Data'!AF151</f>
        <v>3</v>
      </c>
      <c r="AK154" s="184">
        <f>'Crisis Indicator Data'!AG151</f>
        <v>3</v>
      </c>
      <c r="AL154" s="184">
        <f t="shared" si="62"/>
        <v>4</v>
      </c>
      <c r="AM154" s="163">
        <f t="shared" si="63"/>
        <v>3</v>
      </c>
      <c r="AN154" s="163">
        <f t="shared" si="64"/>
        <v>4</v>
      </c>
    </row>
    <row r="155" spans="1:40" x14ac:dyDescent="0.35">
      <c r="A155" s="175" t="str">
        <f>'Crisis Indicator Data'!A152</f>
        <v>Myanmar refugees in Thailand</v>
      </c>
      <c r="B155" s="176" t="str">
        <f>'Crisis Indicator Data'!B152</f>
        <v>Conflict</v>
      </c>
      <c r="C155" s="176" t="str">
        <f>'Crisis Indicator Data'!C152</f>
        <v>THA003</v>
      </c>
      <c r="D155" s="176" t="str">
        <f>'Crisis Indicator Data'!D152</f>
        <v>Thailand</v>
      </c>
      <c r="E155" s="177" t="str">
        <f>'Crisis Indicator Data'!E152</f>
        <v>THA</v>
      </c>
      <c r="F155" s="163">
        <f>IF(LEN(E155)&gt;3,(IF(VLOOKUP($C155,'Regional Crises'!$B$1:$R$66,7,FALSE)="x","x",ROUND(IF(VLOOKUP($C155,'Regional Crises'!$B$1:$R$66,7,FALSE)&gt;$F$3,5,IF(VLOOKUP($C155,'Regional Crises'!$B$1:$R$66,7,FALSE)&lt;F$4,0,($F$3-VLOOKUP($C155,'Regional Crises'!$B$1:$R$66,7,FALSE))/($F$3-$F$4)*5)),1))),IF(VLOOKUP($E155,'Country Indicator Data'!$B$4:$N$300,3,FALSE)="x","x",ROUND(IF(VLOOKUP($E155,'Country Indicator Data'!$B$4:$N$300,3,FALSE)&gt;$F$3,5,IF(VLOOKUP($E155,'Country Indicator Data'!$B$4:$N$300,3,FALSE)&lt;$F$4,0,($F$3-VLOOKUP($E155,'Country Indicator Data'!$B$4:$N$300,3,FALSE))/($F$3-$F$4)*5)),1)))</f>
        <v>2.1</v>
      </c>
      <c r="G155" s="163">
        <f>IF(LEN(E155)&gt;3,(IF(VLOOKUP($C155,'Regional Crises'!$B$1:$R$66,9,FALSE)="x","x",ROUND(IF(VLOOKUP($C155,'Regional Crises'!$B$1:$R$66,9,FALSE)&gt;G$3,5,IF(VLOOKUP($C155,'Regional Crises'!$B$1:$R$66,9,FALSE)&lt;G$4,0,(G$3-VLOOKUP($C155,'Regional Crises'!$B$1:$R$66,9,FALSE))/(G$3-G$4)*5)),1))),IF(VLOOKUP($E155,'Country Indicator Data'!$B$4:$N$300,5,FALSE)="x","x",ROUND(IF(VLOOKUP($E155,'Country Indicator Data'!$B$4:$N$300,5,FALSE)&gt;G$3,5,IF(VLOOKUP($E155,'Country Indicator Data'!$B$4:$N$300,5,FALSE)&lt;G$4,0,(G$3-VLOOKUP($E155,'Country Indicator Data'!$B$4:$N$300,5,FALSE))/(G$3-G$4)*5)),1)))</f>
        <v>3.1</v>
      </c>
      <c r="H155" s="163">
        <f t="shared" si="52"/>
        <v>2.6</v>
      </c>
      <c r="I155" s="163">
        <f>IF(LEN(E155)&gt;3,(IF(VLOOKUP($C155,'Regional Crises'!$B$1:$R$66,6,FALSE)="x","x",ROUND(IF(VLOOKUP($C155,'Regional Crises'!$B$1:$R$66,6,FALSE)&gt;I$3,5,IF(VLOOKUP($C155,'Regional Crises'!$B$1:$R$66,6,FALSE)&lt;I$4,0,5-(I$3-VLOOKUP($C155,'Regional Crises'!$B$1:$R$66,6,FALSE))/(I$3-I$4)*5)),1))),IF(VLOOKUP($E155,'Country Indicator Data'!$B$4:$N$300,2,FALSE)="x","x",ROUND(IF(VLOOKUP($E155,'Country Indicator Data'!$B$4:$N$300,2,FALSE)&gt;I$3,5,IF(VLOOKUP($E155,'Country Indicator Data'!$B$4:$N$300,2,FALSE)&lt;I$4,0,5-(I$3-VLOOKUP($E155,'Country Indicator Data'!$B$4:$N$300,2,FALSE))/(I$3-I$4)*5)),1)))</f>
        <v>1.6</v>
      </c>
      <c r="J155" s="163">
        <f>IF(LEN(E155)&gt;3,(IF(VLOOKUP($C155,'Regional Crises'!$B$1:$R$66,8,FALSE)="x","x",ROUND(IF(VLOOKUP($C155,'Regional Crises'!$B$1:$R$66,8,FALSE)&gt;J$3,5,IF(VLOOKUP($C155,'Regional Crises'!$B$1:$R$66,8,FALSE)&lt;J$4,0,5-(J$3-VLOOKUP($C155,'Regional Crises'!$B$1:$R$66,8,FALSE))/(J$3-J$4)*5)),1))),IF(VLOOKUP($E155,'Country Indicator Data'!$B$4:$N$300,4,FALSE)="x","x",ROUND(IF(VLOOKUP($E155,'Country Indicator Data'!$B$4:$N$300,4,FALSE)&gt;J$3,5,IF(VLOOKUP($E155,'Country Indicator Data'!$B$4:$N$300,4,FALSE)&lt;J$4,0,5-(J$3-VLOOKUP($E155,'Country Indicator Data'!$B$4:$N$300,4,FALSE))/(J$3-J$4)*5)),1)))</f>
        <v>0.5</v>
      </c>
      <c r="K155" s="163">
        <f t="shared" si="53"/>
        <v>1.05</v>
      </c>
      <c r="L155" s="163">
        <f>IF(LEN(E155)&gt;3,(IF(VLOOKUP($C155,'Regional Crises'!$B$1:$R$66,10,FALSE)="x","x",ROUND(IF(VLOOKUP($C155,'Regional Crises'!$B$1:$R$66,10,FALSE)&gt;L$3,5,IF(VLOOKUP($C155,'Regional Crises'!$B$1:$R$66,10,FALSE)&lt;L$4,0,5-(L$3-VLOOKUP($C155,'Regional Crises'!$B$1:$R$66,10,FALSE))/(L$3-L$4)*5)),1))),IF(VLOOKUP($E155,'Country Indicator Data'!$B$4:$N$300,6,FALSE)="x","x",ROUND(IF(VLOOKUP($E155,'Country Indicator Data'!$B$4:$N$300,6,FALSE)&gt;L$3,5,IF(VLOOKUP($E155,'Country Indicator Data'!$B$4:$N$300,6,FALSE)&lt;L$4,0,5-(L$3-VLOOKUP($E155,'Country Indicator Data'!$B$4:$N$300,6,FALSE))/(L$3-L$4)*5)),1)))</f>
        <v>2.5</v>
      </c>
      <c r="M155" s="163">
        <f>IF(LEN(E155)&gt;3,(IF(VLOOKUP($C155,'Regional Crises'!$B$1:$R$66,11,FALSE)="x","x",ROUND(IF(VLOOKUP($C155,'Regional Crises'!$B$1:$R$66,11,FALSE)&gt;M$3,5,IF(VLOOKUP($C155,'Regional Crises'!$B$1:$R$66,11,FALSE)&lt;M$4,0,5-(M$3-VLOOKUP($C155,'Regional Crises'!$B$1:$R$66,11,FALSE))/(M$3-M$4)*5)),1))),IF(VLOOKUP($E155,'Country Indicator Data'!$B$4:$N$300,7,FALSE)="x","x",ROUND(IF(VLOOKUP($E155,'Country Indicator Data'!$B$4:$N$300,7,FALSE)&gt;M$3,5,IF(VLOOKUP($E155,'Country Indicator Data'!$B$4:$N$300,7,FALSE)&lt;M$4,0,5-(M$3-VLOOKUP($E155,'Country Indicator Data'!$B$4:$N$300,7,FALSE))/(M$3-M$4)*5)),1)))</f>
        <v>1.2</v>
      </c>
      <c r="N155" s="163">
        <f t="shared" si="54"/>
        <v>1.85</v>
      </c>
      <c r="O155" s="163">
        <f t="shared" si="55"/>
        <v>1.8333333333333333</v>
      </c>
      <c r="P155" s="163">
        <f>IF(LEN(E155)&gt;3,VLOOKUP(C155,'Regional Crises'!$B$1:$R$69,12,FALSE),VLOOKUP(E155,'Country Indicator Data'!$B$4:$I$300,8,FALSE))</f>
        <v>3</v>
      </c>
      <c r="Q155" s="163">
        <f>IF(LEN(E155)&gt;3,((IF(VLOOKUP($C155,'Regional Crises'!$B$1:$R$66,13,FALSE)="x","x",ROUND(IF(VLOOKUP($C155,'Regional Crises'!$B$1:$R$66,13,FALSE)&gt;Q$3,5,IF(VLOOKUP($C155,'Regional Crises'!$B$1:$R$66,13,FALSE)&lt;Q$4,0,5-(LOG(Q$3)-LOG(VLOOKUP($C155,'Regional Crises'!$B$1:$R$66,13,FALSE)))/(LOG(Q$3)-LOG(Q$4))*5)),1)))),(IF(VLOOKUP($E155,'Country Indicator Data'!$B$4:$N$300,9,FALSE)="x","x",ROUND(IF(VLOOKUP($E155,'Country Indicator Data'!$B$4:$N$300,9,FALSE)&gt;Q$3,5,IF(VLOOKUP($E155,'Country Indicator Data'!$B$4:$N$300,9,FALSE)&lt;Q$4,0,5-(LOG(Q$3)-LOG(VLOOKUP($E155,'Country Indicator Data'!$B$4:$N$300,9,FALSE)))/(LOG(Q$3)-LOG(Q$4))*5)),1))))</f>
        <v>2.8</v>
      </c>
      <c r="R155" s="163">
        <f t="shared" si="56"/>
        <v>2.9</v>
      </c>
      <c r="S155" s="163">
        <f>IF(LEN(E155)&gt;3,((IF(VLOOKUP($C155,'Regional Crises'!$B$1:$R$66,17,FALSE)="x","x",ROUND(IF(VLOOKUP($C155,'Regional Crises'!$B$1:$R$66,17,FALSE)&gt;S$3,0,IF(VLOOKUP($C155,'Regional Crises'!$B$1:$R$66,17,FALSE)&lt;S$4,5,(S$3-VLOOKUP($C155,'Regional Crises'!$B$1:$R$66,17,FALSE))/(S$3-S$4)*5)),1)))),(IF(VLOOKUP($E155,'Country Indicator Data'!$B$4:$N$300,13,FALSE)="x","x",ROUND(IF(VLOOKUP($E155,'Country Indicator Data'!$B$4:$N$300,13,FALSE)&gt;S$3,0,IF(VLOOKUP($E155,'Country Indicator Data'!$B$4:$N$300,13,FALSE)&lt;S$4,5,(S$3-VLOOKUP($E155,'Country Indicator Data'!$B$4:$N$300,13,FALSE))/(S$3-S$4)*5)),1))))</f>
        <v>3.3</v>
      </c>
      <c r="T155" s="163">
        <f>IF(LEN(E155)&gt;3,((IF(VLOOKUP($C155,'Regional Crises'!$B$1:$R$66,14,FALSE)="x","x",ROUND(IF(VLOOKUP($C155,'Regional Crises'!$B$1:$R$66,14,FALSE)&gt;T$3,0,IF(VLOOKUP($C155,'Regional Crises'!$B$1:$R$66,14,FALSE)&lt;T$4,5,(T$3-VLOOKUP($C155,'Regional Crises'!$B$1:$R$66,14,FALSE))/(T$3-T$4)*5)),1)))),(IF(VLOOKUP($E155,'Country Indicator Data'!$B$4:$N$300,10,FALSE)="x","x",ROUND(IF(VLOOKUP($E155,'Country Indicator Data'!$B$4:$N$300,10,FALSE)&gt;T$3,0,IF(VLOOKUP($E155,'Country Indicator Data'!$B$4:$N$300,10,FALSE)&lt;T$4,5,(T$3-VLOOKUP($E155,'Country Indicator Data'!$B$4:$N$300,10,FALSE))/(T$3-T$4)*5)),1))))</f>
        <v>2.4</v>
      </c>
      <c r="U155" s="163">
        <f>IF(LEN(E155)&gt;3,((IF(VLOOKUP($C155,'Regional Crises'!$B$1:$R$66,15,FALSE)="x","x",ROUND(IF(VLOOKUP($C155,'Regional Crises'!$B$1:$R$66,15,FALSE)&gt;U$3,0,IF(VLOOKUP($C155,'Regional Crises'!$B$1:$R$66,15,FALSE)&lt;U$4,5,(U$3-VLOOKUP($C155,'Regional Crises'!$B$1:$R$66,15,FALSE))/(U$3-U$4)*5)),1)))),(IF(VLOOKUP($E155,'Country Indicator Data'!$B$4:$N$300,11,FALSE)="x","x",ROUND(IF(VLOOKUP($E155,'Country Indicator Data'!$B$4:$N$300,11,FALSE)&gt;U$3,0,IF(VLOOKUP($E155,'Country Indicator Data'!$B$4:$N$300,11,FALSE)&lt;U$4,5,(U$3-VLOOKUP($E155,'Country Indicator Data'!$B$4:$N$300,11,FALSE))/(U$3-U$4)*5)),1))))</f>
        <v>2.5</v>
      </c>
      <c r="V155" s="163">
        <f>IF(LEN(E155)&gt;3,((IF(VLOOKUP($C155,'Regional Crises'!$B$1:$R$66,16,FALSE)="x","x",ROUND(IF(VLOOKUP($C155,'Regional Crises'!$B$1:$R$66,16,FALSE)&gt;V$3,0,IF(VLOOKUP($C155,'Regional Crises'!$B$1:$R$66,16,FALSE)&lt;V$4,5,(V$3-VLOOKUP($C155,'Regional Crises'!$B$1:$R$66,16,FALSE))/(V$3-V$4)*5)),1)))),(IF(VLOOKUP($E155,'Country Indicator Data'!$B$4:$N$300,12,FALSE)="x","x",ROUND(IF(VLOOKUP($E155,'Country Indicator Data'!$B$4:$N$300,12,FALSE)&gt;V$3,0,IF(VLOOKUP($E155,'Country Indicator Data'!$B$4:$N$300,12,FALSE)&lt;V$4,5,(V$3-VLOOKUP($E155,'Country Indicator Data'!$B$4:$N$300,12,FALSE))/(V$3-V$4)*5)),1))))</f>
        <v>3.2</v>
      </c>
      <c r="W155" s="163">
        <f t="shared" si="57"/>
        <v>2.9</v>
      </c>
      <c r="X155" s="163">
        <f t="shared" si="58"/>
        <v>2.5</v>
      </c>
      <c r="Y155" s="184">
        <f>IF('Core Indicators'!FC152="x","x",IF('Core Indicators'!FC152&gt;=5,5,IF('Core Indicators'!FC152&gt;=4,4,IF('Core Indicators'!FC152&gt;=3,3,IF('Core Indicators'!FC152&gt;=2,2,IF('Core Indicators'!FC152&gt;=1,1,0))))))</f>
        <v>2</v>
      </c>
      <c r="Z155" s="163">
        <f t="shared" si="59"/>
        <v>2</v>
      </c>
      <c r="AA155" s="184">
        <f>'Crisis Indicator Data'!Y152</f>
        <v>1</v>
      </c>
      <c r="AB155" s="184">
        <f>'Crisis Indicator Data'!Z152</f>
        <v>0</v>
      </c>
      <c r="AC155" s="184">
        <f>'Crisis Indicator Data'!AA152</f>
        <v>1</v>
      </c>
      <c r="AD155" s="184">
        <f>'Crisis Indicator Data'!AB152</f>
        <v>0</v>
      </c>
      <c r="AE155" s="184">
        <f t="shared" si="60"/>
        <v>2</v>
      </c>
      <c r="AF155" s="184">
        <f>'Crisis Indicator Data'!AC152</f>
        <v>2</v>
      </c>
      <c r="AG155" s="184">
        <f>'Crisis Indicator Data'!AD152</f>
        <v>1</v>
      </c>
      <c r="AH155" s="184">
        <f t="shared" si="61"/>
        <v>3</v>
      </c>
      <c r="AI155" s="184">
        <f>'Crisis Indicator Data'!AE152</f>
        <v>0</v>
      </c>
      <c r="AJ155" s="184">
        <f>'Crisis Indicator Data'!AF152</f>
        <v>3</v>
      </c>
      <c r="AK155" s="184">
        <f>'Crisis Indicator Data'!AG152</f>
        <v>3</v>
      </c>
      <c r="AL155" s="184">
        <f t="shared" si="62"/>
        <v>4</v>
      </c>
      <c r="AM155" s="163">
        <f t="shared" si="63"/>
        <v>3</v>
      </c>
      <c r="AN155" s="163">
        <f t="shared" si="64"/>
        <v>2.5</v>
      </c>
    </row>
    <row r="156" spans="1:40" x14ac:dyDescent="0.35">
      <c r="A156" s="175" t="str">
        <f>'Crisis Indicator Data'!A153</f>
        <v>2024 Monsoon Floods in Thailand</v>
      </c>
      <c r="B156" s="176" t="str">
        <f>'Crisis Indicator Data'!B153</f>
        <v>Floods</v>
      </c>
      <c r="C156" s="176" t="str">
        <f>'Crisis Indicator Data'!C153</f>
        <v>THA004</v>
      </c>
      <c r="D156" s="176" t="str">
        <f>'Crisis Indicator Data'!D153</f>
        <v>Thailand</v>
      </c>
      <c r="E156" s="177" t="str">
        <f>'Crisis Indicator Data'!E153</f>
        <v>THA</v>
      </c>
      <c r="F156" s="163">
        <f>IF(LEN(E156)&gt;3,(IF(VLOOKUP($C156,'Regional Crises'!$B$1:$R$66,7,FALSE)="x","x",ROUND(IF(VLOOKUP($C156,'Regional Crises'!$B$1:$R$66,7,FALSE)&gt;$F$3,5,IF(VLOOKUP($C156,'Regional Crises'!$B$1:$R$66,7,FALSE)&lt;F$4,0,($F$3-VLOOKUP($C156,'Regional Crises'!$B$1:$R$66,7,FALSE))/($F$3-$F$4)*5)),1))),IF(VLOOKUP($E156,'Country Indicator Data'!$B$4:$N$300,3,FALSE)="x","x",ROUND(IF(VLOOKUP($E156,'Country Indicator Data'!$B$4:$N$300,3,FALSE)&gt;$F$3,5,IF(VLOOKUP($E156,'Country Indicator Data'!$B$4:$N$300,3,FALSE)&lt;$F$4,0,($F$3-VLOOKUP($E156,'Country Indicator Data'!$B$4:$N$300,3,FALSE))/($F$3-$F$4)*5)),1)))</f>
        <v>2.1</v>
      </c>
      <c r="G156" s="163">
        <f>IF(LEN(E156)&gt;3,(IF(VLOOKUP($C156,'Regional Crises'!$B$1:$R$66,9,FALSE)="x","x",ROUND(IF(VLOOKUP($C156,'Regional Crises'!$B$1:$R$66,9,FALSE)&gt;G$3,5,IF(VLOOKUP($C156,'Regional Crises'!$B$1:$R$66,9,FALSE)&lt;G$4,0,(G$3-VLOOKUP($C156,'Regional Crises'!$B$1:$R$66,9,FALSE))/(G$3-G$4)*5)),1))),IF(VLOOKUP($E156,'Country Indicator Data'!$B$4:$N$300,5,FALSE)="x","x",ROUND(IF(VLOOKUP($E156,'Country Indicator Data'!$B$4:$N$300,5,FALSE)&gt;G$3,5,IF(VLOOKUP($E156,'Country Indicator Data'!$B$4:$N$300,5,FALSE)&lt;G$4,0,(G$3-VLOOKUP($E156,'Country Indicator Data'!$B$4:$N$300,5,FALSE))/(G$3-G$4)*5)),1)))</f>
        <v>3.1</v>
      </c>
      <c r="H156" s="163">
        <f t="shared" si="52"/>
        <v>2.6</v>
      </c>
      <c r="I156" s="163">
        <f>IF(LEN(E156)&gt;3,(IF(VLOOKUP($C156,'Regional Crises'!$B$1:$R$66,6,FALSE)="x","x",ROUND(IF(VLOOKUP($C156,'Regional Crises'!$B$1:$R$66,6,FALSE)&gt;I$3,5,IF(VLOOKUP($C156,'Regional Crises'!$B$1:$R$66,6,FALSE)&lt;I$4,0,5-(I$3-VLOOKUP($C156,'Regional Crises'!$B$1:$R$66,6,FALSE))/(I$3-I$4)*5)),1))),IF(VLOOKUP($E156,'Country Indicator Data'!$B$4:$N$300,2,FALSE)="x","x",ROUND(IF(VLOOKUP($E156,'Country Indicator Data'!$B$4:$N$300,2,FALSE)&gt;I$3,5,IF(VLOOKUP($E156,'Country Indicator Data'!$B$4:$N$300,2,FALSE)&lt;I$4,0,5-(I$3-VLOOKUP($E156,'Country Indicator Data'!$B$4:$N$300,2,FALSE))/(I$3-I$4)*5)),1)))</f>
        <v>1.6</v>
      </c>
      <c r="J156" s="163">
        <f>IF(LEN(E156)&gt;3,(IF(VLOOKUP($C156,'Regional Crises'!$B$1:$R$66,8,FALSE)="x","x",ROUND(IF(VLOOKUP($C156,'Regional Crises'!$B$1:$R$66,8,FALSE)&gt;J$3,5,IF(VLOOKUP($C156,'Regional Crises'!$B$1:$R$66,8,FALSE)&lt;J$4,0,5-(J$3-VLOOKUP($C156,'Regional Crises'!$B$1:$R$66,8,FALSE))/(J$3-J$4)*5)),1))),IF(VLOOKUP($E156,'Country Indicator Data'!$B$4:$N$300,4,FALSE)="x","x",ROUND(IF(VLOOKUP($E156,'Country Indicator Data'!$B$4:$N$300,4,FALSE)&gt;J$3,5,IF(VLOOKUP($E156,'Country Indicator Data'!$B$4:$N$300,4,FALSE)&lt;J$4,0,5-(J$3-VLOOKUP($E156,'Country Indicator Data'!$B$4:$N$300,4,FALSE))/(J$3-J$4)*5)),1)))</f>
        <v>0.5</v>
      </c>
      <c r="K156" s="163">
        <f t="shared" si="53"/>
        <v>1.05</v>
      </c>
      <c r="L156" s="163">
        <f>IF(LEN(E156)&gt;3,(IF(VLOOKUP($C156,'Regional Crises'!$B$1:$R$66,10,FALSE)="x","x",ROUND(IF(VLOOKUP($C156,'Regional Crises'!$B$1:$R$66,10,FALSE)&gt;L$3,5,IF(VLOOKUP($C156,'Regional Crises'!$B$1:$R$66,10,FALSE)&lt;L$4,0,5-(L$3-VLOOKUP($C156,'Regional Crises'!$B$1:$R$66,10,FALSE))/(L$3-L$4)*5)),1))),IF(VLOOKUP($E156,'Country Indicator Data'!$B$4:$N$300,6,FALSE)="x","x",ROUND(IF(VLOOKUP($E156,'Country Indicator Data'!$B$4:$N$300,6,FALSE)&gt;L$3,5,IF(VLOOKUP($E156,'Country Indicator Data'!$B$4:$N$300,6,FALSE)&lt;L$4,0,5-(L$3-VLOOKUP($E156,'Country Indicator Data'!$B$4:$N$300,6,FALSE))/(L$3-L$4)*5)),1)))</f>
        <v>2.5</v>
      </c>
      <c r="M156" s="163">
        <f>IF(LEN(E156)&gt;3,(IF(VLOOKUP($C156,'Regional Crises'!$B$1:$R$66,11,FALSE)="x","x",ROUND(IF(VLOOKUP($C156,'Regional Crises'!$B$1:$R$66,11,FALSE)&gt;M$3,5,IF(VLOOKUP($C156,'Regional Crises'!$B$1:$R$66,11,FALSE)&lt;M$4,0,5-(M$3-VLOOKUP($C156,'Regional Crises'!$B$1:$R$66,11,FALSE))/(M$3-M$4)*5)),1))),IF(VLOOKUP($E156,'Country Indicator Data'!$B$4:$N$300,7,FALSE)="x","x",ROUND(IF(VLOOKUP($E156,'Country Indicator Data'!$B$4:$N$300,7,FALSE)&gt;M$3,5,IF(VLOOKUP($E156,'Country Indicator Data'!$B$4:$N$300,7,FALSE)&lt;M$4,0,5-(M$3-VLOOKUP($E156,'Country Indicator Data'!$B$4:$N$300,7,FALSE))/(M$3-M$4)*5)),1)))</f>
        <v>1.2</v>
      </c>
      <c r="N156" s="163">
        <f t="shared" si="54"/>
        <v>1.85</v>
      </c>
      <c r="O156" s="163">
        <f t="shared" si="55"/>
        <v>1.8333333333333333</v>
      </c>
      <c r="P156" s="163">
        <f>IF(LEN(E156)&gt;3,VLOOKUP(C156,'Regional Crises'!$B$1:$R$69,12,FALSE),VLOOKUP(E156,'Country Indicator Data'!$B$4:$I$300,8,FALSE))</f>
        <v>3</v>
      </c>
      <c r="Q156" s="163">
        <f>IF(LEN(E156)&gt;3,((IF(VLOOKUP($C156,'Regional Crises'!$B$1:$R$66,13,FALSE)="x","x",ROUND(IF(VLOOKUP($C156,'Regional Crises'!$B$1:$R$66,13,FALSE)&gt;Q$3,5,IF(VLOOKUP($C156,'Regional Crises'!$B$1:$R$66,13,FALSE)&lt;Q$4,0,5-(LOG(Q$3)-LOG(VLOOKUP($C156,'Regional Crises'!$B$1:$R$66,13,FALSE)))/(LOG(Q$3)-LOG(Q$4))*5)),1)))),(IF(VLOOKUP($E156,'Country Indicator Data'!$B$4:$N$300,9,FALSE)="x","x",ROUND(IF(VLOOKUP($E156,'Country Indicator Data'!$B$4:$N$300,9,FALSE)&gt;Q$3,5,IF(VLOOKUP($E156,'Country Indicator Data'!$B$4:$N$300,9,FALSE)&lt;Q$4,0,5-(LOG(Q$3)-LOG(VLOOKUP($E156,'Country Indicator Data'!$B$4:$N$300,9,FALSE)))/(LOG(Q$3)-LOG(Q$4))*5)),1))))</f>
        <v>2.8</v>
      </c>
      <c r="R156" s="163">
        <f t="shared" si="56"/>
        <v>2.9</v>
      </c>
      <c r="S156" s="163">
        <f>IF(LEN(E156)&gt;3,((IF(VLOOKUP($C156,'Regional Crises'!$B$1:$R$66,17,FALSE)="x","x",ROUND(IF(VLOOKUP($C156,'Regional Crises'!$B$1:$R$66,17,FALSE)&gt;S$3,0,IF(VLOOKUP($C156,'Regional Crises'!$B$1:$R$66,17,FALSE)&lt;S$4,5,(S$3-VLOOKUP($C156,'Regional Crises'!$B$1:$R$66,17,FALSE))/(S$3-S$4)*5)),1)))),(IF(VLOOKUP($E156,'Country Indicator Data'!$B$4:$N$300,13,FALSE)="x","x",ROUND(IF(VLOOKUP($E156,'Country Indicator Data'!$B$4:$N$300,13,FALSE)&gt;S$3,0,IF(VLOOKUP($E156,'Country Indicator Data'!$B$4:$N$300,13,FALSE)&lt;S$4,5,(S$3-VLOOKUP($E156,'Country Indicator Data'!$B$4:$N$300,13,FALSE))/(S$3-S$4)*5)),1))))</f>
        <v>3.3</v>
      </c>
      <c r="T156" s="163">
        <f>IF(LEN(E156)&gt;3,((IF(VLOOKUP($C156,'Regional Crises'!$B$1:$R$66,14,FALSE)="x","x",ROUND(IF(VLOOKUP($C156,'Regional Crises'!$B$1:$R$66,14,FALSE)&gt;T$3,0,IF(VLOOKUP($C156,'Regional Crises'!$B$1:$R$66,14,FALSE)&lt;T$4,5,(T$3-VLOOKUP($C156,'Regional Crises'!$B$1:$R$66,14,FALSE))/(T$3-T$4)*5)),1)))),(IF(VLOOKUP($E156,'Country Indicator Data'!$B$4:$N$300,10,FALSE)="x","x",ROUND(IF(VLOOKUP($E156,'Country Indicator Data'!$B$4:$N$300,10,FALSE)&gt;T$3,0,IF(VLOOKUP($E156,'Country Indicator Data'!$B$4:$N$300,10,FALSE)&lt;T$4,5,(T$3-VLOOKUP($E156,'Country Indicator Data'!$B$4:$N$300,10,FALSE))/(T$3-T$4)*5)),1))))</f>
        <v>2.4</v>
      </c>
      <c r="U156" s="163">
        <f>IF(LEN(E156)&gt;3,((IF(VLOOKUP($C156,'Regional Crises'!$B$1:$R$66,15,FALSE)="x","x",ROUND(IF(VLOOKUP($C156,'Regional Crises'!$B$1:$R$66,15,FALSE)&gt;U$3,0,IF(VLOOKUP($C156,'Regional Crises'!$B$1:$R$66,15,FALSE)&lt;U$4,5,(U$3-VLOOKUP($C156,'Regional Crises'!$B$1:$R$66,15,FALSE))/(U$3-U$4)*5)),1)))),(IF(VLOOKUP($E156,'Country Indicator Data'!$B$4:$N$300,11,FALSE)="x","x",ROUND(IF(VLOOKUP($E156,'Country Indicator Data'!$B$4:$N$300,11,FALSE)&gt;U$3,0,IF(VLOOKUP($E156,'Country Indicator Data'!$B$4:$N$300,11,FALSE)&lt;U$4,5,(U$3-VLOOKUP($E156,'Country Indicator Data'!$B$4:$N$300,11,FALSE))/(U$3-U$4)*5)),1))))</f>
        <v>2.5</v>
      </c>
      <c r="V156" s="163">
        <f>IF(LEN(E156)&gt;3,((IF(VLOOKUP($C156,'Regional Crises'!$B$1:$R$66,16,FALSE)="x","x",ROUND(IF(VLOOKUP($C156,'Regional Crises'!$B$1:$R$66,16,FALSE)&gt;V$3,0,IF(VLOOKUP($C156,'Regional Crises'!$B$1:$R$66,16,FALSE)&lt;V$4,5,(V$3-VLOOKUP($C156,'Regional Crises'!$B$1:$R$66,16,FALSE))/(V$3-V$4)*5)),1)))),(IF(VLOOKUP($E156,'Country Indicator Data'!$B$4:$N$300,12,FALSE)="x","x",ROUND(IF(VLOOKUP($E156,'Country Indicator Data'!$B$4:$N$300,12,FALSE)&gt;V$3,0,IF(VLOOKUP($E156,'Country Indicator Data'!$B$4:$N$300,12,FALSE)&lt;V$4,5,(V$3-VLOOKUP($E156,'Country Indicator Data'!$B$4:$N$300,12,FALSE))/(V$3-V$4)*5)),1))))</f>
        <v>3.2</v>
      </c>
      <c r="W156" s="163">
        <f t="shared" si="57"/>
        <v>2.9</v>
      </c>
      <c r="X156" s="163">
        <f t="shared" si="58"/>
        <v>2.5</v>
      </c>
      <c r="Y156" s="184">
        <f>IF('Core Indicators'!FC153="x","x",IF('Core Indicators'!FC153&gt;=5,5,IF('Core Indicators'!FC153&gt;=4,4,IF('Core Indicators'!FC153&gt;=3,3,IF('Core Indicators'!FC153&gt;=2,2,IF('Core Indicators'!FC153&gt;=1,1,0))))))</f>
        <v>4</v>
      </c>
      <c r="Z156" s="163">
        <f t="shared" si="59"/>
        <v>4</v>
      </c>
      <c r="AA156" s="184">
        <f>'Crisis Indicator Data'!Y153</f>
        <v>1</v>
      </c>
      <c r="AB156" s="184">
        <f>'Crisis Indicator Data'!Z153</f>
        <v>0</v>
      </c>
      <c r="AC156" s="184">
        <f>'Crisis Indicator Data'!AA153</f>
        <v>0</v>
      </c>
      <c r="AD156" s="184">
        <f>'Crisis Indicator Data'!AB153</f>
        <v>0</v>
      </c>
      <c r="AE156" s="184">
        <f t="shared" si="60"/>
        <v>1</v>
      </c>
      <c r="AF156" s="184">
        <f>'Crisis Indicator Data'!AC153</f>
        <v>0</v>
      </c>
      <c r="AG156" s="184">
        <f>'Crisis Indicator Data'!AD153</f>
        <v>0</v>
      </c>
      <c r="AH156" s="184">
        <f t="shared" si="61"/>
        <v>0</v>
      </c>
      <c r="AI156" s="184">
        <f>'Crisis Indicator Data'!AE153</f>
        <v>0</v>
      </c>
      <c r="AJ156" s="184">
        <f>'Crisis Indicator Data'!AF153</f>
        <v>3</v>
      </c>
      <c r="AK156" s="184">
        <f>'Crisis Indicator Data'!AG153</f>
        <v>3</v>
      </c>
      <c r="AL156" s="184">
        <f t="shared" si="62"/>
        <v>4</v>
      </c>
      <c r="AM156" s="163">
        <f t="shared" si="63"/>
        <v>2</v>
      </c>
      <c r="AN156" s="163">
        <f t="shared" si="64"/>
        <v>3</v>
      </c>
    </row>
    <row r="157" spans="1:40" x14ac:dyDescent="0.35">
      <c r="A157" s="175" t="str">
        <f>'Crisis Indicator Data'!A154</f>
        <v>Food Security Crisis in Timor-Leste</v>
      </c>
      <c r="B157" s="176" t="str">
        <f>'Crisis Indicator Data'!B154</f>
        <v>Food Security</v>
      </c>
      <c r="C157" s="176" t="str">
        <f>'Crisis Indicator Data'!C154</f>
        <v>TLS003</v>
      </c>
      <c r="D157" s="176" t="str">
        <f>'Crisis Indicator Data'!D154</f>
        <v>Timor Leste</v>
      </c>
      <c r="E157" s="177" t="str">
        <f>'Crisis Indicator Data'!E154</f>
        <v>TLS</v>
      </c>
      <c r="F157" s="163">
        <f>IF(LEN(E157)&gt;3,(IF(VLOOKUP($C157,'Regional Crises'!$B$1:$R$66,7,FALSE)="x","x",ROUND(IF(VLOOKUP($C157,'Regional Crises'!$B$1:$R$66,7,FALSE)&gt;$F$3,5,IF(VLOOKUP($C157,'Regional Crises'!$B$1:$R$66,7,FALSE)&lt;F$4,0,($F$3-VLOOKUP($C157,'Regional Crises'!$B$1:$R$66,7,FALSE))/($F$3-$F$4)*5)),1))),IF(VLOOKUP($E157,'Country Indicator Data'!$B$4:$N$300,3,FALSE)="x","x",ROUND(IF(VLOOKUP($E157,'Country Indicator Data'!$B$4:$N$300,3,FALSE)&gt;$F$3,5,IF(VLOOKUP($E157,'Country Indicator Data'!$B$4:$N$300,3,FALSE)&lt;$F$4,0,($F$3-VLOOKUP($E157,'Country Indicator Data'!$B$4:$N$300,3,FALSE))/($F$3-$F$4)*5)),1)))</f>
        <v>0.4</v>
      </c>
      <c r="G157" s="163">
        <f>IF(LEN(E157)&gt;3,(IF(VLOOKUP($C157,'Regional Crises'!$B$1:$R$66,9,FALSE)="x","x",ROUND(IF(VLOOKUP($C157,'Regional Crises'!$B$1:$R$66,9,FALSE)&gt;G$3,5,IF(VLOOKUP($C157,'Regional Crises'!$B$1:$R$66,9,FALSE)&lt;G$4,0,(G$3-VLOOKUP($C157,'Regional Crises'!$B$1:$R$66,9,FALSE))/(G$3-G$4)*5)),1))),IF(VLOOKUP($E157,'Country Indicator Data'!$B$4:$N$300,5,FALSE)="x","x",ROUND(IF(VLOOKUP($E157,'Country Indicator Data'!$B$4:$N$300,5,FALSE)&gt;G$3,5,IF(VLOOKUP($E157,'Country Indicator Data'!$B$4:$N$300,5,FALSE)&lt;G$4,0,(G$3-VLOOKUP($E157,'Country Indicator Data'!$B$4:$N$300,5,FALSE))/(G$3-G$4)*5)),1)))</f>
        <v>1.1000000000000001</v>
      </c>
      <c r="H157" s="163">
        <f t="shared" si="52"/>
        <v>0.75</v>
      </c>
      <c r="I157" s="163">
        <f>IF(LEN(E157)&gt;3,(IF(VLOOKUP($C157,'Regional Crises'!$B$1:$R$66,6,FALSE)="x","x",ROUND(IF(VLOOKUP($C157,'Regional Crises'!$B$1:$R$66,6,FALSE)&gt;I$3,5,IF(VLOOKUP($C157,'Regional Crises'!$B$1:$R$66,6,FALSE)&lt;I$4,0,5-(I$3-VLOOKUP($C157,'Regional Crises'!$B$1:$R$66,6,FALSE))/(I$3-I$4)*5)),1))),IF(VLOOKUP($E157,'Country Indicator Data'!$B$4:$N$300,2,FALSE)="x","x",ROUND(IF(VLOOKUP($E157,'Country Indicator Data'!$B$4:$N$300,2,FALSE)&gt;I$3,5,IF(VLOOKUP($E157,'Country Indicator Data'!$B$4:$N$300,2,FALSE)&lt;I$4,0,5-(I$3-VLOOKUP($E157,'Country Indicator Data'!$B$4:$N$300,2,FALSE))/(I$3-I$4)*5)),1)))</f>
        <v>0</v>
      </c>
      <c r="J157" s="163">
        <f>IF(LEN(E157)&gt;3,(IF(VLOOKUP($C157,'Regional Crises'!$B$1:$R$66,8,FALSE)="x","x",ROUND(IF(VLOOKUP($C157,'Regional Crises'!$B$1:$R$66,8,FALSE)&gt;J$3,5,IF(VLOOKUP($C157,'Regional Crises'!$B$1:$R$66,8,FALSE)&lt;J$4,0,5-(J$3-VLOOKUP($C157,'Regional Crises'!$B$1:$R$66,8,FALSE))/(J$3-J$4)*5)),1))),IF(VLOOKUP($E157,'Country Indicator Data'!$B$4:$N$300,4,FALSE)="x","x",ROUND(IF(VLOOKUP($E157,'Country Indicator Data'!$B$4:$N$300,4,FALSE)&gt;J$3,5,IF(VLOOKUP($E157,'Country Indicator Data'!$B$4:$N$300,4,FALSE)&lt;J$4,0,5-(J$3-VLOOKUP($E157,'Country Indicator Data'!$B$4:$N$300,4,FALSE))/(J$3-J$4)*5)),1)))</f>
        <v>0</v>
      </c>
      <c r="K157" s="163">
        <f t="shared" si="53"/>
        <v>0</v>
      </c>
      <c r="L157" s="163" t="str">
        <f>IF(LEN(E157)&gt;3,(IF(VLOOKUP($C157,'Regional Crises'!$B$1:$R$66,10,FALSE)="x","x",ROUND(IF(VLOOKUP($C157,'Regional Crises'!$B$1:$R$66,10,FALSE)&gt;L$3,5,IF(VLOOKUP($C157,'Regional Crises'!$B$1:$R$66,10,FALSE)&lt;L$4,0,5-(L$3-VLOOKUP($C157,'Regional Crises'!$B$1:$R$66,10,FALSE))/(L$3-L$4)*5)),1))),IF(VLOOKUP($E157,'Country Indicator Data'!$B$4:$N$300,6,FALSE)="x","x",ROUND(IF(VLOOKUP($E157,'Country Indicator Data'!$B$4:$N$300,6,FALSE)&gt;L$3,5,IF(VLOOKUP($E157,'Country Indicator Data'!$B$4:$N$300,6,FALSE)&lt;L$4,0,5-(L$3-VLOOKUP($E157,'Country Indicator Data'!$B$4:$N$300,6,FALSE))/(L$3-L$4)*5)),1)))</f>
        <v>x</v>
      </c>
      <c r="M157" s="163">
        <f>IF(LEN(E157)&gt;3,(IF(VLOOKUP($C157,'Regional Crises'!$B$1:$R$66,11,FALSE)="x","x",ROUND(IF(VLOOKUP($C157,'Regional Crises'!$B$1:$R$66,11,FALSE)&gt;M$3,5,IF(VLOOKUP($C157,'Regional Crises'!$B$1:$R$66,11,FALSE)&lt;M$4,0,5-(M$3-VLOOKUP($C157,'Regional Crises'!$B$1:$R$66,11,FALSE))/(M$3-M$4)*5)),1))),IF(VLOOKUP($E157,'Country Indicator Data'!$B$4:$N$300,7,FALSE)="x","x",ROUND(IF(VLOOKUP($E157,'Country Indicator Data'!$B$4:$N$300,7,FALSE)&gt;M$3,5,IF(VLOOKUP($E157,'Country Indicator Data'!$B$4:$N$300,7,FALSE)&lt;M$4,0,5-(M$3-VLOOKUP($E157,'Country Indicator Data'!$B$4:$N$300,7,FALSE))/(M$3-M$4)*5)),1)))</f>
        <v>0.5</v>
      </c>
      <c r="N157" s="163">
        <f t="shared" si="54"/>
        <v>0.5</v>
      </c>
      <c r="O157" s="163">
        <f t="shared" si="55"/>
        <v>0.41666666666666669</v>
      </c>
      <c r="P157" s="163">
        <f>IF(LEN(E157)&gt;3,VLOOKUP(C157,'Regional Crises'!$B$1:$R$69,12,FALSE),VLOOKUP(E157,'Country Indicator Data'!$B$4:$I$300,8,FALSE))</f>
        <v>0</v>
      </c>
      <c r="Q157" s="163">
        <f>IF(LEN(E157)&gt;3,((IF(VLOOKUP($C157,'Regional Crises'!$B$1:$R$66,13,FALSE)="x","x",ROUND(IF(VLOOKUP($C157,'Regional Crises'!$B$1:$R$66,13,FALSE)&gt;Q$3,5,IF(VLOOKUP($C157,'Regional Crises'!$B$1:$R$66,13,FALSE)&lt;Q$4,0,5-(LOG(Q$3)-LOG(VLOOKUP($C157,'Regional Crises'!$B$1:$R$66,13,FALSE)))/(LOG(Q$3)-LOG(Q$4))*5)),1)))),(IF(VLOOKUP($E157,'Country Indicator Data'!$B$4:$N$300,9,FALSE)="x","x",ROUND(IF(VLOOKUP($E157,'Country Indicator Data'!$B$4:$N$300,9,FALSE)&gt;Q$3,5,IF(VLOOKUP($E157,'Country Indicator Data'!$B$4:$N$300,9,FALSE)&lt;Q$4,0,5-(LOG(Q$3)-LOG(VLOOKUP($E157,'Country Indicator Data'!$B$4:$N$300,9,FALSE)))/(LOG(Q$3)-LOG(Q$4))*5)),1))))</f>
        <v>0</v>
      </c>
      <c r="R157" s="163">
        <f t="shared" si="56"/>
        <v>0</v>
      </c>
      <c r="S157" s="163">
        <f>IF(LEN(E157)&gt;3,((IF(VLOOKUP($C157,'Regional Crises'!$B$1:$R$66,17,FALSE)="x","x",ROUND(IF(VLOOKUP($C157,'Regional Crises'!$B$1:$R$66,17,FALSE)&gt;S$3,0,IF(VLOOKUP($C157,'Regional Crises'!$B$1:$R$66,17,FALSE)&lt;S$4,5,(S$3-VLOOKUP($C157,'Regional Crises'!$B$1:$R$66,17,FALSE))/(S$3-S$4)*5)),1)))),(IF(VLOOKUP($E157,'Country Indicator Data'!$B$4:$N$300,13,FALSE)="x","x",ROUND(IF(VLOOKUP($E157,'Country Indicator Data'!$B$4:$N$300,13,FALSE)&gt;S$3,0,IF(VLOOKUP($E157,'Country Indicator Data'!$B$4:$N$300,13,FALSE)&lt;S$4,5,(S$3-VLOOKUP($E157,'Country Indicator Data'!$B$4:$N$300,13,FALSE))/(S$3-S$4)*5)),1))))</f>
        <v>2.9</v>
      </c>
      <c r="T157" s="163">
        <f>IF(LEN(E157)&gt;3,((IF(VLOOKUP($C157,'Regional Crises'!$B$1:$R$66,14,FALSE)="x","x",ROUND(IF(VLOOKUP($C157,'Regional Crises'!$B$1:$R$66,14,FALSE)&gt;T$3,0,IF(VLOOKUP($C157,'Regional Crises'!$B$1:$R$66,14,FALSE)&lt;T$4,5,(T$3-VLOOKUP($C157,'Regional Crises'!$B$1:$R$66,14,FALSE))/(T$3-T$4)*5)),1)))),(IF(VLOOKUP($E157,'Country Indicator Data'!$B$4:$N$300,10,FALSE)="x","x",ROUND(IF(VLOOKUP($E157,'Country Indicator Data'!$B$4:$N$300,10,FALSE)&gt;T$3,0,IF(VLOOKUP($E157,'Country Indicator Data'!$B$4:$N$300,10,FALSE)&lt;T$4,5,(T$3-VLOOKUP($E157,'Country Indicator Data'!$B$4:$N$300,10,FALSE))/(T$3-T$4)*5)),1))))</f>
        <v>3.4</v>
      </c>
      <c r="U157" s="163">
        <f>IF(LEN(E157)&gt;3,((IF(VLOOKUP($C157,'Regional Crises'!$B$1:$R$66,15,FALSE)="x","x",ROUND(IF(VLOOKUP($C157,'Regional Crises'!$B$1:$R$66,15,FALSE)&gt;U$3,0,IF(VLOOKUP($C157,'Regional Crises'!$B$1:$R$66,15,FALSE)&lt;U$4,5,(U$3-VLOOKUP($C157,'Regional Crises'!$B$1:$R$66,15,FALSE))/(U$3-U$4)*5)),1)))),(IF(VLOOKUP($E157,'Country Indicator Data'!$B$4:$N$300,11,FALSE)="x","x",ROUND(IF(VLOOKUP($E157,'Country Indicator Data'!$B$4:$N$300,11,FALSE)&gt;U$3,0,IF(VLOOKUP($E157,'Country Indicator Data'!$B$4:$N$300,11,FALSE)&lt;U$4,5,(U$3-VLOOKUP($E157,'Country Indicator Data'!$B$4:$N$300,11,FALSE))/(U$3-U$4)*5)),1))))</f>
        <v>1.9</v>
      </c>
      <c r="V157" s="163">
        <f>IF(LEN(E157)&gt;3,((IF(VLOOKUP($C157,'Regional Crises'!$B$1:$R$66,16,FALSE)="x","x",ROUND(IF(VLOOKUP($C157,'Regional Crises'!$B$1:$R$66,16,FALSE)&gt;V$3,0,IF(VLOOKUP($C157,'Regional Crises'!$B$1:$R$66,16,FALSE)&lt;V$4,5,(V$3-VLOOKUP($C157,'Regional Crises'!$B$1:$R$66,16,FALSE))/(V$3-V$4)*5)),1)))),(IF(VLOOKUP($E157,'Country Indicator Data'!$B$4:$N$300,12,FALSE)="x","x",ROUND(IF(VLOOKUP($E157,'Country Indicator Data'!$B$4:$N$300,12,FALSE)&gt;V$3,0,IF(VLOOKUP($E157,'Country Indicator Data'!$B$4:$N$300,12,FALSE)&lt;V$4,5,(V$3-VLOOKUP($E157,'Country Indicator Data'!$B$4:$N$300,12,FALSE))/(V$3-V$4)*5)),1))))</f>
        <v>1.4</v>
      </c>
      <c r="W157" s="163">
        <f t="shared" si="57"/>
        <v>2.4</v>
      </c>
      <c r="X157" s="163">
        <f t="shared" si="58"/>
        <v>0.9</v>
      </c>
      <c r="Y157" s="184">
        <f>IF('Core Indicators'!FC154="x","x",IF('Core Indicators'!FC154&gt;=5,5,IF('Core Indicators'!FC154&gt;=4,4,IF('Core Indicators'!FC154&gt;=3,3,IF('Core Indicators'!FC154&gt;=2,2,IF('Core Indicators'!FC154&gt;=1,1,0))))))</f>
        <v>1</v>
      </c>
      <c r="Z157" s="163">
        <f t="shared" si="59"/>
        <v>1</v>
      </c>
      <c r="AA157" s="184">
        <f>'Crisis Indicator Data'!Y154</f>
        <v>0</v>
      </c>
      <c r="AB157" s="184">
        <f>'Crisis Indicator Data'!Z154</f>
        <v>0</v>
      </c>
      <c r="AC157" s="184">
        <f>'Crisis Indicator Data'!AA154</f>
        <v>0</v>
      </c>
      <c r="AD157" s="184">
        <f>'Crisis Indicator Data'!AB154</f>
        <v>0</v>
      </c>
      <c r="AE157" s="184">
        <f t="shared" si="60"/>
        <v>0</v>
      </c>
      <c r="AF157" s="184">
        <f>'Crisis Indicator Data'!AC154</f>
        <v>0</v>
      </c>
      <c r="AG157" s="184">
        <f>'Crisis Indicator Data'!AD154</f>
        <v>0</v>
      </c>
      <c r="AH157" s="184">
        <f t="shared" si="61"/>
        <v>0</v>
      </c>
      <c r="AI157" s="184">
        <f>'Crisis Indicator Data'!AE154</f>
        <v>0</v>
      </c>
      <c r="AJ157" s="184">
        <f>'Crisis Indicator Data'!AF154</f>
        <v>0</v>
      </c>
      <c r="AK157" s="184">
        <f>'Crisis Indicator Data'!AG154</f>
        <v>1</v>
      </c>
      <c r="AL157" s="184">
        <f t="shared" si="62"/>
        <v>1</v>
      </c>
      <c r="AM157" s="163">
        <f t="shared" si="63"/>
        <v>0</v>
      </c>
      <c r="AN157" s="163">
        <f t="shared" si="64"/>
        <v>0.5</v>
      </c>
    </row>
    <row r="158" spans="1:40" x14ac:dyDescent="0.35">
      <c r="A158" s="175" t="str">
        <f>'Crisis Indicator Data'!A155</f>
        <v>Venezuelan refugees in Trinidad and Tobago</v>
      </c>
      <c r="B158" s="176" t="str">
        <f>'Crisis Indicator Data'!B155</f>
        <v>Displacement</v>
      </c>
      <c r="C158" s="176" t="str">
        <f>'Crisis Indicator Data'!C155</f>
        <v>TTO002</v>
      </c>
      <c r="D158" s="176" t="str">
        <f>'Crisis Indicator Data'!D155</f>
        <v>Trinidad and Tobago</v>
      </c>
      <c r="E158" s="177" t="str">
        <f>'Crisis Indicator Data'!E155</f>
        <v>TTO</v>
      </c>
      <c r="F158" s="163">
        <f>IF(LEN(E158)&gt;3,(IF(VLOOKUP($C158,'Regional Crises'!$B$1:$R$66,7,FALSE)="x","x",ROUND(IF(VLOOKUP($C158,'Regional Crises'!$B$1:$R$66,7,FALSE)&gt;$F$3,5,IF(VLOOKUP($C158,'Regional Crises'!$B$1:$R$66,7,FALSE)&lt;F$4,0,($F$3-VLOOKUP($C158,'Regional Crises'!$B$1:$R$66,7,FALSE))/($F$3-$F$4)*5)),1))),IF(VLOOKUP($E158,'Country Indicator Data'!$B$4:$N$300,3,FALSE)="x","x",ROUND(IF(VLOOKUP($E158,'Country Indicator Data'!$B$4:$N$300,3,FALSE)&gt;$F$3,5,IF(VLOOKUP($E158,'Country Indicator Data'!$B$4:$N$300,3,FALSE)&lt;$F$4,0,($F$3-VLOOKUP($E158,'Country Indicator Data'!$B$4:$N$300,3,FALSE))/($F$3-$F$4)*5)),1)))</f>
        <v>0.7</v>
      </c>
      <c r="G158" s="163">
        <f>IF(LEN(E158)&gt;3,(IF(VLOOKUP($C158,'Regional Crises'!$B$1:$R$66,9,FALSE)="x","x",ROUND(IF(VLOOKUP($C158,'Regional Crises'!$B$1:$R$66,9,FALSE)&gt;G$3,5,IF(VLOOKUP($C158,'Regional Crises'!$B$1:$R$66,9,FALSE)&lt;G$4,0,(G$3-VLOOKUP($C158,'Regional Crises'!$B$1:$R$66,9,FALSE))/(G$3-G$4)*5)),1))),IF(VLOOKUP($E158,'Country Indicator Data'!$B$4:$N$300,5,FALSE)="x","x",ROUND(IF(VLOOKUP($E158,'Country Indicator Data'!$B$4:$N$300,5,FALSE)&gt;G$3,5,IF(VLOOKUP($E158,'Country Indicator Data'!$B$4:$N$300,5,FALSE)&lt;G$4,0,(G$3-VLOOKUP($E158,'Country Indicator Data'!$B$4:$N$300,5,FALSE))/(G$3-G$4)*5)),1)))</f>
        <v>0.8</v>
      </c>
      <c r="H158" s="163">
        <f t="shared" si="52"/>
        <v>0.75</v>
      </c>
      <c r="I158" s="163">
        <f>IF(LEN(E158)&gt;3,(IF(VLOOKUP($C158,'Regional Crises'!$B$1:$R$66,6,FALSE)="x","x",ROUND(IF(VLOOKUP($C158,'Regional Crises'!$B$1:$R$66,6,FALSE)&gt;I$3,5,IF(VLOOKUP($C158,'Regional Crises'!$B$1:$R$66,6,FALSE)&lt;I$4,0,5-(I$3-VLOOKUP($C158,'Regional Crises'!$B$1:$R$66,6,FALSE))/(I$3-I$4)*5)),1))),IF(VLOOKUP($E158,'Country Indicator Data'!$B$4:$N$300,2,FALSE)="x","x",ROUND(IF(VLOOKUP($E158,'Country Indicator Data'!$B$4:$N$300,2,FALSE)&gt;I$3,5,IF(VLOOKUP($E158,'Country Indicator Data'!$B$4:$N$300,2,FALSE)&lt;I$4,0,5-(I$3-VLOOKUP($E158,'Country Indicator Data'!$B$4:$N$300,2,FALSE))/(I$3-I$4)*5)),1)))</f>
        <v>3.8</v>
      </c>
      <c r="J158" s="163">
        <f>IF(LEN(E158)&gt;3,(IF(VLOOKUP($C158,'Regional Crises'!$B$1:$R$66,8,FALSE)="x","x",ROUND(IF(VLOOKUP($C158,'Regional Crises'!$B$1:$R$66,8,FALSE)&gt;J$3,5,IF(VLOOKUP($C158,'Regional Crises'!$B$1:$R$66,8,FALSE)&lt;J$4,0,5-(J$3-VLOOKUP($C158,'Regional Crises'!$B$1:$R$66,8,FALSE))/(J$3-J$4)*5)),1))),IF(VLOOKUP($E158,'Country Indicator Data'!$B$4:$N$300,4,FALSE)="x","x",ROUND(IF(VLOOKUP($E158,'Country Indicator Data'!$B$4:$N$300,4,FALSE)&gt;J$3,5,IF(VLOOKUP($E158,'Country Indicator Data'!$B$4:$N$300,4,FALSE)&lt;J$4,0,5-(J$3-VLOOKUP($E158,'Country Indicator Data'!$B$4:$N$300,4,FALSE))/(J$3-J$4)*5)),1)))</f>
        <v>4</v>
      </c>
      <c r="K158" s="163">
        <f t="shared" si="53"/>
        <v>3.9</v>
      </c>
      <c r="L158" s="163">
        <f>IF(LEN(E158)&gt;3,(IF(VLOOKUP($C158,'Regional Crises'!$B$1:$R$66,10,FALSE)="x","x",ROUND(IF(VLOOKUP($C158,'Regional Crises'!$B$1:$R$66,10,FALSE)&gt;L$3,5,IF(VLOOKUP($C158,'Regional Crises'!$B$1:$R$66,10,FALSE)&lt;L$4,0,5-(L$3-VLOOKUP($C158,'Regional Crises'!$B$1:$R$66,10,FALSE))/(L$3-L$4)*5)),1))),IF(VLOOKUP($E158,'Country Indicator Data'!$B$4:$N$300,6,FALSE)="x","x",ROUND(IF(VLOOKUP($E158,'Country Indicator Data'!$B$4:$N$300,6,FALSE)&gt;L$3,5,IF(VLOOKUP($E158,'Country Indicator Data'!$B$4:$N$300,6,FALSE)&lt;L$4,0,5-(L$3-VLOOKUP($E158,'Country Indicator Data'!$B$4:$N$300,6,FALSE))/(L$3-L$4)*5)),1)))</f>
        <v>2.2000000000000002</v>
      </c>
      <c r="M158" s="163">
        <f>IF(LEN(E158)&gt;3,(IF(VLOOKUP($C158,'Regional Crises'!$B$1:$R$66,11,FALSE)="x","x",ROUND(IF(VLOOKUP($C158,'Regional Crises'!$B$1:$R$66,11,FALSE)&gt;M$3,5,IF(VLOOKUP($C158,'Regional Crises'!$B$1:$R$66,11,FALSE)&lt;M$4,0,5-(M$3-VLOOKUP($C158,'Regional Crises'!$B$1:$R$66,11,FALSE))/(M$3-M$4)*5)),1))),IF(VLOOKUP($E158,'Country Indicator Data'!$B$4:$N$300,7,FALSE)="x","x",ROUND(IF(VLOOKUP($E158,'Country Indicator Data'!$B$4:$N$300,7,FALSE)&gt;M$3,5,IF(VLOOKUP($E158,'Country Indicator Data'!$B$4:$N$300,7,FALSE)&lt;M$4,0,5-(M$3-VLOOKUP($E158,'Country Indicator Data'!$B$4:$N$300,7,FALSE))/(M$3-M$4)*5)),1)))</f>
        <v>1.9</v>
      </c>
      <c r="N158" s="163">
        <f t="shared" si="54"/>
        <v>2.0499999999999998</v>
      </c>
      <c r="O158" s="163">
        <f t="shared" si="55"/>
        <v>2.2333333333333334</v>
      </c>
      <c r="P158" s="163">
        <f>IF(LEN(E158)&gt;3,VLOOKUP(C158,'Regional Crises'!$B$1:$R$69,12,FALSE),VLOOKUP(E158,'Country Indicator Data'!$B$4:$I$300,8,FALSE))</f>
        <v>0</v>
      </c>
      <c r="Q158" s="163">
        <f>IF(LEN(E158)&gt;3,((IF(VLOOKUP($C158,'Regional Crises'!$B$1:$R$66,13,FALSE)="x","x",ROUND(IF(VLOOKUP($C158,'Regional Crises'!$B$1:$R$66,13,FALSE)&gt;Q$3,5,IF(VLOOKUP($C158,'Regional Crises'!$B$1:$R$66,13,FALSE)&lt;Q$4,0,5-(LOG(Q$3)-LOG(VLOOKUP($C158,'Regional Crises'!$B$1:$R$66,13,FALSE)))/(LOG(Q$3)-LOG(Q$4))*5)),1)))),(IF(VLOOKUP($E158,'Country Indicator Data'!$B$4:$N$300,9,FALSE)="x","x",ROUND(IF(VLOOKUP($E158,'Country Indicator Data'!$B$4:$N$300,9,FALSE)&gt;Q$3,5,IF(VLOOKUP($E158,'Country Indicator Data'!$B$4:$N$300,9,FALSE)&lt;Q$4,0,5-(LOG(Q$3)-LOG(VLOOKUP($E158,'Country Indicator Data'!$B$4:$N$300,9,FALSE)))/(LOG(Q$3)-LOG(Q$4))*5)),1))))</f>
        <v>0</v>
      </c>
      <c r="R158" s="163">
        <f t="shared" si="56"/>
        <v>0</v>
      </c>
      <c r="S158" s="163">
        <f>IF(LEN(E158)&gt;3,((IF(VLOOKUP($C158,'Regional Crises'!$B$1:$R$66,17,FALSE)="x","x",ROUND(IF(VLOOKUP($C158,'Regional Crises'!$B$1:$R$66,17,FALSE)&gt;S$3,0,IF(VLOOKUP($C158,'Regional Crises'!$B$1:$R$66,17,FALSE)&lt;S$4,5,(S$3-VLOOKUP($C158,'Regional Crises'!$B$1:$R$66,17,FALSE))/(S$3-S$4)*5)),1)))),(IF(VLOOKUP($E158,'Country Indicator Data'!$B$4:$N$300,13,FALSE)="x","x",ROUND(IF(VLOOKUP($E158,'Country Indicator Data'!$B$4:$N$300,13,FALSE)&gt;S$3,0,IF(VLOOKUP($E158,'Country Indicator Data'!$B$4:$N$300,13,FALSE)&lt;S$4,5,(S$3-VLOOKUP($E158,'Country Indicator Data'!$B$4:$N$300,13,FALSE))/(S$3-S$4)*5)),1))))</f>
        <v>2.9</v>
      </c>
      <c r="T158" s="163">
        <f>IF(LEN(E158)&gt;3,((IF(VLOOKUP($C158,'Regional Crises'!$B$1:$R$66,14,FALSE)="x","x",ROUND(IF(VLOOKUP($C158,'Regional Crises'!$B$1:$R$66,14,FALSE)&gt;T$3,0,IF(VLOOKUP($C158,'Regional Crises'!$B$1:$R$66,14,FALSE)&lt;T$4,5,(T$3-VLOOKUP($C158,'Regional Crises'!$B$1:$R$66,14,FALSE))/(T$3-T$4)*5)),1)))),(IF(VLOOKUP($E158,'Country Indicator Data'!$B$4:$N$300,10,FALSE)="x","x",ROUND(IF(VLOOKUP($E158,'Country Indicator Data'!$B$4:$N$300,10,FALSE)&gt;T$3,0,IF(VLOOKUP($E158,'Country Indicator Data'!$B$4:$N$300,10,FALSE)&lt;T$4,5,(T$3-VLOOKUP($E158,'Country Indicator Data'!$B$4:$N$300,10,FALSE))/(T$3-T$4)*5)),1))))</f>
        <v>2.7</v>
      </c>
      <c r="U158" s="163">
        <f>IF(LEN(E158)&gt;3,((IF(VLOOKUP($C158,'Regional Crises'!$B$1:$R$66,15,FALSE)="x","x",ROUND(IF(VLOOKUP($C158,'Regional Crises'!$B$1:$R$66,15,FALSE)&gt;U$3,0,IF(VLOOKUP($C158,'Regional Crises'!$B$1:$R$66,15,FALSE)&lt;U$4,5,(U$3-VLOOKUP($C158,'Regional Crises'!$B$1:$R$66,15,FALSE))/(U$3-U$4)*5)),1)))),(IF(VLOOKUP($E158,'Country Indicator Data'!$B$4:$N$300,11,FALSE)="x","x",ROUND(IF(VLOOKUP($E158,'Country Indicator Data'!$B$4:$N$300,11,FALSE)&gt;U$3,0,IF(VLOOKUP($E158,'Country Indicator Data'!$B$4:$N$300,11,FALSE)&lt;U$4,5,(U$3-VLOOKUP($E158,'Country Indicator Data'!$B$4:$N$300,11,FALSE))/(U$3-U$4)*5)),1))))</f>
        <v>1.3</v>
      </c>
      <c r="V158" s="163">
        <f>IF(LEN(E158)&gt;3,((IF(VLOOKUP($C158,'Regional Crises'!$B$1:$R$66,16,FALSE)="x","x",ROUND(IF(VLOOKUP($C158,'Regional Crises'!$B$1:$R$66,16,FALSE)&gt;V$3,0,IF(VLOOKUP($C158,'Regional Crises'!$B$1:$R$66,16,FALSE)&lt;V$4,5,(V$3-VLOOKUP($C158,'Regional Crises'!$B$1:$R$66,16,FALSE))/(V$3-V$4)*5)),1)))),(IF(VLOOKUP($E158,'Country Indicator Data'!$B$4:$N$300,12,FALSE)="x","x",ROUND(IF(VLOOKUP($E158,'Country Indicator Data'!$B$4:$N$300,12,FALSE)&gt;V$3,0,IF(VLOOKUP($E158,'Country Indicator Data'!$B$4:$N$300,12,FALSE)&lt;V$4,5,(V$3-VLOOKUP($E158,'Country Indicator Data'!$B$4:$N$300,12,FALSE))/(V$3-V$4)*5)),1))))</f>
        <v>0.9</v>
      </c>
      <c r="W158" s="163">
        <f t="shared" si="57"/>
        <v>2</v>
      </c>
      <c r="X158" s="163">
        <f t="shared" si="58"/>
        <v>1.4</v>
      </c>
      <c r="Y158" s="184">
        <f>IF('Core Indicators'!FC155="x","x",IF('Core Indicators'!FC155&gt;=5,5,IF('Core Indicators'!FC155&gt;=4,4,IF('Core Indicators'!FC155&gt;=3,3,IF('Core Indicators'!FC155&gt;=2,2,IF('Core Indicators'!FC155&gt;=1,1,0))))))</f>
        <v>3</v>
      </c>
      <c r="Z158" s="163">
        <f t="shared" si="59"/>
        <v>3</v>
      </c>
      <c r="AA158" s="184">
        <f>'Crisis Indicator Data'!Y155</f>
        <v>0</v>
      </c>
      <c r="AB158" s="184">
        <f>'Crisis Indicator Data'!Z155</f>
        <v>0</v>
      </c>
      <c r="AC158" s="184">
        <f>'Crisis Indicator Data'!AA155</f>
        <v>0</v>
      </c>
      <c r="AD158" s="184">
        <f>'Crisis Indicator Data'!AB155</f>
        <v>0</v>
      </c>
      <c r="AE158" s="184">
        <f t="shared" si="60"/>
        <v>0</v>
      </c>
      <c r="AF158" s="184">
        <f>'Crisis Indicator Data'!AC155</f>
        <v>0</v>
      </c>
      <c r="AG158" s="184">
        <f>'Crisis Indicator Data'!AD155</f>
        <v>1</v>
      </c>
      <c r="AH158" s="184">
        <f t="shared" si="61"/>
        <v>1</v>
      </c>
      <c r="AI158" s="184">
        <f>'Crisis Indicator Data'!AE155</f>
        <v>0</v>
      </c>
      <c r="AJ158" s="184">
        <f>'Crisis Indicator Data'!AF155</f>
        <v>0</v>
      </c>
      <c r="AK158" s="184">
        <f>'Crisis Indicator Data'!AG155</f>
        <v>0</v>
      </c>
      <c r="AL158" s="184">
        <f t="shared" si="62"/>
        <v>0</v>
      </c>
      <c r="AM158" s="163">
        <f t="shared" si="63"/>
        <v>0</v>
      </c>
      <c r="AN158" s="163">
        <f t="shared" si="64"/>
        <v>1.5</v>
      </c>
    </row>
    <row r="159" spans="1:40" x14ac:dyDescent="0.35">
      <c r="A159" s="175" t="str">
        <f>'Crisis Indicator Data'!A156</f>
        <v>Mixed migration flows in Tunisia</v>
      </c>
      <c r="B159" s="176" t="str">
        <f>'Crisis Indicator Data'!B156</f>
        <v>Displacement</v>
      </c>
      <c r="C159" s="176" t="str">
        <f>'Crisis Indicator Data'!C156</f>
        <v>TUN002</v>
      </c>
      <c r="D159" s="176" t="str">
        <f>'Crisis Indicator Data'!D156</f>
        <v>Tunisia</v>
      </c>
      <c r="E159" s="177" t="str">
        <f>'Crisis Indicator Data'!E156</f>
        <v>TUN</v>
      </c>
      <c r="F159" s="163">
        <f>IF(LEN(E159)&gt;3,(IF(VLOOKUP($C159,'Regional Crises'!$B$1:$R$66,7,FALSE)="x","x",ROUND(IF(VLOOKUP($C159,'Regional Crises'!$B$1:$R$66,7,FALSE)&gt;$F$3,5,IF(VLOOKUP($C159,'Regional Crises'!$B$1:$R$66,7,FALSE)&lt;F$4,0,($F$3-VLOOKUP($C159,'Regional Crises'!$B$1:$R$66,7,FALSE))/($F$3-$F$4)*5)),1))),IF(VLOOKUP($E159,'Country Indicator Data'!$B$4:$N$300,3,FALSE)="x","x",ROUND(IF(VLOOKUP($E159,'Country Indicator Data'!$B$4:$N$300,3,FALSE)&gt;$F$3,5,IF(VLOOKUP($E159,'Country Indicator Data'!$B$4:$N$300,3,FALSE)&lt;$F$4,0,($F$3-VLOOKUP($E159,'Country Indicator Data'!$B$4:$N$300,3,FALSE))/($F$3-$F$4)*5)),1)))</f>
        <v>2.5</v>
      </c>
      <c r="G159" s="163">
        <f>IF(LEN(E159)&gt;3,(IF(VLOOKUP($C159,'Regional Crises'!$B$1:$R$66,9,FALSE)="x","x",ROUND(IF(VLOOKUP($C159,'Regional Crises'!$B$1:$R$66,9,FALSE)&gt;G$3,5,IF(VLOOKUP($C159,'Regional Crises'!$B$1:$R$66,9,FALSE)&lt;G$4,0,(G$3-VLOOKUP($C159,'Regional Crises'!$B$1:$R$66,9,FALSE))/(G$3-G$4)*5)),1))),IF(VLOOKUP($E159,'Country Indicator Data'!$B$4:$N$300,5,FALSE)="x","x",ROUND(IF(VLOOKUP($E159,'Country Indicator Data'!$B$4:$N$300,5,FALSE)&gt;G$3,5,IF(VLOOKUP($E159,'Country Indicator Data'!$B$4:$N$300,5,FALSE)&lt;G$4,0,(G$3-VLOOKUP($E159,'Country Indicator Data'!$B$4:$N$300,5,FALSE))/(G$3-G$4)*5)),1)))</f>
        <v>2.5</v>
      </c>
      <c r="H159" s="163">
        <f t="shared" si="52"/>
        <v>2.5</v>
      </c>
      <c r="I159" s="163">
        <f>IF(LEN(E159)&gt;3,(IF(VLOOKUP($C159,'Regional Crises'!$B$1:$R$66,6,FALSE)="x","x",ROUND(IF(VLOOKUP($C159,'Regional Crises'!$B$1:$R$66,6,FALSE)&gt;I$3,5,IF(VLOOKUP($C159,'Regional Crises'!$B$1:$R$66,6,FALSE)&lt;I$4,0,5-(I$3-VLOOKUP($C159,'Regional Crises'!$B$1:$R$66,6,FALSE))/(I$3-I$4)*5)),1))),IF(VLOOKUP($E159,'Country Indicator Data'!$B$4:$N$300,2,FALSE)="x","x",ROUND(IF(VLOOKUP($E159,'Country Indicator Data'!$B$4:$N$300,2,FALSE)&gt;I$3,5,IF(VLOOKUP($E159,'Country Indicator Data'!$B$4:$N$300,2,FALSE)&lt;I$4,0,5-(I$3-VLOOKUP($E159,'Country Indicator Data'!$B$4:$N$300,2,FALSE))/(I$3-I$4)*5)),1)))</f>
        <v>0.2</v>
      </c>
      <c r="J159" s="163">
        <f>IF(LEN(E159)&gt;3,(IF(VLOOKUP($C159,'Regional Crises'!$B$1:$R$66,8,FALSE)="x","x",ROUND(IF(VLOOKUP($C159,'Regional Crises'!$B$1:$R$66,8,FALSE)&gt;J$3,5,IF(VLOOKUP($C159,'Regional Crises'!$B$1:$R$66,8,FALSE)&lt;J$4,0,5-(J$3-VLOOKUP($C159,'Regional Crises'!$B$1:$R$66,8,FALSE))/(J$3-J$4)*5)),1))),IF(VLOOKUP($E159,'Country Indicator Data'!$B$4:$N$300,4,FALSE)="x","x",ROUND(IF(VLOOKUP($E159,'Country Indicator Data'!$B$4:$N$300,4,FALSE)&gt;J$3,5,IF(VLOOKUP($E159,'Country Indicator Data'!$B$4:$N$300,4,FALSE)&lt;J$4,0,5-(J$3-VLOOKUP($E159,'Country Indicator Data'!$B$4:$N$300,4,FALSE))/(J$3-J$4)*5)),1)))</f>
        <v>0</v>
      </c>
      <c r="K159" s="163">
        <f t="shared" si="53"/>
        <v>0.1</v>
      </c>
      <c r="L159" s="163">
        <f>IF(LEN(E159)&gt;3,(IF(VLOOKUP($C159,'Regional Crises'!$B$1:$R$66,10,FALSE)="x","x",ROUND(IF(VLOOKUP($C159,'Regional Crises'!$B$1:$R$66,10,FALSE)&gt;L$3,5,IF(VLOOKUP($C159,'Regional Crises'!$B$1:$R$66,10,FALSE)&lt;L$4,0,5-(L$3-VLOOKUP($C159,'Regional Crises'!$B$1:$R$66,10,FALSE))/(L$3-L$4)*5)),1))),IF(VLOOKUP($E159,'Country Indicator Data'!$B$4:$N$300,6,FALSE)="x","x",ROUND(IF(VLOOKUP($E159,'Country Indicator Data'!$B$4:$N$300,6,FALSE)&gt;L$3,5,IF(VLOOKUP($E159,'Country Indicator Data'!$B$4:$N$300,6,FALSE)&lt;L$4,0,5-(L$3-VLOOKUP($E159,'Country Indicator Data'!$B$4:$N$300,6,FALSE))/(L$3-L$4)*5)),1)))</f>
        <v>2</v>
      </c>
      <c r="M159" s="163">
        <f>IF(LEN(E159)&gt;3,(IF(VLOOKUP($C159,'Regional Crises'!$B$1:$R$66,11,FALSE)="x","x",ROUND(IF(VLOOKUP($C159,'Regional Crises'!$B$1:$R$66,11,FALSE)&gt;M$3,5,IF(VLOOKUP($C159,'Regional Crises'!$B$1:$R$66,11,FALSE)&lt;M$4,0,5-(M$3-VLOOKUP($C159,'Regional Crises'!$B$1:$R$66,11,FALSE))/(M$3-M$4)*5)),1))),IF(VLOOKUP($E159,'Country Indicator Data'!$B$4:$N$300,7,FALSE)="x","x",ROUND(IF(VLOOKUP($E159,'Country Indicator Data'!$B$4:$N$300,7,FALSE)&gt;M$3,5,IF(VLOOKUP($E159,'Country Indicator Data'!$B$4:$N$300,7,FALSE)&lt;M$4,0,5-(M$3-VLOOKUP($E159,'Country Indicator Data'!$B$4:$N$300,7,FALSE))/(M$3-M$4)*5)),1)))</f>
        <v>1</v>
      </c>
      <c r="N159" s="163">
        <f t="shared" si="54"/>
        <v>1.5</v>
      </c>
      <c r="O159" s="163">
        <f t="shared" si="55"/>
        <v>1.3666666666666665</v>
      </c>
      <c r="P159" s="163">
        <f>IF(LEN(E159)&gt;3,VLOOKUP(C159,'Regional Crises'!$B$1:$R$69,12,FALSE),VLOOKUP(E159,'Country Indicator Data'!$B$4:$I$300,8,FALSE))</f>
        <v>3</v>
      </c>
      <c r="Q159" s="163">
        <f>IF(LEN(E159)&gt;3,((IF(VLOOKUP($C159,'Regional Crises'!$B$1:$R$66,13,FALSE)="x","x",ROUND(IF(VLOOKUP($C159,'Regional Crises'!$B$1:$R$66,13,FALSE)&gt;Q$3,5,IF(VLOOKUP($C159,'Regional Crises'!$B$1:$R$66,13,FALSE)&lt;Q$4,0,5-(LOG(Q$3)-LOG(VLOOKUP($C159,'Regional Crises'!$B$1:$R$66,13,FALSE)))/(LOG(Q$3)-LOG(Q$4))*5)),1)))),(IF(VLOOKUP($E159,'Country Indicator Data'!$B$4:$N$300,9,FALSE)="x","x",ROUND(IF(VLOOKUP($E159,'Country Indicator Data'!$B$4:$N$300,9,FALSE)&gt;Q$3,5,IF(VLOOKUP($E159,'Country Indicator Data'!$B$4:$N$300,9,FALSE)&lt;Q$4,0,5-(LOG(Q$3)-LOG(VLOOKUP($E159,'Country Indicator Data'!$B$4:$N$300,9,FALSE)))/(LOG(Q$3)-LOG(Q$4))*5)),1))))</f>
        <v>4.0999999999999996</v>
      </c>
      <c r="R159" s="163">
        <f t="shared" si="56"/>
        <v>3.55</v>
      </c>
      <c r="S159" s="163">
        <f>IF(LEN(E159)&gt;3,((IF(VLOOKUP($C159,'Regional Crises'!$B$1:$R$66,17,FALSE)="x","x",ROUND(IF(VLOOKUP($C159,'Regional Crises'!$B$1:$R$66,17,FALSE)&gt;S$3,0,IF(VLOOKUP($C159,'Regional Crises'!$B$1:$R$66,17,FALSE)&lt;S$4,5,(S$3-VLOOKUP($C159,'Regional Crises'!$B$1:$R$66,17,FALSE))/(S$3-S$4)*5)),1)))),(IF(VLOOKUP($E159,'Country Indicator Data'!$B$4:$N$300,13,FALSE)="x","x",ROUND(IF(VLOOKUP($E159,'Country Indicator Data'!$B$4:$N$300,13,FALSE)&gt;S$3,0,IF(VLOOKUP($E159,'Country Indicator Data'!$B$4:$N$300,13,FALSE)&lt;S$4,5,(S$3-VLOOKUP($E159,'Country Indicator Data'!$B$4:$N$300,13,FALSE))/(S$3-S$4)*5)),1))))</f>
        <v>3</v>
      </c>
      <c r="T159" s="163">
        <f>IF(LEN(E159)&gt;3,((IF(VLOOKUP($C159,'Regional Crises'!$B$1:$R$66,14,FALSE)="x","x",ROUND(IF(VLOOKUP($C159,'Regional Crises'!$B$1:$R$66,14,FALSE)&gt;T$3,0,IF(VLOOKUP($C159,'Regional Crises'!$B$1:$R$66,14,FALSE)&lt;T$4,5,(T$3-VLOOKUP($C159,'Regional Crises'!$B$1:$R$66,14,FALSE))/(T$3-T$4)*5)),1)))),(IF(VLOOKUP($E159,'Country Indicator Data'!$B$4:$N$300,10,FALSE)="x","x",ROUND(IF(VLOOKUP($E159,'Country Indicator Data'!$B$4:$N$300,10,FALSE)&gt;T$3,0,IF(VLOOKUP($E159,'Country Indicator Data'!$B$4:$N$300,10,FALSE)&lt;T$4,5,(T$3-VLOOKUP($E159,'Country Indicator Data'!$B$4:$N$300,10,FALSE))/(T$3-T$4)*5)),1))))</f>
        <v>2.6</v>
      </c>
      <c r="U159" s="163">
        <f>IF(LEN(E159)&gt;3,((IF(VLOOKUP($C159,'Regional Crises'!$B$1:$R$66,15,FALSE)="x","x",ROUND(IF(VLOOKUP($C159,'Regional Crises'!$B$1:$R$66,15,FALSE)&gt;U$3,0,IF(VLOOKUP($C159,'Regional Crises'!$B$1:$R$66,15,FALSE)&lt;U$4,5,(U$3-VLOOKUP($C159,'Regional Crises'!$B$1:$R$66,15,FALSE))/(U$3-U$4)*5)),1)))),(IF(VLOOKUP($E159,'Country Indicator Data'!$B$4:$N$300,11,FALSE)="x","x",ROUND(IF(VLOOKUP($E159,'Country Indicator Data'!$B$4:$N$300,11,FALSE)&gt;U$3,0,IF(VLOOKUP($E159,'Country Indicator Data'!$B$4:$N$300,11,FALSE)&lt;U$4,5,(U$3-VLOOKUP($E159,'Country Indicator Data'!$B$4:$N$300,11,FALSE))/(U$3-U$4)*5)),1))))</f>
        <v>2.4</v>
      </c>
      <c r="V159" s="163">
        <f>IF(LEN(E159)&gt;3,((IF(VLOOKUP($C159,'Regional Crises'!$B$1:$R$66,16,FALSE)="x","x",ROUND(IF(VLOOKUP($C159,'Regional Crises'!$B$1:$R$66,16,FALSE)&gt;V$3,0,IF(VLOOKUP($C159,'Regional Crises'!$B$1:$R$66,16,FALSE)&lt;V$4,5,(V$3-VLOOKUP($C159,'Regional Crises'!$B$1:$R$66,16,FALSE))/(V$3-V$4)*5)),1)))),(IF(VLOOKUP($E159,'Country Indicator Data'!$B$4:$N$300,12,FALSE)="x","x",ROUND(IF(VLOOKUP($E159,'Country Indicator Data'!$B$4:$N$300,12,FALSE)&gt;V$3,0,IF(VLOOKUP($E159,'Country Indicator Data'!$B$4:$N$300,12,FALSE)&lt;V$4,5,(V$3-VLOOKUP($E159,'Country Indicator Data'!$B$4:$N$300,12,FALSE))/(V$3-V$4)*5)),1))))</f>
        <v>2.5</v>
      </c>
      <c r="W159" s="163">
        <f t="shared" si="57"/>
        <v>2.6</v>
      </c>
      <c r="X159" s="163">
        <f t="shared" si="58"/>
        <v>2.5</v>
      </c>
      <c r="Y159" s="184">
        <f>IF('Core Indicators'!FC156="x","x",IF('Core Indicators'!FC156&gt;=5,5,IF('Core Indicators'!FC156&gt;=4,4,IF('Core Indicators'!FC156&gt;=3,3,IF('Core Indicators'!FC156&gt;=2,2,IF('Core Indicators'!FC156&gt;=1,1,0))))))</f>
        <v>4</v>
      </c>
      <c r="Z159" s="163">
        <f t="shared" si="59"/>
        <v>4</v>
      </c>
      <c r="AA159" s="184">
        <f>'Crisis Indicator Data'!Y156</f>
        <v>0</v>
      </c>
      <c r="AB159" s="184">
        <f>'Crisis Indicator Data'!Z156</f>
        <v>1</v>
      </c>
      <c r="AC159" s="184">
        <f>'Crisis Indicator Data'!AA156</f>
        <v>2</v>
      </c>
      <c r="AD159" s="184">
        <f>'Crisis Indicator Data'!AB156</f>
        <v>0</v>
      </c>
      <c r="AE159" s="184">
        <f t="shared" si="60"/>
        <v>2</v>
      </c>
      <c r="AF159" s="184">
        <f>'Crisis Indicator Data'!AC156</f>
        <v>2</v>
      </c>
      <c r="AG159" s="184">
        <f>'Crisis Indicator Data'!AD156</f>
        <v>3</v>
      </c>
      <c r="AH159" s="184">
        <f t="shared" si="61"/>
        <v>5</v>
      </c>
      <c r="AI159" s="184">
        <f>'Crisis Indicator Data'!AE156</f>
        <v>0</v>
      </c>
      <c r="AJ159" s="184">
        <f>'Crisis Indicator Data'!AF156</f>
        <v>0</v>
      </c>
      <c r="AK159" s="184">
        <f>'Crisis Indicator Data'!AG156</f>
        <v>1</v>
      </c>
      <c r="AL159" s="184">
        <f t="shared" si="62"/>
        <v>1</v>
      </c>
      <c r="AM159" s="163">
        <f t="shared" si="63"/>
        <v>3</v>
      </c>
      <c r="AN159" s="163">
        <f t="shared" si="64"/>
        <v>3.5</v>
      </c>
    </row>
    <row r="160" spans="1:40" x14ac:dyDescent="0.35">
      <c r="A160" s="175" t="str">
        <f>'Crisis Indicator Data'!A157</f>
        <v>Complex situation in Türkiye</v>
      </c>
      <c r="B160" s="176" t="str">
        <f>'Crisis Indicator Data'!B157</f>
        <v>Displacement,Conflict</v>
      </c>
      <c r="C160" s="176" t="str">
        <f>'Crisis Indicator Data'!C157</f>
        <v>TUR001</v>
      </c>
      <c r="D160" s="176" t="str">
        <f>'Crisis Indicator Data'!D157</f>
        <v>Türkiye</v>
      </c>
      <c r="E160" s="177" t="str">
        <f>'Crisis Indicator Data'!E157</f>
        <v>TUR</v>
      </c>
      <c r="F160" s="163">
        <f>IF(LEN(E160)&gt;3,(IF(VLOOKUP($C160,'Regional Crises'!$B$1:$R$66,7,FALSE)="x","x",ROUND(IF(VLOOKUP($C160,'Regional Crises'!$B$1:$R$66,7,FALSE)&gt;$F$3,5,IF(VLOOKUP($C160,'Regional Crises'!$B$1:$R$66,7,FALSE)&lt;F$4,0,($F$3-VLOOKUP($C160,'Regional Crises'!$B$1:$R$66,7,FALSE))/($F$3-$F$4)*5)),1))),IF(VLOOKUP($E160,'Country Indicator Data'!$B$4:$N$300,3,FALSE)="x","x",ROUND(IF(VLOOKUP($E160,'Country Indicator Data'!$B$4:$N$300,3,FALSE)&gt;$F$3,5,IF(VLOOKUP($E160,'Country Indicator Data'!$B$4:$N$300,3,FALSE)&lt;$F$4,0,($F$3-VLOOKUP($E160,'Country Indicator Data'!$B$4:$N$300,3,FALSE))/($F$3-$F$4)*5)),1)))</f>
        <v>2.5</v>
      </c>
      <c r="G160" s="163">
        <f>IF(LEN(E160)&gt;3,(IF(VLOOKUP($C160,'Regional Crises'!$B$1:$R$66,9,FALSE)="x","x",ROUND(IF(VLOOKUP($C160,'Regional Crises'!$B$1:$R$66,9,FALSE)&gt;G$3,5,IF(VLOOKUP($C160,'Regional Crises'!$B$1:$R$66,9,FALSE)&lt;G$4,0,(G$3-VLOOKUP($C160,'Regional Crises'!$B$1:$R$66,9,FALSE))/(G$3-G$4)*5)),1))),IF(VLOOKUP($E160,'Country Indicator Data'!$B$4:$N$300,5,FALSE)="x","x",ROUND(IF(VLOOKUP($E160,'Country Indicator Data'!$B$4:$N$300,5,FALSE)&gt;G$3,5,IF(VLOOKUP($E160,'Country Indicator Data'!$B$4:$N$300,5,FALSE)&lt;G$4,0,(G$3-VLOOKUP($E160,'Country Indicator Data'!$B$4:$N$300,5,FALSE))/(G$3-G$4)*5)),1)))</f>
        <v>2.9</v>
      </c>
      <c r="H160" s="163">
        <f t="shared" si="52"/>
        <v>2.7</v>
      </c>
      <c r="I160" s="163">
        <f>IF(LEN(E160)&gt;3,(IF(VLOOKUP($C160,'Regional Crises'!$B$1:$R$66,6,FALSE)="x","x",ROUND(IF(VLOOKUP($C160,'Regional Crises'!$B$1:$R$66,6,FALSE)&gt;I$3,5,IF(VLOOKUP($C160,'Regional Crises'!$B$1:$R$66,6,FALSE)&lt;I$4,0,5-(I$3-VLOOKUP($C160,'Regional Crises'!$B$1:$R$66,6,FALSE))/(I$3-I$4)*5)),1))),IF(VLOOKUP($E160,'Country Indicator Data'!$B$4:$N$300,2,FALSE)="x","x",ROUND(IF(VLOOKUP($E160,'Country Indicator Data'!$B$4:$N$300,2,FALSE)&gt;I$3,5,IF(VLOOKUP($E160,'Country Indicator Data'!$B$4:$N$300,2,FALSE)&lt;I$4,0,5-(I$3-VLOOKUP($E160,'Country Indicator Data'!$B$4:$N$300,2,FALSE))/(I$3-I$4)*5)),1)))</f>
        <v>2</v>
      </c>
      <c r="J160" s="163">
        <f>IF(LEN(E160)&gt;3,(IF(VLOOKUP($C160,'Regional Crises'!$B$1:$R$66,8,FALSE)="x","x",ROUND(IF(VLOOKUP($C160,'Regional Crises'!$B$1:$R$66,8,FALSE)&gt;J$3,5,IF(VLOOKUP($C160,'Regional Crises'!$B$1:$R$66,8,FALSE)&lt;J$4,0,5-(J$3-VLOOKUP($C160,'Regional Crises'!$B$1:$R$66,8,FALSE))/(J$3-J$4)*5)),1))),IF(VLOOKUP($E160,'Country Indicator Data'!$B$4:$N$300,4,FALSE)="x","x",ROUND(IF(VLOOKUP($E160,'Country Indicator Data'!$B$4:$N$300,4,FALSE)&gt;J$3,5,IF(VLOOKUP($E160,'Country Indicator Data'!$B$4:$N$300,4,FALSE)&lt;J$4,0,5-(J$3-VLOOKUP($E160,'Country Indicator Data'!$B$4:$N$300,4,FALSE))/(J$3-J$4)*5)),1)))</f>
        <v>3.4</v>
      </c>
      <c r="K160" s="163">
        <f t="shared" si="53"/>
        <v>2.7</v>
      </c>
      <c r="L160" s="163">
        <f>IF(LEN(E160)&gt;3,(IF(VLOOKUP($C160,'Regional Crises'!$B$1:$R$66,10,FALSE)="x","x",ROUND(IF(VLOOKUP($C160,'Regional Crises'!$B$1:$R$66,10,FALSE)&gt;L$3,5,IF(VLOOKUP($C160,'Regional Crises'!$B$1:$R$66,10,FALSE)&lt;L$4,0,5-(L$3-VLOOKUP($C160,'Regional Crises'!$B$1:$R$66,10,FALSE))/(L$3-L$4)*5)),1))),IF(VLOOKUP($E160,'Country Indicator Data'!$B$4:$N$300,6,FALSE)="x","x",ROUND(IF(VLOOKUP($E160,'Country Indicator Data'!$B$4:$N$300,6,FALSE)&gt;L$3,5,IF(VLOOKUP($E160,'Country Indicator Data'!$B$4:$N$300,6,FALSE)&lt;L$4,0,5-(L$3-VLOOKUP($E160,'Country Indicator Data'!$B$4:$N$300,6,FALSE))/(L$3-L$4)*5)),1)))</f>
        <v>2</v>
      </c>
      <c r="M160" s="163">
        <f>IF(LEN(E160)&gt;3,(IF(VLOOKUP($C160,'Regional Crises'!$B$1:$R$66,11,FALSE)="x","x",ROUND(IF(VLOOKUP($C160,'Regional Crises'!$B$1:$R$66,11,FALSE)&gt;M$3,5,IF(VLOOKUP($C160,'Regional Crises'!$B$1:$R$66,11,FALSE)&lt;M$4,0,5-(M$3-VLOOKUP($C160,'Regional Crises'!$B$1:$R$66,11,FALSE))/(M$3-M$4)*5)),1))),IF(VLOOKUP($E160,'Country Indicator Data'!$B$4:$N$300,7,FALSE)="x","x",ROUND(IF(VLOOKUP($E160,'Country Indicator Data'!$B$4:$N$300,7,FALSE)&gt;M$3,5,IF(VLOOKUP($E160,'Country Indicator Data'!$B$4:$N$300,7,FALSE)&lt;M$4,0,5-(M$3-VLOOKUP($E160,'Country Indicator Data'!$B$4:$N$300,7,FALSE))/(M$3-M$4)*5)),1)))</f>
        <v>2.1</v>
      </c>
      <c r="N160" s="163">
        <f t="shared" si="54"/>
        <v>2.0499999999999998</v>
      </c>
      <c r="O160" s="163">
        <f t="shared" si="55"/>
        <v>2.4833333333333334</v>
      </c>
      <c r="P160" s="163">
        <f>IF(LEN(E160)&gt;3,VLOOKUP(C160,'Regional Crises'!$B$1:$R$69,12,FALSE),VLOOKUP(E160,'Country Indicator Data'!$B$4:$I$300,8,FALSE))</f>
        <v>4</v>
      </c>
      <c r="Q160" s="163">
        <f>IF(LEN(E160)&gt;3,((IF(VLOOKUP($C160,'Regional Crises'!$B$1:$R$66,13,FALSE)="x","x",ROUND(IF(VLOOKUP($C160,'Regional Crises'!$B$1:$R$66,13,FALSE)&gt;Q$3,5,IF(VLOOKUP($C160,'Regional Crises'!$B$1:$R$66,13,FALSE)&lt;Q$4,0,5-(LOG(Q$3)-LOG(VLOOKUP($C160,'Regional Crises'!$B$1:$R$66,13,FALSE)))/(LOG(Q$3)-LOG(Q$4))*5)),1)))),(IF(VLOOKUP($E160,'Country Indicator Data'!$B$4:$N$300,9,FALSE)="x","x",ROUND(IF(VLOOKUP($E160,'Country Indicator Data'!$B$4:$N$300,9,FALSE)&gt;Q$3,5,IF(VLOOKUP($E160,'Country Indicator Data'!$B$4:$N$300,9,FALSE)&lt;Q$4,0,5-(LOG(Q$3)-LOG(VLOOKUP($E160,'Country Indicator Data'!$B$4:$N$300,9,FALSE)))/(LOG(Q$3)-LOG(Q$4))*5)),1))))</f>
        <v>1.5</v>
      </c>
      <c r="R160" s="163">
        <f t="shared" si="56"/>
        <v>2.75</v>
      </c>
      <c r="S160" s="163">
        <f>IF(LEN(E160)&gt;3,((IF(VLOOKUP($C160,'Regional Crises'!$B$1:$R$66,17,FALSE)="x","x",ROUND(IF(VLOOKUP($C160,'Regional Crises'!$B$1:$R$66,17,FALSE)&gt;S$3,0,IF(VLOOKUP($C160,'Regional Crises'!$B$1:$R$66,17,FALSE)&lt;S$4,5,(S$3-VLOOKUP($C160,'Regional Crises'!$B$1:$R$66,17,FALSE))/(S$3-S$4)*5)),1)))),(IF(VLOOKUP($E160,'Country Indicator Data'!$B$4:$N$300,13,FALSE)="x","x",ROUND(IF(VLOOKUP($E160,'Country Indicator Data'!$B$4:$N$300,13,FALSE)&gt;S$3,0,IF(VLOOKUP($E160,'Country Indicator Data'!$B$4:$N$300,13,FALSE)&lt;S$4,5,(S$3-VLOOKUP($E160,'Country Indicator Data'!$B$4:$N$300,13,FALSE))/(S$3-S$4)*5)),1))))</f>
        <v>3.3</v>
      </c>
      <c r="T160" s="163">
        <f>IF(LEN(E160)&gt;3,((IF(VLOOKUP($C160,'Regional Crises'!$B$1:$R$66,14,FALSE)="x","x",ROUND(IF(VLOOKUP($C160,'Regional Crises'!$B$1:$R$66,14,FALSE)&gt;T$3,0,IF(VLOOKUP($C160,'Regional Crises'!$B$1:$R$66,14,FALSE)&lt;T$4,5,(T$3-VLOOKUP($C160,'Regional Crises'!$B$1:$R$66,14,FALSE))/(T$3-T$4)*5)),1)))),(IF(VLOOKUP($E160,'Country Indicator Data'!$B$4:$N$300,10,FALSE)="x","x",ROUND(IF(VLOOKUP($E160,'Country Indicator Data'!$B$4:$N$300,10,FALSE)&gt;T$3,0,IF(VLOOKUP($E160,'Country Indicator Data'!$B$4:$N$300,10,FALSE)&lt;T$4,5,(T$3-VLOOKUP($E160,'Country Indicator Data'!$B$4:$N$300,10,FALSE))/(T$3-T$4)*5)),1))))</f>
        <v>3</v>
      </c>
      <c r="U160" s="163">
        <f>IF(LEN(E160)&gt;3,((IF(VLOOKUP($C160,'Regional Crises'!$B$1:$R$66,15,FALSE)="x","x",ROUND(IF(VLOOKUP($C160,'Regional Crises'!$B$1:$R$66,15,FALSE)&gt;U$3,0,IF(VLOOKUP($C160,'Regional Crises'!$B$1:$R$66,15,FALSE)&lt;U$4,5,(U$3-VLOOKUP($C160,'Regional Crises'!$B$1:$R$66,15,FALSE))/(U$3-U$4)*5)),1)))),(IF(VLOOKUP($E160,'Country Indicator Data'!$B$4:$N$300,11,FALSE)="x","x",ROUND(IF(VLOOKUP($E160,'Country Indicator Data'!$B$4:$N$300,11,FALSE)&gt;U$3,0,IF(VLOOKUP($E160,'Country Indicator Data'!$B$4:$N$300,11,FALSE)&lt;U$4,5,(U$3-VLOOKUP($E160,'Country Indicator Data'!$B$4:$N$300,11,FALSE))/(U$3-U$4)*5)),1))))</f>
        <v>2.5</v>
      </c>
      <c r="V160" s="163">
        <f>IF(LEN(E160)&gt;3,((IF(VLOOKUP($C160,'Regional Crises'!$B$1:$R$66,16,FALSE)="x","x",ROUND(IF(VLOOKUP($C160,'Regional Crises'!$B$1:$R$66,16,FALSE)&gt;V$3,0,IF(VLOOKUP($C160,'Regional Crises'!$B$1:$R$66,16,FALSE)&lt;V$4,5,(V$3-VLOOKUP($C160,'Regional Crises'!$B$1:$R$66,16,FALSE))/(V$3-V$4)*5)),1)))),(IF(VLOOKUP($E160,'Country Indicator Data'!$B$4:$N$300,12,FALSE)="x","x",ROUND(IF(VLOOKUP($E160,'Country Indicator Data'!$B$4:$N$300,12,FALSE)&gt;V$3,0,IF(VLOOKUP($E160,'Country Indicator Data'!$B$4:$N$300,12,FALSE)&lt;V$4,5,(V$3-VLOOKUP($E160,'Country Indicator Data'!$B$4:$N$300,12,FALSE))/(V$3-V$4)*5)),1))))</f>
        <v>3.4</v>
      </c>
      <c r="W160" s="163">
        <f t="shared" si="57"/>
        <v>3.1</v>
      </c>
      <c r="X160" s="163">
        <f t="shared" si="58"/>
        <v>2.8</v>
      </c>
      <c r="Y160" s="184">
        <f>IF('Core Indicators'!FC157="x","x",IF('Core Indicators'!FC157&gt;=5,5,IF('Core Indicators'!FC157&gt;=4,4,IF('Core Indicators'!FC157&gt;=3,3,IF('Core Indicators'!FC157&gt;=2,2,IF('Core Indicators'!FC157&gt;=1,1,0))))))</f>
        <v>5</v>
      </c>
      <c r="Z160" s="163">
        <f t="shared" si="59"/>
        <v>5</v>
      </c>
      <c r="AA160" s="184">
        <f>'Crisis Indicator Data'!Y157</f>
        <v>1</v>
      </c>
      <c r="AB160" s="184">
        <f>'Crisis Indicator Data'!Z157</f>
        <v>0</v>
      </c>
      <c r="AC160" s="184">
        <f>'Crisis Indicator Data'!AA157</f>
        <v>1</v>
      </c>
      <c r="AD160" s="184">
        <f>'Crisis Indicator Data'!AB157</f>
        <v>0</v>
      </c>
      <c r="AE160" s="184">
        <f t="shared" si="60"/>
        <v>2</v>
      </c>
      <c r="AF160" s="184">
        <f>'Crisis Indicator Data'!AC157</f>
        <v>0</v>
      </c>
      <c r="AG160" s="184">
        <f>'Crisis Indicator Data'!AD157</f>
        <v>2</v>
      </c>
      <c r="AH160" s="184">
        <f t="shared" si="61"/>
        <v>2</v>
      </c>
      <c r="AI160" s="184">
        <f>'Crisis Indicator Data'!AE157</f>
        <v>0</v>
      </c>
      <c r="AJ160" s="184">
        <f>'Crisis Indicator Data'!AF157</f>
        <v>3</v>
      </c>
      <c r="AK160" s="184">
        <f>'Crisis Indicator Data'!AG157</f>
        <v>0</v>
      </c>
      <c r="AL160" s="184">
        <f t="shared" si="62"/>
        <v>3</v>
      </c>
      <c r="AM160" s="163">
        <f t="shared" si="63"/>
        <v>2</v>
      </c>
      <c r="AN160" s="163">
        <f t="shared" si="64"/>
        <v>3.5</v>
      </c>
    </row>
    <row r="161" spans="1:40" x14ac:dyDescent="0.35">
      <c r="A161" s="175" t="str">
        <f>'Crisis Indicator Data'!A158</f>
        <v>Syrian Refugees in Türkiye</v>
      </c>
      <c r="B161" s="176" t="str">
        <f>'Crisis Indicator Data'!B158</f>
        <v>Displacement</v>
      </c>
      <c r="C161" s="176" t="str">
        <f>'Crisis Indicator Data'!C158</f>
        <v>TUR002</v>
      </c>
      <c r="D161" s="176" t="str">
        <f>'Crisis Indicator Data'!D158</f>
        <v>Türkiye</v>
      </c>
      <c r="E161" s="177" t="str">
        <f>'Crisis Indicator Data'!E158</f>
        <v>TUR</v>
      </c>
      <c r="F161" s="163">
        <f>IF(LEN(E161)&gt;3,(IF(VLOOKUP($C161,'Regional Crises'!$B$1:$R$66,7,FALSE)="x","x",ROUND(IF(VLOOKUP($C161,'Regional Crises'!$B$1:$R$66,7,FALSE)&gt;$F$3,5,IF(VLOOKUP($C161,'Regional Crises'!$B$1:$R$66,7,FALSE)&lt;F$4,0,($F$3-VLOOKUP($C161,'Regional Crises'!$B$1:$R$66,7,FALSE))/($F$3-$F$4)*5)),1))),IF(VLOOKUP($E161,'Country Indicator Data'!$B$4:$N$300,3,FALSE)="x","x",ROUND(IF(VLOOKUP($E161,'Country Indicator Data'!$B$4:$N$300,3,FALSE)&gt;$F$3,5,IF(VLOOKUP($E161,'Country Indicator Data'!$B$4:$N$300,3,FALSE)&lt;$F$4,0,($F$3-VLOOKUP($E161,'Country Indicator Data'!$B$4:$N$300,3,FALSE))/($F$3-$F$4)*5)),1)))</f>
        <v>2.5</v>
      </c>
      <c r="G161" s="163">
        <f>IF(LEN(E161)&gt;3,(IF(VLOOKUP($C161,'Regional Crises'!$B$1:$R$66,9,FALSE)="x","x",ROUND(IF(VLOOKUP($C161,'Regional Crises'!$B$1:$R$66,9,FALSE)&gt;G$3,5,IF(VLOOKUP($C161,'Regional Crises'!$B$1:$R$66,9,FALSE)&lt;G$4,0,(G$3-VLOOKUP($C161,'Regional Crises'!$B$1:$R$66,9,FALSE))/(G$3-G$4)*5)),1))),IF(VLOOKUP($E161,'Country Indicator Data'!$B$4:$N$300,5,FALSE)="x","x",ROUND(IF(VLOOKUP($E161,'Country Indicator Data'!$B$4:$N$300,5,FALSE)&gt;G$3,5,IF(VLOOKUP($E161,'Country Indicator Data'!$B$4:$N$300,5,FALSE)&lt;G$4,0,(G$3-VLOOKUP($E161,'Country Indicator Data'!$B$4:$N$300,5,FALSE))/(G$3-G$4)*5)),1)))</f>
        <v>2.9</v>
      </c>
      <c r="H161" s="163">
        <f t="shared" si="52"/>
        <v>2.7</v>
      </c>
      <c r="I161" s="163">
        <f>IF(LEN(E161)&gt;3,(IF(VLOOKUP($C161,'Regional Crises'!$B$1:$R$66,6,FALSE)="x","x",ROUND(IF(VLOOKUP($C161,'Regional Crises'!$B$1:$R$66,6,FALSE)&gt;I$3,5,IF(VLOOKUP($C161,'Regional Crises'!$B$1:$R$66,6,FALSE)&lt;I$4,0,5-(I$3-VLOOKUP($C161,'Regional Crises'!$B$1:$R$66,6,FALSE))/(I$3-I$4)*5)),1))),IF(VLOOKUP($E161,'Country Indicator Data'!$B$4:$N$300,2,FALSE)="x","x",ROUND(IF(VLOOKUP($E161,'Country Indicator Data'!$B$4:$N$300,2,FALSE)&gt;I$3,5,IF(VLOOKUP($E161,'Country Indicator Data'!$B$4:$N$300,2,FALSE)&lt;I$4,0,5-(I$3-VLOOKUP($E161,'Country Indicator Data'!$B$4:$N$300,2,FALSE))/(I$3-I$4)*5)),1)))</f>
        <v>2</v>
      </c>
      <c r="J161" s="163">
        <f>IF(LEN(E161)&gt;3,(IF(VLOOKUP($C161,'Regional Crises'!$B$1:$R$66,8,FALSE)="x","x",ROUND(IF(VLOOKUP($C161,'Regional Crises'!$B$1:$R$66,8,FALSE)&gt;J$3,5,IF(VLOOKUP($C161,'Regional Crises'!$B$1:$R$66,8,FALSE)&lt;J$4,0,5-(J$3-VLOOKUP($C161,'Regional Crises'!$B$1:$R$66,8,FALSE))/(J$3-J$4)*5)),1))),IF(VLOOKUP($E161,'Country Indicator Data'!$B$4:$N$300,4,FALSE)="x","x",ROUND(IF(VLOOKUP($E161,'Country Indicator Data'!$B$4:$N$300,4,FALSE)&gt;J$3,5,IF(VLOOKUP($E161,'Country Indicator Data'!$B$4:$N$300,4,FALSE)&lt;J$4,0,5-(J$3-VLOOKUP($E161,'Country Indicator Data'!$B$4:$N$300,4,FALSE))/(J$3-J$4)*5)),1)))</f>
        <v>3.4</v>
      </c>
      <c r="K161" s="163">
        <f t="shared" si="53"/>
        <v>2.7</v>
      </c>
      <c r="L161" s="163">
        <f>IF(LEN(E161)&gt;3,(IF(VLOOKUP($C161,'Regional Crises'!$B$1:$R$66,10,FALSE)="x","x",ROUND(IF(VLOOKUP($C161,'Regional Crises'!$B$1:$R$66,10,FALSE)&gt;L$3,5,IF(VLOOKUP($C161,'Regional Crises'!$B$1:$R$66,10,FALSE)&lt;L$4,0,5-(L$3-VLOOKUP($C161,'Regional Crises'!$B$1:$R$66,10,FALSE))/(L$3-L$4)*5)),1))),IF(VLOOKUP($E161,'Country Indicator Data'!$B$4:$N$300,6,FALSE)="x","x",ROUND(IF(VLOOKUP($E161,'Country Indicator Data'!$B$4:$N$300,6,FALSE)&gt;L$3,5,IF(VLOOKUP($E161,'Country Indicator Data'!$B$4:$N$300,6,FALSE)&lt;L$4,0,5-(L$3-VLOOKUP($E161,'Country Indicator Data'!$B$4:$N$300,6,FALSE))/(L$3-L$4)*5)),1)))</f>
        <v>2</v>
      </c>
      <c r="M161" s="163">
        <f>IF(LEN(E161)&gt;3,(IF(VLOOKUP($C161,'Regional Crises'!$B$1:$R$66,11,FALSE)="x","x",ROUND(IF(VLOOKUP($C161,'Regional Crises'!$B$1:$R$66,11,FALSE)&gt;M$3,5,IF(VLOOKUP($C161,'Regional Crises'!$B$1:$R$66,11,FALSE)&lt;M$4,0,5-(M$3-VLOOKUP($C161,'Regional Crises'!$B$1:$R$66,11,FALSE))/(M$3-M$4)*5)),1))),IF(VLOOKUP($E161,'Country Indicator Data'!$B$4:$N$300,7,FALSE)="x","x",ROUND(IF(VLOOKUP($E161,'Country Indicator Data'!$B$4:$N$300,7,FALSE)&gt;M$3,5,IF(VLOOKUP($E161,'Country Indicator Data'!$B$4:$N$300,7,FALSE)&lt;M$4,0,5-(M$3-VLOOKUP($E161,'Country Indicator Data'!$B$4:$N$300,7,FALSE))/(M$3-M$4)*5)),1)))</f>
        <v>2.1</v>
      </c>
      <c r="N161" s="163">
        <f t="shared" si="54"/>
        <v>2.0499999999999998</v>
      </c>
      <c r="O161" s="163">
        <f t="shared" si="55"/>
        <v>2.4833333333333334</v>
      </c>
      <c r="P161" s="163">
        <f>IF(LEN(E161)&gt;3,VLOOKUP(C161,'Regional Crises'!$B$1:$R$69,12,FALSE),VLOOKUP(E161,'Country Indicator Data'!$B$4:$I$300,8,FALSE))</f>
        <v>4</v>
      </c>
      <c r="Q161" s="163">
        <f>IF(LEN(E161)&gt;3,((IF(VLOOKUP($C161,'Regional Crises'!$B$1:$R$66,13,FALSE)="x","x",ROUND(IF(VLOOKUP($C161,'Regional Crises'!$B$1:$R$66,13,FALSE)&gt;Q$3,5,IF(VLOOKUP($C161,'Regional Crises'!$B$1:$R$66,13,FALSE)&lt;Q$4,0,5-(LOG(Q$3)-LOG(VLOOKUP($C161,'Regional Crises'!$B$1:$R$66,13,FALSE)))/(LOG(Q$3)-LOG(Q$4))*5)),1)))),(IF(VLOOKUP($E161,'Country Indicator Data'!$B$4:$N$300,9,FALSE)="x","x",ROUND(IF(VLOOKUP($E161,'Country Indicator Data'!$B$4:$N$300,9,FALSE)&gt;Q$3,5,IF(VLOOKUP($E161,'Country Indicator Data'!$B$4:$N$300,9,FALSE)&lt;Q$4,0,5-(LOG(Q$3)-LOG(VLOOKUP($E161,'Country Indicator Data'!$B$4:$N$300,9,FALSE)))/(LOG(Q$3)-LOG(Q$4))*5)),1))))</f>
        <v>1.5</v>
      </c>
      <c r="R161" s="163">
        <f t="shared" si="56"/>
        <v>2.75</v>
      </c>
      <c r="S161" s="163">
        <f>IF(LEN(E161)&gt;3,((IF(VLOOKUP($C161,'Regional Crises'!$B$1:$R$66,17,FALSE)="x","x",ROUND(IF(VLOOKUP($C161,'Regional Crises'!$B$1:$R$66,17,FALSE)&gt;S$3,0,IF(VLOOKUP($C161,'Regional Crises'!$B$1:$R$66,17,FALSE)&lt;S$4,5,(S$3-VLOOKUP($C161,'Regional Crises'!$B$1:$R$66,17,FALSE))/(S$3-S$4)*5)),1)))),(IF(VLOOKUP($E161,'Country Indicator Data'!$B$4:$N$300,13,FALSE)="x","x",ROUND(IF(VLOOKUP($E161,'Country Indicator Data'!$B$4:$N$300,13,FALSE)&gt;S$3,0,IF(VLOOKUP($E161,'Country Indicator Data'!$B$4:$N$300,13,FALSE)&lt;S$4,5,(S$3-VLOOKUP($E161,'Country Indicator Data'!$B$4:$N$300,13,FALSE))/(S$3-S$4)*5)),1))))</f>
        <v>3.3</v>
      </c>
      <c r="T161" s="163">
        <f>IF(LEN(E161)&gt;3,((IF(VLOOKUP($C161,'Regional Crises'!$B$1:$R$66,14,FALSE)="x","x",ROUND(IF(VLOOKUP($C161,'Regional Crises'!$B$1:$R$66,14,FALSE)&gt;T$3,0,IF(VLOOKUP($C161,'Regional Crises'!$B$1:$R$66,14,FALSE)&lt;T$4,5,(T$3-VLOOKUP($C161,'Regional Crises'!$B$1:$R$66,14,FALSE))/(T$3-T$4)*5)),1)))),(IF(VLOOKUP($E161,'Country Indicator Data'!$B$4:$N$300,10,FALSE)="x","x",ROUND(IF(VLOOKUP($E161,'Country Indicator Data'!$B$4:$N$300,10,FALSE)&gt;T$3,0,IF(VLOOKUP($E161,'Country Indicator Data'!$B$4:$N$300,10,FALSE)&lt;T$4,5,(T$3-VLOOKUP($E161,'Country Indicator Data'!$B$4:$N$300,10,FALSE))/(T$3-T$4)*5)),1))))</f>
        <v>3</v>
      </c>
      <c r="U161" s="163">
        <f>IF(LEN(E161)&gt;3,((IF(VLOOKUP($C161,'Regional Crises'!$B$1:$R$66,15,FALSE)="x","x",ROUND(IF(VLOOKUP($C161,'Regional Crises'!$B$1:$R$66,15,FALSE)&gt;U$3,0,IF(VLOOKUP($C161,'Regional Crises'!$B$1:$R$66,15,FALSE)&lt;U$4,5,(U$3-VLOOKUP($C161,'Regional Crises'!$B$1:$R$66,15,FALSE))/(U$3-U$4)*5)),1)))),(IF(VLOOKUP($E161,'Country Indicator Data'!$B$4:$N$300,11,FALSE)="x","x",ROUND(IF(VLOOKUP($E161,'Country Indicator Data'!$B$4:$N$300,11,FALSE)&gt;U$3,0,IF(VLOOKUP($E161,'Country Indicator Data'!$B$4:$N$300,11,FALSE)&lt;U$4,5,(U$3-VLOOKUP($E161,'Country Indicator Data'!$B$4:$N$300,11,FALSE))/(U$3-U$4)*5)),1))))</f>
        <v>2.5</v>
      </c>
      <c r="V161" s="163">
        <f>IF(LEN(E161)&gt;3,((IF(VLOOKUP($C161,'Regional Crises'!$B$1:$R$66,16,FALSE)="x","x",ROUND(IF(VLOOKUP($C161,'Regional Crises'!$B$1:$R$66,16,FALSE)&gt;V$3,0,IF(VLOOKUP($C161,'Regional Crises'!$B$1:$R$66,16,FALSE)&lt;V$4,5,(V$3-VLOOKUP($C161,'Regional Crises'!$B$1:$R$66,16,FALSE))/(V$3-V$4)*5)),1)))),(IF(VLOOKUP($E161,'Country Indicator Data'!$B$4:$N$300,12,FALSE)="x","x",ROUND(IF(VLOOKUP($E161,'Country Indicator Data'!$B$4:$N$300,12,FALSE)&gt;V$3,0,IF(VLOOKUP($E161,'Country Indicator Data'!$B$4:$N$300,12,FALSE)&lt;V$4,5,(V$3-VLOOKUP($E161,'Country Indicator Data'!$B$4:$N$300,12,FALSE))/(V$3-V$4)*5)),1))))</f>
        <v>3.4</v>
      </c>
      <c r="W161" s="163">
        <f t="shared" si="57"/>
        <v>3.1</v>
      </c>
      <c r="X161" s="163">
        <f t="shared" si="58"/>
        <v>2.8</v>
      </c>
      <c r="Y161" s="184">
        <f>IF('Core Indicators'!FC158="x","x",IF('Core Indicators'!FC158&gt;=5,5,IF('Core Indicators'!FC158&gt;=4,4,IF('Core Indicators'!FC158&gt;=3,3,IF('Core Indicators'!FC158&gt;=2,2,IF('Core Indicators'!FC158&gt;=1,1,0))))))</f>
        <v>3</v>
      </c>
      <c r="Z161" s="163">
        <f t="shared" si="59"/>
        <v>3</v>
      </c>
      <c r="AA161" s="184">
        <f>'Crisis Indicator Data'!Y158</f>
        <v>1</v>
      </c>
      <c r="AB161" s="184">
        <f>'Crisis Indicator Data'!Z158</f>
        <v>0</v>
      </c>
      <c r="AC161" s="184">
        <f>'Crisis Indicator Data'!AA158</f>
        <v>0</v>
      </c>
      <c r="AD161" s="184">
        <f>'Crisis Indicator Data'!AB158</f>
        <v>0</v>
      </c>
      <c r="AE161" s="184">
        <f t="shared" si="60"/>
        <v>1</v>
      </c>
      <c r="AF161" s="184">
        <f>'Crisis Indicator Data'!AC158</f>
        <v>0</v>
      </c>
      <c r="AG161" s="184">
        <f>'Crisis Indicator Data'!AD158</f>
        <v>2</v>
      </c>
      <c r="AH161" s="184">
        <f t="shared" si="61"/>
        <v>2</v>
      </c>
      <c r="AI161" s="184">
        <f>'Crisis Indicator Data'!AE158</f>
        <v>0</v>
      </c>
      <c r="AJ161" s="184">
        <f>'Crisis Indicator Data'!AF158</f>
        <v>3</v>
      </c>
      <c r="AK161" s="184">
        <f>'Crisis Indicator Data'!AG158</f>
        <v>0</v>
      </c>
      <c r="AL161" s="184">
        <f t="shared" si="62"/>
        <v>3</v>
      </c>
      <c r="AM161" s="163">
        <f t="shared" si="63"/>
        <v>2</v>
      </c>
      <c r="AN161" s="163">
        <f t="shared" si="64"/>
        <v>2.5</v>
      </c>
    </row>
    <row r="162" spans="1:40" x14ac:dyDescent="0.35">
      <c r="A162" s="175" t="str">
        <f>'Crisis Indicator Data'!A159</f>
        <v>Mixed Migration Flows in Türkiye</v>
      </c>
      <c r="B162" s="176" t="str">
        <f>'Crisis Indicator Data'!B159</f>
        <v>Displacement</v>
      </c>
      <c r="C162" s="176" t="str">
        <f>'Crisis Indicator Data'!C159</f>
        <v>TUR003</v>
      </c>
      <c r="D162" s="176" t="str">
        <f>'Crisis Indicator Data'!D159</f>
        <v>Türkiye</v>
      </c>
      <c r="E162" s="177" t="str">
        <f>'Crisis Indicator Data'!E159</f>
        <v>TUR</v>
      </c>
      <c r="F162" s="163">
        <f>IF(LEN(E162)&gt;3,(IF(VLOOKUP($C162,'Regional Crises'!$B$1:$R$66,7,FALSE)="x","x",ROUND(IF(VLOOKUP($C162,'Regional Crises'!$B$1:$R$66,7,FALSE)&gt;$F$3,5,IF(VLOOKUP($C162,'Regional Crises'!$B$1:$R$66,7,FALSE)&lt;F$4,0,($F$3-VLOOKUP($C162,'Regional Crises'!$B$1:$R$66,7,FALSE))/($F$3-$F$4)*5)),1))),IF(VLOOKUP($E162,'Country Indicator Data'!$B$4:$N$300,3,FALSE)="x","x",ROUND(IF(VLOOKUP($E162,'Country Indicator Data'!$B$4:$N$300,3,FALSE)&gt;$F$3,5,IF(VLOOKUP($E162,'Country Indicator Data'!$B$4:$N$300,3,FALSE)&lt;$F$4,0,($F$3-VLOOKUP($E162,'Country Indicator Data'!$B$4:$N$300,3,FALSE))/($F$3-$F$4)*5)),1)))</f>
        <v>2.5</v>
      </c>
      <c r="G162" s="163">
        <f>IF(LEN(E162)&gt;3,(IF(VLOOKUP($C162,'Regional Crises'!$B$1:$R$66,9,FALSE)="x","x",ROUND(IF(VLOOKUP($C162,'Regional Crises'!$B$1:$R$66,9,FALSE)&gt;G$3,5,IF(VLOOKUP($C162,'Regional Crises'!$B$1:$R$66,9,FALSE)&lt;G$4,0,(G$3-VLOOKUP($C162,'Regional Crises'!$B$1:$R$66,9,FALSE))/(G$3-G$4)*5)),1))),IF(VLOOKUP($E162,'Country Indicator Data'!$B$4:$N$300,5,FALSE)="x","x",ROUND(IF(VLOOKUP($E162,'Country Indicator Data'!$B$4:$N$300,5,FALSE)&gt;G$3,5,IF(VLOOKUP($E162,'Country Indicator Data'!$B$4:$N$300,5,FALSE)&lt;G$4,0,(G$3-VLOOKUP($E162,'Country Indicator Data'!$B$4:$N$300,5,FALSE))/(G$3-G$4)*5)),1)))</f>
        <v>2.9</v>
      </c>
      <c r="H162" s="163">
        <f t="shared" si="52"/>
        <v>2.7</v>
      </c>
      <c r="I162" s="163">
        <f>IF(LEN(E162)&gt;3,(IF(VLOOKUP($C162,'Regional Crises'!$B$1:$R$66,6,FALSE)="x","x",ROUND(IF(VLOOKUP($C162,'Regional Crises'!$B$1:$R$66,6,FALSE)&gt;I$3,5,IF(VLOOKUP($C162,'Regional Crises'!$B$1:$R$66,6,FALSE)&lt;I$4,0,5-(I$3-VLOOKUP($C162,'Regional Crises'!$B$1:$R$66,6,FALSE))/(I$3-I$4)*5)),1))),IF(VLOOKUP($E162,'Country Indicator Data'!$B$4:$N$300,2,FALSE)="x","x",ROUND(IF(VLOOKUP($E162,'Country Indicator Data'!$B$4:$N$300,2,FALSE)&gt;I$3,5,IF(VLOOKUP($E162,'Country Indicator Data'!$B$4:$N$300,2,FALSE)&lt;I$4,0,5-(I$3-VLOOKUP($E162,'Country Indicator Data'!$B$4:$N$300,2,FALSE))/(I$3-I$4)*5)),1)))</f>
        <v>2</v>
      </c>
      <c r="J162" s="163">
        <f>IF(LEN(E162)&gt;3,(IF(VLOOKUP($C162,'Regional Crises'!$B$1:$R$66,8,FALSE)="x","x",ROUND(IF(VLOOKUP($C162,'Regional Crises'!$B$1:$R$66,8,FALSE)&gt;J$3,5,IF(VLOOKUP($C162,'Regional Crises'!$B$1:$R$66,8,FALSE)&lt;J$4,0,5-(J$3-VLOOKUP($C162,'Regional Crises'!$B$1:$R$66,8,FALSE))/(J$3-J$4)*5)),1))),IF(VLOOKUP($E162,'Country Indicator Data'!$B$4:$N$300,4,FALSE)="x","x",ROUND(IF(VLOOKUP($E162,'Country Indicator Data'!$B$4:$N$300,4,FALSE)&gt;J$3,5,IF(VLOOKUP($E162,'Country Indicator Data'!$B$4:$N$300,4,FALSE)&lt;J$4,0,5-(J$3-VLOOKUP($E162,'Country Indicator Data'!$B$4:$N$300,4,FALSE))/(J$3-J$4)*5)),1)))</f>
        <v>3.4</v>
      </c>
      <c r="K162" s="163">
        <f t="shared" si="53"/>
        <v>2.7</v>
      </c>
      <c r="L162" s="163">
        <f>IF(LEN(E162)&gt;3,(IF(VLOOKUP($C162,'Regional Crises'!$B$1:$R$66,10,FALSE)="x","x",ROUND(IF(VLOOKUP($C162,'Regional Crises'!$B$1:$R$66,10,FALSE)&gt;L$3,5,IF(VLOOKUP($C162,'Regional Crises'!$B$1:$R$66,10,FALSE)&lt;L$4,0,5-(L$3-VLOOKUP($C162,'Regional Crises'!$B$1:$R$66,10,FALSE))/(L$3-L$4)*5)),1))),IF(VLOOKUP($E162,'Country Indicator Data'!$B$4:$N$300,6,FALSE)="x","x",ROUND(IF(VLOOKUP($E162,'Country Indicator Data'!$B$4:$N$300,6,FALSE)&gt;L$3,5,IF(VLOOKUP($E162,'Country Indicator Data'!$B$4:$N$300,6,FALSE)&lt;L$4,0,5-(L$3-VLOOKUP($E162,'Country Indicator Data'!$B$4:$N$300,6,FALSE))/(L$3-L$4)*5)),1)))</f>
        <v>2</v>
      </c>
      <c r="M162" s="163">
        <f>IF(LEN(E162)&gt;3,(IF(VLOOKUP($C162,'Regional Crises'!$B$1:$R$66,11,FALSE)="x","x",ROUND(IF(VLOOKUP($C162,'Regional Crises'!$B$1:$R$66,11,FALSE)&gt;M$3,5,IF(VLOOKUP($C162,'Regional Crises'!$B$1:$R$66,11,FALSE)&lt;M$4,0,5-(M$3-VLOOKUP($C162,'Regional Crises'!$B$1:$R$66,11,FALSE))/(M$3-M$4)*5)),1))),IF(VLOOKUP($E162,'Country Indicator Data'!$B$4:$N$300,7,FALSE)="x","x",ROUND(IF(VLOOKUP($E162,'Country Indicator Data'!$B$4:$N$300,7,FALSE)&gt;M$3,5,IF(VLOOKUP($E162,'Country Indicator Data'!$B$4:$N$300,7,FALSE)&lt;M$4,0,5-(M$3-VLOOKUP($E162,'Country Indicator Data'!$B$4:$N$300,7,FALSE))/(M$3-M$4)*5)),1)))</f>
        <v>2.1</v>
      </c>
      <c r="N162" s="163">
        <f t="shared" si="54"/>
        <v>2.0499999999999998</v>
      </c>
      <c r="O162" s="163">
        <f t="shared" si="55"/>
        <v>2.4833333333333334</v>
      </c>
      <c r="P162" s="163">
        <f>IF(LEN(E162)&gt;3,VLOOKUP(C162,'Regional Crises'!$B$1:$R$69,12,FALSE),VLOOKUP(E162,'Country Indicator Data'!$B$4:$I$300,8,FALSE))</f>
        <v>4</v>
      </c>
      <c r="Q162" s="163">
        <f>IF(LEN(E162)&gt;3,((IF(VLOOKUP($C162,'Regional Crises'!$B$1:$R$66,13,FALSE)="x","x",ROUND(IF(VLOOKUP($C162,'Regional Crises'!$B$1:$R$66,13,FALSE)&gt;Q$3,5,IF(VLOOKUP($C162,'Regional Crises'!$B$1:$R$66,13,FALSE)&lt;Q$4,0,5-(LOG(Q$3)-LOG(VLOOKUP($C162,'Regional Crises'!$B$1:$R$66,13,FALSE)))/(LOG(Q$3)-LOG(Q$4))*5)),1)))),(IF(VLOOKUP($E162,'Country Indicator Data'!$B$4:$N$300,9,FALSE)="x","x",ROUND(IF(VLOOKUP($E162,'Country Indicator Data'!$B$4:$N$300,9,FALSE)&gt;Q$3,5,IF(VLOOKUP($E162,'Country Indicator Data'!$B$4:$N$300,9,FALSE)&lt;Q$4,0,5-(LOG(Q$3)-LOG(VLOOKUP($E162,'Country Indicator Data'!$B$4:$N$300,9,FALSE)))/(LOG(Q$3)-LOG(Q$4))*5)),1))))</f>
        <v>1.5</v>
      </c>
      <c r="R162" s="163">
        <f t="shared" si="56"/>
        <v>2.75</v>
      </c>
      <c r="S162" s="163">
        <f>IF(LEN(E162)&gt;3,((IF(VLOOKUP($C162,'Regional Crises'!$B$1:$R$66,17,FALSE)="x","x",ROUND(IF(VLOOKUP($C162,'Regional Crises'!$B$1:$R$66,17,FALSE)&gt;S$3,0,IF(VLOOKUP($C162,'Regional Crises'!$B$1:$R$66,17,FALSE)&lt;S$4,5,(S$3-VLOOKUP($C162,'Regional Crises'!$B$1:$R$66,17,FALSE))/(S$3-S$4)*5)),1)))),(IF(VLOOKUP($E162,'Country Indicator Data'!$B$4:$N$300,13,FALSE)="x","x",ROUND(IF(VLOOKUP($E162,'Country Indicator Data'!$B$4:$N$300,13,FALSE)&gt;S$3,0,IF(VLOOKUP($E162,'Country Indicator Data'!$B$4:$N$300,13,FALSE)&lt;S$4,5,(S$3-VLOOKUP($E162,'Country Indicator Data'!$B$4:$N$300,13,FALSE))/(S$3-S$4)*5)),1))))</f>
        <v>3.3</v>
      </c>
      <c r="T162" s="163">
        <f>IF(LEN(E162)&gt;3,((IF(VLOOKUP($C162,'Regional Crises'!$B$1:$R$66,14,FALSE)="x","x",ROUND(IF(VLOOKUP($C162,'Regional Crises'!$B$1:$R$66,14,FALSE)&gt;T$3,0,IF(VLOOKUP($C162,'Regional Crises'!$B$1:$R$66,14,FALSE)&lt;T$4,5,(T$3-VLOOKUP($C162,'Regional Crises'!$B$1:$R$66,14,FALSE))/(T$3-T$4)*5)),1)))),(IF(VLOOKUP($E162,'Country Indicator Data'!$B$4:$N$300,10,FALSE)="x","x",ROUND(IF(VLOOKUP($E162,'Country Indicator Data'!$B$4:$N$300,10,FALSE)&gt;T$3,0,IF(VLOOKUP($E162,'Country Indicator Data'!$B$4:$N$300,10,FALSE)&lt;T$4,5,(T$3-VLOOKUP($E162,'Country Indicator Data'!$B$4:$N$300,10,FALSE))/(T$3-T$4)*5)),1))))</f>
        <v>3</v>
      </c>
      <c r="U162" s="163">
        <f>IF(LEN(E162)&gt;3,((IF(VLOOKUP($C162,'Regional Crises'!$B$1:$R$66,15,FALSE)="x","x",ROUND(IF(VLOOKUP($C162,'Regional Crises'!$B$1:$R$66,15,FALSE)&gt;U$3,0,IF(VLOOKUP($C162,'Regional Crises'!$B$1:$R$66,15,FALSE)&lt;U$4,5,(U$3-VLOOKUP($C162,'Regional Crises'!$B$1:$R$66,15,FALSE))/(U$3-U$4)*5)),1)))),(IF(VLOOKUP($E162,'Country Indicator Data'!$B$4:$N$300,11,FALSE)="x","x",ROUND(IF(VLOOKUP($E162,'Country Indicator Data'!$B$4:$N$300,11,FALSE)&gt;U$3,0,IF(VLOOKUP($E162,'Country Indicator Data'!$B$4:$N$300,11,FALSE)&lt;U$4,5,(U$3-VLOOKUP($E162,'Country Indicator Data'!$B$4:$N$300,11,FALSE))/(U$3-U$4)*5)),1))))</f>
        <v>2.5</v>
      </c>
      <c r="V162" s="163">
        <f>IF(LEN(E162)&gt;3,((IF(VLOOKUP($C162,'Regional Crises'!$B$1:$R$66,16,FALSE)="x","x",ROUND(IF(VLOOKUP($C162,'Regional Crises'!$B$1:$R$66,16,FALSE)&gt;V$3,0,IF(VLOOKUP($C162,'Regional Crises'!$B$1:$R$66,16,FALSE)&lt;V$4,5,(V$3-VLOOKUP($C162,'Regional Crises'!$B$1:$R$66,16,FALSE))/(V$3-V$4)*5)),1)))),(IF(VLOOKUP($E162,'Country Indicator Data'!$B$4:$N$300,12,FALSE)="x","x",ROUND(IF(VLOOKUP($E162,'Country Indicator Data'!$B$4:$N$300,12,FALSE)&gt;V$3,0,IF(VLOOKUP($E162,'Country Indicator Data'!$B$4:$N$300,12,FALSE)&lt;V$4,5,(V$3-VLOOKUP($E162,'Country Indicator Data'!$B$4:$N$300,12,FALSE))/(V$3-V$4)*5)),1))))</f>
        <v>3.4</v>
      </c>
      <c r="W162" s="163">
        <f t="shared" si="57"/>
        <v>3.1</v>
      </c>
      <c r="X162" s="163">
        <f t="shared" si="58"/>
        <v>2.8</v>
      </c>
      <c r="Y162" s="184">
        <f>IF('Core Indicators'!FC159="x","x",IF('Core Indicators'!FC159&gt;=5,5,IF('Core Indicators'!FC159&gt;=4,4,IF('Core Indicators'!FC159&gt;=3,3,IF('Core Indicators'!FC159&gt;=2,2,IF('Core Indicators'!FC159&gt;=1,1,0))))))</f>
        <v>3</v>
      </c>
      <c r="Z162" s="163">
        <f t="shared" si="59"/>
        <v>3</v>
      </c>
      <c r="AA162" s="184">
        <f>'Crisis Indicator Data'!Y159</f>
        <v>1</v>
      </c>
      <c r="AB162" s="184">
        <f>'Crisis Indicator Data'!Z159</f>
        <v>0</v>
      </c>
      <c r="AC162" s="184">
        <f>'Crisis Indicator Data'!AA159</f>
        <v>0</v>
      </c>
      <c r="AD162" s="184">
        <f>'Crisis Indicator Data'!AB159</f>
        <v>0</v>
      </c>
      <c r="AE162" s="184">
        <f t="shared" si="60"/>
        <v>1</v>
      </c>
      <c r="AF162" s="184">
        <f>'Crisis Indicator Data'!AC159</f>
        <v>0</v>
      </c>
      <c r="AG162" s="184">
        <f>'Crisis Indicator Data'!AD159</f>
        <v>2</v>
      </c>
      <c r="AH162" s="184">
        <f t="shared" si="61"/>
        <v>2</v>
      </c>
      <c r="AI162" s="184">
        <f>'Crisis Indicator Data'!AE159</f>
        <v>0</v>
      </c>
      <c r="AJ162" s="184">
        <f>'Crisis Indicator Data'!AF159</f>
        <v>3</v>
      </c>
      <c r="AK162" s="184">
        <f>'Crisis Indicator Data'!AG159</f>
        <v>0</v>
      </c>
      <c r="AL162" s="184">
        <f t="shared" si="62"/>
        <v>3</v>
      </c>
      <c r="AM162" s="163">
        <f t="shared" si="63"/>
        <v>2</v>
      </c>
      <c r="AN162" s="163">
        <f t="shared" si="64"/>
        <v>2.5</v>
      </c>
    </row>
    <row r="163" spans="1:40" x14ac:dyDescent="0.35">
      <c r="A163" s="175" t="str">
        <f>'Crisis Indicator Data'!A160</f>
        <v>Kurdish Conflict</v>
      </c>
      <c r="B163" s="176" t="str">
        <f>'Crisis Indicator Data'!B160</f>
        <v>Conflict</v>
      </c>
      <c r="C163" s="176" t="str">
        <f>'Crisis Indicator Data'!C160</f>
        <v>TUR004</v>
      </c>
      <c r="D163" s="176" t="str">
        <f>'Crisis Indicator Data'!D160</f>
        <v>Türkiye</v>
      </c>
      <c r="E163" s="177" t="str">
        <f>'Crisis Indicator Data'!E160</f>
        <v>TUR</v>
      </c>
      <c r="F163" s="163">
        <f>IF(LEN(E163)&gt;3,(IF(VLOOKUP($C163,'Regional Crises'!$B$1:$R$66,7,FALSE)="x","x",ROUND(IF(VLOOKUP($C163,'Regional Crises'!$B$1:$R$66,7,FALSE)&gt;$F$3,5,IF(VLOOKUP($C163,'Regional Crises'!$B$1:$R$66,7,FALSE)&lt;F$4,0,($F$3-VLOOKUP($C163,'Regional Crises'!$B$1:$R$66,7,FALSE))/($F$3-$F$4)*5)),1))),IF(VLOOKUP($E163,'Country Indicator Data'!$B$4:$N$300,3,FALSE)="x","x",ROUND(IF(VLOOKUP($E163,'Country Indicator Data'!$B$4:$N$300,3,FALSE)&gt;$F$3,5,IF(VLOOKUP($E163,'Country Indicator Data'!$B$4:$N$300,3,FALSE)&lt;$F$4,0,($F$3-VLOOKUP($E163,'Country Indicator Data'!$B$4:$N$300,3,FALSE))/($F$3-$F$4)*5)),1)))</f>
        <v>2.5</v>
      </c>
      <c r="G163" s="163">
        <f>IF(LEN(E163)&gt;3,(IF(VLOOKUP($C163,'Regional Crises'!$B$1:$R$66,9,FALSE)="x","x",ROUND(IF(VLOOKUP($C163,'Regional Crises'!$B$1:$R$66,9,FALSE)&gt;G$3,5,IF(VLOOKUP($C163,'Regional Crises'!$B$1:$R$66,9,FALSE)&lt;G$4,0,(G$3-VLOOKUP($C163,'Regional Crises'!$B$1:$R$66,9,FALSE))/(G$3-G$4)*5)),1))),IF(VLOOKUP($E163,'Country Indicator Data'!$B$4:$N$300,5,FALSE)="x","x",ROUND(IF(VLOOKUP($E163,'Country Indicator Data'!$B$4:$N$300,5,FALSE)&gt;G$3,5,IF(VLOOKUP($E163,'Country Indicator Data'!$B$4:$N$300,5,FALSE)&lt;G$4,0,(G$3-VLOOKUP($E163,'Country Indicator Data'!$B$4:$N$300,5,FALSE))/(G$3-G$4)*5)),1)))</f>
        <v>2.9</v>
      </c>
      <c r="H163" s="163">
        <f t="shared" si="52"/>
        <v>2.7</v>
      </c>
      <c r="I163" s="163">
        <f>IF(LEN(E163)&gt;3,(IF(VLOOKUP($C163,'Regional Crises'!$B$1:$R$66,6,FALSE)="x","x",ROUND(IF(VLOOKUP($C163,'Regional Crises'!$B$1:$R$66,6,FALSE)&gt;I$3,5,IF(VLOOKUP($C163,'Regional Crises'!$B$1:$R$66,6,FALSE)&lt;I$4,0,5-(I$3-VLOOKUP($C163,'Regional Crises'!$B$1:$R$66,6,FALSE))/(I$3-I$4)*5)),1))),IF(VLOOKUP($E163,'Country Indicator Data'!$B$4:$N$300,2,FALSE)="x","x",ROUND(IF(VLOOKUP($E163,'Country Indicator Data'!$B$4:$N$300,2,FALSE)&gt;I$3,5,IF(VLOOKUP($E163,'Country Indicator Data'!$B$4:$N$300,2,FALSE)&lt;I$4,0,5-(I$3-VLOOKUP($E163,'Country Indicator Data'!$B$4:$N$300,2,FALSE))/(I$3-I$4)*5)),1)))</f>
        <v>2</v>
      </c>
      <c r="J163" s="163">
        <f>IF(LEN(E163)&gt;3,(IF(VLOOKUP($C163,'Regional Crises'!$B$1:$R$66,8,FALSE)="x","x",ROUND(IF(VLOOKUP($C163,'Regional Crises'!$B$1:$R$66,8,FALSE)&gt;J$3,5,IF(VLOOKUP($C163,'Regional Crises'!$B$1:$R$66,8,FALSE)&lt;J$4,0,5-(J$3-VLOOKUP($C163,'Regional Crises'!$B$1:$R$66,8,FALSE))/(J$3-J$4)*5)),1))),IF(VLOOKUP($E163,'Country Indicator Data'!$B$4:$N$300,4,FALSE)="x","x",ROUND(IF(VLOOKUP($E163,'Country Indicator Data'!$B$4:$N$300,4,FALSE)&gt;J$3,5,IF(VLOOKUP($E163,'Country Indicator Data'!$B$4:$N$300,4,FALSE)&lt;J$4,0,5-(J$3-VLOOKUP($E163,'Country Indicator Data'!$B$4:$N$300,4,FALSE))/(J$3-J$4)*5)),1)))</f>
        <v>3.4</v>
      </c>
      <c r="K163" s="163">
        <f t="shared" si="53"/>
        <v>2.7</v>
      </c>
      <c r="L163" s="163">
        <f>IF(LEN(E163)&gt;3,(IF(VLOOKUP($C163,'Regional Crises'!$B$1:$R$66,10,FALSE)="x","x",ROUND(IF(VLOOKUP($C163,'Regional Crises'!$B$1:$R$66,10,FALSE)&gt;L$3,5,IF(VLOOKUP($C163,'Regional Crises'!$B$1:$R$66,10,FALSE)&lt;L$4,0,5-(L$3-VLOOKUP($C163,'Regional Crises'!$B$1:$R$66,10,FALSE))/(L$3-L$4)*5)),1))),IF(VLOOKUP($E163,'Country Indicator Data'!$B$4:$N$300,6,FALSE)="x","x",ROUND(IF(VLOOKUP($E163,'Country Indicator Data'!$B$4:$N$300,6,FALSE)&gt;L$3,5,IF(VLOOKUP($E163,'Country Indicator Data'!$B$4:$N$300,6,FALSE)&lt;L$4,0,5-(L$3-VLOOKUP($E163,'Country Indicator Data'!$B$4:$N$300,6,FALSE))/(L$3-L$4)*5)),1)))</f>
        <v>2</v>
      </c>
      <c r="M163" s="163">
        <f>IF(LEN(E163)&gt;3,(IF(VLOOKUP($C163,'Regional Crises'!$B$1:$R$66,11,FALSE)="x","x",ROUND(IF(VLOOKUP($C163,'Regional Crises'!$B$1:$R$66,11,FALSE)&gt;M$3,5,IF(VLOOKUP($C163,'Regional Crises'!$B$1:$R$66,11,FALSE)&lt;M$4,0,5-(M$3-VLOOKUP($C163,'Regional Crises'!$B$1:$R$66,11,FALSE))/(M$3-M$4)*5)),1))),IF(VLOOKUP($E163,'Country Indicator Data'!$B$4:$N$300,7,FALSE)="x","x",ROUND(IF(VLOOKUP($E163,'Country Indicator Data'!$B$4:$N$300,7,FALSE)&gt;M$3,5,IF(VLOOKUP($E163,'Country Indicator Data'!$B$4:$N$300,7,FALSE)&lt;M$4,0,5-(M$3-VLOOKUP($E163,'Country Indicator Data'!$B$4:$N$300,7,FALSE))/(M$3-M$4)*5)),1)))</f>
        <v>2.1</v>
      </c>
      <c r="N163" s="163">
        <f t="shared" si="54"/>
        <v>2.0499999999999998</v>
      </c>
      <c r="O163" s="163">
        <f t="shared" si="55"/>
        <v>2.4833333333333334</v>
      </c>
      <c r="P163" s="163">
        <f>IF(LEN(E163)&gt;3,VLOOKUP(C163,'Regional Crises'!$B$1:$R$69,12,FALSE),VLOOKUP(E163,'Country Indicator Data'!$B$4:$I$300,8,FALSE))</f>
        <v>4</v>
      </c>
      <c r="Q163" s="163">
        <f>IF(LEN(E163)&gt;3,((IF(VLOOKUP($C163,'Regional Crises'!$B$1:$R$66,13,FALSE)="x","x",ROUND(IF(VLOOKUP($C163,'Regional Crises'!$B$1:$R$66,13,FALSE)&gt;Q$3,5,IF(VLOOKUP($C163,'Regional Crises'!$B$1:$R$66,13,FALSE)&lt;Q$4,0,5-(LOG(Q$3)-LOG(VLOOKUP($C163,'Regional Crises'!$B$1:$R$66,13,FALSE)))/(LOG(Q$3)-LOG(Q$4))*5)),1)))),(IF(VLOOKUP($E163,'Country Indicator Data'!$B$4:$N$300,9,FALSE)="x","x",ROUND(IF(VLOOKUP($E163,'Country Indicator Data'!$B$4:$N$300,9,FALSE)&gt;Q$3,5,IF(VLOOKUP($E163,'Country Indicator Data'!$B$4:$N$300,9,FALSE)&lt;Q$4,0,5-(LOG(Q$3)-LOG(VLOOKUP($E163,'Country Indicator Data'!$B$4:$N$300,9,FALSE)))/(LOG(Q$3)-LOG(Q$4))*5)),1))))</f>
        <v>1.5</v>
      </c>
      <c r="R163" s="163">
        <f t="shared" si="56"/>
        <v>2.75</v>
      </c>
      <c r="S163" s="163">
        <f>IF(LEN(E163)&gt;3,((IF(VLOOKUP($C163,'Regional Crises'!$B$1:$R$66,17,FALSE)="x","x",ROUND(IF(VLOOKUP($C163,'Regional Crises'!$B$1:$R$66,17,FALSE)&gt;S$3,0,IF(VLOOKUP($C163,'Regional Crises'!$B$1:$R$66,17,FALSE)&lt;S$4,5,(S$3-VLOOKUP($C163,'Regional Crises'!$B$1:$R$66,17,FALSE))/(S$3-S$4)*5)),1)))),(IF(VLOOKUP($E163,'Country Indicator Data'!$B$4:$N$300,13,FALSE)="x","x",ROUND(IF(VLOOKUP($E163,'Country Indicator Data'!$B$4:$N$300,13,FALSE)&gt;S$3,0,IF(VLOOKUP($E163,'Country Indicator Data'!$B$4:$N$300,13,FALSE)&lt;S$4,5,(S$3-VLOOKUP($E163,'Country Indicator Data'!$B$4:$N$300,13,FALSE))/(S$3-S$4)*5)),1))))</f>
        <v>3.3</v>
      </c>
      <c r="T163" s="163">
        <f>IF(LEN(E163)&gt;3,((IF(VLOOKUP($C163,'Regional Crises'!$B$1:$R$66,14,FALSE)="x","x",ROUND(IF(VLOOKUP($C163,'Regional Crises'!$B$1:$R$66,14,FALSE)&gt;T$3,0,IF(VLOOKUP($C163,'Regional Crises'!$B$1:$R$66,14,FALSE)&lt;T$4,5,(T$3-VLOOKUP($C163,'Regional Crises'!$B$1:$R$66,14,FALSE))/(T$3-T$4)*5)),1)))),(IF(VLOOKUP($E163,'Country Indicator Data'!$B$4:$N$300,10,FALSE)="x","x",ROUND(IF(VLOOKUP($E163,'Country Indicator Data'!$B$4:$N$300,10,FALSE)&gt;T$3,0,IF(VLOOKUP($E163,'Country Indicator Data'!$B$4:$N$300,10,FALSE)&lt;T$4,5,(T$3-VLOOKUP($E163,'Country Indicator Data'!$B$4:$N$300,10,FALSE))/(T$3-T$4)*5)),1))))</f>
        <v>3</v>
      </c>
      <c r="U163" s="163">
        <f>IF(LEN(E163)&gt;3,((IF(VLOOKUP($C163,'Regional Crises'!$B$1:$R$66,15,FALSE)="x","x",ROUND(IF(VLOOKUP($C163,'Regional Crises'!$B$1:$R$66,15,FALSE)&gt;U$3,0,IF(VLOOKUP($C163,'Regional Crises'!$B$1:$R$66,15,FALSE)&lt;U$4,5,(U$3-VLOOKUP($C163,'Regional Crises'!$B$1:$R$66,15,FALSE))/(U$3-U$4)*5)),1)))),(IF(VLOOKUP($E163,'Country Indicator Data'!$B$4:$N$300,11,FALSE)="x","x",ROUND(IF(VLOOKUP($E163,'Country Indicator Data'!$B$4:$N$300,11,FALSE)&gt;U$3,0,IF(VLOOKUP($E163,'Country Indicator Data'!$B$4:$N$300,11,FALSE)&lt;U$4,5,(U$3-VLOOKUP($E163,'Country Indicator Data'!$B$4:$N$300,11,FALSE))/(U$3-U$4)*5)),1))))</f>
        <v>2.5</v>
      </c>
      <c r="V163" s="163">
        <f>IF(LEN(E163)&gt;3,((IF(VLOOKUP($C163,'Regional Crises'!$B$1:$R$66,16,FALSE)="x","x",ROUND(IF(VLOOKUP($C163,'Regional Crises'!$B$1:$R$66,16,FALSE)&gt;V$3,0,IF(VLOOKUP($C163,'Regional Crises'!$B$1:$R$66,16,FALSE)&lt;V$4,5,(V$3-VLOOKUP($C163,'Regional Crises'!$B$1:$R$66,16,FALSE))/(V$3-V$4)*5)),1)))),(IF(VLOOKUP($E163,'Country Indicator Data'!$B$4:$N$300,12,FALSE)="x","x",ROUND(IF(VLOOKUP($E163,'Country Indicator Data'!$B$4:$N$300,12,FALSE)&gt;V$3,0,IF(VLOOKUP($E163,'Country Indicator Data'!$B$4:$N$300,12,FALSE)&lt;V$4,5,(V$3-VLOOKUP($E163,'Country Indicator Data'!$B$4:$N$300,12,FALSE))/(V$3-V$4)*5)),1))))</f>
        <v>3.4</v>
      </c>
      <c r="W163" s="163">
        <f t="shared" si="57"/>
        <v>3.1</v>
      </c>
      <c r="X163" s="163">
        <f t="shared" si="58"/>
        <v>2.8</v>
      </c>
      <c r="Y163" s="184">
        <f>IF('Core Indicators'!FC160="x","x",IF('Core Indicators'!FC160&gt;=5,5,IF('Core Indicators'!FC160&gt;=4,4,IF('Core Indicators'!FC160&gt;=3,3,IF('Core Indicators'!FC160&gt;=2,2,IF('Core Indicators'!FC160&gt;=1,1,0))))))</f>
        <v>2</v>
      </c>
      <c r="Z163" s="163">
        <f t="shared" si="59"/>
        <v>2</v>
      </c>
      <c r="AA163" s="184">
        <f>'Crisis Indicator Data'!Y160</f>
        <v>1</v>
      </c>
      <c r="AB163" s="184">
        <f>'Crisis Indicator Data'!Z160</f>
        <v>0</v>
      </c>
      <c r="AC163" s="184">
        <f>'Crisis Indicator Data'!AA160</f>
        <v>1</v>
      </c>
      <c r="AD163" s="184">
        <f>'Crisis Indicator Data'!AB160</f>
        <v>0</v>
      </c>
      <c r="AE163" s="184">
        <f t="shared" si="60"/>
        <v>2</v>
      </c>
      <c r="AF163" s="184">
        <f>'Crisis Indicator Data'!AC160</f>
        <v>0</v>
      </c>
      <c r="AG163" s="184">
        <f>'Crisis Indicator Data'!AD160</f>
        <v>0</v>
      </c>
      <c r="AH163" s="184">
        <f t="shared" si="61"/>
        <v>0</v>
      </c>
      <c r="AI163" s="184">
        <f>'Crisis Indicator Data'!AE160</f>
        <v>0</v>
      </c>
      <c r="AJ163" s="184">
        <f>'Crisis Indicator Data'!AF160</f>
        <v>3</v>
      </c>
      <c r="AK163" s="184">
        <f>'Crisis Indicator Data'!AG160</f>
        <v>0</v>
      </c>
      <c r="AL163" s="184">
        <f t="shared" si="62"/>
        <v>3</v>
      </c>
      <c r="AM163" s="163">
        <f t="shared" si="63"/>
        <v>2</v>
      </c>
      <c r="AN163" s="163">
        <f t="shared" si="64"/>
        <v>2</v>
      </c>
    </row>
    <row r="164" spans="1:40" x14ac:dyDescent="0.35">
      <c r="A164" s="175" t="str">
        <f>'Crisis Indicator Data'!A161</f>
        <v>Türkiye / Syria earthquake in Türkiye</v>
      </c>
      <c r="B164" s="176" t="str">
        <f>'Crisis Indicator Data'!B161</f>
        <v>Earthquake</v>
      </c>
      <c r="C164" s="176" t="str">
        <f>'Crisis Indicator Data'!C161</f>
        <v>TUR005</v>
      </c>
      <c r="D164" s="176" t="str">
        <f>'Crisis Indicator Data'!D161</f>
        <v>Türkiye</v>
      </c>
      <c r="E164" s="177" t="str">
        <f>'Crisis Indicator Data'!E161</f>
        <v>TUR</v>
      </c>
      <c r="F164" s="163">
        <f>IF(LEN(E164)&gt;3,(IF(VLOOKUP($C164,'Regional Crises'!$B$1:$R$66,7,FALSE)="x","x",ROUND(IF(VLOOKUP($C164,'Regional Crises'!$B$1:$R$66,7,FALSE)&gt;$F$3,5,IF(VLOOKUP($C164,'Regional Crises'!$B$1:$R$66,7,FALSE)&lt;F$4,0,($F$3-VLOOKUP($C164,'Regional Crises'!$B$1:$R$66,7,FALSE))/($F$3-$F$4)*5)),1))),IF(VLOOKUP($E164,'Country Indicator Data'!$B$4:$N$300,3,FALSE)="x","x",ROUND(IF(VLOOKUP($E164,'Country Indicator Data'!$B$4:$N$300,3,FALSE)&gt;$F$3,5,IF(VLOOKUP($E164,'Country Indicator Data'!$B$4:$N$300,3,FALSE)&lt;$F$4,0,($F$3-VLOOKUP($E164,'Country Indicator Data'!$B$4:$N$300,3,FALSE))/($F$3-$F$4)*5)),1)))</f>
        <v>2.5</v>
      </c>
      <c r="G164" s="163">
        <f>IF(LEN(E164)&gt;3,(IF(VLOOKUP($C164,'Regional Crises'!$B$1:$R$66,9,FALSE)="x","x",ROUND(IF(VLOOKUP($C164,'Regional Crises'!$B$1:$R$66,9,FALSE)&gt;G$3,5,IF(VLOOKUP($C164,'Regional Crises'!$B$1:$R$66,9,FALSE)&lt;G$4,0,(G$3-VLOOKUP($C164,'Regional Crises'!$B$1:$R$66,9,FALSE))/(G$3-G$4)*5)),1))),IF(VLOOKUP($E164,'Country Indicator Data'!$B$4:$N$300,5,FALSE)="x","x",ROUND(IF(VLOOKUP($E164,'Country Indicator Data'!$B$4:$N$300,5,FALSE)&gt;G$3,5,IF(VLOOKUP($E164,'Country Indicator Data'!$B$4:$N$300,5,FALSE)&lt;G$4,0,(G$3-VLOOKUP($E164,'Country Indicator Data'!$B$4:$N$300,5,FALSE))/(G$3-G$4)*5)),1)))</f>
        <v>2.9</v>
      </c>
      <c r="H164" s="163">
        <f t="shared" si="52"/>
        <v>2.7</v>
      </c>
      <c r="I164" s="163">
        <f>IF(LEN(E164)&gt;3,(IF(VLOOKUP($C164,'Regional Crises'!$B$1:$R$66,6,FALSE)="x","x",ROUND(IF(VLOOKUP($C164,'Regional Crises'!$B$1:$R$66,6,FALSE)&gt;I$3,5,IF(VLOOKUP($C164,'Regional Crises'!$B$1:$R$66,6,FALSE)&lt;I$4,0,5-(I$3-VLOOKUP($C164,'Regional Crises'!$B$1:$R$66,6,FALSE))/(I$3-I$4)*5)),1))),IF(VLOOKUP($E164,'Country Indicator Data'!$B$4:$N$300,2,FALSE)="x","x",ROUND(IF(VLOOKUP($E164,'Country Indicator Data'!$B$4:$N$300,2,FALSE)&gt;I$3,5,IF(VLOOKUP($E164,'Country Indicator Data'!$B$4:$N$300,2,FALSE)&lt;I$4,0,5-(I$3-VLOOKUP($E164,'Country Indicator Data'!$B$4:$N$300,2,FALSE))/(I$3-I$4)*5)),1)))</f>
        <v>2</v>
      </c>
      <c r="J164" s="163">
        <f>IF(LEN(E164)&gt;3,(IF(VLOOKUP($C164,'Regional Crises'!$B$1:$R$66,8,FALSE)="x","x",ROUND(IF(VLOOKUP($C164,'Regional Crises'!$B$1:$R$66,8,FALSE)&gt;J$3,5,IF(VLOOKUP($C164,'Regional Crises'!$B$1:$R$66,8,FALSE)&lt;J$4,0,5-(J$3-VLOOKUP($C164,'Regional Crises'!$B$1:$R$66,8,FALSE))/(J$3-J$4)*5)),1))),IF(VLOOKUP($E164,'Country Indicator Data'!$B$4:$N$300,4,FALSE)="x","x",ROUND(IF(VLOOKUP($E164,'Country Indicator Data'!$B$4:$N$300,4,FALSE)&gt;J$3,5,IF(VLOOKUP($E164,'Country Indicator Data'!$B$4:$N$300,4,FALSE)&lt;J$4,0,5-(J$3-VLOOKUP($E164,'Country Indicator Data'!$B$4:$N$300,4,FALSE))/(J$3-J$4)*5)),1)))</f>
        <v>3.4</v>
      </c>
      <c r="K164" s="163">
        <f t="shared" si="53"/>
        <v>2.7</v>
      </c>
      <c r="L164" s="163">
        <f>IF(LEN(E164)&gt;3,(IF(VLOOKUP($C164,'Regional Crises'!$B$1:$R$66,10,FALSE)="x","x",ROUND(IF(VLOOKUP($C164,'Regional Crises'!$B$1:$R$66,10,FALSE)&gt;L$3,5,IF(VLOOKUP($C164,'Regional Crises'!$B$1:$R$66,10,FALSE)&lt;L$4,0,5-(L$3-VLOOKUP($C164,'Regional Crises'!$B$1:$R$66,10,FALSE))/(L$3-L$4)*5)),1))),IF(VLOOKUP($E164,'Country Indicator Data'!$B$4:$N$300,6,FALSE)="x","x",ROUND(IF(VLOOKUP($E164,'Country Indicator Data'!$B$4:$N$300,6,FALSE)&gt;L$3,5,IF(VLOOKUP($E164,'Country Indicator Data'!$B$4:$N$300,6,FALSE)&lt;L$4,0,5-(L$3-VLOOKUP($E164,'Country Indicator Data'!$B$4:$N$300,6,FALSE))/(L$3-L$4)*5)),1)))</f>
        <v>2</v>
      </c>
      <c r="M164" s="163">
        <f>IF(LEN(E164)&gt;3,(IF(VLOOKUP($C164,'Regional Crises'!$B$1:$R$66,11,FALSE)="x","x",ROUND(IF(VLOOKUP($C164,'Regional Crises'!$B$1:$R$66,11,FALSE)&gt;M$3,5,IF(VLOOKUP($C164,'Regional Crises'!$B$1:$R$66,11,FALSE)&lt;M$4,0,5-(M$3-VLOOKUP($C164,'Regional Crises'!$B$1:$R$66,11,FALSE))/(M$3-M$4)*5)),1))),IF(VLOOKUP($E164,'Country Indicator Data'!$B$4:$N$300,7,FALSE)="x","x",ROUND(IF(VLOOKUP($E164,'Country Indicator Data'!$B$4:$N$300,7,FALSE)&gt;M$3,5,IF(VLOOKUP($E164,'Country Indicator Data'!$B$4:$N$300,7,FALSE)&lt;M$4,0,5-(M$3-VLOOKUP($E164,'Country Indicator Data'!$B$4:$N$300,7,FALSE))/(M$3-M$4)*5)),1)))</f>
        <v>2.1</v>
      </c>
      <c r="N164" s="163">
        <f t="shared" si="54"/>
        <v>2.0499999999999998</v>
      </c>
      <c r="O164" s="163">
        <f t="shared" si="55"/>
        <v>2.4833333333333334</v>
      </c>
      <c r="P164" s="163">
        <f>IF(LEN(E164)&gt;3,VLOOKUP(C164,'Regional Crises'!$B$1:$R$69,12,FALSE),VLOOKUP(E164,'Country Indicator Data'!$B$4:$I$300,8,FALSE))</f>
        <v>4</v>
      </c>
      <c r="Q164" s="163">
        <f>IF(LEN(E164)&gt;3,((IF(VLOOKUP($C164,'Regional Crises'!$B$1:$R$66,13,FALSE)="x","x",ROUND(IF(VLOOKUP($C164,'Regional Crises'!$B$1:$R$66,13,FALSE)&gt;Q$3,5,IF(VLOOKUP($C164,'Regional Crises'!$B$1:$R$66,13,FALSE)&lt;Q$4,0,5-(LOG(Q$3)-LOG(VLOOKUP($C164,'Regional Crises'!$B$1:$R$66,13,FALSE)))/(LOG(Q$3)-LOG(Q$4))*5)),1)))),(IF(VLOOKUP($E164,'Country Indicator Data'!$B$4:$N$300,9,FALSE)="x","x",ROUND(IF(VLOOKUP($E164,'Country Indicator Data'!$B$4:$N$300,9,FALSE)&gt;Q$3,5,IF(VLOOKUP($E164,'Country Indicator Data'!$B$4:$N$300,9,FALSE)&lt;Q$4,0,5-(LOG(Q$3)-LOG(VLOOKUP($E164,'Country Indicator Data'!$B$4:$N$300,9,FALSE)))/(LOG(Q$3)-LOG(Q$4))*5)),1))))</f>
        <v>1.5</v>
      </c>
      <c r="R164" s="163">
        <f t="shared" si="56"/>
        <v>2.75</v>
      </c>
      <c r="S164" s="163">
        <f>IF(LEN(E164)&gt;3,((IF(VLOOKUP($C164,'Regional Crises'!$B$1:$R$66,17,FALSE)="x","x",ROUND(IF(VLOOKUP($C164,'Regional Crises'!$B$1:$R$66,17,FALSE)&gt;S$3,0,IF(VLOOKUP($C164,'Regional Crises'!$B$1:$R$66,17,FALSE)&lt;S$4,5,(S$3-VLOOKUP($C164,'Regional Crises'!$B$1:$R$66,17,FALSE))/(S$3-S$4)*5)),1)))),(IF(VLOOKUP($E164,'Country Indicator Data'!$B$4:$N$300,13,FALSE)="x","x",ROUND(IF(VLOOKUP($E164,'Country Indicator Data'!$B$4:$N$300,13,FALSE)&gt;S$3,0,IF(VLOOKUP($E164,'Country Indicator Data'!$B$4:$N$300,13,FALSE)&lt;S$4,5,(S$3-VLOOKUP($E164,'Country Indicator Data'!$B$4:$N$300,13,FALSE))/(S$3-S$4)*5)),1))))</f>
        <v>3.3</v>
      </c>
      <c r="T164" s="163">
        <f>IF(LEN(E164)&gt;3,((IF(VLOOKUP($C164,'Regional Crises'!$B$1:$R$66,14,FALSE)="x","x",ROUND(IF(VLOOKUP($C164,'Regional Crises'!$B$1:$R$66,14,FALSE)&gt;T$3,0,IF(VLOOKUP($C164,'Regional Crises'!$B$1:$R$66,14,FALSE)&lt;T$4,5,(T$3-VLOOKUP($C164,'Regional Crises'!$B$1:$R$66,14,FALSE))/(T$3-T$4)*5)),1)))),(IF(VLOOKUP($E164,'Country Indicator Data'!$B$4:$N$300,10,FALSE)="x","x",ROUND(IF(VLOOKUP($E164,'Country Indicator Data'!$B$4:$N$300,10,FALSE)&gt;T$3,0,IF(VLOOKUP($E164,'Country Indicator Data'!$B$4:$N$300,10,FALSE)&lt;T$4,5,(T$3-VLOOKUP($E164,'Country Indicator Data'!$B$4:$N$300,10,FALSE))/(T$3-T$4)*5)),1))))</f>
        <v>3</v>
      </c>
      <c r="U164" s="163">
        <f>IF(LEN(E164)&gt;3,((IF(VLOOKUP($C164,'Regional Crises'!$B$1:$R$66,15,FALSE)="x","x",ROUND(IF(VLOOKUP($C164,'Regional Crises'!$B$1:$R$66,15,FALSE)&gt;U$3,0,IF(VLOOKUP($C164,'Regional Crises'!$B$1:$R$66,15,FALSE)&lt;U$4,5,(U$3-VLOOKUP($C164,'Regional Crises'!$B$1:$R$66,15,FALSE))/(U$3-U$4)*5)),1)))),(IF(VLOOKUP($E164,'Country Indicator Data'!$B$4:$N$300,11,FALSE)="x","x",ROUND(IF(VLOOKUP($E164,'Country Indicator Data'!$B$4:$N$300,11,FALSE)&gt;U$3,0,IF(VLOOKUP($E164,'Country Indicator Data'!$B$4:$N$300,11,FALSE)&lt;U$4,5,(U$3-VLOOKUP($E164,'Country Indicator Data'!$B$4:$N$300,11,FALSE))/(U$3-U$4)*5)),1))))</f>
        <v>2.5</v>
      </c>
      <c r="V164" s="163">
        <f>IF(LEN(E164)&gt;3,((IF(VLOOKUP($C164,'Regional Crises'!$B$1:$R$66,16,FALSE)="x","x",ROUND(IF(VLOOKUP($C164,'Regional Crises'!$B$1:$R$66,16,FALSE)&gt;V$3,0,IF(VLOOKUP($C164,'Regional Crises'!$B$1:$R$66,16,FALSE)&lt;V$4,5,(V$3-VLOOKUP($C164,'Regional Crises'!$B$1:$R$66,16,FALSE))/(V$3-V$4)*5)),1)))),(IF(VLOOKUP($E164,'Country Indicator Data'!$B$4:$N$300,12,FALSE)="x","x",ROUND(IF(VLOOKUP($E164,'Country Indicator Data'!$B$4:$N$300,12,FALSE)&gt;V$3,0,IF(VLOOKUP($E164,'Country Indicator Data'!$B$4:$N$300,12,FALSE)&lt;V$4,5,(V$3-VLOOKUP($E164,'Country Indicator Data'!$B$4:$N$300,12,FALSE))/(V$3-V$4)*5)),1))))</f>
        <v>3.4</v>
      </c>
      <c r="W164" s="163">
        <f t="shared" si="57"/>
        <v>3.1</v>
      </c>
      <c r="X164" s="163">
        <f t="shared" si="58"/>
        <v>2.8</v>
      </c>
      <c r="Y164" s="184">
        <f>IF('Core Indicators'!FC161="x","x",IF('Core Indicators'!FC161&gt;=5,5,IF('Core Indicators'!FC161&gt;=4,4,IF('Core Indicators'!FC161&gt;=3,3,IF('Core Indicators'!FC161&gt;=2,2,IF('Core Indicators'!FC161&gt;=1,1,0))))))</f>
        <v>3</v>
      </c>
      <c r="Z164" s="163">
        <f t="shared" si="59"/>
        <v>3</v>
      </c>
      <c r="AA164" s="184">
        <f>'Crisis Indicator Data'!Y161</f>
        <v>1</v>
      </c>
      <c r="AB164" s="184">
        <f>'Crisis Indicator Data'!Z161</f>
        <v>0</v>
      </c>
      <c r="AC164" s="184">
        <f>'Crisis Indicator Data'!AA161</f>
        <v>0</v>
      </c>
      <c r="AD164" s="184">
        <f>'Crisis Indicator Data'!AB161</f>
        <v>0</v>
      </c>
      <c r="AE164" s="184">
        <f t="shared" si="60"/>
        <v>1</v>
      </c>
      <c r="AF164" s="184">
        <f>'Crisis Indicator Data'!AC161</f>
        <v>0</v>
      </c>
      <c r="AG164" s="184">
        <f>'Crisis Indicator Data'!AD161</f>
        <v>0</v>
      </c>
      <c r="AH164" s="184">
        <f t="shared" si="61"/>
        <v>0</v>
      </c>
      <c r="AI164" s="184">
        <f>'Crisis Indicator Data'!AE161</f>
        <v>0</v>
      </c>
      <c r="AJ164" s="184">
        <f>'Crisis Indicator Data'!AF161</f>
        <v>3</v>
      </c>
      <c r="AK164" s="184">
        <f>'Crisis Indicator Data'!AG161</f>
        <v>0</v>
      </c>
      <c r="AL164" s="184">
        <f t="shared" si="62"/>
        <v>3</v>
      </c>
      <c r="AM164" s="163">
        <f t="shared" si="63"/>
        <v>1</v>
      </c>
      <c r="AN164" s="163">
        <f t="shared" si="64"/>
        <v>2</v>
      </c>
    </row>
    <row r="165" spans="1:40" x14ac:dyDescent="0.35">
      <c r="A165" s="175" t="str">
        <f>'Crisis Indicator Data'!A162</f>
        <v>Multiple Crises in Tanzania</v>
      </c>
      <c r="B165" s="176" t="str">
        <f>'Crisis Indicator Data'!B162</f>
        <v>Displacement,Drought</v>
      </c>
      <c r="C165" s="176" t="str">
        <f>'Crisis Indicator Data'!C162</f>
        <v>TZA001</v>
      </c>
      <c r="D165" s="176" t="str">
        <f>'Crisis Indicator Data'!D162</f>
        <v>Tanzania</v>
      </c>
      <c r="E165" s="177" t="str">
        <f>'Crisis Indicator Data'!E162</f>
        <v>TZA</v>
      </c>
      <c r="F165" s="163">
        <f>IF(LEN(E165)&gt;3,(IF(VLOOKUP($C165,'Regional Crises'!$B$1:$R$66,7,FALSE)="x","x",ROUND(IF(VLOOKUP($C165,'Regional Crises'!$B$1:$R$66,7,FALSE)&gt;$F$3,5,IF(VLOOKUP($C165,'Regional Crises'!$B$1:$R$66,7,FALSE)&lt;F$4,0,($F$3-VLOOKUP($C165,'Regional Crises'!$B$1:$R$66,7,FALSE))/($F$3-$F$4)*5)),1))),IF(VLOOKUP($E165,'Country Indicator Data'!$B$4:$N$300,3,FALSE)="x","x",ROUND(IF(VLOOKUP($E165,'Country Indicator Data'!$B$4:$N$300,3,FALSE)&gt;$F$3,5,IF(VLOOKUP($E165,'Country Indicator Data'!$B$4:$N$300,3,FALSE)&lt;$F$4,0,($F$3-VLOOKUP($E165,'Country Indicator Data'!$B$4:$N$300,3,FALSE))/($F$3-$F$4)*5)),1)))</f>
        <v>2.5</v>
      </c>
      <c r="G165" s="163">
        <f>IF(LEN(E165)&gt;3,(IF(VLOOKUP($C165,'Regional Crises'!$B$1:$R$66,9,FALSE)="x","x",ROUND(IF(VLOOKUP($C165,'Regional Crises'!$B$1:$R$66,9,FALSE)&gt;G$3,5,IF(VLOOKUP($C165,'Regional Crises'!$B$1:$R$66,9,FALSE)&lt;G$4,0,(G$3-VLOOKUP($C165,'Regional Crises'!$B$1:$R$66,9,FALSE))/(G$3-G$4)*5)),1))),IF(VLOOKUP($E165,'Country Indicator Data'!$B$4:$N$300,5,FALSE)="x","x",ROUND(IF(VLOOKUP($E165,'Country Indicator Data'!$B$4:$N$300,5,FALSE)&gt;G$3,5,IF(VLOOKUP($E165,'Country Indicator Data'!$B$4:$N$300,5,FALSE)&lt;G$4,0,(G$3-VLOOKUP($E165,'Country Indicator Data'!$B$4:$N$300,5,FALSE))/(G$3-G$4)*5)),1)))</f>
        <v>2.6</v>
      </c>
      <c r="H165" s="163">
        <f t="shared" si="52"/>
        <v>2.5499999999999998</v>
      </c>
      <c r="I165" s="163">
        <f>IF(LEN(E165)&gt;3,(IF(VLOOKUP($C165,'Regional Crises'!$B$1:$R$66,6,FALSE)="x","x",ROUND(IF(VLOOKUP($C165,'Regional Crises'!$B$1:$R$66,6,FALSE)&gt;I$3,5,IF(VLOOKUP($C165,'Regional Crises'!$B$1:$R$66,6,FALSE)&lt;I$4,0,5-(I$3-VLOOKUP($C165,'Regional Crises'!$B$1:$R$66,6,FALSE))/(I$3-I$4)*5)),1))),IF(VLOOKUP($E165,'Country Indicator Data'!$B$4:$N$300,2,FALSE)="x","x",ROUND(IF(VLOOKUP($E165,'Country Indicator Data'!$B$4:$N$300,2,FALSE)&gt;I$3,5,IF(VLOOKUP($E165,'Country Indicator Data'!$B$4:$N$300,2,FALSE)&lt;I$4,0,5-(I$3-VLOOKUP($E165,'Country Indicator Data'!$B$4:$N$300,2,FALSE))/(I$3-I$4)*5)),1)))</f>
        <v>2.5</v>
      </c>
      <c r="J165" s="163">
        <f>IF(LEN(E165)&gt;3,(IF(VLOOKUP($C165,'Regional Crises'!$B$1:$R$66,8,FALSE)="x","x",ROUND(IF(VLOOKUP($C165,'Regional Crises'!$B$1:$R$66,8,FALSE)&gt;J$3,5,IF(VLOOKUP($C165,'Regional Crises'!$B$1:$R$66,8,FALSE)&lt;J$4,0,5-(J$3-VLOOKUP($C165,'Regional Crises'!$B$1:$R$66,8,FALSE))/(J$3-J$4)*5)),1))),IF(VLOOKUP($E165,'Country Indicator Data'!$B$4:$N$300,4,FALSE)="x","x",ROUND(IF(VLOOKUP($E165,'Country Indicator Data'!$B$4:$N$300,4,FALSE)&gt;J$3,5,IF(VLOOKUP($E165,'Country Indicator Data'!$B$4:$N$300,4,FALSE)&lt;J$4,0,5-(J$3-VLOOKUP($E165,'Country Indicator Data'!$B$4:$N$300,4,FALSE))/(J$3-J$4)*5)),1)))</f>
        <v>0</v>
      </c>
      <c r="K165" s="163">
        <f t="shared" si="53"/>
        <v>1.25</v>
      </c>
      <c r="L165" s="163">
        <f>IF(LEN(E165)&gt;3,(IF(VLOOKUP($C165,'Regional Crises'!$B$1:$R$66,10,FALSE)="x","x",ROUND(IF(VLOOKUP($C165,'Regional Crises'!$B$1:$R$66,10,FALSE)&gt;L$3,5,IF(VLOOKUP($C165,'Regional Crises'!$B$1:$R$66,10,FALSE)&lt;L$4,0,5-(L$3-VLOOKUP($C165,'Regional Crises'!$B$1:$R$66,10,FALSE))/(L$3-L$4)*5)),1))),IF(VLOOKUP($E165,'Country Indicator Data'!$B$4:$N$300,6,FALSE)="x","x",ROUND(IF(VLOOKUP($E165,'Country Indicator Data'!$B$4:$N$300,6,FALSE)&gt;L$3,5,IF(VLOOKUP($E165,'Country Indicator Data'!$B$4:$N$300,6,FALSE)&lt;L$4,0,5-(L$3-VLOOKUP($E165,'Country Indicator Data'!$B$4:$N$300,6,FALSE))/(L$3-L$4)*5)),1)))</f>
        <v>3.6</v>
      </c>
      <c r="M165" s="163">
        <f>IF(LEN(E165)&gt;3,(IF(VLOOKUP($C165,'Regional Crises'!$B$1:$R$66,11,FALSE)="x","x",ROUND(IF(VLOOKUP($C165,'Regional Crises'!$B$1:$R$66,11,FALSE)&gt;M$3,5,IF(VLOOKUP($C165,'Regional Crises'!$B$1:$R$66,11,FALSE)&lt;M$4,0,5-(M$3-VLOOKUP($C165,'Regional Crises'!$B$1:$R$66,11,FALSE))/(M$3-M$4)*5)),1))),IF(VLOOKUP($E165,'Country Indicator Data'!$B$4:$N$300,7,FALSE)="x","x",ROUND(IF(VLOOKUP($E165,'Country Indicator Data'!$B$4:$N$300,7,FALSE)&gt;M$3,5,IF(VLOOKUP($E165,'Country Indicator Data'!$B$4:$N$300,7,FALSE)&lt;M$4,0,5-(M$3-VLOOKUP($E165,'Country Indicator Data'!$B$4:$N$300,7,FALSE))/(M$3-M$4)*5)),1)))</f>
        <v>1.9</v>
      </c>
      <c r="N165" s="163">
        <f t="shared" si="54"/>
        <v>2.75</v>
      </c>
      <c r="O165" s="163">
        <f t="shared" si="55"/>
        <v>2.1833333333333331</v>
      </c>
      <c r="P165" s="163">
        <f>IF(LEN(E165)&gt;3,VLOOKUP(C165,'Regional Crises'!$B$1:$R$69,12,FALSE),VLOOKUP(E165,'Country Indicator Data'!$B$4:$I$300,8,FALSE))</f>
        <v>1</v>
      </c>
      <c r="Q165" s="163">
        <f>IF(LEN(E165)&gt;3,((IF(VLOOKUP($C165,'Regional Crises'!$B$1:$R$66,13,FALSE)="x","x",ROUND(IF(VLOOKUP($C165,'Regional Crises'!$B$1:$R$66,13,FALSE)&gt;Q$3,5,IF(VLOOKUP($C165,'Regional Crises'!$B$1:$R$66,13,FALSE)&lt;Q$4,0,5-(LOG(Q$3)-LOG(VLOOKUP($C165,'Regional Crises'!$B$1:$R$66,13,FALSE)))/(LOG(Q$3)-LOG(Q$4))*5)),1)))),(IF(VLOOKUP($E165,'Country Indicator Data'!$B$4:$N$300,9,FALSE)="x","x",ROUND(IF(VLOOKUP($E165,'Country Indicator Data'!$B$4:$N$300,9,FALSE)&gt;Q$3,5,IF(VLOOKUP($E165,'Country Indicator Data'!$B$4:$N$300,9,FALSE)&lt;Q$4,0,5-(LOG(Q$3)-LOG(VLOOKUP($E165,'Country Indicator Data'!$B$4:$N$300,9,FALSE)))/(LOG(Q$3)-LOG(Q$4))*5)),1))))</f>
        <v>0</v>
      </c>
      <c r="R165" s="163">
        <f t="shared" si="56"/>
        <v>0.5</v>
      </c>
      <c r="S165" s="163">
        <f>IF(LEN(E165)&gt;3,((IF(VLOOKUP($C165,'Regional Crises'!$B$1:$R$66,17,FALSE)="x","x",ROUND(IF(VLOOKUP($C165,'Regional Crises'!$B$1:$R$66,17,FALSE)&gt;S$3,0,IF(VLOOKUP($C165,'Regional Crises'!$B$1:$R$66,17,FALSE)&lt;S$4,5,(S$3-VLOOKUP($C165,'Regional Crises'!$B$1:$R$66,17,FALSE))/(S$3-S$4)*5)),1)))),(IF(VLOOKUP($E165,'Country Indicator Data'!$B$4:$N$300,13,FALSE)="x","x",ROUND(IF(VLOOKUP($E165,'Country Indicator Data'!$B$4:$N$300,13,FALSE)&gt;S$3,0,IF(VLOOKUP($E165,'Country Indicator Data'!$B$4:$N$300,13,FALSE)&lt;S$4,5,(S$3-VLOOKUP($E165,'Country Indicator Data'!$B$4:$N$300,13,FALSE))/(S$3-S$4)*5)),1))))</f>
        <v>3</v>
      </c>
      <c r="T165" s="163">
        <f>IF(LEN(E165)&gt;3,((IF(VLOOKUP($C165,'Regional Crises'!$B$1:$R$66,14,FALSE)="x","x",ROUND(IF(VLOOKUP($C165,'Regional Crises'!$B$1:$R$66,14,FALSE)&gt;T$3,0,IF(VLOOKUP($C165,'Regional Crises'!$B$1:$R$66,14,FALSE)&lt;T$4,5,(T$3-VLOOKUP($C165,'Regional Crises'!$B$1:$R$66,14,FALSE))/(T$3-T$4)*5)),1)))),(IF(VLOOKUP($E165,'Country Indicator Data'!$B$4:$N$300,10,FALSE)="x","x",ROUND(IF(VLOOKUP($E165,'Country Indicator Data'!$B$4:$N$300,10,FALSE)&gt;T$3,0,IF(VLOOKUP($E165,'Country Indicator Data'!$B$4:$N$300,10,FALSE)&lt;T$4,5,(T$3-VLOOKUP($E165,'Country Indicator Data'!$B$4:$N$300,10,FALSE))/(T$3-T$4)*5)),1))))</f>
        <v>2.9</v>
      </c>
      <c r="U165" s="163">
        <f>IF(LEN(E165)&gt;3,((IF(VLOOKUP($C165,'Regional Crises'!$B$1:$R$66,15,FALSE)="x","x",ROUND(IF(VLOOKUP($C165,'Regional Crises'!$B$1:$R$66,15,FALSE)&gt;U$3,0,IF(VLOOKUP($C165,'Regional Crises'!$B$1:$R$66,15,FALSE)&lt;U$4,5,(U$3-VLOOKUP($C165,'Regional Crises'!$B$1:$R$66,15,FALSE))/(U$3-U$4)*5)),1)))),(IF(VLOOKUP($E165,'Country Indicator Data'!$B$4:$N$300,11,FALSE)="x","x",ROUND(IF(VLOOKUP($E165,'Country Indicator Data'!$B$4:$N$300,11,FALSE)&gt;U$3,0,IF(VLOOKUP($E165,'Country Indicator Data'!$B$4:$N$300,11,FALSE)&lt;U$4,5,(U$3-VLOOKUP($E165,'Country Indicator Data'!$B$4:$N$300,11,FALSE))/(U$3-U$4)*5)),1))))</f>
        <v>2.4</v>
      </c>
      <c r="V165" s="163">
        <f>IF(LEN(E165)&gt;3,((IF(VLOOKUP($C165,'Regional Crises'!$B$1:$R$66,16,FALSE)="x","x",ROUND(IF(VLOOKUP($C165,'Regional Crises'!$B$1:$R$66,16,FALSE)&gt;V$3,0,IF(VLOOKUP($C165,'Regional Crises'!$B$1:$R$66,16,FALSE)&lt;V$4,5,(V$3-VLOOKUP($C165,'Regional Crises'!$B$1:$R$66,16,FALSE))/(V$3-V$4)*5)),1)))),(IF(VLOOKUP($E165,'Country Indicator Data'!$B$4:$N$300,12,FALSE)="x","x",ROUND(IF(VLOOKUP($E165,'Country Indicator Data'!$B$4:$N$300,12,FALSE)&gt;V$3,0,IF(VLOOKUP($E165,'Country Indicator Data'!$B$4:$N$300,12,FALSE)&lt;V$4,5,(V$3-VLOOKUP($E165,'Country Indicator Data'!$B$4:$N$300,12,FALSE))/(V$3-V$4)*5)),1))))</f>
        <v>3.2</v>
      </c>
      <c r="W165" s="163">
        <f t="shared" si="57"/>
        <v>2.9</v>
      </c>
      <c r="X165" s="163">
        <f t="shared" si="58"/>
        <v>1.9</v>
      </c>
      <c r="Y165" s="184">
        <f>IF('Core Indicators'!FC162="x","x",IF('Core Indicators'!FC162&gt;=5,5,IF('Core Indicators'!FC162&gt;=4,4,IF('Core Indicators'!FC162&gt;=3,3,IF('Core Indicators'!FC162&gt;=2,2,IF('Core Indicators'!FC162&gt;=1,1,0))))))</f>
        <v>2</v>
      </c>
      <c r="Z165" s="163">
        <f t="shared" si="59"/>
        <v>2</v>
      </c>
      <c r="AA165" s="184">
        <f>'Crisis Indicator Data'!Y162</f>
        <v>2</v>
      </c>
      <c r="AB165" s="184">
        <f>'Crisis Indicator Data'!Z162</f>
        <v>0</v>
      </c>
      <c r="AC165" s="184">
        <f>'Crisis Indicator Data'!AA162</f>
        <v>0</v>
      </c>
      <c r="AD165" s="184">
        <f>'Crisis Indicator Data'!AB162</f>
        <v>0</v>
      </c>
      <c r="AE165" s="184">
        <f t="shared" si="60"/>
        <v>2</v>
      </c>
      <c r="AF165" s="184">
        <f>'Crisis Indicator Data'!AC162</f>
        <v>0</v>
      </c>
      <c r="AG165" s="184">
        <f>'Crisis Indicator Data'!AD162</f>
        <v>2</v>
      </c>
      <c r="AH165" s="184">
        <f t="shared" si="61"/>
        <v>2</v>
      </c>
      <c r="AI165" s="184">
        <f>'Crisis Indicator Data'!AE162</f>
        <v>0</v>
      </c>
      <c r="AJ165" s="184">
        <f>'Crisis Indicator Data'!AF162</f>
        <v>0</v>
      </c>
      <c r="AK165" s="184">
        <f>'Crisis Indicator Data'!AG162</f>
        <v>2</v>
      </c>
      <c r="AL165" s="184">
        <f t="shared" si="62"/>
        <v>2</v>
      </c>
      <c r="AM165" s="163">
        <f t="shared" si="63"/>
        <v>2</v>
      </c>
      <c r="AN165" s="163">
        <f t="shared" si="64"/>
        <v>2</v>
      </c>
    </row>
    <row r="166" spans="1:40" x14ac:dyDescent="0.35">
      <c r="A166" s="175" t="str">
        <f>'Crisis Indicator Data'!A163</f>
        <v>International Displacement in Tanzania</v>
      </c>
      <c r="B166" s="176" t="str">
        <f>'Crisis Indicator Data'!B163</f>
        <v>Displacement</v>
      </c>
      <c r="C166" s="176" t="str">
        <f>'Crisis Indicator Data'!C163</f>
        <v>TZA002</v>
      </c>
      <c r="D166" s="176" t="str">
        <f>'Crisis Indicator Data'!D163</f>
        <v>Tanzania</v>
      </c>
      <c r="E166" s="177" t="str">
        <f>'Crisis Indicator Data'!E163</f>
        <v>TZA</v>
      </c>
      <c r="F166" s="163">
        <f>IF(LEN(E166)&gt;3,(IF(VLOOKUP($C166,'Regional Crises'!$B$1:$R$66,7,FALSE)="x","x",ROUND(IF(VLOOKUP($C166,'Regional Crises'!$B$1:$R$66,7,FALSE)&gt;$F$3,5,IF(VLOOKUP($C166,'Regional Crises'!$B$1:$R$66,7,FALSE)&lt;F$4,0,($F$3-VLOOKUP($C166,'Regional Crises'!$B$1:$R$66,7,FALSE))/($F$3-$F$4)*5)),1))),IF(VLOOKUP($E166,'Country Indicator Data'!$B$4:$N$300,3,FALSE)="x","x",ROUND(IF(VLOOKUP($E166,'Country Indicator Data'!$B$4:$N$300,3,FALSE)&gt;$F$3,5,IF(VLOOKUP($E166,'Country Indicator Data'!$B$4:$N$300,3,FALSE)&lt;$F$4,0,($F$3-VLOOKUP($E166,'Country Indicator Data'!$B$4:$N$300,3,FALSE))/($F$3-$F$4)*5)),1)))</f>
        <v>2.5</v>
      </c>
      <c r="G166" s="163">
        <f>IF(LEN(E166)&gt;3,(IF(VLOOKUP($C166,'Regional Crises'!$B$1:$R$66,9,FALSE)="x","x",ROUND(IF(VLOOKUP($C166,'Regional Crises'!$B$1:$R$66,9,FALSE)&gt;G$3,5,IF(VLOOKUP($C166,'Regional Crises'!$B$1:$R$66,9,FALSE)&lt;G$4,0,(G$3-VLOOKUP($C166,'Regional Crises'!$B$1:$R$66,9,FALSE))/(G$3-G$4)*5)),1))),IF(VLOOKUP($E166,'Country Indicator Data'!$B$4:$N$300,5,FALSE)="x","x",ROUND(IF(VLOOKUP($E166,'Country Indicator Data'!$B$4:$N$300,5,FALSE)&gt;G$3,5,IF(VLOOKUP($E166,'Country Indicator Data'!$B$4:$N$300,5,FALSE)&lt;G$4,0,(G$3-VLOOKUP($E166,'Country Indicator Data'!$B$4:$N$300,5,FALSE))/(G$3-G$4)*5)),1)))</f>
        <v>2.6</v>
      </c>
      <c r="H166" s="163">
        <f t="shared" ref="H166:H175" si="65">IF(AND(F166="x",G166="x"),"x",AVERAGE(F166,G166))</f>
        <v>2.5499999999999998</v>
      </c>
      <c r="I166" s="163">
        <f>IF(LEN(E166)&gt;3,(IF(VLOOKUP($C166,'Regional Crises'!$B$1:$R$66,6,FALSE)="x","x",ROUND(IF(VLOOKUP($C166,'Regional Crises'!$B$1:$R$66,6,FALSE)&gt;I$3,5,IF(VLOOKUP($C166,'Regional Crises'!$B$1:$R$66,6,FALSE)&lt;I$4,0,5-(I$3-VLOOKUP($C166,'Regional Crises'!$B$1:$R$66,6,FALSE))/(I$3-I$4)*5)),1))),IF(VLOOKUP($E166,'Country Indicator Data'!$B$4:$N$300,2,FALSE)="x","x",ROUND(IF(VLOOKUP($E166,'Country Indicator Data'!$B$4:$N$300,2,FALSE)&gt;I$3,5,IF(VLOOKUP($E166,'Country Indicator Data'!$B$4:$N$300,2,FALSE)&lt;I$4,0,5-(I$3-VLOOKUP($E166,'Country Indicator Data'!$B$4:$N$300,2,FALSE))/(I$3-I$4)*5)),1)))</f>
        <v>2.5</v>
      </c>
      <c r="J166" s="163">
        <f>IF(LEN(E166)&gt;3,(IF(VLOOKUP($C166,'Regional Crises'!$B$1:$R$66,8,FALSE)="x","x",ROUND(IF(VLOOKUP($C166,'Regional Crises'!$B$1:$R$66,8,FALSE)&gt;J$3,5,IF(VLOOKUP($C166,'Regional Crises'!$B$1:$R$66,8,FALSE)&lt;J$4,0,5-(J$3-VLOOKUP($C166,'Regional Crises'!$B$1:$R$66,8,FALSE))/(J$3-J$4)*5)),1))),IF(VLOOKUP($E166,'Country Indicator Data'!$B$4:$N$300,4,FALSE)="x","x",ROUND(IF(VLOOKUP($E166,'Country Indicator Data'!$B$4:$N$300,4,FALSE)&gt;J$3,5,IF(VLOOKUP($E166,'Country Indicator Data'!$B$4:$N$300,4,FALSE)&lt;J$4,0,5-(J$3-VLOOKUP($E166,'Country Indicator Data'!$B$4:$N$300,4,FALSE))/(J$3-J$4)*5)),1)))</f>
        <v>0</v>
      </c>
      <c r="K166" s="163">
        <f t="shared" ref="K166:K175" si="66">IF(AND(I166="x",J166="x"),"x",AVERAGE(I166,J166))</f>
        <v>1.25</v>
      </c>
      <c r="L166" s="163">
        <f>IF(LEN(E166)&gt;3,(IF(VLOOKUP($C166,'Regional Crises'!$B$1:$R$66,10,FALSE)="x","x",ROUND(IF(VLOOKUP($C166,'Regional Crises'!$B$1:$R$66,10,FALSE)&gt;L$3,5,IF(VLOOKUP($C166,'Regional Crises'!$B$1:$R$66,10,FALSE)&lt;L$4,0,5-(L$3-VLOOKUP($C166,'Regional Crises'!$B$1:$R$66,10,FALSE))/(L$3-L$4)*5)),1))),IF(VLOOKUP($E166,'Country Indicator Data'!$B$4:$N$300,6,FALSE)="x","x",ROUND(IF(VLOOKUP($E166,'Country Indicator Data'!$B$4:$N$300,6,FALSE)&gt;L$3,5,IF(VLOOKUP($E166,'Country Indicator Data'!$B$4:$N$300,6,FALSE)&lt;L$4,0,5-(L$3-VLOOKUP($E166,'Country Indicator Data'!$B$4:$N$300,6,FALSE))/(L$3-L$4)*5)),1)))</f>
        <v>3.6</v>
      </c>
      <c r="M166" s="163">
        <f>IF(LEN(E166)&gt;3,(IF(VLOOKUP($C166,'Regional Crises'!$B$1:$R$66,11,FALSE)="x","x",ROUND(IF(VLOOKUP($C166,'Regional Crises'!$B$1:$R$66,11,FALSE)&gt;M$3,5,IF(VLOOKUP($C166,'Regional Crises'!$B$1:$R$66,11,FALSE)&lt;M$4,0,5-(M$3-VLOOKUP($C166,'Regional Crises'!$B$1:$R$66,11,FALSE))/(M$3-M$4)*5)),1))),IF(VLOOKUP($E166,'Country Indicator Data'!$B$4:$N$300,7,FALSE)="x","x",ROUND(IF(VLOOKUP($E166,'Country Indicator Data'!$B$4:$N$300,7,FALSE)&gt;M$3,5,IF(VLOOKUP($E166,'Country Indicator Data'!$B$4:$N$300,7,FALSE)&lt;M$4,0,5-(M$3-VLOOKUP($E166,'Country Indicator Data'!$B$4:$N$300,7,FALSE))/(M$3-M$4)*5)),1)))</f>
        <v>1.9</v>
      </c>
      <c r="N166" s="163">
        <f t="shared" ref="N166:N175" si="67">IF(AND(L166="x",M166="x"),"x",AVERAGE(L166,M166))</f>
        <v>2.75</v>
      </c>
      <c r="O166" s="163">
        <f t="shared" ref="O166:O175" si="68">AVERAGE(H166,K166,N166)</f>
        <v>2.1833333333333331</v>
      </c>
      <c r="P166" s="163">
        <f>IF(LEN(E166)&gt;3,VLOOKUP(C166,'Regional Crises'!$B$1:$R$69,12,FALSE),VLOOKUP(E166,'Country Indicator Data'!$B$4:$I$300,8,FALSE))</f>
        <v>1</v>
      </c>
      <c r="Q166" s="163">
        <f>IF(LEN(E166)&gt;3,((IF(VLOOKUP($C166,'Regional Crises'!$B$1:$R$66,13,FALSE)="x","x",ROUND(IF(VLOOKUP($C166,'Regional Crises'!$B$1:$R$66,13,FALSE)&gt;Q$3,5,IF(VLOOKUP($C166,'Regional Crises'!$B$1:$R$66,13,FALSE)&lt;Q$4,0,5-(LOG(Q$3)-LOG(VLOOKUP($C166,'Regional Crises'!$B$1:$R$66,13,FALSE)))/(LOG(Q$3)-LOG(Q$4))*5)),1)))),(IF(VLOOKUP($E166,'Country Indicator Data'!$B$4:$N$300,9,FALSE)="x","x",ROUND(IF(VLOOKUP($E166,'Country Indicator Data'!$B$4:$N$300,9,FALSE)&gt;Q$3,5,IF(VLOOKUP($E166,'Country Indicator Data'!$B$4:$N$300,9,FALSE)&lt;Q$4,0,5-(LOG(Q$3)-LOG(VLOOKUP($E166,'Country Indicator Data'!$B$4:$N$300,9,FALSE)))/(LOG(Q$3)-LOG(Q$4))*5)),1))))</f>
        <v>0</v>
      </c>
      <c r="R166" s="163">
        <f t="shared" ref="R166:R175" si="69">AVERAGE(P166:Q166)</f>
        <v>0.5</v>
      </c>
      <c r="S166" s="163">
        <f>IF(LEN(E166)&gt;3,((IF(VLOOKUP($C166,'Regional Crises'!$B$1:$R$66,17,FALSE)="x","x",ROUND(IF(VLOOKUP($C166,'Regional Crises'!$B$1:$R$66,17,FALSE)&gt;S$3,0,IF(VLOOKUP($C166,'Regional Crises'!$B$1:$R$66,17,FALSE)&lt;S$4,5,(S$3-VLOOKUP($C166,'Regional Crises'!$B$1:$R$66,17,FALSE))/(S$3-S$4)*5)),1)))),(IF(VLOOKUP($E166,'Country Indicator Data'!$B$4:$N$300,13,FALSE)="x","x",ROUND(IF(VLOOKUP($E166,'Country Indicator Data'!$B$4:$N$300,13,FALSE)&gt;S$3,0,IF(VLOOKUP($E166,'Country Indicator Data'!$B$4:$N$300,13,FALSE)&lt;S$4,5,(S$3-VLOOKUP($E166,'Country Indicator Data'!$B$4:$N$300,13,FALSE))/(S$3-S$4)*5)),1))))</f>
        <v>3</v>
      </c>
      <c r="T166" s="163">
        <f>IF(LEN(E166)&gt;3,((IF(VLOOKUP($C166,'Regional Crises'!$B$1:$R$66,14,FALSE)="x","x",ROUND(IF(VLOOKUP($C166,'Regional Crises'!$B$1:$R$66,14,FALSE)&gt;T$3,0,IF(VLOOKUP($C166,'Regional Crises'!$B$1:$R$66,14,FALSE)&lt;T$4,5,(T$3-VLOOKUP($C166,'Regional Crises'!$B$1:$R$66,14,FALSE))/(T$3-T$4)*5)),1)))),(IF(VLOOKUP($E166,'Country Indicator Data'!$B$4:$N$300,10,FALSE)="x","x",ROUND(IF(VLOOKUP($E166,'Country Indicator Data'!$B$4:$N$300,10,FALSE)&gt;T$3,0,IF(VLOOKUP($E166,'Country Indicator Data'!$B$4:$N$300,10,FALSE)&lt;T$4,5,(T$3-VLOOKUP($E166,'Country Indicator Data'!$B$4:$N$300,10,FALSE))/(T$3-T$4)*5)),1))))</f>
        <v>2.9</v>
      </c>
      <c r="U166" s="163">
        <f>IF(LEN(E166)&gt;3,((IF(VLOOKUP($C166,'Regional Crises'!$B$1:$R$66,15,FALSE)="x","x",ROUND(IF(VLOOKUP($C166,'Regional Crises'!$B$1:$R$66,15,FALSE)&gt;U$3,0,IF(VLOOKUP($C166,'Regional Crises'!$B$1:$R$66,15,FALSE)&lt;U$4,5,(U$3-VLOOKUP($C166,'Regional Crises'!$B$1:$R$66,15,FALSE))/(U$3-U$4)*5)),1)))),(IF(VLOOKUP($E166,'Country Indicator Data'!$B$4:$N$300,11,FALSE)="x","x",ROUND(IF(VLOOKUP($E166,'Country Indicator Data'!$B$4:$N$300,11,FALSE)&gt;U$3,0,IF(VLOOKUP($E166,'Country Indicator Data'!$B$4:$N$300,11,FALSE)&lt;U$4,5,(U$3-VLOOKUP($E166,'Country Indicator Data'!$B$4:$N$300,11,FALSE))/(U$3-U$4)*5)),1))))</f>
        <v>2.4</v>
      </c>
      <c r="V166" s="163">
        <f>IF(LEN(E166)&gt;3,((IF(VLOOKUP($C166,'Regional Crises'!$B$1:$R$66,16,FALSE)="x","x",ROUND(IF(VLOOKUP($C166,'Regional Crises'!$B$1:$R$66,16,FALSE)&gt;V$3,0,IF(VLOOKUP($C166,'Regional Crises'!$B$1:$R$66,16,FALSE)&lt;V$4,5,(V$3-VLOOKUP($C166,'Regional Crises'!$B$1:$R$66,16,FALSE))/(V$3-V$4)*5)),1)))),(IF(VLOOKUP($E166,'Country Indicator Data'!$B$4:$N$300,12,FALSE)="x","x",ROUND(IF(VLOOKUP($E166,'Country Indicator Data'!$B$4:$N$300,12,FALSE)&gt;V$3,0,IF(VLOOKUP($E166,'Country Indicator Data'!$B$4:$N$300,12,FALSE)&lt;V$4,5,(V$3-VLOOKUP($E166,'Country Indicator Data'!$B$4:$N$300,12,FALSE))/(V$3-V$4)*5)),1))))</f>
        <v>3.2</v>
      </c>
      <c r="W166" s="163">
        <f t="shared" ref="W166:W175" si="70">IF(AND(S166="x",V166="x"),"x",ROUND(AVERAGE(S166,V166,T166,U166),1))</f>
        <v>2.9</v>
      </c>
      <c r="X166" s="163">
        <f t="shared" ref="X166:X175" si="71">ROUND(AVERAGE(O166,W166,R166),1)</f>
        <v>1.9</v>
      </c>
      <c r="Y166" s="184">
        <f>IF('Core Indicators'!FC163="x","x",IF('Core Indicators'!FC163&gt;=5,5,IF('Core Indicators'!FC163&gt;=4,4,IF('Core Indicators'!FC163&gt;=3,3,IF('Core Indicators'!FC163&gt;=2,2,IF('Core Indicators'!FC163&gt;=1,1,0))))))</f>
        <v>2</v>
      </c>
      <c r="Z166" s="163">
        <f t="shared" ref="Z166:Z175" si="72">Y166</f>
        <v>2</v>
      </c>
      <c r="AA166" s="184">
        <f>'Crisis Indicator Data'!Y163</f>
        <v>2</v>
      </c>
      <c r="AB166" s="184">
        <f>'Crisis Indicator Data'!Z163</f>
        <v>0</v>
      </c>
      <c r="AC166" s="184">
        <f>'Crisis Indicator Data'!AA163</f>
        <v>0</v>
      </c>
      <c r="AD166" s="184">
        <f>'Crisis Indicator Data'!AB163</f>
        <v>0</v>
      </c>
      <c r="AE166" s="184">
        <f t="shared" ref="AE166:AE175" si="73">IF(SUM(AA166:AD166)=0,0,IF(SUM(AA166,AB166,AC166,AD166)&lt;2,1,IF(SUM(AA166:AD166)&lt;6,2,IF(SUM(AA166:AD166)&lt;8,3,IF(SUM(AA166:AD166)&lt;10,4,5)))))</f>
        <v>2</v>
      </c>
      <c r="AF166" s="184">
        <f>'Crisis Indicator Data'!AC163</f>
        <v>0</v>
      </c>
      <c r="AG166" s="184">
        <f>'Crisis Indicator Data'!AD163</f>
        <v>2</v>
      </c>
      <c r="AH166" s="184">
        <f t="shared" ref="AH166:AH175" si="74">IF(SUM(AF166:AG166)=0,0,IF(SUM(AF166,AG166)=1,1,IF(SUM(AF166:AG166)&lt;3,2,IF(SUM(AF166:AG166)&lt;4,3,IF(SUM(AF166:AG166)&lt;5,4,5)))))</f>
        <v>2</v>
      </c>
      <c r="AI166" s="184">
        <f>'Crisis Indicator Data'!AE163</f>
        <v>0</v>
      </c>
      <c r="AJ166" s="184">
        <f>'Crisis Indicator Data'!AF163</f>
        <v>0</v>
      </c>
      <c r="AK166" s="184">
        <f>'Crisis Indicator Data'!AG163</f>
        <v>2</v>
      </c>
      <c r="AL166" s="184">
        <f t="shared" ref="AL166:AL175" si="75">IF(SUM(AI166:AK166)=0,0,IF(SUM(AI166:AK166)=1,1,IF(SUM(AI166:AK166)&lt;3,2,IF(SUM(AI166:AK166)&lt;5,3,IF(SUM(AI166:AK166)&lt;7,4,5)))))</f>
        <v>2</v>
      </c>
      <c r="AM166" s="163">
        <f t="shared" ref="AM166:AM175" si="76">IF(AA166=3,5,ROUND(AVERAGE(AE166,AH166,AL166),0))</f>
        <v>2</v>
      </c>
      <c r="AN166" s="163">
        <f t="shared" ref="AN166:AN175" si="77">IF(AND(Z166="x",AM166="x"),"x",ROUND(AVERAGE(Z166,AM166),1))</f>
        <v>2</v>
      </c>
    </row>
    <row r="167" spans="1:40" x14ac:dyDescent="0.35">
      <c r="A167" s="175" t="str">
        <f>'Crisis Indicator Data'!A164</f>
        <v>Food Security Crisis in North-East Tanzania</v>
      </c>
      <c r="B167" s="176" t="str">
        <f>'Crisis Indicator Data'!B164</f>
        <v>Drought</v>
      </c>
      <c r="C167" s="176" t="str">
        <f>'Crisis Indicator Data'!C164</f>
        <v>TZA003</v>
      </c>
      <c r="D167" s="176" t="str">
        <f>'Crisis Indicator Data'!D164</f>
        <v>Tanzania</v>
      </c>
      <c r="E167" s="177" t="str">
        <f>'Crisis Indicator Data'!E164</f>
        <v>TZA</v>
      </c>
      <c r="F167" s="163">
        <f>IF(LEN(E167)&gt;3,(IF(VLOOKUP($C167,'Regional Crises'!$B$1:$R$66,7,FALSE)="x","x",ROUND(IF(VLOOKUP($C167,'Regional Crises'!$B$1:$R$66,7,FALSE)&gt;$F$3,5,IF(VLOOKUP($C167,'Regional Crises'!$B$1:$R$66,7,FALSE)&lt;F$4,0,($F$3-VLOOKUP($C167,'Regional Crises'!$B$1:$R$66,7,FALSE))/($F$3-$F$4)*5)),1))),IF(VLOOKUP($E167,'Country Indicator Data'!$B$4:$N$300,3,FALSE)="x","x",ROUND(IF(VLOOKUP($E167,'Country Indicator Data'!$B$4:$N$300,3,FALSE)&gt;$F$3,5,IF(VLOOKUP($E167,'Country Indicator Data'!$B$4:$N$300,3,FALSE)&lt;$F$4,0,($F$3-VLOOKUP($E167,'Country Indicator Data'!$B$4:$N$300,3,FALSE))/($F$3-$F$4)*5)),1)))</f>
        <v>2.5</v>
      </c>
      <c r="G167" s="163">
        <f>IF(LEN(E167)&gt;3,(IF(VLOOKUP($C167,'Regional Crises'!$B$1:$R$66,9,FALSE)="x","x",ROUND(IF(VLOOKUP($C167,'Regional Crises'!$B$1:$R$66,9,FALSE)&gt;G$3,5,IF(VLOOKUP($C167,'Regional Crises'!$B$1:$R$66,9,FALSE)&lt;G$4,0,(G$3-VLOOKUP($C167,'Regional Crises'!$B$1:$R$66,9,FALSE))/(G$3-G$4)*5)),1))),IF(VLOOKUP($E167,'Country Indicator Data'!$B$4:$N$300,5,FALSE)="x","x",ROUND(IF(VLOOKUP($E167,'Country Indicator Data'!$B$4:$N$300,5,FALSE)&gt;G$3,5,IF(VLOOKUP($E167,'Country Indicator Data'!$B$4:$N$300,5,FALSE)&lt;G$4,0,(G$3-VLOOKUP($E167,'Country Indicator Data'!$B$4:$N$300,5,FALSE))/(G$3-G$4)*5)),1)))</f>
        <v>2.6</v>
      </c>
      <c r="H167" s="163">
        <f t="shared" si="65"/>
        <v>2.5499999999999998</v>
      </c>
      <c r="I167" s="163">
        <f>IF(LEN(E167)&gt;3,(IF(VLOOKUP($C167,'Regional Crises'!$B$1:$R$66,6,FALSE)="x","x",ROUND(IF(VLOOKUP($C167,'Regional Crises'!$B$1:$R$66,6,FALSE)&gt;I$3,5,IF(VLOOKUP($C167,'Regional Crises'!$B$1:$R$66,6,FALSE)&lt;I$4,0,5-(I$3-VLOOKUP($C167,'Regional Crises'!$B$1:$R$66,6,FALSE))/(I$3-I$4)*5)),1))),IF(VLOOKUP($E167,'Country Indicator Data'!$B$4:$N$300,2,FALSE)="x","x",ROUND(IF(VLOOKUP($E167,'Country Indicator Data'!$B$4:$N$300,2,FALSE)&gt;I$3,5,IF(VLOOKUP($E167,'Country Indicator Data'!$B$4:$N$300,2,FALSE)&lt;I$4,0,5-(I$3-VLOOKUP($E167,'Country Indicator Data'!$B$4:$N$300,2,FALSE))/(I$3-I$4)*5)),1)))</f>
        <v>2.5</v>
      </c>
      <c r="J167" s="163">
        <f>IF(LEN(E167)&gt;3,(IF(VLOOKUP($C167,'Regional Crises'!$B$1:$R$66,8,FALSE)="x","x",ROUND(IF(VLOOKUP($C167,'Regional Crises'!$B$1:$R$66,8,FALSE)&gt;J$3,5,IF(VLOOKUP($C167,'Regional Crises'!$B$1:$R$66,8,FALSE)&lt;J$4,0,5-(J$3-VLOOKUP($C167,'Regional Crises'!$B$1:$R$66,8,FALSE))/(J$3-J$4)*5)),1))),IF(VLOOKUP($E167,'Country Indicator Data'!$B$4:$N$300,4,FALSE)="x","x",ROUND(IF(VLOOKUP($E167,'Country Indicator Data'!$B$4:$N$300,4,FALSE)&gt;J$3,5,IF(VLOOKUP($E167,'Country Indicator Data'!$B$4:$N$300,4,FALSE)&lt;J$4,0,5-(J$3-VLOOKUP($E167,'Country Indicator Data'!$B$4:$N$300,4,FALSE))/(J$3-J$4)*5)),1)))</f>
        <v>0</v>
      </c>
      <c r="K167" s="163">
        <f t="shared" si="66"/>
        <v>1.25</v>
      </c>
      <c r="L167" s="163">
        <f>IF(LEN(E167)&gt;3,(IF(VLOOKUP($C167,'Regional Crises'!$B$1:$R$66,10,FALSE)="x","x",ROUND(IF(VLOOKUP($C167,'Regional Crises'!$B$1:$R$66,10,FALSE)&gt;L$3,5,IF(VLOOKUP($C167,'Regional Crises'!$B$1:$R$66,10,FALSE)&lt;L$4,0,5-(L$3-VLOOKUP($C167,'Regional Crises'!$B$1:$R$66,10,FALSE))/(L$3-L$4)*5)),1))),IF(VLOOKUP($E167,'Country Indicator Data'!$B$4:$N$300,6,FALSE)="x","x",ROUND(IF(VLOOKUP($E167,'Country Indicator Data'!$B$4:$N$300,6,FALSE)&gt;L$3,5,IF(VLOOKUP($E167,'Country Indicator Data'!$B$4:$N$300,6,FALSE)&lt;L$4,0,5-(L$3-VLOOKUP($E167,'Country Indicator Data'!$B$4:$N$300,6,FALSE))/(L$3-L$4)*5)),1)))</f>
        <v>3.6</v>
      </c>
      <c r="M167" s="163">
        <f>IF(LEN(E167)&gt;3,(IF(VLOOKUP($C167,'Regional Crises'!$B$1:$R$66,11,FALSE)="x","x",ROUND(IF(VLOOKUP($C167,'Regional Crises'!$B$1:$R$66,11,FALSE)&gt;M$3,5,IF(VLOOKUP($C167,'Regional Crises'!$B$1:$R$66,11,FALSE)&lt;M$4,0,5-(M$3-VLOOKUP($C167,'Regional Crises'!$B$1:$R$66,11,FALSE))/(M$3-M$4)*5)),1))),IF(VLOOKUP($E167,'Country Indicator Data'!$B$4:$N$300,7,FALSE)="x","x",ROUND(IF(VLOOKUP($E167,'Country Indicator Data'!$B$4:$N$300,7,FALSE)&gt;M$3,5,IF(VLOOKUP($E167,'Country Indicator Data'!$B$4:$N$300,7,FALSE)&lt;M$4,0,5-(M$3-VLOOKUP($E167,'Country Indicator Data'!$B$4:$N$300,7,FALSE))/(M$3-M$4)*5)),1)))</f>
        <v>1.9</v>
      </c>
      <c r="N167" s="163">
        <f t="shared" si="67"/>
        <v>2.75</v>
      </c>
      <c r="O167" s="163">
        <f t="shared" si="68"/>
        <v>2.1833333333333331</v>
      </c>
      <c r="P167" s="163">
        <f>IF(LEN(E167)&gt;3,VLOOKUP(C167,'Regional Crises'!$B$1:$R$69,12,FALSE),VLOOKUP(E167,'Country Indicator Data'!$B$4:$I$300,8,FALSE))</f>
        <v>1</v>
      </c>
      <c r="Q167" s="163">
        <f>IF(LEN(E167)&gt;3,((IF(VLOOKUP($C167,'Regional Crises'!$B$1:$R$66,13,FALSE)="x","x",ROUND(IF(VLOOKUP($C167,'Regional Crises'!$B$1:$R$66,13,FALSE)&gt;Q$3,5,IF(VLOOKUP($C167,'Regional Crises'!$B$1:$R$66,13,FALSE)&lt;Q$4,0,5-(LOG(Q$3)-LOG(VLOOKUP($C167,'Regional Crises'!$B$1:$R$66,13,FALSE)))/(LOG(Q$3)-LOG(Q$4))*5)),1)))),(IF(VLOOKUP($E167,'Country Indicator Data'!$B$4:$N$300,9,FALSE)="x","x",ROUND(IF(VLOOKUP($E167,'Country Indicator Data'!$B$4:$N$300,9,FALSE)&gt;Q$3,5,IF(VLOOKUP($E167,'Country Indicator Data'!$B$4:$N$300,9,FALSE)&lt;Q$4,0,5-(LOG(Q$3)-LOG(VLOOKUP($E167,'Country Indicator Data'!$B$4:$N$300,9,FALSE)))/(LOG(Q$3)-LOG(Q$4))*5)),1))))</f>
        <v>0</v>
      </c>
      <c r="R167" s="163">
        <f t="shared" si="69"/>
        <v>0.5</v>
      </c>
      <c r="S167" s="163">
        <f>IF(LEN(E167)&gt;3,((IF(VLOOKUP($C167,'Regional Crises'!$B$1:$R$66,17,FALSE)="x","x",ROUND(IF(VLOOKUP($C167,'Regional Crises'!$B$1:$R$66,17,FALSE)&gt;S$3,0,IF(VLOOKUP($C167,'Regional Crises'!$B$1:$R$66,17,FALSE)&lt;S$4,5,(S$3-VLOOKUP($C167,'Regional Crises'!$B$1:$R$66,17,FALSE))/(S$3-S$4)*5)),1)))),(IF(VLOOKUP($E167,'Country Indicator Data'!$B$4:$N$300,13,FALSE)="x","x",ROUND(IF(VLOOKUP($E167,'Country Indicator Data'!$B$4:$N$300,13,FALSE)&gt;S$3,0,IF(VLOOKUP($E167,'Country Indicator Data'!$B$4:$N$300,13,FALSE)&lt;S$4,5,(S$3-VLOOKUP($E167,'Country Indicator Data'!$B$4:$N$300,13,FALSE))/(S$3-S$4)*5)),1))))</f>
        <v>3</v>
      </c>
      <c r="T167" s="163">
        <f>IF(LEN(E167)&gt;3,((IF(VLOOKUP($C167,'Regional Crises'!$B$1:$R$66,14,FALSE)="x","x",ROUND(IF(VLOOKUP($C167,'Regional Crises'!$B$1:$R$66,14,FALSE)&gt;T$3,0,IF(VLOOKUP($C167,'Regional Crises'!$B$1:$R$66,14,FALSE)&lt;T$4,5,(T$3-VLOOKUP($C167,'Regional Crises'!$B$1:$R$66,14,FALSE))/(T$3-T$4)*5)),1)))),(IF(VLOOKUP($E167,'Country Indicator Data'!$B$4:$N$300,10,FALSE)="x","x",ROUND(IF(VLOOKUP($E167,'Country Indicator Data'!$B$4:$N$300,10,FALSE)&gt;T$3,0,IF(VLOOKUP($E167,'Country Indicator Data'!$B$4:$N$300,10,FALSE)&lt;T$4,5,(T$3-VLOOKUP($E167,'Country Indicator Data'!$B$4:$N$300,10,FALSE))/(T$3-T$4)*5)),1))))</f>
        <v>2.9</v>
      </c>
      <c r="U167" s="163">
        <f>IF(LEN(E167)&gt;3,((IF(VLOOKUP($C167,'Regional Crises'!$B$1:$R$66,15,FALSE)="x","x",ROUND(IF(VLOOKUP($C167,'Regional Crises'!$B$1:$R$66,15,FALSE)&gt;U$3,0,IF(VLOOKUP($C167,'Regional Crises'!$B$1:$R$66,15,FALSE)&lt;U$4,5,(U$3-VLOOKUP($C167,'Regional Crises'!$B$1:$R$66,15,FALSE))/(U$3-U$4)*5)),1)))),(IF(VLOOKUP($E167,'Country Indicator Data'!$B$4:$N$300,11,FALSE)="x","x",ROUND(IF(VLOOKUP($E167,'Country Indicator Data'!$B$4:$N$300,11,FALSE)&gt;U$3,0,IF(VLOOKUP($E167,'Country Indicator Data'!$B$4:$N$300,11,FALSE)&lt;U$4,5,(U$3-VLOOKUP($E167,'Country Indicator Data'!$B$4:$N$300,11,FALSE))/(U$3-U$4)*5)),1))))</f>
        <v>2.4</v>
      </c>
      <c r="V167" s="163">
        <f>IF(LEN(E167)&gt;3,((IF(VLOOKUP($C167,'Regional Crises'!$B$1:$R$66,16,FALSE)="x","x",ROUND(IF(VLOOKUP($C167,'Regional Crises'!$B$1:$R$66,16,FALSE)&gt;V$3,0,IF(VLOOKUP($C167,'Regional Crises'!$B$1:$R$66,16,FALSE)&lt;V$4,5,(V$3-VLOOKUP($C167,'Regional Crises'!$B$1:$R$66,16,FALSE))/(V$3-V$4)*5)),1)))),(IF(VLOOKUP($E167,'Country Indicator Data'!$B$4:$N$300,12,FALSE)="x","x",ROUND(IF(VLOOKUP($E167,'Country Indicator Data'!$B$4:$N$300,12,FALSE)&gt;V$3,0,IF(VLOOKUP($E167,'Country Indicator Data'!$B$4:$N$300,12,FALSE)&lt;V$4,5,(V$3-VLOOKUP($E167,'Country Indicator Data'!$B$4:$N$300,12,FALSE))/(V$3-V$4)*5)),1))))</f>
        <v>3.2</v>
      </c>
      <c r="W167" s="163">
        <f t="shared" si="70"/>
        <v>2.9</v>
      </c>
      <c r="X167" s="163">
        <f t="shared" si="71"/>
        <v>1.9</v>
      </c>
      <c r="Y167" s="184">
        <f>IF('Core Indicators'!FC164="x","x",IF('Core Indicators'!FC164&gt;=5,5,IF('Core Indicators'!FC164&gt;=4,4,IF('Core Indicators'!FC164&gt;=3,3,IF('Core Indicators'!FC164&gt;=2,2,IF('Core Indicators'!FC164&gt;=1,1,0))))))</f>
        <v>2</v>
      </c>
      <c r="Z167" s="163">
        <f t="shared" si="72"/>
        <v>2</v>
      </c>
      <c r="AA167" s="184">
        <f>'Crisis Indicator Data'!Y164</f>
        <v>2</v>
      </c>
      <c r="AB167" s="184">
        <f>'Crisis Indicator Data'!Z164</f>
        <v>0</v>
      </c>
      <c r="AC167" s="184">
        <f>'Crisis Indicator Data'!AA164</f>
        <v>0</v>
      </c>
      <c r="AD167" s="184">
        <f>'Crisis Indicator Data'!AB164</f>
        <v>0</v>
      </c>
      <c r="AE167" s="184">
        <f t="shared" si="73"/>
        <v>2</v>
      </c>
      <c r="AF167" s="184">
        <f>'Crisis Indicator Data'!AC164</f>
        <v>0</v>
      </c>
      <c r="AG167" s="184">
        <f>'Crisis Indicator Data'!AD164</f>
        <v>2</v>
      </c>
      <c r="AH167" s="184">
        <f t="shared" si="74"/>
        <v>2</v>
      </c>
      <c r="AI167" s="184">
        <f>'Crisis Indicator Data'!AE164</f>
        <v>0</v>
      </c>
      <c r="AJ167" s="184">
        <f>'Crisis Indicator Data'!AF164</f>
        <v>0</v>
      </c>
      <c r="AK167" s="184">
        <f>'Crisis Indicator Data'!AG164</f>
        <v>2</v>
      </c>
      <c r="AL167" s="184">
        <f t="shared" si="75"/>
        <v>2</v>
      </c>
      <c r="AM167" s="163">
        <f t="shared" si="76"/>
        <v>2</v>
      </c>
      <c r="AN167" s="163">
        <f t="shared" si="77"/>
        <v>2</v>
      </c>
    </row>
    <row r="168" spans="1:40" x14ac:dyDescent="0.35">
      <c r="A168" s="175" t="str">
        <f>'Crisis Indicator Data'!A165</f>
        <v>International Displacement in Uganda</v>
      </c>
      <c r="B168" s="176" t="str">
        <f>'Crisis Indicator Data'!B165</f>
        <v>Displacement</v>
      </c>
      <c r="C168" s="176" t="str">
        <f>'Crisis Indicator Data'!C165</f>
        <v>UGA005</v>
      </c>
      <c r="D168" s="176" t="str">
        <f>'Crisis Indicator Data'!D165</f>
        <v>Uganda</v>
      </c>
      <c r="E168" s="177" t="str">
        <f>'Crisis Indicator Data'!E165</f>
        <v>UGA</v>
      </c>
      <c r="F168" s="163">
        <f>IF(LEN(E168)&gt;3,(IF(VLOOKUP($C168,'Regional Crises'!$B$1:$R$66,7,FALSE)="x","x",ROUND(IF(VLOOKUP($C168,'Regional Crises'!$B$1:$R$66,7,FALSE)&gt;$F$3,5,IF(VLOOKUP($C168,'Regional Crises'!$B$1:$R$66,7,FALSE)&lt;F$4,0,($F$3-VLOOKUP($C168,'Regional Crises'!$B$1:$R$66,7,FALSE))/($F$3-$F$4)*5)),1))),IF(VLOOKUP($E168,'Country Indicator Data'!$B$4:$N$300,3,FALSE)="x","x",ROUND(IF(VLOOKUP($E168,'Country Indicator Data'!$B$4:$N$300,3,FALSE)&gt;$F$3,5,IF(VLOOKUP($E168,'Country Indicator Data'!$B$4:$N$300,3,FALSE)&lt;$F$4,0,($F$3-VLOOKUP($E168,'Country Indicator Data'!$B$4:$N$300,3,FALSE))/($F$3-$F$4)*5)),1)))</f>
        <v>2.5</v>
      </c>
      <c r="G168" s="163">
        <f>IF(LEN(E168)&gt;3,(IF(VLOOKUP($C168,'Regional Crises'!$B$1:$R$66,9,FALSE)="x","x",ROUND(IF(VLOOKUP($C168,'Regional Crises'!$B$1:$R$66,9,FALSE)&gt;G$3,5,IF(VLOOKUP($C168,'Regional Crises'!$B$1:$R$66,9,FALSE)&lt;G$4,0,(G$3-VLOOKUP($C168,'Regional Crises'!$B$1:$R$66,9,FALSE))/(G$3-G$4)*5)),1))),IF(VLOOKUP($E168,'Country Indicator Data'!$B$4:$N$300,5,FALSE)="x","x",ROUND(IF(VLOOKUP($E168,'Country Indicator Data'!$B$4:$N$300,5,FALSE)&gt;G$3,5,IF(VLOOKUP($E168,'Country Indicator Data'!$B$4:$N$300,5,FALSE)&lt;G$4,0,(G$3-VLOOKUP($E168,'Country Indicator Data'!$B$4:$N$300,5,FALSE))/(G$3-G$4)*5)),1)))</f>
        <v>2.7</v>
      </c>
      <c r="H168" s="163">
        <f t="shared" si="65"/>
        <v>2.6</v>
      </c>
      <c r="I168" s="163">
        <f>IF(LEN(E168)&gt;3,(IF(VLOOKUP($C168,'Regional Crises'!$B$1:$R$66,6,FALSE)="x","x",ROUND(IF(VLOOKUP($C168,'Regional Crises'!$B$1:$R$66,6,FALSE)&gt;I$3,5,IF(VLOOKUP($C168,'Regional Crises'!$B$1:$R$66,6,FALSE)&lt;I$4,0,5-(I$3-VLOOKUP($C168,'Regional Crises'!$B$1:$R$66,6,FALSE))/(I$3-I$4)*5)),1))),IF(VLOOKUP($E168,'Country Indicator Data'!$B$4:$N$300,2,FALSE)="x","x",ROUND(IF(VLOOKUP($E168,'Country Indicator Data'!$B$4:$N$300,2,FALSE)&gt;I$3,5,IF(VLOOKUP($E168,'Country Indicator Data'!$B$4:$N$300,2,FALSE)&lt;I$4,0,5-(I$3-VLOOKUP($E168,'Country Indicator Data'!$B$4:$N$300,2,FALSE))/(I$3-I$4)*5)),1)))</f>
        <v>4.5999999999999996</v>
      </c>
      <c r="J168" s="163">
        <f>IF(LEN(E168)&gt;3,(IF(VLOOKUP($C168,'Regional Crises'!$B$1:$R$66,8,FALSE)="x","x",ROUND(IF(VLOOKUP($C168,'Regional Crises'!$B$1:$R$66,8,FALSE)&gt;J$3,5,IF(VLOOKUP($C168,'Regional Crises'!$B$1:$R$66,8,FALSE)&lt;J$4,0,5-(J$3-VLOOKUP($C168,'Regional Crises'!$B$1:$R$66,8,FALSE))/(J$3-J$4)*5)),1))),IF(VLOOKUP($E168,'Country Indicator Data'!$B$4:$N$300,4,FALSE)="x","x",ROUND(IF(VLOOKUP($E168,'Country Indicator Data'!$B$4:$N$300,4,FALSE)&gt;J$3,5,IF(VLOOKUP($E168,'Country Indicator Data'!$B$4:$N$300,4,FALSE)&lt;J$4,0,5-(J$3-VLOOKUP($E168,'Country Indicator Data'!$B$4:$N$300,4,FALSE))/(J$3-J$4)*5)),1)))</f>
        <v>2.4</v>
      </c>
      <c r="K168" s="163">
        <f t="shared" si="66"/>
        <v>3.5</v>
      </c>
      <c r="L168" s="163">
        <f>IF(LEN(E168)&gt;3,(IF(VLOOKUP($C168,'Regional Crises'!$B$1:$R$66,10,FALSE)="x","x",ROUND(IF(VLOOKUP($C168,'Regional Crises'!$B$1:$R$66,10,FALSE)&gt;L$3,5,IF(VLOOKUP($C168,'Regional Crises'!$B$1:$R$66,10,FALSE)&lt;L$4,0,5-(L$3-VLOOKUP($C168,'Regional Crises'!$B$1:$R$66,10,FALSE))/(L$3-L$4)*5)),1))),IF(VLOOKUP($E168,'Country Indicator Data'!$B$4:$N$300,6,FALSE)="x","x",ROUND(IF(VLOOKUP($E168,'Country Indicator Data'!$B$4:$N$300,6,FALSE)&gt;L$3,5,IF(VLOOKUP($E168,'Country Indicator Data'!$B$4:$N$300,6,FALSE)&lt;L$4,0,5-(L$3-VLOOKUP($E168,'Country Indicator Data'!$B$4:$N$300,6,FALSE))/(L$3-L$4)*5)),1)))</f>
        <v>3.5</v>
      </c>
      <c r="M168" s="163">
        <f>IF(LEN(E168)&gt;3,(IF(VLOOKUP($C168,'Regional Crises'!$B$1:$R$66,11,FALSE)="x","x",ROUND(IF(VLOOKUP($C168,'Regional Crises'!$B$1:$R$66,11,FALSE)&gt;M$3,5,IF(VLOOKUP($C168,'Regional Crises'!$B$1:$R$66,11,FALSE)&lt;M$4,0,5-(M$3-VLOOKUP($C168,'Regional Crises'!$B$1:$R$66,11,FALSE))/(M$3-M$4)*5)),1))),IF(VLOOKUP($E168,'Country Indicator Data'!$B$4:$N$300,7,FALSE)="x","x",ROUND(IF(VLOOKUP($E168,'Country Indicator Data'!$B$4:$N$300,7,FALSE)&gt;M$3,5,IF(VLOOKUP($E168,'Country Indicator Data'!$B$4:$N$300,7,FALSE)&lt;M$4,0,5-(M$3-VLOOKUP($E168,'Country Indicator Data'!$B$4:$N$300,7,FALSE))/(M$3-M$4)*5)),1)))</f>
        <v>2.2000000000000002</v>
      </c>
      <c r="N168" s="163">
        <f t="shared" si="67"/>
        <v>2.85</v>
      </c>
      <c r="O168" s="163">
        <f t="shared" si="68"/>
        <v>2.9833333333333329</v>
      </c>
      <c r="P168" s="163">
        <f>IF(LEN(E168)&gt;3,VLOOKUP(C168,'Regional Crises'!$B$1:$R$69,12,FALSE),VLOOKUP(E168,'Country Indicator Data'!$B$4:$I$300,8,FALSE))</f>
        <v>5</v>
      </c>
      <c r="Q168" s="163" t="str">
        <f>IF(LEN(E168)&gt;3,((IF(VLOOKUP($C168,'Regional Crises'!$B$1:$R$66,13,FALSE)="x","x",ROUND(IF(VLOOKUP($C168,'Regional Crises'!$B$1:$R$66,13,FALSE)&gt;Q$3,5,IF(VLOOKUP($C168,'Regional Crises'!$B$1:$R$66,13,FALSE)&lt;Q$4,0,5-(LOG(Q$3)-LOG(VLOOKUP($C168,'Regional Crises'!$B$1:$R$66,13,FALSE)))/(LOG(Q$3)-LOG(Q$4))*5)),1)))),(IF(VLOOKUP($E168,'Country Indicator Data'!$B$4:$N$300,9,FALSE)="x","x",ROUND(IF(VLOOKUP($E168,'Country Indicator Data'!$B$4:$N$300,9,FALSE)&gt;Q$3,5,IF(VLOOKUP($E168,'Country Indicator Data'!$B$4:$N$300,9,FALSE)&lt;Q$4,0,5-(LOG(Q$3)-LOG(VLOOKUP($E168,'Country Indicator Data'!$B$4:$N$300,9,FALSE)))/(LOG(Q$3)-LOG(Q$4))*5)),1))))</f>
        <v>x</v>
      </c>
      <c r="R168" s="163">
        <f t="shared" si="69"/>
        <v>5</v>
      </c>
      <c r="S168" s="163">
        <f>IF(LEN(E168)&gt;3,((IF(VLOOKUP($C168,'Regional Crises'!$B$1:$R$66,17,FALSE)="x","x",ROUND(IF(VLOOKUP($C168,'Regional Crises'!$B$1:$R$66,17,FALSE)&gt;S$3,0,IF(VLOOKUP($C168,'Regional Crises'!$B$1:$R$66,17,FALSE)&lt;S$4,5,(S$3-VLOOKUP($C168,'Regional Crises'!$B$1:$R$66,17,FALSE))/(S$3-S$4)*5)),1)))),(IF(VLOOKUP($E168,'Country Indicator Data'!$B$4:$N$300,13,FALSE)="x","x",ROUND(IF(VLOOKUP($E168,'Country Indicator Data'!$B$4:$N$300,13,FALSE)&gt;S$3,0,IF(VLOOKUP($E168,'Country Indicator Data'!$B$4:$N$300,13,FALSE)&lt;S$4,5,(S$3-VLOOKUP($E168,'Country Indicator Data'!$B$4:$N$300,13,FALSE))/(S$3-S$4)*5)),1))))</f>
        <v>3.7</v>
      </c>
      <c r="T168" s="163">
        <f>IF(LEN(E168)&gt;3,((IF(VLOOKUP($C168,'Regional Crises'!$B$1:$R$66,14,FALSE)="x","x",ROUND(IF(VLOOKUP($C168,'Regional Crises'!$B$1:$R$66,14,FALSE)&gt;T$3,0,IF(VLOOKUP($C168,'Regional Crises'!$B$1:$R$66,14,FALSE)&lt;T$4,5,(T$3-VLOOKUP($C168,'Regional Crises'!$B$1:$R$66,14,FALSE))/(T$3-T$4)*5)),1)))),(IF(VLOOKUP($E168,'Country Indicator Data'!$B$4:$N$300,10,FALSE)="x","x",ROUND(IF(VLOOKUP($E168,'Country Indicator Data'!$B$4:$N$300,10,FALSE)&gt;T$3,0,IF(VLOOKUP($E168,'Country Indicator Data'!$B$4:$N$300,10,FALSE)&lt;T$4,5,(T$3-VLOOKUP($E168,'Country Indicator Data'!$B$4:$N$300,10,FALSE))/(T$3-T$4)*5)),1))))</f>
        <v>2.9</v>
      </c>
      <c r="U168" s="163">
        <f>IF(LEN(E168)&gt;3,((IF(VLOOKUP($C168,'Regional Crises'!$B$1:$R$66,15,FALSE)="x","x",ROUND(IF(VLOOKUP($C168,'Regional Crises'!$B$1:$R$66,15,FALSE)&gt;U$3,0,IF(VLOOKUP($C168,'Regional Crises'!$B$1:$R$66,15,FALSE)&lt;U$4,5,(U$3-VLOOKUP($C168,'Regional Crises'!$B$1:$R$66,15,FALSE))/(U$3-U$4)*5)),1)))),(IF(VLOOKUP($E168,'Country Indicator Data'!$B$4:$N$300,11,FALSE)="x","x",ROUND(IF(VLOOKUP($E168,'Country Indicator Data'!$B$4:$N$300,11,FALSE)&gt;U$3,0,IF(VLOOKUP($E168,'Country Indicator Data'!$B$4:$N$300,11,FALSE)&lt;U$4,5,(U$3-VLOOKUP($E168,'Country Indicator Data'!$B$4:$N$300,11,FALSE))/(U$3-U$4)*5)),1))))</f>
        <v>2.6</v>
      </c>
      <c r="V168" s="163">
        <f>IF(LEN(E168)&gt;3,((IF(VLOOKUP($C168,'Regional Crises'!$B$1:$R$66,16,FALSE)="x","x",ROUND(IF(VLOOKUP($C168,'Regional Crises'!$B$1:$R$66,16,FALSE)&gt;V$3,0,IF(VLOOKUP($C168,'Regional Crises'!$B$1:$R$66,16,FALSE)&lt;V$4,5,(V$3-VLOOKUP($C168,'Regional Crises'!$B$1:$R$66,16,FALSE))/(V$3-V$4)*5)),1)))),(IF(VLOOKUP($E168,'Country Indicator Data'!$B$4:$N$300,12,FALSE)="x","x",ROUND(IF(VLOOKUP($E168,'Country Indicator Data'!$B$4:$N$300,12,FALSE)&gt;V$3,0,IF(VLOOKUP($E168,'Country Indicator Data'!$B$4:$N$300,12,FALSE)&lt;V$4,5,(V$3-VLOOKUP($E168,'Country Indicator Data'!$B$4:$N$300,12,FALSE))/(V$3-V$4)*5)),1))))</f>
        <v>3.3</v>
      </c>
      <c r="W168" s="163">
        <f t="shared" si="70"/>
        <v>3.1</v>
      </c>
      <c r="X168" s="163">
        <f t="shared" si="71"/>
        <v>3.7</v>
      </c>
      <c r="Y168" s="184">
        <f>IF('Core Indicators'!FC165="x","x",IF('Core Indicators'!FC165&gt;=5,5,IF('Core Indicators'!FC165&gt;=4,4,IF('Core Indicators'!FC165&gt;=3,3,IF('Core Indicators'!FC165&gt;=2,2,IF('Core Indicators'!FC165&gt;=1,1,0))))))</f>
        <v>2</v>
      </c>
      <c r="Z168" s="163">
        <f t="shared" si="72"/>
        <v>2</v>
      </c>
      <c r="AA168" s="184">
        <f>'Crisis Indicator Data'!Y165</f>
        <v>1</v>
      </c>
      <c r="AB168" s="184">
        <f>'Crisis Indicator Data'!Z165</f>
        <v>0</v>
      </c>
      <c r="AC168" s="184">
        <f>'Crisis Indicator Data'!AA165</f>
        <v>0</v>
      </c>
      <c r="AD168" s="184">
        <f>'Crisis Indicator Data'!AB165</f>
        <v>0</v>
      </c>
      <c r="AE168" s="184">
        <f t="shared" si="73"/>
        <v>1</v>
      </c>
      <c r="AF168" s="184">
        <f>'Crisis Indicator Data'!AC165</f>
        <v>2</v>
      </c>
      <c r="AG168" s="184">
        <f>'Crisis Indicator Data'!AD165</f>
        <v>2</v>
      </c>
      <c r="AH168" s="184">
        <f t="shared" si="74"/>
        <v>4</v>
      </c>
      <c r="AI168" s="184">
        <f>'Crisis Indicator Data'!AE165</f>
        <v>0</v>
      </c>
      <c r="AJ168" s="184">
        <f>'Crisis Indicator Data'!AF165</f>
        <v>1</v>
      </c>
      <c r="AK168" s="184">
        <f>'Crisis Indicator Data'!AG165</f>
        <v>3</v>
      </c>
      <c r="AL168" s="184">
        <f t="shared" si="75"/>
        <v>3</v>
      </c>
      <c r="AM168" s="163">
        <f t="shared" si="76"/>
        <v>3</v>
      </c>
      <c r="AN168" s="163">
        <f t="shared" si="77"/>
        <v>2.5</v>
      </c>
    </row>
    <row r="169" spans="1:40" x14ac:dyDescent="0.35">
      <c r="A169" s="175" t="str">
        <f>'Crisis Indicator Data'!A166</f>
        <v>Russia-Ukraine conflict</v>
      </c>
      <c r="B169" s="176" t="str">
        <f>'Crisis Indicator Data'!B166</f>
        <v>Conflict,Displacement</v>
      </c>
      <c r="C169" s="176" t="str">
        <f>'Crisis Indicator Data'!C166</f>
        <v>UKR002</v>
      </c>
      <c r="D169" s="176" t="str">
        <f>'Crisis Indicator Data'!D166</f>
        <v>Ukraine</v>
      </c>
      <c r="E169" s="177" t="str">
        <f>'Crisis Indicator Data'!E166</f>
        <v>UKR</v>
      </c>
      <c r="F169" s="163">
        <f>IF(LEN(E169)&gt;3,(IF(VLOOKUP($C169,'Regional Crises'!$B$1:$R$66,7,FALSE)="x","x",ROUND(IF(VLOOKUP($C169,'Regional Crises'!$B$1:$R$66,7,FALSE)&gt;$F$3,5,IF(VLOOKUP($C169,'Regional Crises'!$B$1:$R$66,7,FALSE)&lt;F$4,0,($F$3-VLOOKUP($C169,'Regional Crises'!$B$1:$R$66,7,FALSE))/($F$3-$F$4)*5)),1))),IF(VLOOKUP($E169,'Country Indicator Data'!$B$4:$N$300,3,FALSE)="x","x",ROUND(IF(VLOOKUP($E169,'Country Indicator Data'!$B$4:$N$300,3,FALSE)&gt;$F$3,5,IF(VLOOKUP($E169,'Country Indicator Data'!$B$4:$N$300,3,FALSE)&lt;$F$4,0,($F$3-VLOOKUP($E169,'Country Indicator Data'!$B$4:$N$300,3,FALSE))/($F$3-$F$4)*5)),1)))</f>
        <v>1.4</v>
      </c>
      <c r="G169" s="163">
        <f>IF(LEN(E169)&gt;3,(IF(VLOOKUP($C169,'Regional Crises'!$B$1:$R$66,9,FALSE)="x","x",ROUND(IF(VLOOKUP($C169,'Regional Crises'!$B$1:$R$66,9,FALSE)&gt;G$3,5,IF(VLOOKUP($C169,'Regional Crises'!$B$1:$R$66,9,FALSE)&lt;G$4,0,(G$3-VLOOKUP($C169,'Regional Crises'!$B$1:$R$66,9,FALSE))/(G$3-G$4)*5)),1))),IF(VLOOKUP($E169,'Country Indicator Data'!$B$4:$N$300,5,FALSE)="x","x",ROUND(IF(VLOOKUP($E169,'Country Indicator Data'!$B$4:$N$300,5,FALSE)&gt;G$3,5,IF(VLOOKUP($E169,'Country Indicator Data'!$B$4:$N$300,5,FALSE)&lt;G$4,0,(G$3-VLOOKUP($E169,'Country Indicator Data'!$B$4:$N$300,5,FALSE))/(G$3-G$4)*5)),1)))</f>
        <v>1.5</v>
      </c>
      <c r="H169" s="163">
        <f t="shared" si="65"/>
        <v>1.45</v>
      </c>
      <c r="I169" s="163">
        <f>IF(LEN(E169)&gt;3,(IF(VLOOKUP($C169,'Regional Crises'!$B$1:$R$66,6,FALSE)="x","x",ROUND(IF(VLOOKUP($C169,'Regional Crises'!$B$1:$R$66,6,FALSE)&gt;I$3,5,IF(VLOOKUP($C169,'Regional Crises'!$B$1:$R$66,6,FALSE)&lt;I$4,0,5-(I$3-VLOOKUP($C169,'Regional Crises'!$B$1:$R$66,6,FALSE))/(I$3-I$4)*5)),1))),IF(VLOOKUP($E169,'Country Indicator Data'!$B$4:$N$300,2,FALSE)="x","x",ROUND(IF(VLOOKUP($E169,'Country Indicator Data'!$B$4:$N$300,2,FALSE)&gt;I$3,5,IF(VLOOKUP($E169,'Country Indicator Data'!$B$4:$N$300,2,FALSE)&lt;I$4,0,5-(I$3-VLOOKUP($E169,'Country Indicator Data'!$B$4:$N$300,2,FALSE))/(I$3-I$4)*5)),1)))</f>
        <v>1.6</v>
      </c>
      <c r="J169" s="163">
        <f>IF(LEN(E169)&gt;3,(IF(VLOOKUP($C169,'Regional Crises'!$B$1:$R$66,8,FALSE)="x","x",ROUND(IF(VLOOKUP($C169,'Regional Crises'!$B$1:$R$66,8,FALSE)&gt;J$3,5,IF(VLOOKUP($C169,'Regional Crises'!$B$1:$R$66,8,FALSE)&lt;J$4,0,5-(J$3-VLOOKUP($C169,'Regional Crises'!$B$1:$R$66,8,FALSE))/(J$3-J$4)*5)),1))),IF(VLOOKUP($E169,'Country Indicator Data'!$B$4:$N$300,4,FALSE)="x","x",ROUND(IF(VLOOKUP($E169,'Country Indicator Data'!$B$4:$N$300,4,FALSE)&gt;J$3,5,IF(VLOOKUP($E169,'Country Indicator Data'!$B$4:$N$300,4,FALSE)&lt;J$4,0,5-(J$3-VLOOKUP($E169,'Country Indicator Data'!$B$4:$N$300,4,FALSE))/(J$3-J$4)*5)),1)))</f>
        <v>0.2</v>
      </c>
      <c r="K169" s="163">
        <f t="shared" si="66"/>
        <v>0.9</v>
      </c>
      <c r="L169" s="163">
        <f>IF(LEN(E169)&gt;3,(IF(VLOOKUP($C169,'Regional Crises'!$B$1:$R$66,10,FALSE)="x","x",ROUND(IF(VLOOKUP($C169,'Regional Crises'!$B$1:$R$66,10,FALSE)&gt;L$3,5,IF(VLOOKUP($C169,'Regional Crises'!$B$1:$R$66,10,FALSE)&lt;L$4,0,5-(L$3-VLOOKUP($C169,'Regional Crises'!$B$1:$R$66,10,FALSE))/(L$3-L$4)*5)),1))),IF(VLOOKUP($E169,'Country Indicator Data'!$B$4:$N$300,6,FALSE)="x","x",ROUND(IF(VLOOKUP($E169,'Country Indicator Data'!$B$4:$N$300,6,FALSE)&gt;L$3,5,IF(VLOOKUP($E169,'Country Indicator Data'!$B$4:$N$300,6,FALSE)&lt;L$4,0,5-(L$3-VLOOKUP($E169,'Country Indicator Data'!$B$4:$N$300,6,FALSE))/(L$3-L$4)*5)),1)))</f>
        <v>1.9</v>
      </c>
      <c r="M169" s="163">
        <f>IF(LEN(E169)&gt;3,(IF(VLOOKUP($C169,'Regional Crises'!$B$1:$R$66,11,FALSE)="x","x",ROUND(IF(VLOOKUP($C169,'Regional Crises'!$B$1:$R$66,11,FALSE)&gt;M$3,5,IF(VLOOKUP($C169,'Regional Crises'!$B$1:$R$66,11,FALSE)&lt;M$4,0,5-(M$3-VLOOKUP($C169,'Regional Crises'!$B$1:$R$66,11,FALSE))/(M$3-M$4)*5)),1))),IF(VLOOKUP($E169,'Country Indicator Data'!$B$4:$N$300,7,FALSE)="x","x",ROUND(IF(VLOOKUP($E169,'Country Indicator Data'!$B$4:$N$300,7,FALSE)&gt;M$3,5,IF(VLOOKUP($E169,'Country Indicator Data'!$B$4:$N$300,7,FALSE)&lt;M$4,0,5-(M$3-VLOOKUP($E169,'Country Indicator Data'!$B$4:$N$300,7,FALSE))/(M$3-M$4)*5)),1)))</f>
        <v>0.2</v>
      </c>
      <c r="N169" s="163">
        <f t="shared" si="67"/>
        <v>1.05</v>
      </c>
      <c r="O169" s="163">
        <f t="shared" si="68"/>
        <v>1.1333333333333335</v>
      </c>
      <c r="P169" s="163">
        <f>IF(LEN(E169)&gt;3,VLOOKUP(C169,'Regional Crises'!$B$1:$R$69,12,FALSE),VLOOKUP(E169,'Country Indicator Data'!$B$4:$I$300,8,FALSE))</f>
        <v>2</v>
      </c>
      <c r="Q169" s="163">
        <f>IF(LEN(E169)&gt;3,((IF(VLOOKUP($C169,'Regional Crises'!$B$1:$R$66,13,FALSE)="x","x",ROUND(IF(VLOOKUP($C169,'Regional Crises'!$B$1:$R$66,13,FALSE)&gt;Q$3,5,IF(VLOOKUP($C169,'Regional Crises'!$B$1:$R$66,13,FALSE)&lt;Q$4,0,5-(LOG(Q$3)-LOG(VLOOKUP($C169,'Regional Crises'!$B$1:$R$66,13,FALSE)))/(LOG(Q$3)-LOG(Q$4))*5)),1)))),(IF(VLOOKUP($E169,'Country Indicator Data'!$B$4:$N$300,9,FALSE)="x","x",ROUND(IF(VLOOKUP($E169,'Country Indicator Data'!$B$4:$N$300,9,FALSE)&gt;Q$3,5,IF(VLOOKUP($E169,'Country Indicator Data'!$B$4:$N$300,9,FALSE)&lt;Q$4,0,5-(LOG(Q$3)-LOG(VLOOKUP($E169,'Country Indicator Data'!$B$4:$N$300,9,FALSE)))/(LOG(Q$3)-LOG(Q$4))*5)),1))))</f>
        <v>5</v>
      </c>
      <c r="R169" s="163">
        <f t="shared" si="69"/>
        <v>3.5</v>
      </c>
      <c r="S169" s="163">
        <f>IF(LEN(E169)&gt;3,((IF(VLOOKUP($C169,'Regional Crises'!$B$1:$R$66,17,FALSE)="x","x",ROUND(IF(VLOOKUP($C169,'Regional Crises'!$B$1:$R$66,17,FALSE)&gt;S$3,0,IF(VLOOKUP($C169,'Regional Crises'!$B$1:$R$66,17,FALSE)&lt;S$4,5,(S$3-VLOOKUP($C169,'Regional Crises'!$B$1:$R$66,17,FALSE))/(S$3-S$4)*5)),1)))),(IF(VLOOKUP($E169,'Country Indicator Data'!$B$4:$N$300,13,FALSE)="x","x",ROUND(IF(VLOOKUP($E169,'Country Indicator Data'!$B$4:$N$300,13,FALSE)&gt;S$3,0,IF(VLOOKUP($E169,'Country Indicator Data'!$B$4:$N$300,13,FALSE)&lt;S$4,5,(S$3-VLOOKUP($E169,'Country Indicator Data'!$B$4:$N$300,13,FALSE))/(S$3-S$4)*5)),1))))</f>
        <v>3.2</v>
      </c>
      <c r="T169" s="163">
        <f>IF(LEN(E169)&gt;3,((IF(VLOOKUP($C169,'Regional Crises'!$B$1:$R$66,14,FALSE)="x","x",ROUND(IF(VLOOKUP($C169,'Regional Crises'!$B$1:$R$66,14,FALSE)&gt;T$3,0,IF(VLOOKUP($C169,'Regional Crises'!$B$1:$R$66,14,FALSE)&lt;T$4,5,(T$3-VLOOKUP($C169,'Regional Crises'!$B$1:$R$66,14,FALSE))/(T$3-T$4)*5)),1)))),(IF(VLOOKUP($E169,'Country Indicator Data'!$B$4:$N$300,10,FALSE)="x","x",ROUND(IF(VLOOKUP($E169,'Country Indicator Data'!$B$4:$N$300,10,FALSE)&gt;T$3,0,IF(VLOOKUP($E169,'Country Indicator Data'!$B$4:$N$300,10,FALSE)&lt;T$4,5,(T$3-VLOOKUP($E169,'Country Indicator Data'!$B$4:$N$300,10,FALSE))/(T$3-T$4)*5)),1))))</f>
        <v>3.4</v>
      </c>
      <c r="U169" s="163">
        <f>IF(LEN(E169)&gt;3,((IF(VLOOKUP($C169,'Regional Crises'!$B$1:$R$66,15,FALSE)="x","x",ROUND(IF(VLOOKUP($C169,'Regional Crises'!$B$1:$R$66,15,FALSE)&gt;U$3,0,IF(VLOOKUP($C169,'Regional Crises'!$B$1:$R$66,15,FALSE)&lt;U$4,5,(U$3-VLOOKUP($C169,'Regional Crises'!$B$1:$R$66,15,FALSE))/(U$3-U$4)*5)),1)))),(IF(VLOOKUP($E169,'Country Indicator Data'!$B$4:$N$300,11,FALSE)="x","x",ROUND(IF(VLOOKUP($E169,'Country Indicator Data'!$B$4:$N$300,11,FALSE)&gt;U$3,0,IF(VLOOKUP($E169,'Country Indicator Data'!$B$4:$N$300,11,FALSE)&lt;U$4,5,(U$3-VLOOKUP($E169,'Country Indicator Data'!$B$4:$N$300,11,FALSE))/(U$3-U$4)*5)),1))))</f>
        <v>1.7</v>
      </c>
      <c r="V169" s="163">
        <f>IF(LEN(E169)&gt;3,((IF(VLOOKUP($C169,'Regional Crises'!$B$1:$R$66,16,FALSE)="x","x",ROUND(IF(VLOOKUP($C169,'Regional Crises'!$B$1:$R$66,16,FALSE)&gt;V$3,0,IF(VLOOKUP($C169,'Regional Crises'!$B$1:$R$66,16,FALSE)&lt;V$4,5,(V$3-VLOOKUP($C169,'Regional Crises'!$B$1:$R$66,16,FALSE))/(V$3-V$4)*5)),1)))),(IF(VLOOKUP($E169,'Country Indicator Data'!$B$4:$N$300,12,FALSE)="x","x",ROUND(IF(VLOOKUP($E169,'Country Indicator Data'!$B$4:$N$300,12,FALSE)&gt;V$3,0,IF(VLOOKUP($E169,'Country Indicator Data'!$B$4:$N$300,12,FALSE)&lt;V$4,5,(V$3-VLOOKUP($E169,'Country Indicator Data'!$B$4:$N$300,12,FALSE))/(V$3-V$4)*5)),1))))</f>
        <v>2.6</v>
      </c>
      <c r="W169" s="163">
        <f t="shared" si="70"/>
        <v>2.7</v>
      </c>
      <c r="X169" s="163">
        <f t="shared" si="71"/>
        <v>2.4</v>
      </c>
      <c r="Y169" s="184">
        <f>IF('Core Indicators'!FC166="x","x",IF('Core Indicators'!FC166&gt;=5,5,IF('Core Indicators'!FC166&gt;=4,4,IF('Core Indicators'!FC166&gt;=3,3,IF('Core Indicators'!FC166&gt;=2,2,IF('Core Indicators'!FC166&gt;=1,1,0))))))</f>
        <v>5</v>
      </c>
      <c r="Z169" s="163">
        <f t="shared" si="72"/>
        <v>5</v>
      </c>
      <c r="AA169" s="184">
        <f>'Crisis Indicator Data'!Y166</f>
        <v>0</v>
      </c>
      <c r="AB169" s="184">
        <f>'Crisis Indicator Data'!Z166</f>
        <v>3</v>
      </c>
      <c r="AC169" s="184">
        <f>'Crisis Indicator Data'!AA166</f>
        <v>2</v>
      </c>
      <c r="AD169" s="184">
        <f>'Crisis Indicator Data'!AB166</f>
        <v>3</v>
      </c>
      <c r="AE169" s="184">
        <f t="shared" si="73"/>
        <v>4</v>
      </c>
      <c r="AF169" s="184">
        <f>'Crisis Indicator Data'!AC166</f>
        <v>2</v>
      </c>
      <c r="AG169" s="184">
        <f>'Crisis Indicator Data'!AD166</f>
        <v>3</v>
      </c>
      <c r="AH169" s="184">
        <f t="shared" si="74"/>
        <v>5</v>
      </c>
      <c r="AI169" s="184">
        <f>'Crisis Indicator Data'!AE166</f>
        <v>3</v>
      </c>
      <c r="AJ169" s="184">
        <f>'Crisis Indicator Data'!AF166</f>
        <v>3</v>
      </c>
      <c r="AK169" s="184">
        <f>'Crisis Indicator Data'!AG166</f>
        <v>3</v>
      </c>
      <c r="AL169" s="184">
        <f t="shared" si="75"/>
        <v>5</v>
      </c>
      <c r="AM169" s="163">
        <f t="shared" si="76"/>
        <v>5</v>
      </c>
      <c r="AN169" s="163">
        <f t="shared" si="77"/>
        <v>5</v>
      </c>
    </row>
    <row r="170" spans="1:40" x14ac:dyDescent="0.35">
      <c r="A170" s="175" t="str">
        <f>'Crisis Indicator Data'!A167</f>
        <v>Complex crisis in Venezuela</v>
      </c>
      <c r="B170" s="176" t="str">
        <f>'Crisis Indicator Data'!B167</f>
        <v>Socio-political,Violence,Floods</v>
      </c>
      <c r="C170" s="176" t="str">
        <f>'Crisis Indicator Data'!C167</f>
        <v>VEN001</v>
      </c>
      <c r="D170" s="176" t="str">
        <f>'Crisis Indicator Data'!D167</f>
        <v>Venezuela</v>
      </c>
      <c r="E170" s="177" t="str">
        <f>'Crisis Indicator Data'!E167</f>
        <v>VEN</v>
      </c>
      <c r="F170" s="163">
        <f>IF(LEN(E170)&gt;3,(IF(VLOOKUP($C170,'Regional Crises'!$B$1:$R$66,7,FALSE)="x","x",ROUND(IF(VLOOKUP($C170,'Regional Crises'!$B$1:$R$66,7,FALSE)&gt;$F$3,5,IF(VLOOKUP($C170,'Regional Crises'!$B$1:$R$66,7,FALSE)&lt;F$4,0,($F$3-VLOOKUP($C170,'Regional Crises'!$B$1:$R$66,7,FALSE))/($F$3-$F$4)*5)),1))),IF(VLOOKUP($E170,'Country Indicator Data'!$B$4:$N$300,3,FALSE)="x","x",ROUND(IF(VLOOKUP($E170,'Country Indicator Data'!$B$4:$N$300,3,FALSE)&gt;$F$3,5,IF(VLOOKUP($E170,'Country Indicator Data'!$B$4:$N$300,3,FALSE)&lt;$F$4,0,($F$3-VLOOKUP($E170,'Country Indicator Data'!$B$4:$N$300,3,FALSE))/($F$3-$F$4)*5)),1)))</f>
        <v>2.5</v>
      </c>
      <c r="G170" s="163">
        <f>IF(LEN(E170)&gt;3,(IF(VLOOKUP($C170,'Regional Crises'!$B$1:$R$66,9,FALSE)="x","x",ROUND(IF(VLOOKUP($C170,'Regional Crises'!$B$1:$R$66,9,FALSE)&gt;G$3,5,IF(VLOOKUP($C170,'Regional Crises'!$B$1:$R$66,9,FALSE)&lt;G$4,0,(G$3-VLOOKUP($C170,'Regional Crises'!$B$1:$R$66,9,FALSE))/(G$3-G$4)*5)),1))),IF(VLOOKUP($E170,'Country Indicator Data'!$B$4:$N$300,5,FALSE)="x","x",ROUND(IF(VLOOKUP($E170,'Country Indicator Data'!$B$4:$N$300,5,FALSE)&gt;G$3,5,IF(VLOOKUP($E170,'Country Indicator Data'!$B$4:$N$300,5,FALSE)&lt;G$4,0,(G$3-VLOOKUP($E170,'Country Indicator Data'!$B$4:$N$300,5,FALSE))/(G$3-G$4)*5)),1)))</f>
        <v>3.5</v>
      </c>
      <c r="H170" s="163">
        <f t="shared" si="65"/>
        <v>3</v>
      </c>
      <c r="I170" s="163">
        <f>IF(LEN(E170)&gt;3,(IF(VLOOKUP($C170,'Regional Crises'!$B$1:$R$66,6,FALSE)="x","x",ROUND(IF(VLOOKUP($C170,'Regional Crises'!$B$1:$R$66,6,FALSE)&gt;I$3,5,IF(VLOOKUP($C170,'Regional Crises'!$B$1:$R$66,6,FALSE)&lt;I$4,0,5-(I$3-VLOOKUP($C170,'Regional Crises'!$B$1:$R$66,6,FALSE))/(I$3-I$4)*5)),1))),IF(VLOOKUP($E170,'Country Indicator Data'!$B$4:$N$300,2,FALSE)="x","x",ROUND(IF(VLOOKUP($E170,'Country Indicator Data'!$B$4:$N$300,2,FALSE)&gt;I$3,5,IF(VLOOKUP($E170,'Country Indicator Data'!$B$4:$N$300,2,FALSE)&lt;I$4,0,5-(I$3-VLOOKUP($E170,'Country Indicator Data'!$B$4:$N$300,2,FALSE))/(I$3-I$4)*5)),1)))</f>
        <v>1.3</v>
      </c>
      <c r="J170" s="163">
        <f>IF(LEN(E170)&gt;3,(IF(VLOOKUP($C170,'Regional Crises'!$B$1:$R$66,8,FALSE)="x","x",ROUND(IF(VLOOKUP($C170,'Regional Crises'!$B$1:$R$66,8,FALSE)&gt;J$3,5,IF(VLOOKUP($C170,'Regional Crises'!$B$1:$R$66,8,FALSE)&lt;J$4,0,5-(J$3-VLOOKUP($C170,'Regional Crises'!$B$1:$R$66,8,FALSE))/(J$3-J$4)*5)),1))),IF(VLOOKUP($E170,'Country Indicator Data'!$B$4:$N$300,4,FALSE)="x","x",ROUND(IF(VLOOKUP($E170,'Country Indicator Data'!$B$4:$N$300,4,FALSE)&gt;J$3,5,IF(VLOOKUP($E170,'Country Indicator Data'!$B$4:$N$300,4,FALSE)&lt;J$4,0,5-(J$3-VLOOKUP($E170,'Country Indicator Data'!$B$4:$N$300,4,FALSE))/(J$3-J$4)*5)),1)))</f>
        <v>1.2</v>
      </c>
      <c r="K170" s="163">
        <f t="shared" si="66"/>
        <v>1.25</v>
      </c>
      <c r="L170" s="163">
        <f>IF(LEN(E170)&gt;3,(IF(VLOOKUP($C170,'Regional Crises'!$B$1:$R$66,10,FALSE)="x","x",ROUND(IF(VLOOKUP($C170,'Regional Crises'!$B$1:$R$66,10,FALSE)&gt;L$3,5,IF(VLOOKUP($C170,'Regional Crises'!$B$1:$R$66,10,FALSE)&lt;L$4,0,5-(L$3-VLOOKUP($C170,'Regional Crises'!$B$1:$R$66,10,FALSE))/(L$3-L$4)*5)),1))),IF(VLOOKUP($E170,'Country Indicator Data'!$B$4:$N$300,6,FALSE)="x","x",ROUND(IF(VLOOKUP($E170,'Country Indicator Data'!$B$4:$N$300,6,FALSE)&gt;L$3,5,IF(VLOOKUP($E170,'Country Indicator Data'!$B$4:$N$300,6,FALSE)&lt;L$4,0,5-(L$3-VLOOKUP($E170,'Country Indicator Data'!$B$4:$N$300,6,FALSE))/(L$3-L$4)*5)),1)))</f>
        <v>3.1</v>
      </c>
      <c r="M170" s="163">
        <f>IF(LEN(E170)&gt;3,(IF(VLOOKUP($C170,'Regional Crises'!$B$1:$R$66,11,FALSE)="x","x",ROUND(IF(VLOOKUP($C170,'Regional Crises'!$B$1:$R$66,11,FALSE)&gt;M$3,5,IF(VLOOKUP($C170,'Regional Crises'!$B$1:$R$66,11,FALSE)&lt;M$4,0,5-(M$3-VLOOKUP($C170,'Regional Crises'!$B$1:$R$66,11,FALSE))/(M$3-M$4)*5)),1))),IF(VLOOKUP($E170,'Country Indicator Data'!$B$4:$N$300,7,FALSE)="x","x",ROUND(IF(VLOOKUP($E170,'Country Indicator Data'!$B$4:$N$300,7,FALSE)&gt;M$3,5,IF(VLOOKUP($E170,'Country Indicator Data'!$B$4:$N$300,7,FALSE)&lt;M$4,0,5-(M$3-VLOOKUP($E170,'Country Indicator Data'!$B$4:$N$300,7,FALSE))/(M$3-M$4)*5)),1)))</f>
        <v>2.5</v>
      </c>
      <c r="N170" s="163">
        <f t="shared" si="67"/>
        <v>2.8</v>
      </c>
      <c r="O170" s="163">
        <f t="shared" si="68"/>
        <v>2.35</v>
      </c>
      <c r="P170" s="163">
        <f>IF(LEN(E170)&gt;3,VLOOKUP(C170,'Regional Crises'!$B$1:$R$69,12,FALSE),VLOOKUP(E170,'Country Indicator Data'!$B$4:$I$300,8,FALSE))</f>
        <v>3</v>
      </c>
      <c r="Q170" s="163">
        <f>IF(LEN(E170)&gt;3,((IF(VLOOKUP($C170,'Regional Crises'!$B$1:$R$66,13,FALSE)="x","x",ROUND(IF(VLOOKUP($C170,'Regional Crises'!$B$1:$R$66,13,FALSE)&gt;Q$3,5,IF(VLOOKUP($C170,'Regional Crises'!$B$1:$R$66,13,FALSE)&lt;Q$4,0,5-(LOG(Q$3)-LOG(VLOOKUP($C170,'Regional Crises'!$B$1:$R$66,13,FALSE)))/(LOG(Q$3)-LOG(Q$4))*5)),1)))),(IF(VLOOKUP($E170,'Country Indicator Data'!$B$4:$N$300,9,FALSE)="x","x",ROUND(IF(VLOOKUP($E170,'Country Indicator Data'!$B$4:$N$300,9,FALSE)&gt;Q$3,5,IF(VLOOKUP($E170,'Country Indicator Data'!$B$4:$N$300,9,FALSE)&lt;Q$4,0,5-(LOG(Q$3)-LOG(VLOOKUP($E170,'Country Indicator Data'!$B$4:$N$300,9,FALSE)))/(LOG(Q$3)-LOG(Q$4))*5)),1))))</f>
        <v>3.4</v>
      </c>
      <c r="R170" s="163">
        <f t="shared" si="69"/>
        <v>3.2</v>
      </c>
      <c r="S170" s="163">
        <f>IF(LEN(E170)&gt;3,((IF(VLOOKUP($C170,'Regional Crises'!$B$1:$R$66,17,FALSE)="x","x",ROUND(IF(VLOOKUP($C170,'Regional Crises'!$B$1:$R$66,17,FALSE)&gt;S$3,0,IF(VLOOKUP($C170,'Regional Crises'!$B$1:$R$66,17,FALSE)&lt;S$4,5,(S$3-VLOOKUP($C170,'Regional Crises'!$B$1:$R$66,17,FALSE))/(S$3-S$4)*5)),1)))),(IF(VLOOKUP($E170,'Country Indicator Data'!$B$4:$N$300,13,FALSE)="x","x",ROUND(IF(VLOOKUP($E170,'Country Indicator Data'!$B$4:$N$300,13,FALSE)&gt;S$3,0,IF(VLOOKUP($E170,'Country Indicator Data'!$B$4:$N$300,13,FALSE)&lt;S$4,5,(S$3-VLOOKUP($E170,'Country Indicator Data'!$B$4:$N$300,13,FALSE))/(S$3-S$4)*5)),1))))</f>
        <v>4.4000000000000004</v>
      </c>
      <c r="T170" s="163">
        <f>IF(LEN(E170)&gt;3,((IF(VLOOKUP($C170,'Regional Crises'!$B$1:$R$66,14,FALSE)="x","x",ROUND(IF(VLOOKUP($C170,'Regional Crises'!$B$1:$R$66,14,FALSE)&gt;T$3,0,IF(VLOOKUP($C170,'Regional Crises'!$B$1:$R$66,14,FALSE)&lt;T$4,5,(T$3-VLOOKUP($C170,'Regional Crises'!$B$1:$R$66,14,FALSE))/(T$3-T$4)*5)),1)))),(IF(VLOOKUP($E170,'Country Indicator Data'!$B$4:$N$300,10,FALSE)="x","x",ROUND(IF(VLOOKUP($E170,'Country Indicator Data'!$B$4:$N$300,10,FALSE)&gt;T$3,0,IF(VLOOKUP($E170,'Country Indicator Data'!$B$4:$N$300,10,FALSE)&lt;T$4,5,(T$3-VLOOKUP($E170,'Country Indicator Data'!$B$4:$N$300,10,FALSE))/(T$3-T$4)*5)),1))))</f>
        <v>4.7</v>
      </c>
      <c r="U170" s="163">
        <f>IF(LEN(E170)&gt;3,((IF(VLOOKUP($C170,'Regional Crises'!$B$1:$R$66,15,FALSE)="x","x",ROUND(IF(VLOOKUP($C170,'Regional Crises'!$B$1:$R$66,15,FALSE)&gt;U$3,0,IF(VLOOKUP($C170,'Regional Crises'!$B$1:$R$66,15,FALSE)&lt;U$4,5,(U$3-VLOOKUP($C170,'Regional Crises'!$B$1:$R$66,15,FALSE))/(U$3-U$4)*5)),1)))),(IF(VLOOKUP($E170,'Country Indicator Data'!$B$4:$N$300,11,FALSE)="x","x",ROUND(IF(VLOOKUP($E170,'Country Indicator Data'!$B$4:$N$300,11,FALSE)&gt;U$3,0,IF(VLOOKUP($E170,'Country Indicator Data'!$B$4:$N$300,11,FALSE)&lt;U$4,5,(U$3-VLOOKUP($E170,'Country Indicator Data'!$B$4:$N$300,11,FALSE))/(U$3-U$4)*5)),1))))</f>
        <v>3.6</v>
      </c>
      <c r="V170" s="163">
        <f>IF(LEN(E170)&gt;3,((IF(VLOOKUP($C170,'Regional Crises'!$B$1:$R$66,16,FALSE)="x","x",ROUND(IF(VLOOKUP($C170,'Regional Crises'!$B$1:$R$66,16,FALSE)&gt;V$3,0,IF(VLOOKUP($C170,'Regional Crises'!$B$1:$R$66,16,FALSE)&lt;V$4,5,(V$3-VLOOKUP($C170,'Regional Crises'!$B$1:$R$66,16,FALSE))/(V$3-V$4)*5)),1)))),(IF(VLOOKUP($E170,'Country Indicator Data'!$B$4:$N$300,12,FALSE)="x","x",ROUND(IF(VLOOKUP($E170,'Country Indicator Data'!$B$4:$N$300,12,FALSE)&gt;V$3,0,IF(VLOOKUP($E170,'Country Indicator Data'!$B$4:$N$300,12,FALSE)&lt;V$4,5,(V$3-VLOOKUP($E170,'Country Indicator Data'!$B$4:$N$300,12,FALSE))/(V$3-V$4)*5)),1))))</f>
        <v>4.3</v>
      </c>
      <c r="W170" s="163">
        <f t="shared" si="70"/>
        <v>4.3</v>
      </c>
      <c r="X170" s="163">
        <f t="shared" si="71"/>
        <v>3.3</v>
      </c>
      <c r="Y170" s="184">
        <f>IF('Core Indicators'!FC167="x","x",IF('Core Indicators'!FC167&gt;=5,5,IF('Core Indicators'!FC167&gt;=4,4,IF('Core Indicators'!FC167&gt;=3,3,IF('Core Indicators'!FC167&gt;=2,2,IF('Core Indicators'!FC167&gt;=1,1,0))))))</f>
        <v>5</v>
      </c>
      <c r="Z170" s="163">
        <f t="shared" si="72"/>
        <v>5</v>
      </c>
      <c r="AA170" s="184">
        <f>'Crisis Indicator Data'!Y167</f>
        <v>2</v>
      </c>
      <c r="AB170" s="184">
        <f>'Crisis Indicator Data'!Z167</f>
        <v>2</v>
      </c>
      <c r="AC170" s="184">
        <f>'Crisis Indicator Data'!AA167</f>
        <v>2</v>
      </c>
      <c r="AD170" s="184">
        <f>'Crisis Indicator Data'!AB167</f>
        <v>0</v>
      </c>
      <c r="AE170" s="184">
        <f t="shared" si="73"/>
        <v>3</v>
      </c>
      <c r="AF170" s="184">
        <f>'Crisis Indicator Data'!AC167</f>
        <v>2</v>
      </c>
      <c r="AG170" s="184">
        <f>'Crisis Indicator Data'!AD167</f>
        <v>2</v>
      </c>
      <c r="AH170" s="184">
        <f t="shared" si="74"/>
        <v>4</v>
      </c>
      <c r="AI170" s="184">
        <f>'Crisis Indicator Data'!AE167</f>
        <v>1</v>
      </c>
      <c r="AJ170" s="184">
        <f>'Crisis Indicator Data'!AF167</f>
        <v>1</v>
      </c>
      <c r="AK170" s="184">
        <f>'Crisis Indicator Data'!AG167</f>
        <v>2</v>
      </c>
      <c r="AL170" s="184">
        <f t="shared" si="75"/>
        <v>3</v>
      </c>
      <c r="AM170" s="163">
        <f t="shared" si="76"/>
        <v>3</v>
      </c>
      <c r="AN170" s="163">
        <f t="shared" si="77"/>
        <v>4</v>
      </c>
    </row>
    <row r="171" spans="1:40" x14ac:dyDescent="0.35">
      <c r="A171" s="175" t="str">
        <f>'Crisis Indicator Data'!A168</f>
        <v>Typhoon Yagi in Vietnam</v>
      </c>
      <c r="B171" s="176" t="str">
        <f>'Crisis Indicator Data'!B168</f>
        <v>Cyclone</v>
      </c>
      <c r="C171" s="176" t="str">
        <f>'Crisis Indicator Data'!C168</f>
        <v>VNM003</v>
      </c>
      <c r="D171" s="176" t="str">
        <f>'Crisis Indicator Data'!D168</f>
        <v>Vietnam</v>
      </c>
      <c r="E171" s="177" t="str">
        <f>'Crisis Indicator Data'!E168</f>
        <v>VNM</v>
      </c>
      <c r="F171" s="163">
        <f>IF(LEN(E171)&gt;3,(IF(VLOOKUP($C171,'Regional Crises'!$B$1:$R$66,7,FALSE)="x","x",ROUND(IF(VLOOKUP($C171,'Regional Crises'!$B$1:$R$66,7,FALSE)&gt;$F$3,5,IF(VLOOKUP($C171,'Regional Crises'!$B$1:$R$66,7,FALSE)&lt;F$4,0,($F$3-VLOOKUP($C171,'Regional Crises'!$B$1:$R$66,7,FALSE))/($F$3-$F$4)*5)),1))),IF(VLOOKUP($E171,'Country Indicator Data'!$B$4:$N$300,3,FALSE)="x","x",ROUND(IF(VLOOKUP($E171,'Country Indicator Data'!$B$4:$N$300,3,FALSE)&gt;$F$3,5,IF(VLOOKUP($E171,'Country Indicator Data'!$B$4:$N$300,3,FALSE)&lt;$F$4,0,($F$3-VLOOKUP($E171,'Country Indicator Data'!$B$4:$N$300,3,FALSE))/($F$3-$F$4)*5)),1)))</f>
        <v>4.5999999999999996</v>
      </c>
      <c r="G171" s="163">
        <f>IF(LEN(E171)&gt;3,(IF(VLOOKUP($C171,'Regional Crises'!$B$1:$R$66,9,FALSE)="x","x",ROUND(IF(VLOOKUP($C171,'Regional Crises'!$B$1:$R$66,9,FALSE)&gt;G$3,5,IF(VLOOKUP($C171,'Regional Crises'!$B$1:$R$66,9,FALSE)&lt;G$4,0,(G$3-VLOOKUP($C171,'Regional Crises'!$B$1:$R$66,9,FALSE))/(G$3-G$4)*5)),1))),IF(VLOOKUP($E171,'Country Indicator Data'!$B$4:$N$300,5,FALSE)="x","x",ROUND(IF(VLOOKUP($E171,'Country Indicator Data'!$B$4:$N$300,5,FALSE)&gt;G$3,5,IF(VLOOKUP($E171,'Country Indicator Data'!$B$4:$N$300,5,FALSE)&lt;G$4,0,(G$3-VLOOKUP($E171,'Country Indicator Data'!$B$4:$N$300,5,FALSE))/(G$3-G$4)*5)),1)))</f>
        <v>3.2</v>
      </c>
      <c r="H171" s="163">
        <f t="shared" si="65"/>
        <v>3.9</v>
      </c>
      <c r="I171" s="163">
        <f>IF(LEN(E171)&gt;3,(IF(VLOOKUP($C171,'Regional Crises'!$B$1:$R$66,6,FALSE)="x","x",ROUND(IF(VLOOKUP($C171,'Regional Crises'!$B$1:$R$66,6,FALSE)&gt;I$3,5,IF(VLOOKUP($C171,'Regional Crises'!$B$1:$R$66,6,FALSE)&lt;I$4,0,5-(I$3-VLOOKUP($C171,'Regional Crises'!$B$1:$R$66,6,FALSE))/(I$3-I$4)*5)),1))),IF(VLOOKUP($E171,'Country Indicator Data'!$B$4:$N$300,2,FALSE)="x","x",ROUND(IF(VLOOKUP($E171,'Country Indicator Data'!$B$4:$N$300,2,FALSE)&gt;I$3,5,IF(VLOOKUP($E171,'Country Indicator Data'!$B$4:$N$300,2,FALSE)&lt;I$4,0,5-(I$3-VLOOKUP($E171,'Country Indicator Data'!$B$4:$N$300,2,FALSE))/(I$3-I$4)*5)),1)))</f>
        <v>1.4</v>
      </c>
      <c r="J171" s="163">
        <f>IF(LEN(E171)&gt;3,(IF(VLOOKUP($C171,'Regional Crises'!$B$1:$R$66,8,FALSE)="x","x",ROUND(IF(VLOOKUP($C171,'Regional Crises'!$B$1:$R$66,8,FALSE)&gt;J$3,5,IF(VLOOKUP($C171,'Regional Crises'!$B$1:$R$66,8,FALSE)&lt;J$4,0,5-(J$3-VLOOKUP($C171,'Regional Crises'!$B$1:$R$66,8,FALSE))/(J$3-J$4)*5)),1))),IF(VLOOKUP($E171,'Country Indicator Data'!$B$4:$N$300,4,FALSE)="x","x",ROUND(IF(VLOOKUP($E171,'Country Indicator Data'!$B$4:$N$300,4,FALSE)&gt;J$3,5,IF(VLOOKUP($E171,'Country Indicator Data'!$B$4:$N$300,4,FALSE)&lt;J$4,0,5-(J$3-VLOOKUP($E171,'Country Indicator Data'!$B$4:$N$300,4,FALSE))/(J$3-J$4)*5)),1)))</f>
        <v>1</v>
      </c>
      <c r="K171" s="163">
        <f t="shared" si="66"/>
        <v>1.2</v>
      </c>
      <c r="L171" s="163">
        <f>IF(LEN(E171)&gt;3,(IF(VLOOKUP($C171,'Regional Crises'!$B$1:$R$66,10,FALSE)="x","x",ROUND(IF(VLOOKUP($C171,'Regional Crises'!$B$1:$R$66,10,FALSE)&gt;L$3,5,IF(VLOOKUP($C171,'Regional Crises'!$B$1:$R$66,10,FALSE)&lt;L$4,0,5-(L$3-VLOOKUP($C171,'Regional Crises'!$B$1:$R$66,10,FALSE))/(L$3-L$4)*5)),1))),IF(VLOOKUP($E171,'Country Indicator Data'!$B$4:$N$300,6,FALSE)="x","x",ROUND(IF(VLOOKUP($E171,'Country Indicator Data'!$B$4:$N$300,6,FALSE)&gt;L$3,5,IF(VLOOKUP($E171,'Country Indicator Data'!$B$4:$N$300,6,FALSE)&lt;L$4,0,5-(L$3-VLOOKUP($E171,'Country Indicator Data'!$B$4:$N$300,6,FALSE))/(L$3-L$4)*5)),1)))</f>
        <v>2.1</v>
      </c>
      <c r="M171" s="163">
        <f>IF(LEN(E171)&gt;3,(IF(VLOOKUP($C171,'Regional Crises'!$B$1:$R$66,11,FALSE)="x","x",ROUND(IF(VLOOKUP($C171,'Regional Crises'!$B$1:$R$66,11,FALSE)&gt;M$3,5,IF(VLOOKUP($C171,'Regional Crises'!$B$1:$R$66,11,FALSE)&lt;M$4,0,5-(M$3-VLOOKUP($C171,'Regional Crises'!$B$1:$R$66,11,FALSE))/(M$3-M$4)*5)),1))),IF(VLOOKUP($E171,'Country Indicator Data'!$B$4:$N$300,7,FALSE)="x","x",ROUND(IF(VLOOKUP($E171,'Country Indicator Data'!$B$4:$N$300,7,FALSE)&gt;M$3,5,IF(VLOOKUP($E171,'Country Indicator Data'!$B$4:$N$300,7,FALSE)&lt;M$4,0,5-(M$3-VLOOKUP($E171,'Country Indicator Data'!$B$4:$N$300,7,FALSE))/(M$3-M$4)*5)),1)))</f>
        <v>1.4</v>
      </c>
      <c r="N171" s="163">
        <f t="shared" si="67"/>
        <v>1.75</v>
      </c>
      <c r="O171" s="163">
        <f t="shared" si="68"/>
        <v>2.2833333333333332</v>
      </c>
      <c r="P171" s="163">
        <f>IF(LEN(E171)&gt;3,VLOOKUP(C171,'Regional Crises'!$B$1:$R$69,12,FALSE),VLOOKUP(E171,'Country Indicator Data'!$B$4:$I$300,8,FALSE))</f>
        <v>3</v>
      </c>
      <c r="Q171" s="163">
        <f>IF(LEN(E171)&gt;3,((IF(VLOOKUP($C171,'Regional Crises'!$B$1:$R$66,13,FALSE)="x","x",ROUND(IF(VLOOKUP($C171,'Regional Crises'!$B$1:$R$66,13,FALSE)&gt;Q$3,5,IF(VLOOKUP($C171,'Regional Crises'!$B$1:$R$66,13,FALSE)&lt;Q$4,0,5-(LOG(Q$3)-LOG(VLOOKUP($C171,'Regional Crises'!$B$1:$R$66,13,FALSE)))/(LOG(Q$3)-LOG(Q$4))*5)),1)))),(IF(VLOOKUP($E171,'Country Indicator Data'!$B$4:$N$300,9,FALSE)="x","x",ROUND(IF(VLOOKUP($E171,'Country Indicator Data'!$B$4:$N$300,9,FALSE)&gt;Q$3,5,IF(VLOOKUP($E171,'Country Indicator Data'!$B$4:$N$300,9,FALSE)&lt;Q$4,0,5-(LOG(Q$3)-LOG(VLOOKUP($E171,'Country Indicator Data'!$B$4:$N$300,9,FALSE)))/(LOG(Q$3)-LOG(Q$4))*5)),1))))</f>
        <v>3.6</v>
      </c>
      <c r="R171" s="163">
        <f t="shared" si="69"/>
        <v>3.3</v>
      </c>
      <c r="S171" s="163">
        <f>IF(LEN(E171)&gt;3,((IF(VLOOKUP($C171,'Regional Crises'!$B$1:$R$66,17,FALSE)="x","x",ROUND(IF(VLOOKUP($C171,'Regional Crises'!$B$1:$R$66,17,FALSE)&gt;S$3,0,IF(VLOOKUP($C171,'Regional Crises'!$B$1:$R$66,17,FALSE)&lt;S$4,5,(S$3-VLOOKUP($C171,'Regional Crises'!$B$1:$R$66,17,FALSE))/(S$3-S$4)*5)),1)))),(IF(VLOOKUP($E171,'Country Indicator Data'!$B$4:$N$300,13,FALSE)="x","x",ROUND(IF(VLOOKUP($E171,'Country Indicator Data'!$B$4:$N$300,13,FALSE)&gt;S$3,0,IF(VLOOKUP($E171,'Country Indicator Data'!$B$4:$N$300,13,FALSE)&lt;S$4,5,(S$3-VLOOKUP($E171,'Country Indicator Data'!$B$4:$N$300,13,FALSE))/(S$3-S$4)*5)),1))))</f>
        <v>3</v>
      </c>
      <c r="T171" s="163">
        <f>IF(LEN(E171)&gt;3,((IF(VLOOKUP($C171,'Regional Crises'!$B$1:$R$66,14,FALSE)="x","x",ROUND(IF(VLOOKUP($C171,'Regional Crises'!$B$1:$R$66,14,FALSE)&gt;T$3,0,IF(VLOOKUP($C171,'Regional Crises'!$B$1:$R$66,14,FALSE)&lt;T$4,5,(T$3-VLOOKUP($C171,'Regional Crises'!$B$1:$R$66,14,FALSE))/(T$3-T$4)*5)),1)))),(IF(VLOOKUP($E171,'Country Indicator Data'!$B$4:$N$300,10,FALSE)="x","x",ROUND(IF(VLOOKUP($E171,'Country Indicator Data'!$B$4:$N$300,10,FALSE)&gt;T$3,0,IF(VLOOKUP($E171,'Country Indicator Data'!$B$4:$N$300,10,FALSE)&lt;T$4,5,(T$3-VLOOKUP($E171,'Country Indicator Data'!$B$4:$N$300,10,FALSE))/(T$3-T$4)*5)),1))))</f>
        <v>2.7</v>
      </c>
      <c r="U171" s="163">
        <f>IF(LEN(E171)&gt;3,((IF(VLOOKUP($C171,'Regional Crises'!$B$1:$R$66,15,FALSE)="x","x",ROUND(IF(VLOOKUP($C171,'Regional Crises'!$B$1:$R$66,15,FALSE)&gt;U$3,0,IF(VLOOKUP($C171,'Regional Crises'!$B$1:$R$66,15,FALSE)&lt;U$4,5,(U$3-VLOOKUP($C171,'Regional Crises'!$B$1:$R$66,15,FALSE))/(U$3-U$4)*5)),1)))),(IF(VLOOKUP($E171,'Country Indicator Data'!$B$4:$N$300,11,FALSE)="x","x",ROUND(IF(VLOOKUP($E171,'Country Indicator Data'!$B$4:$N$300,11,FALSE)&gt;U$3,0,IF(VLOOKUP($E171,'Country Indicator Data'!$B$4:$N$300,11,FALSE)&lt;U$4,5,(U$3-VLOOKUP($E171,'Country Indicator Data'!$B$4:$N$300,11,FALSE))/(U$3-U$4)*5)),1))))</f>
        <v>2.5</v>
      </c>
      <c r="V171" s="163">
        <f>IF(LEN(E171)&gt;3,((IF(VLOOKUP($C171,'Regional Crises'!$B$1:$R$66,16,FALSE)="x","x",ROUND(IF(VLOOKUP($C171,'Regional Crises'!$B$1:$R$66,16,FALSE)&gt;V$3,0,IF(VLOOKUP($C171,'Regional Crises'!$B$1:$R$66,16,FALSE)&lt;V$4,5,(V$3-VLOOKUP($C171,'Regional Crises'!$B$1:$R$66,16,FALSE))/(V$3-V$4)*5)),1)))),(IF(VLOOKUP($E171,'Country Indicator Data'!$B$4:$N$300,12,FALSE)="x","x",ROUND(IF(VLOOKUP($E171,'Country Indicator Data'!$B$4:$N$300,12,FALSE)&gt;V$3,0,IF(VLOOKUP($E171,'Country Indicator Data'!$B$4:$N$300,12,FALSE)&lt;V$4,5,(V$3-VLOOKUP($E171,'Country Indicator Data'!$B$4:$N$300,12,FALSE))/(V$3-V$4)*5)),1))))</f>
        <v>4.0999999999999996</v>
      </c>
      <c r="W171" s="163">
        <f t="shared" si="70"/>
        <v>3.1</v>
      </c>
      <c r="X171" s="163">
        <f t="shared" si="71"/>
        <v>2.9</v>
      </c>
      <c r="Y171" s="184">
        <f>IF('Core Indicators'!FC168="x","x",IF('Core Indicators'!FC168&gt;=5,5,IF('Core Indicators'!FC168&gt;=4,4,IF('Core Indicators'!FC168&gt;=3,3,IF('Core Indicators'!FC168&gt;=2,2,IF('Core Indicators'!FC168&gt;=1,1,0))))))</f>
        <v>4</v>
      </c>
      <c r="Z171" s="163">
        <f t="shared" si="72"/>
        <v>4</v>
      </c>
      <c r="AA171" s="184">
        <f>'Crisis Indicator Data'!Y168</f>
        <v>1</v>
      </c>
      <c r="AB171" s="184">
        <f>'Crisis Indicator Data'!Z168</f>
        <v>0</v>
      </c>
      <c r="AC171" s="184">
        <f>'Crisis Indicator Data'!AA168</f>
        <v>0</v>
      </c>
      <c r="AD171" s="184">
        <f>'Crisis Indicator Data'!AB168</f>
        <v>0</v>
      </c>
      <c r="AE171" s="184">
        <f t="shared" si="73"/>
        <v>1</v>
      </c>
      <c r="AF171" s="184">
        <f>'Crisis Indicator Data'!AC168</f>
        <v>0</v>
      </c>
      <c r="AG171" s="184">
        <f>'Crisis Indicator Data'!AD168</f>
        <v>0</v>
      </c>
      <c r="AH171" s="184">
        <f t="shared" si="74"/>
        <v>0</v>
      </c>
      <c r="AI171" s="184">
        <f>'Crisis Indicator Data'!AE168</f>
        <v>0</v>
      </c>
      <c r="AJ171" s="184">
        <f>'Crisis Indicator Data'!AF168</f>
        <v>0</v>
      </c>
      <c r="AK171" s="184">
        <f>'Crisis Indicator Data'!AG168</f>
        <v>3</v>
      </c>
      <c r="AL171" s="184">
        <f t="shared" si="75"/>
        <v>3</v>
      </c>
      <c r="AM171" s="163">
        <f t="shared" si="76"/>
        <v>1</v>
      </c>
      <c r="AN171" s="163">
        <f t="shared" si="77"/>
        <v>2.5</v>
      </c>
    </row>
    <row r="172" spans="1:40" x14ac:dyDescent="0.35">
      <c r="A172" s="175" t="str">
        <f>'Crisis Indicator Data'!A169</f>
        <v>Conflict in Yemen</v>
      </c>
      <c r="B172" s="176" t="str">
        <f>'Crisis Indicator Data'!B169</f>
        <v>Conflict</v>
      </c>
      <c r="C172" s="176" t="str">
        <f>'Crisis Indicator Data'!C169</f>
        <v>YEM001</v>
      </c>
      <c r="D172" s="176" t="str">
        <f>'Crisis Indicator Data'!D169</f>
        <v>Yemen</v>
      </c>
      <c r="E172" s="177" t="str">
        <f>'Crisis Indicator Data'!E169</f>
        <v>YEM</v>
      </c>
      <c r="F172" s="163">
        <f>IF(LEN(E172)&gt;3,(IF(VLOOKUP($C172,'Regional Crises'!$B$1:$R$66,7,FALSE)="x","x",ROUND(IF(VLOOKUP($C172,'Regional Crises'!$B$1:$R$66,7,FALSE)&gt;$F$3,5,IF(VLOOKUP($C172,'Regional Crises'!$B$1:$R$66,7,FALSE)&lt;F$4,0,($F$3-VLOOKUP($C172,'Regional Crises'!$B$1:$R$66,7,FALSE))/($F$3-$F$4)*5)),1))),IF(VLOOKUP($E172,'Country Indicator Data'!$B$4:$N$300,3,FALSE)="x","x",ROUND(IF(VLOOKUP($E172,'Country Indicator Data'!$B$4:$N$300,3,FALSE)&gt;$F$3,5,IF(VLOOKUP($E172,'Country Indicator Data'!$B$4:$N$300,3,FALSE)&lt;$F$4,0,($F$3-VLOOKUP($E172,'Country Indicator Data'!$B$4:$N$300,3,FALSE))/($F$3-$F$4)*5)),1)))</f>
        <v>4.3</v>
      </c>
      <c r="G172" s="163">
        <f>IF(LEN(E172)&gt;3,(IF(VLOOKUP($C172,'Regional Crises'!$B$1:$R$66,9,FALSE)="x","x",ROUND(IF(VLOOKUP($C172,'Regional Crises'!$B$1:$R$66,9,FALSE)&gt;G$3,5,IF(VLOOKUP($C172,'Regional Crises'!$B$1:$R$66,9,FALSE)&lt;G$4,0,(G$3-VLOOKUP($C172,'Regional Crises'!$B$1:$R$66,9,FALSE))/(G$3-G$4)*5)),1))),IF(VLOOKUP($E172,'Country Indicator Data'!$B$4:$N$300,5,FALSE)="x","x",ROUND(IF(VLOOKUP($E172,'Country Indicator Data'!$B$4:$N$300,5,FALSE)&gt;G$3,5,IF(VLOOKUP($E172,'Country Indicator Data'!$B$4:$N$300,5,FALSE)&lt;G$4,0,(G$3-VLOOKUP($E172,'Country Indicator Data'!$B$4:$N$300,5,FALSE))/(G$3-G$4)*5)),1)))</f>
        <v>4.2</v>
      </c>
      <c r="H172" s="163">
        <f t="shared" si="65"/>
        <v>4.25</v>
      </c>
      <c r="I172" s="163">
        <f>IF(LEN(E172)&gt;3,(IF(VLOOKUP($C172,'Regional Crises'!$B$1:$R$66,6,FALSE)="x","x",ROUND(IF(VLOOKUP($C172,'Regional Crises'!$B$1:$R$66,6,FALSE)&gt;I$3,5,IF(VLOOKUP($C172,'Regional Crises'!$B$1:$R$66,6,FALSE)&lt;I$4,0,5-(I$3-VLOOKUP($C172,'Regional Crises'!$B$1:$R$66,6,FALSE))/(I$3-I$4)*5)),1))),IF(VLOOKUP($E172,'Country Indicator Data'!$B$4:$N$300,2,FALSE)="x","x",ROUND(IF(VLOOKUP($E172,'Country Indicator Data'!$B$4:$N$300,2,FALSE)&gt;I$3,5,IF(VLOOKUP($E172,'Country Indicator Data'!$B$4:$N$300,2,FALSE)&lt;I$4,0,5-(I$3-VLOOKUP($E172,'Country Indicator Data'!$B$4:$N$300,2,FALSE))/(I$3-I$4)*5)),1)))</f>
        <v>3.1</v>
      </c>
      <c r="J172" s="163">
        <f>IF(LEN(E172)&gt;3,(IF(VLOOKUP($C172,'Regional Crises'!$B$1:$R$66,8,FALSE)="x","x",ROUND(IF(VLOOKUP($C172,'Regional Crises'!$B$1:$R$66,8,FALSE)&gt;J$3,5,IF(VLOOKUP($C172,'Regional Crises'!$B$1:$R$66,8,FALSE)&lt;J$4,0,5-(J$3-VLOOKUP($C172,'Regional Crises'!$B$1:$R$66,8,FALSE))/(J$3-J$4)*5)),1))),IF(VLOOKUP($E172,'Country Indicator Data'!$B$4:$N$300,4,FALSE)="x","x",ROUND(IF(VLOOKUP($E172,'Country Indicator Data'!$B$4:$N$300,4,FALSE)&gt;J$3,5,IF(VLOOKUP($E172,'Country Indicator Data'!$B$4:$N$300,4,FALSE)&lt;J$4,0,5-(J$3-VLOOKUP($E172,'Country Indicator Data'!$B$4:$N$300,4,FALSE))/(J$3-J$4)*5)),1)))</f>
        <v>0</v>
      </c>
      <c r="K172" s="163">
        <f t="shared" si="66"/>
        <v>1.55</v>
      </c>
      <c r="L172" s="163">
        <f>IF(LEN(E172)&gt;3,(IF(VLOOKUP($C172,'Regional Crises'!$B$1:$R$66,10,FALSE)="x","x",ROUND(IF(VLOOKUP($C172,'Regional Crises'!$B$1:$R$66,10,FALSE)&gt;L$3,5,IF(VLOOKUP($C172,'Regional Crises'!$B$1:$R$66,10,FALSE)&lt;L$4,0,5-(L$3-VLOOKUP($C172,'Regional Crises'!$B$1:$R$66,10,FALSE))/(L$3-L$4)*5)),1))),IF(VLOOKUP($E172,'Country Indicator Data'!$B$4:$N$300,6,FALSE)="x","x",ROUND(IF(VLOOKUP($E172,'Country Indicator Data'!$B$4:$N$300,6,FALSE)&gt;L$3,5,IF(VLOOKUP($E172,'Country Indicator Data'!$B$4:$N$300,6,FALSE)&lt;L$4,0,5-(L$3-VLOOKUP($E172,'Country Indicator Data'!$B$4:$N$300,6,FALSE))/(L$3-L$4)*5)),1)))</f>
        <v>5</v>
      </c>
      <c r="M172" s="163">
        <f>IF(LEN(E172)&gt;3,(IF(VLOOKUP($C172,'Regional Crises'!$B$1:$R$66,11,FALSE)="x","x",ROUND(IF(VLOOKUP($C172,'Regional Crises'!$B$1:$R$66,11,FALSE)&gt;M$3,5,IF(VLOOKUP($C172,'Regional Crises'!$B$1:$R$66,11,FALSE)&lt;M$4,0,5-(M$3-VLOOKUP($C172,'Regional Crises'!$B$1:$R$66,11,FALSE))/(M$3-M$4)*5)),1))),IF(VLOOKUP($E172,'Country Indicator Data'!$B$4:$N$300,7,FALSE)="x","x",ROUND(IF(VLOOKUP($E172,'Country Indicator Data'!$B$4:$N$300,7,FALSE)&gt;M$3,5,IF(VLOOKUP($E172,'Country Indicator Data'!$B$4:$N$300,7,FALSE)&lt;M$4,0,5-(M$3-VLOOKUP($E172,'Country Indicator Data'!$B$4:$N$300,7,FALSE))/(M$3-M$4)*5)),1)))</f>
        <v>1.5</v>
      </c>
      <c r="N172" s="163">
        <f t="shared" si="67"/>
        <v>3.25</v>
      </c>
      <c r="O172" s="163">
        <f t="shared" si="68"/>
        <v>3.0166666666666671</v>
      </c>
      <c r="P172" s="163">
        <f>IF(LEN(E172)&gt;3,VLOOKUP(C172,'Regional Crises'!$B$1:$R$69,12,FALSE),VLOOKUP(E172,'Country Indicator Data'!$B$4:$I$300,8,FALSE))</f>
        <v>4</v>
      </c>
      <c r="Q172" s="163">
        <f>IF(LEN(E172)&gt;3,((IF(VLOOKUP($C172,'Regional Crises'!$B$1:$R$66,13,FALSE)="x","x",ROUND(IF(VLOOKUP($C172,'Regional Crises'!$B$1:$R$66,13,FALSE)&gt;Q$3,5,IF(VLOOKUP($C172,'Regional Crises'!$B$1:$R$66,13,FALSE)&lt;Q$4,0,5-(LOG(Q$3)-LOG(VLOOKUP($C172,'Regional Crises'!$B$1:$R$66,13,FALSE)))/(LOG(Q$3)-LOG(Q$4))*5)),1)))),(IF(VLOOKUP($E172,'Country Indicator Data'!$B$4:$N$300,9,FALSE)="x","x",ROUND(IF(VLOOKUP($E172,'Country Indicator Data'!$B$4:$N$300,9,FALSE)&gt;Q$3,5,IF(VLOOKUP($E172,'Country Indicator Data'!$B$4:$N$300,9,FALSE)&lt;Q$4,0,5-(LOG(Q$3)-LOG(VLOOKUP($E172,'Country Indicator Data'!$B$4:$N$300,9,FALSE)))/(LOG(Q$3)-LOG(Q$4))*5)),1))))</f>
        <v>4.3</v>
      </c>
      <c r="R172" s="163">
        <f t="shared" si="69"/>
        <v>4.1500000000000004</v>
      </c>
      <c r="S172" s="163">
        <f>IF(LEN(E172)&gt;3,((IF(VLOOKUP($C172,'Regional Crises'!$B$1:$R$66,17,FALSE)="x","x",ROUND(IF(VLOOKUP($C172,'Regional Crises'!$B$1:$R$66,17,FALSE)&gt;S$3,0,IF(VLOOKUP($C172,'Regional Crises'!$B$1:$R$66,17,FALSE)&lt;S$4,5,(S$3-VLOOKUP($C172,'Regional Crises'!$B$1:$R$66,17,FALSE))/(S$3-S$4)*5)),1)))),(IF(VLOOKUP($E172,'Country Indicator Data'!$B$4:$N$300,13,FALSE)="x","x",ROUND(IF(VLOOKUP($E172,'Country Indicator Data'!$B$4:$N$300,13,FALSE)&gt;S$3,0,IF(VLOOKUP($E172,'Country Indicator Data'!$B$4:$N$300,13,FALSE)&lt;S$4,5,(S$3-VLOOKUP($E172,'Country Indicator Data'!$B$4:$N$300,13,FALSE))/(S$3-S$4)*5)),1))))</f>
        <v>4.2</v>
      </c>
      <c r="T172" s="163">
        <f>IF(LEN(E172)&gt;3,((IF(VLOOKUP($C172,'Regional Crises'!$B$1:$R$66,14,FALSE)="x","x",ROUND(IF(VLOOKUP($C172,'Regional Crises'!$B$1:$R$66,14,FALSE)&gt;T$3,0,IF(VLOOKUP($C172,'Regional Crises'!$B$1:$R$66,14,FALSE)&lt;T$4,5,(T$3-VLOOKUP($C172,'Regional Crises'!$B$1:$R$66,14,FALSE))/(T$3-T$4)*5)),1)))),(IF(VLOOKUP($E172,'Country Indicator Data'!$B$4:$N$300,10,FALSE)="x","x",ROUND(IF(VLOOKUP($E172,'Country Indicator Data'!$B$4:$N$300,10,FALSE)&gt;T$3,0,IF(VLOOKUP($E172,'Country Indicator Data'!$B$4:$N$300,10,FALSE)&lt;T$4,5,(T$3-VLOOKUP($E172,'Country Indicator Data'!$B$4:$N$300,10,FALSE))/(T$3-T$4)*5)),1))))</f>
        <v>4.3</v>
      </c>
      <c r="U172" s="163">
        <f>IF(LEN(E172)&gt;3,((IF(VLOOKUP($C172,'Regional Crises'!$B$1:$R$66,15,FALSE)="x","x",ROUND(IF(VLOOKUP($C172,'Regional Crises'!$B$1:$R$66,15,FALSE)&gt;U$3,0,IF(VLOOKUP($C172,'Regional Crises'!$B$1:$R$66,15,FALSE)&lt;U$4,5,(U$3-VLOOKUP($C172,'Regional Crises'!$B$1:$R$66,15,FALSE))/(U$3-U$4)*5)),1)))),(IF(VLOOKUP($E172,'Country Indicator Data'!$B$4:$N$300,11,FALSE)="x","x",ROUND(IF(VLOOKUP($E172,'Country Indicator Data'!$B$4:$N$300,11,FALSE)&gt;U$3,0,IF(VLOOKUP($E172,'Country Indicator Data'!$B$4:$N$300,11,FALSE)&lt;U$4,5,(U$3-VLOOKUP($E172,'Country Indicator Data'!$B$4:$N$300,11,FALSE))/(U$3-U$4)*5)),1))))</f>
        <v>4.3</v>
      </c>
      <c r="V172" s="163">
        <f>IF(LEN(E172)&gt;3,((IF(VLOOKUP($C172,'Regional Crises'!$B$1:$R$66,16,FALSE)="x","x",ROUND(IF(VLOOKUP($C172,'Regional Crises'!$B$1:$R$66,16,FALSE)&gt;V$3,0,IF(VLOOKUP($C172,'Regional Crises'!$B$1:$R$66,16,FALSE)&lt;V$4,5,(V$3-VLOOKUP($C172,'Regional Crises'!$B$1:$R$66,16,FALSE))/(V$3-V$4)*5)),1)))),(IF(VLOOKUP($E172,'Country Indicator Data'!$B$4:$N$300,12,FALSE)="x","x",ROUND(IF(VLOOKUP($E172,'Country Indicator Data'!$B$4:$N$300,12,FALSE)&gt;V$3,0,IF(VLOOKUP($E172,'Country Indicator Data'!$B$4:$N$300,12,FALSE)&lt;V$4,5,(V$3-VLOOKUP($E172,'Country Indicator Data'!$B$4:$N$300,12,FALSE))/(V$3-V$4)*5)),1))))</f>
        <v>4.5</v>
      </c>
      <c r="W172" s="163">
        <f t="shared" si="70"/>
        <v>4.3</v>
      </c>
      <c r="X172" s="163">
        <f t="shared" si="71"/>
        <v>3.8</v>
      </c>
      <c r="Y172" s="184">
        <f>IF('Core Indicators'!FC169="x","x",IF('Core Indicators'!FC169&gt;=5,5,IF('Core Indicators'!FC169&gt;=4,4,IF('Core Indicators'!FC169&gt;=3,3,IF('Core Indicators'!FC169&gt;=2,2,IF('Core Indicators'!FC169&gt;=1,1,0))))))</f>
        <v>5</v>
      </c>
      <c r="Z172" s="163">
        <f t="shared" si="72"/>
        <v>5</v>
      </c>
      <c r="AA172" s="184">
        <f>'Crisis Indicator Data'!Y169</f>
        <v>1</v>
      </c>
      <c r="AB172" s="184">
        <f>'Crisis Indicator Data'!Z169</f>
        <v>3</v>
      </c>
      <c r="AC172" s="184">
        <f>'Crisis Indicator Data'!AA169</f>
        <v>3</v>
      </c>
      <c r="AD172" s="184">
        <f>'Crisis Indicator Data'!AB169</f>
        <v>3</v>
      </c>
      <c r="AE172" s="184">
        <f t="shared" si="73"/>
        <v>5</v>
      </c>
      <c r="AF172" s="184">
        <f>'Crisis Indicator Data'!AC169</f>
        <v>2</v>
      </c>
      <c r="AG172" s="184">
        <f>'Crisis Indicator Data'!AD169</f>
        <v>3</v>
      </c>
      <c r="AH172" s="184">
        <f t="shared" si="74"/>
        <v>5</v>
      </c>
      <c r="AI172" s="184">
        <f>'Crisis Indicator Data'!AE169</f>
        <v>3</v>
      </c>
      <c r="AJ172" s="184">
        <f>'Crisis Indicator Data'!AF169</f>
        <v>2</v>
      </c>
      <c r="AK172" s="184">
        <f>'Crisis Indicator Data'!AG169</f>
        <v>3</v>
      </c>
      <c r="AL172" s="184">
        <f t="shared" si="75"/>
        <v>5</v>
      </c>
      <c r="AM172" s="163">
        <f t="shared" si="76"/>
        <v>5</v>
      </c>
      <c r="AN172" s="163">
        <f t="shared" si="77"/>
        <v>5</v>
      </c>
    </row>
    <row r="173" spans="1:40" x14ac:dyDescent="0.35">
      <c r="A173" s="175" t="str">
        <f>'Crisis Indicator Data'!A170</f>
        <v>Mixed migration flows in Yemen</v>
      </c>
      <c r="B173" s="176" t="str">
        <f>'Crisis Indicator Data'!B170</f>
        <v>Displacement</v>
      </c>
      <c r="C173" s="176" t="str">
        <f>'Crisis Indicator Data'!C170</f>
        <v>YEM002</v>
      </c>
      <c r="D173" s="176" t="str">
        <f>'Crisis Indicator Data'!D170</f>
        <v>Yemen</v>
      </c>
      <c r="E173" s="177" t="str">
        <f>'Crisis Indicator Data'!E170</f>
        <v>YEM</v>
      </c>
      <c r="F173" s="163">
        <f>IF(LEN(E173)&gt;3,(IF(VLOOKUP($C173,'Regional Crises'!$B$1:$R$66,7,FALSE)="x","x",ROUND(IF(VLOOKUP($C173,'Regional Crises'!$B$1:$R$66,7,FALSE)&gt;$F$3,5,IF(VLOOKUP($C173,'Regional Crises'!$B$1:$R$66,7,FALSE)&lt;F$4,0,($F$3-VLOOKUP($C173,'Regional Crises'!$B$1:$R$66,7,FALSE))/($F$3-$F$4)*5)),1))),IF(VLOOKUP($E173,'Country Indicator Data'!$B$4:$N$300,3,FALSE)="x","x",ROUND(IF(VLOOKUP($E173,'Country Indicator Data'!$B$4:$N$300,3,FALSE)&gt;$F$3,5,IF(VLOOKUP($E173,'Country Indicator Data'!$B$4:$N$300,3,FALSE)&lt;$F$4,0,($F$3-VLOOKUP($E173,'Country Indicator Data'!$B$4:$N$300,3,FALSE))/($F$3-$F$4)*5)),1)))</f>
        <v>4.3</v>
      </c>
      <c r="G173" s="163">
        <f>IF(LEN(E173)&gt;3,(IF(VLOOKUP($C173,'Regional Crises'!$B$1:$R$66,9,FALSE)="x","x",ROUND(IF(VLOOKUP($C173,'Regional Crises'!$B$1:$R$66,9,FALSE)&gt;G$3,5,IF(VLOOKUP($C173,'Regional Crises'!$B$1:$R$66,9,FALSE)&lt;G$4,0,(G$3-VLOOKUP($C173,'Regional Crises'!$B$1:$R$66,9,FALSE))/(G$3-G$4)*5)),1))),IF(VLOOKUP($E173,'Country Indicator Data'!$B$4:$N$300,5,FALSE)="x","x",ROUND(IF(VLOOKUP($E173,'Country Indicator Data'!$B$4:$N$300,5,FALSE)&gt;G$3,5,IF(VLOOKUP($E173,'Country Indicator Data'!$B$4:$N$300,5,FALSE)&lt;G$4,0,(G$3-VLOOKUP($E173,'Country Indicator Data'!$B$4:$N$300,5,FALSE))/(G$3-G$4)*5)),1)))</f>
        <v>4.2</v>
      </c>
      <c r="H173" s="163">
        <f t="shared" si="65"/>
        <v>4.25</v>
      </c>
      <c r="I173" s="163">
        <f>IF(LEN(E173)&gt;3,(IF(VLOOKUP($C173,'Regional Crises'!$B$1:$R$66,6,FALSE)="x","x",ROUND(IF(VLOOKUP($C173,'Regional Crises'!$B$1:$R$66,6,FALSE)&gt;I$3,5,IF(VLOOKUP($C173,'Regional Crises'!$B$1:$R$66,6,FALSE)&lt;I$4,0,5-(I$3-VLOOKUP($C173,'Regional Crises'!$B$1:$R$66,6,FALSE))/(I$3-I$4)*5)),1))),IF(VLOOKUP($E173,'Country Indicator Data'!$B$4:$N$300,2,FALSE)="x","x",ROUND(IF(VLOOKUP($E173,'Country Indicator Data'!$B$4:$N$300,2,FALSE)&gt;I$3,5,IF(VLOOKUP($E173,'Country Indicator Data'!$B$4:$N$300,2,FALSE)&lt;I$4,0,5-(I$3-VLOOKUP($E173,'Country Indicator Data'!$B$4:$N$300,2,FALSE))/(I$3-I$4)*5)),1)))</f>
        <v>3.1</v>
      </c>
      <c r="J173" s="163">
        <f>IF(LEN(E173)&gt;3,(IF(VLOOKUP($C173,'Regional Crises'!$B$1:$R$66,8,FALSE)="x","x",ROUND(IF(VLOOKUP($C173,'Regional Crises'!$B$1:$R$66,8,FALSE)&gt;J$3,5,IF(VLOOKUP($C173,'Regional Crises'!$B$1:$R$66,8,FALSE)&lt;J$4,0,5-(J$3-VLOOKUP($C173,'Regional Crises'!$B$1:$R$66,8,FALSE))/(J$3-J$4)*5)),1))),IF(VLOOKUP($E173,'Country Indicator Data'!$B$4:$N$300,4,FALSE)="x","x",ROUND(IF(VLOOKUP($E173,'Country Indicator Data'!$B$4:$N$300,4,FALSE)&gt;J$3,5,IF(VLOOKUP($E173,'Country Indicator Data'!$B$4:$N$300,4,FALSE)&lt;J$4,0,5-(J$3-VLOOKUP($E173,'Country Indicator Data'!$B$4:$N$300,4,FALSE))/(J$3-J$4)*5)),1)))</f>
        <v>0</v>
      </c>
      <c r="K173" s="163">
        <f t="shared" si="66"/>
        <v>1.55</v>
      </c>
      <c r="L173" s="163">
        <f>IF(LEN(E173)&gt;3,(IF(VLOOKUP($C173,'Regional Crises'!$B$1:$R$66,10,FALSE)="x","x",ROUND(IF(VLOOKUP($C173,'Regional Crises'!$B$1:$R$66,10,FALSE)&gt;L$3,5,IF(VLOOKUP($C173,'Regional Crises'!$B$1:$R$66,10,FALSE)&lt;L$4,0,5-(L$3-VLOOKUP($C173,'Regional Crises'!$B$1:$R$66,10,FALSE))/(L$3-L$4)*5)),1))),IF(VLOOKUP($E173,'Country Indicator Data'!$B$4:$N$300,6,FALSE)="x","x",ROUND(IF(VLOOKUP($E173,'Country Indicator Data'!$B$4:$N$300,6,FALSE)&gt;L$3,5,IF(VLOOKUP($E173,'Country Indicator Data'!$B$4:$N$300,6,FALSE)&lt;L$4,0,5-(L$3-VLOOKUP($E173,'Country Indicator Data'!$B$4:$N$300,6,FALSE))/(L$3-L$4)*5)),1)))</f>
        <v>5</v>
      </c>
      <c r="M173" s="163">
        <f>IF(LEN(E173)&gt;3,(IF(VLOOKUP($C173,'Regional Crises'!$B$1:$R$66,11,FALSE)="x","x",ROUND(IF(VLOOKUP($C173,'Regional Crises'!$B$1:$R$66,11,FALSE)&gt;M$3,5,IF(VLOOKUP($C173,'Regional Crises'!$B$1:$R$66,11,FALSE)&lt;M$4,0,5-(M$3-VLOOKUP($C173,'Regional Crises'!$B$1:$R$66,11,FALSE))/(M$3-M$4)*5)),1))),IF(VLOOKUP($E173,'Country Indicator Data'!$B$4:$N$300,7,FALSE)="x","x",ROUND(IF(VLOOKUP($E173,'Country Indicator Data'!$B$4:$N$300,7,FALSE)&gt;M$3,5,IF(VLOOKUP($E173,'Country Indicator Data'!$B$4:$N$300,7,FALSE)&lt;M$4,0,5-(M$3-VLOOKUP($E173,'Country Indicator Data'!$B$4:$N$300,7,FALSE))/(M$3-M$4)*5)),1)))</f>
        <v>1.5</v>
      </c>
      <c r="N173" s="163">
        <f t="shared" si="67"/>
        <v>3.25</v>
      </c>
      <c r="O173" s="163">
        <f t="shared" si="68"/>
        <v>3.0166666666666671</v>
      </c>
      <c r="P173" s="163">
        <f>IF(LEN(E173)&gt;3,VLOOKUP(C173,'Regional Crises'!$B$1:$R$69,12,FALSE),VLOOKUP(E173,'Country Indicator Data'!$B$4:$I$300,8,FALSE))</f>
        <v>4</v>
      </c>
      <c r="Q173" s="163">
        <f>IF(LEN(E173)&gt;3,((IF(VLOOKUP($C173,'Regional Crises'!$B$1:$R$66,13,FALSE)="x","x",ROUND(IF(VLOOKUP($C173,'Regional Crises'!$B$1:$R$66,13,FALSE)&gt;Q$3,5,IF(VLOOKUP($C173,'Regional Crises'!$B$1:$R$66,13,FALSE)&lt;Q$4,0,5-(LOG(Q$3)-LOG(VLOOKUP($C173,'Regional Crises'!$B$1:$R$66,13,FALSE)))/(LOG(Q$3)-LOG(Q$4))*5)),1)))),(IF(VLOOKUP($E173,'Country Indicator Data'!$B$4:$N$300,9,FALSE)="x","x",ROUND(IF(VLOOKUP($E173,'Country Indicator Data'!$B$4:$N$300,9,FALSE)&gt;Q$3,5,IF(VLOOKUP($E173,'Country Indicator Data'!$B$4:$N$300,9,FALSE)&lt;Q$4,0,5-(LOG(Q$3)-LOG(VLOOKUP($E173,'Country Indicator Data'!$B$4:$N$300,9,FALSE)))/(LOG(Q$3)-LOG(Q$4))*5)),1))))</f>
        <v>4.3</v>
      </c>
      <c r="R173" s="163">
        <f t="shared" si="69"/>
        <v>4.1500000000000004</v>
      </c>
      <c r="S173" s="163">
        <f>IF(LEN(E173)&gt;3,((IF(VLOOKUP($C173,'Regional Crises'!$B$1:$R$66,17,FALSE)="x","x",ROUND(IF(VLOOKUP($C173,'Regional Crises'!$B$1:$R$66,17,FALSE)&gt;S$3,0,IF(VLOOKUP($C173,'Regional Crises'!$B$1:$R$66,17,FALSE)&lt;S$4,5,(S$3-VLOOKUP($C173,'Regional Crises'!$B$1:$R$66,17,FALSE))/(S$3-S$4)*5)),1)))),(IF(VLOOKUP($E173,'Country Indicator Data'!$B$4:$N$300,13,FALSE)="x","x",ROUND(IF(VLOOKUP($E173,'Country Indicator Data'!$B$4:$N$300,13,FALSE)&gt;S$3,0,IF(VLOOKUP($E173,'Country Indicator Data'!$B$4:$N$300,13,FALSE)&lt;S$4,5,(S$3-VLOOKUP($E173,'Country Indicator Data'!$B$4:$N$300,13,FALSE))/(S$3-S$4)*5)),1))))</f>
        <v>4.2</v>
      </c>
      <c r="T173" s="163">
        <f>IF(LEN(E173)&gt;3,((IF(VLOOKUP($C173,'Regional Crises'!$B$1:$R$66,14,FALSE)="x","x",ROUND(IF(VLOOKUP($C173,'Regional Crises'!$B$1:$R$66,14,FALSE)&gt;T$3,0,IF(VLOOKUP($C173,'Regional Crises'!$B$1:$R$66,14,FALSE)&lt;T$4,5,(T$3-VLOOKUP($C173,'Regional Crises'!$B$1:$R$66,14,FALSE))/(T$3-T$4)*5)),1)))),(IF(VLOOKUP($E173,'Country Indicator Data'!$B$4:$N$300,10,FALSE)="x","x",ROUND(IF(VLOOKUP($E173,'Country Indicator Data'!$B$4:$N$300,10,FALSE)&gt;T$3,0,IF(VLOOKUP($E173,'Country Indicator Data'!$B$4:$N$300,10,FALSE)&lt;T$4,5,(T$3-VLOOKUP($E173,'Country Indicator Data'!$B$4:$N$300,10,FALSE))/(T$3-T$4)*5)),1))))</f>
        <v>4.3</v>
      </c>
      <c r="U173" s="163">
        <f>IF(LEN(E173)&gt;3,((IF(VLOOKUP($C173,'Regional Crises'!$B$1:$R$66,15,FALSE)="x","x",ROUND(IF(VLOOKUP($C173,'Regional Crises'!$B$1:$R$66,15,FALSE)&gt;U$3,0,IF(VLOOKUP($C173,'Regional Crises'!$B$1:$R$66,15,FALSE)&lt;U$4,5,(U$3-VLOOKUP($C173,'Regional Crises'!$B$1:$R$66,15,FALSE))/(U$3-U$4)*5)),1)))),(IF(VLOOKUP($E173,'Country Indicator Data'!$B$4:$N$300,11,FALSE)="x","x",ROUND(IF(VLOOKUP($E173,'Country Indicator Data'!$B$4:$N$300,11,FALSE)&gt;U$3,0,IF(VLOOKUP($E173,'Country Indicator Data'!$B$4:$N$300,11,FALSE)&lt;U$4,5,(U$3-VLOOKUP($E173,'Country Indicator Data'!$B$4:$N$300,11,FALSE))/(U$3-U$4)*5)),1))))</f>
        <v>4.3</v>
      </c>
      <c r="V173" s="163">
        <f>IF(LEN(E173)&gt;3,((IF(VLOOKUP($C173,'Regional Crises'!$B$1:$R$66,16,FALSE)="x","x",ROUND(IF(VLOOKUP($C173,'Regional Crises'!$B$1:$R$66,16,FALSE)&gt;V$3,0,IF(VLOOKUP($C173,'Regional Crises'!$B$1:$R$66,16,FALSE)&lt;V$4,5,(V$3-VLOOKUP($C173,'Regional Crises'!$B$1:$R$66,16,FALSE))/(V$3-V$4)*5)),1)))),(IF(VLOOKUP($E173,'Country Indicator Data'!$B$4:$N$300,12,FALSE)="x","x",ROUND(IF(VLOOKUP($E173,'Country Indicator Data'!$B$4:$N$300,12,FALSE)&gt;V$3,0,IF(VLOOKUP($E173,'Country Indicator Data'!$B$4:$N$300,12,FALSE)&lt;V$4,5,(V$3-VLOOKUP($E173,'Country Indicator Data'!$B$4:$N$300,12,FALSE))/(V$3-V$4)*5)),1))))</f>
        <v>4.5</v>
      </c>
      <c r="W173" s="163">
        <f t="shared" si="70"/>
        <v>4.3</v>
      </c>
      <c r="X173" s="163">
        <f t="shared" si="71"/>
        <v>3.8</v>
      </c>
      <c r="Y173" s="184">
        <f>IF('Core Indicators'!FC170="x","x",IF('Core Indicators'!FC170&gt;=5,5,IF('Core Indicators'!FC170&gt;=4,4,IF('Core Indicators'!FC170&gt;=3,3,IF('Core Indicators'!FC170&gt;=2,2,IF('Core Indicators'!FC170&gt;=1,1,0))))))</f>
        <v>1</v>
      </c>
      <c r="Z173" s="163">
        <f t="shared" si="72"/>
        <v>1</v>
      </c>
      <c r="AA173" s="184">
        <f>'Crisis Indicator Data'!Y170</f>
        <v>1</v>
      </c>
      <c r="AB173" s="184">
        <f>'Crisis Indicator Data'!Z170</f>
        <v>3</v>
      </c>
      <c r="AC173" s="184">
        <f>'Crisis Indicator Data'!AA170</f>
        <v>1</v>
      </c>
      <c r="AD173" s="184">
        <f>'Crisis Indicator Data'!AB170</f>
        <v>3</v>
      </c>
      <c r="AE173" s="184">
        <f t="shared" si="73"/>
        <v>4</v>
      </c>
      <c r="AF173" s="184">
        <f>'Crisis Indicator Data'!AC170</f>
        <v>0</v>
      </c>
      <c r="AG173" s="184">
        <f>'Crisis Indicator Data'!AD170</f>
        <v>2</v>
      </c>
      <c r="AH173" s="184">
        <f t="shared" si="74"/>
        <v>2</v>
      </c>
      <c r="AI173" s="184">
        <f>'Crisis Indicator Data'!AE170</f>
        <v>3</v>
      </c>
      <c r="AJ173" s="184">
        <f>'Crisis Indicator Data'!AF170</f>
        <v>2</v>
      </c>
      <c r="AK173" s="184">
        <f>'Crisis Indicator Data'!AG170</f>
        <v>1</v>
      </c>
      <c r="AL173" s="184">
        <f t="shared" si="75"/>
        <v>4</v>
      </c>
      <c r="AM173" s="163">
        <f t="shared" si="76"/>
        <v>3</v>
      </c>
      <c r="AN173" s="163">
        <f t="shared" si="77"/>
        <v>2</v>
      </c>
    </row>
    <row r="174" spans="1:40" x14ac:dyDescent="0.35">
      <c r="A174" s="175" t="str">
        <f>'Crisis Indicator Data'!A171</f>
        <v>Drought in Zambia</v>
      </c>
      <c r="B174" s="176" t="str">
        <f>'Crisis Indicator Data'!B171</f>
        <v>Drought,Food Security</v>
      </c>
      <c r="C174" s="176" t="str">
        <f>'Crisis Indicator Data'!C171</f>
        <v>ZMB002</v>
      </c>
      <c r="D174" s="176" t="str">
        <f>'Crisis Indicator Data'!D171</f>
        <v>Zambia</v>
      </c>
      <c r="E174" s="177" t="str">
        <f>'Crisis Indicator Data'!E171</f>
        <v>ZMB</v>
      </c>
      <c r="F174" s="163">
        <f>IF(LEN(E174)&gt;3,(IF(VLOOKUP($C174,'Regional Crises'!$B$1:$R$66,7,FALSE)="x","x",ROUND(IF(VLOOKUP($C174,'Regional Crises'!$B$1:$R$66,7,FALSE)&gt;$F$3,5,IF(VLOOKUP($C174,'Regional Crises'!$B$1:$R$66,7,FALSE)&lt;F$4,0,($F$3-VLOOKUP($C174,'Regional Crises'!$B$1:$R$66,7,FALSE))/($F$3-$F$4)*5)),1))),IF(VLOOKUP($E174,'Country Indicator Data'!$B$4:$N$300,3,FALSE)="x","x",ROUND(IF(VLOOKUP($E174,'Country Indicator Data'!$B$4:$N$300,3,FALSE)&gt;$F$3,5,IF(VLOOKUP($E174,'Country Indicator Data'!$B$4:$N$300,3,FALSE)&lt;$F$4,0,($F$3-VLOOKUP($E174,'Country Indicator Data'!$B$4:$N$300,3,FALSE))/($F$3-$F$4)*5)),1)))</f>
        <v>2.1</v>
      </c>
      <c r="G174" s="163">
        <f>IF(LEN(E174)&gt;3,(IF(VLOOKUP($C174,'Regional Crises'!$B$1:$R$66,9,FALSE)="x","x",ROUND(IF(VLOOKUP($C174,'Regional Crises'!$B$1:$R$66,9,FALSE)&gt;G$3,5,IF(VLOOKUP($C174,'Regional Crises'!$B$1:$R$66,9,FALSE)&lt;G$4,0,(G$3-VLOOKUP($C174,'Regional Crises'!$B$1:$R$66,9,FALSE))/(G$3-G$4)*5)),1))),IF(VLOOKUP($E174,'Country Indicator Data'!$B$4:$N$300,5,FALSE)="x","x",ROUND(IF(VLOOKUP($E174,'Country Indicator Data'!$B$4:$N$300,5,FALSE)&gt;G$3,5,IF(VLOOKUP($E174,'Country Indicator Data'!$B$4:$N$300,5,FALSE)&lt;G$4,0,(G$3-VLOOKUP($E174,'Country Indicator Data'!$B$4:$N$300,5,FALSE))/(G$3-G$4)*5)),1)))</f>
        <v>1.9</v>
      </c>
      <c r="H174" s="163">
        <f t="shared" si="65"/>
        <v>2</v>
      </c>
      <c r="I174" s="163">
        <f>IF(LEN(E174)&gt;3,(IF(VLOOKUP($C174,'Regional Crises'!$B$1:$R$66,6,FALSE)="x","x",ROUND(IF(VLOOKUP($C174,'Regional Crises'!$B$1:$R$66,6,FALSE)&gt;I$3,5,IF(VLOOKUP($C174,'Regional Crises'!$B$1:$R$66,6,FALSE)&lt;I$4,0,5-(I$3-VLOOKUP($C174,'Regional Crises'!$B$1:$R$66,6,FALSE))/(I$3-I$4)*5)),1))),IF(VLOOKUP($E174,'Country Indicator Data'!$B$4:$N$300,2,FALSE)="x","x",ROUND(IF(VLOOKUP($E174,'Country Indicator Data'!$B$4:$N$300,2,FALSE)&gt;I$3,5,IF(VLOOKUP($E174,'Country Indicator Data'!$B$4:$N$300,2,FALSE)&lt;I$4,0,5-(I$3-VLOOKUP($E174,'Country Indicator Data'!$B$4:$N$300,2,FALSE))/(I$3-I$4)*5)),1)))</f>
        <v>3.5</v>
      </c>
      <c r="J174" s="163">
        <f>IF(LEN(E174)&gt;3,(IF(VLOOKUP($C174,'Regional Crises'!$B$1:$R$66,8,FALSE)="x","x",ROUND(IF(VLOOKUP($C174,'Regional Crises'!$B$1:$R$66,8,FALSE)&gt;J$3,5,IF(VLOOKUP($C174,'Regional Crises'!$B$1:$R$66,8,FALSE)&lt;J$4,0,5-(J$3-VLOOKUP($C174,'Regional Crises'!$B$1:$R$66,8,FALSE))/(J$3-J$4)*5)),1))),IF(VLOOKUP($E174,'Country Indicator Data'!$B$4:$N$300,4,FALSE)="x","x",ROUND(IF(VLOOKUP($E174,'Country Indicator Data'!$B$4:$N$300,4,FALSE)&gt;J$3,5,IF(VLOOKUP($E174,'Country Indicator Data'!$B$4:$N$300,4,FALSE)&lt;J$4,0,5-(J$3-VLOOKUP($E174,'Country Indicator Data'!$B$4:$N$300,4,FALSE))/(J$3-J$4)*5)),1)))</f>
        <v>0</v>
      </c>
      <c r="K174" s="163">
        <f t="shared" si="66"/>
        <v>1.75</v>
      </c>
      <c r="L174" s="163">
        <f>IF(LEN(E174)&gt;3,(IF(VLOOKUP($C174,'Regional Crises'!$B$1:$R$66,10,FALSE)="x","x",ROUND(IF(VLOOKUP($C174,'Regional Crises'!$B$1:$R$66,10,FALSE)&gt;L$3,5,IF(VLOOKUP($C174,'Regional Crises'!$B$1:$R$66,10,FALSE)&lt;L$4,0,5-(L$3-VLOOKUP($C174,'Regional Crises'!$B$1:$R$66,10,FALSE))/(L$3-L$4)*5)),1))),IF(VLOOKUP($E174,'Country Indicator Data'!$B$4:$N$300,6,FALSE)="x","x",ROUND(IF(VLOOKUP($E174,'Country Indicator Data'!$B$4:$N$300,6,FALSE)&gt;L$3,5,IF(VLOOKUP($E174,'Country Indicator Data'!$B$4:$N$300,6,FALSE)&lt;L$4,0,5-(L$3-VLOOKUP($E174,'Country Indicator Data'!$B$4:$N$300,6,FALSE))/(L$3-L$4)*5)),1)))</f>
        <v>3.6</v>
      </c>
      <c r="M174" s="163">
        <f>IF(LEN(E174)&gt;3,(IF(VLOOKUP($C174,'Regional Crises'!$B$1:$R$66,11,FALSE)="x","x",ROUND(IF(VLOOKUP($C174,'Regional Crises'!$B$1:$R$66,11,FALSE)&gt;M$3,5,IF(VLOOKUP($C174,'Regional Crises'!$B$1:$R$66,11,FALSE)&lt;M$4,0,5-(M$3-VLOOKUP($C174,'Regional Crises'!$B$1:$R$66,11,FALSE))/(M$3-M$4)*5)),1))),IF(VLOOKUP($E174,'Country Indicator Data'!$B$4:$N$300,7,FALSE)="x","x",ROUND(IF(VLOOKUP($E174,'Country Indicator Data'!$B$4:$N$300,7,FALSE)&gt;M$3,5,IF(VLOOKUP($E174,'Country Indicator Data'!$B$4:$N$300,7,FALSE)&lt;M$4,0,5-(M$3-VLOOKUP($E174,'Country Indicator Data'!$B$4:$N$300,7,FALSE))/(M$3-M$4)*5)),1)))</f>
        <v>3.3</v>
      </c>
      <c r="N174" s="163">
        <f t="shared" si="67"/>
        <v>3.45</v>
      </c>
      <c r="O174" s="163">
        <f t="shared" si="68"/>
        <v>2.4</v>
      </c>
      <c r="P174" s="163">
        <f>IF(LEN(E174)&gt;3,VLOOKUP(C174,'Regional Crises'!$B$1:$R$69,12,FALSE),VLOOKUP(E174,'Country Indicator Data'!$B$4:$I$300,8,FALSE))</f>
        <v>0</v>
      </c>
      <c r="Q174" s="163">
        <f>IF(LEN(E174)&gt;3,((IF(VLOOKUP($C174,'Regional Crises'!$B$1:$R$66,13,FALSE)="x","x",ROUND(IF(VLOOKUP($C174,'Regional Crises'!$B$1:$R$66,13,FALSE)&gt;Q$3,5,IF(VLOOKUP($C174,'Regional Crises'!$B$1:$R$66,13,FALSE)&lt;Q$4,0,5-(LOG(Q$3)-LOG(VLOOKUP($C174,'Regional Crises'!$B$1:$R$66,13,FALSE)))/(LOG(Q$3)-LOG(Q$4))*5)),1)))),(IF(VLOOKUP($E174,'Country Indicator Data'!$B$4:$N$300,9,FALSE)="x","x",ROUND(IF(VLOOKUP($E174,'Country Indicator Data'!$B$4:$N$300,9,FALSE)&gt;Q$3,5,IF(VLOOKUP($E174,'Country Indicator Data'!$B$4:$N$300,9,FALSE)&lt;Q$4,0,5-(LOG(Q$3)-LOG(VLOOKUP($E174,'Country Indicator Data'!$B$4:$N$300,9,FALSE)))/(LOG(Q$3)-LOG(Q$4))*5)),1))))</f>
        <v>4.0999999999999996</v>
      </c>
      <c r="R174" s="163">
        <f t="shared" si="69"/>
        <v>2.0499999999999998</v>
      </c>
      <c r="S174" s="163">
        <f>IF(LEN(E174)&gt;3,((IF(VLOOKUP($C174,'Regional Crises'!$B$1:$R$66,17,FALSE)="x","x",ROUND(IF(VLOOKUP($C174,'Regional Crises'!$B$1:$R$66,17,FALSE)&gt;S$3,0,IF(VLOOKUP($C174,'Regional Crises'!$B$1:$R$66,17,FALSE)&lt;S$4,5,(S$3-VLOOKUP($C174,'Regional Crises'!$B$1:$R$66,17,FALSE))/(S$3-S$4)*5)),1)))),(IF(VLOOKUP($E174,'Country Indicator Data'!$B$4:$N$300,13,FALSE)="x","x",ROUND(IF(VLOOKUP($E174,'Country Indicator Data'!$B$4:$N$300,13,FALSE)&gt;S$3,0,IF(VLOOKUP($E174,'Country Indicator Data'!$B$4:$N$300,13,FALSE)&lt;S$4,5,(S$3-VLOOKUP($E174,'Country Indicator Data'!$B$4:$N$300,13,FALSE))/(S$3-S$4)*5)),1))))</f>
        <v>3.2</v>
      </c>
      <c r="T174" s="163">
        <f>IF(LEN(E174)&gt;3,((IF(VLOOKUP($C174,'Regional Crises'!$B$1:$R$66,14,FALSE)="x","x",ROUND(IF(VLOOKUP($C174,'Regional Crises'!$B$1:$R$66,14,FALSE)&gt;T$3,0,IF(VLOOKUP($C174,'Regional Crises'!$B$1:$R$66,14,FALSE)&lt;T$4,5,(T$3-VLOOKUP($C174,'Regional Crises'!$B$1:$R$66,14,FALSE))/(T$3-T$4)*5)),1)))),(IF(VLOOKUP($E174,'Country Indicator Data'!$B$4:$N$300,10,FALSE)="x","x",ROUND(IF(VLOOKUP($E174,'Country Indicator Data'!$B$4:$N$300,10,FALSE)&gt;T$3,0,IF(VLOOKUP($E174,'Country Indicator Data'!$B$4:$N$300,10,FALSE)&lt;T$4,5,(T$3-VLOOKUP($E174,'Country Indicator Data'!$B$4:$N$300,10,FALSE))/(T$3-T$4)*5)),1))))</f>
        <v>3</v>
      </c>
      <c r="U174" s="163">
        <f>IF(LEN(E174)&gt;3,((IF(VLOOKUP($C174,'Regional Crises'!$B$1:$R$66,15,FALSE)="x","x",ROUND(IF(VLOOKUP($C174,'Regional Crises'!$B$1:$R$66,15,FALSE)&gt;U$3,0,IF(VLOOKUP($C174,'Regional Crises'!$B$1:$R$66,15,FALSE)&lt;U$4,5,(U$3-VLOOKUP($C174,'Regional Crises'!$B$1:$R$66,15,FALSE))/(U$3-U$4)*5)),1)))),(IF(VLOOKUP($E174,'Country Indicator Data'!$B$4:$N$300,11,FALSE)="x","x",ROUND(IF(VLOOKUP($E174,'Country Indicator Data'!$B$4:$N$300,11,FALSE)&gt;U$3,0,IF(VLOOKUP($E174,'Country Indicator Data'!$B$4:$N$300,11,FALSE)&lt;U$4,5,(U$3-VLOOKUP($E174,'Country Indicator Data'!$B$4:$N$300,11,FALSE))/(U$3-U$4)*5)),1))))</f>
        <v>2.2999999999999998</v>
      </c>
      <c r="V174" s="163">
        <f>IF(LEN(E174)&gt;3,((IF(VLOOKUP($C174,'Regional Crises'!$B$1:$R$66,16,FALSE)="x","x",ROUND(IF(VLOOKUP($C174,'Regional Crises'!$B$1:$R$66,16,FALSE)&gt;V$3,0,IF(VLOOKUP($C174,'Regional Crises'!$B$1:$R$66,16,FALSE)&lt;V$4,5,(V$3-VLOOKUP($C174,'Regional Crises'!$B$1:$R$66,16,FALSE))/(V$3-V$4)*5)),1)))),(IF(VLOOKUP($E174,'Country Indicator Data'!$B$4:$N$300,12,FALSE)="x","x",ROUND(IF(VLOOKUP($E174,'Country Indicator Data'!$B$4:$N$300,12,FALSE)&gt;V$3,0,IF(VLOOKUP($E174,'Country Indicator Data'!$B$4:$N$300,12,FALSE)&lt;V$4,5,(V$3-VLOOKUP($E174,'Country Indicator Data'!$B$4:$N$300,12,FALSE))/(V$3-V$4)*5)),1))))</f>
        <v>2.2999999999999998</v>
      </c>
      <c r="W174" s="163">
        <f t="shared" si="70"/>
        <v>2.7</v>
      </c>
      <c r="X174" s="163">
        <f t="shared" si="71"/>
        <v>2.4</v>
      </c>
      <c r="Y174" s="184">
        <f>IF('Core Indicators'!FC171="x","x",IF('Core Indicators'!FC171&gt;=5,5,IF('Core Indicators'!FC171&gt;=4,4,IF('Core Indicators'!FC171&gt;=3,3,IF('Core Indicators'!FC171&gt;=2,2,IF('Core Indicators'!FC171&gt;=1,1,0))))))</f>
        <v>3</v>
      </c>
      <c r="Z174" s="163">
        <f t="shared" si="72"/>
        <v>3</v>
      </c>
      <c r="AA174" s="184">
        <f>'Crisis Indicator Data'!Y171</f>
        <v>1</v>
      </c>
      <c r="AB174" s="184">
        <f>'Crisis Indicator Data'!Z171</f>
        <v>0</v>
      </c>
      <c r="AC174" s="184">
        <f>'Crisis Indicator Data'!AA171</f>
        <v>1</v>
      </c>
      <c r="AD174" s="184">
        <f>'Crisis Indicator Data'!AB171</f>
        <v>0</v>
      </c>
      <c r="AE174" s="184">
        <f t="shared" si="73"/>
        <v>2</v>
      </c>
      <c r="AF174" s="184">
        <f>'Crisis Indicator Data'!AC171</f>
        <v>0</v>
      </c>
      <c r="AG174" s="184">
        <f>'Crisis Indicator Data'!AD171</f>
        <v>0</v>
      </c>
      <c r="AH174" s="184">
        <f t="shared" si="74"/>
        <v>0</v>
      </c>
      <c r="AI174" s="184">
        <f>'Crisis Indicator Data'!AE171</f>
        <v>0</v>
      </c>
      <c r="AJ174" s="184">
        <f>'Crisis Indicator Data'!AF171</f>
        <v>0</v>
      </c>
      <c r="AK174" s="184">
        <f>'Crisis Indicator Data'!AG171</f>
        <v>2</v>
      </c>
      <c r="AL174" s="184">
        <f t="shared" si="75"/>
        <v>2</v>
      </c>
      <c r="AM174" s="163">
        <f t="shared" si="76"/>
        <v>1</v>
      </c>
      <c r="AN174" s="163">
        <f t="shared" si="77"/>
        <v>2</v>
      </c>
    </row>
    <row r="175" spans="1:40" x14ac:dyDescent="0.35">
      <c r="A175" s="175" t="str">
        <f>'Crisis Indicator Data'!A172</f>
        <v>Complex crisis in Zimbabwe</v>
      </c>
      <c r="B175" s="176" t="str">
        <f>'Crisis Indicator Data'!B172</f>
        <v>Socio-political,Drought,Food Security</v>
      </c>
      <c r="C175" s="176" t="str">
        <f>'Crisis Indicator Data'!C172</f>
        <v>ZWE001</v>
      </c>
      <c r="D175" s="176" t="str">
        <f>'Crisis Indicator Data'!D172</f>
        <v>Zimbabwe</v>
      </c>
      <c r="E175" s="177" t="str">
        <f>'Crisis Indicator Data'!E172</f>
        <v>ZWE</v>
      </c>
      <c r="F175" s="163">
        <f>IF(LEN(E175)&gt;3,(IF(VLOOKUP($C175,'Regional Crises'!$B$1:$R$66,7,FALSE)="x","x",ROUND(IF(VLOOKUP($C175,'Regional Crises'!$B$1:$R$66,7,FALSE)&gt;$F$3,5,IF(VLOOKUP($C175,'Regional Crises'!$B$1:$R$66,7,FALSE)&lt;F$4,0,($F$3-VLOOKUP($C175,'Regional Crises'!$B$1:$R$66,7,FALSE))/($F$3-$F$4)*5)),1))),IF(VLOOKUP($E175,'Country Indicator Data'!$B$4:$N$300,3,FALSE)="x","x",ROUND(IF(VLOOKUP($E175,'Country Indicator Data'!$B$4:$N$300,3,FALSE)&gt;$F$3,5,IF(VLOOKUP($E175,'Country Indicator Data'!$B$4:$N$300,3,FALSE)&lt;$F$4,0,($F$3-VLOOKUP($E175,'Country Indicator Data'!$B$4:$N$300,3,FALSE))/($F$3-$F$4)*5)),1)))</f>
        <v>5</v>
      </c>
      <c r="G175" s="163">
        <f>IF(LEN(E175)&gt;3,(IF(VLOOKUP($C175,'Regional Crises'!$B$1:$R$66,9,FALSE)="x","x",ROUND(IF(VLOOKUP($C175,'Regional Crises'!$B$1:$R$66,9,FALSE)&gt;G$3,5,IF(VLOOKUP($C175,'Regional Crises'!$B$1:$R$66,9,FALSE)&lt;G$4,0,(G$3-VLOOKUP($C175,'Regional Crises'!$B$1:$R$66,9,FALSE))/(G$3-G$4)*5)),1))),IF(VLOOKUP($E175,'Country Indicator Data'!$B$4:$N$300,5,FALSE)="x","x",ROUND(IF(VLOOKUP($E175,'Country Indicator Data'!$B$4:$N$300,5,FALSE)&gt;G$3,5,IF(VLOOKUP($E175,'Country Indicator Data'!$B$4:$N$300,5,FALSE)&lt;G$4,0,(G$3-VLOOKUP($E175,'Country Indicator Data'!$B$4:$N$300,5,FALSE))/(G$3-G$4)*5)),1)))</f>
        <v>3</v>
      </c>
      <c r="H175" s="163">
        <f t="shared" si="65"/>
        <v>4</v>
      </c>
      <c r="I175" s="163">
        <f>IF(LEN(E175)&gt;3,(IF(VLOOKUP($C175,'Regional Crises'!$B$1:$R$66,6,FALSE)="x","x",ROUND(IF(VLOOKUP($C175,'Regional Crises'!$B$1:$R$66,6,FALSE)&gt;I$3,5,IF(VLOOKUP($C175,'Regional Crises'!$B$1:$R$66,6,FALSE)&lt;I$4,0,5-(I$3-VLOOKUP($C175,'Regional Crises'!$B$1:$R$66,6,FALSE))/(I$3-I$4)*5)),1))),IF(VLOOKUP($E175,'Country Indicator Data'!$B$4:$N$300,2,FALSE)="x","x",ROUND(IF(VLOOKUP($E175,'Country Indicator Data'!$B$4:$N$300,2,FALSE)&gt;I$3,5,IF(VLOOKUP($E175,'Country Indicator Data'!$B$4:$N$300,2,FALSE)&lt;I$4,0,5-(I$3-VLOOKUP($E175,'Country Indicator Data'!$B$4:$N$300,2,FALSE))/(I$3-I$4)*5)),1)))</f>
        <v>1.5</v>
      </c>
      <c r="J175" s="163">
        <f>IF(LEN(E175)&gt;3,(IF(VLOOKUP($C175,'Regional Crises'!$B$1:$R$66,8,FALSE)="x","x",ROUND(IF(VLOOKUP($C175,'Regional Crises'!$B$1:$R$66,8,FALSE)&gt;J$3,5,IF(VLOOKUP($C175,'Regional Crises'!$B$1:$R$66,8,FALSE)&lt;J$4,0,5-(J$3-VLOOKUP($C175,'Regional Crises'!$B$1:$R$66,8,FALSE))/(J$3-J$4)*5)),1))),IF(VLOOKUP($E175,'Country Indicator Data'!$B$4:$N$300,4,FALSE)="x","x",ROUND(IF(VLOOKUP($E175,'Country Indicator Data'!$B$4:$N$300,4,FALSE)&gt;J$3,5,IF(VLOOKUP($E175,'Country Indicator Data'!$B$4:$N$300,4,FALSE)&lt;J$4,0,5-(J$3-VLOOKUP($E175,'Country Indicator Data'!$B$4:$N$300,4,FALSE))/(J$3-J$4)*5)),1)))</f>
        <v>0.3</v>
      </c>
      <c r="K175" s="163">
        <f t="shared" si="66"/>
        <v>0.9</v>
      </c>
      <c r="L175" s="163">
        <f>IF(LEN(E175)&gt;3,(IF(VLOOKUP($C175,'Regional Crises'!$B$1:$R$66,10,FALSE)="x","x",ROUND(IF(VLOOKUP($C175,'Regional Crises'!$B$1:$R$66,10,FALSE)&gt;L$3,5,IF(VLOOKUP($C175,'Regional Crises'!$B$1:$R$66,10,FALSE)&lt;L$4,0,5-(L$3-VLOOKUP($C175,'Regional Crises'!$B$1:$R$66,10,FALSE))/(L$3-L$4)*5)),1))),IF(VLOOKUP($E175,'Country Indicator Data'!$B$4:$N$300,6,FALSE)="x","x",ROUND(IF(VLOOKUP($E175,'Country Indicator Data'!$B$4:$N$300,6,FALSE)&gt;L$3,5,IF(VLOOKUP($E175,'Country Indicator Data'!$B$4:$N$300,6,FALSE)&lt;L$4,0,5-(L$3-VLOOKUP($E175,'Country Indicator Data'!$B$4:$N$300,6,FALSE))/(L$3-L$4)*5)),1)))</f>
        <v>3.5</v>
      </c>
      <c r="M175" s="163">
        <f>IF(LEN(E175)&gt;3,(IF(VLOOKUP($C175,'Regional Crises'!$B$1:$R$66,11,FALSE)="x","x",ROUND(IF(VLOOKUP($C175,'Regional Crises'!$B$1:$R$66,11,FALSE)&gt;M$3,5,IF(VLOOKUP($C175,'Regional Crises'!$B$1:$R$66,11,FALSE)&lt;M$4,0,5-(M$3-VLOOKUP($C175,'Regional Crises'!$B$1:$R$66,11,FALSE))/(M$3-M$4)*5)),1))),IF(VLOOKUP($E175,'Country Indicator Data'!$B$4:$N$300,7,FALSE)="x","x",ROUND(IF(VLOOKUP($E175,'Country Indicator Data'!$B$4:$N$300,7,FALSE)&gt;M$3,5,IF(VLOOKUP($E175,'Country Indicator Data'!$B$4:$N$300,7,FALSE)&lt;M$4,0,5-(M$3-VLOOKUP($E175,'Country Indicator Data'!$B$4:$N$300,7,FALSE))/(M$3-M$4)*5)),1)))</f>
        <v>3.2</v>
      </c>
      <c r="N175" s="163">
        <f t="shared" si="67"/>
        <v>3.35</v>
      </c>
      <c r="O175" s="163">
        <f t="shared" si="68"/>
        <v>2.75</v>
      </c>
      <c r="P175" s="163">
        <f>IF(LEN(E175)&gt;3,VLOOKUP(C175,'Regional Crises'!$B$1:$R$69,12,FALSE),VLOOKUP(E175,'Country Indicator Data'!$B$4:$I$300,8,FALSE))</f>
        <v>3</v>
      </c>
      <c r="Q175" s="163">
        <f>IF(LEN(E175)&gt;3,((IF(VLOOKUP($C175,'Regional Crises'!$B$1:$R$66,13,FALSE)="x","x",ROUND(IF(VLOOKUP($C175,'Regional Crises'!$B$1:$R$66,13,FALSE)&gt;Q$3,5,IF(VLOOKUP($C175,'Regional Crises'!$B$1:$R$66,13,FALSE)&lt;Q$4,0,5-(LOG(Q$3)-LOG(VLOOKUP($C175,'Regional Crises'!$B$1:$R$66,13,FALSE)))/(LOG(Q$3)-LOG(Q$4))*5)),1)))),(IF(VLOOKUP($E175,'Country Indicator Data'!$B$4:$N$300,9,FALSE)="x","x",ROUND(IF(VLOOKUP($E175,'Country Indicator Data'!$B$4:$N$300,9,FALSE)&gt;Q$3,5,IF(VLOOKUP($E175,'Country Indicator Data'!$B$4:$N$300,9,FALSE)&lt;Q$4,0,5-(LOG(Q$3)-LOG(VLOOKUP($E175,'Country Indicator Data'!$B$4:$N$300,9,FALSE)))/(LOG(Q$3)-LOG(Q$4))*5)),1))))</f>
        <v>4.0999999999999996</v>
      </c>
      <c r="R175" s="163">
        <f t="shared" si="69"/>
        <v>3.55</v>
      </c>
      <c r="S175" s="163">
        <f>IF(LEN(E175)&gt;3,((IF(VLOOKUP($C175,'Regional Crises'!$B$1:$R$66,17,FALSE)="x","x",ROUND(IF(VLOOKUP($C175,'Regional Crises'!$B$1:$R$66,17,FALSE)&gt;S$3,0,IF(VLOOKUP($C175,'Regional Crises'!$B$1:$R$66,17,FALSE)&lt;S$4,5,(S$3-VLOOKUP($C175,'Regional Crises'!$B$1:$R$66,17,FALSE))/(S$3-S$4)*5)),1)))),(IF(VLOOKUP($E175,'Country Indicator Data'!$B$4:$N$300,13,FALSE)="x","x",ROUND(IF(VLOOKUP($E175,'Country Indicator Data'!$B$4:$N$300,13,FALSE)&gt;S$3,0,IF(VLOOKUP($E175,'Country Indicator Data'!$B$4:$N$300,13,FALSE)&lt;S$4,5,(S$3-VLOOKUP($E175,'Country Indicator Data'!$B$4:$N$300,13,FALSE))/(S$3-S$4)*5)),1))))</f>
        <v>3.8</v>
      </c>
      <c r="T175" s="163">
        <f>IF(LEN(E175)&gt;3,((IF(VLOOKUP($C175,'Regional Crises'!$B$1:$R$66,14,FALSE)="x","x",ROUND(IF(VLOOKUP($C175,'Regional Crises'!$B$1:$R$66,14,FALSE)&gt;T$3,0,IF(VLOOKUP($C175,'Regional Crises'!$B$1:$R$66,14,FALSE)&lt;T$4,5,(T$3-VLOOKUP($C175,'Regional Crises'!$B$1:$R$66,14,FALSE))/(T$3-T$4)*5)),1)))),(IF(VLOOKUP($E175,'Country Indicator Data'!$B$4:$N$300,10,FALSE)="x","x",ROUND(IF(VLOOKUP($E175,'Country Indicator Data'!$B$4:$N$300,10,FALSE)&gt;T$3,0,IF(VLOOKUP($E175,'Country Indicator Data'!$B$4:$N$300,10,FALSE)&lt;T$4,5,(T$3-VLOOKUP($E175,'Country Indicator Data'!$B$4:$N$300,10,FALSE))/(T$3-T$4)*5)),1))))</f>
        <v>3.7</v>
      </c>
      <c r="U175" s="163">
        <f>IF(LEN(E175)&gt;3,((IF(VLOOKUP($C175,'Regional Crises'!$B$1:$R$66,15,FALSE)="x","x",ROUND(IF(VLOOKUP($C175,'Regional Crises'!$B$1:$R$66,15,FALSE)&gt;U$3,0,IF(VLOOKUP($C175,'Regional Crises'!$B$1:$R$66,15,FALSE)&lt;U$4,5,(U$3-VLOOKUP($C175,'Regional Crises'!$B$1:$R$66,15,FALSE))/(U$3-U$4)*5)),1)))),(IF(VLOOKUP($E175,'Country Indicator Data'!$B$4:$N$300,11,FALSE)="x","x",ROUND(IF(VLOOKUP($E175,'Country Indicator Data'!$B$4:$N$300,11,FALSE)&gt;U$3,0,IF(VLOOKUP($E175,'Country Indicator Data'!$B$4:$N$300,11,FALSE)&lt;U$4,5,(U$3-VLOOKUP($E175,'Country Indicator Data'!$B$4:$N$300,11,FALSE))/(U$3-U$4)*5)),1))))</f>
        <v>3.4</v>
      </c>
      <c r="V175" s="163">
        <f>IF(LEN(E175)&gt;3,((IF(VLOOKUP($C175,'Regional Crises'!$B$1:$R$66,16,FALSE)="x","x",ROUND(IF(VLOOKUP($C175,'Regional Crises'!$B$1:$R$66,16,FALSE)&gt;V$3,0,IF(VLOOKUP($C175,'Regional Crises'!$B$1:$R$66,16,FALSE)&lt;V$4,5,(V$3-VLOOKUP($C175,'Regional Crises'!$B$1:$R$66,16,FALSE))/(V$3-V$4)*5)),1)))),(IF(VLOOKUP($E175,'Country Indicator Data'!$B$4:$N$300,12,FALSE)="x","x",ROUND(IF(VLOOKUP($E175,'Country Indicator Data'!$B$4:$N$300,12,FALSE)&gt;V$3,0,IF(VLOOKUP($E175,'Country Indicator Data'!$B$4:$N$300,12,FALSE)&lt;V$4,5,(V$3-VLOOKUP($E175,'Country Indicator Data'!$B$4:$N$300,12,FALSE))/(V$3-V$4)*5)),1))))</f>
        <v>3.7</v>
      </c>
      <c r="W175" s="163">
        <f t="shared" si="70"/>
        <v>3.7</v>
      </c>
      <c r="X175" s="163">
        <f t="shared" si="71"/>
        <v>3.3</v>
      </c>
      <c r="Y175" s="184">
        <f>IF('Core Indicators'!FC172="x","x",IF('Core Indicators'!FC172&gt;=5,5,IF('Core Indicators'!FC172&gt;=4,4,IF('Core Indicators'!FC172&gt;=3,3,IF('Core Indicators'!FC172&gt;=2,2,IF('Core Indicators'!FC172&gt;=1,1,0))))))</f>
        <v>4</v>
      </c>
      <c r="Z175" s="163">
        <f t="shared" si="72"/>
        <v>4</v>
      </c>
      <c r="AA175" s="184">
        <f>'Crisis Indicator Data'!Y172</f>
        <v>2</v>
      </c>
      <c r="AB175" s="184">
        <f>'Crisis Indicator Data'!Z172</f>
        <v>0</v>
      </c>
      <c r="AC175" s="184">
        <f>'Crisis Indicator Data'!AA172</f>
        <v>2</v>
      </c>
      <c r="AD175" s="184">
        <f>'Crisis Indicator Data'!AB172</f>
        <v>0</v>
      </c>
      <c r="AE175" s="184">
        <f t="shared" si="73"/>
        <v>2</v>
      </c>
      <c r="AF175" s="184">
        <f>'Crisis Indicator Data'!AC172</f>
        <v>2</v>
      </c>
      <c r="AG175" s="184">
        <f>'Crisis Indicator Data'!AD172</f>
        <v>0</v>
      </c>
      <c r="AH175" s="184">
        <f t="shared" si="74"/>
        <v>2</v>
      </c>
      <c r="AI175" s="184">
        <f>'Crisis Indicator Data'!AE172</f>
        <v>0</v>
      </c>
      <c r="AJ175" s="184">
        <f>'Crisis Indicator Data'!AF172</f>
        <v>2</v>
      </c>
      <c r="AK175" s="184">
        <f>'Crisis Indicator Data'!AG172</f>
        <v>2</v>
      </c>
      <c r="AL175" s="184">
        <f t="shared" si="75"/>
        <v>3</v>
      </c>
      <c r="AM175" s="163">
        <f t="shared" si="76"/>
        <v>2</v>
      </c>
      <c r="AN175" s="163">
        <f t="shared" si="77"/>
        <v>3</v>
      </c>
    </row>
  </sheetData>
  <mergeCells count="1">
    <mergeCell ref="A1:AN1"/>
  </mergeCells>
  <conditionalFormatting sqref="A2:AN300">
    <cfRule type="containsBlanks" priority="1" stopIfTrue="1">
      <formula>LEN(TRIM(A2))=0</formula>
    </cfRule>
  </conditionalFormatting>
  <conditionalFormatting sqref="F6:X300">
    <cfRule type="cellIs" dxfId="23" priority="2" stopIfTrue="1" operator="between">
      <formula>4</formula>
      <formula>5</formula>
    </cfRule>
    <cfRule type="cellIs" dxfId="22" priority="3" stopIfTrue="1" operator="between">
      <formula>3</formula>
      <formula>4</formula>
    </cfRule>
    <cfRule type="cellIs" dxfId="21" priority="4" stopIfTrue="1" operator="between">
      <formula>2</formula>
      <formula>3</formula>
    </cfRule>
    <cfRule type="cellIs" dxfId="20" priority="5" stopIfTrue="1" operator="between">
      <formula>1</formula>
      <formula>2</formula>
    </cfRule>
    <cfRule type="cellIs" dxfId="19" priority="6" stopIfTrue="1" operator="between">
      <formula>0</formula>
      <formula>1</formula>
    </cfRule>
  </conditionalFormatting>
  <conditionalFormatting sqref="Z6:Z300">
    <cfRule type="cellIs" dxfId="18" priority="97" stopIfTrue="1" operator="between">
      <formula>4</formula>
      <formula>5</formula>
    </cfRule>
    <cfRule type="cellIs" dxfId="17" priority="98" stopIfTrue="1" operator="between">
      <formula>3</formula>
      <formula>4</formula>
    </cfRule>
    <cfRule type="cellIs" dxfId="16" priority="99" stopIfTrue="1" operator="between">
      <formula>2</formula>
      <formula>3</formula>
    </cfRule>
    <cfRule type="cellIs" dxfId="15" priority="100" stopIfTrue="1" operator="between">
      <formula>1</formula>
      <formula>2</formula>
    </cfRule>
    <cfRule type="cellIs" dxfId="14" priority="101" stopIfTrue="1" operator="between">
      <formula>0</formula>
      <formula>1</formula>
    </cfRule>
  </conditionalFormatting>
  <conditionalFormatting sqref="AM6:AN300">
    <cfRule type="cellIs" dxfId="13" priority="102" stopIfTrue="1" operator="between">
      <formula>4</formula>
      <formula>5</formula>
    </cfRule>
    <cfRule type="cellIs" dxfId="12" priority="103" stopIfTrue="1" operator="between">
      <formula>3</formula>
      <formula>4</formula>
    </cfRule>
    <cfRule type="cellIs" dxfId="11" priority="104" stopIfTrue="1" operator="between">
      <formula>2</formula>
      <formula>3</formula>
    </cfRule>
    <cfRule type="cellIs" dxfId="10" priority="105" stopIfTrue="1" operator="between">
      <formula>1</formula>
      <formula>2</formula>
    </cfRule>
    <cfRule type="cellIs" dxfId="9" priority="106" stopIfTrue="1" operator="between">
      <formula>0</formula>
      <formula>1</formula>
    </cfRule>
  </conditionalFormatting>
  <pageMargins left="0.7" right="0.7" top="0.75" bottom="0.75" header="0.3" footer="0.3"/>
  <pageSetup paperSize="9" orientation="portrait"/>
  <drawing r:id="rId1"/>
  <pictur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499984740745262"/>
  </sheetPr>
  <dimension ref="A1:IT172"/>
  <sheetViews>
    <sheetView workbookViewId="0"/>
  </sheetViews>
  <sheetFormatPr defaultColWidth="9.453125" defaultRowHeight="14.5" x14ac:dyDescent="0.35"/>
  <cols>
    <col min="1" max="1" width="36.453125" customWidth="1"/>
    <col min="2" max="2" width="28.453125" customWidth="1"/>
    <col min="3" max="3" width="9.54296875" bestFit="1" customWidth="1"/>
    <col min="5" max="5" width="9.54296875" bestFit="1" customWidth="1"/>
    <col min="6" max="6" width="22.54296875" hidden="1" customWidth="1"/>
    <col min="7" max="7" width="12.54296875" bestFit="1" customWidth="1"/>
    <col min="10" max="10" width="17.81640625" hidden="1" customWidth="1"/>
    <col min="11" max="11" width="11.54296875" bestFit="1" customWidth="1"/>
    <col min="13" max="13" width="11.453125" style="61" bestFit="1" customWidth="1"/>
    <col min="14" max="14" width="16.81640625" customWidth="1"/>
    <col min="15" max="15" width="10.54296875" bestFit="1" customWidth="1"/>
    <col min="16" max="16" width="9.54296875" bestFit="1" customWidth="1"/>
    <col min="18" max="18" width="19.453125" hidden="1" customWidth="1"/>
    <col min="19" max="19" width="11.54296875" bestFit="1" customWidth="1"/>
    <col min="20" max="20" width="9.54296875" bestFit="1" customWidth="1"/>
    <col min="21" max="21" width="11.453125" style="61" bestFit="1" customWidth="1"/>
    <col min="22" max="22" width="18.453125" hidden="1" customWidth="1"/>
    <col min="23" max="23" width="12.453125" bestFit="1" customWidth="1"/>
    <col min="25" max="25" width="10" bestFit="1" customWidth="1"/>
    <col min="26" max="26" width="19.453125" hidden="1" customWidth="1"/>
    <col min="27" max="27" width="11.54296875" bestFit="1" customWidth="1"/>
    <col min="29" max="29" width="11.453125" style="61" bestFit="1" customWidth="1"/>
    <col min="30" max="30" width="31.453125" hidden="1" customWidth="1"/>
    <col min="31" max="31" width="11.54296875" bestFit="1" customWidth="1"/>
    <col min="32" max="33" width="9.54296875" bestFit="1" customWidth="1"/>
    <col min="34" max="34" width="19.453125" hidden="1" customWidth="1"/>
    <col min="35" max="35" width="11.54296875" bestFit="1" customWidth="1"/>
    <col min="36" max="36" width="11.453125" customWidth="1"/>
    <col min="37" max="37" width="10.453125" style="61" customWidth="1"/>
    <col min="38" max="38" width="0.453125" customWidth="1"/>
    <col min="39" max="40" width="9.54296875" bestFit="1" customWidth="1"/>
    <col min="41" max="41" width="10" bestFit="1" customWidth="1"/>
    <col min="42" max="42" width="19.453125" hidden="1" customWidth="1"/>
    <col min="43" max="43" width="11.54296875" bestFit="1" customWidth="1"/>
    <col min="44" max="44" width="9.54296875" bestFit="1" customWidth="1"/>
    <col min="45" max="45" width="11.54296875" bestFit="1" customWidth="1"/>
    <col min="46" max="46" width="0.54296875" hidden="1" customWidth="1"/>
    <col min="47" max="49" width="0" hidden="1"/>
    <col min="50" max="50" width="19.453125" hidden="1" customWidth="1"/>
    <col min="51" max="51" width="11.453125" hidden="1" customWidth="1"/>
    <col min="52" max="52" width="0" hidden="1"/>
    <col min="53" max="53" width="11.54296875" style="60" hidden="1" customWidth="1"/>
    <col min="54" max="54" width="37.453125" hidden="1" customWidth="1"/>
    <col min="55" max="56" width="0" hidden="1"/>
    <col min="57" max="57" width="10" hidden="1" customWidth="1"/>
    <col min="58" max="58" width="19.453125" hidden="1" customWidth="1"/>
    <col min="59" max="60" width="11.453125" hidden="1" customWidth="1"/>
    <col min="61" max="61" width="11.54296875" style="44" hidden="1" customWidth="1"/>
    <col min="62" max="62" width="27.453125" bestFit="1" customWidth="1"/>
    <col min="63" max="64" width="9.54296875" bestFit="1" customWidth="1"/>
    <col min="65" max="65" width="10.453125" bestFit="1" customWidth="1"/>
    <col min="66" max="66" width="15.453125" hidden="1" customWidth="1"/>
    <col min="67" max="68" width="9.54296875" bestFit="1" customWidth="1"/>
    <col min="69" max="69" width="11.54296875" style="60" bestFit="1" customWidth="1"/>
    <col min="70" max="70" width="33.453125" hidden="1" customWidth="1"/>
    <col min="71" max="72" width="0" hidden="1"/>
    <col min="73" max="73" width="10" hidden="1" customWidth="1"/>
    <col min="74" max="74" width="15.453125" hidden="1" customWidth="1"/>
    <col min="75" max="76" width="0" hidden="1"/>
    <col min="77" max="77" width="11.54296875" hidden="1" customWidth="1"/>
    <col min="78" max="78" width="31.453125" hidden="1" customWidth="1"/>
    <col min="79" max="81" width="0" hidden="1"/>
    <col min="82" max="82" width="15.453125" hidden="1" customWidth="1"/>
    <col min="83" max="84" width="0" hidden="1"/>
    <col min="85" max="85" width="11.54296875" style="60" hidden="1" customWidth="1"/>
    <col min="86" max="92" width="0" hidden="1"/>
    <col min="93" max="93" width="9.453125" style="44" hidden="1" customWidth="1"/>
    <col min="94" max="100" width="0" hidden="1"/>
    <col min="101" max="101" width="11" style="44" hidden="1" customWidth="1"/>
    <col min="102" max="102" width="0" hidden="1"/>
    <col min="103" max="103" width="10.54296875" bestFit="1" customWidth="1"/>
    <col min="104" max="104" width="19.453125" customWidth="1"/>
    <col min="106" max="106" width="15" hidden="1" customWidth="1"/>
    <col min="107" max="107" width="23.453125" customWidth="1"/>
    <col min="108" max="108" width="9.54296875" bestFit="1" customWidth="1"/>
    <col min="109" max="109" width="11.453125" style="60" bestFit="1" customWidth="1"/>
    <col min="110" max="110" width="14.54296875" hidden="1" customWidth="1"/>
    <col min="111" max="111" width="11.453125" bestFit="1" customWidth="1"/>
    <col min="112" max="112" width="9.54296875" bestFit="1" customWidth="1"/>
    <col min="114" max="114" width="0" hidden="1"/>
    <col min="115" max="116" width="9.54296875" bestFit="1" customWidth="1"/>
    <col min="117" max="117" width="11.54296875" style="44" bestFit="1" customWidth="1"/>
    <col min="118" max="118" width="0.54296875" customWidth="1"/>
    <col min="119" max="119" width="13.54296875" bestFit="1" customWidth="1"/>
    <col min="120" max="120" width="9.54296875" bestFit="1" customWidth="1"/>
    <col min="122" max="122" width="0" hidden="1"/>
    <col min="123" max="123" width="11.54296875" bestFit="1" customWidth="1"/>
    <col min="124" max="124" width="9.54296875" bestFit="1" customWidth="1"/>
    <col min="125" max="125" width="11.54296875" style="60" bestFit="1" customWidth="1"/>
    <col min="126" max="126" width="0" hidden="1"/>
    <col min="127" max="128" width="9.54296875" bestFit="1" customWidth="1"/>
    <col min="130" max="130" width="0" hidden="1"/>
    <col min="131" max="132" width="9.54296875" bestFit="1" customWidth="1"/>
    <col min="133" max="133" width="11.54296875" style="44" bestFit="1" customWidth="1"/>
    <col min="134" max="134" width="43.453125" hidden="1" customWidth="1"/>
    <col min="135" max="135" width="11" customWidth="1"/>
    <col min="136" max="136" width="9.54296875" bestFit="1" customWidth="1"/>
    <col min="138" max="138" width="0" hidden="1"/>
    <col min="139" max="140" width="9.453125" customWidth="1"/>
    <col min="141" max="141" width="11.54296875" style="60" bestFit="1" customWidth="1"/>
    <col min="142" max="142" width="0" hidden="1"/>
    <col min="143" max="144" width="23.54296875" customWidth="1"/>
    <col min="146" max="146" width="0" hidden="1"/>
    <col min="147" max="148" width="9.54296875" bestFit="1" customWidth="1"/>
    <col min="149" max="149" width="11.54296875" style="44" customWidth="1"/>
    <col min="150" max="150" width="43.54296875" hidden="1" customWidth="1"/>
    <col min="151" max="153" width="9.54296875" bestFit="1" customWidth="1"/>
    <col min="154" max="154" width="0" hidden="1"/>
    <col min="155" max="156" width="9.54296875" bestFit="1" customWidth="1"/>
    <col min="157" max="157" width="11.54296875" style="60" bestFit="1" customWidth="1"/>
    <col min="158" max="158" width="0" hidden="1"/>
    <col min="159" max="161" width="9.54296875" bestFit="1" customWidth="1"/>
    <col min="162" max="162" width="0" hidden="1"/>
    <col min="163" max="164" width="9.54296875" bestFit="1" customWidth="1"/>
    <col min="165" max="165" width="11.54296875" style="60" bestFit="1" customWidth="1"/>
    <col min="166" max="166" width="0" hidden="1"/>
    <col min="167" max="167" width="9.54296875" hidden="1" bestFit="1" customWidth="1"/>
    <col min="168" max="168" width="0" hidden="1"/>
    <col min="169" max="172" width="13" hidden="1" customWidth="1"/>
    <col min="173" max="173" width="11.54296875" style="60" hidden="1" customWidth="1"/>
    <col min="174" max="174" width="0" hidden="1"/>
    <col min="175" max="180" width="13" hidden="1" customWidth="1"/>
    <col min="181" max="181" width="11.54296875" style="44" hidden="1" customWidth="1"/>
    <col min="182" max="182" width="0" hidden="1"/>
    <col min="183" max="183" width="9.54296875" hidden="1" bestFit="1" customWidth="1"/>
    <col min="184" max="185" width="13" hidden="1" customWidth="1"/>
    <col min="186" max="186" width="0" hidden="1"/>
    <col min="187" max="187" width="9.54296875" hidden="1" bestFit="1" customWidth="1"/>
    <col min="188" max="188" width="13" hidden="1" customWidth="1"/>
    <col min="189" max="189" width="11.54296875" style="60" hidden="1" bestFit="1" customWidth="1"/>
    <col min="190" max="190" width="0" hidden="1"/>
    <col min="191" max="191" width="9.54296875" hidden="1" bestFit="1" customWidth="1"/>
    <col min="192" max="193" width="13" hidden="1" customWidth="1"/>
    <col min="194" max="194" width="0" hidden="1"/>
    <col min="195" max="195" width="9.54296875" hidden="1" bestFit="1" customWidth="1"/>
    <col min="196" max="196" width="13" hidden="1" customWidth="1"/>
    <col min="197" max="197" width="11.54296875" style="44" hidden="1" bestFit="1" customWidth="1"/>
    <col min="198" max="198" width="0" hidden="1"/>
    <col min="199" max="199" width="9.54296875" hidden="1" bestFit="1" customWidth="1"/>
    <col min="200" max="200" width="13" hidden="1" customWidth="1"/>
    <col min="201" max="201" width="9.54296875" hidden="1" bestFit="1" customWidth="1"/>
    <col min="202" max="202" width="0" hidden="1"/>
    <col min="203" max="203" width="9.54296875" hidden="1" bestFit="1" customWidth="1"/>
    <col min="204" max="204" width="13" hidden="1" customWidth="1"/>
    <col min="205" max="205" width="11.54296875" style="60" hidden="1" bestFit="1" customWidth="1"/>
    <col min="206" max="206" width="0" hidden="1"/>
    <col min="207" max="207" width="9.54296875" hidden="1" bestFit="1" customWidth="1"/>
    <col min="208" max="209" width="13" hidden="1" customWidth="1"/>
    <col min="210" max="210" width="0" hidden="1"/>
    <col min="211" max="211" width="9.54296875" hidden="1" bestFit="1" customWidth="1"/>
    <col min="212" max="212" width="13" hidden="1" customWidth="1"/>
    <col min="213" max="213" width="11.54296875" style="44" hidden="1" bestFit="1" customWidth="1"/>
    <col min="214" max="214" width="0" hidden="1"/>
    <col min="215" max="215" width="9.54296875" hidden="1" bestFit="1" customWidth="1"/>
    <col min="216" max="217" width="13" hidden="1" customWidth="1"/>
    <col min="218" max="218" width="0" hidden="1"/>
    <col min="219" max="219" width="9.54296875" hidden="1" bestFit="1" customWidth="1"/>
    <col min="220" max="220" width="13" hidden="1" customWidth="1"/>
    <col min="221" max="221" width="11.54296875" style="60" hidden="1" bestFit="1" customWidth="1"/>
    <col min="222" max="222" width="0" hidden="1"/>
    <col min="223" max="223" width="9.54296875" hidden="1" bestFit="1" customWidth="1"/>
    <col min="224" max="225" width="13" hidden="1" customWidth="1"/>
    <col min="226" max="226" width="0" hidden="1"/>
    <col min="227" max="227" width="9.54296875" hidden="1" bestFit="1" customWidth="1"/>
    <col min="228" max="228" width="13" hidden="1" customWidth="1"/>
    <col min="229" max="229" width="11.54296875" style="44" hidden="1" bestFit="1" customWidth="1"/>
    <col min="230" max="230" width="0" hidden="1"/>
    <col min="231" max="231" width="9.54296875" hidden="1" bestFit="1" customWidth="1"/>
    <col min="232" max="233" width="13" hidden="1" customWidth="1"/>
    <col min="234" max="234" width="0" hidden="1"/>
    <col min="235" max="235" width="9.54296875" hidden="1" bestFit="1" customWidth="1"/>
    <col min="236" max="236" width="13" hidden="1" customWidth="1"/>
    <col min="237" max="237" width="11.54296875" style="60" hidden="1" bestFit="1" customWidth="1"/>
    <col min="238" max="238" width="33" hidden="1" customWidth="1"/>
    <col min="239" max="239" width="9.54296875" hidden="1" bestFit="1" customWidth="1"/>
    <col min="240" max="241" width="13" hidden="1" customWidth="1"/>
    <col min="242" max="242" width="0" hidden="1"/>
    <col min="243" max="243" width="9.54296875" hidden="1" bestFit="1" customWidth="1"/>
    <col min="244" max="244" width="13" hidden="1" customWidth="1"/>
    <col min="245" max="245" width="11.54296875" style="44" hidden="1" bestFit="1" customWidth="1"/>
    <col min="246" max="246" width="0" hidden="1"/>
    <col min="247" max="247" width="9.54296875" hidden="1" bestFit="1" customWidth="1"/>
    <col min="248" max="249" width="13" hidden="1" customWidth="1"/>
    <col min="250" max="250" width="0" hidden="1"/>
    <col min="251" max="251" width="9.54296875" hidden="1" bestFit="1" customWidth="1"/>
    <col min="252" max="252" width="13" hidden="1" customWidth="1"/>
    <col min="253" max="253" width="11.54296875" style="60" hidden="1" bestFit="1" customWidth="1"/>
    <col min="254" max="254" width="13" hidden="1" customWidth="1"/>
  </cols>
  <sheetData>
    <row r="1" spans="1:253" s="11" customFormat="1" ht="13.25" customHeight="1" x14ac:dyDescent="0.35">
      <c r="A1" s="192" t="s">
        <v>0</v>
      </c>
      <c r="B1" s="192" t="s">
        <v>10000</v>
      </c>
      <c r="C1" s="192" t="s">
        <v>1</v>
      </c>
      <c r="D1" s="192" t="s">
        <v>2</v>
      </c>
      <c r="E1" s="192" t="s">
        <v>10726</v>
      </c>
      <c r="F1" s="305" t="s">
        <v>759</v>
      </c>
      <c r="G1" s="304"/>
      <c r="H1" s="304"/>
      <c r="I1" s="304"/>
      <c r="J1" s="304"/>
      <c r="K1" s="304"/>
      <c r="L1" s="304"/>
      <c r="M1" s="304"/>
      <c r="N1" s="306" t="s">
        <v>764</v>
      </c>
      <c r="O1" s="304"/>
      <c r="P1" s="304"/>
      <c r="Q1" s="304"/>
      <c r="R1" s="304"/>
      <c r="S1" s="304"/>
      <c r="T1" s="304"/>
      <c r="U1" s="304"/>
      <c r="V1" s="305" t="s">
        <v>769</v>
      </c>
      <c r="W1" s="304"/>
      <c r="X1" s="304"/>
      <c r="Y1" s="304"/>
      <c r="Z1" s="304"/>
      <c r="AA1" s="304"/>
      <c r="AB1" s="304"/>
      <c r="AC1" s="304"/>
      <c r="AD1" s="306" t="s">
        <v>774</v>
      </c>
      <c r="AE1" s="304"/>
      <c r="AF1" s="304"/>
      <c r="AG1" s="304"/>
      <c r="AH1" s="304"/>
      <c r="AI1" s="304"/>
      <c r="AJ1" s="304"/>
      <c r="AK1" s="304"/>
      <c r="AL1" s="305" t="s">
        <v>463</v>
      </c>
      <c r="AM1" s="304"/>
      <c r="AN1" s="304"/>
      <c r="AO1" s="304"/>
      <c r="AP1" s="304"/>
      <c r="AQ1" s="304"/>
      <c r="AR1" s="304"/>
      <c r="AS1" s="304"/>
      <c r="AT1" s="312" t="s">
        <v>40</v>
      </c>
      <c r="AU1" s="304"/>
      <c r="AV1" s="304"/>
      <c r="AW1" s="304"/>
      <c r="AX1" s="304"/>
      <c r="AY1" s="304"/>
      <c r="AZ1" s="304"/>
      <c r="BA1" s="304"/>
      <c r="BB1" s="305" t="s">
        <v>38</v>
      </c>
      <c r="BC1" s="304"/>
      <c r="BD1" s="304"/>
      <c r="BE1" s="304"/>
      <c r="BF1" s="304"/>
      <c r="BG1" s="304"/>
      <c r="BH1" s="304"/>
      <c r="BI1" s="304"/>
      <c r="BJ1" s="306" t="s">
        <v>644</v>
      </c>
      <c r="BK1" s="304"/>
      <c r="BL1" s="304"/>
      <c r="BM1" s="304"/>
      <c r="BN1" s="304"/>
      <c r="BO1" s="304"/>
      <c r="BP1" s="304"/>
      <c r="BQ1" s="304"/>
      <c r="BR1" s="305" t="s">
        <v>16</v>
      </c>
      <c r="BS1" s="304"/>
      <c r="BT1" s="304"/>
      <c r="BU1" s="304"/>
      <c r="BV1" s="304"/>
      <c r="BW1" s="304"/>
      <c r="BX1" s="304"/>
      <c r="BY1" s="304"/>
      <c r="BZ1" s="312" t="s">
        <v>21</v>
      </c>
      <c r="CA1" s="304"/>
      <c r="CB1" s="304"/>
      <c r="CC1" s="304"/>
      <c r="CD1" s="304"/>
      <c r="CE1" s="304"/>
      <c r="CF1" s="304"/>
      <c r="CG1" s="304"/>
      <c r="CH1" s="313" t="s">
        <v>10001</v>
      </c>
      <c r="CI1" s="304"/>
      <c r="CJ1" s="304"/>
      <c r="CK1" s="304"/>
      <c r="CL1" s="304"/>
      <c r="CM1" s="304"/>
      <c r="CN1" s="304"/>
      <c r="CO1" s="304"/>
      <c r="CP1" s="305" t="s">
        <v>24</v>
      </c>
      <c r="CQ1" s="304"/>
      <c r="CR1" s="304"/>
      <c r="CS1" s="304"/>
      <c r="CT1" s="304"/>
      <c r="CU1" s="304"/>
      <c r="CV1" s="304"/>
      <c r="CW1" s="304"/>
      <c r="CX1" s="311" t="s">
        <v>797</v>
      </c>
      <c r="CY1" s="304"/>
      <c r="CZ1" s="304"/>
      <c r="DA1" s="304"/>
      <c r="DB1" s="304"/>
      <c r="DC1" s="304"/>
      <c r="DD1" s="304"/>
      <c r="DE1" s="304"/>
      <c r="DF1" s="307" t="s">
        <v>802</v>
      </c>
      <c r="DG1" s="304"/>
      <c r="DH1" s="304"/>
      <c r="DI1" s="304"/>
      <c r="DJ1" s="304"/>
      <c r="DK1" s="304"/>
      <c r="DL1" s="304"/>
      <c r="DM1" s="304"/>
      <c r="DN1" s="311" t="s">
        <v>807</v>
      </c>
      <c r="DO1" s="304"/>
      <c r="DP1" s="304"/>
      <c r="DQ1" s="304"/>
      <c r="DR1" s="304"/>
      <c r="DS1" s="304"/>
      <c r="DT1" s="304"/>
      <c r="DU1" s="304"/>
      <c r="DV1" s="307" t="s">
        <v>810</v>
      </c>
      <c r="DW1" s="304"/>
      <c r="DX1" s="304"/>
      <c r="DY1" s="304"/>
      <c r="DZ1" s="304"/>
      <c r="EA1" s="304"/>
      <c r="EB1" s="304"/>
      <c r="EC1" s="304"/>
      <c r="ED1" s="193"/>
      <c r="EE1" s="308" t="s">
        <v>813</v>
      </c>
      <c r="EF1" s="304"/>
      <c r="EG1" s="304"/>
      <c r="EH1" s="304"/>
      <c r="EI1" s="304"/>
      <c r="EJ1" s="304"/>
      <c r="EK1" s="309"/>
      <c r="EL1" s="194"/>
      <c r="EM1" s="307" t="s">
        <v>679</v>
      </c>
      <c r="EN1" s="304"/>
      <c r="EO1" s="304"/>
      <c r="EP1" s="304"/>
      <c r="EQ1" s="304"/>
      <c r="ER1" s="304"/>
      <c r="ES1" s="304"/>
      <c r="ET1" s="303" t="s">
        <v>649</v>
      </c>
      <c r="EU1" s="304"/>
      <c r="EV1" s="304"/>
      <c r="EW1" s="304"/>
      <c r="EX1" s="304"/>
      <c r="EY1" s="304"/>
      <c r="EZ1" s="304"/>
      <c r="FA1" s="304"/>
      <c r="FB1" s="310" t="s">
        <v>317</v>
      </c>
      <c r="FC1" s="304"/>
      <c r="FD1" s="304"/>
      <c r="FE1" s="304"/>
      <c r="FF1" s="304"/>
      <c r="FG1" s="304"/>
      <c r="FH1" s="304"/>
      <c r="FI1" s="304"/>
      <c r="FJ1" s="303" t="s">
        <v>26</v>
      </c>
      <c r="FK1" s="304"/>
      <c r="FL1" s="304"/>
      <c r="FM1" s="304"/>
      <c r="FN1" s="304"/>
      <c r="FO1" s="304"/>
      <c r="FP1" s="304"/>
      <c r="FQ1" s="304"/>
      <c r="FR1" s="310" t="s">
        <v>28</v>
      </c>
      <c r="FS1" s="304"/>
      <c r="FT1" s="304"/>
      <c r="FU1" s="304"/>
      <c r="FV1" s="304"/>
      <c r="FW1" s="304"/>
      <c r="FX1" s="304"/>
      <c r="FY1" s="304"/>
      <c r="FZ1" s="303" t="s">
        <v>1801</v>
      </c>
      <c r="GA1" s="304"/>
      <c r="GB1" s="304"/>
      <c r="GC1" s="304"/>
      <c r="GD1" s="304"/>
      <c r="GE1" s="304"/>
      <c r="GF1" s="304"/>
      <c r="GG1" s="304"/>
      <c r="GH1" s="310" t="s">
        <v>1813</v>
      </c>
      <c r="GI1" s="304"/>
      <c r="GJ1" s="304"/>
      <c r="GK1" s="304"/>
      <c r="GL1" s="304"/>
      <c r="GM1" s="304"/>
      <c r="GN1" s="304"/>
      <c r="GO1" s="304"/>
      <c r="GP1" s="303" t="s">
        <v>1803</v>
      </c>
      <c r="GQ1" s="304"/>
      <c r="GR1" s="304"/>
      <c r="GS1" s="304"/>
      <c r="GT1" s="304"/>
      <c r="GU1" s="304"/>
      <c r="GV1" s="304"/>
      <c r="GW1" s="304"/>
      <c r="GX1" s="310" t="s">
        <v>1815</v>
      </c>
      <c r="GY1" s="304"/>
      <c r="GZ1" s="304"/>
      <c r="HA1" s="304"/>
      <c r="HB1" s="304"/>
      <c r="HC1" s="304"/>
      <c r="HD1" s="304"/>
      <c r="HE1" s="304"/>
      <c r="HF1" s="303" t="s">
        <v>1798</v>
      </c>
      <c r="HG1" s="304"/>
      <c r="HH1" s="304"/>
      <c r="HI1" s="304"/>
      <c r="HJ1" s="304"/>
      <c r="HK1" s="304"/>
      <c r="HL1" s="304"/>
      <c r="HM1" s="304"/>
      <c r="HN1" s="310" t="s">
        <v>1811</v>
      </c>
      <c r="HO1" s="304"/>
      <c r="HP1" s="304"/>
      <c r="HQ1" s="304"/>
      <c r="HR1" s="304"/>
      <c r="HS1" s="304"/>
      <c r="HT1" s="304"/>
      <c r="HU1" s="304"/>
      <c r="HV1" s="303" t="s">
        <v>1805</v>
      </c>
      <c r="HW1" s="304"/>
      <c r="HX1" s="304"/>
      <c r="HY1" s="304"/>
      <c r="HZ1" s="304"/>
      <c r="IA1" s="304"/>
      <c r="IB1" s="304"/>
      <c r="IC1" s="304"/>
      <c r="ID1" s="310" t="s">
        <v>1809</v>
      </c>
      <c r="IE1" s="304"/>
      <c r="IF1" s="304"/>
      <c r="IG1" s="304"/>
      <c r="IH1" s="304"/>
      <c r="II1" s="304"/>
      <c r="IJ1" s="304"/>
      <c r="IK1" s="304"/>
      <c r="IL1" s="303" t="s">
        <v>1807</v>
      </c>
      <c r="IM1" s="304"/>
      <c r="IN1" s="304"/>
      <c r="IO1" s="304"/>
      <c r="IP1" s="304"/>
      <c r="IQ1" s="304"/>
      <c r="IR1" s="304"/>
      <c r="IS1" s="304"/>
    </row>
    <row r="2" spans="1:253" s="11" customFormat="1" ht="13.25" customHeight="1" x14ac:dyDescent="0.3">
      <c r="A2" s="195">
        <v>0</v>
      </c>
      <c r="B2" s="195"/>
      <c r="C2" s="195">
        <v>0</v>
      </c>
      <c r="D2" s="195"/>
      <c r="E2" s="195">
        <v>0</v>
      </c>
      <c r="F2" s="196" t="s">
        <v>10002</v>
      </c>
      <c r="G2" s="196" t="s">
        <v>4</v>
      </c>
      <c r="H2" s="196" t="s">
        <v>10003</v>
      </c>
      <c r="I2" s="196" t="s">
        <v>6</v>
      </c>
      <c r="J2" s="196" t="s">
        <v>7</v>
      </c>
      <c r="K2" s="196" t="s">
        <v>9</v>
      </c>
      <c r="L2" s="196" t="s">
        <v>8</v>
      </c>
      <c r="M2" s="197" t="s">
        <v>10004</v>
      </c>
      <c r="N2" s="198" t="s">
        <v>10005</v>
      </c>
      <c r="O2" s="198" t="s">
        <v>4</v>
      </c>
      <c r="P2" s="198" t="s">
        <v>10003</v>
      </c>
      <c r="Q2" s="198" t="s">
        <v>6</v>
      </c>
      <c r="R2" s="198" t="s">
        <v>7</v>
      </c>
      <c r="S2" s="198" t="s">
        <v>9</v>
      </c>
      <c r="T2" s="198" t="s">
        <v>8</v>
      </c>
      <c r="U2" s="199" t="s">
        <v>10004</v>
      </c>
      <c r="V2" s="196" t="s">
        <v>10006</v>
      </c>
      <c r="W2" s="196" t="s">
        <v>4</v>
      </c>
      <c r="X2" s="196" t="s">
        <v>10003</v>
      </c>
      <c r="Y2" s="196" t="s">
        <v>6</v>
      </c>
      <c r="Z2" s="196" t="s">
        <v>7</v>
      </c>
      <c r="AA2" s="196" t="s">
        <v>9</v>
      </c>
      <c r="AB2" s="196" t="s">
        <v>8</v>
      </c>
      <c r="AC2" s="197" t="s">
        <v>10004</v>
      </c>
      <c r="AD2" s="198" t="s">
        <v>10007</v>
      </c>
      <c r="AE2" s="198" t="s">
        <v>4</v>
      </c>
      <c r="AF2" s="198" t="s">
        <v>10003</v>
      </c>
      <c r="AG2" s="198" t="s">
        <v>6</v>
      </c>
      <c r="AH2" s="198" t="s">
        <v>7</v>
      </c>
      <c r="AI2" s="198" t="s">
        <v>9</v>
      </c>
      <c r="AJ2" s="198" t="s">
        <v>8</v>
      </c>
      <c r="AK2" s="199" t="s">
        <v>10004</v>
      </c>
      <c r="AL2" s="196" t="s">
        <v>10008</v>
      </c>
      <c r="AM2" s="196" t="s">
        <v>4</v>
      </c>
      <c r="AN2" s="196" t="s">
        <v>10003</v>
      </c>
      <c r="AO2" s="196" t="s">
        <v>6</v>
      </c>
      <c r="AP2" s="196" t="s">
        <v>7</v>
      </c>
      <c r="AQ2" s="196" t="s">
        <v>9</v>
      </c>
      <c r="AR2" s="196" t="s">
        <v>8</v>
      </c>
      <c r="AS2" s="196" t="s">
        <v>10004</v>
      </c>
      <c r="AT2" s="200" t="s">
        <v>10009</v>
      </c>
      <c r="AU2" s="200" t="s">
        <v>4</v>
      </c>
      <c r="AV2" s="200" t="s">
        <v>10003</v>
      </c>
      <c r="AW2" s="200" t="s">
        <v>6</v>
      </c>
      <c r="AX2" s="200" t="s">
        <v>7</v>
      </c>
      <c r="AY2" s="200" t="s">
        <v>9</v>
      </c>
      <c r="AZ2" s="200" t="s">
        <v>8</v>
      </c>
      <c r="BA2" s="201" t="s">
        <v>10004</v>
      </c>
      <c r="BB2" s="196" t="s">
        <v>10010</v>
      </c>
      <c r="BC2" s="196" t="s">
        <v>4</v>
      </c>
      <c r="BD2" s="196" t="s">
        <v>10003</v>
      </c>
      <c r="BE2" s="196" t="s">
        <v>6</v>
      </c>
      <c r="BF2" s="196" t="s">
        <v>7</v>
      </c>
      <c r="BG2" s="196" t="s">
        <v>9</v>
      </c>
      <c r="BH2" s="196" t="s">
        <v>8</v>
      </c>
      <c r="BI2" s="196" t="s">
        <v>10004</v>
      </c>
      <c r="BJ2" s="198" t="s">
        <v>10011</v>
      </c>
      <c r="BK2" s="198" t="s">
        <v>4</v>
      </c>
      <c r="BL2" s="198" t="s">
        <v>10003</v>
      </c>
      <c r="BM2" s="198" t="s">
        <v>6</v>
      </c>
      <c r="BN2" s="198" t="s">
        <v>7</v>
      </c>
      <c r="BO2" s="198" t="s">
        <v>9</v>
      </c>
      <c r="BP2" s="198" t="s">
        <v>8</v>
      </c>
      <c r="BQ2" s="199" t="s">
        <v>10004</v>
      </c>
      <c r="BR2" s="196" t="s">
        <v>10012</v>
      </c>
      <c r="BS2" s="196" t="s">
        <v>4</v>
      </c>
      <c r="BT2" s="196" t="s">
        <v>10003</v>
      </c>
      <c r="BU2" s="196" t="s">
        <v>6</v>
      </c>
      <c r="BV2" s="196" t="s">
        <v>7</v>
      </c>
      <c r="BW2" s="196" t="s">
        <v>9</v>
      </c>
      <c r="BX2" s="196" t="s">
        <v>8</v>
      </c>
      <c r="BY2" s="196" t="s">
        <v>10004</v>
      </c>
      <c r="BZ2" s="200" t="s">
        <v>10013</v>
      </c>
      <c r="CA2" s="200" t="s">
        <v>4</v>
      </c>
      <c r="CB2" s="200" t="s">
        <v>10003</v>
      </c>
      <c r="CC2" s="200" t="s">
        <v>6</v>
      </c>
      <c r="CD2" s="200" t="s">
        <v>7</v>
      </c>
      <c r="CE2" s="200" t="s">
        <v>9</v>
      </c>
      <c r="CF2" s="200" t="s">
        <v>8</v>
      </c>
      <c r="CG2" s="201" t="s">
        <v>10004</v>
      </c>
      <c r="CH2" s="202" t="s">
        <v>10014</v>
      </c>
      <c r="CI2" s="202" t="s">
        <v>4</v>
      </c>
      <c r="CJ2" s="202" t="s">
        <v>10003</v>
      </c>
      <c r="CK2" s="202" t="s">
        <v>6</v>
      </c>
      <c r="CL2" s="202" t="s">
        <v>7</v>
      </c>
      <c r="CM2" s="202" t="s">
        <v>9</v>
      </c>
      <c r="CN2" s="202" t="s">
        <v>8</v>
      </c>
      <c r="CO2" s="202" t="s">
        <v>10004</v>
      </c>
      <c r="CP2" s="196" t="s">
        <v>10015</v>
      </c>
      <c r="CQ2" s="196" t="s">
        <v>4</v>
      </c>
      <c r="CR2" s="196" t="s">
        <v>10003</v>
      </c>
      <c r="CS2" s="196" t="s">
        <v>6</v>
      </c>
      <c r="CT2" s="196" t="s">
        <v>7</v>
      </c>
      <c r="CU2" s="196" t="s">
        <v>9</v>
      </c>
      <c r="CV2" s="196" t="s">
        <v>8</v>
      </c>
      <c r="CW2" s="196" t="s">
        <v>10004</v>
      </c>
      <c r="CX2" s="203" t="s">
        <v>10016</v>
      </c>
      <c r="CY2" s="203" t="s">
        <v>4</v>
      </c>
      <c r="CZ2" s="203" t="s">
        <v>10003</v>
      </c>
      <c r="DA2" s="203" t="s">
        <v>6</v>
      </c>
      <c r="DB2" s="203" t="s">
        <v>7</v>
      </c>
      <c r="DC2" s="203" t="s">
        <v>9</v>
      </c>
      <c r="DD2" s="203" t="s">
        <v>8</v>
      </c>
      <c r="DE2" s="204" t="s">
        <v>10004</v>
      </c>
      <c r="DF2" s="205" t="s">
        <v>10017</v>
      </c>
      <c r="DG2" s="205" t="s">
        <v>4</v>
      </c>
      <c r="DH2" s="205" t="s">
        <v>10003</v>
      </c>
      <c r="DI2" s="205" t="s">
        <v>6</v>
      </c>
      <c r="DJ2" s="205" t="s">
        <v>7</v>
      </c>
      <c r="DK2" s="205" t="s">
        <v>9</v>
      </c>
      <c r="DL2" s="205" t="s">
        <v>8</v>
      </c>
      <c r="DM2" s="205" t="s">
        <v>10004</v>
      </c>
      <c r="DN2" s="203" t="s">
        <v>10018</v>
      </c>
      <c r="DO2" s="203" t="s">
        <v>4</v>
      </c>
      <c r="DP2" s="203" t="s">
        <v>10003</v>
      </c>
      <c r="DQ2" s="203" t="s">
        <v>6</v>
      </c>
      <c r="DR2" s="203" t="s">
        <v>7</v>
      </c>
      <c r="DS2" s="203" t="s">
        <v>9</v>
      </c>
      <c r="DT2" s="203" t="s">
        <v>8</v>
      </c>
      <c r="DU2" s="204" t="s">
        <v>10004</v>
      </c>
      <c r="DV2" s="205" t="s">
        <v>10019</v>
      </c>
      <c r="DW2" s="205" t="s">
        <v>4</v>
      </c>
      <c r="DX2" s="205" t="s">
        <v>10003</v>
      </c>
      <c r="DY2" s="205" t="s">
        <v>6</v>
      </c>
      <c r="DZ2" s="205" t="s">
        <v>7</v>
      </c>
      <c r="EA2" s="205" t="s">
        <v>9</v>
      </c>
      <c r="EB2" s="205" t="s">
        <v>8</v>
      </c>
      <c r="EC2" s="205" t="s">
        <v>10004</v>
      </c>
      <c r="ED2" s="206" t="s">
        <v>10020</v>
      </c>
      <c r="EE2" s="203" t="s">
        <v>4</v>
      </c>
      <c r="EF2" s="203" t="s">
        <v>10003</v>
      </c>
      <c r="EG2" s="203" t="s">
        <v>6</v>
      </c>
      <c r="EH2" s="203" t="s">
        <v>7</v>
      </c>
      <c r="EI2" s="203" t="s">
        <v>9</v>
      </c>
      <c r="EJ2" s="203" t="s">
        <v>8</v>
      </c>
      <c r="EK2" s="204" t="s">
        <v>10004</v>
      </c>
      <c r="EL2" s="194" t="s">
        <v>10021</v>
      </c>
      <c r="EM2" s="205" t="s">
        <v>4</v>
      </c>
      <c r="EN2" s="205" t="s">
        <v>10003</v>
      </c>
      <c r="EO2" s="205" t="s">
        <v>6</v>
      </c>
      <c r="EP2" s="205" t="s">
        <v>7</v>
      </c>
      <c r="EQ2" s="205" t="s">
        <v>9</v>
      </c>
      <c r="ER2" s="205" t="s">
        <v>8</v>
      </c>
      <c r="ES2" s="205" t="s">
        <v>10004</v>
      </c>
      <c r="ET2" s="207" t="s">
        <v>10022</v>
      </c>
      <c r="EU2" s="207" t="s">
        <v>4</v>
      </c>
      <c r="EV2" s="207" t="s">
        <v>10003</v>
      </c>
      <c r="EW2" s="207" t="s">
        <v>6</v>
      </c>
      <c r="EX2" s="207" t="s">
        <v>7</v>
      </c>
      <c r="EY2" s="207" t="s">
        <v>9</v>
      </c>
      <c r="EZ2" s="207" t="s">
        <v>8</v>
      </c>
      <c r="FA2" s="208" t="s">
        <v>10004</v>
      </c>
      <c r="FB2" s="209" t="s">
        <v>10023</v>
      </c>
      <c r="FC2" s="209" t="s">
        <v>4</v>
      </c>
      <c r="FD2" s="209" t="s">
        <v>10003</v>
      </c>
      <c r="FE2" s="209" t="s">
        <v>6</v>
      </c>
      <c r="FF2" s="209" t="s">
        <v>7</v>
      </c>
      <c r="FG2" s="209" t="s">
        <v>9</v>
      </c>
      <c r="FH2" s="209" t="s">
        <v>8</v>
      </c>
      <c r="FI2" s="210" t="s">
        <v>10004</v>
      </c>
      <c r="FJ2" s="207" t="s">
        <v>10024</v>
      </c>
      <c r="FK2" s="207" t="s">
        <v>4</v>
      </c>
      <c r="FL2" s="207" t="s">
        <v>10003</v>
      </c>
      <c r="FM2" s="207" t="s">
        <v>6</v>
      </c>
      <c r="FN2" s="207" t="s">
        <v>7</v>
      </c>
      <c r="FO2" s="207" t="s">
        <v>9</v>
      </c>
      <c r="FP2" s="207" t="s">
        <v>8</v>
      </c>
      <c r="FQ2" s="211" t="s">
        <v>10004</v>
      </c>
      <c r="FR2" s="209" t="s">
        <v>10025</v>
      </c>
      <c r="FS2" s="209" t="s">
        <v>4</v>
      </c>
      <c r="FT2" s="209" t="s">
        <v>10003</v>
      </c>
      <c r="FU2" s="209" t="s">
        <v>6</v>
      </c>
      <c r="FV2" s="209" t="s">
        <v>7</v>
      </c>
      <c r="FW2" s="209" t="s">
        <v>9</v>
      </c>
      <c r="FX2" s="209" t="s">
        <v>8</v>
      </c>
      <c r="FY2" s="209" t="s">
        <v>10004</v>
      </c>
      <c r="FZ2" s="207" t="s">
        <v>10026</v>
      </c>
      <c r="GA2" s="207" t="s">
        <v>4</v>
      </c>
      <c r="GB2" s="207" t="s">
        <v>10003</v>
      </c>
      <c r="GC2" s="207" t="s">
        <v>6</v>
      </c>
      <c r="GD2" s="207" t="s">
        <v>7</v>
      </c>
      <c r="GE2" s="207" t="s">
        <v>9</v>
      </c>
      <c r="GF2" s="207" t="s">
        <v>8</v>
      </c>
      <c r="GG2" s="208" t="s">
        <v>10004</v>
      </c>
      <c r="GH2" s="209" t="s">
        <v>10027</v>
      </c>
      <c r="GI2" s="209" t="s">
        <v>4</v>
      </c>
      <c r="GJ2" s="209" t="s">
        <v>10003</v>
      </c>
      <c r="GK2" s="209" t="s">
        <v>6</v>
      </c>
      <c r="GL2" s="209" t="s">
        <v>7</v>
      </c>
      <c r="GM2" s="209" t="s">
        <v>9</v>
      </c>
      <c r="GN2" s="209" t="s">
        <v>8</v>
      </c>
      <c r="GO2" s="209" t="s">
        <v>10004</v>
      </c>
      <c r="GP2" s="207" t="s">
        <v>10028</v>
      </c>
      <c r="GQ2" s="207" t="s">
        <v>4</v>
      </c>
      <c r="GR2" s="207" t="s">
        <v>10003</v>
      </c>
      <c r="GS2" s="207" t="s">
        <v>6</v>
      </c>
      <c r="GT2" s="207" t="s">
        <v>7</v>
      </c>
      <c r="GU2" s="207" t="s">
        <v>9</v>
      </c>
      <c r="GV2" s="207" t="s">
        <v>8</v>
      </c>
      <c r="GW2" s="208" t="s">
        <v>10004</v>
      </c>
      <c r="GX2" s="209" t="s">
        <v>10029</v>
      </c>
      <c r="GY2" s="209" t="s">
        <v>4</v>
      </c>
      <c r="GZ2" s="209" t="s">
        <v>10003</v>
      </c>
      <c r="HA2" s="209" t="s">
        <v>6</v>
      </c>
      <c r="HB2" s="209" t="s">
        <v>7</v>
      </c>
      <c r="HC2" s="209" t="s">
        <v>9</v>
      </c>
      <c r="HD2" s="209" t="s">
        <v>8</v>
      </c>
      <c r="HE2" s="209" t="s">
        <v>10004</v>
      </c>
      <c r="HF2" s="207" t="s">
        <v>10030</v>
      </c>
      <c r="HG2" s="207" t="s">
        <v>4</v>
      </c>
      <c r="HH2" s="207" t="s">
        <v>10003</v>
      </c>
      <c r="HI2" s="207" t="s">
        <v>6</v>
      </c>
      <c r="HJ2" s="207" t="s">
        <v>7</v>
      </c>
      <c r="HK2" s="207" t="s">
        <v>9</v>
      </c>
      <c r="HL2" s="207" t="s">
        <v>8</v>
      </c>
      <c r="HM2" s="208" t="s">
        <v>10004</v>
      </c>
      <c r="HN2" s="209" t="s">
        <v>10031</v>
      </c>
      <c r="HO2" s="209" t="s">
        <v>4</v>
      </c>
      <c r="HP2" s="209" t="s">
        <v>10003</v>
      </c>
      <c r="HQ2" s="209" t="s">
        <v>6</v>
      </c>
      <c r="HR2" s="209" t="s">
        <v>7</v>
      </c>
      <c r="HS2" s="209" t="s">
        <v>9</v>
      </c>
      <c r="HT2" s="209" t="s">
        <v>8</v>
      </c>
      <c r="HU2" s="209" t="s">
        <v>10004</v>
      </c>
      <c r="HV2" s="207" t="s">
        <v>10032</v>
      </c>
      <c r="HW2" s="207" t="s">
        <v>4</v>
      </c>
      <c r="HX2" s="207" t="s">
        <v>10003</v>
      </c>
      <c r="HY2" s="207" t="s">
        <v>6</v>
      </c>
      <c r="HZ2" s="207" t="s">
        <v>7</v>
      </c>
      <c r="IA2" s="207" t="s">
        <v>9</v>
      </c>
      <c r="IB2" s="207" t="s">
        <v>8</v>
      </c>
      <c r="IC2" s="208" t="s">
        <v>10004</v>
      </c>
      <c r="ID2" s="209" t="s">
        <v>10033</v>
      </c>
      <c r="IE2" s="209" t="s">
        <v>4</v>
      </c>
      <c r="IF2" s="209" t="s">
        <v>10003</v>
      </c>
      <c r="IG2" s="209" t="s">
        <v>6</v>
      </c>
      <c r="IH2" s="209" t="s">
        <v>7</v>
      </c>
      <c r="II2" s="209" t="s">
        <v>9</v>
      </c>
      <c r="IJ2" s="209" t="s">
        <v>8</v>
      </c>
      <c r="IK2" s="209" t="s">
        <v>10004</v>
      </c>
      <c r="IL2" s="207" t="s">
        <v>10034</v>
      </c>
      <c r="IM2" s="207" t="s">
        <v>4</v>
      </c>
      <c r="IN2" s="207" t="s">
        <v>10003</v>
      </c>
      <c r="IO2" s="207" t="s">
        <v>6</v>
      </c>
      <c r="IP2" s="207" t="s">
        <v>7</v>
      </c>
      <c r="IQ2" s="207" t="s">
        <v>10035</v>
      </c>
      <c r="IR2" s="207" t="s">
        <v>8</v>
      </c>
      <c r="IS2" s="208" t="s">
        <v>10004</v>
      </c>
    </row>
    <row r="3" spans="1:253" s="11" customFormat="1" ht="13.25" customHeight="1" x14ac:dyDescent="0.25">
      <c r="A3" s="11" t="s">
        <v>5007</v>
      </c>
      <c r="B3" s="11" t="s">
        <v>10737</v>
      </c>
      <c r="C3" s="11" t="s">
        <v>5008</v>
      </c>
      <c r="D3" s="11" t="s">
        <v>5009</v>
      </c>
      <c r="E3" s="11" t="s">
        <v>10087</v>
      </c>
      <c r="F3" s="11" t="s">
        <v>6108</v>
      </c>
      <c r="G3" s="212">
        <v>44500000</v>
      </c>
      <c r="H3" s="213" t="s">
        <v>6105</v>
      </c>
      <c r="I3" s="213" t="s">
        <v>723</v>
      </c>
      <c r="J3" s="213">
        <v>2</v>
      </c>
      <c r="K3" s="213" t="s">
        <v>6107</v>
      </c>
      <c r="L3" s="213" t="s">
        <v>6106</v>
      </c>
      <c r="M3" s="214">
        <v>45638</v>
      </c>
      <c r="N3" s="215" t="s">
        <v>6112</v>
      </c>
      <c r="O3" s="216">
        <v>652230</v>
      </c>
      <c r="P3" s="216" t="s">
        <v>6109</v>
      </c>
      <c r="Q3" s="216" t="s">
        <v>404</v>
      </c>
      <c r="R3" s="216">
        <v>1</v>
      </c>
      <c r="S3" s="216" t="s">
        <v>6111</v>
      </c>
      <c r="T3" s="216" t="s">
        <v>6110</v>
      </c>
      <c r="U3" s="217">
        <v>45638</v>
      </c>
      <c r="V3" s="215" t="s">
        <v>6116</v>
      </c>
      <c r="W3" s="213">
        <v>44500000</v>
      </c>
      <c r="X3" s="213" t="s">
        <v>6113</v>
      </c>
      <c r="Y3" s="213" t="s">
        <v>723</v>
      </c>
      <c r="Z3" s="213">
        <v>2</v>
      </c>
      <c r="AA3" s="213" t="s">
        <v>6115</v>
      </c>
      <c r="AB3" s="213" t="s">
        <v>6114</v>
      </c>
      <c r="AC3" s="214">
        <v>45638</v>
      </c>
      <c r="AD3" s="215" t="s">
        <v>6118</v>
      </c>
      <c r="AE3" s="218">
        <v>44500000</v>
      </c>
      <c r="AF3" s="218" t="s">
        <v>6113</v>
      </c>
      <c r="AG3" s="218" t="s">
        <v>723</v>
      </c>
      <c r="AH3" s="218">
        <v>2</v>
      </c>
      <c r="AI3" s="218" t="s">
        <v>6117</v>
      </c>
      <c r="AJ3" s="218" t="s">
        <v>6114</v>
      </c>
      <c r="AK3" s="219">
        <v>45638</v>
      </c>
      <c r="AL3" s="215" t="s">
        <v>6122</v>
      </c>
      <c r="AM3" s="213">
        <v>13055000</v>
      </c>
      <c r="AN3" s="213" t="s">
        <v>6119</v>
      </c>
      <c r="AO3" s="213" t="s">
        <v>723</v>
      </c>
      <c r="AP3" s="213">
        <v>2</v>
      </c>
      <c r="AQ3" s="213" t="s">
        <v>6121</v>
      </c>
      <c r="AR3" s="213" t="s">
        <v>6120</v>
      </c>
      <c r="AS3" s="214">
        <v>45638</v>
      </c>
      <c r="AT3" s="218" t="s">
        <v>6126</v>
      </c>
      <c r="AU3" s="218">
        <v>253</v>
      </c>
      <c r="AV3" s="218" t="s">
        <v>6123</v>
      </c>
      <c r="AW3" s="218" t="s">
        <v>723</v>
      </c>
      <c r="AX3" s="218">
        <v>2</v>
      </c>
      <c r="AY3" s="218" t="s">
        <v>6125</v>
      </c>
      <c r="AZ3" s="218" t="s">
        <v>6124</v>
      </c>
      <c r="BA3" s="219">
        <v>45638</v>
      </c>
      <c r="BB3" s="215" t="s">
        <v>6156</v>
      </c>
      <c r="BC3" s="213" t="s">
        <v>17</v>
      </c>
      <c r="BD3" s="213" t="s">
        <v>17</v>
      </c>
      <c r="BE3" s="213" t="s">
        <v>17</v>
      </c>
      <c r="BF3" s="213" t="s">
        <v>17</v>
      </c>
      <c r="BG3" s="213" t="s">
        <v>6150</v>
      </c>
      <c r="BH3" s="213" t="s">
        <v>17</v>
      </c>
      <c r="BI3" s="214">
        <v>45638</v>
      </c>
      <c r="BJ3" s="218" t="s">
        <v>6130</v>
      </c>
      <c r="BK3" s="218">
        <v>819</v>
      </c>
      <c r="BL3" s="218" t="s">
        <v>6127</v>
      </c>
      <c r="BM3" s="218" t="s">
        <v>723</v>
      </c>
      <c r="BN3" s="218">
        <v>2</v>
      </c>
      <c r="BO3" s="218" t="s">
        <v>6129</v>
      </c>
      <c r="BP3" s="218" t="s">
        <v>6128</v>
      </c>
      <c r="BQ3" s="219">
        <v>45638</v>
      </c>
      <c r="BR3" s="215" t="s">
        <v>6160</v>
      </c>
      <c r="BS3" s="213">
        <v>21300</v>
      </c>
      <c r="BT3" s="213" t="s">
        <v>6157</v>
      </c>
      <c r="BU3" s="213" t="s">
        <v>723</v>
      </c>
      <c r="BV3" s="213">
        <v>2</v>
      </c>
      <c r="BW3" s="213" t="s">
        <v>6159</v>
      </c>
      <c r="BX3" s="213" t="s">
        <v>6158</v>
      </c>
      <c r="BY3" s="214">
        <v>45638</v>
      </c>
      <c r="BZ3" s="218" t="s">
        <v>6162</v>
      </c>
      <c r="CA3" s="218">
        <v>3330</v>
      </c>
      <c r="CB3" s="218" t="s">
        <v>6157</v>
      </c>
      <c r="CC3" s="218" t="s">
        <v>723</v>
      </c>
      <c r="CD3" s="218">
        <v>2</v>
      </c>
      <c r="CE3" s="218" t="s">
        <v>6161</v>
      </c>
      <c r="CF3" s="218" t="s">
        <v>6158</v>
      </c>
      <c r="CG3" s="219">
        <v>45638</v>
      </c>
      <c r="CH3" s="215" t="s">
        <v>11391</v>
      </c>
      <c r="CI3" s="218" t="e">
        <v>#N/A</v>
      </c>
      <c r="CJ3" s="218" t="e">
        <v>#N/A</v>
      </c>
      <c r="CK3" s="218" t="e">
        <v>#N/A</v>
      </c>
      <c r="CL3" s="218" t="e">
        <v>#N/A</v>
      </c>
      <c r="CM3" s="218" t="e">
        <v>#N/A</v>
      </c>
      <c r="CN3" s="218" t="e">
        <v>#N/A</v>
      </c>
      <c r="CO3" s="220" t="e">
        <v>#N/A</v>
      </c>
      <c r="CP3" s="218" t="s">
        <v>6164</v>
      </c>
      <c r="CQ3" s="213" t="s">
        <v>17</v>
      </c>
      <c r="CR3" s="213" t="s">
        <v>17</v>
      </c>
      <c r="CS3" s="213" t="s">
        <v>17</v>
      </c>
      <c r="CT3" s="213" t="s">
        <v>17</v>
      </c>
      <c r="CU3" s="213" t="s">
        <v>6150</v>
      </c>
      <c r="CV3" s="213" t="s">
        <v>17</v>
      </c>
      <c r="CW3" s="214">
        <v>45638</v>
      </c>
      <c r="CX3" s="218" t="s">
        <v>6135</v>
      </c>
      <c r="CY3" s="218">
        <v>23700000</v>
      </c>
      <c r="CZ3" s="218" t="s">
        <v>6138</v>
      </c>
      <c r="DA3" s="218" t="s">
        <v>22</v>
      </c>
      <c r="DB3" s="218">
        <v>3</v>
      </c>
      <c r="DC3" s="218" t="s">
        <v>6142</v>
      </c>
      <c r="DD3" s="218" t="s">
        <v>6139</v>
      </c>
      <c r="DE3" s="220">
        <v>45638</v>
      </c>
      <c r="DF3" s="221" t="s">
        <v>6137</v>
      </c>
      <c r="DG3" s="213">
        <v>0</v>
      </c>
      <c r="DH3" s="213" t="s">
        <v>6132</v>
      </c>
      <c r="DI3" s="213" t="s">
        <v>723</v>
      </c>
      <c r="DJ3" s="213">
        <v>2</v>
      </c>
      <c r="DK3" s="213" t="s">
        <v>6136</v>
      </c>
      <c r="DL3" s="213" t="s">
        <v>6133</v>
      </c>
      <c r="DM3" s="214">
        <v>45638</v>
      </c>
      <c r="DN3" s="218" t="s">
        <v>6141</v>
      </c>
      <c r="DO3" s="218">
        <v>20800000</v>
      </c>
      <c r="DP3" s="218" t="s">
        <v>6138</v>
      </c>
      <c r="DQ3" s="218" t="s">
        <v>723</v>
      </c>
      <c r="DR3" s="218">
        <v>2</v>
      </c>
      <c r="DS3" s="218" t="s">
        <v>6140</v>
      </c>
      <c r="DT3" s="218" t="s">
        <v>6139</v>
      </c>
      <c r="DU3" s="219">
        <v>45638</v>
      </c>
      <c r="DV3" s="215" t="s">
        <v>6143</v>
      </c>
      <c r="DW3" s="213">
        <v>11447000</v>
      </c>
      <c r="DX3" s="213" t="s">
        <v>6138</v>
      </c>
      <c r="DY3" s="213" t="s">
        <v>22</v>
      </c>
      <c r="DZ3" s="213">
        <v>3</v>
      </c>
      <c r="EA3" s="213" t="s">
        <v>6142</v>
      </c>
      <c r="EB3" s="213" t="s">
        <v>6139</v>
      </c>
      <c r="EC3" s="214">
        <v>45638</v>
      </c>
      <c r="ED3" s="218" t="s">
        <v>6145</v>
      </c>
      <c r="EE3" s="218">
        <v>12253000</v>
      </c>
      <c r="EF3" s="218" t="s">
        <v>6138</v>
      </c>
      <c r="EG3" s="218" t="s">
        <v>22</v>
      </c>
      <c r="EH3" s="218">
        <v>3</v>
      </c>
      <c r="EI3" s="218" t="s">
        <v>6144</v>
      </c>
      <c r="EJ3" s="218" t="s">
        <v>6139</v>
      </c>
      <c r="EK3" s="219">
        <v>45638</v>
      </c>
      <c r="EL3" s="215" t="s">
        <v>6147</v>
      </c>
      <c r="EM3" s="213">
        <v>0</v>
      </c>
      <c r="EN3" s="213" t="s">
        <v>6138</v>
      </c>
      <c r="EO3" s="213" t="s">
        <v>723</v>
      </c>
      <c r="EP3" s="213">
        <v>2</v>
      </c>
      <c r="EQ3" s="213" t="s">
        <v>6146</v>
      </c>
      <c r="ER3" s="213" t="s">
        <v>6139</v>
      </c>
      <c r="ES3" s="214">
        <v>45638</v>
      </c>
      <c r="ET3" s="218" t="s">
        <v>6131</v>
      </c>
      <c r="EU3" s="218">
        <v>819</v>
      </c>
      <c r="EV3" s="218" t="s">
        <v>6127</v>
      </c>
      <c r="EW3" s="218" t="s">
        <v>723</v>
      </c>
      <c r="EX3" s="218">
        <v>2</v>
      </c>
      <c r="EY3" s="218" t="s">
        <v>6129</v>
      </c>
      <c r="EZ3" s="218" t="s">
        <v>6128</v>
      </c>
      <c r="FA3" s="219">
        <v>45638</v>
      </c>
      <c r="FB3" s="215" t="s">
        <v>6149</v>
      </c>
      <c r="FC3" s="213">
        <v>4</v>
      </c>
      <c r="FD3" s="213" t="s">
        <v>6113</v>
      </c>
      <c r="FE3" s="213" t="s">
        <v>404</v>
      </c>
      <c r="FF3" s="213">
        <v>1</v>
      </c>
      <c r="FG3" s="213" t="s">
        <v>6148</v>
      </c>
      <c r="FH3" s="213" t="s">
        <v>6114</v>
      </c>
      <c r="FI3" s="214">
        <v>45638</v>
      </c>
      <c r="FJ3" s="215" t="s">
        <v>6151</v>
      </c>
      <c r="FK3" s="218" t="s">
        <v>17</v>
      </c>
      <c r="FL3" s="218" t="s">
        <v>17</v>
      </c>
      <c r="FM3" s="218" t="s">
        <v>17</v>
      </c>
      <c r="FN3" s="218" t="s">
        <v>17</v>
      </c>
      <c r="FO3" s="218" t="s">
        <v>6150</v>
      </c>
      <c r="FP3" s="218" t="s">
        <v>17</v>
      </c>
      <c r="FQ3" s="219">
        <v>45638</v>
      </c>
      <c r="FR3" s="215" t="s">
        <v>6155</v>
      </c>
      <c r="FS3" s="213">
        <v>543000</v>
      </c>
      <c r="FT3" s="213" t="s">
        <v>6152</v>
      </c>
      <c r="FU3" s="213" t="s">
        <v>723</v>
      </c>
      <c r="FV3" s="213">
        <v>2</v>
      </c>
      <c r="FW3" s="213" t="s">
        <v>6154</v>
      </c>
      <c r="FX3" s="213" t="s">
        <v>6153</v>
      </c>
      <c r="FY3" s="214">
        <v>45638</v>
      </c>
      <c r="FZ3" s="218" t="s">
        <v>5011</v>
      </c>
      <c r="GA3" s="218">
        <v>1</v>
      </c>
      <c r="GB3" s="218" t="s">
        <v>1799</v>
      </c>
      <c r="GC3" s="218" t="s">
        <v>33</v>
      </c>
      <c r="GD3" s="218">
        <v>2</v>
      </c>
      <c r="GE3" s="218" t="s">
        <v>17</v>
      </c>
      <c r="GF3" s="218" t="s">
        <v>17</v>
      </c>
      <c r="GG3" s="219">
        <v>45614</v>
      </c>
      <c r="GH3" s="215" t="s">
        <v>5017</v>
      </c>
      <c r="GI3" s="213">
        <v>1</v>
      </c>
      <c r="GJ3" s="213" t="s">
        <v>1799</v>
      </c>
      <c r="GK3" s="213" t="s">
        <v>33</v>
      </c>
      <c r="GL3" s="213">
        <v>2</v>
      </c>
      <c r="GM3" s="213" t="s">
        <v>17</v>
      </c>
      <c r="GN3" s="213" t="s">
        <v>17</v>
      </c>
      <c r="GO3" s="214">
        <v>45614</v>
      </c>
      <c r="GP3" s="218" t="s">
        <v>5012</v>
      </c>
      <c r="GQ3" s="218">
        <v>3</v>
      </c>
      <c r="GR3" s="218" t="s">
        <v>1799</v>
      </c>
      <c r="GS3" s="218" t="s">
        <v>33</v>
      </c>
      <c r="GT3" s="218">
        <v>2</v>
      </c>
      <c r="GU3" s="218" t="s">
        <v>17</v>
      </c>
      <c r="GV3" s="218" t="s">
        <v>17</v>
      </c>
      <c r="GW3" s="219">
        <v>45614</v>
      </c>
      <c r="GX3" s="215" t="s">
        <v>5018</v>
      </c>
      <c r="GY3" s="213">
        <v>0</v>
      </c>
      <c r="GZ3" s="213" t="s">
        <v>1799</v>
      </c>
      <c r="HA3" s="213" t="s">
        <v>33</v>
      </c>
      <c r="HB3" s="213">
        <v>2</v>
      </c>
      <c r="HC3" s="213" t="s">
        <v>17</v>
      </c>
      <c r="HD3" s="213" t="s">
        <v>17</v>
      </c>
      <c r="HE3" s="214">
        <v>45614</v>
      </c>
      <c r="HF3" s="218" t="s">
        <v>5010</v>
      </c>
      <c r="HG3" s="218">
        <v>2</v>
      </c>
      <c r="HH3" s="218" t="s">
        <v>1799</v>
      </c>
      <c r="HI3" s="218" t="s">
        <v>33</v>
      </c>
      <c r="HJ3" s="218">
        <v>2</v>
      </c>
      <c r="HK3" s="218" t="s">
        <v>17</v>
      </c>
      <c r="HL3" s="218" t="s">
        <v>17</v>
      </c>
      <c r="HM3" s="219">
        <v>45614</v>
      </c>
      <c r="HN3" s="215" t="s">
        <v>5016</v>
      </c>
      <c r="HO3" s="213">
        <v>2</v>
      </c>
      <c r="HP3" s="213" t="s">
        <v>1799</v>
      </c>
      <c r="HQ3" s="213" t="s">
        <v>33</v>
      </c>
      <c r="HR3" s="213">
        <v>2</v>
      </c>
      <c r="HS3" s="213" t="s">
        <v>17</v>
      </c>
      <c r="HT3" s="213" t="s">
        <v>17</v>
      </c>
      <c r="HU3" s="214">
        <v>45614</v>
      </c>
      <c r="HV3" s="218" t="s">
        <v>5013</v>
      </c>
      <c r="HW3" s="218">
        <v>2</v>
      </c>
      <c r="HX3" s="218" t="s">
        <v>1799</v>
      </c>
      <c r="HY3" s="218" t="s">
        <v>33</v>
      </c>
      <c r="HZ3" s="218">
        <v>2</v>
      </c>
      <c r="IA3" s="218" t="s">
        <v>17</v>
      </c>
      <c r="IB3" s="218" t="s">
        <v>17</v>
      </c>
      <c r="IC3" s="219">
        <v>45614</v>
      </c>
      <c r="ID3" s="215" t="s">
        <v>5015</v>
      </c>
      <c r="IE3" s="213">
        <v>3</v>
      </c>
      <c r="IF3" s="213" t="s">
        <v>1799</v>
      </c>
      <c r="IG3" s="213" t="s">
        <v>33</v>
      </c>
      <c r="IH3" s="213">
        <v>2</v>
      </c>
      <c r="II3" s="213" t="s">
        <v>17</v>
      </c>
      <c r="IJ3" s="213" t="s">
        <v>17</v>
      </c>
      <c r="IK3" s="214">
        <v>45614</v>
      </c>
      <c r="IL3" s="218" t="s">
        <v>5014</v>
      </c>
      <c r="IM3" s="218">
        <v>3</v>
      </c>
      <c r="IN3" s="218" t="s">
        <v>1799</v>
      </c>
      <c r="IO3" s="218" t="s">
        <v>33</v>
      </c>
      <c r="IP3" s="218">
        <v>2</v>
      </c>
      <c r="IQ3" s="218" t="s">
        <v>17</v>
      </c>
      <c r="IR3" s="218" t="s">
        <v>17</v>
      </c>
      <c r="IS3" s="219">
        <v>45614</v>
      </c>
    </row>
    <row r="4" spans="1:253" s="11" customFormat="1" ht="13.25" customHeight="1" x14ac:dyDescent="0.25">
      <c r="A4" s="11" t="s">
        <v>641</v>
      </c>
      <c r="B4" s="11" t="s">
        <v>10744</v>
      </c>
      <c r="C4" s="11" t="s">
        <v>642</v>
      </c>
      <c r="D4" s="11" t="s">
        <v>643</v>
      </c>
      <c r="E4" s="11" t="s">
        <v>10088</v>
      </c>
      <c r="F4" s="11" t="s">
        <v>932</v>
      </c>
      <c r="G4" s="212">
        <v>34500000</v>
      </c>
      <c r="H4" s="213" t="s">
        <v>929</v>
      </c>
      <c r="I4" s="213" t="s">
        <v>404</v>
      </c>
      <c r="J4" s="213">
        <v>1</v>
      </c>
      <c r="K4" s="213" t="s">
        <v>931</v>
      </c>
      <c r="L4" s="213" t="s">
        <v>930</v>
      </c>
      <c r="M4" s="214">
        <v>44924</v>
      </c>
      <c r="N4" s="221" t="s">
        <v>2019</v>
      </c>
      <c r="O4" s="216">
        <v>639313</v>
      </c>
      <c r="P4" s="216" t="s">
        <v>2016</v>
      </c>
      <c r="Q4" s="216" t="s">
        <v>22</v>
      </c>
      <c r="R4" s="216">
        <v>3</v>
      </c>
      <c r="S4" s="216" t="s">
        <v>2018</v>
      </c>
      <c r="T4" s="216" t="s">
        <v>2017</v>
      </c>
      <c r="U4" s="217">
        <v>45504</v>
      </c>
      <c r="V4" s="221" t="s">
        <v>2023</v>
      </c>
      <c r="W4" s="213">
        <v>7361000</v>
      </c>
      <c r="X4" s="213" t="s">
        <v>2020</v>
      </c>
      <c r="Y4" s="213" t="s">
        <v>723</v>
      </c>
      <c r="Z4" s="213">
        <v>2</v>
      </c>
      <c r="AA4" s="213" t="s">
        <v>2022</v>
      </c>
      <c r="AB4" s="213" t="s">
        <v>2021</v>
      </c>
      <c r="AC4" s="214">
        <v>45504</v>
      </c>
      <c r="AD4" s="221" t="s">
        <v>2027</v>
      </c>
      <c r="AE4" s="218">
        <v>2800000</v>
      </c>
      <c r="AF4" s="218" t="s">
        <v>2024</v>
      </c>
      <c r="AG4" s="218" t="s">
        <v>404</v>
      </c>
      <c r="AH4" s="218">
        <v>1</v>
      </c>
      <c r="AI4" s="218" t="s">
        <v>2026</v>
      </c>
      <c r="AJ4" s="218" t="s">
        <v>2025</v>
      </c>
      <c r="AK4" s="219">
        <v>45504</v>
      </c>
      <c r="AL4" s="221" t="s">
        <v>9641</v>
      </c>
      <c r="AM4" s="213">
        <v>0</v>
      </c>
      <c r="AN4" s="213" t="s">
        <v>9598</v>
      </c>
      <c r="AO4" s="213" t="s">
        <v>723</v>
      </c>
      <c r="AP4" s="213">
        <v>2</v>
      </c>
      <c r="AQ4" s="213" t="s">
        <v>9640</v>
      </c>
      <c r="AR4" s="213" t="s">
        <v>9639</v>
      </c>
      <c r="AS4" s="214">
        <v>45653</v>
      </c>
      <c r="AT4" s="222" t="s">
        <v>11392</v>
      </c>
      <c r="AU4" s="218" t="e">
        <v>#N/A</v>
      </c>
      <c r="AV4" s="218" t="e">
        <v>#N/A</v>
      </c>
      <c r="AW4" s="218" t="e">
        <v>#N/A</v>
      </c>
      <c r="AX4" s="218" t="e">
        <v>#N/A</v>
      </c>
      <c r="AY4" s="218" t="e">
        <v>#N/A</v>
      </c>
      <c r="AZ4" s="218" t="e">
        <v>#N/A</v>
      </c>
      <c r="BA4" s="219" t="e">
        <v>#N/A</v>
      </c>
      <c r="BB4" s="221" t="s">
        <v>11393</v>
      </c>
      <c r="BC4" s="213" t="e">
        <v>#N/A</v>
      </c>
      <c r="BD4" s="213" t="e">
        <v>#N/A</v>
      </c>
      <c r="BE4" s="213" t="e">
        <v>#N/A</v>
      </c>
      <c r="BF4" s="213" t="e">
        <v>#N/A</v>
      </c>
      <c r="BG4" s="213" t="e">
        <v>#N/A</v>
      </c>
      <c r="BH4" s="213" t="e">
        <v>#N/A</v>
      </c>
      <c r="BI4" s="214" t="e">
        <v>#N/A</v>
      </c>
      <c r="BJ4" s="222" t="s">
        <v>648</v>
      </c>
      <c r="BK4" s="222">
        <v>0</v>
      </c>
      <c r="BL4" s="222" t="s">
        <v>645</v>
      </c>
      <c r="BM4" s="222" t="s">
        <v>404</v>
      </c>
      <c r="BN4" s="222">
        <v>1</v>
      </c>
      <c r="BO4" s="222" t="s">
        <v>647</v>
      </c>
      <c r="BP4" s="218" t="s">
        <v>646</v>
      </c>
      <c r="BQ4" s="223">
        <v>44546</v>
      </c>
      <c r="BR4" s="221" t="s">
        <v>11394</v>
      </c>
      <c r="BS4" s="224" t="e">
        <v>#N/A</v>
      </c>
      <c r="BT4" s="224" t="e">
        <v>#N/A</v>
      </c>
      <c r="BU4" s="224" t="e">
        <v>#N/A</v>
      </c>
      <c r="BV4" s="224" t="e">
        <v>#N/A</v>
      </c>
      <c r="BW4" s="224" t="e">
        <v>#N/A</v>
      </c>
      <c r="BX4" s="224" t="e">
        <v>#N/A</v>
      </c>
      <c r="BY4" s="214" t="e">
        <v>#N/A</v>
      </c>
      <c r="BZ4" s="222" t="s">
        <v>11395</v>
      </c>
      <c r="CA4" s="222" t="e">
        <v>#N/A</v>
      </c>
      <c r="CB4" s="222" t="e">
        <v>#N/A</v>
      </c>
      <c r="CC4" s="222" t="e">
        <v>#N/A</v>
      </c>
      <c r="CD4" s="222" t="e">
        <v>#N/A</v>
      </c>
      <c r="CE4" s="222" t="e">
        <v>#N/A</v>
      </c>
      <c r="CF4" s="222" t="e">
        <v>#N/A</v>
      </c>
      <c r="CG4" s="223" t="e">
        <v>#N/A</v>
      </c>
      <c r="CH4" s="221" t="s">
        <v>11396</v>
      </c>
      <c r="CI4" s="222" t="e">
        <v>#N/A</v>
      </c>
      <c r="CJ4" s="222" t="e">
        <v>#N/A</v>
      </c>
      <c r="CK4" s="222" t="e">
        <v>#N/A</v>
      </c>
      <c r="CL4" s="222" t="e">
        <v>#N/A</v>
      </c>
      <c r="CM4" s="222" t="e">
        <v>#N/A</v>
      </c>
      <c r="CN4" s="222" t="e">
        <v>#N/A</v>
      </c>
      <c r="CO4" s="225" t="e">
        <v>#N/A</v>
      </c>
      <c r="CP4" s="222" t="s">
        <v>11397</v>
      </c>
      <c r="CQ4" s="224" t="e">
        <v>#N/A</v>
      </c>
      <c r="CR4" s="224" t="e">
        <v>#N/A</v>
      </c>
      <c r="CS4" s="224" t="e">
        <v>#N/A</v>
      </c>
      <c r="CT4" s="224" t="e">
        <v>#N/A</v>
      </c>
      <c r="CU4" s="224" t="e">
        <v>#N/A</v>
      </c>
      <c r="CV4" s="224" t="e">
        <v>#N/A</v>
      </c>
      <c r="CW4" s="214" t="e">
        <v>#N/A</v>
      </c>
      <c r="CX4" s="222" t="s">
        <v>2029</v>
      </c>
      <c r="CY4" s="218">
        <v>2800000</v>
      </c>
      <c r="CZ4" s="218" t="s">
        <v>2024</v>
      </c>
      <c r="DA4" s="218" t="s">
        <v>404</v>
      </c>
      <c r="DB4" s="218">
        <v>1</v>
      </c>
      <c r="DC4" s="218" t="s">
        <v>2035</v>
      </c>
      <c r="DD4" s="218" t="s">
        <v>2025</v>
      </c>
      <c r="DE4" s="220">
        <v>45504</v>
      </c>
      <c r="DF4" s="221" t="s">
        <v>2032</v>
      </c>
      <c r="DG4" s="213">
        <v>4561000</v>
      </c>
      <c r="DH4" s="224" t="s">
        <v>2020</v>
      </c>
      <c r="DI4" s="224" t="s">
        <v>723</v>
      </c>
      <c r="DJ4" s="224">
        <v>2</v>
      </c>
      <c r="DK4" s="224" t="s">
        <v>2031</v>
      </c>
      <c r="DL4" s="224" t="s">
        <v>2030</v>
      </c>
      <c r="DM4" s="214">
        <v>45504</v>
      </c>
      <c r="DN4" s="222" t="s">
        <v>2034</v>
      </c>
      <c r="DO4" s="218">
        <v>0</v>
      </c>
      <c r="DP4" s="222" t="s">
        <v>2024</v>
      </c>
      <c r="DQ4" s="222" t="s">
        <v>404</v>
      </c>
      <c r="DR4" s="222">
        <v>1</v>
      </c>
      <c r="DS4" s="222" t="s">
        <v>2033</v>
      </c>
      <c r="DT4" s="222" t="s">
        <v>2025</v>
      </c>
      <c r="DU4" s="223">
        <v>45504</v>
      </c>
      <c r="DV4" s="221" t="s">
        <v>2036</v>
      </c>
      <c r="DW4" s="213">
        <v>2800000</v>
      </c>
      <c r="DX4" s="224" t="s">
        <v>2024</v>
      </c>
      <c r="DY4" s="224" t="s">
        <v>404</v>
      </c>
      <c r="DZ4" s="224">
        <v>1</v>
      </c>
      <c r="EA4" s="224" t="s">
        <v>2035</v>
      </c>
      <c r="EB4" s="224" t="s">
        <v>2025</v>
      </c>
      <c r="EC4" s="214">
        <v>45504</v>
      </c>
      <c r="ED4" s="222" t="s">
        <v>2038</v>
      </c>
      <c r="EE4" s="218">
        <v>0</v>
      </c>
      <c r="EF4" s="222" t="s">
        <v>2024</v>
      </c>
      <c r="EG4" s="222" t="s">
        <v>404</v>
      </c>
      <c r="EH4" s="222">
        <v>1</v>
      </c>
      <c r="EI4" s="222" t="s">
        <v>2037</v>
      </c>
      <c r="EJ4" s="222" t="s">
        <v>2025</v>
      </c>
      <c r="EK4" s="223">
        <v>45504</v>
      </c>
      <c r="EL4" s="221" t="s">
        <v>2040</v>
      </c>
      <c r="EM4" s="213">
        <v>0</v>
      </c>
      <c r="EN4" s="224" t="s">
        <v>2024</v>
      </c>
      <c r="EO4" s="224" t="s">
        <v>404</v>
      </c>
      <c r="EP4" s="224">
        <v>1</v>
      </c>
      <c r="EQ4" s="224" t="s">
        <v>2039</v>
      </c>
      <c r="ER4" s="224" t="s">
        <v>2025</v>
      </c>
      <c r="ES4" s="214">
        <v>45504</v>
      </c>
      <c r="ET4" s="222" t="s">
        <v>652</v>
      </c>
      <c r="EU4" s="222">
        <v>4</v>
      </c>
      <c r="EV4" s="222" t="s">
        <v>650</v>
      </c>
      <c r="EW4" s="222" t="s">
        <v>404</v>
      </c>
      <c r="EX4" s="222">
        <v>1</v>
      </c>
      <c r="EY4" s="222" t="s">
        <v>651</v>
      </c>
      <c r="EZ4" s="222" t="s">
        <v>646</v>
      </c>
      <c r="FA4" s="223">
        <v>44550</v>
      </c>
      <c r="FB4" s="221" t="s">
        <v>9643</v>
      </c>
      <c r="FC4" s="224">
        <v>0</v>
      </c>
      <c r="FD4" s="224" t="s">
        <v>9598</v>
      </c>
      <c r="FE4" s="224" t="s">
        <v>723</v>
      </c>
      <c r="FF4" s="224">
        <v>2</v>
      </c>
      <c r="FG4" s="224" t="s">
        <v>9642</v>
      </c>
      <c r="FH4" s="224" t="s">
        <v>9639</v>
      </c>
      <c r="FI4" s="214">
        <v>45653</v>
      </c>
      <c r="FJ4" s="221" t="s">
        <v>11398</v>
      </c>
      <c r="FK4" s="222" t="e">
        <v>#N/A</v>
      </c>
      <c r="FL4" s="222" t="e">
        <v>#N/A</v>
      </c>
      <c r="FM4" s="222" t="e">
        <v>#N/A</v>
      </c>
      <c r="FN4" s="222" t="e">
        <v>#N/A</v>
      </c>
      <c r="FO4" s="222" t="e">
        <v>#N/A</v>
      </c>
      <c r="FP4" s="218" t="e">
        <v>#N/A</v>
      </c>
      <c r="FQ4" s="219" t="e">
        <v>#N/A</v>
      </c>
      <c r="FR4" s="221" t="s">
        <v>11399</v>
      </c>
      <c r="FS4" s="224" t="e">
        <v>#N/A</v>
      </c>
      <c r="FT4" s="224" t="e">
        <v>#N/A</v>
      </c>
      <c r="FU4" s="224" t="e">
        <v>#N/A</v>
      </c>
      <c r="FV4" s="224" t="e">
        <v>#N/A</v>
      </c>
      <c r="FW4" s="224" t="e">
        <v>#N/A</v>
      </c>
      <c r="FX4" s="224" t="e">
        <v>#N/A</v>
      </c>
      <c r="FY4" s="214" t="e">
        <v>#N/A</v>
      </c>
      <c r="FZ4" s="222" t="s">
        <v>5219</v>
      </c>
      <c r="GA4" s="222">
        <v>0</v>
      </c>
      <c r="GB4" s="222" t="s">
        <v>1799</v>
      </c>
      <c r="GC4" s="222" t="s">
        <v>33</v>
      </c>
      <c r="GD4" s="222">
        <v>2</v>
      </c>
      <c r="GE4" s="222" t="s">
        <v>17</v>
      </c>
      <c r="GF4" s="222" t="s">
        <v>17</v>
      </c>
      <c r="GG4" s="223">
        <v>45615</v>
      </c>
      <c r="GH4" s="221" t="s">
        <v>5225</v>
      </c>
      <c r="GI4" s="224">
        <v>0</v>
      </c>
      <c r="GJ4" s="224" t="s">
        <v>1799</v>
      </c>
      <c r="GK4" s="224" t="s">
        <v>33</v>
      </c>
      <c r="GL4" s="224">
        <v>2</v>
      </c>
      <c r="GM4" s="224" t="s">
        <v>17</v>
      </c>
      <c r="GN4" s="224" t="s">
        <v>17</v>
      </c>
      <c r="GO4" s="214">
        <v>45615</v>
      </c>
      <c r="GP4" s="222" t="s">
        <v>5220</v>
      </c>
      <c r="GQ4" s="222">
        <v>0</v>
      </c>
      <c r="GR4" s="222" t="s">
        <v>1799</v>
      </c>
      <c r="GS4" s="222" t="s">
        <v>33</v>
      </c>
      <c r="GT4" s="222">
        <v>2</v>
      </c>
      <c r="GU4" s="222" t="s">
        <v>17</v>
      </c>
      <c r="GV4" s="222" t="s">
        <v>17</v>
      </c>
      <c r="GW4" s="223">
        <v>45615</v>
      </c>
      <c r="GX4" s="221" t="s">
        <v>5226</v>
      </c>
      <c r="GY4" s="224">
        <v>0</v>
      </c>
      <c r="GZ4" s="224" t="s">
        <v>1799</v>
      </c>
      <c r="HA4" s="224" t="s">
        <v>33</v>
      </c>
      <c r="HB4" s="224">
        <v>2</v>
      </c>
      <c r="HC4" s="224" t="s">
        <v>17</v>
      </c>
      <c r="HD4" s="224" t="s">
        <v>17</v>
      </c>
      <c r="HE4" s="214">
        <v>45615</v>
      </c>
      <c r="HF4" s="222" t="s">
        <v>5218</v>
      </c>
      <c r="HG4" s="222">
        <v>0</v>
      </c>
      <c r="HH4" s="222" t="s">
        <v>1799</v>
      </c>
      <c r="HI4" s="222" t="s">
        <v>33</v>
      </c>
      <c r="HJ4" s="222">
        <v>2</v>
      </c>
      <c r="HK4" s="222" t="s">
        <v>17</v>
      </c>
      <c r="HL4" s="222" t="s">
        <v>17</v>
      </c>
      <c r="HM4" s="223">
        <v>45615</v>
      </c>
      <c r="HN4" s="221" t="s">
        <v>5224</v>
      </c>
      <c r="HO4" s="224">
        <v>0</v>
      </c>
      <c r="HP4" s="224" t="s">
        <v>1799</v>
      </c>
      <c r="HQ4" s="224" t="s">
        <v>33</v>
      </c>
      <c r="HR4" s="224">
        <v>2</v>
      </c>
      <c r="HS4" s="224" t="s">
        <v>17</v>
      </c>
      <c r="HT4" s="224" t="s">
        <v>17</v>
      </c>
      <c r="HU4" s="214">
        <v>45615</v>
      </c>
      <c r="HV4" s="222" t="s">
        <v>5221</v>
      </c>
      <c r="HW4" s="222">
        <v>0</v>
      </c>
      <c r="HX4" s="222" t="s">
        <v>1799</v>
      </c>
      <c r="HY4" s="222" t="s">
        <v>33</v>
      </c>
      <c r="HZ4" s="222">
        <v>2</v>
      </c>
      <c r="IA4" s="222" t="s">
        <v>17</v>
      </c>
      <c r="IB4" s="222" t="s">
        <v>17</v>
      </c>
      <c r="IC4" s="223">
        <v>45615</v>
      </c>
      <c r="ID4" s="221" t="s">
        <v>5223</v>
      </c>
      <c r="IE4" s="224">
        <v>2</v>
      </c>
      <c r="IF4" s="224" t="s">
        <v>1799</v>
      </c>
      <c r="IG4" s="224" t="s">
        <v>33</v>
      </c>
      <c r="IH4" s="224">
        <v>2</v>
      </c>
      <c r="II4" s="224" t="s">
        <v>17</v>
      </c>
      <c r="IJ4" s="224" t="s">
        <v>17</v>
      </c>
      <c r="IK4" s="214">
        <v>45615</v>
      </c>
      <c r="IL4" s="222" t="s">
        <v>5222</v>
      </c>
      <c r="IM4" s="222">
        <v>1</v>
      </c>
      <c r="IN4" s="222" t="s">
        <v>1799</v>
      </c>
      <c r="IO4" s="222" t="s">
        <v>33</v>
      </c>
      <c r="IP4" s="222">
        <v>2</v>
      </c>
      <c r="IQ4" s="222" t="s">
        <v>17</v>
      </c>
      <c r="IR4" s="222" t="s">
        <v>17</v>
      </c>
      <c r="IS4" s="223">
        <v>45615</v>
      </c>
    </row>
    <row r="5" spans="1:253" s="11" customFormat="1" ht="13.25" customHeight="1" x14ac:dyDescent="0.25">
      <c r="A5" s="11" t="s">
        <v>4368</v>
      </c>
      <c r="B5" s="11" t="s">
        <v>10752</v>
      </c>
      <c r="C5" s="11" t="s">
        <v>4369</v>
      </c>
      <c r="D5" s="11" t="s">
        <v>4370</v>
      </c>
      <c r="E5" s="11" t="s">
        <v>10099</v>
      </c>
      <c r="F5" s="11" t="s">
        <v>8478</v>
      </c>
      <c r="G5" s="212">
        <v>3107000</v>
      </c>
      <c r="H5" s="213" t="s">
        <v>8475</v>
      </c>
      <c r="I5" s="213" t="s">
        <v>404</v>
      </c>
      <c r="J5" s="213">
        <v>1</v>
      </c>
      <c r="K5" s="213" t="s">
        <v>8477</v>
      </c>
      <c r="L5" s="213" t="s">
        <v>8476</v>
      </c>
      <c r="M5" s="214">
        <v>45650</v>
      </c>
      <c r="N5" s="221" t="s">
        <v>8480</v>
      </c>
      <c r="O5" s="216">
        <v>29743</v>
      </c>
      <c r="P5" s="216" t="s">
        <v>8475</v>
      </c>
      <c r="Q5" s="216" t="s">
        <v>404</v>
      </c>
      <c r="R5" s="216">
        <v>1</v>
      </c>
      <c r="S5" s="216" t="s">
        <v>8479</v>
      </c>
      <c r="T5" s="216" t="s">
        <v>8476</v>
      </c>
      <c r="U5" s="217">
        <v>45650</v>
      </c>
      <c r="V5" s="221" t="s">
        <v>8482</v>
      </c>
      <c r="W5" s="213">
        <v>2180000</v>
      </c>
      <c r="X5" s="213" t="s">
        <v>8475</v>
      </c>
      <c r="Y5" s="213" t="s">
        <v>404</v>
      </c>
      <c r="Z5" s="213">
        <v>1</v>
      </c>
      <c r="AA5" s="213" t="s">
        <v>8481</v>
      </c>
      <c r="AB5" s="213" t="s">
        <v>8476</v>
      </c>
      <c r="AC5" s="214">
        <v>45650</v>
      </c>
      <c r="AD5" s="221" t="s">
        <v>8486</v>
      </c>
      <c r="AE5" s="218">
        <v>210000</v>
      </c>
      <c r="AF5" s="218" t="s">
        <v>8483</v>
      </c>
      <c r="AG5" s="218" t="s">
        <v>404</v>
      </c>
      <c r="AH5" s="218">
        <v>1</v>
      </c>
      <c r="AI5" s="218" t="s">
        <v>8485</v>
      </c>
      <c r="AJ5" s="218" t="s">
        <v>8484</v>
      </c>
      <c r="AK5" s="219">
        <v>45650</v>
      </c>
      <c r="AL5" s="221" t="s">
        <v>8489</v>
      </c>
      <c r="AM5" s="213">
        <v>115000</v>
      </c>
      <c r="AN5" s="213" t="s">
        <v>6992</v>
      </c>
      <c r="AO5" s="213" t="s">
        <v>404</v>
      </c>
      <c r="AP5" s="213">
        <v>1</v>
      </c>
      <c r="AQ5" s="213" t="s">
        <v>8488</v>
      </c>
      <c r="AR5" s="213" t="s">
        <v>8487</v>
      </c>
      <c r="AS5" s="214">
        <v>45650</v>
      </c>
      <c r="AT5" s="222" t="s">
        <v>4374</v>
      </c>
      <c r="AU5" s="218">
        <v>2</v>
      </c>
      <c r="AV5" s="218" t="s">
        <v>4371</v>
      </c>
      <c r="AW5" s="218" t="s">
        <v>723</v>
      </c>
      <c r="AX5" s="218">
        <v>2</v>
      </c>
      <c r="AY5" s="218" t="s">
        <v>4373</v>
      </c>
      <c r="AZ5" s="218" t="s">
        <v>4372</v>
      </c>
      <c r="BA5" s="219">
        <v>45609</v>
      </c>
      <c r="BB5" s="221" t="s">
        <v>4377</v>
      </c>
      <c r="BC5" s="213" t="s">
        <v>17</v>
      </c>
      <c r="BD5" s="213" t="s">
        <v>424</v>
      </c>
      <c r="BE5" s="213" t="s">
        <v>17</v>
      </c>
      <c r="BF5" s="213" t="s">
        <v>17</v>
      </c>
      <c r="BG5" s="213" t="s">
        <v>1429</v>
      </c>
      <c r="BH5" s="213" t="s">
        <v>424</v>
      </c>
      <c r="BI5" s="214">
        <v>45609</v>
      </c>
      <c r="BJ5" s="222" t="s">
        <v>8491</v>
      </c>
      <c r="BK5" s="222">
        <v>0</v>
      </c>
      <c r="BL5" s="222" t="s">
        <v>6963</v>
      </c>
      <c r="BM5" s="222" t="s">
        <v>723</v>
      </c>
      <c r="BN5" s="222">
        <v>2</v>
      </c>
      <c r="BO5" s="222" t="s">
        <v>8490</v>
      </c>
      <c r="BP5" s="218" t="s">
        <v>3328</v>
      </c>
      <c r="BQ5" s="223">
        <v>45650</v>
      </c>
      <c r="BR5" s="221" t="s">
        <v>4378</v>
      </c>
      <c r="BS5" s="224" t="s">
        <v>17</v>
      </c>
      <c r="BT5" s="224" t="s">
        <v>424</v>
      </c>
      <c r="BU5" s="224" t="s">
        <v>17</v>
      </c>
      <c r="BV5" s="224" t="s">
        <v>17</v>
      </c>
      <c r="BW5" s="224" t="s">
        <v>1429</v>
      </c>
      <c r="BX5" s="224" t="s">
        <v>424</v>
      </c>
      <c r="BY5" s="214">
        <v>45609</v>
      </c>
      <c r="BZ5" s="222" t="s">
        <v>4379</v>
      </c>
      <c r="CA5" s="222" t="s">
        <v>17</v>
      </c>
      <c r="CB5" s="222" t="s">
        <v>424</v>
      </c>
      <c r="CC5" s="222" t="s">
        <v>17</v>
      </c>
      <c r="CD5" s="222" t="s">
        <v>17</v>
      </c>
      <c r="CE5" s="222" t="s">
        <v>1429</v>
      </c>
      <c r="CF5" s="222" t="s">
        <v>424</v>
      </c>
      <c r="CG5" s="223">
        <v>45609</v>
      </c>
      <c r="CH5" s="221" t="s">
        <v>11400</v>
      </c>
      <c r="CI5" s="222" t="e">
        <v>#N/A</v>
      </c>
      <c r="CJ5" s="222" t="e">
        <v>#N/A</v>
      </c>
      <c r="CK5" s="222" t="e">
        <v>#N/A</v>
      </c>
      <c r="CL5" s="222" t="e">
        <v>#N/A</v>
      </c>
      <c r="CM5" s="222" t="e">
        <v>#N/A</v>
      </c>
      <c r="CN5" s="222" t="e">
        <v>#N/A</v>
      </c>
      <c r="CO5" s="225" t="e">
        <v>#N/A</v>
      </c>
      <c r="CP5" s="222" t="s">
        <v>4381</v>
      </c>
      <c r="CQ5" s="224" t="s">
        <v>17</v>
      </c>
      <c r="CR5" s="224" t="s">
        <v>424</v>
      </c>
      <c r="CS5" s="224" t="s">
        <v>17</v>
      </c>
      <c r="CT5" s="224" t="s">
        <v>17</v>
      </c>
      <c r="CU5" s="224" t="s">
        <v>1429</v>
      </c>
      <c r="CV5" s="224" t="s">
        <v>424</v>
      </c>
      <c r="CW5" s="214">
        <v>45609</v>
      </c>
      <c r="CX5" s="222" t="s">
        <v>8494</v>
      </c>
      <c r="CY5" s="218">
        <v>210000</v>
      </c>
      <c r="CZ5" s="218" t="s">
        <v>8495</v>
      </c>
      <c r="DA5" s="218" t="s">
        <v>22</v>
      </c>
      <c r="DB5" s="218">
        <v>3</v>
      </c>
      <c r="DC5" s="218" t="s">
        <v>8499</v>
      </c>
      <c r="DD5" s="218" t="s">
        <v>8496</v>
      </c>
      <c r="DE5" s="220">
        <v>45650</v>
      </c>
      <c r="DF5" s="221" t="s">
        <v>8497</v>
      </c>
      <c r="DG5" s="213">
        <v>1970000</v>
      </c>
      <c r="DH5" s="224" t="s">
        <v>8495</v>
      </c>
      <c r="DI5" s="224" t="s">
        <v>723</v>
      </c>
      <c r="DJ5" s="224">
        <v>2</v>
      </c>
      <c r="DK5" s="224" t="s">
        <v>5941</v>
      </c>
      <c r="DL5" s="224" t="s">
        <v>8496</v>
      </c>
      <c r="DM5" s="214">
        <v>45650</v>
      </c>
      <c r="DN5" s="222" t="s">
        <v>8498</v>
      </c>
      <c r="DO5" s="218">
        <v>0</v>
      </c>
      <c r="DP5" s="222" t="s">
        <v>8495</v>
      </c>
      <c r="DQ5" s="222" t="s">
        <v>723</v>
      </c>
      <c r="DR5" s="222">
        <v>2</v>
      </c>
      <c r="DS5" s="222" t="s">
        <v>5943</v>
      </c>
      <c r="DT5" s="222" t="s">
        <v>8496</v>
      </c>
      <c r="DU5" s="223">
        <v>45650</v>
      </c>
      <c r="DV5" s="221" t="s">
        <v>8500</v>
      </c>
      <c r="DW5" s="213">
        <v>210000</v>
      </c>
      <c r="DX5" s="224" t="s">
        <v>8495</v>
      </c>
      <c r="DY5" s="224" t="s">
        <v>22</v>
      </c>
      <c r="DZ5" s="224">
        <v>3</v>
      </c>
      <c r="EA5" s="224" t="s">
        <v>8499</v>
      </c>
      <c r="EB5" s="224" t="s">
        <v>8496</v>
      </c>
      <c r="EC5" s="214">
        <v>45650</v>
      </c>
      <c r="ED5" s="222" t="s">
        <v>8502</v>
      </c>
      <c r="EE5" s="218">
        <v>0</v>
      </c>
      <c r="EF5" s="222" t="s">
        <v>8495</v>
      </c>
      <c r="EG5" s="222" t="s">
        <v>22</v>
      </c>
      <c r="EH5" s="222">
        <v>3</v>
      </c>
      <c r="EI5" s="222" t="s">
        <v>8501</v>
      </c>
      <c r="EJ5" s="222" t="s">
        <v>8496</v>
      </c>
      <c r="EK5" s="223">
        <v>45650</v>
      </c>
      <c r="EL5" s="221" t="s">
        <v>8504</v>
      </c>
      <c r="EM5" s="213">
        <v>0</v>
      </c>
      <c r="EN5" s="224" t="s">
        <v>8495</v>
      </c>
      <c r="EO5" s="224" t="s">
        <v>22</v>
      </c>
      <c r="EP5" s="224">
        <v>3</v>
      </c>
      <c r="EQ5" s="224" t="s">
        <v>8503</v>
      </c>
      <c r="ER5" s="224" t="s">
        <v>8496</v>
      </c>
      <c r="ES5" s="214">
        <v>45650</v>
      </c>
      <c r="ET5" s="222" t="s">
        <v>8492</v>
      </c>
      <c r="EU5" s="222">
        <v>0</v>
      </c>
      <c r="EV5" s="222" t="s">
        <v>6963</v>
      </c>
      <c r="EW5" s="222" t="s">
        <v>723</v>
      </c>
      <c r="EX5" s="222">
        <v>2</v>
      </c>
      <c r="EY5" s="222" t="s">
        <v>8490</v>
      </c>
      <c r="EZ5" s="222" t="s">
        <v>3328</v>
      </c>
      <c r="FA5" s="223">
        <v>45650</v>
      </c>
      <c r="FB5" s="221" t="s">
        <v>8507</v>
      </c>
      <c r="FC5" s="224">
        <v>2</v>
      </c>
      <c r="FD5" s="224" t="s">
        <v>8505</v>
      </c>
      <c r="FE5" s="224" t="s">
        <v>22</v>
      </c>
      <c r="FF5" s="224">
        <v>3</v>
      </c>
      <c r="FG5" s="224" t="s">
        <v>8506</v>
      </c>
      <c r="FH5" s="224" t="s">
        <v>1961</v>
      </c>
      <c r="FI5" s="214">
        <v>45650</v>
      </c>
      <c r="FJ5" s="221" t="s">
        <v>4375</v>
      </c>
      <c r="FK5" s="222" t="s">
        <v>17</v>
      </c>
      <c r="FL5" s="222" t="s">
        <v>424</v>
      </c>
      <c r="FM5" s="222" t="s">
        <v>17</v>
      </c>
      <c r="FN5" s="222" t="s">
        <v>17</v>
      </c>
      <c r="FO5" s="222" t="s">
        <v>1429</v>
      </c>
      <c r="FP5" s="218" t="s">
        <v>424</v>
      </c>
      <c r="FQ5" s="219">
        <v>45609</v>
      </c>
      <c r="FR5" s="221" t="s">
        <v>4376</v>
      </c>
      <c r="FS5" s="224" t="s">
        <v>17</v>
      </c>
      <c r="FT5" s="224" t="s">
        <v>424</v>
      </c>
      <c r="FU5" s="224" t="s">
        <v>17</v>
      </c>
      <c r="FV5" s="224" t="s">
        <v>17</v>
      </c>
      <c r="FW5" s="224" t="s">
        <v>1429</v>
      </c>
      <c r="FX5" s="224" t="s">
        <v>424</v>
      </c>
      <c r="FY5" s="214">
        <v>45609</v>
      </c>
      <c r="FZ5" s="222" t="s">
        <v>4390</v>
      </c>
      <c r="GA5" s="222">
        <v>0</v>
      </c>
      <c r="GB5" s="222" t="s">
        <v>1799</v>
      </c>
      <c r="GC5" s="222" t="s">
        <v>33</v>
      </c>
      <c r="GD5" s="222">
        <v>2</v>
      </c>
      <c r="GE5" s="222" t="s">
        <v>17</v>
      </c>
      <c r="GF5" s="222" t="s">
        <v>17</v>
      </c>
      <c r="GG5" s="223">
        <v>45609</v>
      </c>
      <c r="GH5" s="221" t="s">
        <v>4396</v>
      </c>
      <c r="GI5" s="224">
        <v>0</v>
      </c>
      <c r="GJ5" s="224" t="s">
        <v>1799</v>
      </c>
      <c r="GK5" s="224" t="s">
        <v>33</v>
      </c>
      <c r="GL5" s="224">
        <v>2</v>
      </c>
      <c r="GM5" s="224" t="s">
        <v>17</v>
      </c>
      <c r="GN5" s="224" t="s">
        <v>17</v>
      </c>
      <c r="GO5" s="214">
        <v>45609</v>
      </c>
      <c r="GP5" s="222" t="s">
        <v>4391</v>
      </c>
      <c r="GQ5" s="222">
        <v>0</v>
      </c>
      <c r="GR5" s="222" t="s">
        <v>1799</v>
      </c>
      <c r="GS5" s="222" t="s">
        <v>33</v>
      </c>
      <c r="GT5" s="222">
        <v>2</v>
      </c>
      <c r="GU5" s="222" t="s">
        <v>17</v>
      </c>
      <c r="GV5" s="222" t="s">
        <v>17</v>
      </c>
      <c r="GW5" s="223">
        <v>45609</v>
      </c>
      <c r="GX5" s="221" t="s">
        <v>4397</v>
      </c>
      <c r="GY5" s="224">
        <v>0</v>
      </c>
      <c r="GZ5" s="224" t="s">
        <v>1799</v>
      </c>
      <c r="HA5" s="224" t="s">
        <v>33</v>
      </c>
      <c r="HB5" s="224">
        <v>2</v>
      </c>
      <c r="HC5" s="224" t="s">
        <v>17</v>
      </c>
      <c r="HD5" s="224" t="s">
        <v>17</v>
      </c>
      <c r="HE5" s="214">
        <v>45609</v>
      </c>
      <c r="HF5" s="222" t="s">
        <v>4389</v>
      </c>
      <c r="HG5" s="222">
        <v>0</v>
      </c>
      <c r="HH5" s="222" t="s">
        <v>1799</v>
      </c>
      <c r="HI5" s="222" t="s">
        <v>33</v>
      </c>
      <c r="HJ5" s="222">
        <v>2</v>
      </c>
      <c r="HK5" s="222" t="s">
        <v>17</v>
      </c>
      <c r="HL5" s="222" t="s">
        <v>17</v>
      </c>
      <c r="HM5" s="223">
        <v>45609</v>
      </c>
      <c r="HN5" s="221" t="s">
        <v>4395</v>
      </c>
      <c r="HO5" s="224">
        <v>0</v>
      </c>
      <c r="HP5" s="224" t="s">
        <v>1799</v>
      </c>
      <c r="HQ5" s="224" t="s">
        <v>33</v>
      </c>
      <c r="HR5" s="224">
        <v>2</v>
      </c>
      <c r="HS5" s="224" t="s">
        <v>17</v>
      </c>
      <c r="HT5" s="224" t="s">
        <v>17</v>
      </c>
      <c r="HU5" s="214">
        <v>45609</v>
      </c>
      <c r="HV5" s="222" t="s">
        <v>4392</v>
      </c>
      <c r="HW5" s="222">
        <v>0</v>
      </c>
      <c r="HX5" s="222" t="s">
        <v>1799</v>
      </c>
      <c r="HY5" s="222" t="s">
        <v>33</v>
      </c>
      <c r="HZ5" s="222">
        <v>2</v>
      </c>
      <c r="IA5" s="222" t="s">
        <v>17</v>
      </c>
      <c r="IB5" s="222" t="s">
        <v>17</v>
      </c>
      <c r="IC5" s="223">
        <v>45609</v>
      </c>
      <c r="ID5" s="221" t="s">
        <v>4394</v>
      </c>
      <c r="IE5" s="224">
        <v>1</v>
      </c>
      <c r="IF5" s="224" t="s">
        <v>1799</v>
      </c>
      <c r="IG5" s="224" t="s">
        <v>33</v>
      </c>
      <c r="IH5" s="224">
        <v>2</v>
      </c>
      <c r="II5" s="224" t="s">
        <v>17</v>
      </c>
      <c r="IJ5" s="224" t="s">
        <v>17</v>
      </c>
      <c r="IK5" s="214">
        <v>45609</v>
      </c>
      <c r="IL5" s="222" t="s">
        <v>4393</v>
      </c>
      <c r="IM5" s="222">
        <v>0</v>
      </c>
      <c r="IN5" s="222" t="s">
        <v>1799</v>
      </c>
      <c r="IO5" s="222" t="s">
        <v>33</v>
      </c>
      <c r="IP5" s="222">
        <v>2</v>
      </c>
      <c r="IQ5" s="222" t="s">
        <v>17</v>
      </c>
      <c r="IR5" s="222" t="s">
        <v>17</v>
      </c>
      <c r="IS5" s="223">
        <v>45609</v>
      </c>
    </row>
    <row r="6" spans="1:253" s="11" customFormat="1" ht="13.25" customHeight="1" x14ac:dyDescent="0.25">
      <c r="A6" s="11" t="s">
        <v>4215</v>
      </c>
      <c r="B6" s="11" t="s">
        <v>10756</v>
      </c>
      <c r="C6" s="11" t="s">
        <v>4216</v>
      </c>
      <c r="D6" s="11" t="s">
        <v>4217</v>
      </c>
      <c r="E6" s="11" t="s">
        <v>10110</v>
      </c>
      <c r="F6" s="11" t="s">
        <v>7313</v>
      </c>
      <c r="G6" s="212">
        <v>12289000</v>
      </c>
      <c r="H6" s="213" t="s">
        <v>7310</v>
      </c>
      <c r="I6" s="213" t="s">
        <v>723</v>
      </c>
      <c r="J6" s="213">
        <v>2</v>
      </c>
      <c r="K6" s="213" t="s">
        <v>7312</v>
      </c>
      <c r="L6" s="213" t="s">
        <v>7311</v>
      </c>
      <c r="M6" s="214">
        <v>45645</v>
      </c>
      <c r="N6" s="221" t="s">
        <v>7317</v>
      </c>
      <c r="O6" s="216">
        <v>25680</v>
      </c>
      <c r="P6" s="216" t="s">
        <v>7314</v>
      </c>
      <c r="Q6" s="216" t="s">
        <v>723</v>
      </c>
      <c r="R6" s="216">
        <v>2</v>
      </c>
      <c r="S6" s="216" t="s">
        <v>7316</v>
      </c>
      <c r="T6" s="216" t="s">
        <v>7315</v>
      </c>
      <c r="U6" s="217">
        <v>45645</v>
      </c>
      <c r="V6" s="221" t="s">
        <v>7319</v>
      </c>
      <c r="W6" s="213">
        <v>12289000</v>
      </c>
      <c r="X6" s="213" t="s">
        <v>7310</v>
      </c>
      <c r="Y6" s="213" t="s">
        <v>723</v>
      </c>
      <c r="Z6" s="213">
        <v>2</v>
      </c>
      <c r="AA6" s="213" t="s">
        <v>7318</v>
      </c>
      <c r="AB6" s="213" t="s">
        <v>7311</v>
      </c>
      <c r="AC6" s="214">
        <v>45645</v>
      </c>
      <c r="AD6" s="221" t="s">
        <v>7321</v>
      </c>
      <c r="AE6" s="218">
        <v>6005000</v>
      </c>
      <c r="AF6" s="218" t="s">
        <v>7310</v>
      </c>
      <c r="AG6" s="218" t="s">
        <v>723</v>
      </c>
      <c r="AH6" s="218">
        <v>2</v>
      </c>
      <c r="AI6" s="218" t="s">
        <v>7320</v>
      </c>
      <c r="AJ6" s="218" t="s">
        <v>7311</v>
      </c>
      <c r="AK6" s="219">
        <v>45645</v>
      </c>
      <c r="AL6" s="221" t="s">
        <v>7325</v>
      </c>
      <c r="AM6" s="213">
        <v>610000</v>
      </c>
      <c r="AN6" s="213" t="s">
        <v>7322</v>
      </c>
      <c r="AO6" s="213" t="s">
        <v>723</v>
      </c>
      <c r="AP6" s="213">
        <v>2</v>
      </c>
      <c r="AQ6" s="213" t="s">
        <v>7324</v>
      </c>
      <c r="AR6" s="213" t="s">
        <v>7323</v>
      </c>
      <c r="AS6" s="214">
        <v>45645</v>
      </c>
      <c r="AT6" s="222" t="s">
        <v>7327</v>
      </c>
      <c r="AU6" s="218" t="s">
        <v>17</v>
      </c>
      <c r="AV6" s="218" t="s">
        <v>17</v>
      </c>
      <c r="AW6" s="218" t="s">
        <v>17</v>
      </c>
      <c r="AX6" s="218" t="s">
        <v>17</v>
      </c>
      <c r="AY6" s="218" t="s">
        <v>7326</v>
      </c>
      <c r="AZ6" s="218" t="s">
        <v>17</v>
      </c>
      <c r="BA6" s="219">
        <v>45645</v>
      </c>
      <c r="BB6" s="221" t="s">
        <v>7356</v>
      </c>
      <c r="BC6" s="213">
        <v>559993</v>
      </c>
      <c r="BD6" s="213" t="s">
        <v>7353</v>
      </c>
      <c r="BE6" s="213" t="s">
        <v>723</v>
      </c>
      <c r="BF6" s="213">
        <v>2</v>
      </c>
      <c r="BG6" s="213" t="s">
        <v>7355</v>
      </c>
      <c r="BH6" s="213" t="s">
        <v>7354</v>
      </c>
      <c r="BI6" s="214">
        <v>45645</v>
      </c>
      <c r="BJ6" s="222" t="s">
        <v>7331</v>
      </c>
      <c r="BK6" s="222">
        <v>55</v>
      </c>
      <c r="BL6" s="222" t="s">
        <v>7328</v>
      </c>
      <c r="BM6" s="222" t="s">
        <v>723</v>
      </c>
      <c r="BN6" s="222">
        <v>2</v>
      </c>
      <c r="BO6" s="222" t="s">
        <v>7330</v>
      </c>
      <c r="BP6" s="218" t="s">
        <v>7329</v>
      </c>
      <c r="BQ6" s="223">
        <v>45645</v>
      </c>
      <c r="BR6" s="221" t="s">
        <v>7357</v>
      </c>
      <c r="BS6" s="224" t="s">
        <v>17</v>
      </c>
      <c r="BT6" s="224" t="s">
        <v>17</v>
      </c>
      <c r="BU6" s="224" t="s">
        <v>17</v>
      </c>
      <c r="BV6" s="224" t="s">
        <v>17</v>
      </c>
      <c r="BW6" s="224" t="s">
        <v>7350</v>
      </c>
      <c r="BX6" s="224" t="s">
        <v>17</v>
      </c>
      <c r="BY6" s="214">
        <v>45645</v>
      </c>
      <c r="BZ6" s="222" t="s">
        <v>7358</v>
      </c>
      <c r="CA6" s="222" t="s">
        <v>17</v>
      </c>
      <c r="CB6" s="222" t="s">
        <v>17</v>
      </c>
      <c r="CC6" s="222" t="s">
        <v>17</v>
      </c>
      <c r="CD6" s="222" t="s">
        <v>17</v>
      </c>
      <c r="CE6" s="222" t="s">
        <v>7350</v>
      </c>
      <c r="CF6" s="222" t="s">
        <v>17</v>
      </c>
      <c r="CG6" s="223">
        <v>45645</v>
      </c>
      <c r="CH6" s="221" t="s">
        <v>11401</v>
      </c>
      <c r="CI6" s="222" t="e">
        <v>#N/A</v>
      </c>
      <c r="CJ6" s="222" t="e">
        <v>#N/A</v>
      </c>
      <c r="CK6" s="222" t="e">
        <v>#N/A</v>
      </c>
      <c r="CL6" s="222" t="e">
        <v>#N/A</v>
      </c>
      <c r="CM6" s="222" t="e">
        <v>#N/A</v>
      </c>
      <c r="CN6" s="222" t="e">
        <v>#N/A</v>
      </c>
      <c r="CO6" s="225" t="e">
        <v>#N/A</v>
      </c>
      <c r="CP6" s="222" t="s">
        <v>7360</v>
      </c>
      <c r="CQ6" s="224" t="s">
        <v>17</v>
      </c>
      <c r="CR6" s="224" t="s">
        <v>17</v>
      </c>
      <c r="CS6" s="224" t="s">
        <v>17</v>
      </c>
      <c r="CT6" s="224" t="s">
        <v>17</v>
      </c>
      <c r="CU6" s="224" t="s">
        <v>7350</v>
      </c>
      <c r="CV6" s="224" t="s">
        <v>17</v>
      </c>
      <c r="CW6" s="214">
        <v>45645</v>
      </c>
      <c r="CX6" s="222" t="s">
        <v>7335</v>
      </c>
      <c r="CY6" s="218">
        <v>1185000</v>
      </c>
      <c r="CZ6" s="218" t="s">
        <v>7310</v>
      </c>
      <c r="DA6" s="218" t="s">
        <v>723</v>
      </c>
      <c r="DB6" s="218">
        <v>2</v>
      </c>
      <c r="DC6" s="218" t="s">
        <v>7340</v>
      </c>
      <c r="DD6" s="218" t="s">
        <v>7311</v>
      </c>
      <c r="DE6" s="220">
        <v>45645</v>
      </c>
      <c r="DF6" s="221" t="s">
        <v>7337</v>
      </c>
      <c r="DG6" s="213">
        <v>6284000</v>
      </c>
      <c r="DH6" s="224" t="s">
        <v>7310</v>
      </c>
      <c r="DI6" s="224" t="s">
        <v>723</v>
      </c>
      <c r="DJ6" s="224">
        <v>2</v>
      </c>
      <c r="DK6" s="224" t="s">
        <v>7336</v>
      </c>
      <c r="DL6" s="224" t="s">
        <v>7311</v>
      </c>
      <c r="DM6" s="214">
        <v>45645</v>
      </c>
      <c r="DN6" s="222" t="s">
        <v>7339</v>
      </c>
      <c r="DO6" s="218">
        <v>4820000</v>
      </c>
      <c r="DP6" s="222" t="s">
        <v>7310</v>
      </c>
      <c r="DQ6" s="222" t="s">
        <v>723</v>
      </c>
      <c r="DR6" s="222">
        <v>2</v>
      </c>
      <c r="DS6" s="222" t="s">
        <v>7338</v>
      </c>
      <c r="DT6" s="222" t="s">
        <v>7311</v>
      </c>
      <c r="DU6" s="223">
        <v>45645</v>
      </c>
      <c r="DV6" s="221" t="s">
        <v>7341</v>
      </c>
      <c r="DW6" s="213">
        <v>1063000</v>
      </c>
      <c r="DX6" s="224" t="s">
        <v>7310</v>
      </c>
      <c r="DY6" s="224" t="s">
        <v>723</v>
      </c>
      <c r="DZ6" s="224">
        <v>2</v>
      </c>
      <c r="EA6" s="224" t="s">
        <v>7340</v>
      </c>
      <c r="EB6" s="224" t="s">
        <v>7311</v>
      </c>
      <c r="EC6" s="214">
        <v>45645</v>
      </c>
      <c r="ED6" s="222" t="s">
        <v>7343</v>
      </c>
      <c r="EE6" s="218">
        <v>122000</v>
      </c>
      <c r="EF6" s="222" t="s">
        <v>7310</v>
      </c>
      <c r="EG6" s="222" t="s">
        <v>723</v>
      </c>
      <c r="EH6" s="222">
        <v>2</v>
      </c>
      <c r="EI6" s="222" t="s">
        <v>7342</v>
      </c>
      <c r="EJ6" s="222" t="s">
        <v>7311</v>
      </c>
      <c r="EK6" s="223">
        <v>45645</v>
      </c>
      <c r="EL6" s="221" t="s">
        <v>7345</v>
      </c>
      <c r="EM6" s="213">
        <v>0</v>
      </c>
      <c r="EN6" s="224" t="s">
        <v>7310</v>
      </c>
      <c r="EO6" s="224" t="s">
        <v>723</v>
      </c>
      <c r="EP6" s="224">
        <v>2</v>
      </c>
      <c r="EQ6" s="224" t="s">
        <v>7344</v>
      </c>
      <c r="ER6" s="224" t="s">
        <v>7311</v>
      </c>
      <c r="ES6" s="214">
        <v>45645</v>
      </c>
      <c r="ET6" s="222" t="s">
        <v>7333</v>
      </c>
      <c r="EU6" s="222">
        <v>55</v>
      </c>
      <c r="EV6" s="222" t="s">
        <v>7328</v>
      </c>
      <c r="EW6" s="222" t="s">
        <v>723</v>
      </c>
      <c r="EX6" s="222">
        <v>2</v>
      </c>
      <c r="EY6" s="222" t="s">
        <v>7332</v>
      </c>
      <c r="EZ6" s="222" t="s">
        <v>7329</v>
      </c>
      <c r="FA6" s="223">
        <v>45645</v>
      </c>
      <c r="FB6" s="221" t="s">
        <v>7349</v>
      </c>
      <c r="FC6" s="224">
        <v>5</v>
      </c>
      <c r="FD6" s="224" t="s">
        <v>7346</v>
      </c>
      <c r="FE6" s="224" t="s">
        <v>404</v>
      </c>
      <c r="FF6" s="224">
        <v>1</v>
      </c>
      <c r="FG6" s="224" t="s">
        <v>7348</v>
      </c>
      <c r="FH6" s="224" t="s">
        <v>7347</v>
      </c>
      <c r="FI6" s="214">
        <v>45645</v>
      </c>
      <c r="FJ6" s="221" t="s">
        <v>7351</v>
      </c>
      <c r="FK6" s="222" t="s">
        <v>17</v>
      </c>
      <c r="FL6" s="222" t="s">
        <v>17</v>
      </c>
      <c r="FM6" s="222" t="s">
        <v>17</v>
      </c>
      <c r="FN6" s="222" t="s">
        <v>17</v>
      </c>
      <c r="FO6" s="222" t="s">
        <v>7350</v>
      </c>
      <c r="FP6" s="218" t="s">
        <v>17</v>
      </c>
      <c r="FQ6" s="219">
        <v>45645</v>
      </c>
      <c r="FR6" s="221" t="s">
        <v>7352</v>
      </c>
      <c r="FS6" s="224" t="s">
        <v>17</v>
      </c>
      <c r="FT6" s="224" t="s">
        <v>17</v>
      </c>
      <c r="FU6" s="224" t="s">
        <v>17</v>
      </c>
      <c r="FV6" s="224" t="s">
        <v>17</v>
      </c>
      <c r="FW6" s="224" t="s">
        <v>7350</v>
      </c>
      <c r="FX6" s="224" t="s">
        <v>17</v>
      </c>
      <c r="FY6" s="214">
        <v>45645</v>
      </c>
      <c r="FZ6" s="222" t="s">
        <v>4219</v>
      </c>
      <c r="GA6" s="222">
        <v>1</v>
      </c>
      <c r="GB6" s="222" t="s">
        <v>1799</v>
      </c>
      <c r="GC6" s="222" t="s">
        <v>33</v>
      </c>
      <c r="GD6" s="222">
        <v>2</v>
      </c>
      <c r="GE6" s="222" t="s">
        <v>17</v>
      </c>
      <c r="GF6" s="222" t="s">
        <v>17</v>
      </c>
      <c r="GG6" s="223">
        <v>45608</v>
      </c>
      <c r="GH6" s="221" t="s">
        <v>4225</v>
      </c>
      <c r="GI6" s="224">
        <v>0</v>
      </c>
      <c r="GJ6" s="224" t="s">
        <v>1799</v>
      </c>
      <c r="GK6" s="224" t="s">
        <v>33</v>
      </c>
      <c r="GL6" s="224">
        <v>2</v>
      </c>
      <c r="GM6" s="224" t="s">
        <v>17</v>
      </c>
      <c r="GN6" s="224" t="s">
        <v>17</v>
      </c>
      <c r="GO6" s="214">
        <v>45608</v>
      </c>
      <c r="GP6" s="222" t="s">
        <v>4220</v>
      </c>
      <c r="GQ6" s="222">
        <v>1</v>
      </c>
      <c r="GR6" s="222" t="s">
        <v>1799</v>
      </c>
      <c r="GS6" s="222" t="s">
        <v>33</v>
      </c>
      <c r="GT6" s="222">
        <v>2</v>
      </c>
      <c r="GU6" s="222" t="s">
        <v>17</v>
      </c>
      <c r="GV6" s="222" t="s">
        <v>17</v>
      </c>
      <c r="GW6" s="223">
        <v>45608</v>
      </c>
      <c r="GX6" s="221" t="s">
        <v>4226</v>
      </c>
      <c r="GY6" s="224">
        <v>0</v>
      </c>
      <c r="GZ6" s="224" t="s">
        <v>1799</v>
      </c>
      <c r="HA6" s="224" t="s">
        <v>33</v>
      </c>
      <c r="HB6" s="224">
        <v>2</v>
      </c>
      <c r="HC6" s="224" t="s">
        <v>17</v>
      </c>
      <c r="HD6" s="224" t="s">
        <v>17</v>
      </c>
      <c r="HE6" s="214">
        <v>45608</v>
      </c>
      <c r="HF6" s="222" t="s">
        <v>4218</v>
      </c>
      <c r="HG6" s="222">
        <v>0</v>
      </c>
      <c r="HH6" s="222" t="s">
        <v>1799</v>
      </c>
      <c r="HI6" s="222" t="s">
        <v>33</v>
      </c>
      <c r="HJ6" s="222">
        <v>2</v>
      </c>
      <c r="HK6" s="222" t="s">
        <v>17</v>
      </c>
      <c r="HL6" s="222" t="s">
        <v>17</v>
      </c>
      <c r="HM6" s="223">
        <v>45608</v>
      </c>
      <c r="HN6" s="221" t="s">
        <v>4224</v>
      </c>
      <c r="HO6" s="224">
        <v>0</v>
      </c>
      <c r="HP6" s="224" t="s">
        <v>1799</v>
      </c>
      <c r="HQ6" s="224" t="s">
        <v>33</v>
      </c>
      <c r="HR6" s="224">
        <v>2</v>
      </c>
      <c r="HS6" s="224" t="s">
        <v>17</v>
      </c>
      <c r="HT6" s="224" t="s">
        <v>17</v>
      </c>
      <c r="HU6" s="214">
        <v>45608</v>
      </c>
      <c r="HV6" s="222" t="s">
        <v>4221</v>
      </c>
      <c r="HW6" s="222">
        <v>0</v>
      </c>
      <c r="HX6" s="222" t="s">
        <v>1799</v>
      </c>
      <c r="HY6" s="222" t="s">
        <v>33</v>
      </c>
      <c r="HZ6" s="222">
        <v>2</v>
      </c>
      <c r="IA6" s="222" t="s">
        <v>17</v>
      </c>
      <c r="IB6" s="222" t="s">
        <v>17</v>
      </c>
      <c r="IC6" s="223">
        <v>45608</v>
      </c>
      <c r="ID6" s="221" t="s">
        <v>4223</v>
      </c>
      <c r="IE6" s="224">
        <v>0</v>
      </c>
      <c r="IF6" s="224" t="s">
        <v>1799</v>
      </c>
      <c r="IG6" s="224" t="s">
        <v>33</v>
      </c>
      <c r="IH6" s="224">
        <v>2</v>
      </c>
      <c r="II6" s="224" t="s">
        <v>17</v>
      </c>
      <c r="IJ6" s="224" t="s">
        <v>17</v>
      </c>
      <c r="IK6" s="214">
        <v>45608</v>
      </c>
      <c r="IL6" s="222" t="s">
        <v>4222</v>
      </c>
      <c r="IM6" s="222">
        <v>3</v>
      </c>
      <c r="IN6" s="222" t="s">
        <v>1799</v>
      </c>
      <c r="IO6" s="222" t="s">
        <v>33</v>
      </c>
      <c r="IP6" s="222">
        <v>2</v>
      </c>
      <c r="IQ6" s="222" t="s">
        <v>17</v>
      </c>
      <c r="IR6" s="222" t="s">
        <v>17</v>
      </c>
      <c r="IS6" s="223">
        <v>45608</v>
      </c>
    </row>
    <row r="7" spans="1:253" s="11" customFormat="1" ht="13.25" customHeight="1" x14ac:dyDescent="0.25">
      <c r="A7" s="11" t="s">
        <v>1235</v>
      </c>
      <c r="B7" s="11" t="s">
        <v>10760</v>
      </c>
      <c r="C7" s="11" t="s">
        <v>1281</v>
      </c>
      <c r="D7" s="11" t="s">
        <v>1282</v>
      </c>
      <c r="E7" s="11" t="s">
        <v>10113</v>
      </c>
      <c r="F7" s="11" t="s">
        <v>1286</v>
      </c>
      <c r="G7" s="212">
        <v>13700000</v>
      </c>
      <c r="H7" s="213" t="s">
        <v>1283</v>
      </c>
      <c r="I7" s="213" t="s">
        <v>33</v>
      </c>
      <c r="J7" s="213">
        <v>2</v>
      </c>
      <c r="K7" s="213" t="s">
        <v>1285</v>
      </c>
      <c r="L7" s="213" t="s">
        <v>1284</v>
      </c>
      <c r="M7" s="214">
        <v>45394</v>
      </c>
      <c r="N7" s="221" t="s">
        <v>1290</v>
      </c>
      <c r="O7" s="216">
        <v>47633</v>
      </c>
      <c r="P7" s="216" t="s">
        <v>1287</v>
      </c>
      <c r="Q7" s="216" t="s">
        <v>33</v>
      </c>
      <c r="R7" s="216">
        <v>2</v>
      </c>
      <c r="S7" s="216" t="s">
        <v>1289</v>
      </c>
      <c r="T7" s="216" t="s">
        <v>1288</v>
      </c>
      <c r="U7" s="217">
        <v>45394</v>
      </c>
      <c r="V7" s="221" t="s">
        <v>1292</v>
      </c>
      <c r="W7" s="213">
        <v>2115000</v>
      </c>
      <c r="X7" s="213" t="s">
        <v>1264</v>
      </c>
      <c r="Y7" s="213" t="s">
        <v>404</v>
      </c>
      <c r="Z7" s="213">
        <v>1</v>
      </c>
      <c r="AA7" s="213" t="s">
        <v>1291</v>
      </c>
      <c r="AB7" s="213" t="s">
        <v>1247</v>
      </c>
      <c r="AC7" s="214">
        <v>45394</v>
      </c>
      <c r="AD7" s="221" t="s">
        <v>1294</v>
      </c>
      <c r="AE7" s="218">
        <v>308000</v>
      </c>
      <c r="AF7" s="218" t="s">
        <v>1264</v>
      </c>
      <c r="AG7" s="218" t="s">
        <v>404</v>
      </c>
      <c r="AH7" s="218">
        <v>1</v>
      </c>
      <c r="AI7" s="218" t="s">
        <v>1293</v>
      </c>
      <c r="AJ7" s="218" t="s">
        <v>1247</v>
      </c>
      <c r="AK7" s="219">
        <v>45394</v>
      </c>
      <c r="AL7" s="221" t="s">
        <v>9757</v>
      </c>
      <c r="AM7" s="213">
        <v>29000</v>
      </c>
      <c r="AN7" s="213" t="s">
        <v>9670</v>
      </c>
      <c r="AO7" s="213" t="s">
        <v>404</v>
      </c>
      <c r="AP7" s="213">
        <v>1</v>
      </c>
      <c r="AQ7" s="213" t="s">
        <v>9756</v>
      </c>
      <c r="AR7" s="213" t="s">
        <v>9671</v>
      </c>
      <c r="AS7" s="214">
        <v>45654</v>
      </c>
      <c r="AT7" s="222" t="s">
        <v>1296</v>
      </c>
      <c r="AU7" s="218" t="s">
        <v>17</v>
      </c>
      <c r="AV7" s="218" t="s">
        <v>17</v>
      </c>
      <c r="AW7" s="218" t="s">
        <v>17</v>
      </c>
      <c r="AX7" s="218" t="s">
        <v>17</v>
      </c>
      <c r="AY7" s="218" t="s">
        <v>1295</v>
      </c>
      <c r="AZ7" s="218" t="s">
        <v>17</v>
      </c>
      <c r="BA7" s="219">
        <v>45394</v>
      </c>
      <c r="BB7" s="221" t="s">
        <v>1298</v>
      </c>
      <c r="BC7" s="213" t="s">
        <v>17</v>
      </c>
      <c r="BD7" s="213" t="s">
        <v>17</v>
      </c>
      <c r="BE7" s="213" t="s">
        <v>17</v>
      </c>
      <c r="BF7" s="213" t="s">
        <v>17</v>
      </c>
      <c r="BG7" s="213" t="s">
        <v>1297</v>
      </c>
      <c r="BH7" s="213" t="s">
        <v>17</v>
      </c>
      <c r="BI7" s="214">
        <v>45394</v>
      </c>
      <c r="BJ7" s="222" t="s">
        <v>9759</v>
      </c>
      <c r="BK7" s="222">
        <v>91</v>
      </c>
      <c r="BL7" s="222" t="s">
        <v>8124</v>
      </c>
      <c r="BM7" s="222" t="s">
        <v>404</v>
      </c>
      <c r="BN7" s="222">
        <v>1</v>
      </c>
      <c r="BO7" s="222" t="s">
        <v>9758</v>
      </c>
      <c r="BP7" s="218" t="s">
        <v>646</v>
      </c>
      <c r="BQ7" s="223">
        <v>45654</v>
      </c>
      <c r="BR7" s="221" t="s">
        <v>1300</v>
      </c>
      <c r="BS7" s="224" t="s">
        <v>17</v>
      </c>
      <c r="BT7" s="224" t="s">
        <v>17</v>
      </c>
      <c r="BU7" s="224" t="s">
        <v>17</v>
      </c>
      <c r="BV7" s="224" t="s">
        <v>17</v>
      </c>
      <c r="BW7" s="224" t="s">
        <v>1299</v>
      </c>
      <c r="BX7" s="224" t="s">
        <v>17</v>
      </c>
      <c r="BY7" s="214">
        <v>45394</v>
      </c>
      <c r="BZ7" s="222" t="s">
        <v>1302</v>
      </c>
      <c r="CA7" s="222" t="s">
        <v>17</v>
      </c>
      <c r="CB7" s="222" t="s">
        <v>17</v>
      </c>
      <c r="CC7" s="222" t="s">
        <v>17</v>
      </c>
      <c r="CD7" s="222" t="s">
        <v>17</v>
      </c>
      <c r="CE7" s="222" t="s">
        <v>1301</v>
      </c>
      <c r="CF7" s="222" t="s">
        <v>17</v>
      </c>
      <c r="CG7" s="223">
        <v>45394</v>
      </c>
      <c r="CH7" s="221" t="s">
        <v>11402</v>
      </c>
      <c r="CI7" s="222" t="e">
        <v>#N/A</v>
      </c>
      <c r="CJ7" s="222" t="e">
        <v>#N/A</v>
      </c>
      <c r="CK7" s="222" t="e">
        <v>#N/A</v>
      </c>
      <c r="CL7" s="222" t="e">
        <v>#N/A</v>
      </c>
      <c r="CM7" s="222" t="e">
        <v>#N/A</v>
      </c>
      <c r="CN7" s="222" t="e">
        <v>#N/A</v>
      </c>
      <c r="CO7" s="225" t="e">
        <v>#N/A</v>
      </c>
      <c r="CP7" s="222" t="s">
        <v>1306</v>
      </c>
      <c r="CQ7" s="224" t="s">
        <v>17</v>
      </c>
      <c r="CR7" s="224" t="s">
        <v>17</v>
      </c>
      <c r="CS7" s="224" t="s">
        <v>17</v>
      </c>
      <c r="CT7" s="224" t="s">
        <v>17</v>
      </c>
      <c r="CU7" s="224" t="s">
        <v>1305</v>
      </c>
      <c r="CV7" s="224" t="s">
        <v>17</v>
      </c>
      <c r="CW7" s="214">
        <v>45394</v>
      </c>
      <c r="CX7" s="222" t="s">
        <v>1308</v>
      </c>
      <c r="CY7" s="218">
        <v>59000</v>
      </c>
      <c r="CZ7" s="218" t="s">
        <v>1264</v>
      </c>
      <c r="DA7" s="218" t="s">
        <v>404</v>
      </c>
      <c r="DB7" s="218">
        <v>1</v>
      </c>
      <c r="DC7" s="218" t="s">
        <v>1313</v>
      </c>
      <c r="DD7" s="218" t="s">
        <v>1247</v>
      </c>
      <c r="DE7" s="220">
        <v>45394</v>
      </c>
      <c r="DF7" s="221" t="s">
        <v>1310</v>
      </c>
      <c r="DG7" s="213">
        <v>1807000</v>
      </c>
      <c r="DH7" s="224" t="s">
        <v>1264</v>
      </c>
      <c r="DI7" s="224" t="s">
        <v>404</v>
      </c>
      <c r="DJ7" s="224">
        <v>1</v>
      </c>
      <c r="DK7" s="224" t="s">
        <v>1309</v>
      </c>
      <c r="DL7" s="224" t="s">
        <v>1247</v>
      </c>
      <c r="DM7" s="214">
        <v>45394</v>
      </c>
      <c r="DN7" s="222" t="s">
        <v>1312</v>
      </c>
      <c r="DO7" s="218">
        <v>249000</v>
      </c>
      <c r="DP7" s="222" t="s">
        <v>1264</v>
      </c>
      <c r="DQ7" s="222" t="s">
        <v>404</v>
      </c>
      <c r="DR7" s="222">
        <v>1</v>
      </c>
      <c r="DS7" s="222" t="s">
        <v>1311</v>
      </c>
      <c r="DT7" s="222" t="s">
        <v>1247</v>
      </c>
      <c r="DU7" s="223">
        <v>45394</v>
      </c>
      <c r="DV7" s="221" t="s">
        <v>1314</v>
      </c>
      <c r="DW7" s="213">
        <v>59000</v>
      </c>
      <c r="DX7" s="224" t="s">
        <v>1264</v>
      </c>
      <c r="DY7" s="224" t="s">
        <v>404</v>
      </c>
      <c r="DZ7" s="224">
        <v>1</v>
      </c>
      <c r="EA7" s="224" t="s">
        <v>1313</v>
      </c>
      <c r="EB7" s="224" t="s">
        <v>1247</v>
      </c>
      <c r="EC7" s="214">
        <v>45394</v>
      </c>
      <c r="ED7" s="222" t="s">
        <v>1316</v>
      </c>
      <c r="EE7" s="218">
        <v>0</v>
      </c>
      <c r="EF7" s="222" t="s">
        <v>1264</v>
      </c>
      <c r="EG7" s="222" t="s">
        <v>404</v>
      </c>
      <c r="EH7" s="222">
        <v>1</v>
      </c>
      <c r="EI7" s="222" t="s">
        <v>1315</v>
      </c>
      <c r="EJ7" s="222" t="s">
        <v>1247</v>
      </c>
      <c r="EK7" s="223">
        <v>45394</v>
      </c>
      <c r="EL7" s="221" t="s">
        <v>1318</v>
      </c>
      <c r="EM7" s="213">
        <v>0</v>
      </c>
      <c r="EN7" s="224" t="s">
        <v>1264</v>
      </c>
      <c r="EO7" s="224" t="s">
        <v>404</v>
      </c>
      <c r="EP7" s="224">
        <v>1</v>
      </c>
      <c r="EQ7" s="224" t="s">
        <v>1317</v>
      </c>
      <c r="ER7" s="224" t="s">
        <v>1247</v>
      </c>
      <c r="ES7" s="214">
        <v>45394</v>
      </c>
      <c r="ET7" s="222" t="s">
        <v>9760</v>
      </c>
      <c r="EU7" s="222">
        <v>91</v>
      </c>
      <c r="EV7" s="222" t="s">
        <v>8124</v>
      </c>
      <c r="EW7" s="222" t="s">
        <v>404</v>
      </c>
      <c r="EX7" s="222">
        <v>1</v>
      </c>
      <c r="EY7" s="222" t="s">
        <v>9758</v>
      </c>
      <c r="EZ7" s="222" t="s">
        <v>646</v>
      </c>
      <c r="FA7" s="223">
        <v>45654</v>
      </c>
      <c r="FB7" s="221" t="s">
        <v>9762</v>
      </c>
      <c r="FC7" s="224">
        <v>3</v>
      </c>
      <c r="FD7" s="224" t="s">
        <v>9670</v>
      </c>
      <c r="FE7" s="224" t="s">
        <v>404</v>
      </c>
      <c r="FF7" s="224">
        <v>1</v>
      </c>
      <c r="FG7" s="224" t="s">
        <v>9761</v>
      </c>
      <c r="FH7" s="224" t="s">
        <v>9671</v>
      </c>
      <c r="FI7" s="214">
        <v>45654</v>
      </c>
      <c r="FJ7" s="221" t="s">
        <v>1320</v>
      </c>
      <c r="FK7" s="222" t="s">
        <v>17</v>
      </c>
      <c r="FL7" s="222" t="s">
        <v>17</v>
      </c>
      <c r="FM7" s="222" t="s">
        <v>17</v>
      </c>
      <c r="FN7" s="222" t="s">
        <v>17</v>
      </c>
      <c r="FO7" s="222" t="s">
        <v>1319</v>
      </c>
      <c r="FP7" s="218" t="s">
        <v>17</v>
      </c>
      <c r="FQ7" s="219">
        <v>45394</v>
      </c>
      <c r="FR7" s="221" t="s">
        <v>1322</v>
      </c>
      <c r="FS7" s="224" t="s">
        <v>17</v>
      </c>
      <c r="FT7" s="224" t="s">
        <v>17</v>
      </c>
      <c r="FU7" s="224" t="s">
        <v>17</v>
      </c>
      <c r="FV7" s="224" t="s">
        <v>17</v>
      </c>
      <c r="FW7" s="224" t="s">
        <v>1321</v>
      </c>
      <c r="FX7" s="224" t="s">
        <v>17</v>
      </c>
      <c r="FY7" s="214">
        <v>45394</v>
      </c>
      <c r="FZ7" s="222" t="s">
        <v>5228</v>
      </c>
      <c r="GA7" s="222">
        <v>0</v>
      </c>
      <c r="GB7" s="222" t="s">
        <v>1799</v>
      </c>
      <c r="GC7" s="222" t="s">
        <v>33</v>
      </c>
      <c r="GD7" s="222">
        <v>2</v>
      </c>
      <c r="GE7" s="222" t="s">
        <v>17</v>
      </c>
      <c r="GF7" s="222" t="s">
        <v>17</v>
      </c>
      <c r="GG7" s="223">
        <v>45615</v>
      </c>
      <c r="GH7" s="221" t="s">
        <v>5234</v>
      </c>
      <c r="GI7" s="224">
        <v>0</v>
      </c>
      <c r="GJ7" s="224" t="s">
        <v>1799</v>
      </c>
      <c r="GK7" s="224" t="s">
        <v>33</v>
      </c>
      <c r="GL7" s="224">
        <v>2</v>
      </c>
      <c r="GM7" s="224" t="s">
        <v>17</v>
      </c>
      <c r="GN7" s="224" t="s">
        <v>17</v>
      </c>
      <c r="GO7" s="214">
        <v>45615</v>
      </c>
      <c r="GP7" s="222" t="s">
        <v>5229</v>
      </c>
      <c r="GQ7" s="222">
        <v>0</v>
      </c>
      <c r="GR7" s="222" t="s">
        <v>1799</v>
      </c>
      <c r="GS7" s="222" t="s">
        <v>33</v>
      </c>
      <c r="GT7" s="222">
        <v>2</v>
      </c>
      <c r="GU7" s="222" t="s">
        <v>17</v>
      </c>
      <c r="GV7" s="222" t="s">
        <v>17</v>
      </c>
      <c r="GW7" s="223">
        <v>45615</v>
      </c>
      <c r="GX7" s="221" t="s">
        <v>5235</v>
      </c>
      <c r="GY7" s="224">
        <v>0</v>
      </c>
      <c r="GZ7" s="224" t="s">
        <v>1799</v>
      </c>
      <c r="HA7" s="224" t="s">
        <v>33</v>
      </c>
      <c r="HB7" s="224">
        <v>2</v>
      </c>
      <c r="HC7" s="224" t="s">
        <v>17</v>
      </c>
      <c r="HD7" s="224" t="s">
        <v>17</v>
      </c>
      <c r="HE7" s="214">
        <v>45615</v>
      </c>
      <c r="HF7" s="222" t="s">
        <v>5227</v>
      </c>
      <c r="HG7" s="222">
        <v>0</v>
      </c>
      <c r="HH7" s="222" t="s">
        <v>1799</v>
      </c>
      <c r="HI7" s="222" t="s">
        <v>33</v>
      </c>
      <c r="HJ7" s="222">
        <v>2</v>
      </c>
      <c r="HK7" s="222" t="s">
        <v>17</v>
      </c>
      <c r="HL7" s="222" t="s">
        <v>17</v>
      </c>
      <c r="HM7" s="223">
        <v>45615</v>
      </c>
      <c r="HN7" s="221" t="s">
        <v>5233</v>
      </c>
      <c r="HO7" s="224">
        <v>0</v>
      </c>
      <c r="HP7" s="224" t="s">
        <v>1799</v>
      </c>
      <c r="HQ7" s="224" t="s">
        <v>33</v>
      </c>
      <c r="HR7" s="224">
        <v>2</v>
      </c>
      <c r="HS7" s="224" t="s">
        <v>17</v>
      </c>
      <c r="HT7" s="224" t="s">
        <v>17</v>
      </c>
      <c r="HU7" s="214">
        <v>45615</v>
      </c>
      <c r="HV7" s="222" t="s">
        <v>5230</v>
      </c>
      <c r="HW7" s="222">
        <v>2</v>
      </c>
      <c r="HX7" s="222" t="s">
        <v>1799</v>
      </c>
      <c r="HY7" s="222" t="s">
        <v>33</v>
      </c>
      <c r="HZ7" s="222">
        <v>2</v>
      </c>
      <c r="IA7" s="222" t="s">
        <v>17</v>
      </c>
      <c r="IB7" s="222" t="s">
        <v>17</v>
      </c>
      <c r="IC7" s="223">
        <v>45615</v>
      </c>
      <c r="ID7" s="221" t="s">
        <v>5232</v>
      </c>
      <c r="IE7" s="224">
        <v>0</v>
      </c>
      <c r="IF7" s="224" t="s">
        <v>1799</v>
      </c>
      <c r="IG7" s="224" t="s">
        <v>33</v>
      </c>
      <c r="IH7" s="224">
        <v>2</v>
      </c>
      <c r="II7" s="224" t="s">
        <v>17</v>
      </c>
      <c r="IJ7" s="224" t="s">
        <v>17</v>
      </c>
      <c r="IK7" s="214">
        <v>45615</v>
      </c>
      <c r="IL7" s="222" t="s">
        <v>5231</v>
      </c>
      <c r="IM7" s="222">
        <v>1</v>
      </c>
      <c r="IN7" s="222" t="s">
        <v>1799</v>
      </c>
      <c r="IO7" s="222" t="s">
        <v>33</v>
      </c>
      <c r="IP7" s="222">
        <v>2</v>
      </c>
      <c r="IQ7" s="222" t="s">
        <v>17</v>
      </c>
      <c r="IR7" s="222" t="s">
        <v>17</v>
      </c>
      <c r="IS7" s="223">
        <v>45615</v>
      </c>
    </row>
    <row r="8" spans="1:253" s="11" customFormat="1" ht="13.25" customHeight="1" x14ac:dyDescent="0.25">
      <c r="A8" s="11" t="s">
        <v>171</v>
      </c>
      <c r="B8" s="11" t="s">
        <v>10760</v>
      </c>
      <c r="C8" s="11" t="s">
        <v>172</v>
      </c>
      <c r="D8" s="11" t="s">
        <v>173</v>
      </c>
      <c r="E8" s="11" t="s">
        <v>10114</v>
      </c>
      <c r="F8" s="11" t="s">
        <v>1385</v>
      </c>
      <c r="G8" s="212">
        <v>23300000</v>
      </c>
      <c r="H8" s="213" t="s">
        <v>1382</v>
      </c>
      <c r="I8" s="213" t="s">
        <v>404</v>
      </c>
      <c r="J8" s="213">
        <v>1</v>
      </c>
      <c r="K8" s="213" t="s">
        <v>1384</v>
      </c>
      <c r="L8" s="213" t="s">
        <v>1383</v>
      </c>
      <c r="M8" s="214">
        <v>45400</v>
      </c>
      <c r="N8" s="221" t="s">
        <v>1389</v>
      </c>
      <c r="O8" s="216">
        <v>274220</v>
      </c>
      <c r="P8" s="216" t="s">
        <v>1386</v>
      </c>
      <c r="Q8" s="216" t="s">
        <v>404</v>
      </c>
      <c r="R8" s="216">
        <v>1</v>
      </c>
      <c r="S8" s="216" t="s">
        <v>1388</v>
      </c>
      <c r="T8" s="216" t="s">
        <v>1387</v>
      </c>
      <c r="U8" s="217">
        <v>45400</v>
      </c>
      <c r="V8" s="221" t="s">
        <v>1392</v>
      </c>
      <c r="W8" s="213">
        <v>23300000</v>
      </c>
      <c r="X8" s="213" t="s">
        <v>1382</v>
      </c>
      <c r="Y8" s="213" t="s">
        <v>404</v>
      </c>
      <c r="Z8" s="213">
        <v>1</v>
      </c>
      <c r="AA8" s="213" t="s">
        <v>1391</v>
      </c>
      <c r="AB8" s="213" t="s">
        <v>1390</v>
      </c>
      <c r="AC8" s="214">
        <v>45400</v>
      </c>
      <c r="AD8" s="221" t="s">
        <v>1396</v>
      </c>
      <c r="AE8" s="218">
        <v>6300000</v>
      </c>
      <c r="AF8" s="218" t="s">
        <v>1393</v>
      </c>
      <c r="AG8" s="218" t="s">
        <v>404</v>
      </c>
      <c r="AH8" s="218">
        <v>1</v>
      </c>
      <c r="AI8" s="218" t="s">
        <v>1395</v>
      </c>
      <c r="AJ8" s="218" t="s">
        <v>1394</v>
      </c>
      <c r="AK8" s="219">
        <v>45400</v>
      </c>
      <c r="AL8" s="221" t="s">
        <v>9673</v>
      </c>
      <c r="AM8" s="213">
        <v>2378000</v>
      </c>
      <c r="AN8" s="213" t="s">
        <v>9670</v>
      </c>
      <c r="AO8" s="213" t="s">
        <v>404</v>
      </c>
      <c r="AP8" s="213">
        <v>1</v>
      </c>
      <c r="AQ8" s="213" t="s">
        <v>9672</v>
      </c>
      <c r="AR8" s="213" t="s">
        <v>9671</v>
      </c>
      <c r="AS8" s="214">
        <v>45654</v>
      </c>
      <c r="AT8" s="222" t="s">
        <v>1169</v>
      </c>
      <c r="AU8" s="218">
        <v>1</v>
      </c>
      <c r="AV8" s="218" t="s">
        <v>1166</v>
      </c>
      <c r="AW8" s="218" t="s">
        <v>404</v>
      </c>
      <c r="AX8" s="218">
        <v>1</v>
      </c>
      <c r="AY8" s="218" t="s">
        <v>1168</v>
      </c>
      <c r="AZ8" s="218" t="s">
        <v>1167</v>
      </c>
      <c r="BA8" s="219">
        <v>45230</v>
      </c>
      <c r="BB8" s="221" t="s">
        <v>177</v>
      </c>
      <c r="BC8" s="213" t="s">
        <v>17</v>
      </c>
      <c r="BD8" s="213">
        <v>0</v>
      </c>
      <c r="BE8" s="213" t="s">
        <v>17</v>
      </c>
      <c r="BF8" s="213" t="s">
        <v>17</v>
      </c>
      <c r="BG8" s="213">
        <v>0</v>
      </c>
      <c r="BH8" s="213">
        <v>0</v>
      </c>
      <c r="BI8" s="214">
        <v>43511</v>
      </c>
      <c r="BJ8" s="222" t="s">
        <v>9675</v>
      </c>
      <c r="BK8" s="222">
        <v>3510</v>
      </c>
      <c r="BL8" s="222" t="s">
        <v>8124</v>
      </c>
      <c r="BM8" s="222" t="s">
        <v>404</v>
      </c>
      <c r="BN8" s="222">
        <v>1</v>
      </c>
      <c r="BO8" s="222" t="s">
        <v>9674</v>
      </c>
      <c r="BP8" s="218" t="s">
        <v>579</v>
      </c>
      <c r="BQ8" s="223">
        <v>45654</v>
      </c>
      <c r="BR8" s="221" t="s">
        <v>174</v>
      </c>
      <c r="BS8" s="224" t="s">
        <v>17</v>
      </c>
      <c r="BT8" s="224">
        <v>0</v>
      </c>
      <c r="BU8" s="224" t="s">
        <v>17</v>
      </c>
      <c r="BV8" s="224" t="s">
        <v>17</v>
      </c>
      <c r="BW8" s="224">
        <v>0</v>
      </c>
      <c r="BX8" s="224">
        <v>0</v>
      </c>
      <c r="BY8" s="214">
        <v>43511</v>
      </c>
      <c r="BZ8" s="222" t="s">
        <v>175</v>
      </c>
      <c r="CA8" s="222" t="s">
        <v>17</v>
      </c>
      <c r="CB8" s="222">
        <v>0</v>
      </c>
      <c r="CC8" s="222" t="s">
        <v>17</v>
      </c>
      <c r="CD8" s="222" t="s">
        <v>17</v>
      </c>
      <c r="CE8" s="222">
        <v>0</v>
      </c>
      <c r="CF8" s="222">
        <v>0</v>
      </c>
      <c r="CG8" s="223">
        <v>43511</v>
      </c>
      <c r="CH8" s="221" t="s">
        <v>11403</v>
      </c>
      <c r="CI8" s="222" t="e">
        <v>#N/A</v>
      </c>
      <c r="CJ8" s="222" t="e">
        <v>#N/A</v>
      </c>
      <c r="CK8" s="222" t="e">
        <v>#N/A</v>
      </c>
      <c r="CL8" s="222" t="e">
        <v>#N/A</v>
      </c>
      <c r="CM8" s="222" t="e">
        <v>#N/A</v>
      </c>
      <c r="CN8" s="222" t="e">
        <v>#N/A</v>
      </c>
      <c r="CO8" s="225" t="e">
        <v>#N/A</v>
      </c>
      <c r="CP8" s="222" t="s">
        <v>176</v>
      </c>
      <c r="CQ8" s="224" t="s">
        <v>17</v>
      </c>
      <c r="CR8" s="224">
        <v>0</v>
      </c>
      <c r="CS8" s="224" t="s">
        <v>33</v>
      </c>
      <c r="CT8" s="224">
        <v>2</v>
      </c>
      <c r="CU8" s="224">
        <v>0</v>
      </c>
      <c r="CV8" s="224">
        <v>0</v>
      </c>
      <c r="CW8" s="214">
        <v>43511</v>
      </c>
      <c r="CX8" s="222" t="s">
        <v>1398</v>
      </c>
      <c r="CY8" s="218">
        <v>6300000</v>
      </c>
      <c r="CZ8" s="218" t="s">
        <v>1393</v>
      </c>
      <c r="DA8" s="218" t="s">
        <v>723</v>
      </c>
      <c r="DB8" s="218">
        <v>2</v>
      </c>
      <c r="DC8" s="218" t="s">
        <v>1403</v>
      </c>
      <c r="DD8" s="218" t="s">
        <v>1394</v>
      </c>
      <c r="DE8" s="220">
        <v>45400</v>
      </c>
      <c r="DF8" s="221" t="s">
        <v>1400</v>
      </c>
      <c r="DG8" s="213">
        <v>17000000</v>
      </c>
      <c r="DH8" s="224" t="s">
        <v>1393</v>
      </c>
      <c r="DI8" s="224" t="s">
        <v>404</v>
      </c>
      <c r="DJ8" s="224">
        <v>1</v>
      </c>
      <c r="DK8" s="224" t="s">
        <v>1399</v>
      </c>
      <c r="DL8" s="224" t="s">
        <v>1394</v>
      </c>
      <c r="DM8" s="214">
        <v>45400</v>
      </c>
      <c r="DN8" s="222" t="s">
        <v>1402</v>
      </c>
      <c r="DO8" s="218">
        <v>0</v>
      </c>
      <c r="DP8" s="222" t="s">
        <v>1393</v>
      </c>
      <c r="DQ8" s="222" t="s">
        <v>404</v>
      </c>
      <c r="DR8" s="222">
        <v>1</v>
      </c>
      <c r="DS8" s="222" t="s">
        <v>1401</v>
      </c>
      <c r="DT8" s="222" t="s">
        <v>1394</v>
      </c>
      <c r="DU8" s="223">
        <v>45400</v>
      </c>
      <c r="DV8" s="221" t="s">
        <v>1404</v>
      </c>
      <c r="DW8" s="213">
        <v>3528000</v>
      </c>
      <c r="DX8" s="224" t="s">
        <v>1393</v>
      </c>
      <c r="DY8" s="224" t="s">
        <v>723</v>
      </c>
      <c r="DZ8" s="224">
        <v>2</v>
      </c>
      <c r="EA8" s="224" t="s">
        <v>1403</v>
      </c>
      <c r="EB8" s="224" t="s">
        <v>1394</v>
      </c>
      <c r="EC8" s="214">
        <v>45400</v>
      </c>
      <c r="ED8" s="222" t="s">
        <v>1406</v>
      </c>
      <c r="EE8" s="218">
        <v>2646000</v>
      </c>
      <c r="EF8" s="222" t="s">
        <v>1393</v>
      </c>
      <c r="EG8" s="222" t="s">
        <v>723</v>
      </c>
      <c r="EH8" s="222">
        <v>2</v>
      </c>
      <c r="EI8" s="222" t="s">
        <v>1405</v>
      </c>
      <c r="EJ8" s="222" t="s">
        <v>1394</v>
      </c>
      <c r="EK8" s="223">
        <v>45400</v>
      </c>
      <c r="EL8" s="221" t="s">
        <v>1408</v>
      </c>
      <c r="EM8" s="213">
        <v>126000</v>
      </c>
      <c r="EN8" s="224" t="s">
        <v>1393</v>
      </c>
      <c r="EO8" s="224" t="s">
        <v>723</v>
      </c>
      <c r="EP8" s="224">
        <v>2</v>
      </c>
      <c r="EQ8" s="224" t="s">
        <v>1407</v>
      </c>
      <c r="ER8" s="224" t="s">
        <v>1394</v>
      </c>
      <c r="ES8" s="214">
        <v>45400</v>
      </c>
      <c r="ET8" s="222" t="s">
        <v>9676</v>
      </c>
      <c r="EU8" s="222">
        <v>3510</v>
      </c>
      <c r="EV8" s="222" t="s">
        <v>8124</v>
      </c>
      <c r="EW8" s="222" t="s">
        <v>404</v>
      </c>
      <c r="EX8" s="222">
        <v>1</v>
      </c>
      <c r="EY8" s="222" t="s">
        <v>9674</v>
      </c>
      <c r="EZ8" s="222" t="s">
        <v>579</v>
      </c>
      <c r="FA8" s="223">
        <v>45654</v>
      </c>
      <c r="FB8" s="221" t="s">
        <v>9678</v>
      </c>
      <c r="FC8" s="224">
        <v>4</v>
      </c>
      <c r="FD8" s="224" t="s">
        <v>9670</v>
      </c>
      <c r="FE8" s="224" t="s">
        <v>404</v>
      </c>
      <c r="FF8" s="224">
        <v>1</v>
      </c>
      <c r="FG8" s="224" t="s">
        <v>9677</v>
      </c>
      <c r="FH8" s="224" t="s">
        <v>9671</v>
      </c>
      <c r="FI8" s="214">
        <v>45654</v>
      </c>
      <c r="FJ8" s="221" t="s">
        <v>531</v>
      </c>
      <c r="FK8" s="222" t="s">
        <v>17</v>
      </c>
      <c r="FL8" s="222" t="s">
        <v>17</v>
      </c>
      <c r="FM8" s="222" t="s">
        <v>17</v>
      </c>
      <c r="FN8" s="222" t="s">
        <v>17</v>
      </c>
      <c r="FO8" s="222" t="s">
        <v>530</v>
      </c>
      <c r="FP8" s="218" t="s">
        <v>17</v>
      </c>
      <c r="FQ8" s="219">
        <v>44001</v>
      </c>
      <c r="FR8" s="221" t="s">
        <v>532</v>
      </c>
      <c r="FS8" s="224" t="s">
        <v>17</v>
      </c>
      <c r="FT8" s="224" t="s">
        <v>17</v>
      </c>
      <c r="FU8" s="224" t="s">
        <v>17</v>
      </c>
      <c r="FV8" s="224" t="s">
        <v>17</v>
      </c>
      <c r="FW8" s="224" t="s">
        <v>530</v>
      </c>
      <c r="FX8" s="224" t="s">
        <v>17</v>
      </c>
      <c r="FY8" s="214">
        <v>44001</v>
      </c>
      <c r="FZ8" s="222" t="s">
        <v>5020</v>
      </c>
      <c r="GA8" s="222">
        <v>1</v>
      </c>
      <c r="GB8" s="222" t="s">
        <v>1799</v>
      </c>
      <c r="GC8" s="222" t="s">
        <v>33</v>
      </c>
      <c r="GD8" s="222">
        <v>2</v>
      </c>
      <c r="GE8" s="222" t="s">
        <v>17</v>
      </c>
      <c r="GF8" s="222" t="s">
        <v>17</v>
      </c>
      <c r="GG8" s="223">
        <v>45614</v>
      </c>
      <c r="GH8" s="221" t="s">
        <v>5026</v>
      </c>
      <c r="GI8" s="224">
        <v>3</v>
      </c>
      <c r="GJ8" s="224" t="s">
        <v>1799</v>
      </c>
      <c r="GK8" s="224" t="s">
        <v>33</v>
      </c>
      <c r="GL8" s="224">
        <v>2</v>
      </c>
      <c r="GM8" s="224" t="s">
        <v>17</v>
      </c>
      <c r="GN8" s="224" t="s">
        <v>17</v>
      </c>
      <c r="GO8" s="214">
        <v>45614</v>
      </c>
      <c r="GP8" s="222" t="s">
        <v>5021</v>
      </c>
      <c r="GQ8" s="222">
        <v>3</v>
      </c>
      <c r="GR8" s="222" t="s">
        <v>1799</v>
      </c>
      <c r="GS8" s="222" t="s">
        <v>33</v>
      </c>
      <c r="GT8" s="222">
        <v>2</v>
      </c>
      <c r="GU8" s="222" t="s">
        <v>17</v>
      </c>
      <c r="GV8" s="222" t="s">
        <v>17</v>
      </c>
      <c r="GW8" s="223">
        <v>45614</v>
      </c>
      <c r="GX8" s="221" t="s">
        <v>5027</v>
      </c>
      <c r="GY8" s="224">
        <v>3</v>
      </c>
      <c r="GZ8" s="224" t="s">
        <v>1799</v>
      </c>
      <c r="HA8" s="224" t="s">
        <v>33</v>
      </c>
      <c r="HB8" s="224">
        <v>2</v>
      </c>
      <c r="HC8" s="224" t="s">
        <v>17</v>
      </c>
      <c r="HD8" s="224" t="s">
        <v>17</v>
      </c>
      <c r="HE8" s="214">
        <v>45614</v>
      </c>
      <c r="HF8" s="222" t="s">
        <v>5019</v>
      </c>
      <c r="HG8" s="222">
        <v>2</v>
      </c>
      <c r="HH8" s="222" t="s">
        <v>1799</v>
      </c>
      <c r="HI8" s="222" t="s">
        <v>33</v>
      </c>
      <c r="HJ8" s="222">
        <v>2</v>
      </c>
      <c r="HK8" s="222" t="s">
        <v>17</v>
      </c>
      <c r="HL8" s="222" t="s">
        <v>17</v>
      </c>
      <c r="HM8" s="223">
        <v>45614</v>
      </c>
      <c r="HN8" s="221" t="s">
        <v>5025</v>
      </c>
      <c r="HO8" s="224">
        <v>2</v>
      </c>
      <c r="HP8" s="224" t="s">
        <v>1799</v>
      </c>
      <c r="HQ8" s="224" t="s">
        <v>33</v>
      </c>
      <c r="HR8" s="224">
        <v>2</v>
      </c>
      <c r="HS8" s="224" t="s">
        <v>17</v>
      </c>
      <c r="HT8" s="224" t="s">
        <v>17</v>
      </c>
      <c r="HU8" s="214">
        <v>45614</v>
      </c>
      <c r="HV8" s="222" t="s">
        <v>5022</v>
      </c>
      <c r="HW8" s="222">
        <v>3</v>
      </c>
      <c r="HX8" s="222" t="s">
        <v>1799</v>
      </c>
      <c r="HY8" s="222" t="s">
        <v>33</v>
      </c>
      <c r="HZ8" s="222">
        <v>2</v>
      </c>
      <c r="IA8" s="222" t="s">
        <v>17</v>
      </c>
      <c r="IB8" s="222" t="s">
        <v>17</v>
      </c>
      <c r="IC8" s="223">
        <v>45614</v>
      </c>
      <c r="ID8" s="221" t="s">
        <v>5024</v>
      </c>
      <c r="IE8" s="224">
        <v>1</v>
      </c>
      <c r="IF8" s="224" t="s">
        <v>1799</v>
      </c>
      <c r="IG8" s="224" t="s">
        <v>33</v>
      </c>
      <c r="IH8" s="224">
        <v>2</v>
      </c>
      <c r="II8" s="224" t="s">
        <v>17</v>
      </c>
      <c r="IJ8" s="224" t="s">
        <v>17</v>
      </c>
      <c r="IK8" s="214">
        <v>45614</v>
      </c>
      <c r="IL8" s="222" t="s">
        <v>5023</v>
      </c>
      <c r="IM8" s="222">
        <v>3</v>
      </c>
      <c r="IN8" s="222" t="s">
        <v>1799</v>
      </c>
      <c r="IO8" s="222" t="s">
        <v>33</v>
      </c>
      <c r="IP8" s="222">
        <v>2</v>
      </c>
      <c r="IQ8" s="222" t="s">
        <v>17</v>
      </c>
      <c r="IR8" s="222" t="s">
        <v>17</v>
      </c>
      <c r="IS8" s="223">
        <v>45614</v>
      </c>
    </row>
    <row r="9" spans="1:253" s="11" customFormat="1" ht="13.25" customHeight="1" x14ac:dyDescent="0.25">
      <c r="A9" s="11" t="s">
        <v>3716</v>
      </c>
      <c r="B9" s="11" t="s">
        <v>10768</v>
      </c>
      <c r="C9" s="11" t="s">
        <v>3717</v>
      </c>
      <c r="D9" s="11" t="s">
        <v>2308</v>
      </c>
      <c r="E9" s="11" t="s">
        <v>10115</v>
      </c>
      <c r="F9" s="11" t="s">
        <v>8038</v>
      </c>
      <c r="G9" s="212">
        <v>170836000</v>
      </c>
      <c r="H9" s="213" t="s">
        <v>8035</v>
      </c>
      <c r="I9" s="213" t="s">
        <v>404</v>
      </c>
      <c r="J9" s="213">
        <v>1</v>
      </c>
      <c r="K9" s="213" t="s">
        <v>8037</v>
      </c>
      <c r="L9" s="213" t="s">
        <v>8036</v>
      </c>
      <c r="M9" s="214">
        <v>45649</v>
      </c>
      <c r="N9" s="221" t="s">
        <v>3721</v>
      </c>
      <c r="O9" s="216">
        <v>147570</v>
      </c>
      <c r="P9" s="216" t="s">
        <v>3718</v>
      </c>
      <c r="Q9" s="216" t="s">
        <v>404</v>
      </c>
      <c r="R9" s="216">
        <v>1</v>
      </c>
      <c r="S9" s="216" t="s">
        <v>3720</v>
      </c>
      <c r="T9" s="216" t="s">
        <v>3719</v>
      </c>
      <c r="U9" s="217">
        <v>45587</v>
      </c>
      <c r="V9" s="221" t="s">
        <v>8042</v>
      </c>
      <c r="W9" s="213">
        <v>170836000</v>
      </c>
      <c r="X9" s="213" t="s">
        <v>8039</v>
      </c>
      <c r="Y9" s="213" t="s">
        <v>404</v>
      </c>
      <c r="Z9" s="213">
        <v>1</v>
      </c>
      <c r="AA9" s="213" t="s">
        <v>8041</v>
      </c>
      <c r="AB9" s="213" t="s">
        <v>8040</v>
      </c>
      <c r="AC9" s="214">
        <v>45649</v>
      </c>
      <c r="AD9" s="221" t="s">
        <v>8046</v>
      </c>
      <c r="AE9" s="218">
        <v>99786000</v>
      </c>
      <c r="AF9" s="218" t="s">
        <v>8043</v>
      </c>
      <c r="AG9" s="218" t="s">
        <v>404</v>
      </c>
      <c r="AH9" s="218">
        <v>1</v>
      </c>
      <c r="AI9" s="218" t="s">
        <v>8045</v>
      </c>
      <c r="AJ9" s="218" t="s">
        <v>8044</v>
      </c>
      <c r="AK9" s="219">
        <v>45649</v>
      </c>
      <c r="AL9" s="221" t="s">
        <v>8050</v>
      </c>
      <c r="AM9" s="213">
        <v>2047000</v>
      </c>
      <c r="AN9" s="213" t="s">
        <v>8047</v>
      </c>
      <c r="AO9" s="213" t="s">
        <v>723</v>
      </c>
      <c r="AP9" s="213">
        <v>2</v>
      </c>
      <c r="AQ9" s="213" t="s">
        <v>8049</v>
      </c>
      <c r="AR9" s="213" t="s">
        <v>8048</v>
      </c>
      <c r="AS9" s="214">
        <v>45649</v>
      </c>
      <c r="AT9" s="222" t="s">
        <v>3722</v>
      </c>
      <c r="AU9" s="218" t="s">
        <v>17</v>
      </c>
      <c r="AV9" s="218" t="s">
        <v>17</v>
      </c>
      <c r="AW9" s="218" t="s">
        <v>17</v>
      </c>
      <c r="AX9" s="218" t="s">
        <v>17</v>
      </c>
      <c r="AY9" s="218" t="s">
        <v>429</v>
      </c>
      <c r="AZ9" s="218" t="s">
        <v>17</v>
      </c>
      <c r="BA9" s="219">
        <v>45587</v>
      </c>
      <c r="BB9" s="221" t="s">
        <v>3729</v>
      </c>
      <c r="BC9" s="213" t="s">
        <v>17</v>
      </c>
      <c r="BD9" s="213" t="s">
        <v>17</v>
      </c>
      <c r="BE9" s="213" t="s">
        <v>17</v>
      </c>
      <c r="BF9" s="213" t="s">
        <v>17</v>
      </c>
      <c r="BG9" s="213" t="s">
        <v>2309</v>
      </c>
      <c r="BH9" s="213" t="s">
        <v>17</v>
      </c>
      <c r="BI9" s="214">
        <v>45587</v>
      </c>
      <c r="BJ9" s="222" t="s">
        <v>8054</v>
      </c>
      <c r="BK9" s="222">
        <v>93</v>
      </c>
      <c r="BL9" s="222" t="s">
        <v>8051</v>
      </c>
      <c r="BM9" s="222" t="s">
        <v>404</v>
      </c>
      <c r="BN9" s="222">
        <v>1</v>
      </c>
      <c r="BO9" s="222" t="s">
        <v>8053</v>
      </c>
      <c r="BP9" s="218" t="s">
        <v>8052</v>
      </c>
      <c r="BQ9" s="223">
        <v>45649</v>
      </c>
      <c r="BR9" s="221" t="s">
        <v>3733</v>
      </c>
      <c r="BS9" s="224">
        <v>504778</v>
      </c>
      <c r="BT9" s="224" t="s">
        <v>3730</v>
      </c>
      <c r="BU9" s="224" t="s">
        <v>723</v>
      </c>
      <c r="BV9" s="224">
        <v>2</v>
      </c>
      <c r="BW9" s="224" t="s">
        <v>3732</v>
      </c>
      <c r="BX9" s="224" t="s">
        <v>3731</v>
      </c>
      <c r="BY9" s="214">
        <v>45587</v>
      </c>
      <c r="BZ9" s="222" t="s">
        <v>3737</v>
      </c>
      <c r="CA9" s="222">
        <v>67329</v>
      </c>
      <c r="CB9" s="222" t="s">
        <v>3734</v>
      </c>
      <c r="CC9" s="222" t="s">
        <v>723</v>
      </c>
      <c r="CD9" s="222">
        <v>2</v>
      </c>
      <c r="CE9" s="222" t="s">
        <v>3736</v>
      </c>
      <c r="CF9" s="222" t="s">
        <v>3735</v>
      </c>
      <c r="CG9" s="223">
        <v>45587</v>
      </c>
      <c r="CH9" s="221" t="s">
        <v>11404</v>
      </c>
      <c r="CI9" s="222" t="e">
        <v>#N/A</v>
      </c>
      <c r="CJ9" s="222" t="e">
        <v>#N/A</v>
      </c>
      <c r="CK9" s="222" t="e">
        <v>#N/A</v>
      </c>
      <c r="CL9" s="222" t="e">
        <v>#N/A</v>
      </c>
      <c r="CM9" s="222" t="e">
        <v>#N/A</v>
      </c>
      <c r="CN9" s="222" t="e">
        <v>#N/A</v>
      </c>
      <c r="CO9" s="225" t="e">
        <v>#N/A</v>
      </c>
      <c r="CP9" s="222" t="s">
        <v>3742</v>
      </c>
      <c r="CQ9" s="224">
        <v>748000000</v>
      </c>
      <c r="CR9" s="224" t="s">
        <v>3739</v>
      </c>
      <c r="CS9" s="224" t="s">
        <v>723</v>
      </c>
      <c r="CT9" s="224">
        <v>2</v>
      </c>
      <c r="CU9" s="224" t="s">
        <v>3741</v>
      </c>
      <c r="CV9" s="224" t="s">
        <v>3740</v>
      </c>
      <c r="CW9" s="214">
        <v>45587</v>
      </c>
      <c r="CX9" s="222" t="s">
        <v>8059</v>
      </c>
      <c r="CY9" s="218">
        <v>43290000</v>
      </c>
      <c r="CZ9" s="218" t="s">
        <v>8068</v>
      </c>
      <c r="DA9" s="218" t="s">
        <v>723</v>
      </c>
      <c r="DB9" s="218">
        <v>2</v>
      </c>
      <c r="DC9" s="218" t="s">
        <v>8070</v>
      </c>
      <c r="DD9" s="218" t="s">
        <v>8069</v>
      </c>
      <c r="DE9" s="220">
        <v>45649</v>
      </c>
      <c r="DF9" s="221" t="s">
        <v>8063</v>
      </c>
      <c r="DG9" s="213">
        <v>71049000</v>
      </c>
      <c r="DH9" s="224" t="s">
        <v>8060</v>
      </c>
      <c r="DI9" s="224" t="s">
        <v>404</v>
      </c>
      <c r="DJ9" s="224">
        <v>1</v>
      </c>
      <c r="DK9" s="224" t="s">
        <v>8062</v>
      </c>
      <c r="DL9" s="224" t="s">
        <v>8061</v>
      </c>
      <c r="DM9" s="214">
        <v>45649</v>
      </c>
      <c r="DN9" s="222" t="s">
        <v>8067</v>
      </c>
      <c r="DO9" s="218">
        <v>56496000</v>
      </c>
      <c r="DP9" s="222" t="s">
        <v>8064</v>
      </c>
      <c r="DQ9" s="222" t="s">
        <v>404</v>
      </c>
      <c r="DR9" s="222">
        <v>1</v>
      </c>
      <c r="DS9" s="222" t="s">
        <v>8066</v>
      </c>
      <c r="DT9" s="222" t="s">
        <v>8065</v>
      </c>
      <c r="DU9" s="223">
        <v>45649</v>
      </c>
      <c r="DV9" s="221" t="s">
        <v>8071</v>
      </c>
      <c r="DW9" s="213">
        <v>32932000</v>
      </c>
      <c r="DX9" s="224" t="s">
        <v>8068</v>
      </c>
      <c r="DY9" s="224" t="s">
        <v>723</v>
      </c>
      <c r="DZ9" s="224">
        <v>2</v>
      </c>
      <c r="EA9" s="224" t="s">
        <v>8070</v>
      </c>
      <c r="EB9" s="224" t="s">
        <v>8069</v>
      </c>
      <c r="EC9" s="214">
        <v>45649</v>
      </c>
      <c r="ED9" s="222" t="s">
        <v>8075</v>
      </c>
      <c r="EE9" s="218">
        <v>10358000</v>
      </c>
      <c r="EF9" s="222" t="s">
        <v>8072</v>
      </c>
      <c r="EG9" s="222" t="s">
        <v>723</v>
      </c>
      <c r="EH9" s="222">
        <v>2</v>
      </c>
      <c r="EI9" s="222" t="s">
        <v>8074</v>
      </c>
      <c r="EJ9" s="222" t="s">
        <v>8073</v>
      </c>
      <c r="EK9" s="223">
        <v>45649</v>
      </c>
      <c r="EL9" s="221" t="s">
        <v>8077</v>
      </c>
      <c r="EM9" s="213">
        <v>0</v>
      </c>
      <c r="EN9" s="224" t="s">
        <v>8064</v>
      </c>
      <c r="EO9" s="224" t="s">
        <v>723</v>
      </c>
      <c r="EP9" s="224">
        <v>2</v>
      </c>
      <c r="EQ9" s="224" t="s">
        <v>8076</v>
      </c>
      <c r="ER9" s="224" t="s">
        <v>8069</v>
      </c>
      <c r="ES9" s="214">
        <v>45649</v>
      </c>
      <c r="ET9" s="222" t="s">
        <v>8055</v>
      </c>
      <c r="EU9" s="222">
        <v>93</v>
      </c>
      <c r="EV9" s="222" t="s">
        <v>8051</v>
      </c>
      <c r="EW9" s="222" t="s">
        <v>404</v>
      </c>
      <c r="EX9" s="222">
        <v>1</v>
      </c>
      <c r="EY9" s="222" t="s">
        <v>8053</v>
      </c>
      <c r="EZ9" s="222" t="s">
        <v>8052</v>
      </c>
      <c r="FA9" s="223">
        <v>45649</v>
      </c>
      <c r="FB9" s="221" t="s">
        <v>3726</v>
      </c>
      <c r="FC9" s="224">
        <v>5</v>
      </c>
      <c r="FD9" s="224" t="s">
        <v>3723</v>
      </c>
      <c r="FE9" s="224" t="s">
        <v>404</v>
      </c>
      <c r="FF9" s="224">
        <v>1</v>
      </c>
      <c r="FG9" s="224" t="s">
        <v>3725</v>
      </c>
      <c r="FH9" s="224" t="s">
        <v>3724</v>
      </c>
      <c r="FI9" s="214">
        <v>45587</v>
      </c>
      <c r="FJ9" s="221" t="s">
        <v>3727</v>
      </c>
      <c r="FK9" s="222" t="s">
        <v>17</v>
      </c>
      <c r="FL9" s="222" t="s">
        <v>17</v>
      </c>
      <c r="FM9" s="222" t="s">
        <v>17</v>
      </c>
      <c r="FN9" s="222" t="s">
        <v>17</v>
      </c>
      <c r="FO9" s="222" t="s">
        <v>2309</v>
      </c>
      <c r="FP9" s="218" t="s">
        <v>17</v>
      </c>
      <c r="FQ9" s="219">
        <v>45587</v>
      </c>
      <c r="FR9" s="221" t="s">
        <v>3728</v>
      </c>
      <c r="FS9" s="224" t="s">
        <v>17</v>
      </c>
      <c r="FT9" s="224" t="s">
        <v>17</v>
      </c>
      <c r="FU9" s="224" t="s">
        <v>17</v>
      </c>
      <c r="FV9" s="224" t="s">
        <v>17</v>
      </c>
      <c r="FW9" s="224" t="s">
        <v>2309</v>
      </c>
      <c r="FX9" s="224" t="s">
        <v>17</v>
      </c>
      <c r="FY9" s="214">
        <v>45587</v>
      </c>
      <c r="FZ9" s="222" t="s">
        <v>4399</v>
      </c>
      <c r="GA9" s="222">
        <v>1</v>
      </c>
      <c r="GB9" s="222" t="s">
        <v>1799</v>
      </c>
      <c r="GC9" s="222" t="s">
        <v>33</v>
      </c>
      <c r="GD9" s="222">
        <v>2</v>
      </c>
      <c r="GE9" s="222" t="s">
        <v>17</v>
      </c>
      <c r="GF9" s="222" t="s">
        <v>17</v>
      </c>
      <c r="GG9" s="223">
        <v>45609</v>
      </c>
      <c r="GH9" s="221" t="s">
        <v>4405</v>
      </c>
      <c r="GI9" s="224">
        <v>3</v>
      </c>
      <c r="GJ9" s="224" t="s">
        <v>1799</v>
      </c>
      <c r="GK9" s="224" t="s">
        <v>33</v>
      </c>
      <c r="GL9" s="224">
        <v>2</v>
      </c>
      <c r="GM9" s="224" t="s">
        <v>17</v>
      </c>
      <c r="GN9" s="224" t="s">
        <v>17</v>
      </c>
      <c r="GO9" s="214">
        <v>45609</v>
      </c>
      <c r="GP9" s="222" t="s">
        <v>4400</v>
      </c>
      <c r="GQ9" s="222">
        <v>2</v>
      </c>
      <c r="GR9" s="222" t="s">
        <v>1799</v>
      </c>
      <c r="GS9" s="222" t="s">
        <v>33</v>
      </c>
      <c r="GT9" s="222">
        <v>2</v>
      </c>
      <c r="GU9" s="222" t="s">
        <v>17</v>
      </c>
      <c r="GV9" s="222" t="s">
        <v>17</v>
      </c>
      <c r="GW9" s="223">
        <v>45609</v>
      </c>
      <c r="GX9" s="221" t="s">
        <v>4406</v>
      </c>
      <c r="GY9" s="224">
        <v>1</v>
      </c>
      <c r="GZ9" s="224" t="s">
        <v>1799</v>
      </c>
      <c r="HA9" s="224" t="s">
        <v>33</v>
      </c>
      <c r="HB9" s="224">
        <v>2</v>
      </c>
      <c r="HC9" s="224" t="s">
        <v>17</v>
      </c>
      <c r="HD9" s="224" t="s">
        <v>17</v>
      </c>
      <c r="HE9" s="214">
        <v>45609</v>
      </c>
      <c r="HF9" s="222" t="s">
        <v>4398</v>
      </c>
      <c r="HG9" s="222">
        <v>0</v>
      </c>
      <c r="HH9" s="222" t="s">
        <v>1799</v>
      </c>
      <c r="HI9" s="222" t="s">
        <v>33</v>
      </c>
      <c r="HJ9" s="222">
        <v>2</v>
      </c>
      <c r="HK9" s="222" t="s">
        <v>17</v>
      </c>
      <c r="HL9" s="222" t="s">
        <v>17</v>
      </c>
      <c r="HM9" s="223">
        <v>45609</v>
      </c>
      <c r="HN9" s="221" t="s">
        <v>4404</v>
      </c>
      <c r="HO9" s="224">
        <v>2</v>
      </c>
      <c r="HP9" s="224" t="s">
        <v>1799</v>
      </c>
      <c r="HQ9" s="224" t="s">
        <v>33</v>
      </c>
      <c r="HR9" s="224">
        <v>2</v>
      </c>
      <c r="HS9" s="224" t="s">
        <v>17</v>
      </c>
      <c r="HT9" s="224" t="s">
        <v>17</v>
      </c>
      <c r="HU9" s="214">
        <v>45609</v>
      </c>
      <c r="HV9" s="222" t="s">
        <v>4401</v>
      </c>
      <c r="HW9" s="222">
        <v>3</v>
      </c>
      <c r="HX9" s="222" t="s">
        <v>1799</v>
      </c>
      <c r="HY9" s="222" t="s">
        <v>33</v>
      </c>
      <c r="HZ9" s="222">
        <v>2</v>
      </c>
      <c r="IA9" s="222" t="s">
        <v>17</v>
      </c>
      <c r="IB9" s="222" t="s">
        <v>17</v>
      </c>
      <c r="IC9" s="223">
        <v>45609</v>
      </c>
      <c r="ID9" s="221" t="s">
        <v>4403</v>
      </c>
      <c r="IE9" s="224">
        <v>1</v>
      </c>
      <c r="IF9" s="224" t="s">
        <v>1799</v>
      </c>
      <c r="IG9" s="224" t="s">
        <v>33</v>
      </c>
      <c r="IH9" s="224">
        <v>2</v>
      </c>
      <c r="II9" s="224" t="s">
        <v>17</v>
      </c>
      <c r="IJ9" s="224" t="s">
        <v>17</v>
      </c>
      <c r="IK9" s="214">
        <v>45609</v>
      </c>
      <c r="IL9" s="222" t="s">
        <v>4402</v>
      </c>
      <c r="IM9" s="222">
        <v>3</v>
      </c>
      <c r="IN9" s="222" t="s">
        <v>1799</v>
      </c>
      <c r="IO9" s="222" t="s">
        <v>33</v>
      </c>
      <c r="IP9" s="222">
        <v>2</v>
      </c>
      <c r="IQ9" s="222" t="s">
        <v>17</v>
      </c>
      <c r="IR9" s="222" t="s">
        <v>17</v>
      </c>
      <c r="IS9" s="223">
        <v>45609</v>
      </c>
    </row>
    <row r="10" spans="1:253" s="11" customFormat="1" ht="13.25" customHeight="1" x14ac:dyDescent="0.25">
      <c r="A10" s="11" t="s">
        <v>2306</v>
      </c>
      <c r="B10" s="11" t="s">
        <v>10775</v>
      </c>
      <c r="C10" s="11" t="s">
        <v>2307</v>
      </c>
      <c r="D10" s="11" t="s">
        <v>2308</v>
      </c>
      <c r="E10" s="11" t="s">
        <v>10115</v>
      </c>
      <c r="F10" s="11" t="s">
        <v>8079</v>
      </c>
      <c r="G10" s="212">
        <v>170836000</v>
      </c>
      <c r="H10" s="213" t="s">
        <v>8035</v>
      </c>
      <c r="I10" s="213" t="s">
        <v>404</v>
      </c>
      <c r="J10" s="213">
        <v>1</v>
      </c>
      <c r="K10" s="213" t="s">
        <v>8078</v>
      </c>
      <c r="L10" s="213" t="s">
        <v>8036</v>
      </c>
      <c r="M10" s="214">
        <v>45649</v>
      </c>
      <c r="N10" s="221" t="s">
        <v>3746</v>
      </c>
      <c r="O10" s="216">
        <v>710.46</v>
      </c>
      <c r="P10" s="216" t="s">
        <v>3743</v>
      </c>
      <c r="Q10" s="216" t="s">
        <v>404</v>
      </c>
      <c r="R10" s="216">
        <v>1</v>
      </c>
      <c r="S10" s="216" t="s">
        <v>3745</v>
      </c>
      <c r="T10" s="216" t="s">
        <v>3744</v>
      </c>
      <c r="U10" s="217">
        <v>45587</v>
      </c>
      <c r="V10" s="221" t="s">
        <v>8083</v>
      </c>
      <c r="W10" s="213">
        <v>1551000</v>
      </c>
      <c r="X10" s="213" t="s">
        <v>8080</v>
      </c>
      <c r="Y10" s="213" t="s">
        <v>404</v>
      </c>
      <c r="Z10" s="213">
        <v>1</v>
      </c>
      <c r="AA10" s="213" t="s">
        <v>8082</v>
      </c>
      <c r="AB10" s="213" t="s">
        <v>8081</v>
      </c>
      <c r="AC10" s="214">
        <v>45649</v>
      </c>
      <c r="AD10" s="221" t="s">
        <v>8085</v>
      </c>
      <c r="AE10" s="218">
        <v>1551000</v>
      </c>
      <c r="AF10" s="218" t="s">
        <v>8080</v>
      </c>
      <c r="AG10" s="218" t="s">
        <v>404</v>
      </c>
      <c r="AH10" s="218">
        <v>1</v>
      </c>
      <c r="AI10" s="218" t="s">
        <v>8084</v>
      </c>
      <c r="AJ10" s="218" t="s">
        <v>8081</v>
      </c>
      <c r="AK10" s="219">
        <v>45649</v>
      </c>
      <c r="AL10" s="221" t="s">
        <v>8089</v>
      </c>
      <c r="AM10" s="213">
        <v>1007000</v>
      </c>
      <c r="AN10" s="213" t="s">
        <v>8086</v>
      </c>
      <c r="AO10" s="213" t="s">
        <v>404</v>
      </c>
      <c r="AP10" s="213">
        <v>1</v>
      </c>
      <c r="AQ10" s="213" t="s">
        <v>8088</v>
      </c>
      <c r="AR10" s="213" t="s">
        <v>8087</v>
      </c>
      <c r="AS10" s="214">
        <v>45649</v>
      </c>
      <c r="AT10" s="222" t="s">
        <v>3747</v>
      </c>
      <c r="AU10" s="218" t="s">
        <v>17</v>
      </c>
      <c r="AV10" s="218" t="s">
        <v>17</v>
      </c>
      <c r="AW10" s="218" t="s">
        <v>17</v>
      </c>
      <c r="AX10" s="218" t="s">
        <v>17</v>
      </c>
      <c r="AY10" s="218" t="s">
        <v>18</v>
      </c>
      <c r="AZ10" s="218" t="s">
        <v>17</v>
      </c>
      <c r="BA10" s="219">
        <v>45587</v>
      </c>
      <c r="BB10" s="221" t="s">
        <v>2312</v>
      </c>
      <c r="BC10" s="213" t="s">
        <v>17</v>
      </c>
      <c r="BD10" s="213" t="s">
        <v>17</v>
      </c>
      <c r="BE10" s="213" t="s">
        <v>17</v>
      </c>
      <c r="BF10" s="213" t="s">
        <v>17</v>
      </c>
      <c r="BG10" s="213" t="s">
        <v>2309</v>
      </c>
      <c r="BH10" s="213" t="s">
        <v>17</v>
      </c>
      <c r="BI10" s="214">
        <v>45529</v>
      </c>
      <c r="BJ10" s="222" t="s">
        <v>8091</v>
      </c>
      <c r="BK10" s="222">
        <v>22</v>
      </c>
      <c r="BL10" s="222" t="s">
        <v>7094</v>
      </c>
      <c r="BM10" s="222" t="s">
        <v>404</v>
      </c>
      <c r="BN10" s="222">
        <v>1</v>
      </c>
      <c r="BO10" s="222" t="s">
        <v>8090</v>
      </c>
      <c r="BP10" s="218" t="s">
        <v>579</v>
      </c>
      <c r="BQ10" s="223">
        <v>45649</v>
      </c>
      <c r="BR10" s="221" t="s">
        <v>2313</v>
      </c>
      <c r="BS10" s="224" t="s">
        <v>17</v>
      </c>
      <c r="BT10" s="224" t="s">
        <v>17</v>
      </c>
      <c r="BU10" s="224" t="s">
        <v>17</v>
      </c>
      <c r="BV10" s="224" t="s">
        <v>17</v>
      </c>
      <c r="BW10" s="224" t="s">
        <v>2309</v>
      </c>
      <c r="BX10" s="224" t="s">
        <v>17</v>
      </c>
      <c r="BY10" s="214">
        <v>45529</v>
      </c>
      <c r="BZ10" s="222" t="s">
        <v>2314</v>
      </c>
      <c r="CA10" s="222" t="s">
        <v>17</v>
      </c>
      <c r="CB10" s="222" t="s">
        <v>17</v>
      </c>
      <c r="CC10" s="222" t="s">
        <v>17</v>
      </c>
      <c r="CD10" s="222" t="s">
        <v>17</v>
      </c>
      <c r="CE10" s="222" t="s">
        <v>2309</v>
      </c>
      <c r="CF10" s="222" t="s">
        <v>17</v>
      </c>
      <c r="CG10" s="223">
        <v>45529</v>
      </c>
      <c r="CH10" s="221" t="s">
        <v>11405</v>
      </c>
      <c r="CI10" s="222" t="e">
        <v>#N/A</v>
      </c>
      <c r="CJ10" s="222" t="e">
        <v>#N/A</v>
      </c>
      <c r="CK10" s="222" t="e">
        <v>#N/A</v>
      </c>
      <c r="CL10" s="222" t="e">
        <v>#N/A</v>
      </c>
      <c r="CM10" s="222" t="e">
        <v>#N/A</v>
      </c>
      <c r="CN10" s="222" t="e">
        <v>#N/A</v>
      </c>
      <c r="CO10" s="225" t="e">
        <v>#N/A</v>
      </c>
      <c r="CP10" s="222" t="s">
        <v>2316</v>
      </c>
      <c r="CQ10" s="224" t="s">
        <v>17</v>
      </c>
      <c r="CR10" s="224" t="s">
        <v>17</v>
      </c>
      <c r="CS10" s="224" t="s">
        <v>17</v>
      </c>
      <c r="CT10" s="224" t="s">
        <v>17</v>
      </c>
      <c r="CU10" s="224" t="s">
        <v>2309</v>
      </c>
      <c r="CV10" s="224" t="s">
        <v>17</v>
      </c>
      <c r="CW10" s="214">
        <v>45529</v>
      </c>
      <c r="CX10" s="222" t="s">
        <v>8094</v>
      </c>
      <c r="CY10" s="218">
        <v>1551000</v>
      </c>
      <c r="CZ10" s="218" t="s">
        <v>8095</v>
      </c>
      <c r="DA10" s="218" t="s">
        <v>723</v>
      </c>
      <c r="DB10" s="218">
        <v>2</v>
      </c>
      <c r="DC10" s="218" t="s">
        <v>8097</v>
      </c>
      <c r="DD10" s="218" t="s">
        <v>8096</v>
      </c>
      <c r="DE10" s="220">
        <v>45649</v>
      </c>
      <c r="DF10" s="221" t="s">
        <v>3751</v>
      </c>
      <c r="DG10" s="213">
        <v>0</v>
      </c>
      <c r="DH10" s="224" t="s">
        <v>3748</v>
      </c>
      <c r="DI10" s="224" t="s">
        <v>404</v>
      </c>
      <c r="DJ10" s="224">
        <v>1</v>
      </c>
      <c r="DK10" s="224" t="s">
        <v>3750</v>
      </c>
      <c r="DL10" s="224" t="s">
        <v>3749</v>
      </c>
      <c r="DM10" s="214">
        <v>45587</v>
      </c>
      <c r="DN10" s="222" t="s">
        <v>3752</v>
      </c>
      <c r="DO10" s="218">
        <v>0</v>
      </c>
      <c r="DP10" s="222" t="s">
        <v>3748</v>
      </c>
      <c r="DQ10" s="222" t="s">
        <v>404</v>
      </c>
      <c r="DR10" s="222">
        <v>1</v>
      </c>
      <c r="DS10" s="222" t="s">
        <v>3750</v>
      </c>
      <c r="DT10" s="222" t="s">
        <v>3749</v>
      </c>
      <c r="DU10" s="223">
        <v>45587</v>
      </c>
      <c r="DV10" s="221" t="s">
        <v>8098</v>
      </c>
      <c r="DW10" s="213">
        <v>1520000</v>
      </c>
      <c r="DX10" s="224" t="s">
        <v>8095</v>
      </c>
      <c r="DY10" s="224" t="s">
        <v>723</v>
      </c>
      <c r="DZ10" s="224">
        <v>2</v>
      </c>
      <c r="EA10" s="224" t="s">
        <v>8097</v>
      </c>
      <c r="EB10" s="224" t="s">
        <v>8096</v>
      </c>
      <c r="EC10" s="214">
        <v>45649</v>
      </c>
      <c r="ED10" s="222" t="s">
        <v>5510</v>
      </c>
      <c r="EE10" s="218">
        <v>31000</v>
      </c>
      <c r="EF10" s="222" t="s">
        <v>5507</v>
      </c>
      <c r="EG10" s="222" t="s">
        <v>723</v>
      </c>
      <c r="EH10" s="222">
        <v>2</v>
      </c>
      <c r="EI10" s="222" t="s">
        <v>5509</v>
      </c>
      <c r="EJ10" s="222" t="s">
        <v>5508</v>
      </c>
      <c r="EK10" s="223">
        <v>45620</v>
      </c>
      <c r="EL10" s="221" t="s">
        <v>3756</v>
      </c>
      <c r="EM10" s="213" t="s">
        <v>17</v>
      </c>
      <c r="EN10" s="224" t="s">
        <v>3753</v>
      </c>
      <c r="EO10" s="224" t="s">
        <v>723</v>
      </c>
      <c r="EP10" s="224">
        <v>2</v>
      </c>
      <c r="EQ10" s="224" t="s">
        <v>3755</v>
      </c>
      <c r="ER10" s="224" t="s">
        <v>3754</v>
      </c>
      <c r="ES10" s="214">
        <v>45587</v>
      </c>
      <c r="ET10" s="222" t="s">
        <v>8092</v>
      </c>
      <c r="EU10" s="222">
        <v>93</v>
      </c>
      <c r="EV10" s="222" t="s">
        <v>8051</v>
      </c>
      <c r="EW10" s="222" t="s">
        <v>404</v>
      </c>
      <c r="EX10" s="222">
        <v>1</v>
      </c>
      <c r="EY10" s="222" t="s">
        <v>8053</v>
      </c>
      <c r="EZ10" s="222" t="s">
        <v>8052</v>
      </c>
      <c r="FA10" s="223">
        <v>45649</v>
      </c>
      <c r="FB10" s="221" t="s">
        <v>3758</v>
      </c>
      <c r="FC10" s="224">
        <v>3</v>
      </c>
      <c r="FD10" s="224" t="s">
        <v>3748</v>
      </c>
      <c r="FE10" s="224" t="s">
        <v>404</v>
      </c>
      <c r="FF10" s="224">
        <v>1</v>
      </c>
      <c r="FG10" s="224" t="s">
        <v>3757</v>
      </c>
      <c r="FH10" s="224" t="s">
        <v>3749</v>
      </c>
      <c r="FI10" s="214">
        <v>45587</v>
      </c>
      <c r="FJ10" s="221" t="s">
        <v>2310</v>
      </c>
      <c r="FK10" s="222" t="s">
        <v>17</v>
      </c>
      <c r="FL10" s="222" t="s">
        <v>17</v>
      </c>
      <c r="FM10" s="222" t="s">
        <v>17</v>
      </c>
      <c r="FN10" s="222" t="s">
        <v>17</v>
      </c>
      <c r="FO10" s="222" t="s">
        <v>2309</v>
      </c>
      <c r="FP10" s="218" t="s">
        <v>17</v>
      </c>
      <c r="FQ10" s="219">
        <v>45529</v>
      </c>
      <c r="FR10" s="221" t="s">
        <v>2311</v>
      </c>
      <c r="FS10" s="224" t="s">
        <v>17</v>
      </c>
      <c r="FT10" s="224" t="s">
        <v>17</v>
      </c>
      <c r="FU10" s="224" t="s">
        <v>17</v>
      </c>
      <c r="FV10" s="224" t="s">
        <v>17</v>
      </c>
      <c r="FW10" s="224" t="s">
        <v>2309</v>
      </c>
      <c r="FX10" s="224" t="s">
        <v>17</v>
      </c>
      <c r="FY10" s="214">
        <v>45529</v>
      </c>
      <c r="FZ10" s="222" t="s">
        <v>4408</v>
      </c>
      <c r="GA10" s="222">
        <v>1</v>
      </c>
      <c r="GB10" s="222" t="s">
        <v>1799</v>
      </c>
      <c r="GC10" s="222" t="s">
        <v>33</v>
      </c>
      <c r="GD10" s="222">
        <v>2</v>
      </c>
      <c r="GE10" s="222" t="s">
        <v>17</v>
      </c>
      <c r="GF10" s="222" t="s">
        <v>17</v>
      </c>
      <c r="GG10" s="223">
        <v>45609</v>
      </c>
      <c r="GH10" s="221" t="s">
        <v>4414</v>
      </c>
      <c r="GI10" s="224">
        <v>3</v>
      </c>
      <c r="GJ10" s="224" t="s">
        <v>1799</v>
      </c>
      <c r="GK10" s="224" t="s">
        <v>33</v>
      </c>
      <c r="GL10" s="224">
        <v>2</v>
      </c>
      <c r="GM10" s="224" t="s">
        <v>17</v>
      </c>
      <c r="GN10" s="224" t="s">
        <v>17</v>
      </c>
      <c r="GO10" s="214">
        <v>45609</v>
      </c>
      <c r="GP10" s="222" t="s">
        <v>4409</v>
      </c>
      <c r="GQ10" s="222">
        <v>2</v>
      </c>
      <c r="GR10" s="222" t="s">
        <v>1799</v>
      </c>
      <c r="GS10" s="222" t="s">
        <v>33</v>
      </c>
      <c r="GT10" s="222">
        <v>2</v>
      </c>
      <c r="GU10" s="222" t="s">
        <v>17</v>
      </c>
      <c r="GV10" s="222" t="s">
        <v>17</v>
      </c>
      <c r="GW10" s="223">
        <v>45609</v>
      </c>
      <c r="GX10" s="221" t="s">
        <v>4415</v>
      </c>
      <c r="GY10" s="224">
        <v>1</v>
      </c>
      <c r="GZ10" s="224" t="s">
        <v>1799</v>
      </c>
      <c r="HA10" s="224" t="s">
        <v>33</v>
      </c>
      <c r="HB10" s="224">
        <v>2</v>
      </c>
      <c r="HC10" s="224" t="s">
        <v>17</v>
      </c>
      <c r="HD10" s="224" t="s">
        <v>17</v>
      </c>
      <c r="HE10" s="214">
        <v>45609</v>
      </c>
      <c r="HF10" s="222" t="s">
        <v>4407</v>
      </c>
      <c r="HG10" s="222">
        <v>0</v>
      </c>
      <c r="HH10" s="222" t="s">
        <v>1799</v>
      </c>
      <c r="HI10" s="222" t="s">
        <v>33</v>
      </c>
      <c r="HJ10" s="222">
        <v>2</v>
      </c>
      <c r="HK10" s="222" t="s">
        <v>17</v>
      </c>
      <c r="HL10" s="222" t="s">
        <v>17</v>
      </c>
      <c r="HM10" s="223">
        <v>45609</v>
      </c>
      <c r="HN10" s="221" t="s">
        <v>4413</v>
      </c>
      <c r="HO10" s="224">
        <v>2</v>
      </c>
      <c r="HP10" s="224" t="s">
        <v>1799</v>
      </c>
      <c r="HQ10" s="224" t="s">
        <v>33</v>
      </c>
      <c r="HR10" s="224">
        <v>2</v>
      </c>
      <c r="HS10" s="224" t="s">
        <v>17</v>
      </c>
      <c r="HT10" s="224" t="s">
        <v>17</v>
      </c>
      <c r="HU10" s="214">
        <v>45609</v>
      </c>
      <c r="HV10" s="222" t="s">
        <v>4410</v>
      </c>
      <c r="HW10" s="222">
        <v>3</v>
      </c>
      <c r="HX10" s="222" t="s">
        <v>1799</v>
      </c>
      <c r="HY10" s="222" t="s">
        <v>33</v>
      </c>
      <c r="HZ10" s="222">
        <v>2</v>
      </c>
      <c r="IA10" s="222" t="s">
        <v>17</v>
      </c>
      <c r="IB10" s="222" t="s">
        <v>17</v>
      </c>
      <c r="IC10" s="223">
        <v>45609</v>
      </c>
      <c r="ID10" s="221" t="s">
        <v>4412</v>
      </c>
      <c r="IE10" s="224">
        <v>1</v>
      </c>
      <c r="IF10" s="224" t="s">
        <v>1799</v>
      </c>
      <c r="IG10" s="224" t="s">
        <v>33</v>
      </c>
      <c r="IH10" s="224">
        <v>2</v>
      </c>
      <c r="II10" s="224" t="s">
        <v>17</v>
      </c>
      <c r="IJ10" s="224" t="s">
        <v>17</v>
      </c>
      <c r="IK10" s="214">
        <v>45609</v>
      </c>
      <c r="IL10" s="222" t="s">
        <v>4411</v>
      </c>
      <c r="IM10" s="222">
        <v>3</v>
      </c>
      <c r="IN10" s="222" t="s">
        <v>1799</v>
      </c>
      <c r="IO10" s="222" t="s">
        <v>33</v>
      </c>
      <c r="IP10" s="222">
        <v>2</v>
      </c>
      <c r="IQ10" s="222" t="s">
        <v>17</v>
      </c>
      <c r="IR10" s="222" t="s">
        <v>17</v>
      </c>
      <c r="IS10" s="223">
        <v>45609</v>
      </c>
    </row>
    <row r="11" spans="1:253" s="11" customFormat="1" ht="13.25" customHeight="1" x14ac:dyDescent="0.25">
      <c r="A11" s="11" t="s">
        <v>2317</v>
      </c>
      <c r="B11" s="11" t="s">
        <v>10781</v>
      </c>
      <c r="C11" s="11" t="s">
        <v>2318</v>
      </c>
      <c r="D11" s="11" t="s">
        <v>2308</v>
      </c>
      <c r="E11" s="11" t="s">
        <v>10115</v>
      </c>
      <c r="F11" s="11" t="s">
        <v>8100</v>
      </c>
      <c r="G11" s="212">
        <v>170836000</v>
      </c>
      <c r="H11" s="213" t="s">
        <v>8035</v>
      </c>
      <c r="I11" s="213" t="s">
        <v>404</v>
      </c>
      <c r="J11" s="213">
        <v>1</v>
      </c>
      <c r="K11" s="213" t="s">
        <v>8037</v>
      </c>
      <c r="L11" s="213" t="s">
        <v>8099</v>
      </c>
      <c r="M11" s="214">
        <v>45649</v>
      </c>
      <c r="N11" s="221" t="s">
        <v>3760</v>
      </c>
      <c r="O11" s="216">
        <v>147570</v>
      </c>
      <c r="P11" s="216" t="s">
        <v>3718</v>
      </c>
      <c r="Q11" s="216" t="s">
        <v>404</v>
      </c>
      <c r="R11" s="216">
        <v>1</v>
      </c>
      <c r="S11" s="216" t="s">
        <v>3759</v>
      </c>
      <c r="T11" s="216" t="s">
        <v>3719</v>
      </c>
      <c r="U11" s="217">
        <v>45587</v>
      </c>
      <c r="V11" s="221" t="s">
        <v>8102</v>
      </c>
      <c r="W11" s="213">
        <v>169285000</v>
      </c>
      <c r="X11" s="213" t="s">
        <v>8035</v>
      </c>
      <c r="Y11" s="213" t="s">
        <v>404</v>
      </c>
      <c r="Z11" s="213">
        <v>1</v>
      </c>
      <c r="AA11" s="213" t="s">
        <v>8101</v>
      </c>
      <c r="AB11" s="213" t="s">
        <v>8099</v>
      </c>
      <c r="AC11" s="214">
        <v>45649</v>
      </c>
      <c r="AD11" s="221" t="s">
        <v>5514</v>
      </c>
      <c r="AE11" s="218">
        <v>98235000</v>
      </c>
      <c r="AF11" s="218" t="s">
        <v>5511</v>
      </c>
      <c r="AG11" s="218" t="s">
        <v>404</v>
      </c>
      <c r="AH11" s="218">
        <v>1</v>
      </c>
      <c r="AI11" s="218" t="s">
        <v>5513</v>
      </c>
      <c r="AJ11" s="218" t="s">
        <v>5512</v>
      </c>
      <c r="AK11" s="219">
        <v>45620</v>
      </c>
      <c r="AL11" s="221" t="s">
        <v>3762</v>
      </c>
      <c r="AM11" s="213" t="s">
        <v>17</v>
      </c>
      <c r="AN11" s="213" t="s">
        <v>17</v>
      </c>
      <c r="AO11" s="213" t="s">
        <v>404</v>
      </c>
      <c r="AP11" s="213">
        <v>1</v>
      </c>
      <c r="AQ11" s="213" t="s">
        <v>3761</v>
      </c>
      <c r="AR11" s="213" t="s">
        <v>17</v>
      </c>
      <c r="AS11" s="214">
        <v>45587</v>
      </c>
      <c r="AT11" s="222" t="s">
        <v>3763</v>
      </c>
      <c r="AU11" s="218" t="s">
        <v>17</v>
      </c>
      <c r="AV11" s="218" t="s">
        <v>17</v>
      </c>
      <c r="AW11" s="218" t="s">
        <v>404</v>
      </c>
      <c r="AX11" s="218">
        <v>1</v>
      </c>
      <c r="AY11" s="218" t="s">
        <v>3761</v>
      </c>
      <c r="AZ11" s="218" t="s">
        <v>17</v>
      </c>
      <c r="BA11" s="219">
        <v>45587</v>
      </c>
      <c r="BB11" s="221" t="s">
        <v>2321</v>
      </c>
      <c r="BC11" s="213" t="s">
        <v>17</v>
      </c>
      <c r="BD11" s="213" t="s">
        <v>17</v>
      </c>
      <c r="BE11" s="213" t="s">
        <v>17</v>
      </c>
      <c r="BF11" s="213" t="s">
        <v>17</v>
      </c>
      <c r="BG11" s="213" t="s">
        <v>2309</v>
      </c>
      <c r="BH11" s="213" t="s">
        <v>17</v>
      </c>
      <c r="BI11" s="214">
        <v>45529</v>
      </c>
      <c r="BJ11" s="222" t="s">
        <v>3765</v>
      </c>
      <c r="BK11" s="222" t="s">
        <v>17</v>
      </c>
      <c r="BL11" s="222" t="s">
        <v>17</v>
      </c>
      <c r="BM11" s="222" t="s">
        <v>404</v>
      </c>
      <c r="BN11" s="222">
        <v>1</v>
      </c>
      <c r="BO11" s="222" t="s">
        <v>3764</v>
      </c>
      <c r="BP11" s="218" t="s">
        <v>17</v>
      </c>
      <c r="BQ11" s="223">
        <v>45587</v>
      </c>
      <c r="BR11" s="221" t="s">
        <v>2323</v>
      </c>
      <c r="BS11" s="224" t="s">
        <v>17</v>
      </c>
      <c r="BT11" s="224" t="s">
        <v>17</v>
      </c>
      <c r="BU11" s="224" t="s">
        <v>17</v>
      </c>
      <c r="BV11" s="224" t="s">
        <v>17</v>
      </c>
      <c r="BW11" s="224" t="s">
        <v>2322</v>
      </c>
      <c r="BX11" s="224" t="s">
        <v>17</v>
      </c>
      <c r="BY11" s="214">
        <v>45529</v>
      </c>
      <c r="BZ11" s="222" t="s">
        <v>2324</v>
      </c>
      <c r="CA11" s="222" t="s">
        <v>17</v>
      </c>
      <c r="CB11" s="222" t="s">
        <v>17</v>
      </c>
      <c r="CC11" s="222" t="s">
        <v>17</v>
      </c>
      <c r="CD11" s="222" t="s">
        <v>17</v>
      </c>
      <c r="CE11" s="222" t="s">
        <v>2322</v>
      </c>
      <c r="CF11" s="222" t="s">
        <v>17</v>
      </c>
      <c r="CG11" s="223">
        <v>45529</v>
      </c>
      <c r="CH11" s="221" t="s">
        <v>11406</v>
      </c>
      <c r="CI11" s="222" t="e">
        <v>#N/A</v>
      </c>
      <c r="CJ11" s="222" t="e">
        <v>#N/A</v>
      </c>
      <c r="CK11" s="222" t="e">
        <v>#N/A</v>
      </c>
      <c r="CL11" s="222" t="e">
        <v>#N/A</v>
      </c>
      <c r="CM11" s="222" t="e">
        <v>#N/A</v>
      </c>
      <c r="CN11" s="222" t="e">
        <v>#N/A</v>
      </c>
      <c r="CO11" s="225" t="e">
        <v>#N/A</v>
      </c>
      <c r="CP11" s="222" t="s">
        <v>2326</v>
      </c>
      <c r="CQ11" s="224" t="s">
        <v>17</v>
      </c>
      <c r="CR11" s="224" t="s">
        <v>17</v>
      </c>
      <c r="CS11" s="224" t="s">
        <v>17</v>
      </c>
      <c r="CT11" s="224" t="s">
        <v>17</v>
      </c>
      <c r="CU11" s="224" t="s">
        <v>2322</v>
      </c>
      <c r="CV11" s="224" t="s">
        <v>17</v>
      </c>
      <c r="CW11" s="214">
        <v>45529</v>
      </c>
      <c r="CX11" s="222" t="s">
        <v>5516</v>
      </c>
      <c r="CY11" s="218">
        <v>40939000</v>
      </c>
      <c r="CZ11" s="218" t="s">
        <v>5518</v>
      </c>
      <c r="DA11" s="218" t="s">
        <v>723</v>
      </c>
      <c r="DB11" s="218">
        <v>2</v>
      </c>
      <c r="DC11" s="218" t="s">
        <v>5520</v>
      </c>
      <c r="DD11" s="218" t="s">
        <v>5519</v>
      </c>
      <c r="DE11" s="220">
        <v>45620</v>
      </c>
      <c r="DF11" s="221" t="s">
        <v>8106</v>
      </c>
      <c r="DG11" s="213">
        <v>71049000</v>
      </c>
      <c r="DH11" s="224" t="s">
        <v>8104</v>
      </c>
      <c r="DI11" s="224" t="s">
        <v>404</v>
      </c>
      <c r="DJ11" s="224">
        <v>1</v>
      </c>
      <c r="DK11" s="224" t="s">
        <v>3842</v>
      </c>
      <c r="DL11" s="224" t="s">
        <v>8105</v>
      </c>
      <c r="DM11" s="214">
        <v>45649</v>
      </c>
      <c r="DN11" s="222" t="s">
        <v>5517</v>
      </c>
      <c r="DO11" s="218">
        <v>57296000</v>
      </c>
      <c r="DP11" s="222" t="s">
        <v>5511</v>
      </c>
      <c r="DQ11" s="222" t="s">
        <v>404</v>
      </c>
      <c r="DR11" s="222">
        <v>1</v>
      </c>
      <c r="DS11" s="222" t="s">
        <v>3846</v>
      </c>
      <c r="DT11" s="222" t="s">
        <v>5512</v>
      </c>
      <c r="DU11" s="223">
        <v>45620</v>
      </c>
      <c r="DV11" s="221" t="s">
        <v>5521</v>
      </c>
      <c r="DW11" s="213">
        <v>30612000</v>
      </c>
      <c r="DX11" s="224" t="s">
        <v>5518</v>
      </c>
      <c r="DY11" s="224" t="s">
        <v>723</v>
      </c>
      <c r="DZ11" s="224">
        <v>2</v>
      </c>
      <c r="EA11" s="224" t="s">
        <v>5520</v>
      </c>
      <c r="EB11" s="224" t="s">
        <v>5519</v>
      </c>
      <c r="EC11" s="214">
        <v>45620</v>
      </c>
      <c r="ED11" s="222" t="s">
        <v>5523</v>
      </c>
      <c r="EE11" s="218">
        <v>10327000</v>
      </c>
      <c r="EF11" s="222" t="s">
        <v>5511</v>
      </c>
      <c r="EG11" s="222" t="s">
        <v>723</v>
      </c>
      <c r="EH11" s="222">
        <v>2</v>
      </c>
      <c r="EI11" s="222" t="s">
        <v>5522</v>
      </c>
      <c r="EJ11" s="222" t="s">
        <v>5512</v>
      </c>
      <c r="EK11" s="223">
        <v>45620</v>
      </c>
      <c r="EL11" s="221" t="s">
        <v>5525</v>
      </c>
      <c r="EM11" s="213">
        <v>0</v>
      </c>
      <c r="EN11" s="224" t="s">
        <v>5518</v>
      </c>
      <c r="EO11" s="224" t="s">
        <v>723</v>
      </c>
      <c r="EP11" s="224">
        <v>2</v>
      </c>
      <c r="EQ11" s="224" t="s">
        <v>5524</v>
      </c>
      <c r="ER11" s="224" t="s">
        <v>5519</v>
      </c>
      <c r="ES11" s="214">
        <v>45620</v>
      </c>
      <c r="ET11" s="222" t="s">
        <v>8103</v>
      </c>
      <c r="EU11" s="222">
        <v>93</v>
      </c>
      <c r="EV11" s="222" t="s">
        <v>8051</v>
      </c>
      <c r="EW11" s="222" t="s">
        <v>404</v>
      </c>
      <c r="EX11" s="222">
        <v>1</v>
      </c>
      <c r="EY11" s="222" t="s">
        <v>8053</v>
      </c>
      <c r="EZ11" s="222" t="s">
        <v>8052</v>
      </c>
      <c r="FA11" s="223">
        <v>45649</v>
      </c>
      <c r="FB11" s="221" t="s">
        <v>5527</v>
      </c>
      <c r="FC11" s="224">
        <v>1</v>
      </c>
      <c r="FD11" s="224" t="s">
        <v>5511</v>
      </c>
      <c r="FE11" s="224" t="s">
        <v>404</v>
      </c>
      <c r="FF11" s="224">
        <v>1</v>
      </c>
      <c r="FG11" s="224" t="s">
        <v>5526</v>
      </c>
      <c r="FH11" s="224" t="s">
        <v>5512</v>
      </c>
      <c r="FI11" s="214">
        <v>45620</v>
      </c>
      <c r="FJ11" s="221" t="s">
        <v>2319</v>
      </c>
      <c r="FK11" s="222" t="s">
        <v>17</v>
      </c>
      <c r="FL11" s="222" t="s">
        <v>17</v>
      </c>
      <c r="FM11" s="222" t="s">
        <v>17</v>
      </c>
      <c r="FN11" s="222" t="s">
        <v>17</v>
      </c>
      <c r="FO11" s="222" t="s">
        <v>2309</v>
      </c>
      <c r="FP11" s="218" t="s">
        <v>17</v>
      </c>
      <c r="FQ11" s="219">
        <v>45529</v>
      </c>
      <c r="FR11" s="221" t="s">
        <v>2320</v>
      </c>
      <c r="FS11" s="224" t="s">
        <v>17</v>
      </c>
      <c r="FT11" s="224" t="s">
        <v>17</v>
      </c>
      <c r="FU11" s="224" t="s">
        <v>17</v>
      </c>
      <c r="FV11" s="224" t="s">
        <v>17</v>
      </c>
      <c r="FW11" s="224" t="s">
        <v>2309</v>
      </c>
      <c r="FX11" s="224" t="s">
        <v>17</v>
      </c>
      <c r="FY11" s="214">
        <v>45529</v>
      </c>
      <c r="FZ11" s="222" t="s">
        <v>4417</v>
      </c>
      <c r="GA11" s="222">
        <v>1</v>
      </c>
      <c r="GB11" s="222" t="s">
        <v>1799</v>
      </c>
      <c r="GC11" s="222" t="s">
        <v>33</v>
      </c>
      <c r="GD11" s="222">
        <v>2</v>
      </c>
      <c r="GE11" s="222" t="s">
        <v>17</v>
      </c>
      <c r="GF11" s="222" t="s">
        <v>17</v>
      </c>
      <c r="GG11" s="223">
        <v>45609</v>
      </c>
      <c r="GH11" s="221" t="s">
        <v>4423</v>
      </c>
      <c r="GI11" s="224">
        <v>2</v>
      </c>
      <c r="GJ11" s="224" t="s">
        <v>1799</v>
      </c>
      <c r="GK11" s="224" t="s">
        <v>33</v>
      </c>
      <c r="GL11" s="224">
        <v>2</v>
      </c>
      <c r="GM11" s="224" t="s">
        <v>17</v>
      </c>
      <c r="GN11" s="224" t="s">
        <v>17</v>
      </c>
      <c r="GO11" s="214">
        <v>45609</v>
      </c>
      <c r="GP11" s="222" t="s">
        <v>4418</v>
      </c>
      <c r="GQ11" s="222">
        <v>0</v>
      </c>
      <c r="GR11" s="222" t="s">
        <v>1799</v>
      </c>
      <c r="GS11" s="222" t="s">
        <v>33</v>
      </c>
      <c r="GT11" s="222">
        <v>2</v>
      </c>
      <c r="GU11" s="222" t="s">
        <v>17</v>
      </c>
      <c r="GV11" s="222" t="s">
        <v>17</v>
      </c>
      <c r="GW11" s="223">
        <v>45609</v>
      </c>
      <c r="GX11" s="221" t="s">
        <v>4424</v>
      </c>
      <c r="GY11" s="224">
        <v>0</v>
      </c>
      <c r="GZ11" s="224" t="s">
        <v>1799</v>
      </c>
      <c r="HA11" s="224" t="s">
        <v>33</v>
      </c>
      <c r="HB11" s="224">
        <v>2</v>
      </c>
      <c r="HC11" s="224" t="s">
        <v>17</v>
      </c>
      <c r="HD11" s="224" t="s">
        <v>17</v>
      </c>
      <c r="HE11" s="214">
        <v>45609</v>
      </c>
      <c r="HF11" s="222" t="s">
        <v>4416</v>
      </c>
      <c r="HG11" s="222">
        <v>0</v>
      </c>
      <c r="HH11" s="222" t="s">
        <v>1799</v>
      </c>
      <c r="HI11" s="222" t="s">
        <v>33</v>
      </c>
      <c r="HJ11" s="222">
        <v>2</v>
      </c>
      <c r="HK11" s="222" t="s">
        <v>17</v>
      </c>
      <c r="HL11" s="222" t="s">
        <v>17</v>
      </c>
      <c r="HM11" s="223">
        <v>45609</v>
      </c>
      <c r="HN11" s="221" t="s">
        <v>4422</v>
      </c>
      <c r="HO11" s="224">
        <v>0</v>
      </c>
      <c r="HP11" s="224" t="s">
        <v>1799</v>
      </c>
      <c r="HQ11" s="224" t="s">
        <v>33</v>
      </c>
      <c r="HR11" s="224">
        <v>2</v>
      </c>
      <c r="HS11" s="224" t="s">
        <v>17</v>
      </c>
      <c r="HT11" s="224" t="s">
        <v>17</v>
      </c>
      <c r="HU11" s="214">
        <v>45609</v>
      </c>
      <c r="HV11" s="222" t="s">
        <v>4419</v>
      </c>
      <c r="HW11" s="222">
        <v>3</v>
      </c>
      <c r="HX11" s="222" t="s">
        <v>1799</v>
      </c>
      <c r="HY11" s="222" t="s">
        <v>33</v>
      </c>
      <c r="HZ11" s="222">
        <v>2</v>
      </c>
      <c r="IA11" s="222" t="s">
        <v>17</v>
      </c>
      <c r="IB11" s="222" t="s">
        <v>17</v>
      </c>
      <c r="IC11" s="223">
        <v>45609</v>
      </c>
      <c r="ID11" s="221" t="s">
        <v>4421</v>
      </c>
      <c r="IE11" s="224">
        <v>1</v>
      </c>
      <c r="IF11" s="224" t="s">
        <v>1799</v>
      </c>
      <c r="IG11" s="224" t="s">
        <v>33</v>
      </c>
      <c r="IH11" s="224">
        <v>2</v>
      </c>
      <c r="II11" s="224" t="s">
        <v>17</v>
      </c>
      <c r="IJ11" s="224" t="s">
        <v>17</v>
      </c>
      <c r="IK11" s="214">
        <v>45609</v>
      </c>
      <c r="IL11" s="222" t="s">
        <v>4420</v>
      </c>
      <c r="IM11" s="222">
        <v>3</v>
      </c>
      <c r="IN11" s="222" t="s">
        <v>1799</v>
      </c>
      <c r="IO11" s="222" t="s">
        <v>33</v>
      </c>
      <c r="IP11" s="222">
        <v>2</v>
      </c>
      <c r="IQ11" s="222" t="s">
        <v>17</v>
      </c>
      <c r="IR11" s="222" t="s">
        <v>17</v>
      </c>
      <c r="IS11" s="223">
        <v>45609</v>
      </c>
    </row>
    <row r="12" spans="1:253" s="11" customFormat="1" ht="13.25" customHeight="1" x14ac:dyDescent="0.25">
      <c r="A12" s="11" t="s">
        <v>3766</v>
      </c>
      <c r="B12" s="11" t="s">
        <v>10784</v>
      </c>
      <c r="C12" s="11" t="s">
        <v>3767</v>
      </c>
      <c r="D12" s="11" t="s">
        <v>2308</v>
      </c>
      <c r="E12" s="11" t="s">
        <v>10115</v>
      </c>
      <c r="F12" s="11" t="s">
        <v>8107</v>
      </c>
      <c r="G12" s="212">
        <v>170836000</v>
      </c>
      <c r="H12" s="213" t="s">
        <v>8035</v>
      </c>
      <c r="I12" s="213" t="s">
        <v>404</v>
      </c>
      <c r="J12" s="213">
        <v>1</v>
      </c>
      <c r="K12" s="213" t="s">
        <v>8078</v>
      </c>
      <c r="L12" s="213" t="s">
        <v>8036</v>
      </c>
      <c r="M12" s="214">
        <v>45649</v>
      </c>
      <c r="N12" s="221" t="s">
        <v>3771</v>
      </c>
      <c r="O12" s="216">
        <v>43363.76</v>
      </c>
      <c r="P12" s="216" t="s">
        <v>3768</v>
      </c>
      <c r="Q12" s="216" t="s">
        <v>404</v>
      </c>
      <c r="R12" s="216">
        <v>1</v>
      </c>
      <c r="S12" s="216" t="s">
        <v>3770</v>
      </c>
      <c r="T12" s="216" t="s">
        <v>3769</v>
      </c>
      <c r="U12" s="217">
        <v>45587</v>
      </c>
      <c r="V12" s="221" t="s">
        <v>3775</v>
      </c>
      <c r="W12" s="213">
        <v>43814000</v>
      </c>
      <c r="X12" s="213" t="s">
        <v>3772</v>
      </c>
      <c r="Y12" s="213" t="s">
        <v>404</v>
      </c>
      <c r="Z12" s="213">
        <v>1</v>
      </c>
      <c r="AA12" s="213" t="s">
        <v>3774</v>
      </c>
      <c r="AB12" s="213" t="s">
        <v>3773</v>
      </c>
      <c r="AC12" s="214">
        <v>45587</v>
      </c>
      <c r="AD12" s="221" t="s">
        <v>3779</v>
      </c>
      <c r="AE12" s="218">
        <v>4600000</v>
      </c>
      <c r="AF12" s="218" t="s">
        <v>3776</v>
      </c>
      <c r="AG12" s="218" t="s">
        <v>723</v>
      </c>
      <c r="AH12" s="218">
        <v>2</v>
      </c>
      <c r="AI12" s="218" t="s">
        <v>3778</v>
      </c>
      <c r="AJ12" s="218" t="s">
        <v>3777</v>
      </c>
      <c r="AK12" s="219">
        <v>45587</v>
      </c>
      <c r="AL12" s="221" t="s">
        <v>3783</v>
      </c>
      <c r="AM12" s="213">
        <v>278000</v>
      </c>
      <c r="AN12" s="213" t="s">
        <v>3780</v>
      </c>
      <c r="AO12" s="213" t="s">
        <v>723</v>
      </c>
      <c r="AP12" s="213">
        <v>2</v>
      </c>
      <c r="AQ12" s="213" t="s">
        <v>3782</v>
      </c>
      <c r="AR12" s="213" t="s">
        <v>3781</v>
      </c>
      <c r="AS12" s="214">
        <v>45587</v>
      </c>
      <c r="AT12" s="222" t="s">
        <v>3784</v>
      </c>
      <c r="AU12" s="218" t="s">
        <v>17</v>
      </c>
      <c r="AV12" s="218" t="s">
        <v>17</v>
      </c>
      <c r="AW12" s="218" t="s">
        <v>22</v>
      </c>
      <c r="AX12" s="218">
        <v>3</v>
      </c>
      <c r="AY12" s="218" t="s">
        <v>18</v>
      </c>
      <c r="AZ12" s="218" t="s">
        <v>17</v>
      </c>
      <c r="BA12" s="219">
        <v>45587</v>
      </c>
      <c r="BB12" s="221" t="s">
        <v>3806</v>
      </c>
      <c r="BC12" s="213" t="s">
        <v>17</v>
      </c>
      <c r="BD12" s="213" t="s">
        <v>17</v>
      </c>
      <c r="BE12" s="213" t="s">
        <v>17</v>
      </c>
      <c r="BF12" s="213" t="s">
        <v>17</v>
      </c>
      <c r="BG12" s="213" t="s">
        <v>2309</v>
      </c>
      <c r="BH12" s="213" t="s">
        <v>17</v>
      </c>
      <c r="BI12" s="214">
        <v>45587</v>
      </c>
      <c r="BJ12" s="222" t="s">
        <v>3786</v>
      </c>
      <c r="BK12" s="222">
        <v>16</v>
      </c>
      <c r="BL12" s="222" t="s">
        <v>3776</v>
      </c>
      <c r="BM12" s="222" t="s">
        <v>404</v>
      </c>
      <c r="BN12" s="222">
        <v>1</v>
      </c>
      <c r="BO12" s="222" t="s">
        <v>3785</v>
      </c>
      <c r="BP12" s="218" t="s">
        <v>3777</v>
      </c>
      <c r="BQ12" s="223">
        <v>45587</v>
      </c>
      <c r="BR12" s="221" t="s">
        <v>3807</v>
      </c>
      <c r="BS12" s="224">
        <v>133528</v>
      </c>
      <c r="BT12" s="224" t="s">
        <v>3776</v>
      </c>
      <c r="BU12" s="224" t="s">
        <v>404</v>
      </c>
      <c r="BV12" s="224">
        <v>1</v>
      </c>
      <c r="BW12" s="224" t="s">
        <v>3736</v>
      </c>
      <c r="BX12" s="224" t="s">
        <v>3777</v>
      </c>
      <c r="BY12" s="214">
        <v>45587</v>
      </c>
      <c r="BZ12" s="222" t="s">
        <v>3809</v>
      </c>
      <c r="CA12" s="222">
        <v>40338</v>
      </c>
      <c r="CB12" s="222" t="s">
        <v>3776</v>
      </c>
      <c r="CC12" s="222" t="s">
        <v>404</v>
      </c>
      <c r="CD12" s="222">
        <v>1</v>
      </c>
      <c r="CE12" s="222" t="s">
        <v>3808</v>
      </c>
      <c r="CF12" s="222" t="s">
        <v>3777</v>
      </c>
      <c r="CG12" s="223">
        <v>45587</v>
      </c>
      <c r="CH12" s="221" t="s">
        <v>11407</v>
      </c>
      <c r="CI12" s="222" t="e">
        <v>#N/A</v>
      </c>
      <c r="CJ12" s="222" t="e">
        <v>#N/A</v>
      </c>
      <c r="CK12" s="222" t="e">
        <v>#N/A</v>
      </c>
      <c r="CL12" s="222" t="e">
        <v>#N/A</v>
      </c>
      <c r="CM12" s="222" t="e">
        <v>#N/A</v>
      </c>
      <c r="CN12" s="222" t="e">
        <v>#N/A</v>
      </c>
      <c r="CO12" s="225" t="e">
        <v>#N/A</v>
      </c>
      <c r="CP12" s="222" t="s">
        <v>3814</v>
      </c>
      <c r="CQ12" s="224">
        <v>592000000</v>
      </c>
      <c r="CR12" s="224" t="s">
        <v>3811</v>
      </c>
      <c r="CS12" s="224" t="s">
        <v>723</v>
      </c>
      <c r="CT12" s="224">
        <v>2</v>
      </c>
      <c r="CU12" s="224" t="s">
        <v>3813</v>
      </c>
      <c r="CV12" s="224" t="s">
        <v>3812</v>
      </c>
      <c r="CW12" s="214">
        <v>45587</v>
      </c>
      <c r="CX12" s="222" t="s">
        <v>3789</v>
      </c>
      <c r="CY12" s="218">
        <v>1303000</v>
      </c>
      <c r="CZ12" s="218" t="s">
        <v>3780</v>
      </c>
      <c r="DA12" s="218" t="s">
        <v>723</v>
      </c>
      <c r="DB12" s="218">
        <v>2</v>
      </c>
      <c r="DC12" s="218" t="s">
        <v>3796</v>
      </c>
      <c r="DD12" s="218" t="s">
        <v>3781</v>
      </c>
      <c r="DE12" s="220">
        <v>45587</v>
      </c>
      <c r="DF12" s="221" t="s">
        <v>3791</v>
      </c>
      <c r="DG12" s="213">
        <v>39214000</v>
      </c>
      <c r="DH12" s="224" t="s">
        <v>3772</v>
      </c>
      <c r="DI12" s="224" t="s">
        <v>723</v>
      </c>
      <c r="DJ12" s="224">
        <v>2</v>
      </c>
      <c r="DK12" s="224" t="s">
        <v>3790</v>
      </c>
      <c r="DL12" s="224" t="s">
        <v>3773</v>
      </c>
      <c r="DM12" s="214">
        <v>45587</v>
      </c>
      <c r="DN12" s="222" t="s">
        <v>3795</v>
      </c>
      <c r="DO12" s="218">
        <v>3297000</v>
      </c>
      <c r="DP12" s="222" t="s">
        <v>3792</v>
      </c>
      <c r="DQ12" s="222" t="s">
        <v>723</v>
      </c>
      <c r="DR12" s="222">
        <v>2</v>
      </c>
      <c r="DS12" s="222" t="s">
        <v>3794</v>
      </c>
      <c r="DT12" s="222" t="s">
        <v>3793</v>
      </c>
      <c r="DU12" s="223">
        <v>45587</v>
      </c>
      <c r="DV12" s="221" t="s">
        <v>3797</v>
      </c>
      <c r="DW12" s="213">
        <v>1303000</v>
      </c>
      <c r="DX12" s="224" t="s">
        <v>3780</v>
      </c>
      <c r="DY12" s="224" t="s">
        <v>723</v>
      </c>
      <c r="DZ12" s="224">
        <v>2</v>
      </c>
      <c r="EA12" s="224" t="s">
        <v>3796</v>
      </c>
      <c r="EB12" s="224" t="s">
        <v>3781</v>
      </c>
      <c r="EC12" s="214">
        <v>45587</v>
      </c>
      <c r="ED12" s="222" t="s">
        <v>3798</v>
      </c>
      <c r="EE12" s="218" t="s">
        <v>17</v>
      </c>
      <c r="EF12" s="222" t="s">
        <v>3780</v>
      </c>
      <c r="EG12" s="222" t="s">
        <v>723</v>
      </c>
      <c r="EH12" s="222">
        <v>2</v>
      </c>
      <c r="EI12" s="222" t="s">
        <v>3796</v>
      </c>
      <c r="EJ12" s="222" t="s">
        <v>3781</v>
      </c>
      <c r="EK12" s="223">
        <v>45587</v>
      </c>
      <c r="EL12" s="221" t="s">
        <v>3799</v>
      </c>
      <c r="EM12" s="213" t="s">
        <v>17</v>
      </c>
      <c r="EN12" s="224" t="s">
        <v>3780</v>
      </c>
      <c r="EO12" s="224" t="s">
        <v>723</v>
      </c>
      <c r="EP12" s="224">
        <v>2</v>
      </c>
      <c r="EQ12" s="224" t="s">
        <v>3796</v>
      </c>
      <c r="ER12" s="224" t="s">
        <v>3781</v>
      </c>
      <c r="ES12" s="214">
        <v>45587</v>
      </c>
      <c r="ET12" s="222" t="s">
        <v>8108</v>
      </c>
      <c r="EU12" s="222">
        <v>93</v>
      </c>
      <c r="EV12" s="222" t="s">
        <v>8051</v>
      </c>
      <c r="EW12" s="222" t="s">
        <v>404</v>
      </c>
      <c r="EX12" s="222">
        <v>1</v>
      </c>
      <c r="EY12" s="222" t="s">
        <v>8053</v>
      </c>
      <c r="EZ12" s="222" t="s">
        <v>8052</v>
      </c>
      <c r="FA12" s="223">
        <v>45649</v>
      </c>
      <c r="FB12" s="221" t="s">
        <v>3803</v>
      </c>
      <c r="FC12" s="224">
        <v>4</v>
      </c>
      <c r="FD12" s="224" t="s">
        <v>3800</v>
      </c>
      <c r="FE12" s="224" t="s">
        <v>404</v>
      </c>
      <c r="FF12" s="224">
        <v>1</v>
      </c>
      <c r="FG12" s="224" t="s">
        <v>3802</v>
      </c>
      <c r="FH12" s="224" t="s">
        <v>3801</v>
      </c>
      <c r="FI12" s="214">
        <v>45587</v>
      </c>
      <c r="FJ12" s="221" t="s">
        <v>3804</v>
      </c>
      <c r="FK12" s="222" t="s">
        <v>17</v>
      </c>
      <c r="FL12" s="222" t="s">
        <v>17</v>
      </c>
      <c r="FM12" s="222" t="s">
        <v>17</v>
      </c>
      <c r="FN12" s="222" t="s">
        <v>17</v>
      </c>
      <c r="FO12" s="222" t="s">
        <v>2309</v>
      </c>
      <c r="FP12" s="218" t="s">
        <v>17</v>
      </c>
      <c r="FQ12" s="219">
        <v>45587</v>
      </c>
      <c r="FR12" s="221" t="s">
        <v>3805</v>
      </c>
      <c r="FS12" s="224" t="s">
        <v>17</v>
      </c>
      <c r="FT12" s="224" t="s">
        <v>17</v>
      </c>
      <c r="FU12" s="224" t="s">
        <v>17</v>
      </c>
      <c r="FV12" s="224" t="s">
        <v>17</v>
      </c>
      <c r="FW12" s="224" t="s">
        <v>2309</v>
      </c>
      <c r="FX12" s="224" t="s">
        <v>17</v>
      </c>
      <c r="FY12" s="214">
        <v>45587</v>
      </c>
      <c r="FZ12" s="222" t="s">
        <v>4426</v>
      </c>
      <c r="GA12" s="222">
        <v>1</v>
      </c>
      <c r="GB12" s="222" t="s">
        <v>1799</v>
      </c>
      <c r="GC12" s="222" t="s">
        <v>33</v>
      </c>
      <c r="GD12" s="222">
        <v>2</v>
      </c>
      <c r="GE12" s="222" t="s">
        <v>17</v>
      </c>
      <c r="GF12" s="222" t="s">
        <v>17</v>
      </c>
      <c r="GG12" s="223">
        <v>45609</v>
      </c>
      <c r="GH12" s="221" t="s">
        <v>4432</v>
      </c>
      <c r="GI12" s="224">
        <v>2</v>
      </c>
      <c r="GJ12" s="224" t="s">
        <v>1799</v>
      </c>
      <c r="GK12" s="224" t="s">
        <v>33</v>
      </c>
      <c r="GL12" s="224">
        <v>2</v>
      </c>
      <c r="GM12" s="224" t="s">
        <v>17</v>
      </c>
      <c r="GN12" s="224" t="s">
        <v>17</v>
      </c>
      <c r="GO12" s="214">
        <v>45609</v>
      </c>
      <c r="GP12" s="222" t="s">
        <v>4427</v>
      </c>
      <c r="GQ12" s="222">
        <v>0</v>
      </c>
      <c r="GR12" s="222" t="s">
        <v>1799</v>
      </c>
      <c r="GS12" s="222" t="s">
        <v>33</v>
      </c>
      <c r="GT12" s="222">
        <v>2</v>
      </c>
      <c r="GU12" s="222" t="s">
        <v>17</v>
      </c>
      <c r="GV12" s="222" t="s">
        <v>17</v>
      </c>
      <c r="GW12" s="223">
        <v>45609</v>
      </c>
      <c r="GX12" s="221" t="s">
        <v>4433</v>
      </c>
      <c r="GY12" s="224">
        <v>0</v>
      </c>
      <c r="GZ12" s="224" t="s">
        <v>1799</v>
      </c>
      <c r="HA12" s="224" t="s">
        <v>33</v>
      </c>
      <c r="HB12" s="224">
        <v>2</v>
      </c>
      <c r="HC12" s="224" t="s">
        <v>17</v>
      </c>
      <c r="HD12" s="224" t="s">
        <v>17</v>
      </c>
      <c r="HE12" s="214">
        <v>45609</v>
      </c>
      <c r="HF12" s="222" t="s">
        <v>4425</v>
      </c>
      <c r="HG12" s="222">
        <v>0</v>
      </c>
      <c r="HH12" s="222" t="s">
        <v>1799</v>
      </c>
      <c r="HI12" s="222" t="s">
        <v>33</v>
      </c>
      <c r="HJ12" s="222">
        <v>2</v>
      </c>
      <c r="HK12" s="222" t="s">
        <v>17</v>
      </c>
      <c r="HL12" s="222" t="s">
        <v>17</v>
      </c>
      <c r="HM12" s="223">
        <v>45609</v>
      </c>
      <c r="HN12" s="221" t="s">
        <v>4431</v>
      </c>
      <c r="HO12" s="224">
        <v>0</v>
      </c>
      <c r="HP12" s="224" t="s">
        <v>1799</v>
      </c>
      <c r="HQ12" s="224" t="s">
        <v>33</v>
      </c>
      <c r="HR12" s="224">
        <v>2</v>
      </c>
      <c r="HS12" s="224" t="s">
        <v>17</v>
      </c>
      <c r="HT12" s="224" t="s">
        <v>17</v>
      </c>
      <c r="HU12" s="214">
        <v>45609</v>
      </c>
      <c r="HV12" s="222" t="s">
        <v>4428</v>
      </c>
      <c r="HW12" s="222">
        <v>3</v>
      </c>
      <c r="HX12" s="222" t="s">
        <v>1799</v>
      </c>
      <c r="HY12" s="222" t="s">
        <v>33</v>
      </c>
      <c r="HZ12" s="222">
        <v>2</v>
      </c>
      <c r="IA12" s="222" t="s">
        <v>17</v>
      </c>
      <c r="IB12" s="222" t="s">
        <v>17</v>
      </c>
      <c r="IC12" s="223">
        <v>45609</v>
      </c>
      <c r="ID12" s="221" t="s">
        <v>4430</v>
      </c>
      <c r="IE12" s="224">
        <v>1</v>
      </c>
      <c r="IF12" s="224" t="s">
        <v>1799</v>
      </c>
      <c r="IG12" s="224" t="s">
        <v>33</v>
      </c>
      <c r="IH12" s="224">
        <v>2</v>
      </c>
      <c r="II12" s="224" t="s">
        <v>17</v>
      </c>
      <c r="IJ12" s="224" t="s">
        <v>17</v>
      </c>
      <c r="IK12" s="214">
        <v>45609</v>
      </c>
      <c r="IL12" s="222" t="s">
        <v>4429</v>
      </c>
      <c r="IM12" s="222">
        <v>3</v>
      </c>
      <c r="IN12" s="222" t="s">
        <v>1799</v>
      </c>
      <c r="IO12" s="222" t="s">
        <v>33</v>
      </c>
      <c r="IP12" s="222">
        <v>2</v>
      </c>
      <c r="IQ12" s="222" t="s">
        <v>17</v>
      </c>
      <c r="IR12" s="222" t="s">
        <v>17</v>
      </c>
      <c r="IS12" s="223">
        <v>45609</v>
      </c>
    </row>
    <row r="13" spans="1:253" s="11" customFormat="1" ht="13.25" customHeight="1" x14ac:dyDescent="0.25">
      <c r="A13" s="11" t="s">
        <v>3815</v>
      </c>
      <c r="B13" s="11" t="s">
        <v>10790</v>
      </c>
      <c r="C13" s="11" t="s">
        <v>3816</v>
      </c>
      <c r="D13" s="11" t="s">
        <v>2308</v>
      </c>
      <c r="E13" s="11" t="s">
        <v>10115</v>
      </c>
      <c r="F13" s="11" t="s">
        <v>8109</v>
      </c>
      <c r="G13" s="212">
        <v>170836000</v>
      </c>
      <c r="H13" s="213" t="s">
        <v>8035</v>
      </c>
      <c r="I13" s="213" t="s">
        <v>404</v>
      </c>
      <c r="J13" s="213">
        <v>1</v>
      </c>
      <c r="K13" s="213" t="s">
        <v>8078</v>
      </c>
      <c r="L13" s="213" t="s">
        <v>8036</v>
      </c>
      <c r="M13" s="214">
        <v>45649</v>
      </c>
      <c r="N13" s="221" t="s">
        <v>3820</v>
      </c>
      <c r="O13" s="216">
        <v>60568</v>
      </c>
      <c r="P13" s="216" t="s">
        <v>3817</v>
      </c>
      <c r="Q13" s="216" t="s">
        <v>723</v>
      </c>
      <c r="R13" s="216">
        <v>2</v>
      </c>
      <c r="S13" s="216" t="s">
        <v>3819</v>
      </c>
      <c r="T13" s="216" t="s">
        <v>3818</v>
      </c>
      <c r="U13" s="217">
        <v>45587</v>
      </c>
      <c r="V13" s="221" t="s">
        <v>3823</v>
      </c>
      <c r="W13" s="213">
        <v>67171000</v>
      </c>
      <c r="X13" s="213" t="s">
        <v>3821</v>
      </c>
      <c r="Y13" s="213" t="s">
        <v>723</v>
      </c>
      <c r="Z13" s="213">
        <v>2</v>
      </c>
      <c r="AA13" s="213" t="s">
        <v>3822</v>
      </c>
      <c r="AB13" s="213" t="s">
        <v>3818</v>
      </c>
      <c r="AC13" s="214">
        <v>45587</v>
      </c>
      <c r="AD13" s="221" t="s">
        <v>3827</v>
      </c>
      <c r="AE13" s="218">
        <v>14600000</v>
      </c>
      <c r="AF13" s="218" t="s">
        <v>3824</v>
      </c>
      <c r="AG13" s="218" t="s">
        <v>723</v>
      </c>
      <c r="AH13" s="218">
        <v>2</v>
      </c>
      <c r="AI13" s="218" t="s">
        <v>3826</v>
      </c>
      <c r="AJ13" s="218" t="s">
        <v>3825</v>
      </c>
      <c r="AK13" s="219">
        <v>45587</v>
      </c>
      <c r="AL13" s="221" t="s">
        <v>3831</v>
      </c>
      <c r="AM13" s="213">
        <v>763000</v>
      </c>
      <c r="AN13" s="213" t="s">
        <v>3828</v>
      </c>
      <c r="AO13" s="213" t="s">
        <v>22</v>
      </c>
      <c r="AP13" s="213">
        <v>3</v>
      </c>
      <c r="AQ13" s="213" t="s">
        <v>3830</v>
      </c>
      <c r="AR13" s="213" t="s">
        <v>3829</v>
      </c>
      <c r="AS13" s="214">
        <v>45587</v>
      </c>
      <c r="AT13" s="222" t="s">
        <v>3833</v>
      </c>
      <c r="AU13" s="218" t="s">
        <v>17</v>
      </c>
      <c r="AV13" s="218" t="s">
        <v>17</v>
      </c>
      <c r="AW13" s="218" t="s">
        <v>17</v>
      </c>
      <c r="AX13" s="218" t="s">
        <v>17</v>
      </c>
      <c r="AY13" s="218" t="s">
        <v>3832</v>
      </c>
      <c r="AZ13" s="218" t="s">
        <v>17</v>
      </c>
      <c r="BA13" s="219">
        <v>45587</v>
      </c>
      <c r="BB13" s="221" t="s">
        <v>3856</v>
      </c>
      <c r="BC13" s="213" t="s">
        <v>17</v>
      </c>
      <c r="BD13" s="213" t="s">
        <v>17</v>
      </c>
      <c r="BE13" s="213" t="s">
        <v>17</v>
      </c>
      <c r="BF13" s="213" t="s">
        <v>17</v>
      </c>
      <c r="BG13" s="213" t="s">
        <v>2309</v>
      </c>
      <c r="BH13" s="213" t="s">
        <v>17</v>
      </c>
      <c r="BI13" s="214">
        <v>45587</v>
      </c>
      <c r="BJ13" s="222" t="s">
        <v>3835</v>
      </c>
      <c r="BK13" s="222">
        <v>71</v>
      </c>
      <c r="BL13" s="222" t="s">
        <v>3824</v>
      </c>
      <c r="BM13" s="222" t="s">
        <v>723</v>
      </c>
      <c r="BN13" s="222">
        <v>2</v>
      </c>
      <c r="BO13" s="222" t="s">
        <v>3834</v>
      </c>
      <c r="BP13" s="218" t="s">
        <v>3825</v>
      </c>
      <c r="BQ13" s="223">
        <v>45587</v>
      </c>
      <c r="BR13" s="221" t="s">
        <v>3859</v>
      </c>
      <c r="BS13" s="224">
        <v>371250</v>
      </c>
      <c r="BT13" s="224" t="s">
        <v>3828</v>
      </c>
      <c r="BU13" s="224" t="s">
        <v>723</v>
      </c>
      <c r="BV13" s="224">
        <v>2</v>
      </c>
      <c r="BW13" s="224" t="s">
        <v>3858</v>
      </c>
      <c r="BX13" s="224" t="s">
        <v>3857</v>
      </c>
      <c r="BY13" s="214">
        <v>45587</v>
      </c>
      <c r="BZ13" s="222" t="s">
        <v>3863</v>
      </c>
      <c r="CA13" s="222">
        <v>26991</v>
      </c>
      <c r="CB13" s="222" t="s">
        <v>3860</v>
      </c>
      <c r="CC13" s="222" t="s">
        <v>723</v>
      </c>
      <c r="CD13" s="222">
        <v>2</v>
      </c>
      <c r="CE13" s="222" t="s">
        <v>3862</v>
      </c>
      <c r="CF13" s="222" t="s">
        <v>3861</v>
      </c>
      <c r="CG13" s="223">
        <v>45587</v>
      </c>
      <c r="CH13" s="221" t="s">
        <v>11408</v>
      </c>
      <c r="CI13" s="222" t="e">
        <v>#N/A</v>
      </c>
      <c r="CJ13" s="222" t="e">
        <v>#N/A</v>
      </c>
      <c r="CK13" s="222" t="e">
        <v>#N/A</v>
      </c>
      <c r="CL13" s="222" t="e">
        <v>#N/A</v>
      </c>
      <c r="CM13" s="222" t="e">
        <v>#N/A</v>
      </c>
      <c r="CN13" s="222" t="e">
        <v>#N/A</v>
      </c>
      <c r="CO13" s="225" t="e">
        <v>#N/A</v>
      </c>
      <c r="CP13" s="222" t="s">
        <v>3868</v>
      </c>
      <c r="CQ13" s="224">
        <v>156000000</v>
      </c>
      <c r="CR13" s="224" t="s">
        <v>3865</v>
      </c>
      <c r="CS13" s="224" t="s">
        <v>723</v>
      </c>
      <c r="CT13" s="224">
        <v>2</v>
      </c>
      <c r="CU13" s="224" t="s">
        <v>3867</v>
      </c>
      <c r="CV13" s="224" t="s">
        <v>3866</v>
      </c>
      <c r="CW13" s="214">
        <v>45587</v>
      </c>
      <c r="CX13" s="222" t="s">
        <v>3839</v>
      </c>
      <c r="CY13" s="218">
        <v>5000000</v>
      </c>
      <c r="CZ13" s="218" t="s">
        <v>3836</v>
      </c>
      <c r="DA13" s="218" t="s">
        <v>723</v>
      </c>
      <c r="DB13" s="218">
        <v>2</v>
      </c>
      <c r="DC13" s="218" t="s">
        <v>3848</v>
      </c>
      <c r="DD13" s="218" t="s">
        <v>3837</v>
      </c>
      <c r="DE13" s="220">
        <v>45587</v>
      </c>
      <c r="DF13" s="221" t="s">
        <v>3843</v>
      </c>
      <c r="DG13" s="213">
        <v>52571000</v>
      </c>
      <c r="DH13" s="224" t="s">
        <v>3840</v>
      </c>
      <c r="DI13" s="224" t="s">
        <v>723</v>
      </c>
      <c r="DJ13" s="224">
        <v>2</v>
      </c>
      <c r="DK13" s="224" t="s">
        <v>3842</v>
      </c>
      <c r="DL13" s="224" t="s">
        <v>3841</v>
      </c>
      <c r="DM13" s="214">
        <v>45587</v>
      </c>
      <c r="DN13" s="222" t="s">
        <v>3847</v>
      </c>
      <c r="DO13" s="218">
        <v>9600000</v>
      </c>
      <c r="DP13" s="222" t="s">
        <v>3844</v>
      </c>
      <c r="DQ13" s="222" t="s">
        <v>723</v>
      </c>
      <c r="DR13" s="222">
        <v>2</v>
      </c>
      <c r="DS13" s="222" t="s">
        <v>3846</v>
      </c>
      <c r="DT13" s="222" t="s">
        <v>3845</v>
      </c>
      <c r="DU13" s="223">
        <v>45587</v>
      </c>
      <c r="DV13" s="221" t="s">
        <v>3849</v>
      </c>
      <c r="DW13" s="213">
        <v>5000000</v>
      </c>
      <c r="DX13" s="224" t="s">
        <v>3836</v>
      </c>
      <c r="DY13" s="224" t="s">
        <v>723</v>
      </c>
      <c r="DZ13" s="224">
        <v>2</v>
      </c>
      <c r="EA13" s="224" t="s">
        <v>3848</v>
      </c>
      <c r="EB13" s="224" t="s">
        <v>3837</v>
      </c>
      <c r="EC13" s="214">
        <v>45587</v>
      </c>
      <c r="ED13" s="222" t="s">
        <v>3850</v>
      </c>
      <c r="EE13" s="218" t="s">
        <v>17</v>
      </c>
      <c r="EF13" s="222" t="s">
        <v>3836</v>
      </c>
      <c r="EG13" s="222" t="s">
        <v>723</v>
      </c>
      <c r="EH13" s="222">
        <v>2</v>
      </c>
      <c r="EI13" s="222" t="s">
        <v>3848</v>
      </c>
      <c r="EJ13" s="222" t="s">
        <v>3837</v>
      </c>
      <c r="EK13" s="223">
        <v>45587</v>
      </c>
      <c r="EL13" s="221" t="s">
        <v>3851</v>
      </c>
      <c r="EM13" s="213" t="s">
        <v>17</v>
      </c>
      <c r="EN13" s="224" t="s">
        <v>3836</v>
      </c>
      <c r="EO13" s="224" t="s">
        <v>723</v>
      </c>
      <c r="EP13" s="224">
        <v>2</v>
      </c>
      <c r="EQ13" s="224" t="s">
        <v>3848</v>
      </c>
      <c r="ER13" s="224" t="s">
        <v>3837</v>
      </c>
      <c r="ES13" s="214">
        <v>45587</v>
      </c>
      <c r="ET13" s="222" t="s">
        <v>8110</v>
      </c>
      <c r="EU13" s="222">
        <v>93</v>
      </c>
      <c r="EV13" s="222" t="s">
        <v>8051</v>
      </c>
      <c r="EW13" s="222" t="s">
        <v>723</v>
      </c>
      <c r="EX13" s="222">
        <v>2</v>
      </c>
      <c r="EY13" s="222" t="s">
        <v>8053</v>
      </c>
      <c r="EZ13" s="222" t="s">
        <v>8052</v>
      </c>
      <c r="FA13" s="223">
        <v>45649</v>
      </c>
      <c r="FB13" s="221" t="s">
        <v>3853</v>
      </c>
      <c r="FC13" s="224">
        <v>4</v>
      </c>
      <c r="FD13" s="224" t="s">
        <v>3836</v>
      </c>
      <c r="FE13" s="224" t="s">
        <v>404</v>
      </c>
      <c r="FF13" s="224">
        <v>1</v>
      </c>
      <c r="FG13" s="224" t="s">
        <v>3852</v>
      </c>
      <c r="FH13" s="224" t="s">
        <v>3837</v>
      </c>
      <c r="FI13" s="214">
        <v>45587</v>
      </c>
      <c r="FJ13" s="221" t="s">
        <v>3854</v>
      </c>
      <c r="FK13" s="222" t="s">
        <v>17</v>
      </c>
      <c r="FL13" s="222" t="s">
        <v>17</v>
      </c>
      <c r="FM13" s="222" t="s">
        <v>17</v>
      </c>
      <c r="FN13" s="222" t="s">
        <v>17</v>
      </c>
      <c r="FO13" s="222" t="s">
        <v>2309</v>
      </c>
      <c r="FP13" s="218" t="s">
        <v>17</v>
      </c>
      <c r="FQ13" s="219">
        <v>45587</v>
      </c>
      <c r="FR13" s="221" t="s">
        <v>3855</v>
      </c>
      <c r="FS13" s="224" t="s">
        <v>17</v>
      </c>
      <c r="FT13" s="224" t="s">
        <v>17</v>
      </c>
      <c r="FU13" s="224" t="s">
        <v>17</v>
      </c>
      <c r="FV13" s="224" t="s">
        <v>17</v>
      </c>
      <c r="FW13" s="224" t="s">
        <v>2309</v>
      </c>
      <c r="FX13" s="224" t="s">
        <v>17</v>
      </c>
      <c r="FY13" s="214">
        <v>45587</v>
      </c>
      <c r="FZ13" s="222" t="s">
        <v>4435</v>
      </c>
      <c r="GA13" s="222">
        <v>1</v>
      </c>
      <c r="GB13" s="222" t="s">
        <v>1799</v>
      </c>
      <c r="GC13" s="222" t="s">
        <v>33</v>
      </c>
      <c r="GD13" s="222">
        <v>2</v>
      </c>
      <c r="GE13" s="222" t="s">
        <v>17</v>
      </c>
      <c r="GF13" s="222" t="s">
        <v>17</v>
      </c>
      <c r="GG13" s="223">
        <v>45609</v>
      </c>
      <c r="GH13" s="221" t="s">
        <v>4441</v>
      </c>
      <c r="GI13" s="224">
        <v>2</v>
      </c>
      <c r="GJ13" s="224" t="s">
        <v>1799</v>
      </c>
      <c r="GK13" s="224" t="s">
        <v>33</v>
      </c>
      <c r="GL13" s="224">
        <v>2</v>
      </c>
      <c r="GM13" s="224" t="s">
        <v>17</v>
      </c>
      <c r="GN13" s="224" t="s">
        <v>17</v>
      </c>
      <c r="GO13" s="214">
        <v>45609</v>
      </c>
      <c r="GP13" s="222" t="s">
        <v>4436</v>
      </c>
      <c r="GQ13" s="222">
        <v>0</v>
      </c>
      <c r="GR13" s="222" t="s">
        <v>1799</v>
      </c>
      <c r="GS13" s="222" t="s">
        <v>33</v>
      </c>
      <c r="GT13" s="222">
        <v>2</v>
      </c>
      <c r="GU13" s="222" t="s">
        <v>17</v>
      </c>
      <c r="GV13" s="222" t="s">
        <v>17</v>
      </c>
      <c r="GW13" s="223">
        <v>45609</v>
      </c>
      <c r="GX13" s="221" t="s">
        <v>4442</v>
      </c>
      <c r="GY13" s="224">
        <v>0</v>
      </c>
      <c r="GZ13" s="224" t="s">
        <v>1799</v>
      </c>
      <c r="HA13" s="224" t="s">
        <v>33</v>
      </c>
      <c r="HB13" s="224">
        <v>2</v>
      </c>
      <c r="HC13" s="224" t="s">
        <v>17</v>
      </c>
      <c r="HD13" s="224" t="s">
        <v>17</v>
      </c>
      <c r="HE13" s="214">
        <v>45609</v>
      </c>
      <c r="HF13" s="222" t="s">
        <v>4434</v>
      </c>
      <c r="HG13" s="222">
        <v>0</v>
      </c>
      <c r="HH13" s="222" t="s">
        <v>1799</v>
      </c>
      <c r="HI13" s="222" t="s">
        <v>33</v>
      </c>
      <c r="HJ13" s="222">
        <v>2</v>
      </c>
      <c r="HK13" s="222" t="s">
        <v>17</v>
      </c>
      <c r="HL13" s="222" t="s">
        <v>17</v>
      </c>
      <c r="HM13" s="223">
        <v>45609</v>
      </c>
      <c r="HN13" s="221" t="s">
        <v>4440</v>
      </c>
      <c r="HO13" s="224">
        <v>0</v>
      </c>
      <c r="HP13" s="224" t="s">
        <v>1799</v>
      </c>
      <c r="HQ13" s="224" t="s">
        <v>33</v>
      </c>
      <c r="HR13" s="224">
        <v>2</v>
      </c>
      <c r="HS13" s="224" t="s">
        <v>17</v>
      </c>
      <c r="HT13" s="224" t="s">
        <v>17</v>
      </c>
      <c r="HU13" s="214">
        <v>45609</v>
      </c>
      <c r="HV13" s="222" t="s">
        <v>4437</v>
      </c>
      <c r="HW13" s="222">
        <v>3</v>
      </c>
      <c r="HX13" s="222" t="s">
        <v>1799</v>
      </c>
      <c r="HY13" s="222" t="s">
        <v>33</v>
      </c>
      <c r="HZ13" s="222">
        <v>2</v>
      </c>
      <c r="IA13" s="222" t="s">
        <v>17</v>
      </c>
      <c r="IB13" s="222" t="s">
        <v>17</v>
      </c>
      <c r="IC13" s="223">
        <v>45609</v>
      </c>
      <c r="ID13" s="221" t="s">
        <v>4439</v>
      </c>
      <c r="IE13" s="224">
        <v>1</v>
      </c>
      <c r="IF13" s="224" t="s">
        <v>1799</v>
      </c>
      <c r="IG13" s="224" t="s">
        <v>33</v>
      </c>
      <c r="IH13" s="224">
        <v>2</v>
      </c>
      <c r="II13" s="224" t="s">
        <v>17</v>
      </c>
      <c r="IJ13" s="224" t="s">
        <v>17</v>
      </c>
      <c r="IK13" s="214">
        <v>45609</v>
      </c>
      <c r="IL13" s="222" t="s">
        <v>4438</v>
      </c>
      <c r="IM13" s="222">
        <v>3</v>
      </c>
      <c r="IN13" s="222" t="s">
        <v>1799</v>
      </c>
      <c r="IO13" s="222" t="s">
        <v>33</v>
      </c>
      <c r="IP13" s="222">
        <v>2</v>
      </c>
      <c r="IQ13" s="222" t="s">
        <v>17</v>
      </c>
      <c r="IR13" s="222" t="s">
        <v>17</v>
      </c>
      <c r="IS13" s="223">
        <v>45609</v>
      </c>
    </row>
    <row r="14" spans="1:253" s="11" customFormat="1" ht="13.25" customHeight="1" x14ac:dyDescent="0.25">
      <c r="A14" s="11" t="s">
        <v>4708</v>
      </c>
      <c r="B14" s="11" t="s">
        <v>10796</v>
      </c>
      <c r="C14" s="11" t="s">
        <v>4709</v>
      </c>
      <c r="D14" s="11" t="s">
        <v>4710</v>
      </c>
      <c r="E14" s="11" t="s">
        <v>10116</v>
      </c>
      <c r="F14" s="11" t="s">
        <v>9526</v>
      </c>
      <c r="G14" s="212">
        <v>6498000</v>
      </c>
      <c r="H14" s="213" t="s">
        <v>9523</v>
      </c>
      <c r="I14" s="213" t="s">
        <v>404</v>
      </c>
      <c r="J14" s="213">
        <v>1</v>
      </c>
      <c r="K14" s="213" t="s">
        <v>9525</v>
      </c>
      <c r="L14" s="213" t="s">
        <v>9524</v>
      </c>
      <c r="M14" s="214">
        <v>45652</v>
      </c>
      <c r="N14" s="221" t="s">
        <v>9530</v>
      </c>
      <c r="O14" s="216">
        <v>108560</v>
      </c>
      <c r="P14" s="216" t="s">
        <v>9527</v>
      </c>
      <c r="Q14" s="216" t="s">
        <v>404</v>
      </c>
      <c r="R14" s="216">
        <v>1</v>
      </c>
      <c r="S14" s="216" t="s">
        <v>9529</v>
      </c>
      <c r="T14" s="216" t="s">
        <v>9528</v>
      </c>
      <c r="U14" s="217">
        <v>45652</v>
      </c>
      <c r="V14" s="221" t="s">
        <v>9532</v>
      </c>
      <c r="W14" s="213">
        <v>6498000</v>
      </c>
      <c r="X14" s="213" t="s">
        <v>9523</v>
      </c>
      <c r="Y14" s="213" t="s">
        <v>723</v>
      </c>
      <c r="Z14" s="213">
        <v>2</v>
      </c>
      <c r="AA14" s="213" t="s">
        <v>9531</v>
      </c>
      <c r="AB14" s="213" t="s">
        <v>9524</v>
      </c>
      <c r="AC14" s="214">
        <v>45652</v>
      </c>
      <c r="AD14" s="221" t="s">
        <v>9535</v>
      </c>
      <c r="AE14" s="218">
        <v>68000</v>
      </c>
      <c r="AF14" s="218" t="s">
        <v>9533</v>
      </c>
      <c r="AG14" s="218" t="s">
        <v>723</v>
      </c>
      <c r="AH14" s="218">
        <v>2</v>
      </c>
      <c r="AI14" s="218" t="s">
        <v>9534</v>
      </c>
      <c r="AJ14" s="218" t="s">
        <v>6100</v>
      </c>
      <c r="AK14" s="219">
        <v>45652</v>
      </c>
      <c r="AL14" s="221" t="s">
        <v>9537</v>
      </c>
      <c r="AM14" s="213">
        <v>68000</v>
      </c>
      <c r="AN14" s="213" t="s">
        <v>9533</v>
      </c>
      <c r="AO14" s="213" t="s">
        <v>404</v>
      </c>
      <c r="AP14" s="213">
        <v>1</v>
      </c>
      <c r="AQ14" s="213" t="s">
        <v>9536</v>
      </c>
      <c r="AR14" s="213" t="s">
        <v>6100</v>
      </c>
      <c r="AS14" s="214">
        <v>45652</v>
      </c>
      <c r="AT14" s="222" t="s">
        <v>5745</v>
      </c>
      <c r="AU14" s="218" t="s">
        <v>17</v>
      </c>
      <c r="AV14" s="218" t="s">
        <v>17</v>
      </c>
      <c r="AW14" s="218" t="s">
        <v>17</v>
      </c>
      <c r="AX14" s="218" t="s">
        <v>17</v>
      </c>
      <c r="AY14" s="218" t="s">
        <v>3114</v>
      </c>
      <c r="AZ14" s="218" t="s">
        <v>17</v>
      </c>
      <c r="BA14" s="219">
        <v>45626</v>
      </c>
      <c r="BB14" s="221" t="s">
        <v>5744</v>
      </c>
      <c r="BC14" s="213" t="s">
        <v>17</v>
      </c>
      <c r="BD14" s="213" t="s">
        <v>17</v>
      </c>
      <c r="BE14" s="213" t="s">
        <v>17</v>
      </c>
      <c r="BF14" s="213" t="s">
        <v>17</v>
      </c>
      <c r="BG14" s="213" t="s">
        <v>3114</v>
      </c>
      <c r="BH14" s="213" t="s">
        <v>17</v>
      </c>
      <c r="BI14" s="214">
        <v>45626</v>
      </c>
      <c r="BJ14" s="222" t="s">
        <v>9540</v>
      </c>
      <c r="BK14" s="222">
        <v>0</v>
      </c>
      <c r="BL14" s="222" t="s">
        <v>9538</v>
      </c>
      <c r="BM14" s="222" t="s">
        <v>404</v>
      </c>
      <c r="BN14" s="222">
        <v>1</v>
      </c>
      <c r="BO14" s="222" t="s">
        <v>9539</v>
      </c>
      <c r="BP14" s="218" t="s">
        <v>3328</v>
      </c>
      <c r="BQ14" s="223">
        <v>45652</v>
      </c>
      <c r="BR14" s="221" t="s">
        <v>5746</v>
      </c>
      <c r="BS14" s="224">
        <v>0</v>
      </c>
      <c r="BT14" s="224" t="s">
        <v>17</v>
      </c>
      <c r="BU14" s="224" t="s">
        <v>17</v>
      </c>
      <c r="BV14" s="224" t="s">
        <v>17</v>
      </c>
      <c r="BW14" s="224" t="s">
        <v>3128</v>
      </c>
      <c r="BX14" s="224" t="s">
        <v>17</v>
      </c>
      <c r="BY14" s="214">
        <v>45626</v>
      </c>
      <c r="BZ14" s="222" t="s">
        <v>5747</v>
      </c>
      <c r="CA14" s="222">
        <v>0</v>
      </c>
      <c r="CB14" s="222" t="s">
        <v>17</v>
      </c>
      <c r="CC14" s="222" t="s">
        <v>17</v>
      </c>
      <c r="CD14" s="222" t="s">
        <v>17</v>
      </c>
      <c r="CE14" s="222" t="s">
        <v>3128</v>
      </c>
      <c r="CF14" s="222" t="s">
        <v>17</v>
      </c>
      <c r="CG14" s="223">
        <v>45626</v>
      </c>
      <c r="CH14" s="221" t="s">
        <v>11409</v>
      </c>
      <c r="CI14" s="222" t="e">
        <v>#N/A</v>
      </c>
      <c r="CJ14" s="222" t="e">
        <v>#N/A</v>
      </c>
      <c r="CK14" s="222" t="e">
        <v>#N/A</v>
      </c>
      <c r="CL14" s="222" t="e">
        <v>#N/A</v>
      </c>
      <c r="CM14" s="222" t="e">
        <v>#N/A</v>
      </c>
      <c r="CN14" s="222" t="e">
        <v>#N/A</v>
      </c>
      <c r="CO14" s="225" t="e">
        <v>#N/A</v>
      </c>
      <c r="CP14" s="222" t="s">
        <v>5749</v>
      </c>
      <c r="CQ14" s="224" t="s">
        <v>17</v>
      </c>
      <c r="CR14" s="224" t="s">
        <v>17</v>
      </c>
      <c r="CS14" s="224" t="s">
        <v>17</v>
      </c>
      <c r="CT14" s="224" t="s">
        <v>17</v>
      </c>
      <c r="CU14" s="224" t="s">
        <v>3114</v>
      </c>
      <c r="CV14" s="224" t="s">
        <v>17</v>
      </c>
      <c r="CW14" s="214">
        <v>45626</v>
      </c>
      <c r="CX14" s="222" t="s">
        <v>9545</v>
      </c>
      <c r="CY14" s="218">
        <v>68000</v>
      </c>
      <c r="CZ14" s="218" t="s">
        <v>9543</v>
      </c>
      <c r="DA14" s="218" t="s">
        <v>404</v>
      </c>
      <c r="DB14" s="218">
        <v>1</v>
      </c>
      <c r="DC14" s="218" t="s">
        <v>9549</v>
      </c>
      <c r="DD14" s="218" t="s">
        <v>5767</v>
      </c>
      <c r="DE14" s="220">
        <v>45652</v>
      </c>
      <c r="DF14" s="221" t="s">
        <v>9547</v>
      </c>
      <c r="DG14" s="213">
        <v>6430000</v>
      </c>
      <c r="DH14" s="224" t="s">
        <v>9523</v>
      </c>
      <c r="DI14" s="224" t="s">
        <v>404</v>
      </c>
      <c r="DJ14" s="224">
        <v>1</v>
      </c>
      <c r="DK14" s="224" t="s">
        <v>5764</v>
      </c>
      <c r="DL14" s="224" t="s">
        <v>9546</v>
      </c>
      <c r="DM14" s="214">
        <v>45652</v>
      </c>
      <c r="DN14" s="222" t="s">
        <v>9548</v>
      </c>
      <c r="DO14" s="218">
        <v>0</v>
      </c>
      <c r="DP14" s="222" t="s">
        <v>9543</v>
      </c>
      <c r="DQ14" s="222" t="s">
        <v>404</v>
      </c>
      <c r="DR14" s="222">
        <v>1</v>
      </c>
      <c r="DS14" s="222" t="s">
        <v>5768</v>
      </c>
      <c r="DT14" s="222" t="s">
        <v>5767</v>
      </c>
      <c r="DU14" s="223">
        <v>45652</v>
      </c>
      <c r="DV14" s="221" t="s">
        <v>9550</v>
      </c>
      <c r="DW14" s="213">
        <v>68000</v>
      </c>
      <c r="DX14" s="224" t="s">
        <v>9543</v>
      </c>
      <c r="DY14" s="224" t="s">
        <v>404</v>
      </c>
      <c r="DZ14" s="224">
        <v>1</v>
      </c>
      <c r="EA14" s="224" t="s">
        <v>9549</v>
      </c>
      <c r="EB14" s="224" t="s">
        <v>5767</v>
      </c>
      <c r="EC14" s="214">
        <v>45652</v>
      </c>
      <c r="ED14" s="222" t="s">
        <v>9551</v>
      </c>
      <c r="EE14" s="218">
        <v>0</v>
      </c>
      <c r="EF14" s="222" t="s">
        <v>9543</v>
      </c>
      <c r="EG14" s="222" t="s">
        <v>404</v>
      </c>
      <c r="EH14" s="222">
        <v>1</v>
      </c>
      <c r="EI14" s="222" t="s">
        <v>5770</v>
      </c>
      <c r="EJ14" s="222" t="s">
        <v>5767</v>
      </c>
      <c r="EK14" s="223">
        <v>45652</v>
      </c>
      <c r="EL14" s="221" t="s">
        <v>9552</v>
      </c>
      <c r="EM14" s="213">
        <v>0</v>
      </c>
      <c r="EN14" s="224" t="s">
        <v>9543</v>
      </c>
      <c r="EO14" s="224" t="s">
        <v>404</v>
      </c>
      <c r="EP14" s="224">
        <v>1</v>
      </c>
      <c r="EQ14" s="224" t="s">
        <v>5770</v>
      </c>
      <c r="ER14" s="224" t="s">
        <v>5767</v>
      </c>
      <c r="ES14" s="214">
        <v>45652</v>
      </c>
      <c r="ET14" s="222" t="s">
        <v>9542</v>
      </c>
      <c r="EU14" s="222">
        <v>0</v>
      </c>
      <c r="EV14" s="222" t="s">
        <v>9538</v>
      </c>
      <c r="EW14" s="222" t="s">
        <v>404</v>
      </c>
      <c r="EX14" s="222">
        <v>1</v>
      </c>
      <c r="EY14" s="222" t="s">
        <v>9541</v>
      </c>
      <c r="EZ14" s="222" t="s">
        <v>3328</v>
      </c>
      <c r="FA14" s="223">
        <v>45652</v>
      </c>
      <c r="FB14" s="221" t="s">
        <v>9553</v>
      </c>
      <c r="FC14" s="224">
        <v>2</v>
      </c>
      <c r="FD14" s="224" t="s">
        <v>5773</v>
      </c>
      <c r="FE14" s="224" t="s">
        <v>404</v>
      </c>
      <c r="FF14" s="224">
        <v>1</v>
      </c>
      <c r="FG14" s="224" t="s">
        <v>5775</v>
      </c>
      <c r="FH14" s="224" t="s">
        <v>5774</v>
      </c>
      <c r="FI14" s="214">
        <v>45652</v>
      </c>
      <c r="FJ14" s="221" t="s">
        <v>5750</v>
      </c>
      <c r="FK14" s="222" t="s">
        <v>17</v>
      </c>
      <c r="FL14" s="222" t="s">
        <v>17</v>
      </c>
      <c r="FM14" s="222" t="s">
        <v>17</v>
      </c>
      <c r="FN14" s="222" t="s">
        <v>17</v>
      </c>
      <c r="FO14" s="222" t="s">
        <v>3114</v>
      </c>
      <c r="FP14" s="218" t="s">
        <v>17</v>
      </c>
      <c r="FQ14" s="219">
        <v>45626</v>
      </c>
      <c r="FR14" s="221" t="s">
        <v>5751</v>
      </c>
      <c r="FS14" s="224" t="s">
        <v>17</v>
      </c>
      <c r="FT14" s="224" t="s">
        <v>17</v>
      </c>
      <c r="FU14" s="224" t="s">
        <v>17</v>
      </c>
      <c r="FV14" s="224" t="s">
        <v>17</v>
      </c>
      <c r="FW14" s="224" t="s">
        <v>3114</v>
      </c>
      <c r="FX14" s="224" t="s">
        <v>17</v>
      </c>
      <c r="FY14" s="214">
        <v>45626</v>
      </c>
      <c r="FZ14" s="222" t="s">
        <v>4712</v>
      </c>
      <c r="GA14" s="222">
        <v>0</v>
      </c>
      <c r="GB14" s="222" t="s">
        <v>1799</v>
      </c>
      <c r="GC14" s="222" t="s">
        <v>33</v>
      </c>
      <c r="GD14" s="222">
        <v>2</v>
      </c>
      <c r="GE14" s="222" t="s">
        <v>17</v>
      </c>
      <c r="GF14" s="222" t="s">
        <v>17</v>
      </c>
      <c r="GG14" s="223">
        <v>45610</v>
      </c>
      <c r="GH14" s="221" t="s">
        <v>4718</v>
      </c>
      <c r="GI14" s="224">
        <v>0</v>
      </c>
      <c r="GJ14" s="224" t="s">
        <v>1799</v>
      </c>
      <c r="GK14" s="224" t="s">
        <v>33</v>
      </c>
      <c r="GL14" s="224">
        <v>2</v>
      </c>
      <c r="GM14" s="224" t="s">
        <v>17</v>
      </c>
      <c r="GN14" s="224" t="s">
        <v>17</v>
      </c>
      <c r="GO14" s="214">
        <v>45610</v>
      </c>
      <c r="GP14" s="222" t="s">
        <v>4713</v>
      </c>
      <c r="GQ14" s="222">
        <v>0</v>
      </c>
      <c r="GR14" s="222" t="s">
        <v>1799</v>
      </c>
      <c r="GS14" s="222" t="s">
        <v>33</v>
      </c>
      <c r="GT14" s="222">
        <v>2</v>
      </c>
      <c r="GU14" s="222" t="s">
        <v>17</v>
      </c>
      <c r="GV14" s="222" t="s">
        <v>17</v>
      </c>
      <c r="GW14" s="223">
        <v>45610</v>
      </c>
      <c r="GX14" s="221" t="s">
        <v>4719</v>
      </c>
      <c r="GY14" s="224">
        <v>0</v>
      </c>
      <c r="GZ14" s="224" t="s">
        <v>1799</v>
      </c>
      <c r="HA14" s="224" t="s">
        <v>33</v>
      </c>
      <c r="HB14" s="224">
        <v>2</v>
      </c>
      <c r="HC14" s="224" t="s">
        <v>17</v>
      </c>
      <c r="HD14" s="224" t="s">
        <v>17</v>
      </c>
      <c r="HE14" s="214">
        <v>45610</v>
      </c>
      <c r="HF14" s="222" t="s">
        <v>4711</v>
      </c>
      <c r="HG14" s="222">
        <v>0</v>
      </c>
      <c r="HH14" s="222" t="s">
        <v>1799</v>
      </c>
      <c r="HI14" s="222" t="s">
        <v>33</v>
      </c>
      <c r="HJ14" s="222">
        <v>2</v>
      </c>
      <c r="HK14" s="222" t="s">
        <v>17</v>
      </c>
      <c r="HL14" s="222" t="s">
        <v>17</v>
      </c>
      <c r="HM14" s="223">
        <v>45610</v>
      </c>
      <c r="HN14" s="221" t="s">
        <v>4717</v>
      </c>
      <c r="HO14" s="224">
        <v>0</v>
      </c>
      <c r="HP14" s="224" t="s">
        <v>1799</v>
      </c>
      <c r="HQ14" s="224" t="s">
        <v>33</v>
      </c>
      <c r="HR14" s="224">
        <v>2</v>
      </c>
      <c r="HS14" s="224" t="s">
        <v>17</v>
      </c>
      <c r="HT14" s="224" t="s">
        <v>17</v>
      </c>
      <c r="HU14" s="214">
        <v>45610</v>
      </c>
      <c r="HV14" s="222" t="s">
        <v>4714</v>
      </c>
      <c r="HW14" s="222">
        <v>0</v>
      </c>
      <c r="HX14" s="222" t="s">
        <v>1799</v>
      </c>
      <c r="HY14" s="222" t="s">
        <v>33</v>
      </c>
      <c r="HZ14" s="222">
        <v>2</v>
      </c>
      <c r="IA14" s="222" t="s">
        <v>17</v>
      </c>
      <c r="IB14" s="222" t="s">
        <v>17</v>
      </c>
      <c r="IC14" s="223">
        <v>45610</v>
      </c>
      <c r="ID14" s="221" t="s">
        <v>4716</v>
      </c>
      <c r="IE14" s="224">
        <v>0</v>
      </c>
      <c r="IF14" s="224" t="s">
        <v>1799</v>
      </c>
      <c r="IG14" s="224" t="s">
        <v>33</v>
      </c>
      <c r="IH14" s="224">
        <v>2</v>
      </c>
      <c r="II14" s="224" t="s">
        <v>17</v>
      </c>
      <c r="IJ14" s="224" t="s">
        <v>17</v>
      </c>
      <c r="IK14" s="214">
        <v>45610</v>
      </c>
      <c r="IL14" s="222" t="s">
        <v>4715</v>
      </c>
      <c r="IM14" s="222">
        <v>0</v>
      </c>
      <c r="IN14" s="222" t="s">
        <v>1799</v>
      </c>
      <c r="IO14" s="222" t="s">
        <v>33</v>
      </c>
      <c r="IP14" s="222">
        <v>2</v>
      </c>
      <c r="IQ14" s="222" t="s">
        <v>17</v>
      </c>
      <c r="IR14" s="222" t="s">
        <v>17</v>
      </c>
      <c r="IS14" s="223">
        <v>45610</v>
      </c>
    </row>
    <row r="15" spans="1:253" s="11" customFormat="1" ht="13.25" customHeight="1" x14ac:dyDescent="0.25">
      <c r="A15" s="11" t="s">
        <v>4023</v>
      </c>
      <c r="B15" s="11" t="s">
        <v>10803</v>
      </c>
      <c r="C15" s="11" t="s">
        <v>4024</v>
      </c>
      <c r="D15" s="11" t="s">
        <v>4025</v>
      </c>
      <c r="E15" s="11" t="s">
        <v>10123</v>
      </c>
      <c r="F15" s="11" t="s">
        <v>9501</v>
      </c>
      <c r="G15" s="212">
        <v>9224000</v>
      </c>
      <c r="H15" s="213" t="s">
        <v>5808</v>
      </c>
      <c r="I15" s="213" t="s">
        <v>723</v>
      </c>
      <c r="J15" s="213">
        <v>2</v>
      </c>
      <c r="K15" s="213" t="s">
        <v>9500</v>
      </c>
      <c r="L15" s="213" t="s">
        <v>9499</v>
      </c>
      <c r="M15" s="214">
        <v>45652</v>
      </c>
      <c r="N15" s="221" t="s">
        <v>5735</v>
      </c>
      <c r="O15" s="216">
        <v>207582</v>
      </c>
      <c r="P15" s="216" t="s">
        <v>5732</v>
      </c>
      <c r="Q15" s="216" t="s">
        <v>723</v>
      </c>
      <c r="R15" s="216">
        <v>2</v>
      </c>
      <c r="S15" s="216" t="s">
        <v>5734</v>
      </c>
      <c r="T15" s="216" t="s">
        <v>5733</v>
      </c>
      <c r="U15" s="217">
        <v>45626</v>
      </c>
      <c r="V15" s="221" t="s">
        <v>9503</v>
      </c>
      <c r="W15" s="213">
        <v>9224000</v>
      </c>
      <c r="X15" s="213" t="s">
        <v>5808</v>
      </c>
      <c r="Y15" s="213" t="s">
        <v>22</v>
      </c>
      <c r="Z15" s="213">
        <v>3</v>
      </c>
      <c r="AA15" s="213" t="s">
        <v>9502</v>
      </c>
      <c r="AB15" s="213" t="s">
        <v>9499</v>
      </c>
      <c r="AC15" s="214">
        <v>45652</v>
      </c>
      <c r="AD15" s="221" t="s">
        <v>9506</v>
      </c>
      <c r="AE15" s="218">
        <v>46000</v>
      </c>
      <c r="AF15" s="218" t="s">
        <v>9504</v>
      </c>
      <c r="AG15" s="218" t="s">
        <v>22</v>
      </c>
      <c r="AH15" s="218">
        <v>3</v>
      </c>
      <c r="AI15" s="218" t="s">
        <v>9505</v>
      </c>
      <c r="AJ15" s="218" t="s">
        <v>6100</v>
      </c>
      <c r="AK15" s="219">
        <v>45652</v>
      </c>
      <c r="AL15" s="221" t="s">
        <v>9508</v>
      </c>
      <c r="AM15" s="213">
        <v>46000</v>
      </c>
      <c r="AN15" s="213" t="s">
        <v>9504</v>
      </c>
      <c r="AO15" s="213" t="s">
        <v>723</v>
      </c>
      <c r="AP15" s="213">
        <v>2</v>
      </c>
      <c r="AQ15" s="213" t="s">
        <v>9507</v>
      </c>
      <c r="AR15" s="213" t="s">
        <v>6100</v>
      </c>
      <c r="AS15" s="214">
        <v>45652</v>
      </c>
      <c r="AT15" s="222" t="s">
        <v>5737</v>
      </c>
      <c r="AU15" s="218" t="s">
        <v>17</v>
      </c>
      <c r="AV15" s="218" t="s">
        <v>17</v>
      </c>
      <c r="AW15" s="218" t="s">
        <v>17</v>
      </c>
      <c r="AX15" s="218" t="s">
        <v>17</v>
      </c>
      <c r="AY15" s="218" t="s">
        <v>3114</v>
      </c>
      <c r="AZ15" s="218" t="s">
        <v>17</v>
      </c>
      <c r="BA15" s="219">
        <v>45626</v>
      </c>
      <c r="BB15" s="221" t="s">
        <v>5736</v>
      </c>
      <c r="BC15" s="213" t="s">
        <v>17</v>
      </c>
      <c r="BD15" s="213" t="s">
        <v>17</v>
      </c>
      <c r="BE15" s="213" t="s">
        <v>17</v>
      </c>
      <c r="BF15" s="213" t="s">
        <v>17</v>
      </c>
      <c r="BG15" s="213" t="s">
        <v>3114</v>
      </c>
      <c r="BH15" s="213" t="s">
        <v>17</v>
      </c>
      <c r="BI15" s="214">
        <v>45626</v>
      </c>
      <c r="BJ15" s="222" t="s">
        <v>9510</v>
      </c>
      <c r="BK15" s="222">
        <v>0</v>
      </c>
      <c r="BL15" s="222" t="s">
        <v>6102</v>
      </c>
      <c r="BM15" s="222" t="s">
        <v>723</v>
      </c>
      <c r="BN15" s="222">
        <v>2</v>
      </c>
      <c r="BO15" s="222" t="s">
        <v>9509</v>
      </c>
      <c r="BP15" s="218" t="s">
        <v>3328</v>
      </c>
      <c r="BQ15" s="223">
        <v>45652</v>
      </c>
      <c r="BR15" s="221" t="s">
        <v>5738</v>
      </c>
      <c r="BS15" s="224">
        <v>0</v>
      </c>
      <c r="BT15" s="224" t="s">
        <v>17</v>
      </c>
      <c r="BU15" s="224" t="s">
        <v>17</v>
      </c>
      <c r="BV15" s="224" t="s">
        <v>17</v>
      </c>
      <c r="BW15" s="224" t="s">
        <v>3128</v>
      </c>
      <c r="BX15" s="224" t="s">
        <v>17</v>
      </c>
      <c r="BY15" s="214">
        <v>45626</v>
      </c>
      <c r="BZ15" s="222" t="s">
        <v>5739</v>
      </c>
      <c r="CA15" s="222">
        <v>0</v>
      </c>
      <c r="CB15" s="222" t="s">
        <v>17</v>
      </c>
      <c r="CC15" s="222" t="s">
        <v>17</v>
      </c>
      <c r="CD15" s="222" t="s">
        <v>17</v>
      </c>
      <c r="CE15" s="222" t="s">
        <v>3128</v>
      </c>
      <c r="CF15" s="222" t="s">
        <v>17</v>
      </c>
      <c r="CG15" s="223">
        <v>45626</v>
      </c>
      <c r="CH15" s="221" t="s">
        <v>11410</v>
      </c>
      <c r="CI15" s="222" t="e">
        <v>#N/A</v>
      </c>
      <c r="CJ15" s="222" t="e">
        <v>#N/A</v>
      </c>
      <c r="CK15" s="222" t="e">
        <v>#N/A</v>
      </c>
      <c r="CL15" s="222" t="e">
        <v>#N/A</v>
      </c>
      <c r="CM15" s="222" t="e">
        <v>#N/A</v>
      </c>
      <c r="CN15" s="222" t="e">
        <v>#N/A</v>
      </c>
      <c r="CO15" s="225" t="e">
        <v>#N/A</v>
      </c>
      <c r="CP15" s="222" t="s">
        <v>5741</v>
      </c>
      <c r="CQ15" s="224" t="s">
        <v>17</v>
      </c>
      <c r="CR15" s="224" t="s">
        <v>17</v>
      </c>
      <c r="CS15" s="224" t="s">
        <v>17</v>
      </c>
      <c r="CT15" s="224" t="s">
        <v>17</v>
      </c>
      <c r="CU15" s="224" t="s">
        <v>3114</v>
      </c>
      <c r="CV15" s="224" t="s">
        <v>17</v>
      </c>
      <c r="CW15" s="214">
        <v>45626</v>
      </c>
      <c r="CX15" s="222" t="s">
        <v>9515</v>
      </c>
      <c r="CY15" s="218">
        <v>46000</v>
      </c>
      <c r="CZ15" s="218" t="s">
        <v>9512</v>
      </c>
      <c r="DA15" s="218" t="s">
        <v>22</v>
      </c>
      <c r="DB15" s="218">
        <v>3</v>
      </c>
      <c r="DC15" s="218" t="s">
        <v>9518</v>
      </c>
      <c r="DD15" s="218" t="s">
        <v>9513</v>
      </c>
      <c r="DE15" s="220">
        <v>45652</v>
      </c>
      <c r="DF15" s="221" t="s">
        <v>9516</v>
      </c>
      <c r="DG15" s="213">
        <v>9179000</v>
      </c>
      <c r="DH15" s="224" t="s">
        <v>5808</v>
      </c>
      <c r="DI15" s="224" t="s">
        <v>723</v>
      </c>
      <c r="DJ15" s="224">
        <v>2</v>
      </c>
      <c r="DK15" s="224" t="s">
        <v>5764</v>
      </c>
      <c r="DL15" s="224" t="s">
        <v>9499</v>
      </c>
      <c r="DM15" s="214">
        <v>45652</v>
      </c>
      <c r="DN15" s="222" t="s">
        <v>9517</v>
      </c>
      <c r="DO15" s="218">
        <v>0</v>
      </c>
      <c r="DP15" s="222" t="s">
        <v>9512</v>
      </c>
      <c r="DQ15" s="222" t="s">
        <v>723</v>
      </c>
      <c r="DR15" s="222">
        <v>2</v>
      </c>
      <c r="DS15" s="222" t="s">
        <v>5768</v>
      </c>
      <c r="DT15" s="222" t="s">
        <v>9513</v>
      </c>
      <c r="DU15" s="223">
        <v>45652</v>
      </c>
      <c r="DV15" s="221" t="s">
        <v>9519</v>
      </c>
      <c r="DW15" s="213">
        <v>46000</v>
      </c>
      <c r="DX15" s="224" t="s">
        <v>9512</v>
      </c>
      <c r="DY15" s="224" t="s">
        <v>22</v>
      </c>
      <c r="DZ15" s="224">
        <v>3</v>
      </c>
      <c r="EA15" s="224" t="s">
        <v>9518</v>
      </c>
      <c r="EB15" s="224" t="s">
        <v>9513</v>
      </c>
      <c r="EC15" s="214">
        <v>45652</v>
      </c>
      <c r="ED15" s="222" t="s">
        <v>9520</v>
      </c>
      <c r="EE15" s="218">
        <v>0</v>
      </c>
      <c r="EF15" s="222" t="s">
        <v>9512</v>
      </c>
      <c r="EG15" s="222" t="s">
        <v>723</v>
      </c>
      <c r="EH15" s="222">
        <v>2</v>
      </c>
      <c r="EI15" s="222" t="s">
        <v>5770</v>
      </c>
      <c r="EJ15" s="222" t="s">
        <v>9513</v>
      </c>
      <c r="EK15" s="223">
        <v>45652</v>
      </c>
      <c r="EL15" s="221" t="s">
        <v>9521</v>
      </c>
      <c r="EM15" s="213">
        <v>0</v>
      </c>
      <c r="EN15" s="224" t="s">
        <v>9512</v>
      </c>
      <c r="EO15" s="224" t="s">
        <v>723</v>
      </c>
      <c r="EP15" s="224">
        <v>2</v>
      </c>
      <c r="EQ15" s="224" t="s">
        <v>5770</v>
      </c>
      <c r="ER15" s="224" t="s">
        <v>9513</v>
      </c>
      <c r="ES15" s="214">
        <v>45652</v>
      </c>
      <c r="ET15" s="222" t="s">
        <v>9511</v>
      </c>
      <c r="EU15" s="222">
        <v>2</v>
      </c>
      <c r="EV15" s="222" t="s">
        <v>6102</v>
      </c>
      <c r="EW15" s="222" t="s">
        <v>723</v>
      </c>
      <c r="EX15" s="222">
        <v>2</v>
      </c>
      <c r="EY15" s="222" t="s">
        <v>9509</v>
      </c>
      <c r="EZ15" s="222" t="s">
        <v>3328</v>
      </c>
      <c r="FA15" s="223">
        <v>45652</v>
      </c>
      <c r="FB15" s="221" t="s">
        <v>9522</v>
      </c>
      <c r="FC15" s="224">
        <v>2</v>
      </c>
      <c r="FD15" s="224" t="s">
        <v>9504</v>
      </c>
      <c r="FE15" s="224" t="s">
        <v>723</v>
      </c>
      <c r="FF15" s="224">
        <v>2</v>
      </c>
      <c r="FG15" s="224" t="s">
        <v>5775</v>
      </c>
      <c r="FH15" s="224" t="s">
        <v>6100</v>
      </c>
      <c r="FI15" s="214">
        <v>45652</v>
      </c>
      <c r="FJ15" s="221" t="s">
        <v>5742</v>
      </c>
      <c r="FK15" s="222" t="s">
        <v>17</v>
      </c>
      <c r="FL15" s="222" t="s">
        <v>17</v>
      </c>
      <c r="FM15" s="222" t="s">
        <v>17</v>
      </c>
      <c r="FN15" s="222" t="s">
        <v>17</v>
      </c>
      <c r="FO15" s="222" t="s">
        <v>3114</v>
      </c>
      <c r="FP15" s="218" t="s">
        <v>17</v>
      </c>
      <c r="FQ15" s="219">
        <v>45626</v>
      </c>
      <c r="FR15" s="221" t="s">
        <v>5743</v>
      </c>
      <c r="FS15" s="224" t="s">
        <v>17</v>
      </c>
      <c r="FT15" s="224" t="s">
        <v>17</v>
      </c>
      <c r="FU15" s="224" t="s">
        <v>17</v>
      </c>
      <c r="FV15" s="224" t="s">
        <v>17</v>
      </c>
      <c r="FW15" s="224" t="s">
        <v>3114</v>
      </c>
      <c r="FX15" s="224" t="s">
        <v>17</v>
      </c>
      <c r="FY15" s="214">
        <v>45626</v>
      </c>
      <c r="FZ15" s="222" t="s">
        <v>4027</v>
      </c>
      <c r="GA15" s="222">
        <v>2</v>
      </c>
      <c r="GB15" s="222" t="s">
        <v>1799</v>
      </c>
      <c r="GC15" s="222" t="s">
        <v>33</v>
      </c>
      <c r="GD15" s="222">
        <v>2</v>
      </c>
      <c r="GE15" s="222" t="s">
        <v>17</v>
      </c>
      <c r="GF15" s="222" t="s">
        <v>17</v>
      </c>
      <c r="GG15" s="223">
        <v>45603</v>
      </c>
      <c r="GH15" s="221" t="s">
        <v>4033</v>
      </c>
      <c r="GI15" s="224">
        <v>0</v>
      </c>
      <c r="GJ15" s="224" t="s">
        <v>1799</v>
      </c>
      <c r="GK15" s="224" t="s">
        <v>33</v>
      </c>
      <c r="GL15" s="224">
        <v>2</v>
      </c>
      <c r="GM15" s="224" t="s">
        <v>17</v>
      </c>
      <c r="GN15" s="224" t="s">
        <v>17</v>
      </c>
      <c r="GO15" s="214">
        <v>45603</v>
      </c>
      <c r="GP15" s="222" t="s">
        <v>4028</v>
      </c>
      <c r="GQ15" s="222">
        <v>1</v>
      </c>
      <c r="GR15" s="222" t="s">
        <v>1799</v>
      </c>
      <c r="GS15" s="222" t="s">
        <v>33</v>
      </c>
      <c r="GT15" s="222">
        <v>2</v>
      </c>
      <c r="GU15" s="222" t="s">
        <v>17</v>
      </c>
      <c r="GV15" s="222" t="s">
        <v>17</v>
      </c>
      <c r="GW15" s="223">
        <v>45603</v>
      </c>
      <c r="GX15" s="221" t="s">
        <v>4034</v>
      </c>
      <c r="GY15" s="224">
        <v>0</v>
      </c>
      <c r="GZ15" s="224" t="s">
        <v>1799</v>
      </c>
      <c r="HA15" s="224" t="s">
        <v>33</v>
      </c>
      <c r="HB15" s="224">
        <v>2</v>
      </c>
      <c r="HC15" s="224" t="s">
        <v>17</v>
      </c>
      <c r="HD15" s="224" t="s">
        <v>17</v>
      </c>
      <c r="HE15" s="214">
        <v>45603</v>
      </c>
      <c r="HF15" s="222" t="s">
        <v>4026</v>
      </c>
      <c r="HG15" s="222">
        <v>3</v>
      </c>
      <c r="HH15" s="222" t="s">
        <v>1799</v>
      </c>
      <c r="HI15" s="222" t="s">
        <v>33</v>
      </c>
      <c r="HJ15" s="222">
        <v>2</v>
      </c>
      <c r="HK15" s="222" t="s">
        <v>17</v>
      </c>
      <c r="HL15" s="222" t="s">
        <v>17</v>
      </c>
      <c r="HM15" s="223">
        <v>45603</v>
      </c>
      <c r="HN15" s="221" t="s">
        <v>4032</v>
      </c>
      <c r="HO15" s="224">
        <v>0</v>
      </c>
      <c r="HP15" s="224" t="s">
        <v>1799</v>
      </c>
      <c r="HQ15" s="224" t="s">
        <v>33</v>
      </c>
      <c r="HR15" s="224">
        <v>2</v>
      </c>
      <c r="HS15" s="224" t="s">
        <v>17</v>
      </c>
      <c r="HT15" s="224" t="s">
        <v>17</v>
      </c>
      <c r="HU15" s="214">
        <v>45603</v>
      </c>
      <c r="HV15" s="222" t="s">
        <v>4029</v>
      </c>
      <c r="HW15" s="222">
        <v>0</v>
      </c>
      <c r="HX15" s="222" t="s">
        <v>1799</v>
      </c>
      <c r="HY15" s="222" t="s">
        <v>33</v>
      </c>
      <c r="HZ15" s="222">
        <v>2</v>
      </c>
      <c r="IA15" s="222" t="s">
        <v>17</v>
      </c>
      <c r="IB15" s="222" t="s">
        <v>17</v>
      </c>
      <c r="IC15" s="223">
        <v>45603</v>
      </c>
      <c r="ID15" s="221" t="s">
        <v>4031</v>
      </c>
      <c r="IE15" s="224">
        <v>3</v>
      </c>
      <c r="IF15" s="224" t="s">
        <v>1799</v>
      </c>
      <c r="IG15" s="224" t="s">
        <v>33</v>
      </c>
      <c r="IH15" s="224">
        <v>2</v>
      </c>
      <c r="II15" s="224" t="s">
        <v>17</v>
      </c>
      <c r="IJ15" s="224" t="s">
        <v>17</v>
      </c>
      <c r="IK15" s="214">
        <v>45603</v>
      </c>
      <c r="IL15" s="222" t="s">
        <v>4030</v>
      </c>
      <c r="IM15" s="222">
        <v>0</v>
      </c>
      <c r="IN15" s="222" t="s">
        <v>1799</v>
      </c>
      <c r="IO15" s="222" t="s">
        <v>33</v>
      </c>
      <c r="IP15" s="222">
        <v>2</v>
      </c>
      <c r="IQ15" s="222" t="s">
        <v>17</v>
      </c>
      <c r="IR15" s="222" t="s">
        <v>17</v>
      </c>
      <c r="IS15" s="223">
        <v>45603</v>
      </c>
    </row>
    <row r="16" spans="1:253" s="11" customFormat="1" ht="13.25" customHeight="1" x14ac:dyDescent="0.25">
      <c r="A16" s="11" t="s">
        <v>2403</v>
      </c>
      <c r="B16" s="11" t="s">
        <v>10807</v>
      </c>
      <c r="C16" s="11" t="s">
        <v>2404</v>
      </c>
      <c r="D16" s="11" t="s">
        <v>2405</v>
      </c>
      <c r="E16" s="11" t="s">
        <v>10130</v>
      </c>
      <c r="F16" s="11" t="s">
        <v>2409</v>
      </c>
      <c r="G16" s="212">
        <v>216422000</v>
      </c>
      <c r="H16" s="213" t="s">
        <v>2406</v>
      </c>
      <c r="I16" s="213" t="s">
        <v>33</v>
      </c>
      <c r="J16" s="213">
        <v>2</v>
      </c>
      <c r="K16" s="213" t="s">
        <v>2408</v>
      </c>
      <c r="L16" s="213" t="s">
        <v>2407</v>
      </c>
      <c r="M16" s="214">
        <v>45549</v>
      </c>
      <c r="N16" s="221" t="s">
        <v>2413</v>
      </c>
      <c r="O16" s="216">
        <v>6335679</v>
      </c>
      <c r="P16" s="216" t="s">
        <v>2410</v>
      </c>
      <c r="Q16" s="216" t="s">
        <v>723</v>
      </c>
      <c r="R16" s="216">
        <v>2</v>
      </c>
      <c r="S16" s="216" t="s">
        <v>2412</v>
      </c>
      <c r="T16" s="216" t="s">
        <v>2411</v>
      </c>
      <c r="U16" s="217">
        <v>45549</v>
      </c>
      <c r="V16" s="221" t="s">
        <v>2417</v>
      </c>
      <c r="W16" s="213">
        <v>120707000</v>
      </c>
      <c r="X16" s="213" t="s">
        <v>2414</v>
      </c>
      <c r="Y16" s="213" t="s">
        <v>723</v>
      </c>
      <c r="Z16" s="213">
        <v>2</v>
      </c>
      <c r="AA16" s="213" t="s">
        <v>2416</v>
      </c>
      <c r="AB16" s="213" t="s">
        <v>2415</v>
      </c>
      <c r="AC16" s="214">
        <v>45549</v>
      </c>
      <c r="AD16" s="221" t="s">
        <v>2421</v>
      </c>
      <c r="AE16" s="218">
        <v>3581000</v>
      </c>
      <c r="AF16" s="218" t="s">
        <v>2418</v>
      </c>
      <c r="AG16" s="218" t="s">
        <v>723</v>
      </c>
      <c r="AH16" s="218">
        <v>2</v>
      </c>
      <c r="AI16" s="218" t="s">
        <v>2420</v>
      </c>
      <c r="AJ16" s="218" t="s">
        <v>2419</v>
      </c>
      <c r="AK16" s="219">
        <v>45549</v>
      </c>
      <c r="AL16" s="221" t="s">
        <v>2425</v>
      </c>
      <c r="AM16" s="213">
        <v>991000</v>
      </c>
      <c r="AN16" s="213" t="s">
        <v>2422</v>
      </c>
      <c r="AO16" s="213" t="s">
        <v>22</v>
      </c>
      <c r="AP16" s="213">
        <v>3</v>
      </c>
      <c r="AQ16" s="213" t="s">
        <v>2424</v>
      </c>
      <c r="AR16" s="213" t="s">
        <v>2423</v>
      </c>
      <c r="AS16" s="214">
        <v>45549</v>
      </c>
      <c r="AT16" s="222" t="s">
        <v>2429</v>
      </c>
      <c r="AU16" s="218">
        <v>836</v>
      </c>
      <c r="AV16" s="218" t="s">
        <v>2426</v>
      </c>
      <c r="AW16" s="218" t="s">
        <v>22</v>
      </c>
      <c r="AX16" s="218">
        <v>3</v>
      </c>
      <c r="AY16" s="218" t="s">
        <v>2428</v>
      </c>
      <c r="AZ16" s="218" t="s">
        <v>2427</v>
      </c>
      <c r="BA16" s="219">
        <v>45549</v>
      </c>
      <c r="BB16" s="221" t="s">
        <v>2464</v>
      </c>
      <c r="BC16" s="213" t="s">
        <v>17</v>
      </c>
      <c r="BD16" s="213" t="s">
        <v>424</v>
      </c>
      <c r="BE16" s="213" t="s">
        <v>17</v>
      </c>
      <c r="BF16" s="213" t="s">
        <v>17</v>
      </c>
      <c r="BG16" s="213" t="s">
        <v>2463</v>
      </c>
      <c r="BH16" s="213" t="s">
        <v>424</v>
      </c>
      <c r="BI16" s="214">
        <v>45549</v>
      </c>
      <c r="BJ16" s="222" t="s">
        <v>2433</v>
      </c>
      <c r="BK16" s="222">
        <v>186</v>
      </c>
      <c r="BL16" s="222" t="s">
        <v>2430</v>
      </c>
      <c r="BM16" s="222" t="s">
        <v>22</v>
      </c>
      <c r="BN16" s="222">
        <v>3</v>
      </c>
      <c r="BO16" s="222" t="s">
        <v>2432</v>
      </c>
      <c r="BP16" s="218" t="s">
        <v>2431</v>
      </c>
      <c r="BQ16" s="223">
        <v>45549</v>
      </c>
      <c r="BR16" s="221" t="s">
        <v>2468</v>
      </c>
      <c r="BS16" s="224">
        <v>301738</v>
      </c>
      <c r="BT16" s="224" t="s">
        <v>2465</v>
      </c>
      <c r="BU16" s="224" t="s">
        <v>17</v>
      </c>
      <c r="BV16" s="224" t="s">
        <v>17</v>
      </c>
      <c r="BW16" s="224" t="s">
        <v>2467</v>
      </c>
      <c r="BX16" s="224" t="s">
        <v>2466</v>
      </c>
      <c r="BY16" s="214">
        <v>45549</v>
      </c>
      <c r="BZ16" s="222" t="s">
        <v>2472</v>
      </c>
      <c r="CA16" s="222">
        <v>7542</v>
      </c>
      <c r="CB16" s="222" t="s">
        <v>2469</v>
      </c>
      <c r="CC16" s="222" t="s">
        <v>17</v>
      </c>
      <c r="CD16" s="222" t="s">
        <v>17</v>
      </c>
      <c r="CE16" s="222" t="s">
        <v>2471</v>
      </c>
      <c r="CF16" s="222" t="s">
        <v>2470</v>
      </c>
      <c r="CG16" s="223">
        <v>45549</v>
      </c>
      <c r="CH16" s="221" t="s">
        <v>11411</v>
      </c>
      <c r="CI16" s="222" t="e">
        <v>#N/A</v>
      </c>
      <c r="CJ16" s="222" t="e">
        <v>#N/A</v>
      </c>
      <c r="CK16" s="222" t="e">
        <v>#N/A</v>
      </c>
      <c r="CL16" s="222" t="e">
        <v>#N/A</v>
      </c>
      <c r="CM16" s="222" t="e">
        <v>#N/A</v>
      </c>
      <c r="CN16" s="222" t="e">
        <v>#N/A</v>
      </c>
      <c r="CO16" s="225" t="e">
        <v>#N/A</v>
      </c>
      <c r="CP16" s="222" t="s">
        <v>2477</v>
      </c>
      <c r="CQ16" s="224">
        <v>1900000000</v>
      </c>
      <c r="CR16" s="224" t="s">
        <v>2474</v>
      </c>
      <c r="CS16" s="224" t="s">
        <v>17</v>
      </c>
      <c r="CT16" s="224" t="s">
        <v>17</v>
      </c>
      <c r="CU16" s="224" t="s">
        <v>2476</v>
      </c>
      <c r="CV16" s="224" t="s">
        <v>2475</v>
      </c>
      <c r="CW16" s="214">
        <v>45549</v>
      </c>
      <c r="CX16" s="222" t="s">
        <v>2441</v>
      </c>
      <c r="CY16" s="218">
        <v>1595000</v>
      </c>
      <c r="CZ16" s="218" t="s">
        <v>2438</v>
      </c>
      <c r="DA16" s="218" t="s">
        <v>22</v>
      </c>
      <c r="DB16" s="218">
        <v>3</v>
      </c>
      <c r="DC16" s="218" t="s">
        <v>2450</v>
      </c>
      <c r="DD16" s="218" t="s">
        <v>2439</v>
      </c>
      <c r="DE16" s="220">
        <v>45549</v>
      </c>
      <c r="DF16" s="221" t="s">
        <v>2445</v>
      </c>
      <c r="DG16" s="213">
        <v>117126000</v>
      </c>
      <c r="DH16" s="224" t="s">
        <v>2442</v>
      </c>
      <c r="DI16" s="224" t="s">
        <v>22</v>
      </c>
      <c r="DJ16" s="224">
        <v>3</v>
      </c>
      <c r="DK16" s="224" t="s">
        <v>2444</v>
      </c>
      <c r="DL16" s="224" t="s">
        <v>2443</v>
      </c>
      <c r="DM16" s="214">
        <v>45549</v>
      </c>
      <c r="DN16" s="222" t="s">
        <v>2449</v>
      </c>
      <c r="DO16" s="218">
        <v>1987000</v>
      </c>
      <c r="DP16" s="222" t="s">
        <v>2446</v>
      </c>
      <c r="DQ16" s="222" t="s">
        <v>22</v>
      </c>
      <c r="DR16" s="222">
        <v>3</v>
      </c>
      <c r="DS16" s="222" t="s">
        <v>2448</v>
      </c>
      <c r="DT16" s="222" t="s">
        <v>2447</v>
      </c>
      <c r="DU16" s="223">
        <v>45549</v>
      </c>
      <c r="DV16" s="221" t="s">
        <v>2451</v>
      </c>
      <c r="DW16" s="213">
        <v>1595000</v>
      </c>
      <c r="DX16" s="224" t="s">
        <v>2438</v>
      </c>
      <c r="DY16" s="224" t="s">
        <v>22</v>
      </c>
      <c r="DZ16" s="224">
        <v>3</v>
      </c>
      <c r="EA16" s="224" t="s">
        <v>2450</v>
      </c>
      <c r="EB16" s="224" t="s">
        <v>2439</v>
      </c>
      <c r="EC16" s="214">
        <v>45549</v>
      </c>
      <c r="ED16" s="222" t="s">
        <v>2453</v>
      </c>
      <c r="EE16" s="218" t="s">
        <v>17</v>
      </c>
      <c r="EF16" s="222" t="s">
        <v>17</v>
      </c>
      <c r="EG16" s="222" t="s">
        <v>17</v>
      </c>
      <c r="EH16" s="222" t="s">
        <v>17</v>
      </c>
      <c r="EI16" s="222" t="s">
        <v>2452</v>
      </c>
      <c r="EJ16" s="222" t="s">
        <v>17</v>
      </c>
      <c r="EK16" s="223">
        <v>45549</v>
      </c>
      <c r="EL16" s="221" t="s">
        <v>2454</v>
      </c>
      <c r="EM16" s="213" t="s">
        <v>17</v>
      </c>
      <c r="EN16" s="224" t="s">
        <v>17</v>
      </c>
      <c r="EO16" s="224" t="s">
        <v>17</v>
      </c>
      <c r="EP16" s="224" t="s">
        <v>17</v>
      </c>
      <c r="EQ16" s="224" t="s">
        <v>2452</v>
      </c>
      <c r="ER16" s="224" t="s">
        <v>17</v>
      </c>
      <c r="ES16" s="214">
        <v>45549</v>
      </c>
      <c r="ET16" s="222" t="s">
        <v>2437</v>
      </c>
      <c r="EU16" s="222">
        <v>186</v>
      </c>
      <c r="EV16" s="222" t="s">
        <v>2434</v>
      </c>
      <c r="EW16" s="222" t="s">
        <v>22</v>
      </c>
      <c r="EX16" s="222">
        <v>3</v>
      </c>
      <c r="EY16" s="222" t="s">
        <v>2436</v>
      </c>
      <c r="EZ16" s="222" t="s">
        <v>2435</v>
      </c>
      <c r="FA16" s="223">
        <v>45549</v>
      </c>
      <c r="FB16" s="221" t="s">
        <v>2457</v>
      </c>
      <c r="FC16" s="224" t="s">
        <v>17</v>
      </c>
      <c r="FD16" s="224" t="s">
        <v>2455</v>
      </c>
      <c r="FE16" s="224" t="s">
        <v>22</v>
      </c>
      <c r="FF16" s="224">
        <v>3</v>
      </c>
      <c r="FG16" s="224" t="s">
        <v>2456</v>
      </c>
      <c r="FH16" s="224" t="s">
        <v>2447</v>
      </c>
      <c r="FI16" s="214">
        <v>45549</v>
      </c>
      <c r="FJ16" s="221" t="s">
        <v>2461</v>
      </c>
      <c r="FK16" s="222" t="s">
        <v>17</v>
      </c>
      <c r="FL16" s="222" t="s">
        <v>2458</v>
      </c>
      <c r="FM16" s="222" t="s">
        <v>17</v>
      </c>
      <c r="FN16" s="222" t="s">
        <v>17</v>
      </c>
      <c r="FO16" s="222" t="s">
        <v>2460</v>
      </c>
      <c r="FP16" s="218" t="s">
        <v>2459</v>
      </c>
      <c r="FQ16" s="219">
        <v>45549</v>
      </c>
      <c r="FR16" s="221" t="s">
        <v>2462</v>
      </c>
      <c r="FS16" s="224" t="s">
        <v>17</v>
      </c>
      <c r="FT16" s="224" t="s">
        <v>2458</v>
      </c>
      <c r="FU16" s="224" t="s">
        <v>17</v>
      </c>
      <c r="FV16" s="224" t="s">
        <v>17</v>
      </c>
      <c r="FW16" s="224" t="s">
        <v>2460</v>
      </c>
      <c r="FX16" s="224" t="s">
        <v>2459</v>
      </c>
      <c r="FY16" s="214">
        <v>45549</v>
      </c>
      <c r="FZ16" s="222" t="s">
        <v>4721</v>
      </c>
      <c r="GA16" s="222">
        <v>0</v>
      </c>
      <c r="GB16" s="222" t="s">
        <v>1799</v>
      </c>
      <c r="GC16" s="222" t="s">
        <v>33</v>
      </c>
      <c r="GD16" s="222">
        <v>2</v>
      </c>
      <c r="GE16" s="222" t="s">
        <v>17</v>
      </c>
      <c r="GF16" s="222" t="s">
        <v>17</v>
      </c>
      <c r="GG16" s="223">
        <v>45610</v>
      </c>
      <c r="GH16" s="221" t="s">
        <v>4727</v>
      </c>
      <c r="GI16" s="224">
        <v>0</v>
      </c>
      <c r="GJ16" s="224" t="s">
        <v>1799</v>
      </c>
      <c r="GK16" s="224" t="s">
        <v>33</v>
      </c>
      <c r="GL16" s="224">
        <v>2</v>
      </c>
      <c r="GM16" s="224" t="s">
        <v>17</v>
      </c>
      <c r="GN16" s="224" t="s">
        <v>17</v>
      </c>
      <c r="GO16" s="214">
        <v>45610</v>
      </c>
      <c r="GP16" s="222" t="s">
        <v>4722</v>
      </c>
      <c r="GQ16" s="222">
        <v>0</v>
      </c>
      <c r="GR16" s="222" t="s">
        <v>1799</v>
      </c>
      <c r="GS16" s="222" t="s">
        <v>33</v>
      </c>
      <c r="GT16" s="222">
        <v>2</v>
      </c>
      <c r="GU16" s="222" t="s">
        <v>17</v>
      </c>
      <c r="GV16" s="222" t="s">
        <v>17</v>
      </c>
      <c r="GW16" s="223">
        <v>45610</v>
      </c>
      <c r="GX16" s="221" t="s">
        <v>4728</v>
      </c>
      <c r="GY16" s="224">
        <v>0</v>
      </c>
      <c r="GZ16" s="224" t="s">
        <v>1799</v>
      </c>
      <c r="HA16" s="224" t="s">
        <v>33</v>
      </c>
      <c r="HB16" s="224">
        <v>2</v>
      </c>
      <c r="HC16" s="224" t="s">
        <v>17</v>
      </c>
      <c r="HD16" s="224" t="s">
        <v>17</v>
      </c>
      <c r="HE16" s="214">
        <v>45610</v>
      </c>
      <c r="HF16" s="222" t="s">
        <v>4720</v>
      </c>
      <c r="HG16" s="222">
        <v>0</v>
      </c>
      <c r="HH16" s="222" t="s">
        <v>1799</v>
      </c>
      <c r="HI16" s="222" t="s">
        <v>33</v>
      </c>
      <c r="HJ16" s="222">
        <v>2</v>
      </c>
      <c r="HK16" s="222" t="s">
        <v>17</v>
      </c>
      <c r="HL16" s="222" t="s">
        <v>17</v>
      </c>
      <c r="HM16" s="223">
        <v>45610</v>
      </c>
      <c r="HN16" s="221" t="s">
        <v>4726</v>
      </c>
      <c r="HO16" s="224">
        <v>0</v>
      </c>
      <c r="HP16" s="224" t="s">
        <v>1799</v>
      </c>
      <c r="HQ16" s="224" t="s">
        <v>33</v>
      </c>
      <c r="HR16" s="224">
        <v>2</v>
      </c>
      <c r="HS16" s="224" t="s">
        <v>17</v>
      </c>
      <c r="HT16" s="224" t="s">
        <v>17</v>
      </c>
      <c r="HU16" s="214">
        <v>45610</v>
      </c>
      <c r="HV16" s="222" t="s">
        <v>4723</v>
      </c>
      <c r="HW16" s="222">
        <v>0</v>
      </c>
      <c r="HX16" s="222" t="s">
        <v>1799</v>
      </c>
      <c r="HY16" s="222" t="s">
        <v>33</v>
      </c>
      <c r="HZ16" s="222">
        <v>2</v>
      </c>
      <c r="IA16" s="222" t="s">
        <v>17</v>
      </c>
      <c r="IB16" s="222" t="s">
        <v>17</v>
      </c>
      <c r="IC16" s="223">
        <v>45610</v>
      </c>
      <c r="ID16" s="221" t="s">
        <v>4725</v>
      </c>
      <c r="IE16" s="224">
        <v>0</v>
      </c>
      <c r="IF16" s="224" t="s">
        <v>1799</v>
      </c>
      <c r="IG16" s="224" t="s">
        <v>33</v>
      </c>
      <c r="IH16" s="224">
        <v>2</v>
      </c>
      <c r="II16" s="224" t="s">
        <v>17</v>
      </c>
      <c r="IJ16" s="224" t="s">
        <v>17</v>
      </c>
      <c r="IK16" s="214">
        <v>45610</v>
      </c>
      <c r="IL16" s="222" t="s">
        <v>4724</v>
      </c>
      <c r="IM16" s="222">
        <v>3</v>
      </c>
      <c r="IN16" s="222" t="s">
        <v>1799</v>
      </c>
      <c r="IO16" s="222" t="s">
        <v>33</v>
      </c>
      <c r="IP16" s="222">
        <v>2</v>
      </c>
      <c r="IQ16" s="222" t="s">
        <v>17</v>
      </c>
      <c r="IR16" s="222" t="s">
        <v>17</v>
      </c>
      <c r="IS16" s="223">
        <v>45610</v>
      </c>
    </row>
    <row r="17" spans="1:253" s="11" customFormat="1" ht="13.25" customHeight="1" x14ac:dyDescent="0.25">
      <c r="A17" s="11" t="s">
        <v>2478</v>
      </c>
      <c r="B17" s="11" t="s">
        <v>10812</v>
      </c>
      <c r="C17" s="11" t="s">
        <v>2479</v>
      </c>
      <c r="D17" s="11" t="s">
        <v>2405</v>
      </c>
      <c r="E17" s="11" t="s">
        <v>10130</v>
      </c>
      <c r="F17" s="11" t="s">
        <v>2481</v>
      </c>
      <c r="G17" s="212">
        <v>216422000</v>
      </c>
      <c r="H17" s="213" t="s">
        <v>2406</v>
      </c>
      <c r="I17" s="213" t="s">
        <v>723</v>
      </c>
      <c r="J17" s="213">
        <v>2</v>
      </c>
      <c r="K17" s="213" t="s">
        <v>2408</v>
      </c>
      <c r="L17" s="213" t="s">
        <v>2480</v>
      </c>
      <c r="M17" s="214">
        <v>45549</v>
      </c>
      <c r="N17" s="221" t="s">
        <v>2485</v>
      </c>
      <c r="O17" s="216">
        <v>4494716</v>
      </c>
      <c r="P17" s="216" t="s">
        <v>2482</v>
      </c>
      <c r="Q17" s="216" t="s">
        <v>723</v>
      </c>
      <c r="R17" s="216">
        <v>2</v>
      </c>
      <c r="S17" s="216" t="s">
        <v>2484</v>
      </c>
      <c r="T17" s="216" t="s">
        <v>2483</v>
      </c>
      <c r="U17" s="217">
        <v>45549</v>
      </c>
      <c r="V17" s="221" t="s">
        <v>2486</v>
      </c>
      <c r="W17" s="213">
        <v>105883000</v>
      </c>
      <c r="X17" s="213" t="s">
        <v>2482</v>
      </c>
      <c r="Y17" s="213" t="s">
        <v>723</v>
      </c>
      <c r="Z17" s="213">
        <v>2</v>
      </c>
      <c r="AA17" s="213" t="s">
        <v>2484</v>
      </c>
      <c r="AB17" s="213" t="s">
        <v>2483</v>
      </c>
      <c r="AC17" s="214">
        <v>45549</v>
      </c>
      <c r="AD17" s="221" t="s">
        <v>2490</v>
      </c>
      <c r="AE17" s="218">
        <v>583000</v>
      </c>
      <c r="AF17" s="218" t="s">
        <v>2487</v>
      </c>
      <c r="AG17" s="218" t="s">
        <v>723</v>
      </c>
      <c r="AH17" s="218">
        <v>2</v>
      </c>
      <c r="AI17" s="218" t="s">
        <v>2489</v>
      </c>
      <c r="AJ17" s="218" t="s">
        <v>2488</v>
      </c>
      <c r="AK17" s="219">
        <v>45549</v>
      </c>
      <c r="AL17" s="221" t="s">
        <v>2494</v>
      </c>
      <c r="AM17" s="213">
        <v>568000</v>
      </c>
      <c r="AN17" s="213" t="s">
        <v>2491</v>
      </c>
      <c r="AO17" s="213" t="s">
        <v>723</v>
      </c>
      <c r="AP17" s="213">
        <v>2</v>
      </c>
      <c r="AQ17" s="213" t="s">
        <v>2493</v>
      </c>
      <c r="AR17" s="213" t="s">
        <v>2492</v>
      </c>
      <c r="AS17" s="214">
        <v>45549</v>
      </c>
      <c r="AT17" s="222" t="s">
        <v>2497</v>
      </c>
      <c r="AU17" s="218">
        <v>30</v>
      </c>
      <c r="AV17" s="218" t="s">
        <v>2495</v>
      </c>
      <c r="AW17" s="218" t="s">
        <v>17</v>
      </c>
      <c r="AX17" s="218" t="s">
        <v>17</v>
      </c>
      <c r="AY17" s="218" t="s">
        <v>2496</v>
      </c>
      <c r="AZ17" s="218" t="s">
        <v>17</v>
      </c>
      <c r="BA17" s="219">
        <v>45549</v>
      </c>
      <c r="BB17" s="221" t="s">
        <v>2520</v>
      </c>
      <c r="BC17" s="213" t="s">
        <v>17</v>
      </c>
      <c r="BD17" s="213" t="s">
        <v>17</v>
      </c>
      <c r="BE17" s="213" t="s">
        <v>17</v>
      </c>
      <c r="BF17" s="213" t="s">
        <v>17</v>
      </c>
      <c r="BG17" s="213" t="s">
        <v>2517</v>
      </c>
      <c r="BH17" s="213" t="s">
        <v>17</v>
      </c>
      <c r="BI17" s="214">
        <v>45549</v>
      </c>
      <c r="BJ17" s="222" t="s">
        <v>2500</v>
      </c>
      <c r="BK17" s="222">
        <v>3</v>
      </c>
      <c r="BL17" s="222" t="s">
        <v>2495</v>
      </c>
      <c r="BM17" s="222" t="s">
        <v>22</v>
      </c>
      <c r="BN17" s="222">
        <v>3</v>
      </c>
      <c r="BO17" s="222" t="s">
        <v>2499</v>
      </c>
      <c r="BP17" s="218" t="s">
        <v>2498</v>
      </c>
      <c r="BQ17" s="223">
        <v>45549</v>
      </c>
      <c r="BR17" s="221" t="s">
        <v>2521</v>
      </c>
      <c r="BS17" s="224" t="s">
        <v>17</v>
      </c>
      <c r="BT17" s="224" t="s">
        <v>17</v>
      </c>
      <c r="BU17" s="224" t="s">
        <v>17</v>
      </c>
      <c r="BV17" s="224" t="s">
        <v>17</v>
      </c>
      <c r="BW17" s="224" t="s">
        <v>2517</v>
      </c>
      <c r="BX17" s="224" t="s">
        <v>17</v>
      </c>
      <c r="BY17" s="214">
        <v>45549</v>
      </c>
      <c r="BZ17" s="222" t="s">
        <v>2522</v>
      </c>
      <c r="CA17" s="222" t="s">
        <v>17</v>
      </c>
      <c r="CB17" s="222" t="s">
        <v>17</v>
      </c>
      <c r="CC17" s="222" t="s">
        <v>17</v>
      </c>
      <c r="CD17" s="222" t="s">
        <v>17</v>
      </c>
      <c r="CE17" s="222" t="s">
        <v>2517</v>
      </c>
      <c r="CF17" s="222" t="s">
        <v>17</v>
      </c>
      <c r="CG17" s="223">
        <v>45549</v>
      </c>
      <c r="CH17" s="221" t="s">
        <v>11412</v>
      </c>
      <c r="CI17" s="222" t="e">
        <v>#N/A</v>
      </c>
      <c r="CJ17" s="222" t="e">
        <v>#N/A</v>
      </c>
      <c r="CK17" s="222" t="e">
        <v>#N/A</v>
      </c>
      <c r="CL17" s="222" t="e">
        <v>#N/A</v>
      </c>
      <c r="CM17" s="222" t="e">
        <v>#N/A</v>
      </c>
      <c r="CN17" s="222" t="e">
        <v>#N/A</v>
      </c>
      <c r="CO17" s="225" t="e">
        <v>#N/A</v>
      </c>
      <c r="CP17" s="222" t="s">
        <v>2524</v>
      </c>
      <c r="CQ17" s="224" t="s">
        <v>17</v>
      </c>
      <c r="CR17" s="224" t="s">
        <v>17</v>
      </c>
      <c r="CS17" s="224" t="s">
        <v>17</v>
      </c>
      <c r="CT17" s="224" t="s">
        <v>17</v>
      </c>
      <c r="CU17" s="224" t="s">
        <v>2517</v>
      </c>
      <c r="CV17" s="224" t="s">
        <v>17</v>
      </c>
      <c r="CW17" s="214">
        <v>45549</v>
      </c>
      <c r="CX17" s="222" t="s">
        <v>2504</v>
      </c>
      <c r="CY17" s="218">
        <v>572000</v>
      </c>
      <c r="CZ17" s="218" t="s">
        <v>2502</v>
      </c>
      <c r="DA17" s="218" t="s">
        <v>723</v>
      </c>
      <c r="DB17" s="218">
        <v>2</v>
      </c>
      <c r="DC17" s="218" t="s">
        <v>2510</v>
      </c>
      <c r="DD17" s="218" t="s">
        <v>2488</v>
      </c>
      <c r="DE17" s="220">
        <v>45549</v>
      </c>
      <c r="DF17" s="221" t="s">
        <v>2507</v>
      </c>
      <c r="DG17" s="213">
        <v>105300000</v>
      </c>
      <c r="DH17" s="224" t="s">
        <v>2505</v>
      </c>
      <c r="DI17" s="224" t="s">
        <v>723</v>
      </c>
      <c r="DJ17" s="224">
        <v>2</v>
      </c>
      <c r="DK17" s="224" t="s">
        <v>2506</v>
      </c>
      <c r="DL17" s="224" t="s">
        <v>2483</v>
      </c>
      <c r="DM17" s="214">
        <v>45549</v>
      </c>
      <c r="DN17" s="222" t="s">
        <v>2509</v>
      </c>
      <c r="DO17" s="218">
        <v>11000</v>
      </c>
      <c r="DP17" s="222" t="s">
        <v>2505</v>
      </c>
      <c r="DQ17" s="222" t="s">
        <v>723</v>
      </c>
      <c r="DR17" s="222">
        <v>2</v>
      </c>
      <c r="DS17" s="222" t="s">
        <v>2508</v>
      </c>
      <c r="DT17" s="222" t="s">
        <v>2483</v>
      </c>
      <c r="DU17" s="223">
        <v>45549</v>
      </c>
      <c r="DV17" s="221" t="s">
        <v>2511</v>
      </c>
      <c r="DW17" s="213">
        <v>572000</v>
      </c>
      <c r="DX17" s="224" t="s">
        <v>2502</v>
      </c>
      <c r="DY17" s="224" t="s">
        <v>723</v>
      </c>
      <c r="DZ17" s="224">
        <v>2</v>
      </c>
      <c r="EA17" s="224" t="s">
        <v>2510</v>
      </c>
      <c r="EB17" s="224" t="s">
        <v>2488</v>
      </c>
      <c r="EC17" s="214">
        <v>45549</v>
      </c>
      <c r="ED17" s="222" t="s">
        <v>2513</v>
      </c>
      <c r="EE17" s="218">
        <v>0</v>
      </c>
      <c r="EF17" s="222" t="s">
        <v>17</v>
      </c>
      <c r="EG17" s="222" t="s">
        <v>17</v>
      </c>
      <c r="EH17" s="222" t="s">
        <v>17</v>
      </c>
      <c r="EI17" s="222" t="s">
        <v>2512</v>
      </c>
      <c r="EJ17" s="222" t="s">
        <v>17</v>
      </c>
      <c r="EK17" s="223">
        <v>45549</v>
      </c>
      <c r="EL17" s="221" t="s">
        <v>2514</v>
      </c>
      <c r="EM17" s="213">
        <v>0</v>
      </c>
      <c r="EN17" s="224" t="s">
        <v>680</v>
      </c>
      <c r="EO17" s="224" t="s">
        <v>17</v>
      </c>
      <c r="EP17" s="224" t="s">
        <v>17</v>
      </c>
      <c r="EQ17" s="224" t="s">
        <v>2512</v>
      </c>
      <c r="ER17" s="224" t="s">
        <v>17</v>
      </c>
      <c r="ES17" s="214">
        <v>45549</v>
      </c>
      <c r="ET17" s="222" t="s">
        <v>2501</v>
      </c>
      <c r="EU17" s="222">
        <v>186</v>
      </c>
      <c r="EV17" s="222" t="s">
        <v>2434</v>
      </c>
      <c r="EW17" s="222" t="s">
        <v>22</v>
      </c>
      <c r="EX17" s="222">
        <v>3</v>
      </c>
      <c r="EY17" s="222" t="s">
        <v>2436</v>
      </c>
      <c r="EZ17" s="222" t="s">
        <v>2435</v>
      </c>
      <c r="FA17" s="223">
        <v>45549</v>
      </c>
      <c r="FB17" s="221" t="s">
        <v>2516</v>
      </c>
      <c r="FC17" s="224">
        <v>3</v>
      </c>
      <c r="FD17" s="224" t="s">
        <v>2482</v>
      </c>
      <c r="FE17" s="224" t="s">
        <v>723</v>
      </c>
      <c r="FF17" s="224">
        <v>2</v>
      </c>
      <c r="FG17" s="224" t="s">
        <v>2515</v>
      </c>
      <c r="FH17" s="224" t="s">
        <v>2483</v>
      </c>
      <c r="FI17" s="214">
        <v>45549</v>
      </c>
      <c r="FJ17" s="221" t="s">
        <v>2518</v>
      </c>
      <c r="FK17" s="222" t="s">
        <v>17</v>
      </c>
      <c r="FL17" s="222" t="s">
        <v>17</v>
      </c>
      <c r="FM17" s="222" t="s">
        <v>17</v>
      </c>
      <c r="FN17" s="222" t="s">
        <v>17</v>
      </c>
      <c r="FO17" s="222" t="s">
        <v>2517</v>
      </c>
      <c r="FP17" s="218" t="s">
        <v>17</v>
      </c>
      <c r="FQ17" s="219">
        <v>45549</v>
      </c>
      <c r="FR17" s="221" t="s">
        <v>2519</v>
      </c>
      <c r="FS17" s="224" t="s">
        <v>17</v>
      </c>
      <c r="FT17" s="224" t="s">
        <v>17</v>
      </c>
      <c r="FU17" s="224" t="s">
        <v>17</v>
      </c>
      <c r="FV17" s="224" t="s">
        <v>17</v>
      </c>
      <c r="FW17" s="224" t="s">
        <v>2517</v>
      </c>
      <c r="FX17" s="224" t="s">
        <v>17</v>
      </c>
      <c r="FY17" s="214">
        <v>45549</v>
      </c>
      <c r="FZ17" s="222" t="s">
        <v>4730</v>
      </c>
      <c r="GA17" s="222">
        <v>0</v>
      </c>
      <c r="GB17" s="222" t="s">
        <v>1799</v>
      </c>
      <c r="GC17" s="222" t="s">
        <v>33</v>
      </c>
      <c r="GD17" s="222">
        <v>2</v>
      </c>
      <c r="GE17" s="222" t="s">
        <v>17</v>
      </c>
      <c r="GF17" s="222" t="s">
        <v>17</v>
      </c>
      <c r="GG17" s="223">
        <v>45610</v>
      </c>
      <c r="GH17" s="221" t="s">
        <v>4736</v>
      </c>
      <c r="GI17" s="224">
        <v>0</v>
      </c>
      <c r="GJ17" s="224" t="s">
        <v>1799</v>
      </c>
      <c r="GK17" s="224" t="s">
        <v>33</v>
      </c>
      <c r="GL17" s="224">
        <v>2</v>
      </c>
      <c r="GM17" s="224" t="s">
        <v>17</v>
      </c>
      <c r="GN17" s="224" t="s">
        <v>17</v>
      </c>
      <c r="GO17" s="214">
        <v>45610</v>
      </c>
      <c r="GP17" s="222" t="s">
        <v>4731</v>
      </c>
      <c r="GQ17" s="222">
        <v>0</v>
      </c>
      <c r="GR17" s="222" t="s">
        <v>1799</v>
      </c>
      <c r="GS17" s="222" t="s">
        <v>33</v>
      </c>
      <c r="GT17" s="222">
        <v>2</v>
      </c>
      <c r="GU17" s="222" t="s">
        <v>17</v>
      </c>
      <c r="GV17" s="222" t="s">
        <v>17</v>
      </c>
      <c r="GW17" s="223">
        <v>45610</v>
      </c>
      <c r="GX17" s="221" t="s">
        <v>4737</v>
      </c>
      <c r="GY17" s="224">
        <v>0</v>
      </c>
      <c r="GZ17" s="224" t="s">
        <v>1799</v>
      </c>
      <c r="HA17" s="224" t="s">
        <v>33</v>
      </c>
      <c r="HB17" s="224">
        <v>2</v>
      </c>
      <c r="HC17" s="224" t="s">
        <v>17</v>
      </c>
      <c r="HD17" s="224" t="s">
        <v>17</v>
      </c>
      <c r="HE17" s="214">
        <v>45610</v>
      </c>
      <c r="HF17" s="222" t="s">
        <v>4729</v>
      </c>
      <c r="HG17" s="222">
        <v>0</v>
      </c>
      <c r="HH17" s="222" t="s">
        <v>1799</v>
      </c>
      <c r="HI17" s="222" t="s">
        <v>33</v>
      </c>
      <c r="HJ17" s="222">
        <v>2</v>
      </c>
      <c r="HK17" s="222" t="s">
        <v>17</v>
      </c>
      <c r="HL17" s="222" t="s">
        <v>17</v>
      </c>
      <c r="HM17" s="223">
        <v>45610</v>
      </c>
      <c r="HN17" s="221" t="s">
        <v>4735</v>
      </c>
      <c r="HO17" s="224">
        <v>0</v>
      </c>
      <c r="HP17" s="224" t="s">
        <v>1799</v>
      </c>
      <c r="HQ17" s="224" t="s">
        <v>33</v>
      </c>
      <c r="HR17" s="224">
        <v>2</v>
      </c>
      <c r="HS17" s="224" t="s">
        <v>17</v>
      </c>
      <c r="HT17" s="224" t="s">
        <v>17</v>
      </c>
      <c r="HU17" s="214">
        <v>45610</v>
      </c>
      <c r="HV17" s="222" t="s">
        <v>4732</v>
      </c>
      <c r="HW17" s="222">
        <v>0</v>
      </c>
      <c r="HX17" s="222" t="s">
        <v>1799</v>
      </c>
      <c r="HY17" s="222" t="s">
        <v>33</v>
      </c>
      <c r="HZ17" s="222">
        <v>2</v>
      </c>
      <c r="IA17" s="222" t="s">
        <v>17</v>
      </c>
      <c r="IB17" s="222" t="s">
        <v>17</v>
      </c>
      <c r="IC17" s="223">
        <v>45610</v>
      </c>
      <c r="ID17" s="221" t="s">
        <v>4734</v>
      </c>
      <c r="IE17" s="224">
        <v>0</v>
      </c>
      <c r="IF17" s="224" t="s">
        <v>1799</v>
      </c>
      <c r="IG17" s="224" t="s">
        <v>33</v>
      </c>
      <c r="IH17" s="224">
        <v>2</v>
      </c>
      <c r="II17" s="224" t="s">
        <v>17</v>
      </c>
      <c r="IJ17" s="224" t="s">
        <v>17</v>
      </c>
      <c r="IK17" s="214">
        <v>45610</v>
      </c>
      <c r="IL17" s="222" t="s">
        <v>4733</v>
      </c>
      <c r="IM17" s="222">
        <v>2</v>
      </c>
      <c r="IN17" s="222" t="s">
        <v>1799</v>
      </c>
      <c r="IO17" s="222" t="s">
        <v>33</v>
      </c>
      <c r="IP17" s="222">
        <v>2</v>
      </c>
      <c r="IQ17" s="222" t="s">
        <v>17</v>
      </c>
      <c r="IR17" s="222" t="s">
        <v>17</v>
      </c>
      <c r="IS17" s="223">
        <v>45610</v>
      </c>
    </row>
    <row r="18" spans="1:253" s="11" customFormat="1" ht="13.25" customHeight="1" x14ac:dyDescent="0.25">
      <c r="A18" s="11" t="s">
        <v>2525</v>
      </c>
      <c r="B18" s="11" t="s">
        <v>10744</v>
      </c>
      <c r="C18" s="11" t="s">
        <v>2526</v>
      </c>
      <c r="D18" s="11" t="s">
        <v>2405</v>
      </c>
      <c r="E18" s="11" t="s">
        <v>10130</v>
      </c>
      <c r="F18" s="11" t="s">
        <v>2528</v>
      </c>
      <c r="G18" s="212">
        <v>216422000</v>
      </c>
      <c r="H18" s="213" t="s">
        <v>2406</v>
      </c>
      <c r="I18" s="213" t="s">
        <v>723</v>
      </c>
      <c r="J18" s="213">
        <v>2</v>
      </c>
      <c r="K18" s="213" t="s">
        <v>2408</v>
      </c>
      <c r="L18" s="213" t="s">
        <v>2527</v>
      </c>
      <c r="M18" s="214">
        <v>45549</v>
      </c>
      <c r="N18" s="221" t="s">
        <v>2532</v>
      </c>
      <c r="O18" s="216">
        <v>1559256</v>
      </c>
      <c r="P18" s="216" t="s">
        <v>2529</v>
      </c>
      <c r="Q18" s="216" t="s">
        <v>723</v>
      </c>
      <c r="R18" s="216">
        <v>2</v>
      </c>
      <c r="S18" s="216" t="s">
        <v>2531</v>
      </c>
      <c r="T18" s="216" t="s">
        <v>2530</v>
      </c>
      <c r="U18" s="217">
        <v>45549</v>
      </c>
      <c r="V18" s="221" t="s">
        <v>2535</v>
      </c>
      <c r="W18" s="213">
        <v>3941000</v>
      </c>
      <c r="X18" s="213" t="s">
        <v>2533</v>
      </c>
      <c r="Y18" s="213" t="s">
        <v>723</v>
      </c>
      <c r="Z18" s="213">
        <v>2</v>
      </c>
      <c r="AA18" s="213" t="s">
        <v>2534</v>
      </c>
      <c r="AB18" s="213" t="s">
        <v>2530</v>
      </c>
      <c r="AC18" s="214">
        <v>45549</v>
      </c>
      <c r="AD18" s="221" t="s">
        <v>2539</v>
      </c>
      <c r="AE18" s="218">
        <v>600000</v>
      </c>
      <c r="AF18" s="218" t="s">
        <v>2536</v>
      </c>
      <c r="AG18" s="218" t="s">
        <v>723</v>
      </c>
      <c r="AH18" s="218">
        <v>2</v>
      </c>
      <c r="AI18" s="218" t="s">
        <v>2538</v>
      </c>
      <c r="AJ18" s="218" t="s">
        <v>2537</v>
      </c>
      <c r="AK18" s="219">
        <v>45549</v>
      </c>
      <c r="AL18" s="221" t="s">
        <v>2541</v>
      </c>
      <c r="AM18" s="213" t="s">
        <v>17</v>
      </c>
      <c r="AN18" s="213" t="s">
        <v>17</v>
      </c>
      <c r="AO18" s="213" t="s">
        <v>17</v>
      </c>
      <c r="AP18" s="213" t="s">
        <v>17</v>
      </c>
      <c r="AQ18" s="213" t="s">
        <v>2540</v>
      </c>
      <c r="AR18" s="213" t="s">
        <v>17</v>
      </c>
      <c r="AS18" s="214">
        <v>45549</v>
      </c>
      <c r="AT18" s="222" t="s">
        <v>2542</v>
      </c>
      <c r="AU18" s="218" t="s">
        <v>17</v>
      </c>
      <c r="AV18" s="218" t="s">
        <v>17</v>
      </c>
      <c r="AW18" s="218" t="s">
        <v>17</v>
      </c>
      <c r="AX18" s="218" t="s">
        <v>17</v>
      </c>
      <c r="AY18" s="218" t="s">
        <v>2512</v>
      </c>
      <c r="AZ18" s="218" t="s">
        <v>17</v>
      </c>
      <c r="BA18" s="219">
        <v>45549</v>
      </c>
      <c r="BB18" s="221" t="s">
        <v>2564</v>
      </c>
      <c r="BC18" s="213" t="s">
        <v>17</v>
      </c>
      <c r="BD18" s="213" t="s">
        <v>17</v>
      </c>
      <c r="BE18" s="213" t="s">
        <v>17</v>
      </c>
      <c r="BF18" s="213" t="s">
        <v>17</v>
      </c>
      <c r="BG18" s="213" t="s">
        <v>2512</v>
      </c>
      <c r="BH18" s="213" t="s">
        <v>17</v>
      </c>
      <c r="BI18" s="214">
        <v>45549</v>
      </c>
      <c r="BJ18" s="222" t="s">
        <v>2543</v>
      </c>
      <c r="BK18" s="222" t="s">
        <v>17</v>
      </c>
      <c r="BL18" s="222" t="s">
        <v>17</v>
      </c>
      <c r="BM18" s="222" t="s">
        <v>17</v>
      </c>
      <c r="BN18" s="222" t="s">
        <v>17</v>
      </c>
      <c r="BO18" s="222" t="s">
        <v>2512</v>
      </c>
      <c r="BP18" s="218" t="s">
        <v>17</v>
      </c>
      <c r="BQ18" s="223">
        <v>45549</v>
      </c>
      <c r="BR18" s="221" t="s">
        <v>2565</v>
      </c>
      <c r="BS18" s="224" t="s">
        <v>17</v>
      </c>
      <c r="BT18" s="224" t="s">
        <v>17</v>
      </c>
      <c r="BU18" s="224" t="s">
        <v>17</v>
      </c>
      <c r="BV18" s="224" t="s">
        <v>17</v>
      </c>
      <c r="BW18" s="224" t="s">
        <v>2512</v>
      </c>
      <c r="BX18" s="224" t="s">
        <v>17</v>
      </c>
      <c r="BY18" s="214">
        <v>45549</v>
      </c>
      <c r="BZ18" s="222" t="s">
        <v>2566</v>
      </c>
      <c r="CA18" s="222" t="s">
        <v>17</v>
      </c>
      <c r="CB18" s="222" t="s">
        <v>17</v>
      </c>
      <c r="CC18" s="222" t="s">
        <v>17</v>
      </c>
      <c r="CD18" s="222" t="s">
        <v>17</v>
      </c>
      <c r="CE18" s="222" t="s">
        <v>2512</v>
      </c>
      <c r="CF18" s="222" t="s">
        <v>17</v>
      </c>
      <c r="CG18" s="223">
        <v>45549</v>
      </c>
      <c r="CH18" s="221" t="s">
        <v>11413</v>
      </c>
      <c r="CI18" s="222" t="e">
        <v>#N/A</v>
      </c>
      <c r="CJ18" s="222" t="e">
        <v>#N/A</v>
      </c>
      <c r="CK18" s="222" t="e">
        <v>#N/A</v>
      </c>
      <c r="CL18" s="222" t="e">
        <v>#N/A</v>
      </c>
      <c r="CM18" s="222" t="e">
        <v>#N/A</v>
      </c>
      <c r="CN18" s="222" t="e">
        <v>#N/A</v>
      </c>
      <c r="CO18" s="225" t="e">
        <v>#N/A</v>
      </c>
      <c r="CP18" s="222" t="s">
        <v>2568</v>
      </c>
      <c r="CQ18" s="224" t="s">
        <v>17</v>
      </c>
      <c r="CR18" s="224" t="s">
        <v>17</v>
      </c>
      <c r="CS18" s="224" t="s">
        <v>17</v>
      </c>
      <c r="CT18" s="224" t="s">
        <v>17</v>
      </c>
      <c r="CU18" s="224" t="s">
        <v>2561</v>
      </c>
      <c r="CV18" s="224" t="s">
        <v>17</v>
      </c>
      <c r="CW18" s="214">
        <v>45549</v>
      </c>
      <c r="CX18" s="222" t="s">
        <v>2548</v>
      </c>
      <c r="CY18" s="218">
        <v>600000</v>
      </c>
      <c r="CZ18" s="218" t="s">
        <v>2545</v>
      </c>
      <c r="DA18" s="218" t="s">
        <v>22</v>
      </c>
      <c r="DB18" s="218">
        <v>3</v>
      </c>
      <c r="DC18" s="218" t="s">
        <v>2555</v>
      </c>
      <c r="DD18" s="218" t="s">
        <v>2546</v>
      </c>
      <c r="DE18" s="220">
        <v>45549</v>
      </c>
      <c r="DF18" s="221" t="s">
        <v>2552</v>
      </c>
      <c r="DG18" s="213">
        <v>3341000</v>
      </c>
      <c r="DH18" s="224" t="s">
        <v>2549</v>
      </c>
      <c r="DI18" s="224" t="s">
        <v>22</v>
      </c>
      <c r="DJ18" s="224">
        <v>3</v>
      </c>
      <c r="DK18" s="224" t="s">
        <v>2551</v>
      </c>
      <c r="DL18" s="224" t="s">
        <v>2550</v>
      </c>
      <c r="DM18" s="214">
        <v>45549</v>
      </c>
      <c r="DN18" s="222" t="s">
        <v>2554</v>
      </c>
      <c r="DO18" s="218">
        <v>0</v>
      </c>
      <c r="DP18" s="222" t="s">
        <v>2545</v>
      </c>
      <c r="DQ18" s="222" t="s">
        <v>22</v>
      </c>
      <c r="DR18" s="222">
        <v>3</v>
      </c>
      <c r="DS18" s="222" t="s">
        <v>2553</v>
      </c>
      <c r="DT18" s="222" t="s">
        <v>2546</v>
      </c>
      <c r="DU18" s="223">
        <v>45549</v>
      </c>
      <c r="DV18" s="221" t="s">
        <v>2556</v>
      </c>
      <c r="DW18" s="213">
        <v>600000</v>
      </c>
      <c r="DX18" s="224" t="s">
        <v>2545</v>
      </c>
      <c r="DY18" s="224" t="s">
        <v>22</v>
      </c>
      <c r="DZ18" s="224">
        <v>3</v>
      </c>
      <c r="EA18" s="224" t="s">
        <v>2555</v>
      </c>
      <c r="EB18" s="224" t="s">
        <v>2546</v>
      </c>
      <c r="EC18" s="214">
        <v>45549</v>
      </c>
      <c r="ED18" s="222" t="s">
        <v>2557</v>
      </c>
      <c r="EE18" s="218" t="s">
        <v>17</v>
      </c>
      <c r="EF18" s="222" t="s">
        <v>17</v>
      </c>
      <c r="EG18" s="222" t="s">
        <v>17</v>
      </c>
      <c r="EH18" s="222" t="s">
        <v>17</v>
      </c>
      <c r="EI18" s="222" t="s">
        <v>2512</v>
      </c>
      <c r="EJ18" s="222" t="s">
        <v>17</v>
      </c>
      <c r="EK18" s="223">
        <v>45549</v>
      </c>
      <c r="EL18" s="221" t="s">
        <v>2558</v>
      </c>
      <c r="EM18" s="213" t="s">
        <v>17</v>
      </c>
      <c r="EN18" s="224" t="s">
        <v>17</v>
      </c>
      <c r="EO18" s="224" t="s">
        <v>17</v>
      </c>
      <c r="EP18" s="224" t="s">
        <v>17</v>
      </c>
      <c r="EQ18" s="224" t="s">
        <v>2512</v>
      </c>
      <c r="ER18" s="224" t="s">
        <v>17</v>
      </c>
      <c r="ES18" s="214">
        <v>45549</v>
      </c>
      <c r="ET18" s="222" t="s">
        <v>2544</v>
      </c>
      <c r="EU18" s="222">
        <v>186</v>
      </c>
      <c r="EV18" s="222" t="s">
        <v>2434</v>
      </c>
      <c r="EW18" s="222" t="s">
        <v>22</v>
      </c>
      <c r="EX18" s="222">
        <v>3</v>
      </c>
      <c r="EY18" s="222" t="s">
        <v>2436</v>
      </c>
      <c r="EZ18" s="222" t="s">
        <v>2435</v>
      </c>
      <c r="FA18" s="223">
        <v>45549</v>
      </c>
      <c r="FB18" s="221" t="s">
        <v>2560</v>
      </c>
      <c r="FC18" s="224">
        <v>3</v>
      </c>
      <c r="FD18" s="224" t="s">
        <v>2559</v>
      </c>
      <c r="FE18" s="224" t="s">
        <v>22</v>
      </c>
      <c r="FF18" s="224">
        <v>3</v>
      </c>
      <c r="FG18" s="224" t="s">
        <v>2515</v>
      </c>
      <c r="FH18" s="224" t="s">
        <v>2546</v>
      </c>
      <c r="FI18" s="214">
        <v>45549</v>
      </c>
      <c r="FJ18" s="221" t="s">
        <v>2562</v>
      </c>
      <c r="FK18" s="222" t="s">
        <v>17</v>
      </c>
      <c r="FL18" s="222" t="s">
        <v>17</v>
      </c>
      <c r="FM18" s="222" t="s">
        <v>17</v>
      </c>
      <c r="FN18" s="222" t="s">
        <v>17</v>
      </c>
      <c r="FO18" s="222" t="s">
        <v>2561</v>
      </c>
      <c r="FP18" s="218" t="s">
        <v>17</v>
      </c>
      <c r="FQ18" s="219">
        <v>45549</v>
      </c>
      <c r="FR18" s="221" t="s">
        <v>2563</v>
      </c>
      <c r="FS18" s="224" t="s">
        <v>17</v>
      </c>
      <c r="FT18" s="224" t="s">
        <v>17</v>
      </c>
      <c r="FU18" s="224" t="s">
        <v>17</v>
      </c>
      <c r="FV18" s="224" t="s">
        <v>17</v>
      </c>
      <c r="FW18" s="224" t="s">
        <v>2561</v>
      </c>
      <c r="FX18" s="224" t="s">
        <v>17</v>
      </c>
      <c r="FY18" s="214">
        <v>45549</v>
      </c>
      <c r="FZ18" s="222" t="s">
        <v>4739</v>
      </c>
      <c r="GA18" s="222">
        <v>0</v>
      </c>
      <c r="GB18" s="222" t="s">
        <v>1799</v>
      </c>
      <c r="GC18" s="222" t="s">
        <v>33</v>
      </c>
      <c r="GD18" s="222">
        <v>2</v>
      </c>
      <c r="GE18" s="222" t="s">
        <v>17</v>
      </c>
      <c r="GF18" s="222" t="s">
        <v>17</v>
      </c>
      <c r="GG18" s="223">
        <v>45610</v>
      </c>
      <c r="GH18" s="221" t="s">
        <v>4745</v>
      </c>
      <c r="GI18" s="224">
        <v>0</v>
      </c>
      <c r="GJ18" s="224" t="s">
        <v>1799</v>
      </c>
      <c r="GK18" s="224" t="s">
        <v>33</v>
      </c>
      <c r="GL18" s="224">
        <v>2</v>
      </c>
      <c r="GM18" s="224" t="s">
        <v>17</v>
      </c>
      <c r="GN18" s="224" t="s">
        <v>17</v>
      </c>
      <c r="GO18" s="214">
        <v>45610</v>
      </c>
      <c r="GP18" s="222" t="s">
        <v>4740</v>
      </c>
      <c r="GQ18" s="222">
        <v>0</v>
      </c>
      <c r="GR18" s="222" t="s">
        <v>1799</v>
      </c>
      <c r="GS18" s="222" t="s">
        <v>33</v>
      </c>
      <c r="GT18" s="222">
        <v>2</v>
      </c>
      <c r="GU18" s="222" t="s">
        <v>17</v>
      </c>
      <c r="GV18" s="222" t="s">
        <v>17</v>
      </c>
      <c r="GW18" s="223">
        <v>45610</v>
      </c>
      <c r="GX18" s="221" t="s">
        <v>4746</v>
      </c>
      <c r="GY18" s="224">
        <v>0</v>
      </c>
      <c r="GZ18" s="224" t="s">
        <v>1799</v>
      </c>
      <c r="HA18" s="224" t="s">
        <v>33</v>
      </c>
      <c r="HB18" s="224">
        <v>2</v>
      </c>
      <c r="HC18" s="224" t="s">
        <v>17</v>
      </c>
      <c r="HD18" s="224" t="s">
        <v>17</v>
      </c>
      <c r="HE18" s="214">
        <v>45610</v>
      </c>
      <c r="HF18" s="222" t="s">
        <v>4738</v>
      </c>
      <c r="HG18" s="222">
        <v>0</v>
      </c>
      <c r="HH18" s="222" t="s">
        <v>1799</v>
      </c>
      <c r="HI18" s="222" t="s">
        <v>33</v>
      </c>
      <c r="HJ18" s="222">
        <v>2</v>
      </c>
      <c r="HK18" s="222" t="s">
        <v>17</v>
      </c>
      <c r="HL18" s="222" t="s">
        <v>17</v>
      </c>
      <c r="HM18" s="223">
        <v>45610</v>
      </c>
      <c r="HN18" s="221" t="s">
        <v>4744</v>
      </c>
      <c r="HO18" s="224">
        <v>0</v>
      </c>
      <c r="HP18" s="224" t="s">
        <v>1799</v>
      </c>
      <c r="HQ18" s="224" t="s">
        <v>33</v>
      </c>
      <c r="HR18" s="224">
        <v>2</v>
      </c>
      <c r="HS18" s="224" t="s">
        <v>17</v>
      </c>
      <c r="HT18" s="224" t="s">
        <v>17</v>
      </c>
      <c r="HU18" s="214">
        <v>45610</v>
      </c>
      <c r="HV18" s="222" t="s">
        <v>4741</v>
      </c>
      <c r="HW18" s="222">
        <v>0</v>
      </c>
      <c r="HX18" s="222" t="s">
        <v>1799</v>
      </c>
      <c r="HY18" s="222" t="s">
        <v>33</v>
      </c>
      <c r="HZ18" s="222">
        <v>2</v>
      </c>
      <c r="IA18" s="222" t="s">
        <v>17</v>
      </c>
      <c r="IB18" s="222" t="s">
        <v>17</v>
      </c>
      <c r="IC18" s="223">
        <v>45610</v>
      </c>
      <c r="ID18" s="221" t="s">
        <v>4743</v>
      </c>
      <c r="IE18" s="224">
        <v>0</v>
      </c>
      <c r="IF18" s="224" t="s">
        <v>1799</v>
      </c>
      <c r="IG18" s="224" t="s">
        <v>33</v>
      </c>
      <c r="IH18" s="224">
        <v>2</v>
      </c>
      <c r="II18" s="224" t="s">
        <v>17</v>
      </c>
      <c r="IJ18" s="224" t="s">
        <v>17</v>
      </c>
      <c r="IK18" s="214">
        <v>45610</v>
      </c>
      <c r="IL18" s="222" t="s">
        <v>4742</v>
      </c>
      <c r="IM18" s="222">
        <v>1</v>
      </c>
      <c r="IN18" s="222" t="s">
        <v>1799</v>
      </c>
      <c r="IO18" s="222" t="s">
        <v>33</v>
      </c>
      <c r="IP18" s="222">
        <v>2</v>
      </c>
      <c r="IQ18" s="222" t="s">
        <v>17</v>
      </c>
      <c r="IR18" s="222" t="s">
        <v>17</v>
      </c>
      <c r="IS18" s="223">
        <v>45610</v>
      </c>
    </row>
    <row r="19" spans="1:253" s="11" customFormat="1" ht="13.25" customHeight="1" x14ac:dyDescent="0.25">
      <c r="A19" s="11" t="s">
        <v>2569</v>
      </c>
      <c r="B19" s="11" t="s">
        <v>10790</v>
      </c>
      <c r="C19" s="11" t="s">
        <v>2570</v>
      </c>
      <c r="D19" s="11" t="s">
        <v>2405</v>
      </c>
      <c r="E19" s="11" t="s">
        <v>10130</v>
      </c>
      <c r="F19" s="11" t="s">
        <v>2571</v>
      </c>
      <c r="G19" s="212">
        <v>216422000</v>
      </c>
      <c r="H19" s="213" t="s">
        <v>2406</v>
      </c>
      <c r="I19" s="213" t="s">
        <v>723</v>
      </c>
      <c r="J19" s="213">
        <v>2</v>
      </c>
      <c r="K19" s="213" t="s">
        <v>2408</v>
      </c>
      <c r="L19" s="213" t="s">
        <v>2407</v>
      </c>
      <c r="M19" s="214">
        <v>45549</v>
      </c>
      <c r="N19" s="221" t="s">
        <v>2575</v>
      </c>
      <c r="O19" s="216">
        <v>281707</v>
      </c>
      <c r="P19" s="216" t="s">
        <v>2572</v>
      </c>
      <c r="Q19" s="216" t="s">
        <v>723</v>
      </c>
      <c r="R19" s="216">
        <v>2</v>
      </c>
      <c r="S19" s="216" t="s">
        <v>2574</v>
      </c>
      <c r="T19" s="216" t="s">
        <v>2573</v>
      </c>
      <c r="U19" s="217">
        <v>45549</v>
      </c>
      <c r="V19" s="221" t="s">
        <v>2579</v>
      </c>
      <c r="W19" s="213">
        <v>10883000</v>
      </c>
      <c r="X19" s="213" t="s">
        <v>2576</v>
      </c>
      <c r="Y19" s="213" t="s">
        <v>723</v>
      </c>
      <c r="Z19" s="213">
        <v>2</v>
      </c>
      <c r="AA19" s="213" t="s">
        <v>2578</v>
      </c>
      <c r="AB19" s="213" t="s">
        <v>2577</v>
      </c>
      <c r="AC19" s="214">
        <v>45549</v>
      </c>
      <c r="AD19" s="221" t="s">
        <v>2583</v>
      </c>
      <c r="AE19" s="218">
        <v>2398000</v>
      </c>
      <c r="AF19" s="218" t="s">
        <v>2580</v>
      </c>
      <c r="AG19" s="218" t="s">
        <v>404</v>
      </c>
      <c r="AH19" s="218">
        <v>1</v>
      </c>
      <c r="AI19" s="218" t="s">
        <v>2582</v>
      </c>
      <c r="AJ19" s="218" t="s">
        <v>2581</v>
      </c>
      <c r="AK19" s="219">
        <v>45549</v>
      </c>
      <c r="AL19" s="221" t="s">
        <v>2585</v>
      </c>
      <c r="AM19" s="213">
        <v>423000</v>
      </c>
      <c r="AN19" s="213" t="s">
        <v>2580</v>
      </c>
      <c r="AO19" s="213" t="s">
        <v>404</v>
      </c>
      <c r="AP19" s="213">
        <v>1</v>
      </c>
      <c r="AQ19" s="213" t="s">
        <v>2584</v>
      </c>
      <c r="AR19" s="213" t="s">
        <v>2581</v>
      </c>
      <c r="AS19" s="214">
        <v>45549</v>
      </c>
      <c r="AT19" s="222" t="s">
        <v>2588</v>
      </c>
      <c r="AU19" s="218">
        <v>806</v>
      </c>
      <c r="AV19" s="218" t="s">
        <v>2586</v>
      </c>
      <c r="AW19" s="218" t="s">
        <v>723</v>
      </c>
      <c r="AX19" s="218">
        <v>2</v>
      </c>
      <c r="AY19" s="218" t="s">
        <v>2587</v>
      </c>
      <c r="AZ19" s="218" t="s">
        <v>2427</v>
      </c>
      <c r="BA19" s="219">
        <v>45549</v>
      </c>
      <c r="BB19" s="221" t="s">
        <v>2610</v>
      </c>
      <c r="BC19" s="213" t="s">
        <v>17</v>
      </c>
      <c r="BD19" s="213" t="s">
        <v>17</v>
      </c>
      <c r="BE19" s="213" t="s">
        <v>17</v>
      </c>
      <c r="BF19" s="213" t="s">
        <v>17</v>
      </c>
      <c r="BG19" s="213" t="s">
        <v>18</v>
      </c>
      <c r="BH19" s="213" t="s">
        <v>17</v>
      </c>
      <c r="BI19" s="214">
        <v>45549</v>
      </c>
      <c r="BJ19" s="222" t="s">
        <v>2592</v>
      </c>
      <c r="BK19" s="222">
        <v>183</v>
      </c>
      <c r="BL19" s="222" t="s">
        <v>2589</v>
      </c>
      <c r="BM19" s="222" t="s">
        <v>723</v>
      </c>
      <c r="BN19" s="222">
        <v>2</v>
      </c>
      <c r="BO19" s="222" t="s">
        <v>2591</v>
      </c>
      <c r="BP19" s="218" t="s">
        <v>2590</v>
      </c>
      <c r="BQ19" s="223">
        <v>45549</v>
      </c>
      <c r="BR19" s="221" t="s">
        <v>2612</v>
      </c>
      <c r="BS19" s="224">
        <v>301738</v>
      </c>
      <c r="BT19" s="224" t="s">
        <v>2465</v>
      </c>
      <c r="BU19" s="224" t="s">
        <v>723</v>
      </c>
      <c r="BV19" s="224">
        <v>2</v>
      </c>
      <c r="BW19" s="224" t="s">
        <v>2611</v>
      </c>
      <c r="BX19" s="224" t="s">
        <v>2466</v>
      </c>
      <c r="BY19" s="214">
        <v>45549</v>
      </c>
      <c r="BZ19" s="222" t="s">
        <v>2614</v>
      </c>
      <c r="CA19" s="222">
        <v>7542</v>
      </c>
      <c r="CB19" s="222" t="s">
        <v>2469</v>
      </c>
      <c r="CC19" s="222" t="s">
        <v>723</v>
      </c>
      <c r="CD19" s="222">
        <v>2</v>
      </c>
      <c r="CE19" s="222" t="s">
        <v>2613</v>
      </c>
      <c r="CF19" s="222" t="s">
        <v>2470</v>
      </c>
      <c r="CG19" s="223">
        <v>45549</v>
      </c>
      <c r="CH19" s="221" t="s">
        <v>11414</v>
      </c>
      <c r="CI19" s="222" t="e">
        <v>#N/A</v>
      </c>
      <c r="CJ19" s="222" t="e">
        <v>#N/A</v>
      </c>
      <c r="CK19" s="222" t="e">
        <v>#N/A</v>
      </c>
      <c r="CL19" s="222" t="e">
        <v>#N/A</v>
      </c>
      <c r="CM19" s="222" t="e">
        <v>#N/A</v>
      </c>
      <c r="CN19" s="222" t="e">
        <v>#N/A</v>
      </c>
      <c r="CO19" s="225" t="e">
        <v>#N/A</v>
      </c>
      <c r="CP19" s="222" t="s">
        <v>2617</v>
      </c>
      <c r="CQ19" s="224">
        <v>1900000000</v>
      </c>
      <c r="CR19" s="224" t="s">
        <v>2474</v>
      </c>
      <c r="CS19" s="224" t="s">
        <v>22</v>
      </c>
      <c r="CT19" s="224">
        <v>3</v>
      </c>
      <c r="CU19" s="224" t="s">
        <v>2616</v>
      </c>
      <c r="CV19" s="224" t="s">
        <v>2475</v>
      </c>
      <c r="CW19" s="214">
        <v>45549</v>
      </c>
      <c r="CX19" s="222" t="s">
        <v>2595</v>
      </c>
      <c r="CY19" s="218">
        <v>423000</v>
      </c>
      <c r="CZ19" s="218" t="s">
        <v>2580</v>
      </c>
      <c r="DA19" s="218" t="s">
        <v>723</v>
      </c>
      <c r="DB19" s="218">
        <v>2</v>
      </c>
      <c r="DC19" s="218" t="s">
        <v>2600</v>
      </c>
      <c r="DD19" s="218" t="s">
        <v>2581</v>
      </c>
      <c r="DE19" s="220">
        <v>45549</v>
      </c>
      <c r="DF19" s="221" t="s">
        <v>2598</v>
      </c>
      <c r="DG19" s="213">
        <v>8485000</v>
      </c>
      <c r="DH19" s="224" t="s">
        <v>2596</v>
      </c>
      <c r="DI19" s="224" t="s">
        <v>723</v>
      </c>
      <c r="DJ19" s="224">
        <v>2</v>
      </c>
      <c r="DK19" s="224" t="s">
        <v>2551</v>
      </c>
      <c r="DL19" s="224" t="s">
        <v>2597</v>
      </c>
      <c r="DM19" s="214">
        <v>45549</v>
      </c>
      <c r="DN19" s="222" t="s">
        <v>2599</v>
      </c>
      <c r="DO19" s="218">
        <v>1976000</v>
      </c>
      <c r="DP19" s="222" t="s">
        <v>2580</v>
      </c>
      <c r="DQ19" s="222" t="s">
        <v>723</v>
      </c>
      <c r="DR19" s="222">
        <v>2</v>
      </c>
      <c r="DS19" s="222" t="s">
        <v>2553</v>
      </c>
      <c r="DT19" s="222" t="s">
        <v>2581</v>
      </c>
      <c r="DU19" s="223">
        <v>45549</v>
      </c>
      <c r="DV19" s="221" t="s">
        <v>2601</v>
      </c>
      <c r="DW19" s="213">
        <v>423000</v>
      </c>
      <c r="DX19" s="224" t="s">
        <v>2580</v>
      </c>
      <c r="DY19" s="224" t="s">
        <v>723</v>
      </c>
      <c r="DZ19" s="224">
        <v>2</v>
      </c>
      <c r="EA19" s="224" t="s">
        <v>2600</v>
      </c>
      <c r="EB19" s="224" t="s">
        <v>2581</v>
      </c>
      <c r="EC19" s="214">
        <v>45549</v>
      </c>
      <c r="ED19" s="222" t="s">
        <v>2603</v>
      </c>
      <c r="EE19" s="218" t="s">
        <v>17</v>
      </c>
      <c r="EF19" s="222" t="s">
        <v>680</v>
      </c>
      <c r="EG19" s="222" t="s">
        <v>17</v>
      </c>
      <c r="EH19" s="222" t="s">
        <v>17</v>
      </c>
      <c r="EI19" s="222" t="s">
        <v>2602</v>
      </c>
      <c r="EJ19" s="222" t="s">
        <v>17</v>
      </c>
      <c r="EK19" s="223">
        <v>45549</v>
      </c>
      <c r="EL19" s="221" t="s">
        <v>2604</v>
      </c>
      <c r="EM19" s="213" t="s">
        <v>17</v>
      </c>
      <c r="EN19" s="224" t="s">
        <v>680</v>
      </c>
      <c r="EO19" s="224" t="s">
        <v>17</v>
      </c>
      <c r="EP19" s="224" t="s">
        <v>17</v>
      </c>
      <c r="EQ19" s="224" t="s">
        <v>2602</v>
      </c>
      <c r="ER19" s="224" t="s">
        <v>17</v>
      </c>
      <c r="ES19" s="214">
        <v>45549</v>
      </c>
      <c r="ET19" s="222" t="s">
        <v>2593</v>
      </c>
      <c r="EU19" s="222">
        <v>186</v>
      </c>
      <c r="EV19" s="222" t="s">
        <v>2434</v>
      </c>
      <c r="EW19" s="222" t="s">
        <v>22</v>
      </c>
      <c r="EX19" s="222">
        <v>3</v>
      </c>
      <c r="EY19" s="222" t="s">
        <v>2436</v>
      </c>
      <c r="EZ19" s="222" t="s">
        <v>2435</v>
      </c>
      <c r="FA19" s="223">
        <v>45549</v>
      </c>
      <c r="FB19" s="221" t="s">
        <v>2606</v>
      </c>
      <c r="FC19" s="224">
        <v>3</v>
      </c>
      <c r="FD19" s="224" t="s">
        <v>2580</v>
      </c>
      <c r="FE19" s="224" t="s">
        <v>723</v>
      </c>
      <c r="FF19" s="224">
        <v>2</v>
      </c>
      <c r="FG19" s="224" t="s">
        <v>2605</v>
      </c>
      <c r="FH19" s="224" t="s">
        <v>2581</v>
      </c>
      <c r="FI19" s="214">
        <v>45549</v>
      </c>
      <c r="FJ19" s="221" t="s">
        <v>2608</v>
      </c>
      <c r="FK19" s="222" t="s">
        <v>17</v>
      </c>
      <c r="FL19" s="222" t="s">
        <v>2458</v>
      </c>
      <c r="FM19" s="222" t="s">
        <v>404</v>
      </c>
      <c r="FN19" s="222">
        <v>1</v>
      </c>
      <c r="FO19" s="222" t="s">
        <v>2607</v>
      </c>
      <c r="FP19" s="218" t="s">
        <v>2459</v>
      </c>
      <c r="FQ19" s="219">
        <v>45549</v>
      </c>
      <c r="FR19" s="221" t="s">
        <v>2609</v>
      </c>
      <c r="FS19" s="224" t="s">
        <v>17</v>
      </c>
      <c r="FT19" s="224" t="s">
        <v>2458</v>
      </c>
      <c r="FU19" s="224" t="s">
        <v>404</v>
      </c>
      <c r="FV19" s="224">
        <v>1</v>
      </c>
      <c r="FW19" s="224" t="s">
        <v>2607</v>
      </c>
      <c r="FX19" s="224" t="s">
        <v>2459</v>
      </c>
      <c r="FY19" s="214">
        <v>45549</v>
      </c>
      <c r="FZ19" s="222" t="s">
        <v>4748</v>
      </c>
      <c r="GA19" s="222">
        <v>0</v>
      </c>
      <c r="GB19" s="222" t="s">
        <v>1799</v>
      </c>
      <c r="GC19" s="222" t="s">
        <v>33</v>
      </c>
      <c r="GD19" s="222">
        <v>2</v>
      </c>
      <c r="GE19" s="222" t="s">
        <v>17</v>
      </c>
      <c r="GF19" s="222" t="s">
        <v>17</v>
      </c>
      <c r="GG19" s="223">
        <v>45610</v>
      </c>
      <c r="GH19" s="221" t="s">
        <v>4754</v>
      </c>
      <c r="GI19" s="224">
        <v>0</v>
      </c>
      <c r="GJ19" s="224" t="s">
        <v>1799</v>
      </c>
      <c r="GK19" s="224" t="s">
        <v>33</v>
      </c>
      <c r="GL19" s="224">
        <v>2</v>
      </c>
      <c r="GM19" s="224" t="s">
        <v>17</v>
      </c>
      <c r="GN19" s="224" t="s">
        <v>17</v>
      </c>
      <c r="GO19" s="214">
        <v>45610</v>
      </c>
      <c r="GP19" s="222" t="s">
        <v>4749</v>
      </c>
      <c r="GQ19" s="222">
        <v>0</v>
      </c>
      <c r="GR19" s="222" t="s">
        <v>1799</v>
      </c>
      <c r="GS19" s="222" t="s">
        <v>33</v>
      </c>
      <c r="GT19" s="222">
        <v>2</v>
      </c>
      <c r="GU19" s="222" t="s">
        <v>17</v>
      </c>
      <c r="GV19" s="222" t="s">
        <v>17</v>
      </c>
      <c r="GW19" s="223">
        <v>45610</v>
      </c>
      <c r="GX19" s="221" t="s">
        <v>4755</v>
      </c>
      <c r="GY19" s="224">
        <v>0</v>
      </c>
      <c r="GZ19" s="224" t="s">
        <v>1799</v>
      </c>
      <c r="HA19" s="224" t="s">
        <v>33</v>
      </c>
      <c r="HB19" s="224">
        <v>2</v>
      </c>
      <c r="HC19" s="224" t="s">
        <v>17</v>
      </c>
      <c r="HD19" s="224" t="s">
        <v>17</v>
      </c>
      <c r="HE19" s="214">
        <v>45610</v>
      </c>
      <c r="HF19" s="222" t="s">
        <v>4747</v>
      </c>
      <c r="HG19" s="222">
        <v>0</v>
      </c>
      <c r="HH19" s="222" t="s">
        <v>1799</v>
      </c>
      <c r="HI19" s="222" t="s">
        <v>33</v>
      </c>
      <c r="HJ19" s="222">
        <v>2</v>
      </c>
      <c r="HK19" s="222" t="s">
        <v>17</v>
      </c>
      <c r="HL19" s="222" t="s">
        <v>17</v>
      </c>
      <c r="HM19" s="223">
        <v>45610</v>
      </c>
      <c r="HN19" s="221" t="s">
        <v>4753</v>
      </c>
      <c r="HO19" s="224">
        <v>0</v>
      </c>
      <c r="HP19" s="224" t="s">
        <v>1799</v>
      </c>
      <c r="HQ19" s="224" t="s">
        <v>33</v>
      </c>
      <c r="HR19" s="224">
        <v>2</v>
      </c>
      <c r="HS19" s="224" t="s">
        <v>17</v>
      </c>
      <c r="HT19" s="224" t="s">
        <v>17</v>
      </c>
      <c r="HU19" s="214">
        <v>45610</v>
      </c>
      <c r="HV19" s="222" t="s">
        <v>4750</v>
      </c>
      <c r="HW19" s="222">
        <v>0</v>
      </c>
      <c r="HX19" s="222" t="s">
        <v>1799</v>
      </c>
      <c r="HY19" s="222" t="s">
        <v>33</v>
      </c>
      <c r="HZ19" s="222">
        <v>2</v>
      </c>
      <c r="IA19" s="222" t="s">
        <v>17</v>
      </c>
      <c r="IB19" s="222" t="s">
        <v>17</v>
      </c>
      <c r="IC19" s="223">
        <v>45610</v>
      </c>
      <c r="ID19" s="221" t="s">
        <v>4752</v>
      </c>
      <c r="IE19" s="224">
        <v>0</v>
      </c>
      <c r="IF19" s="224" t="s">
        <v>1799</v>
      </c>
      <c r="IG19" s="224" t="s">
        <v>33</v>
      </c>
      <c r="IH19" s="224">
        <v>2</v>
      </c>
      <c r="II19" s="224" t="s">
        <v>17</v>
      </c>
      <c r="IJ19" s="224" t="s">
        <v>17</v>
      </c>
      <c r="IK19" s="214">
        <v>45610</v>
      </c>
      <c r="IL19" s="222" t="s">
        <v>4751</v>
      </c>
      <c r="IM19" s="222">
        <v>2</v>
      </c>
      <c r="IN19" s="222" t="s">
        <v>1799</v>
      </c>
      <c r="IO19" s="222" t="s">
        <v>33</v>
      </c>
      <c r="IP19" s="222">
        <v>2</v>
      </c>
      <c r="IQ19" s="222" t="s">
        <v>17</v>
      </c>
      <c r="IR19" s="222" t="s">
        <v>17</v>
      </c>
      <c r="IS19" s="223">
        <v>45610</v>
      </c>
    </row>
    <row r="20" spans="1:253" s="11" customFormat="1" ht="13.25" customHeight="1" x14ac:dyDescent="0.25">
      <c r="A20" s="11" t="s">
        <v>96</v>
      </c>
      <c r="B20" s="11" t="s">
        <v>10796</v>
      </c>
      <c r="C20" s="11" t="s">
        <v>97</v>
      </c>
      <c r="D20" s="11" t="s">
        <v>98</v>
      </c>
      <c r="E20" s="11" t="s">
        <v>10139</v>
      </c>
      <c r="F20" s="11" t="s">
        <v>1505</v>
      </c>
      <c r="G20" s="212">
        <v>6100000</v>
      </c>
      <c r="H20" s="213" t="s">
        <v>1502</v>
      </c>
      <c r="I20" s="213" t="s">
        <v>723</v>
      </c>
      <c r="J20" s="213">
        <v>2</v>
      </c>
      <c r="K20" s="213" t="s">
        <v>1504</v>
      </c>
      <c r="L20" s="213" t="s">
        <v>1503</v>
      </c>
      <c r="M20" s="214">
        <v>45428</v>
      </c>
      <c r="N20" s="221" t="s">
        <v>1508</v>
      </c>
      <c r="O20" s="216">
        <v>622980</v>
      </c>
      <c r="P20" s="216" t="s">
        <v>1386</v>
      </c>
      <c r="Q20" s="216" t="s">
        <v>723</v>
      </c>
      <c r="R20" s="216">
        <v>2</v>
      </c>
      <c r="S20" s="216" t="s">
        <v>1507</v>
      </c>
      <c r="T20" s="216" t="s">
        <v>1506</v>
      </c>
      <c r="U20" s="217">
        <v>45428</v>
      </c>
      <c r="V20" s="221" t="s">
        <v>1512</v>
      </c>
      <c r="W20" s="213">
        <v>6100000</v>
      </c>
      <c r="X20" s="213" t="s">
        <v>1509</v>
      </c>
      <c r="Y20" s="213" t="s">
        <v>723</v>
      </c>
      <c r="Z20" s="213">
        <v>2</v>
      </c>
      <c r="AA20" s="213" t="s">
        <v>1511</v>
      </c>
      <c r="AB20" s="213" t="s">
        <v>1510</v>
      </c>
      <c r="AC20" s="214">
        <v>45428</v>
      </c>
      <c r="AD20" s="221" t="s">
        <v>1514</v>
      </c>
      <c r="AE20" s="218">
        <v>5118000</v>
      </c>
      <c r="AF20" s="218" t="s">
        <v>1509</v>
      </c>
      <c r="AG20" s="218" t="s">
        <v>723</v>
      </c>
      <c r="AH20" s="218">
        <v>2</v>
      </c>
      <c r="AI20" s="218" t="s">
        <v>1513</v>
      </c>
      <c r="AJ20" s="218" t="s">
        <v>1510</v>
      </c>
      <c r="AK20" s="219">
        <v>45428</v>
      </c>
      <c r="AL20" s="221" t="s">
        <v>9680</v>
      </c>
      <c r="AM20" s="213">
        <v>1159000</v>
      </c>
      <c r="AN20" s="213" t="s">
        <v>9670</v>
      </c>
      <c r="AO20" s="213" t="s">
        <v>404</v>
      </c>
      <c r="AP20" s="213">
        <v>1</v>
      </c>
      <c r="AQ20" s="213" t="s">
        <v>9679</v>
      </c>
      <c r="AR20" s="213" t="s">
        <v>9671</v>
      </c>
      <c r="AS20" s="214">
        <v>45654</v>
      </c>
      <c r="AT20" s="222" t="s">
        <v>1120</v>
      </c>
      <c r="AU20" s="218">
        <v>1</v>
      </c>
      <c r="AV20" s="218" t="s">
        <v>1117</v>
      </c>
      <c r="AW20" s="218" t="s">
        <v>404</v>
      </c>
      <c r="AX20" s="218">
        <v>1</v>
      </c>
      <c r="AY20" s="218" t="s">
        <v>1119</v>
      </c>
      <c r="AZ20" s="218" t="s">
        <v>1118</v>
      </c>
      <c r="BA20" s="219">
        <v>45169</v>
      </c>
      <c r="BB20" s="221" t="s">
        <v>309</v>
      </c>
      <c r="BC20" s="213" t="s">
        <v>17</v>
      </c>
      <c r="BD20" s="213">
        <v>0</v>
      </c>
      <c r="BE20" s="213" t="s">
        <v>33</v>
      </c>
      <c r="BF20" s="213">
        <v>2</v>
      </c>
      <c r="BG20" s="213" t="s">
        <v>308</v>
      </c>
      <c r="BH20" s="213">
        <v>0</v>
      </c>
      <c r="BI20" s="214">
        <v>43522</v>
      </c>
      <c r="BJ20" s="222" t="s">
        <v>9682</v>
      </c>
      <c r="BK20" s="222">
        <v>316</v>
      </c>
      <c r="BL20" s="222" t="s">
        <v>8124</v>
      </c>
      <c r="BM20" s="222" t="s">
        <v>404</v>
      </c>
      <c r="BN20" s="222">
        <v>1</v>
      </c>
      <c r="BO20" s="222" t="s">
        <v>9681</v>
      </c>
      <c r="BP20" s="218" t="s">
        <v>579</v>
      </c>
      <c r="BQ20" s="223">
        <v>45654</v>
      </c>
      <c r="BR20" s="221" t="s">
        <v>100</v>
      </c>
      <c r="BS20" s="224" t="s">
        <v>17</v>
      </c>
      <c r="BT20" s="224">
        <v>0</v>
      </c>
      <c r="BU20" s="224" t="s">
        <v>17</v>
      </c>
      <c r="BV20" s="224" t="s">
        <v>17</v>
      </c>
      <c r="BW20" s="224" t="s">
        <v>99</v>
      </c>
      <c r="BX20" s="224">
        <v>0</v>
      </c>
      <c r="BY20" s="214">
        <v>43508</v>
      </c>
      <c r="BZ20" s="222" t="s">
        <v>101</v>
      </c>
      <c r="CA20" s="222" t="s">
        <v>17</v>
      </c>
      <c r="CB20" s="222">
        <v>0</v>
      </c>
      <c r="CC20" s="222" t="s">
        <v>17</v>
      </c>
      <c r="CD20" s="222" t="s">
        <v>17</v>
      </c>
      <c r="CE20" s="222" t="s">
        <v>99</v>
      </c>
      <c r="CF20" s="222">
        <v>0</v>
      </c>
      <c r="CG20" s="223">
        <v>43508</v>
      </c>
      <c r="CH20" s="221" t="s">
        <v>11415</v>
      </c>
      <c r="CI20" s="222" t="e">
        <v>#N/A</v>
      </c>
      <c r="CJ20" s="222" t="e">
        <v>#N/A</v>
      </c>
      <c r="CK20" s="222" t="e">
        <v>#N/A</v>
      </c>
      <c r="CL20" s="222" t="e">
        <v>#N/A</v>
      </c>
      <c r="CM20" s="222" t="e">
        <v>#N/A</v>
      </c>
      <c r="CN20" s="222" t="e">
        <v>#N/A</v>
      </c>
      <c r="CO20" s="225" t="e">
        <v>#N/A</v>
      </c>
      <c r="CP20" s="222" t="s">
        <v>102</v>
      </c>
      <c r="CQ20" s="224" t="s">
        <v>17</v>
      </c>
      <c r="CR20" s="224">
        <v>0</v>
      </c>
      <c r="CS20" s="224" t="s">
        <v>17</v>
      </c>
      <c r="CT20" s="224" t="s">
        <v>17</v>
      </c>
      <c r="CU20" s="224" t="s">
        <v>99</v>
      </c>
      <c r="CV20" s="224">
        <v>0</v>
      </c>
      <c r="CW20" s="214">
        <v>43508</v>
      </c>
      <c r="CX20" s="222" t="s">
        <v>1516</v>
      </c>
      <c r="CY20" s="218">
        <v>2800000</v>
      </c>
      <c r="CZ20" s="218" t="s">
        <v>1509</v>
      </c>
      <c r="DA20" s="218" t="s">
        <v>723</v>
      </c>
      <c r="DB20" s="218">
        <v>2</v>
      </c>
      <c r="DC20" s="218" t="s">
        <v>1521</v>
      </c>
      <c r="DD20" s="218" t="s">
        <v>1510</v>
      </c>
      <c r="DE20" s="220">
        <v>45428</v>
      </c>
      <c r="DF20" s="221" t="s">
        <v>1518</v>
      </c>
      <c r="DG20" s="213">
        <v>982000</v>
      </c>
      <c r="DH20" s="224" t="s">
        <v>1509</v>
      </c>
      <c r="DI20" s="224" t="s">
        <v>723</v>
      </c>
      <c r="DJ20" s="224">
        <v>2</v>
      </c>
      <c r="DK20" s="224" t="s">
        <v>1517</v>
      </c>
      <c r="DL20" s="224" t="s">
        <v>1510</v>
      </c>
      <c r="DM20" s="214">
        <v>45428</v>
      </c>
      <c r="DN20" s="222" t="s">
        <v>1520</v>
      </c>
      <c r="DO20" s="218">
        <v>2318000</v>
      </c>
      <c r="DP20" s="222" t="s">
        <v>1509</v>
      </c>
      <c r="DQ20" s="222" t="s">
        <v>723</v>
      </c>
      <c r="DR20" s="222">
        <v>2</v>
      </c>
      <c r="DS20" s="222" t="s">
        <v>1519</v>
      </c>
      <c r="DT20" s="222" t="s">
        <v>1510</v>
      </c>
      <c r="DU20" s="223">
        <v>45428</v>
      </c>
      <c r="DV20" s="221" t="s">
        <v>1522</v>
      </c>
      <c r="DW20" s="213">
        <v>2279000</v>
      </c>
      <c r="DX20" s="224" t="s">
        <v>1509</v>
      </c>
      <c r="DY20" s="224" t="s">
        <v>723</v>
      </c>
      <c r="DZ20" s="224">
        <v>2</v>
      </c>
      <c r="EA20" s="224" t="s">
        <v>1521</v>
      </c>
      <c r="EB20" s="224" t="s">
        <v>1510</v>
      </c>
      <c r="EC20" s="214">
        <v>45428</v>
      </c>
      <c r="ED20" s="222" t="s">
        <v>1523</v>
      </c>
      <c r="EE20" s="218">
        <v>521000</v>
      </c>
      <c r="EF20" s="222" t="s">
        <v>1509</v>
      </c>
      <c r="EG20" s="222" t="s">
        <v>723</v>
      </c>
      <c r="EH20" s="222">
        <v>2</v>
      </c>
      <c r="EI20" s="222" t="s">
        <v>1521</v>
      </c>
      <c r="EJ20" s="222" t="s">
        <v>1510</v>
      </c>
      <c r="EK20" s="223">
        <v>45428</v>
      </c>
      <c r="EL20" s="221" t="s">
        <v>1525</v>
      </c>
      <c r="EM20" s="213">
        <v>0</v>
      </c>
      <c r="EN20" s="224" t="s">
        <v>1509</v>
      </c>
      <c r="EO20" s="224" t="s">
        <v>723</v>
      </c>
      <c r="EP20" s="224">
        <v>2</v>
      </c>
      <c r="EQ20" s="224" t="s">
        <v>1524</v>
      </c>
      <c r="ER20" s="224" t="s">
        <v>1510</v>
      </c>
      <c r="ES20" s="214">
        <v>45428</v>
      </c>
      <c r="ET20" s="222" t="s">
        <v>9683</v>
      </c>
      <c r="EU20" s="222">
        <v>316</v>
      </c>
      <c r="EV20" s="222" t="s">
        <v>8124</v>
      </c>
      <c r="EW20" s="222" t="s">
        <v>404</v>
      </c>
      <c r="EX20" s="222">
        <v>1</v>
      </c>
      <c r="EY20" s="222" t="s">
        <v>9681</v>
      </c>
      <c r="EZ20" s="222" t="s">
        <v>579</v>
      </c>
      <c r="FA20" s="223">
        <v>45654</v>
      </c>
      <c r="FB20" s="221" t="s">
        <v>9685</v>
      </c>
      <c r="FC20" s="224">
        <v>4</v>
      </c>
      <c r="FD20" s="224" t="s">
        <v>9670</v>
      </c>
      <c r="FE20" s="224" t="s">
        <v>404</v>
      </c>
      <c r="FF20" s="224">
        <v>1</v>
      </c>
      <c r="FG20" s="224" t="s">
        <v>9684</v>
      </c>
      <c r="FH20" s="224" t="s">
        <v>9671</v>
      </c>
      <c r="FI20" s="214">
        <v>45654</v>
      </c>
      <c r="FJ20" s="221" t="s">
        <v>103</v>
      </c>
      <c r="FK20" s="222" t="s">
        <v>17</v>
      </c>
      <c r="FL20" s="222">
        <v>0</v>
      </c>
      <c r="FM20" s="222" t="s">
        <v>17</v>
      </c>
      <c r="FN20" s="222" t="s">
        <v>17</v>
      </c>
      <c r="FO20" s="222" t="s">
        <v>99</v>
      </c>
      <c r="FP20" s="218">
        <v>0</v>
      </c>
      <c r="FQ20" s="219">
        <v>43508</v>
      </c>
      <c r="FR20" s="221" t="s">
        <v>104</v>
      </c>
      <c r="FS20" s="224" t="s">
        <v>17</v>
      </c>
      <c r="FT20" s="224">
        <v>0</v>
      </c>
      <c r="FU20" s="224" t="s">
        <v>17</v>
      </c>
      <c r="FV20" s="224" t="s">
        <v>17</v>
      </c>
      <c r="FW20" s="224" t="s">
        <v>99</v>
      </c>
      <c r="FX20" s="224">
        <v>0</v>
      </c>
      <c r="FY20" s="214">
        <v>43508</v>
      </c>
      <c r="FZ20" s="222" t="s">
        <v>5481</v>
      </c>
      <c r="GA20" s="222">
        <v>2</v>
      </c>
      <c r="GB20" s="222" t="s">
        <v>1799</v>
      </c>
      <c r="GC20" s="222" t="s">
        <v>33</v>
      </c>
      <c r="GD20" s="222">
        <v>2</v>
      </c>
      <c r="GE20" s="222" t="s">
        <v>17</v>
      </c>
      <c r="GF20" s="222" t="s">
        <v>17</v>
      </c>
      <c r="GG20" s="223">
        <v>45618</v>
      </c>
      <c r="GH20" s="221" t="s">
        <v>5487</v>
      </c>
      <c r="GI20" s="224">
        <v>3</v>
      </c>
      <c r="GJ20" s="224" t="s">
        <v>1799</v>
      </c>
      <c r="GK20" s="224" t="s">
        <v>33</v>
      </c>
      <c r="GL20" s="224">
        <v>2</v>
      </c>
      <c r="GM20" s="224" t="s">
        <v>17</v>
      </c>
      <c r="GN20" s="224" t="s">
        <v>17</v>
      </c>
      <c r="GO20" s="214">
        <v>45618</v>
      </c>
      <c r="GP20" s="222" t="s">
        <v>5482</v>
      </c>
      <c r="GQ20" s="222">
        <v>1</v>
      </c>
      <c r="GR20" s="222" t="s">
        <v>1799</v>
      </c>
      <c r="GS20" s="222" t="s">
        <v>33</v>
      </c>
      <c r="GT20" s="222">
        <v>2</v>
      </c>
      <c r="GU20" s="222" t="s">
        <v>17</v>
      </c>
      <c r="GV20" s="222" t="s">
        <v>17</v>
      </c>
      <c r="GW20" s="223">
        <v>45618</v>
      </c>
      <c r="GX20" s="221" t="s">
        <v>5488</v>
      </c>
      <c r="GY20" s="224">
        <v>3</v>
      </c>
      <c r="GZ20" s="224" t="s">
        <v>1799</v>
      </c>
      <c r="HA20" s="224" t="s">
        <v>33</v>
      </c>
      <c r="HB20" s="224">
        <v>2</v>
      </c>
      <c r="HC20" s="224" t="s">
        <v>17</v>
      </c>
      <c r="HD20" s="224" t="s">
        <v>17</v>
      </c>
      <c r="HE20" s="214">
        <v>45618</v>
      </c>
      <c r="HF20" s="222" t="s">
        <v>5480</v>
      </c>
      <c r="HG20" s="222">
        <v>0</v>
      </c>
      <c r="HH20" s="222" t="s">
        <v>1799</v>
      </c>
      <c r="HI20" s="222" t="s">
        <v>33</v>
      </c>
      <c r="HJ20" s="222">
        <v>2</v>
      </c>
      <c r="HK20" s="222" t="s">
        <v>17</v>
      </c>
      <c r="HL20" s="222" t="s">
        <v>17</v>
      </c>
      <c r="HM20" s="223">
        <v>45618</v>
      </c>
      <c r="HN20" s="221" t="s">
        <v>5486</v>
      </c>
      <c r="HO20" s="224">
        <v>2</v>
      </c>
      <c r="HP20" s="224" t="s">
        <v>1799</v>
      </c>
      <c r="HQ20" s="224" t="s">
        <v>33</v>
      </c>
      <c r="HR20" s="224">
        <v>2</v>
      </c>
      <c r="HS20" s="224" t="s">
        <v>17</v>
      </c>
      <c r="HT20" s="224" t="s">
        <v>17</v>
      </c>
      <c r="HU20" s="214">
        <v>45618</v>
      </c>
      <c r="HV20" s="222" t="s">
        <v>5483</v>
      </c>
      <c r="HW20" s="222">
        <v>3</v>
      </c>
      <c r="HX20" s="222" t="s">
        <v>1799</v>
      </c>
      <c r="HY20" s="222" t="s">
        <v>33</v>
      </c>
      <c r="HZ20" s="222">
        <v>2</v>
      </c>
      <c r="IA20" s="222" t="s">
        <v>17</v>
      </c>
      <c r="IB20" s="222" t="s">
        <v>17</v>
      </c>
      <c r="IC20" s="223">
        <v>45618</v>
      </c>
      <c r="ID20" s="221" t="s">
        <v>5485</v>
      </c>
      <c r="IE20" s="224">
        <v>1</v>
      </c>
      <c r="IF20" s="224" t="s">
        <v>1799</v>
      </c>
      <c r="IG20" s="224" t="s">
        <v>33</v>
      </c>
      <c r="IH20" s="224">
        <v>2</v>
      </c>
      <c r="II20" s="224" t="s">
        <v>17</v>
      </c>
      <c r="IJ20" s="224" t="s">
        <v>17</v>
      </c>
      <c r="IK20" s="214">
        <v>45618</v>
      </c>
      <c r="IL20" s="222" t="s">
        <v>5484</v>
      </c>
      <c r="IM20" s="222">
        <v>3</v>
      </c>
      <c r="IN20" s="222" t="s">
        <v>1799</v>
      </c>
      <c r="IO20" s="222" t="s">
        <v>33</v>
      </c>
      <c r="IP20" s="222">
        <v>2</v>
      </c>
      <c r="IQ20" s="222" t="s">
        <v>17</v>
      </c>
      <c r="IR20" s="222" t="s">
        <v>17</v>
      </c>
      <c r="IS20" s="223">
        <v>45618</v>
      </c>
    </row>
    <row r="21" spans="1:253" s="11" customFormat="1" ht="13.25" customHeight="1" x14ac:dyDescent="0.25">
      <c r="A21" s="11" t="s">
        <v>1130</v>
      </c>
      <c r="B21" s="11" t="s">
        <v>10812</v>
      </c>
      <c r="C21" s="11" t="s">
        <v>1131</v>
      </c>
      <c r="D21" s="11" t="s">
        <v>1132</v>
      </c>
      <c r="E21" s="11" t="s">
        <v>10144</v>
      </c>
      <c r="F21" s="11" t="s">
        <v>2743</v>
      </c>
      <c r="G21" s="212">
        <v>19630000</v>
      </c>
      <c r="H21" s="213" t="s">
        <v>2740</v>
      </c>
      <c r="I21" s="213" t="s">
        <v>723</v>
      </c>
      <c r="J21" s="213">
        <v>2</v>
      </c>
      <c r="K21" s="213" t="s">
        <v>2742</v>
      </c>
      <c r="L21" s="213" t="s">
        <v>2741</v>
      </c>
      <c r="M21" s="214">
        <v>45560</v>
      </c>
      <c r="N21" s="221" t="s">
        <v>2746</v>
      </c>
      <c r="O21" s="216">
        <v>743532</v>
      </c>
      <c r="P21" s="216" t="s">
        <v>2744</v>
      </c>
      <c r="Q21" s="216" t="s">
        <v>404</v>
      </c>
      <c r="R21" s="216">
        <v>1</v>
      </c>
      <c r="S21" s="216" t="s">
        <v>2745</v>
      </c>
      <c r="T21" s="216" t="s">
        <v>2741</v>
      </c>
      <c r="U21" s="217">
        <v>45560</v>
      </c>
      <c r="V21" s="221" t="s">
        <v>2749</v>
      </c>
      <c r="W21" s="213">
        <v>19630000</v>
      </c>
      <c r="X21" s="213" t="s">
        <v>2740</v>
      </c>
      <c r="Y21" s="213" t="s">
        <v>723</v>
      </c>
      <c r="Z21" s="213">
        <v>2</v>
      </c>
      <c r="AA21" s="213" t="s">
        <v>2748</v>
      </c>
      <c r="AB21" s="213" t="s">
        <v>2747</v>
      </c>
      <c r="AC21" s="214">
        <v>45560</v>
      </c>
      <c r="AD21" s="221" t="s">
        <v>2753</v>
      </c>
      <c r="AE21" s="218">
        <v>13131000</v>
      </c>
      <c r="AF21" s="218" t="s">
        <v>2750</v>
      </c>
      <c r="AG21" s="218" t="s">
        <v>723</v>
      </c>
      <c r="AH21" s="218">
        <v>2</v>
      </c>
      <c r="AI21" s="218" t="s">
        <v>2752</v>
      </c>
      <c r="AJ21" s="218" t="s">
        <v>2751</v>
      </c>
      <c r="AK21" s="219">
        <v>45560</v>
      </c>
      <c r="AL21" s="221" t="s">
        <v>2755</v>
      </c>
      <c r="AM21" s="213">
        <v>498000</v>
      </c>
      <c r="AN21" s="213" t="s">
        <v>2487</v>
      </c>
      <c r="AO21" s="213" t="s">
        <v>33</v>
      </c>
      <c r="AP21" s="213">
        <v>2</v>
      </c>
      <c r="AQ21" s="213" t="s">
        <v>2754</v>
      </c>
      <c r="AR21" s="213" t="s">
        <v>2488</v>
      </c>
      <c r="AS21" s="214">
        <v>45560</v>
      </c>
      <c r="AT21" s="222" t="s">
        <v>2756</v>
      </c>
      <c r="AU21" s="218" t="s">
        <v>17</v>
      </c>
      <c r="AV21" s="218" t="s">
        <v>17</v>
      </c>
      <c r="AW21" s="218" t="s">
        <v>17</v>
      </c>
      <c r="AX21" s="218" t="s">
        <v>17</v>
      </c>
      <c r="AY21" s="218" t="s">
        <v>2512</v>
      </c>
      <c r="AZ21" s="218" t="s">
        <v>17</v>
      </c>
      <c r="BA21" s="219">
        <v>45560</v>
      </c>
      <c r="BB21" s="221" t="s">
        <v>2775</v>
      </c>
      <c r="BC21" s="213" t="s">
        <v>17</v>
      </c>
      <c r="BD21" s="213" t="s">
        <v>680</v>
      </c>
      <c r="BE21" s="213" t="s">
        <v>17</v>
      </c>
      <c r="BF21" s="213" t="s">
        <v>17</v>
      </c>
      <c r="BG21" s="213" t="s">
        <v>2512</v>
      </c>
      <c r="BH21" s="213" t="s">
        <v>17</v>
      </c>
      <c r="BI21" s="214">
        <v>45560</v>
      </c>
      <c r="BJ21" s="222" t="s">
        <v>2760</v>
      </c>
      <c r="BK21" s="222">
        <v>2</v>
      </c>
      <c r="BL21" s="222" t="s">
        <v>2757</v>
      </c>
      <c r="BM21" s="222" t="s">
        <v>723</v>
      </c>
      <c r="BN21" s="222">
        <v>2</v>
      </c>
      <c r="BO21" s="222" t="s">
        <v>2759</v>
      </c>
      <c r="BP21" s="218" t="s">
        <v>2758</v>
      </c>
      <c r="BQ21" s="223">
        <v>45560</v>
      </c>
      <c r="BR21" s="221" t="s">
        <v>2776</v>
      </c>
      <c r="BS21" s="224" t="s">
        <v>17</v>
      </c>
      <c r="BT21" s="224" t="s">
        <v>680</v>
      </c>
      <c r="BU21" s="224" t="s">
        <v>17</v>
      </c>
      <c r="BV21" s="224" t="s">
        <v>17</v>
      </c>
      <c r="BW21" s="224" t="s">
        <v>2512</v>
      </c>
      <c r="BX21" s="224" t="s">
        <v>17</v>
      </c>
      <c r="BY21" s="214">
        <v>45560</v>
      </c>
      <c r="BZ21" s="222" t="s">
        <v>2777</v>
      </c>
      <c r="CA21" s="222" t="s">
        <v>17</v>
      </c>
      <c r="CB21" s="222" t="s">
        <v>680</v>
      </c>
      <c r="CC21" s="222" t="s">
        <v>17</v>
      </c>
      <c r="CD21" s="222" t="s">
        <v>17</v>
      </c>
      <c r="CE21" s="222" t="s">
        <v>2512</v>
      </c>
      <c r="CF21" s="222" t="s">
        <v>17</v>
      </c>
      <c r="CG21" s="223">
        <v>45560</v>
      </c>
      <c r="CH21" s="221" t="s">
        <v>11416</v>
      </c>
      <c r="CI21" s="222" t="e">
        <v>#N/A</v>
      </c>
      <c r="CJ21" s="222" t="e">
        <v>#N/A</v>
      </c>
      <c r="CK21" s="222" t="e">
        <v>#N/A</v>
      </c>
      <c r="CL21" s="222" t="e">
        <v>#N/A</v>
      </c>
      <c r="CM21" s="222" t="e">
        <v>#N/A</v>
      </c>
      <c r="CN21" s="222" t="e">
        <v>#N/A</v>
      </c>
      <c r="CO21" s="225" t="e">
        <v>#N/A</v>
      </c>
      <c r="CP21" s="222" t="s">
        <v>2779</v>
      </c>
      <c r="CQ21" s="224" t="s">
        <v>17</v>
      </c>
      <c r="CR21" s="224" t="s">
        <v>680</v>
      </c>
      <c r="CS21" s="224" t="s">
        <v>17</v>
      </c>
      <c r="CT21" s="224" t="s">
        <v>17</v>
      </c>
      <c r="CU21" s="224" t="s">
        <v>2512</v>
      </c>
      <c r="CV21" s="224" t="s">
        <v>17</v>
      </c>
      <c r="CW21" s="214">
        <v>45560</v>
      </c>
      <c r="CX21" s="222" t="s">
        <v>2764</v>
      </c>
      <c r="CY21" s="218">
        <v>278000</v>
      </c>
      <c r="CZ21" s="218" t="s">
        <v>2762</v>
      </c>
      <c r="DA21" s="218" t="s">
        <v>723</v>
      </c>
      <c r="DB21" s="218">
        <v>2</v>
      </c>
      <c r="DC21" s="218" t="s">
        <v>2754</v>
      </c>
      <c r="DD21" s="218" t="s">
        <v>2763</v>
      </c>
      <c r="DE21" s="220">
        <v>45560</v>
      </c>
      <c r="DF21" s="221" t="s">
        <v>2766</v>
      </c>
      <c r="DG21" s="213">
        <v>6498000</v>
      </c>
      <c r="DH21" s="224" t="s">
        <v>2762</v>
      </c>
      <c r="DI21" s="224" t="s">
        <v>723</v>
      </c>
      <c r="DJ21" s="224">
        <v>2</v>
      </c>
      <c r="DK21" s="224" t="s">
        <v>2765</v>
      </c>
      <c r="DL21" s="224" t="s">
        <v>2763</v>
      </c>
      <c r="DM21" s="214">
        <v>45560</v>
      </c>
      <c r="DN21" s="222" t="s">
        <v>2768</v>
      </c>
      <c r="DO21" s="218">
        <v>12853000</v>
      </c>
      <c r="DP21" s="222" t="s">
        <v>2762</v>
      </c>
      <c r="DQ21" s="222" t="s">
        <v>723</v>
      </c>
      <c r="DR21" s="222">
        <v>2</v>
      </c>
      <c r="DS21" s="222" t="s">
        <v>2767</v>
      </c>
      <c r="DT21" s="222" t="s">
        <v>2763</v>
      </c>
      <c r="DU21" s="223">
        <v>45560</v>
      </c>
      <c r="DV21" s="221" t="s">
        <v>2769</v>
      </c>
      <c r="DW21" s="213">
        <v>278000</v>
      </c>
      <c r="DX21" s="224" t="s">
        <v>2762</v>
      </c>
      <c r="DY21" s="224" t="s">
        <v>723</v>
      </c>
      <c r="DZ21" s="224">
        <v>2</v>
      </c>
      <c r="EA21" s="224" t="s">
        <v>2754</v>
      </c>
      <c r="EB21" s="224" t="s">
        <v>2763</v>
      </c>
      <c r="EC21" s="214">
        <v>45560</v>
      </c>
      <c r="ED21" s="222" t="s">
        <v>2770</v>
      </c>
      <c r="EE21" s="218">
        <v>0</v>
      </c>
      <c r="EF21" s="222" t="s">
        <v>680</v>
      </c>
      <c r="EG21" s="222" t="s">
        <v>17</v>
      </c>
      <c r="EH21" s="222" t="s">
        <v>17</v>
      </c>
      <c r="EI21" s="222" t="s">
        <v>2512</v>
      </c>
      <c r="EJ21" s="222" t="s">
        <v>680</v>
      </c>
      <c r="EK21" s="223">
        <v>45560</v>
      </c>
      <c r="EL21" s="221" t="s">
        <v>2771</v>
      </c>
      <c r="EM21" s="213">
        <v>0</v>
      </c>
      <c r="EN21" s="224" t="s">
        <v>17</v>
      </c>
      <c r="EO21" s="224" t="s">
        <v>17</v>
      </c>
      <c r="EP21" s="224" t="s">
        <v>17</v>
      </c>
      <c r="EQ21" s="224" t="s">
        <v>2512</v>
      </c>
      <c r="ER21" s="224" t="s">
        <v>17</v>
      </c>
      <c r="ES21" s="214">
        <v>45560</v>
      </c>
      <c r="ET21" s="222" t="s">
        <v>2761</v>
      </c>
      <c r="EU21" s="222">
        <v>2</v>
      </c>
      <c r="EV21" s="222" t="s">
        <v>2757</v>
      </c>
      <c r="EW21" s="222" t="s">
        <v>723</v>
      </c>
      <c r="EX21" s="222">
        <v>2</v>
      </c>
      <c r="EY21" s="222" t="s">
        <v>2759</v>
      </c>
      <c r="EZ21" s="222" t="s">
        <v>2758</v>
      </c>
      <c r="FA21" s="223">
        <v>45560</v>
      </c>
      <c r="FB21" s="221" t="s">
        <v>2774</v>
      </c>
      <c r="FC21" s="224">
        <v>3</v>
      </c>
      <c r="FD21" s="224" t="s">
        <v>2487</v>
      </c>
      <c r="FE21" s="224" t="s">
        <v>404</v>
      </c>
      <c r="FF21" s="224">
        <v>1</v>
      </c>
      <c r="FG21" s="224" t="s">
        <v>2773</v>
      </c>
      <c r="FH21" s="224" t="s">
        <v>2772</v>
      </c>
      <c r="FI21" s="214">
        <v>45560</v>
      </c>
      <c r="FJ21" s="221" t="s">
        <v>1133</v>
      </c>
      <c r="FK21" s="222" t="s">
        <v>17</v>
      </c>
      <c r="FL21" s="222" t="s">
        <v>17</v>
      </c>
      <c r="FM21" s="222" t="s">
        <v>17</v>
      </c>
      <c r="FN21" s="222" t="s">
        <v>17</v>
      </c>
      <c r="FO21" s="222" t="s">
        <v>1127</v>
      </c>
      <c r="FP21" s="218" t="s">
        <v>17</v>
      </c>
      <c r="FQ21" s="219">
        <v>45199</v>
      </c>
      <c r="FR21" s="221" t="s">
        <v>1134</v>
      </c>
      <c r="FS21" s="224" t="s">
        <v>17</v>
      </c>
      <c r="FT21" s="224" t="s">
        <v>17</v>
      </c>
      <c r="FU21" s="224" t="s">
        <v>17</v>
      </c>
      <c r="FV21" s="224" t="s">
        <v>17</v>
      </c>
      <c r="FW21" s="224" t="s">
        <v>1127</v>
      </c>
      <c r="FX21" s="224" t="s">
        <v>17</v>
      </c>
      <c r="FY21" s="214">
        <v>45199</v>
      </c>
      <c r="FZ21" s="222" t="s">
        <v>5326</v>
      </c>
      <c r="GA21" s="222">
        <v>0</v>
      </c>
      <c r="GB21" s="222" t="s">
        <v>1799</v>
      </c>
      <c r="GC21" s="222" t="s">
        <v>33</v>
      </c>
      <c r="GD21" s="222">
        <v>2</v>
      </c>
      <c r="GE21" s="222" t="s">
        <v>17</v>
      </c>
      <c r="GF21" s="222" t="s">
        <v>17</v>
      </c>
      <c r="GG21" s="223">
        <v>45616</v>
      </c>
      <c r="GH21" s="221" t="s">
        <v>5332</v>
      </c>
      <c r="GI21" s="224">
        <v>0</v>
      </c>
      <c r="GJ21" s="224" t="s">
        <v>1799</v>
      </c>
      <c r="GK21" s="224" t="s">
        <v>33</v>
      </c>
      <c r="GL21" s="224">
        <v>2</v>
      </c>
      <c r="GM21" s="224" t="s">
        <v>17</v>
      </c>
      <c r="GN21" s="224" t="s">
        <v>17</v>
      </c>
      <c r="GO21" s="214">
        <v>45616</v>
      </c>
      <c r="GP21" s="222" t="s">
        <v>5327</v>
      </c>
      <c r="GQ21" s="222">
        <v>0</v>
      </c>
      <c r="GR21" s="222" t="s">
        <v>1799</v>
      </c>
      <c r="GS21" s="222" t="s">
        <v>33</v>
      </c>
      <c r="GT21" s="222">
        <v>2</v>
      </c>
      <c r="GU21" s="222" t="s">
        <v>17</v>
      </c>
      <c r="GV21" s="222" t="s">
        <v>17</v>
      </c>
      <c r="GW21" s="223">
        <v>45616</v>
      </c>
      <c r="GX21" s="221" t="s">
        <v>5333</v>
      </c>
      <c r="GY21" s="224">
        <v>0</v>
      </c>
      <c r="GZ21" s="224" t="s">
        <v>1799</v>
      </c>
      <c r="HA21" s="224" t="s">
        <v>33</v>
      </c>
      <c r="HB21" s="224">
        <v>2</v>
      </c>
      <c r="HC21" s="224" t="s">
        <v>17</v>
      </c>
      <c r="HD21" s="224" t="s">
        <v>17</v>
      </c>
      <c r="HE21" s="214">
        <v>45616</v>
      </c>
      <c r="HF21" s="222" t="s">
        <v>5325</v>
      </c>
      <c r="HG21" s="222">
        <v>0</v>
      </c>
      <c r="HH21" s="222" t="s">
        <v>1799</v>
      </c>
      <c r="HI21" s="222" t="s">
        <v>33</v>
      </c>
      <c r="HJ21" s="222">
        <v>2</v>
      </c>
      <c r="HK21" s="222" t="s">
        <v>17</v>
      </c>
      <c r="HL21" s="222" t="s">
        <v>17</v>
      </c>
      <c r="HM21" s="223">
        <v>45616</v>
      </c>
      <c r="HN21" s="221" t="s">
        <v>5331</v>
      </c>
      <c r="HO21" s="224">
        <v>1</v>
      </c>
      <c r="HP21" s="224" t="s">
        <v>1799</v>
      </c>
      <c r="HQ21" s="224" t="s">
        <v>33</v>
      </c>
      <c r="HR21" s="224">
        <v>2</v>
      </c>
      <c r="HS21" s="224" t="s">
        <v>17</v>
      </c>
      <c r="HT21" s="224" t="s">
        <v>17</v>
      </c>
      <c r="HU21" s="214">
        <v>45616</v>
      </c>
      <c r="HV21" s="222" t="s">
        <v>5328</v>
      </c>
      <c r="HW21" s="222">
        <v>0</v>
      </c>
      <c r="HX21" s="222" t="s">
        <v>1799</v>
      </c>
      <c r="HY21" s="222" t="s">
        <v>33</v>
      </c>
      <c r="HZ21" s="222">
        <v>2</v>
      </c>
      <c r="IA21" s="222" t="s">
        <v>17</v>
      </c>
      <c r="IB21" s="222" t="s">
        <v>17</v>
      </c>
      <c r="IC21" s="223">
        <v>45616</v>
      </c>
      <c r="ID21" s="221" t="s">
        <v>5330</v>
      </c>
      <c r="IE21" s="224">
        <v>2</v>
      </c>
      <c r="IF21" s="224" t="s">
        <v>1799</v>
      </c>
      <c r="IG21" s="224" t="s">
        <v>33</v>
      </c>
      <c r="IH21" s="224">
        <v>2</v>
      </c>
      <c r="II21" s="224" t="s">
        <v>17</v>
      </c>
      <c r="IJ21" s="224" t="s">
        <v>17</v>
      </c>
      <c r="IK21" s="214">
        <v>45616</v>
      </c>
      <c r="IL21" s="222" t="s">
        <v>5329</v>
      </c>
      <c r="IM21" s="222">
        <v>1</v>
      </c>
      <c r="IN21" s="222" t="s">
        <v>1799</v>
      </c>
      <c r="IO21" s="222" t="s">
        <v>33</v>
      </c>
      <c r="IP21" s="222">
        <v>2</v>
      </c>
      <c r="IQ21" s="222" t="s">
        <v>17</v>
      </c>
      <c r="IR21" s="222" t="s">
        <v>17</v>
      </c>
      <c r="IS21" s="223">
        <v>45616</v>
      </c>
    </row>
    <row r="22" spans="1:253" s="11" customFormat="1" ht="13.25" customHeight="1" x14ac:dyDescent="0.25">
      <c r="A22" s="11" t="s">
        <v>121</v>
      </c>
      <c r="B22" s="11" t="s">
        <v>10796</v>
      </c>
      <c r="C22" s="11" t="s">
        <v>122</v>
      </c>
      <c r="D22" s="11" t="s">
        <v>123</v>
      </c>
      <c r="E22" s="11" t="s">
        <v>10149</v>
      </c>
      <c r="F22" s="11" t="s">
        <v>5714</v>
      </c>
      <c r="G22" s="212">
        <v>28800000</v>
      </c>
      <c r="H22" s="213" t="s">
        <v>5711</v>
      </c>
      <c r="I22" s="213" t="s">
        <v>404</v>
      </c>
      <c r="J22" s="213">
        <v>1</v>
      </c>
      <c r="K22" s="213" t="s">
        <v>5713</v>
      </c>
      <c r="L22" s="213" t="s">
        <v>5712</v>
      </c>
      <c r="M22" s="214">
        <v>45626</v>
      </c>
      <c r="N22" s="221" t="s">
        <v>5717</v>
      </c>
      <c r="O22" s="216">
        <v>287300</v>
      </c>
      <c r="P22" s="216" t="s">
        <v>1386</v>
      </c>
      <c r="Q22" s="216" t="s">
        <v>404</v>
      </c>
      <c r="R22" s="216">
        <v>1</v>
      </c>
      <c r="S22" s="216" t="s">
        <v>5716</v>
      </c>
      <c r="T22" s="216" t="s">
        <v>5715</v>
      </c>
      <c r="U22" s="217">
        <v>45626</v>
      </c>
      <c r="V22" s="221" t="s">
        <v>1784</v>
      </c>
      <c r="W22" s="213">
        <v>23123000</v>
      </c>
      <c r="X22" s="213" t="s">
        <v>1739</v>
      </c>
      <c r="Y22" s="213" t="s">
        <v>33</v>
      </c>
      <c r="Z22" s="213">
        <v>2</v>
      </c>
      <c r="AA22" s="213" t="s">
        <v>1688</v>
      </c>
      <c r="AB22" s="213" t="s">
        <v>1740</v>
      </c>
      <c r="AC22" s="214">
        <v>45449</v>
      </c>
      <c r="AD22" s="221" t="s">
        <v>1786</v>
      </c>
      <c r="AE22" s="218">
        <v>3380000</v>
      </c>
      <c r="AF22" s="218" t="s">
        <v>1739</v>
      </c>
      <c r="AG22" s="218" t="s">
        <v>33</v>
      </c>
      <c r="AH22" s="218">
        <v>2</v>
      </c>
      <c r="AI22" s="218" t="s">
        <v>1785</v>
      </c>
      <c r="AJ22" s="218" t="s">
        <v>1740</v>
      </c>
      <c r="AK22" s="219">
        <v>45449</v>
      </c>
      <c r="AL22" s="221" t="s">
        <v>9688</v>
      </c>
      <c r="AM22" s="213">
        <v>2383000</v>
      </c>
      <c r="AN22" s="213" t="s">
        <v>7423</v>
      </c>
      <c r="AO22" s="213" t="s">
        <v>404</v>
      </c>
      <c r="AP22" s="213">
        <v>1</v>
      </c>
      <c r="AQ22" s="213" t="s">
        <v>9687</v>
      </c>
      <c r="AR22" s="213" t="s">
        <v>9686</v>
      </c>
      <c r="AS22" s="214">
        <v>45654</v>
      </c>
      <c r="AT22" s="222" t="s">
        <v>362</v>
      </c>
      <c r="AU22" s="218">
        <v>150</v>
      </c>
      <c r="AV22" s="218" t="s">
        <v>359</v>
      </c>
      <c r="AW22" s="218" t="s">
        <v>33</v>
      </c>
      <c r="AX22" s="218">
        <v>2</v>
      </c>
      <c r="AY22" s="218" t="s">
        <v>361</v>
      </c>
      <c r="AZ22" s="218" t="s">
        <v>360</v>
      </c>
      <c r="BA22" s="219">
        <v>43584</v>
      </c>
      <c r="BB22" s="221" t="s">
        <v>398</v>
      </c>
      <c r="BC22" s="213" t="s">
        <v>17</v>
      </c>
      <c r="BD22" s="213" t="s">
        <v>395</v>
      </c>
      <c r="BE22" s="213" t="s">
        <v>17</v>
      </c>
      <c r="BF22" s="213" t="s">
        <v>17</v>
      </c>
      <c r="BG22" s="213" t="s">
        <v>397</v>
      </c>
      <c r="BH22" s="213" t="s">
        <v>396</v>
      </c>
      <c r="BI22" s="214">
        <v>43642</v>
      </c>
      <c r="BJ22" s="222" t="s">
        <v>9690</v>
      </c>
      <c r="BK22" s="222">
        <v>964</v>
      </c>
      <c r="BL22" s="222" t="s">
        <v>8124</v>
      </c>
      <c r="BM22" s="222" t="s">
        <v>404</v>
      </c>
      <c r="BN22" s="222">
        <v>1</v>
      </c>
      <c r="BO22" s="222" t="s">
        <v>9689</v>
      </c>
      <c r="BP22" s="218" t="s">
        <v>579</v>
      </c>
      <c r="BQ22" s="223">
        <v>45654</v>
      </c>
      <c r="BR22" s="221" t="s">
        <v>420</v>
      </c>
      <c r="BS22" s="224" t="s">
        <v>17</v>
      </c>
      <c r="BT22" s="224" t="s">
        <v>17</v>
      </c>
      <c r="BU22" s="224" t="s">
        <v>17</v>
      </c>
      <c r="BV22" s="224" t="s">
        <v>17</v>
      </c>
      <c r="BW22" s="224" t="s">
        <v>419</v>
      </c>
      <c r="BX22" s="224" t="s">
        <v>17</v>
      </c>
      <c r="BY22" s="214">
        <v>43697</v>
      </c>
      <c r="BZ22" s="222" t="s">
        <v>421</v>
      </c>
      <c r="CA22" s="222" t="s">
        <v>17</v>
      </c>
      <c r="CB22" s="222" t="s">
        <v>17</v>
      </c>
      <c r="CC22" s="222" t="s">
        <v>17</v>
      </c>
      <c r="CD22" s="222" t="s">
        <v>17</v>
      </c>
      <c r="CE22" s="222" t="s">
        <v>419</v>
      </c>
      <c r="CF22" s="222" t="s">
        <v>17</v>
      </c>
      <c r="CG22" s="223">
        <v>43697</v>
      </c>
      <c r="CH22" s="221" t="s">
        <v>11417</v>
      </c>
      <c r="CI22" s="222" t="e">
        <v>#N/A</v>
      </c>
      <c r="CJ22" s="222" t="e">
        <v>#N/A</v>
      </c>
      <c r="CK22" s="222" t="e">
        <v>#N/A</v>
      </c>
      <c r="CL22" s="222" t="e">
        <v>#N/A</v>
      </c>
      <c r="CM22" s="222" t="e">
        <v>#N/A</v>
      </c>
      <c r="CN22" s="222" t="e">
        <v>#N/A</v>
      </c>
      <c r="CO22" s="225" t="e">
        <v>#N/A</v>
      </c>
      <c r="CP22" s="222" t="s">
        <v>422</v>
      </c>
      <c r="CQ22" s="224" t="s">
        <v>17</v>
      </c>
      <c r="CR22" s="224" t="s">
        <v>17</v>
      </c>
      <c r="CS22" s="224" t="s">
        <v>17</v>
      </c>
      <c r="CT22" s="224" t="s">
        <v>17</v>
      </c>
      <c r="CU22" s="224" t="s">
        <v>419</v>
      </c>
      <c r="CV22" s="224" t="s">
        <v>17</v>
      </c>
      <c r="CW22" s="214">
        <v>43697</v>
      </c>
      <c r="CX22" s="222" t="s">
        <v>1788</v>
      </c>
      <c r="CY22" s="218">
        <v>3380000</v>
      </c>
      <c r="CZ22" s="218" t="s">
        <v>1739</v>
      </c>
      <c r="DA22" s="218" t="s">
        <v>33</v>
      </c>
      <c r="DB22" s="218">
        <v>2</v>
      </c>
      <c r="DC22" s="218" t="s">
        <v>1793</v>
      </c>
      <c r="DD22" s="218" t="s">
        <v>1740</v>
      </c>
      <c r="DE22" s="220">
        <v>45449</v>
      </c>
      <c r="DF22" s="221" t="s">
        <v>1790</v>
      </c>
      <c r="DG22" s="213">
        <v>19743000</v>
      </c>
      <c r="DH22" s="224" t="s">
        <v>1739</v>
      </c>
      <c r="DI22" s="224" t="s">
        <v>33</v>
      </c>
      <c r="DJ22" s="224">
        <v>2</v>
      </c>
      <c r="DK22" s="224" t="s">
        <v>1789</v>
      </c>
      <c r="DL22" s="224" t="s">
        <v>1740</v>
      </c>
      <c r="DM22" s="214">
        <v>45449</v>
      </c>
      <c r="DN22" s="222" t="s">
        <v>1792</v>
      </c>
      <c r="DO22" s="218">
        <v>0</v>
      </c>
      <c r="DP22" s="222" t="s">
        <v>1739</v>
      </c>
      <c r="DQ22" s="222" t="s">
        <v>33</v>
      </c>
      <c r="DR22" s="222">
        <v>2</v>
      </c>
      <c r="DS22" s="222" t="s">
        <v>1791</v>
      </c>
      <c r="DT22" s="222" t="s">
        <v>1740</v>
      </c>
      <c r="DU22" s="223">
        <v>45449</v>
      </c>
      <c r="DV22" s="221" t="s">
        <v>1794</v>
      </c>
      <c r="DW22" s="213">
        <v>2247000</v>
      </c>
      <c r="DX22" s="224" t="s">
        <v>1739</v>
      </c>
      <c r="DY22" s="224" t="s">
        <v>33</v>
      </c>
      <c r="DZ22" s="224">
        <v>2</v>
      </c>
      <c r="EA22" s="224" t="s">
        <v>1793</v>
      </c>
      <c r="EB22" s="224" t="s">
        <v>1740</v>
      </c>
      <c r="EC22" s="214">
        <v>45449</v>
      </c>
      <c r="ED22" s="222" t="s">
        <v>1796</v>
      </c>
      <c r="EE22" s="218">
        <v>1133000</v>
      </c>
      <c r="EF22" s="222" t="s">
        <v>1739</v>
      </c>
      <c r="EG22" s="222" t="s">
        <v>33</v>
      </c>
      <c r="EH22" s="222">
        <v>2</v>
      </c>
      <c r="EI22" s="222" t="s">
        <v>1795</v>
      </c>
      <c r="EJ22" s="222" t="s">
        <v>1740</v>
      </c>
      <c r="EK22" s="223">
        <v>45449</v>
      </c>
      <c r="EL22" s="221" t="s">
        <v>1797</v>
      </c>
      <c r="EM22" s="213">
        <v>0</v>
      </c>
      <c r="EN22" s="224" t="s">
        <v>1739</v>
      </c>
      <c r="EO22" s="224" t="s">
        <v>33</v>
      </c>
      <c r="EP22" s="224">
        <v>2</v>
      </c>
      <c r="EQ22" s="224" t="s">
        <v>1768</v>
      </c>
      <c r="ER22" s="224" t="s">
        <v>1740</v>
      </c>
      <c r="ES22" s="214">
        <v>45449</v>
      </c>
      <c r="ET22" s="222" t="s">
        <v>9691</v>
      </c>
      <c r="EU22" s="222">
        <v>964</v>
      </c>
      <c r="EV22" s="222" t="s">
        <v>8124</v>
      </c>
      <c r="EW22" s="222" t="s">
        <v>404</v>
      </c>
      <c r="EX22" s="222">
        <v>1</v>
      </c>
      <c r="EY22" s="222" t="s">
        <v>9689</v>
      </c>
      <c r="EZ22" s="222" t="s">
        <v>579</v>
      </c>
      <c r="FA22" s="223">
        <v>45654</v>
      </c>
      <c r="FB22" s="221" t="s">
        <v>9693</v>
      </c>
      <c r="FC22" s="224">
        <v>4</v>
      </c>
      <c r="FD22" s="224" t="s">
        <v>7423</v>
      </c>
      <c r="FE22" s="224" t="s">
        <v>404</v>
      </c>
      <c r="FF22" s="224">
        <v>1</v>
      </c>
      <c r="FG22" s="224" t="s">
        <v>9692</v>
      </c>
      <c r="FH22" s="224" t="s">
        <v>9686</v>
      </c>
      <c r="FI22" s="214">
        <v>45654</v>
      </c>
      <c r="FJ22" s="221" t="s">
        <v>124</v>
      </c>
      <c r="FK22" s="222" t="s">
        <v>17</v>
      </c>
      <c r="FL22" s="222">
        <v>0</v>
      </c>
      <c r="FM22" s="222" t="s">
        <v>33</v>
      </c>
      <c r="FN22" s="222">
        <v>2</v>
      </c>
      <c r="FO22" s="222">
        <v>0</v>
      </c>
      <c r="FP22" s="218">
        <v>0</v>
      </c>
      <c r="FQ22" s="219">
        <v>43509</v>
      </c>
      <c r="FR22" s="221" t="s">
        <v>423</v>
      </c>
      <c r="FS22" s="224" t="s">
        <v>17</v>
      </c>
      <c r="FT22" s="224" t="s">
        <v>17</v>
      </c>
      <c r="FU22" s="224" t="s">
        <v>17</v>
      </c>
      <c r="FV22" s="224" t="s">
        <v>17</v>
      </c>
      <c r="FW22" s="224" t="s">
        <v>419</v>
      </c>
      <c r="FX22" s="224" t="s">
        <v>17</v>
      </c>
      <c r="FY22" s="214">
        <v>43697</v>
      </c>
      <c r="FZ22" s="222" t="s">
        <v>5335</v>
      </c>
      <c r="GA22" s="222">
        <v>1</v>
      </c>
      <c r="GB22" s="222" t="s">
        <v>1799</v>
      </c>
      <c r="GC22" s="222" t="s">
        <v>33</v>
      </c>
      <c r="GD22" s="222">
        <v>2</v>
      </c>
      <c r="GE22" s="222" t="s">
        <v>17</v>
      </c>
      <c r="GF22" s="222" t="s">
        <v>17</v>
      </c>
      <c r="GG22" s="223">
        <v>45616</v>
      </c>
      <c r="GH22" s="221" t="s">
        <v>5341</v>
      </c>
      <c r="GI22" s="224">
        <v>3</v>
      </c>
      <c r="GJ22" s="224" t="s">
        <v>1799</v>
      </c>
      <c r="GK22" s="224" t="s">
        <v>33</v>
      </c>
      <c r="GL22" s="224">
        <v>2</v>
      </c>
      <c r="GM22" s="224" t="s">
        <v>17</v>
      </c>
      <c r="GN22" s="224" t="s">
        <v>17</v>
      </c>
      <c r="GO22" s="214">
        <v>45616</v>
      </c>
      <c r="GP22" s="222" t="s">
        <v>5336</v>
      </c>
      <c r="GQ22" s="222">
        <v>2</v>
      </c>
      <c r="GR22" s="222" t="s">
        <v>1799</v>
      </c>
      <c r="GS22" s="222" t="s">
        <v>33</v>
      </c>
      <c r="GT22" s="222">
        <v>2</v>
      </c>
      <c r="GU22" s="222" t="s">
        <v>17</v>
      </c>
      <c r="GV22" s="222" t="s">
        <v>17</v>
      </c>
      <c r="GW22" s="223">
        <v>45616</v>
      </c>
      <c r="GX22" s="221" t="s">
        <v>5342</v>
      </c>
      <c r="GY22" s="224">
        <v>3</v>
      </c>
      <c r="GZ22" s="224" t="s">
        <v>1799</v>
      </c>
      <c r="HA22" s="224" t="s">
        <v>33</v>
      </c>
      <c r="HB22" s="224">
        <v>2</v>
      </c>
      <c r="HC22" s="224" t="s">
        <v>17</v>
      </c>
      <c r="HD22" s="224" t="s">
        <v>17</v>
      </c>
      <c r="HE22" s="214">
        <v>45616</v>
      </c>
      <c r="HF22" s="222" t="s">
        <v>5334</v>
      </c>
      <c r="HG22" s="222">
        <v>0</v>
      </c>
      <c r="HH22" s="222" t="s">
        <v>1799</v>
      </c>
      <c r="HI22" s="222" t="s">
        <v>33</v>
      </c>
      <c r="HJ22" s="222">
        <v>2</v>
      </c>
      <c r="HK22" s="222" t="s">
        <v>17</v>
      </c>
      <c r="HL22" s="222" t="s">
        <v>17</v>
      </c>
      <c r="HM22" s="223">
        <v>45616</v>
      </c>
      <c r="HN22" s="221" t="s">
        <v>5340</v>
      </c>
      <c r="HO22" s="224">
        <v>2</v>
      </c>
      <c r="HP22" s="224" t="s">
        <v>1799</v>
      </c>
      <c r="HQ22" s="224" t="s">
        <v>33</v>
      </c>
      <c r="HR22" s="224">
        <v>2</v>
      </c>
      <c r="HS22" s="224" t="s">
        <v>17</v>
      </c>
      <c r="HT22" s="224" t="s">
        <v>17</v>
      </c>
      <c r="HU22" s="214">
        <v>45616</v>
      </c>
      <c r="HV22" s="222" t="s">
        <v>5337</v>
      </c>
      <c r="HW22" s="222">
        <v>3</v>
      </c>
      <c r="HX22" s="222" t="s">
        <v>1799</v>
      </c>
      <c r="HY22" s="222" t="s">
        <v>33</v>
      </c>
      <c r="HZ22" s="222">
        <v>2</v>
      </c>
      <c r="IA22" s="222" t="s">
        <v>17</v>
      </c>
      <c r="IB22" s="222" t="s">
        <v>17</v>
      </c>
      <c r="IC22" s="223">
        <v>45616</v>
      </c>
      <c r="ID22" s="221" t="s">
        <v>5339</v>
      </c>
      <c r="IE22" s="224">
        <v>1</v>
      </c>
      <c r="IF22" s="224" t="s">
        <v>1799</v>
      </c>
      <c r="IG22" s="224" t="s">
        <v>33</v>
      </c>
      <c r="IH22" s="224">
        <v>2</v>
      </c>
      <c r="II22" s="224" t="s">
        <v>17</v>
      </c>
      <c r="IJ22" s="224" t="s">
        <v>17</v>
      </c>
      <c r="IK22" s="214">
        <v>45616</v>
      </c>
      <c r="IL22" s="222" t="s">
        <v>5338</v>
      </c>
      <c r="IM22" s="222">
        <v>3</v>
      </c>
      <c r="IN22" s="222" t="s">
        <v>1799</v>
      </c>
      <c r="IO22" s="222" t="s">
        <v>33</v>
      </c>
      <c r="IP22" s="222">
        <v>2</v>
      </c>
      <c r="IQ22" s="222" t="s">
        <v>17</v>
      </c>
      <c r="IR22" s="222" t="s">
        <v>17</v>
      </c>
      <c r="IS22" s="223">
        <v>45616</v>
      </c>
    </row>
    <row r="23" spans="1:253" s="11" customFormat="1" ht="13.25" customHeight="1" x14ac:dyDescent="0.25">
      <c r="A23" s="11" t="s">
        <v>125</v>
      </c>
      <c r="B23" s="11" t="s">
        <v>10766</v>
      </c>
      <c r="C23" s="11" t="s">
        <v>126</v>
      </c>
      <c r="D23" s="11" t="s">
        <v>123</v>
      </c>
      <c r="E23" s="11" t="s">
        <v>10149</v>
      </c>
      <c r="F23" s="11" t="s">
        <v>5718</v>
      </c>
      <c r="G23" s="212">
        <v>28800000</v>
      </c>
      <c r="H23" s="213" t="s">
        <v>5711</v>
      </c>
      <c r="I23" s="213" t="s">
        <v>404</v>
      </c>
      <c r="J23" s="213">
        <v>1</v>
      </c>
      <c r="K23" s="213" t="s">
        <v>5713</v>
      </c>
      <c r="L23" s="213" t="s">
        <v>5712</v>
      </c>
      <c r="M23" s="214">
        <v>45626</v>
      </c>
      <c r="N23" s="221" t="s">
        <v>5722</v>
      </c>
      <c r="O23" s="216">
        <v>34513</v>
      </c>
      <c r="P23" s="216" t="s">
        <v>5719</v>
      </c>
      <c r="Q23" s="216" t="s">
        <v>723</v>
      </c>
      <c r="R23" s="216">
        <v>2</v>
      </c>
      <c r="S23" s="216" t="s">
        <v>5721</v>
      </c>
      <c r="T23" s="216" t="s">
        <v>5720</v>
      </c>
      <c r="U23" s="217">
        <v>45626</v>
      </c>
      <c r="V23" s="221" t="s">
        <v>1771</v>
      </c>
      <c r="W23" s="213">
        <v>5179000</v>
      </c>
      <c r="X23" s="213" t="s">
        <v>1739</v>
      </c>
      <c r="Y23" s="213" t="s">
        <v>33</v>
      </c>
      <c r="Z23" s="213">
        <v>2</v>
      </c>
      <c r="AA23" s="213" t="s">
        <v>1770</v>
      </c>
      <c r="AB23" s="213" t="s">
        <v>1740</v>
      </c>
      <c r="AC23" s="214">
        <v>45449</v>
      </c>
      <c r="AD23" s="221" t="s">
        <v>1773</v>
      </c>
      <c r="AE23" s="218">
        <v>1185000</v>
      </c>
      <c r="AF23" s="218" t="s">
        <v>1739</v>
      </c>
      <c r="AG23" s="218" t="s">
        <v>33</v>
      </c>
      <c r="AH23" s="218">
        <v>2</v>
      </c>
      <c r="AI23" s="218" t="s">
        <v>1772</v>
      </c>
      <c r="AJ23" s="218" t="s">
        <v>1740</v>
      </c>
      <c r="AK23" s="219">
        <v>45449</v>
      </c>
      <c r="AL23" s="221" t="s">
        <v>9695</v>
      </c>
      <c r="AM23" s="213">
        <v>794000</v>
      </c>
      <c r="AN23" s="213" t="s">
        <v>7423</v>
      </c>
      <c r="AO23" s="213" t="s">
        <v>404</v>
      </c>
      <c r="AP23" s="213">
        <v>1</v>
      </c>
      <c r="AQ23" s="213" t="s">
        <v>9694</v>
      </c>
      <c r="AR23" s="213" t="s">
        <v>9686</v>
      </c>
      <c r="AS23" s="214">
        <v>45654</v>
      </c>
      <c r="AT23" s="222" t="s">
        <v>428</v>
      </c>
      <c r="AU23" s="218" t="s">
        <v>17</v>
      </c>
      <c r="AV23" s="218" t="s">
        <v>424</v>
      </c>
      <c r="AW23" s="218" t="s">
        <v>17</v>
      </c>
      <c r="AX23" s="218" t="s">
        <v>17</v>
      </c>
      <c r="AY23" s="218" t="s">
        <v>427</v>
      </c>
      <c r="AZ23" s="218" t="s">
        <v>424</v>
      </c>
      <c r="BA23" s="219">
        <v>43697</v>
      </c>
      <c r="BB23" s="221" t="s">
        <v>426</v>
      </c>
      <c r="BC23" s="213" t="s">
        <v>17</v>
      </c>
      <c r="BD23" s="213" t="s">
        <v>424</v>
      </c>
      <c r="BE23" s="213" t="s">
        <v>17</v>
      </c>
      <c r="BF23" s="213" t="s">
        <v>17</v>
      </c>
      <c r="BG23" s="213" t="s">
        <v>425</v>
      </c>
      <c r="BH23" s="213" t="s">
        <v>424</v>
      </c>
      <c r="BI23" s="214">
        <v>43697</v>
      </c>
      <c r="BJ23" s="222" t="s">
        <v>9697</v>
      </c>
      <c r="BK23" s="222">
        <v>356</v>
      </c>
      <c r="BL23" s="222" t="s">
        <v>8124</v>
      </c>
      <c r="BM23" s="222" t="s">
        <v>404</v>
      </c>
      <c r="BN23" s="222">
        <v>1</v>
      </c>
      <c r="BO23" s="222" t="s">
        <v>9696</v>
      </c>
      <c r="BP23" s="218" t="s">
        <v>579</v>
      </c>
      <c r="BQ23" s="223">
        <v>45654</v>
      </c>
      <c r="BR23" s="221" t="s">
        <v>127</v>
      </c>
      <c r="BS23" s="224" t="s">
        <v>17</v>
      </c>
      <c r="BT23" s="224">
        <v>0</v>
      </c>
      <c r="BU23" s="224" t="s">
        <v>33</v>
      </c>
      <c r="BV23" s="224">
        <v>2</v>
      </c>
      <c r="BW23" s="224">
        <v>0</v>
      </c>
      <c r="BX23" s="224">
        <v>0</v>
      </c>
      <c r="BY23" s="214">
        <v>43509</v>
      </c>
      <c r="BZ23" s="222" t="s">
        <v>128</v>
      </c>
      <c r="CA23" s="222" t="s">
        <v>17</v>
      </c>
      <c r="CB23" s="222">
        <v>0</v>
      </c>
      <c r="CC23" s="222" t="s">
        <v>17</v>
      </c>
      <c r="CD23" s="222" t="s">
        <v>17</v>
      </c>
      <c r="CE23" s="222">
        <v>0</v>
      </c>
      <c r="CF23" s="222">
        <v>0</v>
      </c>
      <c r="CG23" s="223">
        <v>43509</v>
      </c>
      <c r="CH23" s="221" t="s">
        <v>11418</v>
      </c>
      <c r="CI23" s="222" t="e">
        <v>#N/A</v>
      </c>
      <c r="CJ23" s="222" t="e">
        <v>#N/A</v>
      </c>
      <c r="CK23" s="222" t="e">
        <v>#N/A</v>
      </c>
      <c r="CL23" s="222" t="e">
        <v>#N/A</v>
      </c>
      <c r="CM23" s="222" t="e">
        <v>#N/A</v>
      </c>
      <c r="CN23" s="222" t="e">
        <v>#N/A</v>
      </c>
      <c r="CO23" s="225" t="e">
        <v>#N/A</v>
      </c>
      <c r="CP23" s="222" t="s">
        <v>132</v>
      </c>
      <c r="CQ23" s="224">
        <v>5.2</v>
      </c>
      <c r="CR23" s="224" t="s">
        <v>129</v>
      </c>
      <c r="CS23" s="224" t="s">
        <v>33</v>
      </c>
      <c r="CT23" s="224">
        <v>2</v>
      </c>
      <c r="CU23" s="224" t="s">
        <v>131</v>
      </c>
      <c r="CV23" s="224" t="s">
        <v>130</v>
      </c>
      <c r="CW23" s="214">
        <v>43509</v>
      </c>
      <c r="CX23" s="222" t="s">
        <v>1775</v>
      </c>
      <c r="CY23" s="218">
        <v>1184000</v>
      </c>
      <c r="CZ23" s="218" t="s">
        <v>1739</v>
      </c>
      <c r="DA23" s="218" t="s">
        <v>33</v>
      </c>
      <c r="DB23" s="218">
        <v>2</v>
      </c>
      <c r="DC23" s="218" t="s">
        <v>1779</v>
      </c>
      <c r="DD23" s="218" t="s">
        <v>1740</v>
      </c>
      <c r="DE23" s="220">
        <v>45449</v>
      </c>
      <c r="DF23" s="221" t="s">
        <v>1777</v>
      </c>
      <c r="DG23" s="213">
        <v>3994000</v>
      </c>
      <c r="DH23" s="224" t="s">
        <v>1739</v>
      </c>
      <c r="DI23" s="224" t="s">
        <v>33</v>
      </c>
      <c r="DJ23" s="224">
        <v>2</v>
      </c>
      <c r="DK23" s="224" t="s">
        <v>1776</v>
      </c>
      <c r="DL23" s="224" t="s">
        <v>1740</v>
      </c>
      <c r="DM23" s="214">
        <v>45449</v>
      </c>
      <c r="DN23" s="222" t="s">
        <v>1778</v>
      </c>
      <c r="DO23" s="218">
        <v>0</v>
      </c>
      <c r="DP23" s="222" t="s">
        <v>1739</v>
      </c>
      <c r="DQ23" s="222" t="s">
        <v>33</v>
      </c>
      <c r="DR23" s="222">
        <v>2</v>
      </c>
      <c r="DS23" s="222" t="s">
        <v>1496</v>
      </c>
      <c r="DT23" s="222" t="s">
        <v>1740</v>
      </c>
      <c r="DU23" s="223">
        <v>45449</v>
      </c>
      <c r="DV23" s="221" t="s">
        <v>1780</v>
      </c>
      <c r="DW23" s="213">
        <v>379000</v>
      </c>
      <c r="DX23" s="224" t="s">
        <v>1739</v>
      </c>
      <c r="DY23" s="224" t="s">
        <v>33</v>
      </c>
      <c r="DZ23" s="224">
        <v>2</v>
      </c>
      <c r="EA23" s="224" t="s">
        <v>1779</v>
      </c>
      <c r="EB23" s="224" t="s">
        <v>1740</v>
      </c>
      <c r="EC23" s="214">
        <v>45449</v>
      </c>
      <c r="ED23" s="222" t="s">
        <v>1782</v>
      </c>
      <c r="EE23" s="218">
        <v>805000</v>
      </c>
      <c r="EF23" s="222" t="s">
        <v>1739</v>
      </c>
      <c r="EG23" s="222" t="s">
        <v>33</v>
      </c>
      <c r="EH23" s="222">
        <v>2</v>
      </c>
      <c r="EI23" s="222" t="s">
        <v>1781</v>
      </c>
      <c r="EJ23" s="222" t="s">
        <v>1740</v>
      </c>
      <c r="EK23" s="223">
        <v>45449</v>
      </c>
      <c r="EL23" s="221" t="s">
        <v>1783</v>
      </c>
      <c r="EM23" s="213">
        <v>0</v>
      </c>
      <c r="EN23" s="224" t="s">
        <v>1739</v>
      </c>
      <c r="EO23" s="224" t="s">
        <v>33</v>
      </c>
      <c r="EP23" s="224">
        <v>2</v>
      </c>
      <c r="EQ23" s="224" t="s">
        <v>1768</v>
      </c>
      <c r="ER23" s="224" t="s">
        <v>1740</v>
      </c>
      <c r="ES23" s="214">
        <v>45449</v>
      </c>
      <c r="ET23" s="222" t="s">
        <v>9698</v>
      </c>
      <c r="EU23" s="222">
        <v>964</v>
      </c>
      <c r="EV23" s="222" t="s">
        <v>8124</v>
      </c>
      <c r="EW23" s="222" t="s">
        <v>404</v>
      </c>
      <c r="EX23" s="222">
        <v>1</v>
      </c>
      <c r="EY23" s="222" t="s">
        <v>9689</v>
      </c>
      <c r="EZ23" s="222" t="s">
        <v>579</v>
      </c>
      <c r="FA23" s="223">
        <v>45654</v>
      </c>
      <c r="FB23" s="221" t="s">
        <v>9700</v>
      </c>
      <c r="FC23" s="224">
        <v>3</v>
      </c>
      <c r="FD23" s="224" t="s">
        <v>7423</v>
      </c>
      <c r="FE23" s="224" t="s">
        <v>404</v>
      </c>
      <c r="FF23" s="224">
        <v>1</v>
      </c>
      <c r="FG23" s="224" t="s">
        <v>9699</v>
      </c>
      <c r="FH23" s="224" t="s">
        <v>9686</v>
      </c>
      <c r="FI23" s="214">
        <v>45654</v>
      </c>
      <c r="FJ23" s="221" t="s">
        <v>133</v>
      </c>
      <c r="FK23" s="222" t="s">
        <v>17</v>
      </c>
      <c r="FL23" s="222">
        <v>0</v>
      </c>
      <c r="FM23" s="222" t="s">
        <v>33</v>
      </c>
      <c r="FN23" s="222">
        <v>2</v>
      </c>
      <c r="FO23" s="222">
        <v>0</v>
      </c>
      <c r="FP23" s="218">
        <v>0</v>
      </c>
      <c r="FQ23" s="219">
        <v>43509</v>
      </c>
      <c r="FR23" s="221" t="s">
        <v>134</v>
      </c>
      <c r="FS23" s="224" t="s">
        <v>17</v>
      </c>
      <c r="FT23" s="224">
        <v>0</v>
      </c>
      <c r="FU23" s="224" t="s">
        <v>33</v>
      </c>
      <c r="FV23" s="224">
        <v>2</v>
      </c>
      <c r="FW23" s="224">
        <v>0</v>
      </c>
      <c r="FX23" s="224">
        <v>0</v>
      </c>
      <c r="FY23" s="214">
        <v>43509</v>
      </c>
      <c r="FZ23" s="222" t="s">
        <v>5344</v>
      </c>
      <c r="GA23" s="222">
        <v>1</v>
      </c>
      <c r="GB23" s="222" t="s">
        <v>1799</v>
      </c>
      <c r="GC23" s="222" t="s">
        <v>33</v>
      </c>
      <c r="GD23" s="222">
        <v>2</v>
      </c>
      <c r="GE23" s="222" t="s">
        <v>17</v>
      </c>
      <c r="GF23" s="222" t="s">
        <v>17</v>
      </c>
      <c r="GG23" s="223">
        <v>45616</v>
      </c>
      <c r="GH23" s="221" t="s">
        <v>5350</v>
      </c>
      <c r="GI23" s="224">
        <v>2</v>
      </c>
      <c r="GJ23" s="224" t="s">
        <v>1799</v>
      </c>
      <c r="GK23" s="224" t="s">
        <v>33</v>
      </c>
      <c r="GL23" s="224">
        <v>2</v>
      </c>
      <c r="GM23" s="224" t="s">
        <v>17</v>
      </c>
      <c r="GN23" s="224" t="s">
        <v>17</v>
      </c>
      <c r="GO23" s="214">
        <v>45616</v>
      </c>
      <c r="GP23" s="222" t="s">
        <v>5345</v>
      </c>
      <c r="GQ23" s="222">
        <v>0</v>
      </c>
      <c r="GR23" s="222" t="s">
        <v>1799</v>
      </c>
      <c r="GS23" s="222" t="s">
        <v>33</v>
      </c>
      <c r="GT23" s="222">
        <v>2</v>
      </c>
      <c r="GU23" s="222" t="s">
        <v>17</v>
      </c>
      <c r="GV23" s="222" t="s">
        <v>17</v>
      </c>
      <c r="GW23" s="223">
        <v>45616</v>
      </c>
      <c r="GX23" s="221" t="s">
        <v>5351</v>
      </c>
      <c r="GY23" s="224">
        <v>0</v>
      </c>
      <c r="GZ23" s="224" t="s">
        <v>1799</v>
      </c>
      <c r="HA23" s="224" t="s">
        <v>33</v>
      </c>
      <c r="HB23" s="224">
        <v>2</v>
      </c>
      <c r="HC23" s="224" t="s">
        <v>17</v>
      </c>
      <c r="HD23" s="224" t="s">
        <v>17</v>
      </c>
      <c r="HE23" s="214">
        <v>45616</v>
      </c>
      <c r="HF23" s="222" t="s">
        <v>5343</v>
      </c>
      <c r="HG23" s="222">
        <v>0</v>
      </c>
      <c r="HH23" s="222" t="s">
        <v>1799</v>
      </c>
      <c r="HI23" s="222" t="s">
        <v>33</v>
      </c>
      <c r="HJ23" s="222">
        <v>2</v>
      </c>
      <c r="HK23" s="222" t="s">
        <v>17</v>
      </c>
      <c r="HL23" s="222" t="s">
        <v>17</v>
      </c>
      <c r="HM23" s="223">
        <v>45616</v>
      </c>
      <c r="HN23" s="221" t="s">
        <v>5349</v>
      </c>
      <c r="HO23" s="224">
        <v>0</v>
      </c>
      <c r="HP23" s="224" t="s">
        <v>1799</v>
      </c>
      <c r="HQ23" s="224" t="s">
        <v>33</v>
      </c>
      <c r="HR23" s="224">
        <v>2</v>
      </c>
      <c r="HS23" s="224" t="s">
        <v>17</v>
      </c>
      <c r="HT23" s="224" t="s">
        <v>17</v>
      </c>
      <c r="HU23" s="214">
        <v>45616</v>
      </c>
      <c r="HV23" s="222" t="s">
        <v>5346</v>
      </c>
      <c r="HW23" s="222">
        <v>3</v>
      </c>
      <c r="HX23" s="222" t="s">
        <v>1799</v>
      </c>
      <c r="HY23" s="222" t="s">
        <v>33</v>
      </c>
      <c r="HZ23" s="222">
        <v>2</v>
      </c>
      <c r="IA23" s="222" t="s">
        <v>17</v>
      </c>
      <c r="IB23" s="222" t="s">
        <v>17</v>
      </c>
      <c r="IC23" s="223">
        <v>45616</v>
      </c>
      <c r="ID23" s="221" t="s">
        <v>5348</v>
      </c>
      <c r="IE23" s="224">
        <v>1</v>
      </c>
      <c r="IF23" s="224" t="s">
        <v>1799</v>
      </c>
      <c r="IG23" s="224" t="s">
        <v>33</v>
      </c>
      <c r="IH23" s="224">
        <v>2</v>
      </c>
      <c r="II23" s="224" t="s">
        <v>17</v>
      </c>
      <c r="IJ23" s="224" t="s">
        <v>17</v>
      </c>
      <c r="IK23" s="214">
        <v>45616</v>
      </c>
      <c r="IL23" s="222" t="s">
        <v>5347</v>
      </c>
      <c r="IM23" s="222">
        <v>3</v>
      </c>
      <c r="IN23" s="222" t="s">
        <v>1799</v>
      </c>
      <c r="IO23" s="222" t="s">
        <v>33</v>
      </c>
      <c r="IP23" s="222">
        <v>2</v>
      </c>
      <c r="IQ23" s="222" t="s">
        <v>17</v>
      </c>
      <c r="IR23" s="222" t="s">
        <v>17</v>
      </c>
      <c r="IS23" s="223">
        <v>45616</v>
      </c>
    </row>
    <row r="24" spans="1:253" s="11" customFormat="1" ht="13.25" customHeight="1" x14ac:dyDescent="0.25">
      <c r="A24" s="11" t="s">
        <v>135</v>
      </c>
      <c r="B24" s="11" t="s">
        <v>10766</v>
      </c>
      <c r="C24" s="11" t="s">
        <v>136</v>
      </c>
      <c r="D24" s="11" t="s">
        <v>123</v>
      </c>
      <c r="E24" s="11" t="s">
        <v>10149</v>
      </c>
      <c r="F24" s="11" t="s">
        <v>5723</v>
      </c>
      <c r="G24" s="212">
        <v>28800000</v>
      </c>
      <c r="H24" s="213" t="s">
        <v>5711</v>
      </c>
      <c r="I24" s="213" t="s">
        <v>404</v>
      </c>
      <c r="J24" s="213">
        <v>1</v>
      </c>
      <c r="K24" s="213" t="s">
        <v>5713</v>
      </c>
      <c r="L24" s="213" t="s">
        <v>5712</v>
      </c>
      <c r="M24" s="214">
        <v>45626</v>
      </c>
      <c r="N24" s="221" t="s">
        <v>5726</v>
      </c>
      <c r="O24" s="216">
        <v>88019</v>
      </c>
      <c r="P24" s="216" t="s">
        <v>5719</v>
      </c>
      <c r="Q24" s="216" t="s">
        <v>723</v>
      </c>
      <c r="R24" s="216">
        <v>2</v>
      </c>
      <c r="S24" s="216" t="s">
        <v>5725</v>
      </c>
      <c r="T24" s="216" t="s">
        <v>5724</v>
      </c>
      <c r="U24" s="217">
        <v>45626</v>
      </c>
      <c r="V24" s="221" t="s">
        <v>1756</v>
      </c>
      <c r="W24" s="213">
        <v>12662000</v>
      </c>
      <c r="X24" s="213" t="s">
        <v>1739</v>
      </c>
      <c r="Y24" s="213" t="s">
        <v>723</v>
      </c>
      <c r="Z24" s="213">
        <v>2</v>
      </c>
      <c r="AA24" s="213" t="s">
        <v>1755</v>
      </c>
      <c r="AB24" s="213" t="s">
        <v>1740</v>
      </c>
      <c r="AC24" s="214">
        <v>45449</v>
      </c>
      <c r="AD24" s="221" t="s">
        <v>1758</v>
      </c>
      <c r="AE24" s="218">
        <v>1820000</v>
      </c>
      <c r="AF24" s="218" t="s">
        <v>1739</v>
      </c>
      <c r="AG24" s="218" t="s">
        <v>723</v>
      </c>
      <c r="AH24" s="218">
        <v>2</v>
      </c>
      <c r="AI24" s="218" t="s">
        <v>1757</v>
      </c>
      <c r="AJ24" s="218" t="s">
        <v>1740</v>
      </c>
      <c r="AK24" s="219">
        <v>45449</v>
      </c>
      <c r="AL24" s="221" t="s">
        <v>9702</v>
      </c>
      <c r="AM24" s="213">
        <v>1318000</v>
      </c>
      <c r="AN24" s="213" t="s">
        <v>7423</v>
      </c>
      <c r="AO24" s="213" t="s">
        <v>404</v>
      </c>
      <c r="AP24" s="213">
        <v>1</v>
      </c>
      <c r="AQ24" s="213" t="s">
        <v>9701</v>
      </c>
      <c r="AR24" s="213" t="s">
        <v>9686</v>
      </c>
      <c r="AS24" s="214">
        <v>45654</v>
      </c>
      <c r="AT24" s="222" t="s">
        <v>433</v>
      </c>
      <c r="AU24" s="218" t="s">
        <v>17</v>
      </c>
      <c r="AV24" s="218" t="s">
        <v>424</v>
      </c>
      <c r="AW24" s="218" t="s">
        <v>17</v>
      </c>
      <c r="AX24" s="218" t="s">
        <v>17</v>
      </c>
      <c r="AY24" s="218" t="s">
        <v>427</v>
      </c>
      <c r="AZ24" s="218" t="s">
        <v>424</v>
      </c>
      <c r="BA24" s="219">
        <v>43697</v>
      </c>
      <c r="BB24" s="221" t="s">
        <v>399</v>
      </c>
      <c r="BC24" s="213" t="s">
        <v>17</v>
      </c>
      <c r="BD24" s="213" t="s">
        <v>395</v>
      </c>
      <c r="BE24" s="213" t="s">
        <v>17</v>
      </c>
      <c r="BF24" s="213" t="s">
        <v>17</v>
      </c>
      <c r="BG24" s="213" t="s">
        <v>397</v>
      </c>
      <c r="BH24" s="213" t="s">
        <v>396</v>
      </c>
      <c r="BI24" s="214">
        <v>43642</v>
      </c>
      <c r="BJ24" s="222" t="s">
        <v>9704</v>
      </c>
      <c r="BK24" s="222">
        <v>607</v>
      </c>
      <c r="BL24" s="222" t="s">
        <v>8124</v>
      </c>
      <c r="BM24" s="222" t="s">
        <v>404</v>
      </c>
      <c r="BN24" s="222">
        <v>1</v>
      </c>
      <c r="BO24" s="222" t="s">
        <v>9703</v>
      </c>
      <c r="BP24" s="218" t="s">
        <v>579</v>
      </c>
      <c r="BQ24" s="223">
        <v>45654</v>
      </c>
      <c r="BR24" s="221" t="s">
        <v>430</v>
      </c>
      <c r="BS24" s="224" t="s">
        <v>17</v>
      </c>
      <c r="BT24" s="224" t="s">
        <v>424</v>
      </c>
      <c r="BU24" s="224" t="s">
        <v>17</v>
      </c>
      <c r="BV24" s="224" t="s">
        <v>17</v>
      </c>
      <c r="BW24" s="224" t="s">
        <v>429</v>
      </c>
      <c r="BX24" s="224" t="s">
        <v>424</v>
      </c>
      <c r="BY24" s="214">
        <v>43697</v>
      </c>
      <c r="BZ24" s="222" t="s">
        <v>431</v>
      </c>
      <c r="CA24" s="222" t="s">
        <v>17</v>
      </c>
      <c r="CB24" s="222" t="s">
        <v>424</v>
      </c>
      <c r="CC24" s="222" t="s">
        <v>17</v>
      </c>
      <c r="CD24" s="222" t="s">
        <v>17</v>
      </c>
      <c r="CE24" s="222" t="s">
        <v>429</v>
      </c>
      <c r="CF24" s="222" t="s">
        <v>424</v>
      </c>
      <c r="CG24" s="223">
        <v>43697</v>
      </c>
      <c r="CH24" s="221" t="s">
        <v>11419</v>
      </c>
      <c r="CI24" s="222" t="e">
        <v>#N/A</v>
      </c>
      <c r="CJ24" s="222" t="e">
        <v>#N/A</v>
      </c>
      <c r="CK24" s="222" t="e">
        <v>#N/A</v>
      </c>
      <c r="CL24" s="222" t="e">
        <v>#N/A</v>
      </c>
      <c r="CM24" s="222" t="e">
        <v>#N/A</v>
      </c>
      <c r="CN24" s="222" t="e">
        <v>#N/A</v>
      </c>
      <c r="CO24" s="225" t="e">
        <v>#N/A</v>
      </c>
      <c r="CP24" s="222" t="s">
        <v>432</v>
      </c>
      <c r="CQ24" s="224" t="s">
        <v>17</v>
      </c>
      <c r="CR24" s="224" t="s">
        <v>424</v>
      </c>
      <c r="CS24" s="224" t="s">
        <v>17</v>
      </c>
      <c r="CT24" s="224" t="s">
        <v>17</v>
      </c>
      <c r="CU24" s="224" t="s">
        <v>429</v>
      </c>
      <c r="CV24" s="224" t="s">
        <v>424</v>
      </c>
      <c r="CW24" s="214">
        <v>43697</v>
      </c>
      <c r="CX24" s="222" t="s">
        <v>1760</v>
      </c>
      <c r="CY24" s="218">
        <v>1820000</v>
      </c>
      <c r="CZ24" s="218" t="s">
        <v>1739</v>
      </c>
      <c r="DA24" s="218" t="s">
        <v>723</v>
      </c>
      <c r="DB24" s="218">
        <v>2</v>
      </c>
      <c r="DC24" s="218" t="s">
        <v>1764</v>
      </c>
      <c r="DD24" s="218" t="s">
        <v>1740</v>
      </c>
      <c r="DE24" s="220">
        <v>45449</v>
      </c>
      <c r="DF24" s="221" t="s">
        <v>1762</v>
      </c>
      <c r="DG24" s="213">
        <v>10842000</v>
      </c>
      <c r="DH24" s="224" t="s">
        <v>1739</v>
      </c>
      <c r="DI24" s="224" t="s">
        <v>723</v>
      </c>
      <c r="DJ24" s="224">
        <v>2</v>
      </c>
      <c r="DK24" s="224" t="s">
        <v>1761</v>
      </c>
      <c r="DL24" s="224" t="s">
        <v>1740</v>
      </c>
      <c r="DM24" s="214">
        <v>45449</v>
      </c>
      <c r="DN24" s="222" t="s">
        <v>1763</v>
      </c>
      <c r="DO24" s="218">
        <v>0</v>
      </c>
      <c r="DP24" s="222" t="s">
        <v>1739</v>
      </c>
      <c r="DQ24" s="222" t="s">
        <v>723</v>
      </c>
      <c r="DR24" s="222">
        <v>2</v>
      </c>
      <c r="DS24" s="222" t="s">
        <v>1496</v>
      </c>
      <c r="DT24" s="222" t="s">
        <v>1740</v>
      </c>
      <c r="DU24" s="223">
        <v>45449</v>
      </c>
      <c r="DV24" s="221" t="s">
        <v>1765</v>
      </c>
      <c r="DW24" s="213">
        <v>1492000</v>
      </c>
      <c r="DX24" s="224" t="s">
        <v>1739</v>
      </c>
      <c r="DY24" s="224" t="s">
        <v>723</v>
      </c>
      <c r="DZ24" s="224">
        <v>2</v>
      </c>
      <c r="EA24" s="224" t="s">
        <v>1764</v>
      </c>
      <c r="EB24" s="224" t="s">
        <v>1740</v>
      </c>
      <c r="EC24" s="214">
        <v>45449</v>
      </c>
      <c r="ED24" s="222" t="s">
        <v>1767</v>
      </c>
      <c r="EE24" s="218">
        <v>328000</v>
      </c>
      <c r="EF24" s="222" t="s">
        <v>1739</v>
      </c>
      <c r="EG24" s="222" t="s">
        <v>723</v>
      </c>
      <c r="EH24" s="222">
        <v>2</v>
      </c>
      <c r="EI24" s="222" t="s">
        <v>1766</v>
      </c>
      <c r="EJ24" s="222" t="s">
        <v>1740</v>
      </c>
      <c r="EK24" s="223">
        <v>45449</v>
      </c>
      <c r="EL24" s="221" t="s">
        <v>1769</v>
      </c>
      <c r="EM24" s="213">
        <v>0</v>
      </c>
      <c r="EN24" s="224" t="s">
        <v>1739</v>
      </c>
      <c r="EO24" s="224" t="s">
        <v>723</v>
      </c>
      <c r="EP24" s="224">
        <v>2</v>
      </c>
      <c r="EQ24" s="224" t="s">
        <v>1768</v>
      </c>
      <c r="ER24" s="224" t="s">
        <v>1740</v>
      </c>
      <c r="ES24" s="214">
        <v>45449</v>
      </c>
      <c r="ET24" s="222" t="s">
        <v>9705</v>
      </c>
      <c r="EU24" s="222">
        <v>964</v>
      </c>
      <c r="EV24" s="222" t="s">
        <v>8124</v>
      </c>
      <c r="EW24" s="222" t="s">
        <v>404</v>
      </c>
      <c r="EX24" s="222">
        <v>1</v>
      </c>
      <c r="EY24" s="222" t="s">
        <v>9689</v>
      </c>
      <c r="EZ24" s="222" t="s">
        <v>579</v>
      </c>
      <c r="FA24" s="223">
        <v>45654</v>
      </c>
      <c r="FB24" s="221" t="s">
        <v>9707</v>
      </c>
      <c r="FC24" s="224">
        <v>4</v>
      </c>
      <c r="FD24" s="224" t="s">
        <v>7423</v>
      </c>
      <c r="FE24" s="224" t="s">
        <v>404</v>
      </c>
      <c r="FF24" s="224">
        <v>1</v>
      </c>
      <c r="FG24" s="224" t="s">
        <v>9706</v>
      </c>
      <c r="FH24" s="224" t="s">
        <v>9686</v>
      </c>
      <c r="FI24" s="214">
        <v>45654</v>
      </c>
      <c r="FJ24" s="221" t="s">
        <v>137</v>
      </c>
      <c r="FK24" s="222" t="s">
        <v>17</v>
      </c>
      <c r="FL24" s="222">
        <v>0</v>
      </c>
      <c r="FM24" s="222" t="s">
        <v>33</v>
      </c>
      <c r="FN24" s="222">
        <v>2</v>
      </c>
      <c r="FO24" s="222">
        <v>0</v>
      </c>
      <c r="FP24" s="218">
        <v>0</v>
      </c>
      <c r="FQ24" s="219">
        <v>43509</v>
      </c>
      <c r="FR24" s="221" t="s">
        <v>141</v>
      </c>
      <c r="FS24" s="224">
        <v>377500</v>
      </c>
      <c r="FT24" s="224" t="s">
        <v>138</v>
      </c>
      <c r="FU24" s="224" t="s">
        <v>33</v>
      </c>
      <c r="FV24" s="224">
        <v>2</v>
      </c>
      <c r="FW24" s="224" t="s">
        <v>140</v>
      </c>
      <c r="FX24" s="224" t="s">
        <v>139</v>
      </c>
      <c r="FY24" s="214">
        <v>43509</v>
      </c>
      <c r="FZ24" s="222" t="s">
        <v>5353</v>
      </c>
      <c r="GA24" s="222">
        <v>1</v>
      </c>
      <c r="GB24" s="222" t="s">
        <v>1799</v>
      </c>
      <c r="GC24" s="222" t="s">
        <v>33</v>
      </c>
      <c r="GD24" s="222">
        <v>2</v>
      </c>
      <c r="GE24" s="222" t="s">
        <v>17</v>
      </c>
      <c r="GF24" s="222" t="s">
        <v>17</v>
      </c>
      <c r="GG24" s="223">
        <v>45616</v>
      </c>
      <c r="GH24" s="221" t="s">
        <v>5359</v>
      </c>
      <c r="GI24" s="224">
        <v>3</v>
      </c>
      <c r="GJ24" s="224" t="s">
        <v>1799</v>
      </c>
      <c r="GK24" s="224" t="s">
        <v>33</v>
      </c>
      <c r="GL24" s="224">
        <v>2</v>
      </c>
      <c r="GM24" s="224" t="s">
        <v>17</v>
      </c>
      <c r="GN24" s="224" t="s">
        <v>17</v>
      </c>
      <c r="GO24" s="214">
        <v>45616</v>
      </c>
      <c r="GP24" s="222" t="s">
        <v>5354</v>
      </c>
      <c r="GQ24" s="222">
        <v>2</v>
      </c>
      <c r="GR24" s="222" t="s">
        <v>1799</v>
      </c>
      <c r="GS24" s="222" t="s">
        <v>33</v>
      </c>
      <c r="GT24" s="222">
        <v>2</v>
      </c>
      <c r="GU24" s="222" t="s">
        <v>17</v>
      </c>
      <c r="GV24" s="222" t="s">
        <v>17</v>
      </c>
      <c r="GW24" s="223">
        <v>45616</v>
      </c>
      <c r="GX24" s="221" t="s">
        <v>5360</v>
      </c>
      <c r="GY24" s="224">
        <v>3</v>
      </c>
      <c r="GZ24" s="224" t="s">
        <v>1799</v>
      </c>
      <c r="HA24" s="224" t="s">
        <v>33</v>
      </c>
      <c r="HB24" s="224">
        <v>2</v>
      </c>
      <c r="HC24" s="224" t="s">
        <v>17</v>
      </c>
      <c r="HD24" s="224" t="s">
        <v>17</v>
      </c>
      <c r="HE24" s="214">
        <v>45616</v>
      </c>
      <c r="HF24" s="222" t="s">
        <v>5352</v>
      </c>
      <c r="HG24" s="222">
        <v>0</v>
      </c>
      <c r="HH24" s="222" t="s">
        <v>1799</v>
      </c>
      <c r="HI24" s="222" t="s">
        <v>33</v>
      </c>
      <c r="HJ24" s="222">
        <v>2</v>
      </c>
      <c r="HK24" s="222" t="s">
        <v>17</v>
      </c>
      <c r="HL24" s="222" t="s">
        <v>17</v>
      </c>
      <c r="HM24" s="223">
        <v>45616</v>
      </c>
      <c r="HN24" s="221" t="s">
        <v>5358</v>
      </c>
      <c r="HO24" s="224">
        <v>2</v>
      </c>
      <c r="HP24" s="224" t="s">
        <v>1799</v>
      </c>
      <c r="HQ24" s="224" t="s">
        <v>33</v>
      </c>
      <c r="HR24" s="224">
        <v>2</v>
      </c>
      <c r="HS24" s="224" t="s">
        <v>17</v>
      </c>
      <c r="HT24" s="224" t="s">
        <v>17</v>
      </c>
      <c r="HU24" s="214">
        <v>45616</v>
      </c>
      <c r="HV24" s="222" t="s">
        <v>5355</v>
      </c>
      <c r="HW24" s="222">
        <v>2</v>
      </c>
      <c r="HX24" s="222" t="s">
        <v>1799</v>
      </c>
      <c r="HY24" s="222" t="s">
        <v>33</v>
      </c>
      <c r="HZ24" s="222">
        <v>2</v>
      </c>
      <c r="IA24" s="222" t="s">
        <v>17</v>
      </c>
      <c r="IB24" s="222" t="s">
        <v>17</v>
      </c>
      <c r="IC24" s="223">
        <v>45616</v>
      </c>
      <c r="ID24" s="221" t="s">
        <v>5357</v>
      </c>
      <c r="IE24" s="224">
        <v>1</v>
      </c>
      <c r="IF24" s="224" t="s">
        <v>1799</v>
      </c>
      <c r="IG24" s="224" t="s">
        <v>33</v>
      </c>
      <c r="IH24" s="224">
        <v>2</v>
      </c>
      <c r="II24" s="224" t="s">
        <v>17</v>
      </c>
      <c r="IJ24" s="224" t="s">
        <v>17</v>
      </c>
      <c r="IK24" s="214">
        <v>45616</v>
      </c>
      <c r="IL24" s="222" t="s">
        <v>5356</v>
      </c>
      <c r="IM24" s="222">
        <v>3</v>
      </c>
      <c r="IN24" s="222" t="s">
        <v>1799</v>
      </c>
      <c r="IO24" s="222" t="s">
        <v>33</v>
      </c>
      <c r="IP24" s="222">
        <v>2</v>
      </c>
      <c r="IQ24" s="222" t="s">
        <v>17</v>
      </c>
      <c r="IR24" s="222" t="s">
        <v>17</v>
      </c>
      <c r="IS24" s="223">
        <v>45616</v>
      </c>
    </row>
    <row r="25" spans="1:253" s="11" customFormat="1" ht="13.25" customHeight="1" x14ac:dyDescent="0.25">
      <c r="A25" s="11" t="s">
        <v>142</v>
      </c>
      <c r="B25" s="11" t="s">
        <v>10796</v>
      </c>
      <c r="C25" s="11" t="s">
        <v>143</v>
      </c>
      <c r="D25" s="11" t="s">
        <v>123</v>
      </c>
      <c r="E25" s="11" t="s">
        <v>10149</v>
      </c>
      <c r="F25" s="11" t="s">
        <v>5727</v>
      </c>
      <c r="G25" s="212">
        <v>28800000</v>
      </c>
      <c r="H25" s="213" t="s">
        <v>5711</v>
      </c>
      <c r="I25" s="213" t="s">
        <v>404</v>
      </c>
      <c r="J25" s="213">
        <v>1</v>
      </c>
      <c r="K25" s="213" t="s">
        <v>5713</v>
      </c>
      <c r="L25" s="213" t="s">
        <v>5712</v>
      </c>
      <c r="M25" s="214">
        <v>45626</v>
      </c>
      <c r="N25" s="221" t="s">
        <v>5731</v>
      </c>
      <c r="O25" s="216">
        <v>164768</v>
      </c>
      <c r="P25" s="216" t="s">
        <v>5728</v>
      </c>
      <c r="Q25" s="216" t="s">
        <v>404</v>
      </c>
      <c r="R25" s="216">
        <v>1</v>
      </c>
      <c r="S25" s="216" t="s">
        <v>5730</v>
      </c>
      <c r="T25" s="216" t="s">
        <v>5729</v>
      </c>
      <c r="U25" s="217">
        <v>45626</v>
      </c>
      <c r="V25" s="221" t="s">
        <v>1742</v>
      </c>
      <c r="W25" s="213">
        <v>5282000</v>
      </c>
      <c r="X25" s="213" t="s">
        <v>1739</v>
      </c>
      <c r="Y25" s="213" t="s">
        <v>723</v>
      </c>
      <c r="Z25" s="213">
        <v>2</v>
      </c>
      <c r="AA25" s="213" t="s">
        <v>1741</v>
      </c>
      <c r="AB25" s="213" t="s">
        <v>1740</v>
      </c>
      <c r="AC25" s="214">
        <v>45449</v>
      </c>
      <c r="AD25" s="221" t="s">
        <v>1744</v>
      </c>
      <c r="AE25" s="218">
        <v>376000</v>
      </c>
      <c r="AF25" s="218" t="s">
        <v>1739</v>
      </c>
      <c r="AG25" s="218" t="s">
        <v>723</v>
      </c>
      <c r="AH25" s="218">
        <v>2</v>
      </c>
      <c r="AI25" s="218" t="s">
        <v>1743</v>
      </c>
      <c r="AJ25" s="218" t="s">
        <v>1740</v>
      </c>
      <c r="AK25" s="219">
        <v>45449</v>
      </c>
      <c r="AL25" s="221" t="s">
        <v>9709</v>
      </c>
      <c r="AM25" s="213">
        <v>257000</v>
      </c>
      <c r="AN25" s="213" t="s">
        <v>7423</v>
      </c>
      <c r="AO25" s="213" t="s">
        <v>404</v>
      </c>
      <c r="AP25" s="213">
        <v>1</v>
      </c>
      <c r="AQ25" s="213" t="s">
        <v>9708</v>
      </c>
      <c r="AR25" s="213" t="s">
        <v>9686</v>
      </c>
      <c r="AS25" s="214">
        <v>45654</v>
      </c>
      <c r="AT25" s="222" t="s">
        <v>147</v>
      </c>
      <c r="AU25" s="218">
        <v>0</v>
      </c>
      <c r="AV25" s="218">
        <v>0</v>
      </c>
      <c r="AW25" s="218" t="s">
        <v>33</v>
      </c>
      <c r="AX25" s="218">
        <v>2</v>
      </c>
      <c r="AY25" s="218">
        <v>0</v>
      </c>
      <c r="AZ25" s="218">
        <v>0</v>
      </c>
      <c r="BA25" s="219">
        <v>43509</v>
      </c>
      <c r="BB25" s="221" t="s">
        <v>400</v>
      </c>
      <c r="BC25" s="213" t="s">
        <v>17</v>
      </c>
      <c r="BD25" s="213" t="s">
        <v>395</v>
      </c>
      <c r="BE25" s="213" t="s">
        <v>17</v>
      </c>
      <c r="BF25" s="213" t="s">
        <v>17</v>
      </c>
      <c r="BG25" s="213" t="s">
        <v>397</v>
      </c>
      <c r="BH25" s="213" t="s">
        <v>396</v>
      </c>
      <c r="BI25" s="214">
        <v>43642</v>
      </c>
      <c r="BJ25" s="222" t="s">
        <v>9711</v>
      </c>
      <c r="BK25" s="222">
        <v>1</v>
      </c>
      <c r="BL25" s="222" t="s">
        <v>8124</v>
      </c>
      <c r="BM25" s="222" t="s">
        <v>404</v>
      </c>
      <c r="BN25" s="222">
        <v>1</v>
      </c>
      <c r="BO25" s="222" t="s">
        <v>9710</v>
      </c>
      <c r="BP25" s="218" t="s">
        <v>579</v>
      </c>
      <c r="BQ25" s="223">
        <v>45654</v>
      </c>
      <c r="BR25" s="221" t="s">
        <v>144</v>
      </c>
      <c r="BS25" s="224">
        <v>0</v>
      </c>
      <c r="BT25" s="224">
        <v>0</v>
      </c>
      <c r="BU25" s="224" t="s">
        <v>33</v>
      </c>
      <c r="BV25" s="224">
        <v>2</v>
      </c>
      <c r="BW25" s="224">
        <v>0</v>
      </c>
      <c r="BX25" s="224">
        <v>0</v>
      </c>
      <c r="BY25" s="214">
        <v>43509</v>
      </c>
      <c r="BZ25" s="222" t="s">
        <v>145</v>
      </c>
      <c r="CA25" s="222">
        <v>0</v>
      </c>
      <c r="CB25" s="222">
        <v>0</v>
      </c>
      <c r="CC25" s="222" t="s">
        <v>33</v>
      </c>
      <c r="CD25" s="222">
        <v>2</v>
      </c>
      <c r="CE25" s="222">
        <v>0</v>
      </c>
      <c r="CF25" s="222">
        <v>0</v>
      </c>
      <c r="CG25" s="223">
        <v>43509</v>
      </c>
      <c r="CH25" s="221" t="s">
        <v>11420</v>
      </c>
      <c r="CI25" s="222" t="e">
        <v>#N/A</v>
      </c>
      <c r="CJ25" s="222" t="e">
        <v>#N/A</v>
      </c>
      <c r="CK25" s="222" t="e">
        <v>#N/A</v>
      </c>
      <c r="CL25" s="222" t="e">
        <v>#N/A</v>
      </c>
      <c r="CM25" s="222" t="e">
        <v>#N/A</v>
      </c>
      <c r="CN25" s="222" t="e">
        <v>#N/A</v>
      </c>
      <c r="CO25" s="225" t="e">
        <v>#N/A</v>
      </c>
      <c r="CP25" s="222" t="s">
        <v>146</v>
      </c>
      <c r="CQ25" s="224" t="s">
        <v>17</v>
      </c>
      <c r="CR25" s="224">
        <v>0</v>
      </c>
      <c r="CS25" s="224" t="s">
        <v>33</v>
      </c>
      <c r="CT25" s="224">
        <v>2</v>
      </c>
      <c r="CU25" s="224">
        <v>0</v>
      </c>
      <c r="CV25" s="224">
        <v>0</v>
      </c>
      <c r="CW25" s="214">
        <v>43509</v>
      </c>
      <c r="CX25" s="222" t="s">
        <v>1754</v>
      </c>
      <c r="CY25" s="218">
        <v>376000</v>
      </c>
      <c r="CZ25" s="218" t="s">
        <v>1739</v>
      </c>
      <c r="DA25" s="218" t="s">
        <v>723</v>
      </c>
      <c r="DB25" s="218">
        <v>2</v>
      </c>
      <c r="DC25" s="218" t="s">
        <v>1748</v>
      </c>
      <c r="DD25" s="218" t="s">
        <v>1740</v>
      </c>
      <c r="DE25" s="220">
        <v>45449</v>
      </c>
      <c r="DF25" s="221" t="s">
        <v>1746</v>
      </c>
      <c r="DG25" s="213">
        <v>4906000</v>
      </c>
      <c r="DH25" s="224" t="s">
        <v>1739</v>
      </c>
      <c r="DI25" s="224" t="s">
        <v>723</v>
      </c>
      <c r="DJ25" s="224">
        <v>2</v>
      </c>
      <c r="DK25" s="224" t="s">
        <v>1745</v>
      </c>
      <c r="DL25" s="224" t="s">
        <v>1740</v>
      </c>
      <c r="DM25" s="214">
        <v>45449</v>
      </c>
      <c r="DN25" s="222" t="s">
        <v>1747</v>
      </c>
      <c r="DO25" s="218">
        <v>0</v>
      </c>
      <c r="DP25" s="222" t="s">
        <v>1739</v>
      </c>
      <c r="DQ25" s="222" t="s">
        <v>723</v>
      </c>
      <c r="DR25" s="222">
        <v>2</v>
      </c>
      <c r="DS25" s="222" t="s">
        <v>1496</v>
      </c>
      <c r="DT25" s="222" t="s">
        <v>1740</v>
      </c>
      <c r="DU25" s="223">
        <v>45449</v>
      </c>
      <c r="DV25" s="221" t="s">
        <v>1749</v>
      </c>
      <c r="DW25" s="213">
        <v>376000</v>
      </c>
      <c r="DX25" s="224" t="s">
        <v>1739</v>
      </c>
      <c r="DY25" s="224" t="s">
        <v>723</v>
      </c>
      <c r="DZ25" s="224">
        <v>2</v>
      </c>
      <c r="EA25" s="224" t="s">
        <v>1748</v>
      </c>
      <c r="EB25" s="224" t="s">
        <v>1740</v>
      </c>
      <c r="EC25" s="214">
        <v>45449</v>
      </c>
      <c r="ED25" s="222" t="s">
        <v>1751</v>
      </c>
      <c r="EE25" s="218">
        <v>0</v>
      </c>
      <c r="EF25" s="222" t="s">
        <v>1739</v>
      </c>
      <c r="EG25" s="222" t="s">
        <v>723</v>
      </c>
      <c r="EH25" s="222">
        <v>2</v>
      </c>
      <c r="EI25" s="222" t="s">
        <v>1750</v>
      </c>
      <c r="EJ25" s="222" t="s">
        <v>1740</v>
      </c>
      <c r="EK25" s="223">
        <v>45449</v>
      </c>
      <c r="EL25" s="221" t="s">
        <v>1752</v>
      </c>
      <c r="EM25" s="213">
        <v>0</v>
      </c>
      <c r="EN25" s="224" t="s">
        <v>1739</v>
      </c>
      <c r="EO25" s="224" t="s">
        <v>723</v>
      </c>
      <c r="EP25" s="224">
        <v>2</v>
      </c>
      <c r="EQ25" s="224" t="s">
        <v>1750</v>
      </c>
      <c r="ER25" s="224" t="s">
        <v>1740</v>
      </c>
      <c r="ES25" s="214">
        <v>45449</v>
      </c>
      <c r="ET25" s="222" t="s">
        <v>9712</v>
      </c>
      <c r="EU25" s="222">
        <v>964</v>
      </c>
      <c r="EV25" s="222" t="s">
        <v>8124</v>
      </c>
      <c r="EW25" s="222" t="s">
        <v>404</v>
      </c>
      <c r="EX25" s="222">
        <v>1</v>
      </c>
      <c r="EY25" s="222" t="s">
        <v>9689</v>
      </c>
      <c r="EZ25" s="222" t="s">
        <v>579</v>
      </c>
      <c r="FA25" s="223">
        <v>45654</v>
      </c>
      <c r="FB25" s="221" t="s">
        <v>9714</v>
      </c>
      <c r="FC25" s="224">
        <v>3</v>
      </c>
      <c r="FD25" s="224" t="s">
        <v>7423</v>
      </c>
      <c r="FE25" s="224" t="s">
        <v>404</v>
      </c>
      <c r="FF25" s="224">
        <v>1</v>
      </c>
      <c r="FG25" s="224" t="s">
        <v>9713</v>
      </c>
      <c r="FH25" s="224" t="s">
        <v>9686</v>
      </c>
      <c r="FI25" s="214">
        <v>45654</v>
      </c>
      <c r="FJ25" s="221" t="s">
        <v>148</v>
      </c>
      <c r="FK25" s="222" t="s">
        <v>17</v>
      </c>
      <c r="FL25" s="222">
        <v>0</v>
      </c>
      <c r="FM25" s="222" t="s">
        <v>33</v>
      </c>
      <c r="FN25" s="222">
        <v>2</v>
      </c>
      <c r="FO25" s="222">
        <v>0</v>
      </c>
      <c r="FP25" s="218">
        <v>0</v>
      </c>
      <c r="FQ25" s="219">
        <v>43509</v>
      </c>
      <c r="FR25" s="221" t="s">
        <v>149</v>
      </c>
      <c r="FS25" s="224" t="s">
        <v>17</v>
      </c>
      <c r="FT25" s="224">
        <v>0</v>
      </c>
      <c r="FU25" s="224" t="s">
        <v>33</v>
      </c>
      <c r="FV25" s="224">
        <v>2</v>
      </c>
      <c r="FW25" s="224">
        <v>0</v>
      </c>
      <c r="FX25" s="224">
        <v>0</v>
      </c>
      <c r="FY25" s="214">
        <v>43509</v>
      </c>
      <c r="FZ25" s="222" t="s">
        <v>5362</v>
      </c>
      <c r="GA25" s="222">
        <v>1</v>
      </c>
      <c r="GB25" s="222" t="s">
        <v>1799</v>
      </c>
      <c r="GC25" s="222" t="s">
        <v>33</v>
      </c>
      <c r="GD25" s="222">
        <v>2</v>
      </c>
      <c r="GE25" s="222" t="s">
        <v>17</v>
      </c>
      <c r="GF25" s="222" t="s">
        <v>17</v>
      </c>
      <c r="GG25" s="223">
        <v>45616</v>
      </c>
      <c r="GH25" s="221" t="s">
        <v>5368</v>
      </c>
      <c r="GI25" s="224">
        <v>0</v>
      </c>
      <c r="GJ25" s="224" t="s">
        <v>1799</v>
      </c>
      <c r="GK25" s="224" t="s">
        <v>33</v>
      </c>
      <c r="GL25" s="224">
        <v>2</v>
      </c>
      <c r="GM25" s="224" t="s">
        <v>17</v>
      </c>
      <c r="GN25" s="224" t="s">
        <v>17</v>
      </c>
      <c r="GO25" s="214">
        <v>45616</v>
      </c>
      <c r="GP25" s="222" t="s">
        <v>5363</v>
      </c>
      <c r="GQ25" s="222">
        <v>0</v>
      </c>
      <c r="GR25" s="222" t="s">
        <v>1799</v>
      </c>
      <c r="GS25" s="222" t="s">
        <v>33</v>
      </c>
      <c r="GT25" s="222">
        <v>2</v>
      </c>
      <c r="GU25" s="222" t="s">
        <v>17</v>
      </c>
      <c r="GV25" s="222" t="s">
        <v>17</v>
      </c>
      <c r="GW25" s="223">
        <v>45616</v>
      </c>
      <c r="GX25" s="221" t="s">
        <v>5369</v>
      </c>
      <c r="GY25" s="224">
        <v>0</v>
      </c>
      <c r="GZ25" s="224" t="s">
        <v>1799</v>
      </c>
      <c r="HA25" s="224" t="s">
        <v>33</v>
      </c>
      <c r="HB25" s="224">
        <v>2</v>
      </c>
      <c r="HC25" s="224" t="s">
        <v>17</v>
      </c>
      <c r="HD25" s="224" t="s">
        <v>17</v>
      </c>
      <c r="HE25" s="214">
        <v>45616</v>
      </c>
      <c r="HF25" s="222" t="s">
        <v>5361</v>
      </c>
      <c r="HG25" s="222">
        <v>0</v>
      </c>
      <c r="HH25" s="222" t="s">
        <v>1799</v>
      </c>
      <c r="HI25" s="222" t="s">
        <v>33</v>
      </c>
      <c r="HJ25" s="222">
        <v>2</v>
      </c>
      <c r="HK25" s="222" t="s">
        <v>17</v>
      </c>
      <c r="HL25" s="222" t="s">
        <v>17</v>
      </c>
      <c r="HM25" s="223">
        <v>45616</v>
      </c>
      <c r="HN25" s="221" t="s">
        <v>5367</v>
      </c>
      <c r="HO25" s="224">
        <v>0</v>
      </c>
      <c r="HP25" s="224" t="s">
        <v>1799</v>
      </c>
      <c r="HQ25" s="224" t="s">
        <v>33</v>
      </c>
      <c r="HR25" s="224">
        <v>2</v>
      </c>
      <c r="HS25" s="224" t="s">
        <v>17</v>
      </c>
      <c r="HT25" s="224" t="s">
        <v>17</v>
      </c>
      <c r="HU25" s="214">
        <v>45616</v>
      </c>
      <c r="HV25" s="222" t="s">
        <v>5364</v>
      </c>
      <c r="HW25" s="222">
        <v>0</v>
      </c>
      <c r="HX25" s="222" t="s">
        <v>1799</v>
      </c>
      <c r="HY25" s="222" t="s">
        <v>33</v>
      </c>
      <c r="HZ25" s="222">
        <v>2</v>
      </c>
      <c r="IA25" s="222" t="s">
        <v>17</v>
      </c>
      <c r="IB25" s="222" t="s">
        <v>17</v>
      </c>
      <c r="IC25" s="223">
        <v>45616</v>
      </c>
      <c r="ID25" s="221" t="s">
        <v>5366</v>
      </c>
      <c r="IE25" s="224">
        <v>1</v>
      </c>
      <c r="IF25" s="224" t="s">
        <v>1799</v>
      </c>
      <c r="IG25" s="224" t="s">
        <v>33</v>
      </c>
      <c r="IH25" s="224">
        <v>2</v>
      </c>
      <c r="II25" s="224" t="s">
        <v>17</v>
      </c>
      <c r="IJ25" s="224" t="s">
        <v>17</v>
      </c>
      <c r="IK25" s="214">
        <v>45616</v>
      </c>
      <c r="IL25" s="222" t="s">
        <v>5365</v>
      </c>
      <c r="IM25" s="222">
        <v>2</v>
      </c>
      <c r="IN25" s="222" t="s">
        <v>1799</v>
      </c>
      <c r="IO25" s="222" t="s">
        <v>33</v>
      </c>
      <c r="IP25" s="222">
        <v>2</v>
      </c>
      <c r="IQ25" s="222" t="s">
        <v>17</v>
      </c>
      <c r="IR25" s="222" t="s">
        <v>17</v>
      </c>
      <c r="IS25" s="223">
        <v>45616</v>
      </c>
    </row>
    <row r="26" spans="1:253" s="11" customFormat="1" ht="13.25" customHeight="1" x14ac:dyDescent="0.25">
      <c r="A26" s="11" t="s">
        <v>150</v>
      </c>
      <c r="B26" s="11" t="s">
        <v>10840</v>
      </c>
      <c r="C26" s="11" t="s">
        <v>151</v>
      </c>
      <c r="D26" s="11" t="s">
        <v>152</v>
      </c>
      <c r="E26" s="11" t="s">
        <v>10150</v>
      </c>
      <c r="F26" s="11" t="s">
        <v>1412</v>
      </c>
      <c r="G26" s="212">
        <v>113600000</v>
      </c>
      <c r="H26" s="213" t="s">
        <v>1409</v>
      </c>
      <c r="I26" s="213" t="s">
        <v>404</v>
      </c>
      <c r="J26" s="213">
        <v>1</v>
      </c>
      <c r="K26" s="213" t="s">
        <v>1411</v>
      </c>
      <c r="L26" s="213" t="s">
        <v>1410</v>
      </c>
      <c r="M26" s="214">
        <v>45400</v>
      </c>
      <c r="N26" s="221" t="s">
        <v>1415</v>
      </c>
      <c r="O26" s="216">
        <v>2344860</v>
      </c>
      <c r="P26" s="216" t="s">
        <v>1386</v>
      </c>
      <c r="Q26" s="216" t="s">
        <v>404</v>
      </c>
      <c r="R26" s="216">
        <v>1</v>
      </c>
      <c r="S26" s="216" t="s">
        <v>1414</v>
      </c>
      <c r="T26" s="216" t="s">
        <v>1413</v>
      </c>
      <c r="U26" s="217">
        <v>45400</v>
      </c>
      <c r="V26" s="221" t="s">
        <v>1529</v>
      </c>
      <c r="W26" s="213">
        <v>113600000</v>
      </c>
      <c r="X26" s="213" t="s">
        <v>1526</v>
      </c>
      <c r="Y26" s="213" t="s">
        <v>723</v>
      </c>
      <c r="Z26" s="213">
        <v>2</v>
      </c>
      <c r="AA26" s="213" t="s">
        <v>1528</v>
      </c>
      <c r="AB26" s="213" t="s">
        <v>1527</v>
      </c>
      <c r="AC26" s="214">
        <v>45428</v>
      </c>
      <c r="AD26" s="221" t="s">
        <v>1531</v>
      </c>
      <c r="AE26" s="218">
        <v>25400000</v>
      </c>
      <c r="AF26" s="218" t="s">
        <v>1526</v>
      </c>
      <c r="AG26" s="218" t="s">
        <v>723</v>
      </c>
      <c r="AH26" s="218">
        <v>2</v>
      </c>
      <c r="AI26" s="218" t="s">
        <v>1530</v>
      </c>
      <c r="AJ26" s="218" t="s">
        <v>1527</v>
      </c>
      <c r="AK26" s="219">
        <v>45428</v>
      </c>
      <c r="AL26" s="221" t="s">
        <v>9718</v>
      </c>
      <c r="AM26" s="213">
        <v>10483000</v>
      </c>
      <c r="AN26" s="213" t="s">
        <v>9715</v>
      </c>
      <c r="AO26" s="213" t="s">
        <v>404</v>
      </c>
      <c r="AP26" s="213">
        <v>1</v>
      </c>
      <c r="AQ26" s="213" t="s">
        <v>9717</v>
      </c>
      <c r="AR26" s="213" t="s">
        <v>9716</v>
      </c>
      <c r="AS26" s="214">
        <v>45654</v>
      </c>
      <c r="AT26" s="222" t="s">
        <v>1178</v>
      </c>
      <c r="AU26" s="218">
        <v>1</v>
      </c>
      <c r="AV26" s="218" t="s">
        <v>1175</v>
      </c>
      <c r="AW26" s="218" t="s">
        <v>404</v>
      </c>
      <c r="AX26" s="218">
        <v>1</v>
      </c>
      <c r="AY26" s="218" t="s">
        <v>1177</v>
      </c>
      <c r="AZ26" s="218" t="s">
        <v>1176</v>
      </c>
      <c r="BA26" s="219">
        <v>45260</v>
      </c>
      <c r="BB26" s="221" t="s">
        <v>459</v>
      </c>
      <c r="BC26" s="213" t="s">
        <v>17</v>
      </c>
      <c r="BD26" s="213" t="s">
        <v>17</v>
      </c>
      <c r="BE26" s="213" t="s">
        <v>17</v>
      </c>
      <c r="BF26" s="213" t="s">
        <v>17</v>
      </c>
      <c r="BG26" s="213" t="s">
        <v>458</v>
      </c>
      <c r="BH26" s="213" t="s">
        <v>17</v>
      </c>
      <c r="BI26" s="214">
        <v>43819</v>
      </c>
      <c r="BJ26" s="222" t="s">
        <v>9720</v>
      </c>
      <c r="BK26" s="222">
        <v>1937</v>
      </c>
      <c r="BL26" s="222" t="s">
        <v>8124</v>
      </c>
      <c r="BM26" s="222" t="s">
        <v>404</v>
      </c>
      <c r="BN26" s="222">
        <v>1</v>
      </c>
      <c r="BO26" s="222" t="s">
        <v>9719</v>
      </c>
      <c r="BP26" s="218" t="s">
        <v>579</v>
      </c>
      <c r="BQ26" s="223">
        <v>45654</v>
      </c>
      <c r="BR26" s="221" t="s">
        <v>153</v>
      </c>
      <c r="BS26" s="224" t="s">
        <v>17</v>
      </c>
      <c r="BT26" s="224">
        <v>0</v>
      </c>
      <c r="BU26" s="224" t="s">
        <v>33</v>
      </c>
      <c r="BV26" s="224">
        <v>2</v>
      </c>
      <c r="BW26" s="224">
        <v>0</v>
      </c>
      <c r="BX26" s="224">
        <v>0</v>
      </c>
      <c r="BY26" s="214">
        <v>43509</v>
      </c>
      <c r="BZ26" s="222" t="s">
        <v>154</v>
      </c>
      <c r="CA26" s="222" t="s">
        <v>17</v>
      </c>
      <c r="CB26" s="222">
        <v>0</v>
      </c>
      <c r="CC26" s="222" t="s">
        <v>17</v>
      </c>
      <c r="CD26" s="222" t="s">
        <v>17</v>
      </c>
      <c r="CE26" s="222">
        <v>0</v>
      </c>
      <c r="CF26" s="222">
        <v>0</v>
      </c>
      <c r="CG26" s="223">
        <v>43509</v>
      </c>
      <c r="CH26" s="221" t="s">
        <v>11421</v>
      </c>
      <c r="CI26" s="222" t="e">
        <v>#N/A</v>
      </c>
      <c r="CJ26" s="222" t="e">
        <v>#N/A</v>
      </c>
      <c r="CK26" s="222" t="e">
        <v>#N/A</v>
      </c>
      <c r="CL26" s="222" t="e">
        <v>#N/A</v>
      </c>
      <c r="CM26" s="222" t="e">
        <v>#N/A</v>
      </c>
      <c r="CN26" s="222" t="e">
        <v>#N/A</v>
      </c>
      <c r="CO26" s="225" t="e">
        <v>#N/A</v>
      </c>
      <c r="CP26" s="222" t="s">
        <v>158</v>
      </c>
      <c r="CQ26" s="224">
        <v>1700</v>
      </c>
      <c r="CR26" s="224" t="s">
        <v>155</v>
      </c>
      <c r="CS26" s="224" t="s">
        <v>33</v>
      </c>
      <c r="CT26" s="224">
        <v>2</v>
      </c>
      <c r="CU26" s="224" t="s">
        <v>157</v>
      </c>
      <c r="CV26" s="224" t="s">
        <v>156</v>
      </c>
      <c r="CW26" s="214">
        <v>43509</v>
      </c>
      <c r="CX26" s="222" t="s">
        <v>1534</v>
      </c>
      <c r="CY26" s="218">
        <v>25400000</v>
      </c>
      <c r="CZ26" s="218" t="s">
        <v>1532</v>
      </c>
      <c r="DA26" s="218" t="s">
        <v>723</v>
      </c>
      <c r="DB26" s="218">
        <v>2</v>
      </c>
      <c r="DC26" s="218" t="s">
        <v>1538</v>
      </c>
      <c r="DD26" s="218" t="s">
        <v>1527</v>
      </c>
      <c r="DE26" s="220">
        <v>45428</v>
      </c>
      <c r="DF26" s="221" t="s">
        <v>1536</v>
      </c>
      <c r="DG26" s="213">
        <v>88200000</v>
      </c>
      <c r="DH26" s="224" t="s">
        <v>1532</v>
      </c>
      <c r="DI26" s="224" t="s">
        <v>723</v>
      </c>
      <c r="DJ26" s="224">
        <v>2</v>
      </c>
      <c r="DK26" s="224" t="s">
        <v>1535</v>
      </c>
      <c r="DL26" s="224" t="s">
        <v>1527</v>
      </c>
      <c r="DM26" s="214">
        <v>45428</v>
      </c>
      <c r="DN26" s="222" t="s">
        <v>1537</v>
      </c>
      <c r="DO26" s="218">
        <v>0</v>
      </c>
      <c r="DP26" s="222" t="s">
        <v>1532</v>
      </c>
      <c r="DQ26" s="222" t="s">
        <v>723</v>
      </c>
      <c r="DR26" s="222">
        <v>2</v>
      </c>
      <c r="DS26" s="222" t="s">
        <v>1496</v>
      </c>
      <c r="DT26" s="222" t="s">
        <v>1527</v>
      </c>
      <c r="DU26" s="223">
        <v>45428</v>
      </c>
      <c r="DV26" s="221" t="s">
        <v>1539</v>
      </c>
      <c r="DW26" s="213">
        <v>10414000</v>
      </c>
      <c r="DX26" s="224" t="s">
        <v>1532</v>
      </c>
      <c r="DY26" s="224" t="s">
        <v>723</v>
      </c>
      <c r="DZ26" s="224">
        <v>2</v>
      </c>
      <c r="EA26" s="224" t="s">
        <v>1538</v>
      </c>
      <c r="EB26" s="224" t="s">
        <v>1527</v>
      </c>
      <c r="EC26" s="214">
        <v>45428</v>
      </c>
      <c r="ED26" s="222" t="s">
        <v>1541</v>
      </c>
      <c r="EE26" s="218">
        <v>10414000</v>
      </c>
      <c r="EF26" s="222" t="s">
        <v>1532</v>
      </c>
      <c r="EG26" s="222" t="s">
        <v>723</v>
      </c>
      <c r="EH26" s="222">
        <v>2</v>
      </c>
      <c r="EI26" s="222" t="s">
        <v>1540</v>
      </c>
      <c r="EJ26" s="222" t="s">
        <v>1527</v>
      </c>
      <c r="EK26" s="223">
        <v>45428</v>
      </c>
      <c r="EL26" s="221" t="s">
        <v>1543</v>
      </c>
      <c r="EM26" s="213">
        <v>4572000</v>
      </c>
      <c r="EN26" s="224" t="s">
        <v>1532</v>
      </c>
      <c r="EO26" s="224" t="s">
        <v>723</v>
      </c>
      <c r="EP26" s="224">
        <v>2</v>
      </c>
      <c r="EQ26" s="224" t="s">
        <v>1542</v>
      </c>
      <c r="ER26" s="224" t="s">
        <v>1527</v>
      </c>
      <c r="ES26" s="214">
        <v>45428</v>
      </c>
      <c r="ET26" s="222" t="s">
        <v>9721</v>
      </c>
      <c r="EU26" s="222">
        <v>1937</v>
      </c>
      <c r="EV26" s="222" t="s">
        <v>8124</v>
      </c>
      <c r="EW26" s="222" t="s">
        <v>404</v>
      </c>
      <c r="EX26" s="222">
        <v>1</v>
      </c>
      <c r="EY26" s="222" t="s">
        <v>9719</v>
      </c>
      <c r="EZ26" s="222" t="s">
        <v>579</v>
      </c>
      <c r="FA26" s="223">
        <v>45654</v>
      </c>
      <c r="FB26" s="221" t="s">
        <v>9723</v>
      </c>
      <c r="FC26" s="224">
        <v>4</v>
      </c>
      <c r="FD26" s="224" t="s">
        <v>9715</v>
      </c>
      <c r="FE26" s="224" t="s">
        <v>404</v>
      </c>
      <c r="FF26" s="224">
        <v>1</v>
      </c>
      <c r="FG26" s="224" t="s">
        <v>9722</v>
      </c>
      <c r="FH26" s="224" t="s">
        <v>9716</v>
      </c>
      <c r="FI26" s="214">
        <v>45654</v>
      </c>
      <c r="FJ26" s="221" t="s">
        <v>435</v>
      </c>
      <c r="FK26" s="222" t="s">
        <v>17</v>
      </c>
      <c r="FL26" s="222" t="s">
        <v>17</v>
      </c>
      <c r="FM26" s="222" t="s">
        <v>17</v>
      </c>
      <c r="FN26" s="222" t="s">
        <v>17</v>
      </c>
      <c r="FO26" s="222" t="s">
        <v>434</v>
      </c>
      <c r="FP26" s="218" t="s">
        <v>17</v>
      </c>
      <c r="FQ26" s="219">
        <v>43698</v>
      </c>
      <c r="FR26" s="221" t="s">
        <v>436</v>
      </c>
      <c r="FS26" s="224" t="s">
        <v>17</v>
      </c>
      <c r="FT26" s="224" t="s">
        <v>17</v>
      </c>
      <c r="FU26" s="224" t="s">
        <v>17</v>
      </c>
      <c r="FV26" s="224" t="s">
        <v>17</v>
      </c>
      <c r="FW26" s="224" t="s">
        <v>434</v>
      </c>
      <c r="FX26" s="224" t="s">
        <v>17</v>
      </c>
      <c r="FY26" s="214">
        <v>43698</v>
      </c>
      <c r="FZ26" s="222" t="s">
        <v>5490</v>
      </c>
      <c r="GA26" s="222">
        <v>1</v>
      </c>
      <c r="GB26" s="222" t="s">
        <v>1799</v>
      </c>
      <c r="GC26" s="222" t="s">
        <v>33</v>
      </c>
      <c r="GD26" s="222">
        <v>2</v>
      </c>
      <c r="GE26" s="222" t="s">
        <v>17</v>
      </c>
      <c r="GF26" s="222" t="s">
        <v>17</v>
      </c>
      <c r="GG26" s="223">
        <v>45618</v>
      </c>
      <c r="GH26" s="221" t="s">
        <v>5496</v>
      </c>
      <c r="GI26" s="224">
        <v>3</v>
      </c>
      <c r="GJ26" s="224" t="s">
        <v>1799</v>
      </c>
      <c r="GK26" s="224" t="s">
        <v>33</v>
      </c>
      <c r="GL26" s="224">
        <v>2</v>
      </c>
      <c r="GM26" s="224" t="s">
        <v>17</v>
      </c>
      <c r="GN26" s="224" t="s">
        <v>17</v>
      </c>
      <c r="GO26" s="214">
        <v>45618</v>
      </c>
      <c r="GP26" s="222" t="s">
        <v>5491</v>
      </c>
      <c r="GQ26" s="222">
        <v>2</v>
      </c>
      <c r="GR26" s="222" t="s">
        <v>1799</v>
      </c>
      <c r="GS26" s="222" t="s">
        <v>33</v>
      </c>
      <c r="GT26" s="222">
        <v>2</v>
      </c>
      <c r="GU26" s="222" t="s">
        <v>17</v>
      </c>
      <c r="GV26" s="222" t="s">
        <v>17</v>
      </c>
      <c r="GW26" s="223">
        <v>45618</v>
      </c>
      <c r="GX26" s="221" t="s">
        <v>5497</v>
      </c>
      <c r="GY26" s="224">
        <v>3</v>
      </c>
      <c r="GZ26" s="224" t="s">
        <v>1799</v>
      </c>
      <c r="HA26" s="224" t="s">
        <v>33</v>
      </c>
      <c r="HB26" s="224">
        <v>2</v>
      </c>
      <c r="HC26" s="224" t="s">
        <v>17</v>
      </c>
      <c r="HD26" s="224" t="s">
        <v>17</v>
      </c>
      <c r="HE26" s="214">
        <v>45618</v>
      </c>
      <c r="HF26" s="222" t="s">
        <v>5489</v>
      </c>
      <c r="HG26" s="222">
        <v>0</v>
      </c>
      <c r="HH26" s="222" t="s">
        <v>1799</v>
      </c>
      <c r="HI26" s="222" t="s">
        <v>33</v>
      </c>
      <c r="HJ26" s="222">
        <v>2</v>
      </c>
      <c r="HK26" s="222" t="s">
        <v>17</v>
      </c>
      <c r="HL26" s="222" t="s">
        <v>17</v>
      </c>
      <c r="HM26" s="223">
        <v>45618</v>
      </c>
      <c r="HN26" s="221" t="s">
        <v>5495</v>
      </c>
      <c r="HO26" s="224">
        <v>2</v>
      </c>
      <c r="HP26" s="224" t="s">
        <v>1799</v>
      </c>
      <c r="HQ26" s="224" t="s">
        <v>33</v>
      </c>
      <c r="HR26" s="224">
        <v>2</v>
      </c>
      <c r="HS26" s="224" t="s">
        <v>17</v>
      </c>
      <c r="HT26" s="224" t="s">
        <v>17</v>
      </c>
      <c r="HU26" s="214">
        <v>45618</v>
      </c>
      <c r="HV26" s="222" t="s">
        <v>5492</v>
      </c>
      <c r="HW26" s="222">
        <v>3</v>
      </c>
      <c r="HX26" s="222" t="s">
        <v>1799</v>
      </c>
      <c r="HY26" s="222" t="s">
        <v>33</v>
      </c>
      <c r="HZ26" s="222">
        <v>2</v>
      </c>
      <c r="IA26" s="222" t="s">
        <v>17</v>
      </c>
      <c r="IB26" s="222" t="s">
        <v>17</v>
      </c>
      <c r="IC26" s="223">
        <v>45618</v>
      </c>
      <c r="ID26" s="221" t="s">
        <v>5494</v>
      </c>
      <c r="IE26" s="224">
        <v>2</v>
      </c>
      <c r="IF26" s="224" t="s">
        <v>1799</v>
      </c>
      <c r="IG26" s="224" t="s">
        <v>33</v>
      </c>
      <c r="IH26" s="224">
        <v>2</v>
      </c>
      <c r="II26" s="224" t="s">
        <v>17</v>
      </c>
      <c r="IJ26" s="224" t="s">
        <v>17</v>
      </c>
      <c r="IK26" s="214">
        <v>45618</v>
      </c>
      <c r="IL26" s="222" t="s">
        <v>5493</v>
      </c>
      <c r="IM26" s="222">
        <v>3</v>
      </c>
      <c r="IN26" s="222" t="s">
        <v>1799</v>
      </c>
      <c r="IO26" s="222" t="s">
        <v>33</v>
      </c>
      <c r="IP26" s="222">
        <v>2</v>
      </c>
      <c r="IQ26" s="222" t="s">
        <v>17</v>
      </c>
      <c r="IR26" s="222" t="s">
        <v>17</v>
      </c>
      <c r="IS26" s="223">
        <v>45618</v>
      </c>
    </row>
    <row r="27" spans="1:253" s="11" customFormat="1" ht="13.25" customHeight="1" x14ac:dyDescent="0.25">
      <c r="A27" s="11" t="s">
        <v>600</v>
      </c>
      <c r="B27" s="11" t="s">
        <v>10766</v>
      </c>
      <c r="C27" s="11" t="s">
        <v>601</v>
      </c>
      <c r="D27" s="11" t="s">
        <v>602</v>
      </c>
      <c r="E27" s="11" t="s">
        <v>10151</v>
      </c>
      <c r="F27" s="11" t="s">
        <v>1482</v>
      </c>
      <c r="G27" s="212">
        <v>5970000</v>
      </c>
      <c r="H27" s="213" t="s">
        <v>1419</v>
      </c>
      <c r="I27" s="213" t="s">
        <v>723</v>
      </c>
      <c r="J27" s="213">
        <v>2</v>
      </c>
      <c r="K27" s="213" t="s">
        <v>1481</v>
      </c>
      <c r="L27" s="213" t="s">
        <v>1480</v>
      </c>
      <c r="M27" s="214">
        <v>45412</v>
      </c>
      <c r="N27" s="221" t="s">
        <v>1485</v>
      </c>
      <c r="O27" s="216">
        <v>342000</v>
      </c>
      <c r="P27" s="216" t="s">
        <v>1419</v>
      </c>
      <c r="Q27" s="216" t="s">
        <v>723</v>
      </c>
      <c r="R27" s="216">
        <v>2</v>
      </c>
      <c r="S27" s="216" t="s">
        <v>1484</v>
      </c>
      <c r="T27" s="216" t="s">
        <v>1483</v>
      </c>
      <c r="U27" s="217">
        <v>45412</v>
      </c>
      <c r="V27" s="221" t="s">
        <v>1489</v>
      </c>
      <c r="W27" s="213">
        <v>5970000</v>
      </c>
      <c r="X27" s="213" t="s">
        <v>1486</v>
      </c>
      <c r="Y27" s="213" t="s">
        <v>723</v>
      </c>
      <c r="Z27" s="213">
        <v>2</v>
      </c>
      <c r="AA27" s="213" t="s">
        <v>1488</v>
      </c>
      <c r="AB27" s="213" t="s">
        <v>1487</v>
      </c>
      <c r="AC27" s="214">
        <v>45412</v>
      </c>
      <c r="AD27" s="221" t="s">
        <v>1491</v>
      </c>
      <c r="AE27" s="218">
        <v>525000</v>
      </c>
      <c r="AF27" s="218" t="s">
        <v>1486</v>
      </c>
      <c r="AG27" s="218" t="s">
        <v>723</v>
      </c>
      <c r="AH27" s="218">
        <v>2</v>
      </c>
      <c r="AI27" s="218" t="s">
        <v>1490</v>
      </c>
      <c r="AJ27" s="218" t="s">
        <v>1487</v>
      </c>
      <c r="AK27" s="219">
        <v>45412</v>
      </c>
      <c r="AL27" s="221" t="s">
        <v>9633</v>
      </c>
      <c r="AM27" s="213">
        <v>231000</v>
      </c>
      <c r="AN27" s="213" t="s">
        <v>9630</v>
      </c>
      <c r="AO27" s="213" t="s">
        <v>723</v>
      </c>
      <c r="AP27" s="213">
        <v>2</v>
      </c>
      <c r="AQ27" s="213" t="s">
        <v>9632</v>
      </c>
      <c r="AR27" s="213" t="s">
        <v>9631</v>
      </c>
      <c r="AS27" s="214">
        <v>45653</v>
      </c>
      <c r="AT27" s="222" t="s">
        <v>603</v>
      </c>
      <c r="AU27" s="218" t="s">
        <v>17</v>
      </c>
      <c r="AV27" s="218" t="s">
        <v>17</v>
      </c>
      <c r="AW27" s="218" t="s">
        <v>17</v>
      </c>
      <c r="AX27" s="218" t="s">
        <v>17</v>
      </c>
      <c r="AY27" s="218" t="s">
        <v>17</v>
      </c>
      <c r="AZ27" s="218" t="s">
        <v>17</v>
      </c>
      <c r="BA27" s="219">
        <v>44203</v>
      </c>
      <c r="BB27" s="221" t="s">
        <v>604</v>
      </c>
      <c r="BC27" s="213" t="s">
        <v>17</v>
      </c>
      <c r="BD27" s="213" t="s">
        <v>17</v>
      </c>
      <c r="BE27" s="213" t="s">
        <v>17</v>
      </c>
      <c r="BF27" s="213" t="s">
        <v>17</v>
      </c>
      <c r="BG27" s="213" t="s">
        <v>17</v>
      </c>
      <c r="BH27" s="213" t="s">
        <v>17</v>
      </c>
      <c r="BI27" s="214">
        <v>44203</v>
      </c>
      <c r="BJ27" s="222" t="s">
        <v>9635</v>
      </c>
      <c r="BK27" s="222">
        <v>0</v>
      </c>
      <c r="BL27" s="222" t="s">
        <v>8124</v>
      </c>
      <c r="BM27" s="222" t="s">
        <v>404</v>
      </c>
      <c r="BN27" s="222">
        <v>1</v>
      </c>
      <c r="BO27" s="222" t="s">
        <v>9634</v>
      </c>
      <c r="BP27" s="218" t="s">
        <v>579</v>
      </c>
      <c r="BQ27" s="223">
        <v>45653</v>
      </c>
      <c r="BR27" s="221" t="s">
        <v>605</v>
      </c>
      <c r="BS27" s="224" t="s">
        <v>17</v>
      </c>
      <c r="BT27" s="224" t="s">
        <v>17</v>
      </c>
      <c r="BU27" s="224" t="s">
        <v>17</v>
      </c>
      <c r="BV27" s="224" t="s">
        <v>17</v>
      </c>
      <c r="BW27" s="224" t="s">
        <v>17</v>
      </c>
      <c r="BX27" s="224" t="s">
        <v>17</v>
      </c>
      <c r="BY27" s="214">
        <v>44203</v>
      </c>
      <c r="BZ27" s="222" t="s">
        <v>606</v>
      </c>
      <c r="CA27" s="222" t="s">
        <v>17</v>
      </c>
      <c r="CB27" s="222" t="s">
        <v>17</v>
      </c>
      <c r="CC27" s="222" t="s">
        <v>17</v>
      </c>
      <c r="CD27" s="222" t="s">
        <v>17</v>
      </c>
      <c r="CE27" s="222" t="s">
        <v>17</v>
      </c>
      <c r="CF27" s="222" t="s">
        <v>17</v>
      </c>
      <c r="CG27" s="223">
        <v>44203</v>
      </c>
      <c r="CH27" s="221" t="s">
        <v>11422</v>
      </c>
      <c r="CI27" s="222" t="e">
        <v>#N/A</v>
      </c>
      <c r="CJ27" s="222" t="e">
        <v>#N/A</v>
      </c>
      <c r="CK27" s="222" t="e">
        <v>#N/A</v>
      </c>
      <c r="CL27" s="222" t="e">
        <v>#N/A</v>
      </c>
      <c r="CM27" s="222" t="e">
        <v>#N/A</v>
      </c>
      <c r="CN27" s="222" t="e">
        <v>#N/A</v>
      </c>
      <c r="CO27" s="225" t="e">
        <v>#N/A</v>
      </c>
      <c r="CP27" s="222" t="s">
        <v>607</v>
      </c>
      <c r="CQ27" s="224" t="s">
        <v>17</v>
      </c>
      <c r="CR27" s="224" t="s">
        <v>17</v>
      </c>
      <c r="CS27" s="224" t="s">
        <v>17</v>
      </c>
      <c r="CT27" s="224" t="s">
        <v>17</v>
      </c>
      <c r="CU27" s="224" t="s">
        <v>17</v>
      </c>
      <c r="CV27" s="224" t="s">
        <v>17</v>
      </c>
      <c r="CW27" s="214">
        <v>44203</v>
      </c>
      <c r="CX27" s="222" t="s">
        <v>1493</v>
      </c>
      <c r="CY27" s="218">
        <v>525000</v>
      </c>
      <c r="CZ27" s="218" t="s">
        <v>1486</v>
      </c>
      <c r="DA27" s="218" t="s">
        <v>723</v>
      </c>
      <c r="DB27" s="218">
        <v>2</v>
      </c>
      <c r="DC27" s="218" t="s">
        <v>1492</v>
      </c>
      <c r="DD27" s="218" t="s">
        <v>1487</v>
      </c>
      <c r="DE27" s="220">
        <v>45412</v>
      </c>
      <c r="DF27" s="221" t="s">
        <v>1495</v>
      </c>
      <c r="DG27" s="213">
        <v>5445000</v>
      </c>
      <c r="DH27" s="224" t="s">
        <v>1486</v>
      </c>
      <c r="DI27" s="224" t="s">
        <v>723</v>
      </c>
      <c r="DJ27" s="224">
        <v>2</v>
      </c>
      <c r="DK27" s="224" t="s">
        <v>1494</v>
      </c>
      <c r="DL27" s="224" t="s">
        <v>1487</v>
      </c>
      <c r="DM27" s="214">
        <v>45412</v>
      </c>
      <c r="DN27" s="222" t="s">
        <v>1497</v>
      </c>
      <c r="DO27" s="218">
        <v>0</v>
      </c>
      <c r="DP27" s="222" t="s">
        <v>1486</v>
      </c>
      <c r="DQ27" s="222" t="s">
        <v>723</v>
      </c>
      <c r="DR27" s="222">
        <v>2</v>
      </c>
      <c r="DS27" s="222" t="s">
        <v>1496</v>
      </c>
      <c r="DT27" s="222" t="s">
        <v>1487</v>
      </c>
      <c r="DU27" s="223">
        <v>45412</v>
      </c>
      <c r="DV27" s="221" t="s">
        <v>1498</v>
      </c>
      <c r="DW27" s="213">
        <v>525000</v>
      </c>
      <c r="DX27" s="224" t="s">
        <v>1486</v>
      </c>
      <c r="DY27" s="224" t="s">
        <v>723</v>
      </c>
      <c r="DZ27" s="224">
        <v>2</v>
      </c>
      <c r="EA27" s="224" t="s">
        <v>1492</v>
      </c>
      <c r="EB27" s="224" t="s">
        <v>1487</v>
      </c>
      <c r="EC27" s="214">
        <v>45412</v>
      </c>
      <c r="ED27" s="222" t="s">
        <v>1500</v>
      </c>
      <c r="EE27" s="218">
        <v>0</v>
      </c>
      <c r="EF27" s="222" t="s">
        <v>1486</v>
      </c>
      <c r="EG27" s="222" t="s">
        <v>723</v>
      </c>
      <c r="EH27" s="222">
        <v>2</v>
      </c>
      <c r="EI27" s="222" t="s">
        <v>1499</v>
      </c>
      <c r="EJ27" s="222" t="s">
        <v>1487</v>
      </c>
      <c r="EK27" s="223">
        <v>45412</v>
      </c>
      <c r="EL27" s="221" t="s">
        <v>1501</v>
      </c>
      <c r="EM27" s="213">
        <v>0</v>
      </c>
      <c r="EN27" s="224" t="s">
        <v>1486</v>
      </c>
      <c r="EO27" s="224" t="s">
        <v>723</v>
      </c>
      <c r="EP27" s="224">
        <v>2</v>
      </c>
      <c r="EQ27" s="224" t="s">
        <v>1499</v>
      </c>
      <c r="ER27" s="224" t="s">
        <v>1487</v>
      </c>
      <c r="ES27" s="214">
        <v>45412</v>
      </c>
      <c r="ET27" s="222" t="s">
        <v>9636</v>
      </c>
      <c r="EU27" s="222">
        <v>0</v>
      </c>
      <c r="EV27" s="222" t="s">
        <v>8124</v>
      </c>
      <c r="EW27" s="222" t="s">
        <v>404</v>
      </c>
      <c r="EX27" s="222">
        <v>1</v>
      </c>
      <c r="EY27" s="222" t="s">
        <v>9634</v>
      </c>
      <c r="EZ27" s="222" t="s">
        <v>579</v>
      </c>
      <c r="FA27" s="223">
        <v>45653</v>
      </c>
      <c r="FB27" s="221" t="s">
        <v>9638</v>
      </c>
      <c r="FC27" s="224">
        <v>2</v>
      </c>
      <c r="FD27" s="224" t="s">
        <v>9630</v>
      </c>
      <c r="FE27" s="224" t="s">
        <v>404</v>
      </c>
      <c r="FF27" s="224">
        <v>1</v>
      </c>
      <c r="FG27" s="224" t="s">
        <v>9637</v>
      </c>
      <c r="FH27" s="224" t="s">
        <v>9631</v>
      </c>
      <c r="FI27" s="214">
        <v>45653</v>
      </c>
      <c r="FJ27" s="221" t="s">
        <v>608</v>
      </c>
      <c r="FK27" s="222" t="s">
        <v>17</v>
      </c>
      <c r="FL27" s="222" t="s">
        <v>17</v>
      </c>
      <c r="FM27" s="222" t="s">
        <v>17</v>
      </c>
      <c r="FN27" s="222" t="s">
        <v>17</v>
      </c>
      <c r="FO27" s="222" t="s">
        <v>17</v>
      </c>
      <c r="FP27" s="218" t="s">
        <v>17</v>
      </c>
      <c r="FQ27" s="219">
        <v>44203</v>
      </c>
      <c r="FR27" s="221" t="s">
        <v>609</v>
      </c>
      <c r="FS27" s="224" t="s">
        <v>17</v>
      </c>
      <c r="FT27" s="224" t="s">
        <v>17</v>
      </c>
      <c r="FU27" s="224" t="s">
        <v>17</v>
      </c>
      <c r="FV27" s="224" t="s">
        <v>17</v>
      </c>
      <c r="FW27" s="224" t="s">
        <v>17</v>
      </c>
      <c r="FX27" s="224" t="s">
        <v>17</v>
      </c>
      <c r="FY27" s="214">
        <v>44203</v>
      </c>
      <c r="FZ27" s="222" t="s">
        <v>5499</v>
      </c>
      <c r="GA27" s="222">
        <v>0</v>
      </c>
      <c r="GB27" s="222" t="s">
        <v>1799</v>
      </c>
      <c r="GC27" s="222" t="s">
        <v>33</v>
      </c>
      <c r="GD27" s="222">
        <v>2</v>
      </c>
      <c r="GE27" s="222" t="s">
        <v>17</v>
      </c>
      <c r="GF27" s="222" t="s">
        <v>17</v>
      </c>
      <c r="GG27" s="223">
        <v>45618</v>
      </c>
      <c r="GH27" s="221" t="s">
        <v>5505</v>
      </c>
      <c r="GI27" s="224">
        <v>0</v>
      </c>
      <c r="GJ27" s="224" t="s">
        <v>1799</v>
      </c>
      <c r="GK27" s="224" t="s">
        <v>33</v>
      </c>
      <c r="GL27" s="224">
        <v>2</v>
      </c>
      <c r="GM27" s="224" t="s">
        <v>17</v>
      </c>
      <c r="GN27" s="224" t="s">
        <v>17</v>
      </c>
      <c r="GO27" s="214">
        <v>45618</v>
      </c>
      <c r="GP27" s="222" t="s">
        <v>5500</v>
      </c>
      <c r="GQ27" s="222">
        <v>0</v>
      </c>
      <c r="GR27" s="222" t="s">
        <v>1799</v>
      </c>
      <c r="GS27" s="222" t="s">
        <v>33</v>
      </c>
      <c r="GT27" s="222">
        <v>2</v>
      </c>
      <c r="GU27" s="222" t="s">
        <v>17</v>
      </c>
      <c r="GV27" s="222" t="s">
        <v>17</v>
      </c>
      <c r="GW27" s="223">
        <v>45618</v>
      </c>
      <c r="GX27" s="221" t="s">
        <v>5506</v>
      </c>
      <c r="GY27" s="224">
        <v>0</v>
      </c>
      <c r="GZ27" s="224" t="s">
        <v>1799</v>
      </c>
      <c r="HA27" s="224" t="s">
        <v>33</v>
      </c>
      <c r="HB27" s="224">
        <v>2</v>
      </c>
      <c r="HC27" s="224" t="s">
        <v>17</v>
      </c>
      <c r="HD27" s="224" t="s">
        <v>17</v>
      </c>
      <c r="HE27" s="214">
        <v>45618</v>
      </c>
      <c r="HF27" s="222" t="s">
        <v>5498</v>
      </c>
      <c r="HG27" s="222">
        <v>0</v>
      </c>
      <c r="HH27" s="222" t="s">
        <v>1799</v>
      </c>
      <c r="HI27" s="222" t="s">
        <v>33</v>
      </c>
      <c r="HJ27" s="222">
        <v>2</v>
      </c>
      <c r="HK27" s="222" t="s">
        <v>17</v>
      </c>
      <c r="HL27" s="222" t="s">
        <v>17</v>
      </c>
      <c r="HM27" s="223">
        <v>45618</v>
      </c>
      <c r="HN27" s="221" t="s">
        <v>5504</v>
      </c>
      <c r="HO27" s="224">
        <v>0</v>
      </c>
      <c r="HP27" s="224" t="s">
        <v>1799</v>
      </c>
      <c r="HQ27" s="224" t="s">
        <v>33</v>
      </c>
      <c r="HR27" s="224">
        <v>2</v>
      </c>
      <c r="HS27" s="224" t="s">
        <v>17</v>
      </c>
      <c r="HT27" s="224" t="s">
        <v>17</v>
      </c>
      <c r="HU27" s="214">
        <v>45618</v>
      </c>
      <c r="HV27" s="222" t="s">
        <v>5501</v>
      </c>
      <c r="HW27" s="222">
        <v>0</v>
      </c>
      <c r="HX27" s="222" t="s">
        <v>1799</v>
      </c>
      <c r="HY27" s="222" t="s">
        <v>33</v>
      </c>
      <c r="HZ27" s="222">
        <v>2</v>
      </c>
      <c r="IA27" s="222" t="s">
        <v>17</v>
      </c>
      <c r="IB27" s="222" t="s">
        <v>17</v>
      </c>
      <c r="IC27" s="223">
        <v>45618</v>
      </c>
      <c r="ID27" s="221" t="s">
        <v>5503</v>
      </c>
      <c r="IE27" s="224">
        <v>0</v>
      </c>
      <c r="IF27" s="224" t="s">
        <v>1799</v>
      </c>
      <c r="IG27" s="224" t="s">
        <v>33</v>
      </c>
      <c r="IH27" s="224">
        <v>2</v>
      </c>
      <c r="II27" s="224" t="s">
        <v>17</v>
      </c>
      <c r="IJ27" s="224" t="s">
        <v>17</v>
      </c>
      <c r="IK27" s="214">
        <v>45618</v>
      </c>
      <c r="IL27" s="222" t="s">
        <v>5502</v>
      </c>
      <c r="IM27" s="222">
        <v>2</v>
      </c>
      <c r="IN27" s="222" t="s">
        <v>1799</v>
      </c>
      <c r="IO27" s="222" t="s">
        <v>33</v>
      </c>
      <c r="IP27" s="222">
        <v>2</v>
      </c>
      <c r="IQ27" s="222" t="s">
        <v>17</v>
      </c>
      <c r="IR27" s="222" t="s">
        <v>17</v>
      </c>
      <c r="IS27" s="223">
        <v>45618</v>
      </c>
    </row>
    <row r="28" spans="1:253" s="11" customFormat="1" ht="13.25" customHeight="1" x14ac:dyDescent="0.25">
      <c r="A28" s="11" t="s">
        <v>1125</v>
      </c>
      <c r="B28" s="11" t="s">
        <v>10844</v>
      </c>
      <c r="C28" s="11" t="s">
        <v>1126</v>
      </c>
      <c r="D28" s="11" t="s">
        <v>889</v>
      </c>
      <c r="E28" s="11" t="s">
        <v>10154</v>
      </c>
      <c r="F28" s="11" t="s">
        <v>3442</v>
      </c>
      <c r="G28" s="212">
        <v>52700000</v>
      </c>
      <c r="H28" s="213" t="s">
        <v>3439</v>
      </c>
      <c r="I28" s="213" t="s">
        <v>404</v>
      </c>
      <c r="J28" s="213">
        <v>1</v>
      </c>
      <c r="K28" s="213" t="s">
        <v>3441</v>
      </c>
      <c r="L28" s="213" t="s">
        <v>3440</v>
      </c>
      <c r="M28" s="214">
        <v>45572</v>
      </c>
      <c r="N28" s="221" t="s">
        <v>3446</v>
      </c>
      <c r="O28" s="216">
        <v>1109500</v>
      </c>
      <c r="P28" s="216" t="s">
        <v>3443</v>
      </c>
      <c r="Q28" s="216" t="s">
        <v>404</v>
      </c>
      <c r="R28" s="216">
        <v>1</v>
      </c>
      <c r="S28" s="216" t="s">
        <v>3445</v>
      </c>
      <c r="T28" s="216" t="s">
        <v>3444</v>
      </c>
      <c r="U28" s="217">
        <v>45572</v>
      </c>
      <c r="V28" s="221" t="s">
        <v>3448</v>
      </c>
      <c r="W28" s="213">
        <v>52700000</v>
      </c>
      <c r="X28" s="213" t="s">
        <v>3439</v>
      </c>
      <c r="Y28" s="213" t="s">
        <v>404</v>
      </c>
      <c r="Z28" s="213">
        <v>1</v>
      </c>
      <c r="AA28" s="213" t="s">
        <v>3447</v>
      </c>
      <c r="AB28" s="213" t="s">
        <v>3440</v>
      </c>
      <c r="AC28" s="214">
        <v>45572</v>
      </c>
      <c r="AD28" s="221" t="s">
        <v>3452</v>
      </c>
      <c r="AE28" s="218">
        <v>20176000</v>
      </c>
      <c r="AF28" s="218" t="s">
        <v>3449</v>
      </c>
      <c r="AG28" s="218" t="s">
        <v>33</v>
      </c>
      <c r="AH28" s="218">
        <v>2</v>
      </c>
      <c r="AI28" s="218" t="s">
        <v>3451</v>
      </c>
      <c r="AJ28" s="218" t="s">
        <v>3450</v>
      </c>
      <c r="AK28" s="219">
        <v>45572</v>
      </c>
      <c r="AL28" s="221" t="s">
        <v>3456</v>
      </c>
      <c r="AM28" s="213">
        <v>6922000</v>
      </c>
      <c r="AN28" s="213" t="s">
        <v>3453</v>
      </c>
      <c r="AO28" s="213" t="s">
        <v>33</v>
      </c>
      <c r="AP28" s="213">
        <v>2</v>
      </c>
      <c r="AQ28" s="213" t="s">
        <v>3455</v>
      </c>
      <c r="AR28" s="213" t="s">
        <v>3454</v>
      </c>
      <c r="AS28" s="214">
        <v>45572</v>
      </c>
      <c r="AT28" s="222" t="s">
        <v>3457</v>
      </c>
      <c r="AU28" s="218" t="s">
        <v>17</v>
      </c>
      <c r="AV28" s="218" t="s">
        <v>424</v>
      </c>
      <c r="AW28" s="218" t="s">
        <v>17</v>
      </c>
      <c r="AX28" s="218" t="s">
        <v>17</v>
      </c>
      <c r="AY28" s="218" t="s">
        <v>3285</v>
      </c>
      <c r="AZ28" s="218" t="s">
        <v>424</v>
      </c>
      <c r="BA28" s="219">
        <v>45572</v>
      </c>
      <c r="BB28" s="221" t="s">
        <v>3485</v>
      </c>
      <c r="BC28" s="213" t="s">
        <v>17</v>
      </c>
      <c r="BD28" s="213" t="s">
        <v>17</v>
      </c>
      <c r="BE28" s="213" t="s">
        <v>17</v>
      </c>
      <c r="BF28" s="213" t="s">
        <v>17</v>
      </c>
      <c r="BG28" s="213" t="s">
        <v>3285</v>
      </c>
      <c r="BH28" s="213" t="s">
        <v>424</v>
      </c>
      <c r="BI28" s="214">
        <v>45572</v>
      </c>
      <c r="BJ28" s="222" t="s">
        <v>3461</v>
      </c>
      <c r="BK28" s="222">
        <v>743</v>
      </c>
      <c r="BL28" s="222" t="s">
        <v>3458</v>
      </c>
      <c r="BM28" s="222" t="s">
        <v>33</v>
      </c>
      <c r="BN28" s="222">
        <v>2</v>
      </c>
      <c r="BO28" s="222" t="s">
        <v>3460</v>
      </c>
      <c r="BP28" s="218" t="s">
        <v>3459</v>
      </c>
      <c r="BQ28" s="223">
        <v>45572</v>
      </c>
      <c r="BR28" s="221" t="s">
        <v>3486</v>
      </c>
      <c r="BS28" s="224" t="s">
        <v>17</v>
      </c>
      <c r="BT28" s="224" t="s">
        <v>17</v>
      </c>
      <c r="BU28" s="224" t="s">
        <v>17</v>
      </c>
      <c r="BV28" s="224" t="s">
        <v>17</v>
      </c>
      <c r="BW28" s="224" t="s">
        <v>3285</v>
      </c>
      <c r="BX28" s="224" t="s">
        <v>424</v>
      </c>
      <c r="BY28" s="214">
        <v>45572</v>
      </c>
      <c r="BZ28" s="222" t="s">
        <v>3487</v>
      </c>
      <c r="CA28" s="222" t="s">
        <v>17</v>
      </c>
      <c r="CB28" s="222" t="s">
        <v>17</v>
      </c>
      <c r="CC28" s="222" t="s">
        <v>17</v>
      </c>
      <c r="CD28" s="222" t="s">
        <v>17</v>
      </c>
      <c r="CE28" s="222" t="s">
        <v>3285</v>
      </c>
      <c r="CF28" s="222" t="s">
        <v>424</v>
      </c>
      <c r="CG28" s="223">
        <v>45572</v>
      </c>
      <c r="CH28" s="221" t="s">
        <v>11423</v>
      </c>
      <c r="CI28" s="222" t="e">
        <v>#N/A</v>
      </c>
      <c r="CJ28" s="222" t="e">
        <v>#N/A</v>
      </c>
      <c r="CK28" s="222" t="e">
        <v>#N/A</v>
      </c>
      <c r="CL28" s="222" t="e">
        <v>#N/A</v>
      </c>
      <c r="CM28" s="222" t="e">
        <v>#N/A</v>
      </c>
      <c r="CN28" s="222" t="e">
        <v>#N/A</v>
      </c>
      <c r="CO28" s="225" t="e">
        <v>#N/A</v>
      </c>
      <c r="CP28" s="222" t="s">
        <v>1218</v>
      </c>
      <c r="CQ28" s="224" t="s">
        <v>17</v>
      </c>
      <c r="CR28" s="224" t="s">
        <v>17</v>
      </c>
      <c r="CS28" s="224" t="s">
        <v>17</v>
      </c>
      <c r="CT28" s="224" t="s">
        <v>17</v>
      </c>
      <c r="CU28" s="224" t="s">
        <v>1217</v>
      </c>
      <c r="CV28" s="224" t="s">
        <v>17</v>
      </c>
      <c r="CW28" s="214">
        <v>45322</v>
      </c>
      <c r="CX28" s="222" t="s">
        <v>3467</v>
      </c>
      <c r="CY28" s="218">
        <v>10400000</v>
      </c>
      <c r="CZ28" s="218" t="s">
        <v>3464</v>
      </c>
      <c r="DA28" s="218" t="s">
        <v>33</v>
      </c>
      <c r="DB28" s="218">
        <v>2</v>
      </c>
      <c r="DC28" s="218" t="s">
        <v>3475</v>
      </c>
      <c r="DD28" s="218" t="s">
        <v>3468</v>
      </c>
      <c r="DE28" s="220">
        <v>45572</v>
      </c>
      <c r="DF28" s="221" t="s">
        <v>3470</v>
      </c>
      <c r="DG28" s="213">
        <v>32524000</v>
      </c>
      <c r="DH28" s="224" t="s">
        <v>3464</v>
      </c>
      <c r="DI28" s="224" t="s">
        <v>33</v>
      </c>
      <c r="DJ28" s="224">
        <v>2</v>
      </c>
      <c r="DK28" s="224" t="s">
        <v>3469</v>
      </c>
      <c r="DL28" s="224" t="s">
        <v>3468</v>
      </c>
      <c r="DM28" s="214">
        <v>45572</v>
      </c>
      <c r="DN28" s="222" t="s">
        <v>3474</v>
      </c>
      <c r="DO28" s="218">
        <v>9776000</v>
      </c>
      <c r="DP28" s="222" t="s">
        <v>3471</v>
      </c>
      <c r="DQ28" s="222" t="s">
        <v>723</v>
      </c>
      <c r="DR28" s="222">
        <v>2</v>
      </c>
      <c r="DS28" s="222" t="s">
        <v>3473</v>
      </c>
      <c r="DT28" s="222" t="s">
        <v>3472</v>
      </c>
      <c r="DU28" s="223">
        <v>45572</v>
      </c>
      <c r="DV28" s="221" t="s">
        <v>3476</v>
      </c>
      <c r="DW28" s="213">
        <v>6080000</v>
      </c>
      <c r="DX28" s="224" t="s">
        <v>3464</v>
      </c>
      <c r="DY28" s="224" t="s">
        <v>33</v>
      </c>
      <c r="DZ28" s="224">
        <v>2</v>
      </c>
      <c r="EA28" s="224" t="s">
        <v>3475</v>
      </c>
      <c r="EB28" s="224" t="s">
        <v>3468</v>
      </c>
      <c r="EC28" s="214">
        <v>45572</v>
      </c>
      <c r="ED28" s="222" t="s">
        <v>3478</v>
      </c>
      <c r="EE28" s="218">
        <v>3800000</v>
      </c>
      <c r="EF28" s="222" t="s">
        <v>3464</v>
      </c>
      <c r="EG28" s="222" t="s">
        <v>17</v>
      </c>
      <c r="EH28" s="222" t="s">
        <v>17</v>
      </c>
      <c r="EI28" s="222" t="s">
        <v>3477</v>
      </c>
      <c r="EJ28" s="222" t="s">
        <v>3468</v>
      </c>
      <c r="EK28" s="223">
        <v>45572</v>
      </c>
      <c r="EL28" s="221" t="s">
        <v>3480</v>
      </c>
      <c r="EM28" s="213">
        <v>520000</v>
      </c>
      <c r="EN28" s="224" t="s">
        <v>3464</v>
      </c>
      <c r="EO28" s="224" t="s">
        <v>17</v>
      </c>
      <c r="EP28" s="224" t="s">
        <v>17</v>
      </c>
      <c r="EQ28" s="224" t="s">
        <v>3479</v>
      </c>
      <c r="ER28" s="224" t="s">
        <v>3468</v>
      </c>
      <c r="ES28" s="214">
        <v>45572</v>
      </c>
      <c r="ET28" s="222" t="s">
        <v>3463</v>
      </c>
      <c r="EU28" s="222">
        <v>746</v>
      </c>
      <c r="EV28" s="222" t="s">
        <v>3458</v>
      </c>
      <c r="EW28" s="222" t="s">
        <v>33</v>
      </c>
      <c r="EX28" s="222">
        <v>2</v>
      </c>
      <c r="EY28" s="222" t="s">
        <v>3462</v>
      </c>
      <c r="EZ28" s="222" t="s">
        <v>3459</v>
      </c>
      <c r="FA28" s="223">
        <v>45572</v>
      </c>
      <c r="FB28" s="221" t="s">
        <v>3484</v>
      </c>
      <c r="FC28" s="224">
        <v>4</v>
      </c>
      <c r="FD28" s="224" t="s">
        <v>3481</v>
      </c>
      <c r="FE28" s="224" t="s">
        <v>33</v>
      </c>
      <c r="FF28" s="224">
        <v>2</v>
      </c>
      <c r="FG28" s="224" t="s">
        <v>3483</v>
      </c>
      <c r="FH28" s="224" t="s">
        <v>3482</v>
      </c>
      <c r="FI28" s="214">
        <v>45572</v>
      </c>
      <c r="FJ28" s="221" t="s">
        <v>1128</v>
      </c>
      <c r="FK28" s="222" t="s">
        <v>17</v>
      </c>
      <c r="FL28" s="222" t="s">
        <v>424</v>
      </c>
      <c r="FM28" s="222" t="s">
        <v>17</v>
      </c>
      <c r="FN28" s="222" t="s">
        <v>17</v>
      </c>
      <c r="FO28" s="222" t="s">
        <v>1127</v>
      </c>
      <c r="FP28" s="218" t="s">
        <v>424</v>
      </c>
      <c r="FQ28" s="219">
        <v>45199</v>
      </c>
      <c r="FR28" s="221" t="s">
        <v>1129</v>
      </c>
      <c r="FS28" s="224" t="s">
        <v>17</v>
      </c>
      <c r="FT28" s="224" t="s">
        <v>424</v>
      </c>
      <c r="FU28" s="224" t="s">
        <v>17</v>
      </c>
      <c r="FV28" s="224" t="s">
        <v>17</v>
      </c>
      <c r="FW28" s="224" t="s">
        <v>1127</v>
      </c>
      <c r="FX28" s="224" t="s">
        <v>424</v>
      </c>
      <c r="FY28" s="214">
        <v>45199</v>
      </c>
      <c r="FZ28" s="222" t="s">
        <v>4757</v>
      </c>
      <c r="GA28" s="222">
        <v>0</v>
      </c>
      <c r="GB28" s="222" t="s">
        <v>1799</v>
      </c>
      <c r="GC28" s="222" t="s">
        <v>33</v>
      </c>
      <c r="GD28" s="222">
        <v>2</v>
      </c>
      <c r="GE28" s="222" t="s">
        <v>17</v>
      </c>
      <c r="GF28" s="222" t="s">
        <v>17</v>
      </c>
      <c r="GG28" s="223">
        <v>45610</v>
      </c>
      <c r="GH28" s="221" t="s">
        <v>4763</v>
      </c>
      <c r="GI28" s="224">
        <v>3</v>
      </c>
      <c r="GJ28" s="224" t="s">
        <v>1799</v>
      </c>
      <c r="GK28" s="224" t="s">
        <v>33</v>
      </c>
      <c r="GL28" s="224">
        <v>2</v>
      </c>
      <c r="GM28" s="224" t="s">
        <v>17</v>
      </c>
      <c r="GN28" s="224" t="s">
        <v>17</v>
      </c>
      <c r="GO28" s="214">
        <v>45610</v>
      </c>
      <c r="GP28" s="222" t="s">
        <v>4758</v>
      </c>
      <c r="GQ28" s="222">
        <v>1</v>
      </c>
      <c r="GR28" s="222" t="s">
        <v>1799</v>
      </c>
      <c r="GS28" s="222" t="s">
        <v>33</v>
      </c>
      <c r="GT28" s="222">
        <v>2</v>
      </c>
      <c r="GU28" s="222" t="s">
        <v>17</v>
      </c>
      <c r="GV28" s="222" t="s">
        <v>17</v>
      </c>
      <c r="GW28" s="223">
        <v>45610</v>
      </c>
      <c r="GX28" s="221" t="s">
        <v>4764</v>
      </c>
      <c r="GY28" s="224">
        <v>0</v>
      </c>
      <c r="GZ28" s="224" t="s">
        <v>1799</v>
      </c>
      <c r="HA28" s="224" t="s">
        <v>33</v>
      </c>
      <c r="HB28" s="224">
        <v>2</v>
      </c>
      <c r="HC28" s="224" t="s">
        <v>17</v>
      </c>
      <c r="HD28" s="224" t="s">
        <v>17</v>
      </c>
      <c r="HE28" s="214">
        <v>45610</v>
      </c>
      <c r="HF28" s="222" t="s">
        <v>4756</v>
      </c>
      <c r="HG28" s="222">
        <v>0</v>
      </c>
      <c r="HH28" s="222" t="s">
        <v>1799</v>
      </c>
      <c r="HI28" s="222" t="s">
        <v>33</v>
      </c>
      <c r="HJ28" s="222">
        <v>2</v>
      </c>
      <c r="HK28" s="222" t="s">
        <v>17</v>
      </c>
      <c r="HL28" s="222" t="s">
        <v>17</v>
      </c>
      <c r="HM28" s="223">
        <v>45610</v>
      </c>
      <c r="HN28" s="221" t="s">
        <v>4762</v>
      </c>
      <c r="HO28" s="224">
        <v>2</v>
      </c>
      <c r="HP28" s="224" t="s">
        <v>1799</v>
      </c>
      <c r="HQ28" s="224" t="s">
        <v>33</v>
      </c>
      <c r="HR28" s="224">
        <v>2</v>
      </c>
      <c r="HS28" s="224" t="s">
        <v>17</v>
      </c>
      <c r="HT28" s="224" t="s">
        <v>17</v>
      </c>
      <c r="HU28" s="214">
        <v>45610</v>
      </c>
      <c r="HV28" s="222" t="s">
        <v>4759</v>
      </c>
      <c r="HW28" s="222">
        <v>1</v>
      </c>
      <c r="HX28" s="222" t="s">
        <v>1799</v>
      </c>
      <c r="HY28" s="222" t="s">
        <v>33</v>
      </c>
      <c r="HZ28" s="222">
        <v>2</v>
      </c>
      <c r="IA28" s="222" t="s">
        <v>17</v>
      </c>
      <c r="IB28" s="222" t="s">
        <v>17</v>
      </c>
      <c r="IC28" s="223">
        <v>45610</v>
      </c>
      <c r="ID28" s="221" t="s">
        <v>4761</v>
      </c>
      <c r="IE28" s="224">
        <v>2</v>
      </c>
      <c r="IF28" s="224" t="s">
        <v>1799</v>
      </c>
      <c r="IG28" s="224" t="s">
        <v>33</v>
      </c>
      <c r="IH28" s="224">
        <v>2</v>
      </c>
      <c r="II28" s="224" t="s">
        <v>17</v>
      </c>
      <c r="IJ28" s="224" t="s">
        <v>17</v>
      </c>
      <c r="IK28" s="214">
        <v>45610</v>
      </c>
      <c r="IL28" s="222" t="s">
        <v>4760</v>
      </c>
      <c r="IM28" s="222">
        <v>3</v>
      </c>
      <c r="IN28" s="222" t="s">
        <v>1799</v>
      </c>
      <c r="IO28" s="222" t="s">
        <v>33</v>
      </c>
      <c r="IP28" s="222">
        <v>2</v>
      </c>
      <c r="IQ28" s="222" t="s">
        <v>17</v>
      </c>
      <c r="IR28" s="222" t="s">
        <v>17</v>
      </c>
      <c r="IS28" s="223">
        <v>45610</v>
      </c>
    </row>
    <row r="29" spans="1:253" s="11" customFormat="1" ht="13.25" customHeight="1" x14ac:dyDescent="0.25">
      <c r="A29" s="11" t="s">
        <v>887</v>
      </c>
      <c r="B29" s="11" t="s">
        <v>10812</v>
      </c>
      <c r="C29" s="11" t="s">
        <v>888</v>
      </c>
      <c r="D29" s="11" t="s">
        <v>889</v>
      </c>
      <c r="E29" s="11" t="s">
        <v>10154</v>
      </c>
      <c r="F29" s="11" t="s">
        <v>3490</v>
      </c>
      <c r="G29" s="212">
        <v>52700000</v>
      </c>
      <c r="H29" s="213" t="s">
        <v>3439</v>
      </c>
      <c r="I29" s="213" t="s">
        <v>723</v>
      </c>
      <c r="J29" s="213">
        <v>2</v>
      </c>
      <c r="K29" s="213" t="s">
        <v>3489</v>
      </c>
      <c r="L29" s="213" t="s">
        <v>3440</v>
      </c>
      <c r="M29" s="214">
        <v>45572</v>
      </c>
      <c r="N29" s="221" t="s">
        <v>3494</v>
      </c>
      <c r="O29" s="216">
        <v>34507</v>
      </c>
      <c r="P29" s="216" t="s">
        <v>3491</v>
      </c>
      <c r="Q29" s="216" t="s">
        <v>723</v>
      </c>
      <c r="R29" s="216">
        <v>2</v>
      </c>
      <c r="S29" s="216" t="s">
        <v>3493</v>
      </c>
      <c r="T29" s="216" t="s">
        <v>3492</v>
      </c>
      <c r="U29" s="217">
        <v>45572</v>
      </c>
      <c r="V29" s="221" t="s">
        <v>3498</v>
      </c>
      <c r="W29" s="213">
        <v>31005000</v>
      </c>
      <c r="X29" s="213" t="s">
        <v>3495</v>
      </c>
      <c r="Y29" s="213" t="s">
        <v>723</v>
      </c>
      <c r="Z29" s="213">
        <v>2</v>
      </c>
      <c r="AA29" s="213" t="s">
        <v>3497</v>
      </c>
      <c r="AB29" s="213" t="s">
        <v>3496</v>
      </c>
      <c r="AC29" s="214">
        <v>45572</v>
      </c>
      <c r="AD29" s="221" t="s">
        <v>3502</v>
      </c>
      <c r="AE29" s="218">
        <v>14976000</v>
      </c>
      <c r="AF29" s="218" t="s">
        <v>3499</v>
      </c>
      <c r="AG29" s="218" t="s">
        <v>723</v>
      </c>
      <c r="AH29" s="218">
        <v>2</v>
      </c>
      <c r="AI29" s="218" t="s">
        <v>3501</v>
      </c>
      <c r="AJ29" s="218" t="s">
        <v>3500</v>
      </c>
      <c r="AK29" s="219">
        <v>45572</v>
      </c>
      <c r="AL29" s="221" t="s">
        <v>3506</v>
      </c>
      <c r="AM29" s="213">
        <v>3850000</v>
      </c>
      <c r="AN29" s="213" t="s">
        <v>3503</v>
      </c>
      <c r="AO29" s="213" t="s">
        <v>723</v>
      </c>
      <c r="AP29" s="213">
        <v>2</v>
      </c>
      <c r="AQ29" s="213" t="s">
        <v>3505</v>
      </c>
      <c r="AR29" s="213" t="s">
        <v>3504</v>
      </c>
      <c r="AS29" s="214">
        <v>45572</v>
      </c>
      <c r="AT29" s="222" t="s">
        <v>3507</v>
      </c>
      <c r="AU29" s="218" t="s">
        <v>17</v>
      </c>
      <c r="AV29" s="218" t="s">
        <v>17</v>
      </c>
      <c r="AW29" s="218" t="s">
        <v>17</v>
      </c>
      <c r="AX29" s="218" t="s">
        <v>17</v>
      </c>
      <c r="AY29" s="218" t="s">
        <v>3285</v>
      </c>
      <c r="AZ29" s="218" t="s">
        <v>17</v>
      </c>
      <c r="BA29" s="219">
        <v>45572</v>
      </c>
      <c r="BB29" s="221" t="s">
        <v>3533</v>
      </c>
      <c r="BC29" s="213" t="s">
        <v>17</v>
      </c>
      <c r="BD29" s="213" t="s">
        <v>17</v>
      </c>
      <c r="BE29" s="213" t="s">
        <v>17</v>
      </c>
      <c r="BF29" s="213" t="s">
        <v>17</v>
      </c>
      <c r="BG29" s="213" t="s">
        <v>3285</v>
      </c>
      <c r="BH29" s="213" t="s">
        <v>17</v>
      </c>
      <c r="BI29" s="214">
        <v>45572</v>
      </c>
      <c r="BJ29" s="222" t="s">
        <v>3511</v>
      </c>
      <c r="BK29" s="222">
        <v>3</v>
      </c>
      <c r="BL29" s="222" t="s">
        <v>3508</v>
      </c>
      <c r="BM29" s="222" t="s">
        <v>22</v>
      </c>
      <c r="BN29" s="222">
        <v>3</v>
      </c>
      <c r="BO29" s="222" t="s">
        <v>3510</v>
      </c>
      <c r="BP29" s="218" t="s">
        <v>3509</v>
      </c>
      <c r="BQ29" s="223">
        <v>45572</v>
      </c>
      <c r="BR29" s="221" t="s">
        <v>3534</v>
      </c>
      <c r="BS29" s="224" t="s">
        <v>17</v>
      </c>
      <c r="BT29" s="224" t="s">
        <v>17</v>
      </c>
      <c r="BU29" s="224" t="s">
        <v>17</v>
      </c>
      <c r="BV29" s="224" t="s">
        <v>17</v>
      </c>
      <c r="BW29" s="224" t="s">
        <v>3285</v>
      </c>
      <c r="BX29" s="224" t="s">
        <v>17</v>
      </c>
      <c r="BY29" s="214">
        <v>45572</v>
      </c>
      <c r="BZ29" s="222" t="s">
        <v>3535</v>
      </c>
      <c r="CA29" s="222" t="s">
        <v>17</v>
      </c>
      <c r="CB29" s="222" t="s">
        <v>17</v>
      </c>
      <c r="CC29" s="222" t="s">
        <v>17</v>
      </c>
      <c r="CD29" s="222" t="s">
        <v>17</v>
      </c>
      <c r="CE29" s="222" t="s">
        <v>3285</v>
      </c>
      <c r="CF29" s="222" t="s">
        <v>17</v>
      </c>
      <c r="CG29" s="223">
        <v>45572</v>
      </c>
      <c r="CH29" s="221" t="s">
        <v>11424</v>
      </c>
      <c r="CI29" s="222" t="e">
        <v>#N/A</v>
      </c>
      <c r="CJ29" s="222" t="e">
        <v>#N/A</v>
      </c>
      <c r="CK29" s="222" t="e">
        <v>#N/A</v>
      </c>
      <c r="CL29" s="222" t="e">
        <v>#N/A</v>
      </c>
      <c r="CM29" s="222" t="e">
        <v>#N/A</v>
      </c>
      <c r="CN29" s="222" t="e">
        <v>#N/A</v>
      </c>
      <c r="CO29" s="225" t="e">
        <v>#N/A</v>
      </c>
      <c r="CP29" s="222" t="s">
        <v>1470</v>
      </c>
      <c r="CQ29" s="224" t="s">
        <v>17</v>
      </c>
      <c r="CR29" s="224" t="s">
        <v>17</v>
      </c>
      <c r="CS29" s="224" t="s">
        <v>17</v>
      </c>
      <c r="CT29" s="224" t="s">
        <v>17</v>
      </c>
      <c r="CU29" s="224" t="s">
        <v>1469</v>
      </c>
      <c r="CV29" s="224" t="s">
        <v>17</v>
      </c>
      <c r="CW29" s="214">
        <v>45401</v>
      </c>
      <c r="CX29" s="222" t="s">
        <v>3519</v>
      </c>
      <c r="CY29" s="218">
        <v>2100000</v>
      </c>
      <c r="CZ29" s="218" t="s">
        <v>3516</v>
      </c>
      <c r="DA29" s="218" t="s">
        <v>723</v>
      </c>
      <c r="DB29" s="218">
        <v>2</v>
      </c>
      <c r="DC29" s="218" t="s">
        <v>3527</v>
      </c>
      <c r="DD29" s="218" t="s">
        <v>3526</v>
      </c>
      <c r="DE29" s="220">
        <v>45572</v>
      </c>
      <c r="DF29" s="221" t="s">
        <v>3523</v>
      </c>
      <c r="DG29" s="213">
        <v>16028000</v>
      </c>
      <c r="DH29" s="224" t="s">
        <v>3520</v>
      </c>
      <c r="DI29" s="224" t="s">
        <v>723</v>
      </c>
      <c r="DJ29" s="224">
        <v>2</v>
      </c>
      <c r="DK29" s="224" t="s">
        <v>3522</v>
      </c>
      <c r="DL29" s="224" t="s">
        <v>3521</v>
      </c>
      <c r="DM29" s="214">
        <v>45572</v>
      </c>
      <c r="DN29" s="222" t="s">
        <v>3525</v>
      </c>
      <c r="DO29" s="218">
        <v>12876000</v>
      </c>
      <c r="DP29" s="222" t="s">
        <v>3471</v>
      </c>
      <c r="DQ29" s="222" t="s">
        <v>723</v>
      </c>
      <c r="DR29" s="222">
        <v>2</v>
      </c>
      <c r="DS29" s="222" t="s">
        <v>3524</v>
      </c>
      <c r="DT29" s="222" t="s">
        <v>3472</v>
      </c>
      <c r="DU29" s="223">
        <v>45572</v>
      </c>
      <c r="DV29" s="221" t="s">
        <v>3528</v>
      </c>
      <c r="DW29" s="213">
        <v>1155000</v>
      </c>
      <c r="DX29" s="224" t="s">
        <v>3516</v>
      </c>
      <c r="DY29" s="224" t="s">
        <v>723</v>
      </c>
      <c r="DZ29" s="224">
        <v>2</v>
      </c>
      <c r="EA29" s="224" t="s">
        <v>3527</v>
      </c>
      <c r="EB29" s="224" t="s">
        <v>3526</v>
      </c>
      <c r="EC29" s="214">
        <v>45572</v>
      </c>
      <c r="ED29" s="222" t="s">
        <v>3529</v>
      </c>
      <c r="EE29" s="218">
        <v>840000</v>
      </c>
      <c r="EF29" s="222" t="s">
        <v>3516</v>
      </c>
      <c r="EG29" s="222" t="s">
        <v>723</v>
      </c>
      <c r="EH29" s="222">
        <v>2</v>
      </c>
      <c r="EI29" s="222" t="s">
        <v>3477</v>
      </c>
      <c r="EJ29" s="222" t="s">
        <v>3526</v>
      </c>
      <c r="EK29" s="223">
        <v>45572</v>
      </c>
      <c r="EL29" s="221" t="s">
        <v>3530</v>
      </c>
      <c r="EM29" s="213">
        <v>105000</v>
      </c>
      <c r="EN29" s="224" t="s">
        <v>3516</v>
      </c>
      <c r="EO29" s="224" t="s">
        <v>723</v>
      </c>
      <c r="EP29" s="224">
        <v>2</v>
      </c>
      <c r="EQ29" s="224" t="s">
        <v>3479</v>
      </c>
      <c r="ER29" s="224" t="s">
        <v>3526</v>
      </c>
      <c r="ES29" s="214">
        <v>45572</v>
      </c>
      <c r="ET29" s="222" t="s">
        <v>3515</v>
      </c>
      <c r="EU29" s="222">
        <v>746</v>
      </c>
      <c r="EV29" s="222" t="s">
        <v>3512</v>
      </c>
      <c r="EW29" s="222" t="s">
        <v>22</v>
      </c>
      <c r="EX29" s="222">
        <v>3</v>
      </c>
      <c r="EY29" s="222" t="s">
        <v>3514</v>
      </c>
      <c r="EZ29" s="222" t="s">
        <v>3513</v>
      </c>
      <c r="FA29" s="223">
        <v>45572</v>
      </c>
      <c r="FB29" s="221" t="s">
        <v>3532</v>
      </c>
      <c r="FC29" s="224">
        <v>3</v>
      </c>
      <c r="FD29" s="224" t="s">
        <v>3481</v>
      </c>
      <c r="FE29" s="224" t="s">
        <v>723</v>
      </c>
      <c r="FF29" s="224">
        <v>2</v>
      </c>
      <c r="FG29" s="224" t="s">
        <v>3531</v>
      </c>
      <c r="FH29" s="224" t="s">
        <v>3468</v>
      </c>
      <c r="FI29" s="214">
        <v>45572</v>
      </c>
      <c r="FJ29" s="221" t="s">
        <v>890</v>
      </c>
      <c r="FK29" s="222" t="s">
        <v>17</v>
      </c>
      <c r="FL29" s="222" t="s">
        <v>680</v>
      </c>
      <c r="FM29" s="222" t="s">
        <v>17</v>
      </c>
      <c r="FN29" s="222" t="s">
        <v>17</v>
      </c>
      <c r="FO29" s="222" t="s">
        <v>197</v>
      </c>
      <c r="FP29" s="218" t="s">
        <v>17</v>
      </c>
      <c r="FQ29" s="219">
        <v>44915</v>
      </c>
      <c r="FR29" s="221" t="s">
        <v>891</v>
      </c>
      <c r="FS29" s="224" t="s">
        <v>17</v>
      </c>
      <c r="FT29" s="224" t="s">
        <v>680</v>
      </c>
      <c r="FU29" s="224" t="s">
        <v>17</v>
      </c>
      <c r="FV29" s="224" t="s">
        <v>17</v>
      </c>
      <c r="FW29" s="224" t="s">
        <v>197</v>
      </c>
      <c r="FX29" s="224" t="s">
        <v>17</v>
      </c>
      <c r="FY29" s="214">
        <v>44915</v>
      </c>
      <c r="FZ29" s="222" t="s">
        <v>4766</v>
      </c>
      <c r="GA29" s="222">
        <v>0</v>
      </c>
      <c r="GB29" s="222" t="s">
        <v>1799</v>
      </c>
      <c r="GC29" s="222" t="s">
        <v>33</v>
      </c>
      <c r="GD29" s="222">
        <v>2</v>
      </c>
      <c r="GE29" s="222" t="s">
        <v>17</v>
      </c>
      <c r="GF29" s="222" t="s">
        <v>17</v>
      </c>
      <c r="GG29" s="223">
        <v>45610</v>
      </c>
      <c r="GH29" s="221" t="s">
        <v>4772</v>
      </c>
      <c r="GI29" s="224">
        <v>3</v>
      </c>
      <c r="GJ29" s="224" t="s">
        <v>1799</v>
      </c>
      <c r="GK29" s="224" t="s">
        <v>33</v>
      </c>
      <c r="GL29" s="224">
        <v>2</v>
      </c>
      <c r="GM29" s="224" t="s">
        <v>17</v>
      </c>
      <c r="GN29" s="224" t="s">
        <v>17</v>
      </c>
      <c r="GO29" s="214">
        <v>45610</v>
      </c>
      <c r="GP29" s="222" t="s">
        <v>4767</v>
      </c>
      <c r="GQ29" s="222">
        <v>1</v>
      </c>
      <c r="GR29" s="222" t="s">
        <v>1799</v>
      </c>
      <c r="GS29" s="222" t="s">
        <v>33</v>
      </c>
      <c r="GT29" s="222">
        <v>2</v>
      </c>
      <c r="GU29" s="222" t="s">
        <v>17</v>
      </c>
      <c r="GV29" s="222" t="s">
        <v>17</v>
      </c>
      <c r="GW29" s="223">
        <v>45610</v>
      </c>
      <c r="GX29" s="221" t="s">
        <v>4773</v>
      </c>
      <c r="GY29" s="224">
        <v>0</v>
      </c>
      <c r="GZ29" s="224" t="s">
        <v>1799</v>
      </c>
      <c r="HA29" s="224" t="s">
        <v>33</v>
      </c>
      <c r="HB29" s="224">
        <v>2</v>
      </c>
      <c r="HC29" s="224" t="s">
        <v>17</v>
      </c>
      <c r="HD29" s="224" t="s">
        <v>17</v>
      </c>
      <c r="HE29" s="214">
        <v>45610</v>
      </c>
      <c r="HF29" s="222" t="s">
        <v>4765</v>
      </c>
      <c r="HG29" s="222">
        <v>0</v>
      </c>
      <c r="HH29" s="222" t="s">
        <v>1799</v>
      </c>
      <c r="HI29" s="222" t="s">
        <v>33</v>
      </c>
      <c r="HJ29" s="222">
        <v>2</v>
      </c>
      <c r="HK29" s="222" t="s">
        <v>17</v>
      </c>
      <c r="HL29" s="222" t="s">
        <v>17</v>
      </c>
      <c r="HM29" s="223">
        <v>45610</v>
      </c>
      <c r="HN29" s="221" t="s">
        <v>4771</v>
      </c>
      <c r="HO29" s="224">
        <v>0</v>
      </c>
      <c r="HP29" s="224" t="s">
        <v>1799</v>
      </c>
      <c r="HQ29" s="224" t="s">
        <v>33</v>
      </c>
      <c r="HR29" s="224">
        <v>2</v>
      </c>
      <c r="HS29" s="224" t="s">
        <v>17</v>
      </c>
      <c r="HT29" s="224" t="s">
        <v>17</v>
      </c>
      <c r="HU29" s="214">
        <v>45610</v>
      </c>
      <c r="HV29" s="222" t="s">
        <v>4768</v>
      </c>
      <c r="HW29" s="222">
        <v>1</v>
      </c>
      <c r="HX29" s="222" t="s">
        <v>1799</v>
      </c>
      <c r="HY29" s="222" t="s">
        <v>33</v>
      </c>
      <c r="HZ29" s="222">
        <v>2</v>
      </c>
      <c r="IA29" s="222" t="s">
        <v>17</v>
      </c>
      <c r="IB29" s="222" t="s">
        <v>17</v>
      </c>
      <c r="IC29" s="223">
        <v>45610</v>
      </c>
      <c r="ID29" s="221" t="s">
        <v>4770</v>
      </c>
      <c r="IE29" s="224">
        <v>2</v>
      </c>
      <c r="IF29" s="224" t="s">
        <v>1799</v>
      </c>
      <c r="IG29" s="224" t="s">
        <v>33</v>
      </c>
      <c r="IH29" s="224">
        <v>2</v>
      </c>
      <c r="II29" s="224" t="s">
        <v>17</v>
      </c>
      <c r="IJ29" s="224" t="s">
        <v>17</v>
      </c>
      <c r="IK29" s="214">
        <v>45610</v>
      </c>
      <c r="IL29" s="222" t="s">
        <v>4769</v>
      </c>
      <c r="IM29" s="222">
        <v>3</v>
      </c>
      <c r="IN29" s="222" t="s">
        <v>1799</v>
      </c>
      <c r="IO29" s="222" t="s">
        <v>33</v>
      </c>
      <c r="IP29" s="222">
        <v>2</v>
      </c>
      <c r="IQ29" s="222" t="s">
        <v>17</v>
      </c>
      <c r="IR29" s="222" t="s">
        <v>17</v>
      </c>
      <c r="IS29" s="223">
        <v>45610</v>
      </c>
    </row>
    <row r="30" spans="1:253" s="11" customFormat="1" ht="13.25" customHeight="1" x14ac:dyDescent="0.25">
      <c r="A30" s="11" t="s">
        <v>905</v>
      </c>
      <c r="B30" s="11" t="s">
        <v>10812</v>
      </c>
      <c r="C30" s="11" t="s">
        <v>906</v>
      </c>
      <c r="D30" s="11" t="s">
        <v>907</v>
      </c>
      <c r="E30" s="11" t="s">
        <v>10159</v>
      </c>
      <c r="F30" s="11" t="s">
        <v>3356</v>
      </c>
      <c r="G30" s="212">
        <v>5212000</v>
      </c>
      <c r="H30" s="213" t="s">
        <v>3353</v>
      </c>
      <c r="I30" s="213" t="s">
        <v>723</v>
      </c>
      <c r="J30" s="213">
        <v>2</v>
      </c>
      <c r="K30" s="213" t="s">
        <v>3355</v>
      </c>
      <c r="L30" s="213" t="s">
        <v>3354</v>
      </c>
      <c r="M30" s="214">
        <v>45572</v>
      </c>
      <c r="N30" s="221" t="s">
        <v>3360</v>
      </c>
      <c r="O30" s="216">
        <v>1003</v>
      </c>
      <c r="P30" s="216" t="s">
        <v>3357</v>
      </c>
      <c r="Q30" s="216" t="s">
        <v>33</v>
      </c>
      <c r="R30" s="216">
        <v>2</v>
      </c>
      <c r="S30" s="216" t="s">
        <v>3359</v>
      </c>
      <c r="T30" s="216" t="s">
        <v>3358</v>
      </c>
      <c r="U30" s="217">
        <v>45572</v>
      </c>
      <c r="V30" s="221" t="s">
        <v>3364</v>
      </c>
      <c r="W30" s="213">
        <v>2451000</v>
      </c>
      <c r="X30" s="213" t="s">
        <v>3361</v>
      </c>
      <c r="Y30" s="213" t="s">
        <v>723</v>
      </c>
      <c r="Z30" s="213">
        <v>2</v>
      </c>
      <c r="AA30" s="213" t="s">
        <v>3363</v>
      </c>
      <c r="AB30" s="213" t="s">
        <v>3362</v>
      </c>
      <c r="AC30" s="214">
        <v>45572</v>
      </c>
      <c r="AD30" s="221" t="s">
        <v>3368</v>
      </c>
      <c r="AE30" s="218">
        <v>235000</v>
      </c>
      <c r="AF30" s="218" t="s">
        <v>3365</v>
      </c>
      <c r="AG30" s="218" t="s">
        <v>33</v>
      </c>
      <c r="AH30" s="218">
        <v>2</v>
      </c>
      <c r="AI30" s="218" t="s">
        <v>3367</v>
      </c>
      <c r="AJ30" s="218" t="s">
        <v>3366</v>
      </c>
      <c r="AK30" s="219">
        <v>45572</v>
      </c>
      <c r="AL30" s="221" t="s">
        <v>3369</v>
      </c>
      <c r="AM30" s="213">
        <v>235000</v>
      </c>
      <c r="AN30" s="213" t="s">
        <v>3365</v>
      </c>
      <c r="AO30" s="213" t="s">
        <v>33</v>
      </c>
      <c r="AP30" s="213">
        <v>2</v>
      </c>
      <c r="AQ30" s="213" t="s">
        <v>3367</v>
      </c>
      <c r="AR30" s="213" t="s">
        <v>3366</v>
      </c>
      <c r="AS30" s="214">
        <v>45572</v>
      </c>
      <c r="AT30" s="222" t="s">
        <v>3370</v>
      </c>
      <c r="AU30" s="218" t="s">
        <v>17</v>
      </c>
      <c r="AV30" s="218" t="s">
        <v>17</v>
      </c>
      <c r="AW30" s="218" t="s">
        <v>17</v>
      </c>
      <c r="AX30" s="218" t="s">
        <v>17</v>
      </c>
      <c r="AY30" s="218" t="s">
        <v>3285</v>
      </c>
      <c r="AZ30" s="218" t="s">
        <v>17</v>
      </c>
      <c r="BA30" s="219">
        <v>45572</v>
      </c>
      <c r="BB30" s="221" t="s">
        <v>3396</v>
      </c>
      <c r="BC30" s="213" t="s">
        <v>17</v>
      </c>
      <c r="BD30" s="213" t="s">
        <v>17</v>
      </c>
      <c r="BE30" s="213" t="s">
        <v>17</v>
      </c>
      <c r="BF30" s="213" t="s">
        <v>17</v>
      </c>
      <c r="BG30" s="213" t="s">
        <v>3285</v>
      </c>
      <c r="BH30" s="213" t="s">
        <v>17</v>
      </c>
      <c r="BI30" s="214">
        <v>45572</v>
      </c>
      <c r="BJ30" s="222" t="s">
        <v>3374</v>
      </c>
      <c r="BK30" s="222">
        <v>100</v>
      </c>
      <c r="BL30" s="222" t="s">
        <v>3371</v>
      </c>
      <c r="BM30" s="222" t="s">
        <v>22</v>
      </c>
      <c r="BN30" s="222">
        <v>3</v>
      </c>
      <c r="BO30" s="222" t="s">
        <v>3373</v>
      </c>
      <c r="BP30" s="218" t="s">
        <v>3372</v>
      </c>
      <c r="BQ30" s="223">
        <v>45572</v>
      </c>
      <c r="BR30" s="221" t="s">
        <v>3397</v>
      </c>
      <c r="BS30" s="224" t="s">
        <v>17</v>
      </c>
      <c r="BT30" s="224" t="s">
        <v>17</v>
      </c>
      <c r="BU30" s="224" t="s">
        <v>17</v>
      </c>
      <c r="BV30" s="224" t="s">
        <v>17</v>
      </c>
      <c r="BW30" s="224" t="s">
        <v>3285</v>
      </c>
      <c r="BX30" s="224" t="s">
        <v>17</v>
      </c>
      <c r="BY30" s="214">
        <v>45572</v>
      </c>
      <c r="BZ30" s="222" t="s">
        <v>3398</v>
      </c>
      <c r="CA30" s="222" t="s">
        <v>17</v>
      </c>
      <c r="CB30" s="222" t="s">
        <v>17</v>
      </c>
      <c r="CC30" s="222" t="s">
        <v>17</v>
      </c>
      <c r="CD30" s="222" t="s">
        <v>17</v>
      </c>
      <c r="CE30" s="222" t="s">
        <v>3285</v>
      </c>
      <c r="CF30" s="222" t="s">
        <v>17</v>
      </c>
      <c r="CG30" s="223">
        <v>45572</v>
      </c>
      <c r="CH30" s="221" t="s">
        <v>11425</v>
      </c>
      <c r="CI30" s="222" t="e">
        <v>#N/A</v>
      </c>
      <c r="CJ30" s="222" t="e">
        <v>#N/A</v>
      </c>
      <c r="CK30" s="222" t="e">
        <v>#N/A</v>
      </c>
      <c r="CL30" s="222" t="e">
        <v>#N/A</v>
      </c>
      <c r="CM30" s="222" t="e">
        <v>#N/A</v>
      </c>
      <c r="CN30" s="222" t="e">
        <v>#N/A</v>
      </c>
      <c r="CO30" s="225" t="e">
        <v>#N/A</v>
      </c>
      <c r="CP30" s="222" t="s">
        <v>3400</v>
      </c>
      <c r="CQ30" s="224" t="s">
        <v>17</v>
      </c>
      <c r="CR30" s="224" t="s">
        <v>17</v>
      </c>
      <c r="CS30" s="224" t="s">
        <v>17</v>
      </c>
      <c r="CT30" s="224" t="s">
        <v>17</v>
      </c>
      <c r="CU30" s="224" t="s">
        <v>3285</v>
      </c>
      <c r="CV30" s="224" t="s">
        <v>17</v>
      </c>
      <c r="CW30" s="214">
        <v>45572</v>
      </c>
      <c r="CX30" s="222" t="s">
        <v>3379</v>
      </c>
      <c r="CY30" s="218">
        <v>235000</v>
      </c>
      <c r="CZ30" s="218" t="s">
        <v>3376</v>
      </c>
      <c r="DA30" s="218" t="s">
        <v>22</v>
      </c>
      <c r="DB30" s="218">
        <v>3</v>
      </c>
      <c r="DC30" s="218" t="s">
        <v>3386</v>
      </c>
      <c r="DD30" s="218" t="s">
        <v>3377</v>
      </c>
      <c r="DE30" s="220">
        <v>45572</v>
      </c>
      <c r="DF30" s="221" t="s">
        <v>3383</v>
      </c>
      <c r="DG30" s="213">
        <v>2215000</v>
      </c>
      <c r="DH30" s="224" t="s">
        <v>3380</v>
      </c>
      <c r="DI30" s="224" t="s">
        <v>22</v>
      </c>
      <c r="DJ30" s="224">
        <v>3</v>
      </c>
      <c r="DK30" s="224" t="s">
        <v>3382</v>
      </c>
      <c r="DL30" s="224" t="s">
        <v>3381</v>
      </c>
      <c r="DM30" s="214">
        <v>45572</v>
      </c>
      <c r="DN30" s="222" t="s">
        <v>3385</v>
      </c>
      <c r="DO30" s="218" t="s">
        <v>17</v>
      </c>
      <c r="DP30" s="222" t="s">
        <v>17</v>
      </c>
      <c r="DQ30" s="222" t="s">
        <v>17</v>
      </c>
      <c r="DR30" s="222" t="s">
        <v>17</v>
      </c>
      <c r="DS30" s="222" t="s">
        <v>3384</v>
      </c>
      <c r="DT30" s="222" t="s">
        <v>17</v>
      </c>
      <c r="DU30" s="223">
        <v>45572</v>
      </c>
      <c r="DV30" s="221" t="s">
        <v>3387</v>
      </c>
      <c r="DW30" s="213">
        <v>235000</v>
      </c>
      <c r="DX30" s="224" t="s">
        <v>3376</v>
      </c>
      <c r="DY30" s="224" t="s">
        <v>22</v>
      </c>
      <c r="DZ30" s="224">
        <v>3</v>
      </c>
      <c r="EA30" s="224" t="s">
        <v>3386</v>
      </c>
      <c r="EB30" s="224" t="s">
        <v>3377</v>
      </c>
      <c r="EC30" s="214">
        <v>45572</v>
      </c>
      <c r="ED30" s="222" t="s">
        <v>3389</v>
      </c>
      <c r="EE30" s="218" t="s">
        <v>17</v>
      </c>
      <c r="EF30" s="222" t="s">
        <v>17</v>
      </c>
      <c r="EG30" s="222" t="s">
        <v>17</v>
      </c>
      <c r="EH30" s="222" t="s">
        <v>17</v>
      </c>
      <c r="EI30" s="222" t="s">
        <v>3388</v>
      </c>
      <c r="EJ30" s="222" t="s">
        <v>17</v>
      </c>
      <c r="EK30" s="223">
        <v>45572</v>
      </c>
      <c r="EL30" s="221" t="s">
        <v>3391</v>
      </c>
      <c r="EM30" s="213" t="s">
        <v>17</v>
      </c>
      <c r="EN30" s="224" t="s">
        <v>680</v>
      </c>
      <c r="EO30" s="224" t="s">
        <v>17</v>
      </c>
      <c r="EP30" s="224" t="s">
        <v>17</v>
      </c>
      <c r="EQ30" s="224" t="s">
        <v>3390</v>
      </c>
      <c r="ER30" s="224" t="s">
        <v>17</v>
      </c>
      <c r="ES30" s="214">
        <v>45572</v>
      </c>
      <c r="ET30" s="222" t="s">
        <v>3375</v>
      </c>
      <c r="EU30" s="222">
        <v>100</v>
      </c>
      <c r="EV30" s="222" t="s">
        <v>3371</v>
      </c>
      <c r="EW30" s="222" t="s">
        <v>22</v>
      </c>
      <c r="EX30" s="222">
        <v>3</v>
      </c>
      <c r="EY30" s="222" t="s">
        <v>3373</v>
      </c>
      <c r="EZ30" s="222" t="s">
        <v>3372</v>
      </c>
      <c r="FA30" s="223">
        <v>45572</v>
      </c>
      <c r="FB30" s="221" t="s">
        <v>3395</v>
      </c>
      <c r="FC30" s="224">
        <v>3</v>
      </c>
      <c r="FD30" s="224" t="s">
        <v>3392</v>
      </c>
      <c r="FE30" s="224" t="s">
        <v>723</v>
      </c>
      <c r="FF30" s="224">
        <v>2</v>
      </c>
      <c r="FG30" s="224" t="s">
        <v>3394</v>
      </c>
      <c r="FH30" s="224" t="s">
        <v>3393</v>
      </c>
      <c r="FI30" s="214">
        <v>45572</v>
      </c>
      <c r="FJ30" s="221" t="s">
        <v>909</v>
      </c>
      <c r="FK30" s="222" t="s">
        <v>17</v>
      </c>
      <c r="FL30" s="222" t="s">
        <v>17</v>
      </c>
      <c r="FM30" s="222" t="s">
        <v>17</v>
      </c>
      <c r="FN30" s="222" t="s">
        <v>17</v>
      </c>
      <c r="FO30" s="222" t="s">
        <v>908</v>
      </c>
      <c r="FP30" s="218" t="s">
        <v>17</v>
      </c>
      <c r="FQ30" s="219">
        <v>44921</v>
      </c>
      <c r="FR30" s="221" t="s">
        <v>911</v>
      </c>
      <c r="FS30" s="224" t="s">
        <v>17</v>
      </c>
      <c r="FT30" s="224" t="s">
        <v>17</v>
      </c>
      <c r="FU30" s="224" t="s">
        <v>17</v>
      </c>
      <c r="FV30" s="224" t="s">
        <v>17</v>
      </c>
      <c r="FW30" s="224" t="s">
        <v>910</v>
      </c>
      <c r="FX30" s="224" t="s">
        <v>17</v>
      </c>
      <c r="FY30" s="214">
        <v>44921</v>
      </c>
      <c r="FZ30" s="222" t="s">
        <v>4775</v>
      </c>
      <c r="GA30" s="222">
        <v>0</v>
      </c>
      <c r="GB30" s="222" t="s">
        <v>1799</v>
      </c>
      <c r="GC30" s="222" t="s">
        <v>33</v>
      </c>
      <c r="GD30" s="222">
        <v>2</v>
      </c>
      <c r="GE30" s="222" t="s">
        <v>17</v>
      </c>
      <c r="GF30" s="222" t="s">
        <v>17</v>
      </c>
      <c r="GG30" s="223">
        <v>45610</v>
      </c>
      <c r="GH30" s="221" t="s">
        <v>4781</v>
      </c>
      <c r="GI30" s="224">
        <v>0</v>
      </c>
      <c r="GJ30" s="224" t="s">
        <v>1799</v>
      </c>
      <c r="GK30" s="224" t="s">
        <v>33</v>
      </c>
      <c r="GL30" s="224">
        <v>2</v>
      </c>
      <c r="GM30" s="224" t="s">
        <v>17</v>
      </c>
      <c r="GN30" s="224" t="s">
        <v>17</v>
      </c>
      <c r="GO30" s="214">
        <v>45610</v>
      </c>
      <c r="GP30" s="222" t="s">
        <v>4776</v>
      </c>
      <c r="GQ30" s="222">
        <v>0</v>
      </c>
      <c r="GR30" s="222" t="s">
        <v>1799</v>
      </c>
      <c r="GS30" s="222" t="s">
        <v>33</v>
      </c>
      <c r="GT30" s="222">
        <v>2</v>
      </c>
      <c r="GU30" s="222" t="s">
        <v>17</v>
      </c>
      <c r="GV30" s="222" t="s">
        <v>17</v>
      </c>
      <c r="GW30" s="223">
        <v>45610</v>
      </c>
      <c r="GX30" s="221" t="s">
        <v>4782</v>
      </c>
      <c r="GY30" s="224">
        <v>0</v>
      </c>
      <c r="GZ30" s="224" t="s">
        <v>1799</v>
      </c>
      <c r="HA30" s="224" t="s">
        <v>33</v>
      </c>
      <c r="HB30" s="224">
        <v>2</v>
      </c>
      <c r="HC30" s="224" t="s">
        <v>17</v>
      </c>
      <c r="HD30" s="224" t="s">
        <v>17</v>
      </c>
      <c r="HE30" s="214">
        <v>45610</v>
      </c>
      <c r="HF30" s="222" t="s">
        <v>4774</v>
      </c>
      <c r="HG30" s="222">
        <v>0</v>
      </c>
      <c r="HH30" s="222" t="s">
        <v>1799</v>
      </c>
      <c r="HI30" s="222" t="s">
        <v>33</v>
      </c>
      <c r="HJ30" s="222">
        <v>2</v>
      </c>
      <c r="HK30" s="222" t="s">
        <v>17</v>
      </c>
      <c r="HL30" s="222" t="s">
        <v>17</v>
      </c>
      <c r="HM30" s="223">
        <v>45610</v>
      </c>
      <c r="HN30" s="221" t="s">
        <v>4780</v>
      </c>
      <c r="HO30" s="224">
        <v>0</v>
      </c>
      <c r="HP30" s="224" t="s">
        <v>1799</v>
      </c>
      <c r="HQ30" s="224" t="s">
        <v>33</v>
      </c>
      <c r="HR30" s="224">
        <v>2</v>
      </c>
      <c r="HS30" s="224" t="s">
        <v>17</v>
      </c>
      <c r="HT30" s="224" t="s">
        <v>17</v>
      </c>
      <c r="HU30" s="214">
        <v>45610</v>
      </c>
      <c r="HV30" s="222" t="s">
        <v>4777</v>
      </c>
      <c r="HW30" s="222">
        <v>0</v>
      </c>
      <c r="HX30" s="222" t="s">
        <v>1799</v>
      </c>
      <c r="HY30" s="222" t="s">
        <v>33</v>
      </c>
      <c r="HZ30" s="222">
        <v>2</v>
      </c>
      <c r="IA30" s="222" t="s">
        <v>17</v>
      </c>
      <c r="IB30" s="222" t="s">
        <v>17</v>
      </c>
      <c r="IC30" s="223">
        <v>45610</v>
      </c>
      <c r="ID30" s="221" t="s">
        <v>4779</v>
      </c>
      <c r="IE30" s="224">
        <v>0</v>
      </c>
      <c r="IF30" s="224" t="s">
        <v>1799</v>
      </c>
      <c r="IG30" s="224" t="s">
        <v>33</v>
      </c>
      <c r="IH30" s="224">
        <v>2</v>
      </c>
      <c r="II30" s="224" t="s">
        <v>17</v>
      </c>
      <c r="IJ30" s="224" t="s">
        <v>17</v>
      </c>
      <c r="IK30" s="214">
        <v>45610</v>
      </c>
      <c r="IL30" s="222" t="s">
        <v>4778</v>
      </c>
      <c r="IM30" s="222">
        <v>1</v>
      </c>
      <c r="IN30" s="222" t="s">
        <v>1799</v>
      </c>
      <c r="IO30" s="222" t="s">
        <v>33</v>
      </c>
      <c r="IP30" s="222">
        <v>2</v>
      </c>
      <c r="IQ30" s="222" t="s">
        <v>17</v>
      </c>
      <c r="IR30" s="222" t="s">
        <v>17</v>
      </c>
      <c r="IS30" s="223">
        <v>45610</v>
      </c>
    </row>
    <row r="31" spans="1:253" s="11" customFormat="1" ht="13.25" customHeight="1" x14ac:dyDescent="0.25">
      <c r="A31" s="11" t="s">
        <v>4783</v>
      </c>
      <c r="B31" s="11" t="s">
        <v>10796</v>
      </c>
      <c r="C31" s="11" t="s">
        <v>4784</v>
      </c>
      <c r="D31" s="11" t="s">
        <v>4785</v>
      </c>
      <c r="E31" s="11" t="s">
        <v>10166</v>
      </c>
      <c r="F31" s="11" t="s">
        <v>9556</v>
      </c>
      <c r="G31" s="212">
        <v>11254000</v>
      </c>
      <c r="H31" s="213" t="s">
        <v>9554</v>
      </c>
      <c r="I31" s="213" t="s">
        <v>404</v>
      </c>
      <c r="J31" s="213">
        <v>1</v>
      </c>
      <c r="K31" s="213" t="s">
        <v>9555</v>
      </c>
      <c r="L31" s="213" t="s">
        <v>5763</v>
      </c>
      <c r="M31" s="214">
        <v>45652</v>
      </c>
      <c r="N31" s="221" t="s">
        <v>5755</v>
      </c>
      <c r="O31" s="216">
        <v>77187</v>
      </c>
      <c r="P31" s="216" t="s">
        <v>5752</v>
      </c>
      <c r="Q31" s="216" t="s">
        <v>404</v>
      </c>
      <c r="R31" s="216">
        <v>1</v>
      </c>
      <c r="S31" s="216" t="s">
        <v>5754</v>
      </c>
      <c r="T31" s="216" t="s">
        <v>5753</v>
      </c>
      <c r="U31" s="217">
        <v>45626</v>
      </c>
      <c r="V31" s="221" t="s">
        <v>9558</v>
      </c>
      <c r="W31" s="213">
        <v>11254000</v>
      </c>
      <c r="X31" s="213" t="s">
        <v>9554</v>
      </c>
      <c r="Y31" s="213" t="s">
        <v>723</v>
      </c>
      <c r="Z31" s="213">
        <v>2</v>
      </c>
      <c r="AA31" s="213" t="s">
        <v>9557</v>
      </c>
      <c r="AB31" s="213" t="s">
        <v>5763</v>
      </c>
      <c r="AC31" s="214">
        <v>45652</v>
      </c>
      <c r="AD31" s="221" t="s">
        <v>9560</v>
      </c>
      <c r="AE31" s="218">
        <v>380000</v>
      </c>
      <c r="AF31" s="218" t="s">
        <v>9543</v>
      </c>
      <c r="AG31" s="218" t="s">
        <v>723</v>
      </c>
      <c r="AH31" s="218">
        <v>2</v>
      </c>
      <c r="AI31" s="218" t="s">
        <v>9559</v>
      </c>
      <c r="AJ31" s="218" t="s">
        <v>6100</v>
      </c>
      <c r="AK31" s="219">
        <v>45652</v>
      </c>
      <c r="AL31" s="221" t="s">
        <v>9562</v>
      </c>
      <c r="AM31" s="213">
        <v>380000</v>
      </c>
      <c r="AN31" s="213" t="s">
        <v>9543</v>
      </c>
      <c r="AO31" s="213" t="s">
        <v>404</v>
      </c>
      <c r="AP31" s="213">
        <v>1</v>
      </c>
      <c r="AQ31" s="213" t="s">
        <v>9561</v>
      </c>
      <c r="AR31" s="213" t="s">
        <v>6100</v>
      </c>
      <c r="AS31" s="214">
        <v>45652</v>
      </c>
      <c r="AT31" s="222" t="s">
        <v>5757</v>
      </c>
      <c r="AU31" s="218" t="s">
        <v>17</v>
      </c>
      <c r="AV31" s="218" t="s">
        <v>17</v>
      </c>
      <c r="AW31" s="218" t="s">
        <v>17</v>
      </c>
      <c r="AX31" s="218" t="s">
        <v>17</v>
      </c>
      <c r="AY31" s="218" t="s">
        <v>3114</v>
      </c>
      <c r="AZ31" s="218" t="s">
        <v>17</v>
      </c>
      <c r="BA31" s="219">
        <v>45626</v>
      </c>
      <c r="BB31" s="221" t="s">
        <v>5756</v>
      </c>
      <c r="BC31" s="213" t="s">
        <v>17</v>
      </c>
      <c r="BD31" s="213" t="s">
        <v>17</v>
      </c>
      <c r="BE31" s="213" t="s">
        <v>17</v>
      </c>
      <c r="BF31" s="213" t="s">
        <v>17</v>
      </c>
      <c r="BG31" s="213" t="s">
        <v>3114</v>
      </c>
      <c r="BH31" s="213" t="s">
        <v>17</v>
      </c>
      <c r="BI31" s="214">
        <v>45626</v>
      </c>
      <c r="BJ31" s="222" t="s">
        <v>9564</v>
      </c>
      <c r="BK31" s="222">
        <v>0</v>
      </c>
      <c r="BL31" s="222" t="s">
        <v>9538</v>
      </c>
      <c r="BM31" s="222" t="s">
        <v>404</v>
      </c>
      <c r="BN31" s="222">
        <v>1</v>
      </c>
      <c r="BO31" s="222" t="s">
        <v>9563</v>
      </c>
      <c r="BP31" s="218" t="s">
        <v>3328</v>
      </c>
      <c r="BQ31" s="223">
        <v>45652</v>
      </c>
      <c r="BR31" s="221" t="s">
        <v>5758</v>
      </c>
      <c r="BS31" s="224">
        <v>0</v>
      </c>
      <c r="BT31" s="224" t="s">
        <v>17</v>
      </c>
      <c r="BU31" s="224" t="s">
        <v>17</v>
      </c>
      <c r="BV31" s="224" t="s">
        <v>17</v>
      </c>
      <c r="BW31" s="224" t="s">
        <v>3114</v>
      </c>
      <c r="BX31" s="224" t="s">
        <v>3128</v>
      </c>
      <c r="BY31" s="214">
        <v>45626</v>
      </c>
      <c r="BZ31" s="222" t="s">
        <v>5759</v>
      </c>
      <c r="CA31" s="222">
        <v>0</v>
      </c>
      <c r="CB31" s="222" t="s">
        <v>17</v>
      </c>
      <c r="CC31" s="222" t="s">
        <v>17</v>
      </c>
      <c r="CD31" s="222" t="s">
        <v>17</v>
      </c>
      <c r="CE31" s="222" t="s">
        <v>3114</v>
      </c>
      <c r="CF31" s="222" t="s">
        <v>3128</v>
      </c>
      <c r="CG31" s="223">
        <v>45626</v>
      </c>
      <c r="CH31" s="221" t="s">
        <v>11426</v>
      </c>
      <c r="CI31" s="222" t="e">
        <v>#N/A</v>
      </c>
      <c r="CJ31" s="222" t="e">
        <v>#N/A</v>
      </c>
      <c r="CK31" s="222" t="e">
        <v>#N/A</v>
      </c>
      <c r="CL31" s="222" t="e">
        <v>#N/A</v>
      </c>
      <c r="CM31" s="222" t="e">
        <v>#N/A</v>
      </c>
      <c r="CN31" s="222" t="e">
        <v>#N/A</v>
      </c>
      <c r="CO31" s="225" t="e">
        <v>#N/A</v>
      </c>
      <c r="CP31" s="222" t="s">
        <v>5761</v>
      </c>
      <c r="CQ31" s="224" t="s">
        <v>17</v>
      </c>
      <c r="CR31" s="224" t="s">
        <v>17</v>
      </c>
      <c r="CS31" s="224" t="s">
        <v>17</v>
      </c>
      <c r="CT31" s="224" t="s">
        <v>17</v>
      </c>
      <c r="CU31" s="224" t="s">
        <v>3114</v>
      </c>
      <c r="CV31" s="224" t="s">
        <v>17</v>
      </c>
      <c r="CW31" s="214">
        <v>45626</v>
      </c>
      <c r="CX31" s="222" t="s">
        <v>9568</v>
      </c>
      <c r="CY31" s="218">
        <v>380000</v>
      </c>
      <c r="CZ31" s="218" t="s">
        <v>9543</v>
      </c>
      <c r="DA31" s="218" t="s">
        <v>404</v>
      </c>
      <c r="DB31" s="218">
        <v>1</v>
      </c>
      <c r="DC31" s="218" t="s">
        <v>9549</v>
      </c>
      <c r="DD31" s="218" t="s">
        <v>5791</v>
      </c>
      <c r="DE31" s="220">
        <v>45652</v>
      </c>
      <c r="DF31" s="221" t="s">
        <v>5765</v>
      </c>
      <c r="DG31" s="213">
        <v>10672000</v>
      </c>
      <c r="DH31" s="224" t="s">
        <v>5762</v>
      </c>
      <c r="DI31" s="224" t="s">
        <v>404</v>
      </c>
      <c r="DJ31" s="224">
        <v>1</v>
      </c>
      <c r="DK31" s="224" t="s">
        <v>5764</v>
      </c>
      <c r="DL31" s="224" t="s">
        <v>5763</v>
      </c>
      <c r="DM31" s="214">
        <v>45626</v>
      </c>
      <c r="DN31" s="222" t="s">
        <v>5769</v>
      </c>
      <c r="DO31" s="218">
        <v>0</v>
      </c>
      <c r="DP31" s="222" t="s">
        <v>5766</v>
      </c>
      <c r="DQ31" s="222" t="s">
        <v>404</v>
      </c>
      <c r="DR31" s="222">
        <v>1</v>
      </c>
      <c r="DS31" s="222" t="s">
        <v>5768</v>
      </c>
      <c r="DT31" s="222" t="s">
        <v>5767</v>
      </c>
      <c r="DU31" s="223">
        <v>45626</v>
      </c>
      <c r="DV31" s="221" t="s">
        <v>9569</v>
      </c>
      <c r="DW31" s="213">
        <v>380000</v>
      </c>
      <c r="DX31" s="224" t="s">
        <v>9543</v>
      </c>
      <c r="DY31" s="224" t="s">
        <v>404</v>
      </c>
      <c r="DZ31" s="224">
        <v>1</v>
      </c>
      <c r="EA31" s="224" t="s">
        <v>9549</v>
      </c>
      <c r="EB31" s="224" t="s">
        <v>5791</v>
      </c>
      <c r="EC31" s="214">
        <v>45652</v>
      </c>
      <c r="ED31" s="222" t="s">
        <v>5771</v>
      </c>
      <c r="EE31" s="218">
        <v>0</v>
      </c>
      <c r="EF31" s="222" t="s">
        <v>5766</v>
      </c>
      <c r="EG31" s="222" t="s">
        <v>404</v>
      </c>
      <c r="EH31" s="222">
        <v>1</v>
      </c>
      <c r="EI31" s="222" t="s">
        <v>5770</v>
      </c>
      <c r="EJ31" s="222" t="s">
        <v>5767</v>
      </c>
      <c r="EK31" s="223">
        <v>45626</v>
      </c>
      <c r="EL31" s="221" t="s">
        <v>5772</v>
      </c>
      <c r="EM31" s="213">
        <v>0</v>
      </c>
      <c r="EN31" s="224" t="s">
        <v>5766</v>
      </c>
      <c r="EO31" s="224" t="s">
        <v>404</v>
      </c>
      <c r="EP31" s="224">
        <v>1</v>
      </c>
      <c r="EQ31" s="224" t="s">
        <v>5770</v>
      </c>
      <c r="ER31" s="224" t="s">
        <v>5767</v>
      </c>
      <c r="ES31" s="214">
        <v>45626</v>
      </c>
      <c r="ET31" s="222" t="s">
        <v>9566</v>
      </c>
      <c r="EU31" s="222">
        <v>0</v>
      </c>
      <c r="EV31" s="222" t="s">
        <v>9538</v>
      </c>
      <c r="EW31" s="222" t="s">
        <v>404</v>
      </c>
      <c r="EX31" s="222">
        <v>1</v>
      </c>
      <c r="EY31" s="222" t="s">
        <v>9565</v>
      </c>
      <c r="EZ31" s="222" t="s">
        <v>3328</v>
      </c>
      <c r="FA31" s="223">
        <v>45652</v>
      </c>
      <c r="FB31" s="221" t="s">
        <v>5776</v>
      </c>
      <c r="FC31" s="224">
        <v>2</v>
      </c>
      <c r="FD31" s="224" t="s">
        <v>5773</v>
      </c>
      <c r="FE31" s="224" t="s">
        <v>404</v>
      </c>
      <c r="FF31" s="224">
        <v>1</v>
      </c>
      <c r="FG31" s="224" t="s">
        <v>5775</v>
      </c>
      <c r="FH31" s="224" t="s">
        <v>5774</v>
      </c>
      <c r="FI31" s="214">
        <v>45626</v>
      </c>
      <c r="FJ31" s="221" t="s">
        <v>5777</v>
      </c>
      <c r="FK31" s="222" t="s">
        <v>17</v>
      </c>
      <c r="FL31" s="222" t="s">
        <v>17</v>
      </c>
      <c r="FM31" s="222" t="s">
        <v>17</v>
      </c>
      <c r="FN31" s="222" t="s">
        <v>17</v>
      </c>
      <c r="FO31" s="222" t="s">
        <v>3114</v>
      </c>
      <c r="FP31" s="218" t="s">
        <v>17</v>
      </c>
      <c r="FQ31" s="219">
        <v>45626</v>
      </c>
      <c r="FR31" s="221" t="s">
        <v>5778</v>
      </c>
      <c r="FS31" s="224" t="s">
        <v>17</v>
      </c>
      <c r="FT31" s="224" t="s">
        <v>17</v>
      </c>
      <c r="FU31" s="224" t="s">
        <v>17</v>
      </c>
      <c r="FV31" s="224" t="s">
        <v>17</v>
      </c>
      <c r="FW31" s="224" t="s">
        <v>3114</v>
      </c>
      <c r="FX31" s="224" t="s">
        <v>17</v>
      </c>
      <c r="FY31" s="214">
        <v>45626</v>
      </c>
      <c r="FZ31" s="222" t="s">
        <v>4787</v>
      </c>
      <c r="GA31" s="222">
        <v>0</v>
      </c>
      <c r="GB31" s="222" t="s">
        <v>1799</v>
      </c>
      <c r="GC31" s="222" t="s">
        <v>33</v>
      </c>
      <c r="GD31" s="222">
        <v>2</v>
      </c>
      <c r="GE31" s="222" t="s">
        <v>17</v>
      </c>
      <c r="GF31" s="222" t="s">
        <v>17</v>
      </c>
      <c r="GG31" s="223">
        <v>45610</v>
      </c>
      <c r="GH31" s="221" t="s">
        <v>4793</v>
      </c>
      <c r="GI31" s="224">
        <v>0</v>
      </c>
      <c r="GJ31" s="224" t="s">
        <v>1799</v>
      </c>
      <c r="GK31" s="224" t="s">
        <v>33</v>
      </c>
      <c r="GL31" s="224">
        <v>2</v>
      </c>
      <c r="GM31" s="224" t="s">
        <v>17</v>
      </c>
      <c r="GN31" s="224" t="s">
        <v>17</v>
      </c>
      <c r="GO31" s="214">
        <v>45610</v>
      </c>
      <c r="GP31" s="222" t="s">
        <v>4788</v>
      </c>
      <c r="GQ31" s="222">
        <v>0</v>
      </c>
      <c r="GR31" s="222" t="s">
        <v>1799</v>
      </c>
      <c r="GS31" s="222" t="s">
        <v>33</v>
      </c>
      <c r="GT31" s="222">
        <v>2</v>
      </c>
      <c r="GU31" s="222" t="s">
        <v>17</v>
      </c>
      <c r="GV31" s="222" t="s">
        <v>17</v>
      </c>
      <c r="GW31" s="223">
        <v>45610</v>
      </c>
      <c r="GX31" s="221" t="s">
        <v>4794</v>
      </c>
      <c r="GY31" s="224">
        <v>0</v>
      </c>
      <c r="GZ31" s="224" t="s">
        <v>1799</v>
      </c>
      <c r="HA31" s="224" t="s">
        <v>33</v>
      </c>
      <c r="HB31" s="224">
        <v>2</v>
      </c>
      <c r="HC31" s="224" t="s">
        <v>17</v>
      </c>
      <c r="HD31" s="224" t="s">
        <v>17</v>
      </c>
      <c r="HE31" s="214">
        <v>45610</v>
      </c>
      <c r="HF31" s="222" t="s">
        <v>4786</v>
      </c>
      <c r="HG31" s="222">
        <v>0</v>
      </c>
      <c r="HH31" s="222" t="s">
        <v>1799</v>
      </c>
      <c r="HI31" s="222" t="s">
        <v>33</v>
      </c>
      <c r="HJ31" s="222">
        <v>2</v>
      </c>
      <c r="HK31" s="222" t="s">
        <v>17</v>
      </c>
      <c r="HL31" s="222" t="s">
        <v>17</v>
      </c>
      <c r="HM31" s="223">
        <v>45610</v>
      </c>
      <c r="HN31" s="221" t="s">
        <v>4792</v>
      </c>
      <c r="HO31" s="224">
        <v>1</v>
      </c>
      <c r="HP31" s="224" t="s">
        <v>1799</v>
      </c>
      <c r="HQ31" s="224" t="s">
        <v>33</v>
      </c>
      <c r="HR31" s="224">
        <v>2</v>
      </c>
      <c r="HS31" s="224" t="s">
        <v>17</v>
      </c>
      <c r="HT31" s="224" t="s">
        <v>17</v>
      </c>
      <c r="HU31" s="214">
        <v>45610</v>
      </c>
      <c r="HV31" s="222" t="s">
        <v>4789</v>
      </c>
      <c r="HW31" s="222">
        <v>0</v>
      </c>
      <c r="HX31" s="222" t="s">
        <v>1799</v>
      </c>
      <c r="HY31" s="222" t="s">
        <v>33</v>
      </c>
      <c r="HZ31" s="222">
        <v>2</v>
      </c>
      <c r="IA31" s="222" t="s">
        <v>17</v>
      </c>
      <c r="IB31" s="222" t="s">
        <v>17</v>
      </c>
      <c r="IC31" s="223">
        <v>45610</v>
      </c>
      <c r="ID31" s="221" t="s">
        <v>4791</v>
      </c>
      <c r="IE31" s="224">
        <v>0</v>
      </c>
      <c r="IF31" s="224" t="s">
        <v>1799</v>
      </c>
      <c r="IG31" s="224" t="s">
        <v>33</v>
      </c>
      <c r="IH31" s="224">
        <v>2</v>
      </c>
      <c r="II31" s="224" t="s">
        <v>17</v>
      </c>
      <c r="IJ31" s="224" t="s">
        <v>17</v>
      </c>
      <c r="IK31" s="214">
        <v>45610</v>
      </c>
      <c r="IL31" s="222" t="s">
        <v>4790</v>
      </c>
      <c r="IM31" s="222">
        <v>2</v>
      </c>
      <c r="IN31" s="222" t="s">
        <v>1799</v>
      </c>
      <c r="IO31" s="222" t="s">
        <v>33</v>
      </c>
      <c r="IP31" s="222">
        <v>2</v>
      </c>
      <c r="IQ31" s="222" t="s">
        <v>17</v>
      </c>
      <c r="IR31" s="222" t="s">
        <v>17</v>
      </c>
      <c r="IS31" s="223">
        <v>45610</v>
      </c>
    </row>
    <row r="32" spans="1:253" s="11" customFormat="1" ht="13.25" customHeight="1" x14ac:dyDescent="0.25">
      <c r="A32" s="11" t="s">
        <v>876</v>
      </c>
      <c r="B32" s="11" t="s">
        <v>10853</v>
      </c>
      <c r="C32" s="11" t="s">
        <v>877</v>
      </c>
      <c r="D32" s="11" t="s">
        <v>849</v>
      </c>
      <c r="E32" s="11" t="s">
        <v>10169</v>
      </c>
      <c r="F32" s="11" t="s">
        <v>8827</v>
      </c>
      <c r="G32" s="212">
        <v>1182000</v>
      </c>
      <c r="H32" s="213" t="s">
        <v>8824</v>
      </c>
      <c r="I32" s="213" t="s">
        <v>723</v>
      </c>
      <c r="J32" s="213">
        <v>2</v>
      </c>
      <c r="K32" s="213" t="s">
        <v>8826</v>
      </c>
      <c r="L32" s="213" t="s">
        <v>8825</v>
      </c>
      <c r="M32" s="214">
        <v>45652</v>
      </c>
      <c r="N32" s="221" t="s">
        <v>8831</v>
      </c>
      <c r="O32" s="216">
        <v>23180</v>
      </c>
      <c r="P32" s="216" t="s">
        <v>8828</v>
      </c>
      <c r="Q32" s="216" t="s">
        <v>723</v>
      </c>
      <c r="R32" s="216">
        <v>2</v>
      </c>
      <c r="S32" s="216" t="s">
        <v>8830</v>
      </c>
      <c r="T32" s="216" t="s">
        <v>8829</v>
      </c>
      <c r="U32" s="217">
        <v>45652</v>
      </c>
      <c r="V32" s="221" t="s">
        <v>8835</v>
      </c>
      <c r="W32" s="213">
        <v>1182000</v>
      </c>
      <c r="X32" s="213" t="s">
        <v>8832</v>
      </c>
      <c r="Y32" s="213" t="s">
        <v>723</v>
      </c>
      <c r="Z32" s="213">
        <v>2</v>
      </c>
      <c r="AA32" s="213" t="s">
        <v>8834</v>
      </c>
      <c r="AB32" s="213" t="s">
        <v>8833</v>
      </c>
      <c r="AC32" s="214">
        <v>45652</v>
      </c>
      <c r="AD32" s="221" t="s">
        <v>8839</v>
      </c>
      <c r="AE32" s="218">
        <v>792000</v>
      </c>
      <c r="AF32" s="218" t="s">
        <v>8836</v>
      </c>
      <c r="AG32" s="218" t="s">
        <v>723</v>
      </c>
      <c r="AH32" s="218">
        <v>2</v>
      </c>
      <c r="AI32" s="218" t="s">
        <v>8838</v>
      </c>
      <c r="AJ32" s="218" t="s">
        <v>8837</v>
      </c>
      <c r="AK32" s="219">
        <v>45652</v>
      </c>
      <c r="AL32" s="221" t="s">
        <v>8843</v>
      </c>
      <c r="AM32" s="213">
        <v>32000</v>
      </c>
      <c r="AN32" s="213" t="s">
        <v>8840</v>
      </c>
      <c r="AO32" s="213" t="s">
        <v>723</v>
      </c>
      <c r="AP32" s="213">
        <v>2</v>
      </c>
      <c r="AQ32" s="213" t="s">
        <v>8842</v>
      </c>
      <c r="AR32" s="213" t="s">
        <v>8841</v>
      </c>
      <c r="AS32" s="214">
        <v>45652</v>
      </c>
      <c r="AT32" s="222" t="s">
        <v>879</v>
      </c>
      <c r="AU32" s="218" t="s">
        <v>17</v>
      </c>
      <c r="AV32" s="218" t="s">
        <v>17</v>
      </c>
      <c r="AW32" s="218" t="s">
        <v>17</v>
      </c>
      <c r="AX32" s="218" t="s">
        <v>17</v>
      </c>
      <c r="AY32" s="218" t="s">
        <v>850</v>
      </c>
      <c r="AZ32" s="218" t="s">
        <v>17</v>
      </c>
      <c r="BA32" s="219">
        <v>44893</v>
      </c>
      <c r="BB32" s="221" t="s">
        <v>878</v>
      </c>
      <c r="BC32" s="213" t="s">
        <v>17</v>
      </c>
      <c r="BD32" s="213" t="s">
        <v>17</v>
      </c>
      <c r="BE32" s="213" t="s">
        <v>17</v>
      </c>
      <c r="BF32" s="213" t="s">
        <v>17</v>
      </c>
      <c r="BG32" s="213" t="s">
        <v>850</v>
      </c>
      <c r="BH32" s="213" t="s">
        <v>17</v>
      </c>
      <c r="BI32" s="214">
        <v>44893</v>
      </c>
      <c r="BJ32" s="222" t="s">
        <v>8847</v>
      </c>
      <c r="BK32" s="222">
        <v>48</v>
      </c>
      <c r="BL32" s="222" t="s">
        <v>8844</v>
      </c>
      <c r="BM32" s="222" t="s">
        <v>723</v>
      </c>
      <c r="BN32" s="222">
        <v>2</v>
      </c>
      <c r="BO32" s="222" t="s">
        <v>8846</v>
      </c>
      <c r="BP32" s="218" t="s">
        <v>8845</v>
      </c>
      <c r="BQ32" s="223">
        <v>45652</v>
      </c>
      <c r="BR32" s="221" t="s">
        <v>880</v>
      </c>
      <c r="BS32" s="224" t="s">
        <v>17</v>
      </c>
      <c r="BT32" s="224" t="s">
        <v>17</v>
      </c>
      <c r="BU32" s="224" t="s">
        <v>17</v>
      </c>
      <c r="BV32" s="224" t="s">
        <v>17</v>
      </c>
      <c r="BW32" s="224" t="s">
        <v>850</v>
      </c>
      <c r="BX32" s="224" t="s">
        <v>17</v>
      </c>
      <c r="BY32" s="214">
        <v>44893</v>
      </c>
      <c r="BZ32" s="222" t="s">
        <v>881</v>
      </c>
      <c r="CA32" s="222" t="s">
        <v>17</v>
      </c>
      <c r="CB32" s="222" t="s">
        <v>17</v>
      </c>
      <c r="CC32" s="222" t="s">
        <v>17</v>
      </c>
      <c r="CD32" s="222" t="s">
        <v>17</v>
      </c>
      <c r="CE32" s="222" t="s">
        <v>850</v>
      </c>
      <c r="CF32" s="222" t="s">
        <v>17</v>
      </c>
      <c r="CG32" s="223">
        <v>44893</v>
      </c>
      <c r="CH32" s="221" t="s">
        <v>11427</v>
      </c>
      <c r="CI32" s="222" t="e">
        <v>#N/A</v>
      </c>
      <c r="CJ32" s="222" t="e">
        <v>#N/A</v>
      </c>
      <c r="CK32" s="222" t="e">
        <v>#N/A</v>
      </c>
      <c r="CL32" s="222" t="e">
        <v>#N/A</v>
      </c>
      <c r="CM32" s="222" t="e">
        <v>#N/A</v>
      </c>
      <c r="CN32" s="222" t="e">
        <v>#N/A</v>
      </c>
      <c r="CO32" s="225" t="e">
        <v>#N/A</v>
      </c>
      <c r="CP32" s="222" t="s">
        <v>883</v>
      </c>
      <c r="CQ32" s="224" t="s">
        <v>17</v>
      </c>
      <c r="CR32" s="224" t="s">
        <v>17</v>
      </c>
      <c r="CS32" s="224" t="s">
        <v>17</v>
      </c>
      <c r="CT32" s="224" t="s">
        <v>17</v>
      </c>
      <c r="CU32" s="224" t="s">
        <v>850</v>
      </c>
      <c r="CV32" s="224" t="s">
        <v>17</v>
      </c>
      <c r="CW32" s="214">
        <v>44893</v>
      </c>
      <c r="CX32" s="222" t="s">
        <v>8853</v>
      </c>
      <c r="CY32" s="218">
        <v>317000</v>
      </c>
      <c r="CZ32" s="218" t="s">
        <v>8836</v>
      </c>
      <c r="DA32" s="218" t="s">
        <v>723</v>
      </c>
      <c r="DB32" s="218">
        <v>2</v>
      </c>
      <c r="DC32" s="218" t="s">
        <v>8859</v>
      </c>
      <c r="DD32" s="218" t="s">
        <v>8858</v>
      </c>
      <c r="DE32" s="220">
        <v>45652</v>
      </c>
      <c r="DF32" s="221" t="s">
        <v>8855</v>
      </c>
      <c r="DG32" s="213">
        <v>390000</v>
      </c>
      <c r="DH32" s="224" t="s">
        <v>8836</v>
      </c>
      <c r="DI32" s="224" t="s">
        <v>723</v>
      </c>
      <c r="DJ32" s="224">
        <v>2</v>
      </c>
      <c r="DK32" s="224" t="s">
        <v>8854</v>
      </c>
      <c r="DL32" s="224" t="s">
        <v>8851</v>
      </c>
      <c r="DM32" s="214">
        <v>45652</v>
      </c>
      <c r="DN32" s="222" t="s">
        <v>8857</v>
      </c>
      <c r="DO32" s="218">
        <v>475000</v>
      </c>
      <c r="DP32" s="222" t="s">
        <v>8836</v>
      </c>
      <c r="DQ32" s="222" t="s">
        <v>723</v>
      </c>
      <c r="DR32" s="222">
        <v>2</v>
      </c>
      <c r="DS32" s="222" t="s">
        <v>8856</v>
      </c>
      <c r="DT32" s="222" t="s">
        <v>8851</v>
      </c>
      <c r="DU32" s="223">
        <v>45652</v>
      </c>
      <c r="DV32" s="221" t="s">
        <v>8860</v>
      </c>
      <c r="DW32" s="213">
        <v>264000</v>
      </c>
      <c r="DX32" s="224" t="s">
        <v>8836</v>
      </c>
      <c r="DY32" s="224" t="s">
        <v>723</v>
      </c>
      <c r="DZ32" s="224">
        <v>2</v>
      </c>
      <c r="EA32" s="224" t="s">
        <v>8859</v>
      </c>
      <c r="EB32" s="224" t="s">
        <v>8858</v>
      </c>
      <c r="EC32" s="214">
        <v>45652</v>
      </c>
      <c r="ED32" s="222" t="s">
        <v>8862</v>
      </c>
      <c r="EE32" s="218">
        <v>53000</v>
      </c>
      <c r="EF32" s="222" t="s">
        <v>8824</v>
      </c>
      <c r="EG32" s="222" t="s">
        <v>723</v>
      </c>
      <c r="EH32" s="222">
        <v>2</v>
      </c>
      <c r="EI32" s="222" t="s">
        <v>8861</v>
      </c>
      <c r="EJ32" s="222" t="s">
        <v>8825</v>
      </c>
      <c r="EK32" s="223">
        <v>45652</v>
      </c>
      <c r="EL32" s="221" t="s">
        <v>8864</v>
      </c>
      <c r="EM32" s="213">
        <v>0</v>
      </c>
      <c r="EN32" s="224" t="s">
        <v>8824</v>
      </c>
      <c r="EO32" s="224" t="s">
        <v>723</v>
      </c>
      <c r="EP32" s="224">
        <v>2</v>
      </c>
      <c r="EQ32" s="224" t="s">
        <v>8863</v>
      </c>
      <c r="ER32" s="224" t="s">
        <v>8825</v>
      </c>
      <c r="ES32" s="214">
        <v>45652</v>
      </c>
      <c r="ET32" s="222" t="s">
        <v>8849</v>
      </c>
      <c r="EU32" s="222">
        <v>48</v>
      </c>
      <c r="EV32" s="222" t="s">
        <v>8844</v>
      </c>
      <c r="EW32" s="222" t="s">
        <v>723</v>
      </c>
      <c r="EX32" s="222">
        <v>2</v>
      </c>
      <c r="EY32" s="222" t="s">
        <v>8846</v>
      </c>
      <c r="EZ32" s="222" t="s">
        <v>8848</v>
      </c>
      <c r="FA32" s="223">
        <v>45652</v>
      </c>
      <c r="FB32" s="221" t="s">
        <v>884</v>
      </c>
      <c r="FC32" s="224">
        <v>5</v>
      </c>
      <c r="FD32" s="224" t="s">
        <v>17</v>
      </c>
      <c r="FE32" s="224" t="s">
        <v>723</v>
      </c>
      <c r="FF32" s="224">
        <v>2</v>
      </c>
      <c r="FG32" s="224" t="s">
        <v>857</v>
      </c>
      <c r="FH32" s="224" t="s">
        <v>17</v>
      </c>
      <c r="FI32" s="214">
        <v>44893</v>
      </c>
      <c r="FJ32" s="221" t="s">
        <v>885</v>
      </c>
      <c r="FK32" s="222" t="s">
        <v>17</v>
      </c>
      <c r="FL32" s="222" t="s">
        <v>17</v>
      </c>
      <c r="FM32" s="222" t="s">
        <v>17</v>
      </c>
      <c r="FN32" s="222" t="s">
        <v>17</v>
      </c>
      <c r="FO32" s="222" t="s">
        <v>850</v>
      </c>
      <c r="FP32" s="218" t="s">
        <v>17</v>
      </c>
      <c r="FQ32" s="219">
        <v>44893</v>
      </c>
      <c r="FR32" s="221" t="s">
        <v>886</v>
      </c>
      <c r="FS32" s="224" t="s">
        <v>17</v>
      </c>
      <c r="FT32" s="224" t="s">
        <v>17</v>
      </c>
      <c r="FU32" s="224" t="s">
        <v>17</v>
      </c>
      <c r="FV32" s="224" t="s">
        <v>17</v>
      </c>
      <c r="FW32" s="224">
        <v>0</v>
      </c>
      <c r="FX32" s="224" t="s">
        <v>17</v>
      </c>
      <c r="FY32" s="214">
        <v>44893</v>
      </c>
      <c r="FZ32" s="222" t="s">
        <v>4796</v>
      </c>
      <c r="GA32" s="222">
        <v>0</v>
      </c>
      <c r="GB32" s="222" t="s">
        <v>1799</v>
      </c>
      <c r="GC32" s="222" t="s">
        <v>33</v>
      </c>
      <c r="GD32" s="222">
        <v>2</v>
      </c>
      <c r="GE32" s="222" t="s">
        <v>17</v>
      </c>
      <c r="GF32" s="222" t="s">
        <v>17</v>
      </c>
      <c r="GG32" s="223">
        <v>45610</v>
      </c>
      <c r="GH32" s="221" t="s">
        <v>4802</v>
      </c>
      <c r="GI32" s="224">
        <v>0</v>
      </c>
      <c r="GJ32" s="224" t="s">
        <v>1799</v>
      </c>
      <c r="GK32" s="224" t="s">
        <v>33</v>
      </c>
      <c r="GL32" s="224">
        <v>2</v>
      </c>
      <c r="GM32" s="224" t="s">
        <v>17</v>
      </c>
      <c r="GN32" s="224" t="s">
        <v>17</v>
      </c>
      <c r="GO32" s="214">
        <v>45610</v>
      </c>
      <c r="GP32" s="222" t="s">
        <v>4797</v>
      </c>
      <c r="GQ32" s="222">
        <v>0</v>
      </c>
      <c r="GR32" s="222" t="s">
        <v>1799</v>
      </c>
      <c r="GS32" s="222" t="s">
        <v>33</v>
      </c>
      <c r="GT32" s="222">
        <v>2</v>
      </c>
      <c r="GU32" s="222" t="s">
        <v>17</v>
      </c>
      <c r="GV32" s="222" t="s">
        <v>17</v>
      </c>
      <c r="GW32" s="223">
        <v>45610</v>
      </c>
      <c r="GX32" s="221" t="s">
        <v>4803</v>
      </c>
      <c r="GY32" s="224">
        <v>0</v>
      </c>
      <c r="GZ32" s="224" t="s">
        <v>1799</v>
      </c>
      <c r="HA32" s="224" t="s">
        <v>33</v>
      </c>
      <c r="HB32" s="224">
        <v>2</v>
      </c>
      <c r="HC32" s="224" t="s">
        <v>17</v>
      </c>
      <c r="HD32" s="224" t="s">
        <v>17</v>
      </c>
      <c r="HE32" s="214">
        <v>45610</v>
      </c>
      <c r="HF32" s="222" t="s">
        <v>4795</v>
      </c>
      <c r="HG32" s="222">
        <v>0</v>
      </c>
      <c r="HH32" s="222" t="s">
        <v>1799</v>
      </c>
      <c r="HI32" s="222" t="s">
        <v>33</v>
      </c>
      <c r="HJ32" s="222">
        <v>2</v>
      </c>
      <c r="HK32" s="222" t="s">
        <v>17</v>
      </c>
      <c r="HL32" s="222" t="s">
        <v>17</v>
      </c>
      <c r="HM32" s="223">
        <v>45610</v>
      </c>
      <c r="HN32" s="221" t="s">
        <v>4801</v>
      </c>
      <c r="HO32" s="224">
        <v>2</v>
      </c>
      <c r="HP32" s="224" t="s">
        <v>1799</v>
      </c>
      <c r="HQ32" s="224" t="s">
        <v>33</v>
      </c>
      <c r="HR32" s="224">
        <v>2</v>
      </c>
      <c r="HS32" s="224" t="s">
        <v>17</v>
      </c>
      <c r="HT32" s="224" t="s">
        <v>17</v>
      </c>
      <c r="HU32" s="214">
        <v>45610</v>
      </c>
      <c r="HV32" s="222" t="s">
        <v>4798</v>
      </c>
      <c r="HW32" s="222">
        <v>0</v>
      </c>
      <c r="HX32" s="222" t="s">
        <v>1799</v>
      </c>
      <c r="HY32" s="222" t="s">
        <v>33</v>
      </c>
      <c r="HZ32" s="222">
        <v>2</v>
      </c>
      <c r="IA32" s="222" t="s">
        <v>17</v>
      </c>
      <c r="IB32" s="222" t="s">
        <v>17</v>
      </c>
      <c r="IC32" s="223">
        <v>45610</v>
      </c>
      <c r="ID32" s="221" t="s">
        <v>4800</v>
      </c>
      <c r="IE32" s="224">
        <v>0</v>
      </c>
      <c r="IF32" s="224" t="s">
        <v>1799</v>
      </c>
      <c r="IG32" s="224" t="s">
        <v>33</v>
      </c>
      <c r="IH32" s="224">
        <v>2</v>
      </c>
      <c r="II32" s="224" t="s">
        <v>17</v>
      </c>
      <c r="IJ32" s="224" t="s">
        <v>17</v>
      </c>
      <c r="IK32" s="214">
        <v>45610</v>
      </c>
      <c r="IL32" s="222" t="s">
        <v>4799</v>
      </c>
      <c r="IM32" s="222">
        <v>1</v>
      </c>
      <c r="IN32" s="222" t="s">
        <v>1799</v>
      </c>
      <c r="IO32" s="222" t="s">
        <v>33</v>
      </c>
      <c r="IP32" s="222">
        <v>2</v>
      </c>
      <c r="IQ32" s="222" t="s">
        <v>17</v>
      </c>
      <c r="IR32" s="222" t="s">
        <v>17</v>
      </c>
      <c r="IS32" s="223">
        <v>45610</v>
      </c>
    </row>
    <row r="33" spans="1:253" s="11" customFormat="1" ht="13.25" customHeight="1" x14ac:dyDescent="0.25">
      <c r="A33" s="11" t="s">
        <v>861</v>
      </c>
      <c r="B33" s="11" t="s">
        <v>10812</v>
      </c>
      <c r="C33" s="11" t="s">
        <v>862</v>
      </c>
      <c r="D33" s="11" t="s">
        <v>849</v>
      </c>
      <c r="E33" s="11" t="s">
        <v>10169</v>
      </c>
      <c r="F33" s="11" t="s">
        <v>8866</v>
      </c>
      <c r="G33" s="212">
        <v>1182000</v>
      </c>
      <c r="H33" s="213" t="s">
        <v>8824</v>
      </c>
      <c r="I33" s="213" t="s">
        <v>723</v>
      </c>
      <c r="J33" s="213">
        <v>2</v>
      </c>
      <c r="K33" s="213" t="s">
        <v>8865</v>
      </c>
      <c r="L33" s="213" t="s">
        <v>8825</v>
      </c>
      <c r="M33" s="214">
        <v>45652</v>
      </c>
      <c r="N33" s="221" t="s">
        <v>8868</v>
      </c>
      <c r="O33" s="216">
        <v>7300</v>
      </c>
      <c r="P33" s="216" t="s">
        <v>8828</v>
      </c>
      <c r="Q33" s="216" t="s">
        <v>404</v>
      </c>
      <c r="R33" s="216">
        <v>1</v>
      </c>
      <c r="S33" s="216" t="s">
        <v>8867</v>
      </c>
      <c r="T33" s="216" t="s">
        <v>8829</v>
      </c>
      <c r="U33" s="217">
        <v>45652</v>
      </c>
      <c r="V33" s="221" t="s">
        <v>8872</v>
      </c>
      <c r="W33" s="213">
        <v>891000</v>
      </c>
      <c r="X33" s="213" t="s">
        <v>8869</v>
      </c>
      <c r="Y33" s="213" t="s">
        <v>723</v>
      </c>
      <c r="Z33" s="213">
        <v>2</v>
      </c>
      <c r="AA33" s="213" t="s">
        <v>8871</v>
      </c>
      <c r="AB33" s="213" t="s">
        <v>8870</v>
      </c>
      <c r="AC33" s="214">
        <v>45652</v>
      </c>
      <c r="AD33" s="221" t="s">
        <v>8875</v>
      </c>
      <c r="AE33" s="218">
        <v>32000</v>
      </c>
      <c r="AF33" s="218" t="s">
        <v>8840</v>
      </c>
      <c r="AG33" s="218" t="s">
        <v>723</v>
      </c>
      <c r="AH33" s="218">
        <v>2</v>
      </c>
      <c r="AI33" s="218" t="s">
        <v>8874</v>
      </c>
      <c r="AJ33" s="218" t="s">
        <v>8873</v>
      </c>
      <c r="AK33" s="219">
        <v>45652</v>
      </c>
      <c r="AL33" s="221" t="s">
        <v>8877</v>
      </c>
      <c r="AM33" s="213">
        <v>32000</v>
      </c>
      <c r="AN33" s="213" t="s">
        <v>8840</v>
      </c>
      <c r="AO33" s="213" t="s">
        <v>723</v>
      </c>
      <c r="AP33" s="213">
        <v>2</v>
      </c>
      <c r="AQ33" s="213" t="s">
        <v>8876</v>
      </c>
      <c r="AR33" s="213" t="s">
        <v>8873</v>
      </c>
      <c r="AS33" s="214">
        <v>45652</v>
      </c>
      <c r="AT33" s="222" t="s">
        <v>865</v>
      </c>
      <c r="AU33" s="218" t="s">
        <v>17</v>
      </c>
      <c r="AV33" s="218" t="s">
        <v>424</v>
      </c>
      <c r="AW33" s="218" t="s">
        <v>17</v>
      </c>
      <c r="AX33" s="218" t="s">
        <v>17</v>
      </c>
      <c r="AY33" s="218" t="s">
        <v>863</v>
      </c>
      <c r="AZ33" s="218" t="s">
        <v>424</v>
      </c>
      <c r="BA33" s="219">
        <v>44893</v>
      </c>
      <c r="BB33" s="221" t="s">
        <v>864</v>
      </c>
      <c r="BC33" s="213" t="s">
        <v>17</v>
      </c>
      <c r="BD33" s="213" t="s">
        <v>424</v>
      </c>
      <c r="BE33" s="213" t="s">
        <v>17</v>
      </c>
      <c r="BF33" s="213" t="s">
        <v>17</v>
      </c>
      <c r="BG33" s="213" t="s">
        <v>863</v>
      </c>
      <c r="BH33" s="213" t="s">
        <v>424</v>
      </c>
      <c r="BI33" s="214">
        <v>44893</v>
      </c>
      <c r="BJ33" s="222" t="s">
        <v>8878</v>
      </c>
      <c r="BK33" s="222">
        <v>48</v>
      </c>
      <c r="BL33" s="222" t="s">
        <v>8844</v>
      </c>
      <c r="BM33" s="222" t="s">
        <v>723</v>
      </c>
      <c r="BN33" s="222">
        <v>2</v>
      </c>
      <c r="BO33" s="222" t="s">
        <v>8846</v>
      </c>
      <c r="BP33" s="218" t="s">
        <v>8845</v>
      </c>
      <c r="BQ33" s="223">
        <v>45652</v>
      </c>
      <c r="BR33" s="221" t="s">
        <v>866</v>
      </c>
      <c r="BS33" s="224" t="s">
        <v>17</v>
      </c>
      <c r="BT33" s="224" t="s">
        <v>424</v>
      </c>
      <c r="BU33" s="224" t="s">
        <v>17</v>
      </c>
      <c r="BV33" s="224" t="s">
        <v>17</v>
      </c>
      <c r="BW33" s="224" t="s">
        <v>863</v>
      </c>
      <c r="BX33" s="224" t="s">
        <v>424</v>
      </c>
      <c r="BY33" s="214">
        <v>44893</v>
      </c>
      <c r="BZ33" s="222" t="s">
        <v>867</v>
      </c>
      <c r="CA33" s="222" t="s">
        <v>17</v>
      </c>
      <c r="CB33" s="222" t="s">
        <v>424</v>
      </c>
      <c r="CC33" s="222" t="s">
        <v>17</v>
      </c>
      <c r="CD33" s="222" t="s">
        <v>17</v>
      </c>
      <c r="CE33" s="222" t="s">
        <v>863</v>
      </c>
      <c r="CF33" s="222" t="s">
        <v>424</v>
      </c>
      <c r="CG33" s="223">
        <v>44893</v>
      </c>
      <c r="CH33" s="221" t="s">
        <v>11428</v>
      </c>
      <c r="CI33" s="222" t="e">
        <v>#N/A</v>
      </c>
      <c r="CJ33" s="222" t="e">
        <v>#N/A</v>
      </c>
      <c r="CK33" s="222" t="e">
        <v>#N/A</v>
      </c>
      <c r="CL33" s="222" t="e">
        <v>#N/A</v>
      </c>
      <c r="CM33" s="222" t="e">
        <v>#N/A</v>
      </c>
      <c r="CN33" s="222" t="e">
        <v>#N/A</v>
      </c>
      <c r="CO33" s="225" t="e">
        <v>#N/A</v>
      </c>
      <c r="CP33" s="222" t="s">
        <v>869</v>
      </c>
      <c r="CQ33" s="224" t="s">
        <v>17</v>
      </c>
      <c r="CR33" s="224" t="s">
        <v>424</v>
      </c>
      <c r="CS33" s="224" t="s">
        <v>17</v>
      </c>
      <c r="CT33" s="224" t="s">
        <v>17</v>
      </c>
      <c r="CU33" s="224" t="s">
        <v>863</v>
      </c>
      <c r="CV33" s="224" t="s">
        <v>424</v>
      </c>
      <c r="CW33" s="214">
        <v>44893</v>
      </c>
      <c r="CX33" s="222" t="s">
        <v>8882</v>
      </c>
      <c r="CY33" s="218">
        <v>32000</v>
      </c>
      <c r="CZ33" s="218" t="s">
        <v>8840</v>
      </c>
      <c r="DA33" s="218" t="s">
        <v>723</v>
      </c>
      <c r="DB33" s="218">
        <v>2</v>
      </c>
      <c r="DC33" s="218" t="s">
        <v>8890</v>
      </c>
      <c r="DD33" s="218" t="s">
        <v>8889</v>
      </c>
      <c r="DE33" s="220">
        <v>45652</v>
      </c>
      <c r="DF33" s="221" t="s">
        <v>8886</v>
      </c>
      <c r="DG33" s="213">
        <v>859000</v>
      </c>
      <c r="DH33" s="224" t="s">
        <v>8883</v>
      </c>
      <c r="DI33" s="224" t="s">
        <v>723</v>
      </c>
      <c r="DJ33" s="224">
        <v>2</v>
      </c>
      <c r="DK33" s="224" t="s">
        <v>8885</v>
      </c>
      <c r="DL33" s="224" t="s">
        <v>8884</v>
      </c>
      <c r="DM33" s="214">
        <v>45652</v>
      </c>
      <c r="DN33" s="222" t="s">
        <v>8888</v>
      </c>
      <c r="DO33" s="218">
        <v>0</v>
      </c>
      <c r="DP33" s="222" t="s">
        <v>8840</v>
      </c>
      <c r="DQ33" s="222" t="s">
        <v>723</v>
      </c>
      <c r="DR33" s="222">
        <v>2</v>
      </c>
      <c r="DS33" s="222" t="s">
        <v>8887</v>
      </c>
      <c r="DT33" s="222" t="s">
        <v>8880</v>
      </c>
      <c r="DU33" s="223">
        <v>45652</v>
      </c>
      <c r="DV33" s="221" t="s">
        <v>8891</v>
      </c>
      <c r="DW33" s="213">
        <v>32000</v>
      </c>
      <c r="DX33" s="224" t="s">
        <v>8840</v>
      </c>
      <c r="DY33" s="224" t="s">
        <v>723</v>
      </c>
      <c r="DZ33" s="224">
        <v>2</v>
      </c>
      <c r="EA33" s="224" t="s">
        <v>8890</v>
      </c>
      <c r="EB33" s="224" t="s">
        <v>8889</v>
      </c>
      <c r="EC33" s="214">
        <v>45652</v>
      </c>
      <c r="ED33" s="222" t="s">
        <v>8892</v>
      </c>
      <c r="EE33" s="218" t="s">
        <v>17</v>
      </c>
      <c r="EF33" s="222" t="s">
        <v>424</v>
      </c>
      <c r="EG33" s="222" t="s">
        <v>17</v>
      </c>
      <c r="EH33" s="222" t="s">
        <v>17</v>
      </c>
      <c r="EI33" s="222" t="s">
        <v>8890</v>
      </c>
      <c r="EJ33" s="222" t="s">
        <v>17</v>
      </c>
      <c r="EK33" s="223">
        <v>45652</v>
      </c>
      <c r="EL33" s="221" t="s">
        <v>8893</v>
      </c>
      <c r="EM33" s="213" t="s">
        <v>17</v>
      </c>
      <c r="EN33" s="224" t="s">
        <v>424</v>
      </c>
      <c r="EO33" s="224" t="s">
        <v>17</v>
      </c>
      <c r="EP33" s="224" t="s">
        <v>17</v>
      </c>
      <c r="EQ33" s="224" t="s">
        <v>8890</v>
      </c>
      <c r="ER33" s="224" t="s">
        <v>17</v>
      </c>
      <c r="ES33" s="214">
        <v>45652</v>
      </c>
      <c r="ET33" s="222" t="s">
        <v>8879</v>
      </c>
      <c r="EU33" s="222">
        <v>48</v>
      </c>
      <c r="EV33" s="222" t="s">
        <v>8844</v>
      </c>
      <c r="EW33" s="222" t="s">
        <v>723</v>
      </c>
      <c r="EX33" s="222">
        <v>2</v>
      </c>
      <c r="EY33" s="222" t="s">
        <v>8846</v>
      </c>
      <c r="EZ33" s="222" t="s">
        <v>8848</v>
      </c>
      <c r="FA33" s="223">
        <v>45652</v>
      </c>
      <c r="FB33" s="221" t="s">
        <v>873</v>
      </c>
      <c r="FC33" s="224">
        <v>1</v>
      </c>
      <c r="FD33" s="224" t="s">
        <v>870</v>
      </c>
      <c r="FE33" s="224" t="s">
        <v>723</v>
      </c>
      <c r="FF33" s="224">
        <v>2</v>
      </c>
      <c r="FG33" s="224" t="s">
        <v>872</v>
      </c>
      <c r="FH33" s="224" t="s">
        <v>871</v>
      </c>
      <c r="FI33" s="214">
        <v>44893</v>
      </c>
      <c r="FJ33" s="221" t="s">
        <v>874</v>
      </c>
      <c r="FK33" s="222" t="s">
        <v>17</v>
      </c>
      <c r="FL33" s="222" t="s">
        <v>424</v>
      </c>
      <c r="FM33" s="222" t="s">
        <v>17</v>
      </c>
      <c r="FN33" s="222" t="s">
        <v>17</v>
      </c>
      <c r="FO33" s="222" t="s">
        <v>863</v>
      </c>
      <c r="FP33" s="218" t="s">
        <v>424</v>
      </c>
      <c r="FQ33" s="219">
        <v>44893</v>
      </c>
      <c r="FR33" s="221" t="s">
        <v>875</v>
      </c>
      <c r="FS33" s="224" t="s">
        <v>17</v>
      </c>
      <c r="FT33" s="224" t="s">
        <v>424</v>
      </c>
      <c r="FU33" s="224" t="s">
        <v>17</v>
      </c>
      <c r="FV33" s="224" t="s">
        <v>17</v>
      </c>
      <c r="FW33" s="224" t="s">
        <v>863</v>
      </c>
      <c r="FX33" s="224" t="s">
        <v>424</v>
      </c>
      <c r="FY33" s="214">
        <v>44893</v>
      </c>
      <c r="FZ33" s="222" t="s">
        <v>4805</v>
      </c>
      <c r="GA33" s="222">
        <v>0</v>
      </c>
      <c r="GB33" s="222" t="s">
        <v>1799</v>
      </c>
      <c r="GC33" s="222" t="s">
        <v>33</v>
      </c>
      <c r="GD33" s="222">
        <v>2</v>
      </c>
      <c r="GE33" s="222" t="s">
        <v>17</v>
      </c>
      <c r="GF33" s="222" t="s">
        <v>17</v>
      </c>
      <c r="GG33" s="223">
        <v>45610</v>
      </c>
      <c r="GH33" s="221" t="s">
        <v>4811</v>
      </c>
      <c r="GI33" s="224">
        <v>0</v>
      </c>
      <c r="GJ33" s="224" t="s">
        <v>1799</v>
      </c>
      <c r="GK33" s="224" t="s">
        <v>33</v>
      </c>
      <c r="GL33" s="224">
        <v>2</v>
      </c>
      <c r="GM33" s="224" t="s">
        <v>17</v>
      </c>
      <c r="GN33" s="224" t="s">
        <v>17</v>
      </c>
      <c r="GO33" s="214">
        <v>45610</v>
      </c>
      <c r="GP33" s="222" t="s">
        <v>4806</v>
      </c>
      <c r="GQ33" s="222">
        <v>0</v>
      </c>
      <c r="GR33" s="222" t="s">
        <v>1799</v>
      </c>
      <c r="GS33" s="222" t="s">
        <v>33</v>
      </c>
      <c r="GT33" s="222">
        <v>2</v>
      </c>
      <c r="GU33" s="222" t="s">
        <v>17</v>
      </c>
      <c r="GV33" s="222" t="s">
        <v>17</v>
      </c>
      <c r="GW33" s="223">
        <v>45610</v>
      </c>
      <c r="GX33" s="221" t="s">
        <v>4812</v>
      </c>
      <c r="GY33" s="224">
        <v>0</v>
      </c>
      <c r="GZ33" s="224" t="s">
        <v>1799</v>
      </c>
      <c r="HA33" s="224" t="s">
        <v>33</v>
      </c>
      <c r="HB33" s="224">
        <v>2</v>
      </c>
      <c r="HC33" s="224" t="s">
        <v>17</v>
      </c>
      <c r="HD33" s="224" t="s">
        <v>17</v>
      </c>
      <c r="HE33" s="214">
        <v>45610</v>
      </c>
      <c r="HF33" s="222" t="s">
        <v>4804</v>
      </c>
      <c r="HG33" s="222">
        <v>0</v>
      </c>
      <c r="HH33" s="222" t="s">
        <v>1799</v>
      </c>
      <c r="HI33" s="222" t="s">
        <v>33</v>
      </c>
      <c r="HJ33" s="222">
        <v>2</v>
      </c>
      <c r="HK33" s="222" t="s">
        <v>17</v>
      </c>
      <c r="HL33" s="222" t="s">
        <v>17</v>
      </c>
      <c r="HM33" s="223">
        <v>45610</v>
      </c>
      <c r="HN33" s="221" t="s">
        <v>4810</v>
      </c>
      <c r="HO33" s="224">
        <v>2</v>
      </c>
      <c r="HP33" s="224" t="s">
        <v>1799</v>
      </c>
      <c r="HQ33" s="224" t="s">
        <v>33</v>
      </c>
      <c r="HR33" s="224">
        <v>2</v>
      </c>
      <c r="HS33" s="224" t="s">
        <v>17</v>
      </c>
      <c r="HT33" s="224" t="s">
        <v>17</v>
      </c>
      <c r="HU33" s="214">
        <v>45610</v>
      </c>
      <c r="HV33" s="222" t="s">
        <v>4807</v>
      </c>
      <c r="HW33" s="222">
        <v>0</v>
      </c>
      <c r="HX33" s="222" t="s">
        <v>1799</v>
      </c>
      <c r="HY33" s="222" t="s">
        <v>33</v>
      </c>
      <c r="HZ33" s="222">
        <v>2</v>
      </c>
      <c r="IA33" s="222" t="s">
        <v>17</v>
      </c>
      <c r="IB33" s="222" t="s">
        <v>17</v>
      </c>
      <c r="IC33" s="223">
        <v>45610</v>
      </c>
      <c r="ID33" s="221" t="s">
        <v>4809</v>
      </c>
      <c r="IE33" s="224">
        <v>0</v>
      </c>
      <c r="IF33" s="224" t="s">
        <v>1799</v>
      </c>
      <c r="IG33" s="224" t="s">
        <v>33</v>
      </c>
      <c r="IH33" s="224">
        <v>2</v>
      </c>
      <c r="II33" s="224" t="s">
        <v>17</v>
      </c>
      <c r="IJ33" s="224" t="s">
        <v>17</v>
      </c>
      <c r="IK33" s="214">
        <v>45610</v>
      </c>
      <c r="IL33" s="222" t="s">
        <v>4808</v>
      </c>
      <c r="IM33" s="222">
        <v>1</v>
      </c>
      <c r="IN33" s="222" t="s">
        <v>1799</v>
      </c>
      <c r="IO33" s="222" t="s">
        <v>33</v>
      </c>
      <c r="IP33" s="222">
        <v>2</v>
      </c>
      <c r="IQ33" s="222" t="s">
        <v>17</v>
      </c>
      <c r="IR33" s="222" t="s">
        <v>17</v>
      </c>
      <c r="IS33" s="223">
        <v>45610</v>
      </c>
    </row>
    <row r="34" spans="1:253" s="11" customFormat="1" ht="13.25" customHeight="1" x14ac:dyDescent="0.25">
      <c r="A34" s="11" t="s">
        <v>847</v>
      </c>
      <c r="B34" s="11" t="s">
        <v>10744</v>
      </c>
      <c r="C34" s="11" t="s">
        <v>848</v>
      </c>
      <c r="D34" s="11" t="s">
        <v>849</v>
      </c>
      <c r="E34" s="11" t="s">
        <v>10169</v>
      </c>
      <c r="F34" s="11" t="s">
        <v>8894</v>
      </c>
      <c r="G34" s="212">
        <v>1182000</v>
      </c>
      <c r="H34" s="213" t="s">
        <v>8824</v>
      </c>
      <c r="I34" s="213" t="s">
        <v>723</v>
      </c>
      <c r="J34" s="213">
        <v>2</v>
      </c>
      <c r="K34" s="213" t="s">
        <v>8865</v>
      </c>
      <c r="L34" s="213" t="s">
        <v>8825</v>
      </c>
      <c r="M34" s="214">
        <v>45652</v>
      </c>
      <c r="N34" s="221" t="s">
        <v>8896</v>
      </c>
      <c r="O34" s="216">
        <v>23180</v>
      </c>
      <c r="P34" s="216" t="s">
        <v>8828</v>
      </c>
      <c r="Q34" s="216" t="s">
        <v>723</v>
      </c>
      <c r="R34" s="216">
        <v>2</v>
      </c>
      <c r="S34" s="216" t="s">
        <v>8895</v>
      </c>
      <c r="T34" s="216" t="s">
        <v>8829</v>
      </c>
      <c r="U34" s="217">
        <v>45652</v>
      </c>
      <c r="V34" s="221" t="s">
        <v>8898</v>
      </c>
      <c r="W34" s="213">
        <v>1182000</v>
      </c>
      <c r="X34" s="213" t="s">
        <v>8824</v>
      </c>
      <c r="Y34" s="213" t="s">
        <v>723</v>
      </c>
      <c r="Z34" s="213">
        <v>2</v>
      </c>
      <c r="AA34" s="213" t="s">
        <v>8897</v>
      </c>
      <c r="AB34" s="213" t="s">
        <v>8825</v>
      </c>
      <c r="AC34" s="214">
        <v>45652</v>
      </c>
      <c r="AD34" s="221" t="s">
        <v>8900</v>
      </c>
      <c r="AE34" s="218">
        <v>760000</v>
      </c>
      <c r="AF34" s="218" t="s">
        <v>8824</v>
      </c>
      <c r="AG34" s="218" t="s">
        <v>723</v>
      </c>
      <c r="AH34" s="218">
        <v>2</v>
      </c>
      <c r="AI34" s="218" t="s">
        <v>8899</v>
      </c>
      <c r="AJ34" s="218" t="s">
        <v>8825</v>
      </c>
      <c r="AK34" s="219">
        <v>45652</v>
      </c>
      <c r="AL34" s="221" t="s">
        <v>8902</v>
      </c>
      <c r="AM34" s="213">
        <v>0</v>
      </c>
      <c r="AN34" s="213" t="s">
        <v>17</v>
      </c>
      <c r="AO34" s="213" t="s">
        <v>723</v>
      </c>
      <c r="AP34" s="213">
        <v>2</v>
      </c>
      <c r="AQ34" s="213" t="s">
        <v>8901</v>
      </c>
      <c r="AR34" s="213" t="s">
        <v>17</v>
      </c>
      <c r="AS34" s="214">
        <v>45652</v>
      </c>
      <c r="AT34" s="222" t="s">
        <v>852</v>
      </c>
      <c r="AU34" s="218" t="s">
        <v>17</v>
      </c>
      <c r="AV34" s="218" t="s">
        <v>17</v>
      </c>
      <c r="AW34" s="218" t="s">
        <v>17</v>
      </c>
      <c r="AX34" s="218" t="s">
        <v>17</v>
      </c>
      <c r="AY34" s="218" t="s">
        <v>850</v>
      </c>
      <c r="AZ34" s="218" t="s">
        <v>17</v>
      </c>
      <c r="BA34" s="219">
        <v>44893</v>
      </c>
      <c r="BB34" s="221" t="s">
        <v>851</v>
      </c>
      <c r="BC34" s="213" t="s">
        <v>17</v>
      </c>
      <c r="BD34" s="213" t="s">
        <v>17</v>
      </c>
      <c r="BE34" s="213" t="s">
        <v>17</v>
      </c>
      <c r="BF34" s="213" t="s">
        <v>17</v>
      </c>
      <c r="BG34" s="213" t="s">
        <v>850</v>
      </c>
      <c r="BH34" s="213" t="s">
        <v>17</v>
      </c>
      <c r="BI34" s="214">
        <v>44893</v>
      </c>
      <c r="BJ34" s="222" t="s">
        <v>8905</v>
      </c>
      <c r="BK34" s="222">
        <v>0</v>
      </c>
      <c r="BL34" s="222" t="s">
        <v>8903</v>
      </c>
      <c r="BM34" s="222" t="s">
        <v>723</v>
      </c>
      <c r="BN34" s="222">
        <v>2</v>
      </c>
      <c r="BO34" s="222" t="s">
        <v>8904</v>
      </c>
      <c r="BP34" s="218" t="s">
        <v>579</v>
      </c>
      <c r="BQ34" s="223">
        <v>45652</v>
      </c>
      <c r="BR34" s="221" t="s">
        <v>853</v>
      </c>
      <c r="BS34" s="224" t="s">
        <v>17</v>
      </c>
      <c r="BT34" s="224" t="s">
        <v>17</v>
      </c>
      <c r="BU34" s="224" t="s">
        <v>17</v>
      </c>
      <c r="BV34" s="224" t="s">
        <v>17</v>
      </c>
      <c r="BW34" s="224" t="s">
        <v>850</v>
      </c>
      <c r="BX34" s="224" t="s">
        <v>17</v>
      </c>
      <c r="BY34" s="214">
        <v>44893</v>
      </c>
      <c r="BZ34" s="222" t="s">
        <v>854</v>
      </c>
      <c r="CA34" s="222" t="s">
        <v>17</v>
      </c>
      <c r="CB34" s="222" t="s">
        <v>17</v>
      </c>
      <c r="CC34" s="222" t="s">
        <v>17</v>
      </c>
      <c r="CD34" s="222" t="s">
        <v>17</v>
      </c>
      <c r="CE34" s="222" t="s">
        <v>850</v>
      </c>
      <c r="CF34" s="222" t="s">
        <v>17</v>
      </c>
      <c r="CG34" s="223">
        <v>44893</v>
      </c>
      <c r="CH34" s="221" t="s">
        <v>11429</v>
      </c>
      <c r="CI34" s="222" t="e">
        <v>#N/A</v>
      </c>
      <c r="CJ34" s="222" t="e">
        <v>#N/A</v>
      </c>
      <c r="CK34" s="222" t="e">
        <v>#N/A</v>
      </c>
      <c r="CL34" s="222" t="e">
        <v>#N/A</v>
      </c>
      <c r="CM34" s="222" t="e">
        <v>#N/A</v>
      </c>
      <c r="CN34" s="222" t="e">
        <v>#N/A</v>
      </c>
      <c r="CO34" s="225" t="e">
        <v>#N/A</v>
      </c>
      <c r="CP34" s="222" t="s">
        <v>856</v>
      </c>
      <c r="CQ34" s="224" t="s">
        <v>17</v>
      </c>
      <c r="CR34" s="224" t="s">
        <v>17</v>
      </c>
      <c r="CS34" s="224" t="s">
        <v>17</v>
      </c>
      <c r="CT34" s="224" t="s">
        <v>17</v>
      </c>
      <c r="CU34" s="224" t="s">
        <v>850</v>
      </c>
      <c r="CV34" s="224" t="s">
        <v>17</v>
      </c>
      <c r="CW34" s="214">
        <v>44893</v>
      </c>
      <c r="CX34" s="222" t="s">
        <v>8909</v>
      </c>
      <c r="CY34" s="218">
        <v>285000</v>
      </c>
      <c r="CZ34" s="218" t="s">
        <v>8824</v>
      </c>
      <c r="DA34" s="218" t="s">
        <v>723</v>
      </c>
      <c r="DB34" s="218">
        <v>2</v>
      </c>
      <c r="DC34" s="218" t="s">
        <v>8914</v>
      </c>
      <c r="DD34" s="218" t="s">
        <v>8825</v>
      </c>
      <c r="DE34" s="220">
        <v>45652</v>
      </c>
      <c r="DF34" s="221" t="s">
        <v>8911</v>
      </c>
      <c r="DG34" s="213">
        <v>422000</v>
      </c>
      <c r="DH34" s="224" t="s">
        <v>8824</v>
      </c>
      <c r="DI34" s="224" t="s">
        <v>723</v>
      </c>
      <c r="DJ34" s="224">
        <v>2</v>
      </c>
      <c r="DK34" s="224" t="s">
        <v>8910</v>
      </c>
      <c r="DL34" s="224" t="s">
        <v>8825</v>
      </c>
      <c r="DM34" s="214">
        <v>45652</v>
      </c>
      <c r="DN34" s="222" t="s">
        <v>8913</v>
      </c>
      <c r="DO34" s="218">
        <v>475000</v>
      </c>
      <c r="DP34" s="222" t="s">
        <v>8824</v>
      </c>
      <c r="DQ34" s="222" t="s">
        <v>723</v>
      </c>
      <c r="DR34" s="222">
        <v>2</v>
      </c>
      <c r="DS34" s="222" t="s">
        <v>8912</v>
      </c>
      <c r="DT34" s="222" t="s">
        <v>8825</v>
      </c>
      <c r="DU34" s="223">
        <v>45652</v>
      </c>
      <c r="DV34" s="221" t="s">
        <v>8915</v>
      </c>
      <c r="DW34" s="213">
        <v>232000</v>
      </c>
      <c r="DX34" s="224" t="s">
        <v>8824</v>
      </c>
      <c r="DY34" s="224" t="s">
        <v>723</v>
      </c>
      <c r="DZ34" s="224">
        <v>2</v>
      </c>
      <c r="EA34" s="224" t="s">
        <v>8914</v>
      </c>
      <c r="EB34" s="224" t="s">
        <v>8825</v>
      </c>
      <c r="EC34" s="214">
        <v>45652</v>
      </c>
      <c r="ED34" s="222" t="s">
        <v>8917</v>
      </c>
      <c r="EE34" s="218">
        <v>53000</v>
      </c>
      <c r="EF34" s="222" t="s">
        <v>8824</v>
      </c>
      <c r="EG34" s="222" t="s">
        <v>723</v>
      </c>
      <c r="EH34" s="222">
        <v>2</v>
      </c>
      <c r="EI34" s="222" t="s">
        <v>8916</v>
      </c>
      <c r="EJ34" s="222" t="s">
        <v>8825</v>
      </c>
      <c r="EK34" s="223">
        <v>45652</v>
      </c>
      <c r="EL34" s="221" t="s">
        <v>8919</v>
      </c>
      <c r="EM34" s="213">
        <v>0</v>
      </c>
      <c r="EN34" s="224" t="s">
        <v>8824</v>
      </c>
      <c r="EO34" s="224" t="s">
        <v>723</v>
      </c>
      <c r="EP34" s="224">
        <v>2</v>
      </c>
      <c r="EQ34" s="224" t="s">
        <v>8918</v>
      </c>
      <c r="ER34" s="224" t="s">
        <v>8825</v>
      </c>
      <c r="ES34" s="214">
        <v>45652</v>
      </c>
      <c r="ET34" s="222" t="s">
        <v>8907</v>
      </c>
      <c r="EU34" s="222">
        <v>48</v>
      </c>
      <c r="EV34" s="222" t="s">
        <v>8844</v>
      </c>
      <c r="EW34" s="222" t="s">
        <v>723</v>
      </c>
      <c r="EX34" s="222">
        <v>2</v>
      </c>
      <c r="EY34" s="222" t="s">
        <v>8846</v>
      </c>
      <c r="EZ34" s="222" t="s">
        <v>8906</v>
      </c>
      <c r="FA34" s="223">
        <v>45652</v>
      </c>
      <c r="FB34" s="221" t="s">
        <v>858</v>
      </c>
      <c r="FC34" s="224">
        <v>5</v>
      </c>
      <c r="FD34" s="224" t="s">
        <v>17</v>
      </c>
      <c r="FE34" s="224" t="s">
        <v>723</v>
      </c>
      <c r="FF34" s="224">
        <v>2</v>
      </c>
      <c r="FG34" s="224" t="s">
        <v>857</v>
      </c>
      <c r="FH34" s="224" t="s">
        <v>17</v>
      </c>
      <c r="FI34" s="214">
        <v>44893</v>
      </c>
      <c r="FJ34" s="221" t="s">
        <v>859</v>
      </c>
      <c r="FK34" s="222" t="s">
        <v>17</v>
      </c>
      <c r="FL34" s="222" t="s">
        <v>17</v>
      </c>
      <c r="FM34" s="222" t="s">
        <v>17</v>
      </c>
      <c r="FN34" s="222" t="s">
        <v>17</v>
      </c>
      <c r="FO34" s="222" t="s">
        <v>850</v>
      </c>
      <c r="FP34" s="218" t="s">
        <v>17</v>
      </c>
      <c r="FQ34" s="219">
        <v>44893</v>
      </c>
      <c r="FR34" s="221" t="s">
        <v>860</v>
      </c>
      <c r="FS34" s="224" t="s">
        <v>17</v>
      </c>
      <c r="FT34" s="224" t="s">
        <v>17</v>
      </c>
      <c r="FU34" s="224" t="s">
        <v>17</v>
      </c>
      <c r="FV34" s="224" t="s">
        <v>17</v>
      </c>
      <c r="FW34" s="224" t="s">
        <v>850</v>
      </c>
      <c r="FX34" s="224" t="s">
        <v>17</v>
      </c>
      <c r="FY34" s="214">
        <v>44893</v>
      </c>
      <c r="FZ34" s="222" t="s">
        <v>4814</v>
      </c>
      <c r="GA34" s="222">
        <v>0</v>
      </c>
      <c r="GB34" s="222" t="s">
        <v>1799</v>
      </c>
      <c r="GC34" s="222" t="s">
        <v>33</v>
      </c>
      <c r="GD34" s="222">
        <v>2</v>
      </c>
      <c r="GE34" s="222" t="s">
        <v>17</v>
      </c>
      <c r="GF34" s="222" t="s">
        <v>17</v>
      </c>
      <c r="GG34" s="223">
        <v>45610</v>
      </c>
      <c r="GH34" s="221" t="s">
        <v>4820</v>
      </c>
      <c r="GI34" s="224">
        <v>0</v>
      </c>
      <c r="GJ34" s="224" t="s">
        <v>1799</v>
      </c>
      <c r="GK34" s="224" t="s">
        <v>33</v>
      </c>
      <c r="GL34" s="224">
        <v>2</v>
      </c>
      <c r="GM34" s="224" t="s">
        <v>17</v>
      </c>
      <c r="GN34" s="224" t="s">
        <v>17</v>
      </c>
      <c r="GO34" s="214">
        <v>45610</v>
      </c>
      <c r="GP34" s="222" t="s">
        <v>4815</v>
      </c>
      <c r="GQ34" s="222">
        <v>0</v>
      </c>
      <c r="GR34" s="222" t="s">
        <v>1799</v>
      </c>
      <c r="GS34" s="222" t="s">
        <v>33</v>
      </c>
      <c r="GT34" s="222">
        <v>2</v>
      </c>
      <c r="GU34" s="222" t="s">
        <v>17</v>
      </c>
      <c r="GV34" s="222" t="s">
        <v>17</v>
      </c>
      <c r="GW34" s="223">
        <v>45610</v>
      </c>
      <c r="GX34" s="221" t="s">
        <v>4821</v>
      </c>
      <c r="GY34" s="224">
        <v>0</v>
      </c>
      <c r="GZ34" s="224" t="s">
        <v>1799</v>
      </c>
      <c r="HA34" s="224" t="s">
        <v>33</v>
      </c>
      <c r="HB34" s="224">
        <v>2</v>
      </c>
      <c r="HC34" s="224" t="s">
        <v>17</v>
      </c>
      <c r="HD34" s="224" t="s">
        <v>17</v>
      </c>
      <c r="HE34" s="214">
        <v>45610</v>
      </c>
      <c r="HF34" s="222" t="s">
        <v>4813</v>
      </c>
      <c r="HG34" s="222">
        <v>0</v>
      </c>
      <c r="HH34" s="222" t="s">
        <v>1799</v>
      </c>
      <c r="HI34" s="222" t="s">
        <v>33</v>
      </c>
      <c r="HJ34" s="222">
        <v>2</v>
      </c>
      <c r="HK34" s="222" t="s">
        <v>17</v>
      </c>
      <c r="HL34" s="222" t="s">
        <v>17</v>
      </c>
      <c r="HM34" s="223">
        <v>45610</v>
      </c>
      <c r="HN34" s="221" t="s">
        <v>4819</v>
      </c>
      <c r="HO34" s="224">
        <v>2</v>
      </c>
      <c r="HP34" s="224" t="s">
        <v>1799</v>
      </c>
      <c r="HQ34" s="224" t="s">
        <v>33</v>
      </c>
      <c r="HR34" s="224">
        <v>2</v>
      </c>
      <c r="HS34" s="224" t="s">
        <v>17</v>
      </c>
      <c r="HT34" s="224" t="s">
        <v>17</v>
      </c>
      <c r="HU34" s="214">
        <v>45610</v>
      </c>
      <c r="HV34" s="222" t="s">
        <v>4816</v>
      </c>
      <c r="HW34" s="222">
        <v>0</v>
      </c>
      <c r="HX34" s="222" t="s">
        <v>1799</v>
      </c>
      <c r="HY34" s="222" t="s">
        <v>33</v>
      </c>
      <c r="HZ34" s="222">
        <v>2</v>
      </c>
      <c r="IA34" s="222" t="s">
        <v>17</v>
      </c>
      <c r="IB34" s="222" t="s">
        <v>17</v>
      </c>
      <c r="IC34" s="223">
        <v>45610</v>
      </c>
      <c r="ID34" s="221" t="s">
        <v>4818</v>
      </c>
      <c r="IE34" s="224">
        <v>0</v>
      </c>
      <c r="IF34" s="224" t="s">
        <v>1799</v>
      </c>
      <c r="IG34" s="224" t="s">
        <v>33</v>
      </c>
      <c r="IH34" s="224">
        <v>2</v>
      </c>
      <c r="II34" s="224" t="s">
        <v>17</v>
      </c>
      <c r="IJ34" s="224" t="s">
        <v>17</v>
      </c>
      <c r="IK34" s="214">
        <v>45610</v>
      </c>
      <c r="IL34" s="222" t="s">
        <v>4817</v>
      </c>
      <c r="IM34" s="222">
        <v>1</v>
      </c>
      <c r="IN34" s="222" t="s">
        <v>1799</v>
      </c>
      <c r="IO34" s="222" t="s">
        <v>33</v>
      </c>
      <c r="IP34" s="222">
        <v>2</v>
      </c>
      <c r="IQ34" s="222" t="s">
        <v>17</v>
      </c>
      <c r="IR34" s="222" t="s">
        <v>17</v>
      </c>
      <c r="IS34" s="223">
        <v>45610</v>
      </c>
    </row>
    <row r="35" spans="1:253" s="11" customFormat="1" ht="13.25" customHeight="1" x14ac:dyDescent="0.25">
      <c r="A35" s="11" t="s">
        <v>919</v>
      </c>
      <c r="B35" s="11" t="s">
        <v>10812</v>
      </c>
      <c r="C35" s="11" t="s">
        <v>920</v>
      </c>
      <c r="D35" s="11" t="s">
        <v>921</v>
      </c>
      <c r="E35" s="11" t="s">
        <v>10174</v>
      </c>
      <c r="F35" s="11" t="s">
        <v>3403</v>
      </c>
      <c r="G35" s="212">
        <v>11333000</v>
      </c>
      <c r="H35" s="213" t="s">
        <v>3401</v>
      </c>
      <c r="I35" s="213" t="s">
        <v>33</v>
      </c>
      <c r="J35" s="213">
        <v>2</v>
      </c>
      <c r="K35" s="213" t="s">
        <v>3355</v>
      </c>
      <c r="L35" s="213" t="s">
        <v>3402</v>
      </c>
      <c r="M35" s="214">
        <v>45572</v>
      </c>
      <c r="N35" s="221" t="s">
        <v>3406</v>
      </c>
      <c r="O35" s="216">
        <v>47531</v>
      </c>
      <c r="P35" s="216" t="s">
        <v>3401</v>
      </c>
      <c r="Q35" s="216" t="s">
        <v>723</v>
      </c>
      <c r="R35" s="216">
        <v>2</v>
      </c>
      <c r="S35" s="216" t="s">
        <v>3405</v>
      </c>
      <c r="T35" s="216" t="s">
        <v>3404</v>
      </c>
      <c r="U35" s="217">
        <v>45572</v>
      </c>
      <c r="V35" s="221" t="s">
        <v>3408</v>
      </c>
      <c r="W35" s="213">
        <v>11333000</v>
      </c>
      <c r="X35" s="213" t="s">
        <v>3401</v>
      </c>
      <c r="Y35" s="213" t="s">
        <v>723</v>
      </c>
      <c r="Z35" s="213">
        <v>2</v>
      </c>
      <c r="AA35" s="213" t="s">
        <v>3407</v>
      </c>
      <c r="AB35" s="213" t="s">
        <v>3402</v>
      </c>
      <c r="AC35" s="214">
        <v>45572</v>
      </c>
      <c r="AD35" s="221" t="s">
        <v>3412</v>
      </c>
      <c r="AE35" s="218">
        <v>140000</v>
      </c>
      <c r="AF35" s="218" t="s">
        <v>3409</v>
      </c>
      <c r="AG35" s="218" t="s">
        <v>33</v>
      </c>
      <c r="AH35" s="218">
        <v>2</v>
      </c>
      <c r="AI35" s="218" t="s">
        <v>3411</v>
      </c>
      <c r="AJ35" s="218" t="s">
        <v>3410</v>
      </c>
      <c r="AK35" s="219">
        <v>45572</v>
      </c>
      <c r="AL35" s="221" t="s">
        <v>3413</v>
      </c>
      <c r="AM35" s="213">
        <v>140000</v>
      </c>
      <c r="AN35" s="213" t="s">
        <v>3409</v>
      </c>
      <c r="AO35" s="213" t="s">
        <v>33</v>
      </c>
      <c r="AP35" s="213">
        <v>2</v>
      </c>
      <c r="AQ35" s="213" t="s">
        <v>3411</v>
      </c>
      <c r="AR35" s="213" t="s">
        <v>3410</v>
      </c>
      <c r="AS35" s="214">
        <v>45572</v>
      </c>
      <c r="AT35" s="222" t="s">
        <v>3414</v>
      </c>
      <c r="AU35" s="218" t="s">
        <v>17</v>
      </c>
      <c r="AV35" s="218" t="s">
        <v>17</v>
      </c>
      <c r="AW35" s="218" t="s">
        <v>17</v>
      </c>
      <c r="AX35" s="218" t="s">
        <v>17</v>
      </c>
      <c r="AY35" s="218" t="s">
        <v>2963</v>
      </c>
      <c r="AZ35" s="218" t="s">
        <v>17</v>
      </c>
      <c r="BA35" s="219">
        <v>45572</v>
      </c>
      <c r="BB35" s="221" t="s">
        <v>3432</v>
      </c>
      <c r="BC35" s="213" t="s">
        <v>17</v>
      </c>
      <c r="BD35" s="213" t="s">
        <v>17</v>
      </c>
      <c r="BE35" s="213" t="s">
        <v>17</v>
      </c>
      <c r="BF35" s="213" t="s">
        <v>17</v>
      </c>
      <c r="BG35" s="213" t="s">
        <v>3431</v>
      </c>
      <c r="BH35" s="213" t="s">
        <v>17</v>
      </c>
      <c r="BI35" s="214">
        <v>45572</v>
      </c>
      <c r="BJ35" s="222" t="s">
        <v>3415</v>
      </c>
      <c r="BK35" s="222" t="s">
        <v>17</v>
      </c>
      <c r="BL35" s="222" t="s">
        <v>17</v>
      </c>
      <c r="BM35" s="222" t="s">
        <v>17</v>
      </c>
      <c r="BN35" s="222" t="s">
        <v>17</v>
      </c>
      <c r="BO35" s="222" t="s">
        <v>2963</v>
      </c>
      <c r="BP35" s="218" t="s">
        <v>17</v>
      </c>
      <c r="BQ35" s="223">
        <v>45572</v>
      </c>
      <c r="BR35" s="221" t="s">
        <v>3434</v>
      </c>
      <c r="BS35" s="224" t="s">
        <v>17</v>
      </c>
      <c r="BT35" s="224" t="s">
        <v>17</v>
      </c>
      <c r="BU35" s="224" t="s">
        <v>17</v>
      </c>
      <c r="BV35" s="224" t="s">
        <v>17</v>
      </c>
      <c r="BW35" s="224" t="s">
        <v>3433</v>
      </c>
      <c r="BX35" s="224" t="s">
        <v>17</v>
      </c>
      <c r="BY35" s="214">
        <v>45572</v>
      </c>
      <c r="BZ35" s="222" t="s">
        <v>3436</v>
      </c>
      <c r="CA35" s="222" t="s">
        <v>17</v>
      </c>
      <c r="CB35" s="222" t="s">
        <v>17</v>
      </c>
      <c r="CC35" s="222" t="s">
        <v>17</v>
      </c>
      <c r="CD35" s="222" t="s">
        <v>17</v>
      </c>
      <c r="CE35" s="222" t="s">
        <v>3435</v>
      </c>
      <c r="CF35" s="222" t="s">
        <v>17</v>
      </c>
      <c r="CG35" s="223">
        <v>45572</v>
      </c>
      <c r="CH35" s="221" t="s">
        <v>11430</v>
      </c>
      <c r="CI35" s="222" t="e">
        <v>#N/A</v>
      </c>
      <c r="CJ35" s="222" t="e">
        <v>#N/A</v>
      </c>
      <c r="CK35" s="222" t="e">
        <v>#N/A</v>
      </c>
      <c r="CL35" s="222" t="e">
        <v>#N/A</v>
      </c>
      <c r="CM35" s="222" t="e">
        <v>#N/A</v>
      </c>
      <c r="CN35" s="222" t="e">
        <v>#N/A</v>
      </c>
      <c r="CO35" s="225" t="e">
        <v>#N/A</v>
      </c>
      <c r="CP35" s="222" t="s">
        <v>2015</v>
      </c>
      <c r="CQ35" s="224" t="s">
        <v>17</v>
      </c>
      <c r="CR35" s="224" t="s">
        <v>17</v>
      </c>
      <c r="CS35" s="224" t="s">
        <v>17</v>
      </c>
      <c r="CT35" s="224" t="s">
        <v>17</v>
      </c>
      <c r="CU35" s="224" t="s">
        <v>2014</v>
      </c>
      <c r="CV35" s="224" t="s">
        <v>17</v>
      </c>
      <c r="CW35" s="214">
        <v>45504</v>
      </c>
      <c r="CX35" s="222" t="s">
        <v>3418</v>
      </c>
      <c r="CY35" s="218">
        <v>117000</v>
      </c>
      <c r="CZ35" s="218" t="s">
        <v>3409</v>
      </c>
      <c r="DA35" s="218" t="s">
        <v>33</v>
      </c>
      <c r="DB35" s="218">
        <v>2</v>
      </c>
      <c r="DC35" s="218" t="s">
        <v>3417</v>
      </c>
      <c r="DD35" s="218" t="s">
        <v>3092</v>
      </c>
      <c r="DE35" s="220">
        <v>45572</v>
      </c>
      <c r="DF35" s="221" t="s">
        <v>3422</v>
      </c>
      <c r="DG35" s="213">
        <v>11192000</v>
      </c>
      <c r="DH35" s="224" t="s">
        <v>3419</v>
      </c>
      <c r="DI35" s="224" t="s">
        <v>33</v>
      </c>
      <c r="DJ35" s="224">
        <v>2</v>
      </c>
      <c r="DK35" s="224" t="s">
        <v>3421</v>
      </c>
      <c r="DL35" s="224" t="s">
        <v>3420</v>
      </c>
      <c r="DM35" s="214">
        <v>45572</v>
      </c>
      <c r="DN35" s="222" t="s">
        <v>3425</v>
      </c>
      <c r="DO35" s="218">
        <v>23000</v>
      </c>
      <c r="DP35" s="222" t="s">
        <v>3419</v>
      </c>
      <c r="DQ35" s="222" t="s">
        <v>33</v>
      </c>
      <c r="DR35" s="222">
        <v>2</v>
      </c>
      <c r="DS35" s="222" t="s">
        <v>3424</v>
      </c>
      <c r="DT35" s="222" t="s">
        <v>3423</v>
      </c>
      <c r="DU35" s="223">
        <v>45572</v>
      </c>
      <c r="DV35" s="221" t="s">
        <v>3426</v>
      </c>
      <c r="DW35" s="213">
        <v>117000</v>
      </c>
      <c r="DX35" s="224" t="s">
        <v>3409</v>
      </c>
      <c r="DY35" s="224" t="s">
        <v>33</v>
      </c>
      <c r="DZ35" s="224">
        <v>2</v>
      </c>
      <c r="EA35" s="224" t="s">
        <v>3417</v>
      </c>
      <c r="EB35" s="224" t="s">
        <v>3092</v>
      </c>
      <c r="EC35" s="214">
        <v>45572</v>
      </c>
      <c r="ED35" s="222" t="s">
        <v>3427</v>
      </c>
      <c r="EE35" s="218">
        <v>0</v>
      </c>
      <c r="EF35" s="222" t="s">
        <v>680</v>
      </c>
      <c r="EG35" s="222" t="s">
        <v>17</v>
      </c>
      <c r="EH35" s="222" t="s">
        <v>17</v>
      </c>
      <c r="EI35" s="222" t="s">
        <v>2983</v>
      </c>
      <c r="EJ35" s="222" t="s">
        <v>17</v>
      </c>
      <c r="EK35" s="223">
        <v>45572</v>
      </c>
      <c r="EL35" s="221" t="s">
        <v>3428</v>
      </c>
      <c r="EM35" s="213">
        <v>0</v>
      </c>
      <c r="EN35" s="224" t="s">
        <v>17</v>
      </c>
      <c r="EO35" s="224" t="s">
        <v>17</v>
      </c>
      <c r="EP35" s="224" t="s">
        <v>17</v>
      </c>
      <c r="EQ35" s="224" t="s">
        <v>3017</v>
      </c>
      <c r="ER35" s="224" t="s">
        <v>17</v>
      </c>
      <c r="ES35" s="214">
        <v>45572</v>
      </c>
      <c r="ET35" s="222" t="s">
        <v>3416</v>
      </c>
      <c r="EU35" s="222" t="s">
        <v>17</v>
      </c>
      <c r="EV35" s="222" t="s">
        <v>17</v>
      </c>
      <c r="EW35" s="222" t="s">
        <v>17</v>
      </c>
      <c r="EX35" s="222" t="s">
        <v>17</v>
      </c>
      <c r="EY35" s="222" t="s">
        <v>2963</v>
      </c>
      <c r="EZ35" s="222" t="s">
        <v>17</v>
      </c>
      <c r="FA35" s="223">
        <v>45572</v>
      </c>
      <c r="FB35" s="221" t="s">
        <v>3430</v>
      </c>
      <c r="FC35" s="224">
        <v>2</v>
      </c>
      <c r="FD35" s="224" t="s">
        <v>3429</v>
      </c>
      <c r="FE35" s="224" t="s">
        <v>723</v>
      </c>
      <c r="FF35" s="224">
        <v>2</v>
      </c>
      <c r="FG35" s="224" t="s">
        <v>3346</v>
      </c>
      <c r="FH35" s="224" t="s">
        <v>3092</v>
      </c>
      <c r="FI35" s="214">
        <v>45572</v>
      </c>
      <c r="FJ35" s="221" t="s">
        <v>922</v>
      </c>
      <c r="FK35" s="222" t="s">
        <v>17</v>
      </c>
      <c r="FL35" s="222" t="s">
        <v>17</v>
      </c>
      <c r="FM35" s="222" t="s">
        <v>17</v>
      </c>
      <c r="FN35" s="222" t="s">
        <v>17</v>
      </c>
      <c r="FO35" s="222" t="s">
        <v>915</v>
      </c>
      <c r="FP35" s="218" t="s">
        <v>17</v>
      </c>
      <c r="FQ35" s="219">
        <v>44921</v>
      </c>
      <c r="FR35" s="221" t="s">
        <v>923</v>
      </c>
      <c r="FS35" s="224" t="s">
        <v>17</v>
      </c>
      <c r="FT35" s="224" t="s">
        <v>17</v>
      </c>
      <c r="FU35" s="224" t="s">
        <v>17</v>
      </c>
      <c r="FV35" s="224" t="s">
        <v>17</v>
      </c>
      <c r="FW35" s="224" t="s">
        <v>917</v>
      </c>
      <c r="FX35" s="224" t="s">
        <v>17</v>
      </c>
      <c r="FY35" s="214">
        <v>44921</v>
      </c>
      <c r="FZ35" s="222" t="s">
        <v>4823</v>
      </c>
      <c r="GA35" s="222">
        <v>0</v>
      </c>
      <c r="GB35" s="222" t="s">
        <v>1799</v>
      </c>
      <c r="GC35" s="222" t="s">
        <v>33</v>
      </c>
      <c r="GD35" s="222">
        <v>2</v>
      </c>
      <c r="GE35" s="222" t="s">
        <v>17</v>
      </c>
      <c r="GF35" s="222" t="s">
        <v>17</v>
      </c>
      <c r="GG35" s="223">
        <v>45610</v>
      </c>
      <c r="GH35" s="221" t="s">
        <v>4829</v>
      </c>
      <c r="GI35" s="224">
        <v>0</v>
      </c>
      <c r="GJ35" s="224" t="s">
        <v>1799</v>
      </c>
      <c r="GK35" s="224" t="s">
        <v>33</v>
      </c>
      <c r="GL35" s="224">
        <v>2</v>
      </c>
      <c r="GM35" s="224" t="s">
        <v>17</v>
      </c>
      <c r="GN35" s="224" t="s">
        <v>17</v>
      </c>
      <c r="GO35" s="214">
        <v>45610</v>
      </c>
      <c r="GP35" s="222" t="s">
        <v>4824</v>
      </c>
      <c r="GQ35" s="222">
        <v>0</v>
      </c>
      <c r="GR35" s="222" t="s">
        <v>1799</v>
      </c>
      <c r="GS35" s="222" t="s">
        <v>33</v>
      </c>
      <c r="GT35" s="222">
        <v>2</v>
      </c>
      <c r="GU35" s="222" t="s">
        <v>17</v>
      </c>
      <c r="GV35" s="222" t="s">
        <v>17</v>
      </c>
      <c r="GW35" s="223">
        <v>45610</v>
      </c>
      <c r="GX35" s="221" t="s">
        <v>4830</v>
      </c>
      <c r="GY35" s="224">
        <v>0</v>
      </c>
      <c r="GZ35" s="224" t="s">
        <v>1799</v>
      </c>
      <c r="HA35" s="224" t="s">
        <v>33</v>
      </c>
      <c r="HB35" s="224">
        <v>2</v>
      </c>
      <c r="HC35" s="224" t="s">
        <v>17</v>
      </c>
      <c r="HD35" s="224" t="s">
        <v>17</v>
      </c>
      <c r="HE35" s="214">
        <v>45610</v>
      </c>
      <c r="HF35" s="222" t="s">
        <v>4822</v>
      </c>
      <c r="HG35" s="222">
        <v>0</v>
      </c>
      <c r="HH35" s="222" t="s">
        <v>1799</v>
      </c>
      <c r="HI35" s="222" t="s">
        <v>33</v>
      </c>
      <c r="HJ35" s="222">
        <v>2</v>
      </c>
      <c r="HK35" s="222" t="s">
        <v>17</v>
      </c>
      <c r="HL35" s="222" t="s">
        <v>17</v>
      </c>
      <c r="HM35" s="223">
        <v>45610</v>
      </c>
      <c r="HN35" s="221" t="s">
        <v>4828</v>
      </c>
      <c r="HO35" s="224">
        <v>0</v>
      </c>
      <c r="HP35" s="224" t="s">
        <v>1799</v>
      </c>
      <c r="HQ35" s="224" t="s">
        <v>33</v>
      </c>
      <c r="HR35" s="224">
        <v>2</v>
      </c>
      <c r="HS35" s="224" t="s">
        <v>17</v>
      </c>
      <c r="HT35" s="224" t="s">
        <v>17</v>
      </c>
      <c r="HU35" s="214">
        <v>45610</v>
      </c>
      <c r="HV35" s="222" t="s">
        <v>4825</v>
      </c>
      <c r="HW35" s="222">
        <v>0</v>
      </c>
      <c r="HX35" s="222" t="s">
        <v>1799</v>
      </c>
      <c r="HY35" s="222" t="s">
        <v>33</v>
      </c>
      <c r="HZ35" s="222">
        <v>2</v>
      </c>
      <c r="IA35" s="222" t="s">
        <v>17</v>
      </c>
      <c r="IB35" s="222" t="s">
        <v>17</v>
      </c>
      <c r="IC35" s="223">
        <v>45610</v>
      </c>
      <c r="ID35" s="221" t="s">
        <v>4827</v>
      </c>
      <c r="IE35" s="224">
        <v>0</v>
      </c>
      <c r="IF35" s="224" t="s">
        <v>1799</v>
      </c>
      <c r="IG35" s="224" t="s">
        <v>33</v>
      </c>
      <c r="IH35" s="224">
        <v>2</v>
      </c>
      <c r="II35" s="224" t="s">
        <v>17</v>
      </c>
      <c r="IJ35" s="224" t="s">
        <v>17</v>
      </c>
      <c r="IK35" s="214">
        <v>45610</v>
      </c>
      <c r="IL35" s="222" t="s">
        <v>4826</v>
      </c>
      <c r="IM35" s="222">
        <v>0</v>
      </c>
      <c r="IN35" s="222" t="s">
        <v>1799</v>
      </c>
      <c r="IO35" s="222" t="s">
        <v>33</v>
      </c>
      <c r="IP35" s="222">
        <v>2</v>
      </c>
      <c r="IQ35" s="222" t="s">
        <v>17</v>
      </c>
      <c r="IR35" s="222" t="s">
        <v>17</v>
      </c>
      <c r="IS35" s="223">
        <v>45610</v>
      </c>
    </row>
    <row r="36" spans="1:253" s="11" customFormat="1" ht="13.25" customHeight="1" x14ac:dyDescent="0.25">
      <c r="A36" s="11" t="s">
        <v>178</v>
      </c>
      <c r="B36" s="11" t="s">
        <v>10812</v>
      </c>
      <c r="C36" s="11" t="s">
        <v>179</v>
      </c>
      <c r="D36" s="11" t="s">
        <v>180</v>
      </c>
      <c r="E36" s="11" t="s">
        <v>10175</v>
      </c>
      <c r="F36" s="11" t="s">
        <v>7183</v>
      </c>
      <c r="G36" s="212">
        <v>47061000</v>
      </c>
      <c r="H36" s="213" t="s">
        <v>7111</v>
      </c>
      <c r="I36" s="213" t="s">
        <v>723</v>
      </c>
      <c r="J36" s="213">
        <v>2</v>
      </c>
      <c r="K36" s="213" t="s">
        <v>7112</v>
      </c>
      <c r="L36" s="213" t="s">
        <v>1063</v>
      </c>
      <c r="M36" s="214">
        <v>45645</v>
      </c>
      <c r="N36" s="221" t="s">
        <v>1065</v>
      </c>
      <c r="O36" s="216">
        <v>2381741</v>
      </c>
      <c r="P36" s="216" t="s">
        <v>1062</v>
      </c>
      <c r="Q36" s="216" t="s">
        <v>723</v>
      </c>
      <c r="R36" s="216">
        <v>2</v>
      </c>
      <c r="S36" s="216" t="s">
        <v>1064</v>
      </c>
      <c r="T36" s="216" t="s">
        <v>1063</v>
      </c>
      <c r="U36" s="217">
        <v>45107</v>
      </c>
      <c r="V36" s="221" t="s">
        <v>7185</v>
      </c>
      <c r="W36" s="213">
        <v>47061000</v>
      </c>
      <c r="X36" s="213" t="s">
        <v>7111</v>
      </c>
      <c r="Y36" s="213" t="s">
        <v>723</v>
      </c>
      <c r="Z36" s="213">
        <v>2</v>
      </c>
      <c r="AA36" s="213" t="s">
        <v>7184</v>
      </c>
      <c r="AB36" s="213" t="s">
        <v>1063</v>
      </c>
      <c r="AC36" s="214">
        <v>45645</v>
      </c>
      <c r="AD36" s="221" t="s">
        <v>7189</v>
      </c>
      <c r="AE36" s="218">
        <v>261000</v>
      </c>
      <c r="AF36" s="218" t="s">
        <v>7186</v>
      </c>
      <c r="AG36" s="218" t="s">
        <v>22</v>
      </c>
      <c r="AH36" s="218">
        <v>3</v>
      </c>
      <c r="AI36" s="218" t="s">
        <v>7188</v>
      </c>
      <c r="AJ36" s="218" t="s">
        <v>7187</v>
      </c>
      <c r="AK36" s="219">
        <v>45645</v>
      </c>
      <c r="AL36" s="221" t="s">
        <v>7190</v>
      </c>
      <c r="AM36" s="213">
        <v>261000</v>
      </c>
      <c r="AN36" s="213" t="s">
        <v>7186</v>
      </c>
      <c r="AO36" s="213" t="s">
        <v>22</v>
      </c>
      <c r="AP36" s="213">
        <v>3</v>
      </c>
      <c r="AQ36" s="213" t="s">
        <v>7188</v>
      </c>
      <c r="AR36" s="213" t="s">
        <v>7187</v>
      </c>
      <c r="AS36" s="214">
        <v>45645</v>
      </c>
      <c r="AT36" s="222" t="s">
        <v>820</v>
      </c>
      <c r="AU36" s="218" t="s">
        <v>17</v>
      </c>
      <c r="AV36" s="218" t="s">
        <v>17</v>
      </c>
      <c r="AW36" s="218" t="s">
        <v>17</v>
      </c>
      <c r="AX36" s="218" t="s">
        <v>17</v>
      </c>
      <c r="AY36" s="218" t="s">
        <v>17</v>
      </c>
      <c r="AZ36" s="218" t="s">
        <v>17</v>
      </c>
      <c r="BA36" s="219">
        <v>44803</v>
      </c>
      <c r="BB36" s="221" t="s">
        <v>824</v>
      </c>
      <c r="BC36" s="213" t="s">
        <v>17</v>
      </c>
      <c r="BD36" s="213" t="s">
        <v>17</v>
      </c>
      <c r="BE36" s="213" t="s">
        <v>17</v>
      </c>
      <c r="BF36" s="213" t="s">
        <v>17</v>
      </c>
      <c r="BG36" s="213" t="s">
        <v>17</v>
      </c>
      <c r="BH36" s="213" t="s">
        <v>17</v>
      </c>
      <c r="BI36" s="214">
        <v>44803</v>
      </c>
      <c r="BJ36" s="222" t="s">
        <v>7194</v>
      </c>
      <c r="BK36" s="222">
        <v>882</v>
      </c>
      <c r="BL36" s="222" t="s">
        <v>7191</v>
      </c>
      <c r="BM36" s="222" t="s">
        <v>22</v>
      </c>
      <c r="BN36" s="222">
        <v>3</v>
      </c>
      <c r="BO36" s="222" t="s">
        <v>7193</v>
      </c>
      <c r="BP36" s="218" t="s">
        <v>7192</v>
      </c>
      <c r="BQ36" s="223">
        <v>45645</v>
      </c>
      <c r="BR36" s="221" t="s">
        <v>821</v>
      </c>
      <c r="BS36" s="224" t="s">
        <v>17</v>
      </c>
      <c r="BT36" s="224" t="s">
        <v>17</v>
      </c>
      <c r="BU36" s="224" t="s">
        <v>17</v>
      </c>
      <c r="BV36" s="224" t="s">
        <v>17</v>
      </c>
      <c r="BW36" s="224" t="s">
        <v>17</v>
      </c>
      <c r="BX36" s="224" t="s">
        <v>17</v>
      </c>
      <c r="BY36" s="214">
        <v>44803</v>
      </c>
      <c r="BZ36" s="222" t="s">
        <v>823</v>
      </c>
      <c r="CA36" s="222" t="s">
        <v>17</v>
      </c>
      <c r="CB36" s="222" t="s">
        <v>17</v>
      </c>
      <c r="CC36" s="222" t="s">
        <v>17</v>
      </c>
      <c r="CD36" s="222" t="s">
        <v>17</v>
      </c>
      <c r="CE36" s="222" t="s">
        <v>17</v>
      </c>
      <c r="CF36" s="222" t="s">
        <v>17</v>
      </c>
      <c r="CG36" s="223">
        <v>44803</v>
      </c>
      <c r="CH36" s="221" t="s">
        <v>11431</v>
      </c>
      <c r="CI36" s="222" t="e">
        <v>#N/A</v>
      </c>
      <c r="CJ36" s="222" t="e">
        <v>#N/A</v>
      </c>
      <c r="CK36" s="222" t="e">
        <v>#N/A</v>
      </c>
      <c r="CL36" s="222" t="e">
        <v>#N/A</v>
      </c>
      <c r="CM36" s="222" t="e">
        <v>#N/A</v>
      </c>
      <c r="CN36" s="222" t="e">
        <v>#N/A</v>
      </c>
      <c r="CO36" s="225" t="e">
        <v>#N/A</v>
      </c>
      <c r="CP36" s="222" t="s">
        <v>822</v>
      </c>
      <c r="CQ36" s="224" t="s">
        <v>17</v>
      </c>
      <c r="CR36" s="224" t="s">
        <v>17</v>
      </c>
      <c r="CS36" s="224" t="s">
        <v>17</v>
      </c>
      <c r="CT36" s="224" t="s">
        <v>17</v>
      </c>
      <c r="CU36" s="224" t="s">
        <v>17</v>
      </c>
      <c r="CV36" s="224" t="s">
        <v>17</v>
      </c>
      <c r="CW36" s="214">
        <v>44803</v>
      </c>
      <c r="CX36" s="222" t="s">
        <v>7196</v>
      </c>
      <c r="CY36" s="218">
        <v>261000</v>
      </c>
      <c r="CZ36" s="218" t="s">
        <v>7186</v>
      </c>
      <c r="DA36" s="218" t="s">
        <v>22</v>
      </c>
      <c r="DB36" s="218">
        <v>3</v>
      </c>
      <c r="DC36" s="218" t="s">
        <v>7203</v>
      </c>
      <c r="DD36" s="218" t="s">
        <v>7187</v>
      </c>
      <c r="DE36" s="220">
        <v>45645</v>
      </c>
      <c r="DF36" s="221" t="s">
        <v>7200</v>
      </c>
      <c r="DG36" s="213">
        <v>46800000</v>
      </c>
      <c r="DH36" s="224" t="s">
        <v>7197</v>
      </c>
      <c r="DI36" s="224" t="s">
        <v>723</v>
      </c>
      <c r="DJ36" s="224">
        <v>2</v>
      </c>
      <c r="DK36" s="224" t="s">
        <v>7199</v>
      </c>
      <c r="DL36" s="224" t="s">
        <v>7198</v>
      </c>
      <c r="DM36" s="214">
        <v>45645</v>
      </c>
      <c r="DN36" s="222" t="s">
        <v>7202</v>
      </c>
      <c r="DO36" s="218">
        <v>0</v>
      </c>
      <c r="DP36" s="222" t="s">
        <v>7186</v>
      </c>
      <c r="DQ36" s="222" t="s">
        <v>723</v>
      </c>
      <c r="DR36" s="222">
        <v>2</v>
      </c>
      <c r="DS36" s="222" t="s">
        <v>7201</v>
      </c>
      <c r="DT36" s="222" t="s">
        <v>7187</v>
      </c>
      <c r="DU36" s="223">
        <v>45645</v>
      </c>
      <c r="DV36" s="221" t="s">
        <v>7204</v>
      </c>
      <c r="DW36" s="213">
        <v>261000</v>
      </c>
      <c r="DX36" s="224" t="s">
        <v>7186</v>
      </c>
      <c r="DY36" s="224" t="s">
        <v>22</v>
      </c>
      <c r="DZ36" s="224">
        <v>3</v>
      </c>
      <c r="EA36" s="224" t="s">
        <v>7203</v>
      </c>
      <c r="EB36" s="224" t="s">
        <v>7187</v>
      </c>
      <c r="EC36" s="214">
        <v>45645</v>
      </c>
      <c r="ED36" s="222" t="s">
        <v>7205</v>
      </c>
      <c r="EE36" s="218" t="s">
        <v>17</v>
      </c>
      <c r="EF36" s="222" t="s">
        <v>7186</v>
      </c>
      <c r="EG36" s="222" t="s">
        <v>22</v>
      </c>
      <c r="EH36" s="222">
        <v>3</v>
      </c>
      <c r="EI36" s="222" t="s">
        <v>7009</v>
      </c>
      <c r="EJ36" s="222" t="s">
        <v>7187</v>
      </c>
      <c r="EK36" s="223">
        <v>45645</v>
      </c>
      <c r="EL36" s="221" t="s">
        <v>7206</v>
      </c>
      <c r="EM36" s="213" t="s">
        <v>17</v>
      </c>
      <c r="EN36" s="224" t="s">
        <v>7186</v>
      </c>
      <c r="EO36" s="224" t="s">
        <v>22</v>
      </c>
      <c r="EP36" s="224">
        <v>3</v>
      </c>
      <c r="EQ36" s="224" t="s">
        <v>7009</v>
      </c>
      <c r="ER36" s="224" t="s">
        <v>7187</v>
      </c>
      <c r="ES36" s="214">
        <v>45645</v>
      </c>
      <c r="ET36" s="222" t="s">
        <v>7195</v>
      </c>
      <c r="EU36" s="222">
        <v>886</v>
      </c>
      <c r="EV36" s="222" t="s">
        <v>7126</v>
      </c>
      <c r="EW36" s="222" t="s">
        <v>22</v>
      </c>
      <c r="EX36" s="222">
        <v>3</v>
      </c>
      <c r="EY36" s="222" t="s">
        <v>7128</v>
      </c>
      <c r="EZ36" s="222" t="s">
        <v>7127</v>
      </c>
      <c r="FA36" s="223">
        <v>45645</v>
      </c>
      <c r="FB36" s="221" t="s">
        <v>725</v>
      </c>
      <c r="FC36" s="224">
        <v>4</v>
      </c>
      <c r="FD36" s="224" t="s">
        <v>17</v>
      </c>
      <c r="FE36" s="224" t="s">
        <v>723</v>
      </c>
      <c r="FF36" s="224">
        <v>2</v>
      </c>
      <c r="FG36" s="224" t="s">
        <v>724</v>
      </c>
      <c r="FH36" s="224" t="s">
        <v>17</v>
      </c>
      <c r="FI36" s="214">
        <v>44773</v>
      </c>
      <c r="FJ36" s="221" t="s">
        <v>182</v>
      </c>
      <c r="FK36" s="222" t="s">
        <v>17</v>
      </c>
      <c r="FL36" s="222">
        <v>0</v>
      </c>
      <c r="FM36" s="222" t="s">
        <v>33</v>
      </c>
      <c r="FN36" s="222">
        <v>2</v>
      </c>
      <c r="FO36" s="222" t="s">
        <v>181</v>
      </c>
      <c r="FP36" s="218">
        <v>0</v>
      </c>
      <c r="FQ36" s="219">
        <v>43511</v>
      </c>
      <c r="FR36" s="221" t="s">
        <v>183</v>
      </c>
      <c r="FS36" s="224" t="s">
        <v>17</v>
      </c>
      <c r="FT36" s="224">
        <v>0</v>
      </c>
      <c r="FU36" s="224" t="s">
        <v>33</v>
      </c>
      <c r="FV36" s="224">
        <v>2</v>
      </c>
      <c r="FW36" s="224" t="s">
        <v>181</v>
      </c>
      <c r="FX36" s="224">
        <v>0</v>
      </c>
      <c r="FY36" s="214">
        <v>43511</v>
      </c>
      <c r="FZ36" s="222" t="s">
        <v>4832</v>
      </c>
      <c r="GA36" s="222">
        <v>2</v>
      </c>
      <c r="GB36" s="222" t="s">
        <v>1799</v>
      </c>
      <c r="GC36" s="222" t="s">
        <v>33</v>
      </c>
      <c r="GD36" s="222">
        <v>2</v>
      </c>
      <c r="GE36" s="222" t="s">
        <v>17</v>
      </c>
      <c r="GF36" s="222" t="s">
        <v>17</v>
      </c>
      <c r="GG36" s="223">
        <v>45610</v>
      </c>
      <c r="GH36" s="221" t="s">
        <v>4838</v>
      </c>
      <c r="GI36" s="224">
        <v>0</v>
      </c>
      <c r="GJ36" s="224" t="s">
        <v>1799</v>
      </c>
      <c r="GK36" s="224" t="s">
        <v>33</v>
      </c>
      <c r="GL36" s="224">
        <v>2</v>
      </c>
      <c r="GM36" s="224" t="s">
        <v>17</v>
      </c>
      <c r="GN36" s="224" t="s">
        <v>17</v>
      </c>
      <c r="GO36" s="214">
        <v>45610</v>
      </c>
      <c r="GP36" s="222" t="s">
        <v>4833</v>
      </c>
      <c r="GQ36" s="222">
        <v>0</v>
      </c>
      <c r="GR36" s="222" t="s">
        <v>1799</v>
      </c>
      <c r="GS36" s="222" t="s">
        <v>33</v>
      </c>
      <c r="GT36" s="222">
        <v>2</v>
      </c>
      <c r="GU36" s="222" t="s">
        <v>17</v>
      </c>
      <c r="GV36" s="222" t="s">
        <v>17</v>
      </c>
      <c r="GW36" s="223">
        <v>45610</v>
      </c>
      <c r="GX36" s="221" t="s">
        <v>4839</v>
      </c>
      <c r="GY36" s="224">
        <v>0</v>
      </c>
      <c r="GZ36" s="224" t="s">
        <v>1799</v>
      </c>
      <c r="HA36" s="224" t="s">
        <v>33</v>
      </c>
      <c r="HB36" s="224">
        <v>2</v>
      </c>
      <c r="HC36" s="224" t="s">
        <v>17</v>
      </c>
      <c r="HD36" s="224" t="s">
        <v>17</v>
      </c>
      <c r="HE36" s="214">
        <v>45610</v>
      </c>
      <c r="HF36" s="222" t="s">
        <v>4831</v>
      </c>
      <c r="HG36" s="222">
        <v>0</v>
      </c>
      <c r="HH36" s="222" t="s">
        <v>1799</v>
      </c>
      <c r="HI36" s="222" t="s">
        <v>33</v>
      </c>
      <c r="HJ36" s="222">
        <v>2</v>
      </c>
      <c r="HK36" s="222" t="s">
        <v>17</v>
      </c>
      <c r="HL36" s="222" t="s">
        <v>17</v>
      </c>
      <c r="HM36" s="223">
        <v>45610</v>
      </c>
      <c r="HN36" s="221" t="s">
        <v>4837</v>
      </c>
      <c r="HO36" s="224">
        <v>1</v>
      </c>
      <c r="HP36" s="224" t="s">
        <v>1799</v>
      </c>
      <c r="HQ36" s="224" t="s">
        <v>33</v>
      </c>
      <c r="HR36" s="224">
        <v>2</v>
      </c>
      <c r="HS36" s="224" t="s">
        <v>17</v>
      </c>
      <c r="HT36" s="224" t="s">
        <v>17</v>
      </c>
      <c r="HU36" s="214">
        <v>45610</v>
      </c>
      <c r="HV36" s="222" t="s">
        <v>4834</v>
      </c>
      <c r="HW36" s="222">
        <v>0</v>
      </c>
      <c r="HX36" s="222" t="s">
        <v>1799</v>
      </c>
      <c r="HY36" s="222" t="s">
        <v>33</v>
      </c>
      <c r="HZ36" s="222">
        <v>2</v>
      </c>
      <c r="IA36" s="222" t="s">
        <v>17</v>
      </c>
      <c r="IB36" s="222" t="s">
        <v>17</v>
      </c>
      <c r="IC36" s="223">
        <v>45610</v>
      </c>
      <c r="ID36" s="221" t="s">
        <v>4836</v>
      </c>
      <c r="IE36" s="224">
        <v>1</v>
      </c>
      <c r="IF36" s="224" t="s">
        <v>1799</v>
      </c>
      <c r="IG36" s="224" t="s">
        <v>33</v>
      </c>
      <c r="IH36" s="224">
        <v>2</v>
      </c>
      <c r="II36" s="224" t="s">
        <v>17</v>
      </c>
      <c r="IJ36" s="224" t="s">
        <v>17</v>
      </c>
      <c r="IK36" s="214">
        <v>45610</v>
      </c>
      <c r="IL36" s="222" t="s">
        <v>4835</v>
      </c>
      <c r="IM36" s="222">
        <v>0</v>
      </c>
      <c r="IN36" s="222" t="s">
        <v>1799</v>
      </c>
      <c r="IO36" s="222" t="s">
        <v>33</v>
      </c>
      <c r="IP36" s="222">
        <v>2</v>
      </c>
      <c r="IQ36" s="222" t="s">
        <v>17</v>
      </c>
      <c r="IR36" s="222" t="s">
        <v>17</v>
      </c>
      <c r="IS36" s="223">
        <v>45610</v>
      </c>
    </row>
    <row r="37" spans="1:253" s="11" customFormat="1" ht="13.25" customHeight="1" x14ac:dyDescent="0.25">
      <c r="A37" s="11" t="s">
        <v>184</v>
      </c>
      <c r="B37" s="11" t="s">
        <v>10812</v>
      </c>
      <c r="C37" s="11" t="s">
        <v>185</v>
      </c>
      <c r="D37" s="11" t="s">
        <v>180</v>
      </c>
      <c r="E37" s="11" t="s">
        <v>10175</v>
      </c>
      <c r="F37" s="11" t="s">
        <v>7149</v>
      </c>
      <c r="G37" s="212">
        <v>47061000</v>
      </c>
      <c r="H37" s="213" t="s">
        <v>7111</v>
      </c>
      <c r="I37" s="213" t="s">
        <v>723</v>
      </c>
      <c r="J37" s="213">
        <v>2</v>
      </c>
      <c r="K37" s="213" t="s">
        <v>7112</v>
      </c>
      <c r="L37" s="213" t="s">
        <v>1063</v>
      </c>
      <c r="M37" s="214">
        <v>45645</v>
      </c>
      <c r="N37" s="221" t="s">
        <v>7153</v>
      </c>
      <c r="O37" s="216">
        <v>159000</v>
      </c>
      <c r="P37" s="216" t="s">
        <v>7150</v>
      </c>
      <c r="Q37" s="216" t="s">
        <v>22</v>
      </c>
      <c r="R37" s="216">
        <v>3</v>
      </c>
      <c r="S37" s="216" t="s">
        <v>7152</v>
      </c>
      <c r="T37" s="216" t="s">
        <v>7151</v>
      </c>
      <c r="U37" s="217">
        <v>45645</v>
      </c>
      <c r="V37" s="221" t="s">
        <v>7157</v>
      </c>
      <c r="W37" s="213">
        <v>223000</v>
      </c>
      <c r="X37" s="213" t="s">
        <v>7154</v>
      </c>
      <c r="Y37" s="213" t="s">
        <v>22</v>
      </c>
      <c r="Z37" s="213">
        <v>3</v>
      </c>
      <c r="AA37" s="213" t="s">
        <v>7156</v>
      </c>
      <c r="AB37" s="213" t="s">
        <v>7155</v>
      </c>
      <c r="AC37" s="214">
        <v>45645</v>
      </c>
      <c r="AD37" s="221" t="s">
        <v>7161</v>
      </c>
      <c r="AE37" s="218">
        <v>174000</v>
      </c>
      <c r="AF37" s="218" t="s">
        <v>7158</v>
      </c>
      <c r="AG37" s="218" t="s">
        <v>22</v>
      </c>
      <c r="AH37" s="218">
        <v>3</v>
      </c>
      <c r="AI37" s="218" t="s">
        <v>7160</v>
      </c>
      <c r="AJ37" s="218" t="s">
        <v>7159</v>
      </c>
      <c r="AK37" s="219">
        <v>45645</v>
      </c>
      <c r="AL37" s="221" t="s">
        <v>7164</v>
      </c>
      <c r="AM37" s="213">
        <v>174000</v>
      </c>
      <c r="AN37" s="213" t="s">
        <v>6992</v>
      </c>
      <c r="AO37" s="213" t="s">
        <v>22</v>
      </c>
      <c r="AP37" s="213">
        <v>3</v>
      </c>
      <c r="AQ37" s="213" t="s">
        <v>7163</v>
      </c>
      <c r="AR37" s="213" t="s">
        <v>7162</v>
      </c>
      <c r="AS37" s="214">
        <v>45645</v>
      </c>
      <c r="AT37" s="222" t="s">
        <v>825</v>
      </c>
      <c r="AU37" s="218" t="s">
        <v>17</v>
      </c>
      <c r="AV37" s="218" t="s">
        <v>17</v>
      </c>
      <c r="AW37" s="218" t="s">
        <v>17</v>
      </c>
      <c r="AX37" s="218" t="s">
        <v>17</v>
      </c>
      <c r="AY37" s="218" t="s">
        <v>17</v>
      </c>
      <c r="AZ37" s="218" t="s">
        <v>17</v>
      </c>
      <c r="BA37" s="219">
        <v>44803</v>
      </c>
      <c r="BB37" s="221" t="s">
        <v>829</v>
      </c>
      <c r="BC37" s="213" t="s">
        <v>17</v>
      </c>
      <c r="BD37" s="213" t="s">
        <v>17</v>
      </c>
      <c r="BE37" s="213" t="s">
        <v>17</v>
      </c>
      <c r="BF37" s="213" t="s">
        <v>17</v>
      </c>
      <c r="BG37" s="213" t="s">
        <v>17</v>
      </c>
      <c r="BH37" s="213" t="s">
        <v>17</v>
      </c>
      <c r="BI37" s="214">
        <v>44803</v>
      </c>
      <c r="BJ37" s="222" t="s">
        <v>7166</v>
      </c>
      <c r="BK37" s="222">
        <v>4</v>
      </c>
      <c r="BL37" s="222" t="s">
        <v>6963</v>
      </c>
      <c r="BM37" s="222" t="s">
        <v>22</v>
      </c>
      <c r="BN37" s="222">
        <v>3</v>
      </c>
      <c r="BO37" s="222" t="s">
        <v>7165</v>
      </c>
      <c r="BP37" s="218" t="s">
        <v>3328</v>
      </c>
      <c r="BQ37" s="223">
        <v>45645</v>
      </c>
      <c r="BR37" s="221" t="s">
        <v>827</v>
      </c>
      <c r="BS37" s="224" t="s">
        <v>17</v>
      </c>
      <c r="BT37" s="224" t="s">
        <v>17</v>
      </c>
      <c r="BU37" s="224" t="s">
        <v>17</v>
      </c>
      <c r="BV37" s="224" t="s">
        <v>17</v>
      </c>
      <c r="BW37" s="224" t="s">
        <v>17</v>
      </c>
      <c r="BX37" s="224" t="s">
        <v>17</v>
      </c>
      <c r="BY37" s="214">
        <v>44803</v>
      </c>
      <c r="BZ37" s="222" t="s">
        <v>826</v>
      </c>
      <c r="CA37" s="222" t="s">
        <v>17</v>
      </c>
      <c r="CB37" s="222" t="s">
        <v>17</v>
      </c>
      <c r="CC37" s="222" t="s">
        <v>17</v>
      </c>
      <c r="CD37" s="222" t="s">
        <v>17</v>
      </c>
      <c r="CE37" s="222" t="s">
        <v>17</v>
      </c>
      <c r="CF37" s="222" t="s">
        <v>17</v>
      </c>
      <c r="CG37" s="223">
        <v>44803</v>
      </c>
      <c r="CH37" s="221" t="s">
        <v>11432</v>
      </c>
      <c r="CI37" s="222" t="e">
        <v>#N/A</v>
      </c>
      <c r="CJ37" s="222" t="e">
        <v>#N/A</v>
      </c>
      <c r="CK37" s="222" t="e">
        <v>#N/A</v>
      </c>
      <c r="CL37" s="222" t="e">
        <v>#N/A</v>
      </c>
      <c r="CM37" s="222" t="e">
        <v>#N/A</v>
      </c>
      <c r="CN37" s="222" t="e">
        <v>#N/A</v>
      </c>
      <c r="CO37" s="225" t="e">
        <v>#N/A</v>
      </c>
      <c r="CP37" s="222" t="s">
        <v>828</v>
      </c>
      <c r="CQ37" s="224" t="s">
        <v>17</v>
      </c>
      <c r="CR37" s="224" t="s">
        <v>17</v>
      </c>
      <c r="CS37" s="224" t="s">
        <v>17</v>
      </c>
      <c r="CT37" s="224" t="s">
        <v>17</v>
      </c>
      <c r="CU37" s="224" t="s">
        <v>17</v>
      </c>
      <c r="CV37" s="224" t="s">
        <v>17</v>
      </c>
      <c r="CW37" s="214">
        <v>44803</v>
      </c>
      <c r="CX37" s="222" t="s">
        <v>7171</v>
      </c>
      <c r="CY37" s="218">
        <v>174000</v>
      </c>
      <c r="CZ37" s="218" t="s">
        <v>7168</v>
      </c>
      <c r="DA37" s="218" t="s">
        <v>22</v>
      </c>
      <c r="DB37" s="218">
        <v>3</v>
      </c>
      <c r="DC37" s="218" t="s">
        <v>7009</v>
      </c>
      <c r="DD37" s="218" t="s">
        <v>7169</v>
      </c>
      <c r="DE37" s="220">
        <v>45645</v>
      </c>
      <c r="DF37" s="221" t="s">
        <v>7173</v>
      </c>
      <c r="DG37" s="213">
        <v>49000</v>
      </c>
      <c r="DH37" s="224" t="s">
        <v>7154</v>
      </c>
      <c r="DI37" s="224" t="s">
        <v>22</v>
      </c>
      <c r="DJ37" s="224">
        <v>3</v>
      </c>
      <c r="DK37" s="224" t="s">
        <v>7172</v>
      </c>
      <c r="DL37" s="224" t="s">
        <v>7155</v>
      </c>
      <c r="DM37" s="214">
        <v>45645</v>
      </c>
      <c r="DN37" s="222" t="s">
        <v>7177</v>
      </c>
      <c r="DO37" s="218">
        <v>0</v>
      </c>
      <c r="DP37" s="222" t="s">
        <v>7174</v>
      </c>
      <c r="DQ37" s="222" t="s">
        <v>22</v>
      </c>
      <c r="DR37" s="222">
        <v>3</v>
      </c>
      <c r="DS37" s="222" t="s">
        <v>7176</v>
      </c>
      <c r="DT37" s="222" t="s">
        <v>7175</v>
      </c>
      <c r="DU37" s="223">
        <v>45645</v>
      </c>
      <c r="DV37" s="221" t="s">
        <v>7178</v>
      </c>
      <c r="DW37" s="213">
        <v>174000</v>
      </c>
      <c r="DX37" s="224" t="s">
        <v>7168</v>
      </c>
      <c r="DY37" s="224" t="s">
        <v>22</v>
      </c>
      <c r="DZ37" s="224">
        <v>3</v>
      </c>
      <c r="EA37" s="224" t="s">
        <v>7009</v>
      </c>
      <c r="EB37" s="224" t="s">
        <v>7169</v>
      </c>
      <c r="EC37" s="214">
        <v>45645</v>
      </c>
      <c r="ED37" s="222" t="s">
        <v>7179</v>
      </c>
      <c r="EE37" s="218" t="s">
        <v>17</v>
      </c>
      <c r="EF37" s="222" t="s">
        <v>7168</v>
      </c>
      <c r="EG37" s="222" t="s">
        <v>22</v>
      </c>
      <c r="EH37" s="222">
        <v>3</v>
      </c>
      <c r="EI37" s="222" t="s">
        <v>7009</v>
      </c>
      <c r="EJ37" s="222" t="s">
        <v>7169</v>
      </c>
      <c r="EK37" s="223">
        <v>45645</v>
      </c>
      <c r="EL37" s="221" t="s">
        <v>7180</v>
      </c>
      <c r="EM37" s="213" t="s">
        <v>17</v>
      </c>
      <c r="EN37" s="224" t="s">
        <v>7168</v>
      </c>
      <c r="EO37" s="224" t="s">
        <v>22</v>
      </c>
      <c r="EP37" s="224">
        <v>3</v>
      </c>
      <c r="EQ37" s="224" t="s">
        <v>7009</v>
      </c>
      <c r="ER37" s="224" t="s">
        <v>7169</v>
      </c>
      <c r="ES37" s="214">
        <v>45645</v>
      </c>
      <c r="ET37" s="222" t="s">
        <v>7167</v>
      </c>
      <c r="EU37" s="222">
        <v>886</v>
      </c>
      <c r="EV37" s="222" t="s">
        <v>7126</v>
      </c>
      <c r="EW37" s="222" t="s">
        <v>22</v>
      </c>
      <c r="EX37" s="222">
        <v>3</v>
      </c>
      <c r="EY37" s="222" t="s">
        <v>7128</v>
      </c>
      <c r="EZ37" s="222" t="s">
        <v>7127</v>
      </c>
      <c r="FA37" s="223">
        <v>45645</v>
      </c>
      <c r="FB37" s="221" t="s">
        <v>7182</v>
      </c>
      <c r="FC37" s="224">
        <v>2</v>
      </c>
      <c r="FD37" s="224" t="s">
        <v>17</v>
      </c>
      <c r="FE37" s="224" t="s">
        <v>22</v>
      </c>
      <c r="FF37" s="224">
        <v>3</v>
      </c>
      <c r="FG37" s="224" t="s">
        <v>7181</v>
      </c>
      <c r="FH37" s="224" t="s">
        <v>17</v>
      </c>
      <c r="FI37" s="214">
        <v>45645</v>
      </c>
      <c r="FJ37" s="221" t="s">
        <v>187</v>
      </c>
      <c r="FK37" s="222">
        <v>0</v>
      </c>
      <c r="FL37" s="222">
        <v>0</v>
      </c>
      <c r="FM37" s="222" t="s">
        <v>33</v>
      </c>
      <c r="FN37" s="222">
        <v>2</v>
      </c>
      <c r="FO37" s="222" t="s">
        <v>186</v>
      </c>
      <c r="FP37" s="218">
        <v>0</v>
      </c>
      <c r="FQ37" s="219">
        <v>43511</v>
      </c>
      <c r="FR37" s="221" t="s">
        <v>188</v>
      </c>
      <c r="FS37" s="224">
        <v>0</v>
      </c>
      <c r="FT37" s="224">
        <v>0</v>
      </c>
      <c r="FU37" s="224" t="s">
        <v>33</v>
      </c>
      <c r="FV37" s="224">
        <v>2</v>
      </c>
      <c r="FW37" s="224" t="s">
        <v>186</v>
      </c>
      <c r="FX37" s="224">
        <v>0</v>
      </c>
      <c r="FY37" s="214">
        <v>43511</v>
      </c>
      <c r="FZ37" s="222" t="s">
        <v>4841</v>
      </c>
      <c r="GA37" s="222">
        <v>2</v>
      </c>
      <c r="GB37" s="222" t="s">
        <v>1799</v>
      </c>
      <c r="GC37" s="222" t="s">
        <v>33</v>
      </c>
      <c r="GD37" s="222">
        <v>2</v>
      </c>
      <c r="GE37" s="222" t="s">
        <v>17</v>
      </c>
      <c r="GF37" s="222" t="s">
        <v>17</v>
      </c>
      <c r="GG37" s="223">
        <v>45610</v>
      </c>
      <c r="GH37" s="221" t="s">
        <v>4847</v>
      </c>
      <c r="GI37" s="224">
        <v>1</v>
      </c>
      <c r="GJ37" s="224" t="s">
        <v>1799</v>
      </c>
      <c r="GK37" s="224" t="s">
        <v>33</v>
      </c>
      <c r="GL37" s="224">
        <v>2</v>
      </c>
      <c r="GM37" s="224" t="s">
        <v>17</v>
      </c>
      <c r="GN37" s="224" t="s">
        <v>17</v>
      </c>
      <c r="GO37" s="214">
        <v>45610</v>
      </c>
      <c r="GP37" s="222" t="s">
        <v>4842</v>
      </c>
      <c r="GQ37" s="222">
        <v>1</v>
      </c>
      <c r="GR37" s="222" t="s">
        <v>1799</v>
      </c>
      <c r="GS37" s="222" t="s">
        <v>33</v>
      </c>
      <c r="GT37" s="222">
        <v>2</v>
      </c>
      <c r="GU37" s="222" t="s">
        <v>17</v>
      </c>
      <c r="GV37" s="222" t="s">
        <v>17</v>
      </c>
      <c r="GW37" s="223">
        <v>45610</v>
      </c>
      <c r="GX37" s="221" t="s">
        <v>4848</v>
      </c>
      <c r="GY37" s="224">
        <v>0</v>
      </c>
      <c r="GZ37" s="224" t="s">
        <v>1799</v>
      </c>
      <c r="HA37" s="224" t="s">
        <v>33</v>
      </c>
      <c r="HB37" s="224">
        <v>2</v>
      </c>
      <c r="HC37" s="224" t="s">
        <v>17</v>
      </c>
      <c r="HD37" s="224" t="s">
        <v>17</v>
      </c>
      <c r="HE37" s="214">
        <v>45610</v>
      </c>
      <c r="HF37" s="222" t="s">
        <v>4840</v>
      </c>
      <c r="HG37" s="222">
        <v>0</v>
      </c>
      <c r="HH37" s="222" t="s">
        <v>1799</v>
      </c>
      <c r="HI37" s="222" t="s">
        <v>33</v>
      </c>
      <c r="HJ37" s="222">
        <v>2</v>
      </c>
      <c r="HK37" s="222" t="s">
        <v>17</v>
      </c>
      <c r="HL37" s="222" t="s">
        <v>17</v>
      </c>
      <c r="HM37" s="223">
        <v>45610</v>
      </c>
      <c r="HN37" s="221" t="s">
        <v>4846</v>
      </c>
      <c r="HO37" s="224">
        <v>0</v>
      </c>
      <c r="HP37" s="224" t="s">
        <v>1799</v>
      </c>
      <c r="HQ37" s="224" t="s">
        <v>33</v>
      </c>
      <c r="HR37" s="224">
        <v>2</v>
      </c>
      <c r="HS37" s="224" t="s">
        <v>17</v>
      </c>
      <c r="HT37" s="224" t="s">
        <v>17</v>
      </c>
      <c r="HU37" s="214">
        <v>45610</v>
      </c>
      <c r="HV37" s="222" t="s">
        <v>4843</v>
      </c>
      <c r="HW37" s="222">
        <v>0</v>
      </c>
      <c r="HX37" s="222" t="s">
        <v>1799</v>
      </c>
      <c r="HY37" s="222" t="s">
        <v>33</v>
      </c>
      <c r="HZ37" s="222">
        <v>2</v>
      </c>
      <c r="IA37" s="222" t="s">
        <v>17</v>
      </c>
      <c r="IB37" s="222" t="s">
        <v>17</v>
      </c>
      <c r="IC37" s="223">
        <v>45610</v>
      </c>
      <c r="ID37" s="221" t="s">
        <v>4845</v>
      </c>
      <c r="IE37" s="224">
        <v>1</v>
      </c>
      <c r="IF37" s="224" t="s">
        <v>1799</v>
      </c>
      <c r="IG37" s="224" t="s">
        <v>33</v>
      </c>
      <c r="IH37" s="224">
        <v>2</v>
      </c>
      <c r="II37" s="224" t="s">
        <v>17</v>
      </c>
      <c r="IJ37" s="224" t="s">
        <v>17</v>
      </c>
      <c r="IK37" s="214">
        <v>45610</v>
      </c>
      <c r="IL37" s="222" t="s">
        <v>4844</v>
      </c>
      <c r="IM37" s="222">
        <v>2</v>
      </c>
      <c r="IN37" s="222" t="s">
        <v>1799</v>
      </c>
      <c r="IO37" s="222" t="s">
        <v>33</v>
      </c>
      <c r="IP37" s="222">
        <v>2</v>
      </c>
      <c r="IQ37" s="222" t="s">
        <v>17</v>
      </c>
      <c r="IR37" s="222" t="s">
        <v>17</v>
      </c>
      <c r="IS37" s="223">
        <v>45610</v>
      </c>
    </row>
    <row r="38" spans="1:253" s="11" customFormat="1" ht="13.25" customHeight="1" x14ac:dyDescent="0.25">
      <c r="A38" s="11" t="s">
        <v>533</v>
      </c>
      <c r="B38" s="11" t="s">
        <v>10812</v>
      </c>
      <c r="C38" s="11" t="s">
        <v>534</v>
      </c>
      <c r="D38" s="11" t="s">
        <v>180</v>
      </c>
      <c r="E38" s="11" t="s">
        <v>10175</v>
      </c>
      <c r="F38" s="11" t="s">
        <v>7113</v>
      </c>
      <c r="G38" s="212">
        <v>47061000</v>
      </c>
      <c r="H38" s="213" t="s">
        <v>7111</v>
      </c>
      <c r="I38" s="213" t="s">
        <v>723</v>
      </c>
      <c r="J38" s="213">
        <v>2</v>
      </c>
      <c r="K38" s="213" t="s">
        <v>7112</v>
      </c>
      <c r="L38" s="213" t="s">
        <v>1063</v>
      </c>
      <c r="M38" s="214">
        <v>45645</v>
      </c>
      <c r="N38" s="221" t="s">
        <v>7115</v>
      </c>
      <c r="O38" s="216">
        <v>2381741</v>
      </c>
      <c r="P38" s="216" t="s">
        <v>7111</v>
      </c>
      <c r="Q38" s="216" t="s">
        <v>723</v>
      </c>
      <c r="R38" s="216">
        <v>2</v>
      </c>
      <c r="S38" s="216" t="s">
        <v>7114</v>
      </c>
      <c r="T38" s="216" t="s">
        <v>1063</v>
      </c>
      <c r="U38" s="217">
        <v>45645</v>
      </c>
      <c r="V38" s="221" t="s">
        <v>7117</v>
      </c>
      <c r="W38" s="213">
        <v>47061000</v>
      </c>
      <c r="X38" s="213" t="s">
        <v>7111</v>
      </c>
      <c r="Y38" s="213" t="s">
        <v>723</v>
      </c>
      <c r="Z38" s="213">
        <v>2</v>
      </c>
      <c r="AA38" s="213" t="s">
        <v>7116</v>
      </c>
      <c r="AB38" s="213" t="s">
        <v>1063</v>
      </c>
      <c r="AC38" s="214">
        <v>45645</v>
      </c>
      <c r="AD38" s="221" t="s">
        <v>7121</v>
      </c>
      <c r="AE38" s="218">
        <v>435000</v>
      </c>
      <c r="AF38" s="218" t="s">
        <v>7118</v>
      </c>
      <c r="AG38" s="218" t="s">
        <v>22</v>
      </c>
      <c r="AH38" s="218">
        <v>3</v>
      </c>
      <c r="AI38" s="218" t="s">
        <v>7120</v>
      </c>
      <c r="AJ38" s="218" t="s">
        <v>7119</v>
      </c>
      <c r="AK38" s="219">
        <v>45645</v>
      </c>
      <c r="AL38" s="221" t="s">
        <v>7125</v>
      </c>
      <c r="AM38" s="213">
        <v>435000</v>
      </c>
      <c r="AN38" s="213" t="s">
        <v>7122</v>
      </c>
      <c r="AO38" s="213" t="s">
        <v>22</v>
      </c>
      <c r="AP38" s="213">
        <v>3</v>
      </c>
      <c r="AQ38" s="213" t="s">
        <v>7124</v>
      </c>
      <c r="AR38" s="213" t="s">
        <v>7123</v>
      </c>
      <c r="AS38" s="214">
        <v>45645</v>
      </c>
      <c r="AT38" s="222" t="s">
        <v>541</v>
      </c>
      <c r="AU38" s="218" t="s">
        <v>17</v>
      </c>
      <c r="AV38" s="218" t="s">
        <v>17</v>
      </c>
      <c r="AW38" s="218" t="s">
        <v>17</v>
      </c>
      <c r="AX38" s="218" t="s">
        <v>17</v>
      </c>
      <c r="AY38" s="218" t="s">
        <v>540</v>
      </c>
      <c r="AZ38" s="218" t="s">
        <v>17</v>
      </c>
      <c r="BA38" s="219">
        <v>44005</v>
      </c>
      <c r="BB38" s="221" t="s">
        <v>539</v>
      </c>
      <c r="BC38" s="213" t="s">
        <v>17</v>
      </c>
      <c r="BD38" s="213" t="s">
        <v>17</v>
      </c>
      <c r="BE38" s="213" t="s">
        <v>17</v>
      </c>
      <c r="BF38" s="213" t="s">
        <v>17</v>
      </c>
      <c r="BG38" s="213" t="s">
        <v>18</v>
      </c>
      <c r="BH38" s="213" t="s">
        <v>17</v>
      </c>
      <c r="BI38" s="214">
        <v>44005</v>
      </c>
      <c r="BJ38" s="222" t="s">
        <v>7129</v>
      </c>
      <c r="BK38" s="222">
        <v>886</v>
      </c>
      <c r="BL38" s="222" t="s">
        <v>7126</v>
      </c>
      <c r="BM38" s="222" t="s">
        <v>22</v>
      </c>
      <c r="BN38" s="222">
        <v>3</v>
      </c>
      <c r="BO38" s="222" t="s">
        <v>7128</v>
      </c>
      <c r="BP38" s="218" t="s">
        <v>7127</v>
      </c>
      <c r="BQ38" s="223">
        <v>45645</v>
      </c>
      <c r="BR38" s="221" t="s">
        <v>536</v>
      </c>
      <c r="BS38" s="224" t="s">
        <v>17</v>
      </c>
      <c r="BT38" s="224" t="s">
        <v>17</v>
      </c>
      <c r="BU38" s="224" t="s">
        <v>17</v>
      </c>
      <c r="BV38" s="224" t="s">
        <v>17</v>
      </c>
      <c r="BW38" s="224" t="s">
        <v>535</v>
      </c>
      <c r="BX38" s="224" t="s">
        <v>17</v>
      </c>
      <c r="BY38" s="214">
        <v>44005</v>
      </c>
      <c r="BZ38" s="222" t="s">
        <v>537</v>
      </c>
      <c r="CA38" s="222" t="s">
        <v>17</v>
      </c>
      <c r="CB38" s="222" t="s">
        <v>17</v>
      </c>
      <c r="CC38" s="222" t="s">
        <v>17</v>
      </c>
      <c r="CD38" s="222" t="s">
        <v>17</v>
      </c>
      <c r="CE38" s="222" t="s">
        <v>535</v>
      </c>
      <c r="CF38" s="222" t="s">
        <v>17</v>
      </c>
      <c r="CG38" s="223">
        <v>44005</v>
      </c>
      <c r="CH38" s="221" t="s">
        <v>11433</v>
      </c>
      <c r="CI38" s="222" t="e">
        <v>#N/A</v>
      </c>
      <c r="CJ38" s="222" t="e">
        <v>#N/A</v>
      </c>
      <c r="CK38" s="222" t="e">
        <v>#N/A</v>
      </c>
      <c r="CL38" s="222" t="e">
        <v>#N/A</v>
      </c>
      <c r="CM38" s="222" t="e">
        <v>#N/A</v>
      </c>
      <c r="CN38" s="222" t="e">
        <v>#N/A</v>
      </c>
      <c r="CO38" s="225" t="e">
        <v>#N/A</v>
      </c>
      <c r="CP38" s="222" t="s">
        <v>538</v>
      </c>
      <c r="CQ38" s="224" t="s">
        <v>17</v>
      </c>
      <c r="CR38" s="224" t="s">
        <v>17</v>
      </c>
      <c r="CS38" s="224" t="s">
        <v>17</v>
      </c>
      <c r="CT38" s="224" t="s">
        <v>17</v>
      </c>
      <c r="CU38" s="224" t="s">
        <v>18</v>
      </c>
      <c r="CV38" s="224" t="s">
        <v>17</v>
      </c>
      <c r="CW38" s="214">
        <v>44005</v>
      </c>
      <c r="CX38" s="222" t="s">
        <v>7134</v>
      </c>
      <c r="CY38" s="218">
        <v>435000</v>
      </c>
      <c r="CZ38" s="218" t="s">
        <v>7131</v>
      </c>
      <c r="DA38" s="218" t="s">
        <v>22</v>
      </c>
      <c r="DB38" s="218">
        <v>3</v>
      </c>
      <c r="DC38" s="218" t="s">
        <v>7141</v>
      </c>
      <c r="DD38" s="218" t="s">
        <v>7132</v>
      </c>
      <c r="DE38" s="220">
        <v>45645</v>
      </c>
      <c r="DF38" s="221" t="s">
        <v>7138</v>
      </c>
      <c r="DG38" s="213">
        <v>46626000</v>
      </c>
      <c r="DH38" s="224" t="s">
        <v>7135</v>
      </c>
      <c r="DI38" s="224" t="s">
        <v>22</v>
      </c>
      <c r="DJ38" s="224">
        <v>3</v>
      </c>
      <c r="DK38" s="224" t="s">
        <v>7137</v>
      </c>
      <c r="DL38" s="224" t="s">
        <v>7136</v>
      </c>
      <c r="DM38" s="214">
        <v>45645</v>
      </c>
      <c r="DN38" s="222" t="s">
        <v>7140</v>
      </c>
      <c r="DO38" s="218">
        <v>0</v>
      </c>
      <c r="DP38" s="222" t="s">
        <v>7118</v>
      </c>
      <c r="DQ38" s="222" t="s">
        <v>22</v>
      </c>
      <c r="DR38" s="222">
        <v>3</v>
      </c>
      <c r="DS38" s="222" t="s">
        <v>7139</v>
      </c>
      <c r="DT38" s="222" t="s">
        <v>7119</v>
      </c>
      <c r="DU38" s="223">
        <v>45645</v>
      </c>
      <c r="DV38" s="221" t="s">
        <v>7142</v>
      </c>
      <c r="DW38" s="213">
        <v>435000</v>
      </c>
      <c r="DX38" s="224" t="s">
        <v>7131</v>
      </c>
      <c r="DY38" s="224" t="s">
        <v>22</v>
      </c>
      <c r="DZ38" s="224">
        <v>3</v>
      </c>
      <c r="EA38" s="224" t="s">
        <v>7141</v>
      </c>
      <c r="EB38" s="224" t="s">
        <v>7132</v>
      </c>
      <c r="EC38" s="214">
        <v>45645</v>
      </c>
      <c r="ED38" s="222" t="s">
        <v>7144</v>
      </c>
      <c r="EE38" s="218" t="s">
        <v>17</v>
      </c>
      <c r="EF38" s="222" t="s">
        <v>7131</v>
      </c>
      <c r="EG38" s="222" t="s">
        <v>22</v>
      </c>
      <c r="EH38" s="222">
        <v>3</v>
      </c>
      <c r="EI38" s="222" t="s">
        <v>7143</v>
      </c>
      <c r="EJ38" s="222" t="s">
        <v>7132</v>
      </c>
      <c r="EK38" s="223">
        <v>45645</v>
      </c>
      <c r="EL38" s="221" t="s">
        <v>7146</v>
      </c>
      <c r="EM38" s="213" t="s">
        <v>17</v>
      </c>
      <c r="EN38" s="224" t="s">
        <v>7131</v>
      </c>
      <c r="EO38" s="224" t="s">
        <v>22</v>
      </c>
      <c r="EP38" s="224">
        <v>3</v>
      </c>
      <c r="EQ38" s="224" t="s">
        <v>7145</v>
      </c>
      <c r="ER38" s="224" t="s">
        <v>7132</v>
      </c>
      <c r="ES38" s="214">
        <v>45645</v>
      </c>
      <c r="ET38" s="222" t="s">
        <v>7130</v>
      </c>
      <c r="EU38" s="222">
        <v>886</v>
      </c>
      <c r="EV38" s="222" t="s">
        <v>7126</v>
      </c>
      <c r="EW38" s="222" t="s">
        <v>22</v>
      </c>
      <c r="EX38" s="222">
        <v>3</v>
      </c>
      <c r="EY38" s="222" t="s">
        <v>7128</v>
      </c>
      <c r="EZ38" s="222" t="s">
        <v>7127</v>
      </c>
      <c r="FA38" s="223">
        <v>45645</v>
      </c>
      <c r="FB38" s="221" t="s">
        <v>7148</v>
      </c>
      <c r="FC38" s="224">
        <v>4</v>
      </c>
      <c r="FD38" s="224" t="s">
        <v>17</v>
      </c>
      <c r="FE38" s="224" t="s">
        <v>723</v>
      </c>
      <c r="FF38" s="224">
        <v>2</v>
      </c>
      <c r="FG38" s="224" t="s">
        <v>7147</v>
      </c>
      <c r="FH38" s="224" t="s">
        <v>17</v>
      </c>
      <c r="FI38" s="214">
        <v>45645</v>
      </c>
      <c r="FJ38" s="221" t="s">
        <v>542</v>
      </c>
      <c r="FK38" s="222" t="s">
        <v>17</v>
      </c>
      <c r="FL38" s="222" t="s">
        <v>17</v>
      </c>
      <c r="FM38" s="222" t="s">
        <v>17</v>
      </c>
      <c r="FN38" s="222" t="s">
        <v>17</v>
      </c>
      <c r="FO38" s="222" t="s">
        <v>18</v>
      </c>
      <c r="FP38" s="218" t="s">
        <v>17</v>
      </c>
      <c r="FQ38" s="219">
        <v>44005</v>
      </c>
      <c r="FR38" s="221" t="s">
        <v>543</v>
      </c>
      <c r="FS38" s="224" t="s">
        <v>17</v>
      </c>
      <c r="FT38" s="224" t="s">
        <v>17</v>
      </c>
      <c r="FU38" s="224" t="s">
        <v>17</v>
      </c>
      <c r="FV38" s="224" t="s">
        <v>17</v>
      </c>
      <c r="FW38" s="224" t="s">
        <v>18</v>
      </c>
      <c r="FX38" s="224" t="s">
        <v>17</v>
      </c>
      <c r="FY38" s="214">
        <v>44005</v>
      </c>
      <c r="FZ38" s="222" t="s">
        <v>4850</v>
      </c>
      <c r="GA38" s="222">
        <v>2</v>
      </c>
      <c r="GB38" s="222" t="s">
        <v>1799</v>
      </c>
      <c r="GC38" s="222" t="s">
        <v>33</v>
      </c>
      <c r="GD38" s="222">
        <v>2</v>
      </c>
      <c r="GE38" s="222" t="s">
        <v>17</v>
      </c>
      <c r="GF38" s="222" t="s">
        <v>17</v>
      </c>
      <c r="GG38" s="223">
        <v>45610</v>
      </c>
      <c r="GH38" s="221" t="s">
        <v>4856</v>
      </c>
      <c r="GI38" s="224">
        <v>1</v>
      </c>
      <c r="GJ38" s="224" t="s">
        <v>1799</v>
      </c>
      <c r="GK38" s="224" t="s">
        <v>33</v>
      </c>
      <c r="GL38" s="224">
        <v>2</v>
      </c>
      <c r="GM38" s="224" t="s">
        <v>17</v>
      </c>
      <c r="GN38" s="224" t="s">
        <v>17</v>
      </c>
      <c r="GO38" s="214">
        <v>45610</v>
      </c>
      <c r="GP38" s="222" t="s">
        <v>4851</v>
      </c>
      <c r="GQ38" s="222">
        <v>1</v>
      </c>
      <c r="GR38" s="222" t="s">
        <v>1799</v>
      </c>
      <c r="GS38" s="222" t="s">
        <v>33</v>
      </c>
      <c r="GT38" s="222">
        <v>2</v>
      </c>
      <c r="GU38" s="222" t="s">
        <v>17</v>
      </c>
      <c r="GV38" s="222" t="s">
        <v>17</v>
      </c>
      <c r="GW38" s="223">
        <v>45610</v>
      </c>
      <c r="GX38" s="221" t="s">
        <v>4857</v>
      </c>
      <c r="GY38" s="224">
        <v>0</v>
      </c>
      <c r="GZ38" s="224" t="s">
        <v>1799</v>
      </c>
      <c r="HA38" s="224" t="s">
        <v>33</v>
      </c>
      <c r="HB38" s="224">
        <v>2</v>
      </c>
      <c r="HC38" s="224" t="s">
        <v>17</v>
      </c>
      <c r="HD38" s="224" t="s">
        <v>17</v>
      </c>
      <c r="HE38" s="214">
        <v>45610</v>
      </c>
      <c r="HF38" s="222" t="s">
        <v>4849</v>
      </c>
      <c r="HG38" s="222">
        <v>0</v>
      </c>
      <c r="HH38" s="222" t="s">
        <v>1799</v>
      </c>
      <c r="HI38" s="222" t="s">
        <v>33</v>
      </c>
      <c r="HJ38" s="222">
        <v>2</v>
      </c>
      <c r="HK38" s="222" t="s">
        <v>17</v>
      </c>
      <c r="HL38" s="222" t="s">
        <v>17</v>
      </c>
      <c r="HM38" s="223">
        <v>45610</v>
      </c>
      <c r="HN38" s="221" t="s">
        <v>4855</v>
      </c>
      <c r="HO38" s="224">
        <v>1</v>
      </c>
      <c r="HP38" s="224" t="s">
        <v>1799</v>
      </c>
      <c r="HQ38" s="224" t="s">
        <v>33</v>
      </c>
      <c r="HR38" s="224">
        <v>2</v>
      </c>
      <c r="HS38" s="224" t="s">
        <v>17</v>
      </c>
      <c r="HT38" s="224" t="s">
        <v>17</v>
      </c>
      <c r="HU38" s="214">
        <v>45610</v>
      </c>
      <c r="HV38" s="222" t="s">
        <v>4852</v>
      </c>
      <c r="HW38" s="222">
        <v>0</v>
      </c>
      <c r="HX38" s="222" t="s">
        <v>1799</v>
      </c>
      <c r="HY38" s="222" t="s">
        <v>33</v>
      </c>
      <c r="HZ38" s="222">
        <v>2</v>
      </c>
      <c r="IA38" s="222" t="s">
        <v>17</v>
      </c>
      <c r="IB38" s="222" t="s">
        <v>17</v>
      </c>
      <c r="IC38" s="223">
        <v>45610</v>
      </c>
      <c r="ID38" s="221" t="s">
        <v>4854</v>
      </c>
      <c r="IE38" s="224">
        <v>1</v>
      </c>
      <c r="IF38" s="224" t="s">
        <v>1799</v>
      </c>
      <c r="IG38" s="224" t="s">
        <v>33</v>
      </c>
      <c r="IH38" s="224">
        <v>2</v>
      </c>
      <c r="II38" s="224" t="s">
        <v>17</v>
      </c>
      <c r="IJ38" s="224" t="s">
        <v>17</v>
      </c>
      <c r="IK38" s="214">
        <v>45610</v>
      </c>
      <c r="IL38" s="222" t="s">
        <v>4853</v>
      </c>
      <c r="IM38" s="222">
        <v>2</v>
      </c>
      <c r="IN38" s="222" t="s">
        <v>1799</v>
      </c>
      <c r="IO38" s="222" t="s">
        <v>33</v>
      </c>
      <c r="IP38" s="222">
        <v>2</v>
      </c>
      <c r="IQ38" s="222" t="s">
        <v>17</v>
      </c>
      <c r="IR38" s="222" t="s">
        <v>17</v>
      </c>
      <c r="IS38" s="223">
        <v>45610</v>
      </c>
    </row>
    <row r="39" spans="1:253" s="11" customFormat="1" ht="13.25" customHeight="1" x14ac:dyDescent="0.25">
      <c r="A39" s="11" t="s">
        <v>1135</v>
      </c>
      <c r="B39" s="11" t="s">
        <v>10812</v>
      </c>
      <c r="C39" s="11" t="s">
        <v>1136</v>
      </c>
      <c r="D39" s="11" t="s">
        <v>1137</v>
      </c>
      <c r="E39" s="11" t="s">
        <v>10176</v>
      </c>
      <c r="F39" s="11" t="s">
        <v>2783</v>
      </c>
      <c r="G39" s="212">
        <v>18190000</v>
      </c>
      <c r="H39" s="213" t="s">
        <v>2780</v>
      </c>
      <c r="I39" s="213" t="s">
        <v>33</v>
      </c>
      <c r="J39" s="213">
        <v>2</v>
      </c>
      <c r="K39" s="213" t="s">
        <v>2782</v>
      </c>
      <c r="L39" s="213" t="s">
        <v>2781</v>
      </c>
      <c r="M39" s="214">
        <v>45560</v>
      </c>
      <c r="N39" s="221" t="s">
        <v>2786</v>
      </c>
      <c r="O39" s="216">
        <v>248360</v>
      </c>
      <c r="P39" s="216" t="s">
        <v>2784</v>
      </c>
      <c r="Q39" s="216" t="s">
        <v>33</v>
      </c>
      <c r="R39" s="216">
        <v>2</v>
      </c>
      <c r="S39" s="216" t="s">
        <v>2785</v>
      </c>
      <c r="T39" s="216" t="s">
        <v>2781</v>
      </c>
      <c r="U39" s="217">
        <v>45560</v>
      </c>
      <c r="V39" s="221" t="s">
        <v>2788</v>
      </c>
      <c r="W39" s="213">
        <v>18190000</v>
      </c>
      <c r="X39" s="213" t="s">
        <v>2780</v>
      </c>
      <c r="Y39" s="213" t="s">
        <v>33</v>
      </c>
      <c r="Z39" s="213">
        <v>2</v>
      </c>
      <c r="AA39" s="213" t="s">
        <v>2787</v>
      </c>
      <c r="AB39" s="213" t="s">
        <v>2781</v>
      </c>
      <c r="AC39" s="214">
        <v>45560</v>
      </c>
      <c r="AD39" s="221" t="s">
        <v>2792</v>
      </c>
      <c r="AE39" s="218">
        <v>7592000</v>
      </c>
      <c r="AF39" s="218" t="s">
        <v>2789</v>
      </c>
      <c r="AG39" s="218" t="s">
        <v>33</v>
      </c>
      <c r="AH39" s="218">
        <v>2</v>
      </c>
      <c r="AI39" s="218" t="s">
        <v>2791</v>
      </c>
      <c r="AJ39" s="218" t="s">
        <v>2790</v>
      </c>
      <c r="AK39" s="219">
        <v>45560</v>
      </c>
      <c r="AL39" s="221" t="s">
        <v>2796</v>
      </c>
      <c r="AM39" s="213">
        <v>445000</v>
      </c>
      <c r="AN39" s="213" t="s">
        <v>2793</v>
      </c>
      <c r="AO39" s="213" t="s">
        <v>33</v>
      </c>
      <c r="AP39" s="213">
        <v>2</v>
      </c>
      <c r="AQ39" s="213" t="s">
        <v>2795</v>
      </c>
      <c r="AR39" s="213" t="s">
        <v>2794</v>
      </c>
      <c r="AS39" s="214">
        <v>45560</v>
      </c>
      <c r="AT39" s="222" t="s">
        <v>2797</v>
      </c>
      <c r="AU39" s="218" t="s">
        <v>17</v>
      </c>
      <c r="AV39" s="218" t="s">
        <v>424</v>
      </c>
      <c r="AW39" s="218" t="s">
        <v>17</v>
      </c>
      <c r="AX39" s="218" t="s">
        <v>17</v>
      </c>
      <c r="AY39" s="218" t="s">
        <v>2512</v>
      </c>
      <c r="AZ39" s="218" t="s">
        <v>424</v>
      </c>
      <c r="BA39" s="219">
        <v>45560</v>
      </c>
      <c r="BB39" s="221" t="s">
        <v>2812</v>
      </c>
      <c r="BC39" s="213" t="s">
        <v>17</v>
      </c>
      <c r="BD39" s="213" t="s">
        <v>17</v>
      </c>
      <c r="BE39" s="213" t="s">
        <v>17</v>
      </c>
      <c r="BF39" s="213" t="s">
        <v>17</v>
      </c>
      <c r="BG39" s="213" t="s">
        <v>2512</v>
      </c>
      <c r="BH39" s="213" t="s">
        <v>17</v>
      </c>
      <c r="BI39" s="214">
        <v>45560</v>
      </c>
      <c r="BJ39" s="222" t="s">
        <v>2800</v>
      </c>
      <c r="BK39" s="222">
        <v>0</v>
      </c>
      <c r="BL39" s="222" t="s">
        <v>2798</v>
      </c>
      <c r="BM39" s="222" t="s">
        <v>33</v>
      </c>
      <c r="BN39" s="222">
        <v>2</v>
      </c>
      <c r="BO39" s="222" t="s">
        <v>2759</v>
      </c>
      <c r="BP39" s="218" t="s">
        <v>2799</v>
      </c>
      <c r="BQ39" s="223">
        <v>45560</v>
      </c>
      <c r="BR39" s="221" t="s">
        <v>2813</v>
      </c>
      <c r="BS39" s="224" t="s">
        <v>17</v>
      </c>
      <c r="BT39" s="224" t="s">
        <v>17</v>
      </c>
      <c r="BU39" s="224" t="s">
        <v>17</v>
      </c>
      <c r="BV39" s="224" t="s">
        <v>17</v>
      </c>
      <c r="BW39" s="224" t="s">
        <v>2512</v>
      </c>
      <c r="BX39" s="224" t="s">
        <v>17</v>
      </c>
      <c r="BY39" s="214">
        <v>45560</v>
      </c>
      <c r="BZ39" s="222" t="s">
        <v>2814</v>
      </c>
      <c r="CA39" s="222" t="s">
        <v>17</v>
      </c>
      <c r="CB39" s="222" t="s">
        <v>17</v>
      </c>
      <c r="CC39" s="222" t="s">
        <v>17</v>
      </c>
      <c r="CD39" s="222" t="s">
        <v>17</v>
      </c>
      <c r="CE39" s="222" t="s">
        <v>2512</v>
      </c>
      <c r="CF39" s="222" t="s">
        <v>17</v>
      </c>
      <c r="CG39" s="223">
        <v>45560</v>
      </c>
      <c r="CH39" s="221" t="s">
        <v>11434</v>
      </c>
      <c r="CI39" s="222" t="e">
        <v>#N/A</v>
      </c>
      <c r="CJ39" s="222" t="e">
        <v>#N/A</v>
      </c>
      <c r="CK39" s="222" t="e">
        <v>#N/A</v>
      </c>
      <c r="CL39" s="222" t="e">
        <v>#N/A</v>
      </c>
      <c r="CM39" s="222" t="e">
        <v>#N/A</v>
      </c>
      <c r="CN39" s="222" t="e">
        <v>#N/A</v>
      </c>
      <c r="CO39" s="225" t="e">
        <v>#N/A</v>
      </c>
      <c r="CP39" s="222" t="s">
        <v>2816</v>
      </c>
      <c r="CQ39" s="224" t="s">
        <v>17</v>
      </c>
      <c r="CR39" s="224" t="s">
        <v>17</v>
      </c>
      <c r="CS39" s="224" t="s">
        <v>17</v>
      </c>
      <c r="CT39" s="224" t="s">
        <v>17</v>
      </c>
      <c r="CU39" s="224" t="s">
        <v>2512</v>
      </c>
      <c r="CV39" s="224" t="s">
        <v>17</v>
      </c>
      <c r="CW39" s="214">
        <v>45560</v>
      </c>
      <c r="CX39" s="222" t="s">
        <v>2804</v>
      </c>
      <c r="CY39" s="218">
        <v>730000</v>
      </c>
      <c r="CZ39" s="218" t="s">
        <v>2802</v>
      </c>
      <c r="DA39" s="218" t="s">
        <v>33</v>
      </c>
      <c r="DB39" s="218">
        <v>2</v>
      </c>
      <c r="DC39" s="218" t="s">
        <v>2803</v>
      </c>
      <c r="DD39" s="218" t="s">
        <v>2794</v>
      </c>
      <c r="DE39" s="220">
        <v>45560</v>
      </c>
      <c r="DF39" s="221" t="s">
        <v>2805</v>
      </c>
      <c r="DG39" s="213">
        <v>10599000</v>
      </c>
      <c r="DH39" s="224" t="s">
        <v>2802</v>
      </c>
      <c r="DI39" s="224" t="s">
        <v>33</v>
      </c>
      <c r="DJ39" s="224">
        <v>2</v>
      </c>
      <c r="DK39" s="224" t="s">
        <v>2765</v>
      </c>
      <c r="DL39" s="224" t="s">
        <v>2794</v>
      </c>
      <c r="DM39" s="214">
        <v>45560</v>
      </c>
      <c r="DN39" s="222" t="s">
        <v>2807</v>
      </c>
      <c r="DO39" s="218">
        <v>6862000</v>
      </c>
      <c r="DP39" s="222" t="s">
        <v>2802</v>
      </c>
      <c r="DQ39" s="222" t="s">
        <v>33</v>
      </c>
      <c r="DR39" s="222">
        <v>2</v>
      </c>
      <c r="DS39" s="222" t="s">
        <v>2806</v>
      </c>
      <c r="DT39" s="222" t="s">
        <v>2794</v>
      </c>
      <c r="DU39" s="223">
        <v>45560</v>
      </c>
      <c r="DV39" s="221" t="s">
        <v>2808</v>
      </c>
      <c r="DW39" s="213">
        <v>730000</v>
      </c>
      <c r="DX39" s="224" t="s">
        <v>2802</v>
      </c>
      <c r="DY39" s="224" t="s">
        <v>33</v>
      </c>
      <c r="DZ39" s="224">
        <v>2</v>
      </c>
      <c r="EA39" s="224" t="s">
        <v>2803</v>
      </c>
      <c r="EB39" s="224" t="s">
        <v>2794</v>
      </c>
      <c r="EC39" s="214">
        <v>45560</v>
      </c>
      <c r="ED39" s="222" t="s">
        <v>2809</v>
      </c>
      <c r="EE39" s="218" t="s">
        <v>17</v>
      </c>
      <c r="EF39" s="222" t="s">
        <v>17</v>
      </c>
      <c r="EG39" s="222" t="s">
        <v>17</v>
      </c>
      <c r="EH39" s="222" t="s">
        <v>17</v>
      </c>
      <c r="EI39" s="222" t="s">
        <v>2512</v>
      </c>
      <c r="EJ39" s="222" t="s">
        <v>17</v>
      </c>
      <c r="EK39" s="223">
        <v>45560</v>
      </c>
      <c r="EL39" s="221" t="s">
        <v>2810</v>
      </c>
      <c r="EM39" s="213" t="s">
        <v>17</v>
      </c>
      <c r="EN39" s="224" t="s">
        <v>17</v>
      </c>
      <c r="EO39" s="224" t="s">
        <v>17</v>
      </c>
      <c r="EP39" s="224" t="s">
        <v>17</v>
      </c>
      <c r="EQ39" s="224" t="s">
        <v>2512</v>
      </c>
      <c r="ER39" s="224" t="s">
        <v>17</v>
      </c>
      <c r="ES39" s="214">
        <v>45560</v>
      </c>
      <c r="ET39" s="222" t="s">
        <v>2801</v>
      </c>
      <c r="EU39" s="222">
        <v>0</v>
      </c>
      <c r="EV39" s="222" t="s">
        <v>2798</v>
      </c>
      <c r="EW39" s="222" t="s">
        <v>33</v>
      </c>
      <c r="EX39" s="222">
        <v>2</v>
      </c>
      <c r="EY39" s="222" t="s">
        <v>2759</v>
      </c>
      <c r="EZ39" s="222" t="s">
        <v>2799</v>
      </c>
      <c r="FA39" s="223">
        <v>45560</v>
      </c>
      <c r="FB39" s="221" t="s">
        <v>2811</v>
      </c>
      <c r="FC39" s="224">
        <v>3</v>
      </c>
      <c r="FD39" s="224" t="s">
        <v>2789</v>
      </c>
      <c r="FE39" s="224" t="s">
        <v>33</v>
      </c>
      <c r="FF39" s="224">
        <v>2</v>
      </c>
      <c r="FG39" s="224" t="s">
        <v>2773</v>
      </c>
      <c r="FH39" s="224" t="s">
        <v>2790</v>
      </c>
      <c r="FI39" s="214">
        <v>45560</v>
      </c>
      <c r="FJ39" s="221" t="s">
        <v>1138</v>
      </c>
      <c r="FK39" s="222" t="s">
        <v>17</v>
      </c>
      <c r="FL39" s="222" t="s">
        <v>17</v>
      </c>
      <c r="FM39" s="222" t="s">
        <v>17</v>
      </c>
      <c r="FN39" s="222" t="s">
        <v>17</v>
      </c>
      <c r="FO39" s="222" t="s">
        <v>1127</v>
      </c>
      <c r="FP39" s="218" t="s">
        <v>17</v>
      </c>
      <c r="FQ39" s="219">
        <v>45199</v>
      </c>
      <c r="FR39" s="221" t="s">
        <v>1139</v>
      </c>
      <c r="FS39" s="224" t="s">
        <v>17</v>
      </c>
      <c r="FT39" s="224" t="s">
        <v>17</v>
      </c>
      <c r="FU39" s="224" t="s">
        <v>17</v>
      </c>
      <c r="FV39" s="224" t="s">
        <v>17</v>
      </c>
      <c r="FW39" s="224" t="s">
        <v>1127</v>
      </c>
      <c r="FX39" s="224" t="s">
        <v>17</v>
      </c>
      <c r="FY39" s="214">
        <v>45199</v>
      </c>
      <c r="FZ39" s="222" t="s">
        <v>5371</v>
      </c>
      <c r="GA39" s="222">
        <v>0</v>
      </c>
      <c r="GB39" s="222" t="s">
        <v>1799</v>
      </c>
      <c r="GC39" s="222" t="s">
        <v>33</v>
      </c>
      <c r="GD39" s="222">
        <v>2</v>
      </c>
      <c r="GE39" s="222" t="s">
        <v>17</v>
      </c>
      <c r="GF39" s="222" t="s">
        <v>17</v>
      </c>
      <c r="GG39" s="223">
        <v>45616</v>
      </c>
      <c r="GH39" s="221" t="s">
        <v>5377</v>
      </c>
      <c r="GI39" s="224">
        <v>0</v>
      </c>
      <c r="GJ39" s="224" t="s">
        <v>1799</v>
      </c>
      <c r="GK39" s="224" t="s">
        <v>33</v>
      </c>
      <c r="GL39" s="224">
        <v>2</v>
      </c>
      <c r="GM39" s="224" t="s">
        <v>17</v>
      </c>
      <c r="GN39" s="224" t="s">
        <v>17</v>
      </c>
      <c r="GO39" s="214">
        <v>45616</v>
      </c>
      <c r="GP39" s="222" t="s">
        <v>5372</v>
      </c>
      <c r="GQ39" s="222">
        <v>0</v>
      </c>
      <c r="GR39" s="222" t="s">
        <v>1799</v>
      </c>
      <c r="GS39" s="222" t="s">
        <v>33</v>
      </c>
      <c r="GT39" s="222">
        <v>2</v>
      </c>
      <c r="GU39" s="222" t="s">
        <v>17</v>
      </c>
      <c r="GV39" s="222" t="s">
        <v>17</v>
      </c>
      <c r="GW39" s="223">
        <v>45616</v>
      </c>
      <c r="GX39" s="221" t="s">
        <v>5378</v>
      </c>
      <c r="GY39" s="224">
        <v>0</v>
      </c>
      <c r="GZ39" s="224" t="s">
        <v>1799</v>
      </c>
      <c r="HA39" s="224" t="s">
        <v>33</v>
      </c>
      <c r="HB39" s="224">
        <v>2</v>
      </c>
      <c r="HC39" s="224" t="s">
        <v>17</v>
      </c>
      <c r="HD39" s="224" t="s">
        <v>17</v>
      </c>
      <c r="HE39" s="214">
        <v>45616</v>
      </c>
      <c r="HF39" s="222" t="s">
        <v>5370</v>
      </c>
      <c r="HG39" s="222">
        <v>0</v>
      </c>
      <c r="HH39" s="222" t="s">
        <v>1799</v>
      </c>
      <c r="HI39" s="222" t="s">
        <v>33</v>
      </c>
      <c r="HJ39" s="222">
        <v>2</v>
      </c>
      <c r="HK39" s="222" t="s">
        <v>17</v>
      </c>
      <c r="HL39" s="222" t="s">
        <v>17</v>
      </c>
      <c r="HM39" s="223">
        <v>45616</v>
      </c>
      <c r="HN39" s="221" t="s">
        <v>5376</v>
      </c>
      <c r="HO39" s="224">
        <v>2</v>
      </c>
      <c r="HP39" s="224" t="s">
        <v>1799</v>
      </c>
      <c r="HQ39" s="224" t="s">
        <v>33</v>
      </c>
      <c r="HR39" s="224">
        <v>2</v>
      </c>
      <c r="HS39" s="224" t="s">
        <v>17</v>
      </c>
      <c r="HT39" s="224" t="s">
        <v>17</v>
      </c>
      <c r="HU39" s="214">
        <v>45616</v>
      </c>
      <c r="HV39" s="222" t="s">
        <v>5373</v>
      </c>
      <c r="HW39" s="222">
        <v>1</v>
      </c>
      <c r="HX39" s="222" t="s">
        <v>1799</v>
      </c>
      <c r="HY39" s="222" t="s">
        <v>33</v>
      </c>
      <c r="HZ39" s="222">
        <v>2</v>
      </c>
      <c r="IA39" s="222" t="s">
        <v>17</v>
      </c>
      <c r="IB39" s="222" t="s">
        <v>17</v>
      </c>
      <c r="IC39" s="223">
        <v>45616</v>
      </c>
      <c r="ID39" s="221" t="s">
        <v>5375</v>
      </c>
      <c r="IE39" s="224">
        <v>1</v>
      </c>
      <c r="IF39" s="224" t="s">
        <v>1799</v>
      </c>
      <c r="IG39" s="224" t="s">
        <v>33</v>
      </c>
      <c r="IH39" s="224">
        <v>2</v>
      </c>
      <c r="II39" s="224" t="s">
        <v>17</v>
      </c>
      <c r="IJ39" s="224" t="s">
        <v>17</v>
      </c>
      <c r="IK39" s="214">
        <v>45616</v>
      </c>
      <c r="IL39" s="222" t="s">
        <v>5374</v>
      </c>
      <c r="IM39" s="222">
        <v>3</v>
      </c>
      <c r="IN39" s="222" t="s">
        <v>1799</v>
      </c>
      <c r="IO39" s="222" t="s">
        <v>33</v>
      </c>
      <c r="IP39" s="222">
        <v>2</v>
      </c>
      <c r="IQ39" s="222" t="s">
        <v>17</v>
      </c>
      <c r="IR39" s="222" t="s">
        <v>17</v>
      </c>
      <c r="IS39" s="223">
        <v>45616</v>
      </c>
    </row>
    <row r="40" spans="1:253" s="11" customFormat="1" ht="13.25" customHeight="1" x14ac:dyDescent="0.25">
      <c r="A40" s="11" t="s">
        <v>3981</v>
      </c>
      <c r="B40" s="11" t="s">
        <v>10803</v>
      </c>
      <c r="C40" s="11" t="s">
        <v>3982</v>
      </c>
      <c r="D40" s="11" t="s">
        <v>3983</v>
      </c>
      <c r="E40" s="11" t="s">
        <v>10177</v>
      </c>
      <c r="F40" s="11" t="s">
        <v>5987</v>
      </c>
      <c r="G40" s="212">
        <v>117174000</v>
      </c>
      <c r="H40" s="213" t="s">
        <v>5915</v>
      </c>
      <c r="I40" s="213" t="s">
        <v>404</v>
      </c>
      <c r="J40" s="213">
        <v>1</v>
      </c>
      <c r="K40" s="213" t="s">
        <v>5986</v>
      </c>
      <c r="L40" s="213" t="s">
        <v>5985</v>
      </c>
      <c r="M40" s="214">
        <v>45631</v>
      </c>
      <c r="N40" s="221" t="s">
        <v>5990</v>
      </c>
      <c r="O40" s="216">
        <v>18569</v>
      </c>
      <c r="P40" s="216" t="s">
        <v>5919</v>
      </c>
      <c r="Q40" s="216" t="s">
        <v>404</v>
      </c>
      <c r="R40" s="216">
        <v>1</v>
      </c>
      <c r="S40" s="216" t="s">
        <v>5989</v>
      </c>
      <c r="T40" s="216" t="s">
        <v>5988</v>
      </c>
      <c r="U40" s="217">
        <v>45631</v>
      </c>
      <c r="V40" s="221" t="s">
        <v>5992</v>
      </c>
      <c r="W40" s="213">
        <v>25310000</v>
      </c>
      <c r="X40" s="213" t="s">
        <v>5919</v>
      </c>
      <c r="Y40" s="213" t="s">
        <v>723</v>
      </c>
      <c r="Z40" s="213">
        <v>2</v>
      </c>
      <c r="AA40" s="213" t="s">
        <v>5991</v>
      </c>
      <c r="AB40" s="213" t="s">
        <v>5988</v>
      </c>
      <c r="AC40" s="214">
        <v>45631</v>
      </c>
      <c r="AD40" s="221" t="s">
        <v>5995</v>
      </c>
      <c r="AE40" s="218">
        <v>846000</v>
      </c>
      <c r="AF40" s="218" t="s">
        <v>5926</v>
      </c>
      <c r="AG40" s="218" t="s">
        <v>22</v>
      </c>
      <c r="AH40" s="218">
        <v>3</v>
      </c>
      <c r="AI40" s="218" t="s">
        <v>5994</v>
      </c>
      <c r="AJ40" s="218" t="s">
        <v>5993</v>
      </c>
      <c r="AK40" s="219">
        <v>45631</v>
      </c>
      <c r="AL40" s="221" t="s">
        <v>5997</v>
      </c>
      <c r="AM40" s="213">
        <v>846000</v>
      </c>
      <c r="AN40" s="213" t="s">
        <v>5926</v>
      </c>
      <c r="AO40" s="213" t="s">
        <v>404</v>
      </c>
      <c r="AP40" s="213">
        <v>1</v>
      </c>
      <c r="AQ40" s="213" t="s">
        <v>5996</v>
      </c>
      <c r="AR40" s="213" t="s">
        <v>5993</v>
      </c>
      <c r="AS40" s="214">
        <v>45631</v>
      </c>
      <c r="AT40" s="222" t="s">
        <v>5999</v>
      </c>
      <c r="AU40" s="218" t="s">
        <v>17</v>
      </c>
      <c r="AV40" s="218" t="s">
        <v>17</v>
      </c>
      <c r="AW40" s="218" t="s">
        <v>17</v>
      </c>
      <c r="AX40" s="218" t="s">
        <v>17</v>
      </c>
      <c r="AY40" s="218" t="s">
        <v>5453</v>
      </c>
      <c r="AZ40" s="218" t="s">
        <v>17</v>
      </c>
      <c r="BA40" s="219">
        <v>45631</v>
      </c>
      <c r="BB40" s="221" t="s">
        <v>5998</v>
      </c>
      <c r="BC40" s="213" t="s">
        <v>17</v>
      </c>
      <c r="BD40" s="213" t="s">
        <v>17</v>
      </c>
      <c r="BE40" s="213" t="s">
        <v>17</v>
      </c>
      <c r="BF40" s="213" t="s">
        <v>17</v>
      </c>
      <c r="BG40" s="213" t="s">
        <v>5453</v>
      </c>
      <c r="BH40" s="213" t="s">
        <v>17</v>
      </c>
      <c r="BI40" s="214">
        <v>45631</v>
      </c>
      <c r="BJ40" s="222" t="s">
        <v>6002</v>
      </c>
      <c r="BK40" s="222">
        <v>1</v>
      </c>
      <c r="BL40" s="222" t="s">
        <v>6000</v>
      </c>
      <c r="BM40" s="222" t="s">
        <v>22</v>
      </c>
      <c r="BN40" s="222">
        <v>3</v>
      </c>
      <c r="BO40" s="222" t="s">
        <v>6001</v>
      </c>
      <c r="BP40" s="218" t="s">
        <v>579</v>
      </c>
      <c r="BQ40" s="223">
        <v>45631</v>
      </c>
      <c r="BR40" s="221" t="s">
        <v>6004</v>
      </c>
      <c r="BS40" s="224" t="s">
        <v>17</v>
      </c>
      <c r="BT40" s="224" t="s">
        <v>17</v>
      </c>
      <c r="BU40" s="224" t="s">
        <v>17</v>
      </c>
      <c r="BV40" s="224" t="s">
        <v>17</v>
      </c>
      <c r="BW40" s="224" t="s">
        <v>5453</v>
      </c>
      <c r="BX40" s="224" t="s">
        <v>17</v>
      </c>
      <c r="BY40" s="214">
        <v>45631</v>
      </c>
      <c r="BZ40" s="222" t="s">
        <v>6005</v>
      </c>
      <c r="CA40" s="222" t="s">
        <v>17</v>
      </c>
      <c r="CB40" s="222" t="s">
        <v>17</v>
      </c>
      <c r="CC40" s="222" t="s">
        <v>17</v>
      </c>
      <c r="CD40" s="222" t="s">
        <v>17</v>
      </c>
      <c r="CE40" s="222" t="s">
        <v>5453</v>
      </c>
      <c r="CF40" s="222" t="s">
        <v>17</v>
      </c>
      <c r="CG40" s="223">
        <v>45631</v>
      </c>
      <c r="CH40" s="221" t="s">
        <v>11435</v>
      </c>
      <c r="CI40" s="222" t="e">
        <v>#N/A</v>
      </c>
      <c r="CJ40" s="222" t="e">
        <v>#N/A</v>
      </c>
      <c r="CK40" s="222" t="e">
        <v>#N/A</v>
      </c>
      <c r="CL40" s="222" t="e">
        <v>#N/A</v>
      </c>
      <c r="CM40" s="222" t="e">
        <v>#N/A</v>
      </c>
      <c r="CN40" s="222" t="e">
        <v>#N/A</v>
      </c>
      <c r="CO40" s="225" t="e">
        <v>#N/A</v>
      </c>
      <c r="CP40" s="222" t="s">
        <v>6007</v>
      </c>
      <c r="CQ40" s="224" t="s">
        <v>17</v>
      </c>
      <c r="CR40" s="224" t="s">
        <v>17</v>
      </c>
      <c r="CS40" s="224" t="s">
        <v>17</v>
      </c>
      <c r="CT40" s="224" t="s">
        <v>17</v>
      </c>
      <c r="CU40" s="224" t="s">
        <v>5453</v>
      </c>
      <c r="CV40" s="224" t="s">
        <v>17</v>
      </c>
      <c r="CW40" s="214">
        <v>45631</v>
      </c>
      <c r="CX40" s="222" t="s">
        <v>6009</v>
      </c>
      <c r="CY40" s="218">
        <v>846000</v>
      </c>
      <c r="CZ40" s="218" t="s">
        <v>5926</v>
      </c>
      <c r="DA40" s="218" t="s">
        <v>404</v>
      </c>
      <c r="DB40" s="218">
        <v>1</v>
      </c>
      <c r="DC40" s="218" t="s">
        <v>6014</v>
      </c>
      <c r="DD40" s="218" t="s">
        <v>5993</v>
      </c>
      <c r="DE40" s="220">
        <v>45631</v>
      </c>
      <c r="DF40" s="221" t="s">
        <v>6012</v>
      </c>
      <c r="DG40" s="213">
        <v>24463000</v>
      </c>
      <c r="DH40" s="224" t="s">
        <v>6010</v>
      </c>
      <c r="DI40" s="224" t="s">
        <v>404</v>
      </c>
      <c r="DJ40" s="224">
        <v>1</v>
      </c>
      <c r="DK40" s="224" t="s">
        <v>5941</v>
      </c>
      <c r="DL40" s="224" t="s">
        <v>6011</v>
      </c>
      <c r="DM40" s="214">
        <v>45631</v>
      </c>
      <c r="DN40" s="222" t="s">
        <v>6013</v>
      </c>
      <c r="DO40" s="218">
        <v>0</v>
      </c>
      <c r="DP40" s="222" t="s">
        <v>5926</v>
      </c>
      <c r="DQ40" s="222" t="s">
        <v>404</v>
      </c>
      <c r="DR40" s="222">
        <v>1</v>
      </c>
      <c r="DS40" s="222" t="s">
        <v>5943</v>
      </c>
      <c r="DT40" s="222" t="s">
        <v>5993</v>
      </c>
      <c r="DU40" s="223">
        <v>45631</v>
      </c>
      <c r="DV40" s="221" t="s">
        <v>6015</v>
      </c>
      <c r="DW40" s="213">
        <v>846000</v>
      </c>
      <c r="DX40" s="224" t="s">
        <v>5926</v>
      </c>
      <c r="DY40" s="224" t="s">
        <v>404</v>
      </c>
      <c r="DZ40" s="224">
        <v>1</v>
      </c>
      <c r="EA40" s="224" t="s">
        <v>6014</v>
      </c>
      <c r="EB40" s="224" t="s">
        <v>5993</v>
      </c>
      <c r="EC40" s="214">
        <v>45631</v>
      </c>
      <c r="ED40" s="222" t="s">
        <v>6016</v>
      </c>
      <c r="EE40" s="218" t="s">
        <v>17</v>
      </c>
      <c r="EF40" s="222" t="s">
        <v>5926</v>
      </c>
      <c r="EG40" s="222" t="s">
        <v>22</v>
      </c>
      <c r="EH40" s="222">
        <v>3</v>
      </c>
      <c r="EI40" s="222" t="s">
        <v>5947</v>
      </c>
      <c r="EJ40" s="222" t="s">
        <v>5993</v>
      </c>
      <c r="EK40" s="223">
        <v>45631</v>
      </c>
      <c r="EL40" s="221" t="s">
        <v>6017</v>
      </c>
      <c r="EM40" s="213" t="s">
        <v>17</v>
      </c>
      <c r="EN40" s="224" t="s">
        <v>5926</v>
      </c>
      <c r="EO40" s="224" t="s">
        <v>22</v>
      </c>
      <c r="EP40" s="224">
        <v>3</v>
      </c>
      <c r="EQ40" s="224" t="s">
        <v>5947</v>
      </c>
      <c r="ER40" s="224" t="s">
        <v>5993</v>
      </c>
      <c r="ES40" s="214">
        <v>45631</v>
      </c>
      <c r="ET40" s="222" t="s">
        <v>6003</v>
      </c>
      <c r="EU40" s="222">
        <v>1</v>
      </c>
      <c r="EV40" s="222" t="s">
        <v>6000</v>
      </c>
      <c r="EW40" s="222" t="s">
        <v>22</v>
      </c>
      <c r="EX40" s="222">
        <v>3</v>
      </c>
      <c r="EY40" s="222" t="s">
        <v>6001</v>
      </c>
      <c r="EZ40" s="222" t="s">
        <v>579</v>
      </c>
      <c r="FA40" s="223">
        <v>45631</v>
      </c>
      <c r="FB40" s="221" t="s">
        <v>6019</v>
      </c>
      <c r="FC40" s="224">
        <v>2</v>
      </c>
      <c r="FD40" s="224" t="s">
        <v>5926</v>
      </c>
      <c r="FE40" s="224" t="s">
        <v>404</v>
      </c>
      <c r="FF40" s="224">
        <v>1</v>
      </c>
      <c r="FG40" s="224" t="s">
        <v>6018</v>
      </c>
      <c r="FH40" s="224" t="s">
        <v>5993</v>
      </c>
      <c r="FI40" s="214">
        <v>45631</v>
      </c>
      <c r="FJ40" s="221" t="s">
        <v>6020</v>
      </c>
      <c r="FK40" s="222" t="s">
        <v>17</v>
      </c>
      <c r="FL40" s="222" t="s">
        <v>17</v>
      </c>
      <c r="FM40" s="222" t="s">
        <v>17</v>
      </c>
      <c r="FN40" s="222" t="s">
        <v>17</v>
      </c>
      <c r="FO40" s="222" t="s">
        <v>5453</v>
      </c>
      <c r="FP40" s="218" t="s">
        <v>17</v>
      </c>
      <c r="FQ40" s="219">
        <v>45631</v>
      </c>
      <c r="FR40" s="221" t="s">
        <v>6021</v>
      </c>
      <c r="FS40" s="224" t="s">
        <v>17</v>
      </c>
      <c r="FT40" s="224" t="s">
        <v>17</v>
      </c>
      <c r="FU40" s="224" t="s">
        <v>17</v>
      </c>
      <c r="FV40" s="224" t="s">
        <v>17</v>
      </c>
      <c r="FW40" s="224" t="s">
        <v>5453</v>
      </c>
      <c r="FX40" s="224" t="s">
        <v>17</v>
      </c>
      <c r="FY40" s="214">
        <v>45631</v>
      </c>
      <c r="FZ40" s="222" t="s">
        <v>3985</v>
      </c>
      <c r="GA40" s="222">
        <v>1</v>
      </c>
      <c r="GB40" s="222" t="s">
        <v>1799</v>
      </c>
      <c r="GC40" s="222" t="s">
        <v>33</v>
      </c>
      <c r="GD40" s="222">
        <v>2</v>
      </c>
      <c r="GE40" s="222" t="s">
        <v>17</v>
      </c>
      <c r="GF40" s="222" t="s">
        <v>17</v>
      </c>
      <c r="GG40" s="223">
        <v>45602</v>
      </c>
      <c r="GH40" s="221" t="s">
        <v>3991</v>
      </c>
      <c r="GI40" s="224">
        <v>0</v>
      </c>
      <c r="GJ40" s="224" t="s">
        <v>1799</v>
      </c>
      <c r="GK40" s="224" t="s">
        <v>33</v>
      </c>
      <c r="GL40" s="224">
        <v>2</v>
      </c>
      <c r="GM40" s="224" t="s">
        <v>17</v>
      </c>
      <c r="GN40" s="224" t="s">
        <v>17</v>
      </c>
      <c r="GO40" s="214">
        <v>45602</v>
      </c>
      <c r="GP40" s="222" t="s">
        <v>3986</v>
      </c>
      <c r="GQ40" s="222">
        <v>0</v>
      </c>
      <c r="GR40" s="222" t="s">
        <v>1799</v>
      </c>
      <c r="GS40" s="222" t="s">
        <v>33</v>
      </c>
      <c r="GT40" s="222">
        <v>2</v>
      </c>
      <c r="GU40" s="222" t="s">
        <v>17</v>
      </c>
      <c r="GV40" s="222" t="s">
        <v>17</v>
      </c>
      <c r="GW40" s="223">
        <v>45602</v>
      </c>
      <c r="GX40" s="221" t="s">
        <v>3992</v>
      </c>
      <c r="GY40" s="224">
        <v>0</v>
      </c>
      <c r="GZ40" s="224" t="s">
        <v>1799</v>
      </c>
      <c r="HA40" s="224" t="s">
        <v>33</v>
      </c>
      <c r="HB40" s="224">
        <v>2</v>
      </c>
      <c r="HC40" s="224" t="s">
        <v>17</v>
      </c>
      <c r="HD40" s="224" t="s">
        <v>17</v>
      </c>
      <c r="HE40" s="214">
        <v>45602</v>
      </c>
      <c r="HF40" s="222" t="s">
        <v>3984</v>
      </c>
      <c r="HG40" s="222">
        <v>0</v>
      </c>
      <c r="HH40" s="222" t="s">
        <v>1799</v>
      </c>
      <c r="HI40" s="222" t="s">
        <v>33</v>
      </c>
      <c r="HJ40" s="222">
        <v>2</v>
      </c>
      <c r="HK40" s="222" t="s">
        <v>17</v>
      </c>
      <c r="HL40" s="222" t="s">
        <v>17</v>
      </c>
      <c r="HM40" s="223">
        <v>45602</v>
      </c>
      <c r="HN40" s="221" t="s">
        <v>3990</v>
      </c>
      <c r="HO40" s="224">
        <v>3</v>
      </c>
      <c r="HP40" s="224" t="s">
        <v>1799</v>
      </c>
      <c r="HQ40" s="224" t="s">
        <v>33</v>
      </c>
      <c r="HR40" s="224">
        <v>2</v>
      </c>
      <c r="HS40" s="224" t="s">
        <v>17</v>
      </c>
      <c r="HT40" s="224" t="s">
        <v>17</v>
      </c>
      <c r="HU40" s="214">
        <v>45602</v>
      </c>
      <c r="HV40" s="222" t="s">
        <v>3987</v>
      </c>
      <c r="HW40" s="222">
        <v>0</v>
      </c>
      <c r="HX40" s="222" t="s">
        <v>1799</v>
      </c>
      <c r="HY40" s="222" t="s">
        <v>33</v>
      </c>
      <c r="HZ40" s="222">
        <v>2</v>
      </c>
      <c r="IA40" s="222" t="s">
        <v>17</v>
      </c>
      <c r="IB40" s="222" t="s">
        <v>17</v>
      </c>
      <c r="IC40" s="223">
        <v>45602</v>
      </c>
      <c r="ID40" s="221" t="s">
        <v>3989</v>
      </c>
      <c r="IE40" s="224">
        <v>3</v>
      </c>
      <c r="IF40" s="224" t="s">
        <v>1799</v>
      </c>
      <c r="IG40" s="224" t="s">
        <v>33</v>
      </c>
      <c r="IH40" s="224">
        <v>2</v>
      </c>
      <c r="II40" s="224" t="s">
        <v>17</v>
      </c>
      <c r="IJ40" s="224" t="s">
        <v>17</v>
      </c>
      <c r="IK40" s="214">
        <v>45602</v>
      </c>
      <c r="IL40" s="222" t="s">
        <v>3988</v>
      </c>
      <c r="IM40" s="222">
        <v>0</v>
      </c>
      <c r="IN40" s="222" t="s">
        <v>1799</v>
      </c>
      <c r="IO40" s="222" t="s">
        <v>33</v>
      </c>
      <c r="IP40" s="222">
        <v>2</v>
      </c>
      <c r="IQ40" s="222" t="s">
        <v>17</v>
      </c>
      <c r="IR40" s="222" t="s">
        <v>17</v>
      </c>
      <c r="IS40" s="223">
        <v>45602</v>
      </c>
    </row>
    <row r="41" spans="1:253" s="11" customFormat="1" ht="13.25" customHeight="1" x14ac:dyDescent="0.25">
      <c r="A41" s="11" t="s">
        <v>4959</v>
      </c>
      <c r="B41" s="11" t="s">
        <v>10872</v>
      </c>
      <c r="C41" s="11" t="s">
        <v>4960</v>
      </c>
      <c r="D41" s="11" t="s">
        <v>4961</v>
      </c>
      <c r="E41" s="11" t="s">
        <v>10178</v>
      </c>
      <c r="F41" s="11" t="s">
        <v>7364</v>
      </c>
      <c r="G41" s="212">
        <v>3749000</v>
      </c>
      <c r="H41" s="213" t="s">
        <v>7361</v>
      </c>
      <c r="I41" s="213" t="s">
        <v>22</v>
      </c>
      <c r="J41" s="213">
        <v>3</v>
      </c>
      <c r="K41" s="213" t="s">
        <v>7363</v>
      </c>
      <c r="L41" s="213" t="s">
        <v>7362</v>
      </c>
      <c r="M41" s="214">
        <v>45645</v>
      </c>
      <c r="N41" s="221" t="s">
        <v>7368</v>
      </c>
      <c r="O41" s="216">
        <v>121041</v>
      </c>
      <c r="P41" s="216" t="s">
        <v>7365</v>
      </c>
      <c r="Q41" s="216" t="s">
        <v>723</v>
      </c>
      <c r="R41" s="216">
        <v>2</v>
      </c>
      <c r="S41" s="216" t="s">
        <v>7367</v>
      </c>
      <c r="T41" s="216" t="s">
        <v>7366</v>
      </c>
      <c r="U41" s="217">
        <v>45645</v>
      </c>
      <c r="V41" s="221" t="s">
        <v>7370</v>
      </c>
      <c r="W41" s="213">
        <v>3749000</v>
      </c>
      <c r="X41" s="213" t="s">
        <v>7361</v>
      </c>
      <c r="Y41" s="213" t="s">
        <v>22</v>
      </c>
      <c r="Z41" s="213">
        <v>3</v>
      </c>
      <c r="AA41" s="213" t="s">
        <v>7369</v>
      </c>
      <c r="AB41" s="213" t="s">
        <v>7362</v>
      </c>
      <c r="AC41" s="214">
        <v>45645</v>
      </c>
      <c r="AD41" s="221" t="s">
        <v>7374</v>
      </c>
      <c r="AE41" s="218">
        <v>1100000</v>
      </c>
      <c r="AF41" s="218" t="s">
        <v>7371</v>
      </c>
      <c r="AG41" s="218" t="s">
        <v>22</v>
      </c>
      <c r="AH41" s="218">
        <v>3</v>
      </c>
      <c r="AI41" s="218" t="s">
        <v>7373</v>
      </c>
      <c r="AJ41" s="218" t="s">
        <v>7372</v>
      </c>
      <c r="AK41" s="219">
        <v>45645</v>
      </c>
      <c r="AL41" s="221" t="s">
        <v>7378</v>
      </c>
      <c r="AM41" s="213">
        <v>692000</v>
      </c>
      <c r="AN41" s="213" t="s">
        <v>7375</v>
      </c>
      <c r="AO41" s="213" t="s">
        <v>22</v>
      </c>
      <c r="AP41" s="213">
        <v>3</v>
      </c>
      <c r="AQ41" s="213" t="s">
        <v>7377</v>
      </c>
      <c r="AR41" s="213" t="s">
        <v>7376</v>
      </c>
      <c r="AS41" s="214">
        <v>45645</v>
      </c>
      <c r="AT41" s="222" t="s">
        <v>7380</v>
      </c>
      <c r="AU41" s="218">
        <v>0</v>
      </c>
      <c r="AV41" s="218" t="s">
        <v>424</v>
      </c>
      <c r="AW41" s="218" t="s">
        <v>17</v>
      </c>
      <c r="AX41" s="218" t="s">
        <v>17</v>
      </c>
      <c r="AY41" s="218" t="s">
        <v>7379</v>
      </c>
      <c r="AZ41" s="218" t="s">
        <v>424</v>
      </c>
      <c r="BA41" s="219">
        <v>45645</v>
      </c>
      <c r="BB41" s="221" t="s">
        <v>7406</v>
      </c>
      <c r="BC41" s="213" t="s">
        <v>17</v>
      </c>
      <c r="BD41" s="213" t="s">
        <v>17</v>
      </c>
      <c r="BE41" s="213" t="s">
        <v>17</v>
      </c>
      <c r="BF41" s="213" t="s">
        <v>17</v>
      </c>
      <c r="BG41" s="213" t="s">
        <v>7405</v>
      </c>
      <c r="BH41" s="213" t="s">
        <v>17</v>
      </c>
      <c r="BI41" s="214">
        <v>45645</v>
      </c>
      <c r="BJ41" s="222" t="s">
        <v>7383</v>
      </c>
      <c r="BK41" s="222">
        <v>0</v>
      </c>
      <c r="BL41" s="222" t="s">
        <v>7381</v>
      </c>
      <c r="BM41" s="222" t="s">
        <v>22</v>
      </c>
      <c r="BN41" s="222">
        <v>3</v>
      </c>
      <c r="BO41" s="222" t="s">
        <v>7382</v>
      </c>
      <c r="BP41" s="218" t="s">
        <v>3328</v>
      </c>
      <c r="BQ41" s="223">
        <v>45645</v>
      </c>
      <c r="BR41" s="221" t="s">
        <v>7407</v>
      </c>
      <c r="BS41" s="224" t="s">
        <v>17</v>
      </c>
      <c r="BT41" s="224" t="s">
        <v>17</v>
      </c>
      <c r="BU41" s="224" t="s">
        <v>17</v>
      </c>
      <c r="BV41" s="224" t="s">
        <v>17</v>
      </c>
      <c r="BW41" s="224" t="s">
        <v>7402</v>
      </c>
      <c r="BX41" s="224" t="s">
        <v>17</v>
      </c>
      <c r="BY41" s="214">
        <v>45645</v>
      </c>
      <c r="BZ41" s="222" t="s">
        <v>7408</v>
      </c>
      <c r="CA41" s="222" t="s">
        <v>17</v>
      </c>
      <c r="CB41" s="222" t="s">
        <v>17</v>
      </c>
      <c r="CC41" s="222" t="s">
        <v>17</v>
      </c>
      <c r="CD41" s="222" t="s">
        <v>17</v>
      </c>
      <c r="CE41" s="222" t="s">
        <v>7402</v>
      </c>
      <c r="CF41" s="222" t="s">
        <v>17</v>
      </c>
      <c r="CG41" s="223">
        <v>45645</v>
      </c>
      <c r="CH41" s="221" t="s">
        <v>11436</v>
      </c>
      <c r="CI41" s="222" t="e">
        <v>#N/A</v>
      </c>
      <c r="CJ41" s="222" t="e">
        <v>#N/A</v>
      </c>
      <c r="CK41" s="222" t="e">
        <v>#N/A</v>
      </c>
      <c r="CL41" s="222" t="e">
        <v>#N/A</v>
      </c>
      <c r="CM41" s="222" t="e">
        <v>#N/A</v>
      </c>
      <c r="CN41" s="222" t="e">
        <v>#N/A</v>
      </c>
      <c r="CO41" s="225" t="e">
        <v>#N/A</v>
      </c>
      <c r="CP41" s="222" t="s">
        <v>7410</v>
      </c>
      <c r="CQ41" s="224" t="s">
        <v>17</v>
      </c>
      <c r="CR41" s="224" t="s">
        <v>17</v>
      </c>
      <c r="CS41" s="224" t="s">
        <v>17</v>
      </c>
      <c r="CT41" s="224" t="s">
        <v>17</v>
      </c>
      <c r="CU41" s="224" t="s">
        <v>7402</v>
      </c>
      <c r="CV41" s="224" t="s">
        <v>17</v>
      </c>
      <c r="CW41" s="214">
        <v>45645</v>
      </c>
      <c r="CX41" s="222" t="s">
        <v>7387</v>
      </c>
      <c r="CY41" s="218">
        <v>1100000</v>
      </c>
      <c r="CZ41" s="218" t="s">
        <v>7371</v>
      </c>
      <c r="DA41" s="218" t="s">
        <v>22</v>
      </c>
      <c r="DB41" s="218">
        <v>3</v>
      </c>
      <c r="DC41" s="218" t="s">
        <v>7394</v>
      </c>
      <c r="DD41" s="218" t="s">
        <v>7372</v>
      </c>
      <c r="DE41" s="220">
        <v>45645</v>
      </c>
      <c r="DF41" s="221" t="s">
        <v>7391</v>
      </c>
      <c r="DG41" s="213">
        <v>2649000</v>
      </c>
      <c r="DH41" s="224" t="s">
        <v>7388</v>
      </c>
      <c r="DI41" s="224" t="s">
        <v>723</v>
      </c>
      <c r="DJ41" s="224">
        <v>2</v>
      </c>
      <c r="DK41" s="224" t="s">
        <v>7390</v>
      </c>
      <c r="DL41" s="224" t="s">
        <v>7389</v>
      </c>
      <c r="DM41" s="214">
        <v>45645</v>
      </c>
      <c r="DN41" s="222" t="s">
        <v>7393</v>
      </c>
      <c r="DO41" s="218">
        <v>0</v>
      </c>
      <c r="DP41" s="222" t="s">
        <v>7371</v>
      </c>
      <c r="DQ41" s="222" t="s">
        <v>723</v>
      </c>
      <c r="DR41" s="222">
        <v>2</v>
      </c>
      <c r="DS41" s="222" t="s">
        <v>7392</v>
      </c>
      <c r="DT41" s="222" t="s">
        <v>7372</v>
      </c>
      <c r="DU41" s="223">
        <v>45645</v>
      </c>
      <c r="DV41" s="221" t="s">
        <v>7395</v>
      </c>
      <c r="DW41" s="213">
        <v>1100000</v>
      </c>
      <c r="DX41" s="224" t="s">
        <v>7371</v>
      </c>
      <c r="DY41" s="224" t="s">
        <v>22</v>
      </c>
      <c r="DZ41" s="224">
        <v>3</v>
      </c>
      <c r="EA41" s="224" t="s">
        <v>7394</v>
      </c>
      <c r="EB41" s="224" t="s">
        <v>7372</v>
      </c>
      <c r="EC41" s="214">
        <v>45645</v>
      </c>
      <c r="ED41" s="222" t="s">
        <v>7397</v>
      </c>
      <c r="EE41" s="218" t="s">
        <v>17</v>
      </c>
      <c r="EF41" s="222" t="s">
        <v>424</v>
      </c>
      <c r="EG41" s="222" t="s">
        <v>17</v>
      </c>
      <c r="EH41" s="222" t="s">
        <v>17</v>
      </c>
      <c r="EI41" s="222" t="s">
        <v>7396</v>
      </c>
      <c r="EJ41" s="222" t="s">
        <v>424</v>
      </c>
      <c r="EK41" s="223">
        <v>45645</v>
      </c>
      <c r="EL41" s="221" t="s">
        <v>7399</v>
      </c>
      <c r="EM41" s="213" t="s">
        <v>17</v>
      </c>
      <c r="EN41" s="224" t="s">
        <v>424</v>
      </c>
      <c r="EO41" s="224" t="s">
        <v>17</v>
      </c>
      <c r="EP41" s="224" t="s">
        <v>17</v>
      </c>
      <c r="EQ41" s="224" t="s">
        <v>7398</v>
      </c>
      <c r="ER41" s="224" t="s">
        <v>424</v>
      </c>
      <c r="ES41" s="214">
        <v>45645</v>
      </c>
      <c r="ET41" s="222" t="s">
        <v>7385</v>
      </c>
      <c r="EU41" s="222">
        <v>0</v>
      </c>
      <c r="EV41" s="222" t="s">
        <v>7381</v>
      </c>
      <c r="EW41" s="222" t="s">
        <v>22</v>
      </c>
      <c r="EX41" s="222">
        <v>3</v>
      </c>
      <c r="EY41" s="222" t="s">
        <v>7384</v>
      </c>
      <c r="EZ41" s="222" t="s">
        <v>3328</v>
      </c>
      <c r="FA41" s="223">
        <v>45645</v>
      </c>
      <c r="FB41" s="221" t="s">
        <v>7401</v>
      </c>
      <c r="FC41" s="224">
        <v>2</v>
      </c>
      <c r="FD41" s="224" t="s">
        <v>7375</v>
      </c>
      <c r="FE41" s="224" t="s">
        <v>723</v>
      </c>
      <c r="FF41" s="224">
        <v>2</v>
      </c>
      <c r="FG41" s="224" t="s">
        <v>7400</v>
      </c>
      <c r="FH41" s="224" t="s">
        <v>7376</v>
      </c>
      <c r="FI41" s="214">
        <v>45645</v>
      </c>
      <c r="FJ41" s="221" t="s">
        <v>7403</v>
      </c>
      <c r="FK41" s="222" t="s">
        <v>17</v>
      </c>
      <c r="FL41" s="222" t="s">
        <v>17</v>
      </c>
      <c r="FM41" s="222" t="s">
        <v>17</v>
      </c>
      <c r="FN41" s="222" t="s">
        <v>17</v>
      </c>
      <c r="FO41" s="222" t="s">
        <v>7402</v>
      </c>
      <c r="FP41" s="218" t="s">
        <v>17</v>
      </c>
      <c r="FQ41" s="219">
        <v>45645</v>
      </c>
      <c r="FR41" s="221" t="s">
        <v>7404</v>
      </c>
      <c r="FS41" s="224" t="s">
        <v>17</v>
      </c>
      <c r="FT41" s="224" t="s">
        <v>17</v>
      </c>
      <c r="FU41" s="224" t="s">
        <v>17</v>
      </c>
      <c r="FV41" s="224" t="s">
        <v>17</v>
      </c>
      <c r="FW41" s="224" t="s">
        <v>7402</v>
      </c>
      <c r="FX41" s="224" t="s">
        <v>17</v>
      </c>
      <c r="FY41" s="214">
        <v>45645</v>
      </c>
      <c r="FZ41" s="222" t="s">
        <v>4963</v>
      </c>
      <c r="GA41" s="222">
        <v>1</v>
      </c>
      <c r="GB41" s="222" t="s">
        <v>1799</v>
      </c>
      <c r="GC41" s="222" t="s">
        <v>33</v>
      </c>
      <c r="GD41" s="222">
        <v>2</v>
      </c>
      <c r="GE41" s="222" t="s">
        <v>17</v>
      </c>
      <c r="GF41" s="222" t="s">
        <v>17</v>
      </c>
      <c r="GG41" s="223">
        <v>45611</v>
      </c>
      <c r="GH41" s="221" t="s">
        <v>4969</v>
      </c>
      <c r="GI41" s="224">
        <v>1</v>
      </c>
      <c r="GJ41" s="224" t="s">
        <v>1799</v>
      </c>
      <c r="GK41" s="224" t="s">
        <v>33</v>
      </c>
      <c r="GL41" s="224">
        <v>2</v>
      </c>
      <c r="GM41" s="224" t="s">
        <v>17</v>
      </c>
      <c r="GN41" s="224" t="s">
        <v>17</v>
      </c>
      <c r="GO41" s="214">
        <v>45611</v>
      </c>
      <c r="GP41" s="222" t="s">
        <v>4964</v>
      </c>
      <c r="GQ41" s="222">
        <v>2</v>
      </c>
      <c r="GR41" s="222" t="s">
        <v>1799</v>
      </c>
      <c r="GS41" s="222" t="s">
        <v>33</v>
      </c>
      <c r="GT41" s="222">
        <v>2</v>
      </c>
      <c r="GU41" s="222" t="s">
        <v>17</v>
      </c>
      <c r="GV41" s="222" t="s">
        <v>17</v>
      </c>
      <c r="GW41" s="223">
        <v>45611</v>
      </c>
      <c r="GX41" s="221" t="s">
        <v>4970</v>
      </c>
      <c r="GY41" s="224">
        <v>0</v>
      </c>
      <c r="GZ41" s="224" t="s">
        <v>1799</v>
      </c>
      <c r="HA41" s="224" t="s">
        <v>33</v>
      </c>
      <c r="HB41" s="224">
        <v>2</v>
      </c>
      <c r="HC41" s="224" t="s">
        <v>17</v>
      </c>
      <c r="HD41" s="224" t="s">
        <v>17</v>
      </c>
      <c r="HE41" s="214">
        <v>45611</v>
      </c>
      <c r="HF41" s="222" t="s">
        <v>4962</v>
      </c>
      <c r="HG41" s="222">
        <v>0</v>
      </c>
      <c r="HH41" s="222" t="s">
        <v>1799</v>
      </c>
      <c r="HI41" s="222" t="s">
        <v>33</v>
      </c>
      <c r="HJ41" s="222">
        <v>2</v>
      </c>
      <c r="HK41" s="222" t="s">
        <v>17</v>
      </c>
      <c r="HL41" s="222" t="s">
        <v>17</v>
      </c>
      <c r="HM41" s="223">
        <v>45611</v>
      </c>
      <c r="HN41" s="221" t="s">
        <v>4968</v>
      </c>
      <c r="HO41" s="224">
        <v>2</v>
      </c>
      <c r="HP41" s="224" t="s">
        <v>1799</v>
      </c>
      <c r="HQ41" s="224" t="s">
        <v>33</v>
      </c>
      <c r="HR41" s="224">
        <v>2</v>
      </c>
      <c r="HS41" s="224" t="s">
        <v>17</v>
      </c>
      <c r="HT41" s="224" t="s">
        <v>17</v>
      </c>
      <c r="HU41" s="214">
        <v>45611</v>
      </c>
      <c r="HV41" s="222" t="s">
        <v>4965</v>
      </c>
      <c r="HW41" s="222">
        <v>0</v>
      </c>
      <c r="HX41" s="222" t="s">
        <v>1799</v>
      </c>
      <c r="HY41" s="222" t="s">
        <v>33</v>
      </c>
      <c r="HZ41" s="222">
        <v>2</v>
      </c>
      <c r="IA41" s="222" t="s">
        <v>17</v>
      </c>
      <c r="IB41" s="222" t="s">
        <v>17</v>
      </c>
      <c r="IC41" s="223">
        <v>45611</v>
      </c>
      <c r="ID41" s="221" t="s">
        <v>4967</v>
      </c>
      <c r="IE41" s="224">
        <v>2</v>
      </c>
      <c r="IF41" s="224" t="s">
        <v>1799</v>
      </c>
      <c r="IG41" s="224" t="s">
        <v>33</v>
      </c>
      <c r="IH41" s="224">
        <v>2</v>
      </c>
      <c r="II41" s="224" t="s">
        <v>17</v>
      </c>
      <c r="IJ41" s="224" t="s">
        <v>17</v>
      </c>
      <c r="IK41" s="214">
        <v>45611</v>
      </c>
      <c r="IL41" s="222" t="s">
        <v>4966</v>
      </c>
      <c r="IM41" s="222">
        <v>2</v>
      </c>
      <c r="IN41" s="222" t="s">
        <v>1799</v>
      </c>
      <c r="IO41" s="222" t="s">
        <v>33</v>
      </c>
      <c r="IP41" s="222">
        <v>2</v>
      </c>
      <c r="IQ41" s="222" t="s">
        <v>17</v>
      </c>
      <c r="IR41" s="222" t="s">
        <v>17</v>
      </c>
      <c r="IS41" s="223">
        <v>45611</v>
      </c>
    </row>
    <row r="42" spans="1:253" s="11" customFormat="1" ht="13.25" customHeight="1" x14ac:dyDescent="0.25">
      <c r="A42" s="11" t="s">
        <v>4098</v>
      </c>
      <c r="B42" s="11" t="s">
        <v>10812</v>
      </c>
      <c r="C42" s="11" t="s">
        <v>4099</v>
      </c>
      <c r="D42" s="11" t="s">
        <v>4100</v>
      </c>
      <c r="E42" s="11" t="s">
        <v>10181</v>
      </c>
      <c r="F42" s="11" t="s">
        <v>6061</v>
      </c>
      <c r="G42" s="212">
        <v>47903000</v>
      </c>
      <c r="H42" s="213" t="s">
        <v>6058</v>
      </c>
      <c r="I42" s="213" t="s">
        <v>404</v>
      </c>
      <c r="J42" s="213">
        <v>1</v>
      </c>
      <c r="K42" s="213" t="s">
        <v>6060</v>
      </c>
      <c r="L42" s="213" t="s">
        <v>6059</v>
      </c>
      <c r="M42" s="214">
        <v>45631</v>
      </c>
      <c r="N42" s="221" t="s">
        <v>6064</v>
      </c>
      <c r="O42" s="216">
        <v>100037</v>
      </c>
      <c r="P42" s="216" t="s">
        <v>5919</v>
      </c>
      <c r="Q42" s="216" t="s">
        <v>404</v>
      </c>
      <c r="R42" s="216">
        <v>1</v>
      </c>
      <c r="S42" s="216" t="s">
        <v>6063</v>
      </c>
      <c r="T42" s="216" t="s">
        <v>6062</v>
      </c>
      <c r="U42" s="217">
        <v>45631</v>
      </c>
      <c r="V42" s="221" t="s">
        <v>6066</v>
      </c>
      <c r="W42" s="213">
        <v>12007000</v>
      </c>
      <c r="X42" s="213" t="s">
        <v>5919</v>
      </c>
      <c r="Y42" s="213" t="s">
        <v>723</v>
      </c>
      <c r="Z42" s="213">
        <v>2</v>
      </c>
      <c r="AA42" s="213" t="s">
        <v>6065</v>
      </c>
      <c r="AB42" s="213" t="s">
        <v>6062</v>
      </c>
      <c r="AC42" s="214">
        <v>45631</v>
      </c>
      <c r="AD42" s="221" t="s">
        <v>6069</v>
      </c>
      <c r="AE42" s="218">
        <v>113000</v>
      </c>
      <c r="AF42" s="218" t="s">
        <v>5926</v>
      </c>
      <c r="AG42" s="218" t="s">
        <v>22</v>
      </c>
      <c r="AH42" s="218">
        <v>3</v>
      </c>
      <c r="AI42" s="218" t="s">
        <v>6068</v>
      </c>
      <c r="AJ42" s="218" t="s">
        <v>6067</v>
      </c>
      <c r="AK42" s="219">
        <v>45631</v>
      </c>
      <c r="AL42" s="221" t="s">
        <v>6071</v>
      </c>
      <c r="AM42" s="213">
        <v>113000</v>
      </c>
      <c r="AN42" s="213" t="s">
        <v>5926</v>
      </c>
      <c r="AO42" s="213" t="s">
        <v>404</v>
      </c>
      <c r="AP42" s="213">
        <v>1</v>
      </c>
      <c r="AQ42" s="213" t="s">
        <v>6070</v>
      </c>
      <c r="AR42" s="213" t="s">
        <v>6067</v>
      </c>
      <c r="AS42" s="214">
        <v>45631</v>
      </c>
      <c r="AT42" s="222" t="s">
        <v>6073</v>
      </c>
      <c r="AU42" s="218" t="s">
        <v>17</v>
      </c>
      <c r="AV42" s="218" t="s">
        <v>17</v>
      </c>
      <c r="AW42" s="218" t="s">
        <v>17</v>
      </c>
      <c r="AX42" s="218" t="s">
        <v>17</v>
      </c>
      <c r="AY42" s="218" t="s">
        <v>5453</v>
      </c>
      <c r="AZ42" s="218" t="s">
        <v>17</v>
      </c>
      <c r="BA42" s="219">
        <v>45631</v>
      </c>
      <c r="BB42" s="221" t="s">
        <v>6072</v>
      </c>
      <c r="BC42" s="213" t="s">
        <v>17</v>
      </c>
      <c r="BD42" s="213" t="s">
        <v>17</v>
      </c>
      <c r="BE42" s="213" t="s">
        <v>17</v>
      </c>
      <c r="BF42" s="213" t="s">
        <v>17</v>
      </c>
      <c r="BG42" s="213" t="s">
        <v>5453</v>
      </c>
      <c r="BH42" s="213" t="s">
        <v>17</v>
      </c>
      <c r="BI42" s="214">
        <v>45631</v>
      </c>
      <c r="BJ42" s="222" t="s">
        <v>6076</v>
      </c>
      <c r="BK42" s="222">
        <v>118</v>
      </c>
      <c r="BL42" s="222" t="s">
        <v>6074</v>
      </c>
      <c r="BM42" s="222" t="s">
        <v>22</v>
      </c>
      <c r="BN42" s="222">
        <v>3</v>
      </c>
      <c r="BO42" s="222" t="s">
        <v>6075</v>
      </c>
      <c r="BP42" s="218" t="s">
        <v>5933</v>
      </c>
      <c r="BQ42" s="223">
        <v>45631</v>
      </c>
      <c r="BR42" s="221" t="s">
        <v>6078</v>
      </c>
      <c r="BS42" s="224" t="s">
        <v>17</v>
      </c>
      <c r="BT42" s="224" t="s">
        <v>17</v>
      </c>
      <c r="BU42" s="224" t="s">
        <v>17</v>
      </c>
      <c r="BV42" s="224" t="s">
        <v>17</v>
      </c>
      <c r="BW42" s="224" t="s">
        <v>5453</v>
      </c>
      <c r="BX42" s="224" t="s">
        <v>17</v>
      </c>
      <c r="BY42" s="214">
        <v>45631</v>
      </c>
      <c r="BZ42" s="222" t="s">
        <v>6079</v>
      </c>
      <c r="CA42" s="222" t="s">
        <v>17</v>
      </c>
      <c r="CB42" s="222" t="s">
        <v>17</v>
      </c>
      <c r="CC42" s="222" t="s">
        <v>17</v>
      </c>
      <c r="CD42" s="222" t="s">
        <v>17</v>
      </c>
      <c r="CE42" s="222" t="s">
        <v>5453</v>
      </c>
      <c r="CF42" s="222" t="s">
        <v>17</v>
      </c>
      <c r="CG42" s="223">
        <v>45631</v>
      </c>
      <c r="CH42" s="221" t="s">
        <v>11437</v>
      </c>
      <c r="CI42" s="222" t="e">
        <v>#N/A</v>
      </c>
      <c r="CJ42" s="222" t="e">
        <v>#N/A</v>
      </c>
      <c r="CK42" s="222" t="e">
        <v>#N/A</v>
      </c>
      <c r="CL42" s="222" t="e">
        <v>#N/A</v>
      </c>
      <c r="CM42" s="222" t="e">
        <v>#N/A</v>
      </c>
      <c r="CN42" s="222" t="e">
        <v>#N/A</v>
      </c>
      <c r="CO42" s="225" t="e">
        <v>#N/A</v>
      </c>
      <c r="CP42" s="222" t="s">
        <v>6081</v>
      </c>
      <c r="CQ42" s="224" t="s">
        <v>17</v>
      </c>
      <c r="CR42" s="224" t="s">
        <v>17</v>
      </c>
      <c r="CS42" s="224" t="s">
        <v>17</v>
      </c>
      <c r="CT42" s="224" t="s">
        <v>17</v>
      </c>
      <c r="CU42" s="224" t="s">
        <v>5453</v>
      </c>
      <c r="CV42" s="224" t="s">
        <v>17</v>
      </c>
      <c r="CW42" s="214">
        <v>45631</v>
      </c>
      <c r="CX42" s="222" t="s">
        <v>6083</v>
      </c>
      <c r="CY42" s="218">
        <v>113000</v>
      </c>
      <c r="CZ42" s="218" t="s">
        <v>5926</v>
      </c>
      <c r="DA42" s="218" t="s">
        <v>404</v>
      </c>
      <c r="DB42" s="218">
        <v>1</v>
      </c>
      <c r="DC42" s="218" t="s">
        <v>6086</v>
      </c>
      <c r="DD42" s="218" t="s">
        <v>6067</v>
      </c>
      <c r="DE42" s="220">
        <v>45631</v>
      </c>
      <c r="DF42" s="221" t="s">
        <v>6084</v>
      </c>
      <c r="DG42" s="213">
        <v>11894000</v>
      </c>
      <c r="DH42" s="224" t="s">
        <v>5919</v>
      </c>
      <c r="DI42" s="224" t="s">
        <v>404</v>
      </c>
      <c r="DJ42" s="224">
        <v>1</v>
      </c>
      <c r="DK42" s="224" t="s">
        <v>5941</v>
      </c>
      <c r="DL42" s="224" t="s">
        <v>6062</v>
      </c>
      <c r="DM42" s="214">
        <v>45631</v>
      </c>
      <c r="DN42" s="222" t="s">
        <v>6085</v>
      </c>
      <c r="DO42" s="218">
        <v>0</v>
      </c>
      <c r="DP42" s="222" t="s">
        <v>5926</v>
      </c>
      <c r="DQ42" s="222" t="s">
        <v>404</v>
      </c>
      <c r="DR42" s="222">
        <v>1</v>
      </c>
      <c r="DS42" s="222" t="s">
        <v>5943</v>
      </c>
      <c r="DT42" s="222" t="s">
        <v>6067</v>
      </c>
      <c r="DU42" s="223">
        <v>45631</v>
      </c>
      <c r="DV42" s="221" t="s">
        <v>6087</v>
      </c>
      <c r="DW42" s="213">
        <v>113000</v>
      </c>
      <c r="DX42" s="224" t="s">
        <v>5926</v>
      </c>
      <c r="DY42" s="224" t="s">
        <v>404</v>
      </c>
      <c r="DZ42" s="224">
        <v>1</v>
      </c>
      <c r="EA42" s="224" t="s">
        <v>6086</v>
      </c>
      <c r="EB42" s="224" t="s">
        <v>6067</v>
      </c>
      <c r="EC42" s="214">
        <v>45631</v>
      </c>
      <c r="ED42" s="222" t="s">
        <v>6088</v>
      </c>
      <c r="EE42" s="218" t="s">
        <v>17</v>
      </c>
      <c r="EF42" s="222" t="s">
        <v>5926</v>
      </c>
      <c r="EG42" s="222" t="s">
        <v>22</v>
      </c>
      <c r="EH42" s="222">
        <v>3</v>
      </c>
      <c r="EI42" s="222" t="s">
        <v>5947</v>
      </c>
      <c r="EJ42" s="222" t="s">
        <v>6067</v>
      </c>
      <c r="EK42" s="223">
        <v>45631</v>
      </c>
      <c r="EL42" s="221" t="s">
        <v>6089</v>
      </c>
      <c r="EM42" s="213" t="s">
        <v>17</v>
      </c>
      <c r="EN42" s="224" t="s">
        <v>5926</v>
      </c>
      <c r="EO42" s="224" t="s">
        <v>22</v>
      </c>
      <c r="EP42" s="224">
        <v>3</v>
      </c>
      <c r="EQ42" s="224" t="s">
        <v>5947</v>
      </c>
      <c r="ER42" s="224" t="s">
        <v>6067</v>
      </c>
      <c r="ES42" s="214">
        <v>45631</v>
      </c>
      <c r="ET42" s="222" t="s">
        <v>6077</v>
      </c>
      <c r="EU42" s="222">
        <v>118</v>
      </c>
      <c r="EV42" s="222" t="s">
        <v>6074</v>
      </c>
      <c r="EW42" s="222" t="s">
        <v>22</v>
      </c>
      <c r="EX42" s="222">
        <v>3</v>
      </c>
      <c r="EY42" s="222" t="s">
        <v>6075</v>
      </c>
      <c r="EZ42" s="222" t="s">
        <v>5933</v>
      </c>
      <c r="FA42" s="223">
        <v>45631</v>
      </c>
      <c r="FB42" s="221" t="s">
        <v>6090</v>
      </c>
      <c r="FC42" s="224">
        <v>2</v>
      </c>
      <c r="FD42" s="224" t="s">
        <v>5926</v>
      </c>
      <c r="FE42" s="224" t="s">
        <v>404</v>
      </c>
      <c r="FF42" s="224">
        <v>1</v>
      </c>
      <c r="FG42" s="224" t="s">
        <v>6054</v>
      </c>
      <c r="FH42" s="224" t="s">
        <v>6067</v>
      </c>
      <c r="FI42" s="214">
        <v>45631</v>
      </c>
      <c r="FJ42" s="221" t="s">
        <v>6091</v>
      </c>
      <c r="FK42" s="222" t="s">
        <v>17</v>
      </c>
      <c r="FL42" s="222" t="s">
        <v>17</v>
      </c>
      <c r="FM42" s="222" t="s">
        <v>17</v>
      </c>
      <c r="FN42" s="222" t="s">
        <v>17</v>
      </c>
      <c r="FO42" s="222" t="s">
        <v>5453</v>
      </c>
      <c r="FP42" s="218" t="s">
        <v>17</v>
      </c>
      <c r="FQ42" s="219">
        <v>45631</v>
      </c>
      <c r="FR42" s="221" t="s">
        <v>6092</v>
      </c>
      <c r="FS42" s="224" t="s">
        <v>17</v>
      </c>
      <c r="FT42" s="224" t="s">
        <v>17</v>
      </c>
      <c r="FU42" s="224" t="s">
        <v>17</v>
      </c>
      <c r="FV42" s="224" t="s">
        <v>17</v>
      </c>
      <c r="FW42" s="224" t="s">
        <v>5453</v>
      </c>
      <c r="FX42" s="224" t="s">
        <v>17</v>
      </c>
      <c r="FY42" s="214">
        <v>45631</v>
      </c>
      <c r="FZ42" s="222" t="s">
        <v>4102</v>
      </c>
      <c r="GA42" s="222">
        <v>0</v>
      </c>
      <c r="GB42" s="222" t="s">
        <v>1799</v>
      </c>
      <c r="GC42" s="222" t="s">
        <v>33</v>
      </c>
      <c r="GD42" s="222">
        <v>2</v>
      </c>
      <c r="GE42" s="222" t="s">
        <v>17</v>
      </c>
      <c r="GF42" s="222" t="s">
        <v>17</v>
      </c>
      <c r="GG42" s="223">
        <v>45604</v>
      </c>
      <c r="GH42" s="221" t="s">
        <v>4108</v>
      </c>
      <c r="GI42" s="224">
        <v>0</v>
      </c>
      <c r="GJ42" s="224" t="s">
        <v>1799</v>
      </c>
      <c r="GK42" s="224" t="s">
        <v>33</v>
      </c>
      <c r="GL42" s="224">
        <v>2</v>
      </c>
      <c r="GM42" s="224" t="s">
        <v>17</v>
      </c>
      <c r="GN42" s="224" t="s">
        <v>17</v>
      </c>
      <c r="GO42" s="214">
        <v>45604</v>
      </c>
      <c r="GP42" s="222" t="s">
        <v>4103</v>
      </c>
      <c r="GQ42" s="222">
        <v>0</v>
      </c>
      <c r="GR42" s="222" t="s">
        <v>1799</v>
      </c>
      <c r="GS42" s="222" t="s">
        <v>33</v>
      </c>
      <c r="GT42" s="222">
        <v>2</v>
      </c>
      <c r="GU42" s="222" t="s">
        <v>17</v>
      </c>
      <c r="GV42" s="222" t="s">
        <v>17</v>
      </c>
      <c r="GW42" s="223">
        <v>45604</v>
      </c>
      <c r="GX42" s="221" t="s">
        <v>4109</v>
      </c>
      <c r="GY42" s="224">
        <v>0</v>
      </c>
      <c r="GZ42" s="224" t="s">
        <v>1799</v>
      </c>
      <c r="HA42" s="224" t="s">
        <v>33</v>
      </c>
      <c r="HB42" s="224">
        <v>2</v>
      </c>
      <c r="HC42" s="224" t="s">
        <v>17</v>
      </c>
      <c r="HD42" s="224" t="s">
        <v>17</v>
      </c>
      <c r="HE42" s="214">
        <v>45604</v>
      </c>
      <c r="HF42" s="222" t="s">
        <v>4101</v>
      </c>
      <c r="HG42" s="222">
        <v>0</v>
      </c>
      <c r="HH42" s="222" t="s">
        <v>1799</v>
      </c>
      <c r="HI42" s="222" t="s">
        <v>33</v>
      </c>
      <c r="HJ42" s="222">
        <v>2</v>
      </c>
      <c r="HK42" s="222" t="s">
        <v>17</v>
      </c>
      <c r="HL42" s="222" t="s">
        <v>17</v>
      </c>
      <c r="HM42" s="223">
        <v>45604</v>
      </c>
      <c r="HN42" s="221" t="s">
        <v>4107</v>
      </c>
      <c r="HO42" s="224">
        <v>0</v>
      </c>
      <c r="HP42" s="224" t="s">
        <v>1799</v>
      </c>
      <c r="HQ42" s="224" t="s">
        <v>33</v>
      </c>
      <c r="HR42" s="224">
        <v>2</v>
      </c>
      <c r="HS42" s="224" t="s">
        <v>17</v>
      </c>
      <c r="HT42" s="224" t="s">
        <v>17</v>
      </c>
      <c r="HU42" s="214">
        <v>45604</v>
      </c>
      <c r="HV42" s="222" t="s">
        <v>4104</v>
      </c>
      <c r="HW42" s="222">
        <v>0</v>
      </c>
      <c r="HX42" s="222" t="s">
        <v>1799</v>
      </c>
      <c r="HY42" s="222" t="s">
        <v>33</v>
      </c>
      <c r="HZ42" s="222">
        <v>2</v>
      </c>
      <c r="IA42" s="222" t="s">
        <v>17</v>
      </c>
      <c r="IB42" s="222" t="s">
        <v>17</v>
      </c>
      <c r="IC42" s="223">
        <v>45604</v>
      </c>
      <c r="ID42" s="221" t="s">
        <v>4106</v>
      </c>
      <c r="IE42" s="224">
        <v>0</v>
      </c>
      <c r="IF42" s="224" t="s">
        <v>1799</v>
      </c>
      <c r="IG42" s="224" t="s">
        <v>33</v>
      </c>
      <c r="IH42" s="224">
        <v>2</v>
      </c>
      <c r="II42" s="224" t="s">
        <v>17</v>
      </c>
      <c r="IJ42" s="224" t="s">
        <v>17</v>
      </c>
      <c r="IK42" s="214">
        <v>45604</v>
      </c>
      <c r="IL42" s="222" t="s">
        <v>4105</v>
      </c>
      <c r="IM42" s="222">
        <v>1</v>
      </c>
      <c r="IN42" s="222" t="s">
        <v>1799</v>
      </c>
      <c r="IO42" s="222" t="s">
        <v>33</v>
      </c>
      <c r="IP42" s="222">
        <v>2</v>
      </c>
      <c r="IQ42" s="222" t="s">
        <v>17</v>
      </c>
      <c r="IR42" s="222" t="s">
        <v>17</v>
      </c>
      <c r="IS42" s="223">
        <v>45604</v>
      </c>
    </row>
    <row r="43" spans="1:253" s="11" customFormat="1" ht="13.25" customHeight="1" x14ac:dyDescent="0.25">
      <c r="A43" s="11" t="s">
        <v>4035</v>
      </c>
      <c r="B43" s="11" t="s">
        <v>10796</v>
      </c>
      <c r="C43" s="11" t="s">
        <v>4036</v>
      </c>
      <c r="D43" s="11" t="s">
        <v>4037</v>
      </c>
      <c r="E43" s="11" t="s">
        <v>10182</v>
      </c>
      <c r="F43" s="11" t="s">
        <v>9571</v>
      </c>
      <c r="G43" s="212">
        <v>1403000</v>
      </c>
      <c r="H43" s="213" t="s">
        <v>9554</v>
      </c>
      <c r="I43" s="213" t="s">
        <v>404</v>
      </c>
      <c r="J43" s="213">
        <v>1</v>
      </c>
      <c r="K43" s="213" t="s">
        <v>9570</v>
      </c>
      <c r="L43" s="213" t="s">
        <v>5789</v>
      </c>
      <c r="M43" s="214">
        <v>45652</v>
      </c>
      <c r="N43" s="221" t="s">
        <v>5782</v>
      </c>
      <c r="O43" s="216">
        <v>42750</v>
      </c>
      <c r="P43" s="216" t="s">
        <v>5779</v>
      </c>
      <c r="Q43" s="216" t="s">
        <v>404</v>
      </c>
      <c r="R43" s="216">
        <v>1</v>
      </c>
      <c r="S43" s="216" t="s">
        <v>5781</v>
      </c>
      <c r="T43" s="216" t="s">
        <v>5780</v>
      </c>
      <c r="U43" s="217">
        <v>45626</v>
      </c>
      <c r="V43" s="221" t="s">
        <v>9572</v>
      </c>
      <c r="W43" s="213">
        <v>1403000</v>
      </c>
      <c r="X43" s="213" t="s">
        <v>9554</v>
      </c>
      <c r="Y43" s="213" t="s">
        <v>723</v>
      </c>
      <c r="Z43" s="213">
        <v>2</v>
      </c>
      <c r="AA43" s="213" t="s">
        <v>9557</v>
      </c>
      <c r="AB43" s="213" t="s">
        <v>5789</v>
      </c>
      <c r="AC43" s="214">
        <v>45652</v>
      </c>
      <c r="AD43" s="221" t="s">
        <v>9575</v>
      </c>
      <c r="AE43" s="218">
        <v>37000</v>
      </c>
      <c r="AF43" s="218" t="s">
        <v>9573</v>
      </c>
      <c r="AG43" s="218" t="s">
        <v>723</v>
      </c>
      <c r="AH43" s="218">
        <v>2</v>
      </c>
      <c r="AI43" s="218" t="s">
        <v>9574</v>
      </c>
      <c r="AJ43" s="218" t="s">
        <v>6100</v>
      </c>
      <c r="AK43" s="219">
        <v>45652</v>
      </c>
      <c r="AL43" s="221" t="s">
        <v>9577</v>
      </c>
      <c r="AM43" s="213">
        <v>37000</v>
      </c>
      <c r="AN43" s="213" t="s">
        <v>9573</v>
      </c>
      <c r="AO43" s="213" t="s">
        <v>404</v>
      </c>
      <c r="AP43" s="213">
        <v>1</v>
      </c>
      <c r="AQ43" s="213" t="s">
        <v>9576</v>
      </c>
      <c r="AR43" s="213" t="s">
        <v>6100</v>
      </c>
      <c r="AS43" s="214">
        <v>45652</v>
      </c>
      <c r="AT43" s="222" t="s">
        <v>5784</v>
      </c>
      <c r="AU43" s="218" t="s">
        <v>17</v>
      </c>
      <c r="AV43" s="218" t="s">
        <v>17</v>
      </c>
      <c r="AW43" s="218">
        <v>0</v>
      </c>
      <c r="AX43" s="218">
        <v>0</v>
      </c>
      <c r="AY43" s="218" t="s">
        <v>3114</v>
      </c>
      <c r="AZ43" s="218" t="s">
        <v>17</v>
      </c>
      <c r="BA43" s="219">
        <v>45626</v>
      </c>
      <c r="BB43" s="221" t="s">
        <v>5783</v>
      </c>
      <c r="BC43" s="213" t="s">
        <v>17</v>
      </c>
      <c r="BD43" s="213" t="s">
        <v>17</v>
      </c>
      <c r="BE43" s="213">
        <v>0</v>
      </c>
      <c r="BF43" s="213">
        <v>0</v>
      </c>
      <c r="BG43" s="213" t="s">
        <v>3114</v>
      </c>
      <c r="BH43" s="213" t="s">
        <v>17</v>
      </c>
      <c r="BI43" s="214">
        <v>45626</v>
      </c>
      <c r="BJ43" s="222" t="s">
        <v>9578</v>
      </c>
      <c r="BK43" s="222">
        <v>0</v>
      </c>
      <c r="BL43" s="222" t="s">
        <v>9538</v>
      </c>
      <c r="BM43" s="222" t="s">
        <v>404</v>
      </c>
      <c r="BN43" s="222">
        <v>1</v>
      </c>
      <c r="BO43" s="222" t="s">
        <v>9539</v>
      </c>
      <c r="BP43" s="218" t="s">
        <v>3328</v>
      </c>
      <c r="BQ43" s="223">
        <v>45652</v>
      </c>
      <c r="BR43" s="221" t="s">
        <v>5785</v>
      </c>
      <c r="BS43" s="224">
        <v>0</v>
      </c>
      <c r="BT43" s="224" t="s">
        <v>17</v>
      </c>
      <c r="BU43" s="224">
        <v>0</v>
      </c>
      <c r="BV43" s="224">
        <v>0</v>
      </c>
      <c r="BW43" s="224" t="s">
        <v>3128</v>
      </c>
      <c r="BX43" s="224" t="s">
        <v>17</v>
      </c>
      <c r="BY43" s="214">
        <v>45626</v>
      </c>
      <c r="BZ43" s="222" t="s">
        <v>5786</v>
      </c>
      <c r="CA43" s="222">
        <v>0</v>
      </c>
      <c r="CB43" s="222" t="s">
        <v>17</v>
      </c>
      <c r="CC43" s="222">
        <v>0</v>
      </c>
      <c r="CD43" s="222">
        <v>0</v>
      </c>
      <c r="CE43" s="222" t="s">
        <v>3128</v>
      </c>
      <c r="CF43" s="222" t="s">
        <v>17</v>
      </c>
      <c r="CG43" s="223">
        <v>45626</v>
      </c>
      <c r="CH43" s="221" t="s">
        <v>11438</v>
      </c>
      <c r="CI43" s="222" t="e">
        <v>#N/A</v>
      </c>
      <c r="CJ43" s="222" t="e">
        <v>#N/A</v>
      </c>
      <c r="CK43" s="222" t="e">
        <v>#N/A</v>
      </c>
      <c r="CL43" s="222" t="e">
        <v>#N/A</v>
      </c>
      <c r="CM43" s="222" t="e">
        <v>#N/A</v>
      </c>
      <c r="CN43" s="222" t="e">
        <v>#N/A</v>
      </c>
      <c r="CO43" s="225" t="e">
        <v>#N/A</v>
      </c>
      <c r="CP43" s="222" t="s">
        <v>5788</v>
      </c>
      <c r="CQ43" s="224" t="s">
        <v>17</v>
      </c>
      <c r="CR43" s="224" t="s">
        <v>17</v>
      </c>
      <c r="CS43" s="224">
        <v>0</v>
      </c>
      <c r="CT43" s="224">
        <v>0</v>
      </c>
      <c r="CU43" s="224" t="s">
        <v>3114</v>
      </c>
      <c r="CV43" s="224" t="s">
        <v>17</v>
      </c>
      <c r="CW43" s="214">
        <v>45626</v>
      </c>
      <c r="CX43" s="222" t="s">
        <v>9582</v>
      </c>
      <c r="CY43" s="218">
        <v>37000</v>
      </c>
      <c r="CZ43" s="218" t="s">
        <v>9543</v>
      </c>
      <c r="DA43" s="218" t="s">
        <v>404</v>
      </c>
      <c r="DB43" s="218">
        <v>1</v>
      </c>
      <c r="DC43" s="218" t="s">
        <v>9549</v>
      </c>
      <c r="DD43" s="218" t="s">
        <v>5791</v>
      </c>
      <c r="DE43" s="220">
        <v>45652</v>
      </c>
      <c r="DF43" s="221" t="s">
        <v>5790</v>
      </c>
      <c r="DG43" s="213">
        <v>1366000</v>
      </c>
      <c r="DH43" s="224" t="s">
        <v>5762</v>
      </c>
      <c r="DI43" s="224" t="s">
        <v>404</v>
      </c>
      <c r="DJ43" s="224">
        <v>1</v>
      </c>
      <c r="DK43" s="224" t="s">
        <v>5764</v>
      </c>
      <c r="DL43" s="224" t="s">
        <v>5789</v>
      </c>
      <c r="DM43" s="214">
        <v>45626</v>
      </c>
      <c r="DN43" s="222" t="s">
        <v>5792</v>
      </c>
      <c r="DO43" s="218">
        <v>0</v>
      </c>
      <c r="DP43" s="222" t="s">
        <v>5766</v>
      </c>
      <c r="DQ43" s="222" t="s">
        <v>404</v>
      </c>
      <c r="DR43" s="222">
        <v>1</v>
      </c>
      <c r="DS43" s="222" t="s">
        <v>5768</v>
      </c>
      <c r="DT43" s="222" t="s">
        <v>5791</v>
      </c>
      <c r="DU43" s="223">
        <v>45626</v>
      </c>
      <c r="DV43" s="221" t="s">
        <v>9583</v>
      </c>
      <c r="DW43" s="213">
        <v>37000</v>
      </c>
      <c r="DX43" s="224" t="s">
        <v>9543</v>
      </c>
      <c r="DY43" s="224" t="s">
        <v>404</v>
      </c>
      <c r="DZ43" s="224">
        <v>1</v>
      </c>
      <c r="EA43" s="224" t="s">
        <v>9549</v>
      </c>
      <c r="EB43" s="224" t="s">
        <v>5791</v>
      </c>
      <c r="EC43" s="214">
        <v>45652</v>
      </c>
      <c r="ED43" s="222" t="s">
        <v>5793</v>
      </c>
      <c r="EE43" s="218">
        <v>0</v>
      </c>
      <c r="EF43" s="222" t="s">
        <v>5766</v>
      </c>
      <c r="EG43" s="222" t="s">
        <v>404</v>
      </c>
      <c r="EH43" s="222">
        <v>1</v>
      </c>
      <c r="EI43" s="222" t="s">
        <v>5770</v>
      </c>
      <c r="EJ43" s="222" t="s">
        <v>5791</v>
      </c>
      <c r="EK43" s="223">
        <v>45626</v>
      </c>
      <c r="EL43" s="221" t="s">
        <v>5794</v>
      </c>
      <c r="EM43" s="213">
        <v>0</v>
      </c>
      <c r="EN43" s="224" t="s">
        <v>5766</v>
      </c>
      <c r="EO43" s="224" t="s">
        <v>404</v>
      </c>
      <c r="EP43" s="224">
        <v>1</v>
      </c>
      <c r="EQ43" s="224" t="s">
        <v>5770</v>
      </c>
      <c r="ER43" s="224" t="s">
        <v>5791</v>
      </c>
      <c r="ES43" s="214">
        <v>45626</v>
      </c>
      <c r="ET43" s="222" t="s">
        <v>9580</v>
      </c>
      <c r="EU43" s="222">
        <v>0</v>
      </c>
      <c r="EV43" s="222" t="s">
        <v>9538</v>
      </c>
      <c r="EW43" s="222" t="s">
        <v>404</v>
      </c>
      <c r="EX43" s="222">
        <v>1</v>
      </c>
      <c r="EY43" s="222" t="s">
        <v>9579</v>
      </c>
      <c r="EZ43" s="222" t="s">
        <v>3328</v>
      </c>
      <c r="FA43" s="223">
        <v>45652</v>
      </c>
      <c r="FB43" s="221" t="s">
        <v>5795</v>
      </c>
      <c r="FC43" s="224">
        <v>2</v>
      </c>
      <c r="FD43" s="224" t="s">
        <v>5773</v>
      </c>
      <c r="FE43" s="224" t="s">
        <v>404</v>
      </c>
      <c r="FF43" s="224">
        <v>1</v>
      </c>
      <c r="FG43" s="224" t="s">
        <v>5775</v>
      </c>
      <c r="FH43" s="224" t="s">
        <v>5774</v>
      </c>
      <c r="FI43" s="214">
        <v>45626</v>
      </c>
      <c r="FJ43" s="221" t="s">
        <v>5796</v>
      </c>
      <c r="FK43" s="222" t="s">
        <v>17</v>
      </c>
      <c r="FL43" s="222" t="s">
        <v>17</v>
      </c>
      <c r="FM43" s="222">
        <v>0</v>
      </c>
      <c r="FN43" s="222">
        <v>0</v>
      </c>
      <c r="FO43" s="222" t="s">
        <v>3114</v>
      </c>
      <c r="FP43" s="218" t="s">
        <v>17</v>
      </c>
      <c r="FQ43" s="219">
        <v>45626</v>
      </c>
      <c r="FR43" s="221" t="s">
        <v>5797</v>
      </c>
      <c r="FS43" s="224" t="s">
        <v>17</v>
      </c>
      <c r="FT43" s="224" t="s">
        <v>17</v>
      </c>
      <c r="FU43" s="224">
        <v>0</v>
      </c>
      <c r="FV43" s="224">
        <v>0</v>
      </c>
      <c r="FW43" s="224" t="s">
        <v>3114</v>
      </c>
      <c r="FX43" s="224" t="s">
        <v>17</v>
      </c>
      <c r="FY43" s="214">
        <v>45626</v>
      </c>
      <c r="FZ43" s="222" t="s">
        <v>4039</v>
      </c>
      <c r="GA43" s="222">
        <v>0</v>
      </c>
      <c r="GB43" s="222" t="s">
        <v>1799</v>
      </c>
      <c r="GC43" s="222" t="s">
        <v>33</v>
      </c>
      <c r="GD43" s="222">
        <v>2</v>
      </c>
      <c r="GE43" s="222" t="s">
        <v>17</v>
      </c>
      <c r="GF43" s="222" t="s">
        <v>17</v>
      </c>
      <c r="GG43" s="223">
        <v>45603</v>
      </c>
      <c r="GH43" s="221" t="s">
        <v>4045</v>
      </c>
      <c r="GI43" s="224">
        <v>0</v>
      </c>
      <c r="GJ43" s="224" t="s">
        <v>1799</v>
      </c>
      <c r="GK43" s="224" t="s">
        <v>33</v>
      </c>
      <c r="GL43" s="224">
        <v>2</v>
      </c>
      <c r="GM43" s="224" t="s">
        <v>17</v>
      </c>
      <c r="GN43" s="224" t="s">
        <v>17</v>
      </c>
      <c r="GO43" s="214">
        <v>45603</v>
      </c>
      <c r="GP43" s="222" t="s">
        <v>4040</v>
      </c>
      <c r="GQ43" s="222">
        <v>0</v>
      </c>
      <c r="GR43" s="222" t="s">
        <v>1799</v>
      </c>
      <c r="GS43" s="222" t="s">
        <v>33</v>
      </c>
      <c r="GT43" s="222">
        <v>2</v>
      </c>
      <c r="GU43" s="222" t="s">
        <v>17</v>
      </c>
      <c r="GV43" s="222" t="s">
        <v>17</v>
      </c>
      <c r="GW43" s="223">
        <v>45603</v>
      </c>
      <c r="GX43" s="221" t="s">
        <v>4046</v>
      </c>
      <c r="GY43" s="224">
        <v>0</v>
      </c>
      <c r="GZ43" s="224" t="s">
        <v>1799</v>
      </c>
      <c r="HA43" s="224" t="s">
        <v>33</v>
      </c>
      <c r="HB43" s="224">
        <v>2</v>
      </c>
      <c r="HC43" s="224" t="s">
        <v>17</v>
      </c>
      <c r="HD43" s="224" t="s">
        <v>17</v>
      </c>
      <c r="HE43" s="214">
        <v>45603</v>
      </c>
      <c r="HF43" s="222" t="s">
        <v>4038</v>
      </c>
      <c r="HG43" s="222">
        <v>0</v>
      </c>
      <c r="HH43" s="222" t="s">
        <v>1799</v>
      </c>
      <c r="HI43" s="222" t="s">
        <v>33</v>
      </c>
      <c r="HJ43" s="222">
        <v>2</v>
      </c>
      <c r="HK43" s="222" t="s">
        <v>17</v>
      </c>
      <c r="HL43" s="222" t="s">
        <v>17</v>
      </c>
      <c r="HM43" s="223">
        <v>45603</v>
      </c>
      <c r="HN43" s="221" t="s">
        <v>4044</v>
      </c>
      <c r="HO43" s="224">
        <v>1</v>
      </c>
      <c r="HP43" s="224" t="s">
        <v>1799</v>
      </c>
      <c r="HQ43" s="224" t="s">
        <v>33</v>
      </c>
      <c r="HR43" s="224">
        <v>2</v>
      </c>
      <c r="HS43" s="224" t="s">
        <v>17</v>
      </c>
      <c r="HT43" s="224" t="s">
        <v>17</v>
      </c>
      <c r="HU43" s="214">
        <v>45603</v>
      </c>
      <c r="HV43" s="222" t="s">
        <v>4041</v>
      </c>
      <c r="HW43" s="222">
        <v>0</v>
      </c>
      <c r="HX43" s="222" t="s">
        <v>1799</v>
      </c>
      <c r="HY43" s="222" t="s">
        <v>33</v>
      </c>
      <c r="HZ43" s="222">
        <v>2</v>
      </c>
      <c r="IA43" s="222" t="s">
        <v>17</v>
      </c>
      <c r="IB43" s="222" t="s">
        <v>17</v>
      </c>
      <c r="IC43" s="223">
        <v>45603</v>
      </c>
      <c r="ID43" s="221" t="s">
        <v>4043</v>
      </c>
      <c r="IE43" s="224">
        <v>0</v>
      </c>
      <c r="IF43" s="224" t="s">
        <v>1799</v>
      </c>
      <c r="IG43" s="224" t="s">
        <v>33</v>
      </c>
      <c r="IH43" s="224">
        <v>2</v>
      </c>
      <c r="II43" s="224" t="s">
        <v>17</v>
      </c>
      <c r="IJ43" s="224" t="s">
        <v>17</v>
      </c>
      <c r="IK43" s="214">
        <v>45603</v>
      </c>
      <c r="IL43" s="222" t="s">
        <v>4042</v>
      </c>
      <c r="IM43" s="222">
        <v>0</v>
      </c>
      <c r="IN43" s="222" t="s">
        <v>1799</v>
      </c>
      <c r="IO43" s="222" t="s">
        <v>33</v>
      </c>
      <c r="IP43" s="222">
        <v>2</v>
      </c>
      <c r="IQ43" s="222" t="s">
        <v>17</v>
      </c>
      <c r="IR43" s="222" t="s">
        <v>17</v>
      </c>
      <c r="IS43" s="223">
        <v>45603</v>
      </c>
    </row>
    <row r="44" spans="1:253" s="11" customFormat="1" ht="13.25" customHeight="1" x14ac:dyDescent="0.25">
      <c r="A44" s="11" t="s">
        <v>712</v>
      </c>
      <c r="B44" s="11" t="s">
        <v>10881</v>
      </c>
      <c r="C44" s="11" t="s">
        <v>713</v>
      </c>
      <c r="D44" s="11" t="s">
        <v>612</v>
      </c>
      <c r="E44" s="11" t="s">
        <v>10183</v>
      </c>
      <c r="F44" s="11" t="s">
        <v>9462</v>
      </c>
      <c r="G44" s="212">
        <v>133386000</v>
      </c>
      <c r="H44" s="213" t="s">
        <v>9360</v>
      </c>
      <c r="I44" s="213" t="s">
        <v>723</v>
      </c>
      <c r="J44" s="213">
        <v>2</v>
      </c>
      <c r="K44" s="213" t="s">
        <v>9362</v>
      </c>
      <c r="L44" s="213" t="s">
        <v>9361</v>
      </c>
      <c r="M44" s="214">
        <v>45652</v>
      </c>
      <c r="N44" s="221" t="s">
        <v>9464</v>
      </c>
      <c r="O44" s="216">
        <v>1129935</v>
      </c>
      <c r="P44" s="216" t="s">
        <v>9364</v>
      </c>
      <c r="Q44" s="216" t="s">
        <v>22</v>
      </c>
      <c r="R44" s="216">
        <v>3</v>
      </c>
      <c r="S44" s="216" t="s">
        <v>9463</v>
      </c>
      <c r="T44" s="216" t="s">
        <v>9365</v>
      </c>
      <c r="U44" s="217">
        <v>45652</v>
      </c>
      <c r="V44" s="221" t="s">
        <v>9466</v>
      </c>
      <c r="W44" s="213">
        <v>133386000</v>
      </c>
      <c r="X44" s="213" t="s">
        <v>9360</v>
      </c>
      <c r="Y44" s="213" t="s">
        <v>723</v>
      </c>
      <c r="Z44" s="213">
        <v>2</v>
      </c>
      <c r="AA44" s="213" t="s">
        <v>9465</v>
      </c>
      <c r="AB44" s="213" t="s">
        <v>9361</v>
      </c>
      <c r="AC44" s="214">
        <v>45652</v>
      </c>
      <c r="AD44" s="221" t="s">
        <v>9468</v>
      </c>
      <c r="AE44" s="218">
        <v>133386000</v>
      </c>
      <c r="AF44" s="218" t="s">
        <v>9360</v>
      </c>
      <c r="AG44" s="218" t="s">
        <v>723</v>
      </c>
      <c r="AH44" s="218">
        <v>2</v>
      </c>
      <c r="AI44" s="218" t="s">
        <v>9467</v>
      </c>
      <c r="AJ44" s="218" t="s">
        <v>9361</v>
      </c>
      <c r="AK44" s="219">
        <v>45652</v>
      </c>
      <c r="AL44" s="221" t="s">
        <v>9472</v>
      </c>
      <c r="AM44" s="213">
        <v>5574000</v>
      </c>
      <c r="AN44" s="213" t="s">
        <v>9469</v>
      </c>
      <c r="AO44" s="213" t="s">
        <v>22</v>
      </c>
      <c r="AP44" s="213">
        <v>3</v>
      </c>
      <c r="AQ44" s="213" t="s">
        <v>9471</v>
      </c>
      <c r="AR44" s="213" t="s">
        <v>9470</v>
      </c>
      <c r="AS44" s="214">
        <v>45652</v>
      </c>
      <c r="AT44" s="222" t="s">
        <v>925</v>
      </c>
      <c r="AU44" s="218" t="s">
        <v>17</v>
      </c>
      <c r="AV44" s="218" t="s">
        <v>424</v>
      </c>
      <c r="AW44" s="218" t="s">
        <v>17</v>
      </c>
      <c r="AX44" s="218" t="s">
        <v>17</v>
      </c>
      <c r="AY44" s="218" t="s">
        <v>924</v>
      </c>
      <c r="AZ44" s="218" t="s">
        <v>424</v>
      </c>
      <c r="BA44" s="219">
        <v>44922</v>
      </c>
      <c r="BB44" s="221" t="s">
        <v>9476</v>
      </c>
      <c r="BC44" s="213">
        <v>5918253</v>
      </c>
      <c r="BD44" s="213" t="s">
        <v>9473</v>
      </c>
      <c r="BE44" s="213" t="s">
        <v>22</v>
      </c>
      <c r="BF44" s="213">
        <v>3</v>
      </c>
      <c r="BG44" s="213" t="s">
        <v>9475</v>
      </c>
      <c r="BH44" s="213" t="s">
        <v>9474</v>
      </c>
      <c r="BI44" s="214">
        <v>45652</v>
      </c>
      <c r="BJ44" s="222" t="s">
        <v>9477</v>
      </c>
      <c r="BK44" s="222">
        <v>6320</v>
      </c>
      <c r="BL44" s="222" t="s">
        <v>9382</v>
      </c>
      <c r="BM44" s="222" t="s">
        <v>723</v>
      </c>
      <c r="BN44" s="222">
        <v>2</v>
      </c>
      <c r="BO44" s="222" t="s">
        <v>9384</v>
      </c>
      <c r="BP44" s="218" t="s">
        <v>9383</v>
      </c>
      <c r="BQ44" s="223">
        <v>45652</v>
      </c>
      <c r="BR44" s="221" t="s">
        <v>926</v>
      </c>
      <c r="BS44" s="224" t="s">
        <v>17</v>
      </c>
      <c r="BT44" s="224" t="s">
        <v>424</v>
      </c>
      <c r="BU44" s="224" t="s">
        <v>17</v>
      </c>
      <c r="BV44" s="224" t="s">
        <v>17</v>
      </c>
      <c r="BW44" s="224" t="s">
        <v>924</v>
      </c>
      <c r="BX44" s="224" t="s">
        <v>424</v>
      </c>
      <c r="BY44" s="214">
        <v>44922</v>
      </c>
      <c r="BZ44" s="222" t="s">
        <v>927</v>
      </c>
      <c r="CA44" s="222" t="s">
        <v>17</v>
      </c>
      <c r="CB44" s="222" t="s">
        <v>424</v>
      </c>
      <c r="CC44" s="222" t="s">
        <v>17</v>
      </c>
      <c r="CD44" s="222" t="s">
        <v>17</v>
      </c>
      <c r="CE44" s="222" t="s">
        <v>924</v>
      </c>
      <c r="CF44" s="222" t="s">
        <v>424</v>
      </c>
      <c r="CG44" s="223">
        <v>44922</v>
      </c>
      <c r="CH44" s="221" t="s">
        <v>11439</v>
      </c>
      <c r="CI44" s="222" t="e">
        <v>#N/A</v>
      </c>
      <c r="CJ44" s="222" t="e">
        <v>#N/A</v>
      </c>
      <c r="CK44" s="222" t="e">
        <v>#N/A</v>
      </c>
      <c r="CL44" s="222" t="e">
        <v>#N/A</v>
      </c>
      <c r="CM44" s="222" t="e">
        <v>#N/A</v>
      </c>
      <c r="CN44" s="222" t="e">
        <v>#N/A</v>
      </c>
      <c r="CO44" s="225" t="e">
        <v>#N/A</v>
      </c>
      <c r="CP44" s="222" t="s">
        <v>936</v>
      </c>
      <c r="CQ44" s="224">
        <v>4500000</v>
      </c>
      <c r="CR44" s="224" t="s">
        <v>933</v>
      </c>
      <c r="CS44" s="224" t="s">
        <v>723</v>
      </c>
      <c r="CT44" s="224">
        <v>2</v>
      </c>
      <c r="CU44" s="224" t="s">
        <v>935</v>
      </c>
      <c r="CV44" s="224" t="s">
        <v>934</v>
      </c>
      <c r="CW44" s="214">
        <v>44953</v>
      </c>
      <c r="CX44" s="222" t="s">
        <v>9482</v>
      </c>
      <c r="CY44" s="218">
        <v>21360000</v>
      </c>
      <c r="CZ44" s="218" t="s">
        <v>9491</v>
      </c>
      <c r="DA44" s="218" t="s">
        <v>723</v>
      </c>
      <c r="DB44" s="218">
        <v>2</v>
      </c>
      <c r="DC44" s="218" t="s">
        <v>9493</v>
      </c>
      <c r="DD44" s="218" t="s">
        <v>9492</v>
      </c>
      <c r="DE44" s="220">
        <v>45652</v>
      </c>
      <c r="DF44" s="221" t="s">
        <v>9486</v>
      </c>
      <c r="DG44" s="213">
        <v>0</v>
      </c>
      <c r="DH44" s="224" t="s">
        <v>9483</v>
      </c>
      <c r="DI44" s="224" t="s">
        <v>404</v>
      </c>
      <c r="DJ44" s="224">
        <v>1</v>
      </c>
      <c r="DK44" s="224" t="s">
        <v>9485</v>
      </c>
      <c r="DL44" s="224" t="s">
        <v>9484</v>
      </c>
      <c r="DM44" s="214">
        <v>45652</v>
      </c>
      <c r="DN44" s="222" t="s">
        <v>9490</v>
      </c>
      <c r="DO44" s="218">
        <v>112026000</v>
      </c>
      <c r="DP44" s="222" t="s">
        <v>9487</v>
      </c>
      <c r="DQ44" s="222" t="s">
        <v>404</v>
      </c>
      <c r="DR44" s="222">
        <v>1</v>
      </c>
      <c r="DS44" s="222" t="s">
        <v>9489</v>
      </c>
      <c r="DT44" s="222" t="s">
        <v>9488</v>
      </c>
      <c r="DU44" s="223">
        <v>45652</v>
      </c>
      <c r="DV44" s="221" t="s">
        <v>9494</v>
      </c>
      <c r="DW44" s="213">
        <v>9874000</v>
      </c>
      <c r="DX44" s="224" t="s">
        <v>9491</v>
      </c>
      <c r="DY44" s="224" t="s">
        <v>723</v>
      </c>
      <c r="DZ44" s="224">
        <v>2</v>
      </c>
      <c r="EA44" s="224" t="s">
        <v>9493</v>
      </c>
      <c r="EB44" s="224" t="s">
        <v>9492</v>
      </c>
      <c r="EC44" s="214">
        <v>45652</v>
      </c>
      <c r="ED44" s="222" t="s">
        <v>9496</v>
      </c>
      <c r="EE44" s="218">
        <v>11486000</v>
      </c>
      <c r="EF44" s="222" t="s">
        <v>1455</v>
      </c>
      <c r="EG44" s="222" t="s">
        <v>22</v>
      </c>
      <c r="EH44" s="222">
        <v>3</v>
      </c>
      <c r="EI44" s="222" t="s">
        <v>9495</v>
      </c>
      <c r="EJ44" s="222" t="s">
        <v>1456</v>
      </c>
      <c r="EK44" s="223">
        <v>45652</v>
      </c>
      <c r="EL44" s="221" t="s">
        <v>9498</v>
      </c>
      <c r="EM44" s="213">
        <v>0</v>
      </c>
      <c r="EN44" s="224" t="s">
        <v>1455</v>
      </c>
      <c r="EO44" s="224" t="s">
        <v>22</v>
      </c>
      <c r="EP44" s="224">
        <v>3</v>
      </c>
      <c r="EQ44" s="224" t="s">
        <v>9497</v>
      </c>
      <c r="ER44" s="224" t="s">
        <v>1456</v>
      </c>
      <c r="ES44" s="214">
        <v>45652</v>
      </c>
      <c r="ET44" s="222" t="s">
        <v>9478</v>
      </c>
      <c r="EU44" s="222">
        <v>6320</v>
      </c>
      <c r="EV44" s="222" t="s">
        <v>9382</v>
      </c>
      <c r="EW44" s="222" t="s">
        <v>723</v>
      </c>
      <c r="EX44" s="222">
        <v>2</v>
      </c>
      <c r="EY44" s="222" t="s">
        <v>9384</v>
      </c>
      <c r="EZ44" s="222" t="s">
        <v>9383</v>
      </c>
      <c r="FA44" s="223">
        <v>45652</v>
      </c>
      <c r="FB44" s="221" t="s">
        <v>1468</v>
      </c>
      <c r="FC44" s="224">
        <v>4</v>
      </c>
      <c r="FD44" s="224" t="s">
        <v>1465</v>
      </c>
      <c r="FE44" s="224" t="s">
        <v>723</v>
      </c>
      <c r="FF44" s="224">
        <v>2</v>
      </c>
      <c r="FG44" s="224" t="s">
        <v>1467</v>
      </c>
      <c r="FH44" s="224" t="s">
        <v>1466</v>
      </c>
      <c r="FI44" s="214">
        <v>45401</v>
      </c>
      <c r="FJ44" s="221" t="s">
        <v>714</v>
      </c>
      <c r="FK44" s="222" t="s">
        <v>17</v>
      </c>
      <c r="FL44" s="222" t="s">
        <v>17</v>
      </c>
      <c r="FM44" s="222" t="s">
        <v>17</v>
      </c>
      <c r="FN44" s="222" t="s">
        <v>17</v>
      </c>
      <c r="FO44" s="222" t="s">
        <v>17</v>
      </c>
      <c r="FP44" s="218" t="s">
        <v>17</v>
      </c>
      <c r="FQ44" s="219">
        <v>44736</v>
      </c>
      <c r="FR44" s="221" t="s">
        <v>718</v>
      </c>
      <c r="FS44" s="224">
        <v>10000</v>
      </c>
      <c r="FT44" s="224" t="s">
        <v>715</v>
      </c>
      <c r="FU44" s="224" t="s">
        <v>22</v>
      </c>
      <c r="FV44" s="224">
        <v>3</v>
      </c>
      <c r="FW44" s="224" t="s">
        <v>717</v>
      </c>
      <c r="FX44" s="224" t="s">
        <v>716</v>
      </c>
      <c r="FY44" s="214">
        <v>44736</v>
      </c>
      <c r="FZ44" s="222" t="s">
        <v>5237</v>
      </c>
      <c r="GA44" s="222">
        <v>2</v>
      </c>
      <c r="GB44" s="222" t="s">
        <v>1799</v>
      </c>
      <c r="GC44" s="222" t="s">
        <v>33</v>
      </c>
      <c r="GD44" s="222">
        <v>2</v>
      </c>
      <c r="GE44" s="222" t="s">
        <v>17</v>
      </c>
      <c r="GF44" s="222" t="s">
        <v>17</v>
      </c>
      <c r="GG44" s="223">
        <v>45615</v>
      </c>
      <c r="GH44" s="221" t="s">
        <v>5243</v>
      </c>
      <c r="GI44" s="224">
        <v>3</v>
      </c>
      <c r="GJ44" s="224" t="s">
        <v>1799</v>
      </c>
      <c r="GK44" s="224" t="s">
        <v>33</v>
      </c>
      <c r="GL44" s="224">
        <v>2</v>
      </c>
      <c r="GM44" s="224" t="s">
        <v>17</v>
      </c>
      <c r="GN44" s="224" t="s">
        <v>17</v>
      </c>
      <c r="GO44" s="214">
        <v>45615</v>
      </c>
      <c r="GP44" s="222" t="s">
        <v>5238</v>
      </c>
      <c r="GQ44" s="222">
        <v>2</v>
      </c>
      <c r="GR44" s="222" t="s">
        <v>1799</v>
      </c>
      <c r="GS44" s="222" t="s">
        <v>33</v>
      </c>
      <c r="GT44" s="222">
        <v>2</v>
      </c>
      <c r="GU44" s="222" t="s">
        <v>17</v>
      </c>
      <c r="GV44" s="222" t="s">
        <v>17</v>
      </c>
      <c r="GW44" s="223">
        <v>45615</v>
      </c>
      <c r="GX44" s="221" t="s">
        <v>5244</v>
      </c>
      <c r="GY44" s="224">
        <v>1</v>
      </c>
      <c r="GZ44" s="224" t="s">
        <v>1799</v>
      </c>
      <c r="HA44" s="224" t="s">
        <v>33</v>
      </c>
      <c r="HB44" s="224">
        <v>2</v>
      </c>
      <c r="HC44" s="224" t="s">
        <v>17</v>
      </c>
      <c r="HD44" s="224" t="s">
        <v>17</v>
      </c>
      <c r="HE44" s="214">
        <v>45615</v>
      </c>
      <c r="HF44" s="222" t="s">
        <v>5236</v>
      </c>
      <c r="HG44" s="222">
        <v>2</v>
      </c>
      <c r="HH44" s="222" t="s">
        <v>1799</v>
      </c>
      <c r="HI44" s="222" t="s">
        <v>33</v>
      </c>
      <c r="HJ44" s="222">
        <v>2</v>
      </c>
      <c r="HK44" s="222" t="s">
        <v>17</v>
      </c>
      <c r="HL44" s="222" t="s">
        <v>17</v>
      </c>
      <c r="HM44" s="223">
        <v>45615</v>
      </c>
      <c r="HN44" s="221" t="s">
        <v>5242</v>
      </c>
      <c r="HO44" s="224">
        <v>2</v>
      </c>
      <c r="HP44" s="224" t="s">
        <v>1799</v>
      </c>
      <c r="HQ44" s="224" t="s">
        <v>33</v>
      </c>
      <c r="HR44" s="224">
        <v>2</v>
      </c>
      <c r="HS44" s="224" t="s">
        <v>17</v>
      </c>
      <c r="HT44" s="224" t="s">
        <v>17</v>
      </c>
      <c r="HU44" s="214">
        <v>45615</v>
      </c>
      <c r="HV44" s="222" t="s">
        <v>5239</v>
      </c>
      <c r="HW44" s="222">
        <v>3</v>
      </c>
      <c r="HX44" s="222" t="s">
        <v>1799</v>
      </c>
      <c r="HY44" s="222" t="s">
        <v>33</v>
      </c>
      <c r="HZ44" s="222">
        <v>2</v>
      </c>
      <c r="IA44" s="222" t="s">
        <v>17</v>
      </c>
      <c r="IB44" s="222" t="s">
        <v>17</v>
      </c>
      <c r="IC44" s="223">
        <v>45615</v>
      </c>
      <c r="ID44" s="221" t="s">
        <v>5241</v>
      </c>
      <c r="IE44" s="224">
        <v>2</v>
      </c>
      <c r="IF44" s="224" t="s">
        <v>1799</v>
      </c>
      <c r="IG44" s="224" t="s">
        <v>33</v>
      </c>
      <c r="IH44" s="224">
        <v>2</v>
      </c>
      <c r="II44" s="224" t="s">
        <v>17</v>
      </c>
      <c r="IJ44" s="224" t="s">
        <v>17</v>
      </c>
      <c r="IK44" s="214">
        <v>45615</v>
      </c>
      <c r="IL44" s="222" t="s">
        <v>5240</v>
      </c>
      <c r="IM44" s="222">
        <v>3</v>
      </c>
      <c r="IN44" s="222" t="s">
        <v>1799</v>
      </c>
      <c r="IO44" s="222" t="s">
        <v>33</v>
      </c>
      <c r="IP44" s="222">
        <v>2</v>
      </c>
      <c r="IQ44" s="222" t="s">
        <v>17</v>
      </c>
      <c r="IR44" s="222" t="s">
        <v>17</v>
      </c>
      <c r="IS44" s="223">
        <v>45615</v>
      </c>
    </row>
    <row r="45" spans="1:253" s="11" customFormat="1" ht="13.25" customHeight="1" x14ac:dyDescent="0.25">
      <c r="A45" s="11" t="s">
        <v>610</v>
      </c>
      <c r="B45" s="11" t="s">
        <v>10812</v>
      </c>
      <c r="C45" s="11" t="s">
        <v>611</v>
      </c>
      <c r="D45" s="11" t="s">
        <v>612</v>
      </c>
      <c r="E45" s="11" t="s">
        <v>10183</v>
      </c>
      <c r="F45" s="11" t="s">
        <v>9432</v>
      </c>
      <c r="G45" s="212">
        <v>133386000</v>
      </c>
      <c r="H45" s="213" t="s">
        <v>9360</v>
      </c>
      <c r="I45" s="213" t="s">
        <v>723</v>
      </c>
      <c r="J45" s="213">
        <v>2</v>
      </c>
      <c r="K45" s="213" t="s">
        <v>9431</v>
      </c>
      <c r="L45" s="213" t="s">
        <v>9361</v>
      </c>
      <c r="M45" s="214">
        <v>45652</v>
      </c>
      <c r="N45" s="221" t="s">
        <v>9436</v>
      </c>
      <c r="O45" s="216">
        <v>1128571</v>
      </c>
      <c r="P45" s="216" t="s">
        <v>9433</v>
      </c>
      <c r="Q45" s="216" t="s">
        <v>22</v>
      </c>
      <c r="R45" s="216">
        <v>3</v>
      </c>
      <c r="S45" s="216" t="s">
        <v>9435</v>
      </c>
      <c r="T45" s="216" t="s">
        <v>9434</v>
      </c>
      <c r="U45" s="217">
        <v>45652</v>
      </c>
      <c r="V45" s="221" t="s">
        <v>9440</v>
      </c>
      <c r="W45" s="213">
        <v>96624000</v>
      </c>
      <c r="X45" s="213" t="s">
        <v>9437</v>
      </c>
      <c r="Y45" s="213" t="s">
        <v>723</v>
      </c>
      <c r="Z45" s="213">
        <v>2</v>
      </c>
      <c r="AA45" s="213" t="s">
        <v>9439</v>
      </c>
      <c r="AB45" s="213" t="s">
        <v>9438</v>
      </c>
      <c r="AC45" s="214">
        <v>45652</v>
      </c>
      <c r="AD45" s="221" t="s">
        <v>9443</v>
      </c>
      <c r="AE45" s="218">
        <v>1074000</v>
      </c>
      <c r="AF45" s="218" t="s">
        <v>7423</v>
      </c>
      <c r="AG45" s="218" t="s">
        <v>723</v>
      </c>
      <c r="AH45" s="218">
        <v>2</v>
      </c>
      <c r="AI45" s="218" t="s">
        <v>9442</v>
      </c>
      <c r="AJ45" s="218" t="s">
        <v>9441</v>
      </c>
      <c r="AK45" s="219">
        <v>45652</v>
      </c>
      <c r="AL45" s="221" t="s">
        <v>9446</v>
      </c>
      <c r="AM45" s="213">
        <v>1074000</v>
      </c>
      <c r="AN45" s="213" t="s">
        <v>7423</v>
      </c>
      <c r="AO45" s="213" t="s">
        <v>22</v>
      </c>
      <c r="AP45" s="213">
        <v>3</v>
      </c>
      <c r="AQ45" s="213" t="s">
        <v>9445</v>
      </c>
      <c r="AR45" s="213" t="s">
        <v>9444</v>
      </c>
      <c r="AS45" s="214">
        <v>45652</v>
      </c>
      <c r="AT45" s="222" t="s">
        <v>898</v>
      </c>
      <c r="AU45" s="218" t="s">
        <v>17</v>
      </c>
      <c r="AV45" s="218" t="s">
        <v>17</v>
      </c>
      <c r="AW45" s="218" t="s">
        <v>17</v>
      </c>
      <c r="AX45" s="218" t="s">
        <v>17</v>
      </c>
      <c r="AY45" s="218" t="s">
        <v>897</v>
      </c>
      <c r="AZ45" s="218" t="s">
        <v>17</v>
      </c>
      <c r="BA45" s="219">
        <v>44915</v>
      </c>
      <c r="BB45" s="221" t="s">
        <v>896</v>
      </c>
      <c r="BC45" s="213" t="s">
        <v>17</v>
      </c>
      <c r="BD45" s="213" t="s">
        <v>17</v>
      </c>
      <c r="BE45" s="213" t="s">
        <v>17</v>
      </c>
      <c r="BF45" s="213" t="s">
        <v>17</v>
      </c>
      <c r="BG45" s="213">
        <v>0</v>
      </c>
      <c r="BH45" s="213" t="s">
        <v>17</v>
      </c>
      <c r="BI45" s="214">
        <v>44915</v>
      </c>
      <c r="BJ45" s="222" t="s">
        <v>900</v>
      </c>
      <c r="BK45" s="222" t="s">
        <v>17</v>
      </c>
      <c r="BL45" s="222" t="s">
        <v>17</v>
      </c>
      <c r="BM45" s="222" t="s">
        <v>17</v>
      </c>
      <c r="BN45" s="222" t="s">
        <v>17</v>
      </c>
      <c r="BO45" s="222" t="s">
        <v>899</v>
      </c>
      <c r="BP45" s="218" t="s">
        <v>17</v>
      </c>
      <c r="BQ45" s="223">
        <v>44915</v>
      </c>
      <c r="BR45" s="221" t="s">
        <v>901</v>
      </c>
      <c r="BS45" s="224" t="s">
        <v>17</v>
      </c>
      <c r="BT45" s="224" t="s">
        <v>17</v>
      </c>
      <c r="BU45" s="224" t="s">
        <v>17</v>
      </c>
      <c r="BV45" s="224" t="s">
        <v>17</v>
      </c>
      <c r="BW45" s="224" t="s">
        <v>897</v>
      </c>
      <c r="BX45" s="224" t="s">
        <v>17</v>
      </c>
      <c r="BY45" s="214">
        <v>44915</v>
      </c>
      <c r="BZ45" s="222" t="s">
        <v>902</v>
      </c>
      <c r="CA45" s="222" t="s">
        <v>17</v>
      </c>
      <c r="CB45" s="222" t="s">
        <v>17</v>
      </c>
      <c r="CC45" s="222" t="s">
        <v>17</v>
      </c>
      <c r="CD45" s="222" t="s">
        <v>17</v>
      </c>
      <c r="CE45" s="222" t="s">
        <v>897</v>
      </c>
      <c r="CF45" s="222" t="s">
        <v>17</v>
      </c>
      <c r="CG45" s="223">
        <v>44915</v>
      </c>
      <c r="CH45" s="221" t="s">
        <v>11440</v>
      </c>
      <c r="CI45" s="222" t="e">
        <v>#N/A</v>
      </c>
      <c r="CJ45" s="222" t="e">
        <v>#N/A</v>
      </c>
      <c r="CK45" s="222" t="e">
        <v>#N/A</v>
      </c>
      <c r="CL45" s="222" t="e">
        <v>#N/A</v>
      </c>
      <c r="CM45" s="222" t="e">
        <v>#N/A</v>
      </c>
      <c r="CN45" s="222" t="e">
        <v>#N/A</v>
      </c>
      <c r="CO45" s="225" t="e">
        <v>#N/A</v>
      </c>
      <c r="CP45" s="222" t="s">
        <v>904</v>
      </c>
      <c r="CQ45" s="224" t="s">
        <v>17</v>
      </c>
      <c r="CR45" s="224" t="s">
        <v>17</v>
      </c>
      <c r="CS45" s="224" t="s">
        <v>17</v>
      </c>
      <c r="CT45" s="224" t="s">
        <v>17</v>
      </c>
      <c r="CU45" s="224" t="s">
        <v>897</v>
      </c>
      <c r="CV45" s="224" t="s">
        <v>17</v>
      </c>
      <c r="CW45" s="214">
        <v>44915</v>
      </c>
      <c r="CX45" s="222" t="s">
        <v>9450</v>
      </c>
      <c r="CY45" s="218">
        <v>1074000</v>
      </c>
      <c r="CZ45" s="218" t="s">
        <v>7423</v>
      </c>
      <c r="DA45" s="218" t="s">
        <v>723</v>
      </c>
      <c r="DB45" s="218">
        <v>2</v>
      </c>
      <c r="DC45" s="218" t="s">
        <v>9458</v>
      </c>
      <c r="DD45" s="218" t="s">
        <v>9444</v>
      </c>
      <c r="DE45" s="220">
        <v>45652</v>
      </c>
      <c r="DF45" s="221" t="s">
        <v>9454</v>
      </c>
      <c r="DG45" s="213">
        <v>95550000</v>
      </c>
      <c r="DH45" s="224" t="s">
        <v>9451</v>
      </c>
      <c r="DI45" s="224" t="s">
        <v>723</v>
      </c>
      <c r="DJ45" s="224">
        <v>2</v>
      </c>
      <c r="DK45" s="224" t="s">
        <v>9453</v>
      </c>
      <c r="DL45" s="224" t="s">
        <v>9452</v>
      </c>
      <c r="DM45" s="214">
        <v>45652</v>
      </c>
      <c r="DN45" s="222" t="s">
        <v>9457</v>
      </c>
      <c r="DO45" s="218">
        <v>0</v>
      </c>
      <c r="DP45" s="222" t="s">
        <v>9455</v>
      </c>
      <c r="DQ45" s="222" t="s">
        <v>723</v>
      </c>
      <c r="DR45" s="222">
        <v>2</v>
      </c>
      <c r="DS45" s="222" t="s">
        <v>9456</v>
      </c>
      <c r="DT45" s="222" t="s">
        <v>9452</v>
      </c>
      <c r="DU45" s="223">
        <v>45652</v>
      </c>
      <c r="DV45" s="221" t="s">
        <v>9459</v>
      </c>
      <c r="DW45" s="213">
        <v>1074000</v>
      </c>
      <c r="DX45" s="224" t="s">
        <v>7423</v>
      </c>
      <c r="DY45" s="224" t="s">
        <v>723</v>
      </c>
      <c r="DZ45" s="224">
        <v>2</v>
      </c>
      <c r="EA45" s="224" t="s">
        <v>9458</v>
      </c>
      <c r="EB45" s="224" t="s">
        <v>9444</v>
      </c>
      <c r="EC45" s="214">
        <v>45652</v>
      </c>
      <c r="ED45" s="222" t="s">
        <v>9460</v>
      </c>
      <c r="EE45" s="218" t="s">
        <v>17</v>
      </c>
      <c r="EF45" s="222" t="s">
        <v>7423</v>
      </c>
      <c r="EG45" s="222" t="s">
        <v>22</v>
      </c>
      <c r="EH45" s="222">
        <v>3</v>
      </c>
      <c r="EI45" s="222" t="s">
        <v>9458</v>
      </c>
      <c r="EJ45" s="222" t="s">
        <v>9444</v>
      </c>
      <c r="EK45" s="223">
        <v>45652</v>
      </c>
      <c r="EL45" s="221" t="s">
        <v>9461</v>
      </c>
      <c r="EM45" s="213" t="s">
        <v>17</v>
      </c>
      <c r="EN45" s="224" t="s">
        <v>7423</v>
      </c>
      <c r="EO45" s="224" t="s">
        <v>22</v>
      </c>
      <c r="EP45" s="224">
        <v>3</v>
      </c>
      <c r="EQ45" s="224" t="s">
        <v>9458</v>
      </c>
      <c r="ER45" s="224" t="s">
        <v>9444</v>
      </c>
      <c r="ES45" s="214">
        <v>45652</v>
      </c>
      <c r="ET45" s="222" t="s">
        <v>9448</v>
      </c>
      <c r="EU45" s="222">
        <v>6320</v>
      </c>
      <c r="EV45" s="222" t="s">
        <v>9447</v>
      </c>
      <c r="EW45" s="222" t="s">
        <v>723</v>
      </c>
      <c r="EX45" s="222">
        <v>2</v>
      </c>
      <c r="EY45" s="222" t="s">
        <v>9384</v>
      </c>
      <c r="EZ45" s="222" t="s">
        <v>9383</v>
      </c>
      <c r="FA45" s="223">
        <v>45652</v>
      </c>
      <c r="FB45" s="221" t="s">
        <v>1464</v>
      </c>
      <c r="FC45" s="224">
        <v>2</v>
      </c>
      <c r="FD45" s="224" t="s">
        <v>1461</v>
      </c>
      <c r="FE45" s="224" t="s">
        <v>723</v>
      </c>
      <c r="FF45" s="224">
        <v>2</v>
      </c>
      <c r="FG45" s="224" t="s">
        <v>1463</v>
      </c>
      <c r="FH45" s="224" t="s">
        <v>1462</v>
      </c>
      <c r="FI45" s="214">
        <v>45401</v>
      </c>
      <c r="FJ45" s="221" t="s">
        <v>614</v>
      </c>
      <c r="FK45" s="222">
        <v>0</v>
      </c>
      <c r="FL45" s="222" t="s">
        <v>17</v>
      </c>
      <c r="FM45" s="222" t="s">
        <v>17</v>
      </c>
      <c r="FN45" s="222" t="s">
        <v>17</v>
      </c>
      <c r="FO45" s="222" t="s">
        <v>613</v>
      </c>
      <c r="FP45" s="218" t="s">
        <v>17</v>
      </c>
      <c r="FQ45" s="219">
        <v>44363</v>
      </c>
      <c r="FR45" s="221" t="s">
        <v>615</v>
      </c>
      <c r="FS45" s="224">
        <v>0</v>
      </c>
      <c r="FT45" s="224" t="s">
        <v>17</v>
      </c>
      <c r="FU45" s="224" t="s">
        <v>17</v>
      </c>
      <c r="FV45" s="224" t="s">
        <v>17</v>
      </c>
      <c r="FW45" s="224" t="s">
        <v>613</v>
      </c>
      <c r="FX45" s="224" t="s">
        <v>17</v>
      </c>
      <c r="FY45" s="214">
        <v>44363</v>
      </c>
      <c r="FZ45" s="222" t="s">
        <v>5246</v>
      </c>
      <c r="GA45" s="222">
        <v>1</v>
      </c>
      <c r="GB45" s="222" t="s">
        <v>1799</v>
      </c>
      <c r="GC45" s="222" t="s">
        <v>33</v>
      </c>
      <c r="GD45" s="222">
        <v>2</v>
      </c>
      <c r="GE45" s="222" t="s">
        <v>17</v>
      </c>
      <c r="GF45" s="222" t="s">
        <v>17</v>
      </c>
      <c r="GG45" s="223">
        <v>45615</v>
      </c>
      <c r="GH45" s="221" t="s">
        <v>5252</v>
      </c>
      <c r="GI45" s="224">
        <v>2</v>
      </c>
      <c r="GJ45" s="224" t="s">
        <v>1799</v>
      </c>
      <c r="GK45" s="224" t="s">
        <v>33</v>
      </c>
      <c r="GL45" s="224">
        <v>2</v>
      </c>
      <c r="GM45" s="224" t="s">
        <v>17</v>
      </c>
      <c r="GN45" s="224" t="s">
        <v>17</v>
      </c>
      <c r="GO45" s="214">
        <v>45615</v>
      </c>
      <c r="GP45" s="222" t="s">
        <v>5247</v>
      </c>
      <c r="GQ45" s="222">
        <v>1</v>
      </c>
      <c r="GR45" s="222" t="s">
        <v>1799</v>
      </c>
      <c r="GS45" s="222" t="s">
        <v>33</v>
      </c>
      <c r="GT45" s="222">
        <v>2</v>
      </c>
      <c r="GU45" s="222" t="s">
        <v>17</v>
      </c>
      <c r="GV45" s="222" t="s">
        <v>17</v>
      </c>
      <c r="GW45" s="223">
        <v>45615</v>
      </c>
      <c r="GX45" s="221" t="s">
        <v>1835</v>
      </c>
      <c r="GY45" s="224">
        <v>2</v>
      </c>
      <c r="GZ45" s="224" t="s">
        <v>1799</v>
      </c>
      <c r="HA45" s="224" t="s">
        <v>33</v>
      </c>
      <c r="HB45" s="224">
        <v>2</v>
      </c>
      <c r="HC45" s="224" t="s">
        <v>17</v>
      </c>
      <c r="HD45" s="224" t="s">
        <v>17</v>
      </c>
      <c r="HE45" s="214">
        <v>45461</v>
      </c>
      <c r="HF45" s="222" t="s">
        <v>5245</v>
      </c>
      <c r="HG45" s="222">
        <v>1</v>
      </c>
      <c r="HH45" s="222" t="s">
        <v>1799</v>
      </c>
      <c r="HI45" s="222" t="s">
        <v>33</v>
      </c>
      <c r="HJ45" s="222">
        <v>2</v>
      </c>
      <c r="HK45" s="222" t="s">
        <v>17</v>
      </c>
      <c r="HL45" s="222" t="s">
        <v>17</v>
      </c>
      <c r="HM45" s="223">
        <v>45615</v>
      </c>
      <c r="HN45" s="221" t="s">
        <v>5251</v>
      </c>
      <c r="HO45" s="224">
        <v>3</v>
      </c>
      <c r="HP45" s="224" t="s">
        <v>1799</v>
      </c>
      <c r="HQ45" s="224" t="s">
        <v>33</v>
      </c>
      <c r="HR45" s="224">
        <v>2</v>
      </c>
      <c r="HS45" s="224" t="s">
        <v>17</v>
      </c>
      <c r="HT45" s="224" t="s">
        <v>17</v>
      </c>
      <c r="HU45" s="214">
        <v>45615</v>
      </c>
      <c r="HV45" s="222" t="s">
        <v>5248</v>
      </c>
      <c r="HW45" s="222">
        <v>3</v>
      </c>
      <c r="HX45" s="222" t="s">
        <v>1799</v>
      </c>
      <c r="HY45" s="222" t="s">
        <v>33</v>
      </c>
      <c r="HZ45" s="222">
        <v>2</v>
      </c>
      <c r="IA45" s="222" t="s">
        <v>17</v>
      </c>
      <c r="IB45" s="222" t="s">
        <v>17</v>
      </c>
      <c r="IC45" s="223">
        <v>45615</v>
      </c>
      <c r="ID45" s="221" t="s">
        <v>5250</v>
      </c>
      <c r="IE45" s="224">
        <v>2</v>
      </c>
      <c r="IF45" s="224" t="s">
        <v>1799</v>
      </c>
      <c r="IG45" s="224" t="s">
        <v>33</v>
      </c>
      <c r="IH45" s="224">
        <v>2</v>
      </c>
      <c r="II45" s="224" t="s">
        <v>17</v>
      </c>
      <c r="IJ45" s="224" t="s">
        <v>17</v>
      </c>
      <c r="IK45" s="214">
        <v>45615</v>
      </c>
      <c r="IL45" s="222" t="s">
        <v>5249</v>
      </c>
      <c r="IM45" s="222">
        <v>1</v>
      </c>
      <c r="IN45" s="222" t="s">
        <v>1799</v>
      </c>
      <c r="IO45" s="222" t="s">
        <v>33</v>
      </c>
      <c r="IP45" s="222">
        <v>2</v>
      </c>
      <c r="IQ45" s="222" t="s">
        <v>17</v>
      </c>
      <c r="IR45" s="222" t="s">
        <v>17</v>
      </c>
      <c r="IS45" s="223">
        <v>45615</v>
      </c>
    </row>
    <row r="46" spans="1:253" s="11" customFormat="1" ht="13.25" customHeight="1" x14ac:dyDescent="0.25">
      <c r="A46" s="11" t="s">
        <v>616</v>
      </c>
      <c r="B46" s="11" t="s">
        <v>10796</v>
      </c>
      <c r="C46" s="11" t="s">
        <v>617</v>
      </c>
      <c r="D46" s="11" t="s">
        <v>612</v>
      </c>
      <c r="E46" s="11" t="s">
        <v>10183</v>
      </c>
      <c r="F46" s="11" t="s">
        <v>9400</v>
      </c>
      <c r="G46" s="212">
        <v>133386000</v>
      </c>
      <c r="H46" s="213" t="s">
        <v>9360</v>
      </c>
      <c r="I46" s="213" t="s">
        <v>723</v>
      </c>
      <c r="J46" s="213">
        <v>2</v>
      </c>
      <c r="K46" s="213" t="s">
        <v>9362</v>
      </c>
      <c r="L46" s="213" t="s">
        <v>9361</v>
      </c>
      <c r="M46" s="214">
        <v>45652</v>
      </c>
      <c r="N46" s="221" t="s">
        <v>9403</v>
      </c>
      <c r="O46" s="216">
        <v>303528</v>
      </c>
      <c r="P46" s="216" t="s">
        <v>9364</v>
      </c>
      <c r="Q46" s="216" t="s">
        <v>22</v>
      </c>
      <c r="R46" s="216">
        <v>3</v>
      </c>
      <c r="S46" s="216" t="s">
        <v>9402</v>
      </c>
      <c r="T46" s="216" t="s">
        <v>9401</v>
      </c>
      <c r="U46" s="217">
        <v>45652</v>
      </c>
      <c r="V46" s="221" t="s">
        <v>9405</v>
      </c>
      <c r="W46" s="213">
        <v>30649000</v>
      </c>
      <c r="X46" s="213" t="s">
        <v>9388</v>
      </c>
      <c r="Y46" s="213" t="s">
        <v>723</v>
      </c>
      <c r="Z46" s="213">
        <v>2</v>
      </c>
      <c r="AA46" s="213" t="s">
        <v>9404</v>
      </c>
      <c r="AB46" s="213" t="s">
        <v>9389</v>
      </c>
      <c r="AC46" s="214">
        <v>45652</v>
      </c>
      <c r="AD46" s="221" t="s">
        <v>9407</v>
      </c>
      <c r="AE46" s="218">
        <v>30649000</v>
      </c>
      <c r="AF46" s="218" t="s">
        <v>9388</v>
      </c>
      <c r="AG46" s="218" t="s">
        <v>723</v>
      </c>
      <c r="AH46" s="218">
        <v>2</v>
      </c>
      <c r="AI46" s="218" t="s">
        <v>9406</v>
      </c>
      <c r="AJ46" s="218" t="s">
        <v>9389</v>
      </c>
      <c r="AK46" s="219">
        <v>45652</v>
      </c>
      <c r="AL46" s="221" t="s">
        <v>9411</v>
      </c>
      <c r="AM46" s="213">
        <v>2851000</v>
      </c>
      <c r="AN46" s="213" t="s">
        <v>9408</v>
      </c>
      <c r="AO46" s="213" t="s">
        <v>22</v>
      </c>
      <c r="AP46" s="213">
        <v>3</v>
      </c>
      <c r="AQ46" s="213" t="s">
        <v>9410</v>
      </c>
      <c r="AR46" s="213" t="s">
        <v>9409</v>
      </c>
      <c r="AS46" s="214">
        <v>45652</v>
      </c>
      <c r="AT46" s="222" t="s">
        <v>982</v>
      </c>
      <c r="AU46" s="218" t="s">
        <v>17</v>
      </c>
      <c r="AV46" s="218" t="s">
        <v>17</v>
      </c>
      <c r="AW46" s="218">
        <v>0</v>
      </c>
      <c r="AX46" s="218">
        <v>0</v>
      </c>
      <c r="AY46" s="218" t="s">
        <v>981</v>
      </c>
      <c r="AZ46" s="218" t="s">
        <v>17</v>
      </c>
      <c r="BA46" s="219">
        <v>45015</v>
      </c>
      <c r="BB46" s="221" t="s">
        <v>9415</v>
      </c>
      <c r="BC46" s="213">
        <v>506558</v>
      </c>
      <c r="BD46" s="213" t="s">
        <v>9412</v>
      </c>
      <c r="BE46" s="213" t="s">
        <v>22</v>
      </c>
      <c r="BF46" s="213">
        <v>3</v>
      </c>
      <c r="BG46" s="213" t="s">
        <v>9414</v>
      </c>
      <c r="BH46" s="213" t="s">
        <v>9413</v>
      </c>
      <c r="BI46" s="214">
        <v>45652</v>
      </c>
      <c r="BJ46" s="222" t="s">
        <v>9418</v>
      </c>
      <c r="BK46" s="222">
        <v>3461</v>
      </c>
      <c r="BL46" s="222" t="s">
        <v>9416</v>
      </c>
      <c r="BM46" s="222" t="s">
        <v>723</v>
      </c>
      <c r="BN46" s="222">
        <v>2</v>
      </c>
      <c r="BO46" s="222" t="s">
        <v>9417</v>
      </c>
      <c r="BP46" s="218" t="s">
        <v>3964</v>
      </c>
      <c r="BQ46" s="223">
        <v>45652</v>
      </c>
      <c r="BR46" s="221" t="s">
        <v>11441</v>
      </c>
      <c r="BS46" s="224" t="e">
        <v>#N/A</v>
      </c>
      <c r="BT46" s="224" t="e">
        <v>#N/A</v>
      </c>
      <c r="BU46" s="224" t="e">
        <v>#N/A</v>
      </c>
      <c r="BV46" s="224" t="e">
        <v>#N/A</v>
      </c>
      <c r="BW46" s="224" t="e">
        <v>#N/A</v>
      </c>
      <c r="BX46" s="224" t="e">
        <v>#N/A</v>
      </c>
      <c r="BY46" s="214" t="e">
        <v>#N/A</v>
      </c>
      <c r="BZ46" s="222" t="s">
        <v>11442</v>
      </c>
      <c r="CA46" s="222" t="e">
        <v>#N/A</v>
      </c>
      <c r="CB46" s="222" t="e">
        <v>#N/A</v>
      </c>
      <c r="CC46" s="222" t="e">
        <v>#N/A</v>
      </c>
      <c r="CD46" s="222" t="e">
        <v>#N/A</v>
      </c>
      <c r="CE46" s="222" t="e">
        <v>#N/A</v>
      </c>
      <c r="CF46" s="222" t="e">
        <v>#N/A</v>
      </c>
      <c r="CG46" s="223" t="e">
        <v>#N/A</v>
      </c>
      <c r="CH46" s="221" t="s">
        <v>11443</v>
      </c>
      <c r="CI46" s="222" t="e">
        <v>#N/A</v>
      </c>
      <c r="CJ46" s="222" t="e">
        <v>#N/A</v>
      </c>
      <c r="CK46" s="222" t="e">
        <v>#N/A</v>
      </c>
      <c r="CL46" s="222" t="e">
        <v>#N/A</v>
      </c>
      <c r="CM46" s="222" t="e">
        <v>#N/A</v>
      </c>
      <c r="CN46" s="222" t="e">
        <v>#N/A</v>
      </c>
      <c r="CO46" s="225" t="e">
        <v>#N/A</v>
      </c>
      <c r="CP46" s="222" t="s">
        <v>11444</v>
      </c>
      <c r="CQ46" s="224" t="e">
        <v>#N/A</v>
      </c>
      <c r="CR46" s="224" t="e">
        <v>#N/A</v>
      </c>
      <c r="CS46" s="224" t="e">
        <v>#N/A</v>
      </c>
      <c r="CT46" s="224" t="e">
        <v>#N/A</v>
      </c>
      <c r="CU46" s="224" t="e">
        <v>#N/A</v>
      </c>
      <c r="CV46" s="224" t="e">
        <v>#N/A</v>
      </c>
      <c r="CW46" s="214" t="e">
        <v>#N/A</v>
      </c>
      <c r="CX46" s="222" t="s">
        <v>9422</v>
      </c>
      <c r="CY46" s="218">
        <v>9103000</v>
      </c>
      <c r="CZ46" s="218" t="s">
        <v>1455</v>
      </c>
      <c r="DA46" s="218" t="s">
        <v>723</v>
      </c>
      <c r="DB46" s="218">
        <v>2</v>
      </c>
      <c r="DC46" s="218" t="s">
        <v>9426</v>
      </c>
      <c r="DD46" s="218" t="s">
        <v>1456</v>
      </c>
      <c r="DE46" s="220">
        <v>45652</v>
      </c>
      <c r="DF46" s="221" t="s">
        <v>9423</v>
      </c>
      <c r="DG46" s="213">
        <v>0</v>
      </c>
      <c r="DH46" s="224" t="s">
        <v>9388</v>
      </c>
      <c r="DI46" s="224" t="s">
        <v>723</v>
      </c>
      <c r="DJ46" s="224">
        <v>2</v>
      </c>
      <c r="DK46" s="224" t="s">
        <v>9390</v>
      </c>
      <c r="DL46" s="224" t="s">
        <v>9389</v>
      </c>
      <c r="DM46" s="214">
        <v>45652</v>
      </c>
      <c r="DN46" s="222" t="s">
        <v>9425</v>
      </c>
      <c r="DO46" s="226">
        <v>21546000</v>
      </c>
      <c r="DP46" s="222" t="s">
        <v>9368</v>
      </c>
      <c r="DQ46" s="222" t="s">
        <v>723</v>
      </c>
      <c r="DR46" s="222">
        <v>2</v>
      </c>
      <c r="DS46" s="222" t="s">
        <v>9424</v>
      </c>
      <c r="DT46" s="222" t="s">
        <v>9369</v>
      </c>
      <c r="DU46" s="223">
        <v>45652</v>
      </c>
      <c r="DV46" s="221" t="s">
        <v>9427</v>
      </c>
      <c r="DW46" s="213">
        <v>3482000</v>
      </c>
      <c r="DX46" s="224" t="s">
        <v>1455</v>
      </c>
      <c r="DY46" s="224" t="s">
        <v>723</v>
      </c>
      <c r="DZ46" s="224">
        <v>2</v>
      </c>
      <c r="EA46" s="224" t="s">
        <v>9426</v>
      </c>
      <c r="EB46" s="224" t="s">
        <v>1456</v>
      </c>
      <c r="EC46" s="214">
        <v>45652</v>
      </c>
      <c r="ED46" s="222" t="s">
        <v>9429</v>
      </c>
      <c r="EE46" s="218">
        <v>5621000</v>
      </c>
      <c r="EF46" s="222" t="s">
        <v>1455</v>
      </c>
      <c r="EG46" s="222" t="s">
        <v>22</v>
      </c>
      <c r="EH46" s="222">
        <v>3</v>
      </c>
      <c r="EI46" s="222" t="s">
        <v>9428</v>
      </c>
      <c r="EJ46" s="222" t="s">
        <v>1456</v>
      </c>
      <c r="EK46" s="223">
        <v>45652</v>
      </c>
      <c r="EL46" s="221" t="s">
        <v>9430</v>
      </c>
      <c r="EM46" s="213" t="s">
        <v>17</v>
      </c>
      <c r="EN46" s="224" t="s">
        <v>17</v>
      </c>
      <c r="EO46" s="224" t="s">
        <v>22</v>
      </c>
      <c r="EP46" s="224">
        <v>3</v>
      </c>
      <c r="EQ46" s="224" t="s">
        <v>9398</v>
      </c>
      <c r="ER46" s="224" t="s">
        <v>17</v>
      </c>
      <c r="ES46" s="214">
        <v>45652</v>
      </c>
      <c r="ET46" s="222" t="s">
        <v>9420</v>
      </c>
      <c r="EU46" s="222">
        <v>6320</v>
      </c>
      <c r="EV46" s="222" t="s">
        <v>9382</v>
      </c>
      <c r="EW46" s="222" t="s">
        <v>723</v>
      </c>
      <c r="EX46" s="222">
        <v>2</v>
      </c>
      <c r="EY46" s="222" t="s">
        <v>9384</v>
      </c>
      <c r="EZ46" s="222" t="s">
        <v>9419</v>
      </c>
      <c r="FA46" s="223">
        <v>45652</v>
      </c>
      <c r="FB46" s="221" t="s">
        <v>1460</v>
      </c>
      <c r="FC46" s="224">
        <v>4</v>
      </c>
      <c r="FD46" s="224" t="s">
        <v>1455</v>
      </c>
      <c r="FE46" s="224" t="s">
        <v>723</v>
      </c>
      <c r="FF46" s="224">
        <v>2</v>
      </c>
      <c r="FG46" s="224" t="s">
        <v>1459</v>
      </c>
      <c r="FH46" s="224" t="s">
        <v>1456</v>
      </c>
      <c r="FI46" s="214">
        <v>45401</v>
      </c>
      <c r="FJ46" s="221" t="s">
        <v>619</v>
      </c>
      <c r="FK46" s="222">
        <v>0</v>
      </c>
      <c r="FL46" s="222" t="s">
        <v>17</v>
      </c>
      <c r="FM46" s="222" t="s">
        <v>17</v>
      </c>
      <c r="FN46" s="222" t="s">
        <v>17</v>
      </c>
      <c r="FO46" s="222" t="s">
        <v>618</v>
      </c>
      <c r="FP46" s="218" t="s">
        <v>17</v>
      </c>
      <c r="FQ46" s="219">
        <v>44363</v>
      </c>
      <c r="FR46" s="221" t="s">
        <v>709</v>
      </c>
      <c r="FS46" s="224">
        <v>210000</v>
      </c>
      <c r="FT46" s="224" t="s">
        <v>706</v>
      </c>
      <c r="FU46" s="224" t="s">
        <v>22</v>
      </c>
      <c r="FV46" s="224">
        <v>3</v>
      </c>
      <c r="FW46" s="224" t="s">
        <v>708</v>
      </c>
      <c r="FX46" s="224" t="s">
        <v>707</v>
      </c>
      <c r="FY46" s="214">
        <v>44648</v>
      </c>
      <c r="FZ46" s="222" t="s">
        <v>5254</v>
      </c>
      <c r="GA46" s="222">
        <v>2</v>
      </c>
      <c r="GB46" s="222" t="s">
        <v>1799</v>
      </c>
      <c r="GC46" s="222" t="s">
        <v>33</v>
      </c>
      <c r="GD46" s="222">
        <v>2</v>
      </c>
      <c r="GE46" s="222" t="s">
        <v>17</v>
      </c>
      <c r="GF46" s="222" t="s">
        <v>17</v>
      </c>
      <c r="GG46" s="223">
        <v>45615</v>
      </c>
      <c r="GH46" s="221" t="s">
        <v>5260</v>
      </c>
      <c r="GI46" s="224">
        <v>2</v>
      </c>
      <c r="GJ46" s="224" t="s">
        <v>1799</v>
      </c>
      <c r="GK46" s="224" t="s">
        <v>33</v>
      </c>
      <c r="GL46" s="224">
        <v>2</v>
      </c>
      <c r="GM46" s="224" t="s">
        <v>17</v>
      </c>
      <c r="GN46" s="224" t="s">
        <v>17</v>
      </c>
      <c r="GO46" s="214">
        <v>45615</v>
      </c>
      <c r="GP46" s="222" t="s">
        <v>5255</v>
      </c>
      <c r="GQ46" s="222">
        <v>1</v>
      </c>
      <c r="GR46" s="222" t="s">
        <v>1799</v>
      </c>
      <c r="GS46" s="222" t="s">
        <v>33</v>
      </c>
      <c r="GT46" s="222">
        <v>2</v>
      </c>
      <c r="GU46" s="222" t="s">
        <v>17</v>
      </c>
      <c r="GV46" s="222" t="s">
        <v>17</v>
      </c>
      <c r="GW46" s="223">
        <v>45615</v>
      </c>
      <c r="GX46" s="221" t="s">
        <v>5261</v>
      </c>
      <c r="GY46" s="224">
        <v>1</v>
      </c>
      <c r="GZ46" s="224" t="s">
        <v>1799</v>
      </c>
      <c r="HA46" s="224" t="s">
        <v>33</v>
      </c>
      <c r="HB46" s="224">
        <v>2</v>
      </c>
      <c r="HC46" s="224" t="s">
        <v>17</v>
      </c>
      <c r="HD46" s="224" t="s">
        <v>17</v>
      </c>
      <c r="HE46" s="214">
        <v>45615</v>
      </c>
      <c r="HF46" s="222" t="s">
        <v>5253</v>
      </c>
      <c r="HG46" s="222">
        <v>2</v>
      </c>
      <c r="HH46" s="222" t="s">
        <v>1799</v>
      </c>
      <c r="HI46" s="222" t="s">
        <v>33</v>
      </c>
      <c r="HJ46" s="222">
        <v>2</v>
      </c>
      <c r="HK46" s="222" t="s">
        <v>17</v>
      </c>
      <c r="HL46" s="222" t="s">
        <v>17</v>
      </c>
      <c r="HM46" s="223">
        <v>45615</v>
      </c>
      <c r="HN46" s="221" t="s">
        <v>5259</v>
      </c>
      <c r="HO46" s="224">
        <v>2</v>
      </c>
      <c r="HP46" s="224" t="s">
        <v>1799</v>
      </c>
      <c r="HQ46" s="224" t="s">
        <v>33</v>
      </c>
      <c r="HR46" s="224">
        <v>2</v>
      </c>
      <c r="HS46" s="224" t="s">
        <v>17</v>
      </c>
      <c r="HT46" s="224" t="s">
        <v>17</v>
      </c>
      <c r="HU46" s="214">
        <v>45615</v>
      </c>
      <c r="HV46" s="222" t="s">
        <v>5256</v>
      </c>
      <c r="HW46" s="222">
        <v>2</v>
      </c>
      <c r="HX46" s="222" t="s">
        <v>1799</v>
      </c>
      <c r="HY46" s="222" t="s">
        <v>33</v>
      </c>
      <c r="HZ46" s="222">
        <v>2</v>
      </c>
      <c r="IA46" s="222" t="s">
        <v>17</v>
      </c>
      <c r="IB46" s="222" t="s">
        <v>17</v>
      </c>
      <c r="IC46" s="223">
        <v>45615</v>
      </c>
      <c r="ID46" s="221" t="s">
        <v>5258</v>
      </c>
      <c r="IE46" s="224">
        <v>2</v>
      </c>
      <c r="IF46" s="224" t="s">
        <v>1799</v>
      </c>
      <c r="IG46" s="224" t="s">
        <v>33</v>
      </c>
      <c r="IH46" s="224">
        <v>2</v>
      </c>
      <c r="II46" s="224" t="s">
        <v>17</v>
      </c>
      <c r="IJ46" s="224" t="s">
        <v>17</v>
      </c>
      <c r="IK46" s="214">
        <v>45615</v>
      </c>
      <c r="IL46" s="222" t="s">
        <v>5257</v>
      </c>
      <c r="IM46" s="222">
        <v>3</v>
      </c>
      <c r="IN46" s="222" t="s">
        <v>1799</v>
      </c>
      <c r="IO46" s="222" t="s">
        <v>33</v>
      </c>
      <c r="IP46" s="222">
        <v>2</v>
      </c>
      <c r="IQ46" s="222" t="s">
        <v>17</v>
      </c>
      <c r="IR46" s="222" t="s">
        <v>17</v>
      </c>
      <c r="IS46" s="223">
        <v>45615</v>
      </c>
    </row>
    <row r="47" spans="1:253" s="11" customFormat="1" ht="13.25" customHeight="1" x14ac:dyDescent="0.25">
      <c r="A47" s="11" t="s">
        <v>662</v>
      </c>
      <c r="B47" s="11" t="s">
        <v>10744</v>
      </c>
      <c r="C47" s="11" t="s">
        <v>663</v>
      </c>
      <c r="D47" s="11" t="s">
        <v>612</v>
      </c>
      <c r="E47" s="11" t="s">
        <v>10183</v>
      </c>
      <c r="F47" s="11" t="s">
        <v>9363</v>
      </c>
      <c r="G47" s="212">
        <v>133386000</v>
      </c>
      <c r="H47" s="213" t="s">
        <v>9360</v>
      </c>
      <c r="I47" s="213" t="s">
        <v>723</v>
      </c>
      <c r="J47" s="213">
        <v>2</v>
      </c>
      <c r="K47" s="213" t="s">
        <v>9362</v>
      </c>
      <c r="L47" s="213" t="s">
        <v>9361</v>
      </c>
      <c r="M47" s="214">
        <v>45652</v>
      </c>
      <c r="N47" s="221" t="s">
        <v>9367</v>
      </c>
      <c r="O47" s="216">
        <v>1000676</v>
      </c>
      <c r="P47" s="216" t="s">
        <v>9364</v>
      </c>
      <c r="Q47" s="216" t="s">
        <v>22</v>
      </c>
      <c r="R47" s="216">
        <v>3</v>
      </c>
      <c r="S47" s="216" t="s">
        <v>9366</v>
      </c>
      <c r="T47" s="216" t="s">
        <v>9365</v>
      </c>
      <c r="U47" s="217">
        <v>45652</v>
      </c>
      <c r="V47" s="221" t="s">
        <v>9371</v>
      </c>
      <c r="W47" s="213">
        <v>94624000</v>
      </c>
      <c r="X47" s="213" t="s">
        <v>9368</v>
      </c>
      <c r="Y47" s="213" t="s">
        <v>723</v>
      </c>
      <c r="Z47" s="213">
        <v>2</v>
      </c>
      <c r="AA47" s="213" t="s">
        <v>9370</v>
      </c>
      <c r="AB47" s="213" t="s">
        <v>9369</v>
      </c>
      <c r="AC47" s="214">
        <v>45652</v>
      </c>
      <c r="AD47" s="221" t="s">
        <v>9373</v>
      </c>
      <c r="AE47" s="218">
        <v>94624000</v>
      </c>
      <c r="AF47" s="218" t="s">
        <v>9368</v>
      </c>
      <c r="AG47" s="218" t="s">
        <v>723</v>
      </c>
      <c r="AH47" s="218">
        <v>2</v>
      </c>
      <c r="AI47" s="218" t="s">
        <v>9372</v>
      </c>
      <c r="AJ47" s="218" t="s">
        <v>9369</v>
      </c>
      <c r="AK47" s="219">
        <v>45652</v>
      </c>
      <c r="AL47" s="221" t="s">
        <v>9377</v>
      </c>
      <c r="AM47" s="213">
        <v>544000</v>
      </c>
      <c r="AN47" s="213" t="s">
        <v>9374</v>
      </c>
      <c r="AO47" s="213" t="s">
        <v>22</v>
      </c>
      <c r="AP47" s="213">
        <v>3</v>
      </c>
      <c r="AQ47" s="213" t="s">
        <v>9376</v>
      </c>
      <c r="AR47" s="213" t="s">
        <v>9375</v>
      </c>
      <c r="AS47" s="214">
        <v>45652</v>
      </c>
      <c r="AT47" s="222" t="s">
        <v>836</v>
      </c>
      <c r="AU47" s="218" t="s">
        <v>17</v>
      </c>
      <c r="AV47" s="218" t="s">
        <v>17</v>
      </c>
      <c r="AW47" s="218" t="s">
        <v>17</v>
      </c>
      <c r="AX47" s="218" t="s">
        <v>17</v>
      </c>
      <c r="AY47" s="218" t="s">
        <v>835</v>
      </c>
      <c r="AZ47" s="218" t="s">
        <v>17</v>
      </c>
      <c r="BA47" s="219">
        <v>44805</v>
      </c>
      <c r="BB47" s="221" t="s">
        <v>9381</v>
      </c>
      <c r="BC47" s="213">
        <v>5918253</v>
      </c>
      <c r="BD47" s="213" t="s">
        <v>9378</v>
      </c>
      <c r="BE47" s="213" t="s">
        <v>723</v>
      </c>
      <c r="BF47" s="213">
        <v>2</v>
      </c>
      <c r="BG47" s="213" t="s">
        <v>9380</v>
      </c>
      <c r="BH47" s="213" t="s">
        <v>9379</v>
      </c>
      <c r="BI47" s="214">
        <v>45652</v>
      </c>
      <c r="BJ47" s="222" t="s">
        <v>895</v>
      </c>
      <c r="BK47" s="222">
        <v>24</v>
      </c>
      <c r="BL47" s="222" t="s">
        <v>892</v>
      </c>
      <c r="BM47" s="222" t="s">
        <v>723</v>
      </c>
      <c r="BN47" s="222">
        <v>2</v>
      </c>
      <c r="BO47" s="222" t="s">
        <v>894</v>
      </c>
      <c r="BP47" s="218" t="s">
        <v>893</v>
      </c>
      <c r="BQ47" s="223">
        <v>44915</v>
      </c>
      <c r="BR47" s="221" t="s">
        <v>664</v>
      </c>
      <c r="BS47" s="224" t="s">
        <v>17</v>
      </c>
      <c r="BT47" s="224" t="s">
        <v>17</v>
      </c>
      <c r="BU47" s="224">
        <v>0</v>
      </c>
      <c r="BV47" s="224">
        <v>0</v>
      </c>
      <c r="BW47" s="224" t="s">
        <v>17</v>
      </c>
      <c r="BX47" s="224" t="s">
        <v>17</v>
      </c>
      <c r="BY47" s="214">
        <v>44600</v>
      </c>
      <c r="BZ47" s="222" t="s">
        <v>665</v>
      </c>
      <c r="CA47" s="222" t="s">
        <v>17</v>
      </c>
      <c r="CB47" s="222" t="s">
        <v>17</v>
      </c>
      <c r="CC47" s="222">
        <v>0</v>
      </c>
      <c r="CD47" s="222">
        <v>0</v>
      </c>
      <c r="CE47" s="222" t="s">
        <v>17</v>
      </c>
      <c r="CF47" s="222" t="s">
        <v>17</v>
      </c>
      <c r="CG47" s="223">
        <v>44600</v>
      </c>
      <c r="CH47" s="221" t="s">
        <v>11445</v>
      </c>
      <c r="CI47" s="222" t="e">
        <v>#N/A</v>
      </c>
      <c r="CJ47" s="222" t="e">
        <v>#N/A</v>
      </c>
      <c r="CK47" s="222" t="e">
        <v>#N/A</v>
      </c>
      <c r="CL47" s="222" t="e">
        <v>#N/A</v>
      </c>
      <c r="CM47" s="222" t="e">
        <v>#N/A</v>
      </c>
      <c r="CN47" s="222" t="e">
        <v>#N/A</v>
      </c>
      <c r="CO47" s="225" t="e">
        <v>#N/A</v>
      </c>
      <c r="CP47" s="222" t="s">
        <v>980</v>
      </c>
      <c r="CQ47" s="224">
        <v>6850000</v>
      </c>
      <c r="CR47" s="224" t="s">
        <v>977</v>
      </c>
      <c r="CS47" s="224" t="s">
        <v>404</v>
      </c>
      <c r="CT47" s="224">
        <v>1</v>
      </c>
      <c r="CU47" s="224" t="s">
        <v>979</v>
      </c>
      <c r="CV47" s="224" t="s">
        <v>978</v>
      </c>
      <c r="CW47" s="214">
        <v>45015</v>
      </c>
      <c r="CX47" s="222" t="s">
        <v>9387</v>
      </c>
      <c r="CY47" s="218">
        <v>19506000</v>
      </c>
      <c r="CZ47" s="218" t="s">
        <v>1455</v>
      </c>
      <c r="DA47" s="218" t="s">
        <v>723</v>
      </c>
      <c r="DB47" s="218">
        <v>2</v>
      </c>
      <c r="DC47" s="218" t="s">
        <v>9394</v>
      </c>
      <c r="DD47" s="218" t="s">
        <v>1456</v>
      </c>
      <c r="DE47" s="220">
        <v>45652</v>
      </c>
      <c r="DF47" s="221" t="s">
        <v>9391</v>
      </c>
      <c r="DG47" s="213">
        <v>0</v>
      </c>
      <c r="DH47" s="224" t="s">
        <v>9388</v>
      </c>
      <c r="DI47" s="224" t="s">
        <v>723</v>
      </c>
      <c r="DJ47" s="224">
        <v>2</v>
      </c>
      <c r="DK47" s="224" t="s">
        <v>9390</v>
      </c>
      <c r="DL47" s="224" t="s">
        <v>9389</v>
      </c>
      <c r="DM47" s="214">
        <v>45652</v>
      </c>
      <c r="DN47" s="222" t="s">
        <v>9393</v>
      </c>
      <c r="DO47" s="218">
        <v>75118000</v>
      </c>
      <c r="DP47" s="222" t="s">
        <v>9368</v>
      </c>
      <c r="DQ47" s="222" t="s">
        <v>723</v>
      </c>
      <c r="DR47" s="222">
        <v>2</v>
      </c>
      <c r="DS47" s="222" t="s">
        <v>9392</v>
      </c>
      <c r="DT47" s="222" t="s">
        <v>9369</v>
      </c>
      <c r="DU47" s="223">
        <v>45652</v>
      </c>
      <c r="DV47" s="221" t="s">
        <v>9395</v>
      </c>
      <c r="DW47" s="213">
        <v>8083000</v>
      </c>
      <c r="DX47" s="224" t="s">
        <v>1455</v>
      </c>
      <c r="DY47" s="224" t="s">
        <v>723</v>
      </c>
      <c r="DZ47" s="224">
        <v>2</v>
      </c>
      <c r="EA47" s="224" t="s">
        <v>9394</v>
      </c>
      <c r="EB47" s="224" t="s">
        <v>1456</v>
      </c>
      <c r="EC47" s="214">
        <v>45652</v>
      </c>
      <c r="ED47" s="222" t="s">
        <v>9397</v>
      </c>
      <c r="EE47" s="218">
        <v>11423000</v>
      </c>
      <c r="EF47" s="222" t="s">
        <v>1455</v>
      </c>
      <c r="EG47" s="222" t="s">
        <v>723</v>
      </c>
      <c r="EH47" s="222">
        <v>2</v>
      </c>
      <c r="EI47" s="222" t="s">
        <v>9396</v>
      </c>
      <c r="EJ47" s="222" t="s">
        <v>1456</v>
      </c>
      <c r="EK47" s="223">
        <v>45652</v>
      </c>
      <c r="EL47" s="221" t="s">
        <v>9399</v>
      </c>
      <c r="EM47" s="213">
        <v>0</v>
      </c>
      <c r="EN47" s="224" t="s">
        <v>1455</v>
      </c>
      <c r="EO47" s="224" t="s">
        <v>723</v>
      </c>
      <c r="EP47" s="224">
        <v>2</v>
      </c>
      <c r="EQ47" s="224" t="s">
        <v>9398</v>
      </c>
      <c r="ER47" s="224" t="s">
        <v>1456</v>
      </c>
      <c r="ES47" s="214">
        <v>45652</v>
      </c>
      <c r="ET47" s="222" t="s">
        <v>9385</v>
      </c>
      <c r="EU47" s="222">
        <v>6320</v>
      </c>
      <c r="EV47" s="222" t="s">
        <v>9382</v>
      </c>
      <c r="EW47" s="222" t="s">
        <v>723</v>
      </c>
      <c r="EX47" s="222">
        <v>2</v>
      </c>
      <c r="EY47" s="222" t="s">
        <v>9384</v>
      </c>
      <c r="EZ47" s="222" t="s">
        <v>9383</v>
      </c>
      <c r="FA47" s="223">
        <v>45652</v>
      </c>
      <c r="FB47" s="221" t="s">
        <v>1458</v>
      </c>
      <c r="FC47" s="224">
        <v>4</v>
      </c>
      <c r="FD47" s="224" t="s">
        <v>1455</v>
      </c>
      <c r="FE47" s="224" t="s">
        <v>723</v>
      </c>
      <c r="FF47" s="224">
        <v>2</v>
      </c>
      <c r="FG47" s="224" t="s">
        <v>1457</v>
      </c>
      <c r="FH47" s="224" t="s">
        <v>1456</v>
      </c>
      <c r="FI47" s="214">
        <v>45401</v>
      </c>
      <c r="FJ47" s="221" t="s">
        <v>667</v>
      </c>
      <c r="FK47" s="222" t="s">
        <v>17</v>
      </c>
      <c r="FL47" s="222" t="s">
        <v>17</v>
      </c>
      <c r="FM47" s="222">
        <v>0</v>
      </c>
      <c r="FN47" s="222">
        <v>0</v>
      </c>
      <c r="FO47" s="222" t="s">
        <v>17</v>
      </c>
      <c r="FP47" s="218" t="s">
        <v>17</v>
      </c>
      <c r="FQ47" s="219">
        <v>44600</v>
      </c>
      <c r="FR47" s="221" t="s">
        <v>668</v>
      </c>
      <c r="FS47" s="224" t="s">
        <v>17</v>
      </c>
      <c r="FT47" s="224" t="s">
        <v>17</v>
      </c>
      <c r="FU47" s="224">
        <v>0</v>
      </c>
      <c r="FV47" s="224">
        <v>0</v>
      </c>
      <c r="FW47" s="224" t="s">
        <v>17</v>
      </c>
      <c r="FX47" s="224" t="s">
        <v>17</v>
      </c>
      <c r="FY47" s="214">
        <v>44600</v>
      </c>
      <c r="FZ47" s="222" t="s">
        <v>5263</v>
      </c>
      <c r="GA47" s="222">
        <v>2</v>
      </c>
      <c r="GB47" s="222" t="s">
        <v>1799</v>
      </c>
      <c r="GC47" s="222" t="s">
        <v>33</v>
      </c>
      <c r="GD47" s="222">
        <v>2</v>
      </c>
      <c r="GE47" s="222" t="s">
        <v>17</v>
      </c>
      <c r="GF47" s="222" t="s">
        <v>17</v>
      </c>
      <c r="GG47" s="223">
        <v>45615</v>
      </c>
      <c r="GH47" s="221" t="s">
        <v>5269</v>
      </c>
      <c r="GI47" s="224">
        <v>0</v>
      </c>
      <c r="GJ47" s="224" t="s">
        <v>1799</v>
      </c>
      <c r="GK47" s="224" t="s">
        <v>33</v>
      </c>
      <c r="GL47" s="224">
        <v>2</v>
      </c>
      <c r="GM47" s="224" t="s">
        <v>17</v>
      </c>
      <c r="GN47" s="224" t="s">
        <v>17</v>
      </c>
      <c r="GO47" s="214">
        <v>45615</v>
      </c>
      <c r="GP47" s="222" t="s">
        <v>5264</v>
      </c>
      <c r="GQ47" s="222">
        <v>0</v>
      </c>
      <c r="GR47" s="222" t="s">
        <v>1799</v>
      </c>
      <c r="GS47" s="222" t="s">
        <v>33</v>
      </c>
      <c r="GT47" s="222">
        <v>2</v>
      </c>
      <c r="GU47" s="222" t="s">
        <v>17</v>
      </c>
      <c r="GV47" s="222" t="s">
        <v>17</v>
      </c>
      <c r="GW47" s="223">
        <v>45615</v>
      </c>
      <c r="GX47" s="221" t="s">
        <v>5270</v>
      </c>
      <c r="GY47" s="224">
        <v>0</v>
      </c>
      <c r="GZ47" s="224" t="s">
        <v>1799</v>
      </c>
      <c r="HA47" s="224" t="s">
        <v>33</v>
      </c>
      <c r="HB47" s="224">
        <v>2</v>
      </c>
      <c r="HC47" s="224" t="s">
        <v>17</v>
      </c>
      <c r="HD47" s="224" t="s">
        <v>17</v>
      </c>
      <c r="HE47" s="214">
        <v>45615</v>
      </c>
      <c r="HF47" s="222" t="s">
        <v>5262</v>
      </c>
      <c r="HG47" s="222">
        <v>0</v>
      </c>
      <c r="HH47" s="222" t="s">
        <v>1799</v>
      </c>
      <c r="HI47" s="222" t="s">
        <v>33</v>
      </c>
      <c r="HJ47" s="222">
        <v>2</v>
      </c>
      <c r="HK47" s="222" t="s">
        <v>17</v>
      </c>
      <c r="HL47" s="222" t="s">
        <v>17</v>
      </c>
      <c r="HM47" s="223">
        <v>45615</v>
      </c>
      <c r="HN47" s="221" t="s">
        <v>5268</v>
      </c>
      <c r="HO47" s="224">
        <v>0</v>
      </c>
      <c r="HP47" s="224" t="s">
        <v>1799</v>
      </c>
      <c r="HQ47" s="224" t="s">
        <v>33</v>
      </c>
      <c r="HR47" s="224">
        <v>2</v>
      </c>
      <c r="HS47" s="224" t="s">
        <v>17</v>
      </c>
      <c r="HT47" s="224" t="s">
        <v>17</v>
      </c>
      <c r="HU47" s="214">
        <v>45615</v>
      </c>
      <c r="HV47" s="222" t="s">
        <v>5265</v>
      </c>
      <c r="HW47" s="222">
        <v>0</v>
      </c>
      <c r="HX47" s="222" t="s">
        <v>1799</v>
      </c>
      <c r="HY47" s="222" t="s">
        <v>33</v>
      </c>
      <c r="HZ47" s="222">
        <v>2</v>
      </c>
      <c r="IA47" s="222" t="s">
        <v>17</v>
      </c>
      <c r="IB47" s="222" t="s">
        <v>17</v>
      </c>
      <c r="IC47" s="223">
        <v>45615</v>
      </c>
      <c r="ID47" s="221" t="s">
        <v>5267</v>
      </c>
      <c r="IE47" s="224">
        <v>2</v>
      </c>
      <c r="IF47" s="224" t="s">
        <v>1799</v>
      </c>
      <c r="IG47" s="224" t="s">
        <v>33</v>
      </c>
      <c r="IH47" s="224">
        <v>2</v>
      </c>
      <c r="II47" s="224" t="s">
        <v>17</v>
      </c>
      <c r="IJ47" s="224" t="s">
        <v>17</v>
      </c>
      <c r="IK47" s="214">
        <v>45615</v>
      </c>
      <c r="IL47" s="222" t="s">
        <v>5266</v>
      </c>
      <c r="IM47" s="222">
        <v>1</v>
      </c>
      <c r="IN47" s="222" t="s">
        <v>1799</v>
      </c>
      <c r="IO47" s="222" t="s">
        <v>33</v>
      </c>
      <c r="IP47" s="222">
        <v>2</v>
      </c>
      <c r="IQ47" s="222" t="s">
        <v>17</v>
      </c>
      <c r="IR47" s="222" t="s">
        <v>17</v>
      </c>
      <c r="IS47" s="223">
        <v>45615</v>
      </c>
    </row>
    <row r="48" spans="1:253" s="11" customFormat="1" ht="13.25" customHeight="1" x14ac:dyDescent="0.25">
      <c r="A48" s="11" t="s">
        <v>67</v>
      </c>
      <c r="B48" s="11" t="s">
        <v>10812</v>
      </c>
      <c r="C48" s="11" t="s">
        <v>68</v>
      </c>
      <c r="D48" s="11" t="s">
        <v>69</v>
      </c>
      <c r="E48" s="11" t="s">
        <v>10208</v>
      </c>
      <c r="F48" s="11" t="s">
        <v>8145</v>
      </c>
      <c r="G48" s="212">
        <v>10361000</v>
      </c>
      <c r="H48" s="213" t="s">
        <v>8142</v>
      </c>
      <c r="I48" s="213" t="s">
        <v>723</v>
      </c>
      <c r="J48" s="213">
        <v>2</v>
      </c>
      <c r="K48" s="213" t="s">
        <v>8144</v>
      </c>
      <c r="L48" s="213" t="s">
        <v>8143</v>
      </c>
      <c r="M48" s="214">
        <v>45649</v>
      </c>
      <c r="N48" s="221" t="s">
        <v>8149</v>
      </c>
      <c r="O48" s="216">
        <v>10794</v>
      </c>
      <c r="P48" s="216" t="s">
        <v>8146</v>
      </c>
      <c r="Q48" s="216" t="s">
        <v>723</v>
      </c>
      <c r="R48" s="216">
        <v>2</v>
      </c>
      <c r="S48" s="216" t="s">
        <v>8148</v>
      </c>
      <c r="T48" s="216" t="s">
        <v>8147</v>
      </c>
      <c r="U48" s="217">
        <v>45649</v>
      </c>
      <c r="V48" s="221" t="s">
        <v>8153</v>
      </c>
      <c r="W48" s="213">
        <v>775000</v>
      </c>
      <c r="X48" s="213" t="s">
        <v>8150</v>
      </c>
      <c r="Y48" s="213" t="s">
        <v>404</v>
      </c>
      <c r="Z48" s="213">
        <v>1</v>
      </c>
      <c r="AA48" s="213" t="s">
        <v>8152</v>
      </c>
      <c r="AB48" s="213" t="s">
        <v>8151</v>
      </c>
      <c r="AC48" s="214">
        <v>45649</v>
      </c>
      <c r="AD48" s="221" t="s">
        <v>8157</v>
      </c>
      <c r="AE48" s="218">
        <v>238000</v>
      </c>
      <c r="AF48" s="218" t="s">
        <v>8154</v>
      </c>
      <c r="AG48" s="218" t="s">
        <v>404</v>
      </c>
      <c r="AH48" s="218">
        <v>1</v>
      </c>
      <c r="AI48" s="218" t="s">
        <v>8156</v>
      </c>
      <c r="AJ48" s="218" t="s">
        <v>8155</v>
      </c>
      <c r="AK48" s="219">
        <v>45649</v>
      </c>
      <c r="AL48" s="221" t="s">
        <v>8159</v>
      </c>
      <c r="AM48" s="213">
        <v>238000</v>
      </c>
      <c r="AN48" s="213" t="s">
        <v>8154</v>
      </c>
      <c r="AO48" s="213" t="s">
        <v>404</v>
      </c>
      <c r="AP48" s="213">
        <v>1</v>
      </c>
      <c r="AQ48" s="213" t="s">
        <v>8158</v>
      </c>
      <c r="AR48" s="213" t="s">
        <v>8155</v>
      </c>
      <c r="AS48" s="214">
        <v>45649</v>
      </c>
      <c r="AT48" s="222" t="s">
        <v>363</v>
      </c>
      <c r="AU48" s="218">
        <v>0</v>
      </c>
      <c r="AV48" s="218" t="s">
        <v>17</v>
      </c>
      <c r="AW48" s="218" t="s">
        <v>17</v>
      </c>
      <c r="AX48" s="218" t="s">
        <v>17</v>
      </c>
      <c r="AY48" s="218" t="s">
        <v>17</v>
      </c>
      <c r="AZ48" s="218" t="s">
        <v>17</v>
      </c>
      <c r="BA48" s="219">
        <v>43585</v>
      </c>
      <c r="BB48" s="221" t="s">
        <v>73</v>
      </c>
      <c r="BC48" s="213" t="s">
        <v>17</v>
      </c>
      <c r="BD48" s="213">
        <v>0</v>
      </c>
      <c r="BE48" s="213" t="s">
        <v>17</v>
      </c>
      <c r="BF48" s="213" t="s">
        <v>17</v>
      </c>
      <c r="BG48" s="213">
        <v>0</v>
      </c>
      <c r="BH48" s="213">
        <v>0</v>
      </c>
      <c r="BI48" s="214">
        <v>43501</v>
      </c>
      <c r="BJ48" s="222" t="s">
        <v>8163</v>
      </c>
      <c r="BK48" s="222">
        <v>33</v>
      </c>
      <c r="BL48" s="222" t="s">
        <v>8160</v>
      </c>
      <c r="BM48" s="222" t="s">
        <v>22</v>
      </c>
      <c r="BN48" s="222">
        <v>3</v>
      </c>
      <c r="BO48" s="222" t="s">
        <v>8162</v>
      </c>
      <c r="BP48" s="218" t="s">
        <v>8161</v>
      </c>
      <c r="BQ48" s="223">
        <v>45649</v>
      </c>
      <c r="BR48" s="221" t="s">
        <v>70</v>
      </c>
      <c r="BS48" s="224" t="s">
        <v>17</v>
      </c>
      <c r="BT48" s="224">
        <v>0</v>
      </c>
      <c r="BU48" s="224" t="s">
        <v>17</v>
      </c>
      <c r="BV48" s="224" t="s">
        <v>17</v>
      </c>
      <c r="BW48" s="224">
        <v>0</v>
      </c>
      <c r="BX48" s="224">
        <v>0</v>
      </c>
      <c r="BY48" s="214">
        <v>43501</v>
      </c>
      <c r="BZ48" s="222" t="s">
        <v>71</v>
      </c>
      <c r="CA48" s="222" t="s">
        <v>17</v>
      </c>
      <c r="CB48" s="222">
        <v>0</v>
      </c>
      <c r="CC48" s="222" t="s">
        <v>17</v>
      </c>
      <c r="CD48" s="222" t="s">
        <v>17</v>
      </c>
      <c r="CE48" s="222">
        <v>0</v>
      </c>
      <c r="CF48" s="222">
        <v>0</v>
      </c>
      <c r="CG48" s="223">
        <v>43501</v>
      </c>
      <c r="CH48" s="221" t="s">
        <v>11446</v>
      </c>
      <c r="CI48" s="222" t="e">
        <v>#N/A</v>
      </c>
      <c r="CJ48" s="222" t="e">
        <v>#N/A</v>
      </c>
      <c r="CK48" s="222" t="e">
        <v>#N/A</v>
      </c>
      <c r="CL48" s="222" t="e">
        <v>#N/A</v>
      </c>
      <c r="CM48" s="222" t="e">
        <v>#N/A</v>
      </c>
      <c r="CN48" s="222" t="e">
        <v>#N/A</v>
      </c>
      <c r="CO48" s="225" t="e">
        <v>#N/A</v>
      </c>
      <c r="CP48" s="222" t="s">
        <v>72</v>
      </c>
      <c r="CQ48" s="224" t="s">
        <v>17</v>
      </c>
      <c r="CR48" s="224">
        <v>0</v>
      </c>
      <c r="CS48" s="224" t="s">
        <v>17</v>
      </c>
      <c r="CT48" s="224" t="s">
        <v>17</v>
      </c>
      <c r="CU48" s="224">
        <v>0</v>
      </c>
      <c r="CV48" s="224">
        <v>0</v>
      </c>
      <c r="CW48" s="214">
        <v>43501</v>
      </c>
      <c r="CX48" s="222" t="s">
        <v>8166</v>
      </c>
      <c r="CY48" s="218">
        <v>238000</v>
      </c>
      <c r="CZ48" s="218" t="s">
        <v>8154</v>
      </c>
      <c r="DA48" s="218" t="s">
        <v>22</v>
      </c>
      <c r="DB48" s="218">
        <v>3</v>
      </c>
      <c r="DC48" s="218" t="s">
        <v>8170</v>
      </c>
      <c r="DD48" s="218" t="s">
        <v>8155</v>
      </c>
      <c r="DE48" s="220">
        <v>45649</v>
      </c>
      <c r="DF48" s="221" t="s">
        <v>8168</v>
      </c>
      <c r="DG48" s="213">
        <v>537000</v>
      </c>
      <c r="DH48" s="224" t="s">
        <v>8150</v>
      </c>
      <c r="DI48" s="224" t="s">
        <v>22</v>
      </c>
      <c r="DJ48" s="224">
        <v>3</v>
      </c>
      <c r="DK48" s="224" t="s">
        <v>8167</v>
      </c>
      <c r="DL48" s="224" t="s">
        <v>8151</v>
      </c>
      <c r="DM48" s="214">
        <v>45649</v>
      </c>
      <c r="DN48" s="222" t="s">
        <v>8169</v>
      </c>
      <c r="DO48" s="218">
        <v>0</v>
      </c>
      <c r="DP48" s="222" t="s">
        <v>8154</v>
      </c>
      <c r="DQ48" s="222" t="s">
        <v>22</v>
      </c>
      <c r="DR48" s="222">
        <v>3</v>
      </c>
      <c r="DS48" s="222" t="s">
        <v>5943</v>
      </c>
      <c r="DT48" s="222" t="s">
        <v>8155</v>
      </c>
      <c r="DU48" s="223">
        <v>45649</v>
      </c>
      <c r="DV48" s="221" t="s">
        <v>8171</v>
      </c>
      <c r="DW48" s="213">
        <v>238000</v>
      </c>
      <c r="DX48" s="224" t="s">
        <v>8154</v>
      </c>
      <c r="DY48" s="224" t="s">
        <v>22</v>
      </c>
      <c r="DZ48" s="224">
        <v>3</v>
      </c>
      <c r="EA48" s="224" t="s">
        <v>8170</v>
      </c>
      <c r="EB48" s="224" t="s">
        <v>8155</v>
      </c>
      <c r="EC48" s="214">
        <v>45649</v>
      </c>
      <c r="ED48" s="222" t="s">
        <v>8173</v>
      </c>
      <c r="EE48" s="218" t="s">
        <v>17</v>
      </c>
      <c r="EF48" s="222" t="s">
        <v>8154</v>
      </c>
      <c r="EG48" s="222" t="s">
        <v>22</v>
      </c>
      <c r="EH48" s="222">
        <v>3</v>
      </c>
      <c r="EI48" s="222" t="s">
        <v>8172</v>
      </c>
      <c r="EJ48" s="222" t="s">
        <v>8155</v>
      </c>
      <c r="EK48" s="223">
        <v>45649</v>
      </c>
      <c r="EL48" s="221" t="s">
        <v>8175</v>
      </c>
      <c r="EM48" s="213" t="s">
        <v>17</v>
      </c>
      <c r="EN48" s="224" t="s">
        <v>8154</v>
      </c>
      <c r="EO48" s="224" t="s">
        <v>22</v>
      </c>
      <c r="EP48" s="224">
        <v>3</v>
      </c>
      <c r="EQ48" s="224" t="s">
        <v>8174</v>
      </c>
      <c r="ER48" s="224" t="s">
        <v>8155</v>
      </c>
      <c r="ES48" s="214">
        <v>45649</v>
      </c>
      <c r="ET48" s="222" t="s">
        <v>8164</v>
      </c>
      <c r="EU48" s="222">
        <v>33</v>
      </c>
      <c r="EV48" s="222" t="s">
        <v>8160</v>
      </c>
      <c r="EW48" s="222" t="s">
        <v>22</v>
      </c>
      <c r="EX48" s="222">
        <v>3</v>
      </c>
      <c r="EY48" s="222" t="s">
        <v>8162</v>
      </c>
      <c r="EZ48" s="222" t="s">
        <v>8161</v>
      </c>
      <c r="FA48" s="223">
        <v>45649</v>
      </c>
      <c r="FB48" s="221" t="s">
        <v>8177</v>
      </c>
      <c r="FC48" s="224">
        <v>1</v>
      </c>
      <c r="FD48" s="224" t="s">
        <v>8154</v>
      </c>
      <c r="FE48" s="224" t="s">
        <v>404</v>
      </c>
      <c r="FF48" s="224">
        <v>1</v>
      </c>
      <c r="FG48" s="224" t="s">
        <v>8176</v>
      </c>
      <c r="FH48" s="224" t="s">
        <v>8155</v>
      </c>
      <c r="FI48" s="214">
        <v>45649</v>
      </c>
      <c r="FJ48" s="221" t="s">
        <v>74</v>
      </c>
      <c r="FK48" s="222" t="s">
        <v>17</v>
      </c>
      <c r="FL48" s="222">
        <v>0</v>
      </c>
      <c r="FM48" s="222" t="s">
        <v>17</v>
      </c>
      <c r="FN48" s="222" t="s">
        <v>17</v>
      </c>
      <c r="FO48" s="222">
        <v>0</v>
      </c>
      <c r="FP48" s="218">
        <v>0</v>
      </c>
      <c r="FQ48" s="219">
        <v>43501</v>
      </c>
      <c r="FR48" s="221" t="s">
        <v>75</v>
      </c>
      <c r="FS48" s="224" t="s">
        <v>17</v>
      </c>
      <c r="FT48" s="224">
        <v>0</v>
      </c>
      <c r="FU48" s="224" t="s">
        <v>17</v>
      </c>
      <c r="FV48" s="224" t="s">
        <v>17</v>
      </c>
      <c r="FW48" s="224">
        <v>0</v>
      </c>
      <c r="FX48" s="224">
        <v>0</v>
      </c>
      <c r="FY48" s="214">
        <v>43501</v>
      </c>
      <c r="FZ48" s="222" t="s">
        <v>4228</v>
      </c>
      <c r="GA48" s="222">
        <v>1</v>
      </c>
      <c r="GB48" s="222" t="s">
        <v>1799</v>
      </c>
      <c r="GC48" s="222" t="s">
        <v>33</v>
      </c>
      <c r="GD48" s="222">
        <v>2</v>
      </c>
      <c r="GE48" s="222" t="s">
        <v>17</v>
      </c>
      <c r="GF48" s="222" t="s">
        <v>17</v>
      </c>
      <c r="GG48" s="223">
        <v>45608</v>
      </c>
      <c r="GH48" s="221" t="s">
        <v>4234</v>
      </c>
      <c r="GI48" s="224">
        <v>1</v>
      </c>
      <c r="GJ48" s="224" t="s">
        <v>1799</v>
      </c>
      <c r="GK48" s="224" t="s">
        <v>33</v>
      </c>
      <c r="GL48" s="224">
        <v>2</v>
      </c>
      <c r="GM48" s="224" t="s">
        <v>17</v>
      </c>
      <c r="GN48" s="224" t="s">
        <v>17</v>
      </c>
      <c r="GO48" s="214">
        <v>45608</v>
      </c>
      <c r="GP48" s="222" t="s">
        <v>4229</v>
      </c>
      <c r="GQ48" s="222">
        <v>1</v>
      </c>
      <c r="GR48" s="222" t="s">
        <v>1799</v>
      </c>
      <c r="GS48" s="222" t="s">
        <v>33</v>
      </c>
      <c r="GT48" s="222">
        <v>2</v>
      </c>
      <c r="GU48" s="222" t="s">
        <v>17</v>
      </c>
      <c r="GV48" s="222" t="s">
        <v>17</v>
      </c>
      <c r="GW48" s="223">
        <v>45608</v>
      </c>
      <c r="GX48" s="221" t="s">
        <v>4235</v>
      </c>
      <c r="GY48" s="224">
        <v>0</v>
      </c>
      <c r="GZ48" s="224" t="s">
        <v>1799</v>
      </c>
      <c r="HA48" s="224" t="s">
        <v>33</v>
      </c>
      <c r="HB48" s="224">
        <v>2</v>
      </c>
      <c r="HC48" s="224" t="s">
        <v>17</v>
      </c>
      <c r="HD48" s="224" t="s">
        <v>17</v>
      </c>
      <c r="HE48" s="214">
        <v>45608</v>
      </c>
      <c r="HF48" s="222" t="s">
        <v>4227</v>
      </c>
      <c r="HG48" s="222">
        <v>2</v>
      </c>
      <c r="HH48" s="222" t="s">
        <v>1799</v>
      </c>
      <c r="HI48" s="222" t="s">
        <v>33</v>
      </c>
      <c r="HJ48" s="222">
        <v>2</v>
      </c>
      <c r="HK48" s="222" t="s">
        <v>17</v>
      </c>
      <c r="HL48" s="222" t="s">
        <v>17</v>
      </c>
      <c r="HM48" s="223">
        <v>45608</v>
      </c>
      <c r="HN48" s="221" t="s">
        <v>4233</v>
      </c>
      <c r="HO48" s="224">
        <v>2</v>
      </c>
      <c r="HP48" s="224" t="s">
        <v>1799</v>
      </c>
      <c r="HQ48" s="224" t="s">
        <v>33</v>
      </c>
      <c r="HR48" s="224">
        <v>2</v>
      </c>
      <c r="HS48" s="224" t="s">
        <v>17</v>
      </c>
      <c r="HT48" s="224" t="s">
        <v>17</v>
      </c>
      <c r="HU48" s="214">
        <v>45608</v>
      </c>
      <c r="HV48" s="222" t="s">
        <v>4230</v>
      </c>
      <c r="HW48" s="222">
        <v>0</v>
      </c>
      <c r="HX48" s="222" t="s">
        <v>1799</v>
      </c>
      <c r="HY48" s="222" t="s">
        <v>33</v>
      </c>
      <c r="HZ48" s="222">
        <v>2</v>
      </c>
      <c r="IA48" s="222" t="s">
        <v>17</v>
      </c>
      <c r="IB48" s="222" t="s">
        <v>17</v>
      </c>
      <c r="IC48" s="223">
        <v>45608</v>
      </c>
      <c r="ID48" s="221" t="s">
        <v>4232</v>
      </c>
      <c r="IE48" s="224">
        <v>0</v>
      </c>
      <c r="IF48" s="224" t="s">
        <v>1799</v>
      </c>
      <c r="IG48" s="224" t="s">
        <v>33</v>
      </c>
      <c r="IH48" s="224">
        <v>2</v>
      </c>
      <c r="II48" s="224" t="s">
        <v>17</v>
      </c>
      <c r="IJ48" s="224" t="s">
        <v>17</v>
      </c>
      <c r="IK48" s="214">
        <v>45608</v>
      </c>
      <c r="IL48" s="222" t="s">
        <v>4231</v>
      </c>
      <c r="IM48" s="222">
        <v>0</v>
      </c>
      <c r="IN48" s="222" t="s">
        <v>1799</v>
      </c>
      <c r="IO48" s="222" t="s">
        <v>33</v>
      </c>
      <c r="IP48" s="222">
        <v>2</v>
      </c>
      <c r="IQ48" s="222" t="s">
        <v>17</v>
      </c>
      <c r="IR48" s="222" t="s">
        <v>17</v>
      </c>
      <c r="IS48" s="223">
        <v>45608</v>
      </c>
    </row>
    <row r="49" spans="1:253" s="11" customFormat="1" ht="13.25" customHeight="1" x14ac:dyDescent="0.25">
      <c r="A49" s="11" t="s">
        <v>1016</v>
      </c>
      <c r="B49" s="11" t="s">
        <v>10896</v>
      </c>
      <c r="C49" s="11" t="s">
        <v>1017</v>
      </c>
      <c r="D49" s="11" t="s">
        <v>1018</v>
      </c>
      <c r="E49" s="11" t="s">
        <v>10213</v>
      </c>
      <c r="F49" s="11" t="s">
        <v>3631</v>
      </c>
      <c r="G49" s="212">
        <v>17600000</v>
      </c>
      <c r="H49" s="213" t="s">
        <v>3628</v>
      </c>
      <c r="I49" s="213" t="s">
        <v>404</v>
      </c>
      <c r="J49" s="213">
        <v>1</v>
      </c>
      <c r="K49" s="213" t="s">
        <v>3630</v>
      </c>
      <c r="L49" s="213" t="s">
        <v>3629</v>
      </c>
      <c r="M49" s="214">
        <v>45572</v>
      </c>
      <c r="N49" s="221" t="s">
        <v>3635</v>
      </c>
      <c r="O49" s="216">
        <v>107160</v>
      </c>
      <c r="P49" s="216" t="s">
        <v>3632</v>
      </c>
      <c r="Q49" s="216" t="s">
        <v>723</v>
      </c>
      <c r="R49" s="216">
        <v>2</v>
      </c>
      <c r="S49" s="216" t="s">
        <v>3634</v>
      </c>
      <c r="T49" s="216" t="s">
        <v>3633</v>
      </c>
      <c r="U49" s="217">
        <v>45572</v>
      </c>
      <c r="V49" s="221" t="s">
        <v>3637</v>
      </c>
      <c r="W49" s="213">
        <v>17600000</v>
      </c>
      <c r="X49" s="213" t="s">
        <v>3628</v>
      </c>
      <c r="Y49" s="213" t="s">
        <v>22</v>
      </c>
      <c r="Z49" s="213">
        <v>3</v>
      </c>
      <c r="AA49" s="213" t="s">
        <v>3636</v>
      </c>
      <c r="AB49" s="213" t="s">
        <v>3629</v>
      </c>
      <c r="AC49" s="214">
        <v>45572</v>
      </c>
      <c r="AD49" s="221" t="s">
        <v>3641</v>
      </c>
      <c r="AE49" s="218">
        <v>9856000</v>
      </c>
      <c r="AF49" s="218" t="s">
        <v>3638</v>
      </c>
      <c r="AG49" s="218" t="s">
        <v>22</v>
      </c>
      <c r="AH49" s="218">
        <v>3</v>
      </c>
      <c r="AI49" s="218" t="s">
        <v>3640</v>
      </c>
      <c r="AJ49" s="218" t="s">
        <v>3639</v>
      </c>
      <c r="AK49" s="219">
        <v>45572</v>
      </c>
      <c r="AL49" s="221" t="s">
        <v>3643</v>
      </c>
      <c r="AM49" s="213">
        <v>242000</v>
      </c>
      <c r="AN49" s="213" t="s">
        <v>2959</v>
      </c>
      <c r="AO49" s="213" t="s">
        <v>33</v>
      </c>
      <c r="AP49" s="213">
        <v>2</v>
      </c>
      <c r="AQ49" s="213" t="s">
        <v>3642</v>
      </c>
      <c r="AR49" s="213" t="s">
        <v>2960</v>
      </c>
      <c r="AS49" s="214">
        <v>45572</v>
      </c>
      <c r="AT49" s="222" t="s">
        <v>3644</v>
      </c>
      <c r="AU49" s="218" t="s">
        <v>17</v>
      </c>
      <c r="AV49" s="218" t="s">
        <v>17</v>
      </c>
      <c r="AW49" s="218" t="s">
        <v>17</v>
      </c>
      <c r="AX49" s="218" t="s">
        <v>17</v>
      </c>
      <c r="AY49" s="218" t="s">
        <v>3285</v>
      </c>
      <c r="AZ49" s="218" t="s">
        <v>17</v>
      </c>
      <c r="BA49" s="219">
        <v>45572</v>
      </c>
      <c r="BB49" s="221" t="s">
        <v>3663</v>
      </c>
      <c r="BC49" s="213">
        <v>14299</v>
      </c>
      <c r="BD49" s="213" t="s">
        <v>3628</v>
      </c>
      <c r="BE49" s="213" t="s">
        <v>33</v>
      </c>
      <c r="BF49" s="213">
        <v>2</v>
      </c>
      <c r="BG49" s="213" t="s">
        <v>3662</v>
      </c>
      <c r="BH49" s="213" t="s">
        <v>3629</v>
      </c>
      <c r="BI49" s="214">
        <v>45572</v>
      </c>
      <c r="BJ49" s="222" t="s">
        <v>3645</v>
      </c>
      <c r="BK49" s="222">
        <v>130</v>
      </c>
      <c r="BL49" s="222" t="s">
        <v>3555</v>
      </c>
      <c r="BM49" s="222" t="s">
        <v>22</v>
      </c>
      <c r="BN49" s="222">
        <v>3</v>
      </c>
      <c r="BO49" s="222" t="s">
        <v>3556</v>
      </c>
      <c r="BP49" s="218" t="s">
        <v>646</v>
      </c>
      <c r="BQ49" s="223">
        <v>45572</v>
      </c>
      <c r="BR49" s="221" t="s">
        <v>3664</v>
      </c>
      <c r="BS49" s="224" t="s">
        <v>17</v>
      </c>
      <c r="BT49" s="224" t="s">
        <v>17</v>
      </c>
      <c r="BU49" s="224" t="s">
        <v>17</v>
      </c>
      <c r="BV49" s="224" t="s">
        <v>17</v>
      </c>
      <c r="BW49" s="224" t="s">
        <v>3285</v>
      </c>
      <c r="BX49" s="224" t="s">
        <v>17</v>
      </c>
      <c r="BY49" s="214">
        <v>45572</v>
      </c>
      <c r="BZ49" s="222" t="s">
        <v>3665</v>
      </c>
      <c r="CA49" s="222" t="s">
        <v>17</v>
      </c>
      <c r="CB49" s="222" t="s">
        <v>17</v>
      </c>
      <c r="CC49" s="222" t="s">
        <v>17</v>
      </c>
      <c r="CD49" s="222" t="s">
        <v>17</v>
      </c>
      <c r="CE49" s="222" t="s">
        <v>3285</v>
      </c>
      <c r="CF49" s="222" t="s">
        <v>17</v>
      </c>
      <c r="CG49" s="223">
        <v>45572</v>
      </c>
      <c r="CH49" s="221" t="s">
        <v>11447</v>
      </c>
      <c r="CI49" s="222" t="e">
        <v>#N/A</v>
      </c>
      <c r="CJ49" s="222" t="e">
        <v>#N/A</v>
      </c>
      <c r="CK49" s="222" t="e">
        <v>#N/A</v>
      </c>
      <c r="CL49" s="222" t="e">
        <v>#N/A</v>
      </c>
      <c r="CM49" s="222" t="e">
        <v>#N/A</v>
      </c>
      <c r="CN49" s="222" t="e">
        <v>#N/A</v>
      </c>
      <c r="CO49" s="225" t="e">
        <v>#N/A</v>
      </c>
      <c r="CP49" s="222" t="s">
        <v>3667</v>
      </c>
      <c r="CQ49" s="224" t="s">
        <v>17</v>
      </c>
      <c r="CR49" s="224" t="s">
        <v>17</v>
      </c>
      <c r="CS49" s="224" t="s">
        <v>17</v>
      </c>
      <c r="CT49" s="224" t="s">
        <v>17</v>
      </c>
      <c r="CU49" s="224" t="s">
        <v>3285</v>
      </c>
      <c r="CV49" s="224" t="s">
        <v>17</v>
      </c>
      <c r="CW49" s="214">
        <v>45572</v>
      </c>
      <c r="CX49" s="222" t="s">
        <v>3648</v>
      </c>
      <c r="CY49" s="218">
        <v>5300000</v>
      </c>
      <c r="CZ49" s="218" t="s">
        <v>3638</v>
      </c>
      <c r="DA49" s="218" t="s">
        <v>33</v>
      </c>
      <c r="DB49" s="218">
        <v>2</v>
      </c>
      <c r="DC49" s="218" t="s">
        <v>3653</v>
      </c>
      <c r="DD49" s="218" t="s">
        <v>3639</v>
      </c>
      <c r="DE49" s="220">
        <v>45572</v>
      </c>
      <c r="DF49" s="221" t="s">
        <v>3650</v>
      </c>
      <c r="DG49" s="213">
        <v>7744000</v>
      </c>
      <c r="DH49" s="224" t="s">
        <v>3638</v>
      </c>
      <c r="DI49" s="224" t="s">
        <v>33</v>
      </c>
      <c r="DJ49" s="224">
        <v>2</v>
      </c>
      <c r="DK49" s="224" t="s">
        <v>3649</v>
      </c>
      <c r="DL49" s="224" t="s">
        <v>3639</v>
      </c>
      <c r="DM49" s="214">
        <v>45572</v>
      </c>
      <c r="DN49" s="222" t="s">
        <v>3652</v>
      </c>
      <c r="DO49" s="218">
        <v>4556000</v>
      </c>
      <c r="DP49" s="222" t="s">
        <v>3638</v>
      </c>
      <c r="DQ49" s="222" t="s">
        <v>723</v>
      </c>
      <c r="DR49" s="222">
        <v>2</v>
      </c>
      <c r="DS49" s="222" t="s">
        <v>3651</v>
      </c>
      <c r="DT49" s="222" t="s">
        <v>3639</v>
      </c>
      <c r="DU49" s="223">
        <v>45572</v>
      </c>
      <c r="DV49" s="221" t="s">
        <v>3654</v>
      </c>
      <c r="DW49" s="213">
        <v>4948000</v>
      </c>
      <c r="DX49" s="224" t="s">
        <v>3638</v>
      </c>
      <c r="DY49" s="224" t="s">
        <v>33</v>
      </c>
      <c r="DZ49" s="224">
        <v>2</v>
      </c>
      <c r="EA49" s="224" t="s">
        <v>3653</v>
      </c>
      <c r="EB49" s="224" t="s">
        <v>3639</v>
      </c>
      <c r="EC49" s="214">
        <v>45572</v>
      </c>
      <c r="ED49" s="222" t="s">
        <v>3656</v>
      </c>
      <c r="EE49" s="218">
        <v>352000</v>
      </c>
      <c r="EF49" s="222" t="s">
        <v>3638</v>
      </c>
      <c r="EG49" s="222" t="s">
        <v>723</v>
      </c>
      <c r="EH49" s="222">
        <v>2</v>
      </c>
      <c r="EI49" s="222" t="s">
        <v>3655</v>
      </c>
      <c r="EJ49" s="222" t="s">
        <v>3629</v>
      </c>
      <c r="EK49" s="223">
        <v>45572</v>
      </c>
      <c r="EL49" s="221" t="s">
        <v>3659</v>
      </c>
      <c r="EM49" s="213">
        <v>0</v>
      </c>
      <c r="EN49" s="224" t="s">
        <v>3628</v>
      </c>
      <c r="EO49" s="224" t="s">
        <v>723</v>
      </c>
      <c r="EP49" s="224">
        <v>2</v>
      </c>
      <c r="EQ49" s="224" t="s">
        <v>3658</v>
      </c>
      <c r="ER49" s="224" t="s">
        <v>3657</v>
      </c>
      <c r="ES49" s="214">
        <v>45572</v>
      </c>
      <c r="ET49" s="222" t="s">
        <v>3646</v>
      </c>
      <c r="EU49" s="222">
        <v>130</v>
      </c>
      <c r="EV49" s="222" t="s">
        <v>3555</v>
      </c>
      <c r="EW49" s="222" t="s">
        <v>22</v>
      </c>
      <c r="EX49" s="222">
        <v>3</v>
      </c>
      <c r="EY49" s="222" t="s">
        <v>3556</v>
      </c>
      <c r="EZ49" s="222" t="s">
        <v>646</v>
      </c>
      <c r="FA49" s="223">
        <v>45572</v>
      </c>
      <c r="FB49" s="221" t="s">
        <v>3661</v>
      </c>
      <c r="FC49" s="224">
        <v>5</v>
      </c>
      <c r="FD49" s="224" t="s">
        <v>3628</v>
      </c>
      <c r="FE49" s="224" t="s">
        <v>723</v>
      </c>
      <c r="FF49" s="224">
        <v>2</v>
      </c>
      <c r="FG49" s="224" t="s">
        <v>3660</v>
      </c>
      <c r="FH49" s="224" t="s">
        <v>3629</v>
      </c>
      <c r="FI49" s="214">
        <v>45572</v>
      </c>
      <c r="FJ49" s="221" t="s">
        <v>1019</v>
      </c>
      <c r="FK49" s="222" t="s">
        <v>17</v>
      </c>
      <c r="FL49" s="222" t="s">
        <v>680</v>
      </c>
      <c r="FM49" s="222" t="s">
        <v>17</v>
      </c>
      <c r="FN49" s="222" t="s">
        <v>17</v>
      </c>
      <c r="FO49" s="222" t="s">
        <v>908</v>
      </c>
      <c r="FP49" s="218" t="s">
        <v>17</v>
      </c>
      <c r="FQ49" s="219">
        <v>45077</v>
      </c>
      <c r="FR49" s="221" t="s">
        <v>1020</v>
      </c>
      <c r="FS49" s="224" t="s">
        <v>17</v>
      </c>
      <c r="FT49" s="224" t="s">
        <v>680</v>
      </c>
      <c r="FU49" s="224" t="s">
        <v>17</v>
      </c>
      <c r="FV49" s="224" t="s">
        <v>17</v>
      </c>
      <c r="FW49" s="224" t="s">
        <v>910</v>
      </c>
      <c r="FX49" s="224" t="s">
        <v>17</v>
      </c>
      <c r="FY49" s="214">
        <v>45077</v>
      </c>
      <c r="FZ49" s="222" t="s">
        <v>5463</v>
      </c>
      <c r="GA49" s="222">
        <v>2</v>
      </c>
      <c r="GB49" s="222" t="s">
        <v>1799</v>
      </c>
      <c r="GC49" s="222" t="s">
        <v>33</v>
      </c>
      <c r="GD49" s="222">
        <v>2</v>
      </c>
      <c r="GE49" s="222" t="s">
        <v>17</v>
      </c>
      <c r="GF49" s="222" t="s">
        <v>17</v>
      </c>
      <c r="GG49" s="223">
        <v>45617</v>
      </c>
      <c r="GH49" s="221" t="s">
        <v>5469</v>
      </c>
      <c r="GI49" s="224">
        <v>1</v>
      </c>
      <c r="GJ49" s="224" t="s">
        <v>1799</v>
      </c>
      <c r="GK49" s="224" t="s">
        <v>33</v>
      </c>
      <c r="GL49" s="224">
        <v>2</v>
      </c>
      <c r="GM49" s="224" t="s">
        <v>17</v>
      </c>
      <c r="GN49" s="224" t="s">
        <v>17</v>
      </c>
      <c r="GO49" s="214">
        <v>45617</v>
      </c>
      <c r="GP49" s="222" t="s">
        <v>5464</v>
      </c>
      <c r="GQ49" s="222">
        <v>0</v>
      </c>
      <c r="GR49" s="222" t="s">
        <v>1799</v>
      </c>
      <c r="GS49" s="222" t="s">
        <v>33</v>
      </c>
      <c r="GT49" s="222">
        <v>2</v>
      </c>
      <c r="GU49" s="222" t="s">
        <v>17</v>
      </c>
      <c r="GV49" s="222" t="s">
        <v>17</v>
      </c>
      <c r="GW49" s="223">
        <v>45617</v>
      </c>
      <c r="GX49" s="221" t="s">
        <v>5470</v>
      </c>
      <c r="GY49" s="224">
        <v>0</v>
      </c>
      <c r="GZ49" s="224" t="s">
        <v>1799</v>
      </c>
      <c r="HA49" s="224" t="s">
        <v>33</v>
      </c>
      <c r="HB49" s="224">
        <v>2</v>
      </c>
      <c r="HC49" s="224" t="s">
        <v>17</v>
      </c>
      <c r="HD49" s="224" t="s">
        <v>17</v>
      </c>
      <c r="HE49" s="214">
        <v>45617</v>
      </c>
      <c r="HF49" s="222" t="s">
        <v>5462</v>
      </c>
      <c r="HG49" s="222">
        <v>0</v>
      </c>
      <c r="HH49" s="222" t="s">
        <v>1799</v>
      </c>
      <c r="HI49" s="222" t="s">
        <v>33</v>
      </c>
      <c r="HJ49" s="222">
        <v>2</v>
      </c>
      <c r="HK49" s="222" t="s">
        <v>17</v>
      </c>
      <c r="HL49" s="222" t="s">
        <v>17</v>
      </c>
      <c r="HM49" s="223">
        <v>45617</v>
      </c>
      <c r="HN49" s="221" t="s">
        <v>5468</v>
      </c>
      <c r="HO49" s="224">
        <v>0</v>
      </c>
      <c r="HP49" s="224" t="s">
        <v>1799</v>
      </c>
      <c r="HQ49" s="224" t="s">
        <v>33</v>
      </c>
      <c r="HR49" s="224">
        <v>2</v>
      </c>
      <c r="HS49" s="224" t="s">
        <v>17</v>
      </c>
      <c r="HT49" s="224" t="s">
        <v>17</v>
      </c>
      <c r="HU49" s="214">
        <v>45617</v>
      </c>
      <c r="HV49" s="222" t="s">
        <v>5465</v>
      </c>
      <c r="HW49" s="222">
        <v>0</v>
      </c>
      <c r="HX49" s="222" t="s">
        <v>1799</v>
      </c>
      <c r="HY49" s="222" t="s">
        <v>33</v>
      </c>
      <c r="HZ49" s="222">
        <v>2</v>
      </c>
      <c r="IA49" s="222" t="s">
        <v>17</v>
      </c>
      <c r="IB49" s="222" t="s">
        <v>17</v>
      </c>
      <c r="IC49" s="223">
        <v>45617</v>
      </c>
      <c r="ID49" s="221" t="s">
        <v>5467</v>
      </c>
      <c r="IE49" s="224">
        <v>0</v>
      </c>
      <c r="IF49" s="224" t="s">
        <v>1799</v>
      </c>
      <c r="IG49" s="224" t="s">
        <v>33</v>
      </c>
      <c r="IH49" s="224">
        <v>2</v>
      </c>
      <c r="II49" s="224" t="s">
        <v>17</v>
      </c>
      <c r="IJ49" s="224" t="s">
        <v>17</v>
      </c>
      <c r="IK49" s="214">
        <v>45617</v>
      </c>
      <c r="IL49" s="222" t="s">
        <v>5466</v>
      </c>
      <c r="IM49" s="222">
        <v>3</v>
      </c>
      <c r="IN49" s="222" t="s">
        <v>1799</v>
      </c>
      <c r="IO49" s="222" t="s">
        <v>33</v>
      </c>
      <c r="IP49" s="222">
        <v>2</v>
      </c>
      <c r="IQ49" s="222" t="s">
        <v>17</v>
      </c>
      <c r="IR49" s="222" t="s">
        <v>17</v>
      </c>
      <c r="IS49" s="223">
        <v>45617</v>
      </c>
    </row>
    <row r="50" spans="1:253" s="11" customFormat="1" ht="13.25" customHeight="1" x14ac:dyDescent="0.25">
      <c r="A50" s="11" t="s">
        <v>1021</v>
      </c>
      <c r="B50" s="11" t="s">
        <v>10896</v>
      </c>
      <c r="C50" s="11" t="s">
        <v>1022</v>
      </c>
      <c r="D50" s="11" t="s">
        <v>1023</v>
      </c>
      <c r="E50" s="11" t="s">
        <v>10222</v>
      </c>
      <c r="F50" s="11" t="s">
        <v>3540</v>
      </c>
      <c r="G50" s="212">
        <v>9745000</v>
      </c>
      <c r="H50" s="213" t="s">
        <v>3537</v>
      </c>
      <c r="I50" s="213" t="s">
        <v>404</v>
      </c>
      <c r="J50" s="213">
        <v>1</v>
      </c>
      <c r="K50" s="213" t="s">
        <v>3539</v>
      </c>
      <c r="L50" s="213" t="s">
        <v>3538</v>
      </c>
      <c r="M50" s="214">
        <v>45572</v>
      </c>
      <c r="N50" s="221" t="s">
        <v>3544</v>
      </c>
      <c r="O50" s="216">
        <v>111890</v>
      </c>
      <c r="P50" s="216" t="s">
        <v>3541</v>
      </c>
      <c r="Q50" s="216" t="s">
        <v>404</v>
      </c>
      <c r="R50" s="216">
        <v>1</v>
      </c>
      <c r="S50" s="216" t="s">
        <v>3543</v>
      </c>
      <c r="T50" s="216" t="s">
        <v>3542</v>
      </c>
      <c r="U50" s="217">
        <v>45572</v>
      </c>
      <c r="V50" s="221" t="s">
        <v>3548</v>
      </c>
      <c r="W50" s="213">
        <v>9745000</v>
      </c>
      <c r="X50" s="213" t="s">
        <v>3545</v>
      </c>
      <c r="Y50" s="213" t="s">
        <v>22</v>
      </c>
      <c r="Z50" s="213">
        <v>3</v>
      </c>
      <c r="AA50" s="213" t="s">
        <v>3547</v>
      </c>
      <c r="AB50" s="213" t="s">
        <v>3546</v>
      </c>
      <c r="AC50" s="214">
        <v>45572</v>
      </c>
      <c r="AD50" s="221" t="s">
        <v>3550</v>
      </c>
      <c r="AE50" s="218">
        <v>5533000</v>
      </c>
      <c r="AF50" s="218" t="s">
        <v>3545</v>
      </c>
      <c r="AG50" s="218" t="s">
        <v>22</v>
      </c>
      <c r="AH50" s="218">
        <v>3</v>
      </c>
      <c r="AI50" s="218" t="s">
        <v>3549</v>
      </c>
      <c r="AJ50" s="218" t="s">
        <v>3546</v>
      </c>
      <c r="AK50" s="219">
        <v>45572</v>
      </c>
      <c r="AL50" s="221" t="s">
        <v>3552</v>
      </c>
      <c r="AM50" s="213">
        <v>10000</v>
      </c>
      <c r="AN50" s="213" t="s">
        <v>2959</v>
      </c>
      <c r="AO50" s="213" t="s">
        <v>22</v>
      </c>
      <c r="AP50" s="213">
        <v>3</v>
      </c>
      <c r="AQ50" s="213" t="s">
        <v>3551</v>
      </c>
      <c r="AR50" s="213" t="s">
        <v>2960</v>
      </c>
      <c r="AS50" s="214">
        <v>45572</v>
      </c>
      <c r="AT50" s="222" t="s">
        <v>3554</v>
      </c>
      <c r="AU50" s="218" t="s">
        <v>17</v>
      </c>
      <c r="AV50" s="218" t="s">
        <v>17</v>
      </c>
      <c r="AW50" s="218" t="s">
        <v>17</v>
      </c>
      <c r="AX50" s="218" t="s">
        <v>17</v>
      </c>
      <c r="AY50" s="218" t="s">
        <v>3553</v>
      </c>
      <c r="AZ50" s="218" t="s">
        <v>17</v>
      </c>
      <c r="BA50" s="219">
        <v>45572</v>
      </c>
      <c r="BB50" s="221" t="s">
        <v>3581</v>
      </c>
      <c r="BC50" s="213" t="s">
        <v>17</v>
      </c>
      <c r="BD50" s="213" t="s">
        <v>680</v>
      </c>
      <c r="BE50" s="213" t="s">
        <v>17</v>
      </c>
      <c r="BF50" s="213" t="s">
        <v>17</v>
      </c>
      <c r="BG50" s="213" t="s">
        <v>3580</v>
      </c>
      <c r="BH50" s="213" t="s">
        <v>17</v>
      </c>
      <c r="BI50" s="214">
        <v>45572</v>
      </c>
      <c r="BJ50" s="222" t="s">
        <v>3557</v>
      </c>
      <c r="BK50" s="222">
        <v>247</v>
      </c>
      <c r="BL50" s="222" t="s">
        <v>3555</v>
      </c>
      <c r="BM50" s="222" t="s">
        <v>22</v>
      </c>
      <c r="BN50" s="222">
        <v>3</v>
      </c>
      <c r="BO50" s="222" t="s">
        <v>3556</v>
      </c>
      <c r="BP50" s="218" t="s">
        <v>646</v>
      </c>
      <c r="BQ50" s="223">
        <v>45572</v>
      </c>
      <c r="BR50" s="221" t="s">
        <v>3582</v>
      </c>
      <c r="BS50" s="224" t="s">
        <v>17</v>
      </c>
      <c r="BT50" s="224" t="s">
        <v>680</v>
      </c>
      <c r="BU50" s="224" t="s">
        <v>17</v>
      </c>
      <c r="BV50" s="224" t="s">
        <v>17</v>
      </c>
      <c r="BW50" s="224" t="s">
        <v>3580</v>
      </c>
      <c r="BX50" s="224" t="s">
        <v>17</v>
      </c>
      <c r="BY50" s="214">
        <v>45572</v>
      </c>
      <c r="BZ50" s="222" t="s">
        <v>3583</v>
      </c>
      <c r="CA50" s="222" t="s">
        <v>17</v>
      </c>
      <c r="CB50" s="222" t="s">
        <v>680</v>
      </c>
      <c r="CC50" s="222" t="s">
        <v>17</v>
      </c>
      <c r="CD50" s="222" t="s">
        <v>17</v>
      </c>
      <c r="CE50" s="222" t="s">
        <v>3580</v>
      </c>
      <c r="CF50" s="222" t="s">
        <v>17</v>
      </c>
      <c r="CG50" s="223">
        <v>45572</v>
      </c>
      <c r="CH50" s="221" t="s">
        <v>11448</v>
      </c>
      <c r="CI50" s="222" t="e">
        <v>#N/A</v>
      </c>
      <c r="CJ50" s="222" t="e">
        <v>#N/A</v>
      </c>
      <c r="CK50" s="222" t="e">
        <v>#N/A</v>
      </c>
      <c r="CL50" s="222" t="e">
        <v>#N/A</v>
      </c>
      <c r="CM50" s="222" t="e">
        <v>#N/A</v>
      </c>
      <c r="CN50" s="222" t="e">
        <v>#N/A</v>
      </c>
      <c r="CO50" s="225" t="e">
        <v>#N/A</v>
      </c>
      <c r="CP50" s="222" t="s">
        <v>3585</v>
      </c>
      <c r="CQ50" s="224" t="s">
        <v>17</v>
      </c>
      <c r="CR50" s="224" t="s">
        <v>680</v>
      </c>
      <c r="CS50" s="224" t="s">
        <v>17</v>
      </c>
      <c r="CT50" s="224" t="s">
        <v>17</v>
      </c>
      <c r="CU50" s="224" t="s">
        <v>3580</v>
      </c>
      <c r="CV50" s="224" t="s">
        <v>17</v>
      </c>
      <c r="CW50" s="214">
        <v>45572</v>
      </c>
      <c r="CX50" s="222" t="s">
        <v>3562</v>
      </c>
      <c r="CY50" s="218">
        <v>2800000</v>
      </c>
      <c r="CZ50" s="218" t="s">
        <v>3569</v>
      </c>
      <c r="DA50" s="218" t="s">
        <v>22</v>
      </c>
      <c r="DB50" s="218">
        <v>3</v>
      </c>
      <c r="DC50" s="218" t="s">
        <v>3571</v>
      </c>
      <c r="DD50" s="218" t="s">
        <v>3570</v>
      </c>
      <c r="DE50" s="220">
        <v>45572</v>
      </c>
      <c r="DF50" s="221" t="s">
        <v>3565</v>
      </c>
      <c r="DG50" s="213">
        <v>4212000</v>
      </c>
      <c r="DH50" s="224" t="s">
        <v>3545</v>
      </c>
      <c r="DI50" s="224" t="s">
        <v>22</v>
      </c>
      <c r="DJ50" s="224">
        <v>3</v>
      </c>
      <c r="DK50" s="224" t="s">
        <v>3564</v>
      </c>
      <c r="DL50" s="224" t="s">
        <v>3563</v>
      </c>
      <c r="DM50" s="214">
        <v>45572</v>
      </c>
      <c r="DN50" s="222" t="s">
        <v>3568</v>
      </c>
      <c r="DO50" s="218">
        <v>2733000</v>
      </c>
      <c r="DP50" s="222" t="s">
        <v>3545</v>
      </c>
      <c r="DQ50" s="222" t="s">
        <v>22</v>
      </c>
      <c r="DR50" s="222">
        <v>3</v>
      </c>
      <c r="DS50" s="222" t="s">
        <v>3567</v>
      </c>
      <c r="DT50" s="222" t="s">
        <v>3566</v>
      </c>
      <c r="DU50" s="223">
        <v>45572</v>
      </c>
      <c r="DV50" s="221" t="s">
        <v>3572</v>
      </c>
      <c r="DW50" s="213">
        <v>1428000</v>
      </c>
      <c r="DX50" s="224" t="s">
        <v>3569</v>
      </c>
      <c r="DY50" s="224" t="s">
        <v>22</v>
      </c>
      <c r="DZ50" s="224">
        <v>3</v>
      </c>
      <c r="EA50" s="224" t="s">
        <v>3571</v>
      </c>
      <c r="EB50" s="224" t="s">
        <v>3570</v>
      </c>
      <c r="EC50" s="214">
        <v>45572</v>
      </c>
      <c r="ED50" s="222" t="s">
        <v>3575</v>
      </c>
      <c r="EE50" s="218">
        <v>1372000</v>
      </c>
      <c r="EF50" s="222" t="s">
        <v>3573</v>
      </c>
      <c r="EG50" s="222" t="s">
        <v>22</v>
      </c>
      <c r="EH50" s="222">
        <v>3</v>
      </c>
      <c r="EI50" s="222" t="s">
        <v>3574</v>
      </c>
      <c r="EJ50" s="222" t="s">
        <v>3570</v>
      </c>
      <c r="EK50" s="223">
        <v>45572</v>
      </c>
      <c r="EL50" s="221" t="s">
        <v>3577</v>
      </c>
      <c r="EM50" s="213">
        <v>0</v>
      </c>
      <c r="EN50" s="224" t="s">
        <v>3573</v>
      </c>
      <c r="EO50" s="224" t="s">
        <v>22</v>
      </c>
      <c r="EP50" s="224">
        <v>3</v>
      </c>
      <c r="EQ50" s="224" t="s">
        <v>3576</v>
      </c>
      <c r="ER50" s="224" t="s">
        <v>3570</v>
      </c>
      <c r="ES50" s="214">
        <v>45572</v>
      </c>
      <c r="ET50" s="222" t="s">
        <v>3558</v>
      </c>
      <c r="EU50" s="222">
        <v>247</v>
      </c>
      <c r="EV50" s="222" t="s">
        <v>3555</v>
      </c>
      <c r="EW50" s="222" t="s">
        <v>22</v>
      </c>
      <c r="EX50" s="222">
        <v>3</v>
      </c>
      <c r="EY50" s="222" t="s">
        <v>3556</v>
      </c>
      <c r="EZ50" s="222" t="s">
        <v>646</v>
      </c>
      <c r="FA50" s="223">
        <v>45572</v>
      </c>
      <c r="FB50" s="221" t="s">
        <v>3579</v>
      </c>
      <c r="FC50" s="224">
        <v>2</v>
      </c>
      <c r="FD50" s="224" t="s">
        <v>3573</v>
      </c>
      <c r="FE50" s="224" t="s">
        <v>723</v>
      </c>
      <c r="FF50" s="224">
        <v>2</v>
      </c>
      <c r="FG50" s="224" t="s">
        <v>3578</v>
      </c>
      <c r="FH50" s="224" t="s">
        <v>3538</v>
      </c>
      <c r="FI50" s="214">
        <v>45572</v>
      </c>
      <c r="FJ50" s="221" t="s">
        <v>1024</v>
      </c>
      <c r="FK50" s="222" t="s">
        <v>17</v>
      </c>
      <c r="FL50" s="222" t="s">
        <v>17</v>
      </c>
      <c r="FM50" s="222" t="s">
        <v>17</v>
      </c>
      <c r="FN50" s="222" t="s">
        <v>17</v>
      </c>
      <c r="FO50" s="222" t="s">
        <v>18</v>
      </c>
      <c r="FP50" s="218" t="s">
        <v>17</v>
      </c>
      <c r="FQ50" s="219">
        <v>45077</v>
      </c>
      <c r="FR50" s="221" t="s">
        <v>1025</v>
      </c>
      <c r="FS50" s="224" t="s">
        <v>17</v>
      </c>
      <c r="FT50" s="224" t="s">
        <v>17</v>
      </c>
      <c r="FU50" s="224" t="s">
        <v>17</v>
      </c>
      <c r="FV50" s="224" t="s">
        <v>17</v>
      </c>
      <c r="FW50" s="224" t="s">
        <v>18</v>
      </c>
      <c r="FX50" s="224" t="s">
        <v>17</v>
      </c>
      <c r="FY50" s="214">
        <v>45077</v>
      </c>
      <c r="FZ50" s="222" t="s">
        <v>5029</v>
      </c>
      <c r="GA50" s="222">
        <v>0</v>
      </c>
      <c r="GB50" s="222" t="s">
        <v>1799</v>
      </c>
      <c r="GC50" s="222" t="s">
        <v>33</v>
      </c>
      <c r="GD50" s="222">
        <v>2</v>
      </c>
      <c r="GE50" s="222" t="s">
        <v>17</v>
      </c>
      <c r="GF50" s="222" t="s">
        <v>17</v>
      </c>
      <c r="GG50" s="223">
        <v>45614</v>
      </c>
      <c r="GH50" s="221" t="s">
        <v>5035</v>
      </c>
      <c r="GI50" s="224">
        <v>1</v>
      </c>
      <c r="GJ50" s="224" t="s">
        <v>1799</v>
      </c>
      <c r="GK50" s="224" t="s">
        <v>33</v>
      </c>
      <c r="GL50" s="224">
        <v>2</v>
      </c>
      <c r="GM50" s="224" t="s">
        <v>17</v>
      </c>
      <c r="GN50" s="224" t="s">
        <v>17</v>
      </c>
      <c r="GO50" s="214">
        <v>45614</v>
      </c>
      <c r="GP50" s="222" t="s">
        <v>5030</v>
      </c>
      <c r="GQ50" s="222">
        <v>0</v>
      </c>
      <c r="GR50" s="222" t="s">
        <v>1799</v>
      </c>
      <c r="GS50" s="222" t="s">
        <v>33</v>
      </c>
      <c r="GT50" s="222">
        <v>2</v>
      </c>
      <c r="GU50" s="222" t="s">
        <v>17</v>
      </c>
      <c r="GV50" s="222" t="s">
        <v>17</v>
      </c>
      <c r="GW50" s="223">
        <v>45614</v>
      </c>
      <c r="GX50" s="221" t="s">
        <v>5036</v>
      </c>
      <c r="GY50" s="224">
        <v>0</v>
      </c>
      <c r="GZ50" s="224" t="s">
        <v>1799</v>
      </c>
      <c r="HA50" s="224" t="s">
        <v>33</v>
      </c>
      <c r="HB50" s="224">
        <v>2</v>
      </c>
      <c r="HC50" s="224" t="s">
        <v>17</v>
      </c>
      <c r="HD50" s="224" t="s">
        <v>17</v>
      </c>
      <c r="HE50" s="214">
        <v>45614</v>
      </c>
      <c r="HF50" s="222" t="s">
        <v>5028</v>
      </c>
      <c r="HG50" s="222">
        <v>0</v>
      </c>
      <c r="HH50" s="222" t="s">
        <v>1799</v>
      </c>
      <c r="HI50" s="222" t="s">
        <v>33</v>
      </c>
      <c r="HJ50" s="222">
        <v>2</v>
      </c>
      <c r="HK50" s="222" t="s">
        <v>17</v>
      </c>
      <c r="HL50" s="222" t="s">
        <v>17</v>
      </c>
      <c r="HM50" s="223">
        <v>45614</v>
      </c>
      <c r="HN50" s="221" t="s">
        <v>5034</v>
      </c>
      <c r="HO50" s="224">
        <v>2</v>
      </c>
      <c r="HP50" s="224" t="s">
        <v>1799</v>
      </c>
      <c r="HQ50" s="224" t="s">
        <v>33</v>
      </c>
      <c r="HR50" s="224">
        <v>2</v>
      </c>
      <c r="HS50" s="224" t="s">
        <v>17</v>
      </c>
      <c r="HT50" s="224" t="s">
        <v>17</v>
      </c>
      <c r="HU50" s="214">
        <v>45614</v>
      </c>
      <c r="HV50" s="222" t="s">
        <v>5031</v>
      </c>
      <c r="HW50" s="222">
        <v>3</v>
      </c>
      <c r="HX50" s="222" t="s">
        <v>1799</v>
      </c>
      <c r="HY50" s="222" t="s">
        <v>33</v>
      </c>
      <c r="HZ50" s="222">
        <v>2</v>
      </c>
      <c r="IA50" s="222" t="s">
        <v>17</v>
      </c>
      <c r="IB50" s="222" t="s">
        <v>17</v>
      </c>
      <c r="IC50" s="223">
        <v>45614</v>
      </c>
      <c r="ID50" s="221" t="s">
        <v>5033</v>
      </c>
      <c r="IE50" s="224">
        <v>0</v>
      </c>
      <c r="IF50" s="224" t="s">
        <v>1799</v>
      </c>
      <c r="IG50" s="224" t="s">
        <v>33</v>
      </c>
      <c r="IH50" s="224">
        <v>2</v>
      </c>
      <c r="II50" s="224" t="s">
        <v>17</v>
      </c>
      <c r="IJ50" s="224" t="s">
        <v>17</v>
      </c>
      <c r="IK50" s="214">
        <v>45614</v>
      </c>
      <c r="IL50" s="222" t="s">
        <v>5032</v>
      </c>
      <c r="IM50" s="222">
        <v>3</v>
      </c>
      <c r="IN50" s="222" t="s">
        <v>1799</v>
      </c>
      <c r="IO50" s="222" t="s">
        <v>33</v>
      </c>
      <c r="IP50" s="222">
        <v>2</v>
      </c>
      <c r="IQ50" s="222" t="s">
        <v>17</v>
      </c>
      <c r="IR50" s="222" t="s">
        <v>17</v>
      </c>
      <c r="IS50" s="223">
        <v>45614</v>
      </c>
    </row>
    <row r="51" spans="1:253" s="11" customFormat="1" ht="13.25" customHeight="1" x14ac:dyDescent="0.25">
      <c r="A51" s="11" t="s">
        <v>1001</v>
      </c>
      <c r="B51" s="11" t="s">
        <v>10899</v>
      </c>
      <c r="C51" s="11" t="s">
        <v>1002</v>
      </c>
      <c r="D51" s="11" t="s">
        <v>1003</v>
      </c>
      <c r="E51" s="11" t="s">
        <v>10225</v>
      </c>
      <c r="F51" s="11" t="s">
        <v>2650</v>
      </c>
      <c r="G51" s="212">
        <v>11700000</v>
      </c>
      <c r="H51" s="213" t="s">
        <v>2647</v>
      </c>
      <c r="I51" s="213" t="s">
        <v>404</v>
      </c>
      <c r="J51" s="213">
        <v>1</v>
      </c>
      <c r="K51" s="213" t="s">
        <v>2649</v>
      </c>
      <c r="L51" s="213" t="s">
        <v>2648</v>
      </c>
      <c r="M51" s="214">
        <v>45560</v>
      </c>
      <c r="N51" s="221" t="s">
        <v>2654</v>
      </c>
      <c r="O51" s="216">
        <v>27560</v>
      </c>
      <c r="P51" s="216" t="s">
        <v>2651</v>
      </c>
      <c r="Q51" s="216" t="s">
        <v>723</v>
      </c>
      <c r="R51" s="216">
        <v>2</v>
      </c>
      <c r="S51" s="216" t="s">
        <v>2653</v>
      </c>
      <c r="T51" s="216" t="s">
        <v>2652</v>
      </c>
      <c r="U51" s="217">
        <v>45560</v>
      </c>
      <c r="V51" s="221" t="s">
        <v>2657</v>
      </c>
      <c r="W51" s="213">
        <v>11700000</v>
      </c>
      <c r="X51" s="213" t="s">
        <v>2647</v>
      </c>
      <c r="Y51" s="213" t="s">
        <v>404</v>
      </c>
      <c r="Z51" s="213">
        <v>1</v>
      </c>
      <c r="AA51" s="213" t="s">
        <v>2656</v>
      </c>
      <c r="AB51" s="213" t="s">
        <v>2655</v>
      </c>
      <c r="AC51" s="214">
        <v>45560</v>
      </c>
      <c r="AD51" s="221" t="s">
        <v>2661</v>
      </c>
      <c r="AE51" s="218">
        <v>8658000</v>
      </c>
      <c r="AF51" s="218" t="s">
        <v>2658</v>
      </c>
      <c r="AG51" s="218" t="s">
        <v>404</v>
      </c>
      <c r="AH51" s="218">
        <v>1</v>
      </c>
      <c r="AI51" s="218" t="s">
        <v>2660</v>
      </c>
      <c r="AJ51" s="218" t="s">
        <v>2659</v>
      </c>
      <c r="AK51" s="219">
        <v>45560</v>
      </c>
      <c r="AL51" s="221" t="s">
        <v>2665</v>
      </c>
      <c r="AM51" s="213">
        <v>578000</v>
      </c>
      <c r="AN51" s="213" t="s">
        <v>2662</v>
      </c>
      <c r="AO51" s="213" t="s">
        <v>404</v>
      </c>
      <c r="AP51" s="213">
        <v>1</v>
      </c>
      <c r="AQ51" s="213" t="s">
        <v>2664</v>
      </c>
      <c r="AR51" s="213" t="s">
        <v>2663</v>
      </c>
      <c r="AS51" s="214">
        <v>45560</v>
      </c>
      <c r="AT51" s="222" t="s">
        <v>2666</v>
      </c>
      <c r="AU51" s="218" t="s">
        <v>17</v>
      </c>
      <c r="AV51" s="218" t="s">
        <v>17</v>
      </c>
      <c r="AW51" s="218" t="s">
        <v>17</v>
      </c>
      <c r="AX51" s="218" t="s">
        <v>17</v>
      </c>
      <c r="AY51" s="218" t="s">
        <v>2512</v>
      </c>
      <c r="AZ51" s="218" t="s">
        <v>17</v>
      </c>
      <c r="BA51" s="219">
        <v>45560</v>
      </c>
      <c r="BB51" s="221" t="s">
        <v>2688</v>
      </c>
      <c r="BC51" s="213" t="s">
        <v>17</v>
      </c>
      <c r="BD51" s="213" t="s">
        <v>680</v>
      </c>
      <c r="BE51" s="213" t="s">
        <v>17</v>
      </c>
      <c r="BF51" s="213" t="s">
        <v>17</v>
      </c>
      <c r="BG51" s="213" t="s">
        <v>2512</v>
      </c>
      <c r="BH51" s="213" t="s">
        <v>17</v>
      </c>
      <c r="BI51" s="214">
        <v>45560</v>
      </c>
      <c r="BJ51" s="222" t="s">
        <v>2669</v>
      </c>
      <c r="BK51" s="222">
        <v>531</v>
      </c>
      <c r="BL51" s="222" t="s">
        <v>2667</v>
      </c>
      <c r="BM51" s="222" t="s">
        <v>22</v>
      </c>
      <c r="BN51" s="222">
        <v>3</v>
      </c>
      <c r="BO51" s="222" t="s">
        <v>2668</v>
      </c>
      <c r="BP51" s="218" t="s">
        <v>646</v>
      </c>
      <c r="BQ51" s="223">
        <v>45560</v>
      </c>
      <c r="BR51" s="221" t="s">
        <v>2689</v>
      </c>
      <c r="BS51" s="224" t="s">
        <v>17</v>
      </c>
      <c r="BT51" s="224" t="s">
        <v>424</v>
      </c>
      <c r="BU51" s="224" t="s">
        <v>17</v>
      </c>
      <c r="BV51" s="224" t="s">
        <v>17</v>
      </c>
      <c r="BW51" s="224" t="s">
        <v>2512</v>
      </c>
      <c r="BX51" s="224" t="s">
        <v>424</v>
      </c>
      <c r="BY51" s="214">
        <v>45560</v>
      </c>
      <c r="BZ51" s="222" t="s">
        <v>2690</v>
      </c>
      <c r="CA51" s="222" t="s">
        <v>17</v>
      </c>
      <c r="CB51" s="222" t="s">
        <v>424</v>
      </c>
      <c r="CC51" s="222" t="s">
        <v>17</v>
      </c>
      <c r="CD51" s="222" t="s">
        <v>17</v>
      </c>
      <c r="CE51" s="222" t="s">
        <v>2512</v>
      </c>
      <c r="CF51" s="222" t="s">
        <v>424</v>
      </c>
      <c r="CG51" s="223">
        <v>45560</v>
      </c>
      <c r="CH51" s="221" t="s">
        <v>11449</v>
      </c>
      <c r="CI51" s="222" t="e">
        <v>#N/A</v>
      </c>
      <c r="CJ51" s="222" t="e">
        <v>#N/A</v>
      </c>
      <c r="CK51" s="222" t="e">
        <v>#N/A</v>
      </c>
      <c r="CL51" s="222" t="e">
        <v>#N/A</v>
      </c>
      <c r="CM51" s="222" t="e">
        <v>#N/A</v>
      </c>
      <c r="CN51" s="222" t="e">
        <v>#N/A</v>
      </c>
      <c r="CO51" s="225" t="e">
        <v>#N/A</v>
      </c>
      <c r="CP51" s="222" t="s">
        <v>2692</v>
      </c>
      <c r="CQ51" s="224" t="s">
        <v>17</v>
      </c>
      <c r="CR51" s="224" t="s">
        <v>424</v>
      </c>
      <c r="CS51" s="224" t="s">
        <v>17</v>
      </c>
      <c r="CT51" s="224" t="s">
        <v>17</v>
      </c>
      <c r="CU51" s="224" t="s">
        <v>2512</v>
      </c>
      <c r="CV51" s="224" t="s">
        <v>424</v>
      </c>
      <c r="CW51" s="214">
        <v>45560</v>
      </c>
      <c r="CX51" s="222" t="s">
        <v>2674</v>
      </c>
      <c r="CY51" s="218">
        <v>5500000</v>
      </c>
      <c r="CZ51" s="218" t="s">
        <v>2658</v>
      </c>
      <c r="DA51" s="218" t="s">
        <v>22</v>
      </c>
      <c r="DB51" s="218">
        <v>3</v>
      </c>
      <c r="DC51" s="218" t="s">
        <v>2679</v>
      </c>
      <c r="DD51" s="218" t="s">
        <v>2659</v>
      </c>
      <c r="DE51" s="220">
        <v>45560</v>
      </c>
      <c r="DF51" s="221" t="s">
        <v>2676</v>
      </c>
      <c r="DG51" s="213">
        <v>3042000</v>
      </c>
      <c r="DH51" s="224" t="s">
        <v>2658</v>
      </c>
      <c r="DI51" s="224" t="s">
        <v>22</v>
      </c>
      <c r="DJ51" s="224">
        <v>3</v>
      </c>
      <c r="DK51" s="224" t="s">
        <v>2675</v>
      </c>
      <c r="DL51" s="224" t="s">
        <v>2659</v>
      </c>
      <c r="DM51" s="214">
        <v>45560</v>
      </c>
      <c r="DN51" s="222" t="s">
        <v>2678</v>
      </c>
      <c r="DO51" s="218">
        <v>3158000</v>
      </c>
      <c r="DP51" s="222" t="s">
        <v>2658</v>
      </c>
      <c r="DQ51" s="222" t="s">
        <v>22</v>
      </c>
      <c r="DR51" s="222">
        <v>3</v>
      </c>
      <c r="DS51" s="222" t="s">
        <v>2677</v>
      </c>
      <c r="DT51" s="222" t="s">
        <v>2659</v>
      </c>
      <c r="DU51" s="223">
        <v>45560</v>
      </c>
      <c r="DV51" s="221" t="s">
        <v>2680</v>
      </c>
      <c r="DW51" s="213">
        <v>3855000</v>
      </c>
      <c r="DX51" s="224" t="s">
        <v>2658</v>
      </c>
      <c r="DY51" s="224" t="s">
        <v>22</v>
      </c>
      <c r="DZ51" s="224">
        <v>3</v>
      </c>
      <c r="EA51" s="224" t="s">
        <v>2679</v>
      </c>
      <c r="EB51" s="224" t="s">
        <v>2659</v>
      </c>
      <c r="EC51" s="214">
        <v>45560</v>
      </c>
      <c r="ED51" s="222" t="s">
        <v>2682</v>
      </c>
      <c r="EE51" s="218">
        <v>1645000</v>
      </c>
      <c r="EF51" s="222" t="s">
        <v>2658</v>
      </c>
      <c r="EG51" s="222" t="s">
        <v>22</v>
      </c>
      <c r="EH51" s="222">
        <v>3</v>
      </c>
      <c r="EI51" s="222" t="s">
        <v>2681</v>
      </c>
      <c r="EJ51" s="222" t="s">
        <v>2659</v>
      </c>
      <c r="EK51" s="223">
        <v>45560</v>
      </c>
      <c r="EL51" s="221" t="s">
        <v>2684</v>
      </c>
      <c r="EM51" s="213">
        <v>0</v>
      </c>
      <c r="EN51" s="224" t="s">
        <v>2658</v>
      </c>
      <c r="EO51" s="224" t="s">
        <v>22</v>
      </c>
      <c r="EP51" s="224">
        <v>3</v>
      </c>
      <c r="EQ51" s="224" t="s">
        <v>2683</v>
      </c>
      <c r="ER51" s="224" t="s">
        <v>2659</v>
      </c>
      <c r="ES51" s="214">
        <v>45560</v>
      </c>
      <c r="ET51" s="222" t="s">
        <v>2670</v>
      </c>
      <c r="EU51" s="222">
        <v>531</v>
      </c>
      <c r="EV51" s="222" t="s">
        <v>2667</v>
      </c>
      <c r="EW51" s="222" t="s">
        <v>22</v>
      </c>
      <c r="EX51" s="222">
        <v>3</v>
      </c>
      <c r="EY51" s="222" t="s">
        <v>2668</v>
      </c>
      <c r="EZ51" s="222" t="s">
        <v>646</v>
      </c>
      <c r="FA51" s="223">
        <v>45560</v>
      </c>
      <c r="FB51" s="221" t="s">
        <v>2687</v>
      </c>
      <c r="FC51" s="224">
        <v>5</v>
      </c>
      <c r="FD51" s="224" t="s">
        <v>2647</v>
      </c>
      <c r="FE51" s="224" t="s">
        <v>404</v>
      </c>
      <c r="FF51" s="224">
        <v>1</v>
      </c>
      <c r="FG51" s="224" t="s">
        <v>2686</v>
      </c>
      <c r="FH51" s="224" t="s">
        <v>2685</v>
      </c>
      <c r="FI51" s="214">
        <v>45560</v>
      </c>
      <c r="FJ51" s="221" t="s">
        <v>1004</v>
      </c>
      <c r="FK51" s="222" t="s">
        <v>17</v>
      </c>
      <c r="FL51" s="222" t="s">
        <v>424</v>
      </c>
      <c r="FM51" s="222" t="s">
        <v>17</v>
      </c>
      <c r="FN51" s="222" t="s">
        <v>17</v>
      </c>
      <c r="FO51" s="222" t="s">
        <v>18</v>
      </c>
      <c r="FP51" s="218" t="s">
        <v>424</v>
      </c>
      <c r="FQ51" s="219">
        <v>45049</v>
      </c>
      <c r="FR51" s="221" t="s">
        <v>1005</v>
      </c>
      <c r="FS51" s="224" t="s">
        <v>17</v>
      </c>
      <c r="FT51" s="224" t="s">
        <v>424</v>
      </c>
      <c r="FU51" s="224" t="s">
        <v>17</v>
      </c>
      <c r="FV51" s="224" t="s">
        <v>17</v>
      </c>
      <c r="FW51" s="224" t="s">
        <v>18</v>
      </c>
      <c r="FX51" s="224" t="s">
        <v>424</v>
      </c>
      <c r="FY51" s="214">
        <v>45049</v>
      </c>
      <c r="FZ51" s="222" t="s">
        <v>5038</v>
      </c>
      <c r="GA51" s="222">
        <v>1</v>
      </c>
      <c r="GB51" s="222" t="s">
        <v>1799</v>
      </c>
      <c r="GC51" s="222" t="s">
        <v>33</v>
      </c>
      <c r="GD51" s="222">
        <v>2</v>
      </c>
      <c r="GE51" s="222" t="s">
        <v>17</v>
      </c>
      <c r="GF51" s="222" t="s">
        <v>17</v>
      </c>
      <c r="GG51" s="223">
        <v>45614</v>
      </c>
      <c r="GH51" s="221" t="s">
        <v>5044</v>
      </c>
      <c r="GI51" s="224">
        <v>3</v>
      </c>
      <c r="GJ51" s="224" t="s">
        <v>1799</v>
      </c>
      <c r="GK51" s="224" t="s">
        <v>33</v>
      </c>
      <c r="GL51" s="224">
        <v>2</v>
      </c>
      <c r="GM51" s="224" t="s">
        <v>17</v>
      </c>
      <c r="GN51" s="224" t="s">
        <v>17</v>
      </c>
      <c r="GO51" s="214">
        <v>45614</v>
      </c>
      <c r="GP51" s="222" t="s">
        <v>5039</v>
      </c>
      <c r="GQ51" s="222">
        <v>3</v>
      </c>
      <c r="GR51" s="222" t="s">
        <v>1799</v>
      </c>
      <c r="GS51" s="222" t="s">
        <v>33</v>
      </c>
      <c r="GT51" s="222">
        <v>2</v>
      </c>
      <c r="GU51" s="222" t="s">
        <v>17</v>
      </c>
      <c r="GV51" s="222" t="s">
        <v>17</v>
      </c>
      <c r="GW51" s="223">
        <v>45614</v>
      </c>
      <c r="GX51" s="221" t="s">
        <v>5045</v>
      </c>
      <c r="GY51" s="224">
        <v>0</v>
      </c>
      <c r="GZ51" s="224" t="s">
        <v>1799</v>
      </c>
      <c r="HA51" s="224" t="s">
        <v>33</v>
      </c>
      <c r="HB51" s="224">
        <v>2</v>
      </c>
      <c r="HC51" s="224" t="s">
        <v>17</v>
      </c>
      <c r="HD51" s="224" t="s">
        <v>17</v>
      </c>
      <c r="HE51" s="214">
        <v>45614</v>
      </c>
      <c r="HF51" s="222" t="s">
        <v>5037</v>
      </c>
      <c r="HG51" s="222">
        <v>0</v>
      </c>
      <c r="HH51" s="222" t="s">
        <v>1799</v>
      </c>
      <c r="HI51" s="222" t="s">
        <v>33</v>
      </c>
      <c r="HJ51" s="222">
        <v>2</v>
      </c>
      <c r="HK51" s="222" t="s">
        <v>17</v>
      </c>
      <c r="HL51" s="222" t="s">
        <v>17</v>
      </c>
      <c r="HM51" s="223">
        <v>45614</v>
      </c>
      <c r="HN51" s="221" t="s">
        <v>5043</v>
      </c>
      <c r="HO51" s="224">
        <v>2</v>
      </c>
      <c r="HP51" s="224" t="s">
        <v>1799</v>
      </c>
      <c r="HQ51" s="224" t="s">
        <v>33</v>
      </c>
      <c r="HR51" s="224">
        <v>2</v>
      </c>
      <c r="HS51" s="224" t="s">
        <v>17</v>
      </c>
      <c r="HT51" s="224" t="s">
        <v>17</v>
      </c>
      <c r="HU51" s="214">
        <v>45614</v>
      </c>
      <c r="HV51" s="222" t="s">
        <v>5040</v>
      </c>
      <c r="HW51" s="222">
        <v>3</v>
      </c>
      <c r="HX51" s="222" t="s">
        <v>1799</v>
      </c>
      <c r="HY51" s="222" t="s">
        <v>33</v>
      </c>
      <c r="HZ51" s="222">
        <v>2</v>
      </c>
      <c r="IA51" s="222" t="s">
        <v>17</v>
      </c>
      <c r="IB51" s="222" t="s">
        <v>17</v>
      </c>
      <c r="IC51" s="223">
        <v>45614</v>
      </c>
      <c r="ID51" s="221" t="s">
        <v>5042</v>
      </c>
      <c r="IE51" s="224">
        <v>0</v>
      </c>
      <c r="IF51" s="224" t="s">
        <v>1799</v>
      </c>
      <c r="IG51" s="224" t="s">
        <v>33</v>
      </c>
      <c r="IH51" s="224">
        <v>2</v>
      </c>
      <c r="II51" s="224" t="s">
        <v>17</v>
      </c>
      <c r="IJ51" s="224" t="s">
        <v>17</v>
      </c>
      <c r="IK51" s="214">
        <v>45614</v>
      </c>
      <c r="IL51" s="222" t="s">
        <v>5041</v>
      </c>
      <c r="IM51" s="222">
        <v>3</v>
      </c>
      <c r="IN51" s="222" t="s">
        <v>1799</v>
      </c>
      <c r="IO51" s="222" t="s">
        <v>33</v>
      </c>
      <c r="IP51" s="222">
        <v>2</v>
      </c>
      <c r="IQ51" s="222" t="s">
        <v>17</v>
      </c>
      <c r="IR51" s="222" t="s">
        <v>17</v>
      </c>
      <c r="IS51" s="223">
        <v>45614</v>
      </c>
    </row>
    <row r="52" spans="1:253" s="11" customFormat="1" ht="13.25" customHeight="1" x14ac:dyDescent="0.25">
      <c r="A52" s="11" t="s">
        <v>4443</v>
      </c>
      <c r="B52" s="11" t="s">
        <v>10796</v>
      </c>
      <c r="C52" s="11" t="s">
        <v>4444</v>
      </c>
      <c r="D52" s="11" t="s">
        <v>4445</v>
      </c>
      <c r="E52" s="11" t="s">
        <v>10226</v>
      </c>
      <c r="F52" s="11" t="s">
        <v>9585</v>
      </c>
      <c r="G52" s="212">
        <v>9651000</v>
      </c>
      <c r="H52" s="213" t="s">
        <v>9523</v>
      </c>
      <c r="I52" s="213" t="s">
        <v>404</v>
      </c>
      <c r="J52" s="213">
        <v>1</v>
      </c>
      <c r="K52" s="213" t="s">
        <v>9584</v>
      </c>
      <c r="L52" s="213" t="s">
        <v>5809</v>
      </c>
      <c r="M52" s="214">
        <v>45652</v>
      </c>
      <c r="N52" s="221" t="s">
        <v>5801</v>
      </c>
      <c r="O52" s="216">
        <v>93013</v>
      </c>
      <c r="P52" s="216" t="s">
        <v>5798</v>
      </c>
      <c r="Q52" s="216" t="s">
        <v>404</v>
      </c>
      <c r="R52" s="216">
        <v>1</v>
      </c>
      <c r="S52" s="216" t="s">
        <v>5800</v>
      </c>
      <c r="T52" s="216" t="s">
        <v>5799</v>
      </c>
      <c r="U52" s="217">
        <v>45626</v>
      </c>
      <c r="V52" s="221" t="s">
        <v>9586</v>
      </c>
      <c r="W52" s="213">
        <v>9651000</v>
      </c>
      <c r="X52" s="213" t="s">
        <v>9523</v>
      </c>
      <c r="Y52" s="213" t="s">
        <v>723</v>
      </c>
      <c r="Z52" s="213">
        <v>2</v>
      </c>
      <c r="AA52" s="213" t="s">
        <v>9557</v>
      </c>
      <c r="AB52" s="213" t="s">
        <v>5809</v>
      </c>
      <c r="AC52" s="214">
        <v>45652</v>
      </c>
      <c r="AD52" s="221" t="s">
        <v>9588</v>
      </c>
      <c r="AE52" s="218">
        <v>62000</v>
      </c>
      <c r="AF52" s="218" t="s">
        <v>9533</v>
      </c>
      <c r="AG52" s="218" t="s">
        <v>723</v>
      </c>
      <c r="AH52" s="218">
        <v>2</v>
      </c>
      <c r="AI52" s="218" t="s">
        <v>9587</v>
      </c>
      <c r="AJ52" s="218" t="s">
        <v>6100</v>
      </c>
      <c r="AK52" s="219">
        <v>45652</v>
      </c>
      <c r="AL52" s="221" t="s">
        <v>9590</v>
      </c>
      <c r="AM52" s="213">
        <v>62000</v>
      </c>
      <c r="AN52" s="213" t="s">
        <v>9533</v>
      </c>
      <c r="AO52" s="213" t="s">
        <v>404</v>
      </c>
      <c r="AP52" s="213">
        <v>1</v>
      </c>
      <c r="AQ52" s="213" t="s">
        <v>9589</v>
      </c>
      <c r="AR52" s="213" t="s">
        <v>6100</v>
      </c>
      <c r="AS52" s="214">
        <v>45652</v>
      </c>
      <c r="AT52" s="222" t="s">
        <v>5803</v>
      </c>
      <c r="AU52" s="218" t="s">
        <v>17</v>
      </c>
      <c r="AV52" s="218" t="s">
        <v>17</v>
      </c>
      <c r="AW52" s="218">
        <v>0</v>
      </c>
      <c r="AX52" s="218">
        <v>0</v>
      </c>
      <c r="AY52" s="218" t="s">
        <v>17</v>
      </c>
      <c r="AZ52" s="218" t="s">
        <v>17</v>
      </c>
      <c r="BA52" s="219">
        <v>45626</v>
      </c>
      <c r="BB52" s="221" t="s">
        <v>5802</v>
      </c>
      <c r="BC52" s="213" t="s">
        <v>17</v>
      </c>
      <c r="BD52" s="213" t="s">
        <v>17</v>
      </c>
      <c r="BE52" s="213">
        <v>0</v>
      </c>
      <c r="BF52" s="213">
        <v>0</v>
      </c>
      <c r="BG52" s="213" t="s">
        <v>17</v>
      </c>
      <c r="BH52" s="213" t="s">
        <v>17</v>
      </c>
      <c r="BI52" s="214">
        <v>45626</v>
      </c>
      <c r="BJ52" s="222" t="s">
        <v>9591</v>
      </c>
      <c r="BK52" s="222">
        <v>0</v>
      </c>
      <c r="BL52" s="222" t="s">
        <v>9538</v>
      </c>
      <c r="BM52" s="222" t="s">
        <v>404</v>
      </c>
      <c r="BN52" s="222">
        <v>1</v>
      </c>
      <c r="BO52" s="222" t="s">
        <v>9539</v>
      </c>
      <c r="BP52" s="218" t="s">
        <v>646</v>
      </c>
      <c r="BQ52" s="223">
        <v>45652</v>
      </c>
      <c r="BR52" s="221" t="s">
        <v>5804</v>
      </c>
      <c r="BS52" s="224">
        <v>0</v>
      </c>
      <c r="BT52" s="224" t="s">
        <v>17</v>
      </c>
      <c r="BU52" s="224">
        <v>0</v>
      </c>
      <c r="BV52" s="224">
        <v>0</v>
      </c>
      <c r="BW52" s="224" t="s">
        <v>3128</v>
      </c>
      <c r="BX52" s="224" t="s">
        <v>17</v>
      </c>
      <c r="BY52" s="214">
        <v>45626</v>
      </c>
      <c r="BZ52" s="222" t="s">
        <v>5805</v>
      </c>
      <c r="CA52" s="222">
        <v>0</v>
      </c>
      <c r="CB52" s="222" t="s">
        <v>17</v>
      </c>
      <c r="CC52" s="222">
        <v>0</v>
      </c>
      <c r="CD52" s="222">
        <v>0</v>
      </c>
      <c r="CE52" s="222" t="s">
        <v>3128</v>
      </c>
      <c r="CF52" s="222" t="s">
        <v>17</v>
      </c>
      <c r="CG52" s="223">
        <v>45626</v>
      </c>
      <c r="CH52" s="221" t="s">
        <v>11450</v>
      </c>
      <c r="CI52" s="222" t="e">
        <v>#N/A</v>
      </c>
      <c r="CJ52" s="222" t="e">
        <v>#N/A</v>
      </c>
      <c r="CK52" s="222" t="e">
        <v>#N/A</v>
      </c>
      <c r="CL52" s="222" t="e">
        <v>#N/A</v>
      </c>
      <c r="CM52" s="222" t="e">
        <v>#N/A</v>
      </c>
      <c r="CN52" s="222" t="e">
        <v>#N/A</v>
      </c>
      <c r="CO52" s="225" t="e">
        <v>#N/A</v>
      </c>
      <c r="CP52" s="222" t="s">
        <v>5807</v>
      </c>
      <c r="CQ52" s="224" t="s">
        <v>17</v>
      </c>
      <c r="CR52" s="224" t="s">
        <v>17</v>
      </c>
      <c r="CS52" s="224">
        <v>0</v>
      </c>
      <c r="CT52" s="224">
        <v>0</v>
      </c>
      <c r="CU52" s="224" t="s">
        <v>17</v>
      </c>
      <c r="CV52" s="224" t="s">
        <v>17</v>
      </c>
      <c r="CW52" s="214">
        <v>45626</v>
      </c>
      <c r="CX52" s="222" t="s">
        <v>9596</v>
      </c>
      <c r="CY52" s="218">
        <v>62000</v>
      </c>
      <c r="CZ52" s="218" t="s">
        <v>9594</v>
      </c>
      <c r="DA52" s="218" t="s">
        <v>404</v>
      </c>
      <c r="DB52" s="218">
        <v>1</v>
      </c>
      <c r="DC52" s="218" t="s">
        <v>9549</v>
      </c>
      <c r="DD52" s="218" t="s">
        <v>5767</v>
      </c>
      <c r="DE52" s="220">
        <v>45652</v>
      </c>
      <c r="DF52" s="221" t="s">
        <v>5810</v>
      </c>
      <c r="DG52" s="213">
        <v>9590000</v>
      </c>
      <c r="DH52" s="224" t="s">
        <v>5808</v>
      </c>
      <c r="DI52" s="224" t="s">
        <v>404</v>
      </c>
      <c r="DJ52" s="224">
        <v>1</v>
      </c>
      <c r="DK52" s="224" t="s">
        <v>5764</v>
      </c>
      <c r="DL52" s="224" t="s">
        <v>5809</v>
      </c>
      <c r="DM52" s="214">
        <v>45626</v>
      </c>
      <c r="DN52" s="222" t="s">
        <v>5811</v>
      </c>
      <c r="DO52" s="218">
        <v>0</v>
      </c>
      <c r="DP52" s="222" t="s">
        <v>5766</v>
      </c>
      <c r="DQ52" s="222" t="s">
        <v>404</v>
      </c>
      <c r="DR52" s="222">
        <v>1</v>
      </c>
      <c r="DS52" s="222" t="s">
        <v>5768</v>
      </c>
      <c r="DT52" s="222" t="s">
        <v>5767</v>
      </c>
      <c r="DU52" s="223">
        <v>45626</v>
      </c>
      <c r="DV52" s="221" t="s">
        <v>9597</v>
      </c>
      <c r="DW52" s="213">
        <v>62000</v>
      </c>
      <c r="DX52" s="224" t="s">
        <v>9594</v>
      </c>
      <c r="DY52" s="224" t="s">
        <v>404</v>
      </c>
      <c r="DZ52" s="224">
        <v>1</v>
      </c>
      <c r="EA52" s="224" t="s">
        <v>9549</v>
      </c>
      <c r="EB52" s="224" t="s">
        <v>5767</v>
      </c>
      <c r="EC52" s="214">
        <v>45652</v>
      </c>
      <c r="ED52" s="222" t="s">
        <v>5812</v>
      </c>
      <c r="EE52" s="218">
        <v>0</v>
      </c>
      <c r="EF52" s="222" t="s">
        <v>5766</v>
      </c>
      <c r="EG52" s="222" t="s">
        <v>404</v>
      </c>
      <c r="EH52" s="222">
        <v>1</v>
      </c>
      <c r="EI52" s="222" t="s">
        <v>5770</v>
      </c>
      <c r="EJ52" s="222" t="s">
        <v>5767</v>
      </c>
      <c r="EK52" s="223">
        <v>45626</v>
      </c>
      <c r="EL52" s="221" t="s">
        <v>5813</v>
      </c>
      <c r="EM52" s="213">
        <v>0</v>
      </c>
      <c r="EN52" s="224" t="s">
        <v>5766</v>
      </c>
      <c r="EO52" s="224" t="s">
        <v>404</v>
      </c>
      <c r="EP52" s="224">
        <v>1</v>
      </c>
      <c r="EQ52" s="224" t="s">
        <v>5770</v>
      </c>
      <c r="ER52" s="224" t="s">
        <v>5767</v>
      </c>
      <c r="ES52" s="214">
        <v>45626</v>
      </c>
      <c r="ET52" s="222" t="s">
        <v>9593</v>
      </c>
      <c r="EU52" s="222">
        <v>0</v>
      </c>
      <c r="EV52" s="222" t="s">
        <v>9538</v>
      </c>
      <c r="EW52" s="222" t="s">
        <v>404</v>
      </c>
      <c r="EX52" s="222">
        <v>1</v>
      </c>
      <c r="EY52" s="222" t="s">
        <v>9592</v>
      </c>
      <c r="EZ52" s="222" t="s">
        <v>646</v>
      </c>
      <c r="FA52" s="223">
        <v>45652</v>
      </c>
      <c r="FB52" s="221" t="s">
        <v>5814</v>
      </c>
      <c r="FC52" s="224">
        <v>2</v>
      </c>
      <c r="FD52" s="224" t="s">
        <v>5773</v>
      </c>
      <c r="FE52" s="224" t="s">
        <v>404</v>
      </c>
      <c r="FF52" s="224">
        <v>1</v>
      </c>
      <c r="FG52" s="224" t="s">
        <v>5775</v>
      </c>
      <c r="FH52" s="224" t="s">
        <v>5774</v>
      </c>
      <c r="FI52" s="214">
        <v>45626</v>
      </c>
      <c r="FJ52" s="221" t="s">
        <v>5815</v>
      </c>
      <c r="FK52" s="222" t="s">
        <v>17</v>
      </c>
      <c r="FL52" s="222" t="s">
        <v>17</v>
      </c>
      <c r="FM52" s="222">
        <v>0</v>
      </c>
      <c r="FN52" s="222">
        <v>0</v>
      </c>
      <c r="FO52" s="222" t="s">
        <v>17</v>
      </c>
      <c r="FP52" s="218" t="s">
        <v>17</v>
      </c>
      <c r="FQ52" s="219">
        <v>45626</v>
      </c>
      <c r="FR52" s="221" t="s">
        <v>5816</v>
      </c>
      <c r="FS52" s="224" t="s">
        <v>17</v>
      </c>
      <c r="FT52" s="224" t="s">
        <v>17</v>
      </c>
      <c r="FU52" s="224">
        <v>0</v>
      </c>
      <c r="FV52" s="224">
        <v>0</v>
      </c>
      <c r="FW52" s="224" t="s">
        <v>17</v>
      </c>
      <c r="FX52" s="224" t="s">
        <v>17</v>
      </c>
      <c r="FY52" s="214">
        <v>45626</v>
      </c>
      <c r="FZ52" s="222" t="s">
        <v>4447</v>
      </c>
      <c r="GA52" s="222">
        <v>0</v>
      </c>
      <c r="GB52" s="222" t="s">
        <v>1799</v>
      </c>
      <c r="GC52" s="222" t="s">
        <v>33</v>
      </c>
      <c r="GD52" s="222">
        <v>2</v>
      </c>
      <c r="GE52" s="222" t="s">
        <v>17</v>
      </c>
      <c r="GF52" s="222" t="s">
        <v>17</v>
      </c>
      <c r="GG52" s="223">
        <v>45609</v>
      </c>
      <c r="GH52" s="221" t="s">
        <v>4453</v>
      </c>
      <c r="GI52" s="224">
        <v>0</v>
      </c>
      <c r="GJ52" s="224" t="s">
        <v>1799</v>
      </c>
      <c r="GK52" s="224" t="s">
        <v>33</v>
      </c>
      <c r="GL52" s="224">
        <v>2</v>
      </c>
      <c r="GM52" s="224" t="s">
        <v>17</v>
      </c>
      <c r="GN52" s="224" t="s">
        <v>17</v>
      </c>
      <c r="GO52" s="214">
        <v>45609</v>
      </c>
      <c r="GP52" s="222" t="s">
        <v>4448</v>
      </c>
      <c r="GQ52" s="222">
        <v>0</v>
      </c>
      <c r="GR52" s="222" t="s">
        <v>1799</v>
      </c>
      <c r="GS52" s="222" t="s">
        <v>33</v>
      </c>
      <c r="GT52" s="222">
        <v>2</v>
      </c>
      <c r="GU52" s="222" t="s">
        <v>17</v>
      </c>
      <c r="GV52" s="222" t="s">
        <v>17</v>
      </c>
      <c r="GW52" s="223">
        <v>45609</v>
      </c>
      <c r="GX52" s="221" t="s">
        <v>4454</v>
      </c>
      <c r="GY52" s="224">
        <v>0</v>
      </c>
      <c r="GZ52" s="224" t="s">
        <v>1799</v>
      </c>
      <c r="HA52" s="224" t="s">
        <v>33</v>
      </c>
      <c r="HB52" s="224">
        <v>2</v>
      </c>
      <c r="HC52" s="224" t="s">
        <v>17</v>
      </c>
      <c r="HD52" s="224" t="s">
        <v>17</v>
      </c>
      <c r="HE52" s="214">
        <v>45609</v>
      </c>
      <c r="HF52" s="222" t="s">
        <v>4446</v>
      </c>
      <c r="HG52" s="222">
        <v>0</v>
      </c>
      <c r="HH52" s="222" t="s">
        <v>1799</v>
      </c>
      <c r="HI52" s="222" t="s">
        <v>33</v>
      </c>
      <c r="HJ52" s="222">
        <v>2</v>
      </c>
      <c r="HK52" s="222" t="s">
        <v>17</v>
      </c>
      <c r="HL52" s="222" t="s">
        <v>17</v>
      </c>
      <c r="HM52" s="223">
        <v>45609</v>
      </c>
      <c r="HN52" s="221" t="s">
        <v>4452</v>
      </c>
      <c r="HO52" s="224">
        <v>1</v>
      </c>
      <c r="HP52" s="224" t="s">
        <v>1799</v>
      </c>
      <c r="HQ52" s="224" t="s">
        <v>33</v>
      </c>
      <c r="HR52" s="224">
        <v>2</v>
      </c>
      <c r="HS52" s="224" t="s">
        <v>17</v>
      </c>
      <c r="HT52" s="224" t="s">
        <v>17</v>
      </c>
      <c r="HU52" s="214">
        <v>45609</v>
      </c>
      <c r="HV52" s="222" t="s">
        <v>4449</v>
      </c>
      <c r="HW52" s="222">
        <v>0</v>
      </c>
      <c r="HX52" s="222" t="s">
        <v>1799</v>
      </c>
      <c r="HY52" s="222" t="s">
        <v>33</v>
      </c>
      <c r="HZ52" s="222">
        <v>2</v>
      </c>
      <c r="IA52" s="222" t="s">
        <v>17</v>
      </c>
      <c r="IB52" s="222" t="s">
        <v>17</v>
      </c>
      <c r="IC52" s="223">
        <v>45609</v>
      </c>
      <c r="ID52" s="221" t="s">
        <v>4451</v>
      </c>
      <c r="IE52" s="224">
        <v>0</v>
      </c>
      <c r="IF52" s="224" t="s">
        <v>1799</v>
      </c>
      <c r="IG52" s="224" t="s">
        <v>33</v>
      </c>
      <c r="IH52" s="224">
        <v>2</v>
      </c>
      <c r="II52" s="224" t="s">
        <v>17</v>
      </c>
      <c r="IJ52" s="224" t="s">
        <v>17</v>
      </c>
      <c r="IK52" s="214">
        <v>45609</v>
      </c>
      <c r="IL52" s="222" t="s">
        <v>4450</v>
      </c>
      <c r="IM52" s="222">
        <v>0</v>
      </c>
      <c r="IN52" s="222" t="s">
        <v>1799</v>
      </c>
      <c r="IO52" s="222" t="s">
        <v>33</v>
      </c>
      <c r="IP52" s="222">
        <v>2</v>
      </c>
      <c r="IQ52" s="222" t="s">
        <v>17</v>
      </c>
      <c r="IR52" s="222" t="s">
        <v>17</v>
      </c>
      <c r="IS52" s="223">
        <v>45609</v>
      </c>
    </row>
    <row r="53" spans="1:253" s="11" customFormat="1" ht="13.25" customHeight="1" x14ac:dyDescent="0.25">
      <c r="A53" s="11" t="s">
        <v>409</v>
      </c>
      <c r="B53" s="11" t="s">
        <v>10906</v>
      </c>
      <c r="C53" s="11" t="s">
        <v>410</v>
      </c>
      <c r="D53" s="11" t="s">
        <v>411</v>
      </c>
      <c r="E53" s="11" t="s">
        <v>10227</v>
      </c>
      <c r="F53" s="11" t="s">
        <v>5604</v>
      </c>
      <c r="G53" s="212">
        <v>278713000</v>
      </c>
      <c r="H53" s="213" t="s">
        <v>5601</v>
      </c>
      <c r="I53" s="213" t="s">
        <v>723</v>
      </c>
      <c r="J53" s="213">
        <v>2</v>
      </c>
      <c r="K53" s="213" t="s">
        <v>5603</v>
      </c>
      <c r="L53" s="213" t="s">
        <v>5602</v>
      </c>
      <c r="M53" s="214">
        <v>45620</v>
      </c>
      <c r="N53" s="221" t="s">
        <v>5608</v>
      </c>
      <c r="O53" s="216">
        <v>412214</v>
      </c>
      <c r="P53" s="216" t="s">
        <v>5605</v>
      </c>
      <c r="Q53" s="216" t="s">
        <v>404</v>
      </c>
      <c r="R53" s="216">
        <v>1</v>
      </c>
      <c r="S53" s="216" t="s">
        <v>5607</v>
      </c>
      <c r="T53" s="216" t="s">
        <v>5606</v>
      </c>
      <c r="U53" s="217">
        <v>45620</v>
      </c>
      <c r="V53" s="221" t="s">
        <v>5611</v>
      </c>
      <c r="W53" s="213">
        <v>5602000</v>
      </c>
      <c r="X53" s="213" t="s">
        <v>5605</v>
      </c>
      <c r="Y53" s="213" t="s">
        <v>723</v>
      </c>
      <c r="Z53" s="213">
        <v>2</v>
      </c>
      <c r="AA53" s="213" t="s">
        <v>5610</v>
      </c>
      <c r="AB53" s="213" t="s">
        <v>5609</v>
      </c>
      <c r="AC53" s="214">
        <v>45620</v>
      </c>
      <c r="AD53" s="221" t="s">
        <v>5613</v>
      </c>
      <c r="AE53" s="218">
        <v>5602000</v>
      </c>
      <c r="AF53" s="218" t="s">
        <v>5605</v>
      </c>
      <c r="AG53" s="218" t="s">
        <v>723</v>
      </c>
      <c r="AH53" s="218">
        <v>2</v>
      </c>
      <c r="AI53" s="218" t="s">
        <v>5612</v>
      </c>
      <c r="AJ53" s="218" t="s">
        <v>5606</v>
      </c>
      <c r="AK53" s="219">
        <v>45620</v>
      </c>
      <c r="AL53" s="221" t="s">
        <v>6351</v>
      </c>
      <c r="AM53" s="213">
        <v>100000</v>
      </c>
      <c r="AN53" s="213" t="s">
        <v>5623</v>
      </c>
      <c r="AO53" s="213" t="s">
        <v>22</v>
      </c>
      <c r="AP53" s="213">
        <v>3</v>
      </c>
      <c r="AQ53" s="213" t="s">
        <v>6350</v>
      </c>
      <c r="AR53" s="213" t="s">
        <v>5624</v>
      </c>
      <c r="AS53" s="214">
        <v>45639</v>
      </c>
      <c r="AT53" s="222" t="s">
        <v>5614</v>
      </c>
      <c r="AU53" s="218" t="s">
        <v>17</v>
      </c>
      <c r="AV53" s="218" t="s">
        <v>17</v>
      </c>
      <c r="AW53" s="218" t="s">
        <v>17</v>
      </c>
      <c r="AX53" s="218" t="s">
        <v>17</v>
      </c>
      <c r="AY53" s="218" t="s">
        <v>2178</v>
      </c>
      <c r="AZ53" s="218" t="s">
        <v>17</v>
      </c>
      <c r="BA53" s="219">
        <v>45620</v>
      </c>
      <c r="BB53" s="221" t="s">
        <v>416</v>
      </c>
      <c r="BC53" s="213" t="s">
        <v>17</v>
      </c>
      <c r="BD53" s="213" t="s">
        <v>17</v>
      </c>
      <c r="BE53" s="213" t="s">
        <v>17</v>
      </c>
      <c r="BF53" s="213" t="s">
        <v>17</v>
      </c>
      <c r="BG53" s="213" t="s">
        <v>412</v>
      </c>
      <c r="BH53" s="213" t="s">
        <v>17</v>
      </c>
      <c r="BI53" s="214">
        <v>43676</v>
      </c>
      <c r="BJ53" s="222" t="s">
        <v>6354</v>
      </c>
      <c r="BK53" s="222">
        <v>53</v>
      </c>
      <c r="BL53" s="222" t="s">
        <v>6352</v>
      </c>
      <c r="BM53" s="222" t="s">
        <v>723</v>
      </c>
      <c r="BN53" s="222">
        <v>2</v>
      </c>
      <c r="BO53" s="222" t="s">
        <v>6353</v>
      </c>
      <c r="BP53" s="218" t="s">
        <v>579</v>
      </c>
      <c r="BQ53" s="223">
        <v>45639</v>
      </c>
      <c r="BR53" s="221" t="s">
        <v>413</v>
      </c>
      <c r="BS53" s="224" t="s">
        <v>17</v>
      </c>
      <c r="BT53" s="224" t="s">
        <v>17</v>
      </c>
      <c r="BU53" s="224" t="s">
        <v>17</v>
      </c>
      <c r="BV53" s="224" t="s">
        <v>17</v>
      </c>
      <c r="BW53" s="224" t="s">
        <v>412</v>
      </c>
      <c r="BX53" s="224" t="s">
        <v>17</v>
      </c>
      <c r="BY53" s="214">
        <v>43676</v>
      </c>
      <c r="BZ53" s="222" t="s">
        <v>414</v>
      </c>
      <c r="CA53" s="222" t="s">
        <v>17</v>
      </c>
      <c r="CB53" s="222" t="s">
        <v>17</v>
      </c>
      <c r="CC53" s="222" t="s">
        <v>17</v>
      </c>
      <c r="CD53" s="222" t="s">
        <v>17</v>
      </c>
      <c r="CE53" s="222" t="s">
        <v>412</v>
      </c>
      <c r="CF53" s="222" t="s">
        <v>17</v>
      </c>
      <c r="CG53" s="223">
        <v>43676</v>
      </c>
      <c r="CH53" s="221" t="s">
        <v>11451</v>
      </c>
      <c r="CI53" s="222" t="e">
        <v>#N/A</v>
      </c>
      <c r="CJ53" s="222" t="e">
        <v>#N/A</v>
      </c>
      <c r="CK53" s="222" t="e">
        <v>#N/A</v>
      </c>
      <c r="CL53" s="222" t="e">
        <v>#N/A</v>
      </c>
      <c r="CM53" s="222" t="e">
        <v>#N/A</v>
      </c>
      <c r="CN53" s="222" t="e">
        <v>#N/A</v>
      </c>
      <c r="CO53" s="225" t="e">
        <v>#N/A</v>
      </c>
      <c r="CP53" s="222" t="s">
        <v>415</v>
      </c>
      <c r="CQ53" s="224" t="s">
        <v>17</v>
      </c>
      <c r="CR53" s="224" t="s">
        <v>17</v>
      </c>
      <c r="CS53" s="224" t="s">
        <v>17</v>
      </c>
      <c r="CT53" s="224" t="s">
        <v>17</v>
      </c>
      <c r="CU53" s="224" t="s">
        <v>412</v>
      </c>
      <c r="CV53" s="224" t="s">
        <v>17</v>
      </c>
      <c r="CW53" s="214">
        <v>43676</v>
      </c>
      <c r="CX53" s="222" t="s">
        <v>6357</v>
      </c>
      <c r="CY53" s="218">
        <v>100000</v>
      </c>
      <c r="CZ53" s="218" t="s">
        <v>5623</v>
      </c>
      <c r="DA53" s="218" t="s">
        <v>22</v>
      </c>
      <c r="DB53" s="218">
        <v>3</v>
      </c>
      <c r="DC53" s="218" t="s">
        <v>6358</v>
      </c>
      <c r="DD53" s="218" t="s">
        <v>5624</v>
      </c>
      <c r="DE53" s="220">
        <v>45639</v>
      </c>
      <c r="DF53" s="221" t="s">
        <v>5615</v>
      </c>
      <c r="DG53" s="213">
        <v>0</v>
      </c>
      <c r="DH53" s="224" t="s">
        <v>17</v>
      </c>
      <c r="DI53" s="224" t="s">
        <v>22</v>
      </c>
      <c r="DJ53" s="224">
        <v>3</v>
      </c>
      <c r="DK53" s="224" t="s">
        <v>2111</v>
      </c>
      <c r="DL53" s="224" t="s">
        <v>17</v>
      </c>
      <c r="DM53" s="214">
        <v>45620</v>
      </c>
      <c r="DN53" s="222" t="s">
        <v>5619</v>
      </c>
      <c r="DO53" s="218">
        <v>5502000</v>
      </c>
      <c r="DP53" s="222" t="s">
        <v>5616</v>
      </c>
      <c r="DQ53" s="222" t="s">
        <v>723</v>
      </c>
      <c r="DR53" s="222">
        <v>2</v>
      </c>
      <c r="DS53" s="222" t="s">
        <v>5618</v>
      </c>
      <c r="DT53" s="222" t="s">
        <v>5617</v>
      </c>
      <c r="DU53" s="223">
        <v>45620</v>
      </c>
      <c r="DV53" s="221" t="s">
        <v>6359</v>
      </c>
      <c r="DW53" s="213">
        <v>100000</v>
      </c>
      <c r="DX53" s="224" t="s">
        <v>5623</v>
      </c>
      <c r="DY53" s="224" t="s">
        <v>22</v>
      </c>
      <c r="DZ53" s="224">
        <v>3</v>
      </c>
      <c r="EA53" s="224" t="s">
        <v>6358</v>
      </c>
      <c r="EB53" s="224" t="s">
        <v>5624</v>
      </c>
      <c r="EC53" s="214">
        <v>45639</v>
      </c>
      <c r="ED53" s="222" t="s">
        <v>5621</v>
      </c>
      <c r="EE53" s="218" t="s">
        <v>17</v>
      </c>
      <c r="EF53" s="222" t="s">
        <v>17</v>
      </c>
      <c r="EG53" s="222" t="s">
        <v>22</v>
      </c>
      <c r="EH53" s="222">
        <v>3</v>
      </c>
      <c r="EI53" s="222" t="s">
        <v>5620</v>
      </c>
      <c r="EJ53" s="222" t="s">
        <v>17</v>
      </c>
      <c r="EK53" s="223">
        <v>45620</v>
      </c>
      <c r="EL53" s="221" t="s">
        <v>5622</v>
      </c>
      <c r="EM53" s="213" t="s">
        <v>17</v>
      </c>
      <c r="EN53" s="224" t="s">
        <v>17</v>
      </c>
      <c r="EO53" s="224" t="s">
        <v>22</v>
      </c>
      <c r="EP53" s="224">
        <v>3</v>
      </c>
      <c r="EQ53" s="224" t="s">
        <v>5620</v>
      </c>
      <c r="ER53" s="224" t="s">
        <v>17</v>
      </c>
      <c r="ES53" s="214">
        <v>45620</v>
      </c>
      <c r="ET53" s="222" t="s">
        <v>6355</v>
      </c>
      <c r="EU53" s="222">
        <v>53</v>
      </c>
      <c r="EV53" s="222" t="s">
        <v>6352</v>
      </c>
      <c r="EW53" s="222" t="s">
        <v>723</v>
      </c>
      <c r="EX53" s="222">
        <v>2</v>
      </c>
      <c r="EY53" s="222" t="s">
        <v>6353</v>
      </c>
      <c r="EZ53" s="222" t="s">
        <v>579</v>
      </c>
      <c r="FA53" s="223">
        <v>45639</v>
      </c>
      <c r="FB53" s="221" t="s">
        <v>5626</v>
      </c>
      <c r="FC53" s="224">
        <v>4</v>
      </c>
      <c r="FD53" s="224" t="s">
        <v>5623</v>
      </c>
      <c r="FE53" s="224" t="s">
        <v>404</v>
      </c>
      <c r="FF53" s="224">
        <v>1</v>
      </c>
      <c r="FG53" s="224" t="s">
        <v>5625</v>
      </c>
      <c r="FH53" s="224" t="s">
        <v>5624</v>
      </c>
      <c r="FI53" s="214">
        <v>45620</v>
      </c>
      <c r="FJ53" s="221" t="s">
        <v>417</v>
      </c>
      <c r="FK53" s="222" t="s">
        <v>17</v>
      </c>
      <c r="FL53" s="222" t="s">
        <v>17</v>
      </c>
      <c r="FM53" s="222" t="s">
        <v>17</v>
      </c>
      <c r="FN53" s="222" t="s">
        <v>17</v>
      </c>
      <c r="FO53" s="222" t="s">
        <v>412</v>
      </c>
      <c r="FP53" s="218" t="s">
        <v>17</v>
      </c>
      <c r="FQ53" s="219">
        <v>43676</v>
      </c>
      <c r="FR53" s="221" t="s">
        <v>418</v>
      </c>
      <c r="FS53" s="224" t="s">
        <v>17</v>
      </c>
      <c r="FT53" s="224" t="s">
        <v>17</v>
      </c>
      <c r="FU53" s="224" t="s">
        <v>17</v>
      </c>
      <c r="FV53" s="224" t="s">
        <v>17</v>
      </c>
      <c r="FW53" s="224" t="s">
        <v>412</v>
      </c>
      <c r="FX53" s="224" t="s">
        <v>17</v>
      </c>
      <c r="FY53" s="214">
        <v>43676</v>
      </c>
      <c r="FZ53" s="222" t="s">
        <v>4456</v>
      </c>
      <c r="GA53" s="222">
        <v>1</v>
      </c>
      <c r="GB53" s="222" t="s">
        <v>1799</v>
      </c>
      <c r="GC53" s="222" t="s">
        <v>33</v>
      </c>
      <c r="GD53" s="222">
        <v>2</v>
      </c>
      <c r="GE53" s="222" t="s">
        <v>17</v>
      </c>
      <c r="GF53" s="222" t="s">
        <v>17</v>
      </c>
      <c r="GG53" s="223">
        <v>45609</v>
      </c>
      <c r="GH53" s="221" t="s">
        <v>4462</v>
      </c>
      <c r="GI53" s="224">
        <v>2</v>
      </c>
      <c r="GJ53" s="224" t="s">
        <v>1799</v>
      </c>
      <c r="GK53" s="224" t="s">
        <v>33</v>
      </c>
      <c r="GL53" s="224">
        <v>2</v>
      </c>
      <c r="GM53" s="224" t="s">
        <v>17</v>
      </c>
      <c r="GN53" s="224" t="s">
        <v>17</v>
      </c>
      <c r="GO53" s="214">
        <v>45609</v>
      </c>
      <c r="GP53" s="222" t="s">
        <v>4457</v>
      </c>
      <c r="GQ53" s="222">
        <v>1</v>
      </c>
      <c r="GR53" s="222" t="s">
        <v>1799</v>
      </c>
      <c r="GS53" s="222" t="s">
        <v>33</v>
      </c>
      <c r="GT53" s="222">
        <v>2</v>
      </c>
      <c r="GU53" s="222" t="s">
        <v>17</v>
      </c>
      <c r="GV53" s="222" t="s">
        <v>17</v>
      </c>
      <c r="GW53" s="223">
        <v>45609</v>
      </c>
      <c r="GX53" s="221" t="s">
        <v>4463</v>
      </c>
      <c r="GY53" s="224">
        <v>0</v>
      </c>
      <c r="GZ53" s="224" t="s">
        <v>1799</v>
      </c>
      <c r="HA53" s="224" t="s">
        <v>33</v>
      </c>
      <c r="HB53" s="224">
        <v>2</v>
      </c>
      <c r="HC53" s="224" t="s">
        <v>17</v>
      </c>
      <c r="HD53" s="224" t="s">
        <v>17</v>
      </c>
      <c r="HE53" s="214">
        <v>45609</v>
      </c>
      <c r="HF53" s="222" t="s">
        <v>4455</v>
      </c>
      <c r="HG53" s="222">
        <v>2</v>
      </c>
      <c r="HH53" s="222" t="s">
        <v>1799</v>
      </c>
      <c r="HI53" s="222" t="s">
        <v>33</v>
      </c>
      <c r="HJ53" s="222">
        <v>2</v>
      </c>
      <c r="HK53" s="222" t="s">
        <v>17</v>
      </c>
      <c r="HL53" s="222" t="s">
        <v>17</v>
      </c>
      <c r="HM53" s="223">
        <v>45609</v>
      </c>
      <c r="HN53" s="221" t="s">
        <v>4461</v>
      </c>
      <c r="HO53" s="224">
        <v>3</v>
      </c>
      <c r="HP53" s="224" t="s">
        <v>1799</v>
      </c>
      <c r="HQ53" s="224" t="s">
        <v>33</v>
      </c>
      <c r="HR53" s="224">
        <v>2</v>
      </c>
      <c r="HS53" s="224" t="s">
        <v>17</v>
      </c>
      <c r="HT53" s="224" t="s">
        <v>17</v>
      </c>
      <c r="HU53" s="214">
        <v>45609</v>
      </c>
      <c r="HV53" s="222" t="s">
        <v>4458</v>
      </c>
      <c r="HW53" s="222">
        <v>2</v>
      </c>
      <c r="HX53" s="222" t="s">
        <v>1799</v>
      </c>
      <c r="HY53" s="222" t="s">
        <v>33</v>
      </c>
      <c r="HZ53" s="222">
        <v>2</v>
      </c>
      <c r="IA53" s="222" t="s">
        <v>17</v>
      </c>
      <c r="IB53" s="222" t="s">
        <v>17</v>
      </c>
      <c r="IC53" s="223">
        <v>45609</v>
      </c>
      <c r="ID53" s="221" t="s">
        <v>4460</v>
      </c>
      <c r="IE53" s="224">
        <v>0</v>
      </c>
      <c r="IF53" s="224" t="s">
        <v>1799</v>
      </c>
      <c r="IG53" s="224" t="s">
        <v>33</v>
      </c>
      <c r="IH53" s="224">
        <v>2</v>
      </c>
      <c r="II53" s="224" t="s">
        <v>17</v>
      </c>
      <c r="IJ53" s="224" t="s">
        <v>17</v>
      </c>
      <c r="IK53" s="214">
        <v>45609</v>
      </c>
      <c r="IL53" s="222" t="s">
        <v>4459</v>
      </c>
      <c r="IM53" s="222">
        <v>2</v>
      </c>
      <c r="IN53" s="222" t="s">
        <v>1799</v>
      </c>
      <c r="IO53" s="222" t="s">
        <v>33</v>
      </c>
      <c r="IP53" s="222">
        <v>2</v>
      </c>
      <c r="IQ53" s="222" t="s">
        <v>17</v>
      </c>
      <c r="IR53" s="222" t="s">
        <v>17</v>
      </c>
      <c r="IS53" s="223">
        <v>45609</v>
      </c>
    </row>
    <row r="54" spans="1:253" s="11" customFormat="1" ht="13.25" customHeight="1" x14ac:dyDescent="0.25">
      <c r="A54" s="11" t="s">
        <v>5684</v>
      </c>
      <c r="B54" s="11" t="s">
        <v>10790</v>
      </c>
      <c r="C54" s="11" t="s">
        <v>5685</v>
      </c>
      <c r="D54" s="11" t="s">
        <v>5686</v>
      </c>
      <c r="E54" s="11" t="s">
        <v>10228</v>
      </c>
      <c r="F54" s="11" t="s">
        <v>6208</v>
      </c>
      <c r="G54" s="212">
        <v>1450936000</v>
      </c>
      <c r="H54" s="213" t="s">
        <v>6205</v>
      </c>
      <c r="I54" s="213" t="s">
        <v>723</v>
      </c>
      <c r="J54" s="213">
        <v>2</v>
      </c>
      <c r="K54" s="213" t="s">
        <v>6207</v>
      </c>
      <c r="L54" s="213" t="s">
        <v>6206</v>
      </c>
      <c r="M54" s="214">
        <v>45638</v>
      </c>
      <c r="N54" s="221" t="s">
        <v>6212</v>
      </c>
      <c r="O54" s="216">
        <v>47040</v>
      </c>
      <c r="P54" s="216" t="s">
        <v>6209</v>
      </c>
      <c r="Q54" s="216" t="s">
        <v>723</v>
      </c>
      <c r="R54" s="216">
        <v>2</v>
      </c>
      <c r="S54" s="216" t="s">
        <v>6211</v>
      </c>
      <c r="T54" s="216" t="s">
        <v>6210</v>
      </c>
      <c r="U54" s="217">
        <v>45638</v>
      </c>
      <c r="V54" s="221" t="s">
        <v>6215</v>
      </c>
      <c r="W54" s="213">
        <v>17293000</v>
      </c>
      <c r="X54" s="213" t="s">
        <v>6209</v>
      </c>
      <c r="Y54" s="213" t="s">
        <v>723</v>
      </c>
      <c r="Z54" s="213">
        <v>2</v>
      </c>
      <c r="AA54" s="213" t="s">
        <v>6214</v>
      </c>
      <c r="AB54" s="213" t="s">
        <v>6213</v>
      </c>
      <c r="AC54" s="214">
        <v>45638</v>
      </c>
      <c r="AD54" s="221" t="s">
        <v>6219</v>
      </c>
      <c r="AE54" s="218">
        <v>1040000</v>
      </c>
      <c r="AF54" s="218" t="s">
        <v>6216</v>
      </c>
      <c r="AG54" s="218" t="s">
        <v>723</v>
      </c>
      <c r="AH54" s="218">
        <v>2</v>
      </c>
      <c r="AI54" s="218" t="s">
        <v>6218</v>
      </c>
      <c r="AJ54" s="218" t="s">
        <v>6217</v>
      </c>
      <c r="AK54" s="219">
        <v>45638</v>
      </c>
      <c r="AL54" s="221" t="s">
        <v>6223</v>
      </c>
      <c r="AM54" s="213">
        <v>79000</v>
      </c>
      <c r="AN54" s="213" t="s">
        <v>6220</v>
      </c>
      <c r="AO54" s="213" t="s">
        <v>723</v>
      </c>
      <c r="AP54" s="213">
        <v>2</v>
      </c>
      <c r="AQ54" s="213" t="s">
        <v>6222</v>
      </c>
      <c r="AR54" s="213" t="s">
        <v>6221</v>
      </c>
      <c r="AS54" s="214">
        <v>45638</v>
      </c>
      <c r="AT54" s="222" t="s">
        <v>6227</v>
      </c>
      <c r="AU54" s="218">
        <v>9</v>
      </c>
      <c r="AV54" s="218" t="s">
        <v>6224</v>
      </c>
      <c r="AW54" s="218" t="s">
        <v>22</v>
      </c>
      <c r="AX54" s="218">
        <v>3</v>
      </c>
      <c r="AY54" s="218" t="s">
        <v>6226</v>
      </c>
      <c r="AZ54" s="218" t="s">
        <v>6225</v>
      </c>
      <c r="BA54" s="219">
        <v>45638</v>
      </c>
      <c r="BB54" s="221" t="s">
        <v>6247</v>
      </c>
      <c r="BC54" s="213" t="s">
        <v>17</v>
      </c>
      <c r="BD54" s="213" t="s">
        <v>17</v>
      </c>
      <c r="BE54" s="213" t="s">
        <v>17</v>
      </c>
      <c r="BF54" s="213" t="s">
        <v>17</v>
      </c>
      <c r="BG54" s="213" t="s">
        <v>1153</v>
      </c>
      <c r="BH54" s="213" t="s">
        <v>17</v>
      </c>
      <c r="BI54" s="214">
        <v>45638</v>
      </c>
      <c r="BJ54" s="222" t="s">
        <v>6229</v>
      </c>
      <c r="BK54" s="222">
        <v>105</v>
      </c>
      <c r="BL54" s="222" t="s">
        <v>6224</v>
      </c>
      <c r="BM54" s="222" t="s">
        <v>404</v>
      </c>
      <c r="BN54" s="222">
        <v>1</v>
      </c>
      <c r="BO54" s="222" t="s">
        <v>6228</v>
      </c>
      <c r="BP54" s="218" t="s">
        <v>6225</v>
      </c>
      <c r="BQ54" s="223">
        <v>45638</v>
      </c>
      <c r="BR54" s="221" t="s">
        <v>6251</v>
      </c>
      <c r="BS54" s="224">
        <v>53195</v>
      </c>
      <c r="BT54" s="224" t="s">
        <v>6248</v>
      </c>
      <c r="BU54" s="224" t="s">
        <v>723</v>
      </c>
      <c r="BV54" s="224">
        <v>2</v>
      </c>
      <c r="BW54" s="224" t="s">
        <v>6250</v>
      </c>
      <c r="BX54" s="224" t="s">
        <v>6249</v>
      </c>
      <c r="BY54" s="214">
        <v>45638</v>
      </c>
      <c r="BZ54" s="222" t="s">
        <v>6253</v>
      </c>
      <c r="CA54" s="222">
        <v>9608</v>
      </c>
      <c r="CB54" s="222" t="s">
        <v>6248</v>
      </c>
      <c r="CC54" s="222" t="s">
        <v>723</v>
      </c>
      <c r="CD54" s="222">
        <v>2</v>
      </c>
      <c r="CE54" s="222" t="s">
        <v>6252</v>
      </c>
      <c r="CF54" s="222" t="s">
        <v>6249</v>
      </c>
      <c r="CG54" s="223">
        <v>45638</v>
      </c>
      <c r="CH54" s="221" t="s">
        <v>11452</v>
      </c>
      <c r="CI54" s="222" t="e">
        <v>#N/A</v>
      </c>
      <c r="CJ54" s="222" t="e">
        <v>#N/A</v>
      </c>
      <c r="CK54" s="222" t="e">
        <v>#N/A</v>
      </c>
      <c r="CL54" s="222" t="e">
        <v>#N/A</v>
      </c>
      <c r="CM54" s="222" t="e">
        <v>#N/A</v>
      </c>
      <c r="CN54" s="222" t="e">
        <v>#N/A</v>
      </c>
      <c r="CO54" s="225" t="e">
        <v>#N/A</v>
      </c>
      <c r="CP54" s="222" t="s">
        <v>6256</v>
      </c>
      <c r="CQ54" s="224" t="s">
        <v>17</v>
      </c>
      <c r="CR54" s="224" t="s">
        <v>17</v>
      </c>
      <c r="CS54" s="224" t="s">
        <v>17</v>
      </c>
      <c r="CT54" s="224" t="s">
        <v>17</v>
      </c>
      <c r="CU54" s="224" t="s">
        <v>6255</v>
      </c>
      <c r="CV54" s="224" t="s">
        <v>17</v>
      </c>
      <c r="CW54" s="214">
        <v>45638</v>
      </c>
      <c r="CX54" s="222" t="s">
        <v>6233</v>
      </c>
      <c r="CY54" s="218">
        <v>79000</v>
      </c>
      <c r="CZ54" s="218" t="s">
        <v>6220</v>
      </c>
      <c r="DA54" s="218" t="s">
        <v>723</v>
      </c>
      <c r="DB54" s="218">
        <v>2</v>
      </c>
      <c r="DC54" s="218" t="s">
        <v>5982</v>
      </c>
      <c r="DD54" s="218" t="s">
        <v>6221</v>
      </c>
      <c r="DE54" s="220">
        <v>45638</v>
      </c>
      <c r="DF54" s="221" t="s">
        <v>6236</v>
      </c>
      <c r="DG54" s="213">
        <v>16253000</v>
      </c>
      <c r="DH54" s="224" t="s">
        <v>6234</v>
      </c>
      <c r="DI54" s="224" t="s">
        <v>723</v>
      </c>
      <c r="DJ54" s="224">
        <v>2</v>
      </c>
      <c r="DK54" s="224" t="s">
        <v>5941</v>
      </c>
      <c r="DL54" s="224" t="s">
        <v>6235</v>
      </c>
      <c r="DM54" s="214">
        <v>45638</v>
      </c>
      <c r="DN54" s="222" t="s">
        <v>6239</v>
      </c>
      <c r="DO54" s="218">
        <v>961000</v>
      </c>
      <c r="DP54" s="222" t="s">
        <v>6237</v>
      </c>
      <c r="DQ54" s="222" t="s">
        <v>723</v>
      </c>
      <c r="DR54" s="222">
        <v>2</v>
      </c>
      <c r="DS54" s="222" t="s">
        <v>5618</v>
      </c>
      <c r="DT54" s="222" t="s">
        <v>6238</v>
      </c>
      <c r="DU54" s="223">
        <v>45638</v>
      </c>
      <c r="DV54" s="221" t="s">
        <v>6240</v>
      </c>
      <c r="DW54" s="213">
        <v>79000</v>
      </c>
      <c r="DX54" s="224" t="s">
        <v>6220</v>
      </c>
      <c r="DY54" s="224" t="s">
        <v>723</v>
      </c>
      <c r="DZ54" s="224">
        <v>2</v>
      </c>
      <c r="EA54" s="224" t="s">
        <v>5982</v>
      </c>
      <c r="EB54" s="224" t="s">
        <v>6221</v>
      </c>
      <c r="EC54" s="214">
        <v>45638</v>
      </c>
      <c r="ED54" s="222" t="s">
        <v>6241</v>
      </c>
      <c r="EE54" s="218" t="s">
        <v>17</v>
      </c>
      <c r="EF54" s="222" t="s">
        <v>6220</v>
      </c>
      <c r="EG54" s="222" t="s">
        <v>723</v>
      </c>
      <c r="EH54" s="222">
        <v>2</v>
      </c>
      <c r="EI54" s="222" t="s">
        <v>5982</v>
      </c>
      <c r="EJ54" s="222" t="s">
        <v>6221</v>
      </c>
      <c r="EK54" s="223">
        <v>45638</v>
      </c>
      <c r="EL54" s="221" t="s">
        <v>6242</v>
      </c>
      <c r="EM54" s="213" t="s">
        <v>17</v>
      </c>
      <c r="EN54" s="224" t="s">
        <v>6220</v>
      </c>
      <c r="EO54" s="224" t="s">
        <v>723</v>
      </c>
      <c r="EP54" s="224">
        <v>2</v>
      </c>
      <c r="EQ54" s="224" t="s">
        <v>5982</v>
      </c>
      <c r="ER54" s="224" t="s">
        <v>6221</v>
      </c>
      <c r="ES54" s="214">
        <v>45638</v>
      </c>
      <c r="ET54" s="222" t="s">
        <v>6231</v>
      </c>
      <c r="EU54" s="222">
        <v>105</v>
      </c>
      <c r="EV54" s="222" t="s">
        <v>6224</v>
      </c>
      <c r="EW54" s="222" t="s">
        <v>404</v>
      </c>
      <c r="EX54" s="222">
        <v>1</v>
      </c>
      <c r="EY54" s="222" t="s">
        <v>6230</v>
      </c>
      <c r="EZ54" s="222" t="s">
        <v>6225</v>
      </c>
      <c r="FA54" s="223">
        <v>45638</v>
      </c>
      <c r="FB54" s="221" t="s">
        <v>6244</v>
      </c>
      <c r="FC54" s="224">
        <v>4</v>
      </c>
      <c r="FD54" s="224" t="s">
        <v>6220</v>
      </c>
      <c r="FE54" s="224" t="s">
        <v>723</v>
      </c>
      <c r="FF54" s="224">
        <v>2</v>
      </c>
      <c r="FG54" s="224" t="s">
        <v>6243</v>
      </c>
      <c r="FH54" s="224" t="s">
        <v>6221</v>
      </c>
      <c r="FI54" s="214">
        <v>45638</v>
      </c>
      <c r="FJ54" s="221" t="s">
        <v>6245</v>
      </c>
      <c r="FK54" s="222" t="s">
        <v>17</v>
      </c>
      <c r="FL54" s="222" t="s">
        <v>17</v>
      </c>
      <c r="FM54" s="222" t="s">
        <v>17</v>
      </c>
      <c r="FN54" s="222" t="s">
        <v>17</v>
      </c>
      <c r="FO54" s="222" t="s">
        <v>1153</v>
      </c>
      <c r="FP54" s="218" t="s">
        <v>17</v>
      </c>
      <c r="FQ54" s="219">
        <v>45638</v>
      </c>
      <c r="FR54" s="221" t="s">
        <v>6246</v>
      </c>
      <c r="FS54" s="224" t="s">
        <v>17</v>
      </c>
      <c r="FT54" s="224" t="s">
        <v>17</v>
      </c>
      <c r="FU54" s="224" t="s">
        <v>17</v>
      </c>
      <c r="FV54" s="224" t="s">
        <v>17</v>
      </c>
      <c r="FW54" s="224" t="s">
        <v>1153</v>
      </c>
      <c r="FX54" s="224" t="s">
        <v>17</v>
      </c>
      <c r="FY54" s="214">
        <v>45638</v>
      </c>
      <c r="FZ54" s="222" t="s">
        <v>5688</v>
      </c>
      <c r="GA54" s="222">
        <v>1</v>
      </c>
      <c r="GB54" s="222" t="s">
        <v>1799</v>
      </c>
      <c r="GC54" s="222" t="s">
        <v>33</v>
      </c>
      <c r="GD54" s="222">
        <v>2</v>
      </c>
      <c r="GE54" s="222" t="s">
        <v>17</v>
      </c>
      <c r="GF54" s="222" t="s">
        <v>17</v>
      </c>
      <c r="GG54" s="223">
        <v>45622</v>
      </c>
      <c r="GH54" s="221" t="s">
        <v>5694</v>
      </c>
      <c r="GI54" s="224">
        <v>1</v>
      </c>
      <c r="GJ54" s="224" t="s">
        <v>1799</v>
      </c>
      <c r="GK54" s="224" t="s">
        <v>33</v>
      </c>
      <c r="GL54" s="224">
        <v>2</v>
      </c>
      <c r="GM54" s="224" t="s">
        <v>17</v>
      </c>
      <c r="GN54" s="224" t="s">
        <v>17</v>
      </c>
      <c r="GO54" s="214">
        <v>45622</v>
      </c>
      <c r="GP54" s="222" t="s">
        <v>5689</v>
      </c>
      <c r="GQ54" s="222">
        <v>1</v>
      </c>
      <c r="GR54" s="222" t="s">
        <v>1799</v>
      </c>
      <c r="GS54" s="222" t="s">
        <v>33</v>
      </c>
      <c r="GT54" s="222">
        <v>2</v>
      </c>
      <c r="GU54" s="222" t="s">
        <v>17</v>
      </c>
      <c r="GV54" s="222" t="s">
        <v>17</v>
      </c>
      <c r="GW54" s="223">
        <v>45622</v>
      </c>
      <c r="GX54" s="221" t="s">
        <v>5695</v>
      </c>
      <c r="GY54" s="224">
        <v>0</v>
      </c>
      <c r="GZ54" s="224" t="s">
        <v>1799</v>
      </c>
      <c r="HA54" s="224" t="s">
        <v>33</v>
      </c>
      <c r="HB54" s="224">
        <v>2</v>
      </c>
      <c r="HC54" s="224" t="s">
        <v>17</v>
      </c>
      <c r="HD54" s="224" t="s">
        <v>17</v>
      </c>
      <c r="HE54" s="214">
        <v>45622</v>
      </c>
      <c r="HF54" s="222" t="s">
        <v>5687</v>
      </c>
      <c r="HG54" s="222">
        <v>0</v>
      </c>
      <c r="HH54" s="222" t="s">
        <v>1799</v>
      </c>
      <c r="HI54" s="222" t="s">
        <v>33</v>
      </c>
      <c r="HJ54" s="222">
        <v>2</v>
      </c>
      <c r="HK54" s="222" t="s">
        <v>17</v>
      </c>
      <c r="HL54" s="222" t="s">
        <v>17</v>
      </c>
      <c r="HM54" s="223">
        <v>45622</v>
      </c>
      <c r="HN54" s="221" t="s">
        <v>5693</v>
      </c>
      <c r="HO54" s="224">
        <v>0</v>
      </c>
      <c r="HP54" s="224" t="s">
        <v>1799</v>
      </c>
      <c r="HQ54" s="224" t="s">
        <v>33</v>
      </c>
      <c r="HR54" s="224">
        <v>2</v>
      </c>
      <c r="HS54" s="224" t="s">
        <v>17</v>
      </c>
      <c r="HT54" s="224" t="s">
        <v>17</v>
      </c>
      <c r="HU54" s="214">
        <v>45622</v>
      </c>
      <c r="HV54" s="222" t="s">
        <v>5690</v>
      </c>
      <c r="HW54" s="222">
        <v>0</v>
      </c>
      <c r="HX54" s="222" t="s">
        <v>1799</v>
      </c>
      <c r="HY54" s="222" t="s">
        <v>33</v>
      </c>
      <c r="HZ54" s="222">
        <v>2</v>
      </c>
      <c r="IA54" s="222" t="s">
        <v>17</v>
      </c>
      <c r="IB54" s="222" t="s">
        <v>17</v>
      </c>
      <c r="IC54" s="223">
        <v>45622</v>
      </c>
      <c r="ID54" s="221" t="s">
        <v>5692</v>
      </c>
      <c r="IE54" s="224">
        <v>1</v>
      </c>
      <c r="IF54" s="224" t="s">
        <v>1799</v>
      </c>
      <c r="IG54" s="224" t="s">
        <v>33</v>
      </c>
      <c r="IH54" s="224">
        <v>2</v>
      </c>
      <c r="II54" s="224" t="s">
        <v>17</v>
      </c>
      <c r="IJ54" s="224" t="s">
        <v>17</v>
      </c>
      <c r="IK54" s="214">
        <v>45622</v>
      </c>
      <c r="IL54" s="222" t="s">
        <v>5691</v>
      </c>
      <c r="IM54" s="222">
        <v>3</v>
      </c>
      <c r="IN54" s="222" t="s">
        <v>1799</v>
      </c>
      <c r="IO54" s="222" t="s">
        <v>33</v>
      </c>
      <c r="IP54" s="222">
        <v>2</v>
      </c>
      <c r="IQ54" s="222" t="s">
        <v>17</v>
      </c>
      <c r="IR54" s="222" t="s">
        <v>17</v>
      </c>
      <c r="IS54" s="223">
        <v>45622</v>
      </c>
    </row>
    <row r="55" spans="1:253" s="11" customFormat="1" ht="13.25" customHeight="1" x14ac:dyDescent="0.25">
      <c r="A55" s="11" t="s">
        <v>480</v>
      </c>
      <c r="B55" s="11" t="s">
        <v>10812</v>
      </c>
      <c r="C55" s="11" t="s">
        <v>481</v>
      </c>
      <c r="D55" s="11" t="s">
        <v>482</v>
      </c>
      <c r="E55" s="11" t="s">
        <v>10231</v>
      </c>
      <c r="F55" s="11" t="s">
        <v>6260</v>
      </c>
      <c r="G55" s="212">
        <v>91920000</v>
      </c>
      <c r="H55" s="213" t="s">
        <v>6257</v>
      </c>
      <c r="I55" s="213" t="s">
        <v>404</v>
      </c>
      <c r="J55" s="213">
        <v>1</v>
      </c>
      <c r="K55" s="213" t="s">
        <v>6259</v>
      </c>
      <c r="L55" s="213" t="s">
        <v>6258</v>
      </c>
      <c r="M55" s="214">
        <v>45638</v>
      </c>
      <c r="N55" s="221" t="s">
        <v>6264</v>
      </c>
      <c r="O55" s="216">
        <v>239561</v>
      </c>
      <c r="P55" s="216" t="s">
        <v>6261</v>
      </c>
      <c r="Q55" s="216" t="s">
        <v>22</v>
      </c>
      <c r="R55" s="216">
        <v>3</v>
      </c>
      <c r="S55" s="216" t="s">
        <v>6263</v>
      </c>
      <c r="T55" s="216" t="s">
        <v>6262</v>
      </c>
      <c r="U55" s="217">
        <v>45638</v>
      </c>
      <c r="V55" s="221" t="s">
        <v>6268</v>
      </c>
      <c r="W55" s="213">
        <v>27084000</v>
      </c>
      <c r="X55" s="213" t="s">
        <v>6265</v>
      </c>
      <c r="Y55" s="213" t="s">
        <v>22</v>
      </c>
      <c r="Z55" s="213">
        <v>3</v>
      </c>
      <c r="AA55" s="213" t="s">
        <v>6267</v>
      </c>
      <c r="AB55" s="213" t="s">
        <v>6266</v>
      </c>
      <c r="AC55" s="214">
        <v>45638</v>
      </c>
      <c r="AD55" s="221" t="s">
        <v>6272</v>
      </c>
      <c r="AE55" s="218">
        <v>4488000</v>
      </c>
      <c r="AF55" s="218" t="s">
        <v>6269</v>
      </c>
      <c r="AG55" s="218" t="s">
        <v>22</v>
      </c>
      <c r="AH55" s="218">
        <v>3</v>
      </c>
      <c r="AI55" s="218" t="s">
        <v>6271</v>
      </c>
      <c r="AJ55" s="218" t="s">
        <v>6270</v>
      </c>
      <c r="AK55" s="219">
        <v>45638</v>
      </c>
      <c r="AL55" s="221" t="s">
        <v>6274</v>
      </c>
      <c r="AM55" s="213">
        <v>4488000</v>
      </c>
      <c r="AN55" s="213" t="s">
        <v>6269</v>
      </c>
      <c r="AO55" s="213" t="s">
        <v>22</v>
      </c>
      <c r="AP55" s="213">
        <v>3</v>
      </c>
      <c r="AQ55" s="213" t="s">
        <v>6273</v>
      </c>
      <c r="AR55" s="213" t="s">
        <v>6270</v>
      </c>
      <c r="AS55" s="214">
        <v>45638</v>
      </c>
      <c r="AT55" s="222" t="s">
        <v>487</v>
      </c>
      <c r="AU55" s="218" t="s">
        <v>17</v>
      </c>
      <c r="AV55" s="218" t="s">
        <v>17</v>
      </c>
      <c r="AW55" s="218" t="s">
        <v>17</v>
      </c>
      <c r="AX55" s="218" t="s">
        <v>17</v>
      </c>
      <c r="AY55" s="218" t="s">
        <v>17</v>
      </c>
      <c r="AZ55" s="218" t="s">
        <v>17</v>
      </c>
      <c r="BA55" s="219">
        <v>43920</v>
      </c>
      <c r="BB55" s="221" t="s">
        <v>486</v>
      </c>
      <c r="BC55" s="213" t="s">
        <v>17</v>
      </c>
      <c r="BD55" s="213" t="s">
        <v>17</v>
      </c>
      <c r="BE55" s="213" t="s">
        <v>17</v>
      </c>
      <c r="BF55" s="213" t="s">
        <v>17</v>
      </c>
      <c r="BG55" s="213" t="s">
        <v>17</v>
      </c>
      <c r="BH55" s="213" t="s">
        <v>17</v>
      </c>
      <c r="BI55" s="214">
        <v>43920</v>
      </c>
      <c r="BJ55" s="222" t="s">
        <v>6276</v>
      </c>
      <c r="BK55" s="222" t="s">
        <v>17</v>
      </c>
      <c r="BL55" s="222" t="s">
        <v>424</v>
      </c>
      <c r="BM55" s="222" t="s">
        <v>17</v>
      </c>
      <c r="BN55" s="222" t="s">
        <v>17</v>
      </c>
      <c r="BO55" s="222" t="s">
        <v>6275</v>
      </c>
      <c r="BP55" s="218" t="s">
        <v>424</v>
      </c>
      <c r="BQ55" s="223">
        <v>45638</v>
      </c>
      <c r="BR55" s="221" t="s">
        <v>483</v>
      </c>
      <c r="BS55" s="224" t="s">
        <v>17</v>
      </c>
      <c r="BT55" s="224" t="s">
        <v>17</v>
      </c>
      <c r="BU55" s="224" t="s">
        <v>17</v>
      </c>
      <c r="BV55" s="224" t="s">
        <v>17</v>
      </c>
      <c r="BW55" s="224" t="s">
        <v>17</v>
      </c>
      <c r="BX55" s="224" t="s">
        <v>17</v>
      </c>
      <c r="BY55" s="214">
        <v>43920</v>
      </c>
      <c r="BZ55" s="222" t="s">
        <v>484</v>
      </c>
      <c r="CA55" s="222" t="s">
        <v>17</v>
      </c>
      <c r="CB55" s="222" t="s">
        <v>17</v>
      </c>
      <c r="CC55" s="222" t="s">
        <v>17</v>
      </c>
      <c r="CD55" s="222" t="s">
        <v>17</v>
      </c>
      <c r="CE55" s="222" t="s">
        <v>17</v>
      </c>
      <c r="CF55" s="222" t="s">
        <v>17</v>
      </c>
      <c r="CG55" s="223">
        <v>43920</v>
      </c>
      <c r="CH55" s="221" t="s">
        <v>11453</v>
      </c>
      <c r="CI55" s="222" t="e">
        <v>#N/A</v>
      </c>
      <c r="CJ55" s="222" t="e">
        <v>#N/A</v>
      </c>
      <c r="CK55" s="222" t="e">
        <v>#N/A</v>
      </c>
      <c r="CL55" s="222" t="e">
        <v>#N/A</v>
      </c>
      <c r="CM55" s="222" t="e">
        <v>#N/A</v>
      </c>
      <c r="CN55" s="222" t="e">
        <v>#N/A</v>
      </c>
      <c r="CO55" s="225" t="e">
        <v>#N/A</v>
      </c>
      <c r="CP55" s="222" t="s">
        <v>485</v>
      </c>
      <c r="CQ55" s="224" t="s">
        <v>17</v>
      </c>
      <c r="CR55" s="224" t="s">
        <v>17</v>
      </c>
      <c r="CS55" s="224" t="s">
        <v>17</v>
      </c>
      <c r="CT55" s="224" t="s">
        <v>17</v>
      </c>
      <c r="CU55" s="224" t="s">
        <v>17</v>
      </c>
      <c r="CV55" s="224" t="s">
        <v>17</v>
      </c>
      <c r="CW55" s="214">
        <v>43920</v>
      </c>
      <c r="CX55" s="222" t="s">
        <v>6280</v>
      </c>
      <c r="CY55" s="218">
        <v>4488000</v>
      </c>
      <c r="CZ55" s="218" t="s">
        <v>6269</v>
      </c>
      <c r="DA55" s="218" t="s">
        <v>22</v>
      </c>
      <c r="DB55" s="218">
        <v>3</v>
      </c>
      <c r="DC55" s="218" t="s">
        <v>6285</v>
      </c>
      <c r="DD55" s="218" t="s">
        <v>6270</v>
      </c>
      <c r="DE55" s="220">
        <v>45638</v>
      </c>
      <c r="DF55" s="221" t="s">
        <v>6282</v>
      </c>
      <c r="DG55" s="213">
        <v>22596000</v>
      </c>
      <c r="DH55" s="224" t="s">
        <v>6269</v>
      </c>
      <c r="DI55" s="224" t="s">
        <v>22</v>
      </c>
      <c r="DJ55" s="224">
        <v>3</v>
      </c>
      <c r="DK55" s="224" t="s">
        <v>6281</v>
      </c>
      <c r="DL55" s="224" t="s">
        <v>6270</v>
      </c>
      <c r="DM55" s="214">
        <v>45638</v>
      </c>
      <c r="DN55" s="222" t="s">
        <v>6284</v>
      </c>
      <c r="DO55" s="218">
        <v>0</v>
      </c>
      <c r="DP55" s="222" t="s">
        <v>6269</v>
      </c>
      <c r="DQ55" s="222" t="s">
        <v>22</v>
      </c>
      <c r="DR55" s="222">
        <v>3</v>
      </c>
      <c r="DS55" s="222" t="s">
        <v>6283</v>
      </c>
      <c r="DT55" s="222" t="s">
        <v>6270</v>
      </c>
      <c r="DU55" s="223">
        <v>45638</v>
      </c>
      <c r="DV55" s="221" t="s">
        <v>6286</v>
      </c>
      <c r="DW55" s="213">
        <v>1388000</v>
      </c>
      <c r="DX55" s="224" t="s">
        <v>6269</v>
      </c>
      <c r="DY55" s="224" t="s">
        <v>22</v>
      </c>
      <c r="DZ55" s="224">
        <v>3</v>
      </c>
      <c r="EA55" s="224" t="s">
        <v>6285</v>
      </c>
      <c r="EB55" s="224" t="s">
        <v>6270</v>
      </c>
      <c r="EC55" s="214">
        <v>45638</v>
      </c>
      <c r="ED55" s="222" t="s">
        <v>6288</v>
      </c>
      <c r="EE55" s="218">
        <v>3100000</v>
      </c>
      <c r="EF55" s="222" t="s">
        <v>6269</v>
      </c>
      <c r="EG55" s="222" t="s">
        <v>22</v>
      </c>
      <c r="EH55" s="222">
        <v>3</v>
      </c>
      <c r="EI55" s="222" t="s">
        <v>6287</v>
      </c>
      <c r="EJ55" s="222" t="s">
        <v>6270</v>
      </c>
      <c r="EK55" s="223">
        <v>45638</v>
      </c>
      <c r="EL55" s="221" t="s">
        <v>6290</v>
      </c>
      <c r="EM55" s="213">
        <v>0</v>
      </c>
      <c r="EN55" s="224" t="s">
        <v>6269</v>
      </c>
      <c r="EO55" s="224" t="s">
        <v>22</v>
      </c>
      <c r="EP55" s="224">
        <v>3</v>
      </c>
      <c r="EQ55" s="224" t="s">
        <v>6289</v>
      </c>
      <c r="ER55" s="224" t="s">
        <v>6270</v>
      </c>
      <c r="ES55" s="214">
        <v>45638</v>
      </c>
      <c r="ET55" s="222" t="s">
        <v>6278</v>
      </c>
      <c r="EU55" s="222" t="s">
        <v>17</v>
      </c>
      <c r="EV55" s="222" t="s">
        <v>424</v>
      </c>
      <c r="EW55" s="222" t="s">
        <v>17</v>
      </c>
      <c r="EX55" s="222" t="s">
        <v>17</v>
      </c>
      <c r="EY55" s="222" t="s">
        <v>6277</v>
      </c>
      <c r="EZ55" s="222" t="s">
        <v>17</v>
      </c>
      <c r="FA55" s="223">
        <v>45638</v>
      </c>
      <c r="FB55" s="221" t="s">
        <v>6292</v>
      </c>
      <c r="FC55" s="224">
        <v>2</v>
      </c>
      <c r="FD55" s="224" t="s">
        <v>6269</v>
      </c>
      <c r="FE55" s="224" t="s">
        <v>22</v>
      </c>
      <c r="FF55" s="224">
        <v>3</v>
      </c>
      <c r="FG55" s="224" t="s">
        <v>6291</v>
      </c>
      <c r="FH55" s="224" t="s">
        <v>6270</v>
      </c>
      <c r="FI55" s="214">
        <v>45638</v>
      </c>
      <c r="FJ55" s="221" t="s">
        <v>488</v>
      </c>
      <c r="FK55" s="222" t="s">
        <v>17</v>
      </c>
      <c r="FL55" s="222" t="s">
        <v>17</v>
      </c>
      <c r="FM55" s="222" t="s">
        <v>17</v>
      </c>
      <c r="FN55" s="222" t="s">
        <v>17</v>
      </c>
      <c r="FO55" s="222" t="s">
        <v>17</v>
      </c>
      <c r="FP55" s="218" t="s">
        <v>17</v>
      </c>
      <c r="FQ55" s="219">
        <v>43920</v>
      </c>
      <c r="FR55" s="221" t="s">
        <v>489</v>
      </c>
      <c r="FS55" s="224" t="s">
        <v>17</v>
      </c>
      <c r="FT55" s="224" t="s">
        <v>17</v>
      </c>
      <c r="FU55" s="224" t="s">
        <v>17</v>
      </c>
      <c r="FV55" s="224" t="s">
        <v>17</v>
      </c>
      <c r="FW55" s="224" t="s">
        <v>17</v>
      </c>
      <c r="FX55" s="224" t="s">
        <v>17</v>
      </c>
      <c r="FY55" s="214">
        <v>43920</v>
      </c>
      <c r="FZ55" s="222" t="s">
        <v>4465</v>
      </c>
      <c r="GA55" s="222">
        <v>1</v>
      </c>
      <c r="GB55" s="222" t="s">
        <v>1799</v>
      </c>
      <c r="GC55" s="222" t="s">
        <v>33</v>
      </c>
      <c r="GD55" s="222">
        <v>2</v>
      </c>
      <c r="GE55" s="222" t="s">
        <v>17</v>
      </c>
      <c r="GF55" s="222" t="s">
        <v>17</v>
      </c>
      <c r="GG55" s="223">
        <v>45609</v>
      </c>
      <c r="GH55" s="221" t="s">
        <v>4471</v>
      </c>
      <c r="GI55" s="224">
        <v>0</v>
      </c>
      <c r="GJ55" s="224" t="s">
        <v>1799</v>
      </c>
      <c r="GK55" s="224" t="s">
        <v>33</v>
      </c>
      <c r="GL55" s="224">
        <v>2</v>
      </c>
      <c r="GM55" s="224" t="s">
        <v>17</v>
      </c>
      <c r="GN55" s="224" t="s">
        <v>17</v>
      </c>
      <c r="GO55" s="214">
        <v>45609</v>
      </c>
      <c r="GP55" s="222" t="s">
        <v>4466</v>
      </c>
      <c r="GQ55" s="222">
        <v>1</v>
      </c>
      <c r="GR55" s="222" t="s">
        <v>1799</v>
      </c>
      <c r="GS55" s="222" t="s">
        <v>33</v>
      </c>
      <c r="GT55" s="222">
        <v>2</v>
      </c>
      <c r="GU55" s="222" t="s">
        <v>17</v>
      </c>
      <c r="GV55" s="222" t="s">
        <v>17</v>
      </c>
      <c r="GW55" s="223">
        <v>45609</v>
      </c>
      <c r="GX55" s="221" t="s">
        <v>1932</v>
      </c>
      <c r="GY55" s="224">
        <v>0</v>
      </c>
      <c r="GZ55" s="224" t="s">
        <v>1799</v>
      </c>
      <c r="HA55" s="224" t="s">
        <v>33</v>
      </c>
      <c r="HB55" s="224">
        <v>2</v>
      </c>
      <c r="HC55" s="224" t="s">
        <v>17</v>
      </c>
      <c r="HD55" s="224" t="s">
        <v>17</v>
      </c>
      <c r="HE55" s="214">
        <v>45470</v>
      </c>
      <c r="HF55" s="222" t="s">
        <v>4464</v>
      </c>
      <c r="HG55" s="222">
        <v>2</v>
      </c>
      <c r="HH55" s="222" t="s">
        <v>1799</v>
      </c>
      <c r="HI55" s="222" t="s">
        <v>33</v>
      </c>
      <c r="HJ55" s="222">
        <v>2</v>
      </c>
      <c r="HK55" s="222" t="s">
        <v>17</v>
      </c>
      <c r="HL55" s="222" t="s">
        <v>17</v>
      </c>
      <c r="HM55" s="223">
        <v>45609</v>
      </c>
      <c r="HN55" s="221" t="s">
        <v>4470</v>
      </c>
      <c r="HO55" s="224">
        <v>1</v>
      </c>
      <c r="HP55" s="224" t="s">
        <v>1799</v>
      </c>
      <c r="HQ55" s="224" t="s">
        <v>33</v>
      </c>
      <c r="HR55" s="224">
        <v>2</v>
      </c>
      <c r="HS55" s="224" t="s">
        <v>17</v>
      </c>
      <c r="HT55" s="224" t="s">
        <v>17</v>
      </c>
      <c r="HU55" s="214">
        <v>45609</v>
      </c>
      <c r="HV55" s="222" t="s">
        <v>4467</v>
      </c>
      <c r="HW55" s="222">
        <v>1</v>
      </c>
      <c r="HX55" s="222" t="s">
        <v>1799</v>
      </c>
      <c r="HY55" s="222" t="s">
        <v>33</v>
      </c>
      <c r="HZ55" s="222">
        <v>2</v>
      </c>
      <c r="IA55" s="222" t="s">
        <v>17</v>
      </c>
      <c r="IB55" s="222" t="s">
        <v>17</v>
      </c>
      <c r="IC55" s="223">
        <v>45609</v>
      </c>
      <c r="ID55" s="221" t="s">
        <v>4469</v>
      </c>
      <c r="IE55" s="224">
        <v>1</v>
      </c>
      <c r="IF55" s="224" t="s">
        <v>1799</v>
      </c>
      <c r="IG55" s="224" t="s">
        <v>33</v>
      </c>
      <c r="IH55" s="224">
        <v>2</v>
      </c>
      <c r="II55" s="224" t="s">
        <v>17</v>
      </c>
      <c r="IJ55" s="224" t="s">
        <v>17</v>
      </c>
      <c r="IK55" s="214">
        <v>45609</v>
      </c>
      <c r="IL55" s="222" t="s">
        <v>4468</v>
      </c>
      <c r="IM55" s="222">
        <v>2</v>
      </c>
      <c r="IN55" s="222" t="s">
        <v>1799</v>
      </c>
      <c r="IO55" s="222" t="s">
        <v>33</v>
      </c>
      <c r="IP55" s="222">
        <v>2</v>
      </c>
      <c r="IQ55" s="222" t="s">
        <v>17</v>
      </c>
      <c r="IR55" s="222" t="s">
        <v>17</v>
      </c>
      <c r="IS55" s="223">
        <v>45609</v>
      </c>
    </row>
    <row r="56" spans="1:253" s="11" customFormat="1" ht="13.25" customHeight="1" x14ac:dyDescent="0.25">
      <c r="A56" s="11" t="s">
        <v>490</v>
      </c>
      <c r="B56" s="11" t="s">
        <v>10920</v>
      </c>
      <c r="C56" s="11" t="s">
        <v>491</v>
      </c>
      <c r="D56" s="11" t="s">
        <v>191</v>
      </c>
      <c r="E56" s="11" t="s">
        <v>10232</v>
      </c>
      <c r="F56" s="11" t="s">
        <v>8181</v>
      </c>
      <c r="G56" s="212">
        <v>45505000</v>
      </c>
      <c r="H56" s="213" t="s">
        <v>8178</v>
      </c>
      <c r="I56" s="213" t="s">
        <v>723</v>
      </c>
      <c r="J56" s="213">
        <v>2</v>
      </c>
      <c r="K56" s="213" t="s">
        <v>8180</v>
      </c>
      <c r="L56" s="213" t="s">
        <v>8179</v>
      </c>
      <c r="M56" s="214">
        <v>45650</v>
      </c>
      <c r="N56" s="221" t="s">
        <v>8185</v>
      </c>
      <c r="O56" s="216">
        <v>382388</v>
      </c>
      <c r="P56" s="216" t="s">
        <v>8182</v>
      </c>
      <c r="Q56" s="216" t="s">
        <v>723</v>
      </c>
      <c r="R56" s="216">
        <v>2</v>
      </c>
      <c r="S56" s="216" t="s">
        <v>8184</v>
      </c>
      <c r="T56" s="216" t="s">
        <v>8183</v>
      </c>
      <c r="U56" s="217">
        <v>45650</v>
      </c>
      <c r="V56" s="221" t="s">
        <v>8189</v>
      </c>
      <c r="W56" s="213">
        <v>44999000</v>
      </c>
      <c r="X56" s="213" t="s">
        <v>8186</v>
      </c>
      <c r="Y56" s="213" t="s">
        <v>723</v>
      </c>
      <c r="Z56" s="213">
        <v>2</v>
      </c>
      <c r="AA56" s="213" t="s">
        <v>8188</v>
      </c>
      <c r="AB56" s="213" t="s">
        <v>8187</v>
      </c>
      <c r="AC56" s="214">
        <v>45650</v>
      </c>
      <c r="AD56" s="221" t="s">
        <v>8192</v>
      </c>
      <c r="AE56" s="218">
        <v>7470000</v>
      </c>
      <c r="AF56" s="218" t="s">
        <v>8190</v>
      </c>
      <c r="AG56" s="218" t="s">
        <v>723</v>
      </c>
      <c r="AH56" s="218">
        <v>2</v>
      </c>
      <c r="AI56" s="218" t="s">
        <v>8190</v>
      </c>
      <c r="AJ56" s="218" t="s">
        <v>8191</v>
      </c>
      <c r="AK56" s="219">
        <v>45650</v>
      </c>
      <c r="AL56" s="221" t="s">
        <v>8196</v>
      </c>
      <c r="AM56" s="213">
        <v>6259000</v>
      </c>
      <c r="AN56" s="213" t="s">
        <v>8193</v>
      </c>
      <c r="AO56" s="213" t="s">
        <v>723</v>
      </c>
      <c r="AP56" s="213">
        <v>2</v>
      </c>
      <c r="AQ56" s="213" t="s">
        <v>8195</v>
      </c>
      <c r="AR56" s="213" t="s">
        <v>8194</v>
      </c>
      <c r="AS56" s="214">
        <v>45650</v>
      </c>
      <c r="AT56" s="222" t="s">
        <v>501</v>
      </c>
      <c r="AU56" s="218" t="s">
        <v>17</v>
      </c>
      <c r="AV56" s="218" t="s">
        <v>17</v>
      </c>
      <c r="AW56" s="218" t="s">
        <v>17</v>
      </c>
      <c r="AX56" s="218" t="s">
        <v>17</v>
      </c>
      <c r="AY56" s="218" t="s">
        <v>500</v>
      </c>
      <c r="AZ56" s="218" t="s">
        <v>17</v>
      </c>
      <c r="BA56" s="219">
        <v>43950</v>
      </c>
      <c r="BB56" s="221" t="s">
        <v>499</v>
      </c>
      <c r="BC56" s="213" t="s">
        <v>17</v>
      </c>
      <c r="BD56" s="213" t="s">
        <v>17</v>
      </c>
      <c r="BE56" s="213" t="s">
        <v>17</v>
      </c>
      <c r="BF56" s="213" t="s">
        <v>17</v>
      </c>
      <c r="BG56" s="213" t="s">
        <v>17</v>
      </c>
      <c r="BH56" s="213" t="s">
        <v>17</v>
      </c>
      <c r="BI56" s="214">
        <v>43950</v>
      </c>
      <c r="BJ56" s="222" t="s">
        <v>8199</v>
      </c>
      <c r="BK56" s="222">
        <v>480</v>
      </c>
      <c r="BL56" s="222" t="s">
        <v>8197</v>
      </c>
      <c r="BM56" s="222" t="s">
        <v>723</v>
      </c>
      <c r="BN56" s="222">
        <v>2</v>
      </c>
      <c r="BO56" s="222" t="s">
        <v>8198</v>
      </c>
      <c r="BP56" s="218" t="s">
        <v>3328</v>
      </c>
      <c r="BQ56" s="223">
        <v>45650</v>
      </c>
      <c r="BR56" s="221" t="s">
        <v>493</v>
      </c>
      <c r="BS56" s="224" t="s">
        <v>17</v>
      </c>
      <c r="BT56" s="224" t="s">
        <v>17</v>
      </c>
      <c r="BU56" s="224" t="s">
        <v>17</v>
      </c>
      <c r="BV56" s="224" t="s">
        <v>17</v>
      </c>
      <c r="BW56" s="224" t="s">
        <v>492</v>
      </c>
      <c r="BX56" s="224" t="s">
        <v>17</v>
      </c>
      <c r="BY56" s="214">
        <v>43950</v>
      </c>
      <c r="BZ56" s="222" t="s">
        <v>494</v>
      </c>
      <c r="CA56" s="222" t="s">
        <v>17</v>
      </c>
      <c r="CB56" s="222" t="s">
        <v>17</v>
      </c>
      <c r="CC56" s="222" t="s">
        <v>17</v>
      </c>
      <c r="CD56" s="222" t="s">
        <v>17</v>
      </c>
      <c r="CE56" s="222" t="s">
        <v>492</v>
      </c>
      <c r="CF56" s="222" t="s">
        <v>17</v>
      </c>
      <c r="CG56" s="223">
        <v>43950</v>
      </c>
      <c r="CH56" s="221" t="s">
        <v>11454</v>
      </c>
      <c r="CI56" s="222" t="e">
        <v>#N/A</v>
      </c>
      <c r="CJ56" s="222" t="e">
        <v>#N/A</v>
      </c>
      <c r="CK56" s="222" t="e">
        <v>#N/A</v>
      </c>
      <c r="CL56" s="222" t="e">
        <v>#N/A</v>
      </c>
      <c r="CM56" s="222" t="e">
        <v>#N/A</v>
      </c>
      <c r="CN56" s="222" t="e">
        <v>#N/A</v>
      </c>
      <c r="CO56" s="225" t="e">
        <v>#N/A</v>
      </c>
      <c r="CP56" s="222" t="s">
        <v>498</v>
      </c>
      <c r="CQ56" s="224">
        <v>133900</v>
      </c>
      <c r="CR56" s="224" t="s">
        <v>495</v>
      </c>
      <c r="CS56" s="224" t="s">
        <v>22</v>
      </c>
      <c r="CT56" s="224">
        <v>3</v>
      </c>
      <c r="CU56" s="224" t="s">
        <v>497</v>
      </c>
      <c r="CV56" s="224" t="s">
        <v>496</v>
      </c>
      <c r="CW56" s="214">
        <v>43950</v>
      </c>
      <c r="CX56" s="222" t="s">
        <v>8204</v>
      </c>
      <c r="CY56" s="218">
        <v>126000</v>
      </c>
      <c r="CZ56" s="218" t="s">
        <v>8201</v>
      </c>
      <c r="DA56" s="218" t="s">
        <v>723</v>
      </c>
      <c r="DB56" s="218">
        <v>2</v>
      </c>
      <c r="DC56" s="218" t="s">
        <v>8212</v>
      </c>
      <c r="DD56" s="218" t="s">
        <v>8202</v>
      </c>
      <c r="DE56" s="220">
        <v>45650</v>
      </c>
      <c r="DF56" s="221" t="s">
        <v>8207</v>
      </c>
      <c r="DG56" s="213">
        <v>37529000</v>
      </c>
      <c r="DH56" s="224" t="s">
        <v>8205</v>
      </c>
      <c r="DI56" s="224" t="s">
        <v>723</v>
      </c>
      <c r="DJ56" s="224">
        <v>2</v>
      </c>
      <c r="DK56" s="224" t="s">
        <v>5941</v>
      </c>
      <c r="DL56" s="224" t="s">
        <v>8206</v>
      </c>
      <c r="DM56" s="214">
        <v>45650</v>
      </c>
      <c r="DN56" s="222" t="s">
        <v>8211</v>
      </c>
      <c r="DO56" s="218">
        <v>7344000</v>
      </c>
      <c r="DP56" s="222" t="s">
        <v>8208</v>
      </c>
      <c r="DQ56" s="222" t="s">
        <v>723</v>
      </c>
      <c r="DR56" s="222">
        <v>2</v>
      </c>
      <c r="DS56" s="222" t="s">
        <v>8210</v>
      </c>
      <c r="DT56" s="222" t="s">
        <v>8209</v>
      </c>
      <c r="DU56" s="223">
        <v>45650</v>
      </c>
      <c r="DV56" s="221" t="s">
        <v>8213</v>
      </c>
      <c r="DW56" s="213">
        <v>93000</v>
      </c>
      <c r="DX56" s="224" t="s">
        <v>8201</v>
      </c>
      <c r="DY56" s="224" t="s">
        <v>723</v>
      </c>
      <c r="DZ56" s="224">
        <v>2</v>
      </c>
      <c r="EA56" s="224" t="s">
        <v>8212</v>
      </c>
      <c r="EB56" s="224" t="s">
        <v>8202</v>
      </c>
      <c r="EC56" s="214">
        <v>45650</v>
      </c>
      <c r="ED56" s="222" t="s">
        <v>8214</v>
      </c>
      <c r="EE56" s="218">
        <v>33000</v>
      </c>
      <c r="EF56" s="222" t="s">
        <v>8201</v>
      </c>
      <c r="EG56" s="222" t="s">
        <v>723</v>
      </c>
      <c r="EH56" s="222">
        <v>2</v>
      </c>
      <c r="EI56" s="222" t="s">
        <v>8212</v>
      </c>
      <c r="EJ56" s="222" t="s">
        <v>8202</v>
      </c>
      <c r="EK56" s="223">
        <v>45650</v>
      </c>
      <c r="EL56" s="221" t="s">
        <v>8216</v>
      </c>
      <c r="EM56" s="213">
        <v>0</v>
      </c>
      <c r="EN56" s="224" t="s">
        <v>8201</v>
      </c>
      <c r="EO56" s="224" t="s">
        <v>723</v>
      </c>
      <c r="EP56" s="224">
        <v>2</v>
      </c>
      <c r="EQ56" s="224" t="s">
        <v>8215</v>
      </c>
      <c r="ER56" s="224" t="s">
        <v>8202</v>
      </c>
      <c r="ES56" s="214">
        <v>45650</v>
      </c>
      <c r="ET56" s="222" t="s">
        <v>8200</v>
      </c>
      <c r="EU56" s="222">
        <v>480</v>
      </c>
      <c r="EV56" s="222" t="s">
        <v>8197</v>
      </c>
      <c r="EW56" s="222" t="s">
        <v>723</v>
      </c>
      <c r="EX56" s="222">
        <v>2</v>
      </c>
      <c r="EY56" s="222" t="s">
        <v>8198</v>
      </c>
      <c r="EZ56" s="222" t="s">
        <v>3328</v>
      </c>
      <c r="FA56" s="223">
        <v>45650</v>
      </c>
      <c r="FB56" s="221" t="s">
        <v>8220</v>
      </c>
      <c r="FC56" s="224">
        <v>4</v>
      </c>
      <c r="FD56" s="224" t="s">
        <v>8217</v>
      </c>
      <c r="FE56" s="224" t="s">
        <v>723</v>
      </c>
      <c r="FF56" s="224">
        <v>2</v>
      </c>
      <c r="FG56" s="224" t="s">
        <v>8219</v>
      </c>
      <c r="FH56" s="224" t="s">
        <v>8218</v>
      </c>
      <c r="FI56" s="214">
        <v>45650</v>
      </c>
      <c r="FJ56" s="221" t="s">
        <v>547</v>
      </c>
      <c r="FK56" s="222">
        <v>1500000</v>
      </c>
      <c r="FL56" s="222" t="s">
        <v>544</v>
      </c>
      <c r="FM56" s="222" t="s">
        <v>22</v>
      </c>
      <c r="FN56" s="222">
        <v>3</v>
      </c>
      <c r="FO56" s="222" t="s">
        <v>546</v>
      </c>
      <c r="FP56" s="218" t="s">
        <v>545</v>
      </c>
      <c r="FQ56" s="219">
        <v>44015</v>
      </c>
      <c r="FR56" s="221" t="s">
        <v>549</v>
      </c>
      <c r="FS56" s="224">
        <v>300000</v>
      </c>
      <c r="FT56" s="224" t="s">
        <v>544</v>
      </c>
      <c r="FU56" s="224" t="s">
        <v>22</v>
      </c>
      <c r="FV56" s="224">
        <v>3</v>
      </c>
      <c r="FW56" s="224" t="s">
        <v>548</v>
      </c>
      <c r="FX56" s="224" t="s">
        <v>545</v>
      </c>
      <c r="FY56" s="214">
        <v>44015</v>
      </c>
      <c r="FZ56" s="222" t="s">
        <v>4473</v>
      </c>
      <c r="GA56" s="222">
        <v>1</v>
      </c>
      <c r="GB56" s="222" t="s">
        <v>1799</v>
      </c>
      <c r="GC56" s="222" t="s">
        <v>33</v>
      </c>
      <c r="GD56" s="222">
        <v>2</v>
      </c>
      <c r="GE56" s="222" t="s">
        <v>17</v>
      </c>
      <c r="GF56" s="222" t="s">
        <v>17</v>
      </c>
      <c r="GG56" s="223">
        <v>45609</v>
      </c>
      <c r="GH56" s="221" t="s">
        <v>4479</v>
      </c>
      <c r="GI56" s="224">
        <v>2</v>
      </c>
      <c r="GJ56" s="224" t="s">
        <v>1799</v>
      </c>
      <c r="GK56" s="224" t="s">
        <v>33</v>
      </c>
      <c r="GL56" s="224">
        <v>2</v>
      </c>
      <c r="GM56" s="224" t="s">
        <v>17</v>
      </c>
      <c r="GN56" s="224" t="s">
        <v>17</v>
      </c>
      <c r="GO56" s="214">
        <v>45609</v>
      </c>
      <c r="GP56" s="222" t="s">
        <v>4474</v>
      </c>
      <c r="GQ56" s="222">
        <v>2</v>
      </c>
      <c r="GR56" s="222" t="s">
        <v>1799</v>
      </c>
      <c r="GS56" s="222" t="s">
        <v>33</v>
      </c>
      <c r="GT56" s="222">
        <v>2</v>
      </c>
      <c r="GU56" s="222" t="s">
        <v>17</v>
      </c>
      <c r="GV56" s="222" t="s">
        <v>17</v>
      </c>
      <c r="GW56" s="223">
        <v>45609</v>
      </c>
      <c r="GX56" s="221" t="s">
        <v>4480</v>
      </c>
      <c r="GY56" s="224">
        <v>0</v>
      </c>
      <c r="GZ56" s="224" t="s">
        <v>1799</v>
      </c>
      <c r="HA56" s="224" t="s">
        <v>33</v>
      </c>
      <c r="HB56" s="224">
        <v>2</v>
      </c>
      <c r="HC56" s="224" t="s">
        <v>17</v>
      </c>
      <c r="HD56" s="224" t="s">
        <v>17</v>
      </c>
      <c r="HE56" s="214">
        <v>45609</v>
      </c>
      <c r="HF56" s="222" t="s">
        <v>4472</v>
      </c>
      <c r="HG56" s="222">
        <v>2</v>
      </c>
      <c r="HH56" s="222" t="s">
        <v>1799</v>
      </c>
      <c r="HI56" s="222" t="s">
        <v>33</v>
      </c>
      <c r="HJ56" s="222">
        <v>2</v>
      </c>
      <c r="HK56" s="222" t="s">
        <v>17</v>
      </c>
      <c r="HL56" s="222" t="s">
        <v>17</v>
      </c>
      <c r="HM56" s="223">
        <v>45609</v>
      </c>
      <c r="HN56" s="221" t="s">
        <v>4478</v>
      </c>
      <c r="HO56" s="224">
        <v>2</v>
      </c>
      <c r="HP56" s="224" t="s">
        <v>1799</v>
      </c>
      <c r="HQ56" s="224" t="s">
        <v>33</v>
      </c>
      <c r="HR56" s="224">
        <v>2</v>
      </c>
      <c r="HS56" s="224" t="s">
        <v>17</v>
      </c>
      <c r="HT56" s="224" t="s">
        <v>17</v>
      </c>
      <c r="HU56" s="214">
        <v>45609</v>
      </c>
      <c r="HV56" s="222" t="s">
        <v>4475</v>
      </c>
      <c r="HW56" s="222">
        <v>1</v>
      </c>
      <c r="HX56" s="222" t="s">
        <v>1799</v>
      </c>
      <c r="HY56" s="222" t="s">
        <v>33</v>
      </c>
      <c r="HZ56" s="222">
        <v>2</v>
      </c>
      <c r="IA56" s="222" t="s">
        <v>17</v>
      </c>
      <c r="IB56" s="222" t="s">
        <v>17</v>
      </c>
      <c r="IC56" s="223">
        <v>45609</v>
      </c>
      <c r="ID56" s="221" t="s">
        <v>4477</v>
      </c>
      <c r="IE56" s="224">
        <v>3</v>
      </c>
      <c r="IF56" s="224" t="s">
        <v>1799</v>
      </c>
      <c r="IG56" s="224" t="s">
        <v>33</v>
      </c>
      <c r="IH56" s="224">
        <v>2</v>
      </c>
      <c r="II56" s="224" t="s">
        <v>17</v>
      </c>
      <c r="IJ56" s="224" t="s">
        <v>17</v>
      </c>
      <c r="IK56" s="214">
        <v>45609</v>
      </c>
      <c r="IL56" s="222" t="s">
        <v>4476</v>
      </c>
      <c r="IM56" s="222">
        <v>0</v>
      </c>
      <c r="IN56" s="222" t="s">
        <v>1799</v>
      </c>
      <c r="IO56" s="222" t="s">
        <v>33</v>
      </c>
      <c r="IP56" s="222">
        <v>2</v>
      </c>
      <c r="IQ56" s="222" t="s">
        <v>17</v>
      </c>
      <c r="IR56" s="222" t="s">
        <v>17</v>
      </c>
      <c r="IS56" s="223">
        <v>45609</v>
      </c>
    </row>
    <row r="57" spans="1:253" s="11" customFormat="1" ht="13.25" customHeight="1" x14ac:dyDescent="0.25">
      <c r="A57" s="11" t="s">
        <v>189</v>
      </c>
      <c r="B57" s="11" t="s">
        <v>10924</v>
      </c>
      <c r="C57" s="11" t="s">
        <v>190</v>
      </c>
      <c r="D57" s="11" t="s">
        <v>191</v>
      </c>
      <c r="E57" s="11" t="s">
        <v>10232</v>
      </c>
      <c r="F57" s="11" t="s">
        <v>8222</v>
      </c>
      <c r="G57" s="212">
        <v>45505000</v>
      </c>
      <c r="H57" s="213" t="s">
        <v>8178</v>
      </c>
      <c r="I57" s="213" t="s">
        <v>723</v>
      </c>
      <c r="J57" s="213">
        <v>2</v>
      </c>
      <c r="K57" s="213" t="s">
        <v>8221</v>
      </c>
      <c r="L57" s="213" t="s">
        <v>8179</v>
      </c>
      <c r="M57" s="214">
        <v>45650</v>
      </c>
      <c r="N57" s="221" t="s">
        <v>8223</v>
      </c>
      <c r="O57" s="216">
        <v>382388</v>
      </c>
      <c r="P57" s="216" t="s">
        <v>8182</v>
      </c>
      <c r="Q57" s="216" t="s">
        <v>723</v>
      </c>
      <c r="R57" s="216">
        <v>2</v>
      </c>
      <c r="S57" s="216" t="s">
        <v>8184</v>
      </c>
      <c r="T57" s="216" t="s">
        <v>8183</v>
      </c>
      <c r="U57" s="217">
        <v>45650</v>
      </c>
      <c r="V57" s="221" t="s">
        <v>8225</v>
      </c>
      <c r="W57" s="213">
        <v>44691000</v>
      </c>
      <c r="X57" s="213" t="s">
        <v>8186</v>
      </c>
      <c r="Y57" s="213" t="s">
        <v>723</v>
      </c>
      <c r="Z57" s="213">
        <v>2</v>
      </c>
      <c r="AA57" s="213" t="s">
        <v>8224</v>
      </c>
      <c r="AB57" s="213" t="s">
        <v>8187</v>
      </c>
      <c r="AC57" s="214">
        <v>45650</v>
      </c>
      <c r="AD57" s="221" t="s">
        <v>8229</v>
      </c>
      <c r="AE57" s="218">
        <v>5950000</v>
      </c>
      <c r="AF57" s="218" t="s">
        <v>8226</v>
      </c>
      <c r="AG57" s="218" t="s">
        <v>723</v>
      </c>
      <c r="AH57" s="218">
        <v>2</v>
      </c>
      <c r="AI57" s="218" t="s">
        <v>8228</v>
      </c>
      <c r="AJ57" s="218" t="s">
        <v>8227</v>
      </c>
      <c r="AK57" s="219">
        <v>45650</v>
      </c>
      <c r="AL57" s="221" t="s">
        <v>8231</v>
      </c>
      <c r="AM57" s="213">
        <v>5950000</v>
      </c>
      <c r="AN57" s="213" t="s">
        <v>8226</v>
      </c>
      <c r="AO57" s="213" t="s">
        <v>723</v>
      </c>
      <c r="AP57" s="213">
        <v>2</v>
      </c>
      <c r="AQ57" s="213" t="s">
        <v>8230</v>
      </c>
      <c r="AR57" s="213" t="s">
        <v>8227</v>
      </c>
      <c r="AS57" s="214">
        <v>45650</v>
      </c>
      <c r="AT57" s="222" t="s">
        <v>331</v>
      </c>
      <c r="AU57" s="218" t="s">
        <v>17</v>
      </c>
      <c r="AV57" s="218" t="s">
        <v>17</v>
      </c>
      <c r="AW57" s="218" t="s">
        <v>33</v>
      </c>
      <c r="AX57" s="218">
        <v>2</v>
      </c>
      <c r="AY57" s="218" t="s">
        <v>330</v>
      </c>
      <c r="AZ57" s="218" t="s">
        <v>17</v>
      </c>
      <c r="BA57" s="219">
        <v>43524</v>
      </c>
      <c r="BB57" s="221" t="s">
        <v>194</v>
      </c>
      <c r="BC57" s="213" t="s">
        <v>17</v>
      </c>
      <c r="BD57" s="213">
        <v>0</v>
      </c>
      <c r="BE57" s="213" t="s">
        <v>33</v>
      </c>
      <c r="BF57" s="213">
        <v>2</v>
      </c>
      <c r="BG57" s="213">
        <v>0</v>
      </c>
      <c r="BH57" s="213">
        <v>0</v>
      </c>
      <c r="BI57" s="214">
        <v>43511</v>
      </c>
      <c r="BJ57" s="222" t="s">
        <v>8233</v>
      </c>
      <c r="BK57" s="222">
        <v>480</v>
      </c>
      <c r="BL57" s="222" t="s">
        <v>8197</v>
      </c>
      <c r="BM57" s="222" t="s">
        <v>723</v>
      </c>
      <c r="BN57" s="222">
        <v>2</v>
      </c>
      <c r="BO57" s="222" t="s">
        <v>8232</v>
      </c>
      <c r="BP57" s="218" t="s">
        <v>3328</v>
      </c>
      <c r="BQ57" s="223">
        <v>45650</v>
      </c>
      <c r="BR57" s="221" t="s">
        <v>192</v>
      </c>
      <c r="BS57" s="224" t="s">
        <v>17</v>
      </c>
      <c r="BT57" s="224">
        <v>0</v>
      </c>
      <c r="BU57" s="224" t="s">
        <v>33</v>
      </c>
      <c r="BV57" s="224">
        <v>2</v>
      </c>
      <c r="BW57" s="224">
        <v>0</v>
      </c>
      <c r="BX57" s="224">
        <v>0</v>
      </c>
      <c r="BY57" s="214">
        <v>43511</v>
      </c>
      <c r="BZ57" s="222" t="s">
        <v>193</v>
      </c>
      <c r="CA57" s="222" t="s">
        <v>17</v>
      </c>
      <c r="CB57" s="222" t="s">
        <v>17</v>
      </c>
      <c r="CC57" s="222" t="s">
        <v>17</v>
      </c>
      <c r="CD57" s="222" t="s">
        <v>17</v>
      </c>
      <c r="CE57" s="222" t="s">
        <v>17</v>
      </c>
      <c r="CF57" s="222" t="s">
        <v>17</v>
      </c>
      <c r="CG57" s="223">
        <v>43511</v>
      </c>
      <c r="CH57" s="221" t="s">
        <v>11455</v>
      </c>
      <c r="CI57" s="222" t="e">
        <v>#N/A</v>
      </c>
      <c r="CJ57" s="222" t="e">
        <v>#N/A</v>
      </c>
      <c r="CK57" s="222" t="e">
        <v>#N/A</v>
      </c>
      <c r="CL57" s="222" t="e">
        <v>#N/A</v>
      </c>
      <c r="CM57" s="222" t="e">
        <v>#N/A</v>
      </c>
      <c r="CN57" s="222" t="e">
        <v>#N/A</v>
      </c>
      <c r="CO57" s="225" t="e">
        <v>#N/A</v>
      </c>
      <c r="CP57" s="222" t="s">
        <v>504</v>
      </c>
      <c r="CQ57" s="224">
        <v>133900</v>
      </c>
      <c r="CR57" s="224" t="s">
        <v>502</v>
      </c>
      <c r="CS57" s="224" t="s">
        <v>22</v>
      </c>
      <c r="CT57" s="224">
        <v>3</v>
      </c>
      <c r="CU57" s="224" t="s">
        <v>497</v>
      </c>
      <c r="CV57" s="224" t="s">
        <v>503</v>
      </c>
      <c r="CW57" s="214">
        <v>43950</v>
      </c>
      <c r="CX57" s="222" t="s">
        <v>8239</v>
      </c>
      <c r="CY57" s="218">
        <v>90000</v>
      </c>
      <c r="CZ57" s="218" t="s">
        <v>8236</v>
      </c>
      <c r="DA57" s="218" t="s">
        <v>723</v>
      </c>
      <c r="DB57" s="218">
        <v>2</v>
      </c>
      <c r="DC57" s="218" t="s">
        <v>8246</v>
      </c>
      <c r="DD57" s="218" t="s">
        <v>8237</v>
      </c>
      <c r="DE57" s="220">
        <v>45650</v>
      </c>
      <c r="DF57" s="221" t="s">
        <v>8243</v>
      </c>
      <c r="DG57" s="213">
        <v>38740000</v>
      </c>
      <c r="DH57" s="224" t="s">
        <v>8240</v>
      </c>
      <c r="DI57" s="224" t="s">
        <v>22</v>
      </c>
      <c r="DJ57" s="224">
        <v>3</v>
      </c>
      <c r="DK57" s="224" t="s">
        <v>8242</v>
      </c>
      <c r="DL57" s="224" t="s">
        <v>8241</v>
      </c>
      <c r="DM57" s="214">
        <v>45650</v>
      </c>
      <c r="DN57" s="222" t="s">
        <v>8245</v>
      </c>
      <c r="DO57" s="218">
        <v>5861000</v>
      </c>
      <c r="DP57" s="222" t="s">
        <v>8236</v>
      </c>
      <c r="DQ57" s="222" t="s">
        <v>723</v>
      </c>
      <c r="DR57" s="222">
        <v>2</v>
      </c>
      <c r="DS57" s="222" t="s">
        <v>8244</v>
      </c>
      <c r="DT57" s="222" t="s">
        <v>8237</v>
      </c>
      <c r="DU57" s="223">
        <v>45650</v>
      </c>
      <c r="DV57" s="221" t="s">
        <v>8247</v>
      </c>
      <c r="DW57" s="213">
        <v>60000</v>
      </c>
      <c r="DX57" s="224" t="s">
        <v>8236</v>
      </c>
      <c r="DY57" s="224" t="s">
        <v>723</v>
      </c>
      <c r="DZ57" s="224">
        <v>2</v>
      </c>
      <c r="EA57" s="224" t="s">
        <v>8246</v>
      </c>
      <c r="EB57" s="224" t="s">
        <v>8237</v>
      </c>
      <c r="EC57" s="214">
        <v>45650</v>
      </c>
      <c r="ED57" s="222" t="s">
        <v>8248</v>
      </c>
      <c r="EE57" s="218">
        <v>30000</v>
      </c>
      <c r="EF57" s="222" t="s">
        <v>8236</v>
      </c>
      <c r="EG57" s="222" t="s">
        <v>723</v>
      </c>
      <c r="EH57" s="222">
        <v>2</v>
      </c>
      <c r="EI57" s="222" t="s">
        <v>8246</v>
      </c>
      <c r="EJ57" s="222" t="s">
        <v>8237</v>
      </c>
      <c r="EK57" s="223">
        <v>45650</v>
      </c>
      <c r="EL57" s="221" t="s">
        <v>8249</v>
      </c>
      <c r="EM57" s="213">
        <v>0</v>
      </c>
      <c r="EN57" s="224" t="s">
        <v>8236</v>
      </c>
      <c r="EO57" s="224" t="s">
        <v>723</v>
      </c>
      <c r="EP57" s="224">
        <v>2</v>
      </c>
      <c r="EQ57" s="224" t="s">
        <v>8246</v>
      </c>
      <c r="ER57" s="224" t="s">
        <v>8237</v>
      </c>
      <c r="ES57" s="214">
        <v>45650</v>
      </c>
      <c r="ET57" s="222" t="s">
        <v>8235</v>
      </c>
      <c r="EU57" s="222">
        <v>480</v>
      </c>
      <c r="EV57" s="222" t="s">
        <v>8197</v>
      </c>
      <c r="EW57" s="222" t="s">
        <v>723</v>
      </c>
      <c r="EX57" s="222">
        <v>2</v>
      </c>
      <c r="EY57" s="222" t="s">
        <v>8234</v>
      </c>
      <c r="EZ57" s="222" t="s">
        <v>3328</v>
      </c>
      <c r="FA57" s="223">
        <v>45650</v>
      </c>
      <c r="FB57" s="221" t="s">
        <v>8251</v>
      </c>
      <c r="FC57" s="224">
        <v>2</v>
      </c>
      <c r="FD57" s="224" t="s">
        <v>8226</v>
      </c>
      <c r="FE57" s="224" t="s">
        <v>723</v>
      </c>
      <c r="FF57" s="224">
        <v>2</v>
      </c>
      <c r="FG57" s="224" t="s">
        <v>8250</v>
      </c>
      <c r="FH57" s="224" t="s">
        <v>8227</v>
      </c>
      <c r="FI57" s="214">
        <v>45650</v>
      </c>
      <c r="FJ57" s="221" t="s">
        <v>551</v>
      </c>
      <c r="FK57" s="222">
        <v>1500000</v>
      </c>
      <c r="FL57" s="222" t="s">
        <v>544</v>
      </c>
      <c r="FM57" s="222" t="s">
        <v>22</v>
      </c>
      <c r="FN57" s="222">
        <v>3</v>
      </c>
      <c r="FO57" s="222" t="s">
        <v>550</v>
      </c>
      <c r="FP57" s="218" t="s">
        <v>545</v>
      </c>
      <c r="FQ57" s="219">
        <v>44015</v>
      </c>
      <c r="FR57" s="221" t="s">
        <v>553</v>
      </c>
      <c r="FS57" s="224">
        <v>300000</v>
      </c>
      <c r="FT57" s="224" t="s">
        <v>544</v>
      </c>
      <c r="FU57" s="224" t="s">
        <v>22</v>
      </c>
      <c r="FV57" s="224">
        <v>3</v>
      </c>
      <c r="FW57" s="224" t="s">
        <v>552</v>
      </c>
      <c r="FX57" s="224" t="s">
        <v>545</v>
      </c>
      <c r="FY57" s="214">
        <v>44015</v>
      </c>
      <c r="FZ57" s="222" t="s">
        <v>4482</v>
      </c>
      <c r="GA57" s="222">
        <v>1</v>
      </c>
      <c r="GB57" s="222" t="s">
        <v>1799</v>
      </c>
      <c r="GC57" s="222" t="s">
        <v>33</v>
      </c>
      <c r="GD57" s="222">
        <v>2</v>
      </c>
      <c r="GE57" s="222" t="s">
        <v>17</v>
      </c>
      <c r="GF57" s="222" t="s">
        <v>17</v>
      </c>
      <c r="GG57" s="223">
        <v>45609</v>
      </c>
      <c r="GH57" s="221" t="s">
        <v>4488</v>
      </c>
      <c r="GI57" s="224">
        <v>1</v>
      </c>
      <c r="GJ57" s="224" t="s">
        <v>1799</v>
      </c>
      <c r="GK57" s="224" t="s">
        <v>33</v>
      </c>
      <c r="GL57" s="224">
        <v>2</v>
      </c>
      <c r="GM57" s="224" t="s">
        <v>17</v>
      </c>
      <c r="GN57" s="224" t="s">
        <v>17</v>
      </c>
      <c r="GO57" s="214">
        <v>45609</v>
      </c>
      <c r="GP57" s="222" t="s">
        <v>4483</v>
      </c>
      <c r="GQ57" s="222">
        <v>2</v>
      </c>
      <c r="GR57" s="222" t="s">
        <v>1799</v>
      </c>
      <c r="GS57" s="222" t="s">
        <v>33</v>
      </c>
      <c r="GT57" s="222">
        <v>2</v>
      </c>
      <c r="GU57" s="222" t="s">
        <v>17</v>
      </c>
      <c r="GV57" s="222" t="s">
        <v>17</v>
      </c>
      <c r="GW57" s="223">
        <v>45609</v>
      </c>
      <c r="GX57" s="221" t="s">
        <v>4489</v>
      </c>
      <c r="GY57" s="224">
        <v>0</v>
      </c>
      <c r="GZ57" s="224" t="s">
        <v>1799</v>
      </c>
      <c r="HA57" s="224" t="s">
        <v>33</v>
      </c>
      <c r="HB57" s="224">
        <v>2</v>
      </c>
      <c r="HC57" s="224" t="s">
        <v>17</v>
      </c>
      <c r="HD57" s="224" t="s">
        <v>17</v>
      </c>
      <c r="HE57" s="214">
        <v>45609</v>
      </c>
      <c r="HF57" s="222" t="s">
        <v>4481</v>
      </c>
      <c r="HG57" s="222">
        <v>2</v>
      </c>
      <c r="HH57" s="222" t="s">
        <v>1799</v>
      </c>
      <c r="HI57" s="222" t="s">
        <v>33</v>
      </c>
      <c r="HJ57" s="222">
        <v>2</v>
      </c>
      <c r="HK57" s="222" t="s">
        <v>17</v>
      </c>
      <c r="HL57" s="222" t="s">
        <v>17</v>
      </c>
      <c r="HM57" s="223">
        <v>45609</v>
      </c>
      <c r="HN57" s="221" t="s">
        <v>4487</v>
      </c>
      <c r="HO57" s="224">
        <v>2</v>
      </c>
      <c r="HP57" s="224" t="s">
        <v>1799</v>
      </c>
      <c r="HQ57" s="224" t="s">
        <v>33</v>
      </c>
      <c r="HR57" s="224">
        <v>2</v>
      </c>
      <c r="HS57" s="224" t="s">
        <v>17</v>
      </c>
      <c r="HT57" s="224" t="s">
        <v>17</v>
      </c>
      <c r="HU57" s="214">
        <v>45609</v>
      </c>
      <c r="HV57" s="222" t="s">
        <v>4484</v>
      </c>
      <c r="HW57" s="222">
        <v>1</v>
      </c>
      <c r="HX57" s="222" t="s">
        <v>1799</v>
      </c>
      <c r="HY57" s="222" t="s">
        <v>33</v>
      </c>
      <c r="HZ57" s="222">
        <v>2</v>
      </c>
      <c r="IA57" s="222" t="s">
        <v>17</v>
      </c>
      <c r="IB57" s="222" t="s">
        <v>17</v>
      </c>
      <c r="IC57" s="223">
        <v>45609</v>
      </c>
      <c r="ID57" s="221" t="s">
        <v>4486</v>
      </c>
      <c r="IE57" s="224">
        <v>3</v>
      </c>
      <c r="IF57" s="224" t="s">
        <v>1799</v>
      </c>
      <c r="IG57" s="224" t="s">
        <v>33</v>
      </c>
      <c r="IH57" s="224">
        <v>2</v>
      </c>
      <c r="II57" s="224" t="s">
        <v>17</v>
      </c>
      <c r="IJ57" s="224" t="s">
        <v>17</v>
      </c>
      <c r="IK57" s="214">
        <v>45609</v>
      </c>
      <c r="IL57" s="222" t="s">
        <v>4485</v>
      </c>
      <c r="IM57" s="222">
        <v>0</v>
      </c>
      <c r="IN57" s="222" t="s">
        <v>1799</v>
      </c>
      <c r="IO57" s="222" t="s">
        <v>33</v>
      </c>
      <c r="IP57" s="222">
        <v>2</v>
      </c>
      <c r="IQ57" s="222" t="s">
        <v>17</v>
      </c>
      <c r="IR57" s="222" t="s">
        <v>17</v>
      </c>
      <c r="IS57" s="223">
        <v>45609</v>
      </c>
    </row>
    <row r="58" spans="1:253" s="11" customFormat="1" ht="13.25" customHeight="1" x14ac:dyDescent="0.25">
      <c r="A58" s="11" t="s">
        <v>195</v>
      </c>
      <c r="B58" s="11" t="s">
        <v>10812</v>
      </c>
      <c r="C58" s="11" t="s">
        <v>196</v>
      </c>
      <c r="D58" s="11" t="s">
        <v>191</v>
      </c>
      <c r="E58" s="11" t="s">
        <v>10232</v>
      </c>
      <c r="F58" s="11" t="s">
        <v>8252</v>
      </c>
      <c r="G58" s="212">
        <v>45505000</v>
      </c>
      <c r="H58" s="213" t="s">
        <v>8178</v>
      </c>
      <c r="I58" s="213" t="s">
        <v>723</v>
      </c>
      <c r="J58" s="213">
        <v>2</v>
      </c>
      <c r="K58" s="213" t="s">
        <v>8221</v>
      </c>
      <c r="L58" s="213" t="s">
        <v>8179</v>
      </c>
      <c r="M58" s="214">
        <v>45650</v>
      </c>
      <c r="N58" s="221" t="s">
        <v>8256</v>
      </c>
      <c r="O58" s="216">
        <v>36000</v>
      </c>
      <c r="P58" s="216" t="s">
        <v>8253</v>
      </c>
      <c r="Q58" s="216" t="s">
        <v>404</v>
      </c>
      <c r="R58" s="216">
        <v>1</v>
      </c>
      <c r="S58" s="216" t="s">
        <v>8255</v>
      </c>
      <c r="T58" s="216" t="s">
        <v>8254</v>
      </c>
      <c r="U58" s="217">
        <v>45650</v>
      </c>
      <c r="V58" s="221" t="s">
        <v>8260</v>
      </c>
      <c r="W58" s="213">
        <v>6998000</v>
      </c>
      <c r="X58" s="213" t="s">
        <v>8257</v>
      </c>
      <c r="Y58" s="213" t="s">
        <v>723</v>
      </c>
      <c r="Z58" s="213">
        <v>2</v>
      </c>
      <c r="AA58" s="213" t="s">
        <v>8259</v>
      </c>
      <c r="AB58" s="213" t="s">
        <v>8258</v>
      </c>
      <c r="AC58" s="214">
        <v>45650</v>
      </c>
      <c r="AD58" s="221" t="s">
        <v>8264</v>
      </c>
      <c r="AE58" s="218">
        <v>1520000</v>
      </c>
      <c r="AF58" s="218" t="s">
        <v>8261</v>
      </c>
      <c r="AG58" s="218" t="s">
        <v>723</v>
      </c>
      <c r="AH58" s="218">
        <v>2</v>
      </c>
      <c r="AI58" s="218" t="s">
        <v>8263</v>
      </c>
      <c r="AJ58" s="218" t="s">
        <v>8262</v>
      </c>
      <c r="AK58" s="219">
        <v>45650</v>
      </c>
      <c r="AL58" s="221" t="s">
        <v>8268</v>
      </c>
      <c r="AM58" s="213">
        <v>309000</v>
      </c>
      <c r="AN58" s="213" t="s">
        <v>8265</v>
      </c>
      <c r="AO58" s="213" t="s">
        <v>723</v>
      </c>
      <c r="AP58" s="213">
        <v>2</v>
      </c>
      <c r="AQ58" s="213" t="s">
        <v>8267</v>
      </c>
      <c r="AR58" s="213" t="s">
        <v>8266</v>
      </c>
      <c r="AS58" s="214">
        <v>45650</v>
      </c>
      <c r="AT58" s="222" t="s">
        <v>202</v>
      </c>
      <c r="AU58" s="218" t="s">
        <v>17</v>
      </c>
      <c r="AV58" s="218">
        <v>0</v>
      </c>
      <c r="AW58" s="218" t="s">
        <v>33</v>
      </c>
      <c r="AX58" s="218">
        <v>2</v>
      </c>
      <c r="AY58" s="218">
        <v>0</v>
      </c>
      <c r="AZ58" s="218">
        <v>0</v>
      </c>
      <c r="BA58" s="219">
        <v>43511</v>
      </c>
      <c r="BB58" s="221" t="s">
        <v>201</v>
      </c>
      <c r="BC58" s="213" t="s">
        <v>17</v>
      </c>
      <c r="BD58" s="213">
        <v>0</v>
      </c>
      <c r="BE58" s="213" t="s">
        <v>33</v>
      </c>
      <c r="BF58" s="213">
        <v>2</v>
      </c>
      <c r="BG58" s="213">
        <v>0</v>
      </c>
      <c r="BH58" s="213">
        <v>0</v>
      </c>
      <c r="BI58" s="214">
        <v>43511</v>
      </c>
      <c r="BJ58" s="222" t="s">
        <v>8269</v>
      </c>
      <c r="BK58" s="222" t="s">
        <v>17</v>
      </c>
      <c r="BL58" s="222" t="s">
        <v>17</v>
      </c>
      <c r="BM58" s="222" t="s">
        <v>17</v>
      </c>
      <c r="BN58" s="222" t="s">
        <v>17</v>
      </c>
      <c r="BO58" s="222" t="s">
        <v>17</v>
      </c>
      <c r="BP58" s="218" t="s">
        <v>17</v>
      </c>
      <c r="BQ58" s="223">
        <v>45650</v>
      </c>
      <c r="BR58" s="221" t="s">
        <v>198</v>
      </c>
      <c r="BS58" s="224" t="s">
        <v>17</v>
      </c>
      <c r="BT58" s="224">
        <v>0</v>
      </c>
      <c r="BU58" s="224" t="s">
        <v>33</v>
      </c>
      <c r="BV58" s="224">
        <v>2</v>
      </c>
      <c r="BW58" s="224" t="s">
        <v>197</v>
      </c>
      <c r="BX58" s="224">
        <v>0</v>
      </c>
      <c r="BY58" s="214">
        <v>43511</v>
      </c>
      <c r="BZ58" s="222" t="s">
        <v>199</v>
      </c>
      <c r="CA58" s="222">
        <v>0</v>
      </c>
      <c r="CB58" s="222" t="s">
        <v>17</v>
      </c>
      <c r="CC58" s="222" t="s">
        <v>33</v>
      </c>
      <c r="CD58" s="222">
        <v>2</v>
      </c>
      <c r="CE58" s="222" t="s">
        <v>17</v>
      </c>
      <c r="CF58" s="222" t="s">
        <v>17</v>
      </c>
      <c r="CG58" s="223">
        <v>43511</v>
      </c>
      <c r="CH58" s="221" t="s">
        <v>11456</v>
      </c>
      <c r="CI58" s="222" t="e">
        <v>#N/A</v>
      </c>
      <c r="CJ58" s="222" t="e">
        <v>#N/A</v>
      </c>
      <c r="CK58" s="222" t="e">
        <v>#N/A</v>
      </c>
      <c r="CL58" s="222" t="e">
        <v>#N/A</v>
      </c>
      <c r="CM58" s="222" t="e">
        <v>#N/A</v>
      </c>
      <c r="CN58" s="222" t="e">
        <v>#N/A</v>
      </c>
      <c r="CO58" s="225" t="e">
        <v>#N/A</v>
      </c>
      <c r="CP58" s="222" t="s">
        <v>200</v>
      </c>
      <c r="CQ58" s="224" t="s">
        <v>17</v>
      </c>
      <c r="CR58" s="224">
        <v>0</v>
      </c>
      <c r="CS58" s="224" t="s">
        <v>33</v>
      </c>
      <c r="CT58" s="224">
        <v>2</v>
      </c>
      <c r="CU58" s="224" t="s">
        <v>197</v>
      </c>
      <c r="CV58" s="224">
        <v>0</v>
      </c>
      <c r="CW58" s="214">
        <v>43511</v>
      </c>
      <c r="CX58" s="222" t="s">
        <v>8275</v>
      </c>
      <c r="CY58" s="218">
        <v>37000</v>
      </c>
      <c r="CZ58" s="218" t="s">
        <v>8272</v>
      </c>
      <c r="DA58" s="218" t="s">
        <v>723</v>
      </c>
      <c r="DB58" s="218">
        <v>2</v>
      </c>
      <c r="DC58" s="218" t="s">
        <v>8280</v>
      </c>
      <c r="DD58" s="218" t="s">
        <v>8273</v>
      </c>
      <c r="DE58" s="220">
        <v>45650</v>
      </c>
      <c r="DF58" s="221" t="s">
        <v>8278</v>
      </c>
      <c r="DG58" s="213">
        <v>5478000</v>
      </c>
      <c r="DH58" s="224" t="s">
        <v>8276</v>
      </c>
      <c r="DI58" s="224" t="s">
        <v>723</v>
      </c>
      <c r="DJ58" s="224">
        <v>2</v>
      </c>
      <c r="DK58" s="224" t="s">
        <v>5941</v>
      </c>
      <c r="DL58" s="224" t="s">
        <v>8277</v>
      </c>
      <c r="DM58" s="214">
        <v>45650</v>
      </c>
      <c r="DN58" s="222" t="s">
        <v>8279</v>
      </c>
      <c r="DO58" s="218">
        <v>1483000</v>
      </c>
      <c r="DP58" s="222" t="s">
        <v>8261</v>
      </c>
      <c r="DQ58" s="222" t="s">
        <v>723</v>
      </c>
      <c r="DR58" s="222">
        <v>2</v>
      </c>
      <c r="DS58" s="222" t="s">
        <v>8210</v>
      </c>
      <c r="DT58" s="222" t="s">
        <v>8262</v>
      </c>
      <c r="DU58" s="223">
        <v>45650</v>
      </c>
      <c r="DV58" s="221" t="s">
        <v>8281</v>
      </c>
      <c r="DW58" s="213">
        <v>34000</v>
      </c>
      <c r="DX58" s="224" t="s">
        <v>8272</v>
      </c>
      <c r="DY58" s="224" t="s">
        <v>723</v>
      </c>
      <c r="DZ58" s="224">
        <v>2</v>
      </c>
      <c r="EA58" s="224" t="s">
        <v>8280</v>
      </c>
      <c r="EB58" s="224" t="s">
        <v>8273</v>
      </c>
      <c r="EC58" s="214">
        <v>45650</v>
      </c>
      <c r="ED58" s="222" t="s">
        <v>8282</v>
      </c>
      <c r="EE58" s="218">
        <v>3000</v>
      </c>
      <c r="EF58" s="222" t="s">
        <v>8272</v>
      </c>
      <c r="EG58" s="222" t="s">
        <v>723</v>
      </c>
      <c r="EH58" s="222">
        <v>2</v>
      </c>
      <c r="EI58" s="222" t="s">
        <v>8280</v>
      </c>
      <c r="EJ58" s="222" t="s">
        <v>8273</v>
      </c>
      <c r="EK58" s="223">
        <v>45650</v>
      </c>
      <c r="EL58" s="221" t="s">
        <v>8284</v>
      </c>
      <c r="EM58" s="213">
        <v>0</v>
      </c>
      <c r="EN58" s="224" t="s">
        <v>8272</v>
      </c>
      <c r="EO58" s="224" t="s">
        <v>723</v>
      </c>
      <c r="EP58" s="224">
        <v>2</v>
      </c>
      <c r="EQ58" s="224" t="s">
        <v>8283</v>
      </c>
      <c r="ER58" s="224" t="s">
        <v>8273</v>
      </c>
      <c r="ES58" s="214">
        <v>45650</v>
      </c>
      <c r="ET58" s="222" t="s">
        <v>8271</v>
      </c>
      <c r="EU58" s="222">
        <v>480</v>
      </c>
      <c r="EV58" s="222" t="s">
        <v>8197</v>
      </c>
      <c r="EW58" s="222" t="s">
        <v>723</v>
      </c>
      <c r="EX58" s="222">
        <v>2</v>
      </c>
      <c r="EY58" s="222" t="s">
        <v>8270</v>
      </c>
      <c r="EZ58" s="222" t="s">
        <v>3328</v>
      </c>
      <c r="FA58" s="223">
        <v>45650</v>
      </c>
      <c r="FB58" s="221" t="s">
        <v>8286</v>
      </c>
      <c r="FC58" s="224">
        <v>2</v>
      </c>
      <c r="FD58" s="224" t="s">
        <v>8272</v>
      </c>
      <c r="FE58" s="224" t="s">
        <v>723</v>
      </c>
      <c r="FF58" s="224">
        <v>2</v>
      </c>
      <c r="FG58" s="224" t="s">
        <v>8285</v>
      </c>
      <c r="FH58" s="224" t="s">
        <v>8273</v>
      </c>
      <c r="FI58" s="214">
        <v>45650</v>
      </c>
      <c r="FJ58" s="221" t="s">
        <v>557</v>
      </c>
      <c r="FK58" s="222" t="s">
        <v>17</v>
      </c>
      <c r="FL58" s="222" t="s">
        <v>554</v>
      </c>
      <c r="FM58" s="222" t="s">
        <v>17</v>
      </c>
      <c r="FN58" s="222" t="s">
        <v>17</v>
      </c>
      <c r="FO58" s="222" t="s">
        <v>556</v>
      </c>
      <c r="FP58" s="218" t="s">
        <v>555</v>
      </c>
      <c r="FQ58" s="219">
        <v>44015</v>
      </c>
      <c r="FR58" s="221" t="s">
        <v>559</v>
      </c>
      <c r="FS58" s="224">
        <v>0</v>
      </c>
      <c r="FT58" s="224" t="s">
        <v>554</v>
      </c>
      <c r="FU58" s="224" t="s">
        <v>33</v>
      </c>
      <c r="FV58" s="224">
        <v>2</v>
      </c>
      <c r="FW58" s="224" t="s">
        <v>558</v>
      </c>
      <c r="FX58" s="224" t="s">
        <v>555</v>
      </c>
      <c r="FY58" s="214">
        <v>44015</v>
      </c>
      <c r="FZ58" s="222" t="s">
        <v>4491</v>
      </c>
      <c r="GA58" s="222">
        <v>1</v>
      </c>
      <c r="GB58" s="222" t="s">
        <v>1799</v>
      </c>
      <c r="GC58" s="222" t="s">
        <v>33</v>
      </c>
      <c r="GD58" s="222">
        <v>2</v>
      </c>
      <c r="GE58" s="222" t="s">
        <v>17</v>
      </c>
      <c r="GF58" s="222" t="s">
        <v>17</v>
      </c>
      <c r="GG58" s="223">
        <v>45609</v>
      </c>
      <c r="GH58" s="221" t="s">
        <v>4497</v>
      </c>
      <c r="GI58" s="224">
        <v>2</v>
      </c>
      <c r="GJ58" s="224" t="s">
        <v>1799</v>
      </c>
      <c r="GK58" s="224" t="s">
        <v>33</v>
      </c>
      <c r="GL58" s="224">
        <v>2</v>
      </c>
      <c r="GM58" s="224" t="s">
        <v>17</v>
      </c>
      <c r="GN58" s="224" t="s">
        <v>17</v>
      </c>
      <c r="GO58" s="214">
        <v>45609</v>
      </c>
      <c r="GP58" s="222" t="s">
        <v>4492</v>
      </c>
      <c r="GQ58" s="222">
        <v>2</v>
      </c>
      <c r="GR58" s="222" t="s">
        <v>1799</v>
      </c>
      <c r="GS58" s="222" t="s">
        <v>33</v>
      </c>
      <c r="GT58" s="222">
        <v>2</v>
      </c>
      <c r="GU58" s="222" t="s">
        <v>17</v>
      </c>
      <c r="GV58" s="222" t="s">
        <v>17</v>
      </c>
      <c r="GW58" s="223">
        <v>45609</v>
      </c>
      <c r="GX58" s="221" t="s">
        <v>4498</v>
      </c>
      <c r="GY58" s="224">
        <v>0</v>
      </c>
      <c r="GZ58" s="224" t="s">
        <v>1799</v>
      </c>
      <c r="HA58" s="224" t="s">
        <v>33</v>
      </c>
      <c r="HB58" s="224">
        <v>2</v>
      </c>
      <c r="HC58" s="224" t="s">
        <v>17</v>
      </c>
      <c r="HD58" s="224" t="s">
        <v>17</v>
      </c>
      <c r="HE58" s="214">
        <v>45609</v>
      </c>
      <c r="HF58" s="222" t="s">
        <v>4490</v>
      </c>
      <c r="HG58" s="222">
        <v>0</v>
      </c>
      <c r="HH58" s="222" t="s">
        <v>1799</v>
      </c>
      <c r="HI58" s="222" t="s">
        <v>33</v>
      </c>
      <c r="HJ58" s="222">
        <v>2</v>
      </c>
      <c r="HK58" s="222" t="s">
        <v>17</v>
      </c>
      <c r="HL58" s="222" t="s">
        <v>17</v>
      </c>
      <c r="HM58" s="223">
        <v>45609</v>
      </c>
      <c r="HN58" s="221" t="s">
        <v>4496</v>
      </c>
      <c r="HO58" s="224">
        <v>1</v>
      </c>
      <c r="HP58" s="224" t="s">
        <v>1799</v>
      </c>
      <c r="HQ58" s="224" t="s">
        <v>33</v>
      </c>
      <c r="HR58" s="224">
        <v>2</v>
      </c>
      <c r="HS58" s="224" t="s">
        <v>17</v>
      </c>
      <c r="HT58" s="224" t="s">
        <v>17</v>
      </c>
      <c r="HU58" s="214">
        <v>45609</v>
      </c>
      <c r="HV58" s="222" t="s">
        <v>4493</v>
      </c>
      <c r="HW58" s="222">
        <v>0</v>
      </c>
      <c r="HX58" s="222" t="s">
        <v>1799</v>
      </c>
      <c r="HY58" s="222" t="s">
        <v>33</v>
      </c>
      <c r="HZ58" s="222">
        <v>2</v>
      </c>
      <c r="IA58" s="222" t="s">
        <v>17</v>
      </c>
      <c r="IB58" s="222" t="s">
        <v>17</v>
      </c>
      <c r="IC58" s="223">
        <v>45609</v>
      </c>
      <c r="ID58" s="221" t="s">
        <v>4495</v>
      </c>
      <c r="IE58" s="224">
        <v>3</v>
      </c>
      <c r="IF58" s="224" t="s">
        <v>1799</v>
      </c>
      <c r="IG58" s="224" t="s">
        <v>33</v>
      </c>
      <c r="IH58" s="224">
        <v>2</v>
      </c>
      <c r="II58" s="224" t="s">
        <v>17</v>
      </c>
      <c r="IJ58" s="224" t="s">
        <v>17</v>
      </c>
      <c r="IK58" s="214">
        <v>45609</v>
      </c>
      <c r="IL58" s="222" t="s">
        <v>4494</v>
      </c>
      <c r="IM58" s="222">
        <v>0</v>
      </c>
      <c r="IN58" s="222" t="s">
        <v>1799</v>
      </c>
      <c r="IO58" s="222" t="s">
        <v>33</v>
      </c>
      <c r="IP58" s="222">
        <v>2</v>
      </c>
      <c r="IQ58" s="222" t="s">
        <v>17</v>
      </c>
      <c r="IR58" s="222" t="s">
        <v>17</v>
      </c>
      <c r="IS58" s="223">
        <v>45609</v>
      </c>
    </row>
    <row r="59" spans="1:253" s="11" customFormat="1" ht="13.25" customHeight="1" x14ac:dyDescent="0.25">
      <c r="A59" s="11" t="s">
        <v>4175</v>
      </c>
      <c r="B59" s="11" t="s">
        <v>10812</v>
      </c>
      <c r="C59" s="11" t="s">
        <v>4176</v>
      </c>
      <c r="D59" s="11" t="s">
        <v>4177</v>
      </c>
      <c r="E59" s="11" t="s">
        <v>10237</v>
      </c>
      <c r="F59" s="11" t="s">
        <v>6025</v>
      </c>
      <c r="G59" s="212">
        <v>59274000</v>
      </c>
      <c r="H59" s="213" t="s">
        <v>6022</v>
      </c>
      <c r="I59" s="213" t="s">
        <v>404</v>
      </c>
      <c r="J59" s="213">
        <v>1</v>
      </c>
      <c r="K59" s="213" t="s">
        <v>6024</v>
      </c>
      <c r="L59" s="213" t="s">
        <v>6023</v>
      </c>
      <c r="M59" s="214">
        <v>45631</v>
      </c>
      <c r="N59" s="221" t="s">
        <v>6028</v>
      </c>
      <c r="O59" s="216">
        <v>93557</v>
      </c>
      <c r="P59" s="216" t="s">
        <v>5919</v>
      </c>
      <c r="Q59" s="216" t="s">
        <v>404</v>
      </c>
      <c r="R59" s="216">
        <v>1</v>
      </c>
      <c r="S59" s="216" t="s">
        <v>6027</v>
      </c>
      <c r="T59" s="216" t="s">
        <v>6026</v>
      </c>
      <c r="U59" s="217">
        <v>45631</v>
      </c>
      <c r="V59" s="221" t="s">
        <v>6030</v>
      </c>
      <c r="W59" s="213">
        <v>13376000</v>
      </c>
      <c r="X59" s="213" t="s">
        <v>5919</v>
      </c>
      <c r="Y59" s="213" t="s">
        <v>404</v>
      </c>
      <c r="Z59" s="213">
        <v>1</v>
      </c>
      <c r="AA59" s="213" t="s">
        <v>6029</v>
      </c>
      <c r="AB59" s="213" t="s">
        <v>6026</v>
      </c>
      <c r="AC59" s="214">
        <v>45631</v>
      </c>
      <c r="AD59" s="221" t="s">
        <v>6033</v>
      </c>
      <c r="AE59" s="218">
        <v>221000</v>
      </c>
      <c r="AF59" s="218" t="s">
        <v>5926</v>
      </c>
      <c r="AG59" s="218" t="s">
        <v>22</v>
      </c>
      <c r="AH59" s="218">
        <v>3</v>
      </c>
      <c r="AI59" s="218" t="s">
        <v>6032</v>
      </c>
      <c r="AJ59" s="218" t="s">
        <v>6031</v>
      </c>
      <c r="AK59" s="219">
        <v>45631</v>
      </c>
      <c r="AL59" s="221" t="s">
        <v>6035</v>
      </c>
      <c r="AM59" s="213">
        <v>221000</v>
      </c>
      <c r="AN59" s="213" t="s">
        <v>5926</v>
      </c>
      <c r="AO59" s="213" t="s">
        <v>404</v>
      </c>
      <c r="AP59" s="213">
        <v>1</v>
      </c>
      <c r="AQ59" s="213" t="s">
        <v>6034</v>
      </c>
      <c r="AR59" s="213" t="s">
        <v>6031</v>
      </c>
      <c r="AS59" s="214">
        <v>45631</v>
      </c>
      <c r="AT59" s="222" t="s">
        <v>6037</v>
      </c>
      <c r="AU59" s="218" t="s">
        <v>17</v>
      </c>
      <c r="AV59" s="218" t="s">
        <v>17</v>
      </c>
      <c r="AW59" s="218" t="s">
        <v>17</v>
      </c>
      <c r="AX59" s="218" t="s">
        <v>17</v>
      </c>
      <c r="AY59" s="218" t="s">
        <v>5453</v>
      </c>
      <c r="AZ59" s="218" t="s">
        <v>17</v>
      </c>
      <c r="BA59" s="219">
        <v>45631</v>
      </c>
      <c r="BB59" s="221" t="s">
        <v>6036</v>
      </c>
      <c r="BC59" s="213" t="s">
        <v>17</v>
      </c>
      <c r="BD59" s="213" t="s">
        <v>17</v>
      </c>
      <c r="BE59" s="213" t="s">
        <v>17</v>
      </c>
      <c r="BF59" s="213" t="s">
        <v>17</v>
      </c>
      <c r="BG59" s="213" t="s">
        <v>5453</v>
      </c>
      <c r="BH59" s="213" t="s">
        <v>17</v>
      </c>
      <c r="BI59" s="214">
        <v>45631</v>
      </c>
      <c r="BJ59" s="222" t="s">
        <v>6039</v>
      </c>
      <c r="BK59" s="222">
        <v>747</v>
      </c>
      <c r="BL59" s="222" t="s">
        <v>5932</v>
      </c>
      <c r="BM59" s="222" t="s">
        <v>723</v>
      </c>
      <c r="BN59" s="222">
        <v>2</v>
      </c>
      <c r="BO59" s="222" t="s">
        <v>6038</v>
      </c>
      <c r="BP59" s="218" t="s">
        <v>5970</v>
      </c>
      <c r="BQ59" s="223">
        <v>45631</v>
      </c>
      <c r="BR59" s="221" t="s">
        <v>6041</v>
      </c>
      <c r="BS59" s="224" t="s">
        <v>17</v>
      </c>
      <c r="BT59" s="224" t="s">
        <v>17</v>
      </c>
      <c r="BU59" s="224" t="s">
        <v>17</v>
      </c>
      <c r="BV59" s="224" t="s">
        <v>17</v>
      </c>
      <c r="BW59" s="224" t="s">
        <v>5453</v>
      </c>
      <c r="BX59" s="224" t="s">
        <v>17</v>
      </c>
      <c r="BY59" s="214">
        <v>45631</v>
      </c>
      <c r="BZ59" s="222" t="s">
        <v>6042</v>
      </c>
      <c r="CA59" s="222" t="s">
        <v>17</v>
      </c>
      <c r="CB59" s="222" t="s">
        <v>17</v>
      </c>
      <c r="CC59" s="222" t="s">
        <v>17</v>
      </c>
      <c r="CD59" s="222" t="s">
        <v>17</v>
      </c>
      <c r="CE59" s="222" t="s">
        <v>5453</v>
      </c>
      <c r="CF59" s="222" t="s">
        <v>17</v>
      </c>
      <c r="CG59" s="223">
        <v>45631</v>
      </c>
      <c r="CH59" s="221" t="s">
        <v>11457</v>
      </c>
      <c r="CI59" s="222" t="e">
        <v>#N/A</v>
      </c>
      <c r="CJ59" s="222" t="e">
        <v>#N/A</v>
      </c>
      <c r="CK59" s="222" t="e">
        <v>#N/A</v>
      </c>
      <c r="CL59" s="222" t="e">
        <v>#N/A</v>
      </c>
      <c r="CM59" s="222" t="e">
        <v>#N/A</v>
      </c>
      <c r="CN59" s="222" t="e">
        <v>#N/A</v>
      </c>
      <c r="CO59" s="225" t="e">
        <v>#N/A</v>
      </c>
      <c r="CP59" s="222" t="s">
        <v>6044</v>
      </c>
      <c r="CQ59" s="224" t="s">
        <v>17</v>
      </c>
      <c r="CR59" s="224" t="s">
        <v>17</v>
      </c>
      <c r="CS59" s="224" t="s">
        <v>17</v>
      </c>
      <c r="CT59" s="224" t="s">
        <v>17</v>
      </c>
      <c r="CU59" s="224" t="s">
        <v>5453</v>
      </c>
      <c r="CV59" s="224" t="s">
        <v>17</v>
      </c>
      <c r="CW59" s="214">
        <v>45631</v>
      </c>
      <c r="CX59" s="222" t="s">
        <v>6046</v>
      </c>
      <c r="CY59" s="218">
        <v>221000</v>
      </c>
      <c r="CZ59" s="218" t="s">
        <v>5926</v>
      </c>
      <c r="DA59" s="218" t="s">
        <v>404</v>
      </c>
      <c r="DB59" s="218">
        <v>1</v>
      </c>
      <c r="DC59" s="218" t="s">
        <v>6050</v>
      </c>
      <c r="DD59" s="218" t="s">
        <v>6031</v>
      </c>
      <c r="DE59" s="220">
        <v>45631</v>
      </c>
      <c r="DF59" s="221" t="s">
        <v>6048</v>
      </c>
      <c r="DG59" s="213">
        <v>13155000</v>
      </c>
      <c r="DH59" s="224" t="s">
        <v>6010</v>
      </c>
      <c r="DI59" s="224" t="s">
        <v>404</v>
      </c>
      <c r="DJ59" s="224">
        <v>1</v>
      </c>
      <c r="DK59" s="224" t="s">
        <v>5941</v>
      </c>
      <c r="DL59" s="224" t="s">
        <v>6047</v>
      </c>
      <c r="DM59" s="214">
        <v>45631</v>
      </c>
      <c r="DN59" s="222" t="s">
        <v>6049</v>
      </c>
      <c r="DO59" s="218">
        <v>0</v>
      </c>
      <c r="DP59" s="222" t="s">
        <v>5926</v>
      </c>
      <c r="DQ59" s="222" t="s">
        <v>404</v>
      </c>
      <c r="DR59" s="222">
        <v>1</v>
      </c>
      <c r="DS59" s="222" t="s">
        <v>5943</v>
      </c>
      <c r="DT59" s="222" t="s">
        <v>6031</v>
      </c>
      <c r="DU59" s="223">
        <v>45631</v>
      </c>
      <c r="DV59" s="221" t="s">
        <v>6051</v>
      </c>
      <c r="DW59" s="213">
        <v>221000</v>
      </c>
      <c r="DX59" s="224" t="s">
        <v>5926</v>
      </c>
      <c r="DY59" s="224" t="s">
        <v>404</v>
      </c>
      <c r="DZ59" s="224">
        <v>1</v>
      </c>
      <c r="EA59" s="224" t="s">
        <v>6050</v>
      </c>
      <c r="EB59" s="224" t="s">
        <v>6031</v>
      </c>
      <c r="EC59" s="214">
        <v>45631</v>
      </c>
      <c r="ED59" s="222" t="s">
        <v>6052</v>
      </c>
      <c r="EE59" s="218" t="s">
        <v>17</v>
      </c>
      <c r="EF59" s="222" t="s">
        <v>5926</v>
      </c>
      <c r="EG59" s="222" t="s">
        <v>22</v>
      </c>
      <c r="EH59" s="222">
        <v>3</v>
      </c>
      <c r="EI59" s="222" t="s">
        <v>5947</v>
      </c>
      <c r="EJ59" s="222" t="s">
        <v>6031</v>
      </c>
      <c r="EK59" s="223">
        <v>45631</v>
      </c>
      <c r="EL59" s="221" t="s">
        <v>6053</v>
      </c>
      <c r="EM59" s="213" t="s">
        <v>17</v>
      </c>
      <c r="EN59" s="224" t="s">
        <v>5926</v>
      </c>
      <c r="EO59" s="224" t="s">
        <v>22</v>
      </c>
      <c r="EP59" s="224">
        <v>3</v>
      </c>
      <c r="EQ59" s="224" t="s">
        <v>5947</v>
      </c>
      <c r="ER59" s="224" t="s">
        <v>6031</v>
      </c>
      <c r="ES59" s="214">
        <v>45631</v>
      </c>
      <c r="ET59" s="222" t="s">
        <v>6040</v>
      </c>
      <c r="EU59" s="222">
        <v>747</v>
      </c>
      <c r="EV59" s="222" t="s">
        <v>5932</v>
      </c>
      <c r="EW59" s="222" t="s">
        <v>723</v>
      </c>
      <c r="EX59" s="222">
        <v>2</v>
      </c>
      <c r="EY59" s="222" t="s">
        <v>6038</v>
      </c>
      <c r="EZ59" s="222" t="s">
        <v>5970</v>
      </c>
      <c r="FA59" s="223">
        <v>45631</v>
      </c>
      <c r="FB59" s="221" t="s">
        <v>6055</v>
      </c>
      <c r="FC59" s="224">
        <v>2</v>
      </c>
      <c r="FD59" s="224" t="s">
        <v>5926</v>
      </c>
      <c r="FE59" s="224" t="s">
        <v>404</v>
      </c>
      <c r="FF59" s="224">
        <v>1</v>
      </c>
      <c r="FG59" s="224" t="s">
        <v>6054</v>
      </c>
      <c r="FH59" s="224" t="s">
        <v>6031</v>
      </c>
      <c r="FI59" s="214">
        <v>45631</v>
      </c>
      <c r="FJ59" s="221" t="s">
        <v>6056</v>
      </c>
      <c r="FK59" s="222" t="s">
        <v>17</v>
      </c>
      <c r="FL59" s="222" t="s">
        <v>17</v>
      </c>
      <c r="FM59" s="222" t="s">
        <v>17</v>
      </c>
      <c r="FN59" s="222" t="s">
        <v>17</v>
      </c>
      <c r="FO59" s="222" t="s">
        <v>5453</v>
      </c>
      <c r="FP59" s="218" t="s">
        <v>17</v>
      </c>
      <c r="FQ59" s="219">
        <v>45631</v>
      </c>
      <c r="FR59" s="221" t="s">
        <v>6057</v>
      </c>
      <c r="FS59" s="224" t="s">
        <v>17</v>
      </c>
      <c r="FT59" s="224" t="s">
        <v>17</v>
      </c>
      <c r="FU59" s="224" t="s">
        <v>17</v>
      </c>
      <c r="FV59" s="224" t="s">
        <v>17</v>
      </c>
      <c r="FW59" s="224" t="s">
        <v>5453</v>
      </c>
      <c r="FX59" s="224" t="s">
        <v>17</v>
      </c>
      <c r="FY59" s="214">
        <v>45631</v>
      </c>
      <c r="FZ59" s="222" t="s">
        <v>4179</v>
      </c>
      <c r="GA59" s="222">
        <v>0</v>
      </c>
      <c r="GB59" s="222" t="s">
        <v>1799</v>
      </c>
      <c r="GC59" s="222" t="s">
        <v>33</v>
      </c>
      <c r="GD59" s="222">
        <v>2</v>
      </c>
      <c r="GE59" s="222" t="s">
        <v>17</v>
      </c>
      <c r="GF59" s="222" t="s">
        <v>17</v>
      </c>
      <c r="GG59" s="223">
        <v>45607</v>
      </c>
      <c r="GH59" s="221" t="s">
        <v>4185</v>
      </c>
      <c r="GI59" s="224">
        <v>1</v>
      </c>
      <c r="GJ59" s="224" t="s">
        <v>1799</v>
      </c>
      <c r="GK59" s="224" t="s">
        <v>33</v>
      </c>
      <c r="GL59" s="224">
        <v>2</v>
      </c>
      <c r="GM59" s="224" t="s">
        <v>17</v>
      </c>
      <c r="GN59" s="224" t="s">
        <v>17</v>
      </c>
      <c r="GO59" s="214">
        <v>45607</v>
      </c>
      <c r="GP59" s="222" t="s">
        <v>4180</v>
      </c>
      <c r="GQ59" s="222">
        <v>1</v>
      </c>
      <c r="GR59" s="222" t="s">
        <v>1799</v>
      </c>
      <c r="GS59" s="222" t="s">
        <v>33</v>
      </c>
      <c r="GT59" s="222">
        <v>2</v>
      </c>
      <c r="GU59" s="222" t="s">
        <v>17</v>
      </c>
      <c r="GV59" s="222" t="s">
        <v>17</v>
      </c>
      <c r="GW59" s="223">
        <v>45607</v>
      </c>
      <c r="GX59" s="221" t="s">
        <v>4186</v>
      </c>
      <c r="GY59" s="224">
        <v>0</v>
      </c>
      <c r="GZ59" s="224" t="s">
        <v>1799</v>
      </c>
      <c r="HA59" s="224" t="s">
        <v>33</v>
      </c>
      <c r="HB59" s="224">
        <v>2</v>
      </c>
      <c r="HC59" s="224" t="s">
        <v>17</v>
      </c>
      <c r="HD59" s="224" t="s">
        <v>17</v>
      </c>
      <c r="HE59" s="214">
        <v>45607</v>
      </c>
      <c r="HF59" s="222" t="s">
        <v>4178</v>
      </c>
      <c r="HG59" s="222">
        <v>0</v>
      </c>
      <c r="HH59" s="222" t="s">
        <v>1799</v>
      </c>
      <c r="HI59" s="222" t="s">
        <v>33</v>
      </c>
      <c r="HJ59" s="222">
        <v>2</v>
      </c>
      <c r="HK59" s="222" t="s">
        <v>17</v>
      </c>
      <c r="HL59" s="222" t="s">
        <v>17</v>
      </c>
      <c r="HM59" s="223">
        <v>45607</v>
      </c>
      <c r="HN59" s="221" t="s">
        <v>4184</v>
      </c>
      <c r="HO59" s="224">
        <v>1</v>
      </c>
      <c r="HP59" s="224" t="s">
        <v>1799</v>
      </c>
      <c r="HQ59" s="224" t="s">
        <v>33</v>
      </c>
      <c r="HR59" s="224">
        <v>2</v>
      </c>
      <c r="HS59" s="224" t="s">
        <v>17</v>
      </c>
      <c r="HT59" s="224" t="s">
        <v>17</v>
      </c>
      <c r="HU59" s="214">
        <v>45607</v>
      </c>
      <c r="HV59" s="222" t="s">
        <v>4181</v>
      </c>
      <c r="HW59" s="222">
        <v>0</v>
      </c>
      <c r="HX59" s="222" t="s">
        <v>1799</v>
      </c>
      <c r="HY59" s="222" t="s">
        <v>33</v>
      </c>
      <c r="HZ59" s="222">
        <v>2</v>
      </c>
      <c r="IA59" s="222" t="s">
        <v>17</v>
      </c>
      <c r="IB59" s="222" t="s">
        <v>17</v>
      </c>
      <c r="IC59" s="223">
        <v>45607</v>
      </c>
      <c r="ID59" s="221" t="s">
        <v>4183</v>
      </c>
      <c r="IE59" s="224">
        <v>0</v>
      </c>
      <c r="IF59" s="224" t="s">
        <v>1799</v>
      </c>
      <c r="IG59" s="224" t="s">
        <v>33</v>
      </c>
      <c r="IH59" s="224">
        <v>2</v>
      </c>
      <c r="II59" s="224" t="s">
        <v>17</v>
      </c>
      <c r="IJ59" s="224" t="s">
        <v>17</v>
      </c>
      <c r="IK59" s="214">
        <v>45607</v>
      </c>
      <c r="IL59" s="222" t="s">
        <v>4182</v>
      </c>
      <c r="IM59" s="222">
        <v>1</v>
      </c>
      <c r="IN59" s="222" t="s">
        <v>1799</v>
      </c>
      <c r="IO59" s="222" t="s">
        <v>33</v>
      </c>
      <c r="IP59" s="222">
        <v>2</v>
      </c>
      <c r="IQ59" s="222" t="s">
        <v>17</v>
      </c>
      <c r="IR59" s="222" t="s">
        <v>17</v>
      </c>
      <c r="IS59" s="223">
        <v>45607</v>
      </c>
    </row>
    <row r="60" spans="1:253" s="11" customFormat="1" ht="13.25" customHeight="1" x14ac:dyDescent="0.25">
      <c r="A60" s="11" t="s">
        <v>82</v>
      </c>
      <c r="B60" s="11" t="s">
        <v>10812</v>
      </c>
      <c r="C60" s="11" t="s">
        <v>83</v>
      </c>
      <c r="D60" s="11" t="s">
        <v>84</v>
      </c>
      <c r="E60" s="11" t="s">
        <v>10242</v>
      </c>
      <c r="F60" s="11" t="s">
        <v>8290</v>
      </c>
      <c r="G60" s="212">
        <v>11721000</v>
      </c>
      <c r="H60" s="213" t="s">
        <v>8287</v>
      </c>
      <c r="I60" s="213" t="s">
        <v>404</v>
      </c>
      <c r="J60" s="213">
        <v>1</v>
      </c>
      <c r="K60" s="213" t="s">
        <v>8289</v>
      </c>
      <c r="L60" s="213" t="s">
        <v>8288</v>
      </c>
      <c r="M60" s="214">
        <v>45650</v>
      </c>
      <c r="N60" s="221" t="s">
        <v>8294</v>
      </c>
      <c r="O60" s="216">
        <v>40463</v>
      </c>
      <c r="P60" s="216" t="s">
        <v>8291</v>
      </c>
      <c r="Q60" s="216" t="s">
        <v>723</v>
      </c>
      <c r="R60" s="216">
        <v>2</v>
      </c>
      <c r="S60" s="216" t="s">
        <v>8293</v>
      </c>
      <c r="T60" s="216" t="s">
        <v>8292</v>
      </c>
      <c r="U60" s="217">
        <v>45650</v>
      </c>
      <c r="V60" s="221" t="s">
        <v>8297</v>
      </c>
      <c r="W60" s="213">
        <v>9280000</v>
      </c>
      <c r="X60" s="213" t="s">
        <v>8295</v>
      </c>
      <c r="Y60" s="213" t="s">
        <v>723</v>
      </c>
      <c r="Z60" s="213">
        <v>2</v>
      </c>
      <c r="AA60" s="213" t="s">
        <v>8296</v>
      </c>
      <c r="AB60" s="213" t="s">
        <v>8292</v>
      </c>
      <c r="AC60" s="214">
        <v>45650</v>
      </c>
      <c r="AD60" s="221" t="s">
        <v>8301</v>
      </c>
      <c r="AE60" s="218">
        <v>1840000</v>
      </c>
      <c r="AF60" s="218" t="s">
        <v>8298</v>
      </c>
      <c r="AG60" s="218" t="s">
        <v>22</v>
      </c>
      <c r="AH60" s="218">
        <v>3</v>
      </c>
      <c r="AI60" s="218" t="s">
        <v>8300</v>
      </c>
      <c r="AJ60" s="218" t="s">
        <v>8299</v>
      </c>
      <c r="AK60" s="219">
        <v>45650</v>
      </c>
      <c r="AL60" s="221" t="s">
        <v>8305</v>
      </c>
      <c r="AM60" s="213">
        <v>1320000</v>
      </c>
      <c r="AN60" s="213" t="s">
        <v>8302</v>
      </c>
      <c r="AO60" s="213" t="s">
        <v>22</v>
      </c>
      <c r="AP60" s="213">
        <v>3</v>
      </c>
      <c r="AQ60" s="213" t="s">
        <v>8304</v>
      </c>
      <c r="AR60" s="213" t="s">
        <v>8303</v>
      </c>
      <c r="AS60" s="214">
        <v>45650</v>
      </c>
      <c r="AT60" s="222" t="s">
        <v>581</v>
      </c>
      <c r="AU60" s="218" t="s">
        <v>17</v>
      </c>
      <c r="AV60" s="218" t="s">
        <v>578</v>
      </c>
      <c r="AW60" s="218" t="s">
        <v>17</v>
      </c>
      <c r="AX60" s="218" t="s">
        <v>17</v>
      </c>
      <c r="AY60" s="218" t="s">
        <v>580</v>
      </c>
      <c r="AZ60" s="218" t="s">
        <v>579</v>
      </c>
      <c r="BA60" s="219">
        <v>44102</v>
      </c>
      <c r="BB60" s="221" t="s">
        <v>509</v>
      </c>
      <c r="BC60" s="213" t="s">
        <v>17</v>
      </c>
      <c r="BD60" s="213" t="s">
        <v>17</v>
      </c>
      <c r="BE60" s="213" t="s">
        <v>17</v>
      </c>
      <c r="BF60" s="213" t="s">
        <v>17</v>
      </c>
      <c r="BG60" s="213" t="s">
        <v>85</v>
      </c>
      <c r="BH60" s="213" t="s">
        <v>17</v>
      </c>
      <c r="BI60" s="214">
        <v>43950</v>
      </c>
      <c r="BJ60" s="222" t="s">
        <v>8319</v>
      </c>
      <c r="BK60" s="222">
        <v>0</v>
      </c>
      <c r="BL60" s="222" t="s">
        <v>7328</v>
      </c>
      <c r="BM60" s="222" t="s">
        <v>723</v>
      </c>
      <c r="BN60" s="222">
        <v>2</v>
      </c>
      <c r="BO60" s="222" t="s">
        <v>8318</v>
      </c>
      <c r="BP60" s="218" t="s">
        <v>579</v>
      </c>
      <c r="BQ60" s="223">
        <v>45650</v>
      </c>
      <c r="BR60" s="221" t="s">
        <v>506</v>
      </c>
      <c r="BS60" s="224" t="s">
        <v>17</v>
      </c>
      <c r="BT60" s="224" t="s">
        <v>17</v>
      </c>
      <c r="BU60" s="224" t="s">
        <v>17</v>
      </c>
      <c r="BV60" s="224" t="s">
        <v>17</v>
      </c>
      <c r="BW60" s="224" t="s">
        <v>505</v>
      </c>
      <c r="BX60" s="224" t="s">
        <v>17</v>
      </c>
      <c r="BY60" s="214">
        <v>43950</v>
      </c>
      <c r="BZ60" s="222" t="s">
        <v>508</v>
      </c>
      <c r="CA60" s="222" t="s">
        <v>17</v>
      </c>
      <c r="CB60" s="222" t="s">
        <v>17</v>
      </c>
      <c r="CC60" s="222" t="s">
        <v>17</v>
      </c>
      <c r="CD60" s="222" t="s">
        <v>17</v>
      </c>
      <c r="CE60" s="222" t="s">
        <v>507</v>
      </c>
      <c r="CF60" s="222" t="s">
        <v>17</v>
      </c>
      <c r="CG60" s="223">
        <v>43950</v>
      </c>
      <c r="CH60" s="221" t="s">
        <v>11458</v>
      </c>
      <c r="CI60" s="222" t="e">
        <v>#N/A</v>
      </c>
      <c r="CJ60" s="222" t="e">
        <v>#N/A</v>
      </c>
      <c r="CK60" s="222" t="e">
        <v>#N/A</v>
      </c>
      <c r="CL60" s="222" t="e">
        <v>#N/A</v>
      </c>
      <c r="CM60" s="222" t="e">
        <v>#N/A</v>
      </c>
      <c r="CN60" s="222" t="e">
        <v>#N/A</v>
      </c>
      <c r="CO60" s="225" t="e">
        <v>#N/A</v>
      </c>
      <c r="CP60" s="222" t="s">
        <v>563</v>
      </c>
      <c r="CQ60" s="224" t="s">
        <v>17</v>
      </c>
      <c r="CR60" s="224" t="s">
        <v>560</v>
      </c>
      <c r="CS60" s="224" t="s">
        <v>17</v>
      </c>
      <c r="CT60" s="224" t="s">
        <v>17</v>
      </c>
      <c r="CU60" s="224" t="s">
        <v>562</v>
      </c>
      <c r="CV60" s="224" t="s">
        <v>561</v>
      </c>
      <c r="CW60" s="214">
        <v>44015</v>
      </c>
      <c r="CX60" s="222" t="s">
        <v>8309</v>
      </c>
      <c r="CY60" s="218">
        <v>1351000</v>
      </c>
      <c r="CZ60" s="218" t="s">
        <v>8306</v>
      </c>
      <c r="DA60" s="218" t="s">
        <v>22</v>
      </c>
      <c r="DB60" s="218">
        <v>3</v>
      </c>
      <c r="DC60" s="218" t="s">
        <v>8314</v>
      </c>
      <c r="DD60" s="218" t="s">
        <v>8307</v>
      </c>
      <c r="DE60" s="220">
        <v>45650</v>
      </c>
      <c r="DF60" s="221" t="s">
        <v>8312</v>
      </c>
      <c r="DG60" s="213">
        <v>7440000</v>
      </c>
      <c r="DH60" s="224" t="s">
        <v>8310</v>
      </c>
      <c r="DI60" s="224" t="s">
        <v>22</v>
      </c>
      <c r="DJ60" s="224">
        <v>3</v>
      </c>
      <c r="DK60" s="224" t="s">
        <v>5941</v>
      </c>
      <c r="DL60" s="224" t="s">
        <v>8311</v>
      </c>
      <c r="DM60" s="214">
        <v>45650</v>
      </c>
      <c r="DN60" s="222" t="s">
        <v>8313</v>
      </c>
      <c r="DO60" s="218">
        <v>488000</v>
      </c>
      <c r="DP60" s="222" t="s">
        <v>8306</v>
      </c>
      <c r="DQ60" s="222" t="s">
        <v>22</v>
      </c>
      <c r="DR60" s="222">
        <v>3</v>
      </c>
      <c r="DS60" s="222" t="s">
        <v>8210</v>
      </c>
      <c r="DT60" s="222" t="s">
        <v>8307</v>
      </c>
      <c r="DU60" s="223">
        <v>45650</v>
      </c>
      <c r="DV60" s="221" t="s">
        <v>8315</v>
      </c>
      <c r="DW60" s="213">
        <v>1325000</v>
      </c>
      <c r="DX60" s="224" t="s">
        <v>8306</v>
      </c>
      <c r="DY60" s="224" t="s">
        <v>22</v>
      </c>
      <c r="DZ60" s="224">
        <v>3</v>
      </c>
      <c r="EA60" s="224" t="s">
        <v>8314</v>
      </c>
      <c r="EB60" s="224" t="s">
        <v>8307</v>
      </c>
      <c r="EC60" s="214">
        <v>45650</v>
      </c>
      <c r="ED60" s="222" t="s">
        <v>8316</v>
      </c>
      <c r="EE60" s="218">
        <v>26000</v>
      </c>
      <c r="EF60" s="222" t="s">
        <v>8306</v>
      </c>
      <c r="EG60" s="222" t="s">
        <v>22</v>
      </c>
      <c r="EH60" s="222">
        <v>3</v>
      </c>
      <c r="EI60" s="222" t="s">
        <v>8314</v>
      </c>
      <c r="EJ60" s="222" t="s">
        <v>8307</v>
      </c>
      <c r="EK60" s="223">
        <v>45650</v>
      </c>
      <c r="EL60" s="221" t="s">
        <v>8317</v>
      </c>
      <c r="EM60" s="213">
        <v>0</v>
      </c>
      <c r="EN60" s="224" t="s">
        <v>8306</v>
      </c>
      <c r="EO60" s="224" t="s">
        <v>22</v>
      </c>
      <c r="EP60" s="224">
        <v>3</v>
      </c>
      <c r="EQ60" s="224" t="s">
        <v>8314</v>
      </c>
      <c r="ER60" s="224" t="s">
        <v>8307</v>
      </c>
      <c r="ES60" s="214">
        <v>45650</v>
      </c>
      <c r="ET60" s="222" t="s">
        <v>8321</v>
      </c>
      <c r="EU60" s="222">
        <v>0</v>
      </c>
      <c r="EV60" s="222" t="s">
        <v>7328</v>
      </c>
      <c r="EW60" s="222" t="s">
        <v>723</v>
      </c>
      <c r="EX60" s="222">
        <v>2</v>
      </c>
      <c r="EY60" s="222" t="s">
        <v>8320</v>
      </c>
      <c r="EZ60" s="222" t="s">
        <v>579</v>
      </c>
      <c r="FA60" s="223">
        <v>45650</v>
      </c>
      <c r="FB60" s="221" t="s">
        <v>8322</v>
      </c>
      <c r="FC60" s="224">
        <v>2</v>
      </c>
      <c r="FD60" s="224" t="s">
        <v>8298</v>
      </c>
      <c r="FE60" s="224" t="s">
        <v>723</v>
      </c>
      <c r="FF60" s="224">
        <v>2</v>
      </c>
      <c r="FG60" s="224" t="s">
        <v>8285</v>
      </c>
      <c r="FH60" s="224" t="s">
        <v>8299</v>
      </c>
      <c r="FI60" s="214">
        <v>45650</v>
      </c>
      <c r="FJ60" s="221" t="s">
        <v>86</v>
      </c>
      <c r="FK60" s="222" t="s">
        <v>17</v>
      </c>
      <c r="FL60" s="222">
        <v>0</v>
      </c>
      <c r="FM60" s="222" t="s">
        <v>17</v>
      </c>
      <c r="FN60" s="222" t="s">
        <v>17</v>
      </c>
      <c r="FO60" s="222" t="s">
        <v>85</v>
      </c>
      <c r="FP60" s="218">
        <v>0</v>
      </c>
      <c r="FQ60" s="219">
        <v>43503</v>
      </c>
      <c r="FR60" s="221" t="s">
        <v>87</v>
      </c>
      <c r="FS60" s="224" t="s">
        <v>17</v>
      </c>
      <c r="FT60" s="224">
        <v>0</v>
      </c>
      <c r="FU60" s="224" t="s">
        <v>17</v>
      </c>
      <c r="FV60" s="224" t="s">
        <v>17</v>
      </c>
      <c r="FW60" s="224" t="s">
        <v>85</v>
      </c>
      <c r="FX60" s="224">
        <v>0</v>
      </c>
      <c r="FY60" s="214">
        <v>43503</v>
      </c>
      <c r="FZ60" s="222" t="s">
        <v>4237</v>
      </c>
      <c r="GA60" s="222">
        <v>0</v>
      </c>
      <c r="GB60" s="222" t="s">
        <v>1799</v>
      </c>
      <c r="GC60" s="222" t="s">
        <v>33</v>
      </c>
      <c r="GD60" s="222">
        <v>2</v>
      </c>
      <c r="GE60" s="222" t="s">
        <v>17</v>
      </c>
      <c r="GF60" s="222" t="s">
        <v>17</v>
      </c>
      <c r="GG60" s="223">
        <v>45608</v>
      </c>
      <c r="GH60" s="221" t="s">
        <v>4243</v>
      </c>
      <c r="GI60" s="224">
        <v>0</v>
      </c>
      <c r="GJ60" s="224" t="s">
        <v>1799</v>
      </c>
      <c r="GK60" s="224" t="s">
        <v>33</v>
      </c>
      <c r="GL60" s="224">
        <v>2</v>
      </c>
      <c r="GM60" s="224" t="s">
        <v>17</v>
      </c>
      <c r="GN60" s="224" t="s">
        <v>17</v>
      </c>
      <c r="GO60" s="214">
        <v>45608</v>
      </c>
      <c r="GP60" s="222" t="s">
        <v>4238</v>
      </c>
      <c r="GQ60" s="222">
        <v>0</v>
      </c>
      <c r="GR60" s="222" t="s">
        <v>1799</v>
      </c>
      <c r="GS60" s="222" t="s">
        <v>33</v>
      </c>
      <c r="GT60" s="222">
        <v>2</v>
      </c>
      <c r="GU60" s="222" t="s">
        <v>17</v>
      </c>
      <c r="GV60" s="222" t="s">
        <v>17</v>
      </c>
      <c r="GW60" s="223">
        <v>45608</v>
      </c>
      <c r="GX60" s="221" t="s">
        <v>4244</v>
      </c>
      <c r="GY60" s="224">
        <v>0</v>
      </c>
      <c r="GZ60" s="224" t="s">
        <v>1799</v>
      </c>
      <c r="HA60" s="224" t="s">
        <v>33</v>
      </c>
      <c r="HB60" s="224">
        <v>2</v>
      </c>
      <c r="HC60" s="224" t="s">
        <v>17</v>
      </c>
      <c r="HD60" s="224" t="s">
        <v>17</v>
      </c>
      <c r="HE60" s="214">
        <v>45608</v>
      </c>
      <c r="HF60" s="222" t="s">
        <v>4236</v>
      </c>
      <c r="HG60" s="222">
        <v>0</v>
      </c>
      <c r="HH60" s="222" t="s">
        <v>1799</v>
      </c>
      <c r="HI60" s="222" t="s">
        <v>33</v>
      </c>
      <c r="HJ60" s="222">
        <v>2</v>
      </c>
      <c r="HK60" s="222" t="s">
        <v>17</v>
      </c>
      <c r="HL60" s="222" t="s">
        <v>17</v>
      </c>
      <c r="HM60" s="223">
        <v>45608</v>
      </c>
      <c r="HN60" s="221" t="s">
        <v>4242</v>
      </c>
      <c r="HO60" s="224">
        <v>2</v>
      </c>
      <c r="HP60" s="224" t="s">
        <v>1799</v>
      </c>
      <c r="HQ60" s="224" t="s">
        <v>33</v>
      </c>
      <c r="HR60" s="224">
        <v>2</v>
      </c>
      <c r="HS60" s="224" t="s">
        <v>17</v>
      </c>
      <c r="HT60" s="224" t="s">
        <v>17</v>
      </c>
      <c r="HU60" s="214">
        <v>45608</v>
      </c>
      <c r="HV60" s="222" t="s">
        <v>4239</v>
      </c>
      <c r="HW60" s="222">
        <v>0</v>
      </c>
      <c r="HX60" s="222" t="s">
        <v>1799</v>
      </c>
      <c r="HY60" s="222" t="s">
        <v>33</v>
      </c>
      <c r="HZ60" s="222">
        <v>2</v>
      </c>
      <c r="IA60" s="222" t="s">
        <v>17</v>
      </c>
      <c r="IB60" s="222" t="s">
        <v>17</v>
      </c>
      <c r="IC60" s="223">
        <v>45608</v>
      </c>
      <c r="ID60" s="221" t="s">
        <v>4241</v>
      </c>
      <c r="IE60" s="224">
        <v>2</v>
      </c>
      <c r="IF60" s="224" t="s">
        <v>1799</v>
      </c>
      <c r="IG60" s="224" t="s">
        <v>33</v>
      </c>
      <c r="IH60" s="224">
        <v>2</v>
      </c>
      <c r="II60" s="224" t="s">
        <v>17</v>
      </c>
      <c r="IJ60" s="224" t="s">
        <v>17</v>
      </c>
      <c r="IK60" s="214">
        <v>45608</v>
      </c>
      <c r="IL60" s="222" t="s">
        <v>4240</v>
      </c>
      <c r="IM60" s="222">
        <v>0</v>
      </c>
      <c r="IN60" s="222" t="s">
        <v>1799</v>
      </c>
      <c r="IO60" s="222" t="s">
        <v>33</v>
      </c>
      <c r="IP60" s="222">
        <v>2</v>
      </c>
      <c r="IQ60" s="222" t="s">
        <v>17</v>
      </c>
      <c r="IR60" s="222" t="s">
        <v>17</v>
      </c>
      <c r="IS60" s="223">
        <v>45608</v>
      </c>
    </row>
    <row r="61" spans="1:253" s="11" customFormat="1" ht="13.25" customHeight="1" x14ac:dyDescent="0.25">
      <c r="A61" s="11" t="s">
        <v>626</v>
      </c>
      <c r="B61" s="11" t="s">
        <v>10938</v>
      </c>
      <c r="C61" s="11" t="s">
        <v>627</v>
      </c>
      <c r="D61" s="11" t="s">
        <v>205</v>
      </c>
      <c r="E61" s="11" t="s">
        <v>10247</v>
      </c>
      <c r="F61" s="11" t="s">
        <v>7499</v>
      </c>
      <c r="G61" s="212">
        <v>57679000</v>
      </c>
      <c r="H61" s="213" t="s">
        <v>7497</v>
      </c>
      <c r="I61" s="213" t="s">
        <v>723</v>
      </c>
      <c r="J61" s="213">
        <v>2</v>
      </c>
      <c r="K61" s="213" t="s">
        <v>7498</v>
      </c>
      <c r="L61" s="213" t="s">
        <v>7412</v>
      </c>
      <c r="M61" s="214">
        <v>45645</v>
      </c>
      <c r="N61" s="221" t="s">
        <v>7503</v>
      </c>
      <c r="O61" s="216">
        <v>543630</v>
      </c>
      <c r="P61" s="216" t="s">
        <v>7500</v>
      </c>
      <c r="Q61" s="216" t="s">
        <v>404</v>
      </c>
      <c r="R61" s="216">
        <v>1</v>
      </c>
      <c r="S61" s="216" t="s">
        <v>7502</v>
      </c>
      <c r="T61" s="216" t="s">
        <v>7501</v>
      </c>
      <c r="U61" s="217">
        <v>45645</v>
      </c>
      <c r="V61" s="221" t="s">
        <v>7505</v>
      </c>
      <c r="W61" s="213">
        <v>30180000</v>
      </c>
      <c r="X61" s="213" t="s">
        <v>7451</v>
      </c>
      <c r="Y61" s="213" t="s">
        <v>22</v>
      </c>
      <c r="Z61" s="213">
        <v>3</v>
      </c>
      <c r="AA61" s="213" t="s">
        <v>7504</v>
      </c>
      <c r="AB61" s="213" t="s">
        <v>7452</v>
      </c>
      <c r="AC61" s="214">
        <v>45645</v>
      </c>
      <c r="AD61" s="221" t="s">
        <v>7508</v>
      </c>
      <c r="AE61" s="218">
        <v>29621000</v>
      </c>
      <c r="AF61" s="218" t="s">
        <v>7506</v>
      </c>
      <c r="AG61" s="218" t="s">
        <v>22</v>
      </c>
      <c r="AH61" s="218">
        <v>3</v>
      </c>
      <c r="AI61" s="218" t="s">
        <v>7507</v>
      </c>
      <c r="AJ61" s="218" t="s">
        <v>7452</v>
      </c>
      <c r="AK61" s="219">
        <v>45645</v>
      </c>
      <c r="AL61" s="221" t="s">
        <v>7512</v>
      </c>
      <c r="AM61" s="213">
        <v>824000</v>
      </c>
      <c r="AN61" s="213" t="s">
        <v>7509</v>
      </c>
      <c r="AO61" s="213" t="s">
        <v>22</v>
      </c>
      <c r="AP61" s="213">
        <v>3</v>
      </c>
      <c r="AQ61" s="213" t="s">
        <v>7511</v>
      </c>
      <c r="AR61" s="213" t="s">
        <v>7510</v>
      </c>
      <c r="AS61" s="214">
        <v>45645</v>
      </c>
      <c r="AT61" s="222" t="s">
        <v>7514</v>
      </c>
      <c r="AU61" s="218" t="s">
        <v>17</v>
      </c>
      <c r="AV61" s="218" t="s">
        <v>17</v>
      </c>
      <c r="AW61" s="218" t="s">
        <v>17</v>
      </c>
      <c r="AX61" s="218" t="s">
        <v>17</v>
      </c>
      <c r="AY61" s="218" t="s">
        <v>7513</v>
      </c>
      <c r="AZ61" s="218" t="s">
        <v>17</v>
      </c>
      <c r="BA61" s="219">
        <v>45645</v>
      </c>
      <c r="BB61" s="221" t="s">
        <v>7537</v>
      </c>
      <c r="BC61" s="213">
        <v>873114</v>
      </c>
      <c r="BD61" s="213" t="s">
        <v>7489</v>
      </c>
      <c r="BE61" s="213" t="s">
        <v>723</v>
      </c>
      <c r="BF61" s="213">
        <v>2</v>
      </c>
      <c r="BG61" s="213" t="s">
        <v>7536</v>
      </c>
      <c r="BH61" s="213" t="s">
        <v>7490</v>
      </c>
      <c r="BI61" s="214">
        <v>45645</v>
      </c>
      <c r="BJ61" s="222" t="s">
        <v>1216</v>
      </c>
      <c r="BK61" s="222">
        <v>664</v>
      </c>
      <c r="BL61" s="222" t="s">
        <v>1213</v>
      </c>
      <c r="BM61" s="222" t="s">
        <v>22</v>
      </c>
      <c r="BN61" s="222">
        <v>3</v>
      </c>
      <c r="BO61" s="222" t="s">
        <v>1215</v>
      </c>
      <c r="BP61" s="218" t="s">
        <v>1214</v>
      </c>
      <c r="BQ61" s="223">
        <v>45321</v>
      </c>
      <c r="BR61" s="221" t="s">
        <v>629</v>
      </c>
      <c r="BS61" s="224">
        <v>0</v>
      </c>
      <c r="BT61" s="224" t="s">
        <v>17</v>
      </c>
      <c r="BU61" s="224" t="s">
        <v>17</v>
      </c>
      <c r="BV61" s="224" t="s">
        <v>17</v>
      </c>
      <c r="BW61" s="224" t="s">
        <v>628</v>
      </c>
      <c r="BX61" s="224" t="s">
        <v>17</v>
      </c>
      <c r="BY61" s="214">
        <v>44456</v>
      </c>
      <c r="BZ61" s="222" t="s">
        <v>630</v>
      </c>
      <c r="CA61" s="222">
        <v>0</v>
      </c>
      <c r="CB61" s="222" t="s">
        <v>17</v>
      </c>
      <c r="CC61" s="222" t="s">
        <v>17</v>
      </c>
      <c r="CD61" s="222" t="s">
        <v>17</v>
      </c>
      <c r="CE61" s="222" t="s">
        <v>628</v>
      </c>
      <c r="CF61" s="222" t="s">
        <v>17</v>
      </c>
      <c r="CG61" s="223">
        <v>44456</v>
      </c>
      <c r="CH61" s="221" t="s">
        <v>11459</v>
      </c>
      <c r="CI61" s="222" t="e">
        <v>#N/A</v>
      </c>
      <c r="CJ61" s="222" t="e">
        <v>#N/A</v>
      </c>
      <c r="CK61" s="222" t="e">
        <v>#N/A</v>
      </c>
      <c r="CL61" s="222" t="e">
        <v>#N/A</v>
      </c>
      <c r="CM61" s="222" t="e">
        <v>#N/A</v>
      </c>
      <c r="CN61" s="222" t="e">
        <v>#N/A</v>
      </c>
      <c r="CO61" s="225" t="e">
        <v>#N/A</v>
      </c>
      <c r="CP61" s="222" t="s">
        <v>633</v>
      </c>
      <c r="CQ61" s="224">
        <v>0</v>
      </c>
      <c r="CR61" s="224" t="s">
        <v>17</v>
      </c>
      <c r="CS61" s="224" t="s">
        <v>17</v>
      </c>
      <c r="CT61" s="224" t="s">
        <v>17</v>
      </c>
      <c r="CU61" s="224" t="s">
        <v>628</v>
      </c>
      <c r="CV61" s="224" t="s">
        <v>17</v>
      </c>
      <c r="CW61" s="214">
        <v>44456</v>
      </c>
      <c r="CX61" s="222" t="s">
        <v>7522</v>
      </c>
      <c r="CY61" s="218">
        <v>2553000</v>
      </c>
      <c r="CZ61" s="218" t="s">
        <v>7527</v>
      </c>
      <c r="DA61" s="218" t="s">
        <v>22</v>
      </c>
      <c r="DB61" s="218">
        <v>3</v>
      </c>
      <c r="DC61" s="218" t="s">
        <v>7528</v>
      </c>
      <c r="DD61" s="218" t="s">
        <v>7520</v>
      </c>
      <c r="DE61" s="220">
        <v>45645</v>
      </c>
      <c r="DF61" s="221" t="s">
        <v>7524</v>
      </c>
      <c r="DG61" s="213">
        <v>559000</v>
      </c>
      <c r="DH61" s="224" t="s">
        <v>7451</v>
      </c>
      <c r="DI61" s="224" t="s">
        <v>22</v>
      </c>
      <c r="DJ61" s="224">
        <v>3</v>
      </c>
      <c r="DK61" s="224" t="s">
        <v>7523</v>
      </c>
      <c r="DL61" s="224" t="s">
        <v>7452</v>
      </c>
      <c r="DM61" s="214">
        <v>45645</v>
      </c>
      <c r="DN61" s="222" t="s">
        <v>7526</v>
      </c>
      <c r="DO61" s="218">
        <v>27069000</v>
      </c>
      <c r="DP61" s="222" t="s">
        <v>7451</v>
      </c>
      <c r="DQ61" s="222" t="s">
        <v>22</v>
      </c>
      <c r="DR61" s="222">
        <v>3</v>
      </c>
      <c r="DS61" s="222" t="s">
        <v>7525</v>
      </c>
      <c r="DT61" s="222" t="s">
        <v>7452</v>
      </c>
      <c r="DU61" s="223">
        <v>45645</v>
      </c>
      <c r="DV61" s="221" t="s">
        <v>7529</v>
      </c>
      <c r="DW61" s="213">
        <v>2455000</v>
      </c>
      <c r="DX61" s="224" t="s">
        <v>7527</v>
      </c>
      <c r="DY61" s="224" t="s">
        <v>22</v>
      </c>
      <c r="DZ61" s="224">
        <v>3</v>
      </c>
      <c r="EA61" s="224" t="s">
        <v>7528</v>
      </c>
      <c r="EB61" s="224" t="s">
        <v>7520</v>
      </c>
      <c r="EC61" s="214">
        <v>45645</v>
      </c>
      <c r="ED61" s="222" t="s">
        <v>7531</v>
      </c>
      <c r="EE61" s="218">
        <v>98000</v>
      </c>
      <c r="EF61" s="222" t="s">
        <v>7469</v>
      </c>
      <c r="EG61" s="222" t="s">
        <v>723</v>
      </c>
      <c r="EH61" s="222">
        <v>2</v>
      </c>
      <c r="EI61" s="222" t="s">
        <v>7530</v>
      </c>
      <c r="EJ61" s="222" t="s">
        <v>7470</v>
      </c>
      <c r="EK61" s="223">
        <v>45645</v>
      </c>
      <c r="EL61" s="221" t="s">
        <v>7533</v>
      </c>
      <c r="EM61" s="213">
        <v>0</v>
      </c>
      <c r="EN61" s="224" t="s">
        <v>7469</v>
      </c>
      <c r="EO61" s="224" t="s">
        <v>723</v>
      </c>
      <c r="EP61" s="224">
        <v>2</v>
      </c>
      <c r="EQ61" s="224" t="s">
        <v>7532</v>
      </c>
      <c r="ER61" s="224" t="s">
        <v>7470</v>
      </c>
      <c r="ES61" s="214">
        <v>45645</v>
      </c>
      <c r="ET61" s="222" t="s">
        <v>7518</v>
      </c>
      <c r="EU61" s="222">
        <v>452</v>
      </c>
      <c r="EV61" s="222" t="s">
        <v>7515</v>
      </c>
      <c r="EW61" s="222" t="s">
        <v>22</v>
      </c>
      <c r="EX61" s="222">
        <v>3</v>
      </c>
      <c r="EY61" s="222" t="s">
        <v>7517</v>
      </c>
      <c r="EZ61" s="222" t="s">
        <v>7516</v>
      </c>
      <c r="FA61" s="223">
        <v>45645</v>
      </c>
      <c r="FB61" s="221" t="s">
        <v>7535</v>
      </c>
      <c r="FC61" s="224">
        <v>3</v>
      </c>
      <c r="FD61" s="224" t="s">
        <v>7483</v>
      </c>
      <c r="FE61" s="224" t="s">
        <v>723</v>
      </c>
      <c r="FF61" s="224">
        <v>2</v>
      </c>
      <c r="FG61" s="224" t="s">
        <v>7534</v>
      </c>
      <c r="FH61" s="224" t="s">
        <v>7484</v>
      </c>
      <c r="FI61" s="214">
        <v>45645</v>
      </c>
      <c r="FJ61" s="221" t="s">
        <v>634</v>
      </c>
      <c r="FK61" s="222">
        <v>0</v>
      </c>
      <c r="FL61" s="222" t="s">
        <v>17</v>
      </c>
      <c r="FM61" s="222" t="s">
        <v>17</v>
      </c>
      <c r="FN61" s="222" t="s">
        <v>17</v>
      </c>
      <c r="FO61" s="222" t="s">
        <v>628</v>
      </c>
      <c r="FP61" s="218" t="s">
        <v>17</v>
      </c>
      <c r="FQ61" s="219">
        <v>44456</v>
      </c>
      <c r="FR61" s="221" t="s">
        <v>635</v>
      </c>
      <c r="FS61" s="224">
        <v>0</v>
      </c>
      <c r="FT61" s="224" t="s">
        <v>17</v>
      </c>
      <c r="FU61" s="224" t="s">
        <v>17</v>
      </c>
      <c r="FV61" s="224" t="s">
        <v>17</v>
      </c>
      <c r="FW61" s="224" t="s">
        <v>628</v>
      </c>
      <c r="FX61" s="224" t="s">
        <v>17</v>
      </c>
      <c r="FY61" s="214">
        <v>44456</v>
      </c>
      <c r="FZ61" s="222" t="s">
        <v>4859</v>
      </c>
      <c r="GA61" s="222">
        <v>0</v>
      </c>
      <c r="GB61" s="222" t="s">
        <v>1799</v>
      </c>
      <c r="GC61" s="222" t="s">
        <v>33</v>
      </c>
      <c r="GD61" s="222">
        <v>2</v>
      </c>
      <c r="GE61" s="222" t="s">
        <v>17</v>
      </c>
      <c r="GF61" s="222" t="s">
        <v>17</v>
      </c>
      <c r="GG61" s="223">
        <v>45610</v>
      </c>
      <c r="GH61" s="221" t="s">
        <v>4865</v>
      </c>
      <c r="GI61" s="224">
        <v>0</v>
      </c>
      <c r="GJ61" s="224" t="s">
        <v>1799</v>
      </c>
      <c r="GK61" s="224" t="s">
        <v>33</v>
      </c>
      <c r="GL61" s="224">
        <v>2</v>
      </c>
      <c r="GM61" s="224" t="s">
        <v>17</v>
      </c>
      <c r="GN61" s="224" t="s">
        <v>17</v>
      </c>
      <c r="GO61" s="214">
        <v>45610</v>
      </c>
      <c r="GP61" s="222" t="s">
        <v>4860</v>
      </c>
      <c r="GQ61" s="222">
        <v>0</v>
      </c>
      <c r="GR61" s="222" t="s">
        <v>1799</v>
      </c>
      <c r="GS61" s="222" t="s">
        <v>33</v>
      </c>
      <c r="GT61" s="222">
        <v>2</v>
      </c>
      <c r="GU61" s="222" t="s">
        <v>17</v>
      </c>
      <c r="GV61" s="222" t="s">
        <v>17</v>
      </c>
      <c r="GW61" s="223">
        <v>45610</v>
      </c>
      <c r="GX61" s="221" t="s">
        <v>4866</v>
      </c>
      <c r="GY61" s="224">
        <v>0</v>
      </c>
      <c r="GZ61" s="224" t="s">
        <v>1799</v>
      </c>
      <c r="HA61" s="224" t="s">
        <v>33</v>
      </c>
      <c r="HB61" s="224">
        <v>2</v>
      </c>
      <c r="HC61" s="224" t="s">
        <v>17</v>
      </c>
      <c r="HD61" s="224" t="s">
        <v>17</v>
      </c>
      <c r="HE61" s="214">
        <v>45610</v>
      </c>
      <c r="HF61" s="222" t="s">
        <v>4858</v>
      </c>
      <c r="HG61" s="222">
        <v>0</v>
      </c>
      <c r="HH61" s="222" t="s">
        <v>1799</v>
      </c>
      <c r="HI61" s="222" t="s">
        <v>33</v>
      </c>
      <c r="HJ61" s="222">
        <v>2</v>
      </c>
      <c r="HK61" s="222" t="s">
        <v>17</v>
      </c>
      <c r="HL61" s="222" t="s">
        <v>17</v>
      </c>
      <c r="HM61" s="223">
        <v>45610</v>
      </c>
      <c r="HN61" s="221" t="s">
        <v>4864</v>
      </c>
      <c r="HO61" s="224">
        <v>2</v>
      </c>
      <c r="HP61" s="224" t="s">
        <v>1799</v>
      </c>
      <c r="HQ61" s="224" t="s">
        <v>33</v>
      </c>
      <c r="HR61" s="224">
        <v>2</v>
      </c>
      <c r="HS61" s="224" t="s">
        <v>17</v>
      </c>
      <c r="HT61" s="224" t="s">
        <v>17</v>
      </c>
      <c r="HU61" s="214">
        <v>45610</v>
      </c>
      <c r="HV61" s="222" t="s">
        <v>4861</v>
      </c>
      <c r="HW61" s="222">
        <v>2</v>
      </c>
      <c r="HX61" s="222" t="s">
        <v>1799</v>
      </c>
      <c r="HY61" s="222" t="s">
        <v>33</v>
      </c>
      <c r="HZ61" s="222">
        <v>2</v>
      </c>
      <c r="IA61" s="222" t="s">
        <v>17</v>
      </c>
      <c r="IB61" s="222" t="s">
        <v>17</v>
      </c>
      <c r="IC61" s="223">
        <v>45610</v>
      </c>
      <c r="ID61" s="221" t="s">
        <v>4863</v>
      </c>
      <c r="IE61" s="224">
        <v>0</v>
      </c>
      <c r="IF61" s="224" t="s">
        <v>1799</v>
      </c>
      <c r="IG61" s="224" t="s">
        <v>33</v>
      </c>
      <c r="IH61" s="224">
        <v>2</v>
      </c>
      <c r="II61" s="224" t="s">
        <v>17</v>
      </c>
      <c r="IJ61" s="224" t="s">
        <v>17</v>
      </c>
      <c r="IK61" s="214">
        <v>45610</v>
      </c>
      <c r="IL61" s="222" t="s">
        <v>4862</v>
      </c>
      <c r="IM61" s="222">
        <v>3</v>
      </c>
      <c r="IN61" s="222" t="s">
        <v>1799</v>
      </c>
      <c r="IO61" s="222" t="s">
        <v>33</v>
      </c>
      <c r="IP61" s="222">
        <v>2</v>
      </c>
      <c r="IQ61" s="222" t="s">
        <v>17</v>
      </c>
      <c r="IR61" s="222" t="s">
        <v>17</v>
      </c>
      <c r="IS61" s="223">
        <v>45610</v>
      </c>
    </row>
    <row r="62" spans="1:253" s="11" customFormat="1" ht="13.25" customHeight="1" x14ac:dyDescent="0.25">
      <c r="A62" s="11" t="s">
        <v>203</v>
      </c>
      <c r="B62" s="11" t="s">
        <v>10812</v>
      </c>
      <c r="C62" s="11" t="s">
        <v>204</v>
      </c>
      <c r="D62" s="11" t="s">
        <v>205</v>
      </c>
      <c r="E62" s="11" t="s">
        <v>10247</v>
      </c>
      <c r="F62" s="11" t="s">
        <v>7414</v>
      </c>
      <c r="G62" s="212">
        <v>57679000</v>
      </c>
      <c r="H62" s="213" t="s">
        <v>7411</v>
      </c>
      <c r="I62" s="213" t="s">
        <v>723</v>
      </c>
      <c r="J62" s="213">
        <v>2</v>
      </c>
      <c r="K62" s="213" t="s">
        <v>7413</v>
      </c>
      <c r="L62" s="213" t="s">
        <v>7412</v>
      </c>
      <c r="M62" s="214">
        <v>45645</v>
      </c>
      <c r="N62" s="221" t="s">
        <v>7418</v>
      </c>
      <c r="O62" s="216">
        <v>38244</v>
      </c>
      <c r="P62" s="216" t="s">
        <v>7415</v>
      </c>
      <c r="Q62" s="216" t="s">
        <v>723</v>
      </c>
      <c r="R62" s="216">
        <v>2</v>
      </c>
      <c r="S62" s="216" t="s">
        <v>7417</v>
      </c>
      <c r="T62" s="216" t="s">
        <v>7416</v>
      </c>
      <c r="U62" s="217">
        <v>45645</v>
      </c>
      <c r="V62" s="221" t="s">
        <v>7422</v>
      </c>
      <c r="W62" s="213">
        <v>1379000</v>
      </c>
      <c r="X62" s="213" t="s">
        <v>7419</v>
      </c>
      <c r="Y62" s="213" t="s">
        <v>723</v>
      </c>
      <c r="Z62" s="213">
        <v>2</v>
      </c>
      <c r="AA62" s="213" t="s">
        <v>7421</v>
      </c>
      <c r="AB62" s="213" t="s">
        <v>7420</v>
      </c>
      <c r="AC62" s="214">
        <v>45645</v>
      </c>
      <c r="AD62" s="221" t="s">
        <v>7426</v>
      </c>
      <c r="AE62" s="218">
        <v>820000</v>
      </c>
      <c r="AF62" s="218" t="s">
        <v>7423</v>
      </c>
      <c r="AG62" s="218" t="s">
        <v>723</v>
      </c>
      <c r="AH62" s="218">
        <v>2</v>
      </c>
      <c r="AI62" s="218" t="s">
        <v>7425</v>
      </c>
      <c r="AJ62" s="218" t="s">
        <v>7424</v>
      </c>
      <c r="AK62" s="219">
        <v>45645</v>
      </c>
      <c r="AL62" s="221" t="s">
        <v>7428</v>
      </c>
      <c r="AM62" s="213">
        <v>820000</v>
      </c>
      <c r="AN62" s="213" t="s">
        <v>7423</v>
      </c>
      <c r="AO62" s="213" t="s">
        <v>723</v>
      </c>
      <c r="AP62" s="213">
        <v>2</v>
      </c>
      <c r="AQ62" s="213" t="s">
        <v>7427</v>
      </c>
      <c r="AR62" s="213" t="s">
        <v>7424</v>
      </c>
      <c r="AS62" s="214">
        <v>45645</v>
      </c>
      <c r="AT62" s="222" t="s">
        <v>7430</v>
      </c>
      <c r="AU62" s="218">
        <v>0</v>
      </c>
      <c r="AV62" s="218" t="s">
        <v>424</v>
      </c>
      <c r="AW62" s="218" t="s">
        <v>17</v>
      </c>
      <c r="AX62" s="218" t="s">
        <v>17</v>
      </c>
      <c r="AY62" s="218" t="s">
        <v>7429</v>
      </c>
      <c r="AZ62" s="218" t="s">
        <v>424</v>
      </c>
      <c r="BA62" s="219">
        <v>45645</v>
      </c>
      <c r="BB62" s="221" t="s">
        <v>1124</v>
      </c>
      <c r="BC62" s="213">
        <v>940000</v>
      </c>
      <c r="BD62" s="213" t="s">
        <v>1121</v>
      </c>
      <c r="BE62" s="213" t="s">
        <v>723</v>
      </c>
      <c r="BF62" s="213">
        <v>2</v>
      </c>
      <c r="BG62" s="213" t="s">
        <v>1123</v>
      </c>
      <c r="BH62" s="213" t="s">
        <v>1122</v>
      </c>
      <c r="BI62" s="214">
        <v>45196</v>
      </c>
      <c r="BJ62" s="222" t="s">
        <v>7431</v>
      </c>
      <c r="BK62" s="222">
        <v>0</v>
      </c>
      <c r="BL62" s="222" t="s">
        <v>424</v>
      </c>
      <c r="BM62" s="222" t="s">
        <v>17</v>
      </c>
      <c r="BN62" s="222" t="s">
        <v>17</v>
      </c>
      <c r="BO62" s="222" t="s">
        <v>7429</v>
      </c>
      <c r="BP62" s="218" t="s">
        <v>424</v>
      </c>
      <c r="BQ62" s="223">
        <v>45645</v>
      </c>
      <c r="BR62" s="221" t="s">
        <v>636</v>
      </c>
      <c r="BS62" s="224">
        <v>0</v>
      </c>
      <c r="BT62" s="224" t="s">
        <v>17</v>
      </c>
      <c r="BU62" s="224" t="s">
        <v>17</v>
      </c>
      <c r="BV62" s="224" t="s">
        <v>17</v>
      </c>
      <c r="BW62" s="224" t="s">
        <v>628</v>
      </c>
      <c r="BX62" s="224" t="s">
        <v>17</v>
      </c>
      <c r="BY62" s="214">
        <v>44456</v>
      </c>
      <c r="BZ62" s="222" t="s">
        <v>637</v>
      </c>
      <c r="CA62" s="222">
        <v>0</v>
      </c>
      <c r="CB62" s="222" t="s">
        <v>17</v>
      </c>
      <c r="CC62" s="222" t="s">
        <v>17</v>
      </c>
      <c r="CD62" s="222" t="s">
        <v>17</v>
      </c>
      <c r="CE62" s="222" t="s">
        <v>628</v>
      </c>
      <c r="CF62" s="222" t="s">
        <v>17</v>
      </c>
      <c r="CG62" s="223">
        <v>44456</v>
      </c>
      <c r="CH62" s="221" t="s">
        <v>11460</v>
      </c>
      <c r="CI62" s="222" t="e">
        <v>#N/A</v>
      </c>
      <c r="CJ62" s="222" t="e">
        <v>#N/A</v>
      </c>
      <c r="CK62" s="222" t="e">
        <v>#N/A</v>
      </c>
      <c r="CL62" s="222" t="e">
        <v>#N/A</v>
      </c>
      <c r="CM62" s="222" t="e">
        <v>#N/A</v>
      </c>
      <c r="CN62" s="222" t="e">
        <v>#N/A</v>
      </c>
      <c r="CO62" s="225" t="e">
        <v>#N/A</v>
      </c>
      <c r="CP62" s="222" t="s">
        <v>639</v>
      </c>
      <c r="CQ62" s="224">
        <v>0</v>
      </c>
      <c r="CR62" s="224" t="s">
        <v>17</v>
      </c>
      <c r="CS62" s="224" t="s">
        <v>17</v>
      </c>
      <c r="CT62" s="224" t="s">
        <v>17</v>
      </c>
      <c r="CU62" s="224" t="s">
        <v>628</v>
      </c>
      <c r="CV62" s="224" t="s">
        <v>17</v>
      </c>
      <c r="CW62" s="214">
        <v>44456</v>
      </c>
      <c r="CX62" s="222" t="s">
        <v>7433</v>
      </c>
      <c r="CY62" s="218">
        <v>820000</v>
      </c>
      <c r="CZ62" s="218" t="s">
        <v>7423</v>
      </c>
      <c r="DA62" s="218" t="s">
        <v>723</v>
      </c>
      <c r="DB62" s="218">
        <v>2</v>
      </c>
      <c r="DC62" s="218" t="s">
        <v>7438</v>
      </c>
      <c r="DD62" s="218" t="s">
        <v>7424</v>
      </c>
      <c r="DE62" s="220">
        <v>45645</v>
      </c>
      <c r="DF62" s="221" t="s">
        <v>7435</v>
      </c>
      <c r="DG62" s="213">
        <v>559000</v>
      </c>
      <c r="DH62" s="224" t="s">
        <v>7419</v>
      </c>
      <c r="DI62" s="224" t="s">
        <v>723</v>
      </c>
      <c r="DJ62" s="224">
        <v>2</v>
      </c>
      <c r="DK62" s="224" t="s">
        <v>7434</v>
      </c>
      <c r="DL62" s="224" t="s">
        <v>7420</v>
      </c>
      <c r="DM62" s="214">
        <v>45645</v>
      </c>
      <c r="DN62" s="222" t="s">
        <v>7437</v>
      </c>
      <c r="DO62" s="218">
        <v>0</v>
      </c>
      <c r="DP62" s="222" t="s">
        <v>7423</v>
      </c>
      <c r="DQ62" s="222" t="s">
        <v>723</v>
      </c>
      <c r="DR62" s="222">
        <v>2</v>
      </c>
      <c r="DS62" s="222" t="s">
        <v>7436</v>
      </c>
      <c r="DT62" s="222" t="s">
        <v>7424</v>
      </c>
      <c r="DU62" s="223">
        <v>45645</v>
      </c>
      <c r="DV62" s="221" t="s">
        <v>7439</v>
      </c>
      <c r="DW62" s="213">
        <v>820000</v>
      </c>
      <c r="DX62" s="224" t="s">
        <v>7423</v>
      </c>
      <c r="DY62" s="224" t="s">
        <v>723</v>
      </c>
      <c r="DZ62" s="224">
        <v>2</v>
      </c>
      <c r="EA62" s="224" t="s">
        <v>7438</v>
      </c>
      <c r="EB62" s="224" t="s">
        <v>7424</v>
      </c>
      <c r="EC62" s="214">
        <v>45645</v>
      </c>
      <c r="ED62" s="222" t="s">
        <v>7441</v>
      </c>
      <c r="EE62" s="218" t="s">
        <v>17</v>
      </c>
      <c r="EF62" s="222" t="s">
        <v>424</v>
      </c>
      <c r="EG62" s="222" t="s">
        <v>17</v>
      </c>
      <c r="EH62" s="222" t="s">
        <v>17</v>
      </c>
      <c r="EI62" s="222" t="s">
        <v>7440</v>
      </c>
      <c r="EJ62" s="222" t="s">
        <v>424</v>
      </c>
      <c r="EK62" s="223">
        <v>45645</v>
      </c>
      <c r="EL62" s="221" t="s">
        <v>7443</v>
      </c>
      <c r="EM62" s="213" t="s">
        <v>17</v>
      </c>
      <c r="EN62" s="224" t="s">
        <v>424</v>
      </c>
      <c r="EO62" s="224" t="s">
        <v>17</v>
      </c>
      <c r="EP62" s="224" t="s">
        <v>17</v>
      </c>
      <c r="EQ62" s="224" t="s">
        <v>7442</v>
      </c>
      <c r="ER62" s="224" t="s">
        <v>424</v>
      </c>
      <c r="ES62" s="214">
        <v>45645</v>
      </c>
      <c r="ET62" s="222" t="s">
        <v>7468</v>
      </c>
      <c r="EU62" s="222">
        <v>452</v>
      </c>
      <c r="EV62" s="222" t="s">
        <v>7465</v>
      </c>
      <c r="EW62" s="222" t="s">
        <v>22</v>
      </c>
      <c r="EX62" s="222">
        <v>3</v>
      </c>
      <c r="EY62" s="222" t="s">
        <v>7467</v>
      </c>
      <c r="EZ62" s="222" t="s">
        <v>7466</v>
      </c>
      <c r="FA62" s="223">
        <v>45645</v>
      </c>
      <c r="FB62" s="221" t="s">
        <v>7445</v>
      </c>
      <c r="FC62" s="224">
        <v>2</v>
      </c>
      <c r="FD62" s="224" t="s">
        <v>7419</v>
      </c>
      <c r="FE62" s="224" t="s">
        <v>404</v>
      </c>
      <c r="FF62" s="224">
        <v>1</v>
      </c>
      <c r="FG62" s="224" t="s">
        <v>7444</v>
      </c>
      <c r="FH62" s="224" t="s">
        <v>7420</v>
      </c>
      <c r="FI62" s="214">
        <v>45645</v>
      </c>
      <c r="FJ62" s="221" t="s">
        <v>640</v>
      </c>
      <c r="FK62" s="222">
        <v>0</v>
      </c>
      <c r="FL62" s="222" t="s">
        <v>17</v>
      </c>
      <c r="FM62" s="222" t="s">
        <v>17</v>
      </c>
      <c r="FN62" s="222" t="s">
        <v>17</v>
      </c>
      <c r="FO62" s="222" t="s">
        <v>628</v>
      </c>
      <c r="FP62" s="218" t="s">
        <v>17</v>
      </c>
      <c r="FQ62" s="219">
        <v>44456</v>
      </c>
      <c r="FR62" s="221" t="s">
        <v>206</v>
      </c>
      <c r="FS62" s="224" t="s">
        <v>17</v>
      </c>
      <c r="FT62" s="224">
        <v>0</v>
      </c>
      <c r="FU62" s="224" t="s">
        <v>17</v>
      </c>
      <c r="FV62" s="224" t="s">
        <v>17</v>
      </c>
      <c r="FW62" s="224" t="s">
        <v>18</v>
      </c>
      <c r="FX62" s="224">
        <v>0</v>
      </c>
      <c r="FY62" s="214">
        <v>43511</v>
      </c>
      <c r="FZ62" s="222" t="s">
        <v>4868</v>
      </c>
      <c r="GA62" s="222">
        <v>0</v>
      </c>
      <c r="GB62" s="222" t="s">
        <v>1799</v>
      </c>
      <c r="GC62" s="222" t="s">
        <v>33</v>
      </c>
      <c r="GD62" s="222">
        <v>2</v>
      </c>
      <c r="GE62" s="222" t="s">
        <v>17</v>
      </c>
      <c r="GF62" s="222" t="s">
        <v>17</v>
      </c>
      <c r="GG62" s="223">
        <v>45610</v>
      </c>
      <c r="GH62" s="221" t="s">
        <v>4874</v>
      </c>
      <c r="GI62" s="224">
        <v>0</v>
      </c>
      <c r="GJ62" s="224" t="s">
        <v>1799</v>
      </c>
      <c r="GK62" s="224" t="s">
        <v>33</v>
      </c>
      <c r="GL62" s="224">
        <v>2</v>
      </c>
      <c r="GM62" s="224" t="s">
        <v>17</v>
      </c>
      <c r="GN62" s="224" t="s">
        <v>17</v>
      </c>
      <c r="GO62" s="214">
        <v>45610</v>
      </c>
      <c r="GP62" s="222" t="s">
        <v>4869</v>
      </c>
      <c r="GQ62" s="222">
        <v>0</v>
      </c>
      <c r="GR62" s="222" t="s">
        <v>1799</v>
      </c>
      <c r="GS62" s="222" t="s">
        <v>33</v>
      </c>
      <c r="GT62" s="222">
        <v>2</v>
      </c>
      <c r="GU62" s="222" t="s">
        <v>17</v>
      </c>
      <c r="GV62" s="222" t="s">
        <v>17</v>
      </c>
      <c r="GW62" s="223">
        <v>45610</v>
      </c>
      <c r="GX62" s="221" t="s">
        <v>4875</v>
      </c>
      <c r="GY62" s="224">
        <v>0</v>
      </c>
      <c r="GZ62" s="224" t="s">
        <v>1799</v>
      </c>
      <c r="HA62" s="224" t="s">
        <v>33</v>
      </c>
      <c r="HB62" s="224">
        <v>2</v>
      </c>
      <c r="HC62" s="224" t="s">
        <v>17</v>
      </c>
      <c r="HD62" s="224" t="s">
        <v>17</v>
      </c>
      <c r="HE62" s="214">
        <v>45610</v>
      </c>
      <c r="HF62" s="222" t="s">
        <v>4867</v>
      </c>
      <c r="HG62" s="222">
        <v>0</v>
      </c>
      <c r="HH62" s="222" t="s">
        <v>1799</v>
      </c>
      <c r="HI62" s="222" t="s">
        <v>33</v>
      </c>
      <c r="HJ62" s="222">
        <v>2</v>
      </c>
      <c r="HK62" s="222" t="s">
        <v>17</v>
      </c>
      <c r="HL62" s="222" t="s">
        <v>17</v>
      </c>
      <c r="HM62" s="223">
        <v>45610</v>
      </c>
      <c r="HN62" s="221" t="s">
        <v>4873</v>
      </c>
      <c r="HO62" s="224">
        <v>2</v>
      </c>
      <c r="HP62" s="224" t="s">
        <v>1799</v>
      </c>
      <c r="HQ62" s="224" t="s">
        <v>33</v>
      </c>
      <c r="HR62" s="224">
        <v>2</v>
      </c>
      <c r="HS62" s="224" t="s">
        <v>17</v>
      </c>
      <c r="HT62" s="224" t="s">
        <v>17</v>
      </c>
      <c r="HU62" s="214">
        <v>45610</v>
      </c>
      <c r="HV62" s="222" t="s">
        <v>4870</v>
      </c>
      <c r="HW62" s="222">
        <v>2</v>
      </c>
      <c r="HX62" s="222" t="s">
        <v>1799</v>
      </c>
      <c r="HY62" s="222" t="s">
        <v>33</v>
      </c>
      <c r="HZ62" s="222">
        <v>2</v>
      </c>
      <c r="IA62" s="222" t="s">
        <v>17</v>
      </c>
      <c r="IB62" s="222" t="s">
        <v>17</v>
      </c>
      <c r="IC62" s="223">
        <v>45610</v>
      </c>
      <c r="ID62" s="221" t="s">
        <v>4872</v>
      </c>
      <c r="IE62" s="224">
        <v>0</v>
      </c>
      <c r="IF62" s="224" t="s">
        <v>1799</v>
      </c>
      <c r="IG62" s="224" t="s">
        <v>33</v>
      </c>
      <c r="IH62" s="224">
        <v>2</v>
      </c>
      <c r="II62" s="224" t="s">
        <v>17</v>
      </c>
      <c r="IJ62" s="224" t="s">
        <v>17</v>
      </c>
      <c r="IK62" s="214">
        <v>45610</v>
      </c>
      <c r="IL62" s="222" t="s">
        <v>4871</v>
      </c>
      <c r="IM62" s="222">
        <v>3</v>
      </c>
      <c r="IN62" s="222" t="s">
        <v>1799</v>
      </c>
      <c r="IO62" s="222" t="s">
        <v>33</v>
      </c>
      <c r="IP62" s="222">
        <v>2</v>
      </c>
      <c r="IQ62" s="222" t="s">
        <v>17</v>
      </c>
      <c r="IR62" s="222" t="s">
        <v>17</v>
      </c>
      <c r="IS62" s="223">
        <v>45610</v>
      </c>
    </row>
    <row r="63" spans="1:253" s="11" customFormat="1" ht="13.25" customHeight="1" x14ac:dyDescent="0.25">
      <c r="A63" s="11" t="s">
        <v>1219</v>
      </c>
      <c r="B63" s="11" t="s">
        <v>10744</v>
      </c>
      <c r="C63" s="11" t="s">
        <v>1220</v>
      </c>
      <c r="D63" s="11" t="s">
        <v>205</v>
      </c>
      <c r="E63" s="11" t="s">
        <v>10247</v>
      </c>
      <c r="F63" s="11" t="s">
        <v>7446</v>
      </c>
      <c r="G63" s="212">
        <v>57679000</v>
      </c>
      <c r="H63" s="213" t="s">
        <v>7411</v>
      </c>
      <c r="I63" s="213" t="s">
        <v>723</v>
      </c>
      <c r="J63" s="213">
        <v>2</v>
      </c>
      <c r="K63" s="213" t="s">
        <v>7413</v>
      </c>
      <c r="L63" s="213" t="s">
        <v>7412</v>
      </c>
      <c r="M63" s="214">
        <v>45645</v>
      </c>
      <c r="N63" s="221" t="s">
        <v>7450</v>
      </c>
      <c r="O63" s="216">
        <v>543630</v>
      </c>
      <c r="P63" s="216" t="s">
        <v>7447</v>
      </c>
      <c r="Q63" s="216" t="s">
        <v>723</v>
      </c>
      <c r="R63" s="216">
        <v>2</v>
      </c>
      <c r="S63" s="216" t="s">
        <v>7449</v>
      </c>
      <c r="T63" s="216" t="s">
        <v>7448</v>
      </c>
      <c r="U63" s="217">
        <v>45645</v>
      </c>
      <c r="V63" s="221" t="s">
        <v>7454</v>
      </c>
      <c r="W63" s="213">
        <v>28802000</v>
      </c>
      <c r="X63" s="213" t="s">
        <v>7451</v>
      </c>
      <c r="Y63" s="213" t="s">
        <v>723</v>
      </c>
      <c r="Z63" s="213">
        <v>2</v>
      </c>
      <c r="AA63" s="213" t="s">
        <v>7453</v>
      </c>
      <c r="AB63" s="213" t="s">
        <v>7452</v>
      </c>
      <c r="AC63" s="214">
        <v>45645</v>
      </c>
      <c r="AD63" s="221" t="s">
        <v>7456</v>
      </c>
      <c r="AE63" s="218">
        <v>28802000</v>
      </c>
      <c r="AF63" s="218" t="s">
        <v>7451</v>
      </c>
      <c r="AG63" s="218" t="s">
        <v>723</v>
      </c>
      <c r="AH63" s="218">
        <v>2</v>
      </c>
      <c r="AI63" s="218" t="s">
        <v>7455</v>
      </c>
      <c r="AJ63" s="218" t="s">
        <v>7452</v>
      </c>
      <c r="AK63" s="219">
        <v>45645</v>
      </c>
      <c r="AL63" s="221" t="s">
        <v>7460</v>
      </c>
      <c r="AM63" s="213">
        <v>4000</v>
      </c>
      <c r="AN63" s="213" t="s">
        <v>7457</v>
      </c>
      <c r="AO63" s="213" t="s">
        <v>723</v>
      </c>
      <c r="AP63" s="213">
        <v>2</v>
      </c>
      <c r="AQ63" s="213" t="s">
        <v>7459</v>
      </c>
      <c r="AR63" s="213" t="s">
        <v>7458</v>
      </c>
      <c r="AS63" s="214">
        <v>45645</v>
      </c>
      <c r="AT63" s="222" t="s">
        <v>7462</v>
      </c>
      <c r="AU63" s="218" t="s">
        <v>17</v>
      </c>
      <c r="AV63" s="218" t="s">
        <v>17</v>
      </c>
      <c r="AW63" s="218" t="s">
        <v>17</v>
      </c>
      <c r="AX63" s="218" t="s">
        <v>17</v>
      </c>
      <c r="AY63" s="218" t="s">
        <v>7461</v>
      </c>
      <c r="AZ63" s="218" t="s">
        <v>17</v>
      </c>
      <c r="BA63" s="219">
        <v>45645</v>
      </c>
      <c r="BB63" s="221" t="s">
        <v>7492</v>
      </c>
      <c r="BC63" s="213">
        <v>873114</v>
      </c>
      <c r="BD63" s="213" t="s">
        <v>7489</v>
      </c>
      <c r="BE63" s="213" t="s">
        <v>723</v>
      </c>
      <c r="BF63" s="213">
        <v>2</v>
      </c>
      <c r="BG63" s="213" t="s">
        <v>7491</v>
      </c>
      <c r="BH63" s="213" t="s">
        <v>7490</v>
      </c>
      <c r="BI63" s="214">
        <v>45645</v>
      </c>
      <c r="BJ63" s="222" t="s">
        <v>7464</v>
      </c>
      <c r="BK63" s="222">
        <v>12</v>
      </c>
      <c r="BL63" s="222" t="s">
        <v>7457</v>
      </c>
      <c r="BM63" s="222" t="s">
        <v>723</v>
      </c>
      <c r="BN63" s="222">
        <v>2</v>
      </c>
      <c r="BO63" s="222" t="s">
        <v>7463</v>
      </c>
      <c r="BP63" s="218" t="s">
        <v>7458</v>
      </c>
      <c r="BQ63" s="223">
        <v>45645</v>
      </c>
      <c r="BR63" s="221" t="s">
        <v>7493</v>
      </c>
      <c r="BS63" s="224" t="s">
        <v>17</v>
      </c>
      <c r="BT63" s="224" t="s">
        <v>17</v>
      </c>
      <c r="BU63" s="224" t="s">
        <v>17</v>
      </c>
      <c r="BV63" s="224" t="s">
        <v>17</v>
      </c>
      <c r="BW63" s="224" t="s">
        <v>7461</v>
      </c>
      <c r="BX63" s="224" t="s">
        <v>17</v>
      </c>
      <c r="BY63" s="214">
        <v>45645</v>
      </c>
      <c r="BZ63" s="222" t="s">
        <v>7494</v>
      </c>
      <c r="CA63" s="222" t="s">
        <v>17</v>
      </c>
      <c r="CB63" s="222" t="s">
        <v>17</v>
      </c>
      <c r="CC63" s="222" t="s">
        <v>17</v>
      </c>
      <c r="CD63" s="222" t="s">
        <v>17</v>
      </c>
      <c r="CE63" s="222" t="s">
        <v>7461</v>
      </c>
      <c r="CF63" s="222" t="s">
        <v>17</v>
      </c>
      <c r="CG63" s="223">
        <v>45645</v>
      </c>
      <c r="CH63" s="221" t="s">
        <v>11461</v>
      </c>
      <c r="CI63" s="222" t="e">
        <v>#N/A</v>
      </c>
      <c r="CJ63" s="222" t="e">
        <v>#N/A</v>
      </c>
      <c r="CK63" s="222" t="e">
        <v>#N/A</v>
      </c>
      <c r="CL63" s="222" t="e">
        <v>#N/A</v>
      </c>
      <c r="CM63" s="222" t="e">
        <v>#N/A</v>
      </c>
      <c r="CN63" s="222" t="e">
        <v>#N/A</v>
      </c>
      <c r="CO63" s="225" t="e">
        <v>#N/A</v>
      </c>
      <c r="CP63" s="222" t="s">
        <v>7496</v>
      </c>
      <c r="CQ63" s="224" t="s">
        <v>17</v>
      </c>
      <c r="CR63" s="224" t="s">
        <v>17</v>
      </c>
      <c r="CS63" s="224" t="s">
        <v>17</v>
      </c>
      <c r="CT63" s="224" t="s">
        <v>17</v>
      </c>
      <c r="CU63" s="224" t="s">
        <v>7461</v>
      </c>
      <c r="CV63" s="224" t="s">
        <v>17</v>
      </c>
      <c r="CW63" s="214">
        <v>45645</v>
      </c>
      <c r="CX63" s="222" t="s">
        <v>7472</v>
      </c>
      <c r="CY63" s="218">
        <v>1733000</v>
      </c>
      <c r="CZ63" s="218" t="s">
        <v>7469</v>
      </c>
      <c r="DA63" s="218" t="s">
        <v>723</v>
      </c>
      <c r="DB63" s="218">
        <v>2</v>
      </c>
      <c r="DC63" s="218" t="s">
        <v>7477</v>
      </c>
      <c r="DD63" s="218" t="s">
        <v>7470</v>
      </c>
      <c r="DE63" s="220">
        <v>45645</v>
      </c>
      <c r="DF63" s="221" t="s">
        <v>7474</v>
      </c>
      <c r="DG63" s="213">
        <v>0</v>
      </c>
      <c r="DH63" s="224" t="s">
        <v>7451</v>
      </c>
      <c r="DI63" s="224" t="s">
        <v>723</v>
      </c>
      <c r="DJ63" s="224">
        <v>2</v>
      </c>
      <c r="DK63" s="224" t="s">
        <v>7473</v>
      </c>
      <c r="DL63" s="224" t="s">
        <v>7452</v>
      </c>
      <c r="DM63" s="214">
        <v>45645</v>
      </c>
      <c r="DN63" s="222" t="s">
        <v>7476</v>
      </c>
      <c r="DO63" s="218">
        <v>27069000</v>
      </c>
      <c r="DP63" s="222" t="s">
        <v>7451</v>
      </c>
      <c r="DQ63" s="222" t="s">
        <v>723</v>
      </c>
      <c r="DR63" s="222">
        <v>2</v>
      </c>
      <c r="DS63" s="222" t="s">
        <v>7475</v>
      </c>
      <c r="DT63" s="222" t="s">
        <v>7452</v>
      </c>
      <c r="DU63" s="223">
        <v>45645</v>
      </c>
      <c r="DV63" s="221" t="s">
        <v>7478</v>
      </c>
      <c r="DW63" s="213">
        <v>1635000</v>
      </c>
      <c r="DX63" s="224" t="s">
        <v>7469</v>
      </c>
      <c r="DY63" s="224" t="s">
        <v>723</v>
      </c>
      <c r="DZ63" s="224">
        <v>2</v>
      </c>
      <c r="EA63" s="224" t="s">
        <v>7477</v>
      </c>
      <c r="EB63" s="224" t="s">
        <v>7470</v>
      </c>
      <c r="EC63" s="214">
        <v>45645</v>
      </c>
      <c r="ED63" s="222" t="s">
        <v>7480</v>
      </c>
      <c r="EE63" s="218">
        <v>98000</v>
      </c>
      <c r="EF63" s="222" t="s">
        <v>7469</v>
      </c>
      <c r="EG63" s="222" t="s">
        <v>723</v>
      </c>
      <c r="EH63" s="222">
        <v>2</v>
      </c>
      <c r="EI63" s="222" t="s">
        <v>7479</v>
      </c>
      <c r="EJ63" s="222" t="s">
        <v>7470</v>
      </c>
      <c r="EK63" s="223">
        <v>45645</v>
      </c>
      <c r="EL63" s="221" t="s">
        <v>7482</v>
      </c>
      <c r="EM63" s="213">
        <v>0</v>
      </c>
      <c r="EN63" s="224" t="s">
        <v>7469</v>
      </c>
      <c r="EO63" s="224" t="s">
        <v>723</v>
      </c>
      <c r="EP63" s="224">
        <v>2</v>
      </c>
      <c r="EQ63" s="224" t="s">
        <v>7481</v>
      </c>
      <c r="ER63" s="224" t="s">
        <v>7470</v>
      </c>
      <c r="ES63" s="214">
        <v>45645</v>
      </c>
      <c r="ET63" s="222" t="s">
        <v>1223</v>
      </c>
      <c r="EU63" s="222">
        <v>552</v>
      </c>
      <c r="EV63" s="222" t="s">
        <v>1221</v>
      </c>
      <c r="EW63" s="222" t="s">
        <v>22</v>
      </c>
      <c r="EX63" s="222">
        <v>3</v>
      </c>
      <c r="EY63" s="222" t="s">
        <v>1222</v>
      </c>
      <c r="EZ63" s="222" t="s">
        <v>1214</v>
      </c>
      <c r="FA63" s="223">
        <v>45379</v>
      </c>
      <c r="FB63" s="221" t="s">
        <v>7486</v>
      </c>
      <c r="FC63" s="224">
        <v>3</v>
      </c>
      <c r="FD63" s="224" t="s">
        <v>7483</v>
      </c>
      <c r="FE63" s="224" t="s">
        <v>723</v>
      </c>
      <c r="FF63" s="224">
        <v>2</v>
      </c>
      <c r="FG63" s="224" t="s">
        <v>7485</v>
      </c>
      <c r="FH63" s="224" t="s">
        <v>7484</v>
      </c>
      <c r="FI63" s="214">
        <v>45645</v>
      </c>
      <c r="FJ63" s="221" t="s">
        <v>7487</v>
      </c>
      <c r="FK63" s="222" t="s">
        <v>17</v>
      </c>
      <c r="FL63" s="222" t="s">
        <v>17</v>
      </c>
      <c r="FM63" s="222" t="s">
        <v>17</v>
      </c>
      <c r="FN63" s="222" t="s">
        <v>17</v>
      </c>
      <c r="FO63" s="222" t="s">
        <v>7461</v>
      </c>
      <c r="FP63" s="218" t="s">
        <v>17</v>
      </c>
      <c r="FQ63" s="219">
        <v>45645</v>
      </c>
      <c r="FR63" s="221" t="s">
        <v>7488</v>
      </c>
      <c r="FS63" s="224" t="s">
        <v>17</v>
      </c>
      <c r="FT63" s="224" t="s">
        <v>17</v>
      </c>
      <c r="FU63" s="224" t="s">
        <v>17</v>
      </c>
      <c r="FV63" s="224" t="s">
        <v>17</v>
      </c>
      <c r="FW63" s="224" t="s">
        <v>7461</v>
      </c>
      <c r="FX63" s="224" t="s">
        <v>17</v>
      </c>
      <c r="FY63" s="214">
        <v>45645</v>
      </c>
      <c r="FZ63" s="222" t="s">
        <v>4877</v>
      </c>
      <c r="GA63" s="222">
        <v>0</v>
      </c>
      <c r="GB63" s="222" t="s">
        <v>1799</v>
      </c>
      <c r="GC63" s="222" t="s">
        <v>33</v>
      </c>
      <c r="GD63" s="222">
        <v>2</v>
      </c>
      <c r="GE63" s="222" t="s">
        <v>17</v>
      </c>
      <c r="GF63" s="222" t="s">
        <v>17</v>
      </c>
      <c r="GG63" s="223">
        <v>45610</v>
      </c>
      <c r="GH63" s="221" t="s">
        <v>4883</v>
      </c>
      <c r="GI63" s="224">
        <v>0</v>
      </c>
      <c r="GJ63" s="224" t="s">
        <v>1799</v>
      </c>
      <c r="GK63" s="224" t="s">
        <v>33</v>
      </c>
      <c r="GL63" s="224">
        <v>2</v>
      </c>
      <c r="GM63" s="224" t="s">
        <v>17</v>
      </c>
      <c r="GN63" s="224" t="s">
        <v>17</v>
      </c>
      <c r="GO63" s="214">
        <v>45610</v>
      </c>
      <c r="GP63" s="222" t="s">
        <v>4878</v>
      </c>
      <c r="GQ63" s="222">
        <v>0</v>
      </c>
      <c r="GR63" s="222" t="s">
        <v>1799</v>
      </c>
      <c r="GS63" s="222" t="s">
        <v>33</v>
      </c>
      <c r="GT63" s="222">
        <v>2</v>
      </c>
      <c r="GU63" s="222" t="s">
        <v>17</v>
      </c>
      <c r="GV63" s="222" t="s">
        <v>17</v>
      </c>
      <c r="GW63" s="223">
        <v>45610</v>
      </c>
      <c r="GX63" s="221" t="s">
        <v>4884</v>
      </c>
      <c r="GY63" s="224">
        <v>0</v>
      </c>
      <c r="GZ63" s="224" t="s">
        <v>1799</v>
      </c>
      <c r="HA63" s="224" t="s">
        <v>33</v>
      </c>
      <c r="HB63" s="224">
        <v>2</v>
      </c>
      <c r="HC63" s="224" t="s">
        <v>17</v>
      </c>
      <c r="HD63" s="224" t="s">
        <v>17</v>
      </c>
      <c r="HE63" s="214">
        <v>45610</v>
      </c>
      <c r="HF63" s="222" t="s">
        <v>4876</v>
      </c>
      <c r="HG63" s="222">
        <v>0</v>
      </c>
      <c r="HH63" s="222" t="s">
        <v>1799</v>
      </c>
      <c r="HI63" s="222" t="s">
        <v>33</v>
      </c>
      <c r="HJ63" s="222">
        <v>2</v>
      </c>
      <c r="HK63" s="222" t="s">
        <v>17</v>
      </c>
      <c r="HL63" s="222" t="s">
        <v>17</v>
      </c>
      <c r="HM63" s="223">
        <v>45610</v>
      </c>
      <c r="HN63" s="221" t="s">
        <v>4882</v>
      </c>
      <c r="HO63" s="224">
        <v>2</v>
      </c>
      <c r="HP63" s="224" t="s">
        <v>1799</v>
      </c>
      <c r="HQ63" s="224" t="s">
        <v>33</v>
      </c>
      <c r="HR63" s="224">
        <v>2</v>
      </c>
      <c r="HS63" s="224" t="s">
        <v>17</v>
      </c>
      <c r="HT63" s="224" t="s">
        <v>17</v>
      </c>
      <c r="HU63" s="214">
        <v>45610</v>
      </c>
      <c r="HV63" s="222" t="s">
        <v>4879</v>
      </c>
      <c r="HW63" s="222">
        <v>2</v>
      </c>
      <c r="HX63" s="222" t="s">
        <v>1799</v>
      </c>
      <c r="HY63" s="222" t="s">
        <v>33</v>
      </c>
      <c r="HZ63" s="222">
        <v>2</v>
      </c>
      <c r="IA63" s="222" t="s">
        <v>17</v>
      </c>
      <c r="IB63" s="222" t="s">
        <v>17</v>
      </c>
      <c r="IC63" s="223">
        <v>45610</v>
      </c>
      <c r="ID63" s="221" t="s">
        <v>4881</v>
      </c>
      <c r="IE63" s="224">
        <v>0</v>
      </c>
      <c r="IF63" s="224" t="s">
        <v>1799</v>
      </c>
      <c r="IG63" s="224" t="s">
        <v>33</v>
      </c>
      <c r="IH63" s="224">
        <v>2</v>
      </c>
      <c r="II63" s="224" t="s">
        <v>17</v>
      </c>
      <c r="IJ63" s="224" t="s">
        <v>17</v>
      </c>
      <c r="IK63" s="214">
        <v>45610</v>
      </c>
      <c r="IL63" s="222" t="s">
        <v>4880</v>
      </c>
      <c r="IM63" s="222">
        <v>3</v>
      </c>
      <c r="IN63" s="222" t="s">
        <v>1799</v>
      </c>
      <c r="IO63" s="222" t="s">
        <v>33</v>
      </c>
      <c r="IP63" s="222">
        <v>2</v>
      </c>
      <c r="IQ63" s="222" t="s">
        <v>17</v>
      </c>
      <c r="IR63" s="222" t="s">
        <v>17</v>
      </c>
      <c r="IS63" s="223">
        <v>45610</v>
      </c>
    </row>
    <row r="64" spans="1:253" s="11" customFormat="1" ht="13.25" customHeight="1" x14ac:dyDescent="0.25">
      <c r="A64" s="11" t="s">
        <v>2633</v>
      </c>
      <c r="B64" s="11" t="s">
        <v>10784</v>
      </c>
      <c r="C64" s="11" t="s">
        <v>2634</v>
      </c>
      <c r="D64" s="11" t="s">
        <v>2635</v>
      </c>
      <c r="E64" s="11" t="s">
        <v>10260</v>
      </c>
      <c r="F64" s="11" t="s">
        <v>2638</v>
      </c>
      <c r="G64" s="215">
        <v>7546000</v>
      </c>
      <c r="H64" s="218" t="s">
        <v>2636</v>
      </c>
      <c r="I64" s="218" t="s">
        <v>404</v>
      </c>
      <c r="J64" s="218">
        <v>1</v>
      </c>
      <c r="K64" s="218" t="s">
        <v>2623</v>
      </c>
      <c r="L64" s="218" t="s">
        <v>2637</v>
      </c>
      <c r="M64" s="219">
        <v>45559</v>
      </c>
      <c r="N64" s="221" t="s">
        <v>2642</v>
      </c>
      <c r="O64" s="218">
        <v>99096</v>
      </c>
      <c r="P64" s="218" t="s">
        <v>2639</v>
      </c>
      <c r="Q64" s="218" t="s">
        <v>723</v>
      </c>
      <c r="R64" s="218">
        <v>2</v>
      </c>
      <c r="S64" s="218" t="s">
        <v>2641</v>
      </c>
      <c r="T64" s="218" t="s">
        <v>2640</v>
      </c>
      <c r="U64" s="219">
        <v>45559</v>
      </c>
      <c r="V64" s="221" t="s">
        <v>6503</v>
      </c>
      <c r="W64" s="218">
        <v>3181000</v>
      </c>
      <c r="X64" s="218" t="s">
        <v>2639</v>
      </c>
      <c r="Y64" s="218" t="s">
        <v>723</v>
      </c>
      <c r="Z64" s="218">
        <v>2</v>
      </c>
      <c r="AA64" s="218" t="s">
        <v>6502</v>
      </c>
      <c r="AB64" s="218" t="s">
        <v>2640</v>
      </c>
      <c r="AC64" s="219">
        <v>45639</v>
      </c>
      <c r="AD64" s="221" t="s">
        <v>6507</v>
      </c>
      <c r="AE64" s="218">
        <v>319000</v>
      </c>
      <c r="AF64" s="218" t="s">
        <v>6504</v>
      </c>
      <c r="AG64" s="218" t="s">
        <v>404</v>
      </c>
      <c r="AH64" s="218">
        <v>1</v>
      </c>
      <c r="AI64" s="218" t="s">
        <v>6506</v>
      </c>
      <c r="AJ64" s="218" t="s">
        <v>6505</v>
      </c>
      <c r="AK64" s="219">
        <v>45639</v>
      </c>
      <c r="AL64" s="221" t="s">
        <v>6511</v>
      </c>
      <c r="AM64" s="218">
        <v>0</v>
      </c>
      <c r="AN64" s="218" t="s">
        <v>6508</v>
      </c>
      <c r="AO64" s="218" t="s">
        <v>723</v>
      </c>
      <c r="AP64" s="218">
        <v>2</v>
      </c>
      <c r="AQ64" s="218" t="s">
        <v>6510</v>
      </c>
      <c r="AR64" s="218" t="s">
        <v>6509</v>
      </c>
      <c r="AS64" s="219">
        <v>45639</v>
      </c>
      <c r="AT64" s="222" t="s">
        <v>5578</v>
      </c>
      <c r="AU64" s="218">
        <v>25</v>
      </c>
      <c r="AV64" s="218" t="s">
        <v>5576</v>
      </c>
      <c r="AW64" s="218" t="s">
        <v>723</v>
      </c>
      <c r="AX64" s="218">
        <v>2</v>
      </c>
      <c r="AY64" s="218" t="s">
        <v>5562</v>
      </c>
      <c r="AZ64" s="218" t="s">
        <v>5577</v>
      </c>
      <c r="BA64" s="219">
        <v>45620</v>
      </c>
      <c r="BB64" s="221" t="s">
        <v>2645</v>
      </c>
      <c r="BC64" s="218" t="s">
        <v>17</v>
      </c>
      <c r="BD64" s="218" t="s">
        <v>17</v>
      </c>
      <c r="BE64" s="218" t="s">
        <v>17</v>
      </c>
      <c r="BF64" s="218" t="s">
        <v>17</v>
      </c>
      <c r="BG64" s="218" t="s">
        <v>1153</v>
      </c>
      <c r="BH64" s="218" t="s">
        <v>17</v>
      </c>
      <c r="BI64" s="219">
        <v>45559</v>
      </c>
      <c r="BJ64" s="222" t="s">
        <v>5579</v>
      </c>
      <c r="BK64" s="222">
        <v>11</v>
      </c>
      <c r="BL64" s="222" t="s">
        <v>5576</v>
      </c>
      <c r="BM64" s="222" t="s">
        <v>723</v>
      </c>
      <c r="BN64" s="222">
        <v>2</v>
      </c>
      <c r="BO64" s="222" t="s">
        <v>5564</v>
      </c>
      <c r="BP64" s="218" t="s">
        <v>5577</v>
      </c>
      <c r="BQ64" s="223">
        <v>45620</v>
      </c>
      <c r="BR64" s="221" t="s">
        <v>5582</v>
      </c>
      <c r="BS64" s="222">
        <v>5276</v>
      </c>
      <c r="BT64" s="222" t="s">
        <v>5576</v>
      </c>
      <c r="BU64" s="222" t="s">
        <v>723</v>
      </c>
      <c r="BV64" s="222">
        <v>2</v>
      </c>
      <c r="BW64" s="222" t="s">
        <v>5581</v>
      </c>
      <c r="BX64" s="222" t="s">
        <v>5577</v>
      </c>
      <c r="BY64" s="219">
        <v>45620</v>
      </c>
      <c r="BZ64" s="222" t="s">
        <v>5584</v>
      </c>
      <c r="CA64" s="222">
        <v>271</v>
      </c>
      <c r="CB64" s="222" t="s">
        <v>5576</v>
      </c>
      <c r="CC64" s="222" t="s">
        <v>723</v>
      </c>
      <c r="CD64" s="222">
        <v>2</v>
      </c>
      <c r="CE64" s="222" t="s">
        <v>5583</v>
      </c>
      <c r="CF64" s="222" t="s">
        <v>5577</v>
      </c>
      <c r="CG64" s="223">
        <v>45620</v>
      </c>
      <c r="CH64" s="221" t="s">
        <v>11462</v>
      </c>
      <c r="CI64" s="222" t="e">
        <v>#N/A</v>
      </c>
      <c r="CJ64" s="222" t="e">
        <v>#N/A</v>
      </c>
      <c r="CK64" s="222" t="e">
        <v>#N/A</v>
      </c>
      <c r="CL64" s="222" t="e">
        <v>#N/A</v>
      </c>
      <c r="CM64" s="222" t="e">
        <v>#N/A</v>
      </c>
      <c r="CN64" s="222" t="e">
        <v>#N/A</v>
      </c>
      <c r="CO64" s="225" t="e">
        <v>#N/A</v>
      </c>
      <c r="CP64" s="222" t="s">
        <v>5586</v>
      </c>
      <c r="CQ64" s="222">
        <v>264000000</v>
      </c>
      <c r="CR64" s="222" t="s">
        <v>5576</v>
      </c>
      <c r="CS64" s="222" t="s">
        <v>723</v>
      </c>
      <c r="CT64" s="222">
        <v>2</v>
      </c>
      <c r="CU64" s="222" t="s">
        <v>5585</v>
      </c>
      <c r="CV64" s="222" t="s">
        <v>5577</v>
      </c>
      <c r="CW64" s="219">
        <v>45620</v>
      </c>
      <c r="CX64" s="222" t="s">
        <v>6513</v>
      </c>
      <c r="CY64" s="218">
        <v>92000</v>
      </c>
      <c r="CZ64" s="218" t="s">
        <v>6504</v>
      </c>
      <c r="DA64" s="218" t="s">
        <v>404</v>
      </c>
      <c r="DB64" s="218">
        <v>1</v>
      </c>
      <c r="DC64" s="218" t="s">
        <v>6519</v>
      </c>
      <c r="DD64" s="218" t="s">
        <v>6505</v>
      </c>
      <c r="DE64" s="220">
        <v>45639</v>
      </c>
      <c r="DF64" s="221" t="s">
        <v>6516</v>
      </c>
      <c r="DG64" s="218">
        <v>2862000</v>
      </c>
      <c r="DH64" s="222" t="s">
        <v>6514</v>
      </c>
      <c r="DI64" s="222" t="s">
        <v>723</v>
      </c>
      <c r="DJ64" s="222">
        <v>2</v>
      </c>
      <c r="DK64" s="222" t="s">
        <v>6466</v>
      </c>
      <c r="DL64" s="222" t="s">
        <v>6515</v>
      </c>
      <c r="DM64" s="219">
        <v>45639</v>
      </c>
      <c r="DN64" s="222" t="s">
        <v>6518</v>
      </c>
      <c r="DO64" s="218">
        <v>227000</v>
      </c>
      <c r="DP64" s="222" t="s">
        <v>6504</v>
      </c>
      <c r="DQ64" s="222" t="s">
        <v>723</v>
      </c>
      <c r="DR64" s="222">
        <v>2</v>
      </c>
      <c r="DS64" s="222" t="s">
        <v>5618</v>
      </c>
      <c r="DT64" s="222" t="s">
        <v>6517</v>
      </c>
      <c r="DU64" s="223">
        <v>45639</v>
      </c>
      <c r="DV64" s="221" t="s">
        <v>6520</v>
      </c>
      <c r="DW64" s="218">
        <v>92000</v>
      </c>
      <c r="DX64" s="222" t="s">
        <v>6504</v>
      </c>
      <c r="DY64" s="222" t="s">
        <v>404</v>
      </c>
      <c r="DZ64" s="222">
        <v>1</v>
      </c>
      <c r="EA64" s="222" t="s">
        <v>6519</v>
      </c>
      <c r="EB64" s="222" t="s">
        <v>6505</v>
      </c>
      <c r="EC64" s="219">
        <v>45639</v>
      </c>
      <c r="ED64" s="222" t="s">
        <v>6521</v>
      </c>
      <c r="EE64" s="218" t="s">
        <v>17</v>
      </c>
      <c r="EF64" s="222" t="s">
        <v>6504</v>
      </c>
      <c r="EG64" s="222" t="s">
        <v>404</v>
      </c>
      <c r="EH64" s="222">
        <v>1</v>
      </c>
      <c r="EI64" s="222" t="s">
        <v>6471</v>
      </c>
      <c r="EJ64" s="222" t="s">
        <v>6505</v>
      </c>
      <c r="EK64" s="223">
        <v>45639</v>
      </c>
      <c r="EL64" s="221" t="s">
        <v>6522</v>
      </c>
      <c r="EM64" s="218" t="s">
        <v>17</v>
      </c>
      <c r="EN64" s="222" t="s">
        <v>6504</v>
      </c>
      <c r="EO64" s="222" t="s">
        <v>404</v>
      </c>
      <c r="EP64" s="222">
        <v>1</v>
      </c>
      <c r="EQ64" s="222" t="s">
        <v>6471</v>
      </c>
      <c r="ER64" s="222" t="s">
        <v>6505</v>
      </c>
      <c r="ES64" s="219">
        <v>45639</v>
      </c>
      <c r="ET64" s="222" t="s">
        <v>5580</v>
      </c>
      <c r="EU64" s="222">
        <v>11</v>
      </c>
      <c r="EV64" s="222" t="s">
        <v>5576</v>
      </c>
      <c r="EW64" s="222" t="s">
        <v>723</v>
      </c>
      <c r="EX64" s="222">
        <v>2</v>
      </c>
      <c r="EY64" s="222" t="s">
        <v>5566</v>
      </c>
      <c r="EZ64" s="222" t="s">
        <v>5577</v>
      </c>
      <c r="FA64" s="223">
        <v>45620</v>
      </c>
      <c r="FB64" s="221" t="s">
        <v>6525</v>
      </c>
      <c r="FC64" s="222">
        <v>4</v>
      </c>
      <c r="FD64" s="222" t="s">
        <v>6523</v>
      </c>
      <c r="FE64" s="222" t="s">
        <v>404</v>
      </c>
      <c r="FF64" s="222">
        <v>1</v>
      </c>
      <c r="FG64" s="222" t="s">
        <v>6500</v>
      </c>
      <c r="FH64" s="222" t="s">
        <v>6524</v>
      </c>
      <c r="FI64" s="219">
        <v>45639</v>
      </c>
      <c r="FJ64" s="221" t="s">
        <v>2643</v>
      </c>
      <c r="FK64" s="222" t="s">
        <v>17</v>
      </c>
      <c r="FL64" s="222" t="s">
        <v>17</v>
      </c>
      <c r="FM64" s="222" t="s">
        <v>17</v>
      </c>
      <c r="FN64" s="222" t="s">
        <v>17</v>
      </c>
      <c r="FO64" s="222" t="s">
        <v>1153</v>
      </c>
      <c r="FP64" s="218" t="s">
        <v>17</v>
      </c>
      <c r="FQ64" s="219">
        <v>45559</v>
      </c>
      <c r="FR64" s="221" t="s">
        <v>2644</v>
      </c>
      <c r="FS64" s="222" t="s">
        <v>17</v>
      </c>
      <c r="FT64" s="222" t="s">
        <v>17</v>
      </c>
      <c r="FU64" s="222" t="s">
        <v>17</v>
      </c>
      <c r="FV64" s="222" t="s">
        <v>17</v>
      </c>
      <c r="FW64" s="222" t="s">
        <v>1153</v>
      </c>
      <c r="FX64" s="222" t="s">
        <v>17</v>
      </c>
      <c r="FY64" s="219">
        <v>45559</v>
      </c>
      <c r="FZ64" s="222" t="s">
        <v>4500</v>
      </c>
      <c r="GA64" s="222">
        <v>1</v>
      </c>
      <c r="GB64" s="222" t="s">
        <v>1799</v>
      </c>
      <c r="GC64" s="222" t="s">
        <v>33</v>
      </c>
      <c r="GD64" s="222">
        <v>2</v>
      </c>
      <c r="GE64" s="222" t="s">
        <v>17</v>
      </c>
      <c r="GF64" s="222" t="s">
        <v>17</v>
      </c>
      <c r="GG64" s="223">
        <v>45609</v>
      </c>
      <c r="GH64" s="221" t="s">
        <v>4506</v>
      </c>
      <c r="GI64" s="222">
        <v>0</v>
      </c>
      <c r="GJ64" s="222" t="s">
        <v>1799</v>
      </c>
      <c r="GK64" s="222" t="s">
        <v>33</v>
      </c>
      <c r="GL64" s="222">
        <v>2</v>
      </c>
      <c r="GM64" s="222" t="s">
        <v>17</v>
      </c>
      <c r="GN64" s="222" t="s">
        <v>17</v>
      </c>
      <c r="GO64" s="219">
        <v>45609</v>
      </c>
      <c r="GP64" s="222" t="s">
        <v>4501</v>
      </c>
      <c r="GQ64" s="222">
        <v>0</v>
      </c>
      <c r="GR64" s="222" t="s">
        <v>1799</v>
      </c>
      <c r="GS64" s="222" t="s">
        <v>33</v>
      </c>
      <c r="GT64" s="222">
        <v>2</v>
      </c>
      <c r="GU64" s="222" t="s">
        <v>17</v>
      </c>
      <c r="GV64" s="222" t="s">
        <v>17</v>
      </c>
      <c r="GW64" s="223">
        <v>45609</v>
      </c>
      <c r="GX64" s="221" t="s">
        <v>4507</v>
      </c>
      <c r="GY64" s="222">
        <v>0</v>
      </c>
      <c r="GZ64" s="222" t="s">
        <v>1799</v>
      </c>
      <c r="HA64" s="222" t="s">
        <v>33</v>
      </c>
      <c r="HB64" s="222">
        <v>2</v>
      </c>
      <c r="HC64" s="222" t="s">
        <v>17</v>
      </c>
      <c r="HD64" s="222" t="s">
        <v>17</v>
      </c>
      <c r="HE64" s="219">
        <v>45609</v>
      </c>
      <c r="HF64" s="222" t="s">
        <v>4499</v>
      </c>
      <c r="HG64" s="222">
        <v>0</v>
      </c>
      <c r="HH64" s="222" t="s">
        <v>1799</v>
      </c>
      <c r="HI64" s="222" t="s">
        <v>33</v>
      </c>
      <c r="HJ64" s="222">
        <v>2</v>
      </c>
      <c r="HK64" s="222" t="s">
        <v>17</v>
      </c>
      <c r="HL64" s="222" t="s">
        <v>17</v>
      </c>
      <c r="HM64" s="223">
        <v>45609</v>
      </c>
      <c r="HN64" s="221" t="s">
        <v>4505</v>
      </c>
      <c r="HO64" s="222">
        <v>0</v>
      </c>
      <c r="HP64" s="222" t="s">
        <v>1799</v>
      </c>
      <c r="HQ64" s="222" t="s">
        <v>33</v>
      </c>
      <c r="HR64" s="222">
        <v>2</v>
      </c>
      <c r="HS64" s="222" t="s">
        <v>17</v>
      </c>
      <c r="HT64" s="222" t="s">
        <v>17</v>
      </c>
      <c r="HU64" s="219">
        <v>45609</v>
      </c>
      <c r="HV64" s="222" t="s">
        <v>4502</v>
      </c>
      <c r="HW64" s="222">
        <v>0</v>
      </c>
      <c r="HX64" s="222" t="s">
        <v>1799</v>
      </c>
      <c r="HY64" s="222" t="s">
        <v>33</v>
      </c>
      <c r="HZ64" s="222">
        <v>2</v>
      </c>
      <c r="IA64" s="222" t="s">
        <v>17</v>
      </c>
      <c r="IB64" s="222" t="s">
        <v>17</v>
      </c>
      <c r="IC64" s="223">
        <v>45609</v>
      </c>
      <c r="ID64" s="221" t="s">
        <v>4504</v>
      </c>
      <c r="IE64" s="222">
        <v>3</v>
      </c>
      <c r="IF64" s="222" t="s">
        <v>1799</v>
      </c>
      <c r="IG64" s="222" t="s">
        <v>33</v>
      </c>
      <c r="IH64" s="222">
        <v>2</v>
      </c>
      <c r="II64" s="222" t="s">
        <v>17</v>
      </c>
      <c r="IJ64" s="222" t="s">
        <v>17</v>
      </c>
      <c r="IK64" s="219">
        <v>45609</v>
      </c>
      <c r="IL64" s="222" t="s">
        <v>4503</v>
      </c>
      <c r="IM64" s="222">
        <v>3</v>
      </c>
      <c r="IN64" s="222" t="s">
        <v>1799</v>
      </c>
      <c r="IO64" s="222" t="s">
        <v>33</v>
      </c>
      <c r="IP64" s="222">
        <v>2</v>
      </c>
      <c r="IQ64" s="222" t="s">
        <v>17</v>
      </c>
      <c r="IR64" s="222" t="s">
        <v>17</v>
      </c>
      <c r="IS64" s="223">
        <v>45609</v>
      </c>
    </row>
    <row r="65" spans="1:253" s="11" customFormat="1" ht="13.25" customHeight="1" x14ac:dyDescent="0.25">
      <c r="A65" s="11" t="s">
        <v>514</v>
      </c>
      <c r="B65" s="11" t="s">
        <v>10812</v>
      </c>
      <c r="C65" s="11" t="s">
        <v>515</v>
      </c>
      <c r="D65" s="11" t="s">
        <v>516</v>
      </c>
      <c r="E65" s="11" t="s">
        <v>10261</v>
      </c>
      <c r="F65" s="11" t="s">
        <v>8794</v>
      </c>
      <c r="G65" s="212">
        <v>5187000</v>
      </c>
      <c r="H65" s="213" t="s">
        <v>8793</v>
      </c>
      <c r="I65" s="213" t="s">
        <v>723</v>
      </c>
      <c r="J65" s="213">
        <v>2</v>
      </c>
      <c r="K65" s="213" t="s">
        <v>8758</v>
      </c>
      <c r="L65" s="213" t="s">
        <v>8757</v>
      </c>
      <c r="M65" s="214">
        <v>45651</v>
      </c>
      <c r="N65" s="221" t="s">
        <v>8798</v>
      </c>
      <c r="O65" s="216">
        <v>10230</v>
      </c>
      <c r="P65" s="216" t="s">
        <v>8795</v>
      </c>
      <c r="Q65" s="216" t="s">
        <v>723</v>
      </c>
      <c r="R65" s="216">
        <v>2</v>
      </c>
      <c r="S65" s="216" t="s">
        <v>8797</v>
      </c>
      <c r="T65" s="216" t="s">
        <v>8796</v>
      </c>
      <c r="U65" s="217">
        <v>45651</v>
      </c>
      <c r="V65" s="221" t="s">
        <v>8802</v>
      </c>
      <c r="W65" s="213">
        <v>5187000</v>
      </c>
      <c r="X65" s="213" t="s">
        <v>8799</v>
      </c>
      <c r="Y65" s="213" t="s">
        <v>723</v>
      </c>
      <c r="Z65" s="213">
        <v>2</v>
      </c>
      <c r="AA65" s="213" t="s">
        <v>8801</v>
      </c>
      <c r="AB65" s="213" t="s">
        <v>8800</v>
      </c>
      <c r="AC65" s="214">
        <v>45651</v>
      </c>
      <c r="AD65" s="221" t="s">
        <v>8804</v>
      </c>
      <c r="AE65" s="218">
        <v>5187000</v>
      </c>
      <c r="AF65" s="218" t="s">
        <v>8799</v>
      </c>
      <c r="AG65" s="218" t="s">
        <v>723</v>
      </c>
      <c r="AH65" s="218">
        <v>2</v>
      </c>
      <c r="AI65" s="218" t="s">
        <v>8803</v>
      </c>
      <c r="AJ65" s="218" t="s">
        <v>8800</v>
      </c>
      <c r="AK65" s="219">
        <v>45651</v>
      </c>
      <c r="AL65" s="221" t="s">
        <v>8806</v>
      </c>
      <c r="AM65" s="213">
        <v>1620000</v>
      </c>
      <c r="AN65" s="213" t="s">
        <v>8799</v>
      </c>
      <c r="AO65" s="213" t="s">
        <v>723</v>
      </c>
      <c r="AP65" s="213">
        <v>2</v>
      </c>
      <c r="AQ65" s="213" t="s">
        <v>8805</v>
      </c>
      <c r="AR65" s="213" t="s">
        <v>8800</v>
      </c>
      <c r="AS65" s="214">
        <v>45651</v>
      </c>
      <c r="AT65" s="222" t="s">
        <v>1713</v>
      </c>
      <c r="AU65" s="218" t="s">
        <v>17</v>
      </c>
      <c r="AV65" s="218" t="s">
        <v>17</v>
      </c>
      <c r="AW65" s="218" t="s">
        <v>17</v>
      </c>
      <c r="AX65" s="218" t="s">
        <v>17</v>
      </c>
      <c r="AY65" s="218" t="s">
        <v>17</v>
      </c>
      <c r="AZ65" s="218" t="s">
        <v>17</v>
      </c>
      <c r="BA65" s="219">
        <v>45442</v>
      </c>
      <c r="BB65" s="221" t="s">
        <v>526</v>
      </c>
      <c r="BC65" s="213">
        <v>0</v>
      </c>
      <c r="BD65" s="213" t="s">
        <v>517</v>
      </c>
      <c r="BE65" s="213" t="s">
        <v>22</v>
      </c>
      <c r="BF65" s="213">
        <v>3</v>
      </c>
      <c r="BG65" s="213" t="s">
        <v>525</v>
      </c>
      <c r="BH65" s="213" t="s">
        <v>241</v>
      </c>
      <c r="BI65" s="214">
        <v>43987</v>
      </c>
      <c r="BJ65" s="222" t="s">
        <v>8810</v>
      </c>
      <c r="BK65" s="222">
        <v>216</v>
      </c>
      <c r="BL65" s="222" t="s">
        <v>8807</v>
      </c>
      <c r="BM65" s="222" t="s">
        <v>723</v>
      </c>
      <c r="BN65" s="222">
        <v>2</v>
      </c>
      <c r="BO65" s="222" t="s">
        <v>8809</v>
      </c>
      <c r="BP65" s="218" t="s">
        <v>8808</v>
      </c>
      <c r="BQ65" s="223">
        <v>45651</v>
      </c>
      <c r="BR65" s="221" t="s">
        <v>519</v>
      </c>
      <c r="BS65" s="224" t="s">
        <v>17</v>
      </c>
      <c r="BT65" s="224" t="s">
        <v>517</v>
      </c>
      <c r="BU65" s="224" t="s">
        <v>17</v>
      </c>
      <c r="BV65" s="224" t="s">
        <v>17</v>
      </c>
      <c r="BW65" s="224" t="s">
        <v>518</v>
      </c>
      <c r="BX65" s="224" t="s">
        <v>241</v>
      </c>
      <c r="BY65" s="214">
        <v>43987</v>
      </c>
      <c r="BZ65" s="222" t="s">
        <v>520</v>
      </c>
      <c r="CA65" s="222" t="s">
        <v>17</v>
      </c>
      <c r="CB65" s="222" t="s">
        <v>517</v>
      </c>
      <c r="CC65" s="222" t="s">
        <v>17</v>
      </c>
      <c r="CD65" s="222" t="s">
        <v>17</v>
      </c>
      <c r="CE65" s="222" t="s">
        <v>518</v>
      </c>
      <c r="CF65" s="222" t="s">
        <v>241</v>
      </c>
      <c r="CG65" s="223">
        <v>43987</v>
      </c>
      <c r="CH65" s="221" t="s">
        <v>11463</v>
      </c>
      <c r="CI65" s="222" t="e">
        <v>#N/A</v>
      </c>
      <c r="CJ65" s="222" t="e">
        <v>#N/A</v>
      </c>
      <c r="CK65" s="222" t="e">
        <v>#N/A</v>
      </c>
      <c r="CL65" s="222" t="e">
        <v>#N/A</v>
      </c>
      <c r="CM65" s="222" t="e">
        <v>#N/A</v>
      </c>
      <c r="CN65" s="222" t="e">
        <v>#N/A</v>
      </c>
      <c r="CO65" s="225" t="e">
        <v>#N/A</v>
      </c>
      <c r="CP65" s="222" t="s">
        <v>524</v>
      </c>
      <c r="CQ65" s="224" t="s">
        <v>17</v>
      </c>
      <c r="CR65" s="224" t="s">
        <v>521</v>
      </c>
      <c r="CS65" s="224" t="s">
        <v>17</v>
      </c>
      <c r="CT65" s="224" t="s">
        <v>17</v>
      </c>
      <c r="CU65" s="224" t="s">
        <v>523</v>
      </c>
      <c r="CV65" s="224" t="s">
        <v>522</v>
      </c>
      <c r="CW65" s="214">
        <v>43987</v>
      </c>
      <c r="CX65" s="222" t="s">
        <v>8813</v>
      </c>
      <c r="CY65" s="218">
        <v>1266000</v>
      </c>
      <c r="CZ65" s="218" t="s">
        <v>8799</v>
      </c>
      <c r="DA65" s="218" t="s">
        <v>723</v>
      </c>
      <c r="DB65" s="218">
        <v>2</v>
      </c>
      <c r="DC65" s="218" t="s">
        <v>8818</v>
      </c>
      <c r="DD65" s="218" t="s">
        <v>8799</v>
      </c>
      <c r="DE65" s="220">
        <v>45651</v>
      </c>
      <c r="DF65" s="221" t="s">
        <v>8815</v>
      </c>
      <c r="DG65" s="213">
        <v>0</v>
      </c>
      <c r="DH65" s="224" t="s">
        <v>8799</v>
      </c>
      <c r="DI65" s="224" t="s">
        <v>723</v>
      </c>
      <c r="DJ65" s="224">
        <v>2</v>
      </c>
      <c r="DK65" s="224" t="s">
        <v>8814</v>
      </c>
      <c r="DL65" s="224" t="s">
        <v>8800</v>
      </c>
      <c r="DM65" s="214">
        <v>45651</v>
      </c>
      <c r="DN65" s="222" t="s">
        <v>8817</v>
      </c>
      <c r="DO65" s="218">
        <v>3921000</v>
      </c>
      <c r="DP65" s="222" t="s">
        <v>8799</v>
      </c>
      <c r="DQ65" s="222" t="s">
        <v>723</v>
      </c>
      <c r="DR65" s="222">
        <v>2</v>
      </c>
      <c r="DS65" s="222" t="s">
        <v>8816</v>
      </c>
      <c r="DT65" s="222" t="s">
        <v>8799</v>
      </c>
      <c r="DU65" s="223">
        <v>45651</v>
      </c>
      <c r="DV65" s="221" t="s">
        <v>8819</v>
      </c>
      <c r="DW65" s="213">
        <v>1232000</v>
      </c>
      <c r="DX65" s="224" t="s">
        <v>8799</v>
      </c>
      <c r="DY65" s="224" t="s">
        <v>723</v>
      </c>
      <c r="DZ65" s="224">
        <v>2</v>
      </c>
      <c r="EA65" s="224" t="s">
        <v>8818</v>
      </c>
      <c r="EB65" s="224" t="s">
        <v>8799</v>
      </c>
      <c r="EC65" s="214">
        <v>45651</v>
      </c>
      <c r="ED65" s="222" t="s">
        <v>8820</v>
      </c>
      <c r="EE65" s="218">
        <v>34000</v>
      </c>
      <c r="EF65" s="222" t="s">
        <v>8799</v>
      </c>
      <c r="EG65" s="222" t="s">
        <v>723</v>
      </c>
      <c r="EH65" s="222">
        <v>2</v>
      </c>
      <c r="EI65" s="222" t="s">
        <v>8818</v>
      </c>
      <c r="EJ65" s="222" t="s">
        <v>8799</v>
      </c>
      <c r="EK65" s="223">
        <v>45651</v>
      </c>
      <c r="EL65" s="221" t="s">
        <v>8821</v>
      </c>
      <c r="EM65" s="213">
        <v>0</v>
      </c>
      <c r="EN65" s="224" t="s">
        <v>8799</v>
      </c>
      <c r="EO65" s="224" t="s">
        <v>723</v>
      </c>
      <c r="EP65" s="224">
        <v>2</v>
      </c>
      <c r="EQ65" s="224" t="s">
        <v>8818</v>
      </c>
      <c r="ER65" s="224" t="s">
        <v>8799</v>
      </c>
      <c r="ES65" s="214">
        <v>45651</v>
      </c>
      <c r="ET65" s="222" t="s">
        <v>8811</v>
      </c>
      <c r="EU65" s="222">
        <v>3418</v>
      </c>
      <c r="EV65" s="222" t="s">
        <v>8124</v>
      </c>
      <c r="EW65" s="222" t="s">
        <v>723</v>
      </c>
      <c r="EX65" s="222">
        <v>2</v>
      </c>
      <c r="EY65" s="222" t="s">
        <v>8774</v>
      </c>
      <c r="EZ65" s="222" t="s">
        <v>3328</v>
      </c>
      <c r="FA65" s="223">
        <v>45651</v>
      </c>
      <c r="FB65" s="221" t="s">
        <v>8823</v>
      </c>
      <c r="FC65" s="224">
        <v>2</v>
      </c>
      <c r="FD65" s="224" t="s">
        <v>8799</v>
      </c>
      <c r="FE65" s="224" t="s">
        <v>723</v>
      </c>
      <c r="FF65" s="224">
        <v>2</v>
      </c>
      <c r="FG65" s="224" t="s">
        <v>8822</v>
      </c>
      <c r="FH65" s="224" t="s">
        <v>8800</v>
      </c>
      <c r="FI65" s="214">
        <v>45651</v>
      </c>
      <c r="FJ65" s="221" t="s">
        <v>528</v>
      </c>
      <c r="FK65" s="222" t="s">
        <v>17</v>
      </c>
      <c r="FL65" s="222" t="s">
        <v>17</v>
      </c>
      <c r="FM65" s="222" t="s">
        <v>17</v>
      </c>
      <c r="FN65" s="222" t="s">
        <v>17</v>
      </c>
      <c r="FO65" s="222" t="s">
        <v>527</v>
      </c>
      <c r="FP65" s="218" t="s">
        <v>17</v>
      </c>
      <c r="FQ65" s="219">
        <v>43987</v>
      </c>
      <c r="FR65" s="221" t="s">
        <v>529</v>
      </c>
      <c r="FS65" s="224" t="s">
        <v>17</v>
      </c>
      <c r="FT65" s="224" t="s">
        <v>17</v>
      </c>
      <c r="FU65" s="224" t="s">
        <v>17</v>
      </c>
      <c r="FV65" s="224" t="s">
        <v>17</v>
      </c>
      <c r="FW65" s="224" t="s">
        <v>527</v>
      </c>
      <c r="FX65" s="224" t="s">
        <v>17</v>
      </c>
      <c r="FY65" s="214">
        <v>43987</v>
      </c>
      <c r="FZ65" s="222" t="s">
        <v>4886</v>
      </c>
      <c r="GA65" s="222">
        <v>2</v>
      </c>
      <c r="GB65" s="222" t="s">
        <v>1799</v>
      </c>
      <c r="GC65" s="222" t="s">
        <v>33</v>
      </c>
      <c r="GD65" s="222">
        <v>2</v>
      </c>
      <c r="GE65" s="222" t="s">
        <v>17</v>
      </c>
      <c r="GF65" s="222" t="s">
        <v>17</v>
      </c>
      <c r="GG65" s="223">
        <v>45610</v>
      </c>
      <c r="GH65" s="221" t="s">
        <v>4892</v>
      </c>
      <c r="GI65" s="224">
        <v>1</v>
      </c>
      <c r="GJ65" s="224" t="s">
        <v>1799</v>
      </c>
      <c r="GK65" s="224" t="s">
        <v>33</v>
      </c>
      <c r="GL65" s="224">
        <v>2</v>
      </c>
      <c r="GM65" s="224" t="s">
        <v>17</v>
      </c>
      <c r="GN65" s="224" t="s">
        <v>17</v>
      </c>
      <c r="GO65" s="214">
        <v>45610</v>
      </c>
      <c r="GP65" s="222" t="s">
        <v>4887</v>
      </c>
      <c r="GQ65" s="222">
        <v>1</v>
      </c>
      <c r="GR65" s="222" t="s">
        <v>1799</v>
      </c>
      <c r="GS65" s="222" t="s">
        <v>33</v>
      </c>
      <c r="GT65" s="222">
        <v>2</v>
      </c>
      <c r="GU65" s="222" t="s">
        <v>17</v>
      </c>
      <c r="GV65" s="222" t="s">
        <v>17</v>
      </c>
      <c r="GW65" s="223">
        <v>45610</v>
      </c>
      <c r="GX65" s="221" t="s">
        <v>4893</v>
      </c>
      <c r="GY65" s="224">
        <v>2</v>
      </c>
      <c r="GZ65" s="224" t="s">
        <v>1799</v>
      </c>
      <c r="HA65" s="224" t="s">
        <v>33</v>
      </c>
      <c r="HB65" s="224">
        <v>2</v>
      </c>
      <c r="HC65" s="224" t="s">
        <v>17</v>
      </c>
      <c r="HD65" s="224" t="s">
        <v>17</v>
      </c>
      <c r="HE65" s="214">
        <v>45610</v>
      </c>
      <c r="HF65" s="222" t="s">
        <v>4885</v>
      </c>
      <c r="HG65" s="222">
        <v>2</v>
      </c>
      <c r="HH65" s="222" t="s">
        <v>1799</v>
      </c>
      <c r="HI65" s="222" t="s">
        <v>33</v>
      </c>
      <c r="HJ65" s="222">
        <v>2</v>
      </c>
      <c r="HK65" s="222" t="s">
        <v>17</v>
      </c>
      <c r="HL65" s="222" t="s">
        <v>17</v>
      </c>
      <c r="HM65" s="223">
        <v>45610</v>
      </c>
      <c r="HN65" s="221" t="s">
        <v>4891</v>
      </c>
      <c r="HO65" s="224">
        <v>3</v>
      </c>
      <c r="HP65" s="224" t="s">
        <v>1799</v>
      </c>
      <c r="HQ65" s="224" t="s">
        <v>33</v>
      </c>
      <c r="HR65" s="224">
        <v>2</v>
      </c>
      <c r="HS65" s="224" t="s">
        <v>17</v>
      </c>
      <c r="HT65" s="224" t="s">
        <v>17</v>
      </c>
      <c r="HU65" s="214">
        <v>45610</v>
      </c>
      <c r="HV65" s="222" t="s">
        <v>4888</v>
      </c>
      <c r="HW65" s="222">
        <v>3</v>
      </c>
      <c r="HX65" s="222" t="s">
        <v>1799</v>
      </c>
      <c r="HY65" s="222" t="s">
        <v>33</v>
      </c>
      <c r="HZ65" s="222">
        <v>2</v>
      </c>
      <c r="IA65" s="222" t="s">
        <v>17</v>
      </c>
      <c r="IB65" s="222" t="s">
        <v>17</v>
      </c>
      <c r="IC65" s="223">
        <v>45610</v>
      </c>
      <c r="ID65" s="221" t="s">
        <v>4890</v>
      </c>
      <c r="IE65" s="224">
        <v>3</v>
      </c>
      <c r="IF65" s="224" t="s">
        <v>1799</v>
      </c>
      <c r="IG65" s="224" t="s">
        <v>33</v>
      </c>
      <c r="IH65" s="224">
        <v>2</v>
      </c>
      <c r="II65" s="224" t="s">
        <v>17</v>
      </c>
      <c r="IJ65" s="224" t="s">
        <v>17</v>
      </c>
      <c r="IK65" s="214">
        <v>45610</v>
      </c>
      <c r="IL65" s="222" t="s">
        <v>4889</v>
      </c>
      <c r="IM65" s="222">
        <v>0</v>
      </c>
      <c r="IN65" s="222" t="s">
        <v>1799</v>
      </c>
      <c r="IO65" s="222" t="s">
        <v>33</v>
      </c>
      <c r="IP65" s="222">
        <v>2</v>
      </c>
      <c r="IQ65" s="222" t="s">
        <v>17</v>
      </c>
      <c r="IR65" s="222" t="s">
        <v>17</v>
      </c>
      <c r="IS65" s="223">
        <v>45610</v>
      </c>
    </row>
    <row r="66" spans="1:253" s="11" customFormat="1" ht="13.25" customHeight="1" x14ac:dyDescent="0.25">
      <c r="A66" s="11" t="s">
        <v>1708</v>
      </c>
      <c r="B66" s="11" t="s">
        <v>10956</v>
      </c>
      <c r="C66" s="11" t="s">
        <v>1709</v>
      </c>
      <c r="D66" s="11" t="s">
        <v>516</v>
      </c>
      <c r="E66" s="11" t="s">
        <v>10261</v>
      </c>
      <c r="F66" s="11" t="s">
        <v>8759</v>
      </c>
      <c r="G66" s="212">
        <v>5187000</v>
      </c>
      <c r="H66" s="213" t="s">
        <v>8756</v>
      </c>
      <c r="I66" s="213" t="s">
        <v>723</v>
      </c>
      <c r="J66" s="213">
        <v>2</v>
      </c>
      <c r="K66" s="213" t="s">
        <v>8758</v>
      </c>
      <c r="L66" s="213" t="s">
        <v>8757</v>
      </c>
      <c r="M66" s="214">
        <v>45651</v>
      </c>
      <c r="N66" s="221" t="s">
        <v>8763</v>
      </c>
      <c r="O66" s="216">
        <v>10230</v>
      </c>
      <c r="P66" s="216" t="s">
        <v>8760</v>
      </c>
      <c r="Q66" s="216" t="s">
        <v>404</v>
      </c>
      <c r="R66" s="216">
        <v>1</v>
      </c>
      <c r="S66" s="216" t="s">
        <v>8762</v>
      </c>
      <c r="T66" s="216" t="s">
        <v>8761</v>
      </c>
      <c r="U66" s="217">
        <v>45651</v>
      </c>
      <c r="V66" s="221" t="s">
        <v>8767</v>
      </c>
      <c r="W66" s="213">
        <v>5187000</v>
      </c>
      <c r="X66" s="213" t="s">
        <v>8764</v>
      </c>
      <c r="Y66" s="213" t="s">
        <v>723</v>
      </c>
      <c r="Z66" s="213">
        <v>2</v>
      </c>
      <c r="AA66" s="213" t="s">
        <v>8766</v>
      </c>
      <c r="AB66" s="213" t="s">
        <v>8765</v>
      </c>
      <c r="AC66" s="214">
        <v>45651</v>
      </c>
      <c r="AD66" s="221" t="s">
        <v>8769</v>
      </c>
      <c r="AE66" s="218">
        <v>5187000</v>
      </c>
      <c r="AF66" s="218" t="s">
        <v>8764</v>
      </c>
      <c r="AG66" s="218" t="s">
        <v>723</v>
      </c>
      <c r="AH66" s="218">
        <v>2</v>
      </c>
      <c r="AI66" s="218" t="s">
        <v>8768</v>
      </c>
      <c r="AJ66" s="218" t="s">
        <v>8765</v>
      </c>
      <c r="AK66" s="219">
        <v>45651</v>
      </c>
      <c r="AL66" s="221" t="s">
        <v>8773</v>
      </c>
      <c r="AM66" s="213">
        <v>1597000</v>
      </c>
      <c r="AN66" s="213" t="s">
        <v>8770</v>
      </c>
      <c r="AO66" s="213" t="s">
        <v>404</v>
      </c>
      <c r="AP66" s="213">
        <v>1</v>
      </c>
      <c r="AQ66" s="213" t="s">
        <v>8772</v>
      </c>
      <c r="AR66" s="213" t="s">
        <v>8771</v>
      </c>
      <c r="AS66" s="214">
        <v>45651</v>
      </c>
      <c r="AT66" s="222" t="s">
        <v>5211</v>
      </c>
      <c r="AU66" s="218">
        <v>14222</v>
      </c>
      <c r="AV66" s="218" t="s">
        <v>5208</v>
      </c>
      <c r="AW66" s="218" t="s">
        <v>404</v>
      </c>
      <c r="AX66" s="218">
        <v>1</v>
      </c>
      <c r="AY66" s="218" t="s">
        <v>5210</v>
      </c>
      <c r="AZ66" s="218" t="s">
        <v>5209</v>
      </c>
      <c r="BA66" s="219">
        <v>45615</v>
      </c>
      <c r="BB66" s="221" t="s">
        <v>1710</v>
      </c>
      <c r="BC66" s="213" t="s">
        <v>17</v>
      </c>
      <c r="BD66" s="213" t="s">
        <v>17</v>
      </c>
      <c r="BE66" s="213" t="s">
        <v>17</v>
      </c>
      <c r="BF66" s="213" t="s">
        <v>17</v>
      </c>
      <c r="BG66" s="213" t="s">
        <v>17</v>
      </c>
      <c r="BH66" s="213" t="s">
        <v>17</v>
      </c>
      <c r="BI66" s="214">
        <v>45442</v>
      </c>
      <c r="BJ66" s="222" t="s">
        <v>8775</v>
      </c>
      <c r="BK66" s="222">
        <v>3418</v>
      </c>
      <c r="BL66" s="222" t="s">
        <v>8124</v>
      </c>
      <c r="BM66" s="222" t="s">
        <v>723</v>
      </c>
      <c r="BN66" s="222">
        <v>2</v>
      </c>
      <c r="BO66" s="222" t="s">
        <v>8774</v>
      </c>
      <c r="BP66" s="218" t="s">
        <v>3328</v>
      </c>
      <c r="BQ66" s="223">
        <v>45651</v>
      </c>
      <c r="BR66" s="221" t="s">
        <v>5215</v>
      </c>
      <c r="BS66" s="224" t="s">
        <v>17</v>
      </c>
      <c r="BT66" s="224" t="s">
        <v>5212</v>
      </c>
      <c r="BU66" s="224" t="s">
        <v>723</v>
      </c>
      <c r="BV66" s="224">
        <v>2</v>
      </c>
      <c r="BW66" s="224" t="s">
        <v>5214</v>
      </c>
      <c r="BX66" s="224" t="s">
        <v>5213</v>
      </c>
      <c r="BY66" s="214">
        <v>45615</v>
      </c>
      <c r="BZ66" s="222" t="s">
        <v>2941</v>
      </c>
      <c r="CA66" s="222">
        <v>4000</v>
      </c>
      <c r="CB66" s="222" t="s">
        <v>2938</v>
      </c>
      <c r="CC66" s="222" t="s">
        <v>404</v>
      </c>
      <c r="CD66" s="222">
        <v>1</v>
      </c>
      <c r="CE66" s="222" t="s">
        <v>2940</v>
      </c>
      <c r="CF66" s="222" t="s">
        <v>2939</v>
      </c>
      <c r="CG66" s="223">
        <v>45560</v>
      </c>
      <c r="CH66" s="221" t="s">
        <v>11464</v>
      </c>
      <c r="CI66" s="222" t="e">
        <v>#N/A</v>
      </c>
      <c r="CJ66" s="222" t="e">
        <v>#N/A</v>
      </c>
      <c r="CK66" s="222" t="e">
        <v>#N/A</v>
      </c>
      <c r="CL66" s="222" t="e">
        <v>#N/A</v>
      </c>
      <c r="CM66" s="222" t="e">
        <v>#N/A</v>
      </c>
      <c r="CN66" s="222" t="e">
        <v>#N/A</v>
      </c>
      <c r="CO66" s="225" t="e">
        <v>#N/A</v>
      </c>
      <c r="CP66" s="222" t="s">
        <v>5217</v>
      </c>
      <c r="CQ66" s="224">
        <v>5100000000</v>
      </c>
      <c r="CR66" s="224" t="s">
        <v>5212</v>
      </c>
      <c r="CS66" s="224" t="s">
        <v>723</v>
      </c>
      <c r="CT66" s="224">
        <v>2</v>
      </c>
      <c r="CU66" s="224" t="s">
        <v>5216</v>
      </c>
      <c r="CV66" s="224" t="s">
        <v>5213</v>
      </c>
      <c r="CW66" s="214">
        <v>45615</v>
      </c>
      <c r="CX66" s="222" t="s">
        <v>8780</v>
      </c>
      <c r="CY66" s="218">
        <v>3636000</v>
      </c>
      <c r="CZ66" s="218" t="s">
        <v>8777</v>
      </c>
      <c r="DA66" s="218" t="s">
        <v>723</v>
      </c>
      <c r="DB66" s="218">
        <v>2</v>
      </c>
      <c r="DC66" s="218" t="s">
        <v>8785</v>
      </c>
      <c r="DD66" s="218" t="s">
        <v>8778</v>
      </c>
      <c r="DE66" s="220">
        <v>45651</v>
      </c>
      <c r="DF66" s="221" t="s">
        <v>8782</v>
      </c>
      <c r="DG66" s="213">
        <v>0</v>
      </c>
      <c r="DH66" s="224" t="s">
        <v>8764</v>
      </c>
      <c r="DI66" s="224" t="s">
        <v>723</v>
      </c>
      <c r="DJ66" s="224">
        <v>2</v>
      </c>
      <c r="DK66" s="224" t="s">
        <v>8781</v>
      </c>
      <c r="DL66" s="224" t="s">
        <v>8765</v>
      </c>
      <c r="DM66" s="214">
        <v>45651</v>
      </c>
      <c r="DN66" s="222" t="s">
        <v>8784</v>
      </c>
      <c r="DO66" s="218">
        <v>1551000</v>
      </c>
      <c r="DP66" s="222" t="s">
        <v>8777</v>
      </c>
      <c r="DQ66" s="222" t="s">
        <v>723</v>
      </c>
      <c r="DR66" s="222">
        <v>2</v>
      </c>
      <c r="DS66" s="222" t="s">
        <v>8783</v>
      </c>
      <c r="DT66" s="222" t="s">
        <v>8778</v>
      </c>
      <c r="DU66" s="223">
        <v>45651</v>
      </c>
      <c r="DV66" s="221" t="s">
        <v>8786</v>
      </c>
      <c r="DW66" s="213">
        <v>3437000</v>
      </c>
      <c r="DX66" s="224" t="s">
        <v>8777</v>
      </c>
      <c r="DY66" s="224" t="s">
        <v>723</v>
      </c>
      <c r="DZ66" s="224">
        <v>2</v>
      </c>
      <c r="EA66" s="224" t="s">
        <v>8785</v>
      </c>
      <c r="EB66" s="224" t="s">
        <v>8778</v>
      </c>
      <c r="EC66" s="214">
        <v>45651</v>
      </c>
      <c r="ED66" s="222" t="s">
        <v>8788</v>
      </c>
      <c r="EE66" s="218">
        <v>199000</v>
      </c>
      <c r="EF66" s="222" t="s">
        <v>8777</v>
      </c>
      <c r="EG66" s="222" t="s">
        <v>723</v>
      </c>
      <c r="EH66" s="222">
        <v>2</v>
      </c>
      <c r="EI66" s="222" t="s">
        <v>8787</v>
      </c>
      <c r="EJ66" s="222" t="s">
        <v>8778</v>
      </c>
      <c r="EK66" s="223">
        <v>45651</v>
      </c>
      <c r="EL66" s="221" t="s">
        <v>8790</v>
      </c>
      <c r="EM66" s="213" t="s">
        <v>17</v>
      </c>
      <c r="EN66" s="224" t="s">
        <v>8777</v>
      </c>
      <c r="EO66" s="224" t="s">
        <v>723</v>
      </c>
      <c r="EP66" s="224">
        <v>2</v>
      </c>
      <c r="EQ66" s="224" t="s">
        <v>8789</v>
      </c>
      <c r="ER66" s="224" t="s">
        <v>8778</v>
      </c>
      <c r="ES66" s="214">
        <v>45651</v>
      </c>
      <c r="ET66" s="222" t="s">
        <v>8776</v>
      </c>
      <c r="EU66" s="222">
        <v>3418</v>
      </c>
      <c r="EV66" s="222" t="s">
        <v>8124</v>
      </c>
      <c r="EW66" s="222" t="s">
        <v>723</v>
      </c>
      <c r="EX66" s="222">
        <v>2</v>
      </c>
      <c r="EY66" s="222" t="s">
        <v>8774</v>
      </c>
      <c r="EZ66" s="222" t="s">
        <v>3328</v>
      </c>
      <c r="FA66" s="223">
        <v>45651</v>
      </c>
      <c r="FB66" s="221" t="s">
        <v>8792</v>
      </c>
      <c r="FC66" s="224">
        <v>3</v>
      </c>
      <c r="FD66" s="224" t="s">
        <v>8764</v>
      </c>
      <c r="FE66" s="224" t="s">
        <v>723</v>
      </c>
      <c r="FF66" s="224">
        <v>2</v>
      </c>
      <c r="FG66" s="224" t="s">
        <v>8791</v>
      </c>
      <c r="FH66" s="224" t="s">
        <v>8765</v>
      </c>
      <c r="FI66" s="214">
        <v>45651</v>
      </c>
      <c r="FJ66" s="221" t="s">
        <v>2945</v>
      </c>
      <c r="FK66" s="222">
        <v>150000</v>
      </c>
      <c r="FL66" s="222" t="s">
        <v>2942</v>
      </c>
      <c r="FM66" s="222" t="s">
        <v>723</v>
      </c>
      <c r="FN66" s="222">
        <v>2</v>
      </c>
      <c r="FO66" s="222" t="s">
        <v>2944</v>
      </c>
      <c r="FP66" s="218" t="s">
        <v>2943</v>
      </c>
      <c r="FQ66" s="219">
        <v>45560</v>
      </c>
      <c r="FR66" s="221" t="s">
        <v>1712</v>
      </c>
      <c r="FS66" s="224" t="s">
        <v>17</v>
      </c>
      <c r="FT66" s="224" t="s">
        <v>17</v>
      </c>
      <c r="FU66" s="224" t="s">
        <v>17</v>
      </c>
      <c r="FV66" s="224" t="s">
        <v>17</v>
      </c>
      <c r="FW66" s="224" t="s">
        <v>17</v>
      </c>
      <c r="FX66" s="224" t="s">
        <v>17</v>
      </c>
      <c r="FY66" s="214">
        <v>45442</v>
      </c>
      <c r="FZ66" s="222" t="s">
        <v>4895</v>
      </c>
      <c r="GA66" s="222">
        <v>2</v>
      </c>
      <c r="GB66" s="222" t="s">
        <v>1799</v>
      </c>
      <c r="GC66" s="222" t="s">
        <v>33</v>
      </c>
      <c r="GD66" s="222">
        <v>2</v>
      </c>
      <c r="GE66" s="222" t="s">
        <v>17</v>
      </c>
      <c r="GF66" s="222" t="s">
        <v>17</v>
      </c>
      <c r="GG66" s="223">
        <v>45610</v>
      </c>
      <c r="GH66" s="221" t="s">
        <v>4901</v>
      </c>
      <c r="GI66" s="224">
        <v>1</v>
      </c>
      <c r="GJ66" s="224" t="s">
        <v>1799</v>
      </c>
      <c r="GK66" s="224" t="s">
        <v>33</v>
      </c>
      <c r="GL66" s="224">
        <v>2</v>
      </c>
      <c r="GM66" s="224" t="s">
        <v>17</v>
      </c>
      <c r="GN66" s="224" t="s">
        <v>17</v>
      </c>
      <c r="GO66" s="214">
        <v>45610</v>
      </c>
      <c r="GP66" s="222" t="s">
        <v>4896</v>
      </c>
      <c r="GQ66" s="222">
        <v>1</v>
      </c>
      <c r="GR66" s="222" t="s">
        <v>1799</v>
      </c>
      <c r="GS66" s="222" t="s">
        <v>33</v>
      </c>
      <c r="GT66" s="222">
        <v>2</v>
      </c>
      <c r="GU66" s="222" t="s">
        <v>17</v>
      </c>
      <c r="GV66" s="222" t="s">
        <v>17</v>
      </c>
      <c r="GW66" s="223">
        <v>45610</v>
      </c>
      <c r="GX66" s="221" t="s">
        <v>4902</v>
      </c>
      <c r="GY66" s="224">
        <v>2</v>
      </c>
      <c r="GZ66" s="224" t="s">
        <v>1799</v>
      </c>
      <c r="HA66" s="224" t="s">
        <v>33</v>
      </c>
      <c r="HB66" s="224">
        <v>2</v>
      </c>
      <c r="HC66" s="224" t="s">
        <v>17</v>
      </c>
      <c r="HD66" s="224" t="s">
        <v>17</v>
      </c>
      <c r="HE66" s="214">
        <v>45610</v>
      </c>
      <c r="HF66" s="222" t="s">
        <v>4894</v>
      </c>
      <c r="HG66" s="222">
        <v>2</v>
      </c>
      <c r="HH66" s="222" t="s">
        <v>1799</v>
      </c>
      <c r="HI66" s="222" t="s">
        <v>33</v>
      </c>
      <c r="HJ66" s="222">
        <v>2</v>
      </c>
      <c r="HK66" s="222" t="s">
        <v>17</v>
      </c>
      <c r="HL66" s="222" t="s">
        <v>17</v>
      </c>
      <c r="HM66" s="223">
        <v>45610</v>
      </c>
      <c r="HN66" s="221" t="s">
        <v>4900</v>
      </c>
      <c r="HO66" s="224">
        <v>3</v>
      </c>
      <c r="HP66" s="224" t="s">
        <v>1799</v>
      </c>
      <c r="HQ66" s="224" t="s">
        <v>33</v>
      </c>
      <c r="HR66" s="224">
        <v>2</v>
      </c>
      <c r="HS66" s="224" t="s">
        <v>17</v>
      </c>
      <c r="HT66" s="224" t="s">
        <v>17</v>
      </c>
      <c r="HU66" s="214">
        <v>45610</v>
      </c>
      <c r="HV66" s="222" t="s">
        <v>4897</v>
      </c>
      <c r="HW66" s="222">
        <v>3</v>
      </c>
      <c r="HX66" s="222" t="s">
        <v>1799</v>
      </c>
      <c r="HY66" s="222" t="s">
        <v>33</v>
      </c>
      <c r="HZ66" s="222">
        <v>2</v>
      </c>
      <c r="IA66" s="222" t="s">
        <v>17</v>
      </c>
      <c r="IB66" s="222" t="s">
        <v>17</v>
      </c>
      <c r="IC66" s="223">
        <v>45610</v>
      </c>
      <c r="ID66" s="221" t="s">
        <v>4899</v>
      </c>
      <c r="IE66" s="224">
        <v>3</v>
      </c>
      <c r="IF66" s="224" t="s">
        <v>1799</v>
      </c>
      <c r="IG66" s="224" t="s">
        <v>33</v>
      </c>
      <c r="IH66" s="224">
        <v>2</v>
      </c>
      <c r="II66" s="224" t="s">
        <v>17</v>
      </c>
      <c r="IJ66" s="224" t="s">
        <v>17</v>
      </c>
      <c r="IK66" s="214">
        <v>45610</v>
      </c>
      <c r="IL66" s="222" t="s">
        <v>4898</v>
      </c>
      <c r="IM66" s="222">
        <v>0</v>
      </c>
      <c r="IN66" s="222" t="s">
        <v>1799</v>
      </c>
      <c r="IO66" s="222" t="s">
        <v>33</v>
      </c>
      <c r="IP66" s="222">
        <v>2</v>
      </c>
      <c r="IQ66" s="222" t="s">
        <v>17</v>
      </c>
      <c r="IR66" s="222" t="s">
        <v>17</v>
      </c>
      <c r="IS66" s="223">
        <v>45610</v>
      </c>
    </row>
    <row r="67" spans="1:253" s="11" customFormat="1" ht="13.25" customHeight="1" x14ac:dyDescent="0.25">
      <c r="A67" s="11" t="s">
        <v>2359</v>
      </c>
      <c r="B67" s="11" t="s">
        <v>10840</v>
      </c>
      <c r="C67" s="11" t="s">
        <v>2360</v>
      </c>
      <c r="D67" s="11" t="s">
        <v>90</v>
      </c>
      <c r="E67" s="11" t="s">
        <v>10264</v>
      </c>
      <c r="F67" s="11" t="s">
        <v>7019</v>
      </c>
      <c r="G67" s="212">
        <v>7411000</v>
      </c>
      <c r="H67" s="213" t="s">
        <v>7016</v>
      </c>
      <c r="I67" s="213" t="s">
        <v>723</v>
      </c>
      <c r="J67" s="213">
        <v>2</v>
      </c>
      <c r="K67" s="213" t="s">
        <v>7018</v>
      </c>
      <c r="L67" s="213" t="s">
        <v>7017</v>
      </c>
      <c r="M67" s="214">
        <v>45645</v>
      </c>
      <c r="N67" s="221" t="s">
        <v>7023</v>
      </c>
      <c r="O67" s="216">
        <v>1759540</v>
      </c>
      <c r="P67" s="216" t="s">
        <v>7020</v>
      </c>
      <c r="Q67" s="216" t="s">
        <v>404</v>
      </c>
      <c r="R67" s="216">
        <v>1</v>
      </c>
      <c r="S67" s="216" t="s">
        <v>7022</v>
      </c>
      <c r="T67" s="216" t="s">
        <v>7021</v>
      </c>
      <c r="U67" s="217">
        <v>45645</v>
      </c>
      <c r="V67" s="221" t="s">
        <v>7025</v>
      </c>
      <c r="W67" s="213">
        <v>7411000</v>
      </c>
      <c r="X67" s="213" t="s">
        <v>7016</v>
      </c>
      <c r="Y67" s="213" t="s">
        <v>723</v>
      </c>
      <c r="Z67" s="213">
        <v>2</v>
      </c>
      <c r="AA67" s="213" t="s">
        <v>7024</v>
      </c>
      <c r="AB67" s="213" t="s">
        <v>7017</v>
      </c>
      <c r="AC67" s="214">
        <v>45645</v>
      </c>
      <c r="AD67" s="221" t="s">
        <v>7027</v>
      </c>
      <c r="AE67" s="218">
        <v>7411000</v>
      </c>
      <c r="AF67" s="218" t="s">
        <v>7016</v>
      </c>
      <c r="AG67" s="218" t="s">
        <v>404</v>
      </c>
      <c r="AH67" s="218">
        <v>1</v>
      </c>
      <c r="AI67" s="218" t="s">
        <v>7026</v>
      </c>
      <c r="AJ67" s="218" t="s">
        <v>7017</v>
      </c>
      <c r="AK67" s="219">
        <v>45645</v>
      </c>
      <c r="AL67" s="221" t="s">
        <v>7031</v>
      </c>
      <c r="AM67" s="213">
        <v>876000</v>
      </c>
      <c r="AN67" s="213" t="s">
        <v>7028</v>
      </c>
      <c r="AO67" s="213" t="s">
        <v>723</v>
      </c>
      <c r="AP67" s="213">
        <v>2</v>
      </c>
      <c r="AQ67" s="213" t="s">
        <v>7030</v>
      </c>
      <c r="AR67" s="213" t="s">
        <v>7029</v>
      </c>
      <c r="AS67" s="214">
        <v>45645</v>
      </c>
      <c r="AT67" s="222" t="s">
        <v>2361</v>
      </c>
      <c r="AU67" s="218" t="s">
        <v>17</v>
      </c>
      <c r="AV67" s="218" t="s">
        <v>17</v>
      </c>
      <c r="AW67" s="218" t="s">
        <v>17</v>
      </c>
      <c r="AX67" s="218" t="s">
        <v>17</v>
      </c>
      <c r="AY67" s="218" t="s">
        <v>2346</v>
      </c>
      <c r="AZ67" s="218" t="s">
        <v>17</v>
      </c>
      <c r="BA67" s="219">
        <v>45529</v>
      </c>
      <c r="BB67" s="221" t="s">
        <v>2372</v>
      </c>
      <c r="BC67" s="213" t="s">
        <v>17</v>
      </c>
      <c r="BD67" s="213" t="s">
        <v>17</v>
      </c>
      <c r="BE67" s="213" t="s">
        <v>17</v>
      </c>
      <c r="BF67" s="213" t="s">
        <v>17</v>
      </c>
      <c r="BG67" s="213" t="s">
        <v>2346</v>
      </c>
      <c r="BH67" s="213" t="s">
        <v>17</v>
      </c>
      <c r="BI67" s="214">
        <v>45529</v>
      </c>
      <c r="BJ67" s="222" t="s">
        <v>7035</v>
      </c>
      <c r="BK67" s="222">
        <v>781</v>
      </c>
      <c r="BL67" s="222" t="s">
        <v>7032</v>
      </c>
      <c r="BM67" s="222" t="s">
        <v>22</v>
      </c>
      <c r="BN67" s="222">
        <v>3</v>
      </c>
      <c r="BO67" s="222" t="s">
        <v>7034</v>
      </c>
      <c r="BP67" s="218" t="s">
        <v>7033</v>
      </c>
      <c r="BQ67" s="223">
        <v>45645</v>
      </c>
      <c r="BR67" s="221" t="s">
        <v>2362</v>
      </c>
      <c r="BS67" s="224" t="s">
        <v>17</v>
      </c>
      <c r="BT67" s="224" t="s">
        <v>17</v>
      </c>
      <c r="BU67" s="224" t="s">
        <v>17</v>
      </c>
      <c r="BV67" s="224" t="s">
        <v>17</v>
      </c>
      <c r="BW67" s="224" t="s">
        <v>2346</v>
      </c>
      <c r="BX67" s="224" t="s">
        <v>17</v>
      </c>
      <c r="BY67" s="214">
        <v>45529</v>
      </c>
      <c r="BZ67" s="222" t="s">
        <v>2363</v>
      </c>
      <c r="CA67" s="222" t="s">
        <v>17</v>
      </c>
      <c r="CB67" s="222" t="s">
        <v>17</v>
      </c>
      <c r="CC67" s="222" t="s">
        <v>17</v>
      </c>
      <c r="CD67" s="222" t="s">
        <v>17</v>
      </c>
      <c r="CE67" s="222" t="s">
        <v>2346</v>
      </c>
      <c r="CF67" s="222" t="s">
        <v>17</v>
      </c>
      <c r="CG67" s="223">
        <v>45529</v>
      </c>
      <c r="CH67" s="221" t="s">
        <v>11465</v>
      </c>
      <c r="CI67" s="222" t="e">
        <v>#N/A</v>
      </c>
      <c r="CJ67" s="222" t="e">
        <v>#N/A</v>
      </c>
      <c r="CK67" s="222" t="e">
        <v>#N/A</v>
      </c>
      <c r="CL67" s="222" t="e">
        <v>#N/A</v>
      </c>
      <c r="CM67" s="222" t="e">
        <v>#N/A</v>
      </c>
      <c r="CN67" s="222" t="e">
        <v>#N/A</v>
      </c>
      <c r="CO67" s="225" t="e">
        <v>#N/A</v>
      </c>
      <c r="CP67" s="222" t="s">
        <v>2365</v>
      </c>
      <c r="CQ67" s="224" t="s">
        <v>17</v>
      </c>
      <c r="CR67" s="224" t="s">
        <v>17</v>
      </c>
      <c r="CS67" s="224" t="s">
        <v>17</v>
      </c>
      <c r="CT67" s="224" t="s">
        <v>17</v>
      </c>
      <c r="CU67" s="224" t="s">
        <v>2346</v>
      </c>
      <c r="CV67" s="224" t="s">
        <v>17</v>
      </c>
      <c r="CW67" s="214">
        <v>45529</v>
      </c>
      <c r="CX67" s="222" t="s">
        <v>7038</v>
      </c>
      <c r="CY67" s="218">
        <v>1165000</v>
      </c>
      <c r="CZ67" s="218" t="s">
        <v>2366</v>
      </c>
      <c r="DA67" s="218" t="s">
        <v>723</v>
      </c>
      <c r="DB67" s="218">
        <v>2</v>
      </c>
      <c r="DC67" s="218" t="s">
        <v>7045</v>
      </c>
      <c r="DD67" s="218" t="s">
        <v>2367</v>
      </c>
      <c r="DE67" s="220">
        <v>45645</v>
      </c>
      <c r="DF67" s="221" t="s">
        <v>7040</v>
      </c>
      <c r="DG67" s="213">
        <v>0</v>
      </c>
      <c r="DH67" s="224" t="s">
        <v>7016</v>
      </c>
      <c r="DI67" s="224" t="s">
        <v>723</v>
      </c>
      <c r="DJ67" s="224">
        <v>2</v>
      </c>
      <c r="DK67" s="224" t="s">
        <v>7039</v>
      </c>
      <c r="DL67" s="224" t="s">
        <v>7017</v>
      </c>
      <c r="DM67" s="214">
        <v>45645</v>
      </c>
      <c r="DN67" s="222" t="s">
        <v>7044</v>
      </c>
      <c r="DO67" s="218">
        <v>6246000</v>
      </c>
      <c r="DP67" s="222" t="s">
        <v>7041</v>
      </c>
      <c r="DQ67" s="222" t="s">
        <v>723</v>
      </c>
      <c r="DR67" s="222">
        <v>2</v>
      </c>
      <c r="DS67" s="222" t="s">
        <v>7043</v>
      </c>
      <c r="DT67" s="222" t="s">
        <v>7042</v>
      </c>
      <c r="DU67" s="223">
        <v>45645</v>
      </c>
      <c r="DV67" s="221" t="s">
        <v>7046</v>
      </c>
      <c r="DW67" s="213">
        <v>327000</v>
      </c>
      <c r="DX67" s="224" t="s">
        <v>2366</v>
      </c>
      <c r="DY67" s="224" t="s">
        <v>723</v>
      </c>
      <c r="DZ67" s="224">
        <v>2</v>
      </c>
      <c r="EA67" s="224" t="s">
        <v>7045</v>
      </c>
      <c r="EB67" s="224" t="s">
        <v>2367</v>
      </c>
      <c r="EC67" s="214">
        <v>45645</v>
      </c>
      <c r="ED67" s="222" t="s">
        <v>7050</v>
      </c>
      <c r="EE67" s="218">
        <v>838000</v>
      </c>
      <c r="EF67" s="222" t="s">
        <v>7047</v>
      </c>
      <c r="EG67" s="222" t="s">
        <v>723</v>
      </c>
      <c r="EH67" s="222">
        <v>2</v>
      </c>
      <c r="EI67" s="222" t="s">
        <v>7049</v>
      </c>
      <c r="EJ67" s="222" t="s">
        <v>7048</v>
      </c>
      <c r="EK67" s="223">
        <v>45645</v>
      </c>
      <c r="EL67" s="221" t="s">
        <v>7052</v>
      </c>
      <c r="EM67" s="213">
        <v>0</v>
      </c>
      <c r="EN67" s="224" t="s">
        <v>2366</v>
      </c>
      <c r="EO67" s="224" t="s">
        <v>723</v>
      </c>
      <c r="EP67" s="224">
        <v>2</v>
      </c>
      <c r="EQ67" s="224" t="s">
        <v>7051</v>
      </c>
      <c r="ER67" s="224" t="s">
        <v>2367</v>
      </c>
      <c r="ES67" s="214">
        <v>45645</v>
      </c>
      <c r="ET67" s="222" t="s">
        <v>7036</v>
      </c>
      <c r="EU67" s="222">
        <v>781</v>
      </c>
      <c r="EV67" s="222" t="s">
        <v>7032</v>
      </c>
      <c r="EW67" s="222" t="s">
        <v>22</v>
      </c>
      <c r="EX67" s="222">
        <v>3</v>
      </c>
      <c r="EY67" s="222" t="s">
        <v>7034</v>
      </c>
      <c r="EZ67" s="222" t="s">
        <v>7033</v>
      </c>
      <c r="FA67" s="223">
        <v>45645</v>
      </c>
      <c r="FB67" s="221" t="s">
        <v>2369</v>
      </c>
      <c r="FC67" s="224">
        <v>5</v>
      </c>
      <c r="FD67" s="224" t="s">
        <v>2366</v>
      </c>
      <c r="FE67" s="224" t="s">
        <v>33</v>
      </c>
      <c r="FF67" s="224">
        <v>2</v>
      </c>
      <c r="FG67" s="224" t="s">
        <v>2368</v>
      </c>
      <c r="FH67" s="224" t="s">
        <v>2367</v>
      </c>
      <c r="FI67" s="214">
        <v>45529</v>
      </c>
      <c r="FJ67" s="221" t="s">
        <v>2370</v>
      </c>
      <c r="FK67" s="222" t="s">
        <v>17</v>
      </c>
      <c r="FL67" s="222" t="s">
        <v>17</v>
      </c>
      <c r="FM67" s="222" t="s">
        <v>17</v>
      </c>
      <c r="FN67" s="222" t="s">
        <v>17</v>
      </c>
      <c r="FO67" s="222" t="s">
        <v>2346</v>
      </c>
      <c r="FP67" s="218" t="s">
        <v>17</v>
      </c>
      <c r="FQ67" s="219">
        <v>45529</v>
      </c>
      <c r="FR67" s="221" t="s">
        <v>2371</v>
      </c>
      <c r="FS67" s="224" t="s">
        <v>17</v>
      </c>
      <c r="FT67" s="224" t="s">
        <v>17</v>
      </c>
      <c r="FU67" s="224" t="s">
        <v>17</v>
      </c>
      <c r="FV67" s="224" t="s">
        <v>17</v>
      </c>
      <c r="FW67" s="224" t="s">
        <v>2346</v>
      </c>
      <c r="FX67" s="224" t="s">
        <v>17</v>
      </c>
      <c r="FY67" s="214">
        <v>45529</v>
      </c>
      <c r="FZ67" s="222" t="s">
        <v>4904</v>
      </c>
      <c r="GA67" s="222">
        <v>2</v>
      </c>
      <c r="GB67" s="222" t="s">
        <v>1799</v>
      </c>
      <c r="GC67" s="222" t="s">
        <v>33</v>
      </c>
      <c r="GD67" s="222">
        <v>2</v>
      </c>
      <c r="GE67" s="222" t="s">
        <v>17</v>
      </c>
      <c r="GF67" s="222" t="s">
        <v>17</v>
      </c>
      <c r="GG67" s="223">
        <v>45610</v>
      </c>
      <c r="GH67" s="221" t="s">
        <v>4910</v>
      </c>
      <c r="GI67" s="224">
        <v>3</v>
      </c>
      <c r="GJ67" s="224" t="s">
        <v>1799</v>
      </c>
      <c r="GK67" s="224" t="s">
        <v>33</v>
      </c>
      <c r="GL67" s="224">
        <v>2</v>
      </c>
      <c r="GM67" s="224" t="s">
        <v>17</v>
      </c>
      <c r="GN67" s="224" t="s">
        <v>17</v>
      </c>
      <c r="GO67" s="214">
        <v>45610</v>
      </c>
      <c r="GP67" s="222" t="s">
        <v>4905</v>
      </c>
      <c r="GQ67" s="222">
        <v>1</v>
      </c>
      <c r="GR67" s="222" t="s">
        <v>1799</v>
      </c>
      <c r="GS67" s="222" t="s">
        <v>33</v>
      </c>
      <c r="GT67" s="222">
        <v>2</v>
      </c>
      <c r="GU67" s="222" t="s">
        <v>17</v>
      </c>
      <c r="GV67" s="222" t="s">
        <v>17</v>
      </c>
      <c r="GW67" s="223">
        <v>45610</v>
      </c>
      <c r="GX67" s="221" t="s">
        <v>4911</v>
      </c>
      <c r="GY67" s="224">
        <v>0</v>
      </c>
      <c r="GZ67" s="224" t="s">
        <v>1799</v>
      </c>
      <c r="HA67" s="224" t="s">
        <v>33</v>
      </c>
      <c r="HB67" s="224">
        <v>2</v>
      </c>
      <c r="HC67" s="224" t="s">
        <v>17</v>
      </c>
      <c r="HD67" s="224" t="s">
        <v>17</v>
      </c>
      <c r="HE67" s="214">
        <v>45610</v>
      </c>
      <c r="HF67" s="222" t="s">
        <v>4903</v>
      </c>
      <c r="HG67" s="222">
        <v>2</v>
      </c>
      <c r="HH67" s="222" t="s">
        <v>1799</v>
      </c>
      <c r="HI67" s="222" t="s">
        <v>33</v>
      </c>
      <c r="HJ67" s="222">
        <v>2</v>
      </c>
      <c r="HK67" s="222" t="s">
        <v>17</v>
      </c>
      <c r="HL67" s="222" t="s">
        <v>17</v>
      </c>
      <c r="HM67" s="223">
        <v>45610</v>
      </c>
      <c r="HN67" s="221" t="s">
        <v>4909</v>
      </c>
      <c r="HO67" s="224">
        <v>3</v>
      </c>
      <c r="HP67" s="224" t="s">
        <v>1799</v>
      </c>
      <c r="HQ67" s="224" t="s">
        <v>33</v>
      </c>
      <c r="HR67" s="224">
        <v>2</v>
      </c>
      <c r="HS67" s="224" t="s">
        <v>17</v>
      </c>
      <c r="HT67" s="224" t="s">
        <v>17</v>
      </c>
      <c r="HU67" s="214">
        <v>45610</v>
      </c>
      <c r="HV67" s="222" t="s">
        <v>4906</v>
      </c>
      <c r="HW67" s="222">
        <v>0</v>
      </c>
      <c r="HX67" s="222" t="s">
        <v>1799</v>
      </c>
      <c r="HY67" s="222" t="s">
        <v>33</v>
      </c>
      <c r="HZ67" s="222">
        <v>2</v>
      </c>
      <c r="IA67" s="222" t="s">
        <v>17</v>
      </c>
      <c r="IB67" s="222" t="s">
        <v>17</v>
      </c>
      <c r="IC67" s="223">
        <v>45610</v>
      </c>
      <c r="ID67" s="221" t="s">
        <v>4908</v>
      </c>
      <c r="IE67" s="224">
        <v>1</v>
      </c>
      <c r="IF67" s="224" t="s">
        <v>1799</v>
      </c>
      <c r="IG67" s="224" t="s">
        <v>33</v>
      </c>
      <c r="IH67" s="224">
        <v>2</v>
      </c>
      <c r="II67" s="224" t="s">
        <v>17</v>
      </c>
      <c r="IJ67" s="224" t="s">
        <v>17</v>
      </c>
      <c r="IK67" s="214">
        <v>45610</v>
      </c>
      <c r="IL67" s="222" t="s">
        <v>4907</v>
      </c>
      <c r="IM67" s="222">
        <v>1</v>
      </c>
      <c r="IN67" s="222" t="s">
        <v>1799</v>
      </c>
      <c r="IO67" s="222" t="s">
        <v>33</v>
      </c>
      <c r="IP67" s="222">
        <v>2</v>
      </c>
      <c r="IQ67" s="222" t="s">
        <v>17</v>
      </c>
      <c r="IR67" s="222" t="s">
        <v>17</v>
      </c>
      <c r="IS67" s="223">
        <v>45610</v>
      </c>
    </row>
    <row r="68" spans="1:253" s="11" customFormat="1" ht="13.25" customHeight="1" x14ac:dyDescent="0.25">
      <c r="A68" s="11" t="s">
        <v>88</v>
      </c>
      <c r="B68" s="11" t="s">
        <v>10812</v>
      </c>
      <c r="C68" s="11" t="s">
        <v>89</v>
      </c>
      <c r="D68" s="11" t="s">
        <v>90</v>
      </c>
      <c r="E68" s="11" t="s">
        <v>10264</v>
      </c>
      <c r="F68" s="11" t="s">
        <v>7053</v>
      </c>
      <c r="G68" s="212">
        <v>7411000</v>
      </c>
      <c r="H68" s="213" t="s">
        <v>7016</v>
      </c>
      <c r="I68" s="213" t="s">
        <v>723</v>
      </c>
      <c r="J68" s="213">
        <v>2</v>
      </c>
      <c r="K68" s="213" t="s">
        <v>7018</v>
      </c>
      <c r="L68" s="213" t="s">
        <v>7017</v>
      </c>
      <c r="M68" s="214">
        <v>45645</v>
      </c>
      <c r="N68" s="221" t="s">
        <v>7056</v>
      </c>
      <c r="O68" s="216">
        <v>1759540</v>
      </c>
      <c r="P68" s="216" t="s">
        <v>7054</v>
      </c>
      <c r="Q68" s="216" t="s">
        <v>404</v>
      </c>
      <c r="R68" s="216">
        <v>1</v>
      </c>
      <c r="S68" s="216" t="s">
        <v>7055</v>
      </c>
      <c r="T68" s="216" t="s">
        <v>7021</v>
      </c>
      <c r="U68" s="217">
        <v>45645</v>
      </c>
      <c r="V68" s="221" t="s">
        <v>7058</v>
      </c>
      <c r="W68" s="213">
        <v>7411000</v>
      </c>
      <c r="X68" s="213" t="s">
        <v>7016</v>
      </c>
      <c r="Y68" s="213" t="s">
        <v>723</v>
      </c>
      <c r="Z68" s="213">
        <v>2</v>
      </c>
      <c r="AA68" s="213" t="s">
        <v>7057</v>
      </c>
      <c r="AB68" s="213" t="s">
        <v>7017</v>
      </c>
      <c r="AC68" s="214">
        <v>45645</v>
      </c>
      <c r="AD68" s="221" t="s">
        <v>7062</v>
      </c>
      <c r="AE68" s="218">
        <v>838000</v>
      </c>
      <c r="AF68" s="218" t="s">
        <v>7059</v>
      </c>
      <c r="AG68" s="218" t="s">
        <v>723</v>
      </c>
      <c r="AH68" s="218">
        <v>2</v>
      </c>
      <c r="AI68" s="218" t="s">
        <v>7061</v>
      </c>
      <c r="AJ68" s="218" t="s">
        <v>7060</v>
      </c>
      <c r="AK68" s="219">
        <v>45645</v>
      </c>
      <c r="AL68" s="221" t="s">
        <v>7064</v>
      </c>
      <c r="AM68" s="213">
        <v>838000</v>
      </c>
      <c r="AN68" s="213" t="s">
        <v>7059</v>
      </c>
      <c r="AO68" s="213" t="s">
        <v>723</v>
      </c>
      <c r="AP68" s="213">
        <v>2</v>
      </c>
      <c r="AQ68" s="213" t="s">
        <v>7063</v>
      </c>
      <c r="AR68" s="213" t="s">
        <v>7060</v>
      </c>
      <c r="AS68" s="214">
        <v>45645</v>
      </c>
      <c r="AT68" s="222" t="s">
        <v>95</v>
      </c>
      <c r="AU68" s="218" t="s">
        <v>17</v>
      </c>
      <c r="AV68" s="218">
        <v>0</v>
      </c>
      <c r="AW68" s="218" t="s">
        <v>17</v>
      </c>
      <c r="AX68" s="218" t="s">
        <v>17</v>
      </c>
      <c r="AY68" s="218" t="s">
        <v>18</v>
      </c>
      <c r="AZ68" s="218">
        <v>0</v>
      </c>
      <c r="BA68" s="219">
        <v>43503</v>
      </c>
      <c r="BB68" s="221" t="s">
        <v>94</v>
      </c>
      <c r="BC68" s="213" t="s">
        <v>17</v>
      </c>
      <c r="BD68" s="213">
        <v>0</v>
      </c>
      <c r="BE68" s="213" t="s">
        <v>17</v>
      </c>
      <c r="BF68" s="213" t="s">
        <v>17</v>
      </c>
      <c r="BG68" s="213" t="s">
        <v>18</v>
      </c>
      <c r="BH68" s="213">
        <v>0</v>
      </c>
      <c r="BI68" s="214">
        <v>43503</v>
      </c>
      <c r="BJ68" s="222" t="s">
        <v>7067</v>
      </c>
      <c r="BK68" s="222">
        <v>763</v>
      </c>
      <c r="BL68" s="222" t="s">
        <v>7065</v>
      </c>
      <c r="BM68" s="222" t="s">
        <v>22</v>
      </c>
      <c r="BN68" s="222">
        <v>3</v>
      </c>
      <c r="BO68" s="222" t="s">
        <v>7066</v>
      </c>
      <c r="BP68" s="218" t="s">
        <v>5970</v>
      </c>
      <c r="BQ68" s="223">
        <v>45645</v>
      </c>
      <c r="BR68" s="221" t="s">
        <v>91</v>
      </c>
      <c r="BS68" s="224" t="s">
        <v>17</v>
      </c>
      <c r="BT68" s="224">
        <v>0</v>
      </c>
      <c r="BU68" s="224" t="s">
        <v>17</v>
      </c>
      <c r="BV68" s="224" t="s">
        <v>17</v>
      </c>
      <c r="BW68" s="224" t="s">
        <v>18</v>
      </c>
      <c r="BX68" s="224">
        <v>0</v>
      </c>
      <c r="BY68" s="214">
        <v>43503</v>
      </c>
      <c r="BZ68" s="222" t="s">
        <v>92</v>
      </c>
      <c r="CA68" s="222" t="s">
        <v>17</v>
      </c>
      <c r="CB68" s="222">
        <v>0</v>
      </c>
      <c r="CC68" s="222" t="s">
        <v>17</v>
      </c>
      <c r="CD68" s="222" t="s">
        <v>17</v>
      </c>
      <c r="CE68" s="222" t="s">
        <v>18</v>
      </c>
      <c r="CF68" s="222">
        <v>0</v>
      </c>
      <c r="CG68" s="223">
        <v>43503</v>
      </c>
      <c r="CH68" s="221" t="s">
        <v>11466</v>
      </c>
      <c r="CI68" s="222" t="e">
        <v>#N/A</v>
      </c>
      <c r="CJ68" s="222" t="e">
        <v>#N/A</v>
      </c>
      <c r="CK68" s="222" t="e">
        <v>#N/A</v>
      </c>
      <c r="CL68" s="222" t="e">
        <v>#N/A</v>
      </c>
      <c r="CM68" s="222" t="e">
        <v>#N/A</v>
      </c>
      <c r="CN68" s="222" t="e">
        <v>#N/A</v>
      </c>
      <c r="CO68" s="225" t="e">
        <v>#N/A</v>
      </c>
      <c r="CP68" s="222" t="s">
        <v>93</v>
      </c>
      <c r="CQ68" s="224" t="s">
        <v>17</v>
      </c>
      <c r="CR68" s="224">
        <v>0</v>
      </c>
      <c r="CS68" s="224" t="s">
        <v>17</v>
      </c>
      <c r="CT68" s="224" t="s">
        <v>17</v>
      </c>
      <c r="CU68" s="224" t="s">
        <v>18</v>
      </c>
      <c r="CV68" s="224">
        <v>0</v>
      </c>
      <c r="CW68" s="214">
        <v>43503</v>
      </c>
      <c r="CX68" s="222" t="s">
        <v>7070</v>
      </c>
      <c r="CY68" s="218">
        <v>838000</v>
      </c>
      <c r="CZ68" s="218" t="s">
        <v>7059</v>
      </c>
      <c r="DA68" s="218" t="s">
        <v>723</v>
      </c>
      <c r="DB68" s="218">
        <v>2</v>
      </c>
      <c r="DC68" s="218" t="s">
        <v>7077</v>
      </c>
      <c r="DD68" s="218" t="s">
        <v>7060</v>
      </c>
      <c r="DE68" s="220">
        <v>45645</v>
      </c>
      <c r="DF68" s="221" t="s">
        <v>7074</v>
      </c>
      <c r="DG68" s="213">
        <v>6573000</v>
      </c>
      <c r="DH68" s="224" t="s">
        <v>7071</v>
      </c>
      <c r="DI68" s="224" t="s">
        <v>723</v>
      </c>
      <c r="DJ68" s="224">
        <v>2</v>
      </c>
      <c r="DK68" s="224" t="s">
        <v>7073</v>
      </c>
      <c r="DL68" s="224" t="s">
        <v>7072</v>
      </c>
      <c r="DM68" s="214">
        <v>45645</v>
      </c>
      <c r="DN68" s="222" t="s">
        <v>7076</v>
      </c>
      <c r="DO68" s="218">
        <v>0</v>
      </c>
      <c r="DP68" s="222" t="s">
        <v>7059</v>
      </c>
      <c r="DQ68" s="222" t="s">
        <v>723</v>
      </c>
      <c r="DR68" s="222">
        <v>2</v>
      </c>
      <c r="DS68" s="222" t="s">
        <v>7075</v>
      </c>
      <c r="DT68" s="222" t="s">
        <v>7060</v>
      </c>
      <c r="DU68" s="223">
        <v>45645</v>
      </c>
      <c r="DV68" s="221" t="s">
        <v>7078</v>
      </c>
      <c r="DW68" s="213">
        <v>838000</v>
      </c>
      <c r="DX68" s="224" t="s">
        <v>7059</v>
      </c>
      <c r="DY68" s="224" t="s">
        <v>723</v>
      </c>
      <c r="DZ68" s="224">
        <v>2</v>
      </c>
      <c r="EA68" s="224" t="s">
        <v>7077</v>
      </c>
      <c r="EB68" s="224" t="s">
        <v>7060</v>
      </c>
      <c r="EC68" s="214">
        <v>45645</v>
      </c>
      <c r="ED68" s="222" t="s">
        <v>7080</v>
      </c>
      <c r="EE68" s="218" t="s">
        <v>17</v>
      </c>
      <c r="EF68" s="222" t="s">
        <v>7059</v>
      </c>
      <c r="EG68" s="222" t="s">
        <v>723</v>
      </c>
      <c r="EH68" s="222">
        <v>2</v>
      </c>
      <c r="EI68" s="222" t="s">
        <v>7079</v>
      </c>
      <c r="EJ68" s="222" t="s">
        <v>7060</v>
      </c>
      <c r="EK68" s="223">
        <v>45645</v>
      </c>
      <c r="EL68" s="221" t="s">
        <v>7081</v>
      </c>
      <c r="EM68" s="213" t="s">
        <v>17</v>
      </c>
      <c r="EN68" s="224" t="s">
        <v>7059</v>
      </c>
      <c r="EO68" s="224" t="s">
        <v>723</v>
      </c>
      <c r="EP68" s="224">
        <v>2</v>
      </c>
      <c r="EQ68" s="224" t="s">
        <v>7079</v>
      </c>
      <c r="ER68" s="224" t="s">
        <v>7060</v>
      </c>
      <c r="ES68" s="214">
        <v>45645</v>
      </c>
      <c r="ET68" s="222" t="s">
        <v>7068</v>
      </c>
      <c r="EU68" s="222">
        <v>781</v>
      </c>
      <c r="EV68" s="222" t="s">
        <v>7032</v>
      </c>
      <c r="EW68" s="222" t="s">
        <v>22</v>
      </c>
      <c r="EX68" s="222">
        <v>3</v>
      </c>
      <c r="EY68" s="222" t="s">
        <v>7034</v>
      </c>
      <c r="EZ68" s="222" t="s">
        <v>7033</v>
      </c>
      <c r="FA68" s="223">
        <v>45645</v>
      </c>
      <c r="FB68" s="221" t="s">
        <v>727</v>
      </c>
      <c r="FC68" s="224">
        <v>4</v>
      </c>
      <c r="FD68" s="224" t="s">
        <v>17</v>
      </c>
      <c r="FE68" s="224" t="s">
        <v>404</v>
      </c>
      <c r="FF68" s="224">
        <v>1</v>
      </c>
      <c r="FG68" s="224" t="s">
        <v>726</v>
      </c>
      <c r="FH68" s="224" t="s">
        <v>17</v>
      </c>
      <c r="FI68" s="214">
        <v>44773</v>
      </c>
      <c r="FJ68" s="221" t="s">
        <v>567</v>
      </c>
      <c r="FK68" s="222">
        <v>79000</v>
      </c>
      <c r="FL68" s="222" t="s">
        <v>564</v>
      </c>
      <c r="FM68" s="222" t="s">
        <v>22</v>
      </c>
      <c r="FN68" s="222">
        <v>3</v>
      </c>
      <c r="FO68" s="222" t="s">
        <v>566</v>
      </c>
      <c r="FP68" s="218" t="s">
        <v>565</v>
      </c>
      <c r="FQ68" s="219">
        <v>44015</v>
      </c>
      <c r="FR68" s="221" t="s">
        <v>568</v>
      </c>
      <c r="FS68" s="224">
        <v>229000</v>
      </c>
      <c r="FT68" s="224" t="s">
        <v>564</v>
      </c>
      <c r="FU68" s="224" t="s">
        <v>22</v>
      </c>
      <c r="FV68" s="224">
        <v>3</v>
      </c>
      <c r="FW68" s="224" t="s">
        <v>566</v>
      </c>
      <c r="FX68" s="224" t="s">
        <v>565</v>
      </c>
      <c r="FY68" s="214">
        <v>44015</v>
      </c>
      <c r="FZ68" s="222" t="s">
        <v>4913</v>
      </c>
      <c r="GA68" s="222">
        <v>2</v>
      </c>
      <c r="GB68" s="222" t="s">
        <v>1799</v>
      </c>
      <c r="GC68" s="222" t="s">
        <v>33</v>
      </c>
      <c r="GD68" s="222">
        <v>2</v>
      </c>
      <c r="GE68" s="222" t="s">
        <v>17</v>
      </c>
      <c r="GF68" s="222" t="s">
        <v>17</v>
      </c>
      <c r="GG68" s="223">
        <v>45610</v>
      </c>
      <c r="GH68" s="221" t="s">
        <v>4919</v>
      </c>
      <c r="GI68" s="224">
        <v>3</v>
      </c>
      <c r="GJ68" s="224" t="s">
        <v>1799</v>
      </c>
      <c r="GK68" s="224" t="s">
        <v>33</v>
      </c>
      <c r="GL68" s="224">
        <v>2</v>
      </c>
      <c r="GM68" s="224" t="s">
        <v>17</v>
      </c>
      <c r="GN68" s="224" t="s">
        <v>17</v>
      </c>
      <c r="GO68" s="214">
        <v>45610</v>
      </c>
      <c r="GP68" s="222" t="s">
        <v>4914</v>
      </c>
      <c r="GQ68" s="222">
        <v>1</v>
      </c>
      <c r="GR68" s="222" t="s">
        <v>1799</v>
      </c>
      <c r="GS68" s="222" t="s">
        <v>33</v>
      </c>
      <c r="GT68" s="222">
        <v>2</v>
      </c>
      <c r="GU68" s="222" t="s">
        <v>17</v>
      </c>
      <c r="GV68" s="222" t="s">
        <v>17</v>
      </c>
      <c r="GW68" s="223">
        <v>45610</v>
      </c>
      <c r="GX68" s="221" t="s">
        <v>4920</v>
      </c>
      <c r="GY68" s="224">
        <v>0</v>
      </c>
      <c r="GZ68" s="224" t="s">
        <v>1799</v>
      </c>
      <c r="HA68" s="224" t="s">
        <v>33</v>
      </c>
      <c r="HB68" s="224">
        <v>2</v>
      </c>
      <c r="HC68" s="224" t="s">
        <v>17</v>
      </c>
      <c r="HD68" s="224" t="s">
        <v>17</v>
      </c>
      <c r="HE68" s="214">
        <v>45610</v>
      </c>
      <c r="HF68" s="222" t="s">
        <v>4912</v>
      </c>
      <c r="HG68" s="222">
        <v>2</v>
      </c>
      <c r="HH68" s="222" t="s">
        <v>1799</v>
      </c>
      <c r="HI68" s="222" t="s">
        <v>33</v>
      </c>
      <c r="HJ68" s="222">
        <v>2</v>
      </c>
      <c r="HK68" s="222" t="s">
        <v>17</v>
      </c>
      <c r="HL68" s="222" t="s">
        <v>17</v>
      </c>
      <c r="HM68" s="223">
        <v>45610</v>
      </c>
      <c r="HN68" s="221" t="s">
        <v>4918</v>
      </c>
      <c r="HO68" s="224">
        <v>3</v>
      </c>
      <c r="HP68" s="224" t="s">
        <v>1799</v>
      </c>
      <c r="HQ68" s="224" t="s">
        <v>33</v>
      </c>
      <c r="HR68" s="224">
        <v>2</v>
      </c>
      <c r="HS68" s="224" t="s">
        <v>17</v>
      </c>
      <c r="HT68" s="224" t="s">
        <v>17</v>
      </c>
      <c r="HU68" s="214">
        <v>45610</v>
      </c>
      <c r="HV68" s="222" t="s">
        <v>4915</v>
      </c>
      <c r="HW68" s="222">
        <v>0</v>
      </c>
      <c r="HX68" s="222" t="s">
        <v>1799</v>
      </c>
      <c r="HY68" s="222" t="s">
        <v>33</v>
      </c>
      <c r="HZ68" s="222">
        <v>2</v>
      </c>
      <c r="IA68" s="222" t="s">
        <v>17</v>
      </c>
      <c r="IB68" s="222" t="s">
        <v>17</v>
      </c>
      <c r="IC68" s="223">
        <v>45610</v>
      </c>
      <c r="ID68" s="221" t="s">
        <v>4917</v>
      </c>
      <c r="IE68" s="224">
        <v>1</v>
      </c>
      <c r="IF68" s="224" t="s">
        <v>1799</v>
      </c>
      <c r="IG68" s="224" t="s">
        <v>33</v>
      </c>
      <c r="IH68" s="224">
        <v>2</v>
      </c>
      <c r="II68" s="224" t="s">
        <v>17</v>
      </c>
      <c r="IJ68" s="224" t="s">
        <v>17</v>
      </c>
      <c r="IK68" s="214">
        <v>45610</v>
      </c>
      <c r="IL68" s="222" t="s">
        <v>4916</v>
      </c>
      <c r="IM68" s="222">
        <v>1</v>
      </c>
      <c r="IN68" s="222" t="s">
        <v>1799</v>
      </c>
      <c r="IO68" s="222" t="s">
        <v>33</v>
      </c>
      <c r="IP68" s="222">
        <v>2</v>
      </c>
      <c r="IQ68" s="222" t="s">
        <v>17</v>
      </c>
      <c r="IR68" s="222" t="s">
        <v>17</v>
      </c>
      <c r="IS68" s="223">
        <v>45610</v>
      </c>
    </row>
    <row r="69" spans="1:253" s="11" customFormat="1" ht="13.25" customHeight="1" x14ac:dyDescent="0.25">
      <c r="A69" s="11" t="s">
        <v>2344</v>
      </c>
      <c r="B69" s="11" t="s">
        <v>10766</v>
      </c>
      <c r="C69" s="11" t="s">
        <v>2345</v>
      </c>
      <c r="D69" s="11" t="s">
        <v>90</v>
      </c>
      <c r="E69" s="11" t="s">
        <v>10264</v>
      </c>
      <c r="F69" s="11" t="s">
        <v>7082</v>
      </c>
      <c r="G69" s="212">
        <v>7411000</v>
      </c>
      <c r="H69" s="213" t="s">
        <v>7016</v>
      </c>
      <c r="I69" s="213" t="s">
        <v>723</v>
      </c>
      <c r="J69" s="213">
        <v>2</v>
      </c>
      <c r="K69" s="213" t="s">
        <v>7018</v>
      </c>
      <c r="L69" s="213" t="s">
        <v>7017</v>
      </c>
      <c r="M69" s="214">
        <v>45645</v>
      </c>
      <c r="N69" s="221" t="s">
        <v>7086</v>
      </c>
      <c r="O69" s="216">
        <v>868682</v>
      </c>
      <c r="P69" s="216" t="s">
        <v>7083</v>
      </c>
      <c r="Q69" s="216" t="s">
        <v>404</v>
      </c>
      <c r="R69" s="216">
        <v>1</v>
      </c>
      <c r="S69" s="216" t="s">
        <v>7085</v>
      </c>
      <c r="T69" s="216" t="s">
        <v>7084</v>
      </c>
      <c r="U69" s="217">
        <v>45645</v>
      </c>
      <c r="V69" s="221" t="s">
        <v>7090</v>
      </c>
      <c r="W69" s="213">
        <v>2955000</v>
      </c>
      <c r="X69" s="213" t="s">
        <v>7087</v>
      </c>
      <c r="Y69" s="213" t="s">
        <v>404</v>
      </c>
      <c r="Z69" s="213">
        <v>1</v>
      </c>
      <c r="AA69" s="213" t="s">
        <v>7089</v>
      </c>
      <c r="AB69" s="213" t="s">
        <v>7088</v>
      </c>
      <c r="AC69" s="214">
        <v>45645</v>
      </c>
      <c r="AD69" s="221" t="s">
        <v>7092</v>
      </c>
      <c r="AE69" s="218">
        <v>195000</v>
      </c>
      <c r="AF69" s="218" t="s">
        <v>2352</v>
      </c>
      <c r="AG69" s="218" t="s">
        <v>404</v>
      </c>
      <c r="AH69" s="218">
        <v>1</v>
      </c>
      <c r="AI69" s="218" t="s">
        <v>7091</v>
      </c>
      <c r="AJ69" s="218" t="s">
        <v>2353</v>
      </c>
      <c r="AK69" s="219">
        <v>45645</v>
      </c>
      <c r="AL69" s="221" t="s">
        <v>7093</v>
      </c>
      <c r="AM69" s="213">
        <v>195000</v>
      </c>
      <c r="AN69" s="213" t="s">
        <v>2352</v>
      </c>
      <c r="AO69" s="213" t="s">
        <v>404</v>
      </c>
      <c r="AP69" s="213">
        <v>1</v>
      </c>
      <c r="AQ69" s="213" t="s">
        <v>7091</v>
      </c>
      <c r="AR69" s="213" t="s">
        <v>2353</v>
      </c>
      <c r="AS69" s="214">
        <v>45645</v>
      </c>
      <c r="AT69" s="222" t="s">
        <v>2347</v>
      </c>
      <c r="AU69" s="218" t="s">
        <v>17</v>
      </c>
      <c r="AV69" s="218" t="s">
        <v>17</v>
      </c>
      <c r="AW69" s="218" t="s">
        <v>17</v>
      </c>
      <c r="AX69" s="218" t="s">
        <v>17</v>
      </c>
      <c r="AY69" s="218" t="s">
        <v>2346</v>
      </c>
      <c r="AZ69" s="218" t="s">
        <v>17</v>
      </c>
      <c r="BA69" s="219">
        <v>45529</v>
      </c>
      <c r="BB69" s="221" t="s">
        <v>2358</v>
      </c>
      <c r="BC69" s="213" t="s">
        <v>17</v>
      </c>
      <c r="BD69" s="213" t="s">
        <v>17</v>
      </c>
      <c r="BE69" s="213" t="s">
        <v>17</v>
      </c>
      <c r="BF69" s="213" t="s">
        <v>17</v>
      </c>
      <c r="BG69" s="213" t="s">
        <v>2346</v>
      </c>
      <c r="BH69" s="213" t="s">
        <v>17</v>
      </c>
      <c r="BI69" s="214">
        <v>45529</v>
      </c>
      <c r="BJ69" s="222" t="s">
        <v>7096</v>
      </c>
      <c r="BK69" s="222">
        <v>18</v>
      </c>
      <c r="BL69" s="222" t="s">
        <v>7094</v>
      </c>
      <c r="BM69" s="222" t="s">
        <v>723</v>
      </c>
      <c r="BN69" s="222">
        <v>2</v>
      </c>
      <c r="BO69" s="222" t="s">
        <v>7095</v>
      </c>
      <c r="BP69" s="218" t="s">
        <v>579</v>
      </c>
      <c r="BQ69" s="223">
        <v>45645</v>
      </c>
      <c r="BR69" s="221" t="s">
        <v>2348</v>
      </c>
      <c r="BS69" s="224" t="s">
        <v>17</v>
      </c>
      <c r="BT69" s="224" t="s">
        <v>17</v>
      </c>
      <c r="BU69" s="224" t="s">
        <v>17</v>
      </c>
      <c r="BV69" s="224" t="s">
        <v>17</v>
      </c>
      <c r="BW69" s="224" t="s">
        <v>2346</v>
      </c>
      <c r="BX69" s="224" t="s">
        <v>17</v>
      </c>
      <c r="BY69" s="214">
        <v>45529</v>
      </c>
      <c r="BZ69" s="222" t="s">
        <v>2349</v>
      </c>
      <c r="CA69" s="222" t="s">
        <v>17</v>
      </c>
      <c r="CB69" s="222" t="s">
        <v>17</v>
      </c>
      <c r="CC69" s="222" t="s">
        <v>17</v>
      </c>
      <c r="CD69" s="222" t="s">
        <v>17</v>
      </c>
      <c r="CE69" s="222" t="s">
        <v>2346</v>
      </c>
      <c r="CF69" s="222" t="s">
        <v>17</v>
      </c>
      <c r="CG69" s="223">
        <v>45529</v>
      </c>
      <c r="CH69" s="221" t="s">
        <v>11467</v>
      </c>
      <c r="CI69" s="222" t="e">
        <v>#N/A</v>
      </c>
      <c r="CJ69" s="222" t="e">
        <v>#N/A</v>
      </c>
      <c r="CK69" s="222" t="e">
        <v>#N/A</v>
      </c>
      <c r="CL69" s="222" t="e">
        <v>#N/A</v>
      </c>
      <c r="CM69" s="222" t="e">
        <v>#N/A</v>
      </c>
      <c r="CN69" s="222" t="e">
        <v>#N/A</v>
      </c>
      <c r="CO69" s="225" t="e">
        <v>#N/A</v>
      </c>
      <c r="CP69" s="222" t="s">
        <v>2351</v>
      </c>
      <c r="CQ69" s="224" t="s">
        <v>17</v>
      </c>
      <c r="CR69" s="224" t="s">
        <v>17</v>
      </c>
      <c r="CS69" s="224" t="s">
        <v>17</v>
      </c>
      <c r="CT69" s="224" t="s">
        <v>17</v>
      </c>
      <c r="CU69" s="224" t="s">
        <v>2346</v>
      </c>
      <c r="CV69" s="224" t="s">
        <v>17</v>
      </c>
      <c r="CW69" s="214">
        <v>45529</v>
      </c>
      <c r="CX69" s="222" t="s">
        <v>7099</v>
      </c>
      <c r="CY69" s="218">
        <v>195000</v>
      </c>
      <c r="CZ69" s="218" t="s">
        <v>2352</v>
      </c>
      <c r="DA69" s="218" t="s">
        <v>404</v>
      </c>
      <c r="DB69" s="218">
        <v>1</v>
      </c>
      <c r="DC69" s="218" t="s">
        <v>7105</v>
      </c>
      <c r="DD69" s="218" t="s">
        <v>2353</v>
      </c>
      <c r="DE69" s="220">
        <v>45645</v>
      </c>
      <c r="DF69" s="221" t="s">
        <v>7103</v>
      </c>
      <c r="DG69" s="213">
        <v>2760000</v>
      </c>
      <c r="DH69" s="224" t="s">
        <v>7100</v>
      </c>
      <c r="DI69" s="224" t="s">
        <v>404</v>
      </c>
      <c r="DJ69" s="224">
        <v>1</v>
      </c>
      <c r="DK69" s="224" t="s">
        <v>7102</v>
      </c>
      <c r="DL69" s="224" t="s">
        <v>7101</v>
      </c>
      <c r="DM69" s="214">
        <v>45645</v>
      </c>
      <c r="DN69" s="222" t="s">
        <v>7104</v>
      </c>
      <c r="DO69" s="218">
        <v>0</v>
      </c>
      <c r="DP69" s="222" t="s">
        <v>2352</v>
      </c>
      <c r="DQ69" s="222" t="s">
        <v>404</v>
      </c>
      <c r="DR69" s="222">
        <v>1</v>
      </c>
      <c r="DS69" s="222" t="s">
        <v>7075</v>
      </c>
      <c r="DT69" s="222" t="s">
        <v>2353</v>
      </c>
      <c r="DU69" s="223">
        <v>45645</v>
      </c>
      <c r="DV69" s="221" t="s">
        <v>7106</v>
      </c>
      <c r="DW69" s="213">
        <v>85000</v>
      </c>
      <c r="DX69" s="224" t="s">
        <v>2352</v>
      </c>
      <c r="DY69" s="224" t="s">
        <v>404</v>
      </c>
      <c r="DZ69" s="224">
        <v>1</v>
      </c>
      <c r="EA69" s="224" t="s">
        <v>7105</v>
      </c>
      <c r="EB69" s="224" t="s">
        <v>2353</v>
      </c>
      <c r="EC69" s="214">
        <v>45645</v>
      </c>
      <c r="ED69" s="222" t="s">
        <v>7108</v>
      </c>
      <c r="EE69" s="218">
        <v>110000</v>
      </c>
      <c r="EF69" s="222" t="s">
        <v>2352</v>
      </c>
      <c r="EG69" s="222" t="s">
        <v>404</v>
      </c>
      <c r="EH69" s="222">
        <v>1</v>
      </c>
      <c r="EI69" s="222" t="s">
        <v>7107</v>
      </c>
      <c r="EJ69" s="222" t="s">
        <v>2353</v>
      </c>
      <c r="EK69" s="223">
        <v>45645</v>
      </c>
      <c r="EL69" s="221" t="s">
        <v>7110</v>
      </c>
      <c r="EM69" s="213" t="s">
        <v>17</v>
      </c>
      <c r="EN69" s="224" t="s">
        <v>17</v>
      </c>
      <c r="EO69" s="224" t="s">
        <v>17</v>
      </c>
      <c r="EP69" s="224" t="s">
        <v>17</v>
      </c>
      <c r="EQ69" s="224" t="s">
        <v>7109</v>
      </c>
      <c r="ER69" s="224" t="s">
        <v>17</v>
      </c>
      <c r="ES69" s="214">
        <v>45645</v>
      </c>
      <c r="ET69" s="222" t="s">
        <v>7097</v>
      </c>
      <c r="EU69" s="222">
        <v>781</v>
      </c>
      <c r="EV69" s="222" t="s">
        <v>7032</v>
      </c>
      <c r="EW69" s="222" t="s">
        <v>22</v>
      </c>
      <c r="EX69" s="222">
        <v>3</v>
      </c>
      <c r="EY69" s="222" t="s">
        <v>7034</v>
      </c>
      <c r="EZ69" s="222" t="s">
        <v>7033</v>
      </c>
      <c r="FA69" s="223">
        <v>45645</v>
      </c>
      <c r="FB69" s="221" t="s">
        <v>2355</v>
      </c>
      <c r="FC69" s="224">
        <v>2</v>
      </c>
      <c r="FD69" s="224" t="s">
        <v>2352</v>
      </c>
      <c r="FE69" s="224" t="s">
        <v>404</v>
      </c>
      <c r="FF69" s="224">
        <v>1</v>
      </c>
      <c r="FG69" s="224" t="s">
        <v>2354</v>
      </c>
      <c r="FH69" s="224" t="s">
        <v>2353</v>
      </c>
      <c r="FI69" s="214">
        <v>45529</v>
      </c>
      <c r="FJ69" s="221" t="s">
        <v>2356</v>
      </c>
      <c r="FK69" s="222" t="s">
        <v>17</v>
      </c>
      <c r="FL69" s="222" t="s">
        <v>17</v>
      </c>
      <c r="FM69" s="222" t="s">
        <v>17</v>
      </c>
      <c r="FN69" s="222" t="s">
        <v>17</v>
      </c>
      <c r="FO69" s="222" t="s">
        <v>2346</v>
      </c>
      <c r="FP69" s="218" t="s">
        <v>17</v>
      </c>
      <c r="FQ69" s="219">
        <v>45529</v>
      </c>
      <c r="FR69" s="221" t="s">
        <v>2357</v>
      </c>
      <c r="FS69" s="224" t="s">
        <v>17</v>
      </c>
      <c r="FT69" s="224" t="s">
        <v>17</v>
      </c>
      <c r="FU69" s="224" t="s">
        <v>17</v>
      </c>
      <c r="FV69" s="224" t="s">
        <v>17</v>
      </c>
      <c r="FW69" s="224" t="s">
        <v>2346</v>
      </c>
      <c r="FX69" s="224" t="s">
        <v>17</v>
      </c>
      <c r="FY69" s="214">
        <v>45529</v>
      </c>
      <c r="FZ69" s="222" t="s">
        <v>4922</v>
      </c>
      <c r="GA69" s="222">
        <v>2</v>
      </c>
      <c r="GB69" s="222" t="s">
        <v>1799</v>
      </c>
      <c r="GC69" s="222" t="s">
        <v>33</v>
      </c>
      <c r="GD69" s="222">
        <v>2</v>
      </c>
      <c r="GE69" s="222" t="s">
        <v>17</v>
      </c>
      <c r="GF69" s="222" t="s">
        <v>17</v>
      </c>
      <c r="GG69" s="223">
        <v>45610</v>
      </c>
      <c r="GH69" s="221" t="s">
        <v>4928</v>
      </c>
      <c r="GI69" s="224">
        <v>3</v>
      </c>
      <c r="GJ69" s="224" t="s">
        <v>1799</v>
      </c>
      <c r="GK69" s="224" t="s">
        <v>33</v>
      </c>
      <c r="GL69" s="224">
        <v>2</v>
      </c>
      <c r="GM69" s="224" t="s">
        <v>17</v>
      </c>
      <c r="GN69" s="224" t="s">
        <v>17</v>
      </c>
      <c r="GO69" s="214">
        <v>45610</v>
      </c>
      <c r="GP69" s="222" t="s">
        <v>4923</v>
      </c>
      <c r="GQ69" s="222">
        <v>1</v>
      </c>
      <c r="GR69" s="222" t="s">
        <v>1799</v>
      </c>
      <c r="GS69" s="222" t="s">
        <v>33</v>
      </c>
      <c r="GT69" s="222">
        <v>2</v>
      </c>
      <c r="GU69" s="222" t="s">
        <v>17</v>
      </c>
      <c r="GV69" s="222" t="s">
        <v>17</v>
      </c>
      <c r="GW69" s="223">
        <v>45610</v>
      </c>
      <c r="GX69" s="221" t="s">
        <v>4929</v>
      </c>
      <c r="GY69" s="224">
        <v>0</v>
      </c>
      <c r="GZ69" s="224" t="s">
        <v>1799</v>
      </c>
      <c r="HA69" s="224" t="s">
        <v>33</v>
      </c>
      <c r="HB69" s="224">
        <v>2</v>
      </c>
      <c r="HC69" s="224" t="s">
        <v>17</v>
      </c>
      <c r="HD69" s="224" t="s">
        <v>17</v>
      </c>
      <c r="HE69" s="214">
        <v>45610</v>
      </c>
      <c r="HF69" s="222" t="s">
        <v>4921</v>
      </c>
      <c r="HG69" s="222">
        <v>2</v>
      </c>
      <c r="HH69" s="222" t="s">
        <v>1799</v>
      </c>
      <c r="HI69" s="222" t="s">
        <v>33</v>
      </c>
      <c r="HJ69" s="222">
        <v>2</v>
      </c>
      <c r="HK69" s="222" t="s">
        <v>17</v>
      </c>
      <c r="HL69" s="222" t="s">
        <v>17</v>
      </c>
      <c r="HM69" s="223">
        <v>45610</v>
      </c>
      <c r="HN69" s="221" t="s">
        <v>4927</v>
      </c>
      <c r="HO69" s="224">
        <v>3</v>
      </c>
      <c r="HP69" s="224" t="s">
        <v>1799</v>
      </c>
      <c r="HQ69" s="224" t="s">
        <v>33</v>
      </c>
      <c r="HR69" s="224">
        <v>2</v>
      </c>
      <c r="HS69" s="224" t="s">
        <v>17</v>
      </c>
      <c r="HT69" s="224" t="s">
        <v>17</v>
      </c>
      <c r="HU69" s="214">
        <v>45610</v>
      </c>
      <c r="HV69" s="222" t="s">
        <v>4924</v>
      </c>
      <c r="HW69" s="222">
        <v>0</v>
      </c>
      <c r="HX69" s="222" t="s">
        <v>1799</v>
      </c>
      <c r="HY69" s="222" t="s">
        <v>33</v>
      </c>
      <c r="HZ69" s="222">
        <v>2</v>
      </c>
      <c r="IA69" s="222" t="s">
        <v>17</v>
      </c>
      <c r="IB69" s="222" t="s">
        <v>17</v>
      </c>
      <c r="IC69" s="223">
        <v>45610</v>
      </c>
      <c r="ID69" s="221" t="s">
        <v>4926</v>
      </c>
      <c r="IE69" s="224">
        <v>1</v>
      </c>
      <c r="IF69" s="224" t="s">
        <v>1799</v>
      </c>
      <c r="IG69" s="224" t="s">
        <v>33</v>
      </c>
      <c r="IH69" s="224">
        <v>2</v>
      </c>
      <c r="II69" s="224" t="s">
        <v>17</v>
      </c>
      <c r="IJ69" s="224" t="s">
        <v>17</v>
      </c>
      <c r="IK69" s="214">
        <v>45610</v>
      </c>
      <c r="IL69" s="222" t="s">
        <v>4925</v>
      </c>
      <c r="IM69" s="222">
        <v>1</v>
      </c>
      <c r="IN69" s="222" t="s">
        <v>1799</v>
      </c>
      <c r="IO69" s="222" t="s">
        <v>33</v>
      </c>
      <c r="IP69" s="222">
        <v>2</v>
      </c>
      <c r="IQ69" s="222" t="s">
        <v>17</v>
      </c>
      <c r="IR69" s="222" t="s">
        <v>17</v>
      </c>
      <c r="IS69" s="223">
        <v>45610</v>
      </c>
    </row>
    <row r="70" spans="1:253" s="11" customFormat="1" ht="13.25" customHeight="1" x14ac:dyDescent="0.25">
      <c r="A70" s="11" t="s">
        <v>6898</v>
      </c>
      <c r="B70" s="11" t="s">
        <v>10965</v>
      </c>
      <c r="C70" s="11" t="s">
        <v>6899</v>
      </c>
      <c r="D70" s="11" t="s">
        <v>3972</v>
      </c>
      <c r="E70" s="11" t="s">
        <v>10269</v>
      </c>
      <c r="F70" s="11" t="s">
        <v>7207</v>
      </c>
      <c r="G70" s="212">
        <v>22037000</v>
      </c>
      <c r="H70" s="213" t="s">
        <v>6809</v>
      </c>
      <c r="I70" s="213" t="s">
        <v>404</v>
      </c>
      <c r="J70" s="213">
        <v>1</v>
      </c>
      <c r="K70" s="213" t="s">
        <v>6811</v>
      </c>
      <c r="L70" s="213" t="s">
        <v>6810</v>
      </c>
      <c r="M70" s="214">
        <v>45645</v>
      </c>
      <c r="N70" s="221" t="s">
        <v>7211</v>
      </c>
      <c r="O70" s="216">
        <v>32815</v>
      </c>
      <c r="P70" s="216" t="s">
        <v>7208</v>
      </c>
      <c r="Q70" s="216" t="s">
        <v>723</v>
      </c>
      <c r="R70" s="216">
        <v>2</v>
      </c>
      <c r="S70" s="216" t="s">
        <v>7210</v>
      </c>
      <c r="T70" s="216" t="s">
        <v>7209</v>
      </c>
      <c r="U70" s="217">
        <v>45645</v>
      </c>
      <c r="V70" s="221" t="s">
        <v>7215</v>
      </c>
      <c r="W70" s="213">
        <v>10904000</v>
      </c>
      <c r="X70" s="213" t="s">
        <v>7212</v>
      </c>
      <c r="Y70" s="213" t="s">
        <v>723</v>
      </c>
      <c r="Z70" s="213">
        <v>2</v>
      </c>
      <c r="AA70" s="213" t="s">
        <v>7214</v>
      </c>
      <c r="AB70" s="213" t="s">
        <v>7213</v>
      </c>
      <c r="AC70" s="214">
        <v>45645</v>
      </c>
      <c r="AD70" s="221" t="s">
        <v>7219</v>
      </c>
      <c r="AE70" s="218">
        <v>585000</v>
      </c>
      <c r="AF70" s="218" t="s">
        <v>7216</v>
      </c>
      <c r="AG70" s="218" t="s">
        <v>723</v>
      </c>
      <c r="AH70" s="218">
        <v>2</v>
      </c>
      <c r="AI70" s="218" t="s">
        <v>7218</v>
      </c>
      <c r="AJ70" s="218" t="s">
        <v>7217</v>
      </c>
      <c r="AK70" s="219">
        <v>45645</v>
      </c>
      <c r="AL70" s="221" t="s">
        <v>7223</v>
      </c>
      <c r="AM70" s="213" t="s">
        <v>17</v>
      </c>
      <c r="AN70" s="213" t="s">
        <v>7220</v>
      </c>
      <c r="AO70" s="213" t="s">
        <v>723</v>
      </c>
      <c r="AP70" s="213">
        <v>2</v>
      </c>
      <c r="AQ70" s="213" t="s">
        <v>7222</v>
      </c>
      <c r="AR70" s="213" t="s">
        <v>7221</v>
      </c>
      <c r="AS70" s="214">
        <v>45645</v>
      </c>
      <c r="AT70" s="222" t="s">
        <v>7225</v>
      </c>
      <c r="AU70" s="218">
        <v>7</v>
      </c>
      <c r="AV70" s="218" t="s">
        <v>6834</v>
      </c>
      <c r="AW70" s="218" t="s">
        <v>22</v>
      </c>
      <c r="AX70" s="218">
        <v>3</v>
      </c>
      <c r="AY70" s="218" t="s">
        <v>7224</v>
      </c>
      <c r="AZ70" s="218" t="s">
        <v>6835</v>
      </c>
      <c r="BA70" s="219">
        <v>45645</v>
      </c>
      <c r="BB70" s="221" t="s">
        <v>7249</v>
      </c>
      <c r="BC70" s="213" t="s">
        <v>17</v>
      </c>
      <c r="BD70" s="213" t="s">
        <v>17</v>
      </c>
      <c r="BE70" s="213" t="s">
        <v>17</v>
      </c>
      <c r="BF70" s="213" t="s">
        <v>17</v>
      </c>
      <c r="BG70" s="213" t="s">
        <v>1153</v>
      </c>
      <c r="BH70" s="213" t="s">
        <v>17</v>
      </c>
      <c r="BI70" s="214">
        <v>45645</v>
      </c>
      <c r="BJ70" s="222" t="s">
        <v>7227</v>
      </c>
      <c r="BK70" s="222">
        <v>17</v>
      </c>
      <c r="BL70" s="222" t="s">
        <v>6834</v>
      </c>
      <c r="BM70" s="222" t="s">
        <v>723</v>
      </c>
      <c r="BN70" s="222">
        <v>2</v>
      </c>
      <c r="BO70" s="222" t="s">
        <v>7226</v>
      </c>
      <c r="BP70" s="218" t="s">
        <v>6835</v>
      </c>
      <c r="BQ70" s="223">
        <v>45645</v>
      </c>
      <c r="BR70" s="221" t="s">
        <v>7251</v>
      </c>
      <c r="BS70" s="224">
        <v>1618</v>
      </c>
      <c r="BT70" s="224" t="s">
        <v>6834</v>
      </c>
      <c r="BU70" s="224" t="s">
        <v>404</v>
      </c>
      <c r="BV70" s="224">
        <v>1</v>
      </c>
      <c r="BW70" s="224" t="s">
        <v>7250</v>
      </c>
      <c r="BX70" s="224" t="s">
        <v>6835</v>
      </c>
      <c r="BY70" s="214">
        <v>45645</v>
      </c>
      <c r="BZ70" s="222" t="s">
        <v>7253</v>
      </c>
      <c r="CA70" s="222">
        <v>36</v>
      </c>
      <c r="CB70" s="222" t="s">
        <v>6834</v>
      </c>
      <c r="CC70" s="222" t="s">
        <v>404</v>
      </c>
      <c r="CD70" s="222">
        <v>1</v>
      </c>
      <c r="CE70" s="222" t="s">
        <v>7252</v>
      </c>
      <c r="CF70" s="222" t="s">
        <v>6835</v>
      </c>
      <c r="CG70" s="223">
        <v>45645</v>
      </c>
      <c r="CH70" s="221" t="s">
        <v>11468</v>
      </c>
      <c r="CI70" s="222" t="e">
        <v>#N/A</v>
      </c>
      <c r="CJ70" s="222" t="e">
        <v>#N/A</v>
      </c>
      <c r="CK70" s="222" t="e">
        <v>#N/A</v>
      </c>
      <c r="CL70" s="222" t="e">
        <v>#N/A</v>
      </c>
      <c r="CM70" s="222" t="e">
        <v>#N/A</v>
      </c>
      <c r="CN70" s="222" t="e">
        <v>#N/A</v>
      </c>
      <c r="CO70" s="225" t="e">
        <v>#N/A</v>
      </c>
      <c r="CP70" s="222" t="s">
        <v>7255</v>
      </c>
      <c r="CQ70" s="224" t="s">
        <v>17</v>
      </c>
      <c r="CR70" s="224" t="s">
        <v>17</v>
      </c>
      <c r="CS70" s="224" t="s">
        <v>17</v>
      </c>
      <c r="CT70" s="224" t="s">
        <v>17</v>
      </c>
      <c r="CU70" s="224" t="s">
        <v>1153</v>
      </c>
      <c r="CV70" s="224" t="s">
        <v>17</v>
      </c>
      <c r="CW70" s="214">
        <v>45645</v>
      </c>
      <c r="CX70" s="222" t="s">
        <v>7233</v>
      </c>
      <c r="CY70" s="218">
        <v>78000</v>
      </c>
      <c r="CZ70" s="218" t="s">
        <v>7230</v>
      </c>
      <c r="DA70" s="218" t="s">
        <v>723</v>
      </c>
      <c r="DB70" s="218">
        <v>2</v>
      </c>
      <c r="DC70" s="218" t="s">
        <v>7240</v>
      </c>
      <c r="DD70" s="218" t="s">
        <v>7231</v>
      </c>
      <c r="DE70" s="220">
        <v>45645</v>
      </c>
      <c r="DF70" s="221" t="s">
        <v>7236</v>
      </c>
      <c r="DG70" s="213">
        <v>10319000</v>
      </c>
      <c r="DH70" s="224" t="s">
        <v>7234</v>
      </c>
      <c r="DI70" s="224" t="s">
        <v>723</v>
      </c>
      <c r="DJ70" s="224">
        <v>2</v>
      </c>
      <c r="DK70" s="224" t="s">
        <v>6466</v>
      </c>
      <c r="DL70" s="224" t="s">
        <v>7235</v>
      </c>
      <c r="DM70" s="214">
        <v>45645</v>
      </c>
      <c r="DN70" s="222" t="s">
        <v>7239</v>
      </c>
      <c r="DO70" s="218">
        <v>507000</v>
      </c>
      <c r="DP70" s="222" t="s">
        <v>7237</v>
      </c>
      <c r="DQ70" s="222" t="s">
        <v>723</v>
      </c>
      <c r="DR70" s="222">
        <v>2</v>
      </c>
      <c r="DS70" s="222" t="s">
        <v>2115</v>
      </c>
      <c r="DT70" s="222" t="s">
        <v>7238</v>
      </c>
      <c r="DU70" s="223">
        <v>45645</v>
      </c>
      <c r="DV70" s="221" t="s">
        <v>7241</v>
      </c>
      <c r="DW70" s="213">
        <v>78000</v>
      </c>
      <c r="DX70" s="224" t="s">
        <v>7230</v>
      </c>
      <c r="DY70" s="224" t="s">
        <v>723</v>
      </c>
      <c r="DZ70" s="224">
        <v>2</v>
      </c>
      <c r="EA70" s="224" t="s">
        <v>7240</v>
      </c>
      <c r="EB70" s="224" t="s">
        <v>7231</v>
      </c>
      <c r="EC70" s="214">
        <v>45645</v>
      </c>
      <c r="ED70" s="222" t="s">
        <v>7242</v>
      </c>
      <c r="EE70" s="218" t="s">
        <v>17</v>
      </c>
      <c r="EF70" s="222" t="s">
        <v>17</v>
      </c>
      <c r="EG70" s="222" t="s">
        <v>17</v>
      </c>
      <c r="EH70" s="222" t="s">
        <v>17</v>
      </c>
      <c r="EI70" s="222" t="s">
        <v>3973</v>
      </c>
      <c r="EJ70" s="222" t="s">
        <v>17</v>
      </c>
      <c r="EK70" s="223">
        <v>45645</v>
      </c>
      <c r="EL70" s="221" t="s">
        <v>7243</v>
      </c>
      <c r="EM70" s="213" t="s">
        <v>17</v>
      </c>
      <c r="EN70" s="224" t="s">
        <v>17</v>
      </c>
      <c r="EO70" s="224" t="s">
        <v>17</v>
      </c>
      <c r="EP70" s="224" t="s">
        <v>17</v>
      </c>
      <c r="EQ70" s="224" t="s">
        <v>3973</v>
      </c>
      <c r="ER70" s="224" t="s">
        <v>17</v>
      </c>
      <c r="ES70" s="214">
        <v>45645</v>
      </c>
      <c r="ET70" s="222" t="s">
        <v>7229</v>
      </c>
      <c r="EU70" s="222">
        <v>17</v>
      </c>
      <c r="EV70" s="222" t="s">
        <v>6834</v>
      </c>
      <c r="EW70" s="222" t="s">
        <v>723</v>
      </c>
      <c r="EX70" s="222">
        <v>2</v>
      </c>
      <c r="EY70" s="222" t="s">
        <v>7228</v>
      </c>
      <c r="EZ70" s="222" t="s">
        <v>6835</v>
      </c>
      <c r="FA70" s="223">
        <v>45645</v>
      </c>
      <c r="FB70" s="221" t="s">
        <v>7246</v>
      </c>
      <c r="FC70" s="224">
        <v>3</v>
      </c>
      <c r="FD70" s="224" t="s">
        <v>7244</v>
      </c>
      <c r="FE70" s="224" t="s">
        <v>404</v>
      </c>
      <c r="FF70" s="224">
        <v>1</v>
      </c>
      <c r="FG70" s="224" t="s">
        <v>6889</v>
      </c>
      <c r="FH70" s="224" t="s">
        <v>7245</v>
      </c>
      <c r="FI70" s="214">
        <v>45645</v>
      </c>
      <c r="FJ70" s="221" t="s">
        <v>7247</v>
      </c>
      <c r="FK70" s="222" t="s">
        <v>17</v>
      </c>
      <c r="FL70" s="222" t="s">
        <v>17</v>
      </c>
      <c r="FM70" s="222" t="s">
        <v>17</v>
      </c>
      <c r="FN70" s="222" t="s">
        <v>17</v>
      </c>
      <c r="FO70" s="222" t="s">
        <v>1153</v>
      </c>
      <c r="FP70" s="218" t="s">
        <v>17</v>
      </c>
      <c r="FQ70" s="219">
        <v>45645</v>
      </c>
      <c r="FR70" s="221" t="s">
        <v>7248</v>
      </c>
      <c r="FS70" s="224" t="s">
        <v>17</v>
      </c>
      <c r="FT70" s="224" t="s">
        <v>17</v>
      </c>
      <c r="FU70" s="224" t="s">
        <v>17</v>
      </c>
      <c r="FV70" s="224" t="s">
        <v>17</v>
      </c>
      <c r="FW70" s="224" t="s">
        <v>1153</v>
      </c>
      <c r="FX70" s="224" t="s">
        <v>17</v>
      </c>
      <c r="FY70" s="214">
        <v>45645</v>
      </c>
      <c r="FZ70" s="222" t="s">
        <v>6901</v>
      </c>
      <c r="GA70" s="222">
        <v>0</v>
      </c>
      <c r="GB70" s="222" t="s">
        <v>1799</v>
      </c>
      <c r="GC70" s="222" t="s">
        <v>33</v>
      </c>
      <c r="GD70" s="222">
        <v>2</v>
      </c>
      <c r="GE70" s="222" t="s">
        <v>17</v>
      </c>
      <c r="GF70" s="222" t="s">
        <v>17</v>
      </c>
      <c r="GG70" s="223">
        <v>45644</v>
      </c>
      <c r="GH70" s="221" t="s">
        <v>6907</v>
      </c>
      <c r="GI70" s="224">
        <v>0</v>
      </c>
      <c r="GJ70" s="224" t="s">
        <v>1799</v>
      </c>
      <c r="GK70" s="224" t="s">
        <v>33</v>
      </c>
      <c r="GL70" s="224">
        <v>2</v>
      </c>
      <c r="GM70" s="224" t="s">
        <v>17</v>
      </c>
      <c r="GN70" s="224" t="s">
        <v>17</v>
      </c>
      <c r="GO70" s="214">
        <v>45644</v>
      </c>
      <c r="GP70" s="222" t="s">
        <v>6902</v>
      </c>
      <c r="GQ70" s="222">
        <v>0</v>
      </c>
      <c r="GR70" s="222" t="s">
        <v>1799</v>
      </c>
      <c r="GS70" s="222" t="s">
        <v>33</v>
      </c>
      <c r="GT70" s="222">
        <v>2</v>
      </c>
      <c r="GU70" s="222" t="s">
        <v>17</v>
      </c>
      <c r="GV70" s="222" t="s">
        <v>17</v>
      </c>
      <c r="GW70" s="223">
        <v>45644</v>
      </c>
      <c r="GX70" s="221" t="s">
        <v>6908</v>
      </c>
      <c r="GY70" s="224">
        <v>0</v>
      </c>
      <c r="GZ70" s="224" t="s">
        <v>1799</v>
      </c>
      <c r="HA70" s="224" t="s">
        <v>33</v>
      </c>
      <c r="HB70" s="224">
        <v>2</v>
      </c>
      <c r="HC70" s="224" t="s">
        <v>17</v>
      </c>
      <c r="HD70" s="224" t="s">
        <v>17</v>
      </c>
      <c r="HE70" s="214">
        <v>45644</v>
      </c>
      <c r="HF70" s="222" t="s">
        <v>6900</v>
      </c>
      <c r="HG70" s="222">
        <v>0</v>
      </c>
      <c r="HH70" s="222" t="s">
        <v>1799</v>
      </c>
      <c r="HI70" s="222" t="s">
        <v>33</v>
      </c>
      <c r="HJ70" s="222">
        <v>2</v>
      </c>
      <c r="HK70" s="222" t="s">
        <v>17</v>
      </c>
      <c r="HL70" s="222" t="s">
        <v>17</v>
      </c>
      <c r="HM70" s="223">
        <v>45644</v>
      </c>
      <c r="HN70" s="221" t="s">
        <v>6906</v>
      </c>
      <c r="HO70" s="224">
        <v>0</v>
      </c>
      <c r="HP70" s="224" t="s">
        <v>1799</v>
      </c>
      <c r="HQ70" s="224" t="s">
        <v>33</v>
      </c>
      <c r="HR70" s="224">
        <v>2</v>
      </c>
      <c r="HS70" s="224" t="s">
        <v>17</v>
      </c>
      <c r="HT70" s="224" t="s">
        <v>17</v>
      </c>
      <c r="HU70" s="214">
        <v>45644</v>
      </c>
      <c r="HV70" s="222" t="s">
        <v>6903</v>
      </c>
      <c r="HW70" s="222">
        <v>0</v>
      </c>
      <c r="HX70" s="222" t="s">
        <v>1799</v>
      </c>
      <c r="HY70" s="222" t="s">
        <v>33</v>
      </c>
      <c r="HZ70" s="222">
        <v>2</v>
      </c>
      <c r="IA70" s="222" t="s">
        <v>17</v>
      </c>
      <c r="IB70" s="222" t="s">
        <v>17</v>
      </c>
      <c r="IC70" s="223">
        <v>45644</v>
      </c>
      <c r="ID70" s="221" t="s">
        <v>6905</v>
      </c>
      <c r="IE70" s="224">
        <v>2</v>
      </c>
      <c r="IF70" s="224" t="s">
        <v>1799</v>
      </c>
      <c r="IG70" s="224" t="s">
        <v>33</v>
      </c>
      <c r="IH70" s="224">
        <v>2</v>
      </c>
      <c r="II70" s="224" t="s">
        <v>17</v>
      </c>
      <c r="IJ70" s="224" t="s">
        <v>17</v>
      </c>
      <c r="IK70" s="214">
        <v>45644</v>
      </c>
      <c r="IL70" s="222" t="s">
        <v>6904</v>
      </c>
      <c r="IM70" s="222">
        <v>3</v>
      </c>
      <c r="IN70" s="222" t="s">
        <v>1799</v>
      </c>
      <c r="IO70" s="222" t="s">
        <v>33</v>
      </c>
      <c r="IP70" s="222">
        <v>2</v>
      </c>
      <c r="IQ70" s="222" t="s">
        <v>17</v>
      </c>
      <c r="IR70" s="222" t="s">
        <v>17</v>
      </c>
      <c r="IS70" s="223">
        <v>45644</v>
      </c>
    </row>
    <row r="71" spans="1:253" s="11" customFormat="1" ht="13.25" customHeight="1" x14ac:dyDescent="0.25">
      <c r="A71" s="11" t="s">
        <v>3970</v>
      </c>
      <c r="B71" s="11" t="s">
        <v>10790</v>
      </c>
      <c r="C71" s="11" t="s">
        <v>3971</v>
      </c>
      <c r="D71" s="11" t="s">
        <v>3972</v>
      </c>
      <c r="E71" s="11" t="s">
        <v>10269</v>
      </c>
      <c r="F71" s="11" t="s">
        <v>6812</v>
      </c>
      <c r="G71" s="212">
        <v>22037000</v>
      </c>
      <c r="H71" s="213" t="s">
        <v>6809</v>
      </c>
      <c r="I71" s="213" t="s">
        <v>404</v>
      </c>
      <c r="J71" s="213">
        <v>1</v>
      </c>
      <c r="K71" s="213" t="s">
        <v>6811</v>
      </c>
      <c r="L71" s="213" t="s">
        <v>6810</v>
      </c>
      <c r="M71" s="214">
        <v>45644</v>
      </c>
      <c r="N71" s="221" t="s">
        <v>6816</v>
      </c>
      <c r="O71" s="216">
        <v>6756</v>
      </c>
      <c r="P71" s="216" t="s">
        <v>6813</v>
      </c>
      <c r="Q71" s="216" t="s">
        <v>723</v>
      </c>
      <c r="R71" s="216">
        <v>2</v>
      </c>
      <c r="S71" s="216" t="s">
        <v>6815</v>
      </c>
      <c r="T71" s="216" t="s">
        <v>6814</v>
      </c>
      <c r="U71" s="217">
        <v>45644</v>
      </c>
      <c r="V71" s="221" t="s">
        <v>6820</v>
      </c>
      <c r="W71" s="213">
        <v>7005000</v>
      </c>
      <c r="X71" s="213" t="s">
        <v>6817</v>
      </c>
      <c r="Y71" s="213" t="s">
        <v>723</v>
      </c>
      <c r="Z71" s="213">
        <v>2</v>
      </c>
      <c r="AA71" s="213" t="s">
        <v>6819</v>
      </c>
      <c r="AB71" s="213" t="s">
        <v>6818</v>
      </c>
      <c r="AC71" s="214">
        <v>45644</v>
      </c>
      <c r="AD71" s="221" t="s">
        <v>6823</v>
      </c>
      <c r="AE71" s="218">
        <v>155000</v>
      </c>
      <c r="AF71" s="218" t="s">
        <v>5572</v>
      </c>
      <c r="AG71" s="218" t="s">
        <v>723</v>
      </c>
      <c r="AH71" s="218">
        <v>2</v>
      </c>
      <c r="AI71" s="218" t="s">
        <v>6822</v>
      </c>
      <c r="AJ71" s="218" t="s">
        <v>6821</v>
      </c>
      <c r="AK71" s="219">
        <v>45644</v>
      </c>
      <c r="AL71" s="221" t="s">
        <v>6827</v>
      </c>
      <c r="AM71" s="213">
        <v>0</v>
      </c>
      <c r="AN71" s="213" t="s">
        <v>6824</v>
      </c>
      <c r="AO71" s="213" t="s">
        <v>723</v>
      </c>
      <c r="AP71" s="213">
        <v>2</v>
      </c>
      <c r="AQ71" s="213" t="s">
        <v>6826</v>
      </c>
      <c r="AR71" s="213" t="s">
        <v>6825</v>
      </c>
      <c r="AS71" s="214">
        <v>45644</v>
      </c>
      <c r="AT71" s="222" t="s">
        <v>6831</v>
      </c>
      <c r="AU71" s="218">
        <v>2</v>
      </c>
      <c r="AV71" s="218" t="s">
        <v>6828</v>
      </c>
      <c r="AW71" s="218" t="s">
        <v>723</v>
      </c>
      <c r="AX71" s="218">
        <v>2</v>
      </c>
      <c r="AY71" s="218" t="s">
        <v>6830</v>
      </c>
      <c r="AZ71" s="218" t="s">
        <v>6829</v>
      </c>
      <c r="BA71" s="219">
        <v>45644</v>
      </c>
      <c r="BB71" s="221" t="s">
        <v>3978</v>
      </c>
      <c r="BC71" s="213" t="s">
        <v>17</v>
      </c>
      <c r="BD71" s="213" t="s">
        <v>17</v>
      </c>
      <c r="BE71" s="213" t="s">
        <v>17</v>
      </c>
      <c r="BF71" s="213" t="s">
        <v>17</v>
      </c>
      <c r="BG71" s="213" t="s">
        <v>1153</v>
      </c>
      <c r="BH71" s="213" t="s">
        <v>17</v>
      </c>
      <c r="BI71" s="214">
        <v>45596</v>
      </c>
      <c r="BJ71" s="222" t="s">
        <v>6833</v>
      </c>
      <c r="BK71" s="222">
        <v>4</v>
      </c>
      <c r="BL71" s="222" t="s">
        <v>6828</v>
      </c>
      <c r="BM71" s="222" t="s">
        <v>723</v>
      </c>
      <c r="BN71" s="222">
        <v>2</v>
      </c>
      <c r="BO71" s="222" t="s">
        <v>6832</v>
      </c>
      <c r="BP71" s="218" t="s">
        <v>6829</v>
      </c>
      <c r="BQ71" s="223">
        <v>45644</v>
      </c>
      <c r="BR71" s="221" t="s">
        <v>6848</v>
      </c>
      <c r="BS71" s="224">
        <v>421</v>
      </c>
      <c r="BT71" s="224" t="s">
        <v>6828</v>
      </c>
      <c r="BU71" s="224" t="s">
        <v>723</v>
      </c>
      <c r="BV71" s="224">
        <v>2</v>
      </c>
      <c r="BW71" s="224" t="s">
        <v>6847</v>
      </c>
      <c r="BX71" s="224" t="s">
        <v>6829</v>
      </c>
      <c r="BY71" s="214">
        <v>45644</v>
      </c>
      <c r="BZ71" s="222" t="s">
        <v>6849</v>
      </c>
      <c r="CA71" s="222">
        <v>5</v>
      </c>
      <c r="CB71" s="222" t="s">
        <v>6828</v>
      </c>
      <c r="CC71" s="222" t="s">
        <v>723</v>
      </c>
      <c r="CD71" s="222">
        <v>2</v>
      </c>
      <c r="CE71" s="222" t="s">
        <v>6847</v>
      </c>
      <c r="CF71" s="222" t="s">
        <v>6829</v>
      </c>
      <c r="CG71" s="223">
        <v>45644</v>
      </c>
      <c r="CH71" s="221" t="s">
        <v>11469</v>
      </c>
      <c r="CI71" s="222" t="e">
        <v>#N/A</v>
      </c>
      <c r="CJ71" s="222" t="e">
        <v>#N/A</v>
      </c>
      <c r="CK71" s="222" t="e">
        <v>#N/A</v>
      </c>
      <c r="CL71" s="222" t="e">
        <v>#N/A</v>
      </c>
      <c r="CM71" s="222" t="e">
        <v>#N/A</v>
      </c>
      <c r="CN71" s="222" t="e">
        <v>#N/A</v>
      </c>
      <c r="CO71" s="225" t="e">
        <v>#N/A</v>
      </c>
      <c r="CP71" s="222" t="s">
        <v>3980</v>
      </c>
      <c r="CQ71" s="224" t="s">
        <v>17</v>
      </c>
      <c r="CR71" s="224" t="s">
        <v>17</v>
      </c>
      <c r="CS71" s="224" t="s">
        <v>17</v>
      </c>
      <c r="CT71" s="224" t="s">
        <v>17</v>
      </c>
      <c r="CU71" s="224" t="s">
        <v>1153</v>
      </c>
      <c r="CV71" s="224" t="s">
        <v>17</v>
      </c>
      <c r="CW71" s="214">
        <v>45596</v>
      </c>
      <c r="CX71" s="222" t="s">
        <v>6838</v>
      </c>
      <c r="CY71" s="218">
        <v>41000</v>
      </c>
      <c r="CZ71" s="218" t="s">
        <v>5572</v>
      </c>
      <c r="DA71" s="218" t="s">
        <v>723</v>
      </c>
      <c r="DB71" s="218">
        <v>2</v>
      </c>
      <c r="DC71" s="218" t="s">
        <v>6841</v>
      </c>
      <c r="DD71" s="218" t="s">
        <v>6821</v>
      </c>
      <c r="DE71" s="220">
        <v>45644</v>
      </c>
      <c r="DF71" s="221" t="s">
        <v>6839</v>
      </c>
      <c r="DG71" s="213">
        <v>6850000</v>
      </c>
      <c r="DH71" s="224" t="s">
        <v>6813</v>
      </c>
      <c r="DI71" s="224" t="s">
        <v>723</v>
      </c>
      <c r="DJ71" s="224">
        <v>2</v>
      </c>
      <c r="DK71" s="224" t="s">
        <v>6466</v>
      </c>
      <c r="DL71" s="224" t="s">
        <v>6814</v>
      </c>
      <c r="DM71" s="214">
        <v>45644</v>
      </c>
      <c r="DN71" s="222" t="s">
        <v>6840</v>
      </c>
      <c r="DO71" s="218">
        <v>114000</v>
      </c>
      <c r="DP71" s="222" t="s">
        <v>5572</v>
      </c>
      <c r="DQ71" s="222" t="s">
        <v>723</v>
      </c>
      <c r="DR71" s="222">
        <v>2</v>
      </c>
      <c r="DS71" s="222" t="s">
        <v>2115</v>
      </c>
      <c r="DT71" s="222" t="s">
        <v>6821</v>
      </c>
      <c r="DU71" s="223">
        <v>45644</v>
      </c>
      <c r="DV71" s="221" t="s">
        <v>6842</v>
      </c>
      <c r="DW71" s="213">
        <v>41000</v>
      </c>
      <c r="DX71" s="224" t="s">
        <v>5572</v>
      </c>
      <c r="DY71" s="224" t="s">
        <v>723</v>
      </c>
      <c r="DZ71" s="224">
        <v>2</v>
      </c>
      <c r="EA71" s="224" t="s">
        <v>6841</v>
      </c>
      <c r="EB71" s="224" t="s">
        <v>6821</v>
      </c>
      <c r="EC71" s="214">
        <v>45644</v>
      </c>
      <c r="ED71" s="222" t="s">
        <v>3974</v>
      </c>
      <c r="EE71" s="218" t="s">
        <v>17</v>
      </c>
      <c r="EF71" s="222" t="s">
        <v>17</v>
      </c>
      <c r="EG71" s="222" t="s">
        <v>17</v>
      </c>
      <c r="EH71" s="222" t="s">
        <v>17</v>
      </c>
      <c r="EI71" s="222" t="s">
        <v>3973</v>
      </c>
      <c r="EJ71" s="222" t="s">
        <v>17</v>
      </c>
      <c r="EK71" s="223">
        <v>45596</v>
      </c>
      <c r="EL71" s="221" t="s">
        <v>3975</v>
      </c>
      <c r="EM71" s="213" t="s">
        <v>17</v>
      </c>
      <c r="EN71" s="224" t="s">
        <v>17</v>
      </c>
      <c r="EO71" s="224" t="s">
        <v>17</v>
      </c>
      <c r="EP71" s="224" t="s">
        <v>17</v>
      </c>
      <c r="EQ71" s="224" t="s">
        <v>3973</v>
      </c>
      <c r="ER71" s="224" t="s">
        <v>17</v>
      </c>
      <c r="ES71" s="214">
        <v>45596</v>
      </c>
      <c r="ET71" s="222" t="s">
        <v>6836</v>
      </c>
      <c r="EU71" s="222">
        <v>17</v>
      </c>
      <c r="EV71" s="222" t="s">
        <v>6834</v>
      </c>
      <c r="EW71" s="222" t="s">
        <v>723</v>
      </c>
      <c r="EX71" s="222">
        <v>2</v>
      </c>
      <c r="EY71" s="222" t="s">
        <v>5556</v>
      </c>
      <c r="EZ71" s="222" t="s">
        <v>6835</v>
      </c>
      <c r="FA71" s="223">
        <v>45644</v>
      </c>
      <c r="FB71" s="221" t="s">
        <v>6846</v>
      </c>
      <c r="FC71" s="224">
        <v>3</v>
      </c>
      <c r="FD71" s="224" t="s">
        <v>6843</v>
      </c>
      <c r="FE71" s="224" t="s">
        <v>404</v>
      </c>
      <c r="FF71" s="224">
        <v>1</v>
      </c>
      <c r="FG71" s="224" t="s">
        <v>6845</v>
      </c>
      <c r="FH71" s="224" t="s">
        <v>6844</v>
      </c>
      <c r="FI71" s="214">
        <v>45644</v>
      </c>
      <c r="FJ71" s="221" t="s">
        <v>3976</v>
      </c>
      <c r="FK71" s="222" t="s">
        <v>17</v>
      </c>
      <c r="FL71" s="222" t="s">
        <v>17</v>
      </c>
      <c r="FM71" s="222" t="s">
        <v>17</v>
      </c>
      <c r="FN71" s="222" t="s">
        <v>17</v>
      </c>
      <c r="FO71" s="222" t="s">
        <v>1153</v>
      </c>
      <c r="FP71" s="218" t="s">
        <v>17</v>
      </c>
      <c r="FQ71" s="219">
        <v>45596</v>
      </c>
      <c r="FR71" s="221" t="s">
        <v>3977</v>
      </c>
      <c r="FS71" s="224" t="s">
        <v>17</v>
      </c>
      <c r="FT71" s="224" t="s">
        <v>17</v>
      </c>
      <c r="FU71" s="224" t="s">
        <v>17</v>
      </c>
      <c r="FV71" s="224" t="s">
        <v>17</v>
      </c>
      <c r="FW71" s="224" t="s">
        <v>1153</v>
      </c>
      <c r="FX71" s="224" t="s">
        <v>17</v>
      </c>
      <c r="FY71" s="214">
        <v>45596</v>
      </c>
      <c r="FZ71" s="222" t="s">
        <v>6910</v>
      </c>
      <c r="GA71" s="222">
        <v>0</v>
      </c>
      <c r="GB71" s="222" t="s">
        <v>1799</v>
      </c>
      <c r="GC71" s="222" t="s">
        <v>33</v>
      </c>
      <c r="GD71" s="222">
        <v>2</v>
      </c>
      <c r="GE71" s="222" t="s">
        <v>17</v>
      </c>
      <c r="GF71" s="222" t="s">
        <v>17</v>
      </c>
      <c r="GG71" s="223">
        <v>45644</v>
      </c>
      <c r="GH71" s="221" t="s">
        <v>6916</v>
      </c>
      <c r="GI71" s="224">
        <v>0</v>
      </c>
      <c r="GJ71" s="224" t="s">
        <v>1799</v>
      </c>
      <c r="GK71" s="224" t="s">
        <v>33</v>
      </c>
      <c r="GL71" s="224">
        <v>2</v>
      </c>
      <c r="GM71" s="224" t="s">
        <v>17</v>
      </c>
      <c r="GN71" s="224" t="s">
        <v>17</v>
      </c>
      <c r="GO71" s="214">
        <v>45644</v>
      </c>
      <c r="GP71" s="222" t="s">
        <v>6911</v>
      </c>
      <c r="GQ71" s="222">
        <v>0</v>
      </c>
      <c r="GR71" s="222" t="s">
        <v>1799</v>
      </c>
      <c r="GS71" s="222" t="s">
        <v>33</v>
      </c>
      <c r="GT71" s="222">
        <v>2</v>
      </c>
      <c r="GU71" s="222" t="s">
        <v>17</v>
      </c>
      <c r="GV71" s="222" t="s">
        <v>17</v>
      </c>
      <c r="GW71" s="223">
        <v>45644</v>
      </c>
      <c r="GX71" s="221" t="s">
        <v>6917</v>
      </c>
      <c r="GY71" s="224">
        <v>0</v>
      </c>
      <c r="GZ71" s="224" t="s">
        <v>1799</v>
      </c>
      <c r="HA71" s="224" t="s">
        <v>33</v>
      </c>
      <c r="HB71" s="224">
        <v>2</v>
      </c>
      <c r="HC71" s="224" t="s">
        <v>17</v>
      </c>
      <c r="HD71" s="224" t="s">
        <v>17</v>
      </c>
      <c r="HE71" s="214">
        <v>45644</v>
      </c>
      <c r="HF71" s="222" t="s">
        <v>6909</v>
      </c>
      <c r="HG71" s="222">
        <v>0</v>
      </c>
      <c r="HH71" s="222" t="s">
        <v>1799</v>
      </c>
      <c r="HI71" s="222" t="s">
        <v>33</v>
      </c>
      <c r="HJ71" s="222">
        <v>2</v>
      </c>
      <c r="HK71" s="222" t="s">
        <v>17</v>
      </c>
      <c r="HL71" s="222" t="s">
        <v>17</v>
      </c>
      <c r="HM71" s="223">
        <v>45644</v>
      </c>
      <c r="HN71" s="221" t="s">
        <v>6915</v>
      </c>
      <c r="HO71" s="224">
        <v>0</v>
      </c>
      <c r="HP71" s="224" t="s">
        <v>1799</v>
      </c>
      <c r="HQ71" s="224" t="s">
        <v>33</v>
      </c>
      <c r="HR71" s="224">
        <v>2</v>
      </c>
      <c r="HS71" s="224" t="s">
        <v>17</v>
      </c>
      <c r="HT71" s="224" t="s">
        <v>17</v>
      </c>
      <c r="HU71" s="214">
        <v>45644</v>
      </c>
      <c r="HV71" s="222" t="s">
        <v>6912</v>
      </c>
      <c r="HW71" s="222">
        <v>0</v>
      </c>
      <c r="HX71" s="222" t="s">
        <v>1799</v>
      </c>
      <c r="HY71" s="222" t="s">
        <v>33</v>
      </c>
      <c r="HZ71" s="222">
        <v>2</v>
      </c>
      <c r="IA71" s="222" t="s">
        <v>17</v>
      </c>
      <c r="IB71" s="222" t="s">
        <v>17</v>
      </c>
      <c r="IC71" s="223">
        <v>45644</v>
      </c>
      <c r="ID71" s="221" t="s">
        <v>6914</v>
      </c>
      <c r="IE71" s="224">
        <v>2</v>
      </c>
      <c r="IF71" s="224" t="s">
        <v>1799</v>
      </c>
      <c r="IG71" s="224" t="s">
        <v>33</v>
      </c>
      <c r="IH71" s="224">
        <v>2</v>
      </c>
      <c r="II71" s="224" t="s">
        <v>17</v>
      </c>
      <c r="IJ71" s="224" t="s">
        <v>17</v>
      </c>
      <c r="IK71" s="214">
        <v>45644</v>
      </c>
      <c r="IL71" s="222" t="s">
        <v>6913</v>
      </c>
      <c r="IM71" s="222">
        <v>3</v>
      </c>
      <c r="IN71" s="222" t="s">
        <v>1799</v>
      </c>
      <c r="IO71" s="222" t="s">
        <v>33</v>
      </c>
      <c r="IP71" s="222">
        <v>2</v>
      </c>
      <c r="IQ71" s="222" t="s">
        <v>17</v>
      </c>
      <c r="IR71" s="222" t="s">
        <v>17</v>
      </c>
      <c r="IS71" s="223">
        <v>45644</v>
      </c>
    </row>
    <row r="72" spans="1:253" s="11" customFormat="1" ht="13.25" customHeight="1" x14ac:dyDescent="0.25">
      <c r="A72" s="11" t="s">
        <v>6850</v>
      </c>
      <c r="B72" s="11" t="s">
        <v>10976</v>
      </c>
      <c r="C72" s="11" t="s">
        <v>6851</v>
      </c>
      <c r="D72" s="11" t="s">
        <v>3972</v>
      </c>
      <c r="E72" s="11" t="s">
        <v>10269</v>
      </c>
      <c r="F72" s="11" t="s">
        <v>6852</v>
      </c>
      <c r="G72" s="212">
        <v>22037000</v>
      </c>
      <c r="H72" s="213" t="s">
        <v>6809</v>
      </c>
      <c r="I72" s="213" t="s">
        <v>404</v>
      </c>
      <c r="J72" s="213">
        <v>1</v>
      </c>
      <c r="K72" s="213" t="s">
        <v>6811</v>
      </c>
      <c r="L72" s="213" t="s">
        <v>6810</v>
      </c>
      <c r="M72" s="214">
        <v>45644</v>
      </c>
      <c r="N72" s="221" t="s">
        <v>6856</v>
      </c>
      <c r="O72" s="216">
        <v>26059</v>
      </c>
      <c r="P72" s="216" t="s">
        <v>6853</v>
      </c>
      <c r="Q72" s="216" t="s">
        <v>723</v>
      </c>
      <c r="R72" s="216">
        <v>2</v>
      </c>
      <c r="S72" s="216" t="s">
        <v>6855</v>
      </c>
      <c r="T72" s="216" t="s">
        <v>6854</v>
      </c>
      <c r="U72" s="217">
        <v>45644</v>
      </c>
      <c r="V72" s="221" t="s">
        <v>6860</v>
      </c>
      <c r="W72" s="213">
        <v>3899000</v>
      </c>
      <c r="X72" s="213" t="s">
        <v>6857</v>
      </c>
      <c r="Y72" s="213" t="s">
        <v>723</v>
      </c>
      <c r="Z72" s="213">
        <v>2</v>
      </c>
      <c r="AA72" s="213" t="s">
        <v>6859</v>
      </c>
      <c r="AB72" s="213" t="s">
        <v>6858</v>
      </c>
      <c r="AC72" s="214">
        <v>45644</v>
      </c>
      <c r="AD72" s="221" t="s">
        <v>6864</v>
      </c>
      <c r="AE72" s="218">
        <v>430000</v>
      </c>
      <c r="AF72" s="218" t="s">
        <v>6861</v>
      </c>
      <c r="AG72" s="218" t="s">
        <v>723</v>
      </c>
      <c r="AH72" s="218">
        <v>2</v>
      </c>
      <c r="AI72" s="218" t="s">
        <v>6863</v>
      </c>
      <c r="AJ72" s="218" t="s">
        <v>6862</v>
      </c>
      <c r="AK72" s="219">
        <v>45644</v>
      </c>
      <c r="AL72" s="221" t="s">
        <v>6868</v>
      </c>
      <c r="AM72" s="213" t="s">
        <v>17</v>
      </c>
      <c r="AN72" s="213" t="s">
        <v>6865</v>
      </c>
      <c r="AO72" s="213" t="s">
        <v>723</v>
      </c>
      <c r="AP72" s="213">
        <v>2</v>
      </c>
      <c r="AQ72" s="213" t="s">
        <v>6867</v>
      </c>
      <c r="AR72" s="213" t="s">
        <v>6866</v>
      </c>
      <c r="AS72" s="214">
        <v>45644</v>
      </c>
      <c r="AT72" s="222" t="s">
        <v>6870</v>
      </c>
      <c r="AU72" s="218">
        <v>5</v>
      </c>
      <c r="AV72" s="218" t="s">
        <v>6861</v>
      </c>
      <c r="AW72" s="218" t="s">
        <v>22</v>
      </c>
      <c r="AX72" s="218">
        <v>3</v>
      </c>
      <c r="AY72" s="218" t="s">
        <v>6869</v>
      </c>
      <c r="AZ72" s="218" t="s">
        <v>6862</v>
      </c>
      <c r="BA72" s="219">
        <v>45644</v>
      </c>
      <c r="BB72" s="221" t="s">
        <v>6893</v>
      </c>
      <c r="BC72" s="213" t="s">
        <v>17</v>
      </c>
      <c r="BD72" s="213" t="s">
        <v>17</v>
      </c>
      <c r="BE72" s="213" t="s">
        <v>17</v>
      </c>
      <c r="BF72" s="213" t="s">
        <v>17</v>
      </c>
      <c r="BG72" s="213" t="s">
        <v>1153</v>
      </c>
      <c r="BH72" s="213" t="s">
        <v>17</v>
      </c>
      <c r="BI72" s="214">
        <v>45644</v>
      </c>
      <c r="BJ72" s="222" t="s">
        <v>6871</v>
      </c>
      <c r="BK72" s="222">
        <v>13</v>
      </c>
      <c r="BL72" s="222" t="s">
        <v>6861</v>
      </c>
      <c r="BM72" s="222" t="s">
        <v>723</v>
      </c>
      <c r="BN72" s="222">
        <v>2</v>
      </c>
      <c r="BO72" s="222" t="s">
        <v>6832</v>
      </c>
      <c r="BP72" s="218" t="s">
        <v>6862</v>
      </c>
      <c r="BQ72" s="223">
        <v>45644</v>
      </c>
      <c r="BR72" s="221" t="s">
        <v>6894</v>
      </c>
      <c r="BS72" s="224">
        <v>1197</v>
      </c>
      <c r="BT72" s="224" t="s">
        <v>6861</v>
      </c>
      <c r="BU72" s="224" t="s">
        <v>404</v>
      </c>
      <c r="BV72" s="224">
        <v>1</v>
      </c>
      <c r="BW72" s="224" t="s">
        <v>6847</v>
      </c>
      <c r="BX72" s="224" t="s">
        <v>6862</v>
      </c>
      <c r="BY72" s="214">
        <v>45644</v>
      </c>
      <c r="BZ72" s="222" t="s">
        <v>6895</v>
      </c>
      <c r="CA72" s="222">
        <v>31</v>
      </c>
      <c r="CB72" s="222" t="s">
        <v>6861</v>
      </c>
      <c r="CC72" s="222" t="s">
        <v>404</v>
      </c>
      <c r="CD72" s="222">
        <v>1</v>
      </c>
      <c r="CE72" s="222" t="s">
        <v>6847</v>
      </c>
      <c r="CF72" s="222" t="s">
        <v>6862</v>
      </c>
      <c r="CG72" s="223">
        <v>45644</v>
      </c>
      <c r="CH72" s="221" t="s">
        <v>11470</v>
      </c>
      <c r="CI72" s="222" t="e">
        <v>#N/A</v>
      </c>
      <c r="CJ72" s="222" t="e">
        <v>#N/A</v>
      </c>
      <c r="CK72" s="222" t="e">
        <v>#N/A</v>
      </c>
      <c r="CL72" s="222" t="e">
        <v>#N/A</v>
      </c>
      <c r="CM72" s="222" t="e">
        <v>#N/A</v>
      </c>
      <c r="CN72" s="222" t="e">
        <v>#N/A</v>
      </c>
      <c r="CO72" s="225" t="e">
        <v>#N/A</v>
      </c>
      <c r="CP72" s="222" t="s">
        <v>6897</v>
      </c>
      <c r="CQ72" s="224" t="s">
        <v>17</v>
      </c>
      <c r="CR72" s="224" t="s">
        <v>17</v>
      </c>
      <c r="CS72" s="224" t="s">
        <v>17</v>
      </c>
      <c r="CT72" s="224" t="s">
        <v>17</v>
      </c>
      <c r="CU72" s="224" t="s">
        <v>1153</v>
      </c>
      <c r="CV72" s="224" t="s">
        <v>17</v>
      </c>
      <c r="CW72" s="214">
        <v>45644</v>
      </c>
      <c r="CX72" s="222" t="s">
        <v>6876</v>
      </c>
      <c r="CY72" s="218">
        <v>37000</v>
      </c>
      <c r="CZ72" s="218" t="s">
        <v>6873</v>
      </c>
      <c r="DA72" s="218" t="s">
        <v>723</v>
      </c>
      <c r="DB72" s="218">
        <v>2</v>
      </c>
      <c r="DC72" s="218" t="s">
        <v>6883</v>
      </c>
      <c r="DD72" s="218" t="s">
        <v>6874</v>
      </c>
      <c r="DE72" s="220">
        <v>45644</v>
      </c>
      <c r="DF72" s="221" t="s">
        <v>6879</v>
      </c>
      <c r="DG72" s="213">
        <v>3469000</v>
      </c>
      <c r="DH72" s="224" t="s">
        <v>6877</v>
      </c>
      <c r="DI72" s="224" t="s">
        <v>723</v>
      </c>
      <c r="DJ72" s="224">
        <v>2</v>
      </c>
      <c r="DK72" s="224" t="s">
        <v>6466</v>
      </c>
      <c r="DL72" s="224" t="s">
        <v>6878</v>
      </c>
      <c r="DM72" s="214">
        <v>45644</v>
      </c>
      <c r="DN72" s="222" t="s">
        <v>6882</v>
      </c>
      <c r="DO72" s="218">
        <v>393000</v>
      </c>
      <c r="DP72" s="222" t="s">
        <v>6880</v>
      </c>
      <c r="DQ72" s="222" t="s">
        <v>723</v>
      </c>
      <c r="DR72" s="222">
        <v>2</v>
      </c>
      <c r="DS72" s="222" t="s">
        <v>2115</v>
      </c>
      <c r="DT72" s="222" t="s">
        <v>6881</v>
      </c>
      <c r="DU72" s="223">
        <v>45644</v>
      </c>
      <c r="DV72" s="221" t="s">
        <v>6884</v>
      </c>
      <c r="DW72" s="213">
        <v>37000</v>
      </c>
      <c r="DX72" s="224" t="s">
        <v>6873</v>
      </c>
      <c r="DY72" s="224" t="s">
        <v>723</v>
      </c>
      <c r="DZ72" s="224">
        <v>2</v>
      </c>
      <c r="EA72" s="224" t="s">
        <v>6883</v>
      </c>
      <c r="EB72" s="224" t="s">
        <v>6874</v>
      </c>
      <c r="EC72" s="214">
        <v>45644</v>
      </c>
      <c r="ED72" s="222" t="s">
        <v>6885</v>
      </c>
      <c r="EE72" s="218" t="s">
        <v>17</v>
      </c>
      <c r="EF72" s="222" t="s">
        <v>17</v>
      </c>
      <c r="EG72" s="222" t="s">
        <v>17</v>
      </c>
      <c r="EH72" s="222" t="s">
        <v>17</v>
      </c>
      <c r="EI72" s="222" t="s">
        <v>3973</v>
      </c>
      <c r="EJ72" s="222" t="s">
        <v>17</v>
      </c>
      <c r="EK72" s="223">
        <v>45644</v>
      </c>
      <c r="EL72" s="221" t="s">
        <v>6886</v>
      </c>
      <c r="EM72" s="213" t="s">
        <v>17</v>
      </c>
      <c r="EN72" s="224" t="s">
        <v>17</v>
      </c>
      <c r="EO72" s="224" t="s">
        <v>17</v>
      </c>
      <c r="EP72" s="224" t="s">
        <v>17</v>
      </c>
      <c r="EQ72" s="224" t="s">
        <v>3973</v>
      </c>
      <c r="ER72" s="224" t="s">
        <v>17</v>
      </c>
      <c r="ES72" s="214">
        <v>45644</v>
      </c>
      <c r="ET72" s="222" t="s">
        <v>6872</v>
      </c>
      <c r="EU72" s="222">
        <v>17</v>
      </c>
      <c r="EV72" s="222" t="s">
        <v>6834</v>
      </c>
      <c r="EW72" s="222" t="s">
        <v>723</v>
      </c>
      <c r="EX72" s="222">
        <v>2</v>
      </c>
      <c r="EY72" s="222" t="s">
        <v>5556</v>
      </c>
      <c r="EZ72" s="222" t="s">
        <v>6835</v>
      </c>
      <c r="FA72" s="223">
        <v>45644</v>
      </c>
      <c r="FB72" s="221" t="s">
        <v>6890</v>
      </c>
      <c r="FC72" s="224">
        <v>3</v>
      </c>
      <c r="FD72" s="224" t="s">
        <v>6887</v>
      </c>
      <c r="FE72" s="224" t="s">
        <v>404</v>
      </c>
      <c r="FF72" s="224">
        <v>1</v>
      </c>
      <c r="FG72" s="224" t="s">
        <v>6889</v>
      </c>
      <c r="FH72" s="224" t="s">
        <v>6888</v>
      </c>
      <c r="FI72" s="214">
        <v>45644</v>
      </c>
      <c r="FJ72" s="221" t="s">
        <v>6891</v>
      </c>
      <c r="FK72" s="222" t="s">
        <v>17</v>
      </c>
      <c r="FL72" s="222" t="s">
        <v>17</v>
      </c>
      <c r="FM72" s="222" t="s">
        <v>17</v>
      </c>
      <c r="FN72" s="222" t="s">
        <v>17</v>
      </c>
      <c r="FO72" s="222" t="s">
        <v>1153</v>
      </c>
      <c r="FP72" s="218" t="s">
        <v>17</v>
      </c>
      <c r="FQ72" s="219">
        <v>45644</v>
      </c>
      <c r="FR72" s="221" t="s">
        <v>6892</v>
      </c>
      <c r="FS72" s="224" t="s">
        <v>17</v>
      </c>
      <c r="FT72" s="224" t="s">
        <v>17</v>
      </c>
      <c r="FU72" s="224" t="s">
        <v>17</v>
      </c>
      <c r="FV72" s="224" t="s">
        <v>17</v>
      </c>
      <c r="FW72" s="224" t="s">
        <v>1153</v>
      </c>
      <c r="FX72" s="224" t="s">
        <v>17</v>
      </c>
      <c r="FY72" s="214">
        <v>45644</v>
      </c>
      <c r="FZ72" s="222" t="s">
        <v>6919</v>
      </c>
      <c r="GA72" s="222">
        <v>0</v>
      </c>
      <c r="GB72" s="222" t="s">
        <v>1799</v>
      </c>
      <c r="GC72" s="222" t="s">
        <v>33</v>
      </c>
      <c r="GD72" s="222">
        <v>2</v>
      </c>
      <c r="GE72" s="222" t="s">
        <v>17</v>
      </c>
      <c r="GF72" s="222" t="s">
        <v>17</v>
      </c>
      <c r="GG72" s="223">
        <v>45644</v>
      </c>
      <c r="GH72" s="221" t="s">
        <v>6925</v>
      </c>
      <c r="GI72" s="224">
        <v>0</v>
      </c>
      <c r="GJ72" s="224" t="s">
        <v>1799</v>
      </c>
      <c r="GK72" s="224" t="s">
        <v>33</v>
      </c>
      <c r="GL72" s="224">
        <v>2</v>
      </c>
      <c r="GM72" s="224" t="s">
        <v>17</v>
      </c>
      <c r="GN72" s="224" t="s">
        <v>17</v>
      </c>
      <c r="GO72" s="214">
        <v>45644</v>
      </c>
      <c r="GP72" s="222" t="s">
        <v>6920</v>
      </c>
      <c r="GQ72" s="222">
        <v>0</v>
      </c>
      <c r="GR72" s="222" t="s">
        <v>1799</v>
      </c>
      <c r="GS72" s="222" t="s">
        <v>33</v>
      </c>
      <c r="GT72" s="222">
        <v>2</v>
      </c>
      <c r="GU72" s="222" t="s">
        <v>17</v>
      </c>
      <c r="GV72" s="222" t="s">
        <v>17</v>
      </c>
      <c r="GW72" s="223">
        <v>45644</v>
      </c>
      <c r="GX72" s="221" t="s">
        <v>6926</v>
      </c>
      <c r="GY72" s="224">
        <v>0</v>
      </c>
      <c r="GZ72" s="224" t="s">
        <v>1799</v>
      </c>
      <c r="HA72" s="224" t="s">
        <v>33</v>
      </c>
      <c r="HB72" s="224">
        <v>2</v>
      </c>
      <c r="HC72" s="224" t="s">
        <v>17</v>
      </c>
      <c r="HD72" s="224" t="s">
        <v>17</v>
      </c>
      <c r="HE72" s="214">
        <v>45644</v>
      </c>
      <c r="HF72" s="222" t="s">
        <v>6918</v>
      </c>
      <c r="HG72" s="222">
        <v>0</v>
      </c>
      <c r="HH72" s="222" t="s">
        <v>1799</v>
      </c>
      <c r="HI72" s="222" t="s">
        <v>33</v>
      </c>
      <c r="HJ72" s="222">
        <v>2</v>
      </c>
      <c r="HK72" s="222" t="s">
        <v>17</v>
      </c>
      <c r="HL72" s="222" t="s">
        <v>17</v>
      </c>
      <c r="HM72" s="223">
        <v>45644</v>
      </c>
      <c r="HN72" s="221" t="s">
        <v>6924</v>
      </c>
      <c r="HO72" s="224">
        <v>0</v>
      </c>
      <c r="HP72" s="224" t="s">
        <v>1799</v>
      </c>
      <c r="HQ72" s="224" t="s">
        <v>33</v>
      </c>
      <c r="HR72" s="224">
        <v>2</v>
      </c>
      <c r="HS72" s="224" t="s">
        <v>17</v>
      </c>
      <c r="HT72" s="224" t="s">
        <v>17</v>
      </c>
      <c r="HU72" s="214">
        <v>45644</v>
      </c>
      <c r="HV72" s="222" t="s">
        <v>6921</v>
      </c>
      <c r="HW72" s="222">
        <v>0</v>
      </c>
      <c r="HX72" s="222" t="s">
        <v>1799</v>
      </c>
      <c r="HY72" s="222" t="s">
        <v>33</v>
      </c>
      <c r="HZ72" s="222">
        <v>2</v>
      </c>
      <c r="IA72" s="222" t="s">
        <v>17</v>
      </c>
      <c r="IB72" s="222" t="s">
        <v>17</v>
      </c>
      <c r="IC72" s="223">
        <v>45644</v>
      </c>
      <c r="ID72" s="221" t="s">
        <v>6923</v>
      </c>
      <c r="IE72" s="224">
        <v>2</v>
      </c>
      <c r="IF72" s="224" t="s">
        <v>1799</v>
      </c>
      <c r="IG72" s="224" t="s">
        <v>33</v>
      </c>
      <c r="IH72" s="224">
        <v>2</v>
      </c>
      <c r="II72" s="224" t="s">
        <v>17</v>
      </c>
      <c r="IJ72" s="224" t="s">
        <v>17</v>
      </c>
      <c r="IK72" s="214">
        <v>45644</v>
      </c>
      <c r="IL72" s="222" t="s">
        <v>6922</v>
      </c>
      <c r="IM72" s="222">
        <v>2</v>
      </c>
      <c r="IN72" s="222" t="s">
        <v>1799</v>
      </c>
      <c r="IO72" s="222" t="s">
        <v>33</v>
      </c>
      <c r="IP72" s="222">
        <v>2</v>
      </c>
      <c r="IQ72" s="222" t="s">
        <v>17</v>
      </c>
      <c r="IR72" s="222" t="s">
        <v>17</v>
      </c>
      <c r="IS72" s="223">
        <v>45644</v>
      </c>
    </row>
    <row r="73" spans="1:253" s="11" customFormat="1" ht="13.25" customHeight="1" x14ac:dyDescent="0.25">
      <c r="A73" s="11" t="s">
        <v>4245</v>
      </c>
      <c r="B73" s="11" t="s">
        <v>10744</v>
      </c>
      <c r="C73" s="11" t="s">
        <v>4246</v>
      </c>
      <c r="D73" s="11" t="s">
        <v>4247</v>
      </c>
      <c r="E73" s="11" t="s">
        <v>10270</v>
      </c>
      <c r="F73" s="11" t="s">
        <v>7541</v>
      </c>
      <c r="G73" s="212">
        <v>2348000</v>
      </c>
      <c r="H73" s="213" t="s">
        <v>7538</v>
      </c>
      <c r="I73" s="213" t="s">
        <v>723</v>
      </c>
      <c r="J73" s="213">
        <v>2</v>
      </c>
      <c r="K73" s="213" t="s">
        <v>7540</v>
      </c>
      <c r="L73" s="213" t="s">
        <v>7539</v>
      </c>
      <c r="M73" s="214">
        <v>45645</v>
      </c>
      <c r="N73" s="221" t="s">
        <v>7545</v>
      </c>
      <c r="O73" s="216">
        <v>30355</v>
      </c>
      <c r="P73" s="216" t="s">
        <v>7542</v>
      </c>
      <c r="Q73" s="216" t="s">
        <v>723</v>
      </c>
      <c r="R73" s="216">
        <v>2</v>
      </c>
      <c r="S73" s="216" t="s">
        <v>7544</v>
      </c>
      <c r="T73" s="216" t="s">
        <v>7543</v>
      </c>
      <c r="U73" s="217">
        <v>45645</v>
      </c>
      <c r="V73" s="221" t="s">
        <v>7549</v>
      </c>
      <c r="W73" s="213">
        <v>1505000</v>
      </c>
      <c r="X73" s="213" t="s">
        <v>7546</v>
      </c>
      <c r="Y73" s="213" t="s">
        <v>723</v>
      </c>
      <c r="Z73" s="213">
        <v>2</v>
      </c>
      <c r="AA73" s="213" t="s">
        <v>7548</v>
      </c>
      <c r="AB73" s="213" t="s">
        <v>7547</v>
      </c>
      <c r="AC73" s="214">
        <v>45645</v>
      </c>
      <c r="AD73" s="221" t="s">
        <v>7551</v>
      </c>
      <c r="AE73" s="218">
        <v>946000</v>
      </c>
      <c r="AF73" s="218" t="s">
        <v>7546</v>
      </c>
      <c r="AG73" s="218" t="s">
        <v>723</v>
      </c>
      <c r="AH73" s="218">
        <v>2</v>
      </c>
      <c r="AI73" s="218" t="s">
        <v>7550</v>
      </c>
      <c r="AJ73" s="218" t="s">
        <v>7547</v>
      </c>
      <c r="AK73" s="219">
        <v>45645</v>
      </c>
      <c r="AL73" s="221" t="s">
        <v>7553</v>
      </c>
      <c r="AM73" s="213" t="s">
        <v>17</v>
      </c>
      <c r="AN73" s="213" t="s">
        <v>424</v>
      </c>
      <c r="AO73" s="213" t="s">
        <v>17</v>
      </c>
      <c r="AP73" s="213" t="s">
        <v>17</v>
      </c>
      <c r="AQ73" s="213" t="s">
        <v>7552</v>
      </c>
      <c r="AR73" s="213" t="s">
        <v>424</v>
      </c>
      <c r="AS73" s="214">
        <v>45645</v>
      </c>
      <c r="AT73" s="222" t="s">
        <v>7554</v>
      </c>
      <c r="AU73" s="218" t="s">
        <v>17</v>
      </c>
      <c r="AV73" s="218" t="s">
        <v>424</v>
      </c>
      <c r="AW73" s="218" t="s">
        <v>17</v>
      </c>
      <c r="AX73" s="218" t="s">
        <v>17</v>
      </c>
      <c r="AY73" s="218" t="s">
        <v>7552</v>
      </c>
      <c r="AZ73" s="218" t="s">
        <v>424</v>
      </c>
      <c r="BA73" s="219">
        <v>45645</v>
      </c>
      <c r="BB73" s="221" t="s">
        <v>7578</v>
      </c>
      <c r="BC73" s="213" t="s">
        <v>17</v>
      </c>
      <c r="BD73" s="213" t="s">
        <v>7575</v>
      </c>
      <c r="BE73" s="213" t="s">
        <v>22</v>
      </c>
      <c r="BF73" s="213">
        <v>3</v>
      </c>
      <c r="BG73" s="213" t="s">
        <v>7577</v>
      </c>
      <c r="BH73" s="213" t="s">
        <v>7576</v>
      </c>
      <c r="BI73" s="214">
        <v>45645</v>
      </c>
      <c r="BJ73" s="222" t="s">
        <v>7557</v>
      </c>
      <c r="BK73" s="222">
        <v>2</v>
      </c>
      <c r="BL73" s="222" t="s">
        <v>7555</v>
      </c>
      <c r="BM73" s="222" t="s">
        <v>22</v>
      </c>
      <c r="BN73" s="222">
        <v>3</v>
      </c>
      <c r="BO73" s="222" t="s">
        <v>7556</v>
      </c>
      <c r="BP73" s="218" t="s">
        <v>7329</v>
      </c>
      <c r="BQ73" s="223">
        <v>45645</v>
      </c>
      <c r="BR73" s="221" t="s">
        <v>7579</v>
      </c>
      <c r="BS73" s="224" t="s">
        <v>17</v>
      </c>
      <c r="BT73" s="224" t="s">
        <v>424</v>
      </c>
      <c r="BU73" s="224" t="s">
        <v>17</v>
      </c>
      <c r="BV73" s="224" t="s">
        <v>17</v>
      </c>
      <c r="BW73" s="224" t="s">
        <v>7552</v>
      </c>
      <c r="BX73" s="224" t="s">
        <v>424</v>
      </c>
      <c r="BY73" s="214">
        <v>45645</v>
      </c>
      <c r="BZ73" s="222" t="s">
        <v>7580</v>
      </c>
      <c r="CA73" s="222" t="s">
        <v>17</v>
      </c>
      <c r="CB73" s="222" t="s">
        <v>424</v>
      </c>
      <c r="CC73" s="222" t="s">
        <v>17</v>
      </c>
      <c r="CD73" s="222" t="s">
        <v>17</v>
      </c>
      <c r="CE73" s="222" t="s">
        <v>7552</v>
      </c>
      <c r="CF73" s="222" t="s">
        <v>424</v>
      </c>
      <c r="CG73" s="223">
        <v>45645</v>
      </c>
      <c r="CH73" s="221" t="s">
        <v>11471</v>
      </c>
      <c r="CI73" s="222" t="e">
        <v>#N/A</v>
      </c>
      <c r="CJ73" s="222" t="e">
        <v>#N/A</v>
      </c>
      <c r="CK73" s="222" t="e">
        <v>#N/A</v>
      </c>
      <c r="CL73" s="222" t="e">
        <v>#N/A</v>
      </c>
      <c r="CM73" s="222" t="e">
        <v>#N/A</v>
      </c>
      <c r="CN73" s="222" t="e">
        <v>#N/A</v>
      </c>
      <c r="CO73" s="225" t="e">
        <v>#N/A</v>
      </c>
      <c r="CP73" s="222" t="s">
        <v>7582</v>
      </c>
      <c r="CQ73" s="224" t="s">
        <v>17</v>
      </c>
      <c r="CR73" s="224" t="s">
        <v>424</v>
      </c>
      <c r="CS73" s="224" t="s">
        <v>17</v>
      </c>
      <c r="CT73" s="224" t="s">
        <v>17</v>
      </c>
      <c r="CU73" s="224" t="s">
        <v>7552</v>
      </c>
      <c r="CV73" s="224" t="s">
        <v>424</v>
      </c>
      <c r="CW73" s="214">
        <v>45645</v>
      </c>
      <c r="CX73" s="222" t="s">
        <v>7560</v>
      </c>
      <c r="CY73" s="218">
        <v>403000</v>
      </c>
      <c r="CZ73" s="218" t="s">
        <v>7546</v>
      </c>
      <c r="DA73" s="218" t="s">
        <v>723</v>
      </c>
      <c r="DB73" s="218">
        <v>2</v>
      </c>
      <c r="DC73" s="218" t="s">
        <v>7565</v>
      </c>
      <c r="DD73" s="218" t="s">
        <v>7547</v>
      </c>
      <c r="DE73" s="220">
        <v>45645</v>
      </c>
      <c r="DF73" s="221" t="s">
        <v>7562</v>
      </c>
      <c r="DG73" s="213">
        <v>560000</v>
      </c>
      <c r="DH73" s="224" t="s">
        <v>7546</v>
      </c>
      <c r="DI73" s="224" t="s">
        <v>723</v>
      </c>
      <c r="DJ73" s="224">
        <v>2</v>
      </c>
      <c r="DK73" s="224" t="s">
        <v>7561</v>
      </c>
      <c r="DL73" s="224" t="s">
        <v>7547</v>
      </c>
      <c r="DM73" s="214">
        <v>45645</v>
      </c>
      <c r="DN73" s="222" t="s">
        <v>7564</v>
      </c>
      <c r="DO73" s="218">
        <v>543000</v>
      </c>
      <c r="DP73" s="222" t="s">
        <v>7546</v>
      </c>
      <c r="DQ73" s="222" t="s">
        <v>723</v>
      </c>
      <c r="DR73" s="222">
        <v>2</v>
      </c>
      <c r="DS73" s="222" t="s">
        <v>7563</v>
      </c>
      <c r="DT73" s="222" t="s">
        <v>7547</v>
      </c>
      <c r="DU73" s="223">
        <v>45645</v>
      </c>
      <c r="DV73" s="221" t="s">
        <v>7566</v>
      </c>
      <c r="DW73" s="213">
        <v>374000</v>
      </c>
      <c r="DX73" s="224" t="s">
        <v>7546</v>
      </c>
      <c r="DY73" s="224" t="s">
        <v>723</v>
      </c>
      <c r="DZ73" s="224">
        <v>2</v>
      </c>
      <c r="EA73" s="224" t="s">
        <v>7565</v>
      </c>
      <c r="EB73" s="224" t="s">
        <v>7547</v>
      </c>
      <c r="EC73" s="214">
        <v>45645</v>
      </c>
      <c r="ED73" s="222" t="s">
        <v>7568</v>
      </c>
      <c r="EE73" s="218">
        <v>29000</v>
      </c>
      <c r="EF73" s="222" t="s">
        <v>7546</v>
      </c>
      <c r="EG73" s="222" t="s">
        <v>723</v>
      </c>
      <c r="EH73" s="222">
        <v>2</v>
      </c>
      <c r="EI73" s="222" t="s">
        <v>7567</v>
      </c>
      <c r="EJ73" s="222" t="s">
        <v>7547</v>
      </c>
      <c r="EK73" s="223">
        <v>45645</v>
      </c>
      <c r="EL73" s="221" t="s">
        <v>7570</v>
      </c>
      <c r="EM73" s="213">
        <v>0</v>
      </c>
      <c r="EN73" s="224" t="s">
        <v>7546</v>
      </c>
      <c r="EO73" s="224" t="s">
        <v>723</v>
      </c>
      <c r="EP73" s="224">
        <v>2</v>
      </c>
      <c r="EQ73" s="224" t="s">
        <v>7569</v>
      </c>
      <c r="ER73" s="224" t="s">
        <v>7547</v>
      </c>
      <c r="ES73" s="214">
        <v>45645</v>
      </c>
      <c r="ET73" s="222" t="s">
        <v>7558</v>
      </c>
      <c r="EU73" s="222">
        <v>2</v>
      </c>
      <c r="EV73" s="222" t="s">
        <v>7555</v>
      </c>
      <c r="EW73" s="222" t="s">
        <v>22</v>
      </c>
      <c r="EX73" s="222">
        <v>3</v>
      </c>
      <c r="EY73" s="222" t="s">
        <v>7556</v>
      </c>
      <c r="EZ73" s="222" t="s">
        <v>7329</v>
      </c>
      <c r="FA73" s="223">
        <v>45645</v>
      </c>
      <c r="FB73" s="221" t="s">
        <v>7572</v>
      </c>
      <c r="FC73" s="224">
        <v>1</v>
      </c>
      <c r="FD73" s="224" t="s">
        <v>7546</v>
      </c>
      <c r="FE73" s="224" t="s">
        <v>723</v>
      </c>
      <c r="FF73" s="224">
        <v>2</v>
      </c>
      <c r="FG73" s="224" t="s">
        <v>7571</v>
      </c>
      <c r="FH73" s="224" t="s">
        <v>7547</v>
      </c>
      <c r="FI73" s="214">
        <v>45645</v>
      </c>
      <c r="FJ73" s="221" t="s">
        <v>7573</v>
      </c>
      <c r="FK73" s="222" t="s">
        <v>17</v>
      </c>
      <c r="FL73" s="222" t="s">
        <v>424</v>
      </c>
      <c r="FM73" s="222" t="s">
        <v>17</v>
      </c>
      <c r="FN73" s="222" t="s">
        <v>17</v>
      </c>
      <c r="FO73" s="222" t="s">
        <v>7552</v>
      </c>
      <c r="FP73" s="218" t="s">
        <v>424</v>
      </c>
      <c r="FQ73" s="219">
        <v>45645</v>
      </c>
      <c r="FR73" s="221" t="s">
        <v>7574</v>
      </c>
      <c r="FS73" s="224" t="s">
        <v>17</v>
      </c>
      <c r="FT73" s="224" t="s">
        <v>424</v>
      </c>
      <c r="FU73" s="224" t="s">
        <v>17</v>
      </c>
      <c r="FV73" s="224" t="s">
        <v>17</v>
      </c>
      <c r="FW73" s="224" t="s">
        <v>7552</v>
      </c>
      <c r="FX73" s="224" t="s">
        <v>424</v>
      </c>
      <c r="FY73" s="214">
        <v>45645</v>
      </c>
      <c r="FZ73" s="222" t="s">
        <v>4249</v>
      </c>
      <c r="GA73" s="222">
        <v>0</v>
      </c>
      <c r="GB73" s="222" t="s">
        <v>1799</v>
      </c>
      <c r="GC73" s="222" t="s">
        <v>33</v>
      </c>
      <c r="GD73" s="222">
        <v>2</v>
      </c>
      <c r="GE73" s="222" t="s">
        <v>17</v>
      </c>
      <c r="GF73" s="222" t="s">
        <v>17</v>
      </c>
      <c r="GG73" s="223">
        <v>45608</v>
      </c>
      <c r="GH73" s="221" t="s">
        <v>4255</v>
      </c>
      <c r="GI73" s="224">
        <v>0</v>
      </c>
      <c r="GJ73" s="224" t="s">
        <v>1799</v>
      </c>
      <c r="GK73" s="224" t="s">
        <v>33</v>
      </c>
      <c r="GL73" s="224">
        <v>2</v>
      </c>
      <c r="GM73" s="224" t="s">
        <v>17</v>
      </c>
      <c r="GN73" s="224" t="s">
        <v>17</v>
      </c>
      <c r="GO73" s="214">
        <v>45608</v>
      </c>
      <c r="GP73" s="222" t="s">
        <v>4250</v>
      </c>
      <c r="GQ73" s="222">
        <v>0</v>
      </c>
      <c r="GR73" s="222" t="s">
        <v>1799</v>
      </c>
      <c r="GS73" s="222" t="s">
        <v>33</v>
      </c>
      <c r="GT73" s="222">
        <v>2</v>
      </c>
      <c r="GU73" s="222" t="s">
        <v>17</v>
      </c>
      <c r="GV73" s="222" t="s">
        <v>17</v>
      </c>
      <c r="GW73" s="223">
        <v>45608</v>
      </c>
      <c r="GX73" s="221" t="s">
        <v>4256</v>
      </c>
      <c r="GY73" s="224">
        <v>0</v>
      </c>
      <c r="GZ73" s="224" t="s">
        <v>1799</v>
      </c>
      <c r="HA73" s="224" t="s">
        <v>33</v>
      </c>
      <c r="HB73" s="224">
        <v>2</v>
      </c>
      <c r="HC73" s="224" t="s">
        <v>17</v>
      </c>
      <c r="HD73" s="224" t="s">
        <v>17</v>
      </c>
      <c r="HE73" s="214">
        <v>45608</v>
      </c>
      <c r="HF73" s="222" t="s">
        <v>4248</v>
      </c>
      <c r="HG73" s="222">
        <v>0</v>
      </c>
      <c r="HH73" s="222" t="s">
        <v>1799</v>
      </c>
      <c r="HI73" s="222" t="s">
        <v>33</v>
      </c>
      <c r="HJ73" s="222">
        <v>2</v>
      </c>
      <c r="HK73" s="222" t="s">
        <v>17</v>
      </c>
      <c r="HL73" s="222" t="s">
        <v>17</v>
      </c>
      <c r="HM73" s="223">
        <v>45608</v>
      </c>
      <c r="HN73" s="221" t="s">
        <v>4254</v>
      </c>
      <c r="HO73" s="224">
        <v>0</v>
      </c>
      <c r="HP73" s="224" t="s">
        <v>1799</v>
      </c>
      <c r="HQ73" s="224" t="s">
        <v>33</v>
      </c>
      <c r="HR73" s="224">
        <v>2</v>
      </c>
      <c r="HS73" s="224" t="s">
        <v>17</v>
      </c>
      <c r="HT73" s="224" t="s">
        <v>17</v>
      </c>
      <c r="HU73" s="214">
        <v>45608</v>
      </c>
      <c r="HV73" s="222" t="s">
        <v>4251</v>
      </c>
      <c r="HW73" s="222">
        <v>0</v>
      </c>
      <c r="HX73" s="222" t="s">
        <v>1799</v>
      </c>
      <c r="HY73" s="222" t="s">
        <v>33</v>
      </c>
      <c r="HZ73" s="222">
        <v>2</v>
      </c>
      <c r="IA73" s="222" t="s">
        <v>17</v>
      </c>
      <c r="IB73" s="222" t="s">
        <v>17</v>
      </c>
      <c r="IC73" s="223">
        <v>45608</v>
      </c>
      <c r="ID73" s="221" t="s">
        <v>4253</v>
      </c>
      <c r="IE73" s="224">
        <v>0</v>
      </c>
      <c r="IF73" s="224" t="s">
        <v>1799</v>
      </c>
      <c r="IG73" s="224" t="s">
        <v>33</v>
      </c>
      <c r="IH73" s="224">
        <v>2</v>
      </c>
      <c r="II73" s="224" t="s">
        <v>17</v>
      </c>
      <c r="IJ73" s="224" t="s">
        <v>17</v>
      </c>
      <c r="IK73" s="214">
        <v>45608</v>
      </c>
      <c r="IL73" s="222" t="s">
        <v>4252</v>
      </c>
      <c r="IM73" s="222">
        <v>0</v>
      </c>
      <c r="IN73" s="222" t="s">
        <v>1799</v>
      </c>
      <c r="IO73" s="222" t="s">
        <v>33</v>
      </c>
      <c r="IP73" s="222">
        <v>2</v>
      </c>
      <c r="IQ73" s="222" t="s">
        <v>17</v>
      </c>
      <c r="IR73" s="222" t="s">
        <v>17</v>
      </c>
      <c r="IS73" s="223">
        <v>45608</v>
      </c>
    </row>
    <row r="74" spans="1:253" s="11" customFormat="1" ht="13.25" customHeight="1" x14ac:dyDescent="0.25">
      <c r="A74" s="11" t="s">
        <v>4047</v>
      </c>
      <c r="B74" s="11" t="s">
        <v>10796</v>
      </c>
      <c r="C74" s="11" t="s">
        <v>4048</v>
      </c>
      <c r="D74" s="11" t="s">
        <v>4049</v>
      </c>
      <c r="E74" s="11" t="s">
        <v>10271</v>
      </c>
      <c r="F74" s="11" t="s">
        <v>9787</v>
      </c>
      <c r="G74" s="212">
        <v>2919000</v>
      </c>
      <c r="H74" s="213" t="s">
        <v>9784</v>
      </c>
      <c r="I74" s="213" t="s">
        <v>404</v>
      </c>
      <c r="J74" s="213">
        <v>1</v>
      </c>
      <c r="K74" s="213" t="s">
        <v>9786</v>
      </c>
      <c r="L74" s="213" t="s">
        <v>9785</v>
      </c>
      <c r="M74" s="214">
        <v>45655</v>
      </c>
      <c r="N74" s="221" t="s">
        <v>5837</v>
      </c>
      <c r="O74" s="216">
        <v>62610</v>
      </c>
      <c r="P74" s="216" t="s">
        <v>5834</v>
      </c>
      <c r="Q74" s="216" t="s">
        <v>404</v>
      </c>
      <c r="R74" s="216">
        <v>1</v>
      </c>
      <c r="S74" s="216" t="s">
        <v>5836</v>
      </c>
      <c r="T74" s="216" t="s">
        <v>5835</v>
      </c>
      <c r="U74" s="217">
        <v>45626</v>
      </c>
      <c r="V74" s="221" t="s">
        <v>9788</v>
      </c>
      <c r="W74" s="213">
        <v>2919000</v>
      </c>
      <c r="X74" s="213" t="s">
        <v>9784</v>
      </c>
      <c r="Y74" s="213" t="s">
        <v>723</v>
      </c>
      <c r="Z74" s="213">
        <v>2</v>
      </c>
      <c r="AA74" s="213" t="s">
        <v>9557</v>
      </c>
      <c r="AB74" s="213" t="s">
        <v>9785</v>
      </c>
      <c r="AC74" s="214">
        <v>45655</v>
      </c>
      <c r="AD74" s="221" t="s">
        <v>9791</v>
      </c>
      <c r="AE74" s="218">
        <v>48000</v>
      </c>
      <c r="AF74" s="218" t="s">
        <v>9789</v>
      </c>
      <c r="AG74" s="218" t="s">
        <v>723</v>
      </c>
      <c r="AH74" s="218">
        <v>2</v>
      </c>
      <c r="AI74" s="218" t="s">
        <v>9790</v>
      </c>
      <c r="AJ74" s="218" t="s">
        <v>6100</v>
      </c>
      <c r="AK74" s="219">
        <v>45655</v>
      </c>
      <c r="AL74" s="221" t="s">
        <v>9793</v>
      </c>
      <c r="AM74" s="213">
        <v>48000</v>
      </c>
      <c r="AN74" s="213" t="s">
        <v>9789</v>
      </c>
      <c r="AO74" s="213" t="s">
        <v>404</v>
      </c>
      <c r="AP74" s="213">
        <v>1</v>
      </c>
      <c r="AQ74" s="213" t="s">
        <v>9792</v>
      </c>
      <c r="AR74" s="213" t="s">
        <v>6100</v>
      </c>
      <c r="AS74" s="214">
        <v>45655</v>
      </c>
      <c r="AT74" s="222" t="s">
        <v>5839</v>
      </c>
      <c r="AU74" s="218" t="s">
        <v>17</v>
      </c>
      <c r="AV74" s="218" t="s">
        <v>17</v>
      </c>
      <c r="AW74" s="218">
        <v>0</v>
      </c>
      <c r="AX74" s="218">
        <v>0</v>
      </c>
      <c r="AY74" s="218" t="s">
        <v>3114</v>
      </c>
      <c r="AZ74" s="218" t="s">
        <v>17</v>
      </c>
      <c r="BA74" s="219">
        <v>45626</v>
      </c>
      <c r="BB74" s="221" t="s">
        <v>5838</v>
      </c>
      <c r="BC74" s="213" t="s">
        <v>17</v>
      </c>
      <c r="BD74" s="213" t="s">
        <v>17</v>
      </c>
      <c r="BE74" s="213">
        <v>0</v>
      </c>
      <c r="BF74" s="213">
        <v>0</v>
      </c>
      <c r="BG74" s="213" t="s">
        <v>3114</v>
      </c>
      <c r="BH74" s="213" t="s">
        <v>17</v>
      </c>
      <c r="BI74" s="214">
        <v>45626</v>
      </c>
      <c r="BJ74" s="222" t="s">
        <v>9796</v>
      </c>
      <c r="BK74" s="222">
        <v>0</v>
      </c>
      <c r="BL74" s="222" t="s">
        <v>9794</v>
      </c>
      <c r="BM74" s="222" t="s">
        <v>404</v>
      </c>
      <c r="BN74" s="222">
        <v>1</v>
      </c>
      <c r="BO74" s="222" t="s">
        <v>9795</v>
      </c>
      <c r="BP74" s="218" t="s">
        <v>3328</v>
      </c>
      <c r="BQ74" s="223">
        <v>45655</v>
      </c>
      <c r="BR74" s="221" t="s">
        <v>5840</v>
      </c>
      <c r="BS74" s="224">
        <v>0</v>
      </c>
      <c r="BT74" s="224" t="s">
        <v>17</v>
      </c>
      <c r="BU74" s="224">
        <v>0</v>
      </c>
      <c r="BV74" s="224">
        <v>0</v>
      </c>
      <c r="BW74" s="224" t="s">
        <v>3128</v>
      </c>
      <c r="BX74" s="224" t="s">
        <v>17</v>
      </c>
      <c r="BY74" s="214">
        <v>45626</v>
      </c>
      <c r="BZ74" s="222" t="s">
        <v>5841</v>
      </c>
      <c r="CA74" s="222">
        <v>0</v>
      </c>
      <c r="CB74" s="222" t="s">
        <v>17</v>
      </c>
      <c r="CC74" s="222">
        <v>0</v>
      </c>
      <c r="CD74" s="222">
        <v>0</v>
      </c>
      <c r="CE74" s="222" t="s">
        <v>3128</v>
      </c>
      <c r="CF74" s="222" t="s">
        <v>17</v>
      </c>
      <c r="CG74" s="223">
        <v>45626</v>
      </c>
      <c r="CH74" s="221" t="s">
        <v>11472</v>
      </c>
      <c r="CI74" s="222" t="e">
        <v>#N/A</v>
      </c>
      <c r="CJ74" s="222" t="e">
        <v>#N/A</v>
      </c>
      <c r="CK74" s="222" t="e">
        <v>#N/A</v>
      </c>
      <c r="CL74" s="222" t="e">
        <v>#N/A</v>
      </c>
      <c r="CM74" s="222" t="e">
        <v>#N/A</v>
      </c>
      <c r="CN74" s="222" t="e">
        <v>#N/A</v>
      </c>
      <c r="CO74" s="225" t="e">
        <v>#N/A</v>
      </c>
      <c r="CP74" s="222" t="s">
        <v>5843</v>
      </c>
      <c r="CQ74" s="224" t="s">
        <v>17</v>
      </c>
      <c r="CR74" s="224" t="s">
        <v>17</v>
      </c>
      <c r="CS74" s="224">
        <v>0</v>
      </c>
      <c r="CT74" s="224">
        <v>0</v>
      </c>
      <c r="CU74" s="224" t="s">
        <v>3114</v>
      </c>
      <c r="CV74" s="224" t="s">
        <v>17</v>
      </c>
      <c r="CW74" s="214">
        <v>45626</v>
      </c>
      <c r="CX74" s="222" t="s">
        <v>9801</v>
      </c>
      <c r="CY74" s="218">
        <v>48000</v>
      </c>
      <c r="CZ74" s="218" t="s">
        <v>9799</v>
      </c>
      <c r="DA74" s="218" t="s">
        <v>404</v>
      </c>
      <c r="DB74" s="218">
        <v>1</v>
      </c>
      <c r="DC74" s="218" t="s">
        <v>9549</v>
      </c>
      <c r="DD74" s="218" t="s">
        <v>5767</v>
      </c>
      <c r="DE74" s="220">
        <v>45655</v>
      </c>
      <c r="DF74" s="221" t="s">
        <v>9802</v>
      </c>
      <c r="DG74" s="213">
        <v>2871000</v>
      </c>
      <c r="DH74" s="224" t="s">
        <v>9784</v>
      </c>
      <c r="DI74" s="224" t="s">
        <v>404</v>
      </c>
      <c r="DJ74" s="224">
        <v>1</v>
      </c>
      <c r="DK74" s="224" t="s">
        <v>5764</v>
      </c>
      <c r="DL74" s="224" t="s">
        <v>9785</v>
      </c>
      <c r="DM74" s="214">
        <v>45655</v>
      </c>
      <c r="DN74" s="222" t="s">
        <v>5845</v>
      </c>
      <c r="DO74" s="218">
        <v>0</v>
      </c>
      <c r="DP74" s="222" t="s">
        <v>5844</v>
      </c>
      <c r="DQ74" s="222" t="s">
        <v>404</v>
      </c>
      <c r="DR74" s="222">
        <v>1</v>
      </c>
      <c r="DS74" s="222" t="s">
        <v>5768</v>
      </c>
      <c r="DT74" s="222" t="s">
        <v>5767</v>
      </c>
      <c r="DU74" s="223">
        <v>45626</v>
      </c>
      <c r="DV74" s="221" t="s">
        <v>9803</v>
      </c>
      <c r="DW74" s="213">
        <v>48000</v>
      </c>
      <c r="DX74" s="224" t="s">
        <v>9799</v>
      </c>
      <c r="DY74" s="224" t="s">
        <v>404</v>
      </c>
      <c r="DZ74" s="224">
        <v>1</v>
      </c>
      <c r="EA74" s="224" t="s">
        <v>9549</v>
      </c>
      <c r="EB74" s="224" t="s">
        <v>5767</v>
      </c>
      <c r="EC74" s="214">
        <v>45655</v>
      </c>
      <c r="ED74" s="222" t="s">
        <v>5846</v>
      </c>
      <c r="EE74" s="218">
        <v>0</v>
      </c>
      <c r="EF74" s="222" t="s">
        <v>5844</v>
      </c>
      <c r="EG74" s="222" t="s">
        <v>404</v>
      </c>
      <c r="EH74" s="222">
        <v>1</v>
      </c>
      <c r="EI74" s="222" t="s">
        <v>5770</v>
      </c>
      <c r="EJ74" s="222" t="s">
        <v>5767</v>
      </c>
      <c r="EK74" s="223">
        <v>45626</v>
      </c>
      <c r="EL74" s="221" t="s">
        <v>5847</v>
      </c>
      <c r="EM74" s="213">
        <v>0</v>
      </c>
      <c r="EN74" s="224" t="s">
        <v>5844</v>
      </c>
      <c r="EO74" s="224" t="s">
        <v>404</v>
      </c>
      <c r="EP74" s="224">
        <v>1</v>
      </c>
      <c r="EQ74" s="224" t="s">
        <v>5770</v>
      </c>
      <c r="ER74" s="224" t="s">
        <v>5767</v>
      </c>
      <c r="ES74" s="214">
        <v>45626</v>
      </c>
      <c r="ET74" s="222" t="s">
        <v>9798</v>
      </c>
      <c r="EU74" s="222">
        <v>0</v>
      </c>
      <c r="EV74" s="222" t="s">
        <v>9794</v>
      </c>
      <c r="EW74" s="222" t="s">
        <v>404</v>
      </c>
      <c r="EX74" s="222">
        <v>1</v>
      </c>
      <c r="EY74" s="222" t="s">
        <v>9797</v>
      </c>
      <c r="EZ74" s="222" t="s">
        <v>3328</v>
      </c>
      <c r="FA74" s="223">
        <v>45655</v>
      </c>
      <c r="FB74" s="221" t="s">
        <v>5848</v>
      </c>
      <c r="FC74" s="224">
        <v>2</v>
      </c>
      <c r="FD74" s="224" t="s">
        <v>5773</v>
      </c>
      <c r="FE74" s="224" t="s">
        <v>404</v>
      </c>
      <c r="FF74" s="224">
        <v>1</v>
      </c>
      <c r="FG74" s="224" t="s">
        <v>5775</v>
      </c>
      <c r="FH74" s="224" t="s">
        <v>5774</v>
      </c>
      <c r="FI74" s="214">
        <v>45626</v>
      </c>
      <c r="FJ74" s="221" t="s">
        <v>5849</v>
      </c>
      <c r="FK74" s="222" t="s">
        <v>17</v>
      </c>
      <c r="FL74" s="222" t="s">
        <v>17</v>
      </c>
      <c r="FM74" s="222">
        <v>0</v>
      </c>
      <c r="FN74" s="222">
        <v>0</v>
      </c>
      <c r="FO74" s="222" t="s">
        <v>3114</v>
      </c>
      <c r="FP74" s="218" t="s">
        <v>17</v>
      </c>
      <c r="FQ74" s="219">
        <v>45626</v>
      </c>
      <c r="FR74" s="221" t="s">
        <v>5850</v>
      </c>
      <c r="FS74" s="224" t="s">
        <v>17</v>
      </c>
      <c r="FT74" s="224" t="s">
        <v>17</v>
      </c>
      <c r="FU74" s="224">
        <v>0</v>
      </c>
      <c r="FV74" s="224">
        <v>0</v>
      </c>
      <c r="FW74" s="224" t="s">
        <v>3114</v>
      </c>
      <c r="FX74" s="224" t="s">
        <v>17</v>
      </c>
      <c r="FY74" s="214">
        <v>45626</v>
      </c>
      <c r="FZ74" s="222" t="s">
        <v>4051</v>
      </c>
      <c r="GA74" s="222">
        <v>0</v>
      </c>
      <c r="GB74" s="222" t="s">
        <v>1799</v>
      </c>
      <c r="GC74" s="222" t="s">
        <v>33</v>
      </c>
      <c r="GD74" s="222">
        <v>2</v>
      </c>
      <c r="GE74" s="222" t="s">
        <v>17</v>
      </c>
      <c r="GF74" s="222" t="s">
        <v>17</v>
      </c>
      <c r="GG74" s="223">
        <v>45603</v>
      </c>
      <c r="GH74" s="221" t="s">
        <v>4057</v>
      </c>
      <c r="GI74" s="224">
        <v>0</v>
      </c>
      <c r="GJ74" s="224" t="s">
        <v>1799</v>
      </c>
      <c r="GK74" s="224" t="s">
        <v>33</v>
      </c>
      <c r="GL74" s="224">
        <v>2</v>
      </c>
      <c r="GM74" s="224" t="s">
        <v>17</v>
      </c>
      <c r="GN74" s="224" t="s">
        <v>17</v>
      </c>
      <c r="GO74" s="214">
        <v>45603</v>
      </c>
      <c r="GP74" s="222" t="s">
        <v>4052</v>
      </c>
      <c r="GQ74" s="222">
        <v>0</v>
      </c>
      <c r="GR74" s="222" t="s">
        <v>1799</v>
      </c>
      <c r="GS74" s="222" t="s">
        <v>33</v>
      </c>
      <c r="GT74" s="222">
        <v>2</v>
      </c>
      <c r="GU74" s="222" t="s">
        <v>17</v>
      </c>
      <c r="GV74" s="222" t="s">
        <v>17</v>
      </c>
      <c r="GW74" s="223">
        <v>45603</v>
      </c>
      <c r="GX74" s="221" t="s">
        <v>4058</v>
      </c>
      <c r="GY74" s="224">
        <v>0</v>
      </c>
      <c r="GZ74" s="224" t="s">
        <v>1799</v>
      </c>
      <c r="HA74" s="224" t="s">
        <v>33</v>
      </c>
      <c r="HB74" s="224">
        <v>2</v>
      </c>
      <c r="HC74" s="224" t="s">
        <v>17</v>
      </c>
      <c r="HD74" s="224" t="s">
        <v>17</v>
      </c>
      <c r="HE74" s="214">
        <v>45603</v>
      </c>
      <c r="HF74" s="222" t="s">
        <v>4050</v>
      </c>
      <c r="HG74" s="222">
        <v>0</v>
      </c>
      <c r="HH74" s="222" t="s">
        <v>1799</v>
      </c>
      <c r="HI74" s="222" t="s">
        <v>33</v>
      </c>
      <c r="HJ74" s="222">
        <v>2</v>
      </c>
      <c r="HK74" s="222" t="s">
        <v>17</v>
      </c>
      <c r="HL74" s="222" t="s">
        <v>17</v>
      </c>
      <c r="HM74" s="223">
        <v>45603</v>
      </c>
      <c r="HN74" s="221" t="s">
        <v>4056</v>
      </c>
      <c r="HO74" s="224">
        <v>0</v>
      </c>
      <c r="HP74" s="224" t="s">
        <v>1799</v>
      </c>
      <c r="HQ74" s="224" t="s">
        <v>33</v>
      </c>
      <c r="HR74" s="224">
        <v>2</v>
      </c>
      <c r="HS74" s="224" t="s">
        <v>17</v>
      </c>
      <c r="HT74" s="224" t="s">
        <v>17</v>
      </c>
      <c r="HU74" s="214">
        <v>45603</v>
      </c>
      <c r="HV74" s="222" t="s">
        <v>4053</v>
      </c>
      <c r="HW74" s="222">
        <v>0</v>
      </c>
      <c r="HX74" s="222" t="s">
        <v>1799</v>
      </c>
      <c r="HY74" s="222" t="s">
        <v>33</v>
      </c>
      <c r="HZ74" s="222">
        <v>2</v>
      </c>
      <c r="IA74" s="222" t="s">
        <v>17</v>
      </c>
      <c r="IB74" s="222" t="s">
        <v>17</v>
      </c>
      <c r="IC74" s="223">
        <v>45603</v>
      </c>
      <c r="ID74" s="221" t="s">
        <v>4055</v>
      </c>
      <c r="IE74" s="224">
        <v>0</v>
      </c>
      <c r="IF74" s="224" t="s">
        <v>1799</v>
      </c>
      <c r="IG74" s="224" t="s">
        <v>33</v>
      </c>
      <c r="IH74" s="224">
        <v>2</v>
      </c>
      <c r="II74" s="224" t="s">
        <v>17</v>
      </c>
      <c r="IJ74" s="224" t="s">
        <v>17</v>
      </c>
      <c r="IK74" s="214">
        <v>45603</v>
      </c>
      <c r="IL74" s="222" t="s">
        <v>4054</v>
      </c>
      <c r="IM74" s="222">
        <v>0</v>
      </c>
      <c r="IN74" s="222" t="s">
        <v>1799</v>
      </c>
      <c r="IO74" s="222" t="s">
        <v>33</v>
      </c>
      <c r="IP74" s="222">
        <v>2</v>
      </c>
      <c r="IQ74" s="222" t="s">
        <v>17</v>
      </c>
      <c r="IR74" s="222" t="s">
        <v>17</v>
      </c>
      <c r="IS74" s="223">
        <v>45603</v>
      </c>
    </row>
    <row r="75" spans="1:253" s="11" customFormat="1" ht="13.25" customHeight="1" x14ac:dyDescent="0.25">
      <c r="A75" s="11" t="s">
        <v>4059</v>
      </c>
      <c r="B75" s="11" t="s">
        <v>10796</v>
      </c>
      <c r="C75" s="11" t="s">
        <v>4060</v>
      </c>
      <c r="D75" s="11" t="s">
        <v>4061</v>
      </c>
      <c r="E75" s="11" t="s">
        <v>10274</v>
      </c>
      <c r="F75" s="11" t="s">
        <v>9771</v>
      </c>
      <c r="G75" s="212">
        <v>1929000</v>
      </c>
      <c r="H75" s="213" t="s">
        <v>9523</v>
      </c>
      <c r="I75" s="213" t="s">
        <v>404</v>
      </c>
      <c r="J75" s="213">
        <v>1</v>
      </c>
      <c r="K75" s="213" t="s">
        <v>9770</v>
      </c>
      <c r="L75" s="213" t="s">
        <v>5826</v>
      </c>
      <c r="M75" s="214">
        <v>45655</v>
      </c>
      <c r="N75" s="221" t="s">
        <v>5819</v>
      </c>
      <c r="O75" s="216">
        <v>62230</v>
      </c>
      <c r="P75" s="216" t="s">
        <v>5752</v>
      </c>
      <c r="Q75" s="216" t="s">
        <v>404</v>
      </c>
      <c r="R75" s="216">
        <v>1</v>
      </c>
      <c r="S75" s="216" t="s">
        <v>5818</v>
      </c>
      <c r="T75" s="216" t="s">
        <v>5817</v>
      </c>
      <c r="U75" s="217">
        <v>45626</v>
      </c>
      <c r="V75" s="221" t="s">
        <v>9772</v>
      </c>
      <c r="W75" s="213">
        <v>1929000</v>
      </c>
      <c r="X75" s="213" t="s">
        <v>9523</v>
      </c>
      <c r="Y75" s="213" t="s">
        <v>723</v>
      </c>
      <c r="Z75" s="213">
        <v>2</v>
      </c>
      <c r="AA75" s="213" t="s">
        <v>9557</v>
      </c>
      <c r="AB75" s="213" t="s">
        <v>5826</v>
      </c>
      <c r="AC75" s="214">
        <v>45655</v>
      </c>
      <c r="AD75" s="221" t="s">
        <v>9774</v>
      </c>
      <c r="AE75" s="218">
        <v>48000</v>
      </c>
      <c r="AF75" s="218" t="s">
        <v>9533</v>
      </c>
      <c r="AG75" s="218" t="s">
        <v>723</v>
      </c>
      <c r="AH75" s="218">
        <v>2</v>
      </c>
      <c r="AI75" s="218" t="s">
        <v>9773</v>
      </c>
      <c r="AJ75" s="218" t="s">
        <v>6100</v>
      </c>
      <c r="AK75" s="219">
        <v>45655</v>
      </c>
      <c r="AL75" s="221" t="s">
        <v>9776</v>
      </c>
      <c r="AM75" s="213">
        <v>48000</v>
      </c>
      <c r="AN75" s="213" t="s">
        <v>9533</v>
      </c>
      <c r="AO75" s="213" t="s">
        <v>404</v>
      </c>
      <c r="AP75" s="213">
        <v>1</v>
      </c>
      <c r="AQ75" s="213" t="s">
        <v>9775</v>
      </c>
      <c r="AR75" s="213" t="s">
        <v>6100</v>
      </c>
      <c r="AS75" s="214">
        <v>45655</v>
      </c>
      <c r="AT75" s="222" t="s">
        <v>5821</v>
      </c>
      <c r="AU75" s="218" t="s">
        <v>17</v>
      </c>
      <c r="AV75" s="218" t="s">
        <v>17</v>
      </c>
      <c r="AW75" s="218">
        <v>0</v>
      </c>
      <c r="AX75" s="218">
        <v>0</v>
      </c>
      <c r="AY75" s="218" t="s">
        <v>3114</v>
      </c>
      <c r="AZ75" s="218" t="s">
        <v>17</v>
      </c>
      <c r="BA75" s="219">
        <v>45626</v>
      </c>
      <c r="BB75" s="221" t="s">
        <v>5820</v>
      </c>
      <c r="BC75" s="213" t="s">
        <v>17</v>
      </c>
      <c r="BD75" s="213" t="s">
        <v>17</v>
      </c>
      <c r="BE75" s="213">
        <v>0</v>
      </c>
      <c r="BF75" s="213">
        <v>0</v>
      </c>
      <c r="BG75" s="213" t="s">
        <v>3114</v>
      </c>
      <c r="BH75" s="213" t="s">
        <v>17</v>
      </c>
      <c r="BI75" s="214">
        <v>45626</v>
      </c>
      <c r="BJ75" s="222" t="s">
        <v>9778</v>
      </c>
      <c r="BK75" s="222">
        <v>0</v>
      </c>
      <c r="BL75" s="222" t="s">
        <v>9538</v>
      </c>
      <c r="BM75" s="222" t="s">
        <v>404</v>
      </c>
      <c r="BN75" s="222">
        <v>1</v>
      </c>
      <c r="BO75" s="222" t="s">
        <v>9777</v>
      </c>
      <c r="BP75" s="218" t="s">
        <v>3328</v>
      </c>
      <c r="BQ75" s="223">
        <v>45655</v>
      </c>
      <c r="BR75" s="221" t="s">
        <v>5822</v>
      </c>
      <c r="BS75" s="224">
        <v>0</v>
      </c>
      <c r="BT75" s="224" t="s">
        <v>17</v>
      </c>
      <c r="BU75" s="224">
        <v>0</v>
      </c>
      <c r="BV75" s="224">
        <v>0</v>
      </c>
      <c r="BW75" s="224" t="s">
        <v>3128</v>
      </c>
      <c r="BX75" s="224" t="s">
        <v>17</v>
      </c>
      <c r="BY75" s="214">
        <v>45626</v>
      </c>
      <c r="BZ75" s="222" t="s">
        <v>5823</v>
      </c>
      <c r="CA75" s="222">
        <v>0</v>
      </c>
      <c r="CB75" s="222" t="s">
        <v>17</v>
      </c>
      <c r="CC75" s="222">
        <v>0</v>
      </c>
      <c r="CD75" s="222">
        <v>0</v>
      </c>
      <c r="CE75" s="222" t="s">
        <v>3128</v>
      </c>
      <c r="CF75" s="222" t="s">
        <v>17</v>
      </c>
      <c r="CG75" s="223">
        <v>45626</v>
      </c>
      <c r="CH75" s="221" t="s">
        <v>11473</v>
      </c>
      <c r="CI75" s="222" t="e">
        <v>#N/A</v>
      </c>
      <c r="CJ75" s="222" t="e">
        <v>#N/A</v>
      </c>
      <c r="CK75" s="222" t="e">
        <v>#N/A</v>
      </c>
      <c r="CL75" s="222" t="e">
        <v>#N/A</v>
      </c>
      <c r="CM75" s="222" t="e">
        <v>#N/A</v>
      </c>
      <c r="CN75" s="222" t="e">
        <v>#N/A</v>
      </c>
      <c r="CO75" s="225" t="e">
        <v>#N/A</v>
      </c>
      <c r="CP75" s="222" t="s">
        <v>5825</v>
      </c>
      <c r="CQ75" s="224" t="s">
        <v>17</v>
      </c>
      <c r="CR75" s="224" t="s">
        <v>17</v>
      </c>
      <c r="CS75" s="224">
        <v>0</v>
      </c>
      <c r="CT75" s="224">
        <v>0</v>
      </c>
      <c r="CU75" s="224" t="s">
        <v>3114</v>
      </c>
      <c r="CV75" s="224" t="s">
        <v>17</v>
      </c>
      <c r="CW75" s="214">
        <v>45626</v>
      </c>
      <c r="CX75" s="222" t="s">
        <v>9782</v>
      </c>
      <c r="CY75" s="218">
        <v>48000</v>
      </c>
      <c r="CZ75" s="218" t="s">
        <v>9780</v>
      </c>
      <c r="DA75" s="218" t="s">
        <v>404</v>
      </c>
      <c r="DB75" s="218">
        <v>1</v>
      </c>
      <c r="DC75" s="218" t="s">
        <v>9549</v>
      </c>
      <c r="DD75" s="218" t="s">
        <v>5767</v>
      </c>
      <c r="DE75" s="220">
        <v>45655</v>
      </c>
      <c r="DF75" s="221" t="s">
        <v>5827</v>
      </c>
      <c r="DG75" s="213">
        <v>1882000</v>
      </c>
      <c r="DH75" s="224" t="s">
        <v>5808</v>
      </c>
      <c r="DI75" s="224" t="s">
        <v>404</v>
      </c>
      <c r="DJ75" s="224">
        <v>1</v>
      </c>
      <c r="DK75" s="224" t="s">
        <v>5764</v>
      </c>
      <c r="DL75" s="224" t="s">
        <v>5826</v>
      </c>
      <c r="DM75" s="214">
        <v>45626</v>
      </c>
      <c r="DN75" s="222" t="s">
        <v>5828</v>
      </c>
      <c r="DO75" s="218">
        <v>0</v>
      </c>
      <c r="DP75" s="222" t="s">
        <v>5766</v>
      </c>
      <c r="DQ75" s="222" t="s">
        <v>404</v>
      </c>
      <c r="DR75" s="222">
        <v>1</v>
      </c>
      <c r="DS75" s="222" t="s">
        <v>5768</v>
      </c>
      <c r="DT75" s="222" t="s">
        <v>5767</v>
      </c>
      <c r="DU75" s="223">
        <v>45626</v>
      </c>
      <c r="DV75" s="221" t="s">
        <v>9783</v>
      </c>
      <c r="DW75" s="213">
        <v>48000</v>
      </c>
      <c r="DX75" s="224" t="s">
        <v>9780</v>
      </c>
      <c r="DY75" s="224" t="s">
        <v>404</v>
      </c>
      <c r="DZ75" s="224">
        <v>1</v>
      </c>
      <c r="EA75" s="224" t="s">
        <v>9549</v>
      </c>
      <c r="EB75" s="224" t="s">
        <v>5767</v>
      </c>
      <c r="EC75" s="214">
        <v>45655</v>
      </c>
      <c r="ED75" s="222" t="s">
        <v>5829</v>
      </c>
      <c r="EE75" s="218">
        <v>0</v>
      </c>
      <c r="EF75" s="222" t="s">
        <v>5766</v>
      </c>
      <c r="EG75" s="222" t="s">
        <v>404</v>
      </c>
      <c r="EH75" s="222">
        <v>1</v>
      </c>
      <c r="EI75" s="222" t="s">
        <v>5770</v>
      </c>
      <c r="EJ75" s="222" t="s">
        <v>5767</v>
      </c>
      <c r="EK75" s="223">
        <v>45626</v>
      </c>
      <c r="EL75" s="221" t="s">
        <v>5830</v>
      </c>
      <c r="EM75" s="213">
        <v>0</v>
      </c>
      <c r="EN75" s="224" t="s">
        <v>5766</v>
      </c>
      <c r="EO75" s="224" t="s">
        <v>404</v>
      </c>
      <c r="EP75" s="224">
        <v>1</v>
      </c>
      <c r="EQ75" s="224" t="s">
        <v>5770</v>
      </c>
      <c r="ER75" s="224" t="s">
        <v>5767</v>
      </c>
      <c r="ES75" s="214">
        <v>45626</v>
      </c>
      <c r="ET75" s="222" t="s">
        <v>9779</v>
      </c>
      <c r="EU75" s="222">
        <v>0</v>
      </c>
      <c r="EV75" s="222" t="s">
        <v>9538</v>
      </c>
      <c r="EW75" s="222" t="s">
        <v>404</v>
      </c>
      <c r="EX75" s="222">
        <v>1</v>
      </c>
      <c r="EY75" s="222" t="s">
        <v>9565</v>
      </c>
      <c r="EZ75" s="222" t="s">
        <v>3328</v>
      </c>
      <c r="FA75" s="223">
        <v>45655</v>
      </c>
      <c r="FB75" s="221" t="s">
        <v>5831</v>
      </c>
      <c r="FC75" s="224">
        <v>2</v>
      </c>
      <c r="FD75" s="224" t="s">
        <v>5773</v>
      </c>
      <c r="FE75" s="224" t="s">
        <v>404</v>
      </c>
      <c r="FF75" s="224">
        <v>1</v>
      </c>
      <c r="FG75" s="224" t="s">
        <v>5775</v>
      </c>
      <c r="FH75" s="224" t="s">
        <v>5774</v>
      </c>
      <c r="FI75" s="214">
        <v>45626</v>
      </c>
      <c r="FJ75" s="221" t="s">
        <v>5832</v>
      </c>
      <c r="FK75" s="222" t="s">
        <v>17</v>
      </c>
      <c r="FL75" s="222" t="s">
        <v>17</v>
      </c>
      <c r="FM75" s="222">
        <v>0</v>
      </c>
      <c r="FN75" s="222">
        <v>0</v>
      </c>
      <c r="FO75" s="222" t="s">
        <v>3114</v>
      </c>
      <c r="FP75" s="218" t="s">
        <v>17</v>
      </c>
      <c r="FQ75" s="219">
        <v>45626</v>
      </c>
      <c r="FR75" s="221" t="s">
        <v>5833</v>
      </c>
      <c r="FS75" s="224" t="s">
        <v>17</v>
      </c>
      <c r="FT75" s="224" t="s">
        <v>17</v>
      </c>
      <c r="FU75" s="224">
        <v>0</v>
      </c>
      <c r="FV75" s="224">
        <v>0</v>
      </c>
      <c r="FW75" s="224" t="s">
        <v>3114</v>
      </c>
      <c r="FX75" s="224" t="s">
        <v>17</v>
      </c>
      <c r="FY75" s="214">
        <v>45626</v>
      </c>
      <c r="FZ75" s="222" t="s">
        <v>4063</v>
      </c>
      <c r="GA75" s="222">
        <v>0</v>
      </c>
      <c r="GB75" s="222" t="s">
        <v>1799</v>
      </c>
      <c r="GC75" s="222" t="s">
        <v>33</v>
      </c>
      <c r="GD75" s="222">
        <v>2</v>
      </c>
      <c r="GE75" s="222" t="s">
        <v>17</v>
      </c>
      <c r="GF75" s="222" t="s">
        <v>17</v>
      </c>
      <c r="GG75" s="223">
        <v>45603</v>
      </c>
      <c r="GH75" s="221" t="s">
        <v>4069</v>
      </c>
      <c r="GI75" s="224">
        <v>0</v>
      </c>
      <c r="GJ75" s="224" t="s">
        <v>1799</v>
      </c>
      <c r="GK75" s="224" t="s">
        <v>33</v>
      </c>
      <c r="GL75" s="224">
        <v>2</v>
      </c>
      <c r="GM75" s="224" t="s">
        <v>17</v>
      </c>
      <c r="GN75" s="224" t="s">
        <v>17</v>
      </c>
      <c r="GO75" s="214">
        <v>45603</v>
      </c>
      <c r="GP75" s="222" t="s">
        <v>4064</v>
      </c>
      <c r="GQ75" s="222">
        <v>0</v>
      </c>
      <c r="GR75" s="222" t="s">
        <v>1799</v>
      </c>
      <c r="GS75" s="222" t="s">
        <v>33</v>
      </c>
      <c r="GT75" s="222">
        <v>2</v>
      </c>
      <c r="GU75" s="222" t="s">
        <v>17</v>
      </c>
      <c r="GV75" s="222" t="s">
        <v>17</v>
      </c>
      <c r="GW75" s="223">
        <v>45603</v>
      </c>
      <c r="GX75" s="221" t="s">
        <v>4070</v>
      </c>
      <c r="GY75" s="224">
        <v>0</v>
      </c>
      <c r="GZ75" s="224" t="s">
        <v>1799</v>
      </c>
      <c r="HA75" s="224" t="s">
        <v>33</v>
      </c>
      <c r="HB75" s="224">
        <v>2</v>
      </c>
      <c r="HC75" s="224" t="s">
        <v>17</v>
      </c>
      <c r="HD75" s="224" t="s">
        <v>17</v>
      </c>
      <c r="HE75" s="214">
        <v>45603</v>
      </c>
      <c r="HF75" s="222" t="s">
        <v>4062</v>
      </c>
      <c r="HG75" s="222">
        <v>0</v>
      </c>
      <c r="HH75" s="222" t="s">
        <v>1799</v>
      </c>
      <c r="HI75" s="222" t="s">
        <v>33</v>
      </c>
      <c r="HJ75" s="222">
        <v>2</v>
      </c>
      <c r="HK75" s="222" t="s">
        <v>17</v>
      </c>
      <c r="HL75" s="222" t="s">
        <v>17</v>
      </c>
      <c r="HM75" s="223">
        <v>45603</v>
      </c>
      <c r="HN75" s="221" t="s">
        <v>4068</v>
      </c>
      <c r="HO75" s="224">
        <v>1</v>
      </c>
      <c r="HP75" s="224" t="s">
        <v>1799</v>
      </c>
      <c r="HQ75" s="224" t="s">
        <v>33</v>
      </c>
      <c r="HR75" s="224">
        <v>2</v>
      </c>
      <c r="HS75" s="224" t="s">
        <v>17</v>
      </c>
      <c r="HT75" s="224" t="s">
        <v>17</v>
      </c>
      <c r="HU75" s="214">
        <v>45603</v>
      </c>
      <c r="HV75" s="222" t="s">
        <v>4065</v>
      </c>
      <c r="HW75" s="222">
        <v>0</v>
      </c>
      <c r="HX75" s="222" t="s">
        <v>1799</v>
      </c>
      <c r="HY75" s="222" t="s">
        <v>33</v>
      </c>
      <c r="HZ75" s="222">
        <v>2</v>
      </c>
      <c r="IA75" s="222" t="s">
        <v>17</v>
      </c>
      <c r="IB75" s="222" t="s">
        <v>17</v>
      </c>
      <c r="IC75" s="223">
        <v>45603</v>
      </c>
      <c r="ID75" s="221" t="s">
        <v>4067</v>
      </c>
      <c r="IE75" s="224">
        <v>0</v>
      </c>
      <c r="IF75" s="224" t="s">
        <v>1799</v>
      </c>
      <c r="IG75" s="224" t="s">
        <v>33</v>
      </c>
      <c r="IH75" s="224">
        <v>2</v>
      </c>
      <c r="II75" s="224" t="s">
        <v>17</v>
      </c>
      <c r="IJ75" s="224" t="s">
        <v>17</v>
      </c>
      <c r="IK75" s="214">
        <v>45603</v>
      </c>
      <c r="IL75" s="222" t="s">
        <v>4066</v>
      </c>
      <c r="IM75" s="222">
        <v>0</v>
      </c>
      <c r="IN75" s="222" t="s">
        <v>1799</v>
      </c>
      <c r="IO75" s="222" t="s">
        <v>33</v>
      </c>
      <c r="IP75" s="222">
        <v>2</v>
      </c>
      <c r="IQ75" s="222" t="s">
        <v>17</v>
      </c>
      <c r="IR75" s="222" t="s">
        <v>17</v>
      </c>
      <c r="IS75" s="223">
        <v>45603</v>
      </c>
    </row>
    <row r="76" spans="1:253" s="11" customFormat="1" ht="13.25" customHeight="1" x14ac:dyDescent="0.25">
      <c r="A76" s="11" t="s">
        <v>4187</v>
      </c>
      <c r="B76" s="11" t="s">
        <v>10812</v>
      </c>
      <c r="C76" s="11" t="s">
        <v>4188</v>
      </c>
      <c r="D76" s="11" t="s">
        <v>4189</v>
      </c>
      <c r="E76" s="11" t="s">
        <v>10277</v>
      </c>
      <c r="F76" s="11" t="s">
        <v>5918</v>
      </c>
      <c r="G76" s="212">
        <v>38200000</v>
      </c>
      <c r="H76" s="213" t="s">
        <v>5915</v>
      </c>
      <c r="I76" s="213" t="s">
        <v>723</v>
      </c>
      <c r="J76" s="213">
        <v>2</v>
      </c>
      <c r="K76" s="213" t="s">
        <v>5917</v>
      </c>
      <c r="L76" s="213" t="s">
        <v>5916</v>
      </c>
      <c r="M76" s="214">
        <v>45631</v>
      </c>
      <c r="N76" s="221" t="s">
        <v>5922</v>
      </c>
      <c r="O76" s="216">
        <v>2156</v>
      </c>
      <c r="P76" s="216" t="s">
        <v>5919</v>
      </c>
      <c r="Q76" s="216" t="s">
        <v>404</v>
      </c>
      <c r="R76" s="216">
        <v>1</v>
      </c>
      <c r="S76" s="216" t="s">
        <v>5921</v>
      </c>
      <c r="T76" s="216" t="s">
        <v>5920</v>
      </c>
      <c r="U76" s="217">
        <v>45631</v>
      </c>
      <c r="V76" s="221" t="s">
        <v>5925</v>
      </c>
      <c r="W76" s="213">
        <v>5206000</v>
      </c>
      <c r="X76" s="213" t="s">
        <v>5915</v>
      </c>
      <c r="Y76" s="213" t="s">
        <v>723</v>
      </c>
      <c r="Z76" s="213">
        <v>2</v>
      </c>
      <c r="AA76" s="213" t="s">
        <v>5924</v>
      </c>
      <c r="AB76" s="213" t="s">
        <v>5923</v>
      </c>
      <c r="AC76" s="214">
        <v>45631</v>
      </c>
      <c r="AD76" s="221" t="s">
        <v>5929</v>
      </c>
      <c r="AE76" s="218">
        <v>18000</v>
      </c>
      <c r="AF76" s="218" t="s">
        <v>5926</v>
      </c>
      <c r="AG76" s="218" t="s">
        <v>22</v>
      </c>
      <c r="AH76" s="218">
        <v>3</v>
      </c>
      <c r="AI76" s="218" t="s">
        <v>5928</v>
      </c>
      <c r="AJ76" s="218" t="s">
        <v>5927</v>
      </c>
      <c r="AK76" s="219">
        <v>45631</v>
      </c>
      <c r="AL76" s="221" t="s">
        <v>5931</v>
      </c>
      <c r="AM76" s="213">
        <v>18000</v>
      </c>
      <c r="AN76" s="213" t="s">
        <v>5926</v>
      </c>
      <c r="AO76" s="213" t="s">
        <v>404</v>
      </c>
      <c r="AP76" s="213">
        <v>1</v>
      </c>
      <c r="AQ76" s="213" t="s">
        <v>5930</v>
      </c>
      <c r="AR76" s="213" t="s">
        <v>5927</v>
      </c>
      <c r="AS76" s="214">
        <v>45631</v>
      </c>
      <c r="AT76" s="222" t="s">
        <v>5455</v>
      </c>
      <c r="AU76" s="218" t="s">
        <v>17</v>
      </c>
      <c r="AV76" s="218" t="s">
        <v>17</v>
      </c>
      <c r="AW76" s="218" t="s">
        <v>17</v>
      </c>
      <c r="AX76" s="218" t="s">
        <v>17</v>
      </c>
      <c r="AY76" s="218" t="s">
        <v>5453</v>
      </c>
      <c r="AZ76" s="218" t="s">
        <v>17</v>
      </c>
      <c r="BA76" s="219">
        <v>45617</v>
      </c>
      <c r="BB76" s="221" t="s">
        <v>5454</v>
      </c>
      <c r="BC76" s="213" t="s">
        <v>17</v>
      </c>
      <c r="BD76" s="213" t="s">
        <v>17</v>
      </c>
      <c r="BE76" s="213" t="s">
        <v>17</v>
      </c>
      <c r="BF76" s="213" t="s">
        <v>17</v>
      </c>
      <c r="BG76" s="213" t="s">
        <v>5453</v>
      </c>
      <c r="BH76" s="213" t="s">
        <v>17</v>
      </c>
      <c r="BI76" s="214">
        <v>45617</v>
      </c>
      <c r="BJ76" s="222" t="s">
        <v>5935</v>
      </c>
      <c r="BK76" s="222">
        <v>118</v>
      </c>
      <c r="BL76" s="222" t="s">
        <v>5932</v>
      </c>
      <c r="BM76" s="222" t="s">
        <v>22</v>
      </c>
      <c r="BN76" s="222">
        <v>3</v>
      </c>
      <c r="BO76" s="222" t="s">
        <v>5934</v>
      </c>
      <c r="BP76" s="218" t="s">
        <v>5933</v>
      </c>
      <c r="BQ76" s="223">
        <v>45631</v>
      </c>
      <c r="BR76" s="221" t="s">
        <v>5456</v>
      </c>
      <c r="BS76" s="224" t="s">
        <v>17</v>
      </c>
      <c r="BT76" s="224" t="s">
        <v>17</v>
      </c>
      <c r="BU76" s="224" t="s">
        <v>17</v>
      </c>
      <c r="BV76" s="224" t="s">
        <v>17</v>
      </c>
      <c r="BW76" s="224" t="s">
        <v>5453</v>
      </c>
      <c r="BX76" s="224" t="s">
        <v>17</v>
      </c>
      <c r="BY76" s="214">
        <v>45617</v>
      </c>
      <c r="BZ76" s="222" t="s">
        <v>5457</v>
      </c>
      <c r="CA76" s="222" t="s">
        <v>17</v>
      </c>
      <c r="CB76" s="222" t="s">
        <v>17</v>
      </c>
      <c r="CC76" s="222" t="s">
        <v>17</v>
      </c>
      <c r="CD76" s="222" t="s">
        <v>17</v>
      </c>
      <c r="CE76" s="222" t="s">
        <v>5453</v>
      </c>
      <c r="CF76" s="222" t="s">
        <v>17</v>
      </c>
      <c r="CG76" s="223">
        <v>45617</v>
      </c>
      <c r="CH76" s="221" t="s">
        <v>11474</v>
      </c>
      <c r="CI76" s="222" t="e">
        <v>#N/A</v>
      </c>
      <c r="CJ76" s="222" t="e">
        <v>#N/A</v>
      </c>
      <c r="CK76" s="222" t="e">
        <v>#N/A</v>
      </c>
      <c r="CL76" s="222" t="e">
        <v>#N/A</v>
      </c>
      <c r="CM76" s="222" t="e">
        <v>#N/A</v>
      </c>
      <c r="CN76" s="222" t="e">
        <v>#N/A</v>
      </c>
      <c r="CO76" s="225" t="e">
        <v>#N/A</v>
      </c>
      <c r="CP76" s="222" t="s">
        <v>5459</v>
      </c>
      <c r="CQ76" s="224" t="s">
        <v>17</v>
      </c>
      <c r="CR76" s="224" t="s">
        <v>17</v>
      </c>
      <c r="CS76" s="224" t="s">
        <v>17</v>
      </c>
      <c r="CT76" s="224" t="s">
        <v>17</v>
      </c>
      <c r="CU76" s="224" t="s">
        <v>5453</v>
      </c>
      <c r="CV76" s="224" t="s">
        <v>17</v>
      </c>
      <c r="CW76" s="214">
        <v>45617</v>
      </c>
      <c r="CX76" s="222" t="s">
        <v>5938</v>
      </c>
      <c r="CY76" s="218">
        <v>18000</v>
      </c>
      <c r="CZ76" s="218" t="s">
        <v>5926</v>
      </c>
      <c r="DA76" s="218" t="s">
        <v>404</v>
      </c>
      <c r="DB76" s="218">
        <v>1</v>
      </c>
      <c r="DC76" s="218" t="s">
        <v>5945</v>
      </c>
      <c r="DD76" s="218" t="s">
        <v>5927</v>
      </c>
      <c r="DE76" s="220">
        <v>45631</v>
      </c>
      <c r="DF76" s="221" t="s">
        <v>5942</v>
      </c>
      <c r="DG76" s="213">
        <v>5188000</v>
      </c>
      <c r="DH76" s="224" t="s">
        <v>5939</v>
      </c>
      <c r="DI76" s="224" t="s">
        <v>404</v>
      </c>
      <c r="DJ76" s="224">
        <v>1</v>
      </c>
      <c r="DK76" s="224" t="s">
        <v>5941</v>
      </c>
      <c r="DL76" s="224" t="s">
        <v>5940</v>
      </c>
      <c r="DM76" s="214">
        <v>45631</v>
      </c>
      <c r="DN76" s="222" t="s">
        <v>5944</v>
      </c>
      <c r="DO76" s="218">
        <v>0</v>
      </c>
      <c r="DP76" s="222" t="s">
        <v>5926</v>
      </c>
      <c r="DQ76" s="222" t="s">
        <v>404</v>
      </c>
      <c r="DR76" s="222">
        <v>1</v>
      </c>
      <c r="DS76" s="222" t="s">
        <v>5943</v>
      </c>
      <c r="DT76" s="222" t="s">
        <v>5927</v>
      </c>
      <c r="DU76" s="223">
        <v>45631</v>
      </c>
      <c r="DV76" s="221" t="s">
        <v>5946</v>
      </c>
      <c r="DW76" s="213">
        <v>18000</v>
      </c>
      <c r="DX76" s="224" t="s">
        <v>5926</v>
      </c>
      <c r="DY76" s="224" t="s">
        <v>404</v>
      </c>
      <c r="DZ76" s="224">
        <v>1</v>
      </c>
      <c r="EA76" s="224" t="s">
        <v>5945</v>
      </c>
      <c r="EB76" s="224" t="s">
        <v>5927</v>
      </c>
      <c r="EC76" s="214">
        <v>45631</v>
      </c>
      <c r="ED76" s="222" t="s">
        <v>5948</v>
      </c>
      <c r="EE76" s="218" t="s">
        <v>17</v>
      </c>
      <c r="EF76" s="222" t="s">
        <v>5926</v>
      </c>
      <c r="EG76" s="222" t="s">
        <v>22</v>
      </c>
      <c r="EH76" s="222">
        <v>3</v>
      </c>
      <c r="EI76" s="222" t="s">
        <v>5947</v>
      </c>
      <c r="EJ76" s="222" t="s">
        <v>5927</v>
      </c>
      <c r="EK76" s="223">
        <v>45631</v>
      </c>
      <c r="EL76" s="221" t="s">
        <v>5949</v>
      </c>
      <c r="EM76" s="213" t="s">
        <v>17</v>
      </c>
      <c r="EN76" s="224" t="s">
        <v>5926</v>
      </c>
      <c r="EO76" s="224" t="s">
        <v>22</v>
      </c>
      <c r="EP76" s="224">
        <v>3</v>
      </c>
      <c r="EQ76" s="224" t="s">
        <v>5947</v>
      </c>
      <c r="ER76" s="224" t="s">
        <v>5927</v>
      </c>
      <c r="ES76" s="214">
        <v>45631</v>
      </c>
      <c r="ET76" s="222" t="s">
        <v>5936</v>
      </c>
      <c r="EU76" s="222">
        <v>118</v>
      </c>
      <c r="EV76" s="222" t="s">
        <v>5932</v>
      </c>
      <c r="EW76" s="222" t="s">
        <v>22</v>
      </c>
      <c r="EX76" s="222">
        <v>3</v>
      </c>
      <c r="EY76" s="222" t="s">
        <v>5934</v>
      </c>
      <c r="EZ76" s="222" t="s">
        <v>5933</v>
      </c>
      <c r="FA76" s="223">
        <v>45631</v>
      </c>
      <c r="FB76" s="221" t="s">
        <v>5953</v>
      </c>
      <c r="FC76" s="224">
        <v>3</v>
      </c>
      <c r="FD76" s="224" t="s">
        <v>5950</v>
      </c>
      <c r="FE76" s="224" t="s">
        <v>404</v>
      </c>
      <c r="FF76" s="224">
        <v>1</v>
      </c>
      <c r="FG76" s="224" t="s">
        <v>5952</v>
      </c>
      <c r="FH76" s="224" t="s">
        <v>5951</v>
      </c>
      <c r="FI76" s="214">
        <v>45631</v>
      </c>
      <c r="FJ76" s="221" t="s">
        <v>5460</v>
      </c>
      <c r="FK76" s="222" t="s">
        <v>17</v>
      </c>
      <c r="FL76" s="222" t="s">
        <v>17</v>
      </c>
      <c r="FM76" s="222" t="s">
        <v>17</v>
      </c>
      <c r="FN76" s="222" t="s">
        <v>17</v>
      </c>
      <c r="FO76" s="222" t="s">
        <v>5453</v>
      </c>
      <c r="FP76" s="218" t="s">
        <v>17</v>
      </c>
      <c r="FQ76" s="219">
        <v>45617</v>
      </c>
      <c r="FR76" s="221" t="s">
        <v>5461</v>
      </c>
      <c r="FS76" s="224" t="s">
        <v>17</v>
      </c>
      <c r="FT76" s="224" t="s">
        <v>17</v>
      </c>
      <c r="FU76" s="224" t="s">
        <v>17</v>
      </c>
      <c r="FV76" s="224" t="s">
        <v>17</v>
      </c>
      <c r="FW76" s="224" t="s">
        <v>5453</v>
      </c>
      <c r="FX76" s="224" t="s">
        <v>17</v>
      </c>
      <c r="FY76" s="214">
        <v>45617</v>
      </c>
      <c r="FZ76" s="222" t="s">
        <v>4191</v>
      </c>
      <c r="GA76" s="222">
        <v>2</v>
      </c>
      <c r="GB76" s="222" t="s">
        <v>1799</v>
      </c>
      <c r="GC76" s="222" t="s">
        <v>33</v>
      </c>
      <c r="GD76" s="222">
        <v>2</v>
      </c>
      <c r="GE76" s="222" t="s">
        <v>17</v>
      </c>
      <c r="GF76" s="222" t="s">
        <v>17</v>
      </c>
      <c r="GG76" s="223">
        <v>45607</v>
      </c>
      <c r="GH76" s="221" t="s">
        <v>4197</v>
      </c>
      <c r="GI76" s="224">
        <v>0</v>
      </c>
      <c r="GJ76" s="224" t="s">
        <v>1799</v>
      </c>
      <c r="GK76" s="224" t="s">
        <v>33</v>
      </c>
      <c r="GL76" s="224">
        <v>2</v>
      </c>
      <c r="GM76" s="224" t="s">
        <v>17</v>
      </c>
      <c r="GN76" s="224" t="s">
        <v>17</v>
      </c>
      <c r="GO76" s="214">
        <v>45607</v>
      </c>
      <c r="GP76" s="222" t="s">
        <v>4192</v>
      </c>
      <c r="GQ76" s="222">
        <v>0</v>
      </c>
      <c r="GR76" s="222" t="s">
        <v>1799</v>
      </c>
      <c r="GS76" s="222" t="s">
        <v>33</v>
      </c>
      <c r="GT76" s="222">
        <v>2</v>
      </c>
      <c r="GU76" s="222" t="s">
        <v>17</v>
      </c>
      <c r="GV76" s="222" t="s">
        <v>17</v>
      </c>
      <c r="GW76" s="223">
        <v>45607</v>
      </c>
      <c r="GX76" s="221" t="s">
        <v>4198</v>
      </c>
      <c r="GY76" s="224">
        <v>0</v>
      </c>
      <c r="GZ76" s="224" t="s">
        <v>1799</v>
      </c>
      <c r="HA76" s="224" t="s">
        <v>33</v>
      </c>
      <c r="HB76" s="224">
        <v>2</v>
      </c>
      <c r="HC76" s="224" t="s">
        <v>17</v>
      </c>
      <c r="HD76" s="224" t="s">
        <v>17</v>
      </c>
      <c r="HE76" s="214">
        <v>45607</v>
      </c>
      <c r="HF76" s="222" t="s">
        <v>4190</v>
      </c>
      <c r="HG76" s="222">
        <v>0</v>
      </c>
      <c r="HH76" s="222" t="s">
        <v>1799</v>
      </c>
      <c r="HI76" s="222" t="s">
        <v>33</v>
      </c>
      <c r="HJ76" s="222">
        <v>2</v>
      </c>
      <c r="HK76" s="222" t="s">
        <v>17</v>
      </c>
      <c r="HL76" s="222" t="s">
        <v>17</v>
      </c>
      <c r="HM76" s="223">
        <v>45607</v>
      </c>
      <c r="HN76" s="221" t="s">
        <v>4196</v>
      </c>
      <c r="HO76" s="224">
        <v>1</v>
      </c>
      <c r="HP76" s="224" t="s">
        <v>1799</v>
      </c>
      <c r="HQ76" s="224" t="s">
        <v>33</v>
      </c>
      <c r="HR76" s="224">
        <v>2</v>
      </c>
      <c r="HS76" s="224" t="s">
        <v>17</v>
      </c>
      <c r="HT76" s="224" t="s">
        <v>17</v>
      </c>
      <c r="HU76" s="214">
        <v>45607</v>
      </c>
      <c r="HV76" s="222" t="s">
        <v>4193</v>
      </c>
      <c r="HW76" s="222">
        <v>0</v>
      </c>
      <c r="HX76" s="222" t="s">
        <v>1799</v>
      </c>
      <c r="HY76" s="222" t="s">
        <v>33</v>
      </c>
      <c r="HZ76" s="222">
        <v>2</v>
      </c>
      <c r="IA76" s="222" t="s">
        <v>17</v>
      </c>
      <c r="IB76" s="222" t="s">
        <v>17</v>
      </c>
      <c r="IC76" s="223">
        <v>45607</v>
      </c>
      <c r="ID76" s="221" t="s">
        <v>4195</v>
      </c>
      <c r="IE76" s="224">
        <v>0</v>
      </c>
      <c r="IF76" s="224" t="s">
        <v>1799</v>
      </c>
      <c r="IG76" s="224" t="s">
        <v>33</v>
      </c>
      <c r="IH76" s="224">
        <v>2</v>
      </c>
      <c r="II76" s="224" t="s">
        <v>17</v>
      </c>
      <c r="IJ76" s="224" t="s">
        <v>17</v>
      </c>
      <c r="IK76" s="214">
        <v>45607</v>
      </c>
      <c r="IL76" s="222" t="s">
        <v>4194</v>
      </c>
      <c r="IM76" s="222">
        <v>2</v>
      </c>
      <c r="IN76" s="222" t="s">
        <v>1799</v>
      </c>
      <c r="IO76" s="222" t="s">
        <v>33</v>
      </c>
      <c r="IP76" s="222">
        <v>2</v>
      </c>
      <c r="IQ76" s="222" t="s">
        <v>17</v>
      </c>
      <c r="IR76" s="222" t="s">
        <v>17</v>
      </c>
      <c r="IS76" s="223">
        <v>45607</v>
      </c>
    </row>
    <row r="77" spans="1:253" s="11" customFormat="1" ht="13.25" customHeight="1" x14ac:dyDescent="0.25">
      <c r="A77" s="11" t="s">
        <v>4508</v>
      </c>
      <c r="B77" s="11" t="s">
        <v>10803</v>
      </c>
      <c r="C77" s="11" t="s">
        <v>4509</v>
      </c>
      <c r="D77" s="11" t="s">
        <v>4510</v>
      </c>
      <c r="E77" s="11" t="s">
        <v>10280</v>
      </c>
      <c r="F77" s="11" t="s">
        <v>9806</v>
      </c>
      <c r="G77" s="212">
        <v>2611000</v>
      </c>
      <c r="H77" s="213" t="s">
        <v>9784</v>
      </c>
      <c r="I77" s="213" t="s">
        <v>404</v>
      </c>
      <c r="J77" s="213">
        <v>1</v>
      </c>
      <c r="K77" s="213" t="s">
        <v>9805</v>
      </c>
      <c r="L77" s="213" t="s">
        <v>9804</v>
      </c>
      <c r="M77" s="214">
        <v>45655</v>
      </c>
      <c r="N77" s="221" t="s">
        <v>5853</v>
      </c>
      <c r="O77" s="216">
        <v>32970</v>
      </c>
      <c r="P77" s="216" t="s">
        <v>5834</v>
      </c>
      <c r="Q77" s="216" t="s">
        <v>723</v>
      </c>
      <c r="R77" s="216">
        <v>2</v>
      </c>
      <c r="S77" s="216" t="s">
        <v>5852</v>
      </c>
      <c r="T77" s="216" t="s">
        <v>5851</v>
      </c>
      <c r="U77" s="217">
        <v>45626</v>
      </c>
      <c r="V77" s="221" t="s">
        <v>9807</v>
      </c>
      <c r="W77" s="213">
        <v>2611000</v>
      </c>
      <c r="X77" s="213" t="s">
        <v>9784</v>
      </c>
      <c r="Y77" s="213" t="s">
        <v>723</v>
      </c>
      <c r="Z77" s="213">
        <v>2</v>
      </c>
      <c r="AA77" s="213" t="s">
        <v>9557</v>
      </c>
      <c r="AB77" s="213" t="s">
        <v>9804</v>
      </c>
      <c r="AC77" s="214">
        <v>45655</v>
      </c>
      <c r="AD77" s="221" t="s">
        <v>9809</v>
      </c>
      <c r="AE77" s="218">
        <v>127000</v>
      </c>
      <c r="AF77" s="218" t="s">
        <v>9789</v>
      </c>
      <c r="AG77" s="218" t="s">
        <v>723</v>
      </c>
      <c r="AH77" s="218">
        <v>2</v>
      </c>
      <c r="AI77" s="218" t="s">
        <v>9808</v>
      </c>
      <c r="AJ77" s="218" t="s">
        <v>6100</v>
      </c>
      <c r="AK77" s="219">
        <v>45655</v>
      </c>
      <c r="AL77" s="221" t="s">
        <v>9811</v>
      </c>
      <c r="AM77" s="213">
        <v>127000</v>
      </c>
      <c r="AN77" s="213" t="s">
        <v>9789</v>
      </c>
      <c r="AO77" s="213" t="s">
        <v>723</v>
      </c>
      <c r="AP77" s="213">
        <v>2</v>
      </c>
      <c r="AQ77" s="213" t="s">
        <v>9810</v>
      </c>
      <c r="AR77" s="213" t="s">
        <v>6100</v>
      </c>
      <c r="AS77" s="214">
        <v>45655</v>
      </c>
      <c r="AT77" s="222" t="s">
        <v>5855</v>
      </c>
      <c r="AU77" s="218" t="s">
        <v>17</v>
      </c>
      <c r="AV77" s="218" t="s">
        <v>17</v>
      </c>
      <c r="AW77" s="218" t="s">
        <v>17</v>
      </c>
      <c r="AX77" s="218" t="s">
        <v>17</v>
      </c>
      <c r="AY77" s="218" t="s">
        <v>3114</v>
      </c>
      <c r="AZ77" s="218" t="s">
        <v>17</v>
      </c>
      <c r="BA77" s="219">
        <v>45626</v>
      </c>
      <c r="BB77" s="221" t="s">
        <v>5854</v>
      </c>
      <c r="BC77" s="213" t="s">
        <v>17</v>
      </c>
      <c r="BD77" s="213" t="s">
        <v>17</v>
      </c>
      <c r="BE77" s="213" t="s">
        <v>17</v>
      </c>
      <c r="BF77" s="213" t="s">
        <v>17</v>
      </c>
      <c r="BG77" s="213" t="s">
        <v>3114</v>
      </c>
      <c r="BH77" s="213" t="s">
        <v>17</v>
      </c>
      <c r="BI77" s="214">
        <v>45626</v>
      </c>
      <c r="BJ77" s="222" t="s">
        <v>9813</v>
      </c>
      <c r="BK77" s="222">
        <v>0</v>
      </c>
      <c r="BL77" s="222" t="s">
        <v>9794</v>
      </c>
      <c r="BM77" s="222" t="s">
        <v>723</v>
      </c>
      <c r="BN77" s="222">
        <v>2</v>
      </c>
      <c r="BO77" s="222" t="s">
        <v>9812</v>
      </c>
      <c r="BP77" s="218" t="s">
        <v>3328</v>
      </c>
      <c r="BQ77" s="223">
        <v>45655</v>
      </c>
      <c r="BR77" s="221" t="s">
        <v>5856</v>
      </c>
      <c r="BS77" s="224">
        <v>0</v>
      </c>
      <c r="BT77" s="224" t="s">
        <v>17</v>
      </c>
      <c r="BU77" s="224" t="s">
        <v>17</v>
      </c>
      <c r="BV77" s="224" t="s">
        <v>17</v>
      </c>
      <c r="BW77" s="224" t="s">
        <v>3128</v>
      </c>
      <c r="BX77" s="224" t="s">
        <v>17</v>
      </c>
      <c r="BY77" s="214">
        <v>45626</v>
      </c>
      <c r="BZ77" s="222" t="s">
        <v>5857</v>
      </c>
      <c r="CA77" s="222">
        <v>0</v>
      </c>
      <c r="CB77" s="222" t="s">
        <v>17</v>
      </c>
      <c r="CC77" s="222" t="s">
        <v>17</v>
      </c>
      <c r="CD77" s="222" t="s">
        <v>17</v>
      </c>
      <c r="CE77" s="222" t="s">
        <v>3128</v>
      </c>
      <c r="CF77" s="222" t="s">
        <v>17</v>
      </c>
      <c r="CG77" s="223">
        <v>45626</v>
      </c>
      <c r="CH77" s="221" t="s">
        <v>11475</v>
      </c>
      <c r="CI77" s="222" t="e">
        <v>#N/A</v>
      </c>
      <c r="CJ77" s="222" t="e">
        <v>#N/A</v>
      </c>
      <c r="CK77" s="222" t="e">
        <v>#N/A</v>
      </c>
      <c r="CL77" s="222" t="e">
        <v>#N/A</v>
      </c>
      <c r="CM77" s="222" t="e">
        <v>#N/A</v>
      </c>
      <c r="CN77" s="222" t="e">
        <v>#N/A</v>
      </c>
      <c r="CO77" s="225" t="e">
        <v>#N/A</v>
      </c>
      <c r="CP77" s="222" t="s">
        <v>5859</v>
      </c>
      <c r="CQ77" s="224" t="s">
        <v>17</v>
      </c>
      <c r="CR77" s="224" t="s">
        <v>17</v>
      </c>
      <c r="CS77" s="224" t="s">
        <v>17</v>
      </c>
      <c r="CT77" s="224" t="s">
        <v>17</v>
      </c>
      <c r="CU77" s="224" t="s">
        <v>3114</v>
      </c>
      <c r="CV77" s="224" t="s">
        <v>17</v>
      </c>
      <c r="CW77" s="214">
        <v>45626</v>
      </c>
      <c r="CX77" s="222" t="s">
        <v>9817</v>
      </c>
      <c r="CY77" s="218">
        <v>127000</v>
      </c>
      <c r="CZ77" s="218" t="s">
        <v>9799</v>
      </c>
      <c r="DA77" s="218" t="s">
        <v>723</v>
      </c>
      <c r="DB77" s="218">
        <v>2</v>
      </c>
      <c r="DC77" s="218" t="s">
        <v>9549</v>
      </c>
      <c r="DD77" s="218" t="s">
        <v>5767</v>
      </c>
      <c r="DE77" s="220">
        <v>45655</v>
      </c>
      <c r="DF77" s="221" t="s">
        <v>9818</v>
      </c>
      <c r="DG77" s="213">
        <v>2484000</v>
      </c>
      <c r="DH77" s="224" t="s">
        <v>9784</v>
      </c>
      <c r="DI77" s="224" t="s">
        <v>723</v>
      </c>
      <c r="DJ77" s="224">
        <v>2</v>
      </c>
      <c r="DK77" s="224" t="s">
        <v>5764</v>
      </c>
      <c r="DL77" s="224" t="s">
        <v>6100</v>
      </c>
      <c r="DM77" s="214">
        <v>45655</v>
      </c>
      <c r="DN77" s="222" t="s">
        <v>5860</v>
      </c>
      <c r="DO77" s="218">
        <v>0</v>
      </c>
      <c r="DP77" s="222" t="s">
        <v>5844</v>
      </c>
      <c r="DQ77" s="222" t="s">
        <v>723</v>
      </c>
      <c r="DR77" s="222">
        <v>2</v>
      </c>
      <c r="DS77" s="222" t="s">
        <v>5768</v>
      </c>
      <c r="DT77" s="222" t="s">
        <v>5767</v>
      </c>
      <c r="DU77" s="223">
        <v>45626</v>
      </c>
      <c r="DV77" s="221" t="s">
        <v>9819</v>
      </c>
      <c r="DW77" s="213">
        <v>127000</v>
      </c>
      <c r="DX77" s="224" t="s">
        <v>9799</v>
      </c>
      <c r="DY77" s="224" t="s">
        <v>723</v>
      </c>
      <c r="DZ77" s="224">
        <v>2</v>
      </c>
      <c r="EA77" s="224" t="s">
        <v>9549</v>
      </c>
      <c r="EB77" s="224" t="s">
        <v>5767</v>
      </c>
      <c r="EC77" s="214">
        <v>45655</v>
      </c>
      <c r="ED77" s="222" t="s">
        <v>5861</v>
      </c>
      <c r="EE77" s="218">
        <v>0</v>
      </c>
      <c r="EF77" s="222" t="s">
        <v>5844</v>
      </c>
      <c r="EG77" s="222" t="s">
        <v>723</v>
      </c>
      <c r="EH77" s="222">
        <v>2</v>
      </c>
      <c r="EI77" s="222" t="s">
        <v>5770</v>
      </c>
      <c r="EJ77" s="222" t="s">
        <v>5767</v>
      </c>
      <c r="EK77" s="223">
        <v>45626</v>
      </c>
      <c r="EL77" s="221" t="s">
        <v>5862</v>
      </c>
      <c r="EM77" s="213">
        <v>0</v>
      </c>
      <c r="EN77" s="224" t="s">
        <v>5844</v>
      </c>
      <c r="EO77" s="224" t="s">
        <v>723</v>
      </c>
      <c r="EP77" s="224">
        <v>2</v>
      </c>
      <c r="EQ77" s="224" t="s">
        <v>5770</v>
      </c>
      <c r="ER77" s="224" t="s">
        <v>5767</v>
      </c>
      <c r="ES77" s="214">
        <v>45626</v>
      </c>
      <c r="ET77" s="222" t="s">
        <v>9815</v>
      </c>
      <c r="EU77" s="222">
        <v>0</v>
      </c>
      <c r="EV77" s="222" t="s">
        <v>9794</v>
      </c>
      <c r="EW77" s="222" t="s">
        <v>723</v>
      </c>
      <c r="EX77" s="222">
        <v>2</v>
      </c>
      <c r="EY77" s="222" t="s">
        <v>9814</v>
      </c>
      <c r="EZ77" s="222" t="s">
        <v>3328</v>
      </c>
      <c r="FA77" s="223">
        <v>45655</v>
      </c>
      <c r="FB77" s="221" t="s">
        <v>5863</v>
      </c>
      <c r="FC77" s="224">
        <v>2</v>
      </c>
      <c r="FD77" s="224" t="s">
        <v>5773</v>
      </c>
      <c r="FE77" s="224" t="s">
        <v>404</v>
      </c>
      <c r="FF77" s="224">
        <v>1</v>
      </c>
      <c r="FG77" s="224" t="s">
        <v>5775</v>
      </c>
      <c r="FH77" s="224" t="s">
        <v>5774</v>
      </c>
      <c r="FI77" s="214">
        <v>45626</v>
      </c>
      <c r="FJ77" s="221" t="s">
        <v>5864</v>
      </c>
      <c r="FK77" s="222" t="s">
        <v>17</v>
      </c>
      <c r="FL77" s="222" t="s">
        <v>17</v>
      </c>
      <c r="FM77" s="222" t="s">
        <v>17</v>
      </c>
      <c r="FN77" s="222" t="s">
        <v>17</v>
      </c>
      <c r="FO77" s="222" t="s">
        <v>3114</v>
      </c>
      <c r="FP77" s="218" t="s">
        <v>17</v>
      </c>
      <c r="FQ77" s="219">
        <v>45626</v>
      </c>
      <c r="FR77" s="221" t="s">
        <v>5865</v>
      </c>
      <c r="FS77" s="224" t="s">
        <v>17</v>
      </c>
      <c r="FT77" s="224" t="s">
        <v>17</v>
      </c>
      <c r="FU77" s="224" t="s">
        <v>17</v>
      </c>
      <c r="FV77" s="224" t="s">
        <v>17</v>
      </c>
      <c r="FW77" s="224" t="s">
        <v>3114</v>
      </c>
      <c r="FX77" s="224" t="s">
        <v>17</v>
      </c>
      <c r="FY77" s="214">
        <v>45626</v>
      </c>
      <c r="FZ77" s="222" t="s">
        <v>4512</v>
      </c>
      <c r="GA77" s="222">
        <v>0</v>
      </c>
      <c r="GB77" s="222" t="s">
        <v>1799</v>
      </c>
      <c r="GC77" s="222" t="s">
        <v>33</v>
      </c>
      <c r="GD77" s="222">
        <v>2</v>
      </c>
      <c r="GE77" s="222" t="s">
        <v>17</v>
      </c>
      <c r="GF77" s="222" t="s">
        <v>17</v>
      </c>
      <c r="GG77" s="223">
        <v>45609</v>
      </c>
      <c r="GH77" s="221" t="s">
        <v>4518</v>
      </c>
      <c r="GI77" s="224">
        <v>0</v>
      </c>
      <c r="GJ77" s="224" t="s">
        <v>1799</v>
      </c>
      <c r="GK77" s="224" t="s">
        <v>33</v>
      </c>
      <c r="GL77" s="224">
        <v>2</v>
      </c>
      <c r="GM77" s="224" t="s">
        <v>17</v>
      </c>
      <c r="GN77" s="224" t="s">
        <v>17</v>
      </c>
      <c r="GO77" s="214">
        <v>45609</v>
      </c>
      <c r="GP77" s="222" t="s">
        <v>4513</v>
      </c>
      <c r="GQ77" s="222">
        <v>0</v>
      </c>
      <c r="GR77" s="222" t="s">
        <v>1799</v>
      </c>
      <c r="GS77" s="222" t="s">
        <v>33</v>
      </c>
      <c r="GT77" s="222">
        <v>2</v>
      </c>
      <c r="GU77" s="222" t="s">
        <v>17</v>
      </c>
      <c r="GV77" s="222" t="s">
        <v>17</v>
      </c>
      <c r="GW77" s="223">
        <v>45609</v>
      </c>
      <c r="GX77" s="221" t="s">
        <v>4519</v>
      </c>
      <c r="GY77" s="224">
        <v>0</v>
      </c>
      <c r="GZ77" s="224" t="s">
        <v>1799</v>
      </c>
      <c r="HA77" s="224" t="s">
        <v>33</v>
      </c>
      <c r="HB77" s="224">
        <v>2</v>
      </c>
      <c r="HC77" s="224" t="s">
        <v>17</v>
      </c>
      <c r="HD77" s="224" t="s">
        <v>17</v>
      </c>
      <c r="HE77" s="214">
        <v>45609</v>
      </c>
      <c r="HF77" s="222" t="s">
        <v>4511</v>
      </c>
      <c r="HG77" s="222">
        <v>0</v>
      </c>
      <c r="HH77" s="222" t="s">
        <v>1799</v>
      </c>
      <c r="HI77" s="222" t="s">
        <v>33</v>
      </c>
      <c r="HJ77" s="222">
        <v>2</v>
      </c>
      <c r="HK77" s="222" t="s">
        <v>17</v>
      </c>
      <c r="HL77" s="222" t="s">
        <v>17</v>
      </c>
      <c r="HM77" s="223">
        <v>45609</v>
      </c>
      <c r="HN77" s="221" t="s">
        <v>4517</v>
      </c>
      <c r="HO77" s="224">
        <v>0</v>
      </c>
      <c r="HP77" s="224" t="s">
        <v>1799</v>
      </c>
      <c r="HQ77" s="224" t="s">
        <v>33</v>
      </c>
      <c r="HR77" s="224">
        <v>2</v>
      </c>
      <c r="HS77" s="224" t="s">
        <v>17</v>
      </c>
      <c r="HT77" s="224" t="s">
        <v>17</v>
      </c>
      <c r="HU77" s="214">
        <v>45609</v>
      </c>
      <c r="HV77" s="222" t="s">
        <v>4514</v>
      </c>
      <c r="HW77" s="222">
        <v>0</v>
      </c>
      <c r="HX77" s="222" t="s">
        <v>1799</v>
      </c>
      <c r="HY77" s="222" t="s">
        <v>33</v>
      </c>
      <c r="HZ77" s="222">
        <v>2</v>
      </c>
      <c r="IA77" s="222" t="s">
        <v>17</v>
      </c>
      <c r="IB77" s="222" t="s">
        <v>17</v>
      </c>
      <c r="IC77" s="223">
        <v>45609</v>
      </c>
      <c r="ID77" s="221" t="s">
        <v>4516</v>
      </c>
      <c r="IE77" s="224">
        <v>0</v>
      </c>
      <c r="IF77" s="224" t="s">
        <v>1799</v>
      </c>
      <c r="IG77" s="224" t="s">
        <v>33</v>
      </c>
      <c r="IH77" s="224">
        <v>2</v>
      </c>
      <c r="II77" s="224" t="s">
        <v>17</v>
      </c>
      <c r="IJ77" s="224" t="s">
        <v>17</v>
      </c>
      <c r="IK77" s="214">
        <v>45609</v>
      </c>
      <c r="IL77" s="222" t="s">
        <v>4515</v>
      </c>
      <c r="IM77" s="222">
        <v>1</v>
      </c>
      <c r="IN77" s="222" t="s">
        <v>1799</v>
      </c>
      <c r="IO77" s="222" t="s">
        <v>33</v>
      </c>
      <c r="IP77" s="222">
        <v>2</v>
      </c>
      <c r="IQ77" s="222" t="s">
        <v>17</v>
      </c>
      <c r="IR77" s="222" t="s">
        <v>17</v>
      </c>
      <c r="IS77" s="223">
        <v>45609</v>
      </c>
    </row>
    <row r="78" spans="1:253" s="11" customFormat="1" ht="13.25" customHeight="1" x14ac:dyDescent="0.25">
      <c r="A78" s="11" t="s">
        <v>1714</v>
      </c>
      <c r="B78" s="11" t="s">
        <v>10744</v>
      </c>
      <c r="C78" s="11" t="s">
        <v>1715</v>
      </c>
      <c r="D78" s="11" t="s">
        <v>1716</v>
      </c>
      <c r="E78" s="11" t="s">
        <v>10281</v>
      </c>
      <c r="F78" s="11" t="s">
        <v>9227</v>
      </c>
      <c r="G78" s="212">
        <v>32266000</v>
      </c>
      <c r="H78" s="213" t="s">
        <v>9224</v>
      </c>
      <c r="I78" s="213" t="s">
        <v>723</v>
      </c>
      <c r="J78" s="213">
        <v>2</v>
      </c>
      <c r="K78" s="213" t="s">
        <v>9226</v>
      </c>
      <c r="L78" s="213" t="s">
        <v>9225</v>
      </c>
      <c r="M78" s="214">
        <v>45652</v>
      </c>
      <c r="N78" s="221" t="s">
        <v>9231</v>
      </c>
      <c r="O78" s="216">
        <v>149752</v>
      </c>
      <c r="P78" s="216" t="s">
        <v>9228</v>
      </c>
      <c r="Q78" s="216" t="s">
        <v>723</v>
      </c>
      <c r="R78" s="216">
        <v>2</v>
      </c>
      <c r="S78" s="216" t="s">
        <v>9230</v>
      </c>
      <c r="T78" s="216" t="s">
        <v>9229</v>
      </c>
      <c r="U78" s="217">
        <v>45652</v>
      </c>
      <c r="V78" s="221" t="s">
        <v>9234</v>
      </c>
      <c r="W78" s="213">
        <v>10270000</v>
      </c>
      <c r="X78" s="213" t="s">
        <v>9025</v>
      </c>
      <c r="Y78" s="213" t="s">
        <v>723</v>
      </c>
      <c r="Z78" s="213">
        <v>2</v>
      </c>
      <c r="AA78" s="213" t="s">
        <v>9233</v>
      </c>
      <c r="AB78" s="213" t="s">
        <v>9232</v>
      </c>
      <c r="AC78" s="214">
        <v>45652</v>
      </c>
      <c r="AD78" s="221" t="s">
        <v>9236</v>
      </c>
      <c r="AE78" s="218">
        <v>6360000</v>
      </c>
      <c r="AF78" s="218" t="s">
        <v>9025</v>
      </c>
      <c r="AG78" s="218" t="s">
        <v>723</v>
      </c>
      <c r="AH78" s="218">
        <v>2</v>
      </c>
      <c r="AI78" s="218" t="s">
        <v>9235</v>
      </c>
      <c r="AJ78" s="218" t="s">
        <v>9232</v>
      </c>
      <c r="AK78" s="219">
        <v>45652</v>
      </c>
      <c r="AL78" s="221" t="s">
        <v>9240</v>
      </c>
      <c r="AM78" s="213">
        <v>8000</v>
      </c>
      <c r="AN78" s="213" t="s">
        <v>9237</v>
      </c>
      <c r="AO78" s="213" t="s">
        <v>723</v>
      </c>
      <c r="AP78" s="213">
        <v>2</v>
      </c>
      <c r="AQ78" s="213" t="s">
        <v>9239</v>
      </c>
      <c r="AR78" s="213" t="s">
        <v>9238</v>
      </c>
      <c r="AS78" s="214">
        <v>45652</v>
      </c>
      <c r="AT78" s="222" t="s">
        <v>1731</v>
      </c>
      <c r="AU78" s="218" t="s">
        <v>17</v>
      </c>
      <c r="AV78" s="218" t="s">
        <v>17</v>
      </c>
      <c r="AW78" s="218" t="s">
        <v>22</v>
      </c>
      <c r="AX78" s="218">
        <v>3</v>
      </c>
      <c r="AY78" s="218" t="s">
        <v>1728</v>
      </c>
      <c r="AZ78" s="218" t="s">
        <v>17</v>
      </c>
      <c r="BA78" s="219">
        <v>45443</v>
      </c>
      <c r="BB78" s="221" t="s">
        <v>9244</v>
      </c>
      <c r="BC78" s="213">
        <v>196451</v>
      </c>
      <c r="BD78" s="213" t="s">
        <v>9241</v>
      </c>
      <c r="BE78" s="213" t="s">
        <v>723</v>
      </c>
      <c r="BF78" s="213">
        <v>2</v>
      </c>
      <c r="BG78" s="213" t="s">
        <v>9243</v>
      </c>
      <c r="BH78" s="213" t="s">
        <v>9242</v>
      </c>
      <c r="BI78" s="214">
        <v>45652</v>
      </c>
      <c r="BJ78" s="222" t="s">
        <v>1718</v>
      </c>
      <c r="BK78" s="222" t="s">
        <v>17</v>
      </c>
      <c r="BL78" s="222" t="s">
        <v>17</v>
      </c>
      <c r="BM78" s="222" t="s">
        <v>723</v>
      </c>
      <c r="BN78" s="222">
        <v>2</v>
      </c>
      <c r="BO78" s="222" t="s">
        <v>1717</v>
      </c>
      <c r="BP78" s="218" t="s">
        <v>17</v>
      </c>
      <c r="BQ78" s="223">
        <v>45443</v>
      </c>
      <c r="BR78" s="221" t="s">
        <v>1732</v>
      </c>
      <c r="BS78" s="224" t="s">
        <v>17</v>
      </c>
      <c r="BT78" s="224" t="s">
        <v>17</v>
      </c>
      <c r="BU78" s="224" t="s">
        <v>22</v>
      </c>
      <c r="BV78" s="224">
        <v>3</v>
      </c>
      <c r="BW78" s="224" t="s">
        <v>1728</v>
      </c>
      <c r="BX78" s="224" t="s">
        <v>17</v>
      </c>
      <c r="BY78" s="214">
        <v>45443</v>
      </c>
      <c r="BZ78" s="222" t="s">
        <v>1734</v>
      </c>
      <c r="CA78" s="222" t="s">
        <v>17</v>
      </c>
      <c r="CB78" s="222" t="s">
        <v>17</v>
      </c>
      <c r="CC78" s="222" t="s">
        <v>22</v>
      </c>
      <c r="CD78" s="222">
        <v>3</v>
      </c>
      <c r="CE78" s="222" t="s">
        <v>1728</v>
      </c>
      <c r="CF78" s="222" t="s">
        <v>17</v>
      </c>
      <c r="CG78" s="223">
        <v>45443</v>
      </c>
      <c r="CH78" s="221" t="s">
        <v>11476</v>
      </c>
      <c r="CI78" s="222" t="e">
        <v>#N/A</v>
      </c>
      <c r="CJ78" s="222" t="e">
        <v>#N/A</v>
      </c>
      <c r="CK78" s="222" t="e">
        <v>#N/A</v>
      </c>
      <c r="CL78" s="222" t="e">
        <v>#N/A</v>
      </c>
      <c r="CM78" s="222" t="e">
        <v>#N/A</v>
      </c>
      <c r="CN78" s="222" t="e">
        <v>#N/A</v>
      </c>
      <c r="CO78" s="225" t="e">
        <v>#N/A</v>
      </c>
      <c r="CP78" s="222" t="s">
        <v>1735</v>
      </c>
      <c r="CQ78" s="224" t="s">
        <v>17</v>
      </c>
      <c r="CR78" s="224" t="s">
        <v>17</v>
      </c>
      <c r="CS78" s="224" t="s">
        <v>22</v>
      </c>
      <c r="CT78" s="224">
        <v>3</v>
      </c>
      <c r="CU78" s="224" t="s">
        <v>1728</v>
      </c>
      <c r="CV78" s="224" t="s">
        <v>17</v>
      </c>
      <c r="CW78" s="214">
        <v>45443</v>
      </c>
      <c r="CX78" s="222" t="s">
        <v>9250</v>
      </c>
      <c r="CY78" s="218">
        <v>1324000</v>
      </c>
      <c r="CZ78" s="218" t="s">
        <v>9025</v>
      </c>
      <c r="DA78" s="218" t="s">
        <v>723</v>
      </c>
      <c r="DB78" s="218">
        <v>2</v>
      </c>
      <c r="DC78" s="218" t="s">
        <v>9251</v>
      </c>
      <c r="DD78" s="218" t="s">
        <v>9232</v>
      </c>
      <c r="DE78" s="220">
        <v>45652</v>
      </c>
      <c r="DF78" s="221" t="s">
        <v>9252</v>
      </c>
      <c r="DG78" s="213">
        <v>3910000</v>
      </c>
      <c r="DH78" s="224" t="s">
        <v>9025</v>
      </c>
      <c r="DI78" s="224" t="s">
        <v>404</v>
      </c>
      <c r="DJ78" s="224">
        <v>1</v>
      </c>
      <c r="DK78" s="224" t="s">
        <v>9251</v>
      </c>
      <c r="DL78" s="224" t="s">
        <v>9232</v>
      </c>
      <c r="DM78" s="214">
        <v>45652</v>
      </c>
      <c r="DN78" s="222" t="s">
        <v>9253</v>
      </c>
      <c r="DO78" s="218">
        <v>5036000</v>
      </c>
      <c r="DP78" s="222" t="s">
        <v>9025</v>
      </c>
      <c r="DQ78" s="222" t="s">
        <v>404</v>
      </c>
      <c r="DR78" s="222">
        <v>1</v>
      </c>
      <c r="DS78" s="222" t="s">
        <v>9251</v>
      </c>
      <c r="DT78" s="222" t="s">
        <v>9232</v>
      </c>
      <c r="DU78" s="223">
        <v>45652</v>
      </c>
      <c r="DV78" s="221" t="s">
        <v>9254</v>
      </c>
      <c r="DW78" s="213">
        <v>1324000</v>
      </c>
      <c r="DX78" s="224" t="s">
        <v>9025</v>
      </c>
      <c r="DY78" s="224" t="s">
        <v>723</v>
      </c>
      <c r="DZ78" s="224">
        <v>2</v>
      </c>
      <c r="EA78" s="224" t="s">
        <v>9251</v>
      </c>
      <c r="EB78" s="224" t="s">
        <v>9232</v>
      </c>
      <c r="EC78" s="214">
        <v>45652</v>
      </c>
      <c r="ED78" s="222" t="s">
        <v>9255</v>
      </c>
      <c r="EE78" s="218">
        <v>0</v>
      </c>
      <c r="EF78" s="222" t="s">
        <v>9025</v>
      </c>
      <c r="EG78" s="222" t="s">
        <v>22</v>
      </c>
      <c r="EH78" s="222">
        <v>3</v>
      </c>
      <c r="EI78" s="222" t="s">
        <v>9251</v>
      </c>
      <c r="EJ78" s="222" t="s">
        <v>9232</v>
      </c>
      <c r="EK78" s="223">
        <v>45652</v>
      </c>
      <c r="EL78" s="221" t="s">
        <v>9256</v>
      </c>
      <c r="EM78" s="213">
        <v>0</v>
      </c>
      <c r="EN78" s="224" t="s">
        <v>9025</v>
      </c>
      <c r="EO78" s="224" t="s">
        <v>22</v>
      </c>
      <c r="EP78" s="224">
        <v>3</v>
      </c>
      <c r="EQ78" s="224" t="s">
        <v>9251</v>
      </c>
      <c r="ER78" s="224" t="s">
        <v>9232</v>
      </c>
      <c r="ES78" s="214">
        <v>45652</v>
      </c>
      <c r="ET78" s="222" t="s">
        <v>9248</v>
      </c>
      <c r="EU78" s="222">
        <v>19</v>
      </c>
      <c r="EV78" s="222" t="s">
        <v>9245</v>
      </c>
      <c r="EW78" s="222" t="s">
        <v>723</v>
      </c>
      <c r="EX78" s="222">
        <v>2</v>
      </c>
      <c r="EY78" s="222" t="s">
        <v>9247</v>
      </c>
      <c r="EZ78" s="222" t="s">
        <v>9246</v>
      </c>
      <c r="FA78" s="223">
        <v>45652</v>
      </c>
      <c r="FB78" s="221" t="s">
        <v>1727</v>
      </c>
      <c r="FC78" s="224">
        <v>1</v>
      </c>
      <c r="FD78" s="224" t="s">
        <v>1724</v>
      </c>
      <c r="FE78" s="224" t="s">
        <v>33</v>
      </c>
      <c r="FF78" s="224">
        <v>2</v>
      </c>
      <c r="FG78" s="224" t="s">
        <v>1726</v>
      </c>
      <c r="FH78" s="224" t="s">
        <v>1725</v>
      </c>
      <c r="FI78" s="214">
        <v>45443</v>
      </c>
      <c r="FJ78" s="221" t="s">
        <v>1729</v>
      </c>
      <c r="FK78" s="222" t="s">
        <v>17</v>
      </c>
      <c r="FL78" s="222" t="s">
        <v>17</v>
      </c>
      <c r="FM78" s="222" t="s">
        <v>22</v>
      </c>
      <c r="FN78" s="222">
        <v>3</v>
      </c>
      <c r="FO78" s="222" t="s">
        <v>1728</v>
      </c>
      <c r="FP78" s="218" t="s">
        <v>17</v>
      </c>
      <c r="FQ78" s="219">
        <v>45443</v>
      </c>
      <c r="FR78" s="221" t="s">
        <v>1730</v>
      </c>
      <c r="FS78" s="224" t="s">
        <v>17</v>
      </c>
      <c r="FT78" s="224" t="s">
        <v>17</v>
      </c>
      <c r="FU78" s="224" t="s">
        <v>22</v>
      </c>
      <c r="FV78" s="224">
        <v>3</v>
      </c>
      <c r="FW78" s="224" t="s">
        <v>1728</v>
      </c>
      <c r="FX78" s="224" t="s">
        <v>17</v>
      </c>
      <c r="FY78" s="214">
        <v>45443</v>
      </c>
      <c r="FZ78" s="222" t="s">
        <v>5047</v>
      </c>
      <c r="GA78" s="222">
        <v>1</v>
      </c>
      <c r="GB78" s="222" t="s">
        <v>1799</v>
      </c>
      <c r="GC78" s="222" t="s">
        <v>33</v>
      </c>
      <c r="GD78" s="222">
        <v>2</v>
      </c>
      <c r="GE78" s="222" t="s">
        <v>17</v>
      </c>
      <c r="GF78" s="222" t="s">
        <v>17</v>
      </c>
      <c r="GG78" s="223">
        <v>45614</v>
      </c>
      <c r="GH78" s="221" t="s">
        <v>5053</v>
      </c>
      <c r="GI78" s="224">
        <v>0</v>
      </c>
      <c r="GJ78" s="224" t="s">
        <v>1799</v>
      </c>
      <c r="GK78" s="224" t="s">
        <v>33</v>
      </c>
      <c r="GL78" s="224">
        <v>2</v>
      </c>
      <c r="GM78" s="224" t="s">
        <v>17</v>
      </c>
      <c r="GN78" s="224" t="s">
        <v>17</v>
      </c>
      <c r="GO78" s="214">
        <v>45614</v>
      </c>
      <c r="GP78" s="222" t="s">
        <v>5048</v>
      </c>
      <c r="GQ78" s="222">
        <v>0</v>
      </c>
      <c r="GR78" s="222" t="s">
        <v>1799</v>
      </c>
      <c r="GS78" s="222" t="s">
        <v>33</v>
      </c>
      <c r="GT78" s="222">
        <v>2</v>
      </c>
      <c r="GU78" s="222" t="s">
        <v>17</v>
      </c>
      <c r="GV78" s="222" t="s">
        <v>17</v>
      </c>
      <c r="GW78" s="223">
        <v>45614</v>
      </c>
      <c r="GX78" s="221" t="s">
        <v>5054</v>
      </c>
      <c r="GY78" s="224">
        <v>0</v>
      </c>
      <c r="GZ78" s="224" t="s">
        <v>1799</v>
      </c>
      <c r="HA78" s="224" t="s">
        <v>33</v>
      </c>
      <c r="HB78" s="224">
        <v>2</v>
      </c>
      <c r="HC78" s="224" t="s">
        <v>17</v>
      </c>
      <c r="HD78" s="224" t="s">
        <v>17</v>
      </c>
      <c r="HE78" s="214">
        <v>45614</v>
      </c>
      <c r="HF78" s="222" t="s">
        <v>5046</v>
      </c>
      <c r="HG78" s="222">
        <v>0</v>
      </c>
      <c r="HH78" s="222" t="s">
        <v>1799</v>
      </c>
      <c r="HI78" s="222" t="s">
        <v>33</v>
      </c>
      <c r="HJ78" s="222">
        <v>2</v>
      </c>
      <c r="HK78" s="222" t="s">
        <v>17</v>
      </c>
      <c r="HL78" s="222" t="s">
        <v>17</v>
      </c>
      <c r="HM78" s="223">
        <v>45614</v>
      </c>
      <c r="HN78" s="221" t="s">
        <v>5052</v>
      </c>
      <c r="HO78" s="224">
        <v>0</v>
      </c>
      <c r="HP78" s="224" t="s">
        <v>1799</v>
      </c>
      <c r="HQ78" s="224" t="s">
        <v>33</v>
      </c>
      <c r="HR78" s="224">
        <v>2</v>
      </c>
      <c r="HS78" s="224" t="s">
        <v>17</v>
      </c>
      <c r="HT78" s="224" t="s">
        <v>17</v>
      </c>
      <c r="HU78" s="214">
        <v>45614</v>
      </c>
      <c r="HV78" s="222" t="s">
        <v>5049</v>
      </c>
      <c r="HW78" s="222">
        <v>0</v>
      </c>
      <c r="HX78" s="222" t="s">
        <v>1799</v>
      </c>
      <c r="HY78" s="222" t="s">
        <v>33</v>
      </c>
      <c r="HZ78" s="222">
        <v>2</v>
      </c>
      <c r="IA78" s="222" t="s">
        <v>17</v>
      </c>
      <c r="IB78" s="222" t="s">
        <v>17</v>
      </c>
      <c r="IC78" s="223">
        <v>45614</v>
      </c>
      <c r="ID78" s="221" t="s">
        <v>5051</v>
      </c>
      <c r="IE78" s="224">
        <v>0</v>
      </c>
      <c r="IF78" s="224" t="s">
        <v>1799</v>
      </c>
      <c r="IG78" s="224" t="s">
        <v>33</v>
      </c>
      <c r="IH78" s="224">
        <v>2</v>
      </c>
      <c r="II78" s="224" t="s">
        <v>17</v>
      </c>
      <c r="IJ78" s="224" t="s">
        <v>17</v>
      </c>
      <c r="IK78" s="214">
        <v>45614</v>
      </c>
      <c r="IL78" s="222" t="s">
        <v>5050</v>
      </c>
      <c r="IM78" s="222">
        <v>2</v>
      </c>
      <c r="IN78" s="222" t="s">
        <v>1799</v>
      </c>
      <c r="IO78" s="222" t="s">
        <v>33</v>
      </c>
      <c r="IP78" s="222">
        <v>2</v>
      </c>
      <c r="IQ78" s="222" t="s">
        <v>17</v>
      </c>
      <c r="IR78" s="222" t="s">
        <v>17</v>
      </c>
      <c r="IS78" s="223">
        <v>45614</v>
      </c>
    </row>
    <row r="79" spans="1:253" s="11" customFormat="1" ht="13.25" customHeight="1" x14ac:dyDescent="0.25">
      <c r="A79" s="11" t="s">
        <v>957</v>
      </c>
      <c r="B79" s="11" t="s">
        <v>11000</v>
      </c>
      <c r="C79" s="11" t="s">
        <v>958</v>
      </c>
      <c r="D79" s="11" t="s">
        <v>959</v>
      </c>
      <c r="E79" s="11" t="s">
        <v>10284</v>
      </c>
      <c r="F79" s="11" t="s">
        <v>2948</v>
      </c>
      <c r="G79" s="212">
        <v>128456000</v>
      </c>
      <c r="H79" s="213" t="s">
        <v>2740</v>
      </c>
      <c r="I79" s="213" t="s">
        <v>723</v>
      </c>
      <c r="J79" s="213">
        <v>2</v>
      </c>
      <c r="K79" s="213" t="s">
        <v>2947</v>
      </c>
      <c r="L79" s="213" t="s">
        <v>2946</v>
      </c>
      <c r="M79" s="214">
        <v>45562</v>
      </c>
      <c r="N79" s="221" t="s">
        <v>2952</v>
      </c>
      <c r="O79" s="216">
        <v>1943950</v>
      </c>
      <c r="P79" s="216" t="s">
        <v>2949</v>
      </c>
      <c r="Q79" s="216" t="s">
        <v>723</v>
      </c>
      <c r="R79" s="216">
        <v>2</v>
      </c>
      <c r="S79" s="216" t="s">
        <v>2951</v>
      </c>
      <c r="T79" s="216" t="s">
        <v>2950</v>
      </c>
      <c r="U79" s="217">
        <v>45562</v>
      </c>
      <c r="V79" s="221" t="s">
        <v>2954</v>
      </c>
      <c r="W79" s="213">
        <v>128456000</v>
      </c>
      <c r="X79" s="213" t="s">
        <v>2740</v>
      </c>
      <c r="Y79" s="213" t="s">
        <v>22</v>
      </c>
      <c r="Z79" s="213">
        <v>3</v>
      </c>
      <c r="AA79" s="213" t="s">
        <v>2953</v>
      </c>
      <c r="AB79" s="213" t="s">
        <v>2946</v>
      </c>
      <c r="AC79" s="214">
        <v>45562</v>
      </c>
      <c r="AD79" s="221" t="s">
        <v>2958</v>
      </c>
      <c r="AE79" s="218">
        <v>614000</v>
      </c>
      <c r="AF79" s="218" t="s">
        <v>2955</v>
      </c>
      <c r="AG79" s="218" t="s">
        <v>22</v>
      </c>
      <c r="AH79" s="218">
        <v>3</v>
      </c>
      <c r="AI79" s="218" t="s">
        <v>2957</v>
      </c>
      <c r="AJ79" s="218" t="s">
        <v>2956</v>
      </c>
      <c r="AK79" s="219">
        <v>45562</v>
      </c>
      <c r="AL79" s="221" t="s">
        <v>2962</v>
      </c>
      <c r="AM79" s="213">
        <v>531000</v>
      </c>
      <c r="AN79" s="213" t="s">
        <v>2959</v>
      </c>
      <c r="AO79" s="213" t="s">
        <v>22</v>
      </c>
      <c r="AP79" s="213">
        <v>3</v>
      </c>
      <c r="AQ79" s="213" t="s">
        <v>2961</v>
      </c>
      <c r="AR79" s="213" t="s">
        <v>2960</v>
      </c>
      <c r="AS79" s="214">
        <v>45562</v>
      </c>
      <c r="AT79" s="222" t="s">
        <v>2964</v>
      </c>
      <c r="AU79" s="218" t="s">
        <v>17</v>
      </c>
      <c r="AV79" s="218" t="s">
        <v>680</v>
      </c>
      <c r="AW79" s="218" t="s">
        <v>17</v>
      </c>
      <c r="AX79" s="218" t="s">
        <v>17</v>
      </c>
      <c r="AY79" s="218" t="s">
        <v>2963</v>
      </c>
      <c r="AZ79" s="218" t="s">
        <v>17</v>
      </c>
      <c r="BA79" s="219">
        <v>45562</v>
      </c>
      <c r="BB79" s="221" t="s">
        <v>2988</v>
      </c>
      <c r="BC79" s="213" t="s">
        <v>17</v>
      </c>
      <c r="BD79" s="213" t="s">
        <v>680</v>
      </c>
      <c r="BE79" s="213" t="s">
        <v>17</v>
      </c>
      <c r="BF79" s="213" t="s">
        <v>17</v>
      </c>
      <c r="BG79" s="213" t="s">
        <v>915</v>
      </c>
      <c r="BH79" s="213" t="s">
        <v>17</v>
      </c>
      <c r="BI79" s="214">
        <v>45562</v>
      </c>
      <c r="BJ79" s="222" t="s">
        <v>2968</v>
      </c>
      <c r="BK79" s="222">
        <v>3864</v>
      </c>
      <c r="BL79" s="222" t="s">
        <v>2965</v>
      </c>
      <c r="BM79" s="222" t="s">
        <v>723</v>
      </c>
      <c r="BN79" s="222">
        <v>2</v>
      </c>
      <c r="BO79" s="222" t="s">
        <v>2967</v>
      </c>
      <c r="BP79" s="218" t="s">
        <v>2966</v>
      </c>
      <c r="BQ79" s="223">
        <v>45562</v>
      </c>
      <c r="BR79" s="221" t="s">
        <v>2989</v>
      </c>
      <c r="BS79" s="224" t="s">
        <v>17</v>
      </c>
      <c r="BT79" s="224" t="s">
        <v>680</v>
      </c>
      <c r="BU79" s="224" t="s">
        <v>17</v>
      </c>
      <c r="BV79" s="224" t="s">
        <v>17</v>
      </c>
      <c r="BW79" s="224" t="s">
        <v>915</v>
      </c>
      <c r="BX79" s="224" t="s">
        <v>17</v>
      </c>
      <c r="BY79" s="214">
        <v>45562</v>
      </c>
      <c r="BZ79" s="222" t="s">
        <v>2990</v>
      </c>
      <c r="CA79" s="222" t="s">
        <v>17</v>
      </c>
      <c r="CB79" s="222" t="s">
        <v>680</v>
      </c>
      <c r="CC79" s="222" t="s">
        <v>17</v>
      </c>
      <c r="CD79" s="222" t="s">
        <v>17</v>
      </c>
      <c r="CE79" s="222" t="s">
        <v>915</v>
      </c>
      <c r="CF79" s="222" t="s">
        <v>17</v>
      </c>
      <c r="CG79" s="223">
        <v>45562</v>
      </c>
      <c r="CH79" s="221" t="s">
        <v>11477</v>
      </c>
      <c r="CI79" s="222" t="e">
        <v>#N/A</v>
      </c>
      <c r="CJ79" s="222" t="e">
        <v>#N/A</v>
      </c>
      <c r="CK79" s="222" t="e">
        <v>#N/A</v>
      </c>
      <c r="CL79" s="222" t="e">
        <v>#N/A</v>
      </c>
      <c r="CM79" s="222" t="e">
        <v>#N/A</v>
      </c>
      <c r="CN79" s="222" t="e">
        <v>#N/A</v>
      </c>
      <c r="CO79" s="225" t="e">
        <v>#N/A</v>
      </c>
      <c r="CP79" s="222" t="s">
        <v>2992</v>
      </c>
      <c r="CQ79" s="224" t="s">
        <v>17</v>
      </c>
      <c r="CR79" s="224" t="s">
        <v>680</v>
      </c>
      <c r="CS79" s="224" t="s">
        <v>17</v>
      </c>
      <c r="CT79" s="224" t="s">
        <v>17</v>
      </c>
      <c r="CU79" s="224" t="s">
        <v>915</v>
      </c>
      <c r="CV79" s="224" t="s">
        <v>17</v>
      </c>
      <c r="CW79" s="214">
        <v>45562</v>
      </c>
      <c r="CX79" s="222" t="s">
        <v>2973</v>
      </c>
      <c r="CY79" s="218">
        <v>142000</v>
      </c>
      <c r="CZ79" s="218" t="s">
        <v>2970</v>
      </c>
      <c r="DA79" s="218" t="s">
        <v>22</v>
      </c>
      <c r="DB79" s="218">
        <v>3</v>
      </c>
      <c r="DC79" s="218" t="s">
        <v>2981</v>
      </c>
      <c r="DD79" s="218" t="s">
        <v>2971</v>
      </c>
      <c r="DE79" s="220">
        <v>45562</v>
      </c>
      <c r="DF79" s="221" t="s">
        <v>2977</v>
      </c>
      <c r="DG79" s="213">
        <v>127841000</v>
      </c>
      <c r="DH79" s="224" t="s">
        <v>2974</v>
      </c>
      <c r="DI79" s="224" t="s">
        <v>22</v>
      </c>
      <c r="DJ79" s="224">
        <v>3</v>
      </c>
      <c r="DK79" s="224" t="s">
        <v>2976</v>
      </c>
      <c r="DL79" s="224" t="s">
        <v>2975</v>
      </c>
      <c r="DM79" s="214">
        <v>45562</v>
      </c>
      <c r="DN79" s="222" t="s">
        <v>2980</v>
      </c>
      <c r="DO79" s="218">
        <v>472000</v>
      </c>
      <c r="DP79" s="222" t="s">
        <v>2978</v>
      </c>
      <c r="DQ79" s="222" t="s">
        <v>22</v>
      </c>
      <c r="DR79" s="222">
        <v>3</v>
      </c>
      <c r="DS79" s="222" t="s">
        <v>2979</v>
      </c>
      <c r="DT79" s="222" t="s">
        <v>2956</v>
      </c>
      <c r="DU79" s="223">
        <v>45562</v>
      </c>
      <c r="DV79" s="221" t="s">
        <v>2982</v>
      </c>
      <c r="DW79" s="213">
        <v>142000</v>
      </c>
      <c r="DX79" s="224" t="s">
        <v>2970</v>
      </c>
      <c r="DY79" s="224" t="s">
        <v>22</v>
      </c>
      <c r="DZ79" s="224">
        <v>3</v>
      </c>
      <c r="EA79" s="224" t="s">
        <v>2981</v>
      </c>
      <c r="EB79" s="224" t="s">
        <v>2971</v>
      </c>
      <c r="EC79" s="214">
        <v>45562</v>
      </c>
      <c r="ED79" s="222" t="s">
        <v>2984</v>
      </c>
      <c r="EE79" s="218" t="s">
        <v>17</v>
      </c>
      <c r="EF79" s="222" t="s">
        <v>17</v>
      </c>
      <c r="EG79" s="222" t="s">
        <v>17</v>
      </c>
      <c r="EH79" s="222" t="s">
        <v>17</v>
      </c>
      <c r="EI79" s="222" t="s">
        <v>2983</v>
      </c>
      <c r="EJ79" s="222" t="s">
        <v>17</v>
      </c>
      <c r="EK79" s="223">
        <v>45562</v>
      </c>
      <c r="EL79" s="221" t="s">
        <v>2985</v>
      </c>
      <c r="EM79" s="213" t="s">
        <v>17</v>
      </c>
      <c r="EN79" s="224" t="s">
        <v>17</v>
      </c>
      <c r="EO79" s="224" t="s">
        <v>17</v>
      </c>
      <c r="EP79" s="224" t="s">
        <v>17</v>
      </c>
      <c r="EQ79" s="224" t="s">
        <v>2983</v>
      </c>
      <c r="ER79" s="224" t="s">
        <v>17</v>
      </c>
      <c r="ES79" s="214">
        <v>45562</v>
      </c>
      <c r="ET79" s="222" t="s">
        <v>2969</v>
      </c>
      <c r="EU79" s="222">
        <v>3864</v>
      </c>
      <c r="EV79" s="222" t="s">
        <v>2965</v>
      </c>
      <c r="EW79" s="222" t="s">
        <v>723</v>
      </c>
      <c r="EX79" s="222">
        <v>2</v>
      </c>
      <c r="EY79" s="222" t="s">
        <v>2967</v>
      </c>
      <c r="EZ79" s="222" t="s">
        <v>2966</v>
      </c>
      <c r="FA79" s="223">
        <v>45562</v>
      </c>
      <c r="FB79" s="221" t="s">
        <v>2987</v>
      </c>
      <c r="FC79" s="224">
        <v>5</v>
      </c>
      <c r="FD79" s="224" t="s">
        <v>2974</v>
      </c>
      <c r="FE79" s="224" t="s">
        <v>22</v>
      </c>
      <c r="FF79" s="224">
        <v>3</v>
      </c>
      <c r="FG79" s="224" t="s">
        <v>818</v>
      </c>
      <c r="FH79" s="224" t="s">
        <v>2986</v>
      </c>
      <c r="FI79" s="214">
        <v>45562</v>
      </c>
      <c r="FJ79" s="221" t="s">
        <v>960</v>
      </c>
      <c r="FK79" s="222" t="s">
        <v>17</v>
      </c>
      <c r="FL79" s="222" t="s">
        <v>17</v>
      </c>
      <c r="FM79" s="222" t="s">
        <v>17</v>
      </c>
      <c r="FN79" s="222" t="s">
        <v>17</v>
      </c>
      <c r="FO79" s="222" t="s">
        <v>908</v>
      </c>
      <c r="FP79" s="218" t="s">
        <v>17</v>
      </c>
      <c r="FQ79" s="219">
        <v>45013</v>
      </c>
      <c r="FR79" s="221" t="s">
        <v>961</v>
      </c>
      <c r="FS79" s="224" t="s">
        <v>17</v>
      </c>
      <c r="FT79" s="224" t="s">
        <v>17</v>
      </c>
      <c r="FU79" s="224" t="s">
        <v>17</v>
      </c>
      <c r="FV79" s="224" t="s">
        <v>17</v>
      </c>
      <c r="FW79" s="224" t="s">
        <v>910</v>
      </c>
      <c r="FX79" s="224" t="s">
        <v>17</v>
      </c>
      <c r="FY79" s="214">
        <v>45013</v>
      </c>
      <c r="FZ79" s="222" t="s">
        <v>5380</v>
      </c>
      <c r="GA79" s="222">
        <v>0</v>
      </c>
      <c r="GB79" s="222" t="s">
        <v>1799</v>
      </c>
      <c r="GC79" s="222" t="s">
        <v>33</v>
      </c>
      <c r="GD79" s="222">
        <v>2</v>
      </c>
      <c r="GE79" s="222" t="s">
        <v>17</v>
      </c>
      <c r="GF79" s="222" t="s">
        <v>17</v>
      </c>
      <c r="GG79" s="223">
        <v>45616</v>
      </c>
      <c r="GH79" s="221" t="s">
        <v>5386</v>
      </c>
      <c r="GI79" s="224">
        <v>2</v>
      </c>
      <c r="GJ79" s="224" t="s">
        <v>1799</v>
      </c>
      <c r="GK79" s="224" t="s">
        <v>33</v>
      </c>
      <c r="GL79" s="224">
        <v>2</v>
      </c>
      <c r="GM79" s="224" t="s">
        <v>17</v>
      </c>
      <c r="GN79" s="224" t="s">
        <v>17</v>
      </c>
      <c r="GO79" s="214">
        <v>45616</v>
      </c>
      <c r="GP79" s="222" t="s">
        <v>5381</v>
      </c>
      <c r="GQ79" s="222">
        <v>0</v>
      </c>
      <c r="GR79" s="222" t="s">
        <v>1799</v>
      </c>
      <c r="GS79" s="222" t="s">
        <v>33</v>
      </c>
      <c r="GT79" s="222">
        <v>2</v>
      </c>
      <c r="GU79" s="222" t="s">
        <v>17</v>
      </c>
      <c r="GV79" s="222" t="s">
        <v>17</v>
      </c>
      <c r="GW79" s="223">
        <v>45616</v>
      </c>
      <c r="GX79" s="221" t="s">
        <v>5387</v>
      </c>
      <c r="GY79" s="224">
        <v>0</v>
      </c>
      <c r="GZ79" s="224" t="s">
        <v>1799</v>
      </c>
      <c r="HA79" s="224" t="s">
        <v>33</v>
      </c>
      <c r="HB79" s="224">
        <v>2</v>
      </c>
      <c r="HC79" s="224" t="s">
        <v>17</v>
      </c>
      <c r="HD79" s="224" t="s">
        <v>17</v>
      </c>
      <c r="HE79" s="214">
        <v>45616</v>
      </c>
      <c r="HF79" s="222" t="s">
        <v>5379</v>
      </c>
      <c r="HG79" s="222">
        <v>0</v>
      </c>
      <c r="HH79" s="222" t="s">
        <v>1799</v>
      </c>
      <c r="HI79" s="222" t="s">
        <v>33</v>
      </c>
      <c r="HJ79" s="222">
        <v>2</v>
      </c>
      <c r="HK79" s="222" t="s">
        <v>17</v>
      </c>
      <c r="HL79" s="222" t="s">
        <v>17</v>
      </c>
      <c r="HM79" s="223">
        <v>45616</v>
      </c>
      <c r="HN79" s="221" t="s">
        <v>5385</v>
      </c>
      <c r="HO79" s="224">
        <v>0</v>
      </c>
      <c r="HP79" s="224" t="s">
        <v>1799</v>
      </c>
      <c r="HQ79" s="224" t="s">
        <v>33</v>
      </c>
      <c r="HR79" s="224">
        <v>2</v>
      </c>
      <c r="HS79" s="224" t="s">
        <v>17</v>
      </c>
      <c r="HT79" s="224" t="s">
        <v>17</v>
      </c>
      <c r="HU79" s="214">
        <v>45616</v>
      </c>
      <c r="HV79" s="222" t="s">
        <v>5382</v>
      </c>
      <c r="HW79" s="222">
        <v>2</v>
      </c>
      <c r="HX79" s="222" t="s">
        <v>1799</v>
      </c>
      <c r="HY79" s="222" t="s">
        <v>33</v>
      </c>
      <c r="HZ79" s="222">
        <v>2</v>
      </c>
      <c r="IA79" s="222" t="s">
        <v>17</v>
      </c>
      <c r="IB79" s="222" t="s">
        <v>17</v>
      </c>
      <c r="IC79" s="223">
        <v>45616</v>
      </c>
      <c r="ID79" s="221" t="s">
        <v>5384</v>
      </c>
      <c r="IE79" s="224">
        <v>1</v>
      </c>
      <c r="IF79" s="224" t="s">
        <v>1799</v>
      </c>
      <c r="IG79" s="224" t="s">
        <v>33</v>
      </c>
      <c r="IH79" s="224">
        <v>2</v>
      </c>
      <c r="II79" s="224" t="s">
        <v>17</v>
      </c>
      <c r="IJ79" s="224" t="s">
        <v>17</v>
      </c>
      <c r="IK79" s="214">
        <v>45616</v>
      </c>
      <c r="IL79" s="222" t="s">
        <v>5383</v>
      </c>
      <c r="IM79" s="222">
        <v>2</v>
      </c>
      <c r="IN79" s="222" t="s">
        <v>1799</v>
      </c>
      <c r="IO79" s="222" t="s">
        <v>33</v>
      </c>
      <c r="IP79" s="222">
        <v>2</v>
      </c>
      <c r="IQ79" s="222" t="s">
        <v>17</v>
      </c>
      <c r="IR79" s="222" t="s">
        <v>17</v>
      </c>
      <c r="IS79" s="223">
        <v>45616</v>
      </c>
    </row>
    <row r="80" spans="1:253" s="11" customFormat="1" ht="13.25" customHeight="1" x14ac:dyDescent="0.25">
      <c r="A80" s="11" t="s">
        <v>962</v>
      </c>
      <c r="B80" s="11" t="s">
        <v>11000</v>
      </c>
      <c r="C80" s="11" t="s">
        <v>963</v>
      </c>
      <c r="D80" s="11" t="s">
        <v>959</v>
      </c>
      <c r="E80" s="11" t="s">
        <v>10284</v>
      </c>
      <c r="F80" s="11" t="s">
        <v>2993</v>
      </c>
      <c r="G80" s="212">
        <v>128456000</v>
      </c>
      <c r="H80" s="213" t="s">
        <v>2740</v>
      </c>
      <c r="I80" s="213" t="s">
        <v>723</v>
      </c>
      <c r="J80" s="213">
        <v>2</v>
      </c>
      <c r="K80" s="213" t="s">
        <v>2947</v>
      </c>
      <c r="L80" s="213" t="s">
        <v>2946</v>
      </c>
      <c r="M80" s="214">
        <v>45562</v>
      </c>
      <c r="N80" s="221" t="s">
        <v>2996</v>
      </c>
      <c r="O80" s="216">
        <v>1943950</v>
      </c>
      <c r="P80" s="216" t="s">
        <v>2949</v>
      </c>
      <c r="Q80" s="216" t="s">
        <v>33</v>
      </c>
      <c r="R80" s="216">
        <v>2</v>
      </c>
      <c r="S80" s="216" t="s">
        <v>2995</v>
      </c>
      <c r="T80" s="216" t="s">
        <v>2994</v>
      </c>
      <c r="U80" s="217">
        <v>45562</v>
      </c>
      <c r="V80" s="221" t="s">
        <v>2998</v>
      </c>
      <c r="W80" s="213">
        <v>70531000</v>
      </c>
      <c r="X80" s="213" t="s">
        <v>2740</v>
      </c>
      <c r="Y80" s="213" t="s">
        <v>33</v>
      </c>
      <c r="Z80" s="213">
        <v>2</v>
      </c>
      <c r="AA80" s="213" t="s">
        <v>2997</v>
      </c>
      <c r="AB80" s="213" t="s">
        <v>2946</v>
      </c>
      <c r="AC80" s="214">
        <v>45562</v>
      </c>
      <c r="AD80" s="221" t="s">
        <v>3002</v>
      </c>
      <c r="AE80" s="218">
        <v>386000</v>
      </c>
      <c r="AF80" s="218" t="s">
        <v>2999</v>
      </c>
      <c r="AG80" s="218" t="s">
        <v>22</v>
      </c>
      <c r="AH80" s="218">
        <v>3</v>
      </c>
      <c r="AI80" s="218" t="s">
        <v>3001</v>
      </c>
      <c r="AJ80" s="218" t="s">
        <v>3000</v>
      </c>
      <c r="AK80" s="219">
        <v>45562</v>
      </c>
      <c r="AL80" s="221" t="s">
        <v>3004</v>
      </c>
      <c r="AM80" s="213">
        <v>392000</v>
      </c>
      <c r="AN80" s="213" t="s">
        <v>2959</v>
      </c>
      <c r="AO80" s="213" t="s">
        <v>723</v>
      </c>
      <c r="AP80" s="213">
        <v>2</v>
      </c>
      <c r="AQ80" s="213" t="s">
        <v>3003</v>
      </c>
      <c r="AR80" s="213" t="s">
        <v>2960</v>
      </c>
      <c r="AS80" s="214">
        <v>45562</v>
      </c>
      <c r="AT80" s="222" t="s">
        <v>3005</v>
      </c>
      <c r="AU80" s="218" t="s">
        <v>17</v>
      </c>
      <c r="AV80" s="218" t="s">
        <v>680</v>
      </c>
      <c r="AW80" s="218" t="s">
        <v>17</v>
      </c>
      <c r="AX80" s="218" t="s">
        <v>17</v>
      </c>
      <c r="AY80" s="218" t="s">
        <v>2963</v>
      </c>
      <c r="AZ80" s="218" t="s">
        <v>17</v>
      </c>
      <c r="BA80" s="219">
        <v>45562</v>
      </c>
      <c r="BB80" s="221" t="s">
        <v>3022</v>
      </c>
      <c r="BC80" s="213" t="s">
        <v>17</v>
      </c>
      <c r="BD80" s="213" t="s">
        <v>680</v>
      </c>
      <c r="BE80" s="213" t="s">
        <v>17</v>
      </c>
      <c r="BF80" s="213" t="s">
        <v>17</v>
      </c>
      <c r="BG80" s="213" t="s">
        <v>2512</v>
      </c>
      <c r="BH80" s="213" t="s">
        <v>17</v>
      </c>
      <c r="BI80" s="214">
        <v>45562</v>
      </c>
      <c r="BJ80" s="222" t="s">
        <v>3007</v>
      </c>
      <c r="BK80" s="222">
        <v>3774</v>
      </c>
      <c r="BL80" s="222" t="s">
        <v>2965</v>
      </c>
      <c r="BM80" s="222" t="s">
        <v>723</v>
      </c>
      <c r="BN80" s="222">
        <v>2</v>
      </c>
      <c r="BO80" s="222" t="s">
        <v>3006</v>
      </c>
      <c r="BP80" s="218" t="s">
        <v>2966</v>
      </c>
      <c r="BQ80" s="223">
        <v>45562</v>
      </c>
      <c r="BR80" s="221" t="s">
        <v>3023</v>
      </c>
      <c r="BS80" s="224" t="s">
        <v>17</v>
      </c>
      <c r="BT80" s="224" t="s">
        <v>680</v>
      </c>
      <c r="BU80" s="224" t="s">
        <v>17</v>
      </c>
      <c r="BV80" s="224" t="s">
        <v>17</v>
      </c>
      <c r="BW80" s="224" t="s">
        <v>2512</v>
      </c>
      <c r="BX80" s="224" t="s">
        <v>17</v>
      </c>
      <c r="BY80" s="214">
        <v>45562</v>
      </c>
      <c r="BZ80" s="222" t="s">
        <v>3024</v>
      </c>
      <c r="CA80" s="222" t="s">
        <v>17</v>
      </c>
      <c r="CB80" s="222" t="s">
        <v>680</v>
      </c>
      <c r="CC80" s="222" t="s">
        <v>17</v>
      </c>
      <c r="CD80" s="222" t="s">
        <v>17</v>
      </c>
      <c r="CE80" s="222" t="s">
        <v>2512</v>
      </c>
      <c r="CF80" s="222" t="s">
        <v>17</v>
      </c>
      <c r="CG80" s="223">
        <v>45562</v>
      </c>
      <c r="CH80" s="221" t="s">
        <v>11478</v>
      </c>
      <c r="CI80" s="222" t="e">
        <v>#N/A</v>
      </c>
      <c r="CJ80" s="222" t="e">
        <v>#N/A</v>
      </c>
      <c r="CK80" s="222" t="e">
        <v>#N/A</v>
      </c>
      <c r="CL80" s="222" t="e">
        <v>#N/A</v>
      </c>
      <c r="CM80" s="222" t="e">
        <v>#N/A</v>
      </c>
      <c r="CN80" s="222" t="e">
        <v>#N/A</v>
      </c>
      <c r="CO80" s="225" t="e">
        <v>#N/A</v>
      </c>
      <c r="CP80" s="222" t="s">
        <v>3026</v>
      </c>
      <c r="CQ80" s="224" t="s">
        <v>17</v>
      </c>
      <c r="CR80" s="224" t="s">
        <v>680</v>
      </c>
      <c r="CS80" s="224" t="s">
        <v>17</v>
      </c>
      <c r="CT80" s="224" t="s">
        <v>17</v>
      </c>
      <c r="CU80" s="224" t="s">
        <v>2512</v>
      </c>
      <c r="CV80" s="224" t="s">
        <v>17</v>
      </c>
      <c r="CW80" s="214">
        <v>45562</v>
      </c>
      <c r="CX80" s="222" t="s">
        <v>3010</v>
      </c>
      <c r="CY80" s="218" t="s">
        <v>17</v>
      </c>
      <c r="CZ80" s="218" t="s">
        <v>17</v>
      </c>
      <c r="DA80" s="218" t="s">
        <v>17</v>
      </c>
      <c r="DB80" s="218" t="s">
        <v>17</v>
      </c>
      <c r="DC80" s="218" t="s">
        <v>3014</v>
      </c>
      <c r="DD80" s="218" t="s">
        <v>17</v>
      </c>
      <c r="DE80" s="220">
        <v>45562</v>
      </c>
      <c r="DF80" s="221" t="s">
        <v>3011</v>
      </c>
      <c r="DG80" s="213">
        <v>70145000</v>
      </c>
      <c r="DH80" s="224" t="s">
        <v>2999</v>
      </c>
      <c r="DI80" s="224" t="s">
        <v>22</v>
      </c>
      <c r="DJ80" s="224">
        <v>3</v>
      </c>
      <c r="DK80" s="224" t="s">
        <v>2976</v>
      </c>
      <c r="DL80" s="224" t="s">
        <v>3000</v>
      </c>
      <c r="DM80" s="214">
        <v>45562</v>
      </c>
      <c r="DN80" s="222" t="s">
        <v>3013</v>
      </c>
      <c r="DO80" s="218">
        <v>386000</v>
      </c>
      <c r="DP80" s="222" t="s">
        <v>2999</v>
      </c>
      <c r="DQ80" s="222" t="s">
        <v>22</v>
      </c>
      <c r="DR80" s="222">
        <v>3</v>
      </c>
      <c r="DS80" s="222" t="s">
        <v>3012</v>
      </c>
      <c r="DT80" s="222" t="s">
        <v>3000</v>
      </c>
      <c r="DU80" s="223">
        <v>45562</v>
      </c>
      <c r="DV80" s="221" t="s">
        <v>3015</v>
      </c>
      <c r="DW80" s="213" t="s">
        <v>17</v>
      </c>
      <c r="DX80" s="224" t="s">
        <v>17</v>
      </c>
      <c r="DY80" s="224" t="s">
        <v>17</v>
      </c>
      <c r="DZ80" s="224" t="s">
        <v>17</v>
      </c>
      <c r="EA80" s="224" t="s">
        <v>3014</v>
      </c>
      <c r="EB80" s="224" t="s">
        <v>17</v>
      </c>
      <c r="EC80" s="214">
        <v>45562</v>
      </c>
      <c r="ED80" s="222" t="s">
        <v>3016</v>
      </c>
      <c r="EE80" s="218" t="s">
        <v>17</v>
      </c>
      <c r="EF80" s="222" t="s">
        <v>17</v>
      </c>
      <c r="EG80" s="222" t="s">
        <v>17</v>
      </c>
      <c r="EH80" s="222" t="s">
        <v>17</v>
      </c>
      <c r="EI80" s="222" t="s">
        <v>2983</v>
      </c>
      <c r="EJ80" s="222" t="s">
        <v>17</v>
      </c>
      <c r="EK80" s="223">
        <v>45562</v>
      </c>
      <c r="EL80" s="221" t="s">
        <v>3018</v>
      </c>
      <c r="EM80" s="213" t="s">
        <v>17</v>
      </c>
      <c r="EN80" s="224" t="s">
        <v>17</v>
      </c>
      <c r="EO80" s="224" t="s">
        <v>17</v>
      </c>
      <c r="EP80" s="224" t="s">
        <v>17</v>
      </c>
      <c r="EQ80" s="224" t="s">
        <v>3017</v>
      </c>
      <c r="ER80" s="224" t="s">
        <v>17</v>
      </c>
      <c r="ES80" s="214">
        <v>45562</v>
      </c>
      <c r="ET80" s="222" t="s">
        <v>3008</v>
      </c>
      <c r="EU80" s="222">
        <v>3864</v>
      </c>
      <c r="EV80" s="222" t="s">
        <v>2965</v>
      </c>
      <c r="EW80" s="222" t="s">
        <v>723</v>
      </c>
      <c r="EX80" s="222">
        <v>2</v>
      </c>
      <c r="EY80" s="222" t="s">
        <v>2967</v>
      </c>
      <c r="EZ80" s="222" t="s">
        <v>2966</v>
      </c>
      <c r="FA80" s="223">
        <v>45562</v>
      </c>
      <c r="FB80" s="221" t="s">
        <v>3021</v>
      </c>
      <c r="FC80" s="224">
        <v>5</v>
      </c>
      <c r="FD80" s="224" t="s">
        <v>3019</v>
      </c>
      <c r="FE80" s="224" t="s">
        <v>723</v>
      </c>
      <c r="FF80" s="224">
        <v>2</v>
      </c>
      <c r="FG80" s="224" t="s">
        <v>818</v>
      </c>
      <c r="FH80" s="224" t="s">
        <v>3020</v>
      </c>
      <c r="FI80" s="214">
        <v>45562</v>
      </c>
      <c r="FJ80" s="221" t="s">
        <v>964</v>
      </c>
      <c r="FK80" s="222" t="s">
        <v>17</v>
      </c>
      <c r="FL80" s="222" t="s">
        <v>17</v>
      </c>
      <c r="FM80" s="222" t="s">
        <v>17</v>
      </c>
      <c r="FN80" s="222" t="s">
        <v>17</v>
      </c>
      <c r="FO80" s="222" t="s">
        <v>915</v>
      </c>
      <c r="FP80" s="218" t="s">
        <v>17</v>
      </c>
      <c r="FQ80" s="219">
        <v>45013</v>
      </c>
      <c r="FR80" s="221" t="s">
        <v>965</v>
      </c>
      <c r="FS80" s="224" t="s">
        <v>17</v>
      </c>
      <c r="FT80" s="224" t="s">
        <v>17</v>
      </c>
      <c r="FU80" s="224" t="s">
        <v>17</v>
      </c>
      <c r="FV80" s="224" t="s">
        <v>17</v>
      </c>
      <c r="FW80" s="224" t="s">
        <v>917</v>
      </c>
      <c r="FX80" s="224" t="s">
        <v>17</v>
      </c>
      <c r="FY80" s="214">
        <v>45013</v>
      </c>
      <c r="FZ80" s="222" t="s">
        <v>5389</v>
      </c>
      <c r="GA80" s="222">
        <v>0</v>
      </c>
      <c r="GB80" s="222" t="s">
        <v>1799</v>
      </c>
      <c r="GC80" s="222" t="s">
        <v>33</v>
      </c>
      <c r="GD80" s="222">
        <v>2</v>
      </c>
      <c r="GE80" s="222" t="s">
        <v>17</v>
      </c>
      <c r="GF80" s="222" t="s">
        <v>17</v>
      </c>
      <c r="GG80" s="223">
        <v>45616</v>
      </c>
      <c r="GH80" s="221" t="s">
        <v>5395</v>
      </c>
      <c r="GI80" s="224">
        <v>2</v>
      </c>
      <c r="GJ80" s="224" t="s">
        <v>1799</v>
      </c>
      <c r="GK80" s="224" t="s">
        <v>33</v>
      </c>
      <c r="GL80" s="224">
        <v>2</v>
      </c>
      <c r="GM80" s="224" t="s">
        <v>17</v>
      </c>
      <c r="GN80" s="224" t="s">
        <v>17</v>
      </c>
      <c r="GO80" s="214">
        <v>45616</v>
      </c>
      <c r="GP80" s="222" t="s">
        <v>5390</v>
      </c>
      <c r="GQ80" s="222">
        <v>0</v>
      </c>
      <c r="GR80" s="222" t="s">
        <v>1799</v>
      </c>
      <c r="GS80" s="222" t="s">
        <v>33</v>
      </c>
      <c r="GT80" s="222">
        <v>2</v>
      </c>
      <c r="GU80" s="222" t="s">
        <v>17</v>
      </c>
      <c r="GV80" s="222" t="s">
        <v>17</v>
      </c>
      <c r="GW80" s="223">
        <v>45616</v>
      </c>
      <c r="GX80" s="221" t="s">
        <v>5396</v>
      </c>
      <c r="GY80" s="224">
        <v>0</v>
      </c>
      <c r="GZ80" s="224" t="s">
        <v>1799</v>
      </c>
      <c r="HA80" s="224" t="s">
        <v>33</v>
      </c>
      <c r="HB80" s="224">
        <v>2</v>
      </c>
      <c r="HC80" s="224" t="s">
        <v>17</v>
      </c>
      <c r="HD80" s="224" t="s">
        <v>17</v>
      </c>
      <c r="HE80" s="214">
        <v>45616</v>
      </c>
      <c r="HF80" s="222" t="s">
        <v>5388</v>
      </c>
      <c r="HG80" s="222">
        <v>0</v>
      </c>
      <c r="HH80" s="222" t="s">
        <v>1799</v>
      </c>
      <c r="HI80" s="222" t="s">
        <v>33</v>
      </c>
      <c r="HJ80" s="222">
        <v>2</v>
      </c>
      <c r="HK80" s="222" t="s">
        <v>17</v>
      </c>
      <c r="HL80" s="222" t="s">
        <v>17</v>
      </c>
      <c r="HM80" s="223">
        <v>45616</v>
      </c>
      <c r="HN80" s="221" t="s">
        <v>5394</v>
      </c>
      <c r="HO80" s="224">
        <v>0</v>
      </c>
      <c r="HP80" s="224" t="s">
        <v>1799</v>
      </c>
      <c r="HQ80" s="224" t="s">
        <v>33</v>
      </c>
      <c r="HR80" s="224">
        <v>2</v>
      </c>
      <c r="HS80" s="224" t="s">
        <v>17</v>
      </c>
      <c r="HT80" s="224" t="s">
        <v>17</v>
      </c>
      <c r="HU80" s="214">
        <v>45616</v>
      </c>
      <c r="HV80" s="222" t="s">
        <v>5391</v>
      </c>
      <c r="HW80" s="222">
        <v>2</v>
      </c>
      <c r="HX80" s="222" t="s">
        <v>1799</v>
      </c>
      <c r="HY80" s="222" t="s">
        <v>33</v>
      </c>
      <c r="HZ80" s="222">
        <v>2</v>
      </c>
      <c r="IA80" s="222" t="s">
        <v>17</v>
      </c>
      <c r="IB80" s="222" t="s">
        <v>17</v>
      </c>
      <c r="IC80" s="223">
        <v>45616</v>
      </c>
      <c r="ID80" s="221" t="s">
        <v>5393</v>
      </c>
      <c r="IE80" s="224">
        <v>1</v>
      </c>
      <c r="IF80" s="224" t="s">
        <v>1799</v>
      </c>
      <c r="IG80" s="224" t="s">
        <v>33</v>
      </c>
      <c r="IH80" s="224">
        <v>2</v>
      </c>
      <c r="II80" s="224" t="s">
        <v>17</v>
      </c>
      <c r="IJ80" s="224" t="s">
        <v>17</v>
      </c>
      <c r="IK80" s="214">
        <v>45616</v>
      </c>
      <c r="IL80" s="222" t="s">
        <v>5392</v>
      </c>
      <c r="IM80" s="222">
        <v>2</v>
      </c>
      <c r="IN80" s="222" t="s">
        <v>1799</v>
      </c>
      <c r="IO80" s="222" t="s">
        <v>33</v>
      </c>
      <c r="IP80" s="222">
        <v>2</v>
      </c>
      <c r="IQ80" s="222" t="s">
        <v>17</v>
      </c>
      <c r="IR80" s="222" t="s">
        <v>17</v>
      </c>
      <c r="IS80" s="223">
        <v>45616</v>
      </c>
    </row>
    <row r="81" spans="1:253" s="11" customFormat="1" ht="13.25" customHeight="1" x14ac:dyDescent="0.25">
      <c r="A81" s="11" t="s">
        <v>966</v>
      </c>
      <c r="B81" s="11" t="s">
        <v>10812</v>
      </c>
      <c r="C81" s="11" t="s">
        <v>967</v>
      </c>
      <c r="D81" s="11" t="s">
        <v>959</v>
      </c>
      <c r="E81" s="11" t="s">
        <v>10284</v>
      </c>
      <c r="F81" s="11" t="s">
        <v>3028</v>
      </c>
      <c r="G81" s="212">
        <v>128456000</v>
      </c>
      <c r="H81" s="213" t="s">
        <v>2740</v>
      </c>
      <c r="I81" s="213" t="s">
        <v>723</v>
      </c>
      <c r="J81" s="213">
        <v>2</v>
      </c>
      <c r="K81" s="213" t="s">
        <v>3027</v>
      </c>
      <c r="L81" s="213" t="s">
        <v>2946</v>
      </c>
      <c r="M81" s="214">
        <v>45562</v>
      </c>
      <c r="N81" s="221" t="s">
        <v>3032</v>
      </c>
      <c r="O81" s="216">
        <v>1159951</v>
      </c>
      <c r="P81" s="216" t="s">
        <v>3029</v>
      </c>
      <c r="Q81" s="216" t="s">
        <v>33</v>
      </c>
      <c r="R81" s="216">
        <v>2</v>
      </c>
      <c r="S81" s="216" t="s">
        <v>3031</v>
      </c>
      <c r="T81" s="216" t="s">
        <v>3030</v>
      </c>
      <c r="U81" s="217">
        <v>45562</v>
      </c>
      <c r="V81" s="221" t="s">
        <v>3036</v>
      </c>
      <c r="W81" s="213">
        <v>57925000</v>
      </c>
      <c r="X81" s="213" t="s">
        <v>3033</v>
      </c>
      <c r="Y81" s="213" t="s">
        <v>723</v>
      </c>
      <c r="Z81" s="213">
        <v>2</v>
      </c>
      <c r="AA81" s="213" t="s">
        <v>3035</v>
      </c>
      <c r="AB81" s="213" t="s">
        <v>3034</v>
      </c>
      <c r="AC81" s="214">
        <v>45562</v>
      </c>
      <c r="AD81" s="221" t="s">
        <v>3040</v>
      </c>
      <c r="AE81" s="218">
        <v>228000</v>
      </c>
      <c r="AF81" s="218" t="s">
        <v>3037</v>
      </c>
      <c r="AG81" s="218" t="s">
        <v>22</v>
      </c>
      <c r="AH81" s="218">
        <v>3</v>
      </c>
      <c r="AI81" s="218" t="s">
        <v>3039</v>
      </c>
      <c r="AJ81" s="218" t="s">
        <v>3038</v>
      </c>
      <c r="AK81" s="219">
        <v>45562</v>
      </c>
      <c r="AL81" s="221" t="s">
        <v>3044</v>
      </c>
      <c r="AM81" s="213">
        <v>139000</v>
      </c>
      <c r="AN81" s="213" t="s">
        <v>3041</v>
      </c>
      <c r="AO81" s="213" t="s">
        <v>22</v>
      </c>
      <c r="AP81" s="213">
        <v>3</v>
      </c>
      <c r="AQ81" s="213" t="s">
        <v>3043</v>
      </c>
      <c r="AR81" s="213" t="s">
        <v>3042</v>
      </c>
      <c r="AS81" s="214">
        <v>45562</v>
      </c>
      <c r="AT81" s="222" t="s">
        <v>3045</v>
      </c>
      <c r="AU81" s="218" t="s">
        <v>17</v>
      </c>
      <c r="AV81" s="218" t="s">
        <v>17</v>
      </c>
      <c r="AW81" s="218" t="s">
        <v>17</v>
      </c>
      <c r="AX81" s="218" t="s">
        <v>17</v>
      </c>
      <c r="AY81" s="218" t="s">
        <v>2963</v>
      </c>
      <c r="AZ81" s="218" t="s">
        <v>17</v>
      </c>
      <c r="BA81" s="219">
        <v>45562</v>
      </c>
      <c r="BB81" s="221" t="s">
        <v>3065</v>
      </c>
      <c r="BC81" s="213" t="s">
        <v>17</v>
      </c>
      <c r="BD81" s="213" t="s">
        <v>17</v>
      </c>
      <c r="BE81" s="213" t="s">
        <v>17</v>
      </c>
      <c r="BF81" s="213" t="s">
        <v>17</v>
      </c>
      <c r="BG81" s="213" t="s">
        <v>2512</v>
      </c>
      <c r="BH81" s="213" t="s">
        <v>17</v>
      </c>
      <c r="BI81" s="214">
        <v>45562</v>
      </c>
      <c r="BJ81" s="222" t="s">
        <v>3049</v>
      </c>
      <c r="BK81" s="222">
        <v>90</v>
      </c>
      <c r="BL81" s="222" t="s">
        <v>3046</v>
      </c>
      <c r="BM81" s="222" t="s">
        <v>723</v>
      </c>
      <c r="BN81" s="222">
        <v>2</v>
      </c>
      <c r="BO81" s="222" t="s">
        <v>3048</v>
      </c>
      <c r="BP81" s="218" t="s">
        <v>3047</v>
      </c>
      <c r="BQ81" s="223">
        <v>45562</v>
      </c>
      <c r="BR81" s="221" t="s">
        <v>3066</v>
      </c>
      <c r="BS81" s="224" t="s">
        <v>17</v>
      </c>
      <c r="BT81" s="224" t="s">
        <v>17</v>
      </c>
      <c r="BU81" s="224" t="s">
        <v>17</v>
      </c>
      <c r="BV81" s="224" t="s">
        <v>17</v>
      </c>
      <c r="BW81" s="224" t="s">
        <v>2512</v>
      </c>
      <c r="BX81" s="224" t="s">
        <v>17</v>
      </c>
      <c r="BY81" s="214">
        <v>45562</v>
      </c>
      <c r="BZ81" s="222" t="s">
        <v>3067</v>
      </c>
      <c r="CA81" s="222" t="s">
        <v>17</v>
      </c>
      <c r="CB81" s="222" t="s">
        <v>17</v>
      </c>
      <c r="CC81" s="222" t="s">
        <v>17</v>
      </c>
      <c r="CD81" s="222" t="s">
        <v>17</v>
      </c>
      <c r="CE81" s="222" t="s">
        <v>2512</v>
      </c>
      <c r="CF81" s="222" t="s">
        <v>17</v>
      </c>
      <c r="CG81" s="223">
        <v>45562</v>
      </c>
      <c r="CH81" s="221" t="s">
        <v>11479</v>
      </c>
      <c r="CI81" s="222" t="e">
        <v>#N/A</v>
      </c>
      <c r="CJ81" s="222" t="e">
        <v>#N/A</v>
      </c>
      <c r="CK81" s="222" t="e">
        <v>#N/A</v>
      </c>
      <c r="CL81" s="222" t="e">
        <v>#N/A</v>
      </c>
      <c r="CM81" s="222" t="e">
        <v>#N/A</v>
      </c>
      <c r="CN81" s="222" t="e">
        <v>#N/A</v>
      </c>
      <c r="CO81" s="225" t="e">
        <v>#N/A</v>
      </c>
      <c r="CP81" s="222" t="s">
        <v>3069</v>
      </c>
      <c r="CQ81" s="224" t="s">
        <v>17</v>
      </c>
      <c r="CR81" s="224" t="s">
        <v>17</v>
      </c>
      <c r="CS81" s="224" t="s">
        <v>17</v>
      </c>
      <c r="CT81" s="224" t="s">
        <v>17</v>
      </c>
      <c r="CU81" s="224" t="s">
        <v>2512</v>
      </c>
      <c r="CV81" s="224" t="s">
        <v>17</v>
      </c>
      <c r="CW81" s="214">
        <v>45562</v>
      </c>
      <c r="CX81" s="222" t="s">
        <v>3051</v>
      </c>
      <c r="CY81" s="218">
        <v>142000</v>
      </c>
      <c r="CZ81" s="218" t="s">
        <v>2970</v>
      </c>
      <c r="DA81" s="218" t="s">
        <v>22</v>
      </c>
      <c r="DB81" s="218">
        <v>3</v>
      </c>
      <c r="DC81" s="218" t="s">
        <v>2981</v>
      </c>
      <c r="DD81" s="218" t="s">
        <v>2971</v>
      </c>
      <c r="DE81" s="220">
        <v>45562</v>
      </c>
      <c r="DF81" s="221" t="s">
        <v>3055</v>
      </c>
      <c r="DG81" s="213">
        <v>57696000</v>
      </c>
      <c r="DH81" s="224" t="s">
        <v>3052</v>
      </c>
      <c r="DI81" s="224" t="s">
        <v>22</v>
      </c>
      <c r="DJ81" s="224">
        <v>3</v>
      </c>
      <c r="DK81" s="224" t="s">
        <v>3054</v>
      </c>
      <c r="DL81" s="224" t="s">
        <v>3053</v>
      </c>
      <c r="DM81" s="214">
        <v>45562</v>
      </c>
      <c r="DN81" s="222" t="s">
        <v>3058</v>
      </c>
      <c r="DO81" s="218">
        <v>93000</v>
      </c>
      <c r="DP81" s="222" t="s">
        <v>3052</v>
      </c>
      <c r="DQ81" s="222" t="s">
        <v>22</v>
      </c>
      <c r="DR81" s="222">
        <v>3</v>
      </c>
      <c r="DS81" s="222" t="s">
        <v>3057</v>
      </c>
      <c r="DT81" s="222" t="s">
        <v>3056</v>
      </c>
      <c r="DU81" s="223">
        <v>45562</v>
      </c>
      <c r="DV81" s="221" t="s">
        <v>3059</v>
      </c>
      <c r="DW81" s="213">
        <v>142000</v>
      </c>
      <c r="DX81" s="224" t="s">
        <v>2970</v>
      </c>
      <c r="DY81" s="224" t="s">
        <v>22</v>
      </c>
      <c r="DZ81" s="224">
        <v>3</v>
      </c>
      <c r="EA81" s="224" t="s">
        <v>2981</v>
      </c>
      <c r="EB81" s="224" t="s">
        <v>2971</v>
      </c>
      <c r="EC81" s="214">
        <v>45562</v>
      </c>
      <c r="ED81" s="222" t="s">
        <v>3060</v>
      </c>
      <c r="EE81" s="218" t="s">
        <v>17</v>
      </c>
      <c r="EF81" s="222" t="s">
        <v>680</v>
      </c>
      <c r="EG81" s="222" t="s">
        <v>17</v>
      </c>
      <c r="EH81" s="222" t="s">
        <v>17</v>
      </c>
      <c r="EI81" s="222" t="s">
        <v>2983</v>
      </c>
      <c r="EJ81" s="222" t="s">
        <v>17</v>
      </c>
      <c r="EK81" s="223">
        <v>45562</v>
      </c>
      <c r="EL81" s="221" t="s">
        <v>3061</v>
      </c>
      <c r="EM81" s="213" t="s">
        <v>17</v>
      </c>
      <c r="EN81" s="224" t="s">
        <v>17</v>
      </c>
      <c r="EO81" s="224" t="s">
        <v>17</v>
      </c>
      <c r="EP81" s="224" t="s">
        <v>17</v>
      </c>
      <c r="EQ81" s="224" t="s">
        <v>3017</v>
      </c>
      <c r="ER81" s="224" t="s">
        <v>17</v>
      </c>
      <c r="ES81" s="214">
        <v>45562</v>
      </c>
      <c r="ET81" s="222" t="s">
        <v>3050</v>
      </c>
      <c r="EU81" s="222">
        <v>3864</v>
      </c>
      <c r="EV81" s="222" t="s">
        <v>2965</v>
      </c>
      <c r="EW81" s="222" t="s">
        <v>723</v>
      </c>
      <c r="EX81" s="222">
        <v>2</v>
      </c>
      <c r="EY81" s="222" t="s">
        <v>2967</v>
      </c>
      <c r="EZ81" s="222" t="s">
        <v>2966</v>
      </c>
      <c r="FA81" s="223">
        <v>45562</v>
      </c>
      <c r="FB81" s="221" t="s">
        <v>3064</v>
      </c>
      <c r="FC81" s="224">
        <v>3</v>
      </c>
      <c r="FD81" s="224" t="s">
        <v>3062</v>
      </c>
      <c r="FE81" s="224" t="s">
        <v>723</v>
      </c>
      <c r="FF81" s="224">
        <v>2</v>
      </c>
      <c r="FG81" s="224" t="s">
        <v>3063</v>
      </c>
      <c r="FH81" s="224" t="s">
        <v>3056</v>
      </c>
      <c r="FI81" s="214">
        <v>45562</v>
      </c>
      <c r="FJ81" s="221" t="s">
        <v>968</v>
      </c>
      <c r="FK81" s="222" t="s">
        <v>17</v>
      </c>
      <c r="FL81" s="222" t="s">
        <v>680</v>
      </c>
      <c r="FM81" s="222" t="s">
        <v>17</v>
      </c>
      <c r="FN81" s="222" t="s">
        <v>17</v>
      </c>
      <c r="FO81" s="222" t="s">
        <v>908</v>
      </c>
      <c r="FP81" s="218" t="s">
        <v>17</v>
      </c>
      <c r="FQ81" s="219">
        <v>45013</v>
      </c>
      <c r="FR81" s="221" t="s">
        <v>969</v>
      </c>
      <c r="FS81" s="224" t="s">
        <v>17</v>
      </c>
      <c r="FT81" s="224" t="s">
        <v>680</v>
      </c>
      <c r="FU81" s="224" t="s">
        <v>17</v>
      </c>
      <c r="FV81" s="224" t="s">
        <v>17</v>
      </c>
      <c r="FW81" s="224" t="s">
        <v>910</v>
      </c>
      <c r="FX81" s="224" t="s">
        <v>17</v>
      </c>
      <c r="FY81" s="214">
        <v>45013</v>
      </c>
      <c r="FZ81" s="222" t="s">
        <v>5398</v>
      </c>
      <c r="GA81" s="222">
        <v>0</v>
      </c>
      <c r="GB81" s="222" t="s">
        <v>1799</v>
      </c>
      <c r="GC81" s="222" t="s">
        <v>33</v>
      </c>
      <c r="GD81" s="222">
        <v>2</v>
      </c>
      <c r="GE81" s="222" t="s">
        <v>17</v>
      </c>
      <c r="GF81" s="222" t="s">
        <v>17</v>
      </c>
      <c r="GG81" s="223">
        <v>45616</v>
      </c>
      <c r="GH81" s="221" t="s">
        <v>5404</v>
      </c>
      <c r="GI81" s="224">
        <v>2</v>
      </c>
      <c r="GJ81" s="224" t="s">
        <v>1799</v>
      </c>
      <c r="GK81" s="224" t="s">
        <v>33</v>
      </c>
      <c r="GL81" s="224">
        <v>2</v>
      </c>
      <c r="GM81" s="224" t="s">
        <v>17</v>
      </c>
      <c r="GN81" s="224" t="s">
        <v>17</v>
      </c>
      <c r="GO81" s="214">
        <v>45616</v>
      </c>
      <c r="GP81" s="222" t="s">
        <v>5399</v>
      </c>
      <c r="GQ81" s="222">
        <v>0</v>
      </c>
      <c r="GR81" s="222" t="s">
        <v>1799</v>
      </c>
      <c r="GS81" s="222" t="s">
        <v>33</v>
      </c>
      <c r="GT81" s="222">
        <v>2</v>
      </c>
      <c r="GU81" s="222" t="s">
        <v>17</v>
      </c>
      <c r="GV81" s="222" t="s">
        <v>17</v>
      </c>
      <c r="GW81" s="223">
        <v>45616</v>
      </c>
      <c r="GX81" s="221" t="s">
        <v>5405</v>
      </c>
      <c r="GY81" s="224">
        <v>0</v>
      </c>
      <c r="GZ81" s="224" t="s">
        <v>1799</v>
      </c>
      <c r="HA81" s="224" t="s">
        <v>33</v>
      </c>
      <c r="HB81" s="224">
        <v>2</v>
      </c>
      <c r="HC81" s="224" t="s">
        <v>17</v>
      </c>
      <c r="HD81" s="224" t="s">
        <v>17</v>
      </c>
      <c r="HE81" s="214">
        <v>45616</v>
      </c>
      <c r="HF81" s="222" t="s">
        <v>5397</v>
      </c>
      <c r="HG81" s="222">
        <v>0</v>
      </c>
      <c r="HH81" s="222" t="s">
        <v>1799</v>
      </c>
      <c r="HI81" s="222" t="s">
        <v>33</v>
      </c>
      <c r="HJ81" s="222">
        <v>2</v>
      </c>
      <c r="HK81" s="222" t="s">
        <v>17</v>
      </c>
      <c r="HL81" s="222" t="s">
        <v>17</v>
      </c>
      <c r="HM81" s="223">
        <v>45616</v>
      </c>
      <c r="HN81" s="221" t="s">
        <v>5403</v>
      </c>
      <c r="HO81" s="224">
        <v>0</v>
      </c>
      <c r="HP81" s="224" t="s">
        <v>1799</v>
      </c>
      <c r="HQ81" s="224" t="s">
        <v>33</v>
      </c>
      <c r="HR81" s="224">
        <v>2</v>
      </c>
      <c r="HS81" s="224" t="s">
        <v>17</v>
      </c>
      <c r="HT81" s="224" t="s">
        <v>17</v>
      </c>
      <c r="HU81" s="214">
        <v>45616</v>
      </c>
      <c r="HV81" s="222" t="s">
        <v>5400</v>
      </c>
      <c r="HW81" s="222">
        <v>2</v>
      </c>
      <c r="HX81" s="222" t="s">
        <v>1799</v>
      </c>
      <c r="HY81" s="222" t="s">
        <v>33</v>
      </c>
      <c r="HZ81" s="222">
        <v>2</v>
      </c>
      <c r="IA81" s="222" t="s">
        <v>17</v>
      </c>
      <c r="IB81" s="222" t="s">
        <v>17</v>
      </c>
      <c r="IC81" s="223">
        <v>45616</v>
      </c>
      <c r="ID81" s="221" t="s">
        <v>5402</v>
      </c>
      <c r="IE81" s="224">
        <v>1</v>
      </c>
      <c r="IF81" s="224" t="s">
        <v>1799</v>
      </c>
      <c r="IG81" s="224" t="s">
        <v>33</v>
      </c>
      <c r="IH81" s="224">
        <v>2</v>
      </c>
      <c r="II81" s="224" t="s">
        <v>17</v>
      </c>
      <c r="IJ81" s="224" t="s">
        <v>17</v>
      </c>
      <c r="IK81" s="214">
        <v>45616</v>
      </c>
      <c r="IL81" s="222" t="s">
        <v>5401</v>
      </c>
      <c r="IM81" s="222">
        <v>3</v>
      </c>
      <c r="IN81" s="222" t="s">
        <v>1799</v>
      </c>
      <c r="IO81" s="222" t="s">
        <v>33</v>
      </c>
      <c r="IP81" s="222">
        <v>2</v>
      </c>
      <c r="IQ81" s="222" t="s">
        <v>17</v>
      </c>
      <c r="IR81" s="222" t="s">
        <v>17</v>
      </c>
      <c r="IS81" s="223">
        <v>45616</v>
      </c>
    </row>
    <row r="82" spans="1:253" s="11" customFormat="1" ht="13.25" customHeight="1" x14ac:dyDescent="0.25">
      <c r="A82" s="11" t="s">
        <v>13</v>
      </c>
      <c r="B82" s="11" t="s">
        <v>10766</v>
      </c>
      <c r="C82" s="11" t="s">
        <v>14</v>
      </c>
      <c r="D82" s="11" t="s">
        <v>15</v>
      </c>
      <c r="E82" s="11" t="s">
        <v>10289</v>
      </c>
      <c r="F82" s="11" t="s">
        <v>1422</v>
      </c>
      <c r="G82" s="212">
        <v>22594000</v>
      </c>
      <c r="H82" s="213" t="s">
        <v>1419</v>
      </c>
      <c r="I82" s="213" t="s">
        <v>404</v>
      </c>
      <c r="J82" s="213">
        <v>1</v>
      </c>
      <c r="K82" s="213" t="s">
        <v>1421</v>
      </c>
      <c r="L82" s="213" t="s">
        <v>1420</v>
      </c>
      <c r="M82" s="214">
        <v>45400</v>
      </c>
      <c r="N82" s="221" t="s">
        <v>1425</v>
      </c>
      <c r="O82" s="216">
        <v>1240190</v>
      </c>
      <c r="P82" s="216" t="s">
        <v>1386</v>
      </c>
      <c r="Q82" s="216" t="s">
        <v>404</v>
      </c>
      <c r="R82" s="216">
        <v>1</v>
      </c>
      <c r="S82" s="216" t="s">
        <v>1424</v>
      </c>
      <c r="T82" s="216" t="s">
        <v>1423</v>
      </c>
      <c r="U82" s="217">
        <v>45400</v>
      </c>
      <c r="V82" s="221" t="s">
        <v>1689</v>
      </c>
      <c r="W82" s="213">
        <v>22395000</v>
      </c>
      <c r="X82" s="213" t="s">
        <v>1686</v>
      </c>
      <c r="Y82" s="213" t="s">
        <v>404</v>
      </c>
      <c r="Z82" s="213">
        <v>1</v>
      </c>
      <c r="AA82" s="213" t="s">
        <v>1688</v>
      </c>
      <c r="AB82" s="213" t="s">
        <v>1687</v>
      </c>
      <c r="AC82" s="214">
        <v>45439</v>
      </c>
      <c r="AD82" s="221" t="s">
        <v>1693</v>
      </c>
      <c r="AE82" s="218">
        <v>7100000</v>
      </c>
      <c r="AF82" s="218" t="s">
        <v>1690</v>
      </c>
      <c r="AG82" s="218" t="s">
        <v>404</v>
      </c>
      <c r="AH82" s="218">
        <v>1</v>
      </c>
      <c r="AI82" s="218" t="s">
        <v>1692</v>
      </c>
      <c r="AJ82" s="218" t="s">
        <v>1691</v>
      </c>
      <c r="AK82" s="219">
        <v>45439</v>
      </c>
      <c r="AL82" s="221" t="s">
        <v>9601</v>
      </c>
      <c r="AM82" s="213">
        <v>1759000</v>
      </c>
      <c r="AN82" s="213" t="s">
        <v>9598</v>
      </c>
      <c r="AO82" s="213" t="s">
        <v>404</v>
      </c>
      <c r="AP82" s="213">
        <v>1</v>
      </c>
      <c r="AQ82" s="213" t="s">
        <v>9600</v>
      </c>
      <c r="AR82" s="213" t="s">
        <v>9599</v>
      </c>
      <c r="AS82" s="214">
        <v>45653</v>
      </c>
      <c r="AT82" s="222" t="s">
        <v>1212</v>
      </c>
      <c r="AU82" s="218">
        <v>2</v>
      </c>
      <c r="AV82" s="218" t="s">
        <v>1209</v>
      </c>
      <c r="AW82" s="218" t="s">
        <v>404</v>
      </c>
      <c r="AX82" s="218">
        <v>1</v>
      </c>
      <c r="AY82" s="218" t="s">
        <v>1211</v>
      </c>
      <c r="AZ82" s="218" t="s">
        <v>1210</v>
      </c>
      <c r="BA82" s="219">
        <v>45286</v>
      </c>
      <c r="BB82" s="221" t="s">
        <v>403</v>
      </c>
      <c r="BC82" s="213">
        <v>44056</v>
      </c>
      <c r="BD82" s="213" t="s">
        <v>401</v>
      </c>
      <c r="BE82" s="213" t="s">
        <v>22</v>
      </c>
      <c r="BF82" s="213">
        <v>3</v>
      </c>
      <c r="BG82" s="213">
        <v>0</v>
      </c>
      <c r="BH82" s="213" t="s">
        <v>402</v>
      </c>
      <c r="BI82" s="214">
        <v>43642</v>
      </c>
      <c r="BJ82" s="222" t="s">
        <v>9603</v>
      </c>
      <c r="BK82" s="222">
        <v>1861</v>
      </c>
      <c r="BL82" s="222" t="s">
        <v>8124</v>
      </c>
      <c r="BM82" s="222" t="s">
        <v>404</v>
      </c>
      <c r="BN82" s="222">
        <v>1</v>
      </c>
      <c r="BO82" s="222" t="s">
        <v>9602</v>
      </c>
      <c r="BP82" s="218" t="s">
        <v>579</v>
      </c>
      <c r="BQ82" s="223">
        <v>45653</v>
      </c>
      <c r="BR82" s="221" t="s">
        <v>19</v>
      </c>
      <c r="BS82" s="224" t="s">
        <v>17</v>
      </c>
      <c r="BT82" s="224">
        <v>0</v>
      </c>
      <c r="BU82" s="224" t="s">
        <v>17</v>
      </c>
      <c r="BV82" s="224" t="s">
        <v>17</v>
      </c>
      <c r="BW82" s="224" t="s">
        <v>18</v>
      </c>
      <c r="BX82" s="224">
        <v>0</v>
      </c>
      <c r="BY82" s="214">
        <v>43489</v>
      </c>
      <c r="BZ82" s="222" t="s">
        <v>23</v>
      </c>
      <c r="CA82" s="222">
        <v>1</v>
      </c>
      <c r="CB82" s="222" t="s">
        <v>13</v>
      </c>
      <c r="CC82" s="222" t="s">
        <v>22</v>
      </c>
      <c r="CD82" s="222">
        <v>3</v>
      </c>
      <c r="CE82" s="222" t="s">
        <v>13</v>
      </c>
      <c r="CF82" s="222" t="s">
        <v>14</v>
      </c>
      <c r="CG82" s="223">
        <v>43489</v>
      </c>
      <c r="CH82" s="221" t="s">
        <v>11480</v>
      </c>
      <c r="CI82" s="222" t="e">
        <v>#N/A</v>
      </c>
      <c r="CJ82" s="222" t="e">
        <v>#N/A</v>
      </c>
      <c r="CK82" s="222" t="e">
        <v>#N/A</v>
      </c>
      <c r="CL82" s="222" t="e">
        <v>#N/A</v>
      </c>
      <c r="CM82" s="222" t="e">
        <v>#N/A</v>
      </c>
      <c r="CN82" s="222" t="e">
        <v>#N/A</v>
      </c>
      <c r="CO82" s="225" t="e">
        <v>#N/A</v>
      </c>
      <c r="CP82" s="222" t="s">
        <v>25</v>
      </c>
      <c r="CQ82" s="224" t="s">
        <v>17</v>
      </c>
      <c r="CR82" s="224">
        <v>0</v>
      </c>
      <c r="CS82" s="224" t="s">
        <v>17</v>
      </c>
      <c r="CT82" s="224" t="s">
        <v>17</v>
      </c>
      <c r="CU82" s="224" t="s">
        <v>18</v>
      </c>
      <c r="CV82" s="224">
        <v>0</v>
      </c>
      <c r="CW82" s="214">
        <v>43489</v>
      </c>
      <c r="CX82" s="222" t="s">
        <v>1696</v>
      </c>
      <c r="CY82" s="218">
        <v>7100000</v>
      </c>
      <c r="CZ82" s="218" t="s">
        <v>1690</v>
      </c>
      <c r="DA82" s="218" t="s">
        <v>404</v>
      </c>
      <c r="DB82" s="218">
        <v>1</v>
      </c>
      <c r="DC82" s="218" t="s">
        <v>1702</v>
      </c>
      <c r="DD82" s="218" t="s">
        <v>1694</v>
      </c>
      <c r="DE82" s="220">
        <v>45439</v>
      </c>
      <c r="DF82" s="221" t="s">
        <v>1700</v>
      </c>
      <c r="DG82" s="213">
        <v>15295000</v>
      </c>
      <c r="DH82" s="224" t="s">
        <v>1697</v>
      </c>
      <c r="DI82" s="224" t="s">
        <v>404</v>
      </c>
      <c r="DJ82" s="224">
        <v>1</v>
      </c>
      <c r="DK82" s="224" t="s">
        <v>1699</v>
      </c>
      <c r="DL82" s="224" t="s">
        <v>1698</v>
      </c>
      <c r="DM82" s="214">
        <v>45439</v>
      </c>
      <c r="DN82" s="222" t="s">
        <v>1701</v>
      </c>
      <c r="DO82" s="218">
        <v>0</v>
      </c>
      <c r="DP82" s="222" t="s">
        <v>1697</v>
      </c>
      <c r="DQ82" s="222" t="s">
        <v>404</v>
      </c>
      <c r="DR82" s="222">
        <v>1</v>
      </c>
      <c r="DS82" s="222" t="s">
        <v>1496</v>
      </c>
      <c r="DT82" s="222" t="s">
        <v>1698</v>
      </c>
      <c r="DU82" s="223">
        <v>45439</v>
      </c>
      <c r="DV82" s="221" t="s">
        <v>1703</v>
      </c>
      <c r="DW82" s="213">
        <v>5467000</v>
      </c>
      <c r="DX82" s="224" t="s">
        <v>1690</v>
      </c>
      <c r="DY82" s="224" t="s">
        <v>404</v>
      </c>
      <c r="DZ82" s="224">
        <v>1</v>
      </c>
      <c r="EA82" s="224" t="s">
        <v>1702</v>
      </c>
      <c r="EB82" s="224" t="s">
        <v>1694</v>
      </c>
      <c r="EC82" s="214">
        <v>45439</v>
      </c>
      <c r="ED82" s="222" t="s">
        <v>1705</v>
      </c>
      <c r="EE82" s="218">
        <v>1491000</v>
      </c>
      <c r="EF82" s="222" t="s">
        <v>1690</v>
      </c>
      <c r="EG82" s="222" t="s">
        <v>404</v>
      </c>
      <c r="EH82" s="222">
        <v>1</v>
      </c>
      <c r="EI82" s="222" t="s">
        <v>1704</v>
      </c>
      <c r="EJ82" s="222" t="s">
        <v>1694</v>
      </c>
      <c r="EK82" s="223">
        <v>45439</v>
      </c>
      <c r="EL82" s="221" t="s">
        <v>1707</v>
      </c>
      <c r="EM82" s="213">
        <v>142000</v>
      </c>
      <c r="EN82" s="224" t="s">
        <v>1690</v>
      </c>
      <c r="EO82" s="224" t="s">
        <v>404</v>
      </c>
      <c r="EP82" s="224">
        <v>1</v>
      </c>
      <c r="EQ82" s="224" t="s">
        <v>1706</v>
      </c>
      <c r="ER82" s="224" t="s">
        <v>1694</v>
      </c>
      <c r="ES82" s="214">
        <v>45439</v>
      </c>
      <c r="ET82" s="222" t="s">
        <v>9604</v>
      </c>
      <c r="EU82" s="222">
        <v>1861</v>
      </c>
      <c r="EV82" s="222" t="s">
        <v>8124</v>
      </c>
      <c r="EW82" s="222" t="s">
        <v>404</v>
      </c>
      <c r="EX82" s="222">
        <v>1</v>
      </c>
      <c r="EY82" s="222" t="s">
        <v>9602</v>
      </c>
      <c r="EZ82" s="222" t="s">
        <v>579</v>
      </c>
      <c r="FA82" s="223">
        <v>45653</v>
      </c>
      <c r="FB82" s="221" t="s">
        <v>9606</v>
      </c>
      <c r="FC82" s="224">
        <v>4</v>
      </c>
      <c r="FD82" s="224" t="s">
        <v>9598</v>
      </c>
      <c r="FE82" s="224" t="s">
        <v>404</v>
      </c>
      <c r="FF82" s="224">
        <v>1</v>
      </c>
      <c r="FG82" s="224" t="s">
        <v>9605</v>
      </c>
      <c r="FH82" s="224" t="s">
        <v>9599</v>
      </c>
      <c r="FI82" s="214">
        <v>45653</v>
      </c>
      <c r="FJ82" s="221" t="s">
        <v>27</v>
      </c>
      <c r="FK82" s="222" t="s">
        <v>17</v>
      </c>
      <c r="FL82" s="222">
        <v>0</v>
      </c>
      <c r="FM82" s="222" t="s">
        <v>17</v>
      </c>
      <c r="FN82" s="222" t="s">
        <v>17</v>
      </c>
      <c r="FO82" s="222" t="s">
        <v>18</v>
      </c>
      <c r="FP82" s="218">
        <v>0</v>
      </c>
      <c r="FQ82" s="219">
        <v>43489</v>
      </c>
      <c r="FR82" s="221" t="s">
        <v>29</v>
      </c>
      <c r="FS82" s="224" t="s">
        <v>17</v>
      </c>
      <c r="FT82" s="224">
        <v>0</v>
      </c>
      <c r="FU82" s="224" t="s">
        <v>17</v>
      </c>
      <c r="FV82" s="224" t="s">
        <v>17</v>
      </c>
      <c r="FW82" s="224" t="s">
        <v>18</v>
      </c>
      <c r="FX82" s="224">
        <v>0</v>
      </c>
      <c r="FY82" s="214">
        <v>43489</v>
      </c>
      <c r="FZ82" s="222" t="s">
        <v>4931</v>
      </c>
      <c r="GA82" s="222">
        <v>2</v>
      </c>
      <c r="GB82" s="222" t="s">
        <v>1799</v>
      </c>
      <c r="GC82" s="222" t="s">
        <v>33</v>
      </c>
      <c r="GD82" s="222">
        <v>2</v>
      </c>
      <c r="GE82" s="222" t="s">
        <v>17</v>
      </c>
      <c r="GF82" s="222" t="s">
        <v>17</v>
      </c>
      <c r="GG82" s="223">
        <v>45610</v>
      </c>
      <c r="GH82" s="221" t="s">
        <v>4937</v>
      </c>
      <c r="GI82" s="224">
        <v>3</v>
      </c>
      <c r="GJ82" s="224" t="s">
        <v>1799</v>
      </c>
      <c r="GK82" s="224" t="s">
        <v>33</v>
      </c>
      <c r="GL82" s="224">
        <v>2</v>
      </c>
      <c r="GM82" s="224" t="s">
        <v>17</v>
      </c>
      <c r="GN82" s="224" t="s">
        <v>17</v>
      </c>
      <c r="GO82" s="214">
        <v>45610</v>
      </c>
      <c r="GP82" s="222" t="s">
        <v>4932</v>
      </c>
      <c r="GQ82" s="222">
        <v>2</v>
      </c>
      <c r="GR82" s="222" t="s">
        <v>1799</v>
      </c>
      <c r="GS82" s="222" t="s">
        <v>33</v>
      </c>
      <c r="GT82" s="222">
        <v>2</v>
      </c>
      <c r="GU82" s="222" t="s">
        <v>17</v>
      </c>
      <c r="GV82" s="222" t="s">
        <v>17</v>
      </c>
      <c r="GW82" s="223">
        <v>45610</v>
      </c>
      <c r="GX82" s="221" t="s">
        <v>4938</v>
      </c>
      <c r="GY82" s="224">
        <v>1</v>
      </c>
      <c r="GZ82" s="224" t="s">
        <v>1799</v>
      </c>
      <c r="HA82" s="224" t="s">
        <v>33</v>
      </c>
      <c r="HB82" s="224">
        <v>2</v>
      </c>
      <c r="HC82" s="224" t="s">
        <v>17</v>
      </c>
      <c r="HD82" s="224" t="s">
        <v>17</v>
      </c>
      <c r="HE82" s="214">
        <v>45610</v>
      </c>
      <c r="HF82" s="222" t="s">
        <v>4930</v>
      </c>
      <c r="HG82" s="222">
        <v>0</v>
      </c>
      <c r="HH82" s="222" t="s">
        <v>1799</v>
      </c>
      <c r="HI82" s="222" t="s">
        <v>33</v>
      </c>
      <c r="HJ82" s="222">
        <v>2</v>
      </c>
      <c r="HK82" s="222" t="s">
        <v>17</v>
      </c>
      <c r="HL82" s="222" t="s">
        <v>17</v>
      </c>
      <c r="HM82" s="223">
        <v>45610</v>
      </c>
      <c r="HN82" s="221" t="s">
        <v>4936</v>
      </c>
      <c r="HO82" s="224">
        <v>2</v>
      </c>
      <c r="HP82" s="224" t="s">
        <v>1799</v>
      </c>
      <c r="HQ82" s="224" t="s">
        <v>33</v>
      </c>
      <c r="HR82" s="224">
        <v>2</v>
      </c>
      <c r="HS82" s="224" t="s">
        <v>17</v>
      </c>
      <c r="HT82" s="224" t="s">
        <v>17</v>
      </c>
      <c r="HU82" s="214">
        <v>45610</v>
      </c>
      <c r="HV82" s="222" t="s">
        <v>4933</v>
      </c>
      <c r="HW82" s="222">
        <v>3</v>
      </c>
      <c r="HX82" s="222" t="s">
        <v>1799</v>
      </c>
      <c r="HY82" s="222" t="s">
        <v>33</v>
      </c>
      <c r="HZ82" s="222">
        <v>2</v>
      </c>
      <c r="IA82" s="222" t="s">
        <v>17</v>
      </c>
      <c r="IB82" s="222" t="s">
        <v>17</v>
      </c>
      <c r="IC82" s="223">
        <v>45610</v>
      </c>
      <c r="ID82" s="221" t="s">
        <v>4935</v>
      </c>
      <c r="IE82" s="224">
        <v>1</v>
      </c>
      <c r="IF82" s="224" t="s">
        <v>1799</v>
      </c>
      <c r="IG82" s="224" t="s">
        <v>33</v>
      </c>
      <c r="IH82" s="224">
        <v>2</v>
      </c>
      <c r="II82" s="224" t="s">
        <v>17</v>
      </c>
      <c r="IJ82" s="224" t="s">
        <v>17</v>
      </c>
      <c r="IK82" s="214">
        <v>45610</v>
      </c>
      <c r="IL82" s="222" t="s">
        <v>4934</v>
      </c>
      <c r="IM82" s="222">
        <v>3</v>
      </c>
      <c r="IN82" s="222" t="s">
        <v>1799</v>
      </c>
      <c r="IO82" s="222" t="s">
        <v>33</v>
      </c>
      <c r="IP82" s="222">
        <v>2</v>
      </c>
      <c r="IQ82" s="222" t="s">
        <v>17</v>
      </c>
      <c r="IR82" s="222" t="s">
        <v>17</v>
      </c>
      <c r="IS82" s="223">
        <v>45610</v>
      </c>
    </row>
    <row r="83" spans="1:253" s="11" customFormat="1" ht="13.25" customHeight="1" x14ac:dyDescent="0.25">
      <c r="A83" s="11" t="s">
        <v>2161</v>
      </c>
      <c r="B83" s="11" t="s">
        <v>11008</v>
      </c>
      <c r="C83" s="11" t="s">
        <v>2162</v>
      </c>
      <c r="D83" s="11" t="s">
        <v>2163</v>
      </c>
      <c r="E83" s="11" t="s">
        <v>10292</v>
      </c>
      <c r="F83" s="11" t="s">
        <v>2167</v>
      </c>
      <c r="G83" s="212">
        <v>55960000</v>
      </c>
      <c r="H83" s="213" t="s">
        <v>2164</v>
      </c>
      <c r="I83" s="213" t="s">
        <v>723</v>
      </c>
      <c r="J83" s="213">
        <v>2</v>
      </c>
      <c r="K83" s="213" t="s">
        <v>2166</v>
      </c>
      <c r="L83" s="213" t="s">
        <v>2165</v>
      </c>
      <c r="M83" s="214">
        <v>45525</v>
      </c>
      <c r="N83" s="221" t="s">
        <v>2854</v>
      </c>
      <c r="O83" s="216">
        <v>676577</v>
      </c>
      <c r="P83" s="216" t="s">
        <v>2245</v>
      </c>
      <c r="Q83" s="216" t="s">
        <v>404</v>
      </c>
      <c r="R83" s="216">
        <v>1</v>
      </c>
      <c r="S83" s="216" t="s">
        <v>2853</v>
      </c>
      <c r="T83" s="216" t="s">
        <v>2246</v>
      </c>
      <c r="U83" s="217">
        <v>45560</v>
      </c>
      <c r="V83" s="221" t="s">
        <v>2856</v>
      </c>
      <c r="W83" s="213">
        <v>55960000</v>
      </c>
      <c r="X83" s="213" t="s">
        <v>2164</v>
      </c>
      <c r="Y83" s="213" t="s">
        <v>723</v>
      </c>
      <c r="Z83" s="213">
        <v>2</v>
      </c>
      <c r="AA83" s="213" t="s">
        <v>2855</v>
      </c>
      <c r="AB83" s="213" t="s">
        <v>2165</v>
      </c>
      <c r="AC83" s="214">
        <v>45560</v>
      </c>
      <c r="AD83" s="221" t="s">
        <v>2858</v>
      </c>
      <c r="AE83" s="218">
        <v>55960000</v>
      </c>
      <c r="AF83" s="218" t="s">
        <v>2164</v>
      </c>
      <c r="AG83" s="218" t="s">
        <v>723</v>
      </c>
      <c r="AH83" s="218">
        <v>2</v>
      </c>
      <c r="AI83" s="218" t="s">
        <v>2857</v>
      </c>
      <c r="AJ83" s="218" t="s">
        <v>2165</v>
      </c>
      <c r="AK83" s="219">
        <v>45560</v>
      </c>
      <c r="AL83" s="221" t="s">
        <v>8114</v>
      </c>
      <c r="AM83" s="213">
        <v>5356000</v>
      </c>
      <c r="AN83" s="213" t="s">
        <v>8111</v>
      </c>
      <c r="AO83" s="213" t="s">
        <v>723</v>
      </c>
      <c r="AP83" s="213">
        <v>2</v>
      </c>
      <c r="AQ83" s="213" t="s">
        <v>8113</v>
      </c>
      <c r="AR83" s="213" t="s">
        <v>8112</v>
      </c>
      <c r="AS83" s="214">
        <v>45649</v>
      </c>
      <c r="AT83" s="222" t="s">
        <v>3872</v>
      </c>
      <c r="AU83" s="218">
        <v>360</v>
      </c>
      <c r="AV83" s="218" t="s">
        <v>3869</v>
      </c>
      <c r="AW83" s="218" t="s">
        <v>22</v>
      </c>
      <c r="AX83" s="218">
        <v>3</v>
      </c>
      <c r="AY83" s="218" t="s">
        <v>3871</v>
      </c>
      <c r="AZ83" s="218" t="s">
        <v>3870</v>
      </c>
      <c r="BA83" s="219">
        <v>45587</v>
      </c>
      <c r="BB83" s="221" t="s">
        <v>2176</v>
      </c>
      <c r="BC83" s="213" t="s">
        <v>17</v>
      </c>
      <c r="BD83" s="213" t="s">
        <v>17</v>
      </c>
      <c r="BE83" s="213" t="s">
        <v>17</v>
      </c>
      <c r="BF83" s="213" t="s">
        <v>17</v>
      </c>
      <c r="BG83" s="213" t="s">
        <v>2173</v>
      </c>
      <c r="BH83" s="213" t="s">
        <v>17</v>
      </c>
      <c r="BI83" s="214">
        <v>45525</v>
      </c>
      <c r="BJ83" s="222" t="s">
        <v>8118</v>
      </c>
      <c r="BK83" s="222">
        <v>10345</v>
      </c>
      <c r="BL83" s="222" t="s">
        <v>8115</v>
      </c>
      <c r="BM83" s="222" t="s">
        <v>723</v>
      </c>
      <c r="BN83" s="222">
        <v>2</v>
      </c>
      <c r="BO83" s="222" t="s">
        <v>8117</v>
      </c>
      <c r="BP83" s="218" t="s">
        <v>8116</v>
      </c>
      <c r="BQ83" s="223">
        <v>45649</v>
      </c>
      <c r="BR83" s="221" t="s">
        <v>5531</v>
      </c>
      <c r="BS83" s="224">
        <v>36000</v>
      </c>
      <c r="BT83" s="224" t="s">
        <v>5528</v>
      </c>
      <c r="BU83" s="224" t="s">
        <v>723</v>
      </c>
      <c r="BV83" s="224">
        <v>2</v>
      </c>
      <c r="BW83" s="224" t="s">
        <v>5530</v>
      </c>
      <c r="BX83" s="224" t="s">
        <v>5529</v>
      </c>
      <c r="BY83" s="214">
        <v>45620</v>
      </c>
      <c r="BZ83" s="222" t="s">
        <v>5533</v>
      </c>
      <c r="CA83" s="222">
        <v>3000</v>
      </c>
      <c r="CB83" s="222" t="s">
        <v>5528</v>
      </c>
      <c r="CC83" s="222" t="s">
        <v>723</v>
      </c>
      <c r="CD83" s="222">
        <v>2</v>
      </c>
      <c r="CE83" s="222" t="s">
        <v>5532</v>
      </c>
      <c r="CF83" s="222" t="s">
        <v>5529</v>
      </c>
      <c r="CG83" s="223">
        <v>45620</v>
      </c>
      <c r="CH83" s="221" t="s">
        <v>11481</v>
      </c>
      <c r="CI83" s="222" t="e">
        <v>#N/A</v>
      </c>
      <c r="CJ83" s="222" t="e">
        <v>#N/A</v>
      </c>
      <c r="CK83" s="222" t="e">
        <v>#N/A</v>
      </c>
      <c r="CL83" s="222" t="e">
        <v>#N/A</v>
      </c>
      <c r="CM83" s="222" t="e">
        <v>#N/A</v>
      </c>
      <c r="CN83" s="222" t="e">
        <v>#N/A</v>
      </c>
      <c r="CO83" s="225" t="e">
        <v>#N/A</v>
      </c>
      <c r="CP83" s="222" t="s">
        <v>2179</v>
      </c>
      <c r="CQ83" s="224" t="s">
        <v>17</v>
      </c>
      <c r="CR83" s="224" t="s">
        <v>17</v>
      </c>
      <c r="CS83" s="224" t="s">
        <v>17</v>
      </c>
      <c r="CT83" s="224" t="s">
        <v>17</v>
      </c>
      <c r="CU83" s="224" t="s">
        <v>2178</v>
      </c>
      <c r="CV83" s="224" t="s">
        <v>17</v>
      </c>
      <c r="CW83" s="214">
        <v>45525</v>
      </c>
      <c r="CX83" s="222" t="s">
        <v>2862</v>
      </c>
      <c r="CY83" s="218">
        <v>18666000</v>
      </c>
      <c r="CZ83" s="218" t="s">
        <v>2859</v>
      </c>
      <c r="DA83" s="218" t="s">
        <v>723</v>
      </c>
      <c r="DB83" s="218">
        <v>2</v>
      </c>
      <c r="DC83" s="218" t="s">
        <v>2869</v>
      </c>
      <c r="DD83" s="218" t="s">
        <v>2868</v>
      </c>
      <c r="DE83" s="220">
        <v>45560</v>
      </c>
      <c r="DF83" s="221" t="s">
        <v>2864</v>
      </c>
      <c r="DG83" s="213">
        <v>0</v>
      </c>
      <c r="DH83" s="224" t="s">
        <v>2168</v>
      </c>
      <c r="DI83" s="224" t="s">
        <v>723</v>
      </c>
      <c r="DJ83" s="224">
        <v>2</v>
      </c>
      <c r="DK83" s="224" t="s">
        <v>2863</v>
      </c>
      <c r="DL83" s="224" t="s">
        <v>2169</v>
      </c>
      <c r="DM83" s="214">
        <v>45560</v>
      </c>
      <c r="DN83" s="222" t="s">
        <v>2867</v>
      </c>
      <c r="DO83" s="218">
        <v>37294000</v>
      </c>
      <c r="DP83" s="222" t="s">
        <v>2865</v>
      </c>
      <c r="DQ83" s="222" t="s">
        <v>723</v>
      </c>
      <c r="DR83" s="222">
        <v>2</v>
      </c>
      <c r="DS83" s="222" t="s">
        <v>2866</v>
      </c>
      <c r="DT83" s="222" t="s">
        <v>2860</v>
      </c>
      <c r="DU83" s="223">
        <v>45560</v>
      </c>
      <c r="DV83" s="221" t="s">
        <v>2870</v>
      </c>
      <c r="DW83" s="213">
        <v>13553000</v>
      </c>
      <c r="DX83" s="224" t="s">
        <v>2859</v>
      </c>
      <c r="DY83" s="224" t="s">
        <v>723</v>
      </c>
      <c r="DZ83" s="224">
        <v>2</v>
      </c>
      <c r="EA83" s="224" t="s">
        <v>2869</v>
      </c>
      <c r="EB83" s="224" t="s">
        <v>2868</v>
      </c>
      <c r="EC83" s="214">
        <v>45560</v>
      </c>
      <c r="ED83" s="222" t="s">
        <v>2171</v>
      </c>
      <c r="EE83" s="218">
        <v>5113000</v>
      </c>
      <c r="EF83" s="222" t="s">
        <v>2168</v>
      </c>
      <c r="EG83" s="222" t="s">
        <v>723</v>
      </c>
      <c r="EH83" s="222">
        <v>2</v>
      </c>
      <c r="EI83" s="222" t="s">
        <v>2170</v>
      </c>
      <c r="EJ83" s="222" t="s">
        <v>2169</v>
      </c>
      <c r="EK83" s="223">
        <v>45525</v>
      </c>
      <c r="EL83" s="221" t="s">
        <v>2172</v>
      </c>
      <c r="EM83" s="213" t="s">
        <v>17</v>
      </c>
      <c r="EN83" s="224" t="s">
        <v>2168</v>
      </c>
      <c r="EO83" s="224" t="s">
        <v>723</v>
      </c>
      <c r="EP83" s="224">
        <v>2</v>
      </c>
      <c r="EQ83" s="224" t="s">
        <v>2170</v>
      </c>
      <c r="ER83" s="224" t="s">
        <v>2169</v>
      </c>
      <c r="ES83" s="214">
        <v>45525</v>
      </c>
      <c r="ET83" s="222" t="s">
        <v>8119</v>
      </c>
      <c r="EU83" s="222">
        <v>10345</v>
      </c>
      <c r="EV83" s="222" t="s">
        <v>8115</v>
      </c>
      <c r="EW83" s="222" t="s">
        <v>723</v>
      </c>
      <c r="EX83" s="222">
        <v>2</v>
      </c>
      <c r="EY83" s="222" t="s">
        <v>8117</v>
      </c>
      <c r="EZ83" s="222" t="s">
        <v>8116</v>
      </c>
      <c r="FA83" s="223">
        <v>45649</v>
      </c>
      <c r="FB83" s="221" t="s">
        <v>2874</v>
      </c>
      <c r="FC83" s="224">
        <v>5</v>
      </c>
      <c r="FD83" s="224" t="s">
        <v>2871</v>
      </c>
      <c r="FE83" s="224" t="s">
        <v>404</v>
      </c>
      <c r="FF83" s="224">
        <v>1</v>
      </c>
      <c r="FG83" s="224" t="s">
        <v>2873</v>
      </c>
      <c r="FH83" s="224" t="s">
        <v>2872</v>
      </c>
      <c r="FI83" s="214">
        <v>45560</v>
      </c>
      <c r="FJ83" s="221" t="s">
        <v>2174</v>
      </c>
      <c r="FK83" s="222" t="s">
        <v>17</v>
      </c>
      <c r="FL83" s="222" t="s">
        <v>17</v>
      </c>
      <c r="FM83" s="222" t="s">
        <v>17</v>
      </c>
      <c r="FN83" s="222" t="s">
        <v>17</v>
      </c>
      <c r="FO83" s="222" t="s">
        <v>2173</v>
      </c>
      <c r="FP83" s="218" t="s">
        <v>17</v>
      </c>
      <c r="FQ83" s="219">
        <v>45525</v>
      </c>
      <c r="FR83" s="221" t="s">
        <v>2175</v>
      </c>
      <c r="FS83" s="224" t="s">
        <v>17</v>
      </c>
      <c r="FT83" s="224" t="s">
        <v>17</v>
      </c>
      <c r="FU83" s="224" t="s">
        <v>17</v>
      </c>
      <c r="FV83" s="224" t="s">
        <v>17</v>
      </c>
      <c r="FW83" s="224" t="s">
        <v>2173</v>
      </c>
      <c r="FX83" s="224" t="s">
        <v>17</v>
      </c>
      <c r="FY83" s="214">
        <v>45525</v>
      </c>
      <c r="FZ83" s="222" t="s">
        <v>4521</v>
      </c>
      <c r="GA83" s="222">
        <v>1</v>
      </c>
      <c r="GB83" s="222" t="s">
        <v>1799</v>
      </c>
      <c r="GC83" s="222" t="s">
        <v>33</v>
      </c>
      <c r="GD83" s="222">
        <v>2</v>
      </c>
      <c r="GE83" s="222" t="s">
        <v>17</v>
      </c>
      <c r="GF83" s="222" t="s">
        <v>17</v>
      </c>
      <c r="GG83" s="223">
        <v>45609</v>
      </c>
      <c r="GH83" s="221" t="s">
        <v>4527</v>
      </c>
      <c r="GI83" s="224">
        <v>3</v>
      </c>
      <c r="GJ83" s="224" t="s">
        <v>1799</v>
      </c>
      <c r="GK83" s="224" t="s">
        <v>33</v>
      </c>
      <c r="GL83" s="224">
        <v>2</v>
      </c>
      <c r="GM83" s="224" t="s">
        <v>17</v>
      </c>
      <c r="GN83" s="224" t="s">
        <v>17</v>
      </c>
      <c r="GO83" s="214">
        <v>45609</v>
      </c>
      <c r="GP83" s="222" t="s">
        <v>4522</v>
      </c>
      <c r="GQ83" s="222">
        <v>3</v>
      </c>
      <c r="GR83" s="222" t="s">
        <v>1799</v>
      </c>
      <c r="GS83" s="222" t="s">
        <v>33</v>
      </c>
      <c r="GT83" s="222">
        <v>2</v>
      </c>
      <c r="GU83" s="222" t="s">
        <v>17</v>
      </c>
      <c r="GV83" s="222" t="s">
        <v>17</v>
      </c>
      <c r="GW83" s="223">
        <v>45609</v>
      </c>
      <c r="GX83" s="221" t="s">
        <v>4528</v>
      </c>
      <c r="GY83" s="224">
        <v>3</v>
      </c>
      <c r="GZ83" s="224" t="s">
        <v>1799</v>
      </c>
      <c r="HA83" s="224" t="s">
        <v>33</v>
      </c>
      <c r="HB83" s="224">
        <v>2</v>
      </c>
      <c r="HC83" s="224" t="s">
        <v>17</v>
      </c>
      <c r="HD83" s="224" t="s">
        <v>17</v>
      </c>
      <c r="HE83" s="214">
        <v>45609</v>
      </c>
      <c r="HF83" s="222" t="s">
        <v>4520</v>
      </c>
      <c r="HG83" s="222">
        <v>3</v>
      </c>
      <c r="HH83" s="222" t="s">
        <v>1799</v>
      </c>
      <c r="HI83" s="222" t="s">
        <v>33</v>
      </c>
      <c r="HJ83" s="222">
        <v>2</v>
      </c>
      <c r="HK83" s="222" t="s">
        <v>17</v>
      </c>
      <c r="HL83" s="222" t="s">
        <v>17</v>
      </c>
      <c r="HM83" s="223">
        <v>45609</v>
      </c>
      <c r="HN83" s="221" t="s">
        <v>4526</v>
      </c>
      <c r="HO83" s="224">
        <v>3</v>
      </c>
      <c r="HP83" s="224" t="s">
        <v>1799</v>
      </c>
      <c r="HQ83" s="224" t="s">
        <v>33</v>
      </c>
      <c r="HR83" s="224">
        <v>2</v>
      </c>
      <c r="HS83" s="224" t="s">
        <v>17</v>
      </c>
      <c r="HT83" s="224" t="s">
        <v>17</v>
      </c>
      <c r="HU83" s="214">
        <v>45609</v>
      </c>
      <c r="HV83" s="222" t="s">
        <v>4523</v>
      </c>
      <c r="HW83" s="222">
        <v>3</v>
      </c>
      <c r="HX83" s="222" t="s">
        <v>1799</v>
      </c>
      <c r="HY83" s="222" t="s">
        <v>33</v>
      </c>
      <c r="HZ83" s="222">
        <v>2</v>
      </c>
      <c r="IA83" s="222" t="s">
        <v>17</v>
      </c>
      <c r="IB83" s="222" t="s">
        <v>17</v>
      </c>
      <c r="IC83" s="223">
        <v>45609</v>
      </c>
      <c r="ID83" s="221" t="s">
        <v>4525</v>
      </c>
      <c r="IE83" s="224">
        <v>2</v>
      </c>
      <c r="IF83" s="224" t="s">
        <v>1799</v>
      </c>
      <c r="IG83" s="224" t="s">
        <v>33</v>
      </c>
      <c r="IH83" s="224">
        <v>2</v>
      </c>
      <c r="II83" s="224" t="s">
        <v>17</v>
      </c>
      <c r="IJ83" s="224" t="s">
        <v>17</v>
      </c>
      <c r="IK83" s="214">
        <v>45609</v>
      </c>
      <c r="IL83" s="222" t="s">
        <v>4524</v>
      </c>
      <c r="IM83" s="222">
        <v>3</v>
      </c>
      <c r="IN83" s="222" t="s">
        <v>1799</v>
      </c>
      <c r="IO83" s="222" t="s">
        <v>33</v>
      </c>
      <c r="IP83" s="222">
        <v>2</v>
      </c>
      <c r="IQ83" s="222" t="s">
        <v>17</v>
      </c>
      <c r="IR83" s="222" t="s">
        <v>17</v>
      </c>
      <c r="IS83" s="223">
        <v>45609</v>
      </c>
    </row>
    <row r="84" spans="1:253" s="11" customFormat="1" ht="13.25" customHeight="1" x14ac:dyDescent="0.25">
      <c r="A84" s="11" t="s">
        <v>2180</v>
      </c>
      <c r="B84" s="11" t="s">
        <v>10766</v>
      </c>
      <c r="C84" s="11" t="s">
        <v>2181</v>
      </c>
      <c r="D84" s="11" t="s">
        <v>2163</v>
      </c>
      <c r="E84" s="11" t="s">
        <v>10292</v>
      </c>
      <c r="F84" s="11" t="s">
        <v>2183</v>
      </c>
      <c r="G84" s="212">
        <v>55960000</v>
      </c>
      <c r="H84" s="213" t="s">
        <v>2164</v>
      </c>
      <c r="I84" s="213" t="s">
        <v>723</v>
      </c>
      <c r="J84" s="213">
        <v>2</v>
      </c>
      <c r="K84" s="213" t="s">
        <v>2166</v>
      </c>
      <c r="L84" s="213" t="s">
        <v>2182</v>
      </c>
      <c r="M84" s="214">
        <v>45525</v>
      </c>
      <c r="N84" s="221" t="s">
        <v>2187</v>
      </c>
      <c r="O84" s="216">
        <v>36778</v>
      </c>
      <c r="P84" s="216" t="s">
        <v>2184</v>
      </c>
      <c r="Q84" s="216" t="s">
        <v>723</v>
      </c>
      <c r="R84" s="216">
        <v>2</v>
      </c>
      <c r="S84" s="216" t="s">
        <v>2186</v>
      </c>
      <c r="T84" s="216" t="s">
        <v>2185</v>
      </c>
      <c r="U84" s="217">
        <v>45525</v>
      </c>
      <c r="V84" s="221" t="s">
        <v>2189</v>
      </c>
      <c r="W84" s="213">
        <v>3472000</v>
      </c>
      <c r="X84" s="213" t="s">
        <v>2164</v>
      </c>
      <c r="Y84" s="213" t="s">
        <v>723</v>
      </c>
      <c r="Z84" s="213">
        <v>2</v>
      </c>
      <c r="AA84" s="213" t="s">
        <v>2188</v>
      </c>
      <c r="AB84" s="213" t="s">
        <v>2165</v>
      </c>
      <c r="AC84" s="214">
        <v>45525</v>
      </c>
      <c r="AD84" s="221" t="s">
        <v>2191</v>
      </c>
      <c r="AE84" s="218">
        <v>3472000</v>
      </c>
      <c r="AF84" s="218" t="s">
        <v>2164</v>
      </c>
      <c r="AG84" s="218" t="s">
        <v>723</v>
      </c>
      <c r="AH84" s="218">
        <v>2</v>
      </c>
      <c r="AI84" s="218" t="s">
        <v>2190</v>
      </c>
      <c r="AJ84" s="218" t="s">
        <v>2165</v>
      </c>
      <c r="AK84" s="219">
        <v>45525</v>
      </c>
      <c r="AL84" s="221" t="s">
        <v>8123</v>
      </c>
      <c r="AM84" s="213">
        <v>1321000</v>
      </c>
      <c r="AN84" s="213" t="s">
        <v>8120</v>
      </c>
      <c r="AO84" s="213" t="s">
        <v>723</v>
      </c>
      <c r="AP84" s="213">
        <v>2</v>
      </c>
      <c r="AQ84" s="213" t="s">
        <v>8122</v>
      </c>
      <c r="AR84" s="213" t="s">
        <v>8121</v>
      </c>
      <c r="AS84" s="214">
        <v>45649</v>
      </c>
      <c r="AT84" s="222" t="s">
        <v>2193</v>
      </c>
      <c r="AU84" s="218" t="s">
        <v>17</v>
      </c>
      <c r="AV84" s="218" t="s">
        <v>17</v>
      </c>
      <c r="AW84" s="218" t="s">
        <v>17</v>
      </c>
      <c r="AX84" s="218" t="s">
        <v>17</v>
      </c>
      <c r="AY84" s="218" t="s">
        <v>2192</v>
      </c>
      <c r="AZ84" s="218" t="s">
        <v>17</v>
      </c>
      <c r="BA84" s="219">
        <v>45525</v>
      </c>
      <c r="BB84" s="221" t="s">
        <v>2211</v>
      </c>
      <c r="BC84" s="213" t="s">
        <v>17</v>
      </c>
      <c r="BD84" s="213" t="s">
        <v>17</v>
      </c>
      <c r="BE84" s="213" t="s">
        <v>17</v>
      </c>
      <c r="BF84" s="213" t="s">
        <v>17</v>
      </c>
      <c r="BG84" s="213" t="s">
        <v>2192</v>
      </c>
      <c r="BH84" s="213" t="s">
        <v>17</v>
      </c>
      <c r="BI84" s="214">
        <v>45525</v>
      </c>
      <c r="BJ84" s="222" t="s">
        <v>8126</v>
      </c>
      <c r="BK84" s="222">
        <v>2918</v>
      </c>
      <c r="BL84" s="222" t="s">
        <v>8124</v>
      </c>
      <c r="BM84" s="222" t="s">
        <v>723</v>
      </c>
      <c r="BN84" s="222">
        <v>2</v>
      </c>
      <c r="BO84" s="222" t="s">
        <v>8125</v>
      </c>
      <c r="BP84" s="218" t="s">
        <v>579</v>
      </c>
      <c r="BQ84" s="223">
        <v>45649</v>
      </c>
      <c r="BR84" s="221" t="s">
        <v>2212</v>
      </c>
      <c r="BS84" s="224" t="s">
        <v>17</v>
      </c>
      <c r="BT84" s="224" t="s">
        <v>17</v>
      </c>
      <c r="BU84" s="224" t="s">
        <v>17</v>
      </c>
      <c r="BV84" s="224" t="s">
        <v>17</v>
      </c>
      <c r="BW84" s="224" t="s">
        <v>2192</v>
      </c>
      <c r="BX84" s="224" t="s">
        <v>17</v>
      </c>
      <c r="BY84" s="214">
        <v>45525</v>
      </c>
      <c r="BZ84" s="222" t="s">
        <v>2213</v>
      </c>
      <c r="CA84" s="222" t="s">
        <v>17</v>
      </c>
      <c r="CB84" s="222" t="s">
        <v>17</v>
      </c>
      <c r="CC84" s="222" t="s">
        <v>17</v>
      </c>
      <c r="CD84" s="222" t="s">
        <v>17</v>
      </c>
      <c r="CE84" s="222" t="s">
        <v>2192</v>
      </c>
      <c r="CF84" s="222" t="s">
        <v>17</v>
      </c>
      <c r="CG84" s="223">
        <v>45525</v>
      </c>
      <c r="CH84" s="221" t="s">
        <v>11482</v>
      </c>
      <c r="CI84" s="222" t="e">
        <v>#N/A</v>
      </c>
      <c r="CJ84" s="222" t="e">
        <v>#N/A</v>
      </c>
      <c r="CK84" s="222" t="e">
        <v>#N/A</v>
      </c>
      <c r="CL84" s="222" t="e">
        <v>#N/A</v>
      </c>
      <c r="CM84" s="222" t="e">
        <v>#N/A</v>
      </c>
      <c r="CN84" s="222" t="e">
        <v>#N/A</v>
      </c>
      <c r="CO84" s="225" t="e">
        <v>#N/A</v>
      </c>
      <c r="CP84" s="222" t="s">
        <v>2215</v>
      </c>
      <c r="CQ84" s="224" t="s">
        <v>17</v>
      </c>
      <c r="CR84" s="224" t="s">
        <v>17</v>
      </c>
      <c r="CS84" s="224" t="s">
        <v>17</v>
      </c>
      <c r="CT84" s="224" t="s">
        <v>17</v>
      </c>
      <c r="CU84" s="224" t="s">
        <v>2192</v>
      </c>
      <c r="CV84" s="224" t="s">
        <v>17</v>
      </c>
      <c r="CW84" s="214">
        <v>45525</v>
      </c>
      <c r="CX84" s="222" t="s">
        <v>2195</v>
      </c>
      <c r="CY84" s="218">
        <v>1678000</v>
      </c>
      <c r="CZ84" s="218" t="s">
        <v>2168</v>
      </c>
      <c r="DA84" s="218" t="s">
        <v>723</v>
      </c>
      <c r="DB84" s="218">
        <v>2</v>
      </c>
      <c r="DC84" s="218" t="s">
        <v>2200</v>
      </c>
      <c r="DD84" s="218" t="s">
        <v>2169</v>
      </c>
      <c r="DE84" s="220">
        <v>45525</v>
      </c>
      <c r="DF84" s="221" t="s">
        <v>2197</v>
      </c>
      <c r="DG84" s="213">
        <v>0</v>
      </c>
      <c r="DH84" s="224" t="s">
        <v>2168</v>
      </c>
      <c r="DI84" s="224" t="s">
        <v>723</v>
      </c>
      <c r="DJ84" s="224">
        <v>2</v>
      </c>
      <c r="DK84" s="224" t="s">
        <v>2196</v>
      </c>
      <c r="DL84" s="224" t="s">
        <v>2169</v>
      </c>
      <c r="DM84" s="214">
        <v>45525</v>
      </c>
      <c r="DN84" s="222" t="s">
        <v>2199</v>
      </c>
      <c r="DO84" s="218">
        <v>1794000</v>
      </c>
      <c r="DP84" s="222" t="s">
        <v>2168</v>
      </c>
      <c r="DQ84" s="222" t="s">
        <v>723</v>
      </c>
      <c r="DR84" s="222">
        <v>2</v>
      </c>
      <c r="DS84" s="222" t="s">
        <v>2198</v>
      </c>
      <c r="DT84" s="222" t="s">
        <v>2169</v>
      </c>
      <c r="DU84" s="223">
        <v>45525</v>
      </c>
      <c r="DV84" s="221" t="s">
        <v>2201</v>
      </c>
      <c r="DW84" s="213">
        <v>436000</v>
      </c>
      <c r="DX84" s="224" t="s">
        <v>2168</v>
      </c>
      <c r="DY84" s="224" t="s">
        <v>723</v>
      </c>
      <c r="DZ84" s="224">
        <v>2</v>
      </c>
      <c r="EA84" s="224" t="s">
        <v>2200</v>
      </c>
      <c r="EB84" s="224" t="s">
        <v>2169</v>
      </c>
      <c r="EC84" s="214">
        <v>45525</v>
      </c>
      <c r="ED84" s="222" t="s">
        <v>2202</v>
      </c>
      <c r="EE84" s="218">
        <v>1242000</v>
      </c>
      <c r="EF84" s="222" t="s">
        <v>2168</v>
      </c>
      <c r="EG84" s="222" t="s">
        <v>723</v>
      </c>
      <c r="EH84" s="222">
        <v>2</v>
      </c>
      <c r="EI84" s="222" t="s">
        <v>2200</v>
      </c>
      <c r="EJ84" s="222" t="s">
        <v>2169</v>
      </c>
      <c r="EK84" s="223">
        <v>45525</v>
      </c>
      <c r="EL84" s="221" t="s">
        <v>2204</v>
      </c>
      <c r="EM84" s="213" t="s">
        <v>17</v>
      </c>
      <c r="EN84" s="224" t="s">
        <v>2168</v>
      </c>
      <c r="EO84" s="224" t="s">
        <v>723</v>
      </c>
      <c r="EP84" s="224">
        <v>2</v>
      </c>
      <c r="EQ84" s="224" t="s">
        <v>2203</v>
      </c>
      <c r="ER84" s="224" t="s">
        <v>2169</v>
      </c>
      <c r="ES84" s="214">
        <v>45525</v>
      </c>
      <c r="ET84" s="222" t="s">
        <v>8128</v>
      </c>
      <c r="EU84" s="222">
        <v>10345</v>
      </c>
      <c r="EV84" s="222" t="s">
        <v>8115</v>
      </c>
      <c r="EW84" s="222" t="s">
        <v>723</v>
      </c>
      <c r="EX84" s="222">
        <v>2</v>
      </c>
      <c r="EY84" s="222" t="s">
        <v>8127</v>
      </c>
      <c r="EZ84" s="222" t="s">
        <v>8116</v>
      </c>
      <c r="FA84" s="223">
        <v>45649</v>
      </c>
      <c r="FB84" s="221" t="s">
        <v>2208</v>
      </c>
      <c r="FC84" s="224">
        <v>5</v>
      </c>
      <c r="FD84" s="224" t="s">
        <v>2205</v>
      </c>
      <c r="FE84" s="224" t="s">
        <v>404</v>
      </c>
      <c r="FF84" s="224">
        <v>1</v>
      </c>
      <c r="FG84" s="224" t="s">
        <v>2207</v>
      </c>
      <c r="FH84" s="224" t="s">
        <v>2206</v>
      </c>
      <c r="FI84" s="214">
        <v>45525</v>
      </c>
      <c r="FJ84" s="221" t="s">
        <v>2209</v>
      </c>
      <c r="FK84" s="222" t="s">
        <v>17</v>
      </c>
      <c r="FL84" s="222" t="s">
        <v>17</v>
      </c>
      <c r="FM84" s="222" t="s">
        <v>17</v>
      </c>
      <c r="FN84" s="222" t="s">
        <v>17</v>
      </c>
      <c r="FO84" s="222" t="s">
        <v>2192</v>
      </c>
      <c r="FP84" s="218" t="s">
        <v>17</v>
      </c>
      <c r="FQ84" s="219">
        <v>45525</v>
      </c>
      <c r="FR84" s="221" t="s">
        <v>2210</v>
      </c>
      <c r="FS84" s="224" t="s">
        <v>17</v>
      </c>
      <c r="FT84" s="224" t="s">
        <v>17</v>
      </c>
      <c r="FU84" s="224" t="s">
        <v>17</v>
      </c>
      <c r="FV84" s="224" t="s">
        <v>17</v>
      </c>
      <c r="FW84" s="224" t="s">
        <v>2192</v>
      </c>
      <c r="FX84" s="224" t="s">
        <v>17</v>
      </c>
      <c r="FY84" s="214">
        <v>45525</v>
      </c>
      <c r="FZ84" s="222" t="s">
        <v>4530</v>
      </c>
      <c r="GA84" s="222">
        <v>1</v>
      </c>
      <c r="GB84" s="222" t="s">
        <v>1799</v>
      </c>
      <c r="GC84" s="222" t="s">
        <v>33</v>
      </c>
      <c r="GD84" s="222">
        <v>2</v>
      </c>
      <c r="GE84" s="222" t="s">
        <v>17</v>
      </c>
      <c r="GF84" s="222" t="s">
        <v>17</v>
      </c>
      <c r="GG84" s="223">
        <v>45609</v>
      </c>
      <c r="GH84" s="221" t="s">
        <v>4536</v>
      </c>
      <c r="GI84" s="224">
        <v>3</v>
      </c>
      <c r="GJ84" s="224" t="s">
        <v>1799</v>
      </c>
      <c r="GK84" s="224" t="s">
        <v>33</v>
      </c>
      <c r="GL84" s="224">
        <v>2</v>
      </c>
      <c r="GM84" s="224" t="s">
        <v>17</v>
      </c>
      <c r="GN84" s="224" t="s">
        <v>17</v>
      </c>
      <c r="GO84" s="214">
        <v>45609</v>
      </c>
      <c r="GP84" s="222" t="s">
        <v>4531</v>
      </c>
      <c r="GQ84" s="222">
        <v>3</v>
      </c>
      <c r="GR84" s="222" t="s">
        <v>1799</v>
      </c>
      <c r="GS84" s="222" t="s">
        <v>33</v>
      </c>
      <c r="GT84" s="222">
        <v>2</v>
      </c>
      <c r="GU84" s="222" t="s">
        <v>17</v>
      </c>
      <c r="GV84" s="222" t="s">
        <v>17</v>
      </c>
      <c r="GW84" s="223">
        <v>45609</v>
      </c>
      <c r="GX84" s="221" t="s">
        <v>4537</v>
      </c>
      <c r="GY84" s="224">
        <v>1</v>
      </c>
      <c r="GZ84" s="224" t="s">
        <v>1799</v>
      </c>
      <c r="HA84" s="224" t="s">
        <v>33</v>
      </c>
      <c r="HB84" s="224">
        <v>2</v>
      </c>
      <c r="HC84" s="224" t="s">
        <v>17</v>
      </c>
      <c r="HD84" s="224" t="s">
        <v>17</v>
      </c>
      <c r="HE84" s="214">
        <v>45609</v>
      </c>
      <c r="HF84" s="222" t="s">
        <v>4529</v>
      </c>
      <c r="HG84" s="222">
        <v>3</v>
      </c>
      <c r="HH84" s="222" t="s">
        <v>1799</v>
      </c>
      <c r="HI84" s="222" t="s">
        <v>33</v>
      </c>
      <c r="HJ84" s="222">
        <v>2</v>
      </c>
      <c r="HK84" s="222" t="s">
        <v>17</v>
      </c>
      <c r="HL84" s="222" t="s">
        <v>17</v>
      </c>
      <c r="HM84" s="223">
        <v>45609</v>
      </c>
      <c r="HN84" s="221" t="s">
        <v>4535</v>
      </c>
      <c r="HO84" s="224">
        <v>3</v>
      </c>
      <c r="HP84" s="224" t="s">
        <v>1799</v>
      </c>
      <c r="HQ84" s="224" t="s">
        <v>33</v>
      </c>
      <c r="HR84" s="224">
        <v>2</v>
      </c>
      <c r="HS84" s="224" t="s">
        <v>17</v>
      </c>
      <c r="HT84" s="224" t="s">
        <v>17</v>
      </c>
      <c r="HU84" s="214">
        <v>45609</v>
      </c>
      <c r="HV84" s="222" t="s">
        <v>4532</v>
      </c>
      <c r="HW84" s="222">
        <v>3</v>
      </c>
      <c r="HX84" s="222" t="s">
        <v>1799</v>
      </c>
      <c r="HY84" s="222" t="s">
        <v>33</v>
      </c>
      <c r="HZ84" s="222">
        <v>2</v>
      </c>
      <c r="IA84" s="222" t="s">
        <v>17</v>
      </c>
      <c r="IB84" s="222" t="s">
        <v>17</v>
      </c>
      <c r="IC84" s="223">
        <v>45609</v>
      </c>
      <c r="ID84" s="221" t="s">
        <v>4534</v>
      </c>
      <c r="IE84" s="224">
        <v>2</v>
      </c>
      <c r="IF84" s="224" t="s">
        <v>1799</v>
      </c>
      <c r="IG84" s="224" t="s">
        <v>33</v>
      </c>
      <c r="IH84" s="224">
        <v>2</v>
      </c>
      <c r="II84" s="224" t="s">
        <v>17</v>
      </c>
      <c r="IJ84" s="224" t="s">
        <v>17</v>
      </c>
      <c r="IK84" s="214">
        <v>45609</v>
      </c>
      <c r="IL84" s="222" t="s">
        <v>4533</v>
      </c>
      <c r="IM84" s="222">
        <v>3</v>
      </c>
      <c r="IN84" s="222" t="s">
        <v>1799</v>
      </c>
      <c r="IO84" s="222" t="s">
        <v>33</v>
      </c>
      <c r="IP84" s="222">
        <v>2</v>
      </c>
      <c r="IQ84" s="222" t="s">
        <v>17</v>
      </c>
      <c r="IR84" s="222" t="s">
        <v>17</v>
      </c>
      <c r="IS84" s="223">
        <v>45609</v>
      </c>
    </row>
    <row r="85" spans="1:253" s="11" customFormat="1" ht="13.25" customHeight="1" x14ac:dyDescent="0.25">
      <c r="A85" s="11" t="s">
        <v>2216</v>
      </c>
      <c r="B85" s="11" t="s">
        <v>10766</v>
      </c>
      <c r="C85" s="11" t="s">
        <v>2217</v>
      </c>
      <c r="D85" s="11" t="s">
        <v>2163</v>
      </c>
      <c r="E85" s="11" t="s">
        <v>10292</v>
      </c>
      <c r="F85" s="11" t="s">
        <v>2218</v>
      </c>
      <c r="G85" s="212">
        <v>55960000</v>
      </c>
      <c r="H85" s="213" t="s">
        <v>2164</v>
      </c>
      <c r="I85" s="213" t="s">
        <v>723</v>
      </c>
      <c r="J85" s="213">
        <v>2</v>
      </c>
      <c r="K85" s="213" t="s">
        <v>2166</v>
      </c>
      <c r="L85" s="213" t="s">
        <v>2165</v>
      </c>
      <c r="M85" s="214">
        <v>45525</v>
      </c>
      <c r="N85" s="221" t="s">
        <v>2878</v>
      </c>
      <c r="O85" s="216">
        <v>149601</v>
      </c>
      <c r="P85" s="216" t="s">
        <v>2875</v>
      </c>
      <c r="Q85" s="216" t="s">
        <v>404</v>
      </c>
      <c r="R85" s="216">
        <v>1</v>
      </c>
      <c r="S85" s="216" t="s">
        <v>2877</v>
      </c>
      <c r="T85" s="216" t="s">
        <v>2876</v>
      </c>
      <c r="U85" s="217">
        <v>45560</v>
      </c>
      <c r="V85" s="221" t="s">
        <v>2220</v>
      </c>
      <c r="W85" s="213">
        <v>4873000</v>
      </c>
      <c r="X85" s="213" t="s">
        <v>2164</v>
      </c>
      <c r="Y85" s="213" t="s">
        <v>723</v>
      </c>
      <c r="Z85" s="213">
        <v>2</v>
      </c>
      <c r="AA85" s="213" t="s">
        <v>2219</v>
      </c>
      <c r="AB85" s="213" t="s">
        <v>2165</v>
      </c>
      <c r="AC85" s="214">
        <v>45525</v>
      </c>
      <c r="AD85" s="221" t="s">
        <v>2222</v>
      </c>
      <c r="AE85" s="218">
        <v>4873000</v>
      </c>
      <c r="AF85" s="218" t="s">
        <v>2164</v>
      </c>
      <c r="AG85" s="218" t="s">
        <v>723</v>
      </c>
      <c r="AH85" s="218">
        <v>2</v>
      </c>
      <c r="AI85" s="218" t="s">
        <v>2221</v>
      </c>
      <c r="AJ85" s="218" t="s">
        <v>2165</v>
      </c>
      <c r="AK85" s="219">
        <v>45525</v>
      </c>
      <c r="AL85" s="221" t="s">
        <v>8132</v>
      </c>
      <c r="AM85" s="213">
        <v>234000</v>
      </c>
      <c r="AN85" s="213" t="s">
        <v>8129</v>
      </c>
      <c r="AO85" s="213" t="s">
        <v>723</v>
      </c>
      <c r="AP85" s="213">
        <v>2</v>
      </c>
      <c r="AQ85" s="213" t="s">
        <v>8131</v>
      </c>
      <c r="AR85" s="213" t="s">
        <v>8130</v>
      </c>
      <c r="AS85" s="214">
        <v>45649</v>
      </c>
      <c r="AT85" s="222" t="s">
        <v>2223</v>
      </c>
      <c r="AU85" s="218" t="s">
        <v>17</v>
      </c>
      <c r="AV85" s="218" t="s">
        <v>17</v>
      </c>
      <c r="AW85" s="218" t="s">
        <v>17</v>
      </c>
      <c r="AX85" s="218" t="s">
        <v>17</v>
      </c>
      <c r="AY85" s="218" t="s">
        <v>2192</v>
      </c>
      <c r="AZ85" s="218" t="s">
        <v>17</v>
      </c>
      <c r="BA85" s="219">
        <v>45525</v>
      </c>
      <c r="BB85" s="221" t="s">
        <v>2237</v>
      </c>
      <c r="BC85" s="213" t="s">
        <v>17</v>
      </c>
      <c r="BD85" s="213" t="s">
        <v>17</v>
      </c>
      <c r="BE85" s="213" t="s">
        <v>17</v>
      </c>
      <c r="BF85" s="213" t="s">
        <v>17</v>
      </c>
      <c r="BG85" s="213" t="s">
        <v>1429</v>
      </c>
      <c r="BH85" s="213" t="s">
        <v>17</v>
      </c>
      <c r="BI85" s="214">
        <v>45525</v>
      </c>
      <c r="BJ85" s="222" t="s">
        <v>8134</v>
      </c>
      <c r="BK85" s="222">
        <v>1233</v>
      </c>
      <c r="BL85" s="222" t="s">
        <v>8124</v>
      </c>
      <c r="BM85" s="222" t="s">
        <v>723</v>
      </c>
      <c r="BN85" s="222">
        <v>2</v>
      </c>
      <c r="BO85" s="222" t="s">
        <v>8133</v>
      </c>
      <c r="BP85" s="218" t="s">
        <v>579</v>
      </c>
      <c r="BQ85" s="223">
        <v>45649</v>
      </c>
      <c r="BR85" s="221" t="s">
        <v>2238</v>
      </c>
      <c r="BS85" s="224" t="s">
        <v>17</v>
      </c>
      <c r="BT85" s="224" t="s">
        <v>17</v>
      </c>
      <c r="BU85" s="224" t="s">
        <v>17</v>
      </c>
      <c r="BV85" s="224" t="s">
        <v>17</v>
      </c>
      <c r="BW85" s="224" t="s">
        <v>1429</v>
      </c>
      <c r="BX85" s="224" t="s">
        <v>17</v>
      </c>
      <c r="BY85" s="214">
        <v>45525</v>
      </c>
      <c r="BZ85" s="222" t="s">
        <v>2239</v>
      </c>
      <c r="CA85" s="222" t="s">
        <v>17</v>
      </c>
      <c r="CB85" s="222" t="s">
        <v>17</v>
      </c>
      <c r="CC85" s="222" t="s">
        <v>17</v>
      </c>
      <c r="CD85" s="222" t="s">
        <v>17</v>
      </c>
      <c r="CE85" s="222" t="s">
        <v>1429</v>
      </c>
      <c r="CF85" s="222" t="s">
        <v>17</v>
      </c>
      <c r="CG85" s="223">
        <v>45525</v>
      </c>
      <c r="CH85" s="221" t="s">
        <v>11483</v>
      </c>
      <c r="CI85" s="222" t="e">
        <v>#N/A</v>
      </c>
      <c r="CJ85" s="222" t="e">
        <v>#N/A</v>
      </c>
      <c r="CK85" s="222" t="e">
        <v>#N/A</v>
      </c>
      <c r="CL85" s="222" t="e">
        <v>#N/A</v>
      </c>
      <c r="CM85" s="222" t="e">
        <v>#N/A</v>
      </c>
      <c r="CN85" s="222" t="e">
        <v>#N/A</v>
      </c>
      <c r="CO85" s="225" t="e">
        <v>#N/A</v>
      </c>
      <c r="CP85" s="222" t="s">
        <v>2241</v>
      </c>
      <c r="CQ85" s="224" t="s">
        <v>17</v>
      </c>
      <c r="CR85" s="224" t="s">
        <v>17</v>
      </c>
      <c r="CS85" s="224" t="s">
        <v>17</v>
      </c>
      <c r="CT85" s="224" t="s">
        <v>17</v>
      </c>
      <c r="CU85" s="224" t="s">
        <v>1429</v>
      </c>
      <c r="CV85" s="224" t="s">
        <v>17</v>
      </c>
      <c r="CW85" s="214">
        <v>45525</v>
      </c>
      <c r="CX85" s="222" t="s">
        <v>2225</v>
      </c>
      <c r="CY85" s="218">
        <v>1808000</v>
      </c>
      <c r="CZ85" s="218" t="s">
        <v>2168</v>
      </c>
      <c r="DA85" s="218" t="s">
        <v>723</v>
      </c>
      <c r="DB85" s="218">
        <v>2</v>
      </c>
      <c r="DC85" s="218" t="s">
        <v>2224</v>
      </c>
      <c r="DD85" s="218" t="s">
        <v>2169</v>
      </c>
      <c r="DE85" s="220">
        <v>45525</v>
      </c>
      <c r="DF85" s="221" t="s">
        <v>2227</v>
      </c>
      <c r="DG85" s="213">
        <v>0</v>
      </c>
      <c r="DH85" s="224" t="s">
        <v>2168</v>
      </c>
      <c r="DI85" s="224" t="s">
        <v>723</v>
      </c>
      <c r="DJ85" s="224">
        <v>2</v>
      </c>
      <c r="DK85" s="224" t="s">
        <v>2226</v>
      </c>
      <c r="DL85" s="224" t="s">
        <v>2169</v>
      </c>
      <c r="DM85" s="214">
        <v>45525</v>
      </c>
      <c r="DN85" s="222" t="s">
        <v>2229</v>
      </c>
      <c r="DO85" s="218">
        <v>3065000</v>
      </c>
      <c r="DP85" s="222" t="s">
        <v>2168</v>
      </c>
      <c r="DQ85" s="222" t="s">
        <v>723</v>
      </c>
      <c r="DR85" s="222">
        <v>2</v>
      </c>
      <c r="DS85" s="222" t="s">
        <v>2228</v>
      </c>
      <c r="DT85" s="222" t="s">
        <v>2169</v>
      </c>
      <c r="DU85" s="223">
        <v>45525</v>
      </c>
      <c r="DV85" s="221" t="s">
        <v>2230</v>
      </c>
      <c r="DW85" s="213">
        <v>1429000</v>
      </c>
      <c r="DX85" s="224" t="s">
        <v>2168</v>
      </c>
      <c r="DY85" s="224" t="s">
        <v>723</v>
      </c>
      <c r="DZ85" s="224">
        <v>2</v>
      </c>
      <c r="EA85" s="224" t="s">
        <v>2224</v>
      </c>
      <c r="EB85" s="224" t="s">
        <v>2169</v>
      </c>
      <c r="EC85" s="214">
        <v>45525</v>
      </c>
      <c r="ED85" s="222" t="s">
        <v>2231</v>
      </c>
      <c r="EE85" s="218">
        <v>379000</v>
      </c>
      <c r="EF85" s="222" t="s">
        <v>2168</v>
      </c>
      <c r="EG85" s="222" t="s">
        <v>723</v>
      </c>
      <c r="EH85" s="222">
        <v>2</v>
      </c>
      <c r="EI85" s="222" t="s">
        <v>2224</v>
      </c>
      <c r="EJ85" s="222" t="s">
        <v>2169</v>
      </c>
      <c r="EK85" s="223">
        <v>45525</v>
      </c>
      <c r="EL85" s="221" t="s">
        <v>2232</v>
      </c>
      <c r="EM85" s="213" t="s">
        <v>17</v>
      </c>
      <c r="EN85" s="224" t="s">
        <v>2168</v>
      </c>
      <c r="EO85" s="224" t="s">
        <v>723</v>
      </c>
      <c r="EP85" s="224">
        <v>2</v>
      </c>
      <c r="EQ85" s="224" t="s">
        <v>2224</v>
      </c>
      <c r="ER85" s="224" t="s">
        <v>2169</v>
      </c>
      <c r="ES85" s="214">
        <v>45525</v>
      </c>
      <c r="ET85" s="222" t="s">
        <v>8135</v>
      </c>
      <c r="EU85" s="222">
        <v>10345</v>
      </c>
      <c r="EV85" s="222" t="s">
        <v>8115</v>
      </c>
      <c r="EW85" s="222" t="s">
        <v>723</v>
      </c>
      <c r="EX85" s="222">
        <v>2</v>
      </c>
      <c r="EY85" s="222" t="s">
        <v>8117</v>
      </c>
      <c r="EZ85" s="222" t="s">
        <v>8116</v>
      </c>
      <c r="FA85" s="223">
        <v>45649</v>
      </c>
      <c r="FB85" s="221" t="s">
        <v>2234</v>
      </c>
      <c r="FC85" s="224">
        <v>4</v>
      </c>
      <c r="FD85" s="224" t="s">
        <v>2205</v>
      </c>
      <c r="FE85" s="224" t="s">
        <v>404</v>
      </c>
      <c r="FF85" s="224">
        <v>1</v>
      </c>
      <c r="FG85" s="224" t="s">
        <v>2233</v>
      </c>
      <c r="FH85" s="224" t="s">
        <v>2206</v>
      </c>
      <c r="FI85" s="214">
        <v>45525</v>
      </c>
      <c r="FJ85" s="221" t="s">
        <v>2235</v>
      </c>
      <c r="FK85" s="222" t="s">
        <v>17</v>
      </c>
      <c r="FL85" s="222" t="s">
        <v>17</v>
      </c>
      <c r="FM85" s="222" t="s">
        <v>17</v>
      </c>
      <c r="FN85" s="222" t="s">
        <v>17</v>
      </c>
      <c r="FO85" s="222" t="s">
        <v>1429</v>
      </c>
      <c r="FP85" s="218" t="s">
        <v>17</v>
      </c>
      <c r="FQ85" s="219">
        <v>45525</v>
      </c>
      <c r="FR85" s="221" t="s">
        <v>2236</v>
      </c>
      <c r="FS85" s="224" t="s">
        <v>17</v>
      </c>
      <c r="FT85" s="224" t="s">
        <v>17</v>
      </c>
      <c r="FU85" s="224" t="s">
        <v>17</v>
      </c>
      <c r="FV85" s="224" t="s">
        <v>17</v>
      </c>
      <c r="FW85" s="224" t="s">
        <v>1429</v>
      </c>
      <c r="FX85" s="224" t="s">
        <v>17</v>
      </c>
      <c r="FY85" s="214">
        <v>45525</v>
      </c>
      <c r="FZ85" s="222" t="s">
        <v>4539</v>
      </c>
      <c r="GA85" s="222">
        <v>1</v>
      </c>
      <c r="GB85" s="222" t="s">
        <v>1799</v>
      </c>
      <c r="GC85" s="222" t="s">
        <v>33</v>
      </c>
      <c r="GD85" s="222">
        <v>2</v>
      </c>
      <c r="GE85" s="222" t="s">
        <v>17</v>
      </c>
      <c r="GF85" s="222" t="s">
        <v>17</v>
      </c>
      <c r="GG85" s="223">
        <v>45609</v>
      </c>
      <c r="GH85" s="221" t="s">
        <v>4545</v>
      </c>
      <c r="GI85" s="224">
        <v>3</v>
      </c>
      <c r="GJ85" s="224" t="s">
        <v>1799</v>
      </c>
      <c r="GK85" s="224" t="s">
        <v>33</v>
      </c>
      <c r="GL85" s="224">
        <v>2</v>
      </c>
      <c r="GM85" s="224" t="s">
        <v>17</v>
      </c>
      <c r="GN85" s="224" t="s">
        <v>17</v>
      </c>
      <c r="GO85" s="214">
        <v>45609</v>
      </c>
      <c r="GP85" s="222" t="s">
        <v>4540</v>
      </c>
      <c r="GQ85" s="222">
        <v>2</v>
      </c>
      <c r="GR85" s="222" t="s">
        <v>1799</v>
      </c>
      <c r="GS85" s="222" t="s">
        <v>33</v>
      </c>
      <c r="GT85" s="222">
        <v>2</v>
      </c>
      <c r="GU85" s="222" t="s">
        <v>17</v>
      </c>
      <c r="GV85" s="222" t="s">
        <v>17</v>
      </c>
      <c r="GW85" s="223">
        <v>45609</v>
      </c>
      <c r="GX85" s="221" t="s">
        <v>4546</v>
      </c>
      <c r="GY85" s="224">
        <v>2</v>
      </c>
      <c r="GZ85" s="224" t="s">
        <v>1799</v>
      </c>
      <c r="HA85" s="224" t="s">
        <v>33</v>
      </c>
      <c r="HB85" s="224">
        <v>2</v>
      </c>
      <c r="HC85" s="224" t="s">
        <v>17</v>
      </c>
      <c r="HD85" s="224" t="s">
        <v>17</v>
      </c>
      <c r="HE85" s="214">
        <v>45609</v>
      </c>
      <c r="HF85" s="222" t="s">
        <v>4538</v>
      </c>
      <c r="HG85" s="222">
        <v>2</v>
      </c>
      <c r="HH85" s="222" t="s">
        <v>1799</v>
      </c>
      <c r="HI85" s="222" t="s">
        <v>33</v>
      </c>
      <c r="HJ85" s="222">
        <v>2</v>
      </c>
      <c r="HK85" s="222" t="s">
        <v>17</v>
      </c>
      <c r="HL85" s="222" t="s">
        <v>17</v>
      </c>
      <c r="HM85" s="223">
        <v>45609</v>
      </c>
      <c r="HN85" s="221" t="s">
        <v>4544</v>
      </c>
      <c r="HO85" s="224">
        <v>3</v>
      </c>
      <c r="HP85" s="224" t="s">
        <v>1799</v>
      </c>
      <c r="HQ85" s="224" t="s">
        <v>33</v>
      </c>
      <c r="HR85" s="224">
        <v>2</v>
      </c>
      <c r="HS85" s="224" t="s">
        <v>17</v>
      </c>
      <c r="HT85" s="224" t="s">
        <v>17</v>
      </c>
      <c r="HU85" s="214">
        <v>45609</v>
      </c>
      <c r="HV85" s="222" t="s">
        <v>4541</v>
      </c>
      <c r="HW85" s="222">
        <v>3</v>
      </c>
      <c r="HX85" s="222" t="s">
        <v>1799</v>
      </c>
      <c r="HY85" s="222" t="s">
        <v>33</v>
      </c>
      <c r="HZ85" s="222">
        <v>2</v>
      </c>
      <c r="IA85" s="222" t="s">
        <v>17</v>
      </c>
      <c r="IB85" s="222" t="s">
        <v>17</v>
      </c>
      <c r="IC85" s="223">
        <v>45609</v>
      </c>
      <c r="ID85" s="221" t="s">
        <v>4543</v>
      </c>
      <c r="IE85" s="224">
        <v>2</v>
      </c>
      <c r="IF85" s="224" t="s">
        <v>1799</v>
      </c>
      <c r="IG85" s="224" t="s">
        <v>33</v>
      </c>
      <c r="IH85" s="224">
        <v>2</v>
      </c>
      <c r="II85" s="224" t="s">
        <v>17</v>
      </c>
      <c r="IJ85" s="224" t="s">
        <v>17</v>
      </c>
      <c r="IK85" s="214">
        <v>45609</v>
      </c>
      <c r="IL85" s="222" t="s">
        <v>4542</v>
      </c>
      <c r="IM85" s="222">
        <v>3</v>
      </c>
      <c r="IN85" s="222" t="s">
        <v>1799</v>
      </c>
      <c r="IO85" s="222" t="s">
        <v>33</v>
      </c>
      <c r="IP85" s="222">
        <v>2</v>
      </c>
      <c r="IQ85" s="222" t="s">
        <v>17</v>
      </c>
      <c r="IR85" s="222" t="s">
        <v>17</v>
      </c>
      <c r="IS85" s="223">
        <v>45609</v>
      </c>
    </row>
    <row r="86" spans="1:253" s="11" customFormat="1" ht="13.25" customHeight="1" x14ac:dyDescent="0.25">
      <c r="A86" s="11" t="s">
        <v>2242</v>
      </c>
      <c r="B86" s="11" t="s">
        <v>11018</v>
      </c>
      <c r="C86" s="11" t="s">
        <v>2243</v>
      </c>
      <c r="D86" s="11" t="s">
        <v>2163</v>
      </c>
      <c r="E86" s="11" t="s">
        <v>10292</v>
      </c>
      <c r="F86" s="11" t="s">
        <v>2244</v>
      </c>
      <c r="G86" s="212">
        <v>55960000</v>
      </c>
      <c r="H86" s="213" t="s">
        <v>2164</v>
      </c>
      <c r="I86" s="213" t="s">
        <v>723</v>
      </c>
      <c r="J86" s="213">
        <v>2</v>
      </c>
      <c r="K86" s="213" t="s">
        <v>2166</v>
      </c>
      <c r="L86" s="213" t="s">
        <v>2165</v>
      </c>
      <c r="M86" s="214">
        <v>45525</v>
      </c>
      <c r="N86" s="221" t="s">
        <v>2248</v>
      </c>
      <c r="O86" s="216">
        <v>676577</v>
      </c>
      <c r="P86" s="216" t="s">
        <v>2245</v>
      </c>
      <c r="Q86" s="216" t="s">
        <v>404</v>
      </c>
      <c r="R86" s="216">
        <v>1</v>
      </c>
      <c r="S86" s="216" t="s">
        <v>2247</v>
      </c>
      <c r="T86" s="216" t="s">
        <v>2246</v>
      </c>
      <c r="U86" s="217">
        <v>45525</v>
      </c>
      <c r="V86" s="221" t="s">
        <v>2250</v>
      </c>
      <c r="W86" s="213">
        <v>55960000</v>
      </c>
      <c r="X86" s="213" t="s">
        <v>2164</v>
      </c>
      <c r="Y86" s="213" t="s">
        <v>723</v>
      </c>
      <c r="Z86" s="213">
        <v>2</v>
      </c>
      <c r="AA86" s="213" t="s">
        <v>2249</v>
      </c>
      <c r="AB86" s="213" t="s">
        <v>2165</v>
      </c>
      <c r="AC86" s="214">
        <v>45525</v>
      </c>
      <c r="AD86" s="221" t="s">
        <v>2252</v>
      </c>
      <c r="AE86" s="218">
        <v>55960000</v>
      </c>
      <c r="AF86" s="218" t="s">
        <v>2164</v>
      </c>
      <c r="AG86" s="218" t="s">
        <v>723</v>
      </c>
      <c r="AH86" s="218">
        <v>2</v>
      </c>
      <c r="AI86" s="218" t="s">
        <v>2251</v>
      </c>
      <c r="AJ86" s="218" t="s">
        <v>2165</v>
      </c>
      <c r="AK86" s="219">
        <v>45525</v>
      </c>
      <c r="AL86" s="221" t="s">
        <v>8137</v>
      </c>
      <c r="AM86" s="213">
        <v>3370000</v>
      </c>
      <c r="AN86" s="213" t="s">
        <v>8129</v>
      </c>
      <c r="AO86" s="213" t="s">
        <v>723</v>
      </c>
      <c r="AP86" s="213">
        <v>2</v>
      </c>
      <c r="AQ86" s="213" t="s">
        <v>8136</v>
      </c>
      <c r="AR86" s="213" t="s">
        <v>8130</v>
      </c>
      <c r="AS86" s="214">
        <v>45649</v>
      </c>
      <c r="AT86" s="222" t="s">
        <v>2253</v>
      </c>
      <c r="AU86" s="218" t="s">
        <v>17</v>
      </c>
      <c r="AV86" s="218" t="s">
        <v>17</v>
      </c>
      <c r="AW86" s="218" t="s">
        <v>17</v>
      </c>
      <c r="AX86" s="218" t="s">
        <v>17</v>
      </c>
      <c r="AY86" s="218" t="s">
        <v>429</v>
      </c>
      <c r="AZ86" s="218" t="s">
        <v>17</v>
      </c>
      <c r="BA86" s="219">
        <v>45525</v>
      </c>
      <c r="BB86" s="221" t="s">
        <v>2267</v>
      </c>
      <c r="BC86" s="213" t="s">
        <v>17</v>
      </c>
      <c r="BD86" s="213" t="s">
        <v>17</v>
      </c>
      <c r="BE86" s="213" t="s">
        <v>17</v>
      </c>
      <c r="BF86" s="213" t="s">
        <v>17</v>
      </c>
      <c r="BG86" s="213" t="s">
        <v>1429</v>
      </c>
      <c r="BH86" s="213" t="s">
        <v>17</v>
      </c>
      <c r="BI86" s="214">
        <v>45525</v>
      </c>
      <c r="BJ86" s="222" t="s">
        <v>8139</v>
      </c>
      <c r="BK86" s="222">
        <v>5834</v>
      </c>
      <c r="BL86" s="222" t="s">
        <v>8124</v>
      </c>
      <c r="BM86" s="222" t="s">
        <v>723</v>
      </c>
      <c r="BN86" s="222">
        <v>2</v>
      </c>
      <c r="BO86" s="222" t="s">
        <v>8138</v>
      </c>
      <c r="BP86" s="218" t="s">
        <v>579</v>
      </c>
      <c r="BQ86" s="223">
        <v>45649</v>
      </c>
      <c r="BR86" s="221" t="s">
        <v>2268</v>
      </c>
      <c r="BS86" s="224" t="s">
        <v>17</v>
      </c>
      <c r="BT86" s="224" t="s">
        <v>17</v>
      </c>
      <c r="BU86" s="224" t="s">
        <v>17</v>
      </c>
      <c r="BV86" s="224" t="s">
        <v>17</v>
      </c>
      <c r="BW86" s="224" t="s">
        <v>1429</v>
      </c>
      <c r="BX86" s="224" t="s">
        <v>17</v>
      </c>
      <c r="BY86" s="214">
        <v>45525</v>
      </c>
      <c r="BZ86" s="222" t="s">
        <v>2269</v>
      </c>
      <c r="CA86" s="222" t="s">
        <v>17</v>
      </c>
      <c r="CB86" s="222" t="s">
        <v>17</v>
      </c>
      <c r="CC86" s="222" t="s">
        <v>17</v>
      </c>
      <c r="CD86" s="222" t="s">
        <v>17</v>
      </c>
      <c r="CE86" s="222" t="s">
        <v>1429</v>
      </c>
      <c r="CF86" s="222" t="s">
        <v>17</v>
      </c>
      <c r="CG86" s="223">
        <v>45525</v>
      </c>
      <c r="CH86" s="221" t="s">
        <v>11484</v>
      </c>
      <c r="CI86" s="222" t="e">
        <v>#N/A</v>
      </c>
      <c r="CJ86" s="222" t="e">
        <v>#N/A</v>
      </c>
      <c r="CK86" s="222" t="e">
        <v>#N/A</v>
      </c>
      <c r="CL86" s="222" t="e">
        <v>#N/A</v>
      </c>
      <c r="CM86" s="222" t="e">
        <v>#N/A</v>
      </c>
      <c r="CN86" s="222" t="e">
        <v>#N/A</v>
      </c>
      <c r="CO86" s="225" t="e">
        <v>#N/A</v>
      </c>
      <c r="CP86" s="222" t="s">
        <v>2271</v>
      </c>
      <c r="CQ86" s="224" t="s">
        <v>17</v>
      </c>
      <c r="CR86" s="224" t="s">
        <v>17</v>
      </c>
      <c r="CS86" s="224" t="s">
        <v>17</v>
      </c>
      <c r="CT86" s="224" t="s">
        <v>17</v>
      </c>
      <c r="CU86" s="224" t="s">
        <v>1429</v>
      </c>
      <c r="CV86" s="224" t="s">
        <v>17</v>
      </c>
      <c r="CW86" s="214">
        <v>45525</v>
      </c>
      <c r="CX86" s="222" t="s">
        <v>2255</v>
      </c>
      <c r="CY86" s="218">
        <v>15105000</v>
      </c>
      <c r="CZ86" s="218" t="s">
        <v>2168</v>
      </c>
      <c r="DA86" s="218" t="s">
        <v>723</v>
      </c>
      <c r="DB86" s="218">
        <v>2</v>
      </c>
      <c r="DC86" s="218" t="s">
        <v>2254</v>
      </c>
      <c r="DD86" s="218" t="s">
        <v>2169</v>
      </c>
      <c r="DE86" s="220">
        <v>45525</v>
      </c>
      <c r="DF86" s="221" t="s">
        <v>2257</v>
      </c>
      <c r="DG86" s="213">
        <v>0</v>
      </c>
      <c r="DH86" s="224" t="s">
        <v>2168</v>
      </c>
      <c r="DI86" s="224" t="s">
        <v>723</v>
      </c>
      <c r="DJ86" s="224">
        <v>2</v>
      </c>
      <c r="DK86" s="224" t="s">
        <v>2256</v>
      </c>
      <c r="DL86" s="224" t="s">
        <v>2169</v>
      </c>
      <c r="DM86" s="214">
        <v>45525</v>
      </c>
      <c r="DN86" s="222" t="s">
        <v>2259</v>
      </c>
      <c r="DO86" s="218">
        <v>40855000</v>
      </c>
      <c r="DP86" s="222" t="s">
        <v>2168</v>
      </c>
      <c r="DQ86" s="222" t="s">
        <v>723</v>
      </c>
      <c r="DR86" s="222">
        <v>2</v>
      </c>
      <c r="DS86" s="222" t="s">
        <v>2258</v>
      </c>
      <c r="DT86" s="222" t="s">
        <v>2169</v>
      </c>
      <c r="DU86" s="223">
        <v>45525</v>
      </c>
      <c r="DV86" s="221" t="s">
        <v>2260</v>
      </c>
      <c r="DW86" s="213">
        <v>11613000</v>
      </c>
      <c r="DX86" s="224" t="s">
        <v>2168</v>
      </c>
      <c r="DY86" s="224" t="s">
        <v>723</v>
      </c>
      <c r="DZ86" s="224">
        <v>2</v>
      </c>
      <c r="EA86" s="224" t="s">
        <v>2254</v>
      </c>
      <c r="EB86" s="224" t="s">
        <v>2169</v>
      </c>
      <c r="EC86" s="214">
        <v>45525</v>
      </c>
      <c r="ED86" s="222" t="s">
        <v>2261</v>
      </c>
      <c r="EE86" s="218">
        <v>3492000</v>
      </c>
      <c r="EF86" s="222" t="s">
        <v>2168</v>
      </c>
      <c r="EG86" s="222" t="s">
        <v>723</v>
      </c>
      <c r="EH86" s="222">
        <v>2</v>
      </c>
      <c r="EI86" s="222" t="s">
        <v>2254</v>
      </c>
      <c r="EJ86" s="222" t="s">
        <v>2169</v>
      </c>
      <c r="EK86" s="223">
        <v>45525</v>
      </c>
      <c r="EL86" s="221" t="s">
        <v>2262</v>
      </c>
      <c r="EM86" s="213" t="s">
        <v>17</v>
      </c>
      <c r="EN86" s="224" t="s">
        <v>2168</v>
      </c>
      <c r="EO86" s="224" t="s">
        <v>723</v>
      </c>
      <c r="EP86" s="224">
        <v>2</v>
      </c>
      <c r="EQ86" s="224" t="s">
        <v>2254</v>
      </c>
      <c r="ER86" s="224" t="s">
        <v>2169</v>
      </c>
      <c r="ES86" s="214">
        <v>45525</v>
      </c>
      <c r="ET86" s="222" t="s">
        <v>8140</v>
      </c>
      <c r="EU86" s="222">
        <v>10345</v>
      </c>
      <c r="EV86" s="222" t="s">
        <v>8115</v>
      </c>
      <c r="EW86" s="222" t="s">
        <v>723</v>
      </c>
      <c r="EX86" s="222">
        <v>2</v>
      </c>
      <c r="EY86" s="222" t="s">
        <v>8117</v>
      </c>
      <c r="EZ86" s="222" t="s">
        <v>8116</v>
      </c>
      <c r="FA86" s="223">
        <v>45649</v>
      </c>
      <c r="FB86" s="221" t="s">
        <v>2264</v>
      </c>
      <c r="FC86" s="224">
        <v>5</v>
      </c>
      <c r="FD86" s="224" t="s">
        <v>2205</v>
      </c>
      <c r="FE86" s="224" t="s">
        <v>404</v>
      </c>
      <c r="FF86" s="224">
        <v>1</v>
      </c>
      <c r="FG86" s="224" t="s">
        <v>2263</v>
      </c>
      <c r="FH86" s="224" t="s">
        <v>2206</v>
      </c>
      <c r="FI86" s="214">
        <v>45525</v>
      </c>
      <c r="FJ86" s="221" t="s">
        <v>2265</v>
      </c>
      <c r="FK86" s="222" t="s">
        <v>17</v>
      </c>
      <c r="FL86" s="222" t="s">
        <v>17</v>
      </c>
      <c r="FM86" s="222" t="s">
        <v>17</v>
      </c>
      <c r="FN86" s="222" t="s">
        <v>17</v>
      </c>
      <c r="FO86" s="222" t="s">
        <v>1429</v>
      </c>
      <c r="FP86" s="218" t="s">
        <v>17</v>
      </c>
      <c r="FQ86" s="219">
        <v>45525</v>
      </c>
      <c r="FR86" s="221" t="s">
        <v>2266</v>
      </c>
      <c r="FS86" s="224" t="s">
        <v>17</v>
      </c>
      <c r="FT86" s="224" t="s">
        <v>17</v>
      </c>
      <c r="FU86" s="224" t="s">
        <v>17</v>
      </c>
      <c r="FV86" s="224" t="s">
        <v>17</v>
      </c>
      <c r="FW86" s="224" t="s">
        <v>1429</v>
      </c>
      <c r="FX86" s="224" t="s">
        <v>17</v>
      </c>
      <c r="FY86" s="214">
        <v>45525</v>
      </c>
      <c r="FZ86" s="222" t="s">
        <v>4548</v>
      </c>
      <c r="GA86" s="222">
        <v>1</v>
      </c>
      <c r="GB86" s="222" t="s">
        <v>1799</v>
      </c>
      <c r="GC86" s="222" t="s">
        <v>33</v>
      </c>
      <c r="GD86" s="222">
        <v>2</v>
      </c>
      <c r="GE86" s="222" t="s">
        <v>17</v>
      </c>
      <c r="GF86" s="222" t="s">
        <v>17</v>
      </c>
      <c r="GG86" s="223">
        <v>45609</v>
      </c>
      <c r="GH86" s="221" t="s">
        <v>4554</v>
      </c>
      <c r="GI86" s="224">
        <v>3</v>
      </c>
      <c r="GJ86" s="224" t="s">
        <v>1799</v>
      </c>
      <c r="GK86" s="224" t="s">
        <v>33</v>
      </c>
      <c r="GL86" s="224">
        <v>2</v>
      </c>
      <c r="GM86" s="224" t="s">
        <v>17</v>
      </c>
      <c r="GN86" s="224" t="s">
        <v>17</v>
      </c>
      <c r="GO86" s="214">
        <v>45609</v>
      </c>
      <c r="GP86" s="222" t="s">
        <v>4549</v>
      </c>
      <c r="GQ86" s="222">
        <v>3</v>
      </c>
      <c r="GR86" s="222" t="s">
        <v>1799</v>
      </c>
      <c r="GS86" s="222" t="s">
        <v>33</v>
      </c>
      <c r="GT86" s="222">
        <v>2</v>
      </c>
      <c r="GU86" s="222" t="s">
        <v>17</v>
      </c>
      <c r="GV86" s="222" t="s">
        <v>17</v>
      </c>
      <c r="GW86" s="223">
        <v>45609</v>
      </c>
      <c r="GX86" s="221" t="s">
        <v>4555</v>
      </c>
      <c r="GY86" s="224">
        <v>3</v>
      </c>
      <c r="GZ86" s="224" t="s">
        <v>1799</v>
      </c>
      <c r="HA86" s="224" t="s">
        <v>33</v>
      </c>
      <c r="HB86" s="224">
        <v>2</v>
      </c>
      <c r="HC86" s="224" t="s">
        <v>17</v>
      </c>
      <c r="HD86" s="224" t="s">
        <v>17</v>
      </c>
      <c r="HE86" s="214">
        <v>45609</v>
      </c>
      <c r="HF86" s="222" t="s">
        <v>4547</v>
      </c>
      <c r="HG86" s="222">
        <v>3</v>
      </c>
      <c r="HH86" s="222" t="s">
        <v>1799</v>
      </c>
      <c r="HI86" s="222" t="s">
        <v>33</v>
      </c>
      <c r="HJ86" s="222">
        <v>2</v>
      </c>
      <c r="HK86" s="222" t="s">
        <v>17</v>
      </c>
      <c r="HL86" s="222" t="s">
        <v>17</v>
      </c>
      <c r="HM86" s="223">
        <v>45609</v>
      </c>
      <c r="HN86" s="221" t="s">
        <v>4553</v>
      </c>
      <c r="HO86" s="224">
        <v>3</v>
      </c>
      <c r="HP86" s="224" t="s">
        <v>1799</v>
      </c>
      <c r="HQ86" s="224" t="s">
        <v>33</v>
      </c>
      <c r="HR86" s="224">
        <v>2</v>
      </c>
      <c r="HS86" s="224" t="s">
        <v>17</v>
      </c>
      <c r="HT86" s="224" t="s">
        <v>17</v>
      </c>
      <c r="HU86" s="214">
        <v>45609</v>
      </c>
      <c r="HV86" s="222" t="s">
        <v>4550</v>
      </c>
      <c r="HW86" s="222">
        <v>3</v>
      </c>
      <c r="HX86" s="222" t="s">
        <v>1799</v>
      </c>
      <c r="HY86" s="222" t="s">
        <v>33</v>
      </c>
      <c r="HZ86" s="222">
        <v>2</v>
      </c>
      <c r="IA86" s="222" t="s">
        <v>17</v>
      </c>
      <c r="IB86" s="222" t="s">
        <v>17</v>
      </c>
      <c r="IC86" s="223">
        <v>45609</v>
      </c>
      <c r="ID86" s="221" t="s">
        <v>4552</v>
      </c>
      <c r="IE86" s="224">
        <v>2</v>
      </c>
      <c r="IF86" s="224" t="s">
        <v>1799</v>
      </c>
      <c r="IG86" s="224" t="s">
        <v>33</v>
      </c>
      <c r="IH86" s="224">
        <v>2</v>
      </c>
      <c r="II86" s="224" t="s">
        <v>17</v>
      </c>
      <c r="IJ86" s="224" t="s">
        <v>17</v>
      </c>
      <c r="IK86" s="214">
        <v>45609</v>
      </c>
      <c r="IL86" s="222" t="s">
        <v>4551</v>
      </c>
      <c r="IM86" s="222">
        <v>3</v>
      </c>
      <c r="IN86" s="222" t="s">
        <v>1799</v>
      </c>
      <c r="IO86" s="222" t="s">
        <v>33</v>
      </c>
      <c r="IP86" s="222">
        <v>2</v>
      </c>
      <c r="IQ86" s="222" t="s">
        <v>17</v>
      </c>
      <c r="IR86" s="222" t="s">
        <v>17</v>
      </c>
      <c r="IS86" s="223">
        <v>45609</v>
      </c>
    </row>
    <row r="87" spans="1:253" s="11" customFormat="1" ht="13.25" customHeight="1" x14ac:dyDescent="0.25">
      <c r="A87" s="11" t="s">
        <v>2272</v>
      </c>
      <c r="B87" s="11" t="s">
        <v>10790</v>
      </c>
      <c r="C87" s="11" t="s">
        <v>2273</v>
      </c>
      <c r="D87" s="11" t="s">
        <v>2163</v>
      </c>
      <c r="E87" s="11" t="s">
        <v>10292</v>
      </c>
      <c r="F87" s="11" t="s">
        <v>2277</v>
      </c>
      <c r="G87" s="212">
        <v>55744000</v>
      </c>
      <c r="H87" s="213" t="s">
        <v>2274</v>
      </c>
      <c r="I87" s="213" t="s">
        <v>723</v>
      </c>
      <c r="J87" s="213">
        <v>2</v>
      </c>
      <c r="K87" s="213" t="s">
        <v>2276</v>
      </c>
      <c r="L87" s="213" t="s">
        <v>2275</v>
      </c>
      <c r="M87" s="214">
        <v>45525</v>
      </c>
      <c r="N87" s="221" t="s">
        <v>2882</v>
      </c>
      <c r="O87" s="216">
        <v>640558</v>
      </c>
      <c r="P87" s="216" t="s">
        <v>2879</v>
      </c>
      <c r="Q87" s="216" t="s">
        <v>22</v>
      </c>
      <c r="R87" s="216">
        <v>3</v>
      </c>
      <c r="S87" s="216" t="s">
        <v>2881</v>
      </c>
      <c r="T87" s="216" t="s">
        <v>2880</v>
      </c>
      <c r="U87" s="217">
        <v>45560</v>
      </c>
      <c r="V87" s="221" t="s">
        <v>2886</v>
      </c>
      <c r="W87" s="213">
        <v>7100000</v>
      </c>
      <c r="X87" s="213" t="s">
        <v>2883</v>
      </c>
      <c r="Y87" s="213" t="s">
        <v>723</v>
      </c>
      <c r="Z87" s="213">
        <v>2</v>
      </c>
      <c r="AA87" s="213" t="s">
        <v>2885</v>
      </c>
      <c r="AB87" s="213" t="s">
        <v>2884</v>
      </c>
      <c r="AC87" s="214">
        <v>45560</v>
      </c>
      <c r="AD87" s="221" t="s">
        <v>2890</v>
      </c>
      <c r="AE87" s="218">
        <v>1280000</v>
      </c>
      <c r="AF87" s="218" t="s">
        <v>2887</v>
      </c>
      <c r="AG87" s="218" t="s">
        <v>723</v>
      </c>
      <c r="AH87" s="218">
        <v>2</v>
      </c>
      <c r="AI87" s="218" t="s">
        <v>2889</v>
      </c>
      <c r="AJ87" s="218" t="s">
        <v>2888</v>
      </c>
      <c r="AK87" s="219">
        <v>45560</v>
      </c>
      <c r="AL87" s="221" t="s">
        <v>5537</v>
      </c>
      <c r="AM87" s="213">
        <v>430000</v>
      </c>
      <c r="AN87" s="213" t="s">
        <v>5534</v>
      </c>
      <c r="AO87" s="213" t="s">
        <v>22</v>
      </c>
      <c r="AP87" s="213">
        <v>3</v>
      </c>
      <c r="AQ87" s="213" t="s">
        <v>5536</v>
      </c>
      <c r="AR87" s="213" t="s">
        <v>5535</v>
      </c>
      <c r="AS87" s="214">
        <v>45620</v>
      </c>
      <c r="AT87" s="222" t="s">
        <v>3873</v>
      </c>
      <c r="AU87" s="218">
        <v>360</v>
      </c>
      <c r="AV87" s="218" t="s">
        <v>3869</v>
      </c>
      <c r="AW87" s="218" t="s">
        <v>22</v>
      </c>
      <c r="AX87" s="218">
        <v>3</v>
      </c>
      <c r="AY87" s="218" t="s">
        <v>3871</v>
      </c>
      <c r="AZ87" s="218" t="s">
        <v>3870</v>
      </c>
      <c r="BA87" s="219">
        <v>45587</v>
      </c>
      <c r="BB87" s="221" t="s">
        <v>2284</v>
      </c>
      <c r="BC87" s="213" t="s">
        <v>17</v>
      </c>
      <c r="BD87" s="213" t="s">
        <v>17</v>
      </c>
      <c r="BE87" s="213" t="s">
        <v>17</v>
      </c>
      <c r="BF87" s="213" t="s">
        <v>17</v>
      </c>
      <c r="BG87" s="213" t="s">
        <v>429</v>
      </c>
      <c r="BH87" s="213" t="s">
        <v>17</v>
      </c>
      <c r="BI87" s="214">
        <v>45525</v>
      </c>
      <c r="BJ87" s="222" t="s">
        <v>3875</v>
      </c>
      <c r="BK87" s="222">
        <v>360</v>
      </c>
      <c r="BL87" s="222" t="s">
        <v>3869</v>
      </c>
      <c r="BM87" s="222" t="s">
        <v>723</v>
      </c>
      <c r="BN87" s="222">
        <v>2</v>
      </c>
      <c r="BO87" s="222" t="s">
        <v>3874</v>
      </c>
      <c r="BP87" s="218" t="s">
        <v>3870</v>
      </c>
      <c r="BQ87" s="223">
        <v>45587</v>
      </c>
      <c r="BR87" s="221" t="s">
        <v>5538</v>
      </c>
      <c r="BS87" s="224">
        <v>36000</v>
      </c>
      <c r="BT87" s="224" t="s">
        <v>5528</v>
      </c>
      <c r="BU87" s="224" t="s">
        <v>723</v>
      </c>
      <c r="BV87" s="224">
        <v>2</v>
      </c>
      <c r="BW87" s="224" t="s">
        <v>5530</v>
      </c>
      <c r="BX87" s="224" t="s">
        <v>5529</v>
      </c>
      <c r="BY87" s="214">
        <v>45620</v>
      </c>
      <c r="BZ87" s="222" t="s">
        <v>5539</v>
      </c>
      <c r="CA87" s="222">
        <v>3000</v>
      </c>
      <c r="CB87" s="222" t="s">
        <v>5528</v>
      </c>
      <c r="CC87" s="222" t="s">
        <v>723</v>
      </c>
      <c r="CD87" s="222">
        <v>2</v>
      </c>
      <c r="CE87" s="222" t="s">
        <v>5532</v>
      </c>
      <c r="CF87" s="222" t="s">
        <v>5529</v>
      </c>
      <c r="CG87" s="223">
        <v>45620</v>
      </c>
      <c r="CH87" s="221" t="s">
        <v>11485</v>
      </c>
      <c r="CI87" s="222" t="e">
        <v>#N/A</v>
      </c>
      <c r="CJ87" s="222" t="e">
        <v>#N/A</v>
      </c>
      <c r="CK87" s="222" t="e">
        <v>#N/A</v>
      </c>
      <c r="CL87" s="222" t="e">
        <v>#N/A</v>
      </c>
      <c r="CM87" s="222" t="e">
        <v>#N/A</v>
      </c>
      <c r="CN87" s="222" t="e">
        <v>#N/A</v>
      </c>
      <c r="CO87" s="225" t="e">
        <v>#N/A</v>
      </c>
      <c r="CP87" s="222" t="s">
        <v>2286</v>
      </c>
      <c r="CQ87" s="224" t="s">
        <v>17</v>
      </c>
      <c r="CR87" s="224" t="s">
        <v>17</v>
      </c>
      <c r="CS87" s="224" t="s">
        <v>17</v>
      </c>
      <c r="CT87" s="224" t="s">
        <v>17</v>
      </c>
      <c r="CU87" s="224" t="s">
        <v>429</v>
      </c>
      <c r="CV87" s="224" t="s">
        <v>17</v>
      </c>
      <c r="CW87" s="214">
        <v>45525</v>
      </c>
      <c r="CX87" s="222" t="s">
        <v>2894</v>
      </c>
      <c r="CY87" s="218">
        <v>75000</v>
      </c>
      <c r="CZ87" s="218" t="s">
        <v>2891</v>
      </c>
      <c r="DA87" s="218" t="s">
        <v>723</v>
      </c>
      <c r="DB87" s="218">
        <v>2</v>
      </c>
      <c r="DC87" s="218" t="s">
        <v>2901</v>
      </c>
      <c r="DD87" s="218" t="s">
        <v>2892</v>
      </c>
      <c r="DE87" s="220">
        <v>45560</v>
      </c>
      <c r="DF87" s="221" t="s">
        <v>2897</v>
      </c>
      <c r="DG87" s="213">
        <v>5820000</v>
      </c>
      <c r="DH87" s="224" t="s">
        <v>2883</v>
      </c>
      <c r="DI87" s="224" t="s">
        <v>22</v>
      </c>
      <c r="DJ87" s="224">
        <v>3</v>
      </c>
      <c r="DK87" s="224" t="s">
        <v>2896</v>
      </c>
      <c r="DL87" s="224" t="s">
        <v>2895</v>
      </c>
      <c r="DM87" s="214">
        <v>45560</v>
      </c>
      <c r="DN87" s="222" t="s">
        <v>2900</v>
      </c>
      <c r="DO87" s="218">
        <v>1205000</v>
      </c>
      <c r="DP87" s="222" t="s">
        <v>2887</v>
      </c>
      <c r="DQ87" s="222" t="s">
        <v>723</v>
      </c>
      <c r="DR87" s="222">
        <v>2</v>
      </c>
      <c r="DS87" s="222" t="s">
        <v>2899</v>
      </c>
      <c r="DT87" s="222" t="s">
        <v>2898</v>
      </c>
      <c r="DU87" s="223">
        <v>45560</v>
      </c>
      <c r="DV87" s="221" t="s">
        <v>2902</v>
      </c>
      <c r="DW87" s="213">
        <v>75000</v>
      </c>
      <c r="DX87" s="224" t="s">
        <v>2891</v>
      </c>
      <c r="DY87" s="224" t="s">
        <v>723</v>
      </c>
      <c r="DZ87" s="224">
        <v>2</v>
      </c>
      <c r="EA87" s="224" t="s">
        <v>2901</v>
      </c>
      <c r="EB87" s="224" t="s">
        <v>2892</v>
      </c>
      <c r="EC87" s="214">
        <v>45560</v>
      </c>
      <c r="ED87" s="222" t="s">
        <v>2279</v>
      </c>
      <c r="EE87" s="218" t="s">
        <v>17</v>
      </c>
      <c r="EF87" s="222" t="s">
        <v>17</v>
      </c>
      <c r="EG87" s="222" t="s">
        <v>723</v>
      </c>
      <c r="EH87" s="222">
        <v>2</v>
      </c>
      <c r="EI87" s="222" t="s">
        <v>2278</v>
      </c>
      <c r="EJ87" s="222" t="s">
        <v>17</v>
      </c>
      <c r="EK87" s="223">
        <v>45525</v>
      </c>
      <c r="EL87" s="221" t="s">
        <v>2281</v>
      </c>
      <c r="EM87" s="213" t="s">
        <v>17</v>
      </c>
      <c r="EN87" s="224" t="s">
        <v>17</v>
      </c>
      <c r="EO87" s="224" t="s">
        <v>723</v>
      </c>
      <c r="EP87" s="224">
        <v>2</v>
      </c>
      <c r="EQ87" s="224" t="s">
        <v>2280</v>
      </c>
      <c r="ER87" s="224" t="s">
        <v>17</v>
      </c>
      <c r="ES87" s="214">
        <v>45525</v>
      </c>
      <c r="ET87" s="222" t="s">
        <v>8141</v>
      </c>
      <c r="EU87" s="222">
        <v>10345</v>
      </c>
      <c r="EV87" s="222" t="s">
        <v>8115</v>
      </c>
      <c r="EW87" s="222" t="s">
        <v>723</v>
      </c>
      <c r="EX87" s="222">
        <v>2</v>
      </c>
      <c r="EY87" s="222" t="s">
        <v>8117</v>
      </c>
      <c r="EZ87" s="222" t="s">
        <v>8116</v>
      </c>
      <c r="FA87" s="223">
        <v>45649</v>
      </c>
      <c r="FB87" s="221" t="s">
        <v>2906</v>
      </c>
      <c r="FC87" s="224">
        <v>4</v>
      </c>
      <c r="FD87" s="224" t="s">
        <v>2903</v>
      </c>
      <c r="FE87" s="224" t="s">
        <v>723</v>
      </c>
      <c r="FF87" s="224">
        <v>2</v>
      </c>
      <c r="FG87" s="224" t="s">
        <v>2905</v>
      </c>
      <c r="FH87" s="224" t="s">
        <v>2904</v>
      </c>
      <c r="FI87" s="214">
        <v>45560</v>
      </c>
      <c r="FJ87" s="221" t="s">
        <v>2282</v>
      </c>
      <c r="FK87" s="222" t="s">
        <v>17</v>
      </c>
      <c r="FL87" s="222" t="s">
        <v>17</v>
      </c>
      <c r="FM87" s="222" t="s">
        <v>17</v>
      </c>
      <c r="FN87" s="222" t="s">
        <v>17</v>
      </c>
      <c r="FO87" s="222" t="s">
        <v>429</v>
      </c>
      <c r="FP87" s="218" t="s">
        <v>17</v>
      </c>
      <c r="FQ87" s="219">
        <v>45525</v>
      </c>
      <c r="FR87" s="221" t="s">
        <v>2283</v>
      </c>
      <c r="FS87" s="224" t="s">
        <v>17</v>
      </c>
      <c r="FT87" s="224" t="s">
        <v>17</v>
      </c>
      <c r="FU87" s="224" t="s">
        <v>17</v>
      </c>
      <c r="FV87" s="224" t="s">
        <v>17</v>
      </c>
      <c r="FW87" s="224" t="s">
        <v>429</v>
      </c>
      <c r="FX87" s="224" t="s">
        <v>17</v>
      </c>
      <c r="FY87" s="214">
        <v>45525</v>
      </c>
      <c r="FZ87" s="222" t="s">
        <v>4557</v>
      </c>
      <c r="GA87" s="222">
        <v>1</v>
      </c>
      <c r="GB87" s="222" t="s">
        <v>1799</v>
      </c>
      <c r="GC87" s="222" t="s">
        <v>33</v>
      </c>
      <c r="GD87" s="222">
        <v>2</v>
      </c>
      <c r="GE87" s="222" t="s">
        <v>17</v>
      </c>
      <c r="GF87" s="222" t="s">
        <v>17</v>
      </c>
      <c r="GG87" s="223">
        <v>45609</v>
      </c>
      <c r="GH87" s="221" t="s">
        <v>4563</v>
      </c>
      <c r="GI87" s="224">
        <v>3</v>
      </c>
      <c r="GJ87" s="224" t="s">
        <v>1799</v>
      </c>
      <c r="GK87" s="224" t="s">
        <v>33</v>
      </c>
      <c r="GL87" s="224">
        <v>2</v>
      </c>
      <c r="GM87" s="224" t="s">
        <v>17</v>
      </c>
      <c r="GN87" s="224" t="s">
        <v>17</v>
      </c>
      <c r="GO87" s="214">
        <v>45609</v>
      </c>
      <c r="GP87" s="222" t="s">
        <v>4558</v>
      </c>
      <c r="GQ87" s="222">
        <v>3</v>
      </c>
      <c r="GR87" s="222" t="s">
        <v>1799</v>
      </c>
      <c r="GS87" s="222" t="s">
        <v>33</v>
      </c>
      <c r="GT87" s="222">
        <v>2</v>
      </c>
      <c r="GU87" s="222" t="s">
        <v>17</v>
      </c>
      <c r="GV87" s="222" t="s">
        <v>17</v>
      </c>
      <c r="GW87" s="223">
        <v>45609</v>
      </c>
      <c r="GX87" s="221" t="s">
        <v>4564</v>
      </c>
      <c r="GY87" s="224">
        <v>3</v>
      </c>
      <c r="GZ87" s="224" t="s">
        <v>1799</v>
      </c>
      <c r="HA87" s="224" t="s">
        <v>33</v>
      </c>
      <c r="HB87" s="224">
        <v>2</v>
      </c>
      <c r="HC87" s="224" t="s">
        <v>17</v>
      </c>
      <c r="HD87" s="224" t="s">
        <v>17</v>
      </c>
      <c r="HE87" s="214">
        <v>45609</v>
      </c>
      <c r="HF87" s="222" t="s">
        <v>4556</v>
      </c>
      <c r="HG87" s="222">
        <v>3</v>
      </c>
      <c r="HH87" s="222" t="s">
        <v>1799</v>
      </c>
      <c r="HI87" s="222" t="s">
        <v>33</v>
      </c>
      <c r="HJ87" s="222">
        <v>2</v>
      </c>
      <c r="HK87" s="222" t="s">
        <v>17</v>
      </c>
      <c r="HL87" s="222" t="s">
        <v>17</v>
      </c>
      <c r="HM87" s="223">
        <v>45609</v>
      </c>
      <c r="HN87" s="221" t="s">
        <v>4562</v>
      </c>
      <c r="HO87" s="224">
        <v>2</v>
      </c>
      <c r="HP87" s="224" t="s">
        <v>1799</v>
      </c>
      <c r="HQ87" s="224" t="s">
        <v>33</v>
      </c>
      <c r="HR87" s="224">
        <v>2</v>
      </c>
      <c r="HS87" s="224" t="s">
        <v>17</v>
      </c>
      <c r="HT87" s="224" t="s">
        <v>17</v>
      </c>
      <c r="HU87" s="214">
        <v>45609</v>
      </c>
      <c r="HV87" s="222" t="s">
        <v>4559</v>
      </c>
      <c r="HW87" s="222">
        <v>3</v>
      </c>
      <c r="HX87" s="222" t="s">
        <v>1799</v>
      </c>
      <c r="HY87" s="222" t="s">
        <v>33</v>
      </c>
      <c r="HZ87" s="222">
        <v>2</v>
      </c>
      <c r="IA87" s="222" t="s">
        <v>17</v>
      </c>
      <c r="IB87" s="222" t="s">
        <v>17</v>
      </c>
      <c r="IC87" s="223">
        <v>45609</v>
      </c>
      <c r="ID87" s="221" t="s">
        <v>4561</v>
      </c>
      <c r="IE87" s="224">
        <v>2</v>
      </c>
      <c r="IF87" s="224" t="s">
        <v>1799</v>
      </c>
      <c r="IG87" s="224" t="s">
        <v>33</v>
      </c>
      <c r="IH87" s="224">
        <v>2</v>
      </c>
      <c r="II87" s="224" t="s">
        <v>17</v>
      </c>
      <c r="IJ87" s="224" t="s">
        <v>17</v>
      </c>
      <c r="IK87" s="214">
        <v>45609</v>
      </c>
      <c r="IL87" s="222" t="s">
        <v>4560</v>
      </c>
      <c r="IM87" s="222">
        <v>3</v>
      </c>
      <c r="IN87" s="222" t="s">
        <v>1799</v>
      </c>
      <c r="IO87" s="222" t="s">
        <v>33</v>
      </c>
      <c r="IP87" s="222">
        <v>2</v>
      </c>
      <c r="IQ87" s="222" t="s">
        <v>17</v>
      </c>
      <c r="IR87" s="222" t="s">
        <v>17</v>
      </c>
      <c r="IS87" s="223">
        <v>45609</v>
      </c>
    </row>
    <row r="88" spans="1:253" s="11" customFormat="1" ht="13.25" customHeight="1" x14ac:dyDescent="0.25">
      <c r="A88" s="11" t="s">
        <v>2144</v>
      </c>
      <c r="B88" s="11" t="s">
        <v>11026</v>
      </c>
      <c r="C88" s="11" t="s">
        <v>2145</v>
      </c>
      <c r="D88" s="11" t="s">
        <v>1325</v>
      </c>
      <c r="E88" s="11" t="s">
        <v>10297</v>
      </c>
      <c r="F88" s="11" t="s">
        <v>9326</v>
      </c>
      <c r="G88" s="215">
        <v>35022000</v>
      </c>
      <c r="H88" s="218" t="s">
        <v>7016</v>
      </c>
      <c r="I88" s="218" t="s">
        <v>723</v>
      </c>
      <c r="J88" s="218">
        <v>2</v>
      </c>
      <c r="K88" s="218" t="s">
        <v>2086</v>
      </c>
      <c r="L88" s="218" t="s">
        <v>2085</v>
      </c>
      <c r="M88" s="219">
        <v>45652</v>
      </c>
      <c r="N88" s="221" t="s">
        <v>2147</v>
      </c>
      <c r="O88" s="218">
        <v>786380</v>
      </c>
      <c r="P88" s="218" t="s">
        <v>1326</v>
      </c>
      <c r="Q88" s="218" t="s">
        <v>723</v>
      </c>
      <c r="R88" s="218">
        <v>2</v>
      </c>
      <c r="S88" s="218" t="s">
        <v>2146</v>
      </c>
      <c r="T88" s="218" t="s">
        <v>1327</v>
      </c>
      <c r="U88" s="219">
        <v>45504</v>
      </c>
      <c r="V88" s="221" t="s">
        <v>9328</v>
      </c>
      <c r="W88" s="218">
        <v>35022000</v>
      </c>
      <c r="X88" s="218" t="s">
        <v>7016</v>
      </c>
      <c r="Y88" s="218" t="s">
        <v>723</v>
      </c>
      <c r="Z88" s="218">
        <v>2</v>
      </c>
      <c r="AA88" s="218" t="s">
        <v>9327</v>
      </c>
      <c r="AB88" s="218" t="s">
        <v>2085</v>
      </c>
      <c r="AC88" s="219">
        <v>45652</v>
      </c>
      <c r="AD88" s="221" t="s">
        <v>9330</v>
      </c>
      <c r="AE88" s="218">
        <v>35022000</v>
      </c>
      <c r="AF88" s="218" t="s">
        <v>7016</v>
      </c>
      <c r="AG88" s="218" t="s">
        <v>723</v>
      </c>
      <c r="AH88" s="218">
        <v>2</v>
      </c>
      <c r="AI88" s="218" t="s">
        <v>9329</v>
      </c>
      <c r="AJ88" s="218" t="s">
        <v>9259</v>
      </c>
      <c r="AK88" s="219">
        <v>45652</v>
      </c>
      <c r="AL88" s="221" t="s">
        <v>9334</v>
      </c>
      <c r="AM88" s="218">
        <v>717000</v>
      </c>
      <c r="AN88" s="218" t="s">
        <v>9331</v>
      </c>
      <c r="AO88" s="218" t="s">
        <v>723</v>
      </c>
      <c r="AP88" s="218">
        <v>2</v>
      </c>
      <c r="AQ88" s="218" t="s">
        <v>9333</v>
      </c>
      <c r="AR88" s="218" t="s">
        <v>9332</v>
      </c>
      <c r="AS88" s="219">
        <v>45652</v>
      </c>
      <c r="AT88" s="222" t="s">
        <v>2148</v>
      </c>
      <c r="AU88" s="218">
        <v>202</v>
      </c>
      <c r="AV88" s="218" t="s">
        <v>1242</v>
      </c>
      <c r="AW88" s="218" t="s">
        <v>723</v>
      </c>
      <c r="AX88" s="218">
        <v>2</v>
      </c>
      <c r="AY88" s="218" t="s">
        <v>1331</v>
      </c>
      <c r="AZ88" s="218" t="s">
        <v>1330</v>
      </c>
      <c r="BA88" s="219">
        <v>45504</v>
      </c>
      <c r="BB88" s="221" t="s">
        <v>2154</v>
      </c>
      <c r="BC88" s="218">
        <v>3342</v>
      </c>
      <c r="BD88" s="218" t="s">
        <v>2131</v>
      </c>
      <c r="BE88" s="218" t="s">
        <v>723</v>
      </c>
      <c r="BF88" s="218">
        <v>2</v>
      </c>
      <c r="BG88" s="218" t="s">
        <v>2133</v>
      </c>
      <c r="BH88" s="218" t="s">
        <v>2132</v>
      </c>
      <c r="BI88" s="219">
        <v>45504</v>
      </c>
      <c r="BJ88" s="222" t="s">
        <v>9338</v>
      </c>
      <c r="BK88" s="222">
        <v>337</v>
      </c>
      <c r="BL88" s="222" t="s">
        <v>9335</v>
      </c>
      <c r="BM88" s="222" t="s">
        <v>723</v>
      </c>
      <c r="BN88" s="222">
        <v>2</v>
      </c>
      <c r="BO88" s="222" t="s">
        <v>9337</v>
      </c>
      <c r="BP88" s="218" t="s">
        <v>9336</v>
      </c>
      <c r="BQ88" s="223">
        <v>45652</v>
      </c>
      <c r="BR88" s="221" t="s">
        <v>2155</v>
      </c>
      <c r="BS88" s="222">
        <v>6661</v>
      </c>
      <c r="BT88" s="222" t="s">
        <v>1242</v>
      </c>
      <c r="BU88" s="222" t="s">
        <v>723</v>
      </c>
      <c r="BV88" s="222">
        <v>2</v>
      </c>
      <c r="BW88" s="222" t="s">
        <v>1341</v>
      </c>
      <c r="BX88" s="222" t="s">
        <v>1330</v>
      </c>
      <c r="BY88" s="219">
        <v>45504</v>
      </c>
      <c r="BZ88" s="222" t="s">
        <v>2156</v>
      </c>
      <c r="CA88" s="222">
        <v>1773</v>
      </c>
      <c r="CB88" s="222" t="s">
        <v>1343</v>
      </c>
      <c r="CC88" s="222" t="s">
        <v>723</v>
      </c>
      <c r="CD88" s="222">
        <v>2</v>
      </c>
      <c r="CE88" s="222" t="s">
        <v>1345</v>
      </c>
      <c r="CF88" s="222" t="s">
        <v>1344</v>
      </c>
      <c r="CG88" s="223">
        <v>45504</v>
      </c>
      <c r="CH88" s="221" t="s">
        <v>11486</v>
      </c>
      <c r="CI88" s="222" t="e">
        <v>#N/A</v>
      </c>
      <c r="CJ88" s="222" t="e">
        <v>#N/A</v>
      </c>
      <c r="CK88" s="222" t="e">
        <v>#N/A</v>
      </c>
      <c r="CL88" s="222" t="e">
        <v>#N/A</v>
      </c>
      <c r="CM88" s="222" t="e">
        <v>#N/A</v>
      </c>
      <c r="CN88" s="222" t="e">
        <v>#N/A</v>
      </c>
      <c r="CO88" s="225" t="e">
        <v>#N/A</v>
      </c>
      <c r="CP88" s="222" t="s">
        <v>2160</v>
      </c>
      <c r="CQ88" s="222" t="s">
        <v>17</v>
      </c>
      <c r="CR88" s="222" t="s">
        <v>424</v>
      </c>
      <c r="CS88" s="222" t="s">
        <v>17</v>
      </c>
      <c r="CT88" s="222" t="s">
        <v>17</v>
      </c>
      <c r="CU88" s="222" t="s">
        <v>2159</v>
      </c>
      <c r="CV88" s="222" t="s">
        <v>424</v>
      </c>
      <c r="CW88" s="219">
        <v>45504</v>
      </c>
      <c r="CX88" s="222" t="s">
        <v>9344</v>
      </c>
      <c r="CY88" s="218">
        <v>5554000</v>
      </c>
      <c r="CZ88" s="218" t="s">
        <v>9352</v>
      </c>
      <c r="DA88" s="218" t="s">
        <v>723</v>
      </c>
      <c r="DB88" s="218">
        <v>2</v>
      </c>
      <c r="DC88" s="218" t="s">
        <v>9354</v>
      </c>
      <c r="DD88" s="218" t="s">
        <v>9353</v>
      </c>
      <c r="DE88" s="220">
        <v>45652</v>
      </c>
      <c r="DF88" s="221" t="s">
        <v>9347</v>
      </c>
      <c r="DG88" s="218">
        <v>0</v>
      </c>
      <c r="DH88" s="222" t="s">
        <v>9345</v>
      </c>
      <c r="DI88" s="222" t="s">
        <v>723</v>
      </c>
      <c r="DJ88" s="222">
        <v>2</v>
      </c>
      <c r="DK88" s="222" t="s">
        <v>9346</v>
      </c>
      <c r="DL88" s="222" t="s">
        <v>9259</v>
      </c>
      <c r="DM88" s="219">
        <v>45652</v>
      </c>
      <c r="DN88" s="222" t="s">
        <v>9351</v>
      </c>
      <c r="DO88" s="218">
        <v>29468000</v>
      </c>
      <c r="DP88" s="222" t="s">
        <v>9348</v>
      </c>
      <c r="DQ88" s="222" t="s">
        <v>723</v>
      </c>
      <c r="DR88" s="222">
        <v>2</v>
      </c>
      <c r="DS88" s="222" t="s">
        <v>9350</v>
      </c>
      <c r="DT88" s="222" t="s">
        <v>9349</v>
      </c>
      <c r="DU88" s="223">
        <v>45652</v>
      </c>
      <c r="DV88" s="221" t="s">
        <v>9355</v>
      </c>
      <c r="DW88" s="218">
        <v>3876000</v>
      </c>
      <c r="DX88" s="222" t="s">
        <v>9352</v>
      </c>
      <c r="DY88" s="222" t="s">
        <v>723</v>
      </c>
      <c r="DZ88" s="222">
        <v>2</v>
      </c>
      <c r="EA88" s="222" t="s">
        <v>9354</v>
      </c>
      <c r="EB88" s="222" t="s">
        <v>9353</v>
      </c>
      <c r="EC88" s="219">
        <v>45652</v>
      </c>
      <c r="ED88" s="222" t="s">
        <v>9357</v>
      </c>
      <c r="EE88" s="218">
        <v>1678000</v>
      </c>
      <c r="EF88" s="222" t="s">
        <v>9341</v>
      </c>
      <c r="EG88" s="222" t="s">
        <v>22</v>
      </c>
      <c r="EH88" s="222">
        <v>3</v>
      </c>
      <c r="EI88" s="222" t="s">
        <v>9356</v>
      </c>
      <c r="EJ88" s="222" t="s">
        <v>9342</v>
      </c>
      <c r="EK88" s="223">
        <v>45652</v>
      </c>
      <c r="EL88" s="221" t="s">
        <v>9359</v>
      </c>
      <c r="EM88" s="218">
        <v>0</v>
      </c>
      <c r="EN88" s="222" t="s">
        <v>2119</v>
      </c>
      <c r="EO88" s="222" t="s">
        <v>22</v>
      </c>
      <c r="EP88" s="222">
        <v>3</v>
      </c>
      <c r="EQ88" s="222" t="s">
        <v>9358</v>
      </c>
      <c r="ER88" s="222" t="s">
        <v>2150</v>
      </c>
      <c r="ES88" s="219">
        <v>45652</v>
      </c>
      <c r="ET88" s="222" t="s">
        <v>9340</v>
      </c>
      <c r="EU88" s="222">
        <v>337</v>
      </c>
      <c r="EV88" s="222" t="s">
        <v>9339</v>
      </c>
      <c r="EW88" s="222" t="s">
        <v>723</v>
      </c>
      <c r="EX88" s="222">
        <v>2</v>
      </c>
      <c r="EY88" s="222" t="s">
        <v>9273</v>
      </c>
      <c r="EZ88" s="222" t="s">
        <v>9306</v>
      </c>
      <c r="FA88" s="223">
        <v>45652</v>
      </c>
      <c r="FB88" s="221" t="s">
        <v>2151</v>
      </c>
      <c r="FC88" s="222">
        <v>4</v>
      </c>
      <c r="FD88" s="222" t="s">
        <v>2149</v>
      </c>
      <c r="FE88" s="222" t="s">
        <v>723</v>
      </c>
      <c r="FF88" s="222">
        <v>2</v>
      </c>
      <c r="FG88" s="222" t="s">
        <v>2125</v>
      </c>
      <c r="FH88" s="222" t="s">
        <v>2150</v>
      </c>
      <c r="FI88" s="219">
        <v>45504</v>
      </c>
      <c r="FJ88" s="221" t="s">
        <v>2152</v>
      </c>
      <c r="FK88" s="222" t="s">
        <v>17</v>
      </c>
      <c r="FL88" s="222" t="s">
        <v>17</v>
      </c>
      <c r="FM88" s="222" t="s">
        <v>17</v>
      </c>
      <c r="FN88" s="222" t="s">
        <v>17</v>
      </c>
      <c r="FO88" s="222" t="s">
        <v>1717</v>
      </c>
      <c r="FP88" s="218" t="s">
        <v>17</v>
      </c>
      <c r="FQ88" s="219">
        <v>45504</v>
      </c>
      <c r="FR88" s="221" t="s">
        <v>2153</v>
      </c>
      <c r="FS88" s="222" t="s">
        <v>17</v>
      </c>
      <c r="FT88" s="222" t="s">
        <v>17</v>
      </c>
      <c r="FU88" s="222" t="s">
        <v>17</v>
      </c>
      <c r="FV88" s="222" t="s">
        <v>17</v>
      </c>
      <c r="FW88" s="222" t="s">
        <v>1717</v>
      </c>
      <c r="FX88" s="222" t="s">
        <v>17</v>
      </c>
      <c r="FY88" s="219">
        <v>45504</v>
      </c>
      <c r="FZ88" s="222" t="s">
        <v>5056</v>
      </c>
      <c r="GA88" s="222">
        <v>1</v>
      </c>
      <c r="GB88" s="222" t="s">
        <v>1799</v>
      </c>
      <c r="GC88" s="222" t="s">
        <v>33</v>
      </c>
      <c r="GD88" s="222">
        <v>2</v>
      </c>
      <c r="GE88" s="222" t="s">
        <v>17</v>
      </c>
      <c r="GF88" s="222" t="s">
        <v>17</v>
      </c>
      <c r="GG88" s="223">
        <v>45614</v>
      </c>
      <c r="GH88" s="221" t="s">
        <v>5062</v>
      </c>
      <c r="GI88" s="222">
        <v>2</v>
      </c>
      <c r="GJ88" s="222" t="s">
        <v>1799</v>
      </c>
      <c r="GK88" s="222" t="s">
        <v>33</v>
      </c>
      <c r="GL88" s="222">
        <v>2</v>
      </c>
      <c r="GM88" s="222" t="s">
        <v>17</v>
      </c>
      <c r="GN88" s="222" t="s">
        <v>17</v>
      </c>
      <c r="GO88" s="219">
        <v>45614</v>
      </c>
      <c r="GP88" s="222" t="s">
        <v>5057</v>
      </c>
      <c r="GQ88" s="222">
        <v>1</v>
      </c>
      <c r="GR88" s="222" t="s">
        <v>1799</v>
      </c>
      <c r="GS88" s="222" t="s">
        <v>33</v>
      </c>
      <c r="GT88" s="222">
        <v>2</v>
      </c>
      <c r="GU88" s="222" t="s">
        <v>17</v>
      </c>
      <c r="GV88" s="222" t="s">
        <v>17</v>
      </c>
      <c r="GW88" s="223">
        <v>45614</v>
      </c>
      <c r="GX88" s="221" t="s">
        <v>5063</v>
      </c>
      <c r="GY88" s="222">
        <v>0</v>
      </c>
      <c r="GZ88" s="222" t="s">
        <v>1799</v>
      </c>
      <c r="HA88" s="222" t="s">
        <v>33</v>
      </c>
      <c r="HB88" s="222">
        <v>2</v>
      </c>
      <c r="HC88" s="222" t="s">
        <v>17</v>
      </c>
      <c r="HD88" s="222" t="s">
        <v>17</v>
      </c>
      <c r="HE88" s="219">
        <v>45614</v>
      </c>
      <c r="HF88" s="222" t="s">
        <v>5055</v>
      </c>
      <c r="HG88" s="222">
        <v>0</v>
      </c>
      <c r="HH88" s="222" t="s">
        <v>1799</v>
      </c>
      <c r="HI88" s="222" t="s">
        <v>33</v>
      </c>
      <c r="HJ88" s="222">
        <v>2</v>
      </c>
      <c r="HK88" s="222" t="s">
        <v>17</v>
      </c>
      <c r="HL88" s="222" t="s">
        <v>17</v>
      </c>
      <c r="HM88" s="223">
        <v>45614</v>
      </c>
      <c r="HN88" s="221" t="s">
        <v>5061</v>
      </c>
      <c r="HO88" s="222">
        <v>2</v>
      </c>
      <c r="HP88" s="222" t="s">
        <v>1799</v>
      </c>
      <c r="HQ88" s="222" t="s">
        <v>33</v>
      </c>
      <c r="HR88" s="222">
        <v>2</v>
      </c>
      <c r="HS88" s="222" t="s">
        <v>17</v>
      </c>
      <c r="HT88" s="222" t="s">
        <v>17</v>
      </c>
      <c r="HU88" s="219">
        <v>45614</v>
      </c>
      <c r="HV88" s="222" t="s">
        <v>5058</v>
      </c>
      <c r="HW88" s="222">
        <v>3</v>
      </c>
      <c r="HX88" s="222" t="s">
        <v>1799</v>
      </c>
      <c r="HY88" s="222" t="s">
        <v>33</v>
      </c>
      <c r="HZ88" s="222">
        <v>2</v>
      </c>
      <c r="IA88" s="222" t="s">
        <v>17</v>
      </c>
      <c r="IB88" s="222" t="s">
        <v>17</v>
      </c>
      <c r="IC88" s="223">
        <v>45614</v>
      </c>
      <c r="ID88" s="221" t="s">
        <v>5060</v>
      </c>
      <c r="IE88" s="222">
        <v>1</v>
      </c>
      <c r="IF88" s="222" t="s">
        <v>1799</v>
      </c>
      <c r="IG88" s="222" t="s">
        <v>33</v>
      </c>
      <c r="IH88" s="222">
        <v>2</v>
      </c>
      <c r="II88" s="222" t="s">
        <v>17</v>
      </c>
      <c r="IJ88" s="222" t="s">
        <v>17</v>
      </c>
      <c r="IK88" s="219">
        <v>45614</v>
      </c>
      <c r="IL88" s="222" t="s">
        <v>5059</v>
      </c>
      <c r="IM88" s="222">
        <v>2</v>
      </c>
      <c r="IN88" s="222" t="s">
        <v>1799</v>
      </c>
      <c r="IO88" s="222" t="s">
        <v>33</v>
      </c>
      <c r="IP88" s="222">
        <v>2</v>
      </c>
      <c r="IQ88" s="222" t="s">
        <v>17</v>
      </c>
      <c r="IR88" s="222" t="s">
        <v>17</v>
      </c>
      <c r="IS88" s="223">
        <v>45614</v>
      </c>
    </row>
    <row r="89" spans="1:253" s="11" customFormat="1" ht="13.25" customHeight="1" x14ac:dyDescent="0.25">
      <c r="A89" s="11" t="s">
        <v>1349</v>
      </c>
      <c r="B89" s="11" t="s">
        <v>10796</v>
      </c>
      <c r="C89" s="11" t="s">
        <v>1350</v>
      </c>
      <c r="D89" s="11" t="s">
        <v>1325</v>
      </c>
      <c r="E89" s="11" t="s">
        <v>10297</v>
      </c>
      <c r="F89" s="11" t="s">
        <v>9292</v>
      </c>
      <c r="G89" s="212">
        <v>35022000</v>
      </c>
      <c r="H89" s="213" t="s">
        <v>7016</v>
      </c>
      <c r="I89" s="213" t="s">
        <v>723</v>
      </c>
      <c r="J89" s="213">
        <v>2</v>
      </c>
      <c r="K89" s="213" t="s">
        <v>2086</v>
      </c>
      <c r="L89" s="213" t="s">
        <v>2085</v>
      </c>
      <c r="M89" s="214">
        <v>45652</v>
      </c>
      <c r="N89" s="221" t="s">
        <v>1354</v>
      </c>
      <c r="O89" s="216">
        <v>280615</v>
      </c>
      <c r="P89" s="216" t="s">
        <v>1351</v>
      </c>
      <c r="Q89" s="216" t="s">
        <v>723</v>
      </c>
      <c r="R89" s="216">
        <v>2</v>
      </c>
      <c r="S89" s="216" t="s">
        <v>1353</v>
      </c>
      <c r="T89" s="216" t="s">
        <v>1352</v>
      </c>
      <c r="U89" s="217">
        <v>45399</v>
      </c>
      <c r="V89" s="221" t="s">
        <v>9296</v>
      </c>
      <c r="W89" s="213">
        <v>11584000</v>
      </c>
      <c r="X89" s="213" t="s">
        <v>9293</v>
      </c>
      <c r="Y89" s="213" t="s">
        <v>22</v>
      </c>
      <c r="Z89" s="213">
        <v>3</v>
      </c>
      <c r="AA89" s="213" t="s">
        <v>9295</v>
      </c>
      <c r="AB89" s="213" t="s">
        <v>9294</v>
      </c>
      <c r="AC89" s="214">
        <v>45652</v>
      </c>
      <c r="AD89" s="221" t="s">
        <v>9298</v>
      </c>
      <c r="AE89" s="218">
        <v>11584000</v>
      </c>
      <c r="AF89" s="218" t="s">
        <v>9293</v>
      </c>
      <c r="AG89" s="218" t="s">
        <v>22</v>
      </c>
      <c r="AH89" s="218">
        <v>3</v>
      </c>
      <c r="AI89" s="218" t="s">
        <v>9297</v>
      </c>
      <c r="AJ89" s="218" t="s">
        <v>9294</v>
      </c>
      <c r="AK89" s="219">
        <v>45652</v>
      </c>
      <c r="AL89" s="221" t="s">
        <v>9302</v>
      </c>
      <c r="AM89" s="213">
        <v>577000</v>
      </c>
      <c r="AN89" s="213" t="s">
        <v>9299</v>
      </c>
      <c r="AO89" s="213" t="s">
        <v>723</v>
      </c>
      <c r="AP89" s="213">
        <v>2</v>
      </c>
      <c r="AQ89" s="213" t="s">
        <v>9301</v>
      </c>
      <c r="AR89" s="213" t="s">
        <v>9300</v>
      </c>
      <c r="AS89" s="214">
        <v>45652</v>
      </c>
      <c r="AT89" s="222" t="s">
        <v>1356</v>
      </c>
      <c r="AU89" s="218" t="s">
        <v>17</v>
      </c>
      <c r="AV89" s="218" t="s">
        <v>424</v>
      </c>
      <c r="AW89" s="218" t="s">
        <v>22</v>
      </c>
      <c r="AX89" s="218">
        <v>3</v>
      </c>
      <c r="AY89" s="218" t="s">
        <v>1355</v>
      </c>
      <c r="AZ89" s="218" t="s">
        <v>424</v>
      </c>
      <c r="BA89" s="219">
        <v>45399</v>
      </c>
      <c r="BB89" s="221" t="s">
        <v>1360</v>
      </c>
      <c r="BC89" s="213" t="s">
        <v>17</v>
      </c>
      <c r="BD89" s="213" t="s">
        <v>424</v>
      </c>
      <c r="BE89" s="213">
        <v>0</v>
      </c>
      <c r="BF89" s="213">
        <v>0</v>
      </c>
      <c r="BG89" s="213" t="s">
        <v>424</v>
      </c>
      <c r="BH89" s="213" t="s">
        <v>424</v>
      </c>
      <c r="BI89" s="214">
        <v>45399</v>
      </c>
      <c r="BJ89" s="222" t="s">
        <v>9304</v>
      </c>
      <c r="BK89" s="222">
        <v>191</v>
      </c>
      <c r="BL89" s="222" t="s">
        <v>8903</v>
      </c>
      <c r="BM89" s="222" t="s">
        <v>723</v>
      </c>
      <c r="BN89" s="222">
        <v>2</v>
      </c>
      <c r="BO89" s="222" t="s">
        <v>9303</v>
      </c>
      <c r="BP89" s="218" t="s">
        <v>3328</v>
      </c>
      <c r="BQ89" s="223">
        <v>45652</v>
      </c>
      <c r="BR89" s="221" t="s">
        <v>1361</v>
      </c>
      <c r="BS89" s="224" t="s">
        <v>17</v>
      </c>
      <c r="BT89" s="224" t="s">
        <v>424</v>
      </c>
      <c r="BU89" s="224">
        <v>0</v>
      </c>
      <c r="BV89" s="224">
        <v>0</v>
      </c>
      <c r="BW89" s="224" t="s">
        <v>424</v>
      </c>
      <c r="BX89" s="224" t="s">
        <v>424</v>
      </c>
      <c r="BY89" s="214">
        <v>45399</v>
      </c>
      <c r="BZ89" s="222" t="s">
        <v>1362</v>
      </c>
      <c r="CA89" s="222" t="s">
        <v>17</v>
      </c>
      <c r="CB89" s="222" t="s">
        <v>424</v>
      </c>
      <c r="CC89" s="222">
        <v>0</v>
      </c>
      <c r="CD89" s="222">
        <v>0</v>
      </c>
      <c r="CE89" s="222" t="s">
        <v>424</v>
      </c>
      <c r="CF89" s="222" t="s">
        <v>424</v>
      </c>
      <c r="CG89" s="223">
        <v>45399</v>
      </c>
      <c r="CH89" s="221" t="s">
        <v>11487</v>
      </c>
      <c r="CI89" s="222" t="e">
        <v>#N/A</v>
      </c>
      <c r="CJ89" s="222" t="e">
        <v>#N/A</v>
      </c>
      <c r="CK89" s="222" t="e">
        <v>#N/A</v>
      </c>
      <c r="CL89" s="222" t="e">
        <v>#N/A</v>
      </c>
      <c r="CM89" s="222" t="e">
        <v>#N/A</v>
      </c>
      <c r="CN89" s="222" t="e">
        <v>#N/A</v>
      </c>
      <c r="CO89" s="225" t="e">
        <v>#N/A</v>
      </c>
      <c r="CP89" s="222" t="s">
        <v>1364</v>
      </c>
      <c r="CQ89" s="224" t="s">
        <v>17</v>
      </c>
      <c r="CR89" s="224" t="s">
        <v>424</v>
      </c>
      <c r="CS89" s="224">
        <v>0</v>
      </c>
      <c r="CT89" s="224">
        <v>0</v>
      </c>
      <c r="CU89" s="224" t="s">
        <v>424</v>
      </c>
      <c r="CV89" s="224" t="s">
        <v>424</v>
      </c>
      <c r="CW89" s="214">
        <v>45399</v>
      </c>
      <c r="CX89" s="222" t="s">
        <v>9311</v>
      </c>
      <c r="CY89" s="218">
        <v>1700000</v>
      </c>
      <c r="CZ89" s="218" t="s">
        <v>9275</v>
      </c>
      <c r="DA89" s="218" t="s">
        <v>723</v>
      </c>
      <c r="DB89" s="218">
        <v>2</v>
      </c>
      <c r="DC89" s="218" t="s">
        <v>9320</v>
      </c>
      <c r="DD89" s="218" t="s">
        <v>9276</v>
      </c>
      <c r="DE89" s="220">
        <v>45652</v>
      </c>
      <c r="DF89" s="221" t="s">
        <v>9315</v>
      </c>
      <c r="DG89" s="213">
        <v>0</v>
      </c>
      <c r="DH89" s="224" t="s">
        <v>9312</v>
      </c>
      <c r="DI89" s="224" t="s">
        <v>723</v>
      </c>
      <c r="DJ89" s="224">
        <v>2</v>
      </c>
      <c r="DK89" s="224" t="s">
        <v>9314</v>
      </c>
      <c r="DL89" s="224" t="s">
        <v>9313</v>
      </c>
      <c r="DM89" s="214">
        <v>45652</v>
      </c>
      <c r="DN89" s="222" t="s">
        <v>9319</v>
      </c>
      <c r="DO89" s="218">
        <v>9884000</v>
      </c>
      <c r="DP89" s="222" t="s">
        <v>9316</v>
      </c>
      <c r="DQ89" s="222" t="s">
        <v>723</v>
      </c>
      <c r="DR89" s="222">
        <v>2</v>
      </c>
      <c r="DS89" s="222" t="s">
        <v>9318</v>
      </c>
      <c r="DT89" s="222" t="s">
        <v>9317</v>
      </c>
      <c r="DU89" s="223">
        <v>45652</v>
      </c>
      <c r="DV89" s="221" t="s">
        <v>9321</v>
      </c>
      <c r="DW89" s="213">
        <v>540000</v>
      </c>
      <c r="DX89" s="224" t="s">
        <v>9275</v>
      </c>
      <c r="DY89" s="224" t="s">
        <v>723</v>
      </c>
      <c r="DZ89" s="224">
        <v>2</v>
      </c>
      <c r="EA89" s="224" t="s">
        <v>9320</v>
      </c>
      <c r="EB89" s="224" t="s">
        <v>9276</v>
      </c>
      <c r="EC89" s="214">
        <v>45652</v>
      </c>
      <c r="ED89" s="222" t="s">
        <v>9323</v>
      </c>
      <c r="EE89" s="218">
        <v>1160000</v>
      </c>
      <c r="EF89" s="222" t="s">
        <v>9275</v>
      </c>
      <c r="EG89" s="222" t="s">
        <v>22</v>
      </c>
      <c r="EH89" s="222">
        <v>3</v>
      </c>
      <c r="EI89" s="222" t="s">
        <v>9322</v>
      </c>
      <c r="EJ89" s="222" t="s">
        <v>9276</v>
      </c>
      <c r="EK89" s="223">
        <v>45652</v>
      </c>
      <c r="EL89" s="221" t="s">
        <v>9325</v>
      </c>
      <c r="EM89" s="213" t="s">
        <v>17</v>
      </c>
      <c r="EN89" s="224" t="s">
        <v>17</v>
      </c>
      <c r="EO89" s="224" t="s">
        <v>22</v>
      </c>
      <c r="EP89" s="224">
        <v>3</v>
      </c>
      <c r="EQ89" s="224" t="s">
        <v>9324</v>
      </c>
      <c r="ER89" s="224" t="s">
        <v>9276</v>
      </c>
      <c r="ES89" s="214">
        <v>45652</v>
      </c>
      <c r="ET89" s="222" t="s">
        <v>9307</v>
      </c>
      <c r="EU89" s="222">
        <v>391</v>
      </c>
      <c r="EV89" s="222" t="s">
        <v>9305</v>
      </c>
      <c r="EW89" s="222" t="s">
        <v>723</v>
      </c>
      <c r="EX89" s="222">
        <v>2</v>
      </c>
      <c r="EY89" s="222" t="s">
        <v>9273</v>
      </c>
      <c r="EZ89" s="222" t="s">
        <v>9306</v>
      </c>
      <c r="FA89" s="223">
        <v>45652</v>
      </c>
      <c r="FB89" s="221" t="s">
        <v>1357</v>
      </c>
      <c r="FC89" s="224">
        <v>3</v>
      </c>
      <c r="FD89" s="224" t="s">
        <v>1333</v>
      </c>
      <c r="FE89" s="224" t="s">
        <v>723</v>
      </c>
      <c r="FF89" s="224">
        <v>2</v>
      </c>
      <c r="FG89" s="224" t="s">
        <v>1335</v>
      </c>
      <c r="FH89" s="224" t="s">
        <v>1334</v>
      </c>
      <c r="FI89" s="214">
        <v>45399</v>
      </c>
      <c r="FJ89" s="221" t="s">
        <v>1358</v>
      </c>
      <c r="FK89" s="222" t="s">
        <v>17</v>
      </c>
      <c r="FL89" s="222" t="s">
        <v>424</v>
      </c>
      <c r="FM89" s="222">
        <v>0</v>
      </c>
      <c r="FN89" s="222">
        <v>0</v>
      </c>
      <c r="FO89" s="222" t="s">
        <v>424</v>
      </c>
      <c r="FP89" s="218" t="s">
        <v>424</v>
      </c>
      <c r="FQ89" s="219">
        <v>45399</v>
      </c>
      <c r="FR89" s="221" t="s">
        <v>1359</v>
      </c>
      <c r="FS89" s="224" t="s">
        <v>17</v>
      </c>
      <c r="FT89" s="224" t="s">
        <v>424</v>
      </c>
      <c r="FU89" s="224">
        <v>0</v>
      </c>
      <c r="FV89" s="224">
        <v>0</v>
      </c>
      <c r="FW89" s="224" t="s">
        <v>424</v>
      </c>
      <c r="FX89" s="224" t="s">
        <v>424</v>
      </c>
      <c r="FY89" s="214">
        <v>45399</v>
      </c>
      <c r="FZ89" s="222" t="s">
        <v>5065</v>
      </c>
      <c r="GA89" s="222">
        <v>1</v>
      </c>
      <c r="GB89" s="222" t="s">
        <v>1799</v>
      </c>
      <c r="GC89" s="222" t="s">
        <v>33</v>
      </c>
      <c r="GD89" s="222">
        <v>2</v>
      </c>
      <c r="GE89" s="222" t="s">
        <v>17</v>
      </c>
      <c r="GF89" s="222" t="s">
        <v>17</v>
      </c>
      <c r="GG89" s="223">
        <v>45614</v>
      </c>
      <c r="GH89" s="221" t="s">
        <v>5071</v>
      </c>
      <c r="GI89" s="224">
        <v>2</v>
      </c>
      <c r="GJ89" s="224" t="s">
        <v>1799</v>
      </c>
      <c r="GK89" s="224" t="s">
        <v>33</v>
      </c>
      <c r="GL89" s="224">
        <v>2</v>
      </c>
      <c r="GM89" s="224" t="s">
        <v>17</v>
      </c>
      <c r="GN89" s="224" t="s">
        <v>17</v>
      </c>
      <c r="GO89" s="214">
        <v>45614</v>
      </c>
      <c r="GP89" s="222" t="s">
        <v>5066</v>
      </c>
      <c r="GQ89" s="222">
        <v>1</v>
      </c>
      <c r="GR89" s="222" t="s">
        <v>1799</v>
      </c>
      <c r="GS89" s="222" t="s">
        <v>33</v>
      </c>
      <c r="GT89" s="222">
        <v>2</v>
      </c>
      <c r="GU89" s="222" t="s">
        <v>17</v>
      </c>
      <c r="GV89" s="222" t="s">
        <v>17</v>
      </c>
      <c r="GW89" s="223">
        <v>45614</v>
      </c>
      <c r="GX89" s="221" t="s">
        <v>5072</v>
      </c>
      <c r="GY89" s="224">
        <v>0</v>
      </c>
      <c r="GZ89" s="224" t="s">
        <v>1799</v>
      </c>
      <c r="HA89" s="224" t="s">
        <v>33</v>
      </c>
      <c r="HB89" s="224">
        <v>2</v>
      </c>
      <c r="HC89" s="224" t="s">
        <v>17</v>
      </c>
      <c r="HD89" s="224" t="s">
        <v>17</v>
      </c>
      <c r="HE89" s="214">
        <v>45614</v>
      </c>
      <c r="HF89" s="222" t="s">
        <v>5064</v>
      </c>
      <c r="HG89" s="222">
        <v>0</v>
      </c>
      <c r="HH89" s="222" t="s">
        <v>1799</v>
      </c>
      <c r="HI89" s="222" t="s">
        <v>33</v>
      </c>
      <c r="HJ89" s="222">
        <v>2</v>
      </c>
      <c r="HK89" s="222" t="s">
        <v>17</v>
      </c>
      <c r="HL89" s="222" t="s">
        <v>17</v>
      </c>
      <c r="HM89" s="223">
        <v>45614</v>
      </c>
      <c r="HN89" s="221" t="s">
        <v>5070</v>
      </c>
      <c r="HO89" s="224">
        <v>2</v>
      </c>
      <c r="HP89" s="224" t="s">
        <v>1799</v>
      </c>
      <c r="HQ89" s="224" t="s">
        <v>33</v>
      </c>
      <c r="HR89" s="224">
        <v>2</v>
      </c>
      <c r="HS89" s="224" t="s">
        <v>17</v>
      </c>
      <c r="HT89" s="224" t="s">
        <v>17</v>
      </c>
      <c r="HU89" s="214">
        <v>45614</v>
      </c>
      <c r="HV89" s="222" t="s">
        <v>5067</v>
      </c>
      <c r="HW89" s="222">
        <v>3</v>
      </c>
      <c r="HX89" s="222" t="s">
        <v>1799</v>
      </c>
      <c r="HY89" s="222" t="s">
        <v>33</v>
      </c>
      <c r="HZ89" s="222">
        <v>2</v>
      </c>
      <c r="IA89" s="222" t="s">
        <v>17</v>
      </c>
      <c r="IB89" s="222" t="s">
        <v>17</v>
      </c>
      <c r="IC89" s="223">
        <v>45614</v>
      </c>
      <c r="ID89" s="221" t="s">
        <v>5069</v>
      </c>
      <c r="IE89" s="224">
        <v>1</v>
      </c>
      <c r="IF89" s="224" t="s">
        <v>1799</v>
      </c>
      <c r="IG89" s="224" t="s">
        <v>33</v>
      </c>
      <c r="IH89" s="224">
        <v>2</v>
      </c>
      <c r="II89" s="224" t="s">
        <v>17</v>
      </c>
      <c r="IJ89" s="224" t="s">
        <v>17</v>
      </c>
      <c r="IK89" s="214">
        <v>45614</v>
      </c>
      <c r="IL89" s="222" t="s">
        <v>5068</v>
      </c>
      <c r="IM89" s="222">
        <v>2</v>
      </c>
      <c r="IN89" s="222" t="s">
        <v>1799</v>
      </c>
      <c r="IO89" s="222" t="s">
        <v>33</v>
      </c>
      <c r="IP89" s="222">
        <v>2</v>
      </c>
      <c r="IQ89" s="222" t="s">
        <v>17</v>
      </c>
      <c r="IR89" s="222" t="s">
        <v>17</v>
      </c>
      <c r="IS89" s="223">
        <v>45614</v>
      </c>
    </row>
    <row r="90" spans="1:253" s="11" customFormat="1" ht="13.25" customHeight="1" x14ac:dyDescent="0.25">
      <c r="A90" s="11" t="s">
        <v>1323</v>
      </c>
      <c r="B90" s="11" t="s">
        <v>11037</v>
      </c>
      <c r="C90" s="11" t="s">
        <v>1324</v>
      </c>
      <c r="D90" s="11" t="s">
        <v>1325</v>
      </c>
      <c r="E90" s="11" t="s">
        <v>10297</v>
      </c>
      <c r="F90" s="11" t="s">
        <v>9257</v>
      </c>
      <c r="G90" s="212">
        <v>35022000</v>
      </c>
      <c r="H90" s="213" t="s">
        <v>7016</v>
      </c>
      <c r="I90" s="213" t="s">
        <v>723</v>
      </c>
      <c r="J90" s="213">
        <v>2</v>
      </c>
      <c r="K90" s="213" t="s">
        <v>2086</v>
      </c>
      <c r="L90" s="213" t="s">
        <v>2085</v>
      </c>
      <c r="M90" s="214">
        <v>45652</v>
      </c>
      <c r="N90" s="221" t="s">
        <v>1329</v>
      </c>
      <c r="O90" s="216">
        <v>786380</v>
      </c>
      <c r="P90" s="216" t="s">
        <v>1326</v>
      </c>
      <c r="Q90" s="216" t="s">
        <v>723</v>
      </c>
      <c r="R90" s="216">
        <v>2</v>
      </c>
      <c r="S90" s="216" t="s">
        <v>1328</v>
      </c>
      <c r="T90" s="216" t="s">
        <v>1327</v>
      </c>
      <c r="U90" s="217">
        <v>45399</v>
      </c>
      <c r="V90" s="221" t="s">
        <v>9261</v>
      </c>
      <c r="W90" s="213">
        <v>35022000</v>
      </c>
      <c r="X90" s="213" t="s">
        <v>9258</v>
      </c>
      <c r="Y90" s="213" t="s">
        <v>723</v>
      </c>
      <c r="Z90" s="213">
        <v>2</v>
      </c>
      <c r="AA90" s="213" t="s">
        <v>9260</v>
      </c>
      <c r="AB90" s="213" t="s">
        <v>9259</v>
      </c>
      <c r="AC90" s="214">
        <v>45652</v>
      </c>
      <c r="AD90" s="221" t="s">
        <v>9264</v>
      </c>
      <c r="AE90" s="218">
        <v>35022000</v>
      </c>
      <c r="AF90" s="218" t="s">
        <v>9262</v>
      </c>
      <c r="AG90" s="218" t="s">
        <v>723</v>
      </c>
      <c r="AH90" s="218">
        <v>2</v>
      </c>
      <c r="AI90" s="218" t="s">
        <v>9263</v>
      </c>
      <c r="AJ90" s="218" t="s">
        <v>9259</v>
      </c>
      <c r="AK90" s="219">
        <v>45652</v>
      </c>
      <c r="AL90" s="221" t="s">
        <v>9268</v>
      </c>
      <c r="AM90" s="213">
        <v>139000</v>
      </c>
      <c r="AN90" s="213" t="s">
        <v>9265</v>
      </c>
      <c r="AO90" s="213" t="s">
        <v>723</v>
      </c>
      <c r="AP90" s="213">
        <v>2</v>
      </c>
      <c r="AQ90" s="213" t="s">
        <v>9267</v>
      </c>
      <c r="AR90" s="213" t="s">
        <v>9266</v>
      </c>
      <c r="AS90" s="214">
        <v>45652</v>
      </c>
      <c r="AT90" s="222" t="s">
        <v>1332</v>
      </c>
      <c r="AU90" s="218">
        <v>202</v>
      </c>
      <c r="AV90" s="218" t="s">
        <v>1242</v>
      </c>
      <c r="AW90" s="218" t="s">
        <v>723</v>
      </c>
      <c r="AX90" s="218">
        <v>2</v>
      </c>
      <c r="AY90" s="218" t="s">
        <v>1331</v>
      </c>
      <c r="AZ90" s="218" t="s">
        <v>1330</v>
      </c>
      <c r="BA90" s="219">
        <v>45399</v>
      </c>
      <c r="BB90" s="221" t="s">
        <v>1340</v>
      </c>
      <c r="BC90" s="213" t="s">
        <v>17</v>
      </c>
      <c r="BD90" s="213" t="s">
        <v>17</v>
      </c>
      <c r="BE90" s="213" t="s">
        <v>723</v>
      </c>
      <c r="BF90" s="213">
        <v>2</v>
      </c>
      <c r="BG90" s="213" t="s">
        <v>1339</v>
      </c>
      <c r="BH90" s="213" t="s">
        <v>17</v>
      </c>
      <c r="BI90" s="214">
        <v>45399</v>
      </c>
      <c r="BJ90" s="222" t="s">
        <v>9270</v>
      </c>
      <c r="BK90" s="222">
        <v>146</v>
      </c>
      <c r="BL90" s="222" t="s">
        <v>1242</v>
      </c>
      <c r="BM90" s="222" t="s">
        <v>723</v>
      </c>
      <c r="BN90" s="222">
        <v>2</v>
      </c>
      <c r="BO90" s="222" t="s">
        <v>9269</v>
      </c>
      <c r="BP90" s="218" t="s">
        <v>1330</v>
      </c>
      <c r="BQ90" s="223">
        <v>45652</v>
      </c>
      <c r="BR90" s="221" t="s">
        <v>1342</v>
      </c>
      <c r="BS90" s="224">
        <v>6661</v>
      </c>
      <c r="BT90" s="224" t="s">
        <v>1242</v>
      </c>
      <c r="BU90" s="224" t="s">
        <v>723</v>
      </c>
      <c r="BV90" s="224">
        <v>2</v>
      </c>
      <c r="BW90" s="224" t="s">
        <v>1341</v>
      </c>
      <c r="BX90" s="224" t="s">
        <v>1330</v>
      </c>
      <c r="BY90" s="214">
        <v>45399</v>
      </c>
      <c r="BZ90" s="222" t="s">
        <v>1346</v>
      </c>
      <c r="CA90" s="222">
        <v>1773</v>
      </c>
      <c r="CB90" s="222" t="s">
        <v>1343</v>
      </c>
      <c r="CC90" s="222" t="s">
        <v>723</v>
      </c>
      <c r="CD90" s="222">
        <v>2</v>
      </c>
      <c r="CE90" s="222" t="s">
        <v>1345</v>
      </c>
      <c r="CF90" s="222" t="s">
        <v>1344</v>
      </c>
      <c r="CG90" s="223">
        <v>45399</v>
      </c>
      <c r="CH90" s="221" t="s">
        <v>11488</v>
      </c>
      <c r="CI90" s="222" t="e">
        <v>#N/A</v>
      </c>
      <c r="CJ90" s="222" t="e">
        <v>#N/A</v>
      </c>
      <c r="CK90" s="222" t="e">
        <v>#N/A</v>
      </c>
      <c r="CL90" s="222" t="e">
        <v>#N/A</v>
      </c>
      <c r="CM90" s="222" t="e">
        <v>#N/A</v>
      </c>
      <c r="CN90" s="222" t="e">
        <v>#N/A</v>
      </c>
      <c r="CO90" s="225" t="e">
        <v>#N/A</v>
      </c>
      <c r="CP90" s="222" t="s">
        <v>1348</v>
      </c>
      <c r="CQ90" s="224" t="s">
        <v>17</v>
      </c>
      <c r="CR90" s="224" t="s">
        <v>424</v>
      </c>
      <c r="CS90" s="224" t="s">
        <v>17</v>
      </c>
      <c r="CT90" s="224" t="s">
        <v>17</v>
      </c>
      <c r="CU90" s="224" t="s">
        <v>424</v>
      </c>
      <c r="CV90" s="224" t="s">
        <v>424</v>
      </c>
      <c r="CW90" s="214">
        <v>45399</v>
      </c>
      <c r="CX90" s="222" t="s">
        <v>9278</v>
      </c>
      <c r="CY90" s="218">
        <v>554000</v>
      </c>
      <c r="CZ90" s="218" t="s">
        <v>1333</v>
      </c>
      <c r="DA90" s="218" t="s">
        <v>723</v>
      </c>
      <c r="DB90" s="218">
        <v>2</v>
      </c>
      <c r="DC90" s="218" t="s">
        <v>9286</v>
      </c>
      <c r="DD90" s="218" t="s">
        <v>9285</v>
      </c>
      <c r="DE90" s="220">
        <v>45652</v>
      </c>
      <c r="DF90" s="221" t="s">
        <v>9280</v>
      </c>
      <c r="DG90" s="213">
        <v>0</v>
      </c>
      <c r="DH90" s="224" t="s">
        <v>9279</v>
      </c>
      <c r="DI90" s="224" t="s">
        <v>723</v>
      </c>
      <c r="DJ90" s="224">
        <v>2</v>
      </c>
      <c r="DK90" s="224" t="s">
        <v>8347</v>
      </c>
      <c r="DL90" s="224" t="s">
        <v>9259</v>
      </c>
      <c r="DM90" s="214">
        <v>45652</v>
      </c>
      <c r="DN90" s="222" t="s">
        <v>9284</v>
      </c>
      <c r="DO90" s="218">
        <v>34468000</v>
      </c>
      <c r="DP90" s="222" t="s">
        <v>9281</v>
      </c>
      <c r="DQ90" s="222" t="s">
        <v>723</v>
      </c>
      <c r="DR90" s="222">
        <v>2</v>
      </c>
      <c r="DS90" s="222" t="s">
        <v>9283</v>
      </c>
      <c r="DT90" s="222" t="s">
        <v>9282</v>
      </c>
      <c r="DU90" s="223">
        <v>45652</v>
      </c>
      <c r="DV90" s="221" t="s">
        <v>9287</v>
      </c>
      <c r="DW90" s="213">
        <v>546000</v>
      </c>
      <c r="DX90" s="224" t="s">
        <v>1333</v>
      </c>
      <c r="DY90" s="224" t="s">
        <v>723</v>
      </c>
      <c r="DZ90" s="224">
        <v>2</v>
      </c>
      <c r="EA90" s="224" t="s">
        <v>9286</v>
      </c>
      <c r="EB90" s="224" t="s">
        <v>9285</v>
      </c>
      <c r="EC90" s="214">
        <v>45652</v>
      </c>
      <c r="ED90" s="222" t="s">
        <v>9289</v>
      </c>
      <c r="EE90" s="218">
        <v>8000</v>
      </c>
      <c r="EF90" s="222" t="s">
        <v>9275</v>
      </c>
      <c r="EG90" s="222" t="s">
        <v>723</v>
      </c>
      <c r="EH90" s="222">
        <v>2</v>
      </c>
      <c r="EI90" s="222" t="s">
        <v>9288</v>
      </c>
      <c r="EJ90" s="222" t="s">
        <v>9276</v>
      </c>
      <c r="EK90" s="223">
        <v>45652</v>
      </c>
      <c r="EL90" s="221" t="s">
        <v>9291</v>
      </c>
      <c r="EM90" s="213" t="s">
        <v>17</v>
      </c>
      <c r="EN90" s="224" t="s">
        <v>17</v>
      </c>
      <c r="EO90" s="224" t="s">
        <v>723</v>
      </c>
      <c r="EP90" s="224">
        <v>2</v>
      </c>
      <c r="EQ90" s="224" t="s">
        <v>9290</v>
      </c>
      <c r="ER90" s="224" t="s">
        <v>9276</v>
      </c>
      <c r="ES90" s="214">
        <v>45652</v>
      </c>
      <c r="ET90" s="222" t="s">
        <v>9274</v>
      </c>
      <c r="EU90" s="222">
        <v>391</v>
      </c>
      <c r="EV90" s="222" t="s">
        <v>9271</v>
      </c>
      <c r="EW90" s="222" t="s">
        <v>723</v>
      </c>
      <c r="EX90" s="222">
        <v>2</v>
      </c>
      <c r="EY90" s="222" t="s">
        <v>9273</v>
      </c>
      <c r="EZ90" s="222" t="s">
        <v>9272</v>
      </c>
      <c r="FA90" s="223">
        <v>45652</v>
      </c>
      <c r="FB90" s="221" t="s">
        <v>1336</v>
      </c>
      <c r="FC90" s="224">
        <v>3</v>
      </c>
      <c r="FD90" s="224" t="s">
        <v>1333</v>
      </c>
      <c r="FE90" s="224" t="s">
        <v>723</v>
      </c>
      <c r="FF90" s="224">
        <v>2</v>
      </c>
      <c r="FG90" s="224" t="s">
        <v>1335</v>
      </c>
      <c r="FH90" s="224" t="s">
        <v>1334</v>
      </c>
      <c r="FI90" s="214">
        <v>45399</v>
      </c>
      <c r="FJ90" s="221" t="s">
        <v>1337</v>
      </c>
      <c r="FK90" s="222" t="s">
        <v>17</v>
      </c>
      <c r="FL90" s="222" t="s">
        <v>424</v>
      </c>
      <c r="FM90" s="222" t="s">
        <v>17</v>
      </c>
      <c r="FN90" s="222" t="s">
        <v>17</v>
      </c>
      <c r="FO90" s="222" t="s">
        <v>424</v>
      </c>
      <c r="FP90" s="218" t="s">
        <v>424</v>
      </c>
      <c r="FQ90" s="219">
        <v>45399</v>
      </c>
      <c r="FR90" s="221" t="s">
        <v>1338</v>
      </c>
      <c r="FS90" s="224" t="s">
        <v>17</v>
      </c>
      <c r="FT90" s="224" t="s">
        <v>424</v>
      </c>
      <c r="FU90" s="224" t="s">
        <v>17</v>
      </c>
      <c r="FV90" s="224" t="s">
        <v>17</v>
      </c>
      <c r="FW90" s="224" t="s">
        <v>424</v>
      </c>
      <c r="FX90" s="224" t="s">
        <v>424</v>
      </c>
      <c r="FY90" s="214">
        <v>45399</v>
      </c>
      <c r="FZ90" s="222" t="s">
        <v>5074</v>
      </c>
      <c r="GA90" s="222">
        <v>1</v>
      </c>
      <c r="GB90" s="222" t="s">
        <v>1799</v>
      </c>
      <c r="GC90" s="222" t="s">
        <v>33</v>
      </c>
      <c r="GD90" s="222">
        <v>2</v>
      </c>
      <c r="GE90" s="222" t="s">
        <v>17</v>
      </c>
      <c r="GF90" s="222" t="s">
        <v>17</v>
      </c>
      <c r="GG90" s="223">
        <v>45614</v>
      </c>
      <c r="GH90" s="221" t="s">
        <v>5080</v>
      </c>
      <c r="GI90" s="224">
        <v>2</v>
      </c>
      <c r="GJ90" s="224" t="s">
        <v>1799</v>
      </c>
      <c r="GK90" s="224" t="s">
        <v>33</v>
      </c>
      <c r="GL90" s="224">
        <v>2</v>
      </c>
      <c r="GM90" s="224" t="s">
        <v>17</v>
      </c>
      <c r="GN90" s="224" t="s">
        <v>17</v>
      </c>
      <c r="GO90" s="214">
        <v>45614</v>
      </c>
      <c r="GP90" s="222" t="s">
        <v>5075</v>
      </c>
      <c r="GQ90" s="222">
        <v>1</v>
      </c>
      <c r="GR90" s="222" t="s">
        <v>1799</v>
      </c>
      <c r="GS90" s="222" t="s">
        <v>33</v>
      </c>
      <c r="GT90" s="222">
        <v>2</v>
      </c>
      <c r="GU90" s="222" t="s">
        <v>17</v>
      </c>
      <c r="GV90" s="222" t="s">
        <v>17</v>
      </c>
      <c r="GW90" s="223">
        <v>45614</v>
      </c>
      <c r="GX90" s="221" t="s">
        <v>5081</v>
      </c>
      <c r="GY90" s="224">
        <v>0</v>
      </c>
      <c r="GZ90" s="224" t="s">
        <v>1799</v>
      </c>
      <c r="HA90" s="224" t="s">
        <v>33</v>
      </c>
      <c r="HB90" s="224">
        <v>2</v>
      </c>
      <c r="HC90" s="224" t="s">
        <v>17</v>
      </c>
      <c r="HD90" s="224" t="s">
        <v>17</v>
      </c>
      <c r="HE90" s="214">
        <v>45614</v>
      </c>
      <c r="HF90" s="222" t="s">
        <v>5073</v>
      </c>
      <c r="HG90" s="222">
        <v>0</v>
      </c>
      <c r="HH90" s="222" t="s">
        <v>1799</v>
      </c>
      <c r="HI90" s="222" t="s">
        <v>33</v>
      </c>
      <c r="HJ90" s="222">
        <v>2</v>
      </c>
      <c r="HK90" s="222" t="s">
        <v>17</v>
      </c>
      <c r="HL90" s="222" t="s">
        <v>17</v>
      </c>
      <c r="HM90" s="223">
        <v>45614</v>
      </c>
      <c r="HN90" s="221" t="s">
        <v>5079</v>
      </c>
      <c r="HO90" s="224">
        <v>1</v>
      </c>
      <c r="HP90" s="224" t="s">
        <v>1799</v>
      </c>
      <c r="HQ90" s="224" t="s">
        <v>33</v>
      </c>
      <c r="HR90" s="224">
        <v>2</v>
      </c>
      <c r="HS90" s="224" t="s">
        <v>17</v>
      </c>
      <c r="HT90" s="224" t="s">
        <v>17</v>
      </c>
      <c r="HU90" s="214">
        <v>45614</v>
      </c>
      <c r="HV90" s="222" t="s">
        <v>5076</v>
      </c>
      <c r="HW90" s="222">
        <v>3</v>
      </c>
      <c r="HX90" s="222" t="s">
        <v>1799</v>
      </c>
      <c r="HY90" s="222" t="s">
        <v>33</v>
      </c>
      <c r="HZ90" s="222">
        <v>2</v>
      </c>
      <c r="IA90" s="222" t="s">
        <v>17</v>
      </c>
      <c r="IB90" s="222" t="s">
        <v>17</v>
      </c>
      <c r="IC90" s="223">
        <v>45614</v>
      </c>
      <c r="ID90" s="221" t="s">
        <v>5078</v>
      </c>
      <c r="IE90" s="224">
        <v>1</v>
      </c>
      <c r="IF90" s="224" t="s">
        <v>1799</v>
      </c>
      <c r="IG90" s="224" t="s">
        <v>33</v>
      </c>
      <c r="IH90" s="224">
        <v>2</v>
      </c>
      <c r="II90" s="224" t="s">
        <v>17</v>
      </c>
      <c r="IJ90" s="224" t="s">
        <v>17</v>
      </c>
      <c r="IK90" s="214">
        <v>45614</v>
      </c>
      <c r="IL90" s="222" t="s">
        <v>5077</v>
      </c>
      <c r="IM90" s="222">
        <v>2</v>
      </c>
      <c r="IN90" s="222" t="s">
        <v>1799</v>
      </c>
      <c r="IO90" s="222" t="s">
        <v>33</v>
      </c>
      <c r="IP90" s="222">
        <v>2</v>
      </c>
      <c r="IQ90" s="222" t="s">
        <v>17</v>
      </c>
      <c r="IR90" s="222" t="s">
        <v>17</v>
      </c>
      <c r="IS90" s="223">
        <v>45614</v>
      </c>
    </row>
    <row r="91" spans="1:253" s="11" customFormat="1" ht="13.25" customHeight="1" x14ac:dyDescent="0.25">
      <c r="A91" s="11" t="s">
        <v>2082</v>
      </c>
      <c r="B91" s="11" t="s">
        <v>10744</v>
      </c>
      <c r="C91" s="11" t="s">
        <v>2083</v>
      </c>
      <c r="D91" s="11" t="s">
        <v>1325</v>
      </c>
      <c r="E91" s="11" t="s">
        <v>10297</v>
      </c>
      <c r="F91" s="11" t="s">
        <v>2087</v>
      </c>
      <c r="G91" s="212">
        <v>34943000</v>
      </c>
      <c r="H91" s="213" t="s">
        <v>2084</v>
      </c>
      <c r="I91" s="213" t="s">
        <v>723</v>
      </c>
      <c r="J91" s="213">
        <v>2</v>
      </c>
      <c r="K91" s="213" t="s">
        <v>2086</v>
      </c>
      <c r="L91" s="213" t="s">
        <v>2085</v>
      </c>
      <c r="M91" s="214">
        <v>45504</v>
      </c>
      <c r="N91" s="221" t="s">
        <v>2091</v>
      </c>
      <c r="O91" s="216">
        <v>477989.66</v>
      </c>
      <c r="P91" s="216" t="s">
        <v>2088</v>
      </c>
      <c r="Q91" s="216" t="s">
        <v>723</v>
      </c>
      <c r="R91" s="216">
        <v>2</v>
      </c>
      <c r="S91" s="216" t="s">
        <v>2090</v>
      </c>
      <c r="T91" s="216" t="s">
        <v>2089</v>
      </c>
      <c r="U91" s="217">
        <v>45504</v>
      </c>
      <c r="V91" s="221" t="s">
        <v>2095</v>
      </c>
      <c r="W91" s="213">
        <v>17954000</v>
      </c>
      <c r="X91" s="213" t="s">
        <v>2092</v>
      </c>
      <c r="Y91" s="213" t="s">
        <v>723</v>
      </c>
      <c r="Z91" s="213">
        <v>2</v>
      </c>
      <c r="AA91" s="213" t="s">
        <v>2094</v>
      </c>
      <c r="AB91" s="213" t="s">
        <v>2093</v>
      </c>
      <c r="AC91" s="214">
        <v>45504</v>
      </c>
      <c r="AD91" s="221" t="s">
        <v>2097</v>
      </c>
      <c r="AE91" s="218">
        <v>17954000</v>
      </c>
      <c r="AF91" s="218" t="s">
        <v>2092</v>
      </c>
      <c r="AG91" s="218" t="s">
        <v>723</v>
      </c>
      <c r="AH91" s="218">
        <v>2</v>
      </c>
      <c r="AI91" s="218" t="s">
        <v>2096</v>
      </c>
      <c r="AJ91" s="218" t="s">
        <v>2093</v>
      </c>
      <c r="AK91" s="219">
        <v>45504</v>
      </c>
      <c r="AL91" s="221" t="s">
        <v>2101</v>
      </c>
      <c r="AM91" s="213">
        <v>0</v>
      </c>
      <c r="AN91" s="213" t="s">
        <v>2098</v>
      </c>
      <c r="AO91" s="213" t="s">
        <v>723</v>
      </c>
      <c r="AP91" s="213">
        <v>2</v>
      </c>
      <c r="AQ91" s="213" t="s">
        <v>2100</v>
      </c>
      <c r="AR91" s="213" t="s">
        <v>2099</v>
      </c>
      <c r="AS91" s="214">
        <v>45504</v>
      </c>
      <c r="AT91" s="222" t="s">
        <v>2103</v>
      </c>
      <c r="AU91" s="218" t="s">
        <v>17</v>
      </c>
      <c r="AV91" s="218" t="s">
        <v>17</v>
      </c>
      <c r="AW91" s="218" t="s">
        <v>22</v>
      </c>
      <c r="AX91" s="218">
        <v>3</v>
      </c>
      <c r="AY91" s="218" t="s">
        <v>2102</v>
      </c>
      <c r="AZ91" s="218" t="s">
        <v>17</v>
      </c>
      <c r="BA91" s="219">
        <v>45504</v>
      </c>
      <c r="BB91" s="221" t="s">
        <v>2134</v>
      </c>
      <c r="BC91" s="213">
        <v>3342</v>
      </c>
      <c r="BD91" s="213" t="s">
        <v>2131</v>
      </c>
      <c r="BE91" s="213" t="s">
        <v>723</v>
      </c>
      <c r="BF91" s="213">
        <v>2</v>
      </c>
      <c r="BG91" s="213" t="s">
        <v>2133</v>
      </c>
      <c r="BH91" s="213" t="s">
        <v>2132</v>
      </c>
      <c r="BI91" s="214">
        <v>45504</v>
      </c>
      <c r="BJ91" s="222" t="s">
        <v>2105</v>
      </c>
      <c r="BK91" s="222" t="s">
        <v>17</v>
      </c>
      <c r="BL91" s="222" t="s">
        <v>17</v>
      </c>
      <c r="BM91" s="222" t="s">
        <v>22</v>
      </c>
      <c r="BN91" s="222">
        <v>3</v>
      </c>
      <c r="BO91" s="222" t="s">
        <v>2104</v>
      </c>
      <c r="BP91" s="218" t="s">
        <v>17</v>
      </c>
      <c r="BQ91" s="223">
        <v>45504</v>
      </c>
      <c r="BR91" s="221" t="s">
        <v>2136</v>
      </c>
      <c r="BS91" s="224" t="s">
        <v>17</v>
      </c>
      <c r="BT91" s="224" t="s">
        <v>17</v>
      </c>
      <c r="BU91" s="224" t="s">
        <v>22</v>
      </c>
      <c r="BV91" s="224">
        <v>3</v>
      </c>
      <c r="BW91" s="224" t="s">
        <v>2135</v>
      </c>
      <c r="BX91" s="224" t="s">
        <v>17</v>
      </c>
      <c r="BY91" s="214">
        <v>45504</v>
      </c>
      <c r="BZ91" s="222" t="s">
        <v>2138</v>
      </c>
      <c r="CA91" s="222" t="s">
        <v>17</v>
      </c>
      <c r="CB91" s="222" t="s">
        <v>17</v>
      </c>
      <c r="CC91" s="222" t="s">
        <v>22</v>
      </c>
      <c r="CD91" s="222">
        <v>3</v>
      </c>
      <c r="CE91" s="222" t="s">
        <v>2137</v>
      </c>
      <c r="CF91" s="222" t="s">
        <v>17</v>
      </c>
      <c r="CG91" s="223">
        <v>45504</v>
      </c>
      <c r="CH91" s="221" t="s">
        <v>11489</v>
      </c>
      <c r="CI91" s="222" t="e">
        <v>#N/A</v>
      </c>
      <c r="CJ91" s="222" t="e">
        <v>#N/A</v>
      </c>
      <c r="CK91" s="222" t="e">
        <v>#N/A</v>
      </c>
      <c r="CL91" s="222" t="e">
        <v>#N/A</v>
      </c>
      <c r="CM91" s="222" t="e">
        <v>#N/A</v>
      </c>
      <c r="CN91" s="222" t="e">
        <v>#N/A</v>
      </c>
      <c r="CO91" s="225" t="e">
        <v>#N/A</v>
      </c>
      <c r="CP91" s="222" t="s">
        <v>2143</v>
      </c>
      <c r="CQ91" s="224" t="s">
        <v>17</v>
      </c>
      <c r="CR91" s="224" t="s">
        <v>17</v>
      </c>
      <c r="CS91" s="224" t="s">
        <v>22</v>
      </c>
      <c r="CT91" s="224">
        <v>3</v>
      </c>
      <c r="CU91" s="224" t="s">
        <v>2142</v>
      </c>
      <c r="CV91" s="224" t="s">
        <v>17</v>
      </c>
      <c r="CW91" s="214">
        <v>45504</v>
      </c>
      <c r="CX91" s="222" t="s">
        <v>2110</v>
      </c>
      <c r="CY91" s="218">
        <v>3300000</v>
      </c>
      <c r="CZ91" s="218" t="s">
        <v>2107</v>
      </c>
      <c r="DA91" s="218" t="s">
        <v>723</v>
      </c>
      <c r="DB91" s="218">
        <v>2</v>
      </c>
      <c r="DC91" s="218" t="s">
        <v>2117</v>
      </c>
      <c r="DD91" s="218" t="s">
        <v>2108</v>
      </c>
      <c r="DE91" s="220">
        <v>45504</v>
      </c>
      <c r="DF91" s="221" t="s">
        <v>2112</v>
      </c>
      <c r="DG91" s="213">
        <v>0</v>
      </c>
      <c r="DH91" s="224" t="s">
        <v>2092</v>
      </c>
      <c r="DI91" s="224" t="s">
        <v>723</v>
      </c>
      <c r="DJ91" s="224">
        <v>2</v>
      </c>
      <c r="DK91" s="224" t="s">
        <v>2111</v>
      </c>
      <c r="DL91" s="224" t="s">
        <v>2093</v>
      </c>
      <c r="DM91" s="214">
        <v>45504</v>
      </c>
      <c r="DN91" s="222" t="s">
        <v>2116</v>
      </c>
      <c r="DO91" s="218">
        <v>14654000</v>
      </c>
      <c r="DP91" s="222" t="s">
        <v>2113</v>
      </c>
      <c r="DQ91" s="222" t="s">
        <v>723</v>
      </c>
      <c r="DR91" s="222">
        <v>2</v>
      </c>
      <c r="DS91" s="222" t="s">
        <v>2115</v>
      </c>
      <c r="DT91" s="222" t="s">
        <v>2114</v>
      </c>
      <c r="DU91" s="223">
        <v>45504</v>
      </c>
      <c r="DV91" s="221" t="s">
        <v>2118</v>
      </c>
      <c r="DW91" s="213">
        <v>2790000</v>
      </c>
      <c r="DX91" s="224" t="s">
        <v>2107</v>
      </c>
      <c r="DY91" s="224" t="s">
        <v>723</v>
      </c>
      <c r="DZ91" s="224">
        <v>2</v>
      </c>
      <c r="EA91" s="224" t="s">
        <v>2117</v>
      </c>
      <c r="EB91" s="224" t="s">
        <v>2108</v>
      </c>
      <c r="EC91" s="214">
        <v>45504</v>
      </c>
      <c r="ED91" s="222" t="s">
        <v>2122</v>
      </c>
      <c r="EE91" s="218">
        <v>510000</v>
      </c>
      <c r="EF91" s="222" t="s">
        <v>2119</v>
      </c>
      <c r="EG91" s="222" t="s">
        <v>723</v>
      </c>
      <c r="EH91" s="222">
        <v>2</v>
      </c>
      <c r="EI91" s="222" t="s">
        <v>2121</v>
      </c>
      <c r="EJ91" s="222" t="s">
        <v>2120</v>
      </c>
      <c r="EK91" s="223">
        <v>45504</v>
      </c>
      <c r="EL91" s="221" t="s">
        <v>2124</v>
      </c>
      <c r="EM91" s="213">
        <v>0</v>
      </c>
      <c r="EN91" s="224" t="s">
        <v>2119</v>
      </c>
      <c r="EO91" s="224" t="s">
        <v>22</v>
      </c>
      <c r="EP91" s="224">
        <v>3</v>
      </c>
      <c r="EQ91" s="224" t="s">
        <v>2123</v>
      </c>
      <c r="ER91" s="224" t="s">
        <v>2120</v>
      </c>
      <c r="ES91" s="214">
        <v>45504</v>
      </c>
      <c r="ET91" s="222" t="s">
        <v>2106</v>
      </c>
      <c r="EU91" s="222" t="s">
        <v>17</v>
      </c>
      <c r="EV91" s="222" t="s">
        <v>17</v>
      </c>
      <c r="EW91" s="222" t="s">
        <v>22</v>
      </c>
      <c r="EX91" s="222">
        <v>3</v>
      </c>
      <c r="EY91" s="222" t="s">
        <v>2104</v>
      </c>
      <c r="EZ91" s="222" t="s">
        <v>17</v>
      </c>
      <c r="FA91" s="223">
        <v>45504</v>
      </c>
      <c r="FB91" s="221" t="s">
        <v>2126</v>
      </c>
      <c r="FC91" s="224">
        <v>4</v>
      </c>
      <c r="FD91" s="224" t="s">
        <v>2119</v>
      </c>
      <c r="FE91" s="224" t="s">
        <v>723</v>
      </c>
      <c r="FF91" s="224">
        <v>2</v>
      </c>
      <c r="FG91" s="224" t="s">
        <v>2125</v>
      </c>
      <c r="FH91" s="224" t="s">
        <v>2120</v>
      </c>
      <c r="FI91" s="214">
        <v>45504</v>
      </c>
      <c r="FJ91" s="221" t="s">
        <v>2128</v>
      </c>
      <c r="FK91" s="222" t="s">
        <v>17</v>
      </c>
      <c r="FL91" s="222" t="s">
        <v>17</v>
      </c>
      <c r="FM91" s="222" t="s">
        <v>22</v>
      </c>
      <c r="FN91" s="222">
        <v>3</v>
      </c>
      <c r="FO91" s="222" t="s">
        <v>2127</v>
      </c>
      <c r="FP91" s="218" t="s">
        <v>17</v>
      </c>
      <c r="FQ91" s="219">
        <v>45504</v>
      </c>
      <c r="FR91" s="221" t="s">
        <v>2130</v>
      </c>
      <c r="FS91" s="224" t="s">
        <v>17</v>
      </c>
      <c r="FT91" s="224" t="s">
        <v>17</v>
      </c>
      <c r="FU91" s="224" t="s">
        <v>22</v>
      </c>
      <c r="FV91" s="224">
        <v>3</v>
      </c>
      <c r="FW91" s="224" t="s">
        <v>2129</v>
      </c>
      <c r="FX91" s="224" t="s">
        <v>17</v>
      </c>
      <c r="FY91" s="214">
        <v>45504</v>
      </c>
      <c r="FZ91" s="222" t="s">
        <v>5083</v>
      </c>
      <c r="GA91" s="222">
        <v>1</v>
      </c>
      <c r="GB91" s="222" t="s">
        <v>1799</v>
      </c>
      <c r="GC91" s="222" t="s">
        <v>33</v>
      </c>
      <c r="GD91" s="222">
        <v>2</v>
      </c>
      <c r="GE91" s="222" t="s">
        <v>17</v>
      </c>
      <c r="GF91" s="222" t="s">
        <v>17</v>
      </c>
      <c r="GG91" s="223">
        <v>45614</v>
      </c>
      <c r="GH91" s="221" t="s">
        <v>5089</v>
      </c>
      <c r="GI91" s="224">
        <v>0</v>
      </c>
      <c r="GJ91" s="224" t="s">
        <v>1799</v>
      </c>
      <c r="GK91" s="224" t="s">
        <v>33</v>
      </c>
      <c r="GL91" s="224">
        <v>2</v>
      </c>
      <c r="GM91" s="224" t="s">
        <v>17</v>
      </c>
      <c r="GN91" s="224" t="s">
        <v>17</v>
      </c>
      <c r="GO91" s="214">
        <v>45614</v>
      </c>
      <c r="GP91" s="222" t="s">
        <v>5084</v>
      </c>
      <c r="GQ91" s="222">
        <v>0</v>
      </c>
      <c r="GR91" s="222" t="s">
        <v>1799</v>
      </c>
      <c r="GS91" s="222" t="s">
        <v>33</v>
      </c>
      <c r="GT91" s="222">
        <v>2</v>
      </c>
      <c r="GU91" s="222" t="s">
        <v>17</v>
      </c>
      <c r="GV91" s="222" t="s">
        <v>17</v>
      </c>
      <c r="GW91" s="223">
        <v>45614</v>
      </c>
      <c r="GX91" s="221" t="s">
        <v>5090</v>
      </c>
      <c r="GY91" s="224">
        <v>0</v>
      </c>
      <c r="GZ91" s="224" t="s">
        <v>1799</v>
      </c>
      <c r="HA91" s="224" t="s">
        <v>33</v>
      </c>
      <c r="HB91" s="224">
        <v>2</v>
      </c>
      <c r="HC91" s="224" t="s">
        <v>17</v>
      </c>
      <c r="HD91" s="224" t="s">
        <v>17</v>
      </c>
      <c r="HE91" s="214">
        <v>45614</v>
      </c>
      <c r="HF91" s="222" t="s">
        <v>5082</v>
      </c>
      <c r="HG91" s="222">
        <v>0</v>
      </c>
      <c r="HH91" s="222" t="s">
        <v>1799</v>
      </c>
      <c r="HI91" s="222" t="s">
        <v>33</v>
      </c>
      <c r="HJ91" s="222">
        <v>2</v>
      </c>
      <c r="HK91" s="222" t="s">
        <v>17</v>
      </c>
      <c r="HL91" s="222" t="s">
        <v>17</v>
      </c>
      <c r="HM91" s="223">
        <v>45614</v>
      </c>
      <c r="HN91" s="221" t="s">
        <v>5088</v>
      </c>
      <c r="HO91" s="224">
        <v>0</v>
      </c>
      <c r="HP91" s="224" t="s">
        <v>1799</v>
      </c>
      <c r="HQ91" s="224" t="s">
        <v>33</v>
      </c>
      <c r="HR91" s="224">
        <v>2</v>
      </c>
      <c r="HS91" s="224" t="s">
        <v>17</v>
      </c>
      <c r="HT91" s="224" t="s">
        <v>17</v>
      </c>
      <c r="HU91" s="214">
        <v>45614</v>
      </c>
      <c r="HV91" s="222" t="s">
        <v>5085</v>
      </c>
      <c r="HW91" s="222">
        <v>0</v>
      </c>
      <c r="HX91" s="222" t="s">
        <v>1799</v>
      </c>
      <c r="HY91" s="222" t="s">
        <v>33</v>
      </c>
      <c r="HZ91" s="222">
        <v>2</v>
      </c>
      <c r="IA91" s="222" t="s">
        <v>17</v>
      </c>
      <c r="IB91" s="222" t="s">
        <v>17</v>
      </c>
      <c r="IC91" s="223">
        <v>45614</v>
      </c>
      <c r="ID91" s="221" t="s">
        <v>5087</v>
      </c>
      <c r="IE91" s="224">
        <v>1</v>
      </c>
      <c r="IF91" s="224" t="s">
        <v>1799</v>
      </c>
      <c r="IG91" s="224" t="s">
        <v>33</v>
      </c>
      <c r="IH91" s="224">
        <v>2</v>
      </c>
      <c r="II91" s="224" t="s">
        <v>17</v>
      </c>
      <c r="IJ91" s="224" t="s">
        <v>17</v>
      </c>
      <c r="IK91" s="214">
        <v>45614</v>
      </c>
      <c r="IL91" s="222" t="s">
        <v>5086</v>
      </c>
      <c r="IM91" s="222">
        <v>2</v>
      </c>
      <c r="IN91" s="222" t="s">
        <v>1799</v>
      </c>
      <c r="IO91" s="222" t="s">
        <v>33</v>
      </c>
      <c r="IP91" s="222">
        <v>2</v>
      </c>
      <c r="IQ91" s="222" t="s">
        <v>17</v>
      </c>
      <c r="IR91" s="222" t="s">
        <v>17</v>
      </c>
      <c r="IS91" s="223">
        <v>45614</v>
      </c>
    </row>
    <row r="92" spans="1:253" s="11" customFormat="1" ht="13.25" customHeight="1" x14ac:dyDescent="0.25">
      <c r="A92" s="11" t="s">
        <v>165</v>
      </c>
      <c r="B92" s="11" t="s">
        <v>10812</v>
      </c>
      <c r="C92" s="11" t="s">
        <v>166</v>
      </c>
      <c r="D92" s="11" t="s">
        <v>167</v>
      </c>
      <c r="E92" s="11" t="s">
        <v>10298</v>
      </c>
      <c r="F92" s="11" t="s">
        <v>6983</v>
      </c>
      <c r="G92" s="212">
        <v>5237000</v>
      </c>
      <c r="H92" s="213" t="s">
        <v>6947</v>
      </c>
      <c r="I92" s="213" t="s">
        <v>723</v>
      </c>
      <c r="J92" s="213">
        <v>2</v>
      </c>
      <c r="K92" s="213" t="s">
        <v>6949</v>
      </c>
      <c r="L92" s="213" t="s">
        <v>6948</v>
      </c>
      <c r="M92" s="214">
        <v>45645</v>
      </c>
      <c r="N92" s="221" t="s">
        <v>6987</v>
      </c>
      <c r="O92" s="216">
        <v>206000</v>
      </c>
      <c r="P92" s="216" t="s">
        <v>6984</v>
      </c>
      <c r="Q92" s="216" t="s">
        <v>723</v>
      </c>
      <c r="R92" s="216">
        <v>2</v>
      </c>
      <c r="S92" s="216" t="s">
        <v>6986</v>
      </c>
      <c r="T92" s="216" t="s">
        <v>6985</v>
      </c>
      <c r="U92" s="217">
        <v>45645</v>
      </c>
      <c r="V92" s="221" t="s">
        <v>6991</v>
      </c>
      <c r="W92" s="213">
        <v>2246000</v>
      </c>
      <c r="X92" s="213" t="s">
        <v>6988</v>
      </c>
      <c r="Y92" s="213" t="s">
        <v>723</v>
      </c>
      <c r="Z92" s="213">
        <v>2</v>
      </c>
      <c r="AA92" s="213" t="s">
        <v>6990</v>
      </c>
      <c r="AB92" s="213" t="s">
        <v>6989</v>
      </c>
      <c r="AC92" s="214">
        <v>45645</v>
      </c>
      <c r="AD92" s="221" t="s">
        <v>6995</v>
      </c>
      <c r="AE92" s="218">
        <v>145000</v>
      </c>
      <c r="AF92" s="218" t="s">
        <v>6992</v>
      </c>
      <c r="AG92" s="218" t="s">
        <v>723</v>
      </c>
      <c r="AH92" s="218">
        <v>2</v>
      </c>
      <c r="AI92" s="218" t="s">
        <v>6994</v>
      </c>
      <c r="AJ92" s="218" t="s">
        <v>6993</v>
      </c>
      <c r="AK92" s="219">
        <v>45645</v>
      </c>
      <c r="AL92" s="221" t="s">
        <v>6997</v>
      </c>
      <c r="AM92" s="213">
        <v>145000</v>
      </c>
      <c r="AN92" s="213" t="s">
        <v>6992</v>
      </c>
      <c r="AO92" s="213" t="s">
        <v>723</v>
      </c>
      <c r="AP92" s="213">
        <v>2</v>
      </c>
      <c r="AQ92" s="213" t="s">
        <v>6996</v>
      </c>
      <c r="AR92" s="213" t="s">
        <v>6993</v>
      </c>
      <c r="AS92" s="214">
        <v>45645</v>
      </c>
      <c r="AT92" s="222" t="s">
        <v>407</v>
      </c>
      <c r="AU92" s="218">
        <v>0</v>
      </c>
      <c r="AV92" s="218">
        <v>0</v>
      </c>
      <c r="AW92" s="218" t="s">
        <v>404</v>
      </c>
      <c r="AX92" s="218">
        <v>1</v>
      </c>
      <c r="AY92" s="218">
        <v>0</v>
      </c>
      <c r="AZ92" s="218" t="s">
        <v>17</v>
      </c>
      <c r="BA92" s="219">
        <v>43644</v>
      </c>
      <c r="BB92" s="221" t="s">
        <v>728</v>
      </c>
      <c r="BC92" s="213" t="s">
        <v>17</v>
      </c>
      <c r="BD92" s="213" t="s">
        <v>17</v>
      </c>
      <c r="BE92" s="213" t="s">
        <v>17</v>
      </c>
      <c r="BF92" s="213" t="s">
        <v>17</v>
      </c>
      <c r="BG92" s="213" t="s">
        <v>424</v>
      </c>
      <c r="BH92" s="213" t="s">
        <v>17</v>
      </c>
      <c r="BI92" s="214">
        <v>44801</v>
      </c>
      <c r="BJ92" s="222" t="s">
        <v>6998</v>
      </c>
      <c r="BK92" s="222">
        <v>0</v>
      </c>
      <c r="BL92" s="222" t="s">
        <v>6963</v>
      </c>
      <c r="BM92" s="222" t="s">
        <v>723</v>
      </c>
      <c r="BN92" s="222">
        <v>2</v>
      </c>
      <c r="BO92" s="222" t="s">
        <v>6964</v>
      </c>
      <c r="BP92" s="218" t="s">
        <v>579</v>
      </c>
      <c r="BQ92" s="223">
        <v>45645</v>
      </c>
      <c r="BR92" s="221" t="s">
        <v>405</v>
      </c>
      <c r="BS92" s="224">
        <v>0</v>
      </c>
      <c r="BT92" s="224" t="s">
        <v>17</v>
      </c>
      <c r="BU92" s="224" t="s">
        <v>404</v>
      </c>
      <c r="BV92" s="224">
        <v>1</v>
      </c>
      <c r="BW92" s="224">
        <v>0</v>
      </c>
      <c r="BX92" s="224" t="s">
        <v>17</v>
      </c>
      <c r="BY92" s="214">
        <v>43644</v>
      </c>
      <c r="BZ92" s="222" t="s">
        <v>406</v>
      </c>
      <c r="CA92" s="222">
        <v>0</v>
      </c>
      <c r="CB92" s="222" t="s">
        <v>17</v>
      </c>
      <c r="CC92" s="222" t="s">
        <v>404</v>
      </c>
      <c r="CD92" s="222">
        <v>1</v>
      </c>
      <c r="CE92" s="222">
        <v>0</v>
      </c>
      <c r="CF92" s="222" t="s">
        <v>17</v>
      </c>
      <c r="CG92" s="223">
        <v>43644</v>
      </c>
      <c r="CH92" s="221" t="s">
        <v>11490</v>
      </c>
      <c r="CI92" s="222" t="e">
        <v>#N/A</v>
      </c>
      <c r="CJ92" s="222" t="e">
        <v>#N/A</v>
      </c>
      <c r="CK92" s="222" t="e">
        <v>#N/A</v>
      </c>
      <c r="CL92" s="222" t="e">
        <v>#N/A</v>
      </c>
      <c r="CM92" s="222" t="e">
        <v>#N/A</v>
      </c>
      <c r="CN92" s="222" t="e">
        <v>#N/A</v>
      </c>
      <c r="CO92" s="225" t="e">
        <v>#N/A</v>
      </c>
      <c r="CP92" s="222" t="s">
        <v>168</v>
      </c>
      <c r="CQ92" s="224" t="s">
        <v>17</v>
      </c>
      <c r="CR92" s="224">
        <v>0</v>
      </c>
      <c r="CS92" s="224" t="s">
        <v>33</v>
      </c>
      <c r="CT92" s="224">
        <v>2</v>
      </c>
      <c r="CU92" s="224">
        <v>0</v>
      </c>
      <c r="CV92" s="224">
        <v>0</v>
      </c>
      <c r="CW92" s="214">
        <v>43510</v>
      </c>
      <c r="CX92" s="222" t="s">
        <v>7001</v>
      </c>
      <c r="CY92" s="218">
        <v>145000</v>
      </c>
      <c r="CZ92" s="218" t="s">
        <v>6992</v>
      </c>
      <c r="DA92" s="218" t="s">
        <v>404</v>
      </c>
      <c r="DB92" s="218">
        <v>1</v>
      </c>
      <c r="DC92" s="218" t="s">
        <v>7009</v>
      </c>
      <c r="DD92" s="218" t="s">
        <v>6993</v>
      </c>
      <c r="DE92" s="220">
        <v>45645</v>
      </c>
      <c r="DF92" s="221" t="s">
        <v>7005</v>
      </c>
      <c r="DG92" s="213">
        <v>2101000</v>
      </c>
      <c r="DH92" s="224" t="s">
        <v>7002</v>
      </c>
      <c r="DI92" s="224" t="s">
        <v>723</v>
      </c>
      <c r="DJ92" s="224">
        <v>2</v>
      </c>
      <c r="DK92" s="224" t="s">
        <v>7004</v>
      </c>
      <c r="DL92" s="224" t="s">
        <v>7003</v>
      </c>
      <c r="DM92" s="214">
        <v>45645</v>
      </c>
      <c r="DN92" s="222" t="s">
        <v>7008</v>
      </c>
      <c r="DO92" s="218">
        <v>0</v>
      </c>
      <c r="DP92" s="222" t="s">
        <v>6992</v>
      </c>
      <c r="DQ92" s="222" t="s">
        <v>723</v>
      </c>
      <c r="DR92" s="222">
        <v>2</v>
      </c>
      <c r="DS92" s="222" t="s">
        <v>7007</v>
      </c>
      <c r="DT92" s="222" t="s">
        <v>7006</v>
      </c>
      <c r="DU92" s="223">
        <v>45645</v>
      </c>
      <c r="DV92" s="221" t="s">
        <v>7010</v>
      </c>
      <c r="DW92" s="213">
        <v>145000</v>
      </c>
      <c r="DX92" s="224" t="s">
        <v>6992</v>
      </c>
      <c r="DY92" s="224" t="s">
        <v>404</v>
      </c>
      <c r="DZ92" s="224">
        <v>1</v>
      </c>
      <c r="EA92" s="224" t="s">
        <v>7009</v>
      </c>
      <c r="EB92" s="224" t="s">
        <v>6993</v>
      </c>
      <c r="EC92" s="214">
        <v>45645</v>
      </c>
      <c r="ED92" s="222" t="s">
        <v>7011</v>
      </c>
      <c r="EE92" s="218" t="s">
        <v>17</v>
      </c>
      <c r="EF92" s="222" t="s">
        <v>6992</v>
      </c>
      <c r="EG92" s="222" t="s">
        <v>404</v>
      </c>
      <c r="EH92" s="222">
        <v>1</v>
      </c>
      <c r="EI92" s="222" t="s">
        <v>7009</v>
      </c>
      <c r="EJ92" s="222" t="s">
        <v>6993</v>
      </c>
      <c r="EK92" s="223">
        <v>45645</v>
      </c>
      <c r="EL92" s="221" t="s">
        <v>7012</v>
      </c>
      <c r="EM92" s="213" t="s">
        <v>17</v>
      </c>
      <c r="EN92" s="224" t="s">
        <v>6992</v>
      </c>
      <c r="EO92" s="224" t="s">
        <v>404</v>
      </c>
      <c r="EP92" s="224">
        <v>1</v>
      </c>
      <c r="EQ92" s="224" t="s">
        <v>7009</v>
      </c>
      <c r="ER92" s="224" t="s">
        <v>6993</v>
      </c>
      <c r="ES92" s="214">
        <v>45645</v>
      </c>
      <c r="ET92" s="222" t="s">
        <v>6999</v>
      </c>
      <c r="EU92" s="222">
        <v>0</v>
      </c>
      <c r="EV92" s="222" t="s">
        <v>6963</v>
      </c>
      <c r="EW92" s="222" t="s">
        <v>723</v>
      </c>
      <c r="EX92" s="222">
        <v>2</v>
      </c>
      <c r="EY92" s="222" t="s">
        <v>6964</v>
      </c>
      <c r="EZ92" s="222" t="s">
        <v>579</v>
      </c>
      <c r="FA92" s="223">
        <v>45645</v>
      </c>
      <c r="FB92" s="221" t="s">
        <v>7015</v>
      </c>
      <c r="FC92" s="224">
        <v>2</v>
      </c>
      <c r="FD92" s="224" t="s">
        <v>7013</v>
      </c>
      <c r="FE92" s="224" t="s">
        <v>723</v>
      </c>
      <c r="FF92" s="224">
        <v>2</v>
      </c>
      <c r="FG92" s="224" t="s">
        <v>702</v>
      </c>
      <c r="FH92" s="224" t="s">
        <v>7014</v>
      </c>
      <c r="FI92" s="214">
        <v>45645</v>
      </c>
      <c r="FJ92" s="221" t="s">
        <v>169</v>
      </c>
      <c r="FK92" s="222" t="s">
        <v>17</v>
      </c>
      <c r="FL92" s="222">
        <v>0</v>
      </c>
      <c r="FM92" s="222" t="s">
        <v>33</v>
      </c>
      <c r="FN92" s="222">
        <v>2</v>
      </c>
      <c r="FO92" s="222">
        <v>0</v>
      </c>
      <c r="FP92" s="218">
        <v>0</v>
      </c>
      <c r="FQ92" s="219">
        <v>43510</v>
      </c>
      <c r="FR92" s="221" t="s">
        <v>170</v>
      </c>
      <c r="FS92" s="224" t="s">
        <v>17</v>
      </c>
      <c r="FT92" s="224">
        <v>0</v>
      </c>
      <c r="FU92" s="224" t="s">
        <v>33</v>
      </c>
      <c r="FV92" s="224">
        <v>2</v>
      </c>
      <c r="FW92" s="224">
        <v>0</v>
      </c>
      <c r="FX92" s="224">
        <v>0</v>
      </c>
      <c r="FY92" s="214">
        <v>43510</v>
      </c>
      <c r="FZ92" s="222" t="s">
        <v>3994</v>
      </c>
      <c r="GA92" s="222">
        <v>0</v>
      </c>
      <c r="GB92" s="222" t="s">
        <v>1799</v>
      </c>
      <c r="GC92" s="222" t="s">
        <v>33</v>
      </c>
      <c r="GD92" s="222">
        <v>2</v>
      </c>
      <c r="GE92" s="222" t="s">
        <v>17</v>
      </c>
      <c r="GF92" s="222" t="s">
        <v>17</v>
      </c>
      <c r="GG92" s="223">
        <v>45602</v>
      </c>
      <c r="GH92" s="221" t="s">
        <v>4000</v>
      </c>
      <c r="GI92" s="224">
        <v>0</v>
      </c>
      <c r="GJ92" s="224" t="s">
        <v>1799</v>
      </c>
      <c r="GK92" s="224" t="s">
        <v>33</v>
      </c>
      <c r="GL92" s="224">
        <v>2</v>
      </c>
      <c r="GM92" s="224" t="s">
        <v>17</v>
      </c>
      <c r="GN92" s="224" t="s">
        <v>17</v>
      </c>
      <c r="GO92" s="214">
        <v>45602</v>
      </c>
      <c r="GP92" s="222" t="s">
        <v>3995</v>
      </c>
      <c r="GQ92" s="222">
        <v>0</v>
      </c>
      <c r="GR92" s="222" t="s">
        <v>1799</v>
      </c>
      <c r="GS92" s="222" t="s">
        <v>33</v>
      </c>
      <c r="GT92" s="222">
        <v>2</v>
      </c>
      <c r="GU92" s="222" t="s">
        <v>17</v>
      </c>
      <c r="GV92" s="222" t="s">
        <v>17</v>
      </c>
      <c r="GW92" s="223">
        <v>45602</v>
      </c>
      <c r="GX92" s="221" t="s">
        <v>4001</v>
      </c>
      <c r="GY92" s="224">
        <v>0</v>
      </c>
      <c r="GZ92" s="224" t="s">
        <v>1799</v>
      </c>
      <c r="HA92" s="224" t="s">
        <v>33</v>
      </c>
      <c r="HB92" s="224">
        <v>2</v>
      </c>
      <c r="HC92" s="224" t="s">
        <v>17</v>
      </c>
      <c r="HD92" s="224" t="s">
        <v>17</v>
      </c>
      <c r="HE92" s="214">
        <v>45602</v>
      </c>
      <c r="HF92" s="222" t="s">
        <v>3993</v>
      </c>
      <c r="HG92" s="222">
        <v>0</v>
      </c>
      <c r="HH92" s="222" t="s">
        <v>1799</v>
      </c>
      <c r="HI92" s="222" t="s">
        <v>33</v>
      </c>
      <c r="HJ92" s="222">
        <v>2</v>
      </c>
      <c r="HK92" s="222" t="s">
        <v>17</v>
      </c>
      <c r="HL92" s="222" t="s">
        <v>17</v>
      </c>
      <c r="HM92" s="223">
        <v>45602</v>
      </c>
      <c r="HN92" s="221" t="s">
        <v>3999</v>
      </c>
      <c r="HO92" s="224">
        <v>0</v>
      </c>
      <c r="HP92" s="224" t="s">
        <v>1799</v>
      </c>
      <c r="HQ92" s="224" t="s">
        <v>33</v>
      </c>
      <c r="HR92" s="224">
        <v>2</v>
      </c>
      <c r="HS92" s="224" t="s">
        <v>17</v>
      </c>
      <c r="HT92" s="224" t="s">
        <v>17</v>
      </c>
      <c r="HU92" s="214">
        <v>45602</v>
      </c>
      <c r="HV92" s="222" t="s">
        <v>3996</v>
      </c>
      <c r="HW92" s="222">
        <v>0</v>
      </c>
      <c r="HX92" s="222" t="s">
        <v>1799</v>
      </c>
      <c r="HY92" s="222" t="s">
        <v>33</v>
      </c>
      <c r="HZ92" s="222">
        <v>2</v>
      </c>
      <c r="IA92" s="222" t="s">
        <v>17</v>
      </c>
      <c r="IB92" s="222" t="s">
        <v>17</v>
      </c>
      <c r="IC92" s="223">
        <v>45602</v>
      </c>
      <c r="ID92" s="221" t="s">
        <v>3998</v>
      </c>
      <c r="IE92" s="224">
        <v>2</v>
      </c>
      <c r="IF92" s="224" t="s">
        <v>1799</v>
      </c>
      <c r="IG92" s="224" t="s">
        <v>33</v>
      </c>
      <c r="IH92" s="224">
        <v>2</v>
      </c>
      <c r="II92" s="224" t="s">
        <v>17</v>
      </c>
      <c r="IJ92" s="224" t="s">
        <v>17</v>
      </c>
      <c r="IK92" s="214">
        <v>45602</v>
      </c>
      <c r="IL92" s="222" t="s">
        <v>3997</v>
      </c>
      <c r="IM92" s="222">
        <v>0</v>
      </c>
      <c r="IN92" s="222" t="s">
        <v>1799</v>
      </c>
      <c r="IO92" s="222" t="s">
        <v>33</v>
      </c>
      <c r="IP92" s="222">
        <v>2</v>
      </c>
      <c r="IQ92" s="222" t="s">
        <v>17</v>
      </c>
      <c r="IR92" s="222" t="s">
        <v>17</v>
      </c>
      <c r="IS92" s="223">
        <v>45602</v>
      </c>
    </row>
    <row r="93" spans="1:253" s="11" customFormat="1" ht="13.25" customHeight="1" x14ac:dyDescent="0.25">
      <c r="A93" s="11" t="s">
        <v>570</v>
      </c>
      <c r="B93" s="11" t="s">
        <v>11047</v>
      </c>
      <c r="C93" s="11" t="s">
        <v>571</v>
      </c>
      <c r="D93" s="11" t="s">
        <v>167</v>
      </c>
      <c r="E93" s="11" t="s">
        <v>10298</v>
      </c>
      <c r="F93" s="11" t="s">
        <v>6950</v>
      </c>
      <c r="G93" s="212">
        <v>5237000</v>
      </c>
      <c r="H93" s="213" t="s">
        <v>6947</v>
      </c>
      <c r="I93" s="213" t="s">
        <v>723</v>
      </c>
      <c r="J93" s="213">
        <v>2</v>
      </c>
      <c r="K93" s="213" t="s">
        <v>6949</v>
      </c>
      <c r="L93" s="213" t="s">
        <v>6948</v>
      </c>
      <c r="M93" s="214">
        <v>45645</v>
      </c>
      <c r="N93" s="221" t="s">
        <v>6954</v>
      </c>
      <c r="O93" s="216">
        <v>1030700</v>
      </c>
      <c r="P93" s="216" t="s">
        <v>6951</v>
      </c>
      <c r="Q93" s="216" t="s">
        <v>404</v>
      </c>
      <c r="R93" s="216">
        <v>1</v>
      </c>
      <c r="S93" s="216" t="s">
        <v>6953</v>
      </c>
      <c r="T93" s="216" t="s">
        <v>6952</v>
      </c>
      <c r="U93" s="217">
        <v>45645</v>
      </c>
      <c r="V93" s="221" t="s">
        <v>6958</v>
      </c>
      <c r="W93" s="213">
        <v>4582000</v>
      </c>
      <c r="X93" s="213" t="s">
        <v>6955</v>
      </c>
      <c r="Y93" s="213" t="s">
        <v>404</v>
      </c>
      <c r="Z93" s="213">
        <v>1</v>
      </c>
      <c r="AA93" s="213" t="s">
        <v>6957</v>
      </c>
      <c r="AB93" s="213" t="s">
        <v>6956</v>
      </c>
      <c r="AC93" s="214">
        <v>45645</v>
      </c>
      <c r="AD93" s="221" t="s">
        <v>6960</v>
      </c>
      <c r="AE93" s="218">
        <v>1388000</v>
      </c>
      <c r="AF93" s="218" t="s">
        <v>6955</v>
      </c>
      <c r="AG93" s="218" t="s">
        <v>404</v>
      </c>
      <c r="AH93" s="218">
        <v>1</v>
      </c>
      <c r="AI93" s="218" t="s">
        <v>6959</v>
      </c>
      <c r="AJ93" s="218" t="s">
        <v>6956</v>
      </c>
      <c r="AK93" s="219">
        <v>45645</v>
      </c>
      <c r="AL93" s="221" t="s">
        <v>6962</v>
      </c>
      <c r="AM93" s="213" t="s">
        <v>17</v>
      </c>
      <c r="AN93" s="213" t="s">
        <v>17</v>
      </c>
      <c r="AO93" s="213" t="s">
        <v>17</v>
      </c>
      <c r="AP93" s="213" t="s">
        <v>17</v>
      </c>
      <c r="AQ93" s="213" t="s">
        <v>6961</v>
      </c>
      <c r="AR93" s="213" t="s">
        <v>17</v>
      </c>
      <c r="AS93" s="214">
        <v>45645</v>
      </c>
      <c r="AT93" s="222" t="s">
        <v>575</v>
      </c>
      <c r="AU93" s="218" t="s">
        <v>17</v>
      </c>
      <c r="AV93" s="218" t="s">
        <v>17</v>
      </c>
      <c r="AW93" s="218" t="s">
        <v>17</v>
      </c>
      <c r="AX93" s="218" t="s">
        <v>17</v>
      </c>
      <c r="AY93" s="218" t="s">
        <v>17</v>
      </c>
      <c r="AZ93" s="218" t="s">
        <v>17</v>
      </c>
      <c r="BA93" s="219">
        <v>44069</v>
      </c>
      <c r="BB93" s="221" t="s">
        <v>722</v>
      </c>
      <c r="BC93" s="213">
        <v>136000</v>
      </c>
      <c r="BD93" s="213" t="s">
        <v>719</v>
      </c>
      <c r="BE93" s="213" t="s">
        <v>33</v>
      </c>
      <c r="BF93" s="213">
        <v>2</v>
      </c>
      <c r="BG93" s="213" t="s">
        <v>721</v>
      </c>
      <c r="BH93" s="213" t="s">
        <v>720</v>
      </c>
      <c r="BI93" s="214">
        <v>44768</v>
      </c>
      <c r="BJ93" s="222" t="s">
        <v>6965</v>
      </c>
      <c r="BK93" s="222">
        <v>0</v>
      </c>
      <c r="BL93" s="222" t="s">
        <v>6963</v>
      </c>
      <c r="BM93" s="222" t="s">
        <v>723</v>
      </c>
      <c r="BN93" s="222">
        <v>2</v>
      </c>
      <c r="BO93" s="222" t="s">
        <v>6964</v>
      </c>
      <c r="BP93" s="218" t="s">
        <v>579</v>
      </c>
      <c r="BQ93" s="223">
        <v>45645</v>
      </c>
      <c r="BR93" s="221" t="s">
        <v>572</v>
      </c>
      <c r="BS93" s="224" t="s">
        <v>17</v>
      </c>
      <c r="BT93" s="224" t="s">
        <v>17</v>
      </c>
      <c r="BU93" s="224" t="s">
        <v>17</v>
      </c>
      <c r="BV93" s="224" t="s">
        <v>17</v>
      </c>
      <c r="BW93" s="224" t="s">
        <v>17</v>
      </c>
      <c r="BX93" s="224" t="s">
        <v>17</v>
      </c>
      <c r="BY93" s="214">
        <v>44069</v>
      </c>
      <c r="BZ93" s="222" t="s">
        <v>573</v>
      </c>
      <c r="CA93" s="222" t="s">
        <v>17</v>
      </c>
      <c r="CB93" s="222" t="s">
        <v>17</v>
      </c>
      <c r="CC93" s="222" t="s">
        <v>17</v>
      </c>
      <c r="CD93" s="222" t="s">
        <v>17</v>
      </c>
      <c r="CE93" s="222" t="s">
        <v>17</v>
      </c>
      <c r="CF93" s="222" t="s">
        <v>17</v>
      </c>
      <c r="CG93" s="223">
        <v>44069</v>
      </c>
      <c r="CH93" s="221" t="s">
        <v>11491</v>
      </c>
      <c r="CI93" s="222" t="e">
        <v>#N/A</v>
      </c>
      <c r="CJ93" s="222" t="e">
        <v>#N/A</v>
      </c>
      <c r="CK93" s="222" t="e">
        <v>#N/A</v>
      </c>
      <c r="CL93" s="222" t="e">
        <v>#N/A</v>
      </c>
      <c r="CM93" s="222" t="e">
        <v>#N/A</v>
      </c>
      <c r="CN93" s="222" t="e">
        <v>#N/A</v>
      </c>
      <c r="CO93" s="225" t="e">
        <v>#N/A</v>
      </c>
      <c r="CP93" s="222" t="s">
        <v>574</v>
      </c>
      <c r="CQ93" s="224" t="s">
        <v>17</v>
      </c>
      <c r="CR93" s="224" t="s">
        <v>17</v>
      </c>
      <c r="CS93" s="224" t="s">
        <v>17</v>
      </c>
      <c r="CT93" s="224" t="s">
        <v>17</v>
      </c>
      <c r="CU93" s="224" t="s">
        <v>17</v>
      </c>
      <c r="CV93" s="224" t="s">
        <v>17</v>
      </c>
      <c r="CW93" s="214">
        <v>44069</v>
      </c>
      <c r="CX93" s="222" t="s">
        <v>6968</v>
      </c>
      <c r="CY93" s="218">
        <v>365000</v>
      </c>
      <c r="CZ93" s="218" t="s">
        <v>6955</v>
      </c>
      <c r="DA93" s="218" t="s">
        <v>404</v>
      </c>
      <c r="DB93" s="218">
        <v>1</v>
      </c>
      <c r="DC93" s="218" t="s">
        <v>6973</v>
      </c>
      <c r="DD93" s="218" t="s">
        <v>6956</v>
      </c>
      <c r="DE93" s="220">
        <v>45645</v>
      </c>
      <c r="DF93" s="221" t="s">
        <v>6970</v>
      </c>
      <c r="DG93" s="213">
        <v>3194000</v>
      </c>
      <c r="DH93" s="224" t="s">
        <v>6955</v>
      </c>
      <c r="DI93" s="224" t="s">
        <v>404</v>
      </c>
      <c r="DJ93" s="224">
        <v>1</v>
      </c>
      <c r="DK93" s="224" t="s">
        <v>6969</v>
      </c>
      <c r="DL93" s="224" t="s">
        <v>6956</v>
      </c>
      <c r="DM93" s="214">
        <v>45645</v>
      </c>
      <c r="DN93" s="222" t="s">
        <v>6972</v>
      </c>
      <c r="DO93" s="218">
        <v>1023000</v>
      </c>
      <c r="DP93" s="222" t="s">
        <v>6955</v>
      </c>
      <c r="DQ93" s="222" t="s">
        <v>404</v>
      </c>
      <c r="DR93" s="222">
        <v>1</v>
      </c>
      <c r="DS93" s="222" t="s">
        <v>6971</v>
      </c>
      <c r="DT93" s="222" t="s">
        <v>6956</v>
      </c>
      <c r="DU93" s="223">
        <v>45645</v>
      </c>
      <c r="DV93" s="221" t="s">
        <v>6974</v>
      </c>
      <c r="DW93" s="213">
        <v>358000</v>
      </c>
      <c r="DX93" s="224" t="s">
        <v>6955</v>
      </c>
      <c r="DY93" s="224" t="s">
        <v>404</v>
      </c>
      <c r="DZ93" s="224">
        <v>1</v>
      </c>
      <c r="EA93" s="224" t="s">
        <v>6973</v>
      </c>
      <c r="EB93" s="224" t="s">
        <v>6956</v>
      </c>
      <c r="EC93" s="214">
        <v>45645</v>
      </c>
      <c r="ED93" s="222" t="s">
        <v>6976</v>
      </c>
      <c r="EE93" s="218">
        <v>7000</v>
      </c>
      <c r="EF93" s="222" t="s">
        <v>6955</v>
      </c>
      <c r="EG93" s="222" t="s">
        <v>404</v>
      </c>
      <c r="EH93" s="222">
        <v>1</v>
      </c>
      <c r="EI93" s="222" t="s">
        <v>6975</v>
      </c>
      <c r="EJ93" s="222" t="s">
        <v>6956</v>
      </c>
      <c r="EK93" s="223">
        <v>45645</v>
      </c>
      <c r="EL93" s="221" t="s">
        <v>6978</v>
      </c>
      <c r="EM93" s="213">
        <v>0</v>
      </c>
      <c r="EN93" s="224" t="s">
        <v>6955</v>
      </c>
      <c r="EO93" s="224" t="s">
        <v>404</v>
      </c>
      <c r="EP93" s="224">
        <v>1</v>
      </c>
      <c r="EQ93" s="224" t="s">
        <v>6977</v>
      </c>
      <c r="ER93" s="224" t="s">
        <v>6956</v>
      </c>
      <c r="ES93" s="214">
        <v>45645</v>
      </c>
      <c r="ET93" s="222" t="s">
        <v>6966</v>
      </c>
      <c r="EU93" s="222">
        <v>0</v>
      </c>
      <c r="EV93" s="222" t="s">
        <v>6963</v>
      </c>
      <c r="EW93" s="222" t="s">
        <v>723</v>
      </c>
      <c r="EX93" s="222">
        <v>2</v>
      </c>
      <c r="EY93" s="222" t="s">
        <v>6964</v>
      </c>
      <c r="EZ93" s="222" t="s">
        <v>579</v>
      </c>
      <c r="FA93" s="223">
        <v>45645</v>
      </c>
      <c r="FB93" s="221" t="s">
        <v>6982</v>
      </c>
      <c r="FC93" s="224">
        <v>3</v>
      </c>
      <c r="FD93" s="224" t="s">
        <v>6979</v>
      </c>
      <c r="FE93" s="224" t="s">
        <v>723</v>
      </c>
      <c r="FF93" s="224">
        <v>2</v>
      </c>
      <c r="FG93" s="224" t="s">
        <v>6981</v>
      </c>
      <c r="FH93" s="224" t="s">
        <v>6980</v>
      </c>
      <c r="FI93" s="214">
        <v>45645</v>
      </c>
      <c r="FJ93" s="221" t="s">
        <v>576</v>
      </c>
      <c r="FK93" s="222" t="s">
        <v>17</v>
      </c>
      <c r="FL93" s="222" t="s">
        <v>17</v>
      </c>
      <c r="FM93" s="222" t="s">
        <v>17</v>
      </c>
      <c r="FN93" s="222" t="s">
        <v>17</v>
      </c>
      <c r="FO93" s="222" t="s">
        <v>17</v>
      </c>
      <c r="FP93" s="218" t="s">
        <v>17</v>
      </c>
      <c r="FQ93" s="219">
        <v>44069</v>
      </c>
      <c r="FR93" s="221" t="s">
        <v>577</v>
      </c>
      <c r="FS93" s="224" t="s">
        <v>17</v>
      </c>
      <c r="FT93" s="224" t="s">
        <v>17</v>
      </c>
      <c r="FU93" s="224" t="s">
        <v>17</v>
      </c>
      <c r="FV93" s="224" t="s">
        <v>17</v>
      </c>
      <c r="FW93" s="224" t="s">
        <v>17</v>
      </c>
      <c r="FX93" s="224" t="s">
        <v>17</v>
      </c>
      <c r="FY93" s="214">
        <v>44069</v>
      </c>
      <c r="FZ93" s="222" t="s">
        <v>4003</v>
      </c>
      <c r="GA93" s="222">
        <v>0</v>
      </c>
      <c r="GB93" s="222" t="s">
        <v>1799</v>
      </c>
      <c r="GC93" s="222" t="s">
        <v>33</v>
      </c>
      <c r="GD93" s="222">
        <v>2</v>
      </c>
      <c r="GE93" s="222" t="s">
        <v>17</v>
      </c>
      <c r="GF93" s="222" t="s">
        <v>17</v>
      </c>
      <c r="GG93" s="223">
        <v>45602</v>
      </c>
      <c r="GH93" s="221" t="s">
        <v>4009</v>
      </c>
      <c r="GI93" s="224">
        <v>0</v>
      </c>
      <c r="GJ93" s="224" t="s">
        <v>1799</v>
      </c>
      <c r="GK93" s="224" t="s">
        <v>33</v>
      </c>
      <c r="GL93" s="224">
        <v>2</v>
      </c>
      <c r="GM93" s="224" t="s">
        <v>17</v>
      </c>
      <c r="GN93" s="224" t="s">
        <v>17</v>
      </c>
      <c r="GO93" s="214">
        <v>45602</v>
      </c>
      <c r="GP93" s="222" t="s">
        <v>4004</v>
      </c>
      <c r="GQ93" s="222">
        <v>0</v>
      </c>
      <c r="GR93" s="222" t="s">
        <v>1799</v>
      </c>
      <c r="GS93" s="222" t="s">
        <v>33</v>
      </c>
      <c r="GT93" s="222">
        <v>2</v>
      </c>
      <c r="GU93" s="222" t="s">
        <v>17</v>
      </c>
      <c r="GV93" s="222" t="s">
        <v>17</v>
      </c>
      <c r="GW93" s="223">
        <v>45602</v>
      </c>
      <c r="GX93" s="221" t="s">
        <v>4010</v>
      </c>
      <c r="GY93" s="224">
        <v>0</v>
      </c>
      <c r="GZ93" s="224" t="s">
        <v>1799</v>
      </c>
      <c r="HA93" s="224" t="s">
        <v>33</v>
      </c>
      <c r="HB93" s="224">
        <v>2</v>
      </c>
      <c r="HC93" s="224" t="s">
        <v>17</v>
      </c>
      <c r="HD93" s="224" t="s">
        <v>17</v>
      </c>
      <c r="HE93" s="214">
        <v>45602</v>
      </c>
      <c r="HF93" s="222" t="s">
        <v>4002</v>
      </c>
      <c r="HG93" s="222">
        <v>0</v>
      </c>
      <c r="HH93" s="222" t="s">
        <v>1799</v>
      </c>
      <c r="HI93" s="222" t="s">
        <v>33</v>
      </c>
      <c r="HJ93" s="222">
        <v>2</v>
      </c>
      <c r="HK93" s="222" t="s">
        <v>17</v>
      </c>
      <c r="HL93" s="222" t="s">
        <v>17</v>
      </c>
      <c r="HM93" s="223">
        <v>45602</v>
      </c>
      <c r="HN93" s="221" t="s">
        <v>4008</v>
      </c>
      <c r="HO93" s="224">
        <v>0</v>
      </c>
      <c r="HP93" s="224" t="s">
        <v>1799</v>
      </c>
      <c r="HQ93" s="224" t="s">
        <v>33</v>
      </c>
      <c r="HR93" s="224">
        <v>2</v>
      </c>
      <c r="HS93" s="224" t="s">
        <v>17</v>
      </c>
      <c r="HT93" s="224" t="s">
        <v>17</v>
      </c>
      <c r="HU93" s="214">
        <v>45602</v>
      </c>
      <c r="HV93" s="222" t="s">
        <v>4005</v>
      </c>
      <c r="HW93" s="222">
        <v>0</v>
      </c>
      <c r="HX93" s="222" t="s">
        <v>1799</v>
      </c>
      <c r="HY93" s="222" t="s">
        <v>33</v>
      </c>
      <c r="HZ93" s="222">
        <v>2</v>
      </c>
      <c r="IA93" s="222" t="s">
        <v>17</v>
      </c>
      <c r="IB93" s="222" t="s">
        <v>17</v>
      </c>
      <c r="IC93" s="223">
        <v>45602</v>
      </c>
      <c r="ID93" s="221" t="s">
        <v>4007</v>
      </c>
      <c r="IE93" s="224">
        <v>2</v>
      </c>
      <c r="IF93" s="224" t="s">
        <v>1799</v>
      </c>
      <c r="IG93" s="224" t="s">
        <v>33</v>
      </c>
      <c r="IH93" s="224">
        <v>2</v>
      </c>
      <c r="II93" s="224" t="s">
        <v>17</v>
      </c>
      <c r="IJ93" s="224" t="s">
        <v>17</v>
      </c>
      <c r="IK93" s="214">
        <v>45602</v>
      </c>
      <c r="IL93" s="222" t="s">
        <v>4006</v>
      </c>
      <c r="IM93" s="222">
        <v>0</v>
      </c>
      <c r="IN93" s="222" t="s">
        <v>1799</v>
      </c>
      <c r="IO93" s="222" t="s">
        <v>33</v>
      </c>
      <c r="IP93" s="222">
        <v>2</v>
      </c>
      <c r="IQ93" s="222" t="s">
        <v>17</v>
      </c>
      <c r="IR93" s="222" t="s">
        <v>17</v>
      </c>
      <c r="IS93" s="223">
        <v>45602</v>
      </c>
    </row>
    <row r="94" spans="1:253" s="11" customFormat="1" ht="13.25" customHeight="1" x14ac:dyDescent="0.25">
      <c r="A94" s="11" t="s">
        <v>983</v>
      </c>
      <c r="B94" s="11" t="s">
        <v>11050</v>
      </c>
      <c r="C94" s="11" t="s">
        <v>984</v>
      </c>
      <c r="D94" s="11" t="s">
        <v>985</v>
      </c>
      <c r="E94" s="11" t="s">
        <v>10303</v>
      </c>
      <c r="F94" s="11" t="s">
        <v>9126</v>
      </c>
      <c r="G94" s="212">
        <v>21872000</v>
      </c>
      <c r="H94" s="213" t="s">
        <v>9123</v>
      </c>
      <c r="I94" s="213" t="s">
        <v>723</v>
      </c>
      <c r="J94" s="213">
        <v>2</v>
      </c>
      <c r="K94" s="213" t="s">
        <v>9125</v>
      </c>
      <c r="L94" s="213" t="s">
        <v>9124</v>
      </c>
      <c r="M94" s="214">
        <v>45652</v>
      </c>
      <c r="N94" s="221" t="s">
        <v>9130</v>
      </c>
      <c r="O94" s="216">
        <v>94080</v>
      </c>
      <c r="P94" s="216" t="s">
        <v>9127</v>
      </c>
      <c r="Q94" s="216" t="s">
        <v>723</v>
      </c>
      <c r="R94" s="216">
        <v>2</v>
      </c>
      <c r="S94" s="216" t="s">
        <v>9129</v>
      </c>
      <c r="T94" s="216" t="s">
        <v>9128</v>
      </c>
      <c r="U94" s="217">
        <v>45652</v>
      </c>
      <c r="V94" s="221" t="s">
        <v>9134</v>
      </c>
      <c r="W94" s="213">
        <v>21872000</v>
      </c>
      <c r="X94" s="213" t="s">
        <v>9131</v>
      </c>
      <c r="Y94" s="213" t="s">
        <v>723</v>
      </c>
      <c r="Z94" s="213">
        <v>2</v>
      </c>
      <c r="AA94" s="213" t="s">
        <v>9133</v>
      </c>
      <c r="AB94" s="213" t="s">
        <v>9132</v>
      </c>
      <c r="AC94" s="214">
        <v>45652</v>
      </c>
      <c r="AD94" s="221" t="s">
        <v>9138</v>
      </c>
      <c r="AE94" s="218">
        <v>9000000</v>
      </c>
      <c r="AF94" s="218" t="s">
        <v>9135</v>
      </c>
      <c r="AG94" s="218" t="s">
        <v>723</v>
      </c>
      <c r="AH94" s="218">
        <v>2</v>
      </c>
      <c r="AI94" s="218" t="s">
        <v>9137</v>
      </c>
      <c r="AJ94" s="218" t="s">
        <v>9136</v>
      </c>
      <c r="AK94" s="219">
        <v>45652</v>
      </c>
      <c r="AL94" s="221" t="s">
        <v>9142</v>
      </c>
      <c r="AM94" s="213">
        <v>115000</v>
      </c>
      <c r="AN94" s="213" t="s">
        <v>9139</v>
      </c>
      <c r="AO94" s="213" t="s">
        <v>723</v>
      </c>
      <c r="AP94" s="213">
        <v>2</v>
      </c>
      <c r="AQ94" s="213" t="s">
        <v>9141</v>
      </c>
      <c r="AR94" s="213" t="s">
        <v>9140</v>
      </c>
      <c r="AS94" s="214">
        <v>45652</v>
      </c>
      <c r="AT94" s="222" t="s">
        <v>1723</v>
      </c>
      <c r="AU94" s="218" t="s">
        <v>17</v>
      </c>
      <c r="AV94" s="218" t="s">
        <v>17</v>
      </c>
      <c r="AW94" s="218" t="s">
        <v>723</v>
      </c>
      <c r="AX94" s="218">
        <v>2</v>
      </c>
      <c r="AY94" s="218" t="s">
        <v>17</v>
      </c>
      <c r="AZ94" s="218" t="s">
        <v>17</v>
      </c>
      <c r="BA94" s="219">
        <v>45443</v>
      </c>
      <c r="BB94" s="221" t="s">
        <v>9146</v>
      </c>
      <c r="BC94" s="213">
        <v>67</v>
      </c>
      <c r="BD94" s="213" t="s">
        <v>9143</v>
      </c>
      <c r="BE94" s="213" t="s">
        <v>723</v>
      </c>
      <c r="BF94" s="213">
        <v>2</v>
      </c>
      <c r="BG94" s="213" t="s">
        <v>9145</v>
      </c>
      <c r="BH94" s="213" t="s">
        <v>9144</v>
      </c>
      <c r="BI94" s="214">
        <v>45652</v>
      </c>
      <c r="BJ94" s="222" t="s">
        <v>9149</v>
      </c>
      <c r="BK94" s="222">
        <v>1776</v>
      </c>
      <c r="BL94" s="222" t="s">
        <v>9147</v>
      </c>
      <c r="BM94" s="222" t="s">
        <v>723</v>
      </c>
      <c r="BN94" s="222">
        <v>2</v>
      </c>
      <c r="BO94" s="222" t="s">
        <v>9148</v>
      </c>
      <c r="BP94" s="218" t="s">
        <v>9144</v>
      </c>
      <c r="BQ94" s="223">
        <v>45652</v>
      </c>
      <c r="BR94" s="221" t="s">
        <v>1474</v>
      </c>
      <c r="BS94" s="224">
        <v>260681</v>
      </c>
      <c r="BT94" s="224" t="s">
        <v>1471</v>
      </c>
      <c r="BU94" s="224" t="s">
        <v>723</v>
      </c>
      <c r="BV94" s="224">
        <v>2</v>
      </c>
      <c r="BW94" s="224" t="s">
        <v>1473</v>
      </c>
      <c r="BX94" s="224" t="s">
        <v>1472</v>
      </c>
      <c r="BY94" s="214">
        <v>45412</v>
      </c>
      <c r="BZ94" s="222" t="s">
        <v>1475</v>
      </c>
      <c r="CA94" s="222">
        <v>120394</v>
      </c>
      <c r="CB94" s="222" t="s">
        <v>1471</v>
      </c>
      <c r="CC94" s="222" t="s">
        <v>723</v>
      </c>
      <c r="CD94" s="222">
        <v>2</v>
      </c>
      <c r="CE94" s="222" t="s">
        <v>1473</v>
      </c>
      <c r="CF94" s="222" t="s">
        <v>1472</v>
      </c>
      <c r="CG94" s="223">
        <v>45412</v>
      </c>
      <c r="CH94" s="221" t="s">
        <v>11492</v>
      </c>
      <c r="CI94" s="222" t="e">
        <v>#N/A</v>
      </c>
      <c r="CJ94" s="222" t="e">
        <v>#N/A</v>
      </c>
      <c r="CK94" s="222" t="e">
        <v>#N/A</v>
      </c>
      <c r="CL94" s="222" t="e">
        <v>#N/A</v>
      </c>
      <c r="CM94" s="222" t="e">
        <v>#N/A</v>
      </c>
      <c r="CN94" s="222" t="e">
        <v>#N/A</v>
      </c>
      <c r="CO94" s="225" t="e">
        <v>#N/A</v>
      </c>
      <c r="CP94" s="222" t="s">
        <v>1479</v>
      </c>
      <c r="CQ94" s="224">
        <v>507</v>
      </c>
      <c r="CR94" s="224" t="s">
        <v>1476</v>
      </c>
      <c r="CS94" s="224" t="s">
        <v>723</v>
      </c>
      <c r="CT94" s="224">
        <v>2</v>
      </c>
      <c r="CU94" s="224" t="s">
        <v>1478</v>
      </c>
      <c r="CV94" s="224" t="s">
        <v>1477</v>
      </c>
      <c r="CW94" s="214">
        <v>45412</v>
      </c>
      <c r="CX94" s="222" t="s">
        <v>9156</v>
      </c>
      <c r="CY94" s="218">
        <v>9000000</v>
      </c>
      <c r="CZ94" s="218" t="s">
        <v>9163</v>
      </c>
      <c r="DA94" s="218" t="s">
        <v>723</v>
      </c>
      <c r="DB94" s="218">
        <v>2</v>
      </c>
      <c r="DC94" s="218" t="s">
        <v>9165</v>
      </c>
      <c r="DD94" s="218" t="s">
        <v>9164</v>
      </c>
      <c r="DE94" s="220">
        <v>45652</v>
      </c>
      <c r="DF94" s="221" t="s">
        <v>9160</v>
      </c>
      <c r="DG94" s="213">
        <v>12872000</v>
      </c>
      <c r="DH94" s="224" t="s">
        <v>9157</v>
      </c>
      <c r="DI94" s="224" t="s">
        <v>723</v>
      </c>
      <c r="DJ94" s="224">
        <v>2</v>
      </c>
      <c r="DK94" s="224" t="s">
        <v>9159</v>
      </c>
      <c r="DL94" s="224" t="s">
        <v>9158</v>
      </c>
      <c r="DM94" s="214">
        <v>45652</v>
      </c>
      <c r="DN94" s="222" t="s">
        <v>9162</v>
      </c>
      <c r="DO94" s="218">
        <v>0</v>
      </c>
      <c r="DP94" s="222" t="s">
        <v>9135</v>
      </c>
      <c r="DQ94" s="222" t="s">
        <v>723</v>
      </c>
      <c r="DR94" s="222">
        <v>2</v>
      </c>
      <c r="DS94" s="222" t="s">
        <v>9161</v>
      </c>
      <c r="DT94" s="222" t="s">
        <v>9136</v>
      </c>
      <c r="DU94" s="223">
        <v>45652</v>
      </c>
      <c r="DV94" s="221" t="s">
        <v>9166</v>
      </c>
      <c r="DW94" s="213">
        <v>8584000</v>
      </c>
      <c r="DX94" s="224" t="s">
        <v>9163</v>
      </c>
      <c r="DY94" s="224" t="s">
        <v>723</v>
      </c>
      <c r="DZ94" s="224">
        <v>2</v>
      </c>
      <c r="EA94" s="224" t="s">
        <v>9165</v>
      </c>
      <c r="EB94" s="224" t="s">
        <v>9164</v>
      </c>
      <c r="EC94" s="214">
        <v>45652</v>
      </c>
      <c r="ED94" s="222" t="s">
        <v>9170</v>
      </c>
      <c r="EE94" s="218">
        <v>416000</v>
      </c>
      <c r="EF94" s="222" t="s">
        <v>9167</v>
      </c>
      <c r="EG94" s="222" t="s">
        <v>404</v>
      </c>
      <c r="EH94" s="222">
        <v>1</v>
      </c>
      <c r="EI94" s="222" t="s">
        <v>9169</v>
      </c>
      <c r="EJ94" s="222" t="s">
        <v>9168</v>
      </c>
      <c r="EK94" s="223">
        <v>45652</v>
      </c>
      <c r="EL94" s="221" t="s">
        <v>9172</v>
      </c>
      <c r="EM94" s="213">
        <v>0</v>
      </c>
      <c r="EN94" s="224" t="s">
        <v>9167</v>
      </c>
      <c r="EO94" s="224" t="s">
        <v>404</v>
      </c>
      <c r="EP94" s="224">
        <v>1</v>
      </c>
      <c r="EQ94" s="224" t="s">
        <v>9171</v>
      </c>
      <c r="ER94" s="224" t="s">
        <v>9168</v>
      </c>
      <c r="ES94" s="214">
        <v>45652</v>
      </c>
      <c r="ET94" s="222" t="s">
        <v>9152</v>
      </c>
      <c r="EU94" s="222">
        <v>1776</v>
      </c>
      <c r="EV94" s="222" t="s">
        <v>9147</v>
      </c>
      <c r="EW94" s="222" t="s">
        <v>723</v>
      </c>
      <c r="EX94" s="222">
        <v>2</v>
      </c>
      <c r="EY94" s="222" t="s">
        <v>9151</v>
      </c>
      <c r="EZ94" s="222" t="s">
        <v>9150</v>
      </c>
      <c r="FA94" s="223">
        <v>45652</v>
      </c>
      <c r="FB94" s="221" t="s">
        <v>993</v>
      </c>
      <c r="FC94" s="224">
        <v>3</v>
      </c>
      <c r="FD94" s="224" t="s">
        <v>990</v>
      </c>
      <c r="FE94" s="224" t="s">
        <v>723</v>
      </c>
      <c r="FF94" s="224">
        <v>2</v>
      </c>
      <c r="FG94" s="224" t="s">
        <v>992</v>
      </c>
      <c r="FH94" s="224" t="s">
        <v>991</v>
      </c>
      <c r="FI94" s="214">
        <v>45044</v>
      </c>
      <c r="FJ94" s="221" t="s">
        <v>988</v>
      </c>
      <c r="FK94" s="222">
        <v>0</v>
      </c>
      <c r="FL94" s="222" t="s">
        <v>17</v>
      </c>
      <c r="FM94" s="222" t="s">
        <v>22</v>
      </c>
      <c r="FN94" s="222">
        <v>3</v>
      </c>
      <c r="FO94" s="222" t="s">
        <v>986</v>
      </c>
      <c r="FP94" s="218" t="s">
        <v>17</v>
      </c>
      <c r="FQ94" s="219">
        <v>45016</v>
      </c>
      <c r="FR94" s="221" t="s">
        <v>989</v>
      </c>
      <c r="FS94" s="224">
        <v>0</v>
      </c>
      <c r="FT94" s="224" t="s">
        <v>17</v>
      </c>
      <c r="FU94" s="224" t="s">
        <v>22</v>
      </c>
      <c r="FV94" s="224">
        <v>3</v>
      </c>
      <c r="FW94" s="224" t="s">
        <v>986</v>
      </c>
      <c r="FX94" s="224" t="s">
        <v>17</v>
      </c>
      <c r="FY94" s="214">
        <v>45016</v>
      </c>
      <c r="FZ94" s="222" t="s">
        <v>4258</v>
      </c>
      <c r="GA94" s="222">
        <v>1</v>
      </c>
      <c r="GB94" s="222" t="s">
        <v>1799</v>
      </c>
      <c r="GC94" s="222" t="s">
        <v>33</v>
      </c>
      <c r="GD94" s="222">
        <v>2</v>
      </c>
      <c r="GE94" s="222" t="s">
        <v>17</v>
      </c>
      <c r="GF94" s="222" t="s">
        <v>17</v>
      </c>
      <c r="GG94" s="223">
        <v>45608</v>
      </c>
      <c r="GH94" s="221" t="s">
        <v>4264</v>
      </c>
      <c r="GI94" s="224">
        <v>0</v>
      </c>
      <c r="GJ94" s="224" t="s">
        <v>1799</v>
      </c>
      <c r="GK94" s="224" t="s">
        <v>33</v>
      </c>
      <c r="GL94" s="224">
        <v>2</v>
      </c>
      <c r="GM94" s="224" t="s">
        <v>17</v>
      </c>
      <c r="GN94" s="224" t="s">
        <v>17</v>
      </c>
      <c r="GO94" s="214">
        <v>45608</v>
      </c>
      <c r="GP94" s="222" t="s">
        <v>4259</v>
      </c>
      <c r="GQ94" s="222">
        <v>0</v>
      </c>
      <c r="GR94" s="222" t="s">
        <v>1799</v>
      </c>
      <c r="GS94" s="222" t="s">
        <v>33</v>
      </c>
      <c r="GT94" s="222">
        <v>2</v>
      </c>
      <c r="GU94" s="222" t="s">
        <v>17</v>
      </c>
      <c r="GV94" s="222" t="s">
        <v>17</v>
      </c>
      <c r="GW94" s="223">
        <v>45608</v>
      </c>
      <c r="GX94" s="221" t="s">
        <v>4265</v>
      </c>
      <c r="GY94" s="224">
        <v>0</v>
      </c>
      <c r="GZ94" s="224" t="s">
        <v>1799</v>
      </c>
      <c r="HA94" s="224" t="s">
        <v>33</v>
      </c>
      <c r="HB94" s="224">
        <v>2</v>
      </c>
      <c r="HC94" s="224" t="s">
        <v>17</v>
      </c>
      <c r="HD94" s="224" t="s">
        <v>17</v>
      </c>
      <c r="HE94" s="214">
        <v>45608</v>
      </c>
      <c r="HF94" s="222" t="s">
        <v>4257</v>
      </c>
      <c r="HG94" s="222">
        <v>0</v>
      </c>
      <c r="HH94" s="222" t="s">
        <v>1799</v>
      </c>
      <c r="HI94" s="222" t="s">
        <v>33</v>
      </c>
      <c r="HJ94" s="222">
        <v>2</v>
      </c>
      <c r="HK94" s="222" t="s">
        <v>17</v>
      </c>
      <c r="HL94" s="222" t="s">
        <v>17</v>
      </c>
      <c r="HM94" s="223">
        <v>45608</v>
      </c>
      <c r="HN94" s="221" t="s">
        <v>4263</v>
      </c>
      <c r="HO94" s="224">
        <v>0</v>
      </c>
      <c r="HP94" s="224" t="s">
        <v>1799</v>
      </c>
      <c r="HQ94" s="224" t="s">
        <v>33</v>
      </c>
      <c r="HR94" s="224">
        <v>2</v>
      </c>
      <c r="HS94" s="224" t="s">
        <v>17</v>
      </c>
      <c r="HT94" s="224" t="s">
        <v>17</v>
      </c>
      <c r="HU94" s="214">
        <v>45608</v>
      </c>
      <c r="HV94" s="222" t="s">
        <v>4260</v>
      </c>
      <c r="HW94" s="222">
        <v>0</v>
      </c>
      <c r="HX94" s="222" t="s">
        <v>1799</v>
      </c>
      <c r="HY94" s="222" t="s">
        <v>33</v>
      </c>
      <c r="HZ94" s="222">
        <v>2</v>
      </c>
      <c r="IA94" s="222" t="s">
        <v>17</v>
      </c>
      <c r="IB94" s="222" t="s">
        <v>17</v>
      </c>
      <c r="IC94" s="223">
        <v>45608</v>
      </c>
      <c r="ID94" s="221" t="s">
        <v>4262</v>
      </c>
      <c r="IE94" s="224">
        <v>0</v>
      </c>
      <c r="IF94" s="224" t="s">
        <v>1799</v>
      </c>
      <c r="IG94" s="224" t="s">
        <v>33</v>
      </c>
      <c r="IH94" s="224">
        <v>2</v>
      </c>
      <c r="II94" s="224" t="s">
        <v>17</v>
      </c>
      <c r="IJ94" s="224" t="s">
        <v>17</v>
      </c>
      <c r="IK94" s="214">
        <v>45608</v>
      </c>
      <c r="IL94" s="222" t="s">
        <v>4261</v>
      </c>
      <c r="IM94" s="222">
        <v>2</v>
      </c>
      <c r="IN94" s="222" t="s">
        <v>1799</v>
      </c>
      <c r="IO94" s="222" t="s">
        <v>33</v>
      </c>
      <c r="IP94" s="222">
        <v>2</v>
      </c>
      <c r="IQ94" s="222" t="s">
        <v>17</v>
      </c>
      <c r="IR94" s="222" t="s">
        <v>17</v>
      </c>
      <c r="IS94" s="223">
        <v>45608</v>
      </c>
    </row>
    <row r="95" spans="1:253" s="11" customFormat="1" ht="13.25" customHeight="1" x14ac:dyDescent="0.25">
      <c r="A95" s="11" t="s">
        <v>4565</v>
      </c>
      <c r="B95" s="11" t="s">
        <v>10812</v>
      </c>
      <c r="C95" s="11" t="s">
        <v>4566</v>
      </c>
      <c r="D95" s="11" t="s">
        <v>4567</v>
      </c>
      <c r="E95" s="11" t="s">
        <v>10304</v>
      </c>
      <c r="F95" s="11" t="s">
        <v>6363</v>
      </c>
      <c r="G95" s="212">
        <v>34059000</v>
      </c>
      <c r="H95" s="213" t="s">
        <v>6360</v>
      </c>
      <c r="I95" s="213" t="s">
        <v>723</v>
      </c>
      <c r="J95" s="213">
        <v>2</v>
      </c>
      <c r="K95" s="213" t="s">
        <v>6362</v>
      </c>
      <c r="L95" s="213" t="s">
        <v>6361</v>
      </c>
      <c r="M95" s="214">
        <v>45639</v>
      </c>
      <c r="N95" s="221" t="s">
        <v>6367</v>
      </c>
      <c r="O95" s="216">
        <v>9206</v>
      </c>
      <c r="P95" s="216" t="s">
        <v>6364</v>
      </c>
      <c r="Q95" s="216" t="s">
        <v>22</v>
      </c>
      <c r="R95" s="216">
        <v>3</v>
      </c>
      <c r="S95" s="216" t="s">
        <v>6366</v>
      </c>
      <c r="T95" s="216" t="s">
        <v>6365</v>
      </c>
      <c r="U95" s="217">
        <v>45639</v>
      </c>
      <c r="V95" s="221" t="s">
        <v>6371</v>
      </c>
      <c r="W95" s="213">
        <v>11300000</v>
      </c>
      <c r="X95" s="213" t="s">
        <v>6368</v>
      </c>
      <c r="Y95" s="213" t="s">
        <v>723</v>
      </c>
      <c r="Z95" s="213">
        <v>2</v>
      </c>
      <c r="AA95" s="213" t="s">
        <v>6370</v>
      </c>
      <c r="AB95" s="213" t="s">
        <v>6369</v>
      </c>
      <c r="AC95" s="214">
        <v>45639</v>
      </c>
      <c r="AD95" s="221" t="s">
        <v>6375</v>
      </c>
      <c r="AE95" s="218">
        <v>192000</v>
      </c>
      <c r="AF95" s="218" t="s">
        <v>6372</v>
      </c>
      <c r="AG95" s="218" t="s">
        <v>723</v>
      </c>
      <c r="AH95" s="218">
        <v>2</v>
      </c>
      <c r="AI95" s="218" t="s">
        <v>6374</v>
      </c>
      <c r="AJ95" s="218" t="s">
        <v>6373</v>
      </c>
      <c r="AK95" s="219">
        <v>45639</v>
      </c>
      <c r="AL95" s="221" t="s">
        <v>6377</v>
      </c>
      <c r="AM95" s="213">
        <v>192000</v>
      </c>
      <c r="AN95" s="213" t="s">
        <v>6372</v>
      </c>
      <c r="AO95" s="213" t="s">
        <v>723</v>
      </c>
      <c r="AP95" s="213">
        <v>2</v>
      </c>
      <c r="AQ95" s="213" t="s">
        <v>6376</v>
      </c>
      <c r="AR95" s="213" t="s">
        <v>6373</v>
      </c>
      <c r="AS95" s="214">
        <v>45639</v>
      </c>
      <c r="AT95" s="222" t="s">
        <v>5627</v>
      </c>
      <c r="AU95" s="218" t="s">
        <v>17</v>
      </c>
      <c r="AV95" s="218" t="s">
        <v>17</v>
      </c>
      <c r="AW95" s="218" t="s">
        <v>17</v>
      </c>
      <c r="AX95" s="218" t="s">
        <v>17</v>
      </c>
      <c r="AY95" s="218" t="s">
        <v>17</v>
      </c>
      <c r="AZ95" s="218" t="s">
        <v>17</v>
      </c>
      <c r="BA95" s="219">
        <v>45620</v>
      </c>
      <c r="BB95" s="221" t="s">
        <v>11493</v>
      </c>
      <c r="BC95" s="213" t="e">
        <v>#N/A</v>
      </c>
      <c r="BD95" s="213" t="e">
        <v>#N/A</v>
      </c>
      <c r="BE95" s="213" t="e">
        <v>#N/A</v>
      </c>
      <c r="BF95" s="213" t="e">
        <v>#N/A</v>
      </c>
      <c r="BG95" s="213" t="e">
        <v>#N/A</v>
      </c>
      <c r="BH95" s="213" t="e">
        <v>#N/A</v>
      </c>
      <c r="BI95" s="214" t="e">
        <v>#N/A</v>
      </c>
      <c r="BJ95" s="222" t="s">
        <v>6380</v>
      </c>
      <c r="BK95" s="222">
        <v>0</v>
      </c>
      <c r="BL95" s="222" t="s">
        <v>6378</v>
      </c>
      <c r="BM95" s="222" t="s">
        <v>22</v>
      </c>
      <c r="BN95" s="222">
        <v>3</v>
      </c>
      <c r="BO95" s="222" t="s">
        <v>6379</v>
      </c>
      <c r="BP95" s="218" t="s">
        <v>579</v>
      </c>
      <c r="BQ95" s="223">
        <v>45639</v>
      </c>
      <c r="BR95" s="221" t="s">
        <v>11494</v>
      </c>
      <c r="BS95" s="224" t="e">
        <v>#N/A</v>
      </c>
      <c r="BT95" s="224" t="e">
        <v>#N/A</v>
      </c>
      <c r="BU95" s="224" t="e">
        <v>#N/A</v>
      </c>
      <c r="BV95" s="224" t="e">
        <v>#N/A</v>
      </c>
      <c r="BW95" s="224" t="e">
        <v>#N/A</v>
      </c>
      <c r="BX95" s="224" t="e">
        <v>#N/A</v>
      </c>
      <c r="BY95" s="214" t="e">
        <v>#N/A</v>
      </c>
      <c r="BZ95" s="222" t="s">
        <v>11495</v>
      </c>
      <c r="CA95" s="222" t="e">
        <v>#N/A</v>
      </c>
      <c r="CB95" s="222" t="e">
        <v>#N/A</v>
      </c>
      <c r="CC95" s="222" t="e">
        <v>#N/A</v>
      </c>
      <c r="CD95" s="222" t="e">
        <v>#N/A</v>
      </c>
      <c r="CE95" s="222" t="e">
        <v>#N/A</v>
      </c>
      <c r="CF95" s="222" t="e">
        <v>#N/A</v>
      </c>
      <c r="CG95" s="223" t="e">
        <v>#N/A</v>
      </c>
      <c r="CH95" s="221" t="s">
        <v>11496</v>
      </c>
      <c r="CI95" s="222" t="e">
        <v>#N/A</v>
      </c>
      <c r="CJ95" s="222" t="e">
        <v>#N/A</v>
      </c>
      <c r="CK95" s="222" t="e">
        <v>#N/A</v>
      </c>
      <c r="CL95" s="222" t="e">
        <v>#N/A</v>
      </c>
      <c r="CM95" s="222" t="e">
        <v>#N/A</v>
      </c>
      <c r="CN95" s="222" t="e">
        <v>#N/A</v>
      </c>
      <c r="CO95" s="225" t="e">
        <v>#N/A</v>
      </c>
      <c r="CP95" s="222" t="s">
        <v>11497</v>
      </c>
      <c r="CQ95" s="224" t="e">
        <v>#N/A</v>
      </c>
      <c r="CR95" s="224" t="e">
        <v>#N/A</v>
      </c>
      <c r="CS95" s="224" t="e">
        <v>#N/A</v>
      </c>
      <c r="CT95" s="224" t="e">
        <v>#N/A</v>
      </c>
      <c r="CU95" s="224" t="e">
        <v>#N/A</v>
      </c>
      <c r="CV95" s="224" t="e">
        <v>#N/A</v>
      </c>
      <c r="CW95" s="214" t="e">
        <v>#N/A</v>
      </c>
      <c r="CX95" s="222" t="s">
        <v>6384</v>
      </c>
      <c r="CY95" s="218">
        <v>192000</v>
      </c>
      <c r="CZ95" s="218" t="s">
        <v>6372</v>
      </c>
      <c r="DA95" s="218" t="s">
        <v>723</v>
      </c>
      <c r="DB95" s="218">
        <v>2</v>
      </c>
      <c r="DC95" s="218" t="s">
        <v>6390</v>
      </c>
      <c r="DD95" s="218" t="s">
        <v>6373</v>
      </c>
      <c r="DE95" s="220">
        <v>45639</v>
      </c>
      <c r="DF95" s="221" t="s">
        <v>6388</v>
      </c>
      <c r="DG95" s="213">
        <v>11108000</v>
      </c>
      <c r="DH95" s="224" t="s">
        <v>6385</v>
      </c>
      <c r="DI95" s="224" t="s">
        <v>723</v>
      </c>
      <c r="DJ95" s="224">
        <v>2</v>
      </c>
      <c r="DK95" s="224" t="s">
        <v>6387</v>
      </c>
      <c r="DL95" s="224" t="s">
        <v>6386</v>
      </c>
      <c r="DM95" s="214">
        <v>45639</v>
      </c>
      <c r="DN95" s="222" t="s">
        <v>6389</v>
      </c>
      <c r="DO95" s="218">
        <v>0</v>
      </c>
      <c r="DP95" s="222" t="s">
        <v>6372</v>
      </c>
      <c r="DQ95" s="222" t="s">
        <v>723</v>
      </c>
      <c r="DR95" s="222">
        <v>2</v>
      </c>
      <c r="DS95" s="222" t="s">
        <v>5943</v>
      </c>
      <c r="DT95" s="222" t="s">
        <v>6373</v>
      </c>
      <c r="DU95" s="223">
        <v>45639</v>
      </c>
      <c r="DV95" s="221" t="s">
        <v>6391</v>
      </c>
      <c r="DW95" s="213">
        <v>192000</v>
      </c>
      <c r="DX95" s="224" t="s">
        <v>6372</v>
      </c>
      <c r="DY95" s="224" t="s">
        <v>723</v>
      </c>
      <c r="DZ95" s="224">
        <v>2</v>
      </c>
      <c r="EA95" s="224" t="s">
        <v>6390</v>
      </c>
      <c r="EB95" s="224" t="s">
        <v>6373</v>
      </c>
      <c r="EC95" s="214">
        <v>45639</v>
      </c>
      <c r="ED95" s="222" t="s">
        <v>5628</v>
      </c>
      <c r="EE95" s="218" t="s">
        <v>17</v>
      </c>
      <c r="EF95" s="222" t="s">
        <v>17</v>
      </c>
      <c r="EG95" s="222" t="s">
        <v>17</v>
      </c>
      <c r="EH95" s="222" t="s">
        <v>17</v>
      </c>
      <c r="EI95" s="222" t="s">
        <v>5620</v>
      </c>
      <c r="EJ95" s="222" t="s">
        <v>17</v>
      </c>
      <c r="EK95" s="223">
        <v>45620</v>
      </c>
      <c r="EL95" s="221" t="s">
        <v>5629</v>
      </c>
      <c r="EM95" s="213" t="s">
        <v>17</v>
      </c>
      <c r="EN95" s="224" t="s">
        <v>17</v>
      </c>
      <c r="EO95" s="224" t="s">
        <v>17</v>
      </c>
      <c r="EP95" s="224" t="s">
        <v>17</v>
      </c>
      <c r="EQ95" s="224" t="s">
        <v>5620</v>
      </c>
      <c r="ER95" s="224" t="s">
        <v>17</v>
      </c>
      <c r="ES95" s="214">
        <v>45620</v>
      </c>
      <c r="ET95" s="222" t="s">
        <v>6382</v>
      </c>
      <c r="EU95" s="222">
        <v>0</v>
      </c>
      <c r="EV95" s="222" t="s">
        <v>6378</v>
      </c>
      <c r="EW95" s="222" t="s">
        <v>22</v>
      </c>
      <c r="EX95" s="222">
        <v>3</v>
      </c>
      <c r="EY95" s="222" t="s">
        <v>6381</v>
      </c>
      <c r="EZ95" s="222" t="s">
        <v>579</v>
      </c>
      <c r="FA95" s="223">
        <v>45639</v>
      </c>
      <c r="FB95" s="221" t="s">
        <v>6395</v>
      </c>
      <c r="FC95" s="224">
        <v>3</v>
      </c>
      <c r="FD95" s="224" t="s">
        <v>6392</v>
      </c>
      <c r="FE95" s="224" t="s">
        <v>404</v>
      </c>
      <c r="FF95" s="224">
        <v>1</v>
      </c>
      <c r="FG95" s="224" t="s">
        <v>6394</v>
      </c>
      <c r="FH95" s="224" t="s">
        <v>6393</v>
      </c>
      <c r="FI95" s="214">
        <v>45639</v>
      </c>
      <c r="FJ95" s="221" t="s">
        <v>11498</v>
      </c>
      <c r="FK95" s="222" t="e">
        <v>#N/A</v>
      </c>
      <c r="FL95" s="222" t="e">
        <v>#N/A</v>
      </c>
      <c r="FM95" s="222" t="e">
        <v>#N/A</v>
      </c>
      <c r="FN95" s="222" t="e">
        <v>#N/A</v>
      </c>
      <c r="FO95" s="222" t="e">
        <v>#N/A</v>
      </c>
      <c r="FP95" s="218" t="e">
        <v>#N/A</v>
      </c>
      <c r="FQ95" s="219" t="e">
        <v>#N/A</v>
      </c>
      <c r="FR95" s="221" t="s">
        <v>11499</v>
      </c>
      <c r="FS95" s="224" t="e">
        <v>#N/A</v>
      </c>
      <c r="FT95" s="224" t="e">
        <v>#N/A</v>
      </c>
      <c r="FU95" s="224" t="e">
        <v>#N/A</v>
      </c>
      <c r="FV95" s="224" t="e">
        <v>#N/A</v>
      </c>
      <c r="FW95" s="224" t="e">
        <v>#N/A</v>
      </c>
      <c r="FX95" s="224" t="e">
        <v>#N/A</v>
      </c>
      <c r="FY95" s="214" t="e">
        <v>#N/A</v>
      </c>
      <c r="FZ95" s="222" t="s">
        <v>4569</v>
      </c>
      <c r="GA95" s="222">
        <v>1</v>
      </c>
      <c r="GB95" s="222" t="s">
        <v>1799</v>
      </c>
      <c r="GC95" s="222" t="s">
        <v>33</v>
      </c>
      <c r="GD95" s="222">
        <v>2</v>
      </c>
      <c r="GE95" s="222" t="s">
        <v>17</v>
      </c>
      <c r="GF95" s="222" t="s">
        <v>17</v>
      </c>
      <c r="GG95" s="223">
        <v>45609</v>
      </c>
      <c r="GH95" s="221" t="s">
        <v>4575</v>
      </c>
      <c r="GI95" s="224">
        <v>1</v>
      </c>
      <c r="GJ95" s="224" t="s">
        <v>1799</v>
      </c>
      <c r="GK95" s="224" t="s">
        <v>33</v>
      </c>
      <c r="GL95" s="224">
        <v>2</v>
      </c>
      <c r="GM95" s="224" t="s">
        <v>17</v>
      </c>
      <c r="GN95" s="224" t="s">
        <v>17</v>
      </c>
      <c r="GO95" s="214">
        <v>45609</v>
      </c>
      <c r="GP95" s="222" t="s">
        <v>4570</v>
      </c>
      <c r="GQ95" s="222">
        <v>0</v>
      </c>
      <c r="GR95" s="222" t="s">
        <v>1799</v>
      </c>
      <c r="GS95" s="222" t="s">
        <v>33</v>
      </c>
      <c r="GT95" s="222">
        <v>2</v>
      </c>
      <c r="GU95" s="222" t="s">
        <v>17</v>
      </c>
      <c r="GV95" s="222" t="s">
        <v>17</v>
      </c>
      <c r="GW95" s="223">
        <v>45609</v>
      </c>
      <c r="GX95" s="221" t="s">
        <v>4576</v>
      </c>
      <c r="GY95" s="224">
        <v>0</v>
      </c>
      <c r="GZ95" s="224" t="s">
        <v>1799</v>
      </c>
      <c r="HA95" s="224" t="s">
        <v>33</v>
      </c>
      <c r="HB95" s="224">
        <v>2</v>
      </c>
      <c r="HC95" s="224" t="s">
        <v>17</v>
      </c>
      <c r="HD95" s="224" t="s">
        <v>17</v>
      </c>
      <c r="HE95" s="214">
        <v>45609</v>
      </c>
      <c r="HF95" s="222" t="s">
        <v>4568</v>
      </c>
      <c r="HG95" s="222">
        <v>2</v>
      </c>
      <c r="HH95" s="222" t="s">
        <v>1799</v>
      </c>
      <c r="HI95" s="222" t="s">
        <v>33</v>
      </c>
      <c r="HJ95" s="222">
        <v>2</v>
      </c>
      <c r="HK95" s="222" t="s">
        <v>17</v>
      </c>
      <c r="HL95" s="222" t="s">
        <v>17</v>
      </c>
      <c r="HM95" s="223">
        <v>45609</v>
      </c>
      <c r="HN95" s="221" t="s">
        <v>4574</v>
      </c>
      <c r="HO95" s="224">
        <v>2</v>
      </c>
      <c r="HP95" s="224" t="s">
        <v>1799</v>
      </c>
      <c r="HQ95" s="224" t="s">
        <v>33</v>
      </c>
      <c r="HR95" s="224">
        <v>2</v>
      </c>
      <c r="HS95" s="224" t="s">
        <v>17</v>
      </c>
      <c r="HT95" s="224" t="s">
        <v>17</v>
      </c>
      <c r="HU95" s="214">
        <v>45609</v>
      </c>
      <c r="HV95" s="222" t="s">
        <v>4571</v>
      </c>
      <c r="HW95" s="222">
        <v>0</v>
      </c>
      <c r="HX95" s="222" t="s">
        <v>1799</v>
      </c>
      <c r="HY95" s="222" t="s">
        <v>33</v>
      </c>
      <c r="HZ95" s="222">
        <v>2</v>
      </c>
      <c r="IA95" s="222" t="s">
        <v>17</v>
      </c>
      <c r="IB95" s="222" t="s">
        <v>17</v>
      </c>
      <c r="IC95" s="223">
        <v>45609</v>
      </c>
      <c r="ID95" s="221" t="s">
        <v>4573</v>
      </c>
      <c r="IE95" s="224">
        <v>0</v>
      </c>
      <c r="IF95" s="224" t="s">
        <v>1799</v>
      </c>
      <c r="IG95" s="224" t="s">
        <v>33</v>
      </c>
      <c r="IH95" s="224">
        <v>2</v>
      </c>
      <c r="II95" s="224" t="s">
        <v>17</v>
      </c>
      <c r="IJ95" s="224" t="s">
        <v>17</v>
      </c>
      <c r="IK95" s="214">
        <v>45609</v>
      </c>
      <c r="IL95" s="222" t="s">
        <v>4572</v>
      </c>
      <c r="IM95" s="222">
        <v>0</v>
      </c>
      <c r="IN95" s="222" t="s">
        <v>1799</v>
      </c>
      <c r="IO95" s="222" t="s">
        <v>33</v>
      </c>
      <c r="IP95" s="222">
        <v>2</v>
      </c>
      <c r="IQ95" s="222" t="s">
        <v>17</v>
      </c>
      <c r="IR95" s="222" t="s">
        <v>17</v>
      </c>
      <c r="IS95" s="223">
        <v>45609</v>
      </c>
    </row>
    <row r="96" spans="1:253" s="11" customFormat="1" ht="13.25" customHeight="1" x14ac:dyDescent="0.25">
      <c r="A96" s="11" t="s">
        <v>460</v>
      </c>
      <c r="B96" s="11" t="s">
        <v>10744</v>
      </c>
      <c r="C96" s="11" t="s">
        <v>461</v>
      </c>
      <c r="D96" s="11" t="s">
        <v>462</v>
      </c>
      <c r="E96" s="11" t="s">
        <v>10305</v>
      </c>
      <c r="F96" s="11" t="s">
        <v>9098</v>
      </c>
      <c r="G96" s="212">
        <v>3022000</v>
      </c>
      <c r="H96" s="213" t="s">
        <v>9095</v>
      </c>
      <c r="I96" s="213" t="s">
        <v>723</v>
      </c>
      <c r="J96" s="213">
        <v>2</v>
      </c>
      <c r="K96" s="213" t="s">
        <v>9097</v>
      </c>
      <c r="L96" s="213" t="s">
        <v>9096</v>
      </c>
      <c r="M96" s="214">
        <v>45652</v>
      </c>
      <c r="N96" s="221" t="s">
        <v>9102</v>
      </c>
      <c r="O96" s="216">
        <v>823290</v>
      </c>
      <c r="P96" s="216" t="s">
        <v>9099</v>
      </c>
      <c r="Q96" s="216" t="s">
        <v>723</v>
      </c>
      <c r="R96" s="216">
        <v>2</v>
      </c>
      <c r="S96" s="216" t="s">
        <v>9101</v>
      </c>
      <c r="T96" s="216" t="s">
        <v>9100</v>
      </c>
      <c r="U96" s="217">
        <v>45652</v>
      </c>
      <c r="V96" s="221" t="s">
        <v>9106</v>
      </c>
      <c r="W96" s="213">
        <v>3022000</v>
      </c>
      <c r="X96" s="213" t="s">
        <v>9103</v>
      </c>
      <c r="Y96" s="213" t="s">
        <v>723</v>
      </c>
      <c r="Z96" s="213">
        <v>2</v>
      </c>
      <c r="AA96" s="213" t="s">
        <v>9105</v>
      </c>
      <c r="AB96" s="213" t="s">
        <v>9104</v>
      </c>
      <c r="AC96" s="214">
        <v>45652</v>
      </c>
      <c r="AD96" s="221" t="s">
        <v>9107</v>
      </c>
      <c r="AE96" s="218">
        <v>2046000</v>
      </c>
      <c r="AF96" s="218" t="s">
        <v>9103</v>
      </c>
      <c r="AG96" s="218" t="s">
        <v>723</v>
      </c>
      <c r="AH96" s="218">
        <v>2</v>
      </c>
      <c r="AI96" s="218" t="s">
        <v>9029</v>
      </c>
      <c r="AJ96" s="218" t="s">
        <v>9104</v>
      </c>
      <c r="AK96" s="219">
        <v>45652</v>
      </c>
      <c r="AL96" s="221" t="s">
        <v>464</v>
      </c>
      <c r="AM96" s="213">
        <v>0</v>
      </c>
      <c r="AN96" s="213" t="s">
        <v>17</v>
      </c>
      <c r="AO96" s="213" t="s">
        <v>17</v>
      </c>
      <c r="AP96" s="213" t="s">
        <v>17</v>
      </c>
      <c r="AQ96" s="213" t="s">
        <v>17</v>
      </c>
      <c r="AR96" s="213" t="s">
        <v>17</v>
      </c>
      <c r="AS96" s="214">
        <v>43868</v>
      </c>
      <c r="AT96" s="222" t="s">
        <v>474</v>
      </c>
      <c r="AU96" s="218">
        <v>0</v>
      </c>
      <c r="AV96" s="218" t="s">
        <v>17</v>
      </c>
      <c r="AW96" s="218" t="s">
        <v>17</v>
      </c>
      <c r="AX96" s="218" t="s">
        <v>17</v>
      </c>
      <c r="AY96" s="218" t="s">
        <v>17</v>
      </c>
      <c r="AZ96" s="218" t="s">
        <v>17</v>
      </c>
      <c r="BA96" s="219">
        <v>43874</v>
      </c>
      <c r="BB96" s="221" t="s">
        <v>473</v>
      </c>
      <c r="BC96" s="213">
        <v>0</v>
      </c>
      <c r="BD96" s="213" t="s">
        <v>17</v>
      </c>
      <c r="BE96" s="213" t="s">
        <v>17</v>
      </c>
      <c r="BF96" s="213" t="s">
        <v>17</v>
      </c>
      <c r="BG96" s="213" t="s">
        <v>17</v>
      </c>
      <c r="BH96" s="213" t="s">
        <v>17</v>
      </c>
      <c r="BI96" s="214">
        <v>43874</v>
      </c>
      <c r="BJ96" s="222" t="s">
        <v>9110</v>
      </c>
      <c r="BK96" s="222">
        <v>0</v>
      </c>
      <c r="BL96" s="222" t="s">
        <v>9108</v>
      </c>
      <c r="BM96" s="222" t="s">
        <v>723</v>
      </c>
      <c r="BN96" s="222">
        <v>2</v>
      </c>
      <c r="BO96" s="222" t="s">
        <v>9109</v>
      </c>
      <c r="BP96" s="218" t="s">
        <v>3328</v>
      </c>
      <c r="BQ96" s="223">
        <v>45652</v>
      </c>
      <c r="BR96" s="221" t="s">
        <v>11500</v>
      </c>
      <c r="BS96" s="224" t="e">
        <v>#N/A</v>
      </c>
      <c r="BT96" s="224" t="e">
        <v>#N/A</v>
      </c>
      <c r="BU96" s="224" t="e">
        <v>#N/A</v>
      </c>
      <c r="BV96" s="224" t="e">
        <v>#N/A</v>
      </c>
      <c r="BW96" s="224" t="e">
        <v>#N/A</v>
      </c>
      <c r="BX96" s="224" t="e">
        <v>#N/A</v>
      </c>
      <c r="BY96" s="214" t="e">
        <v>#N/A</v>
      </c>
      <c r="BZ96" s="222" t="s">
        <v>11501</v>
      </c>
      <c r="CA96" s="222" t="e">
        <v>#N/A</v>
      </c>
      <c r="CB96" s="222" t="e">
        <v>#N/A</v>
      </c>
      <c r="CC96" s="222" t="e">
        <v>#N/A</v>
      </c>
      <c r="CD96" s="222" t="e">
        <v>#N/A</v>
      </c>
      <c r="CE96" s="222" t="e">
        <v>#N/A</v>
      </c>
      <c r="CF96" s="222" t="e">
        <v>#N/A</v>
      </c>
      <c r="CG96" s="223" t="e">
        <v>#N/A</v>
      </c>
      <c r="CH96" s="221" t="s">
        <v>11502</v>
      </c>
      <c r="CI96" s="222" t="e">
        <v>#N/A</v>
      </c>
      <c r="CJ96" s="222" t="e">
        <v>#N/A</v>
      </c>
      <c r="CK96" s="222" t="e">
        <v>#N/A</v>
      </c>
      <c r="CL96" s="222" t="e">
        <v>#N/A</v>
      </c>
      <c r="CM96" s="222" t="e">
        <v>#N/A</v>
      </c>
      <c r="CN96" s="222" t="e">
        <v>#N/A</v>
      </c>
      <c r="CO96" s="225" t="e">
        <v>#N/A</v>
      </c>
      <c r="CP96" s="222" t="s">
        <v>11503</v>
      </c>
      <c r="CQ96" s="224" t="e">
        <v>#N/A</v>
      </c>
      <c r="CR96" s="224" t="e">
        <v>#N/A</v>
      </c>
      <c r="CS96" s="224" t="e">
        <v>#N/A</v>
      </c>
      <c r="CT96" s="224" t="e">
        <v>#N/A</v>
      </c>
      <c r="CU96" s="224" t="e">
        <v>#N/A</v>
      </c>
      <c r="CV96" s="224" t="e">
        <v>#N/A</v>
      </c>
      <c r="CW96" s="214" t="e">
        <v>#N/A</v>
      </c>
      <c r="CX96" s="222" t="s">
        <v>9115</v>
      </c>
      <c r="CY96" s="218">
        <v>1256000</v>
      </c>
      <c r="CZ96" s="218" t="s">
        <v>9103</v>
      </c>
      <c r="DA96" s="218" t="s">
        <v>723</v>
      </c>
      <c r="DB96" s="218">
        <v>2</v>
      </c>
      <c r="DC96" s="218" t="s">
        <v>9119</v>
      </c>
      <c r="DD96" s="218" t="s">
        <v>9104</v>
      </c>
      <c r="DE96" s="220">
        <v>45652</v>
      </c>
      <c r="DF96" s="221" t="s">
        <v>9117</v>
      </c>
      <c r="DG96" s="213">
        <v>977000</v>
      </c>
      <c r="DH96" s="224" t="s">
        <v>9103</v>
      </c>
      <c r="DI96" s="224" t="s">
        <v>723</v>
      </c>
      <c r="DJ96" s="224">
        <v>2</v>
      </c>
      <c r="DK96" s="224" t="s">
        <v>9116</v>
      </c>
      <c r="DL96" s="224" t="s">
        <v>9104</v>
      </c>
      <c r="DM96" s="214">
        <v>45652</v>
      </c>
      <c r="DN96" s="222" t="s">
        <v>9118</v>
      </c>
      <c r="DO96" s="218">
        <v>790000</v>
      </c>
      <c r="DP96" s="222" t="s">
        <v>9103</v>
      </c>
      <c r="DQ96" s="222" t="s">
        <v>723</v>
      </c>
      <c r="DR96" s="222">
        <v>2</v>
      </c>
      <c r="DS96" s="222" t="s">
        <v>9041</v>
      </c>
      <c r="DT96" s="222" t="s">
        <v>9104</v>
      </c>
      <c r="DU96" s="223">
        <v>45652</v>
      </c>
      <c r="DV96" s="221" t="s">
        <v>9120</v>
      </c>
      <c r="DW96" s="213">
        <v>1156000</v>
      </c>
      <c r="DX96" s="224" t="s">
        <v>9103</v>
      </c>
      <c r="DY96" s="224" t="s">
        <v>723</v>
      </c>
      <c r="DZ96" s="224">
        <v>2</v>
      </c>
      <c r="EA96" s="224" t="s">
        <v>9119</v>
      </c>
      <c r="EB96" s="224" t="s">
        <v>9104</v>
      </c>
      <c r="EC96" s="214">
        <v>45652</v>
      </c>
      <c r="ED96" s="222" t="s">
        <v>9121</v>
      </c>
      <c r="EE96" s="218">
        <v>100000</v>
      </c>
      <c r="EF96" s="222" t="s">
        <v>9103</v>
      </c>
      <c r="EG96" s="222" t="s">
        <v>404</v>
      </c>
      <c r="EH96" s="222">
        <v>1</v>
      </c>
      <c r="EI96" s="222" t="s">
        <v>9043</v>
      </c>
      <c r="EJ96" s="222" t="s">
        <v>9104</v>
      </c>
      <c r="EK96" s="223">
        <v>45652</v>
      </c>
      <c r="EL96" s="221" t="s">
        <v>9122</v>
      </c>
      <c r="EM96" s="213">
        <v>0</v>
      </c>
      <c r="EN96" s="224" t="s">
        <v>9103</v>
      </c>
      <c r="EO96" s="224" t="s">
        <v>404</v>
      </c>
      <c r="EP96" s="224">
        <v>1</v>
      </c>
      <c r="EQ96" s="224" t="s">
        <v>9043</v>
      </c>
      <c r="ER96" s="224" t="s">
        <v>9104</v>
      </c>
      <c r="ES96" s="214">
        <v>45652</v>
      </c>
      <c r="ET96" s="222" t="s">
        <v>9111</v>
      </c>
      <c r="EU96" s="222">
        <v>0</v>
      </c>
      <c r="EV96" s="222" t="s">
        <v>9108</v>
      </c>
      <c r="EW96" s="222" t="s">
        <v>723</v>
      </c>
      <c r="EX96" s="222">
        <v>2</v>
      </c>
      <c r="EY96" s="222" t="s">
        <v>9109</v>
      </c>
      <c r="EZ96" s="222" t="s">
        <v>3328</v>
      </c>
      <c r="FA96" s="223">
        <v>45652</v>
      </c>
      <c r="FB96" s="221" t="s">
        <v>621</v>
      </c>
      <c r="FC96" s="224">
        <v>1</v>
      </c>
      <c r="FD96" s="224" t="s">
        <v>17</v>
      </c>
      <c r="FE96" s="224" t="s">
        <v>404</v>
      </c>
      <c r="FF96" s="224">
        <v>1</v>
      </c>
      <c r="FG96" s="224" t="s">
        <v>620</v>
      </c>
      <c r="FH96" s="224" t="s">
        <v>17</v>
      </c>
      <c r="FI96" s="214">
        <v>44388</v>
      </c>
      <c r="FJ96" s="221" t="s">
        <v>11504</v>
      </c>
      <c r="FK96" s="222" t="e">
        <v>#N/A</v>
      </c>
      <c r="FL96" s="222" t="e">
        <v>#N/A</v>
      </c>
      <c r="FM96" s="222" t="e">
        <v>#N/A</v>
      </c>
      <c r="FN96" s="222" t="e">
        <v>#N/A</v>
      </c>
      <c r="FO96" s="222" t="e">
        <v>#N/A</v>
      </c>
      <c r="FP96" s="218" t="e">
        <v>#N/A</v>
      </c>
      <c r="FQ96" s="219" t="e">
        <v>#N/A</v>
      </c>
      <c r="FR96" s="221" t="s">
        <v>11505</v>
      </c>
      <c r="FS96" s="224" t="e">
        <v>#N/A</v>
      </c>
      <c r="FT96" s="224" t="e">
        <v>#N/A</v>
      </c>
      <c r="FU96" s="224" t="e">
        <v>#N/A</v>
      </c>
      <c r="FV96" s="224" t="e">
        <v>#N/A</v>
      </c>
      <c r="FW96" s="224" t="e">
        <v>#N/A</v>
      </c>
      <c r="FX96" s="224" t="e">
        <v>#N/A</v>
      </c>
      <c r="FY96" s="214" t="e">
        <v>#N/A</v>
      </c>
      <c r="FZ96" s="222" t="s">
        <v>4072</v>
      </c>
      <c r="GA96" s="222">
        <v>1</v>
      </c>
      <c r="GB96" s="222" t="s">
        <v>1799</v>
      </c>
      <c r="GC96" s="222" t="s">
        <v>33</v>
      </c>
      <c r="GD96" s="222">
        <v>2</v>
      </c>
      <c r="GE96" s="222" t="s">
        <v>17</v>
      </c>
      <c r="GF96" s="222" t="s">
        <v>17</v>
      </c>
      <c r="GG96" s="223">
        <v>45603</v>
      </c>
      <c r="GH96" s="221" t="s">
        <v>4078</v>
      </c>
      <c r="GI96" s="224">
        <v>0</v>
      </c>
      <c r="GJ96" s="224" t="s">
        <v>1799</v>
      </c>
      <c r="GK96" s="224" t="s">
        <v>33</v>
      </c>
      <c r="GL96" s="224">
        <v>2</v>
      </c>
      <c r="GM96" s="224" t="s">
        <v>17</v>
      </c>
      <c r="GN96" s="224" t="s">
        <v>17</v>
      </c>
      <c r="GO96" s="214">
        <v>45603</v>
      </c>
      <c r="GP96" s="222" t="s">
        <v>4073</v>
      </c>
      <c r="GQ96" s="222">
        <v>0</v>
      </c>
      <c r="GR96" s="222" t="s">
        <v>1799</v>
      </c>
      <c r="GS96" s="222" t="s">
        <v>33</v>
      </c>
      <c r="GT96" s="222">
        <v>2</v>
      </c>
      <c r="GU96" s="222" t="s">
        <v>17</v>
      </c>
      <c r="GV96" s="222" t="s">
        <v>17</v>
      </c>
      <c r="GW96" s="223">
        <v>45603</v>
      </c>
      <c r="GX96" s="221" t="s">
        <v>4079</v>
      </c>
      <c r="GY96" s="224">
        <v>0</v>
      </c>
      <c r="GZ96" s="224" t="s">
        <v>1799</v>
      </c>
      <c r="HA96" s="224" t="s">
        <v>33</v>
      </c>
      <c r="HB96" s="224">
        <v>2</v>
      </c>
      <c r="HC96" s="224" t="s">
        <v>17</v>
      </c>
      <c r="HD96" s="224" t="s">
        <v>17</v>
      </c>
      <c r="HE96" s="214">
        <v>45603</v>
      </c>
      <c r="HF96" s="222" t="s">
        <v>4071</v>
      </c>
      <c r="HG96" s="222">
        <v>0</v>
      </c>
      <c r="HH96" s="222" t="s">
        <v>1799</v>
      </c>
      <c r="HI96" s="222" t="s">
        <v>33</v>
      </c>
      <c r="HJ96" s="222">
        <v>2</v>
      </c>
      <c r="HK96" s="222" t="s">
        <v>17</v>
      </c>
      <c r="HL96" s="222" t="s">
        <v>17</v>
      </c>
      <c r="HM96" s="223">
        <v>45603</v>
      </c>
      <c r="HN96" s="221" t="s">
        <v>4077</v>
      </c>
      <c r="HO96" s="224">
        <v>0</v>
      </c>
      <c r="HP96" s="224" t="s">
        <v>1799</v>
      </c>
      <c r="HQ96" s="224" t="s">
        <v>33</v>
      </c>
      <c r="HR96" s="224">
        <v>2</v>
      </c>
      <c r="HS96" s="224" t="s">
        <v>17</v>
      </c>
      <c r="HT96" s="224" t="s">
        <v>17</v>
      </c>
      <c r="HU96" s="214">
        <v>45603</v>
      </c>
      <c r="HV96" s="222" t="s">
        <v>4074</v>
      </c>
      <c r="HW96" s="222">
        <v>0</v>
      </c>
      <c r="HX96" s="222" t="s">
        <v>1799</v>
      </c>
      <c r="HY96" s="222" t="s">
        <v>33</v>
      </c>
      <c r="HZ96" s="222">
        <v>2</v>
      </c>
      <c r="IA96" s="222" t="s">
        <v>17</v>
      </c>
      <c r="IB96" s="222" t="s">
        <v>17</v>
      </c>
      <c r="IC96" s="223">
        <v>45603</v>
      </c>
      <c r="ID96" s="221" t="s">
        <v>4076</v>
      </c>
      <c r="IE96" s="224">
        <v>0</v>
      </c>
      <c r="IF96" s="224" t="s">
        <v>1799</v>
      </c>
      <c r="IG96" s="224" t="s">
        <v>33</v>
      </c>
      <c r="IH96" s="224">
        <v>2</v>
      </c>
      <c r="II96" s="224" t="s">
        <v>17</v>
      </c>
      <c r="IJ96" s="224" t="s">
        <v>17</v>
      </c>
      <c r="IK96" s="214">
        <v>45603</v>
      </c>
      <c r="IL96" s="222" t="s">
        <v>4075</v>
      </c>
      <c r="IM96" s="222">
        <v>1</v>
      </c>
      <c r="IN96" s="222" t="s">
        <v>1799</v>
      </c>
      <c r="IO96" s="222" t="s">
        <v>33</v>
      </c>
      <c r="IP96" s="222">
        <v>2</v>
      </c>
      <c r="IQ96" s="222" t="s">
        <v>17</v>
      </c>
      <c r="IR96" s="222" t="s">
        <v>17</v>
      </c>
      <c r="IS96" s="223">
        <v>45603</v>
      </c>
    </row>
    <row r="97" spans="1:253" s="11" customFormat="1" ht="13.25" customHeight="1" x14ac:dyDescent="0.25">
      <c r="A97" s="11" t="s">
        <v>105</v>
      </c>
      <c r="B97" s="11" t="s">
        <v>10766</v>
      </c>
      <c r="C97" s="11" t="s">
        <v>106</v>
      </c>
      <c r="D97" s="11" t="s">
        <v>107</v>
      </c>
      <c r="E97" s="11" t="s">
        <v>10306</v>
      </c>
      <c r="F97" s="11" t="s">
        <v>1623</v>
      </c>
      <c r="G97" s="212">
        <v>26000000</v>
      </c>
      <c r="H97" s="213" t="s">
        <v>1620</v>
      </c>
      <c r="I97" s="213" t="s">
        <v>723</v>
      </c>
      <c r="J97" s="213">
        <v>2</v>
      </c>
      <c r="K97" s="213" t="s">
        <v>1622</v>
      </c>
      <c r="L97" s="213" t="s">
        <v>1621</v>
      </c>
      <c r="M97" s="214">
        <v>45436</v>
      </c>
      <c r="N97" s="221" t="s">
        <v>1627</v>
      </c>
      <c r="O97" s="216">
        <v>156906</v>
      </c>
      <c r="P97" s="216" t="s">
        <v>1624</v>
      </c>
      <c r="Q97" s="216" t="s">
        <v>404</v>
      </c>
      <c r="R97" s="216">
        <v>1</v>
      </c>
      <c r="S97" s="216" t="s">
        <v>1626</v>
      </c>
      <c r="T97" s="216" t="s">
        <v>1625</v>
      </c>
      <c r="U97" s="217">
        <v>45436</v>
      </c>
      <c r="V97" s="221" t="s">
        <v>1629</v>
      </c>
      <c r="W97" s="213">
        <v>840000</v>
      </c>
      <c r="X97" s="213" t="s">
        <v>1624</v>
      </c>
      <c r="Y97" s="213" t="s">
        <v>404</v>
      </c>
      <c r="Z97" s="213">
        <v>1</v>
      </c>
      <c r="AA97" s="213" t="s">
        <v>1628</v>
      </c>
      <c r="AB97" s="213" t="s">
        <v>1625</v>
      </c>
      <c r="AC97" s="214">
        <v>45436</v>
      </c>
      <c r="AD97" s="221" t="s">
        <v>1633</v>
      </c>
      <c r="AE97" s="218">
        <v>820000</v>
      </c>
      <c r="AF97" s="218" t="s">
        <v>1630</v>
      </c>
      <c r="AG97" s="218" t="s">
        <v>723</v>
      </c>
      <c r="AH97" s="218">
        <v>2</v>
      </c>
      <c r="AI97" s="218" t="s">
        <v>1632</v>
      </c>
      <c r="AJ97" s="218" t="s">
        <v>1631</v>
      </c>
      <c r="AK97" s="219">
        <v>45436</v>
      </c>
      <c r="AL97" s="221" t="s">
        <v>9647</v>
      </c>
      <c r="AM97" s="213">
        <v>341000</v>
      </c>
      <c r="AN97" s="213" t="s">
        <v>9644</v>
      </c>
      <c r="AO97" s="213" t="s">
        <v>404</v>
      </c>
      <c r="AP97" s="213">
        <v>1</v>
      </c>
      <c r="AQ97" s="213" t="s">
        <v>9646</v>
      </c>
      <c r="AR97" s="213" t="s">
        <v>9645</v>
      </c>
      <c r="AS97" s="214">
        <v>45653</v>
      </c>
      <c r="AT97" s="222" t="s">
        <v>513</v>
      </c>
      <c r="AU97" s="218">
        <v>141012</v>
      </c>
      <c r="AV97" s="218" t="s">
        <v>510</v>
      </c>
      <c r="AW97" s="218" t="s">
        <v>33</v>
      </c>
      <c r="AX97" s="218">
        <v>2</v>
      </c>
      <c r="AY97" s="218" t="s">
        <v>512</v>
      </c>
      <c r="AZ97" s="218" t="s">
        <v>511</v>
      </c>
      <c r="BA97" s="219">
        <v>43951</v>
      </c>
      <c r="BB97" s="221" t="s">
        <v>109</v>
      </c>
      <c r="BC97" s="213" t="s">
        <v>17</v>
      </c>
      <c r="BD97" s="213">
        <v>0</v>
      </c>
      <c r="BE97" s="213" t="s">
        <v>17</v>
      </c>
      <c r="BF97" s="213" t="s">
        <v>17</v>
      </c>
      <c r="BG97" s="213" t="s">
        <v>99</v>
      </c>
      <c r="BH97" s="213">
        <v>0</v>
      </c>
      <c r="BI97" s="214">
        <v>43508</v>
      </c>
      <c r="BJ97" s="222" t="s">
        <v>9649</v>
      </c>
      <c r="BK97" s="222">
        <v>94</v>
      </c>
      <c r="BL97" s="222" t="s">
        <v>8124</v>
      </c>
      <c r="BM97" s="222" t="s">
        <v>404</v>
      </c>
      <c r="BN97" s="222">
        <v>1</v>
      </c>
      <c r="BO97" s="222" t="s">
        <v>9648</v>
      </c>
      <c r="BP97" s="218" t="s">
        <v>579</v>
      </c>
      <c r="BQ97" s="223">
        <v>45653</v>
      </c>
      <c r="BR97" s="221" t="s">
        <v>346</v>
      </c>
      <c r="BS97" s="224" t="s">
        <v>17</v>
      </c>
      <c r="BT97" s="224">
        <v>0</v>
      </c>
      <c r="BU97" s="224" t="s">
        <v>33</v>
      </c>
      <c r="BV97" s="224">
        <v>2</v>
      </c>
      <c r="BW97" s="224" t="s">
        <v>345</v>
      </c>
      <c r="BX97" s="224" t="s">
        <v>241</v>
      </c>
      <c r="BY97" s="214">
        <v>43552</v>
      </c>
      <c r="BZ97" s="222" t="s">
        <v>347</v>
      </c>
      <c r="CA97" s="222" t="s">
        <v>17</v>
      </c>
      <c r="CB97" s="222">
        <v>0</v>
      </c>
      <c r="CC97" s="222" t="s">
        <v>33</v>
      </c>
      <c r="CD97" s="222">
        <v>2</v>
      </c>
      <c r="CE97" s="222" t="s">
        <v>345</v>
      </c>
      <c r="CF97" s="222" t="s">
        <v>241</v>
      </c>
      <c r="CG97" s="223">
        <v>43552</v>
      </c>
      <c r="CH97" s="221" t="s">
        <v>11506</v>
      </c>
      <c r="CI97" s="222" t="e">
        <v>#N/A</v>
      </c>
      <c r="CJ97" s="222" t="e">
        <v>#N/A</v>
      </c>
      <c r="CK97" s="222" t="e">
        <v>#N/A</v>
      </c>
      <c r="CL97" s="222" t="e">
        <v>#N/A</v>
      </c>
      <c r="CM97" s="222" t="e">
        <v>#N/A</v>
      </c>
      <c r="CN97" s="222" t="e">
        <v>#N/A</v>
      </c>
      <c r="CO97" s="225" t="e">
        <v>#N/A</v>
      </c>
      <c r="CP97" s="222" t="s">
        <v>108</v>
      </c>
      <c r="CQ97" s="224" t="s">
        <v>17</v>
      </c>
      <c r="CR97" s="224">
        <v>0</v>
      </c>
      <c r="CS97" s="224" t="s">
        <v>17</v>
      </c>
      <c r="CT97" s="224" t="s">
        <v>17</v>
      </c>
      <c r="CU97" s="224" t="s">
        <v>99</v>
      </c>
      <c r="CV97" s="224">
        <v>0</v>
      </c>
      <c r="CW97" s="214">
        <v>43508</v>
      </c>
      <c r="CX97" s="222" t="s">
        <v>1634</v>
      </c>
      <c r="CY97" s="218">
        <v>820000</v>
      </c>
      <c r="CZ97" s="218" t="s">
        <v>1630</v>
      </c>
      <c r="DA97" s="218" t="s">
        <v>723</v>
      </c>
      <c r="DB97" s="218">
        <v>2</v>
      </c>
      <c r="DC97" s="218" t="s">
        <v>1639</v>
      </c>
      <c r="DD97" s="218" t="s">
        <v>1631</v>
      </c>
      <c r="DE97" s="220">
        <v>45436</v>
      </c>
      <c r="DF97" s="221" t="s">
        <v>1636</v>
      </c>
      <c r="DG97" s="213">
        <v>20000</v>
      </c>
      <c r="DH97" s="224" t="s">
        <v>1630</v>
      </c>
      <c r="DI97" s="224" t="s">
        <v>723</v>
      </c>
      <c r="DJ97" s="224">
        <v>2</v>
      </c>
      <c r="DK97" s="224" t="s">
        <v>1635</v>
      </c>
      <c r="DL97" s="224" t="s">
        <v>1631</v>
      </c>
      <c r="DM97" s="214">
        <v>45436</v>
      </c>
      <c r="DN97" s="222" t="s">
        <v>1638</v>
      </c>
      <c r="DO97" s="218">
        <v>0</v>
      </c>
      <c r="DP97" s="222" t="s">
        <v>1630</v>
      </c>
      <c r="DQ97" s="222" t="s">
        <v>723</v>
      </c>
      <c r="DR97" s="222">
        <v>2</v>
      </c>
      <c r="DS97" s="222" t="s">
        <v>1637</v>
      </c>
      <c r="DT97" s="222" t="s">
        <v>1631</v>
      </c>
      <c r="DU97" s="223">
        <v>45436</v>
      </c>
      <c r="DV97" s="221" t="s">
        <v>1640</v>
      </c>
      <c r="DW97" s="213">
        <v>532000</v>
      </c>
      <c r="DX97" s="224" t="s">
        <v>1630</v>
      </c>
      <c r="DY97" s="224" t="s">
        <v>723</v>
      </c>
      <c r="DZ97" s="224">
        <v>2</v>
      </c>
      <c r="EA97" s="224" t="s">
        <v>1639</v>
      </c>
      <c r="EB97" s="224" t="s">
        <v>1631</v>
      </c>
      <c r="EC97" s="214">
        <v>45436</v>
      </c>
      <c r="ED97" s="222" t="s">
        <v>1642</v>
      </c>
      <c r="EE97" s="218">
        <v>288000</v>
      </c>
      <c r="EF97" s="222" t="s">
        <v>1630</v>
      </c>
      <c r="EG97" s="222" t="s">
        <v>723</v>
      </c>
      <c r="EH97" s="222">
        <v>2</v>
      </c>
      <c r="EI97" s="222" t="s">
        <v>1641</v>
      </c>
      <c r="EJ97" s="222" t="s">
        <v>1631</v>
      </c>
      <c r="EK97" s="223">
        <v>45436</v>
      </c>
      <c r="EL97" s="221" t="s">
        <v>1644</v>
      </c>
      <c r="EM97" s="213">
        <v>0</v>
      </c>
      <c r="EN97" s="224" t="s">
        <v>1630</v>
      </c>
      <c r="EO97" s="224" t="s">
        <v>723</v>
      </c>
      <c r="EP97" s="224">
        <v>2</v>
      </c>
      <c r="EQ97" s="224" t="s">
        <v>1643</v>
      </c>
      <c r="ER97" s="224" t="s">
        <v>1631</v>
      </c>
      <c r="ES97" s="214">
        <v>45436</v>
      </c>
      <c r="ET97" s="222" t="s">
        <v>9651</v>
      </c>
      <c r="EU97" s="222">
        <v>778</v>
      </c>
      <c r="EV97" s="222" t="s">
        <v>8124</v>
      </c>
      <c r="EW97" s="222" t="s">
        <v>404</v>
      </c>
      <c r="EX97" s="222">
        <v>1</v>
      </c>
      <c r="EY97" s="222" t="s">
        <v>9650</v>
      </c>
      <c r="EZ97" s="222" t="s">
        <v>579</v>
      </c>
      <c r="FA97" s="223">
        <v>45653</v>
      </c>
      <c r="FB97" s="221" t="s">
        <v>9653</v>
      </c>
      <c r="FC97" s="224">
        <v>3</v>
      </c>
      <c r="FD97" s="224" t="s">
        <v>9644</v>
      </c>
      <c r="FE97" s="224" t="s">
        <v>404</v>
      </c>
      <c r="FF97" s="224">
        <v>1</v>
      </c>
      <c r="FG97" s="224" t="s">
        <v>9652</v>
      </c>
      <c r="FH97" s="224" t="s">
        <v>9645</v>
      </c>
      <c r="FI97" s="214">
        <v>45653</v>
      </c>
      <c r="FJ97" s="221" t="s">
        <v>110</v>
      </c>
      <c r="FK97" s="222" t="s">
        <v>17</v>
      </c>
      <c r="FL97" s="222">
        <v>0</v>
      </c>
      <c r="FM97" s="222" t="s">
        <v>17</v>
      </c>
      <c r="FN97" s="222" t="s">
        <v>17</v>
      </c>
      <c r="FO97" s="222" t="s">
        <v>99</v>
      </c>
      <c r="FP97" s="218">
        <v>0</v>
      </c>
      <c r="FQ97" s="219">
        <v>43508</v>
      </c>
      <c r="FR97" s="221" t="s">
        <v>111</v>
      </c>
      <c r="FS97" s="224" t="s">
        <v>17</v>
      </c>
      <c r="FT97" s="224">
        <v>0</v>
      </c>
      <c r="FU97" s="224" t="s">
        <v>17</v>
      </c>
      <c r="FV97" s="224" t="s">
        <v>17</v>
      </c>
      <c r="FW97" s="224" t="s">
        <v>99</v>
      </c>
      <c r="FX97" s="224">
        <v>0</v>
      </c>
      <c r="FY97" s="214">
        <v>43508</v>
      </c>
      <c r="FZ97" s="222" t="s">
        <v>5092</v>
      </c>
      <c r="GA97" s="222">
        <v>1</v>
      </c>
      <c r="GB97" s="222" t="s">
        <v>1799</v>
      </c>
      <c r="GC97" s="222" t="s">
        <v>33</v>
      </c>
      <c r="GD97" s="222">
        <v>2</v>
      </c>
      <c r="GE97" s="222" t="s">
        <v>17</v>
      </c>
      <c r="GF97" s="222" t="s">
        <v>17</v>
      </c>
      <c r="GG97" s="223">
        <v>45614</v>
      </c>
      <c r="GH97" s="221" t="s">
        <v>5098</v>
      </c>
      <c r="GI97" s="224">
        <v>1</v>
      </c>
      <c r="GJ97" s="224" t="s">
        <v>1799</v>
      </c>
      <c r="GK97" s="224" t="s">
        <v>33</v>
      </c>
      <c r="GL97" s="224">
        <v>2</v>
      </c>
      <c r="GM97" s="224" t="s">
        <v>17</v>
      </c>
      <c r="GN97" s="224" t="s">
        <v>17</v>
      </c>
      <c r="GO97" s="214">
        <v>45614</v>
      </c>
      <c r="GP97" s="222" t="s">
        <v>5093</v>
      </c>
      <c r="GQ97" s="222">
        <v>2</v>
      </c>
      <c r="GR97" s="222" t="s">
        <v>1799</v>
      </c>
      <c r="GS97" s="222" t="s">
        <v>33</v>
      </c>
      <c r="GT97" s="222">
        <v>2</v>
      </c>
      <c r="GU97" s="222" t="s">
        <v>17</v>
      </c>
      <c r="GV97" s="222" t="s">
        <v>17</v>
      </c>
      <c r="GW97" s="223">
        <v>45614</v>
      </c>
      <c r="GX97" s="221" t="s">
        <v>5099</v>
      </c>
      <c r="GY97" s="224">
        <v>1</v>
      </c>
      <c r="GZ97" s="224" t="s">
        <v>1799</v>
      </c>
      <c r="HA97" s="224" t="s">
        <v>33</v>
      </c>
      <c r="HB97" s="224">
        <v>2</v>
      </c>
      <c r="HC97" s="224" t="s">
        <v>17</v>
      </c>
      <c r="HD97" s="224" t="s">
        <v>17</v>
      </c>
      <c r="HE97" s="214">
        <v>45614</v>
      </c>
      <c r="HF97" s="222" t="s">
        <v>5091</v>
      </c>
      <c r="HG97" s="222">
        <v>0</v>
      </c>
      <c r="HH97" s="222" t="s">
        <v>1799</v>
      </c>
      <c r="HI97" s="222" t="s">
        <v>33</v>
      </c>
      <c r="HJ97" s="222">
        <v>2</v>
      </c>
      <c r="HK97" s="222" t="s">
        <v>17</v>
      </c>
      <c r="HL97" s="222" t="s">
        <v>17</v>
      </c>
      <c r="HM97" s="223">
        <v>45614</v>
      </c>
      <c r="HN97" s="221" t="s">
        <v>5097</v>
      </c>
      <c r="HO97" s="224">
        <v>3</v>
      </c>
      <c r="HP97" s="224" t="s">
        <v>1799</v>
      </c>
      <c r="HQ97" s="224" t="s">
        <v>33</v>
      </c>
      <c r="HR97" s="224">
        <v>2</v>
      </c>
      <c r="HS97" s="224" t="s">
        <v>17</v>
      </c>
      <c r="HT97" s="224" t="s">
        <v>17</v>
      </c>
      <c r="HU97" s="214">
        <v>45614</v>
      </c>
      <c r="HV97" s="222" t="s">
        <v>5094</v>
      </c>
      <c r="HW97" s="222">
        <v>2</v>
      </c>
      <c r="HX97" s="222" t="s">
        <v>1799</v>
      </c>
      <c r="HY97" s="222" t="s">
        <v>33</v>
      </c>
      <c r="HZ97" s="222">
        <v>2</v>
      </c>
      <c r="IA97" s="222" t="s">
        <v>17</v>
      </c>
      <c r="IB97" s="222" t="s">
        <v>17</v>
      </c>
      <c r="IC97" s="223">
        <v>45614</v>
      </c>
      <c r="ID97" s="221" t="s">
        <v>5096</v>
      </c>
      <c r="IE97" s="224">
        <v>1</v>
      </c>
      <c r="IF97" s="224" t="s">
        <v>1799</v>
      </c>
      <c r="IG97" s="224" t="s">
        <v>33</v>
      </c>
      <c r="IH97" s="224">
        <v>2</v>
      </c>
      <c r="II97" s="224" t="s">
        <v>17</v>
      </c>
      <c r="IJ97" s="224" t="s">
        <v>17</v>
      </c>
      <c r="IK97" s="214">
        <v>45614</v>
      </c>
      <c r="IL97" s="222" t="s">
        <v>5095</v>
      </c>
      <c r="IM97" s="222">
        <v>2</v>
      </c>
      <c r="IN97" s="222" t="s">
        <v>1799</v>
      </c>
      <c r="IO97" s="222" t="s">
        <v>33</v>
      </c>
      <c r="IP97" s="222">
        <v>2</v>
      </c>
      <c r="IQ97" s="222" t="s">
        <v>17</v>
      </c>
      <c r="IR97" s="222" t="s">
        <v>17</v>
      </c>
      <c r="IS97" s="223">
        <v>45614</v>
      </c>
    </row>
    <row r="98" spans="1:253" s="11" customFormat="1" ht="13.25" customHeight="1" x14ac:dyDescent="0.25">
      <c r="A98" s="11" t="s">
        <v>112</v>
      </c>
      <c r="B98" s="11" t="s">
        <v>10766</v>
      </c>
      <c r="C98" s="11" t="s">
        <v>113</v>
      </c>
      <c r="D98" s="11" t="s">
        <v>107</v>
      </c>
      <c r="E98" s="11" t="s">
        <v>10306</v>
      </c>
      <c r="F98" s="11" t="s">
        <v>1645</v>
      </c>
      <c r="G98" s="212">
        <v>26000000</v>
      </c>
      <c r="H98" s="213" t="s">
        <v>1620</v>
      </c>
      <c r="I98" s="213" t="s">
        <v>723</v>
      </c>
      <c r="J98" s="213">
        <v>2</v>
      </c>
      <c r="K98" s="213" t="s">
        <v>1622</v>
      </c>
      <c r="L98" s="213" t="s">
        <v>1621</v>
      </c>
      <c r="M98" s="214">
        <v>45436</v>
      </c>
      <c r="N98" s="221" t="s">
        <v>1648</v>
      </c>
      <c r="O98" s="216">
        <v>210622</v>
      </c>
      <c r="P98" s="216" t="s">
        <v>1624</v>
      </c>
      <c r="Q98" s="216" t="s">
        <v>404</v>
      </c>
      <c r="R98" s="216">
        <v>1</v>
      </c>
      <c r="S98" s="216" t="s">
        <v>1647</v>
      </c>
      <c r="T98" s="216" t="s">
        <v>1646</v>
      </c>
      <c r="U98" s="217">
        <v>45436</v>
      </c>
      <c r="V98" s="221" t="s">
        <v>1650</v>
      </c>
      <c r="W98" s="213">
        <v>9014000</v>
      </c>
      <c r="X98" s="213" t="s">
        <v>1624</v>
      </c>
      <c r="Y98" s="213" t="s">
        <v>404</v>
      </c>
      <c r="Z98" s="213">
        <v>1</v>
      </c>
      <c r="AA98" s="213" t="s">
        <v>1649</v>
      </c>
      <c r="AB98" s="213" t="s">
        <v>1646</v>
      </c>
      <c r="AC98" s="214">
        <v>45436</v>
      </c>
      <c r="AD98" s="221" t="s">
        <v>1653</v>
      </c>
      <c r="AE98" s="218">
        <v>1903000</v>
      </c>
      <c r="AF98" s="218" t="s">
        <v>1630</v>
      </c>
      <c r="AG98" s="218" t="s">
        <v>723</v>
      </c>
      <c r="AH98" s="218">
        <v>2</v>
      </c>
      <c r="AI98" s="218" t="s">
        <v>1652</v>
      </c>
      <c r="AJ98" s="218" t="s">
        <v>1651</v>
      </c>
      <c r="AK98" s="219">
        <v>45436</v>
      </c>
      <c r="AL98" s="221" t="s">
        <v>9656</v>
      </c>
      <c r="AM98" s="213">
        <v>514000</v>
      </c>
      <c r="AN98" s="213" t="s">
        <v>9644</v>
      </c>
      <c r="AO98" s="213" t="s">
        <v>404</v>
      </c>
      <c r="AP98" s="213">
        <v>1</v>
      </c>
      <c r="AQ98" s="213" t="s">
        <v>9655</v>
      </c>
      <c r="AR98" s="213" t="s">
        <v>9654</v>
      </c>
      <c r="AS98" s="214">
        <v>45653</v>
      </c>
      <c r="AT98" s="222" t="s">
        <v>118</v>
      </c>
      <c r="AU98" s="218" t="s">
        <v>17</v>
      </c>
      <c r="AV98" s="218">
        <v>0</v>
      </c>
      <c r="AW98" s="218" t="s">
        <v>33</v>
      </c>
      <c r="AX98" s="218">
        <v>2</v>
      </c>
      <c r="AY98" s="218" t="s">
        <v>99</v>
      </c>
      <c r="AZ98" s="218">
        <v>0</v>
      </c>
      <c r="BA98" s="219">
        <v>43508</v>
      </c>
      <c r="BB98" s="221" t="s">
        <v>117</v>
      </c>
      <c r="BC98" s="213" t="s">
        <v>17</v>
      </c>
      <c r="BD98" s="213">
        <v>0</v>
      </c>
      <c r="BE98" s="213" t="s">
        <v>33</v>
      </c>
      <c r="BF98" s="213">
        <v>2</v>
      </c>
      <c r="BG98" s="213" t="s">
        <v>99</v>
      </c>
      <c r="BH98" s="213">
        <v>0</v>
      </c>
      <c r="BI98" s="214">
        <v>43508</v>
      </c>
      <c r="BJ98" s="222" t="s">
        <v>9658</v>
      </c>
      <c r="BK98" s="222">
        <v>663</v>
      </c>
      <c r="BL98" s="222" t="s">
        <v>8124</v>
      </c>
      <c r="BM98" s="222" t="s">
        <v>404</v>
      </c>
      <c r="BN98" s="222">
        <v>1</v>
      </c>
      <c r="BO98" s="222" t="s">
        <v>9657</v>
      </c>
      <c r="BP98" s="218" t="s">
        <v>579</v>
      </c>
      <c r="BQ98" s="223">
        <v>45653</v>
      </c>
      <c r="BR98" s="221" t="s">
        <v>114</v>
      </c>
      <c r="BS98" s="224" t="s">
        <v>17</v>
      </c>
      <c r="BT98" s="224">
        <v>0</v>
      </c>
      <c r="BU98" s="224" t="s">
        <v>33</v>
      </c>
      <c r="BV98" s="224">
        <v>2</v>
      </c>
      <c r="BW98" s="224" t="s">
        <v>99</v>
      </c>
      <c r="BX98" s="224">
        <v>0</v>
      </c>
      <c r="BY98" s="214">
        <v>43508</v>
      </c>
      <c r="BZ98" s="222" t="s">
        <v>115</v>
      </c>
      <c r="CA98" s="222" t="s">
        <v>17</v>
      </c>
      <c r="CB98" s="222">
        <v>0</v>
      </c>
      <c r="CC98" s="222" t="s">
        <v>17</v>
      </c>
      <c r="CD98" s="222" t="s">
        <v>17</v>
      </c>
      <c r="CE98" s="222" t="s">
        <v>99</v>
      </c>
      <c r="CF98" s="222">
        <v>0</v>
      </c>
      <c r="CG98" s="223">
        <v>43508</v>
      </c>
      <c r="CH98" s="221" t="s">
        <v>11507</v>
      </c>
      <c r="CI98" s="222" t="e">
        <v>#N/A</v>
      </c>
      <c r="CJ98" s="222" t="e">
        <v>#N/A</v>
      </c>
      <c r="CK98" s="222" t="e">
        <v>#N/A</v>
      </c>
      <c r="CL98" s="222" t="e">
        <v>#N/A</v>
      </c>
      <c r="CM98" s="222" t="e">
        <v>#N/A</v>
      </c>
      <c r="CN98" s="222" t="e">
        <v>#N/A</v>
      </c>
      <c r="CO98" s="225" t="e">
        <v>#N/A</v>
      </c>
      <c r="CP98" s="222" t="s">
        <v>116</v>
      </c>
      <c r="CQ98" s="224" t="s">
        <v>17</v>
      </c>
      <c r="CR98" s="224">
        <v>0</v>
      </c>
      <c r="CS98" s="224" t="s">
        <v>33</v>
      </c>
      <c r="CT98" s="224">
        <v>2</v>
      </c>
      <c r="CU98" s="224" t="s">
        <v>99</v>
      </c>
      <c r="CV98" s="224">
        <v>0</v>
      </c>
      <c r="CW98" s="214">
        <v>43508</v>
      </c>
      <c r="CX98" s="222" t="s">
        <v>1655</v>
      </c>
      <c r="CY98" s="218">
        <v>1903000</v>
      </c>
      <c r="CZ98" s="218" t="s">
        <v>1630</v>
      </c>
      <c r="DA98" s="218" t="s">
        <v>723</v>
      </c>
      <c r="DB98" s="218">
        <v>2</v>
      </c>
      <c r="DC98" s="218" t="s">
        <v>1659</v>
      </c>
      <c r="DD98" s="218" t="s">
        <v>1651</v>
      </c>
      <c r="DE98" s="220">
        <v>45436</v>
      </c>
      <c r="DF98" s="221" t="s">
        <v>1657</v>
      </c>
      <c r="DG98" s="213">
        <v>7112000</v>
      </c>
      <c r="DH98" s="224" t="s">
        <v>1630</v>
      </c>
      <c r="DI98" s="224" t="s">
        <v>723</v>
      </c>
      <c r="DJ98" s="224">
        <v>2</v>
      </c>
      <c r="DK98" s="224" t="s">
        <v>1656</v>
      </c>
      <c r="DL98" s="224" t="s">
        <v>1651</v>
      </c>
      <c r="DM98" s="214">
        <v>45436</v>
      </c>
      <c r="DN98" s="222" t="s">
        <v>1658</v>
      </c>
      <c r="DO98" s="218">
        <v>0</v>
      </c>
      <c r="DP98" s="222" t="s">
        <v>1630</v>
      </c>
      <c r="DQ98" s="222" t="s">
        <v>723</v>
      </c>
      <c r="DR98" s="222">
        <v>2</v>
      </c>
      <c r="DS98" s="222" t="s">
        <v>1637</v>
      </c>
      <c r="DT98" s="222" t="s">
        <v>1651</v>
      </c>
      <c r="DU98" s="223">
        <v>45436</v>
      </c>
      <c r="DV98" s="221" t="s">
        <v>1660</v>
      </c>
      <c r="DW98" s="213">
        <v>1178000</v>
      </c>
      <c r="DX98" s="224" t="s">
        <v>1630</v>
      </c>
      <c r="DY98" s="224" t="s">
        <v>723</v>
      </c>
      <c r="DZ98" s="224">
        <v>2</v>
      </c>
      <c r="EA98" s="224" t="s">
        <v>1659</v>
      </c>
      <c r="EB98" s="224" t="s">
        <v>1651</v>
      </c>
      <c r="EC98" s="214">
        <v>45436</v>
      </c>
      <c r="ED98" s="222" t="s">
        <v>1662</v>
      </c>
      <c r="EE98" s="218">
        <v>725000</v>
      </c>
      <c r="EF98" s="222" t="s">
        <v>1630</v>
      </c>
      <c r="EG98" s="222" t="s">
        <v>723</v>
      </c>
      <c r="EH98" s="222">
        <v>2</v>
      </c>
      <c r="EI98" s="222" t="s">
        <v>1661</v>
      </c>
      <c r="EJ98" s="222" t="s">
        <v>1651</v>
      </c>
      <c r="EK98" s="223">
        <v>45436</v>
      </c>
      <c r="EL98" s="221" t="s">
        <v>1663</v>
      </c>
      <c r="EM98" s="213">
        <v>0</v>
      </c>
      <c r="EN98" s="224" t="s">
        <v>1630</v>
      </c>
      <c r="EO98" s="224" t="s">
        <v>723</v>
      </c>
      <c r="EP98" s="224">
        <v>2</v>
      </c>
      <c r="EQ98" s="224" t="s">
        <v>1643</v>
      </c>
      <c r="ER98" s="224" t="s">
        <v>1651</v>
      </c>
      <c r="ES98" s="214">
        <v>45436</v>
      </c>
      <c r="ET98" s="222" t="s">
        <v>9659</v>
      </c>
      <c r="EU98" s="222">
        <v>778</v>
      </c>
      <c r="EV98" s="222" t="s">
        <v>8124</v>
      </c>
      <c r="EW98" s="222" t="s">
        <v>404</v>
      </c>
      <c r="EX98" s="222">
        <v>1</v>
      </c>
      <c r="EY98" s="222" t="s">
        <v>9650</v>
      </c>
      <c r="EZ98" s="222" t="s">
        <v>579</v>
      </c>
      <c r="FA98" s="223">
        <v>45654</v>
      </c>
      <c r="FB98" s="221" t="s">
        <v>9661</v>
      </c>
      <c r="FC98" s="224">
        <v>3</v>
      </c>
      <c r="FD98" s="224" t="s">
        <v>9644</v>
      </c>
      <c r="FE98" s="224" t="s">
        <v>404</v>
      </c>
      <c r="FF98" s="224">
        <v>1</v>
      </c>
      <c r="FG98" s="224" t="s">
        <v>9660</v>
      </c>
      <c r="FH98" s="224" t="s">
        <v>9654</v>
      </c>
      <c r="FI98" s="214">
        <v>45654</v>
      </c>
      <c r="FJ98" s="221" t="s">
        <v>119</v>
      </c>
      <c r="FK98" s="222" t="s">
        <v>17</v>
      </c>
      <c r="FL98" s="222">
        <v>0</v>
      </c>
      <c r="FM98" s="222" t="s">
        <v>33</v>
      </c>
      <c r="FN98" s="222">
        <v>2</v>
      </c>
      <c r="FO98" s="222" t="s">
        <v>99</v>
      </c>
      <c r="FP98" s="218">
        <v>0</v>
      </c>
      <c r="FQ98" s="219">
        <v>43508</v>
      </c>
      <c r="FR98" s="221" t="s">
        <v>120</v>
      </c>
      <c r="FS98" s="224" t="s">
        <v>17</v>
      </c>
      <c r="FT98" s="224">
        <v>0</v>
      </c>
      <c r="FU98" s="224" t="s">
        <v>33</v>
      </c>
      <c r="FV98" s="224">
        <v>2</v>
      </c>
      <c r="FW98" s="224" t="s">
        <v>99</v>
      </c>
      <c r="FX98" s="224">
        <v>0</v>
      </c>
      <c r="FY98" s="214">
        <v>43508</v>
      </c>
      <c r="FZ98" s="222" t="s">
        <v>5101</v>
      </c>
      <c r="GA98" s="222">
        <v>1</v>
      </c>
      <c r="GB98" s="222" t="s">
        <v>1799</v>
      </c>
      <c r="GC98" s="222" t="s">
        <v>33</v>
      </c>
      <c r="GD98" s="222">
        <v>2</v>
      </c>
      <c r="GE98" s="222" t="s">
        <v>17</v>
      </c>
      <c r="GF98" s="222" t="s">
        <v>17</v>
      </c>
      <c r="GG98" s="223">
        <v>45614</v>
      </c>
      <c r="GH98" s="221" t="s">
        <v>5107</v>
      </c>
      <c r="GI98" s="224">
        <v>1</v>
      </c>
      <c r="GJ98" s="224" t="s">
        <v>1799</v>
      </c>
      <c r="GK98" s="224" t="s">
        <v>33</v>
      </c>
      <c r="GL98" s="224">
        <v>2</v>
      </c>
      <c r="GM98" s="224" t="s">
        <v>17</v>
      </c>
      <c r="GN98" s="224" t="s">
        <v>17</v>
      </c>
      <c r="GO98" s="214">
        <v>45614</v>
      </c>
      <c r="GP98" s="222" t="s">
        <v>5102</v>
      </c>
      <c r="GQ98" s="222">
        <v>2</v>
      </c>
      <c r="GR98" s="222" t="s">
        <v>1799</v>
      </c>
      <c r="GS98" s="222" t="s">
        <v>33</v>
      </c>
      <c r="GT98" s="222">
        <v>2</v>
      </c>
      <c r="GU98" s="222" t="s">
        <v>17</v>
      </c>
      <c r="GV98" s="222" t="s">
        <v>17</v>
      </c>
      <c r="GW98" s="223">
        <v>45614</v>
      </c>
      <c r="GX98" s="221" t="s">
        <v>5108</v>
      </c>
      <c r="GY98" s="224">
        <v>1</v>
      </c>
      <c r="GZ98" s="224" t="s">
        <v>1799</v>
      </c>
      <c r="HA98" s="224" t="s">
        <v>33</v>
      </c>
      <c r="HB98" s="224">
        <v>2</v>
      </c>
      <c r="HC98" s="224" t="s">
        <v>17</v>
      </c>
      <c r="HD98" s="224" t="s">
        <v>17</v>
      </c>
      <c r="HE98" s="214">
        <v>45614</v>
      </c>
      <c r="HF98" s="222" t="s">
        <v>5100</v>
      </c>
      <c r="HG98" s="222">
        <v>0</v>
      </c>
      <c r="HH98" s="222" t="s">
        <v>1799</v>
      </c>
      <c r="HI98" s="222" t="s">
        <v>33</v>
      </c>
      <c r="HJ98" s="222">
        <v>2</v>
      </c>
      <c r="HK98" s="222" t="s">
        <v>17</v>
      </c>
      <c r="HL98" s="222" t="s">
        <v>17</v>
      </c>
      <c r="HM98" s="223">
        <v>45614</v>
      </c>
      <c r="HN98" s="221" t="s">
        <v>5106</v>
      </c>
      <c r="HO98" s="224">
        <v>3</v>
      </c>
      <c r="HP98" s="224" t="s">
        <v>1799</v>
      </c>
      <c r="HQ98" s="224" t="s">
        <v>33</v>
      </c>
      <c r="HR98" s="224">
        <v>2</v>
      </c>
      <c r="HS98" s="224" t="s">
        <v>17</v>
      </c>
      <c r="HT98" s="224" t="s">
        <v>17</v>
      </c>
      <c r="HU98" s="214">
        <v>45614</v>
      </c>
      <c r="HV98" s="222" t="s">
        <v>5103</v>
      </c>
      <c r="HW98" s="222">
        <v>1</v>
      </c>
      <c r="HX98" s="222" t="s">
        <v>1799</v>
      </c>
      <c r="HY98" s="222" t="s">
        <v>33</v>
      </c>
      <c r="HZ98" s="222">
        <v>2</v>
      </c>
      <c r="IA98" s="222" t="s">
        <v>17</v>
      </c>
      <c r="IB98" s="222" t="s">
        <v>17</v>
      </c>
      <c r="IC98" s="223">
        <v>45614</v>
      </c>
      <c r="ID98" s="221" t="s">
        <v>5105</v>
      </c>
      <c r="IE98" s="224">
        <v>1</v>
      </c>
      <c r="IF98" s="224" t="s">
        <v>1799</v>
      </c>
      <c r="IG98" s="224" t="s">
        <v>33</v>
      </c>
      <c r="IH98" s="224">
        <v>2</v>
      </c>
      <c r="II98" s="224" t="s">
        <v>17</v>
      </c>
      <c r="IJ98" s="224" t="s">
        <v>17</v>
      </c>
      <c r="IK98" s="214">
        <v>45614</v>
      </c>
      <c r="IL98" s="222" t="s">
        <v>5104</v>
      </c>
      <c r="IM98" s="222">
        <v>2</v>
      </c>
      <c r="IN98" s="222" t="s">
        <v>1799</v>
      </c>
      <c r="IO98" s="222" t="s">
        <v>33</v>
      </c>
      <c r="IP98" s="222">
        <v>2</v>
      </c>
      <c r="IQ98" s="222" t="s">
        <v>17</v>
      </c>
      <c r="IR98" s="222" t="s">
        <v>17</v>
      </c>
      <c r="IS98" s="223">
        <v>45614</v>
      </c>
    </row>
    <row r="99" spans="1:253" s="11" customFormat="1" ht="13.25" customHeight="1" x14ac:dyDescent="0.25">
      <c r="A99" s="11" t="s">
        <v>444</v>
      </c>
      <c r="B99" s="11" t="s">
        <v>10812</v>
      </c>
      <c r="C99" s="11" t="s">
        <v>445</v>
      </c>
      <c r="D99" s="11" t="s">
        <v>107</v>
      </c>
      <c r="E99" s="11" t="s">
        <v>10306</v>
      </c>
      <c r="F99" s="11" t="s">
        <v>1665</v>
      </c>
      <c r="G99" s="212">
        <v>26000000</v>
      </c>
      <c r="H99" s="213" t="s">
        <v>1620</v>
      </c>
      <c r="I99" s="213" t="s">
        <v>723</v>
      </c>
      <c r="J99" s="213">
        <v>2</v>
      </c>
      <c r="K99" s="213" t="s">
        <v>1664</v>
      </c>
      <c r="L99" s="213" t="s">
        <v>1621</v>
      </c>
      <c r="M99" s="214">
        <v>45436</v>
      </c>
      <c r="N99" s="221" t="s">
        <v>1668</v>
      </c>
      <c r="O99" s="216">
        <v>41796</v>
      </c>
      <c r="P99" s="216" t="s">
        <v>1624</v>
      </c>
      <c r="Q99" s="216" t="s">
        <v>404</v>
      </c>
      <c r="R99" s="216">
        <v>1</v>
      </c>
      <c r="S99" s="216" t="s">
        <v>1667</v>
      </c>
      <c r="T99" s="216" t="s">
        <v>1666</v>
      </c>
      <c r="U99" s="217">
        <v>45436</v>
      </c>
      <c r="V99" s="221" t="s">
        <v>1670</v>
      </c>
      <c r="W99" s="213">
        <v>5057000</v>
      </c>
      <c r="X99" s="213" t="s">
        <v>1624</v>
      </c>
      <c r="Y99" s="213" t="s">
        <v>404</v>
      </c>
      <c r="Z99" s="213">
        <v>1</v>
      </c>
      <c r="AA99" s="213" t="s">
        <v>1669</v>
      </c>
      <c r="AB99" s="213" t="s">
        <v>1666</v>
      </c>
      <c r="AC99" s="214">
        <v>45436</v>
      </c>
      <c r="AD99" s="221" t="s">
        <v>1673</v>
      </c>
      <c r="AE99" s="218">
        <v>796000</v>
      </c>
      <c r="AF99" s="218" t="s">
        <v>1630</v>
      </c>
      <c r="AG99" s="218" t="s">
        <v>723</v>
      </c>
      <c r="AH99" s="218">
        <v>2</v>
      </c>
      <c r="AI99" s="218" t="s">
        <v>1672</v>
      </c>
      <c r="AJ99" s="218" t="s">
        <v>1671</v>
      </c>
      <c r="AK99" s="219">
        <v>45436</v>
      </c>
      <c r="AL99" s="221" t="s">
        <v>9664</v>
      </c>
      <c r="AM99" s="213">
        <v>106000</v>
      </c>
      <c r="AN99" s="213" t="s">
        <v>9644</v>
      </c>
      <c r="AO99" s="213" t="s">
        <v>404</v>
      </c>
      <c r="AP99" s="213">
        <v>1</v>
      </c>
      <c r="AQ99" s="213" t="s">
        <v>9663</v>
      </c>
      <c r="AR99" s="213" t="s">
        <v>9662</v>
      </c>
      <c r="AS99" s="214">
        <v>45654</v>
      </c>
      <c r="AT99" s="222" t="s">
        <v>451</v>
      </c>
      <c r="AU99" s="218" t="s">
        <v>17</v>
      </c>
      <c r="AV99" s="218" t="s">
        <v>17</v>
      </c>
      <c r="AW99" s="218" t="s">
        <v>17</v>
      </c>
      <c r="AX99" s="218" t="s">
        <v>17</v>
      </c>
      <c r="AY99" s="218" t="s">
        <v>18</v>
      </c>
      <c r="AZ99" s="218" t="s">
        <v>17</v>
      </c>
      <c r="BA99" s="219">
        <v>43815</v>
      </c>
      <c r="BB99" s="221" t="s">
        <v>450</v>
      </c>
      <c r="BC99" s="213" t="s">
        <v>17</v>
      </c>
      <c r="BD99" s="213" t="s">
        <v>17</v>
      </c>
      <c r="BE99" s="213" t="s">
        <v>17</v>
      </c>
      <c r="BF99" s="213" t="s">
        <v>17</v>
      </c>
      <c r="BG99" s="213" t="s">
        <v>18</v>
      </c>
      <c r="BH99" s="213" t="s">
        <v>17</v>
      </c>
      <c r="BI99" s="214">
        <v>43815</v>
      </c>
      <c r="BJ99" s="222" t="s">
        <v>9666</v>
      </c>
      <c r="BK99" s="222">
        <v>21</v>
      </c>
      <c r="BL99" s="222" t="s">
        <v>8124</v>
      </c>
      <c r="BM99" s="222" t="s">
        <v>404</v>
      </c>
      <c r="BN99" s="222">
        <v>1</v>
      </c>
      <c r="BO99" s="222" t="s">
        <v>9665</v>
      </c>
      <c r="BP99" s="218" t="s">
        <v>579</v>
      </c>
      <c r="BQ99" s="223">
        <v>45654</v>
      </c>
      <c r="BR99" s="221" t="s">
        <v>447</v>
      </c>
      <c r="BS99" s="224">
        <v>0</v>
      </c>
      <c r="BT99" s="224" t="s">
        <v>17</v>
      </c>
      <c r="BU99" s="224" t="s">
        <v>404</v>
      </c>
      <c r="BV99" s="224">
        <v>1</v>
      </c>
      <c r="BW99" s="224" t="s">
        <v>446</v>
      </c>
      <c r="BX99" s="224" t="s">
        <v>17</v>
      </c>
      <c r="BY99" s="214">
        <v>43815</v>
      </c>
      <c r="BZ99" s="222" t="s">
        <v>448</v>
      </c>
      <c r="CA99" s="222">
        <v>0</v>
      </c>
      <c r="CB99" s="222" t="s">
        <v>17</v>
      </c>
      <c r="CC99" s="222" t="s">
        <v>404</v>
      </c>
      <c r="CD99" s="222">
        <v>1</v>
      </c>
      <c r="CE99" s="222" t="s">
        <v>446</v>
      </c>
      <c r="CF99" s="222" t="s">
        <v>17</v>
      </c>
      <c r="CG99" s="223">
        <v>43815</v>
      </c>
      <c r="CH99" s="221" t="s">
        <v>11508</v>
      </c>
      <c r="CI99" s="222" t="e">
        <v>#N/A</v>
      </c>
      <c r="CJ99" s="222" t="e">
        <v>#N/A</v>
      </c>
      <c r="CK99" s="222" t="e">
        <v>#N/A</v>
      </c>
      <c r="CL99" s="222" t="e">
        <v>#N/A</v>
      </c>
      <c r="CM99" s="222" t="e">
        <v>#N/A</v>
      </c>
      <c r="CN99" s="222" t="e">
        <v>#N/A</v>
      </c>
      <c r="CO99" s="225" t="e">
        <v>#N/A</v>
      </c>
      <c r="CP99" s="222" t="s">
        <v>449</v>
      </c>
      <c r="CQ99" s="224">
        <v>0</v>
      </c>
      <c r="CR99" s="224" t="s">
        <v>17</v>
      </c>
      <c r="CS99" s="224" t="s">
        <v>404</v>
      </c>
      <c r="CT99" s="224">
        <v>1</v>
      </c>
      <c r="CU99" s="224" t="s">
        <v>446</v>
      </c>
      <c r="CV99" s="224" t="s">
        <v>17</v>
      </c>
      <c r="CW99" s="214">
        <v>43815</v>
      </c>
      <c r="CX99" s="222" t="s">
        <v>1675</v>
      </c>
      <c r="CY99" s="218">
        <v>796000</v>
      </c>
      <c r="CZ99" s="218" t="s">
        <v>1630</v>
      </c>
      <c r="DA99" s="218" t="s">
        <v>723</v>
      </c>
      <c r="DB99" s="218">
        <v>2</v>
      </c>
      <c r="DC99" s="218" t="s">
        <v>1681</v>
      </c>
      <c r="DD99" s="218" t="s">
        <v>1671</v>
      </c>
      <c r="DE99" s="220">
        <v>45436</v>
      </c>
      <c r="DF99" s="221" t="s">
        <v>1679</v>
      </c>
      <c r="DG99" s="213">
        <v>4261000</v>
      </c>
      <c r="DH99" s="224" t="s">
        <v>1676</v>
      </c>
      <c r="DI99" s="224" t="s">
        <v>723</v>
      </c>
      <c r="DJ99" s="224">
        <v>2</v>
      </c>
      <c r="DK99" s="224" t="s">
        <v>1678</v>
      </c>
      <c r="DL99" s="224" t="s">
        <v>1677</v>
      </c>
      <c r="DM99" s="214">
        <v>45436</v>
      </c>
      <c r="DN99" s="222" t="s">
        <v>1680</v>
      </c>
      <c r="DO99" s="218">
        <v>0</v>
      </c>
      <c r="DP99" s="222" t="s">
        <v>1630</v>
      </c>
      <c r="DQ99" s="222" t="s">
        <v>723</v>
      </c>
      <c r="DR99" s="222">
        <v>2</v>
      </c>
      <c r="DS99" s="222" t="s">
        <v>1637</v>
      </c>
      <c r="DT99" s="222" t="s">
        <v>1671</v>
      </c>
      <c r="DU99" s="223">
        <v>45436</v>
      </c>
      <c r="DV99" s="221" t="s">
        <v>1682</v>
      </c>
      <c r="DW99" s="213">
        <v>532000</v>
      </c>
      <c r="DX99" s="224" t="s">
        <v>1630</v>
      </c>
      <c r="DY99" s="224" t="s">
        <v>723</v>
      </c>
      <c r="DZ99" s="224">
        <v>2</v>
      </c>
      <c r="EA99" s="224" t="s">
        <v>1681</v>
      </c>
      <c r="EB99" s="224" t="s">
        <v>1671</v>
      </c>
      <c r="EC99" s="214">
        <v>45436</v>
      </c>
      <c r="ED99" s="222" t="s">
        <v>1684</v>
      </c>
      <c r="EE99" s="218">
        <v>264000</v>
      </c>
      <c r="EF99" s="222" t="s">
        <v>1630</v>
      </c>
      <c r="EG99" s="222" t="s">
        <v>723</v>
      </c>
      <c r="EH99" s="222">
        <v>2</v>
      </c>
      <c r="EI99" s="222" t="s">
        <v>1683</v>
      </c>
      <c r="EJ99" s="222" t="s">
        <v>1671</v>
      </c>
      <c r="EK99" s="223">
        <v>45436</v>
      </c>
      <c r="EL99" s="221" t="s">
        <v>1685</v>
      </c>
      <c r="EM99" s="213">
        <v>0</v>
      </c>
      <c r="EN99" s="224" t="s">
        <v>1630</v>
      </c>
      <c r="EO99" s="224" t="s">
        <v>723</v>
      </c>
      <c r="EP99" s="224">
        <v>2</v>
      </c>
      <c r="EQ99" s="224" t="s">
        <v>1643</v>
      </c>
      <c r="ER99" s="224" t="s">
        <v>1671</v>
      </c>
      <c r="ES99" s="214">
        <v>45436</v>
      </c>
      <c r="ET99" s="222" t="s">
        <v>9667</v>
      </c>
      <c r="EU99" s="222">
        <v>778</v>
      </c>
      <c r="EV99" s="222" t="s">
        <v>8124</v>
      </c>
      <c r="EW99" s="222" t="s">
        <v>404</v>
      </c>
      <c r="EX99" s="222">
        <v>1</v>
      </c>
      <c r="EY99" s="222" t="s">
        <v>9650</v>
      </c>
      <c r="EZ99" s="222" t="s">
        <v>579</v>
      </c>
      <c r="FA99" s="223">
        <v>45654</v>
      </c>
      <c r="FB99" s="221" t="s">
        <v>9669</v>
      </c>
      <c r="FC99" s="224">
        <v>3</v>
      </c>
      <c r="FD99" s="224" t="s">
        <v>9644</v>
      </c>
      <c r="FE99" s="224" t="s">
        <v>404</v>
      </c>
      <c r="FF99" s="224">
        <v>1</v>
      </c>
      <c r="FG99" s="224" t="s">
        <v>9668</v>
      </c>
      <c r="FH99" s="224" t="s">
        <v>9662</v>
      </c>
      <c r="FI99" s="214">
        <v>45654</v>
      </c>
      <c r="FJ99" s="221" t="s">
        <v>452</v>
      </c>
      <c r="FK99" s="222" t="s">
        <v>17</v>
      </c>
      <c r="FL99" s="222" t="s">
        <v>17</v>
      </c>
      <c r="FM99" s="222" t="s">
        <v>17</v>
      </c>
      <c r="FN99" s="222" t="s">
        <v>17</v>
      </c>
      <c r="FO99" s="222" t="s">
        <v>18</v>
      </c>
      <c r="FP99" s="218" t="s">
        <v>17</v>
      </c>
      <c r="FQ99" s="219">
        <v>43815</v>
      </c>
      <c r="FR99" s="221" t="s">
        <v>453</v>
      </c>
      <c r="FS99" s="224" t="s">
        <v>17</v>
      </c>
      <c r="FT99" s="224" t="s">
        <v>17</v>
      </c>
      <c r="FU99" s="224" t="s">
        <v>17</v>
      </c>
      <c r="FV99" s="224" t="s">
        <v>17</v>
      </c>
      <c r="FW99" s="224" t="s">
        <v>18</v>
      </c>
      <c r="FX99" s="224" t="s">
        <v>17</v>
      </c>
      <c r="FY99" s="214">
        <v>43815</v>
      </c>
      <c r="FZ99" s="222" t="s">
        <v>5110</v>
      </c>
      <c r="GA99" s="222">
        <v>1</v>
      </c>
      <c r="GB99" s="222" t="s">
        <v>1799</v>
      </c>
      <c r="GC99" s="222" t="s">
        <v>33</v>
      </c>
      <c r="GD99" s="222">
        <v>2</v>
      </c>
      <c r="GE99" s="222" t="s">
        <v>17</v>
      </c>
      <c r="GF99" s="222" t="s">
        <v>17</v>
      </c>
      <c r="GG99" s="223">
        <v>45614</v>
      </c>
      <c r="GH99" s="221" t="s">
        <v>5116</v>
      </c>
      <c r="GI99" s="224">
        <v>1</v>
      </c>
      <c r="GJ99" s="224" t="s">
        <v>1799</v>
      </c>
      <c r="GK99" s="224" t="s">
        <v>33</v>
      </c>
      <c r="GL99" s="224">
        <v>2</v>
      </c>
      <c r="GM99" s="224" t="s">
        <v>17</v>
      </c>
      <c r="GN99" s="224" t="s">
        <v>17</v>
      </c>
      <c r="GO99" s="214">
        <v>45614</v>
      </c>
      <c r="GP99" s="222" t="s">
        <v>5111</v>
      </c>
      <c r="GQ99" s="222">
        <v>2</v>
      </c>
      <c r="GR99" s="222" t="s">
        <v>1799</v>
      </c>
      <c r="GS99" s="222" t="s">
        <v>33</v>
      </c>
      <c r="GT99" s="222">
        <v>2</v>
      </c>
      <c r="GU99" s="222" t="s">
        <v>17</v>
      </c>
      <c r="GV99" s="222" t="s">
        <v>17</v>
      </c>
      <c r="GW99" s="223">
        <v>45614</v>
      </c>
      <c r="GX99" s="221" t="s">
        <v>5117</v>
      </c>
      <c r="GY99" s="224">
        <v>1</v>
      </c>
      <c r="GZ99" s="224" t="s">
        <v>1799</v>
      </c>
      <c r="HA99" s="224" t="s">
        <v>33</v>
      </c>
      <c r="HB99" s="224">
        <v>2</v>
      </c>
      <c r="HC99" s="224" t="s">
        <v>17</v>
      </c>
      <c r="HD99" s="224" t="s">
        <v>17</v>
      </c>
      <c r="HE99" s="214">
        <v>45614</v>
      </c>
      <c r="HF99" s="222" t="s">
        <v>5109</v>
      </c>
      <c r="HG99" s="222">
        <v>0</v>
      </c>
      <c r="HH99" s="222" t="s">
        <v>1799</v>
      </c>
      <c r="HI99" s="222" t="s">
        <v>33</v>
      </c>
      <c r="HJ99" s="222">
        <v>2</v>
      </c>
      <c r="HK99" s="222" t="s">
        <v>17</v>
      </c>
      <c r="HL99" s="222" t="s">
        <v>17</v>
      </c>
      <c r="HM99" s="223">
        <v>45614</v>
      </c>
      <c r="HN99" s="221" t="s">
        <v>5115</v>
      </c>
      <c r="HO99" s="224">
        <v>3</v>
      </c>
      <c r="HP99" s="224" t="s">
        <v>1799</v>
      </c>
      <c r="HQ99" s="224" t="s">
        <v>33</v>
      </c>
      <c r="HR99" s="224">
        <v>2</v>
      </c>
      <c r="HS99" s="224" t="s">
        <v>17</v>
      </c>
      <c r="HT99" s="224" t="s">
        <v>17</v>
      </c>
      <c r="HU99" s="214">
        <v>45614</v>
      </c>
      <c r="HV99" s="222" t="s">
        <v>5112</v>
      </c>
      <c r="HW99" s="222">
        <v>1</v>
      </c>
      <c r="HX99" s="222" t="s">
        <v>1799</v>
      </c>
      <c r="HY99" s="222" t="s">
        <v>33</v>
      </c>
      <c r="HZ99" s="222">
        <v>2</v>
      </c>
      <c r="IA99" s="222" t="s">
        <v>17</v>
      </c>
      <c r="IB99" s="222" t="s">
        <v>17</v>
      </c>
      <c r="IC99" s="223">
        <v>45614</v>
      </c>
      <c r="ID99" s="221" t="s">
        <v>5114</v>
      </c>
      <c r="IE99" s="224">
        <v>1</v>
      </c>
      <c r="IF99" s="224" t="s">
        <v>1799</v>
      </c>
      <c r="IG99" s="224" t="s">
        <v>33</v>
      </c>
      <c r="IH99" s="224">
        <v>2</v>
      </c>
      <c r="II99" s="224" t="s">
        <v>17</v>
      </c>
      <c r="IJ99" s="224" t="s">
        <v>17</v>
      </c>
      <c r="IK99" s="214">
        <v>45614</v>
      </c>
      <c r="IL99" s="222" t="s">
        <v>5113</v>
      </c>
      <c r="IM99" s="222">
        <v>3</v>
      </c>
      <c r="IN99" s="222" t="s">
        <v>1799</v>
      </c>
      <c r="IO99" s="222" t="s">
        <v>33</v>
      </c>
      <c r="IP99" s="222">
        <v>2</v>
      </c>
      <c r="IQ99" s="222" t="s">
        <v>17</v>
      </c>
      <c r="IR99" s="222" t="s">
        <v>17</v>
      </c>
      <c r="IS99" s="223">
        <v>45614</v>
      </c>
    </row>
    <row r="100" spans="1:253" s="11" customFormat="1" ht="13.25" customHeight="1" x14ac:dyDescent="0.25">
      <c r="A100" s="11" t="s">
        <v>2041</v>
      </c>
      <c r="B100" s="11" t="s">
        <v>11069</v>
      </c>
      <c r="C100" s="11" t="s">
        <v>2042</v>
      </c>
      <c r="D100" s="11" t="s">
        <v>107</v>
      </c>
      <c r="E100" s="11" t="s">
        <v>10306</v>
      </c>
      <c r="F100" s="11" t="s">
        <v>2045</v>
      </c>
      <c r="G100" s="212">
        <v>27139000</v>
      </c>
      <c r="H100" s="213" t="s">
        <v>2043</v>
      </c>
      <c r="I100" s="213" t="s">
        <v>723</v>
      </c>
      <c r="J100" s="213">
        <v>2</v>
      </c>
      <c r="K100" s="213" t="s">
        <v>2044</v>
      </c>
      <c r="L100" s="213" t="s">
        <v>1621</v>
      </c>
      <c r="M100" s="214">
        <v>45504</v>
      </c>
      <c r="N100" s="221" t="s">
        <v>2049</v>
      </c>
      <c r="O100" s="216">
        <v>1186408</v>
      </c>
      <c r="P100" s="216" t="s">
        <v>2046</v>
      </c>
      <c r="Q100" s="216" t="s">
        <v>404</v>
      </c>
      <c r="R100" s="216">
        <v>1</v>
      </c>
      <c r="S100" s="216" t="s">
        <v>2048</v>
      </c>
      <c r="T100" s="216" t="s">
        <v>2047</v>
      </c>
      <c r="U100" s="217">
        <v>45504</v>
      </c>
      <c r="V100" s="221" t="s">
        <v>2051</v>
      </c>
      <c r="W100" s="213">
        <v>27139000</v>
      </c>
      <c r="X100" s="213" t="s">
        <v>2043</v>
      </c>
      <c r="Y100" s="213" t="s">
        <v>723</v>
      </c>
      <c r="Z100" s="213">
        <v>2</v>
      </c>
      <c r="AA100" s="213" t="s">
        <v>2050</v>
      </c>
      <c r="AB100" s="213" t="s">
        <v>1621</v>
      </c>
      <c r="AC100" s="214">
        <v>45504</v>
      </c>
      <c r="AD100" s="221" t="s">
        <v>2055</v>
      </c>
      <c r="AE100" s="218">
        <v>9900000</v>
      </c>
      <c r="AF100" s="218" t="s">
        <v>2052</v>
      </c>
      <c r="AG100" s="218" t="s">
        <v>723</v>
      </c>
      <c r="AH100" s="218">
        <v>2</v>
      </c>
      <c r="AI100" s="218" t="s">
        <v>2054</v>
      </c>
      <c r="AJ100" s="218" t="s">
        <v>2053</v>
      </c>
      <c r="AK100" s="219">
        <v>45504</v>
      </c>
      <c r="AL100" s="221" t="s">
        <v>2395</v>
      </c>
      <c r="AM100" s="213">
        <v>944000</v>
      </c>
      <c r="AN100" s="213" t="s">
        <v>2392</v>
      </c>
      <c r="AO100" s="213" t="s">
        <v>404</v>
      </c>
      <c r="AP100" s="213">
        <v>1</v>
      </c>
      <c r="AQ100" s="213" t="s">
        <v>2394</v>
      </c>
      <c r="AR100" s="213" t="s">
        <v>2393</v>
      </c>
      <c r="AS100" s="214">
        <v>45531</v>
      </c>
      <c r="AT100" s="222" t="s">
        <v>2057</v>
      </c>
      <c r="AU100" s="218" t="s">
        <v>17</v>
      </c>
      <c r="AV100" s="218" t="s">
        <v>17</v>
      </c>
      <c r="AW100" s="218" t="s">
        <v>17</v>
      </c>
      <c r="AX100" s="218" t="s">
        <v>17</v>
      </c>
      <c r="AY100" s="218" t="s">
        <v>17</v>
      </c>
      <c r="AZ100" s="218" t="s">
        <v>17</v>
      </c>
      <c r="BA100" s="219">
        <v>45504</v>
      </c>
      <c r="BB100" s="221" t="s">
        <v>2056</v>
      </c>
      <c r="BC100" s="213" t="s">
        <v>17</v>
      </c>
      <c r="BD100" s="213" t="s">
        <v>17</v>
      </c>
      <c r="BE100" s="213" t="s">
        <v>17</v>
      </c>
      <c r="BF100" s="213" t="s">
        <v>17</v>
      </c>
      <c r="BG100" s="213" t="s">
        <v>17</v>
      </c>
      <c r="BH100" s="213" t="s">
        <v>17</v>
      </c>
      <c r="BI100" s="214">
        <v>45504</v>
      </c>
      <c r="BJ100" s="222" t="s">
        <v>2398</v>
      </c>
      <c r="BK100" s="222">
        <v>792</v>
      </c>
      <c r="BL100" s="222" t="s">
        <v>2396</v>
      </c>
      <c r="BM100" s="222" t="s">
        <v>404</v>
      </c>
      <c r="BN100" s="222">
        <v>1</v>
      </c>
      <c r="BO100" s="222" t="s">
        <v>2397</v>
      </c>
      <c r="BP100" s="218" t="s">
        <v>579</v>
      </c>
      <c r="BQ100" s="223">
        <v>45531</v>
      </c>
      <c r="BR100" s="221" t="s">
        <v>2058</v>
      </c>
      <c r="BS100" s="224" t="s">
        <v>17</v>
      </c>
      <c r="BT100" s="224" t="s">
        <v>17</v>
      </c>
      <c r="BU100" s="224" t="s">
        <v>17</v>
      </c>
      <c r="BV100" s="224" t="s">
        <v>17</v>
      </c>
      <c r="BW100" s="224" t="s">
        <v>17</v>
      </c>
      <c r="BX100" s="224" t="s">
        <v>17</v>
      </c>
      <c r="BY100" s="214">
        <v>45504</v>
      </c>
      <c r="BZ100" s="222" t="s">
        <v>2059</v>
      </c>
      <c r="CA100" s="222" t="s">
        <v>17</v>
      </c>
      <c r="CB100" s="222" t="s">
        <v>17</v>
      </c>
      <c r="CC100" s="222" t="s">
        <v>17</v>
      </c>
      <c r="CD100" s="222" t="s">
        <v>17</v>
      </c>
      <c r="CE100" s="222" t="s">
        <v>17</v>
      </c>
      <c r="CF100" s="222" t="s">
        <v>17</v>
      </c>
      <c r="CG100" s="223">
        <v>45504</v>
      </c>
      <c r="CH100" s="221" t="s">
        <v>11509</v>
      </c>
      <c r="CI100" s="222" t="e">
        <v>#N/A</v>
      </c>
      <c r="CJ100" s="222" t="e">
        <v>#N/A</v>
      </c>
      <c r="CK100" s="222" t="e">
        <v>#N/A</v>
      </c>
      <c r="CL100" s="222" t="e">
        <v>#N/A</v>
      </c>
      <c r="CM100" s="222" t="e">
        <v>#N/A</v>
      </c>
      <c r="CN100" s="222" t="e">
        <v>#N/A</v>
      </c>
      <c r="CO100" s="225" t="e">
        <v>#N/A</v>
      </c>
      <c r="CP100" s="222" t="s">
        <v>2061</v>
      </c>
      <c r="CQ100" s="224" t="s">
        <v>17</v>
      </c>
      <c r="CR100" s="224" t="s">
        <v>17</v>
      </c>
      <c r="CS100" s="224" t="s">
        <v>17</v>
      </c>
      <c r="CT100" s="224" t="s">
        <v>17</v>
      </c>
      <c r="CU100" s="224" t="s">
        <v>17</v>
      </c>
      <c r="CV100" s="224" t="s">
        <v>17</v>
      </c>
      <c r="CW100" s="214">
        <v>45504</v>
      </c>
      <c r="CX100" s="222" t="s">
        <v>2065</v>
      </c>
      <c r="CY100" s="218">
        <v>4300000</v>
      </c>
      <c r="CZ100" s="218" t="s">
        <v>2062</v>
      </c>
      <c r="DA100" s="218" t="s">
        <v>723</v>
      </c>
      <c r="DB100" s="218">
        <v>2</v>
      </c>
      <c r="DC100" s="218" t="s">
        <v>2074</v>
      </c>
      <c r="DD100" s="218" t="s">
        <v>2063</v>
      </c>
      <c r="DE100" s="220">
        <v>45504</v>
      </c>
      <c r="DF100" s="221" t="s">
        <v>2069</v>
      </c>
      <c r="DG100" s="213">
        <v>17239000</v>
      </c>
      <c r="DH100" s="224" t="s">
        <v>2066</v>
      </c>
      <c r="DI100" s="224" t="s">
        <v>723</v>
      </c>
      <c r="DJ100" s="224">
        <v>2</v>
      </c>
      <c r="DK100" s="224" t="s">
        <v>2068</v>
      </c>
      <c r="DL100" s="224" t="s">
        <v>2067</v>
      </c>
      <c r="DM100" s="214">
        <v>45504</v>
      </c>
      <c r="DN100" s="222" t="s">
        <v>2073</v>
      </c>
      <c r="DO100" s="218">
        <v>5600000</v>
      </c>
      <c r="DP100" s="222" t="s">
        <v>2070</v>
      </c>
      <c r="DQ100" s="222" t="s">
        <v>723</v>
      </c>
      <c r="DR100" s="222">
        <v>2</v>
      </c>
      <c r="DS100" s="222" t="s">
        <v>2072</v>
      </c>
      <c r="DT100" s="222" t="s">
        <v>2071</v>
      </c>
      <c r="DU100" s="223">
        <v>45504</v>
      </c>
      <c r="DV100" s="221" t="s">
        <v>2075</v>
      </c>
      <c r="DW100" s="213">
        <v>3023000</v>
      </c>
      <c r="DX100" s="224" t="s">
        <v>2062</v>
      </c>
      <c r="DY100" s="224" t="s">
        <v>723</v>
      </c>
      <c r="DZ100" s="224">
        <v>2</v>
      </c>
      <c r="EA100" s="224" t="s">
        <v>2074</v>
      </c>
      <c r="EB100" s="224" t="s">
        <v>2063</v>
      </c>
      <c r="EC100" s="214">
        <v>45504</v>
      </c>
      <c r="ED100" s="222" t="s">
        <v>2077</v>
      </c>
      <c r="EE100" s="218">
        <v>1277000</v>
      </c>
      <c r="EF100" s="222" t="s">
        <v>2062</v>
      </c>
      <c r="EG100" s="222" t="s">
        <v>22</v>
      </c>
      <c r="EH100" s="222">
        <v>3</v>
      </c>
      <c r="EI100" s="222" t="s">
        <v>2076</v>
      </c>
      <c r="EJ100" s="222" t="s">
        <v>2063</v>
      </c>
      <c r="EK100" s="223">
        <v>45504</v>
      </c>
      <c r="EL100" s="221" t="s">
        <v>2079</v>
      </c>
      <c r="EM100" s="213" t="s">
        <v>17</v>
      </c>
      <c r="EN100" s="224" t="s">
        <v>2062</v>
      </c>
      <c r="EO100" s="224" t="s">
        <v>22</v>
      </c>
      <c r="EP100" s="224">
        <v>3</v>
      </c>
      <c r="EQ100" s="224" t="s">
        <v>2078</v>
      </c>
      <c r="ER100" s="224" t="s">
        <v>2063</v>
      </c>
      <c r="ES100" s="214">
        <v>45504</v>
      </c>
      <c r="ET100" s="222" t="s">
        <v>2400</v>
      </c>
      <c r="EU100" s="222">
        <v>792</v>
      </c>
      <c r="EV100" s="222" t="s">
        <v>2396</v>
      </c>
      <c r="EW100" s="222" t="s">
        <v>404</v>
      </c>
      <c r="EX100" s="222">
        <v>1</v>
      </c>
      <c r="EY100" s="222" t="s">
        <v>2399</v>
      </c>
      <c r="EZ100" s="222" t="s">
        <v>579</v>
      </c>
      <c r="FA100" s="223">
        <v>45531</v>
      </c>
      <c r="FB100" s="221" t="s">
        <v>2402</v>
      </c>
      <c r="FC100" s="224">
        <v>4</v>
      </c>
      <c r="FD100" s="224" t="s">
        <v>2392</v>
      </c>
      <c r="FE100" s="224" t="s">
        <v>404</v>
      </c>
      <c r="FF100" s="224">
        <v>1</v>
      </c>
      <c r="FG100" s="224" t="s">
        <v>2401</v>
      </c>
      <c r="FH100" s="224" t="s">
        <v>2393</v>
      </c>
      <c r="FI100" s="214">
        <v>45531</v>
      </c>
      <c r="FJ100" s="221" t="s">
        <v>2080</v>
      </c>
      <c r="FK100" s="222" t="s">
        <v>17</v>
      </c>
      <c r="FL100" s="222" t="s">
        <v>17</v>
      </c>
      <c r="FM100" s="222" t="s">
        <v>17</v>
      </c>
      <c r="FN100" s="222" t="s">
        <v>17</v>
      </c>
      <c r="FO100" s="222" t="s">
        <v>17</v>
      </c>
      <c r="FP100" s="218" t="s">
        <v>17</v>
      </c>
      <c r="FQ100" s="219">
        <v>45504</v>
      </c>
      <c r="FR100" s="221" t="s">
        <v>2081</v>
      </c>
      <c r="FS100" s="224" t="s">
        <v>17</v>
      </c>
      <c r="FT100" s="224" t="s">
        <v>17</v>
      </c>
      <c r="FU100" s="224" t="s">
        <v>17</v>
      </c>
      <c r="FV100" s="224" t="s">
        <v>17</v>
      </c>
      <c r="FW100" s="224" t="s">
        <v>17</v>
      </c>
      <c r="FX100" s="224" t="s">
        <v>17</v>
      </c>
      <c r="FY100" s="214">
        <v>45504</v>
      </c>
      <c r="FZ100" s="222" t="s">
        <v>5119</v>
      </c>
      <c r="GA100" s="222">
        <v>1</v>
      </c>
      <c r="GB100" s="222" t="s">
        <v>1799</v>
      </c>
      <c r="GC100" s="222" t="s">
        <v>33</v>
      </c>
      <c r="GD100" s="222">
        <v>2</v>
      </c>
      <c r="GE100" s="222" t="s">
        <v>17</v>
      </c>
      <c r="GF100" s="222" t="s">
        <v>17</v>
      </c>
      <c r="GG100" s="223">
        <v>45614</v>
      </c>
      <c r="GH100" s="221" t="s">
        <v>5125</v>
      </c>
      <c r="GI100" s="224">
        <v>1</v>
      </c>
      <c r="GJ100" s="224" t="s">
        <v>1799</v>
      </c>
      <c r="GK100" s="224" t="s">
        <v>33</v>
      </c>
      <c r="GL100" s="224">
        <v>2</v>
      </c>
      <c r="GM100" s="224" t="s">
        <v>17</v>
      </c>
      <c r="GN100" s="224" t="s">
        <v>17</v>
      </c>
      <c r="GO100" s="214">
        <v>45614</v>
      </c>
      <c r="GP100" s="222" t="s">
        <v>5120</v>
      </c>
      <c r="GQ100" s="222">
        <v>2</v>
      </c>
      <c r="GR100" s="222" t="s">
        <v>1799</v>
      </c>
      <c r="GS100" s="222" t="s">
        <v>33</v>
      </c>
      <c r="GT100" s="222">
        <v>2</v>
      </c>
      <c r="GU100" s="222" t="s">
        <v>17</v>
      </c>
      <c r="GV100" s="222" t="s">
        <v>17</v>
      </c>
      <c r="GW100" s="223">
        <v>45614</v>
      </c>
      <c r="GX100" s="221" t="s">
        <v>5126</v>
      </c>
      <c r="GY100" s="224">
        <v>1</v>
      </c>
      <c r="GZ100" s="224" t="s">
        <v>1799</v>
      </c>
      <c r="HA100" s="224" t="s">
        <v>33</v>
      </c>
      <c r="HB100" s="224">
        <v>2</v>
      </c>
      <c r="HC100" s="224" t="s">
        <v>17</v>
      </c>
      <c r="HD100" s="224" t="s">
        <v>17</v>
      </c>
      <c r="HE100" s="214">
        <v>45614</v>
      </c>
      <c r="HF100" s="222" t="s">
        <v>5118</v>
      </c>
      <c r="HG100" s="222">
        <v>0</v>
      </c>
      <c r="HH100" s="222" t="s">
        <v>1799</v>
      </c>
      <c r="HI100" s="222" t="s">
        <v>33</v>
      </c>
      <c r="HJ100" s="222">
        <v>2</v>
      </c>
      <c r="HK100" s="222" t="s">
        <v>17</v>
      </c>
      <c r="HL100" s="222" t="s">
        <v>17</v>
      </c>
      <c r="HM100" s="223">
        <v>45614</v>
      </c>
      <c r="HN100" s="221" t="s">
        <v>5124</v>
      </c>
      <c r="HO100" s="224">
        <v>3</v>
      </c>
      <c r="HP100" s="224" t="s">
        <v>1799</v>
      </c>
      <c r="HQ100" s="224" t="s">
        <v>33</v>
      </c>
      <c r="HR100" s="224">
        <v>2</v>
      </c>
      <c r="HS100" s="224" t="s">
        <v>17</v>
      </c>
      <c r="HT100" s="224" t="s">
        <v>17</v>
      </c>
      <c r="HU100" s="214">
        <v>45614</v>
      </c>
      <c r="HV100" s="222" t="s">
        <v>5121</v>
      </c>
      <c r="HW100" s="222">
        <v>2</v>
      </c>
      <c r="HX100" s="222" t="s">
        <v>1799</v>
      </c>
      <c r="HY100" s="222" t="s">
        <v>33</v>
      </c>
      <c r="HZ100" s="222">
        <v>2</v>
      </c>
      <c r="IA100" s="222" t="s">
        <v>17</v>
      </c>
      <c r="IB100" s="222" t="s">
        <v>17</v>
      </c>
      <c r="IC100" s="223">
        <v>45614</v>
      </c>
      <c r="ID100" s="221" t="s">
        <v>5123</v>
      </c>
      <c r="IE100" s="224">
        <v>1</v>
      </c>
      <c r="IF100" s="224" t="s">
        <v>1799</v>
      </c>
      <c r="IG100" s="224" t="s">
        <v>33</v>
      </c>
      <c r="IH100" s="224">
        <v>2</v>
      </c>
      <c r="II100" s="224" t="s">
        <v>17</v>
      </c>
      <c r="IJ100" s="224" t="s">
        <v>17</v>
      </c>
      <c r="IK100" s="214">
        <v>45614</v>
      </c>
      <c r="IL100" s="222" t="s">
        <v>5122</v>
      </c>
      <c r="IM100" s="222">
        <v>3</v>
      </c>
      <c r="IN100" s="222" t="s">
        <v>1799</v>
      </c>
      <c r="IO100" s="222" t="s">
        <v>33</v>
      </c>
      <c r="IP100" s="222">
        <v>2</v>
      </c>
      <c r="IQ100" s="222" t="s">
        <v>17</v>
      </c>
      <c r="IR100" s="222" t="s">
        <v>17</v>
      </c>
      <c r="IS100" s="223">
        <v>45614</v>
      </c>
    </row>
    <row r="101" spans="1:253" s="11" customFormat="1" ht="13.25" customHeight="1" x14ac:dyDescent="0.25">
      <c r="A101" s="11" t="s">
        <v>1449</v>
      </c>
      <c r="B101" s="11" t="s">
        <v>11073</v>
      </c>
      <c r="C101" s="11" t="s">
        <v>1450</v>
      </c>
      <c r="D101" s="11" t="s">
        <v>1451</v>
      </c>
      <c r="E101" s="11" t="s">
        <v>10307</v>
      </c>
      <c r="F101" s="11" t="s">
        <v>7760</v>
      </c>
      <c r="G101" s="212">
        <v>234552000</v>
      </c>
      <c r="H101" s="213" t="s">
        <v>7583</v>
      </c>
      <c r="I101" s="213" t="s">
        <v>723</v>
      </c>
      <c r="J101" s="213">
        <v>2</v>
      </c>
      <c r="K101" s="213" t="s">
        <v>7585</v>
      </c>
      <c r="L101" s="213" t="s">
        <v>7584</v>
      </c>
      <c r="M101" s="214">
        <v>45645</v>
      </c>
      <c r="N101" s="221" t="s">
        <v>7764</v>
      </c>
      <c r="O101" s="216">
        <v>910770</v>
      </c>
      <c r="P101" s="216" t="s">
        <v>7761</v>
      </c>
      <c r="Q101" s="216" t="s">
        <v>723</v>
      </c>
      <c r="R101" s="216">
        <v>2</v>
      </c>
      <c r="S101" s="216" t="s">
        <v>7763</v>
      </c>
      <c r="T101" s="216" t="s">
        <v>7762</v>
      </c>
      <c r="U101" s="217">
        <v>45645</v>
      </c>
      <c r="V101" s="221" t="s">
        <v>7766</v>
      </c>
      <c r="W101" s="213">
        <v>206655000</v>
      </c>
      <c r="X101" s="213" t="s">
        <v>7591</v>
      </c>
      <c r="Y101" s="213" t="s">
        <v>723</v>
      </c>
      <c r="Z101" s="213">
        <v>2</v>
      </c>
      <c r="AA101" s="213" t="s">
        <v>7765</v>
      </c>
      <c r="AB101" s="213" t="s">
        <v>7592</v>
      </c>
      <c r="AC101" s="214">
        <v>45645</v>
      </c>
      <c r="AD101" s="221" t="s">
        <v>7768</v>
      </c>
      <c r="AE101" s="218">
        <v>107372000</v>
      </c>
      <c r="AF101" s="218" t="s">
        <v>7591</v>
      </c>
      <c r="AG101" s="218" t="s">
        <v>723</v>
      </c>
      <c r="AH101" s="218">
        <v>2</v>
      </c>
      <c r="AI101" s="218" t="s">
        <v>7767</v>
      </c>
      <c r="AJ101" s="218" t="s">
        <v>7592</v>
      </c>
      <c r="AK101" s="219">
        <v>45645</v>
      </c>
      <c r="AL101" s="221" t="s">
        <v>7772</v>
      </c>
      <c r="AM101" s="213">
        <v>6879000</v>
      </c>
      <c r="AN101" s="213" t="s">
        <v>7769</v>
      </c>
      <c r="AO101" s="213" t="s">
        <v>22</v>
      </c>
      <c r="AP101" s="213">
        <v>3</v>
      </c>
      <c r="AQ101" s="213" t="s">
        <v>7771</v>
      </c>
      <c r="AR101" s="213" t="s">
        <v>7770</v>
      </c>
      <c r="AS101" s="214">
        <v>45645</v>
      </c>
      <c r="AT101" s="222" t="s">
        <v>7774</v>
      </c>
      <c r="AU101" s="218" t="s">
        <v>17</v>
      </c>
      <c r="AV101" s="218" t="s">
        <v>17</v>
      </c>
      <c r="AW101" s="218" t="s">
        <v>17</v>
      </c>
      <c r="AX101" s="218" t="s">
        <v>17</v>
      </c>
      <c r="AY101" s="218" t="s">
        <v>7773</v>
      </c>
      <c r="AZ101" s="218" t="s">
        <v>17</v>
      </c>
      <c r="BA101" s="219">
        <v>45645</v>
      </c>
      <c r="BB101" s="221" t="s">
        <v>7798</v>
      </c>
      <c r="BC101" s="213">
        <v>6230537</v>
      </c>
      <c r="BD101" s="213" t="s">
        <v>7795</v>
      </c>
      <c r="BE101" s="213" t="s">
        <v>723</v>
      </c>
      <c r="BF101" s="213">
        <v>2</v>
      </c>
      <c r="BG101" s="213" t="s">
        <v>7797</v>
      </c>
      <c r="BH101" s="213" t="s">
        <v>7796</v>
      </c>
      <c r="BI101" s="214">
        <v>45645</v>
      </c>
      <c r="BJ101" s="222" t="s">
        <v>1454</v>
      </c>
      <c r="BK101" s="222">
        <v>4693</v>
      </c>
      <c r="BL101" s="222" t="s">
        <v>1452</v>
      </c>
      <c r="BM101" s="222" t="s">
        <v>723</v>
      </c>
      <c r="BN101" s="222">
        <v>2</v>
      </c>
      <c r="BO101" s="222" t="s">
        <v>1453</v>
      </c>
      <c r="BP101" s="218" t="s">
        <v>646</v>
      </c>
      <c r="BQ101" s="223">
        <v>45401</v>
      </c>
      <c r="BR101" s="221" t="s">
        <v>7799</v>
      </c>
      <c r="BS101" s="224" t="s">
        <v>17</v>
      </c>
      <c r="BT101" s="224" t="s">
        <v>17</v>
      </c>
      <c r="BU101" s="224" t="s">
        <v>17</v>
      </c>
      <c r="BV101" s="224" t="s">
        <v>17</v>
      </c>
      <c r="BW101" s="224" t="s">
        <v>7625</v>
      </c>
      <c r="BX101" s="224" t="s">
        <v>17</v>
      </c>
      <c r="BY101" s="214">
        <v>45645</v>
      </c>
      <c r="BZ101" s="222" t="s">
        <v>7800</v>
      </c>
      <c r="CA101" s="222" t="s">
        <v>17</v>
      </c>
      <c r="CB101" s="222" t="s">
        <v>17</v>
      </c>
      <c r="CC101" s="222" t="s">
        <v>17</v>
      </c>
      <c r="CD101" s="222" t="s">
        <v>17</v>
      </c>
      <c r="CE101" s="222" t="s">
        <v>7625</v>
      </c>
      <c r="CF101" s="222" t="s">
        <v>17</v>
      </c>
      <c r="CG101" s="223">
        <v>45645</v>
      </c>
      <c r="CH101" s="221" t="s">
        <v>11510</v>
      </c>
      <c r="CI101" s="222" t="e">
        <v>#N/A</v>
      </c>
      <c r="CJ101" s="222" t="e">
        <v>#N/A</v>
      </c>
      <c r="CK101" s="222" t="e">
        <v>#N/A</v>
      </c>
      <c r="CL101" s="222" t="e">
        <v>#N/A</v>
      </c>
      <c r="CM101" s="222" t="e">
        <v>#N/A</v>
      </c>
      <c r="CN101" s="222" t="e">
        <v>#N/A</v>
      </c>
      <c r="CO101" s="225" t="e">
        <v>#N/A</v>
      </c>
      <c r="CP101" s="222" t="s">
        <v>7802</v>
      </c>
      <c r="CQ101" s="224" t="s">
        <v>17</v>
      </c>
      <c r="CR101" s="224" t="s">
        <v>17</v>
      </c>
      <c r="CS101" s="224" t="s">
        <v>17</v>
      </c>
      <c r="CT101" s="224" t="s">
        <v>17</v>
      </c>
      <c r="CU101" s="224" t="s">
        <v>7625</v>
      </c>
      <c r="CV101" s="224" t="s">
        <v>17</v>
      </c>
      <c r="CW101" s="214">
        <v>45645</v>
      </c>
      <c r="CX101" s="222" t="s">
        <v>7778</v>
      </c>
      <c r="CY101" s="218">
        <v>25090000</v>
      </c>
      <c r="CZ101" s="218" t="s">
        <v>7591</v>
      </c>
      <c r="DA101" s="218" t="s">
        <v>723</v>
      </c>
      <c r="DB101" s="218">
        <v>2</v>
      </c>
      <c r="DC101" s="218" t="s">
        <v>7783</v>
      </c>
      <c r="DD101" s="218" t="s">
        <v>7592</v>
      </c>
      <c r="DE101" s="220">
        <v>45645</v>
      </c>
      <c r="DF101" s="221" t="s">
        <v>7780</v>
      </c>
      <c r="DG101" s="213">
        <v>99282000</v>
      </c>
      <c r="DH101" s="224" t="s">
        <v>7591</v>
      </c>
      <c r="DI101" s="224" t="s">
        <v>723</v>
      </c>
      <c r="DJ101" s="224">
        <v>2</v>
      </c>
      <c r="DK101" s="224" t="s">
        <v>7779</v>
      </c>
      <c r="DL101" s="224" t="s">
        <v>7592</v>
      </c>
      <c r="DM101" s="214">
        <v>45645</v>
      </c>
      <c r="DN101" s="222" t="s">
        <v>7782</v>
      </c>
      <c r="DO101" s="218">
        <v>82282000</v>
      </c>
      <c r="DP101" s="222" t="s">
        <v>7591</v>
      </c>
      <c r="DQ101" s="222" t="s">
        <v>723</v>
      </c>
      <c r="DR101" s="222">
        <v>2</v>
      </c>
      <c r="DS101" s="222" t="s">
        <v>7781</v>
      </c>
      <c r="DT101" s="222" t="s">
        <v>7592</v>
      </c>
      <c r="DU101" s="223">
        <v>45645</v>
      </c>
      <c r="DV101" s="221" t="s">
        <v>7784</v>
      </c>
      <c r="DW101" s="213">
        <v>24103000</v>
      </c>
      <c r="DX101" s="224" t="s">
        <v>7591</v>
      </c>
      <c r="DY101" s="224" t="s">
        <v>723</v>
      </c>
      <c r="DZ101" s="224">
        <v>2</v>
      </c>
      <c r="EA101" s="224" t="s">
        <v>7783</v>
      </c>
      <c r="EB101" s="224" t="s">
        <v>7592</v>
      </c>
      <c r="EC101" s="214">
        <v>45645</v>
      </c>
      <c r="ED101" s="222" t="s">
        <v>7786</v>
      </c>
      <c r="EE101" s="218">
        <v>987000</v>
      </c>
      <c r="EF101" s="222" t="s">
        <v>7591</v>
      </c>
      <c r="EG101" s="222" t="s">
        <v>723</v>
      </c>
      <c r="EH101" s="222">
        <v>2</v>
      </c>
      <c r="EI101" s="222" t="s">
        <v>7785</v>
      </c>
      <c r="EJ101" s="222" t="s">
        <v>7592</v>
      </c>
      <c r="EK101" s="223">
        <v>45645</v>
      </c>
      <c r="EL101" s="221" t="s">
        <v>7788</v>
      </c>
      <c r="EM101" s="213">
        <v>0</v>
      </c>
      <c r="EN101" s="224" t="s">
        <v>7591</v>
      </c>
      <c r="EO101" s="224" t="s">
        <v>723</v>
      </c>
      <c r="EP101" s="224">
        <v>2</v>
      </c>
      <c r="EQ101" s="224" t="s">
        <v>7787</v>
      </c>
      <c r="ER101" s="224" t="s">
        <v>7592</v>
      </c>
      <c r="ES101" s="214">
        <v>45645</v>
      </c>
      <c r="ET101" s="222" t="s">
        <v>7776</v>
      </c>
      <c r="EU101" s="222">
        <v>4516</v>
      </c>
      <c r="EV101" s="222" t="s">
        <v>7734</v>
      </c>
      <c r="EW101" s="222" t="s">
        <v>723</v>
      </c>
      <c r="EX101" s="222">
        <v>2</v>
      </c>
      <c r="EY101" s="222" t="s">
        <v>7775</v>
      </c>
      <c r="EZ101" s="222" t="s">
        <v>7694</v>
      </c>
      <c r="FA101" s="223">
        <v>45645</v>
      </c>
      <c r="FB101" s="221" t="s">
        <v>7792</v>
      </c>
      <c r="FC101" s="224">
        <v>4</v>
      </c>
      <c r="FD101" s="224" t="s">
        <v>7789</v>
      </c>
      <c r="FE101" s="224" t="s">
        <v>22</v>
      </c>
      <c r="FF101" s="224">
        <v>3</v>
      </c>
      <c r="FG101" s="224" t="s">
        <v>7791</v>
      </c>
      <c r="FH101" s="224" t="s">
        <v>7790</v>
      </c>
      <c r="FI101" s="214">
        <v>45645</v>
      </c>
      <c r="FJ101" s="221" t="s">
        <v>7793</v>
      </c>
      <c r="FK101" s="222" t="s">
        <v>17</v>
      </c>
      <c r="FL101" s="222" t="s">
        <v>17</v>
      </c>
      <c r="FM101" s="222" t="s">
        <v>17</v>
      </c>
      <c r="FN101" s="222" t="s">
        <v>17</v>
      </c>
      <c r="FO101" s="222" t="s">
        <v>7625</v>
      </c>
      <c r="FP101" s="218" t="s">
        <v>17</v>
      </c>
      <c r="FQ101" s="219">
        <v>45645</v>
      </c>
      <c r="FR101" s="221" t="s">
        <v>7794</v>
      </c>
      <c r="FS101" s="224" t="s">
        <v>17</v>
      </c>
      <c r="FT101" s="224" t="s">
        <v>17</v>
      </c>
      <c r="FU101" s="224" t="s">
        <v>17</v>
      </c>
      <c r="FV101" s="224" t="s">
        <v>17</v>
      </c>
      <c r="FW101" s="224" t="s">
        <v>7625</v>
      </c>
      <c r="FX101" s="224" t="s">
        <v>17</v>
      </c>
      <c r="FY101" s="214">
        <v>45645</v>
      </c>
      <c r="FZ101" s="222" t="s">
        <v>4111</v>
      </c>
      <c r="GA101" s="222">
        <v>1</v>
      </c>
      <c r="GB101" s="222" t="s">
        <v>1799</v>
      </c>
      <c r="GC101" s="222" t="s">
        <v>33</v>
      </c>
      <c r="GD101" s="222">
        <v>2</v>
      </c>
      <c r="GE101" s="222" t="s">
        <v>17</v>
      </c>
      <c r="GF101" s="222" t="s">
        <v>17</v>
      </c>
      <c r="GG101" s="223">
        <v>45604</v>
      </c>
      <c r="GH101" s="221" t="s">
        <v>4117</v>
      </c>
      <c r="GI101" s="224">
        <v>2</v>
      </c>
      <c r="GJ101" s="224" t="s">
        <v>1799</v>
      </c>
      <c r="GK101" s="224" t="s">
        <v>33</v>
      </c>
      <c r="GL101" s="224">
        <v>2</v>
      </c>
      <c r="GM101" s="224" t="s">
        <v>17</v>
      </c>
      <c r="GN101" s="224" t="s">
        <v>17</v>
      </c>
      <c r="GO101" s="214">
        <v>45604</v>
      </c>
      <c r="GP101" s="222" t="s">
        <v>4112</v>
      </c>
      <c r="GQ101" s="222">
        <v>2</v>
      </c>
      <c r="GR101" s="222" t="s">
        <v>1799</v>
      </c>
      <c r="GS101" s="222" t="s">
        <v>33</v>
      </c>
      <c r="GT101" s="222">
        <v>2</v>
      </c>
      <c r="GU101" s="222" t="s">
        <v>17</v>
      </c>
      <c r="GV101" s="222" t="s">
        <v>17</v>
      </c>
      <c r="GW101" s="223">
        <v>45604</v>
      </c>
      <c r="GX101" s="221" t="s">
        <v>4118</v>
      </c>
      <c r="GY101" s="224">
        <v>3</v>
      </c>
      <c r="GZ101" s="224" t="s">
        <v>1799</v>
      </c>
      <c r="HA101" s="224" t="s">
        <v>33</v>
      </c>
      <c r="HB101" s="224">
        <v>2</v>
      </c>
      <c r="HC101" s="224" t="s">
        <v>17</v>
      </c>
      <c r="HD101" s="224" t="s">
        <v>17</v>
      </c>
      <c r="HE101" s="214">
        <v>45604</v>
      </c>
      <c r="HF101" s="222" t="s">
        <v>4110</v>
      </c>
      <c r="HG101" s="222">
        <v>2</v>
      </c>
      <c r="HH101" s="222" t="s">
        <v>1799</v>
      </c>
      <c r="HI101" s="222" t="s">
        <v>33</v>
      </c>
      <c r="HJ101" s="222">
        <v>2</v>
      </c>
      <c r="HK101" s="222" t="s">
        <v>17</v>
      </c>
      <c r="HL101" s="222" t="s">
        <v>17</v>
      </c>
      <c r="HM101" s="223">
        <v>45604</v>
      </c>
      <c r="HN101" s="221" t="s">
        <v>4116</v>
      </c>
      <c r="HO101" s="224">
        <v>3</v>
      </c>
      <c r="HP101" s="224" t="s">
        <v>1799</v>
      </c>
      <c r="HQ101" s="224" t="s">
        <v>33</v>
      </c>
      <c r="HR101" s="224">
        <v>2</v>
      </c>
      <c r="HS101" s="224" t="s">
        <v>17</v>
      </c>
      <c r="HT101" s="224" t="s">
        <v>17</v>
      </c>
      <c r="HU101" s="214">
        <v>45604</v>
      </c>
      <c r="HV101" s="222" t="s">
        <v>4113</v>
      </c>
      <c r="HW101" s="222">
        <v>2</v>
      </c>
      <c r="HX101" s="222" t="s">
        <v>1799</v>
      </c>
      <c r="HY101" s="222" t="s">
        <v>33</v>
      </c>
      <c r="HZ101" s="222">
        <v>2</v>
      </c>
      <c r="IA101" s="222" t="s">
        <v>17</v>
      </c>
      <c r="IB101" s="222" t="s">
        <v>17</v>
      </c>
      <c r="IC101" s="223">
        <v>45604</v>
      </c>
      <c r="ID101" s="221" t="s">
        <v>4115</v>
      </c>
      <c r="IE101" s="224">
        <v>1</v>
      </c>
      <c r="IF101" s="224" t="s">
        <v>1799</v>
      </c>
      <c r="IG101" s="224" t="s">
        <v>33</v>
      </c>
      <c r="IH101" s="224">
        <v>2</v>
      </c>
      <c r="II101" s="224" t="s">
        <v>17</v>
      </c>
      <c r="IJ101" s="224" t="s">
        <v>17</v>
      </c>
      <c r="IK101" s="214">
        <v>45604</v>
      </c>
      <c r="IL101" s="222" t="s">
        <v>4114</v>
      </c>
      <c r="IM101" s="222">
        <v>3</v>
      </c>
      <c r="IN101" s="222" t="s">
        <v>1799</v>
      </c>
      <c r="IO101" s="222" t="s">
        <v>33</v>
      </c>
      <c r="IP101" s="222">
        <v>2</v>
      </c>
      <c r="IQ101" s="222" t="s">
        <v>17</v>
      </c>
      <c r="IR101" s="222" t="s">
        <v>17</v>
      </c>
      <c r="IS101" s="223">
        <v>45604</v>
      </c>
    </row>
    <row r="102" spans="1:253" s="11" customFormat="1" ht="13.25" customHeight="1" x14ac:dyDescent="0.25">
      <c r="A102" s="11" t="s">
        <v>4119</v>
      </c>
      <c r="B102" s="11" t="s">
        <v>11076</v>
      </c>
      <c r="C102" s="11" t="s">
        <v>4120</v>
      </c>
      <c r="D102" s="11" t="s">
        <v>1451</v>
      </c>
      <c r="E102" s="11" t="s">
        <v>10307</v>
      </c>
      <c r="F102" s="11" t="s">
        <v>7586</v>
      </c>
      <c r="G102" s="212">
        <v>234552000</v>
      </c>
      <c r="H102" s="213" t="s">
        <v>7583</v>
      </c>
      <c r="I102" s="213" t="s">
        <v>723</v>
      </c>
      <c r="J102" s="213">
        <v>2</v>
      </c>
      <c r="K102" s="213" t="s">
        <v>7585</v>
      </c>
      <c r="L102" s="213" t="s">
        <v>7584</v>
      </c>
      <c r="M102" s="214">
        <v>45645</v>
      </c>
      <c r="N102" s="221" t="s">
        <v>7590</v>
      </c>
      <c r="O102" s="216">
        <v>142964</v>
      </c>
      <c r="P102" s="216" t="s">
        <v>7587</v>
      </c>
      <c r="Q102" s="216" t="s">
        <v>723</v>
      </c>
      <c r="R102" s="216">
        <v>2</v>
      </c>
      <c r="S102" s="216" t="s">
        <v>7589</v>
      </c>
      <c r="T102" s="216" t="s">
        <v>7588</v>
      </c>
      <c r="U102" s="217">
        <v>45645</v>
      </c>
      <c r="V102" s="221" t="s">
        <v>7594</v>
      </c>
      <c r="W102" s="213">
        <v>19052000</v>
      </c>
      <c r="X102" s="213" t="s">
        <v>7591</v>
      </c>
      <c r="Y102" s="213" t="s">
        <v>723</v>
      </c>
      <c r="Z102" s="213">
        <v>2</v>
      </c>
      <c r="AA102" s="213" t="s">
        <v>7593</v>
      </c>
      <c r="AB102" s="213" t="s">
        <v>7592</v>
      </c>
      <c r="AC102" s="214">
        <v>45645</v>
      </c>
      <c r="AD102" s="221" t="s">
        <v>7596</v>
      </c>
      <c r="AE102" s="218">
        <v>9808000</v>
      </c>
      <c r="AF102" s="218" t="s">
        <v>7591</v>
      </c>
      <c r="AG102" s="218" t="s">
        <v>723</v>
      </c>
      <c r="AH102" s="218">
        <v>2</v>
      </c>
      <c r="AI102" s="218" t="s">
        <v>7595</v>
      </c>
      <c r="AJ102" s="218" t="s">
        <v>7592</v>
      </c>
      <c r="AK102" s="219">
        <v>45645</v>
      </c>
      <c r="AL102" s="221" t="s">
        <v>7600</v>
      </c>
      <c r="AM102" s="213">
        <v>586000</v>
      </c>
      <c r="AN102" s="213" t="s">
        <v>7597</v>
      </c>
      <c r="AO102" s="213" t="s">
        <v>723</v>
      </c>
      <c r="AP102" s="213">
        <v>2</v>
      </c>
      <c r="AQ102" s="213" t="s">
        <v>7599</v>
      </c>
      <c r="AR102" s="213" t="s">
        <v>7598</v>
      </c>
      <c r="AS102" s="214">
        <v>45645</v>
      </c>
      <c r="AT102" s="222" t="s">
        <v>7602</v>
      </c>
      <c r="AU102" s="218" t="s">
        <v>17</v>
      </c>
      <c r="AV102" s="218" t="s">
        <v>17</v>
      </c>
      <c r="AW102" s="218" t="s">
        <v>17</v>
      </c>
      <c r="AX102" s="218" t="s">
        <v>17</v>
      </c>
      <c r="AY102" s="218" t="s">
        <v>7601</v>
      </c>
      <c r="AZ102" s="218" t="s">
        <v>17</v>
      </c>
      <c r="BA102" s="219">
        <v>45645</v>
      </c>
      <c r="BB102" s="221" t="s">
        <v>7628</v>
      </c>
      <c r="BC102" s="213" t="s">
        <v>17</v>
      </c>
      <c r="BD102" s="213" t="s">
        <v>17</v>
      </c>
      <c r="BE102" s="213" t="s">
        <v>17</v>
      </c>
      <c r="BF102" s="213" t="s">
        <v>17</v>
      </c>
      <c r="BG102" s="213" t="s">
        <v>7625</v>
      </c>
      <c r="BH102" s="213" t="s">
        <v>17</v>
      </c>
      <c r="BI102" s="214">
        <v>45645</v>
      </c>
      <c r="BJ102" s="222" t="s">
        <v>7605</v>
      </c>
      <c r="BK102" s="222">
        <v>466</v>
      </c>
      <c r="BL102" s="222" t="s">
        <v>7603</v>
      </c>
      <c r="BM102" s="222" t="s">
        <v>22</v>
      </c>
      <c r="BN102" s="222">
        <v>3</v>
      </c>
      <c r="BO102" s="222" t="s">
        <v>7604</v>
      </c>
      <c r="BP102" s="218" t="s">
        <v>7329</v>
      </c>
      <c r="BQ102" s="223">
        <v>45645</v>
      </c>
      <c r="BR102" s="221" t="s">
        <v>7629</v>
      </c>
      <c r="BS102" s="224" t="s">
        <v>17</v>
      </c>
      <c r="BT102" s="224" t="s">
        <v>17</v>
      </c>
      <c r="BU102" s="224" t="s">
        <v>17</v>
      </c>
      <c r="BV102" s="224" t="s">
        <v>17</v>
      </c>
      <c r="BW102" s="224" t="s">
        <v>7625</v>
      </c>
      <c r="BX102" s="224" t="s">
        <v>17</v>
      </c>
      <c r="BY102" s="214">
        <v>45645</v>
      </c>
      <c r="BZ102" s="222" t="s">
        <v>7630</v>
      </c>
      <c r="CA102" s="222" t="s">
        <v>17</v>
      </c>
      <c r="CB102" s="222" t="s">
        <v>17</v>
      </c>
      <c r="CC102" s="222" t="s">
        <v>17</v>
      </c>
      <c r="CD102" s="222" t="s">
        <v>17</v>
      </c>
      <c r="CE102" s="222" t="s">
        <v>7625</v>
      </c>
      <c r="CF102" s="222" t="s">
        <v>17</v>
      </c>
      <c r="CG102" s="223">
        <v>45645</v>
      </c>
      <c r="CH102" s="221" t="s">
        <v>11511</v>
      </c>
      <c r="CI102" s="222" t="e">
        <v>#N/A</v>
      </c>
      <c r="CJ102" s="222" t="e">
        <v>#N/A</v>
      </c>
      <c r="CK102" s="222" t="e">
        <v>#N/A</v>
      </c>
      <c r="CL102" s="222" t="e">
        <v>#N/A</v>
      </c>
      <c r="CM102" s="222" t="e">
        <v>#N/A</v>
      </c>
      <c r="CN102" s="222" t="e">
        <v>#N/A</v>
      </c>
      <c r="CO102" s="225" t="e">
        <v>#N/A</v>
      </c>
      <c r="CP102" s="222" t="s">
        <v>7632</v>
      </c>
      <c r="CQ102" s="224" t="s">
        <v>17</v>
      </c>
      <c r="CR102" s="224" t="s">
        <v>17</v>
      </c>
      <c r="CS102" s="224" t="s">
        <v>17</v>
      </c>
      <c r="CT102" s="224" t="s">
        <v>17</v>
      </c>
      <c r="CU102" s="224" t="s">
        <v>7625</v>
      </c>
      <c r="CV102" s="224" t="s">
        <v>17</v>
      </c>
      <c r="CW102" s="214">
        <v>45645</v>
      </c>
      <c r="CX102" s="222" t="s">
        <v>7611</v>
      </c>
      <c r="CY102" s="218">
        <v>2287000</v>
      </c>
      <c r="CZ102" s="218" t="s">
        <v>7591</v>
      </c>
      <c r="DA102" s="218" t="s">
        <v>723</v>
      </c>
      <c r="DB102" s="218">
        <v>2</v>
      </c>
      <c r="DC102" s="218" t="s">
        <v>7616</v>
      </c>
      <c r="DD102" s="218" t="s">
        <v>7592</v>
      </c>
      <c r="DE102" s="220">
        <v>45645</v>
      </c>
      <c r="DF102" s="221" t="s">
        <v>7613</v>
      </c>
      <c r="DG102" s="213">
        <v>9243000</v>
      </c>
      <c r="DH102" s="224" t="s">
        <v>7591</v>
      </c>
      <c r="DI102" s="224" t="s">
        <v>723</v>
      </c>
      <c r="DJ102" s="224">
        <v>2</v>
      </c>
      <c r="DK102" s="224" t="s">
        <v>7612</v>
      </c>
      <c r="DL102" s="224" t="s">
        <v>7592</v>
      </c>
      <c r="DM102" s="214">
        <v>45645</v>
      </c>
      <c r="DN102" s="222" t="s">
        <v>7615</v>
      </c>
      <c r="DO102" s="218">
        <v>7521000</v>
      </c>
      <c r="DP102" s="222" t="s">
        <v>7591</v>
      </c>
      <c r="DQ102" s="222" t="s">
        <v>723</v>
      </c>
      <c r="DR102" s="222">
        <v>2</v>
      </c>
      <c r="DS102" s="222" t="s">
        <v>7614</v>
      </c>
      <c r="DT102" s="222" t="s">
        <v>7592</v>
      </c>
      <c r="DU102" s="223">
        <v>45645</v>
      </c>
      <c r="DV102" s="221" t="s">
        <v>7617</v>
      </c>
      <c r="DW102" s="213">
        <v>2227000</v>
      </c>
      <c r="DX102" s="224" t="s">
        <v>7591</v>
      </c>
      <c r="DY102" s="224" t="s">
        <v>723</v>
      </c>
      <c r="DZ102" s="224">
        <v>2</v>
      </c>
      <c r="EA102" s="224" t="s">
        <v>7616</v>
      </c>
      <c r="EB102" s="224" t="s">
        <v>7592</v>
      </c>
      <c r="EC102" s="214">
        <v>45645</v>
      </c>
      <c r="ED102" s="222" t="s">
        <v>7619</v>
      </c>
      <c r="EE102" s="218">
        <v>60000</v>
      </c>
      <c r="EF102" s="222" t="s">
        <v>7591</v>
      </c>
      <c r="EG102" s="222" t="s">
        <v>723</v>
      </c>
      <c r="EH102" s="222">
        <v>2</v>
      </c>
      <c r="EI102" s="222" t="s">
        <v>7618</v>
      </c>
      <c r="EJ102" s="222" t="s">
        <v>7592</v>
      </c>
      <c r="EK102" s="223">
        <v>45645</v>
      </c>
      <c r="EL102" s="221" t="s">
        <v>7621</v>
      </c>
      <c r="EM102" s="213">
        <v>0</v>
      </c>
      <c r="EN102" s="224" t="s">
        <v>7591</v>
      </c>
      <c r="EO102" s="224" t="s">
        <v>723</v>
      </c>
      <c r="EP102" s="224">
        <v>2</v>
      </c>
      <c r="EQ102" s="224" t="s">
        <v>7620</v>
      </c>
      <c r="ER102" s="224" t="s">
        <v>7592</v>
      </c>
      <c r="ES102" s="214">
        <v>45645</v>
      </c>
      <c r="ET102" s="222" t="s">
        <v>7609</v>
      </c>
      <c r="EU102" s="222">
        <v>4516</v>
      </c>
      <c r="EV102" s="222" t="s">
        <v>7606</v>
      </c>
      <c r="EW102" s="222" t="s">
        <v>723</v>
      </c>
      <c r="EX102" s="222">
        <v>2</v>
      </c>
      <c r="EY102" s="222" t="s">
        <v>7608</v>
      </c>
      <c r="EZ102" s="222" t="s">
        <v>7607</v>
      </c>
      <c r="FA102" s="223">
        <v>45645</v>
      </c>
      <c r="FB102" s="221" t="s">
        <v>7624</v>
      </c>
      <c r="FC102" s="224">
        <v>2</v>
      </c>
      <c r="FD102" s="224" t="s">
        <v>7597</v>
      </c>
      <c r="FE102" s="224" t="s">
        <v>723</v>
      </c>
      <c r="FF102" s="224">
        <v>2</v>
      </c>
      <c r="FG102" s="224" t="s">
        <v>7623</v>
      </c>
      <c r="FH102" s="224" t="s">
        <v>7622</v>
      </c>
      <c r="FI102" s="214">
        <v>45645</v>
      </c>
      <c r="FJ102" s="221" t="s">
        <v>7626</v>
      </c>
      <c r="FK102" s="222" t="s">
        <v>17</v>
      </c>
      <c r="FL102" s="222" t="s">
        <v>17</v>
      </c>
      <c r="FM102" s="222" t="s">
        <v>17</v>
      </c>
      <c r="FN102" s="222" t="s">
        <v>17</v>
      </c>
      <c r="FO102" s="222" t="s">
        <v>7625</v>
      </c>
      <c r="FP102" s="218" t="s">
        <v>17</v>
      </c>
      <c r="FQ102" s="219">
        <v>45645</v>
      </c>
      <c r="FR102" s="221" t="s">
        <v>7627</v>
      </c>
      <c r="FS102" s="224" t="s">
        <v>17</v>
      </c>
      <c r="FT102" s="224" t="s">
        <v>17</v>
      </c>
      <c r="FU102" s="224" t="s">
        <v>17</v>
      </c>
      <c r="FV102" s="224" t="s">
        <v>17</v>
      </c>
      <c r="FW102" s="224" t="s">
        <v>7625</v>
      </c>
      <c r="FX102" s="224" t="s">
        <v>17</v>
      </c>
      <c r="FY102" s="214">
        <v>45645</v>
      </c>
      <c r="FZ102" s="222" t="s">
        <v>4122</v>
      </c>
      <c r="GA102" s="222">
        <v>1</v>
      </c>
      <c r="GB102" s="222" t="s">
        <v>1799</v>
      </c>
      <c r="GC102" s="222" t="s">
        <v>33</v>
      </c>
      <c r="GD102" s="222">
        <v>2</v>
      </c>
      <c r="GE102" s="222" t="s">
        <v>17</v>
      </c>
      <c r="GF102" s="222" t="s">
        <v>17</v>
      </c>
      <c r="GG102" s="223">
        <v>45604</v>
      </c>
      <c r="GH102" s="221" t="s">
        <v>4128</v>
      </c>
      <c r="GI102" s="224">
        <v>2</v>
      </c>
      <c r="GJ102" s="224" t="s">
        <v>1799</v>
      </c>
      <c r="GK102" s="224" t="s">
        <v>33</v>
      </c>
      <c r="GL102" s="224">
        <v>2</v>
      </c>
      <c r="GM102" s="224" t="s">
        <v>17</v>
      </c>
      <c r="GN102" s="224" t="s">
        <v>17</v>
      </c>
      <c r="GO102" s="214">
        <v>45604</v>
      </c>
      <c r="GP102" s="222" t="s">
        <v>4123</v>
      </c>
      <c r="GQ102" s="222">
        <v>0</v>
      </c>
      <c r="GR102" s="222" t="s">
        <v>1799</v>
      </c>
      <c r="GS102" s="222" t="s">
        <v>33</v>
      </c>
      <c r="GT102" s="222">
        <v>2</v>
      </c>
      <c r="GU102" s="222" t="s">
        <v>17</v>
      </c>
      <c r="GV102" s="222" t="s">
        <v>17</v>
      </c>
      <c r="GW102" s="223">
        <v>45604</v>
      </c>
      <c r="GX102" s="221" t="s">
        <v>4129</v>
      </c>
      <c r="GY102" s="224">
        <v>0</v>
      </c>
      <c r="GZ102" s="224" t="s">
        <v>1799</v>
      </c>
      <c r="HA102" s="224" t="s">
        <v>33</v>
      </c>
      <c r="HB102" s="224">
        <v>2</v>
      </c>
      <c r="HC102" s="224" t="s">
        <v>17</v>
      </c>
      <c r="HD102" s="224" t="s">
        <v>17</v>
      </c>
      <c r="HE102" s="214">
        <v>45604</v>
      </c>
      <c r="HF102" s="222" t="s">
        <v>4121</v>
      </c>
      <c r="HG102" s="222">
        <v>0</v>
      </c>
      <c r="HH102" s="222" t="s">
        <v>1799</v>
      </c>
      <c r="HI102" s="222" t="s">
        <v>33</v>
      </c>
      <c r="HJ102" s="222">
        <v>2</v>
      </c>
      <c r="HK102" s="222" t="s">
        <v>17</v>
      </c>
      <c r="HL102" s="222" t="s">
        <v>17</v>
      </c>
      <c r="HM102" s="223">
        <v>45604</v>
      </c>
      <c r="HN102" s="221" t="s">
        <v>4127</v>
      </c>
      <c r="HO102" s="224">
        <v>0</v>
      </c>
      <c r="HP102" s="224" t="s">
        <v>1799</v>
      </c>
      <c r="HQ102" s="224" t="s">
        <v>33</v>
      </c>
      <c r="HR102" s="224">
        <v>2</v>
      </c>
      <c r="HS102" s="224" t="s">
        <v>17</v>
      </c>
      <c r="HT102" s="224" t="s">
        <v>17</v>
      </c>
      <c r="HU102" s="214">
        <v>45604</v>
      </c>
      <c r="HV102" s="222" t="s">
        <v>4124</v>
      </c>
      <c r="HW102" s="222">
        <v>2</v>
      </c>
      <c r="HX102" s="222" t="s">
        <v>1799</v>
      </c>
      <c r="HY102" s="222" t="s">
        <v>33</v>
      </c>
      <c r="HZ102" s="222">
        <v>2</v>
      </c>
      <c r="IA102" s="222" t="s">
        <v>17</v>
      </c>
      <c r="IB102" s="222" t="s">
        <v>17</v>
      </c>
      <c r="IC102" s="223">
        <v>45604</v>
      </c>
      <c r="ID102" s="221" t="s">
        <v>4126</v>
      </c>
      <c r="IE102" s="224">
        <v>1</v>
      </c>
      <c r="IF102" s="224" t="s">
        <v>1799</v>
      </c>
      <c r="IG102" s="224" t="s">
        <v>33</v>
      </c>
      <c r="IH102" s="224">
        <v>2</v>
      </c>
      <c r="II102" s="224" t="s">
        <v>17</v>
      </c>
      <c r="IJ102" s="224" t="s">
        <v>17</v>
      </c>
      <c r="IK102" s="214">
        <v>45604</v>
      </c>
      <c r="IL102" s="222" t="s">
        <v>4125</v>
      </c>
      <c r="IM102" s="222">
        <v>3</v>
      </c>
      <c r="IN102" s="222" t="s">
        <v>1799</v>
      </c>
      <c r="IO102" s="222" t="s">
        <v>33</v>
      </c>
      <c r="IP102" s="222">
        <v>2</v>
      </c>
      <c r="IQ102" s="222" t="s">
        <v>17</v>
      </c>
      <c r="IR102" s="222" t="s">
        <v>17</v>
      </c>
      <c r="IS102" s="223">
        <v>45604</v>
      </c>
    </row>
    <row r="103" spans="1:253" s="11" customFormat="1" ht="13.25" customHeight="1" x14ac:dyDescent="0.25">
      <c r="A103" s="11" t="s">
        <v>4130</v>
      </c>
      <c r="B103" s="11" t="s">
        <v>10796</v>
      </c>
      <c r="C103" s="11" t="s">
        <v>4131</v>
      </c>
      <c r="D103" s="11" t="s">
        <v>1451</v>
      </c>
      <c r="E103" s="11" t="s">
        <v>10307</v>
      </c>
      <c r="F103" s="11" t="s">
        <v>7633</v>
      </c>
      <c r="G103" s="212">
        <v>234552000</v>
      </c>
      <c r="H103" s="213" t="s">
        <v>7583</v>
      </c>
      <c r="I103" s="213" t="s">
        <v>723</v>
      </c>
      <c r="J103" s="213">
        <v>2</v>
      </c>
      <c r="K103" s="213" t="s">
        <v>7585</v>
      </c>
      <c r="L103" s="213" t="s">
        <v>7584</v>
      </c>
      <c r="M103" s="214">
        <v>45645</v>
      </c>
      <c r="N103" s="221" t="s">
        <v>7636</v>
      </c>
      <c r="O103" s="216">
        <v>157918</v>
      </c>
      <c r="P103" s="216" t="s">
        <v>7634</v>
      </c>
      <c r="Q103" s="216" t="s">
        <v>723</v>
      </c>
      <c r="R103" s="216">
        <v>2</v>
      </c>
      <c r="S103" s="216" t="s">
        <v>7635</v>
      </c>
      <c r="T103" s="216" t="s">
        <v>7588</v>
      </c>
      <c r="U103" s="217">
        <v>45645</v>
      </c>
      <c r="V103" s="221" t="s">
        <v>7640</v>
      </c>
      <c r="W103" s="213">
        <v>16100000</v>
      </c>
      <c r="X103" s="213" t="s">
        <v>7637</v>
      </c>
      <c r="Y103" s="213" t="s">
        <v>723</v>
      </c>
      <c r="Z103" s="213">
        <v>2</v>
      </c>
      <c r="AA103" s="213" t="s">
        <v>7639</v>
      </c>
      <c r="AB103" s="213" t="s">
        <v>7638</v>
      </c>
      <c r="AC103" s="214">
        <v>45645</v>
      </c>
      <c r="AD103" s="221" t="s">
        <v>7642</v>
      </c>
      <c r="AE103" s="218">
        <v>16100000</v>
      </c>
      <c r="AF103" s="218" t="s">
        <v>7637</v>
      </c>
      <c r="AG103" s="218" t="s">
        <v>723</v>
      </c>
      <c r="AH103" s="218">
        <v>2</v>
      </c>
      <c r="AI103" s="218" t="s">
        <v>7641</v>
      </c>
      <c r="AJ103" s="218" t="s">
        <v>7638</v>
      </c>
      <c r="AK103" s="219">
        <v>45645</v>
      </c>
      <c r="AL103" s="221" t="s">
        <v>7646</v>
      </c>
      <c r="AM103" s="213">
        <v>4635000</v>
      </c>
      <c r="AN103" s="213" t="s">
        <v>7643</v>
      </c>
      <c r="AO103" s="213" t="s">
        <v>723</v>
      </c>
      <c r="AP103" s="213">
        <v>2</v>
      </c>
      <c r="AQ103" s="213" t="s">
        <v>7645</v>
      </c>
      <c r="AR103" s="213" t="s">
        <v>7644</v>
      </c>
      <c r="AS103" s="214">
        <v>45645</v>
      </c>
      <c r="AT103" s="222" t="s">
        <v>7647</v>
      </c>
      <c r="AU103" s="218" t="s">
        <v>17</v>
      </c>
      <c r="AV103" s="218" t="s">
        <v>17</v>
      </c>
      <c r="AW103" s="218" t="s">
        <v>17</v>
      </c>
      <c r="AX103" s="218" t="s">
        <v>17</v>
      </c>
      <c r="AY103" s="218" t="s">
        <v>7601</v>
      </c>
      <c r="AZ103" s="218" t="s">
        <v>17</v>
      </c>
      <c r="BA103" s="219">
        <v>45645</v>
      </c>
      <c r="BB103" s="221" t="s">
        <v>7674</v>
      </c>
      <c r="BC103" s="213">
        <v>4800000</v>
      </c>
      <c r="BD103" s="213" t="s">
        <v>7671</v>
      </c>
      <c r="BE103" s="213" t="s">
        <v>723</v>
      </c>
      <c r="BF103" s="213">
        <v>2</v>
      </c>
      <c r="BG103" s="213" t="s">
        <v>7673</v>
      </c>
      <c r="BH103" s="213" t="s">
        <v>7672</v>
      </c>
      <c r="BI103" s="214">
        <v>45645</v>
      </c>
      <c r="BJ103" s="222" t="s">
        <v>7650</v>
      </c>
      <c r="BK103" s="222">
        <v>1240</v>
      </c>
      <c r="BL103" s="222" t="s">
        <v>7648</v>
      </c>
      <c r="BM103" s="222" t="s">
        <v>22</v>
      </c>
      <c r="BN103" s="222">
        <v>3</v>
      </c>
      <c r="BO103" s="222" t="s">
        <v>7649</v>
      </c>
      <c r="BP103" s="218" t="s">
        <v>3328</v>
      </c>
      <c r="BQ103" s="223">
        <v>45645</v>
      </c>
      <c r="BR103" s="221" t="s">
        <v>7675</v>
      </c>
      <c r="BS103" s="224" t="s">
        <v>17</v>
      </c>
      <c r="BT103" s="224" t="s">
        <v>17</v>
      </c>
      <c r="BU103" s="224" t="s">
        <v>17</v>
      </c>
      <c r="BV103" s="224" t="s">
        <v>17</v>
      </c>
      <c r="BW103" s="224" t="s">
        <v>7625</v>
      </c>
      <c r="BX103" s="224" t="s">
        <v>17</v>
      </c>
      <c r="BY103" s="214">
        <v>45645</v>
      </c>
      <c r="BZ103" s="222" t="s">
        <v>7676</v>
      </c>
      <c r="CA103" s="222" t="s">
        <v>17</v>
      </c>
      <c r="CB103" s="222" t="s">
        <v>17</v>
      </c>
      <c r="CC103" s="222" t="s">
        <v>17</v>
      </c>
      <c r="CD103" s="222" t="s">
        <v>17</v>
      </c>
      <c r="CE103" s="222" t="s">
        <v>7625</v>
      </c>
      <c r="CF103" s="222" t="s">
        <v>17</v>
      </c>
      <c r="CG103" s="223">
        <v>45645</v>
      </c>
      <c r="CH103" s="221" t="s">
        <v>11512</v>
      </c>
      <c r="CI103" s="222" t="e">
        <v>#N/A</v>
      </c>
      <c r="CJ103" s="222" t="e">
        <v>#N/A</v>
      </c>
      <c r="CK103" s="222" t="e">
        <v>#N/A</v>
      </c>
      <c r="CL103" s="222" t="e">
        <v>#N/A</v>
      </c>
      <c r="CM103" s="222" t="e">
        <v>#N/A</v>
      </c>
      <c r="CN103" s="222" t="e">
        <v>#N/A</v>
      </c>
      <c r="CO103" s="225" t="e">
        <v>#N/A</v>
      </c>
      <c r="CP103" s="222" t="s">
        <v>7678</v>
      </c>
      <c r="CQ103" s="224" t="s">
        <v>17</v>
      </c>
      <c r="CR103" s="224" t="s">
        <v>17</v>
      </c>
      <c r="CS103" s="224" t="s">
        <v>17</v>
      </c>
      <c r="CT103" s="224" t="s">
        <v>17</v>
      </c>
      <c r="CU103" s="224" t="s">
        <v>7625</v>
      </c>
      <c r="CV103" s="224" t="s">
        <v>17</v>
      </c>
      <c r="CW103" s="214">
        <v>45645</v>
      </c>
      <c r="CX103" s="222" t="s">
        <v>7656</v>
      </c>
      <c r="CY103" s="218">
        <v>7900000</v>
      </c>
      <c r="CZ103" s="218" t="s">
        <v>7637</v>
      </c>
      <c r="DA103" s="218" t="s">
        <v>22</v>
      </c>
      <c r="DB103" s="218">
        <v>3</v>
      </c>
      <c r="DC103" s="218" t="s">
        <v>7661</v>
      </c>
      <c r="DD103" s="218" t="s">
        <v>7638</v>
      </c>
      <c r="DE103" s="220">
        <v>45645</v>
      </c>
      <c r="DF103" s="221" t="s">
        <v>7658</v>
      </c>
      <c r="DG103" s="213">
        <v>0</v>
      </c>
      <c r="DH103" s="224" t="s">
        <v>7637</v>
      </c>
      <c r="DI103" s="224" t="s">
        <v>723</v>
      </c>
      <c r="DJ103" s="224">
        <v>2</v>
      </c>
      <c r="DK103" s="224" t="s">
        <v>7657</v>
      </c>
      <c r="DL103" s="224" t="s">
        <v>7638</v>
      </c>
      <c r="DM103" s="214">
        <v>45645</v>
      </c>
      <c r="DN103" s="222" t="s">
        <v>7660</v>
      </c>
      <c r="DO103" s="218">
        <v>8200000</v>
      </c>
      <c r="DP103" s="222" t="s">
        <v>7637</v>
      </c>
      <c r="DQ103" s="222" t="s">
        <v>723</v>
      </c>
      <c r="DR103" s="222">
        <v>2</v>
      </c>
      <c r="DS103" s="222" t="s">
        <v>7659</v>
      </c>
      <c r="DT103" s="222" t="s">
        <v>7638</v>
      </c>
      <c r="DU103" s="223">
        <v>45645</v>
      </c>
      <c r="DV103" s="221" t="s">
        <v>7662</v>
      </c>
      <c r="DW103" s="213">
        <v>5600000</v>
      </c>
      <c r="DX103" s="224" t="s">
        <v>7637</v>
      </c>
      <c r="DY103" s="224" t="s">
        <v>22</v>
      </c>
      <c r="DZ103" s="224">
        <v>3</v>
      </c>
      <c r="EA103" s="224" t="s">
        <v>7661</v>
      </c>
      <c r="EB103" s="224" t="s">
        <v>7638</v>
      </c>
      <c r="EC103" s="214">
        <v>45645</v>
      </c>
      <c r="ED103" s="222" t="s">
        <v>7664</v>
      </c>
      <c r="EE103" s="218">
        <v>2100000</v>
      </c>
      <c r="EF103" s="222" t="s">
        <v>7637</v>
      </c>
      <c r="EG103" s="222" t="s">
        <v>22</v>
      </c>
      <c r="EH103" s="222">
        <v>3</v>
      </c>
      <c r="EI103" s="222" t="s">
        <v>7663</v>
      </c>
      <c r="EJ103" s="222" t="s">
        <v>7638</v>
      </c>
      <c r="EK103" s="223">
        <v>45645</v>
      </c>
      <c r="EL103" s="221" t="s">
        <v>7666</v>
      </c>
      <c r="EM103" s="213">
        <v>200000</v>
      </c>
      <c r="EN103" s="224" t="s">
        <v>7637</v>
      </c>
      <c r="EO103" s="224" t="s">
        <v>22</v>
      </c>
      <c r="EP103" s="224">
        <v>3</v>
      </c>
      <c r="EQ103" s="224" t="s">
        <v>7665</v>
      </c>
      <c r="ER103" s="224" t="s">
        <v>7638</v>
      </c>
      <c r="ES103" s="214">
        <v>45645</v>
      </c>
      <c r="ET103" s="222" t="s">
        <v>7654</v>
      </c>
      <c r="EU103" s="222">
        <v>4516</v>
      </c>
      <c r="EV103" s="222" t="s">
        <v>7651</v>
      </c>
      <c r="EW103" s="222" t="s">
        <v>723</v>
      </c>
      <c r="EX103" s="222">
        <v>2</v>
      </c>
      <c r="EY103" s="222" t="s">
        <v>7653</v>
      </c>
      <c r="EZ103" s="222" t="s">
        <v>7652</v>
      </c>
      <c r="FA103" s="223">
        <v>45645</v>
      </c>
      <c r="FB103" s="221" t="s">
        <v>7668</v>
      </c>
      <c r="FC103" s="224">
        <v>3</v>
      </c>
      <c r="FD103" s="224" t="s">
        <v>7637</v>
      </c>
      <c r="FE103" s="224" t="s">
        <v>723</v>
      </c>
      <c r="FF103" s="224">
        <v>2</v>
      </c>
      <c r="FG103" s="224" t="s">
        <v>7667</v>
      </c>
      <c r="FH103" s="224" t="s">
        <v>7638</v>
      </c>
      <c r="FI103" s="214">
        <v>45645</v>
      </c>
      <c r="FJ103" s="221" t="s">
        <v>7669</v>
      </c>
      <c r="FK103" s="222" t="s">
        <v>17</v>
      </c>
      <c r="FL103" s="222" t="s">
        <v>17</v>
      </c>
      <c r="FM103" s="222" t="s">
        <v>17</v>
      </c>
      <c r="FN103" s="222" t="s">
        <v>17</v>
      </c>
      <c r="FO103" s="222" t="s">
        <v>7625</v>
      </c>
      <c r="FP103" s="218" t="s">
        <v>17</v>
      </c>
      <c r="FQ103" s="219">
        <v>45645</v>
      </c>
      <c r="FR103" s="221" t="s">
        <v>7670</v>
      </c>
      <c r="FS103" s="224" t="s">
        <v>17</v>
      </c>
      <c r="FT103" s="224" t="s">
        <v>17</v>
      </c>
      <c r="FU103" s="224" t="s">
        <v>17</v>
      </c>
      <c r="FV103" s="224" t="s">
        <v>17</v>
      </c>
      <c r="FW103" s="224" t="s">
        <v>7625</v>
      </c>
      <c r="FX103" s="224" t="s">
        <v>17</v>
      </c>
      <c r="FY103" s="214">
        <v>45645</v>
      </c>
      <c r="FZ103" s="222" t="s">
        <v>4133</v>
      </c>
      <c r="GA103" s="222">
        <v>1</v>
      </c>
      <c r="GB103" s="222" t="s">
        <v>1799</v>
      </c>
      <c r="GC103" s="222" t="s">
        <v>33</v>
      </c>
      <c r="GD103" s="222">
        <v>2</v>
      </c>
      <c r="GE103" s="222" t="s">
        <v>17</v>
      </c>
      <c r="GF103" s="222" t="s">
        <v>17</v>
      </c>
      <c r="GG103" s="223">
        <v>45604</v>
      </c>
      <c r="GH103" s="221" t="s">
        <v>4139</v>
      </c>
      <c r="GI103" s="224">
        <v>3</v>
      </c>
      <c r="GJ103" s="224" t="s">
        <v>1799</v>
      </c>
      <c r="GK103" s="224" t="s">
        <v>33</v>
      </c>
      <c r="GL103" s="224">
        <v>2</v>
      </c>
      <c r="GM103" s="224" t="s">
        <v>17</v>
      </c>
      <c r="GN103" s="224" t="s">
        <v>17</v>
      </c>
      <c r="GO103" s="214">
        <v>45604</v>
      </c>
      <c r="GP103" s="222" t="s">
        <v>4134</v>
      </c>
      <c r="GQ103" s="222">
        <v>2</v>
      </c>
      <c r="GR103" s="222" t="s">
        <v>1799</v>
      </c>
      <c r="GS103" s="222" t="s">
        <v>33</v>
      </c>
      <c r="GT103" s="222">
        <v>2</v>
      </c>
      <c r="GU103" s="222" t="s">
        <v>17</v>
      </c>
      <c r="GV103" s="222" t="s">
        <v>17</v>
      </c>
      <c r="GW103" s="223">
        <v>45604</v>
      </c>
      <c r="GX103" s="221" t="s">
        <v>4140</v>
      </c>
      <c r="GY103" s="224">
        <v>3</v>
      </c>
      <c r="GZ103" s="224" t="s">
        <v>1799</v>
      </c>
      <c r="HA103" s="224" t="s">
        <v>33</v>
      </c>
      <c r="HB103" s="224">
        <v>2</v>
      </c>
      <c r="HC103" s="224" t="s">
        <v>17</v>
      </c>
      <c r="HD103" s="224" t="s">
        <v>17</v>
      </c>
      <c r="HE103" s="214">
        <v>45604</v>
      </c>
      <c r="HF103" s="222" t="s">
        <v>4132</v>
      </c>
      <c r="HG103" s="222">
        <v>2</v>
      </c>
      <c r="HH103" s="222" t="s">
        <v>1799</v>
      </c>
      <c r="HI103" s="222" t="s">
        <v>33</v>
      </c>
      <c r="HJ103" s="222">
        <v>2</v>
      </c>
      <c r="HK103" s="222" t="s">
        <v>17</v>
      </c>
      <c r="HL103" s="222" t="s">
        <v>17</v>
      </c>
      <c r="HM103" s="223">
        <v>45604</v>
      </c>
      <c r="HN103" s="221" t="s">
        <v>4138</v>
      </c>
      <c r="HO103" s="224">
        <v>3</v>
      </c>
      <c r="HP103" s="224" t="s">
        <v>1799</v>
      </c>
      <c r="HQ103" s="224" t="s">
        <v>33</v>
      </c>
      <c r="HR103" s="224">
        <v>2</v>
      </c>
      <c r="HS103" s="224" t="s">
        <v>17</v>
      </c>
      <c r="HT103" s="224" t="s">
        <v>17</v>
      </c>
      <c r="HU103" s="214">
        <v>45604</v>
      </c>
      <c r="HV103" s="222" t="s">
        <v>4135</v>
      </c>
      <c r="HW103" s="222">
        <v>3</v>
      </c>
      <c r="HX103" s="222" t="s">
        <v>1799</v>
      </c>
      <c r="HY103" s="222" t="s">
        <v>33</v>
      </c>
      <c r="HZ103" s="222">
        <v>2</v>
      </c>
      <c r="IA103" s="222" t="s">
        <v>17</v>
      </c>
      <c r="IB103" s="222" t="s">
        <v>17</v>
      </c>
      <c r="IC103" s="223">
        <v>45604</v>
      </c>
      <c r="ID103" s="221" t="s">
        <v>4137</v>
      </c>
      <c r="IE103" s="224">
        <v>1</v>
      </c>
      <c r="IF103" s="224" t="s">
        <v>1799</v>
      </c>
      <c r="IG103" s="224" t="s">
        <v>33</v>
      </c>
      <c r="IH103" s="224">
        <v>2</v>
      </c>
      <c r="II103" s="224" t="s">
        <v>17</v>
      </c>
      <c r="IJ103" s="224" t="s">
        <v>17</v>
      </c>
      <c r="IK103" s="214">
        <v>45604</v>
      </c>
      <c r="IL103" s="222" t="s">
        <v>4136</v>
      </c>
      <c r="IM103" s="222">
        <v>3</v>
      </c>
      <c r="IN103" s="222" t="s">
        <v>1799</v>
      </c>
      <c r="IO103" s="222" t="s">
        <v>33</v>
      </c>
      <c r="IP103" s="222">
        <v>2</v>
      </c>
      <c r="IQ103" s="222" t="s">
        <v>17</v>
      </c>
      <c r="IR103" s="222" t="s">
        <v>17</v>
      </c>
      <c r="IS103" s="223">
        <v>45604</v>
      </c>
    </row>
    <row r="104" spans="1:253" s="11" customFormat="1" ht="13.25" customHeight="1" x14ac:dyDescent="0.25">
      <c r="A104" s="11" t="s">
        <v>4141</v>
      </c>
      <c r="B104" s="11" t="s">
        <v>11000</v>
      </c>
      <c r="C104" s="11" t="s">
        <v>4142</v>
      </c>
      <c r="D104" s="11" t="s">
        <v>1451</v>
      </c>
      <c r="E104" s="11" t="s">
        <v>10307</v>
      </c>
      <c r="F104" s="11" t="s">
        <v>7679</v>
      </c>
      <c r="G104" s="212">
        <v>234552000</v>
      </c>
      <c r="H104" s="213" t="s">
        <v>7583</v>
      </c>
      <c r="I104" s="213" t="s">
        <v>723</v>
      </c>
      <c r="J104" s="213">
        <v>2</v>
      </c>
      <c r="K104" s="213" t="s">
        <v>7585</v>
      </c>
      <c r="L104" s="213" t="s">
        <v>7584</v>
      </c>
      <c r="M104" s="214">
        <v>45645</v>
      </c>
      <c r="N104" s="221" t="s">
        <v>7682</v>
      </c>
      <c r="O104" s="216">
        <v>237708</v>
      </c>
      <c r="P104" s="216" t="s">
        <v>7680</v>
      </c>
      <c r="Q104" s="216" t="s">
        <v>723</v>
      </c>
      <c r="R104" s="216">
        <v>2</v>
      </c>
      <c r="S104" s="216" t="s">
        <v>7681</v>
      </c>
      <c r="T104" s="216" t="s">
        <v>7588</v>
      </c>
      <c r="U104" s="217">
        <v>45645</v>
      </c>
      <c r="V104" s="221" t="s">
        <v>7684</v>
      </c>
      <c r="W104" s="213">
        <v>45288000</v>
      </c>
      <c r="X104" s="213" t="s">
        <v>7591</v>
      </c>
      <c r="Y104" s="213" t="s">
        <v>723</v>
      </c>
      <c r="Z104" s="213">
        <v>2</v>
      </c>
      <c r="AA104" s="213" t="s">
        <v>7683</v>
      </c>
      <c r="AB104" s="213" t="s">
        <v>7592</v>
      </c>
      <c r="AC104" s="214">
        <v>45645</v>
      </c>
      <c r="AD104" s="221" t="s">
        <v>7686</v>
      </c>
      <c r="AE104" s="218">
        <v>24396000</v>
      </c>
      <c r="AF104" s="218" t="s">
        <v>7591</v>
      </c>
      <c r="AG104" s="218" t="s">
        <v>723</v>
      </c>
      <c r="AH104" s="218">
        <v>2</v>
      </c>
      <c r="AI104" s="218" t="s">
        <v>7685</v>
      </c>
      <c r="AJ104" s="218" t="s">
        <v>7592</v>
      </c>
      <c r="AK104" s="219">
        <v>45645</v>
      </c>
      <c r="AL104" s="221" t="s">
        <v>7688</v>
      </c>
      <c r="AM104" s="213">
        <v>817000</v>
      </c>
      <c r="AN104" s="213" t="s">
        <v>7643</v>
      </c>
      <c r="AO104" s="213" t="s">
        <v>723</v>
      </c>
      <c r="AP104" s="213">
        <v>2</v>
      </c>
      <c r="AQ104" s="213" t="s">
        <v>7687</v>
      </c>
      <c r="AR104" s="213" t="s">
        <v>7644</v>
      </c>
      <c r="AS104" s="214">
        <v>45645</v>
      </c>
      <c r="AT104" s="222" t="s">
        <v>7689</v>
      </c>
      <c r="AU104" s="218" t="s">
        <v>17</v>
      </c>
      <c r="AV104" s="218" t="s">
        <v>17</v>
      </c>
      <c r="AW104" s="218" t="s">
        <v>17</v>
      </c>
      <c r="AX104" s="218" t="s">
        <v>17</v>
      </c>
      <c r="AY104" s="218" t="s">
        <v>7601</v>
      </c>
      <c r="AZ104" s="218" t="s">
        <v>17</v>
      </c>
      <c r="BA104" s="219">
        <v>45645</v>
      </c>
      <c r="BB104" s="221" t="s">
        <v>7715</v>
      </c>
      <c r="BC104" s="213" t="s">
        <v>17</v>
      </c>
      <c r="BD104" s="213" t="s">
        <v>17</v>
      </c>
      <c r="BE104" s="213" t="s">
        <v>17</v>
      </c>
      <c r="BF104" s="213" t="s">
        <v>17</v>
      </c>
      <c r="BG104" s="213" t="s">
        <v>7601</v>
      </c>
      <c r="BH104" s="213" t="s">
        <v>17</v>
      </c>
      <c r="BI104" s="214">
        <v>45645</v>
      </c>
      <c r="BJ104" s="222" t="s">
        <v>7692</v>
      </c>
      <c r="BK104" s="222">
        <v>1749</v>
      </c>
      <c r="BL104" s="222" t="s">
        <v>7690</v>
      </c>
      <c r="BM104" s="222" t="s">
        <v>723</v>
      </c>
      <c r="BN104" s="222">
        <v>2</v>
      </c>
      <c r="BO104" s="222" t="s">
        <v>7691</v>
      </c>
      <c r="BP104" s="218" t="s">
        <v>7329</v>
      </c>
      <c r="BQ104" s="223">
        <v>45645</v>
      </c>
      <c r="BR104" s="221" t="s">
        <v>7716</v>
      </c>
      <c r="BS104" s="224" t="s">
        <v>17</v>
      </c>
      <c r="BT104" s="224" t="s">
        <v>17</v>
      </c>
      <c r="BU104" s="224" t="s">
        <v>17</v>
      </c>
      <c r="BV104" s="224" t="s">
        <v>17</v>
      </c>
      <c r="BW104" s="224" t="s">
        <v>7601</v>
      </c>
      <c r="BX104" s="224" t="s">
        <v>17</v>
      </c>
      <c r="BY104" s="214">
        <v>45645</v>
      </c>
      <c r="BZ104" s="222" t="s">
        <v>7717</v>
      </c>
      <c r="CA104" s="222" t="s">
        <v>17</v>
      </c>
      <c r="CB104" s="222" t="s">
        <v>17</v>
      </c>
      <c r="CC104" s="222" t="s">
        <v>17</v>
      </c>
      <c r="CD104" s="222" t="s">
        <v>17</v>
      </c>
      <c r="CE104" s="222" t="s">
        <v>7601</v>
      </c>
      <c r="CF104" s="222" t="s">
        <v>17</v>
      </c>
      <c r="CG104" s="223">
        <v>45645</v>
      </c>
      <c r="CH104" s="221" t="s">
        <v>11513</v>
      </c>
      <c r="CI104" s="222" t="e">
        <v>#N/A</v>
      </c>
      <c r="CJ104" s="222" t="e">
        <v>#N/A</v>
      </c>
      <c r="CK104" s="222" t="e">
        <v>#N/A</v>
      </c>
      <c r="CL104" s="222" t="e">
        <v>#N/A</v>
      </c>
      <c r="CM104" s="222" t="e">
        <v>#N/A</v>
      </c>
      <c r="CN104" s="222" t="e">
        <v>#N/A</v>
      </c>
      <c r="CO104" s="225" t="e">
        <v>#N/A</v>
      </c>
      <c r="CP104" s="222" t="s">
        <v>7719</v>
      </c>
      <c r="CQ104" s="224" t="s">
        <v>17</v>
      </c>
      <c r="CR104" s="224" t="s">
        <v>17</v>
      </c>
      <c r="CS104" s="224" t="s">
        <v>17</v>
      </c>
      <c r="CT104" s="224" t="s">
        <v>17</v>
      </c>
      <c r="CU104" s="224" t="s">
        <v>7601</v>
      </c>
      <c r="CV104" s="224" t="s">
        <v>17</v>
      </c>
      <c r="CW104" s="214">
        <v>45645</v>
      </c>
      <c r="CX104" s="222" t="s">
        <v>7698</v>
      </c>
      <c r="CY104" s="218">
        <v>7701000</v>
      </c>
      <c r="CZ104" s="218" t="s">
        <v>7591</v>
      </c>
      <c r="DA104" s="218" t="s">
        <v>22</v>
      </c>
      <c r="DB104" s="218">
        <v>3</v>
      </c>
      <c r="DC104" s="218" t="s">
        <v>7703</v>
      </c>
      <c r="DD104" s="218" t="s">
        <v>7592</v>
      </c>
      <c r="DE104" s="220">
        <v>45645</v>
      </c>
      <c r="DF104" s="221" t="s">
        <v>7700</v>
      </c>
      <c r="DG104" s="213">
        <v>20892000</v>
      </c>
      <c r="DH104" s="224" t="s">
        <v>7591</v>
      </c>
      <c r="DI104" s="224" t="s">
        <v>22</v>
      </c>
      <c r="DJ104" s="224">
        <v>3</v>
      </c>
      <c r="DK104" s="224" t="s">
        <v>7699</v>
      </c>
      <c r="DL104" s="224" t="s">
        <v>7592</v>
      </c>
      <c r="DM104" s="214">
        <v>45645</v>
      </c>
      <c r="DN104" s="222" t="s">
        <v>7702</v>
      </c>
      <c r="DO104" s="218">
        <v>16695000</v>
      </c>
      <c r="DP104" s="222" t="s">
        <v>7591</v>
      </c>
      <c r="DQ104" s="222" t="s">
        <v>22</v>
      </c>
      <c r="DR104" s="222">
        <v>3</v>
      </c>
      <c r="DS104" s="222" t="s">
        <v>7701</v>
      </c>
      <c r="DT104" s="222" t="s">
        <v>7592</v>
      </c>
      <c r="DU104" s="223">
        <v>45645</v>
      </c>
      <c r="DV104" s="221" t="s">
        <v>7704</v>
      </c>
      <c r="DW104" s="213">
        <v>7541000</v>
      </c>
      <c r="DX104" s="224" t="s">
        <v>7591</v>
      </c>
      <c r="DY104" s="224" t="s">
        <v>22</v>
      </c>
      <c r="DZ104" s="224">
        <v>3</v>
      </c>
      <c r="EA104" s="224" t="s">
        <v>7703</v>
      </c>
      <c r="EB104" s="224" t="s">
        <v>7592</v>
      </c>
      <c r="EC104" s="214">
        <v>45645</v>
      </c>
      <c r="ED104" s="222" t="s">
        <v>7706</v>
      </c>
      <c r="EE104" s="218">
        <v>160000</v>
      </c>
      <c r="EF104" s="222" t="s">
        <v>7591</v>
      </c>
      <c r="EG104" s="222" t="s">
        <v>22</v>
      </c>
      <c r="EH104" s="222">
        <v>3</v>
      </c>
      <c r="EI104" s="222" t="s">
        <v>7705</v>
      </c>
      <c r="EJ104" s="222" t="s">
        <v>7592</v>
      </c>
      <c r="EK104" s="223">
        <v>45645</v>
      </c>
      <c r="EL104" s="221" t="s">
        <v>7708</v>
      </c>
      <c r="EM104" s="213">
        <v>0</v>
      </c>
      <c r="EN104" s="224" t="s">
        <v>7591</v>
      </c>
      <c r="EO104" s="224" t="s">
        <v>22</v>
      </c>
      <c r="EP104" s="224">
        <v>3</v>
      </c>
      <c r="EQ104" s="224" t="s">
        <v>7707</v>
      </c>
      <c r="ER104" s="224" t="s">
        <v>7592</v>
      </c>
      <c r="ES104" s="214">
        <v>45645</v>
      </c>
      <c r="ET104" s="222" t="s">
        <v>7696</v>
      </c>
      <c r="EU104" s="222">
        <v>4516</v>
      </c>
      <c r="EV104" s="222" t="s">
        <v>7693</v>
      </c>
      <c r="EW104" s="222" t="s">
        <v>723</v>
      </c>
      <c r="EX104" s="222">
        <v>2</v>
      </c>
      <c r="EY104" s="222" t="s">
        <v>7695</v>
      </c>
      <c r="EZ104" s="222" t="s">
        <v>7694</v>
      </c>
      <c r="FA104" s="223">
        <v>45645</v>
      </c>
      <c r="FB104" s="221" t="s">
        <v>7712</v>
      </c>
      <c r="FC104" s="224">
        <v>2</v>
      </c>
      <c r="FD104" s="224" t="s">
        <v>7709</v>
      </c>
      <c r="FE104" s="224" t="s">
        <v>723</v>
      </c>
      <c r="FF104" s="224">
        <v>2</v>
      </c>
      <c r="FG104" s="224" t="s">
        <v>7711</v>
      </c>
      <c r="FH104" s="224" t="s">
        <v>7710</v>
      </c>
      <c r="FI104" s="214">
        <v>45645</v>
      </c>
      <c r="FJ104" s="221" t="s">
        <v>7713</v>
      </c>
      <c r="FK104" s="222" t="s">
        <v>17</v>
      </c>
      <c r="FL104" s="222" t="s">
        <v>17</v>
      </c>
      <c r="FM104" s="222" t="s">
        <v>17</v>
      </c>
      <c r="FN104" s="222" t="s">
        <v>17</v>
      </c>
      <c r="FO104" s="222" t="s">
        <v>7601</v>
      </c>
      <c r="FP104" s="218" t="s">
        <v>17</v>
      </c>
      <c r="FQ104" s="219">
        <v>45645</v>
      </c>
      <c r="FR104" s="221" t="s">
        <v>7714</v>
      </c>
      <c r="FS104" s="224" t="s">
        <v>17</v>
      </c>
      <c r="FT104" s="224" t="s">
        <v>17</v>
      </c>
      <c r="FU104" s="224" t="s">
        <v>17</v>
      </c>
      <c r="FV104" s="224" t="s">
        <v>17</v>
      </c>
      <c r="FW104" s="224" t="s">
        <v>7601</v>
      </c>
      <c r="FX104" s="224" t="s">
        <v>17</v>
      </c>
      <c r="FY104" s="214">
        <v>45645</v>
      </c>
      <c r="FZ104" s="222" t="s">
        <v>4144</v>
      </c>
      <c r="GA104" s="222">
        <v>1</v>
      </c>
      <c r="GB104" s="222" t="s">
        <v>1799</v>
      </c>
      <c r="GC104" s="222" t="s">
        <v>33</v>
      </c>
      <c r="GD104" s="222">
        <v>2</v>
      </c>
      <c r="GE104" s="222" t="s">
        <v>17</v>
      </c>
      <c r="GF104" s="222" t="s">
        <v>17</v>
      </c>
      <c r="GG104" s="223">
        <v>45604</v>
      </c>
      <c r="GH104" s="221" t="s">
        <v>4150</v>
      </c>
      <c r="GI104" s="224">
        <v>2</v>
      </c>
      <c r="GJ104" s="224" t="s">
        <v>1799</v>
      </c>
      <c r="GK104" s="224" t="s">
        <v>33</v>
      </c>
      <c r="GL104" s="224">
        <v>2</v>
      </c>
      <c r="GM104" s="224" t="s">
        <v>17</v>
      </c>
      <c r="GN104" s="224" t="s">
        <v>17</v>
      </c>
      <c r="GO104" s="214">
        <v>45604</v>
      </c>
      <c r="GP104" s="222" t="s">
        <v>4145</v>
      </c>
      <c r="GQ104" s="222">
        <v>0</v>
      </c>
      <c r="GR104" s="222" t="s">
        <v>1799</v>
      </c>
      <c r="GS104" s="222" t="s">
        <v>33</v>
      </c>
      <c r="GT104" s="222">
        <v>2</v>
      </c>
      <c r="GU104" s="222" t="s">
        <v>17</v>
      </c>
      <c r="GV104" s="222" t="s">
        <v>17</v>
      </c>
      <c r="GW104" s="223">
        <v>45604</v>
      </c>
      <c r="GX104" s="221" t="s">
        <v>4151</v>
      </c>
      <c r="GY104" s="224">
        <v>0</v>
      </c>
      <c r="GZ104" s="224" t="s">
        <v>1799</v>
      </c>
      <c r="HA104" s="224" t="s">
        <v>33</v>
      </c>
      <c r="HB104" s="224">
        <v>2</v>
      </c>
      <c r="HC104" s="224" t="s">
        <v>17</v>
      </c>
      <c r="HD104" s="224" t="s">
        <v>17</v>
      </c>
      <c r="HE104" s="214">
        <v>45604</v>
      </c>
      <c r="HF104" s="222" t="s">
        <v>4143</v>
      </c>
      <c r="HG104" s="222">
        <v>0</v>
      </c>
      <c r="HH104" s="222" t="s">
        <v>1799</v>
      </c>
      <c r="HI104" s="222" t="s">
        <v>33</v>
      </c>
      <c r="HJ104" s="222">
        <v>2</v>
      </c>
      <c r="HK104" s="222" t="s">
        <v>17</v>
      </c>
      <c r="HL104" s="222" t="s">
        <v>17</v>
      </c>
      <c r="HM104" s="223">
        <v>45604</v>
      </c>
      <c r="HN104" s="221" t="s">
        <v>4149</v>
      </c>
      <c r="HO104" s="224">
        <v>2</v>
      </c>
      <c r="HP104" s="224" t="s">
        <v>1799</v>
      </c>
      <c r="HQ104" s="224" t="s">
        <v>33</v>
      </c>
      <c r="HR104" s="224">
        <v>2</v>
      </c>
      <c r="HS104" s="224" t="s">
        <v>17</v>
      </c>
      <c r="HT104" s="224" t="s">
        <v>17</v>
      </c>
      <c r="HU104" s="214">
        <v>45604</v>
      </c>
      <c r="HV104" s="222" t="s">
        <v>4146</v>
      </c>
      <c r="HW104" s="222">
        <v>2</v>
      </c>
      <c r="HX104" s="222" t="s">
        <v>1799</v>
      </c>
      <c r="HY104" s="222" t="s">
        <v>33</v>
      </c>
      <c r="HZ104" s="222">
        <v>2</v>
      </c>
      <c r="IA104" s="222" t="s">
        <v>17</v>
      </c>
      <c r="IB104" s="222" t="s">
        <v>17</v>
      </c>
      <c r="IC104" s="223">
        <v>45604</v>
      </c>
      <c r="ID104" s="221" t="s">
        <v>4148</v>
      </c>
      <c r="IE104" s="224">
        <v>1</v>
      </c>
      <c r="IF104" s="224" t="s">
        <v>1799</v>
      </c>
      <c r="IG104" s="224" t="s">
        <v>33</v>
      </c>
      <c r="IH104" s="224">
        <v>2</v>
      </c>
      <c r="II104" s="224" t="s">
        <v>17</v>
      </c>
      <c r="IJ104" s="224" t="s">
        <v>17</v>
      </c>
      <c r="IK104" s="214">
        <v>45604</v>
      </c>
      <c r="IL104" s="222" t="s">
        <v>4147</v>
      </c>
      <c r="IM104" s="222">
        <v>3</v>
      </c>
      <c r="IN104" s="222" t="s">
        <v>1799</v>
      </c>
      <c r="IO104" s="222" t="s">
        <v>33</v>
      </c>
      <c r="IP104" s="222">
        <v>2</v>
      </c>
      <c r="IQ104" s="222" t="s">
        <v>17</v>
      </c>
      <c r="IR104" s="222" t="s">
        <v>17</v>
      </c>
      <c r="IS104" s="223">
        <v>45604</v>
      </c>
    </row>
    <row r="105" spans="1:253" s="11" customFormat="1" ht="13.25" customHeight="1" x14ac:dyDescent="0.25">
      <c r="A105" s="11" t="s">
        <v>4152</v>
      </c>
      <c r="B105" s="11" t="s">
        <v>10812</v>
      </c>
      <c r="C105" s="11" t="s">
        <v>4153</v>
      </c>
      <c r="D105" s="11" t="s">
        <v>1451</v>
      </c>
      <c r="E105" s="11" t="s">
        <v>10307</v>
      </c>
      <c r="F105" s="11" t="s">
        <v>7720</v>
      </c>
      <c r="G105" s="212">
        <v>234552000</v>
      </c>
      <c r="H105" s="213" t="s">
        <v>7583</v>
      </c>
      <c r="I105" s="213" t="s">
        <v>723</v>
      </c>
      <c r="J105" s="213">
        <v>2</v>
      </c>
      <c r="K105" s="213" t="s">
        <v>7585</v>
      </c>
      <c r="L105" s="213" t="s">
        <v>7584</v>
      </c>
      <c r="M105" s="214">
        <v>45645</v>
      </c>
      <c r="N105" s="221" t="s">
        <v>7723</v>
      </c>
      <c r="O105" s="216">
        <v>108869</v>
      </c>
      <c r="P105" s="216" t="s">
        <v>7680</v>
      </c>
      <c r="Q105" s="216" t="s">
        <v>723</v>
      </c>
      <c r="R105" s="216">
        <v>2</v>
      </c>
      <c r="S105" s="216" t="s">
        <v>7722</v>
      </c>
      <c r="T105" s="216" t="s">
        <v>7721</v>
      </c>
      <c r="U105" s="217">
        <v>45645</v>
      </c>
      <c r="V105" s="221" t="s">
        <v>7725</v>
      </c>
      <c r="W105" s="213">
        <v>12675000</v>
      </c>
      <c r="X105" s="213" t="s">
        <v>7680</v>
      </c>
      <c r="Y105" s="213" t="s">
        <v>22</v>
      </c>
      <c r="Z105" s="213">
        <v>3</v>
      </c>
      <c r="AA105" s="213" t="s">
        <v>7724</v>
      </c>
      <c r="AB105" s="213" t="s">
        <v>7721</v>
      </c>
      <c r="AC105" s="214">
        <v>45645</v>
      </c>
      <c r="AD105" s="221" t="s">
        <v>7729</v>
      </c>
      <c r="AE105" s="218">
        <v>101000</v>
      </c>
      <c r="AF105" s="218" t="s">
        <v>7726</v>
      </c>
      <c r="AG105" s="218" t="s">
        <v>723</v>
      </c>
      <c r="AH105" s="218">
        <v>2</v>
      </c>
      <c r="AI105" s="218" t="s">
        <v>7728</v>
      </c>
      <c r="AJ105" s="218" t="s">
        <v>7727</v>
      </c>
      <c r="AK105" s="219">
        <v>45645</v>
      </c>
      <c r="AL105" s="221" t="s">
        <v>7731</v>
      </c>
      <c r="AM105" s="213">
        <v>101000</v>
      </c>
      <c r="AN105" s="213" t="s">
        <v>7726</v>
      </c>
      <c r="AO105" s="213" t="s">
        <v>723</v>
      </c>
      <c r="AP105" s="213">
        <v>2</v>
      </c>
      <c r="AQ105" s="213" t="s">
        <v>7730</v>
      </c>
      <c r="AR105" s="213" t="s">
        <v>7727</v>
      </c>
      <c r="AS105" s="214">
        <v>45645</v>
      </c>
      <c r="AT105" s="222" t="s">
        <v>7732</v>
      </c>
      <c r="AU105" s="218" t="s">
        <v>17</v>
      </c>
      <c r="AV105" s="218" t="s">
        <v>17</v>
      </c>
      <c r="AW105" s="218" t="s">
        <v>17</v>
      </c>
      <c r="AX105" s="218" t="s">
        <v>17</v>
      </c>
      <c r="AY105" s="218" t="s">
        <v>7601</v>
      </c>
      <c r="AZ105" s="218" t="s">
        <v>17</v>
      </c>
      <c r="BA105" s="219">
        <v>45645</v>
      </c>
      <c r="BB105" s="221" t="s">
        <v>7755</v>
      </c>
      <c r="BC105" s="213" t="s">
        <v>17</v>
      </c>
      <c r="BD105" s="213" t="s">
        <v>17</v>
      </c>
      <c r="BE105" s="213" t="s">
        <v>17</v>
      </c>
      <c r="BF105" s="213" t="s">
        <v>17</v>
      </c>
      <c r="BG105" s="213" t="s">
        <v>7625</v>
      </c>
      <c r="BH105" s="213" t="s">
        <v>17</v>
      </c>
      <c r="BI105" s="214">
        <v>45645</v>
      </c>
      <c r="BJ105" s="222" t="s">
        <v>7733</v>
      </c>
      <c r="BK105" s="222" t="s">
        <v>17</v>
      </c>
      <c r="BL105" s="222" t="s">
        <v>17</v>
      </c>
      <c r="BM105" s="222" t="s">
        <v>17</v>
      </c>
      <c r="BN105" s="222" t="s">
        <v>17</v>
      </c>
      <c r="BO105" s="222" t="s">
        <v>7601</v>
      </c>
      <c r="BP105" s="218" t="s">
        <v>17</v>
      </c>
      <c r="BQ105" s="223">
        <v>45645</v>
      </c>
      <c r="BR105" s="221" t="s">
        <v>7756</v>
      </c>
      <c r="BS105" s="224" t="s">
        <v>17</v>
      </c>
      <c r="BT105" s="224" t="s">
        <v>17</v>
      </c>
      <c r="BU105" s="224" t="s">
        <v>17</v>
      </c>
      <c r="BV105" s="224" t="s">
        <v>17</v>
      </c>
      <c r="BW105" s="224" t="s">
        <v>7625</v>
      </c>
      <c r="BX105" s="224" t="s">
        <v>17</v>
      </c>
      <c r="BY105" s="214">
        <v>45645</v>
      </c>
      <c r="BZ105" s="222" t="s">
        <v>7757</v>
      </c>
      <c r="CA105" s="222" t="s">
        <v>17</v>
      </c>
      <c r="CB105" s="222" t="s">
        <v>17</v>
      </c>
      <c r="CC105" s="222" t="s">
        <v>17</v>
      </c>
      <c r="CD105" s="222" t="s">
        <v>17</v>
      </c>
      <c r="CE105" s="222" t="s">
        <v>7625</v>
      </c>
      <c r="CF105" s="222" t="s">
        <v>17</v>
      </c>
      <c r="CG105" s="223">
        <v>45645</v>
      </c>
      <c r="CH105" s="221" t="s">
        <v>11514</v>
      </c>
      <c r="CI105" s="222" t="e">
        <v>#N/A</v>
      </c>
      <c r="CJ105" s="222" t="e">
        <v>#N/A</v>
      </c>
      <c r="CK105" s="222" t="e">
        <v>#N/A</v>
      </c>
      <c r="CL105" s="222" t="e">
        <v>#N/A</v>
      </c>
      <c r="CM105" s="222" t="e">
        <v>#N/A</v>
      </c>
      <c r="CN105" s="222" t="e">
        <v>#N/A</v>
      </c>
      <c r="CO105" s="225" t="e">
        <v>#N/A</v>
      </c>
      <c r="CP105" s="222" t="s">
        <v>7759</v>
      </c>
      <c r="CQ105" s="224" t="s">
        <v>17</v>
      </c>
      <c r="CR105" s="224" t="s">
        <v>17</v>
      </c>
      <c r="CS105" s="224" t="s">
        <v>17</v>
      </c>
      <c r="CT105" s="224" t="s">
        <v>17</v>
      </c>
      <c r="CU105" s="224" t="s">
        <v>7625</v>
      </c>
      <c r="CV105" s="224" t="s">
        <v>17</v>
      </c>
      <c r="CW105" s="214">
        <v>45645</v>
      </c>
      <c r="CX105" s="222" t="s">
        <v>7738</v>
      </c>
      <c r="CY105" s="218">
        <v>101000</v>
      </c>
      <c r="CZ105" s="218" t="s">
        <v>7726</v>
      </c>
      <c r="DA105" s="218" t="s">
        <v>723</v>
      </c>
      <c r="DB105" s="218">
        <v>2</v>
      </c>
      <c r="DC105" s="218" t="s">
        <v>7745</v>
      </c>
      <c r="DD105" s="218" t="s">
        <v>7727</v>
      </c>
      <c r="DE105" s="220">
        <v>45645</v>
      </c>
      <c r="DF105" s="221" t="s">
        <v>7742</v>
      </c>
      <c r="DG105" s="213">
        <v>12573000</v>
      </c>
      <c r="DH105" s="224" t="s">
        <v>7739</v>
      </c>
      <c r="DI105" s="224" t="s">
        <v>723</v>
      </c>
      <c r="DJ105" s="224">
        <v>2</v>
      </c>
      <c r="DK105" s="224" t="s">
        <v>7741</v>
      </c>
      <c r="DL105" s="224" t="s">
        <v>7740</v>
      </c>
      <c r="DM105" s="214">
        <v>45645</v>
      </c>
      <c r="DN105" s="222" t="s">
        <v>7744</v>
      </c>
      <c r="DO105" s="218">
        <v>0</v>
      </c>
      <c r="DP105" s="222" t="s">
        <v>7726</v>
      </c>
      <c r="DQ105" s="222" t="s">
        <v>723</v>
      </c>
      <c r="DR105" s="222">
        <v>2</v>
      </c>
      <c r="DS105" s="222" t="s">
        <v>7743</v>
      </c>
      <c r="DT105" s="222" t="s">
        <v>7727</v>
      </c>
      <c r="DU105" s="223">
        <v>45645</v>
      </c>
      <c r="DV105" s="221" t="s">
        <v>7746</v>
      </c>
      <c r="DW105" s="213">
        <v>101000</v>
      </c>
      <c r="DX105" s="224" t="s">
        <v>7726</v>
      </c>
      <c r="DY105" s="224" t="s">
        <v>723</v>
      </c>
      <c r="DZ105" s="224">
        <v>2</v>
      </c>
      <c r="EA105" s="224" t="s">
        <v>7745</v>
      </c>
      <c r="EB105" s="224" t="s">
        <v>7727</v>
      </c>
      <c r="EC105" s="214">
        <v>45645</v>
      </c>
      <c r="ED105" s="222" t="s">
        <v>7748</v>
      </c>
      <c r="EE105" s="218" t="s">
        <v>17</v>
      </c>
      <c r="EF105" s="222" t="s">
        <v>424</v>
      </c>
      <c r="EG105" s="222" t="s">
        <v>17</v>
      </c>
      <c r="EH105" s="222" t="s">
        <v>17</v>
      </c>
      <c r="EI105" s="222" t="s">
        <v>7747</v>
      </c>
      <c r="EJ105" s="222" t="s">
        <v>424</v>
      </c>
      <c r="EK105" s="223">
        <v>45645</v>
      </c>
      <c r="EL105" s="221" t="s">
        <v>7750</v>
      </c>
      <c r="EM105" s="213" t="s">
        <v>17</v>
      </c>
      <c r="EN105" s="224" t="s">
        <v>424</v>
      </c>
      <c r="EO105" s="224" t="s">
        <v>17</v>
      </c>
      <c r="EP105" s="224" t="s">
        <v>17</v>
      </c>
      <c r="EQ105" s="224" t="s">
        <v>7749</v>
      </c>
      <c r="ER105" s="224" t="s">
        <v>424</v>
      </c>
      <c r="ES105" s="214">
        <v>45645</v>
      </c>
      <c r="ET105" s="222" t="s">
        <v>7736</v>
      </c>
      <c r="EU105" s="222">
        <v>4516</v>
      </c>
      <c r="EV105" s="222" t="s">
        <v>7734</v>
      </c>
      <c r="EW105" s="222" t="s">
        <v>723</v>
      </c>
      <c r="EX105" s="222">
        <v>2</v>
      </c>
      <c r="EY105" s="222" t="s">
        <v>7735</v>
      </c>
      <c r="EZ105" s="222" t="s">
        <v>7694</v>
      </c>
      <c r="FA105" s="223">
        <v>45645</v>
      </c>
      <c r="FB105" s="221" t="s">
        <v>7752</v>
      </c>
      <c r="FC105" s="224">
        <v>2</v>
      </c>
      <c r="FD105" s="224" t="s">
        <v>7739</v>
      </c>
      <c r="FE105" s="224" t="s">
        <v>723</v>
      </c>
      <c r="FF105" s="224">
        <v>2</v>
      </c>
      <c r="FG105" s="224" t="s">
        <v>7751</v>
      </c>
      <c r="FH105" s="224" t="s">
        <v>7740</v>
      </c>
      <c r="FI105" s="214">
        <v>45645</v>
      </c>
      <c r="FJ105" s="221" t="s">
        <v>7753</v>
      </c>
      <c r="FK105" s="222" t="s">
        <v>17</v>
      </c>
      <c r="FL105" s="222" t="s">
        <v>17</v>
      </c>
      <c r="FM105" s="222" t="s">
        <v>17</v>
      </c>
      <c r="FN105" s="222" t="s">
        <v>17</v>
      </c>
      <c r="FO105" s="222" t="s">
        <v>7625</v>
      </c>
      <c r="FP105" s="218" t="s">
        <v>17</v>
      </c>
      <c r="FQ105" s="219">
        <v>45645</v>
      </c>
      <c r="FR105" s="221" t="s">
        <v>7754</v>
      </c>
      <c r="FS105" s="224" t="s">
        <v>17</v>
      </c>
      <c r="FT105" s="224" t="s">
        <v>17</v>
      </c>
      <c r="FU105" s="224" t="s">
        <v>17</v>
      </c>
      <c r="FV105" s="224" t="s">
        <v>17</v>
      </c>
      <c r="FW105" s="224" t="s">
        <v>7625</v>
      </c>
      <c r="FX105" s="224" t="s">
        <v>17</v>
      </c>
      <c r="FY105" s="214">
        <v>45645</v>
      </c>
      <c r="FZ105" s="222" t="s">
        <v>4155</v>
      </c>
      <c r="GA105" s="222">
        <v>1</v>
      </c>
      <c r="GB105" s="222" t="s">
        <v>1799</v>
      </c>
      <c r="GC105" s="222" t="s">
        <v>33</v>
      </c>
      <c r="GD105" s="222">
        <v>2</v>
      </c>
      <c r="GE105" s="222" t="s">
        <v>17</v>
      </c>
      <c r="GF105" s="222" t="s">
        <v>17</v>
      </c>
      <c r="GG105" s="223">
        <v>45604</v>
      </c>
      <c r="GH105" s="221" t="s">
        <v>4161</v>
      </c>
      <c r="GI105" s="224">
        <v>3</v>
      </c>
      <c r="GJ105" s="224" t="s">
        <v>1799</v>
      </c>
      <c r="GK105" s="224" t="s">
        <v>33</v>
      </c>
      <c r="GL105" s="224">
        <v>2</v>
      </c>
      <c r="GM105" s="224" t="s">
        <v>17</v>
      </c>
      <c r="GN105" s="224" t="s">
        <v>17</v>
      </c>
      <c r="GO105" s="214">
        <v>45604</v>
      </c>
      <c r="GP105" s="222" t="s">
        <v>4156</v>
      </c>
      <c r="GQ105" s="222">
        <v>0</v>
      </c>
      <c r="GR105" s="222" t="s">
        <v>1799</v>
      </c>
      <c r="GS105" s="222" t="s">
        <v>33</v>
      </c>
      <c r="GT105" s="222">
        <v>2</v>
      </c>
      <c r="GU105" s="222" t="s">
        <v>17</v>
      </c>
      <c r="GV105" s="222" t="s">
        <v>17</v>
      </c>
      <c r="GW105" s="223">
        <v>45604</v>
      </c>
      <c r="GX105" s="221" t="s">
        <v>4162</v>
      </c>
      <c r="GY105" s="224">
        <v>0</v>
      </c>
      <c r="GZ105" s="224" t="s">
        <v>1799</v>
      </c>
      <c r="HA105" s="224" t="s">
        <v>33</v>
      </c>
      <c r="HB105" s="224">
        <v>2</v>
      </c>
      <c r="HC105" s="224" t="s">
        <v>17</v>
      </c>
      <c r="HD105" s="224" t="s">
        <v>17</v>
      </c>
      <c r="HE105" s="214">
        <v>45604</v>
      </c>
      <c r="HF105" s="222" t="s">
        <v>4154</v>
      </c>
      <c r="HG105" s="222">
        <v>0</v>
      </c>
      <c r="HH105" s="222" t="s">
        <v>1799</v>
      </c>
      <c r="HI105" s="222" t="s">
        <v>33</v>
      </c>
      <c r="HJ105" s="222">
        <v>2</v>
      </c>
      <c r="HK105" s="222" t="s">
        <v>17</v>
      </c>
      <c r="HL105" s="222" t="s">
        <v>17</v>
      </c>
      <c r="HM105" s="223">
        <v>45604</v>
      </c>
      <c r="HN105" s="221" t="s">
        <v>4160</v>
      </c>
      <c r="HO105" s="224">
        <v>1</v>
      </c>
      <c r="HP105" s="224" t="s">
        <v>1799</v>
      </c>
      <c r="HQ105" s="224" t="s">
        <v>33</v>
      </c>
      <c r="HR105" s="224">
        <v>2</v>
      </c>
      <c r="HS105" s="224" t="s">
        <v>17</v>
      </c>
      <c r="HT105" s="224" t="s">
        <v>17</v>
      </c>
      <c r="HU105" s="214">
        <v>45604</v>
      </c>
      <c r="HV105" s="222" t="s">
        <v>4157</v>
      </c>
      <c r="HW105" s="222">
        <v>0</v>
      </c>
      <c r="HX105" s="222" t="s">
        <v>1799</v>
      </c>
      <c r="HY105" s="222" t="s">
        <v>33</v>
      </c>
      <c r="HZ105" s="222">
        <v>2</v>
      </c>
      <c r="IA105" s="222" t="s">
        <v>17</v>
      </c>
      <c r="IB105" s="222" t="s">
        <v>17</v>
      </c>
      <c r="IC105" s="223">
        <v>45604</v>
      </c>
      <c r="ID105" s="221" t="s">
        <v>4159</v>
      </c>
      <c r="IE105" s="224">
        <v>1</v>
      </c>
      <c r="IF105" s="224" t="s">
        <v>1799</v>
      </c>
      <c r="IG105" s="224" t="s">
        <v>33</v>
      </c>
      <c r="IH105" s="224">
        <v>2</v>
      </c>
      <c r="II105" s="224" t="s">
        <v>17</v>
      </c>
      <c r="IJ105" s="224" t="s">
        <v>17</v>
      </c>
      <c r="IK105" s="214">
        <v>45604</v>
      </c>
      <c r="IL105" s="222" t="s">
        <v>4158</v>
      </c>
      <c r="IM105" s="222">
        <v>3</v>
      </c>
      <c r="IN105" s="222" t="s">
        <v>1799</v>
      </c>
      <c r="IO105" s="222" t="s">
        <v>33</v>
      </c>
      <c r="IP105" s="222">
        <v>2</v>
      </c>
      <c r="IQ105" s="222" t="s">
        <v>17</v>
      </c>
      <c r="IR105" s="222" t="s">
        <v>17</v>
      </c>
      <c r="IS105" s="223">
        <v>45604</v>
      </c>
    </row>
    <row r="106" spans="1:253" s="11" customFormat="1" ht="13.25" customHeight="1" x14ac:dyDescent="0.25">
      <c r="A106" s="11" t="s">
        <v>912</v>
      </c>
      <c r="B106" s="11" t="s">
        <v>11091</v>
      </c>
      <c r="C106" s="11" t="s">
        <v>913</v>
      </c>
      <c r="D106" s="11" t="s">
        <v>914</v>
      </c>
      <c r="E106" s="11" t="s">
        <v>10308</v>
      </c>
      <c r="F106" s="11" t="s">
        <v>3270</v>
      </c>
      <c r="G106" s="212">
        <v>6796000</v>
      </c>
      <c r="H106" s="213" t="s">
        <v>3267</v>
      </c>
      <c r="I106" s="213" t="s">
        <v>723</v>
      </c>
      <c r="J106" s="213">
        <v>2</v>
      </c>
      <c r="K106" s="213" t="s">
        <v>3269</v>
      </c>
      <c r="L106" s="213" t="s">
        <v>3268</v>
      </c>
      <c r="M106" s="214">
        <v>45572</v>
      </c>
      <c r="N106" s="221" t="s">
        <v>3274</v>
      </c>
      <c r="O106" s="216">
        <v>120340</v>
      </c>
      <c r="P106" s="216" t="s">
        <v>3271</v>
      </c>
      <c r="Q106" s="216" t="s">
        <v>723</v>
      </c>
      <c r="R106" s="216">
        <v>2</v>
      </c>
      <c r="S106" s="216" t="s">
        <v>3273</v>
      </c>
      <c r="T106" s="216" t="s">
        <v>3272</v>
      </c>
      <c r="U106" s="217">
        <v>45572</v>
      </c>
      <c r="V106" s="221" t="s">
        <v>3276</v>
      </c>
      <c r="W106" s="213">
        <v>6796000</v>
      </c>
      <c r="X106" s="213" t="s">
        <v>3275</v>
      </c>
      <c r="Y106" s="213" t="s">
        <v>723</v>
      </c>
      <c r="Z106" s="213">
        <v>2</v>
      </c>
      <c r="AA106" s="213" t="s">
        <v>3269</v>
      </c>
      <c r="AB106" s="213" t="s">
        <v>3268</v>
      </c>
      <c r="AC106" s="214">
        <v>45572</v>
      </c>
      <c r="AD106" s="221" t="s">
        <v>3280</v>
      </c>
      <c r="AE106" s="218">
        <v>1773000</v>
      </c>
      <c r="AF106" s="218" t="s">
        <v>3277</v>
      </c>
      <c r="AG106" s="218" t="s">
        <v>22</v>
      </c>
      <c r="AH106" s="218">
        <v>3</v>
      </c>
      <c r="AI106" s="218" t="s">
        <v>3279</v>
      </c>
      <c r="AJ106" s="218" t="s">
        <v>3278</v>
      </c>
      <c r="AK106" s="219">
        <v>45572</v>
      </c>
      <c r="AL106" s="221" t="s">
        <v>3284</v>
      </c>
      <c r="AM106" s="213">
        <v>250000</v>
      </c>
      <c r="AN106" s="213" t="s">
        <v>3281</v>
      </c>
      <c r="AO106" s="213" t="s">
        <v>33</v>
      </c>
      <c r="AP106" s="213">
        <v>2</v>
      </c>
      <c r="AQ106" s="213" t="s">
        <v>3283</v>
      </c>
      <c r="AR106" s="213" t="s">
        <v>3282</v>
      </c>
      <c r="AS106" s="214">
        <v>45572</v>
      </c>
      <c r="AT106" s="222" t="s">
        <v>3286</v>
      </c>
      <c r="AU106" s="218" t="s">
        <v>17</v>
      </c>
      <c r="AV106" s="218" t="s">
        <v>17</v>
      </c>
      <c r="AW106" s="218" t="s">
        <v>17</v>
      </c>
      <c r="AX106" s="218" t="s">
        <v>17</v>
      </c>
      <c r="AY106" s="218" t="s">
        <v>3285</v>
      </c>
      <c r="AZ106" s="218" t="s">
        <v>17</v>
      </c>
      <c r="BA106" s="219">
        <v>45572</v>
      </c>
      <c r="BB106" s="221" t="s">
        <v>3301</v>
      </c>
      <c r="BC106" s="213" t="s">
        <v>17</v>
      </c>
      <c r="BD106" s="213" t="s">
        <v>680</v>
      </c>
      <c r="BE106" s="213" t="s">
        <v>17</v>
      </c>
      <c r="BF106" s="213" t="s">
        <v>17</v>
      </c>
      <c r="BG106" s="213" t="s">
        <v>3285</v>
      </c>
      <c r="BH106" s="213" t="s">
        <v>17</v>
      </c>
      <c r="BI106" s="214">
        <v>45572</v>
      </c>
      <c r="BJ106" s="222" t="s">
        <v>3289</v>
      </c>
      <c r="BK106" s="222">
        <v>5</v>
      </c>
      <c r="BL106" s="222" t="s">
        <v>3287</v>
      </c>
      <c r="BM106" s="222" t="s">
        <v>33</v>
      </c>
      <c r="BN106" s="222">
        <v>2</v>
      </c>
      <c r="BO106" s="222" t="s">
        <v>3288</v>
      </c>
      <c r="BP106" s="218" t="s">
        <v>579</v>
      </c>
      <c r="BQ106" s="223">
        <v>45572</v>
      </c>
      <c r="BR106" s="221" t="s">
        <v>3302</v>
      </c>
      <c r="BS106" s="224" t="s">
        <v>17</v>
      </c>
      <c r="BT106" s="224" t="s">
        <v>680</v>
      </c>
      <c r="BU106" s="224" t="s">
        <v>17</v>
      </c>
      <c r="BV106" s="224" t="s">
        <v>17</v>
      </c>
      <c r="BW106" s="224" t="s">
        <v>3285</v>
      </c>
      <c r="BX106" s="224" t="s">
        <v>17</v>
      </c>
      <c r="BY106" s="214">
        <v>45572</v>
      </c>
      <c r="BZ106" s="222" t="s">
        <v>3303</v>
      </c>
      <c r="CA106" s="222" t="s">
        <v>17</v>
      </c>
      <c r="CB106" s="222" t="s">
        <v>680</v>
      </c>
      <c r="CC106" s="222" t="s">
        <v>17</v>
      </c>
      <c r="CD106" s="222" t="s">
        <v>17</v>
      </c>
      <c r="CE106" s="222" t="s">
        <v>3285</v>
      </c>
      <c r="CF106" s="222" t="s">
        <v>17</v>
      </c>
      <c r="CG106" s="223">
        <v>45572</v>
      </c>
      <c r="CH106" s="221" t="s">
        <v>11515</v>
      </c>
      <c r="CI106" s="222" t="e">
        <v>#N/A</v>
      </c>
      <c r="CJ106" s="222" t="e">
        <v>#N/A</v>
      </c>
      <c r="CK106" s="222" t="e">
        <v>#N/A</v>
      </c>
      <c r="CL106" s="222" t="e">
        <v>#N/A</v>
      </c>
      <c r="CM106" s="222" t="e">
        <v>#N/A</v>
      </c>
      <c r="CN106" s="222" t="e">
        <v>#N/A</v>
      </c>
      <c r="CO106" s="225" t="e">
        <v>#N/A</v>
      </c>
      <c r="CP106" s="222" t="s">
        <v>3305</v>
      </c>
      <c r="CQ106" s="224" t="s">
        <v>17</v>
      </c>
      <c r="CR106" s="224" t="s">
        <v>680</v>
      </c>
      <c r="CS106" s="224" t="s">
        <v>17</v>
      </c>
      <c r="CT106" s="224" t="s">
        <v>17</v>
      </c>
      <c r="CU106" s="224" t="s">
        <v>3285</v>
      </c>
      <c r="CV106" s="224" t="s">
        <v>17</v>
      </c>
      <c r="CW106" s="214">
        <v>45572</v>
      </c>
      <c r="CX106" s="222" t="s">
        <v>3292</v>
      </c>
      <c r="CY106" s="218" t="s">
        <v>17</v>
      </c>
      <c r="CZ106" s="218" t="s">
        <v>680</v>
      </c>
      <c r="DA106" s="218" t="s">
        <v>17</v>
      </c>
      <c r="DB106" s="218" t="s">
        <v>17</v>
      </c>
      <c r="DC106" s="218" t="s">
        <v>3285</v>
      </c>
      <c r="DD106" s="218" t="s">
        <v>17</v>
      </c>
      <c r="DE106" s="220">
        <v>45572</v>
      </c>
      <c r="DF106" s="221" t="s">
        <v>3295</v>
      </c>
      <c r="DG106" s="213">
        <v>5023000</v>
      </c>
      <c r="DH106" s="224" t="s">
        <v>3293</v>
      </c>
      <c r="DI106" s="224" t="s">
        <v>723</v>
      </c>
      <c r="DJ106" s="224">
        <v>2</v>
      </c>
      <c r="DK106" s="224" t="s">
        <v>2976</v>
      </c>
      <c r="DL106" s="224" t="s">
        <v>3294</v>
      </c>
      <c r="DM106" s="214">
        <v>45572</v>
      </c>
      <c r="DN106" s="222" t="s">
        <v>3296</v>
      </c>
      <c r="DO106" s="218">
        <v>1773000</v>
      </c>
      <c r="DP106" s="222" t="s">
        <v>3293</v>
      </c>
      <c r="DQ106" s="222" t="s">
        <v>723</v>
      </c>
      <c r="DR106" s="222">
        <v>2</v>
      </c>
      <c r="DS106" s="222" t="s">
        <v>3012</v>
      </c>
      <c r="DT106" s="222" t="s">
        <v>3294</v>
      </c>
      <c r="DU106" s="223">
        <v>45572</v>
      </c>
      <c r="DV106" s="221" t="s">
        <v>3297</v>
      </c>
      <c r="DW106" s="213" t="s">
        <v>17</v>
      </c>
      <c r="DX106" s="224" t="s">
        <v>680</v>
      </c>
      <c r="DY106" s="224" t="s">
        <v>17</v>
      </c>
      <c r="DZ106" s="224" t="s">
        <v>17</v>
      </c>
      <c r="EA106" s="224" t="s">
        <v>3285</v>
      </c>
      <c r="EB106" s="224" t="s">
        <v>17</v>
      </c>
      <c r="EC106" s="214">
        <v>45572</v>
      </c>
      <c r="ED106" s="222" t="s">
        <v>3298</v>
      </c>
      <c r="EE106" s="218" t="s">
        <v>17</v>
      </c>
      <c r="EF106" s="222" t="s">
        <v>680</v>
      </c>
      <c r="EG106" s="222" t="s">
        <v>17</v>
      </c>
      <c r="EH106" s="222" t="s">
        <v>17</v>
      </c>
      <c r="EI106" s="222" t="s">
        <v>3285</v>
      </c>
      <c r="EJ106" s="222" t="s">
        <v>17</v>
      </c>
      <c r="EK106" s="223">
        <v>45572</v>
      </c>
      <c r="EL106" s="221" t="s">
        <v>3299</v>
      </c>
      <c r="EM106" s="213" t="s">
        <v>17</v>
      </c>
      <c r="EN106" s="224" t="s">
        <v>680</v>
      </c>
      <c r="EO106" s="224" t="s">
        <v>17</v>
      </c>
      <c r="EP106" s="224" t="s">
        <v>17</v>
      </c>
      <c r="EQ106" s="224" t="s">
        <v>3285</v>
      </c>
      <c r="ER106" s="224" t="s">
        <v>17</v>
      </c>
      <c r="ES106" s="214">
        <v>45572</v>
      </c>
      <c r="ET106" s="222" t="s">
        <v>3290</v>
      </c>
      <c r="EU106" s="222">
        <v>5</v>
      </c>
      <c r="EV106" s="222" t="s">
        <v>3287</v>
      </c>
      <c r="EW106" s="222" t="s">
        <v>33</v>
      </c>
      <c r="EX106" s="222">
        <v>2</v>
      </c>
      <c r="EY106" s="222" t="s">
        <v>3288</v>
      </c>
      <c r="EZ106" s="222" t="s">
        <v>579</v>
      </c>
      <c r="FA106" s="223">
        <v>45572</v>
      </c>
      <c r="FB106" s="221" t="s">
        <v>3300</v>
      </c>
      <c r="FC106" s="224" t="s">
        <v>17</v>
      </c>
      <c r="FD106" s="224" t="s">
        <v>680</v>
      </c>
      <c r="FE106" s="224" t="s">
        <v>17</v>
      </c>
      <c r="FF106" s="224" t="s">
        <v>17</v>
      </c>
      <c r="FG106" s="224" t="s">
        <v>3285</v>
      </c>
      <c r="FH106" s="224" t="s">
        <v>17</v>
      </c>
      <c r="FI106" s="214">
        <v>45572</v>
      </c>
      <c r="FJ106" s="221" t="s">
        <v>916</v>
      </c>
      <c r="FK106" s="222" t="s">
        <v>17</v>
      </c>
      <c r="FL106" s="222" t="s">
        <v>17</v>
      </c>
      <c r="FM106" s="222" t="s">
        <v>17</v>
      </c>
      <c r="FN106" s="222" t="s">
        <v>17</v>
      </c>
      <c r="FO106" s="222" t="s">
        <v>915</v>
      </c>
      <c r="FP106" s="218" t="s">
        <v>17</v>
      </c>
      <c r="FQ106" s="219">
        <v>44921</v>
      </c>
      <c r="FR106" s="221" t="s">
        <v>918</v>
      </c>
      <c r="FS106" s="224" t="s">
        <v>17</v>
      </c>
      <c r="FT106" s="224" t="s">
        <v>17</v>
      </c>
      <c r="FU106" s="224" t="s">
        <v>17</v>
      </c>
      <c r="FV106" s="224" t="s">
        <v>17</v>
      </c>
      <c r="FW106" s="224" t="s">
        <v>917</v>
      </c>
      <c r="FX106" s="224" t="s">
        <v>17</v>
      </c>
      <c r="FY106" s="214">
        <v>44921</v>
      </c>
      <c r="FZ106" s="222" t="s">
        <v>5128</v>
      </c>
      <c r="GA106" s="222">
        <v>2</v>
      </c>
      <c r="GB106" s="222" t="s">
        <v>1799</v>
      </c>
      <c r="GC106" s="222" t="s">
        <v>33</v>
      </c>
      <c r="GD106" s="222">
        <v>2</v>
      </c>
      <c r="GE106" s="222" t="s">
        <v>17</v>
      </c>
      <c r="GF106" s="222" t="s">
        <v>17</v>
      </c>
      <c r="GG106" s="223">
        <v>45614</v>
      </c>
      <c r="GH106" s="221" t="s">
        <v>5134</v>
      </c>
      <c r="GI106" s="224">
        <v>0</v>
      </c>
      <c r="GJ106" s="224" t="s">
        <v>1799</v>
      </c>
      <c r="GK106" s="224" t="s">
        <v>33</v>
      </c>
      <c r="GL106" s="224">
        <v>2</v>
      </c>
      <c r="GM106" s="224" t="s">
        <v>17</v>
      </c>
      <c r="GN106" s="224" t="s">
        <v>17</v>
      </c>
      <c r="GO106" s="214">
        <v>45614</v>
      </c>
      <c r="GP106" s="222" t="s">
        <v>5129</v>
      </c>
      <c r="GQ106" s="222">
        <v>2</v>
      </c>
      <c r="GR106" s="222" t="s">
        <v>1799</v>
      </c>
      <c r="GS106" s="222" t="s">
        <v>33</v>
      </c>
      <c r="GT106" s="222">
        <v>2</v>
      </c>
      <c r="GU106" s="222" t="s">
        <v>17</v>
      </c>
      <c r="GV106" s="222" t="s">
        <v>17</v>
      </c>
      <c r="GW106" s="223">
        <v>45614</v>
      </c>
      <c r="GX106" s="221" t="s">
        <v>5135</v>
      </c>
      <c r="GY106" s="224">
        <v>0</v>
      </c>
      <c r="GZ106" s="224" t="s">
        <v>1799</v>
      </c>
      <c r="HA106" s="224" t="s">
        <v>33</v>
      </c>
      <c r="HB106" s="224">
        <v>2</v>
      </c>
      <c r="HC106" s="224" t="s">
        <v>17</v>
      </c>
      <c r="HD106" s="224" t="s">
        <v>17</v>
      </c>
      <c r="HE106" s="214">
        <v>45614</v>
      </c>
      <c r="HF106" s="222" t="s">
        <v>5127</v>
      </c>
      <c r="HG106" s="222">
        <v>0</v>
      </c>
      <c r="HH106" s="222" t="s">
        <v>1799</v>
      </c>
      <c r="HI106" s="222" t="s">
        <v>33</v>
      </c>
      <c r="HJ106" s="222">
        <v>2</v>
      </c>
      <c r="HK106" s="222" t="s">
        <v>17</v>
      </c>
      <c r="HL106" s="222" t="s">
        <v>17</v>
      </c>
      <c r="HM106" s="223">
        <v>45614</v>
      </c>
      <c r="HN106" s="221" t="s">
        <v>5133</v>
      </c>
      <c r="HO106" s="224">
        <v>0</v>
      </c>
      <c r="HP106" s="224" t="s">
        <v>1799</v>
      </c>
      <c r="HQ106" s="224" t="s">
        <v>33</v>
      </c>
      <c r="HR106" s="224">
        <v>2</v>
      </c>
      <c r="HS106" s="224" t="s">
        <v>17</v>
      </c>
      <c r="HT106" s="224" t="s">
        <v>17</v>
      </c>
      <c r="HU106" s="214">
        <v>45614</v>
      </c>
      <c r="HV106" s="222" t="s">
        <v>5130</v>
      </c>
      <c r="HW106" s="222">
        <v>0</v>
      </c>
      <c r="HX106" s="222" t="s">
        <v>1799</v>
      </c>
      <c r="HY106" s="222" t="s">
        <v>33</v>
      </c>
      <c r="HZ106" s="222">
        <v>2</v>
      </c>
      <c r="IA106" s="222" t="s">
        <v>17</v>
      </c>
      <c r="IB106" s="222" t="s">
        <v>17</v>
      </c>
      <c r="IC106" s="223">
        <v>45614</v>
      </c>
      <c r="ID106" s="221" t="s">
        <v>5132</v>
      </c>
      <c r="IE106" s="224">
        <v>0</v>
      </c>
      <c r="IF106" s="224" t="s">
        <v>1799</v>
      </c>
      <c r="IG106" s="224" t="s">
        <v>33</v>
      </c>
      <c r="IH106" s="224">
        <v>2</v>
      </c>
      <c r="II106" s="224" t="s">
        <v>17</v>
      </c>
      <c r="IJ106" s="224" t="s">
        <v>17</v>
      </c>
      <c r="IK106" s="214">
        <v>45614</v>
      </c>
      <c r="IL106" s="222" t="s">
        <v>5131</v>
      </c>
      <c r="IM106" s="222">
        <v>0</v>
      </c>
      <c r="IN106" s="222" t="s">
        <v>1799</v>
      </c>
      <c r="IO106" s="222" t="s">
        <v>33</v>
      </c>
      <c r="IP106" s="222">
        <v>2</v>
      </c>
      <c r="IQ106" s="222" t="s">
        <v>17</v>
      </c>
      <c r="IR106" s="222" t="s">
        <v>17</v>
      </c>
      <c r="IS106" s="223">
        <v>45614</v>
      </c>
    </row>
    <row r="107" spans="1:253" s="11" customFormat="1" ht="13.25" customHeight="1" x14ac:dyDescent="0.25">
      <c r="A107" s="11" t="s">
        <v>3700</v>
      </c>
      <c r="B107" s="11" t="s">
        <v>10790</v>
      </c>
      <c r="C107" s="11" t="s">
        <v>3701</v>
      </c>
      <c r="D107" s="11" t="s">
        <v>3702</v>
      </c>
      <c r="E107" s="11" t="s">
        <v>10315</v>
      </c>
      <c r="F107" s="11" t="s">
        <v>3706</v>
      </c>
      <c r="G107" s="212">
        <v>29165000</v>
      </c>
      <c r="H107" s="213" t="s">
        <v>3703</v>
      </c>
      <c r="I107" s="213" t="s">
        <v>404</v>
      </c>
      <c r="J107" s="213">
        <v>1</v>
      </c>
      <c r="K107" s="213" t="s">
        <v>3705</v>
      </c>
      <c r="L107" s="213" t="s">
        <v>3704</v>
      </c>
      <c r="M107" s="214">
        <v>45586</v>
      </c>
      <c r="N107" s="221" t="s">
        <v>3710</v>
      </c>
      <c r="O107" s="216">
        <v>88628</v>
      </c>
      <c r="P107" s="216" t="s">
        <v>3707</v>
      </c>
      <c r="Q107" s="216" t="s">
        <v>723</v>
      </c>
      <c r="R107" s="216">
        <v>2</v>
      </c>
      <c r="S107" s="216" t="s">
        <v>3709</v>
      </c>
      <c r="T107" s="216" t="s">
        <v>3708</v>
      </c>
      <c r="U107" s="217">
        <v>45586</v>
      </c>
      <c r="V107" s="221" t="s">
        <v>6479</v>
      </c>
      <c r="W107" s="213">
        <v>23158000</v>
      </c>
      <c r="X107" s="213" t="s">
        <v>6476</v>
      </c>
      <c r="Y107" s="213" t="s">
        <v>723</v>
      </c>
      <c r="Z107" s="213">
        <v>2</v>
      </c>
      <c r="AA107" s="213" t="s">
        <v>6478</v>
      </c>
      <c r="AB107" s="213" t="s">
        <v>6477</v>
      </c>
      <c r="AC107" s="214">
        <v>45639</v>
      </c>
      <c r="AD107" s="221" t="s">
        <v>6481</v>
      </c>
      <c r="AE107" s="218">
        <v>2590000</v>
      </c>
      <c r="AF107" s="218" t="s">
        <v>3955</v>
      </c>
      <c r="AG107" s="218" t="s">
        <v>723</v>
      </c>
      <c r="AH107" s="218">
        <v>2</v>
      </c>
      <c r="AI107" s="218" t="s">
        <v>6480</v>
      </c>
      <c r="AJ107" s="218" t="s">
        <v>3956</v>
      </c>
      <c r="AK107" s="219">
        <v>45639</v>
      </c>
      <c r="AL107" s="221" t="s">
        <v>6485</v>
      </c>
      <c r="AM107" s="213">
        <v>47000</v>
      </c>
      <c r="AN107" s="213" t="s">
        <v>6482</v>
      </c>
      <c r="AO107" s="213" t="s">
        <v>723</v>
      </c>
      <c r="AP107" s="213">
        <v>2</v>
      </c>
      <c r="AQ107" s="213" t="s">
        <v>6484</v>
      </c>
      <c r="AR107" s="213" t="s">
        <v>6483</v>
      </c>
      <c r="AS107" s="214">
        <v>45639</v>
      </c>
      <c r="AT107" s="222" t="s">
        <v>5589</v>
      </c>
      <c r="AU107" s="218">
        <v>178</v>
      </c>
      <c r="AV107" s="218" t="s">
        <v>5587</v>
      </c>
      <c r="AW107" s="218" t="s">
        <v>723</v>
      </c>
      <c r="AX107" s="218">
        <v>2</v>
      </c>
      <c r="AY107" s="218" t="s">
        <v>5562</v>
      </c>
      <c r="AZ107" s="218" t="s">
        <v>5588</v>
      </c>
      <c r="BA107" s="219">
        <v>45620</v>
      </c>
      <c r="BB107" s="221" t="s">
        <v>3713</v>
      </c>
      <c r="BC107" s="213" t="s">
        <v>17</v>
      </c>
      <c r="BD107" s="213" t="s">
        <v>17</v>
      </c>
      <c r="BE107" s="213" t="s">
        <v>17</v>
      </c>
      <c r="BF107" s="213" t="s">
        <v>17</v>
      </c>
      <c r="BG107" s="213" t="s">
        <v>1153</v>
      </c>
      <c r="BH107" s="213" t="s">
        <v>17</v>
      </c>
      <c r="BI107" s="214">
        <v>45586</v>
      </c>
      <c r="BJ107" s="222" t="s">
        <v>5590</v>
      </c>
      <c r="BK107" s="222">
        <v>249</v>
      </c>
      <c r="BL107" s="222" t="s">
        <v>5587</v>
      </c>
      <c r="BM107" s="222" t="s">
        <v>723</v>
      </c>
      <c r="BN107" s="222">
        <v>2</v>
      </c>
      <c r="BO107" s="222" t="s">
        <v>5562</v>
      </c>
      <c r="BP107" s="218" t="s">
        <v>5588</v>
      </c>
      <c r="BQ107" s="223">
        <v>45620</v>
      </c>
      <c r="BR107" s="221" t="s">
        <v>5594</v>
      </c>
      <c r="BS107" s="224">
        <v>13049</v>
      </c>
      <c r="BT107" s="224" t="s">
        <v>5587</v>
      </c>
      <c r="BU107" s="224" t="s">
        <v>404</v>
      </c>
      <c r="BV107" s="224">
        <v>1</v>
      </c>
      <c r="BW107" s="224" t="s">
        <v>5593</v>
      </c>
      <c r="BX107" s="224" t="s">
        <v>5588</v>
      </c>
      <c r="BY107" s="214">
        <v>45620</v>
      </c>
      <c r="BZ107" s="222" t="s">
        <v>5596</v>
      </c>
      <c r="CA107" s="222">
        <v>5996</v>
      </c>
      <c r="CB107" s="222" t="s">
        <v>5587</v>
      </c>
      <c r="CC107" s="222" t="s">
        <v>404</v>
      </c>
      <c r="CD107" s="222">
        <v>1</v>
      </c>
      <c r="CE107" s="222" t="s">
        <v>5595</v>
      </c>
      <c r="CF107" s="222" t="s">
        <v>5588</v>
      </c>
      <c r="CG107" s="223">
        <v>45620</v>
      </c>
      <c r="CH107" s="221" t="s">
        <v>11516</v>
      </c>
      <c r="CI107" s="222" t="e">
        <v>#N/A</v>
      </c>
      <c r="CJ107" s="222" t="e">
        <v>#N/A</v>
      </c>
      <c r="CK107" s="222" t="e">
        <v>#N/A</v>
      </c>
      <c r="CL107" s="222" t="e">
        <v>#N/A</v>
      </c>
      <c r="CM107" s="222" t="e">
        <v>#N/A</v>
      </c>
      <c r="CN107" s="222" t="e">
        <v>#N/A</v>
      </c>
      <c r="CO107" s="225" t="e">
        <v>#N/A</v>
      </c>
      <c r="CP107" s="222" t="s">
        <v>3958</v>
      </c>
      <c r="CQ107" s="224">
        <v>340000000</v>
      </c>
      <c r="CR107" s="224" t="s">
        <v>3955</v>
      </c>
      <c r="CS107" s="224" t="s">
        <v>723</v>
      </c>
      <c r="CT107" s="224">
        <v>2</v>
      </c>
      <c r="CU107" s="224" t="s">
        <v>3957</v>
      </c>
      <c r="CV107" s="224" t="s">
        <v>3956</v>
      </c>
      <c r="CW107" s="214">
        <v>45595</v>
      </c>
      <c r="CX107" s="222" t="s">
        <v>6489</v>
      </c>
      <c r="CY107" s="218">
        <v>192000</v>
      </c>
      <c r="CZ107" s="218" t="s">
        <v>6486</v>
      </c>
      <c r="DA107" s="218" t="s">
        <v>723</v>
      </c>
      <c r="DB107" s="218">
        <v>2</v>
      </c>
      <c r="DC107" s="218" t="s">
        <v>6496</v>
      </c>
      <c r="DD107" s="218" t="s">
        <v>6487</v>
      </c>
      <c r="DE107" s="220">
        <v>45639</v>
      </c>
      <c r="DF107" s="221" t="s">
        <v>6492</v>
      </c>
      <c r="DG107" s="213">
        <v>20568000</v>
      </c>
      <c r="DH107" s="224" t="s">
        <v>6490</v>
      </c>
      <c r="DI107" s="224" t="s">
        <v>723</v>
      </c>
      <c r="DJ107" s="224">
        <v>2</v>
      </c>
      <c r="DK107" s="224" t="s">
        <v>6466</v>
      </c>
      <c r="DL107" s="224" t="s">
        <v>6491</v>
      </c>
      <c r="DM107" s="214">
        <v>45639</v>
      </c>
      <c r="DN107" s="222" t="s">
        <v>6495</v>
      </c>
      <c r="DO107" s="218">
        <v>2398000</v>
      </c>
      <c r="DP107" s="222" t="s">
        <v>6493</v>
      </c>
      <c r="DQ107" s="222" t="s">
        <v>723</v>
      </c>
      <c r="DR107" s="222">
        <v>2</v>
      </c>
      <c r="DS107" s="222" t="s">
        <v>5618</v>
      </c>
      <c r="DT107" s="222" t="s">
        <v>6494</v>
      </c>
      <c r="DU107" s="223">
        <v>45639</v>
      </c>
      <c r="DV107" s="221" t="s">
        <v>6497</v>
      </c>
      <c r="DW107" s="213">
        <v>192000</v>
      </c>
      <c r="DX107" s="224" t="s">
        <v>6486</v>
      </c>
      <c r="DY107" s="224" t="s">
        <v>723</v>
      </c>
      <c r="DZ107" s="224">
        <v>2</v>
      </c>
      <c r="EA107" s="224" t="s">
        <v>6496</v>
      </c>
      <c r="EB107" s="224" t="s">
        <v>6487</v>
      </c>
      <c r="EC107" s="214">
        <v>45639</v>
      </c>
      <c r="ED107" s="222" t="s">
        <v>6498</v>
      </c>
      <c r="EE107" s="218" t="s">
        <v>17</v>
      </c>
      <c r="EF107" s="222" t="s">
        <v>6486</v>
      </c>
      <c r="EG107" s="222" t="s">
        <v>723</v>
      </c>
      <c r="EH107" s="222">
        <v>2</v>
      </c>
      <c r="EI107" s="222" t="s">
        <v>6471</v>
      </c>
      <c r="EJ107" s="222" t="s">
        <v>6487</v>
      </c>
      <c r="EK107" s="223">
        <v>45639</v>
      </c>
      <c r="EL107" s="221" t="s">
        <v>6499</v>
      </c>
      <c r="EM107" s="213" t="s">
        <v>17</v>
      </c>
      <c r="EN107" s="224" t="s">
        <v>6486</v>
      </c>
      <c r="EO107" s="224" t="s">
        <v>723</v>
      </c>
      <c r="EP107" s="224">
        <v>2</v>
      </c>
      <c r="EQ107" s="224" t="s">
        <v>6471</v>
      </c>
      <c r="ER107" s="224" t="s">
        <v>6487</v>
      </c>
      <c r="ES107" s="214">
        <v>45639</v>
      </c>
      <c r="ET107" s="222" t="s">
        <v>5592</v>
      </c>
      <c r="EU107" s="222">
        <v>249</v>
      </c>
      <c r="EV107" s="222" t="s">
        <v>5587</v>
      </c>
      <c r="EW107" s="222" t="s">
        <v>723</v>
      </c>
      <c r="EX107" s="222">
        <v>2</v>
      </c>
      <c r="EY107" s="222" t="s">
        <v>5591</v>
      </c>
      <c r="EZ107" s="222" t="s">
        <v>5588</v>
      </c>
      <c r="FA107" s="223">
        <v>45620</v>
      </c>
      <c r="FB107" s="221" t="s">
        <v>6501</v>
      </c>
      <c r="FC107" s="224">
        <v>4</v>
      </c>
      <c r="FD107" s="224" t="s">
        <v>5587</v>
      </c>
      <c r="FE107" s="224" t="s">
        <v>404</v>
      </c>
      <c r="FF107" s="224">
        <v>1</v>
      </c>
      <c r="FG107" s="224" t="s">
        <v>6500</v>
      </c>
      <c r="FH107" s="224" t="s">
        <v>5588</v>
      </c>
      <c r="FI107" s="214">
        <v>45639</v>
      </c>
      <c r="FJ107" s="221" t="s">
        <v>3711</v>
      </c>
      <c r="FK107" s="222" t="s">
        <v>17</v>
      </c>
      <c r="FL107" s="222" t="s">
        <v>17</v>
      </c>
      <c r="FM107" s="222" t="s">
        <v>17</v>
      </c>
      <c r="FN107" s="222" t="s">
        <v>17</v>
      </c>
      <c r="FO107" s="222" t="s">
        <v>1153</v>
      </c>
      <c r="FP107" s="218" t="s">
        <v>17</v>
      </c>
      <c r="FQ107" s="219">
        <v>45586</v>
      </c>
      <c r="FR107" s="221" t="s">
        <v>3712</v>
      </c>
      <c r="FS107" s="224" t="s">
        <v>17</v>
      </c>
      <c r="FT107" s="224" t="s">
        <v>17</v>
      </c>
      <c r="FU107" s="224" t="s">
        <v>17</v>
      </c>
      <c r="FV107" s="224" t="s">
        <v>17</v>
      </c>
      <c r="FW107" s="224" t="s">
        <v>1153</v>
      </c>
      <c r="FX107" s="224" t="s">
        <v>17</v>
      </c>
      <c r="FY107" s="214">
        <v>45586</v>
      </c>
      <c r="FZ107" s="222" t="s">
        <v>4578</v>
      </c>
      <c r="GA107" s="222">
        <v>1</v>
      </c>
      <c r="GB107" s="222" t="s">
        <v>1799</v>
      </c>
      <c r="GC107" s="222" t="s">
        <v>33</v>
      </c>
      <c r="GD107" s="222">
        <v>2</v>
      </c>
      <c r="GE107" s="222" t="s">
        <v>17</v>
      </c>
      <c r="GF107" s="222" t="s">
        <v>17</v>
      </c>
      <c r="GG107" s="223">
        <v>45609</v>
      </c>
      <c r="GH107" s="221" t="s">
        <v>4584</v>
      </c>
      <c r="GI107" s="224">
        <v>0</v>
      </c>
      <c r="GJ107" s="224" t="s">
        <v>1799</v>
      </c>
      <c r="GK107" s="224" t="s">
        <v>33</v>
      </c>
      <c r="GL107" s="224">
        <v>2</v>
      </c>
      <c r="GM107" s="224" t="s">
        <v>17</v>
      </c>
      <c r="GN107" s="224" t="s">
        <v>17</v>
      </c>
      <c r="GO107" s="214">
        <v>45609</v>
      </c>
      <c r="GP107" s="222" t="s">
        <v>4579</v>
      </c>
      <c r="GQ107" s="222">
        <v>0</v>
      </c>
      <c r="GR107" s="222" t="s">
        <v>1799</v>
      </c>
      <c r="GS107" s="222" t="s">
        <v>33</v>
      </c>
      <c r="GT107" s="222">
        <v>2</v>
      </c>
      <c r="GU107" s="222" t="s">
        <v>17</v>
      </c>
      <c r="GV107" s="222" t="s">
        <v>17</v>
      </c>
      <c r="GW107" s="223">
        <v>45609</v>
      </c>
      <c r="GX107" s="221" t="s">
        <v>4585</v>
      </c>
      <c r="GY107" s="224">
        <v>0</v>
      </c>
      <c r="GZ107" s="224" t="s">
        <v>1799</v>
      </c>
      <c r="HA107" s="224" t="s">
        <v>33</v>
      </c>
      <c r="HB107" s="224">
        <v>2</v>
      </c>
      <c r="HC107" s="224" t="s">
        <v>17</v>
      </c>
      <c r="HD107" s="224" t="s">
        <v>17</v>
      </c>
      <c r="HE107" s="214">
        <v>45609</v>
      </c>
      <c r="HF107" s="222" t="s">
        <v>4577</v>
      </c>
      <c r="HG107" s="222">
        <v>0</v>
      </c>
      <c r="HH107" s="222" t="s">
        <v>1799</v>
      </c>
      <c r="HI107" s="222" t="s">
        <v>33</v>
      </c>
      <c r="HJ107" s="222">
        <v>2</v>
      </c>
      <c r="HK107" s="222" t="s">
        <v>17</v>
      </c>
      <c r="HL107" s="222" t="s">
        <v>17</v>
      </c>
      <c r="HM107" s="223">
        <v>45609</v>
      </c>
      <c r="HN107" s="221" t="s">
        <v>4583</v>
      </c>
      <c r="HO107" s="224">
        <v>0</v>
      </c>
      <c r="HP107" s="224" t="s">
        <v>1799</v>
      </c>
      <c r="HQ107" s="224" t="s">
        <v>33</v>
      </c>
      <c r="HR107" s="224">
        <v>2</v>
      </c>
      <c r="HS107" s="224" t="s">
        <v>17</v>
      </c>
      <c r="HT107" s="224" t="s">
        <v>17</v>
      </c>
      <c r="HU107" s="214">
        <v>45609</v>
      </c>
      <c r="HV107" s="222" t="s">
        <v>4580</v>
      </c>
      <c r="HW107" s="222">
        <v>0</v>
      </c>
      <c r="HX107" s="222" t="s">
        <v>1799</v>
      </c>
      <c r="HY107" s="222" t="s">
        <v>33</v>
      </c>
      <c r="HZ107" s="222">
        <v>2</v>
      </c>
      <c r="IA107" s="222" t="s">
        <v>17</v>
      </c>
      <c r="IB107" s="222" t="s">
        <v>17</v>
      </c>
      <c r="IC107" s="223">
        <v>45609</v>
      </c>
      <c r="ID107" s="221" t="s">
        <v>4582</v>
      </c>
      <c r="IE107" s="224">
        <v>1</v>
      </c>
      <c r="IF107" s="224" t="s">
        <v>1799</v>
      </c>
      <c r="IG107" s="224" t="s">
        <v>33</v>
      </c>
      <c r="IH107" s="224">
        <v>2</v>
      </c>
      <c r="II107" s="224" t="s">
        <v>17</v>
      </c>
      <c r="IJ107" s="224" t="s">
        <v>17</v>
      </c>
      <c r="IK107" s="214">
        <v>45609</v>
      </c>
      <c r="IL107" s="222" t="s">
        <v>4581</v>
      </c>
      <c r="IM107" s="222">
        <v>3</v>
      </c>
      <c r="IN107" s="222" t="s">
        <v>1799</v>
      </c>
      <c r="IO107" s="222" t="s">
        <v>33</v>
      </c>
      <c r="IP107" s="222">
        <v>2</v>
      </c>
      <c r="IQ107" s="222" t="s">
        <v>17</v>
      </c>
      <c r="IR107" s="222" t="s">
        <v>17</v>
      </c>
      <c r="IS107" s="223">
        <v>45609</v>
      </c>
    </row>
    <row r="108" spans="1:253" s="11" customFormat="1" ht="13.25" customHeight="1" x14ac:dyDescent="0.25">
      <c r="A108" s="11" t="s">
        <v>4939</v>
      </c>
      <c r="B108" s="11" t="s">
        <v>10803</v>
      </c>
      <c r="C108" s="11" t="s">
        <v>4940</v>
      </c>
      <c r="D108" s="11" t="s">
        <v>312</v>
      </c>
      <c r="E108" s="11" t="s">
        <v>10322</v>
      </c>
      <c r="F108" s="11" t="s">
        <v>6295</v>
      </c>
      <c r="G108" s="212">
        <v>252772000</v>
      </c>
      <c r="H108" s="213" t="s">
        <v>6293</v>
      </c>
      <c r="I108" s="213" t="s">
        <v>723</v>
      </c>
      <c r="J108" s="213">
        <v>2</v>
      </c>
      <c r="K108" s="213" t="s">
        <v>6294</v>
      </c>
      <c r="L108" s="213" t="s">
        <v>5416</v>
      </c>
      <c r="M108" s="214">
        <v>45638</v>
      </c>
      <c r="N108" s="221" t="s">
        <v>6299</v>
      </c>
      <c r="O108" s="216">
        <v>770880</v>
      </c>
      <c r="P108" s="216" t="s">
        <v>6296</v>
      </c>
      <c r="Q108" s="216" t="s">
        <v>723</v>
      </c>
      <c r="R108" s="216">
        <v>2</v>
      </c>
      <c r="S108" s="216" t="s">
        <v>6298</v>
      </c>
      <c r="T108" s="216" t="s">
        <v>6297</v>
      </c>
      <c r="U108" s="217">
        <v>45638</v>
      </c>
      <c r="V108" s="221" t="s">
        <v>6301</v>
      </c>
      <c r="W108" s="213">
        <v>252772000</v>
      </c>
      <c r="X108" s="213" t="s">
        <v>6293</v>
      </c>
      <c r="Y108" s="213" t="s">
        <v>723</v>
      </c>
      <c r="Z108" s="213">
        <v>2</v>
      </c>
      <c r="AA108" s="213" t="s">
        <v>6300</v>
      </c>
      <c r="AB108" s="213" t="s">
        <v>5416</v>
      </c>
      <c r="AC108" s="214">
        <v>45638</v>
      </c>
      <c r="AD108" s="221" t="s">
        <v>6305</v>
      </c>
      <c r="AE108" s="218">
        <v>104973000</v>
      </c>
      <c r="AF108" s="218" t="s">
        <v>6302</v>
      </c>
      <c r="AG108" s="218" t="s">
        <v>723</v>
      </c>
      <c r="AH108" s="218">
        <v>2</v>
      </c>
      <c r="AI108" s="218" t="s">
        <v>6304</v>
      </c>
      <c r="AJ108" s="218" t="s">
        <v>6303</v>
      </c>
      <c r="AK108" s="219">
        <v>45638</v>
      </c>
      <c r="AL108" s="221" t="s">
        <v>6309</v>
      </c>
      <c r="AM108" s="213">
        <v>1376000</v>
      </c>
      <c r="AN108" s="213" t="s">
        <v>6306</v>
      </c>
      <c r="AO108" s="213" t="s">
        <v>723</v>
      </c>
      <c r="AP108" s="213">
        <v>2</v>
      </c>
      <c r="AQ108" s="213" t="s">
        <v>6308</v>
      </c>
      <c r="AR108" s="213" t="s">
        <v>6307</v>
      </c>
      <c r="AS108" s="214">
        <v>45638</v>
      </c>
      <c r="AT108" s="222" t="s">
        <v>6313</v>
      </c>
      <c r="AU108" s="218">
        <v>668</v>
      </c>
      <c r="AV108" s="218" t="s">
        <v>6310</v>
      </c>
      <c r="AW108" s="218" t="s">
        <v>723</v>
      </c>
      <c r="AX108" s="218">
        <v>2</v>
      </c>
      <c r="AY108" s="218" t="s">
        <v>6312</v>
      </c>
      <c r="AZ108" s="218" t="s">
        <v>6311</v>
      </c>
      <c r="BA108" s="219">
        <v>45638</v>
      </c>
      <c r="BB108" s="221" t="s">
        <v>6337</v>
      </c>
      <c r="BC108" s="213" t="s">
        <v>17</v>
      </c>
      <c r="BD108" s="213" t="s">
        <v>17</v>
      </c>
      <c r="BE108" s="213" t="s">
        <v>17</v>
      </c>
      <c r="BF108" s="213" t="s">
        <v>17</v>
      </c>
      <c r="BG108" s="213" t="s">
        <v>5453</v>
      </c>
      <c r="BH108" s="213" t="s">
        <v>17</v>
      </c>
      <c r="BI108" s="214">
        <v>45638</v>
      </c>
      <c r="BJ108" s="222" t="s">
        <v>6317</v>
      </c>
      <c r="BK108" s="222">
        <v>2043</v>
      </c>
      <c r="BL108" s="222" t="s">
        <v>6314</v>
      </c>
      <c r="BM108" s="222" t="s">
        <v>723</v>
      </c>
      <c r="BN108" s="222">
        <v>2</v>
      </c>
      <c r="BO108" s="222" t="s">
        <v>6316</v>
      </c>
      <c r="BP108" s="218" t="s">
        <v>6315</v>
      </c>
      <c r="BQ108" s="223">
        <v>45638</v>
      </c>
      <c r="BR108" s="221" t="s">
        <v>6341</v>
      </c>
      <c r="BS108" s="224">
        <v>46299</v>
      </c>
      <c r="BT108" s="224" t="s">
        <v>6338</v>
      </c>
      <c r="BU108" s="224" t="s">
        <v>723</v>
      </c>
      <c r="BV108" s="224">
        <v>2</v>
      </c>
      <c r="BW108" s="224" t="s">
        <v>6340</v>
      </c>
      <c r="BX108" s="224" t="s">
        <v>6339</v>
      </c>
      <c r="BY108" s="214">
        <v>45638</v>
      </c>
      <c r="BZ108" s="222" t="s">
        <v>6343</v>
      </c>
      <c r="CA108" s="222">
        <v>10234</v>
      </c>
      <c r="CB108" s="222" t="s">
        <v>6338</v>
      </c>
      <c r="CC108" s="222" t="s">
        <v>33</v>
      </c>
      <c r="CD108" s="222">
        <v>2</v>
      </c>
      <c r="CE108" s="222" t="s">
        <v>6342</v>
      </c>
      <c r="CF108" s="222" t="s">
        <v>6339</v>
      </c>
      <c r="CG108" s="223">
        <v>45638</v>
      </c>
      <c r="CH108" s="221" t="s">
        <v>11517</v>
      </c>
      <c r="CI108" s="222" t="e">
        <v>#N/A</v>
      </c>
      <c r="CJ108" s="222" t="e">
        <v>#N/A</v>
      </c>
      <c r="CK108" s="222" t="e">
        <v>#N/A</v>
      </c>
      <c r="CL108" s="222" t="e">
        <v>#N/A</v>
      </c>
      <c r="CM108" s="222" t="e">
        <v>#N/A</v>
      </c>
      <c r="CN108" s="222" t="e">
        <v>#N/A</v>
      </c>
      <c r="CO108" s="225" t="e">
        <v>#N/A</v>
      </c>
      <c r="CP108" s="222" t="s">
        <v>6345</v>
      </c>
      <c r="CQ108" s="224" t="s">
        <v>17</v>
      </c>
      <c r="CR108" s="224" t="s">
        <v>17</v>
      </c>
      <c r="CS108" s="224" t="s">
        <v>17</v>
      </c>
      <c r="CT108" s="224" t="s">
        <v>17</v>
      </c>
      <c r="CU108" s="224" t="s">
        <v>5453</v>
      </c>
      <c r="CV108" s="224" t="s">
        <v>17</v>
      </c>
      <c r="CW108" s="214">
        <v>45638</v>
      </c>
      <c r="CX108" s="222" t="s">
        <v>6322</v>
      </c>
      <c r="CY108" s="218">
        <v>35700000</v>
      </c>
      <c r="CZ108" s="218" t="s">
        <v>6326</v>
      </c>
      <c r="DA108" s="218" t="s">
        <v>723</v>
      </c>
      <c r="DB108" s="218">
        <v>2</v>
      </c>
      <c r="DC108" s="218" t="s">
        <v>6330</v>
      </c>
      <c r="DD108" s="218" t="s">
        <v>6327</v>
      </c>
      <c r="DE108" s="220">
        <v>45638</v>
      </c>
      <c r="DF108" s="221" t="s">
        <v>6325</v>
      </c>
      <c r="DG108" s="213">
        <v>147800000</v>
      </c>
      <c r="DH108" s="224" t="s">
        <v>6323</v>
      </c>
      <c r="DI108" s="224" t="s">
        <v>723</v>
      </c>
      <c r="DJ108" s="224">
        <v>2</v>
      </c>
      <c r="DK108" s="224" t="s">
        <v>5941</v>
      </c>
      <c r="DL108" s="224" t="s">
        <v>6324</v>
      </c>
      <c r="DM108" s="214">
        <v>45638</v>
      </c>
      <c r="DN108" s="222" t="s">
        <v>6329</v>
      </c>
      <c r="DO108" s="218">
        <v>69273000</v>
      </c>
      <c r="DP108" s="222" t="s">
        <v>6326</v>
      </c>
      <c r="DQ108" s="222" t="s">
        <v>723</v>
      </c>
      <c r="DR108" s="222">
        <v>2</v>
      </c>
      <c r="DS108" s="222" t="s">
        <v>6328</v>
      </c>
      <c r="DT108" s="222" t="s">
        <v>6327</v>
      </c>
      <c r="DU108" s="223">
        <v>45638</v>
      </c>
      <c r="DV108" s="221" t="s">
        <v>6331</v>
      </c>
      <c r="DW108" s="213">
        <v>34484000</v>
      </c>
      <c r="DX108" s="224" t="s">
        <v>6326</v>
      </c>
      <c r="DY108" s="224" t="s">
        <v>723</v>
      </c>
      <c r="DZ108" s="224">
        <v>2</v>
      </c>
      <c r="EA108" s="224" t="s">
        <v>6330</v>
      </c>
      <c r="EB108" s="224" t="s">
        <v>6327</v>
      </c>
      <c r="EC108" s="214">
        <v>45638</v>
      </c>
      <c r="ED108" s="222" t="s">
        <v>6332</v>
      </c>
      <c r="EE108" s="218">
        <v>1216000</v>
      </c>
      <c r="EF108" s="222" t="s">
        <v>6326</v>
      </c>
      <c r="EG108" s="222" t="s">
        <v>723</v>
      </c>
      <c r="EH108" s="222">
        <v>2</v>
      </c>
      <c r="EI108" s="222" t="s">
        <v>6330</v>
      </c>
      <c r="EJ108" s="222" t="s">
        <v>6327</v>
      </c>
      <c r="EK108" s="223">
        <v>45638</v>
      </c>
      <c r="EL108" s="221" t="s">
        <v>6333</v>
      </c>
      <c r="EM108" s="213">
        <v>0</v>
      </c>
      <c r="EN108" s="224" t="s">
        <v>6326</v>
      </c>
      <c r="EO108" s="224" t="s">
        <v>723</v>
      </c>
      <c r="EP108" s="224">
        <v>2</v>
      </c>
      <c r="EQ108" s="224" t="s">
        <v>6330</v>
      </c>
      <c r="ER108" s="224" t="s">
        <v>6327</v>
      </c>
      <c r="ES108" s="214">
        <v>45638</v>
      </c>
      <c r="ET108" s="222" t="s">
        <v>6318</v>
      </c>
      <c r="EU108" s="222">
        <v>2043</v>
      </c>
      <c r="EV108" s="222" t="s">
        <v>6314</v>
      </c>
      <c r="EW108" s="222" t="s">
        <v>723</v>
      </c>
      <c r="EX108" s="222">
        <v>2</v>
      </c>
      <c r="EY108" s="222" t="s">
        <v>6316</v>
      </c>
      <c r="EZ108" s="222" t="s">
        <v>6315</v>
      </c>
      <c r="FA108" s="223">
        <v>45638</v>
      </c>
      <c r="FB108" s="221" t="s">
        <v>6334</v>
      </c>
      <c r="FC108" s="224">
        <v>5</v>
      </c>
      <c r="FD108" s="224" t="s">
        <v>6302</v>
      </c>
      <c r="FE108" s="224" t="s">
        <v>723</v>
      </c>
      <c r="FF108" s="224">
        <v>2</v>
      </c>
      <c r="FG108" s="224" t="s">
        <v>5651</v>
      </c>
      <c r="FH108" s="224" t="s">
        <v>6303</v>
      </c>
      <c r="FI108" s="214">
        <v>45638</v>
      </c>
      <c r="FJ108" s="221" t="s">
        <v>6335</v>
      </c>
      <c r="FK108" s="222" t="s">
        <v>17</v>
      </c>
      <c r="FL108" s="222" t="s">
        <v>17</v>
      </c>
      <c r="FM108" s="222" t="s">
        <v>17</v>
      </c>
      <c r="FN108" s="222" t="s">
        <v>17</v>
      </c>
      <c r="FO108" s="222" t="s">
        <v>5453</v>
      </c>
      <c r="FP108" s="218" t="s">
        <v>17</v>
      </c>
      <c r="FQ108" s="219">
        <v>45638</v>
      </c>
      <c r="FR108" s="221" t="s">
        <v>6336</v>
      </c>
      <c r="FS108" s="224" t="s">
        <v>17</v>
      </c>
      <c r="FT108" s="224" t="s">
        <v>17</v>
      </c>
      <c r="FU108" s="224" t="s">
        <v>17</v>
      </c>
      <c r="FV108" s="224" t="s">
        <v>17</v>
      </c>
      <c r="FW108" s="224" t="s">
        <v>5453</v>
      </c>
      <c r="FX108" s="224" t="s">
        <v>17</v>
      </c>
      <c r="FY108" s="214">
        <v>45638</v>
      </c>
      <c r="FZ108" s="222" t="s">
        <v>4942</v>
      </c>
      <c r="GA108" s="222">
        <v>2</v>
      </c>
      <c r="GB108" s="222" t="s">
        <v>1799</v>
      </c>
      <c r="GC108" s="222" t="s">
        <v>33</v>
      </c>
      <c r="GD108" s="222">
        <v>2</v>
      </c>
      <c r="GE108" s="222" t="s">
        <v>17</v>
      </c>
      <c r="GF108" s="222" t="s">
        <v>17</v>
      </c>
      <c r="GG108" s="223">
        <v>45610</v>
      </c>
      <c r="GH108" s="221" t="s">
        <v>4948</v>
      </c>
      <c r="GI108" s="224">
        <v>2</v>
      </c>
      <c r="GJ108" s="224" t="s">
        <v>1799</v>
      </c>
      <c r="GK108" s="224" t="s">
        <v>33</v>
      </c>
      <c r="GL108" s="224">
        <v>2</v>
      </c>
      <c r="GM108" s="224" t="s">
        <v>17</v>
      </c>
      <c r="GN108" s="224" t="s">
        <v>17</v>
      </c>
      <c r="GO108" s="214">
        <v>45610</v>
      </c>
      <c r="GP108" s="222" t="s">
        <v>4943</v>
      </c>
      <c r="GQ108" s="222">
        <v>1</v>
      </c>
      <c r="GR108" s="222" t="s">
        <v>1799</v>
      </c>
      <c r="GS108" s="222" t="s">
        <v>33</v>
      </c>
      <c r="GT108" s="222">
        <v>2</v>
      </c>
      <c r="GU108" s="222" t="s">
        <v>17</v>
      </c>
      <c r="GV108" s="222" t="s">
        <v>17</v>
      </c>
      <c r="GW108" s="223">
        <v>45610</v>
      </c>
      <c r="GX108" s="221" t="s">
        <v>4949</v>
      </c>
      <c r="GY108" s="224">
        <v>0</v>
      </c>
      <c r="GZ108" s="224" t="s">
        <v>1799</v>
      </c>
      <c r="HA108" s="224" t="s">
        <v>33</v>
      </c>
      <c r="HB108" s="224">
        <v>2</v>
      </c>
      <c r="HC108" s="224" t="s">
        <v>17</v>
      </c>
      <c r="HD108" s="224" t="s">
        <v>17</v>
      </c>
      <c r="HE108" s="214">
        <v>45610</v>
      </c>
      <c r="HF108" s="222" t="s">
        <v>4941</v>
      </c>
      <c r="HG108" s="222">
        <v>2</v>
      </c>
      <c r="HH108" s="222" t="s">
        <v>1799</v>
      </c>
      <c r="HI108" s="222" t="s">
        <v>33</v>
      </c>
      <c r="HJ108" s="222">
        <v>2</v>
      </c>
      <c r="HK108" s="222" t="s">
        <v>17</v>
      </c>
      <c r="HL108" s="222" t="s">
        <v>17</v>
      </c>
      <c r="HM108" s="223">
        <v>45610</v>
      </c>
      <c r="HN108" s="221" t="s">
        <v>4947</v>
      </c>
      <c r="HO108" s="224">
        <v>3</v>
      </c>
      <c r="HP108" s="224" t="s">
        <v>1799</v>
      </c>
      <c r="HQ108" s="224" t="s">
        <v>33</v>
      </c>
      <c r="HR108" s="224">
        <v>2</v>
      </c>
      <c r="HS108" s="224" t="s">
        <v>17</v>
      </c>
      <c r="HT108" s="224" t="s">
        <v>17</v>
      </c>
      <c r="HU108" s="214">
        <v>45610</v>
      </c>
      <c r="HV108" s="222" t="s">
        <v>4944</v>
      </c>
      <c r="HW108" s="222">
        <v>3</v>
      </c>
      <c r="HX108" s="222" t="s">
        <v>1799</v>
      </c>
      <c r="HY108" s="222" t="s">
        <v>33</v>
      </c>
      <c r="HZ108" s="222">
        <v>2</v>
      </c>
      <c r="IA108" s="222" t="s">
        <v>17</v>
      </c>
      <c r="IB108" s="222" t="s">
        <v>17</v>
      </c>
      <c r="IC108" s="223">
        <v>45610</v>
      </c>
      <c r="ID108" s="221" t="s">
        <v>4946</v>
      </c>
      <c r="IE108" s="224">
        <v>1</v>
      </c>
      <c r="IF108" s="224" t="s">
        <v>1799</v>
      </c>
      <c r="IG108" s="224" t="s">
        <v>33</v>
      </c>
      <c r="IH108" s="224">
        <v>2</v>
      </c>
      <c r="II108" s="224" t="s">
        <v>17</v>
      </c>
      <c r="IJ108" s="224" t="s">
        <v>17</v>
      </c>
      <c r="IK108" s="214">
        <v>45610</v>
      </c>
      <c r="IL108" s="222" t="s">
        <v>4945</v>
      </c>
      <c r="IM108" s="222">
        <v>3</v>
      </c>
      <c r="IN108" s="222" t="s">
        <v>1799</v>
      </c>
      <c r="IO108" s="222" t="s">
        <v>33</v>
      </c>
      <c r="IP108" s="222">
        <v>2</v>
      </c>
      <c r="IQ108" s="222" t="s">
        <v>17</v>
      </c>
      <c r="IR108" s="222" t="s">
        <v>17</v>
      </c>
      <c r="IS108" s="223">
        <v>45610</v>
      </c>
    </row>
    <row r="109" spans="1:253" s="11" customFormat="1" ht="13.25" customHeight="1" x14ac:dyDescent="0.25">
      <c r="A109" s="11" t="s">
        <v>310</v>
      </c>
      <c r="B109" s="11" t="s">
        <v>10766</v>
      </c>
      <c r="C109" s="11" t="s">
        <v>311</v>
      </c>
      <c r="D109" s="11" t="s">
        <v>312</v>
      </c>
      <c r="E109" s="11" t="s">
        <v>10322</v>
      </c>
      <c r="F109" s="11" t="s">
        <v>5418</v>
      </c>
      <c r="G109" s="212">
        <v>252772000</v>
      </c>
      <c r="H109" s="213" t="s">
        <v>5415</v>
      </c>
      <c r="I109" s="213" t="s">
        <v>723</v>
      </c>
      <c r="J109" s="213">
        <v>2</v>
      </c>
      <c r="K109" s="213" t="s">
        <v>5417</v>
      </c>
      <c r="L109" s="213" t="s">
        <v>5416</v>
      </c>
      <c r="M109" s="214">
        <v>45617</v>
      </c>
      <c r="N109" s="221" t="s">
        <v>5422</v>
      </c>
      <c r="O109" s="216">
        <v>13297</v>
      </c>
      <c r="P109" s="216" t="s">
        <v>5419</v>
      </c>
      <c r="Q109" s="216" t="s">
        <v>723</v>
      </c>
      <c r="R109" s="216">
        <v>2</v>
      </c>
      <c r="S109" s="216" t="s">
        <v>5421</v>
      </c>
      <c r="T109" s="216" t="s">
        <v>5420</v>
      </c>
      <c r="U109" s="217">
        <v>45617</v>
      </c>
      <c r="V109" s="221" t="s">
        <v>5424</v>
      </c>
      <c r="W109" s="213">
        <v>4390000</v>
      </c>
      <c r="X109" s="213" t="s">
        <v>5419</v>
      </c>
      <c r="Y109" s="213" t="s">
        <v>404</v>
      </c>
      <c r="Z109" s="213">
        <v>1</v>
      </c>
      <c r="AA109" s="213" t="s">
        <v>5423</v>
      </c>
      <c r="AB109" s="213" t="s">
        <v>5420</v>
      </c>
      <c r="AC109" s="214">
        <v>45617</v>
      </c>
      <c r="AD109" s="221" t="s">
        <v>5426</v>
      </c>
      <c r="AE109" s="218" t="s">
        <v>17</v>
      </c>
      <c r="AF109" s="218" t="s">
        <v>424</v>
      </c>
      <c r="AG109" s="218" t="s">
        <v>17</v>
      </c>
      <c r="AH109" s="218" t="s">
        <v>17</v>
      </c>
      <c r="AI109" s="218" t="s">
        <v>5425</v>
      </c>
      <c r="AJ109" s="218" t="s">
        <v>424</v>
      </c>
      <c r="AK109" s="219">
        <v>45617</v>
      </c>
      <c r="AL109" s="221" t="s">
        <v>5429</v>
      </c>
      <c r="AM109" s="213" t="s">
        <v>17</v>
      </c>
      <c r="AN109" s="213" t="s">
        <v>424</v>
      </c>
      <c r="AO109" s="213" t="s">
        <v>17</v>
      </c>
      <c r="AP109" s="213" t="s">
        <v>17</v>
      </c>
      <c r="AQ109" s="213" t="s">
        <v>5428</v>
      </c>
      <c r="AR109" s="213" t="s">
        <v>5427</v>
      </c>
      <c r="AS109" s="214">
        <v>45617</v>
      </c>
      <c r="AT109" s="222" t="s">
        <v>5430</v>
      </c>
      <c r="AU109" s="218" t="s">
        <v>17</v>
      </c>
      <c r="AV109" s="218" t="s">
        <v>424</v>
      </c>
      <c r="AW109" s="218" t="s">
        <v>17</v>
      </c>
      <c r="AX109" s="218" t="s">
        <v>17</v>
      </c>
      <c r="AY109" s="218" t="s">
        <v>239</v>
      </c>
      <c r="AZ109" s="218" t="s">
        <v>17</v>
      </c>
      <c r="BA109" s="219">
        <v>45617</v>
      </c>
      <c r="BB109" s="221" t="s">
        <v>325</v>
      </c>
      <c r="BC109" s="213" t="s">
        <v>17</v>
      </c>
      <c r="BD109" s="213" t="s">
        <v>17</v>
      </c>
      <c r="BE109" s="213" t="s">
        <v>33</v>
      </c>
      <c r="BF109" s="213">
        <v>2</v>
      </c>
      <c r="BG109" s="213" t="s">
        <v>324</v>
      </c>
      <c r="BH109" s="213" t="s">
        <v>17</v>
      </c>
      <c r="BI109" s="214">
        <v>43523</v>
      </c>
      <c r="BJ109" s="222" t="s">
        <v>6348</v>
      </c>
      <c r="BK109" s="222">
        <v>0</v>
      </c>
      <c r="BL109" s="222" t="s">
        <v>6346</v>
      </c>
      <c r="BM109" s="222" t="s">
        <v>22</v>
      </c>
      <c r="BN109" s="222">
        <v>3</v>
      </c>
      <c r="BO109" s="222" t="s">
        <v>6347</v>
      </c>
      <c r="BP109" s="218" t="s">
        <v>3328</v>
      </c>
      <c r="BQ109" s="223">
        <v>45638</v>
      </c>
      <c r="BR109" s="221" t="s">
        <v>314</v>
      </c>
      <c r="BS109" s="224" t="s">
        <v>17</v>
      </c>
      <c r="BT109" s="224" t="s">
        <v>17</v>
      </c>
      <c r="BU109" s="224" t="s">
        <v>33</v>
      </c>
      <c r="BV109" s="224">
        <v>2</v>
      </c>
      <c r="BW109" s="224" t="s">
        <v>313</v>
      </c>
      <c r="BX109" s="224" t="s">
        <v>17</v>
      </c>
      <c r="BY109" s="214">
        <v>43523</v>
      </c>
      <c r="BZ109" s="222" t="s">
        <v>316</v>
      </c>
      <c r="CA109" s="222" t="s">
        <v>17</v>
      </c>
      <c r="CB109" s="222" t="s">
        <v>17</v>
      </c>
      <c r="CC109" s="222" t="s">
        <v>17</v>
      </c>
      <c r="CD109" s="222" t="s">
        <v>17</v>
      </c>
      <c r="CE109" s="222" t="s">
        <v>315</v>
      </c>
      <c r="CF109" s="222" t="s">
        <v>17</v>
      </c>
      <c r="CG109" s="223">
        <v>43523</v>
      </c>
      <c r="CH109" s="221" t="s">
        <v>11518</v>
      </c>
      <c r="CI109" s="222" t="e">
        <v>#N/A</v>
      </c>
      <c r="CJ109" s="222" t="e">
        <v>#N/A</v>
      </c>
      <c r="CK109" s="222" t="e">
        <v>#N/A</v>
      </c>
      <c r="CL109" s="222" t="e">
        <v>#N/A</v>
      </c>
      <c r="CM109" s="222" t="e">
        <v>#N/A</v>
      </c>
      <c r="CN109" s="222" t="e">
        <v>#N/A</v>
      </c>
      <c r="CO109" s="225" t="e">
        <v>#N/A</v>
      </c>
      <c r="CP109" s="222" t="s">
        <v>323</v>
      </c>
      <c r="CQ109" s="224" t="s">
        <v>17</v>
      </c>
      <c r="CR109" s="224" t="s">
        <v>17</v>
      </c>
      <c r="CS109" s="224" t="s">
        <v>33</v>
      </c>
      <c r="CT109" s="224">
        <v>2</v>
      </c>
      <c r="CU109" s="224" t="s">
        <v>322</v>
      </c>
      <c r="CV109" s="224" t="s">
        <v>17</v>
      </c>
      <c r="CW109" s="214">
        <v>43523</v>
      </c>
      <c r="CX109" s="222" t="s">
        <v>5432</v>
      </c>
      <c r="CY109" s="218" t="s">
        <v>17</v>
      </c>
      <c r="CZ109" s="218" t="s">
        <v>424</v>
      </c>
      <c r="DA109" s="218" t="s">
        <v>17</v>
      </c>
      <c r="DB109" s="218" t="s">
        <v>17</v>
      </c>
      <c r="DC109" s="218" t="s">
        <v>5435</v>
      </c>
      <c r="DD109" s="218" t="s">
        <v>424</v>
      </c>
      <c r="DE109" s="220">
        <v>45617</v>
      </c>
      <c r="DF109" s="221" t="s">
        <v>5434</v>
      </c>
      <c r="DG109" s="213">
        <v>4390000</v>
      </c>
      <c r="DH109" s="224" t="s">
        <v>5419</v>
      </c>
      <c r="DI109" s="224" t="s">
        <v>404</v>
      </c>
      <c r="DJ109" s="224">
        <v>1</v>
      </c>
      <c r="DK109" s="224" t="s">
        <v>5433</v>
      </c>
      <c r="DL109" s="224" t="s">
        <v>5420</v>
      </c>
      <c r="DM109" s="214">
        <v>45617</v>
      </c>
      <c r="DN109" s="222" t="s">
        <v>5436</v>
      </c>
      <c r="DO109" s="218" t="s">
        <v>17</v>
      </c>
      <c r="DP109" s="222" t="s">
        <v>424</v>
      </c>
      <c r="DQ109" s="222" t="s">
        <v>17</v>
      </c>
      <c r="DR109" s="222" t="s">
        <v>17</v>
      </c>
      <c r="DS109" s="222" t="s">
        <v>5435</v>
      </c>
      <c r="DT109" s="222" t="s">
        <v>424</v>
      </c>
      <c r="DU109" s="223">
        <v>45617</v>
      </c>
      <c r="DV109" s="221" t="s">
        <v>5437</v>
      </c>
      <c r="DW109" s="213" t="s">
        <v>17</v>
      </c>
      <c r="DX109" s="224" t="s">
        <v>424</v>
      </c>
      <c r="DY109" s="224" t="s">
        <v>17</v>
      </c>
      <c r="DZ109" s="224" t="s">
        <v>17</v>
      </c>
      <c r="EA109" s="224" t="s">
        <v>5435</v>
      </c>
      <c r="EB109" s="224" t="s">
        <v>424</v>
      </c>
      <c r="EC109" s="214">
        <v>45617</v>
      </c>
      <c r="ED109" s="222" t="s">
        <v>5438</v>
      </c>
      <c r="EE109" s="218" t="s">
        <v>17</v>
      </c>
      <c r="EF109" s="222" t="s">
        <v>424</v>
      </c>
      <c r="EG109" s="222" t="s">
        <v>17</v>
      </c>
      <c r="EH109" s="222" t="s">
        <v>17</v>
      </c>
      <c r="EI109" s="222" t="s">
        <v>5435</v>
      </c>
      <c r="EJ109" s="222" t="s">
        <v>424</v>
      </c>
      <c r="EK109" s="223">
        <v>45617</v>
      </c>
      <c r="EL109" s="221" t="s">
        <v>5439</v>
      </c>
      <c r="EM109" s="213" t="s">
        <v>17</v>
      </c>
      <c r="EN109" s="224" t="s">
        <v>424</v>
      </c>
      <c r="EO109" s="224" t="s">
        <v>17</v>
      </c>
      <c r="EP109" s="224" t="s">
        <v>17</v>
      </c>
      <c r="EQ109" s="224" t="s">
        <v>5435</v>
      </c>
      <c r="ER109" s="224" t="s">
        <v>424</v>
      </c>
      <c r="ES109" s="214">
        <v>45617</v>
      </c>
      <c r="ET109" s="222" t="s">
        <v>6349</v>
      </c>
      <c r="EU109" s="222">
        <v>2043</v>
      </c>
      <c r="EV109" s="222" t="s">
        <v>6314</v>
      </c>
      <c r="EW109" s="222" t="s">
        <v>723</v>
      </c>
      <c r="EX109" s="222">
        <v>2</v>
      </c>
      <c r="EY109" s="222" t="s">
        <v>6316</v>
      </c>
      <c r="EZ109" s="222" t="s">
        <v>6315</v>
      </c>
      <c r="FA109" s="223">
        <v>45638</v>
      </c>
      <c r="FB109" s="221" t="s">
        <v>321</v>
      </c>
      <c r="FC109" s="224">
        <v>3</v>
      </c>
      <c r="FD109" s="224" t="s">
        <v>318</v>
      </c>
      <c r="FE109" s="224" t="s">
        <v>33</v>
      </c>
      <c r="FF109" s="224">
        <v>2</v>
      </c>
      <c r="FG109" s="224" t="s">
        <v>320</v>
      </c>
      <c r="FH109" s="224" t="s">
        <v>319</v>
      </c>
      <c r="FI109" s="214">
        <v>43523</v>
      </c>
      <c r="FJ109" s="221" t="s">
        <v>351</v>
      </c>
      <c r="FK109" s="222" t="s">
        <v>17</v>
      </c>
      <c r="FL109" s="222" t="s">
        <v>348</v>
      </c>
      <c r="FM109" s="222" t="s">
        <v>17</v>
      </c>
      <c r="FN109" s="222" t="s">
        <v>17</v>
      </c>
      <c r="FO109" s="222" t="s">
        <v>350</v>
      </c>
      <c r="FP109" s="218" t="s">
        <v>349</v>
      </c>
      <c r="FQ109" s="219">
        <v>43578</v>
      </c>
      <c r="FR109" s="221" t="s">
        <v>353</v>
      </c>
      <c r="FS109" s="224" t="s">
        <v>17</v>
      </c>
      <c r="FT109" s="224" t="s">
        <v>348</v>
      </c>
      <c r="FU109" s="224" t="s">
        <v>17</v>
      </c>
      <c r="FV109" s="224" t="s">
        <v>17</v>
      </c>
      <c r="FW109" s="224" t="s">
        <v>350</v>
      </c>
      <c r="FX109" s="224" t="s">
        <v>349</v>
      </c>
      <c r="FY109" s="214">
        <v>43578</v>
      </c>
      <c r="FZ109" s="222" t="s">
        <v>5697</v>
      </c>
      <c r="GA109" s="222">
        <v>1</v>
      </c>
      <c r="GB109" s="222" t="s">
        <v>1799</v>
      </c>
      <c r="GC109" s="222" t="s">
        <v>33</v>
      </c>
      <c r="GD109" s="222">
        <v>2</v>
      </c>
      <c r="GE109" s="222" t="s">
        <v>17</v>
      </c>
      <c r="GF109" s="222" t="s">
        <v>17</v>
      </c>
      <c r="GG109" s="223">
        <v>45622</v>
      </c>
      <c r="GH109" s="221" t="s">
        <v>5703</v>
      </c>
      <c r="GI109" s="224">
        <v>2</v>
      </c>
      <c r="GJ109" s="224" t="s">
        <v>1799</v>
      </c>
      <c r="GK109" s="224" t="s">
        <v>33</v>
      </c>
      <c r="GL109" s="224">
        <v>2</v>
      </c>
      <c r="GM109" s="224" t="s">
        <v>17</v>
      </c>
      <c r="GN109" s="224" t="s">
        <v>17</v>
      </c>
      <c r="GO109" s="214">
        <v>45622</v>
      </c>
      <c r="GP109" s="222" t="s">
        <v>5698</v>
      </c>
      <c r="GQ109" s="222">
        <v>1</v>
      </c>
      <c r="GR109" s="222" t="s">
        <v>1799</v>
      </c>
      <c r="GS109" s="222" t="s">
        <v>33</v>
      </c>
      <c r="GT109" s="222">
        <v>2</v>
      </c>
      <c r="GU109" s="222" t="s">
        <v>17</v>
      </c>
      <c r="GV109" s="222" t="s">
        <v>17</v>
      </c>
      <c r="GW109" s="223">
        <v>45622</v>
      </c>
      <c r="GX109" s="221" t="s">
        <v>5704</v>
      </c>
      <c r="GY109" s="224">
        <v>0</v>
      </c>
      <c r="GZ109" s="224" t="s">
        <v>1799</v>
      </c>
      <c r="HA109" s="224" t="s">
        <v>33</v>
      </c>
      <c r="HB109" s="224">
        <v>2</v>
      </c>
      <c r="HC109" s="224" t="s">
        <v>17</v>
      </c>
      <c r="HD109" s="224" t="s">
        <v>17</v>
      </c>
      <c r="HE109" s="214">
        <v>45622</v>
      </c>
      <c r="HF109" s="222" t="s">
        <v>5696</v>
      </c>
      <c r="HG109" s="222">
        <v>0</v>
      </c>
      <c r="HH109" s="222" t="s">
        <v>1799</v>
      </c>
      <c r="HI109" s="222" t="s">
        <v>33</v>
      </c>
      <c r="HJ109" s="222">
        <v>2</v>
      </c>
      <c r="HK109" s="222" t="s">
        <v>17</v>
      </c>
      <c r="HL109" s="222" t="s">
        <v>17</v>
      </c>
      <c r="HM109" s="223">
        <v>45622</v>
      </c>
      <c r="HN109" s="221" t="s">
        <v>5702</v>
      </c>
      <c r="HO109" s="224">
        <v>2</v>
      </c>
      <c r="HP109" s="224" t="s">
        <v>1799</v>
      </c>
      <c r="HQ109" s="224" t="s">
        <v>33</v>
      </c>
      <c r="HR109" s="224">
        <v>2</v>
      </c>
      <c r="HS109" s="224" t="s">
        <v>17</v>
      </c>
      <c r="HT109" s="224" t="s">
        <v>17</v>
      </c>
      <c r="HU109" s="214">
        <v>45622</v>
      </c>
      <c r="HV109" s="222" t="s">
        <v>5699</v>
      </c>
      <c r="HW109" s="222">
        <v>0</v>
      </c>
      <c r="HX109" s="222" t="s">
        <v>1799</v>
      </c>
      <c r="HY109" s="222" t="s">
        <v>33</v>
      </c>
      <c r="HZ109" s="222">
        <v>2</v>
      </c>
      <c r="IA109" s="222" t="s">
        <v>17</v>
      </c>
      <c r="IB109" s="222" t="s">
        <v>17</v>
      </c>
      <c r="IC109" s="223">
        <v>45622</v>
      </c>
      <c r="ID109" s="221" t="s">
        <v>5701</v>
      </c>
      <c r="IE109" s="224">
        <v>1</v>
      </c>
      <c r="IF109" s="224" t="s">
        <v>1799</v>
      </c>
      <c r="IG109" s="224" t="s">
        <v>33</v>
      </c>
      <c r="IH109" s="224">
        <v>2</v>
      </c>
      <c r="II109" s="224" t="s">
        <v>17</v>
      </c>
      <c r="IJ109" s="224" t="s">
        <v>17</v>
      </c>
      <c r="IK109" s="214">
        <v>45622</v>
      </c>
      <c r="IL109" s="222" t="s">
        <v>5700</v>
      </c>
      <c r="IM109" s="222">
        <v>3</v>
      </c>
      <c r="IN109" s="222" t="s">
        <v>1799</v>
      </c>
      <c r="IO109" s="222" t="s">
        <v>33</v>
      </c>
      <c r="IP109" s="222">
        <v>2</v>
      </c>
      <c r="IQ109" s="222" t="s">
        <v>17</v>
      </c>
      <c r="IR109" s="222" t="s">
        <v>17</v>
      </c>
      <c r="IS109" s="223">
        <v>45622</v>
      </c>
    </row>
    <row r="110" spans="1:253" s="11" customFormat="1" ht="13.25" customHeight="1" x14ac:dyDescent="0.25">
      <c r="A110" s="11" t="s">
        <v>1011</v>
      </c>
      <c r="B110" s="11" t="s">
        <v>10812</v>
      </c>
      <c r="C110" s="11" t="s">
        <v>1012</v>
      </c>
      <c r="D110" s="11" t="s">
        <v>1013</v>
      </c>
      <c r="E110" s="11" t="s">
        <v>10323</v>
      </c>
      <c r="F110" s="11" t="s">
        <v>3309</v>
      </c>
      <c r="G110" s="212">
        <v>4347000</v>
      </c>
      <c r="H110" s="213" t="s">
        <v>3306</v>
      </c>
      <c r="I110" s="213" t="s">
        <v>723</v>
      </c>
      <c r="J110" s="213">
        <v>2</v>
      </c>
      <c r="K110" s="213" t="s">
        <v>3308</v>
      </c>
      <c r="L110" s="213" t="s">
        <v>3307</v>
      </c>
      <c r="M110" s="214">
        <v>45572</v>
      </c>
      <c r="N110" s="221" t="s">
        <v>3313</v>
      </c>
      <c r="O110" s="216">
        <v>74180</v>
      </c>
      <c r="P110" s="216" t="s">
        <v>3310</v>
      </c>
      <c r="Q110" s="216" t="s">
        <v>33</v>
      </c>
      <c r="R110" s="216">
        <v>2</v>
      </c>
      <c r="S110" s="216" t="s">
        <v>3312</v>
      </c>
      <c r="T110" s="216" t="s">
        <v>3311</v>
      </c>
      <c r="U110" s="217">
        <v>45572</v>
      </c>
      <c r="V110" s="221" t="s">
        <v>3317</v>
      </c>
      <c r="W110" s="213">
        <v>521000</v>
      </c>
      <c r="X110" s="213" t="s">
        <v>3314</v>
      </c>
      <c r="Y110" s="213" t="s">
        <v>723</v>
      </c>
      <c r="Z110" s="213">
        <v>2</v>
      </c>
      <c r="AA110" s="213" t="s">
        <v>3316</v>
      </c>
      <c r="AB110" s="213" t="s">
        <v>3315</v>
      </c>
      <c r="AC110" s="214">
        <v>45572</v>
      </c>
      <c r="AD110" s="221" t="s">
        <v>3321</v>
      </c>
      <c r="AE110" s="218">
        <v>58000</v>
      </c>
      <c r="AF110" s="218" t="s">
        <v>3318</v>
      </c>
      <c r="AG110" s="218" t="s">
        <v>723</v>
      </c>
      <c r="AH110" s="218">
        <v>2</v>
      </c>
      <c r="AI110" s="218" t="s">
        <v>3320</v>
      </c>
      <c r="AJ110" s="218" t="s">
        <v>3319</v>
      </c>
      <c r="AK110" s="219">
        <v>45572</v>
      </c>
      <c r="AL110" s="221" t="s">
        <v>3325</v>
      </c>
      <c r="AM110" s="213">
        <v>58000</v>
      </c>
      <c r="AN110" s="213" t="s">
        <v>3322</v>
      </c>
      <c r="AO110" s="213" t="s">
        <v>723</v>
      </c>
      <c r="AP110" s="213">
        <v>2</v>
      </c>
      <c r="AQ110" s="213" t="s">
        <v>3324</v>
      </c>
      <c r="AR110" s="213" t="s">
        <v>3323</v>
      </c>
      <c r="AS110" s="214">
        <v>45572</v>
      </c>
      <c r="AT110" s="222" t="s">
        <v>3326</v>
      </c>
      <c r="AU110" s="218" t="s">
        <v>17</v>
      </c>
      <c r="AV110" s="218" t="s">
        <v>680</v>
      </c>
      <c r="AW110" s="218" t="s">
        <v>17</v>
      </c>
      <c r="AX110" s="218" t="s">
        <v>17</v>
      </c>
      <c r="AY110" s="218" t="s">
        <v>2963</v>
      </c>
      <c r="AZ110" s="218" t="s">
        <v>17</v>
      </c>
      <c r="BA110" s="219">
        <v>45572</v>
      </c>
      <c r="BB110" s="221" t="s">
        <v>3348</v>
      </c>
      <c r="BC110" s="213" t="s">
        <v>17</v>
      </c>
      <c r="BD110" s="213" t="s">
        <v>680</v>
      </c>
      <c r="BE110" s="213" t="s">
        <v>17</v>
      </c>
      <c r="BF110" s="213" t="s">
        <v>17</v>
      </c>
      <c r="BG110" s="213" t="s">
        <v>3285</v>
      </c>
      <c r="BH110" s="213" t="s">
        <v>17</v>
      </c>
      <c r="BI110" s="214">
        <v>45572</v>
      </c>
      <c r="BJ110" s="222" t="s">
        <v>3329</v>
      </c>
      <c r="BK110" s="222">
        <v>2</v>
      </c>
      <c r="BL110" s="222" t="s">
        <v>3327</v>
      </c>
      <c r="BM110" s="222" t="s">
        <v>22</v>
      </c>
      <c r="BN110" s="222">
        <v>3</v>
      </c>
      <c r="BO110" s="222" t="s">
        <v>3288</v>
      </c>
      <c r="BP110" s="218" t="s">
        <v>3328</v>
      </c>
      <c r="BQ110" s="223">
        <v>45572</v>
      </c>
      <c r="BR110" s="221" t="s">
        <v>3349</v>
      </c>
      <c r="BS110" s="224" t="s">
        <v>17</v>
      </c>
      <c r="BT110" s="224" t="s">
        <v>680</v>
      </c>
      <c r="BU110" s="224" t="s">
        <v>17</v>
      </c>
      <c r="BV110" s="224" t="s">
        <v>17</v>
      </c>
      <c r="BW110" s="224" t="s">
        <v>3285</v>
      </c>
      <c r="BX110" s="224" t="s">
        <v>17</v>
      </c>
      <c r="BY110" s="214">
        <v>45572</v>
      </c>
      <c r="BZ110" s="222" t="s">
        <v>3350</v>
      </c>
      <c r="CA110" s="222" t="s">
        <v>17</v>
      </c>
      <c r="CB110" s="222" t="s">
        <v>680</v>
      </c>
      <c r="CC110" s="222" t="s">
        <v>17</v>
      </c>
      <c r="CD110" s="222" t="s">
        <v>17</v>
      </c>
      <c r="CE110" s="222" t="s">
        <v>3285</v>
      </c>
      <c r="CF110" s="222" t="s">
        <v>17</v>
      </c>
      <c r="CG110" s="223">
        <v>45572</v>
      </c>
      <c r="CH110" s="221" t="s">
        <v>11519</v>
      </c>
      <c r="CI110" s="222" t="e">
        <v>#N/A</v>
      </c>
      <c r="CJ110" s="222" t="e">
        <v>#N/A</v>
      </c>
      <c r="CK110" s="222" t="e">
        <v>#N/A</v>
      </c>
      <c r="CL110" s="222" t="e">
        <v>#N/A</v>
      </c>
      <c r="CM110" s="222" t="e">
        <v>#N/A</v>
      </c>
      <c r="CN110" s="222" t="e">
        <v>#N/A</v>
      </c>
      <c r="CO110" s="225" t="e">
        <v>#N/A</v>
      </c>
      <c r="CP110" s="222" t="s">
        <v>3352</v>
      </c>
      <c r="CQ110" s="224" t="s">
        <v>17</v>
      </c>
      <c r="CR110" s="224" t="s">
        <v>680</v>
      </c>
      <c r="CS110" s="224" t="s">
        <v>17</v>
      </c>
      <c r="CT110" s="224" t="s">
        <v>17</v>
      </c>
      <c r="CU110" s="224" t="s">
        <v>3285</v>
      </c>
      <c r="CV110" s="224" t="s">
        <v>17</v>
      </c>
      <c r="CW110" s="214">
        <v>45572</v>
      </c>
      <c r="CX110" s="222" t="s">
        <v>3334</v>
      </c>
      <c r="CY110" s="218">
        <v>36000</v>
      </c>
      <c r="CZ110" s="218" t="s">
        <v>3331</v>
      </c>
      <c r="DA110" s="218" t="s">
        <v>33</v>
      </c>
      <c r="DB110" s="218">
        <v>2</v>
      </c>
      <c r="DC110" s="218" t="s">
        <v>3339</v>
      </c>
      <c r="DD110" s="218" t="s">
        <v>3332</v>
      </c>
      <c r="DE110" s="220">
        <v>45572</v>
      </c>
      <c r="DF110" s="221" t="s">
        <v>3336</v>
      </c>
      <c r="DG110" s="213">
        <v>463000</v>
      </c>
      <c r="DH110" s="224" t="s">
        <v>3331</v>
      </c>
      <c r="DI110" s="224" t="s">
        <v>33</v>
      </c>
      <c r="DJ110" s="224">
        <v>2</v>
      </c>
      <c r="DK110" s="224" t="s">
        <v>3335</v>
      </c>
      <c r="DL110" s="224" t="s">
        <v>3332</v>
      </c>
      <c r="DM110" s="214">
        <v>45572</v>
      </c>
      <c r="DN110" s="222" t="s">
        <v>3338</v>
      </c>
      <c r="DO110" s="218">
        <v>23000</v>
      </c>
      <c r="DP110" s="222" t="s">
        <v>3331</v>
      </c>
      <c r="DQ110" s="222" t="s">
        <v>33</v>
      </c>
      <c r="DR110" s="222">
        <v>2</v>
      </c>
      <c r="DS110" s="222" t="s">
        <v>3337</v>
      </c>
      <c r="DT110" s="222" t="s">
        <v>3332</v>
      </c>
      <c r="DU110" s="223">
        <v>45572</v>
      </c>
      <c r="DV110" s="221" t="s">
        <v>3340</v>
      </c>
      <c r="DW110" s="213">
        <v>36000</v>
      </c>
      <c r="DX110" s="224" t="s">
        <v>3331</v>
      </c>
      <c r="DY110" s="224" t="s">
        <v>33</v>
      </c>
      <c r="DZ110" s="224">
        <v>2</v>
      </c>
      <c r="EA110" s="224" t="s">
        <v>3339</v>
      </c>
      <c r="EB110" s="224" t="s">
        <v>3332</v>
      </c>
      <c r="EC110" s="214">
        <v>45572</v>
      </c>
      <c r="ED110" s="222" t="s">
        <v>3343</v>
      </c>
      <c r="EE110" s="218">
        <v>0</v>
      </c>
      <c r="EF110" s="222" t="s">
        <v>3341</v>
      </c>
      <c r="EG110" s="222" t="s">
        <v>33</v>
      </c>
      <c r="EH110" s="222">
        <v>2</v>
      </c>
      <c r="EI110" s="222" t="s">
        <v>3339</v>
      </c>
      <c r="EJ110" s="222" t="s">
        <v>3342</v>
      </c>
      <c r="EK110" s="223">
        <v>45572</v>
      </c>
      <c r="EL110" s="221" t="s">
        <v>3344</v>
      </c>
      <c r="EM110" s="213">
        <v>0</v>
      </c>
      <c r="EN110" s="224" t="s">
        <v>3341</v>
      </c>
      <c r="EO110" s="224" t="s">
        <v>33</v>
      </c>
      <c r="EP110" s="224">
        <v>2</v>
      </c>
      <c r="EQ110" s="224" t="s">
        <v>3339</v>
      </c>
      <c r="ER110" s="224" t="s">
        <v>3342</v>
      </c>
      <c r="ES110" s="214">
        <v>45572</v>
      </c>
      <c r="ET110" s="222" t="s">
        <v>3330</v>
      </c>
      <c r="EU110" s="222">
        <v>2</v>
      </c>
      <c r="EV110" s="222" t="s">
        <v>3327</v>
      </c>
      <c r="EW110" s="222" t="s">
        <v>22</v>
      </c>
      <c r="EX110" s="222">
        <v>3</v>
      </c>
      <c r="EY110" s="222" t="s">
        <v>3288</v>
      </c>
      <c r="EZ110" s="222" t="s">
        <v>3328</v>
      </c>
      <c r="FA110" s="223">
        <v>45572</v>
      </c>
      <c r="FB110" s="221" t="s">
        <v>3347</v>
      </c>
      <c r="FC110" s="224">
        <v>2</v>
      </c>
      <c r="FD110" s="224" t="s">
        <v>816</v>
      </c>
      <c r="FE110" s="224" t="s">
        <v>33</v>
      </c>
      <c r="FF110" s="224">
        <v>2</v>
      </c>
      <c r="FG110" s="224" t="s">
        <v>3346</v>
      </c>
      <c r="FH110" s="224" t="s">
        <v>3345</v>
      </c>
      <c r="FI110" s="214">
        <v>45572</v>
      </c>
      <c r="FJ110" s="221" t="s">
        <v>1014</v>
      </c>
      <c r="FK110" s="222" t="s">
        <v>17</v>
      </c>
      <c r="FL110" s="222" t="s">
        <v>424</v>
      </c>
      <c r="FM110" s="222" t="s">
        <v>17</v>
      </c>
      <c r="FN110" s="222" t="s">
        <v>17</v>
      </c>
      <c r="FO110" s="222" t="s">
        <v>18</v>
      </c>
      <c r="FP110" s="218" t="s">
        <v>424</v>
      </c>
      <c r="FQ110" s="219">
        <v>45076</v>
      </c>
      <c r="FR110" s="221" t="s">
        <v>1015</v>
      </c>
      <c r="FS110" s="224" t="s">
        <v>17</v>
      </c>
      <c r="FT110" s="224" t="s">
        <v>424</v>
      </c>
      <c r="FU110" s="224" t="s">
        <v>17</v>
      </c>
      <c r="FV110" s="224" t="s">
        <v>17</v>
      </c>
      <c r="FW110" s="224" t="s">
        <v>18</v>
      </c>
      <c r="FX110" s="224" t="s">
        <v>424</v>
      </c>
      <c r="FY110" s="214">
        <v>45076</v>
      </c>
      <c r="FZ110" s="222" t="s">
        <v>5272</v>
      </c>
      <c r="GA110" s="222">
        <v>1</v>
      </c>
      <c r="GB110" s="222" t="s">
        <v>1799</v>
      </c>
      <c r="GC110" s="222" t="s">
        <v>33</v>
      </c>
      <c r="GD110" s="222">
        <v>2</v>
      </c>
      <c r="GE110" s="222" t="s">
        <v>17</v>
      </c>
      <c r="GF110" s="222" t="s">
        <v>17</v>
      </c>
      <c r="GG110" s="223">
        <v>45615</v>
      </c>
      <c r="GH110" s="221" t="s">
        <v>5278</v>
      </c>
      <c r="GI110" s="224">
        <v>1</v>
      </c>
      <c r="GJ110" s="224" t="s">
        <v>1799</v>
      </c>
      <c r="GK110" s="224" t="s">
        <v>33</v>
      </c>
      <c r="GL110" s="224">
        <v>2</v>
      </c>
      <c r="GM110" s="224" t="s">
        <v>17</v>
      </c>
      <c r="GN110" s="224" t="s">
        <v>17</v>
      </c>
      <c r="GO110" s="214">
        <v>45615</v>
      </c>
      <c r="GP110" s="222" t="s">
        <v>5273</v>
      </c>
      <c r="GQ110" s="222">
        <v>0</v>
      </c>
      <c r="GR110" s="222" t="s">
        <v>1799</v>
      </c>
      <c r="GS110" s="222" t="s">
        <v>33</v>
      </c>
      <c r="GT110" s="222">
        <v>2</v>
      </c>
      <c r="GU110" s="222" t="s">
        <v>17</v>
      </c>
      <c r="GV110" s="222" t="s">
        <v>17</v>
      </c>
      <c r="GW110" s="223">
        <v>45615</v>
      </c>
      <c r="GX110" s="221" t="s">
        <v>5279</v>
      </c>
      <c r="GY110" s="224">
        <v>0</v>
      </c>
      <c r="GZ110" s="224" t="s">
        <v>1799</v>
      </c>
      <c r="HA110" s="224" t="s">
        <v>33</v>
      </c>
      <c r="HB110" s="224">
        <v>2</v>
      </c>
      <c r="HC110" s="224" t="s">
        <v>17</v>
      </c>
      <c r="HD110" s="224" t="s">
        <v>17</v>
      </c>
      <c r="HE110" s="214">
        <v>45615</v>
      </c>
      <c r="HF110" s="222" t="s">
        <v>5271</v>
      </c>
      <c r="HG110" s="222">
        <v>0</v>
      </c>
      <c r="HH110" s="222" t="s">
        <v>1799</v>
      </c>
      <c r="HI110" s="222" t="s">
        <v>33</v>
      </c>
      <c r="HJ110" s="222">
        <v>2</v>
      </c>
      <c r="HK110" s="222" t="s">
        <v>17</v>
      </c>
      <c r="HL110" s="222" t="s">
        <v>17</v>
      </c>
      <c r="HM110" s="223">
        <v>45615</v>
      </c>
      <c r="HN110" s="221" t="s">
        <v>5277</v>
      </c>
      <c r="HO110" s="224">
        <v>0</v>
      </c>
      <c r="HP110" s="224" t="s">
        <v>1799</v>
      </c>
      <c r="HQ110" s="224" t="s">
        <v>33</v>
      </c>
      <c r="HR110" s="224">
        <v>2</v>
      </c>
      <c r="HS110" s="224" t="s">
        <v>17</v>
      </c>
      <c r="HT110" s="224" t="s">
        <v>17</v>
      </c>
      <c r="HU110" s="214">
        <v>45615</v>
      </c>
      <c r="HV110" s="222" t="s">
        <v>5274</v>
      </c>
      <c r="HW110" s="222">
        <v>1</v>
      </c>
      <c r="HX110" s="222" t="s">
        <v>1799</v>
      </c>
      <c r="HY110" s="222" t="s">
        <v>33</v>
      </c>
      <c r="HZ110" s="222">
        <v>2</v>
      </c>
      <c r="IA110" s="222" t="s">
        <v>17</v>
      </c>
      <c r="IB110" s="222" t="s">
        <v>17</v>
      </c>
      <c r="IC110" s="223">
        <v>45615</v>
      </c>
      <c r="ID110" s="221" t="s">
        <v>5276</v>
      </c>
      <c r="IE110" s="224">
        <v>0</v>
      </c>
      <c r="IF110" s="224" t="s">
        <v>1799</v>
      </c>
      <c r="IG110" s="224" t="s">
        <v>33</v>
      </c>
      <c r="IH110" s="224">
        <v>2</v>
      </c>
      <c r="II110" s="224" t="s">
        <v>17</v>
      </c>
      <c r="IJ110" s="224" t="s">
        <v>17</v>
      </c>
      <c r="IK110" s="214">
        <v>45615</v>
      </c>
      <c r="IL110" s="222" t="s">
        <v>5275</v>
      </c>
      <c r="IM110" s="222">
        <v>1</v>
      </c>
      <c r="IN110" s="222" t="s">
        <v>1799</v>
      </c>
      <c r="IO110" s="222" t="s">
        <v>33</v>
      </c>
      <c r="IP110" s="222">
        <v>2</v>
      </c>
      <c r="IQ110" s="222" t="s">
        <v>17</v>
      </c>
      <c r="IR110" s="222" t="s">
        <v>17</v>
      </c>
      <c r="IS110" s="223">
        <v>45615</v>
      </c>
    </row>
    <row r="111" spans="1:253" s="11" customFormat="1" ht="13.25" customHeight="1" x14ac:dyDescent="0.25">
      <c r="A111" s="11" t="s">
        <v>1140</v>
      </c>
      <c r="B111" s="11" t="s">
        <v>10812</v>
      </c>
      <c r="C111" s="11" t="s">
        <v>1141</v>
      </c>
      <c r="D111" s="11" t="s">
        <v>1142</v>
      </c>
      <c r="E111" s="11" t="s">
        <v>10324</v>
      </c>
      <c r="F111" s="11" t="s">
        <v>2819</v>
      </c>
      <c r="G111" s="212">
        <v>34353000</v>
      </c>
      <c r="H111" s="213" t="s">
        <v>2817</v>
      </c>
      <c r="I111" s="213" t="s">
        <v>33</v>
      </c>
      <c r="J111" s="213">
        <v>2</v>
      </c>
      <c r="K111" s="213" t="s">
        <v>2782</v>
      </c>
      <c r="L111" s="213" t="s">
        <v>2818</v>
      </c>
      <c r="M111" s="214">
        <v>45560</v>
      </c>
      <c r="N111" s="221" t="s">
        <v>2823</v>
      </c>
      <c r="O111" s="216">
        <v>189315</v>
      </c>
      <c r="P111" s="216" t="s">
        <v>2820</v>
      </c>
      <c r="Q111" s="216" t="s">
        <v>33</v>
      </c>
      <c r="R111" s="216">
        <v>2</v>
      </c>
      <c r="S111" s="216" t="s">
        <v>2822</v>
      </c>
      <c r="T111" s="216" t="s">
        <v>2821</v>
      </c>
      <c r="U111" s="217">
        <v>45560</v>
      </c>
      <c r="V111" s="221" t="s">
        <v>2824</v>
      </c>
      <c r="W111" s="213">
        <v>34353000</v>
      </c>
      <c r="X111" s="213" t="s">
        <v>2817</v>
      </c>
      <c r="Y111" s="213" t="s">
        <v>33</v>
      </c>
      <c r="Z111" s="213">
        <v>2</v>
      </c>
      <c r="AA111" s="213" t="s">
        <v>2782</v>
      </c>
      <c r="AB111" s="213" t="s">
        <v>2818</v>
      </c>
      <c r="AC111" s="214">
        <v>45560</v>
      </c>
      <c r="AD111" s="221" t="s">
        <v>2828</v>
      </c>
      <c r="AE111" s="218">
        <v>14621000</v>
      </c>
      <c r="AF111" s="218" t="s">
        <v>2825</v>
      </c>
      <c r="AG111" s="218" t="s">
        <v>33</v>
      </c>
      <c r="AH111" s="218">
        <v>2</v>
      </c>
      <c r="AI111" s="218" t="s">
        <v>2827</v>
      </c>
      <c r="AJ111" s="218" t="s">
        <v>2826</v>
      </c>
      <c r="AK111" s="219">
        <v>45560</v>
      </c>
      <c r="AL111" s="221" t="s">
        <v>2832</v>
      </c>
      <c r="AM111" s="213">
        <v>1610000</v>
      </c>
      <c r="AN111" s="213" t="s">
        <v>2829</v>
      </c>
      <c r="AO111" s="213" t="s">
        <v>33</v>
      </c>
      <c r="AP111" s="213">
        <v>2</v>
      </c>
      <c r="AQ111" s="213" t="s">
        <v>2831</v>
      </c>
      <c r="AR111" s="213" t="s">
        <v>2830</v>
      </c>
      <c r="AS111" s="214">
        <v>45560</v>
      </c>
      <c r="AT111" s="222" t="s">
        <v>2833</v>
      </c>
      <c r="AU111" s="218" t="s">
        <v>17</v>
      </c>
      <c r="AV111" s="218" t="s">
        <v>17</v>
      </c>
      <c r="AW111" s="218" t="s">
        <v>17</v>
      </c>
      <c r="AX111" s="218" t="s">
        <v>17</v>
      </c>
      <c r="AY111" s="218" t="s">
        <v>2512</v>
      </c>
      <c r="AZ111" s="218" t="s">
        <v>17</v>
      </c>
      <c r="BA111" s="219">
        <v>45560</v>
      </c>
      <c r="BB111" s="221" t="s">
        <v>2848</v>
      </c>
      <c r="BC111" s="213" t="s">
        <v>17</v>
      </c>
      <c r="BD111" s="213" t="s">
        <v>17</v>
      </c>
      <c r="BE111" s="213" t="s">
        <v>17</v>
      </c>
      <c r="BF111" s="213" t="s">
        <v>17</v>
      </c>
      <c r="BG111" s="213" t="s">
        <v>2512</v>
      </c>
      <c r="BH111" s="213" t="s">
        <v>17</v>
      </c>
      <c r="BI111" s="214">
        <v>45560</v>
      </c>
      <c r="BJ111" s="222" t="s">
        <v>2834</v>
      </c>
      <c r="BK111" s="222">
        <v>0</v>
      </c>
      <c r="BL111" s="222" t="s">
        <v>2798</v>
      </c>
      <c r="BM111" s="222" t="s">
        <v>33</v>
      </c>
      <c r="BN111" s="222">
        <v>2</v>
      </c>
      <c r="BO111" s="222" t="s">
        <v>2759</v>
      </c>
      <c r="BP111" s="218" t="s">
        <v>2758</v>
      </c>
      <c r="BQ111" s="223">
        <v>45560</v>
      </c>
      <c r="BR111" s="221" t="s">
        <v>2849</v>
      </c>
      <c r="BS111" s="224" t="s">
        <v>17</v>
      </c>
      <c r="BT111" s="224" t="s">
        <v>17</v>
      </c>
      <c r="BU111" s="224" t="s">
        <v>17</v>
      </c>
      <c r="BV111" s="224" t="s">
        <v>17</v>
      </c>
      <c r="BW111" s="224" t="s">
        <v>2512</v>
      </c>
      <c r="BX111" s="224" t="s">
        <v>17</v>
      </c>
      <c r="BY111" s="214">
        <v>45560</v>
      </c>
      <c r="BZ111" s="222" t="s">
        <v>2850</v>
      </c>
      <c r="CA111" s="222" t="s">
        <v>17</v>
      </c>
      <c r="CB111" s="222" t="s">
        <v>17</v>
      </c>
      <c r="CC111" s="222" t="s">
        <v>17</v>
      </c>
      <c r="CD111" s="222" t="s">
        <v>17</v>
      </c>
      <c r="CE111" s="222" t="s">
        <v>2512</v>
      </c>
      <c r="CF111" s="222" t="s">
        <v>17</v>
      </c>
      <c r="CG111" s="223">
        <v>45560</v>
      </c>
      <c r="CH111" s="221" t="s">
        <v>11520</v>
      </c>
      <c r="CI111" s="222" t="e">
        <v>#N/A</v>
      </c>
      <c r="CJ111" s="222" t="e">
        <v>#N/A</v>
      </c>
      <c r="CK111" s="222" t="e">
        <v>#N/A</v>
      </c>
      <c r="CL111" s="222" t="e">
        <v>#N/A</v>
      </c>
      <c r="CM111" s="222" t="e">
        <v>#N/A</v>
      </c>
      <c r="CN111" s="222" t="e">
        <v>#N/A</v>
      </c>
      <c r="CO111" s="225" t="e">
        <v>#N/A</v>
      </c>
      <c r="CP111" s="222" t="s">
        <v>2852</v>
      </c>
      <c r="CQ111" s="224" t="s">
        <v>17</v>
      </c>
      <c r="CR111" s="224" t="s">
        <v>17</v>
      </c>
      <c r="CS111" s="224" t="s">
        <v>17</v>
      </c>
      <c r="CT111" s="224" t="s">
        <v>17</v>
      </c>
      <c r="CU111" s="224" t="s">
        <v>2512</v>
      </c>
      <c r="CV111" s="224" t="s">
        <v>17</v>
      </c>
      <c r="CW111" s="214">
        <v>45560</v>
      </c>
      <c r="CX111" s="222" t="s">
        <v>2839</v>
      </c>
      <c r="CY111" s="218">
        <v>1060000</v>
      </c>
      <c r="CZ111" s="218" t="s">
        <v>2836</v>
      </c>
      <c r="DA111" s="218" t="s">
        <v>33</v>
      </c>
      <c r="DB111" s="218">
        <v>2</v>
      </c>
      <c r="DC111" s="218" t="s">
        <v>2838</v>
      </c>
      <c r="DD111" s="218" t="s">
        <v>2837</v>
      </c>
      <c r="DE111" s="220">
        <v>45560</v>
      </c>
      <c r="DF111" s="221" t="s">
        <v>2840</v>
      </c>
      <c r="DG111" s="213">
        <v>19732000</v>
      </c>
      <c r="DH111" s="224" t="s">
        <v>2836</v>
      </c>
      <c r="DI111" s="224" t="s">
        <v>33</v>
      </c>
      <c r="DJ111" s="224">
        <v>2</v>
      </c>
      <c r="DK111" s="224" t="s">
        <v>2765</v>
      </c>
      <c r="DL111" s="224" t="s">
        <v>2837</v>
      </c>
      <c r="DM111" s="214">
        <v>45560</v>
      </c>
      <c r="DN111" s="222" t="s">
        <v>2842</v>
      </c>
      <c r="DO111" s="218">
        <v>13560000</v>
      </c>
      <c r="DP111" s="222" t="s">
        <v>2836</v>
      </c>
      <c r="DQ111" s="222" t="s">
        <v>33</v>
      </c>
      <c r="DR111" s="222">
        <v>2</v>
      </c>
      <c r="DS111" s="222" t="s">
        <v>2841</v>
      </c>
      <c r="DT111" s="222" t="s">
        <v>2837</v>
      </c>
      <c r="DU111" s="223">
        <v>45560</v>
      </c>
      <c r="DV111" s="221" t="s">
        <v>2843</v>
      </c>
      <c r="DW111" s="213">
        <v>1060000</v>
      </c>
      <c r="DX111" s="224" t="s">
        <v>2836</v>
      </c>
      <c r="DY111" s="224" t="s">
        <v>33</v>
      </c>
      <c r="DZ111" s="224">
        <v>2</v>
      </c>
      <c r="EA111" s="224" t="s">
        <v>2838</v>
      </c>
      <c r="EB111" s="224" t="s">
        <v>2837</v>
      </c>
      <c r="EC111" s="214">
        <v>45560</v>
      </c>
      <c r="ED111" s="222" t="s">
        <v>2844</v>
      </c>
      <c r="EE111" s="218">
        <v>0</v>
      </c>
      <c r="EF111" s="222" t="s">
        <v>17</v>
      </c>
      <c r="EG111" s="222" t="s">
        <v>17</v>
      </c>
      <c r="EH111" s="222" t="s">
        <v>17</v>
      </c>
      <c r="EI111" s="222" t="s">
        <v>2512</v>
      </c>
      <c r="EJ111" s="222" t="s">
        <v>17</v>
      </c>
      <c r="EK111" s="223">
        <v>45560</v>
      </c>
      <c r="EL111" s="221" t="s">
        <v>2845</v>
      </c>
      <c r="EM111" s="213">
        <v>0</v>
      </c>
      <c r="EN111" s="224" t="s">
        <v>17</v>
      </c>
      <c r="EO111" s="224" t="s">
        <v>17</v>
      </c>
      <c r="EP111" s="224" t="s">
        <v>17</v>
      </c>
      <c r="EQ111" s="224" t="s">
        <v>2512</v>
      </c>
      <c r="ER111" s="224" t="s">
        <v>17</v>
      </c>
      <c r="ES111" s="214">
        <v>45560</v>
      </c>
      <c r="ET111" s="222" t="s">
        <v>2835</v>
      </c>
      <c r="EU111" s="222">
        <v>0</v>
      </c>
      <c r="EV111" s="222" t="s">
        <v>2798</v>
      </c>
      <c r="EW111" s="222" t="s">
        <v>33</v>
      </c>
      <c r="EX111" s="222">
        <v>2</v>
      </c>
      <c r="EY111" s="222" t="s">
        <v>2759</v>
      </c>
      <c r="EZ111" s="222" t="s">
        <v>2758</v>
      </c>
      <c r="FA111" s="223">
        <v>45560</v>
      </c>
      <c r="FB111" s="221" t="s">
        <v>2847</v>
      </c>
      <c r="FC111" s="224">
        <v>3</v>
      </c>
      <c r="FD111" s="224" t="s">
        <v>2846</v>
      </c>
      <c r="FE111" s="224" t="s">
        <v>33</v>
      </c>
      <c r="FF111" s="224">
        <v>2</v>
      </c>
      <c r="FG111" s="224" t="s">
        <v>2773</v>
      </c>
      <c r="FH111" s="224" t="s">
        <v>2772</v>
      </c>
      <c r="FI111" s="214">
        <v>45560</v>
      </c>
      <c r="FJ111" s="221" t="s">
        <v>1143</v>
      </c>
      <c r="FK111" s="222" t="s">
        <v>17</v>
      </c>
      <c r="FL111" s="222" t="s">
        <v>17</v>
      </c>
      <c r="FM111" s="222" t="s">
        <v>17</v>
      </c>
      <c r="FN111" s="222" t="s">
        <v>17</v>
      </c>
      <c r="FO111" s="222" t="s">
        <v>1127</v>
      </c>
      <c r="FP111" s="218" t="s">
        <v>17</v>
      </c>
      <c r="FQ111" s="219">
        <v>45199</v>
      </c>
      <c r="FR111" s="221" t="s">
        <v>1144</v>
      </c>
      <c r="FS111" s="224" t="s">
        <v>17</v>
      </c>
      <c r="FT111" s="224" t="s">
        <v>17</v>
      </c>
      <c r="FU111" s="224" t="s">
        <v>17</v>
      </c>
      <c r="FV111" s="224" t="s">
        <v>17</v>
      </c>
      <c r="FW111" s="224" t="s">
        <v>1127</v>
      </c>
      <c r="FX111" s="224" t="s">
        <v>17</v>
      </c>
      <c r="FY111" s="214">
        <v>45199</v>
      </c>
      <c r="FZ111" s="222" t="s">
        <v>5281</v>
      </c>
      <c r="GA111" s="222">
        <v>0</v>
      </c>
      <c r="GB111" s="222" t="s">
        <v>1799</v>
      </c>
      <c r="GC111" s="222" t="s">
        <v>33</v>
      </c>
      <c r="GD111" s="222">
        <v>2</v>
      </c>
      <c r="GE111" s="222" t="s">
        <v>17</v>
      </c>
      <c r="GF111" s="222" t="s">
        <v>17</v>
      </c>
      <c r="GG111" s="223">
        <v>45615</v>
      </c>
      <c r="GH111" s="221" t="s">
        <v>5287</v>
      </c>
      <c r="GI111" s="224">
        <v>0</v>
      </c>
      <c r="GJ111" s="224" t="s">
        <v>1799</v>
      </c>
      <c r="GK111" s="224" t="s">
        <v>33</v>
      </c>
      <c r="GL111" s="224">
        <v>2</v>
      </c>
      <c r="GM111" s="224" t="s">
        <v>17</v>
      </c>
      <c r="GN111" s="224" t="s">
        <v>17</v>
      </c>
      <c r="GO111" s="214">
        <v>45615</v>
      </c>
      <c r="GP111" s="222" t="s">
        <v>5282</v>
      </c>
      <c r="GQ111" s="222">
        <v>0</v>
      </c>
      <c r="GR111" s="222" t="s">
        <v>1799</v>
      </c>
      <c r="GS111" s="222" t="s">
        <v>33</v>
      </c>
      <c r="GT111" s="222">
        <v>2</v>
      </c>
      <c r="GU111" s="222" t="s">
        <v>17</v>
      </c>
      <c r="GV111" s="222" t="s">
        <v>17</v>
      </c>
      <c r="GW111" s="223">
        <v>45615</v>
      </c>
      <c r="GX111" s="221" t="s">
        <v>5288</v>
      </c>
      <c r="GY111" s="224">
        <v>0</v>
      </c>
      <c r="GZ111" s="224" t="s">
        <v>1799</v>
      </c>
      <c r="HA111" s="224" t="s">
        <v>33</v>
      </c>
      <c r="HB111" s="224">
        <v>2</v>
      </c>
      <c r="HC111" s="224" t="s">
        <v>17</v>
      </c>
      <c r="HD111" s="224" t="s">
        <v>17</v>
      </c>
      <c r="HE111" s="214">
        <v>45615</v>
      </c>
      <c r="HF111" s="222" t="s">
        <v>5280</v>
      </c>
      <c r="HG111" s="222">
        <v>2</v>
      </c>
      <c r="HH111" s="222" t="s">
        <v>1799</v>
      </c>
      <c r="HI111" s="222" t="s">
        <v>33</v>
      </c>
      <c r="HJ111" s="222">
        <v>2</v>
      </c>
      <c r="HK111" s="222" t="s">
        <v>17</v>
      </c>
      <c r="HL111" s="222" t="s">
        <v>17</v>
      </c>
      <c r="HM111" s="223">
        <v>45615</v>
      </c>
      <c r="HN111" s="221" t="s">
        <v>5286</v>
      </c>
      <c r="HO111" s="224">
        <v>1</v>
      </c>
      <c r="HP111" s="224" t="s">
        <v>1799</v>
      </c>
      <c r="HQ111" s="224" t="s">
        <v>33</v>
      </c>
      <c r="HR111" s="224">
        <v>2</v>
      </c>
      <c r="HS111" s="224" t="s">
        <v>17</v>
      </c>
      <c r="HT111" s="224" t="s">
        <v>17</v>
      </c>
      <c r="HU111" s="214">
        <v>45615</v>
      </c>
      <c r="HV111" s="222" t="s">
        <v>5283</v>
      </c>
      <c r="HW111" s="222">
        <v>0</v>
      </c>
      <c r="HX111" s="222" t="s">
        <v>1799</v>
      </c>
      <c r="HY111" s="222" t="s">
        <v>33</v>
      </c>
      <c r="HZ111" s="222">
        <v>2</v>
      </c>
      <c r="IA111" s="222" t="s">
        <v>17</v>
      </c>
      <c r="IB111" s="222" t="s">
        <v>17</v>
      </c>
      <c r="IC111" s="223">
        <v>45615</v>
      </c>
      <c r="ID111" s="221" t="s">
        <v>5285</v>
      </c>
      <c r="IE111" s="224">
        <v>1</v>
      </c>
      <c r="IF111" s="224" t="s">
        <v>1799</v>
      </c>
      <c r="IG111" s="224" t="s">
        <v>33</v>
      </c>
      <c r="IH111" s="224">
        <v>2</v>
      </c>
      <c r="II111" s="224" t="s">
        <v>17</v>
      </c>
      <c r="IJ111" s="224" t="s">
        <v>17</v>
      </c>
      <c r="IK111" s="214">
        <v>45615</v>
      </c>
      <c r="IL111" s="222" t="s">
        <v>5284</v>
      </c>
      <c r="IM111" s="222">
        <v>1</v>
      </c>
      <c r="IN111" s="222" t="s">
        <v>1799</v>
      </c>
      <c r="IO111" s="222" t="s">
        <v>33</v>
      </c>
      <c r="IP111" s="222">
        <v>2</v>
      </c>
      <c r="IQ111" s="222" t="s">
        <v>17</v>
      </c>
      <c r="IR111" s="222" t="s">
        <v>17</v>
      </c>
      <c r="IS111" s="223">
        <v>45615</v>
      </c>
    </row>
    <row r="112" spans="1:253" s="11" customFormat="1" ht="13.25" customHeight="1" x14ac:dyDescent="0.25">
      <c r="A112" s="11" t="s">
        <v>6927</v>
      </c>
      <c r="B112" s="11" t="s">
        <v>11106</v>
      </c>
      <c r="C112" s="11" t="s">
        <v>6928</v>
      </c>
      <c r="D112" s="11" t="s">
        <v>2289</v>
      </c>
      <c r="E112" s="11" t="s">
        <v>10325</v>
      </c>
      <c r="F112" s="11" t="s">
        <v>7256</v>
      </c>
      <c r="G112" s="212">
        <v>109033000</v>
      </c>
      <c r="H112" s="213" t="s">
        <v>6715</v>
      </c>
      <c r="I112" s="213" t="s">
        <v>723</v>
      </c>
      <c r="J112" s="213">
        <v>2</v>
      </c>
      <c r="K112" s="213" t="s">
        <v>6717</v>
      </c>
      <c r="L112" s="213" t="s">
        <v>6716</v>
      </c>
      <c r="M112" s="214">
        <v>45645</v>
      </c>
      <c r="N112" s="221" t="s">
        <v>7260</v>
      </c>
      <c r="O112" s="216">
        <v>243040</v>
      </c>
      <c r="P112" s="216" t="s">
        <v>7257</v>
      </c>
      <c r="Q112" s="216" t="s">
        <v>723</v>
      </c>
      <c r="R112" s="216">
        <v>2</v>
      </c>
      <c r="S112" s="216" t="s">
        <v>7259</v>
      </c>
      <c r="T112" s="216" t="s">
        <v>7258</v>
      </c>
      <c r="U112" s="217">
        <v>45645</v>
      </c>
      <c r="V112" s="221" t="s">
        <v>7264</v>
      </c>
      <c r="W112" s="213">
        <v>90277000</v>
      </c>
      <c r="X112" s="213" t="s">
        <v>7261</v>
      </c>
      <c r="Y112" s="213" t="s">
        <v>723</v>
      </c>
      <c r="Z112" s="213">
        <v>2</v>
      </c>
      <c r="AA112" s="213" t="s">
        <v>7263</v>
      </c>
      <c r="AB112" s="213" t="s">
        <v>7262</v>
      </c>
      <c r="AC112" s="214">
        <v>45645</v>
      </c>
      <c r="AD112" s="221" t="s">
        <v>7268</v>
      </c>
      <c r="AE112" s="218">
        <v>13372000</v>
      </c>
      <c r="AF112" s="218" t="s">
        <v>7265</v>
      </c>
      <c r="AG112" s="218" t="s">
        <v>723</v>
      </c>
      <c r="AH112" s="218">
        <v>2</v>
      </c>
      <c r="AI112" s="218" t="s">
        <v>7267</v>
      </c>
      <c r="AJ112" s="218" t="s">
        <v>7266</v>
      </c>
      <c r="AK112" s="219">
        <v>45645</v>
      </c>
      <c r="AL112" s="221" t="s">
        <v>7271</v>
      </c>
      <c r="AM112" s="213">
        <v>165000</v>
      </c>
      <c r="AN112" s="213" t="s">
        <v>7265</v>
      </c>
      <c r="AO112" s="213" t="s">
        <v>723</v>
      </c>
      <c r="AP112" s="213">
        <v>2</v>
      </c>
      <c r="AQ112" s="213" t="s">
        <v>7270</v>
      </c>
      <c r="AR112" s="213" t="s">
        <v>7269</v>
      </c>
      <c r="AS112" s="214">
        <v>45645</v>
      </c>
      <c r="AT112" s="222" t="s">
        <v>7275</v>
      </c>
      <c r="AU112" s="218">
        <v>148</v>
      </c>
      <c r="AV112" s="218" t="s">
        <v>7272</v>
      </c>
      <c r="AW112" s="218" t="s">
        <v>723</v>
      </c>
      <c r="AX112" s="218">
        <v>2</v>
      </c>
      <c r="AY112" s="218" t="s">
        <v>7274</v>
      </c>
      <c r="AZ112" s="218" t="s">
        <v>7273</v>
      </c>
      <c r="BA112" s="219">
        <v>45645</v>
      </c>
      <c r="BB112" s="221" t="s">
        <v>7299</v>
      </c>
      <c r="BC112" s="213" t="s">
        <v>17</v>
      </c>
      <c r="BD112" s="213" t="s">
        <v>17</v>
      </c>
      <c r="BE112" s="213" t="s">
        <v>17</v>
      </c>
      <c r="BF112" s="213" t="s">
        <v>17</v>
      </c>
      <c r="BG112" s="213" t="s">
        <v>2300</v>
      </c>
      <c r="BH112" s="213" t="s">
        <v>17</v>
      </c>
      <c r="BI112" s="214">
        <v>45645</v>
      </c>
      <c r="BJ112" s="222" t="s">
        <v>7277</v>
      </c>
      <c r="BK112" s="222">
        <v>295</v>
      </c>
      <c r="BL112" s="222" t="s">
        <v>6737</v>
      </c>
      <c r="BM112" s="222" t="s">
        <v>723</v>
      </c>
      <c r="BN112" s="222">
        <v>2</v>
      </c>
      <c r="BO112" s="222" t="s">
        <v>7276</v>
      </c>
      <c r="BP112" s="218" t="s">
        <v>6738</v>
      </c>
      <c r="BQ112" s="223">
        <v>45645</v>
      </c>
      <c r="BR112" s="221" t="s">
        <v>7303</v>
      </c>
      <c r="BS112" s="224">
        <v>298175</v>
      </c>
      <c r="BT112" s="224" t="s">
        <v>7300</v>
      </c>
      <c r="BU112" s="224" t="s">
        <v>723</v>
      </c>
      <c r="BV112" s="224">
        <v>2</v>
      </c>
      <c r="BW112" s="224" t="s">
        <v>7302</v>
      </c>
      <c r="BX112" s="224" t="s">
        <v>7301</v>
      </c>
      <c r="BY112" s="214">
        <v>45645</v>
      </c>
      <c r="BZ112" s="222" t="s">
        <v>7305</v>
      </c>
      <c r="CA112" s="222">
        <v>31128</v>
      </c>
      <c r="CB112" s="222" t="s">
        <v>7300</v>
      </c>
      <c r="CC112" s="222" t="s">
        <v>723</v>
      </c>
      <c r="CD112" s="222">
        <v>2</v>
      </c>
      <c r="CE112" s="222" t="s">
        <v>7304</v>
      </c>
      <c r="CF112" s="222" t="s">
        <v>7301</v>
      </c>
      <c r="CG112" s="223">
        <v>45645</v>
      </c>
      <c r="CH112" s="221" t="s">
        <v>11521</v>
      </c>
      <c r="CI112" s="222" t="e">
        <v>#N/A</v>
      </c>
      <c r="CJ112" s="222" t="e">
        <v>#N/A</v>
      </c>
      <c r="CK112" s="222" t="e">
        <v>#N/A</v>
      </c>
      <c r="CL112" s="222" t="e">
        <v>#N/A</v>
      </c>
      <c r="CM112" s="222" t="e">
        <v>#N/A</v>
      </c>
      <c r="CN112" s="222" t="e">
        <v>#N/A</v>
      </c>
      <c r="CO112" s="225" t="e">
        <v>#N/A</v>
      </c>
      <c r="CP112" s="222" t="s">
        <v>7309</v>
      </c>
      <c r="CQ112" s="224">
        <v>362999545</v>
      </c>
      <c r="CR112" s="224" t="s">
        <v>7272</v>
      </c>
      <c r="CS112" s="224" t="s">
        <v>723</v>
      </c>
      <c r="CT112" s="224">
        <v>2</v>
      </c>
      <c r="CU112" s="224" t="s">
        <v>7308</v>
      </c>
      <c r="CV112" s="224" t="s">
        <v>7307</v>
      </c>
      <c r="CW112" s="214">
        <v>45645</v>
      </c>
      <c r="CX112" s="222" t="s">
        <v>7283</v>
      </c>
      <c r="CY112" s="218">
        <v>2706000</v>
      </c>
      <c r="CZ112" s="218" t="s">
        <v>7280</v>
      </c>
      <c r="DA112" s="218" t="s">
        <v>723</v>
      </c>
      <c r="DB112" s="218">
        <v>2</v>
      </c>
      <c r="DC112" s="218" t="s">
        <v>7290</v>
      </c>
      <c r="DD112" s="218" t="s">
        <v>7281</v>
      </c>
      <c r="DE112" s="220">
        <v>45645</v>
      </c>
      <c r="DF112" s="221" t="s">
        <v>7286</v>
      </c>
      <c r="DG112" s="213">
        <v>76905000</v>
      </c>
      <c r="DH112" s="224" t="s">
        <v>7284</v>
      </c>
      <c r="DI112" s="224" t="s">
        <v>723</v>
      </c>
      <c r="DJ112" s="224">
        <v>2</v>
      </c>
      <c r="DK112" s="224" t="s">
        <v>5941</v>
      </c>
      <c r="DL112" s="224" t="s">
        <v>7285</v>
      </c>
      <c r="DM112" s="214">
        <v>45645</v>
      </c>
      <c r="DN112" s="222" t="s">
        <v>7289</v>
      </c>
      <c r="DO112" s="218">
        <v>10666000</v>
      </c>
      <c r="DP112" s="222" t="s">
        <v>7287</v>
      </c>
      <c r="DQ112" s="222" t="s">
        <v>723</v>
      </c>
      <c r="DR112" s="222">
        <v>2</v>
      </c>
      <c r="DS112" s="222" t="s">
        <v>5618</v>
      </c>
      <c r="DT112" s="222" t="s">
        <v>7288</v>
      </c>
      <c r="DU112" s="223">
        <v>45645</v>
      </c>
      <c r="DV112" s="221" t="s">
        <v>7291</v>
      </c>
      <c r="DW112" s="213">
        <v>2706000</v>
      </c>
      <c r="DX112" s="224" t="s">
        <v>7280</v>
      </c>
      <c r="DY112" s="224" t="s">
        <v>723</v>
      </c>
      <c r="DZ112" s="224">
        <v>2</v>
      </c>
      <c r="EA112" s="224" t="s">
        <v>7290</v>
      </c>
      <c r="EB112" s="224" t="s">
        <v>7281</v>
      </c>
      <c r="EC112" s="214">
        <v>45645</v>
      </c>
      <c r="ED112" s="222" t="s">
        <v>7292</v>
      </c>
      <c r="EE112" s="218" t="s">
        <v>17</v>
      </c>
      <c r="EF112" s="222" t="s">
        <v>17</v>
      </c>
      <c r="EG112" s="222" t="s">
        <v>17</v>
      </c>
      <c r="EH112" s="222" t="s">
        <v>17</v>
      </c>
      <c r="EI112" s="222" t="s">
        <v>6750</v>
      </c>
      <c r="EJ112" s="222" t="s">
        <v>17</v>
      </c>
      <c r="EK112" s="223">
        <v>45645</v>
      </c>
      <c r="EL112" s="221" t="s">
        <v>7293</v>
      </c>
      <c r="EM112" s="213" t="s">
        <v>17</v>
      </c>
      <c r="EN112" s="224" t="s">
        <v>17</v>
      </c>
      <c r="EO112" s="224" t="s">
        <v>17</v>
      </c>
      <c r="EP112" s="224" t="s">
        <v>17</v>
      </c>
      <c r="EQ112" s="224" t="s">
        <v>6750</v>
      </c>
      <c r="ER112" s="224" t="s">
        <v>17</v>
      </c>
      <c r="ES112" s="214">
        <v>45645</v>
      </c>
      <c r="ET112" s="222" t="s">
        <v>7279</v>
      </c>
      <c r="EU112" s="222">
        <v>295</v>
      </c>
      <c r="EV112" s="222" t="s">
        <v>6737</v>
      </c>
      <c r="EW112" s="222" t="s">
        <v>723</v>
      </c>
      <c r="EX112" s="222">
        <v>2</v>
      </c>
      <c r="EY112" s="222" t="s">
        <v>7278</v>
      </c>
      <c r="EZ112" s="222" t="s">
        <v>6738</v>
      </c>
      <c r="FA112" s="223">
        <v>45645</v>
      </c>
      <c r="FB112" s="221" t="s">
        <v>7296</v>
      </c>
      <c r="FC112" s="224">
        <v>4</v>
      </c>
      <c r="FD112" s="224" t="s">
        <v>7294</v>
      </c>
      <c r="FE112" s="224" t="s">
        <v>723</v>
      </c>
      <c r="FF112" s="224">
        <v>2</v>
      </c>
      <c r="FG112" s="224" t="s">
        <v>6753</v>
      </c>
      <c r="FH112" s="224" t="s">
        <v>7295</v>
      </c>
      <c r="FI112" s="214">
        <v>45645</v>
      </c>
      <c r="FJ112" s="221" t="s">
        <v>7297</v>
      </c>
      <c r="FK112" s="222" t="s">
        <v>17</v>
      </c>
      <c r="FL112" s="222" t="s">
        <v>17</v>
      </c>
      <c r="FM112" s="222" t="s">
        <v>17</v>
      </c>
      <c r="FN112" s="222" t="s">
        <v>17</v>
      </c>
      <c r="FO112" s="222" t="s">
        <v>2297</v>
      </c>
      <c r="FP112" s="218" t="s">
        <v>17</v>
      </c>
      <c r="FQ112" s="219">
        <v>45645</v>
      </c>
      <c r="FR112" s="221" t="s">
        <v>7298</v>
      </c>
      <c r="FS112" s="224" t="s">
        <v>17</v>
      </c>
      <c r="FT112" s="224" t="s">
        <v>17</v>
      </c>
      <c r="FU112" s="224" t="s">
        <v>17</v>
      </c>
      <c r="FV112" s="224" t="s">
        <v>17</v>
      </c>
      <c r="FW112" s="224" t="s">
        <v>2297</v>
      </c>
      <c r="FX112" s="224" t="s">
        <v>17</v>
      </c>
      <c r="FY112" s="214">
        <v>45645</v>
      </c>
      <c r="FZ112" s="222" t="s">
        <v>6930</v>
      </c>
      <c r="GA112" s="222">
        <v>1</v>
      </c>
      <c r="GB112" s="222" t="s">
        <v>1799</v>
      </c>
      <c r="GC112" s="222" t="s">
        <v>33</v>
      </c>
      <c r="GD112" s="222">
        <v>2</v>
      </c>
      <c r="GE112" s="222" t="s">
        <v>17</v>
      </c>
      <c r="GF112" s="222" t="s">
        <v>17</v>
      </c>
      <c r="GG112" s="223">
        <v>45644</v>
      </c>
      <c r="GH112" s="221" t="s">
        <v>6936</v>
      </c>
      <c r="GI112" s="224">
        <v>0</v>
      </c>
      <c r="GJ112" s="224" t="s">
        <v>1799</v>
      </c>
      <c r="GK112" s="224" t="s">
        <v>33</v>
      </c>
      <c r="GL112" s="224">
        <v>2</v>
      </c>
      <c r="GM112" s="224" t="s">
        <v>17</v>
      </c>
      <c r="GN112" s="224" t="s">
        <v>17</v>
      </c>
      <c r="GO112" s="214">
        <v>45644</v>
      </c>
      <c r="GP112" s="222" t="s">
        <v>6931</v>
      </c>
      <c r="GQ112" s="222">
        <v>0</v>
      </c>
      <c r="GR112" s="222" t="s">
        <v>1799</v>
      </c>
      <c r="GS112" s="222" t="s">
        <v>33</v>
      </c>
      <c r="GT112" s="222">
        <v>2</v>
      </c>
      <c r="GU112" s="222" t="s">
        <v>17</v>
      </c>
      <c r="GV112" s="222" t="s">
        <v>17</v>
      </c>
      <c r="GW112" s="223">
        <v>45644</v>
      </c>
      <c r="GX112" s="221" t="s">
        <v>6937</v>
      </c>
      <c r="GY112" s="224">
        <v>0</v>
      </c>
      <c r="GZ112" s="224" t="s">
        <v>1799</v>
      </c>
      <c r="HA112" s="224" t="s">
        <v>33</v>
      </c>
      <c r="HB112" s="224">
        <v>2</v>
      </c>
      <c r="HC112" s="224" t="s">
        <v>17</v>
      </c>
      <c r="HD112" s="224" t="s">
        <v>17</v>
      </c>
      <c r="HE112" s="214">
        <v>45644</v>
      </c>
      <c r="HF112" s="222" t="s">
        <v>6929</v>
      </c>
      <c r="HG112" s="222">
        <v>0</v>
      </c>
      <c r="HH112" s="222" t="s">
        <v>1799</v>
      </c>
      <c r="HI112" s="222" t="s">
        <v>33</v>
      </c>
      <c r="HJ112" s="222">
        <v>2</v>
      </c>
      <c r="HK112" s="222" t="s">
        <v>17</v>
      </c>
      <c r="HL112" s="222" t="s">
        <v>17</v>
      </c>
      <c r="HM112" s="223">
        <v>45644</v>
      </c>
      <c r="HN112" s="221" t="s">
        <v>6935</v>
      </c>
      <c r="HO112" s="224">
        <v>0</v>
      </c>
      <c r="HP112" s="224" t="s">
        <v>1799</v>
      </c>
      <c r="HQ112" s="224" t="s">
        <v>33</v>
      </c>
      <c r="HR112" s="224">
        <v>2</v>
      </c>
      <c r="HS112" s="224" t="s">
        <v>17</v>
      </c>
      <c r="HT112" s="224" t="s">
        <v>17</v>
      </c>
      <c r="HU112" s="214">
        <v>45644</v>
      </c>
      <c r="HV112" s="222" t="s">
        <v>6932</v>
      </c>
      <c r="HW112" s="222">
        <v>0</v>
      </c>
      <c r="HX112" s="222" t="s">
        <v>1799</v>
      </c>
      <c r="HY112" s="222" t="s">
        <v>33</v>
      </c>
      <c r="HZ112" s="222">
        <v>2</v>
      </c>
      <c r="IA112" s="222" t="s">
        <v>17</v>
      </c>
      <c r="IB112" s="222" t="s">
        <v>17</v>
      </c>
      <c r="IC112" s="223">
        <v>45644</v>
      </c>
      <c r="ID112" s="221" t="s">
        <v>6934</v>
      </c>
      <c r="IE112" s="224">
        <v>1</v>
      </c>
      <c r="IF112" s="224" t="s">
        <v>1799</v>
      </c>
      <c r="IG112" s="224" t="s">
        <v>33</v>
      </c>
      <c r="IH112" s="224">
        <v>2</v>
      </c>
      <c r="II112" s="224" t="s">
        <v>17</v>
      </c>
      <c r="IJ112" s="224" t="s">
        <v>17</v>
      </c>
      <c r="IK112" s="214">
        <v>45644</v>
      </c>
      <c r="IL112" s="222" t="s">
        <v>6933</v>
      </c>
      <c r="IM112" s="222">
        <v>3</v>
      </c>
      <c r="IN112" s="222" t="s">
        <v>1799</v>
      </c>
      <c r="IO112" s="222" t="s">
        <v>33</v>
      </c>
      <c r="IP112" s="222">
        <v>2</v>
      </c>
      <c r="IQ112" s="222" t="s">
        <v>17</v>
      </c>
      <c r="IR112" s="222" t="s">
        <v>17</v>
      </c>
      <c r="IS112" s="223">
        <v>45644</v>
      </c>
    </row>
    <row r="113" spans="1:253" s="11" customFormat="1" ht="13.25" customHeight="1" x14ac:dyDescent="0.25">
      <c r="A113" s="11" t="s">
        <v>2287</v>
      </c>
      <c r="B113" s="11" t="s">
        <v>11110</v>
      </c>
      <c r="C113" s="11" t="s">
        <v>2288</v>
      </c>
      <c r="D113" s="11" t="s">
        <v>2289</v>
      </c>
      <c r="E113" s="11" t="s">
        <v>10325</v>
      </c>
      <c r="F113" s="11" t="s">
        <v>6781</v>
      </c>
      <c r="G113" s="212">
        <v>109033000</v>
      </c>
      <c r="H113" s="213" t="s">
        <v>6715</v>
      </c>
      <c r="I113" s="213" t="s">
        <v>723</v>
      </c>
      <c r="J113" s="213">
        <v>2</v>
      </c>
      <c r="K113" s="213" t="s">
        <v>6780</v>
      </c>
      <c r="L113" s="213" t="s">
        <v>6716</v>
      </c>
      <c r="M113" s="214">
        <v>45644</v>
      </c>
      <c r="N113" s="221" t="s">
        <v>2293</v>
      </c>
      <c r="O113" s="216">
        <v>99949</v>
      </c>
      <c r="P113" s="216" t="s">
        <v>2290</v>
      </c>
      <c r="Q113" s="216" t="s">
        <v>723</v>
      </c>
      <c r="R113" s="216">
        <v>2</v>
      </c>
      <c r="S113" s="216" t="s">
        <v>2292</v>
      </c>
      <c r="T113" s="216" t="s">
        <v>2291</v>
      </c>
      <c r="U113" s="217">
        <v>45525</v>
      </c>
      <c r="V113" s="221" t="s">
        <v>6785</v>
      </c>
      <c r="W113" s="213">
        <v>26252000</v>
      </c>
      <c r="X113" s="213" t="s">
        <v>6782</v>
      </c>
      <c r="Y113" s="213" t="s">
        <v>723</v>
      </c>
      <c r="Z113" s="213">
        <v>2</v>
      </c>
      <c r="AA113" s="213" t="s">
        <v>6784</v>
      </c>
      <c r="AB113" s="213" t="s">
        <v>6783</v>
      </c>
      <c r="AC113" s="214">
        <v>45644</v>
      </c>
      <c r="AD113" s="221" t="s">
        <v>6789</v>
      </c>
      <c r="AE113" s="218">
        <v>106000</v>
      </c>
      <c r="AF113" s="218" t="s">
        <v>6786</v>
      </c>
      <c r="AG113" s="218" t="s">
        <v>723</v>
      </c>
      <c r="AH113" s="218">
        <v>2</v>
      </c>
      <c r="AI113" s="218" t="s">
        <v>6788</v>
      </c>
      <c r="AJ113" s="218" t="s">
        <v>6787</v>
      </c>
      <c r="AK113" s="219">
        <v>45644</v>
      </c>
      <c r="AL113" s="221" t="s">
        <v>6791</v>
      </c>
      <c r="AM113" s="213">
        <v>106000</v>
      </c>
      <c r="AN113" s="213" t="s">
        <v>6786</v>
      </c>
      <c r="AO113" s="213" t="s">
        <v>723</v>
      </c>
      <c r="AP113" s="213">
        <v>2</v>
      </c>
      <c r="AQ113" s="213" t="s">
        <v>6790</v>
      </c>
      <c r="AR113" s="213" t="s">
        <v>6787</v>
      </c>
      <c r="AS113" s="214">
        <v>45644</v>
      </c>
      <c r="AT113" s="222" t="s">
        <v>3938</v>
      </c>
      <c r="AU113" s="218" t="s">
        <v>17</v>
      </c>
      <c r="AV113" s="218" t="s">
        <v>17</v>
      </c>
      <c r="AW113" s="218" t="s">
        <v>17</v>
      </c>
      <c r="AX113" s="218" t="s">
        <v>17</v>
      </c>
      <c r="AY113" s="218" t="s">
        <v>2300</v>
      </c>
      <c r="AZ113" s="218" t="s">
        <v>17</v>
      </c>
      <c r="BA113" s="219">
        <v>45595</v>
      </c>
      <c r="BB113" s="221" t="s">
        <v>3941</v>
      </c>
      <c r="BC113" s="213" t="s">
        <v>17</v>
      </c>
      <c r="BD113" s="213" t="s">
        <v>17</v>
      </c>
      <c r="BE113" s="213" t="s">
        <v>17</v>
      </c>
      <c r="BF113" s="213" t="s">
        <v>17</v>
      </c>
      <c r="BG113" s="213" t="s">
        <v>2300</v>
      </c>
      <c r="BH113" s="213" t="s">
        <v>17</v>
      </c>
      <c r="BI113" s="214">
        <v>45595</v>
      </c>
      <c r="BJ113" s="222" t="s">
        <v>6794</v>
      </c>
      <c r="BK113" s="222">
        <v>121</v>
      </c>
      <c r="BL113" s="222" t="s">
        <v>6792</v>
      </c>
      <c r="BM113" s="222" t="s">
        <v>723</v>
      </c>
      <c r="BN113" s="222">
        <v>2</v>
      </c>
      <c r="BO113" s="222" t="s">
        <v>6793</v>
      </c>
      <c r="BP113" s="218" t="s">
        <v>579</v>
      </c>
      <c r="BQ113" s="223">
        <v>45644</v>
      </c>
      <c r="BR113" s="221" t="s">
        <v>3942</v>
      </c>
      <c r="BS113" s="224" t="s">
        <v>17</v>
      </c>
      <c r="BT113" s="224" t="s">
        <v>17</v>
      </c>
      <c r="BU113" s="224" t="s">
        <v>17</v>
      </c>
      <c r="BV113" s="224" t="s">
        <v>17</v>
      </c>
      <c r="BW113" s="224" t="s">
        <v>2300</v>
      </c>
      <c r="BX113" s="224" t="s">
        <v>17</v>
      </c>
      <c r="BY113" s="214">
        <v>45595</v>
      </c>
      <c r="BZ113" s="222" t="s">
        <v>3943</v>
      </c>
      <c r="CA113" s="222" t="s">
        <v>17</v>
      </c>
      <c r="CB113" s="222" t="s">
        <v>17</v>
      </c>
      <c r="CC113" s="222" t="s">
        <v>17</v>
      </c>
      <c r="CD113" s="222" t="s">
        <v>17</v>
      </c>
      <c r="CE113" s="222" t="s">
        <v>2300</v>
      </c>
      <c r="CF113" s="222" t="s">
        <v>17</v>
      </c>
      <c r="CG113" s="223">
        <v>45595</v>
      </c>
      <c r="CH113" s="221" t="s">
        <v>11522</v>
      </c>
      <c r="CI113" s="222" t="e">
        <v>#N/A</v>
      </c>
      <c r="CJ113" s="222" t="e">
        <v>#N/A</v>
      </c>
      <c r="CK113" s="222" t="e">
        <v>#N/A</v>
      </c>
      <c r="CL113" s="222" t="e">
        <v>#N/A</v>
      </c>
      <c r="CM113" s="222" t="e">
        <v>#N/A</v>
      </c>
      <c r="CN113" s="222" t="e">
        <v>#N/A</v>
      </c>
      <c r="CO113" s="225" t="e">
        <v>#N/A</v>
      </c>
      <c r="CP113" s="222" t="s">
        <v>3945</v>
      </c>
      <c r="CQ113" s="224" t="s">
        <v>17</v>
      </c>
      <c r="CR113" s="224" t="s">
        <v>17</v>
      </c>
      <c r="CS113" s="224" t="s">
        <v>17</v>
      </c>
      <c r="CT113" s="224" t="s">
        <v>17</v>
      </c>
      <c r="CU113" s="224" t="s">
        <v>2300</v>
      </c>
      <c r="CV113" s="224" t="s">
        <v>17</v>
      </c>
      <c r="CW113" s="214">
        <v>45595</v>
      </c>
      <c r="CX113" s="222" t="s">
        <v>6797</v>
      </c>
      <c r="CY113" s="218">
        <v>106000</v>
      </c>
      <c r="CZ113" s="218" t="s">
        <v>6786</v>
      </c>
      <c r="DA113" s="218" t="s">
        <v>723</v>
      </c>
      <c r="DB113" s="218">
        <v>2</v>
      </c>
      <c r="DC113" s="218" t="s">
        <v>6802</v>
      </c>
      <c r="DD113" s="218" t="s">
        <v>6787</v>
      </c>
      <c r="DE113" s="220">
        <v>45644</v>
      </c>
      <c r="DF113" s="221" t="s">
        <v>6800</v>
      </c>
      <c r="DG113" s="213">
        <v>26146000</v>
      </c>
      <c r="DH113" s="224" t="s">
        <v>6798</v>
      </c>
      <c r="DI113" s="224" t="s">
        <v>723</v>
      </c>
      <c r="DJ113" s="224">
        <v>2</v>
      </c>
      <c r="DK113" s="224" t="s">
        <v>5941</v>
      </c>
      <c r="DL113" s="224" t="s">
        <v>6799</v>
      </c>
      <c r="DM113" s="214">
        <v>45644</v>
      </c>
      <c r="DN113" s="222" t="s">
        <v>6801</v>
      </c>
      <c r="DO113" s="218">
        <v>0</v>
      </c>
      <c r="DP113" s="222" t="s">
        <v>17</v>
      </c>
      <c r="DQ113" s="222" t="s">
        <v>723</v>
      </c>
      <c r="DR113" s="222">
        <v>2</v>
      </c>
      <c r="DS113" s="222" t="s">
        <v>5943</v>
      </c>
      <c r="DT113" s="222" t="s">
        <v>17</v>
      </c>
      <c r="DU113" s="223">
        <v>45644</v>
      </c>
      <c r="DV113" s="221" t="s">
        <v>6803</v>
      </c>
      <c r="DW113" s="213">
        <v>106000</v>
      </c>
      <c r="DX113" s="224" t="s">
        <v>6786</v>
      </c>
      <c r="DY113" s="224" t="s">
        <v>723</v>
      </c>
      <c r="DZ113" s="224">
        <v>2</v>
      </c>
      <c r="EA113" s="224" t="s">
        <v>6802</v>
      </c>
      <c r="EB113" s="224" t="s">
        <v>6787</v>
      </c>
      <c r="EC113" s="214">
        <v>45644</v>
      </c>
      <c r="ED113" s="222" t="s">
        <v>6804</v>
      </c>
      <c r="EE113" s="218" t="s">
        <v>17</v>
      </c>
      <c r="EF113" s="222" t="s">
        <v>17</v>
      </c>
      <c r="EG113" s="222" t="s">
        <v>17</v>
      </c>
      <c r="EH113" s="222" t="s">
        <v>17</v>
      </c>
      <c r="EI113" s="222" t="s">
        <v>6750</v>
      </c>
      <c r="EJ113" s="222" t="s">
        <v>17</v>
      </c>
      <c r="EK113" s="223">
        <v>45644</v>
      </c>
      <c r="EL113" s="221" t="s">
        <v>6805</v>
      </c>
      <c r="EM113" s="213" t="s">
        <v>17</v>
      </c>
      <c r="EN113" s="224" t="s">
        <v>17</v>
      </c>
      <c r="EO113" s="224" t="s">
        <v>17</v>
      </c>
      <c r="EP113" s="224" t="s">
        <v>17</v>
      </c>
      <c r="EQ113" s="224" t="s">
        <v>6750</v>
      </c>
      <c r="ER113" s="224" t="s">
        <v>17</v>
      </c>
      <c r="ES113" s="214">
        <v>45644</v>
      </c>
      <c r="ET113" s="222" t="s">
        <v>6795</v>
      </c>
      <c r="EU113" s="222">
        <v>295</v>
      </c>
      <c r="EV113" s="222" t="s">
        <v>6737</v>
      </c>
      <c r="EW113" s="222" t="s">
        <v>723</v>
      </c>
      <c r="EX113" s="222">
        <v>2</v>
      </c>
      <c r="EY113" s="222" t="s">
        <v>5556</v>
      </c>
      <c r="EZ113" s="222" t="s">
        <v>6738</v>
      </c>
      <c r="FA113" s="223">
        <v>45644</v>
      </c>
      <c r="FB113" s="221" t="s">
        <v>6808</v>
      </c>
      <c r="FC113" s="224">
        <v>4</v>
      </c>
      <c r="FD113" s="224" t="s">
        <v>6806</v>
      </c>
      <c r="FE113" s="224" t="s">
        <v>404</v>
      </c>
      <c r="FF113" s="224">
        <v>1</v>
      </c>
      <c r="FG113" s="224" t="s">
        <v>6753</v>
      </c>
      <c r="FH113" s="224" t="s">
        <v>6807</v>
      </c>
      <c r="FI113" s="214">
        <v>45644</v>
      </c>
      <c r="FJ113" s="221" t="s">
        <v>3939</v>
      </c>
      <c r="FK113" s="222" t="s">
        <v>17</v>
      </c>
      <c r="FL113" s="222" t="s">
        <v>17</v>
      </c>
      <c r="FM113" s="222" t="s">
        <v>17</v>
      </c>
      <c r="FN113" s="222" t="s">
        <v>17</v>
      </c>
      <c r="FO113" s="222" t="s">
        <v>2297</v>
      </c>
      <c r="FP113" s="218" t="s">
        <v>17</v>
      </c>
      <c r="FQ113" s="219">
        <v>45595</v>
      </c>
      <c r="FR113" s="221" t="s">
        <v>3940</v>
      </c>
      <c r="FS113" s="224" t="s">
        <v>17</v>
      </c>
      <c r="FT113" s="224" t="s">
        <v>17</v>
      </c>
      <c r="FU113" s="224" t="s">
        <v>17</v>
      </c>
      <c r="FV113" s="224" t="s">
        <v>17</v>
      </c>
      <c r="FW113" s="224" t="s">
        <v>2297</v>
      </c>
      <c r="FX113" s="224" t="s">
        <v>17</v>
      </c>
      <c r="FY113" s="214">
        <v>45595</v>
      </c>
      <c r="FZ113" s="222" t="s">
        <v>4587</v>
      </c>
      <c r="GA113" s="222">
        <v>1</v>
      </c>
      <c r="GB113" s="222" t="s">
        <v>1799</v>
      </c>
      <c r="GC113" s="222" t="s">
        <v>33</v>
      </c>
      <c r="GD113" s="222">
        <v>2</v>
      </c>
      <c r="GE113" s="222" t="s">
        <v>17</v>
      </c>
      <c r="GF113" s="222" t="s">
        <v>17</v>
      </c>
      <c r="GG113" s="223">
        <v>45609</v>
      </c>
      <c r="GH113" s="221" t="s">
        <v>4592</v>
      </c>
      <c r="GI113" s="224">
        <v>0</v>
      </c>
      <c r="GJ113" s="224" t="s">
        <v>1799</v>
      </c>
      <c r="GK113" s="224" t="s">
        <v>33</v>
      </c>
      <c r="GL113" s="224">
        <v>2</v>
      </c>
      <c r="GM113" s="224" t="s">
        <v>17</v>
      </c>
      <c r="GN113" s="224" t="s">
        <v>17</v>
      </c>
      <c r="GO113" s="214">
        <v>45609</v>
      </c>
      <c r="GP113" s="222" t="s">
        <v>4588</v>
      </c>
      <c r="GQ113" s="222">
        <v>0</v>
      </c>
      <c r="GR113" s="222" t="s">
        <v>1799</v>
      </c>
      <c r="GS113" s="222" t="s">
        <v>33</v>
      </c>
      <c r="GT113" s="222">
        <v>2</v>
      </c>
      <c r="GU113" s="222" t="s">
        <v>17</v>
      </c>
      <c r="GV113" s="222" t="s">
        <v>17</v>
      </c>
      <c r="GW113" s="223">
        <v>45609</v>
      </c>
      <c r="GX113" s="221" t="s">
        <v>4593</v>
      </c>
      <c r="GY113" s="224">
        <v>0</v>
      </c>
      <c r="GZ113" s="224" t="s">
        <v>1799</v>
      </c>
      <c r="HA113" s="224" t="s">
        <v>33</v>
      </c>
      <c r="HB113" s="224">
        <v>2</v>
      </c>
      <c r="HC113" s="224" t="s">
        <v>17</v>
      </c>
      <c r="HD113" s="224" t="s">
        <v>17</v>
      </c>
      <c r="HE113" s="214">
        <v>45609</v>
      </c>
      <c r="HF113" s="222" t="s">
        <v>4586</v>
      </c>
      <c r="HG113" s="222">
        <v>0</v>
      </c>
      <c r="HH113" s="222" t="s">
        <v>1799</v>
      </c>
      <c r="HI113" s="222" t="s">
        <v>33</v>
      </c>
      <c r="HJ113" s="222">
        <v>2</v>
      </c>
      <c r="HK113" s="222" t="s">
        <v>17</v>
      </c>
      <c r="HL113" s="222" t="s">
        <v>17</v>
      </c>
      <c r="HM113" s="223">
        <v>45609</v>
      </c>
      <c r="HN113" s="221" t="s">
        <v>4591</v>
      </c>
      <c r="HO113" s="224">
        <v>0</v>
      </c>
      <c r="HP113" s="224" t="s">
        <v>1799</v>
      </c>
      <c r="HQ113" s="224" t="s">
        <v>33</v>
      </c>
      <c r="HR113" s="224">
        <v>2</v>
      </c>
      <c r="HS113" s="224" t="s">
        <v>17</v>
      </c>
      <c r="HT113" s="224" t="s">
        <v>17</v>
      </c>
      <c r="HU113" s="214">
        <v>45609</v>
      </c>
      <c r="HV113" s="222" t="s">
        <v>4589</v>
      </c>
      <c r="HW113" s="222">
        <v>0</v>
      </c>
      <c r="HX113" s="222" t="s">
        <v>1799</v>
      </c>
      <c r="HY113" s="222" t="s">
        <v>33</v>
      </c>
      <c r="HZ113" s="222">
        <v>2</v>
      </c>
      <c r="IA113" s="222" t="s">
        <v>17</v>
      </c>
      <c r="IB113" s="222" t="s">
        <v>17</v>
      </c>
      <c r="IC113" s="223">
        <v>45609</v>
      </c>
      <c r="ID113" s="221" t="s">
        <v>5705</v>
      </c>
      <c r="IE113" s="224">
        <v>1</v>
      </c>
      <c r="IF113" s="224" t="s">
        <v>1799</v>
      </c>
      <c r="IG113" s="224" t="s">
        <v>33</v>
      </c>
      <c r="IH113" s="224">
        <v>2</v>
      </c>
      <c r="II113" s="224" t="s">
        <v>17</v>
      </c>
      <c r="IJ113" s="224" t="s">
        <v>17</v>
      </c>
      <c r="IK113" s="214">
        <v>45623</v>
      </c>
      <c r="IL113" s="222" t="s">
        <v>4590</v>
      </c>
      <c r="IM113" s="222">
        <v>3</v>
      </c>
      <c r="IN113" s="222" t="s">
        <v>1799</v>
      </c>
      <c r="IO113" s="222" t="s">
        <v>33</v>
      </c>
      <c r="IP113" s="222">
        <v>2</v>
      </c>
      <c r="IQ113" s="222" t="s">
        <v>17</v>
      </c>
      <c r="IR113" s="222" t="s">
        <v>17</v>
      </c>
      <c r="IS113" s="223">
        <v>45609</v>
      </c>
    </row>
    <row r="114" spans="1:253" s="11" customFormat="1" ht="13.25" customHeight="1" x14ac:dyDescent="0.25">
      <c r="A114" s="11" t="s">
        <v>3946</v>
      </c>
      <c r="B114" s="11" t="s">
        <v>10976</v>
      </c>
      <c r="C114" s="11" t="s">
        <v>3947</v>
      </c>
      <c r="D114" s="11" t="s">
        <v>2289</v>
      </c>
      <c r="E114" s="11" t="s">
        <v>10325</v>
      </c>
      <c r="F114" s="11" t="s">
        <v>6765</v>
      </c>
      <c r="G114" s="212">
        <v>109033000</v>
      </c>
      <c r="H114" s="213" t="s">
        <v>6715</v>
      </c>
      <c r="I114" s="213" t="s">
        <v>723</v>
      </c>
      <c r="J114" s="213">
        <v>2</v>
      </c>
      <c r="K114" s="213" t="s">
        <v>6717</v>
      </c>
      <c r="L114" s="213" t="s">
        <v>6716</v>
      </c>
      <c r="M114" s="214">
        <v>45644</v>
      </c>
      <c r="N114" s="221" t="s">
        <v>5656</v>
      </c>
      <c r="O114" s="216">
        <v>176119</v>
      </c>
      <c r="P114" s="216" t="s">
        <v>5653</v>
      </c>
      <c r="Q114" s="216" t="s">
        <v>723</v>
      </c>
      <c r="R114" s="216">
        <v>2</v>
      </c>
      <c r="S114" s="216" t="s">
        <v>5655</v>
      </c>
      <c r="T114" s="216" t="s">
        <v>5654</v>
      </c>
      <c r="U114" s="217">
        <v>45622</v>
      </c>
      <c r="V114" s="221" t="s">
        <v>6769</v>
      </c>
      <c r="W114" s="213">
        <v>74943000</v>
      </c>
      <c r="X114" s="213" t="s">
        <v>6766</v>
      </c>
      <c r="Y114" s="213" t="s">
        <v>723</v>
      </c>
      <c r="Z114" s="213">
        <v>2</v>
      </c>
      <c r="AA114" s="213" t="s">
        <v>6768</v>
      </c>
      <c r="AB114" s="213" t="s">
        <v>6767</v>
      </c>
      <c r="AC114" s="214">
        <v>45644</v>
      </c>
      <c r="AD114" s="221" t="s">
        <v>5660</v>
      </c>
      <c r="AE114" s="218">
        <v>9908000</v>
      </c>
      <c r="AF114" s="218" t="s">
        <v>5657</v>
      </c>
      <c r="AG114" s="218" t="s">
        <v>723</v>
      </c>
      <c r="AH114" s="218">
        <v>2</v>
      </c>
      <c r="AI114" s="218" t="s">
        <v>5659</v>
      </c>
      <c r="AJ114" s="218" t="s">
        <v>5658</v>
      </c>
      <c r="AK114" s="219">
        <v>45622</v>
      </c>
      <c r="AL114" s="221" t="s">
        <v>6773</v>
      </c>
      <c r="AM114" s="213">
        <v>48000</v>
      </c>
      <c r="AN114" s="213" t="s">
        <v>6770</v>
      </c>
      <c r="AO114" s="213" t="s">
        <v>404</v>
      </c>
      <c r="AP114" s="213">
        <v>1</v>
      </c>
      <c r="AQ114" s="213" t="s">
        <v>6772</v>
      </c>
      <c r="AR114" s="213" t="s">
        <v>6771</v>
      </c>
      <c r="AS114" s="214">
        <v>45644</v>
      </c>
      <c r="AT114" s="222" t="s">
        <v>5664</v>
      </c>
      <c r="AU114" s="218">
        <v>132</v>
      </c>
      <c r="AV114" s="218" t="s">
        <v>5661</v>
      </c>
      <c r="AW114" s="218" t="s">
        <v>22</v>
      </c>
      <c r="AX114" s="218">
        <v>3</v>
      </c>
      <c r="AY114" s="218" t="s">
        <v>5663</v>
      </c>
      <c r="AZ114" s="218" t="s">
        <v>5662</v>
      </c>
      <c r="BA114" s="219">
        <v>45622</v>
      </c>
      <c r="BB114" s="221" t="s">
        <v>3954</v>
      </c>
      <c r="BC114" s="213" t="s">
        <v>17</v>
      </c>
      <c r="BD114" s="213" t="s">
        <v>17</v>
      </c>
      <c r="BE114" s="213" t="s">
        <v>17</v>
      </c>
      <c r="BF114" s="213" t="s">
        <v>17</v>
      </c>
      <c r="BG114" s="213" t="s">
        <v>3953</v>
      </c>
      <c r="BH114" s="213" t="s">
        <v>17</v>
      </c>
      <c r="BI114" s="214">
        <v>45595</v>
      </c>
      <c r="BJ114" s="222" t="s">
        <v>5666</v>
      </c>
      <c r="BK114" s="222">
        <v>159</v>
      </c>
      <c r="BL114" s="222" t="s">
        <v>5661</v>
      </c>
      <c r="BM114" s="222" t="s">
        <v>723</v>
      </c>
      <c r="BN114" s="222">
        <v>2</v>
      </c>
      <c r="BO114" s="222" t="s">
        <v>5665</v>
      </c>
      <c r="BP114" s="218" t="s">
        <v>5662</v>
      </c>
      <c r="BQ114" s="223">
        <v>45622</v>
      </c>
      <c r="BR114" s="221" t="s">
        <v>6777</v>
      </c>
      <c r="BS114" s="224">
        <v>181182</v>
      </c>
      <c r="BT114" s="224" t="s">
        <v>6770</v>
      </c>
      <c r="BU114" s="224" t="s">
        <v>723</v>
      </c>
      <c r="BV114" s="224">
        <v>2</v>
      </c>
      <c r="BW114" s="224" t="s">
        <v>6776</v>
      </c>
      <c r="BX114" s="224" t="s">
        <v>6771</v>
      </c>
      <c r="BY114" s="214">
        <v>45644</v>
      </c>
      <c r="BZ114" s="222" t="s">
        <v>6779</v>
      </c>
      <c r="CA114" s="222">
        <v>15887</v>
      </c>
      <c r="CB114" s="222" t="s">
        <v>6770</v>
      </c>
      <c r="CC114" s="222" t="s">
        <v>723</v>
      </c>
      <c r="CD114" s="222">
        <v>2</v>
      </c>
      <c r="CE114" s="222" t="s">
        <v>6778</v>
      </c>
      <c r="CF114" s="222" t="s">
        <v>6771</v>
      </c>
      <c r="CG114" s="223">
        <v>45644</v>
      </c>
      <c r="CH114" s="221" t="s">
        <v>11523</v>
      </c>
      <c r="CI114" s="222" t="e">
        <v>#N/A</v>
      </c>
      <c r="CJ114" s="222" t="e">
        <v>#N/A</v>
      </c>
      <c r="CK114" s="222" t="e">
        <v>#N/A</v>
      </c>
      <c r="CL114" s="222" t="e">
        <v>#N/A</v>
      </c>
      <c r="CM114" s="222" t="e">
        <v>#N/A</v>
      </c>
      <c r="CN114" s="222" t="e">
        <v>#N/A</v>
      </c>
      <c r="CO114" s="225" t="e">
        <v>#N/A</v>
      </c>
      <c r="CP114" s="222" t="s">
        <v>5683</v>
      </c>
      <c r="CQ114" s="224">
        <v>299329704</v>
      </c>
      <c r="CR114" s="224" t="s">
        <v>5661</v>
      </c>
      <c r="CS114" s="224" t="s">
        <v>723</v>
      </c>
      <c r="CT114" s="224">
        <v>2</v>
      </c>
      <c r="CU114" s="224" t="s">
        <v>5682</v>
      </c>
      <c r="CV114" s="224" t="s">
        <v>5662</v>
      </c>
      <c r="CW114" s="214">
        <v>45622</v>
      </c>
      <c r="CX114" s="222" t="s">
        <v>5674</v>
      </c>
      <c r="CY114" s="218">
        <v>893000</v>
      </c>
      <c r="CZ114" s="218" t="s">
        <v>5671</v>
      </c>
      <c r="DA114" s="218" t="s">
        <v>723</v>
      </c>
      <c r="DB114" s="218">
        <v>2</v>
      </c>
      <c r="DC114" s="218" t="s">
        <v>5679</v>
      </c>
      <c r="DD114" s="218" t="s">
        <v>5672</v>
      </c>
      <c r="DE114" s="220">
        <v>45622</v>
      </c>
      <c r="DF114" s="221" t="s">
        <v>6774</v>
      </c>
      <c r="DG114" s="213">
        <v>65034000</v>
      </c>
      <c r="DH114" s="224" t="s">
        <v>6766</v>
      </c>
      <c r="DI114" s="224" t="s">
        <v>723</v>
      </c>
      <c r="DJ114" s="224">
        <v>2</v>
      </c>
      <c r="DK114" s="224" t="s">
        <v>5941</v>
      </c>
      <c r="DL114" s="224" t="s">
        <v>6767</v>
      </c>
      <c r="DM114" s="214">
        <v>45644</v>
      </c>
      <c r="DN114" s="222" t="s">
        <v>5678</v>
      </c>
      <c r="DO114" s="218">
        <v>9015000</v>
      </c>
      <c r="DP114" s="222" t="s">
        <v>5675</v>
      </c>
      <c r="DQ114" s="222" t="s">
        <v>723</v>
      </c>
      <c r="DR114" s="222">
        <v>2</v>
      </c>
      <c r="DS114" s="222" t="s">
        <v>5677</v>
      </c>
      <c r="DT114" s="222" t="s">
        <v>5676</v>
      </c>
      <c r="DU114" s="223">
        <v>45622</v>
      </c>
      <c r="DV114" s="221" t="s">
        <v>5680</v>
      </c>
      <c r="DW114" s="213">
        <v>893000</v>
      </c>
      <c r="DX114" s="224" t="s">
        <v>5671</v>
      </c>
      <c r="DY114" s="224" t="s">
        <v>723</v>
      </c>
      <c r="DZ114" s="224">
        <v>2</v>
      </c>
      <c r="EA114" s="224" t="s">
        <v>5679</v>
      </c>
      <c r="EB114" s="224" t="s">
        <v>5672</v>
      </c>
      <c r="EC114" s="214">
        <v>45622</v>
      </c>
      <c r="ED114" s="222" t="s">
        <v>3949</v>
      </c>
      <c r="EE114" s="218" t="s">
        <v>17</v>
      </c>
      <c r="EF114" s="222" t="s">
        <v>17</v>
      </c>
      <c r="EG114" s="222" t="s">
        <v>17</v>
      </c>
      <c r="EH114" s="222" t="s">
        <v>17</v>
      </c>
      <c r="EI114" s="222" t="s">
        <v>3948</v>
      </c>
      <c r="EJ114" s="222" t="s">
        <v>17</v>
      </c>
      <c r="EK114" s="223">
        <v>45595</v>
      </c>
      <c r="EL114" s="221" t="s">
        <v>3950</v>
      </c>
      <c r="EM114" s="213" t="s">
        <v>17</v>
      </c>
      <c r="EN114" s="224" t="s">
        <v>17</v>
      </c>
      <c r="EO114" s="224" t="s">
        <v>17</v>
      </c>
      <c r="EP114" s="224" t="s">
        <v>17</v>
      </c>
      <c r="EQ114" s="224" t="s">
        <v>3948</v>
      </c>
      <c r="ER114" s="224" t="s">
        <v>17</v>
      </c>
      <c r="ES114" s="214">
        <v>45595</v>
      </c>
      <c r="ET114" s="222" t="s">
        <v>5670</v>
      </c>
      <c r="EU114" s="222">
        <v>381</v>
      </c>
      <c r="EV114" s="222" t="s">
        <v>5667</v>
      </c>
      <c r="EW114" s="222" t="s">
        <v>723</v>
      </c>
      <c r="EX114" s="222">
        <v>2</v>
      </c>
      <c r="EY114" s="222" t="s">
        <v>5669</v>
      </c>
      <c r="EZ114" s="222" t="s">
        <v>5668</v>
      </c>
      <c r="FA114" s="223">
        <v>45622</v>
      </c>
      <c r="FB114" s="221" t="s">
        <v>6775</v>
      </c>
      <c r="FC114" s="224">
        <v>4</v>
      </c>
      <c r="FD114" s="224" t="s">
        <v>5671</v>
      </c>
      <c r="FE114" s="224" t="s">
        <v>723</v>
      </c>
      <c r="FF114" s="224">
        <v>2</v>
      </c>
      <c r="FG114" s="224" t="s">
        <v>6753</v>
      </c>
      <c r="FH114" s="224" t="s">
        <v>5672</v>
      </c>
      <c r="FI114" s="214">
        <v>45644</v>
      </c>
      <c r="FJ114" s="221" t="s">
        <v>3951</v>
      </c>
      <c r="FK114" s="222" t="s">
        <v>17</v>
      </c>
      <c r="FL114" s="222" t="s">
        <v>17</v>
      </c>
      <c r="FM114" s="222" t="s">
        <v>17</v>
      </c>
      <c r="FN114" s="222" t="s">
        <v>17</v>
      </c>
      <c r="FO114" s="222" t="s">
        <v>2297</v>
      </c>
      <c r="FP114" s="218" t="s">
        <v>17</v>
      </c>
      <c r="FQ114" s="219">
        <v>45595</v>
      </c>
      <c r="FR114" s="221" t="s">
        <v>3952</v>
      </c>
      <c r="FS114" s="224" t="s">
        <v>17</v>
      </c>
      <c r="FT114" s="224" t="s">
        <v>17</v>
      </c>
      <c r="FU114" s="224" t="s">
        <v>17</v>
      </c>
      <c r="FV114" s="224" t="s">
        <v>17</v>
      </c>
      <c r="FW114" s="224" t="s">
        <v>2297</v>
      </c>
      <c r="FX114" s="224" t="s">
        <v>17</v>
      </c>
      <c r="FY114" s="214">
        <v>45595</v>
      </c>
      <c r="FZ114" s="222" t="s">
        <v>4595</v>
      </c>
      <c r="GA114" s="222">
        <v>1</v>
      </c>
      <c r="GB114" s="222" t="s">
        <v>1799</v>
      </c>
      <c r="GC114" s="222" t="s">
        <v>33</v>
      </c>
      <c r="GD114" s="222">
        <v>2</v>
      </c>
      <c r="GE114" s="222" t="s">
        <v>17</v>
      </c>
      <c r="GF114" s="222" t="s">
        <v>17</v>
      </c>
      <c r="GG114" s="223">
        <v>45609</v>
      </c>
      <c r="GH114" s="221" t="s">
        <v>4601</v>
      </c>
      <c r="GI114" s="224">
        <v>0</v>
      </c>
      <c r="GJ114" s="224" t="s">
        <v>1799</v>
      </c>
      <c r="GK114" s="224" t="s">
        <v>33</v>
      </c>
      <c r="GL114" s="224">
        <v>2</v>
      </c>
      <c r="GM114" s="224" t="s">
        <v>17</v>
      </c>
      <c r="GN114" s="224" t="s">
        <v>17</v>
      </c>
      <c r="GO114" s="214">
        <v>45609</v>
      </c>
      <c r="GP114" s="222" t="s">
        <v>4596</v>
      </c>
      <c r="GQ114" s="222">
        <v>0</v>
      </c>
      <c r="GR114" s="222" t="s">
        <v>1799</v>
      </c>
      <c r="GS114" s="222" t="s">
        <v>33</v>
      </c>
      <c r="GT114" s="222">
        <v>2</v>
      </c>
      <c r="GU114" s="222" t="s">
        <v>17</v>
      </c>
      <c r="GV114" s="222" t="s">
        <v>17</v>
      </c>
      <c r="GW114" s="223">
        <v>45609</v>
      </c>
      <c r="GX114" s="221" t="s">
        <v>4602</v>
      </c>
      <c r="GY114" s="224">
        <v>0</v>
      </c>
      <c r="GZ114" s="224" t="s">
        <v>1799</v>
      </c>
      <c r="HA114" s="224" t="s">
        <v>33</v>
      </c>
      <c r="HB114" s="224">
        <v>2</v>
      </c>
      <c r="HC114" s="224" t="s">
        <v>17</v>
      </c>
      <c r="HD114" s="224" t="s">
        <v>17</v>
      </c>
      <c r="HE114" s="214">
        <v>45609</v>
      </c>
      <c r="HF114" s="222" t="s">
        <v>4594</v>
      </c>
      <c r="HG114" s="222">
        <v>0</v>
      </c>
      <c r="HH114" s="222" t="s">
        <v>1799</v>
      </c>
      <c r="HI114" s="222" t="s">
        <v>33</v>
      </c>
      <c r="HJ114" s="222">
        <v>2</v>
      </c>
      <c r="HK114" s="222" t="s">
        <v>17</v>
      </c>
      <c r="HL114" s="222" t="s">
        <v>17</v>
      </c>
      <c r="HM114" s="223">
        <v>45609</v>
      </c>
      <c r="HN114" s="221" t="s">
        <v>4600</v>
      </c>
      <c r="HO114" s="224">
        <v>0</v>
      </c>
      <c r="HP114" s="224" t="s">
        <v>1799</v>
      </c>
      <c r="HQ114" s="224" t="s">
        <v>33</v>
      </c>
      <c r="HR114" s="224">
        <v>2</v>
      </c>
      <c r="HS114" s="224" t="s">
        <v>17</v>
      </c>
      <c r="HT114" s="224" t="s">
        <v>17</v>
      </c>
      <c r="HU114" s="214">
        <v>45609</v>
      </c>
      <c r="HV114" s="222" t="s">
        <v>4597</v>
      </c>
      <c r="HW114" s="222">
        <v>0</v>
      </c>
      <c r="HX114" s="222" t="s">
        <v>1799</v>
      </c>
      <c r="HY114" s="222" t="s">
        <v>33</v>
      </c>
      <c r="HZ114" s="222">
        <v>2</v>
      </c>
      <c r="IA114" s="222" t="s">
        <v>17</v>
      </c>
      <c r="IB114" s="222" t="s">
        <v>17</v>
      </c>
      <c r="IC114" s="223">
        <v>45609</v>
      </c>
      <c r="ID114" s="221" t="s">
        <v>4599</v>
      </c>
      <c r="IE114" s="224">
        <v>1</v>
      </c>
      <c r="IF114" s="224" t="s">
        <v>1799</v>
      </c>
      <c r="IG114" s="224" t="s">
        <v>33</v>
      </c>
      <c r="IH114" s="224">
        <v>2</v>
      </c>
      <c r="II114" s="224" t="s">
        <v>17</v>
      </c>
      <c r="IJ114" s="224" t="s">
        <v>17</v>
      </c>
      <c r="IK114" s="214">
        <v>45609</v>
      </c>
      <c r="IL114" s="222" t="s">
        <v>4598</v>
      </c>
      <c r="IM114" s="222">
        <v>3</v>
      </c>
      <c r="IN114" s="222" t="s">
        <v>1799</v>
      </c>
      <c r="IO114" s="222" t="s">
        <v>33</v>
      </c>
      <c r="IP114" s="222">
        <v>2</v>
      </c>
      <c r="IQ114" s="222" t="s">
        <v>17</v>
      </c>
      <c r="IR114" s="222" t="s">
        <v>17</v>
      </c>
      <c r="IS114" s="223">
        <v>45609</v>
      </c>
    </row>
    <row r="115" spans="1:253" s="11" customFormat="1" ht="13.25" customHeight="1" x14ac:dyDescent="0.25">
      <c r="A115" s="11" t="s">
        <v>6713</v>
      </c>
      <c r="B115" s="11" t="s">
        <v>10790</v>
      </c>
      <c r="C115" s="11" t="s">
        <v>6714</v>
      </c>
      <c r="D115" s="11" t="s">
        <v>2289</v>
      </c>
      <c r="E115" s="11" t="s">
        <v>10325</v>
      </c>
      <c r="F115" s="11" t="s">
        <v>6718</v>
      </c>
      <c r="G115" s="212">
        <v>109033000</v>
      </c>
      <c r="H115" s="213" t="s">
        <v>6715</v>
      </c>
      <c r="I115" s="213" t="s">
        <v>723</v>
      </c>
      <c r="J115" s="213">
        <v>2</v>
      </c>
      <c r="K115" s="213" t="s">
        <v>6717</v>
      </c>
      <c r="L115" s="213" t="s">
        <v>6716</v>
      </c>
      <c r="M115" s="214">
        <v>45644</v>
      </c>
      <c r="N115" s="221" t="s">
        <v>6722</v>
      </c>
      <c r="O115" s="216">
        <v>100905</v>
      </c>
      <c r="P115" s="216" t="s">
        <v>6719</v>
      </c>
      <c r="Q115" s="216" t="s">
        <v>723</v>
      </c>
      <c r="R115" s="216">
        <v>2</v>
      </c>
      <c r="S115" s="216" t="s">
        <v>6721</v>
      </c>
      <c r="T115" s="216" t="s">
        <v>6720</v>
      </c>
      <c r="U115" s="217">
        <v>45644</v>
      </c>
      <c r="V115" s="221" t="s">
        <v>6726</v>
      </c>
      <c r="W115" s="213">
        <v>25255000</v>
      </c>
      <c r="X115" s="213" t="s">
        <v>6723</v>
      </c>
      <c r="Y115" s="213" t="s">
        <v>723</v>
      </c>
      <c r="Z115" s="213">
        <v>2</v>
      </c>
      <c r="AA115" s="213" t="s">
        <v>6725</v>
      </c>
      <c r="AB115" s="213" t="s">
        <v>6724</v>
      </c>
      <c r="AC115" s="214">
        <v>45644</v>
      </c>
      <c r="AD115" s="221" t="s">
        <v>6730</v>
      </c>
      <c r="AE115" s="218">
        <v>4862000</v>
      </c>
      <c r="AF115" s="218" t="s">
        <v>6727</v>
      </c>
      <c r="AG115" s="218" t="s">
        <v>723</v>
      </c>
      <c r="AH115" s="218">
        <v>2</v>
      </c>
      <c r="AI115" s="218" t="s">
        <v>6729</v>
      </c>
      <c r="AJ115" s="218" t="s">
        <v>6728</v>
      </c>
      <c r="AK115" s="219">
        <v>45644</v>
      </c>
      <c r="AL115" s="221" t="s">
        <v>6732</v>
      </c>
      <c r="AM115" s="213">
        <v>11000</v>
      </c>
      <c r="AN115" s="213" t="s">
        <v>6727</v>
      </c>
      <c r="AO115" s="213" t="s">
        <v>404</v>
      </c>
      <c r="AP115" s="213">
        <v>1</v>
      </c>
      <c r="AQ115" s="213" t="s">
        <v>6731</v>
      </c>
      <c r="AR115" s="213" t="s">
        <v>6728</v>
      </c>
      <c r="AS115" s="214">
        <v>45644</v>
      </c>
      <c r="AT115" s="222" t="s">
        <v>6735</v>
      </c>
      <c r="AU115" s="218">
        <v>16</v>
      </c>
      <c r="AV115" s="218" t="s">
        <v>6733</v>
      </c>
      <c r="AW115" s="218" t="s">
        <v>723</v>
      </c>
      <c r="AX115" s="218">
        <v>2</v>
      </c>
      <c r="AY115" s="218" t="s">
        <v>5663</v>
      </c>
      <c r="AZ115" s="218" t="s">
        <v>6734</v>
      </c>
      <c r="BA115" s="219">
        <v>45644</v>
      </c>
      <c r="BB115" s="221" t="s">
        <v>6757</v>
      </c>
      <c r="BC115" s="213" t="s">
        <v>17</v>
      </c>
      <c r="BD115" s="213" t="s">
        <v>17</v>
      </c>
      <c r="BE115" s="213" t="s">
        <v>17</v>
      </c>
      <c r="BF115" s="213" t="s">
        <v>17</v>
      </c>
      <c r="BG115" s="213" t="s">
        <v>3953</v>
      </c>
      <c r="BH115" s="213" t="s">
        <v>17</v>
      </c>
      <c r="BI115" s="214">
        <v>45644</v>
      </c>
      <c r="BJ115" s="222" t="s">
        <v>6736</v>
      </c>
      <c r="BK115" s="222">
        <v>15</v>
      </c>
      <c r="BL115" s="222" t="s">
        <v>6733</v>
      </c>
      <c r="BM115" s="222" t="s">
        <v>723</v>
      </c>
      <c r="BN115" s="222">
        <v>2</v>
      </c>
      <c r="BO115" s="222" t="s">
        <v>5665</v>
      </c>
      <c r="BP115" s="218" t="s">
        <v>6734</v>
      </c>
      <c r="BQ115" s="223">
        <v>45644</v>
      </c>
      <c r="BR115" s="221" t="s">
        <v>6759</v>
      </c>
      <c r="BS115" s="224">
        <v>116993</v>
      </c>
      <c r="BT115" s="224" t="s">
        <v>6727</v>
      </c>
      <c r="BU115" s="224" t="s">
        <v>723</v>
      </c>
      <c r="BV115" s="224">
        <v>2</v>
      </c>
      <c r="BW115" s="224" t="s">
        <v>6758</v>
      </c>
      <c r="BX115" s="224" t="s">
        <v>6728</v>
      </c>
      <c r="BY115" s="214">
        <v>45644</v>
      </c>
      <c r="BZ115" s="222" t="s">
        <v>6761</v>
      </c>
      <c r="CA115" s="222">
        <v>15241</v>
      </c>
      <c r="CB115" s="222" t="s">
        <v>6727</v>
      </c>
      <c r="CC115" s="222" t="s">
        <v>723</v>
      </c>
      <c r="CD115" s="222">
        <v>2</v>
      </c>
      <c r="CE115" s="222" t="s">
        <v>6760</v>
      </c>
      <c r="CF115" s="222" t="s">
        <v>6728</v>
      </c>
      <c r="CG115" s="223">
        <v>45644</v>
      </c>
      <c r="CH115" s="221" t="s">
        <v>11524</v>
      </c>
      <c r="CI115" s="222" t="e">
        <v>#N/A</v>
      </c>
      <c r="CJ115" s="222" t="e">
        <v>#N/A</v>
      </c>
      <c r="CK115" s="222" t="e">
        <v>#N/A</v>
      </c>
      <c r="CL115" s="222" t="e">
        <v>#N/A</v>
      </c>
      <c r="CM115" s="222" t="e">
        <v>#N/A</v>
      </c>
      <c r="CN115" s="222" t="e">
        <v>#N/A</v>
      </c>
      <c r="CO115" s="225" t="e">
        <v>#N/A</v>
      </c>
      <c r="CP115" s="222" t="s">
        <v>6764</v>
      </c>
      <c r="CQ115" s="224">
        <v>63669841</v>
      </c>
      <c r="CR115" s="224" t="s">
        <v>6733</v>
      </c>
      <c r="CS115" s="224" t="s">
        <v>723</v>
      </c>
      <c r="CT115" s="224">
        <v>2</v>
      </c>
      <c r="CU115" s="224" t="s">
        <v>6763</v>
      </c>
      <c r="CV115" s="224" t="s">
        <v>6734</v>
      </c>
      <c r="CW115" s="214">
        <v>45644</v>
      </c>
      <c r="CX115" s="222" t="s">
        <v>6743</v>
      </c>
      <c r="CY115" s="218">
        <v>1707000</v>
      </c>
      <c r="CZ115" s="218" t="s">
        <v>6740</v>
      </c>
      <c r="DA115" s="218" t="s">
        <v>723</v>
      </c>
      <c r="DB115" s="218">
        <v>2</v>
      </c>
      <c r="DC115" s="218" t="s">
        <v>6748</v>
      </c>
      <c r="DD115" s="218" t="s">
        <v>6741</v>
      </c>
      <c r="DE115" s="220">
        <v>45644</v>
      </c>
      <c r="DF115" s="221" t="s">
        <v>6744</v>
      </c>
      <c r="DG115" s="213">
        <v>20393000</v>
      </c>
      <c r="DH115" s="224" t="s">
        <v>6723</v>
      </c>
      <c r="DI115" s="224" t="s">
        <v>723</v>
      </c>
      <c r="DJ115" s="224">
        <v>2</v>
      </c>
      <c r="DK115" s="224" t="s">
        <v>5941</v>
      </c>
      <c r="DL115" s="224" t="s">
        <v>6724</v>
      </c>
      <c r="DM115" s="214">
        <v>45644</v>
      </c>
      <c r="DN115" s="222" t="s">
        <v>6747</v>
      </c>
      <c r="DO115" s="218">
        <v>3155000</v>
      </c>
      <c r="DP115" s="222" t="s">
        <v>6745</v>
      </c>
      <c r="DQ115" s="222" t="s">
        <v>723</v>
      </c>
      <c r="DR115" s="222">
        <v>2</v>
      </c>
      <c r="DS115" s="222" t="s">
        <v>5618</v>
      </c>
      <c r="DT115" s="222" t="s">
        <v>6746</v>
      </c>
      <c r="DU115" s="223">
        <v>45644</v>
      </c>
      <c r="DV115" s="221" t="s">
        <v>6749</v>
      </c>
      <c r="DW115" s="213">
        <v>1707000</v>
      </c>
      <c r="DX115" s="224" t="s">
        <v>6740</v>
      </c>
      <c r="DY115" s="224" t="s">
        <v>723</v>
      </c>
      <c r="DZ115" s="224">
        <v>2</v>
      </c>
      <c r="EA115" s="224" t="s">
        <v>6748</v>
      </c>
      <c r="EB115" s="224" t="s">
        <v>6741</v>
      </c>
      <c r="EC115" s="214">
        <v>45644</v>
      </c>
      <c r="ED115" s="222" t="s">
        <v>6751</v>
      </c>
      <c r="EE115" s="218" t="s">
        <v>17</v>
      </c>
      <c r="EF115" s="222" t="s">
        <v>17</v>
      </c>
      <c r="EG115" s="222" t="s">
        <v>17</v>
      </c>
      <c r="EH115" s="222" t="s">
        <v>17</v>
      </c>
      <c r="EI115" s="222" t="s">
        <v>6750</v>
      </c>
      <c r="EJ115" s="222" t="s">
        <v>17</v>
      </c>
      <c r="EK115" s="223">
        <v>45644</v>
      </c>
      <c r="EL115" s="221" t="s">
        <v>6752</v>
      </c>
      <c r="EM115" s="213" t="s">
        <v>17</v>
      </c>
      <c r="EN115" s="224" t="s">
        <v>17</v>
      </c>
      <c r="EO115" s="224" t="s">
        <v>17</v>
      </c>
      <c r="EP115" s="224" t="s">
        <v>17</v>
      </c>
      <c r="EQ115" s="224" t="s">
        <v>6750</v>
      </c>
      <c r="ER115" s="224" t="s">
        <v>17</v>
      </c>
      <c r="ES115" s="214">
        <v>45644</v>
      </c>
      <c r="ET115" s="222" t="s">
        <v>6739</v>
      </c>
      <c r="EU115" s="222">
        <v>295</v>
      </c>
      <c r="EV115" s="222" t="s">
        <v>6737</v>
      </c>
      <c r="EW115" s="222" t="s">
        <v>723</v>
      </c>
      <c r="EX115" s="222">
        <v>2</v>
      </c>
      <c r="EY115" s="222" t="s">
        <v>5669</v>
      </c>
      <c r="EZ115" s="222" t="s">
        <v>6738</v>
      </c>
      <c r="FA115" s="223">
        <v>45644</v>
      </c>
      <c r="FB115" s="221" t="s">
        <v>6754</v>
      </c>
      <c r="FC115" s="224">
        <v>4</v>
      </c>
      <c r="FD115" s="224" t="s">
        <v>6740</v>
      </c>
      <c r="FE115" s="224" t="s">
        <v>723</v>
      </c>
      <c r="FF115" s="224">
        <v>2</v>
      </c>
      <c r="FG115" s="224" t="s">
        <v>6753</v>
      </c>
      <c r="FH115" s="224" t="s">
        <v>6741</v>
      </c>
      <c r="FI115" s="214">
        <v>45644</v>
      </c>
      <c r="FJ115" s="221" t="s">
        <v>6755</v>
      </c>
      <c r="FK115" s="222" t="s">
        <v>17</v>
      </c>
      <c r="FL115" s="222" t="s">
        <v>17</v>
      </c>
      <c r="FM115" s="222" t="s">
        <v>17</v>
      </c>
      <c r="FN115" s="222" t="s">
        <v>17</v>
      </c>
      <c r="FO115" s="222" t="s">
        <v>2297</v>
      </c>
      <c r="FP115" s="218" t="s">
        <v>17</v>
      </c>
      <c r="FQ115" s="219">
        <v>45644</v>
      </c>
      <c r="FR115" s="221" t="s">
        <v>6756</v>
      </c>
      <c r="FS115" s="224" t="s">
        <v>17</v>
      </c>
      <c r="FT115" s="224" t="s">
        <v>17</v>
      </c>
      <c r="FU115" s="224" t="s">
        <v>17</v>
      </c>
      <c r="FV115" s="224" t="s">
        <v>17</v>
      </c>
      <c r="FW115" s="224" t="s">
        <v>2297</v>
      </c>
      <c r="FX115" s="224" t="s">
        <v>17</v>
      </c>
      <c r="FY115" s="214">
        <v>45644</v>
      </c>
      <c r="FZ115" s="222" t="s">
        <v>6939</v>
      </c>
      <c r="GA115" s="222">
        <v>1</v>
      </c>
      <c r="GB115" s="222" t="s">
        <v>1799</v>
      </c>
      <c r="GC115" s="222" t="s">
        <v>33</v>
      </c>
      <c r="GD115" s="222">
        <v>2</v>
      </c>
      <c r="GE115" s="222" t="s">
        <v>17</v>
      </c>
      <c r="GF115" s="222" t="s">
        <v>17</v>
      </c>
      <c r="GG115" s="223">
        <v>45644</v>
      </c>
      <c r="GH115" s="221" t="s">
        <v>6945</v>
      </c>
      <c r="GI115" s="224">
        <v>0</v>
      </c>
      <c r="GJ115" s="224" t="s">
        <v>1799</v>
      </c>
      <c r="GK115" s="224" t="s">
        <v>33</v>
      </c>
      <c r="GL115" s="224">
        <v>2</v>
      </c>
      <c r="GM115" s="224" t="s">
        <v>17</v>
      </c>
      <c r="GN115" s="224" t="s">
        <v>17</v>
      </c>
      <c r="GO115" s="214">
        <v>45644</v>
      </c>
      <c r="GP115" s="222" t="s">
        <v>6940</v>
      </c>
      <c r="GQ115" s="222">
        <v>0</v>
      </c>
      <c r="GR115" s="222" t="s">
        <v>1799</v>
      </c>
      <c r="GS115" s="222" t="s">
        <v>33</v>
      </c>
      <c r="GT115" s="222">
        <v>2</v>
      </c>
      <c r="GU115" s="222" t="s">
        <v>17</v>
      </c>
      <c r="GV115" s="222" t="s">
        <v>17</v>
      </c>
      <c r="GW115" s="223">
        <v>45644</v>
      </c>
      <c r="GX115" s="221" t="s">
        <v>6946</v>
      </c>
      <c r="GY115" s="224">
        <v>0</v>
      </c>
      <c r="GZ115" s="224" t="s">
        <v>1799</v>
      </c>
      <c r="HA115" s="224" t="s">
        <v>33</v>
      </c>
      <c r="HB115" s="224">
        <v>2</v>
      </c>
      <c r="HC115" s="224" t="s">
        <v>17</v>
      </c>
      <c r="HD115" s="224" t="s">
        <v>17</v>
      </c>
      <c r="HE115" s="214">
        <v>45644</v>
      </c>
      <c r="HF115" s="222" t="s">
        <v>6938</v>
      </c>
      <c r="HG115" s="222">
        <v>0</v>
      </c>
      <c r="HH115" s="222" t="s">
        <v>1799</v>
      </c>
      <c r="HI115" s="222" t="s">
        <v>33</v>
      </c>
      <c r="HJ115" s="222">
        <v>2</v>
      </c>
      <c r="HK115" s="222" t="s">
        <v>17</v>
      </c>
      <c r="HL115" s="222" t="s">
        <v>17</v>
      </c>
      <c r="HM115" s="223">
        <v>45644</v>
      </c>
      <c r="HN115" s="221" t="s">
        <v>6944</v>
      </c>
      <c r="HO115" s="224">
        <v>0</v>
      </c>
      <c r="HP115" s="224" t="s">
        <v>1799</v>
      </c>
      <c r="HQ115" s="224" t="s">
        <v>33</v>
      </c>
      <c r="HR115" s="224">
        <v>2</v>
      </c>
      <c r="HS115" s="224" t="s">
        <v>17</v>
      </c>
      <c r="HT115" s="224" t="s">
        <v>17</v>
      </c>
      <c r="HU115" s="214">
        <v>45644</v>
      </c>
      <c r="HV115" s="222" t="s">
        <v>6941</v>
      </c>
      <c r="HW115" s="222">
        <v>0</v>
      </c>
      <c r="HX115" s="222" t="s">
        <v>1799</v>
      </c>
      <c r="HY115" s="222" t="s">
        <v>33</v>
      </c>
      <c r="HZ115" s="222">
        <v>2</v>
      </c>
      <c r="IA115" s="222" t="s">
        <v>17</v>
      </c>
      <c r="IB115" s="222" t="s">
        <v>17</v>
      </c>
      <c r="IC115" s="223">
        <v>45644</v>
      </c>
      <c r="ID115" s="221" t="s">
        <v>6943</v>
      </c>
      <c r="IE115" s="224">
        <v>1</v>
      </c>
      <c r="IF115" s="224" t="s">
        <v>1799</v>
      </c>
      <c r="IG115" s="224" t="s">
        <v>33</v>
      </c>
      <c r="IH115" s="224">
        <v>2</v>
      </c>
      <c r="II115" s="224" t="s">
        <v>17</v>
      </c>
      <c r="IJ115" s="224" t="s">
        <v>17</v>
      </c>
      <c r="IK115" s="214">
        <v>45644</v>
      </c>
      <c r="IL115" s="222" t="s">
        <v>6942</v>
      </c>
      <c r="IM115" s="222">
        <v>3</v>
      </c>
      <c r="IN115" s="222" t="s">
        <v>1799</v>
      </c>
      <c r="IO115" s="222" t="s">
        <v>33</v>
      </c>
      <c r="IP115" s="222">
        <v>2</v>
      </c>
      <c r="IQ115" s="222" t="s">
        <v>17</v>
      </c>
      <c r="IR115" s="222" t="s">
        <v>17</v>
      </c>
      <c r="IS115" s="223">
        <v>45644</v>
      </c>
    </row>
    <row r="116" spans="1:253" s="11" customFormat="1" ht="13.25" customHeight="1" x14ac:dyDescent="0.25">
      <c r="A116" s="11" t="s">
        <v>2294</v>
      </c>
      <c r="B116" s="11" t="s">
        <v>11125</v>
      </c>
      <c r="C116" s="11" t="s">
        <v>2295</v>
      </c>
      <c r="D116" s="11" t="s">
        <v>2296</v>
      </c>
      <c r="E116" s="11" t="s">
        <v>10328</v>
      </c>
      <c r="F116" s="11" t="s">
        <v>6399</v>
      </c>
      <c r="G116" s="212">
        <v>11782000</v>
      </c>
      <c r="H116" s="213" t="s">
        <v>6396</v>
      </c>
      <c r="I116" s="213" t="s">
        <v>723</v>
      </c>
      <c r="J116" s="213">
        <v>2</v>
      </c>
      <c r="K116" s="213" t="s">
        <v>6398</v>
      </c>
      <c r="L116" s="213" t="s">
        <v>6397</v>
      </c>
      <c r="M116" s="214">
        <v>45639</v>
      </c>
      <c r="N116" s="221" t="s">
        <v>6403</v>
      </c>
      <c r="O116" s="216">
        <v>63667</v>
      </c>
      <c r="P116" s="216" t="s">
        <v>6400</v>
      </c>
      <c r="Q116" s="216" t="s">
        <v>723</v>
      </c>
      <c r="R116" s="216">
        <v>2</v>
      </c>
      <c r="S116" s="216" t="s">
        <v>6402</v>
      </c>
      <c r="T116" s="216" t="s">
        <v>6401</v>
      </c>
      <c r="U116" s="217">
        <v>45639</v>
      </c>
      <c r="V116" s="221" t="s">
        <v>6407</v>
      </c>
      <c r="W116" s="213">
        <v>4566000</v>
      </c>
      <c r="X116" s="213" t="s">
        <v>6404</v>
      </c>
      <c r="Y116" s="213" t="s">
        <v>723</v>
      </c>
      <c r="Z116" s="213">
        <v>2</v>
      </c>
      <c r="AA116" s="213" t="s">
        <v>6406</v>
      </c>
      <c r="AB116" s="213" t="s">
        <v>6405</v>
      </c>
      <c r="AC116" s="214">
        <v>45639</v>
      </c>
      <c r="AD116" s="221" t="s">
        <v>6411</v>
      </c>
      <c r="AE116" s="218">
        <v>571000</v>
      </c>
      <c r="AF116" s="218" t="s">
        <v>6408</v>
      </c>
      <c r="AG116" s="218" t="s">
        <v>723</v>
      </c>
      <c r="AH116" s="218">
        <v>2</v>
      </c>
      <c r="AI116" s="218" t="s">
        <v>6410</v>
      </c>
      <c r="AJ116" s="218" t="s">
        <v>6409</v>
      </c>
      <c r="AK116" s="219">
        <v>45639</v>
      </c>
      <c r="AL116" s="221" t="s">
        <v>6415</v>
      </c>
      <c r="AM116" s="213">
        <v>25000</v>
      </c>
      <c r="AN116" s="213" t="s">
        <v>6412</v>
      </c>
      <c r="AO116" s="213" t="s">
        <v>22</v>
      </c>
      <c r="AP116" s="213">
        <v>3</v>
      </c>
      <c r="AQ116" s="213" t="s">
        <v>6414</v>
      </c>
      <c r="AR116" s="213" t="s">
        <v>6413</v>
      </c>
      <c r="AS116" s="214">
        <v>45639</v>
      </c>
      <c r="AT116" s="222" t="s">
        <v>3715</v>
      </c>
      <c r="AU116" s="218" t="s">
        <v>17</v>
      </c>
      <c r="AV116" s="218" t="s">
        <v>17</v>
      </c>
      <c r="AW116" s="218" t="s">
        <v>17</v>
      </c>
      <c r="AX116" s="218" t="s">
        <v>17</v>
      </c>
      <c r="AY116" s="218" t="s">
        <v>2300</v>
      </c>
      <c r="AZ116" s="218" t="s">
        <v>17</v>
      </c>
      <c r="BA116" s="219">
        <v>45587</v>
      </c>
      <c r="BB116" s="221" t="s">
        <v>2301</v>
      </c>
      <c r="BC116" s="213" t="s">
        <v>17</v>
      </c>
      <c r="BD116" s="213" t="s">
        <v>17</v>
      </c>
      <c r="BE116" s="213" t="s">
        <v>17</v>
      </c>
      <c r="BF116" s="213" t="s">
        <v>17</v>
      </c>
      <c r="BG116" s="213" t="s">
        <v>2300</v>
      </c>
      <c r="BH116" s="213" t="s">
        <v>17</v>
      </c>
      <c r="BI116" s="214">
        <v>45525</v>
      </c>
      <c r="BJ116" s="222" t="s">
        <v>6417</v>
      </c>
      <c r="BK116" s="222">
        <v>74</v>
      </c>
      <c r="BL116" s="222" t="s">
        <v>6352</v>
      </c>
      <c r="BM116" s="222" t="s">
        <v>723</v>
      </c>
      <c r="BN116" s="222">
        <v>2</v>
      </c>
      <c r="BO116" s="222" t="s">
        <v>6416</v>
      </c>
      <c r="BP116" s="218" t="s">
        <v>579</v>
      </c>
      <c r="BQ116" s="223">
        <v>45639</v>
      </c>
      <c r="BR116" s="221" t="s">
        <v>2302</v>
      </c>
      <c r="BS116" s="224" t="s">
        <v>17</v>
      </c>
      <c r="BT116" s="224" t="s">
        <v>17</v>
      </c>
      <c r="BU116" s="224" t="s">
        <v>17</v>
      </c>
      <c r="BV116" s="224" t="s">
        <v>17</v>
      </c>
      <c r="BW116" s="224" t="s">
        <v>2300</v>
      </c>
      <c r="BX116" s="224" t="s">
        <v>17</v>
      </c>
      <c r="BY116" s="214">
        <v>45525</v>
      </c>
      <c r="BZ116" s="222" t="s">
        <v>2303</v>
      </c>
      <c r="CA116" s="222" t="s">
        <v>17</v>
      </c>
      <c r="CB116" s="222" t="s">
        <v>17</v>
      </c>
      <c r="CC116" s="222" t="s">
        <v>17</v>
      </c>
      <c r="CD116" s="222" t="s">
        <v>17</v>
      </c>
      <c r="CE116" s="222" t="s">
        <v>2300</v>
      </c>
      <c r="CF116" s="222" t="s">
        <v>17</v>
      </c>
      <c r="CG116" s="223">
        <v>45525</v>
      </c>
      <c r="CH116" s="221" t="s">
        <v>11525</v>
      </c>
      <c r="CI116" s="222" t="e">
        <v>#N/A</v>
      </c>
      <c r="CJ116" s="222" t="e">
        <v>#N/A</v>
      </c>
      <c r="CK116" s="222" t="e">
        <v>#N/A</v>
      </c>
      <c r="CL116" s="222" t="e">
        <v>#N/A</v>
      </c>
      <c r="CM116" s="222" t="e">
        <v>#N/A</v>
      </c>
      <c r="CN116" s="222" t="e">
        <v>#N/A</v>
      </c>
      <c r="CO116" s="225" t="e">
        <v>#N/A</v>
      </c>
      <c r="CP116" s="222" t="s">
        <v>2305</v>
      </c>
      <c r="CQ116" s="224" t="s">
        <v>17</v>
      </c>
      <c r="CR116" s="224" t="s">
        <v>17</v>
      </c>
      <c r="CS116" s="224" t="s">
        <v>17</v>
      </c>
      <c r="CT116" s="224" t="s">
        <v>17</v>
      </c>
      <c r="CU116" s="224" t="s">
        <v>2300</v>
      </c>
      <c r="CV116" s="224" t="s">
        <v>17</v>
      </c>
      <c r="CW116" s="214">
        <v>45525</v>
      </c>
      <c r="CX116" s="222" t="s">
        <v>6423</v>
      </c>
      <c r="CY116" s="218">
        <v>25000</v>
      </c>
      <c r="CZ116" s="218" t="s">
        <v>6420</v>
      </c>
      <c r="DA116" s="218" t="s">
        <v>22</v>
      </c>
      <c r="DB116" s="218">
        <v>3</v>
      </c>
      <c r="DC116" s="218" t="s">
        <v>6430</v>
      </c>
      <c r="DD116" s="218" t="s">
        <v>6421</v>
      </c>
      <c r="DE116" s="220">
        <v>45639</v>
      </c>
      <c r="DF116" s="221" t="s">
        <v>6426</v>
      </c>
      <c r="DG116" s="213">
        <v>3995000</v>
      </c>
      <c r="DH116" s="224" t="s">
        <v>6424</v>
      </c>
      <c r="DI116" s="224" t="s">
        <v>723</v>
      </c>
      <c r="DJ116" s="224">
        <v>2</v>
      </c>
      <c r="DK116" s="224" t="s">
        <v>6387</v>
      </c>
      <c r="DL116" s="224" t="s">
        <v>6425</v>
      </c>
      <c r="DM116" s="214">
        <v>45639</v>
      </c>
      <c r="DN116" s="222" t="s">
        <v>6429</v>
      </c>
      <c r="DO116" s="218">
        <v>546000</v>
      </c>
      <c r="DP116" s="222" t="s">
        <v>6427</v>
      </c>
      <c r="DQ116" s="222" t="s">
        <v>22</v>
      </c>
      <c r="DR116" s="222">
        <v>3</v>
      </c>
      <c r="DS116" s="222" t="s">
        <v>5943</v>
      </c>
      <c r="DT116" s="222" t="s">
        <v>6428</v>
      </c>
      <c r="DU116" s="223">
        <v>45639</v>
      </c>
      <c r="DV116" s="221" t="s">
        <v>6431</v>
      </c>
      <c r="DW116" s="213">
        <v>25000</v>
      </c>
      <c r="DX116" s="224" t="s">
        <v>6420</v>
      </c>
      <c r="DY116" s="224" t="s">
        <v>22</v>
      </c>
      <c r="DZ116" s="224">
        <v>3</v>
      </c>
      <c r="EA116" s="224" t="s">
        <v>6430</v>
      </c>
      <c r="EB116" s="224" t="s">
        <v>6421</v>
      </c>
      <c r="EC116" s="214">
        <v>45639</v>
      </c>
      <c r="ED116" s="222" t="s">
        <v>6433</v>
      </c>
      <c r="EE116" s="218" t="s">
        <v>17</v>
      </c>
      <c r="EF116" s="222" t="s">
        <v>17</v>
      </c>
      <c r="EG116" s="222" t="s">
        <v>17</v>
      </c>
      <c r="EH116" s="222" t="s">
        <v>17</v>
      </c>
      <c r="EI116" s="222" t="s">
        <v>6432</v>
      </c>
      <c r="EJ116" s="222" t="s">
        <v>17</v>
      </c>
      <c r="EK116" s="223">
        <v>45639</v>
      </c>
      <c r="EL116" s="221" t="s">
        <v>6434</v>
      </c>
      <c r="EM116" s="213" t="s">
        <v>17</v>
      </c>
      <c r="EN116" s="224" t="s">
        <v>17</v>
      </c>
      <c r="EO116" s="224" t="s">
        <v>17</v>
      </c>
      <c r="EP116" s="224" t="s">
        <v>17</v>
      </c>
      <c r="EQ116" s="224" t="s">
        <v>6432</v>
      </c>
      <c r="ER116" s="224" t="s">
        <v>17</v>
      </c>
      <c r="ES116" s="214">
        <v>45639</v>
      </c>
      <c r="ET116" s="222" t="s">
        <v>6419</v>
      </c>
      <c r="EU116" s="222">
        <v>74</v>
      </c>
      <c r="EV116" s="222" t="s">
        <v>6352</v>
      </c>
      <c r="EW116" s="222" t="s">
        <v>723</v>
      </c>
      <c r="EX116" s="222">
        <v>2</v>
      </c>
      <c r="EY116" s="222" t="s">
        <v>6418</v>
      </c>
      <c r="EZ116" s="222" t="s">
        <v>579</v>
      </c>
      <c r="FA116" s="223">
        <v>45639</v>
      </c>
      <c r="FB116" s="221" t="s">
        <v>6438</v>
      </c>
      <c r="FC116" s="224">
        <v>4</v>
      </c>
      <c r="FD116" s="224" t="s">
        <v>6435</v>
      </c>
      <c r="FE116" s="224" t="s">
        <v>404</v>
      </c>
      <c r="FF116" s="224">
        <v>1</v>
      </c>
      <c r="FG116" s="224" t="s">
        <v>6437</v>
      </c>
      <c r="FH116" s="224" t="s">
        <v>6436</v>
      </c>
      <c r="FI116" s="214">
        <v>45639</v>
      </c>
      <c r="FJ116" s="221" t="s">
        <v>2298</v>
      </c>
      <c r="FK116" s="222" t="s">
        <v>17</v>
      </c>
      <c r="FL116" s="222" t="s">
        <v>17</v>
      </c>
      <c r="FM116" s="222" t="s">
        <v>17</v>
      </c>
      <c r="FN116" s="222" t="s">
        <v>17</v>
      </c>
      <c r="FO116" s="222" t="s">
        <v>2297</v>
      </c>
      <c r="FP116" s="218" t="s">
        <v>17</v>
      </c>
      <c r="FQ116" s="219">
        <v>45525</v>
      </c>
      <c r="FR116" s="221" t="s">
        <v>2299</v>
      </c>
      <c r="FS116" s="224" t="s">
        <v>17</v>
      </c>
      <c r="FT116" s="224" t="s">
        <v>17</v>
      </c>
      <c r="FU116" s="224" t="s">
        <v>17</v>
      </c>
      <c r="FV116" s="224" t="s">
        <v>17</v>
      </c>
      <c r="FW116" s="224" t="s">
        <v>2297</v>
      </c>
      <c r="FX116" s="224" t="s">
        <v>17</v>
      </c>
      <c r="FY116" s="214">
        <v>45525</v>
      </c>
      <c r="FZ116" s="222" t="s">
        <v>4604</v>
      </c>
      <c r="GA116" s="222">
        <v>0</v>
      </c>
      <c r="GB116" s="222" t="s">
        <v>1799</v>
      </c>
      <c r="GC116" s="222" t="s">
        <v>33</v>
      </c>
      <c r="GD116" s="222">
        <v>2</v>
      </c>
      <c r="GE116" s="222" t="s">
        <v>17</v>
      </c>
      <c r="GF116" s="222" t="s">
        <v>17</v>
      </c>
      <c r="GG116" s="223">
        <v>45609</v>
      </c>
      <c r="GH116" s="221" t="s">
        <v>4610</v>
      </c>
      <c r="GI116" s="224">
        <v>2</v>
      </c>
      <c r="GJ116" s="224" t="s">
        <v>1799</v>
      </c>
      <c r="GK116" s="224" t="s">
        <v>33</v>
      </c>
      <c r="GL116" s="224">
        <v>2</v>
      </c>
      <c r="GM116" s="224" t="s">
        <v>17</v>
      </c>
      <c r="GN116" s="224" t="s">
        <v>17</v>
      </c>
      <c r="GO116" s="214">
        <v>45609</v>
      </c>
      <c r="GP116" s="222" t="s">
        <v>4605</v>
      </c>
      <c r="GQ116" s="222">
        <v>1</v>
      </c>
      <c r="GR116" s="222" t="s">
        <v>1799</v>
      </c>
      <c r="GS116" s="222" t="s">
        <v>33</v>
      </c>
      <c r="GT116" s="222">
        <v>2</v>
      </c>
      <c r="GU116" s="222" t="s">
        <v>17</v>
      </c>
      <c r="GV116" s="222" t="s">
        <v>17</v>
      </c>
      <c r="GW116" s="223">
        <v>45609</v>
      </c>
      <c r="GX116" s="221" t="s">
        <v>4611</v>
      </c>
      <c r="GY116" s="224">
        <v>0</v>
      </c>
      <c r="GZ116" s="224" t="s">
        <v>1799</v>
      </c>
      <c r="HA116" s="224" t="s">
        <v>33</v>
      </c>
      <c r="HB116" s="224">
        <v>2</v>
      </c>
      <c r="HC116" s="224" t="s">
        <v>17</v>
      </c>
      <c r="HD116" s="224" t="s">
        <v>17</v>
      </c>
      <c r="HE116" s="214">
        <v>45609</v>
      </c>
      <c r="HF116" s="222" t="s">
        <v>4603</v>
      </c>
      <c r="HG116" s="222">
        <v>0</v>
      </c>
      <c r="HH116" s="222" t="s">
        <v>1799</v>
      </c>
      <c r="HI116" s="222" t="s">
        <v>33</v>
      </c>
      <c r="HJ116" s="222">
        <v>2</v>
      </c>
      <c r="HK116" s="222" t="s">
        <v>17</v>
      </c>
      <c r="HL116" s="222" t="s">
        <v>17</v>
      </c>
      <c r="HM116" s="223">
        <v>45609</v>
      </c>
      <c r="HN116" s="221" t="s">
        <v>4609</v>
      </c>
      <c r="HO116" s="224">
        <v>2</v>
      </c>
      <c r="HP116" s="224" t="s">
        <v>1799</v>
      </c>
      <c r="HQ116" s="224" t="s">
        <v>33</v>
      </c>
      <c r="HR116" s="224">
        <v>2</v>
      </c>
      <c r="HS116" s="224" t="s">
        <v>17</v>
      </c>
      <c r="HT116" s="224" t="s">
        <v>17</v>
      </c>
      <c r="HU116" s="214">
        <v>45609</v>
      </c>
      <c r="HV116" s="222" t="s">
        <v>4606</v>
      </c>
      <c r="HW116" s="222">
        <v>3</v>
      </c>
      <c r="HX116" s="222" t="s">
        <v>1799</v>
      </c>
      <c r="HY116" s="222" t="s">
        <v>33</v>
      </c>
      <c r="HZ116" s="222">
        <v>2</v>
      </c>
      <c r="IA116" s="222" t="s">
        <v>17</v>
      </c>
      <c r="IB116" s="222" t="s">
        <v>17</v>
      </c>
      <c r="IC116" s="223">
        <v>45609</v>
      </c>
      <c r="ID116" s="221" t="s">
        <v>4608</v>
      </c>
      <c r="IE116" s="224">
        <v>0</v>
      </c>
      <c r="IF116" s="224" t="s">
        <v>1799</v>
      </c>
      <c r="IG116" s="224" t="s">
        <v>33</v>
      </c>
      <c r="IH116" s="224">
        <v>2</v>
      </c>
      <c r="II116" s="224" t="s">
        <v>17</v>
      </c>
      <c r="IJ116" s="224" t="s">
        <v>17</v>
      </c>
      <c r="IK116" s="214">
        <v>45609</v>
      </c>
      <c r="IL116" s="222" t="s">
        <v>4607</v>
      </c>
      <c r="IM116" s="222">
        <v>3</v>
      </c>
      <c r="IN116" s="222" t="s">
        <v>1799</v>
      </c>
      <c r="IO116" s="222" t="s">
        <v>33</v>
      </c>
      <c r="IP116" s="222">
        <v>2</v>
      </c>
      <c r="IQ116" s="222" t="s">
        <v>17</v>
      </c>
      <c r="IR116" s="222" t="s">
        <v>17</v>
      </c>
      <c r="IS116" s="223">
        <v>45609</v>
      </c>
    </row>
    <row r="117" spans="1:253" s="11" customFormat="1" ht="13.25" customHeight="1" x14ac:dyDescent="0.25">
      <c r="A117" s="11" t="s">
        <v>4612</v>
      </c>
      <c r="B117" s="11" t="s">
        <v>10803</v>
      </c>
      <c r="C117" s="11" t="s">
        <v>4613</v>
      </c>
      <c r="D117" s="11" t="s">
        <v>4614</v>
      </c>
      <c r="E117" s="11" t="s">
        <v>10329</v>
      </c>
      <c r="F117" s="11" t="s">
        <v>9822</v>
      </c>
      <c r="G117" s="212">
        <v>37667000</v>
      </c>
      <c r="H117" s="213" t="s">
        <v>9784</v>
      </c>
      <c r="I117" s="213" t="s">
        <v>404</v>
      </c>
      <c r="J117" s="213">
        <v>1</v>
      </c>
      <c r="K117" s="213" t="s">
        <v>9821</v>
      </c>
      <c r="L117" s="213" t="s">
        <v>9820</v>
      </c>
      <c r="M117" s="214">
        <v>45655</v>
      </c>
      <c r="N117" s="227" t="s">
        <v>5868</v>
      </c>
      <c r="O117" s="216">
        <v>306100</v>
      </c>
      <c r="P117" s="216" t="s">
        <v>5752</v>
      </c>
      <c r="Q117" s="216" t="s">
        <v>723</v>
      </c>
      <c r="R117" s="216">
        <v>2</v>
      </c>
      <c r="S117" s="216" t="s">
        <v>5867</v>
      </c>
      <c r="T117" s="216" t="s">
        <v>5866</v>
      </c>
      <c r="U117" s="217">
        <v>45626</v>
      </c>
      <c r="V117" s="227" t="s">
        <v>9823</v>
      </c>
      <c r="W117" s="213">
        <v>37667000</v>
      </c>
      <c r="X117" s="213" t="s">
        <v>9784</v>
      </c>
      <c r="Y117" s="213" t="s">
        <v>723</v>
      </c>
      <c r="Z117" s="213">
        <v>2</v>
      </c>
      <c r="AA117" s="213" t="s">
        <v>9557</v>
      </c>
      <c r="AB117" s="213" t="s">
        <v>9820</v>
      </c>
      <c r="AC117" s="214">
        <v>45655</v>
      </c>
      <c r="AD117" s="227" t="s">
        <v>9826</v>
      </c>
      <c r="AE117" s="218">
        <v>985000</v>
      </c>
      <c r="AF117" s="218" t="s">
        <v>9789</v>
      </c>
      <c r="AG117" s="218" t="s">
        <v>723</v>
      </c>
      <c r="AH117" s="218">
        <v>2</v>
      </c>
      <c r="AI117" s="218" t="s">
        <v>9825</v>
      </c>
      <c r="AJ117" s="218" t="s">
        <v>9824</v>
      </c>
      <c r="AK117" s="219">
        <v>45655</v>
      </c>
      <c r="AL117" s="227" t="s">
        <v>9828</v>
      </c>
      <c r="AM117" s="213">
        <v>985000</v>
      </c>
      <c r="AN117" s="213" t="s">
        <v>9789</v>
      </c>
      <c r="AO117" s="213" t="s">
        <v>723</v>
      </c>
      <c r="AP117" s="213">
        <v>2</v>
      </c>
      <c r="AQ117" s="213" t="s">
        <v>9827</v>
      </c>
      <c r="AR117" s="213" t="s">
        <v>9824</v>
      </c>
      <c r="AS117" s="214">
        <v>45655</v>
      </c>
      <c r="AT117" s="228" t="s">
        <v>5870</v>
      </c>
      <c r="AU117" s="218" t="s">
        <v>17</v>
      </c>
      <c r="AV117" s="218" t="s">
        <v>17</v>
      </c>
      <c r="AW117" s="218" t="s">
        <v>17</v>
      </c>
      <c r="AX117" s="218" t="s">
        <v>17</v>
      </c>
      <c r="AY117" s="218" t="s">
        <v>3114</v>
      </c>
      <c r="AZ117" s="218" t="s">
        <v>17</v>
      </c>
      <c r="BA117" s="219">
        <v>45626</v>
      </c>
      <c r="BB117" s="227" t="s">
        <v>5869</v>
      </c>
      <c r="BC117" s="213" t="s">
        <v>17</v>
      </c>
      <c r="BD117" s="213" t="s">
        <v>17</v>
      </c>
      <c r="BE117" s="213" t="s">
        <v>17</v>
      </c>
      <c r="BF117" s="213" t="s">
        <v>17</v>
      </c>
      <c r="BG117" s="213" t="s">
        <v>3114</v>
      </c>
      <c r="BH117" s="213" t="s">
        <v>17</v>
      </c>
      <c r="BI117" s="214">
        <v>45626</v>
      </c>
      <c r="BJ117" s="228" t="s">
        <v>9829</v>
      </c>
      <c r="BK117" s="228">
        <v>0</v>
      </c>
      <c r="BL117" s="228" t="s">
        <v>9794</v>
      </c>
      <c r="BM117" s="228" t="s">
        <v>723</v>
      </c>
      <c r="BN117" s="228">
        <v>2</v>
      </c>
      <c r="BO117" s="228" t="s">
        <v>9795</v>
      </c>
      <c r="BP117" s="218" t="s">
        <v>3328</v>
      </c>
      <c r="BQ117" s="229">
        <v>45655</v>
      </c>
      <c r="BR117" s="227" t="s">
        <v>5871</v>
      </c>
      <c r="BS117" s="230">
        <v>0</v>
      </c>
      <c r="BT117" s="230" t="s">
        <v>17</v>
      </c>
      <c r="BU117" s="230" t="s">
        <v>17</v>
      </c>
      <c r="BV117" s="230" t="s">
        <v>17</v>
      </c>
      <c r="BW117" s="230" t="s">
        <v>3128</v>
      </c>
      <c r="BX117" s="230" t="s">
        <v>17</v>
      </c>
      <c r="BY117" s="214">
        <v>45626</v>
      </c>
      <c r="BZ117" s="228" t="s">
        <v>5872</v>
      </c>
      <c r="CA117" s="228">
        <v>0</v>
      </c>
      <c r="CB117" s="228" t="s">
        <v>17</v>
      </c>
      <c r="CC117" s="228" t="s">
        <v>17</v>
      </c>
      <c r="CD117" s="228" t="s">
        <v>17</v>
      </c>
      <c r="CE117" s="228" t="s">
        <v>3128</v>
      </c>
      <c r="CF117" s="228" t="s">
        <v>17</v>
      </c>
      <c r="CG117" s="229">
        <v>45626</v>
      </c>
      <c r="CH117" s="227" t="s">
        <v>11526</v>
      </c>
      <c r="CI117" s="228" t="e">
        <v>#N/A</v>
      </c>
      <c r="CJ117" s="228" t="e">
        <v>#N/A</v>
      </c>
      <c r="CK117" s="228" t="e">
        <v>#N/A</v>
      </c>
      <c r="CL117" s="228" t="e">
        <v>#N/A</v>
      </c>
      <c r="CM117" s="228" t="e">
        <v>#N/A</v>
      </c>
      <c r="CN117" s="228" t="e">
        <v>#N/A</v>
      </c>
      <c r="CO117" s="231" t="e">
        <v>#N/A</v>
      </c>
      <c r="CP117" s="228" t="s">
        <v>5874</v>
      </c>
      <c r="CQ117" s="230" t="s">
        <v>17</v>
      </c>
      <c r="CR117" s="230" t="s">
        <v>17</v>
      </c>
      <c r="CS117" s="230" t="s">
        <v>17</v>
      </c>
      <c r="CT117" s="230" t="s">
        <v>17</v>
      </c>
      <c r="CU117" s="230" t="s">
        <v>3114</v>
      </c>
      <c r="CV117" s="230" t="s">
        <v>17</v>
      </c>
      <c r="CW117" s="214">
        <v>45626</v>
      </c>
      <c r="CX117" s="228" t="s">
        <v>9833</v>
      </c>
      <c r="CY117" s="218">
        <v>985000</v>
      </c>
      <c r="CZ117" s="218" t="s">
        <v>9780</v>
      </c>
      <c r="DA117" s="218" t="s">
        <v>723</v>
      </c>
      <c r="DB117" s="218">
        <v>2</v>
      </c>
      <c r="DC117" s="218" t="s">
        <v>9549</v>
      </c>
      <c r="DD117" s="218" t="s">
        <v>5875</v>
      </c>
      <c r="DE117" s="220">
        <v>45656</v>
      </c>
      <c r="DF117" s="227" t="s">
        <v>9834</v>
      </c>
      <c r="DG117" s="213">
        <v>36682000</v>
      </c>
      <c r="DH117" s="230" t="s">
        <v>9784</v>
      </c>
      <c r="DI117" s="230" t="s">
        <v>723</v>
      </c>
      <c r="DJ117" s="230">
        <v>2</v>
      </c>
      <c r="DK117" s="230" t="s">
        <v>5764</v>
      </c>
      <c r="DL117" s="230" t="s">
        <v>9820</v>
      </c>
      <c r="DM117" s="214">
        <v>45656</v>
      </c>
      <c r="DN117" s="228" t="s">
        <v>5876</v>
      </c>
      <c r="DO117" s="218">
        <v>0</v>
      </c>
      <c r="DP117" s="228" t="s">
        <v>5766</v>
      </c>
      <c r="DQ117" s="228" t="s">
        <v>723</v>
      </c>
      <c r="DR117" s="228">
        <v>2</v>
      </c>
      <c r="DS117" s="228" t="s">
        <v>5768</v>
      </c>
      <c r="DT117" s="228" t="s">
        <v>5875</v>
      </c>
      <c r="DU117" s="229">
        <v>45626</v>
      </c>
      <c r="DV117" s="227" t="s">
        <v>9835</v>
      </c>
      <c r="DW117" s="213">
        <v>985000</v>
      </c>
      <c r="DX117" s="230" t="s">
        <v>9780</v>
      </c>
      <c r="DY117" s="230" t="s">
        <v>723</v>
      </c>
      <c r="DZ117" s="230">
        <v>2</v>
      </c>
      <c r="EA117" s="230" t="s">
        <v>9549</v>
      </c>
      <c r="EB117" s="230" t="s">
        <v>5875</v>
      </c>
      <c r="EC117" s="214">
        <v>45656</v>
      </c>
      <c r="ED117" s="228" t="s">
        <v>5877</v>
      </c>
      <c r="EE117" s="218">
        <v>0</v>
      </c>
      <c r="EF117" s="228" t="s">
        <v>5766</v>
      </c>
      <c r="EG117" s="228" t="s">
        <v>723</v>
      </c>
      <c r="EH117" s="228">
        <v>2</v>
      </c>
      <c r="EI117" s="228" t="s">
        <v>5770</v>
      </c>
      <c r="EJ117" s="228" t="s">
        <v>5875</v>
      </c>
      <c r="EK117" s="229">
        <v>45626</v>
      </c>
      <c r="EL117" s="227" t="s">
        <v>5878</v>
      </c>
      <c r="EM117" s="213">
        <v>0</v>
      </c>
      <c r="EN117" s="230" t="s">
        <v>5766</v>
      </c>
      <c r="EO117" s="230" t="s">
        <v>723</v>
      </c>
      <c r="EP117" s="230">
        <v>2</v>
      </c>
      <c r="EQ117" s="230" t="s">
        <v>5770</v>
      </c>
      <c r="ER117" s="230" t="s">
        <v>5875</v>
      </c>
      <c r="ES117" s="214">
        <v>45626</v>
      </c>
      <c r="ET117" s="228" t="s">
        <v>9831</v>
      </c>
      <c r="EU117" s="228">
        <v>1</v>
      </c>
      <c r="EV117" s="228" t="s">
        <v>9794</v>
      </c>
      <c r="EW117" s="228" t="s">
        <v>723</v>
      </c>
      <c r="EX117" s="228">
        <v>2</v>
      </c>
      <c r="EY117" s="228" t="s">
        <v>9830</v>
      </c>
      <c r="EZ117" s="228" t="s">
        <v>3328</v>
      </c>
      <c r="FA117" s="229">
        <v>45656</v>
      </c>
      <c r="FB117" s="227" t="s">
        <v>5879</v>
      </c>
      <c r="FC117" s="230">
        <v>2</v>
      </c>
      <c r="FD117" s="230" t="s">
        <v>5773</v>
      </c>
      <c r="FE117" s="230" t="s">
        <v>404</v>
      </c>
      <c r="FF117" s="230">
        <v>1</v>
      </c>
      <c r="FG117" s="230" t="s">
        <v>5775</v>
      </c>
      <c r="FH117" s="230" t="s">
        <v>5774</v>
      </c>
      <c r="FI117" s="214">
        <v>45626</v>
      </c>
      <c r="FJ117" s="227" t="s">
        <v>5880</v>
      </c>
      <c r="FK117" s="228" t="s">
        <v>17</v>
      </c>
      <c r="FL117" s="228" t="s">
        <v>17</v>
      </c>
      <c r="FM117" s="228" t="s">
        <v>17</v>
      </c>
      <c r="FN117" s="228" t="s">
        <v>17</v>
      </c>
      <c r="FO117" s="228" t="s">
        <v>3114</v>
      </c>
      <c r="FP117" s="218" t="s">
        <v>17</v>
      </c>
      <c r="FQ117" s="219">
        <v>45626</v>
      </c>
      <c r="FR117" s="227" t="s">
        <v>5881</v>
      </c>
      <c r="FS117" s="230" t="s">
        <v>17</v>
      </c>
      <c r="FT117" s="230" t="s">
        <v>17</v>
      </c>
      <c r="FU117" s="230" t="s">
        <v>17</v>
      </c>
      <c r="FV117" s="230" t="s">
        <v>17</v>
      </c>
      <c r="FW117" s="230" t="s">
        <v>3114</v>
      </c>
      <c r="FX117" s="230" t="s">
        <v>17</v>
      </c>
      <c r="FY117" s="214">
        <v>45626</v>
      </c>
      <c r="FZ117" s="228" t="s">
        <v>4616</v>
      </c>
      <c r="GA117" s="228">
        <v>0</v>
      </c>
      <c r="GB117" s="228" t="s">
        <v>1799</v>
      </c>
      <c r="GC117" s="228" t="s">
        <v>33</v>
      </c>
      <c r="GD117" s="228">
        <v>2</v>
      </c>
      <c r="GE117" s="228" t="s">
        <v>17</v>
      </c>
      <c r="GF117" s="228" t="s">
        <v>17</v>
      </c>
      <c r="GG117" s="229">
        <v>45609</v>
      </c>
      <c r="GH117" s="227" t="s">
        <v>4622</v>
      </c>
      <c r="GI117" s="230">
        <v>0</v>
      </c>
      <c r="GJ117" s="230" t="s">
        <v>1799</v>
      </c>
      <c r="GK117" s="230" t="s">
        <v>33</v>
      </c>
      <c r="GL117" s="230">
        <v>2</v>
      </c>
      <c r="GM117" s="230" t="s">
        <v>17</v>
      </c>
      <c r="GN117" s="230" t="s">
        <v>17</v>
      </c>
      <c r="GO117" s="214">
        <v>45609</v>
      </c>
      <c r="GP117" s="228" t="s">
        <v>4617</v>
      </c>
      <c r="GQ117" s="228">
        <v>0</v>
      </c>
      <c r="GR117" s="228" t="s">
        <v>1799</v>
      </c>
      <c r="GS117" s="228" t="s">
        <v>33</v>
      </c>
      <c r="GT117" s="228">
        <v>2</v>
      </c>
      <c r="GU117" s="228" t="s">
        <v>17</v>
      </c>
      <c r="GV117" s="228" t="s">
        <v>17</v>
      </c>
      <c r="GW117" s="229">
        <v>45609</v>
      </c>
      <c r="GX117" s="227" t="s">
        <v>4623</v>
      </c>
      <c r="GY117" s="230">
        <v>0</v>
      </c>
      <c r="GZ117" s="230" t="s">
        <v>1799</v>
      </c>
      <c r="HA117" s="230" t="s">
        <v>33</v>
      </c>
      <c r="HB117" s="230">
        <v>2</v>
      </c>
      <c r="HC117" s="230" t="s">
        <v>17</v>
      </c>
      <c r="HD117" s="230" t="s">
        <v>17</v>
      </c>
      <c r="HE117" s="214">
        <v>45609</v>
      </c>
      <c r="HF117" s="228" t="s">
        <v>4615</v>
      </c>
      <c r="HG117" s="228">
        <v>0</v>
      </c>
      <c r="HH117" s="228" t="s">
        <v>1799</v>
      </c>
      <c r="HI117" s="228" t="s">
        <v>33</v>
      </c>
      <c r="HJ117" s="228">
        <v>2</v>
      </c>
      <c r="HK117" s="228" t="s">
        <v>17</v>
      </c>
      <c r="HL117" s="228" t="s">
        <v>17</v>
      </c>
      <c r="HM117" s="229">
        <v>45609</v>
      </c>
      <c r="HN117" s="227" t="s">
        <v>4621</v>
      </c>
      <c r="HO117" s="230">
        <v>0</v>
      </c>
      <c r="HP117" s="230" t="s">
        <v>1799</v>
      </c>
      <c r="HQ117" s="230" t="s">
        <v>33</v>
      </c>
      <c r="HR117" s="230">
        <v>2</v>
      </c>
      <c r="HS117" s="230" t="s">
        <v>17</v>
      </c>
      <c r="HT117" s="230" t="s">
        <v>17</v>
      </c>
      <c r="HU117" s="214">
        <v>45609</v>
      </c>
      <c r="HV117" s="228" t="s">
        <v>4618</v>
      </c>
      <c r="HW117" s="228">
        <v>0</v>
      </c>
      <c r="HX117" s="228" t="s">
        <v>1799</v>
      </c>
      <c r="HY117" s="228" t="s">
        <v>33</v>
      </c>
      <c r="HZ117" s="228">
        <v>2</v>
      </c>
      <c r="IA117" s="228" t="s">
        <v>17</v>
      </c>
      <c r="IB117" s="228" t="s">
        <v>17</v>
      </c>
      <c r="IC117" s="229">
        <v>45609</v>
      </c>
      <c r="ID117" s="227" t="s">
        <v>4620</v>
      </c>
      <c r="IE117" s="230">
        <v>0</v>
      </c>
      <c r="IF117" s="230" t="s">
        <v>1799</v>
      </c>
      <c r="IG117" s="230" t="s">
        <v>33</v>
      </c>
      <c r="IH117" s="230">
        <v>2</v>
      </c>
      <c r="II117" s="230" t="s">
        <v>17</v>
      </c>
      <c r="IJ117" s="230" t="s">
        <v>17</v>
      </c>
      <c r="IK117" s="214">
        <v>45609</v>
      </c>
      <c r="IL117" s="228" t="s">
        <v>4619</v>
      </c>
      <c r="IM117" s="228">
        <v>2</v>
      </c>
      <c r="IN117" s="228" t="s">
        <v>1799</v>
      </c>
      <c r="IO117" s="228" t="s">
        <v>33</v>
      </c>
      <c r="IP117" s="228">
        <v>2</v>
      </c>
      <c r="IQ117" s="228" t="s">
        <v>17</v>
      </c>
      <c r="IR117" s="228" t="s">
        <v>17</v>
      </c>
      <c r="IS117" s="229">
        <v>45609</v>
      </c>
    </row>
    <row r="118" spans="1:253" s="11" customFormat="1" ht="13.25" customHeight="1" x14ac:dyDescent="0.25">
      <c r="A118" s="11" t="s">
        <v>42</v>
      </c>
      <c r="B118" s="11" t="s">
        <v>11134</v>
      </c>
      <c r="C118" s="11" t="s">
        <v>43</v>
      </c>
      <c r="D118" s="11" t="s">
        <v>44</v>
      </c>
      <c r="E118" s="11" t="s">
        <v>10332</v>
      </c>
      <c r="F118" s="11" t="s">
        <v>6168</v>
      </c>
      <c r="G118" s="212">
        <v>26524000</v>
      </c>
      <c r="H118" s="213" t="s">
        <v>6165</v>
      </c>
      <c r="I118" s="213" t="s">
        <v>723</v>
      </c>
      <c r="J118" s="213">
        <v>2</v>
      </c>
      <c r="K118" s="213" t="s">
        <v>6167</v>
      </c>
      <c r="L118" s="213" t="s">
        <v>6166</v>
      </c>
      <c r="M118" s="214">
        <v>45638</v>
      </c>
      <c r="N118" s="221" t="s">
        <v>6172</v>
      </c>
      <c r="O118" s="216">
        <v>120410</v>
      </c>
      <c r="P118" s="216" t="s">
        <v>6169</v>
      </c>
      <c r="Q118" s="216" t="s">
        <v>404</v>
      </c>
      <c r="R118" s="216">
        <v>1</v>
      </c>
      <c r="S118" s="216" t="s">
        <v>6171</v>
      </c>
      <c r="T118" s="216" t="s">
        <v>6170</v>
      </c>
      <c r="U118" s="217">
        <v>45638</v>
      </c>
      <c r="V118" s="221" t="s">
        <v>6175</v>
      </c>
      <c r="W118" s="213">
        <v>26524000</v>
      </c>
      <c r="X118" s="213" t="s">
        <v>6165</v>
      </c>
      <c r="Y118" s="213" t="s">
        <v>723</v>
      </c>
      <c r="Z118" s="213">
        <v>2</v>
      </c>
      <c r="AA118" s="213" t="s">
        <v>6174</v>
      </c>
      <c r="AB118" s="213" t="s">
        <v>6173</v>
      </c>
      <c r="AC118" s="214">
        <v>45638</v>
      </c>
      <c r="AD118" s="221" t="s">
        <v>6178</v>
      </c>
      <c r="AE118" s="218">
        <v>26524000</v>
      </c>
      <c r="AF118" s="218" t="s">
        <v>6165</v>
      </c>
      <c r="AG118" s="218" t="s">
        <v>723</v>
      </c>
      <c r="AH118" s="218">
        <v>2</v>
      </c>
      <c r="AI118" s="218" t="s">
        <v>6177</v>
      </c>
      <c r="AJ118" s="218" t="s">
        <v>6176</v>
      </c>
      <c r="AK118" s="219">
        <v>45638</v>
      </c>
      <c r="AL118" s="221" t="s">
        <v>6182</v>
      </c>
      <c r="AM118" s="213">
        <v>49000</v>
      </c>
      <c r="AN118" s="213" t="s">
        <v>6179</v>
      </c>
      <c r="AO118" s="213" t="s">
        <v>723</v>
      </c>
      <c r="AP118" s="213">
        <v>2</v>
      </c>
      <c r="AQ118" s="213" t="s">
        <v>6181</v>
      </c>
      <c r="AR118" s="213" t="s">
        <v>6180</v>
      </c>
      <c r="AS118" s="214">
        <v>45638</v>
      </c>
      <c r="AT118" s="222" t="s">
        <v>6183</v>
      </c>
      <c r="AU118" s="218">
        <v>0</v>
      </c>
      <c r="AV118" s="218" t="s">
        <v>17</v>
      </c>
      <c r="AW118" s="218" t="s">
        <v>17</v>
      </c>
      <c r="AX118" s="218" t="s">
        <v>17</v>
      </c>
      <c r="AY118" s="218" t="s">
        <v>17</v>
      </c>
      <c r="AZ118" s="218" t="s">
        <v>17</v>
      </c>
      <c r="BA118" s="219">
        <v>45638</v>
      </c>
      <c r="BB118" s="221" t="s">
        <v>48</v>
      </c>
      <c r="BC118" s="213" t="s">
        <v>17</v>
      </c>
      <c r="BD118" s="213">
        <v>0</v>
      </c>
      <c r="BE118" s="213" t="s">
        <v>17</v>
      </c>
      <c r="BF118" s="213" t="s">
        <v>17</v>
      </c>
      <c r="BG118" s="213">
        <v>0</v>
      </c>
      <c r="BH118" s="213">
        <v>0</v>
      </c>
      <c r="BI118" s="214">
        <v>43493</v>
      </c>
      <c r="BJ118" s="222" t="s">
        <v>6187</v>
      </c>
      <c r="BK118" s="222">
        <v>4030</v>
      </c>
      <c r="BL118" s="222" t="s">
        <v>6184</v>
      </c>
      <c r="BM118" s="222" t="s">
        <v>723</v>
      </c>
      <c r="BN118" s="222">
        <v>2</v>
      </c>
      <c r="BO118" s="222" t="s">
        <v>6186</v>
      </c>
      <c r="BP118" s="218" t="s">
        <v>6185</v>
      </c>
      <c r="BQ118" s="223">
        <v>45638</v>
      </c>
      <c r="BR118" s="221" t="s">
        <v>45</v>
      </c>
      <c r="BS118" s="224" t="s">
        <v>17</v>
      </c>
      <c r="BT118" s="224">
        <v>0</v>
      </c>
      <c r="BU118" s="224" t="s">
        <v>17</v>
      </c>
      <c r="BV118" s="224" t="s">
        <v>17</v>
      </c>
      <c r="BW118" s="224">
        <v>0</v>
      </c>
      <c r="BX118" s="224">
        <v>0</v>
      </c>
      <c r="BY118" s="214">
        <v>43493</v>
      </c>
      <c r="BZ118" s="222" t="s">
        <v>46</v>
      </c>
      <c r="CA118" s="222" t="s">
        <v>17</v>
      </c>
      <c r="CB118" s="222">
        <v>0</v>
      </c>
      <c r="CC118" s="222" t="s">
        <v>17</v>
      </c>
      <c r="CD118" s="222" t="s">
        <v>17</v>
      </c>
      <c r="CE118" s="222">
        <v>0</v>
      </c>
      <c r="CF118" s="222">
        <v>0</v>
      </c>
      <c r="CG118" s="223">
        <v>43493</v>
      </c>
      <c r="CH118" s="221" t="s">
        <v>11527</v>
      </c>
      <c r="CI118" s="222" t="e">
        <v>#N/A</v>
      </c>
      <c r="CJ118" s="222" t="e">
        <v>#N/A</v>
      </c>
      <c r="CK118" s="222" t="e">
        <v>#N/A</v>
      </c>
      <c r="CL118" s="222" t="e">
        <v>#N/A</v>
      </c>
      <c r="CM118" s="222" t="e">
        <v>#N/A</v>
      </c>
      <c r="CN118" s="222" t="e">
        <v>#N/A</v>
      </c>
      <c r="CO118" s="225" t="e">
        <v>#N/A</v>
      </c>
      <c r="CP118" s="222" t="s">
        <v>47</v>
      </c>
      <c r="CQ118" s="224" t="s">
        <v>17</v>
      </c>
      <c r="CR118" s="224">
        <v>0</v>
      </c>
      <c r="CS118" s="224" t="s">
        <v>17</v>
      </c>
      <c r="CT118" s="224" t="s">
        <v>17</v>
      </c>
      <c r="CU118" s="224">
        <v>0</v>
      </c>
      <c r="CV118" s="224">
        <v>0</v>
      </c>
      <c r="CW118" s="214">
        <v>43493</v>
      </c>
      <c r="CX118" s="222" t="s">
        <v>6192</v>
      </c>
      <c r="CY118" s="218">
        <v>10429000</v>
      </c>
      <c r="CZ118" s="218" t="s">
        <v>6193</v>
      </c>
      <c r="DA118" s="218" t="s">
        <v>22</v>
      </c>
      <c r="DB118" s="218">
        <v>3</v>
      </c>
      <c r="DC118" s="218" t="s">
        <v>6197</v>
      </c>
      <c r="DD118" s="218" t="s">
        <v>6194</v>
      </c>
      <c r="DE118" s="220">
        <v>45638</v>
      </c>
      <c r="DF118" s="221" t="s">
        <v>6195</v>
      </c>
      <c r="DG118" s="213">
        <v>0</v>
      </c>
      <c r="DH118" s="224" t="s">
        <v>6193</v>
      </c>
      <c r="DI118" s="224" t="s">
        <v>22</v>
      </c>
      <c r="DJ118" s="224">
        <v>3</v>
      </c>
      <c r="DK118" s="224" t="s">
        <v>2111</v>
      </c>
      <c r="DL118" s="224" t="s">
        <v>6194</v>
      </c>
      <c r="DM118" s="214">
        <v>45638</v>
      </c>
      <c r="DN118" s="222" t="s">
        <v>6196</v>
      </c>
      <c r="DO118" s="218">
        <v>16095000</v>
      </c>
      <c r="DP118" s="222" t="s">
        <v>6193</v>
      </c>
      <c r="DQ118" s="222" t="s">
        <v>22</v>
      </c>
      <c r="DR118" s="222">
        <v>3</v>
      </c>
      <c r="DS118" s="222" t="s">
        <v>5618</v>
      </c>
      <c r="DT118" s="222" t="s">
        <v>6194</v>
      </c>
      <c r="DU118" s="223">
        <v>45638</v>
      </c>
      <c r="DV118" s="221" t="s">
        <v>6198</v>
      </c>
      <c r="DW118" s="213">
        <v>4970000</v>
      </c>
      <c r="DX118" s="224" t="s">
        <v>6193</v>
      </c>
      <c r="DY118" s="224" t="s">
        <v>22</v>
      </c>
      <c r="DZ118" s="224">
        <v>3</v>
      </c>
      <c r="EA118" s="224" t="s">
        <v>6197</v>
      </c>
      <c r="EB118" s="224" t="s">
        <v>6194</v>
      </c>
      <c r="EC118" s="214">
        <v>45638</v>
      </c>
      <c r="ED118" s="222" t="s">
        <v>6199</v>
      </c>
      <c r="EE118" s="218">
        <v>5459000</v>
      </c>
      <c r="EF118" s="222" t="s">
        <v>6193</v>
      </c>
      <c r="EG118" s="222" t="s">
        <v>22</v>
      </c>
      <c r="EH118" s="222">
        <v>3</v>
      </c>
      <c r="EI118" s="222" t="s">
        <v>6197</v>
      </c>
      <c r="EJ118" s="222" t="s">
        <v>6194</v>
      </c>
      <c r="EK118" s="223">
        <v>45638</v>
      </c>
      <c r="EL118" s="221" t="s">
        <v>6200</v>
      </c>
      <c r="EM118" s="213">
        <v>0</v>
      </c>
      <c r="EN118" s="224" t="s">
        <v>6193</v>
      </c>
      <c r="EO118" s="224" t="s">
        <v>22</v>
      </c>
      <c r="EP118" s="224">
        <v>3</v>
      </c>
      <c r="EQ118" s="224" t="s">
        <v>6197</v>
      </c>
      <c r="ER118" s="224" t="s">
        <v>6194</v>
      </c>
      <c r="ES118" s="214">
        <v>45638</v>
      </c>
      <c r="ET118" s="222" t="s">
        <v>6188</v>
      </c>
      <c r="EU118" s="222">
        <v>4030</v>
      </c>
      <c r="EV118" s="222" t="s">
        <v>6184</v>
      </c>
      <c r="EW118" s="222" t="s">
        <v>723</v>
      </c>
      <c r="EX118" s="222">
        <v>2</v>
      </c>
      <c r="EY118" s="222" t="s">
        <v>6186</v>
      </c>
      <c r="EZ118" s="222" t="s">
        <v>6185</v>
      </c>
      <c r="FA118" s="223">
        <v>45638</v>
      </c>
      <c r="FB118" s="221" t="s">
        <v>6204</v>
      </c>
      <c r="FC118" s="224">
        <v>3</v>
      </c>
      <c r="FD118" s="224" t="s">
        <v>6201</v>
      </c>
      <c r="FE118" s="224" t="s">
        <v>723</v>
      </c>
      <c r="FF118" s="224">
        <v>2</v>
      </c>
      <c r="FG118" s="224" t="s">
        <v>6203</v>
      </c>
      <c r="FH118" s="224" t="s">
        <v>6202</v>
      </c>
      <c r="FI118" s="214">
        <v>45638</v>
      </c>
      <c r="FJ118" s="221" t="s">
        <v>49</v>
      </c>
      <c r="FK118" s="222" t="s">
        <v>17</v>
      </c>
      <c r="FL118" s="222">
        <v>0</v>
      </c>
      <c r="FM118" s="222" t="s">
        <v>17</v>
      </c>
      <c r="FN118" s="222" t="s">
        <v>17</v>
      </c>
      <c r="FO118" s="222">
        <v>0</v>
      </c>
      <c r="FP118" s="218">
        <v>0</v>
      </c>
      <c r="FQ118" s="219">
        <v>43493</v>
      </c>
      <c r="FR118" s="221" t="s">
        <v>50</v>
      </c>
      <c r="FS118" s="224" t="s">
        <v>17</v>
      </c>
      <c r="FT118" s="224">
        <v>0</v>
      </c>
      <c r="FU118" s="224" t="s">
        <v>17</v>
      </c>
      <c r="FV118" s="224" t="s">
        <v>17</v>
      </c>
      <c r="FW118" s="224">
        <v>0</v>
      </c>
      <c r="FX118" s="224">
        <v>0</v>
      </c>
      <c r="FY118" s="214">
        <v>43493</v>
      </c>
      <c r="FZ118" s="222" t="s">
        <v>5472</v>
      </c>
      <c r="GA118" s="222">
        <v>0</v>
      </c>
      <c r="GB118" s="222" t="s">
        <v>1799</v>
      </c>
      <c r="GC118" s="222" t="s">
        <v>33</v>
      </c>
      <c r="GD118" s="222">
        <v>2</v>
      </c>
      <c r="GE118" s="222" t="s">
        <v>17</v>
      </c>
      <c r="GF118" s="222" t="s">
        <v>17</v>
      </c>
      <c r="GG118" s="223">
        <v>45617</v>
      </c>
      <c r="GH118" s="221" t="s">
        <v>5478</v>
      </c>
      <c r="GI118" s="224">
        <v>1</v>
      </c>
      <c r="GJ118" s="224" t="s">
        <v>1799</v>
      </c>
      <c r="GK118" s="224" t="s">
        <v>33</v>
      </c>
      <c r="GL118" s="224">
        <v>2</v>
      </c>
      <c r="GM118" s="224" t="s">
        <v>17</v>
      </c>
      <c r="GN118" s="224" t="s">
        <v>17</v>
      </c>
      <c r="GO118" s="214">
        <v>45617</v>
      </c>
      <c r="GP118" s="222" t="s">
        <v>5473</v>
      </c>
      <c r="GQ118" s="222">
        <v>1</v>
      </c>
      <c r="GR118" s="222" t="s">
        <v>1799</v>
      </c>
      <c r="GS118" s="222" t="s">
        <v>33</v>
      </c>
      <c r="GT118" s="222">
        <v>2</v>
      </c>
      <c r="GU118" s="222" t="s">
        <v>17</v>
      </c>
      <c r="GV118" s="222" t="s">
        <v>17</v>
      </c>
      <c r="GW118" s="223">
        <v>45617</v>
      </c>
      <c r="GX118" s="221" t="s">
        <v>5479</v>
      </c>
      <c r="GY118" s="224">
        <v>0</v>
      </c>
      <c r="GZ118" s="224" t="s">
        <v>1799</v>
      </c>
      <c r="HA118" s="224" t="s">
        <v>33</v>
      </c>
      <c r="HB118" s="224">
        <v>2</v>
      </c>
      <c r="HC118" s="224" t="s">
        <v>17</v>
      </c>
      <c r="HD118" s="224" t="s">
        <v>17</v>
      </c>
      <c r="HE118" s="214">
        <v>45617</v>
      </c>
      <c r="HF118" s="222" t="s">
        <v>5471</v>
      </c>
      <c r="HG118" s="222">
        <v>2</v>
      </c>
      <c r="HH118" s="222" t="s">
        <v>1799</v>
      </c>
      <c r="HI118" s="222" t="s">
        <v>33</v>
      </c>
      <c r="HJ118" s="222">
        <v>2</v>
      </c>
      <c r="HK118" s="222" t="s">
        <v>17</v>
      </c>
      <c r="HL118" s="222" t="s">
        <v>17</v>
      </c>
      <c r="HM118" s="223">
        <v>45617</v>
      </c>
      <c r="HN118" s="221" t="s">
        <v>5477</v>
      </c>
      <c r="HO118" s="224">
        <v>2</v>
      </c>
      <c r="HP118" s="224" t="s">
        <v>1799</v>
      </c>
      <c r="HQ118" s="224" t="s">
        <v>33</v>
      </c>
      <c r="HR118" s="224">
        <v>2</v>
      </c>
      <c r="HS118" s="224" t="s">
        <v>17</v>
      </c>
      <c r="HT118" s="224" t="s">
        <v>17</v>
      </c>
      <c r="HU118" s="214">
        <v>45617</v>
      </c>
      <c r="HV118" s="222" t="s">
        <v>5474</v>
      </c>
      <c r="HW118" s="222">
        <v>0</v>
      </c>
      <c r="HX118" s="222" t="s">
        <v>1799</v>
      </c>
      <c r="HY118" s="222" t="s">
        <v>33</v>
      </c>
      <c r="HZ118" s="222">
        <v>2</v>
      </c>
      <c r="IA118" s="222" t="s">
        <v>17</v>
      </c>
      <c r="IB118" s="222" t="s">
        <v>17</v>
      </c>
      <c r="IC118" s="223">
        <v>45617</v>
      </c>
      <c r="ID118" s="221" t="s">
        <v>5476</v>
      </c>
      <c r="IE118" s="224">
        <v>0</v>
      </c>
      <c r="IF118" s="224" t="s">
        <v>1799</v>
      </c>
      <c r="IG118" s="224" t="s">
        <v>33</v>
      </c>
      <c r="IH118" s="224">
        <v>2</v>
      </c>
      <c r="II118" s="224" t="s">
        <v>17</v>
      </c>
      <c r="IJ118" s="224" t="s">
        <v>17</v>
      </c>
      <c r="IK118" s="214">
        <v>45617</v>
      </c>
      <c r="IL118" s="222" t="s">
        <v>5475</v>
      </c>
      <c r="IM118" s="222">
        <v>2</v>
      </c>
      <c r="IN118" s="222" t="s">
        <v>1799</v>
      </c>
      <c r="IO118" s="222" t="s">
        <v>33</v>
      </c>
      <c r="IP118" s="222">
        <v>2</v>
      </c>
      <c r="IQ118" s="222" t="s">
        <v>17</v>
      </c>
      <c r="IR118" s="222" t="s">
        <v>17</v>
      </c>
      <c r="IS118" s="223">
        <v>45617</v>
      </c>
    </row>
    <row r="119" spans="1:253" s="11" customFormat="1" ht="13.25" customHeight="1" x14ac:dyDescent="0.25">
      <c r="A119" s="11" t="s">
        <v>1426</v>
      </c>
      <c r="B119" s="11" t="s">
        <v>10924</v>
      </c>
      <c r="C119" s="11" t="s">
        <v>1427</v>
      </c>
      <c r="D119" s="11" t="s">
        <v>1428</v>
      </c>
      <c r="E119" s="11" t="s">
        <v>10337</v>
      </c>
      <c r="F119" s="11" t="s">
        <v>8361</v>
      </c>
      <c r="G119" s="212">
        <v>5544000</v>
      </c>
      <c r="H119" s="213" t="s">
        <v>8358</v>
      </c>
      <c r="I119" s="213" t="s">
        <v>404</v>
      </c>
      <c r="J119" s="213">
        <v>1</v>
      </c>
      <c r="K119" s="213" t="s">
        <v>8360</v>
      </c>
      <c r="L119" s="213" t="s">
        <v>8359</v>
      </c>
      <c r="M119" s="214">
        <v>45650</v>
      </c>
      <c r="N119" s="221" t="s">
        <v>8365</v>
      </c>
      <c r="O119" s="216">
        <v>6025</v>
      </c>
      <c r="P119" s="216" t="s">
        <v>8362</v>
      </c>
      <c r="Q119" s="216" t="s">
        <v>404</v>
      </c>
      <c r="R119" s="216">
        <v>1</v>
      </c>
      <c r="S119" s="216" t="s">
        <v>8364</v>
      </c>
      <c r="T119" s="216" t="s">
        <v>8363</v>
      </c>
      <c r="U119" s="217">
        <v>45650</v>
      </c>
      <c r="V119" s="221" t="s">
        <v>8369</v>
      </c>
      <c r="W119" s="213">
        <v>5544000</v>
      </c>
      <c r="X119" s="213" t="s">
        <v>8366</v>
      </c>
      <c r="Y119" s="213" t="s">
        <v>723</v>
      </c>
      <c r="Z119" s="213">
        <v>2</v>
      </c>
      <c r="AA119" s="213" t="s">
        <v>8368</v>
      </c>
      <c r="AB119" s="213" t="s">
        <v>8367</v>
      </c>
      <c r="AC119" s="214">
        <v>45650</v>
      </c>
      <c r="AD119" s="221" t="s">
        <v>8373</v>
      </c>
      <c r="AE119" s="218">
        <v>4796000</v>
      </c>
      <c r="AF119" s="218" t="s">
        <v>8370</v>
      </c>
      <c r="AG119" s="218" t="s">
        <v>723</v>
      </c>
      <c r="AH119" s="218">
        <v>2</v>
      </c>
      <c r="AI119" s="218" t="s">
        <v>8372</v>
      </c>
      <c r="AJ119" s="218" t="s">
        <v>8371</v>
      </c>
      <c r="AK119" s="219">
        <v>45650</v>
      </c>
      <c r="AL119" s="221" t="s">
        <v>8377</v>
      </c>
      <c r="AM119" s="213">
        <v>6577000</v>
      </c>
      <c r="AN119" s="213" t="s">
        <v>8374</v>
      </c>
      <c r="AO119" s="213" t="s">
        <v>22</v>
      </c>
      <c r="AP119" s="213">
        <v>3</v>
      </c>
      <c r="AQ119" s="213" t="s">
        <v>8376</v>
      </c>
      <c r="AR119" s="213" t="s">
        <v>8375</v>
      </c>
      <c r="AS119" s="214">
        <v>45650</v>
      </c>
      <c r="AT119" s="222" t="s">
        <v>8381</v>
      </c>
      <c r="AU119" s="218">
        <v>23139</v>
      </c>
      <c r="AV119" s="218" t="s">
        <v>8378</v>
      </c>
      <c r="AW119" s="218" t="s">
        <v>22</v>
      </c>
      <c r="AX119" s="218">
        <v>3</v>
      </c>
      <c r="AY119" s="218" t="s">
        <v>8380</v>
      </c>
      <c r="AZ119" s="218" t="s">
        <v>8379</v>
      </c>
      <c r="BA119" s="219">
        <v>45650</v>
      </c>
      <c r="BB119" s="221" t="s">
        <v>1432</v>
      </c>
      <c r="BC119" s="213" t="s">
        <v>17</v>
      </c>
      <c r="BD119" s="213" t="s">
        <v>424</v>
      </c>
      <c r="BE119" s="213" t="s">
        <v>17</v>
      </c>
      <c r="BF119" s="213" t="s">
        <v>17</v>
      </c>
      <c r="BG119" s="213" t="s">
        <v>1429</v>
      </c>
      <c r="BH119" s="213" t="s">
        <v>424</v>
      </c>
      <c r="BI119" s="214">
        <v>45401</v>
      </c>
      <c r="BJ119" s="222" t="s">
        <v>8384</v>
      </c>
      <c r="BK119" s="222">
        <v>7884</v>
      </c>
      <c r="BL119" s="222" t="s">
        <v>8382</v>
      </c>
      <c r="BM119" s="222" t="s">
        <v>22</v>
      </c>
      <c r="BN119" s="222">
        <v>3</v>
      </c>
      <c r="BO119" s="222" t="s">
        <v>8383</v>
      </c>
      <c r="BP119" s="218" t="s">
        <v>8379</v>
      </c>
      <c r="BQ119" s="223">
        <v>45650</v>
      </c>
      <c r="BR119" s="221" t="s">
        <v>3931</v>
      </c>
      <c r="BS119" s="224">
        <v>75623</v>
      </c>
      <c r="BT119" s="224" t="s">
        <v>3928</v>
      </c>
      <c r="BU119" s="224" t="s">
        <v>22</v>
      </c>
      <c r="BV119" s="224">
        <v>3</v>
      </c>
      <c r="BW119" s="224" t="s">
        <v>3930</v>
      </c>
      <c r="BX119" s="224" t="s">
        <v>3929</v>
      </c>
      <c r="BY119" s="214">
        <v>45595</v>
      </c>
      <c r="BZ119" s="222" t="s">
        <v>8398</v>
      </c>
      <c r="CA119" s="222">
        <v>64480</v>
      </c>
      <c r="CB119" s="222" t="s">
        <v>8395</v>
      </c>
      <c r="CC119" s="222" t="s">
        <v>22</v>
      </c>
      <c r="CD119" s="222">
        <v>3</v>
      </c>
      <c r="CE119" s="222" t="s">
        <v>8397</v>
      </c>
      <c r="CF119" s="222" t="s">
        <v>8396</v>
      </c>
      <c r="CG119" s="223">
        <v>45650</v>
      </c>
      <c r="CH119" s="221" t="s">
        <v>11528</v>
      </c>
      <c r="CI119" s="222" t="e">
        <v>#N/A</v>
      </c>
      <c r="CJ119" s="222" t="e">
        <v>#N/A</v>
      </c>
      <c r="CK119" s="222" t="e">
        <v>#N/A</v>
      </c>
      <c r="CL119" s="222" t="e">
        <v>#N/A</v>
      </c>
      <c r="CM119" s="222" t="e">
        <v>#N/A</v>
      </c>
      <c r="CN119" s="222" t="e">
        <v>#N/A</v>
      </c>
      <c r="CO119" s="225" t="e">
        <v>#N/A</v>
      </c>
      <c r="CP119" s="222" t="s">
        <v>1434</v>
      </c>
      <c r="CQ119" s="224" t="s">
        <v>17</v>
      </c>
      <c r="CR119" s="224" t="s">
        <v>424</v>
      </c>
      <c r="CS119" s="224" t="s">
        <v>17</v>
      </c>
      <c r="CT119" s="224" t="s">
        <v>17</v>
      </c>
      <c r="CU119" s="224" t="s">
        <v>1429</v>
      </c>
      <c r="CV119" s="224" t="s">
        <v>424</v>
      </c>
      <c r="CW119" s="214">
        <v>45401</v>
      </c>
      <c r="CX119" s="222" t="s">
        <v>8389</v>
      </c>
      <c r="CY119" s="218">
        <v>3300000</v>
      </c>
      <c r="CZ119" s="218" t="s">
        <v>8386</v>
      </c>
      <c r="DA119" s="218" t="s">
        <v>723</v>
      </c>
      <c r="DB119" s="218">
        <v>2</v>
      </c>
      <c r="DC119" s="218" t="s">
        <v>8388</v>
      </c>
      <c r="DD119" s="218" t="s">
        <v>8387</v>
      </c>
      <c r="DE119" s="220">
        <v>45650</v>
      </c>
      <c r="DF119" s="221" t="s">
        <v>8390</v>
      </c>
      <c r="DG119" s="213">
        <v>748000</v>
      </c>
      <c r="DH119" s="224" t="s">
        <v>8386</v>
      </c>
      <c r="DI119" s="224" t="s">
        <v>723</v>
      </c>
      <c r="DJ119" s="224">
        <v>2</v>
      </c>
      <c r="DK119" s="224" t="s">
        <v>8388</v>
      </c>
      <c r="DL119" s="224" t="s">
        <v>8387</v>
      </c>
      <c r="DM119" s="214">
        <v>45650</v>
      </c>
      <c r="DN119" s="222" t="s">
        <v>8391</v>
      </c>
      <c r="DO119" s="218">
        <v>1496000</v>
      </c>
      <c r="DP119" s="222" t="s">
        <v>8386</v>
      </c>
      <c r="DQ119" s="222" t="s">
        <v>723</v>
      </c>
      <c r="DR119" s="222">
        <v>2</v>
      </c>
      <c r="DS119" s="222" t="s">
        <v>8388</v>
      </c>
      <c r="DT119" s="222" t="s">
        <v>8387</v>
      </c>
      <c r="DU119" s="223">
        <v>45650</v>
      </c>
      <c r="DV119" s="221" t="s">
        <v>8392</v>
      </c>
      <c r="DW119" s="213">
        <v>1829000</v>
      </c>
      <c r="DX119" s="224" t="s">
        <v>8386</v>
      </c>
      <c r="DY119" s="224" t="s">
        <v>723</v>
      </c>
      <c r="DZ119" s="224">
        <v>2</v>
      </c>
      <c r="EA119" s="224" t="s">
        <v>8388</v>
      </c>
      <c r="EB119" s="224" t="s">
        <v>8387</v>
      </c>
      <c r="EC119" s="214">
        <v>45650</v>
      </c>
      <c r="ED119" s="222" t="s">
        <v>8393</v>
      </c>
      <c r="EE119" s="218">
        <v>1063000</v>
      </c>
      <c r="EF119" s="222" t="s">
        <v>8386</v>
      </c>
      <c r="EG119" s="222" t="s">
        <v>723</v>
      </c>
      <c r="EH119" s="222">
        <v>2</v>
      </c>
      <c r="EI119" s="222" t="s">
        <v>8388</v>
      </c>
      <c r="EJ119" s="222" t="s">
        <v>8387</v>
      </c>
      <c r="EK119" s="223">
        <v>45650</v>
      </c>
      <c r="EL119" s="221" t="s">
        <v>8394</v>
      </c>
      <c r="EM119" s="213">
        <v>408000</v>
      </c>
      <c r="EN119" s="224" t="s">
        <v>8386</v>
      </c>
      <c r="EO119" s="224" t="s">
        <v>723</v>
      </c>
      <c r="EP119" s="224">
        <v>2</v>
      </c>
      <c r="EQ119" s="224" t="s">
        <v>8388</v>
      </c>
      <c r="ER119" s="224" t="s">
        <v>8387</v>
      </c>
      <c r="ES119" s="214">
        <v>45650</v>
      </c>
      <c r="ET119" s="222" t="s">
        <v>8385</v>
      </c>
      <c r="EU119" s="222">
        <v>7884</v>
      </c>
      <c r="EV119" s="222" t="s">
        <v>8382</v>
      </c>
      <c r="EW119" s="222" t="s">
        <v>22</v>
      </c>
      <c r="EX119" s="222">
        <v>3</v>
      </c>
      <c r="EY119" s="222" t="s">
        <v>8383</v>
      </c>
      <c r="EZ119" s="222" t="s">
        <v>8379</v>
      </c>
      <c r="FA119" s="223">
        <v>45650</v>
      </c>
      <c r="FB119" s="221" t="s">
        <v>8400</v>
      </c>
      <c r="FC119" s="224">
        <v>5</v>
      </c>
      <c r="FD119" s="224" t="s">
        <v>8370</v>
      </c>
      <c r="FE119" s="224" t="s">
        <v>404</v>
      </c>
      <c r="FF119" s="224">
        <v>1</v>
      </c>
      <c r="FG119" s="224" t="s">
        <v>8399</v>
      </c>
      <c r="FH119" s="224" t="s">
        <v>8371</v>
      </c>
      <c r="FI119" s="214">
        <v>45650</v>
      </c>
      <c r="FJ119" s="221" t="s">
        <v>1430</v>
      </c>
      <c r="FK119" s="222" t="s">
        <v>17</v>
      </c>
      <c r="FL119" s="222" t="s">
        <v>424</v>
      </c>
      <c r="FM119" s="222" t="s">
        <v>17</v>
      </c>
      <c r="FN119" s="222" t="s">
        <v>17</v>
      </c>
      <c r="FO119" s="222" t="s">
        <v>1429</v>
      </c>
      <c r="FP119" s="218" t="s">
        <v>424</v>
      </c>
      <c r="FQ119" s="219">
        <v>45401</v>
      </c>
      <c r="FR119" s="221" t="s">
        <v>1431</v>
      </c>
      <c r="FS119" s="224" t="s">
        <v>17</v>
      </c>
      <c r="FT119" s="224" t="s">
        <v>424</v>
      </c>
      <c r="FU119" s="224" t="s">
        <v>17</v>
      </c>
      <c r="FV119" s="224" t="s">
        <v>17</v>
      </c>
      <c r="FW119" s="224" t="s">
        <v>1429</v>
      </c>
      <c r="FX119" s="224" t="s">
        <v>424</v>
      </c>
      <c r="FY119" s="214">
        <v>45401</v>
      </c>
      <c r="FZ119" s="222" t="s">
        <v>4267</v>
      </c>
      <c r="GA119" s="222">
        <v>1</v>
      </c>
      <c r="GB119" s="222" t="s">
        <v>1799</v>
      </c>
      <c r="GC119" s="222" t="s">
        <v>33</v>
      </c>
      <c r="GD119" s="222">
        <v>2</v>
      </c>
      <c r="GE119" s="222" t="s">
        <v>17</v>
      </c>
      <c r="GF119" s="222" t="s">
        <v>17</v>
      </c>
      <c r="GG119" s="223">
        <v>45608</v>
      </c>
      <c r="GH119" s="221" t="s">
        <v>4273</v>
      </c>
      <c r="GI119" s="224">
        <v>3</v>
      </c>
      <c r="GJ119" s="224" t="s">
        <v>1799</v>
      </c>
      <c r="GK119" s="224" t="s">
        <v>33</v>
      </c>
      <c r="GL119" s="224">
        <v>2</v>
      </c>
      <c r="GM119" s="224" t="s">
        <v>17</v>
      </c>
      <c r="GN119" s="224" t="s">
        <v>17</v>
      </c>
      <c r="GO119" s="214">
        <v>45608</v>
      </c>
      <c r="GP119" s="222" t="s">
        <v>4268</v>
      </c>
      <c r="GQ119" s="222">
        <v>2</v>
      </c>
      <c r="GR119" s="222" t="s">
        <v>1799</v>
      </c>
      <c r="GS119" s="222" t="s">
        <v>33</v>
      </c>
      <c r="GT119" s="222">
        <v>2</v>
      </c>
      <c r="GU119" s="222" t="s">
        <v>17</v>
      </c>
      <c r="GV119" s="222" t="s">
        <v>17</v>
      </c>
      <c r="GW119" s="223">
        <v>45608</v>
      </c>
      <c r="GX119" s="221" t="s">
        <v>4274</v>
      </c>
      <c r="GY119" s="224">
        <v>3</v>
      </c>
      <c r="GZ119" s="224" t="s">
        <v>1799</v>
      </c>
      <c r="HA119" s="224" t="s">
        <v>33</v>
      </c>
      <c r="HB119" s="224">
        <v>2</v>
      </c>
      <c r="HC119" s="224" t="s">
        <v>17</v>
      </c>
      <c r="HD119" s="224" t="s">
        <v>17</v>
      </c>
      <c r="HE119" s="214">
        <v>45608</v>
      </c>
      <c r="HF119" s="222" t="s">
        <v>4266</v>
      </c>
      <c r="HG119" s="222">
        <v>3</v>
      </c>
      <c r="HH119" s="222" t="s">
        <v>1799</v>
      </c>
      <c r="HI119" s="222" t="s">
        <v>33</v>
      </c>
      <c r="HJ119" s="222">
        <v>2</v>
      </c>
      <c r="HK119" s="222" t="s">
        <v>17</v>
      </c>
      <c r="HL119" s="222" t="s">
        <v>17</v>
      </c>
      <c r="HM119" s="223">
        <v>45608</v>
      </c>
      <c r="HN119" s="221" t="s">
        <v>4272</v>
      </c>
      <c r="HO119" s="224">
        <v>3</v>
      </c>
      <c r="HP119" s="224" t="s">
        <v>1799</v>
      </c>
      <c r="HQ119" s="224" t="s">
        <v>33</v>
      </c>
      <c r="HR119" s="224">
        <v>2</v>
      </c>
      <c r="HS119" s="224" t="s">
        <v>17</v>
      </c>
      <c r="HT119" s="224" t="s">
        <v>17</v>
      </c>
      <c r="HU119" s="214">
        <v>45608</v>
      </c>
      <c r="HV119" s="222" t="s">
        <v>4269</v>
      </c>
      <c r="HW119" s="222">
        <v>3</v>
      </c>
      <c r="HX119" s="222" t="s">
        <v>1799</v>
      </c>
      <c r="HY119" s="222" t="s">
        <v>33</v>
      </c>
      <c r="HZ119" s="222">
        <v>2</v>
      </c>
      <c r="IA119" s="222" t="s">
        <v>17</v>
      </c>
      <c r="IB119" s="222" t="s">
        <v>17</v>
      </c>
      <c r="IC119" s="223">
        <v>45608</v>
      </c>
      <c r="ID119" s="221" t="s">
        <v>4271</v>
      </c>
      <c r="IE119" s="224">
        <v>2</v>
      </c>
      <c r="IF119" s="224" t="s">
        <v>1799</v>
      </c>
      <c r="IG119" s="224" t="s">
        <v>33</v>
      </c>
      <c r="IH119" s="224">
        <v>2</v>
      </c>
      <c r="II119" s="224" t="s">
        <v>17</v>
      </c>
      <c r="IJ119" s="224" t="s">
        <v>17</v>
      </c>
      <c r="IK119" s="214">
        <v>45608</v>
      </c>
      <c r="IL119" s="222" t="s">
        <v>4270</v>
      </c>
      <c r="IM119" s="222">
        <v>3</v>
      </c>
      <c r="IN119" s="222" t="s">
        <v>1799</v>
      </c>
      <c r="IO119" s="222" t="s">
        <v>33</v>
      </c>
      <c r="IP119" s="222">
        <v>2</v>
      </c>
      <c r="IQ119" s="222" t="s">
        <v>17</v>
      </c>
      <c r="IR119" s="222" t="s">
        <v>17</v>
      </c>
      <c r="IS119" s="223">
        <v>45608</v>
      </c>
    </row>
    <row r="120" spans="1:253" s="11" customFormat="1" ht="13.25" customHeight="1" x14ac:dyDescent="0.25">
      <c r="A120" s="11" t="s">
        <v>1435</v>
      </c>
      <c r="B120" s="11" t="s">
        <v>11138</v>
      </c>
      <c r="C120" s="11" t="s">
        <v>1436</v>
      </c>
      <c r="D120" s="11" t="s">
        <v>1428</v>
      </c>
      <c r="E120" s="11" t="s">
        <v>10337</v>
      </c>
      <c r="F120" s="11" t="s">
        <v>8401</v>
      </c>
      <c r="G120" s="212">
        <v>5544000</v>
      </c>
      <c r="H120" s="213" t="s">
        <v>8358</v>
      </c>
      <c r="I120" s="213" t="s">
        <v>404</v>
      </c>
      <c r="J120" s="213">
        <v>1</v>
      </c>
      <c r="K120" s="213" t="s">
        <v>8360</v>
      </c>
      <c r="L120" s="213" t="s">
        <v>8359</v>
      </c>
      <c r="M120" s="214">
        <v>45650</v>
      </c>
      <c r="N120" s="227" t="s">
        <v>8403</v>
      </c>
      <c r="O120" s="216">
        <v>5660</v>
      </c>
      <c r="P120" s="216" t="s">
        <v>8362</v>
      </c>
      <c r="Q120" s="216" t="s">
        <v>404</v>
      </c>
      <c r="R120" s="216">
        <v>1</v>
      </c>
      <c r="S120" s="216" t="s">
        <v>8402</v>
      </c>
      <c r="T120" s="216" t="s">
        <v>8363</v>
      </c>
      <c r="U120" s="217">
        <v>45650</v>
      </c>
      <c r="V120" s="227" t="s">
        <v>8407</v>
      </c>
      <c r="W120" s="213">
        <v>3244000</v>
      </c>
      <c r="X120" s="213" t="s">
        <v>8404</v>
      </c>
      <c r="Y120" s="213" t="s">
        <v>404</v>
      </c>
      <c r="Z120" s="213">
        <v>1</v>
      </c>
      <c r="AA120" s="213" t="s">
        <v>8406</v>
      </c>
      <c r="AB120" s="213" t="s">
        <v>8405</v>
      </c>
      <c r="AC120" s="214">
        <v>45650</v>
      </c>
      <c r="AD120" s="227" t="s">
        <v>8409</v>
      </c>
      <c r="AE120" s="218">
        <v>2496000</v>
      </c>
      <c r="AF120" s="218" t="s">
        <v>8358</v>
      </c>
      <c r="AG120" s="218" t="s">
        <v>404</v>
      </c>
      <c r="AH120" s="218">
        <v>1</v>
      </c>
      <c r="AI120" s="218" t="s">
        <v>8408</v>
      </c>
      <c r="AJ120" s="218" t="s">
        <v>8359</v>
      </c>
      <c r="AK120" s="219">
        <v>45650</v>
      </c>
      <c r="AL120" s="227" t="s">
        <v>8413</v>
      </c>
      <c r="AM120" s="213">
        <v>2962000</v>
      </c>
      <c r="AN120" s="213" t="s">
        <v>8410</v>
      </c>
      <c r="AO120" s="213" t="s">
        <v>22</v>
      </c>
      <c r="AP120" s="213">
        <v>3</v>
      </c>
      <c r="AQ120" s="213" t="s">
        <v>8412</v>
      </c>
      <c r="AR120" s="213" t="s">
        <v>8411</v>
      </c>
      <c r="AS120" s="214">
        <v>45650</v>
      </c>
      <c r="AT120" s="228" t="s">
        <v>8417</v>
      </c>
      <c r="AU120" s="218">
        <v>1663</v>
      </c>
      <c r="AV120" s="218" t="s">
        <v>8414</v>
      </c>
      <c r="AW120" s="218" t="s">
        <v>723</v>
      </c>
      <c r="AX120" s="218">
        <v>2</v>
      </c>
      <c r="AY120" s="218" t="s">
        <v>8416</v>
      </c>
      <c r="AZ120" s="218" t="s">
        <v>8415</v>
      </c>
      <c r="BA120" s="219">
        <v>45650</v>
      </c>
      <c r="BB120" s="227" t="s">
        <v>1439</v>
      </c>
      <c r="BC120" s="213" t="s">
        <v>17</v>
      </c>
      <c r="BD120" s="213" t="s">
        <v>424</v>
      </c>
      <c r="BE120" s="213" t="s">
        <v>17</v>
      </c>
      <c r="BF120" s="213" t="s">
        <v>17</v>
      </c>
      <c r="BG120" s="213" t="s">
        <v>1429</v>
      </c>
      <c r="BH120" s="213" t="s">
        <v>424</v>
      </c>
      <c r="BI120" s="214">
        <v>45401</v>
      </c>
      <c r="BJ120" s="228" t="s">
        <v>8420</v>
      </c>
      <c r="BK120" s="228">
        <v>222</v>
      </c>
      <c r="BL120" s="228" t="s">
        <v>8418</v>
      </c>
      <c r="BM120" s="228" t="s">
        <v>723</v>
      </c>
      <c r="BN120" s="228">
        <v>2</v>
      </c>
      <c r="BO120" s="228" t="s">
        <v>8419</v>
      </c>
      <c r="BP120" s="218" t="s">
        <v>8415</v>
      </c>
      <c r="BQ120" s="229">
        <v>45650</v>
      </c>
      <c r="BR120" s="227" t="s">
        <v>3933</v>
      </c>
      <c r="BS120" s="230" t="s">
        <v>17</v>
      </c>
      <c r="BT120" s="230" t="s">
        <v>424</v>
      </c>
      <c r="BU120" s="230" t="s">
        <v>17</v>
      </c>
      <c r="BV120" s="230" t="s">
        <v>17</v>
      </c>
      <c r="BW120" s="230" t="s">
        <v>3932</v>
      </c>
      <c r="BX120" s="230" t="s">
        <v>424</v>
      </c>
      <c r="BY120" s="214">
        <v>45595</v>
      </c>
      <c r="BZ120" s="228" t="s">
        <v>8434</v>
      </c>
      <c r="CA120" s="228">
        <v>11916</v>
      </c>
      <c r="CB120" s="228" t="s">
        <v>8418</v>
      </c>
      <c r="CC120" s="228" t="s">
        <v>22</v>
      </c>
      <c r="CD120" s="228">
        <v>3</v>
      </c>
      <c r="CE120" s="228" t="s">
        <v>8433</v>
      </c>
      <c r="CF120" s="228" t="s">
        <v>8432</v>
      </c>
      <c r="CG120" s="229">
        <v>45650</v>
      </c>
      <c r="CH120" s="227" t="s">
        <v>11529</v>
      </c>
      <c r="CI120" s="228" t="e">
        <v>#N/A</v>
      </c>
      <c r="CJ120" s="228" t="e">
        <v>#N/A</v>
      </c>
      <c r="CK120" s="228" t="e">
        <v>#N/A</v>
      </c>
      <c r="CL120" s="228" t="e">
        <v>#N/A</v>
      </c>
      <c r="CM120" s="228" t="e">
        <v>#N/A</v>
      </c>
      <c r="CN120" s="228" t="e">
        <v>#N/A</v>
      </c>
      <c r="CO120" s="231" t="e">
        <v>#N/A</v>
      </c>
      <c r="CP120" s="228" t="s">
        <v>1441</v>
      </c>
      <c r="CQ120" s="230" t="s">
        <v>17</v>
      </c>
      <c r="CR120" s="230" t="s">
        <v>424</v>
      </c>
      <c r="CS120" s="230" t="s">
        <v>17</v>
      </c>
      <c r="CT120" s="230" t="s">
        <v>17</v>
      </c>
      <c r="CU120" s="230" t="s">
        <v>1429</v>
      </c>
      <c r="CV120" s="230" t="s">
        <v>424</v>
      </c>
      <c r="CW120" s="214">
        <v>45401</v>
      </c>
      <c r="CX120" s="228" t="s">
        <v>8423</v>
      </c>
      <c r="CY120" s="218">
        <v>1000000</v>
      </c>
      <c r="CZ120" s="218" t="s">
        <v>8358</v>
      </c>
      <c r="DA120" s="218" t="s">
        <v>404</v>
      </c>
      <c r="DB120" s="218">
        <v>1</v>
      </c>
      <c r="DC120" s="218" t="s">
        <v>8426</v>
      </c>
      <c r="DD120" s="218" t="s">
        <v>8359</v>
      </c>
      <c r="DE120" s="220">
        <v>45650</v>
      </c>
      <c r="DF120" s="227" t="s">
        <v>8424</v>
      </c>
      <c r="DG120" s="213">
        <v>748000</v>
      </c>
      <c r="DH120" s="230" t="s">
        <v>8358</v>
      </c>
      <c r="DI120" s="230" t="s">
        <v>723</v>
      </c>
      <c r="DJ120" s="230">
        <v>2</v>
      </c>
      <c r="DK120" s="230" t="s">
        <v>5941</v>
      </c>
      <c r="DL120" s="230" t="s">
        <v>8359</v>
      </c>
      <c r="DM120" s="214">
        <v>45650</v>
      </c>
      <c r="DN120" s="228" t="s">
        <v>8425</v>
      </c>
      <c r="DO120" s="218">
        <v>1496000</v>
      </c>
      <c r="DP120" s="228" t="s">
        <v>8358</v>
      </c>
      <c r="DQ120" s="228" t="s">
        <v>723</v>
      </c>
      <c r="DR120" s="228">
        <v>2</v>
      </c>
      <c r="DS120" s="228" t="s">
        <v>5618</v>
      </c>
      <c r="DT120" s="228" t="s">
        <v>8359</v>
      </c>
      <c r="DU120" s="229">
        <v>45650</v>
      </c>
      <c r="DV120" s="227" t="s">
        <v>8427</v>
      </c>
      <c r="DW120" s="213">
        <v>840000</v>
      </c>
      <c r="DX120" s="230" t="s">
        <v>8358</v>
      </c>
      <c r="DY120" s="230" t="s">
        <v>404</v>
      </c>
      <c r="DZ120" s="230">
        <v>1</v>
      </c>
      <c r="EA120" s="230" t="s">
        <v>8426</v>
      </c>
      <c r="EB120" s="230" t="s">
        <v>8359</v>
      </c>
      <c r="EC120" s="214">
        <v>45650</v>
      </c>
      <c r="ED120" s="228" t="s">
        <v>8429</v>
      </c>
      <c r="EE120" s="218">
        <v>120000</v>
      </c>
      <c r="EF120" s="228" t="s">
        <v>8358</v>
      </c>
      <c r="EG120" s="228" t="s">
        <v>404</v>
      </c>
      <c r="EH120" s="228">
        <v>1</v>
      </c>
      <c r="EI120" s="228" t="s">
        <v>8428</v>
      </c>
      <c r="EJ120" s="228" t="s">
        <v>8359</v>
      </c>
      <c r="EK120" s="229">
        <v>45650</v>
      </c>
      <c r="EL120" s="227" t="s">
        <v>8431</v>
      </c>
      <c r="EM120" s="213">
        <v>40000</v>
      </c>
      <c r="EN120" s="230" t="s">
        <v>8358</v>
      </c>
      <c r="EO120" s="230" t="s">
        <v>404</v>
      </c>
      <c r="EP120" s="230">
        <v>1</v>
      </c>
      <c r="EQ120" s="230" t="s">
        <v>8430</v>
      </c>
      <c r="ER120" s="230" t="s">
        <v>8359</v>
      </c>
      <c r="ES120" s="214">
        <v>45650</v>
      </c>
      <c r="ET120" s="228" t="s">
        <v>8421</v>
      </c>
      <c r="EU120" s="228">
        <v>7884</v>
      </c>
      <c r="EV120" s="228" t="s">
        <v>8382</v>
      </c>
      <c r="EW120" s="228" t="s">
        <v>22</v>
      </c>
      <c r="EX120" s="228">
        <v>3</v>
      </c>
      <c r="EY120" s="228" t="s">
        <v>8383</v>
      </c>
      <c r="EZ120" s="228" t="s">
        <v>8379</v>
      </c>
      <c r="FA120" s="229">
        <v>45650</v>
      </c>
      <c r="FB120" s="227" t="s">
        <v>8436</v>
      </c>
      <c r="FC120" s="230">
        <v>5</v>
      </c>
      <c r="FD120" s="230" t="s">
        <v>8358</v>
      </c>
      <c r="FE120" s="230" t="s">
        <v>404</v>
      </c>
      <c r="FF120" s="230">
        <v>1</v>
      </c>
      <c r="FG120" s="230" t="s">
        <v>8435</v>
      </c>
      <c r="FH120" s="230" t="s">
        <v>8359</v>
      </c>
      <c r="FI120" s="214">
        <v>45650</v>
      </c>
      <c r="FJ120" s="227" t="s">
        <v>1437</v>
      </c>
      <c r="FK120" s="228" t="s">
        <v>17</v>
      </c>
      <c r="FL120" s="228" t="s">
        <v>424</v>
      </c>
      <c r="FM120" s="228" t="s">
        <v>17</v>
      </c>
      <c r="FN120" s="228" t="s">
        <v>17</v>
      </c>
      <c r="FO120" s="228" t="s">
        <v>1429</v>
      </c>
      <c r="FP120" s="218" t="s">
        <v>424</v>
      </c>
      <c r="FQ120" s="219">
        <v>45401</v>
      </c>
      <c r="FR120" s="227" t="s">
        <v>1438</v>
      </c>
      <c r="FS120" s="230" t="s">
        <v>17</v>
      </c>
      <c r="FT120" s="230" t="s">
        <v>424</v>
      </c>
      <c r="FU120" s="230" t="s">
        <v>17</v>
      </c>
      <c r="FV120" s="230" t="s">
        <v>17</v>
      </c>
      <c r="FW120" s="230" t="s">
        <v>1429</v>
      </c>
      <c r="FX120" s="230" t="s">
        <v>424</v>
      </c>
      <c r="FY120" s="214">
        <v>45401</v>
      </c>
      <c r="FZ120" s="228" t="s">
        <v>4276</v>
      </c>
      <c r="GA120" s="228">
        <v>1</v>
      </c>
      <c r="GB120" s="228" t="s">
        <v>1799</v>
      </c>
      <c r="GC120" s="228" t="s">
        <v>33</v>
      </c>
      <c r="GD120" s="228">
        <v>2</v>
      </c>
      <c r="GE120" s="228" t="s">
        <v>17</v>
      </c>
      <c r="GF120" s="228" t="s">
        <v>17</v>
      </c>
      <c r="GG120" s="229">
        <v>45608</v>
      </c>
      <c r="GH120" s="227" t="s">
        <v>4282</v>
      </c>
      <c r="GI120" s="230">
        <v>3</v>
      </c>
      <c r="GJ120" s="230" t="s">
        <v>1799</v>
      </c>
      <c r="GK120" s="230" t="s">
        <v>33</v>
      </c>
      <c r="GL120" s="230">
        <v>2</v>
      </c>
      <c r="GM120" s="230" t="s">
        <v>17</v>
      </c>
      <c r="GN120" s="230" t="s">
        <v>17</v>
      </c>
      <c r="GO120" s="214">
        <v>45608</v>
      </c>
      <c r="GP120" s="228" t="s">
        <v>4277</v>
      </c>
      <c r="GQ120" s="228">
        <v>2</v>
      </c>
      <c r="GR120" s="228" t="s">
        <v>1799</v>
      </c>
      <c r="GS120" s="228" t="s">
        <v>33</v>
      </c>
      <c r="GT120" s="228">
        <v>2</v>
      </c>
      <c r="GU120" s="228" t="s">
        <v>17</v>
      </c>
      <c r="GV120" s="228" t="s">
        <v>17</v>
      </c>
      <c r="GW120" s="229">
        <v>45608</v>
      </c>
      <c r="GX120" s="227" t="s">
        <v>4283</v>
      </c>
      <c r="GY120" s="230">
        <v>3</v>
      </c>
      <c r="GZ120" s="230" t="s">
        <v>1799</v>
      </c>
      <c r="HA120" s="230" t="s">
        <v>33</v>
      </c>
      <c r="HB120" s="230">
        <v>2</v>
      </c>
      <c r="HC120" s="230" t="s">
        <v>17</v>
      </c>
      <c r="HD120" s="230" t="s">
        <v>17</v>
      </c>
      <c r="HE120" s="214">
        <v>45608</v>
      </c>
      <c r="HF120" s="228" t="s">
        <v>4275</v>
      </c>
      <c r="HG120" s="228">
        <v>2</v>
      </c>
      <c r="HH120" s="228" t="s">
        <v>1799</v>
      </c>
      <c r="HI120" s="228" t="s">
        <v>33</v>
      </c>
      <c r="HJ120" s="228">
        <v>2</v>
      </c>
      <c r="HK120" s="228" t="s">
        <v>17</v>
      </c>
      <c r="HL120" s="228" t="s">
        <v>17</v>
      </c>
      <c r="HM120" s="229">
        <v>45608</v>
      </c>
      <c r="HN120" s="227" t="s">
        <v>4281</v>
      </c>
      <c r="HO120" s="230">
        <v>3</v>
      </c>
      <c r="HP120" s="230" t="s">
        <v>1799</v>
      </c>
      <c r="HQ120" s="230" t="s">
        <v>33</v>
      </c>
      <c r="HR120" s="230">
        <v>2</v>
      </c>
      <c r="HS120" s="230" t="s">
        <v>17</v>
      </c>
      <c r="HT120" s="230" t="s">
        <v>17</v>
      </c>
      <c r="HU120" s="214">
        <v>45608</v>
      </c>
      <c r="HV120" s="228" t="s">
        <v>4278</v>
      </c>
      <c r="HW120" s="228">
        <v>2</v>
      </c>
      <c r="HX120" s="228" t="s">
        <v>1799</v>
      </c>
      <c r="HY120" s="228" t="s">
        <v>33</v>
      </c>
      <c r="HZ120" s="228">
        <v>2</v>
      </c>
      <c r="IA120" s="228" t="s">
        <v>17</v>
      </c>
      <c r="IB120" s="228" t="s">
        <v>17</v>
      </c>
      <c r="IC120" s="229">
        <v>45608</v>
      </c>
      <c r="ID120" s="227" t="s">
        <v>4280</v>
      </c>
      <c r="IE120" s="230">
        <v>2</v>
      </c>
      <c r="IF120" s="230" t="s">
        <v>1799</v>
      </c>
      <c r="IG120" s="230" t="s">
        <v>33</v>
      </c>
      <c r="IH120" s="230">
        <v>2</v>
      </c>
      <c r="II120" s="230" t="s">
        <v>17</v>
      </c>
      <c r="IJ120" s="230" t="s">
        <v>17</v>
      </c>
      <c r="IK120" s="214">
        <v>45608</v>
      </c>
      <c r="IL120" s="228" t="s">
        <v>4279</v>
      </c>
      <c r="IM120" s="228">
        <v>0</v>
      </c>
      <c r="IN120" s="228" t="s">
        <v>1799</v>
      </c>
      <c r="IO120" s="228" t="s">
        <v>33</v>
      </c>
      <c r="IP120" s="228">
        <v>2</v>
      </c>
      <c r="IQ120" s="228" t="s">
        <v>17</v>
      </c>
      <c r="IR120" s="228" t="s">
        <v>17</v>
      </c>
      <c r="IS120" s="229">
        <v>45608</v>
      </c>
    </row>
    <row r="121" spans="1:253" s="11" customFormat="1" ht="13.25" customHeight="1" x14ac:dyDescent="0.25">
      <c r="A121" s="11" t="s">
        <v>1442</v>
      </c>
      <c r="B121" s="11" t="s">
        <v>11138</v>
      </c>
      <c r="C121" s="11" t="s">
        <v>1443</v>
      </c>
      <c r="D121" s="11" t="s">
        <v>1428</v>
      </c>
      <c r="E121" s="11" t="s">
        <v>10337</v>
      </c>
      <c r="F121" s="11" t="s">
        <v>8437</v>
      </c>
      <c r="G121" s="212">
        <v>5544000</v>
      </c>
      <c r="H121" s="213" t="s">
        <v>8358</v>
      </c>
      <c r="I121" s="213" t="s">
        <v>404</v>
      </c>
      <c r="J121" s="213">
        <v>1</v>
      </c>
      <c r="K121" s="213" t="s">
        <v>8360</v>
      </c>
      <c r="L121" s="213" t="s">
        <v>8359</v>
      </c>
      <c r="M121" s="214">
        <v>45650</v>
      </c>
      <c r="N121" s="221" t="s">
        <v>8439</v>
      </c>
      <c r="O121" s="216">
        <v>365</v>
      </c>
      <c r="P121" s="216" t="s">
        <v>8362</v>
      </c>
      <c r="Q121" s="216" t="s">
        <v>404</v>
      </c>
      <c r="R121" s="216">
        <v>1</v>
      </c>
      <c r="S121" s="216" t="s">
        <v>8438</v>
      </c>
      <c r="T121" s="216" t="s">
        <v>8363</v>
      </c>
      <c r="U121" s="217">
        <v>45650</v>
      </c>
      <c r="V121" s="221" t="s">
        <v>8443</v>
      </c>
      <c r="W121" s="213">
        <v>2300000</v>
      </c>
      <c r="X121" s="213" t="s">
        <v>8440</v>
      </c>
      <c r="Y121" s="213" t="s">
        <v>404</v>
      </c>
      <c r="Z121" s="213">
        <v>1</v>
      </c>
      <c r="AA121" s="213" t="s">
        <v>8442</v>
      </c>
      <c r="AB121" s="213" t="s">
        <v>8441</v>
      </c>
      <c r="AC121" s="214">
        <v>45650</v>
      </c>
      <c r="AD121" s="221" t="s">
        <v>8445</v>
      </c>
      <c r="AE121" s="218">
        <v>2300000</v>
      </c>
      <c r="AF121" s="218" t="s">
        <v>8440</v>
      </c>
      <c r="AG121" s="218" t="s">
        <v>723</v>
      </c>
      <c r="AH121" s="218">
        <v>2</v>
      </c>
      <c r="AI121" s="218" t="s">
        <v>8444</v>
      </c>
      <c r="AJ121" s="218" t="s">
        <v>8441</v>
      </c>
      <c r="AK121" s="219">
        <v>45650</v>
      </c>
      <c r="AL121" s="221" t="s">
        <v>8449</v>
      </c>
      <c r="AM121" s="213">
        <v>3614000</v>
      </c>
      <c r="AN121" s="213" t="s">
        <v>8446</v>
      </c>
      <c r="AO121" s="213" t="s">
        <v>404</v>
      </c>
      <c r="AP121" s="213">
        <v>1</v>
      </c>
      <c r="AQ121" s="213" t="s">
        <v>8448</v>
      </c>
      <c r="AR121" s="213" t="s">
        <v>8447</v>
      </c>
      <c r="AS121" s="214">
        <v>45650</v>
      </c>
      <c r="AT121" s="222" t="s">
        <v>8453</v>
      </c>
      <c r="AU121" s="218">
        <v>21476</v>
      </c>
      <c r="AV121" s="218" t="s">
        <v>8450</v>
      </c>
      <c r="AW121" s="218" t="s">
        <v>22</v>
      </c>
      <c r="AX121" s="218">
        <v>3</v>
      </c>
      <c r="AY121" s="218" t="s">
        <v>8452</v>
      </c>
      <c r="AZ121" s="218" t="s">
        <v>8451</v>
      </c>
      <c r="BA121" s="219">
        <v>45650</v>
      </c>
      <c r="BB121" s="221" t="s">
        <v>1446</v>
      </c>
      <c r="BC121" s="213" t="s">
        <v>17</v>
      </c>
      <c r="BD121" s="213" t="s">
        <v>424</v>
      </c>
      <c r="BE121" s="213" t="s">
        <v>17</v>
      </c>
      <c r="BF121" s="213" t="s">
        <v>17</v>
      </c>
      <c r="BG121" s="213" t="s">
        <v>1429</v>
      </c>
      <c r="BH121" s="213" t="s">
        <v>424</v>
      </c>
      <c r="BI121" s="214">
        <v>45401</v>
      </c>
      <c r="BJ121" s="222" t="s">
        <v>8455</v>
      </c>
      <c r="BK121" s="222">
        <v>7662</v>
      </c>
      <c r="BL121" s="222" t="s">
        <v>8450</v>
      </c>
      <c r="BM121" s="222" t="s">
        <v>22</v>
      </c>
      <c r="BN121" s="222">
        <v>3</v>
      </c>
      <c r="BO121" s="222" t="s">
        <v>8454</v>
      </c>
      <c r="BP121" s="218" t="s">
        <v>8451</v>
      </c>
      <c r="BQ121" s="223">
        <v>45650</v>
      </c>
      <c r="BR121" s="221" t="s">
        <v>3937</v>
      </c>
      <c r="BS121" s="224">
        <v>75623</v>
      </c>
      <c r="BT121" s="224" t="s">
        <v>3934</v>
      </c>
      <c r="BU121" s="224" t="s">
        <v>22</v>
      </c>
      <c r="BV121" s="224">
        <v>3</v>
      </c>
      <c r="BW121" s="224" t="s">
        <v>3936</v>
      </c>
      <c r="BX121" s="224" t="s">
        <v>3935</v>
      </c>
      <c r="BY121" s="214">
        <v>45595</v>
      </c>
      <c r="BZ121" s="222" t="s">
        <v>8472</v>
      </c>
      <c r="CA121" s="222">
        <v>52564</v>
      </c>
      <c r="CB121" s="222" t="s">
        <v>3934</v>
      </c>
      <c r="CC121" s="222" t="s">
        <v>22</v>
      </c>
      <c r="CD121" s="222">
        <v>3</v>
      </c>
      <c r="CE121" s="222" t="s">
        <v>8471</v>
      </c>
      <c r="CF121" s="222" t="s">
        <v>3935</v>
      </c>
      <c r="CG121" s="223">
        <v>45650</v>
      </c>
      <c r="CH121" s="221" t="s">
        <v>11530</v>
      </c>
      <c r="CI121" s="222" t="e">
        <v>#N/A</v>
      </c>
      <c r="CJ121" s="222" t="e">
        <v>#N/A</v>
      </c>
      <c r="CK121" s="222" t="e">
        <v>#N/A</v>
      </c>
      <c r="CL121" s="222" t="e">
        <v>#N/A</v>
      </c>
      <c r="CM121" s="222" t="e">
        <v>#N/A</v>
      </c>
      <c r="CN121" s="222" t="e">
        <v>#N/A</v>
      </c>
      <c r="CO121" s="225" t="e">
        <v>#N/A</v>
      </c>
      <c r="CP121" s="222" t="s">
        <v>1448</v>
      </c>
      <c r="CQ121" s="224" t="s">
        <v>17</v>
      </c>
      <c r="CR121" s="224" t="s">
        <v>424</v>
      </c>
      <c r="CS121" s="224" t="s">
        <v>17</v>
      </c>
      <c r="CT121" s="224" t="s">
        <v>17</v>
      </c>
      <c r="CU121" s="224" t="s">
        <v>1429</v>
      </c>
      <c r="CV121" s="224" t="s">
        <v>424</v>
      </c>
      <c r="CW121" s="214">
        <v>45401</v>
      </c>
      <c r="CX121" s="222" t="s">
        <v>8460</v>
      </c>
      <c r="CY121" s="218">
        <v>2300000</v>
      </c>
      <c r="CZ121" s="218" t="s">
        <v>8457</v>
      </c>
      <c r="DA121" s="218" t="s">
        <v>723</v>
      </c>
      <c r="DB121" s="218">
        <v>2</v>
      </c>
      <c r="DC121" s="218" t="s">
        <v>8465</v>
      </c>
      <c r="DD121" s="218" t="s">
        <v>8458</v>
      </c>
      <c r="DE121" s="220">
        <v>45650</v>
      </c>
      <c r="DF121" s="221" t="s">
        <v>8462</v>
      </c>
      <c r="DG121" s="213">
        <v>0</v>
      </c>
      <c r="DH121" s="224" t="s">
        <v>8457</v>
      </c>
      <c r="DI121" s="224" t="s">
        <v>723</v>
      </c>
      <c r="DJ121" s="224">
        <v>2</v>
      </c>
      <c r="DK121" s="224" t="s">
        <v>8461</v>
      </c>
      <c r="DL121" s="224" t="s">
        <v>8458</v>
      </c>
      <c r="DM121" s="214">
        <v>45650</v>
      </c>
      <c r="DN121" s="222" t="s">
        <v>8464</v>
      </c>
      <c r="DO121" s="218">
        <v>0</v>
      </c>
      <c r="DP121" s="222" t="s">
        <v>8457</v>
      </c>
      <c r="DQ121" s="222" t="s">
        <v>723</v>
      </c>
      <c r="DR121" s="222">
        <v>2</v>
      </c>
      <c r="DS121" s="222" t="s">
        <v>8463</v>
      </c>
      <c r="DT121" s="222" t="s">
        <v>8458</v>
      </c>
      <c r="DU121" s="223">
        <v>45650</v>
      </c>
      <c r="DV121" s="221" t="s">
        <v>8466</v>
      </c>
      <c r="DW121" s="213">
        <v>989000</v>
      </c>
      <c r="DX121" s="224" t="s">
        <v>8457</v>
      </c>
      <c r="DY121" s="224" t="s">
        <v>723</v>
      </c>
      <c r="DZ121" s="224">
        <v>2</v>
      </c>
      <c r="EA121" s="224" t="s">
        <v>8465</v>
      </c>
      <c r="EB121" s="224" t="s">
        <v>8458</v>
      </c>
      <c r="EC121" s="214">
        <v>45650</v>
      </c>
      <c r="ED121" s="222" t="s">
        <v>8468</v>
      </c>
      <c r="EE121" s="218">
        <v>943000</v>
      </c>
      <c r="EF121" s="222" t="s">
        <v>8457</v>
      </c>
      <c r="EG121" s="222" t="s">
        <v>723</v>
      </c>
      <c r="EH121" s="222">
        <v>2</v>
      </c>
      <c r="EI121" s="222" t="s">
        <v>8467</v>
      </c>
      <c r="EJ121" s="222" t="s">
        <v>8458</v>
      </c>
      <c r="EK121" s="223">
        <v>45650</v>
      </c>
      <c r="EL121" s="221" t="s">
        <v>8470</v>
      </c>
      <c r="EM121" s="213">
        <v>368000</v>
      </c>
      <c r="EN121" s="224" t="s">
        <v>8457</v>
      </c>
      <c r="EO121" s="224" t="s">
        <v>723</v>
      </c>
      <c r="EP121" s="224">
        <v>2</v>
      </c>
      <c r="EQ121" s="224" t="s">
        <v>8469</v>
      </c>
      <c r="ER121" s="224" t="s">
        <v>8458</v>
      </c>
      <c r="ES121" s="214">
        <v>45650</v>
      </c>
      <c r="ET121" s="222" t="s">
        <v>8456</v>
      </c>
      <c r="EU121" s="222">
        <v>7884</v>
      </c>
      <c r="EV121" s="222" t="s">
        <v>8382</v>
      </c>
      <c r="EW121" s="222" t="s">
        <v>22</v>
      </c>
      <c r="EX121" s="222">
        <v>3</v>
      </c>
      <c r="EY121" s="222" t="s">
        <v>8383</v>
      </c>
      <c r="EZ121" s="222" t="s">
        <v>8379</v>
      </c>
      <c r="FA121" s="223">
        <v>45650</v>
      </c>
      <c r="FB121" s="221" t="s">
        <v>8474</v>
      </c>
      <c r="FC121" s="224">
        <v>5</v>
      </c>
      <c r="FD121" s="224" t="s">
        <v>8440</v>
      </c>
      <c r="FE121" s="224" t="s">
        <v>404</v>
      </c>
      <c r="FF121" s="224">
        <v>1</v>
      </c>
      <c r="FG121" s="224" t="s">
        <v>8473</v>
      </c>
      <c r="FH121" s="224" t="s">
        <v>8441</v>
      </c>
      <c r="FI121" s="214">
        <v>45650</v>
      </c>
      <c r="FJ121" s="221" t="s">
        <v>1444</v>
      </c>
      <c r="FK121" s="222" t="s">
        <v>17</v>
      </c>
      <c r="FL121" s="222" t="s">
        <v>424</v>
      </c>
      <c r="FM121" s="222" t="s">
        <v>17</v>
      </c>
      <c r="FN121" s="222" t="s">
        <v>17</v>
      </c>
      <c r="FO121" s="222" t="s">
        <v>1429</v>
      </c>
      <c r="FP121" s="218" t="s">
        <v>424</v>
      </c>
      <c r="FQ121" s="219">
        <v>45401</v>
      </c>
      <c r="FR121" s="221" t="s">
        <v>1445</v>
      </c>
      <c r="FS121" s="224" t="s">
        <v>17</v>
      </c>
      <c r="FT121" s="224" t="s">
        <v>424</v>
      </c>
      <c r="FU121" s="224" t="s">
        <v>17</v>
      </c>
      <c r="FV121" s="224" t="s">
        <v>17</v>
      </c>
      <c r="FW121" s="224" t="s">
        <v>1429</v>
      </c>
      <c r="FX121" s="224" t="s">
        <v>424</v>
      </c>
      <c r="FY121" s="214">
        <v>45401</v>
      </c>
      <c r="FZ121" s="222" t="s">
        <v>4285</v>
      </c>
      <c r="GA121" s="222">
        <v>1</v>
      </c>
      <c r="GB121" s="222" t="s">
        <v>1799</v>
      </c>
      <c r="GC121" s="222" t="s">
        <v>33</v>
      </c>
      <c r="GD121" s="222">
        <v>2</v>
      </c>
      <c r="GE121" s="222" t="s">
        <v>17</v>
      </c>
      <c r="GF121" s="222" t="s">
        <v>17</v>
      </c>
      <c r="GG121" s="223">
        <v>45608</v>
      </c>
      <c r="GH121" s="221" t="s">
        <v>4291</v>
      </c>
      <c r="GI121" s="224">
        <v>3</v>
      </c>
      <c r="GJ121" s="224" t="s">
        <v>1799</v>
      </c>
      <c r="GK121" s="224" t="s">
        <v>33</v>
      </c>
      <c r="GL121" s="224">
        <v>2</v>
      </c>
      <c r="GM121" s="224" t="s">
        <v>17</v>
      </c>
      <c r="GN121" s="224" t="s">
        <v>17</v>
      </c>
      <c r="GO121" s="214">
        <v>45608</v>
      </c>
      <c r="GP121" s="222" t="s">
        <v>4286</v>
      </c>
      <c r="GQ121" s="222">
        <v>2</v>
      </c>
      <c r="GR121" s="222" t="s">
        <v>1799</v>
      </c>
      <c r="GS121" s="222" t="s">
        <v>33</v>
      </c>
      <c r="GT121" s="222">
        <v>2</v>
      </c>
      <c r="GU121" s="222" t="s">
        <v>17</v>
      </c>
      <c r="GV121" s="222" t="s">
        <v>17</v>
      </c>
      <c r="GW121" s="223">
        <v>45608</v>
      </c>
      <c r="GX121" s="221" t="s">
        <v>4292</v>
      </c>
      <c r="GY121" s="224">
        <v>3</v>
      </c>
      <c r="GZ121" s="224" t="s">
        <v>1799</v>
      </c>
      <c r="HA121" s="224" t="s">
        <v>33</v>
      </c>
      <c r="HB121" s="224">
        <v>2</v>
      </c>
      <c r="HC121" s="224" t="s">
        <v>17</v>
      </c>
      <c r="HD121" s="224" t="s">
        <v>17</v>
      </c>
      <c r="HE121" s="214">
        <v>45608</v>
      </c>
      <c r="HF121" s="222" t="s">
        <v>4284</v>
      </c>
      <c r="HG121" s="222">
        <v>3</v>
      </c>
      <c r="HH121" s="222" t="s">
        <v>1799</v>
      </c>
      <c r="HI121" s="222" t="s">
        <v>33</v>
      </c>
      <c r="HJ121" s="222">
        <v>2</v>
      </c>
      <c r="HK121" s="222" t="s">
        <v>17</v>
      </c>
      <c r="HL121" s="222" t="s">
        <v>17</v>
      </c>
      <c r="HM121" s="223">
        <v>45608</v>
      </c>
      <c r="HN121" s="221" t="s">
        <v>4290</v>
      </c>
      <c r="HO121" s="224">
        <v>3</v>
      </c>
      <c r="HP121" s="224" t="s">
        <v>1799</v>
      </c>
      <c r="HQ121" s="224" t="s">
        <v>33</v>
      </c>
      <c r="HR121" s="224">
        <v>2</v>
      </c>
      <c r="HS121" s="224" t="s">
        <v>17</v>
      </c>
      <c r="HT121" s="224" t="s">
        <v>17</v>
      </c>
      <c r="HU121" s="214">
        <v>45608</v>
      </c>
      <c r="HV121" s="222" t="s">
        <v>4287</v>
      </c>
      <c r="HW121" s="222">
        <v>3</v>
      </c>
      <c r="HX121" s="222" t="s">
        <v>1799</v>
      </c>
      <c r="HY121" s="222" t="s">
        <v>33</v>
      </c>
      <c r="HZ121" s="222">
        <v>2</v>
      </c>
      <c r="IA121" s="222" t="s">
        <v>17</v>
      </c>
      <c r="IB121" s="222" t="s">
        <v>17</v>
      </c>
      <c r="IC121" s="223">
        <v>45608</v>
      </c>
      <c r="ID121" s="221" t="s">
        <v>4289</v>
      </c>
      <c r="IE121" s="224">
        <v>2</v>
      </c>
      <c r="IF121" s="224" t="s">
        <v>1799</v>
      </c>
      <c r="IG121" s="224" t="s">
        <v>33</v>
      </c>
      <c r="IH121" s="224">
        <v>2</v>
      </c>
      <c r="II121" s="224" t="s">
        <v>17</v>
      </c>
      <c r="IJ121" s="224" t="s">
        <v>17</v>
      </c>
      <c r="IK121" s="214">
        <v>45608</v>
      </c>
      <c r="IL121" s="222" t="s">
        <v>4288</v>
      </c>
      <c r="IM121" s="222">
        <v>2</v>
      </c>
      <c r="IN121" s="222" t="s">
        <v>1799</v>
      </c>
      <c r="IO121" s="222" t="s">
        <v>33</v>
      </c>
      <c r="IP121" s="222">
        <v>2</v>
      </c>
      <c r="IQ121" s="222" t="s">
        <v>17</v>
      </c>
      <c r="IR121" s="222" t="s">
        <v>17</v>
      </c>
      <c r="IS121" s="223">
        <v>45608</v>
      </c>
    </row>
    <row r="122" spans="1:253" s="11" customFormat="1" ht="13.25" customHeight="1" x14ac:dyDescent="0.25">
      <c r="A122" s="11" t="s">
        <v>335</v>
      </c>
      <c r="B122" s="11">
        <v>0</v>
      </c>
      <c r="C122" s="11" t="s">
        <v>336</v>
      </c>
      <c r="D122" s="11" t="s">
        <v>337</v>
      </c>
      <c r="E122" s="11" t="s">
        <v>11146</v>
      </c>
      <c r="F122" s="11" t="s">
        <v>1090</v>
      </c>
      <c r="G122" s="212">
        <v>21538000</v>
      </c>
      <c r="H122" s="213" t="s">
        <v>1087</v>
      </c>
      <c r="I122" s="213" t="s">
        <v>723</v>
      </c>
      <c r="J122" s="213">
        <v>2</v>
      </c>
      <c r="K122" s="213" t="s">
        <v>1089</v>
      </c>
      <c r="L122" s="213" t="s">
        <v>1088</v>
      </c>
      <c r="M122" s="214">
        <v>45113</v>
      </c>
      <c r="N122" s="227" t="s">
        <v>1094</v>
      </c>
      <c r="O122" s="216">
        <v>368971</v>
      </c>
      <c r="P122" s="216" t="s">
        <v>1091</v>
      </c>
      <c r="Q122" s="216" t="s">
        <v>723</v>
      </c>
      <c r="R122" s="216">
        <v>2</v>
      </c>
      <c r="S122" s="216" t="s">
        <v>1093</v>
      </c>
      <c r="T122" s="216" t="s">
        <v>1092</v>
      </c>
      <c r="U122" s="217">
        <v>45113</v>
      </c>
      <c r="V122" s="227" t="s">
        <v>1098</v>
      </c>
      <c r="W122" s="213">
        <v>21538000</v>
      </c>
      <c r="X122" s="213" t="s">
        <v>1095</v>
      </c>
      <c r="Y122" s="213" t="s">
        <v>404</v>
      </c>
      <c r="Z122" s="213">
        <v>1</v>
      </c>
      <c r="AA122" s="213" t="s">
        <v>1097</v>
      </c>
      <c r="AB122" s="213" t="s">
        <v>1096</v>
      </c>
      <c r="AC122" s="214">
        <v>45113</v>
      </c>
      <c r="AD122" s="227" t="s">
        <v>1100</v>
      </c>
      <c r="AE122" s="218">
        <v>11099000</v>
      </c>
      <c r="AF122" s="218" t="s">
        <v>1095</v>
      </c>
      <c r="AG122" s="218" t="s">
        <v>404</v>
      </c>
      <c r="AH122" s="218">
        <v>1</v>
      </c>
      <c r="AI122" s="218" t="s">
        <v>1099</v>
      </c>
      <c r="AJ122" s="218" t="s">
        <v>1096</v>
      </c>
      <c r="AK122" s="219">
        <v>45113</v>
      </c>
      <c r="AL122" s="227" t="s">
        <v>3962</v>
      </c>
      <c r="AM122" s="213">
        <v>5445000</v>
      </c>
      <c r="AN122" s="213" t="s">
        <v>3959</v>
      </c>
      <c r="AO122" s="213" t="s">
        <v>404</v>
      </c>
      <c r="AP122" s="213">
        <v>1</v>
      </c>
      <c r="AQ122" s="213" t="s">
        <v>3961</v>
      </c>
      <c r="AR122" s="213" t="s">
        <v>3960</v>
      </c>
      <c r="AS122" s="214">
        <v>45595</v>
      </c>
      <c r="AT122" s="228" t="s">
        <v>1116</v>
      </c>
      <c r="AU122" s="218">
        <v>1</v>
      </c>
      <c r="AV122" s="218" t="s">
        <v>1113</v>
      </c>
      <c r="AW122" s="218" t="s">
        <v>404</v>
      </c>
      <c r="AX122" s="218">
        <v>1</v>
      </c>
      <c r="AY122" s="218" t="s">
        <v>1115</v>
      </c>
      <c r="AZ122" s="218" t="s">
        <v>1114</v>
      </c>
      <c r="BA122" s="219">
        <v>45133</v>
      </c>
      <c r="BB122" s="227" t="s">
        <v>439</v>
      </c>
      <c r="BC122" s="213" t="s">
        <v>17</v>
      </c>
      <c r="BD122" s="213">
        <v>0</v>
      </c>
      <c r="BE122" s="213" t="s">
        <v>17</v>
      </c>
      <c r="BF122" s="213" t="s">
        <v>17</v>
      </c>
      <c r="BG122" s="213">
        <v>0</v>
      </c>
      <c r="BH122" s="213">
        <v>0</v>
      </c>
      <c r="BI122" s="214">
        <v>43769</v>
      </c>
      <c r="BJ122" s="228" t="s">
        <v>3966</v>
      </c>
      <c r="BK122" s="228">
        <v>1919</v>
      </c>
      <c r="BL122" s="228" t="s">
        <v>3963</v>
      </c>
      <c r="BM122" s="228" t="s">
        <v>404</v>
      </c>
      <c r="BN122" s="228">
        <v>1</v>
      </c>
      <c r="BO122" s="228" t="s">
        <v>3965</v>
      </c>
      <c r="BP122" s="218" t="s">
        <v>3964</v>
      </c>
      <c r="BQ122" s="229">
        <v>45595</v>
      </c>
      <c r="BR122" s="227" t="s">
        <v>338</v>
      </c>
      <c r="BS122" s="230">
        <v>0</v>
      </c>
      <c r="BT122" s="230">
        <v>0</v>
      </c>
      <c r="BU122" s="230" t="s">
        <v>33</v>
      </c>
      <c r="BV122" s="230">
        <v>2</v>
      </c>
      <c r="BW122" s="230">
        <v>0</v>
      </c>
      <c r="BX122" s="230">
        <v>0</v>
      </c>
      <c r="BY122" s="214">
        <v>43545</v>
      </c>
      <c r="BZ122" s="228" t="s">
        <v>341</v>
      </c>
      <c r="CA122" s="228">
        <v>4300</v>
      </c>
      <c r="CB122" s="228" t="s">
        <v>339</v>
      </c>
      <c r="CC122" s="228" t="s">
        <v>33</v>
      </c>
      <c r="CD122" s="228">
        <v>2</v>
      </c>
      <c r="CE122" s="228" t="s">
        <v>340</v>
      </c>
      <c r="CF122" s="228">
        <v>0</v>
      </c>
      <c r="CG122" s="229">
        <v>43545</v>
      </c>
      <c r="CH122" s="227" t="s">
        <v>11531</v>
      </c>
      <c r="CI122" s="228" t="e">
        <v>#N/A</v>
      </c>
      <c r="CJ122" s="228" t="e">
        <v>#N/A</v>
      </c>
      <c r="CK122" s="228" t="e">
        <v>#N/A</v>
      </c>
      <c r="CL122" s="228" t="e">
        <v>#N/A</v>
      </c>
      <c r="CM122" s="228" t="e">
        <v>#N/A</v>
      </c>
      <c r="CN122" s="228" t="e">
        <v>#N/A</v>
      </c>
      <c r="CO122" s="231" t="e">
        <v>#N/A</v>
      </c>
      <c r="CP122" s="228" t="s">
        <v>344</v>
      </c>
      <c r="CQ122" s="230">
        <v>5200000</v>
      </c>
      <c r="CR122" s="230" t="s">
        <v>342</v>
      </c>
      <c r="CS122" s="230" t="s">
        <v>33</v>
      </c>
      <c r="CT122" s="230">
        <v>2</v>
      </c>
      <c r="CU122" s="230" t="s">
        <v>343</v>
      </c>
      <c r="CV122" s="230">
        <v>0</v>
      </c>
      <c r="CW122" s="214">
        <v>43545</v>
      </c>
      <c r="CX122" s="228" t="s">
        <v>1102</v>
      </c>
      <c r="CY122" s="218">
        <v>11099000</v>
      </c>
      <c r="CZ122" s="218" t="s">
        <v>1095</v>
      </c>
      <c r="DA122" s="218" t="s">
        <v>404</v>
      </c>
      <c r="DB122" s="218">
        <v>1</v>
      </c>
      <c r="DC122" s="218" t="s">
        <v>1107</v>
      </c>
      <c r="DD122" s="218" t="s">
        <v>1096</v>
      </c>
      <c r="DE122" s="220">
        <v>45113</v>
      </c>
      <c r="DF122" s="227" t="s">
        <v>1104</v>
      </c>
      <c r="DG122" s="213">
        <v>10439000</v>
      </c>
      <c r="DH122" s="230" t="s">
        <v>1095</v>
      </c>
      <c r="DI122" s="230" t="s">
        <v>404</v>
      </c>
      <c r="DJ122" s="230">
        <v>1</v>
      </c>
      <c r="DK122" s="230" t="s">
        <v>1103</v>
      </c>
      <c r="DL122" s="230" t="s">
        <v>1096</v>
      </c>
      <c r="DM122" s="214">
        <v>45113</v>
      </c>
      <c r="DN122" s="228" t="s">
        <v>1106</v>
      </c>
      <c r="DO122" s="218">
        <v>0</v>
      </c>
      <c r="DP122" s="228" t="s">
        <v>1095</v>
      </c>
      <c r="DQ122" s="228" t="s">
        <v>404</v>
      </c>
      <c r="DR122" s="228">
        <v>1</v>
      </c>
      <c r="DS122" s="228" t="s">
        <v>1105</v>
      </c>
      <c r="DT122" s="228" t="s">
        <v>1096</v>
      </c>
      <c r="DU122" s="229">
        <v>45113</v>
      </c>
      <c r="DV122" s="227" t="s">
        <v>1108</v>
      </c>
      <c r="DW122" s="213">
        <v>5819000</v>
      </c>
      <c r="DX122" s="230" t="s">
        <v>1095</v>
      </c>
      <c r="DY122" s="230" t="s">
        <v>404</v>
      </c>
      <c r="DZ122" s="230">
        <v>1</v>
      </c>
      <c r="EA122" s="230" t="s">
        <v>1107</v>
      </c>
      <c r="EB122" s="230" t="s">
        <v>1096</v>
      </c>
      <c r="EC122" s="214">
        <v>45113</v>
      </c>
      <c r="ED122" s="228" t="s">
        <v>1110</v>
      </c>
      <c r="EE122" s="218">
        <v>4406000</v>
      </c>
      <c r="EF122" s="228" t="s">
        <v>1095</v>
      </c>
      <c r="EG122" s="228" t="s">
        <v>404</v>
      </c>
      <c r="EH122" s="228">
        <v>1</v>
      </c>
      <c r="EI122" s="228" t="s">
        <v>1109</v>
      </c>
      <c r="EJ122" s="228" t="s">
        <v>1096</v>
      </c>
      <c r="EK122" s="229">
        <v>45113</v>
      </c>
      <c r="EL122" s="227" t="s">
        <v>1112</v>
      </c>
      <c r="EM122" s="213">
        <v>874000</v>
      </c>
      <c r="EN122" s="230" t="s">
        <v>1095</v>
      </c>
      <c r="EO122" s="230" t="s">
        <v>404</v>
      </c>
      <c r="EP122" s="230">
        <v>1</v>
      </c>
      <c r="EQ122" s="230" t="s">
        <v>1111</v>
      </c>
      <c r="ER122" s="230" t="s">
        <v>1096</v>
      </c>
      <c r="ES122" s="214">
        <v>45113</v>
      </c>
      <c r="ET122" s="228" t="s">
        <v>3967</v>
      </c>
      <c r="EU122" s="228">
        <v>1919</v>
      </c>
      <c r="EV122" s="228" t="s">
        <v>3963</v>
      </c>
      <c r="EW122" s="228" t="s">
        <v>404</v>
      </c>
      <c r="EX122" s="228">
        <v>1</v>
      </c>
      <c r="EY122" s="228" t="s">
        <v>3965</v>
      </c>
      <c r="EZ122" s="228" t="s">
        <v>579</v>
      </c>
      <c r="FA122" s="229">
        <v>45595</v>
      </c>
      <c r="FB122" s="227" t="s">
        <v>3969</v>
      </c>
      <c r="FC122" s="230">
        <v>4</v>
      </c>
      <c r="FD122" s="230" t="s">
        <v>3959</v>
      </c>
      <c r="FE122" s="230" t="s">
        <v>404</v>
      </c>
      <c r="FF122" s="230">
        <v>1</v>
      </c>
      <c r="FG122" s="230" t="s">
        <v>3968</v>
      </c>
      <c r="FH122" s="230" t="s">
        <v>3960</v>
      </c>
      <c r="FI122" s="214">
        <v>45595</v>
      </c>
      <c r="FJ122" s="227" t="s">
        <v>371</v>
      </c>
      <c r="FK122" s="228" t="s">
        <v>17</v>
      </c>
      <c r="FL122" s="228" t="s">
        <v>370</v>
      </c>
      <c r="FM122" s="228" t="s">
        <v>33</v>
      </c>
      <c r="FN122" s="228">
        <v>2</v>
      </c>
      <c r="FO122" s="228" t="s">
        <v>17</v>
      </c>
      <c r="FP122" s="218" t="s">
        <v>17</v>
      </c>
      <c r="FQ122" s="219">
        <v>43586</v>
      </c>
      <c r="FR122" s="227" t="s">
        <v>374</v>
      </c>
      <c r="FS122" s="230">
        <v>800000</v>
      </c>
      <c r="FT122" s="230" t="s">
        <v>370</v>
      </c>
      <c r="FU122" s="230" t="s">
        <v>33</v>
      </c>
      <c r="FV122" s="230">
        <v>2</v>
      </c>
      <c r="FW122" s="230" t="s">
        <v>373</v>
      </c>
      <c r="FX122" s="230" t="s">
        <v>372</v>
      </c>
      <c r="FY122" s="214">
        <v>43586</v>
      </c>
      <c r="FZ122" s="228" t="s">
        <v>1924</v>
      </c>
      <c r="GA122" s="228">
        <v>1</v>
      </c>
      <c r="GB122" s="228" t="s">
        <v>1799</v>
      </c>
      <c r="GC122" s="228" t="s">
        <v>33</v>
      </c>
      <c r="GD122" s="228">
        <v>2</v>
      </c>
      <c r="GE122" s="228" t="s">
        <v>17</v>
      </c>
      <c r="GF122" s="228" t="s">
        <v>17</v>
      </c>
      <c r="GG122" s="229">
        <v>45466</v>
      </c>
      <c r="GH122" s="227" t="s">
        <v>1930</v>
      </c>
      <c r="GI122" s="230">
        <v>3</v>
      </c>
      <c r="GJ122" s="230" t="s">
        <v>1799</v>
      </c>
      <c r="GK122" s="230" t="s">
        <v>33</v>
      </c>
      <c r="GL122" s="230">
        <v>2</v>
      </c>
      <c r="GM122" s="230" t="s">
        <v>17</v>
      </c>
      <c r="GN122" s="230" t="s">
        <v>17</v>
      </c>
      <c r="GO122" s="214">
        <v>45466</v>
      </c>
      <c r="GP122" s="228" t="s">
        <v>1925</v>
      </c>
      <c r="GQ122" s="228">
        <v>1</v>
      </c>
      <c r="GR122" s="228" t="s">
        <v>1799</v>
      </c>
      <c r="GS122" s="228" t="s">
        <v>33</v>
      </c>
      <c r="GT122" s="228">
        <v>2</v>
      </c>
      <c r="GU122" s="228" t="s">
        <v>17</v>
      </c>
      <c r="GV122" s="228" t="s">
        <v>17</v>
      </c>
      <c r="GW122" s="229">
        <v>45466</v>
      </c>
      <c r="GX122" s="227" t="s">
        <v>1931</v>
      </c>
      <c r="GY122" s="230">
        <v>3</v>
      </c>
      <c r="GZ122" s="230" t="s">
        <v>1799</v>
      </c>
      <c r="HA122" s="230" t="s">
        <v>33</v>
      </c>
      <c r="HB122" s="230">
        <v>2</v>
      </c>
      <c r="HC122" s="230" t="s">
        <v>17</v>
      </c>
      <c r="HD122" s="230" t="s">
        <v>17</v>
      </c>
      <c r="HE122" s="214">
        <v>45466</v>
      </c>
      <c r="HF122" s="228" t="s">
        <v>1923</v>
      </c>
      <c r="HG122" s="228">
        <v>0</v>
      </c>
      <c r="HH122" s="228" t="s">
        <v>1799</v>
      </c>
      <c r="HI122" s="228" t="s">
        <v>33</v>
      </c>
      <c r="HJ122" s="228">
        <v>2</v>
      </c>
      <c r="HK122" s="228" t="s">
        <v>17</v>
      </c>
      <c r="HL122" s="228" t="s">
        <v>17</v>
      </c>
      <c r="HM122" s="229">
        <v>45466</v>
      </c>
      <c r="HN122" s="227" t="s">
        <v>1929</v>
      </c>
      <c r="HO122" s="230">
        <v>3</v>
      </c>
      <c r="HP122" s="230" t="s">
        <v>1799</v>
      </c>
      <c r="HQ122" s="230" t="s">
        <v>33</v>
      </c>
      <c r="HR122" s="230">
        <v>2</v>
      </c>
      <c r="HS122" s="230" t="s">
        <v>17</v>
      </c>
      <c r="HT122" s="230" t="s">
        <v>17</v>
      </c>
      <c r="HU122" s="214">
        <v>45466</v>
      </c>
      <c r="HV122" s="228" t="s">
        <v>1926</v>
      </c>
      <c r="HW122" s="228">
        <v>3</v>
      </c>
      <c r="HX122" s="228" t="s">
        <v>1799</v>
      </c>
      <c r="HY122" s="228" t="s">
        <v>33</v>
      </c>
      <c r="HZ122" s="228">
        <v>2</v>
      </c>
      <c r="IA122" s="228" t="s">
        <v>17</v>
      </c>
      <c r="IB122" s="228" t="s">
        <v>17</v>
      </c>
      <c r="IC122" s="229">
        <v>45466</v>
      </c>
      <c r="ID122" s="227" t="s">
        <v>1928</v>
      </c>
      <c r="IE122" s="230">
        <v>3</v>
      </c>
      <c r="IF122" s="230" t="s">
        <v>1799</v>
      </c>
      <c r="IG122" s="230" t="s">
        <v>33</v>
      </c>
      <c r="IH122" s="230">
        <v>2</v>
      </c>
      <c r="II122" s="230" t="s">
        <v>17</v>
      </c>
      <c r="IJ122" s="230" t="s">
        <v>17</v>
      </c>
      <c r="IK122" s="214">
        <v>45466</v>
      </c>
      <c r="IL122" s="228" t="s">
        <v>1927</v>
      </c>
      <c r="IM122" s="228">
        <v>3</v>
      </c>
      <c r="IN122" s="228" t="s">
        <v>1799</v>
      </c>
      <c r="IO122" s="228" t="s">
        <v>33</v>
      </c>
      <c r="IP122" s="228">
        <v>2</v>
      </c>
      <c r="IQ122" s="228" t="s">
        <v>17</v>
      </c>
      <c r="IR122" s="228" t="s">
        <v>17</v>
      </c>
      <c r="IS122" s="229">
        <v>45466</v>
      </c>
    </row>
    <row r="123" spans="1:253" s="11" customFormat="1" ht="13.25" customHeight="1" x14ac:dyDescent="0.25">
      <c r="A123" s="11" t="s">
        <v>364</v>
      </c>
      <c r="B123" s="11">
        <v>0</v>
      </c>
      <c r="C123" s="11" t="s">
        <v>365</v>
      </c>
      <c r="D123" s="11" t="s">
        <v>366</v>
      </c>
      <c r="E123" s="11" t="s">
        <v>11151</v>
      </c>
      <c r="F123" s="11" t="s">
        <v>763</v>
      </c>
      <c r="G123" s="212">
        <v>837127000</v>
      </c>
      <c r="H123" s="213" t="s">
        <v>760</v>
      </c>
      <c r="I123" s="213" t="s">
        <v>404</v>
      </c>
      <c r="J123" s="213">
        <v>1</v>
      </c>
      <c r="K123" s="213" t="s">
        <v>762</v>
      </c>
      <c r="L123" s="213" t="s">
        <v>761</v>
      </c>
      <c r="M123" s="214">
        <v>44802</v>
      </c>
      <c r="N123" s="221" t="s">
        <v>768</v>
      </c>
      <c r="O123" s="216">
        <v>5811256</v>
      </c>
      <c r="P123" s="216" t="s">
        <v>765</v>
      </c>
      <c r="Q123" s="216" t="s">
        <v>33</v>
      </c>
      <c r="R123" s="216">
        <v>2</v>
      </c>
      <c r="S123" s="216" t="s">
        <v>767</v>
      </c>
      <c r="T123" s="216" t="s">
        <v>766</v>
      </c>
      <c r="U123" s="217">
        <v>44802</v>
      </c>
      <c r="V123" s="221" t="s">
        <v>773</v>
      </c>
      <c r="W123" s="213">
        <v>214402000</v>
      </c>
      <c r="X123" s="213" t="s">
        <v>770</v>
      </c>
      <c r="Y123" s="213" t="s">
        <v>33</v>
      </c>
      <c r="Z123" s="213">
        <v>2</v>
      </c>
      <c r="AA123" s="213" t="s">
        <v>772</v>
      </c>
      <c r="AB123" s="213" t="s">
        <v>771</v>
      </c>
      <c r="AC123" s="214">
        <v>44802</v>
      </c>
      <c r="AD123" s="221" t="s">
        <v>778</v>
      </c>
      <c r="AE123" s="218">
        <v>64593000</v>
      </c>
      <c r="AF123" s="218" t="s">
        <v>775</v>
      </c>
      <c r="AG123" s="218" t="s">
        <v>33</v>
      </c>
      <c r="AH123" s="218">
        <v>2</v>
      </c>
      <c r="AI123" s="218" t="s">
        <v>777</v>
      </c>
      <c r="AJ123" s="218" t="s">
        <v>776</v>
      </c>
      <c r="AK123" s="219">
        <v>44802</v>
      </c>
      <c r="AL123" s="221" t="s">
        <v>782</v>
      </c>
      <c r="AM123" s="213">
        <v>11996000</v>
      </c>
      <c r="AN123" s="213" t="s">
        <v>779</v>
      </c>
      <c r="AO123" s="213" t="s">
        <v>33</v>
      </c>
      <c r="AP123" s="213">
        <v>2</v>
      </c>
      <c r="AQ123" s="213" t="s">
        <v>781</v>
      </c>
      <c r="AR123" s="213" t="s">
        <v>780</v>
      </c>
      <c r="AS123" s="214">
        <v>44802</v>
      </c>
      <c r="AT123" s="222" t="s">
        <v>785</v>
      </c>
      <c r="AU123" s="218" t="s">
        <v>17</v>
      </c>
      <c r="AV123" s="218" t="s">
        <v>680</v>
      </c>
      <c r="AW123" s="218" t="s">
        <v>17</v>
      </c>
      <c r="AX123" s="218" t="s">
        <v>17</v>
      </c>
      <c r="AY123" s="218" t="s">
        <v>783</v>
      </c>
      <c r="AZ123" s="218" t="s">
        <v>17</v>
      </c>
      <c r="BA123" s="219">
        <v>44802</v>
      </c>
      <c r="BB123" s="221" t="s">
        <v>784</v>
      </c>
      <c r="BC123" s="213" t="s">
        <v>17</v>
      </c>
      <c r="BD123" s="213" t="s">
        <v>680</v>
      </c>
      <c r="BE123" s="213" t="s">
        <v>17</v>
      </c>
      <c r="BF123" s="213" t="s">
        <v>17</v>
      </c>
      <c r="BG123" s="213" t="s">
        <v>783</v>
      </c>
      <c r="BH123" s="213" t="s">
        <v>17</v>
      </c>
      <c r="BI123" s="214">
        <v>44802</v>
      </c>
      <c r="BJ123" s="222" t="s">
        <v>789</v>
      </c>
      <c r="BK123" s="222">
        <v>512</v>
      </c>
      <c r="BL123" s="222" t="s">
        <v>786</v>
      </c>
      <c r="BM123" s="222" t="s">
        <v>33</v>
      </c>
      <c r="BN123" s="222">
        <v>2</v>
      </c>
      <c r="BO123" s="222" t="s">
        <v>788</v>
      </c>
      <c r="BP123" s="218" t="s">
        <v>787</v>
      </c>
      <c r="BQ123" s="223">
        <v>44802</v>
      </c>
      <c r="BR123" s="221" t="s">
        <v>794</v>
      </c>
      <c r="BS123" s="224" t="s">
        <v>17</v>
      </c>
      <c r="BT123" s="224" t="s">
        <v>680</v>
      </c>
      <c r="BU123" s="224" t="s">
        <v>17</v>
      </c>
      <c r="BV123" s="224" t="s">
        <v>17</v>
      </c>
      <c r="BW123" s="224" t="s">
        <v>18</v>
      </c>
      <c r="BX123" s="224" t="s">
        <v>17</v>
      </c>
      <c r="BY123" s="214">
        <v>44802</v>
      </c>
      <c r="BZ123" s="222" t="s">
        <v>795</v>
      </c>
      <c r="CA123" s="222" t="s">
        <v>17</v>
      </c>
      <c r="CB123" s="222" t="s">
        <v>680</v>
      </c>
      <c r="CC123" s="222" t="s">
        <v>17</v>
      </c>
      <c r="CD123" s="222" t="s">
        <v>17</v>
      </c>
      <c r="CE123" s="222" t="s">
        <v>18</v>
      </c>
      <c r="CF123" s="222" t="s">
        <v>17</v>
      </c>
      <c r="CG123" s="223">
        <v>44802</v>
      </c>
      <c r="CH123" s="221" t="s">
        <v>11532</v>
      </c>
      <c r="CI123" s="222" t="e">
        <v>#N/A</v>
      </c>
      <c r="CJ123" s="222" t="e">
        <v>#N/A</v>
      </c>
      <c r="CK123" s="222" t="e">
        <v>#N/A</v>
      </c>
      <c r="CL123" s="222" t="e">
        <v>#N/A</v>
      </c>
      <c r="CM123" s="222" t="e">
        <v>#N/A</v>
      </c>
      <c r="CN123" s="222" t="e">
        <v>#N/A</v>
      </c>
      <c r="CO123" s="225" t="e">
        <v>#N/A</v>
      </c>
      <c r="CP123" s="222" t="s">
        <v>796</v>
      </c>
      <c r="CQ123" s="224" t="s">
        <v>17</v>
      </c>
      <c r="CR123" s="224" t="s">
        <v>680</v>
      </c>
      <c r="CS123" s="224" t="s">
        <v>17</v>
      </c>
      <c r="CT123" s="224" t="s">
        <v>17</v>
      </c>
      <c r="CU123" s="224" t="s">
        <v>18</v>
      </c>
      <c r="CV123" s="224" t="s">
        <v>17</v>
      </c>
      <c r="CW123" s="214">
        <v>44802</v>
      </c>
      <c r="CX123" s="222" t="s">
        <v>801</v>
      </c>
      <c r="CY123" s="218">
        <v>26943000</v>
      </c>
      <c r="CZ123" s="218" t="s">
        <v>798</v>
      </c>
      <c r="DA123" s="218" t="s">
        <v>33</v>
      </c>
      <c r="DB123" s="218">
        <v>2</v>
      </c>
      <c r="DC123" s="218" t="s">
        <v>811</v>
      </c>
      <c r="DD123" s="218" t="s">
        <v>799</v>
      </c>
      <c r="DE123" s="220">
        <v>44802</v>
      </c>
      <c r="DF123" s="221" t="s">
        <v>806</v>
      </c>
      <c r="DG123" s="213">
        <v>149809000</v>
      </c>
      <c r="DH123" s="224" t="s">
        <v>803</v>
      </c>
      <c r="DI123" s="224" t="s">
        <v>33</v>
      </c>
      <c r="DJ123" s="224">
        <v>2</v>
      </c>
      <c r="DK123" s="224" t="s">
        <v>805</v>
      </c>
      <c r="DL123" s="224" t="s">
        <v>804</v>
      </c>
      <c r="DM123" s="214">
        <v>44802</v>
      </c>
      <c r="DN123" s="222" t="s">
        <v>809</v>
      </c>
      <c r="DO123" s="218">
        <v>37651000</v>
      </c>
      <c r="DP123" s="222" t="s">
        <v>803</v>
      </c>
      <c r="DQ123" s="222" t="s">
        <v>33</v>
      </c>
      <c r="DR123" s="222">
        <v>2</v>
      </c>
      <c r="DS123" s="222" t="s">
        <v>808</v>
      </c>
      <c r="DT123" s="222" t="s">
        <v>804</v>
      </c>
      <c r="DU123" s="223">
        <v>44802</v>
      </c>
      <c r="DV123" s="221" t="s">
        <v>812</v>
      </c>
      <c r="DW123" s="213">
        <v>26943000</v>
      </c>
      <c r="DX123" s="224" t="s">
        <v>798</v>
      </c>
      <c r="DY123" s="224" t="s">
        <v>33</v>
      </c>
      <c r="DZ123" s="224">
        <v>2</v>
      </c>
      <c r="EA123" s="224" t="s">
        <v>811</v>
      </c>
      <c r="EB123" s="224" t="s">
        <v>799</v>
      </c>
      <c r="EC123" s="214">
        <v>44802</v>
      </c>
      <c r="ED123" s="222" t="s">
        <v>815</v>
      </c>
      <c r="EE123" s="218">
        <v>0</v>
      </c>
      <c r="EF123" s="222" t="s">
        <v>798</v>
      </c>
      <c r="EG123" s="222" t="s">
        <v>22</v>
      </c>
      <c r="EH123" s="222">
        <v>3</v>
      </c>
      <c r="EI123" s="222" t="s">
        <v>814</v>
      </c>
      <c r="EJ123" s="222" t="s">
        <v>799</v>
      </c>
      <c r="EK123" s="223">
        <v>44802</v>
      </c>
      <c r="EL123" s="221" t="s">
        <v>682</v>
      </c>
      <c r="EM123" s="213">
        <v>0</v>
      </c>
      <c r="EN123" s="224" t="s">
        <v>680</v>
      </c>
      <c r="EO123" s="224" t="s">
        <v>22</v>
      </c>
      <c r="EP123" s="224">
        <v>3</v>
      </c>
      <c r="EQ123" s="224" t="s">
        <v>681</v>
      </c>
      <c r="ER123" s="224" t="s">
        <v>17</v>
      </c>
      <c r="ES123" s="214">
        <v>44634</v>
      </c>
      <c r="ET123" s="222" t="s">
        <v>793</v>
      </c>
      <c r="EU123" s="222">
        <v>4004</v>
      </c>
      <c r="EV123" s="222" t="s">
        <v>790</v>
      </c>
      <c r="EW123" s="222" t="s">
        <v>33</v>
      </c>
      <c r="EX123" s="222">
        <v>2</v>
      </c>
      <c r="EY123" s="222" t="s">
        <v>792</v>
      </c>
      <c r="EZ123" s="222" t="s">
        <v>791</v>
      </c>
      <c r="FA123" s="223">
        <v>44802</v>
      </c>
      <c r="FB123" s="221" t="s">
        <v>819</v>
      </c>
      <c r="FC123" s="224">
        <v>5</v>
      </c>
      <c r="FD123" s="224" t="s">
        <v>816</v>
      </c>
      <c r="FE123" s="224" t="s">
        <v>33</v>
      </c>
      <c r="FF123" s="224">
        <v>2</v>
      </c>
      <c r="FG123" s="224" t="s">
        <v>818</v>
      </c>
      <c r="FH123" s="224" t="s">
        <v>817</v>
      </c>
      <c r="FI123" s="214">
        <v>44802</v>
      </c>
      <c r="FJ123" s="221" t="s">
        <v>368</v>
      </c>
      <c r="FK123" s="222" t="s">
        <v>17</v>
      </c>
      <c r="FL123" s="222">
        <v>0</v>
      </c>
      <c r="FM123" s="222" t="s">
        <v>17</v>
      </c>
      <c r="FN123" s="222" t="s">
        <v>17</v>
      </c>
      <c r="FO123" s="222" t="s">
        <v>367</v>
      </c>
      <c r="FP123" s="218">
        <v>0</v>
      </c>
      <c r="FQ123" s="219">
        <v>43585</v>
      </c>
      <c r="FR123" s="221" t="s">
        <v>369</v>
      </c>
      <c r="FS123" s="224" t="s">
        <v>17</v>
      </c>
      <c r="FT123" s="224">
        <v>0</v>
      </c>
      <c r="FU123" s="224" t="s">
        <v>17</v>
      </c>
      <c r="FV123" s="224" t="s">
        <v>17</v>
      </c>
      <c r="FW123" s="224">
        <v>0</v>
      </c>
      <c r="FX123" s="224">
        <v>0</v>
      </c>
      <c r="FY123" s="214">
        <v>43585</v>
      </c>
      <c r="FZ123" s="222" t="s">
        <v>1837</v>
      </c>
      <c r="GA123" s="222">
        <v>1</v>
      </c>
      <c r="GB123" s="222" t="s">
        <v>1799</v>
      </c>
      <c r="GC123" s="222" t="s">
        <v>33</v>
      </c>
      <c r="GD123" s="222">
        <v>2</v>
      </c>
      <c r="GE123" s="222" t="s">
        <v>17</v>
      </c>
      <c r="GF123" s="222" t="s">
        <v>17</v>
      </c>
      <c r="GG123" s="223">
        <v>45461</v>
      </c>
      <c r="GH123" s="221" t="s">
        <v>1843</v>
      </c>
      <c r="GI123" s="224">
        <v>3</v>
      </c>
      <c r="GJ123" s="224" t="s">
        <v>1799</v>
      </c>
      <c r="GK123" s="224" t="s">
        <v>33</v>
      </c>
      <c r="GL123" s="224">
        <v>2</v>
      </c>
      <c r="GM123" s="224" t="s">
        <v>17</v>
      </c>
      <c r="GN123" s="224" t="s">
        <v>17</v>
      </c>
      <c r="GO123" s="214">
        <v>45461</v>
      </c>
      <c r="GP123" s="222" t="s">
        <v>1838</v>
      </c>
      <c r="GQ123" s="222">
        <v>2</v>
      </c>
      <c r="GR123" s="222" t="s">
        <v>1799</v>
      </c>
      <c r="GS123" s="222" t="s">
        <v>33</v>
      </c>
      <c r="GT123" s="222">
        <v>2</v>
      </c>
      <c r="GU123" s="222" t="s">
        <v>17</v>
      </c>
      <c r="GV123" s="222" t="s">
        <v>17</v>
      </c>
      <c r="GW123" s="223">
        <v>45461</v>
      </c>
      <c r="GX123" s="221" t="s">
        <v>1844</v>
      </c>
      <c r="GY123" s="224">
        <v>0</v>
      </c>
      <c r="GZ123" s="224" t="s">
        <v>1799</v>
      </c>
      <c r="HA123" s="224" t="s">
        <v>33</v>
      </c>
      <c r="HB123" s="224">
        <v>2</v>
      </c>
      <c r="HC123" s="224" t="s">
        <v>17</v>
      </c>
      <c r="HD123" s="224" t="s">
        <v>17</v>
      </c>
      <c r="HE123" s="214">
        <v>45461</v>
      </c>
      <c r="HF123" s="222" t="s">
        <v>1836</v>
      </c>
      <c r="HG123" s="222">
        <v>0</v>
      </c>
      <c r="HH123" s="222" t="s">
        <v>1799</v>
      </c>
      <c r="HI123" s="222" t="s">
        <v>33</v>
      </c>
      <c r="HJ123" s="222">
        <v>2</v>
      </c>
      <c r="HK123" s="222" t="s">
        <v>17</v>
      </c>
      <c r="HL123" s="222" t="s">
        <v>17</v>
      </c>
      <c r="HM123" s="223">
        <v>45461</v>
      </c>
      <c r="HN123" s="221" t="s">
        <v>1842</v>
      </c>
      <c r="HO123" s="224">
        <v>2</v>
      </c>
      <c r="HP123" s="224" t="s">
        <v>1799</v>
      </c>
      <c r="HQ123" s="224" t="s">
        <v>33</v>
      </c>
      <c r="HR123" s="224">
        <v>2</v>
      </c>
      <c r="HS123" s="224" t="s">
        <v>17</v>
      </c>
      <c r="HT123" s="224" t="s">
        <v>17</v>
      </c>
      <c r="HU123" s="214">
        <v>45461</v>
      </c>
      <c r="HV123" s="222" t="s">
        <v>1839</v>
      </c>
      <c r="HW123" s="222">
        <v>2</v>
      </c>
      <c r="HX123" s="222" t="s">
        <v>1799</v>
      </c>
      <c r="HY123" s="222" t="s">
        <v>33</v>
      </c>
      <c r="HZ123" s="222">
        <v>2</v>
      </c>
      <c r="IA123" s="222" t="s">
        <v>17</v>
      </c>
      <c r="IB123" s="222" t="s">
        <v>17</v>
      </c>
      <c r="IC123" s="223">
        <v>45461</v>
      </c>
      <c r="ID123" s="221" t="s">
        <v>1841</v>
      </c>
      <c r="IE123" s="224">
        <v>2</v>
      </c>
      <c r="IF123" s="224" t="s">
        <v>1799</v>
      </c>
      <c r="IG123" s="224" t="s">
        <v>33</v>
      </c>
      <c r="IH123" s="224">
        <v>2</v>
      </c>
      <c r="II123" s="224" t="s">
        <v>17</v>
      </c>
      <c r="IJ123" s="224" t="s">
        <v>17</v>
      </c>
      <c r="IK123" s="214">
        <v>45461</v>
      </c>
      <c r="IL123" s="222" t="s">
        <v>1840</v>
      </c>
      <c r="IM123" s="222">
        <v>3</v>
      </c>
      <c r="IN123" s="222" t="s">
        <v>1799</v>
      </c>
      <c r="IO123" s="222" t="s">
        <v>33</v>
      </c>
      <c r="IP123" s="222">
        <v>2</v>
      </c>
      <c r="IQ123" s="222" t="s">
        <v>17</v>
      </c>
      <c r="IR123" s="222" t="s">
        <v>17</v>
      </c>
      <c r="IS123" s="223">
        <v>45461</v>
      </c>
    </row>
    <row r="124" spans="1:253" s="11" customFormat="1" ht="13.25" customHeight="1" x14ac:dyDescent="0.25">
      <c r="A124" s="11" t="s">
        <v>385</v>
      </c>
      <c r="B124" s="11">
        <v>0</v>
      </c>
      <c r="C124" s="11" t="s">
        <v>386</v>
      </c>
      <c r="D124" s="11" t="s">
        <v>387</v>
      </c>
      <c r="E124" s="11" t="s">
        <v>11156</v>
      </c>
      <c r="F124" s="11" t="s">
        <v>1970</v>
      </c>
      <c r="G124" s="212">
        <v>284679000</v>
      </c>
      <c r="H124" s="213" t="s">
        <v>1968</v>
      </c>
      <c r="I124" s="213" t="s">
        <v>723</v>
      </c>
      <c r="J124" s="213">
        <v>2</v>
      </c>
      <c r="K124" s="213" t="s">
        <v>1969</v>
      </c>
      <c r="L124" s="213" t="s">
        <v>1968</v>
      </c>
      <c r="M124" s="214">
        <v>45473</v>
      </c>
      <c r="N124" s="227" t="s">
        <v>1972</v>
      </c>
      <c r="O124" s="216">
        <v>566255</v>
      </c>
      <c r="P124" s="216" t="s">
        <v>1968</v>
      </c>
      <c r="Q124" s="216" t="s">
        <v>723</v>
      </c>
      <c r="R124" s="216">
        <v>2</v>
      </c>
      <c r="S124" s="216" t="s">
        <v>1971</v>
      </c>
      <c r="T124" s="216" t="s">
        <v>1968</v>
      </c>
      <c r="U124" s="217">
        <v>45473</v>
      </c>
      <c r="V124" s="227" t="s">
        <v>1974</v>
      </c>
      <c r="W124" s="213">
        <v>201624000</v>
      </c>
      <c r="X124" s="213" t="s">
        <v>1968</v>
      </c>
      <c r="Y124" s="213" t="s">
        <v>723</v>
      </c>
      <c r="Z124" s="213">
        <v>2</v>
      </c>
      <c r="AA124" s="213" t="s">
        <v>1973</v>
      </c>
      <c r="AB124" s="213" t="s">
        <v>1968</v>
      </c>
      <c r="AC124" s="214">
        <v>45473</v>
      </c>
      <c r="AD124" s="227" t="s">
        <v>1976</v>
      </c>
      <c r="AE124" s="218">
        <v>39600000</v>
      </c>
      <c r="AF124" s="218" t="s">
        <v>1968</v>
      </c>
      <c r="AG124" s="218" t="s">
        <v>723</v>
      </c>
      <c r="AH124" s="218">
        <v>2</v>
      </c>
      <c r="AI124" s="218" t="s">
        <v>1975</v>
      </c>
      <c r="AJ124" s="218" t="s">
        <v>1968</v>
      </c>
      <c r="AK124" s="219">
        <v>45473</v>
      </c>
      <c r="AL124" s="227" t="s">
        <v>1978</v>
      </c>
      <c r="AM124" s="213">
        <v>20199000</v>
      </c>
      <c r="AN124" s="213" t="s">
        <v>1968</v>
      </c>
      <c r="AO124" s="213" t="s">
        <v>22</v>
      </c>
      <c r="AP124" s="213">
        <v>3</v>
      </c>
      <c r="AQ124" s="213" t="s">
        <v>1977</v>
      </c>
      <c r="AR124" s="213" t="s">
        <v>1968</v>
      </c>
      <c r="AS124" s="214">
        <v>45473</v>
      </c>
      <c r="AT124" s="228" t="s">
        <v>457</v>
      </c>
      <c r="AU124" s="218" t="s">
        <v>17</v>
      </c>
      <c r="AV124" s="218" t="s">
        <v>388</v>
      </c>
      <c r="AW124" s="218" t="s">
        <v>33</v>
      </c>
      <c r="AX124" s="218">
        <v>2</v>
      </c>
      <c r="AY124" s="218" t="s">
        <v>456</v>
      </c>
      <c r="AZ124" s="218" t="s">
        <v>388</v>
      </c>
      <c r="BA124" s="219">
        <v>43815</v>
      </c>
      <c r="BB124" s="227" t="s">
        <v>455</v>
      </c>
      <c r="BC124" s="213" t="s">
        <v>17</v>
      </c>
      <c r="BD124" s="213" t="s">
        <v>388</v>
      </c>
      <c r="BE124" s="213" t="s">
        <v>33</v>
      </c>
      <c r="BF124" s="213">
        <v>2</v>
      </c>
      <c r="BG124" s="213" t="s">
        <v>454</v>
      </c>
      <c r="BH124" s="213" t="s">
        <v>388</v>
      </c>
      <c r="BI124" s="214">
        <v>43815</v>
      </c>
      <c r="BJ124" s="228" t="s">
        <v>1980</v>
      </c>
      <c r="BK124" s="228">
        <v>3143</v>
      </c>
      <c r="BL124" s="228" t="s">
        <v>1968</v>
      </c>
      <c r="BM124" s="228" t="s">
        <v>22</v>
      </c>
      <c r="BN124" s="228">
        <v>3</v>
      </c>
      <c r="BO124" s="228" t="s">
        <v>1979</v>
      </c>
      <c r="BP124" s="218" t="s">
        <v>1968</v>
      </c>
      <c r="BQ124" s="229">
        <v>45473</v>
      </c>
      <c r="BR124" s="227" t="s">
        <v>390</v>
      </c>
      <c r="BS124" s="230" t="s">
        <v>17</v>
      </c>
      <c r="BT124" s="230" t="s">
        <v>388</v>
      </c>
      <c r="BU124" s="230" t="s">
        <v>33</v>
      </c>
      <c r="BV124" s="230">
        <v>2</v>
      </c>
      <c r="BW124" s="230" t="s">
        <v>389</v>
      </c>
      <c r="BX124" s="230" t="s">
        <v>388</v>
      </c>
      <c r="BY124" s="214">
        <v>43606</v>
      </c>
      <c r="BZ124" s="228" t="s">
        <v>391</v>
      </c>
      <c r="CA124" s="228" t="s">
        <v>17</v>
      </c>
      <c r="CB124" s="228" t="s">
        <v>388</v>
      </c>
      <c r="CC124" s="228" t="s">
        <v>33</v>
      </c>
      <c r="CD124" s="228">
        <v>2</v>
      </c>
      <c r="CE124" s="228" t="s">
        <v>389</v>
      </c>
      <c r="CF124" s="228" t="s">
        <v>388</v>
      </c>
      <c r="CG124" s="229">
        <v>43606</v>
      </c>
      <c r="CH124" s="227" t="s">
        <v>11533</v>
      </c>
      <c r="CI124" s="228" t="e">
        <v>#N/A</v>
      </c>
      <c r="CJ124" s="228" t="e">
        <v>#N/A</v>
      </c>
      <c r="CK124" s="228" t="e">
        <v>#N/A</v>
      </c>
      <c r="CL124" s="228" t="e">
        <v>#N/A</v>
      </c>
      <c r="CM124" s="228" t="e">
        <v>#N/A</v>
      </c>
      <c r="CN124" s="228" t="e">
        <v>#N/A</v>
      </c>
      <c r="CO124" s="231" t="e">
        <v>#N/A</v>
      </c>
      <c r="CP124" s="228" t="s">
        <v>394</v>
      </c>
      <c r="CQ124" s="230" t="s">
        <v>17</v>
      </c>
      <c r="CR124" s="230" t="s">
        <v>388</v>
      </c>
      <c r="CS124" s="230" t="s">
        <v>33</v>
      </c>
      <c r="CT124" s="230">
        <v>2</v>
      </c>
      <c r="CU124" s="230" t="s">
        <v>389</v>
      </c>
      <c r="CV124" s="230" t="s">
        <v>388</v>
      </c>
      <c r="CW124" s="214">
        <v>43606</v>
      </c>
      <c r="CX124" s="228" t="s">
        <v>1984</v>
      </c>
      <c r="CY124" s="218">
        <v>22145000</v>
      </c>
      <c r="CZ124" s="218" t="s">
        <v>1968</v>
      </c>
      <c r="DA124" s="218" t="s">
        <v>723</v>
      </c>
      <c r="DB124" s="218">
        <v>2</v>
      </c>
      <c r="DC124" s="218" t="s">
        <v>1985</v>
      </c>
      <c r="DD124" s="218" t="s">
        <v>1968</v>
      </c>
      <c r="DE124" s="220">
        <v>45473</v>
      </c>
      <c r="DF124" s="227" t="s">
        <v>1986</v>
      </c>
      <c r="DG124" s="213">
        <v>162023000</v>
      </c>
      <c r="DH124" s="230" t="s">
        <v>1968</v>
      </c>
      <c r="DI124" s="230" t="s">
        <v>723</v>
      </c>
      <c r="DJ124" s="230">
        <v>2</v>
      </c>
      <c r="DK124" s="230" t="s">
        <v>1985</v>
      </c>
      <c r="DL124" s="230" t="s">
        <v>1968</v>
      </c>
      <c r="DM124" s="214">
        <v>45473</v>
      </c>
      <c r="DN124" s="228" t="s">
        <v>1987</v>
      </c>
      <c r="DO124" s="218">
        <v>17456000</v>
      </c>
      <c r="DP124" s="228" t="s">
        <v>1968</v>
      </c>
      <c r="DQ124" s="228" t="s">
        <v>723</v>
      </c>
      <c r="DR124" s="228">
        <v>2</v>
      </c>
      <c r="DS124" s="228" t="s">
        <v>1985</v>
      </c>
      <c r="DT124" s="228" t="s">
        <v>1968</v>
      </c>
      <c r="DU124" s="229">
        <v>45473</v>
      </c>
      <c r="DV124" s="227" t="s">
        <v>1988</v>
      </c>
      <c r="DW124" s="213">
        <v>13401000</v>
      </c>
      <c r="DX124" s="230" t="s">
        <v>1968</v>
      </c>
      <c r="DY124" s="230" t="s">
        <v>723</v>
      </c>
      <c r="DZ124" s="230">
        <v>2</v>
      </c>
      <c r="EA124" s="230" t="s">
        <v>1985</v>
      </c>
      <c r="EB124" s="230" t="s">
        <v>1968</v>
      </c>
      <c r="EC124" s="214">
        <v>45473</v>
      </c>
      <c r="ED124" s="228" t="s">
        <v>1989</v>
      </c>
      <c r="EE124" s="218">
        <v>8677000</v>
      </c>
      <c r="EF124" s="228" t="s">
        <v>1968</v>
      </c>
      <c r="EG124" s="228" t="s">
        <v>723</v>
      </c>
      <c r="EH124" s="228">
        <v>2</v>
      </c>
      <c r="EI124" s="228" t="s">
        <v>1985</v>
      </c>
      <c r="EJ124" s="228" t="s">
        <v>1968</v>
      </c>
      <c r="EK124" s="229">
        <v>45473</v>
      </c>
      <c r="EL124" s="227" t="s">
        <v>1990</v>
      </c>
      <c r="EM124" s="213">
        <v>67000</v>
      </c>
      <c r="EN124" s="230" t="s">
        <v>1968</v>
      </c>
      <c r="EO124" s="230" t="s">
        <v>723</v>
      </c>
      <c r="EP124" s="230">
        <v>2</v>
      </c>
      <c r="EQ124" s="230" t="s">
        <v>1985</v>
      </c>
      <c r="ER124" s="230" t="s">
        <v>1968</v>
      </c>
      <c r="ES124" s="214">
        <v>45473</v>
      </c>
      <c r="ET124" s="228" t="s">
        <v>1982</v>
      </c>
      <c r="EU124" s="228">
        <v>3143</v>
      </c>
      <c r="EV124" s="228" t="s">
        <v>1968</v>
      </c>
      <c r="EW124" s="228" t="s">
        <v>22</v>
      </c>
      <c r="EX124" s="228">
        <v>3</v>
      </c>
      <c r="EY124" s="228" t="s">
        <v>1981</v>
      </c>
      <c r="EZ124" s="228" t="s">
        <v>1968</v>
      </c>
      <c r="FA124" s="229">
        <v>45473</v>
      </c>
      <c r="FB124" s="227" t="s">
        <v>393</v>
      </c>
      <c r="FC124" s="230">
        <v>5</v>
      </c>
      <c r="FD124" s="230" t="s">
        <v>388</v>
      </c>
      <c r="FE124" s="230" t="s">
        <v>33</v>
      </c>
      <c r="FF124" s="230">
        <v>2</v>
      </c>
      <c r="FG124" s="230" t="s">
        <v>392</v>
      </c>
      <c r="FH124" s="230" t="s">
        <v>388</v>
      </c>
      <c r="FI124" s="214">
        <v>43606</v>
      </c>
      <c r="FJ124" s="227" t="s">
        <v>11534</v>
      </c>
      <c r="FK124" s="228" t="e">
        <v>#N/A</v>
      </c>
      <c r="FL124" s="228" t="e">
        <v>#N/A</v>
      </c>
      <c r="FM124" s="228" t="e">
        <v>#N/A</v>
      </c>
      <c r="FN124" s="228" t="e">
        <v>#N/A</v>
      </c>
      <c r="FO124" s="228" t="e">
        <v>#N/A</v>
      </c>
      <c r="FP124" s="218" t="e">
        <v>#N/A</v>
      </c>
      <c r="FQ124" s="219" t="e">
        <v>#N/A</v>
      </c>
      <c r="FR124" s="227" t="s">
        <v>569</v>
      </c>
      <c r="FS124" s="230" t="s">
        <v>17</v>
      </c>
      <c r="FT124" s="230" t="s">
        <v>17</v>
      </c>
      <c r="FU124" s="230" t="s">
        <v>17</v>
      </c>
      <c r="FV124" s="230" t="s">
        <v>17</v>
      </c>
      <c r="FW124" s="230" t="s">
        <v>17</v>
      </c>
      <c r="FX124" s="230" t="s">
        <v>17</v>
      </c>
      <c r="FY124" s="214">
        <v>44015</v>
      </c>
      <c r="FZ124" s="228" t="s">
        <v>1855</v>
      </c>
      <c r="GA124" s="228">
        <v>1</v>
      </c>
      <c r="GB124" s="228" t="s">
        <v>1799</v>
      </c>
      <c r="GC124" s="228" t="s">
        <v>33</v>
      </c>
      <c r="GD124" s="228">
        <v>2</v>
      </c>
      <c r="GE124" s="228" t="s">
        <v>17</v>
      </c>
      <c r="GF124" s="228" t="s">
        <v>17</v>
      </c>
      <c r="GG124" s="229">
        <v>45462</v>
      </c>
      <c r="GH124" s="227" t="s">
        <v>1861</v>
      </c>
      <c r="GI124" s="230">
        <v>3</v>
      </c>
      <c r="GJ124" s="230" t="s">
        <v>1799</v>
      </c>
      <c r="GK124" s="230" t="s">
        <v>33</v>
      </c>
      <c r="GL124" s="230">
        <v>2</v>
      </c>
      <c r="GM124" s="230" t="s">
        <v>17</v>
      </c>
      <c r="GN124" s="230" t="s">
        <v>17</v>
      </c>
      <c r="GO124" s="214">
        <v>45462</v>
      </c>
      <c r="GP124" s="228" t="s">
        <v>1856</v>
      </c>
      <c r="GQ124" s="228">
        <v>3</v>
      </c>
      <c r="GR124" s="228" t="s">
        <v>1799</v>
      </c>
      <c r="GS124" s="228" t="s">
        <v>33</v>
      </c>
      <c r="GT124" s="228">
        <v>2</v>
      </c>
      <c r="GU124" s="228" t="s">
        <v>17</v>
      </c>
      <c r="GV124" s="228" t="s">
        <v>17</v>
      </c>
      <c r="GW124" s="229">
        <v>45462</v>
      </c>
      <c r="GX124" s="227" t="s">
        <v>1862</v>
      </c>
      <c r="GY124" s="230">
        <v>2</v>
      </c>
      <c r="GZ124" s="230" t="s">
        <v>1799</v>
      </c>
      <c r="HA124" s="230" t="s">
        <v>33</v>
      </c>
      <c r="HB124" s="230">
        <v>2</v>
      </c>
      <c r="HC124" s="230" t="s">
        <v>17</v>
      </c>
      <c r="HD124" s="230" t="s">
        <v>17</v>
      </c>
      <c r="HE124" s="214">
        <v>45462</v>
      </c>
      <c r="HF124" s="228" t="s">
        <v>1854</v>
      </c>
      <c r="HG124" s="228">
        <v>2</v>
      </c>
      <c r="HH124" s="228" t="s">
        <v>1799</v>
      </c>
      <c r="HI124" s="228" t="s">
        <v>33</v>
      </c>
      <c r="HJ124" s="228">
        <v>2</v>
      </c>
      <c r="HK124" s="228" t="s">
        <v>17</v>
      </c>
      <c r="HL124" s="228" t="s">
        <v>17</v>
      </c>
      <c r="HM124" s="229">
        <v>45462</v>
      </c>
      <c r="HN124" s="227" t="s">
        <v>1860</v>
      </c>
      <c r="HO124" s="230">
        <v>3</v>
      </c>
      <c r="HP124" s="230" t="s">
        <v>1799</v>
      </c>
      <c r="HQ124" s="230" t="s">
        <v>33</v>
      </c>
      <c r="HR124" s="230">
        <v>2</v>
      </c>
      <c r="HS124" s="230" t="s">
        <v>17</v>
      </c>
      <c r="HT124" s="230" t="s">
        <v>17</v>
      </c>
      <c r="HU124" s="214">
        <v>45462</v>
      </c>
      <c r="HV124" s="228" t="s">
        <v>1857</v>
      </c>
      <c r="HW124" s="228">
        <v>3</v>
      </c>
      <c r="HX124" s="228" t="s">
        <v>1799</v>
      </c>
      <c r="HY124" s="228" t="s">
        <v>33</v>
      </c>
      <c r="HZ124" s="228">
        <v>2</v>
      </c>
      <c r="IA124" s="228" t="s">
        <v>17</v>
      </c>
      <c r="IB124" s="228" t="s">
        <v>17</v>
      </c>
      <c r="IC124" s="229">
        <v>45462</v>
      </c>
      <c r="ID124" s="227" t="s">
        <v>1859</v>
      </c>
      <c r="IE124" s="230">
        <v>3</v>
      </c>
      <c r="IF124" s="230" t="s">
        <v>1799</v>
      </c>
      <c r="IG124" s="230" t="s">
        <v>33</v>
      </c>
      <c r="IH124" s="230">
        <v>2</v>
      </c>
      <c r="II124" s="230" t="s">
        <v>17</v>
      </c>
      <c r="IJ124" s="230" t="s">
        <v>17</v>
      </c>
      <c r="IK124" s="214">
        <v>45462</v>
      </c>
      <c r="IL124" s="228" t="s">
        <v>1858</v>
      </c>
      <c r="IM124" s="228">
        <v>0</v>
      </c>
      <c r="IN124" s="228" t="s">
        <v>1799</v>
      </c>
      <c r="IO124" s="228" t="s">
        <v>33</v>
      </c>
      <c r="IP124" s="228">
        <v>2</v>
      </c>
      <c r="IQ124" s="228" t="s">
        <v>17</v>
      </c>
      <c r="IR124" s="228" t="s">
        <v>17</v>
      </c>
      <c r="IS124" s="229">
        <v>45462</v>
      </c>
    </row>
    <row r="125" spans="1:253" s="11" customFormat="1" ht="13.25" customHeight="1" x14ac:dyDescent="0.25">
      <c r="A125" s="11" t="s">
        <v>375</v>
      </c>
      <c r="B125" s="11">
        <v>0</v>
      </c>
      <c r="C125" s="11" t="s">
        <v>376</v>
      </c>
      <c r="D125" s="11" t="s">
        <v>377</v>
      </c>
      <c r="E125" s="11" t="s">
        <v>11162</v>
      </c>
      <c r="F125" s="11" t="s">
        <v>1992</v>
      </c>
      <c r="G125" s="212">
        <v>95407000</v>
      </c>
      <c r="H125" s="213" t="s">
        <v>1968</v>
      </c>
      <c r="I125" s="213" t="s">
        <v>723</v>
      </c>
      <c r="J125" s="213">
        <v>2</v>
      </c>
      <c r="K125" s="213" t="s">
        <v>1991</v>
      </c>
      <c r="L125" s="213" t="s">
        <v>1968</v>
      </c>
      <c r="M125" s="214">
        <v>45473</v>
      </c>
      <c r="N125" s="221" t="s">
        <v>1994</v>
      </c>
      <c r="O125" s="216">
        <v>150195</v>
      </c>
      <c r="P125" s="216" t="s">
        <v>1968</v>
      </c>
      <c r="Q125" s="216" t="s">
        <v>723</v>
      </c>
      <c r="R125" s="216">
        <v>2</v>
      </c>
      <c r="S125" s="216" t="s">
        <v>1993</v>
      </c>
      <c r="T125" s="216" t="s">
        <v>1968</v>
      </c>
      <c r="U125" s="217">
        <v>45473</v>
      </c>
      <c r="V125" s="221" t="s">
        <v>1996</v>
      </c>
      <c r="W125" s="213">
        <v>16386000</v>
      </c>
      <c r="X125" s="213" t="s">
        <v>1968</v>
      </c>
      <c r="Y125" s="213" t="s">
        <v>723</v>
      </c>
      <c r="Z125" s="213">
        <v>2</v>
      </c>
      <c r="AA125" s="213" t="s">
        <v>1995</v>
      </c>
      <c r="AB125" s="213" t="s">
        <v>1968</v>
      </c>
      <c r="AC125" s="214">
        <v>45473</v>
      </c>
      <c r="AD125" s="221" t="s">
        <v>1998</v>
      </c>
      <c r="AE125" s="218">
        <v>854000</v>
      </c>
      <c r="AF125" s="218" t="s">
        <v>1968</v>
      </c>
      <c r="AG125" s="218" t="s">
        <v>723</v>
      </c>
      <c r="AH125" s="218">
        <v>2</v>
      </c>
      <c r="AI125" s="218" t="s">
        <v>1997</v>
      </c>
      <c r="AJ125" s="218" t="s">
        <v>1968</v>
      </c>
      <c r="AK125" s="219">
        <v>45473</v>
      </c>
      <c r="AL125" s="221" t="s">
        <v>2000</v>
      </c>
      <c r="AM125" s="213">
        <v>507000</v>
      </c>
      <c r="AN125" s="213" t="s">
        <v>1968</v>
      </c>
      <c r="AO125" s="213" t="s">
        <v>723</v>
      </c>
      <c r="AP125" s="213">
        <v>2</v>
      </c>
      <c r="AQ125" s="213" t="s">
        <v>1999</v>
      </c>
      <c r="AR125" s="213" t="s">
        <v>1968</v>
      </c>
      <c r="AS125" s="214">
        <v>45473</v>
      </c>
      <c r="AT125" s="222" t="s">
        <v>382</v>
      </c>
      <c r="AU125" s="218" t="s">
        <v>17</v>
      </c>
      <c r="AV125" s="218" t="s">
        <v>17</v>
      </c>
      <c r="AW125" s="218" t="s">
        <v>17</v>
      </c>
      <c r="AX125" s="218" t="s">
        <v>17</v>
      </c>
      <c r="AY125" s="218" t="s">
        <v>17</v>
      </c>
      <c r="AZ125" s="218" t="s">
        <v>17</v>
      </c>
      <c r="BA125" s="219">
        <v>43603</v>
      </c>
      <c r="BB125" s="221" t="s">
        <v>381</v>
      </c>
      <c r="BC125" s="213" t="s">
        <v>17</v>
      </c>
      <c r="BD125" s="213" t="s">
        <v>17</v>
      </c>
      <c r="BE125" s="213" t="s">
        <v>17</v>
      </c>
      <c r="BF125" s="213" t="s">
        <v>17</v>
      </c>
      <c r="BG125" s="213" t="s">
        <v>17</v>
      </c>
      <c r="BH125" s="213" t="s">
        <v>17</v>
      </c>
      <c r="BI125" s="214">
        <v>43603</v>
      </c>
      <c r="BJ125" s="222" t="s">
        <v>2002</v>
      </c>
      <c r="BK125" s="222">
        <v>6</v>
      </c>
      <c r="BL125" s="222" t="s">
        <v>1968</v>
      </c>
      <c r="BM125" s="222" t="s">
        <v>22</v>
      </c>
      <c r="BN125" s="222">
        <v>3</v>
      </c>
      <c r="BO125" s="222" t="s">
        <v>2001</v>
      </c>
      <c r="BP125" s="218" t="s">
        <v>1968</v>
      </c>
      <c r="BQ125" s="223">
        <v>45473</v>
      </c>
      <c r="BR125" s="221" t="s">
        <v>378</v>
      </c>
      <c r="BS125" s="224" t="s">
        <v>17</v>
      </c>
      <c r="BT125" s="224" t="s">
        <v>17</v>
      </c>
      <c r="BU125" s="224" t="s">
        <v>17</v>
      </c>
      <c r="BV125" s="224" t="s">
        <v>17</v>
      </c>
      <c r="BW125" s="224" t="s">
        <v>17</v>
      </c>
      <c r="BX125" s="224" t="s">
        <v>17</v>
      </c>
      <c r="BY125" s="214">
        <v>43603</v>
      </c>
      <c r="BZ125" s="222" t="s">
        <v>379</v>
      </c>
      <c r="CA125" s="222" t="s">
        <v>17</v>
      </c>
      <c r="CB125" s="222" t="s">
        <v>17</v>
      </c>
      <c r="CC125" s="222" t="s">
        <v>17</v>
      </c>
      <c r="CD125" s="222" t="s">
        <v>17</v>
      </c>
      <c r="CE125" s="222" t="s">
        <v>17</v>
      </c>
      <c r="CF125" s="222" t="s">
        <v>17</v>
      </c>
      <c r="CG125" s="223">
        <v>43603</v>
      </c>
      <c r="CH125" s="221" t="s">
        <v>11535</v>
      </c>
      <c r="CI125" s="222" t="e">
        <v>#N/A</v>
      </c>
      <c r="CJ125" s="222" t="e">
        <v>#N/A</v>
      </c>
      <c r="CK125" s="222" t="e">
        <v>#N/A</v>
      </c>
      <c r="CL125" s="222" t="e">
        <v>#N/A</v>
      </c>
      <c r="CM125" s="222" t="e">
        <v>#N/A</v>
      </c>
      <c r="CN125" s="222" t="e">
        <v>#N/A</v>
      </c>
      <c r="CO125" s="225" t="e">
        <v>#N/A</v>
      </c>
      <c r="CP125" s="222" t="s">
        <v>380</v>
      </c>
      <c r="CQ125" s="224" t="s">
        <v>17</v>
      </c>
      <c r="CR125" s="224" t="s">
        <v>17</v>
      </c>
      <c r="CS125" s="224" t="s">
        <v>17</v>
      </c>
      <c r="CT125" s="224" t="s">
        <v>17</v>
      </c>
      <c r="CU125" s="224" t="s">
        <v>17</v>
      </c>
      <c r="CV125" s="224" t="s">
        <v>17</v>
      </c>
      <c r="CW125" s="214">
        <v>43603</v>
      </c>
      <c r="CX125" s="222" t="s">
        <v>2005</v>
      </c>
      <c r="CY125" s="218">
        <v>419000</v>
      </c>
      <c r="CZ125" s="218" t="s">
        <v>1968</v>
      </c>
      <c r="DA125" s="218" t="s">
        <v>723</v>
      </c>
      <c r="DB125" s="218">
        <v>2</v>
      </c>
      <c r="DC125" s="218" t="s">
        <v>2006</v>
      </c>
      <c r="DD125" s="218" t="s">
        <v>1968</v>
      </c>
      <c r="DE125" s="220">
        <v>45473</v>
      </c>
      <c r="DF125" s="221" t="s">
        <v>2007</v>
      </c>
      <c r="DG125" s="213">
        <v>15532000</v>
      </c>
      <c r="DH125" s="224" t="s">
        <v>1968</v>
      </c>
      <c r="DI125" s="224" t="s">
        <v>723</v>
      </c>
      <c r="DJ125" s="224">
        <v>2</v>
      </c>
      <c r="DK125" s="224" t="s">
        <v>2006</v>
      </c>
      <c r="DL125" s="224" t="s">
        <v>1968</v>
      </c>
      <c r="DM125" s="214">
        <v>45473</v>
      </c>
      <c r="DN125" s="222" t="s">
        <v>2008</v>
      </c>
      <c r="DO125" s="218">
        <v>434000</v>
      </c>
      <c r="DP125" s="222" t="s">
        <v>1968</v>
      </c>
      <c r="DQ125" s="222" t="s">
        <v>723</v>
      </c>
      <c r="DR125" s="222">
        <v>2</v>
      </c>
      <c r="DS125" s="222" t="s">
        <v>2006</v>
      </c>
      <c r="DT125" s="222" t="s">
        <v>1968</v>
      </c>
      <c r="DU125" s="223">
        <v>45473</v>
      </c>
      <c r="DV125" s="221" t="s">
        <v>2009</v>
      </c>
      <c r="DW125" s="213">
        <v>362000</v>
      </c>
      <c r="DX125" s="224" t="s">
        <v>1968</v>
      </c>
      <c r="DY125" s="224" t="s">
        <v>723</v>
      </c>
      <c r="DZ125" s="224">
        <v>2</v>
      </c>
      <c r="EA125" s="224" t="s">
        <v>2006</v>
      </c>
      <c r="EB125" s="224" t="s">
        <v>1968</v>
      </c>
      <c r="EC125" s="214">
        <v>45473</v>
      </c>
      <c r="ED125" s="222" t="s">
        <v>2010</v>
      </c>
      <c r="EE125" s="218">
        <v>51000</v>
      </c>
      <c r="EF125" s="222" t="s">
        <v>1968</v>
      </c>
      <c r="EG125" s="222" t="s">
        <v>22</v>
      </c>
      <c r="EH125" s="222">
        <v>3</v>
      </c>
      <c r="EI125" s="222" t="s">
        <v>2006</v>
      </c>
      <c r="EJ125" s="222" t="s">
        <v>1968</v>
      </c>
      <c r="EK125" s="223">
        <v>45473</v>
      </c>
      <c r="EL125" s="221" t="s">
        <v>2011</v>
      </c>
      <c r="EM125" s="213">
        <v>6000</v>
      </c>
      <c r="EN125" s="224" t="s">
        <v>1968</v>
      </c>
      <c r="EO125" s="224" t="s">
        <v>22</v>
      </c>
      <c r="EP125" s="224">
        <v>3</v>
      </c>
      <c r="EQ125" s="224" t="s">
        <v>2006</v>
      </c>
      <c r="ER125" s="224" t="s">
        <v>1968</v>
      </c>
      <c r="ES125" s="214">
        <v>45473</v>
      </c>
      <c r="ET125" s="222" t="s">
        <v>2003</v>
      </c>
      <c r="EU125" s="222">
        <v>6</v>
      </c>
      <c r="EV125" s="222" t="s">
        <v>1968</v>
      </c>
      <c r="EW125" s="222" t="s">
        <v>22</v>
      </c>
      <c r="EX125" s="222">
        <v>3</v>
      </c>
      <c r="EY125" s="222" t="s">
        <v>2001</v>
      </c>
      <c r="EZ125" s="222" t="s">
        <v>1968</v>
      </c>
      <c r="FA125" s="223">
        <v>45473</v>
      </c>
      <c r="FB125" s="221" t="s">
        <v>2013</v>
      </c>
      <c r="FC125" s="224">
        <v>3</v>
      </c>
      <c r="FD125" s="224" t="s">
        <v>1968</v>
      </c>
      <c r="FE125" s="224" t="s">
        <v>723</v>
      </c>
      <c r="FF125" s="224">
        <v>2</v>
      </c>
      <c r="FG125" s="224" t="s">
        <v>2012</v>
      </c>
      <c r="FH125" s="224" t="s">
        <v>1968</v>
      </c>
      <c r="FI125" s="214">
        <v>45473</v>
      </c>
      <c r="FJ125" s="221" t="s">
        <v>383</v>
      </c>
      <c r="FK125" s="222" t="s">
        <v>17</v>
      </c>
      <c r="FL125" s="222" t="s">
        <v>17</v>
      </c>
      <c r="FM125" s="222" t="s">
        <v>17</v>
      </c>
      <c r="FN125" s="222" t="s">
        <v>17</v>
      </c>
      <c r="FO125" s="222" t="s">
        <v>17</v>
      </c>
      <c r="FP125" s="218" t="s">
        <v>17</v>
      </c>
      <c r="FQ125" s="219">
        <v>43603</v>
      </c>
      <c r="FR125" s="221" t="s">
        <v>384</v>
      </c>
      <c r="FS125" s="224" t="s">
        <v>17</v>
      </c>
      <c r="FT125" s="224" t="s">
        <v>17</v>
      </c>
      <c r="FU125" s="224" t="s">
        <v>17</v>
      </c>
      <c r="FV125" s="224" t="s">
        <v>17</v>
      </c>
      <c r="FW125" s="224" t="s">
        <v>17</v>
      </c>
      <c r="FX125" s="224" t="s">
        <v>17</v>
      </c>
      <c r="FY125" s="214">
        <v>43603</v>
      </c>
      <c r="FZ125" s="222" t="s">
        <v>1864</v>
      </c>
      <c r="GA125" s="222">
        <v>1</v>
      </c>
      <c r="GB125" s="222" t="s">
        <v>1799</v>
      </c>
      <c r="GC125" s="222" t="s">
        <v>33</v>
      </c>
      <c r="GD125" s="222">
        <v>2</v>
      </c>
      <c r="GE125" s="222" t="s">
        <v>17</v>
      </c>
      <c r="GF125" s="222" t="s">
        <v>17</v>
      </c>
      <c r="GG125" s="223">
        <v>45462</v>
      </c>
      <c r="GH125" s="221" t="s">
        <v>1870</v>
      </c>
      <c r="GI125" s="224">
        <v>1</v>
      </c>
      <c r="GJ125" s="224" t="s">
        <v>1799</v>
      </c>
      <c r="GK125" s="224" t="s">
        <v>33</v>
      </c>
      <c r="GL125" s="224">
        <v>2</v>
      </c>
      <c r="GM125" s="224" t="s">
        <v>17</v>
      </c>
      <c r="GN125" s="224" t="s">
        <v>17</v>
      </c>
      <c r="GO125" s="214">
        <v>45462</v>
      </c>
      <c r="GP125" s="222" t="s">
        <v>1865</v>
      </c>
      <c r="GQ125" s="222">
        <v>1</v>
      </c>
      <c r="GR125" s="222" t="s">
        <v>1799</v>
      </c>
      <c r="GS125" s="222" t="s">
        <v>33</v>
      </c>
      <c r="GT125" s="222">
        <v>2</v>
      </c>
      <c r="GU125" s="222" t="s">
        <v>17</v>
      </c>
      <c r="GV125" s="222" t="s">
        <v>17</v>
      </c>
      <c r="GW125" s="223">
        <v>45462</v>
      </c>
      <c r="GX125" s="221" t="s">
        <v>1871</v>
      </c>
      <c r="GY125" s="224">
        <v>0</v>
      </c>
      <c r="GZ125" s="224" t="s">
        <v>1799</v>
      </c>
      <c r="HA125" s="224" t="s">
        <v>33</v>
      </c>
      <c r="HB125" s="224">
        <v>2</v>
      </c>
      <c r="HC125" s="224" t="s">
        <v>17</v>
      </c>
      <c r="HD125" s="224" t="s">
        <v>17</v>
      </c>
      <c r="HE125" s="214">
        <v>45462</v>
      </c>
      <c r="HF125" s="222" t="s">
        <v>1863</v>
      </c>
      <c r="HG125" s="222">
        <v>2</v>
      </c>
      <c r="HH125" s="222" t="s">
        <v>1799</v>
      </c>
      <c r="HI125" s="222" t="s">
        <v>33</v>
      </c>
      <c r="HJ125" s="222">
        <v>2</v>
      </c>
      <c r="HK125" s="222" t="s">
        <v>17</v>
      </c>
      <c r="HL125" s="222" t="s">
        <v>17</v>
      </c>
      <c r="HM125" s="223">
        <v>45462</v>
      </c>
      <c r="HN125" s="221" t="s">
        <v>1869</v>
      </c>
      <c r="HO125" s="224">
        <v>3</v>
      </c>
      <c r="HP125" s="224" t="s">
        <v>1799</v>
      </c>
      <c r="HQ125" s="224" t="s">
        <v>33</v>
      </c>
      <c r="HR125" s="224">
        <v>2</v>
      </c>
      <c r="HS125" s="224" t="s">
        <v>17</v>
      </c>
      <c r="HT125" s="224" t="s">
        <v>17</v>
      </c>
      <c r="HU125" s="214">
        <v>45462</v>
      </c>
      <c r="HV125" s="222" t="s">
        <v>1866</v>
      </c>
      <c r="HW125" s="222">
        <v>0</v>
      </c>
      <c r="HX125" s="222" t="s">
        <v>1799</v>
      </c>
      <c r="HY125" s="222" t="s">
        <v>33</v>
      </c>
      <c r="HZ125" s="222">
        <v>2</v>
      </c>
      <c r="IA125" s="222" t="s">
        <v>17</v>
      </c>
      <c r="IB125" s="222" t="s">
        <v>17</v>
      </c>
      <c r="IC125" s="223">
        <v>45462</v>
      </c>
      <c r="ID125" s="221" t="s">
        <v>1868</v>
      </c>
      <c r="IE125" s="224">
        <v>3</v>
      </c>
      <c r="IF125" s="224" t="s">
        <v>1799</v>
      </c>
      <c r="IG125" s="224" t="s">
        <v>33</v>
      </c>
      <c r="IH125" s="224">
        <v>2</v>
      </c>
      <c r="II125" s="224" t="s">
        <v>17</v>
      </c>
      <c r="IJ125" s="224" t="s">
        <v>17</v>
      </c>
      <c r="IK125" s="214">
        <v>45462</v>
      </c>
      <c r="IL125" s="222" t="s">
        <v>1867</v>
      </c>
      <c r="IM125" s="222">
        <v>0</v>
      </c>
      <c r="IN125" s="222" t="s">
        <v>1799</v>
      </c>
      <c r="IO125" s="222" t="s">
        <v>33</v>
      </c>
      <c r="IP125" s="222">
        <v>2</v>
      </c>
      <c r="IQ125" s="222" t="s">
        <v>17</v>
      </c>
      <c r="IR125" s="222" t="s">
        <v>17</v>
      </c>
      <c r="IS125" s="223">
        <v>45462</v>
      </c>
    </row>
    <row r="126" spans="1:253" s="11" customFormat="1" ht="13.25" customHeight="1" x14ac:dyDescent="0.25">
      <c r="A126" s="11" t="s">
        <v>730</v>
      </c>
      <c r="B126" s="11">
        <v>0</v>
      </c>
      <c r="C126" s="11" t="s">
        <v>731</v>
      </c>
      <c r="D126" s="11" t="s">
        <v>732</v>
      </c>
      <c r="E126" s="11" t="s">
        <v>11167</v>
      </c>
      <c r="F126" s="11" t="s">
        <v>3138</v>
      </c>
      <c r="G126" s="212">
        <v>125934000</v>
      </c>
      <c r="H126" s="213" t="s">
        <v>3135</v>
      </c>
      <c r="I126" s="213" t="s">
        <v>723</v>
      </c>
      <c r="J126" s="213">
        <v>2</v>
      </c>
      <c r="K126" s="213" t="s">
        <v>3137</v>
      </c>
      <c r="L126" s="213" t="s">
        <v>3136</v>
      </c>
      <c r="M126" s="214">
        <v>45564</v>
      </c>
      <c r="N126" s="227" t="s">
        <v>3142</v>
      </c>
      <c r="O126" s="216">
        <v>4600608</v>
      </c>
      <c r="P126" s="216" t="s">
        <v>3139</v>
      </c>
      <c r="Q126" s="216" t="s">
        <v>723</v>
      </c>
      <c r="R126" s="216">
        <v>2</v>
      </c>
      <c r="S126" s="216" t="s">
        <v>3141</v>
      </c>
      <c r="T126" s="216" t="s">
        <v>3140</v>
      </c>
      <c r="U126" s="217">
        <v>45564</v>
      </c>
      <c r="V126" s="227" t="s">
        <v>3145</v>
      </c>
      <c r="W126" s="213">
        <v>125934000</v>
      </c>
      <c r="X126" s="213" t="s">
        <v>3135</v>
      </c>
      <c r="Y126" s="213" t="s">
        <v>723</v>
      </c>
      <c r="Z126" s="213">
        <v>2</v>
      </c>
      <c r="AA126" s="213" t="s">
        <v>3144</v>
      </c>
      <c r="AB126" s="213" t="s">
        <v>3143</v>
      </c>
      <c r="AC126" s="214">
        <v>45564</v>
      </c>
      <c r="AD126" s="227" t="s">
        <v>3149</v>
      </c>
      <c r="AE126" s="218">
        <v>1378000</v>
      </c>
      <c r="AF126" s="218" t="s">
        <v>3146</v>
      </c>
      <c r="AG126" s="218" t="s">
        <v>723</v>
      </c>
      <c r="AH126" s="218">
        <v>2</v>
      </c>
      <c r="AI126" s="218" t="s">
        <v>3148</v>
      </c>
      <c r="AJ126" s="218" t="s">
        <v>3147</v>
      </c>
      <c r="AK126" s="219">
        <v>45564</v>
      </c>
      <c r="AL126" s="227" t="s">
        <v>3151</v>
      </c>
      <c r="AM126" s="213">
        <v>1378000</v>
      </c>
      <c r="AN126" s="213" t="s">
        <v>3146</v>
      </c>
      <c r="AO126" s="213" t="s">
        <v>723</v>
      </c>
      <c r="AP126" s="213">
        <v>2</v>
      </c>
      <c r="AQ126" s="213" t="s">
        <v>3150</v>
      </c>
      <c r="AR126" s="213" t="s">
        <v>3147</v>
      </c>
      <c r="AS126" s="214">
        <v>45564</v>
      </c>
      <c r="AT126" s="228" t="s">
        <v>735</v>
      </c>
      <c r="AU126" s="218" t="s">
        <v>17</v>
      </c>
      <c r="AV126" s="218" t="s">
        <v>733</v>
      </c>
      <c r="AW126" s="218" t="s">
        <v>17</v>
      </c>
      <c r="AX126" s="218" t="s">
        <v>17</v>
      </c>
      <c r="AY126" s="218" t="s">
        <v>17</v>
      </c>
      <c r="AZ126" s="218" t="s">
        <v>17</v>
      </c>
      <c r="BA126" s="219">
        <v>44801</v>
      </c>
      <c r="BB126" s="227" t="s">
        <v>734</v>
      </c>
      <c r="BC126" s="213" t="s">
        <v>17</v>
      </c>
      <c r="BD126" s="213" t="s">
        <v>733</v>
      </c>
      <c r="BE126" s="213" t="s">
        <v>17</v>
      </c>
      <c r="BF126" s="213" t="s">
        <v>17</v>
      </c>
      <c r="BG126" s="213" t="s">
        <v>17</v>
      </c>
      <c r="BH126" s="213" t="s">
        <v>17</v>
      </c>
      <c r="BI126" s="214">
        <v>44801</v>
      </c>
      <c r="BJ126" s="228" t="s">
        <v>3155</v>
      </c>
      <c r="BK126" s="228">
        <v>839</v>
      </c>
      <c r="BL126" s="228" t="s">
        <v>3152</v>
      </c>
      <c r="BM126" s="228" t="s">
        <v>22</v>
      </c>
      <c r="BN126" s="228">
        <v>3</v>
      </c>
      <c r="BO126" s="228" t="s">
        <v>3154</v>
      </c>
      <c r="BP126" s="218" t="s">
        <v>3153</v>
      </c>
      <c r="BQ126" s="229">
        <v>45564</v>
      </c>
      <c r="BR126" s="227" t="s">
        <v>736</v>
      </c>
      <c r="BS126" s="230" t="s">
        <v>17</v>
      </c>
      <c r="BT126" s="230" t="s">
        <v>17</v>
      </c>
      <c r="BU126" s="230" t="s">
        <v>17</v>
      </c>
      <c r="BV126" s="230" t="s">
        <v>17</v>
      </c>
      <c r="BW126" s="230" t="s">
        <v>17</v>
      </c>
      <c r="BX126" s="230" t="s">
        <v>17</v>
      </c>
      <c r="BY126" s="214">
        <v>44801</v>
      </c>
      <c r="BZ126" s="228" t="s">
        <v>737</v>
      </c>
      <c r="CA126" s="228" t="s">
        <v>17</v>
      </c>
      <c r="CB126" s="228" t="s">
        <v>17</v>
      </c>
      <c r="CC126" s="228" t="s">
        <v>17</v>
      </c>
      <c r="CD126" s="228" t="s">
        <v>17</v>
      </c>
      <c r="CE126" s="228" t="s">
        <v>17</v>
      </c>
      <c r="CF126" s="228" t="s">
        <v>17</v>
      </c>
      <c r="CG126" s="229">
        <v>44801</v>
      </c>
      <c r="CH126" s="227" t="s">
        <v>11536</v>
      </c>
      <c r="CI126" s="228" t="e">
        <v>#N/A</v>
      </c>
      <c r="CJ126" s="228" t="e">
        <v>#N/A</v>
      </c>
      <c r="CK126" s="228" t="e">
        <v>#N/A</v>
      </c>
      <c r="CL126" s="228" t="e">
        <v>#N/A</v>
      </c>
      <c r="CM126" s="228" t="e">
        <v>#N/A</v>
      </c>
      <c r="CN126" s="228" t="e">
        <v>#N/A</v>
      </c>
      <c r="CO126" s="231" t="e">
        <v>#N/A</v>
      </c>
      <c r="CP126" s="228" t="s">
        <v>739</v>
      </c>
      <c r="CQ126" s="230" t="s">
        <v>17</v>
      </c>
      <c r="CR126" s="230" t="s">
        <v>17</v>
      </c>
      <c r="CS126" s="230" t="s">
        <v>17</v>
      </c>
      <c r="CT126" s="230" t="s">
        <v>17</v>
      </c>
      <c r="CU126" s="230" t="s">
        <v>17</v>
      </c>
      <c r="CV126" s="230" t="s">
        <v>17</v>
      </c>
      <c r="CW126" s="214">
        <v>44801</v>
      </c>
      <c r="CX126" s="228" t="s">
        <v>3159</v>
      </c>
      <c r="CY126" s="218">
        <v>1378000</v>
      </c>
      <c r="CZ126" s="218" t="s">
        <v>3146</v>
      </c>
      <c r="DA126" s="218" t="s">
        <v>723</v>
      </c>
      <c r="DB126" s="218">
        <v>2</v>
      </c>
      <c r="DC126" s="218" t="s">
        <v>3166</v>
      </c>
      <c r="DD126" s="218" t="s">
        <v>3147</v>
      </c>
      <c r="DE126" s="220">
        <v>45564</v>
      </c>
      <c r="DF126" s="227" t="s">
        <v>3163</v>
      </c>
      <c r="DG126" s="213">
        <v>124556000</v>
      </c>
      <c r="DH126" s="230" t="s">
        <v>3160</v>
      </c>
      <c r="DI126" s="230" t="s">
        <v>723</v>
      </c>
      <c r="DJ126" s="230">
        <v>2</v>
      </c>
      <c r="DK126" s="230" t="s">
        <v>3162</v>
      </c>
      <c r="DL126" s="230" t="s">
        <v>3161</v>
      </c>
      <c r="DM126" s="214">
        <v>45564</v>
      </c>
      <c r="DN126" s="228" t="s">
        <v>3165</v>
      </c>
      <c r="DO126" s="218">
        <v>0</v>
      </c>
      <c r="DP126" s="228" t="s">
        <v>3146</v>
      </c>
      <c r="DQ126" s="228" t="s">
        <v>723</v>
      </c>
      <c r="DR126" s="228">
        <v>2</v>
      </c>
      <c r="DS126" s="228" t="s">
        <v>3164</v>
      </c>
      <c r="DT126" s="228" t="s">
        <v>3147</v>
      </c>
      <c r="DU126" s="229">
        <v>45564</v>
      </c>
      <c r="DV126" s="227" t="s">
        <v>3167</v>
      </c>
      <c r="DW126" s="213">
        <v>1378000</v>
      </c>
      <c r="DX126" s="230" t="s">
        <v>3146</v>
      </c>
      <c r="DY126" s="230" t="s">
        <v>723</v>
      </c>
      <c r="DZ126" s="230">
        <v>2</v>
      </c>
      <c r="EA126" s="230" t="s">
        <v>3166</v>
      </c>
      <c r="EB126" s="230" t="s">
        <v>3147</v>
      </c>
      <c r="EC126" s="214">
        <v>45564</v>
      </c>
      <c r="ED126" s="228" t="s">
        <v>3169</v>
      </c>
      <c r="EE126" s="218" t="s">
        <v>17</v>
      </c>
      <c r="EF126" s="228" t="s">
        <v>3146</v>
      </c>
      <c r="EG126" s="228" t="s">
        <v>723</v>
      </c>
      <c r="EH126" s="228">
        <v>2</v>
      </c>
      <c r="EI126" s="228" t="s">
        <v>3168</v>
      </c>
      <c r="EJ126" s="228" t="s">
        <v>3147</v>
      </c>
      <c r="EK126" s="229">
        <v>45564</v>
      </c>
      <c r="EL126" s="227" t="s">
        <v>3171</v>
      </c>
      <c r="EM126" s="213" t="s">
        <v>17</v>
      </c>
      <c r="EN126" s="230" t="s">
        <v>3146</v>
      </c>
      <c r="EO126" s="230" t="s">
        <v>723</v>
      </c>
      <c r="EP126" s="230">
        <v>2</v>
      </c>
      <c r="EQ126" s="230" t="s">
        <v>3170</v>
      </c>
      <c r="ER126" s="230" t="s">
        <v>3147</v>
      </c>
      <c r="ES126" s="214">
        <v>45564</v>
      </c>
      <c r="ET126" s="228" t="s">
        <v>3157</v>
      </c>
      <c r="EU126" s="228">
        <v>839</v>
      </c>
      <c r="EV126" s="228" t="s">
        <v>3152</v>
      </c>
      <c r="EW126" s="228" t="s">
        <v>22</v>
      </c>
      <c r="EX126" s="228">
        <v>3</v>
      </c>
      <c r="EY126" s="228" t="s">
        <v>3154</v>
      </c>
      <c r="EZ126" s="228" t="s">
        <v>3156</v>
      </c>
      <c r="FA126" s="229">
        <v>45564</v>
      </c>
      <c r="FB126" s="227" t="s">
        <v>742</v>
      </c>
      <c r="FC126" s="230">
        <v>4</v>
      </c>
      <c r="FD126" s="230" t="s">
        <v>740</v>
      </c>
      <c r="FE126" s="230" t="s">
        <v>404</v>
      </c>
      <c r="FF126" s="230">
        <v>1</v>
      </c>
      <c r="FG126" s="230" t="s">
        <v>724</v>
      </c>
      <c r="FH126" s="230" t="s">
        <v>741</v>
      </c>
      <c r="FI126" s="214">
        <v>44801</v>
      </c>
      <c r="FJ126" s="227" t="s">
        <v>743</v>
      </c>
      <c r="FK126" s="228" t="s">
        <v>17</v>
      </c>
      <c r="FL126" s="228" t="s">
        <v>17</v>
      </c>
      <c r="FM126" s="228" t="s">
        <v>17</v>
      </c>
      <c r="FN126" s="228" t="s">
        <v>17</v>
      </c>
      <c r="FO126" s="228" t="s">
        <v>17</v>
      </c>
      <c r="FP126" s="218" t="s">
        <v>17</v>
      </c>
      <c r="FQ126" s="219">
        <v>44801</v>
      </c>
      <c r="FR126" s="227" t="s">
        <v>744</v>
      </c>
      <c r="FS126" s="230" t="s">
        <v>17</v>
      </c>
      <c r="FT126" s="230" t="s">
        <v>17</v>
      </c>
      <c r="FU126" s="230" t="s">
        <v>17</v>
      </c>
      <c r="FV126" s="230" t="s">
        <v>17</v>
      </c>
      <c r="FW126" s="230" t="s">
        <v>17</v>
      </c>
      <c r="FX126" s="230" t="s">
        <v>17</v>
      </c>
      <c r="FY126" s="214">
        <v>44801</v>
      </c>
      <c r="FZ126" s="228" t="s">
        <v>1802</v>
      </c>
      <c r="GA126" s="228">
        <v>0</v>
      </c>
      <c r="GB126" s="228" t="s">
        <v>1799</v>
      </c>
      <c r="GC126" s="228" t="s">
        <v>33</v>
      </c>
      <c r="GD126" s="228">
        <v>2</v>
      </c>
      <c r="GE126" s="228" t="s">
        <v>17</v>
      </c>
      <c r="GF126" s="228" t="s">
        <v>17</v>
      </c>
      <c r="GG126" s="229">
        <v>45460</v>
      </c>
      <c r="GH126" s="227" t="s">
        <v>1814</v>
      </c>
      <c r="GI126" s="230">
        <v>1</v>
      </c>
      <c r="GJ126" s="230" t="s">
        <v>1799</v>
      </c>
      <c r="GK126" s="230" t="s">
        <v>33</v>
      </c>
      <c r="GL126" s="230">
        <v>2</v>
      </c>
      <c r="GM126" s="230" t="s">
        <v>17</v>
      </c>
      <c r="GN126" s="230" t="s">
        <v>17</v>
      </c>
      <c r="GO126" s="214">
        <v>45460</v>
      </c>
      <c r="GP126" s="228" t="s">
        <v>1804</v>
      </c>
      <c r="GQ126" s="228">
        <v>1</v>
      </c>
      <c r="GR126" s="228" t="s">
        <v>1799</v>
      </c>
      <c r="GS126" s="228" t="s">
        <v>33</v>
      </c>
      <c r="GT126" s="228">
        <v>2</v>
      </c>
      <c r="GU126" s="228" t="s">
        <v>17</v>
      </c>
      <c r="GV126" s="228" t="s">
        <v>17</v>
      </c>
      <c r="GW126" s="229">
        <v>45460</v>
      </c>
      <c r="GX126" s="227" t="s">
        <v>1816</v>
      </c>
      <c r="GY126" s="230">
        <v>2</v>
      </c>
      <c r="GZ126" s="230" t="s">
        <v>1799</v>
      </c>
      <c r="HA126" s="230" t="s">
        <v>33</v>
      </c>
      <c r="HB126" s="230">
        <v>2</v>
      </c>
      <c r="HC126" s="230" t="s">
        <v>17</v>
      </c>
      <c r="HD126" s="230" t="s">
        <v>17</v>
      </c>
      <c r="HE126" s="214">
        <v>45460</v>
      </c>
      <c r="HF126" s="228" t="s">
        <v>1800</v>
      </c>
      <c r="HG126" s="228">
        <v>2</v>
      </c>
      <c r="HH126" s="228" t="s">
        <v>1799</v>
      </c>
      <c r="HI126" s="228" t="s">
        <v>33</v>
      </c>
      <c r="HJ126" s="228">
        <v>2</v>
      </c>
      <c r="HK126" s="228" t="s">
        <v>17</v>
      </c>
      <c r="HL126" s="228" t="s">
        <v>17</v>
      </c>
      <c r="HM126" s="229">
        <v>45460</v>
      </c>
      <c r="HN126" s="227" t="s">
        <v>1812</v>
      </c>
      <c r="HO126" s="230">
        <v>2</v>
      </c>
      <c r="HP126" s="230" t="s">
        <v>1799</v>
      </c>
      <c r="HQ126" s="230" t="s">
        <v>33</v>
      </c>
      <c r="HR126" s="230">
        <v>2</v>
      </c>
      <c r="HS126" s="230" t="s">
        <v>17</v>
      </c>
      <c r="HT126" s="230" t="s">
        <v>17</v>
      </c>
      <c r="HU126" s="214">
        <v>45460</v>
      </c>
      <c r="HV126" s="228" t="s">
        <v>1806</v>
      </c>
      <c r="HW126" s="228">
        <v>0</v>
      </c>
      <c r="HX126" s="228" t="s">
        <v>1799</v>
      </c>
      <c r="HY126" s="228" t="s">
        <v>33</v>
      </c>
      <c r="HZ126" s="228">
        <v>2</v>
      </c>
      <c r="IA126" s="228" t="s">
        <v>17</v>
      </c>
      <c r="IB126" s="228" t="s">
        <v>17</v>
      </c>
      <c r="IC126" s="229">
        <v>45460</v>
      </c>
      <c r="ID126" s="227" t="s">
        <v>1810</v>
      </c>
      <c r="IE126" s="230">
        <v>1</v>
      </c>
      <c r="IF126" s="230" t="s">
        <v>1799</v>
      </c>
      <c r="IG126" s="230" t="s">
        <v>33</v>
      </c>
      <c r="IH126" s="230">
        <v>2</v>
      </c>
      <c r="II126" s="230" t="s">
        <v>17</v>
      </c>
      <c r="IJ126" s="230" t="s">
        <v>17</v>
      </c>
      <c r="IK126" s="214">
        <v>45460</v>
      </c>
      <c r="IL126" s="228" t="s">
        <v>1808</v>
      </c>
      <c r="IM126" s="228">
        <v>1</v>
      </c>
      <c r="IN126" s="228" t="s">
        <v>1799</v>
      </c>
      <c r="IO126" s="228" t="s">
        <v>33</v>
      </c>
      <c r="IP126" s="228">
        <v>2</v>
      </c>
      <c r="IQ126" s="228" t="s">
        <v>17</v>
      </c>
      <c r="IR126" s="228" t="s">
        <v>17</v>
      </c>
      <c r="IS126" s="229">
        <v>45460</v>
      </c>
    </row>
    <row r="127" spans="1:253" s="11" customFormat="1" ht="13.25" customHeight="1" x14ac:dyDescent="0.25">
      <c r="A127" s="11" t="s">
        <v>745</v>
      </c>
      <c r="B127" s="11">
        <v>0</v>
      </c>
      <c r="C127" s="11" t="s">
        <v>746</v>
      </c>
      <c r="D127" s="11" t="s">
        <v>747</v>
      </c>
      <c r="E127" s="11" t="s">
        <v>11170</v>
      </c>
      <c r="F127" s="11" t="s">
        <v>3175</v>
      </c>
      <c r="G127" s="212">
        <v>133006000</v>
      </c>
      <c r="H127" s="213" t="s">
        <v>3172</v>
      </c>
      <c r="I127" s="213" t="s">
        <v>723</v>
      </c>
      <c r="J127" s="213">
        <v>2</v>
      </c>
      <c r="K127" s="213" t="s">
        <v>3174</v>
      </c>
      <c r="L127" s="213" t="s">
        <v>3173</v>
      </c>
      <c r="M127" s="214">
        <v>45564</v>
      </c>
      <c r="N127" s="221" t="s">
        <v>3179</v>
      </c>
      <c r="O127" s="216">
        <v>3327774</v>
      </c>
      <c r="P127" s="216" t="s">
        <v>3176</v>
      </c>
      <c r="Q127" s="216" t="s">
        <v>723</v>
      </c>
      <c r="R127" s="216">
        <v>2</v>
      </c>
      <c r="S127" s="216" t="s">
        <v>3178</v>
      </c>
      <c r="T127" s="216" t="s">
        <v>3177</v>
      </c>
      <c r="U127" s="217">
        <v>45564</v>
      </c>
      <c r="V127" s="221" t="s">
        <v>3180</v>
      </c>
      <c r="W127" s="213">
        <v>133006000</v>
      </c>
      <c r="X127" s="213" t="s">
        <v>3172</v>
      </c>
      <c r="Y127" s="213" t="s">
        <v>723</v>
      </c>
      <c r="Z127" s="213">
        <v>2</v>
      </c>
      <c r="AA127" s="213" t="s">
        <v>3144</v>
      </c>
      <c r="AB127" s="213" t="s">
        <v>3173</v>
      </c>
      <c r="AC127" s="214">
        <v>45564</v>
      </c>
      <c r="AD127" s="221" t="s">
        <v>3183</v>
      </c>
      <c r="AE127" s="218">
        <v>378000</v>
      </c>
      <c r="AF127" s="218" t="s">
        <v>3181</v>
      </c>
      <c r="AG127" s="218" t="s">
        <v>723</v>
      </c>
      <c r="AH127" s="218">
        <v>2</v>
      </c>
      <c r="AI127" s="218" t="s">
        <v>3148</v>
      </c>
      <c r="AJ127" s="218" t="s">
        <v>3182</v>
      </c>
      <c r="AK127" s="219">
        <v>45564</v>
      </c>
      <c r="AL127" s="221" t="s">
        <v>3185</v>
      </c>
      <c r="AM127" s="213">
        <v>378000</v>
      </c>
      <c r="AN127" s="213" t="s">
        <v>3181</v>
      </c>
      <c r="AO127" s="213" t="s">
        <v>723</v>
      </c>
      <c r="AP127" s="213">
        <v>2</v>
      </c>
      <c r="AQ127" s="213" t="s">
        <v>3184</v>
      </c>
      <c r="AR127" s="213" t="s">
        <v>3182</v>
      </c>
      <c r="AS127" s="214">
        <v>45564</v>
      </c>
      <c r="AT127" s="222" t="s">
        <v>749</v>
      </c>
      <c r="AU127" s="218" t="s">
        <v>17</v>
      </c>
      <c r="AV127" s="218" t="s">
        <v>17</v>
      </c>
      <c r="AW127" s="218" t="s">
        <v>17</v>
      </c>
      <c r="AX127" s="218" t="s">
        <v>17</v>
      </c>
      <c r="AY127" s="218" t="s">
        <v>17</v>
      </c>
      <c r="AZ127" s="218" t="s">
        <v>17</v>
      </c>
      <c r="BA127" s="219">
        <v>44801</v>
      </c>
      <c r="BB127" s="221" t="s">
        <v>748</v>
      </c>
      <c r="BC127" s="213" t="s">
        <v>17</v>
      </c>
      <c r="BD127" s="213" t="s">
        <v>17</v>
      </c>
      <c r="BE127" s="213" t="s">
        <v>17</v>
      </c>
      <c r="BF127" s="213" t="s">
        <v>17</v>
      </c>
      <c r="BG127" s="213" t="s">
        <v>17</v>
      </c>
      <c r="BH127" s="213" t="s">
        <v>17</v>
      </c>
      <c r="BI127" s="214">
        <v>44801</v>
      </c>
      <c r="BJ127" s="222" t="s">
        <v>3188</v>
      </c>
      <c r="BK127" s="222">
        <v>75</v>
      </c>
      <c r="BL127" s="222" t="s">
        <v>3152</v>
      </c>
      <c r="BM127" s="222" t="s">
        <v>22</v>
      </c>
      <c r="BN127" s="222">
        <v>3</v>
      </c>
      <c r="BO127" s="222" t="s">
        <v>3187</v>
      </c>
      <c r="BP127" s="218" t="s">
        <v>3186</v>
      </c>
      <c r="BQ127" s="223">
        <v>45564</v>
      </c>
      <c r="BR127" s="221" t="s">
        <v>750</v>
      </c>
      <c r="BS127" s="224" t="s">
        <v>17</v>
      </c>
      <c r="BT127" s="224" t="s">
        <v>17</v>
      </c>
      <c r="BU127" s="224" t="s">
        <v>17</v>
      </c>
      <c r="BV127" s="224" t="s">
        <v>17</v>
      </c>
      <c r="BW127" s="224" t="s">
        <v>17</v>
      </c>
      <c r="BX127" s="224" t="s">
        <v>17</v>
      </c>
      <c r="BY127" s="214">
        <v>44801</v>
      </c>
      <c r="BZ127" s="222" t="s">
        <v>751</v>
      </c>
      <c r="CA127" s="222" t="s">
        <v>17</v>
      </c>
      <c r="CB127" s="222" t="s">
        <v>17</v>
      </c>
      <c r="CC127" s="222" t="s">
        <v>17</v>
      </c>
      <c r="CD127" s="222" t="s">
        <v>17</v>
      </c>
      <c r="CE127" s="222" t="s">
        <v>17</v>
      </c>
      <c r="CF127" s="222" t="s">
        <v>17</v>
      </c>
      <c r="CG127" s="223">
        <v>44801</v>
      </c>
      <c r="CH127" s="221" t="s">
        <v>11537</v>
      </c>
      <c r="CI127" s="222" t="e">
        <v>#N/A</v>
      </c>
      <c r="CJ127" s="222" t="e">
        <v>#N/A</v>
      </c>
      <c r="CK127" s="222" t="e">
        <v>#N/A</v>
      </c>
      <c r="CL127" s="222" t="e">
        <v>#N/A</v>
      </c>
      <c r="CM127" s="222" t="e">
        <v>#N/A</v>
      </c>
      <c r="CN127" s="222" t="e">
        <v>#N/A</v>
      </c>
      <c r="CO127" s="225" t="e">
        <v>#N/A</v>
      </c>
      <c r="CP127" s="222" t="s">
        <v>753</v>
      </c>
      <c r="CQ127" s="224" t="s">
        <v>17</v>
      </c>
      <c r="CR127" s="224" t="s">
        <v>17</v>
      </c>
      <c r="CS127" s="224" t="s">
        <v>17</v>
      </c>
      <c r="CT127" s="224" t="s">
        <v>17</v>
      </c>
      <c r="CU127" s="224" t="s">
        <v>17</v>
      </c>
      <c r="CV127" s="224" t="s">
        <v>17</v>
      </c>
      <c r="CW127" s="214">
        <v>44801</v>
      </c>
      <c r="CX127" s="222" t="s">
        <v>3191</v>
      </c>
      <c r="CY127" s="218">
        <v>378000</v>
      </c>
      <c r="CZ127" s="218" t="s">
        <v>3181</v>
      </c>
      <c r="DA127" s="218" t="s">
        <v>723</v>
      </c>
      <c r="DB127" s="218">
        <v>2</v>
      </c>
      <c r="DC127" s="218" t="s">
        <v>3198</v>
      </c>
      <c r="DD127" s="218" t="s">
        <v>3182</v>
      </c>
      <c r="DE127" s="220">
        <v>45564</v>
      </c>
      <c r="DF127" s="221" t="s">
        <v>3195</v>
      </c>
      <c r="DG127" s="213">
        <v>132628000</v>
      </c>
      <c r="DH127" s="224" t="s">
        <v>3192</v>
      </c>
      <c r="DI127" s="224" t="s">
        <v>723</v>
      </c>
      <c r="DJ127" s="224">
        <v>2</v>
      </c>
      <c r="DK127" s="224" t="s">
        <v>3194</v>
      </c>
      <c r="DL127" s="224" t="s">
        <v>3193</v>
      </c>
      <c r="DM127" s="214">
        <v>45564</v>
      </c>
      <c r="DN127" s="222" t="s">
        <v>3197</v>
      </c>
      <c r="DO127" s="218">
        <v>0</v>
      </c>
      <c r="DP127" s="222" t="s">
        <v>3181</v>
      </c>
      <c r="DQ127" s="222" t="s">
        <v>723</v>
      </c>
      <c r="DR127" s="222">
        <v>2</v>
      </c>
      <c r="DS127" s="222" t="s">
        <v>3196</v>
      </c>
      <c r="DT127" s="222" t="s">
        <v>3182</v>
      </c>
      <c r="DU127" s="223">
        <v>45564</v>
      </c>
      <c r="DV127" s="221" t="s">
        <v>3199</v>
      </c>
      <c r="DW127" s="213">
        <v>378000</v>
      </c>
      <c r="DX127" s="224" t="s">
        <v>3181</v>
      </c>
      <c r="DY127" s="224" t="s">
        <v>723</v>
      </c>
      <c r="DZ127" s="224">
        <v>2</v>
      </c>
      <c r="EA127" s="224" t="s">
        <v>3198</v>
      </c>
      <c r="EB127" s="224" t="s">
        <v>3182</v>
      </c>
      <c r="EC127" s="214">
        <v>45564</v>
      </c>
      <c r="ED127" s="222" t="s">
        <v>3201</v>
      </c>
      <c r="EE127" s="218" t="s">
        <v>17</v>
      </c>
      <c r="EF127" s="222" t="s">
        <v>3181</v>
      </c>
      <c r="EG127" s="222" t="s">
        <v>723</v>
      </c>
      <c r="EH127" s="222">
        <v>2</v>
      </c>
      <c r="EI127" s="222" t="s">
        <v>3200</v>
      </c>
      <c r="EJ127" s="222" t="s">
        <v>3182</v>
      </c>
      <c r="EK127" s="223">
        <v>45564</v>
      </c>
      <c r="EL127" s="221" t="s">
        <v>3203</v>
      </c>
      <c r="EM127" s="213" t="s">
        <v>17</v>
      </c>
      <c r="EN127" s="224" t="s">
        <v>3181</v>
      </c>
      <c r="EO127" s="224" t="s">
        <v>723</v>
      </c>
      <c r="EP127" s="224">
        <v>2</v>
      </c>
      <c r="EQ127" s="224" t="s">
        <v>3202</v>
      </c>
      <c r="ER127" s="224" t="s">
        <v>3182</v>
      </c>
      <c r="ES127" s="214">
        <v>45564</v>
      </c>
      <c r="ET127" s="222" t="s">
        <v>3190</v>
      </c>
      <c r="EU127" s="222">
        <v>75</v>
      </c>
      <c r="EV127" s="222" t="s">
        <v>3152</v>
      </c>
      <c r="EW127" s="222" t="s">
        <v>22</v>
      </c>
      <c r="EX127" s="222">
        <v>3</v>
      </c>
      <c r="EY127" s="222" t="s">
        <v>3187</v>
      </c>
      <c r="EZ127" s="222" t="s">
        <v>3189</v>
      </c>
      <c r="FA127" s="223">
        <v>45564</v>
      </c>
      <c r="FB127" s="221" t="s">
        <v>756</v>
      </c>
      <c r="FC127" s="224">
        <v>4</v>
      </c>
      <c r="FD127" s="224" t="s">
        <v>754</v>
      </c>
      <c r="FE127" s="224" t="s">
        <v>404</v>
      </c>
      <c r="FF127" s="224">
        <v>1</v>
      </c>
      <c r="FG127" s="224" t="s">
        <v>724</v>
      </c>
      <c r="FH127" s="224" t="s">
        <v>755</v>
      </c>
      <c r="FI127" s="214">
        <v>44801</v>
      </c>
      <c r="FJ127" s="221" t="s">
        <v>757</v>
      </c>
      <c r="FK127" s="222" t="s">
        <v>17</v>
      </c>
      <c r="FL127" s="222" t="s">
        <v>17</v>
      </c>
      <c r="FM127" s="222" t="s">
        <v>17</v>
      </c>
      <c r="FN127" s="222" t="s">
        <v>17</v>
      </c>
      <c r="FO127" s="222" t="s">
        <v>17</v>
      </c>
      <c r="FP127" s="218" t="s">
        <v>17</v>
      </c>
      <c r="FQ127" s="219">
        <v>44801</v>
      </c>
      <c r="FR127" s="221" t="s">
        <v>758</v>
      </c>
      <c r="FS127" s="224" t="s">
        <v>17</v>
      </c>
      <c r="FT127" s="224" t="s">
        <v>17</v>
      </c>
      <c r="FU127" s="224" t="s">
        <v>17</v>
      </c>
      <c r="FV127" s="224" t="s">
        <v>17</v>
      </c>
      <c r="FW127" s="224" t="s">
        <v>17</v>
      </c>
      <c r="FX127" s="224" t="s">
        <v>17</v>
      </c>
      <c r="FY127" s="214">
        <v>44801</v>
      </c>
      <c r="FZ127" s="222" t="s">
        <v>1818</v>
      </c>
      <c r="GA127" s="222">
        <v>0</v>
      </c>
      <c r="GB127" s="222" t="s">
        <v>1799</v>
      </c>
      <c r="GC127" s="222" t="s">
        <v>33</v>
      </c>
      <c r="GD127" s="222">
        <v>2</v>
      </c>
      <c r="GE127" s="222" t="s">
        <v>17</v>
      </c>
      <c r="GF127" s="222" t="s">
        <v>17</v>
      </c>
      <c r="GG127" s="223">
        <v>45460</v>
      </c>
      <c r="GH127" s="221" t="s">
        <v>1824</v>
      </c>
      <c r="GI127" s="224">
        <v>0</v>
      </c>
      <c r="GJ127" s="224" t="s">
        <v>1799</v>
      </c>
      <c r="GK127" s="224" t="s">
        <v>33</v>
      </c>
      <c r="GL127" s="224">
        <v>2</v>
      </c>
      <c r="GM127" s="224" t="s">
        <v>17</v>
      </c>
      <c r="GN127" s="224" t="s">
        <v>17</v>
      </c>
      <c r="GO127" s="214">
        <v>45460</v>
      </c>
      <c r="GP127" s="222" t="s">
        <v>1819</v>
      </c>
      <c r="GQ127" s="222">
        <v>0</v>
      </c>
      <c r="GR127" s="222" t="s">
        <v>1799</v>
      </c>
      <c r="GS127" s="222" t="s">
        <v>33</v>
      </c>
      <c r="GT127" s="222">
        <v>2</v>
      </c>
      <c r="GU127" s="222" t="s">
        <v>17</v>
      </c>
      <c r="GV127" s="222" t="s">
        <v>17</v>
      </c>
      <c r="GW127" s="223">
        <v>45460</v>
      </c>
      <c r="GX127" s="221" t="s">
        <v>1825</v>
      </c>
      <c r="GY127" s="224">
        <v>0</v>
      </c>
      <c r="GZ127" s="224" t="s">
        <v>1799</v>
      </c>
      <c r="HA127" s="224" t="s">
        <v>33</v>
      </c>
      <c r="HB127" s="224">
        <v>2</v>
      </c>
      <c r="HC127" s="224" t="s">
        <v>17</v>
      </c>
      <c r="HD127" s="224" t="s">
        <v>17</v>
      </c>
      <c r="HE127" s="214">
        <v>45460</v>
      </c>
      <c r="HF127" s="222" t="s">
        <v>1817</v>
      </c>
      <c r="HG127" s="222">
        <v>0</v>
      </c>
      <c r="HH127" s="222" t="s">
        <v>1799</v>
      </c>
      <c r="HI127" s="222" t="s">
        <v>33</v>
      </c>
      <c r="HJ127" s="222">
        <v>2</v>
      </c>
      <c r="HK127" s="222" t="s">
        <v>17</v>
      </c>
      <c r="HL127" s="222" t="s">
        <v>17</v>
      </c>
      <c r="HM127" s="223">
        <v>45460</v>
      </c>
      <c r="HN127" s="221" t="s">
        <v>1823</v>
      </c>
      <c r="HO127" s="224">
        <v>0</v>
      </c>
      <c r="HP127" s="224" t="s">
        <v>1799</v>
      </c>
      <c r="HQ127" s="224" t="s">
        <v>33</v>
      </c>
      <c r="HR127" s="224">
        <v>2</v>
      </c>
      <c r="HS127" s="224" t="s">
        <v>17</v>
      </c>
      <c r="HT127" s="224" t="s">
        <v>17</v>
      </c>
      <c r="HU127" s="214">
        <v>45460</v>
      </c>
      <c r="HV127" s="222" t="s">
        <v>1820</v>
      </c>
      <c r="HW127" s="222">
        <v>0</v>
      </c>
      <c r="HX127" s="222" t="s">
        <v>1799</v>
      </c>
      <c r="HY127" s="222" t="s">
        <v>33</v>
      </c>
      <c r="HZ127" s="222">
        <v>2</v>
      </c>
      <c r="IA127" s="222" t="s">
        <v>17</v>
      </c>
      <c r="IB127" s="222" t="s">
        <v>17</v>
      </c>
      <c r="IC127" s="223">
        <v>45460</v>
      </c>
      <c r="ID127" s="221" t="s">
        <v>1822</v>
      </c>
      <c r="IE127" s="224">
        <v>1</v>
      </c>
      <c r="IF127" s="224" t="s">
        <v>1799</v>
      </c>
      <c r="IG127" s="224" t="s">
        <v>33</v>
      </c>
      <c r="IH127" s="224">
        <v>2</v>
      </c>
      <c r="II127" s="224" t="s">
        <v>17</v>
      </c>
      <c r="IJ127" s="224" t="s">
        <v>17</v>
      </c>
      <c r="IK127" s="214">
        <v>45460</v>
      </c>
      <c r="IL127" s="222" t="s">
        <v>1821</v>
      </c>
      <c r="IM127" s="222">
        <v>1</v>
      </c>
      <c r="IN127" s="222" t="s">
        <v>1799</v>
      </c>
      <c r="IO127" s="222" t="s">
        <v>33</v>
      </c>
      <c r="IP127" s="222">
        <v>2</v>
      </c>
      <c r="IQ127" s="222" t="s">
        <v>17</v>
      </c>
      <c r="IR127" s="222" t="s">
        <v>17</v>
      </c>
      <c r="IS127" s="223">
        <v>45460</v>
      </c>
    </row>
    <row r="128" spans="1:253" s="11" customFormat="1" ht="13.25" customHeight="1" x14ac:dyDescent="0.25">
      <c r="A128" s="11" t="s">
        <v>1224</v>
      </c>
      <c r="B128" s="11">
        <v>0</v>
      </c>
      <c r="C128" s="11" t="s">
        <v>1225</v>
      </c>
      <c r="D128" s="11" t="s">
        <v>1226</v>
      </c>
      <c r="E128" s="11" t="s">
        <v>11173</v>
      </c>
      <c r="F128" s="11" t="s">
        <v>2910</v>
      </c>
      <c r="G128" s="212">
        <v>226783000</v>
      </c>
      <c r="H128" s="213" t="s">
        <v>2907</v>
      </c>
      <c r="I128" s="213" t="s">
        <v>723</v>
      </c>
      <c r="J128" s="213">
        <v>2</v>
      </c>
      <c r="K128" s="213" t="s">
        <v>2909</v>
      </c>
      <c r="L128" s="213" t="s">
        <v>2908</v>
      </c>
      <c r="M128" s="214">
        <v>45560</v>
      </c>
      <c r="N128" s="227" t="s">
        <v>2330</v>
      </c>
      <c r="O128" s="216">
        <v>37488</v>
      </c>
      <c r="P128" s="216" t="s">
        <v>2327</v>
      </c>
      <c r="Q128" s="216" t="s">
        <v>404</v>
      </c>
      <c r="R128" s="216">
        <v>1</v>
      </c>
      <c r="S128" s="216" t="s">
        <v>2329</v>
      </c>
      <c r="T128" s="216" t="s">
        <v>2328</v>
      </c>
      <c r="U128" s="217">
        <v>45529</v>
      </c>
      <c r="V128" s="227" t="s">
        <v>2914</v>
      </c>
      <c r="W128" s="213">
        <v>5010000</v>
      </c>
      <c r="X128" s="213" t="s">
        <v>2911</v>
      </c>
      <c r="Y128" s="213" t="s">
        <v>723</v>
      </c>
      <c r="Z128" s="213">
        <v>2</v>
      </c>
      <c r="AA128" s="213" t="s">
        <v>2913</v>
      </c>
      <c r="AB128" s="213" t="s">
        <v>2912</v>
      </c>
      <c r="AC128" s="214">
        <v>45560</v>
      </c>
      <c r="AD128" s="227" t="s">
        <v>2916</v>
      </c>
      <c r="AE128" s="218">
        <v>5010000</v>
      </c>
      <c r="AF128" s="218" t="s">
        <v>2911</v>
      </c>
      <c r="AG128" s="218" t="s">
        <v>723</v>
      </c>
      <c r="AH128" s="218">
        <v>2</v>
      </c>
      <c r="AI128" s="218" t="s">
        <v>2915</v>
      </c>
      <c r="AJ128" s="218" t="s">
        <v>2912</v>
      </c>
      <c r="AK128" s="219">
        <v>45560</v>
      </c>
      <c r="AL128" s="227" t="s">
        <v>2920</v>
      </c>
      <c r="AM128" s="213">
        <v>1307000</v>
      </c>
      <c r="AN128" s="213" t="s">
        <v>2917</v>
      </c>
      <c r="AO128" s="213" t="s">
        <v>723</v>
      </c>
      <c r="AP128" s="213">
        <v>2</v>
      </c>
      <c r="AQ128" s="213" t="s">
        <v>2919</v>
      </c>
      <c r="AR128" s="213" t="s">
        <v>2918</v>
      </c>
      <c r="AS128" s="214">
        <v>45560</v>
      </c>
      <c r="AT128" s="228" t="s">
        <v>2331</v>
      </c>
      <c r="AU128" s="218" t="s">
        <v>17</v>
      </c>
      <c r="AV128" s="218" t="s">
        <v>17</v>
      </c>
      <c r="AW128" s="218" t="s">
        <v>17</v>
      </c>
      <c r="AX128" s="218" t="s">
        <v>17</v>
      </c>
      <c r="AY128" s="218" t="s">
        <v>1429</v>
      </c>
      <c r="AZ128" s="218" t="s">
        <v>17</v>
      </c>
      <c r="BA128" s="219">
        <v>45529</v>
      </c>
      <c r="BB128" s="227" t="s">
        <v>1230</v>
      </c>
      <c r="BC128" s="213" t="s">
        <v>17</v>
      </c>
      <c r="BD128" s="213" t="s">
        <v>17</v>
      </c>
      <c r="BE128" s="213" t="s">
        <v>17</v>
      </c>
      <c r="BF128" s="213" t="s">
        <v>17</v>
      </c>
      <c r="BG128" s="213" t="s">
        <v>1227</v>
      </c>
      <c r="BH128" s="213" t="s">
        <v>17</v>
      </c>
      <c r="BI128" s="214">
        <v>45381</v>
      </c>
      <c r="BJ128" s="228" t="s">
        <v>2923</v>
      </c>
      <c r="BK128" s="228">
        <v>2844</v>
      </c>
      <c r="BL128" s="228" t="s">
        <v>2921</v>
      </c>
      <c r="BM128" s="228" t="s">
        <v>723</v>
      </c>
      <c r="BN128" s="228">
        <v>2</v>
      </c>
      <c r="BO128" s="228" t="s">
        <v>2922</v>
      </c>
      <c r="BP128" s="218" t="s">
        <v>579</v>
      </c>
      <c r="BQ128" s="229">
        <v>45560</v>
      </c>
      <c r="BR128" s="227" t="s">
        <v>1231</v>
      </c>
      <c r="BS128" s="230" t="s">
        <v>17</v>
      </c>
      <c r="BT128" s="230" t="s">
        <v>17</v>
      </c>
      <c r="BU128" s="230" t="s">
        <v>17</v>
      </c>
      <c r="BV128" s="230" t="s">
        <v>17</v>
      </c>
      <c r="BW128" s="230" t="s">
        <v>1227</v>
      </c>
      <c r="BX128" s="230" t="s">
        <v>17</v>
      </c>
      <c r="BY128" s="214">
        <v>45381</v>
      </c>
      <c r="BZ128" s="228" t="s">
        <v>1232</v>
      </c>
      <c r="CA128" s="228" t="s">
        <v>17</v>
      </c>
      <c r="CB128" s="228" t="s">
        <v>17</v>
      </c>
      <c r="CC128" s="228" t="s">
        <v>17</v>
      </c>
      <c r="CD128" s="228" t="s">
        <v>17</v>
      </c>
      <c r="CE128" s="228" t="s">
        <v>1227</v>
      </c>
      <c r="CF128" s="228" t="s">
        <v>17</v>
      </c>
      <c r="CG128" s="229">
        <v>45381</v>
      </c>
      <c r="CH128" s="227" t="s">
        <v>11538</v>
      </c>
      <c r="CI128" s="228" t="e">
        <v>#N/A</v>
      </c>
      <c r="CJ128" s="228" t="e">
        <v>#N/A</v>
      </c>
      <c r="CK128" s="228" t="e">
        <v>#N/A</v>
      </c>
      <c r="CL128" s="228" t="e">
        <v>#N/A</v>
      </c>
      <c r="CM128" s="228" t="e">
        <v>#N/A</v>
      </c>
      <c r="CN128" s="228" t="e">
        <v>#N/A</v>
      </c>
      <c r="CO128" s="231" t="e">
        <v>#N/A</v>
      </c>
      <c r="CP128" s="228" t="s">
        <v>1234</v>
      </c>
      <c r="CQ128" s="230" t="s">
        <v>17</v>
      </c>
      <c r="CR128" s="230" t="s">
        <v>17</v>
      </c>
      <c r="CS128" s="230" t="s">
        <v>17</v>
      </c>
      <c r="CT128" s="230" t="s">
        <v>17</v>
      </c>
      <c r="CU128" s="230" t="s">
        <v>1227</v>
      </c>
      <c r="CV128" s="230" t="s">
        <v>17</v>
      </c>
      <c r="CW128" s="214">
        <v>45381</v>
      </c>
      <c r="CX128" s="228" t="s">
        <v>2931</v>
      </c>
      <c r="CY128" s="218">
        <v>3216000</v>
      </c>
      <c r="CZ128" s="218" t="s">
        <v>2932</v>
      </c>
      <c r="DA128" s="218" t="s">
        <v>723</v>
      </c>
      <c r="DB128" s="218">
        <v>2</v>
      </c>
      <c r="DC128" s="218" t="s">
        <v>2334</v>
      </c>
      <c r="DD128" s="218" t="s">
        <v>2933</v>
      </c>
      <c r="DE128" s="220">
        <v>45560</v>
      </c>
      <c r="DF128" s="227" t="s">
        <v>2335</v>
      </c>
      <c r="DG128" s="213">
        <v>0</v>
      </c>
      <c r="DH128" s="230" t="s">
        <v>2332</v>
      </c>
      <c r="DI128" s="230" t="s">
        <v>723</v>
      </c>
      <c r="DJ128" s="230">
        <v>2</v>
      </c>
      <c r="DK128" s="230" t="s">
        <v>2334</v>
      </c>
      <c r="DL128" s="230" t="s">
        <v>2333</v>
      </c>
      <c r="DM128" s="214">
        <v>45529</v>
      </c>
      <c r="DN128" s="228" t="s">
        <v>2336</v>
      </c>
      <c r="DO128" s="218">
        <v>1794000</v>
      </c>
      <c r="DP128" s="228" t="s">
        <v>2332</v>
      </c>
      <c r="DQ128" s="228" t="s">
        <v>723</v>
      </c>
      <c r="DR128" s="228">
        <v>2</v>
      </c>
      <c r="DS128" s="228" t="s">
        <v>2334</v>
      </c>
      <c r="DT128" s="228" t="s">
        <v>2333</v>
      </c>
      <c r="DU128" s="229">
        <v>45529</v>
      </c>
      <c r="DV128" s="227" t="s">
        <v>2934</v>
      </c>
      <c r="DW128" s="213">
        <v>1752000</v>
      </c>
      <c r="DX128" s="230" t="s">
        <v>2932</v>
      </c>
      <c r="DY128" s="230" t="s">
        <v>723</v>
      </c>
      <c r="DZ128" s="230">
        <v>2</v>
      </c>
      <c r="EA128" s="230" t="s">
        <v>2334</v>
      </c>
      <c r="EB128" s="230" t="s">
        <v>2933</v>
      </c>
      <c r="EC128" s="214">
        <v>45560</v>
      </c>
      <c r="ED128" s="228" t="s">
        <v>2339</v>
      </c>
      <c r="EE128" s="218">
        <v>1464000</v>
      </c>
      <c r="EF128" s="228" t="s">
        <v>2337</v>
      </c>
      <c r="EG128" s="228" t="s">
        <v>723</v>
      </c>
      <c r="EH128" s="228">
        <v>2</v>
      </c>
      <c r="EI128" s="228" t="s">
        <v>2334</v>
      </c>
      <c r="EJ128" s="228" t="s">
        <v>2338</v>
      </c>
      <c r="EK128" s="229">
        <v>45529</v>
      </c>
      <c r="EL128" s="227" t="s">
        <v>2343</v>
      </c>
      <c r="EM128" s="213" t="s">
        <v>17</v>
      </c>
      <c r="EN128" s="230" t="s">
        <v>2340</v>
      </c>
      <c r="EO128" s="230" t="s">
        <v>723</v>
      </c>
      <c r="EP128" s="230">
        <v>2</v>
      </c>
      <c r="EQ128" s="230" t="s">
        <v>2342</v>
      </c>
      <c r="ER128" s="230" t="s">
        <v>2341</v>
      </c>
      <c r="ES128" s="214">
        <v>45529</v>
      </c>
      <c r="ET128" s="228" t="s">
        <v>2927</v>
      </c>
      <c r="EU128" s="228">
        <v>9702</v>
      </c>
      <c r="EV128" s="228" t="s">
        <v>2924</v>
      </c>
      <c r="EW128" s="228" t="s">
        <v>723</v>
      </c>
      <c r="EX128" s="228">
        <v>2</v>
      </c>
      <c r="EY128" s="228" t="s">
        <v>2926</v>
      </c>
      <c r="EZ128" s="228" t="s">
        <v>2925</v>
      </c>
      <c r="FA128" s="229">
        <v>45560</v>
      </c>
      <c r="FB128" s="227" t="s">
        <v>2937</v>
      </c>
      <c r="FC128" s="230">
        <v>5</v>
      </c>
      <c r="FD128" s="230" t="s">
        <v>2935</v>
      </c>
      <c r="FE128" s="230" t="s">
        <v>404</v>
      </c>
      <c r="FF128" s="230">
        <v>1</v>
      </c>
      <c r="FG128" s="230" t="s">
        <v>2263</v>
      </c>
      <c r="FH128" s="230" t="s">
        <v>2936</v>
      </c>
      <c r="FI128" s="214">
        <v>45560</v>
      </c>
      <c r="FJ128" s="227" t="s">
        <v>1228</v>
      </c>
      <c r="FK128" s="228" t="s">
        <v>17</v>
      </c>
      <c r="FL128" s="228" t="s">
        <v>17</v>
      </c>
      <c r="FM128" s="228" t="s">
        <v>17</v>
      </c>
      <c r="FN128" s="228" t="s">
        <v>17</v>
      </c>
      <c r="FO128" s="228" t="s">
        <v>1227</v>
      </c>
      <c r="FP128" s="218" t="s">
        <v>17</v>
      </c>
      <c r="FQ128" s="219">
        <v>45381</v>
      </c>
      <c r="FR128" s="227" t="s">
        <v>1229</v>
      </c>
      <c r="FS128" s="230" t="s">
        <v>17</v>
      </c>
      <c r="FT128" s="230" t="s">
        <v>17</v>
      </c>
      <c r="FU128" s="230" t="s">
        <v>17</v>
      </c>
      <c r="FV128" s="230" t="s">
        <v>17</v>
      </c>
      <c r="FW128" s="230" t="s">
        <v>1227</v>
      </c>
      <c r="FX128" s="230" t="s">
        <v>17</v>
      </c>
      <c r="FY128" s="214">
        <v>45381</v>
      </c>
      <c r="FZ128" s="228" t="s">
        <v>1827</v>
      </c>
      <c r="GA128" s="228">
        <v>2</v>
      </c>
      <c r="GB128" s="228" t="s">
        <v>1799</v>
      </c>
      <c r="GC128" s="228" t="s">
        <v>33</v>
      </c>
      <c r="GD128" s="228">
        <v>2</v>
      </c>
      <c r="GE128" s="228" t="s">
        <v>17</v>
      </c>
      <c r="GF128" s="228" t="s">
        <v>17</v>
      </c>
      <c r="GG128" s="229">
        <v>45460</v>
      </c>
      <c r="GH128" s="227" t="s">
        <v>1833</v>
      </c>
      <c r="GI128" s="230">
        <v>3</v>
      </c>
      <c r="GJ128" s="230" t="s">
        <v>1799</v>
      </c>
      <c r="GK128" s="230" t="s">
        <v>33</v>
      </c>
      <c r="GL128" s="230">
        <v>2</v>
      </c>
      <c r="GM128" s="230" t="s">
        <v>17</v>
      </c>
      <c r="GN128" s="230" t="s">
        <v>17</v>
      </c>
      <c r="GO128" s="214">
        <v>45460</v>
      </c>
      <c r="GP128" s="228" t="s">
        <v>1828</v>
      </c>
      <c r="GQ128" s="228">
        <v>2</v>
      </c>
      <c r="GR128" s="228" t="s">
        <v>1799</v>
      </c>
      <c r="GS128" s="228" t="s">
        <v>33</v>
      </c>
      <c r="GT128" s="228">
        <v>2</v>
      </c>
      <c r="GU128" s="228" t="s">
        <v>17</v>
      </c>
      <c r="GV128" s="228" t="s">
        <v>17</v>
      </c>
      <c r="GW128" s="229">
        <v>45460</v>
      </c>
      <c r="GX128" s="227" t="s">
        <v>1834</v>
      </c>
      <c r="GY128" s="230">
        <v>2</v>
      </c>
      <c r="GZ128" s="230" t="s">
        <v>1799</v>
      </c>
      <c r="HA128" s="230" t="s">
        <v>33</v>
      </c>
      <c r="HB128" s="230">
        <v>2</v>
      </c>
      <c r="HC128" s="230" t="s">
        <v>17</v>
      </c>
      <c r="HD128" s="230" t="s">
        <v>17</v>
      </c>
      <c r="HE128" s="214">
        <v>45460</v>
      </c>
      <c r="HF128" s="228" t="s">
        <v>1826</v>
      </c>
      <c r="HG128" s="228">
        <v>3</v>
      </c>
      <c r="HH128" s="228" t="s">
        <v>1799</v>
      </c>
      <c r="HI128" s="228" t="s">
        <v>33</v>
      </c>
      <c r="HJ128" s="228">
        <v>2</v>
      </c>
      <c r="HK128" s="228" t="s">
        <v>17</v>
      </c>
      <c r="HL128" s="228" t="s">
        <v>17</v>
      </c>
      <c r="HM128" s="229">
        <v>45460</v>
      </c>
      <c r="HN128" s="227" t="s">
        <v>1832</v>
      </c>
      <c r="HO128" s="230">
        <v>3</v>
      </c>
      <c r="HP128" s="230" t="s">
        <v>1799</v>
      </c>
      <c r="HQ128" s="230" t="s">
        <v>33</v>
      </c>
      <c r="HR128" s="230">
        <v>2</v>
      </c>
      <c r="HS128" s="230" t="s">
        <v>17</v>
      </c>
      <c r="HT128" s="230" t="s">
        <v>17</v>
      </c>
      <c r="HU128" s="214">
        <v>45460</v>
      </c>
      <c r="HV128" s="228" t="s">
        <v>1829</v>
      </c>
      <c r="HW128" s="228">
        <v>3</v>
      </c>
      <c r="HX128" s="228" t="s">
        <v>1799</v>
      </c>
      <c r="HY128" s="228" t="s">
        <v>33</v>
      </c>
      <c r="HZ128" s="228">
        <v>2</v>
      </c>
      <c r="IA128" s="228" t="s">
        <v>17</v>
      </c>
      <c r="IB128" s="228" t="s">
        <v>17</v>
      </c>
      <c r="IC128" s="229">
        <v>45460</v>
      </c>
      <c r="ID128" s="227" t="s">
        <v>1831</v>
      </c>
      <c r="IE128" s="230">
        <v>2</v>
      </c>
      <c r="IF128" s="230" t="s">
        <v>1799</v>
      </c>
      <c r="IG128" s="230" t="s">
        <v>33</v>
      </c>
      <c r="IH128" s="230">
        <v>2</v>
      </c>
      <c r="II128" s="230" t="s">
        <v>17</v>
      </c>
      <c r="IJ128" s="230" t="s">
        <v>17</v>
      </c>
      <c r="IK128" s="214">
        <v>45460</v>
      </c>
      <c r="IL128" s="228" t="s">
        <v>1830</v>
      </c>
      <c r="IM128" s="228">
        <v>2</v>
      </c>
      <c r="IN128" s="228" t="s">
        <v>1799</v>
      </c>
      <c r="IO128" s="228" t="s">
        <v>33</v>
      </c>
      <c r="IP128" s="228">
        <v>2</v>
      </c>
      <c r="IQ128" s="228" t="s">
        <v>17</v>
      </c>
      <c r="IR128" s="228" t="s">
        <v>17</v>
      </c>
      <c r="IS128" s="229">
        <v>45460</v>
      </c>
    </row>
    <row r="129" spans="1:253" s="11" customFormat="1" ht="13.25" customHeight="1" x14ac:dyDescent="0.25">
      <c r="A129" s="11" t="s">
        <v>937</v>
      </c>
      <c r="B129" s="11">
        <v>0</v>
      </c>
      <c r="C129" s="11" t="s">
        <v>938</v>
      </c>
      <c r="D129" s="11" t="s">
        <v>939</v>
      </c>
      <c r="E129" s="11" t="s">
        <v>11176</v>
      </c>
      <c r="F129" s="11" t="s">
        <v>3207</v>
      </c>
      <c r="G129" s="212">
        <v>165238000</v>
      </c>
      <c r="H129" s="213" t="s">
        <v>3204</v>
      </c>
      <c r="I129" s="213" t="s">
        <v>723</v>
      </c>
      <c r="J129" s="213">
        <v>2</v>
      </c>
      <c r="K129" s="213" t="s">
        <v>3206</v>
      </c>
      <c r="L129" s="213" t="s">
        <v>3205</v>
      </c>
      <c r="M129" s="214">
        <v>45565</v>
      </c>
      <c r="N129" s="221" t="s">
        <v>3211</v>
      </c>
      <c r="O129" s="216">
        <v>2753873</v>
      </c>
      <c r="P129" s="216" t="s">
        <v>3208</v>
      </c>
      <c r="Q129" s="216" t="s">
        <v>723</v>
      </c>
      <c r="R129" s="216">
        <v>2</v>
      </c>
      <c r="S129" s="216" t="s">
        <v>3210</v>
      </c>
      <c r="T129" s="216" t="s">
        <v>3209</v>
      </c>
      <c r="U129" s="217">
        <v>45565</v>
      </c>
      <c r="V129" s="221" t="s">
        <v>3215</v>
      </c>
      <c r="W129" s="213">
        <v>101169000</v>
      </c>
      <c r="X129" s="213" t="s">
        <v>3212</v>
      </c>
      <c r="Y129" s="213" t="s">
        <v>723</v>
      </c>
      <c r="Z129" s="213">
        <v>2</v>
      </c>
      <c r="AA129" s="213" t="s">
        <v>3214</v>
      </c>
      <c r="AB129" s="213" t="s">
        <v>3213</v>
      </c>
      <c r="AC129" s="214">
        <v>45565</v>
      </c>
      <c r="AD129" s="221" t="s">
        <v>3219</v>
      </c>
      <c r="AE129" s="218">
        <v>67634000</v>
      </c>
      <c r="AF129" s="218" t="s">
        <v>3216</v>
      </c>
      <c r="AG129" s="218" t="s">
        <v>723</v>
      </c>
      <c r="AH129" s="218">
        <v>2</v>
      </c>
      <c r="AI129" s="218" t="s">
        <v>3218</v>
      </c>
      <c r="AJ129" s="218" t="s">
        <v>3217</v>
      </c>
      <c r="AK129" s="219">
        <v>45565</v>
      </c>
      <c r="AL129" s="221" t="s">
        <v>3223</v>
      </c>
      <c r="AM129" s="213">
        <v>508000</v>
      </c>
      <c r="AN129" s="213" t="s">
        <v>3220</v>
      </c>
      <c r="AO129" s="213" t="s">
        <v>723</v>
      </c>
      <c r="AP129" s="213">
        <v>2</v>
      </c>
      <c r="AQ129" s="213" t="s">
        <v>3222</v>
      </c>
      <c r="AR129" s="213" t="s">
        <v>3221</v>
      </c>
      <c r="AS129" s="214">
        <v>45565</v>
      </c>
      <c r="AT129" s="222" t="s">
        <v>3231</v>
      </c>
      <c r="AU129" s="218">
        <v>4</v>
      </c>
      <c r="AV129" s="218" t="s">
        <v>3228</v>
      </c>
      <c r="AW129" s="218" t="s">
        <v>723</v>
      </c>
      <c r="AX129" s="218">
        <v>2</v>
      </c>
      <c r="AY129" s="218" t="s">
        <v>3230</v>
      </c>
      <c r="AZ129" s="218" t="s">
        <v>3229</v>
      </c>
      <c r="BA129" s="219">
        <v>45565</v>
      </c>
      <c r="BB129" s="221" t="s">
        <v>3227</v>
      </c>
      <c r="BC129" s="213">
        <v>284825</v>
      </c>
      <c r="BD129" s="213" t="s">
        <v>3224</v>
      </c>
      <c r="BE129" s="213" t="s">
        <v>723</v>
      </c>
      <c r="BF129" s="213">
        <v>2</v>
      </c>
      <c r="BG129" s="213" t="s">
        <v>3226</v>
      </c>
      <c r="BH129" s="213" t="s">
        <v>3225</v>
      </c>
      <c r="BI129" s="214">
        <v>45565</v>
      </c>
      <c r="BJ129" s="222" t="s">
        <v>3235</v>
      </c>
      <c r="BK129" s="222">
        <v>3252</v>
      </c>
      <c r="BL129" s="222" t="s">
        <v>3232</v>
      </c>
      <c r="BM129" s="222" t="s">
        <v>723</v>
      </c>
      <c r="BN129" s="222">
        <v>2</v>
      </c>
      <c r="BO129" s="222" t="s">
        <v>3234</v>
      </c>
      <c r="BP129" s="218" t="s">
        <v>3233</v>
      </c>
      <c r="BQ129" s="223">
        <v>45565</v>
      </c>
      <c r="BR129" s="221" t="s">
        <v>973</v>
      </c>
      <c r="BS129" s="224">
        <v>437</v>
      </c>
      <c r="BT129" s="224" t="s">
        <v>970</v>
      </c>
      <c r="BU129" s="224" t="s">
        <v>723</v>
      </c>
      <c r="BV129" s="224">
        <v>2</v>
      </c>
      <c r="BW129" s="224" t="s">
        <v>972</v>
      </c>
      <c r="BX129" s="224" t="s">
        <v>971</v>
      </c>
      <c r="BY129" s="214">
        <v>45014</v>
      </c>
      <c r="BZ129" s="222" t="s">
        <v>976</v>
      </c>
      <c r="CA129" s="222">
        <v>437</v>
      </c>
      <c r="CB129" s="222" t="s">
        <v>974</v>
      </c>
      <c r="CC129" s="222" t="s">
        <v>723</v>
      </c>
      <c r="CD129" s="222">
        <v>2</v>
      </c>
      <c r="CE129" s="222" t="s">
        <v>975</v>
      </c>
      <c r="CF129" s="222" t="s">
        <v>971</v>
      </c>
      <c r="CG129" s="223">
        <v>45014</v>
      </c>
      <c r="CH129" s="221" t="s">
        <v>11539</v>
      </c>
      <c r="CI129" s="222" t="e">
        <v>#N/A</v>
      </c>
      <c r="CJ129" s="222" t="e">
        <v>#N/A</v>
      </c>
      <c r="CK129" s="222" t="e">
        <v>#N/A</v>
      </c>
      <c r="CL129" s="222" t="e">
        <v>#N/A</v>
      </c>
      <c r="CM129" s="222" t="e">
        <v>#N/A</v>
      </c>
      <c r="CN129" s="222" t="e">
        <v>#N/A</v>
      </c>
      <c r="CO129" s="225" t="e">
        <v>#N/A</v>
      </c>
      <c r="CP129" s="222" t="s">
        <v>943</v>
      </c>
      <c r="CQ129" s="224">
        <v>228</v>
      </c>
      <c r="CR129" s="224" t="s">
        <v>940</v>
      </c>
      <c r="CS129" s="224" t="s">
        <v>723</v>
      </c>
      <c r="CT129" s="224">
        <v>2</v>
      </c>
      <c r="CU129" s="224" t="s">
        <v>942</v>
      </c>
      <c r="CV129" s="224" t="s">
        <v>941</v>
      </c>
      <c r="CW129" s="214">
        <v>44957</v>
      </c>
      <c r="CX129" s="222" t="s">
        <v>3242</v>
      </c>
      <c r="CY129" s="218">
        <v>29790000</v>
      </c>
      <c r="CZ129" s="218" t="s">
        <v>3251</v>
      </c>
      <c r="DA129" s="218" t="s">
        <v>723</v>
      </c>
      <c r="DB129" s="218">
        <v>2</v>
      </c>
      <c r="DC129" s="218" t="s">
        <v>3253</v>
      </c>
      <c r="DD129" s="218" t="s">
        <v>3252</v>
      </c>
      <c r="DE129" s="220">
        <v>45565</v>
      </c>
      <c r="DF129" s="221" t="s">
        <v>3246</v>
      </c>
      <c r="DG129" s="213">
        <v>33535000</v>
      </c>
      <c r="DH129" s="224" t="s">
        <v>3243</v>
      </c>
      <c r="DI129" s="224" t="s">
        <v>723</v>
      </c>
      <c r="DJ129" s="224">
        <v>2</v>
      </c>
      <c r="DK129" s="224" t="s">
        <v>3245</v>
      </c>
      <c r="DL129" s="224" t="s">
        <v>3244</v>
      </c>
      <c r="DM129" s="214">
        <v>45565</v>
      </c>
      <c r="DN129" s="222" t="s">
        <v>3250</v>
      </c>
      <c r="DO129" s="218">
        <v>37845000</v>
      </c>
      <c r="DP129" s="222" t="s">
        <v>3247</v>
      </c>
      <c r="DQ129" s="222" t="s">
        <v>723</v>
      </c>
      <c r="DR129" s="222">
        <v>2</v>
      </c>
      <c r="DS129" s="222" t="s">
        <v>3249</v>
      </c>
      <c r="DT129" s="222" t="s">
        <v>3248</v>
      </c>
      <c r="DU129" s="223">
        <v>45565</v>
      </c>
      <c r="DV129" s="221" t="s">
        <v>3254</v>
      </c>
      <c r="DW129" s="213">
        <v>29607000</v>
      </c>
      <c r="DX129" s="224" t="s">
        <v>3251</v>
      </c>
      <c r="DY129" s="224" t="s">
        <v>723</v>
      </c>
      <c r="DZ129" s="224">
        <v>2</v>
      </c>
      <c r="EA129" s="224" t="s">
        <v>3253</v>
      </c>
      <c r="EB129" s="224" t="s">
        <v>3252</v>
      </c>
      <c r="EC129" s="214">
        <v>45565</v>
      </c>
      <c r="ED129" s="222" t="s">
        <v>3258</v>
      </c>
      <c r="EE129" s="218">
        <v>183000</v>
      </c>
      <c r="EF129" s="222" t="s">
        <v>3255</v>
      </c>
      <c r="EG129" s="222" t="s">
        <v>404</v>
      </c>
      <c r="EH129" s="222">
        <v>1</v>
      </c>
      <c r="EI129" s="222" t="s">
        <v>3257</v>
      </c>
      <c r="EJ129" s="222" t="s">
        <v>3256</v>
      </c>
      <c r="EK129" s="223">
        <v>45565</v>
      </c>
      <c r="EL129" s="221" t="s">
        <v>3262</v>
      </c>
      <c r="EM129" s="213">
        <v>0</v>
      </c>
      <c r="EN129" s="224" t="s">
        <v>3259</v>
      </c>
      <c r="EO129" s="224" t="s">
        <v>404</v>
      </c>
      <c r="EP129" s="224">
        <v>1</v>
      </c>
      <c r="EQ129" s="224" t="s">
        <v>3261</v>
      </c>
      <c r="ER129" s="224" t="s">
        <v>3260</v>
      </c>
      <c r="ES129" s="214">
        <v>45565</v>
      </c>
      <c r="ET129" s="222" t="s">
        <v>3238</v>
      </c>
      <c r="EU129" s="222">
        <v>3252</v>
      </c>
      <c r="EV129" s="222" t="s">
        <v>3236</v>
      </c>
      <c r="EW129" s="222" t="s">
        <v>723</v>
      </c>
      <c r="EX129" s="222">
        <v>2</v>
      </c>
      <c r="EY129" s="222" t="s">
        <v>3237</v>
      </c>
      <c r="EZ129" s="222" t="s">
        <v>3233</v>
      </c>
      <c r="FA129" s="223">
        <v>45565</v>
      </c>
      <c r="FB129" s="221" t="s">
        <v>3266</v>
      </c>
      <c r="FC129" s="224">
        <v>5</v>
      </c>
      <c r="FD129" s="224" t="s">
        <v>3263</v>
      </c>
      <c r="FE129" s="224" t="s">
        <v>404</v>
      </c>
      <c r="FF129" s="224">
        <v>1</v>
      </c>
      <c r="FG129" s="224" t="s">
        <v>3265</v>
      </c>
      <c r="FH129" s="224" t="s">
        <v>3264</v>
      </c>
      <c r="FI129" s="214">
        <v>45565</v>
      </c>
      <c r="FJ129" s="221" t="s">
        <v>11540</v>
      </c>
      <c r="FK129" s="222" t="e">
        <v>#N/A</v>
      </c>
      <c r="FL129" s="222" t="e">
        <v>#N/A</v>
      </c>
      <c r="FM129" s="222" t="e">
        <v>#N/A</v>
      </c>
      <c r="FN129" s="222" t="e">
        <v>#N/A</v>
      </c>
      <c r="FO129" s="222" t="e">
        <v>#N/A</v>
      </c>
      <c r="FP129" s="218" t="e">
        <v>#N/A</v>
      </c>
      <c r="FQ129" s="219" t="e">
        <v>#N/A</v>
      </c>
      <c r="FR129" s="221" t="s">
        <v>11541</v>
      </c>
      <c r="FS129" s="224" t="e">
        <v>#N/A</v>
      </c>
      <c r="FT129" s="224" t="e">
        <v>#N/A</v>
      </c>
      <c r="FU129" s="224" t="e">
        <v>#N/A</v>
      </c>
      <c r="FV129" s="224" t="e">
        <v>#N/A</v>
      </c>
      <c r="FW129" s="224" t="e">
        <v>#N/A</v>
      </c>
      <c r="FX129" s="224" t="e">
        <v>#N/A</v>
      </c>
      <c r="FY129" s="214" t="e">
        <v>#N/A</v>
      </c>
      <c r="FZ129" s="222" t="s">
        <v>1873</v>
      </c>
      <c r="GA129" s="222">
        <v>2</v>
      </c>
      <c r="GB129" s="222" t="s">
        <v>1799</v>
      </c>
      <c r="GC129" s="222" t="s">
        <v>33</v>
      </c>
      <c r="GD129" s="222">
        <v>2</v>
      </c>
      <c r="GE129" s="222" t="s">
        <v>17</v>
      </c>
      <c r="GF129" s="222" t="s">
        <v>17</v>
      </c>
      <c r="GG129" s="223">
        <v>45462</v>
      </c>
      <c r="GH129" s="221" t="s">
        <v>1879</v>
      </c>
      <c r="GI129" s="224">
        <v>1</v>
      </c>
      <c r="GJ129" s="224" t="s">
        <v>1799</v>
      </c>
      <c r="GK129" s="224" t="s">
        <v>33</v>
      </c>
      <c r="GL129" s="224">
        <v>2</v>
      </c>
      <c r="GM129" s="224" t="s">
        <v>17</v>
      </c>
      <c r="GN129" s="224" t="s">
        <v>17</v>
      </c>
      <c r="GO129" s="214">
        <v>45462</v>
      </c>
      <c r="GP129" s="222" t="s">
        <v>1874</v>
      </c>
      <c r="GQ129" s="222">
        <v>2</v>
      </c>
      <c r="GR129" s="222" t="s">
        <v>1799</v>
      </c>
      <c r="GS129" s="222" t="s">
        <v>33</v>
      </c>
      <c r="GT129" s="222">
        <v>2</v>
      </c>
      <c r="GU129" s="222" t="s">
        <v>17</v>
      </c>
      <c r="GV129" s="222" t="s">
        <v>17</v>
      </c>
      <c r="GW129" s="223">
        <v>45462</v>
      </c>
      <c r="GX129" s="221" t="s">
        <v>1880</v>
      </c>
      <c r="GY129" s="224">
        <v>0</v>
      </c>
      <c r="GZ129" s="224" t="s">
        <v>1799</v>
      </c>
      <c r="HA129" s="224" t="s">
        <v>33</v>
      </c>
      <c r="HB129" s="224">
        <v>2</v>
      </c>
      <c r="HC129" s="224" t="s">
        <v>17</v>
      </c>
      <c r="HD129" s="224" t="s">
        <v>17</v>
      </c>
      <c r="HE129" s="214">
        <v>45462</v>
      </c>
      <c r="HF129" s="222" t="s">
        <v>1872</v>
      </c>
      <c r="HG129" s="222">
        <v>2</v>
      </c>
      <c r="HH129" s="222" t="s">
        <v>1799</v>
      </c>
      <c r="HI129" s="222" t="s">
        <v>33</v>
      </c>
      <c r="HJ129" s="222">
        <v>2</v>
      </c>
      <c r="HK129" s="222" t="s">
        <v>17</v>
      </c>
      <c r="HL129" s="222" t="s">
        <v>17</v>
      </c>
      <c r="HM129" s="223">
        <v>45462</v>
      </c>
      <c r="HN129" s="221" t="s">
        <v>1878</v>
      </c>
      <c r="HO129" s="224">
        <v>2</v>
      </c>
      <c r="HP129" s="224" t="s">
        <v>1799</v>
      </c>
      <c r="HQ129" s="224" t="s">
        <v>33</v>
      </c>
      <c r="HR129" s="224">
        <v>2</v>
      </c>
      <c r="HS129" s="224" t="s">
        <v>17</v>
      </c>
      <c r="HT129" s="224" t="s">
        <v>17</v>
      </c>
      <c r="HU129" s="214">
        <v>45462</v>
      </c>
      <c r="HV129" s="222" t="s">
        <v>1875</v>
      </c>
      <c r="HW129" s="222">
        <v>0</v>
      </c>
      <c r="HX129" s="222" t="s">
        <v>1799</v>
      </c>
      <c r="HY129" s="222" t="s">
        <v>33</v>
      </c>
      <c r="HZ129" s="222">
        <v>2</v>
      </c>
      <c r="IA129" s="222" t="s">
        <v>17</v>
      </c>
      <c r="IB129" s="222" t="s">
        <v>17</v>
      </c>
      <c r="IC129" s="223">
        <v>45462</v>
      </c>
      <c r="ID129" s="221" t="s">
        <v>1877</v>
      </c>
      <c r="IE129" s="224">
        <v>1</v>
      </c>
      <c r="IF129" s="224" t="s">
        <v>1799</v>
      </c>
      <c r="IG129" s="224" t="s">
        <v>33</v>
      </c>
      <c r="IH129" s="224">
        <v>2</v>
      </c>
      <c r="II129" s="224" t="s">
        <v>17</v>
      </c>
      <c r="IJ129" s="224" t="s">
        <v>17</v>
      </c>
      <c r="IK129" s="214">
        <v>45462</v>
      </c>
      <c r="IL129" s="222" t="s">
        <v>1876</v>
      </c>
      <c r="IM129" s="222">
        <v>3</v>
      </c>
      <c r="IN129" s="222" t="s">
        <v>1799</v>
      </c>
      <c r="IO129" s="222" t="s">
        <v>33</v>
      </c>
      <c r="IP129" s="222">
        <v>2</v>
      </c>
      <c r="IQ129" s="222" t="s">
        <v>17</v>
      </c>
      <c r="IR129" s="222" t="s">
        <v>17</v>
      </c>
      <c r="IS129" s="223">
        <v>45462</v>
      </c>
    </row>
    <row r="130" spans="1:253" s="11" customFormat="1" ht="13.25" customHeight="1" x14ac:dyDescent="0.25">
      <c r="A130" s="11" t="s">
        <v>582</v>
      </c>
      <c r="B130" s="11">
        <v>0</v>
      </c>
      <c r="C130" s="11" t="s">
        <v>583</v>
      </c>
      <c r="D130" s="11" t="s">
        <v>584</v>
      </c>
      <c r="E130" s="11" t="s">
        <v>11182</v>
      </c>
      <c r="F130" s="11" t="s">
        <v>1902</v>
      </c>
      <c r="G130" s="212">
        <v>13106000</v>
      </c>
      <c r="H130" s="213" t="s">
        <v>1899</v>
      </c>
      <c r="I130" s="213" t="s">
        <v>723</v>
      </c>
      <c r="J130" s="213">
        <v>2</v>
      </c>
      <c r="K130" s="213" t="s">
        <v>1901</v>
      </c>
      <c r="L130" s="213" t="s">
        <v>1900</v>
      </c>
      <c r="M130" s="214">
        <v>45466</v>
      </c>
      <c r="N130" s="227" t="s">
        <v>1906</v>
      </c>
      <c r="O130" s="216">
        <v>33014</v>
      </c>
      <c r="P130" s="216" t="s">
        <v>1903</v>
      </c>
      <c r="Q130" s="216" t="s">
        <v>723</v>
      </c>
      <c r="R130" s="216">
        <v>2</v>
      </c>
      <c r="S130" s="216" t="s">
        <v>1905</v>
      </c>
      <c r="T130" s="216" t="s">
        <v>1904</v>
      </c>
      <c r="U130" s="217">
        <v>45466</v>
      </c>
      <c r="V130" s="227" t="s">
        <v>1910</v>
      </c>
      <c r="W130" s="213">
        <v>3060000</v>
      </c>
      <c r="X130" s="213" t="s">
        <v>1907</v>
      </c>
      <c r="Y130" s="213" t="s">
        <v>723</v>
      </c>
      <c r="Z130" s="213">
        <v>2</v>
      </c>
      <c r="AA130" s="213" t="s">
        <v>1909</v>
      </c>
      <c r="AB130" s="213" t="s">
        <v>1908</v>
      </c>
      <c r="AC130" s="214">
        <v>45466</v>
      </c>
      <c r="AD130" s="227" t="s">
        <v>1914</v>
      </c>
      <c r="AE130" s="218">
        <v>508000</v>
      </c>
      <c r="AF130" s="218" t="s">
        <v>1911</v>
      </c>
      <c r="AG130" s="218" t="s">
        <v>723</v>
      </c>
      <c r="AH130" s="218">
        <v>2</v>
      </c>
      <c r="AI130" s="218" t="s">
        <v>1913</v>
      </c>
      <c r="AJ130" s="218" t="s">
        <v>1912</v>
      </c>
      <c r="AK130" s="219">
        <v>45466</v>
      </c>
      <c r="AL130" s="227" t="s">
        <v>1918</v>
      </c>
      <c r="AM130" s="213">
        <v>142000</v>
      </c>
      <c r="AN130" s="213" t="s">
        <v>1915</v>
      </c>
      <c r="AO130" s="213" t="s">
        <v>723</v>
      </c>
      <c r="AP130" s="213">
        <v>2</v>
      </c>
      <c r="AQ130" s="213" t="s">
        <v>1917</v>
      </c>
      <c r="AR130" s="213" t="s">
        <v>1916</v>
      </c>
      <c r="AS130" s="214">
        <v>45466</v>
      </c>
      <c r="AT130" s="228" t="s">
        <v>1922</v>
      </c>
      <c r="AU130" s="218">
        <v>250</v>
      </c>
      <c r="AV130" s="218" t="s">
        <v>1919</v>
      </c>
      <c r="AW130" s="218" t="s">
        <v>723</v>
      </c>
      <c r="AX130" s="218">
        <v>2</v>
      </c>
      <c r="AY130" s="218" t="s">
        <v>1921</v>
      </c>
      <c r="AZ130" s="218" t="s">
        <v>1920</v>
      </c>
      <c r="BA130" s="219">
        <v>45466</v>
      </c>
      <c r="BB130" s="227" t="s">
        <v>588</v>
      </c>
      <c r="BC130" s="213" t="s">
        <v>17</v>
      </c>
      <c r="BD130" s="213" t="s">
        <v>17</v>
      </c>
      <c r="BE130" s="213" t="s">
        <v>17</v>
      </c>
      <c r="BF130" s="213" t="s">
        <v>17</v>
      </c>
      <c r="BG130" s="213" t="s">
        <v>17</v>
      </c>
      <c r="BH130" s="213" t="s">
        <v>17</v>
      </c>
      <c r="BI130" s="214">
        <v>44139</v>
      </c>
      <c r="BJ130" s="228" t="s">
        <v>1935</v>
      </c>
      <c r="BK130" s="228">
        <v>6</v>
      </c>
      <c r="BL130" s="228" t="s">
        <v>1933</v>
      </c>
      <c r="BM130" s="228" t="s">
        <v>723</v>
      </c>
      <c r="BN130" s="228">
        <v>2</v>
      </c>
      <c r="BO130" s="228" t="s">
        <v>1934</v>
      </c>
      <c r="BP130" s="218" t="s">
        <v>646</v>
      </c>
      <c r="BQ130" s="229">
        <v>45473</v>
      </c>
      <c r="BR130" s="227" t="s">
        <v>585</v>
      </c>
      <c r="BS130" s="230" t="s">
        <v>17</v>
      </c>
      <c r="BT130" s="230" t="s">
        <v>17</v>
      </c>
      <c r="BU130" s="230" t="s">
        <v>17</v>
      </c>
      <c r="BV130" s="230" t="s">
        <v>17</v>
      </c>
      <c r="BW130" s="230" t="s">
        <v>17</v>
      </c>
      <c r="BX130" s="230" t="s">
        <v>17</v>
      </c>
      <c r="BY130" s="214">
        <v>44139</v>
      </c>
      <c r="BZ130" s="228" t="s">
        <v>586</v>
      </c>
      <c r="CA130" s="228" t="s">
        <v>17</v>
      </c>
      <c r="CB130" s="228" t="s">
        <v>17</v>
      </c>
      <c r="CC130" s="228" t="s">
        <v>17</v>
      </c>
      <c r="CD130" s="228" t="s">
        <v>17</v>
      </c>
      <c r="CE130" s="228" t="s">
        <v>17</v>
      </c>
      <c r="CF130" s="228" t="s">
        <v>17</v>
      </c>
      <c r="CG130" s="229">
        <v>44139</v>
      </c>
      <c r="CH130" s="227" t="s">
        <v>11542</v>
      </c>
      <c r="CI130" s="228" t="e">
        <v>#N/A</v>
      </c>
      <c r="CJ130" s="228" t="e">
        <v>#N/A</v>
      </c>
      <c r="CK130" s="228" t="e">
        <v>#N/A</v>
      </c>
      <c r="CL130" s="228" t="e">
        <v>#N/A</v>
      </c>
      <c r="CM130" s="228" t="e">
        <v>#N/A</v>
      </c>
      <c r="CN130" s="228" t="e">
        <v>#N/A</v>
      </c>
      <c r="CO130" s="231" t="e">
        <v>#N/A</v>
      </c>
      <c r="CP130" s="228" t="s">
        <v>587</v>
      </c>
      <c r="CQ130" s="230" t="s">
        <v>17</v>
      </c>
      <c r="CR130" s="230" t="s">
        <v>17</v>
      </c>
      <c r="CS130" s="230" t="s">
        <v>17</v>
      </c>
      <c r="CT130" s="230" t="s">
        <v>17</v>
      </c>
      <c r="CU130" s="230" t="s">
        <v>17</v>
      </c>
      <c r="CV130" s="230" t="s">
        <v>17</v>
      </c>
      <c r="CW130" s="214">
        <v>44139</v>
      </c>
      <c r="CX130" s="228" t="s">
        <v>1941</v>
      </c>
      <c r="CY130" s="218">
        <v>154000</v>
      </c>
      <c r="CZ130" s="218" t="s">
        <v>1938</v>
      </c>
      <c r="DA130" s="218" t="s">
        <v>723</v>
      </c>
      <c r="DB130" s="218">
        <v>2</v>
      </c>
      <c r="DC130" s="218" t="s">
        <v>1950</v>
      </c>
      <c r="DD130" s="218" t="s">
        <v>1939</v>
      </c>
      <c r="DE130" s="220">
        <v>45473</v>
      </c>
      <c r="DF130" s="227" t="s">
        <v>1945</v>
      </c>
      <c r="DG130" s="213">
        <v>2552000</v>
      </c>
      <c r="DH130" s="230" t="s">
        <v>1942</v>
      </c>
      <c r="DI130" s="230" t="s">
        <v>723</v>
      </c>
      <c r="DJ130" s="230">
        <v>2</v>
      </c>
      <c r="DK130" s="230" t="s">
        <v>1944</v>
      </c>
      <c r="DL130" s="230" t="s">
        <v>1943</v>
      </c>
      <c r="DM130" s="214">
        <v>45473</v>
      </c>
      <c r="DN130" s="228" t="s">
        <v>1949</v>
      </c>
      <c r="DO130" s="218">
        <v>353000</v>
      </c>
      <c r="DP130" s="228" t="s">
        <v>1946</v>
      </c>
      <c r="DQ130" s="228" t="s">
        <v>723</v>
      </c>
      <c r="DR130" s="228">
        <v>2</v>
      </c>
      <c r="DS130" s="228" t="s">
        <v>1948</v>
      </c>
      <c r="DT130" s="228" t="s">
        <v>1947</v>
      </c>
      <c r="DU130" s="229">
        <v>45473</v>
      </c>
      <c r="DV130" s="227" t="s">
        <v>1951</v>
      </c>
      <c r="DW130" s="213">
        <v>154000</v>
      </c>
      <c r="DX130" s="230" t="s">
        <v>1938</v>
      </c>
      <c r="DY130" s="230" t="s">
        <v>723</v>
      </c>
      <c r="DZ130" s="230">
        <v>2</v>
      </c>
      <c r="EA130" s="230" t="s">
        <v>1950</v>
      </c>
      <c r="EB130" s="230" t="s">
        <v>1939</v>
      </c>
      <c r="EC130" s="214">
        <v>45473</v>
      </c>
      <c r="ED130" s="228" t="s">
        <v>1955</v>
      </c>
      <c r="EE130" s="218">
        <v>0</v>
      </c>
      <c r="EF130" s="228" t="s">
        <v>1952</v>
      </c>
      <c r="EG130" s="228" t="s">
        <v>723</v>
      </c>
      <c r="EH130" s="228">
        <v>2</v>
      </c>
      <c r="EI130" s="228" t="s">
        <v>1954</v>
      </c>
      <c r="EJ130" s="228" t="s">
        <v>1953</v>
      </c>
      <c r="EK130" s="229">
        <v>45473</v>
      </c>
      <c r="EL130" s="227" t="s">
        <v>1959</v>
      </c>
      <c r="EM130" s="213">
        <v>0</v>
      </c>
      <c r="EN130" s="230" t="s">
        <v>1956</v>
      </c>
      <c r="EO130" s="230" t="s">
        <v>723</v>
      </c>
      <c r="EP130" s="230">
        <v>2</v>
      </c>
      <c r="EQ130" s="230" t="s">
        <v>1958</v>
      </c>
      <c r="ER130" s="230" t="s">
        <v>1957</v>
      </c>
      <c r="ES130" s="214">
        <v>45473</v>
      </c>
      <c r="ET130" s="228" t="s">
        <v>1937</v>
      </c>
      <c r="EU130" s="228">
        <v>6</v>
      </c>
      <c r="EV130" s="228" t="s">
        <v>1933</v>
      </c>
      <c r="EW130" s="228" t="s">
        <v>723</v>
      </c>
      <c r="EX130" s="228">
        <v>2</v>
      </c>
      <c r="EY130" s="228" t="s">
        <v>1936</v>
      </c>
      <c r="EZ130" s="228" t="s">
        <v>646</v>
      </c>
      <c r="FA130" s="229">
        <v>45473</v>
      </c>
      <c r="FB130" s="227" t="s">
        <v>1963</v>
      </c>
      <c r="FC130" s="230">
        <v>2</v>
      </c>
      <c r="FD130" s="230" t="s">
        <v>1960</v>
      </c>
      <c r="FE130" s="230" t="s">
        <v>22</v>
      </c>
      <c r="FF130" s="230">
        <v>3</v>
      </c>
      <c r="FG130" s="230" t="s">
        <v>1962</v>
      </c>
      <c r="FH130" s="230" t="s">
        <v>1961</v>
      </c>
      <c r="FI130" s="214">
        <v>45473</v>
      </c>
      <c r="FJ130" s="227" t="s">
        <v>589</v>
      </c>
      <c r="FK130" s="228" t="s">
        <v>17</v>
      </c>
      <c r="FL130" s="228" t="s">
        <v>17</v>
      </c>
      <c r="FM130" s="228" t="s">
        <v>17</v>
      </c>
      <c r="FN130" s="228" t="s">
        <v>17</v>
      </c>
      <c r="FO130" s="228" t="s">
        <v>17</v>
      </c>
      <c r="FP130" s="218" t="s">
        <v>17</v>
      </c>
      <c r="FQ130" s="219">
        <v>44139</v>
      </c>
      <c r="FR130" s="227" t="s">
        <v>590</v>
      </c>
      <c r="FS130" s="230" t="s">
        <v>17</v>
      </c>
      <c r="FT130" s="230" t="s">
        <v>17</v>
      </c>
      <c r="FU130" s="230" t="s">
        <v>17</v>
      </c>
      <c r="FV130" s="230" t="s">
        <v>17</v>
      </c>
      <c r="FW130" s="230" t="s">
        <v>17</v>
      </c>
      <c r="FX130" s="230" t="s">
        <v>17</v>
      </c>
      <c r="FY130" s="214">
        <v>44139</v>
      </c>
      <c r="FZ130" s="228" t="s">
        <v>1882</v>
      </c>
      <c r="GA130" s="228">
        <v>1</v>
      </c>
      <c r="GB130" s="228" t="s">
        <v>1799</v>
      </c>
      <c r="GC130" s="228" t="s">
        <v>33</v>
      </c>
      <c r="GD130" s="228">
        <v>2</v>
      </c>
      <c r="GE130" s="228" t="s">
        <v>17</v>
      </c>
      <c r="GF130" s="228" t="s">
        <v>17</v>
      </c>
      <c r="GG130" s="229">
        <v>45462</v>
      </c>
      <c r="GH130" s="227" t="s">
        <v>1888</v>
      </c>
      <c r="GI130" s="230">
        <v>0</v>
      </c>
      <c r="GJ130" s="230" t="s">
        <v>1799</v>
      </c>
      <c r="GK130" s="230" t="s">
        <v>33</v>
      </c>
      <c r="GL130" s="230">
        <v>2</v>
      </c>
      <c r="GM130" s="230" t="s">
        <v>17</v>
      </c>
      <c r="GN130" s="230" t="s">
        <v>17</v>
      </c>
      <c r="GO130" s="214">
        <v>45462</v>
      </c>
      <c r="GP130" s="228" t="s">
        <v>1883</v>
      </c>
      <c r="GQ130" s="228">
        <v>2</v>
      </c>
      <c r="GR130" s="228" t="s">
        <v>1799</v>
      </c>
      <c r="GS130" s="228" t="s">
        <v>33</v>
      </c>
      <c r="GT130" s="228">
        <v>2</v>
      </c>
      <c r="GU130" s="228" t="s">
        <v>17</v>
      </c>
      <c r="GV130" s="228" t="s">
        <v>17</v>
      </c>
      <c r="GW130" s="229">
        <v>45462</v>
      </c>
      <c r="GX130" s="227" t="s">
        <v>1889</v>
      </c>
      <c r="GY130" s="230">
        <v>0</v>
      </c>
      <c r="GZ130" s="230" t="s">
        <v>1799</v>
      </c>
      <c r="HA130" s="230" t="s">
        <v>33</v>
      </c>
      <c r="HB130" s="230">
        <v>2</v>
      </c>
      <c r="HC130" s="230" t="s">
        <v>17</v>
      </c>
      <c r="HD130" s="230" t="s">
        <v>17</v>
      </c>
      <c r="HE130" s="214">
        <v>45462</v>
      </c>
      <c r="HF130" s="228" t="s">
        <v>1881</v>
      </c>
      <c r="HG130" s="228">
        <v>2</v>
      </c>
      <c r="HH130" s="228" t="s">
        <v>1799</v>
      </c>
      <c r="HI130" s="228" t="s">
        <v>33</v>
      </c>
      <c r="HJ130" s="228">
        <v>2</v>
      </c>
      <c r="HK130" s="228" t="s">
        <v>17</v>
      </c>
      <c r="HL130" s="228" t="s">
        <v>17</v>
      </c>
      <c r="HM130" s="229">
        <v>45462</v>
      </c>
      <c r="HN130" s="227" t="s">
        <v>1887</v>
      </c>
      <c r="HO130" s="230">
        <v>1</v>
      </c>
      <c r="HP130" s="230" t="s">
        <v>1799</v>
      </c>
      <c r="HQ130" s="230" t="s">
        <v>33</v>
      </c>
      <c r="HR130" s="230">
        <v>2</v>
      </c>
      <c r="HS130" s="230" t="s">
        <v>17</v>
      </c>
      <c r="HT130" s="230" t="s">
        <v>17</v>
      </c>
      <c r="HU130" s="214">
        <v>45462</v>
      </c>
      <c r="HV130" s="228" t="s">
        <v>1884</v>
      </c>
      <c r="HW130" s="228">
        <v>0</v>
      </c>
      <c r="HX130" s="228" t="s">
        <v>1799</v>
      </c>
      <c r="HY130" s="228" t="s">
        <v>33</v>
      </c>
      <c r="HZ130" s="228">
        <v>2</v>
      </c>
      <c r="IA130" s="228" t="s">
        <v>17</v>
      </c>
      <c r="IB130" s="228" t="s">
        <v>17</v>
      </c>
      <c r="IC130" s="229">
        <v>45462</v>
      </c>
      <c r="ID130" s="227" t="s">
        <v>1886</v>
      </c>
      <c r="IE130" s="230">
        <v>2</v>
      </c>
      <c r="IF130" s="230" t="s">
        <v>1799</v>
      </c>
      <c r="IG130" s="230" t="s">
        <v>33</v>
      </c>
      <c r="IH130" s="230">
        <v>2</v>
      </c>
      <c r="II130" s="230" t="s">
        <v>17</v>
      </c>
      <c r="IJ130" s="230" t="s">
        <v>17</v>
      </c>
      <c r="IK130" s="214">
        <v>45462</v>
      </c>
      <c r="IL130" s="228" t="s">
        <v>1885</v>
      </c>
      <c r="IM130" s="228">
        <v>0</v>
      </c>
      <c r="IN130" s="228" t="s">
        <v>1799</v>
      </c>
      <c r="IO130" s="228" t="s">
        <v>33</v>
      </c>
      <c r="IP130" s="228">
        <v>2</v>
      </c>
      <c r="IQ130" s="228" t="s">
        <v>17</v>
      </c>
      <c r="IR130" s="228" t="s">
        <v>17</v>
      </c>
      <c r="IS130" s="229">
        <v>45462</v>
      </c>
    </row>
    <row r="131" spans="1:253" s="11" customFormat="1" ht="13.25" customHeight="1" x14ac:dyDescent="0.25">
      <c r="A131" s="11" t="s">
        <v>669</v>
      </c>
      <c r="B131" s="11" t="s">
        <v>10744</v>
      </c>
      <c r="C131" s="11" t="s">
        <v>670</v>
      </c>
      <c r="D131" s="11" t="s">
        <v>671</v>
      </c>
      <c r="E131" s="11" t="s">
        <v>11187</v>
      </c>
      <c r="F131" s="11" t="s">
        <v>3879</v>
      </c>
      <c r="G131" s="212">
        <v>209312000</v>
      </c>
      <c r="H131" s="213" t="s">
        <v>3876</v>
      </c>
      <c r="I131" s="213" t="s">
        <v>723</v>
      </c>
      <c r="J131" s="213">
        <v>2</v>
      </c>
      <c r="K131" s="213" t="s">
        <v>3878</v>
      </c>
      <c r="L131" s="213" t="s">
        <v>3877</v>
      </c>
      <c r="M131" s="214">
        <v>45593</v>
      </c>
      <c r="N131" s="221" t="s">
        <v>3883</v>
      </c>
      <c r="O131" s="216">
        <v>2171646</v>
      </c>
      <c r="P131" s="216" t="s">
        <v>3880</v>
      </c>
      <c r="Q131" s="216" t="s">
        <v>723</v>
      </c>
      <c r="R131" s="216">
        <v>2</v>
      </c>
      <c r="S131" s="216" t="s">
        <v>3882</v>
      </c>
      <c r="T131" s="216" t="s">
        <v>3881</v>
      </c>
      <c r="U131" s="217">
        <v>45593</v>
      </c>
      <c r="V131" s="221" t="s">
        <v>3887</v>
      </c>
      <c r="W131" s="213">
        <v>142117000</v>
      </c>
      <c r="X131" s="213" t="s">
        <v>3884</v>
      </c>
      <c r="Y131" s="213" t="s">
        <v>723</v>
      </c>
      <c r="Z131" s="213">
        <v>2</v>
      </c>
      <c r="AA131" s="213" t="s">
        <v>3886</v>
      </c>
      <c r="AB131" s="213" t="s">
        <v>3885</v>
      </c>
      <c r="AC131" s="214">
        <v>45593</v>
      </c>
      <c r="AD131" s="221" t="s">
        <v>3891</v>
      </c>
      <c r="AE131" s="218">
        <v>134333000</v>
      </c>
      <c r="AF131" s="218" t="s">
        <v>3888</v>
      </c>
      <c r="AG131" s="218" t="s">
        <v>33</v>
      </c>
      <c r="AH131" s="218">
        <v>2</v>
      </c>
      <c r="AI131" s="218" t="s">
        <v>3890</v>
      </c>
      <c r="AJ131" s="218" t="s">
        <v>3889</v>
      </c>
      <c r="AK131" s="219">
        <v>45593</v>
      </c>
      <c r="AL131" s="221" t="s">
        <v>3895</v>
      </c>
      <c r="AM131" s="213">
        <v>2700000</v>
      </c>
      <c r="AN131" s="213" t="s">
        <v>3892</v>
      </c>
      <c r="AO131" s="213" t="s">
        <v>723</v>
      </c>
      <c r="AP131" s="213">
        <v>2</v>
      </c>
      <c r="AQ131" s="213" t="s">
        <v>3894</v>
      </c>
      <c r="AR131" s="213" t="s">
        <v>3893</v>
      </c>
      <c r="AS131" s="214">
        <v>45593</v>
      </c>
      <c r="AT131" s="222" t="s">
        <v>947</v>
      </c>
      <c r="AU131" s="218">
        <v>4893</v>
      </c>
      <c r="AV131" s="218" t="s">
        <v>944</v>
      </c>
      <c r="AW131" s="218" t="s">
        <v>723</v>
      </c>
      <c r="AX131" s="218">
        <v>2</v>
      </c>
      <c r="AY131" s="218" t="s">
        <v>946</v>
      </c>
      <c r="AZ131" s="218" t="s">
        <v>945</v>
      </c>
      <c r="BA131" s="219">
        <v>44985</v>
      </c>
      <c r="BB131" s="221" t="s">
        <v>3899</v>
      </c>
      <c r="BC131" s="213">
        <v>895980</v>
      </c>
      <c r="BD131" s="213" t="s">
        <v>3896</v>
      </c>
      <c r="BE131" s="213" t="s">
        <v>723</v>
      </c>
      <c r="BF131" s="213">
        <v>2</v>
      </c>
      <c r="BG131" s="213" t="s">
        <v>3898</v>
      </c>
      <c r="BH131" s="213" t="s">
        <v>3897</v>
      </c>
      <c r="BI131" s="214">
        <v>45593</v>
      </c>
      <c r="BJ131" s="222" t="s">
        <v>3903</v>
      </c>
      <c r="BK131" s="222">
        <v>315</v>
      </c>
      <c r="BL131" s="222" t="s">
        <v>3900</v>
      </c>
      <c r="BM131" s="222" t="s">
        <v>723</v>
      </c>
      <c r="BN131" s="222">
        <v>2</v>
      </c>
      <c r="BO131" s="222" t="s">
        <v>3902</v>
      </c>
      <c r="BP131" s="218" t="s">
        <v>3901</v>
      </c>
      <c r="BQ131" s="223">
        <v>45593</v>
      </c>
      <c r="BR131" s="221" t="s">
        <v>672</v>
      </c>
      <c r="BS131" s="224" t="s">
        <v>17</v>
      </c>
      <c r="BT131" s="224" t="s">
        <v>17</v>
      </c>
      <c r="BU131" s="224" t="s">
        <v>22</v>
      </c>
      <c r="BV131" s="224">
        <v>3</v>
      </c>
      <c r="BW131" s="224" t="s">
        <v>17</v>
      </c>
      <c r="BX131" s="224" t="s">
        <v>17</v>
      </c>
      <c r="BY131" s="214">
        <v>44622</v>
      </c>
      <c r="BZ131" s="222" t="s">
        <v>673</v>
      </c>
      <c r="CA131" s="222" t="s">
        <v>17</v>
      </c>
      <c r="CB131" s="222" t="s">
        <v>17</v>
      </c>
      <c r="CC131" s="222" t="s">
        <v>22</v>
      </c>
      <c r="CD131" s="222">
        <v>3</v>
      </c>
      <c r="CE131" s="222" t="s">
        <v>17</v>
      </c>
      <c r="CF131" s="222" t="s">
        <v>17</v>
      </c>
      <c r="CG131" s="223">
        <v>44622</v>
      </c>
      <c r="CH131" s="221" t="s">
        <v>11543</v>
      </c>
      <c r="CI131" s="222" t="e">
        <v>#N/A</v>
      </c>
      <c r="CJ131" s="222" t="e">
        <v>#N/A</v>
      </c>
      <c r="CK131" s="222" t="e">
        <v>#N/A</v>
      </c>
      <c r="CL131" s="222" t="e">
        <v>#N/A</v>
      </c>
      <c r="CM131" s="222" t="e">
        <v>#N/A</v>
      </c>
      <c r="CN131" s="222" t="e">
        <v>#N/A</v>
      </c>
      <c r="CO131" s="225" t="e">
        <v>#N/A</v>
      </c>
      <c r="CP131" s="222" t="s">
        <v>950</v>
      </c>
      <c r="CQ131" s="224">
        <v>7852053</v>
      </c>
      <c r="CR131" s="224" t="s">
        <v>948</v>
      </c>
      <c r="CS131" s="224" t="s">
        <v>404</v>
      </c>
      <c r="CT131" s="224">
        <v>1</v>
      </c>
      <c r="CU131" s="224" t="s">
        <v>935</v>
      </c>
      <c r="CV131" s="224" t="s">
        <v>949</v>
      </c>
      <c r="CW131" s="214">
        <v>44985</v>
      </c>
      <c r="CX131" s="222" t="s">
        <v>3911</v>
      </c>
      <c r="CY131" s="218">
        <v>25627000</v>
      </c>
      <c r="CZ131" s="218" t="s">
        <v>3908</v>
      </c>
      <c r="DA131" s="218" t="s">
        <v>33</v>
      </c>
      <c r="DB131" s="218">
        <v>2</v>
      </c>
      <c r="DC131" s="218" t="s">
        <v>3920</v>
      </c>
      <c r="DD131" s="218" t="s">
        <v>3919</v>
      </c>
      <c r="DE131" s="220">
        <v>45593</v>
      </c>
      <c r="DF131" s="221" t="s">
        <v>3914</v>
      </c>
      <c r="DG131" s="213">
        <v>7785000</v>
      </c>
      <c r="DH131" s="224" t="s">
        <v>3912</v>
      </c>
      <c r="DI131" s="224" t="s">
        <v>723</v>
      </c>
      <c r="DJ131" s="224">
        <v>2</v>
      </c>
      <c r="DK131" s="224" t="s">
        <v>3913</v>
      </c>
      <c r="DL131" s="224" t="s">
        <v>3889</v>
      </c>
      <c r="DM131" s="214">
        <v>45593</v>
      </c>
      <c r="DN131" s="222" t="s">
        <v>3918</v>
      </c>
      <c r="DO131" s="218">
        <v>108705000</v>
      </c>
      <c r="DP131" s="222" t="s">
        <v>3915</v>
      </c>
      <c r="DQ131" s="222" t="s">
        <v>723</v>
      </c>
      <c r="DR131" s="222">
        <v>2</v>
      </c>
      <c r="DS131" s="222" t="s">
        <v>3917</v>
      </c>
      <c r="DT131" s="222" t="s">
        <v>3916</v>
      </c>
      <c r="DU131" s="223">
        <v>45593</v>
      </c>
      <c r="DV131" s="221" t="s">
        <v>3921</v>
      </c>
      <c r="DW131" s="213">
        <v>13124000</v>
      </c>
      <c r="DX131" s="224" t="s">
        <v>3908</v>
      </c>
      <c r="DY131" s="224" t="s">
        <v>33</v>
      </c>
      <c r="DZ131" s="224">
        <v>2</v>
      </c>
      <c r="EA131" s="224" t="s">
        <v>3920</v>
      </c>
      <c r="EB131" s="224" t="s">
        <v>3919</v>
      </c>
      <c r="EC131" s="214">
        <v>45593</v>
      </c>
      <c r="ED131" s="222" t="s">
        <v>3925</v>
      </c>
      <c r="EE131" s="218">
        <v>12503000</v>
      </c>
      <c r="EF131" s="222" t="s">
        <v>3922</v>
      </c>
      <c r="EG131" s="222" t="s">
        <v>723</v>
      </c>
      <c r="EH131" s="222">
        <v>2</v>
      </c>
      <c r="EI131" s="222" t="s">
        <v>3924</v>
      </c>
      <c r="EJ131" s="222" t="s">
        <v>3923</v>
      </c>
      <c r="EK131" s="223">
        <v>45593</v>
      </c>
      <c r="EL131" s="221" t="s">
        <v>3927</v>
      </c>
      <c r="EM131" s="213">
        <v>0</v>
      </c>
      <c r="EN131" s="224" t="s">
        <v>3922</v>
      </c>
      <c r="EO131" s="224" t="s">
        <v>723</v>
      </c>
      <c r="EP131" s="224">
        <v>2</v>
      </c>
      <c r="EQ131" s="224" t="s">
        <v>3926</v>
      </c>
      <c r="ER131" s="224" t="s">
        <v>3923</v>
      </c>
      <c r="ES131" s="214">
        <v>45593</v>
      </c>
      <c r="ET131" s="222" t="s">
        <v>3907</v>
      </c>
      <c r="EU131" s="222">
        <v>9523</v>
      </c>
      <c r="EV131" s="222" t="s">
        <v>3904</v>
      </c>
      <c r="EW131" s="222" t="s">
        <v>723</v>
      </c>
      <c r="EX131" s="222">
        <v>2</v>
      </c>
      <c r="EY131" s="222" t="s">
        <v>3906</v>
      </c>
      <c r="EZ131" s="222" t="s">
        <v>3905</v>
      </c>
      <c r="FA131" s="223">
        <v>45593</v>
      </c>
      <c r="FB131" s="221" t="s">
        <v>676</v>
      </c>
      <c r="FC131" s="224">
        <v>5</v>
      </c>
      <c r="FD131" s="224" t="s">
        <v>17</v>
      </c>
      <c r="FE131" s="224" t="s">
        <v>33</v>
      </c>
      <c r="FF131" s="224">
        <v>2</v>
      </c>
      <c r="FG131" s="224" t="s">
        <v>675</v>
      </c>
      <c r="FH131" s="224" t="s">
        <v>17</v>
      </c>
      <c r="FI131" s="214">
        <v>44622</v>
      </c>
      <c r="FJ131" s="221" t="s">
        <v>677</v>
      </c>
      <c r="FK131" s="222" t="s">
        <v>17</v>
      </c>
      <c r="FL131" s="222" t="s">
        <v>17</v>
      </c>
      <c r="FM131" s="222" t="s">
        <v>22</v>
      </c>
      <c r="FN131" s="222">
        <v>3</v>
      </c>
      <c r="FO131" s="222" t="s">
        <v>17</v>
      </c>
      <c r="FP131" s="218" t="s">
        <v>17</v>
      </c>
      <c r="FQ131" s="219">
        <v>44622</v>
      </c>
      <c r="FR131" s="221" t="s">
        <v>678</v>
      </c>
      <c r="FS131" s="224" t="s">
        <v>17</v>
      </c>
      <c r="FT131" s="224" t="s">
        <v>17</v>
      </c>
      <c r="FU131" s="224" t="s">
        <v>22</v>
      </c>
      <c r="FV131" s="224">
        <v>3</v>
      </c>
      <c r="FW131" s="224" t="s">
        <v>17</v>
      </c>
      <c r="FX131" s="224" t="s">
        <v>17</v>
      </c>
      <c r="FY131" s="214">
        <v>44622</v>
      </c>
      <c r="FZ131" s="222" t="s">
        <v>1846</v>
      </c>
      <c r="GA131" s="222">
        <v>2</v>
      </c>
      <c r="GB131" s="222" t="s">
        <v>1799</v>
      </c>
      <c r="GC131" s="222" t="s">
        <v>33</v>
      </c>
      <c r="GD131" s="222">
        <v>2</v>
      </c>
      <c r="GE131" s="222" t="s">
        <v>17</v>
      </c>
      <c r="GF131" s="222" t="s">
        <v>17</v>
      </c>
      <c r="GG131" s="223">
        <v>45461</v>
      </c>
      <c r="GH131" s="221" t="s">
        <v>1852</v>
      </c>
      <c r="GI131" s="224">
        <v>3</v>
      </c>
      <c r="GJ131" s="224" t="s">
        <v>1799</v>
      </c>
      <c r="GK131" s="224" t="s">
        <v>33</v>
      </c>
      <c r="GL131" s="224">
        <v>2</v>
      </c>
      <c r="GM131" s="224" t="s">
        <v>17</v>
      </c>
      <c r="GN131" s="224" t="s">
        <v>17</v>
      </c>
      <c r="GO131" s="214">
        <v>45461</v>
      </c>
      <c r="GP131" s="222" t="s">
        <v>1847</v>
      </c>
      <c r="GQ131" s="222">
        <v>3</v>
      </c>
      <c r="GR131" s="222" t="s">
        <v>1799</v>
      </c>
      <c r="GS131" s="222" t="s">
        <v>33</v>
      </c>
      <c r="GT131" s="222">
        <v>2</v>
      </c>
      <c r="GU131" s="222" t="s">
        <v>17</v>
      </c>
      <c r="GV131" s="222" t="s">
        <v>17</v>
      </c>
      <c r="GW131" s="223">
        <v>45461</v>
      </c>
      <c r="GX131" s="221" t="s">
        <v>1853</v>
      </c>
      <c r="GY131" s="224">
        <v>3</v>
      </c>
      <c r="GZ131" s="224" t="s">
        <v>1799</v>
      </c>
      <c r="HA131" s="224" t="s">
        <v>33</v>
      </c>
      <c r="HB131" s="224">
        <v>2</v>
      </c>
      <c r="HC131" s="224" t="s">
        <v>17</v>
      </c>
      <c r="HD131" s="224" t="s">
        <v>17</v>
      </c>
      <c r="HE131" s="214">
        <v>45461</v>
      </c>
      <c r="HF131" s="222" t="s">
        <v>1845</v>
      </c>
      <c r="HG131" s="222">
        <v>2</v>
      </c>
      <c r="HH131" s="222" t="s">
        <v>1799</v>
      </c>
      <c r="HI131" s="222" t="s">
        <v>33</v>
      </c>
      <c r="HJ131" s="222">
        <v>2</v>
      </c>
      <c r="HK131" s="222" t="s">
        <v>17</v>
      </c>
      <c r="HL131" s="222" t="s">
        <v>17</v>
      </c>
      <c r="HM131" s="223">
        <v>45461</v>
      </c>
      <c r="HN131" s="221" t="s">
        <v>1851</v>
      </c>
      <c r="HO131" s="224">
        <v>3</v>
      </c>
      <c r="HP131" s="224" t="s">
        <v>1799</v>
      </c>
      <c r="HQ131" s="224" t="s">
        <v>33</v>
      </c>
      <c r="HR131" s="224">
        <v>2</v>
      </c>
      <c r="HS131" s="224" t="s">
        <v>17</v>
      </c>
      <c r="HT131" s="224" t="s">
        <v>17</v>
      </c>
      <c r="HU131" s="214">
        <v>45461</v>
      </c>
      <c r="HV131" s="222" t="s">
        <v>1848</v>
      </c>
      <c r="HW131" s="222">
        <v>3</v>
      </c>
      <c r="HX131" s="222" t="s">
        <v>1799</v>
      </c>
      <c r="HY131" s="222" t="s">
        <v>33</v>
      </c>
      <c r="HZ131" s="222">
        <v>2</v>
      </c>
      <c r="IA131" s="222" t="s">
        <v>17</v>
      </c>
      <c r="IB131" s="222" t="s">
        <v>17</v>
      </c>
      <c r="IC131" s="223">
        <v>45461</v>
      </c>
      <c r="ID131" s="221" t="s">
        <v>1850</v>
      </c>
      <c r="IE131" s="224">
        <v>2</v>
      </c>
      <c r="IF131" s="224" t="s">
        <v>1799</v>
      </c>
      <c r="IG131" s="224" t="s">
        <v>33</v>
      </c>
      <c r="IH131" s="224">
        <v>2</v>
      </c>
      <c r="II131" s="224" t="s">
        <v>17</v>
      </c>
      <c r="IJ131" s="224" t="s">
        <v>17</v>
      </c>
      <c r="IK131" s="214">
        <v>45461</v>
      </c>
      <c r="IL131" s="222" t="s">
        <v>1849</v>
      </c>
      <c r="IM131" s="222">
        <v>3</v>
      </c>
      <c r="IN131" s="222" t="s">
        <v>1799</v>
      </c>
      <c r="IO131" s="222" t="s">
        <v>33</v>
      </c>
      <c r="IP131" s="222">
        <v>2</v>
      </c>
      <c r="IQ131" s="222" t="s">
        <v>17</v>
      </c>
      <c r="IR131" s="222" t="s">
        <v>17</v>
      </c>
      <c r="IS131" s="223">
        <v>45461</v>
      </c>
    </row>
    <row r="132" spans="1:253" s="11" customFormat="1" ht="13.25" customHeight="1" x14ac:dyDescent="0.25">
      <c r="A132" s="11" t="s">
        <v>1026</v>
      </c>
      <c r="B132" s="11" t="s">
        <v>11195</v>
      </c>
      <c r="C132" s="11" t="s">
        <v>1027</v>
      </c>
      <c r="D132" s="11" t="s">
        <v>1028</v>
      </c>
      <c r="E132" s="11" t="s">
        <v>11194</v>
      </c>
      <c r="F132" s="11" t="s">
        <v>1032</v>
      </c>
      <c r="G132" s="212">
        <v>107143000</v>
      </c>
      <c r="H132" s="213" t="s">
        <v>1029</v>
      </c>
      <c r="I132" s="213" t="s">
        <v>404</v>
      </c>
      <c r="J132" s="213">
        <v>1</v>
      </c>
      <c r="K132" s="213" t="s">
        <v>1031</v>
      </c>
      <c r="L132" s="213" t="s">
        <v>1030</v>
      </c>
      <c r="M132" s="214">
        <v>45105</v>
      </c>
      <c r="N132" s="227" t="s">
        <v>1036</v>
      </c>
      <c r="O132" s="216">
        <v>155377</v>
      </c>
      <c r="P132" s="216" t="s">
        <v>1033</v>
      </c>
      <c r="Q132" s="216" t="s">
        <v>404</v>
      </c>
      <c r="R132" s="216">
        <v>1</v>
      </c>
      <c r="S132" s="216" t="s">
        <v>1035</v>
      </c>
      <c r="T132" s="216" t="s">
        <v>1034</v>
      </c>
      <c r="U132" s="217">
        <v>45105</v>
      </c>
      <c r="V132" s="227" t="s">
        <v>1040</v>
      </c>
      <c r="W132" s="213">
        <v>27000000</v>
      </c>
      <c r="X132" s="213" t="s">
        <v>1037</v>
      </c>
      <c r="Y132" s="213" t="s">
        <v>723</v>
      </c>
      <c r="Z132" s="213">
        <v>2</v>
      </c>
      <c r="AA132" s="213" t="s">
        <v>1039</v>
      </c>
      <c r="AB132" s="213" t="s">
        <v>1038</v>
      </c>
      <c r="AC132" s="214">
        <v>45105</v>
      </c>
      <c r="AD132" s="227" t="s">
        <v>1044</v>
      </c>
      <c r="AE132" s="218">
        <v>17900000</v>
      </c>
      <c r="AF132" s="218" t="s">
        <v>1041</v>
      </c>
      <c r="AG132" s="218" t="s">
        <v>22</v>
      </c>
      <c r="AH132" s="218">
        <v>3</v>
      </c>
      <c r="AI132" s="218" t="s">
        <v>1043</v>
      </c>
      <c r="AJ132" s="218" t="s">
        <v>1042</v>
      </c>
      <c r="AK132" s="219">
        <v>45105</v>
      </c>
      <c r="AL132" s="227" t="s">
        <v>1182</v>
      </c>
      <c r="AM132" s="213">
        <v>3123000</v>
      </c>
      <c r="AN132" s="213" t="s">
        <v>1179</v>
      </c>
      <c r="AO132" s="213" t="s">
        <v>22</v>
      </c>
      <c r="AP132" s="213">
        <v>3</v>
      </c>
      <c r="AQ132" s="213" t="s">
        <v>1181</v>
      </c>
      <c r="AR132" s="213" t="s">
        <v>1180</v>
      </c>
      <c r="AS132" s="214">
        <v>45260</v>
      </c>
      <c r="AT132" s="228" t="s">
        <v>1184</v>
      </c>
      <c r="AU132" s="218">
        <v>0</v>
      </c>
      <c r="AV132" s="218" t="s">
        <v>17</v>
      </c>
      <c r="AW132" s="218" t="s">
        <v>22</v>
      </c>
      <c r="AX132" s="218">
        <v>3</v>
      </c>
      <c r="AY132" s="218" t="s">
        <v>1183</v>
      </c>
      <c r="AZ132" s="218" t="s">
        <v>17</v>
      </c>
      <c r="BA132" s="219">
        <v>45260</v>
      </c>
      <c r="BB132" s="227" t="s">
        <v>1052</v>
      </c>
      <c r="BC132" s="213" t="s">
        <v>17</v>
      </c>
      <c r="BD132" s="213" t="s">
        <v>424</v>
      </c>
      <c r="BE132" s="213" t="s">
        <v>22</v>
      </c>
      <c r="BF132" s="213">
        <v>3</v>
      </c>
      <c r="BG132" s="213" t="s">
        <v>1049</v>
      </c>
      <c r="BH132" s="213" t="s">
        <v>424</v>
      </c>
      <c r="BI132" s="214">
        <v>45105</v>
      </c>
      <c r="BJ132" s="228" t="s">
        <v>1185</v>
      </c>
      <c r="BK132" s="228">
        <v>0</v>
      </c>
      <c r="BL132" s="228" t="s">
        <v>17</v>
      </c>
      <c r="BM132" s="228" t="s">
        <v>22</v>
      </c>
      <c r="BN132" s="228">
        <v>3</v>
      </c>
      <c r="BO132" s="228" t="s">
        <v>1183</v>
      </c>
      <c r="BP132" s="218" t="s">
        <v>17</v>
      </c>
      <c r="BQ132" s="229">
        <v>45260</v>
      </c>
      <c r="BR132" s="227" t="s">
        <v>1056</v>
      </c>
      <c r="BS132" s="230">
        <v>308000</v>
      </c>
      <c r="BT132" s="230" t="s">
        <v>1053</v>
      </c>
      <c r="BU132" s="230" t="s">
        <v>22</v>
      </c>
      <c r="BV132" s="230">
        <v>3</v>
      </c>
      <c r="BW132" s="230" t="s">
        <v>1055</v>
      </c>
      <c r="BX132" s="230" t="s">
        <v>1054</v>
      </c>
      <c r="BY132" s="214">
        <v>45105</v>
      </c>
      <c r="BZ132" s="228" t="s">
        <v>1059</v>
      </c>
      <c r="CA132" s="228">
        <v>10600</v>
      </c>
      <c r="CB132" s="228" t="s">
        <v>1057</v>
      </c>
      <c r="CC132" s="228" t="s">
        <v>22</v>
      </c>
      <c r="CD132" s="228">
        <v>3</v>
      </c>
      <c r="CE132" s="228" t="s">
        <v>1049</v>
      </c>
      <c r="CF132" s="228" t="s">
        <v>1058</v>
      </c>
      <c r="CG132" s="229">
        <v>45105</v>
      </c>
      <c r="CH132" s="227" t="s">
        <v>11544</v>
      </c>
      <c r="CI132" s="228" t="e">
        <v>#N/A</v>
      </c>
      <c r="CJ132" s="228" t="e">
        <v>#N/A</v>
      </c>
      <c r="CK132" s="228" t="e">
        <v>#N/A</v>
      </c>
      <c r="CL132" s="228" t="e">
        <v>#N/A</v>
      </c>
      <c r="CM132" s="228" t="e">
        <v>#N/A</v>
      </c>
      <c r="CN132" s="228" t="e">
        <v>#N/A</v>
      </c>
      <c r="CO132" s="231" t="e">
        <v>#N/A</v>
      </c>
      <c r="CP132" s="228" t="s">
        <v>1061</v>
      </c>
      <c r="CQ132" s="230" t="s">
        <v>17</v>
      </c>
      <c r="CR132" s="230" t="s">
        <v>424</v>
      </c>
      <c r="CS132" s="230" t="s">
        <v>22</v>
      </c>
      <c r="CT132" s="230">
        <v>3</v>
      </c>
      <c r="CU132" s="230" t="s">
        <v>1049</v>
      </c>
      <c r="CV132" s="230" t="s">
        <v>424</v>
      </c>
      <c r="CW132" s="214">
        <v>45105</v>
      </c>
      <c r="CX132" s="228" t="s">
        <v>1190</v>
      </c>
      <c r="CY132" s="218">
        <v>3177000</v>
      </c>
      <c r="CZ132" s="218" t="s">
        <v>1199</v>
      </c>
      <c r="DA132" s="218" t="s">
        <v>22</v>
      </c>
      <c r="DB132" s="218">
        <v>3</v>
      </c>
      <c r="DC132" s="218" t="s">
        <v>1201</v>
      </c>
      <c r="DD132" s="218" t="s">
        <v>1200</v>
      </c>
      <c r="DE132" s="220">
        <v>45260</v>
      </c>
      <c r="DF132" s="227" t="s">
        <v>1194</v>
      </c>
      <c r="DG132" s="213">
        <v>9100000</v>
      </c>
      <c r="DH132" s="230" t="s">
        <v>1191</v>
      </c>
      <c r="DI132" s="230" t="s">
        <v>22</v>
      </c>
      <c r="DJ132" s="230">
        <v>3</v>
      </c>
      <c r="DK132" s="230" t="s">
        <v>1193</v>
      </c>
      <c r="DL132" s="230" t="s">
        <v>1192</v>
      </c>
      <c r="DM132" s="214">
        <v>45260</v>
      </c>
      <c r="DN132" s="228" t="s">
        <v>1198</v>
      </c>
      <c r="DO132" s="218">
        <v>14723000</v>
      </c>
      <c r="DP132" s="228" t="s">
        <v>1195</v>
      </c>
      <c r="DQ132" s="228" t="s">
        <v>22</v>
      </c>
      <c r="DR132" s="228">
        <v>3</v>
      </c>
      <c r="DS132" s="228" t="s">
        <v>1197</v>
      </c>
      <c r="DT132" s="228" t="s">
        <v>1196</v>
      </c>
      <c r="DU132" s="229">
        <v>45260</v>
      </c>
      <c r="DV132" s="227" t="s">
        <v>1202</v>
      </c>
      <c r="DW132" s="213">
        <v>3021000</v>
      </c>
      <c r="DX132" s="230" t="s">
        <v>1199</v>
      </c>
      <c r="DY132" s="230" t="s">
        <v>22</v>
      </c>
      <c r="DZ132" s="230">
        <v>3</v>
      </c>
      <c r="EA132" s="230" t="s">
        <v>1201</v>
      </c>
      <c r="EB132" s="230" t="s">
        <v>1200</v>
      </c>
      <c r="EC132" s="214">
        <v>45260</v>
      </c>
      <c r="ED132" s="228" t="s">
        <v>1206</v>
      </c>
      <c r="EE132" s="218">
        <v>150000</v>
      </c>
      <c r="EF132" s="228" t="s">
        <v>1203</v>
      </c>
      <c r="EG132" s="228" t="s">
        <v>22</v>
      </c>
      <c r="EH132" s="228">
        <v>3</v>
      </c>
      <c r="EI132" s="228" t="s">
        <v>1205</v>
      </c>
      <c r="EJ132" s="228" t="s">
        <v>1204</v>
      </c>
      <c r="EK132" s="229">
        <v>45260</v>
      </c>
      <c r="EL132" s="227" t="s">
        <v>1208</v>
      </c>
      <c r="EM132" s="213">
        <v>6000</v>
      </c>
      <c r="EN132" s="230" t="s">
        <v>1207</v>
      </c>
      <c r="EO132" s="230" t="s">
        <v>22</v>
      </c>
      <c r="EP132" s="230">
        <v>3</v>
      </c>
      <c r="EQ132" s="230" t="s">
        <v>1205</v>
      </c>
      <c r="ER132" s="230" t="s">
        <v>1204</v>
      </c>
      <c r="ES132" s="214">
        <v>45260</v>
      </c>
      <c r="ET132" s="228" t="s">
        <v>1186</v>
      </c>
      <c r="EU132" s="228">
        <v>0</v>
      </c>
      <c r="EV132" s="228" t="s">
        <v>17</v>
      </c>
      <c r="EW132" s="228" t="s">
        <v>22</v>
      </c>
      <c r="EX132" s="228">
        <v>3</v>
      </c>
      <c r="EY132" s="228" t="s">
        <v>1183</v>
      </c>
      <c r="EZ132" s="228" t="s">
        <v>17</v>
      </c>
      <c r="FA132" s="229">
        <v>45260</v>
      </c>
      <c r="FB132" s="227" t="s">
        <v>1048</v>
      </c>
      <c r="FC132" s="230">
        <v>5</v>
      </c>
      <c r="FD132" s="230" t="s">
        <v>1045</v>
      </c>
      <c r="FE132" s="230" t="s">
        <v>22</v>
      </c>
      <c r="FF132" s="230">
        <v>3</v>
      </c>
      <c r="FG132" s="230" t="s">
        <v>1047</v>
      </c>
      <c r="FH132" s="230" t="s">
        <v>1046</v>
      </c>
      <c r="FI132" s="214">
        <v>45105</v>
      </c>
      <c r="FJ132" s="227" t="s">
        <v>1050</v>
      </c>
      <c r="FK132" s="228" t="s">
        <v>17</v>
      </c>
      <c r="FL132" s="228" t="s">
        <v>424</v>
      </c>
      <c r="FM132" s="228" t="s">
        <v>22</v>
      </c>
      <c r="FN132" s="228">
        <v>3</v>
      </c>
      <c r="FO132" s="228" t="s">
        <v>1049</v>
      </c>
      <c r="FP132" s="218" t="s">
        <v>424</v>
      </c>
      <c r="FQ132" s="219">
        <v>45105</v>
      </c>
      <c r="FR132" s="227" t="s">
        <v>1051</v>
      </c>
      <c r="FS132" s="230" t="s">
        <v>17</v>
      </c>
      <c r="FT132" s="230" t="s">
        <v>424</v>
      </c>
      <c r="FU132" s="230" t="s">
        <v>22</v>
      </c>
      <c r="FV132" s="230">
        <v>3</v>
      </c>
      <c r="FW132" s="230" t="s">
        <v>1049</v>
      </c>
      <c r="FX132" s="230" t="s">
        <v>424</v>
      </c>
      <c r="FY132" s="214">
        <v>45105</v>
      </c>
      <c r="FZ132" s="228" t="s">
        <v>1891</v>
      </c>
      <c r="GA132" s="228">
        <v>1</v>
      </c>
      <c r="GB132" s="228" t="s">
        <v>1799</v>
      </c>
      <c r="GC132" s="228" t="s">
        <v>33</v>
      </c>
      <c r="GD132" s="228">
        <v>2</v>
      </c>
      <c r="GE132" s="228" t="s">
        <v>17</v>
      </c>
      <c r="GF132" s="228" t="s">
        <v>17</v>
      </c>
      <c r="GG132" s="229">
        <v>45462</v>
      </c>
      <c r="GH132" s="227" t="s">
        <v>1897</v>
      </c>
      <c r="GI132" s="230">
        <v>3</v>
      </c>
      <c r="GJ132" s="230" t="s">
        <v>1799</v>
      </c>
      <c r="GK132" s="230" t="s">
        <v>33</v>
      </c>
      <c r="GL132" s="230">
        <v>2</v>
      </c>
      <c r="GM132" s="230" t="s">
        <v>17</v>
      </c>
      <c r="GN132" s="230" t="s">
        <v>17</v>
      </c>
      <c r="GO132" s="214">
        <v>45462</v>
      </c>
      <c r="GP132" s="228" t="s">
        <v>1892</v>
      </c>
      <c r="GQ132" s="228">
        <v>3</v>
      </c>
      <c r="GR132" s="228" t="s">
        <v>1799</v>
      </c>
      <c r="GS132" s="228" t="s">
        <v>33</v>
      </c>
      <c r="GT132" s="228">
        <v>2</v>
      </c>
      <c r="GU132" s="228" t="s">
        <v>17</v>
      </c>
      <c r="GV132" s="228" t="s">
        <v>17</v>
      </c>
      <c r="GW132" s="229">
        <v>45462</v>
      </c>
      <c r="GX132" s="227" t="s">
        <v>1898</v>
      </c>
      <c r="GY132" s="230">
        <v>2</v>
      </c>
      <c r="GZ132" s="230" t="s">
        <v>1799</v>
      </c>
      <c r="HA132" s="230" t="s">
        <v>33</v>
      </c>
      <c r="HB132" s="230">
        <v>2</v>
      </c>
      <c r="HC132" s="230" t="s">
        <v>17</v>
      </c>
      <c r="HD132" s="230" t="s">
        <v>17</v>
      </c>
      <c r="HE132" s="214">
        <v>45462</v>
      </c>
      <c r="HF132" s="228" t="s">
        <v>1890</v>
      </c>
      <c r="HG132" s="228">
        <v>2</v>
      </c>
      <c r="HH132" s="228" t="s">
        <v>1799</v>
      </c>
      <c r="HI132" s="228" t="s">
        <v>33</v>
      </c>
      <c r="HJ132" s="228">
        <v>2</v>
      </c>
      <c r="HK132" s="228" t="s">
        <v>17</v>
      </c>
      <c r="HL132" s="228" t="s">
        <v>17</v>
      </c>
      <c r="HM132" s="229">
        <v>45462</v>
      </c>
      <c r="HN132" s="227" t="s">
        <v>1896</v>
      </c>
      <c r="HO132" s="230">
        <v>3</v>
      </c>
      <c r="HP132" s="230" t="s">
        <v>1799</v>
      </c>
      <c r="HQ132" s="230" t="s">
        <v>33</v>
      </c>
      <c r="HR132" s="230">
        <v>2</v>
      </c>
      <c r="HS132" s="230" t="s">
        <v>17</v>
      </c>
      <c r="HT132" s="230" t="s">
        <v>17</v>
      </c>
      <c r="HU132" s="214">
        <v>45462</v>
      </c>
      <c r="HV132" s="228" t="s">
        <v>1893</v>
      </c>
      <c r="HW132" s="228">
        <v>3</v>
      </c>
      <c r="HX132" s="228" t="s">
        <v>1799</v>
      </c>
      <c r="HY132" s="228" t="s">
        <v>33</v>
      </c>
      <c r="HZ132" s="228">
        <v>2</v>
      </c>
      <c r="IA132" s="228" t="s">
        <v>17</v>
      </c>
      <c r="IB132" s="228" t="s">
        <v>17</v>
      </c>
      <c r="IC132" s="229">
        <v>45462</v>
      </c>
      <c r="ID132" s="227" t="s">
        <v>1895</v>
      </c>
      <c r="IE132" s="230">
        <v>3</v>
      </c>
      <c r="IF132" s="230" t="s">
        <v>1799</v>
      </c>
      <c r="IG132" s="230" t="s">
        <v>33</v>
      </c>
      <c r="IH132" s="230">
        <v>2</v>
      </c>
      <c r="II132" s="230" t="s">
        <v>17</v>
      </c>
      <c r="IJ132" s="230" t="s">
        <v>17</v>
      </c>
      <c r="IK132" s="214">
        <v>45462</v>
      </c>
      <c r="IL132" s="228" t="s">
        <v>1894</v>
      </c>
      <c r="IM132" s="228">
        <v>0</v>
      </c>
      <c r="IN132" s="228" t="s">
        <v>1799</v>
      </c>
      <c r="IO132" s="228" t="s">
        <v>33</v>
      </c>
      <c r="IP132" s="228">
        <v>2</v>
      </c>
      <c r="IQ132" s="228" t="s">
        <v>17</v>
      </c>
      <c r="IR132" s="228" t="s">
        <v>17</v>
      </c>
      <c r="IS132" s="229">
        <v>45462</v>
      </c>
    </row>
    <row r="133" spans="1:253" s="11" customFormat="1" ht="13.25" customHeight="1" x14ac:dyDescent="0.25">
      <c r="A133" s="11" t="s">
        <v>4624</v>
      </c>
      <c r="B133" s="11" t="s">
        <v>10796</v>
      </c>
      <c r="C133" s="11" t="s">
        <v>4625</v>
      </c>
      <c r="D133" s="11" t="s">
        <v>4626</v>
      </c>
      <c r="E133" s="11" t="s">
        <v>10344</v>
      </c>
      <c r="F133" s="11" t="s">
        <v>9838</v>
      </c>
      <c r="G133" s="212">
        <v>19229000</v>
      </c>
      <c r="H133" s="213" t="s">
        <v>5808</v>
      </c>
      <c r="I133" s="213" t="s">
        <v>404</v>
      </c>
      <c r="J133" s="213">
        <v>1</v>
      </c>
      <c r="K133" s="213" t="s">
        <v>9837</v>
      </c>
      <c r="L133" s="213" t="s">
        <v>9836</v>
      </c>
      <c r="M133" s="214">
        <v>45656</v>
      </c>
      <c r="N133" s="221" t="s">
        <v>5885</v>
      </c>
      <c r="O133" s="216">
        <v>238396</v>
      </c>
      <c r="P133" s="216" t="s">
        <v>5882</v>
      </c>
      <c r="Q133" s="216" t="s">
        <v>723</v>
      </c>
      <c r="R133" s="216">
        <v>2</v>
      </c>
      <c r="S133" s="216" t="s">
        <v>5884</v>
      </c>
      <c r="T133" s="216" t="s">
        <v>5883</v>
      </c>
      <c r="U133" s="217">
        <v>45626</v>
      </c>
      <c r="V133" s="221" t="s">
        <v>9839</v>
      </c>
      <c r="W133" s="213">
        <v>19229000</v>
      </c>
      <c r="X133" s="213" t="s">
        <v>5808</v>
      </c>
      <c r="Y133" s="213" t="s">
        <v>723</v>
      </c>
      <c r="Z133" s="213">
        <v>2</v>
      </c>
      <c r="AA133" s="213" t="s">
        <v>9557</v>
      </c>
      <c r="AB133" s="213" t="s">
        <v>9836</v>
      </c>
      <c r="AC133" s="214">
        <v>45656</v>
      </c>
      <c r="AD133" s="221" t="s">
        <v>9841</v>
      </c>
      <c r="AE133" s="218">
        <v>175000</v>
      </c>
      <c r="AF133" s="218" t="s">
        <v>9780</v>
      </c>
      <c r="AG133" s="218" t="s">
        <v>723</v>
      </c>
      <c r="AH133" s="218">
        <v>2</v>
      </c>
      <c r="AI133" s="218" t="s">
        <v>9840</v>
      </c>
      <c r="AJ133" s="218" t="s">
        <v>9824</v>
      </c>
      <c r="AK133" s="219">
        <v>45656</v>
      </c>
      <c r="AL133" s="221" t="s">
        <v>9843</v>
      </c>
      <c r="AM133" s="213">
        <v>175000</v>
      </c>
      <c r="AN133" s="213" t="s">
        <v>9780</v>
      </c>
      <c r="AO133" s="213" t="s">
        <v>723</v>
      </c>
      <c r="AP133" s="213">
        <v>2</v>
      </c>
      <c r="AQ133" s="213" t="s">
        <v>9842</v>
      </c>
      <c r="AR133" s="213" t="s">
        <v>9824</v>
      </c>
      <c r="AS133" s="214">
        <v>45656</v>
      </c>
      <c r="AT133" s="222" t="s">
        <v>5887</v>
      </c>
      <c r="AU133" s="218" t="s">
        <v>17</v>
      </c>
      <c r="AV133" s="218" t="s">
        <v>17</v>
      </c>
      <c r="AW133" s="218" t="s">
        <v>17</v>
      </c>
      <c r="AX133" s="218" t="s">
        <v>17</v>
      </c>
      <c r="AY133" s="218" t="s">
        <v>3114</v>
      </c>
      <c r="AZ133" s="218" t="s">
        <v>17</v>
      </c>
      <c r="BA133" s="219">
        <v>45626</v>
      </c>
      <c r="BB133" s="221" t="s">
        <v>5886</v>
      </c>
      <c r="BC133" s="213" t="s">
        <v>17</v>
      </c>
      <c r="BD133" s="213" t="s">
        <v>17</v>
      </c>
      <c r="BE133" s="213" t="s">
        <v>17</v>
      </c>
      <c r="BF133" s="213" t="s">
        <v>17</v>
      </c>
      <c r="BG133" s="213" t="s">
        <v>3114</v>
      </c>
      <c r="BH133" s="213" t="s">
        <v>17</v>
      </c>
      <c r="BI133" s="214">
        <v>45626</v>
      </c>
      <c r="BJ133" s="222" t="s">
        <v>9844</v>
      </c>
      <c r="BK133" s="222">
        <v>0</v>
      </c>
      <c r="BL133" s="222" t="s">
        <v>9794</v>
      </c>
      <c r="BM133" s="222" t="s">
        <v>723</v>
      </c>
      <c r="BN133" s="222">
        <v>2</v>
      </c>
      <c r="BO133" s="222" t="s">
        <v>9795</v>
      </c>
      <c r="BP133" s="218" t="s">
        <v>3328</v>
      </c>
      <c r="BQ133" s="223">
        <v>45656</v>
      </c>
      <c r="BR133" s="221" t="s">
        <v>5888</v>
      </c>
      <c r="BS133" s="224">
        <v>0</v>
      </c>
      <c r="BT133" s="224" t="s">
        <v>17</v>
      </c>
      <c r="BU133" s="224" t="s">
        <v>17</v>
      </c>
      <c r="BV133" s="224" t="s">
        <v>17</v>
      </c>
      <c r="BW133" s="224" t="s">
        <v>3128</v>
      </c>
      <c r="BX133" s="224" t="s">
        <v>17</v>
      </c>
      <c r="BY133" s="214">
        <v>45626</v>
      </c>
      <c r="BZ133" s="222" t="s">
        <v>5889</v>
      </c>
      <c r="CA133" s="222">
        <v>0</v>
      </c>
      <c r="CB133" s="222" t="s">
        <v>17</v>
      </c>
      <c r="CC133" s="222" t="s">
        <v>17</v>
      </c>
      <c r="CD133" s="222" t="s">
        <v>17</v>
      </c>
      <c r="CE133" s="222" t="s">
        <v>3128</v>
      </c>
      <c r="CF133" s="222" t="s">
        <v>17</v>
      </c>
      <c r="CG133" s="223">
        <v>45626</v>
      </c>
      <c r="CH133" s="221" t="s">
        <v>11545</v>
      </c>
      <c r="CI133" s="222" t="e">
        <v>#N/A</v>
      </c>
      <c r="CJ133" s="222" t="e">
        <v>#N/A</v>
      </c>
      <c r="CK133" s="222" t="e">
        <v>#N/A</v>
      </c>
      <c r="CL133" s="222" t="e">
        <v>#N/A</v>
      </c>
      <c r="CM133" s="222" t="e">
        <v>#N/A</v>
      </c>
      <c r="CN133" s="222" t="e">
        <v>#N/A</v>
      </c>
      <c r="CO133" s="225" t="e">
        <v>#N/A</v>
      </c>
      <c r="CP133" s="222" t="s">
        <v>5891</v>
      </c>
      <c r="CQ133" s="224" t="s">
        <v>17</v>
      </c>
      <c r="CR133" s="224" t="s">
        <v>17</v>
      </c>
      <c r="CS133" s="224" t="s">
        <v>17</v>
      </c>
      <c r="CT133" s="224" t="s">
        <v>17</v>
      </c>
      <c r="CU133" s="224" t="s">
        <v>3114</v>
      </c>
      <c r="CV133" s="224" t="s">
        <v>17</v>
      </c>
      <c r="CW133" s="214">
        <v>45626</v>
      </c>
      <c r="CX133" s="222" t="s">
        <v>9847</v>
      </c>
      <c r="CY133" s="218">
        <v>175000</v>
      </c>
      <c r="CZ133" s="218" t="s">
        <v>9780</v>
      </c>
      <c r="DA133" s="218" t="s">
        <v>723</v>
      </c>
      <c r="DB133" s="218">
        <v>2</v>
      </c>
      <c r="DC133" s="218" t="s">
        <v>9549</v>
      </c>
      <c r="DD133" s="218" t="s">
        <v>5875</v>
      </c>
      <c r="DE133" s="220">
        <v>45656</v>
      </c>
      <c r="DF133" s="221" t="s">
        <v>9848</v>
      </c>
      <c r="DG133" s="213">
        <v>19053000</v>
      </c>
      <c r="DH133" s="224" t="s">
        <v>5808</v>
      </c>
      <c r="DI133" s="224" t="s">
        <v>723</v>
      </c>
      <c r="DJ133" s="224">
        <v>2</v>
      </c>
      <c r="DK133" s="224" t="s">
        <v>5764</v>
      </c>
      <c r="DL133" s="224" t="s">
        <v>9836</v>
      </c>
      <c r="DM133" s="214">
        <v>45656</v>
      </c>
      <c r="DN133" s="222" t="s">
        <v>5892</v>
      </c>
      <c r="DO133" s="218">
        <v>0</v>
      </c>
      <c r="DP133" s="222" t="s">
        <v>5766</v>
      </c>
      <c r="DQ133" s="222" t="s">
        <v>723</v>
      </c>
      <c r="DR133" s="222">
        <v>2</v>
      </c>
      <c r="DS133" s="222" t="s">
        <v>5768</v>
      </c>
      <c r="DT133" s="222" t="s">
        <v>5875</v>
      </c>
      <c r="DU133" s="223">
        <v>45626</v>
      </c>
      <c r="DV133" s="221" t="s">
        <v>9849</v>
      </c>
      <c r="DW133" s="213">
        <v>175000</v>
      </c>
      <c r="DX133" s="224" t="s">
        <v>9780</v>
      </c>
      <c r="DY133" s="224" t="s">
        <v>723</v>
      </c>
      <c r="DZ133" s="224">
        <v>2</v>
      </c>
      <c r="EA133" s="224" t="s">
        <v>9549</v>
      </c>
      <c r="EB133" s="224" t="s">
        <v>5875</v>
      </c>
      <c r="EC133" s="214">
        <v>45656</v>
      </c>
      <c r="ED133" s="222" t="s">
        <v>5893</v>
      </c>
      <c r="EE133" s="218" t="s">
        <v>17</v>
      </c>
      <c r="EF133" s="222" t="s">
        <v>5766</v>
      </c>
      <c r="EG133" s="222" t="s">
        <v>723</v>
      </c>
      <c r="EH133" s="222">
        <v>2</v>
      </c>
      <c r="EI133" s="222" t="s">
        <v>5770</v>
      </c>
      <c r="EJ133" s="222" t="s">
        <v>5875</v>
      </c>
      <c r="EK133" s="223">
        <v>45626</v>
      </c>
      <c r="EL133" s="221" t="s">
        <v>5894</v>
      </c>
      <c r="EM133" s="213" t="s">
        <v>17</v>
      </c>
      <c r="EN133" s="224" t="s">
        <v>5766</v>
      </c>
      <c r="EO133" s="224" t="s">
        <v>723</v>
      </c>
      <c r="EP133" s="224">
        <v>2</v>
      </c>
      <c r="EQ133" s="224" t="s">
        <v>5770</v>
      </c>
      <c r="ER133" s="224" t="s">
        <v>5875</v>
      </c>
      <c r="ES133" s="214">
        <v>45626</v>
      </c>
      <c r="ET133" s="222" t="s">
        <v>9845</v>
      </c>
      <c r="EU133" s="222">
        <v>0</v>
      </c>
      <c r="EV133" s="222" t="s">
        <v>9794</v>
      </c>
      <c r="EW133" s="222" t="s">
        <v>723</v>
      </c>
      <c r="EX133" s="222">
        <v>2</v>
      </c>
      <c r="EY133" s="222" t="s">
        <v>9797</v>
      </c>
      <c r="EZ133" s="222" t="s">
        <v>3328</v>
      </c>
      <c r="FA133" s="223">
        <v>45656</v>
      </c>
      <c r="FB133" s="221" t="s">
        <v>5895</v>
      </c>
      <c r="FC133" s="224">
        <v>2</v>
      </c>
      <c r="FD133" s="224" t="s">
        <v>5773</v>
      </c>
      <c r="FE133" s="224" t="s">
        <v>404</v>
      </c>
      <c r="FF133" s="224">
        <v>1</v>
      </c>
      <c r="FG133" s="224" t="s">
        <v>5775</v>
      </c>
      <c r="FH133" s="224" t="s">
        <v>5774</v>
      </c>
      <c r="FI133" s="214">
        <v>45626</v>
      </c>
      <c r="FJ133" s="221" t="s">
        <v>5896</v>
      </c>
      <c r="FK133" s="222" t="s">
        <v>17</v>
      </c>
      <c r="FL133" s="222" t="s">
        <v>17</v>
      </c>
      <c r="FM133" s="222" t="s">
        <v>17</v>
      </c>
      <c r="FN133" s="222" t="s">
        <v>17</v>
      </c>
      <c r="FO133" s="222" t="s">
        <v>3114</v>
      </c>
      <c r="FP133" s="218" t="s">
        <v>17</v>
      </c>
      <c r="FQ133" s="219">
        <v>45626</v>
      </c>
      <c r="FR133" s="221" t="s">
        <v>5897</v>
      </c>
      <c r="FS133" s="224" t="s">
        <v>17</v>
      </c>
      <c r="FT133" s="224" t="s">
        <v>17</v>
      </c>
      <c r="FU133" s="224" t="s">
        <v>17</v>
      </c>
      <c r="FV133" s="224" t="s">
        <v>17</v>
      </c>
      <c r="FW133" s="224" t="s">
        <v>3114</v>
      </c>
      <c r="FX133" s="224" t="s">
        <v>17</v>
      </c>
      <c r="FY133" s="214">
        <v>45626</v>
      </c>
      <c r="FZ133" s="222" t="s">
        <v>4628</v>
      </c>
      <c r="GA133" s="222">
        <v>0</v>
      </c>
      <c r="GB133" s="222" t="s">
        <v>1799</v>
      </c>
      <c r="GC133" s="222" t="s">
        <v>33</v>
      </c>
      <c r="GD133" s="222">
        <v>2</v>
      </c>
      <c r="GE133" s="222" t="s">
        <v>17</v>
      </c>
      <c r="GF133" s="222" t="s">
        <v>17</v>
      </c>
      <c r="GG133" s="223">
        <v>45609</v>
      </c>
      <c r="GH133" s="221" t="s">
        <v>4634</v>
      </c>
      <c r="GI133" s="224">
        <v>0</v>
      </c>
      <c r="GJ133" s="224" t="s">
        <v>1799</v>
      </c>
      <c r="GK133" s="224" t="s">
        <v>33</v>
      </c>
      <c r="GL133" s="224">
        <v>2</v>
      </c>
      <c r="GM133" s="224" t="s">
        <v>17</v>
      </c>
      <c r="GN133" s="224" t="s">
        <v>17</v>
      </c>
      <c r="GO133" s="214">
        <v>45609</v>
      </c>
      <c r="GP133" s="222" t="s">
        <v>4629</v>
      </c>
      <c r="GQ133" s="222">
        <v>0</v>
      </c>
      <c r="GR133" s="222" t="s">
        <v>1799</v>
      </c>
      <c r="GS133" s="222" t="s">
        <v>33</v>
      </c>
      <c r="GT133" s="222">
        <v>2</v>
      </c>
      <c r="GU133" s="222" t="s">
        <v>17</v>
      </c>
      <c r="GV133" s="222" t="s">
        <v>17</v>
      </c>
      <c r="GW133" s="223">
        <v>45609</v>
      </c>
      <c r="GX133" s="221" t="s">
        <v>4635</v>
      </c>
      <c r="GY133" s="224">
        <v>0</v>
      </c>
      <c r="GZ133" s="224" t="s">
        <v>1799</v>
      </c>
      <c r="HA133" s="224" t="s">
        <v>33</v>
      </c>
      <c r="HB133" s="224">
        <v>2</v>
      </c>
      <c r="HC133" s="224" t="s">
        <v>17</v>
      </c>
      <c r="HD133" s="224" t="s">
        <v>17</v>
      </c>
      <c r="HE133" s="214">
        <v>45609</v>
      </c>
      <c r="HF133" s="222" t="s">
        <v>4627</v>
      </c>
      <c r="HG133" s="222">
        <v>0</v>
      </c>
      <c r="HH133" s="222" t="s">
        <v>1799</v>
      </c>
      <c r="HI133" s="222" t="s">
        <v>33</v>
      </c>
      <c r="HJ133" s="222">
        <v>2</v>
      </c>
      <c r="HK133" s="222" t="s">
        <v>17</v>
      </c>
      <c r="HL133" s="222" t="s">
        <v>17</v>
      </c>
      <c r="HM133" s="223">
        <v>45609</v>
      </c>
      <c r="HN133" s="221" t="s">
        <v>4633</v>
      </c>
      <c r="HO133" s="224">
        <v>1</v>
      </c>
      <c r="HP133" s="224" t="s">
        <v>1799</v>
      </c>
      <c r="HQ133" s="224" t="s">
        <v>33</v>
      </c>
      <c r="HR133" s="224">
        <v>2</v>
      </c>
      <c r="HS133" s="224" t="s">
        <v>17</v>
      </c>
      <c r="HT133" s="224" t="s">
        <v>17</v>
      </c>
      <c r="HU133" s="214">
        <v>45609</v>
      </c>
      <c r="HV133" s="222" t="s">
        <v>4630</v>
      </c>
      <c r="HW133" s="222">
        <v>0</v>
      </c>
      <c r="HX133" s="222" t="s">
        <v>1799</v>
      </c>
      <c r="HY133" s="222" t="s">
        <v>33</v>
      </c>
      <c r="HZ133" s="222">
        <v>2</v>
      </c>
      <c r="IA133" s="222" t="s">
        <v>17</v>
      </c>
      <c r="IB133" s="222" t="s">
        <v>17</v>
      </c>
      <c r="IC133" s="223">
        <v>45609</v>
      </c>
      <c r="ID133" s="221" t="s">
        <v>4632</v>
      </c>
      <c r="IE133" s="224">
        <v>0</v>
      </c>
      <c r="IF133" s="224" t="s">
        <v>1799</v>
      </c>
      <c r="IG133" s="224" t="s">
        <v>33</v>
      </c>
      <c r="IH133" s="224">
        <v>2</v>
      </c>
      <c r="II133" s="224" t="s">
        <v>17</v>
      </c>
      <c r="IJ133" s="224" t="s">
        <v>17</v>
      </c>
      <c r="IK133" s="214">
        <v>45609</v>
      </c>
      <c r="IL133" s="222" t="s">
        <v>4631</v>
      </c>
      <c r="IM133" s="222">
        <v>2</v>
      </c>
      <c r="IN133" s="222" t="s">
        <v>1799</v>
      </c>
      <c r="IO133" s="222" t="s">
        <v>33</v>
      </c>
      <c r="IP133" s="222">
        <v>2</v>
      </c>
      <c r="IQ133" s="222" t="s">
        <v>17</v>
      </c>
      <c r="IR133" s="222" t="s">
        <v>17</v>
      </c>
      <c r="IS133" s="223">
        <v>45609</v>
      </c>
    </row>
    <row r="134" spans="1:253" s="11" customFormat="1" ht="13.25" customHeight="1" x14ac:dyDescent="0.25">
      <c r="A134" s="11" t="s">
        <v>3123</v>
      </c>
      <c r="B134" s="11" t="s">
        <v>10796</v>
      </c>
      <c r="C134" s="11" t="s">
        <v>3124</v>
      </c>
      <c r="D134" s="11" t="s">
        <v>3125</v>
      </c>
      <c r="E134" s="11" t="s">
        <v>10345</v>
      </c>
      <c r="F134" s="11" t="s">
        <v>9888</v>
      </c>
      <c r="G134" s="212">
        <v>145054000</v>
      </c>
      <c r="H134" s="213" t="s">
        <v>9885</v>
      </c>
      <c r="I134" s="213" t="s">
        <v>723</v>
      </c>
      <c r="J134" s="213">
        <v>2</v>
      </c>
      <c r="K134" s="213" t="s">
        <v>9887</v>
      </c>
      <c r="L134" s="213" t="s">
        <v>9886</v>
      </c>
      <c r="M134" s="214">
        <v>45656</v>
      </c>
      <c r="N134" s="221" t="s">
        <v>6096</v>
      </c>
      <c r="O134" s="216">
        <v>16376870</v>
      </c>
      <c r="P134" s="216" t="s">
        <v>6093</v>
      </c>
      <c r="Q134" s="216" t="s">
        <v>723</v>
      </c>
      <c r="R134" s="216">
        <v>2</v>
      </c>
      <c r="S134" s="216" t="s">
        <v>6095</v>
      </c>
      <c r="T134" s="216" t="s">
        <v>6094</v>
      </c>
      <c r="U134" s="217">
        <v>45635</v>
      </c>
      <c r="V134" s="221" t="s">
        <v>9890</v>
      </c>
      <c r="W134" s="213">
        <v>145054000</v>
      </c>
      <c r="X134" s="213" t="s">
        <v>9885</v>
      </c>
      <c r="Y134" s="213" t="s">
        <v>22</v>
      </c>
      <c r="Z134" s="213">
        <v>3</v>
      </c>
      <c r="AA134" s="213" t="s">
        <v>9889</v>
      </c>
      <c r="AB134" s="213" t="s">
        <v>9886</v>
      </c>
      <c r="AC134" s="214">
        <v>45656</v>
      </c>
      <c r="AD134" s="221" t="s">
        <v>9891</v>
      </c>
      <c r="AE134" s="218">
        <v>1228000</v>
      </c>
      <c r="AF134" s="218" t="s">
        <v>6099</v>
      </c>
      <c r="AG134" s="218" t="s">
        <v>22</v>
      </c>
      <c r="AH134" s="218">
        <v>3</v>
      </c>
      <c r="AI134" s="218" t="s">
        <v>9505</v>
      </c>
      <c r="AJ134" s="218" t="s">
        <v>6100</v>
      </c>
      <c r="AK134" s="219">
        <v>45656</v>
      </c>
      <c r="AL134" s="221" t="s">
        <v>9893</v>
      </c>
      <c r="AM134" s="213">
        <v>1228000</v>
      </c>
      <c r="AN134" s="213" t="s">
        <v>6099</v>
      </c>
      <c r="AO134" s="213" t="s">
        <v>723</v>
      </c>
      <c r="AP134" s="213">
        <v>2</v>
      </c>
      <c r="AQ134" s="213" t="s">
        <v>9892</v>
      </c>
      <c r="AR134" s="213" t="s">
        <v>6100</v>
      </c>
      <c r="AS134" s="214">
        <v>45656</v>
      </c>
      <c r="AT134" s="222" t="s">
        <v>3127</v>
      </c>
      <c r="AU134" s="218" t="s">
        <v>17</v>
      </c>
      <c r="AV134" s="218" t="s">
        <v>17</v>
      </c>
      <c r="AW134" s="218" t="s">
        <v>17</v>
      </c>
      <c r="AX134" s="218" t="s">
        <v>17</v>
      </c>
      <c r="AY134" s="218" t="s">
        <v>3114</v>
      </c>
      <c r="AZ134" s="218" t="s">
        <v>17</v>
      </c>
      <c r="BA134" s="219">
        <v>45563</v>
      </c>
      <c r="BB134" s="221" t="s">
        <v>3126</v>
      </c>
      <c r="BC134" s="213" t="s">
        <v>17</v>
      </c>
      <c r="BD134" s="213" t="s">
        <v>17</v>
      </c>
      <c r="BE134" s="213" t="s">
        <v>17</v>
      </c>
      <c r="BF134" s="213" t="s">
        <v>17</v>
      </c>
      <c r="BG134" s="213" t="s">
        <v>3114</v>
      </c>
      <c r="BH134" s="213" t="s">
        <v>17</v>
      </c>
      <c r="BI134" s="214">
        <v>45563</v>
      </c>
      <c r="BJ134" s="222" t="s">
        <v>6104</v>
      </c>
      <c r="BK134" s="222">
        <v>0</v>
      </c>
      <c r="BL134" s="222" t="s">
        <v>6102</v>
      </c>
      <c r="BM134" s="222" t="s">
        <v>22</v>
      </c>
      <c r="BN134" s="222">
        <v>3</v>
      </c>
      <c r="BO134" s="222" t="s">
        <v>6103</v>
      </c>
      <c r="BP134" s="218" t="s">
        <v>3328</v>
      </c>
      <c r="BQ134" s="223">
        <v>45635</v>
      </c>
      <c r="BR134" s="221" t="s">
        <v>3129</v>
      </c>
      <c r="BS134" s="224" t="s">
        <v>17</v>
      </c>
      <c r="BT134" s="224" t="s">
        <v>17</v>
      </c>
      <c r="BU134" s="224" t="s">
        <v>17</v>
      </c>
      <c r="BV134" s="224" t="s">
        <v>17</v>
      </c>
      <c r="BW134" s="224" t="s">
        <v>3128</v>
      </c>
      <c r="BX134" s="224" t="s">
        <v>17</v>
      </c>
      <c r="BY134" s="214">
        <v>45563</v>
      </c>
      <c r="BZ134" s="222" t="s">
        <v>3130</v>
      </c>
      <c r="CA134" s="222" t="s">
        <v>17</v>
      </c>
      <c r="CB134" s="222" t="s">
        <v>17</v>
      </c>
      <c r="CC134" s="222" t="s">
        <v>17</v>
      </c>
      <c r="CD134" s="222" t="s">
        <v>17</v>
      </c>
      <c r="CE134" s="222" t="s">
        <v>3128</v>
      </c>
      <c r="CF134" s="222" t="s">
        <v>17</v>
      </c>
      <c r="CG134" s="223">
        <v>45563</v>
      </c>
      <c r="CH134" s="221" t="s">
        <v>11546</v>
      </c>
      <c r="CI134" s="222" t="e">
        <v>#N/A</v>
      </c>
      <c r="CJ134" s="222" t="e">
        <v>#N/A</v>
      </c>
      <c r="CK134" s="222" t="e">
        <v>#N/A</v>
      </c>
      <c r="CL134" s="222" t="e">
        <v>#N/A</v>
      </c>
      <c r="CM134" s="222" t="e">
        <v>#N/A</v>
      </c>
      <c r="CN134" s="222" t="e">
        <v>#N/A</v>
      </c>
      <c r="CO134" s="225" t="e">
        <v>#N/A</v>
      </c>
      <c r="CP134" s="222" t="s">
        <v>3132</v>
      </c>
      <c r="CQ134" s="224" t="s">
        <v>17</v>
      </c>
      <c r="CR134" s="224" t="s">
        <v>17</v>
      </c>
      <c r="CS134" s="224" t="s">
        <v>17</v>
      </c>
      <c r="CT134" s="224" t="s">
        <v>17</v>
      </c>
      <c r="CU134" s="224" t="s">
        <v>3128</v>
      </c>
      <c r="CV134" s="224" t="s">
        <v>17</v>
      </c>
      <c r="CW134" s="214">
        <v>45563</v>
      </c>
      <c r="CX134" s="222" t="s">
        <v>9897</v>
      </c>
      <c r="CY134" s="218">
        <v>1228000</v>
      </c>
      <c r="CZ134" s="218" t="s">
        <v>6099</v>
      </c>
      <c r="DA134" s="218" t="s">
        <v>22</v>
      </c>
      <c r="DB134" s="218">
        <v>3</v>
      </c>
      <c r="DC134" s="218" t="s">
        <v>9518</v>
      </c>
      <c r="DD134" s="218" t="s">
        <v>6100</v>
      </c>
      <c r="DE134" s="220">
        <v>45656</v>
      </c>
      <c r="DF134" s="221" t="s">
        <v>9898</v>
      </c>
      <c r="DG134" s="213">
        <v>143826000</v>
      </c>
      <c r="DH134" s="224" t="s">
        <v>9885</v>
      </c>
      <c r="DI134" s="224" t="s">
        <v>723</v>
      </c>
      <c r="DJ134" s="224">
        <v>2</v>
      </c>
      <c r="DK134" s="224" t="s">
        <v>5764</v>
      </c>
      <c r="DL134" s="224" t="s">
        <v>9886</v>
      </c>
      <c r="DM134" s="214">
        <v>45656</v>
      </c>
      <c r="DN134" s="222" t="s">
        <v>9899</v>
      </c>
      <c r="DO134" s="218">
        <v>0</v>
      </c>
      <c r="DP134" s="222" t="s">
        <v>6099</v>
      </c>
      <c r="DQ134" s="222" t="s">
        <v>723</v>
      </c>
      <c r="DR134" s="222">
        <v>2</v>
      </c>
      <c r="DS134" s="222" t="s">
        <v>5768</v>
      </c>
      <c r="DT134" s="222" t="s">
        <v>6100</v>
      </c>
      <c r="DU134" s="223">
        <v>45656</v>
      </c>
      <c r="DV134" s="221" t="s">
        <v>9900</v>
      </c>
      <c r="DW134" s="213">
        <v>1228000</v>
      </c>
      <c r="DX134" s="224" t="s">
        <v>6099</v>
      </c>
      <c r="DY134" s="224" t="s">
        <v>22</v>
      </c>
      <c r="DZ134" s="224">
        <v>3</v>
      </c>
      <c r="EA134" s="224" t="s">
        <v>9518</v>
      </c>
      <c r="EB134" s="224" t="s">
        <v>6100</v>
      </c>
      <c r="EC134" s="214">
        <v>45656</v>
      </c>
      <c r="ED134" s="222" t="s">
        <v>6097</v>
      </c>
      <c r="EE134" s="218">
        <v>0</v>
      </c>
      <c r="EF134" s="222" t="s">
        <v>17</v>
      </c>
      <c r="EG134" s="222" t="s">
        <v>723</v>
      </c>
      <c r="EH134" s="222">
        <v>2</v>
      </c>
      <c r="EI134" s="222" t="s">
        <v>5770</v>
      </c>
      <c r="EJ134" s="222" t="s">
        <v>17</v>
      </c>
      <c r="EK134" s="223">
        <v>45635</v>
      </c>
      <c r="EL134" s="221" t="s">
        <v>6098</v>
      </c>
      <c r="EM134" s="213">
        <v>0</v>
      </c>
      <c r="EN134" s="224" t="s">
        <v>17</v>
      </c>
      <c r="EO134" s="224" t="s">
        <v>723</v>
      </c>
      <c r="EP134" s="224">
        <v>2</v>
      </c>
      <c r="EQ134" s="224" t="s">
        <v>5770</v>
      </c>
      <c r="ER134" s="224" t="s">
        <v>17</v>
      </c>
      <c r="ES134" s="214">
        <v>45635</v>
      </c>
      <c r="ET134" s="222" t="s">
        <v>9895</v>
      </c>
      <c r="EU134" s="222">
        <v>3320</v>
      </c>
      <c r="EV134" s="222" t="s">
        <v>6102</v>
      </c>
      <c r="EW134" s="222" t="s">
        <v>22</v>
      </c>
      <c r="EX134" s="222">
        <v>3</v>
      </c>
      <c r="EY134" s="222" t="s">
        <v>9894</v>
      </c>
      <c r="EZ134" s="222" t="s">
        <v>3328</v>
      </c>
      <c r="FA134" s="223">
        <v>45656</v>
      </c>
      <c r="FB134" s="221" t="s">
        <v>6101</v>
      </c>
      <c r="FC134" s="224">
        <v>2</v>
      </c>
      <c r="FD134" s="224" t="s">
        <v>6099</v>
      </c>
      <c r="FE134" s="224" t="s">
        <v>723</v>
      </c>
      <c r="FF134" s="224">
        <v>2</v>
      </c>
      <c r="FG134" s="224" t="s">
        <v>5775</v>
      </c>
      <c r="FH134" s="224" t="s">
        <v>6100</v>
      </c>
      <c r="FI134" s="214">
        <v>45635</v>
      </c>
      <c r="FJ134" s="221" t="s">
        <v>3133</v>
      </c>
      <c r="FK134" s="222" t="s">
        <v>17</v>
      </c>
      <c r="FL134" s="222" t="s">
        <v>17</v>
      </c>
      <c r="FM134" s="222" t="s">
        <v>17</v>
      </c>
      <c r="FN134" s="222" t="s">
        <v>17</v>
      </c>
      <c r="FO134" s="222" t="s">
        <v>3114</v>
      </c>
      <c r="FP134" s="218" t="s">
        <v>17</v>
      </c>
      <c r="FQ134" s="219">
        <v>45563</v>
      </c>
      <c r="FR134" s="221" t="s">
        <v>3134</v>
      </c>
      <c r="FS134" s="224" t="s">
        <v>17</v>
      </c>
      <c r="FT134" s="224" t="s">
        <v>17</v>
      </c>
      <c r="FU134" s="224" t="s">
        <v>17</v>
      </c>
      <c r="FV134" s="224" t="s">
        <v>17</v>
      </c>
      <c r="FW134" s="224" t="s">
        <v>3114</v>
      </c>
      <c r="FX134" s="224" t="s">
        <v>17</v>
      </c>
      <c r="FY134" s="214">
        <v>45563</v>
      </c>
      <c r="FZ134" s="222" t="s">
        <v>4637</v>
      </c>
      <c r="GA134" s="222">
        <v>2</v>
      </c>
      <c r="GB134" s="222" t="s">
        <v>1799</v>
      </c>
      <c r="GC134" s="222" t="s">
        <v>33</v>
      </c>
      <c r="GD134" s="222">
        <v>2</v>
      </c>
      <c r="GE134" s="222" t="s">
        <v>17</v>
      </c>
      <c r="GF134" s="222" t="s">
        <v>17</v>
      </c>
      <c r="GG134" s="223">
        <v>45609</v>
      </c>
      <c r="GH134" s="221" t="s">
        <v>4643</v>
      </c>
      <c r="GI134" s="224">
        <v>2</v>
      </c>
      <c r="GJ134" s="224" t="s">
        <v>1799</v>
      </c>
      <c r="GK134" s="224" t="s">
        <v>33</v>
      </c>
      <c r="GL134" s="224">
        <v>2</v>
      </c>
      <c r="GM134" s="224" t="s">
        <v>17</v>
      </c>
      <c r="GN134" s="224" t="s">
        <v>17</v>
      </c>
      <c r="GO134" s="214">
        <v>45609</v>
      </c>
      <c r="GP134" s="222" t="s">
        <v>4638</v>
      </c>
      <c r="GQ134" s="222">
        <v>2</v>
      </c>
      <c r="GR134" s="222" t="s">
        <v>1799</v>
      </c>
      <c r="GS134" s="222" t="s">
        <v>33</v>
      </c>
      <c r="GT134" s="222">
        <v>2</v>
      </c>
      <c r="GU134" s="222" t="s">
        <v>17</v>
      </c>
      <c r="GV134" s="222" t="s">
        <v>17</v>
      </c>
      <c r="GW134" s="223">
        <v>45609</v>
      </c>
      <c r="GX134" s="221" t="s">
        <v>4644</v>
      </c>
      <c r="GY134" s="224">
        <v>0</v>
      </c>
      <c r="GZ134" s="224" t="s">
        <v>1799</v>
      </c>
      <c r="HA134" s="224" t="s">
        <v>33</v>
      </c>
      <c r="HB134" s="224">
        <v>2</v>
      </c>
      <c r="HC134" s="224" t="s">
        <v>17</v>
      </c>
      <c r="HD134" s="224" t="s">
        <v>17</v>
      </c>
      <c r="HE134" s="214">
        <v>45609</v>
      </c>
      <c r="HF134" s="222" t="s">
        <v>4636</v>
      </c>
      <c r="HG134" s="222">
        <v>2</v>
      </c>
      <c r="HH134" s="222" t="s">
        <v>1799</v>
      </c>
      <c r="HI134" s="222" t="s">
        <v>33</v>
      </c>
      <c r="HJ134" s="222">
        <v>2</v>
      </c>
      <c r="HK134" s="222" t="s">
        <v>17</v>
      </c>
      <c r="HL134" s="222" t="s">
        <v>17</v>
      </c>
      <c r="HM134" s="223">
        <v>45609</v>
      </c>
      <c r="HN134" s="221" t="s">
        <v>4642</v>
      </c>
      <c r="HO134" s="224">
        <v>2</v>
      </c>
      <c r="HP134" s="224" t="s">
        <v>1799</v>
      </c>
      <c r="HQ134" s="224" t="s">
        <v>33</v>
      </c>
      <c r="HR134" s="224">
        <v>2</v>
      </c>
      <c r="HS134" s="224" t="s">
        <v>17</v>
      </c>
      <c r="HT134" s="224" t="s">
        <v>17</v>
      </c>
      <c r="HU134" s="214">
        <v>45609</v>
      </c>
      <c r="HV134" s="222" t="s">
        <v>4639</v>
      </c>
      <c r="HW134" s="222">
        <v>2</v>
      </c>
      <c r="HX134" s="222" t="s">
        <v>1799</v>
      </c>
      <c r="HY134" s="222" t="s">
        <v>33</v>
      </c>
      <c r="HZ134" s="222">
        <v>2</v>
      </c>
      <c r="IA134" s="222" t="s">
        <v>17</v>
      </c>
      <c r="IB134" s="222" t="s">
        <v>17</v>
      </c>
      <c r="IC134" s="223">
        <v>45609</v>
      </c>
      <c r="ID134" s="221" t="s">
        <v>4641</v>
      </c>
      <c r="IE134" s="224">
        <v>0</v>
      </c>
      <c r="IF134" s="224" t="s">
        <v>1799</v>
      </c>
      <c r="IG134" s="224" t="s">
        <v>33</v>
      </c>
      <c r="IH134" s="224">
        <v>2</v>
      </c>
      <c r="II134" s="224" t="s">
        <v>17</v>
      </c>
      <c r="IJ134" s="224" t="s">
        <v>17</v>
      </c>
      <c r="IK134" s="214">
        <v>45609</v>
      </c>
      <c r="IL134" s="222" t="s">
        <v>4640</v>
      </c>
      <c r="IM134" s="222">
        <v>2</v>
      </c>
      <c r="IN134" s="222" t="s">
        <v>1799</v>
      </c>
      <c r="IO134" s="222" t="s">
        <v>33</v>
      </c>
      <c r="IP134" s="222">
        <v>2</v>
      </c>
      <c r="IQ134" s="222" t="s">
        <v>17</v>
      </c>
      <c r="IR134" s="222" t="s">
        <v>17</v>
      </c>
      <c r="IS134" s="223">
        <v>45609</v>
      </c>
    </row>
    <row r="135" spans="1:253" s="11" customFormat="1" ht="13.25" customHeight="1" x14ac:dyDescent="0.25">
      <c r="A135" s="11" t="s">
        <v>207</v>
      </c>
      <c r="B135" s="11" t="s">
        <v>10812</v>
      </c>
      <c r="C135" s="11" t="s">
        <v>208</v>
      </c>
      <c r="D135" s="11" t="s">
        <v>209</v>
      </c>
      <c r="E135" s="11" t="s">
        <v>10346</v>
      </c>
      <c r="F135" s="11" t="s">
        <v>7806</v>
      </c>
      <c r="G135" s="212">
        <v>14508000</v>
      </c>
      <c r="H135" s="213" t="s">
        <v>7803</v>
      </c>
      <c r="I135" s="213" t="s">
        <v>723</v>
      </c>
      <c r="J135" s="213">
        <v>2</v>
      </c>
      <c r="K135" s="213" t="s">
        <v>7805</v>
      </c>
      <c r="L135" s="213" t="s">
        <v>7804</v>
      </c>
      <c r="M135" s="214">
        <v>45645</v>
      </c>
      <c r="N135" s="227" t="s">
        <v>7810</v>
      </c>
      <c r="O135" s="216">
        <v>20524</v>
      </c>
      <c r="P135" s="216" t="s">
        <v>7807</v>
      </c>
      <c r="Q135" s="216" t="s">
        <v>22</v>
      </c>
      <c r="R135" s="216">
        <v>3</v>
      </c>
      <c r="S135" s="216" t="s">
        <v>7809</v>
      </c>
      <c r="T135" s="216" t="s">
        <v>7808</v>
      </c>
      <c r="U135" s="217">
        <v>45645</v>
      </c>
      <c r="V135" s="227" t="s">
        <v>7814</v>
      </c>
      <c r="W135" s="213">
        <v>2517000</v>
      </c>
      <c r="X135" s="213" t="s">
        <v>7811</v>
      </c>
      <c r="Y135" s="213" t="s">
        <v>22</v>
      </c>
      <c r="Z135" s="213">
        <v>3</v>
      </c>
      <c r="AA135" s="213" t="s">
        <v>7813</v>
      </c>
      <c r="AB135" s="213" t="s">
        <v>7812</v>
      </c>
      <c r="AC135" s="214">
        <v>45645</v>
      </c>
      <c r="AD135" s="227" t="s">
        <v>7817</v>
      </c>
      <c r="AE135" s="218">
        <v>135000</v>
      </c>
      <c r="AF135" s="218" t="s">
        <v>7423</v>
      </c>
      <c r="AG135" s="218" t="s">
        <v>723</v>
      </c>
      <c r="AH135" s="218">
        <v>2</v>
      </c>
      <c r="AI135" s="218" t="s">
        <v>7816</v>
      </c>
      <c r="AJ135" s="218" t="s">
        <v>7815</v>
      </c>
      <c r="AK135" s="219">
        <v>45645</v>
      </c>
      <c r="AL135" s="227" t="s">
        <v>7819</v>
      </c>
      <c r="AM135" s="213">
        <v>135000</v>
      </c>
      <c r="AN135" s="213" t="s">
        <v>7423</v>
      </c>
      <c r="AO135" s="213" t="s">
        <v>723</v>
      </c>
      <c r="AP135" s="213">
        <v>2</v>
      </c>
      <c r="AQ135" s="213" t="s">
        <v>7818</v>
      </c>
      <c r="AR135" s="213" t="s">
        <v>7815</v>
      </c>
      <c r="AS135" s="214">
        <v>45645</v>
      </c>
      <c r="AT135" s="228" t="s">
        <v>218</v>
      </c>
      <c r="AU135" s="218" t="s">
        <v>17</v>
      </c>
      <c r="AV135" s="218" t="s">
        <v>215</v>
      </c>
      <c r="AW135" s="218" t="s">
        <v>33</v>
      </c>
      <c r="AX135" s="218">
        <v>2</v>
      </c>
      <c r="AY135" s="218" t="s">
        <v>217</v>
      </c>
      <c r="AZ135" s="218" t="s">
        <v>216</v>
      </c>
      <c r="BA135" s="219">
        <v>43511</v>
      </c>
      <c r="BB135" s="227" t="s">
        <v>7843</v>
      </c>
      <c r="BC135" s="213">
        <v>66</v>
      </c>
      <c r="BD135" s="213" t="s">
        <v>7840</v>
      </c>
      <c r="BE135" s="213" t="s">
        <v>22</v>
      </c>
      <c r="BF135" s="213">
        <v>3</v>
      </c>
      <c r="BG135" s="213" t="s">
        <v>7842</v>
      </c>
      <c r="BH135" s="213" t="s">
        <v>7841</v>
      </c>
      <c r="BI135" s="214">
        <v>45645</v>
      </c>
      <c r="BJ135" s="228" t="s">
        <v>7821</v>
      </c>
      <c r="BK135" s="232" t="s">
        <v>17</v>
      </c>
      <c r="BL135" s="228" t="s">
        <v>17</v>
      </c>
      <c r="BM135" s="228" t="s">
        <v>17</v>
      </c>
      <c r="BN135" s="228" t="s">
        <v>17</v>
      </c>
      <c r="BO135" s="228" t="s">
        <v>7820</v>
      </c>
      <c r="BP135" s="218" t="s">
        <v>17</v>
      </c>
      <c r="BQ135" s="229">
        <v>45645</v>
      </c>
      <c r="BR135" s="227" t="s">
        <v>211</v>
      </c>
      <c r="BS135" s="230">
        <v>0</v>
      </c>
      <c r="BT135" s="230">
        <v>0</v>
      </c>
      <c r="BU135" s="230" t="s">
        <v>33</v>
      </c>
      <c r="BV135" s="230">
        <v>2</v>
      </c>
      <c r="BW135" s="230" t="s">
        <v>210</v>
      </c>
      <c r="BX135" s="230">
        <v>0</v>
      </c>
      <c r="BY135" s="214">
        <v>43511</v>
      </c>
      <c r="BZ135" s="228" t="s">
        <v>212</v>
      </c>
      <c r="CA135" s="228">
        <v>0</v>
      </c>
      <c r="CB135" s="228">
        <v>0</v>
      </c>
      <c r="CC135" s="228" t="s">
        <v>33</v>
      </c>
      <c r="CD135" s="228">
        <v>2</v>
      </c>
      <c r="CE135" s="228" t="s">
        <v>210</v>
      </c>
      <c r="CF135" s="228">
        <v>0</v>
      </c>
      <c r="CG135" s="229">
        <v>43511</v>
      </c>
      <c r="CH135" s="227" t="s">
        <v>11547</v>
      </c>
      <c r="CI135" s="228" t="e">
        <v>#N/A</v>
      </c>
      <c r="CJ135" s="228" t="e">
        <v>#N/A</v>
      </c>
      <c r="CK135" s="228" t="e">
        <v>#N/A</v>
      </c>
      <c r="CL135" s="228" t="e">
        <v>#N/A</v>
      </c>
      <c r="CM135" s="228" t="e">
        <v>#N/A</v>
      </c>
      <c r="CN135" s="228" t="e">
        <v>#N/A</v>
      </c>
      <c r="CO135" s="231" t="e">
        <v>#N/A</v>
      </c>
      <c r="CP135" s="228" t="s">
        <v>214</v>
      </c>
      <c r="CQ135" s="230">
        <v>0</v>
      </c>
      <c r="CR135" s="230">
        <v>0</v>
      </c>
      <c r="CS135" s="230" t="s">
        <v>33</v>
      </c>
      <c r="CT135" s="230">
        <v>2</v>
      </c>
      <c r="CU135" s="230" t="s">
        <v>213</v>
      </c>
      <c r="CV135" s="230">
        <v>0</v>
      </c>
      <c r="CW135" s="214">
        <v>43511</v>
      </c>
      <c r="CX135" s="228" t="s">
        <v>7824</v>
      </c>
      <c r="CY135" s="218">
        <v>135000</v>
      </c>
      <c r="CZ135" s="218" t="s">
        <v>7423</v>
      </c>
      <c r="DA135" s="218" t="s">
        <v>723</v>
      </c>
      <c r="DB135" s="218">
        <v>2</v>
      </c>
      <c r="DC135" s="218" t="s">
        <v>7832</v>
      </c>
      <c r="DD135" s="218" t="s">
        <v>7829</v>
      </c>
      <c r="DE135" s="220">
        <v>45645</v>
      </c>
      <c r="DF135" s="227" t="s">
        <v>7828</v>
      </c>
      <c r="DG135" s="213">
        <v>2382000</v>
      </c>
      <c r="DH135" s="230" t="s">
        <v>7825</v>
      </c>
      <c r="DI135" s="230" t="s">
        <v>723</v>
      </c>
      <c r="DJ135" s="230">
        <v>2</v>
      </c>
      <c r="DK135" s="230" t="s">
        <v>7827</v>
      </c>
      <c r="DL135" s="230" t="s">
        <v>7826</v>
      </c>
      <c r="DM135" s="214">
        <v>45645</v>
      </c>
      <c r="DN135" s="228" t="s">
        <v>7831</v>
      </c>
      <c r="DO135" s="218">
        <v>0</v>
      </c>
      <c r="DP135" s="228" t="s">
        <v>7423</v>
      </c>
      <c r="DQ135" s="228" t="s">
        <v>723</v>
      </c>
      <c r="DR135" s="228">
        <v>2</v>
      </c>
      <c r="DS135" s="228" t="s">
        <v>7830</v>
      </c>
      <c r="DT135" s="228" t="s">
        <v>7829</v>
      </c>
      <c r="DU135" s="229">
        <v>45645</v>
      </c>
      <c r="DV135" s="227" t="s">
        <v>7833</v>
      </c>
      <c r="DW135" s="213">
        <v>135000</v>
      </c>
      <c r="DX135" s="230" t="s">
        <v>7423</v>
      </c>
      <c r="DY135" s="230" t="s">
        <v>723</v>
      </c>
      <c r="DZ135" s="230">
        <v>2</v>
      </c>
      <c r="EA135" s="230" t="s">
        <v>7832</v>
      </c>
      <c r="EB135" s="230" t="s">
        <v>7829</v>
      </c>
      <c r="EC135" s="214">
        <v>45645</v>
      </c>
      <c r="ED135" s="228" t="s">
        <v>7835</v>
      </c>
      <c r="EE135" s="218">
        <v>0</v>
      </c>
      <c r="EF135" s="228" t="s">
        <v>17</v>
      </c>
      <c r="EG135" s="228" t="s">
        <v>22</v>
      </c>
      <c r="EH135" s="228">
        <v>3</v>
      </c>
      <c r="EI135" s="228" t="s">
        <v>7834</v>
      </c>
      <c r="EJ135" s="228" t="s">
        <v>17</v>
      </c>
      <c r="EK135" s="229">
        <v>45645</v>
      </c>
      <c r="EL135" s="227" t="s">
        <v>7837</v>
      </c>
      <c r="EM135" s="213">
        <v>0</v>
      </c>
      <c r="EN135" s="230" t="s">
        <v>17</v>
      </c>
      <c r="EO135" s="230" t="s">
        <v>22</v>
      </c>
      <c r="EP135" s="230">
        <v>3</v>
      </c>
      <c r="EQ135" s="230" t="s">
        <v>7836</v>
      </c>
      <c r="ER135" s="230" t="s">
        <v>17</v>
      </c>
      <c r="ES135" s="214">
        <v>45645</v>
      </c>
      <c r="ET135" s="228" t="s">
        <v>7822</v>
      </c>
      <c r="EU135" s="228" t="s">
        <v>17</v>
      </c>
      <c r="EV135" s="228" t="s">
        <v>17</v>
      </c>
      <c r="EW135" s="228" t="s">
        <v>17</v>
      </c>
      <c r="EX135" s="228" t="s">
        <v>17</v>
      </c>
      <c r="EY135" s="228" t="s">
        <v>7820</v>
      </c>
      <c r="EZ135" s="228" t="s">
        <v>17</v>
      </c>
      <c r="FA135" s="229">
        <v>45645</v>
      </c>
      <c r="FB135" s="227" t="s">
        <v>7839</v>
      </c>
      <c r="FC135" s="230">
        <v>2</v>
      </c>
      <c r="FD135" s="230" t="s">
        <v>7423</v>
      </c>
      <c r="FE135" s="230" t="s">
        <v>723</v>
      </c>
      <c r="FF135" s="230">
        <v>2</v>
      </c>
      <c r="FG135" s="230" t="s">
        <v>7838</v>
      </c>
      <c r="FH135" s="230" t="s">
        <v>7815</v>
      </c>
      <c r="FI135" s="214">
        <v>45645</v>
      </c>
      <c r="FJ135" s="227" t="s">
        <v>220</v>
      </c>
      <c r="FK135" s="228">
        <v>0</v>
      </c>
      <c r="FL135" s="228">
        <v>0</v>
      </c>
      <c r="FM135" s="228" t="s">
        <v>33</v>
      </c>
      <c r="FN135" s="228">
        <v>2</v>
      </c>
      <c r="FO135" s="228" t="s">
        <v>219</v>
      </c>
      <c r="FP135" s="218">
        <v>0</v>
      </c>
      <c r="FQ135" s="219">
        <v>43511</v>
      </c>
      <c r="FR135" s="227" t="s">
        <v>221</v>
      </c>
      <c r="FS135" s="230">
        <v>0</v>
      </c>
      <c r="FT135" s="230">
        <v>0</v>
      </c>
      <c r="FU135" s="230" t="s">
        <v>33</v>
      </c>
      <c r="FV135" s="230">
        <v>2</v>
      </c>
      <c r="FW135" s="230">
        <v>0</v>
      </c>
      <c r="FX135" s="230">
        <v>0</v>
      </c>
      <c r="FY135" s="214">
        <v>43511</v>
      </c>
      <c r="FZ135" s="228" t="s">
        <v>4972</v>
      </c>
      <c r="GA135" s="228">
        <v>1</v>
      </c>
      <c r="GB135" s="228" t="s">
        <v>1799</v>
      </c>
      <c r="GC135" s="228" t="s">
        <v>33</v>
      </c>
      <c r="GD135" s="228">
        <v>2</v>
      </c>
      <c r="GE135" s="228" t="s">
        <v>17</v>
      </c>
      <c r="GF135" s="228" t="s">
        <v>17</v>
      </c>
      <c r="GG135" s="229">
        <v>45611</v>
      </c>
      <c r="GH135" s="227" t="s">
        <v>4978</v>
      </c>
      <c r="GI135" s="230">
        <v>0</v>
      </c>
      <c r="GJ135" s="230" t="s">
        <v>1799</v>
      </c>
      <c r="GK135" s="230" t="s">
        <v>33</v>
      </c>
      <c r="GL135" s="230">
        <v>2</v>
      </c>
      <c r="GM135" s="230" t="s">
        <v>17</v>
      </c>
      <c r="GN135" s="230" t="s">
        <v>17</v>
      </c>
      <c r="GO135" s="214">
        <v>45611</v>
      </c>
      <c r="GP135" s="228" t="s">
        <v>4973</v>
      </c>
      <c r="GQ135" s="228">
        <v>0</v>
      </c>
      <c r="GR135" s="228" t="s">
        <v>1799</v>
      </c>
      <c r="GS135" s="228" t="s">
        <v>33</v>
      </c>
      <c r="GT135" s="228">
        <v>2</v>
      </c>
      <c r="GU135" s="228" t="s">
        <v>17</v>
      </c>
      <c r="GV135" s="228" t="s">
        <v>17</v>
      </c>
      <c r="GW135" s="229">
        <v>45611</v>
      </c>
      <c r="GX135" s="227" t="s">
        <v>4979</v>
      </c>
      <c r="GY135" s="230">
        <v>0</v>
      </c>
      <c r="GZ135" s="230" t="s">
        <v>1799</v>
      </c>
      <c r="HA135" s="230" t="s">
        <v>33</v>
      </c>
      <c r="HB135" s="230">
        <v>2</v>
      </c>
      <c r="HC135" s="230" t="s">
        <v>17</v>
      </c>
      <c r="HD135" s="230" t="s">
        <v>17</v>
      </c>
      <c r="HE135" s="214">
        <v>45611</v>
      </c>
      <c r="HF135" s="228" t="s">
        <v>4971</v>
      </c>
      <c r="HG135" s="228">
        <v>0</v>
      </c>
      <c r="HH135" s="228" t="s">
        <v>1799</v>
      </c>
      <c r="HI135" s="228" t="s">
        <v>33</v>
      </c>
      <c r="HJ135" s="228">
        <v>2</v>
      </c>
      <c r="HK135" s="228" t="s">
        <v>17</v>
      </c>
      <c r="HL135" s="228" t="s">
        <v>17</v>
      </c>
      <c r="HM135" s="229">
        <v>45611</v>
      </c>
      <c r="HN135" s="227" t="s">
        <v>4977</v>
      </c>
      <c r="HO135" s="230">
        <v>0</v>
      </c>
      <c r="HP135" s="230" t="s">
        <v>1799</v>
      </c>
      <c r="HQ135" s="230" t="s">
        <v>33</v>
      </c>
      <c r="HR135" s="230">
        <v>2</v>
      </c>
      <c r="HS135" s="230" t="s">
        <v>17</v>
      </c>
      <c r="HT135" s="230" t="s">
        <v>17</v>
      </c>
      <c r="HU135" s="214">
        <v>45611</v>
      </c>
      <c r="HV135" s="228" t="s">
        <v>4974</v>
      </c>
      <c r="HW135" s="228">
        <v>0</v>
      </c>
      <c r="HX135" s="228" t="s">
        <v>1799</v>
      </c>
      <c r="HY135" s="228" t="s">
        <v>33</v>
      </c>
      <c r="HZ135" s="228">
        <v>2</v>
      </c>
      <c r="IA135" s="228" t="s">
        <v>17</v>
      </c>
      <c r="IB135" s="228" t="s">
        <v>17</v>
      </c>
      <c r="IC135" s="229">
        <v>45611</v>
      </c>
      <c r="ID135" s="227" t="s">
        <v>4976</v>
      </c>
      <c r="IE135" s="230">
        <v>0</v>
      </c>
      <c r="IF135" s="230" t="s">
        <v>1799</v>
      </c>
      <c r="IG135" s="230" t="s">
        <v>33</v>
      </c>
      <c r="IH135" s="230">
        <v>2</v>
      </c>
      <c r="II135" s="230" t="s">
        <v>17</v>
      </c>
      <c r="IJ135" s="230" t="s">
        <v>17</v>
      </c>
      <c r="IK135" s="214">
        <v>45611</v>
      </c>
      <c r="IL135" s="228" t="s">
        <v>4975</v>
      </c>
      <c r="IM135" s="228">
        <v>1</v>
      </c>
      <c r="IN135" s="228" t="s">
        <v>1799</v>
      </c>
      <c r="IO135" s="228" t="s">
        <v>33</v>
      </c>
      <c r="IP135" s="228">
        <v>2</v>
      </c>
      <c r="IQ135" s="228" t="s">
        <v>17</v>
      </c>
      <c r="IR135" s="228" t="s">
        <v>17</v>
      </c>
      <c r="IS135" s="229">
        <v>45611</v>
      </c>
    </row>
    <row r="136" spans="1:253" s="11" customFormat="1" ht="13.25" customHeight="1" x14ac:dyDescent="0.25">
      <c r="A136" s="11" t="s">
        <v>222</v>
      </c>
      <c r="B136" s="11" t="s">
        <v>11213</v>
      </c>
      <c r="C136" s="11" t="s">
        <v>223</v>
      </c>
      <c r="D136" s="11" t="s">
        <v>224</v>
      </c>
      <c r="E136" s="11" t="s">
        <v>10349</v>
      </c>
      <c r="F136" s="11" t="s">
        <v>6647</v>
      </c>
      <c r="G136" s="212">
        <v>50000000</v>
      </c>
      <c r="H136" s="213" t="s">
        <v>6644</v>
      </c>
      <c r="I136" s="213" t="s">
        <v>404</v>
      </c>
      <c r="J136" s="213">
        <v>1</v>
      </c>
      <c r="K136" s="213" t="s">
        <v>6646</v>
      </c>
      <c r="L136" s="213" t="s">
        <v>6645</v>
      </c>
      <c r="M136" s="214">
        <v>45643</v>
      </c>
      <c r="N136" s="221" t="s">
        <v>6651</v>
      </c>
      <c r="O136" s="216">
        <v>1840687</v>
      </c>
      <c r="P136" s="216" t="s">
        <v>6648</v>
      </c>
      <c r="Q136" s="216" t="s">
        <v>723</v>
      </c>
      <c r="R136" s="216">
        <v>2</v>
      </c>
      <c r="S136" s="216" t="s">
        <v>6650</v>
      </c>
      <c r="T136" s="216" t="s">
        <v>6649</v>
      </c>
      <c r="U136" s="217">
        <v>45643</v>
      </c>
      <c r="V136" s="221" t="s">
        <v>6653</v>
      </c>
      <c r="W136" s="213">
        <v>50000000</v>
      </c>
      <c r="X136" s="213" t="s">
        <v>6644</v>
      </c>
      <c r="Y136" s="213" t="s">
        <v>723</v>
      </c>
      <c r="Z136" s="213">
        <v>2</v>
      </c>
      <c r="AA136" s="213" t="s">
        <v>6652</v>
      </c>
      <c r="AB136" s="213" t="s">
        <v>6645</v>
      </c>
      <c r="AC136" s="214">
        <v>45643</v>
      </c>
      <c r="AD136" s="221" t="s">
        <v>6655</v>
      </c>
      <c r="AE136" s="218">
        <v>50000000</v>
      </c>
      <c r="AF136" s="218" t="s">
        <v>6644</v>
      </c>
      <c r="AG136" s="218" t="s">
        <v>723</v>
      </c>
      <c r="AH136" s="218">
        <v>2</v>
      </c>
      <c r="AI136" s="218" t="s">
        <v>6654</v>
      </c>
      <c r="AJ136" s="218" t="s">
        <v>6645</v>
      </c>
      <c r="AK136" s="219">
        <v>45643</v>
      </c>
      <c r="AL136" s="221" t="s">
        <v>6659</v>
      </c>
      <c r="AM136" s="213">
        <v>15328000</v>
      </c>
      <c r="AN136" s="213" t="s">
        <v>6656</v>
      </c>
      <c r="AO136" s="213" t="s">
        <v>723</v>
      </c>
      <c r="AP136" s="213">
        <v>2</v>
      </c>
      <c r="AQ136" s="213" t="s">
        <v>6658</v>
      </c>
      <c r="AR136" s="213" t="s">
        <v>6657</v>
      </c>
      <c r="AS136" s="214">
        <v>45643</v>
      </c>
      <c r="AT136" s="222" t="s">
        <v>1967</v>
      </c>
      <c r="AU136" s="218">
        <v>6000</v>
      </c>
      <c r="AV136" s="218" t="s">
        <v>1964</v>
      </c>
      <c r="AW136" s="218" t="s">
        <v>723</v>
      </c>
      <c r="AX136" s="218">
        <v>2</v>
      </c>
      <c r="AY136" s="218" t="s">
        <v>1966</v>
      </c>
      <c r="AZ136" s="218" t="s">
        <v>1965</v>
      </c>
      <c r="BA136" s="219">
        <v>45473</v>
      </c>
      <c r="BB136" s="221" t="s">
        <v>465</v>
      </c>
      <c r="BC136" s="213" t="s">
        <v>17</v>
      </c>
      <c r="BD136" s="213" t="s">
        <v>17</v>
      </c>
      <c r="BE136" s="213" t="s">
        <v>17</v>
      </c>
      <c r="BF136" s="213" t="s">
        <v>17</v>
      </c>
      <c r="BG136" s="213" t="s">
        <v>412</v>
      </c>
      <c r="BH136" s="213" t="s">
        <v>17</v>
      </c>
      <c r="BI136" s="214">
        <v>43868</v>
      </c>
      <c r="BJ136" s="222" t="s">
        <v>6662</v>
      </c>
      <c r="BK136" s="222">
        <v>8677</v>
      </c>
      <c r="BL136" s="222" t="s">
        <v>6660</v>
      </c>
      <c r="BM136" s="222" t="s">
        <v>723</v>
      </c>
      <c r="BN136" s="222">
        <v>2</v>
      </c>
      <c r="BO136" s="222" t="s">
        <v>6661</v>
      </c>
      <c r="BP136" s="218" t="s">
        <v>3328</v>
      </c>
      <c r="BQ136" s="223">
        <v>45643</v>
      </c>
      <c r="BR136" s="221" t="s">
        <v>954</v>
      </c>
      <c r="BS136" s="224">
        <v>48200</v>
      </c>
      <c r="BT136" s="224" t="s">
        <v>951</v>
      </c>
      <c r="BU136" s="224" t="s">
        <v>723</v>
      </c>
      <c r="BV136" s="224">
        <v>2</v>
      </c>
      <c r="BW136" s="224" t="s">
        <v>953</v>
      </c>
      <c r="BX136" s="224" t="s">
        <v>952</v>
      </c>
      <c r="BY136" s="214">
        <v>44999</v>
      </c>
      <c r="BZ136" s="222" t="s">
        <v>956</v>
      </c>
      <c r="CA136" s="222">
        <v>24800</v>
      </c>
      <c r="CB136" s="222" t="s">
        <v>951</v>
      </c>
      <c r="CC136" s="222" t="s">
        <v>723</v>
      </c>
      <c r="CD136" s="222">
        <v>2</v>
      </c>
      <c r="CE136" s="222" t="s">
        <v>955</v>
      </c>
      <c r="CF136" s="222" t="s">
        <v>952</v>
      </c>
      <c r="CG136" s="223">
        <v>44999</v>
      </c>
      <c r="CH136" s="221" t="s">
        <v>11548</v>
      </c>
      <c r="CI136" s="222" t="e">
        <v>#N/A</v>
      </c>
      <c r="CJ136" s="222" t="e">
        <v>#N/A</v>
      </c>
      <c r="CK136" s="222" t="e">
        <v>#N/A</v>
      </c>
      <c r="CL136" s="222" t="e">
        <v>#N/A</v>
      </c>
      <c r="CM136" s="222" t="e">
        <v>#N/A</v>
      </c>
      <c r="CN136" s="222" t="e">
        <v>#N/A</v>
      </c>
      <c r="CO136" s="225" t="e">
        <v>#N/A</v>
      </c>
      <c r="CP136" s="222" t="s">
        <v>840</v>
      </c>
      <c r="CQ136" s="224">
        <v>14851</v>
      </c>
      <c r="CR136" s="224" t="s">
        <v>837</v>
      </c>
      <c r="CS136" s="224" t="s">
        <v>723</v>
      </c>
      <c r="CT136" s="224">
        <v>2</v>
      </c>
      <c r="CU136" s="224" t="s">
        <v>839</v>
      </c>
      <c r="CV136" s="224" t="s">
        <v>838</v>
      </c>
      <c r="CW136" s="214">
        <v>44851</v>
      </c>
      <c r="CX136" s="222" t="s">
        <v>6667</v>
      </c>
      <c r="CY136" s="218">
        <v>24786000</v>
      </c>
      <c r="CZ136" s="218" t="s">
        <v>6664</v>
      </c>
      <c r="DA136" s="218" t="s">
        <v>22</v>
      </c>
      <c r="DB136" s="218">
        <v>3</v>
      </c>
      <c r="DC136" s="218" t="s">
        <v>6675</v>
      </c>
      <c r="DD136" s="218" t="s">
        <v>6674</v>
      </c>
      <c r="DE136" s="220">
        <v>45643</v>
      </c>
      <c r="DF136" s="221" t="s">
        <v>6670</v>
      </c>
      <c r="DG136" s="213">
        <v>0</v>
      </c>
      <c r="DH136" s="224" t="s">
        <v>6664</v>
      </c>
      <c r="DI136" s="224" t="s">
        <v>723</v>
      </c>
      <c r="DJ136" s="224">
        <v>2</v>
      </c>
      <c r="DK136" s="224" t="s">
        <v>6669</v>
      </c>
      <c r="DL136" s="224" t="s">
        <v>6668</v>
      </c>
      <c r="DM136" s="214">
        <v>45643</v>
      </c>
      <c r="DN136" s="222" t="s">
        <v>6673</v>
      </c>
      <c r="DO136" s="218">
        <v>25214000</v>
      </c>
      <c r="DP136" s="222" t="s">
        <v>6664</v>
      </c>
      <c r="DQ136" s="222" t="s">
        <v>723</v>
      </c>
      <c r="DR136" s="222">
        <v>2</v>
      </c>
      <c r="DS136" s="222" t="s">
        <v>6672</v>
      </c>
      <c r="DT136" s="222" t="s">
        <v>6671</v>
      </c>
      <c r="DU136" s="223">
        <v>45643</v>
      </c>
      <c r="DV136" s="221" t="s">
        <v>6676</v>
      </c>
      <c r="DW136" s="213">
        <v>10547000</v>
      </c>
      <c r="DX136" s="224" t="s">
        <v>6664</v>
      </c>
      <c r="DY136" s="224" t="s">
        <v>22</v>
      </c>
      <c r="DZ136" s="224">
        <v>3</v>
      </c>
      <c r="EA136" s="224" t="s">
        <v>6675</v>
      </c>
      <c r="EB136" s="224" t="s">
        <v>6674</v>
      </c>
      <c r="EC136" s="214">
        <v>45643</v>
      </c>
      <c r="ED136" s="222" t="s">
        <v>6678</v>
      </c>
      <c r="EE136" s="218">
        <v>10651000</v>
      </c>
      <c r="EF136" s="222" t="s">
        <v>6664</v>
      </c>
      <c r="EG136" s="222" t="s">
        <v>22</v>
      </c>
      <c r="EH136" s="222">
        <v>3</v>
      </c>
      <c r="EI136" s="222" t="s">
        <v>6677</v>
      </c>
      <c r="EJ136" s="222" t="s">
        <v>6665</v>
      </c>
      <c r="EK136" s="223">
        <v>45643</v>
      </c>
      <c r="EL136" s="221" t="s">
        <v>6681</v>
      </c>
      <c r="EM136" s="213">
        <v>3588000</v>
      </c>
      <c r="EN136" s="224" t="s">
        <v>6664</v>
      </c>
      <c r="EO136" s="224" t="s">
        <v>22</v>
      </c>
      <c r="EP136" s="224">
        <v>3</v>
      </c>
      <c r="EQ136" s="224" t="s">
        <v>6680</v>
      </c>
      <c r="ER136" s="224" t="s">
        <v>6679</v>
      </c>
      <c r="ES136" s="214">
        <v>45643</v>
      </c>
      <c r="ET136" s="222" t="s">
        <v>6663</v>
      </c>
      <c r="EU136" s="222">
        <v>8677</v>
      </c>
      <c r="EV136" s="222" t="s">
        <v>6660</v>
      </c>
      <c r="EW136" s="222" t="s">
        <v>723</v>
      </c>
      <c r="EX136" s="222">
        <v>2</v>
      </c>
      <c r="EY136" s="222" t="s">
        <v>6661</v>
      </c>
      <c r="EZ136" s="222" t="s">
        <v>3328</v>
      </c>
      <c r="FA136" s="223">
        <v>45643</v>
      </c>
      <c r="FB136" s="221" t="s">
        <v>6683</v>
      </c>
      <c r="FC136" s="224">
        <v>5</v>
      </c>
      <c r="FD136" s="224" t="s">
        <v>6644</v>
      </c>
      <c r="FE136" s="224" t="s">
        <v>723</v>
      </c>
      <c r="FF136" s="224">
        <v>2</v>
      </c>
      <c r="FG136" s="224" t="s">
        <v>6682</v>
      </c>
      <c r="FH136" s="224" t="s">
        <v>6645</v>
      </c>
      <c r="FI136" s="214">
        <v>45643</v>
      </c>
      <c r="FJ136" s="221" t="s">
        <v>225</v>
      </c>
      <c r="FK136" s="222" t="s">
        <v>17</v>
      </c>
      <c r="FL136" s="222">
        <v>0</v>
      </c>
      <c r="FM136" s="222" t="s">
        <v>33</v>
      </c>
      <c r="FN136" s="222">
        <v>2</v>
      </c>
      <c r="FO136" s="222" t="s">
        <v>18</v>
      </c>
      <c r="FP136" s="218">
        <v>0</v>
      </c>
      <c r="FQ136" s="219">
        <v>43511</v>
      </c>
      <c r="FR136" s="221" t="s">
        <v>226</v>
      </c>
      <c r="FS136" s="224" t="s">
        <v>17</v>
      </c>
      <c r="FT136" s="224">
        <v>0</v>
      </c>
      <c r="FU136" s="224" t="s">
        <v>33</v>
      </c>
      <c r="FV136" s="224">
        <v>2</v>
      </c>
      <c r="FW136" s="224" t="s">
        <v>18</v>
      </c>
      <c r="FX136" s="224">
        <v>0</v>
      </c>
      <c r="FY136" s="214">
        <v>43511</v>
      </c>
      <c r="FZ136" s="222" t="s">
        <v>5137</v>
      </c>
      <c r="GA136" s="222">
        <v>2</v>
      </c>
      <c r="GB136" s="222" t="s">
        <v>1799</v>
      </c>
      <c r="GC136" s="222" t="s">
        <v>33</v>
      </c>
      <c r="GD136" s="222">
        <v>2</v>
      </c>
      <c r="GE136" s="222" t="s">
        <v>17</v>
      </c>
      <c r="GF136" s="222" t="s">
        <v>17</v>
      </c>
      <c r="GG136" s="223">
        <v>45614</v>
      </c>
      <c r="GH136" s="221" t="s">
        <v>5143</v>
      </c>
      <c r="GI136" s="224">
        <v>3</v>
      </c>
      <c r="GJ136" s="224" t="s">
        <v>1799</v>
      </c>
      <c r="GK136" s="224" t="s">
        <v>33</v>
      </c>
      <c r="GL136" s="224">
        <v>2</v>
      </c>
      <c r="GM136" s="224" t="s">
        <v>17</v>
      </c>
      <c r="GN136" s="224" t="s">
        <v>17</v>
      </c>
      <c r="GO136" s="214">
        <v>45614</v>
      </c>
      <c r="GP136" s="222" t="s">
        <v>5138</v>
      </c>
      <c r="GQ136" s="222">
        <v>3</v>
      </c>
      <c r="GR136" s="222" t="s">
        <v>1799</v>
      </c>
      <c r="GS136" s="222" t="s">
        <v>33</v>
      </c>
      <c r="GT136" s="222">
        <v>2</v>
      </c>
      <c r="GU136" s="222" t="s">
        <v>17</v>
      </c>
      <c r="GV136" s="222" t="s">
        <v>17</v>
      </c>
      <c r="GW136" s="223">
        <v>45614</v>
      </c>
      <c r="GX136" s="221" t="s">
        <v>5144</v>
      </c>
      <c r="GY136" s="224">
        <v>3</v>
      </c>
      <c r="GZ136" s="224" t="s">
        <v>1799</v>
      </c>
      <c r="HA136" s="224" t="s">
        <v>33</v>
      </c>
      <c r="HB136" s="224">
        <v>2</v>
      </c>
      <c r="HC136" s="224" t="s">
        <v>17</v>
      </c>
      <c r="HD136" s="224" t="s">
        <v>17</v>
      </c>
      <c r="HE136" s="214">
        <v>45614</v>
      </c>
      <c r="HF136" s="222" t="s">
        <v>5136</v>
      </c>
      <c r="HG136" s="222">
        <v>3</v>
      </c>
      <c r="HH136" s="222" t="s">
        <v>1799</v>
      </c>
      <c r="HI136" s="222" t="s">
        <v>33</v>
      </c>
      <c r="HJ136" s="222">
        <v>2</v>
      </c>
      <c r="HK136" s="222" t="s">
        <v>17</v>
      </c>
      <c r="HL136" s="222" t="s">
        <v>17</v>
      </c>
      <c r="HM136" s="223">
        <v>45614</v>
      </c>
      <c r="HN136" s="221" t="s">
        <v>5142</v>
      </c>
      <c r="HO136" s="224">
        <v>2</v>
      </c>
      <c r="HP136" s="224" t="s">
        <v>1799</v>
      </c>
      <c r="HQ136" s="224" t="s">
        <v>33</v>
      </c>
      <c r="HR136" s="224">
        <v>2</v>
      </c>
      <c r="HS136" s="224" t="s">
        <v>17</v>
      </c>
      <c r="HT136" s="224" t="s">
        <v>17</v>
      </c>
      <c r="HU136" s="214">
        <v>45614</v>
      </c>
      <c r="HV136" s="222" t="s">
        <v>5139</v>
      </c>
      <c r="HW136" s="222">
        <v>3</v>
      </c>
      <c r="HX136" s="222" t="s">
        <v>1799</v>
      </c>
      <c r="HY136" s="222" t="s">
        <v>33</v>
      </c>
      <c r="HZ136" s="222">
        <v>2</v>
      </c>
      <c r="IA136" s="222" t="s">
        <v>17</v>
      </c>
      <c r="IB136" s="222" t="s">
        <v>17</v>
      </c>
      <c r="IC136" s="223">
        <v>45614</v>
      </c>
      <c r="ID136" s="221" t="s">
        <v>5141</v>
      </c>
      <c r="IE136" s="224">
        <v>1</v>
      </c>
      <c r="IF136" s="224" t="s">
        <v>1799</v>
      </c>
      <c r="IG136" s="224" t="s">
        <v>33</v>
      </c>
      <c r="IH136" s="224">
        <v>2</v>
      </c>
      <c r="II136" s="224" t="s">
        <v>17</v>
      </c>
      <c r="IJ136" s="224" t="s">
        <v>17</v>
      </c>
      <c r="IK136" s="214">
        <v>45614</v>
      </c>
      <c r="IL136" s="222" t="s">
        <v>5140</v>
      </c>
      <c r="IM136" s="222">
        <v>3</v>
      </c>
      <c r="IN136" s="222" t="s">
        <v>1799</v>
      </c>
      <c r="IO136" s="222" t="s">
        <v>33</v>
      </c>
      <c r="IP136" s="222">
        <v>2</v>
      </c>
      <c r="IQ136" s="222" t="s">
        <v>17</v>
      </c>
      <c r="IR136" s="222" t="s">
        <v>17</v>
      </c>
      <c r="IS136" s="223">
        <v>45614</v>
      </c>
    </row>
    <row r="137" spans="1:253" s="11" customFormat="1" ht="13.25" customHeight="1" x14ac:dyDescent="0.25">
      <c r="A137" s="11" t="s">
        <v>466</v>
      </c>
      <c r="B137" s="11" t="s">
        <v>10812</v>
      </c>
      <c r="C137" s="11" t="s">
        <v>467</v>
      </c>
      <c r="D137" s="11" t="s">
        <v>224</v>
      </c>
      <c r="E137" s="11" t="s">
        <v>10349</v>
      </c>
      <c r="F137" s="11" t="s">
        <v>6684</v>
      </c>
      <c r="G137" s="212">
        <v>50000000</v>
      </c>
      <c r="H137" s="213" t="s">
        <v>6644</v>
      </c>
      <c r="I137" s="213" t="s">
        <v>404</v>
      </c>
      <c r="J137" s="213">
        <v>1</v>
      </c>
      <c r="K137" s="213" t="s">
        <v>6646</v>
      </c>
      <c r="L137" s="213" t="s">
        <v>6645</v>
      </c>
      <c r="M137" s="214">
        <v>45643</v>
      </c>
      <c r="N137" s="221" t="s">
        <v>6686</v>
      </c>
      <c r="O137" s="216">
        <v>1840687</v>
      </c>
      <c r="P137" s="216" t="s">
        <v>6648</v>
      </c>
      <c r="Q137" s="216" t="s">
        <v>723</v>
      </c>
      <c r="R137" s="216">
        <v>2</v>
      </c>
      <c r="S137" s="216" t="s">
        <v>6685</v>
      </c>
      <c r="T137" s="216" t="s">
        <v>6649</v>
      </c>
      <c r="U137" s="217">
        <v>45643</v>
      </c>
      <c r="V137" s="221" t="s">
        <v>6688</v>
      </c>
      <c r="W137" s="213">
        <v>50000000</v>
      </c>
      <c r="X137" s="213" t="s">
        <v>6644</v>
      </c>
      <c r="Y137" s="213" t="s">
        <v>723</v>
      </c>
      <c r="Z137" s="213">
        <v>2</v>
      </c>
      <c r="AA137" s="213" t="s">
        <v>6687</v>
      </c>
      <c r="AB137" s="213" t="s">
        <v>6645</v>
      </c>
      <c r="AC137" s="214">
        <v>45643</v>
      </c>
      <c r="AD137" s="221" t="s">
        <v>6692</v>
      </c>
      <c r="AE137" s="218">
        <v>7221000</v>
      </c>
      <c r="AF137" s="218" t="s">
        <v>6689</v>
      </c>
      <c r="AG137" s="218" t="s">
        <v>723</v>
      </c>
      <c r="AH137" s="218">
        <v>2</v>
      </c>
      <c r="AI137" s="218" t="s">
        <v>6691</v>
      </c>
      <c r="AJ137" s="218" t="s">
        <v>6690</v>
      </c>
      <c r="AK137" s="219">
        <v>45643</v>
      </c>
      <c r="AL137" s="221" t="s">
        <v>6696</v>
      </c>
      <c r="AM137" s="213">
        <v>874000</v>
      </c>
      <c r="AN137" s="213" t="s">
        <v>6693</v>
      </c>
      <c r="AO137" s="213" t="s">
        <v>723</v>
      </c>
      <c r="AP137" s="213">
        <v>2</v>
      </c>
      <c r="AQ137" s="213" t="s">
        <v>6695</v>
      </c>
      <c r="AR137" s="213" t="s">
        <v>6694</v>
      </c>
      <c r="AS137" s="214">
        <v>45643</v>
      </c>
      <c r="AT137" s="222" t="s">
        <v>472</v>
      </c>
      <c r="AU137" s="218" t="s">
        <v>17</v>
      </c>
      <c r="AV137" s="218" t="s">
        <v>17</v>
      </c>
      <c r="AW137" s="218" t="s">
        <v>17</v>
      </c>
      <c r="AX137" s="218" t="s">
        <v>17</v>
      </c>
      <c r="AY137" s="218" t="s">
        <v>17</v>
      </c>
      <c r="AZ137" s="218" t="s">
        <v>17</v>
      </c>
      <c r="BA137" s="219">
        <v>43868</v>
      </c>
      <c r="BB137" s="221" t="s">
        <v>471</v>
      </c>
      <c r="BC137" s="213" t="s">
        <v>17</v>
      </c>
      <c r="BD137" s="213" t="s">
        <v>17</v>
      </c>
      <c r="BE137" s="213" t="s">
        <v>17</v>
      </c>
      <c r="BF137" s="213" t="s">
        <v>17</v>
      </c>
      <c r="BG137" s="213" t="s">
        <v>17</v>
      </c>
      <c r="BH137" s="213" t="s">
        <v>17</v>
      </c>
      <c r="BI137" s="214">
        <v>43868</v>
      </c>
      <c r="BJ137" s="222" t="s">
        <v>6698</v>
      </c>
      <c r="BK137" s="222">
        <v>5</v>
      </c>
      <c r="BL137" s="222" t="s">
        <v>6660</v>
      </c>
      <c r="BM137" s="222" t="s">
        <v>723</v>
      </c>
      <c r="BN137" s="222">
        <v>2</v>
      </c>
      <c r="BO137" s="222" t="s">
        <v>6697</v>
      </c>
      <c r="BP137" s="218" t="s">
        <v>579</v>
      </c>
      <c r="BQ137" s="223">
        <v>45643</v>
      </c>
      <c r="BR137" s="221" t="s">
        <v>468</v>
      </c>
      <c r="BS137" s="224" t="s">
        <v>17</v>
      </c>
      <c r="BT137" s="224" t="s">
        <v>17</v>
      </c>
      <c r="BU137" s="224" t="s">
        <v>17</v>
      </c>
      <c r="BV137" s="224" t="s">
        <v>17</v>
      </c>
      <c r="BW137" s="224" t="s">
        <v>17</v>
      </c>
      <c r="BX137" s="224" t="s">
        <v>17</v>
      </c>
      <c r="BY137" s="214">
        <v>43868</v>
      </c>
      <c r="BZ137" s="222" t="s">
        <v>469</v>
      </c>
      <c r="CA137" s="222" t="s">
        <v>17</v>
      </c>
      <c r="CB137" s="222" t="s">
        <v>17</v>
      </c>
      <c r="CC137" s="222" t="s">
        <v>17</v>
      </c>
      <c r="CD137" s="222" t="s">
        <v>17</v>
      </c>
      <c r="CE137" s="222" t="s">
        <v>17</v>
      </c>
      <c r="CF137" s="222" t="s">
        <v>17</v>
      </c>
      <c r="CG137" s="223">
        <v>43868</v>
      </c>
      <c r="CH137" s="221" t="s">
        <v>11549</v>
      </c>
      <c r="CI137" s="222" t="e">
        <v>#N/A</v>
      </c>
      <c r="CJ137" s="222" t="e">
        <v>#N/A</v>
      </c>
      <c r="CK137" s="222" t="e">
        <v>#N/A</v>
      </c>
      <c r="CL137" s="222" t="e">
        <v>#N/A</v>
      </c>
      <c r="CM137" s="222" t="e">
        <v>#N/A</v>
      </c>
      <c r="CN137" s="222" t="e">
        <v>#N/A</v>
      </c>
      <c r="CO137" s="225" t="e">
        <v>#N/A</v>
      </c>
      <c r="CP137" s="222" t="s">
        <v>470</v>
      </c>
      <c r="CQ137" s="224" t="s">
        <v>17</v>
      </c>
      <c r="CR137" s="224" t="s">
        <v>17</v>
      </c>
      <c r="CS137" s="224" t="s">
        <v>17</v>
      </c>
      <c r="CT137" s="224" t="s">
        <v>17</v>
      </c>
      <c r="CU137" s="224" t="s">
        <v>17</v>
      </c>
      <c r="CV137" s="224" t="s">
        <v>17</v>
      </c>
      <c r="CW137" s="214">
        <v>43868</v>
      </c>
      <c r="CX137" s="222" t="s">
        <v>6701</v>
      </c>
      <c r="CY137" s="218">
        <v>874000</v>
      </c>
      <c r="CZ137" s="218" t="s">
        <v>6689</v>
      </c>
      <c r="DA137" s="218" t="s">
        <v>404</v>
      </c>
      <c r="DB137" s="218">
        <v>1</v>
      </c>
      <c r="DC137" s="218" t="s">
        <v>5982</v>
      </c>
      <c r="DD137" s="218" t="s">
        <v>6690</v>
      </c>
      <c r="DE137" s="220">
        <v>45643</v>
      </c>
      <c r="DF137" s="221" t="s">
        <v>6703</v>
      </c>
      <c r="DG137" s="213">
        <v>42779000</v>
      </c>
      <c r="DH137" s="224" t="s">
        <v>6689</v>
      </c>
      <c r="DI137" s="224" t="s">
        <v>723</v>
      </c>
      <c r="DJ137" s="224">
        <v>2</v>
      </c>
      <c r="DK137" s="224" t="s">
        <v>6702</v>
      </c>
      <c r="DL137" s="224" t="s">
        <v>6690</v>
      </c>
      <c r="DM137" s="214">
        <v>45643</v>
      </c>
      <c r="DN137" s="222" t="s">
        <v>6705</v>
      </c>
      <c r="DO137" s="218">
        <v>6347000</v>
      </c>
      <c r="DP137" s="222" t="s">
        <v>6689</v>
      </c>
      <c r="DQ137" s="222" t="s">
        <v>723</v>
      </c>
      <c r="DR137" s="222">
        <v>2</v>
      </c>
      <c r="DS137" s="222" t="s">
        <v>6704</v>
      </c>
      <c r="DT137" s="222" t="s">
        <v>6690</v>
      </c>
      <c r="DU137" s="223">
        <v>45643</v>
      </c>
      <c r="DV137" s="221" t="s">
        <v>6706</v>
      </c>
      <c r="DW137" s="213">
        <v>874000</v>
      </c>
      <c r="DX137" s="224" t="s">
        <v>6689</v>
      </c>
      <c r="DY137" s="224" t="s">
        <v>404</v>
      </c>
      <c r="DZ137" s="224">
        <v>1</v>
      </c>
      <c r="EA137" s="224" t="s">
        <v>5982</v>
      </c>
      <c r="EB137" s="224" t="s">
        <v>6690</v>
      </c>
      <c r="EC137" s="214">
        <v>45643</v>
      </c>
      <c r="ED137" s="222" t="s">
        <v>6707</v>
      </c>
      <c r="EE137" s="218" t="s">
        <v>17</v>
      </c>
      <c r="EF137" s="222" t="s">
        <v>6689</v>
      </c>
      <c r="EG137" s="222" t="s">
        <v>404</v>
      </c>
      <c r="EH137" s="222">
        <v>1</v>
      </c>
      <c r="EI137" s="222" t="s">
        <v>5982</v>
      </c>
      <c r="EJ137" s="222" t="s">
        <v>6690</v>
      </c>
      <c r="EK137" s="223">
        <v>45643</v>
      </c>
      <c r="EL137" s="221" t="s">
        <v>6708</v>
      </c>
      <c r="EM137" s="213" t="s">
        <v>17</v>
      </c>
      <c r="EN137" s="224" t="s">
        <v>6689</v>
      </c>
      <c r="EO137" s="224" t="s">
        <v>404</v>
      </c>
      <c r="EP137" s="224">
        <v>1</v>
      </c>
      <c r="EQ137" s="224" t="s">
        <v>5982</v>
      </c>
      <c r="ER137" s="224" t="s">
        <v>6690</v>
      </c>
      <c r="ES137" s="214">
        <v>45643</v>
      </c>
      <c r="ET137" s="222" t="s">
        <v>6699</v>
      </c>
      <c r="EU137" s="222">
        <v>8677</v>
      </c>
      <c r="EV137" s="222" t="s">
        <v>6660</v>
      </c>
      <c r="EW137" s="222" t="s">
        <v>723</v>
      </c>
      <c r="EX137" s="222">
        <v>2</v>
      </c>
      <c r="EY137" s="222" t="s">
        <v>6661</v>
      </c>
      <c r="EZ137" s="222" t="s">
        <v>3328</v>
      </c>
      <c r="FA137" s="223">
        <v>45643</v>
      </c>
      <c r="FB137" s="221" t="s">
        <v>6712</v>
      </c>
      <c r="FC137" s="224">
        <v>2</v>
      </c>
      <c r="FD137" s="224" t="s">
        <v>6709</v>
      </c>
      <c r="FE137" s="224" t="s">
        <v>723</v>
      </c>
      <c r="FF137" s="224">
        <v>2</v>
      </c>
      <c r="FG137" s="224" t="s">
        <v>6711</v>
      </c>
      <c r="FH137" s="224" t="s">
        <v>6710</v>
      </c>
      <c r="FI137" s="214">
        <v>45643</v>
      </c>
      <c r="FJ137" s="221" t="s">
        <v>11550</v>
      </c>
      <c r="FK137" s="222" t="e">
        <v>#N/A</v>
      </c>
      <c r="FL137" s="222" t="e">
        <v>#N/A</v>
      </c>
      <c r="FM137" s="222" t="e">
        <v>#N/A</v>
      </c>
      <c r="FN137" s="222" t="e">
        <v>#N/A</v>
      </c>
      <c r="FO137" s="222" t="e">
        <v>#N/A</v>
      </c>
      <c r="FP137" s="218" t="e">
        <v>#N/A</v>
      </c>
      <c r="FQ137" s="219" t="e">
        <v>#N/A</v>
      </c>
      <c r="FR137" s="221" t="s">
        <v>11551</v>
      </c>
      <c r="FS137" s="224" t="e">
        <v>#N/A</v>
      </c>
      <c r="FT137" s="224" t="e">
        <v>#N/A</v>
      </c>
      <c r="FU137" s="224" t="e">
        <v>#N/A</v>
      </c>
      <c r="FV137" s="224" t="e">
        <v>#N/A</v>
      </c>
      <c r="FW137" s="224" t="e">
        <v>#N/A</v>
      </c>
      <c r="FX137" s="224" t="e">
        <v>#N/A</v>
      </c>
      <c r="FY137" s="214" t="e">
        <v>#N/A</v>
      </c>
      <c r="FZ137" s="222" t="s">
        <v>5290</v>
      </c>
      <c r="GA137" s="222">
        <v>2</v>
      </c>
      <c r="GB137" s="222" t="s">
        <v>1799</v>
      </c>
      <c r="GC137" s="222" t="s">
        <v>33</v>
      </c>
      <c r="GD137" s="222">
        <v>2</v>
      </c>
      <c r="GE137" s="222" t="s">
        <v>17</v>
      </c>
      <c r="GF137" s="222" t="s">
        <v>17</v>
      </c>
      <c r="GG137" s="223">
        <v>45615</v>
      </c>
      <c r="GH137" s="221" t="s">
        <v>5296</v>
      </c>
      <c r="GI137" s="224">
        <v>3</v>
      </c>
      <c r="GJ137" s="224" t="s">
        <v>1799</v>
      </c>
      <c r="GK137" s="224" t="s">
        <v>33</v>
      </c>
      <c r="GL137" s="224">
        <v>2</v>
      </c>
      <c r="GM137" s="224" t="s">
        <v>17</v>
      </c>
      <c r="GN137" s="224" t="s">
        <v>17</v>
      </c>
      <c r="GO137" s="214">
        <v>45615</v>
      </c>
      <c r="GP137" s="222" t="s">
        <v>5291</v>
      </c>
      <c r="GQ137" s="222">
        <v>2</v>
      </c>
      <c r="GR137" s="222" t="s">
        <v>1799</v>
      </c>
      <c r="GS137" s="222" t="s">
        <v>33</v>
      </c>
      <c r="GT137" s="222">
        <v>2</v>
      </c>
      <c r="GU137" s="222" t="s">
        <v>17</v>
      </c>
      <c r="GV137" s="222" t="s">
        <v>17</v>
      </c>
      <c r="GW137" s="223">
        <v>45615</v>
      </c>
      <c r="GX137" s="221" t="s">
        <v>5297</v>
      </c>
      <c r="GY137" s="224">
        <v>3</v>
      </c>
      <c r="GZ137" s="224" t="s">
        <v>1799</v>
      </c>
      <c r="HA137" s="224" t="s">
        <v>33</v>
      </c>
      <c r="HB137" s="224">
        <v>2</v>
      </c>
      <c r="HC137" s="224" t="s">
        <v>17</v>
      </c>
      <c r="HD137" s="224" t="s">
        <v>17</v>
      </c>
      <c r="HE137" s="214">
        <v>45615</v>
      </c>
      <c r="HF137" s="222" t="s">
        <v>5289</v>
      </c>
      <c r="HG137" s="222">
        <v>0</v>
      </c>
      <c r="HH137" s="222" t="s">
        <v>1799</v>
      </c>
      <c r="HI137" s="222" t="s">
        <v>33</v>
      </c>
      <c r="HJ137" s="222">
        <v>2</v>
      </c>
      <c r="HK137" s="222" t="s">
        <v>17</v>
      </c>
      <c r="HL137" s="222" t="s">
        <v>17</v>
      </c>
      <c r="HM137" s="223">
        <v>45615</v>
      </c>
      <c r="HN137" s="221" t="s">
        <v>5295</v>
      </c>
      <c r="HO137" s="224">
        <v>0</v>
      </c>
      <c r="HP137" s="224" t="s">
        <v>1799</v>
      </c>
      <c r="HQ137" s="224" t="s">
        <v>33</v>
      </c>
      <c r="HR137" s="224">
        <v>2</v>
      </c>
      <c r="HS137" s="224" t="s">
        <v>17</v>
      </c>
      <c r="HT137" s="224" t="s">
        <v>17</v>
      </c>
      <c r="HU137" s="214">
        <v>45615</v>
      </c>
      <c r="HV137" s="222" t="s">
        <v>5292</v>
      </c>
      <c r="HW137" s="222">
        <v>3</v>
      </c>
      <c r="HX137" s="222" t="s">
        <v>1799</v>
      </c>
      <c r="HY137" s="222" t="s">
        <v>33</v>
      </c>
      <c r="HZ137" s="222">
        <v>2</v>
      </c>
      <c r="IA137" s="222" t="s">
        <v>17</v>
      </c>
      <c r="IB137" s="222" t="s">
        <v>17</v>
      </c>
      <c r="IC137" s="223">
        <v>45615</v>
      </c>
      <c r="ID137" s="221" t="s">
        <v>5294</v>
      </c>
      <c r="IE137" s="224">
        <v>1</v>
      </c>
      <c r="IF137" s="224" t="s">
        <v>1799</v>
      </c>
      <c r="IG137" s="224" t="s">
        <v>33</v>
      </c>
      <c r="IH137" s="224">
        <v>2</v>
      </c>
      <c r="II137" s="224" t="s">
        <v>17</v>
      </c>
      <c r="IJ137" s="224" t="s">
        <v>17</v>
      </c>
      <c r="IK137" s="214">
        <v>45615</v>
      </c>
      <c r="IL137" s="222" t="s">
        <v>5293</v>
      </c>
      <c r="IM137" s="222">
        <v>3</v>
      </c>
      <c r="IN137" s="222" t="s">
        <v>1799</v>
      </c>
      <c r="IO137" s="222" t="s">
        <v>33</v>
      </c>
      <c r="IP137" s="222">
        <v>2</v>
      </c>
      <c r="IQ137" s="222" t="s">
        <v>17</v>
      </c>
      <c r="IR137" s="222" t="s">
        <v>17</v>
      </c>
      <c r="IS137" s="223">
        <v>45615</v>
      </c>
    </row>
    <row r="138" spans="1:253" s="11" customFormat="1" ht="13.25" customHeight="1" x14ac:dyDescent="0.25">
      <c r="A138" s="11" t="s">
        <v>30</v>
      </c>
      <c r="B138" s="11" t="s">
        <v>10744</v>
      </c>
      <c r="C138" s="11" t="s">
        <v>31</v>
      </c>
      <c r="D138" s="11" t="s">
        <v>32</v>
      </c>
      <c r="E138" s="11" t="s">
        <v>10350</v>
      </c>
      <c r="F138" s="11" t="s">
        <v>9610</v>
      </c>
      <c r="G138" s="212">
        <v>18032000</v>
      </c>
      <c r="H138" s="213" t="s">
        <v>9607</v>
      </c>
      <c r="I138" s="213" t="s">
        <v>404</v>
      </c>
      <c r="J138" s="213">
        <v>1</v>
      </c>
      <c r="K138" s="213" t="s">
        <v>9609</v>
      </c>
      <c r="L138" s="213" t="s">
        <v>9608</v>
      </c>
      <c r="M138" s="214">
        <v>45653</v>
      </c>
      <c r="N138" s="227" t="s">
        <v>9613</v>
      </c>
      <c r="O138" s="216">
        <v>196710</v>
      </c>
      <c r="P138" s="216" t="s">
        <v>1386</v>
      </c>
      <c r="Q138" s="216" t="s">
        <v>404</v>
      </c>
      <c r="R138" s="216">
        <v>1</v>
      </c>
      <c r="S138" s="216" t="s">
        <v>9612</v>
      </c>
      <c r="T138" s="216" t="s">
        <v>9611</v>
      </c>
      <c r="U138" s="217">
        <v>45653</v>
      </c>
      <c r="V138" s="227" t="s">
        <v>9615</v>
      </c>
      <c r="W138" s="213">
        <v>18032000</v>
      </c>
      <c r="X138" s="213" t="s">
        <v>9607</v>
      </c>
      <c r="Y138" s="213" t="s">
        <v>723</v>
      </c>
      <c r="Z138" s="213">
        <v>2</v>
      </c>
      <c r="AA138" s="213" t="s">
        <v>9614</v>
      </c>
      <c r="AB138" s="213" t="s">
        <v>9608</v>
      </c>
      <c r="AC138" s="214">
        <v>45653</v>
      </c>
      <c r="AD138" s="227" t="s">
        <v>9617</v>
      </c>
      <c r="AE138" s="218">
        <v>3395000</v>
      </c>
      <c r="AF138" s="218" t="s">
        <v>9607</v>
      </c>
      <c r="AG138" s="218" t="s">
        <v>723</v>
      </c>
      <c r="AH138" s="218">
        <v>2</v>
      </c>
      <c r="AI138" s="218" t="s">
        <v>9616</v>
      </c>
      <c r="AJ138" s="218" t="s">
        <v>9608</v>
      </c>
      <c r="AK138" s="219">
        <v>45653</v>
      </c>
      <c r="AL138" s="227" t="s">
        <v>844</v>
      </c>
      <c r="AM138" s="213">
        <v>4000</v>
      </c>
      <c r="AN138" s="213" t="s">
        <v>841</v>
      </c>
      <c r="AO138" s="213" t="s">
        <v>404</v>
      </c>
      <c r="AP138" s="213">
        <v>1</v>
      </c>
      <c r="AQ138" s="213" t="s">
        <v>843</v>
      </c>
      <c r="AR138" s="213" t="s">
        <v>842</v>
      </c>
      <c r="AS138" s="214">
        <v>44869</v>
      </c>
      <c r="AT138" s="228" t="s">
        <v>41</v>
      </c>
      <c r="AU138" s="218">
        <v>0</v>
      </c>
      <c r="AV138" s="218">
        <v>0</v>
      </c>
      <c r="AW138" s="218" t="s">
        <v>33</v>
      </c>
      <c r="AX138" s="218">
        <v>2</v>
      </c>
      <c r="AY138" s="218">
        <v>0</v>
      </c>
      <c r="AZ138" s="218">
        <v>0</v>
      </c>
      <c r="BA138" s="219">
        <v>43489</v>
      </c>
      <c r="BB138" s="227" t="s">
        <v>39</v>
      </c>
      <c r="BC138" s="213">
        <v>0</v>
      </c>
      <c r="BD138" s="213">
        <v>0</v>
      </c>
      <c r="BE138" s="213" t="s">
        <v>33</v>
      </c>
      <c r="BF138" s="213">
        <v>2</v>
      </c>
      <c r="BG138" s="213">
        <v>0</v>
      </c>
      <c r="BH138" s="213">
        <v>0</v>
      </c>
      <c r="BI138" s="214">
        <v>43489</v>
      </c>
      <c r="BJ138" s="228" t="s">
        <v>832</v>
      </c>
      <c r="BK138" s="228">
        <v>15</v>
      </c>
      <c r="BL138" s="228" t="s">
        <v>830</v>
      </c>
      <c r="BM138" s="228" t="s">
        <v>404</v>
      </c>
      <c r="BN138" s="228">
        <v>1</v>
      </c>
      <c r="BO138" s="228" t="s">
        <v>831</v>
      </c>
      <c r="BP138" s="218" t="s">
        <v>646</v>
      </c>
      <c r="BQ138" s="229">
        <v>44804</v>
      </c>
      <c r="BR138" s="227" t="s">
        <v>34</v>
      </c>
      <c r="BS138" s="230">
        <v>0</v>
      </c>
      <c r="BT138" s="230">
        <v>0</v>
      </c>
      <c r="BU138" s="230" t="s">
        <v>33</v>
      </c>
      <c r="BV138" s="230">
        <v>2</v>
      </c>
      <c r="BW138" s="230">
        <v>0</v>
      </c>
      <c r="BX138" s="230">
        <v>0</v>
      </c>
      <c r="BY138" s="214">
        <v>43489</v>
      </c>
      <c r="BZ138" s="228" t="s">
        <v>35</v>
      </c>
      <c r="CA138" s="228">
        <v>0</v>
      </c>
      <c r="CB138" s="228">
        <v>0</v>
      </c>
      <c r="CC138" s="228" t="s">
        <v>33</v>
      </c>
      <c r="CD138" s="228">
        <v>2</v>
      </c>
      <c r="CE138" s="228">
        <v>0</v>
      </c>
      <c r="CF138" s="228">
        <v>0</v>
      </c>
      <c r="CG138" s="229">
        <v>43489</v>
      </c>
      <c r="CH138" s="227" t="s">
        <v>11552</v>
      </c>
      <c r="CI138" s="228" t="e">
        <v>#N/A</v>
      </c>
      <c r="CJ138" s="228" t="e">
        <v>#N/A</v>
      </c>
      <c r="CK138" s="228" t="e">
        <v>#N/A</v>
      </c>
      <c r="CL138" s="228" t="e">
        <v>#N/A</v>
      </c>
      <c r="CM138" s="228" t="e">
        <v>#N/A</v>
      </c>
      <c r="CN138" s="228" t="e">
        <v>#N/A</v>
      </c>
      <c r="CO138" s="231" t="e">
        <v>#N/A</v>
      </c>
      <c r="CP138" s="228" t="s">
        <v>37</v>
      </c>
      <c r="CQ138" s="230" t="s">
        <v>17</v>
      </c>
      <c r="CR138" s="230">
        <v>0</v>
      </c>
      <c r="CS138" s="230" t="s">
        <v>22</v>
      </c>
      <c r="CT138" s="230">
        <v>3</v>
      </c>
      <c r="CU138" s="230" t="s">
        <v>36</v>
      </c>
      <c r="CV138" s="230">
        <v>0</v>
      </c>
      <c r="CW138" s="214">
        <v>43489</v>
      </c>
      <c r="CX138" s="228" t="s">
        <v>9619</v>
      </c>
      <c r="CY138" s="218">
        <v>519000</v>
      </c>
      <c r="CZ138" s="218" t="s">
        <v>9607</v>
      </c>
      <c r="DA138" s="218" t="s">
        <v>404</v>
      </c>
      <c r="DB138" s="218">
        <v>1</v>
      </c>
      <c r="DC138" s="218" t="s">
        <v>9624</v>
      </c>
      <c r="DD138" s="218" t="s">
        <v>9608</v>
      </c>
      <c r="DE138" s="220">
        <v>45653</v>
      </c>
      <c r="DF138" s="227" t="s">
        <v>9621</v>
      </c>
      <c r="DG138" s="213">
        <v>14638000</v>
      </c>
      <c r="DH138" s="230" t="s">
        <v>9607</v>
      </c>
      <c r="DI138" s="230" t="s">
        <v>404</v>
      </c>
      <c r="DJ138" s="230">
        <v>1</v>
      </c>
      <c r="DK138" s="230" t="s">
        <v>9620</v>
      </c>
      <c r="DL138" s="230" t="s">
        <v>9608</v>
      </c>
      <c r="DM138" s="214">
        <v>45653</v>
      </c>
      <c r="DN138" s="228" t="s">
        <v>9623</v>
      </c>
      <c r="DO138" s="218">
        <v>2876000</v>
      </c>
      <c r="DP138" s="228" t="s">
        <v>9607</v>
      </c>
      <c r="DQ138" s="228" t="s">
        <v>404</v>
      </c>
      <c r="DR138" s="228">
        <v>1</v>
      </c>
      <c r="DS138" s="228" t="s">
        <v>9622</v>
      </c>
      <c r="DT138" s="228" t="s">
        <v>9608</v>
      </c>
      <c r="DU138" s="229">
        <v>45653</v>
      </c>
      <c r="DV138" s="227" t="s">
        <v>9625</v>
      </c>
      <c r="DW138" s="213">
        <v>507000</v>
      </c>
      <c r="DX138" s="230" t="s">
        <v>9607</v>
      </c>
      <c r="DY138" s="230" t="s">
        <v>404</v>
      </c>
      <c r="DZ138" s="230">
        <v>1</v>
      </c>
      <c r="EA138" s="230" t="s">
        <v>9624</v>
      </c>
      <c r="EB138" s="230" t="s">
        <v>9608</v>
      </c>
      <c r="EC138" s="214">
        <v>45653</v>
      </c>
      <c r="ED138" s="228" t="s">
        <v>9627</v>
      </c>
      <c r="EE138" s="218">
        <v>12000</v>
      </c>
      <c r="EF138" s="228" t="s">
        <v>9607</v>
      </c>
      <c r="EG138" s="228" t="s">
        <v>404</v>
      </c>
      <c r="EH138" s="228">
        <v>1</v>
      </c>
      <c r="EI138" s="228" t="s">
        <v>9626</v>
      </c>
      <c r="EJ138" s="228" t="s">
        <v>9608</v>
      </c>
      <c r="EK138" s="229">
        <v>45653</v>
      </c>
      <c r="EL138" s="227" t="s">
        <v>9629</v>
      </c>
      <c r="EM138" s="213">
        <v>0</v>
      </c>
      <c r="EN138" s="230" t="s">
        <v>9607</v>
      </c>
      <c r="EO138" s="230" t="s">
        <v>404</v>
      </c>
      <c r="EP138" s="230">
        <v>1</v>
      </c>
      <c r="EQ138" s="230" t="s">
        <v>9628</v>
      </c>
      <c r="ER138" s="230" t="s">
        <v>9608</v>
      </c>
      <c r="ES138" s="214">
        <v>45653</v>
      </c>
      <c r="ET138" s="228" t="s">
        <v>834</v>
      </c>
      <c r="EU138" s="228">
        <v>15</v>
      </c>
      <c r="EV138" s="228" t="s">
        <v>830</v>
      </c>
      <c r="EW138" s="228" t="s">
        <v>404</v>
      </c>
      <c r="EX138" s="228">
        <v>1</v>
      </c>
      <c r="EY138" s="228" t="s">
        <v>833</v>
      </c>
      <c r="EZ138" s="228" t="s">
        <v>646</v>
      </c>
      <c r="FA138" s="229">
        <v>44804</v>
      </c>
      <c r="FB138" s="227" t="s">
        <v>846</v>
      </c>
      <c r="FC138" s="230">
        <v>1</v>
      </c>
      <c r="FD138" s="230" t="s">
        <v>841</v>
      </c>
      <c r="FE138" s="230" t="s">
        <v>404</v>
      </c>
      <c r="FF138" s="230">
        <v>1</v>
      </c>
      <c r="FG138" s="230" t="s">
        <v>845</v>
      </c>
      <c r="FH138" s="230" t="s">
        <v>842</v>
      </c>
      <c r="FI138" s="214">
        <v>44869</v>
      </c>
      <c r="FJ138" s="227" t="s">
        <v>357</v>
      </c>
      <c r="FK138" s="228">
        <v>0</v>
      </c>
      <c r="FL138" s="228">
        <v>0</v>
      </c>
      <c r="FM138" s="228" t="s">
        <v>33</v>
      </c>
      <c r="FN138" s="228">
        <v>2</v>
      </c>
      <c r="FO138" s="228">
        <v>0</v>
      </c>
      <c r="FP138" s="218">
        <v>0</v>
      </c>
      <c r="FQ138" s="219">
        <v>43580</v>
      </c>
      <c r="FR138" s="227" t="s">
        <v>358</v>
      </c>
      <c r="FS138" s="230">
        <v>0</v>
      </c>
      <c r="FT138" s="230">
        <v>0</v>
      </c>
      <c r="FU138" s="230" t="s">
        <v>33</v>
      </c>
      <c r="FV138" s="230">
        <v>2</v>
      </c>
      <c r="FW138" s="230">
        <v>0</v>
      </c>
      <c r="FX138" s="230">
        <v>0</v>
      </c>
      <c r="FY138" s="214">
        <v>43580</v>
      </c>
      <c r="FZ138" s="228" t="s">
        <v>5299</v>
      </c>
      <c r="GA138" s="228">
        <v>0</v>
      </c>
      <c r="GB138" s="228" t="s">
        <v>1799</v>
      </c>
      <c r="GC138" s="228" t="s">
        <v>33</v>
      </c>
      <c r="GD138" s="228">
        <v>2</v>
      </c>
      <c r="GE138" s="228" t="s">
        <v>17</v>
      </c>
      <c r="GF138" s="228" t="s">
        <v>17</v>
      </c>
      <c r="GG138" s="229">
        <v>45615</v>
      </c>
      <c r="GH138" s="227" t="s">
        <v>5305</v>
      </c>
      <c r="GI138" s="230">
        <v>0</v>
      </c>
      <c r="GJ138" s="230" t="s">
        <v>1799</v>
      </c>
      <c r="GK138" s="230" t="s">
        <v>33</v>
      </c>
      <c r="GL138" s="230">
        <v>2</v>
      </c>
      <c r="GM138" s="230" t="s">
        <v>17</v>
      </c>
      <c r="GN138" s="230" t="s">
        <v>17</v>
      </c>
      <c r="GO138" s="214">
        <v>45615</v>
      </c>
      <c r="GP138" s="228" t="s">
        <v>5300</v>
      </c>
      <c r="GQ138" s="228">
        <v>0</v>
      </c>
      <c r="GR138" s="228" t="s">
        <v>1799</v>
      </c>
      <c r="GS138" s="228" t="s">
        <v>33</v>
      </c>
      <c r="GT138" s="228">
        <v>2</v>
      </c>
      <c r="GU138" s="228" t="s">
        <v>17</v>
      </c>
      <c r="GV138" s="228" t="s">
        <v>17</v>
      </c>
      <c r="GW138" s="229">
        <v>45615</v>
      </c>
      <c r="GX138" s="227" t="s">
        <v>5306</v>
      </c>
      <c r="GY138" s="230">
        <v>0</v>
      </c>
      <c r="GZ138" s="230" t="s">
        <v>1799</v>
      </c>
      <c r="HA138" s="230" t="s">
        <v>33</v>
      </c>
      <c r="HB138" s="230">
        <v>2</v>
      </c>
      <c r="HC138" s="230" t="s">
        <v>17</v>
      </c>
      <c r="HD138" s="230" t="s">
        <v>17</v>
      </c>
      <c r="HE138" s="214">
        <v>45615</v>
      </c>
      <c r="HF138" s="228" t="s">
        <v>5298</v>
      </c>
      <c r="HG138" s="228">
        <v>0</v>
      </c>
      <c r="HH138" s="228" t="s">
        <v>1799</v>
      </c>
      <c r="HI138" s="228" t="s">
        <v>33</v>
      </c>
      <c r="HJ138" s="228">
        <v>2</v>
      </c>
      <c r="HK138" s="228" t="s">
        <v>17</v>
      </c>
      <c r="HL138" s="228" t="s">
        <v>17</v>
      </c>
      <c r="HM138" s="229">
        <v>45615</v>
      </c>
      <c r="HN138" s="227" t="s">
        <v>5304</v>
      </c>
      <c r="HO138" s="230">
        <v>0</v>
      </c>
      <c r="HP138" s="230" t="s">
        <v>1799</v>
      </c>
      <c r="HQ138" s="230" t="s">
        <v>33</v>
      </c>
      <c r="HR138" s="230">
        <v>2</v>
      </c>
      <c r="HS138" s="230" t="s">
        <v>17</v>
      </c>
      <c r="HT138" s="230" t="s">
        <v>17</v>
      </c>
      <c r="HU138" s="214">
        <v>45615</v>
      </c>
      <c r="HV138" s="228" t="s">
        <v>5301</v>
      </c>
      <c r="HW138" s="228">
        <v>0</v>
      </c>
      <c r="HX138" s="228" t="s">
        <v>1799</v>
      </c>
      <c r="HY138" s="228" t="s">
        <v>33</v>
      </c>
      <c r="HZ138" s="228">
        <v>2</v>
      </c>
      <c r="IA138" s="228" t="s">
        <v>17</v>
      </c>
      <c r="IB138" s="228" t="s">
        <v>17</v>
      </c>
      <c r="IC138" s="229">
        <v>45615</v>
      </c>
      <c r="ID138" s="227" t="s">
        <v>5303</v>
      </c>
      <c r="IE138" s="230">
        <v>1</v>
      </c>
      <c r="IF138" s="230" t="s">
        <v>1799</v>
      </c>
      <c r="IG138" s="230" t="s">
        <v>33</v>
      </c>
      <c r="IH138" s="230">
        <v>2</v>
      </c>
      <c r="II138" s="230" t="s">
        <v>17</v>
      </c>
      <c r="IJ138" s="230" t="s">
        <v>17</v>
      </c>
      <c r="IK138" s="214">
        <v>45615</v>
      </c>
      <c r="IL138" s="228" t="s">
        <v>5302</v>
      </c>
      <c r="IM138" s="228">
        <v>2</v>
      </c>
      <c r="IN138" s="228" t="s">
        <v>1799</v>
      </c>
      <c r="IO138" s="228" t="s">
        <v>33</v>
      </c>
      <c r="IP138" s="228">
        <v>2</v>
      </c>
      <c r="IQ138" s="228" t="s">
        <v>17</v>
      </c>
      <c r="IR138" s="228" t="s">
        <v>17</v>
      </c>
      <c r="IS138" s="229">
        <v>45615</v>
      </c>
    </row>
    <row r="139" spans="1:253" s="11" customFormat="1" ht="13.25" customHeight="1" x14ac:dyDescent="0.25">
      <c r="A139" s="11" t="s">
        <v>1006</v>
      </c>
      <c r="B139" s="11" t="s">
        <v>11220</v>
      </c>
      <c r="C139" s="11" t="s">
        <v>1007</v>
      </c>
      <c r="D139" s="11" t="s">
        <v>1008</v>
      </c>
      <c r="E139" s="11" t="s">
        <v>10357</v>
      </c>
      <c r="F139" s="11" t="s">
        <v>3589</v>
      </c>
      <c r="G139" s="212">
        <v>6300000</v>
      </c>
      <c r="H139" s="213" t="s">
        <v>3586</v>
      </c>
      <c r="I139" s="213" t="s">
        <v>723</v>
      </c>
      <c r="J139" s="213">
        <v>2</v>
      </c>
      <c r="K139" s="213" t="s">
        <v>3588</v>
      </c>
      <c r="L139" s="213" t="s">
        <v>3587</v>
      </c>
      <c r="M139" s="214">
        <v>45572</v>
      </c>
      <c r="N139" s="221" t="s">
        <v>3593</v>
      </c>
      <c r="O139" s="216">
        <v>20720</v>
      </c>
      <c r="P139" s="216" t="s">
        <v>3590</v>
      </c>
      <c r="Q139" s="216" t="s">
        <v>723</v>
      </c>
      <c r="R139" s="216">
        <v>2</v>
      </c>
      <c r="S139" s="216" t="s">
        <v>3592</v>
      </c>
      <c r="T139" s="216" t="s">
        <v>3591</v>
      </c>
      <c r="U139" s="217">
        <v>45572</v>
      </c>
      <c r="V139" s="221" t="s">
        <v>3596</v>
      </c>
      <c r="W139" s="213">
        <v>6300000</v>
      </c>
      <c r="X139" s="213" t="s">
        <v>3586</v>
      </c>
      <c r="Y139" s="213" t="s">
        <v>723</v>
      </c>
      <c r="Z139" s="213">
        <v>2</v>
      </c>
      <c r="AA139" s="213" t="s">
        <v>3595</v>
      </c>
      <c r="AB139" s="213" t="s">
        <v>3594</v>
      </c>
      <c r="AC139" s="214">
        <v>45572</v>
      </c>
      <c r="AD139" s="221" t="s">
        <v>3600</v>
      </c>
      <c r="AE139" s="218">
        <v>4078000</v>
      </c>
      <c r="AF139" s="218" t="s">
        <v>3597</v>
      </c>
      <c r="AG139" s="218" t="s">
        <v>723</v>
      </c>
      <c r="AH139" s="218">
        <v>2</v>
      </c>
      <c r="AI139" s="218" t="s">
        <v>3599</v>
      </c>
      <c r="AJ139" s="218" t="s">
        <v>3598</v>
      </c>
      <c r="AK139" s="219">
        <v>45572</v>
      </c>
      <c r="AL139" s="221" t="s">
        <v>3603</v>
      </c>
      <c r="AM139" s="213">
        <v>49000</v>
      </c>
      <c r="AN139" s="213" t="s">
        <v>3601</v>
      </c>
      <c r="AO139" s="213" t="s">
        <v>22</v>
      </c>
      <c r="AP139" s="213">
        <v>3</v>
      </c>
      <c r="AQ139" s="213" t="s">
        <v>3602</v>
      </c>
      <c r="AR139" s="213" t="s">
        <v>2960</v>
      </c>
      <c r="AS139" s="214">
        <v>45572</v>
      </c>
      <c r="AT139" s="222" t="s">
        <v>3604</v>
      </c>
      <c r="AU139" s="218" t="s">
        <v>17</v>
      </c>
      <c r="AV139" s="218" t="s">
        <v>17</v>
      </c>
      <c r="AW139" s="218" t="s">
        <v>17</v>
      </c>
      <c r="AX139" s="218" t="s">
        <v>17</v>
      </c>
      <c r="AY139" s="218" t="s">
        <v>3285</v>
      </c>
      <c r="AZ139" s="218" t="s">
        <v>17</v>
      </c>
      <c r="BA139" s="219">
        <v>45572</v>
      </c>
      <c r="BB139" s="221" t="s">
        <v>3623</v>
      </c>
      <c r="BC139" s="213" t="s">
        <v>17</v>
      </c>
      <c r="BD139" s="213" t="s">
        <v>17</v>
      </c>
      <c r="BE139" s="213" t="s">
        <v>17</v>
      </c>
      <c r="BF139" s="213" t="s">
        <v>17</v>
      </c>
      <c r="BG139" s="213" t="s">
        <v>3285</v>
      </c>
      <c r="BH139" s="213" t="s">
        <v>17</v>
      </c>
      <c r="BI139" s="214">
        <v>45572</v>
      </c>
      <c r="BJ139" s="222" t="s">
        <v>3605</v>
      </c>
      <c r="BK139" s="222">
        <v>10</v>
      </c>
      <c r="BL139" s="222" t="s">
        <v>3555</v>
      </c>
      <c r="BM139" s="222" t="s">
        <v>22</v>
      </c>
      <c r="BN139" s="222">
        <v>3</v>
      </c>
      <c r="BO139" s="222" t="s">
        <v>3556</v>
      </c>
      <c r="BP139" s="218" t="s">
        <v>646</v>
      </c>
      <c r="BQ139" s="223">
        <v>45572</v>
      </c>
      <c r="BR139" s="221" t="s">
        <v>3624</v>
      </c>
      <c r="BS139" s="224" t="s">
        <v>17</v>
      </c>
      <c r="BT139" s="224" t="s">
        <v>17</v>
      </c>
      <c r="BU139" s="224" t="s">
        <v>17</v>
      </c>
      <c r="BV139" s="224" t="s">
        <v>17</v>
      </c>
      <c r="BW139" s="224" t="s">
        <v>3285</v>
      </c>
      <c r="BX139" s="224" t="s">
        <v>17</v>
      </c>
      <c r="BY139" s="214">
        <v>45572</v>
      </c>
      <c r="BZ139" s="222" t="s">
        <v>3625</v>
      </c>
      <c r="CA139" s="222" t="s">
        <v>17</v>
      </c>
      <c r="CB139" s="222" t="s">
        <v>17</v>
      </c>
      <c r="CC139" s="222" t="s">
        <v>17</v>
      </c>
      <c r="CD139" s="222" t="s">
        <v>17</v>
      </c>
      <c r="CE139" s="222" t="s">
        <v>3285</v>
      </c>
      <c r="CF139" s="222" t="s">
        <v>17</v>
      </c>
      <c r="CG139" s="223">
        <v>45572</v>
      </c>
      <c r="CH139" s="221" t="s">
        <v>11553</v>
      </c>
      <c r="CI139" s="222" t="e">
        <v>#N/A</v>
      </c>
      <c r="CJ139" s="222" t="e">
        <v>#N/A</v>
      </c>
      <c r="CK139" s="222" t="e">
        <v>#N/A</v>
      </c>
      <c r="CL139" s="222" t="e">
        <v>#N/A</v>
      </c>
      <c r="CM139" s="222" t="e">
        <v>#N/A</v>
      </c>
      <c r="CN139" s="222" t="e">
        <v>#N/A</v>
      </c>
      <c r="CO139" s="225" t="e">
        <v>#N/A</v>
      </c>
      <c r="CP139" s="222" t="s">
        <v>3627</v>
      </c>
      <c r="CQ139" s="224" t="s">
        <v>17</v>
      </c>
      <c r="CR139" s="224" t="s">
        <v>17</v>
      </c>
      <c r="CS139" s="224" t="s">
        <v>17</v>
      </c>
      <c r="CT139" s="224" t="s">
        <v>17</v>
      </c>
      <c r="CU139" s="224" t="s">
        <v>3285</v>
      </c>
      <c r="CV139" s="224" t="s">
        <v>17</v>
      </c>
      <c r="CW139" s="214">
        <v>45572</v>
      </c>
      <c r="CX139" s="222" t="s">
        <v>3610</v>
      </c>
      <c r="CY139" s="218">
        <v>1115000</v>
      </c>
      <c r="CZ139" s="218" t="s">
        <v>3615</v>
      </c>
      <c r="DA139" s="218" t="s">
        <v>723</v>
      </c>
      <c r="DB139" s="218">
        <v>2</v>
      </c>
      <c r="DC139" s="218" t="s">
        <v>3616</v>
      </c>
      <c r="DD139" s="218" t="s">
        <v>3608</v>
      </c>
      <c r="DE139" s="220">
        <v>45572</v>
      </c>
      <c r="DF139" s="221" t="s">
        <v>3612</v>
      </c>
      <c r="DG139" s="213">
        <v>2222000</v>
      </c>
      <c r="DH139" s="224" t="s">
        <v>3597</v>
      </c>
      <c r="DI139" s="224" t="s">
        <v>723</v>
      </c>
      <c r="DJ139" s="224">
        <v>2</v>
      </c>
      <c r="DK139" s="224" t="s">
        <v>3611</v>
      </c>
      <c r="DL139" s="224" t="s">
        <v>3598</v>
      </c>
      <c r="DM139" s="214">
        <v>45572</v>
      </c>
      <c r="DN139" s="222" t="s">
        <v>3614</v>
      </c>
      <c r="DO139" s="218">
        <v>2963000</v>
      </c>
      <c r="DP139" s="222" t="s">
        <v>3597</v>
      </c>
      <c r="DQ139" s="222" t="s">
        <v>723</v>
      </c>
      <c r="DR139" s="222">
        <v>2</v>
      </c>
      <c r="DS139" s="222" t="s">
        <v>3613</v>
      </c>
      <c r="DT139" s="222" t="s">
        <v>3598</v>
      </c>
      <c r="DU139" s="223">
        <v>45572</v>
      </c>
      <c r="DV139" s="221" t="s">
        <v>3617</v>
      </c>
      <c r="DW139" s="213">
        <v>446000</v>
      </c>
      <c r="DX139" s="224" t="s">
        <v>3615</v>
      </c>
      <c r="DY139" s="224" t="s">
        <v>723</v>
      </c>
      <c r="DZ139" s="224">
        <v>2</v>
      </c>
      <c r="EA139" s="224" t="s">
        <v>3616</v>
      </c>
      <c r="EB139" s="224" t="s">
        <v>3608</v>
      </c>
      <c r="EC139" s="214">
        <v>45572</v>
      </c>
      <c r="ED139" s="222" t="s">
        <v>3619</v>
      </c>
      <c r="EE139" s="218">
        <v>669000</v>
      </c>
      <c r="EF139" s="222" t="s">
        <v>3615</v>
      </c>
      <c r="EG139" s="222" t="s">
        <v>723</v>
      </c>
      <c r="EH139" s="222">
        <v>2</v>
      </c>
      <c r="EI139" s="222" t="s">
        <v>3618</v>
      </c>
      <c r="EJ139" s="222" t="s">
        <v>3608</v>
      </c>
      <c r="EK139" s="223">
        <v>45572</v>
      </c>
      <c r="EL139" s="221" t="s">
        <v>3621</v>
      </c>
      <c r="EM139" s="213">
        <v>0</v>
      </c>
      <c r="EN139" s="224" t="s">
        <v>3615</v>
      </c>
      <c r="EO139" s="224" t="s">
        <v>723</v>
      </c>
      <c r="EP139" s="224">
        <v>2</v>
      </c>
      <c r="EQ139" s="224" t="s">
        <v>3620</v>
      </c>
      <c r="ER139" s="224" t="s">
        <v>3608</v>
      </c>
      <c r="ES139" s="214">
        <v>45572</v>
      </c>
      <c r="ET139" s="222" t="s">
        <v>3606</v>
      </c>
      <c r="EU139" s="222">
        <v>10</v>
      </c>
      <c r="EV139" s="222" t="s">
        <v>3555</v>
      </c>
      <c r="EW139" s="222" t="s">
        <v>22</v>
      </c>
      <c r="EX139" s="222">
        <v>3</v>
      </c>
      <c r="EY139" s="222" t="s">
        <v>3556</v>
      </c>
      <c r="EZ139" s="222" t="s">
        <v>646</v>
      </c>
      <c r="FA139" s="223">
        <v>45572</v>
      </c>
      <c r="FB139" s="221" t="s">
        <v>3622</v>
      </c>
      <c r="FC139" s="224">
        <v>3</v>
      </c>
      <c r="FD139" s="224" t="s">
        <v>3615</v>
      </c>
      <c r="FE139" s="224" t="s">
        <v>723</v>
      </c>
      <c r="FF139" s="224">
        <v>2</v>
      </c>
      <c r="FG139" s="224" t="s">
        <v>3394</v>
      </c>
      <c r="FH139" s="224" t="s">
        <v>3608</v>
      </c>
      <c r="FI139" s="214">
        <v>45572</v>
      </c>
      <c r="FJ139" s="221" t="s">
        <v>1009</v>
      </c>
      <c r="FK139" s="222" t="s">
        <v>17</v>
      </c>
      <c r="FL139" s="222" t="s">
        <v>17</v>
      </c>
      <c r="FM139" s="222" t="s">
        <v>17</v>
      </c>
      <c r="FN139" s="222" t="s">
        <v>17</v>
      </c>
      <c r="FO139" s="222" t="s">
        <v>18</v>
      </c>
      <c r="FP139" s="218" t="s">
        <v>17</v>
      </c>
      <c r="FQ139" s="219">
        <v>45076</v>
      </c>
      <c r="FR139" s="221" t="s">
        <v>1010</v>
      </c>
      <c r="FS139" s="224" t="s">
        <v>17</v>
      </c>
      <c r="FT139" s="224" t="s">
        <v>17</v>
      </c>
      <c r="FU139" s="224" t="s">
        <v>17</v>
      </c>
      <c r="FV139" s="224" t="s">
        <v>17</v>
      </c>
      <c r="FW139" s="224" t="s">
        <v>18</v>
      </c>
      <c r="FX139" s="224" t="s">
        <v>17</v>
      </c>
      <c r="FY139" s="214">
        <v>45076</v>
      </c>
      <c r="FZ139" s="222" t="s">
        <v>4951</v>
      </c>
      <c r="GA139" s="222">
        <v>2</v>
      </c>
      <c r="GB139" s="222" t="s">
        <v>1799</v>
      </c>
      <c r="GC139" s="222" t="s">
        <v>33</v>
      </c>
      <c r="GD139" s="222">
        <v>2</v>
      </c>
      <c r="GE139" s="222" t="s">
        <v>17</v>
      </c>
      <c r="GF139" s="222" t="s">
        <v>17</v>
      </c>
      <c r="GG139" s="223">
        <v>45610</v>
      </c>
      <c r="GH139" s="221" t="s">
        <v>4957</v>
      </c>
      <c r="GI139" s="224">
        <v>1</v>
      </c>
      <c r="GJ139" s="224" t="s">
        <v>1799</v>
      </c>
      <c r="GK139" s="224" t="s">
        <v>33</v>
      </c>
      <c r="GL139" s="224">
        <v>2</v>
      </c>
      <c r="GM139" s="224" t="s">
        <v>17</v>
      </c>
      <c r="GN139" s="224" t="s">
        <v>17</v>
      </c>
      <c r="GO139" s="214">
        <v>45610</v>
      </c>
      <c r="GP139" s="222" t="s">
        <v>4952</v>
      </c>
      <c r="GQ139" s="222">
        <v>1</v>
      </c>
      <c r="GR139" s="222" t="s">
        <v>1799</v>
      </c>
      <c r="GS139" s="222" t="s">
        <v>33</v>
      </c>
      <c r="GT139" s="222">
        <v>2</v>
      </c>
      <c r="GU139" s="222" t="s">
        <v>17</v>
      </c>
      <c r="GV139" s="222" t="s">
        <v>17</v>
      </c>
      <c r="GW139" s="223">
        <v>45610</v>
      </c>
      <c r="GX139" s="221" t="s">
        <v>4958</v>
      </c>
      <c r="GY139" s="224">
        <v>0</v>
      </c>
      <c r="GZ139" s="224" t="s">
        <v>1799</v>
      </c>
      <c r="HA139" s="224" t="s">
        <v>33</v>
      </c>
      <c r="HB139" s="224">
        <v>2</v>
      </c>
      <c r="HC139" s="224" t="s">
        <v>17</v>
      </c>
      <c r="HD139" s="224" t="s">
        <v>17</v>
      </c>
      <c r="HE139" s="214">
        <v>45610</v>
      </c>
      <c r="HF139" s="222" t="s">
        <v>4950</v>
      </c>
      <c r="HG139" s="222">
        <v>2</v>
      </c>
      <c r="HH139" s="222" t="s">
        <v>1799</v>
      </c>
      <c r="HI139" s="222" t="s">
        <v>33</v>
      </c>
      <c r="HJ139" s="222">
        <v>2</v>
      </c>
      <c r="HK139" s="222" t="s">
        <v>17</v>
      </c>
      <c r="HL139" s="222" t="s">
        <v>17</v>
      </c>
      <c r="HM139" s="223">
        <v>45610</v>
      </c>
      <c r="HN139" s="221" t="s">
        <v>4956</v>
      </c>
      <c r="HO139" s="224">
        <v>0</v>
      </c>
      <c r="HP139" s="224" t="s">
        <v>1799</v>
      </c>
      <c r="HQ139" s="224" t="s">
        <v>33</v>
      </c>
      <c r="HR139" s="224">
        <v>2</v>
      </c>
      <c r="HS139" s="224" t="s">
        <v>17</v>
      </c>
      <c r="HT139" s="224" t="s">
        <v>17</v>
      </c>
      <c r="HU139" s="214">
        <v>45610</v>
      </c>
      <c r="HV139" s="222" t="s">
        <v>4953</v>
      </c>
      <c r="HW139" s="222">
        <v>0</v>
      </c>
      <c r="HX139" s="222" t="s">
        <v>1799</v>
      </c>
      <c r="HY139" s="222" t="s">
        <v>33</v>
      </c>
      <c r="HZ139" s="222">
        <v>2</v>
      </c>
      <c r="IA139" s="222" t="s">
        <v>17</v>
      </c>
      <c r="IB139" s="222" t="s">
        <v>17</v>
      </c>
      <c r="IC139" s="223">
        <v>45610</v>
      </c>
      <c r="ID139" s="221" t="s">
        <v>4955</v>
      </c>
      <c r="IE139" s="224">
        <v>0</v>
      </c>
      <c r="IF139" s="224" t="s">
        <v>1799</v>
      </c>
      <c r="IG139" s="224" t="s">
        <v>33</v>
      </c>
      <c r="IH139" s="224">
        <v>2</v>
      </c>
      <c r="II139" s="224" t="s">
        <v>17</v>
      </c>
      <c r="IJ139" s="224" t="s">
        <v>17</v>
      </c>
      <c r="IK139" s="214">
        <v>45610</v>
      </c>
      <c r="IL139" s="222" t="s">
        <v>4954</v>
      </c>
      <c r="IM139" s="222">
        <v>2</v>
      </c>
      <c r="IN139" s="222" t="s">
        <v>1799</v>
      </c>
      <c r="IO139" s="222" t="s">
        <v>33</v>
      </c>
      <c r="IP139" s="222">
        <v>2</v>
      </c>
      <c r="IQ139" s="222" t="s">
        <v>17</v>
      </c>
      <c r="IR139" s="222" t="s">
        <v>17</v>
      </c>
      <c r="IS139" s="223">
        <v>45610</v>
      </c>
    </row>
    <row r="140" spans="1:253" s="11" customFormat="1" ht="13.25" customHeight="1" x14ac:dyDescent="0.25">
      <c r="A140" s="11" t="s">
        <v>1365</v>
      </c>
      <c r="B140" s="11" t="s">
        <v>11222</v>
      </c>
      <c r="C140" s="11" t="s">
        <v>1366</v>
      </c>
      <c r="D140" s="11" t="s">
        <v>1367</v>
      </c>
      <c r="E140" s="11" t="s">
        <v>10360</v>
      </c>
      <c r="F140" s="11" t="s">
        <v>7847</v>
      </c>
      <c r="G140" s="212">
        <v>18700000</v>
      </c>
      <c r="H140" s="213" t="s">
        <v>7844</v>
      </c>
      <c r="I140" s="213" t="s">
        <v>723</v>
      </c>
      <c r="J140" s="213">
        <v>2</v>
      </c>
      <c r="K140" s="213" t="s">
        <v>7846</v>
      </c>
      <c r="L140" s="213" t="s">
        <v>7845</v>
      </c>
      <c r="M140" s="214">
        <v>45645</v>
      </c>
      <c r="N140" s="221" t="s">
        <v>7851</v>
      </c>
      <c r="O140" s="216">
        <v>627340</v>
      </c>
      <c r="P140" s="216" t="s">
        <v>7848</v>
      </c>
      <c r="Q140" s="216" t="s">
        <v>404</v>
      </c>
      <c r="R140" s="216">
        <v>1</v>
      </c>
      <c r="S140" s="216" t="s">
        <v>7850</v>
      </c>
      <c r="T140" s="216" t="s">
        <v>7849</v>
      </c>
      <c r="U140" s="217">
        <v>45645</v>
      </c>
      <c r="V140" s="221" t="s">
        <v>7853</v>
      </c>
      <c r="W140" s="213">
        <v>18700000</v>
      </c>
      <c r="X140" s="213" t="s">
        <v>7844</v>
      </c>
      <c r="Y140" s="213" t="s">
        <v>723</v>
      </c>
      <c r="Z140" s="213">
        <v>2</v>
      </c>
      <c r="AA140" s="213" t="s">
        <v>7852</v>
      </c>
      <c r="AB140" s="213" t="s">
        <v>7845</v>
      </c>
      <c r="AC140" s="214">
        <v>45645</v>
      </c>
      <c r="AD140" s="221" t="s">
        <v>7855</v>
      </c>
      <c r="AE140" s="218">
        <v>18700000</v>
      </c>
      <c r="AF140" s="218" t="s">
        <v>7844</v>
      </c>
      <c r="AG140" s="218" t="s">
        <v>723</v>
      </c>
      <c r="AH140" s="218">
        <v>2</v>
      </c>
      <c r="AI140" s="218" t="s">
        <v>7854</v>
      </c>
      <c r="AJ140" s="218" t="s">
        <v>7845</v>
      </c>
      <c r="AK140" s="219">
        <v>45645</v>
      </c>
      <c r="AL140" s="221" t="s">
        <v>7859</v>
      </c>
      <c r="AM140" s="213">
        <v>8258000</v>
      </c>
      <c r="AN140" s="213" t="s">
        <v>7856</v>
      </c>
      <c r="AO140" s="213" t="s">
        <v>22</v>
      </c>
      <c r="AP140" s="213">
        <v>3</v>
      </c>
      <c r="AQ140" s="213" t="s">
        <v>7858</v>
      </c>
      <c r="AR140" s="213" t="s">
        <v>7857</v>
      </c>
      <c r="AS140" s="214">
        <v>45645</v>
      </c>
      <c r="AT140" s="222" t="s">
        <v>7861</v>
      </c>
      <c r="AU140" s="218" t="s">
        <v>17</v>
      </c>
      <c r="AV140" s="218" t="s">
        <v>424</v>
      </c>
      <c r="AW140" s="218" t="s">
        <v>17</v>
      </c>
      <c r="AX140" s="218" t="s">
        <v>17</v>
      </c>
      <c r="AY140" s="218" t="s">
        <v>7860</v>
      </c>
      <c r="AZ140" s="218" t="s">
        <v>424</v>
      </c>
      <c r="BA140" s="219">
        <v>45645</v>
      </c>
      <c r="BB140" s="221" t="s">
        <v>7890</v>
      </c>
      <c r="BC140" s="213">
        <v>1616927</v>
      </c>
      <c r="BD140" s="213" t="s">
        <v>7887</v>
      </c>
      <c r="BE140" s="213" t="s">
        <v>723</v>
      </c>
      <c r="BF140" s="213">
        <v>2</v>
      </c>
      <c r="BG140" s="213" t="s">
        <v>7889</v>
      </c>
      <c r="BH140" s="213" t="s">
        <v>7888</v>
      </c>
      <c r="BI140" s="214">
        <v>45645</v>
      </c>
      <c r="BJ140" s="222" t="s">
        <v>1371</v>
      </c>
      <c r="BK140" s="222">
        <v>2494</v>
      </c>
      <c r="BL140" s="222" t="s">
        <v>1368</v>
      </c>
      <c r="BM140" s="222" t="s">
        <v>723</v>
      </c>
      <c r="BN140" s="222">
        <v>2</v>
      </c>
      <c r="BO140" s="222" t="s">
        <v>1370</v>
      </c>
      <c r="BP140" s="218" t="s">
        <v>1369</v>
      </c>
      <c r="BQ140" s="223">
        <v>45400</v>
      </c>
      <c r="BR140" s="221" t="s">
        <v>7891</v>
      </c>
      <c r="BS140" s="224" t="s">
        <v>17</v>
      </c>
      <c r="BT140" s="224" t="s">
        <v>17</v>
      </c>
      <c r="BU140" s="224" t="s">
        <v>17</v>
      </c>
      <c r="BV140" s="224" t="s">
        <v>17</v>
      </c>
      <c r="BW140" s="224" t="s">
        <v>7884</v>
      </c>
      <c r="BX140" s="224" t="s">
        <v>17</v>
      </c>
      <c r="BY140" s="214">
        <v>45645</v>
      </c>
      <c r="BZ140" s="222" t="s">
        <v>7892</v>
      </c>
      <c r="CA140" s="222" t="s">
        <v>17</v>
      </c>
      <c r="CB140" s="222" t="s">
        <v>17</v>
      </c>
      <c r="CC140" s="222" t="s">
        <v>17</v>
      </c>
      <c r="CD140" s="222" t="s">
        <v>17</v>
      </c>
      <c r="CE140" s="222" t="s">
        <v>7884</v>
      </c>
      <c r="CF140" s="222" t="s">
        <v>17</v>
      </c>
      <c r="CG140" s="223">
        <v>45645</v>
      </c>
      <c r="CH140" s="221" t="s">
        <v>11554</v>
      </c>
      <c r="CI140" s="222" t="e">
        <v>#N/A</v>
      </c>
      <c r="CJ140" s="222" t="e">
        <v>#N/A</v>
      </c>
      <c r="CK140" s="222" t="e">
        <v>#N/A</v>
      </c>
      <c r="CL140" s="222" t="e">
        <v>#N/A</v>
      </c>
      <c r="CM140" s="222" t="e">
        <v>#N/A</v>
      </c>
      <c r="CN140" s="222" t="e">
        <v>#N/A</v>
      </c>
      <c r="CO140" s="225" t="e">
        <v>#N/A</v>
      </c>
      <c r="CP140" s="222" t="s">
        <v>7894</v>
      </c>
      <c r="CQ140" s="224" t="s">
        <v>17</v>
      </c>
      <c r="CR140" s="224" t="s">
        <v>17</v>
      </c>
      <c r="CS140" s="224" t="s">
        <v>17</v>
      </c>
      <c r="CT140" s="224" t="s">
        <v>17</v>
      </c>
      <c r="CU140" s="224" t="s">
        <v>7884</v>
      </c>
      <c r="CV140" s="224" t="s">
        <v>17</v>
      </c>
      <c r="CW140" s="214">
        <v>45645</v>
      </c>
      <c r="CX140" s="222" t="s">
        <v>7867</v>
      </c>
      <c r="CY140" s="218">
        <v>6871000</v>
      </c>
      <c r="CZ140" s="218" t="s">
        <v>7872</v>
      </c>
      <c r="DA140" s="218" t="s">
        <v>723</v>
      </c>
      <c r="DB140" s="218">
        <v>2</v>
      </c>
      <c r="DC140" s="218" t="s">
        <v>7874</v>
      </c>
      <c r="DD140" s="218" t="s">
        <v>7873</v>
      </c>
      <c r="DE140" s="220">
        <v>45645</v>
      </c>
      <c r="DF140" s="221" t="s">
        <v>7869</v>
      </c>
      <c r="DG140" s="213">
        <v>0</v>
      </c>
      <c r="DH140" s="224" t="s">
        <v>7844</v>
      </c>
      <c r="DI140" s="224" t="s">
        <v>723</v>
      </c>
      <c r="DJ140" s="224">
        <v>2</v>
      </c>
      <c r="DK140" s="224" t="s">
        <v>7868</v>
      </c>
      <c r="DL140" s="224" t="s">
        <v>7845</v>
      </c>
      <c r="DM140" s="214">
        <v>45645</v>
      </c>
      <c r="DN140" s="222" t="s">
        <v>7871</v>
      </c>
      <c r="DO140" s="218">
        <v>11830000</v>
      </c>
      <c r="DP140" s="222" t="s">
        <v>7844</v>
      </c>
      <c r="DQ140" s="222" t="s">
        <v>723</v>
      </c>
      <c r="DR140" s="222">
        <v>2</v>
      </c>
      <c r="DS140" s="222" t="s">
        <v>7870</v>
      </c>
      <c r="DT140" s="222" t="s">
        <v>7845</v>
      </c>
      <c r="DU140" s="223">
        <v>45645</v>
      </c>
      <c r="DV140" s="221" t="s">
        <v>7875</v>
      </c>
      <c r="DW140" s="213">
        <v>3504000</v>
      </c>
      <c r="DX140" s="224" t="s">
        <v>7872</v>
      </c>
      <c r="DY140" s="224" t="s">
        <v>723</v>
      </c>
      <c r="DZ140" s="224">
        <v>2</v>
      </c>
      <c r="EA140" s="224" t="s">
        <v>7874</v>
      </c>
      <c r="EB140" s="224" t="s">
        <v>7873</v>
      </c>
      <c r="EC140" s="214">
        <v>45645</v>
      </c>
      <c r="ED140" s="222" t="s">
        <v>7877</v>
      </c>
      <c r="EE140" s="218">
        <v>2130000</v>
      </c>
      <c r="EF140" s="222" t="s">
        <v>7872</v>
      </c>
      <c r="EG140" s="222" t="s">
        <v>723</v>
      </c>
      <c r="EH140" s="222">
        <v>2</v>
      </c>
      <c r="EI140" s="222" t="s">
        <v>7876</v>
      </c>
      <c r="EJ140" s="222" t="s">
        <v>7873</v>
      </c>
      <c r="EK140" s="223">
        <v>45645</v>
      </c>
      <c r="EL140" s="221" t="s">
        <v>7879</v>
      </c>
      <c r="EM140" s="213">
        <v>1237000</v>
      </c>
      <c r="EN140" s="224" t="s">
        <v>7872</v>
      </c>
      <c r="EO140" s="224" t="s">
        <v>723</v>
      </c>
      <c r="EP140" s="224">
        <v>2</v>
      </c>
      <c r="EQ140" s="224" t="s">
        <v>7878</v>
      </c>
      <c r="ER140" s="224" t="s">
        <v>7873</v>
      </c>
      <c r="ES140" s="214">
        <v>45645</v>
      </c>
      <c r="ET140" s="222" t="s">
        <v>7865</v>
      </c>
      <c r="EU140" s="222">
        <v>2693</v>
      </c>
      <c r="EV140" s="222" t="s">
        <v>7862</v>
      </c>
      <c r="EW140" s="222" t="s">
        <v>723</v>
      </c>
      <c r="EX140" s="222">
        <v>2</v>
      </c>
      <c r="EY140" s="222" t="s">
        <v>7864</v>
      </c>
      <c r="EZ140" s="222" t="s">
        <v>7863</v>
      </c>
      <c r="FA140" s="223">
        <v>45645</v>
      </c>
      <c r="FB140" s="221" t="s">
        <v>7883</v>
      </c>
      <c r="FC140" s="224">
        <v>5</v>
      </c>
      <c r="FD140" s="224" t="s">
        <v>7880</v>
      </c>
      <c r="FE140" s="224" t="s">
        <v>404</v>
      </c>
      <c r="FF140" s="224">
        <v>1</v>
      </c>
      <c r="FG140" s="224" t="s">
        <v>7882</v>
      </c>
      <c r="FH140" s="224" t="s">
        <v>7881</v>
      </c>
      <c r="FI140" s="214">
        <v>45645</v>
      </c>
      <c r="FJ140" s="221" t="s">
        <v>7885</v>
      </c>
      <c r="FK140" s="222" t="s">
        <v>17</v>
      </c>
      <c r="FL140" s="222" t="s">
        <v>17</v>
      </c>
      <c r="FM140" s="222" t="s">
        <v>17</v>
      </c>
      <c r="FN140" s="222" t="s">
        <v>17</v>
      </c>
      <c r="FO140" s="222" t="s">
        <v>7884</v>
      </c>
      <c r="FP140" s="218" t="s">
        <v>17</v>
      </c>
      <c r="FQ140" s="219">
        <v>45645</v>
      </c>
      <c r="FR140" s="221" t="s">
        <v>7886</v>
      </c>
      <c r="FS140" s="224" t="s">
        <v>17</v>
      </c>
      <c r="FT140" s="224" t="s">
        <v>17</v>
      </c>
      <c r="FU140" s="224" t="s">
        <v>17</v>
      </c>
      <c r="FV140" s="224" t="s">
        <v>17</v>
      </c>
      <c r="FW140" s="224" t="s">
        <v>7884</v>
      </c>
      <c r="FX140" s="224" t="s">
        <v>17</v>
      </c>
      <c r="FY140" s="214">
        <v>45645</v>
      </c>
      <c r="FZ140" s="222" t="s">
        <v>4646</v>
      </c>
      <c r="GA140" s="222">
        <v>2</v>
      </c>
      <c r="GB140" s="222" t="s">
        <v>1799</v>
      </c>
      <c r="GC140" s="222" t="s">
        <v>33</v>
      </c>
      <c r="GD140" s="222">
        <v>2</v>
      </c>
      <c r="GE140" s="222" t="s">
        <v>17</v>
      </c>
      <c r="GF140" s="222" t="s">
        <v>17</v>
      </c>
      <c r="GG140" s="223">
        <v>45609</v>
      </c>
      <c r="GH140" s="221" t="s">
        <v>4652</v>
      </c>
      <c r="GI140" s="224">
        <v>3</v>
      </c>
      <c r="GJ140" s="224" t="s">
        <v>1799</v>
      </c>
      <c r="GK140" s="224" t="s">
        <v>33</v>
      </c>
      <c r="GL140" s="224">
        <v>2</v>
      </c>
      <c r="GM140" s="224" t="s">
        <v>17</v>
      </c>
      <c r="GN140" s="224" t="s">
        <v>17</v>
      </c>
      <c r="GO140" s="214">
        <v>45609</v>
      </c>
      <c r="GP140" s="222" t="s">
        <v>4647</v>
      </c>
      <c r="GQ140" s="222">
        <v>3</v>
      </c>
      <c r="GR140" s="222" t="s">
        <v>1799</v>
      </c>
      <c r="GS140" s="222" t="s">
        <v>33</v>
      </c>
      <c r="GT140" s="222">
        <v>2</v>
      </c>
      <c r="GU140" s="222" t="s">
        <v>17</v>
      </c>
      <c r="GV140" s="222" t="s">
        <v>17</v>
      </c>
      <c r="GW140" s="223">
        <v>45609</v>
      </c>
      <c r="GX140" s="221" t="s">
        <v>4653</v>
      </c>
      <c r="GY140" s="224">
        <v>3</v>
      </c>
      <c r="GZ140" s="224" t="s">
        <v>1799</v>
      </c>
      <c r="HA140" s="224" t="s">
        <v>33</v>
      </c>
      <c r="HB140" s="224">
        <v>2</v>
      </c>
      <c r="HC140" s="224" t="s">
        <v>17</v>
      </c>
      <c r="HD140" s="224" t="s">
        <v>17</v>
      </c>
      <c r="HE140" s="214">
        <v>45609</v>
      </c>
      <c r="HF140" s="222" t="s">
        <v>4645</v>
      </c>
      <c r="HG140" s="222">
        <v>2</v>
      </c>
      <c r="HH140" s="222" t="s">
        <v>1799</v>
      </c>
      <c r="HI140" s="222" t="s">
        <v>33</v>
      </c>
      <c r="HJ140" s="222">
        <v>2</v>
      </c>
      <c r="HK140" s="222" t="s">
        <v>17</v>
      </c>
      <c r="HL140" s="222" t="s">
        <v>17</v>
      </c>
      <c r="HM140" s="223">
        <v>45609</v>
      </c>
      <c r="HN140" s="221" t="s">
        <v>4651</v>
      </c>
      <c r="HO140" s="224">
        <v>3</v>
      </c>
      <c r="HP140" s="224" t="s">
        <v>1799</v>
      </c>
      <c r="HQ140" s="224" t="s">
        <v>33</v>
      </c>
      <c r="HR140" s="224">
        <v>2</v>
      </c>
      <c r="HS140" s="224" t="s">
        <v>17</v>
      </c>
      <c r="HT140" s="224" t="s">
        <v>17</v>
      </c>
      <c r="HU140" s="214">
        <v>45609</v>
      </c>
      <c r="HV140" s="222" t="s">
        <v>4648</v>
      </c>
      <c r="HW140" s="222">
        <v>3</v>
      </c>
      <c r="HX140" s="222" t="s">
        <v>1799</v>
      </c>
      <c r="HY140" s="222" t="s">
        <v>33</v>
      </c>
      <c r="HZ140" s="222">
        <v>2</v>
      </c>
      <c r="IA140" s="222" t="s">
        <v>17</v>
      </c>
      <c r="IB140" s="222" t="s">
        <v>17</v>
      </c>
      <c r="IC140" s="223">
        <v>45609</v>
      </c>
      <c r="ID140" s="221" t="s">
        <v>4650</v>
      </c>
      <c r="IE140" s="224">
        <v>3</v>
      </c>
      <c r="IF140" s="224" t="s">
        <v>1799</v>
      </c>
      <c r="IG140" s="224" t="s">
        <v>33</v>
      </c>
      <c r="IH140" s="224">
        <v>2</v>
      </c>
      <c r="II140" s="224" t="s">
        <v>17</v>
      </c>
      <c r="IJ140" s="224" t="s">
        <v>17</v>
      </c>
      <c r="IK140" s="214">
        <v>45609</v>
      </c>
      <c r="IL140" s="222" t="s">
        <v>4649</v>
      </c>
      <c r="IM140" s="222">
        <v>3</v>
      </c>
      <c r="IN140" s="222" t="s">
        <v>1799</v>
      </c>
      <c r="IO140" s="222" t="s">
        <v>33</v>
      </c>
      <c r="IP140" s="222">
        <v>2</v>
      </c>
      <c r="IQ140" s="222" t="s">
        <v>17</v>
      </c>
      <c r="IR140" s="222" t="s">
        <v>17</v>
      </c>
      <c r="IS140" s="223">
        <v>45609</v>
      </c>
    </row>
    <row r="141" spans="1:253" s="11" customFormat="1" ht="13.25" customHeight="1" x14ac:dyDescent="0.25">
      <c r="A141" s="11" t="s">
        <v>1372</v>
      </c>
      <c r="B141" s="11" t="s">
        <v>10812</v>
      </c>
      <c r="C141" s="11" t="s">
        <v>1373</v>
      </c>
      <c r="D141" s="11" t="s">
        <v>1367</v>
      </c>
      <c r="E141" s="11" t="s">
        <v>10360</v>
      </c>
      <c r="F141" s="11" t="s">
        <v>7896</v>
      </c>
      <c r="G141" s="212">
        <v>18700000</v>
      </c>
      <c r="H141" s="213" t="s">
        <v>7844</v>
      </c>
      <c r="I141" s="213" t="s">
        <v>723</v>
      </c>
      <c r="J141" s="213">
        <v>2</v>
      </c>
      <c r="K141" s="213" t="s">
        <v>7895</v>
      </c>
      <c r="L141" s="213" t="s">
        <v>7845</v>
      </c>
      <c r="M141" s="214">
        <v>45645</v>
      </c>
      <c r="N141" s="227" t="s">
        <v>7900</v>
      </c>
      <c r="O141" s="216">
        <v>98924</v>
      </c>
      <c r="P141" s="216" t="s">
        <v>7897</v>
      </c>
      <c r="Q141" s="216" t="s">
        <v>723</v>
      </c>
      <c r="R141" s="216">
        <v>2</v>
      </c>
      <c r="S141" s="216" t="s">
        <v>7899</v>
      </c>
      <c r="T141" s="216" t="s">
        <v>7898</v>
      </c>
      <c r="U141" s="217">
        <v>45645</v>
      </c>
      <c r="V141" s="227" t="s">
        <v>7902</v>
      </c>
      <c r="W141" s="213">
        <v>2694000</v>
      </c>
      <c r="X141" s="213" t="s">
        <v>7897</v>
      </c>
      <c r="Y141" s="213" t="s">
        <v>22</v>
      </c>
      <c r="Z141" s="213">
        <v>3</v>
      </c>
      <c r="AA141" s="213" t="s">
        <v>7901</v>
      </c>
      <c r="AB141" s="213" t="s">
        <v>7898</v>
      </c>
      <c r="AC141" s="214">
        <v>45645</v>
      </c>
      <c r="AD141" s="227" t="s">
        <v>7906</v>
      </c>
      <c r="AE141" s="218">
        <v>41000</v>
      </c>
      <c r="AF141" s="218" t="s">
        <v>7903</v>
      </c>
      <c r="AG141" s="218" t="s">
        <v>723</v>
      </c>
      <c r="AH141" s="218">
        <v>2</v>
      </c>
      <c r="AI141" s="218" t="s">
        <v>7905</v>
      </c>
      <c r="AJ141" s="218" t="s">
        <v>7904</v>
      </c>
      <c r="AK141" s="219">
        <v>45645</v>
      </c>
      <c r="AL141" s="227" t="s">
        <v>7908</v>
      </c>
      <c r="AM141" s="213">
        <v>41000</v>
      </c>
      <c r="AN141" s="213" t="s">
        <v>7903</v>
      </c>
      <c r="AO141" s="213" t="s">
        <v>723</v>
      </c>
      <c r="AP141" s="213">
        <v>2</v>
      </c>
      <c r="AQ141" s="213" t="s">
        <v>7907</v>
      </c>
      <c r="AR141" s="213" t="s">
        <v>7904</v>
      </c>
      <c r="AS141" s="214">
        <v>45645</v>
      </c>
      <c r="AT141" s="228" t="s">
        <v>7909</v>
      </c>
      <c r="AU141" s="218" t="s">
        <v>17</v>
      </c>
      <c r="AV141" s="218" t="s">
        <v>17</v>
      </c>
      <c r="AW141" s="218" t="s">
        <v>17</v>
      </c>
      <c r="AX141" s="218" t="s">
        <v>17</v>
      </c>
      <c r="AY141" s="218" t="s">
        <v>17</v>
      </c>
      <c r="AZ141" s="218" t="s">
        <v>17</v>
      </c>
      <c r="BA141" s="219">
        <v>45645</v>
      </c>
      <c r="BB141" s="227" t="s">
        <v>1377</v>
      </c>
      <c r="BC141" s="213" t="s">
        <v>17</v>
      </c>
      <c r="BD141" s="213" t="s">
        <v>17</v>
      </c>
      <c r="BE141" s="213" t="s">
        <v>17</v>
      </c>
      <c r="BF141" s="213" t="s">
        <v>17</v>
      </c>
      <c r="BG141" s="213" t="s">
        <v>1374</v>
      </c>
      <c r="BH141" s="213" t="s">
        <v>17</v>
      </c>
      <c r="BI141" s="214">
        <v>45400</v>
      </c>
      <c r="BJ141" s="228" t="s">
        <v>7911</v>
      </c>
      <c r="BK141" s="228" t="s">
        <v>17</v>
      </c>
      <c r="BL141" s="228" t="s">
        <v>17</v>
      </c>
      <c r="BM141" s="228" t="s">
        <v>22</v>
      </c>
      <c r="BN141" s="228">
        <v>3</v>
      </c>
      <c r="BO141" s="228" t="s">
        <v>7910</v>
      </c>
      <c r="BP141" s="218" t="s">
        <v>17</v>
      </c>
      <c r="BQ141" s="229">
        <v>45645</v>
      </c>
      <c r="BR141" s="227" t="s">
        <v>1378</v>
      </c>
      <c r="BS141" s="230" t="s">
        <v>17</v>
      </c>
      <c r="BT141" s="230" t="s">
        <v>17</v>
      </c>
      <c r="BU141" s="230" t="s">
        <v>17</v>
      </c>
      <c r="BV141" s="230" t="s">
        <v>17</v>
      </c>
      <c r="BW141" s="230" t="s">
        <v>1374</v>
      </c>
      <c r="BX141" s="230" t="s">
        <v>17</v>
      </c>
      <c r="BY141" s="214">
        <v>45400</v>
      </c>
      <c r="BZ141" s="228" t="s">
        <v>1379</v>
      </c>
      <c r="CA141" s="228" t="s">
        <v>17</v>
      </c>
      <c r="CB141" s="228" t="s">
        <v>17</v>
      </c>
      <c r="CC141" s="228" t="s">
        <v>17</v>
      </c>
      <c r="CD141" s="228" t="s">
        <v>17</v>
      </c>
      <c r="CE141" s="228" t="s">
        <v>1374</v>
      </c>
      <c r="CF141" s="228" t="s">
        <v>17</v>
      </c>
      <c r="CG141" s="229">
        <v>45400</v>
      </c>
      <c r="CH141" s="227" t="s">
        <v>11555</v>
      </c>
      <c r="CI141" s="228" t="e">
        <v>#N/A</v>
      </c>
      <c r="CJ141" s="228" t="e">
        <v>#N/A</v>
      </c>
      <c r="CK141" s="228" t="e">
        <v>#N/A</v>
      </c>
      <c r="CL141" s="228" t="e">
        <v>#N/A</v>
      </c>
      <c r="CM141" s="228" t="e">
        <v>#N/A</v>
      </c>
      <c r="CN141" s="228" t="e">
        <v>#N/A</v>
      </c>
      <c r="CO141" s="231" t="e">
        <v>#N/A</v>
      </c>
      <c r="CP141" s="228" t="s">
        <v>1381</v>
      </c>
      <c r="CQ141" s="230" t="s">
        <v>17</v>
      </c>
      <c r="CR141" s="230" t="s">
        <v>17</v>
      </c>
      <c r="CS141" s="230" t="s">
        <v>17</v>
      </c>
      <c r="CT141" s="230" t="s">
        <v>17</v>
      </c>
      <c r="CU141" s="230" t="s">
        <v>1374</v>
      </c>
      <c r="CV141" s="230" t="s">
        <v>17</v>
      </c>
      <c r="CW141" s="214">
        <v>45400</v>
      </c>
      <c r="CX141" s="228" t="s">
        <v>7917</v>
      </c>
      <c r="CY141" s="218">
        <v>41000</v>
      </c>
      <c r="CZ141" s="218" t="s">
        <v>7903</v>
      </c>
      <c r="DA141" s="218" t="s">
        <v>723</v>
      </c>
      <c r="DB141" s="218">
        <v>2</v>
      </c>
      <c r="DC141" s="218" t="s">
        <v>7923</v>
      </c>
      <c r="DD141" s="218" t="s">
        <v>7904</v>
      </c>
      <c r="DE141" s="220">
        <v>45645</v>
      </c>
      <c r="DF141" s="227" t="s">
        <v>7920</v>
      </c>
      <c r="DG141" s="213">
        <v>2653000</v>
      </c>
      <c r="DH141" s="230" t="s">
        <v>7918</v>
      </c>
      <c r="DI141" s="230" t="s">
        <v>723</v>
      </c>
      <c r="DJ141" s="230">
        <v>2</v>
      </c>
      <c r="DK141" s="230" t="s">
        <v>6466</v>
      </c>
      <c r="DL141" s="230" t="s">
        <v>7919</v>
      </c>
      <c r="DM141" s="214">
        <v>45645</v>
      </c>
      <c r="DN141" s="228" t="s">
        <v>7922</v>
      </c>
      <c r="DO141" s="218">
        <v>0</v>
      </c>
      <c r="DP141" s="228" t="s">
        <v>7903</v>
      </c>
      <c r="DQ141" s="228" t="s">
        <v>723</v>
      </c>
      <c r="DR141" s="228">
        <v>2</v>
      </c>
      <c r="DS141" s="228" t="s">
        <v>7921</v>
      </c>
      <c r="DT141" s="228" t="s">
        <v>7904</v>
      </c>
      <c r="DU141" s="229">
        <v>45645</v>
      </c>
      <c r="DV141" s="227" t="s">
        <v>7924</v>
      </c>
      <c r="DW141" s="213">
        <v>41000</v>
      </c>
      <c r="DX141" s="230" t="s">
        <v>7903</v>
      </c>
      <c r="DY141" s="230" t="s">
        <v>723</v>
      </c>
      <c r="DZ141" s="230">
        <v>2</v>
      </c>
      <c r="EA141" s="230" t="s">
        <v>7923</v>
      </c>
      <c r="EB141" s="230" t="s">
        <v>7904</v>
      </c>
      <c r="EC141" s="214">
        <v>45645</v>
      </c>
      <c r="ED141" s="228" t="s">
        <v>7926</v>
      </c>
      <c r="EE141" s="218" t="s">
        <v>17</v>
      </c>
      <c r="EF141" s="228" t="s">
        <v>17</v>
      </c>
      <c r="EG141" s="228" t="s">
        <v>723</v>
      </c>
      <c r="EH141" s="228">
        <v>2</v>
      </c>
      <c r="EI141" s="228" t="s">
        <v>7925</v>
      </c>
      <c r="EJ141" s="228" t="s">
        <v>17</v>
      </c>
      <c r="EK141" s="229">
        <v>45645</v>
      </c>
      <c r="EL141" s="227" t="s">
        <v>7928</v>
      </c>
      <c r="EM141" s="213" t="s">
        <v>17</v>
      </c>
      <c r="EN141" s="230" t="s">
        <v>17</v>
      </c>
      <c r="EO141" s="230" t="s">
        <v>723</v>
      </c>
      <c r="EP141" s="230">
        <v>2</v>
      </c>
      <c r="EQ141" s="230" t="s">
        <v>7927</v>
      </c>
      <c r="ER141" s="230" t="s">
        <v>17</v>
      </c>
      <c r="ES141" s="214">
        <v>45645</v>
      </c>
      <c r="ET141" s="228" t="s">
        <v>7915</v>
      </c>
      <c r="EU141" s="228">
        <v>2693</v>
      </c>
      <c r="EV141" s="228" t="s">
        <v>7912</v>
      </c>
      <c r="EW141" s="228" t="s">
        <v>723</v>
      </c>
      <c r="EX141" s="228">
        <v>2</v>
      </c>
      <c r="EY141" s="228" t="s">
        <v>7914</v>
      </c>
      <c r="EZ141" s="228" t="s">
        <v>7913</v>
      </c>
      <c r="FA141" s="229">
        <v>45645</v>
      </c>
      <c r="FB141" s="227" t="s">
        <v>7932</v>
      </c>
      <c r="FC141" s="230">
        <v>2</v>
      </c>
      <c r="FD141" s="230" t="s">
        <v>7929</v>
      </c>
      <c r="FE141" s="230" t="s">
        <v>723</v>
      </c>
      <c r="FF141" s="230">
        <v>2</v>
      </c>
      <c r="FG141" s="230" t="s">
        <v>7931</v>
      </c>
      <c r="FH141" s="230" t="s">
        <v>7930</v>
      </c>
      <c r="FI141" s="214">
        <v>45645</v>
      </c>
      <c r="FJ141" s="227" t="s">
        <v>1375</v>
      </c>
      <c r="FK141" s="228" t="s">
        <v>17</v>
      </c>
      <c r="FL141" s="228" t="s">
        <v>17</v>
      </c>
      <c r="FM141" s="228" t="s">
        <v>17</v>
      </c>
      <c r="FN141" s="228" t="s">
        <v>17</v>
      </c>
      <c r="FO141" s="228" t="s">
        <v>1374</v>
      </c>
      <c r="FP141" s="218" t="s">
        <v>17</v>
      </c>
      <c r="FQ141" s="219">
        <v>45400</v>
      </c>
      <c r="FR141" s="227" t="s">
        <v>1376</v>
      </c>
      <c r="FS141" s="230" t="s">
        <v>17</v>
      </c>
      <c r="FT141" s="230" t="s">
        <v>17</v>
      </c>
      <c r="FU141" s="230" t="s">
        <v>17</v>
      </c>
      <c r="FV141" s="230" t="s">
        <v>17</v>
      </c>
      <c r="FW141" s="230" t="s">
        <v>1374</v>
      </c>
      <c r="FX141" s="230" t="s">
        <v>17</v>
      </c>
      <c r="FY141" s="214">
        <v>45400</v>
      </c>
      <c r="FZ141" s="228" t="s">
        <v>4655</v>
      </c>
      <c r="GA141" s="228">
        <v>2</v>
      </c>
      <c r="GB141" s="228" t="s">
        <v>1799</v>
      </c>
      <c r="GC141" s="228" t="s">
        <v>33</v>
      </c>
      <c r="GD141" s="228">
        <v>2</v>
      </c>
      <c r="GE141" s="228" t="s">
        <v>17</v>
      </c>
      <c r="GF141" s="228" t="s">
        <v>17</v>
      </c>
      <c r="GG141" s="229">
        <v>45609</v>
      </c>
      <c r="GH141" s="227" t="s">
        <v>4661</v>
      </c>
      <c r="GI141" s="230">
        <v>2</v>
      </c>
      <c r="GJ141" s="230" t="s">
        <v>1799</v>
      </c>
      <c r="GK141" s="230" t="s">
        <v>33</v>
      </c>
      <c r="GL141" s="230">
        <v>2</v>
      </c>
      <c r="GM141" s="230" t="s">
        <v>17</v>
      </c>
      <c r="GN141" s="230" t="s">
        <v>17</v>
      </c>
      <c r="GO141" s="214">
        <v>45609</v>
      </c>
      <c r="GP141" s="228" t="s">
        <v>4656</v>
      </c>
      <c r="GQ141" s="228">
        <v>2</v>
      </c>
      <c r="GR141" s="228" t="s">
        <v>1799</v>
      </c>
      <c r="GS141" s="228" t="s">
        <v>33</v>
      </c>
      <c r="GT141" s="228">
        <v>2</v>
      </c>
      <c r="GU141" s="228" t="s">
        <v>17</v>
      </c>
      <c r="GV141" s="228" t="s">
        <v>17</v>
      </c>
      <c r="GW141" s="229">
        <v>45609</v>
      </c>
      <c r="GX141" s="227" t="s">
        <v>4662</v>
      </c>
      <c r="GY141" s="230">
        <v>0</v>
      </c>
      <c r="GZ141" s="230" t="s">
        <v>1799</v>
      </c>
      <c r="HA141" s="230" t="s">
        <v>33</v>
      </c>
      <c r="HB141" s="230">
        <v>2</v>
      </c>
      <c r="HC141" s="230" t="s">
        <v>17</v>
      </c>
      <c r="HD141" s="230" t="s">
        <v>17</v>
      </c>
      <c r="HE141" s="214">
        <v>45609</v>
      </c>
      <c r="HF141" s="228" t="s">
        <v>4654</v>
      </c>
      <c r="HG141" s="228">
        <v>2</v>
      </c>
      <c r="HH141" s="228" t="s">
        <v>1799</v>
      </c>
      <c r="HI141" s="228" t="s">
        <v>33</v>
      </c>
      <c r="HJ141" s="228">
        <v>2</v>
      </c>
      <c r="HK141" s="228" t="s">
        <v>17</v>
      </c>
      <c r="HL141" s="228" t="s">
        <v>17</v>
      </c>
      <c r="HM141" s="229">
        <v>45609</v>
      </c>
      <c r="HN141" s="227" t="s">
        <v>4660</v>
      </c>
      <c r="HO141" s="230">
        <v>3</v>
      </c>
      <c r="HP141" s="230" t="s">
        <v>1799</v>
      </c>
      <c r="HQ141" s="230" t="s">
        <v>33</v>
      </c>
      <c r="HR141" s="230">
        <v>2</v>
      </c>
      <c r="HS141" s="230" t="s">
        <v>17</v>
      </c>
      <c r="HT141" s="230" t="s">
        <v>17</v>
      </c>
      <c r="HU141" s="214">
        <v>45609</v>
      </c>
      <c r="HV141" s="228" t="s">
        <v>4657</v>
      </c>
      <c r="HW141" s="228">
        <v>3</v>
      </c>
      <c r="HX141" s="228" t="s">
        <v>1799</v>
      </c>
      <c r="HY141" s="228" t="s">
        <v>33</v>
      </c>
      <c r="HZ141" s="228">
        <v>2</v>
      </c>
      <c r="IA141" s="228" t="s">
        <v>17</v>
      </c>
      <c r="IB141" s="228" t="s">
        <v>17</v>
      </c>
      <c r="IC141" s="229">
        <v>45609</v>
      </c>
      <c r="ID141" s="227" t="s">
        <v>4659</v>
      </c>
      <c r="IE141" s="230">
        <v>3</v>
      </c>
      <c r="IF141" s="230" t="s">
        <v>1799</v>
      </c>
      <c r="IG141" s="230" t="s">
        <v>33</v>
      </c>
      <c r="IH141" s="230">
        <v>2</v>
      </c>
      <c r="II141" s="230" t="s">
        <v>17</v>
      </c>
      <c r="IJ141" s="230" t="s">
        <v>17</v>
      </c>
      <c r="IK141" s="214">
        <v>45609</v>
      </c>
      <c r="IL141" s="228" t="s">
        <v>4658</v>
      </c>
      <c r="IM141" s="228">
        <v>3</v>
      </c>
      <c r="IN141" s="228" t="s">
        <v>1799</v>
      </c>
      <c r="IO141" s="228" t="s">
        <v>33</v>
      </c>
      <c r="IP141" s="228">
        <v>2</v>
      </c>
      <c r="IQ141" s="228" t="s">
        <v>17</v>
      </c>
      <c r="IR141" s="228" t="s">
        <v>17</v>
      </c>
      <c r="IS141" s="229">
        <v>45609</v>
      </c>
    </row>
    <row r="142" spans="1:253" x14ac:dyDescent="0.35">
      <c r="A142" s="11" t="s">
        <v>4199</v>
      </c>
      <c r="B142" s="11" t="s">
        <v>11229</v>
      </c>
      <c r="C142" s="11" t="s">
        <v>4200</v>
      </c>
      <c r="D142" s="11" t="s">
        <v>4201</v>
      </c>
      <c r="E142" s="11" t="s">
        <v>10363</v>
      </c>
      <c r="F142" s="11" t="s">
        <v>7936</v>
      </c>
      <c r="G142" s="212">
        <v>12400000</v>
      </c>
      <c r="H142" s="213" t="s">
        <v>7933</v>
      </c>
      <c r="I142" s="213" t="s">
        <v>723</v>
      </c>
      <c r="J142" s="213">
        <v>2</v>
      </c>
      <c r="K142" s="213" t="s">
        <v>7935</v>
      </c>
      <c r="L142" s="213" t="s">
        <v>7934</v>
      </c>
      <c r="M142" s="214">
        <v>45645</v>
      </c>
      <c r="N142" s="227" t="s">
        <v>7940</v>
      </c>
      <c r="O142" s="216">
        <v>644329</v>
      </c>
      <c r="P142" s="216" t="s">
        <v>7937</v>
      </c>
      <c r="Q142" s="216" t="s">
        <v>22</v>
      </c>
      <c r="R142" s="216">
        <v>3</v>
      </c>
      <c r="S142" s="216" t="s">
        <v>7939</v>
      </c>
      <c r="T142" s="216" t="s">
        <v>7938</v>
      </c>
      <c r="U142" s="217">
        <v>45645</v>
      </c>
      <c r="V142" s="227" t="s">
        <v>7943</v>
      </c>
      <c r="W142" s="213">
        <v>12400000</v>
      </c>
      <c r="X142" s="213" t="s">
        <v>7933</v>
      </c>
      <c r="Y142" s="213" t="s">
        <v>723</v>
      </c>
      <c r="Z142" s="213">
        <v>2</v>
      </c>
      <c r="AA142" s="213" t="s">
        <v>7942</v>
      </c>
      <c r="AB142" s="213" t="s">
        <v>7941</v>
      </c>
      <c r="AC142" s="214">
        <v>45645</v>
      </c>
      <c r="AD142" s="227" t="s">
        <v>7946</v>
      </c>
      <c r="AE142" s="218">
        <v>12400000</v>
      </c>
      <c r="AF142" s="218" t="s">
        <v>7944</v>
      </c>
      <c r="AG142" s="218" t="s">
        <v>723</v>
      </c>
      <c r="AH142" s="218">
        <v>2</v>
      </c>
      <c r="AI142" s="218" t="s">
        <v>7945</v>
      </c>
      <c r="AJ142" s="218" t="s">
        <v>7941</v>
      </c>
      <c r="AK142" s="219">
        <v>45645</v>
      </c>
      <c r="AL142" s="227" t="s">
        <v>7950</v>
      </c>
      <c r="AM142" s="213">
        <v>7908000</v>
      </c>
      <c r="AN142" s="213" t="s">
        <v>7947</v>
      </c>
      <c r="AO142" s="213" t="s">
        <v>22</v>
      </c>
      <c r="AP142" s="213">
        <v>3</v>
      </c>
      <c r="AQ142" s="213" t="s">
        <v>7949</v>
      </c>
      <c r="AR142" s="213" t="s">
        <v>7948</v>
      </c>
      <c r="AS142" s="214">
        <v>45645</v>
      </c>
      <c r="AT142" s="228" t="s">
        <v>7952</v>
      </c>
      <c r="AU142" s="218" t="s">
        <v>17</v>
      </c>
      <c r="AV142" s="218" t="s">
        <v>17</v>
      </c>
      <c r="AW142" s="218" t="s">
        <v>22</v>
      </c>
      <c r="AX142" s="218">
        <v>3</v>
      </c>
      <c r="AY142" s="218" t="s">
        <v>7951</v>
      </c>
      <c r="AZ142" s="218" t="s">
        <v>17</v>
      </c>
      <c r="BA142" s="219">
        <v>45645</v>
      </c>
      <c r="BB142" s="227" t="s">
        <v>7983</v>
      </c>
      <c r="BC142" s="213">
        <v>3211699</v>
      </c>
      <c r="BD142" s="213" t="s">
        <v>7980</v>
      </c>
      <c r="BE142" s="213" t="s">
        <v>723</v>
      </c>
      <c r="BF142" s="213">
        <v>2</v>
      </c>
      <c r="BG142" s="213" t="s">
        <v>7982</v>
      </c>
      <c r="BH142" s="213" t="s">
        <v>7981</v>
      </c>
      <c r="BI142" s="214">
        <v>45645</v>
      </c>
      <c r="BJ142" s="228" t="s">
        <v>7954</v>
      </c>
      <c r="BK142" s="228">
        <v>449</v>
      </c>
      <c r="BL142" s="228" t="s">
        <v>7328</v>
      </c>
      <c r="BM142" s="228" t="s">
        <v>22</v>
      </c>
      <c r="BN142" s="228">
        <v>3</v>
      </c>
      <c r="BO142" s="228" t="s">
        <v>7953</v>
      </c>
      <c r="BP142" s="218" t="s">
        <v>3328</v>
      </c>
      <c r="BQ142" s="229">
        <v>45645</v>
      </c>
      <c r="BR142" s="227" t="s">
        <v>7984</v>
      </c>
      <c r="BS142" s="230" t="s">
        <v>17</v>
      </c>
      <c r="BT142" s="230" t="s">
        <v>17</v>
      </c>
      <c r="BU142" s="230" t="s">
        <v>22</v>
      </c>
      <c r="BV142" s="230">
        <v>3</v>
      </c>
      <c r="BW142" s="230" t="s">
        <v>7977</v>
      </c>
      <c r="BX142" s="230" t="s">
        <v>17</v>
      </c>
      <c r="BY142" s="214">
        <v>45645</v>
      </c>
      <c r="BZ142" s="228" t="s">
        <v>7985</v>
      </c>
      <c r="CA142" s="228" t="s">
        <v>17</v>
      </c>
      <c r="CB142" s="228" t="s">
        <v>17</v>
      </c>
      <c r="CC142" s="228" t="s">
        <v>22</v>
      </c>
      <c r="CD142" s="228">
        <v>3</v>
      </c>
      <c r="CE142" s="228" t="s">
        <v>7977</v>
      </c>
      <c r="CF142" s="228" t="s">
        <v>17</v>
      </c>
      <c r="CG142" s="229">
        <v>45645</v>
      </c>
      <c r="CH142" s="227" t="s">
        <v>11556</v>
      </c>
      <c r="CI142" s="228" t="e">
        <v>#N/A</v>
      </c>
      <c r="CJ142" s="228" t="e">
        <v>#N/A</v>
      </c>
      <c r="CK142" s="228" t="e">
        <v>#N/A</v>
      </c>
      <c r="CL142" s="228" t="e">
        <v>#N/A</v>
      </c>
      <c r="CM142" s="228" t="e">
        <v>#N/A</v>
      </c>
      <c r="CN142" s="228" t="e">
        <v>#N/A</v>
      </c>
      <c r="CO142" s="231" t="e">
        <v>#N/A</v>
      </c>
      <c r="CP142" s="228" t="s">
        <v>7987</v>
      </c>
      <c r="CQ142" s="230" t="s">
        <v>17</v>
      </c>
      <c r="CR142" s="230" t="s">
        <v>17</v>
      </c>
      <c r="CS142" s="230" t="s">
        <v>22</v>
      </c>
      <c r="CT142" s="230">
        <v>3</v>
      </c>
      <c r="CU142" s="230" t="s">
        <v>7977</v>
      </c>
      <c r="CV142" s="230" t="s">
        <v>17</v>
      </c>
      <c r="CW142" s="214">
        <v>45645</v>
      </c>
      <c r="CX142" s="228" t="s">
        <v>7959</v>
      </c>
      <c r="CY142" s="218">
        <v>8546000</v>
      </c>
      <c r="CZ142" s="218" t="s">
        <v>7964</v>
      </c>
      <c r="DA142" s="218" t="s">
        <v>723</v>
      </c>
      <c r="DB142" s="218">
        <v>2</v>
      </c>
      <c r="DC142" s="218" t="s">
        <v>7966</v>
      </c>
      <c r="DD142" s="218" t="s">
        <v>7965</v>
      </c>
      <c r="DE142" s="220">
        <v>45645</v>
      </c>
      <c r="DF142" s="227" t="s">
        <v>7961</v>
      </c>
      <c r="DG142" s="213">
        <v>0</v>
      </c>
      <c r="DH142" s="230" t="s">
        <v>7933</v>
      </c>
      <c r="DI142" s="230" t="s">
        <v>723</v>
      </c>
      <c r="DJ142" s="230">
        <v>2</v>
      </c>
      <c r="DK142" s="230" t="s">
        <v>7960</v>
      </c>
      <c r="DL142" s="230" t="s">
        <v>7934</v>
      </c>
      <c r="DM142" s="214">
        <v>45645</v>
      </c>
      <c r="DN142" s="228" t="s">
        <v>7963</v>
      </c>
      <c r="DO142" s="218">
        <v>3853000</v>
      </c>
      <c r="DP142" s="228" t="s">
        <v>7933</v>
      </c>
      <c r="DQ142" s="228" t="s">
        <v>723</v>
      </c>
      <c r="DR142" s="228">
        <v>2</v>
      </c>
      <c r="DS142" s="228" t="s">
        <v>7962</v>
      </c>
      <c r="DT142" s="228" t="s">
        <v>7934</v>
      </c>
      <c r="DU142" s="229">
        <v>45645</v>
      </c>
      <c r="DV142" s="227" t="s">
        <v>7967</v>
      </c>
      <c r="DW142" s="213">
        <v>1282000</v>
      </c>
      <c r="DX142" s="230" t="s">
        <v>7964</v>
      </c>
      <c r="DY142" s="230" t="s">
        <v>723</v>
      </c>
      <c r="DZ142" s="230">
        <v>2</v>
      </c>
      <c r="EA142" s="230" t="s">
        <v>7966</v>
      </c>
      <c r="EB142" s="230" t="s">
        <v>7965</v>
      </c>
      <c r="EC142" s="214">
        <v>45645</v>
      </c>
      <c r="ED142" s="228" t="s">
        <v>7970</v>
      </c>
      <c r="EE142" s="218">
        <v>7179000</v>
      </c>
      <c r="EF142" s="228" t="s">
        <v>7964</v>
      </c>
      <c r="EG142" s="228" t="s">
        <v>723</v>
      </c>
      <c r="EH142" s="228">
        <v>2</v>
      </c>
      <c r="EI142" s="228" t="s">
        <v>7969</v>
      </c>
      <c r="EJ142" s="228" t="s">
        <v>7968</v>
      </c>
      <c r="EK142" s="229">
        <v>45645</v>
      </c>
      <c r="EL142" s="227" t="s">
        <v>7973</v>
      </c>
      <c r="EM142" s="213">
        <v>85000</v>
      </c>
      <c r="EN142" s="230" t="s">
        <v>7971</v>
      </c>
      <c r="EO142" s="230" t="s">
        <v>723</v>
      </c>
      <c r="EP142" s="230">
        <v>2</v>
      </c>
      <c r="EQ142" s="230" t="s">
        <v>7972</v>
      </c>
      <c r="ER142" s="230" t="s">
        <v>7968</v>
      </c>
      <c r="ES142" s="214">
        <v>45645</v>
      </c>
      <c r="ET142" s="228" t="s">
        <v>7955</v>
      </c>
      <c r="EU142" s="228">
        <v>449</v>
      </c>
      <c r="EV142" s="228" t="s">
        <v>7328</v>
      </c>
      <c r="EW142" s="228" t="s">
        <v>22</v>
      </c>
      <c r="EX142" s="228">
        <v>3</v>
      </c>
      <c r="EY142" s="228" t="s">
        <v>7953</v>
      </c>
      <c r="EZ142" s="228" t="s">
        <v>3328</v>
      </c>
      <c r="FA142" s="229">
        <v>45645</v>
      </c>
      <c r="FB142" s="227" t="s">
        <v>7976</v>
      </c>
      <c r="FC142" s="230">
        <v>5</v>
      </c>
      <c r="FD142" s="230" t="s">
        <v>7974</v>
      </c>
      <c r="FE142" s="230" t="s">
        <v>723</v>
      </c>
      <c r="FF142" s="230">
        <v>2</v>
      </c>
      <c r="FG142" s="230" t="s">
        <v>7975</v>
      </c>
      <c r="FH142" s="230" t="s">
        <v>7934</v>
      </c>
      <c r="FI142" s="214">
        <v>45645</v>
      </c>
      <c r="FJ142" s="227" t="s">
        <v>7978</v>
      </c>
      <c r="FK142" s="228" t="s">
        <v>17</v>
      </c>
      <c r="FL142" s="228" t="s">
        <v>17</v>
      </c>
      <c r="FM142" s="228" t="s">
        <v>22</v>
      </c>
      <c r="FN142" s="228">
        <v>3</v>
      </c>
      <c r="FO142" s="228" t="s">
        <v>7977</v>
      </c>
      <c r="FP142" s="218" t="s">
        <v>17</v>
      </c>
      <c r="FQ142" s="219">
        <v>45645</v>
      </c>
      <c r="FR142" s="227" t="s">
        <v>7979</v>
      </c>
      <c r="FS142" s="230" t="s">
        <v>17</v>
      </c>
      <c r="FT142" s="230" t="s">
        <v>17</v>
      </c>
      <c r="FU142" s="230" t="s">
        <v>22</v>
      </c>
      <c r="FV142" s="230">
        <v>3</v>
      </c>
      <c r="FW142" s="230" t="s">
        <v>7977</v>
      </c>
      <c r="FX142" s="230" t="s">
        <v>17</v>
      </c>
      <c r="FY142" s="214">
        <v>45645</v>
      </c>
      <c r="FZ142" s="228" t="s">
        <v>4203</v>
      </c>
      <c r="GA142" s="228">
        <v>1</v>
      </c>
      <c r="GB142" s="228" t="s">
        <v>1799</v>
      </c>
      <c r="GC142" s="228" t="s">
        <v>33</v>
      </c>
      <c r="GD142" s="228">
        <v>2</v>
      </c>
      <c r="GE142" s="228" t="s">
        <v>17</v>
      </c>
      <c r="GF142" s="228" t="s">
        <v>17</v>
      </c>
      <c r="GG142" s="229">
        <v>45607</v>
      </c>
      <c r="GH142" s="227" t="s">
        <v>4209</v>
      </c>
      <c r="GI142" s="230">
        <v>2</v>
      </c>
      <c r="GJ142" s="230" t="s">
        <v>1799</v>
      </c>
      <c r="GK142" s="230" t="s">
        <v>33</v>
      </c>
      <c r="GL142" s="230">
        <v>2</v>
      </c>
      <c r="GM142" s="230" t="s">
        <v>17</v>
      </c>
      <c r="GN142" s="230" t="s">
        <v>17</v>
      </c>
      <c r="GO142" s="214">
        <v>45607</v>
      </c>
      <c r="GP142" s="228" t="s">
        <v>4204</v>
      </c>
      <c r="GQ142" s="228">
        <v>2</v>
      </c>
      <c r="GR142" s="228" t="s">
        <v>1799</v>
      </c>
      <c r="GS142" s="228" t="s">
        <v>33</v>
      </c>
      <c r="GT142" s="228">
        <v>2</v>
      </c>
      <c r="GU142" s="228" t="s">
        <v>17</v>
      </c>
      <c r="GV142" s="228" t="s">
        <v>17</v>
      </c>
      <c r="GW142" s="229">
        <v>45607</v>
      </c>
      <c r="GX142" s="227" t="s">
        <v>4210</v>
      </c>
      <c r="GY142" s="230">
        <v>3</v>
      </c>
      <c r="GZ142" s="230" t="s">
        <v>1799</v>
      </c>
      <c r="HA142" s="230" t="s">
        <v>33</v>
      </c>
      <c r="HB142" s="230">
        <v>2</v>
      </c>
      <c r="HC142" s="230" t="s">
        <v>17</v>
      </c>
      <c r="HD142" s="230" t="s">
        <v>17</v>
      </c>
      <c r="HE142" s="214">
        <v>45607</v>
      </c>
      <c r="HF142" s="228" t="s">
        <v>4202</v>
      </c>
      <c r="HG142" s="228">
        <v>2</v>
      </c>
      <c r="HH142" s="228" t="s">
        <v>1799</v>
      </c>
      <c r="HI142" s="228" t="s">
        <v>33</v>
      </c>
      <c r="HJ142" s="228">
        <v>2</v>
      </c>
      <c r="HK142" s="228" t="s">
        <v>17</v>
      </c>
      <c r="HL142" s="228" t="s">
        <v>17</v>
      </c>
      <c r="HM142" s="229">
        <v>45607</v>
      </c>
      <c r="HN142" s="227" t="s">
        <v>4208</v>
      </c>
      <c r="HO142" s="230">
        <v>3</v>
      </c>
      <c r="HP142" s="230" t="s">
        <v>1799</v>
      </c>
      <c r="HQ142" s="230" t="s">
        <v>33</v>
      </c>
      <c r="HR142" s="230">
        <v>2</v>
      </c>
      <c r="HS142" s="230" t="s">
        <v>17</v>
      </c>
      <c r="HT142" s="230" t="s">
        <v>17</v>
      </c>
      <c r="HU142" s="214">
        <v>45607</v>
      </c>
      <c r="HV142" s="228" t="s">
        <v>4205</v>
      </c>
      <c r="HW142" s="228">
        <v>3</v>
      </c>
      <c r="HX142" s="228" t="s">
        <v>1799</v>
      </c>
      <c r="HY142" s="228" t="s">
        <v>33</v>
      </c>
      <c r="HZ142" s="228">
        <v>2</v>
      </c>
      <c r="IA142" s="228" t="s">
        <v>17</v>
      </c>
      <c r="IB142" s="228" t="s">
        <v>17</v>
      </c>
      <c r="IC142" s="229">
        <v>45607</v>
      </c>
      <c r="ID142" s="227" t="s">
        <v>4207</v>
      </c>
      <c r="IE142" s="230">
        <v>3</v>
      </c>
      <c r="IF142" s="230" t="s">
        <v>1799</v>
      </c>
      <c r="IG142" s="230" t="s">
        <v>33</v>
      </c>
      <c r="IH142" s="230">
        <v>2</v>
      </c>
      <c r="II142" s="230" t="s">
        <v>17</v>
      </c>
      <c r="IJ142" s="230" t="s">
        <v>17</v>
      </c>
      <c r="IK142" s="214">
        <v>45607</v>
      </c>
      <c r="IL142" s="228" t="s">
        <v>4206</v>
      </c>
      <c r="IM142" s="228">
        <v>3</v>
      </c>
      <c r="IN142" s="228" t="s">
        <v>1799</v>
      </c>
      <c r="IO142" s="228" t="s">
        <v>33</v>
      </c>
      <c r="IP142" s="228">
        <v>2</v>
      </c>
      <c r="IQ142" s="228" t="s">
        <v>17</v>
      </c>
      <c r="IR142" s="228" t="s">
        <v>17</v>
      </c>
      <c r="IS142" s="229">
        <v>45607</v>
      </c>
    </row>
    <row r="143" spans="1:253" x14ac:dyDescent="0.35">
      <c r="A143" s="11" t="s">
        <v>4163</v>
      </c>
      <c r="B143" s="11" t="s">
        <v>10803</v>
      </c>
      <c r="C143" s="11" t="s">
        <v>4164</v>
      </c>
      <c r="D143" s="11" t="s">
        <v>4165</v>
      </c>
      <c r="E143" s="11" t="s">
        <v>10368</v>
      </c>
      <c r="F143" s="11" t="s">
        <v>9852</v>
      </c>
      <c r="G143" s="212">
        <v>5555000</v>
      </c>
      <c r="H143" s="213" t="s">
        <v>9784</v>
      </c>
      <c r="I143" s="213" t="s">
        <v>404</v>
      </c>
      <c r="J143" s="213">
        <v>1</v>
      </c>
      <c r="K143" s="213" t="s">
        <v>9851</v>
      </c>
      <c r="L143" s="213" t="s">
        <v>9850</v>
      </c>
      <c r="M143" s="214">
        <v>45656</v>
      </c>
      <c r="N143" s="227" t="s">
        <v>5900</v>
      </c>
      <c r="O143" s="216">
        <v>48080</v>
      </c>
      <c r="P143" s="216" t="s">
        <v>3632</v>
      </c>
      <c r="Q143" s="216" t="s">
        <v>723</v>
      </c>
      <c r="R143" s="216">
        <v>2</v>
      </c>
      <c r="S143" s="216" t="s">
        <v>5899</v>
      </c>
      <c r="T143" s="216" t="s">
        <v>5898</v>
      </c>
      <c r="U143" s="217">
        <v>45626</v>
      </c>
      <c r="V143" s="227" t="s">
        <v>9853</v>
      </c>
      <c r="W143" s="213">
        <v>5555000</v>
      </c>
      <c r="X143" s="213" t="s">
        <v>9784</v>
      </c>
      <c r="Y143" s="213" t="s">
        <v>723</v>
      </c>
      <c r="Z143" s="213">
        <v>2</v>
      </c>
      <c r="AA143" s="213" t="s">
        <v>9557</v>
      </c>
      <c r="AB143" s="213" t="s">
        <v>9850</v>
      </c>
      <c r="AC143" s="214">
        <v>45656</v>
      </c>
      <c r="AD143" s="227" t="s">
        <v>9855</v>
      </c>
      <c r="AE143" s="218">
        <v>131000</v>
      </c>
      <c r="AF143" s="218" t="s">
        <v>9789</v>
      </c>
      <c r="AG143" s="218" t="s">
        <v>723</v>
      </c>
      <c r="AH143" s="218">
        <v>2</v>
      </c>
      <c r="AI143" s="218" t="s">
        <v>9854</v>
      </c>
      <c r="AJ143" s="218" t="s">
        <v>9824</v>
      </c>
      <c r="AK143" s="219">
        <v>45656</v>
      </c>
      <c r="AL143" s="227" t="s">
        <v>9857</v>
      </c>
      <c r="AM143" s="213">
        <v>131000</v>
      </c>
      <c r="AN143" s="213" t="s">
        <v>9789</v>
      </c>
      <c r="AO143" s="213" t="s">
        <v>723</v>
      </c>
      <c r="AP143" s="213">
        <v>2</v>
      </c>
      <c r="AQ143" s="213" t="s">
        <v>9856</v>
      </c>
      <c r="AR143" s="213" t="s">
        <v>9824</v>
      </c>
      <c r="AS143" s="214">
        <v>45656</v>
      </c>
      <c r="AT143" s="228" t="s">
        <v>5902</v>
      </c>
      <c r="AU143" s="218" t="s">
        <v>17</v>
      </c>
      <c r="AV143" s="218" t="s">
        <v>17</v>
      </c>
      <c r="AW143" s="218" t="s">
        <v>17</v>
      </c>
      <c r="AX143" s="218" t="s">
        <v>17</v>
      </c>
      <c r="AY143" s="218" t="s">
        <v>3114</v>
      </c>
      <c r="AZ143" s="218" t="s">
        <v>17</v>
      </c>
      <c r="BA143" s="219">
        <v>45626</v>
      </c>
      <c r="BB143" s="227" t="s">
        <v>5901</v>
      </c>
      <c r="BC143" s="213" t="s">
        <v>17</v>
      </c>
      <c r="BD143" s="213" t="s">
        <v>17</v>
      </c>
      <c r="BE143" s="213" t="s">
        <v>17</v>
      </c>
      <c r="BF143" s="213" t="s">
        <v>17</v>
      </c>
      <c r="BG143" s="213" t="s">
        <v>3114</v>
      </c>
      <c r="BH143" s="213" t="s">
        <v>17</v>
      </c>
      <c r="BI143" s="214">
        <v>45626</v>
      </c>
      <c r="BJ143" s="228" t="s">
        <v>9858</v>
      </c>
      <c r="BK143" s="228">
        <v>0</v>
      </c>
      <c r="BL143" s="228" t="s">
        <v>9794</v>
      </c>
      <c r="BM143" s="228" t="s">
        <v>723</v>
      </c>
      <c r="BN143" s="228">
        <v>2</v>
      </c>
      <c r="BO143" s="228" t="s">
        <v>9795</v>
      </c>
      <c r="BP143" s="218" t="s">
        <v>3328</v>
      </c>
      <c r="BQ143" s="229">
        <v>45656</v>
      </c>
      <c r="BR143" s="227" t="s">
        <v>5904</v>
      </c>
      <c r="BS143" s="230" t="s">
        <v>17</v>
      </c>
      <c r="BT143" s="230" t="s">
        <v>17</v>
      </c>
      <c r="BU143" s="230" t="s">
        <v>17</v>
      </c>
      <c r="BV143" s="230" t="s">
        <v>17</v>
      </c>
      <c r="BW143" s="230" t="s">
        <v>5903</v>
      </c>
      <c r="BX143" s="230" t="s">
        <v>17</v>
      </c>
      <c r="BY143" s="214">
        <v>45626</v>
      </c>
      <c r="BZ143" s="228" t="s">
        <v>5905</v>
      </c>
      <c r="CA143" s="228" t="s">
        <v>17</v>
      </c>
      <c r="CB143" s="228" t="s">
        <v>17</v>
      </c>
      <c r="CC143" s="228" t="s">
        <v>17</v>
      </c>
      <c r="CD143" s="228" t="s">
        <v>17</v>
      </c>
      <c r="CE143" s="228" t="s">
        <v>5903</v>
      </c>
      <c r="CF143" s="228" t="s">
        <v>17</v>
      </c>
      <c r="CG143" s="229">
        <v>45626</v>
      </c>
      <c r="CH143" s="227" t="s">
        <v>11557</v>
      </c>
      <c r="CI143" s="228" t="e">
        <v>#N/A</v>
      </c>
      <c r="CJ143" s="228" t="e">
        <v>#N/A</v>
      </c>
      <c r="CK143" s="228" t="e">
        <v>#N/A</v>
      </c>
      <c r="CL143" s="228" t="e">
        <v>#N/A</v>
      </c>
      <c r="CM143" s="228" t="e">
        <v>#N/A</v>
      </c>
      <c r="CN143" s="228" t="e">
        <v>#N/A</v>
      </c>
      <c r="CO143" s="231" t="e">
        <v>#N/A</v>
      </c>
      <c r="CP143" s="228" t="s">
        <v>5907</v>
      </c>
      <c r="CQ143" s="230" t="s">
        <v>17</v>
      </c>
      <c r="CR143" s="230" t="s">
        <v>17</v>
      </c>
      <c r="CS143" s="230" t="s">
        <v>17</v>
      </c>
      <c r="CT143" s="230" t="s">
        <v>17</v>
      </c>
      <c r="CU143" s="230" t="s">
        <v>5903</v>
      </c>
      <c r="CV143" s="230" t="s">
        <v>17</v>
      </c>
      <c r="CW143" s="214">
        <v>45626</v>
      </c>
      <c r="CX143" s="228" t="s">
        <v>9862</v>
      </c>
      <c r="CY143" s="218">
        <v>131000</v>
      </c>
      <c r="CZ143" s="218" t="s">
        <v>9860</v>
      </c>
      <c r="DA143" s="218" t="s">
        <v>723</v>
      </c>
      <c r="DB143" s="218">
        <v>2</v>
      </c>
      <c r="DC143" s="218" t="s">
        <v>9549</v>
      </c>
      <c r="DD143" s="218" t="s">
        <v>5767</v>
      </c>
      <c r="DE143" s="220">
        <v>45656</v>
      </c>
      <c r="DF143" s="227" t="s">
        <v>9863</v>
      </c>
      <c r="DG143" s="213">
        <v>5425000</v>
      </c>
      <c r="DH143" s="230" t="s">
        <v>9784</v>
      </c>
      <c r="DI143" s="230" t="s">
        <v>723</v>
      </c>
      <c r="DJ143" s="230">
        <v>2</v>
      </c>
      <c r="DK143" s="230" t="s">
        <v>5764</v>
      </c>
      <c r="DL143" s="230" t="s">
        <v>9850</v>
      </c>
      <c r="DM143" s="214">
        <v>45656</v>
      </c>
      <c r="DN143" s="228" t="s">
        <v>5909</v>
      </c>
      <c r="DO143" s="218">
        <v>0</v>
      </c>
      <c r="DP143" s="228" t="s">
        <v>5908</v>
      </c>
      <c r="DQ143" s="228" t="s">
        <v>723</v>
      </c>
      <c r="DR143" s="228">
        <v>2</v>
      </c>
      <c r="DS143" s="228" t="s">
        <v>5768</v>
      </c>
      <c r="DT143" s="228" t="s">
        <v>5767</v>
      </c>
      <c r="DU143" s="229">
        <v>45626</v>
      </c>
      <c r="DV143" s="227" t="s">
        <v>9864</v>
      </c>
      <c r="DW143" s="213">
        <v>131000</v>
      </c>
      <c r="DX143" s="230" t="s">
        <v>9860</v>
      </c>
      <c r="DY143" s="230" t="s">
        <v>723</v>
      </c>
      <c r="DZ143" s="230">
        <v>2</v>
      </c>
      <c r="EA143" s="230" t="s">
        <v>9549</v>
      </c>
      <c r="EB143" s="230" t="s">
        <v>5767</v>
      </c>
      <c r="EC143" s="214">
        <v>45656</v>
      </c>
      <c r="ED143" s="228" t="s">
        <v>5910</v>
      </c>
      <c r="EE143" s="218">
        <v>0</v>
      </c>
      <c r="EF143" s="228" t="s">
        <v>5908</v>
      </c>
      <c r="EG143" s="228" t="s">
        <v>723</v>
      </c>
      <c r="EH143" s="228">
        <v>2</v>
      </c>
      <c r="EI143" s="228" t="s">
        <v>5770</v>
      </c>
      <c r="EJ143" s="228" t="s">
        <v>5767</v>
      </c>
      <c r="EK143" s="229">
        <v>45626</v>
      </c>
      <c r="EL143" s="227" t="s">
        <v>5911</v>
      </c>
      <c r="EM143" s="213">
        <v>0</v>
      </c>
      <c r="EN143" s="230" t="s">
        <v>5908</v>
      </c>
      <c r="EO143" s="230" t="s">
        <v>723</v>
      </c>
      <c r="EP143" s="230">
        <v>2</v>
      </c>
      <c r="EQ143" s="230" t="s">
        <v>5770</v>
      </c>
      <c r="ER143" s="230" t="s">
        <v>5767</v>
      </c>
      <c r="ES143" s="214">
        <v>45626</v>
      </c>
      <c r="ET143" s="228" t="s">
        <v>9859</v>
      </c>
      <c r="EU143" s="228">
        <v>0</v>
      </c>
      <c r="EV143" s="228" t="s">
        <v>9794</v>
      </c>
      <c r="EW143" s="228" t="s">
        <v>723</v>
      </c>
      <c r="EX143" s="228">
        <v>2</v>
      </c>
      <c r="EY143" s="228" t="s">
        <v>9797</v>
      </c>
      <c r="EZ143" s="228" t="s">
        <v>3328</v>
      </c>
      <c r="FA143" s="229">
        <v>45656</v>
      </c>
      <c r="FB143" s="227" t="s">
        <v>5912</v>
      </c>
      <c r="FC143" s="230">
        <v>2</v>
      </c>
      <c r="FD143" s="230" t="s">
        <v>5773</v>
      </c>
      <c r="FE143" s="230" t="s">
        <v>404</v>
      </c>
      <c r="FF143" s="230">
        <v>1</v>
      </c>
      <c r="FG143" s="230" t="s">
        <v>5775</v>
      </c>
      <c r="FH143" s="230" t="s">
        <v>5774</v>
      </c>
      <c r="FI143" s="214">
        <v>45626</v>
      </c>
      <c r="FJ143" s="227" t="s">
        <v>5913</v>
      </c>
      <c r="FK143" s="228" t="s">
        <v>17</v>
      </c>
      <c r="FL143" s="228" t="s">
        <v>17</v>
      </c>
      <c r="FM143" s="228" t="s">
        <v>17</v>
      </c>
      <c r="FN143" s="228" t="s">
        <v>17</v>
      </c>
      <c r="FO143" s="228" t="s">
        <v>3114</v>
      </c>
      <c r="FP143" s="218" t="s">
        <v>17</v>
      </c>
      <c r="FQ143" s="219">
        <v>45626</v>
      </c>
      <c r="FR143" s="227" t="s">
        <v>5914</v>
      </c>
      <c r="FS143" s="230" t="s">
        <v>17</v>
      </c>
      <c r="FT143" s="230" t="s">
        <v>17</v>
      </c>
      <c r="FU143" s="230" t="s">
        <v>17</v>
      </c>
      <c r="FV143" s="230" t="s">
        <v>17</v>
      </c>
      <c r="FW143" s="230" t="s">
        <v>3114</v>
      </c>
      <c r="FX143" s="230" t="s">
        <v>17</v>
      </c>
      <c r="FY143" s="214">
        <v>45626</v>
      </c>
      <c r="FZ143" s="228" t="s">
        <v>4167</v>
      </c>
      <c r="GA143" s="228">
        <v>0</v>
      </c>
      <c r="GB143" s="228" t="s">
        <v>1799</v>
      </c>
      <c r="GC143" s="228" t="s">
        <v>33</v>
      </c>
      <c r="GD143" s="228">
        <v>2</v>
      </c>
      <c r="GE143" s="228" t="s">
        <v>17</v>
      </c>
      <c r="GF143" s="228" t="s">
        <v>17</v>
      </c>
      <c r="GG143" s="229">
        <v>45604</v>
      </c>
      <c r="GH143" s="227" t="s">
        <v>4173</v>
      </c>
      <c r="GI143" s="230">
        <v>0</v>
      </c>
      <c r="GJ143" s="230" t="s">
        <v>1799</v>
      </c>
      <c r="GK143" s="230" t="s">
        <v>33</v>
      </c>
      <c r="GL143" s="230">
        <v>2</v>
      </c>
      <c r="GM143" s="230" t="s">
        <v>17</v>
      </c>
      <c r="GN143" s="230" t="s">
        <v>17</v>
      </c>
      <c r="GO143" s="214">
        <v>45604</v>
      </c>
      <c r="GP143" s="228" t="s">
        <v>4168</v>
      </c>
      <c r="GQ143" s="228">
        <v>0</v>
      </c>
      <c r="GR143" s="228" t="s">
        <v>1799</v>
      </c>
      <c r="GS143" s="228" t="s">
        <v>33</v>
      </c>
      <c r="GT143" s="228">
        <v>2</v>
      </c>
      <c r="GU143" s="228" t="s">
        <v>17</v>
      </c>
      <c r="GV143" s="228" t="s">
        <v>17</v>
      </c>
      <c r="GW143" s="229">
        <v>45604</v>
      </c>
      <c r="GX143" s="227" t="s">
        <v>4174</v>
      </c>
      <c r="GY143" s="230">
        <v>0</v>
      </c>
      <c r="GZ143" s="230" t="s">
        <v>1799</v>
      </c>
      <c r="HA143" s="230" t="s">
        <v>33</v>
      </c>
      <c r="HB143" s="230">
        <v>2</v>
      </c>
      <c r="HC143" s="230" t="s">
        <v>17</v>
      </c>
      <c r="HD143" s="230" t="s">
        <v>17</v>
      </c>
      <c r="HE143" s="214">
        <v>45604</v>
      </c>
      <c r="HF143" s="228" t="s">
        <v>4166</v>
      </c>
      <c r="HG143" s="228">
        <v>0</v>
      </c>
      <c r="HH143" s="228" t="s">
        <v>1799</v>
      </c>
      <c r="HI143" s="228" t="s">
        <v>33</v>
      </c>
      <c r="HJ143" s="228">
        <v>2</v>
      </c>
      <c r="HK143" s="228" t="s">
        <v>17</v>
      </c>
      <c r="HL143" s="228" t="s">
        <v>17</v>
      </c>
      <c r="HM143" s="229">
        <v>45604</v>
      </c>
      <c r="HN143" s="227" t="s">
        <v>4172</v>
      </c>
      <c r="HO143" s="230">
        <v>0</v>
      </c>
      <c r="HP143" s="230" t="s">
        <v>1799</v>
      </c>
      <c r="HQ143" s="230" t="s">
        <v>33</v>
      </c>
      <c r="HR143" s="230">
        <v>2</v>
      </c>
      <c r="HS143" s="230" t="s">
        <v>17</v>
      </c>
      <c r="HT143" s="230" t="s">
        <v>17</v>
      </c>
      <c r="HU143" s="214">
        <v>45604</v>
      </c>
      <c r="HV143" s="228" t="s">
        <v>4169</v>
      </c>
      <c r="HW143" s="228">
        <v>0</v>
      </c>
      <c r="HX143" s="228" t="s">
        <v>1799</v>
      </c>
      <c r="HY143" s="228" t="s">
        <v>33</v>
      </c>
      <c r="HZ143" s="228">
        <v>2</v>
      </c>
      <c r="IA143" s="228" t="s">
        <v>17</v>
      </c>
      <c r="IB143" s="228" t="s">
        <v>17</v>
      </c>
      <c r="IC143" s="229">
        <v>45604</v>
      </c>
      <c r="ID143" s="227" t="s">
        <v>4171</v>
      </c>
      <c r="IE143" s="230">
        <v>0</v>
      </c>
      <c r="IF143" s="230" t="s">
        <v>1799</v>
      </c>
      <c r="IG143" s="230" t="s">
        <v>33</v>
      </c>
      <c r="IH143" s="230">
        <v>2</v>
      </c>
      <c r="II143" s="230" t="s">
        <v>17</v>
      </c>
      <c r="IJ143" s="230" t="s">
        <v>17</v>
      </c>
      <c r="IK143" s="214">
        <v>45604</v>
      </c>
      <c r="IL143" s="228" t="s">
        <v>4170</v>
      </c>
      <c r="IM143" s="228">
        <v>3</v>
      </c>
      <c r="IN143" s="228" t="s">
        <v>1799</v>
      </c>
      <c r="IO143" s="228" t="s">
        <v>33</v>
      </c>
      <c r="IP143" s="228">
        <v>2</v>
      </c>
      <c r="IQ143" s="228" t="s">
        <v>17</v>
      </c>
      <c r="IR143" s="228" t="s">
        <v>17</v>
      </c>
      <c r="IS143" s="229">
        <v>45604</v>
      </c>
    </row>
    <row r="144" spans="1:253" x14ac:dyDescent="0.35">
      <c r="A144" s="11" t="s">
        <v>475</v>
      </c>
      <c r="B144" s="11" t="s">
        <v>10744</v>
      </c>
      <c r="C144" s="11" t="s">
        <v>476</v>
      </c>
      <c r="D144" s="11" t="s">
        <v>477</v>
      </c>
      <c r="E144" s="11" t="s">
        <v>10373</v>
      </c>
      <c r="F144" s="11" t="s">
        <v>9021</v>
      </c>
      <c r="G144" s="212">
        <v>1248000</v>
      </c>
      <c r="H144" s="213" t="s">
        <v>9018</v>
      </c>
      <c r="I144" s="213" t="s">
        <v>723</v>
      </c>
      <c r="J144" s="213">
        <v>2</v>
      </c>
      <c r="K144" s="213" t="s">
        <v>9020</v>
      </c>
      <c r="L144" s="213" t="s">
        <v>9019</v>
      </c>
      <c r="M144" s="214">
        <v>45652</v>
      </c>
      <c r="N144" s="227" t="s">
        <v>9024</v>
      </c>
      <c r="O144" s="216">
        <v>17200</v>
      </c>
      <c r="P144" s="216" t="s">
        <v>9022</v>
      </c>
      <c r="Q144" s="216" t="s">
        <v>723</v>
      </c>
      <c r="R144" s="216">
        <v>2</v>
      </c>
      <c r="S144" s="216" t="s">
        <v>9023</v>
      </c>
      <c r="T144" s="216" t="s">
        <v>9019</v>
      </c>
      <c r="U144" s="217">
        <v>45652</v>
      </c>
      <c r="V144" s="227" t="s">
        <v>9028</v>
      </c>
      <c r="W144" s="213">
        <v>1205000</v>
      </c>
      <c r="X144" s="213" t="s">
        <v>9025</v>
      </c>
      <c r="Y144" s="213" t="s">
        <v>723</v>
      </c>
      <c r="Z144" s="213">
        <v>2</v>
      </c>
      <c r="AA144" s="213" t="s">
        <v>9027</v>
      </c>
      <c r="AB144" s="213" t="s">
        <v>9026</v>
      </c>
      <c r="AC144" s="214">
        <v>45652</v>
      </c>
      <c r="AD144" s="227" t="s">
        <v>9030</v>
      </c>
      <c r="AE144" s="218">
        <v>764000</v>
      </c>
      <c r="AF144" s="218" t="s">
        <v>9025</v>
      </c>
      <c r="AG144" s="218" t="s">
        <v>723</v>
      </c>
      <c r="AH144" s="218">
        <v>2</v>
      </c>
      <c r="AI144" s="218" t="s">
        <v>9029</v>
      </c>
      <c r="AJ144" s="218" t="s">
        <v>9026</v>
      </c>
      <c r="AK144" s="219">
        <v>45652</v>
      </c>
      <c r="AL144" s="227" t="s">
        <v>9031</v>
      </c>
      <c r="AM144" s="213" t="s">
        <v>17</v>
      </c>
      <c r="AN144" s="213" t="s">
        <v>17</v>
      </c>
      <c r="AO144" s="213" t="s">
        <v>17</v>
      </c>
      <c r="AP144" s="213" t="s">
        <v>17</v>
      </c>
      <c r="AQ144" s="213" t="s">
        <v>17</v>
      </c>
      <c r="AR144" s="213" t="s">
        <v>17</v>
      </c>
      <c r="AS144" s="214">
        <v>45652</v>
      </c>
      <c r="AT144" s="228" t="s">
        <v>479</v>
      </c>
      <c r="AU144" s="218">
        <v>0</v>
      </c>
      <c r="AV144" s="218" t="s">
        <v>17</v>
      </c>
      <c r="AW144" s="218" t="s">
        <v>17</v>
      </c>
      <c r="AX144" s="218" t="s">
        <v>17</v>
      </c>
      <c r="AY144" s="218" t="s">
        <v>17</v>
      </c>
      <c r="AZ144" s="218" t="s">
        <v>17</v>
      </c>
      <c r="BA144" s="219">
        <v>43874</v>
      </c>
      <c r="BB144" s="227" t="s">
        <v>478</v>
      </c>
      <c r="BC144" s="213">
        <v>0</v>
      </c>
      <c r="BD144" s="213" t="s">
        <v>17</v>
      </c>
      <c r="BE144" s="213" t="s">
        <v>17</v>
      </c>
      <c r="BF144" s="213" t="s">
        <v>17</v>
      </c>
      <c r="BG144" s="213" t="s">
        <v>17</v>
      </c>
      <c r="BH144" s="213" t="s">
        <v>17</v>
      </c>
      <c r="BI144" s="214">
        <v>43874</v>
      </c>
      <c r="BJ144" s="228" t="s">
        <v>9034</v>
      </c>
      <c r="BK144" s="228">
        <v>0</v>
      </c>
      <c r="BL144" s="228" t="s">
        <v>9032</v>
      </c>
      <c r="BM144" s="228" t="s">
        <v>723</v>
      </c>
      <c r="BN144" s="228">
        <v>2</v>
      </c>
      <c r="BO144" s="228" t="s">
        <v>9033</v>
      </c>
      <c r="BP144" s="218" t="s">
        <v>3328</v>
      </c>
      <c r="BQ144" s="229">
        <v>45652</v>
      </c>
      <c r="BR144" s="227" t="s">
        <v>11558</v>
      </c>
      <c r="BS144" s="230" t="e">
        <v>#N/A</v>
      </c>
      <c r="BT144" s="230" t="e">
        <v>#N/A</v>
      </c>
      <c r="BU144" s="230" t="e">
        <v>#N/A</v>
      </c>
      <c r="BV144" s="230" t="e">
        <v>#N/A</v>
      </c>
      <c r="BW144" s="230" t="e">
        <v>#N/A</v>
      </c>
      <c r="BX144" s="230" t="e">
        <v>#N/A</v>
      </c>
      <c r="BY144" s="214" t="e">
        <v>#N/A</v>
      </c>
      <c r="BZ144" s="228" t="s">
        <v>11559</v>
      </c>
      <c r="CA144" s="228" t="e">
        <v>#N/A</v>
      </c>
      <c r="CB144" s="228" t="e">
        <v>#N/A</v>
      </c>
      <c r="CC144" s="228" t="e">
        <v>#N/A</v>
      </c>
      <c r="CD144" s="228" t="e">
        <v>#N/A</v>
      </c>
      <c r="CE144" s="228" t="e">
        <v>#N/A</v>
      </c>
      <c r="CF144" s="228" t="e">
        <v>#N/A</v>
      </c>
      <c r="CG144" s="229" t="e">
        <v>#N/A</v>
      </c>
      <c r="CH144" s="227" t="s">
        <v>11560</v>
      </c>
      <c r="CI144" s="228" t="e">
        <v>#N/A</v>
      </c>
      <c r="CJ144" s="228" t="e">
        <v>#N/A</v>
      </c>
      <c r="CK144" s="228" t="e">
        <v>#N/A</v>
      </c>
      <c r="CL144" s="228" t="e">
        <v>#N/A</v>
      </c>
      <c r="CM144" s="228" t="e">
        <v>#N/A</v>
      </c>
      <c r="CN144" s="228" t="e">
        <v>#N/A</v>
      </c>
      <c r="CO144" s="231" t="e">
        <v>#N/A</v>
      </c>
      <c r="CP144" s="228" t="s">
        <v>11561</v>
      </c>
      <c r="CQ144" s="230" t="e">
        <v>#N/A</v>
      </c>
      <c r="CR144" s="230" t="e">
        <v>#N/A</v>
      </c>
      <c r="CS144" s="230" t="e">
        <v>#N/A</v>
      </c>
      <c r="CT144" s="230" t="e">
        <v>#N/A</v>
      </c>
      <c r="CU144" s="230" t="e">
        <v>#N/A</v>
      </c>
      <c r="CV144" s="230" t="e">
        <v>#N/A</v>
      </c>
      <c r="CW144" s="214" t="e">
        <v>#N/A</v>
      </c>
      <c r="CX144" s="228" t="s">
        <v>9037</v>
      </c>
      <c r="CY144" s="218">
        <v>304000</v>
      </c>
      <c r="CZ144" s="218" t="s">
        <v>9025</v>
      </c>
      <c r="DA144" s="218" t="s">
        <v>723</v>
      </c>
      <c r="DB144" s="218">
        <v>2</v>
      </c>
      <c r="DC144" s="218" t="s">
        <v>9043</v>
      </c>
      <c r="DD144" s="218" t="s">
        <v>9026</v>
      </c>
      <c r="DE144" s="220">
        <v>45652</v>
      </c>
      <c r="DF144" s="227" t="s">
        <v>9040</v>
      </c>
      <c r="DG144" s="213">
        <v>441000</v>
      </c>
      <c r="DH144" s="230" t="s">
        <v>9025</v>
      </c>
      <c r="DI144" s="230" t="s">
        <v>723</v>
      </c>
      <c r="DJ144" s="230">
        <v>2</v>
      </c>
      <c r="DK144" s="230" t="s">
        <v>9039</v>
      </c>
      <c r="DL144" s="230" t="s">
        <v>9038</v>
      </c>
      <c r="DM144" s="214">
        <v>45652</v>
      </c>
      <c r="DN144" s="228" t="s">
        <v>9042</v>
      </c>
      <c r="DO144" s="218">
        <v>460000</v>
      </c>
      <c r="DP144" s="228" t="s">
        <v>9025</v>
      </c>
      <c r="DQ144" s="228" t="s">
        <v>723</v>
      </c>
      <c r="DR144" s="228">
        <v>2</v>
      </c>
      <c r="DS144" s="228" t="s">
        <v>9041</v>
      </c>
      <c r="DT144" s="228" t="s">
        <v>9026</v>
      </c>
      <c r="DU144" s="229">
        <v>45652</v>
      </c>
      <c r="DV144" s="227" t="s">
        <v>9044</v>
      </c>
      <c r="DW144" s="213">
        <v>270000</v>
      </c>
      <c r="DX144" s="230" t="s">
        <v>9025</v>
      </c>
      <c r="DY144" s="230" t="s">
        <v>723</v>
      </c>
      <c r="DZ144" s="230">
        <v>2</v>
      </c>
      <c r="EA144" s="230" t="s">
        <v>9043</v>
      </c>
      <c r="EB144" s="230" t="s">
        <v>9026</v>
      </c>
      <c r="EC144" s="214">
        <v>45652</v>
      </c>
      <c r="ED144" s="228" t="s">
        <v>9045</v>
      </c>
      <c r="EE144" s="218">
        <v>34000</v>
      </c>
      <c r="EF144" s="228" t="s">
        <v>9025</v>
      </c>
      <c r="EG144" s="228" t="s">
        <v>723</v>
      </c>
      <c r="EH144" s="228">
        <v>2</v>
      </c>
      <c r="EI144" s="228" t="s">
        <v>9043</v>
      </c>
      <c r="EJ144" s="228" t="s">
        <v>9026</v>
      </c>
      <c r="EK144" s="229">
        <v>45652</v>
      </c>
      <c r="EL144" s="227" t="s">
        <v>9046</v>
      </c>
      <c r="EM144" s="213">
        <v>0</v>
      </c>
      <c r="EN144" s="230" t="s">
        <v>9025</v>
      </c>
      <c r="EO144" s="230" t="s">
        <v>723</v>
      </c>
      <c r="EP144" s="230">
        <v>2</v>
      </c>
      <c r="EQ144" s="230" t="s">
        <v>9043</v>
      </c>
      <c r="ER144" s="230" t="s">
        <v>9026</v>
      </c>
      <c r="ES144" s="214">
        <v>45652</v>
      </c>
      <c r="ET144" s="228" t="s">
        <v>9035</v>
      </c>
      <c r="EU144" s="228">
        <v>0</v>
      </c>
      <c r="EV144" s="228" t="s">
        <v>9032</v>
      </c>
      <c r="EW144" s="228" t="s">
        <v>723</v>
      </c>
      <c r="EX144" s="228">
        <v>2</v>
      </c>
      <c r="EY144" s="228" t="s">
        <v>9033</v>
      </c>
      <c r="EZ144" s="228" t="s">
        <v>3328</v>
      </c>
      <c r="FA144" s="229">
        <v>45652</v>
      </c>
      <c r="FB144" s="227" t="s">
        <v>1722</v>
      </c>
      <c r="FC144" s="230">
        <v>1</v>
      </c>
      <c r="FD144" s="230" t="s">
        <v>1719</v>
      </c>
      <c r="FE144" s="230" t="s">
        <v>723</v>
      </c>
      <c r="FF144" s="230">
        <v>2</v>
      </c>
      <c r="FG144" s="230" t="s">
        <v>1721</v>
      </c>
      <c r="FH144" s="230" t="s">
        <v>1720</v>
      </c>
      <c r="FI144" s="214">
        <v>45443</v>
      </c>
      <c r="FJ144" s="227" t="s">
        <v>11562</v>
      </c>
      <c r="FK144" s="228" t="e">
        <v>#N/A</v>
      </c>
      <c r="FL144" s="228" t="e">
        <v>#N/A</v>
      </c>
      <c r="FM144" s="228" t="e">
        <v>#N/A</v>
      </c>
      <c r="FN144" s="228" t="e">
        <v>#N/A</v>
      </c>
      <c r="FO144" s="228" t="e">
        <v>#N/A</v>
      </c>
      <c r="FP144" s="218" t="e">
        <v>#N/A</v>
      </c>
      <c r="FQ144" s="219" t="e">
        <v>#N/A</v>
      </c>
      <c r="FR144" s="227" t="s">
        <v>11563</v>
      </c>
      <c r="FS144" s="230" t="e">
        <v>#N/A</v>
      </c>
      <c r="FT144" s="230" t="e">
        <v>#N/A</v>
      </c>
      <c r="FU144" s="230" t="e">
        <v>#N/A</v>
      </c>
      <c r="FV144" s="230" t="e">
        <v>#N/A</v>
      </c>
      <c r="FW144" s="230" t="e">
        <v>#N/A</v>
      </c>
      <c r="FX144" s="230" t="e">
        <v>#N/A</v>
      </c>
      <c r="FY144" s="214" t="e">
        <v>#N/A</v>
      </c>
      <c r="FZ144" s="228" t="s">
        <v>4081</v>
      </c>
      <c r="GA144" s="228">
        <v>0</v>
      </c>
      <c r="GB144" s="228" t="s">
        <v>1799</v>
      </c>
      <c r="GC144" s="228" t="s">
        <v>33</v>
      </c>
      <c r="GD144" s="228">
        <v>2</v>
      </c>
      <c r="GE144" s="228" t="s">
        <v>17</v>
      </c>
      <c r="GF144" s="228" t="s">
        <v>17</v>
      </c>
      <c r="GG144" s="229">
        <v>45603</v>
      </c>
      <c r="GH144" s="227" t="s">
        <v>4087</v>
      </c>
      <c r="GI144" s="230">
        <v>0</v>
      </c>
      <c r="GJ144" s="230" t="s">
        <v>1799</v>
      </c>
      <c r="GK144" s="230" t="s">
        <v>33</v>
      </c>
      <c r="GL144" s="230">
        <v>2</v>
      </c>
      <c r="GM144" s="230" t="s">
        <v>17</v>
      </c>
      <c r="GN144" s="230" t="s">
        <v>17</v>
      </c>
      <c r="GO144" s="214">
        <v>45603</v>
      </c>
      <c r="GP144" s="228" t="s">
        <v>4082</v>
      </c>
      <c r="GQ144" s="228">
        <v>0</v>
      </c>
      <c r="GR144" s="228" t="s">
        <v>1799</v>
      </c>
      <c r="GS144" s="228" t="s">
        <v>33</v>
      </c>
      <c r="GT144" s="228">
        <v>2</v>
      </c>
      <c r="GU144" s="228" t="s">
        <v>17</v>
      </c>
      <c r="GV144" s="228" t="s">
        <v>17</v>
      </c>
      <c r="GW144" s="229">
        <v>45603</v>
      </c>
      <c r="GX144" s="227" t="s">
        <v>4088</v>
      </c>
      <c r="GY144" s="230">
        <v>0</v>
      </c>
      <c r="GZ144" s="230" t="s">
        <v>1799</v>
      </c>
      <c r="HA144" s="230" t="s">
        <v>33</v>
      </c>
      <c r="HB144" s="230">
        <v>2</v>
      </c>
      <c r="HC144" s="230" t="s">
        <v>17</v>
      </c>
      <c r="HD144" s="230" t="s">
        <v>17</v>
      </c>
      <c r="HE144" s="214">
        <v>45603</v>
      </c>
      <c r="HF144" s="228" t="s">
        <v>4080</v>
      </c>
      <c r="HG144" s="228">
        <v>0</v>
      </c>
      <c r="HH144" s="228" t="s">
        <v>1799</v>
      </c>
      <c r="HI144" s="228" t="s">
        <v>33</v>
      </c>
      <c r="HJ144" s="228">
        <v>2</v>
      </c>
      <c r="HK144" s="228" t="s">
        <v>17</v>
      </c>
      <c r="HL144" s="228" t="s">
        <v>17</v>
      </c>
      <c r="HM144" s="229">
        <v>45603</v>
      </c>
      <c r="HN144" s="227" t="s">
        <v>4086</v>
      </c>
      <c r="HO144" s="230">
        <v>0</v>
      </c>
      <c r="HP144" s="230" t="s">
        <v>1799</v>
      </c>
      <c r="HQ144" s="230" t="s">
        <v>33</v>
      </c>
      <c r="HR144" s="230">
        <v>2</v>
      </c>
      <c r="HS144" s="230" t="s">
        <v>17</v>
      </c>
      <c r="HT144" s="230" t="s">
        <v>17</v>
      </c>
      <c r="HU144" s="214">
        <v>45603</v>
      </c>
      <c r="HV144" s="228" t="s">
        <v>4083</v>
      </c>
      <c r="HW144" s="228">
        <v>0</v>
      </c>
      <c r="HX144" s="228" t="s">
        <v>1799</v>
      </c>
      <c r="HY144" s="228" t="s">
        <v>33</v>
      </c>
      <c r="HZ144" s="228">
        <v>2</v>
      </c>
      <c r="IA144" s="228" t="s">
        <v>17</v>
      </c>
      <c r="IB144" s="228" t="s">
        <v>17</v>
      </c>
      <c r="IC144" s="229">
        <v>45603</v>
      </c>
      <c r="ID144" s="227" t="s">
        <v>4085</v>
      </c>
      <c r="IE144" s="230">
        <v>0</v>
      </c>
      <c r="IF144" s="230" t="s">
        <v>1799</v>
      </c>
      <c r="IG144" s="230" t="s">
        <v>33</v>
      </c>
      <c r="IH144" s="230">
        <v>2</v>
      </c>
      <c r="II144" s="230" t="s">
        <v>17</v>
      </c>
      <c r="IJ144" s="230" t="s">
        <v>17</v>
      </c>
      <c r="IK144" s="214">
        <v>45603</v>
      </c>
      <c r="IL144" s="228" t="s">
        <v>4084</v>
      </c>
      <c r="IM144" s="228">
        <v>2</v>
      </c>
      <c r="IN144" s="228" t="s">
        <v>1799</v>
      </c>
      <c r="IO144" s="228" t="s">
        <v>33</v>
      </c>
      <c r="IP144" s="228">
        <v>2</v>
      </c>
      <c r="IQ144" s="228" t="s">
        <v>17</v>
      </c>
      <c r="IR144" s="228" t="s">
        <v>17</v>
      </c>
      <c r="IS144" s="229">
        <v>45603</v>
      </c>
    </row>
    <row r="145" spans="1:253" x14ac:dyDescent="0.35">
      <c r="A145" s="11" t="s">
        <v>4211</v>
      </c>
      <c r="B145" s="11" t="s">
        <v>11138</v>
      </c>
      <c r="C145" s="11" t="s">
        <v>4212</v>
      </c>
      <c r="D145" s="11" t="s">
        <v>4213</v>
      </c>
      <c r="E145" s="11" t="s">
        <v>10376</v>
      </c>
      <c r="F145" s="11" t="s">
        <v>8326</v>
      </c>
      <c r="G145" s="212">
        <v>23460000</v>
      </c>
      <c r="H145" s="213" t="s">
        <v>8323</v>
      </c>
      <c r="I145" s="213" t="s">
        <v>404</v>
      </c>
      <c r="J145" s="213">
        <v>1</v>
      </c>
      <c r="K145" s="213" t="s">
        <v>8325</v>
      </c>
      <c r="L145" s="213" t="s">
        <v>8324</v>
      </c>
      <c r="M145" s="214">
        <v>45650</v>
      </c>
      <c r="N145" s="227" t="s">
        <v>8330</v>
      </c>
      <c r="O145" s="216">
        <v>185180</v>
      </c>
      <c r="P145" s="216" t="s">
        <v>8327</v>
      </c>
      <c r="Q145" s="216" t="s">
        <v>404</v>
      </c>
      <c r="R145" s="216">
        <v>1</v>
      </c>
      <c r="S145" s="216" t="s">
        <v>8329</v>
      </c>
      <c r="T145" s="216" t="s">
        <v>8328</v>
      </c>
      <c r="U145" s="217">
        <v>45650</v>
      </c>
      <c r="V145" s="227" t="s">
        <v>8332</v>
      </c>
      <c r="W145" s="213">
        <v>23460000</v>
      </c>
      <c r="X145" s="213" t="s">
        <v>8323</v>
      </c>
      <c r="Y145" s="213" t="s">
        <v>404</v>
      </c>
      <c r="Z145" s="213">
        <v>1</v>
      </c>
      <c r="AA145" s="213" t="s">
        <v>8331</v>
      </c>
      <c r="AB145" s="213" t="s">
        <v>8324</v>
      </c>
      <c r="AC145" s="214">
        <v>45650</v>
      </c>
      <c r="AD145" s="227" t="s">
        <v>8334</v>
      </c>
      <c r="AE145" s="218">
        <v>23460000</v>
      </c>
      <c r="AF145" s="218" t="s">
        <v>8323</v>
      </c>
      <c r="AG145" s="218" t="s">
        <v>404</v>
      </c>
      <c r="AH145" s="218">
        <v>1</v>
      </c>
      <c r="AI145" s="218" t="s">
        <v>8333</v>
      </c>
      <c r="AJ145" s="218" t="s">
        <v>8324</v>
      </c>
      <c r="AK145" s="219">
        <v>45650</v>
      </c>
      <c r="AL145" s="227" t="s">
        <v>8338</v>
      </c>
      <c r="AM145" s="213">
        <v>16243000</v>
      </c>
      <c r="AN145" s="213" t="s">
        <v>8335</v>
      </c>
      <c r="AO145" s="213" t="s">
        <v>404</v>
      </c>
      <c r="AP145" s="213">
        <v>1</v>
      </c>
      <c r="AQ145" s="213" t="s">
        <v>8337</v>
      </c>
      <c r="AR145" s="213" t="s">
        <v>8336</v>
      </c>
      <c r="AS145" s="214">
        <v>45650</v>
      </c>
      <c r="AT145" s="228" t="s">
        <v>4214</v>
      </c>
      <c r="AU145" s="218" t="s">
        <v>17</v>
      </c>
      <c r="AV145" s="218" t="s">
        <v>424</v>
      </c>
      <c r="AW145" s="218" t="s">
        <v>17</v>
      </c>
      <c r="AX145" s="218" t="s">
        <v>17</v>
      </c>
      <c r="AY145" s="218" t="s">
        <v>1429</v>
      </c>
      <c r="AZ145" s="218" t="s">
        <v>424</v>
      </c>
      <c r="BA145" s="219">
        <v>45608</v>
      </c>
      <c r="BB145" s="227" t="s">
        <v>4384</v>
      </c>
      <c r="BC145" s="213" t="s">
        <v>17</v>
      </c>
      <c r="BD145" s="213" t="s">
        <v>424</v>
      </c>
      <c r="BE145" s="213" t="s">
        <v>17</v>
      </c>
      <c r="BF145" s="213" t="s">
        <v>17</v>
      </c>
      <c r="BG145" s="213" t="s">
        <v>1429</v>
      </c>
      <c r="BH145" s="213" t="s">
        <v>424</v>
      </c>
      <c r="BI145" s="214">
        <v>45609</v>
      </c>
      <c r="BJ145" s="228" t="s">
        <v>8340</v>
      </c>
      <c r="BK145" s="228">
        <v>2869</v>
      </c>
      <c r="BL145" s="228" t="s">
        <v>6963</v>
      </c>
      <c r="BM145" s="228" t="s">
        <v>22</v>
      </c>
      <c r="BN145" s="228">
        <v>3</v>
      </c>
      <c r="BO145" s="228" t="s">
        <v>8339</v>
      </c>
      <c r="BP145" s="218" t="s">
        <v>3328</v>
      </c>
      <c r="BQ145" s="229">
        <v>45650</v>
      </c>
      <c r="BR145" s="227" t="s">
        <v>4385</v>
      </c>
      <c r="BS145" s="230" t="s">
        <v>17</v>
      </c>
      <c r="BT145" s="230" t="s">
        <v>424</v>
      </c>
      <c r="BU145" s="230" t="s">
        <v>17</v>
      </c>
      <c r="BV145" s="230" t="s">
        <v>17</v>
      </c>
      <c r="BW145" s="230" t="s">
        <v>1429</v>
      </c>
      <c r="BX145" s="230" t="s">
        <v>424</v>
      </c>
      <c r="BY145" s="214">
        <v>45609</v>
      </c>
      <c r="BZ145" s="228" t="s">
        <v>4386</v>
      </c>
      <c r="CA145" s="228" t="s">
        <v>17</v>
      </c>
      <c r="CB145" s="228" t="s">
        <v>424</v>
      </c>
      <c r="CC145" s="228" t="s">
        <v>17</v>
      </c>
      <c r="CD145" s="228" t="s">
        <v>17</v>
      </c>
      <c r="CE145" s="228" t="s">
        <v>1429</v>
      </c>
      <c r="CF145" s="228" t="s">
        <v>424</v>
      </c>
      <c r="CG145" s="229">
        <v>45609</v>
      </c>
      <c r="CH145" s="227" t="s">
        <v>11564</v>
      </c>
      <c r="CI145" s="228" t="e">
        <v>#N/A</v>
      </c>
      <c r="CJ145" s="228" t="e">
        <v>#N/A</v>
      </c>
      <c r="CK145" s="228" t="e">
        <v>#N/A</v>
      </c>
      <c r="CL145" s="228" t="e">
        <v>#N/A</v>
      </c>
      <c r="CM145" s="228" t="e">
        <v>#N/A</v>
      </c>
      <c r="CN145" s="228" t="e">
        <v>#N/A</v>
      </c>
      <c r="CO145" s="231" t="e">
        <v>#N/A</v>
      </c>
      <c r="CP145" s="228" t="s">
        <v>4388</v>
      </c>
      <c r="CQ145" s="230" t="s">
        <v>17</v>
      </c>
      <c r="CR145" s="230" t="s">
        <v>424</v>
      </c>
      <c r="CS145" s="230" t="s">
        <v>17</v>
      </c>
      <c r="CT145" s="230" t="s">
        <v>17</v>
      </c>
      <c r="CU145" s="230" t="s">
        <v>1429</v>
      </c>
      <c r="CV145" s="230" t="s">
        <v>424</v>
      </c>
      <c r="CW145" s="214">
        <v>45609</v>
      </c>
      <c r="CX145" s="228" t="s">
        <v>8346</v>
      </c>
      <c r="CY145" s="218">
        <v>16662000</v>
      </c>
      <c r="CZ145" s="218" t="s">
        <v>8343</v>
      </c>
      <c r="DA145" s="218" t="s">
        <v>22</v>
      </c>
      <c r="DB145" s="218">
        <v>3</v>
      </c>
      <c r="DC145" s="218" t="s">
        <v>8350</v>
      </c>
      <c r="DD145" s="218" t="s">
        <v>8344</v>
      </c>
      <c r="DE145" s="220">
        <v>45650</v>
      </c>
      <c r="DF145" s="227" t="s">
        <v>8348</v>
      </c>
      <c r="DG145" s="213">
        <v>0</v>
      </c>
      <c r="DH145" s="230" t="s">
        <v>8343</v>
      </c>
      <c r="DI145" s="230" t="s">
        <v>404</v>
      </c>
      <c r="DJ145" s="230">
        <v>1</v>
      </c>
      <c r="DK145" s="230" t="s">
        <v>8347</v>
      </c>
      <c r="DL145" s="230" t="s">
        <v>8344</v>
      </c>
      <c r="DM145" s="214">
        <v>45650</v>
      </c>
      <c r="DN145" s="228" t="s">
        <v>8349</v>
      </c>
      <c r="DO145" s="218">
        <v>6799000</v>
      </c>
      <c r="DP145" s="228" t="s">
        <v>8343</v>
      </c>
      <c r="DQ145" s="228" t="s">
        <v>404</v>
      </c>
      <c r="DR145" s="228">
        <v>1</v>
      </c>
      <c r="DS145" s="228" t="s">
        <v>5618</v>
      </c>
      <c r="DT145" s="228" t="s">
        <v>8344</v>
      </c>
      <c r="DU145" s="229">
        <v>45650</v>
      </c>
      <c r="DV145" s="227" t="s">
        <v>8351</v>
      </c>
      <c r="DW145" s="213">
        <v>8588000</v>
      </c>
      <c r="DX145" s="230" t="s">
        <v>8343</v>
      </c>
      <c r="DY145" s="230" t="s">
        <v>22</v>
      </c>
      <c r="DZ145" s="230">
        <v>3</v>
      </c>
      <c r="EA145" s="230" t="s">
        <v>8350</v>
      </c>
      <c r="EB145" s="230" t="s">
        <v>8344</v>
      </c>
      <c r="EC145" s="214">
        <v>45650</v>
      </c>
      <c r="ED145" s="228" t="s">
        <v>8353</v>
      </c>
      <c r="EE145" s="218">
        <v>8074000</v>
      </c>
      <c r="EF145" s="228" t="s">
        <v>8343</v>
      </c>
      <c r="EG145" s="228" t="s">
        <v>22</v>
      </c>
      <c r="EH145" s="228">
        <v>3</v>
      </c>
      <c r="EI145" s="228" t="s">
        <v>8352</v>
      </c>
      <c r="EJ145" s="228" t="s">
        <v>8344</v>
      </c>
      <c r="EK145" s="229">
        <v>45650</v>
      </c>
      <c r="EL145" s="227" t="s">
        <v>8355</v>
      </c>
      <c r="EM145" s="213">
        <v>0</v>
      </c>
      <c r="EN145" s="230" t="s">
        <v>8343</v>
      </c>
      <c r="EO145" s="230" t="s">
        <v>22</v>
      </c>
      <c r="EP145" s="230">
        <v>3</v>
      </c>
      <c r="EQ145" s="230" t="s">
        <v>8354</v>
      </c>
      <c r="ER145" s="230" t="s">
        <v>8344</v>
      </c>
      <c r="ES145" s="214">
        <v>45650</v>
      </c>
      <c r="ET145" s="228" t="s">
        <v>8342</v>
      </c>
      <c r="EU145" s="228">
        <v>2869</v>
      </c>
      <c r="EV145" s="228" t="s">
        <v>6963</v>
      </c>
      <c r="EW145" s="228" t="s">
        <v>22</v>
      </c>
      <c r="EX145" s="228">
        <v>3</v>
      </c>
      <c r="EY145" s="228" t="s">
        <v>8341</v>
      </c>
      <c r="EZ145" s="228" t="s">
        <v>3328</v>
      </c>
      <c r="FA145" s="229">
        <v>45650</v>
      </c>
      <c r="FB145" s="227" t="s">
        <v>8357</v>
      </c>
      <c r="FC145" s="230">
        <v>5</v>
      </c>
      <c r="FD145" s="230" t="s">
        <v>8343</v>
      </c>
      <c r="FE145" s="230" t="s">
        <v>404</v>
      </c>
      <c r="FF145" s="230">
        <v>1</v>
      </c>
      <c r="FG145" s="230" t="s">
        <v>8356</v>
      </c>
      <c r="FH145" s="230" t="s">
        <v>8344</v>
      </c>
      <c r="FI145" s="214">
        <v>45650</v>
      </c>
      <c r="FJ145" s="227" t="s">
        <v>4382</v>
      </c>
      <c r="FK145" s="228" t="s">
        <v>17</v>
      </c>
      <c r="FL145" s="228" t="s">
        <v>424</v>
      </c>
      <c r="FM145" s="228" t="s">
        <v>17</v>
      </c>
      <c r="FN145" s="228" t="s">
        <v>17</v>
      </c>
      <c r="FO145" s="228" t="s">
        <v>1429</v>
      </c>
      <c r="FP145" s="218" t="s">
        <v>424</v>
      </c>
      <c r="FQ145" s="219">
        <v>45609</v>
      </c>
      <c r="FR145" s="227" t="s">
        <v>4383</v>
      </c>
      <c r="FS145" s="230" t="s">
        <v>17</v>
      </c>
      <c r="FT145" s="230" t="s">
        <v>424</v>
      </c>
      <c r="FU145" s="230" t="s">
        <v>17</v>
      </c>
      <c r="FV145" s="230" t="s">
        <v>17</v>
      </c>
      <c r="FW145" s="230" t="s">
        <v>1429</v>
      </c>
      <c r="FX145" s="230" t="s">
        <v>424</v>
      </c>
      <c r="FY145" s="214">
        <v>45609</v>
      </c>
      <c r="FZ145" s="228" t="s">
        <v>4294</v>
      </c>
      <c r="GA145" s="228">
        <v>1</v>
      </c>
      <c r="GB145" s="228" t="s">
        <v>1799</v>
      </c>
      <c r="GC145" s="228" t="s">
        <v>33</v>
      </c>
      <c r="GD145" s="228">
        <v>2</v>
      </c>
      <c r="GE145" s="228" t="s">
        <v>17</v>
      </c>
      <c r="GF145" s="228" t="s">
        <v>17</v>
      </c>
      <c r="GG145" s="229">
        <v>45608</v>
      </c>
      <c r="GH145" s="227" t="s">
        <v>4300</v>
      </c>
      <c r="GI145" s="230">
        <v>3</v>
      </c>
      <c r="GJ145" s="230" t="s">
        <v>1799</v>
      </c>
      <c r="GK145" s="230" t="s">
        <v>33</v>
      </c>
      <c r="GL145" s="230">
        <v>2</v>
      </c>
      <c r="GM145" s="230" t="s">
        <v>17</v>
      </c>
      <c r="GN145" s="230" t="s">
        <v>17</v>
      </c>
      <c r="GO145" s="214">
        <v>45608</v>
      </c>
      <c r="GP145" s="228" t="s">
        <v>4295</v>
      </c>
      <c r="GQ145" s="228">
        <v>3</v>
      </c>
      <c r="GR145" s="228" t="s">
        <v>1799</v>
      </c>
      <c r="GS145" s="228" t="s">
        <v>33</v>
      </c>
      <c r="GT145" s="228">
        <v>2</v>
      </c>
      <c r="GU145" s="228" t="s">
        <v>17</v>
      </c>
      <c r="GV145" s="228" t="s">
        <v>17</v>
      </c>
      <c r="GW145" s="229">
        <v>45608</v>
      </c>
      <c r="GX145" s="227" t="s">
        <v>4301</v>
      </c>
      <c r="GY145" s="230">
        <v>0</v>
      </c>
      <c r="GZ145" s="230" t="s">
        <v>1799</v>
      </c>
      <c r="HA145" s="230" t="s">
        <v>33</v>
      </c>
      <c r="HB145" s="230">
        <v>2</v>
      </c>
      <c r="HC145" s="230" t="s">
        <v>17</v>
      </c>
      <c r="HD145" s="230" t="s">
        <v>17</v>
      </c>
      <c r="HE145" s="214">
        <v>45608</v>
      </c>
      <c r="HF145" s="228" t="s">
        <v>4293</v>
      </c>
      <c r="HG145" s="228">
        <v>2</v>
      </c>
      <c r="HH145" s="228" t="s">
        <v>1799</v>
      </c>
      <c r="HI145" s="228" t="s">
        <v>33</v>
      </c>
      <c r="HJ145" s="228">
        <v>2</v>
      </c>
      <c r="HK145" s="228" t="s">
        <v>17</v>
      </c>
      <c r="HL145" s="228" t="s">
        <v>17</v>
      </c>
      <c r="HM145" s="229">
        <v>45608</v>
      </c>
      <c r="HN145" s="227" t="s">
        <v>4299</v>
      </c>
      <c r="HO145" s="230">
        <v>3</v>
      </c>
      <c r="HP145" s="230" t="s">
        <v>1799</v>
      </c>
      <c r="HQ145" s="230" t="s">
        <v>33</v>
      </c>
      <c r="HR145" s="230">
        <v>2</v>
      </c>
      <c r="HS145" s="230" t="s">
        <v>17</v>
      </c>
      <c r="HT145" s="230" t="s">
        <v>17</v>
      </c>
      <c r="HU145" s="214">
        <v>45608</v>
      </c>
      <c r="HV145" s="228" t="s">
        <v>4296</v>
      </c>
      <c r="HW145" s="228">
        <v>2</v>
      </c>
      <c r="HX145" s="228" t="s">
        <v>1799</v>
      </c>
      <c r="HY145" s="228" t="s">
        <v>33</v>
      </c>
      <c r="HZ145" s="228">
        <v>2</v>
      </c>
      <c r="IA145" s="228" t="s">
        <v>17</v>
      </c>
      <c r="IB145" s="228" t="s">
        <v>17</v>
      </c>
      <c r="IC145" s="229">
        <v>45608</v>
      </c>
      <c r="ID145" s="227" t="s">
        <v>4298</v>
      </c>
      <c r="IE145" s="230">
        <v>2</v>
      </c>
      <c r="IF145" s="230" t="s">
        <v>1799</v>
      </c>
      <c r="IG145" s="230" t="s">
        <v>33</v>
      </c>
      <c r="IH145" s="230">
        <v>2</v>
      </c>
      <c r="II145" s="230" t="s">
        <v>17</v>
      </c>
      <c r="IJ145" s="230" t="s">
        <v>17</v>
      </c>
      <c r="IK145" s="214">
        <v>45608</v>
      </c>
      <c r="IL145" s="228" t="s">
        <v>4297</v>
      </c>
      <c r="IM145" s="228">
        <v>0</v>
      </c>
      <c r="IN145" s="228" t="s">
        <v>1799</v>
      </c>
      <c r="IO145" s="228" t="s">
        <v>33</v>
      </c>
      <c r="IP145" s="228">
        <v>2</v>
      </c>
      <c r="IQ145" s="228" t="s">
        <v>17</v>
      </c>
      <c r="IR145" s="228" t="s">
        <v>17</v>
      </c>
      <c r="IS145" s="229">
        <v>45608</v>
      </c>
    </row>
    <row r="146" spans="1:253" x14ac:dyDescent="0.35">
      <c r="A146" s="11" t="s">
        <v>591</v>
      </c>
      <c r="B146" s="11" t="s">
        <v>10796</v>
      </c>
      <c r="C146" s="11" t="s">
        <v>592</v>
      </c>
      <c r="D146" s="11" t="s">
        <v>229</v>
      </c>
      <c r="E146" s="11" t="s">
        <v>10377</v>
      </c>
      <c r="F146" s="11" t="s">
        <v>1738</v>
      </c>
      <c r="G146" s="212">
        <v>18894000</v>
      </c>
      <c r="H146" s="213" t="s">
        <v>1576</v>
      </c>
      <c r="I146" s="213" t="s">
        <v>404</v>
      </c>
      <c r="J146" s="213">
        <v>1</v>
      </c>
      <c r="K146" s="213" t="s">
        <v>1737</v>
      </c>
      <c r="L146" s="213" t="s">
        <v>1736</v>
      </c>
      <c r="M146" s="214">
        <v>45443</v>
      </c>
      <c r="N146" s="227" t="s">
        <v>1418</v>
      </c>
      <c r="O146" s="216">
        <v>1284000</v>
      </c>
      <c r="P146" s="216" t="s">
        <v>1386</v>
      </c>
      <c r="Q146" s="216" t="s">
        <v>22</v>
      </c>
      <c r="R146" s="216">
        <v>3</v>
      </c>
      <c r="S146" s="216" t="s">
        <v>1417</v>
      </c>
      <c r="T146" s="216" t="s">
        <v>1416</v>
      </c>
      <c r="U146" s="217">
        <v>45400</v>
      </c>
      <c r="V146" s="227" t="s">
        <v>1547</v>
      </c>
      <c r="W146" s="213">
        <v>18894000</v>
      </c>
      <c r="X146" s="213" t="s">
        <v>1544</v>
      </c>
      <c r="Y146" s="213" t="s">
        <v>723</v>
      </c>
      <c r="Z146" s="213">
        <v>2</v>
      </c>
      <c r="AA146" s="213" t="s">
        <v>1546</v>
      </c>
      <c r="AB146" s="213" t="s">
        <v>1545</v>
      </c>
      <c r="AC146" s="214">
        <v>45429</v>
      </c>
      <c r="AD146" s="227" t="s">
        <v>1551</v>
      </c>
      <c r="AE146" s="218">
        <v>6010000</v>
      </c>
      <c r="AF146" s="218" t="s">
        <v>1548</v>
      </c>
      <c r="AG146" s="218" t="s">
        <v>723</v>
      </c>
      <c r="AH146" s="218">
        <v>2</v>
      </c>
      <c r="AI146" s="218" t="s">
        <v>1550</v>
      </c>
      <c r="AJ146" s="218" t="s">
        <v>1549</v>
      </c>
      <c r="AK146" s="219">
        <v>45429</v>
      </c>
      <c r="AL146" s="227" t="s">
        <v>9727</v>
      </c>
      <c r="AM146" s="213">
        <v>1794000</v>
      </c>
      <c r="AN146" s="213" t="s">
        <v>9724</v>
      </c>
      <c r="AO146" s="213" t="s">
        <v>404</v>
      </c>
      <c r="AP146" s="213">
        <v>1</v>
      </c>
      <c r="AQ146" s="213" t="s">
        <v>9726</v>
      </c>
      <c r="AR146" s="213" t="s">
        <v>9725</v>
      </c>
      <c r="AS146" s="214">
        <v>45654</v>
      </c>
      <c r="AT146" s="228" t="s">
        <v>597</v>
      </c>
      <c r="AU146" s="218" t="s">
        <v>17</v>
      </c>
      <c r="AV146" s="218" t="s">
        <v>17</v>
      </c>
      <c r="AW146" s="218" t="s">
        <v>22</v>
      </c>
      <c r="AX146" s="218">
        <v>3</v>
      </c>
      <c r="AY146" s="218" t="s">
        <v>17</v>
      </c>
      <c r="AZ146" s="218" t="s">
        <v>17</v>
      </c>
      <c r="BA146" s="219">
        <v>44187</v>
      </c>
      <c r="BB146" s="227" t="s">
        <v>596</v>
      </c>
      <c r="BC146" s="213" t="s">
        <v>17</v>
      </c>
      <c r="BD146" s="213" t="s">
        <v>17</v>
      </c>
      <c r="BE146" s="213" t="s">
        <v>22</v>
      </c>
      <c r="BF146" s="213">
        <v>3</v>
      </c>
      <c r="BG146" s="213" t="s">
        <v>17</v>
      </c>
      <c r="BH146" s="213" t="s">
        <v>17</v>
      </c>
      <c r="BI146" s="214">
        <v>44187</v>
      </c>
      <c r="BJ146" s="228" t="s">
        <v>9729</v>
      </c>
      <c r="BK146" s="228">
        <v>313</v>
      </c>
      <c r="BL146" s="228" t="s">
        <v>8124</v>
      </c>
      <c r="BM146" s="228" t="s">
        <v>404</v>
      </c>
      <c r="BN146" s="228">
        <v>1</v>
      </c>
      <c r="BO146" s="228" t="s">
        <v>9728</v>
      </c>
      <c r="BP146" s="218" t="s">
        <v>579</v>
      </c>
      <c r="BQ146" s="229">
        <v>45654</v>
      </c>
      <c r="BR146" s="227" t="s">
        <v>593</v>
      </c>
      <c r="BS146" s="230" t="s">
        <v>17</v>
      </c>
      <c r="BT146" s="230" t="s">
        <v>17</v>
      </c>
      <c r="BU146" s="230" t="s">
        <v>22</v>
      </c>
      <c r="BV146" s="230">
        <v>3</v>
      </c>
      <c r="BW146" s="230" t="s">
        <v>17</v>
      </c>
      <c r="BX146" s="230" t="s">
        <v>17</v>
      </c>
      <c r="BY146" s="214">
        <v>44187</v>
      </c>
      <c r="BZ146" s="228" t="s">
        <v>594</v>
      </c>
      <c r="CA146" s="228" t="s">
        <v>17</v>
      </c>
      <c r="CB146" s="228" t="s">
        <v>17</v>
      </c>
      <c r="CC146" s="228" t="s">
        <v>22</v>
      </c>
      <c r="CD146" s="228">
        <v>3</v>
      </c>
      <c r="CE146" s="228" t="s">
        <v>17</v>
      </c>
      <c r="CF146" s="228" t="s">
        <v>17</v>
      </c>
      <c r="CG146" s="229">
        <v>44187</v>
      </c>
      <c r="CH146" s="227" t="s">
        <v>11565</v>
      </c>
      <c r="CI146" s="228" t="e">
        <v>#N/A</v>
      </c>
      <c r="CJ146" s="228" t="e">
        <v>#N/A</v>
      </c>
      <c r="CK146" s="228" t="e">
        <v>#N/A</v>
      </c>
      <c r="CL146" s="228" t="e">
        <v>#N/A</v>
      </c>
      <c r="CM146" s="228" t="e">
        <v>#N/A</v>
      </c>
      <c r="CN146" s="228" t="e">
        <v>#N/A</v>
      </c>
      <c r="CO146" s="231" t="e">
        <v>#N/A</v>
      </c>
      <c r="CP146" s="228" t="s">
        <v>595</v>
      </c>
      <c r="CQ146" s="230" t="s">
        <v>17</v>
      </c>
      <c r="CR146" s="230" t="s">
        <v>17</v>
      </c>
      <c r="CS146" s="230" t="s">
        <v>22</v>
      </c>
      <c r="CT146" s="230">
        <v>3</v>
      </c>
      <c r="CU146" s="230" t="s">
        <v>17</v>
      </c>
      <c r="CV146" s="230" t="s">
        <v>17</v>
      </c>
      <c r="CW146" s="214">
        <v>44187</v>
      </c>
      <c r="CX146" s="228" t="s">
        <v>1554</v>
      </c>
      <c r="CY146" s="218">
        <v>6009000</v>
      </c>
      <c r="CZ146" s="218" t="s">
        <v>1548</v>
      </c>
      <c r="DA146" s="218" t="s">
        <v>723</v>
      </c>
      <c r="DB146" s="218">
        <v>2</v>
      </c>
      <c r="DC146" s="218" t="s">
        <v>1560</v>
      </c>
      <c r="DD146" s="218" t="s">
        <v>1555</v>
      </c>
      <c r="DE146" s="220">
        <v>45429</v>
      </c>
      <c r="DF146" s="227" t="s">
        <v>1557</v>
      </c>
      <c r="DG146" s="213">
        <v>12884000</v>
      </c>
      <c r="DH146" s="230" t="s">
        <v>1544</v>
      </c>
      <c r="DI146" s="230" t="s">
        <v>723</v>
      </c>
      <c r="DJ146" s="230">
        <v>2</v>
      </c>
      <c r="DK146" s="230" t="s">
        <v>1556</v>
      </c>
      <c r="DL146" s="230" t="s">
        <v>1555</v>
      </c>
      <c r="DM146" s="214">
        <v>45429</v>
      </c>
      <c r="DN146" s="228" t="s">
        <v>1559</v>
      </c>
      <c r="DO146" s="218">
        <v>0</v>
      </c>
      <c r="DP146" s="228" t="s">
        <v>1544</v>
      </c>
      <c r="DQ146" s="228" t="s">
        <v>723</v>
      </c>
      <c r="DR146" s="228">
        <v>2</v>
      </c>
      <c r="DS146" s="228" t="s">
        <v>1558</v>
      </c>
      <c r="DT146" s="228" t="s">
        <v>1555</v>
      </c>
      <c r="DU146" s="229">
        <v>45429</v>
      </c>
      <c r="DV146" s="227" t="s">
        <v>1561</v>
      </c>
      <c r="DW146" s="213">
        <v>5475000</v>
      </c>
      <c r="DX146" s="230" t="s">
        <v>1548</v>
      </c>
      <c r="DY146" s="230" t="s">
        <v>723</v>
      </c>
      <c r="DZ146" s="230">
        <v>2</v>
      </c>
      <c r="EA146" s="230" t="s">
        <v>1560</v>
      </c>
      <c r="EB146" s="230" t="s">
        <v>1555</v>
      </c>
      <c r="EC146" s="214">
        <v>45429</v>
      </c>
      <c r="ED146" s="228" t="s">
        <v>1563</v>
      </c>
      <c r="EE146" s="218">
        <v>534000</v>
      </c>
      <c r="EF146" s="228" t="s">
        <v>1548</v>
      </c>
      <c r="EG146" s="228" t="s">
        <v>723</v>
      </c>
      <c r="EH146" s="228">
        <v>2</v>
      </c>
      <c r="EI146" s="228" t="s">
        <v>1562</v>
      </c>
      <c r="EJ146" s="228" t="s">
        <v>1555</v>
      </c>
      <c r="EK146" s="229">
        <v>45429</v>
      </c>
      <c r="EL146" s="227" t="s">
        <v>1565</v>
      </c>
      <c r="EM146" s="213">
        <v>0</v>
      </c>
      <c r="EN146" s="230" t="s">
        <v>1548</v>
      </c>
      <c r="EO146" s="230" t="s">
        <v>723</v>
      </c>
      <c r="EP146" s="230">
        <v>2</v>
      </c>
      <c r="EQ146" s="230" t="s">
        <v>1564</v>
      </c>
      <c r="ER146" s="230" t="s">
        <v>1555</v>
      </c>
      <c r="ES146" s="214">
        <v>45429</v>
      </c>
      <c r="ET146" s="228" t="s">
        <v>9730</v>
      </c>
      <c r="EU146" s="228">
        <v>313</v>
      </c>
      <c r="EV146" s="228" t="s">
        <v>8124</v>
      </c>
      <c r="EW146" s="228" t="s">
        <v>404</v>
      </c>
      <c r="EX146" s="228">
        <v>1</v>
      </c>
      <c r="EY146" s="228" t="s">
        <v>9728</v>
      </c>
      <c r="EZ146" s="228" t="s">
        <v>579</v>
      </c>
      <c r="FA146" s="229">
        <v>45654</v>
      </c>
      <c r="FB146" s="227" t="s">
        <v>9732</v>
      </c>
      <c r="FC146" s="230">
        <v>4</v>
      </c>
      <c r="FD146" s="230" t="s">
        <v>9724</v>
      </c>
      <c r="FE146" s="230" t="s">
        <v>404</v>
      </c>
      <c r="FF146" s="230">
        <v>1</v>
      </c>
      <c r="FG146" s="230" t="s">
        <v>9731</v>
      </c>
      <c r="FH146" s="230" t="s">
        <v>9725</v>
      </c>
      <c r="FI146" s="214">
        <v>45654</v>
      </c>
      <c r="FJ146" s="227" t="s">
        <v>598</v>
      </c>
      <c r="FK146" s="228" t="s">
        <v>17</v>
      </c>
      <c r="FL146" s="228" t="s">
        <v>17</v>
      </c>
      <c r="FM146" s="228" t="s">
        <v>22</v>
      </c>
      <c r="FN146" s="228">
        <v>3</v>
      </c>
      <c r="FO146" s="228" t="s">
        <v>17</v>
      </c>
      <c r="FP146" s="218" t="s">
        <v>17</v>
      </c>
      <c r="FQ146" s="219">
        <v>44187</v>
      </c>
      <c r="FR146" s="227" t="s">
        <v>599</v>
      </c>
      <c r="FS146" s="230" t="s">
        <v>17</v>
      </c>
      <c r="FT146" s="230" t="s">
        <v>17</v>
      </c>
      <c r="FU146" s="230" t="s">
        <v>22</v>
      </c>
      <c r="FV146" s="230">
        <v>3</v>
      </c>
      <c r="FW146" s="230" t="s">
        <v>17</v>
      </c>
      <c r="FX146" s="230" t="s">
        <v>17</v>
      </c>
      <c r="FY146" s="214">
        <v>44187</v>
      </c>
      <c r="FZ146" s="228" t="s">
        <v>5146</v>
      </c>
      <c r="GA146" s="228">
        <v>1</v>
      </c>
      <c r="GB146" s="228" t="s">
        <v>1799</v>
      </c>
      <c r="GC146" s="228" t="s">
        <v>33</v>
      </c>
      <c r="GD146" s="228">
        <v>2</v>
      </c>
      <c r="GE146" s="228" t="s">
        <v>17</v>
      </c>
      <c r="GF146" s="228" t="s">
        <v>17</v>
      </c>
      <c r="GG146" s="229">
        <v>45614</v>
      </c>
      <c r="GH146" s="227" t="s">
        <v>5152</v>
      </c>
      <c r="GI146" s="230">
        <v>2</v>
      </c>
      <c r="GJ146" s="230" t="s">
        <v>1799</v>
      </c>
      <c r="GK146" s="230" t="s">
        <v>33</v>
      </c>
      <c r="GL146" s="230">
        <v>2</v>
      </c>
      <c r="GM146" s="230" t="s">
        <v>17</v>
      </c>
      <c r="GN146" s="230" t="s">
        <v>17</v>
      </c>
      <c r="GO146" s="214">
        <v>45614</v>
      </c>
      <c r="GP146" s="228" t="s">
        <v>5147</v>
      </c>
      <c r="GQ146" s="228">
        <v>1</v>
      </c>
      <c r="GR146" s="228" t="s">
        <v>1799</v>
      </c>
      <c r="GS146" s="228" t="s">
        <v>33</v>
      </c>
      <c r="GT146" s="228">
        <v>2</v>
      </c>
      <c r="GU146" s="228" t="s">
        <v>17</v>
      </c>
      <c r="GV146" s="228" t="s">
        <v>17</v>
      </c>
      <c r="GW146" s="229">
        <v>45614</v>
      </c>
      <c r="GX146" s="227" t="s">
        <v>5153</v>
      </c>
      <c r="GY146" s="230">
        <v>1</v>
      </c>
      <c r="GZ146" s="230" t="s">
        <v>1799</v>
      </c>
      <c r="HA146" s="230" t="s">
        <v>33</v>
      </c>
      <c r="HB146" s="230">
        <v>2</v>
      </c>
      <c r="HC146" s="230" t="s">
        <v>17</v>
      </c>
      <c r="HD146" s="230" t="s">
        <v>17</v>
      </c>
      <c r="HE146" s="214">
        <v>45614</v>
      </c>
      <c r="HF146" s="228" t="s">
        <v>5145</v>
      </c>
      <c r="HG146" s="228">
        <v>0</v>
      </c>
      <c r="HH146" s="228" t="s">
        <v>1799</v>
      </c>
      <c r="HI146" s="228" t="s">
        <v>33</v>
      </c>
      <c r="HJ146" s="228">
        <v>2</v>
      </c>
      <c r="HK146" s="228" t="s">
        <v>17</v>
      </c>
      <c r="HL146" s="228" t="s">
        <v>17</v>
      </c>
      <c r="HM146" s="229">
        <v>45614</v>
      </c>
      <c r="HN146" s="227" t="s">
        <v>5151</v>
      </c>
      <c r="HO146" s="230">
        <v>0</v>
      </c>
      <c r="HP146" s="230" t="s">
        <v>1799</v>
      </c>
      <c r="HQ146" s="230" t="s">
        <v>33</v>
      </c>
      <c r="HR146" s="230">
        <v>2</v>
      </c>
      <c r="HS146" s="230" t="s">
        <v>17</v>
      </c>
      <c r="HT146" s="230" t="s">
        <v>17</v>
      </c>
      <c r="HU146" s="214">
        <v>45614</v>
      </c>
      <c r="HV146" s="228" t="s">
        <v>5148</v>
      </c>
      <c r="HW146" s="228">
        <v>3</v>
      </c>
      <c r="HX146" s="228" t="s">
        <v>1799</v>
      </c>
      <c r="HY146" s="228" t="s">
        <v>33</v>
      </c>
      <c r="HZ146" s="228">
        <v>2</v>
      </c>
      <c r="IA146" s="228" t="s">
        <v>17</v>
      </c>
      <c r="IB146" s="228" t="s">
        <v>17</v>
      </c>
      <c r="IC146" s="229">
        <v>45614</v>
      </c>
      <c r="ID146" s="227" t="s">
        <v>5150</v>
      </c>
      <c r="IE146" s="230">
        <v>3</v>
      </c>
      <c r="IF146" s="230" t="s">
        <v>1799</v>
      </c>
      <c r="IG146" s="230" t="s">
        <v>33</v>
      </c>
      <c r="IH146" s="230">
        <v>2</v>
      </c>
      <c r="II146" s="230" t="s">
        <v>17</v>
      </c>
      <c r="IJ146" s="230" t="s">
        <v>17</v>
      </c>
      <c r="IK146" s="214">
        <v>45614</v>
      </c>
      <c r="IL146" s="228" t="s">
        <v>5149</v>
      </c>
      <c r="IM146" s="228">
        <v>3</v>
      </c>
      <c r="IN146" s="228" t="s">
        <v>1799</v>
      </c>
      <c r="IO146" s="228" t="s">
        <v>33</v>
      </c>
      <c r="IP146" s="228">
        <v>2</v>
      </c>
      <c r="IQ146" s="228" t="s">
        <v>17</v>
      </c>
      <c r="IR146" s="228" t="s">
        <v>17</v>
      </c>
      <c r="IS146" s="229">
        <v>45614</v>
      </c>
    </row>
    <row r="147" spans="1:253" x14ac:dyDescent="0.35">
      <c r="A147" s="11" t="s">
        <v>227</v>
      </c>
      <c r="B147" s="11" t="s">
        <v>10766</v>
      </c>
      <c r="C147" s="11" t="s">
        <v>228</v>
      </c>
      <c r="D147" s="11" t="s">
        <v>229</v>
      </c>
      <c r="E147" s="11" t="s">
        <v>10377</v>
      </c>
      <c r="F147" s="11" t="s">
        <v>1069</v>
      </c>
      <c r="G147" s="212">
        <v>908000</v>
      </c>
      <c r="H147" s="213" t="s">
        <v>1066</v>
      </c>
      <c r="I147" s="213" t="s">
        <v>404</v>
      </c>
      <c r="J147" s="213">
        <v>1</v>
      </c>
      <c r="K147" s="213" t="s">
        <v>1068</v>
      </c>
      <c r="L147" s="213" t="s">
        <v>1067</v>
      </c>
      <c r="M147" s="214">
        <v>45112</v>
      </c>
      <c r="N147" s="227" t="s">
        <v>1073</v>
      </c>
      <c r="O147" s="216">
        <v>22320</v>
      </c>
      <c r="P147" s="216" t="s">
        <v>1070</v>
      </c>
      <c r="Q147" s="216" t="s">
        <v>33</v>
      </c>
      <c r="R147" s="216">
        <v>2</v>
      </c>
      <c r="S147" s="216" t="s">
        <v>1072</v>
      </c>
      <c r="T147" s="216" t="s">
        <v>1071</v>
      </c>
      <c r="U147" s="217">
        <v>45112</v>
      </c>
      <c r="V147" s="227" t="s">
        <v>1567</v>
      </c>
      <c r="W147" s="213">
        <v>730000</v>
      </c>
      <c r="X147" s="213" t="s">
        <v>1544</v>
      </c>
      <c r="Y147" s="213" t="s">
        <v>723</v>
      </c>
      <c r="Z147" s="213">
        <v>2</v>
      </c>
      <c r="AA147" s="213" t="s">
        <v>1566</v>
      </c>
      <c r="AB147" s="213" t="s">
        <v>1545</v>
      </c>
      <c r="AC147" s="214">
        <v>45429</v>
      </c>
      <c r="AD147" s="227" t="s">
        <v>1570</v>
      </c>
      <c r="AE147" s="218">
        <v>512000</v>
      </c>
      <c r="AF147" s="218" t="s">
        <v>1548</v>
      </c>
      <c r="AG147" s="218" t="s">
        <v>723</v>
      </c>
      <c r="AH147" s="218">
        <v>2</v>
      </c>
      <c r="AI147" s="218" t="s">
        <v>1569</v>
      </c>
      <c r="AJ147" s="218" t="s">
        <v>1568</v>
      </c>
      <c r="AK147" s="219">
        <v>45429</v>
      </c>
      <c r="AL147" s="227" t="s">
        <v>9736</v>
      </c>
      <c r="AM147" s="213">
        <v>260000</v>
      </c>
      <c r="AN147" s="213" t="s">
        <v>9733</v>
      </c>
      <c r="AO147" s="213" t="s">
        <v>404</v>
      </c>
      <c r="AP147" s="213">
        <v>1</v>
      </c>
      <c r="AQ147" s="213" t="s">
        <v>9735</v>
      </c>
      <c r="AR147" s="213" t="s">
        <v>9734</v>
      </c>
      <c r="AS147" s="214">
        <v>45654</v>
      </c>
      <c r="AT147" s="228" t="s">
        <v>234</v>
      </c>
      <c r="AU147" s="218" t="s">
        <v>17</v>
      </c>
      <c r="AV147" s="218">
        <v>0</v>
      </c>
      <c r="AW147" s="218" t="s">
        <v>33</v>
      </c>
      <c r="AX147" s="218">
        <v>2</v>
      </c>
      <c r="AY147" s="218" t="s">
        <v>18</v>
      </c>
      <c r="AZ147" s="218">
        <v>0</v>
      </c>
      <c r="BA147" s="219">
        <v>43511</v>
      </c>
      <c r="BB147" s="227" t="s">
        <v>233</v>
      </c>
      <c r="BC147" s="213" t="s">
        <v>17</v>
      </c>
      <c r="BD147" s="213">
        <v>0</v>
      </c>
      <c r="BE147" s="213" t="s">
        <v>33</v>
      </c>
      <c r="BF147" s="213">
        <v>2</v>
      </c>
      <c r="BG147" s="213" t="s">
        <v>18</v>
      </c>
      <c r="BH147" s="213">
        <v>0</v>
      </c>
      <c r="BI147" s="214">
        <v>43511</v>
      </c>
      <c r="BJ147" s="228" t="s">
        <v>9738</v>
      </c>
      <c r="BK147" s="228">
        <v>298</v>
      </c>
      <c r="BL147" s="228" t="s">
        <v>8124</v>
      </c>
      <c r="BM147" s="228" t="s">
        <v>404</v>
      </c>
      <c r="BN147" s="228">
        <v>1</v>
      </c>
      <c r="BO147" s="228" t="s">
        <v>9737</v>
      </c>
      <c r="BP147" s="218" t="s">
        <v>579</v>
      </c>
      <c r="BQ147" s="229">
        <v>45654</v>
      </c>
      <c r="BR147" s="227" t="s">
        <v>230</v>
      </c>
      <c r="BS147" s="230" t="s">
        <v>17</v>
      </c>
      <c r="BT147" s="230">
        <v>0</v>
      </c>
      <c r="BU147" s="230" t="s">
        <v>33</v>
      </c>
      <c r="BV147" s="230">
        <v>2</v>
      </c>
      <c r="BW147" s="230" t="s">
        <v>18</v>
      </c>
      <c r="BX147" s="230">
        <v>0</v>
      </c>
      <c r="BY147" s="214">
        <v>43511</v>
      </c>
      <c r="BZ147" s="228" t="s">
        <v>231</v>
      </c>
      <c r="CA147" s="228" t="s">
        <v>17</v>
      </c>
      <c r="CB147" s="228">
        <v>0</v>
      </c>
      <c r="CC147" s="228" t="s">
        <v>17</v>
      </c>
      <c r="CD147" s="228" t="s">
        <v>17</v>
      </c>
      <c r="CE147" s="228" t="s">
        <v>18</v>
      </c>
      <c r="CF147" s="228">
        <v>0</v>
      </c>
      <c r="CG147" s="229">
        <v>43511</v>
      </c>
      <c r="CH147" s="227" t="s">
        <v>11566</v>
      </c>
      <c r="CI147" s="228" t="e">
        <v>#N/A</v>
      </c>
      <c r="CJ147" s="228" t="e">
        <v>#N/A</v>
      </c>
      <c r="CK147" s="228" t="e">
        <v>#N/A</v>
      </c>
      <c r="CL147" s="228" t="e">
        <v>#N/A</v>
      </c>
      <c r="CM147" s="228" t="e">
        <v>#N/A</v>
      </c>
      <c r="CN147" s="228" t="e">
        <v>#N/A</v>
      </c>
      <c r="CO147" s="231" t="e">
        <v>#N/A</v>
      </c>
      <c r="CP147" s="228" t="s">
        <v>232</v>
      </c>
      <c r="CQ147" s="230" t="s">
        <v>17</v>
      </c>
      <c r="CR147" s="230">
        <v>0</v>
      </c>
      <c r="CS147" s="230" t="s">
        <v>33</v>
      </c>
      <c r="CT147" s="230">
        <v>2</v>
      </c>
      <c r="CU147" s="230" t="s">
        <v>18</v>
      </c>
      <c r="CV147" s="230">
        <v>0</v>
      </c>
      <c r="CW147" s="214">
        <v>43511</v>
      </c>
      <c r="CX147" s="228" t="s">
        <v>1572</v>
      </c>
      <c r="CY147" s="218">
        <v>512000</v>
      </c>
      <c r="CZ147" s="218" t="s">
        <v>1548</v>
      </c>
      <c r="DA147" s="218" t="s">
        <v>723</v>
      </c>
      <c r="DB147" s="218">
        <v>2</v>
      </c>
      <c r="DC147" s="218" t="s">
        <v>1580</v>
      </c>
      <c r="DD147" s="218" t="s">
        <v>1549</v>
      </c>
      <c r="DE147" s="220">
        <v>45429</v>
      </c>
      <c r="DF147" s="227" t="s">
        <v>1575</v>
      </c>
      <c r="DG147" s="213">
        <v>218000</v>
      </c>
      <c r="DH147" s="230" t="s">
        <v>1544</v>
      </c>
      <c r="DI147" s="230" t="s">
        <v>723</v>
      </c>
      <c r="DJ147" s="230">
        <v>2</v>
      </c>
      <c r="DK147" s="230" t="s">
        <v>1574</v>
      </c>
      <c r="DL147" s="230" t="s">
        <v>1573</v>
      </c>
      <c r="DM147" s="214">
        <v>45429</v>
      </c>
      <c r="DN147" s="228" t="s">
        <v>1579</v>
      </c>
      <c r="DO147" s="218">
        <v>0</v>
      </c>
      <c r="DP147" s="228" t="s">
        <v>1576</v>
      </c>
      <c r="DQ147" s="228" t="s">
        <v>723</v>
      </c>
      <c r="DR147" s="228">
        <v>2</v>
      </c>
      <c r="DS147" s="228" t="s">
        <v>1578</v>
      </c>
      <c r="DT147" s="228" t="s">
        <v>1577</v>
      </c>
      <c r="DU147" s="229">
        <v>45429</v>
      </c>
      <c r="DV147" s="227" t="s">
        <v>1581</v>
      </c>
      <c r="DW147" s="213">
        <v>450000</v>
      </c>
      <c r="DX147" s="230" t="s">
        <v>1548</v>
      </c>
      <c r="DY147" s="230" t="s">
        <v>723</v>
      </c>
      <c r="DZ147" s="230">
        <v>2</v>
      </c>
      <c r="EA147" s="230" t="s">
        <v>1580</v>
      </c>
      <c r="EB147" s="230" t="s">
        <v>1549</v>
      </c>
      <c r="EC147" s="214">
        <v>45429</v>
      </c>
      <c r="ED147" s="228" t="s">
        <v>1583</v>
      </c>
      <c r="EE147" s="218">
        <v>62000</v>
      </c>
      <c r="EF147" s="228" t="s">
        <v>1548</v>
      </c>
      <c r="EG147" s="228" t="s">
        <v>723</v>
      </c>
      <c r="EH147" s="228">
        <v>2</v>
      </c>
      <c r="EI147" s="228" t="s">
        <v>1582</v>
      </c>
      <c r="EJ147" s="228" t="s">
        <v>1549</v>
      </c>
      <c r="EK147" s="229">
        <v>45429</v>
      </c>
      <c r="EL147" s="227" t="s">
        <v>1585</v>
      </c>
      <c r="EM147" s="213">
        <v>0</v>
      </c>
      <c r="EN147" s="230" t="s">
        <v>1548</v>
      </c>
      <c r="EO147" s="230" t="s">
        <v>723</v>
      </c>
      <c r="EP147" s="230">
        <v>2</v>
      </c>
      <c r="EQ147" s="230" t="s">
        <v>1584</v>
      </c>
      <c r="ER147" s="230" t="s">
        <v>1549</v>
      </c>
      <c r="ES147" s="214">
        <v>45429</v>
      </c>
      <c r="ET147" s="228" t="s">
        <v>9739</v>
      </c>
      <c r="EU147" s="228">
        <v>313</v>
      </c>
      <c r="EV147" s="228" t="s">
        <v>8124</v>
      </c>
      <c r="EW147" s="228" t="s">
        <v>404</v>
      </c>
      <c r="EX147" s="228">
        <v>1</v>
      </c>
      <c r="EY147" s="228" t="s">
        <v>9728</v>
      </c>
      <c r="EZ147" s="228" t="s">
        <v>579</v>
      </c>
      <c r="FA147" s="229">
        <v>45654</v>
      </c>
      <c r="FB147" s="227" t="s">
        <v>9741</v>
      </c>
      <c r="FC147" s="230">
        <v>4</v>
      </c>
      <c r="FD147" s="230" t="s">
        <v>9733</v>
      </c>
      <c r="FE147" s="230" t="s">
        <v>404</v>
      </c>
      <c r="FF147" s="230">
        <v>1</v>
      </c>
      <c r="FG147" s="230" t="s">
        <v>9740</v>
      </c>
      <c r="FH147" s="230" t="s">
        <v>9734</v>
      </c>
      <c r="FI147" s="214">
        <v>45654</v>
      </c>
      <c r="FJ147" s="227" t="s">
        <v>235</v>
      </c>
      <c r="FK147" s="228" t="s">
        <v>17</v>
      </c>
      <c r="FL147" s="228">
        <v>0</v>
      </c>
      <c r="FM147" s="228" t="s">
        <v>33</v>
      </c>
      <c r="FN147" s="228">
        <v>2</v>
      </c>
      <c r="FO147" s="228">
        <v>0</v>
      </c>
      <c r="FP147" s="218">
        <v>0</v>
      </c>
      <c r="FQ147" s="219">
        <v>43511</v>
      </c>
      <c r="FR147" s="227" t="s">
        <v>236</v>
      </c>
      <c r="FS147" s="230" t="s">
        <v>17</v>
      </c>
      <c r="FT147" s="230">
        <v>0</v>
      </c>
      <c r="FU147" s="230" t="s">
        <v>33</v>
      </c>
      <c r="FV147" s="230">
        <v>2</v>
      </c>
      <c r="FW147" s="230">
        <v>0</v>
      </c>
      <c r="FX147" s="230">
        <v>0</v>
      </c>
      <c r="FY147" s="214">
        <v>43511</v>
      </c>
      <c r="FZ147" s="228" t="s">
        <v>5155</v>
      </c>
      <c r="GA147" s="228">
        <v>0</v>
      </c>
      <c r="GB147" s="228" t="s">
        <v>1799</v>
      </c>
      <c r="GC147" s="228" t="s">
        <v>33</v>
      </c>
      <c r="GD147" s="228">
        <v>2</v>
      </c>
      <c r="GE147" s="228" t="s">
        <v>17</v>
      </c>
      <c r="GF147" s="228" t="s">
        <v>17</v>
      </c>
      <c r="GG147" s="229">
        <v>45614</v>
      </c>
      <c r="GH147" s="227" t="s">
        <v>5161</v>
      </c>
      <c r="GI147" s="230">
        <v>0</v>
      </c>
      <c r="GJ147" s="230" t="s">
        <v>1799</v>
      </c>
      <c r="GK147" s="230" t="s">
        <v>33</v>
      </c>
      <c r="GL147" s="230">
        <v>2</v>
      </c>
      <c r="GM147" s="230" t="s">
        <v>17</v>
      </c>
      <c r="GN147" s="230" t="s">
        <v>17</v>
      </c>
      <c r="GO147" s="214">
        <v>45614</v>
      </c>
      <c r="GP147" s="228" t="s">
        <v>5156</v>
      </c>
      <c r="GQ147" s="228">
        <v>0</v>
      </c>
      <c r="GR147" s="228" t="s">
        <v>1799</v>
      </c>
      <c r="GS147" s="228" t="s">
        <v>33</v>
      </c>
      <c r="GT147" s="228">
        <v>2</v>
      </c>
      <c r="GU147" s="228" t="s">
        <v>17</v>
      </c>
      <c r="GV147" s="228" t="s">
        <v>17</v>
      </c>
      <c r="GW147" s="229">
        <v>45614</v>
      </c>
      <c r="GX147" s="227" t="s">
        <v>5162</v>
      </c>
      <c r="GY147" s="230">
        <v>1</v>
      </c>
      <c r="GZ147" s="230" t="s">
        <v>1799</v>
      </c>
      <c r="HA147" s="230" t="s">
        <v>33</v>
      </c>
      <c r="HB147" s="230">
        <v>2</v>
      </c>
      <c r="HC147" s="230" t="s">
        <v>17</v>
      </c>
      <c r="HD147" s="230" t="s">
        <v>17</v>
      </c>
      <c r="HE147" s="214">
        <v>45614</v>
      </c>
      <c r="HF147" s="228" t="s">
        <v>5154</v>
      </c>
      <c r="HG147" s="228">
        <v>0</v>
      </c>
      <c r="HH147" s="228" t="s">
        <v>1799</v>
      </c>
      <c r="HI147" s="228" t="s">
        <v>33</v>
      </c>
      <c r="HJ147" s="228">
        <v>2</v>
      </c>
      <c r="HK147" s="228" t="s">
        <v>17</v>
      </c>
      <c r="HL147" s="228" t="s">
        <v>17</v>
      </c>
      <c r="HM147" s="229">
        <v>45614</v>
      </c>
      <c r="HN147" s="227" t="s">
        <v>5160</v>
      </c>
      <c r="HO147" s="230">
        <v>0</v>
      </c>
      <c r="HP147" s="230" t="s">
        <v>1799</v>
      </c>
      <c r="HQ147" s="230" t="s">
        <v>33</v>
      </c>
      <c r="HR147" s="230">
        <v>2</v>
      </c>
      <c r="HS147" s="230" t="s">
        <v>17</v>
      </c>
      <c r="HT147" s="230" t="s">
        <v>17</v>
      </c>
      <c r="HU147" s="214">
        <v>45614</v>
      </c>
      <c r="HV147" s="228" t="s">
        <v>5157</v>
      </c>
      <c r="HW147" s="228">
        <v>3</v>
      </c>
      <c r="HX147" s="228" t="s">
        <v>1799</v>
      </c>
      <c r="HY147" s="228" t="s">
        <v>33</v>
      </c>
      <c r="HZ147" s="228">
        <v>2</v>
      </c>
      <c r="IA147" s="228" t="s">
        <v>17</v>
      </c>
      <c r="IB147" s="228" t="s">
        <v>17</v>
      </c>
      <c r="IC147" s="229">
        <v>45614</v>
      </c>
      <c r="ID147" s="227" t="s">
        <v>5159</v>
      </c>
      <c r="IE147" s="230">
        <v>3</v>
      </c>
      <c r="IF147" s="230" t="s">
        <v>1799</v>
      </c>
      <c r="IG147" s="230" t="s">
        <v>33</v>
      </c>
      <c r="IH147" s="230">
        <v>2</v>
      </c>
      <c r="II147" s="230" t="s">
        <v>17</v>
      </c>
      <c r="IJ147" s="230" t="s">
        <v>17</v>
      </c>
      <c r="IK147" s="214">
        <v>45614</v>
      </c>
      <c r="IL147" s="228" t="s">
        <v>5158</v>
      </c>
      <c r="IM147" s="228">
        <v>3</v>
      </c>
      <c r="IN147" s="228" t="s">
        <v>1799</v>
      </c>
      <c r="IO147" s="228" t="s">
        <v>33</v>
      </c>
      <c r="IP147" s="228">
        <v>2</v>
      </c>
      <c r="IQ147" s="228" t="s">
        <v>17</v>
      </c>
      <c r="IR147" s="228" t="s">
        <v>17</v>
      </c>
      <c r="IS147" s="229">
        <v>45614</v>
      </c>
    </row>
    <row r="148" spans="1:253" x14ac:dyDescent="0.35">
      <c r="A148" s="11" t="s">
        <v>237</v>
      </c>
      <c r="B148" s="11" t="s">
        <v>10812</v>
      </c>
      <c r="C148" s="11" t="s">
        <v>238</v>
      </c>
      <c r="D148" s="11" t="s">
        <v>229</v>
      </c>
      <c r="E148" s="11" t="s">
        <v>10377</v>
      </c>
      <c r="F148" s="11" t="s">
        <v>1075</v>
      </c>
      <c r="G148" s="212">
        <v>3449000</v>
      </c>
      <c r="H148" s="213" t="s">
        <v>1066</v>
      </c>
      <c r="I148" s="213" t="s">
        <v>404</v>
      </c>
      <c r="J148" s="213">
        <v>1</v>
      </c>
      <c r="K148" s="213" t="s">
        <v>1074</v>
      </c>
      <c r="L148" s="213" t="s">
        <v>1067</v>
      </c>
      <c r="M148" s="214">
        <v>45112</v>
      </c>
      <c r="N148" s="227" t="s">
        <v>1079</v>
      </c>
      <c r="O148" s="216">
        <v>148765</v>
      </c>
      <c r="P148" s="216" t="s">
        <v>1076</v>
      </c>
      <c r="Q148" s="216" t="s">
        <v>404</v>
      </c>
      <c r="R148" s="216">
        <v>1</v>
      </c>
      <c r="S148" s="216" t="s">
        <v>1078</v>
      </c>
      <c r="T148" s="216" t="s">
        <v>1077</v>
      </c>
      <c r="U148" s="217">
        <v>45112</v>
      </c>
      <c r="V148" s="227" t="s">
        <v>1587</v>
      </c>
      <c r="W148" s="213">
        <v>3905000</v>
      </c>
      <c r="X148" s="213" t="s">
        <v>1576</v>
      </c>
      <c r="Y148" s="213" t="s">
        <v>723</v>
      </c>
      <c r="Z148" s="213">
        <v>2</v>
      </c>
      <c r="AA148" s="213" t="s">
        <v>1586</v>
      </c>
      <c r="AB148" s="213" t="s">
        <v>1573</v>
      </c>
      <c r="AC148" s="214">
        <v>45429</v>
      </c>
      <c r="AD148" s="227" t="s">
        <v>1591</v>
      </c>
      <c r="AE148" s="218">
        <v>1097000</v>
      </c>
      <c r="AF148" s="218" t="s">
        <v>1588</v>
      </c>
      <c r="AG148" s="218" t="s">
        <v>723</v>
      </c>
      <c r="AH148" s="218">
        <v>2</v>
      </c>
      <c r="AI148" s="218" t="s">
        <v>1590</v>
      </c>
      <c r="AJ148" s="218" t="s">
        <v>1589</v>
      </c>
      <c r="AK148" s="219">
        <v>45429</v>
      </c>
      <c r="AL148" s="227" t="s">
        <v>9743</v>
      </c>
      <c r="AM148" s="213">
        <v>215000</v>
      </c>
      <c r="AN148" s="213" t="s">
        <v>9724</v>
      </c>
      <c r="AO148" s="213" t="s">
        <v>404</v>
      </c>
      <c r="AP148" s="213">
        <v>1</v>
      </c>
      <c r="AQ148" s="213" t="s">
        <v>9742</v>
      </c>
      <c r="AR148" s="213" t="s">
        <v>9725</v>
      </c>
      <c r="AS148" s="214">
        <v>45654</v>
      </c>
      <c r="AT148" s="228" t="s">
        <v>247</v>
      </c>
      <c r="AU148" s="218" t="s">
        <v>17</v>
      </c>
      <c r="AV148" s="218">
        <v>0</v>
      </c>
      <c r="AW148" s="218" t="s">
        <v>33</v>
      </c>
      <c r="AX148" s="218">
        <v>2</v>
      </c>
      <c r="AY148" s="218" t="s">
        <v>239</v>
      </c>
      <c r="AZ148" s="218" t="s">
        <v>245</v>
      </c>
      <c r="BA148" s="219">
        <v>43511</v>
      </c>
      <c r="BB148" s="227" t="s">
        <v>246</v>
      </c>
      <c r="BC148" s="213" t="s">
        <v>17</v>
      </c>
      <c r="BD148" s="213">
        <v>0</v>
      </c>
      <c r="BE148" s="213" t="s">
        <v>33</v>
      </c>
      <c r="BF148" s="213">
        <v>2</v>
      </c>
      <c r="BG148" s="213" t="s">
        <v>239</v>
      </c>
      <c r="BH148" s="213" t="s">
        <v>245</v>
      </c>
      <c r="BI148" s="214">
        <v>43511</v>
      </c>
      <c r="BJ148" s="228" t="s">
        <v>9745</v>
      </c>
      <c r="BK148" s="228">
        <v>11</v>
      </c>
      <c r="BL148" s="228" t="s">
        <v>8124</v>
      </c>
      <c r="BM148" s="228" t="s">
        <v>404</v>
      </c>
      <c r="BN148" s="228">
        <v>1</v>
      </c>
      <c r="BO148" s="228" t="s">
        <v>9744</v>
      </c>
      <c r="BP148" s="218" t="s">
        <v>579</v>
      </c>
      <c r="BQ148" s="229">
        <v>45654</v>
      </c>
      <c r="BR148" s="227" t="s">
        <v>240</v>
      </c>
      <c r="BS148" s="230" t="s">
        <v>17</v>
      </c>
      <c r="BT148" s="230">
        <v>0</v>
      </c>
      <c r="BU148" s="230" t="s">
        <v>33</v>
      </c>
      <c r="BV148" s="230">
        <v>2</v>
      </c>
      <c r="BW148" s="230" t="s">
        <v>239</v>
      </c>
      <c r="BX148" s="230">
        <v>0</v>
      </c>
      <c r="BY148" s="214">
        <v>43511</v>
      </c>
      <c r="BZ148" s="228" t="s">
        <v>243</v>
      </c>
      <c r="CA148" s="228">
        <v>0</v>
      </c>
      <c r="CB148" s="228" t="s">
        <v>17</v>
      </c>
      <c r="CC148" s="228" t="s">
        <v>33</v>
      </c>
      <c r="CD148" s="228">
        <v>2</v>
      </c>
      <c r="CE148" s="228" t="s">
        <v>242</v>
      </c>
      <c r="CF148" s="228" t="s">
        <v>241</v>
      </c>
      <c r="CG148" s="229">
        <v>43511</v>
      </c>
      <c r="CH148" s="227" t="s">
        <v>11567</v>
      </c>
      <c r="CI148" s="228" t="e">
        <v>#N/A</v>
      </c>
      <c r="CJ148" s="228" t="e">
        <v>#N/A</v>
      </c>
      <c r="CK148" s="228" t="e">
        <v>#N/A</v>
      </c>
      <c r="CL148" s="228" t="e">
        <v>#N/A</v>
      </c>
      <c r="CM148" s="228" t="e">
        <v>#N/A</v>
      </c>
      <c r="CN148" s="228" t="e">
        <v>#N/A</v>
      </c>
      <c r="CO148" s="231" t="e">
        <v>#N/A</v>
      </c>
      <c r="CP148" s="228" t="s">
        <v>244</v>
      </c>
      <c r="CQ148" s="230" t="s">
        <v>17</v>
      </c>
      <c r="CR148" s="230">
        <v>0</v>
      </c>
      <c r="CS148" s="230" t="s">
        <v>33</v>
      </c>
      <c r="CT148" s="230">
        <v>2</v>
      </c>
      <c r="CU148" s="230" t="s">
        <v>239</v>
      </c>
      <c r="CV148" s="230">
        <v>0</v>
      </c>
      <c r="CW148" s="214">
        <v>43511</v>
      </c>
      <c r="CX148" s="228" t="s">
        <v>1593</v>
      </c>
      <c r="CY148" s="218">
        <v>1096000</v>
      </c>
      <c r="CZ148" s="218" t="s">
        <v>1548</v>
      </c>
      <c r="DA148" s="218" t="s">
        <v>723</v>
      </c>
      <c r="DB148" s="218">
        <v>2</v>
      </c>
      <c r="DC148" s="218" t="s">
        <v>1598</v>
      </c>
      <c r="DD148" s="218" t="s">
        <v>1549</v>
      </c>
      <c r="DE148" s="220">
        <v>45429</v>
      </c>
      <c r="DF148" s="227" t="s">
        <v>1595</v>
      </c>
      <c r="DG148" s="213">
        <v>2808000</v>
      </c>
      <c r="DH148" s="230" t="s">
        <v>1576</v>
      </c>
      <c r="DI148" s="230" t="s">
        <v>723</v>
      </c>
      <c r="DJ148" s="230">
        <v>2</v>
      </c>
      <c r="DK148" s="230" t="s">
        <v>1594</v>
      </c>
      <c r="DL148" s="230" t="s">
        <v>1573</v>
      </c>
      <c r="DM148" s="214">
        <v>45429</v>
      </c>
      <c r="DN148" s="228" t="s">
        <v>1597</v>
      </c>
      <c r="DO148" s="218">
        <v>0</v>
      </c>
      <c r="DP148" s="228" t="s">
        <v>1576</v>
      </c>
      <c r="DQ148" s="228" t="s">
        <v>723</v>
      </c>
      <c r="DR148" s="228">
        <v>2</v>
      </c>
      <c r="DS148" s="228" t="s">
        <v>1596</v>
      </c>
      <c r="DT148" s="228" t="s">
        <v>1573</v>
      </c>
      <c r="DU148" s="229">
        <v>45429</v>
      </c>
      <c r="DV148" s="227" t="s">
        <v>1599</v>
      </c>
      <c r="DW148" s="213">
        <v>1094000</v>
      </c>
      <c r="DX148" s="230" t="s">
        <v>1548</v>
      </c>
      <c r="DY148" s="230" t="s">
        <v>723</v>
      </c>
      <c r="DZ148" s="230">
        <v>2</v>
      </c>
      <c r="EA148" s="230" t="s">
        <v>1598</v>
      </c>
      <c r="EB148" s="230" t="s">
        <v>1549</v>
      </c>
      <c r="EC148" s="214">
        <v>45429</v>
      </c>
      <c r="ED148" s="228" t="s">
        <v>1601</v>
      </c>
      <c r="EE148" s="218">
        <v>2000</v>
      </c>
      <c r="EF148" s="228" t="s">
        <v>1548</v>
      </c>
      <c r="EG148" s="228" t="s">
        <v>723</v>
      </c>
      <c r="EH148" s="228">
        <v>2</v>
      </c>
      <c r="EI148" s="228" t="s">
        <v>1600</v>
      </c>
      <c r="EJ148" s="228" t="s">
        <v>1549</v>
      </c>
      <c r="EK148" s="229">
        <v>45429</v>
      </c>
      <c r="EL148" s="227" t="s">
        <v>1603</v>
      </c>
      <c r="EM148" s="213">
        <v>0</v>
      </c>
      <c r="EN148" s="230" t="s">
        <v>1588</v>
      </c>
      <c r="EO148" s="230" t="s">
        <v>723</v>
      </c>
      <c r="EP148" s="230">
        <v>2</v>
      </c>
      <c r="EQ148" s="230" t="s">
        <v>1602</v>
      </c>
      <c r="ER148" s="230" t="s">
        <v>1589</v>
      </c>
      <c r="ES148" s="214">
        <v>45429</v>
      </c>
      <c r="ET148" s="228" t="s">
        <v>9746</v>
      </c>
      <c r="EU148" s="228">
        <v>313</v>
      </c>
      <c r="EV148" s="228" t="s">
        <v>8124</v>
      </c>
      <c r="EW148" s="228" t="s">
        <v>404</v>
      </c>
      <c r="EX148" s="228">
        <v>1</v>
      </c>
      <c r="EY148" s="228" t="s">
        <v>9728</v>
      </c>
      <c r="EZ148" s="228" t="s">
        <v>579</v>
      </c>
      <c r="FA148" s="229">
        <v>45654</v>
      </c>
      <c r="FB148" s="227" t="s">
        <v>9748</v>
      </c>
      <c r="FC148" s="230">
        <v>3</v>
      </c>
      <c r="FD148" s="230" t="s">
        <v>9724</v>
      </c>
      <c r="FE148" s="230" t="s">
        <v>404</v>
      </c>
      <c r="FF148" s="230">
        <v>1</v>
      </c>
      <c r="FG148" s="230" t="s">
        <v>9747</v>
      </c>
      <c r="FH148" s="230" t="s">
        <v>9725</v>
      </c>
      <c r="FI148" s="214">
        <v>45654</v>
      </c>
      <c r="FJ148" s="227" t="s">
        <v>248</v>
      </c>
      <c r="FK148" s="228" t="s">
        <v>17</v>
      </c>
      <c r="FL148" s="228">
        <v>0</v>
      </c>
      <c r="FM148" s="228" t="s">
        <v>33</v>
      </c>
      <c r="FN148" s="228">
        <v>2</v>
      </c>
      <c r="FO148" s="228" t="s">
        <v>239</v>
      </c>
      <c r="FP148" s="218" t="s">
        <v>245</v>
      </c>
      <c r="FQ148" s="219">
        <v>43511</v>
      </c>
      <c r="FR148" s="227" t="s">
        <v>249</v>
      </c>
      <c r="FS148" s="230" t="s">
        <v>17</v>
      </c>
      <c r="FT148" s="230">
        <v>0</v>
      </c>
      <c r="FU148" s="230" t="s">
        <v>33</v>
      </c>
      <c r="FV148" s="230">
        <v>2</v>
      </c>
      <c r="FW148" s="230" t="s">
        <v>239</v>
      </c>
      <c r="FX148" s="230">
        <v>0</v>
      </c>
      <c r="FY148" s="214">
        <v>43511</v>
      </c>
      <c r="FZ148" s="228" t="s">
        <v>5164</v>
      </c>
      <c r="GA148" s="228">
        <v>0</v>
      </c>
      <c r="GB148" s="228" t="s">
        <v>1799</v>
      </c>
      <c r="GC148" s="228" t="s">
        <v>33</v>
      </c>
      <c r="GD148" s="228">
        <v>2</v>
      </c>
      <c r="GE148" s="228" t="s">
        <v>17</v>
      </c>
      <c r="GF148" s="228" t="s">
        <v>17</v>
      </c>
      <c r="GG148" s="229">
        <v>45614</v>
      </c>
      <c r="GH148" s="227" t="s">
        <v>5170</v>
      </c>
      <c r="GI148" s="230">
        <v>0</v>
      </c>
      <c r="GJ148" s="230" t="s">
        <v>1799</v>
      </c>
      <c r="GK148" s="230" t="s">
        <v>33</v>
      </c>
      <c r="GL148" s="230">
        <v>2</v>
      </c>
      <c r="GM148" s="230" t="s">
        <v>17</v>
      </c>
      <c r="GN148" s="230" t="s">
        <v>17</v>
      </c>
      <c r="GO148" s="214">
        <v>45614</v>
      </c>
      <c r="GP148" s="228" t="s">
        <v>5165</v>
      </c>
      <c r="GQ148" s="228">
        <v>0</v>
      </c>
      <c r="GR148" s="228" t="s">
        <v>1799</v>
      </c>
      <c r="GS148" s="228" t="s">
        <v>33</v>
      </c>
      <c r="GT148" s="228">
        <v>2</v>
      </c>
      <c r="GU148" s="228" t="s">
        <v>17</v>
      </c>
      <c r="GV148" s="228" t="s">
        <v>17</v>
      </c>
      <c r="GW148" s="229">
        <v>45614</v>
      </c>
      <c r="GX148" s="227" t="s">
        <v>5171</v>
      </c>
      <c r="GY148" s="230">
        <v>1</v>
      </c>
      <c r="GZ148" s="230" t="s">
        <v>1799</v>
      </c>
      <c r="HA148" s="230" t="s">
        <v>33</v>
      </c>
      <c r="HB148" s="230">
        <v>2</v>
      </c>
      <c r="HC148" s="230" t="s">
        <v>17</v>
      </c>
      <c r="HD148" s="230" t="s">
        <v>17</v>
      </c>
      <c r="HE148" s="214">
        <v>45614</v>
      </c>
      <c r="HF148" s="228" t="s">
        <v>5163</v>
      </c>
      <c r="HG148" s="228">
        <v>0</v>
      </c>
      <c r="HH148" s="228" t="s">
        <v>1799</v>
      </c>
      <c r="HI148" s="228" t="s">
        <v>33</v>
      </c>
      <c r="HJ148" s="228">
        <v>2</v>
      </c>
      <c r="HK148" s="228" t="s">
        <v>17</v>
      </c>
      <c r="HL148" s="228" t="s">
        <v>17</v>
      </c>
      <c r="HM148" s="229">
        <v>45614</v>
      </c>
      <c r="HN148" s="227" t="s">
        <v>5169</v>
      </c>
      <c r="HO148" s="230">
        <v>0</v>
      </c>
      <c r="HP148" s="230" t="s">
        <v>1799</v>
      </c>
      <c r="HQ148" s="230" t="s">
        <v>33</v>
      </c>
      <c r="HR148" s="230">
        <v>2</v>
      </c>
      <c r="HS148" s="230" t="s">
        <v>17</v>
      </c>
      <c r="HT148" s="230" t="s">
        <v>17</v>
      </c>
      <c r="HU148" s="214">
        <v>45614</v>
      </c>
      <c r="HV148" s="228" t="s">
        <v>5166</v>
      </c>
      <c r="HW148" s="228">
        <v>2</v>
      </c>
      <c r="HX148" s="228" t="s">
        <v>1799</v>
      </c>
      <c r="HY148" s="228" t="s">
        <v>33</v>
      </c>
      <c r="HZ148" s="228">
        <v>2</v>
      </c>
      <c r="IA148" s="228" t="s">
        <v>17</v>
      </c>
      <c r="IB148" s="228" t="s">
        <v>17</v>
      </c>
      <c r="IC148" s="229">
        <v>45614</v>
      </c>
      <c r="ID148" s="227" t="s">
        <v>5168</v>
      </c>
      <c r="IE148" s="230">
        <v>3</v>
      </c>
      <c r="IF148" s="230" t="s">
        <v>1799</v>
      </c>
      <c r="IG148" s="230" t="s">
        <v>33</v>
      </c>
      <c r="IH148" s="230">
        <v>2</v>
      </c>
      <c r="II148" s="230" t="s">
        <v>17</v>
      </c>
      <c r="IJ148" s="230" t="s">
        <v>17</v>
      </c>
      <c r="IK148" s="214">
        <v>45614</v>
      </c>
      <c r="IL148" s="228" t="s">
        <v>5167</v>
      </c>
      <c r="IM148" s="228">
        <v>3</v>
      </c>
      <c r="IN148" s="228" t="s">
        <v>1799</v>
      </c>
      <c r="IO148" s="228" t="s">
        <v>33</v>
      </c>
      <c r="IP148" s="228">
        <v>2</v>
      </c>
      <c r="IQ148" s="228" t="s">
        <v>17</v>
      </c>
      <c r="IR148" s="228" t="s">
        <v>17</v>
      </c>
      <c r="IS148" s="229">
        <v>45614</v>
      </c>
    </row>
    <row r="149" spans="1:253" x14ac:dyDescent="0.35">
      <c r="A149" s="11" t="s">
        <v>250</v>
      </c>
      <c r="B149" s="11" t="s">
        <v>10812</v>
      </c>
      <c r="C149" s="11" t="s">
        <v>251</v>
      </c>
      <c r="D149" s="11" t="s">
        <v>229</v>
      </c>
      <c r="E149" s="11" t="s">
        <v>10377</v>
      </c>
      <c r="F149" s="11" t="s">
        <v>1082</v>
      </c>
      <c r="G149" s="212">
        <v>2509000</v>
      </c>
      <c r="H149" s="213" t="s">
        <v>1066</v>
      </c>
      <c r="I149" s="213" t="s">
        <v>404</v>
      </c>
      <c r="J149" s="213">
        <v>1</v>
      </c>
      <c r="K149" s="213" t="s">
        <v>1081</v>
      </c>
      <c r="L149" s="213" t="s">
        <v>1080</v>
      </c>
      <c r="M149" s="214">
        <v>45112</v>
      </c>
      <c r="N149" s="227" t="s">
        <v>1086</v>
      </c>
      <c r="O149" s="216">
        <v>374096</v>
      </c>
      <c r="P149" s="216" t="s">
        <v>1083</v>
      </c>
      <c r="Q149" s="216" t="s">
        <v>404</v>
      </c>
      <c r="R149" s="216">
        <v>1</v>
      </c>
      <c r="S149" s="216" t="s">
        <v>1085</v>
      </c>
      <c r="T149" s="216" t="s">
        <v>1084</v>
      </c>
      <c r="U149" s="217">
        <v>45112</v>
      </c>
      <c r="V149" s="227" t="s">
        <v>1605</v>
      </c>
      <c r="W149" s="213">
        <v>3127000</v>
      </c>
      <c r="X149" s="213" t="s">
        <v>1576</v>
      </c>
      <c r="Y149" s="213" t="s">
        <v>723</v>
      </c>
      <c r="Z149" s="213">
        <v>2</v>
      </c>
      <c r="AA149" s="213" t="s">
        <v>1604</v>
      </c>
      <c r="AB149" s="213" t="s">
        <v>1573</v>
      </c>
      <c r="AC149" s="214">
        <v>45429</v>
      </c>
      <c r="AD149" s="227" t="s">
        <v>1607</v>
      </c>
      <c r="AE149" s="218">
        <v>2114000</v>
      </c>
      <c r="AF149" s="218" t="s">
        <v>1548</v>
      </c>
      <c r="AG149" s="218" t="s">
        <v>723</v>
      </c>
      <c r="AH149" s="218">
        <v>2</v>
      </c>
      <c r="AI149" s="218" t="s">
        <v>1606</v>
      </c>
      <c r="AJ149" s="218" t="s">
        <v>1549</v>
      </c>
      <c r="AK149" s="219">
        <v>45429</v>
      </c>
      <c r="AL149" s="227" t="s">
        <v>9750</v>
      </c>
      <c r="AM149" s="213">
        <v>1319000</v>
      </c>
      <c r="AN149" s="213" t="s">
        <v>9724</v>
      </c>
      <c r="AO149" s="213" t="s">
        <v>404</v>
      </c>
      <c r="AP149" s="213">
        <v>1</v>
      </c>
      <c r="AQ149" s="213" t="s">
        <v>9749</v>
      </c>
      <c r="AR149" s="213" t="s">
        <v>9725</v>
      </c>
      <c r="AS149" s="214">
        <v>45654</v>
      </c>
      <c r="AT149" s="228" t="s">
        <v>257</v>
      </c>
      <c r="AU149" s="218" t="s">
        <v>17</v>
      </c>
      <c r="AV149" s="218">
        <v>0</v>
      </c>
      <c r="AW149" s="218" t="s">
        <v>33</v>
      </c>
      <c r="AX149" s="218">
        <v>2</v>
      </c>
      <c r="AY149" s="218" t="s">
        <v>239</v>
      </c>
      <c r="AZ149" s="218">
        <v>0</v>
      </c>
      <c r="BA149" s="219">
        <v>43511</v>
      </c>
      <c r="BB149" s="227" t="s">
        <v>256</v>
      </c>
      <c r="BC149" s="213" t="s">
        <v>17</v>
      </c>
      <c r="BD149" s="213">
        <v>0</v>
      </c>
      <c r="BE149" s="213" t="s">
        <v>33</v>
      </c>
      <c r="BF149" s="213">
        <v>2</v>
      </c>
      <c r="BG149" s="213" t="s">
        <v>239</v>
      </c>
      <c r="BH149" s="213">
        <v>0</v>
      </c>
      <c r="BI149" s="214">
        <v>43511</v>
      </c>
      <c r="BJ149" s="228" t="s">
        <v>9752</v>
      </c>
      <c r="BK149" s="228">
        <v>4</v>
      </c>
      <c r="BL149" s="228" t="s">
        <v>8124</v>
      </c>
      <c r="BM149" s="228" t="s">
        <v>404</v>
      </c>
      <c r="BN149" s="228">
        <v>1</v>
      </c>
      <c r="BO149" s="228" t="s">
        <v>9751</v>
      </c>
      <c r="BP149" s="218" t="s">
        <v>579</v>
      </c>
      <c r="BQ149" s="229">
        <v>45654</v>
      </c>
      <c r="BR149" s="227" t="s">
        <v>252</v>
      </c>
      <c r="BS149" s="230" t="s">
        <v>17</v>
      </c>
      <c r="BT149" s="230">
        <v>0</v>
      </c>
      <c r="BU149" s="230" t="s">
        <v>33</v>
      </c>
      <c r="BV149" s="230">
        <v>2</v>
      </c>
      <c r="BW149" s="230" t="s">
        <v>239</v>
      </c>
      <c r="BX149" s="230">
        <v>0</v>
      </c>
      <c r="BY149" s="214">
        <v>43511</v>
      </c>
      <c r="BZ149" s="228" t="s">
        <v>254</v>
      </c>
      <c r="CA149" s="228">
        <v>0</v>
      </c>
      <c r="CB149" s="228" t="s">
        <v>17</v>
      </c>
      <c r="CC149" s="228" t="s">
        <v>33</v>
      </c>
      <c r="CD149" s="228">
        <v>2</v>
      </c>
      <c r="CE149" s="228" t="s">
        <v>253</v>
      </c>
      <c r="CF149" s="228" t="s">
        <v>17</v>
      </c>
      <c r="CG149" s="229">
        <v>43511</v>
      </c>
      <c r="CH149" s="227" t="s">
        <v>11568</v>
      </c>
      <c r="CI149" s="228" t="e">
        <v>#N/A</v>
      </c>
      <c r="CJ149" s="228" t="e">
        <v>#N/A</v>
      </c>
      <c r="CK149" s="228" t="e">
        <v>#N/A</v>
      </c>
      <c r="CL149" s="228" t="e">
        <v>#N/A</v>
      </c>
      <c r="CM149" s="228" t="e">
        <v>#N/A</v>
      </c>
      <c r="CN149" s="228" t="e">
        <v>#N/A</v>
      </c>
      <c r="CO149" s="231" t="e">
        <v>#N/A</v>
      </c>
      <c r="CP149" s="228" t="s">
        <v>255</v>
      </c>
      <c r="CQ149" s="230" t="s">
        <v>17</v>
      </c>
      <c r="CR149" s="230">
        <v>0</v>
      </c>
      <c r="CS149" s="230" t="s">
        <v>33</v>
      </c>
      <c r="CT149" s="230">
        <v>2</v>
      </c>
      <c r="CU149" s="230" t="s">
        <v>239</v>
      </c>
      <c r="CV149" s="230">
        <v>0</v>
      </c>
      <c r="CW149" s="214">
        <v>43511</v>
      </c>
      <c r="CX149" s="228" t="s">
        <v>1609</v>
      </c>
      <c r="CY149" s="218">
        <v>2114000</v>
      </c>
      <c r="CZ149" s="218" t="s">
        <v>1548</v>
      </c>
      <c r="DA149" s="218" t="s">
        <v>723</v>
      </c>
      <c r="DB149" s="218">
        <v>2</v>
      </c>
      <c r="DC149" s="218" t="s">
        <v>1614</v>
      </c>
      <c r="DD149" s="218" t="s">
        <v>1549</v>
      </c>
      <c r="DE149" s="220">
        <v>45429</v>
      </c>
      <c r="DF149" s="227" t="s">
        <v>1611</v>
      </c>
      <c r="DG149" s="213">
        <v>1013000</v>
      </c>
      <c r="DH149" s="230" t="s">
        <v>1576</v>
      </c>
      <c r="DI149" s="230" t="s">
        <v>723</v>
      </c>
      <c r="DJ149" s="230">
        <v>2</v>
      </c>
      <c r="DK149" s="230" t="s">
        <v>1610</v>
      </c>
      <c r="DL149" s="230" t="s">
        <v>1573</v>
      </c>
      <c r="DM149" s="214">
        <v>45429</v>
      </c>
      <c r="DN149" s="228" t="s">
        <v>1613</v>
      </c>
      <c r="DO149" s="218">
        <v>0</v>
      </c>
      <c r="DP149" s="228" t="s">
        <v>1576</v>
      </c>
      <c r="DQ149" s="228" t="s">
        <v>723</v>
      </c>
      <c r="DR149" s="228">
        <v>2</v>
      </c>
      <c r="DS149" s="228" t="s">
        <v>1612</v>
      </c>
      <c r="DT149" s="228" t="s">
        <v>1573</v>
      </c>
      <c r="DU149" s="229">
        <v>45429</v>
      </c>
      <c r="DV149" s="227" t="s">
        <v>1615</v>
      </c>
      <c r="DW149" s="213">
        <v>2005000</v>
      </c>
      <c r="DX149" s="230" t="s">
        <v>1548</v>
      </c>
      <c r="DY149" s="230" t="s">
        <v>723</v>
      </c>
      <c r="DZ149" s="230">
        <v>2</v>
      </c>
      <c r="EA149" s="230" t="s">
        <v>1614</v>
      </c>
      <c r="EB149" s="230" t="s">
        <v>1549</v>
      </c>
      <c r="EC149" s="214">
        <v>45429</v>
      </c>
      <c r="ED149" s="228" t="s">
        <v>1617</v>
      </c>
      <c r="EE149" s="218">
        <v>109000</v>
      </c>
      <c r="EF149" s="228" t="s">
        <v>1548</v>
      </c>
      <c r="EG149" s="228" t="s">
        <v>723</v>
      </c>
      <c r="EH149" s="228">
        <v>2</v>
      </c>
      <c r="EI149" s="228" t="s">
        <v>1616</v>
      </c>
      <c r="EJ149" s="228" t="s">
        <v>1549</v>
      </c>
      <c r="EK149" s="229">
        <v>45429</v>
      </c>
      <c r="EL149" s="227" t="s">
        <v>1619</v>
      </c>
      <c r="EM149" s="213">
        <v>0</v>
      </c>
      <c r="EN149" s="230" t="s">
        <v>1548</v>
      </c>
      <c r="EO149" s="230" t="s">
        <v>723</v>
      </c>
      <c r="EP149" s="230">
        <v>2</v>
      </c>
      <c r="EQ149" s="230" t="s">
        <v>1618</v>
      </c>
      <c r="ER149" s="230" t="s">
        <v>1549</v>
      </c>
      <c r="ES149" s="214">
        <v>45429</v>
      </c>
      <c r="ET149" s="228" t="s">
        <v>9753</v>
      </c>
      <c r="EU149" s="228">
        <v>313</v>
      </c>
      <c r="EV149" s="228" t="s">
        <v>8124</v>
      </c>
      <c r="EW149" s="228" t="s">
        <v>404</v>
      </c>
      <c r="EX149" s="228">
        <v>1</v>
      </c>
      <c r="EY149" s="228" t="s">
        <v>9728</v>
      </c>
      <c r="EZ149" s="228" t="s">
        <v>579</v>
      </c>
      <c r="FA149" s="229">
        <v>45654</v>
      </c>
      <c r="FB149" s="227" t="s">
        <v>9755</v>
      </c>
      <c r="FC149" s="230">
        <v>3</v>
      </c>
      <c r="FD149" s="230" t="s">
        <v>9724</v>
      </c>
      <c r="FE149" s="230" t="s">
        <v>404</v>
      </c>
      <c r="FF149" s="230">
        <v>1</v>
      </c>
      <c r="FG149" s="230" t="s">
        <v>9754</v>
      </c>
      <c r="FH149" s="230" t="s">
        <v>9725</v>
      </c>
      <c r="FI149" s="214">
        <v>45654</v>
      </c>
      <c r="FJ149" s="227" t="s">
        <v>258</v>
      </c>
      <c r="FK149" s="228" t="s">
        <v>17</v>
      </c>
      <c r="FL149" s="228">
        <v>0</v>
      </c>
      <c r="FM149" s="228" t="s">
        <v>33</v>
      </c>
      <c r="FN149" s="228">
        <v>2</v>
      </c>
      <c r="FO149" s="228" t="s">
        <v>239</v>
      </c>
      <c r="FP149" s="218">
        <v>0</v>
      </c>
      <c r="FQ149" s="219">
        <v>43511</v>
      </c>
      <c r="FR149" s="227" t="s">
        <v>259</v>
      </c>
      <c r="FS149" s="230" t="s">
        <v>17</v>
      </c>
      <c r="FT149" s="230">
        <v>0</v>
      </c>
      <c r="FU149" s="230" t="s">
        <v>33</v>
      </c>
      <c r="FV149" s="230">
        <v>2</v>
      </c>
      <c r="FW149" s="230" t="s">
        <v>239</v>
      </c>
      <c r="FX149" s="230">
        <v>0</v>
      </c>
      <c r="FY149" s="214">
        <v>43511</v>
      </c>
      <c r="FZ149" s="228" t="s">
        <v>5173</v>
      </c>
      <c r="GA149" s="228">
        <v>0</v>
      </c>
      <c r="GB149" s="228" t="s">
        <v>1799</v>
      </c>
      <c r="GC149" s="228" t="s">
        <v>33</v>
      </c>
      <c r="GD149" s="228">
        <v>2</v>
      </c>
      <c r="GE149" s="228" t="s">
        <v>17</v>
      </c>
      <c r="GF149" s="228" t="s">
        <v>17</v>
      </c>
      <c r="GG149" s="229">
        <v>45614</v>
      </c>
      <c r="GH149" s="227" t="s">
        <v>5179</v>
      </c>
      <c r="GI149" s="230">
        <v>0</v>
      </c>
      <c r="GJ149" s="230" t="s">
        <v>1799</v>
      </c>
      <c r="GK149" s="230" t="s">
        <v>33</v>
      </c>
      <c r="GL149" s="230">
        <v>2</v>
      </c>
      <c r="GM149" s="230" t="s">
        <v>17</v>
      </c>
      <c r="GN149" s="230" t="s">
        <v>17</v>
      </c>
      <c r="GO149" s="214">
        <v>45614</v>
      </c>
      <c r="GP149" s="228" t="s">
        <v>5174</v>
      </c>
      <c r="GQ149" s="228">
        <v>0</v>
      </c>
      <c r="GR149" s="228" t="s">
        <v>1799</v>
      </c>
      <c r="GS149" s="228" t="s">
        <v>33</v>
      </c>
      <c r="GT149" s="228">
        <v>2</v>
      </c>
      <c r="GU149" s="228" t="s">
        <v>17</v>
      </c>
      <c r="GV149" s="228" t="s">
        <v>17</v>
      </c>
      <c r="GW149" s="229">
        <v>45614</v>
      </c>
      <c r="GX149" s="227" t="s">
        <v>5180</v>
      </c>
      <c r="GY149" s="230">
        <v>1</v>
      </c>
      <c r="GZ149" s="230" t="s">
        <v>1799</v>
      </c>
      <c r="HA149" s="230" t="s">
        <v>33</v>
      </c>
      <c r="HB149" s="230">
        <v>2</v>
      </c>
      <c r="HC149" s="230" t="s">
        <v>17</v>
      </c>
      <c r="HD149" s="230" t="s">
        <v>17</v>
      </c>
      <c r="HE149" s="214">
        <v>45614</v>
      </c>
      <c r="HF149" s="228" t="s">
        <v>5172</v>
      </c>
      <c r="HG149" s="228">
        <v>0</v>
      </c>
      <c r="HH149" s="228" t="s">
        <v>1799</v>
      </c>
      <c r="HI149" s="228" t="s">
        <v>33</v>
      </c>
      <c r="HJ149" s="228">
        <v>2</v>
      </c>
      <c r="HK149" s="228" t="s">
        <v>17</v>
      </c>
      <c r="HL149" s="228" t="s">
        <v>17</v>
      </c>
      <c r="HM149" s="229">
        <v>45614</v>
      </c>
      <c r="HN149" s="227" t="s">
        <v>5178</v>
      </c>
      <c r="HO149" s="230">
        <v>0</v>
      </c>
      <c r="HP149" s="230" t="s">
        <v>1799</v>
      </c>
      <c r="HQ149" s="230" t="s">
        <v>33</v>
      </c>
      <c r="HR149" s="230">
        <v>2</v>
      </c>
      <c r="HS149" s="230" t="s">
        <v>17</v>
      </c>
      <c r="HT149" s="230" t="s">
        <v>17</v>
      </c>
      <c r="HU149" s="214">
        <v>45614</v>
      </c>
      <c r="HV149" s="228" t="s">
        <v>5175</v>
      </c>
      <c r="HW149" s="228">
        <v>0</v>
      </c>
      <c r="HX149" s="228" t="s">
        <v>1799</v>
      </c>
      <c r="HY149" s="228" t="s">
        <v>33</v>
      </c>
      <c r="HZ149" s="228">
        <v>2</v>
      </c>
      <c r="IA149" s="228" t="s">
        <v>17</v>
      </c>
      <c r="IB149" s="228" t="s">
        <v>17</v>
      </c>
      <c r="IC149" s="229">
        <v>45614</v>
      </c>
      <c r="ID149" s="227" t="s">
        <v>5177</v>
      </c>
      <c r="IE149" s="230">
        <v>3</v>
      </c>
      <c r="IF149" s="230" t="s">
        <v>1799</v>
      </c>
      <c r="IG149" s="230" t="s">
        <v>33</v>
      </c>
      <c r="IH149" s="230">
        <v>2</v>
      </c>
      <c r="II149" s="230" t="s">
        <v>17</v>
      </c>
      <c r="IJ149" s="230" t="s">
        <v>17</v>
      </c>
      <c r="IK149" s="214">
        <v>45614</v>
      </c>
      <c r="IL149" s="228" t="s">
        <v>5176</v>
      </c>
      <c r="IM149" s="228">
        <v>3</v>
      </c>
      <c r="IN149" s="228" t="s">
        <v>1799</v>
      </c>
      <c r="IO149" s="228" t="s">
        <v>33</v>
      </c>
      <c r="IP149" s="228">
        <v>2</v>
      </c>
      <c r="IQ149" s="228" t="s">
        <v>17</v>
      </c>
      <c r="IR149" s="228" t="s">
        <v>17</v>
      </c>
      <c r="IS149" s="229">
        <v>45614</v>
      </c>
    </row>
    <row r="150" spans="1:253" x14ac:dyDescent="0.35">
      <c r="A150" s="11" t="s">
        <v>1235</v>
      </c>
      <c r="B150" s="11" t="s">
        <v>10760</v>
      </c>
      <c r="C150" s="11" t="s">
        <v>1236</v>
      </c>
      <c r="D150" s="11" t="s">
        <v>1237</v>
      </c>
      <c r="E150" s="11" t="s">
        <v>10378</v>
      </c>
      <c r="F150" s="11" t="s">
        <v>1241</v>
      </c>
      <c r="G150" s="212">
        <v>8095000</v>
      </c>
      <c r="H150" s="213" t="s">
        <v>1238</v>
      </c>
      <c r="I150" s="213" t="s">
        <v>404</v>
      </c>
      <c r="J150" s="213">
        <v>1</v>
      </c>
      <c r="K150" s="213" t="s">
        <v>1240</v>
      </c>
      <c r="L150" s="213" t="s">
        <v>1239</v>
      </c>
      <c r="M150" s="214">
        <v>45390</v>
      </c>
      <c r="N150" s="227" t="s">
        <v>1245</v>
      </c>
      <c r="O150" s="216">
        <v>8560</v>
      </c>
      <c r="P150" s="216" t="s">
        <v>1242</v>
      </c>
      <c r="Q150" s="216" t="s">
        <v>33</v>
      </c>
      <c r="R150" s="216">
        <v>2</v>
      </c>
      <c r="S150" s="216" t="s">
        <v>1244</v>
      </c>
      <c r="T150" s="216" t="s">
        <v>1243</v>
      </c>
      <c r="U150" s="217">
        <v>45393</v>
      </c>
      <c r="V150" s="227" t="s">
        <v>1249</v>
      </c>
      <c r="W150" s="213">
        <v>1195000</v>
      </c>
      <c r="X150" s="213" t="s">
        <v>1246</v>
      </c>
      <c r="Y150" s="213" t="s">
        <v>404</v>
      </c>
      <c r="Z150" s="213">
        <v>1</v>
      </c>
      <c r="AA150" s="213" t="s">
        <v>1248</v>
      </c>
      <c r="AB150" s="213" t="s">
        <v>1247</v>
      </c>
      <c r="AC150" s="214">
        <v>45393</v>
      </c>
      <c r="AD150" s="227" t="s">
        <v>1251</v>
      </c>
      <c r="AE150" s="218">
        <v>359000</v>
      </c>
      <c r="AF150" s="218" t="s">
        <v>1246</v>
      </c>
      <c r="AG150" s="218" t="s">
        <v>404</v>
      </c>
      <c r="AH150" s="218">
        <v>1</v>
      </c>
      <c r="AI150" s="218" t="s">
        <v>1250</v>
      </c>
      <c r="AJ150" s="218" t="s">
        <v>1247</v>
      </c>
      <c r="AK150" s="219">
        <v>45393</v>
      </c>
      <c r="AL150" s="227" t="s">
        <v>9764</v>
      </c>
      <c r="AM150" s="213">
        <v>58000</v>
      </c>
      <c r="AN150" s="213" t="s">
        <v>9670</v>
      </c>
      <c r="AO150" s="213" t="s">
        <v>404</v>
      </c>
      <c r="AP150" s="213">
        <v>1</v>
      </c>
      <c r="AQ150" s="213" t="s">
        <v>9763</v>
      </c>
      <c r="AR150" s="213" t="s">
        <v>9671</v>
      </c>
      <c r="AS150" s="214">
        <v>45654</v>
      </c>
      <c r="AT150" s="228" t="s">
        <v>1253</v>
      </c>
      <c r="AU150" s="218" t="s">
        <v>17</v>
      </c>
      <c r="AV150" s="218" t="s">
        <v>17</v>
      </c>
      <c r="AW150" s="218" t="s">
        <v>17</v>
      </c>
      <c r="AX150" s="218" t="s">
        <v>17</v>
      </c>
      <c r="AY150" s="218" t="s">
        <v>1252</v>
      </c>
      <c r="AZ150" s="218" t="s">
        <v>17</v>
      </c>
      <c r="BA150" s="219">
        <v>45394</v>
      </c>
      <c r="BB150" s="227" t="s">
        <v>1255</v>
      </c>
      <c r="BC150" s="213" t="s">
        <v>17</v>
      </c>
      <c r="BD150" s="213" t="s">
        <v>17</v>
      </c>
      <c r="BE150" s="213" t="s">
        <v>17</v>
      </c>
      <c r="BF150" s="213" t="s">
        <v>17</v>
      </c>
      <c r="BG150" s="213" t="s">
        <v>1254</v>
      </c>
      <c r="BH150" s="213" t="s">
        <v>17</v>
      </c>
      <c r="BI150" s="214">
        <v>45394</v>
      </c>
      <c r="BJ150" s="228" t="s">
        <v>9766</v>
      </c>
      <c r="BK150" s="228">
        <v>85</v>
      </c>
      <c r="BL150" s="228" t="s">
        <v>8124</v>
      </c>
      <c r="BM150" s="228" t="s">
        <v>404</v>
      </c>
      <c r="BN150" s="228">
        <v>1</v>
      </c>
      <c r="BO150" s="228" t="s">
        <v>9765</v>
      </c>
      <c r="BP150" s="218" t="s">
        <v>646</v>
      </c>
      <c r="BQ150" s="229">
        <v>45654</v>
      </c>
      <c r="BR150" s="227" t="s">
        <v>1257</v>
      </c>
      <c r="BS150" s="230" t="s">
        <v>17</v>
      </c>
      <c r="BT150" s="230" t="s">
        <v>17</v>
      </c>
      <c r="BU150" s="230" t="s">
        <v>17</v>
      </c>
      <c r="BV150" s="230" t="s">
        <v>17</v>
      </c>
      <c r="BW150" s="230" t="s">
        <v>1256</v>
      </c>
      <c r="BX150" s="230" t="s">
        <v>17</v>
      </c>
      <c r="BY150" s="214">
        <v>45394</v>
      </c>
      <c r="BZ150" s="228" t="s">
        <v>1259</v>
      </c>
      <c r="CA150" s="228" t="s">
        <v>17</v>
      </c>
      <c r="CB150" s="228" t="s">
        <v>17</v>
      </c>
      <c r="CC150" s="228" t="s">
        <v>17</v>
      </c>
      <c r="CD150" s="228" t="s">
        <v>17</v>
      </c>
      <c r="CE150" s="228" t="s">
        <v>1258</v>
      </c>
      <c r="CF150" s="228" t="s">
        <v>17</v>
      </c>
      <c r="CG150" s="229">
        <v>45394</v>
      </c>
      <c r="CH150" s="227" t="s">
        <v>11569</v>
      </c>
      <c r="CI150" s="228" t="e">
        <v>#N/A</v>
      </c>
      <c r="CJ150" s="228" t="e">
        <v>#N/A</v>
      </c>
      <c r="CK150" s="228" t="e">
        <v>#N/A</v>
      </c>
      <c r="CL150" s="228" t="e">
        <v>#N/A</v>
      </c>
      <c r="CM150" s="228" t="e">
        <v>#N/A</v>
      </c>
      <c r="CN150" s="228" t="e">
        <v>#N/A</v>
      </c>
      <c r="CO150" s="231" t="e">
        <v>#N/A</v>
      </c>
      <c r="CP150" s="228" t="s">
        <v>1263</v>
      </c>
      <c r="CQ150" s="230" t="s">
        <v>17</v>
      </c>
      <c r="CR150" s="230" t="s">
        <v>17</v>
      </c>
      <c r="CS150" s="230" t="s">
        <v>17</v>
      </c>
      <c r="CT150" s="230" t="s">
        <v>17</v>
      </c>
      <c r="CU150" s="230" t="s">
        <v>1262</v>
      </c>
      <c r="CV150" s="230" t="s">
        <v>17</v>
      </c>
      <c r="CW150" s="214">
        <v>45394</v>
      </c>
      <c r="CX150" s="228" t="s">
        <v>1266</v>
      </c>
      <c r="CY150" s="218">
        <v>120000</v>
      </c>
      <c r="CZ150" s="218" t="s">
        <v>1264</v>
      </c>
      <c r="DA150" s="218" t="s">
        <v>404</v>
      </c>
      <c r="DB150" s="218">
        <v>1</v>
      </c>
      <c r="DC150" s="218" t="s">
        <v>1271</v>
      </c>
      <c r="DD150" s="218" t="s">
        <v>1247</v>
      </c>
      <c r="DE150" s="220">
        <v>45394</v>
      </c>
      <c r="DF150" s="227" t="s">
        <v>1268</v>
      </c>
      <c r="DG150" s="213">
        <v>836000</v>
      </c>
      <c r="DH150" s="230" t="s">
        <v>1264</v>
      </c>
      <c r="DI150" s="230" t="s">
        <v>404</v>
      </c>
      <c r="DJ150" s="230">
        <v>1</v>
      </c>
      <c r="DK150" s="230" t="s">
        <v>1267</v>
      </c>
      <c r="DL150" s="230" t="s">
        <v>1247</v>
      </c>
      <c r="DM150" s="214">
        <v>45394</v>
      </c>
      <c r="DN150" s="228" t="s">
        <v>1270</v>
      </c>
      <c r="DO150" s="218">
        <v>239000</v>
      </c>
      <c r="DP150" s="228" t="s">
        <v>1264</v>
      </c>
      <c r="DQ150" s="228" t="s">
        <v>404</v>
      </c>
      <c r="DR150" s="228">
        <v>1</v>
      </c>
      <c r="DS150" s="228" t="s">
        <v>1269</v>
      </c>
      <c r="DT150" s="228" t="s">
        <v>1247</v>
      </c>
      <c r="DU150" s="229">
        <v>45394</v>
      </c>
      <c r="DV150" s="227" t="s">
        <v>1272</v>
      </c>
      <c r="DW150" s="213">
        <v>120000</v>
      </c>
      <c r="DX150" s="230" t="s">
        <v>1264</v>
      </c>
      <c r="DY150" s="230" t="s">
        <v>404</v>
      </c>
      <c r="DZ150" s="230">
        <v>1</v>
      </c>
      <c r="EA150" s="230" t="s">
        <v>1271</v>
      </c>
      <c r="EB150" s="230" t="s">
        <v>1247</v>
      </c>
      <c r="EC150" s="214">
        <v>45394</v>
      </c>
      <c r="ED150" s="228" t="s">
        <v>1274</v>
      </c>
      <c r="EE150" s="218">
        <v>0</v>
      </c>
      <c r="EF150" s="228" t="s">
        <v>1264</v>
      </c>
      <c r="EG150" s="228" t="s">
        <v>404</v>
      </c>
      <c r="EH150" s="228">
        <v>1</v>
      </c>
      <c r="EI150" s="228" t="s">
        <v>1273</v>
      </c>
      <c r="EJ150" s="228" t="s">
        <v>1247</v>
      </c>
      <c r="EK150" s="229">
        <v>45394</v>
      </c>
      <c r="EL150" s="227" t="s">
        <v>1276</v>
      </c>
      <c r="EM150" s="213">
        <v>0</v>
      </c>
      <c r="EN150" s="230" t="s">
        <v>1264</v>
      </c>
      <c r="EO150" s="230" t="s">
        <v>404</v>
      </c>
      <c r="EP150" s="230">
        <v>1</v>
      </c>
      <c r="EQ150" s="230" t="s">
        <v>1275</v>
      </c>
      <c r="ER150" s="230" t="s">
        <v>1247</v>
      </c>
      <c r="ES150" s="214">
        <v>45394</v>
      </c>
      <c r="ET150" s="228" t="s">
        <v>9767</v>
      </c>
      <c r="EU150" s="228">
        <v>85</v>
      </c>
      <c r="EV150" s="228" t="s">
        <v>8124</v>
      </c>
      <c r="EW150" s="228" t="s">
        <v>404</v>
      </c>
      <c r="EX150" s="228">
        <v>1</v>
      </c>
      <c r="EY150" s="228" t="s">
        <v>9765</v>
      </c>
      <c r="EZ150" s="228" t="s">
        <v>646</v>
      </c>
      <c r="FA150" s="229">
        <v>45654</v>
      </c>
      <c r="FB150" s="227" t="s">
        <v>9769</v>
      </c>
      <c r="FC150" s="230">
        <v>3</v>
      </c>
      <c r="FD150" s="230" t="s">
        <v>9670</v>
      </c>
      <c r="FE150" s="230" t="s">
        <v>404</v>
      </c>
      <c r="FF150" s="230">
        <v>1</v>
      </c>
      <c r="FG150" s="230" t="s">
        <v>9768</v>
      </c>
      <c r="FH150" s="230" t="s">
        <v>9671</v>
      </c>
      <c r="FI150" s="214">
        <v>45654</v>
      </c>
      <c r="FJ150" s="227" t="s">
        <v>1278</v>
      </c>
      <c r="FK150" s="228" t="s">
        <v>17</v>
      </c>
      <c r="FL150" s="228" t="s">
        <v>17</v>
      </c>
      <c r="FM150" s="228" t="s">
        <v>17</v>
      </c>
      <c r="FN150" s="228" t="s">
        <v>17</v>
      </c>
      <c r="FO150" s="228" t="s">
        <v>1277</v>
      </c>
      <c r="FP150" s="218" t="s">
        <v>17</v>
      </c>
      <c r="FQ150" s="219">
        <v>45394</v>
      </c>
      <c r="FR150" s="227" t="s">
        <v>1280</v>
      </c>
      <c r="FS150" s="230" t="s">
        <v>17</v>
      </c>
      <c r="FT150" s="230" t="s">
        <v>17</v>
      </c>
      <c r="FU150" s="230" t="s">
        <v>17</v>
      </c>
      <c r="FV150" s="230" t="s">
        <v>17</v>
      </c>
      <c r="FW150" s="230" t="s">
        <v>1279</v>
      </c>
      <c r="FX150" s="230" t="s">
        <v>17</v>
      </c>
      <c r="FY150" s="214">
        <v>45394</v>
      </c>
      <c r="FZ150" s="228" t="s">
        <v>5182</v>
      </c>
      <c r="GA150" s="228">
        <v>1</v>
      </c>
      <c r="GB150" s="228" t="s">
        <v>1799</v>
      </c>
      <c r="GC150" s="228" t="s">
        <v>33</v>
      </c>
      <c r="GD150" s="228">
        <v>2</v>
      </c>
      <c r="GE150" s="228" t="s">
        <v>17</v>
      </c>
      <c r="GF150" s="228" t="s">
        <v>17</v>
      </c>
      <c r="GG150" s="229">
        <v>45614</v>
      </c>
      <c r="GH150" s="227" t="s">
        <v>5188</v>
      </c>
      <c r="GI150" s="230">
        <v>0</v>
      </c>
      <c r="GJ150" s="230" t="s">
        <v>1799</v>
      </c>
      <c r="GK150" s="230" t="s">
        <v>33</v>
      </c>
      <c r="GL150" s="230">
        <v>2</v>
      </c>
      <c r="GM150" s="230" t="s">
        <v>17</v>
      </c>
      <c r="GN150" s="230" t="s">
        <v>17</v>
      </c>
      <c r="GO150" s="214">
        <v>45614</v>
      </c>
      <c r="GP150" s="228" t="s">
        <v>5183</v>
      </c>
      <c r="GQ150" s="228">
        <v>0</v>
      </c>
      <c r="GR150" s="228" t="s">
        <v>1799</v>
      </c>
      <c r="GS150" s="228" t="s">
        <v>33</v>
      </c>
      <c r="GT150" s="228">
        <v>2</v>
      </c>
      <c r="GU150" s="228" t="s">
        <v>17</v>
      </c>
      <c r="GV150" s="228" t="s">
        <v>17</v>
      </c>
      <c r="GW150" s="229">
        <v>45614</v>
      </c>
      <c r="GX150" s="227" t="s">
        <v>5189</v>
      </c>
      <c r="GY150" s="230">
        <v>0</v>
      </c>
      <c r="GZ150" s="230" t="s">
        <v>1799</v>
      </c>
      <c r="HA150" s="230" t="s">
        <v>33</v>
      </c>
      <c r="HB150" s="230">
        <v>2</v>
      </c>
      <c r="HC150" s="230" t="s">
        <v>17</v>
      </c>
      <c r="HD150" s="230" t="s">
        <v>17</v>
      </c>
      <c r="HE150" s="214">
        <v>45614</v>
      </c>
      <c r="HF150" s="228" t="s">
        <v>5181</v>
      </c>
      <c r="HG150" s="228">
        <v>0</v>
      </c>
      <c r="HH150" s="228" t="s">
        <v>1799</v>
      </c>
      <c r="HI150" s="228" t="s">
        <v>33</v>
      </c>
      <c r="HJ150" s="228">
        <v>2</v>
      </c>
      <c r="HK150" s="228" t="s">
        <v>17</v>
      </c>
      <c r="HL150" s="228" t="s">
        <v>17</v>
      </c>
      <c r="HM150" s="229">
        <v>45614</v>
      </c>
      <c r="HN150" s="227" t="s">
        <v>5187</v>
      </c>
      <c r="HO150" s="230">
        <v>0</v>
      </c>
      <c r="HP150" s="230" t="s">
        <v>1799</v>
      </c>
      <c r="HQ150" s="230" t="s">
        <v>33</v>
      </c>
      <c r="HR150" s="230">
        <v>2</v>
      </c>
      <c r="HS150" s="230" t="s">
        <v>17</v>
      </c>
      <c r="HT150" s="230" t="s">
        <v>17</v>
      </c>
      <c r="HU150" s="214">
        <v>45614</v>
      </c>
      <c r="HV150" s="228" t="s">
        <v>5184</v>
      </c>
      <c r="HW150" s="228">
        <v>0</v>
      </c>
      <c r="HX150" s="228" t="s">
        <v>1799</v>
      </c>
      <c r="HY150" s="228" t="s">
        <v>33</v>
      </c>
      <c r="HZ150" s="228">
        <v>2</v>
      </c>
      <c r="IA150" s="228" t="s">
        <v>17</v>
      </c>
      <c r="IB150" s="228" t="s">
        <v>17</v>
      </c>
      <c r="IC150" s="229">
        <v>45614</v>
      </c>
      <c r="ID150" s="227" t="s">
        <v>5186</v>
      </c>
      <c r="IE150" s="230">
        <v>1</v>
      </c>
      <c r="IF150" s="230" t="s">
        <v>1799</v>
      </c>
      <c r="IG150" s="230" t="s">
        <v>33</v>
      </c>
      <c r="IH150" s="230">
        <v>2</v>
      </c>
      <c r="II150" s="230" t="s">
        <v>17</v>
      </c>
      <c r="IJ150" s="230" t="s">
        <v>17</v>
      </c>
      <c r="IK150" s="214">
        <v>45614</v>
      </c>
      <c r="IL150" s="228" t="s">
        <v>5185</v>
      </c>
      <c r="IM150" s="228">
        <v>0</v>
      </c>
      <c r="IN150" s="228" t="s">
        <v>1799</v>
      </c>
      <c r="IO150" s="228" t="s">
        <v>33</v>
      </c>
      <c r="IP150" s="228">
        <v>2</v>
      </c>
      <c r="IQ150" s="228" t="s">
        <v>17</v>
      </c>
      <c r="IR150" s="228" t="s">
        <v>17</v>
      </c>
      <c r="IS150" s="229">
        <v>45614</v>
      </c>
    </row>
    <row r="151" spans="1:253" x14ac:dyDescent="0.35">
      <c r="A151" s="11" t="s">
        <v>3691</v>
      </c>
      <c r="B151" s="11" t="s">
        <v>10796</v>
      </c>
      <c r="C151" s="11" t="s">
        <v>3692</v>
      </c>
      <c r="D151" s="11" t="s">
        <v>3670</v>
      </c>
      <c r="E151" s="11" t="s">
        <v>10379</v>
      </c>
      <c r="F151" s="11" t="s">
        <v>6529</v>
      </c>
      <c r="G151" s="212">
        <v>69554000</v>
      </c>
      <c r="H151" s="213" t="s">
        <v>6526</v>
      </c>
      <c r="I151" s="213" t="s">
        <v>723</v>
      </c>
      <c r="J151" s="213">
        <v>2</v>
      </c>
      <c r="K151" s="213" t="s">
        <v>6528</v>
      </c>
      <c r="L151" s="213" t="s">
        <v>6527</v>
      </c>
      <c r="M151" s="214">
        <v>45641</v>
      </c>
      <c r="N151" s="227" t="s">
        <v>6533</v>
      </c>
      <c r="O151" s="216">
        <v>335985</v>
      </c>
      <c r="P151" s="216" t="s">
        <v>6530</v>
      </c>
      <c r="Q151" s="216" t="s">
        <v>723</v>
      </c>
      <c r="R151" s="216">
        <v>2</v>
      </c>
      <c r="S151" s="216" t="s">
        <v>6532</v>
      </c>
      <c r="T151" s="216" t="s">
        <v>6531</v>
      </c>
      <c r="U151" s="217">
        <v>45641</v>
      </c>
      <c r="V151" s="227" t="s">
        <v>6537</v>
      </c>
      <c r="W151" s="213">
        <v>31580000</v>
      </c>
      <c r="X151" s="213" t="s">
        <v>6534</v>
      </c>
      <c r="Y151" s="213" t="s">
        <v>723</v>
      </c>
      <c r="Z151" s="213">
        <v>2</v>
      </c>
      <c r="AA151" s="213" t="s">
        <v>6536</v>
      </c>
      <c r="AB151" s="213" t="s">
        <v>6535</v>
      </c>
      <c r="AC151" s="214">
        <v>45641</v>
      </c>
      <c r="AD151" s="227" t="s">
        <v>6541</v>
      </c>
      <c r="AE151" s="218">
        <v>1338000</v>
      </c>
      <c r="AF151" s="218" t="s">
        <v>6538</v>
      </c>
      <c r="AG151" s="218" t="s">
        <v>723</v>
      </c>
      <c r="AH151" s="218">
        <v>2</v>
      </c>
      <c r="AI151" s="218" t="s">
        <v>6540</v>
      </c>
      <c r="AJ151" s="218" t="s">
        <v>6539</v>
      </c>
      <c r="AK151" s="219">
        <v>45641</v>
      </c>
      <c r="AL151" s="227" t="s">
        <v>6545</v>
      </c>
      <c r="AM151" s="213">
        <v>159000</v>
      </c>
      <c r="AN151" s="213" t="s">
        <v>6542</v>
      </c>
      <c r="AO151" s="213" t="s">
        <v>723</v>
      </c>
      <c r="AP151" s="213">
        <v>2</v>
      </c>
      <c r="AQ151" s="213" t="s">
        <v>6544</v>
      </c>
      <c r="AR151" s="213" t="s">
        <v>6543</v>
      </c>
      <c r="AS151" s="214">
        <v>45641</v>
      </c>
      <c r="AT151" s="228" t="s">
        <v>5600</v>
      </c>
      <c r="AU151" s="218">
        <v>28</v>
      </c>
      <c r="AV151" s="218" t="s">
        <v>5597</v>
      </c>
      <c r="AW151" s="218" t="s">
        <v>723</v>
      </c>
      <c r="AX151" s="218">
        <v>2</v>
      </c>
      <c r="AY151" s="218" t="s">
        <v>5599</v>
      </c>
      <c r="AZ151" s="218" t="s">
        <v>5598</v>
      </c>
      <c r="BA151" s="219">
        <v>45620</v>
      </c>
      <c r="BB151" s="227" t="s">
        <v>3695</v>
      </c>
      <c r="BC151" s="213" t="s">
        <v>17</v>
      </c>
      <c r="BD151" s="213" t="s">
        <v>17</v>
      </c>
      <c r="BE151" s="213" t="s">
        <v>17</v>
      </c>
      <c r="BF151" s="213" t="s">
        <v>17</v>
      </c>
      <c r="BG151" s="213" t="s">
        <v>1153</v>
      </c>
      <c r="BH151" s="213" t="s">
        <v>17</v>
      </c>
      <c r="BI151" s="214">
        <v>45586</v>
      </c>
      <c r="BJ151" s="228" t="s">
        <v>6549</v>
      </c>
      <c r="BK151" s="228">
        <v>89</v>
      </c>
      <c r="BL151" s="228" t="s">
        <v>6546</v>
      </c>
      <c r="BM151" s="228" t="s">
        <v>404</v>
      </c>
      <c r="BN151" s="228">
        <v>1</v>
      </c>
      <c r="BO151" s="228" t="s">
        <v>6548</v>
      </c>
      <c r="BP151" s="218" t="s">
        <v>6547</v>
      </c>
      <c r="BQ151" s="229">
        <v>45641</v>
      </c>
      <c r="BR151" s="227" t="s">
        <v>3696</v>
      </c>
      <c r="BS151" s="230" t="s">
        <v>17</v>
      </c>
      <c r="BT151" s="230" t="s">
        <v>17</v>
      </c>
      <c r="BU151" s="230" t="s">
        <v>17</v>
      </c>
      <c r="BV151" s="230" t="s">
        <v>17</v>
      </c>
      <c r="BW151" s="230" t="s">
        <v>1153</v>
      </c>
      <c r="BX151" s="230" t="s">
        <v>17</v>
      </c>
      <c r="BY151" s="214">
        <v>45586</v>
      </c>
      <c r="BZ151" s="228" t="s">
        <v>3697</v>
      </c>
      <c r="CA151" s="228" t="s">
        <v>17</v>
      </c>
      <c r="CB151" s="228" t="s">
        <v>17</v>
      </c>
      <c r="CC151" s="228" t="s">
        <v>17</v>
      </c>
      <c r="CD151" s="228" t="s">
        <v>17</v>
      </c>
      <c r="CE151" s="228" t="s">
        <v>1153</v>
      </c>
      <c r="CF151" s="228" t="s">
        <v>17</v>
      </c>
      <c r="CG151" s="229">
        <v>45586</v>
      </c>
      <c r="CH151" s="227" t="s">
        <v>11570</v>
      </c>
      <c r="CI151" s="228" t="e">
        <v>#N/A</v>
      </c>
      <c r="CJ151" s="228" t="e">
        <v>#N/A</v>
      </c>
      <c r="CK151" s="228" t="e">
        <v>#N/A</v>
      </c>
      <c r="CL151" s="228" t="e">
        <v>#N/A</v>
      </c>
      <c r="CM151" s="228" t="e">
        <v>#N/A</v>
      </c>
      <c r="CN151" s="228" t="e">
        <v>#N/A</v>
      </c>
      <c r="CO151" s="231" t="e">
        <v>#N/A</v>
      </c>
      <c r="CP151" s="228" t="s">
        <v>3699</v>
      </c>
      <c r="CQ151" s="230">
        <v>800000000</v>
      </c>
      <c r="CR151" s="230" t="s">
        <v>3687</v>
      </c>
      <c r="CS151" s="230" t="s">
        <v>723</v>
      </c>
      <c r="CT151" s="230">
        <v>2</v>
      </c>
      <c r="CU151" s="230" t="s">
        <v>3689</v>
      </c>
      <c r="CV151" s="230" t="s">
        <v>3688</v>
      </c>
      <c r="CW151" s="214">
        <v>45586</v>
      </c>
      <c r="CX151" s="228" t="s">
        <v>6554</v>
      </c>
      <c r="CY151" s="218">
        <v>261000</v>
      </c>
      <c r="CZ151" s="218" t="s">
        <v>6551</v>
      </c>
      <c r="DA151" s="218" t="s">
        <v>723</v>
      </c>
      <c r="DB151" s="218">
        <v>2</v>
      </c>
      <c r="DC151" s="218" t="s">
        <v>6563</v>
      </c>
      <c r="DD151" s="218" t="s">
        <v>6552</v>
      </c>
      <c r="DE151" s="220">
        <v>45641</v>
      </c>
      <c r="DF151" s="227" t="s">
        <v>6558</v>
      </c>
      <c r="DG151" s="213">
        <v>30242000</v>
      </c>
      <c r="DH151" s="230" t="s">
        <v>6555</v>
      </c>
      <c r="DI151" s="230" t="s">
        <v>723</v>
      </c>
      <c r="DJ151" s="230">
        <v>2</v>
      </c>
      <c r="DK151" s="230" t="s">
        <v>6557</v>
      </c>
      <c r="DL151" s="230" t="s">
        <v>6556</v>
      </c>
      <c r="DM151" s="214">
        <v>45641</v>
      </c>
      <c r="DN151" s="228" t="s">
        <v>6562</v>
      </c>
      <c r="DO151" s="218">
        <v>1077000</v>
      </c>
      <c r="DP151" s="228" t="s">
        <v>6559</v>
      </c>
      <c r="DQ151" s="228" t="s">
        <v>723</v>
      </c>
      <c r="DR151" s="228">
        <v>2</v>
      </c>
      <c r="DS151" s="228" t="s">
        <v>6561</v>
      </c>
      <c r="DT151" s="228" t="s">
        <v>6560</v>
      </c>
      <c r="DU151" s="229">
        <v>45641</v>
      </c>
      <c r="DV151" s="227" t="s">
        <v>6564</v>
      </c>
      <c r="DW151" s="213">
        <v>261000</v>
      </c>
      <c r="DX151" s="230" t="s">
        <v>6551</v>
      </c>
      <c r="DY151" s="230" t="s">
        <v>723</v>
      </c>
      <c r="DZ151" s="230">
        <v>2</v>
      </c>
      <c r="EA151" s="230" t="s">
        <v>6563</v>
      </c>
      <c r="EB151" s="230" t="s">
        <v>6552</v>
      </c>
      <c r="EC151" s="214">
        <v>45641</v>
      </c>
      <c r="ED151" s="228" t="s">
        <v>6566</v>
      </c>
      <c r="EE151" s="218" t="s">
        <v>17</v>
      </c>
      <c r="EF151" s="228" t="s">
        <v>6551</v>
      </c>
      <c r="EG151" s="228" t="s">
        <v>723</v>
      </c>
      <c r="EH151" s="228">
        <v>2</v>
      </c>
      <c r="EI151" s="228" t="s">
        <v>6565</v>
      </c>
      <c r="EJ151" s="228" t="s">
        <v>6552</v>
      </c>
      <c r="EK151" s="229">
        <v>45641</v>
      </c>
      <c r="EL151" s="227" t="s">
        <v>6568</v>
      </c>
      <c r="EM151" s="213" t="s">
        <v>17</v>
      </c>
      <c r="EN151" s="230" t="s">
        <v>6551</v>
      </c>
      <c r="EO151" s="230" t="s">
        <v>723</v>
      </c>
      <c r="EP151" s="230">
        <v>2</v>
      </c>
      <c r="EQ151" s="230" t="s">
        <v>6567</v>
      </c>
      <c r="ER151" s="230" t="s">
        <v>6552</v>
      </c>
      <c r="ES151" s="214">
        <v>45641</v>
      </c>
      <c r="ET151" s="228" t="s">
        <v>6550</v>
      </c>
      <c r="EU151" s="228">
        <v>89</v>
      </c>
      <c r="EV151" s="228" t="s">
        <v>6546</v>
      </c>
      <c r="EW151" s="228" t="s">
        <v>404</v>
      </c>
      <c r="EX151" s="228">
        <v>1</v>
      </c>
      <c r="EY151" s="228" t="s">
        <v>6548</v>
      </c>
      <c r="EZ151" s="228" t="s">
        <v>6547</v>
      </c>
      <c r="FA151" s="229">
        <v>45641</v>
      </c>
      <c r="FB151" s="227" t="s">
        <v>6572</v>
      </c>
      <c r="FC151" s="230">
        <v>5</v>
      </c>
      <c r="FD151" s="230" t="s">
        <v>6569</v>
      </c>
      <c r="FE151" s="230" t="s">
        <v>404</v>
      </c>
      <c r="FF151" s="230">
        <v>1</v>
      </c>
      <c r="FG151" s="230" t="s">
        <v>6571</v>
      </c>
      <c r="FH151" s="230" t="s">
        <v>6570</v>
      </c>
      <c r="FI151" s="214">
        <v>45641</v>
      </c>
      <c r="FJ151" s="227" t="s">
        <v>3693</v>
      </c>
      <c r="FK151" s="228" t="s">
        <v>17</v>
      </c>
      <c r="FL151" s="228" t="s">
        <v>17</v>
      </c>
      <c r="FM151" s="228" t="s">
        <v>17</v>
      </c>
      <c r="FN151" s="228" t="s">
        <v>17</v>
      </c>
      <c r="FO151" s="228" t="s">
        <v>1153</v>
      </c>
      <c r="FP151" s="218" t="s">
        <v>17</v>
      </c>
      <c r="FQ151" s="219">
        <v>45586</v>
      </c>
      <c r="FR151" s="227" t="s">
        <v>3694</v>
      </c>
      <c r="FS151" s="230" t="s">
        <v>17</v>
      </c>
      <c r="FT151" s="230" t="s">
        <v>17</v>
      </c>
      <c r="FU151" s="230" t="s">
        <v>17</v>
      </c>
      <c r="FV151" s="230" t="s">
        <v>17</v>
      </c>
      <c r="FW151" s="230" t="s">
        <v>1153</v>
      </c>
      <c r="FX151" s="230" t="s">
        <v>17</v>
      </c>
      <c r="FY151" s="214">
        <v>45586</v>
      </c>
      <c r="FZ151" s="228" t="s">
        <v>4664</v>
      </c>
      <c r="GA151" s="228">
        <v>1</v>
      </c>
      <c r="GB151" s="228" t="s">
        <v>1799</v>
      </c>
      <c r="GC151" s="228" t="s">
        <v>33</v>
      </c>
      <c r="GD151" s="228">
        <v>2</v>
      </c>
      <c r="GE151" s="228" t="s">
        <v>17</v>
      </c>
      <c r="GF151" s="228" t="s">
        <v>17</v>
      </c>
      <c r="GG151" s="229">
        <v>45609</v>
      </c>
      <c r="GH151" s="227" t="s">
        <v>4670</v>
      </c>
      <c r="GI151" s="230">
        <v>0</v>
      </c>
      <c r="GJ151" s="230" t="s">
        <v>1799</v>
      </c>
      <c r="GK151" s="230" t="s">
        <v>33</v>
      </c>
      <c r="GL151" s="230">
        <v>2</v>
      </c>
      <c r="GM151" s="230" t="s">
        <v>17</v>
      </c>
      <c r="GN151" s="230" t="s">
        <v>17</v>
      </c>
      <c r="GO151" s="214">
        <v>45609</v>
      </c>
      <c r="GP151" s="228" t="s">
        <v>4665</v>
      </c>
      <c r="GQ151" s="228">
        <v>1</v>
      </c>
      <c r="GR151" s="228" t="s">
        <v>1799</v>
      </c>
      <c r="GS151" s="228" t="s">
        <v>33</v>
      </c>
      <c r="GT151" s="228">
        <v>2</v>
      </c>
      <c r="GU151" s="228" t="s">
        <v>17</v>
      </c>
      <c r="GV151" s="228" t="s">
        <v>17</v>
      </c>
      <c r="GW151" s="229">
        <v>45609</v>
      </c>
      <c r="GX151" s="227" t="s">
        <v>4671</v>
      </c>
      <c r="GY151" s="230">
        <v>0</v>
      </c>
      <c r="GZ151" s="230" t="s">
        <v>1799</v>
      </c>
      <c r="HA151" s="230" t="s">
        <v>33</v>
      </c>
      <c r="HB151" s="230">
        <v>2</v>
      </c>
      <c r="HC151" s="230" t="s">
        <v>17</v>
      </c>
      <c r="HD151" s="230" t="s">
        <v>17</v>
      </c>
      <c r="HE151" s="214">
        <v>45609</v>
      </c>
      <c r="HF151" s="228" t="s">
        <v>4663</v>
      </c>
      <c r="HG151" s="228">
        <v>2</v>
      </c>
      <c r="HH151" s="228" t="s">
        <v>1799</v>
      </c>
      <c r="HI151" s="228" t="s">
        <v>33</v>
      </c>
      <c r="HJ151" s="228">
        <v>2</v>
      </c>
      <c r="HK151" s="228" t="s">
        <v>17</v>
      </c>
      <c r="HL151" s="228" t="s">
        <v>17</v>
      </c>
      <c r="HM151" s="229">
        <v>45609</v>
      </c>
      <c r="HN151" s="227" t="s">
        <v>4669</v>
      </c>
      <c r="HO151" s="230">
        <v>1</v>
      </c>
      <c r="HP151" s="230" t="s">
        <v>1799</v>
      </c>
      <c r="HQ151" s="230" t="s">
        <v>33</v>
      </c>
      <c r="HR151" s="230">
        <v>2</v>
      </c>
      <c r="HS151" s="230" t="s">
        <v>17</v>
      </c>
      <c r="HT151" s="230" t="s">
        <v>17</v>
      </c>
      <c r="HU151" s="214">
        <v>45609</v>
      </c>
      <c r="HV151" s="228" t="s">
        <v>4666</v>
      </c>
      <c r="HW151" s="228">
        <v>0</v>
      </c>
      <c r="HX151" s="228" t="s">
        <v>1799</v>
      </c>
      <c r="HY151" s="228" t="s">
        <v>33</v>
      </c>
      <c r="HZ151" s="228">
        <v>2</v>
      </c>
      <c r="IA151" s="228" t="s">
        <v>17</v>
      </c>
      <c r="IB151" s="228" t="s">
        <v>17</v>
      </c>
      <c r="IC151" s="229">
        <v>45609</v>
      </c>
      <c r="ID151" s="227" t="s">
        <v>4668</v>
      </c>
      <c r="IE151" s="230">
        <v>3</v>
      </c>
      <c r="IF151" s="230" t="s">
        <v>1799</v>
      </c>
      <c r="IG151" s="230" t="s">
        <v>33</v>
      </c>
      <c r="IH151" s="230">
        <v>2</v>
      </c>
      <c r="II151" s="230" t="s">
        <v>17</v>
      </c>
      <c r="IJ151" s="230" t="s">
        <v>17</v>
      </c>
      <c r="IK151" s="214">
        <v>45609</v>
      </c>
      <c r="IL151" s="228" t="s">
        <v>4667</v>
      </c>
      <c r="IM151" s="228">
        <v>3</v>
      </c>
      <c r="IN151" s="228" t="s">
        <v>1799</v>
      </c>
      <c r="IO151" s="228" t="s">
        <v>33</v>
      </c>
      <c r="IP151" s="228">
        <v>2</v>
      </c>
      <c r="IQ151" s="228" t="s">
        <v>17</v>
      </c>
      <c r="IR151" s="228" t="s">
        <v>17</v>
      </c>
      <c r="IS151" s="229">
        <v>45609</v>
      </c>
    </row>
    <row r="152" spans="1:253" x14ac:dyDescent="0.35">
      <c r="A152" s="11" t="s">
        <v>3668</v>
      </c>
      <c r="B152" s="11" t="s">
        <v>10766</v>
      </c>
      <c r="C152" s="11" t="s">
        <v>3669</v>
      </c>
      <c r="D152" s="11" t="s">
        <v>3670</v>
      </c>
      <c r="E152" s="11" t="s">
        <v>10379</v>
      </c>
      <c r="F152" s="11" t="s">
        <v>6573</v>
      </c>
      <c r="G152" s="212">
        <v>69521000</v>
      </c>
      <c r="H152" s="213" t="s">
        <v>6526</v>
      </c>
      <c r="I152" s="213" t="s">
        <v>723</v>
      </c>
      <c r="J152" s="213">
        <v>2</v>
      </c>
      <c r="K152" s="213" t="s">
        <v>6528</v>
      </c>
      <c r="L152" s="213" t="s">
        <v>6527</v>
      </c>
      <c r="M152" s="214">
        <v>45641</v>
      </c>
      <c r="N152" s="227" t="s">
        <v>6577</v>
      </c>
      <c r="O152" s="216">
        <v>12012</v>
      </c>
      <c r="P152" s="216" t="s">
        <v>6574</v>
      </c>
      <c r="Q152" s="216" t="s">
        <v>723</v>
      </c>
      <c r="R152" s="216">
        <v>2</v>
      </c>
      <c r="S152" s="216" t="s">
        <v>6576</v>
      </c>
      <c r="T152" s="216" t="s">
        <v>6575</v>
      </c>
      <c r="U152" s="217">
        <v>45641</v>
      </c>
      <c r="V152" s="227" t="s">
        <v>6579</v>
      </c>
      <c r="W152" s="213">
        <v>429000</v>
      </c>
      <c r="X152" s="213" t="s">
        <v>6526</v>
      </c>
      <c r="Y152" s="213" t="s">
        <v>723</v>
      </c>
      <c r="Z152" s="213">
        <v>2</v>
      </c>
      <c r="AA152" s="213" t="s">
        <v>6578</v>
      </c>
      <c r="AB152" s="213" t="s">
        <v>6527</v>
      </c>
      <c r="AC152" s="214">
        <v>45641</v>
      </c>
      <c r="AD152" s="227" t="s">
        <v>6583</v>
      </c>
      <c r="AE152" s="218">
        <v>126000</v>
      </c>
      <c r="AF152" s="218" t="s">
        <v>6580</v>
      </c>
      <c r="AG152" s="218" t="s">
        <v>723</v>
      </c>
      <c r="AH152" s="218">
        <v>2</v>
      </c>
      <c r="AI152" s="218" t="s">
        <v>6582</v>
      </c>
      <c r="AJ152" s="218" t="s">
        <v>6581</v>
      </c>
      <c r="AK152" s="219">
        <v>45641</v>
      </c>
      <c r="AL152" s="227" t="s">
        <v>6585</v>
      </c>
      <c r="AM152" s="213">
        <v>126000</v>
      </c>
      <c r="AN152" s="213" t="s">
        <v>6580</v>
      </c>
      <c r="AO152" s="213" t="s">
        <v>723</v>
      </c>
      <c r="AP152" s="213">
        <v>2</v>
      </c>
      <c r="AQ152" s="213" t="s">
        <v>6584</v>
      </c>
      <c r="AR152" s="213" t="s">
        <v>6581</v>
      </c>
      <c r="AS152" s="214">
        <v>45641</v>
      </c>
      <c r="AT152" s="228" t="s">
        <v>3671</v>
      </c>
      <c r="AU152" s="218" t="s">
        <v>17</v>
      </c>
      <c r="AV152" s="218" t="s">
        <v>17</v>
      </c>
      <c r="AW152" s="218" t="s">
        <v>17</v>
      </c>
      <c r="AX152" s="218" t="s">
        <v>17</v>
      </c>
      <c r="AY152" s="218" t="s">
        <v>18</v>
      </c>
      <c r="AZ152" s="218" t="s">
        <v>17</v>
      </c>
      <c r="BA152" s="219">
        <v>45586</v>
      </c>
      <c r="BB152" s="227" t="s">
        <v>3674</v>
      </c>
      <c r="BC152" s="213" t="s">
        <v>17</v>
      </c>
      <c r="BD152" s="213" t="s">
        <v>17</v>
      </c>
      <c r="BE152" s="213" t="s">
        <v>17</v>
      </c>
      <c r="BF152" s="213" t="s">
        <v>17</v>
      </c>
      <c r="BG152" s="213" t="s">
        <v>1153</v>
      </c>
      <c r="BH152" s="213" t="s">
        <v>17</v>
      </c>
      <c r="BI152" s="214">
        <v>45586</v>
      </c>
      <c r="BJ152" s="228" t="s">
        <v>6589</v>
      </c>
      <c r="BK152" s="228">
        <v>3</v>
      </c>
      <c r="BL152" s="228" t="s">
        <v>6586</v>
      </c>
      <c r="BM152" s="228" t="s">
        <v>404</v>
      </c>
      <c r="BN152" s="228">
        <v>1</v>
      </c>
      <c r="BO152" s="228" t="s">
        <v>6588</v>
      </c>
      <c r="BP152" s="218" t="s">
        <v>6587</v>
      </c>
      <c r="BQ152" s="229">
        <v>45641</v>
      </c>
      <c r="BR152" s="227" t="s">
        <v>3675</v>
      </c>
      <c r="BS152" s="230" t="s">
        <v>17</v>
      </c>
      <c r="BT152" s="230" t="s">
        <v>17</v>
      </c>
      <c r="BU152" s="230" t="s">
        <v>17</v>
      </c>
      <c r="BV152" s="230" t="s">
        <v>17</v>
      </c>
      <c r="BW152" s="230" t="s">
        <v>1153</v>
      </c>
      <c r="BX152" s="230" t="s">
        <v>17</v>
      </c>
      <c r="BY152" s="214">
        <v>45586</v>
      </c>
      <c r="BZ152" s="228" t="s">
        <v>3676</v>
      </c>
      <c r="CA152" s="228" t="s">
        <v>17</v>
      </c>
      <c r="CB152" s="228" t="s">
        <v>17</v>
      </c>
      <c r="CC152" s="228" t="s">
        <v>17</v>
      </c>
      <c r="CD152" s="228" t="s">
        <v>17</v>
      </c>
      <c r="CE152" s="228" t="s">
        <v>1153</v>
      </c>
      <c r="CF152" s="228" t="s">
        <v>17</v>
      </c>
      <c r="CG152" s="229">
        <v>45586</v>
      </c>
      <c r="CH152" s="227" t="s">
        <v>11571</v>
      </c>
      <c r="CI152" s="228" t="e">
        <v>#N/A</v>
      </c>
      <c r="CJ152" s="228" t="e">
        <v>#N/A</v>
      </c>
      <c r="CK152" s="228" t="e">
        <v>#N/A</v>
      </c>
      <c r="CL152" s="228" t="e">
        <v>#N/A</v>
      </c>
      <c r="CM152" s="228" t="e">
        <v>#N/A</v>
      </c>
      <c r="CN152" s="228" t="e">
        <v>#N/A</v>
      </c>
      <c r="CO152" s="231" t="e">
        <v>#N/A</v>
      </c>
      <c r="CP152" s="228" t="s">
        <v>3678</v>
      </c>
      <c r="CQ152" s="230" t="s">
        <v>17</v>
      </c>
      <c r="CR152" s="230" t="s">
        <v>17</v>
      </c>
      <c r="CS152" s="230" t="s">
        <v>17</v>
      </c>
      <c r="CT152" s="230" t="s">
        <v>17</v>
      </c>
      <c r="CU152" s="230" t="s">
        <v>1153</v>
      </c>
      <c r="CV152" s="230" t="s">
        <v>17</v>
      </c>
      <c r="CW152" s="214">
        <v>45586</v>
      </c>
      <c r="CX152" s="228" t="s">
        <v>6595</v>
      </c>
      <c r="CY152" s="218">
        <v>126000</v>
      </c>
      <c r="CZ152" s="218" t="s">
        <v>6592</v>
      </c>
      <c r="DA152" s="218" t="s">
        <v>723</v>
      </c>
      <c r="DB152" s="218">
        <v>2</v>
      </c>
      <c r="DC152" s="218" t="s">
        <v>6594</v>
      </c>
      <c r="DD152" s="218" t="s">
        <v>6593</v>
      </c>
      <c r="DE152" s="220">
        <v>45641</v>
      </c>
      <c r="DF152" s="227" t="s">
        <v>6599</v>
      </c>
      <c r="DG152" s="213">
        <v>303000</v>
      </c>
      <c r="DH152" s="230" t="s">
        <v>6596</v>
      </c>
      <c r="DI152" s="230" t="s">
        <v>723</v>
      </c>
      <c r="DJ152" s="230">
        <v>2</v>
      </c>
      <c r="DK152" s="230" t="s">
        <v>6598</v>
      </c>
      <c r="DL152" s="230" t="s">
        <v>6597</v>
      </c>
      <c r="DM152" s="214">
        <v>45641</v>
      </c>
      <c r="DN152" s="228" t="s">
        <v>6600</v>
      </c>
      <c r="DO152" s="218">
        <v>0</v>
      </c>
      <c r="DP152" s="228" t="s">
        <v>6592</v>
      </c>
      <c r="DQ152" s="228" t="s">
        <v>723</v>
      </c>
      <c r="DR152" s="228">
        <v>2</v>
      </c>
      <c r="DS152" s="228" t="s">
        <v>6594</v>
      </c>
      <c r="DT152" s="228" t="s">
        <v>6593</v>
      </c>
      <c r="DU152" s="229">
        <v>45641</v>
      </c>
      <c r="DV152" s="227" t="s">
        <v>6601</v>
      </c>
      <c r="DW152" s="213">
        <v>126000</v>
      </c>
      <c r="DX152" s="230" t="s">
        <v>6592</v>
      </c>
      <c r="DY152" s="230" t="s">
        <v>723</v>
      </c>
      <c r="DZ152" s="230">
        <v>2</v>
      </c>
      <c r="EA152" s="230" t="s">
        <v>6594</v>
      </c>
      <c r="EB152" s="230" t="s">
        <v>6593</v>
      </c>
      <c r="EC152" s="214">
        <v>45641</v>
      </c>
      <c r="ED152" s="228" t="s">
        <v>6602</v>
      </c>
      <c r="EE152" s="218" t="s">
        <v>17</v>
      </c>
      <c r="EF152" s="228" t="s">
        <v>6592</v>
      </c>
      <c r="EG152" s="228" t="s">
        <v>723</v>
      </c>
      <c r="EH152" s="228">
        <v>2</v>
      </c>
      <c r="EI152" s="228" t="s">
        <v>6594</v>
      </c>
      <c r="EJ152" s="228" t="s">
        <v>6593</v>
      </c>
      <c r="EK152" s="229">
        <v>45641</v>
      </c>
      <c r="EL152" s="227" t="s">
        <v>6603</v>
      </c>
      <c r="EM152" s="213" t="s">
        <v>17</v>
      </c>
      <c r="EN152" s="230" t="s">
        <v>6592</v>
      </c>
      <c r="EO152" s="230" t="s">
        <v>723</v>
      </c>
      <c r="EP152" s="230">
        <v>2</v>
      </c>
      <c r="EQ152" s="230" t="s">
        <v>6594</v>
      </c>
      <c r="ER152" s="230" t="s">
        <v>6593</v>
      </c>
      <c r="ES152" s="214">
        <v>45641</v>
      </c>
      <c r="ET152" s="228" t="s">
        <v>6591</v>
      </c>
      <c r="EU152" s="228">
        <v>89</v>
      </c>
      <c r="EV152" s="228" t="s">
        <v>6546</v>
      </c>
      <c r="EW152" s="228" t="s">
        <v>404</v>
      </c>
      <c r="EX152" s="228">
        <v>1</v>
      </c>
      <c r="EY152" s="228" t="s">
        <v>6590</v>
      </c>
      <c r="EZ152" s="228" t="s">
        <v>6547</v>
      </c>
      <c r="FA152" s="229">
        <v>45641</v>
      </c>
      <c r="FB152" s="227" t="s">
        <v>6605</v>
      </c>
      <c r="FC152" s="230">
        <v>2</v>
      </c>
      <c r="FD152" s="230" t="s">
        <v>6592</v>
      </c>
      <c r="FE152" s="230" t="s">
        <v>404</v>
      </c>
      <c r="FF152" s="230">
        <v>1</v>
      </c>
      <c r="FG152" s="230" t="s">
        <v>6604</v>
      </c>
      <c r="FH152" s="230" t="s">
        <v>6593</v>
      </c>
      <c r="FI152" s="214">
        <v>45641</v>
      </c>
      <c r="FJ152" s="227" t="s">
        <v>3672</v>
      </c>
      <c r="FK152" s="228" t="s">
        <v>17</v>
      </c>
      <c r="FL152" s="228" t="s">
        <v>17</v>
      </c>
      <c r="FM152" s="228" t="s">
        <v>17</v>
      </c>
      <c r="FN152" s="228" t="s">
        <v>17</v>
      </c>
      <c r="FO152" s="228" t="s">
        <v>1153</v>
      </c>
      <c r="FP152" s="218" t="s">
        <v>17</v>
      </c>
      <c r="FQ152" s="219">
        <v>45586</v>
      </c>
      <c r="FR152" s="227" t="s">
        <v>3673</v>
      </c>
      <c r="FS152" s="230" t="s">
        <v>17</v>
      </c>
      <c r="FT152" s="230" t="s">
        <v>17</v>
      </c>
      <c r="FU152" s="230" t="s">
        <v>17</v>
      </c>
      <c r="FV152" s="230" t="s">
        <v>17</v>
      </c>
      <c r="FW152" s="230" t="s">
        <v>1153</v>
      </c>
      <c r="FX152" s="230" t="s">
        <v>17</v>
      </c>
      <c r="FY152" s="214">
        <v>45586</v>
      </c>
      <c r="FZ152" s="228" t="s">
        <v>4673</v>
      </c>
      <c r="GA152" s="228">
        <v>1</v>
      </c>
      <c r="GB152" s="228" t="s">
        <v>1799</v>
      </c>
      <c r="GC152" s="228" t="s">
        <v>33</v>
      </c>
      <c r="GD152" s="228">
        <v>2</v>
      </c>
      <c r="GE152" s="228" t="s">
        <v>17</v>
      </c>
      <c r="GF152" s="228" t="s">
        <v>17</v>
      </c>
      <c r="GG152" s="229">
        <v>45609</v>
      </c>
      <c r="GH152" s="227" t="s">
        <v>4679</v>
      </c>
      <c r="GI152" s="230">
        <v>0</v>
      </c>
      <c r="GJ152" s="230" t="s">
        <v>1799</v>
      </c>
      <c r="GK152" s="230" t="s">
        <v>33</v>
      </c>
      <c r="GL152" s="230">
        <v>2</v>
      </c>
      <c r="GM152" s="230" t="s">
        <v>17</v>
      </c>
      <c r="GN152" s="230" t="s">
        <v>17</v>
      </c>
      <c r="GO152" s="214">
        <v>45609</v>
      </c>
      <c r="GP152" s="228" t="s">
        <v>4674</v>
      </c>
      <c r="GQ152" s="228">
        <v>1</v>
      </c>
      <c r="GR152" s="228" t="s">
        <v>1799</v>
      </c>
      <c r="GS152" s="228" t="s">
        <v>33</v>
      </c>
      <c r="GT152" s="228">
        <v>2</v>
      </c>
      <c r="GU152" s="228" t="s">
        <v>17</v>
      </c>
      <c r="GV152" s="228" t="s">
        <v>17</v>
      </c>
      <c r="GW152" s="229">
        <v>45609</v>
      </c>
      <c r="GX152" s="227" t="s">
        <v>4680</v>
      </c>
      <c r="GY152" s="230">
        <v>0</v>
      </c>
      <c r="GZ152" s="230" t="s">
        <v>1799</v>
      </c>
      <c r="HA152" s="230" t="s">
        <v>33</v>
      </c>
      <c r="HB152" s="230">
        <v>2</v>
      </c>
      <c r="HC152" s="230" t="s">
        <v>17</v>
      </c>
      <c r="HD152" s="230" t="s">
        <v>17</v>
      </c>
      <c r="HE152" s="214">
        <v>45609</v>
      </c>
      <c r="HF152" s="228" t="s">
        <v>4672</v>
      </c>
      <c r="HG152" s="228">
        <v>2</v>
      </c>
      <c r="HH152" s="228" t="s">
        <v>1799</v>
      </c>
      <c r="HI152" s="228" t="s">
        <v>33</v>
      </c>
      <c r="HJ152" s="228">
        <v>2</v>
      </c>
      <c r="HK152" s="228" t="s">
        <v>17</v>
      </c>
      <c r="HL152" s="228" t="s">
        <v>17</v>
      </c>
      <c r="HM152" s="229">
        <v>45609</v>
      </c>
      <c r="HN152" s="227" t="s">
        <v>4678</v>
      </c>
      <c r="HO152" s="230">
        <v>1</v>
      </c>
      <c r="HP152" s="230" t="s">
        <v>1799</v>
      </c>
      <c r="HQ152" s="230" t="s">
        <v>33</v>
      </c>
      <c r="HR152" s="230">
        <v>2</v>
      </c>
      <c r="HS152" s="230" t="s">
        <v>17</v>
      </c>
      <c r="HT152" s="230" t="s">
        <v>17</v>
      </c>
      <c r="HU152" s="214">
        <v>45609</v>
      </c>
      <c r="HV152" s="228" t="s">
        <v>4675</v>
      </c>
      <c r="HW152" s="228">
        <v>0</v>
      </c>
      <c r="HX152" s="228" t="s">
        <v>1799</v>
      </c>
      <c r="HY152" s="228" t="s">
        <v>33</v>
      </c>
      <c r="HZ152" s="228">
        <v>2</v>
      </c>
      <c r="IA152" s="228" t="s">
        <v>17</v>
      </c>
      <c r="IB152" s="228" t="s">
        <v>17</v>
      </c>
      <c r="IC152" s="229">
        <v>45609</v>
      </c>
      <c r="ID152" s="227" t="s">
        <v>4677</v>
      </c>
      <c r="IE152" s="230">
        <v>3</v>
      </c>
      <c r="IF152" s="230" t="s">
        <v>1799</v>
      </c>
      <c r="IG152" s="230" t="s">
        <v>33</v>
      </c>
      <c r="IH152" s="230">
        <v>2</v>
      </c>
      <c r="II152" s="230" t="s">
        <v>17</v>
      </c>
      <c r="IJ152" s="230" t="s">
        <v>17</v>
      </c>
      <c r="IK152" s="214">
        <v>45609</v>
      </c>
      <c r="IL152" s="228" t="s">
        <v>4676</v>
      </c>
      <c r="IM152" s="228">
        <v>3</v>
      </c>
      <c r="IN152" s="228" t="s">
        <v>1799</v>
      </c>
      <c r="IO152" s="228" t="s">
        <v>33</v>
      </c>
      <c r="IP152" s="228">
        <v>2</v>
      </c>
      <c r="IQ152" s="228" t="s">
        <v>17</v>
      </c>
      <c r="IR152" s="228" t="s">
        <v>17</v>
      </c>
      <c r="IS152" s="229">
        <v>45609</v>
      </c>
    </row>
    <row r="153" spans="1:253" x14ac:dyDescent="0.35">
      <c r="A153" s="11" t="s">
        <v>3679</v>
      </c>
      <c r="B153" s="11" t="s">
        <v>10790</v>
      </c>
      <c r="C153" s="11" t="s">
        <v>3680</v>
      </c>
      <c r="D153" s="11" t="s">
        <v>3670</v>
      </c>
      <c r="E153" s="11" t="s">
        <v>10379</v>
      </c>
      <c r="F153" s="11" t="s">
        <v>6606</v>
      </c>
      <c r="G153" s="212">
        <v>69521000</v>
      </c>
      <c r="H153" s="213" t="s">
        <v>6526</v>
      </c>
      <c r="I153" s="213" t="s">
        <v>723</v>
      </c>
      <c r="J153" s="213">
        <v>2</v>
      </c>
      <c r="K153" s="213" t="s">
        <v>6528</v>
      </c>
      <c r="L153" s="213" t="s">
        <v>6527</v>
      </c>
      <c r="M153" s="214">
        <v>45641</v>
      </c>
      <c r="N153" s="227" t="s">
        <v>6610</v>
      </c>
      <c r="O153" s="216">
        <v>360719</v>
      </c>
      <c r="P153" s="216" t="s">
        <v>6607</v>
      </c>
      <c r="Q153" s="216" t="s">
        <v>723</v>
      </c>
      <c r="R153" s="216">
        <v>2</v>
      </c>
      <c r="S153" s="216" t="s">
        <v>6609</v>
      </c>
      <c r="T153" s="216" t="s">
        <v>6608</v>
      </c>
      <c r="U153" s="217">
        <v>45641</v>
      </c>
      <c r="V153" s="227" t="s">
        <v>6614</v>
      </c>
      <c r="W153" s="213">
        <v>32051000</v>
      </c>
      <c r="X153" s="213" t="s">
        <v>6611</v>
      </c>
      <c r="Y153" s="213" t="s">
        <v>723</v>
      </c>
      <c r="Z153" s="213">
        <v>2</v>
      </c>
      <c r="AA153" s="213" t="s">
        <v>6613</v>
      </c>
      <c r="AB153" s="213" t="s">
        <v>6612</v>
      </c>
      <c r="AC153" s="214">
        <v>45641</v>
      </c>
      <c r="AD153" s="227" t="s">
        <v>6618</v>
      </c>
      <c r="AE153" s="218">
        <v>1212000</v>
      </c>
      <c r="AF153" s="218" t="s">
        <v>6615</v>
      </c>
      <c r="AG153" s="218" t="s">
        <v>723</v>
      </c>
      <c r="AH153" s="218">
        <v>2</v>
      </c>
      <c r="AI153" s="218" t="s">
        <v>6617</v>
      </c>
      <c r="AJ153" s="218" t="s">
        <v>6616</v>
      </c>
      <c r="AK153" s="219">
        <v>45641</v>
      </c>
      <c r="AL153" s="227" t="s">
        <v>6622</v>
      </c>
      <c r="AM153" s="213">
        <v>33000</v>
      </c>
      <c r="AN153" s="213" t="s">
        <v>6619</v>
      </c>
      <c r="AO153" s="213" t="s">
        <v>723</v>
      </c>
      <c r="AP153" s="213">
        <v>2</v>
      </c>
      <c r="AQ153" s="213" t="s">
        <v>6621</v>
      </c>
      <c r="AR153" s="213" t="s">
        <v>6620</v>
      </c>
      <c r="AS153" s="214">
        <v>45641</v>
      </c>
      <c r="AT153" s="228" t="s">
        <v>6624</v>
      </c>
      <c r="AU153" s="218">
        <v>28</v>
      </c>
      <c r="AV153" s="218" t="s">
        <v>5597</v>
      </c>
      <c r="AW153" s="218" t="s">
        <v>723</v>
      </c>
      <c r="AX153" s="218">
        <v>2</v>
      </c>
      <c r="AY153" s="218" t="s">
        <v>6623</v>
      </c>
      <c r="AZ153" s="218" t="s">
        <v>5598</v>
      </c>
      <c r="BA153" s="219">
        <v>45641</v>
      </c>
      <c r="BB153" s="227" t="s">
        <v>3683</v>
      </c>
      <c r="BC153" s="213" t="s">
        <v>17</v>
      </c>
      <c r="BD153" s="213" t="s">
        <v>17</v>
      </c>
      <c r="BE153" s="213" t="s">
        <v>17</v>
      </c>
      <c r="BF153" s="213" t="s">
        <v>17</v>
      </c>
      <c r="BG153" s="213" t="s">
        <v>1153</v>
      </c>
      <c r="BH153" s="213" t="s">
        <v>17</v>
      </c>
      <c r="BI153" s="214">
        <v>45586</v>
      </c>
      <c r="BJ153" s="228" t="s">
        <v>6627</v>
      </c>
      <c r="BK153" s="228">
        <v>86</v>
      </c>
      <c r="BL153" s="228" t="s">
        <v>6625</v>
      </c>
      <c r="BM153" s="228" t="s">
        <v>404</v>
      </c>
      <c r="BN153" s="228">
        <v>1</v>
      </c>
      <c r="BO153" s="228" t="s">
        <v>5564</v>
      </c>
      <c r="BP153" s="218" t="s">
        <v>6626</v>
      </c>
      <c r="BQ153" s="229">
        <v>45641</v>
      </c>
      <c r="BR153" s="227" t="s">
        <v>3684</v>
      </c>
      <c r="BS153" s="230" t="s">
        <v>17</v>
      </c>
      <c r="BT153" s="230" t="s">
        <v>17</v>
      </c>
      <c r="BU153" s="230" t="s">
        <v>17</v>
      </c>
      <c r="BV153" s="230" t="s">
        <v>17</v>
      </c>
      <c r="BW153" s="230" t="s">
        <v>1153</v>
      </c>
      <c r="BX153" s="230" t="s">
        <v>17</v>
      </c>
      <c r="BY153" s="214">
        <v>45586</v>
      </c>
      <c r="BZ153" s="228" t="s">
        <v>3685</v>
      </c>
      <c r="CA153" s="228" t="s">
        <v>17</v>
      </c>
      <c r="CB153" s="228" t="s">
        <v>17</v>
      </c>
      <c r="CC153" s="228" t="s">
        <v>17</v>
      </c>
      <c r="CD153" s="228" t="s">
        <v>17</v>
      </c>
      <c r="CE153" s="228" t="s">
        <v>1153</v>
      </c>
      <c r="CF153" s="228" t="s">
        <v>17</v>
      </c>
      <c r="CG153" s="229">
        <v>45586</v>
      </c>
      <c r="CH153" s="227" t="s">
        <v>11572</v>
      </c>
      <c r="CI153" s="228" t="e">
        <v>#N/A</v>
      </c>
      <c r="CJ153" s="228" t="e">
        <v>#N/A</v>
      </c>
      <c r="CK153" s="228" t="e">
        <v>#N/A</v>
      </c>
      <c r="CL153" s="228" t="e">
        <v>#N/A</v>
      </c>
      <c r="CM153" s="228" t="e">
        <v>#N/A</v>
      </c>
      <c r="CN153" s="228" t="e">
        <v>#N/A</v>
      </c>
      <c r="CO153" s="231" t="e">
        <v>#N/A</v>
      </c>
      <c r="CP153" s="228" t="s">
        <v>3690</v>
      </c>
      <c r="CQ153" s="230">
        <v>800000000</v>
      </c>
      <c r="CR153" s="230" t="s">
        <v>3687</v>
      </c>
      <c r="CS153" s="230" t="s">
        <v>723</v>
      </c>
      <c r="CT153" s="230">
        <v>2</v>
      </c>
      <c r="CU153" s="230" t="s">
        <v>3689</v>
      </c>
      <c r="CV153" s="230" t="s">
        <v>3688</v>
      </c>
      <c r="CW153" s="214">
        <v>45586</v>
      </c>
      <c r="CX153" s="228" t="s">
        <v>6630</v>
      </c>
      <c r="CY153" s="218">
        <v>135000</v>
      </c>
      <c r="CZ153" s="218" t="s">
        <v>6504</v>
      </c>
      <c r="DA153" s="218" t="s">
        <v>723</v>
      </c>
      <c r="DB153" s="218">
        <v>2</v>
      </c>
      <c r="DC153" s="218" t="s">
        <v>6471</v>
      </c>
      <c r="DD153" s="218" t="s">
        <v>6505</v>
      </c>
      <c r="DE153" s="220">
        <v>45641</v>
      </c>
      <c r="DF153" s="227" t="s">
        <v>6632</v>
      </c>
      <c r="DG153" s="213">
        <v>30839000</v>
      </c>
      <c r="DH153" s="230" t="s">
        <v>6611</v>
      </c>
      <c r="DI153" s="230" t="s">
        <v>723</v>
      </c>
      <c r="DJ153" s="230">
        <v>2</v>
      </c>
      <c r="DK153" s="230" t="s">
        <v>6631</v>
      </c>
      <c r="DL153" s="230" t="s">
        <v>6612</v>
      </c>
      <c r="DM153" s="214">
        <v>45641</v>
      </c>
      <c r="DN153" s="228" t="s">
        <v>6636</v>
      </c>
      <c r="DO153" s="218">
        <v>1077000</v>
      </c>
      <c r="DP153" s="228" t="s">
        <v>6633</v>
      </c>
      <c r="DQ153" s="228" t="s">
        <v>723</v>
      </c>
      <c r="DR153" s="228">
        <v>2</v>
      </c>
      <c r="DS153" s="228" t="s">
        <v>6635</v>
      </c>
      <c r="DT153" s="228" t="s">
        <v>6634</v>
      </c>
      <c r="DU153" s="229">
        <v>45641</v>
      </c>
      <c r="DV153" s="227" t="s">
        <v>6637</v>
      </c>
      <c r="DW153" s="213">
        <v>135000</v>
      </c>
      <c r="DX153" s="230" t="s">
        <v>6504</v>
      </c>
      <c r="DY153" s="230" t="s">
        <v>723</v>
      </c>
      <c r="DZ153" s="230">
        <v>2</v>
      </c>
      <c r="EA153" s="230" t="s">
        <v>6471</v>
      </c>
      <c r="EB153" s="230" t="s">
        <v>6505</v>
      </c>
      <c r="EC153" s="214">
        <v>45641</v>
      </c>
      <c r="ED153" s="228" t="s">
        <v>6638</v>
      </c>
      <c r="EE153" s="218" t="s">
        <v>17</v>
      </c>
      <c r="EF153" s="228" t="s">
        <v>6504</v>
      </c>
      <c r="EG153" s="228" t="s">
        <v>723</v>
      </c>
      <c r="EH153" s="228">
        <v>2</v>
      </c>
      <c r="EI153" s="228" t="s">
        <v>6471</v>
      </c>
      <c r="EJ153" s="228" t="s">
        <v>6505</v>
      </c>
      <c r="EK153" s="229">
        <v>45641</v>
      </c>
      <c r="EL153" s="227" t="s">
        <v>6639</v>
      </c>
      <c r="EM153" s="213" t="s">
        <v>17</v>
      </c>
      <c r="EN153" s="230" t="s">
        <v>6504</v>
      </c>
      <c r="EO153" s="230" t="s">
        <v>723</v>
      </c>
      <c r="EP153" s="230">
        <v>2</v>
      </c>
      <c r="EQ153" s="230" t="s">
        <v>6471</v>
      </c>
      <c r="ER153" s="230" t="s">
        <v>6505</v>
      </c>
      <c r="ES153" s="214">
        <v>45641</v>
      </c>
      <c r="ET153" s="228" t="s">
        <v>6628</v>
      </c>
      <c r="EU153" s="228">
        <v>89</v>
      </c>
      <c r="EV153" s="228" t="s">
        <v>6546</v>
      </c>
      <c r="EW153" s="228" t="s">
        <v>404</v>
      </c>
      <c r="EX153" s="228">
        <v>1</v>
      </c>
      <c r="EY153" s="228" t="s">
        <v>5566</v>
      </c>
      <c r="EZ153" s="228" t="s">
        <v>6547</v>
      </c>
      <c r="FA153" s="229">
        <v>45641</v>
      </c>
      <c r="FB153" s="227" t="s">
        <v>6643</v>
      </c>
      <c r="FC153" s="230">
        <v>4</v>
      </c>
      <c r="FD153" s="230" t="s">
        <v>6640</v>
      </c>
      <c r="FE153" s="230" t="s">
        <v>404</v>
      </c>
      <c r="FF153" s="230">
        <v>1</v>
      </c>
      <c r="FG153" s="230" t="s">
        <v>6642</v>
      </c>
      <c r="FH153" s="230" t="s">
        <v>6641</v>
      </c>
      <c r="FI153" s="214">
        <v>45641</v>
      </c>
      <c r="FJ153" s="227" t="s">
        <v>3681</v>
      </c>
      <c r="FK153" s="228" t="s">
        <v>17</v>
      </c>
      <c r="FL153" s="228" t="s">
        <v>17</v>
      </c>
      <c r="FM153" s="228" t="s">
        <v>17</v>
      </c>
      <c r="FN153" s="228" t="s">
        <v>17</v>
      </c>
      <c r="FO153" s="228" t="s">
        <v>1153</v>
      </c>
      <c r="FP153" s="218" t="s">
        <v>17</v>
      </c>
      <c r="FQ153" s="219">
        <v>45586</v>
      </c>
      <c r="FR153" s="227" t="s">
        <v>3682</v>
      </c>
      <c r="FS153" s="230" t="s">
        <v>17</v>
      </c>
      <c r="FT153" s="230" t="s">
        <v>17</v>
      </c>
      <c r="FU153" s="230" t="s">
        <v>17</v>
      </c>
      <c r="FV153" s="230" t="s">
        <v>17</v>
      </c>
      <c r="FW153" s="230" t="s">
        <v>1153</v>
      </c>
      <c r="FX153" s="230" t="s">
        <v>17</v>
      </c>
      <c r="FY153" s="214">
        <v>45586</v>
      </c>
      <c r="FZ153" s="228" t="s">
        <v>4682</v>
      </c>
      <c r="GA153" s="228">
        <v>1</v>
      </c>
      <c r="GB153" s="228" t="s">
        <v>1799</v>
      </c>
      <c r="GC153" s="228" t="s">
        <v>33</v>
      </c>
      <c r="GD153" s="228">
        <v>2</v>
      </c>
      <c r="GE153" s="228" t="s">
        <v>17</v>
      </c>
      <c r="GF153" s="228" t="s">
        <v>17</v>
      </c>
      <c r="GG153" s="229">
        <v>45609</v>
      </c>
      <c r="GH153" s="227" t="s">
        <v>4688</v>
      </c>
      <c r="GI153" s="230">
        <v>0</v>
      </c>
      <c r="GJ153" s="230" t="s">
        <v>1799</v>
      </c>
      <c r="GK153" s="230" t="s">
        <v>33</v>
      </c>
      <c r="GL153" s="230">
        <v>2</v>
      </c>
      <c r="GM153" s="230" t="s">
        <v>17</v>
      </c>
      <c r="GN153" s="230" t="s">
        <v>17</v>
      </c>
      <c r="GO153" s="214">
        <v>45609</v>
      </c>
      <c r="GP153" s="228" t="s">
        <v>4683</v>
      </c>
      <c r="GQ153" s="228">
        <v>0</v>
      </c>
      <c r="GR153" s="228" t="s">
        <v>1799</v>
      </c>
      <c r="GS153" s="228" t="s">
        <v>33</v>
      </c>
      <c r="GT153" s="228">
        <v>2</v>
      </c>
      <c r="GU153" s="228" t="s">
        <v>17</v>
      </c>
      <c r="GV153" s="228" t="s">
        <v>17</v>
      </c>
      <c r="GW153" s="229">
        <v>45609</v>
      </c>
      <c r="GX153" s="227" t="s">
        <v>4689</v>
      </c>
      <c r="GY153" s="230">
        <v>0</v>
      </c>
      <c r="GZ153" s="230" t="s">
        <v>1799</v>
      </c>
      <c r="HA153" s="230" t="s">
        <v>33</v>
      </c>
      <c r="HB153" s="230">
        <v>2</v>
      </c>
      <c r="HC153" s="230" t="s">
        <v>17</v>
      </c>
      <c r="HD153" s="230" t="s">
        <v>17</v>
      </c>
      <c r="HE153" s="214">
        <v>45609</v>
      </c>
      <c r="HF153" s="228" t="s">
        <v>4681</v>
      </c>
      <c r="HG153" s="228">
        <v>0</v>
      </c>
      <c r="HH153" s="228" t="s">
        <v>1799</v>
      </c>
      <c r="HI153" s="228" t="s">
        <v>33</v>
      </c>
      <c r="HJ153" s="228">
        <v>2</v>
      </c>
      <c r="HK153" s="228" t="s">
        <v>17</v>
      </c>
      <c r="HL153" s="228" t="s">
        <v>17</v>
      </c>
      <c r="HM153" s="229">
        <v>45609</v>
      </c>
      <c r="HN153" s="227" t="s">
        <v>4687</v>
      </c>
      <c r="HO153" s="230">
        <v>0</v>
      </c>
      <c r="HP153" s="230" t="s">
        <v>1799</v>
      </c>
      <c r="HQ153" s="230" t="s">
        <v>33</v>
      </c>
      <c r="HR153" s="230">
        <v>2</v>
      </c>
      <c r="HS153" s="230" t="s">
        <v>17</v>
      </c>
      <c r="HT153" s="230" t="s">
        <v>17</v>
      </c>
      <c r="HU153" s="214">
        <v>45609</v>
      </c>
      <c r="HV153" s="228" t="s">
        <v>4684</v>
      </c>
      <c r="HW153" s="228">
        <v>0</v>
      </c>
      <c r="HX153" s="228" t="s">
        <v>1799</v>
      </c>
      <c r="HY153" s="228" t="s">
        <v>33</v>
      </c>
      <c r="HZ153" s="228">
        <v>2</v>
      </c>
      <c r="IA153" s="228" t="s">
        <v>17</v>
      </c>
      <c r="IB153" s="228" t="s">
        <v>17</v>
      </c>
      <c r="IC153" s="229">
        <v>45609</v>
      </c>
      <c r="ID153" s="227" t="s">
        <v>4686</v>
      </c>
      <c r="IE153" s="230">
        <v>3</v>
      </c>
      <c r="IF153" s="230" t="s">
        <v>1799</v>
      </c>
      <c r="IG153" s="230" t="s">
        <v>33</v>
      </c>
      <c r="IH153" s="230">
        <v>2</v>
      </c>
      <c r="II153" s="230" t="s">
        <v>17</v>
      </c>
      <c r="IJ153" s="230" t="s">
        <v>17</v>
      </c>
      <c r="IK153" s="214">
        <v>45609</v>
      </c>
      <c r="IL153" s="228" t="s">
        <v>4685</v>
      </c>
      <c r="IM153" s="228">
        <v>3</v>
      </c>
      <c r="IN153" s="228" t="s">
        <v>1799</v>
      </c>
      <c r="IO153" s="228" t="s">
        <v>33</v>
      </c>
      <c r="IP153" s="228">
        <v>2</v>
      </c>
      <c r="IQ153" s="228" t="s">
        <v>17</v>
      </c>
      <c r="IR153" s="228" t="s">
        <v>17</v>
      </c>
      <c r="IS153" s="229">
        <v>45609</v>
      </c>
    </row>
    <row r="154" spans="1:253" x14ac:dyDescent="0.35">
      <c r="A154" s="11" t="s">
        <v>1150</v>
      </c>
      <c r="B154" s="11" t="s">
        <v>11264</v>
      </c>
      <c r="C154" s="11" t="s">
        <v>1151</v>
      </c>
      <c r="D154" s="11" t="s">
        <v>1152</v>
      </c>
      <c r="E154" s="11" t="s">
        <v>10384</v>
      </c>
      <c r="F154" s="11" t="s">
        <v>5543</v>
      </c>
      <c r="G154" s="212">
        <v>1340000</v>
      </c>
      <c r="H154" s="213" t="s">
        <v>5540</v>
      </c>
      <c r="I154" s="213" t="s">
        <v>404</v>
      </c>
      <c r="J154" s="213">
        <v>1</v>
      </c>
      <c r="K154" s="213" t="s">
        <v>5542</v>
      </c>
      <c r="L154" s="213" t="s">
        <v>5541</v>
      </c>
      <c r="M154" s="214">
        <v>45620</v>
      </c>
      <c r="N154" s="227" t="s">
        <v>5547</v>
      </c>
      <c r="O154" s="216">
        <v>14950</v>
      </c>
      <c r="P154" s="216" t="s">
        <v>5544</v>
      </c>
      <c r="Q154" s="216" t="s">
        <v>404</v>
      </c>
      <c r="R154" s="216">
        <v>1</v>
      </c>
      <c r="S154" s="216" t="s">
        <v>5546</v>
      </c>
      <c r="T154" s="216" t="s">
        <v>5545</v>
      </c>
      <c r="U154" s="217">
        <v>45620</v>
      </c>
      <c r="V154" s="227" t="s">
        <v>6440</v>
      </c>
      <c r="W154" s="213">
        <v>1340000</v>
      </c>
      <c r="X154" s="213" t="s">
        <v>5540</v>
      </c>
      <c r="Y154" s="213" t="s">
        <v>404</v>
      </c>
      <c r="Z154" s="213">
        <v>1</v>
      </c>
      <c r="AA154" s="213" t="s">
        <v>6439</v>
      </c>
      <c r="AB154" s="213" t="s">
        <v>5541</v>
      </c>
      <c r="AC154" s="214">
        <v>45639</v>
      </c>
      <c r="AD154" s="227" t="s">
        <v>5549</v>
      </c>
      <c r="AE154" s="218">
        <v>858000</v>
      </c>
      <c r="AF154" s="218" t="s">
        <v>5540</v>
      </c>
      <c r="AG154" s="218" t="s">
        <v>404</v>
      </c>
      <c r="AH154" s="218">
        <v>1</v>
      </c>
      <c r="AI154" s="218" t="s">
        <v>5548</v>
      </c>
      <c r="AJ154" s="218" t="s">
        <v>5541</v>
      </c>
      <c r="AK154" s="219">
        <v>45620</v>
      </c>
      <c r="AL154" s="227" t="s">
        <v>5551</v>
      </c>
      <c r="AM154" s="213">
        <v>0</v>
      </c>
      <c r="AN154" s="213" t="s">
        <v>5540</v>
      </c>
      <c r="AO154" s="213" t="s">
        <v>404</v>
      </c>
      <c r="AP154" s="213">
        <v>1</v>
      </c>
      <c r="AQ154" s="213" t="s">
        <v>5550</v>
      </c>
      <c r="AR154" s="213" t="s">
        <v>5541</v>
      </c>
      <c r="AS154" s="214">
        <v>45620</v>
      </c>
      <c r="AT154" s="228" t="s">
        <v>5553</v>
      </c>
      <c r="AU154" s="218">
        <v>0</v>
      </c>
      <c r="AV154" s="218" t="s">
        <v>5540</v>
      </c>
      <c r="AW154" s="218" t="s">
        <v>404</v>
      </c>
      <c r="AX154" s="218">
        <v>1</v>
      </c>
      <c r="AY154" s="218" t="s">
        <v>5552</v>
      </c>
      <c r="AZ154" s="218" t="s">
        <v>5541</v>
      </c>
      <c r="BA154" s="219">
        <v>45620</v>
      </c>
      <c r="BB154" s="227" t="s">
        <v>1156</v>
      </c>
      <c r="BC154" s="213" t="s">
        <v>17</v>
      </c>
      <c r="BD154" s="213" t="s">
        <v>17</v>
      </c>
      <c r="BE154" s="213" t="s">
        <v>17</v>
      </c>
      <c r="BF154" s="213" t="s">
        <v>17</v>
      </c>
      <c r="BG154" s="213" t="s">
        <v>1153</v>
      </c>
      <c r="BH154" s="213" t="s">
        <v>17</v>
      </c>
      <c r="BI154" s="214">
        <v>45230</v>
      </c>
      <c r="BJ154" s="228" t="s">
        <v>5555</v>
      </c>
      <c r="BK154" s="228">
        <v>0</v>
      </c>
      <c r="BL154" s="228" t="s">
        <v>5540</v>
      </c>
      <c r="BM154" s="228" t="s">
        <v>404</v>
      </c>
      <c r="BN154" s="228">
        <v>1</v>
      </c>
      <c r="BO154" s="228" t="s">
        <v>5554</v>
      </c>
      <c r="BP154" s="218" t="s">
        <v>5541</v>
      </c>
      <c r="BQ154" s="229">
        <v>45620</v>
      </c>
      <c r="BR154" s="227" t="s">
        <v>1158</v>
      </c>
      <c r="BS154" s="230" t="s">
        <v>17</v>
      </c>
      <c r="BT154" s="230" t="s">
        <v>17</v>
      </c>
      <c r="BU154" s="230" t="s">
        <v>17</v>
      </c>
      <c r="BV154" s="230" t="s">
        <v>17</v>
      </c>
      <c r="BW154" s="230" t="s">
        <v>1157</v>
      </c>
      <c r="BX154" s="230" t="s">
        <v>17</v>
      </c>
      <c r="BY154" s="214">
        <v>45230</v>
      </c>
      <c r="BZ154" s="228" t="s">
        <v>1159</v>
      </c>
      <c r="CA154" s="228" t="s">
        <v>17</v>
      </c>
      <c r="CB154" s="228" t="s">
        <v>17</v>
      </c>
      <c r="CC154" s="228" t="s">
        <v>17</v>
      </c>
      <c r="CD154" s="228" t="s">
        <v>17</v>
      </c>
      <c r="CE154" s="228" t="s">
        <v>1157</v>
      </c>
      <c r="CF154" s="228" t="s">
        <v>17</v>
      </c>
      <c r="CG154" s="229">
        <v>45230</v>
      </c>
      <c r="CH154" s="227" t="s">
        <v>11573</v>
      </c>
      <c r="CI154" s="228" t="e">
        <v>#N/A</v>
      </c>
      <c r="CJ154" s="228" t="e">
        <v>#N/A</v>
      </c>
      <c r="CK154" s="228" t="e">
        <v>#N/A</v>
      </c>
      <c r="CL154" s="228" t="e">
        <v>#N/A</v>
      </c>
      <c r="CM154" s="228" t="e">
        <v>#N/A</v>
      </c>
      <c r="CN154" s="228" t="e">
        <v>#N/A</v>
      </c>
      <c r="CO154" s="231" t="e">
        <v>#N/A</v>
      </c>
      <c r="CP154" s="228" t="s">
        <v>1161</v>
      </c>
      <c r="CQ154" s="230" t="s">
        <v>17</v>
      </c>
      <c r="CR154" s="230" t="s">
        <v>17</v>
      </c>
      <c r="CS154" s="230" t="s">
        <v>17</v>
      </c>
      <c r="CT154" s="230" t="s">
        <v>17</v>
      </c>
      <c r="CU154" s="230" t="s">
        <v>1157</v>
      </c>
      <c r="CV154" s="230" t="s">
        <v>17</v>
      </c>
      <c r="CW154" s="214">
        <v>45230</v>
      </c>
      <c r="CX154" s="228" t="s">
        <v>6442</v>
      </c>
      <c r="CY154" s="218">
        <v>364000</v>
      </c>
      <c r="CZ154" s="218" t="s">
        <v>5540</v>
      </c>
      <c r="DA154" s="218" t="s">
        <v>404</v>
      </c>
      <c r="DB154" s="218">
        <v>1</v>
      </c>
      <c r="DC154" s="218" t="s">
        <v>6447</v>
      </c>
      <c r="DD154" s="218" t="s">
        <v>5541</v>
      </c>
      <c r="DE154" s="220">
        <v>45639</v>
      </c>
      <c r="DF154" s="227" t="s">
        <v>6444</v>
      </c>
      <c r="DG154" s="213">
        <v>483000</v>
      </c>
      <c r="DH154" s="230" t="s">
        <v>5540</v>
      </c>
      <c r="DI154" s="230" t="s">
        <v>404</v>
      </c>
      <c r="DJ154" s="230">
        <v>1</v>
      </c>
      <c r="DK154" s="230" t="s">
        <v>6443</v>
      </c>
      <c r="DL154" s="230" t="s">
        <v>5541</v>
      </c>
      <c r="DM154" s="214">
        <v>45639</v>
      </c>
      <c r="DN154" s="228" t="s">
        <v>6446</v>
      </c>
      <c r="DO154" s="218">
        <v>494000</v>
      </c>
      <c r="DP154" s="228" t="s">
        <v>5540</v>
      </c>
      <c r="DQ154" s="228" t="s">
        <v>404</v>
      </c>
      <c r="DR154" s="228">
        <v>1</v>
      </c>
      <c r="DS154" s="228" t="s">
        <v>6445</v>
      </c>
      <c r="DT154" s="228" t="s">
        <v>5541</v>
      </c>
      <c r="DU154" s="229">
        <v>45639</v>
      </c>
      <c r="DV154" s="227" t="s">
        <v>6448</v>
      </c>
      <c r="DW154" s="213">
        <v>342000</v>
      </c>
      <c r="DX154" s="230" t="s">
        <v>5540</v>
      </c>
      <c r="DY154" s="230" t="s">
        <v>404</v>
      </c>
      <c r="DZ154" s="230">
        <v>1</v>
      </c>
      <c r="EA154" s="230" t="s">
        <v>6447</v>
      </c>
      <c r="EB154" s="230" t="s">
        <v>5541</v>
      </c>
      <c r="EC154" s="214">
        <v>45639</v>
      </c>
      <c r="ED154" s="228" t="s">
        <v>6450</v>
      </c>
      <c r="EE154" s="218">
        <v>22000</v>
      </c>
      <c r="EF154" s="228" t="s">
        <v>5540</v>
      </c>
      <c r="EG154" s="228" t="s">
        <v>404</v>
      </c>
      <c r="EH154" s="228">
        <v>1</v>
      </c>
      <c r="EI154" s="228" t="s">
        <v>6449</v>
      </c>
      <c r="EJ154" s="228" t="s">
        <v>5541</v>
      </c>
      <c r="EK154" s="229">
        <v>45639</v>
      </c>
      <c r="EL154" s="227" t="s">
        <v>6452</v>
      </c>
      <c r="EM154" s="213">
        <v>0</v>
      </c>
      <c r="EN154" s="230" t="s">
        <v>5540</v>
      </c>
      <c r="EO154" s="230" t="s">
        <v>404</v>
      </c>
      <c r="EP154" s="230">
        <v>1</v>
      </c>
      <c r="EQ154" s="230" t="s">
        <v>6451</v>
      </c>
      <c r="ER154" s="230" t="s">
        <v>5541</v>
      </c>
      <c r="ES154" s="214">
        <v>45639</v>
      </c>
      <c r="ET154" s="228" t="s">
        <v>5557</v>
      </c>
      <c r="EU154" s="228">
        <v>0</v>
      </c>
      <c r="EV154" s="228" t="s">
        <v>5540</v>
      </c>
      <c r="EW154" s="228" t="s">
        <v>404</v>
      </c>
      <c r="EX154" s="228">
        <v>1</v>
      </c>
      <c r="EY154" s="228" t="s">
        <v>5556</v>
      </c>
      <c r="EZ154" s="228" t="s">
        <v>5541</v>
      </c>
      <c r="FA154" s="229">
        <v>45620</v>
      </c>
      <c r="FB154" s="227" t="s">
        <v>5559</v>
      </c>
      <c r="FC154" s="230">
        <v>1</v>
      </c>
      <c r="FD154" s="230" t="s">
        <v>5540</v>
      </c>
      <c r="FE154" s="230" t="s">
        <v>404</v>
      </c>
      <c r="FF154" s="230">
        <v>1</v>
      </c>
      <c r="FG154" s="230" t="s">
        <v>5558</v>
      </c>
      <c r="FH154" s="230" t="s">
        <v>5541</v>
      </c>
      <c r="FI154" s="214">
        <v>45620</v>
      </c>
      <c r="FJ154" s="227" t="s">
        <v>1154</v>
      </c>
      <c r="FK154" s="228" t="s">
        <v>17</v>
      </c>
      <c r="FL154" s="228" t="s">
        <v>17</v>
      </c>
      <c r="FM154" s="228" t="s">
        <v>17</v>
      </c>
      <c r="FN154" s="228" t="s">
        <v>17</v>
      </c>
      <c r="FO154" s="228" t="s">
        <v>1153</v>
      </c>
      <c r="FP154" s="218" t="s">
        <v>17</v>
      </c>
      <c r="FQ154" s="219">
        <v>45230</v>
      </c>
      <c r="FR154" s="227" t="s">
        <v>1155</v>
      </c>
      <c r="FS154" s="230" t="s">
        <v>17</v>
      </c>
      <c r="FT154" s="230" t="s">
        <v>17</v>
      </c>
      <c r="FU154" s="230" t="s">
        <v>17</v>
      </c>
      <c r="FV154" s="230" t="s">
        <v>17</v>
      </c>
      <c r="FW154" s="230" t="s">
        <v>1153</v>
      </c>
      <c r="FX154" s="230" t="s">
        <v>17</v>
      </c>
      <c r="FY154" s="214">
        <v>45230</v>
      </c>
      <c r="FZ154" s="228" t="s">
        <v>4691</v>
      </c>
      <c r="GA154" s="228">
        <v>0</v>
      </c>
      <c r="GB154" s="228" t="s">
        <v>1799</v>
      </c>
      <c r="GC154" s="228" t="s">
        <v>33</v>
      </c>
      <c r="GD154" s="228">
        <v>2</v>
      </c>
      <c r="GE154" s="228" t="s">
        <v>17</v>
      </c>
      <c r="GF154" s="228" t="s">
        <v>17</v>
      </c>
      <c r="GG154" s="229">
        <v>45609</v>
      </c>
      <c r="GH154" s="227" t="s">
        <v>4697</v>
      </c>
      <c r="GI154" s="230">
        <v>0</v>
      </c>
      <c r="GJ154" s="230" t="s">
        <v>1799</v>
      </c>
      <c r="GK154" s="230" t="s">
        <v>33</v>
      </c>
      <c r="GL154" s="230">
        <v>2</v>
      </c>
      <c r="GM154" s="230" t="s">
        <v>17</v>
      </c>
      <c r="GN154" s="230" t="s">
        <v>17</v>
      </c>
      <c r="GO154" s="214">
        <v>45609</v>
      </c>
      <c r="GP154" s="228" t="s">
        <v>4692</v>
      </c>
      <c r="GQ154" s="228">
        <v>0</v>
      </c>
      <c r="GR154" s="228" t="s">
        <v>1799</v>
      </c>
      <c r="GS154" s="228" t="s">
        <v>33</v>
      </c>
      <c r="GT154" s="228">
        <v>2</v>
      </c>
      <c r="GU154" s="228" t="s">
        <v>17</v>
      </c>
      <c r="GV154" s="228" t="s">
        <v>17</v>
      </c>
      <c r="GW154" s="229">
        <v>45609</v>
      </c>
      <c r="GX154" s="227" t="s">
        <v>4698</v>
      </c>
      <c r="GY154" s="230">
        <v>0</v>
      </c>
      <c r="GZ154" s="230" t="s">
        <v>1799</v>
      </c>
      <c r="HA154" s="230" t="s">
        <v>33</v>
      </c>
      <c r="HB154" s="230">
        <v>2</v>
      </c>
      <c r="HC154" s="230" t="s">
        <v>17</v>
      </c>
      <c r="HD154" s="230" t="s">
        <v>17</v>
      </c>
      <c r="HE154" s="214">
        <v>45609</v>
      </c>
      <c r="HF154" s="228" t="s">
        <v>4690</v>
      </c>
      <c r="HG154" s="228">
        <v>0</v>
      </c>
      <c r="HH154" s="228" t="s">
        <v>1799</v>
      </c>
      <c r="HI154" s="228" t="s">
        <v>33</v>
      </c>
      <c r="HJ154" s="228">
        <v>2</v>
      </c>
      <c r="HK154" s="228" t="s">
        <v>17</v>
      </c>
      <c r="HL154" s="228" t="s">
        <v>17</v>
      </c>
      <c r="HM154" s="229">
        <v>45609</v>
      </c>
      <c r="HN154" s="227" t="s">
        <v>4696</v>
      </c>
      <c r="HO154" s="230">
        <v>0</v>
      </c>
      <c r="HP154" s="230" t="s">
        <v>1799</v>
      </c>
      <c r="HQ154" s="230" t="s">
        <v>33</v>
      </c>
      <c r="HR154" s="230">
        <v>2</v>
      </c>
      <c r="HS154" s="230" t="s">
        <v>17</v>
      </c>
      <c r="HT154" s="230" t="s">
        <v>17</v>
      </c>
      <c r="HU154" s="214">
        <v>45609</v>
      </c>
      <c r="HV154" s="228" t="s">
        <v>4693</v>
      </c>
      <c r="HW154" s="228">
        <v>0</v>
      </c>
      <c r="HX154" s="228" t="s">
        <v>1799</v>
      </c>
      <c r="HY154" s="228" t="s">
        <v>33</v>
      </c>
      <c r="HZ154" s="228">
        <v>2</v>
      </c>
      <c r="IA154" s="228" t="s">
        <v>17</v>
      </c>
      <c r="IB154" s="228" t="s">
        <v>17</v>
      </c>
      <c r="IC154" s="229">
        <v>45609</v>
      </c>
      <c r="ID154" s="227" t="s">
        <v>4695</v>
      </c>
      <c r="IE154" s="230">
        <v>0</v>
      </c>
      <c r="IF154" s="230" t="s">
        <v>1799</v>
      </c>
      <c r="IG154" s="230" t="s">
        <v>33</v>
      </c>
      <c r="IH154" s="230">
        <v>2</v>
      </c>
      <c r="II154" s="230" t="s">
        <v>17</v>
      </c>
      <c r="IJ154" s="230" t="s">
        <v>17</v>
      </c>
      <c r="IK154" s="214">
        <v>45609</v>
      </c>
      <c r="IL154" s="228" t="s">
        <v>4694</v>
      </c>
      <c r="IM154" s="228">
        <v>1</v>
      </c>
      <c r="IN154" s="228" t="s">
        <v>1799</v>
      </c>
      <c r="IO154" s="228" t="s">
        <v>33</v>
      </c>
      <c r="IP154" s="228">
        <v>2</v>
      </c>
      <c r="IQ154" s="228" t="s">
        <v>17</v>
      </c>
      <c r="IR154" s="228" t="s">
        <v>17</v>
      </c>
      <c r="IS154" s="229">
        <v>45609</v>
      </c>
    </row>
    <row r="155" spans="1:253" x14ac:dyDescent="0.35">
      <c r="A155" s="11" t="s">
        <v>1145</v>
      </c>
      <c r="B155" s="11" t="s">
        <v>10812</v>
      </c>
      <c r="C155" s="11" t="s">
        <v>1146</v>
      </c>
      <c r="D155" s="11" t="s">
        <v>1147</v>
      </c>
      <c r="E155" s="11" t="s">
        <v>10387</v>
      </c>
      <c r="F155" s="11" t="s">
        <v>3073</v>
      </c>
      <c r="G155" s="212">
        <v>1535000</v>
      </c>
      <c r="H155" s="213" t="s">
        <v>3070</v>
      </c>
      <c r="I155" s="213" t="s">
        <v>723</v>
      </c>
      <c r="J155" s="213">
        <v>2</v>
      </c>
      <c r="K155" s="213" t="s">
        <v>3072</v>
      </c>
      <c r="L155" s="213" t="s">
        <v>3071</v>
      </c>
      <c r="M155" s="214">
        <v>45562</v>
      </c>
      <c r="N155" s="227" t="s">
        <v>3076</v>
      </c>
      <c r="O155" s="216">
        <v>5130</v>
      </c>
      <c r="P155" s="216" t="s">
        <v>3074</v>
      </c>
      <c r="Q155" s="216" t="s">
        <v>404</v>
      </c>
      <c r="R155" s="216">
        <v>1</v>
      </c>
      <c r="S155" s="216" t="s">
        <v>2785</v>
      </c>
      <c r="T155" s="216" t="s">
        <v>3075</v>
      </c>
      <c r="U155" s="217">
        <v>45562</v>
      </c>
      <c r="V155" s="227" t="s">
        <v>3078</v>
      </c>
      <c r="W155" s="213">
        <v>1535000</v>
      </c>
      <c r="X155" s="213" t="s">
        <v>3070</v>
      </c>
      <c r="Y155" s="213" t="s">
        <v>723</v>
      </c>
      <c r="Z155" s="213">
        <v>2</v>
      </c>
      <c r="AA155" s="213" t="s">
        <v>3077</v>
      </c>
      <c r="AB155" s="213" t="s">
        <v>3071</v>
      </c>
      <c r="AC155" s="214">
        <v>45562</v>
      </c>
      <c r="AD155" s="227" t="s">
        <v>3082</v>
      </c>
      <c r="AE155" s="218">
        <v>212000</v>
      </c>
      <c r="AF155" s="218" t="s">
        <v>3079</v>
      </c>
      <c r="AG155" s="218" t="s">
        <v>723</v>
      </c>
      <c r="AH155" s="218">
        <v>2</v>
      </c>
      <c r="AI155" s="218" t="s">
        <v>3081</v>
      </c>
      <c r="AJ155" s="218" t="s">
        <v>3080</v>
      </c>
      <c r="AK155" s="219">
        <v>45562</v>
      </c>
      <c r="AL155" s="227" t="s">
        <v>3085</v>
      </c>
      <c r="AM155" s="213">
        <v>36000</v>
      </c>
      <c r="AN155" s="213" t="s">
        <v>3083</v>
      </c>
      <c r="AO155" s="213" t="s">
        <v>723</v>
      </c>
      <c r="AP155" s="213">
        <v>2</v>
      </c>
      <c r="AQ155" s="213" t="s">
        <v>2795</v>
      </c>
      <c r="AR155" s="213" t="s">
        <v>3084</v>
      </c>
      <c r="AS155" s="214">
        <v>45562</v>
      </c>
      <c r="AT155" s="228" t="s">
        <v>3086</v>
      </c>
      <c r="AU155" s="218" t="s">
        <v>17</v>
      </c>
      <c r="AV155" s="218" t="s">
        <v>17</v>
      </c>
      <c r="AW155" s="218" t="s">
        <v>17</v>
      </c>
      <c r="AX155" s="218" t="s">
        <v>17</v>
      </c>
      <c r="AY155" s="218" t="s">
        <v>2517</v>
      </c>
      <c r="AZ155" s="218" t="s">
        <v>17</v>
      </c>
      <c r="BA155" s="219">
        <v>45562</v>
      </c>
      <c r="BB155" s="227" t="s">
        <v>3106</v>
      </c>
      <c r="BC155" s="213" t="s">
        <v>17</v>
      </c>
      <c r="BD155" s="213" t="s">
        <v>17</v>
      </c>
      <c r="BE155" s="213" t="s">
        <v>17</v>
      </c>
      <c r="BF155" s="213" t="s">
        <v>17</v>
      </c>
      <c r="BG155" s="213" t="s">
        <v>239</v>
      </c>
      <c r="BH155" s="213" t="s">
        <v>17</v>
      </c>
      <c r="BI155" s="214">
        <v>45562</v>
      </c>
      <c r="BJ155" s="228" t="s">
        <v>3089</v>
      </c>
      <c r="BK155" s="228">
        <v>0</v>
      </c>
      <c r="BL155" s="228" t="s">
        <v>3087</v>
      </c>
      <c r="BM155" s="228" t="s">
        <v>33</v>
      </c>
      <c r="BN155" s="228">
        <v>2</v>
      </c>
      <c r="BO155" s="228" t="s">
        <v>3088</v>
      </c>
      <c r="BP155" s="218" t="s">
        <v>2799</v>
      </c>
      <c r="BQ155" s="229">
        <v>45562</v>
      </c>
      <c r="BR155" s="227" t="s">
        <v>3107</v>
      </c>
      <c r="BS155" s="230" t="s">
        <v>17</v>
      </c>
      <c r="BT155" s="230" t="s">
        <v>17</v>
      </c>
      <c r="BU155" s="230" t="s">
        <v>17</v>
      </c>
      <c r="BV155" s="230" t="s">
        <v>17</v>
      </c>
      <c r="BW155" s="230" t="s">
        <v>239</v>
      </c>
      <c r="BX155" s="230" t="s">
        <v>17</v>
      </c>
      <c r="BY155" s="214">
        <v>45562</v>
      </c>
      <c r="BZ155" s="228" t="s">
        <v>3108</v>
      </c>
      <c r="CA155" s="228" t="s">
        <v>17</v>
      </c>
      <c r="CB155" s="228" t="s">
        <v>17</v>
      </c>
      <c r="CC155" s="228" t="s">
        <v>17</v>
      </c>
      <c r="CD155" s="228" t="s">
        <v>17</v>
      </c>
      <c r="CE155" s="228" t="s">
        <v>239</v>
      </c>
      <c r="CF155" s="228" t="s">
        <v>17</v>
      </c>
      <c r="CG155" s="229">
        <v>45562</v>
      </c>
      <c r="CH155" s="227" t="s">
        <v>11574</v>
      </c>
      <c r="CI155" s="228" t="e">
        <v>#N/A</v>
      </c>
      <c r="CJ155" s="228" t="e">
        <v>#N/A</v>
      </c>
      <c r="CK155" s="228" t="e">
        <v>#N/A</v>
      </c>
      <c r="CL155" s="228" t="e">
        <v>#N/A</v>
      </c>
      <c r="CM155" s="228" t="e">
        <v>#N/A</v>
      </c>
      <c r="CN155" s="228" t="e">
        <v>#N/A</v>
      </c>
      <c r="CO155" s="231" t="e">
        <v>#N/A</v>
      </c>
      <c r="CP155" s="228" t="s">
        <v>3110</v>
      </c>
      <c r="CQ155" s="230" t="s">
        <v>17</v>
      </c>
      <c r="CR155" s="230" t="s">
        <v>17</v>
      </c>
      <c r="CS155" s="230" t="s">
        <v>17</v>
      </c>
      <c r="CT155" s="230" t="s">
        <v>17</v>
      </c>
      <c r="CU155" s="230" t="s">
        <v>239</v>
      </c>
      <c r="CV155" s="230" t="s">
        <v>17</v>
      </c>
      <c r="CW155" s="214">
        <v>45562</v>
      </c>
      <c r="CX155" s="228" t="s">
        <v>3093</v>
      </c>
      <c r="CY155" s="218">
        <v>39000</v>
      </c>
      <c r="CZ155" s="218" t="s">
        <v>3091</v>
      </c>
      <c r="DA155" s="218" t="s">
        <v>723</v>
      </c>
      <c r="DB155" s="218">
        <v>2</v>
      </c>
      <c r="DC155" s="218" t="s">
        <v>3100</v>
      </c>
      <c r="DD155" s="218" t="s">
        <v>3095</v>
      </c>
      <c r="DE155" s="220">
        <v>45562</v>
      </c>
      <c r="DF155" s="227" t="s">
        <v>3097</v>
      </c>
      <c r="DG155" s="213">
        <v>1323000</v>
      </c>
      <c r="DH155" s="230" t="s">
        <v>3094</v>
      </c>
      <c r="DI155" s="230" t="s">
        <v>723</v>
      </c>
      <c r="DJ155" s="230">
        <v>2</v>
      </c>
      <c r="DK155" s="230" t="s">
        <v>3096</v>
      </c>
      <c r="DL155" s="230" t="s">
        <v>3095</v>
      </c>
      <c r="DM155" s="214">
        <v>45562</v>
      </c>
      <c r="DN155" s="228" t="s">
        <v>3099</v>
      </c>
      <c r="DO155" s="218">
        <v>174000</v>
      </c>
      <c r="DP155" s="228" t="s">
        <v>2846</v>
      </c>
      <c r="DQ155" s="228" t="s">
        <v>723</v>
      </c>
      <c r="DR155" s="228">
        <v>2</v>
      </c>
      <c r="DS155" s="228" t="s">
        <v>3098</v>
      </c>
      <c r="DT155" s="228" t="s">
        <v>3095</v>
      </c>
      <c r="DU155" s="229">
        <v>45562</v>
      </c>
      <c r="DV155" s="227" t="s">
        <v>3101</v>
      </c>
      <c r="DW155" s="213">
        <v>39000</v>
      </c>
      <c r="DX155" s="230" t="s">
        <v>3091</v>
      </c>
      <c r="DY155" s="230" t="s">
        <v>723</v>
      </c>
      <c r="DZ155" s="230">
        <v>2</v>
      </c>
      <c r="EA155" s="230" t="s">
        <v>3100</v>
      </c>
      <c r="EB155" s="230" t="s">
        <v>3095</v>
      </c>
      <c r="EC155" s="214">
        <v>45562</v>
      </c>
      <c r="ED155" s="228" t="s">
        <v>3102</v>
      </c>
      <c r="EE155" s="218">
        <v>0</v>
      </c>
      <c r="EF155" s="228" t="s">
        <v>17</v>
      </c>
      <c r="EG155" s="228" t="s">
        <v>17</v>
      </c>
      <c r="EH155" s="228" t="s">
        <v>17</v>
      </c>
      <c r="EI155" s="228" t="s">
        <v>239</v>
      </c>
      <c r="EJ155" s="228" t="s">
        <v>3095</v>
      </c>
      <c r="EK155" s="229">
        <v>45562</v>
      </c>
      <c r="EL155" s="227" t="s">
        <v>3103</v>
      </c>
      <c r="EM155" s="213">
        <v>0</v>
      </c>
      <c r="EN155" s="230" t="s">
        <v>17</v>
      </c>
      <c r="EO155" s="230" t="s">
        <v>17</v>
      </c>
      <c r="EP155" s="230" t="s">
        <v>17</v>
      </c>
      <c r="EQ155" s="230" t="s">
        <v>239</v>
      </c>
      <c r="ER155" s="230" t="s">
        <v>3095</v>
      </c>
      <c r="ES155" s="214">
        <v>45562</v>
      </c>
      <c r="ET155" s="228" t="s">
        <v>3090</v>
      </c>
      <c r="EU155" s="228">
        <v>0</v>
      </c>
      <c r="EV155" s="228" t="s">
        <v>3087</v>
      </c>
      <c r="EW155" s="228" t="s">
        <v>33</v>
      </c>
      <c r="EX155" s="228">
        <v>2</v>
      </c>
      <c r="EY155" s="228" t="s">
        <v>3088</v>
      </c>
      <c r="EZ155" s="228" t="s">
        <v>2799</v>
      </c>
      <c r="FA155" s="229">
        <v>45562</v>
      </c>
      <c r="FB155" s="227" t="s">
        <v>3105</v>
      </c>
      <c r="FC155" s="230">
        <v>3</v>
      </c>
      <c r="FD155" s="230" t="s">
        <v>3104</v>
      </c>
      <c r="FE155" s="230" t="s">
        <v>33</v>
      </c>
      <c r="FF155" s="230">
        <v>2</v>
      </c>
      <c r="FG155" s="230" t="s">
        <v>2773</v>
      </c>
      <c r="FH155" s="230" t="s">
        <v>2488</v>
      </c>
      <c r="FI155" s="214">
        <v>45562</v>
      </c>
      <c r="FJ155" s="227" t="s">
        <v>1148</v>
      </c>
      <c r="FK155" s="228" t="s">
        <v>17</v>
      </c>
      <c r="FL155" s="228" t="s">
        <v>17</v>
      </c>
      <c r="FM155" s="228" t="s">
        <v>17</v>
      </c>
      <c r="FN155" s="228" t="s">
        <v>17</v>
      </c>
      <c r="FO155" s="228" t="s">
        <v>1127</v>
      </c>
      <c r="FP155" s="218" t="s">
        <v>17</v>
      </c>
      <c r="FQ155" s="219">
        <v>45199</v>
      </c>
      <c r="FR155" s="227" t="s">
        <v>1149</v>
      </c>
      <c r="FS155" s="230" t="s">
        <v>17</v>
      </c>
      <c r="FT155" s="230" t="s">
        <v>17</v>
      </c>
      <c r="FU155" s="230" t="s">
        <v>17</v>
      </c>
      <c r="FV155" s="230" t="s">
        <v>17</v>
      </c>
      <c r="FW155" s="230" t="s">
        <v>1127</v>
      </c>
      <c r="FX155" s="230" t="s">
        <v>17</v>
      </c>
      <c r="FY155" s="214">
        <v>45199</v>
      </c>
      <c r="FZ155" s="228" t="s">
        <v>5407</v>
      </c>
      <c r="GA155" s="228">
        <v>0</v>
      </c>
      <c r="GB155" s="228" t="s">
        <v>1799</v>
      </c>
      <c r="GC155" s="228" t="s">
        <v>33</v>
      </c>
      <c r="GD155" s="228">
        <v>2</v>
      </c>
      <c r="GE155" s="228" t="s">
        <v>17</v>
      </c>
      <c r="GF155" s="228" t="s">
        <v>17</v>
      </c>
      <c r="GG155" s="229">
        <v>45616</v>
      </c>
      <c r="GH155" s="227" t="s">
        <v>5413</v>
      </c>
      <c r="GI155" s="230">
        <v>0</v>
      </c>
      <c r="GJ155" s="230" t="s">
        <v>1799</v>
      </c>
      <c r="GK155" s="230" t="s">
        <v>33</v>
      </c>
      <c r="GL155" s="230">
        <v>2</v>
      </c>
      <c r="GM155" s="230" t="s">
        <v>17</v>
      </c>
      <c r="GN155" s="230" t="s">
        <v>17</v>
      </c>
      <c r="GO155" s="214">
        <v>45616</v>
      </c>
      <c r="GP155" s="228" t="s">
        <v>5408</v>
      </c>
      <c r="GQ155" s="228">
        <v>0</v>
      </c>
      <c r="GR155" s="228" t="s">
        <v>1799</v>
      </c>
      <c r="GS155" s="228" t="s">
        <v>33</v>
      </c>
      <c r="GT155" s="228">
        <v>2</v>
      </c>
      <c r="GU155" s="228" t="s">
        <v>17</v>
      </c>
      <c r="GV155" s="228" t="s">
        <v>17</v>
      </c>
      <c r="GW155" s="229">
        <v>45616</v>
      </c>
      <c r="GX155" s="227" t="s">
        <v>5414</v>
      </c>
      <c r="GY155" s="230">
        <v>0</v>
      </c>
      <c r="GZ155" s="230" t="s">
        <v>1799</v>
      </c>
      <c r="HA155" s="230" t="s">
        <v>33</v>
      </c>
      <c r="HB155" s="230">
        <v>2</v>
      </c>
      <c r="HC155" s="230" t="s">
        <v>17</v>
      </c>
      <c r="HD155" s="230" t="s">
        <v>17</v>
      </c>
      <c r="HE155" s="214">
        <v>45616</v>
      </c>
      <c r="HF155" s="228" t="s">
        <v>5406</v>
      </c>
      <c r="HG155" s="228">
        <v>0</v>
      </c>
      <c r="HH155" s="228" t="s">
        <v>1799</v>
      </c>
      <c r="HI155" s="228" t="s">
        <v>33</v>
      </c>
      <c r="HJ155" s="228">
        <v>2</v>
      </c>
      <c r="HK155" s="228" t="s">
        <v>17</v>
      </c>
      <c r="HL155" s="228" t="s">
        <v>17</v>
      </c>
      <c r="HM155" s="229">
        <v>45616</v>
      </c>
      <c r="HN155" s="227" t="s">
        <v>5412</v>
      </c>
      <c r="HO155" s="230">
        <v>1</v>
      </c>
      <c r="HP155" s="230" t="s">
        <v>1799</v>
      </c>
      <c r="HQ155" s="230" t="s">
        <v>33</v>
      </c>
      <c r="HR155" s="230">
        <v>2</v>
      </c>
      <c r="HS155" s="230" t="s">
        <v>17</v>
      </c>
      <c r="HT155" s="230" t="s">
        <v>17</v>
      </c>
      <c r="HU155" s="214">
        <v>45616</v>
      </c>
      <c r="HV155" s="228" t="s">
        <v>5409</v>
      </c>
      <c r="HW155" s="228">
        <v>0</v>
      </c>
      <c r="HX155" s="228" t="s">
        <v>1799</v>
      </c>
      <c r="HY155" s="228" t="s">
        <v>33</v>
      </c>
      <c r="HZ155" s="228">
        <v>2</v>
      </c>
      <c r="IA155" s="228" t="s">
        <v>17</v>
      </c>
      <c r="IB155" s="228" t="s">
        <v>17</v>
      </c>
      <c r="IC155" s="229">
        <v>45616</v>
      </c>
      <c r="ID155" s="227" t="s">
        <v>5411</v>
      </c>
      <c r="IE155" s="230">
        <v>0</v>
      </c>
      <c r="IF155" s="230" t="s">
        <v>1799</v>
      </c>
      <c r="IG155" s="230" t="s">
        <v>33</v>
      </c>
      <c r="IH155" s="230">
        <v>2</v>
      </c>
      <c r="II155" s="230" t="s">
        <v>17</v>
      </c>
      <c r="IJ155" s="230" t="s">
        <v>17</v>
      </c>
      <c r="IK155" s="214">
        <v>45616</v>
      </c>
      <c r="IL155" s="228" t="s">
        <v>5410</v>
      </c>
      <c r="IM155" s="228">
        <v>0</v>
      </c>
      <c r="IN155" s="228" t="s">
        <v>1799</v>
      </c>
      <c r="IO155" s="228" t="s">
        <v>33</v>
      </c>
      <c r="IP155" s="228">
        <v>2</v>
      </c>
      <c r="IQ155" s="228" t="s">
        <v>17</v>
      </c>
      <c r="IR155" s="228" t="s">
        <v>17</v>
      </c>
      <c r="IS155" s="229">
        <v>45616</v>
      </c>
    </row>
    <row r="156" spans="1:253" x14ac:dyDescent="0.35">
      <c r="A156" s="11" t="s">
        <v>4011</v>
      </c>
      <c r="B156" s="11" t="s">
        <v>10812</v>
      </c>
      <c r="C156" s="11" t="s">
        <v>4012</v>
      </c>
      <c r="D156" s="11" t="s">
        <v>4013</v>
      </c>
      <c r="E156" s="11" t="s">
        <v>10388</v>
      </c>
      <c r="F156" s="11" t="s">
        <v>5957</v>
      </c>
      <c r="G156" s="212">
        <v>12302000</v>
      </c>
      <c r="H156" s="213" t="s">
        <v>5954</v>
      </c>
      <c r="I156" s="213" t="s">
        <v>404</v>
      </c>
      <c r="J156" s="213">
        <v>1</v>
      </c>
      <c r="K156" s="213" t="s">
        <v>5956</v>
      </c>
      <c r="L156" s="213" t="s">
        <v>5955</v>
      </c>
      <c r="M156" s="214">
        <v>45631</v>
      </c>
      <c r="N156" s="227" t="s">
        <v>5961</v>
      </c>
      <c r="O156" s="216">
        <v>20151</v>
      </c>
      <c r="P156" s="216" t="s">
        <v>5958</v>
      </c>
      <c r="Q156" s="216" t="s">
        <v>723</v>
      </c>
      <c r="R156" s="216">
        <v>2</v>
      </c>
      <c r="S156" s="216" t="s">
        <v>5960</v>
      </c>
      <c r="T156" s="216" t="s">
        <v>5959</v>
      </c>
      <c r="U156" s="217">
        <v>45631</v>
      </c>
      <c r="V156" s="227" t="s">
        <v>5963</v>
      </c>
      <c r="W156" s="213">
        <v>4057000</v>
      </c>
      <c r="X156" s="213" t="s">
        <v>5958</v>
      </c>
      <c r="Y156" s="213" t="s">
        <v>723</v>
      </c>
      <c r="Z156" s="213">
        <v>2</v>
      </c>
      <c r="AA156" s="213" t="s">
        <v>5962</v>
      </c>
      <c r="AB156" s="213" t="s">
        <v>5959</v>
      </c>
      <c r="AC156" s="214">
        <v>45631</v>
      </c>
      <c r="AD156" s="227" t="s">
        <v>5966</v>
      </c>
      <c r="AE156" s="218">
        <v>84000</v>
      </c>
      <c r="AF156" s="218" t="s">
        <v>5964</v>
      </c>
      <c r="AG156" s="218" t="s">
        <v>22</v>
      </c>
      <c r="AH156" s="218">
        <v>3</v>
      </c>
      <c r="AI156" s="218" t="s">
        <v>5965</v>
      </c>
      <c r="AJ156" s="218" t="s">
        <v>5448</v>
      </c>
      <c r="AK156" s="219">
        <v>45631</v>
      </c>
      <c r="AL156" s="227" t="s">
        <v>5968</v>
      </c>
      <c r="AM156" s="213">
        <v>84000</v>
      </c>
      <c r="AN156" s="213" t="s">
        <v>5964</v>
      </c>
      <c r="AO156" s="213" t="s">
        <v>404</v>
      </c>
      <c r="AP156" s="213">
        <v>1</v>
      </c>
      <c r="AQ156" s="213" t="s">
        <v>5967</v>
      </c>
      <c r="AR156" s="213" t="s">
        <v>5448</v>
      </c>
      <c r="AS156" s="214">
        <v>45631</v>
      </c>
      <c r="AT156" s="228" t="s">
        <v>5442</v>
      </c>
      <c r="AU156" s="218" t="s">
        <v>17</v>
      </c>
      <c r="AV156" s="218" t="s">
        <v>17</v>
      </c>
      <c r="AW156" s="218" t="s">
        <v>17</v>
      </c>
      <c r="AX156" s="218" t="s">
        <v>17</v>
      </c>
      <c r="AY156" s="218" t="s">
        <v>5440</v>
      </c>
      <c r="AZ156" s="218" t="s">
        <v>17</v>
      </c>
      <c r="BA156" s="219">
        <v>45617</v>
      </c>
      <c r="BB156" s="227" t="s">
        <v>5441</v>
      </c>
      <c r="BC156" s="213" t="s">
        <v>17</v>
      </c>
      <c r="BD156" s="213" t="s">
        <v>17</v>
      </c>
      <c r="BE156" s="213" t="s">
        <v>17</v>
      </c>
      <c r="BF156" s="213" t="s">
        <v>17</v>
      </c>
      <c r="BG156" s="213" t="s">
        <v>5440</v>
      </c>
      <c r="BH156" s="213" t="s">
        <v>17</v>
      </c>
      <c r="BI156" s="214">
        <v>45617</v>
      </c>
      <c r="BJ156" s="228" t="s">
        <v>5972</v>
      </c>
      <c r="BK156" s="228">
        <v>741</v>
      </c>
      <c r="BL156" s="228" t="s">
        <v>5969</v>
      </c>
      <c r="BM156" s="228" t="s">
        <v>22</v>
      </c>
      <c r="BN156" s="228">
        <v>3</v>
      </c>
      <c r="BO156" s="228" t="s">
        <v>5971</v>
      </c>
      <c r="BP156" s="218" t="s">
        <v>5970</v>
      </c>
      <c r="BQ156" s="229">
        <v>45631</v>
      </c>
      <c r="BR156" s="227" t="s">
        <v>5443</v>
      </c>
      <c r="BS156" s="230" t="s">
        <v>17</v>
      </c>
      <c r="BT156" s="230" t="s">
        <v>17</v>
      </c>
      <c r="BU156" s="230" t="s">
        <v>17</v>
      </c>
      <c r="BV156" s="230" t="s">
        <v>17</v>
      </c>
      <c r="BW156" s="230" t="s">
        <v>5440</v>
      </c>
      <c r="BX156" s="230" t="s">
        <v>17</v>
      </c>
      <c r="BY156" s="214">
        <v>45617</v>
      </c>
      <c r="BZ156" s="228" t="s">
        <v>5444</v>
      </c>
      <c r="CA156" s="228" t="s">
        <v>17</v>
      </c>
      <c r="CB156" s="228" t="s">
        <v>17</v>
      </c>
      <c r="CC156" s="228" t="s">
        <v>17</v>
      </c>
      <c r="CD156" s="228" t="s">
        <v>17</v>
      </c>
      <c r="CE156" s="228" t="s">
        <v>5440</v>
      </c>
      <c r="CF156" s="228" t="s">
        <v>17</v>
      </c>
      <c r="CG156" s="229">
        <v>45617</v>
      </c>
      <c r="CH156" s="227" t="s">
        <v>11575</v>
      </c>
      <c r="CI156" s="228" t="e">
        <v>#N/A</v>
      </c>
      <c r="CJ156" s="228" t="e">
        <v>#N/A</v>
      </c>
      <c r="CK156" s="228" t="e">
        <v>#N/A</v>
      </c>
      <c r="CL156" s="228" t="e">
        <v>#N/A</v>
      </c>
      <c r="CM156" s="228" t="e">
        <v>#N/A</v>
      </c>
      <c r="CN156" s="228" t="e">
        <v>#N/A</v>
      </c>
      <c r="CO156" s="231" t="e">
        <v>#N/A</v>
      </c>
      <c r="CP156" s="228" t="s">
        <v>5446</v>
      </c>
      <c r="CQ156" s="230" t="s">
        <v>17</v>
      </c>
      <c r="CR156" s="230" t="s">
        <v>17</v>
      </c>
      <c r="CS156" s="230" t="s">
        <v>17</v>
      </c>
      <c r="CT156" s="230" t="s">
        <v>17</v>
      </c>
      <c r="CU156" s="230" t="s">
        <v>5440</v>
      </c>
      <c r="CV156" s="230" t="s">
        <v>17</v>
      </c>
      <c r="CW156" s="214">
        <v>45617</v>
      </c>
      <c r="CX156" s="228" t="s">
        <v>5975</v>
      </c>
      <c r="CY156" s="218">
        <v>84000</v>
      </c>
      <c r="CZ156" s="218" t="s">
        <v>5964</v>
      </c>
      <c r="DA156" s="218" t="s">
        <v>404</v>
      </c>
      <c r="DB156" s="218">
        <v>1</v>
      </c>
      <c r="DC156" s="218" t="s">
        <v>5980</v>
      </c>
      <c r="DD156" s="218" t="s">
        <v>5448</v>
      </c>
      <c r="DE156" s="220">
        <v>45631</v>
      </c>
      <c r="DF156" s="227" t="s">
        <v>5978</v>
      </c>
      <c r="DG156" s="213">
        <v>3973000</v>
      </c>
      <c r="DH156" s="230" t="s">
        <v>5976</v>
      </c>
      <c r="DI156" s="230" t="s">
        <v>404</v>
      </c>
      <c r="DJ156" s="230">
        <v>1</v>
      </c>
      <c r="DK156" s="230" t="s">
        <v>5941</v>
      </c>
      <c r="DL156" s="230" t="s">
        <v>5977</v>
      </c>
      <c r="DM156" s="214">
        <v>45631</v>
      </c>
      <c r="DN156" s="228" t="s">
        <v>5979</v>
      </c>
      <c r="DO156" s="218">
        <v>0</v>
      </c>
      <c r="DP156" s="228" t="s">
        <v>5964</v>
      </c>
      <c r="DQ156" s="228" t="s">
        <v>404</v>
      </c>
      <c r="DR156" s="228">
        <v>1</v>
      </c>
      <c r="DS156" s="228" t="s">
        <v>5943</v>
      </c>
      <c r="DT156" s="228" t="s">
        <v>5448</v>
      </c>
      <c r="DU156" s="229">
        <v>45631</v>
      </c>
      <c r="DV156" s="227" t="s">
        <v>5981</v>
      </c>
      <c r="DW156" s="213">
        <v>84000</v>
      </c>
      <c r="DX156" s="230" t="s">
        <v>5964</v>
      </c>
      <c r="DY156" s="230" t="s">
        <v>404</v>
      </c>
      <c r="DZ156" s="230">
        <v>1</v>
      </c>
      <c r="EA156" s="230" t="s">
        <v>5980</v>
      </c>
      <c r="EB156" s="230" t="s">
        <v>5448</v>
      </c>
      <c r="EC156" s="214">
        <v>45631</v>
      </c>
      <c r="ED156" s="228" t="s">
        <v>5983</v>
      </c>
      <c r="EE156" s="218" t="s">
        <v>17</v>
      </c>
      <c r="EF156" s="228" t="s">
        <v>5964</v>
      </c>
      <c r="EG156" s="228" t="s">
        <v>22</v>
      </c>
      <c r="EH156" s="228">
        <v>3</v>
      </c>
      <c r="EI156" s="228" t="s">
        <v>5982</v>
      </c>
      <c r="EJ156" s="228" t="s">
        <v>5448</v>
      </c>
      <c r="EK156" s="229">
        <v>45631</v>
      </c>
      <c r="EL156" s="227" t="s">
        <v>5984</v>
      </c>
      <c r="EM156" s="213" t="s">
        <v>17</v>
      </c>
      <c r="EN156" s="230" t="s">
        <v>5964</v>
      </c>
      <c r="EO156" s="230" t="s">
        <v>22</v>
      </c>
      <c r="EP156" s="230">
        <v>3</v>
      </c>
      <c r="EQ156" s="230" t="s">
        <v>5982</v>
      </c>
      <c r="ER156" s="230" t="s">
        <v>5448</v>
      </c>
      <c r="ES156" s="214">
        <v>45631</v>
      </c>
      <c r="ET156" s="228" t="s">
        <v>5973</v>
      </c>
      <c r="EU156" s="228">
        <v>741</v>
      </c>
      <c r="EV156" s="228" t="s">
        <v>5969</v>
      </c>
      <c r="EW156" s="228" t="s">
        <v>22</v>
      </c>
      <c r="EX156" s="228">
        <v>3</v>
      </c>
      <c r="EY156" s="228" t="s">
        <v>5971</v>
      </c>
      <c r="EZ156" s="228" t="s">
        <v>5970</v>
      </c>
      <c r="FA156" s="229">
        <v>45631</v>
      </c>
      <c r="FB156" s="227" t="s">
        <v>5450</v>
      </c>
      <c r="FC156" s="230">
        <v>4</v>
      </c>
      <c r="FD156" s="230" t="s">
        <v>5447</v>
      </c>
      <c r="FE156" s="230" t="s">
        <v>404</v>
      </c>
      <c r="FF156" s="230">
        <v>1</v>
      </c>
      <c r="FG156" s="230" t="s">
        <v>5449</v>
      </c>
      <c r="FH156" s="230" t="s">
        <v>5448</v>
      </c>
      <c r="FI156" s="214">
        <v>45617</v>
      </c>
      <c r="FJ156" s="227" t="s">
        <v>5451</v>
      </c>
      <c r="FK156" s="228" t="s">
        <v>17</v>
      </c>
      <c r="FL156" s="228" t="s">
        <v>17</v>
      </c>
      <c r="FM156" s="228" t="s">
        <v>17</v>
      </c>
      <c r="FN156" s="228" t="s">
        <v>17</v>
      </c>
      <c r="FO156" s="228" t="s">
        <v>5440</v>
      </c>
      <c r="FP156" s="218" t="s">
        <v>17</v>
      </c>
      <c r="FQ156" s="219">
        <v>45617</v>
      </c>
      <c r="FR156" s="227" t="s">
        <v>5452</v>
      </c>
      <c r="FS156" s="230" t="s">
        <v>17</v>
      </c>
      <c r="FT156" s="230" t="s">
        <v>17</v>
      </c>
      <c r="FU156" s="230" t="s">
        <v>17</v>
      </c>
      <c r="FV156" s="230" t="s">
        <v>17</v>
      </c>
      <c r="FW156" s="230" t="s">
        <v>5440</v>
      </c>
      <c r="FX156" s="230" t="s">
        <v>17</v>
      </c>
      <c r="FY156" s="214">
        <v>45617</v>
      </c>
      <c r="FZ156" s="228" t="s">
        <v>4015</v>
      </c>
      <c r="GA156" s="228">
        <v>0</v>
      </c>
      <c r="GB156" s="228" t="s">
        <v>1799</v>
      </c>
      <c r="GC156" s="228" t="s">
        <v>33</v>
      </c>
      <c r="GD156" s="228">
        <v>2</v>
      </c>
      <c r="GE156" s="228" t="s">
        <v>17</v>
      </c>
      <c r="GF156" s="228" t="s">
        <v>17</v>
      </c>
      <c r="GG156" s="229">
        <v>45602</v>
      </c>
      <c r="GH156" s="227" t="s">
        <v>4021</v>
      </c>
      <c r="GI156" s="230">
        <v>1</v>
      </c>
      <c r="GJ156" s="230" t="s">
        <v>1799</v>
      </c>
      <c r="GK156" s="230" t="s">
        <v>33</v>
      </c>
      <c r="GL156" s="230">
        <v>2</v>
      </c>
      <c r="GM156" s="230" t="s">
        <v>17</v>
      </c>
      <c r="GN156" s="230" t="s">
        <v>17</v>
      </c>
      <c r="GO156" s="214">
        <v>45602</v>
      </c>
      <c r="GP156" s="228" t="s">
        <v>4016</v>
      </c>
      <c r="GQ156" s="228">
        <v>2</v>
      </c>
      <c r="GR156" s="228" t="s">
        <v>1799</v>
      </c>
      <c r="GS156" s="228" t="s">
        <v>33</v>
      </c>
      <c r="GT156" s="228">
        <v>2</v>
      </c>
      <c r="GU156" s="228" t="s">
        <v>17</v>
      </c>
      <c r="GV156" s="228" t="s">
        <v>17</v>
      </c>
      <c r="GW156" s="229">
        <v>45602</v>
      </c>
      <c r="GX156" s="227" t="s">
        <v>4022</v>
      </c>
      <c r="GY156" s="230">
        <v>0</v>
      </c>
      <c r="GZ156" s="230" t="s">
        <v>1799</v>
      </c>
      <c r="HA156" s="230" t="s">
        <v>33</v>
      </c>
      <c r="HB156" s="230">
        <v>2</v>
      </c>
      <c r="HC156" s="230" t="s">
        <v>17</v>
      </c>
      <c r="HD156" s="230" t="s">
        <v>17</v>
      </c>
      <c r="HE156" s="214">
        <v>45602</v>
      </c>
      <c r="HF156" s="228" t="s">
        <v>4014</v>
      </c>
      <c r="HG156" s="228">
        <v>2</v>
      </c>
      <c r="HH156" s="228" t="s">
        <v>1799</v>
      </c>
      <c r="HI156" s="228" t="s">
        <v>33</v>
      </c>
      <c r="HJ156" s="228">
        <v>2</v>
      </c>
      <c r="HK156" s="228" t="s">
        <v>17</v>
      </c>
      <c r="HL156" s="228" t="s">
        <v>17</v>
      </c>
      <c r="HM156" s="229">
        <v>45602</v>
      </c>
      <c r="HN156" s="227" t="s">
        <v>4020</v>
      </c>
      <c r="HO156" s="230">
        <v>3</v>
      </c>
      <c r="HP156" s="230" t="s">
        <v>1799</v>
      </c>
      <c r="HQ156" s="230" t="s">
        <v>33</v>
      </c>
      <c r="HR156" s="230">
        <v>2</v>
      </c>
      <c r="HS156" s="230" t="s">
        <v>17</v>
      </c>
      <c r="HT156" s="230" t="s">
        <v>17</v>
      </c>
      <c r="HU156" s="214">
        <v>45602</v>
      </c>
      <c r="HV156" s="228" t="s">
        <v>4017</v>
      </c>
      <c r="HW156" s="228">
        <v>0</v>
      </c>
      <c r="HX156" s="228" t="s">
        <v>1799</v>
      </c>
      <c r="HY156" s="228" t="s">
        <v>33</v>
      </c>
      <c r="HZ156" s="228">
        <v>2</v>
      </c>
      <c r="IA156" s="228" t="s">
        <v>17</v>
      </c>
      <c r="IB156" s="228" t="s">
        <v>17</v>
      </c>
      <c r="IC156" s="229">
        <v>45602</v>
      </c>
      <c r="ID156" s="227" t="s">
        <v>4019</v>
      </c>
      <c r="IE156" s="230">
        <v>0</v>
      </c>
      <c r="IF156" s="230" t="s">
        <v>1799</v>
      </c>
      <c r="IG156" s="230" t="s">
        <v>33</v>
      </c>
      <c r="IH156" s="230">
        <v>2</v>
      </c>
      <c r="II156" s="230" t="s">
        <v>17</v>
      </c>
      <c r="IJ156" s="230" t="s">
        <v>17</v>
      </c>
      <c r="IK156" s="214">
        <v>45602</v>
      </c>
      <c r="IL156" s="228" t="s">
        <v>4018</v>
      </c>
      <c r="IM156" s="228">
        <v>1</v>
      </c>
      <c r="IN156" s="228" t="s">
        <v>1799</v>
      </c>
      <c r="IO156" s="228" t="s">
        <v>33</v>
      </c>
      <c r="IP156" s="228">
        <v>2</v>
      </c>
      <c r="IQ156" s="228" t="s">
        <v>17</v>
      </c>
      <c r="IR156" s="228" t="s">
        <v>17</v>
      </c>
      <c r="IS156" s="229">
        <v>45602</v>
      </c>
    </row>
    <row r="157" spans="1:253" x14ac:dyDescent="0.35">
      <c r="A157" s="11" t="s">
        <v>260</v>
      </c>
      <c r="B157" s="11" t="s">
        <v>10803</v>
      </c>
      <c r="C157" s="11" t="s">
        <v>261</v>
      </c>
      <c r="D157" s="11" t="s">
        <v>262</v>
      </c>
      <c r="E157" s="11" t="s">
        <v>10389</v>
      </c>
      <c r="F157" s="11" t="s">
        <v>8586</v>
      </c>
      <c r="G157" s="212">
        <v>85326000</v>
      </c>
      <c r="H157" s="213" t="s">
        <v>8583</v>
      </c>
      <c r="I157" s="213" t="s">
        <v>404</v>
      </c>
      <c r="J157" s="213">
        <v>1</v>
      </c>
      <c r="K157" s="213" t="s">
        <v>8585</v>
      </c>
      <c r="L157" s="213" t="s">
        <v>8584</v>
      </c>
      <c r="M157" s="214">
        <v>45650</v>
      </c>
      <c r="N157" s="227" t="s">
        <v>8590</v>
      </c>
      <c r="O157" s="216">
        <v>341483</v>
      </c>
      <c r="P157" s="216" t="s">
        <v>8587</v>
      </c>
      <c r="Q157" s="216" t="s">
        <v>723</v>
      </c>
      <c r="R157" s="216">
        <v>2</v>
      </c>
      <c r="S157" s="216" t="s">
        <v>8589</v>
      </c>
      <c r="T157" s="216" t="s">
        <v>8588</v>
      </c>
      <c r="U157" s="217">
        <v>45650</v>
      </c>
      <c r="V157" s="227" t="s">
        <v>8594</v>
      </c>
      <c r="W157" s="213">
        <v>52641000</v>
      </c>
      <c r="X157" s="213" t="s">
        <v>8591</v>
      </c>
      <c r="Y157" s="213" t="s">
        <v>723</v>
      </c>
      <c r="Z157" s="213">
        <v>2</v>
      </c>
      <c r="AA157" s="213" t="s">
        <v>8593</v>
      </c>
      <c r="AB157" s="213" t="s">
        <v>8592</v>
      </c>
      <c r="AC157" s="214">
        <v>45650</v>
      </c>
      <c r="AD157" s="227" t="s">
        <v>8598</v>
      </c>
      <c r="AE157" s="218">
        <v>17269000</v>
      </c>
      <c r="AF157" s="218" t="s">
        <v>8595</v>
      </c>
      <c r="AG157" s="218" t="s">
        <v>723</v>
      </c>
      <c r="AH157" s="218">
        <v>2</v>
      </c>
      <c r="AI157" s="218" t="s">
        <v>8597</v>
      </c>
      <c r="AJ157" s="218" t="s">
        <v>8596</v>
      </c>
      <c r="AK157" s="219">
        <v>45650</v>
      </c>
      <c r="AL157" s="227" t="s">
        <v>8602</v>
      </c>
      <c r="AM157" s="213">
        <v>5426000</v>
      </c>
      <c r="AN157" s="213" t="s">
        <v>8599</v>
      </c>
      <c r="AO157" s="213" t="s">
        <v>723</v>
      </c>
      <c r="AP157" s="213">
        <v>2</v>
      </c>
      <c r="AQ157" s="213" t="s">
        <v>8601</v>
      </c>
      <c r="AR157" s="213" t="s">
        <v>8600</v>
      </c>
      <c r="AS157" s="214">
        <v>45650</v>
      </c>
      <c r="AT157" s="228" t="s">
        <v>269</v>
      </c>
      <c r="AU157" s="218" t="s">
        <v>17</v>
      </c>
      <c r="AV157" s="218">
        <v>0</v>
      </c>
      <c r="AW157" s="218" t="s">
        <v>33</v>
      </c>
      <c r="AX157" s="218">
        <v>2</v>
      </c>
      <c r="AY157" s="218" t="s">
        <v>265</v>
      </c>
      <c r="AZ157" s="218">
        <v>0</v>
      </c>
      <c r="BA157" s="219">
        <v>43511</v>
      </c>
      <c r="BB157" s="227" t="s">
        <v>268</v>
      </c>
      <c r="BC157" s="213" t="s">
        <v>17</v>
      </c>
      <c r="BD157" s="213">
        <v>0</v>
      </c>
      <c r="BE157" s="213" t="s">
        <v>33</v>
      </c>
      <c r="BF157" s="213">
        <v>2</v>
      </c>
      <c r="BG157" s="213" t="s">
        <v>265</v>
      </c>
      <c r="BH157" s="213">
        <v>0</v>
      </c>
      <c r="BI157" s="214">
        <v>43511</v>
      </c>
      <c r="BJ157" s="228" t="s">
        <v>8606</v>
      </c>
      <c r="BK157" s="228">
        <v>11</v>
      </c>
      <c r="BL157" s="228" t="s">
        <v>8603</v>
      </c>
      <c r="BM157" s="228" t="s">
        <v>723</v>
      </c>
      <c r="BN157" s="228">
        <v>2</v>
      </c>
      <c r="BO157" s="228" t="s">
        <v>8605</v>
      </c>
      <c r="BP157" s="218" t="s">
        <v>8604</v>
      </c>
      <c r="BQ157" s="229">
        <v>45650</v>
      </c>
      <c r="BR157" s="227" t="s">
        <v>264</v>
      </c>
      <c r="BS157" s="230" t="s">
        <v>17</v>
      </c>
      <c r="BT157" s="230">
        <v>0</v>
      </c>
      <c r="BU157" s="230" t="s">
        <v>33</v>
      </c>
      <c r="BV157" s="230">
        <v>2</v>
      </c>
      <c r="BW157" s="230" t="s">
        <v>263</v>
      </c>
      <c r="BX157" s="230">
        <v>0</v>
      </c>
      <c r="BY157" s="214">
        <v>43511</v>
      </c>
      <c r="BZ157" s="228" t="s">
        <v>266</v>
      </c>
      <c r="CA157" s="228" t="s">
        <v>17</v>
      </c>
      <c r="CB157" s="228">
        <v>0</v>
      </c>
      <c r="CC157" s="228" t="s">
        <v>17</v>
      </c>
      <c r="CD157" s="228" t="s">
        <v>17</v>
      </c>
      <c r="CE157" s="228" t="s">
        <v>265</v>
      </c>
      <c r="CF157" s="228">
        <v>0</v>
      </c>
      <c r="CG157" s="229">
        <v>43511</v>
      </c>
      <c r="CH157" s="227" t="s">
        <v>11576</v>
      </c>
      <c r="CI157" s="228" t="e">
        <v>#N/A</v>
      </c>
      <c r="CJ157" s="228" t="e">
        <v>#N/A</v>
      </c>
      <c r="CK157" s="228" t="e">
        <v>#N/A</v>
      </c>
      <c r="CL157" s="228" t="e">
        <v>#N/A</v>
      </c>
      <c r="CM157" s="228" t="e">
        <v>#N/A</v>
      </c>
      <c r="CN157" s="228" t="e">
        <v>#N/A</v>
      </c>
      <c r="CO157" s="231" t="e">
        <v>#N/A</v>
      </c>
      <c r="CP157" s="228" t="s">
        <v>267</v>
      </c>
      <c r="CQ157" s="230" t="s">
        <v>17</v>
      </c>
      <c r="CR157" s="230">
        <v>0</v>
      </c>
      <c r="CS157" s="230" t="s">
        <v>33</v>
      </c>
      <c r="CT157" s="230">
        <v>2</v>
      </c>
      <c r="CU157" s="230" t="s">
        <v>265</v>
      </c>
      <c r="CV157" s="230">
        <v>0</v>
      </c>
      <c r="CW157" s="214">
        <v>43511</v>
      </c>
      <c r="CX157" s="228" t="s">
        <v>8611</v>
      </c>
      <c r="CY157" s="218">
        <v>5033000</v>
      </c>
      <c r="CZ157" s="218" t="s">
        <v>8608</v>
      </c>
      <c r="DA157" s="218" t="s">
        <v>723</v>
      </c>
      <c r="DB157" s="218">
        <v>2</v>
      </c>
      <c r="DC157" s="218" t="s">
        <v>8616</v>
      </c>
      <c r="DD157" s="218" t="s">
        <v>8609</v>
      </c>
      <c r="DE157" s="220">
        <v>45650</v>
      </c>
      <c r="DF157" s="227" t="s">
        <v>8613</v>
      </c>
      <c r="DG157" s="213">
        <v>35373000</v>
      </c>
      <c r="DH157" s="230" t="s">
        <v>8608</v>
      </c>
      <c r="DI157" s="230" t="s">
        <v>723</v>
      </c>
      <c r="DJ157" s="230">
        <v>2</v>
      </c>
      <c r="DK157" s="230" t="s">
        <v>8612</v>
      </c>
      <c r="DL157" s="230" t="s">
        <v>8609</v>
      </c>
      <c r="DM157" s="214">
        <v>45650</v>
      </c>
      <c r="DN157" s="228" t="s">
        <v>8615</v>
      </c>
      <c r="DO157" s="218">
        <v>12236000</v>
      </c>
      <c r="DP157" s="228" t="s">
        <v>8608</v>
      </c>
      <c r="DQ157" s="228" t="s">
        <v>723</v>
      </c>
      <c r="DR157" s="228">
        <v>2</v>
      </c>
      <c r="DS157" s="228" t="s">
        <v>8614</v>
      </c>
      <c r="DT157" s="228" t="s">
        <v>8609</v>
      </c>
      <c r="DU157" s="229">
        <v>45650</v>
      </c>
      <c r="DV157" s="227" t="s">
        <v>8617</v>
      </c>
      <c r="DW157" s="213">
        <v>4352000</v>
      </c>
      <c r="DX157" s="230" t="s">
        <v>8608</v>
      </c>
      <c r="DY157" s="230" t="s">
        <v>723</v>
      </c>
      <c r="DZ157" s="230">
        <v>2</v>
      </c>
      <c r="EA157" s="230" t="s">
        <v>8616</v>
      </c>
      <c r="EB157" s="230" t="s">
        <v>8609</v>
      </c>
      <c r="EC157" s="214">
        <v>45650</v>
      </c>
      <c r="ED157" s="228" t="s">
        <v>8619</v>
      </c>
      <c r="EE157" s="218">
        <v>605000</v>
      </c>
      <c r="EF157" s="228" t="s">
        <v>8608</v>
      </c>
      <c r="EG157" s="228" t="s">
        <v>723</v>
      </c>
      <c r="EH157" s="228">
        <v>2</v>
      </c>
      <c r="EI157" s="228" t="s">
        <v>8618</v>
      </c>
      <c r="EJ157" s="228" t="s">
        <v>8609</v>
      </c>
      <c r="EK157" s="229">
        <v>45650</v>
      </c>
      <c r="EL157" s="227" t="s">
        <v>8620</v>
      </c>
      <c r="EM157" s="213">
        <v>76000</v>
      </c>
      <c r="EN157" s="230" t="s">
        <v>8608</v>
      </c>
      <c r="EO157" s="230" t="s">
        <v>723</v>
      </c>
      <c r="EP157" s="230">
        <v>2</v>
      </c>
      <c r="EQ157" s="230" t="s">
        <v>8618</v>
      </c>
      <c r="ER157" s="230" t="s">
        <v>8609</v>
      </c>
      <c r="ES157" s="214">
        <v>45650</v>
      </c>
      <c r="ET157" s="228" t="s">
        <v>8607</v>
      </c>
      <c r="EU157" s="228">
        <v>11</v>
      </c>
      <c r="EV157" s="228" t="s">
        <v>8603</v>
      </c>
      <c r="EW157" s="228" t="s">
        <v>723</v>
      </c>
      <c r="EX157" s="228">
        <v>2</v>
      </c>
      <c r="EY157" s="228" t="s">
        <v>8605</v>
      </c>
      <c r="EZ157" s="228" t="s">
        <v>8604</v>
      </c>
      <c r="FA157" s="229">
        <v>45650</v>
      </c>
      <c r="FB157" s="227" t="s">
        <v>8624</v>
      </c>
      <c r="FC157" s="230">
        <v>5</v>
      </c>
      <c r="FD157" s="230" t="s">
        <v>8621</v>
      </c>
      <c r="FE157" s="230" t="s">
        <v>723</v>
      </c>
      <c r="FF157" s="230">
        <v>2</v>
      </c>
      <c r="FG157" s="230" t="s">
        <v>8623</v>
      </c>
      <c r="FH157" s="230" t="s">
        <v>8622</v>
      </c>
      <c r="FI157" s="214">
        <v>45650</v>
      </c>
      <c r="FJ157" s="227" t="s">
        <v>270</v>
      </c>
      <c r="FK157" s="228" t="s">
        <v>17</v>
      </c>
      <c r="FL157" s="228">
        <v>0</v>
      </c>
      <c r="FM157" s="228" t="s">
        <v>33</v>
      </c>
      <c r="FN157" s="228">
        <v>2</v>
      </c>
      <c r="FO157" s="228" t="s">
        <v>265</v>
      </c>
      <c r="FP157" s="218">
        <v>0</v>
      </c>
      <c r="FQ157" s="219">
        <v>43511</v>
      </c>
      <c r="FR157" s="227" t="s">
        <v>271</v>
      </c>
      <c r="FS157" s="230" t="s">
        <v>17</v>
      </c>
      <c r="FT157" s="230">
        <v>0</v>
      </c>
      <c r="FU157" s="230" t="s">
        <v>33</v>
      </c>
      <c r="FV157" s="230">
        <v>2</v>
      </c>
      <c r="FW157" s="230" t="s">
        <v>265</v>
      </c>
      <c r="FX157" s="230">
        <v>0</v>
      </c>
      <c r="FY157" s="214">
        <v>43511</v>
      </c>
      <c r="FZ157" s="228" t="s">
        <v>4303</v>
      </c>
      <c r="GA157" s="228">
        <v>1</v>
      </c>
      <c r="GB157" s="228" t="s">
        <v>1799</v>
      </c>
      <c r="GC157" s="228" t="s">
        <v>33</v>
      </c>
      <c r="GD157" s="228">
        <v>2</v>
      </c>
      <c r="GE157" s="228" t="s">
        <v>17</v>
      </c>
      <c r="GF157" s="228" t="s">
        <v>17</v>
      </c>
      <c r="GG157" s="229">
        <v>45608</v>
      </c>
      <c r="GH157" s="227" t="s">
        <v>4309</v>
      </c>
      <c r="GI157" s="230">
        <v>0</v>
      </c>
      <c r="GJ157" s="230" t="s">
        <v>1799</v>
      </c>
      <c r="GK157" s="230" t="s">
        <v>33</v>
      </c>
      <c r="GL157" s="230">
        <v>2</v>
      </c>
      <c r="GM157" s="230" t="s">
        <v>17</v>
      </c>
      <c r="GN157" s="230" t="s">
        <v>17</v>
      </c>
      <c r="GO157" s="214">
        <v>45608</v>
      </c>
      <c r="GP157" s="228" t="s">
        <v>4304</v>
      </c>
      <c r="GQ157" s="228">
        <v>1</v>
      </c>
      <c r="GR157" s="228" t="s">
        <v>1799</v>
      </c>
      <c r="GS157" s="228" t="s">
        <v>33</v>
      </c>
      <c r="GT157" s="228">
        <v>2</v>
      </c>
      <c r="GU157" s="228" t="s">
        <v>17</v>
      </c>
      <c r="GV157" s="228" t="s">
        <v>17</v>
      </c>
      <c r="GW157" s="229">
        <v>45608</v>
      </c>
      <c r="GX157" s="227" t="s">
        <v>4310</v>
      </c>
      <c r="GY157" s="230">
        <v>0</v>
      </c>
      <c r="GZ157" s="230" t="s">
        <v>1799</v>
      </c>
      <c r="HA157" s="230" t="s">
        <v>33</v>
      </c>
      <c r="HB157" s="230">
        <v>2</v>
      </c>
      <c r="HC157" s="230" t="s">
        <v>17</v>
      </c>
      <c r="HD157" s="230" t="s">
        <v>17</v>
      </c>
      <c r="HE157" s="214">
        <v>45608</v>
      </c>
      <c r="HF157" s="228" t="s">
        <v>4302</v>
      </c>
      <c r="HG157" s="228">
        <v>0</v>
      </c>
      <c r="HH157" s="228" t="s">
        <v>1799</v>
      </c>
      <c r="HI157" s="228" t="s">
        <v>33</v>
      </c>
      <c r="HJ157" s="228">
        <v>2</v>
      </c>
      <c r="HK157" s="228" t="s">
        <v>17</v>
      </c>
      <c r="HL157" s="228" t="s">
        <v>17</v>
      </c>
      <c r="HM157" s="229">
        <v>45608</v>
      </c>
      <c r="HN157" s="227" t="s">
        <v>4308</v>
      </c>
      <c r="HO157" s="230">
        <v>2</v>
      </c>
      <c r="HP157" s="230" t="s">
        <v>1799</v>
      </c>
      <c r="HQ157" s="230" t="s">
        <v>33</v>
      </c>
      <c r="HR157" s="230">
        <v>2</v>
      </c>
      <c r="HS157" s="230" t="s">
        <v>17</v>
      </c>
      <c r="HT157" s="230" t="s">
        <v>17</v>
      </c>
      <c r="HU157" s="214">
        <v>45608</v>
      </c>
      <c r="HV157" s="228" t="s">
        <v>4305</v>
      </c>
      <c r="HW157" s="228">
        <v>0</v>
      </c>
      <c r="HX157" s="228" t="s">
        <v>1799</v>
      </c>
      <c r="HY157" s="228" t="s">
        <v>33</v>
      </c>
      <c r="HZ157" s="228">
        <v>2</v>
      </c>
      <c r="IA157" s="228" t="s">
        <v>17</v>
      </c>
      <c r="IB157" s="228" t="s">
        <v>17</v>
      </c>
      <c r="IC157" s="229">
        <v>45608</v>
      </c>
      <c r="ID157" s="227" t="s">
        <v>4307</v>
      </c>
      <c r="IE157" s="230">
        <v>3</v>
      </c>
      <c r="IF157" s="230" t="s">
        <v>1799</v>
      </c>
      <c r="IG157" s="230" t="s">
        <v>33</v>
      </c>
      <c r="IH157" s="230">
        <v>2</v>
      </c>
      <c r="II157" s="230" t="s">
        <v>17</v>
      </c>
      <c r="IJ157" s="230" t="s">
        <v>17</v>
      </c>
      <c r="IK157" s="214">
        <v>45608</v>
      </c>
      <c r="IL157" s="228" t="s">
        <v>4306</v>
      </c>
      <c r="IM157" s="228">
        <v>0</v>
      </c>
      <c r="IN157" s="228" t="s">
        <v>1799</v>
      </c>
      <c r="IO157" s="228" t="s">
        <v>33</v>
      </c>
      <c r="IP157" s="228">
        <v>2</v>
      </c>
      <c r="IQ157" s="228" t="s">
        <v>17</v>
      </c>
      <c r="IR157" s="228" t="s">
        <v>17</v>
      </c>
      <c r="IS157" s="229">
        <v>45608</v>
      </c>
    </row>
    <row r="158" spans="1:253" x14ac:dyDescent="0.35">
      <c r="A158" s="11" t="s">
        <v>272</v>
      </c>
      <c r="B158" s="11" t="s">
        <v>10812</v>
      </c>
      <c r="C158" s="11" t="s">
        <v>273</v>
      </c>
      <c r="D158" s="11" t="s">
        <v>262</v>
      </c>
      <c r="E158" s="11" t="s">
        <v>10389</v>
      </c>
      <c r="F158" s="11" t="s">
        <v>8625</v>
      </c>
      <c r="G158" s="212">
        <v>85326000</v>
      </c>
      <c r="H158" s="213" t="s">
        <v>8583</v>
      </c>
      <c r="I158" s="213" t="s">
        <v>404</v>
      </c>
      <c r="J158" s="213">
        <v>1</v>
      </c>
      <c r="K158" s="213" t="s">
        <v>8585</v>
      </c>
      <c r="L158" s="213" t="s">
        <v>8584</v>
      </c>
      <c r="M158" s="214">
        <v>45650</v>
      </c>
      <c r="N158" s="227" t="s">
        <v>8629</v>
      </c>
      <c r="O158" s="216">
        <v>203090</v>
      </c>
      <c r="P158" s="216" t="s">
        <v>8626</v>
      </c>
      <c r="Q158" s="216" t="s">
        <v>723</v>
      </c>
      <c r="R158" s="216">
        <v>2</v>
      </c>
      <c r="S158" s="216" t="s">
        <v>8628</v>
      </c>
      <c r="T158" s="216" t="s">
        <v>8627</v>
      </c>
      <c r="U158" s="217">
        <v>45650</v>
      </c>
      <c r="V158" s="227" t="s">
        <v>8633</v>
      </c>
      <c r="W158" s="213">
        <v>42290000</v>
      </c>
      <c r="X158" s="213" t="s">
        <v>8630</v>
      </c>
      <c r="Y158" s="213" t="s">
        <v>723</v>
      </c>
      <c r="Z158" s="213">
        <v>2</v>
      </c>
      <c r="AA158" s="213" t="s">
        <v>8632</v>
      </c>
      <c r="AB158" s="213" t="s">
        <v>8631</v>
      </c>
      <c r="AC158" s="214">
        <v>45650</v>
      </c>
      <c r="AD158" s="227" t="s">
        <v>8637</v>
      </c>
      <c r="AE158" s="218">
        <v>7200000</v>
      </c>
      <c r="AF158" s="218" t="s">
        <v>8634</v>
      </c>
      <c r="AG158" s="218" t="s">
        <v>723</v>
      </c>
      <c r="AH158" s="218">
        <v>2</v>
      </c>
      <c r="AI158" s="218" t="s">
        <v>8636</v>
      </c>
      <c r="AJ158" s="218" t="s">
        <v>8635</v>
      </c>
      <c r="AK158" s="219">
        <v>45650</v>
      </c>
      <c r="AL158" s="227" t="s">
        <v>8641</v>
      </c>
      <c r="AM158" s="213">
        <v>3333000</v>
      </c>
      <c r="AN158" s="213" t="s">
        <v>8638</v>
      </c>
      <c r="AO158" s="213" t="s">
        <v>723</v>
      </c>
      <c r="AP158" s="213">
        <v>2</v>
      </c>
      <c r="AQ158" s="213" t="s">
        <v>8640</v>
      </c>
      <c r="AR158" s="213" t="s">
        <v>8639</v>
      </c>
      <c r="AS158" s="214">
        <v>45650</v>
      </c>
      <c r="AT158" s="228" t="s">
        <v>283</v>
      </c>
      <c r="AU158" s="218" t="s">
        <v>17</v>
      </c>
      <c r="AV158" s="218">
        <v>0</v>
      </c>
      <c r="AW158" s="218" t="s">
        <v>33</v>
      </c>
      <c r="AX158" s="218">
        <v>2</v>
      </c>
      <c r="AY158" s="218" t="s">
        <v>282</v>
      </c>
      <c r="AZ158" s="218">
        <v>0</v>
      </c>
      <c r="BA158" s="219">
        <v>43511</v>
      </c>
      <c r="BB158" s="227" t="s">
        <v>281</v>
      </c>
      <c r="BC158" s="213" t="s">
        <v>17</v>
      </c>
      <c r="BD158" s="213">
        <v>0</v>
      </c>
      <c r="BE158" s="213" t="s">
        <v>33</v>
      </c>
      <c r="BF158" s="213">
        <v>2</v>
      </c>
      <c r="BG158" s="213" t="s">
        <v>280</v>
      </c>
      <c r="BH158" s="213">
        <v>0</v>
      </c>
      <c r="BI158" s="214">
        <v>43511</v>
      </c>
      <c r="BJ158" s="228" t="s">
        <v>8644</v>
      </c>
      <c r="BK158" s="228">
        <v>1</v>
      </c>
      <c r="BL158" s="228" t="s">
        <v>8642</v>
      </c>
      <c r="BM158" s="228" t="s">
        <v>723</v>
      </c>
      <c r="BN158" s="228">
        <v>2</v>
      </c>
      <c r="BO158" s="228" t="s">
        <v>8643</v>
      </c>
      <c r="BP158" s="218" t="s">
        <v>579</v>
      </c>
      <c r="BQ158" s="229">
        <v>45650</v>
      </c>
      <c r="BR158" s="227" t="s">
        <v>275</v>
      </c>
      <c r="BS158" s="230">
        <v>0</v>
      </c>
      <c r="BT158" s="230">
        <v>0</v>
      </c>
      <c r="BU158" s="230" t="s">
        <v>33</v>
      </c>
      <c r="BV158" s="230">
        <v>2</v>
      </c>
      <c r="BW158" s="230" t="s">
        <v>274</v>
      </c>
      <c r="BX158" s="230">
        <v>0</v>
      </c>
      <c r="BY158" s="214">
        <v>43511</v>
      </c>
      <c r="BZ158" s="228" t="s">
        <v>277</v>
      </c>
      <c r="CA158" s="228">
        <v>0</v>
      </c>
      <c r="CB158" s="228">
        <v>0</v>
      </c>
      <c r="CC158" s="228" t="s">
        <v>33</v>
      </c>
      <c r="CD158" s="228">
        <v>2</v>
      </c>
      <c r="CE158" s="228" t="s">
        <v>276</v>
      </c>
      <c r="CF158" s="228">
        <v>0</v>
      </c>
      <c r="CG158" s="229">
        <v>43511</v>
      </c>
      <c r="CH158" s="227" t="s">
        <v>11577</v>
      </c>
      <c r="CI158" s="228" t="e">
        <v>#N/A</v>
      </c>
      <c r="CJ158" s="228" t="e">
        <v>#N/A</v>
      </c>
      <c r="CK158" s="228" t="e">
        <v>#N/A</v>
      </c>
      <c r="CL158" s="228" t="e">
        <v>#N/A</v>
      </c>
      <c r="CM158" s="228" t="e">
        <v>#N/A</v>
      </c>
      <c r="CN158" s="228" t="e">
        <v>#N/A</v>
      </c>
      <c r="CO158" s="231" t="e">
        <v>#N/A</v>
      </c>
      <c r="CP158" s="228" t="s">
        <v>279</v>
      </c>
      <c r="CQ158" s="230" t="s">
        <v>17</v>
      </c>
      <c r="CR158" s="230">
        <v>0</v>
      </c>
      <c r="CS158" s="230" t="s">
        <v>33</v>
      </c>
      <c r="CT158" s="230">
        <v>2</v>
      </c>
      <c r="CU158" s="230" t="s">
        <v>278</v>
      </c>
      <c r="CV158" s="230">
        <v>0</v>
      </c>
      <c r="CW158" s="214">
        <v>43511</v>
      </c>
      <c r="CX158" s="228" t="s">
        <v>8649</v>
      </c>
      <c r="CY158" s="218">
        <v>2457000</v>
      </c>
      <c r="CZ158" s="218" t="s">
        <v>8646</v>
      </c>
      <c r="DA158" s="218" t="s">
        <v>723</v>
      </c>
      <c r="DB158" s="218">
        <v>2</v>
      </c>
      <c r="DC158" s="218" t="s">
        <v>8652</v>
      </c>
      <c r="DD158" s="218" t="s">
        <v>8647</v>
      </c>
      <c r="DE158" s="220">
        <v>45650</v>
      </c>
      <c r="DF158" s="227" t="s">
        <v>8650</v>
      </c>
      <c r="DG158" s="213">
        <v>35090000</v>
      </c>
      <c r="DH158" s="230" t="s">
        <v>8646</v>
      </c>
      <c r="DI158" s="230" t="s">
        <v>723</v>
      </c>
      <c r="DJ158" s="230">
        <v>2</v>
      </c>
      <c r="DK158" s="230" t="s">
        <v>8612</v>
      </c>
      <c r="DL158" s="230" t="s">
        <v>8647</v>
      </c>
      <c r="DM158" s="214">
        <v>45650</v>
      </c>
      <c r="DN158" s="228" t="s">
        <v>8651</v>
      </c>
      <c r="DO158" s="218">
        <v>4744000</v>
      </c>
      <c r="DP158" s="228" t="s">
        <v>8646</v>
      </c>
      <c r="DQ158" s="228" t="s">
        <v>723</v>
      </c>
      <c r="DR158" s="228">
        <v>2</v>
      </c>
      <c r="DS158" s="228" t="s">
        <v>8614</v>
      </c>
      <c r="DT158" s="228" t="s">
        <v>8647</v>
      </c>
      <c r="DU158" s="229">
        <v>45650</v>
      </c>
      <c r="DV158" s="227" t="s">
        <v>8653</v>
      </c>
      <c r="DW158" s="213">
        <v>1857000</v>
      </c>
      <c r="DX158" s="230" t="s">
        <v>8646</v>
      </c>
      <c r="DY158" s="230" t="s">
        <v>723</v>
      </c>
      <c r="DZ158" s="230">
        <v>2</v>
      </c>
      <c r="EA158" s="230" t="s">
        <v>8652</v>
      </c>
      <c r="EB158" s="230" t="s">
        <v>8647</v>
      </c>
      <c r="EC158" s="214">
        <v>45650</v>
      </c>
      <c r="ED158" s="228" t="s">
        <v>8654</v>
      </c>
      <c r="EE158" s="218">
        <v>533000</v>
      </c>
      <c r="EF158" s="228" t="s">
        <v>8646</v>
      </c>
      <c r="EG158" s="228" t="s">
        <v>723</v>
      </c>
      <c r="EH158" s="228">
        <v>2</v>
      </c>
      <c r="EI158" s="228" t="s">
        <v>8652</v>
      </c>
      <c r="EJ158" s="228" t="s">
        <v>8647</v>
      </c>
      <c r="EK158" s="229">
        <v>45650</v>
      </c>
      <c r="EL158" s="227" t="s">
        <v>8655</v>
      </c>
      <c r="EM158" s="213">
        <v>67000</v>
      </c>
      <c r="EN158" s="230" t="s">
        <v>8646</v>
      </c>
      <c r="EO158" s="230" t="s">
        <v>723</v>
      </c>
      <c r="EP158" s="230">
        <v>2</v>
      </c>
      <c r="EQ158" s="230" t="s">
        <v>8652</v>
      </c>
      <c r="ER158" s="230" t="s">
        <v>8647</v>
      </c>
      <c r="ES158" s="214">
        <v>45650</v>
      </c>
      <c r="ET158" s="228" t="s">
        <v>8645</v>
      </c>
      <c r="EU158" s="228">
        <v>11</v>
      </c>
      <c r="EV158" s="228" t="s">
        <v>8603</v>
      </c>
      <c r="EW158" s="228" t="s">
        <v>22</v>
      </c>
      <c r="EX158" s="228">
        <v>3</v>
      </c>
      <c r="EY158" s="228" t="s">
        <v>8605</v>
      </c>
      <c r="EZ158" s="228" t="s">
        <v>8604</v>
      </c>
      <c r="FA158" s="229">
        <v>45650</v>
      </c>
      <c r="FB158" s="227" t="s">
        <v>8656</v>
      </c>
      <c r="FC158" s="230">
        <v>3</v>
      </c>
      <c r="FD158" s="230" t="s">
        <v>8621</v>
      </c>
      <c r="FE158" s="230" t="s">
        <v>723</v>
      </c>
      <c r="FF158" s="230">
        <v>2</v>
      </c>
      <c r="FG158" s="230" t="s">
        <v>2012</v>
      </c>
      <c r="FH158" s="230" t="s">
        <v>8622</v>
      </c>
      <c r="FI158" s="214">
        <v>45650</v>
      </c>
      <c r="FJ158" s="227" t="s">
        <v>285</v>
      </c>
      <c r="FK158" s="228" t="s">
        <v>17</v>
      </c>
      <c r="FL158" s="228">
        <v>0</v>
      </c>
      <c r="FM158" s="228" t="s">
        <v>33</v>
      </c>
      <c r="FN158" s="228">
        <v>2</v>
      </c>
      <c r="FO158" s="228" t="s">
        <v>284</v>
      </c>
      <c r="FP158" s="218">
        <v>0</v>
      </c>
      <c r="FQ158" s="219">
        <v>43511</v>
      </c>
      <c r="FR158" s="227" t="s">
        <v>286</v>
      </c>
      <c r="FS158" s="230" t="s">
        <v>17</v>
      </c>
      <c r="FT158" s="230">
        <v>0</v>
      </c>
      <c r="FU158" s="230" t="s">
        <v>33</v>
      </c>
      <c r="FV158" s="230">
        <v>2</v>
      </c>
      <c r="FW158" s="230" t="s">
        <v>284</v>
      </c>
      <c r="FX158" s="230">
        <v>0</v>
      </c>
      <c r="FY158" s="214">
        <v>43511</v>
      </c>
      <c r="FZ158" s="228" t="s">
        <v>4312</v>
      </c>
      <c r="GA158" s="228">
        <v>1</v>
      </c>
      <c r="GB158" s="228" t="s">
        <v>1799</v>
      </c>
      <c r="GC158" s="228" t="s">
        <v>33</v>
      </c>
      <c r="GD158" s="228">
        <v>2</v>
      </c>
      <c r="GE158" s="228" t="s">
        <v>17</v>
      </c>
      <c r="GF158" s="228" t="s">
        <v>17</v>
      </c>
      <c r="GG158" s="229">
        <v>45608</v>
      </c>
      <c r="GH158" s="227" t="s">
        <v>4318</v>
      </c>
      <c r="GI158" s="230">
        <v>0</v>
      </c>
      <c r="GJ158" s="230" t="s">
        <v>1799</v>
      </c>
      <c r="GK158" s="230" t="s">
        <v>33</v>
      </c>
      <c r="GL158" s="230">
        <v>2</v>
      </c>
      <c r="GM158" s="230" t="s">
        <v>17</v>
      </c>
      <c r="GN158" s="230" t="s">
        <v>17</v>
      </c>
      <c r="GO158" s="214">
        <v>45608</v>
      </c>
      <c r="GP158" s="228" t="s">
        <v>4313</v>
      </c>
      <c r="GQ158" s="228">
        <v>0</v>
      </c>
      <c r="GR158" s="228" t="s">
        <v>1799</v>
      </c>
      <c r="GS158" s="228" t="s">
        <v>33</v>
      </c>
      <c r="GT158" s="228">
        <v>2</v>
      </c>
      <c r="GU158" s="228" t="s">
        <v>17</v>
      </c>
      <c r="GV158" s="228" t="s">
        <v>17</v>
      </c>
      <c r="GW158" s="229">
        <v>45608</v>
      </c>
      <c r="GX158" s="227" t="s">
        <v>4319</v>
      </c>
      <c r="GY158" s="230">
        <v>0</v>
      </c>
      <c r="GZ158" s="230" t="s">
        <v>1799</v>
      </c>
      <c r="HA158" s="230" t="s">
        <v>33</v>
      </c>
      <c r="HB158" s="230">
        <v>2</v>
      </c>
      <c r="HC158" s="230" t="s">
        <v>17</v>
      </c>
      <c r="HD158" s="230" t="s">
        <v>17</v>
      </c>
      <c r="HE158" s="214">
        <v>45608</v>
      </c>
      <c r="HF158" s="228" t="s">
        <v>4311</v>
      </c>
      <c r="HG158" s="228">
        <v>0</v>
      </c>
      <c r="HH158" s="228" t="s">
        <v>1799</v>
      </c>
      <c r="HI158" s="228" t="s">
        <v>33</v>
      </c>
      <c r="HJ158" s="228">
        <v>2</v>
      </c>
      <c r="HK158" s="228" t="s">
        <v>17</v>
      </c>
      <c r="HL158" s="228" t="s">
        <v>17</v>
      </c>
      <c r="HM158" s="229">
        <v>45608</v>
      </c>
      <c r="HN158" s="227" t="s">
        <v>4317</v>
      </c>
      <c r="HO158" s="230">
        <v>2</v>
      </c>
      <c r="HP158" s="230" t="s">
        <v>1799</v>
      </c>
      <c r="HQ158" s="230" t="s">
        <v>33</v>
      </c>
      <c r="HR158" s="230">
        <v>2</v>
      </c>
      <c r="HS158" s="230" t="s">
        <v>17</v>
      </c>
      <c r="HT158" s="230" t="s">
        <v>17</v>
      </c>
      <c r="HU158" s="214">
        <v>45608</v>
      </c>
      <c r="HV158" s="228" t="s">
        <v>4314</v>
      </c>
      <c r="HW158" s="228">
        <v>0</v>
      </c>
      <c r="HX158" s="228" t="s">
        <v>1799</v>
      </c>
      <c r="HY158" s="228" t="s">
        <v>33</v>
      </c>
      <c r="HZ158" s="228">
        <v>2</v>
      </c>
      <c r="IA158" s="228" t="s">
        <v>17</v>
      </c>
      <c r="IB158" s="228" t="s">
        <v>17</v>
      </c>
      <c r="IC158" s="229">
        <v>45608</v>
      </c>
      <c r="ID158" s="227" t="s">
        <v>4316</v>
      </c>
      <c r="IE158" s="230">
        <v>3</v>
      </c>
      <c r="IF158" s="230" t="s">
        <v>1799</v>
      </c>
      <c r="IG158" s="230" t="s">
        <v>33</v>
      </c>
      <c r="IH158" s="230">
        <v>2</v>
      </c>
      <c r="II158" s="230" t="s">
        <v>17</v>
      </c>
      <c r="IJ158" s="230" t="s">
        <v>17</v>
      </c>
      <c r="IK158" s="214">
        <v>45608</v>
      </c>
      <c r="IL158" s="228" t="s">
        <v>4315</v>
      </c>
      <c r="IM158" s="228">
        <v>0</v>
      </c>
      <c r="IN158" s="228" t="s">
        <v>1799</v>
      </c>
      <c r="IO158" s="228" t="s">
        <v>33</v>
      </c>
      <c r="IP158" s="228">
        <v>2</v>
      </c>
      <c r="IQ158" s="228" t="s">
        <v>17</v>
      </c>
      <c r="IR158" s="228" t="s">
        <v>17</v>
      </c>
      <c r="IS158" s="229">
        <v>45608</v>
      </c>
    </row>
    <row r="159" spans="1:253" x14ac:dyDescent="0.35">
      <c r="A159" s="11" t="s">
        <v>287</v>
      </c>
      <c r="B159" s="11" t="s">
        <v>10812</v>
      </c>
      <c r="C159" s="11" t="s">
        <v>288</v>
      </c>
      <c r="D159" s="11" t="s">
        <v>262</v>
      </c>
      <c r="E159" s="11" t="s">
        <v>10389</v>
      </c>
      <c r="F159" s="11" t="s">
        <v>8657</v>
      </c>
      <c r="G159" s="212">
        <v>85326000</v>
      </c>
      <c r="H159" s="213" t="s">
        <v>8583</v>
      </c>
      <c r="I159" s="213" t="s">
        <v>404</v>
      </c>
      <c r="J159" s="213">
        <v>1</v>
      </c>
      <c r="K159" s="213" t="s">
        <v>8585</v>
      </c>
      <c r="L159" s="213" t="s">
        <v>8584</v>
      </c>
      <c r="M159" s="214">
        <v>45650</v>
      </c>
      <c r="N159" s="227" t="s">
        <v>8661</v>
      </c>
      <c r="O159" s="216">
        <v>140419</v>
      </c>
      <c r="P159" s="216" t="s">
        <v>8658</v>
      </c>
      <c r="Q159" s="216" t="s">
        <v>723</v>
      </c>
      <c r="R159" s="216">
        <v>2</v>
      </c>
      <c r="S159" s="216" t="s">
        <v>8660</v>
      </c>
      <c r="T159" s="216" t="s">
        <v>8659</v>
      </c>
      <c r="U159" s="217">
        <v>45650</v>
      </c>
      <c r="V159" s="227" t="s">
        <v>8665</v>
      </c>
      <c r="W159" s="213">
        <v>15861000</v>
      </c>
      <c r="X159" s="213" t="s">
        <v>8662</v>
      </c>
      <c r="Y159" s="213" t="s">
        <v>723</v>
      </c>
      <c r="Z159" s="213">
        <v>2</v>
      </c>
      <c r="AA159" s="213" t="s">
        <v>8664</v>
      </c>
      <c r="AB159" s="213" t="s">
        <v>8663</v>
      </c>
      <c r="AC159" s="214">
        <v>45650</v>
      </c>
      <c r="AD159" s="227" t="s">
        <v>8669</v>
      </c>
      <c r="AE159" s="218">
        <v>969000</v>
      </c>
      <c r="AF159" s="218" t="s">
        <v>8666</v>
      </c>
      <c r="AG159" s="218" t="s">
        <v>723</v>
      </c>
      <c r="AH159" s="218">
        <v>2</v>
      </c>
      <c r="AI159" s="218" t="s">
        <v>8668</v>
      </c>
      <c r="AJ159" s="218" t="s">
        <v>8667</v>
      </c>
      <c r="AK159" s="219">
        <v>45650</v>
      </c>
      <c r="AL159" s="227" t="s">
        <v>8673</v>
      </c>
      <c r="AM159" s="213">
        <v>448000</v>
      </c>
      <c r="AN159" s="213" t="s">
        <v>8670</v>
      </c>
      <c r="AO159" s="213" t="s">
        <v>723</v>
      </c>
      <c r="AP159" s="213">
        <v>2</v>
      </c>
      <c r="AQ159" s="213" t="s">
        <v>8672</v>
      </c>
      <c r="AR159" s="213" t="s">
        <v>8671</v>
      </c>
      <c r="AS159" s="214">
        <v>45650</v>
      </c>
      <c r="AT159" s="228" t="s">
        <v>293</v>
      </c>
      <c r="AU159" s="218" t="s">
        <v>17</v>
      </c>
      <c r="AV159" s="218">
        <v>0</v>
      </c>
      <c r="AW159" s="218" t="s">
        <v>33</v>
      </c>
      <c r="AX159" s="218">
        <v>2</v>
      </c>
      <c r="AY159" s="218">
        <v>0</v>
      </c>
      <c r="AZ159" s="218">
        <v>0</v>
      </c>
      <c r="BA159" s="219">
        <v>43511</v>
      </c>
      <c r="BB159" s="227" t="s">
        <v>292</v>
      </c>
      <c r="BC159" s="213" t="s">
        <v>17</v>
      </c>
      <c r="BD159" s="213">
        <v>0</v>
      </c>
      <c r="BE159" s="213" t="s">
        <v>33</v>
      </c>
      <c r="BF159" s="213">
        <v>2</v>
      </c>
      <c r="BG159" s="213">
        <v>0</v>
      </c>
      <c r="BH159" s="213">
        <v>0</v>
      </c>
      <c r="BI159" s="214">
        <v>43511</v>
      </c>
      <c r="BJ159" s="228" t="s">
        <v>8676</v>
      </c>
      <c r="BK159" s="228">
        <v>8</v>
      </c>
      <c r="BL159" s="228" t="s">
        <v>8674</v>
      </c>
      <c r="BM159" s="228" t="s">
        <v>22</v>
      </c>
      <c r="BN159" s="228">
        <v>3</v>
      </c>
      <c r="BO159" s="228" t="s">
        <v>8675</v>
      </c>
      <c r="BP159" s="218" t="s">
        <v>3509</v>
      </c>
      <c r="BQ159" s="229">
        <v>45650</v>
      </c>
      <c r="BR159" s="227" t="s">
        <v>289</v>
      </c>
      <c r="BS159" s="230">
        <v>0</v>
      </c>
      <c r="BT159" s="230">
        <v>0</v>
      </c>
      <c r="BU159" s="230" t="s">
        <v>33</v>
      </c>
      <c r="BV159" s="230">
        <v>2</v>
      </c>
      <c r="BW159" s="230">
        <v>0</v>
      </c>
      <c r="BX159" s="230">
        <v>0</v>
      </c>
      <c r="BY159" s="214">
        <v>43511</v>
      </c>
      <c r="BZ159" s="228" t="s">
        <v>290</v>
      </c>
      <c r="CA159" s="228">
        <v>0</v>
      </c>
      <c r="CB159" s="228">
        <v>0</v>
      </c>
      <c r="CC159" s="228" t="s">
        <v>33</v>
      </c>
      <c r="CD159" s="228">
        <v>2</v>
      </c>
      <c r="CE159" s="228">
        <v>0</v>
      </c>
      <c r="CF159" s="228">
        <v>0</v>
      </c>
      <c r="CG159" s="229">
        <v>43511</v>
      </c>
      <c r="CH159" s="227" t="s">
        <v>11578</v>
      </c>
      <c r="CI159" s="228" t="e">
        <v>#N/A</v>
      </c>
      <c r="CJ159" s="228" t="e">
        <v>#N/A</v>
      </c>
      <c r="CK159" s="228" t="e">
        <v>#N/A</v>
      </c>
      <c r="CL159" s="228" t="e">
        <v>#N/A</v>
      </c>
      <c r="CM159" s="228" t="e">
        <v>#N/A</v>
      </c>
      <c r="CN159" s="228" t="e">
        <v>#N/A</v>
      </c>
      <c r="CO159" s="231" t="e">
        <v>#N/A</v>
      </c>
      <c r="CP159" s="228" t="s">
        <v>291</v>
      </c>
      <c r="CQ159" s="230" t="s">
        <v>17</v>
      </c>
      <c r="CR159" s="230">
        <v>0</v>
      </c>
      <c r="CS159" s="230" t="s">
        <v>33</v>
      </c>
      <c r="CT159" s="230">
        <v>2</v>
      </c>
      <c r="CU159" s="230">
        <v>0</v>
      </c>
      <c r="CV159" s="230">
        <v>0</v>
      </c>
      <c r="CW159" s="214">
        <v>43511</v>
      </c>
      <c r="CX159" s="228" t="s">
        <v>8679</v>
      </c>
      <c r="CY159" s="218">
        <v>331000</v>
      </c>
      <c r="CZ159" s="218" t="s">
        <v>8608</v>
      </c>
      <c r="DA159" s="218" t="s">
        <v>723</v>
      </c>
      <c r="DB159" s="218">
        <v>2</v>
      </c>
      <c r="DC159" s="218" t="s">
        <v>8678</v>
      </c>
      <c r="DD159" s="218" t="s">
        <v>8609</v>
      </c>
      <c r="DE159" s="220">
        <v>45650</v>
      </c>
      <c r="DF159" s="227" t="s">
        <v>8680</v>
      </c>
      <c r="DG159" s="213">
        <v>14893000</v>
      </c>
      <c r="DH159" s="230" t="s">
        <v>8608</v>
      </c>
      <c r="DI159" s="230" t="s">
        <v>723</v>
      </c>
      <c r="DJ159" s="230">
        <v>2</v>
      </c>
      <c r="DK159" s="230" t="s">
        <v>8612</v>
      </c>
      <c r="DL159" s="230" t="s">
        <v>8609</v>
      </c>
      <c r="DM159" s="214">
        <v>45650</v>
      </c>
      <c r="DN159" s="228" t="s">
        <v>8681</v>
      </c>
      <c r="DO159" s="218">
        <v>638000</v>
      </c>
      <c r="DP159" s="228" t="s">
        <v>8608</v>
      </c>
      <c r="DQ159" s="228" t="s">
        <v>723</v>
      </c>
      <c r="DR159" s="228">
        <v>2</v>
      </c>
      <c r="DS159" s="228" t="s">
        <v>8614</v>
      </c>
      <c r="DT159" s="228" t="s">
        <v>8609</v>
      </c>
      <c r="DU159" s="229">
        <v>45650</v>
      </c>
      <c r="DV159" s="227" t="s">
        <v>8682</v>
      </c>
      <c r="DW159" s="213">
        <v>250000</v>
      </c>
      <c r="DX159" s="230" t="s">
        <v>8608</v>
      </c>
      <c r="DY159" s="230" t="s">
        <v>723</v>
      </c>
      <c r="DZ159" s="230">
        <v>2</v>
      </c>
      <c r="EA159" s="230" t="s">
        <v>8678</v>
      </c>
      <c r="EB159" s="230" t="s">
        <v>8609</v>
      </c>
      <c r="EC159" s="214">
        <v>45650</v>
      </c>
      <c r="ED159" s="228" t="s">
        <v>8683</v>
      </c>
      <c r="EE159" s="218">
        <v>72000</v>
      </c>
      <c r="EF159" s="228" t="s">
        <v>8608</v>
      </c>
      <c r="EG159" s="228" t="s">
        <v>723</v>
      </c>
      <c r="EH159" s="228">
        <v>2</v>
      </c>
      <c r="EI159" s="228" t="s">
        <v>8678</v>
      </c>
      <c r="EJ159" s="228" t="s">
        <v>8609</v>
      </c>
      <c r="EK159" s="229">
        <v>45650</v>
      </c>
      <c r="EL159" s="227" t="s">
        <v>8684</v>
      </c>
      <c r="EM159" s="213">
        <v>9000</v>
      </c>
      <c r="EN159" s="230" t="s">
        <v>8608</v>
      </c>
      <c r="EO159" s="230" t="s">
        <v>723</v>
      </c>
      <c r="EP159" s="230">
        <v>2</v>
      </c>
      <c r="EQ159" s="230" t="s">
        <v>8678</v>
      </c>
      <c r="ER159" s="230" t="s">
        <v>8609</v>
      </c>
      <c r="ES159" s="214">
        <v>45650</v>
      </c>
      <c r="ET159" s="228" t="s">
        <v>8677</v>
      </c>
      <c r="EU159" s="228">
        <v>11</v>
      </c>
      <c r="EV159" s="228" t="s">
        <v>8603</v>
      </c>
      <c r="EW159" s="228" t="s">
        <v>22</v>
      </c>
      <c r="EX159" s="228">
        <v>3</v>
      </c>
      <c r="EY159" s="228" t="s">
        <v>8605</v>
      </c>
      <c r="EZ159" s="228" t="s">
        <v>8604</v>
      </c>
      <c r="FA159" s="229">
        <v>45650</v>
      </c>
      <c r="FB159" s="227" t="s">
        <v>8685</v>
      </c>
      <c r="FC159" s="230">
        <v>3</v>
      </c>
      <c r="FD159" s="230" t="s">
        <v>8638</v>
      </c>
      <c r="FE159" s="230" t="s">
        <v>723</v>
      </c>
      <c r="FF159" s="230">
        <v>2</v>
      </c>
      <c r="FG159" s="230" t="s">
        <v>2012</v>
      </c>
      <c r="FH159" s="230" t="s">
        <v>8639</v>
      </c>
      <c r="FI159" s="214">
        <v>45650</v>
      </c>
      <c r="FJ159" s="227" t="s">
        <v>295</v>
      </c>
      <c r="FK159" s="228" t="s">
        <v>17</v>
      </c>
      <c r="FL159" s="228">
        <v>0</v>
      </c>
      <c r="FM159" s="228" t="s">
        <v>33</v>
      </c>
      <c r="FN159" s="228">
        <v>2</v>
      </c>
      <c r="FO159" s="228" t="s">
        <v>294</v>
      </c>
      <c r="FP159" s="218">
        <v>0</v>
      </c>
      <c r="FQ159" s="219">
        <v>43511</v>
      </c>
      <c r="FR159" s="227" t="s">
        <v>297</v>
      </c>
      <c r="FS159" s="230" t="s">
        <v>17</v>
      </c>
      <c r="FT159" s="230">
        <v>0</v>
      </c>
      <c r="FU159" s="230" t="s">
        <v>33</v>
      </c>
      <c r="FV159" s="230">
        <v>2</v>
      </c>
      <c r="FW159" s="230" t="s">
        <v>296</v>
      </c>
      <c r="FX159" s="230">
        <v>0</v>
      </c>
      <c r="FY159" s="214">
        <v>43511</v>
      </c>
      <c r="FZ159" s="228" t="s">
        <v>4321</v>
      </c>
      <c r="GA159" s="228">
        <v>1</v>
      </c>
      <c r="GB159" s="228" t="s">
        <v>1799</v>
      </c>
      <c r="GC159" s="228" t="s">
        <v>33</v>
      </c>
      <c r="GD159" s="228">
        <v>2</v>
      </c>
      <c r="GE159" s="228" t="s">
        <v>17</v>
      </c>
      <c r="GF159" s="228" t="s">
        <v>17</v>
      </c>
      <c r="GG159" s="229">
        <v>45608</v>
      </c>
      <c r="GH159" s="227" t="s">
        <v>4327</v>
      </c>
      <c r="GI159" s="230">
        <v>0</v>
      </c>
      <c r="GJ159" s="230" t="s">
        <v>1799</v>
      </c>
      <c r="GK159" s="230" t="s">
        <v>33</v>
      </c>
      <c r="GL159" s="230">
        <v>2</v>
      </c>
      <c r="GM159" s="230" t="s">
        <v>17</v>
      </c>
      <c r="GN159" s="230" t="s">
        <v>17</v>
      </c>
      <c r="GO159" s="214">
        <v>45608</v>
      </c>
      <c r="GP159" s="228" t="s">
        <v>4322</v>
      </c>
      <c r="GQ159" s="228">
        <v>0</v>
      </c>
      <c r="GR159" s="228" t="s">
        <v>1799</v>
      </c>
      <c r="GS159" s="228" t="s">
        <v>33</v>
      </c>
      <c r="GT159" s="228">
        <v>2</v>
      </c>
      <c r="GU159" s="228" t="s">
        <v>17</v>
      </c>
      <c r="GV159" s="228" t="s">
        <v>17</v>
      </c>
      <c r="GW159" s="229">
        <v>45608</v>
      </c>
      <c r="GX159" s="227" t="s">
        <v>4328</v>
      </c>
      <c r="GY159" s="230">
        <v>0</v>
      </c>
      <c r="GZ159" s="230" t="s">
        <v>1799</v>
      </c>
      <c r="HA159" s="230" t="s">
        <v>33</v>
      </c>
      <c r="HB159" s="230">
        <v>2</v>
      </c>
      <c r="HC159" s="230" t="s">
        <v>17</v>
      </c>
      <c r="HD159" s="230" t="s">
        <v>17</v>
      </c>
      <c r="HE159" s="214">
        <v>45608</v>
      </c>
      <c r="HF159" s="228" t="s">
        <v>4320</v>
      </c>
      <c r="HG159" s="228">
        <v>0</v>
      </c>
      <c r="HH159" s="228" t="s">
        <v>1799</v>
      </c>
      <c r="HI159" s="228" t="s">
        <v>33</v>
      </c>
      <c r="HJ159" s="228">
        <v>2</v>
      </c>
      <c r="HK159" s="228" t="s">
        <v>17</v>
      </c>
      <c r="HL159" s="228" t="s">
        <v>17</v>
      </c>
      <c r="HM159" s="229">
        <v>45608</v>
      </c>
      <c r="HN159" s="227" t="s">
        <v>4326</v>
      </c>
      <c r="HO159" s="230">
        <v>2</v>
      </c>
      <c r="HP159" s="230" t="s">
        <v>1799</v>
      </c>
      <c r="HQ159" s="230" t="s">
        <v>33</v>
      </c>
      <c r="HR159" s="230">
        <v>2</v>
      </c>
      <c r="HS159" s="230" t="s">
        <v>17</v>
      </c>
      <c r="HT159" s="230" t="s">
        <v>17</v>
      </c>
      <c r="HU159" s="214">
        <v>45608</v>
      </c>
      <c r="HV159" s="228" t="s">
        <v>4323</v>
      </c>
      <c r="HW159" s="228">
        <v>0</v>
      </c>
      <c r="HX159" s="228" t="s">
        <v>1799</v>
      </c>
      <c r="HY159" s="228" t="s">
        <v>33</v>
      </c>
      <c r="HZ159" s="228">
        <v>2</v>
      </c>
      <c r="IA159" s="228" t="s">
        <v>17</v>
      </c>
      <c r="IB159" s="228" t="s">
        <v>17</v>
      </c>
      <c r="IC159" s="229">
        <v>45608</v>
      </c>
      <c r="ID159" s="227" t="s">
        <v>4325</v>
      </c>
      <c r="IE159" s="230">
        <v>3</v>
      </c>
      <c r="IF159" s="230" t="s">
        <v>1799</v>
      </c>
      <c r="IG159" s="230" t="s">
        <v>33</v>
      </c>
      <c r="IH159" s="230">
        <v>2</v>
      </c>
      <c r="II159" s="230" t="s">
        <v>17</v>
      </c>
      <c r="IJ159" s="230" t="s">
        <v>17</v>
      </c>
      <c r="IK159" s="214">
        <v>45608</v>
      </c>
      <c r="IL159" s="228" t="s">
        <v>4324</v>
      </c>
      <c r="IM159" s="228">
        <v>0</v>
      </c>
      <c r="IN159" s="228" t="s">
        <v>1799</v>
      </c>
      <c r="IO159" s="228" t="s">
        <v>33</v>
      </c>
      <c r="IP159" s="228">
        <v>2</v>
      </c>
      <c r="IQ159" s="228" t="s">
        <v>17</v>
      </c>
      <c r="IR159" s="228" t="s">
        <v>17</v>
      </c>
      <c r="IS159" s="229">
        <v>45608</v>
      </c>
    </row>
    <row r="160" spans="1:253" x14ac:dyDescent="0.35">
      <c r="A160" s="11" t="s">
        <v>298</v>
      </c>
      <c r="B160" s="11" t="s">
        <v>10766</v>
      </c>
      <c r="C160" s="11" t="s">
        <v>299</v>
      </c>
      <c r="D160" s="11" t="s">
        <v>262</v>
      </c>
      <c r="E160" s="11" t="s">
        <v>10389</v>
      </c>
      <c r="F160" s="11" t="s">
        <v>8686</v>
      </c>
      <c r="G160" s="212">
        <v>85326000</v>
      </c>
      <c r="H160" s="213" t="s">
        <v>8583</v>
      </c>
      <c r="I160" s="213" t="s">
        <v>404</v>
      </c>
      <c r="J160" s="213">
        <v>1</v>
      </c>
      <c r="K160" s="213" t="s">
        <v>8585</v>
      </c>
      <c r="L160" s="213" t="s">
        <v>8584</v>
      </c>
      <c r="M160" s="214">
        <v>45650</v>
      </c>
      <c r="N160" s="227" t="s">
        <v>8690</v>
      </c>
      <c r="O160" s="216">
        <v>97143</v>
      </c>
      <c r="P160" s="216" t="s">
        <v>8687</v>
      </c>
      <c r="Q160" s="216" t="s">
        <v>723</v>
      </c>
      <c r="R160" s="216">
        <v>2</v>
      </c>
      <c r="S160" s="216" t="s">
        <v>8689</v>
      </c>
      <c r="T160" s="216" t="s">
        <v>8688</v>
      </c>
      <c r="U160" s="217">
        <v>45650</v>
      </c>
      <c r="V160" s="227" t="s">
        <v>8694</v>
      </c>
      <c r="W160" s="213">
        <v>6314000</v>
      </c>
      <c r="X160" s="213" t="s">
        <v>8691</v>
      </c>
      <c r="Y160" s="213" t="s">
        <v>723</v>
      </c>
      <c r="Z160" s="213">
        <v>2</v>
      </c>
      <c r="AA160" s="213" t="s">
        <v>8693</v>
      </c>
      <c r="AB160" s="213" t="s">
        <v>8692</v>
      </c>
      <c r="AC160" s="214">
        <v>45650</v>
      </c>
      <c r="AD160" s="227" t="s">
        <v>8696</v>
      </c>
      <c r="AE160" s="218" t="s">
        <v>17</v>
      </c>
      <c r="AF160" s="218" t="s">
        <v>424</v>
      </c>
      <c r="AG160" s="218" t="s">
        <v>17</v>
      </c>
      <c r="AH160" s="218" t="s">
        <v>17</v>
      </c>
      <c r="AI160" s="218" t="s">
        <v>8695</v>
      </c>
      <c r="AJ160" s="218" t="s">
        <v>424</v>
      </c>
      <c r="AK160" s="219">
        <v>45650</v>
      </c>
      <c r="AL160" s="227" t="s">
        <v>8700</v>
      </c>
      <c r="AM160" s="213">
        <v>1200000</v>
      </c>
      <c r="AN160" s="213" t="s">
        <v>8697</v>
      </c>
      <c r="AO160" s="213" t="s">
        <v>22</v>
      </c>
      <c r="AP160" s="213">
        <v>3</v>
      </c>
      <c r="AQ160" s="213" t="s">
        <v>8699</v>
      </c>
      <c r="AR160" s="213" t="s">
        <v>8698</v>
      </c>
      <c r="AS160" s="214">
        <v>45650</v>
      </c>
      <c r="AT160" s="228" t="s">
        <v>304</v>
      </c>
      <c r="AU160" s="218" t="s">
        <v>17</v>
      </c>
      <c r="AV160" s="218">
        <v>0</v>
      </c>
      <c r="AW160" s="218" t="s">
        <v>33</v>
      </c>
      <c r="AX160" s="218">
        <v>2</v>
      </c>
      <c r="AY160" s="218">
        <v>0</v>
      </c>
      <c r="AZ160" s="218">
        <v>0</v>
      </c>
      <c r="BA160" s="219">
        <v>43511</v>
      </c>
      <c r="BB160" s="227" t="s">
        <v>303</v>
      </c>
      <c r="BC160" s="213" t="s">
        <v>17</v>
      </c>
      <c r="BD160" s="213">
        <v>0</v>
      </c>
      <c r="BE160" s="213" t="s">
        <v>33</v>
      </c>
      <c r="BF160" s="213">
        <v>2</v>
      </c>
      <c r="BG160" s="213">
        <v>0</v>
      </c>
      <c r="BH160" s="213">
        <v>0</v>
      </c>
      <c r="BI160" s="214">
        <v>43511</v>
      </c>
      <c r="BJ160" s="228" t="s">
        <v>8704</v>
      </c>
      <c r="BK160" s="228">
        <v>2</v>
      </c>
      <c r="BL160" s="228" t="s">
        <v>8701</v>
      </c>
      <c r="BM160" s="228" t="s">
        <v>22</v>
      </c>
      <c r="BN160" s="228">
        <v>3</v>
      </c>
      <c r="BO160" s="228" t="s">
        <v>8703</v>
      </c>
      <c r="BP160" s="218" t="s">
        <v>8702</v>
      </c>
      <c r="BQ160" s="229">
        <v>45650</v>
      </c>
      <c r="BR160" s="227" t="s">
        <v>300</v>
      </c>
      <c r="BS160" s="230" t="s">
        <v>17</v>
      </c>
      <c r="BT160" s="230">
        <v>0</v>
      </c>
      <c r="BU160" s="230" t="s">
        <v>33</v>
      </c>
      <c r="BV160" s="230">
        <v>2</v>
      </c>
      <c r="BW160" s="230">
        <v>0</v>
      </c>
      <c r="BX160" s="230">
        <v>0</v>
      </c>
      <c r="BY160" s="214">
        <v>43511</v>
      </c>
      <c r="BZ160" s="228" t="s">
        <v>301</v>
      </c>
      <c r="CA160" s="228" t="s">
        <v>17</v>
      </c>
      <c r="CB160" s="228" t="s">
        <v>17</v>
      </c>
      <c r="CC160" s="228" t="s">
        <v>17</v>
      </c>
      <c r="CD160" s="228" t="s">
        <v>17</v>
      </c>
      <c r="CE160" s="228">
        <v>0</v>
      </c>
      <c r="CF160" s="228">
        <v>0</v>
      </c>
      <c r="CG160" s="229">
        <v>43511</v>
      </c>
      <c r="CH160" s="227" t="s">
        <v>11579</v>
      </c>
      <c r="CI160" s="228" t="e">
        <v>#N/A</v>
      </c>
      <c r="CJ160" s="228" t="e">
        <v>#N/A</v>
      </c>
      <c r="CK160" s="228" t="e">
        <v>#N/A</v>
      </c>
      <c r="CL160" s="228" t="e">
        <v>#N/A</v>
      </c>
      <c r="CM160" s="228" t="e">
        <v>#N/A</v>
      </c>
      <c r="CN160" s="228" t="e">
        <v>#N/A</v>
      </c>
      <c r="CO160" s="231" t="e">
        <v>#N/A</v>
      </c>
      <c r="CP160" s="228" t="s">
        <v>302</v>
      </c>
      <c r="CQ160" s="230" t="s">
        <v>17</v>
      </c>
      <c r="CR160" s="230">
        <v>0</v>
      </c>
      <c r="CS160" s="230" t="s">
        <v>33</v>
      </c>
      <c r="CT160" s="230">
        <v>2</v>
      </c>
      <c r="CU160" s="230">
        <v>0</v>
      </c>
      <c r="CV160" s="230">
        <v>0</v>
      </c>
      <c r="CW160" s="214">
        <v>43511</v>
      </c>
      <c r="CX160" s="228" t="s">
        <v>8707</v>
      </c>
      <c r="CY160" s="218" t="s">
        <v>17</v>
      </c>
      <c r="CZ160" s="218" t="s">
        <v>424</v>
      </c>
      <c r="DA160" s="218" t="s">
        <v>17</v>
      </c>
      <c r="DB160" s="218" t="s">
        <v>17</v>
      </c>
      <c r="DC160" s="218" t="s">
        <v>1429</v>
      </c>
      <c r="DD160" s="218" t="s">
        <v>424</v>
      </c>
      <c r="DE160" s="220">
        <v>45650</v>
      </c>
      <c r="DF160" s="227" t="s">
        <v>8708</v>
      </c>
      <c r="DG160" s="213" t="s">
        <v>17</v>
      </c>
      <c r="DH160" s="230" t="s">
        <v>424</v>
      </c>
      <c r="DI160" s="230" t="s">
        <v>17</v>
      </c>
      <c r="DJ160" s="230" t="s">
        <v>17</v>
      </c>
      <c r="DK160" s="230" t="s">
        <v>1429</v>
      </c>
      <c r="DL160" s="230" t="s">
        <v>424</v>
      </c>
      <c r="DM160" s="214">
        <v>45650</v>
      </c>
      <c r="DN160" s="228" t="s">
        <v>8709</v>
      </c>
      <c r="DO160" s="218" t="s">
        <v>17</v>
      </c>
      <c r="DP160" s="228" t="s">
        <v>424</v>
      </c>
      <c r="DQ160" s="228" t="s">
        <v>17</v>
      </c>
      <c r="DR160" s="228" t="s">
        <v>17</v>
      </c>
      <c r="DS160" s="228" t="s">
        <v>1429</v>
      </c>
      <c r="DT160" s="228" t="s">
        <v>424</v>
      </c>
      <c r="DU160" s="229">
        <v>45650</v>
      </c>
      <c r="DV160" s="227" t="s">
        <v>8710</v>
      </c>
      <c r="DW160" s="213" t="s">
        <v>17</v>
      </c>
      <c r="DX160" s="230" t="s">
        <v>424</v>
      </c>
      <c r="DY160" s="230" t="s">
        <v>17</v>
      </c>
      <c r="DZ160" s="230" t="s">
        <v>17</v>
      </c>
      <c r="EA160" s="230" t="s">
        <v>1429</v>
      </c>
      <c r="EB160" s="230" t="s">
        <v>424</v>
      </c>
      <c r="EC160" s="214">
        <v>45650</v>
      </c>
      <c r="ED160" s="228" t="s">
        <v>8711</v>
      </c>
      <c r="EE160" s="218" t="s">
        <v>17</v>
      </c>
      <c r="EF160" s="228" t="s">
        <v>424</v>
      </c>
      <c r="EG160" s="228" t="s">
        <v>17</v>
      </c>
      <c r="EH160" s="228" t="s">
        <v>17</v>
      </c>
      <c r="EI160" s="228" t="s">
        <v>1429</v>
      </c>
      <c r="EJ160" s="228" t="s">
        <v>424</v>
      </c>
      <c r="EK160" s="229">
        <v>45650</v>
      </c>
      <c r="EL160" s="227" t="s">
        <v>8712</v>
      </c>
      <c r="EM160" s="213" t="s">
        <v>17</v>
      </c>
      <c r="EN160" s="230" t="s">
        <v>424</v>
      </c>
      <c r="EO160" s="230" t="s">
        <v>17</v>
      </c>
      <c r="EP160" s="230" t="s">
        <v>17</v>
      </c>
      <c r="EQ160" s="230" t="s">
        <v>1429</v>
      </c>
      <c r="ER160" s="230" t="s">
        <v>424</v>
      </c>
      <c r="ES160" s="214">
        <v>45650</v>
      </c>
      <c r="ET160" s="228" t="s">
        <v>8705</v>
      </c>
      <c r="EU160" s="228">
        <v>11</v>
      </c>
      <c r="EV160" s="228" t="s">
        <v>8603</v>
      </c>
      <c r="EW160" s="228" t="s">
        <v>22</v>
      </c>
      <c r="EX160" s="228">
        <v>3</v>
      </c>
      <c r="EY160" s="228" t="s">
        <v>8605</v>
      </c>
      <c r="EZ160" s="228" t="s">
        <v>8604</v>
      </c>
      <c r="FA160" s="229">
        <v>45650</v>
      </c>
      <c r="FB160" s="227" t="s">
        <v>8714</v>
      </c>
      <c r="FC160" s="230">
        <v>2</v>
      </c>
      <c r="FD160" s="230" t="s">
        <v>8697</v>
      </c>
      <c r="FE160" s="230" t="s">
        <v>723</v>
      </c>
      <c r="FF160" s="230">
        <v>2</v>
      </c>
      <c r="FG160" s="230" t="s">
        <v>8713</v>
      </c>
      <c r="FH160" s="230" t="s">
        <v>8698</v>
      </c>
      <c r="FI160" s="214">
        <v>45650</v>
      </c>
      <c r="FJ160" s="227" t="s">
        <v>306</v>
      </c>
      <c r="FK160" s="228" t="s">
        <v>17</v>
      </c>
      <c r="FL160" s="228">
        <v>0</v>
      </c>
      <c r="FM160" s="228" t="s">
        <v>33</v>
      </c>
      <c r="FN160" s="228">
        <v>2</v>
      </c>
      <c r="FO160" s="228" t="s">
        <v>305</v>
      </c>
      <c r="FP160" s="218">
        <v>0</v>
      </c>
      <c r="FQ160" s="219">
        <v>43511</v>
      </c>
      <c r="FR160" s="227" t="s">
        <v>307</v>
      </c>
      <c r="FS160" s="230" t="s">
        <v>17</v>
      </c>
      <c r="FT160" s="230">
        <v>0</v>
      </c>
      <c r="FU160" s="230" t="s">
        <v>33</v>
      </c>
      <c r="FV160" s="230">
        <v>2</v>
      </c>
      <c r="FW160" s="230" t="s">
        <v>305</v>
      </c>
      <c r="FX160" s="230">
        <v>0</v>
      </c>
      <c r="FY160" s="214">
        <v>43511</v>
      </c>
      <c r="FZ160" s="228" t="s">
        <v>4330</v>
      </c>
      <c r="GA160" s="228">
        <v>1</v>
      </c>
      <c r="GB160" s="228" t="s">
        <v>1799</v>
      </c>
      <c r="GC160" s="228" t="s">
        <v>33</v>
      </c>
      <c r="GD160" s="228">
        <v>2</v>
      </c>
      <c r="GE160" s="228" t="s">
        <v>17</v>
      </c>
      <c r="GF160" s="228" t="s">
        <v>17</v>
      </c>
      <c r="GG160" s="229">
        <v>45608</v>
      </c>
      <c r="GH160" s="227" t="s">
        <v>4336</v>
      </c>
      <c r="GI160" s="230">
        <v>0</v>
      </c>
      <c r="GJ160" s="230" t="s">
        <v>1799</v>
      </c>
      <c r="GK160" s="230" t="s">
        <v>33</v>
      </c>
      <c r="GL160" s="230">
        <v>2</v>
      </c>
      <c r="GM160" s="230" t="s">
        <v>17</v>
      </c>
      <c r="GN160" s="230" t="s">
        <v>17</v>
      </c>
      <c r="GO160" s="214">
        <v>45608</v>
      </c>
      <c r="GP160" s="228" t="s">
        <v>4331</v>
      </c>
      <c r="GQ160" s="228">
        <v>1</v>
      </c>
      <c r="GR160" s="228" t="s">
        <v>1799</v>
      </c>
      <c r="GS160" s="228" t="s">
        <v>33</v>
      </c>
      <c r="GT160" s="228">
        <v>2</v>
      </c>
      <c r="GU160" s="228" t="s">
        <v>17</v>
      </c>
      <c r="GV160" s="228" t="s">
        <v>17</v>
      </c>
      <c r="GW160" s="229">
        <v>45608</v>
      </c>
      <c r="GX160" s="227" t="s">
        <v>4337</v>
      </c>
      <c r="GY160" s="230">
        <v>0</v>
      </c>
      <c r="GZ160" s="230" t="s">
        <v>1799</v>
      </c>
      <c r="HA160" s="230" t="s">
        <v>33</v>
      </c>
      <c r="HB160" s="230">
        <v>2</v>
      </c>
      <c r="HC160" s="230" t="s">
        <v>17</v>
      </c>
      <c r="HD160" s="230" t="s">
        <v>17</v>
      </c>
      <c r="HE160" s="214">
        <v>45608</v>
      </c>
      <c r="HF160" s="228" t="s">
        <v>4329</v>
      </c>
      <c r="HG160" s="228">
        <v>0</v>
      </c>
      <c r="HH160" s="228" t="s">
        <v>1799</v>
      </c>
      <c r="HI160" s="228" t="s">
        <v>33</v>
      </c>
      <c r="HJ160" s="228">
        <v>2</v>
      </c>
      <c r="HK160" s="228" t="s">
        <v>17</v>
      </c>
      <c r="HL160" s="228" t="s">
        <v>17</v>
      </c>
      <c r="HM160" s="229">
        <v>45608</v>
      </c>
      <c r="HN160" s="227" t="s">
        <v>4335</v>
      </c>
      <c r="HO160" s="230">
        <v>0</v>
      </c>
      <c r="HP160" s="230" t="s">
        <v>1799</v>
      </c>
      <c r="HQ160" s="230" t="s">
        <v>33</v>
      </c>
      <c r="HR160" s="230">
        <v>2</v>
      </c>
      <c r="HS160" s="230" t="s">
        <v>17</v>
      </c>
      <c r="HT160" s="230" t="s">
        <v>17</v>
      </c>
      <c r="HU160" s="214">
        <v>45608</v>
      </c>
      <c r="HV160" s="228" t="s">
        <v>4332</v>
      </c>
      <c r="HW160" s="228">
        <v>0</v>
      </c>
      <c r="HX160" s="228" t="s">
        <v>1799</v>
      </c>
      <c r="HY160" s="228" t="s">
        <v>33</v>
      </c>
      <c r="HZ160" s="228">
        <v>2</v>
      </c>
      <c r="IA160" s="228" t="s">
        <v>17</v>
      </c>
      <c r="IB160" s="228" t="s">
        <v>17</v>
      </c>
      <c r="IC160" s="229">
        <v>45608</v>
      </c>
      <c r="ID160" s="227" t="s">
        <v>4334</v>
      </c>
      <c r="IE160" s="230">
        <v>3</v>
      </c>
      <c r="IF160" s="230" t="s">
        <v>1799</v>
      </c>
      <c r="IG160" s="230" t="s">
        <v>33</v>
      </c>
      <c r="IH160" s="230">
        <v>2</v>
      </c>
      <c r="II160" s="230" t="s">
        <v>17</v>
      </c>
      <c r="IJ160" s="230" t="s">
        <v>17</v>
      </c>
      <c r="IK160" s="214">
        <v>45608</v>
      </c>
      <c r="IL160" s="228" t="s">
        <v>4333</v>
      </c>
      <c r="IM160" s="228">
        <v>0</v>
      </c>
      <c r="IN160" s="228" t="s">
        <v>1799</v>
      </c>
      <c r="IO160" s="228" t="s">
        <v>33</v>
      </c>
      <c r="IP160" s="228">
        <v>2</v>
      </c>
      <c r="IQ160" s="228" t="s">
        <v>17</v>
      </c>
      <c r="IR160" s="228" t="s">
        <v>17</v>
      </c>
      <c r="IS160" s="229">
        <v>45608</v>
      </c>
    </row>
    <row r="161" spans="1:253" x14ac:dyDescent="0.35">
      <c r="A161" s="11" t="s">
        <v>2373</v>
      </c>
      <c r="B161" s="11" t="s">
        <v>11195</v>
      </c>
      <c r="C161" s="11" t="s">
        <v>2374</v>
      </c>
      <c r="D161" s="11" t="s">
        <v>262</v>
      </c>
      <c r="E161" s="11" t="s">
        <v>10389</v>
      </c>
      <c r="F161" s="11" t="s">
        <v>8715</v>
      </c>
      <c r="G161" s="212">
        <v>85326000</v>
      </c>
      <c r="H161" s="213" t="s">
        <v>8583</v>
      </c>
      <c r="I161" s="213" t="s">
        <v>404</v>
      </c>
      <c r="J161" s="213">
        <v>1</v>
      </c>
      <c r="K161" s="213" t="s">
        <v>8585</v>
      </c>
      <c r="L161" s="213" t="s">
        <v>8584</v>
      </c>
      <c r="M161" s="214">
        <v>45650</v>
      </c>
      <c r="N161" s="227" t="s">
        <v>8719</v>
      </c>
      <c r="O161" s="216">
        <v>106547</v>
      </c>
      <c r="P161" s="216" t="s">
        <v>8716</v>
      </c>
      <c r="Q161" s="216" t="s">
        <v>723</v>
      </c>
      <c r="R161" s="216">
        <v>2</v>
      </c>
      <c r="S161" s="216" t="s">
        <v>8718</v>
      </c>
      <c r="T161" s="216" t="s">
        <v>8717</v>
      </c>
      <c r="U161" s="217">
        <v>45650</v>
      </c>
      <c r="V161" s="227" t="s">
        <v>8723</v>
      </c>
      <c r="W161" s="213">
        <v>13108000</v>
      </c>
      <c r="X161" s="213" t="s">
        <v>8720</v>
      </c>
      <c r="Y161" s="213" t="s">
        <v>723</v>
      </c>
      <c r="Z161" s="213">
        <v>2</v>
      </c>
      <c r="AA161" s="213" t="s">
        <v>8722</v>
      </c>
      <c r="AB161" s="213" t="s">
        <v>8721</v>
      </c>
      <c r="AC161" s="214">
        <v>45650</v>
      </c>
      <c r="AD161" s="227" t="s">
        <v>8727</v>
      </c>
      <c r="AE161" s="218">
        <v>9100000</v>
      </c>
      <c r="AF161" s="218" t="s">
        <v>8724</v>
      </c>
      <c r="AG161" s="218" t="s">
        <v>22</v>
      </c>
      <c r="AH161" s="218">
        <v>3</v>
      </c>
      <c r="AI161" s="218" t="s">
        <v>8726</v>
      </c>
      <c r="AJ161" s="218" t="s">
        <v>8725</v>
      </c>
      <c r="AK161" s="219">
        <v>45650</v>
      </c>
      <c r="AL161" s="227" t="s">
        <v>8731</v>
      </c>
      <c r="AM161" s="213">
        <v>445000</v>
      </c>
      <c r="AN161" s="213" t="s">
        <v>8728</v>
      </c>
      <c r="AO161" s="213" t="s">
        <v>22</v>
      </c>
      <c r="AP161" s="213">
        <v>3</v>
      </c>
      <c r="AQ161" s="213" t="s">
        <v>8730</v>
      </c>
      <c r="AR161" s="213" t="s">
        <v>8729</v>
      </c>
      <c r="AS161" s="214">
        <v>45650</v>
      </c>
      <c r="AT161" s="228" t="s">
        <v>8735</v>
      </c>
      <c r="AU161" s="218">
        <v>0</v>
      </c>
      <c r="AV161" s="218" t="s">
        <v>8732</v>
      </c>
      <c r="AW161" s="218" t="s">
        <v>22</v>
      </c>
      <c r="AX161" s="218">
        <v>3</v>
      </c>
      <c r="AY161" s="218" t="s">
        <v>8734</v>
      </c>
      <c r="AZ161" s="218" t="s">
        <v>8733</v>
      </c>
      <c r="BA161" s="219">
        <v>45650</v>
      </c>
      <c r="BB161" s="227" t="s">
        <v>2378</v>
      </c>
      <c r="BC161" s="213" t="s">
        <v>17</v>
      </c>
      <c r="BD161" s="213" t="s">
        <v>424</v>
      </c>
      <c r="BE161" s="213" t="s">
        <v>22</v>
      </c>
      <c r="BF161" s="213">
        <v>3</v>
      </c>
      <c r="BG161" s="213" t="s">
        <v>2375</v>
      </c>
      <c r="BH161" s="213" t="s">
        <v>17</v>
      </c>
      <c r="BI161" s="214">
        <v>45531</v>
      </c>
      <c r="BJ161" s="228" t="s">
        <v>8737</v>
      </c>
      <c r="BK161" s="228">
        <v>0</v>
      </c>
      <c r="BL161" s="228" t="s">
        <v>424</v>
      </c>
      <c r="BM161" s="228" t="s">
        <v>22</v>
      </c>
      <c r="BN161" s="228">
        <v>3</v>
      </c>
      <c r="BO161" s="228" t="s">
        <v>8736</v>
      </c>
      <c r="BP161" s="218" t="s">
        <v>17</v>
      </c>
      <c r="BQ161" s="229">
        <v>45650</v>
      </c>
      <c r="BR161" s="227" t="s">
        <v>2382</v>
      </c>
      <c r="BS161" s="230">
        <v>3273605</v>
      </c>
      <c r="BT161" s="230" t="s">
        <v>2379</v>
      </c>
      <c r="BU161" s="230" t="s">
        <v>22</v>
      </c>
      <c r="BV161" s="230">
        <v>3</v>
      </c>
      <c r="BW161" s="230" t="s">
        <v>2381</v>
      </c>
      <c r="BX161" s="230" t="s">
        <v>2380</v>
      </c>
      <c r="BY161" s="214">
        <v>45531</v>
      </c>
      <c r="BZ161" s="228" t="s">
        <v>2386</v>
      </c>
      <c r="CA161" s="228">
        <v>298000</v>
      </c>
      <c r="CB161" s="228" t="s">
        <v>2383</v>
      </c>
      <c r="CC161" s="228" t="s">
        <v>22</v>
      </c>
      <c r="CD161" s="228">
        <v>3</v>
      </c>
      <c r="CE161" s="228" t="s">
        <v>2385</v>
      </c>
      <c r="CF161" s="228" t="s">
        <v>2384</v>
      </c>
      <c r="CG161" s="229">
        <v>45531</v>
      </c>
      <c r="CH161" s="227" t="s">
        <v>11580</v>
      </c>
      <c r="CI161" s="228" t="e">
        <v>#N/A</v>
      </c>
      <c r="CJ161" s="228" t="e">
        <v>#N/A</v>
      </c>
      <c r="CK161" s="228" t="e">
        <v>#N/A</v>
      </c>
      <c r="CL161" s="228" t="e">
        <v>#N/A</v>
      </c>
      <c r="CM161" s="228" t="e">
        <v>#N/A</v>
      </c>
      <c r="CN161" s="228" t="e">
        <v>#N/A</v>
      </c>
      <c r="CO161" s="231" t="e">
        <v>#N/A</v>
      </c>
      <c r="CP161" s="228" t="s">
        <v>2391</v>
      </c>
      <c r="CQ161" s="230">
        <v>34000000000</v>
      </c>
      <c r="CR161" s="230" t="s">
        <v>2388</v>
      </c>
      <c r="CS161" s="230" t="s">
        <v>22</v>
      </c>
      <c r="CT161" s="230">
        <v>3</v>
      </c>
      <c r="CU161" s="230" t="s">
        <v>2390</v>
      </c>
      <c r="CV161" s="230" t="s">
        <v>2389</v>
      </c>
      <c r="CW161" s="214">
        <v>45531</v>
      </c>
      <c r="CX161" s="228" t="s">
        <v>8740</v>
      </c>
      <c r="CY161" s="218">
        <v>2246000</v>
      </c>
      <c r="CZ161" s="218" t="s">
        <v>8732</v>
      </c>
      <c r="DA161" s="218" t="s">
        <v>22</v>
      </c>
      <c r="DB161" s="218">
        <v>3</v>
      </c>
      <c r="DC161" s="218" t="s">
        <v>8749</v>
      </c>
      <c r="DD161" s="218" t="s">
        <v>8733</v>
      </c>
      <c r="DE161" s="220">
        <v>45650</v>
      </c>
      <c r="DF161" s="227" t="s">
        <v>8744</v>
      </c>
      <c r="DG161" s="213">
        <v>4008000</v>
      </c>
      <c r="DH161" s="230" t="s">
        <v>8741</v>
      </c>
      <c r="DI161" s="230" t="s">
        <v>22</v>
      </c>
      <c r="DJ161" s="230">
        <v>3</v>
      </c>
      <c r="DK161" s="230" t="s">
        <v>8743</v>
      </c>
      <c r="DL161" s="230" t="s">
        <v>8742</v>
      </c>
      <c r="DM161" s="214">
        <v>45650</v>
      </c>
      <c r="DN161" s="228" t="s">
        <v>8748</v>
      </c>
      <c r="DO161" s="218">
        <v>6854000</v>
      </c>
      <c r="DP161" s="228" t="s">
        <v>8745</v>
      </c>
      <c r="DQ161" s="228" t="s">
        <v>22</v>
      </c>
      <c r="DR161" s="228">
        <v>3</v>
      </c>
      <c r="DS161" s="228" t="s">
        <v>8747</v>
      </c>
      <c r="DT161" s="228" t="s">
        <v>8746</v>
      </c>
      <c r="DU161" s="229">
        <v>45650</v>
      </c>
      <c r="DV161" s="227" t="s">
        <v>8750</v>
      </c>
      <c r="DW161" s="213">
        <v>2246000</v>
      </c>
      <c r="DX161" s="230" t="s">
        <v>8732</v>
      </c>
      <c r="DY161" s="230" t="s">
        <v>22</v>
      </c>
      <c r="DZ161" s="230">
        <v>3</v>
      </c>
      <c r="EA161" s="230" t="s">
        <v>8749</v>
      </c>
      <c r="EB161" s="230" t="s">
        <v>8733</v>
      </c>
      <c r="EC161" s="214">
        <v>45650</v>
      </c>
      <c r="ED161" s="228" t="s">
        <v>8752</v>
      </c>
      <c r="EE161" s="218" t="s">
        <v>17</v>
      </c>
      <c r="EF161" s="228" t="s">
        <v>424</v>
      </c>
      <c r="EG161" s="228" t="s">
        <v>17</v>
      </c>
      <c r="EH161" s="228" t="s">
        <v>17</v>
      </c>
      <c r="EI161" s="228" t="s">
        <v>8751</v>
      </c>
      <c r="EJ161" s="228" t="s">
        <v>17</v>
      </c>
      <c r="EK161" s="229">
        <v>45650</v>
      </c>
      <c r="EL161" s="227" t="s">
        <v>8753</v>
      </c>
      <c r="EM161" s="213" t="s">
        <v>17</v>
      </c>
      <c r="EN161" s="230" t="s">
        <v>424</v>
      </c>
      <c r="EO161" s="230" t="s">
        <v>17</v>
      </c>
      <c r="EP161" s="230" t="s">
        <v>17</v>
      </c>
      <c r="EQ161" s="230" t="s">
        <v>8751</v>
      </c>
      <c r="ER161" s="230" t="s">
        <v>17</v>
      </c>
      <c r="ES161" s="214">
        <v>45650</v>
      </c>
      <c r="ET161" s="228" t="s">
        <v>8738</v>
      </c>
      <c r="EU161" s="228">
        <v>11</v>
      </c>
      <c r="EV161" s="228" t="s">
        <v>8603</v>
      </c>
      <c r="EW161" s="228" t="s">
        <v>22</v>
      </c>
      <c r="EX161" s="228">
        <v>3</v>
      </c>
      <c r="EY161" s="228" t="s">
        <v>8605</v>
      </c>
      <c r="EZ161" s="228" t="s">
        <v>8604</v>
      </c>
      <c r="FA161" s="229">
        <v>45650</v>
      </c>
      <c r="FB161" s="227" t="s">
        <v>8755</v>
      </c>
      <c r="FC161" s="230">
        <v>3</v>
      </c>
      <c r="FD161" s="230" t="s">
        <v>8728</v>
      </c>
      <c r="FE161" s="230" t="s">
        <v>22</v>
      </c>
      <c r="FF161" s="230">
        <v>3</v>
      </c>
      <c r="FG161" s="230" t="s">
        <v>8754</v>
      </c>
      <c r="FH161" s="230" t="s">
        <v>8729</v>
      </c>
      <c r="FI161" s="214">
        <v>45650</v>
      </c>
      <c r="FJ161" s="227" t="s">
        <v>2376</v>
      </c>
      <c r="FK161" s="228" t="s">
        <v>17</v>
      </c>
      <c r="FL161" s="228" t="s">
        <v>424</v>
      </c>
      <c r="FM161" s="228" t="s">
        <v>22</v>
      </c>
      <c r="FN161" s="228">
        <v>3</v>
      </c>
      <c r="FO161" s="228" t="s">
        <v>2375</v>
      </c>
      <c r="FP161" s="218" t="s">
        <v>17</v>
      </c>
      <c r="FQ161" s="219">
        <v>45531</v>
      </c>
      <c r="FR161" s="227" t="s">
        <v>2377</v>
      </c>
      <c r="FS161" s="230" t="s">
        <v>17</v>
      </c>
      <c r="FT161" s="230" t="s">
        <v>424</v>
      </c>
      <c r="FU161" s="230" t="s">
        <v>22</v>
      </c>
      <c r="FV161" s="230">
        <v>3</v>
      </c>
      <c r="FW161" s="230" t="s">
        <v>2375</v>
      </c>
      <c r="FX161" s="230" t="s">
        <v>17</v>
      </c>
      <c r="FY161" s="214">
        <v>45531</v>
      </c>
      <c r="FZ161" s="228" t="s">
        <v>4339</v>
      </c>
      <c r="GA161" s="228">
        <v>1</v>
      </c>
      <c r="GB161" s="228" t="s">
        <v>1799</v>
      </c>
      <c r="GC161" s="228" t="s">
        <v>33</v>
      </c>
      <c r="GD161" s="228">
        <v>2</v>
      </c>
      <c r="GE161" s="228" t="s">
        <v>17</v>
      </c>
      <c r="GF161" s="228" t="s">
        <v>17</v>
      </c>
      <c r="GG161" s="229">
        <v>45608</v>
      </c>
      <c r="GH161" s="227" t="s">
        <v>4345</v>
      </c>
      <c r="GI161" s="230">
        <v>0</v>
      </c>
      <c r="GJ161" s="230" t="s">
        <v>1799</v>
      </c>
      <c r="GK161" s="230" t="s">
        <v>33</v>
      </c>
      <c r="GL161" s="230">
        <v>2</v>
      </c>
      <c r="GM161" s="230" t="s">
        <v>17</v>
      </c>
      <c r="GN161" s="230" t="s">
        <v>17</v>
      </c>
      <c r="GO161" s="214">
        <v>45608</v>
      </c>
      <c r="GP161" s="228" t="s">
        <v>4340</v>
      </c>
      <c r="GQ161" s="228">
        <v>0</v>
      </c>
      <c r="GR161" s="228" t="s">
        <v>1799</v>
      </c>
      <c r="GS161" s="228" t="s">
        <v>33</v>
      </c>
      <c r="GT161" s="228">
        <v>2</v>
      </c>
      <c r="GU161" s="228" t="s">
        <v>17</v>
      </c>
      <c r="GV161" s="228" t="s">
        <v>17</v>
      </c>
      <c r="GW161" s="229">
        <v>45608</v>
      </c>
      <c r="GX161" s="227" t="s">
        <v>4346</v>
      </c>
      <c r="GY161" s="230">
        <v>0</v>
      </c>
      <c r="GZ161" s="230" t="s">
        <v>1799</v>
      </c>
      <c r="HA161" s="230" t="s">
        <v>33</v>
      </c>
      <c r="HB161" s="230">
        <v>2</v>
      </c>
      <c r="HC161" s="230" t="s">
        <v>17</v>
      </c>
      <c r="HD161" s="230" t="s">
        <v>17</v>
      </c>
      <c r="HE161" s="214">
        <v>45608</v>
      </c>
      <c r="HF161" s="228" t="s">
        <v>4338</v>
      </c>
      <c r="HG161" s="228">
        <v>0</v>
      </c>
      <c r="HH161" s="228" t="s">
        <v>1799</v>
      </c>
      <c r="HI161" s="228" t="s">
        <v>33</v>
      </c>
      <c r="HJ161" s="228">
        <v>2</v>
      </c>
      <c r="HK161" s="228" t="s">
        <v>17</v>
      </c>
      <c r="HL161" s="228" t="s">
        <v>17</v>
      </c>
      <c r="HM161" s="229">
        <v>45608</v>
      </c>
      <c r="HN161" s="227" t="s">
        <v>4344</v>
      </c>
      <c r="HO161" s="230">
        <v>0</v>
      </c>
      <c r="HP161" s="230" t="s">
        <v>1799</v>
      </c>
      <c r="HQ161" s="230" t="s">
        <v>33</v>
      </c>
      <c r="HR161" s="230">
        <v>2</v>
      </c>
      <c r="HS161" s="230" t="s">
        <v>17</v>
      </c>
      <c r="HT161" s="230" t="s">
        <v>17</v>
      </c>
      <c r="HU161" s="214">
        <v>45608</v>
      </c>
      <c r="HV161" s="228" t="s">
        <v>4341</v>
      </c>
      <c r="HW161" s="228">
        <v>0</v>
      </c>
      <c r="HX161" s="228" t="s">
        <v>1799</v>
      </c>
      <c r="HY161" s="228" t="s">
        <v>33</v>
      </c>
      <c r="HZ161" s="228">
        <v>2</v>
      </c>
      <c r="IA161" s="228" t="s">
        <v>17</v>
      </c>
      <c r="IB161" s="228" t="s">
        <v>17</v>
      </c>
      <c r="IC161" s="229">
        <v>45608</v>
      </c>
      <c r="ID161" s="227" t="s">
        <v>4343</v>
      </c>
      <c r="IE161" s="230">
        <v>3</v>
      </c>
      <c r="IF161" s="230" t="s">
        <v>1799</v>
      </c>
      <c r="IG161" s="230" t="s">
        <v>33</v>
      </c>
      <c r="IH161" s="230">
        <v>2</v>
      </c>
      <c r="II161" s="230" t="s">
        <v>17</v>
      </c>
      <c r="IJ161" s="230" t="s">
        <v>17</v>
      </c>
      <c r="IK161" s="214">
        <v>45608</v>
      </c>
      <c r="IL161" s="228" t="s">
        <v>4342</v>
      </c>
      <c r="IM161" s="228">
        <v>0</v>
      </c>
      <c r="IN161" s="228" t="s">
        <v>1799</v>
      </c>
      <c r="IO161" s="228" t="s">
        <v>33</v>
      </c>
      <c r="IP161" s="228">
        <v>2</v>
      </c>
      <c r="IQ161" s="228" t="s">
        <v>17</v>
      </c>
      <c r="IR161" s="228" t="s">
        <v>17</v>
      </c>
      <c r="IS161" s="229">
        <v>45608</v>
      </c>
    </row>
    <row r="162" spans="1:253" x14ac:dyDescent="0.35">
      <c r="A162" s="11" t="s">
        <v>683</v>
      </c>
      <c r="B162" s="11" t="s">
        <v>10853</v>
      </c>
      <c r="C162" s="11" t="s">
        <v>684</v>
      </c>
      <c r="D162" s="11" t="s">
        <v>61</v>
      </c>
      <c r="E162" s="11" t="s">
        <v>10394</v>
      </c>
      <c r="F162" s="11" t="s">
        <v>8981</v>
      </c>
      <c r="G162" s="212">
        <v>69324000</v>
      </c>
      <c r="H162" s="213" t="s">
        <v>8920</v>
      </c>
      <c r="I162" s="213" t="s">
        <v>723</v>
      </c>
      <c r="J162" s="213">
        <v>2</v>
      </c>
      <c r="K162" s="213" t="s">
        <v>8980</v>
      </c>
      <c r="L162" s="213" t="s">
        <v>8921</v>
      </c>
      <c r="M162" s="214">
        <v>45652</v>
      </c>
      <c r="N162" s="227" t="s">
        <v>8985</v>
      </c>
      <c r="O162" s="216">
        <v>441435</v>
      </c>
      <c r="P162" s="216" t="s">
        <v>8982</v>
      </c>
      <c r="Q162" s="216" t="s">
        <v>723</v>
      </c>
      <c r="R162" s="216">
        <v>2</v>
      </c>
      <c r="S162" s="216" t="s">
        <v>8984</v>
      </c>
      <c r="T162" s="216" t="s">
        <v>8983</v>
      </c>
      <c r="U162" s="217">
        <v>45652</v>
      </c>
      <c r="V162" s="227" t="s">
        <v>8989</v>
      </c>
      <c r="W162" s="213">
        <v>22102000</v>
      </c>
      <c r="X162" s="213" t="s">
        <v>8986</v>
      </c>
      <c r="Y162" s="213" t="s">
        <v>723</v>
      </c>
      <c r="Z162" s="213">
        <v>2</v>
      </c>
      <c r="AA162" s="213" t="s">
        <v>8988</v>
      </c>
      <c r="AB162" s="213" t="s">
        <v>8987</v>
      </c>
      <c r="AC162" s="214">
        <v>45652</v>
      </c>
      <c r="AD162" s="227" t="s">
        <v>8991</v>
      </c>
      <c r="AE162" s="218">
        <v>17124000</v>
      </c>
      <c r="AF162" s="218" t="s">
        <v>8986</v>
      </c>
      <c r="AG162" s="218" t="s">
        <v>723</v>
      </c>
      <c r="AH162" s="218">
        <v>2</v>
      </c>
      <c r="AI162" s="218" t="s">
        <v>8990</v>
      </c>
      <c r="AJ162" s="218" t="s">
        <v>8987</v>
      </c>
      <c r="AK162" s="219">
        <v>45652</v>
      </c>
      <c r="AL162" s="227" t="s">
        <v>8994</v>
      </c>
      <c r="AM162" s="213">
        <v>232000</v>
      </c>
      <c r="AN162" s="213" t="s">
        <v>8992</v>
      </c>
      <c r="AO162" s="213" t="s">
        <v>404</v>
      </c>
      <c r="AP162" s="213">
        <v>1</v>
      </c>
      <c r="AQ162" s="213" t="s">
        <v>8993</v>
      </c>
      <c r="AR162" s="213" t="s">
        <v>8935</v>
      </c>
      <c r="AS162" s="214">
        <v>45652</v>
      </c>
      <c r="AT162" s="228" t="s">
        <v>686</v>
      </c>
      <c r="AU162" s="218" t="s">
        <v>17</v>
      </c>
      <c r="AV162" s="218" t="s">
        <v>17</v>
      </c>
      <c r="AW162" s="218" t="s">
        <v>22</v>
      </c>
      <c r="AX162" s="218">
        <v>3</v>
      </c>
      <c r="AY162" s="218" t="s">
        <v>17</v>
      </c>
      <c r="AZ162" s="218" t="s">
        <v>17</v>
      </c>
      <c r="BA162" s="219">
        <v>44635</v>
      </c>
      <c r="BB162" s="227" t="s">
        <v>685</v>
      </c>
      <c r="BC162" s="213" t="s">
        <v>17</v>
      </c>
      <c r="BD162" s="213" t="s">
        <v>17</v>
      </c>
      <c r="BE162" s="213" t="s">
        <v>22</v>
      </c>
      <c r="BF162" s="213">
        <v>3</v>
      </c>
      <c r="BG162" s="213" t="s">
        <v>17</v>
      </c>
      <c r="BH162" s="213" t="s">
        <v>17</v>
      </c>
      <c r="BI162" s="214">
        <v>44635</v>
      </c>
      <c r="BJ162" s="228" t="s">
        <v>8995</v>
      </c>
      <c r="BK162" s="228">
        <v>0</v>
      </c>
      <c r="BL162" s="228" t="s">
        <v>8938</v>
      </c>
      <c r="BM162" s="228" t="s">
        <v>723</v>
      </c>
      <c r="BN162" s="228">
        <v>2</v>
      </c>
      <c r="BO162" s="228" t="s">
        <v>8939</v>
      </c>
      <c r="BP162" s="218" t="s">
        <v>646</v>
      </c>
      <c r="BQ162" s="229">
        <v>45652</v>
      </c>
      <c r="BR162" s="227" t="s">
        <v>687</v>
      </c>
      <c r="BS162" s="230" t="s">
        <v>17</v>
      </c>
      <c r="BT162" s="230" t="s">
        <v>17</v>
      </c>
      <c r="BU162" s="230" t="s">
        <v>22</v>
      </c>
      <c r="BV162" s="230">
        <v>3</v>
      </c>
      <c r="BW162" s="230" t="s">
        <v>17</v>
      </c>
      <c r="BX162" s="230" t="s">
        <v>17</v>
      </c>
      <c r="BY162" s="214">
        <v>44635</v>
      </c>
      <c r="BZ162" s="228" t="s">
        <v>688</v>
      </c>
      <c r="CA162" s="228" t="s">
        <v>17</v>
      </c>
      <c r="CB162" s="228" t="s">
        <v>17</v>
      </c>
      <c r="CC162" s="228" t="s">
        <v>22</v>
      </c>
      <c r="CD162" s="228">
        <v>3</v>
      </c>
      <c r="CE162" s="228" t="s">
        <v>17</v>
      </c>
      <c r="CF162" s="228" t="s">
        <v>17</v>
      </c>
      <c r="CG162" s="229">
        <v>44635</v>
      </c>
      <c r="CH162" s="227" t="s">
        <v>11581</v>
      </c>
      <c r="CI162" s="228" t="e">
        <v>#N/A</v>
      </c>
      <c r="CJ162" s="228" t="e">
        <v>#N/A</v>
      </c>
      <c r="CK162" s="228" t="e">
        <v>#N/A</v>
      </c>
      <c r="CL162" s="228" t="e">
        <v>#N/A</v>
      </c>
      <c r="CM162" s="228" t="e">
        <v>#N/A</v>
      </c>
      <c r="CN162" s="228" t="e">
        <v>#N/A</v>
      </c>
      <c r="CO162" s="231" t="e">
        <v>#N/A</v>
      </c>
      <c r="CP162" s="228" t="s">
        <v>690</v>
      </c>
      <c r="CQ162" s="230" t="s">
        <v>17</v>
      </c>
      <c r="CR162" s="230" t="s">
        <v>17</v>
      </c>
      <c r="CS162" s="230" t="s">
        <v>22</v>
      </c>
      <c r="CT162" s="230">
        <v>3</v>
      </c>
      <c r="CU162" s="230" t="s">
        <v>17</v>
      </c>
      <c r="CV162" s="230" t="s">
        <v>17</v>
      </c>
      <c r="CW162" s="214">
        <v>44635</v>
      </c>
      <c r="CX162" s="228" t="s">
        <v>9000</v>
      </c>
      <c r="CY162" s="218">
        <v>611000</v>
      </c>
      <c r="CZ162" s="218" t="s">
        <v>8997</v>
      </c>
      <c r="DA162" s="218" t="s">
        <v>723</v>
      </c>
      <c r="DB162" s="218">
        <v>2</v>
      </c>
      <c r="DC162" s="218" t="s">
        <v>9009</v>
      </c>
      <c r="DD162" s="218" t="s">
        <v>8998</v>
      </c>
      <c r="DE162" s="220">
        <v>45652</v>
      </c>
      <c r="DF162" s="227" t="s">
        <v>9004</v>
      </c>
      <c r="DG162" s="213">
        <v>4978000</v>
      </c>
      <c r="DH162" s="230" t="s">
        <v>9001</v>
      </c>
      <c r="DI162" s="230" t="s">
        <v>723</v>
      </c>
      <c r="DJ162" s="230">
        <v>2</v>
      </c>
      <c r="DK162" s="230" t="s">
        <v>9003</v>
      </c>
      <c r="DL162" s="230" t="s">
        <v>9002</v>
      </c>
      <c r="DM162" s="214">
        <v>45652</v>
      </c>
      <c r="DN162" s="228" t="s">
        <v>9008</v>
      </c>
      <c r="DO162" s="218">
        <v>16513000</v>
      </c>
      <c r="DP162" s="228" t="s">
        <v>9005</v>
      </c>
      <c r="DQ162" s="228" t="s">
        <v>723</v>
      </c>
      <c r="DR162" s="228">
        <v>2</v>
      </c>
      <c r="DS162" s="228" t="s">
        <v>9007</v>
      </c>
      <c r="DT162" s="228" t="s">
        <v>9006</v>
      </c>
      <c r="DU162" s="229">
        <v>45652</v>
      </c>
      <c r="DV162" s="227" t="s">
        <v>9010</v>
      </c>
      <c r="DW162" s="213">
        <v>611000</v>
      </c>
      <c r="DX162" s="230" t="s">
        <v>8997</v>
      </c>
      <c r="DY162" s="230" t="s">
        <v>723</v>
      </c>
      <c r="DZ162" s="230">
        <v>2</v>
      </c>
      <c r="EA162" s="230" t="s">
        <v>9009</v>
      </c>
      <c r="EB162" s="230" t="s">
        <v>8998</v>
      </c>
      <c r="EC162" s="214">
        <v>45652</v>
      </c>
      <c r="ED162" s="228" t="s">
        <v>9014</v>
      </c>
      <c r="EE162" s="218">
        <v>0</v>
      </c>
      <c r="EF162" s="228" t="s">
        <v>9011</v>
      </c>
      <c r="EG162" s="228" t="s">
        <v>22</v>
      </c>
      <c r="EH162" s="228">
        <v>3</v>
      </c>
      <c r="EI162" s="228" t="s">
        <v>9013</v>
      </c>
      <c r="EJ162" s="228" t="s">
        <v>9012</v>
      </c>
      <c r="EK162" s="229">
        <v>45652</v>
      </c>
      <c r="EL162" s="227" t="s">
        <v>9017</v>
      </c>
      <c r="EM162" s="213">
        <v>0</v>
      </c>
      <c r="EN162" s="230" t="s">
        <v>9011</v>
      </c>
      <c r="EO162" s="230" t="s">
        <v>22</v>
      </c>
      <c r="EP162" s="230">
        <v>3</v>
      </c>
      <c r="EQ162" s="230" t="s">
        <v>9016</v>
      </c>
      <c r="ER162" s="230" t="s">
        <v>9015</v>
      </c>
      <c r="ES162" s="214">
        <v>45652</v>
      </c>
      <c r="ET162" s="228" t="s">
        <v>8996</v>
      </c>
      <c r="EU162" s="228">
        <v>0</v>
      </c>
      <c r="EV162" s="228" t="s">
        <v>8938</v>
      </c>
      <c r="EW162" s="228" t="s">
        <v>723</v>
      </c>
      <c r="EX162" s="228">
        <v>2</v>
      </c>
      <c r="EY162" s="228" t="s">
        <v>8939</v>
      </c>
      <c r="EZ162" s="228" t="s">
        <v>646</v>
      </c>
      <c r="FA162" s="229">
        <v>45652</v>
      </c>
      <c r="FB162" s="227" t="s">
        <v>997</v>
      </c>
      <c r="FC162" s="230">
        <v>2</v>
      </c>
      <c r="FD162" s="230" t="s">
        <v>994</v>
      </c>
      <c r="FE162" s="230" t="s">
        <v>723</v>
      </c>
      <c r="FF162" s="230">
        <v>2</v>
      </c>
      <c r="FG162" s="230" t="s">
        <v>996</v>
      </c>
      <c r="FH162" s="230" t="s">
        <v>995</v>
      </c>
      <c r="FI162" s="214">
        <v>45046</v>
      </c>
      <c r="FJ162" s="227" t="s">
        <v>691</v>
      </c>
      <c r="FK162" s="228" t="s">
        <v>17</v>
      </c>
      <c r="FL162" s="228" t="s">
        <v>17</v>
      </c>
      <c r="FM162" s="228" t="s">
        <v>22</v>
      </c>
      <c r="FN162" s="228">
        <v>3</v>
      </c>
      <c r="FO162" s="228" t="s">
        <v>17</v>
      </c>
      <c r="FP162" s="218" t="s">
        <v>17</v>
      </c>
      <c r="FQ162" s="219">
        <v>44635</v>
      </c>
      <c r="FR162" s="227" t="s">
        <v>692</v>
      </c>
      <c r="FS162" s="230" t="s">
        <v>17</v>
      </c>
      <c r="FT162" s="230" t="s">
        <v>17</v>
      </c>
      <c r="FU162" s="230" t="s">
        <v>22</v>
      </c>
      <c r="FV162" s="230">
        <v>3</v>
      </c>
      <c r="FW162" s="230" t="s">
        <v>17</v>
      </c>
      <c r="FX162" s="230" t="s">
        <v>17</v>
      </c>
      <c r="FY162" s="214">
        <v>44635</v>
      </c>
      <c r="FZ162" s="228" t="s">
        <v>4981</v>
      </c>
      <c r="GA162" s="228">
        <v>2</v>
      </c>
      <c r="GB162" s="228" t="s">
        <v>1799</v>
      </c>
      <c r="GC162" s="228" t="s">
        <v>33</v>
      </c>
      <c r="GD162" s="228">
        <v>2</v>
      </c>
      <c r="GE162" s="228" t="s">
        <v>17</v>
      </c>
      <c r="GF162" s="228" t="s">
        <v>17</v>
      </c>
      <c r="GG162" s="229">
        <v>45611</v>
      </c>
      <c r="GH162" s="227" t="s">
        <v>4987</v>
      </c>
      <c r="GI162" s="230">
        <v>0</v>
      </c>
      <c r="GJ162" s="230" t="s">
        <v>1799</v>
      </c>
      <c r="GK162" s="230" t="s">
        <v>33</v>
      </c>
      <c r="GL162" s="230">
        <v>2</v>
      </c>
      <c r="GM162" s="230" t="s">
        <v>17</v>
      </c>
      <c r="GN162" s="230" t="s">
        <v>17</v>
      </c>
      <c r="GO162" s="214">
        <v>45611</v>
      </c>
      <c r="GP162" s="228" t="s">
        <v>4982</v>
      </c>
      <c r="GQ162" s="228">
        <v>0</v>
      </c>
      <c r="GR162" s="228" t="s">
        <v>1799</v>
      </c>
      <c r="GS162" s="228" t="s">
        <v>33</v>
      </c>
      <c r="GT162" s="228">
        <v>2</v>
      </c>
      <c r="GU162" s="228" t="s">
        <v>17</v>
      </c>
      <c r="GV162" s="228" t="s">
        <v>17</v>
      </c>
      <c r="GW162" s="229">
        <v>45611</v>
      </c>
      <c r="GX162" s="227" t="s">
        <v>4988</v>
      </c>
      <c r="GY162" s="230">
        <v>0</v>
      </c>
      <c r="GZ162" s="230" t="s">
        <v>1799</v>
      </c>
      <c r="HA162" s="230" t="s">
        <v>33</v>
      </c>
      <c r="HB162" s="230">
        <v>2</v>
      </c>
      <c r="HC162" s="230" t="s">
        <v>17</v>
      </c>
      <c r="HD162" s="230" t="s">
        <v>17</v>
      </c>
      <c r="HE162" s="214">
        <v>45611</v>
      </c>
      <c r="HF162" s="228" t="s">
        <v>4980</v>
      </c>
      <c r="HG162" s="228">
        <v>0</v>
      </c>
      <c r="HH162" s="228" t="s">
        <v>1799</v>
      </c>
      <c r="HI162" s="228" t="s">
        <v>33</v>
      </c>
      <c r="HJ162" s="228">
        <v>2</v>
      </c>
      <c r="HK162" s="228" t="s">
        <v>17</v>
      </c>
      <c r="HL162" s="228" t="s">
        <v>17</v>
      </c>
      <c r="HM162" s="229">
        <v>45611</v>
      </c>
      <c r="HN162" s="227" t="s">
        <v>4986</v>
      </c>
      <c r="HO162" s="230">
        <v>2</v>
      </c>
      <c r="HP162" s="230" t="s">
        <v>1799</v>
      </c>
      <c r="HQ162" s="230" t="s">
        <v>33</v>
      </c>
      <c r="HR162" s="230">
        <v>2</v>
      </c>
      <c r="HS162" s="230" t="s">
        <v>17</v>
      </c>
      <c r="HT162" s="230" t="s">
        <v>17</v>
      </c>
      <c r="HU162" s="214">
        <v>45611</v>
      </c>
      <c r="HV162" s="228" t="s">
        <v>4983</v>
      </c>
      <c r="HW162" s="228">
        <v>0</v>
      </c>
      <c r="HX162" s="228" t="s">
        <v>1799</v>
      </c>
      <c r="HY162" s="228" t="s">
        <v>33</v>
      </c>
      <c r="HZ162" s="228">
        <v>2</v>
      </c>
      <c r="IA162" s="228" t="s">
        <v>17</v>
      </c>
      <c r="IB162" s="228" t="s">
        <v>17</v>
      </c>
      <c r="IC162" s="229">
        <v>45611</v>
      </c>
      <c r="ID162" s="227" t="s">
        <v>4985</v>
      </c>
      <c r="IE162" s="230">
        <v>0</v>
      </c>
      <c r="IF162" s="230" t="s">
        <v>1799</v>
      </c>
      <c r="IG162" s="230" t="s">
        <v>33</v>
      </c>
      <c r="IH162" s="230">
        <v>2</v>
      </c>
      <c r="II162" s="230" t="s">
        <v>17</v>
      </c>
      <c r="IJ162" s="230" t="s">
        <v>17</v>
      </c>
      <c r="IK162" s="214">
        <v>45611</v>
      </c>
      <c r="IL162" s="228" t="s">
        <v>4984</v>
      </c>
      <c r="IM162" s="228">
        <v>2</v>
      </c>
      <c r="IN162" s="228" t="s">
        <v>1799</v>
      </c>
      <c r="IO162" s="228" t="s">
        <v>33</v>
      </c>
      <c r="IP162" s="228">
        <v>2</v>
      </c>
      <c r="IQ162" s="228" t="s">
        <v>17</v>
      </c>
      <c r="IR162" s="228" t="s">
        <v>17</v>
      </c>
      <c r="IS162" s="229">
        <v>45611</v>
      </c>
    </row>
    <row r="163" spans="1:253" x14ac:dyDescent="0.35">
      <c r="A163" s="11" t="s">
        <v>59</v>
      </c>
      <c r="B163" s="11" t="s">
        <v>10812</v>
      </c>
      <c r="C163" s="11" t="s">
        <v>60</v>
      </c>
      <c r="D163" s="11" t="s">
        <v>61</v>
      </c>
      <c r="E163" s="11" t="s">
        <v>10394</v>
      </c>
      <c r="F163" s="11" t="s">
        <v>8923</v>
      </c>
      <c r="G163" s="212">
        <v>69324000</v>
      </c>
      <c r="H163" s="213" t="s">
        <v>8920</v>
      </c>
      <c r="I163" s="213" t="s">
        <v>723</v>
      </c>
      <c r="J163" s="213">
        <v>2</v>
      </c>
      <c r="K163" s="213" t="s">
        <v>8922</v>
      </c>
      <c r="L163" s="213" t="s">
        <v>8921</v>
      </c>
      <c r="M163" s="214">
        <v>45652</v>
      </c>
      <c r="N163" s="227" t="s">
        <v>8927</v>
      </c>
      <c r="O163" s="216">
        <v>187103</v>
      </c>
      <c r="P163" s="216" t="s">
        <v>8924</v>
      </c>
      <c r="Q163" s="216" t="s">
        <v>723</v>
      </c>
      <c r="R163" s="216">
        <v>2</v>
      </c>
      <c r="S163" s="216" t="s">
        <v>8926</v>
      </c>
      <c r="T163" s="216" t="s">
        <v>8925</v>
      </c>
      <c r="U163" s="217">
        <v>45652</v>
      </c>
      <c r="V163" s="227" t="s">
        <v>8930</v>
      </c>
      <c r="W163" s="213">
        <v>15015000</v>
      </c>
      <c r="X163" s="213" t="s">
        <v>8924</v>
      </c>
      <c r="Y163" s="213" t="s">
        <v>723</v>
      </c>
      <c r="Z163" s="213">
        <v>2</v>
      </c>
      <c r="AA163" s="213" t="s">
        <v>8929</v>
      </c>
      <c r="AB163" s="213" t="s">
        <v>8928</v>
      </c>
      <c r="AC163" s="214">
        <v>45652</v>
      </c>
      <c r="AD163" s="227" t="s">
        <v>8933</v>
      </c>
      <c r="AE163" s="218">
        <v>15015000</v>
      </c>
      <c r="AF163" s="218" t="s">
        <v>8931</v>
      </c>
      <c r="AG163" s="218" t="s">
        <v>723</v>
      </c>
      <c r="AH163" s="218">
        <v>2</v>
      </c>
      <c r="AI163" s="218" t="s">
        <v>8932</v>
      </c>
      <c r="AJ163" s="218" t="s">
        <v>8928</v>
      </c>
      <c r="AK163" s="219">
        <v>45652</v>
      </c>
      <c r="AL163" s="227" t="s">
        <v>8937</v>
      </c>
      <c r="AM163" s="213">
        <v>232000</v>
      </c>
      <c r="AN163" s="213" t="s">
        <v>8934</v>
      </c>
      <c r="AO163" s="213" t="s">
        <v>723</v>
      </c>
      <c r="AP163" s="213">
        <v>2</v>
      </c>
      <c r="AQ163" s="213" t="s">
        <v>8936</v>
      </c>
      <c r="AR163" s="213" t="s">
        <v>8935</v>
      </c>
      <c r="AS163" s="214">
        <v>45652</v>
      </c>
      <c r="AT163" s="228" t="s">
        <v>408</v>
      </c>
      <c r="AU163" s="218">
        <v>0</v>
      </c>
      <c r="AV163" s="218" t="s">
        <v>17</v>
      </c>
      <c r="AW163" s="218" t="s">
        <v>17</v>
      </c>
      <c r="AX163" s="218" t="s">
        <v>17</v>
      </c>
      <c r="AY163" s="218" t="s">
        <v>17</v>
      </c>
      <c r="AZ163" s="218" t="s">
        <v>17</v>
      </c>
      <c r="BA163" s="219">
        <v>43670</v>
      </c>
      <c r="BB163" s="227" t="s">
        <v>64</v>
      </c>
      <c r="BC163" s="213" t="s">
        <v>17</v>
      </c>
      <c r="BD163" s="213">
        <v>0</v>
      </c>
      <c r="BE163" s="213" t="s">
        <v>17</v>
      </c>
      <c r="BF163" s="213" t="s">
        <v>17</v>
      </c>
      <c r="BG163" s="213">
        <v>0</v>
      </c>
      <c r="BH163" s="213">
        <v>0</v>
      </c>
      <c r="BI163" s="214">
        <v>43495</v>
      </c>
      <c r="BJ163" s="228" t="s">
        <v>8940</v>
      </c>
      <c r="BK163" s="228">
        <v>0</v>
      </c>
      <c r="BL163" s="228" t="s">
        <v>8938</v>
      </c>
      <c r="BM163" s="228" t="s">
        <v>723</v>
      </c>
      <c r="BN163" s="228">
        <v>2</v>
      </c>
      <c r="BO163" s="228" t="s">
        <v>8939</v>
      </c>
      <c r="BP163" s="218" t="s">
        <v>3328</v>
      </c>
      <c r="BQ163" s="229">
        <v>45652</v>
      </c>
      <c r="BR163" s="227" t="s">
        <v>62</v>
      </c>
      <c r="BS163" s="230" t="s">
        <v>17</v>
      </c>
      <c r="BT163" s="230">
        <v>0</v>
      </c>
      <c r="BU163" s="230" t="s">
        <v>17</v>
      </c>
      <c r="BV163" s="230" t="s">
        <v>17</v>
      </c>
      <c r="BW163" s="230">
        <v>0</v>
      </c>
      <c r="BX163" s="230">
        <v>0</v>
      </c>
      <c r="BY163" s="214">
        <v>43495</v>
      </c>
      <c r="BZ163" s="228" t="s">
        <v>729</v>
      </c>
      <c r="CA163" s="228" t="s">
        <v>17</v>
      </c>
      <c r="CB163" s="228" t="s">
        <v>17</v>
      </c>
      <c r="CC163" s="228" t="s">
        <v>17</v>
      </c>
      <c r="CD163" s="228" t="s">
        <v>17</v>
      </c>
      <c r="CE163" s="228" t="s">
        <v>17</v>
      </c>
      <c r="CF163" s="228" t="s">
        <v>17</v>
      </c>
      <c r="CG163" s="229">
        <v>44801</v>
      </c>
      <c r="CH163" s="227" t="s">
        <v>11582</v>
      </c>
      <c r="CI163" s="228" t="e">
        <v>#N/A</v>
      </c>
      <c r="CJ163" s="228" t="e">
        <v>#N/A</v>
      </c>
      <c r="CK163" s="228" t="e">
        <v>#N/A</v>
      </c>
      <c r="CL163" s="228" t="e">
        <v>#N/A</v>
      </c>
      <c r="CM163" s="228" t="e">
        <v>#N/A</v>
      </c>
      <c r="CN163" s="228" t="e">
        <v>#N/A</v>
      </c>
      <c r="CO163" s="231" t="e">
        <v>#N/A</v>
      </c>
      <c r="CP163" s="228" t="s">
        <v>63</v>
      </c>
      <c r="CQ163" s="230" t="s">
        <v>17</v>
      </c>
      <c r="CR163" s="230">
        <v>0</v>
      </c>
      <c r="CS163" s="230" t="s">
        <v>17</v>
      </c>
      <c r="CT163" s="230" t="s">
        <v>17</v>
      </c>
      <c r="CU163" s="230">
        <v>0</v>
      </c>
      <c r="CV163" s="230">
        <v>0</v>
      </c>
      <c r="CW163" s="214">
        <v>43495</v>
      </c>
      <c r="CX163" s="228" t="s">
        <v>8943</v>
      </c>
      <c r="CY163" s="218">
        <v>232000</v>
      </c>
      <c r="CZ163" s="218" t="s">
        <v>8934</v>
      </c>
      <c r="DA163" s="218" t="s">
        <v>723</v>
      </c>
      <c r="DB163" s="218">
        <v>2</v>
      </c>
      <c r="DC163" s="218" t="s">
        <v>8951</v>
      </c>
      <c r="DD163" s="218" t="s">
        <v>8935</v>
      </c>
      <c r="DE163" s="220">
        <v>45652</v>
      </c>
      <c r="DF163" s="227" t="s">
        <v>8946</v>
      </c>
      <c r="DG163" s="213">
        <v>0</v>
      </c>
      <c r="DH163" s="230" t="s">
        <v>8924</v>
      </c>
      <c r="DI163" s="230" t="s">
        <v>723</v>
      </c>
      <c r="DJ163" s="230">
        <v>2</v>
      </c>
      <c r="DK163" s="230" t="s">
        <v>8945</v>
      </c>
      <c r="DL163" s="230" t="s">
        <v>8944</v>
      </c>
      <c r="DM163" s="214">
        <v>45652</v>
      </c>
      <c r="DN163" s="228" t="s">
        <v>8950</v>
      </c>
      <c r="DO163" s="218">
        <v>14783000</v>
      </c>
      <c r="DP163" s="228" t="s">
        <v>8947</v>
      </c>
      <c r="DQ163" s="228" t="s">
        <v>723</v>
      </c>
      <c r="DR163" s="228">
        <v>2</v>
      </c>
      <c r="DS163" s="228" t="s">
        <v>8949</v>
      </c>
      <c r="DT163" s="228" t="s">
        <v>8948</v>
      </c>
      <c r="DU163" s="229">
        <v>45652</v>
      </c>
      <c r="DV163" s="227" t="s">
        <v>8952</v>
      </c>
      <c r="DW163" s="213">
        <v>232000</v>
      </c>
      <c r="DX163" s="230" t="s">
        <v>8934</v>
      </c>
      <c r="DY163" s="230" t="s">
        <v>723</v>
      </c>
      <c r="DZ163" s="230">
        <v>2</v>
      </c>
      <c r="EA163" s="230" t="s">
        <v>8951</v>
      </c>
      <c r="EB163" s="230" t="s">
        <v>8935</v>
      </c>
      <c r="EC163" s="214">
        <v>45652</v>
      </c>
      <c r="ED163" s="228" t="s">
        <v>8954</v>
      </c>
      <c r="EE163" s="218" t="s">
        <v>17</v>
      </c>
      <c r="EF163" s="228" t="s">
        <v>424</v>
      </c>
      <c r="EG163" s="228" t="s">
        <v>17</v>
      </c>
      <c r="EH163" s="228" t="s">
        <v>17</v>
      </c>
      <c r="EI163" s="228" t="s">
        <v>8953</v>
      </c>
      <c r="EJ163" s="228" t="s">
        <v>17</v>
      </c>
      <c r="EK163" s="229">
        <v>45652</v>
      </c>
      <c r="EL163" s="227" t="s">
        <v>8955</v>
      </c>
      <c r="EM163" s="213" t="s">
        <v>17</v>
      </c>
      <c r="EN163" s="230" t="s">
        <v>424</v>
      </c>
      <c r="EO163" s="230" t="s">
        <v>17</v>
      </c>
      <c r="EP163" s="230" t="s">
        <v>17</v>
      </c>
      <c r="EQ163" s="230" t="s">
        <v>8953</v>
      </c>
      <c r="ER163" s="230" t="s">
        <v>17</v>
      </c>
      <c r="ES163" s="214">
        <v>45652</v>
      </c>
      <c r="ET163" s="228" t="s">
        <v>8941</v>
      </c>
      <c r="EU163" s="228">
        <v>0</v>
      </c>
      <c r="EV163" s="228" t="s">
        <v>8938</v>
      </c>
      <c r="EW163" s="228" t="s">
        <v>723</v>
      </c>
      <c r="EX163" s="228">
        <v>2</v>
      </c>
      <c r="EY163" s="228" t="s">
        <v>8939</v>
      </c>
      <c r="EZ163" s="228" t="s">
        <v>3328</v>
      </c>
      <c r="FA163" s="229">
        <v>45652</v>
      </c>
      <c r="FB163" s="227" t="s">
        <v>1000</v>
      </c>
      <c r="FC163" s="230">
        <v>2</v>
      </c>
      <c r="FD163" s="230" t="s">
        <v>998</v>
      </c>
      <c r="FE163" s="230" t="s">
        <v>723</v>
      </c>
      <c r="FF163" s="230">
        <v>2</v>
      </c>
      <c r="FG163" s="230" t="s">
        <v>996</v>
      </c>
      <c r="FH163" s="230" t="s">
        <v>999</v>
      </c>
      <c r="FI163" s="214">
        <v>45046</v>
      </c>
      <c r="FJ163" s="227" t="s">
        <v>65</v>
      </c>
      <c r="FK163" s="228" t="s">
        <v>17</v>
      </c>
      <c r="FL163" s="228">
        <v>0</v>
      </c>
      <c r="FM163" s="228" t="s">
        <v>17</v>
      </c>
      <c r="FN163" s="228" t="s">
        <v>17</v>
      </c>
      <c r="FO163" s="228">
        <v>0</v>
      </c>
      <c r="FP163" s="218">
        <v>0</v>
      </c>
      <c r="FQ163" s="219">
        <v>43495</v>
      </c>
      <c r="FR163" s="227" t="s">
        <v>66</v>
      </c>
      <c r="FS163" s="230" t="s">
        <v>17</v>
      </c>
      <c r="FT163" s="230">
        <v>0</v>
      </c>
      <c r="FU163" s="230" t="s">
        <v>17</v>
      </c>
      <c r="FV163" s="230" t="s">
        <v>17</v>
      </c>
      <c r="FW163" s="230">
        <v>0</v>
      </c>
      <c r="FX163" s="230">
        <v>0</v>
      </c>
      <c r="FY163" s="214">
        <v>43495</v>
      </c>
      <c r="FZ163" s="228" t="s">
        <v>4990</v>
      </c>
      <c r="GA163" s="228">
        <v>2</v>
      </c>
      <c r="GB163" s="228" t="s">
        <v>1799</v>
      </c>
      <c r="GC163" s="228" t="s">
        <v>33</v>
      </c>
      <c r="GD163" s="228">
        <v>2</v>
      </c>
      <c r="GE163" s="228" t="s">
        <v>17</v>
      </c>
      <c r="GF163" s="228" t="s">
        <v>17</v>
      </c>
      <c r="GG163" s="229">
        <v>45611</v>
      </c>
      <c r="GH163" s="227" t="s">
        <v>4996</v>
      </c>
      <c r="GI163" s="230">
        <v>0</v>
      </c>
      <c r="GJ163" s="230" t="s">
        <v>1799</v>
      </c>
      <c r="GK163" s="230" t="s">
        <v>33</v>
      </c>
      <c r="GL163" s="230">
        <v>2</v>
      </c>
      <c r="GM163" s="230" t="s">
        <v>17</v>
      </c>
      <c r="GN163" s="230" t="s">
        <v>17</v>
      </c>
      <c r="GO163" s="214">
        <v>45611</v>
      </c>
      <c r="GP163" s="228" t="s">
        <v>4991</v>
      </c>
      <c r="GQ163" s="228">
        <v>0</v>
      </c>
      <c r="GR163" s="228" t="s">
        <v>1799</v>
      </c>
      <c r="GS163" s="228" t="s">
        <v>33</v>
      </c>
      <c r="GT163" s="228">
        <v>2</v>
      </c>
      <c r="GU163" s="228" t="s">
        <v>17</v>
      </c>
      <c r="GV163" s="228" t="s">
        <v>17</v>
      </c>
      <c r="GW163" s="229">
        <v>45611</v>
      </c>
      <c r="GX163" s="227" t="s">
        <v>4997</v>
      </c>
      <c r="GY163" s="230">
        <v>0</v>
      </c>
      <c r="GZ163" s="230" t="s">
        <v>1799</v>
      </c>
      <c r="HA163" s="230" t="s">
        <v>33</v>
      </c>
      <c r="HB163" s="230">
        <v>2</v>
      </c>
      <c r="HC163" s="230" t="s">
        <v>17</v>
      </c>
      <c r="HD163" s="230" t="s">
        <v>17</v>
      </c>
      <c r="HE163" s="214">
        <v>45611</v>
      </c>
      <c r="HF163" s="228" t="s">
        <v>4989</v>
      </c>
      <c r="HG163" s="228">
        <v>0</v>
      </c>
      <c r="HH163" s="228" t="s">
        <v>1799</v>
      </c>
      <c r="HI163" s="228" t="s">
        <v>33</v>
      </c>
      <c r="HJ163" s="228">
        <v>2</v>
      </c>
      <c r="HK163" s="228" t="s">
        <v>17</v>
      </c>
      <c r="HL163" s="228" t="s">
        <v>17</v>
      </c>
      <c r="HM163" s="229">
        <v>45611</v>
      </c>
      <c r="HN163" s="227" t="s">
        <v>4995</v>
      </c>
      <c r="HO163" s="230">
        <v>2</v>
      </c>
      <c r="HP163" s="230" t="s">
        <v>1799</v>
      </c>
      <c r="HQ163" s="230" t="s">
        <v>33</v>
      </c>
      <c r="HR163" s="230">
        <v>2</v>
      </c>
      <c r="HS163" s="230" t="s">
        <v>17</v>
      </c>
      <c r="HT163" s="230" t="s">
        <v>17</v>
      </c>
      <c r="HU163" s="214">
        <v>45611</v>
      </c>
      <c r="HV163" s="228" t="s">
        <v>4992</v>
      </c>
      <c r="HW163" s="228">
        <v>0</v>
      </c>
      <c r="HX163" s="228" t="s">
        <v>1799</v>
      </c>
      <c r="HY163" s="228" t="s">
        <v>33</v>
      </c>
      <c r="HZ163" s="228">
        <v>2</v>
      </c>
      <c r="IA163" s="228" t="s">
        <v>17</v>
      </c>
      <c r="IB163" s="228" t="s">
        <v>17</v>
      </c>
      <c r="IC163" s="229">
        <v>45611</v>
      </c>
      <c r="ID163" s="227" t="s">
        <v>4994</v>
      </c>
      <c r="IE163" s="230">
        <v>0</v>
      </c>
      <c r="IF163" s="230" t="s">
        <v>1799</v>
      </c>
      <c r="IG163" s="230" t="s">
        <v>33</v>
      </c>
      <c r="IH163" s="230">
        <v>2</v>
      </c>
      <c r="II163" s="230" t="s">
        <v>17</v>
      </c>
      <c r="IJ163" s="230" t="s">
        <v>17</v>
      </c>
      <c r="IK163" s="214">
        <v>45611</v>
      </c>
      <c r="IL163" s="228" t="s">
        <v>4993</v>
      </c>
      <c r="IM163" s="228">
        <v>2</v>
      </c>
      <c r="IN163" s="228" t="s">
        <v>1799</v>
      </c>
      <c r="IO163" s="228" t="s">
        <v>33</v>
      </c>
      <c r="IP163" s="228">
        <v>2</v>
      </c>
      <c r="IQ163" s="228" t="s">
        <v>17</v>
      </c>
      <c r="IR163" s="228" t="s">
        <v>17</v>
      </c>
      <c r="IS163" s="229">
        <v>45611</v>
      </c>
    </row>
    <row r="164" spans="1:253" x14ac:dyDescent="0.35">
      <c r="A164" s="11" t="s">
        <v>693</v>
      </c>
      <c r="B164" s="11" t="s">
        <v>10744</v>
      </c>
      <c r="C164" s="11" t="s">
        <v>694</v>
      </c>
      <c r="D164" s="11" t="s">
        <v>61</v>
      </c>
      <c r="E164" s="11" t="s">
        <v>10394</v>
      </c>
      <c r="F164" s="11" t="s">
        <v>8957</v>
      </c>
      <c r="G164" s="212">
        <v>69324000</v>
      </c>
      <c r="H164" s="213" t="s">
        <v>8920</v>
      </c>
      <c r="I164" s="213" t="s">
        <v>723</v>
      </c>
      <c r="J164" s="213">
        <v>2</v>
      </c>
      <c r="K164" s="213" t="s">
        <v>8956</v>
      </c>
      <c r="L164" s="213" t="s">
        <v>8921</v>
      </c>
      <c r="M164" s="214">
        <v>45652</v>
      </c>
      <c r="N164" s="227" t="s">
        <v>8961</v>
      </c>
      <c r="O164" s="216">
        <v>357159</v>
      </c>
      <c r="P164" s="216" t="s">
        <v>8958</v>
      </c>
      <c r="Q164" s="216" t="s">
        <v>723</v>
      </c>
      <c r="R164" s="216">
        <v>2</v>
      </c>
      <c r="S164" s="216" t="s">
        <v>8960</v>
      </c>
      <c r="T164" s="216" t="s">
        <v>8959</v>
      </c>
      <c r="U164" s="217">
        <v>45652</v>
      </c>
      <c r="V164" s="227" t="s">
        <v>8965</v>
      </c>
      <c r="W164" s="213">
        <v>7087000</v>
      </c>
      <c r="X164" s="213" t="s">
        <v>8962</v>
      </c>
      <c r="Y164" s="213" t="s">
        <v>723</v>
      </c>
      <c r="Z164" s="213">
        <v>2</v>
      </c>
      <c r="AA164" s="213" t="s">
        <v>8964</v>
      </c>
      <c r="AB164" s="213" t="s">
        <v>8963</v>
      </c>
      <c r="AC164" s="214">
        <v>45652</v>
      </c>
      <c r="AD164" s="227" t="s">
        <v>8967</v>
      </c>
      <c r="AE164" s="218">
        <v>2109000</v>
      </c>
      <c r="AF164" s="218" t="s">
        <v>8962</v>
      </c>
      <c r="AG164" s="218" t="s">
        <v>723</v>
      </c>
      <c r="AH164" s="218">
        <v>2</v>
      </c>
      <c r="AI164" s="218" t="s">
        <v>8966</v>
      </c>
      <c r="AJ164" s="218" t="s">
        <v>8963</v>
      </c>
      <c r="AK164" s="219">
        <v>45652</v>
      </c>
      <c r="AL164" s="227" t="s">
        <v>695</v>
      </c>
      <c r="AM164" s="213" t="s">
        <v>17</v>
      </c>
      <c r="AN164" s="213" t="s">
        <v>17</v>
      </c>
      <c r="AO164" s="213" t="s">
        <v>22</v>
      </c>
      <c r="AP164" s="213">
        <v>3</v>
      </c>
      <c r="AQ164" s="213" t="s">
        <v>17</v>
      </c>
      <c r="AR164" s="213" t="s">
        <v>17</v>
      </c>
      <c r="AS164" s="214">
        <v>44635</v>
      </c>
      <c r="AT164" s="228" t="s">
        <v>697</v>
      </c>
      <c r="AU164" s="218" t="s">
        <v>17</v>
      </c>
      <c r="AV164" s="218" t="s">
        <v>17</v>
      </c>
      <c r="AW164" s="218" t="s">
        <v>22</v>
      </c>
      <c r="AX164" s="218">
        <v>3</v>
      </c>
      <c r="AY164" s="218" t="s">
        <v>17</v>
      </c>
      <c r="AZ164" s="218" t="s">
        <v>17</v>
      </c>
      <c r="BA164" s="219">
        <v>44635</v>
      </c>
      <c r="BB164" s="227" t="s">
        <v>696</v>
      </c>
      <c r="BC164" s="213" t="s">
        <v>17</v>
      </c>
      <c r="BD164" s="213" t="s">
        <v>17</v>
      </c>
      <c r="BE164" s="213" t="s">
        <v>22</v>
      </c>
      <c r="BF164" s="213">
        <v>3</v>
      </c>
      <c r="BG164" s="213" t="s">
        <v>17</v>
      </c>
      <c r="BH164" s="213" t="s">
        <v>17</v>
      </c>
      <c r="BI164" s="214">
        <v>44635</v>
      </c>
      <c r="BJ164" s="228" t="s">
        <v>8969</v>
      </c>
      <c r="BK164" s="228">
        <v>0</v>
      </c>
      <c r="BL164" s="228" t="s">
        <v>8938</v>
      </c>
      <c r="BM164" s="228" t="s">
        <v>723</v>
      </c>
      <c r="BN164" s="228">
        <v>2</v>
      </c>
      <c r="BO164" s="228" t="s">
        <v>8938</v>
      </c>
      <c r="BP164" s="218" t="s">
        <v>8968</v>
      </c>
      <c r="BQ164" s="229">
        <v>45652</v>
      </c>
      <c r="BR164" s="227" t="s">
        <v>698</v>
      </c>
      <c r="BS164" s="230" t="s">
        <v>17</v>
      </c>
      <c r="BT164" s="230" t="s">
        <v>17</v>
      </c>
      <c r="BU164" s="230" t="s">
        <v>22</v>
      </c>
      <c r="BV164" s="230">
        <v>3</v>
      </c>
      <c r="BW164" s="230" t="s">
        <v>17</v>
      </c>
      <c r="BX164" s="230" t="s">
        <v>17</v>
      </c>
      <c r="BY164" s="214">
        <v>44635</v>
      </c>
      <c r="BZ164" s="228" t="s">
        <v>699</v>
      </c>
      <c r="CA164" s="228" t="s">
        <v>17</v>
      </c>
      <c r="CB164" s="228" t="s">
        <v>17</v>
      </c>
      <c r="CC164" s="228" t="s">
        <v>22</v>
      </c>
      <c r="CD164" s="228">
        <v>3</v>
      </c>
      <c r="CE164" s="228" t="s">
        <v>17</v>
      </c>
      <c r="CF164" s="228" t="s">
        <v>17</v>
      </c>
      <c r="CG164" s="229">
        <v>44635</v>
      </c>
      <c r="CH164" s="227" t="s">
        <v>11583</v>
      </c>
      <c r="CI164" s="228" t="e">
        <v>#N/A</v>
      </c>
      <c r="CJ164" s="228" t="e">
        <v>#N/A</v>
      </c>
      <c r="CK164" s="228" t="e">
        <v>#N/A</v>
      </c>
      <c r="CL164" s="228" t="e">
        <v>#N/A</v>
      </c>
      <c r="CM164" s="228" t="e">
        <v>#N/A</v>
      </c>
      <c r="CN164" s="228" t="e">
        <v>#N/A</v>
      </c>
      <c r="CO164" s="231" t="e">
        <v>#N/A</v>
      </c>
      <c r="CP164" s="228" t="s">
        <v>701</v>
      </c>
      <c r="CQ164" s="230" t="s">
        <v>17</v>
      </c>
      <c r="CR164" s="230" t="s">
        <v>17</v>
      </c>
      <c r="CS164" s="230" t="s">
        <v>22</v>
      </c>
      <c r="CT164" s="230">
        <v>3</v>
      </c>
      <c r="CU164" s="230" t="s">
        <v>17</v>
      </c>
      <c r="CV164" s="230" t="s">
        <v>17</v>
      </c>
      <c r="CW164" s="214">
        <v>44635</v>
      </c>
      <c r="CX164" s="228" t="s">
        <v>8972</v>
      </c>
      <c r="CY164" s="218">
        <v>379000</v>
      </c>
      <c r="CZ164" s="218" t="s">
        <v>8962</v>
      </c>
      <c r="DA164" s="218" t="s">
        <v>404</v>
      </c>
      <c r="DB164" s="218">
        <v>1</v>
      </c>
      <c r="DC164" s="218" t="s">
        <v>8976</v>
      </c>
      <c r="DD164" s="218" t="s">
        <v>8963</v>
      </c>
      <c r="DE164" s="220">
        <v>45652</v>
      </c>
      <c r="DF164" s="227" t="s">
        <v>8973</v>
      </c>
      <c r="DG164" s="213">
        <v>4978000</v>
      </c>
      <c r="DH164" s="230" t="s">
        <v>8962</v>
      </c>
      <c r="DI164" s="230" t="s">
        <v>404</v>
      </c>
      <c r="DJ164" s="230">
        <v>1</v>
      </c>
      <c r="DK164" s="230" t="s">
        <v>5941</v>
      </c>
      <c r="DL164" s="230" t="s">
        <v>8963</v>
      </c>
      <c r="DM164" s="214">
        <v>45652</v>
      </c>
      <c r="DN164" s="228" t="s">
        <v>8975</v>
      </c>
      <c r="DO164" s="218">
        <v>1730000</v>
      </c>
      <c r="DP164" s="228" t="s">
        <v>8962</v>
      </c>
      <c r="DQ164" s="228" t="s">
        <v>404</v>
      </c>
      <c r="DR164" s="228">
        <v>1</v>
      </c>
      <c r="DS164" s="228" t="s">
        <v>8974</v>
      </c>
      <c r="DT164" s="228" t="s">
        <v>8963</v>
      </c>
      <c r="DU164" s="229">
        <v>45652</v>
      </c>
      <c r="DV164" s="227" t="s">
        <v>8977</v>
      </c>
      <c r="DW164" s="213">
        <v>379000</v>
      </c>
      <c r="DX164" s="230" t="s">
        <v>8962</v>
      </c>
      <c r="DY164" s="230" t="s">
        <v>404</v>
      </c>
      <c r="DZ164" s="230">
        <v>1</v>
      </c>
      <c r="EA164" s="230" t="s">
        <v>8976</v>
      </c>
      <c r="EB164" s="230" t="s">
        <v>8963</v>
      </c>
      <c r="EC164" s="214">
        <v>45652</v>
      </c>
      <c r="ED164" s="228" t="s">
        <v>8978</v>
      </c>
      <c r="EE164" s="218">
        <v>0</v>
      </c>
      <c r="EF164" s="228" t="s">
        <v>8962</v>
      </c>
      <c r="EG164" s="228" t="s">
        <v>404</v>
      </c>
      <c r="EH164" s="228">
        <v>1</v>
      </c>
      <c r="EI164" s="228" t="s">
        <v>8976</v>
      </c>
      <c r="EJ164" s="228" t="s">
        <v>8963</v>
      </c>
      <c r="EK164" s="229">
        <v>45652</v>
      </c>
      <c r="EL164" s="227" t="s">
        <v>8979</v>
      </c>
      <c r="EM164" s="213">
        <v>0</v>
      </c>
      <c r="EN164" s="230" t="s">
        <v>8962</v>
      </c>
      <c r="EO164" s="230" t="s">
        <v>404</v>
      </c>
      <c r="EP164" s="230">
        <v>1</v>
      </c>
      <c r="EQ164" s="230" t="s">
        <v>8976</v>
      </c>
      <c r="ER164" s="230" t="s">
        <v>8963</v>
      </c>
      <c r="ES164" s="214">
        <v>45652</v>
      </c>
      <c r="ET164" s="228" t="s">
        <v>8970</v>
      </c>
      <c r="EU164" s="228">
        <v>0</v>
      </c>
      <c r="EV164" s="228" t="s">
        <v>8938</v>
      </c>
      <c r="EW164" s="228" t="s">
        <v>723</v>
      </c>
      <c r="EX164" s="228">
        <v>2</v>
      </c>
      <c r="EY164" s="228" t="s">
        <v>8938</v>
      </c>
      <c r="EZ164" s="228" t="s">
        <v>8968</v>
      </c>
      <c r="FA164" s="229">
        <v>45652</v>
      </c>
      <c r="FB164" s="227" t="s">
        <v>703</v>
      </c>
      <c r="FC164" s="230">
        <v>2</v>
      </c>
      <c r="FD164" s="230" t="s">
        <v>17</v>
      </c>
      <c r="FE164" s="230" t="s">
        <v>22</v>
      </c>
      <c r="FF164" s="230">
        <v>3</v>
      </c>
      <c r="FG164" s="230" t="s">
        <v>702</v>
      </c>
      <c r="FH164" s="230" t="s">
        <v>17</v>
      </c>
      <c r="FI164" s="214">
        <v>44635</v>
      </c>
      <c r="FJ164" s="227" t="s">
        <v>704</v>
      </c>
      <c r="FK164" s="228" t="s">
        <v>17</v>
      </c>
      <c r="FL164" s="228" t="s">
        <v>17</v>
      </c>
      <c r="FM164" s="228" t="s">
        <v>22</v>
      </c>
      <c r="FN164" s="228">
        <v>3</v>
      </c>
      <c r="FO164" s="228" t="s">
        <v>17</v>
      </c>
      <c r="FP164" s="218" t="s">
        <v>17</v>
      </c>
      <c r="FQ164" s="219">
        <v>44635</v>
      </c>
      <c r="FR164" s="227" t="s">
        <v>705</v>
      </c>
      <c r="FS164" s="230" t="s">
        <v>17</v>
      </c>
      <c r="FT164" s="230" t="s">
        <v>17</v>
      </c>
      <c r="FU164" s="230" t="s">
        <v>22</v>
      </c>
      <c r="FV164" s="230">
        <v>3</v>
      </c>
      <c r="FW164" s="230" t="s">
        <v>17</v>
      </c>
      <c r="FX164" s="230" t="s">
        <v>17</v>
      </c>
      <c r="FY164" s="214">
        <v>44635</v>
      </c>
      <c r="FZ164" s="228" t="s">
        <v>4999</v>
      </c>
      <c r="GA164" s="228">
        <v>2</v>
      </c>
      <c r="GB164" s="228" t="s">
        <v>1799</v>
      </c>
      <c r="GC164" s="228" t="s">
        <v>33</v>
      </c>
      <c r="GD164" s="228">
        <v>2</v>
      </c>
      <c r="GE164" s="228" t="s">
        <v>17</v>
      </c>
      <c r="GF164" s="228" t="s">
        <v>17</v>
      </c>
      <c r="GG164" s="229">
        <v>45611</v>
      </c>
      <c r="GH164" s="227" t="s">
        <v>5005</v>
      </c>
      <c r="GI164" s="230">
        <v>0</v>
      </c>
      <c r="GJ164" s="230" t="s">
        <v>1799</v>
      </c>
      <c r="GK164" s="230" t="s">
        <v>33</v>
      </c>
      <c r="GL164" s="230">
        <v>2</v>
      </c>
      <c r="GM164" s="230" t="s">
        <v>17</v>
      </c>
      <c r="GN164" s="230" t="s">
        <v>17</v>
      </c>
      <c r="GO164" s="214">
        <v>45611</v>
      </c>
      <c r="GP164" s="228" t="s">
        <v>5000</v>
      </c>
      <c r="GQ164" s="228">
        <v>0</v>
      </c>
      <c r="GR164" s="228" t="s">
        <v>1799</v>
      </c>
      <c r="GS164" s="228" t="s">
        <v>33</v>
      </c>
      <c r="GT164" s="228">
        <v>2</v>
      </c>
      <c r="GU164" s="228" t="s">
        <v>17</v>
      </c>
      <c r="GV164" s="228" t="s">
        <v>17</v>
      </c>
      <c r="GW164" s="229">
        <v>45611</v>
      </c>
      <c r="GX164" s="227" t="s">
        <v>5006</v>
      </c>
      <c r="GY164" s="230">
        <v>0</v>
      </c>
      <c r="GZ164" s="230" t="s">
        <v>1799</v>
      </c>
      <c r="HA164" s="230" t="s">
        <v>33</v>
      </c>
      <c r="HB164" s="230">
        <v>2</v>
      </c>
      <c r="HC164" s="230" t="s">
        <v>17</v>
      </c>
      <c r="HD164" s="230" t="s">
        <v>17</v>
      </c>
      <c r="HE164" s="214">
        <v>45611</v>
      </c>
      <c r="HF164" s="228" t="s">
        <v>4998</v>
      </c>
      <c r="HG164" s="228">
        <v>0</v>
      </c>
      <c r="HH164" s="228" t="s">
        <v>1799</v>
      </c>
      <c r="HI164" s="228" t="s">
        <v>33</v>
      </c>
      <c r="HJ164" s="228">
        <v>2</v>
      </c>
      <c r="HK164" s="228" t="s">
        <v>17</v>
      </c>
      <c r="HL164" s="228" t="s">
        <v>17</v>
      </c>
      <c r="HM164" s="229">
        <v>45611</v>
      </c>
      <c r="HN164" s="227" t="s">
        <v>5004</v>
      </c>
      <c r="HO164" s="230">
        <v>2</v>
      </c>
      <c r="HP164" s="230" t="s">
        <v>1799</v>
      </c>
      <c r="HQ164" s="230" t="s">
        <v>33</v>
      </c>
      <c r="HR164" s="230">
        <v>2</v>
      </c>
      <c r="HS164" s="230" t="s">
        <v>17</v>
      </c>
      <c r="HT164" s="230" t="s">
        <v>17</v>
      </c>
      <c r="HU164" s="214">
        <v>45611</v>
      </c>
      <c r="HV164" s="228" t="s">
        <v>5001</v>
      </c>
      <c r="HW164" s="228">
        <v>0</v>
      </c>
      <c r="HX164" s="228" t="s">
        <v>1799</v>
      </c>
      <c r="HY164" s="228" t="s">
        <v>33</v>
      </c>
      <c r="HZ164" s="228">
        <v>2</v>
      </c>
      <c r="IA164" s="228" t="s">
        <v>17</v>
      </c>
      <c r="IB164" s="228" t="s">
        <v>17</v>
      </c>
      <c r="IC164" s="229">
        <v>45611</v>
      </c>
      <c r="ID164" s="227" t="s">
        <v>5003</v>
      </c>
      <c r="IE164" s="230">
        <v>0</v>
      </c>
      <c r="IF164" s="230" t="s">
        <v>1799</v>
      </c>
      <c r="IG164" s="230" t="s">
        <v>33</v>
      </c>
      <c r="IH164" s="230">
        <v>2</v>
      </c>
      <c r="II164" s="230" t="s">
        <v>17</v>
      </c>
      <c r="IJ164" s="230" t="s">
        <v>17</v>
      </c>
      <c r="IK164" s="214">
        <v>45611</v>
      </c>
      <c r="IL164" s="228" t="s">
        <v>5002</v>
      </c>
      <c r="IM164" s="228">
        <v>2</v>
      </c>
      <c r="IN164" s="228" t="s">
        <v>1799</v>
      </c>
      <c r="IO164" s="228" t="s">
        <v>33</v>
      </c>
      <c r="IP164" s="228">
        <v>2</v>
      </c>
      <c r="IQ164" s="228" t="s">
        <v>17</v>
      </c>
      <c r="IR164" s="228" t="s">
        <v>17</v>
      </c>
      <c r="IS164" s="229">
        <v>45611</v>
      </c>
    </row>
    <row r="165" spans="1:253" x14ac:dyDescent="0.35">
      <c r="A165" s="11" t="s">
        <v>4347</v>
      </c>
      <c r="B165" s="11" t="s">
        <v>10812</v>
      </c>
      <c r="C165" s="11" t="s">
        <v>4348</v>
      </c>
      <c r="D165" s="11" t="s">
        <v>4349</v>
      </c>
      <c r="E165" s="11" t="s">
        <v>10395</v>
      </c>
      <c r="F165" s="11" t="s">
        <v>7991</v>
      </c>
      <c r="G165" s="212">
        <v>52332000</v>
      </c>
      <c r="H165" s="213" t="s">
        <v>7988</v>
      </c>
      <c r="I165" s="213" t="s">
        <v>723</v>
      </c>
      <c r="J165" s="213">
        <v>2</v>
      </c>
      <c r="K165" s="213" t="s">
        <v>7990</v>
      </c>
      <c r="L165" s="213" t="s">
        <v>7989</v>
      </c>
      <c r="M165" s="214">
        <v>45645</v>
      </c>
      <c r="N165" s="227" t="s">
        <v>7995</v>
      </c>
      <c r="O165" s="216">
        <v>26513</v>
      </c>
      <c r="P165" s="216" t="s">
        <v>7992</v>
      </c>
      <c r="Q165" s="216" t="s">
        <v>723</v>
      </c>
      <c r="R165" s="216">
        <v>2</v>
      </c>
      <c r="S165" s="216" t="s">
        <v>7994</v>
      </c>
      <c r="T165" s="216" t="s">
        <v>7993</v>
      </c>
      <c r="U165" s="217">
        <v>45645</v>
      </c>
      <c r="V165" s="227" t="s">
        <v>7999</v>
      </c>
      <c r="W165" s="213">
        <v>7820000</v>
      </c>
      <c r="X165" s="213" t="s">
        <v>7996</v>
      </c>
      <c r="Y165" s="213" t="s">
        <v>723</v>
      </c>
      <c r="Z165" s="213">
        <v>2</v>
      </c>
      <c r="AA165" s="213" t="s">
        <v>7998</v>
      </c>
      <c r="AB165" s="213" t="s">
        <v>7997</v>
      </c>
      <c r="AC165" s="214">
        <v>45645</v>
      </c>
      <c r="AD165" s="227" t="s">
        <v>8003</v>
      </c>
      <c r="AE165" s="218">
        <v>1786000</v>
      </c>
      <c r="AF165" s="218" t="s">
        <v>8000</v>
      </c>
      <c r="AG165" s="218" t="s">
        <v>723</v>
      </c>
      <c r="AH165" s="218">
        <v>2</v>
      </c>
      <c r="AI165" s="218" t="s">
        <v>8002</v>
      </c>
      <c r="AJ165" s="218" t="s">
        <v>8001</v>
      </c>
      <c r="AK165" s="219">
        <v>45645</v>
      </c>
      <c r="AL165" s="227" t="s">
        <v>8005</v>
      </c>
      <c r="AM165" s="213">
        <v>1786000</v>
      </c>
      <c r="AN165" s="213" t="s">
        <v>8000</v>
      </c>
      <c r="AO165" s="213" t="s">
        <v>723</v>
      </c>
      <c r="AP165" s="213">
        <v>2</v>
      </c>
      <c r="AQ165" s="213" t="s">
        <v>8004</v>
      </c>
      <c r="AR165" s="213" t="s">
        <v>8001</v>
      </c>
      <c r="AS165" s="214">
        <v>45645</v>
      </c>
      <c r="AT165" s="228" t="s">
        <v>8007</v>
      </c>
      <c r="AU165" s="218" t="s">
        <v>17</v>
      </c>
      <c r="AV165" s="218" t="s">
        <v>424</v>
      </c>
      <c r="AW165" s="218" t="s">
        <v>17</v>
      </c>
      <c r="AX165" s="218" t="s">
        <v>17</v>
      </c>
      <c r="AY165" s="218" t="s">
        <v>8006</v>
      </c>
      <c r="AZ165" s="218" t="s">
        <v>424</v>
      </c>
      <c r="BA165" s="219">
        <v>45645</v>
      </c>
      <c r="BB165" s="227" t="s">
        <v>8030</v>
      </c>
      <c r="BC165" s="213">
        <v>128027</v>
      </c>
      <c r="BD165" s="213" t="s">
        <v>8027</v>
      </c>
      <c r="BE165" s="213" t="s">
        <v>723</v>
      </c>
      <c r="BF165" s="213">
        <v>2</v>
      </c>
      <c r="BG165" s="213" t="s">
        <v>8029</v>
      </c>
      <c r="BH165" s="213" t="s">
        <v>8028</v>
      </c>
      <c r="BI165" s="214">
        <v>45645</v>
      </c>
      <c r="BJ165" s="228" t="s">
        <v>8008</v>
      </c>
      <c r="BK165" s="228" t="s">
        <v>17</v>
      </c>
      <c r="BL165" s="228" t="s">
        <v>424</v>
      </c>
      <c r="BM165" s="228" t="s">
        <v>17</v>
      </c>
      <c r="BN165" s="228" t="s">
        <v>17</v>
      </c>
      <c r="BO165" s="228" t="s">
        <v>8006</v>
      </c>
      <c r="BP165" s="218" t="s">
        <v>424</v>
      </c>
      <c r="BQ165" s="229">
        <v>45645</v>
      </c>
      <c r="BR165" s="227" t="s">
        <v>8031</v>
      </c>
      <c r="BS165" s="230" t="s">
        <v>17</v>
      </c>
      <c r="BT165" s="230" t="s">
        <v>424</v>
      </c>
      <c r="BU165" s="230" t="s">
        <v>17</v>
      </c>
      <c r="BV165" s="230" t="s">
        <v>17</v>
      </c>
      <c r="BW165" s="230" t="s">
        <v>8006</v>
      </c>
      <c r="BX165" s="230" t="s">
        <v>424</v>
      </c>
      <c r="BY165" s="214">
        <v>45645</v>
      </c>
      <c r="BZ165" s="228" t="s">
        <v>8032</v>
      </c>
      <c r="CA165" s="228" t="s">
        <v>17</v>
      </c>
      <c r="CB165" s="228" t="s">
        <v>424</v>
      </c>
      <c r="CC165" s="228" t="s">
        <v>17</v>
      </c>
      <c r="CD165" s="228" t="s">
        <v>17</v>
      </c>
      <c r="CE165" s="228" t="s">
        <v>8006</v>
      </c>
      <c r="CF165" s="228" t="s">
        <v>424</v>
      </c>
      <c r="CG165" s="229">
        <v>45645</v>
      </c>
      <c r="CH165" s="227" t="s">
        <v>11584</v>
      </c>
      <c r="CI165" s="228" t="e">
        <v>#N/A</v>
      </c>
      <c r="CJ165" s="228" t="e">
        <v>#N/A</v>
      </c>
      <c r="CK165" s="228" t="e">
        <v>#N/A</v>
      </c>
      <c r="CL165" s="228" t="e">
        <v>#N/A</v>
      </c>
      <c r="CM165" s="228" t="e">
        <v>#N/A</v>
      </c>
      <c r="CN165" s="228" t="e">
        <v>#N/A</v>
      </c>
      <c r="CO165" s="231" t="e">
        <v>#N/A</v>
      </c>
      <c r="CP165" s="228" t="s">
        <v>8034</v>
      </c>
      <c r="CQ165" s="230" t="s">
        <v>17</v>
      </c>
      <c r="CR165" s="230" t="s">
        <v>424</v>
      </c>
      <c r="CS165" s="230" t="s">
        <v>17</v>
      </c>
      <c r="CT165" s="230" t="s">
        <v>17</v>
      </c>
      <c r="CU165" s="230" t="s">
        <v>8006</v>
      </c>
      <c r="CV165" s="230" t="s">
        <v>424</v>
      </c>
      <c r="CW165" s="214">
        <v>45645</v>
      </c>
      <c r="CX165" s="228" t="s">
        <v>8012</v>
      </c>
      <c r="CY165" s="218">
        <v>1786000</v>
      </c>
      <c r="CZ165" s="218" t="s">
        <v>8000</v>
      </c>
      <c r="DA165" s="218" t="s">
        <v>723</v>
      </c>
      <c r="DB165" s="218">
        <v>2</v>
      </c>
      <c r="DC165" s="218" t="s">
        <v>8018</v>
      </c>
      <c r="DD165" s="218" t="s">
        <v>8001</v>
      </c>
      <c r="DE165" s="220">
        <v>45645</v>
      </c>
      <c r="DF165" s="227" t="s">
        <v>8014</v>
      </c>
      <c r="DG165" s="213">
        <v>6033000</v>
      </c>
      <c r="DH165" s="230" t="s">
        <v>7996</v>
      </c>
      <c r="DI165" s="230" t="s">
        <v>723</v>
      </c>
      <c r="DJ165" s="230">
        <v>2</v>
      </c>
      <c r="DK165" s="230" t="s">
        <v>8013</v>
      </c>
      <c r="DL165" s="230" t="s">
        <v>7997</v>
      </c>
      <c r="DM165" s="214">
        <v>45645</v>
      </c>
      <c r="DN165" s="228" t="s">
        <v>8017</v>
      </c>
      <c r="DO165" s="218">
        <v>0</v>
      </c>
      <c r="DP165" s="228" t="s">
        <v>8000</v>
      </c>
      <c r="DQ165" s="228" t="s">
        <v>723</v>
      </c>
      <c r="DR165" s="228">
        <v>2</v>
      </c>
      <c r="DS165" s="228" t="s">
        <v>8016</v>
      </c>
      <c r="DT165" s="228" t="s">
        <v>8015</v>
      </c>
      <c r="DU165" s="229">
        <v>45645</v>
      </c>
      <c r="DV165" s="227" t="s">
        <v>8019</v>
      </c>
      <c r="DW165" s="213">
        <v>1786000</v>
      </c>
      <c r="DX165" s="230" t="s">
        <v>8000</v>
      </c>
      <c r="DY165" s="230" t="s">
        <v>723</v>
      </c>
      <c r="DZ165" s="230">
        <v>2</v>
      </c>
      <c r="EA165" s="230" t="s">
        <v>8018</v>
      </c>
      <c r="EB165" s="230" t="s">
        <v>8001</v>
      </c>
      <c r="EC165" s="214">
        <v>45645</v>
      </c>
      <c r="ED165" s="228" t="s">
        <v>8021</v>
      </c>
      <c r="EE165" s="218" t="s">
        <v>17</v>
      </c>
      <c r="EF165" s="228" t="s">
        <v>424</v>
      </c>
      <c r="EG165" s="228" t="s">
        <v>22</v>
      </c>
      <c r="EH165" s="228">
        <v>3</v>
      </c>
      <c r="EI165" s="228" t="s">
        <v>8020</v>
      </c>
      <c r="EJ165" s="228" t="s">
        <v>17</v>
      </c>
      <c r="EK165" s="229">
        <v>45645</v>
      </c>
      <c r="EL165" s="227" t="s">
        <v>8023</v>
      </c>
      <c r="EM165" s="213" t="s">
        <v>17</v>
      </c>
      <c r="EN165" s="230" t="s">
        <v>424</v>
      </c>
      <c r="EO165" s="230" t="s">
        <v>22</v>
      </c>
      <c r="EP165" s="230">
        <v>3</v>
      </c>
      <c r="EQ165" s="230" t="s">
        <v>8022</v>
      </c>
      <c r="ER165" s="230" t="s">
        <v>17</v>
      </c>
      <c r="ES165" s="214">
        <v>45645</v>
      </c>
      <c r="ET165" s="228" t="s">
        <v>8009</v>
      </c>
      <c r="EU165" s="228" t="s">
        <v>17</v>
      </c>
      <c r="EV165" s="228" t="s">
        <v>424</v>
      </c>
      <c r="EW165" s="228" t="s">
        <v>17</v>
      </c>
      <c r="EX165" s="228" t="s">
        <v>17</v>
      </c>
      <c r="EY165" s="228" t="s">
        <v>8006</v>
      </c>
      <c r="EZ165" s="228" t="s">
        <v>17</v>
      </c>
      <c r="FA165" s="229">
        <v>45645</v>
      </c>
      <c r="FB165" s="227" t="s">
        <v>8024</v>
      </c>
      <c r="FC165" s="230">
        <v>2</v>
      </c>
      <c r="FD165" s="230" t="s">
        <v>7996</v>
      </c>
      <c r="FE165" s="230" t="s">
        <v>723</v>
      </c>
      <c r="FF165" s="230">
        <v>2</v>
      </c>
      <c r="FG165" s="230" t="s">
        <v>7400</v>
      </c>
      <c r="FH165" s="230" t="s">
        <v>7997</v>
      </c>
      <c r="FI165" s="214">
        <v>45645</v>
      </c>
      <c r="FJ165" s="227" t="s">
        <v>8025</v>
      </c>
      <c r="FK165" s="228" t="s">
        <v>17</v>
      </c>
      <c r="FL165" s="228" t="s">
        <v>424</v>
      </c>
      <c r="FM165" s="228" t="s">
        <v>17</v>
      </c>
      <c r="FN165" s="228" t="s">
        <v>17</v>
      </c>
      <c r="FO165" s="228" t="s">
        <v>8006</v>
      </c>
      <c r="FP165" s="218" t="s">
        <v>424</v>
      </c>
      <c r="FQ165" s="219">
        <v>45645</v>
      </c>
      <c r="FR165" s="227" t="s">
        <v>8026</v>
      </c>
      <c r="FS165" s="230" t="s">
        <v>17</v>
      </c>
      <c r="FT165" s="230" t="s">
        <v>424</v>
      </c>
      <c r="FU165" s="230" t="s">
        <v>17</v>
      </c>
      <c r="FV165" s="230" t="s">
        <v>17</v>
      </c>
      <c r="FW165" s="230" t="s">
        <v>8006</v>
      </c>
      <c r="FX165" s="230" t="s">
        <v>424</v>
      </c>
      <c r="FY165" s="214">
        <v>45645</v>
      </c>
      <c r="FZ165" s="228" t="s">
        <v>4351</v>
      </c>
      <c r="GA165" s="228">
        <v>1</v>
      </c>
      <c r="GB165" s="228" t="s">
        <v>1799</v>
      </c>
      <c r="GC165" s="228" t="s">
        <v>33</v>
      </c>
      <c r="GD165" s="228">
        <v>2</v>
      </c>
      <c r="GE165" s="228" t="s">
        <v>17</v>
      </c>
      <c r="GF165" s="228" t="s">
        <v>17</v>
      </c>
      <c r="GG165" s="229">
        <v>45608</v>
      </c>
      <c r="GH165" s="227" t="s">
        <v>4357</v>
      </c>
      <c r="GI165" s="230">
        <v>0</v>
      </c>
      <c r="GJ165" s="230" t="s">
        <v>1799</v>
      </c>
      <c r="GK165" s="230" t="s">
        <v>33</v>
      </c>
      <c r="GL165" s="230">
        <v>2</v>
      </c>
      <c r="GM165" s="230" t="s">
        <v>17</v>
      </c>
      <c r="GN165" s="230" t="s">
        <v>17</v>
      </c>
      <c r="GO165" s="214">
        <v>45608</v>
      </c>
      <c r="GP165" s="228" t="s">
        <v>4352</v>
      </c>
      <c r="GQ165" s="228">
        <v>0</v>
      </c>
      <c r="GR165" s="228" t="s">
        <v>1799</v>
      </c>
      <c r="GS165" s="228" t="s">
        <v>33</v>
      </c>
      <c r="GT165" s="228">
        <v>2</v>
      </c>
      <c r="GU165" s="228" t="s">
        <v>17</v>
      </c>
      <c r="GV165" s="228" t="s">
        <v>17</v>
      </c>
      <c r="GW165" s="229">
        <v>45608</v>
      </c>
      <c r="GX165" s="227" t="s">
        <v>4358</v>
      </c>
      <c r="GY165" s="230">
        <v>0</v>
      </c>
      <c r="GZ165" s="230" t="s">
        <v>1799</v>
      </c>
      <c r="HA165" s="230" t="s">
        <v>33</v>
      </c>
      <c r="HB165" s="230">
        <v>2</v>
      </c>
      <c r="HC165" s="230" t="s">
        <v>17</v>
      </c>
      <c r="HD165" s="230" t="s">
        <v>17</v>
      </c>
      <c r="HE165" s="214">
        <v>45608</v>
      </c>
      <c r="HF165" s="228" t="s">
        <v>4350</v>
      </c>
      <c r="HG165" s="228">
        <v>2</v>
      </c>
      <c r="HH165" s="228" t="s">
        <v>1799</v>
      </c>
      <c r="HI165" s="228" t="s">
        <v>33</v>
      </c>
      <c r="HJ165" s="228">
        <v>2</v>
      </c>
      <c r="HK165" s="228" t="s">
        <v>17</v>
      </c>
      <c r="HL165" s="228" t="s">
        <v>17</v>
      </c>
      <c r="HM165" s="229">
        <v>45608</v>
      </c>
      <c r="HN165" s="227" t="s">
        <v>4356</v>
      </c>
      <c r="HO165" s="230">
        <v>2</v>
      </c>
      <c r="HP165" s="230" t="s">
        <v>1799</v>
      </c>
      <c r="HQ165" s="230" t="s">
        <v>33</v>
      </c>
      <c r="HR165" s="230">
        <v>2</v>
      </c>
      <c r="HS165" s="230" t="s">
        <v>17</v>
      </c>
      <c r="HT165" s="230" t="s">
        <v>17</v>
      </c>
      <c r="HU165" s="214">
        <v>45608</v>
      </c>
      <c r="HV165" s="228" t="s">
        <v>4353</v>
      </c>
      <c r="HW165" s="228">
        <v>0</v>
      </c>
      <c r="HX165" s="228" t="s">
        <v>1799</v>
      </c>
      <c r="HY165" s="228" t="s">
        <v>33</v>
      </c>
      <c r="HZ165" s="228">
        <v>2</v>
      </c>
      <c r="IA165" s="228" t="s">
        <v>17</v>
      </c>
      <c r="IB165" s="228" t="s">
        <v>17</v>
      </c>
      <c r="IC165" s="229">
        <v>45608</v>
      </c>
      <c r="ID165" s="227" t="s">
        <v>4355</v>
      </c>
      <c r="IE165" s="230">
        <v>1</v>
      </c>
      <c r="IF165" s="230" t="s">
        <v>1799</v>
      </c>
      <c r="IG165" s="230" t="s">
        <v>33</v>
      </c>
      <c r="IH165" s="230">
        <v>2</v>
      </c>
      <c r="II165" s="230" t="s">
        <v>17</v>
      </c>
      <c r="IJ165" s="230" t="s">
        <v>17</v>
      </c>
      <c r="IK165" s="214">
        <v>45608</v>
      </c>
      <c r="IL165" s="228" t="s">
        <v>4354</v>
      </c>
      <c r="IM165" s="228">
        <v>3</v>
      </c>
      <c r="IN165" s="228" t="s">
        <v>1799</v>
      </c>
      <c r="IO165" s="228" t="s">
        <v>33</v>
      </c>
      <c r="IP165" s="228">
        <v>2</v>
      </c>
      <c r="IQ165" s="228" t="s">
        <v>17</v>
      </c>
      <c r="IR165" s="228" t="s">
        <v>17</v>
      </c>
      <c r="IS165" s="229">
        <v>45608</v>
      </c>
    </row>
    <row r="166" spans="1:253" x14ac:dyDescent="0.35">
      <c r="A166" s="11" t="s">
        <v>3111</v>
      </c>
      <c r="B166" s="11" t="s">
        <v>10796</v>
      </c>
      <c r="C166" s="11" t="s">
        <v>3112</v>
      </c>
      <c r="D166" s="11" t="s">
        <v>3113</v>
      </c>
      <c r="E166" s="11" t="s">
        <v>10396</v>
      </c>
      <c r="F166" s="11" t="s">
        <v>9868</v>
      </c>
      <c r="G166" s="212">
        <v>37623000</v>
      </c>
      <c r="H166" s="213" t="s">
        <v>9865</v>
      </c>
      <c r="I166" s="213" t="s">
        <v>723</v>
      </c>
      <c r="J166" s="213">
        <v>2</v>
      </c>
      <c r="K166" s="213" t="s">
        <v>9867</v>
      </c>
      <c r="L166" s="213" t="s">
        <v>9866</v>
      </c>
      <c r="M166" s="214">
        <v>45656</v>
      </c>
      <c r="N166" s="227" t="s">
        <v>5633</v>
      </c>
      <c r="O166" s="216">
        <v>603628</v>
      </c>
      <c r="P166" s="216" t="s">
        <v>5630</v>
      </c>
      <c r="Q166" s="216" t="s">
        <v>404</v>
      </c>
      <c r="R166" s="216">
        <v>1</v>
      </c>
      <c r="S166" s="216" t="s">
        <v>5632</v>
      </c>
      <c r="T166" s="216" t="s">
        <v>5631</v>
      </c>
      <c r="U166" s="217">
        <v>45621</v>
      </c>
      <c r="V166" s="227" t="s">
        <v>9870</v>
      </c>
      <c r="W166" s="213">
        <v>37623000</v>
      </c>
      <c r="X166" s="213" t="s">
        <v>9865</v>
      </c>
      <c r="Y166" s="213" t="s">
        <v>404</v>
      </c>
      <c r="Z166" s="213">
        <v>1</v>
      </c>
      <c r="AA166" s="213" t="s">
        <v>9869</v>
      </c>
      <c r="AB166" s="213" t="s">
        <v>9866</v>
      </c>
      <c r="AC166" s="214">
        <v>45656</v>
      </c>
      <c r="AD166" s="227" t="s">
        <v>5637</v>
      </c>
      <c r="AE166" s="218">
        <v>16749000</v>
      </c>
      <c r="AF166" s="218" t="s">
        <v>5634</v>
      </c>
      <c r="AG166" s="218" t="s">
        <v>723</v>
      </c>
      <c r="AH166" s="218">
        <v>2</v>
      </c>
      <c r="AI166" s="218" t="s">
        <v>5636</v>
      </c>
      <c r="AJ166" s="218" t="s">
        <v>5635</v>
      </c>
      <c r="AK166" s="219">
        <v>45621</v>
      </c>
      <c r="AL166" s="227" t="s">
        <v>9874</v>
      </c>
      <c r="AM166" s="213">
        <v>14663000</v>
      </c>
      <c r="AN166" s="213" t="s">
        <v>9871</v>
      </c>
      <c r="AO166" s="213" t="s">
        <v>404</v>
      </c>
      <c r="AP166" s="213">
        <v>1</v>
      </c>
      <c r="AQ166" s="213" t="s">
        <v>9873</v>
      </c>
      <c r="AR166" s="213" t="s">
        <v>9872</v>
      </c>
      <c r="AS166" s="214">
        <v>45656</v>
      </c>
      <c r="AT166" s="228" t="s">
        <v>9878</v>
      </c>
      <c r="AU166" s="218">
        <v>5646</v>
      </c>
      <c r="AV166" s="218" t="s">
        <v>9875</v>
      </c>
      <c r="AW166" s="218" t="s">
        <v>22</v>
      </c>
      <c r="AX166" s="218">
        <v>3</v>
      </c>
      <c r="AY166" s="218" t="s">
        <v>9877</v>
      </c>
      <c r="AZ166" s="218" t="s">
        <v>9876</v>
      </c>
      <c r="BA166" s="219">
        <v>45656</v>
      </c>
      <c r="BB166" s="227" t="s">
        <v>3115</v>
      </c>
      <c r="BC166" s="213" t="s">
        <v>17</v>
      </c>
      <c r="BD166" s="213" t="s">
        <v>17</v>
      </c>
      <c r="BE166" s="213" t="s">
        <v>17</v>
      </c>
      <c r="BF166" s="213" t="s">
        <v>17</v>
      </c>
      <c r="BG166" s="213" t="s">
        <v>3114</v>
      </c>
      <c r="BH166" s="213" t="s">
        <v>17</v>
      </c>
      <c r="BI166" s="214">
        <v>45563</v>
      </c>
      <c r="BJ166" s="228" t="s">
        <v>9880</v>
      </c>
      <c r="BK166" s="228">
        <v>24669</v>
      </c>
      <c r="BL166" s="228" t="s">
        <v>9879</v>
      </c>
      <c r="BM166" s="228" t="s">
        <v>22</v>
      </c>
      <c r="BN166" s="228">
        <v>3</v>
      </c>
      <c r="BO166" s="228" t="s">
        <v>9509</v>
      </c>
      <c r="BP166" s="218" t="s">
        <v>3328</v>
      </c>
      <c r="BQ166" s="229">
        <v>45656</v>
      </c>
      <c r="BR166" s="227" t="s">
        <v>5709</v>
      </c>
      <c r="BS166" s="230">
        <v>210000</v>
      </c>
      <c r="BT166" s="230" t="s">
        <v>5706</v>
      </c>
      <c r="BU166" s="230" t="s">
        <v>723</v>
      </c>
      <c r="BV166" s="230">
        <v>2</v>
      </c>
      <c r="BW166" s="230" t="s">
        <v>5708</v>
      </c>
      <c r="BX166" s="230" t="s">
        <v>5707</v>
      </c>
      <c r="BY166" s="214">
        <v>45625</v>
      </c>
      <c r="BZ166" s="228" t="s">
        <v>5710</v>
      </c>
      <c r="CA166" s="228">
        <v>210000</v>
      </c>
      <c r="CB166" s="228" t="s">
        <v>5706</v>
      </c>
      <c r="CC166" s="228" t="s">
        <v>723</v>
      </c>
      <c r="CD166" s="228">
        <v>2</v>
      </c>
      <c r="CE166" s="228" t="s">
        <v>5708</v>
      </c>
      <c r="CF166" s="228" t="s">
        <v>5707</v>
      </c>
      <c r="CG166" s="229">
        <v>45625</v>
      </c>
      <c r="CH166" s="227" t="s">
        <v>11585</v>
      </c>
      <c r="CI166" s="228" t="e">
        <v>#N/A</v>
      </c>
      <c r="CJ166" s="228" t="e">
        <v>#N/A</v>
      </c>
      <c r="CK166" s="228" t="e">
        <v>#N/A</v>
      </c>
      <c r="CL166" s="228" t="e">
        <v>#N/A</v>
      </c>
      <c r="CM166" s="228" t="e">
        <v>#N/A</v>
      </c>
      <c r="CN166" s="228" t="e">
        <v>#N/A</v>
      </c>
      <c r="CO166" s="231" t="e">
        <v>#N/A</v>
      </c>
      <c r="CP166" s="228" t="s">
        <v>3120</v>
      </c>
      <c r="CQ166" s="230">
        <v>486000000000</v>
      </c>
      <c r="CR166" s="230" t="s">
        <v>3117</v>
      </c>
      <c r="CS166" s="230" t="s">
        <v>723</v>
      </c>
      <c r="CT166" s="230">
        <v>2</v>
      </c>
      <c r="CU166" s="230" t="s">
        <v>3119</v>
      </c>
      <c r="CV166" s="230" t="s">
        <v>3118</v>
      </c>
      <c r="CW166" s="214">
        <v>45563</v>
      </c>
      <c r="CX166" s="228" t="s">
        <v>5639</v>
      </c>
      <c r="CY166" s="218">
        <v>14622000</v>
      </c>
      <c r="CZ166" s="218" t="s">
        <v>5640</v>
      </c>
      <c r="DA166" s="218" t="s">
        <v>22</v>
      </c>
      <c r="DB166" s="218">
        <v>3</v>
      </c>
      <c r="DC166" s="218" t="s">
        <v>5643</v>
      </c>
      <c r="DD166" s="218" t="s">
        <v>5641</v>
      </c>
      <c r="DE166" s="220">
        <v>45621</v>
      </c>
      <c r="DF166" s="227" t="s">
        <v>9884</v>
      </c>
      <c r="DG166" s="213">
        <v>20874000</v>
      </c>
      <c r="DH166" s="230" t="s">
        <v>9882</v>
      </c>
      <c r="DI166" s="230" t="s">
        <v>723</v>
      </c>
      <c r="DJ166" s="230">
        <v>2</v>
      </c>
      <c r="DK166" s="230" t="s">
        <v>5941</v>
      </c>
      <c r="DL166" s="230" t="s">
        <v>9883</v>
      </c>
      <c r="DM166" s="214">
        <v>45656</v>
      </c>
      <c r="DN166" s="228" t="s">
        <v>5642</v>
      </c>
      <c r="DO166" s="218">
        <v>2127000</v>
      </c>
      <c r="DP166" s="228" t="s">
        <v>5640</v>
      </c>
      <c r="DQ166" s="228" t="s">
        <v>723</v>
      </c>
      <c r="DR166" s="228">
        <v>2</v>
      </c>
      <c r="DS166" s="228" t="s">
        <v>5618</v>
      </c>
      <c r="DT166" s="228" t="s">
        <v>5641</v>
      </c>
      <c r="DU166" s="229">
        <v>45621</v>
      </c>
      <c r="DV166" s="227" t="s">
        <v>5644</v>
      </c>
      <c r="DW166" s="213">
        <v>9504000</v>
      </c>
      <c r="DX166" s="230" t="s">
        <v>5640</v>
      </c>
      <c r="DY166" s="230" t="s">
        <v>22</v>
      </c>
      <c r="DZ166" s="230">
        <v>3</v>
      </c>
      <c r="EA166" s="230" t="s">
        <v>5643</v>
      </c>
      <c r="EB166" s="230" t="s">
        <v>5641</v>
      </c>
      <c r="EC166" s="214">
        <v>45621</v>
      </c>
      <c r="ED166" s="228" t="s">
        <v>5646</v>
      </c>
      <c r="EE166" s="218">
        <v>1170000</v>
      </c>
      <c r="EF166" s="228" t="s">
        <v>5640</v>
      </c>
      <c r="EG166" s="228" t="s">
        <v>22</v>
      </c>
      <c r="EH166" s="228">
        <v>3</v>
      </c>
      <c r="EI166" s="228" t="s">
        <v>5645</v>
      </c>
      <c r="EJ166" s="228" t="s">
        <v>5641</v>
      </c>
      <c r="EK166" s="229">
        <v>45621</v>
      </c>
      <c r="EL166" s="227" t="s">
        <v>5648</v>
      </c>
      <c r="EM166" s="213">
        <v>3948000</v>
      </c>
      <c r="EN166" s="230" t="s">
        <v>5640</v>
      </c>
      <c r="EO166" s="230" t="s">
        <v>22</v>
      </c>
      <c r="EP166" s="230">
        <v>3</v>
      </c>
      <c r="EQ166" s="230" t="s">
        <v>5647</v>
      </c>
      <c r="ER166" s="230" t="s">
        <v>5641</v>
      </c>
      <c r="ES166" s="214">
        <v>45621</v>
      </c>
      <c r="ET166" s="228" t="s">
        <v>9881</v>
      </c>
      <c r="EU166" s="228">
        <v>24669</v>
      </c>
      <c r="EV166" s="228" t="s">
        <v>9879</v>
      </c>
      <c r="EW166" s="228" t="s">
        <v>22</v>
      </c>
      <c r="EX166" s="228">
        <v>3</v>
      </c>
      <c r="EY166" s="228" t="s">
        <v>9509</v>
      </c>
      <c r="EZ166" s="228" t="s">
        <v>3328</v>
      </c>
      <c r="FA166" s="229">
        <v>45656</v>
      </c>
      <c r="FB166" s="227" t="s">
        <v>5652</v>
      </c>
      <c r="FC166" s="230">
        <v>5</v>
      </c>
      <c r="FD166" s="230" t="s">
        <v>5649</v>
      </c>
      <c r="FE166" s="230" t="s">
        <v>404</v>
      </c>
      <c r="FF166" s="230">
        <v>1</v>
      </c>
      <c r="FG166" s="230" t="s">
        <v>5651</v>
      </c>
      <c r="FH166" s="230" t="s">
        <v>5650</v>
      </c>
      <c r="FI166" s="214">
        <v>45621</v>
      </c>
      <c r="FJ166" s="227" t="s">
        <v>3121</v>
      </c>
      <c r="FK166" s="228" t="s">
        <v>17</v>
      </c>
      <c r="FL166" s="228" t="s">
        <v>17</v>
      </c>
      <c r="FM166" s="228" t="s">
        <v>17</v>
      </c>
      <c r="FN166" s="228" t="s">
        <v>17</v>
      </c>
      <c r="FO166" s="228" t="s">
        <v>3114</v>
      </c>
      <c r="FP166" s="218" t="s">
        <v>17</v>
      </c>
      <c r="FQ166" s="219">
        <v>45563</v>
      </c>
      <c r="FR166" s="227" t="s">
        <v>3122</v>
      </c>
      <c r="FS166" s="230" t="s">
        <v>17</v>
      </c>
      <c r="FT166" s="230" t="s">
        <v>17</v>
      </c>
      <c r="FU166" s="230" t="s">
        <v>17</v>
      </c>
      <c r="FV166" s="230" t="s">
        <v>17</v>
      </c>
      <c r="FW166" s="230" t="s">
        <v>3114</v>
      </c>
      <c r="FX166" s="230" t="s">
        <v>17</v>
      </c>
      <c r="FY166" s="214">
        <v>45563</v>
      </c>
      <c r="FZ166" s="228" t="s">
        <v>5308</v>
      </c>
      <c r="GA166" s="228">
        <v>0</v>
      </c>
      <c r="GB166" s="228" t="s">
        <v>1799</v>
      </c>
      <c r="GC166" s="228" t="s">
        <v>33</v>
      </c>
      <c r="GD166" s="228">
        <v>2</v>
      </c>
      <c r="GE166" s="228" t="s">
        <v>17</v>
      </c>
      <c r="GF166" s="228" t="s">
        <v>17</v>
      </c>
      <c r="GG166" s="229">
        <v>45615</v>
      </c>
      <c r="GH166" s="227" t="s">
        <v>5314</v>
      </c>
      <c r="GI166" s="230">
        <v>3</v>
      </c>
      <c r="GJ166" s="230" t="s">
        <v>1799</v>
      </c>
      <c r="GK166" s="230" t="s">
        <v>33</v>
      </c>
      <c r="GL166" s="230">
        <v>2</v>
      </c>
      <c r="GM166" s="230" t="s">
        <v>17</v>
      </c>
      <c r="GN166" s="230" t="s">
        <v>17</v>
      </c>
      <c r="GO166" s="214">
        <v>45615</v>
      </c>
      <c r="GP166" s="228" t="s">
        <v>5309</v>
      </c>
      <c r="GQ166" s="228">
        <v>2</v>
      </c>
      <c r="GR166" s="228" t="s">
        <v>1799</v>
      </c>
      <c r="GS166" s="228" t="s">
        <v>33</v>
      </c>
      <c r="GT166" s="228">
        <v>2</v>
      </c>
      <c r="GU166" s="228" t="s">
        <v>17</v>
      </c>
      <c r="GV166" s="228" t="s">
        <v>17</v>
      </c>
      <c r="GW166" s="229">
        <v>45615</v>
      </c>
      <c r="GX166" s="227" t="s">
        <v>5315</v>
      </c>
      <c r="GY166" s="230">
        <v>3</v>
      </c>
      <c r="GZ166" s="230" t="s">
        <v>1799</v>
      </c>
      <c r="HA166" s="230" t="s">
        <v>33</v>
      </c>
      <c r="HB166" s="230">
        <v>2</v>
      </c>
      <c r="HC166" s="230" t="s">
        <v>17</v>
      </c>
      <c r="HD166" s="230" t="s">
        <v>17</v>
      </c>
      <c r="HE166" s="214">
        <v>45615</v>
      </c>
      <c r="HF166" s="228" t="s">
        <v>5307</v>
      </c>
      <c r="HG166" s="228">
        <v>2</v>
      </c>
      <c r="HH166" s="228" t="s">
        <v>1799</v>
      </c>
      <c r="HI166" s="228" t="s">
        <v>33</v>
      </c>
      <c r="HJ166" s="228">
        <v>2</v>
      </c>
      <c r="HK166" s="228" t="s">
        <v>17</v>
      </c>
      <c r="HL166" s="228" t="s">
        <v>17</v>
      </c>
      <c r="HM166" s="229">
        <v>45615</v>
      </c>
      <c r="HN166" s="227" t="s">
        <v>5313</v>
      </c>
      <c r="HO166" s="230">
        <v>3</v>
      </c>
      <c r="HP166" s="230" t="s">
        <v>1799</v>
      </c>
      <c r="HQ166" s="230" t="s">
        <v>33</v>
      </c>
      <c r="HR166" s="230">
        <v>2</v>
      </c>
      <c r="HS166" s="230" t="s">
        <v>17</v>
      </c>
      <c r="HT166" s="230" t="s">
        <v>17</v>
      </c>
      <c r="HU166" s="214">
        <v>45615</v>
      </c>
      <c r="HV166" s="228" t="s">
        <v>5310</v>
      </c>
      <c r="HW166" s="228">
        <v>3</v>
      </c>
      <c r="HX166" s="228" t="s">
        <v>1799</v>
      </c>
      <c r="HY166" s="228" t="s">
        <v>33</v>
      </c>
      <c r="HZ166" s="228">
        <v>2</v>
      </c>
      <c r="IA166" s="228" t="s">
        <v>17</v>
      </c>
      <c r="IB166" s="228" t="s">
        <v>17</v>
      </c>
      <c r="IC166" s="229">
        <v>45615</v>
      </c>
      <c r="ID166" s="227" t="s">
        <v>5312</v>
      </c>
      <c r="IE166" s="230">
        <v>3</v>
      </c>
      <c r="IF166" s="230" t="s">
        <v>1799</v>
      </c>
      <c r="IG166" s="230" t="s">
        <v>33</v>
      </c>
      <c r="IH166" s="230">
        <v>2</v>
      </c>
      <c r="II166" s="230" t="s">
        <v>17</v>
      </c>
      <c r="IJ166" s="230" t="s">
        <v>17</v>
      </c>
      <c r="IK166" s="214">
        <v>45615</v>
      </c>
      <c r="IL166" s="228" t="s">
        <v>5311</v>
      </c>
      <c r="IM166" s="228">
        <v>3</v>
      </c>
      <c r="IN166" s="228" t="s">
        <v>1799</v>
      </c>
      <c r="IO166" s="228" t="s">
        <v>33</v>
      </c>
      <c r="IP166" s="228">
        <v>2</v>
      </c>
      <c r="IQ166" s="228" t="s">
        <v>17</v>
      </c>
      <c r="IR166" s="228" t="s">
        <v>17</v>
      </c>
      <c r="IS166" s="229">
        <v>45615</v>
      </c>
    </row>
    <row r="167" spans="1:253" x14ac:dyDescent="0.35">
      <c r="A167" s="11" t="s">
        <v>1170</v>
      </c>
      <c r="B167" s="11" t="s">
        <v>11300</v>
      </c>
      <c r="C167" s="11" t="s">
        <v>1171</v>
      </c>
      <c r="D167" s="11" t="s">
        <v>1172</v>
      </c>
      <c r="E167" s="11" t="s">
        <v>10405</v>
      </c>
      <c r="F167" s="11" t="s">
        <v>2696</v>
      </c>
      <c r="G167" s="212">
        <v>28838000</v>
      </c>
      <c r="H167" s="213" t="s">
        <v>2693</v>
      </c>
      <c r="I167" s="213" t="s">
        <v>33</v>
      </c>
      <c r="J167" s="213">
        <v>2</v>
      </c>
      <c r="K167" s="213" t="s">
        <v>2695</v>
      </c>
      <c r="L167" s="213" t="s">
        <v>2694</v>
      </c>
      <c r="M167" s="214">
        <v>45560</v>
      </c>
      <c r="N167" s="227" t="s">
        <v>2700</v>
      </c>
      <c r="O167" s="216">
        <v>882050</v>
      </c>
      <c r="P167" s="216" t="s">
        <v>2697</v>
      </c>
      <c r="Q167" s="216" t="s">
        <v>723</v>
      </c>
      <c r="R167" s="216">
        <v>2</v>
      </c>
      <c r="S167" s="216" t="s">
        <v>2699</v>
      </c>
      <c r="T167" s="216" t="s">
        <v>2698</v>
      </c>
      <c r="U167" s="217">
        <v>45560</v>
      </c>
      <c r="V167" s="227" t="s">
        <v>2702</v>
      </c>
      <c r="W167" s="213">
        <v>28838000</v>
      </c>
      <c r="X167" s="213" t="s">
        <v>2693</v>
      </c>
      <c r="Y167" s="213" t="s">
        <v>33</v>
      </c>
      <c r="Z167" s="213">
        <v>2</v>
      </c>
      <c r="AA167" s="213" t="s">
        <v>2701</v>
      </c>
      <c r="AB167" s="213" t="s">
        <v>2694</v>
      </c>
      <c r="AC167" s="214">
        <v>45560</v>
      </c>
      <c r="AD167" s="227" t="s">
        <v>2706</v>
      </c>
      <c r="AE167" s="218">
        <v>19899000</v>
      </c>
      <c r="AF167" s="218" t="s">
        <v>2703</v>
      </c>
      <c r="AG167" s="218" t="s">
        <v>33</v>
      </c>
      <c r="AH167" s="218">
        <v>2</v>
      </c>
      <c r="AI167" s="218" t="s">
        <v>2705</v>
      </c>
      <c r="AJ167" s="218" t="s">
        <v>2704</v>
      </c>
      <c r="AK167" s="219">
        <v>45560</v>
      </c>
      <c r="AL167" s="227" t="s">
        <v>2710</v>
      </c>
      <c r="AM167" s="213">
        <v>7700000</v>
      </c>
      <c r="AN167" s="213" t="s">
        <v>2707</v>
      </c>
      <c r="AO167" s="213" t="s">
        <v>22</v>
      </c>
      <c r="AP167" s="213">
        <v>3</v>
      </c>
      <c r="AQ167" s="213" t="s">
        <v>2709</v>
      </c>
      <c r="AR167" s="213" t="s">
        <v>2708</v>
      </c>
      <c r="AS167" s="214">
        <v>45560</v>
      </c>
      <c r="AT167" s="228" t="s">
        <v>2711</v>
      </c>
      <c r="AU167" s="218" t="s">
        <v>17</v>
      </c>
      <c r="AV167" s="218" t="s">
        <v>17</v>
      </c>
      <c r="AW167" s="218" t="s">
        <v>17</v>
      </c>
      <c r="AX167" s="218" t="s">
        <v>17</v>
      </c>
      <c r="AY167" s="218" t="s">
        <v>2512</v>
      </c>
      <c r="AZ167" s="218" t="s">
        <v>17</v>
      </c>
      <c r="BA167" s="219">
        <v>45560</v>
      </c>
      <c r="BB167" s="227" t="s">
        <v>2735</v>
      </c>
      <c r="BC167" s="213" t="s">
        <v>17</v>
      </c>
      <c r="BD167" s="213" t="s">
        <v>680</v>
      </c>
      <c r="BE167" s="213" t="s">
        <v>22</v>
      </c>
      <c r="BF167" s="213">
        <v>3</v>
      </c>
      <c r="BG167" s="213" t="s">
        <v>2512</v>
      </c>
      <c r="BH167" s="213" t="s">
        <v>17</v>
      </c>
      <c r="BI167" s="214">
        <v>45560</v>
      </c>
      <c r="BJ167" s="228" t="s">
        <v>2714</v>
      </c>
      <c r="BK167" s="228">
        <v>236</v>
      </c>
      <c r="BL167" s="228" t="s">
        <v>2712</v>
      </c>
      <c r="BM167" s="228" t="s">
        <v>22</v>
      </c>
      <c r="BN167" s="228">
        <v>3</v>
      </c>
      <c r="BO167" s="228" t="s">
        <v>2713</v>
      </c>
      <c r="BP167" s="218" t="s">
        <v>646</v>
      </c>
      <c r="BQ167" s="229">
        <v>45560</v>
      </c>
      <c r="BR167" s="227" t="s">
        <v>2736</v>
      </c>
      <c r="BS167" s="230" t="s">
        <v>17</v>
      </c>
      <c r="BT167" s="230" t="s">
        <v>680</v>
      </c>
      <c r="BU167" s="230" t="s">
        <v>22</v>
      </c>
      <c r="BV167" s="230">
        <v>3</v>
      </c>
      <c r="BW167" s="230" t="s">
        <v>2512</v>
      </c>
      <c r="BX167" s="230" t="s">
        <v>17</v>
      </c>
      <c r="BY167" s="214">
        <v>45560</v>
      </c>
      <c r="BZ167" s="228" t="s">
        <v>2737</v>
      </c>
      <c r="CA167" s="228" t="s">
        <v>17</v>
      </c>
      <c r="CB167" s="228" t="s">
        <v>680</v>
      </c>
      <c r="CC167" s="228" t="s">
        <v>22</v>
      </c>
      <c r="CD167" s="228">
        <v>3</v>
      </c>
      <c r="CE167" s="228" t="s">
        <v>2512</v>
      </c>
      <c r="CF167" s="228" t="s">
        <v>17</v>
      </c>
      <c r="CG167" s="229">
        <v>45560</v>
      </c>
      <c r="CH167" s="227" t="s">
        <v>11586</v>
      </c>
      <c r="CI167" s="228" t="e">
        <v>#N/A</v>
      </c>
      <c r="CJ167" s="228" t="e">
        <v>#N/A</v>
      </c>
      <c r="CK167" s="228" t="e">
        <v>#N/A</v>
      </c>
      <c r="CL167" s="228" t="e">
        <v>#N/A</v>
      </c>
      <c r="CM167" s="228" t="e">
        <v>#N/A</v>
      </c>
      <c r="CN167" s="228" t="e">
        <v>#N/A</v>
      </c>
      <c r="CO167" s="231" t="e">
        <v>#N/A</v>
      </c>
      <c r="CP167" s="228" t="s">
        <v>2739</v>
      </c>
      <c r="CQ167" s="230" t="s">
        <v>17</v>
      </c>
      <c r="CR167" s="230" t="s">
        <v>680</v>
      </c>
      <c r="CS167" s="230" t="s">
        <v>22</v>
      </c>
      <c r="CT167" s="230">
        <v>3</v>
      </c>
      <c r="CU167" s="230" t="s">
        <v>2512</v>
      </c>
      <c r="CV167" s="230" t="s">
        <v>17</v>
      </c>
      <c r="CW167" s="214">
        <v>45560</v>
      </c>
      <c r="CX167" s="228" t="s">
        <v>2719</v>
      </c>
      <c r="CY167" s="218">
        <v>7600000</v>
      </c>
      <c r="CZ167" s="218" t="s">
        <v>2724</v>
      </c>
      <c r="DA167" s="218" t="s">
        <v>22</v>
      </c>
      <c r="DB167" s="218">
        <v>3</v>
      </c>
      <c r="DC167" s="218" t="s">
        <v>2726</v>
      </c>
      <c r="DD167" s="218" t="s">
        <v>2725</v>
      </c>
      <c r="DE167" s="220">
        <v>45560</v>
      </c>
      <c r="DF167" s="227" t="s">
        <v>2721</v>
      </c>
      <c r="DG167" s="213">
        <v>8940000</v>
      </c>
      <c r="DH167" s="230" t="s">
        <v>2703</v>
      </c>
      <c r="DI167" s="230" t="s">
        <v>33</v>
      </c>
      <c r="DJ167" s="230">
        <v>2</v>
      </c>
      <c r="DK167" s="230" t="s">
        <v>2720</v>
      </c>
      <c r="DL167" s="230" t="s">
        <v>2704</v>
      </c>
      <c r="DM167" s="214">
        <v>45560</v>
      </c>
      <c r="DN167" s="228" t="s">
        <v>2723</v>
      </c>
      <c r="DO167" s="218">
        <v>12299000</v>
      </c>
      <c r="DP167" s="228" t="s">
        <v>2703</v>
      </c>
      <c r="DQ167" s="228" t="s">
        <v>33</v>
      </c>
      <c r="DR167" s="228">
        <v>2</v>
      </c>
      <c r="DS167" s="228" t="s">
        <v>2722</v>
      </c>
      <c r="DT167" s="228" t="s">
        <v>2704</v>
      </c>
      <c r="DU167" s="229">
        <v>45560</v>
      </c>
      <c r="DV167" s="227" t="s">
        <v>2727</v>
      </c>
      <c r="DW167" s="213">
        <v>7600000</v>
      </c>
      <c r="DX167" s="230" t="s">
        <v>2724</v>
      </c>
      <c r="DY167" s="230" t="s">
        <v>22</v>
      </c>
      <c r="DZ167" s="230">
        <v>3</v>
      </c>
      <c r="EA167" s="230" t="s">
        <v>2726</v>
      </c>
      <c r="EB167" s="230" t="s">
        <v>2725</v>
      </c>
      <c r="EC167" s="214">
        <v>45560</v>
      </c>
      <c r="ED167" s="228" t="s">
        <v>2729</v>
      </c>
      <c r="EE167" s="218">
        <v>0</v>
      </c>
      <c r="EF167" s="228" t="s">
        <v>2728</v>
      </c>
      <c r="EG167" s="228" t="s">
        <v>22</v>
      </c>
      <c r="EH167" s="228">
        <v>3</v>
      </c>
      <c r="EI167" s="228" t="s">
        <v>2512</v>
      </c>
      <c r="EJ167" s="228" t="s">
        <v>17</v>
      </c>
      <c r="EK167" s="229">
        <v>45560</v>
      </c>
      <c r="EL167" s="227" t="s">
        <v>2730</v>
      </c>
      <c r="EM167" s="213">
        <v>0</v>
      </c>
      <c r="EN167" s="230" t="s">
        <v>17</v>
      </c>
      <c r="EO167" s="230" t="s">
        <v>22</v>
      </c>
      <c r="EP167" s="230">
        <v>3</v>
      </c>
      <c r="EQ167" s="230" t="s">
        <v>2512</v>
      </c>
      <c r="ER167" s="230" t="s">
        <v>17</v>
      </c>
      <c r="ES167" s="214">
        <v>45560</v>
      </c>
      <c r="ET167" s="228" t="s">
        <v>2715</v>
      </c>
      <c r="EU167" s="228">
        <v>236</v>
      </c>
      <c r="EV167" s="228" t="s">
        <v>2712</v>
      </c>
      <c r="EW167" s="228" t="s">
        <v>22</v>
      </c>
      <c r="EX167" s="228">
        <v>3</v>
      </c>
      <c r="EY167" s="228" t="s">
        <v>2713</v>
      </c>
      <c r="EZ167" s="228" t="s">
        <v>646</v>
      </c>
      <c r="FA167" s="229">
        <v>45560</v>
      </c>
      <c r="FB167" s="227" t="s">
        <v>2734</v>
      </c>
      <c r="FC167" s="230">
        <v>5</v>
      </c>
      <c r="FD167" s="230" t="s">
        <v>2731</v>
      </c>
      <c r="FE167" s="230" t="s">
        <v>22</v>
      </c>
      <c r="FF167" s="230">
        <v>3</v>
      </c>
      <c r="FG167" s="230" t="s">
        <v>2733</v>
      </c>
      <c r="FH167" s="230" t="s">
        <v>2732</v>
      </c>
      <c r="FI167" s="214">
        <v>45560</v>
      </c>
      <c r="FJ167" s="227" t="s">
        <v>1173</v>
      </c>
      <c r="FK167" s="228" t="s">
        <v>17</v>
      </c>
      <c r="FL167" s="228" t="s">
        <v>17</v>
      </c>
      <c r="FM167" s="228" t="s">
        <v>17</v>
      </c>
      <c r="FN167" s="228" t="s">
        <v>17</v>
      </c>
      <c r="FO167" s="228" t="s">
        <v>1127</v>
      </c>
      <c r="FP167" s="218" t="s">
        <v>17</v>
      </c>
      <c r="FQ167" s="219">
        <v>45259</v>
      </c>
      <c r="FR167" s="227" t="s">
        <v>1174</v>
      </c>
      <c r="FS167" s="230" t="s">
        <v>17</v>
      </c>
      <c r="FT167" s="230" t="s">
        <v>17</v>
      </c>
      <c r="FU167" s="230" t="s">
        <v>17</v>
      </c>
      <c r="FV167" s="230" t="s">
        <v>17</v>
      </c>
      <c r="FW167" s="230" t="s">
        <v>1127</v>
      </c>
      <c r="FX167" s="230" t="s">
        <v>17</v>
      </c>
      <c r="FY167" s="214">
        <v>45259</v>
      </c>
      <c r="FZ167" s="228" t="s">
        <v>5317</v>
      </c>
      <c r="GA167" s="228">
        <v>2</v>
      </c>
      <c r="GB167" s="228" t="s">
        <v>1799</v>
      </c>
      <c r="GC167" s="228" t="s">
        <v>33</v>
      </c>
      <c r="GD167" s="228">
        <v>2</v>
      </c>
      <c r="GE167" s="228" t="s">
        <v>17</v>
      </c>
      <c r="GF167" s="228" t="s">
        <v>17</v>
      </c>
      <c r="GG167" s="229">
        <v>45615</v>
      </c>
      <c r="GH167" s="227" t="s">
        <v>5323</v>
      </c>
      <c r="GI167" s="230">
        <v>2</v>
      </c>
      <c r="GJ167" s="230" t="s">
        <v>1799</v>
      </c>
      <c r="GK167" s="230" t="s">
        <v>33</v>
      </c>
      <c r="GL167" s="230">
        <v>2</v>
      </c>
      <c r="GM167" s="230" t="s">
        <v>17</v>
      </c>
      <c r="GN167" s="230" t="s">
        <v>17</v>
      </c>
      <c r="GO167" s="214">
        <v>45615</v>
      </c>
      <c r="GP167" s="228" t="s">
        <v>5318</v>
      </c>
      <c r="GQ167" s="228">
        <v>2</v>
      </c>
      <c r="GR167" s="228" t="s">
        <v>1799</v>
      </c>
      <c r="GS167" s="228" t="s">
        <v>33</v>
      </c>
      <c r="GT167" s="228">
        <v>2</v>
      </c>
      <c r="GU167" s="228" t="s">
        <v>17</v>
      </c>
      <c r="GV167" s="228" t="s">
        <v>17</v>
      </c>
      <c r="GW167" s="229">
        <v>45615</v>
      </c>
      <c r="GX167" s="227" t="s">
        <v>5324</v>
      </c>
      <c r="GY167" s="230">
        <v>0</v>
      </c>
      <c r="GZ167" s="230" t="s">
        <v>1799</v>
      </c>
      <c r="HA167" s="230" t="s">
        <v>33</v>
      </c>
      <c r="HB167" s="230">
        <v>2</v>
      </c>
      <c r="HC167" s="230" t="s">
        <v>17</v>
      </c>
      <c r="HD167" s="230" t="s">
        <v>17</v>
      </c>
      <c r="HE167" s="214">
        <v>45615</v>
      </c>
      <c r="HF167" s="228" t="s">
        <v>5316</v>
      </c>
      <c r="HG167" s="228">
        <v>2</v>
      </c>
      <c r="HH167" s="228" t="s">
        <v>1799</v>
      </c>
      <c r="HI167" s="228" t="s">
        <v>33</v>
      </c>
      <c r="HJ167" s="228">
        <v>2</v>
      </c>
      <c r="HK167" s="228" t="s">
        <v>17</v>
      </c>
      <c r="HL167" s="228" t="s">
        <v>17</v>
      </c>
      <c r="HM167" s="229">
        <v>45615</v>
      </c>
      <c r="HN167" s="227" t="s">
        <v>5322</v>
      </c>
      <c r="HO167" s="230">
        <v>2</v>
      </c>
      <c r="HP167" s="230" t="s">
        <v>1799</v>
      </c>
      <c r="HQ167" s="230" t="s">
        <v>33</v>
      </c>
      <c r="HR167" s="230">
        <v>2</v>
      </c>
      <c r="HS167" s="230" t="s">
        <v>17</v>
      </c>
      <c r="HT167" s="230" t="s">
        <v>17</v>
      </c>
      <c r="HU167" s="214">
        <v>45615</v>
      </c>
      <c r="HV167" s="228" t="s">
        <v>5319</v>
      </c>
      <c r="HW167" s="228">
        <v>1</v>
      </c>
      <c r="HX167" s="228" t="s">
        <v>1799</v>
      </c>
      <c r="HY167" s="228" t="s">
        <v>33</v>
      </c>
      <c r="HZ167" s="228">
        <v>2</v>
      </c>
      <c r="IA167" s="228" t="s">
        <v>17</v>
      </c>
      <c r="IB167" s="228" t="s">
        <v>17</v>
      </c>
      <c r="IC167" s="229">
        <v>45615</v>
      </c>
      <c r="ID167" s="227" t="s">
        <v>5321</v>
      </c>
      <c r="IE167" s="230">
        <v>1</v>
      </c>
      <c r="IF167" s="230" t="s">
        <v>1799</v>
      </c>
      <c r="IG167" s="230" t="s">
        <v>33</v>
      </c>
      <c r="IH167" s="230">
        <v>2</v>
      </c>
      <c r="II167" s="230" t="s">
        <v>17</v>
      </c>
      <c r="IJ167" s="230" t="s">
        <v>17</v>
      </c>
      <c r="IK167" s="214">
        <v>45615</v>
      </c>
      <c r="IL167" s="228" t="s">
        <v>5320</v>
      </c>
      <c r="IM167" s="228">
        <v>2</v>
      </c>
      <c r="IN167" s="228" t="s">
        <v>1799</v>
      </c>
      <c r="IO167" s="228" t="s">
        <v>33</v>
      </c>
      <c r="IP167" s="228">
        <v>2</v>
      </c>
      <c r="IQ167" s="228" t="s">
        <v>17</v>
      </c>
      <c r="IR167" s="228" t="s">
        <v>17</v>
      </c>
      <c r="IS167" s="229">
        <v>45615</v>
      </c>
    </row>
    <row r="168" spans="1:253" x14ac:dyDescent="0.35">
      <c r="A168" s="11" t="s">
        <v>2618</v>
      </c>
      <c r="B168" s="11" t="s">
        <v>10976</v>
      </c>
      <c r="C168" s="11" t="s">
        <v>2619</v>
      </c>
      <c r="D168" s="11" t="s">
        <v>2620</v>
      </c>
      <c r="E168" s="11" t="s">
        <v>10408</v>
      </c>
      <c r="F168" s="11" t="s">
        <v>2624</v>
      </c>
      <c r="G168" s="212">
        <v>100309000</v>
      </c>
      <c r="H168" s="213" t="s">
        <v>2621</v>
      </c>
      <c r="I168" s="213" t="s">
        <v>404</v>
      </c>
      <c r="J168" s="213">
        <v>1</v>
      </c>
      <c r="K168" s="213" t="s">
        <v>2623</v>
      </c>
      <c r="L168" s="213" t="s">
        <v>2622</v>
      </c>
      <c r="M168" s="214">
        <v>45558</v>
      </c>
      <c r="N168" s="227" t="s">
        <v>2628</v>
      </c>
      <c r="O168" s="216">
        <v>150058</v>
      </c>
      <c r="P168" s="216" t="s">
        <v>2625</v>
      </c>
      <c r="Q168" s="216" t="s">
        <v>723</v>
      </c>
      <c r="R168" s="216">
        <v>2</v>
      </c>
      <c r="S168" s="216" t="s">
        <v>2627</v>
      </c>
      <c r="T168" s="216" t="s">
        <v>2626</v>
      </c>
      <c r="U168" s="217">
        <v>45558</v>
      </c>
      <c r="V168" s="227" t="s">
        <v>6455</v>
      </c>
      <c r="W168" s="213">
        <v>45400000</v>
      </c>
      <c r="X168" s="213" t="s">
        <v>2625</v>
      </c>
      <c r="Y168" s="213" t="s">
        <v>723</v>
      </c>
      <c r="Z168" s="213">
        <v>2</v>
      </c>
      <c r="AA168" s="213" t="s">
        <v>6454</v>
      </c>
      <c r="AB168" s="213" t="s">
        <v>6453</v>
      </c>
      <c r="AC168" s="214">
        <v>45639</v>
      </c>
      <c r="AD168" s="227" t="s">
        <v>6459</v>
      </c>
      <c r="AE168" s="218">
        <v>3600000</v>
      </c>
      <c r="AF168" s="218" t="s">
        <v>6456</v>
      </c>
      <c r="AG168" s="218" t="s">
        <v>404</v>
      </c>
      <c r="AH168" s="218">
        <v>1</v>
      </c>
      <c r="AI168" s="218" t="s">
        <v>6458</v>
      </c>
      <c r="AJ168" s="218" t="s">
        <v>6457</v>
      </c>
      <c r="AK168" s="219">
        <v>45639</v>
      </c>
      <c r="AL168" s="227" t="s">
        <v>6461</v>
      </c>
      <c r="AM168" s="213">
        <v>130000</v>
      </c>
      <c r="AN168" s="213" t="s">
        <v>6456</v>
      </c>
      <c r="AO168" s="213" t="s">
        <v>22</v>
      </c>
      <c r="AP168" s="213">
        <v>3</v>
      </c>
      <c r="AQ168" s="213" t="s">
        <v>6460</v>
      </c>
      <c r="AR168" s="213" t="s">
        <v>6457</v>
      </c>
      <c r="AS168" s="214">
        <v>45639</v>
      </c>
      <c r="AT168" s="228" t="s">
        <v>5563</v>
      </c>
      <c r="AU168" s="218">
        <v>1978</v>
      </c>
      <c r="AV168" s="218" t="s">
        <v>5560</v>
      </c>
      <c r="AW168" s="218" t="s">
        <v>723</v>
      </c>
      <c r="AX168" s="218">
        <v>2</v>
      </c>
      <c r="AY168" s="218" t="s">
        <v>5562</v>
      </c>
      <c r="AZ168" s="218" t="s">
        <v>5561</v>
      </c>
      <c r="BA168" s="219">
        <v>45620</v>
      </c>
      <c r="BB168" s="227" t="s">
        <v>2631</v>
      </c>
      <c r="BC168" s="213" t="s">
        <v>17</v>
      </c>
      <c r="BD168" s="213" t="s">
        <v>17</v>
      </c>
      <c r="BE168" s="213" t="s">
        <v>17</v>
      </c>
      <c r="BF168" s="213" t="s">
        <v>17</v>
      </c>
      <c r="BG168" s="213" t="s">
        <v>1153</v>
      </c>
      <c r="BH168" s="213" t="s">
        <v>17</v>
      </c>
      <c r="BI168" s="214">
        <v>45558</v>
      </c>
      <c r="BJ168" s="228" t="s">
        <v>5565</v>
      </c>
      <c r="BK168" s="228">
        <v>323</v>
      </c>
      <c r="BL168" s="228" t="s">
        <v>5560</v>
      </c>
      <c r="BM168" s="228" t="s">
        <v>723</v>
      </c>
      <c r="BN168" s="228">
        <v>2</v>
      </c>
      <c r="BO168" s="228" t="s">
        <v>5564</v>
      </c>
      <c r="BP168" s="218" t="s">
        <v>5561</v>
      </c>
      <c r="BQ168" s="229">
        <v>45620</v>
      </c>
      <c r="BR168" s="227" t="s">
        <v>5569</v>
      </c>
      <c r="BS168" s="230">
        <v>284000</v>
      </c>
      <c r="BT168" s="230" t="s">
        <v>5560</v>
      </c>
      <c r="BU168" s="230" t="s">
        <v>723</v>
      </c>
      <c r="BV168" s="230">
        <v>2</v>
      </c>
      <c r="BW168" s="230" t="s">
        <v>5568</v>
      </c>
      <c r="BX168" s="230" t="s">
        <v>5561</v>
      </c>
      <c r="BY168" s="214">
        <v>45620</v>
      </c>
      <c r="BZ168" s="228" t="s">
        <v>5571</v>
      </c>
      <c r="CA168" s="228" t="s">
        <v>17</v>
      </c>
      <c r="CB168" s="228" t="s">
        <v>5560</v>
      </c>
      <c r="CC168" s="228" t="s">
        <v>723</v>
      </c>
      <c r="CD168" s="228">
        <v>2</v>
      </c>
      <c r="CE168" s="228" t="s">
        <v>5570</v>
      </c>
      <c r="CF168" s="228" t="s">
        <v>5561</v>
      </c>
      <c r="CG168" s="229">
        <v>45620</v>
      </c>
      <c r="CH168" s="227" t="s">
        <v>11587</v>
      </c>
      <c r="CI168" s="228" t="e">
        <v>#N/A</v>
      </c>
      <c r="CJ168" s="228" t="e">
        <v>#N/A</v>
      </c>
      <c r="CK168" s="228" t="e">
        <v>#N/A</v>
      </c>
      <c r="CL168" s="228" t="e">
        <v>#N/A</v>
      </c>
      <c r="CM168" s="228" t="e">
        <v>#N/A</v>
      </c>
      <c r="CN168" s="228" t="e">
        <v>#N/A</v>
      </c>
      <c r="CO168" s="231" t="e">
        <v>#N/A</v>
      </c>
      <c r="CP168" s="228" t="s">
        <v>5575</v>
      </c>
      <c r="CQ168" s="230">
        <v>3110000000</v>
      </c>
      <c r="CR168" s="230" t="s">
        <v>5572</v>
      </c>
      <c r="CS168" s="230" t="s">
        <v>723</v>
      </c>
      <c r="CT168" s="230">
        <v>2</v>
      </c>
      <c r="CU168" s="230" t="s">
        <v>5574</v>
      </c>
      <c r="CV168" s="230" t="s">
        <v>5573</v>
      </c>
      <c r="CW168" s="214">
        <v>45620</v>
      </c>
      <c r="CX168" s="228" t="s">
        <v>6463</v>
      </c>
      <c r="CY168" s="218">
        <v>570000</v>
      </c>
      <c r="CZ168" s="218" t="s">
        <v>6456</v>
      </c>
      <c r="DA168" s="218" t="s">
        <v>723</v>
      </c>
      <c r="DB168" s="218">
        <v>2</v>
      </c>
      <c r="DC168" s="218" t="s">
        <v>6469</v>
      </c>
      <c r="DD168" s="218" t="s">
        <v>6457</v>
      </c>
      <c r="DE168" s="220">
        <v>45639</v>
      </c>
      <c r="DF168" s="227" t="s">
        <v>6467</v>
      </c>
      <c r="DG168" s="213">
        <v>41800000</v>
      </c>
      <c r="DH168" s="230" t="s">
        <v>6464</v>
      </c>
      <c r="DI168" s="230" t="s">
        <v>723</v>
      </c>
      <c r="DJ168" s="230">
        <v>2</v>
      </c>
      <c r="DK168" s="230" t="s">
        <v>6466</v>
      </c>
      <c r="DL168" s="230" t="s">
        <v>6465</v>
      </c>
      <c r="DM168" s="214">
        <v>45639</v>
      </c>
      <c r="DN168" s="228" t="s">
        <v>6468</v>
      </c>
      <c r="DO168" s="218">
        <v>3030000</v>
      </c>
      <c r="DP168" s="228" t="s">
        <v>6456</v>
      </c>
      <c r="DQ168" s="228" t="s">
        <v>723</v>
      </c>
      <c r="DR168" s="228">
        <v>2</v>
      </c>
      <c r="DS168" s="228" t="s">
        <v>2115</v>
      </c>
      <c r="DT168" s="228" t="s">
        <v>6457</v>
      </c>
      <c r="DU168" s="229">
        <v>45639</v>
      </c>
      <c r="DV168" s="227" t="s">
        <v>6470</v>
      </c>
      <c r="DW168" s="213">
        <v>570000</v>
      </c>
      <c r="DX168" s="230" t="s">
        <v>6456</v>
      </c>
      <c r="DY168" s="230" t="s">
        <v>723</v>
      </c>
      <c r="DZ168" s="230">
        <v>2</v>
      </c>
      <c r="EA168" s="230" t="s">
        <v>6469</v>
      </c>
      <c r="EB168" s="230" t="s">
        <v>6457</v>
      </c>
      <c r="EC168" s="214">
        <v>45639</v>
      </c>
      <c r="ED168" s="228" t="s">
        <v>6472</v>
      </c>
      <c r="EE168" s="218" t="s">
        <v>17</v>
      </c>
      <c r="EF168" s="228" t="s">
        <v>6456</v>
      </c>
      <c r="EG168" s="228" t="s">
        <v>723</v>
      </c>
      <c r="EH168" s="228">
        <v>2</v>
      </c>
      <c r="EI168" s="228" t="s">
        <v>6471</v>
      </c>
      <c r="EJ168" s="228" t="s">
        <v>6457</v>
      </c>
      <c r="EK168" s="229">
        <v>45639</v>
      </c>
      <c r="EL168" s="227" t="s">
        <v>6473</v>
      </c>
      <c r="EM168" s="213" t="s">
        <v>17</v>
      </c>
      <c r="EN168" s="230" t="s">
        <v>6456</v>
      </c>
      <c r="EO168" s="230" t="s">
        <v>723</v>
      </c>
      <c r="EP168" s="230">
        <v>2</v>
      </c>
      <c r="EQ168" s="230" t="s">
        <v>6471</v>
      </c>
      <c r="ER168" s="230" t="s">
        <v>6457</v>
      </c>
      <c r="ES168" s="214">
        <v>45639</v>
      </c>
      <c r="ET168" s="228" t="s">
        <v>5567</v>
      </c>
      <c r="EU168" s="228">
        <v>323</v>
      </c>
      <c r="EV168" s="228" t="s">
        <v>5560</v>
      </c>
      <c r="EW168" s="228" t="s">
        <v>723</v>
      </c>
      <c r="EX168" s="228">
        <v>2</v>
      </c>
      <c r="EY168" s="228" t="s">
        <v>5566</v>
      </c>
      <c r="EZ168" s="228" t="s">
        <v>5561</v>
      </c>
      <c r="FA168" s="229">
        <v>45620</v>
      </c>
      <c r="FB168" s="227" t="s">
        <v>6475</v>
      </c>
      <c r="FC168" s="230">
        <v>4</v>
      </c>
      <c r="FD168" s="230" t="s">
        <v>5560</v>
      </c>
      <c r="FE168" s="230" t="s">
        <v>404</v>
      </c>
      <c r="FF168" s="230">
        <v>1</v>
      </c>
      <c r="FG168" s="230" t="s">
        <v>6474</v>
      </c>
      <c r="FH168" s="230" t="s">
        <v>5561</v>
      </c>
      <c r="FI168" s="214">
        <v>45639</v>
      </c>
      <c r="FJ168" s="227" t="s">
        <v>2629</v>
      </c>
      <c r="FK168" s="228" t="s">
        <v>17</v>
      </c>
      <c r="FL168" s="228" t="s">
        <v>17</v>
      </c>
      <c r="FM168" s="228" t="s">
        <v>17</v>
      </c>
      <c r="FN168" s="228" t="s">
        <v>17</v>
      </c>
      <c r="FO168" s="228" t="s">
        <v>1153</v>
      </c>
      <c r="FP168" s="218" t="s">
        <v>17</v>
      </c>
      <c r="FQ168" s="219">
        <v>45558</v>
      </c>
      <c r="FR168" s="227" t="s">
        <v>2630</v>
      </c>
      <c r="FS168" s="230" t="s">
        <v>17</v>
      </c>
      <c r="FT168" s="230" t="s">
        <v>17</v>
      </c>
      <c r="FU168" s="230" t="s">
        <v>17</v>
      </c>
      <c r="FV168" s="230" t="s">
        <v>17</v>
      </c>
      <c r="FW168" s="230" t="s">
        <v>1153</v>
      </c>
      <c r="FX168" s="230" t="s">
        <v>17</v>
      </c>
      <c r="FY168" s="214">
        <v>45558</v>
      </c>
      <c r="FZ168" s="228" t="s">
        <v>4700</v>
      </c>
      <c r="GA168" s="228">
        <v>1</v>
      </c>
      <c r="GB168" s="228" t="s">
        <v>1799</v>
      </c>
      <c r="GC168" s="228" t="s">
        <v>33</v>
      </c>
      <c r="GD168" s="228">
        <v>2</v>
      </c>
      <c r="GE168" s="228" t="s">
        <v>17</v>
      </c>
      <c r="GF168" s="228" t="s">
        <v>17</v>
      </c>
      <c r="GG168" s="229">
        <v>45609</v>
      </c>
      <c r="GH168" s="227" t="s">
        <v>4706</v>
      </c>
      <c r="GI168" s="230">
        <v>0</v>
      </c>
      <c r="GJ168" s="230" t="s">
        <v>1799</v>
      </c>
      <c r="GK168" s="230" t="s">
        <v>33</v>
      </c>
      <c r="GL168" s="230">
        <v>2</v>
      </c>
      <c r="GM168" s="230" t="s">
        <v>17</v>
      </c>
      <c r="GN168" s="230" t="s">
        <v>17</v>
      </c>
      <c r="GO168" s="214">
        <v>45609</v>
      </c>
      <c r="GP168" s="228" t="s">
        <v>4701</v>
      </c>
      <c r="GQ168" s="228">
        <v>0</v>
      </c>
      <c r="GR168" s="228" t="s">
        <v>1799</v>
      </c>
      <c r="GS168" s="228" t="s">
        <v>33</v>
      </c>
      <c r="GT168" s="228">
        <v>2</v>
      </c>
      <c r="GU168" s="228" t="s">
        <v>17</v>
      </c>
      <c r="GV168" s="228" t="s">
        <v>17</v>
      </c>
      <c r="GW168" s="229">
        <v>45609</v>
      </c>
      <c r="GX168" s="227" t="s">
        <v>4707</v>
      </c>
      <c r="GY168" s="230">
        <v>0</v>
      </c>
      <c r="GZ168" s="230" t="s">
        <v>1799</v>
      </c>
      <c r="HA168" s="230" t="s">
        <v>33</v>
      </c>
      <c r="HB168" s="230">
        <v>2</v>
      </c>
      <c r="HC168" s="230" t="s">
        <v>17</v>
      </c>
      <c r="HD168" s="230" t="s">
        <v>17</v>
      </c>
      <c r="HE168" s="214">
        <v>45609</v>
      </c>
      <c r="HF168" s="228" t="s">
        <v>4699</v>
      </c>
      <c r="HG168" s="228">
        <v>0</v>
      </c>
      <c r="HH168" s="228" t="s">
        <v>1799</v>
      </c>
      <c r="HI168" s="228" t="s">
        <v>33</v>
      </c>
      <c r="HJ168" s="228">
        <v>2</v>
      </c>
      <c r="HK168" s="228" t="s">
        <v>17</v>
      </c>
      <c r="HL168" s="228" t="s">
        <v>17</v>
      </c>
      <c r="HM168" s="229">
        <v>45609</v>
      </c>
      <c r="HN168" s="227" t="s">
        <v>4705</v>
      </c>
      <c r="HO168" s="230">
        <v>0</v>
      </c>
      <c r="HP168" s="230" t="s">
        <v>1799</v>
      </c>
      <c r="HQ168" s="230" t="s">
        <v>33</v>
      </c>
      <c r="HR168" s="230">
        <v>2</v>
      </c>
      <c r="HS168" s="230" t="s">
        <v>17</v>
      </c>
      <c r="HT168" s="230" t="s">
        <v>17</v>
      </c>
      <c r="HU168" s="214">
        <v>45609</v>
      </c>
      <c r="HV168" s="228" t="s">
        <v>4702</v>
      </c>
      <c r="HW168" s="228">
        <v>0</v>
      </c>
      <c r="HX168" s="228" t="s">
        <v>1799</v>
      </c>
      <c r="HY168" s="228" t="s">
        <v>33</v>
      </c>
      <c r="HZ168" s="228">
        <v>2</v>
      </c>
      <c r="IA168" s="228" t="s">
        <v>17</v>
      </c>
      <c r="IB168" s="228" t="s">
        <v>17</v>
      </c>
      <c r="IC168" s="229">
        <v>45609</v>
      </c>
      <c r="ID168" s="227" t="s">
        <v>4704</v>
      </c>
      <c r="IE168" s="230">
        <v>0</v>
      </c>
      <c r="IF168" s="230" t="s">
        <v>1799</v>
      </c>
      <c r="IG168" s="230" t="s">
        <v>33</v>
      </c>
      <c r="IH168" s="230">
        <v>2</v>
      </c>
      <c r="II168" s="230" t="s">
        <v>17</v>
      </c>
      <c r="IJ168" s="230" t="s">
        <v>17</v>
      </c>
      <c r="IK168" s="214">
        <v>45609</v>
      </c>
      <c r="IL168" s="228" t="s">
        <v>4703</v>
      </c>
      <c r="IM168" s="228">
        <v>3</v>
      </c>
      <c r="IN168" s="228" t="s">
        <v>1799</v>
      </c>
      <c r="IO168" s="228" t="s">
        <v>33</v>
      </c>
      <c r="IP168" s="228">
        <v>2</v>
      </c>
      <c r="IQ168" s="228" t="s">
        <v>17</v>
      </c>
      <c r="IR168" s="228" t="s">
        <v>17</v>
      </c>
      <c r="IS168" s="229">
        <v>45609</v>
      </c>
    </row>
    <row r="169" spans="1:253" x14ac:dyDescent="0.35">
      <c r="A169" s="11" t="s">
        <v>51</v>
      </c>
      <c r="B169" s="11" t="s">
        <v>10766</v>
      </c>
      <c r="C169" s="11" t="s">
        <v>52</v>
      </c>
      <c r="D169" s="11" t="s">
        <v>53</v>
      </c>
      <c r="E169" s="11" t="s">
        <v>10413</v>
      </c>
      <c r="F169" s="11" t="s">
        <v>8511</v>
      </c>
      <c r="G169" s="212">
        <v>34450000</v>
      </c>
      <c r="H169" s="213" t="s">
        <v>8508</v>
      </c>
      <c r="I169" s="213" t="s">
        <v>404</v>
      </c>
      <c r="J169" s="213">
        <v>1</v>
      </c>
      <c r="K169" s="213" t="s">
        <v>8510</v>
      </c>
      <c r="L169" s="213" t="s">
        <v>8509</v>
      </c>
      <c r="M169" s="214">
        <v>45650</v>
      </c>
      <c r="N169" s="227" t="s">
        <v>8514</v>
      </c>
      <c r="O169" s="216">
        <v>527970</v>
      </c>
      <c r="P169" s="216" t="s">
        <v>8508</v>
      </c>
      <c r="Q169" s="216" t="s">
        <v>404</v>
      </c>
      <c r="R169" s="216">
        <v>1</v>
      </c>
      <c r="S169" s="216" t="s">
        <v>8513</v>
      </c>
      <c r="T169" s="216" t="s">
        <v>8512</v>
      </c>
      <c r="U169" s="217">
        <v>45650</v>
      </c>
      <c r="V169" s="227" t="s">
        <v>8518</v>
      </c>
      <c r="W169" s="213">
        <v>34450000</v>
      </c>
      <c r="X169" s="213" t="s">
        <v>8515</v>
      </c>
      <c r="Y169" s="213" t="s">
        <v>404</v>
      </c>
      <c r="Z169" s="213">
        <v>1</v>
      </c>
      <c r="AA169" s="213" t="s">
        <v>8517</v>
      </c>
      <c r="AB169" s="213" t="s">
        <v>8516</v>
      </c>
      <c r="AC169" s="214">
        <v>45650</v>
      </c>
      <c r="AD169" s="227" t="s">
        <v>8520</v>
      </c>
      <c r="AE169" s="218">
        <v>34450000</v>
      </c>
      <c r="AF169" s="218" t="s">
        <v>8515</v>
      </c>
      <c r="AG169" s="218" t="s">
        <v>723</v>
      </c>
      <c r="AH169" s="218">
        <v>2</v>
      </c>
      <c r="AI169" s="218" t="s">
        <v>8519</v>
      </c>
      <c r="AJ169" s="218" t="s">
        <v>8516</v>
      </c>
      <c r="AK169" s="219">
        <v>45650</v>
      </c>
      <c r="AL169" s="227" t="s">
        <v>8524</v>
      </c>
      <c r="AM169" s="213">
        <v>5797000</v>
      </c>
      <c r="AN169" s="213" t="s">
        <v>8521</v>
      </c>
      <c r="AO169" s="213" t="s">
        <v>723</v>
      </c>
      <c r="AP169" s="213">
        <v>2</v>
      </c>
      <c r="AQ169" s="213" t="s">
        <v>8523</v>
      </c>
      <c r="AR169" s="213" t="s">
        <v>8522</v>
      </c>
      <c r="AS169" s="214">
        <v>45650</v>
      </c>
      <c r="AT169" s="228" t="s">
        <v>661</v>
      </c>
      <c r="AU169" s="218">
        <v>1037</v>
      </c>
      <c r="AV169" s="218" t="s">
        <v>658</v>
      </c>
      <c r="AW169" s="218" t="s">
        <v>33</v>
      </c>
      <c r="AX169" s="218">
        <v>2</v>
      </c>
      <c r="AY169" s="218" t="s">
        <v>660</v>
      </c>
      <c r="AZ169" s="218" t="s">
        <v>659</v>
      </c>
      <c r="BA169" s="219">
        <v>44585</v>
      </c>
      <c r="BB169" s="227" t="s">
        <v>657</v>
      </c>
      <c r="BC169" s="213">
        <v>35674</v>
      </c>
      <c r="BD169" s="213" t="s">
        <v>653</v>
      </c>
      <c r="BE169" s="213" t="s">
        <v>33</v>
      </c>
      <c r="BF169" s="213">
        <v>2</v>
      </c>
      <c r="BG169" s="213" t="s">
        <v>655</v>
      </c>
      <c r="BH169" s="213" t="s">
        <v>654</v>
      </c>
      <c r="BI169" s="214">
        <v>44585</v>
      </c>
      <c r="BJ169" s="228" t="s">
        <v>8526</v>
      </c>
      <c r="BK169" s="228">
        <v>848</v>
      </c>
      <c r="BL169" s="228" t="s">
        <v>7328</v>
      </c>
      <c r="BM169" s="228" t="s">
        <v>22</v>
      </c>
      <c r="BN169" s="228">
        <v>3</v>
      </c>
      <c r="BO169" s="228" t="s">
        <v>8525</v>
      </c>
      <c r="BP169" s="218" t="s">
        <v>3328</v>
      </c>
      <c r="BQ169" s="229">
        <v>45650</v>
      </c>
      <c r="BR169" s="227" t="s">
        <v>54</v>
      </c>
      <c r="BS169" s="230" t="s">
        <v>17</v>
      </c>
      <c r="BT169" s="230">
        <v>0</v>
      </c>
      <c r="BU169" s="230" t="s">
        <v>17</v>
      </c>
      <c r="BV169" s="230" t="s">
        <v>17</v>
      </c>
      <c r="BW169" s="230">
        <v>0</v>
      </c>
      <c r="BX169" s="230">
        <v>0</v>
      </c>
      <c r="BY169" s="214">
        <v>43493</v>
      </c>
      <c r="BZ169" s="228" t="s">
        <v>55</v>
      </c>
      <c r="CA169" s="228" t="s">
        <v>17</v>
      </c>
      <c r="CB169" s="228">
        <v>0</v>
      </c>
      <c r="CC169" s="228" t="s">
        <v>17</v>
      </c>
      <c r="CD169" s="228" t="s">
        <v>17</v>
      </c>
      <c r="CE169" s="228">
        <v>0</v>
      </c>
      <c r="CF169" s="228">
        <v>0</v>
      </c>
      <c r="CG169" s="229">
        <v>43493</v>
      </c>
      <c r="CH169" s="227" t="s">
        <v>11588</v>
      </c>
      <c r="CI169" s="228" t="e">
        <v>#N/A</v>
      </c>
      <c r="CJ169" s="228" t="e">
        <v>#N/A</v>
      </c>
      <c r="CK169" s="228" t="e">
        <v>#N/A</v>
      </c>
      <c r="CL169" s="228" t="e">
        <v>#N/A</v>
      </c>
      <c r="CM169" s="228" t="e">
        <v>#N/A</v>
      </c>
      <c r="CN169" s="228" t="e">
        <v>#N/A</v>
      </c>
      <c r="CO169" s="231" t="e">
        <v>#N/A</v>
      </c>
      <c r="CP169" s="228" t="s">
        <v>56</v>
      </c>
      <c r="CQ169" s="230" t="s">
        <v>17</v>
      </c>
      <c r="CR169" s="230">
        <v>0</v>
      </c>
      <c r="CS169" s="230" t="s">
        <v>17</v>
      </c>
      <c r="CT169" s="230" t="s">
        <v>17</v>
      </c>
      <c r="CU169" s="230">
        <v>0</v>
      </c>
      <c r="CV169" s="230">
        <v>0</v>
      </c>
      <c r="CW169" s="214">
        <v>43493</v>
      </c>
      <c r="CX169" s="228" t="s">
        <v>8534</v>
      </c>
      <c r="CY169" s="218">
        <v>18200000</v>
      </c>
      <c r="CZ169" s="218" t="s">
        <v>8539</v>
      </c>
      <c r="DA169" s="218" t="s">
        <v>22</v>
      </c>
      <c r="DB169" s="218">
        <v>3</v>
      </c>
      <c r="DC169" s="218" t="s">
        <v>8541</v>
      </c>
      <c r="DD169" s="218" t="s">
        <v>8540</v>
      </c>
      <c r="DE169" s="220">
        <v>45650</v>
      </c>
      <c r="DF169" s="227" t="s">
        <v>8535</v>
      </c>
      <c r="DG169" s="213">
        <v>0</v>
      </c>
      <c r="DH169" s="230" t="s">
        <v>8515</v>
      </c>
      <c r="DI169" s="230" t="s">
        <v>723</v>
      </c>
      <c r="DJ169" s="230">
        <v>2</v>
      </c>
      <c r="DK169" s="230" t="s">
        <v>8347</v>
      </c>
      <c r="DL169" s="230" t="s">
        <v>8516</v>
      </c>
      <c r="DM169" s="214">
        <v>45650</v>
      </c>
      <c r="DN169" s="228" t="s">
        <v>8538</v>
      </c>
      <c r="DO169" s="218">
        <v>16250000</v>
      </c>
      <c r="DP169" s="228" t="s">
        <v>8536</v>
      </c>
      <c r="DQ169" s="228" t="s">
        <v>723</v>
      </c>
      <c r="DR169" s="228">
        <v>2</v>
      </c>
      <c r="DS169" s="228" t="s">
        <v>5618</v>
      </c>
      <c r="DT169" s="228" t="s">
        <v>8537</v>
      </c>
      <c r="DU169" s="229">
        <v>45650</v>
      </c>
      <c r="DV169" s="227" t="s">
        <v>8542</v>
      </c>
      <c r="DW169" s="213">
        <v>6916000</v>
      </c>
      <c r="DX169" s="230" t="s">
        <v>8539</v>
      </c>
      <c r="DY169" s="230" t="s">
        <v>22</v>
      </c>
      <c r="DZ169" s="230">
        <v>3</v>
      </c>
      <c r="EA169" s="230" t="s">
        <v>8541</v>
      </c>
      <c r="EB169" s="230" t="s">
        <v>8540</v>
      </c>
      <c r="EC169" s="214">
        <v>45650</v>
      </c>
      <c r="ED169" s="228" t="s">
        <v>8544</v>
      </c>
      <c r="EE169" s="218">
        <v>6188000</v>
      </c>
      <c r="EF169" s="228" t="s">
        <v>8539</v>
      </c>
      <c r="EG169" s="228" t="s">
        <v>22</v>
      </c>
      <c r="EH169" s="228">
        <v>3</v>
      </c>
      <c r="EI169" s="228" t="s">
        <v>8543</v>
      </c>
      <c r="EJ169" s="228" t="s">
        <v>8540</v>
      </c>
      <c r="EK169" s="229">
        <v>45650</v>
      </c>
      <c r="EL169" s="227" t="s">
        <v>8546</v>
      </c>
      <c r="EM169" s="213">
        <v>5096000</v>
      </c>
      <c r="EN169" s="230" t="s">
        <v>8539</v>
      </c>
      <c r="EO169" s="230" t="s">
        <v>22</v>
      </c>
      <c r="EP169" s="230">
        <v>3</v>
      </c>
      <c r="EQ169" s="230" t="s">
        <v>8545</v>
      </c>
      <c r="ER169" s="230" t="s">
        <v>8540</v>
      </c>
      <c r="ES169" s="214">
        <v>45650</v>
      </c>
      <c r="ET169" s="228" t="s">
        <v>8530</v>
      </c>
      <c r="EU169" s="228">
        <v>931</v>
      </c>
      <c r="EV169" s="228" t="s">
        <v>8527</v>
      </c>
      <c r="EW169" s="228" t="s">
        <v>22</v>
      </c>
      <c r="EX169" s="228">
        <v>3</v>
      </c>
      <c r="EY169" s="228" t="s">
        <v>8529</v>
      </c>
      <c r="EZ169" s="228" t="s">
        <v>8528</v>
      </c>
      <c r="FA169" s="229">
        <v>45650</v>
      </c>
      <c r="FB169" s="227" t="s">
        <v>8550</v>
      </c>
      <c r="FC169" s="230">
        <v>5</v>
      </c>
      <c r="FD169" s="230" t="s">
        <v>8547</v>
      </c>
      <c r="FE169" s="230" t="s">
        <v>723</v>
      </c>
      <c r="FF169" s="230">
        <v>2</v>
      </c>
      <c r="FG169" s="230" t="s">
        <v>8549</v>
      </c>
      <c r="FH169" s="230" t="s">
        <v>8548</v>
      </c>
      <c r="FI169" s="214">
        <v>45650</v>
      </c>
      <c r="FJ169" s="227" t="s">
        <v>57</v>
      </c>
      <c r="FK169" s="228" t="s">
        <v>17</v>
      </c>
      <c r="FL169" s="228">
        <v>0</v>
      </c>
      <c r="FM169" s="228" t="s">
        <v>17</v>
      </c>
      <c r="FN169" s="228" t="s">
        <v>17</v>
      </c>
      <c r="FO169" s="228">
        <v>0</v>
      </c>
      <c r="FP169" s="218">
        <v>0</v>
      </c>
      <c r="FQ169" s="219">
        <v>43493</v>
      </c>
      <c r="FR169" s="227" t="s">
        <v>58</v>
      </c>
      <c r="FS169" s="230" t="s">
        <v>17</v>
      </c>
      <c r="FT169" s="230">
        <v>0</v>
      </c>
      <c r="FU169" s="230" t="s">
        <v>17</v>
      </c>
      <c r="FV169" s="230" t="s">
        <v>17</v>
      </c>
      <c r="FW169" s="230">
        <v>0</v>
      </c>
      <c r="FX169" s="230">
        <v>0</v>
      </c>
      <c r="FY169" s="214">
        <v>43493</v>
      </c>
      <c r="FZ169" s="228" t="s">
        <v>5191</v>
      </c>
      <c r="GA169" s="228">
        <v>1</v>
      </c>
      <c r="GB169" s="228" t="s">
        <v>1799</v>
      </c>
      <c r="GC169" s="228" t="s">
        <v>33</v>
      </c>
      <c r="GD169" s="228">
        <v>2</v>
      </c>
      <c r="GE169" s="228" t="s">
        <v>17</v>
      </c>
      <c r="GF169" s="228" t="s">
        <v>17</v>
      </c>
      <c r="GG169" s="229">
        <v>45614</v>
      </c>
      <c r="GH169" s="227" t="s">
        <v>5197</v>
      </c>
      <c r="GI169" s="230">
        <v>3</v>
      </c>
      <c r="GJ169" s="230" t="s">
        <v>1799</v>
      </c>
      <c r="GK169" s="230" t="s">
        <v>33</v>
      </c>
      <c r="GL169" s="230">
        <v>2</v>
      </c>
      <c r="GM169" s="230" t="s">
        <v>17</v>
      </c>
      <c r="GN169" s="230" t="s">
        <v>17</v>
      </c>
      <c r="GO169" s="214">
        <v>45614</v>
      </c>
      <c r="GP169" s="228" t="s">
        <v>5192</v>
      </c>
      <c r="GQ169" s="228">
        <v>3</v>
      </c>
      <c r="GR169" s="228" t="s">
        <v>1799</v>
      </c>
      <c r="GS169" s="228" t="s">
        <v>33</v>
      </c>
      <c r="GT169" s="228">
        <v>2</v>
      </c>
      <c r="GU169" s="228" t="s">
        <v>17</v>
      </c>
      <c r="GV169" s="228" t="s">
        <v>17</v>
      </c>
      <c r="GW169" s="229">
        <v>45614</v>
      </c>
      <c r="GX169" s="227" t="s">
        <v>5198</v>
      </c>
      <c r="GY169" s="230">
        <v>3</v>
      </c>
      <c r="GZ169" s="230" t="s">
        <v>1799</v>
      </c>
      <c r="HA169" s="230" t="s">
        <v>33</v>
      </c>
      <c r="HB169" s="230">
        <v>2</v>
      </c>
      <c r="HC169" s="230" t="s">
        <v>17</v>
      </c>
      <c r="HD169" s="230" t="s">
        <v>17</v>
      </c>
      <c r="HE169" s="214">
        <v>45614</v>
      </c>
      <c r="HF169" s="228" t="s">
        <v>5190</v>
      </c>
      <c r="HG169" s="228">
        <v>2</v>
      </c>
      <c r="HH169" s="228" t="s">
        <v>1799</v>
      </c>
      <c r="HI169" s="228" t="s">
        <v>33</v>
      </c>
      <c r="HJ169" s="228">
        <v>2</v>
      </c>
      <c r="HK169" s="228" t="s">
        <v>17</v>
      </c>
      <c r="HL169" s="228" t="s">
        <v>17</v>
      </c>
      <c r="HM169" s="229">
        <v>45614</v>
      </c>
      <c r="HN169" s="227" t="s">
        <v>5196</v>
      </c>
      <c r="HO169" s="230">
        <v>3</v>
      </c>
      <c r="HP169" s="230" t="s">
        <v>1799</v>
      </c>
      <c r="HQ169" s="230" t="s">
        <v>33</v>
      </c>
      <c r="HR169" s="230">
        <v>2</v>
      </c>
      <c r="HS169" s="230" t="s">
        <v>17</v>
      </c>
      <c r="HT169" s="230" t="s">
        <v>17</v>
      </c>
      <c r="HU169" s="214">
        <v>45614</v>
      </c>
      <c r="HV169" s="228" t="s">
        <v>5193</v>
      </c>
      <c r="HW169" s="228">
        <v>3</v>
      </c>
      <c r="HX169" s="228" t="s">
        <v>1799</v>
      </c>
      <c r="HY169" s="228" t="s">
        <v>33</v>
      </c>
      <c r="HZ169" s="228">
        <v>2</v>
      </c>
      <c r="IA169" s="228" t="s">
        <v>17</v>
      </c>
      <c r="IB169" s="228" t="s">
        <v>17</v>
      </c>
      <c r="IC169" s="229">
        <v>45614</v>
      </c>
      <c r="ID169" s="227" t="s">
        <v>5195</v>
      </c>
      <c r="IE169" s="230">
        <v>2</v>
      </c>
      <c r="IF169" s="230" t="s">
        <v>1799</v>
      </c>
      <c r="IG169" s="230" t="s">
        <v>33</v>
      </c>
      <c r="IH169" s="230">
        <v>2</v>
      </c>
      <c r="II169" s="230" t="s">
        <v>17</v>
      </c>
      <c r="IJ169" s="230" t="s">
        <v>17</v>
      </c>
      <c r="IK169" s="214">
        <v>45614</v>
      </c>
      <c r="IL169" s="228" t="s">
        <v>5194</v>
      </c>
      <c r="IM169" s="228">
        <v>3</v>
      </c>
      <c r="IN169" s="228" t="s">
        <v>1799</v>
      </c>
      <c r="IO169" s="228" t="s">
        <v>33</v>
      </c>
      <c r="IP169" s="228">
        <v>2</v>
      </c>
      <c r="IQ169" s="228" t="s">
        <v>17</v>
      </c>
      <c r="IR169" s="228" t="s">
        <v>17</v>
      </c>
      <c r="IS169" s="229">
        <v>45614</v>
      </c>
    </row>
    <row r="170" spans="1:253" x14ac:dyDescent="0.35">
      <c r="A170" s="11" t="s">
        <v>326</v>
      </c>
      <c r="B170" s="11" t="s">
        <v>10812</v>
      </c>
      <c r="C170" s="11" t="s">
        <v>327</v>
      </c>
      <c r="D170" s="11" t="s">
        <v>53</v>
      </c>
      <c r="E170" s="11" t="s">
        <v>10413</v>
      </c>
      <c r="F170" s="11" t="s">
        <v>8552</v>
      </c>
      <c r="G170" s="212">
        <v>34450000</v>
      </c>
      <c r="H170" s="213" t="s">
        <v>8508</v>
      </c>
      <c r="I170" s="213" t="s">
        <v>404</v>
      </c>
      <c r="J170" s="213">
        <v>1</v>
      </c>
      <c r="K170" s="213" t="s">
        <v>8551</v>
      </c>
      <c r="L170" s="213" t="s">
        <v>8509</v>
      </c>
      <c r="M170" s="214">
        <v>45650</v>
      </c>
      <c r="N170" s="227" t="s">
        <v>8556</v>
      </c>
      <c r="O170" s="216">
        <v>147450</v>
      </c>
      <c r="P170" s="216" t="s">
        <v>8553</v>
      </c>
      <c r="Q170" s="216" t="s">
        <v>723</v>
      </c>
      <c r="R170" s="216">
        <v>2</v>
      </c>
      <c r="S170" s="216" t="s">
        <v>8555</v>
      </c>
      <c r="T170" s="216" t="s">
        <v>8554</v>
      </c>
      <c r="U170" s="217">
        <v>45650</v>
      </c>
      <c r="V170" s="227" t="s">
        <v>8560</v>
      </c>
      <c r="W170" s="213">
        <v>369000</v>
      </c>
      <c r="X170" s="213" t="s">
        <v>8557</v>
      </c>
      <c r="Y170" s="213" t="s">
        <v>723</v>
      </c>
      <c r="Z170" s="213">
        <v>2</v>
      </c>
      <c r="AA170" s="213" t="s">
        <v>8559</v>
      </c>
      <c r="AB170" s="213" t="s">
        <v>8558</v>
      </c>
      <c r="AC170" s="214">
        <v>45650</v>
      </c>
      <c r="AD170" s="227" t="s">
        <v>8562</v>
      </c>
      <c r="AE170" s="218">
        <v>369000</v>
      </c>
      <c r="AF170" s="218" t="s">
        <v>8557</v>
      </c>
      <c r="AG170" s="218" t="s">
        <v>723</v>
      </c>
      <c r="AH170" s="218">
        <v>2</v>
      </c>
      <c r="AI170" s="218" t="s">
        <v>8561</v>
      </c>
      <c r="AJ170" s="218" t="s">
        <v>8558</v>
      </c>
      <c r="AK170" s="219">
        <v>45650</v>
      </c>
      <c r="AL170" s="227" t="s">
        <v>8564</v>
      </c>
      <c r="AM170" s="213">
        <v>369000</v>
      </c>
      <c r="AN170" s="213" t="s">
        <v>8557</v>
      </c>
      <c r="AO170" s="213" t="s">
        <v>723</v>
      </c>
      <c r="AP170" s="213">
        <v>2</v>
      </c>
      <c r="AQ170" s="213" t="s">
        <v>8563</v>
      </c>
      <c r="AR170" s="213" t="s">
        <v>8558</v>
      </c>
      <c r="AS170" s="214">
        <v>45650</v>
      </c>
      <c r="AT170" s="228" t="s">
        <v>1165</v>
      </c>
      <c r="AU170" s="218">
        <v>234</v>
      </c>
      <c r="AV170" s="218" t="s">
        <v>1162</v>
      </c>
      <c r="AW170" s="218" t="s">
        <v>723</v>
      </c>
      <c r="AX170" s="218">
        <v>2</v>
      </c>
      <c r="AY170" s="218" t="s">
        <v>1164</v>
      </c>
      <c r="AZ170" s="218" t="s">
        <v>1163</v>
      </c>
      <c r="BA170" s="219">
        <v>45230</v>
      </c>
      <c r="BB170" s="227" t="s">
        <v>656</v>
      </c>
      <c r="BC170" s="213">
        <v>35674</v>
      </c>
      <c r="BD170" s="213" t="s">
        <v>653</v>
      </c>
      <c r="BE170" s="213" t="s">
        <v>33</v>
      </c>
      <c r="BF170" s="213">
        <v>2</v>
      </c>
      <c r="BG170" s="213" t="s">
        <v>655</v>
      </c>
      <c r="BH170" s="213" t="s">
        <v>654</v>
      </c>
      <c r="BI170" s="214">
        <v>44585</v>
      </c>
      <c r="BJ170" s="228" t="s">
        <v>8567</v>
      </c>
      <c r="BK170" s="228">
        <v>83</v>
      </c>
      <c r="BL170" s="228" t="s">
        <v>8565</v>
      </c>
      <c r="BM170" s="228" t="s">
        <v>22</v>
      </c>
      <c r="BN170" s="228">
        <v>3</v>
      </c>
      <c r="BO170" s="228" t="s">
        <v>8566</v>
      </c>
      <c r="BP170" s="218" t="s">
        <v>3509</v>
      </c>
      <c r="BQ170" s="229">
        <v>45650</v>
      </c>
      <c r="BR170" s="227" t="s">
        <v>332</v>
      </c>
      <c r="BS170" s="230" t="s">
        <v>17</v>
      </c>
      <c r="BT170" s="230" t="s">
        <v>17</v>
      </c>
      <c r="BU170" s="230" t="s">
        <v>17</v>
      </c>
      <c r="BV170" s="230" t="s">
        <v>17</v>
      </c>
      <c r="BW170" s="230" t="s">
        <v>17</v>
      </c>
      <c r="BX170" s="230" t="s">
        <v>17</v>
      </c>
      <c r="BY170" s="214">
        <v>43532</v>
      </c>
      <c r="BZ170" s="228" t="s">
        <v>333</v>
      </c>
      <c r="CA170" s="228" t="s">
        <v>17</v>
      </c>
      <c r="CB170" s="228" t="s">
        <v>17</v>
      </c>
      <c r="CC170" s="228" t="s">
        <v>17</v>
      </c>
      <c r="CD170" s="228" t="s">
        <v>17</v>
      </c>
      <c r="CE170" s="228" t="s">
        <v>17</v>
      </c>
      <c r="CF170" s="228" t="s">
        <v>17</v>
      </c>
      <c r="CG170" s="229">
        <v>43532</v>
      </c>
      <c r="CH170" s="227" t="s">
        <v>11589</v>
      </c>
      <c r="CI170" s="228" t="e">
        <v>#N/A</v>
      </c>
      <c r="CJ170" s="228" t="e">
        <v>#N/A</v>
      </c>
      <c r="CK170" s="228" t="e">
        <v>#N/A</v>
      </c>
      <c r="CL170" s="228" t="e">
        <v>#N/A</v>
      </c>
      <c r="CM170" s="228" t="e">
        <v>#N/A</v>
      </c>
      <c r="CN170" s="228" t="e">
        <v>#N/A</v>
      </c>
      <c r="CO170" s="231" t="e">
        <v>#N/A</v>
      </c>
      <c r="CP170" s="228" t="s">
        <v>334</v>
      </c>
      <c r="CQ170" s="230" t="s">
        <v>17</v>
      </c>
      <c r="CR170" s="230" t="s">
        <v>17</v>
      </c>
      <c r="CS170" s="230" t="s">
        <v>17</v>
      </c>
      <c r="CT170" s="230" t="s">
        <v>17</v>
      </c>
      <c r="CU170" s="230" t="s">
        <v>17</v>
      </c>
      <c r="CV170" s="230" t="s">
        <v>17</v>
      </c>
      <c r="CW170" s="214">
        <v>43532</v>
      </c>
      <c r="CX170" s="228" t="s">
        <v>8573</v>
      </c>
      <c r="CY170" s="218">
        <v>369000</v>
      </c>
      <c r="CZ170" s="218" t="s">
        <v>8571</v>
      </c>
      <c r="DA170" s="218" t="s">
        <v>723</v>
      </c>
      <c r="DB170" s="218">
        <v>2</v>
      </c>
      <c r="DC170" s="218" t="s">
        <v>8576</v>
      </c>
      <c r="DD170" s="218" t="s">
        <v>8558</v>
      </c>
      <c r="DE170" s="220">
        <v>45650</v>
      </c>
      <c r="DF170" s="227" t="s">
        <v>8574</v>
      </c>
      <c r="DG170" s="213">
        <v>0</v>
      </c>
      <c r="DH170" s="230" t="s">
        <v>8557</v>
      </c>
      <c r="DI170" s="230" t="s">
        <v>723</v>
      </c>
      <c r="DJ170" s="230">
        <v>2</v>
      </c>
      <c r="DK170" s="230" t="s">
        <v>8347</v>
      </c>
      <c r="DL170" s="230" t="s">
        <v>8558</v>
      </c>
      <c r="DM170" s="214">
        <v>45650</v>
      </c>
      <c r="DN170" s="228" t="s">
        <v>8575</v>
      </c>
      <c r="DO170" s="218">
        <v>0</v>
      </c>
      <c r="DP170" s="228" t="s">
        <v>8571</v>
      </c>
      <c r="DQ170" s="228" t="s">
        <v>723</v>
      </c>
      <c r="DR170" s="228">
        <v>2</v>
      </c>
      <c r="DS170" s="228" t="s">
        <v>5943</v>
      </c>
      <c r="DT170" s="228" t="s">
        <v>8558</v>
      </c>
      <c r="DU170" s="229">
        <v>45650</v>
      </c>
      <c r="DV170" s="227" t="s">
        <v>8577</v>
      </c>
      <c r="DW170" s="213">
        <v>0</v>
      </c>
      <c r="DX170" s="230" t="s">
        <v>8571</v>
      </c>
      <c r="DY170" s="230" t="s">
        <v>723</v>
      </c>
      <c r="DZ170" s="230">
        <v>2</v>
      </c>
      <c r="EA170" s="230" t="s">
        <v>8576</v>
      </c>
      <c r="EB170" s="230" t="s">
        <v>8558</v>
      </c>
      <c r="EC170" s="214">
        <v>45650</v>
      </c>
      <c r="ED170" s="228" t="s">
        <v>8578</v>
      </c>
      <c r="EE170" s="218">
        <v>369000</v>
      </c>
      <c r="EF170" s="228" t="s">
        <v>8571</v>
      </c>
      <c r="EG170" s="228" t="s">
        <v>723</v>
      </c>
      <c r="EH170" s="228">
        <v>2</v>
      </c>
      <c r="EI170" s="228" t="s">
        <v>8576</v>
      </c>
      <c r="EJ170" s="228" t="s">
        <v>8558</v>
      </c>
      <c r="EK170" s="229">
        <v>45650</v>
      </c>
      <c r="EL170" s="227" t="s">
        <v>8580</v>
      </c>
      <c r="EM170" s="213">
        <v>0</v>
      </c>
      <c r="EN170" s="230" t="s">
        <v>8571</v>
      </c>
      <c r="EO170" s="230" t="s">
        <v>22</v>
      </c>
      <c r="EP170" s="230">
        <v>3</v>
      </c>
      <c r="EQ170" s="230" t="s">
        <v>8576</v>
      </c>
      <c r="ER170" s="230" t="s">
        <v>8579</v>
      </c>
      <c r="ES170" s="214">
        <v>45650</v>
      </c>
      <c r="ET170" s="228" t="s">
        <v>8570</v>
      </c>
      <c r="EU170" s="228">
        <v>931</v>
      </c>
      <c r="EV170" s="228" t="s">
        <v>8568</v>
      </c>
      <c r="EW170" s="228" t="s">
        <v>22</v>
      </c>
      <c r="EX170" s="228">
        <v>3</v>
      </c>
      <c r="EY170" s="228" t="s">
        <v>8569</v>
      </c>
      <c r="EZ170" s="228" t="s">
        <v>8528</v>
      </c>
      <c r="FA170" s="229">
        <v>45650</v>
      </c>
      <c r="FB170" s="227" t="s">
        <v>8582</v>
      </c>
      <c r="FC170" s="230">
        <v>1</v>
      </c>
      <c r="FD170" s="230" t="s">
        <v>8571</v>
      </c>
      <c r="FE170" s="230" t="s">
        <v>723</v>
      </c>
      <c r="FF170" s="230">
        <v>2</v>
      </c>
      <c r="FG170" s="230" t="s">
        <v>8581</v>
      </c>
      <c r="FH170" s="230" t="s">
        <v>8558</v>
      </c>
      <c r="FI170" s="214">
        <v>45650</v>
      </c>
      <c r="FJ170" s="227" t="s">
        <v>328</v>
      </c>
      <c r="FK170" s="228" t="s">
        <v>17</v>
      </c>
      <c r="FL170" s="228">
        <v>0</v>
      </c>
      <c r="FM170" s="228" t="s">
        <v>17</v>
      </c>
      <c r="FN170" s="228" t="s">
        <v>17</v>
      </c>
      <c r="FO170" s="228">
        <v>0</v>
      </c>
      <c r="FP170" s="218">
        <v>0</v>
      </c>
      <c r="FQ170" s="219">
        <v>43523</v>
      </c>
      <c r="FR170" s="227" t="s">
        <v>329</v>
      </c>
      <c r="FS170" s="230" t="s">
        <v>17</v>
      </c>
      <c r="FT170" s="230">
        <v>0</v>
      </c>
      <c r="FU170" s="230" t="s">
        <v>17</v>
      </c>
      <c r="FV170" s="230" t="s">
        <v>17</v>
      </c>
      <c r="FW170" s="230">
        <v>0</v>
      </c>
      <c r="FX170" s="230">
        <v>0</v>
      </c>
      <c r="FY170" s="214">
        <v>43523</v>
      </c>
      <c r="FZ170" s="228" t="s">
        <v>5200</v>
      </c>
      <c r="GA170" s="228">
        <v>1</v>
      </c>
      <c r="GB170" s="228" t="s">
        <v>1799</v>
      </c>
      <c r="GC170" s="228" t="s">
        <v>33</v>
      </c>
      <c r="GD170" s="228">
        <v>2</v>
      </c>
      <c r="GE170" s="228" t="s">
        <v>17</v>
      </c>
      <c r="GF170" s="228" t="s">
        <v>17</v>
      </c>
      <c r="GG170" s="229">
        <v>45614</v>
      </c>
      <c r="GH170" s="227" t="s">
        <v>5206</v>
      </c>
      <c r="GI170" s="230">
        <v>3</v>
      </c>
      <c r="GJ170" s="230" t="s">
        <v>1799</v>
      </c>
      <c r="GK170" s="230" t="s">
        <v>33</v>
      </c>
      <c r="GL170" s="230">
        <v>2</v>
      </c>
      <c r="GM170" s="230" t="s">
        <v>17</v>
      </c>
      <c r="GN170" s="230" t="s">
        <v>17</v>
      </c>
      <c r="GO170" s="214">
        <v>45614</v>
      </c>
      <c r="GP170" s="228" t="s">
        <v>5201</v>
      </c>
      <c r="GQ170" s="228">
        <v>1</v>
      </c>
      <c r="GR170" s="228" t="s">
        <v>1799</v>
      </c>
      <c r="GS170" s="228" t="s">
        <v>33</v>
      </c>
      <c r="GT170" s="228">
        <v>2</v>
      </c>
      <c r="GU170" s="228" t="s">
        <v>17</v>
      </c>
      <c r="GV170" s="228" t="s">
        <v>17</v>
      </c>
      <c r="GW170" s="229">
        <v>45614</v>
      </c>
      <c r="GX170" s="227" t="s">
        <v>5207</v>
      </c>
      <c r="GY170" s="230">
        <v>3</v>
      </c>
      <c r="GZ170" s="230" t="s">
        <v>1799</v>
      </c>
      <c r="HA170" s="230" t="s">
        <v>33</v>
      </c>
      <c r="HB170" s="230">
        <v>2</v>
      </c>
      <c r="HC170" s="230" t="s">
        <v>17</v>
      </c>
      <c r="HD170" s="230" t="s">
        <v>17</v>
      </c>
      <c r="HE170" s="214">
        <v>45614</v>
      </c>
      <c r="HF170" s="228" t="s">
        <v>5199</v>
      </c>
      <c r="HG170" s="228">
        <v>0</v>
      </c>
      <c r="HH170" s="228" t="s">
        <v>1799</v>
      </c>
      <c r="HI170" s="228" t="s">
        <v>33</v>
      </c>
      <c r="HJ170" s="228">
        <v>2</v>
      </c>
      <c r="HK170" s="228" t="s">
        <v>17</v>
      </c>
      <c r="HL170" s="228" t="s">
        <v>17</v>
      </c>
      <c r="HM170" s="229">
        <v>45614</v>
      </c>
      <c r="HN170" s="227" t="s">
        <v>5205</v>
      </c>
      <c r="HO170" s="230">
        <v>2</v>
      </c>
      <c r="HP170" s="230" t="s">
        <v>1799</v>
      </c>
      <c r="HQ170" s="230" t="s">
        <v>33</v>
      </c>
      <c r="HR170" s="230">
        <v>2</v>
      </c>
      <c r="HS170" s="230" t="s">
        <v>17</v>
      </c>
      <c r="HT170" s="230" t="s">
        <v>17</v>
      </c>
      <c r="HU170" s="214">
        <v>45614</v>
      </c>
      <c r="HV170" s="228" t="s">
        <v>5202</v>
      </c>
      <c r="HW170" s="228">
        <v>3</v>
      </c>
      <c r="HX170" s="228" t="s">
        <v>1799</v>
      </c>
      <c r="HY170" s="228" t="s">
        <v>33</v>
      </c>
      <c r="HZ170" s="228">
        <v>2</v>
      </c>
      <c r="IA170" s="228" t="s">
        <v>17</v>
      </c>
      <c r="IB170" s="228" t="s">
        <v>17</v>
      </c>
      <c r="IC170" s="229">
        <v>45614</v>
      </c>
      <c r="ID170" s="227" t="s">
        <v>5204</v>
      </c>
      <c r="IE170" s="230">
        <v>2</v>
      </c>
      <c r="IF170" s="230" t="s">
        <v>1799</v>
      </c>
      <c r="IG170" s="230" t="s">
        <v>33</v>
      </c>
      <c r="IH170" s="230">
        <v>2</v>
      </c>
      <c r="II170" s="230" t="s">
        <v>17</v>
      </c>
      <c r="IJ170" s="230" t="s">
        <v>17</v>
      </c>
      <c r="IK170" s="214">
        <v>45614</v>
      </c>
      <c r="IL170" s="228" t="s">
        <v>5203</v>
      </c>
      <c r="IM170" s="228">
        <v>1</v>
      </c>
      <c r="IN170" s="228" t="s">
        <v>1799</v>
      </c>
      <c r="IO170" s="228" t="s">
        <v>33</v>
      </c>
      <c r="IP170" s="228">
        <v>2</v>
      </c>
      <c r="IQ170" s="228" t="s">
        <v>17</v>
      </c>
      <c r="IR170" s="228" t="s">
        <v>17</v>
      </c>
      <c r="IS170" s="229">
        <v>45614</v>
      </c>
    </row>
    <row r="171" spans="1:253" x14ac:dyDescent="0.35">
      <c r="A171" s="11" t="s">
        <v>159</v>
      </c>
      <c r="B171" s="11" t="s">
        <v>11309</v>
      </c>
      <c r="C171" s="11" t="s">
        <v>160</v>
      </c>
      <c r="D171" s="11" t="s">
        <v>161</v>
      </c>
      <c r="E171" s="11" t="s">
        <v>10416</v>
      </c>
      <c r="F171" s="11" t="s">
        <v>9176</v>
      </c>
      <c r="G171" s="212">
        <v>21546000</v>
      </c>
      <c r="H171" s="213" t="s">
        <v>9173</v>
      </c>
      <c r="I171" s="213" t="s">
        <v>723</v>
      </c>
      <c r="J171" s="213">
        <v>2</v>
      </c>
      <c r="K171" s="213" t="s">
        <v>9175</v>
      </c>
      <c r="L171" s="213" t="s">
        <v>9174</v>
      </c>
      <c r="M171" s="214">
        <v>45652</v>
      </c>
      <c r="N171" s="227" t="s">
        <v>9180</v>
      </c>
      <c r="O171" s="216">
        <v>752618</v>
      </c>
      <c r="P171" s="216" t="s">
        <v>9177</v>
      </c>
      <c r="Q171" s="216" t="s">
        <v>723</v>
      </c>
      <c r="R171" s="216">
        <v>2</v>
      </c>
      <c r="S171" s="216" t="s">
        <v>9179</v>
      </c>
      <c r="T171" s="216" t="s">
        <v>9178</v>
      </c>
      <c r="U171" s="217">
        <v>45652</v>
      </c>
      <c r="V171" s="227" t="s">
        <v>9184</v>
      </c>
      <c r="W171" s="213">
        <v>21546000</v>
      </c>
      <c r="X171" s="213" t="s">
        <v>9181</v>
      </c>
      <c r="Y171" s="213" t="s">
        <v>723</v>
      </c>
      <c r="Z171" s="213">
        <v>2</v>
      </c>
      <c r="AA171" s="213" t="s">
        <v>9183</v>
      </c>
      <c r="AB171" s="213" t="s">
        <v>9182</v>
      </c>
      <c r="AC171" s="214">
        <v>45652</v>
      </c>
      <c r="AD171" s="227" t="s">
        <v>9188</v>
      </c>
      <c r="AE171" s="218">
        <v>15602000</v>
      </c>
      <c r="AF171" s="218" t="s">
        <v>9185</v>
      </c>
      <c r="AG171" s="218" t="s">
        <v>723</v>
      </c>
      <c r="AH171" s="218">
        <v>2</v>
      </c>
      <c r="AI171" s="218" t="s">
        <v>9187</v>
      </c>
      <c r="AJ171" s="218" t="s">
        <v>9186</v>
      </c>
      <c r="AK171" s="219">
        <v>45652</v>
      </c>
      <c r="AL171" s="227" t="s">
        <v>9192</v>
      </c>
      <c r="AM171" s="213">
        <v>107000</v>
      </c>
      <c r="AN171" s="213" t="s">
        <v>9189</v>
      </c>
      <c r="AO171" s="213" t="s">
        <v>723</v>
      </c>
      <c r="AP171" s="213">
        <v>2</v>
      </c>
      <c r="AQ171" s="213" t="s">
        <v>9191</v>
      </c>
      <c r="AR171" s="213" t="s">
        <v>9190</v>
      </c>
      <c r="AS171" s="214">
        <v>45652</v>
      </c>
      <c r="AT171" s="228" t="s">
        <v>441</v>
      </c>
      <c r="AU171" s="218">
        <v>0</v>
      </c>
      <c r="AV171" s="218" t="s">
        <v>17</v>
      </c>
      <c r="AW171" s="218" t="s">
        <v>404</v>
      </c>
      <c r="AX171" s="218">
        <v>1</v>
      </c>
      <c r="AY171" s="218" t="s">
        <v>17</v>
      </c>
      <c r="AZ171" s="218" t="s">
        <v>17</v>
      </c>
      <c r="BA171" s="219">
        <v>43784</v>
      </c>
      <c r="BB171" s="227" t="s">
        <v>9196</v>
      </c>
      <c r="BC171" s="213">
        <v>23378</v>
      </c>
      <c r="BD171" s="213" t="s">
        <v>9193</v>
      </c>
      <c r="BE171" s="213" t="s">
        <v>723</v>
      </c>
      <c r="BF171" s="213">
        <v>2</v>
      </c>
      <c r="BG171" s="213" t="s">
        <v>9195</v>
      </c>
      <c r="BH171" s="213" t="s">
        <v>9194</v>
      </c>
      <c r="BI171" s="214">
        <v>45652</v>
      </c>
      <c r="BJ171" s="228" t="s">
        <v>9200</v>
      </c>
      <c r="BK171" s="228">
        <v>740</v>
      </c>
      <c r="BL171" s="228" t="s">
        <v>9197</v>
      </c>
      <c r="BM171" s="228" t="s">
        <v>723</v>
      </c>
      <c r="BN171" s="228">
        <v>2</v>
      </c>
      <c r="BO171" s="228" t="s">
        <v>9199</v>
      </c>
      <c r="BP171" s="218" t="s">
        <v>9198</v>
      </c>
      <c r="BQ171" s="229">
        <v>45652</v>
      </c>
      <c r="BR171" s="227" t="s">
        <v>163</v>
      </c>
      <c r="BS171" s="230">
        <v>0</v>
      </c>
      <c r="BT171" s="230">
        <v>0</v>
      </c>
      <c r="BU171" s="230" t="s">
        <v>33</v>
      </c>
      <c r="BV171" s="230">
        <v>2</v>
      </c>
      <c r="BW171" s="230" t="s">
        <v>162</v>
      </c>
      <c r="BX171" s="230">
        <v>0</v>
      </c>
      <c r="BY171" s="214">
        <v>43509</v>
      </c>
      <c r="BZ171" s="228" t="s">
        <v>164</v>
      </c>
      <c r="CA171" s="228">
        <v>0</v>
      </c>
      <c r="CB171" s="228">
        <v>0</v>
      </c>
      <c r="CC171" s="228" t="s">
        <v>33</v>
      </c>
      <c r="CD171" s="228">
        <v>2</v>
      </c>
      <c r="CE171" s="228" t="s">
        <v>162</v>
      </c>
      <c r="CF171" s="228">
        <v>0</v>
      </c>
      <c r="CG171" s="229">
        <v>43509</v>
      </c>
      <c r="CH171" s="227" t="s">
        <v>11590</v>
      </c>
      <c r="CI171" s="228" t="e">
        <v>#N/A</v>
      </c>
      <c r="CJ171" s="228" t="e">
        <v>#N/A</v>
      </c>
      <c r="CK171" s="228" t="e">
        <v>#N/A</v>
      </c>
      <c r="CL171" s="228" t="e">
        <v>#N/A</v>
      </c>
      <c r="CM171" s="228" t="e">
        <v>#N/A</v>
      </c>
      <c r="CN171" s="228" t="e">
        <v>#N/A</v>
      </c>
      <c r="CO171" s="231" t="e">
        <v>#N/A</v>
      </c>
      <c r="CP171" s="228" t="s">
        <v>440</v>
      </c>
      <c r="CQ171" s="230" t="s">
        <v>17</v>
      </c>
      <c r="CR171" s="230" t="s">
        <v>17</v>
      </c>
      <c r="CS171" s="230" t="s">
        <v>17</v>
      </c>
      <c r="CT171" s="230" t="s">
        <v>17</v>
      </c>
      <c r="CU171" s="230" t="s">
        <v>17</v>
      </c>
      <c r="CV171" s="230" t="s">
        <v>17</v>
      </c>
      <c r="CW171" s="214">
        <v>43784</v>
      </c>
      <c r="CX171" s="228" t="s">
        <v>9205</v>
      </c>
      <c r="CY171" s="218">
        <v>9800000</v>
      </c>
      <c r="CZ171" s="218" t="s">
        <v>9212</v>
      </c>
      <c r="DA171" s="218" t="s">
        <v>404</v>
      </c>
      <c r="DB171" s="218">
        <v>1</v>
      </c>
      <c r="DC171" s="218" t="s">
        <v>9214</v>
      </c>
      <c r="DD171" s="218" t="s">
        <v>9213</v>
      </c>
      <c r="DE171" s="220">
        <v>45652</v>
      </c>
      <c r="DF171" s="227" t="s">
        <v>9207</v>
      </c>
      <c r="DG171" s="213">
        <v>5944000</v>
      </c>
      <c r="DH171" s="230" t="s">
        <v>9185</v>
      </c>
      <c r="DI171" s="230" t="s">
        <v>723</v>
      </c>
      <c r="DJ171" s="230">
        <v>2</v>
      </c>
      <c r="DK171" s="230" t="s">
        <v>9206</v>
      </c>
      <c r="DL171" s="230" t="s">
        <v>9186</v>
      </c>
      <c r="DM171" s="214">
        <v>45652</v>
      </c>
      <c r="DN171" s="228" t="s">
        <v>9211</v>
      </c>
      <c r="DO171" s="218">
        <v>5802000</v>
      </c>
      <c r="DP171" s="228" t="s">
        <v>9208</v>
      </c>
      <c r="DQ171" s="228" t="s">
        <v>404</v>
      </c>
      <c r="DR171" s="228">
        <v>1</v>
      </c>
      <c r="DS171" s="228" t="s">
        <v>9210</v>
      </c>
      <c r="DT171" s="228" t="s">
        <v>9209</v>
      </c>
      <c r="DU171" s="229">
        <v>45652</v>
      </c>
      <c r="DV171" s="227" t="s">
        <v>9215</v>
      </c>
      <c r="DW171" s="213">
        <v>9564000</v>
      </c>
      <c r="DX171" s="230" t="s">
        <v>9212</v>
      </c>
      <c r="DY171" s="230" t="s">
        <v>404</v>
      </c>
      <c r="DZ171" s="230">
        <v>1</v>
      </c>
      <c r="EA171" s="230" t="s">
        <v>9214</v>
      </c>
      <c r="EB171" s="230" t="s">
        <v>9213</v>
      </c>
      <c r="EC171" s="214">
        <v>45652</v>
      </c>
      <c r="ED171" s="228" t="s">
        <v>9219</v>
      </c>
      <c r="EE171" s="218">
        <v>236000</v>
      </c>
      <c r="EF171" s="228" t="s">
        <v>9216</v>
      </c>
      <c r="EG171" s="228" t="s">
        <v>22</v>
      </c>
      <c r="EH171" s="228">
        <v>3</v>
      </c>
      <c r="EI171" s="228" t="s">
        <v>9218</v>
      </c>
      <c r="EJ171" s="228" t="s">
        <v>9217</v>
      </c>
      <c r="EK171" s="229">
        <v>45652</v>
      </c>
      <c r="EL171" s="227" t="s">
        <v>9223</v>
      </c>
      <c r="EM171" s="213">
        <v>0</v>
      </c>
      <c r="EN171" s="230" t="s">
        <v>9220</v>
      </c>
      <c r="EO171" s="230" t="s">
        <v>17</v>
      </c>
      <c r="EP171" s="230" t="s">
        <v>17</v>
      </c>
      <c r="EQ171" s="230" t="s">
        <v>9222</v>
      </c>
      <c r="ER171" s="230" t="s">
        <v>9221</v>
      </c>
      <c r="ES171" s="214">
        <v>45652</v>
      </c>
      <c r="ET171" s="228" t="s">
        <v>9201</v>
      </c>
      <c r="EU171" s="228">
        <v>740</v>
      </c>
      <c r="EV171" s="228" t="s">
        <v>9197</v>
      </c>
      <c r="EW171" s="228" t="s">
        <v>723</v>
      </c>
      <c r="EX171" s="228">
        <v>2</v>
      </c>
      <c r="EY171" s="228" t="s">
        <v>9199</v>
      </c>
      <c r="EZ171" s="228" t="s">
        <v>9198</v>
      </c>
      <c r="FA171" s="229">
        <v>45652</v>
      </c>
      <c r="FB171" s="227" t="s">
        <v>625</v>
      </c>
      <c r="FC171" s="230">
        <v>3</v>
      </c>
      <c r="FD171" s="230" t="s">
        <v>622</v>
      </c>
      <c r="FE171" s="230" t="s">
        <v>404</v>
      </c>
      <c r="FF171" s="230">
        <v>1</v>
      </c>
      <c r="FG171" s="230" t="s">
        <v>624</v>
      </c>
      <c r="FH171" s="230" t="s">
        <v>623</v>
      </c>
      <c r="FI171" s="214">
        <v>44451</v>
      </c>
      <c r="FJ171" s="227" t="s">
        <v>355</v>
      </c>
      <c r="FK171" s="228" t="s">
        <v>17</v>
      </c>
      <c r="FL171" s="228" t="s">
        <v>348</v>
      </c>
      <c r="FM171" s="228" t="s">
        <v>17</v>
      </c>
      <c r="FN171" s="228" t="s">
        <v>17</v>
      </c>
      <c r="FO171" s="228" t="s">
        <v>350</v>
      </c>
      <c r="FP171" s="218" t="s">
        <v>354</v>
      </c>
      <c r="FQ171" s="219">
        <v>43578</v>
      </c>
      <c r="FR171" s="227" t="s">
        <v>356</v>
      </c>
      <c r="FS171" s="230" t="s">
        <v>17</v>
      </c>
      <c r="FT171" s="230" t="s">
        <v>348</v>
      </c>
      <c r="FU171" s="230" t="s">
        <v>17</v>
      </c>
      <c r="FV171" s="230" t="s">
        <v>17</v>
      </c>
      <c r="FW171" s="230" t="s">
        <v>350</v>
      </c>
      <c r="FX171" s="230" t="s">
        <v>354</v>
      </c>
      <c r="FY171" s="214">
        <v>43578</v>
      </c>
      <c r="FZ171" s="228" t="s">
        <v>4090</v>
      </c>
      <c r="GA171" s="228">
        <v>1</v>
      </c>
      <c r="GB171" s="228" t="s">
        <v>1799</v>
      </c>
      <c r="GC171" s="228" t="s">
        <v>33</v>
      </c>
      <c r="GD171" s="228">
        <v>2</v>
      </c>
      <c r="GE171" s="228" t="s">
        <v>17</v>
      </c>
      <c r="GF171" s="228" t="s">
        <v>17</v>
      </c>
      <c r="GG171" s="229">
        <v>45603</v>
      </c>
      <c r="GH171" s="227" t="s">
        <v>4096</v>
      </c>
      <c r="GI171" s="230">
        <v>0</v>
      </c>
      <c r="GJ171" s="230" t="s">
        <v>1799</v>
      </c>
      <c r="GK171" s="230" t="s">
        <v>33</v>
      </c>
      <c r="GL171" s="230">
        <v>2</v>
      </c>
      <c r="GM171" s="230" t="s">
        <v>17</v>
      </c>
      <c r="GN171" s="230" t="s">
        <v>17</v>
      </c>
      <c r="GO171" s="214">
        <v>45603</v>
      </c>
      <c r="GP171" s="228" t="s">
        <v>4091</v>
      </c>
      <c r="GQ171" s="228">
        <v>1</v>
      </c>
      <c r="GR171" s="228" t="s">
        <v>1799</v>
      </c>
      <c r="GS171" s="228" t="s">
        <v>33</v>
      </c>
      <c r="GT171" s="228">
        <v>2</v>
      </c>
      <c r="GU171" s="228" t="s">
        <v>17</v>
      </c>
      <c r="GV171" s="228" t="s">
        <v>17</v>
      </c>
      <c r="GW171" s="229">
        <v>45603</v>
      </c>
      <c r="GX171" s="227" t="s">
        <v>4097</v>
      </c>
      <c r="GY171" s="230">
        <v>0</v>
      </c>
      <c r="GZ171" s="230" t="s">
        <v>1799</v>
      </c>
      <c r="HA171" s="230" t="s">
        <v>33</v>
      </c>
      <c r="HB171" s="230">
        <v>2</v>
      </c>
      <c r="HC171" s="230" t="s">
        <v>17</v>
      </c>
      <c r="HD171" s="230" t="s">
        <v>17</v>
      </c>
      <c r="HE171" s="214">
        <v>45603</v>
      </c>
      <c r="HF171" s="228" t="s">
        <v>4089</v>
      </c>
      <c r="HG171" s="228">
        <v>0</v>
      </c>
      <c r="HH171" s="228" t="s">
        <v>1799</v>
      </c>
      <c r="HI171" s="228" t="s">
        <v>33</v>
      </c>
      <c r="HJ171" s="228">
        <v>2</v>
      </c>
      <c r="HK171" s="228" t="s">
        <v>17</v>
      </c>
      <c r="HL171" s="228" t="s">
        <v>17</v>
      </c>
      <c r="HM171" s="229">
        <v>45603</v>
      </c>
      <c r="HN171" s="227" t="s">
        <v>4095</v>
      </c>
      <c r="HO171" s="230">
        <v>0</v>
      </c>
      <c r="HP171" s="230" t="s">
        <v>1799</v>
      </c>
      <c r="HQ171" s="230" t="s">
        <v>33</v>
      </c>
      <c r="HR171" s="230">
        <v>2</v>
      </c>
      <c r="HS171" s="230" t="s">
        <v>17</v>
      </c>
      <c r="HT171" s="230" t="s">
        <v>17</v>
      </c>
      <c r="HU171" s="214">
        <v>45603</v>
      </c>
      <c r="HV171" s="228" t="s">
        <v>4092</v>
      </c>
      <c r="HW171" s="228">
        <v>0</v>
      </c>
      <c r="HX171" s="228" t="s">
        <v>1799</v>
      </c>
      <c r="HY171" s="228" t="s">
        <v>33</v>
      </c>
      <c r="HZ171" s="228">
        <v>2</v>
      </c>
      <c r="IA171" s="228" t="s">
        <v>17</v>
      </c>
      <c r="IB171" s="228" t="s">
        <v>17</v>
      </c>
      <c r="IC171" s="229">
        <v>45603</v>
      </c>
      <c r="ID171" s="227" t="s">
        <v>4094</v>
      </c>
      <c r="IE171" s="230">
        <v>0</v>
      </c>
      <c r="IF171" s="230" t="s">
        <v>1799</v>
      </c>
      <c r="IG171" s="230" t="s">
        <v>33</v>
      </c>
      <c r="IH171" s="230">
        <v>2</v>
      </c>
      <c r="II171" s="230" t="s">
        <v>17</v>
      </c>
      <c r="IJ171" s="230" t="s">
        <v>17</v>
      </c>
      <c r="IK171" s="214">
        <v>45603</v>
      </c>
      <c r="IL171" s="228" t="s">
        <v>4093</v>
      </c>
      <c r="IM171" s="228">
        <v>2</v>
      </c>
      <c r="IN171" s="228" t="s">
        <v>1799</v>
      </c>
      <c r="IO171" s="228" t="s">
        <v>33</v>
      </c>
      <c r="IP171" s="228">
        <v>2</v>
      </c>
      <c r="IQ171" s="228" t="s">
        <v>17</v>
      </c>
      <c r="IR171" s="228" t="s">
        <v>17</v>
      </c>
      <c r="IS171" s="229">
        <v>45603</v>
      </c>
    </row>
    <row r="172" spans="1:253" x14ac:dyDescent="0.35">
      <c r="A172" s="11" t="s">
        <v>76</v>
      </c>
      <c r="B172" s="11" t="s">
        <v>11311</v>
      </c>
      <c r="C172" s="11" t="s">
        <v>77</v>
      </c>
      <c r="D172" s="11" t="s">
        <v>78</v>
      </c>
      <c r="E172" s="11" t="s">
        <v>10417</v>
      </c>
      <c r="F172" s="11" t="s">
        <v>9050</v>
      </c>
      <c r="G172" s="212">
        <v>16756000</v>
      </c>
      <c r="H172" s="213" t="s">
        <v>9047</v>
      </c>
      <c r="I172" s="213" t="s">
        <v>723</v>
      </c>
      <c r="J172" s="213">
        <v>2</v>
      </c>
      <c r="K172" s="213" t="s">
        <v>9049</v>
      </c>
      <c r="L172" s="213" t="s">
        <v>9048</v>
      </c>
      <c r="M172" s="214">
        <v>45652</v>
      </c>
      <c r="N172" s="227" t="s">
        <v>9053</v>
      </c>
      <c r="O172" s="216">
        <v>386850</v>
      </c>
      <c r="P172" s="216" t="s">
        <v>9051</v>
      </c>
      <c r="Q172" s="216" t="s">
        <v>404</v>
      </c>
      <c r="R172" s="216">
        <v>1</v>
      </c>
      <c r="S172" s="216" t="s">
        <v>9052</v>
      </c>
      <c r="T172" s="216" t="s">
        <v>9048</v>
      </c>
      <c r="U172" s="217">
        <v>45652</v>
      </c>
      <c r="V172" s="227" t="s">
        <v>9057</v>
      </c>
      <c r="W172" s="213">
        <v>16756000</v>
      </c>
      <c r="X172" s="213" t="s">
        <v>9054</v>
      </c>
      <c r="Y172" s="213" t="s">
        <v>723</v>
      </c>
      <c r="Z172" s="213">
        <v>2</v>
      </c>
      <c r="AA172" s="213" t="s">
        <v>9056</v>
      </c>
      <c r="AB172" s="213" t="s">
        <v>9055</v>
      </c>
      <c r="AC172" s="214">
        <v>45652</v>
      </c>
      <c r="AD172" s="227" t="s">
        <v>9059</v>
      </c>
      <c r="AE172" s="218">
        <v>16756000</v>
      </c>
      <c r="AF172" s="218" t="s">
        <v>9054</v>
      </c>
      <c r="AG172" s="218" t="s">
        <v>723</v>
      </c>
      <c r="AH172" s="218">
        <v>2</v>
      </c>
      <c r="AI172" s="218" t="s">
        <v>9058</v>
      </c>
      <c r="AJ172" s="218" t="s">
        <v>9055</v>
      </c>
      <c r="AK172" s="219">
        <v>45652</v>
      </c>
      <c r="AL172" s="227" t="s">
        <v>9063</v>
      </c>
      <c r="AM172" s="213">
        <v>23000</v>
      </c>
      <c r="AN172" s="213" t="s">
        <v>9060</v>
      </c>
      <c r="AO172" s="213" t="s">
        <v>723</v>
      </c>
      <c r="AP172" s="213">
        <v>2</v>
      </c>
      <c r="AQ172" s="213" t="s">
        <v>9062</v>
      </c>
      <c r="AR172" s="213" t="s">
        <v>9061</v>
      </c>
      <c r="AS172" s="214">
        <v>45652</v>
      </c>
      <c r="AT172" s="228" t="s">
        <v>438</v>
      </c>
      <c r="AU172" s="218">
        <v>0</v>
      </c>
      <c r="AV172" s="218" t="s">
        <v>17</v>
      </c>
      <c r="AW172" s="218" t="s">
        <v>17</v>
      </c>
      <c r="AX172" s="218" t="s">
        <v>17</v>
      </c>
      <c r="AY172" s="218" t="s">
        <v>437</v>
      </c>
      <c r="AZ172" s="218" t="s">
        <v>17</v>
      </c>
      <c r="BA172" s="219">
        <v>43742</v>
      </c>
      <c r="BB172" s="227" t="s">
        <v>9067</v>
      </c>
      <c r="BC172" s="213">
        <v>34552</v>
      </c>
      <c r="BD172" s="213" t="s">
        <v>9064</v>
      </c>
      <c r="BE172" s="213" t="s">
        <v>723</v>
      </c>
      <c r="BF172" s="213">
        <v>2</v>
      </c>
      <c r="BG172" s="213" t="s">
        <v>9066</v>
      </c>
      <c r="BH172" s="213" t="s">
        <v>9065</v>
      </c>
      <c r="BI172" s="214">
        <v>45652</v>
      </c>
      <c r="BJ172" s="228" t="s">
        <v>9071</v>
      </c>
      <c r="BK172" s="228">
        <v>719</v>
      </c>
      <c r="BL172" s="228" t="s">
        <v>9068</v>
      </c>
      <c r="BM172" s="228" t="s">
        <v>723</v>
      </c>
      <c r="BN172" s="228">
        <v>2</v>
      </c>
      <c r="BO172" s="228" t="s">
        <v>9070</v>
      </c>
      <c r="BP172" s="218" t="s">
        <v>9069</v>
      </c>
      <c r="BQ172" s="229">
        <v>45652</v>
      </c>
      <c r="BR172" s="227" t="s">
        <v>442</v>
      </c>
      <c r="BS172" s="230" t="s">
        <v>17</v>
      </c>
      <c r="BT172" s="230" t="s">
        <v>17</v>
      </c>
      <c r="BU172" s="230" t="s">
        <v>17</v>
      </c>
      <c r="BV172" s="230" t="s">
        <v>17</v>
      </c>
      <c r="BW172" s="230" t="s">
        <v>17</v>
      </c>
      <c r="BX172" s="230" t="s">
        <v>17</v>
      </c>
      <c r="BY172" s="214">
        <v>43787</v>
      </c>
      <c r="BZ172" s="228" t="s">
        <v>443</v>
      </c>
      <c r="CA172" s="228" t="s">
        <v>17</v>
      </c>
      <c r="CB172" s="228" t="s">
        <v>17</v>
      </c>
      <c r="CC172" s="228" t="s">
        <v>17</v>
      </c>
      <c r="CD172" s="228" t="s">
        <v>17</v>
      </c>
      <c r="CE172" s="228" t="s">
        <v>17</v>
      </c>
      <c r="CF172" s="228" t="s">
        <v>17</v>
      </c>
      <c r="CG172" s="229">
        <v>43787</v>
      </c>
      <c r="CH172" s="227" t="s">
        <v>11591</v>
      </c>
      <c r="CI172" s="228" t="e">
        <v>#N/A</v>
      </c>
      <c r="CJ172" s="228" t="e">
        <v>#N/A</v>
      </c>
      <c r="CK172" s="228" t="e">
        <v>#N/A</v>
      </c>
      <c r="CL172" s="228" t="e">
        <v>#N/A</v>
      </c>
      <c r="CM172" s="228" t="e">
        <v>#N/A</v>
      </c>
      <c r="CN172" s="228" t="e">
        <v>#N/A</v>
      </c>
      <c r="CO172" s="231" t="e">
        <v>#N/A</v>
      </c>
      <c r="CP172" s="228" t="s">
        <v>79</v>
      </c>
      <c r="CQ172" s="230" t="s">
        <v>17</v>
      </c>
      <c r="CR172" s="230">
        <v>0</v>
      </c>
      <c r="CS172" s="230" t="s">
        <v>17</v>
      </c>
      <c r="CT172" s="230" t="s">
        <v>17</v>
      </c>
      <c r="CU172" s="230">
        <v>0</v>
      </c>
      <c r="CV172" s="230">
        <v>0</v>
      </c>
      <c r="CW172" s="214">
        <v>43502</v>
      </c>
      <c r="CX172" s="228" t="s">
        <v>9077</v>
      </c>
      <c r="CY172" s="218">
        <v>7600000</v>
      </c>
      <c r="CZ172" s="218" t="s">
        <v>9074</v>
      </c>
      <c r="DA172" s="218" t="s">
        <v>723</v>
      </c>
      <c r="DB172" s="218">
        <v>2</v>
      </c>
      <c r="DC172" s="218" t="s">
        <v>9087</v>
      </c>
      <c r="DD172" s="218" t="s">
        <v>9086</v>
      </c>
      <c r="DE172" s="220">
        <v>45652</v>
      </c>
      <c r="DF172" s="227" t="s">
        <v>9081</v>
      </c>
      <c r="DG172" s="213">
        <v>0</v>
      </c>
      <c r="DH172" s="230" t="s">
        <v>9078</v>
      </c>
      <c r="DI172" s="230" t="s">
        <v>723</v>
      </c>
      <c r="DJ172" s="230">
        <v>2</v>
      </c>
      <c r="DK172" s="230" t="s">
        <v>9080</v>
      </c>
      <c r="DL172" s="230" t="s">
        <v>9079</v>
      </c>
      <c r="DM172" s="214">
        <v>45652</v>
      </c>
      <c r="DN172" s="228" t="s">
        <v>9085</v>
      </c>
      <c r="DO172" s="218">
        <v>9156000</v>
      </c>
      <c r="DP172" s="228" t="s">
        <v>9082</v>
      </c>
      <c r="DQ172" s="228" t="s">
        <v>723</v>
      </c>
      <c r="DR172" s="228">
        <v>2</v>
      </c>
      <c r="DS172" s="228" t="s">
        <v>9084</v>
      </c>
      <c r="DT172" s="228" t="s">
        <v>9083</v>
      </c>
      <c r="DU172" s="229">
        <v>45652</v>
      </c>
      <c r="DV172" s="227" t="s">
        <v>9088</v>
      </c>
      <c r="DW172" s="213">
        <v>7600000</v>
      </c>
      <c r="DX172" s="230" t="s">
        <v>9074</v>
      </c>
      <c r="DY172" s="230" t="s">
        <v>723</v>
      </c>
      <c r="DZ172" s="230">
        <v>2</v>
      </c>
      <c r="EA172" s="230" t="s">
        <v>9087</v>
      </c>
      <c r="EB172" s="230" t="s">
        <v>9086</v>
      </c>
      <c r="EC172" s="214">
        <v>45652</v>
      </c>
      <c r="ED172" s="228" t="s">
        <v>9092</v>
      </c>
      <c r="EE172" s="218" t="s">
        <v>17</v>
      </c>
      <c r="EF172" s="228" t="s">
        <v>9089</v>
      </c>
      <c r="EG172" s="228" t="s">
        <v>22</v>
      </c>
      <c r="EH172" s="228">
        <v>3</v>
      </c>
      <c r="EI172" s="228" t="s">
        <v>9091</v>
      </c>
      <c r="EJ172" s="228" t="s">
        <v>9090</v>
      </c>
      <c r="EK172" s="229">
        <v>45652</v>
      </c>
      <c r="EL172" s="227" t="s">
        <v>9094</v>
      </c>
      <c r="EM172" s="213" t="s">
        <v>17</v>
      </c>
      <c r="EN172" s="230" t="s">
        <v>424</v>
      </c>
      <c r="EO172" s="230" t="s">
        <v>22</v>
      </c>
      <c r="EP172" s="230">
        <v>3</v>
      </c>
      <c r="EQ172" s="230" t="s">
        <v>9093</v>
      </c>
      <c r="ER172" s="230" t="s">
        <v>17</v>
      </c>
      <c r="ES172" s="214">
        <v>45652</v>
      </c>
      <c r="ET172" s="228" t="s">
        <v>9073</v>
      </c>
      <c r="EU172" s="228">
        <v>719</v>
      </c>
      <c r="EV172" s="228" t="s">
        <v>9068</v>
      </c>
      <c r="EW172" s="228" t="s">
        <v>723</v>
      </c>
      <c r="EX172" s="228">
        <v>2</v>
      </c>
      <c r="EY172" s="228" t="s">
        <v>9072</v>
      </c>
      <c r="EZ172" s="228" t="s">
        <v>9069</v>
      </c>
      <c r="FA172" s="229">
        <v>45652</v>
      </c>
      <c r="FB172" s="227" t="s">
        <v>711</v>
      </c>
      <c r="FC172" s="230">
        <v>4</v>
      </c>
      <c r="FD172" s="230" t="s">
        <v>17</v>
      </c>
      <c r="FE172" s="230" t="s">
        <v>33</v>
      </c>
      <c r="FF172" s="230">
        <v>2</v>
      </c>
      <c r="FG172" s="230" t="s">
        <v>710</v>
      </c>
      <c r="FH172" s="230" t="s">
        <v>17</v>
      </c>
      <c r="FI172" s="214">
        <v>44660</v>
      </c>
      <c r="FJ172" s="227" t="s">
        <v>80</v>
      </c>
      <c r="FK172" s="228" t="s">
        <v>17</v>
      </c>
      <c r="FL172" s="228">
        <v>0</v>
      </c>
      <c r="FM172" s="228" t="s">
        <v>17</v>
      </c>
      <c r="FN172" s="228" t="s">
        <v>17</v>
      </c>
      <c r="FO172" s="228">
        <v>0</v>
      </c>
      <c r="FP172" s="218">
        <v>0</v>
      </c>
      <c r="FQ172" s="219">
        <v>43502</v>
      </c>
      <c r="FR172" s="227" t="s">
        <v>81</v>
      </c>
      <c r="FS172" s="230" t="s">
        <v>17</v>
      </c>
      <c r="FT172" s="230">
        <v>0</v>
      </c>
      <c r="FU172" s="230" t="s">
        <v>17</v>
      </c>
      <c r="FV172" s="230" t="s">
        <v>17</v>
      </c>
      <c r="FW172" s="230">
        <v>0</v>
      </c>
      <c r="FX172" s="230">
        <v>0</v>
      </c>
      <c r="FY172" s="214">
        <v>43502</v>
      </c>
      <c r="FZ172" s="228" t="s">
        <v>4360</v>
      </c>
      <c r="GA172" s="228">
        <v>2</v>
      </c>
      <c r="GB172" s="228" t="s">
        <v>1799</v>
      </c>
      <c r="GC172" s="228" t="s">
        <v>33</v>
      </c>
      <c r="GD172" s="228">
        <v>2</v>
      </c>
      <c r="GE172" s="228" t="s">
        <v>17</v>
      </c>
      <c r="GF172" s="228" t="s">
        <v>17</v>
      </c>
      <c r="GG172" s="229">
        <v>45608</v>
      </c>
      <c r="GH172" s="227" t="s">
        <v>4366</v>
      </c>
      <c r="GI172" s="230">
        <v>0</v>
      </c>
      <c r="GJ172" s="230" t="s">
        <v>1799</v>
      </c>
      <c r="GK172" s="230" t="s">
        <v>33</v>
      </c>
      <c r="GL172" s="230">
        <v>2</v>
      </c>
      <c r="GM172" s="230" t="s">
        <v>17</v>
      </c>
      <c r="GN172" s="230" t="s">
        <v>17</v>
      </c>
      <c r="GO172" s="214">
        <v>45608</v>
      </c>
      <c r="GP172" s="228" t="s">
        <v>4361</v>
      </c>
      <c r="GQ172" s="228">
        <v>2</v>
      </c>
      <c r="GR172" s="228" t="s">
        <v>1799</v>
      </c>
      <c r="GS172" s="228" t="s">
        <v>33</v>
      </c>
      <c r="GT172" s="228">
        <v>2</v>
      </c>
      <c r="GU172" s="228" t="s">
        <v>17</v>
      </c>
      <c r="GV172" s="228" t="s">
        <v>17</v>
      </c>
      <c r="GW172" s="229">
        <v>45608</v>
      </c>
      <c r="GX172" s="227" t="s">
        <v>4367</v>
      </c>
      <c r="GY172" s="230">
        <v>0</v>
      </c>
      <c r="GZ172" s="230" t="s">
        <v>1799</v>
      </c>
      <c r="HA172" s="230" t="s">
        <v>33</v>
      </c>
      <c r="HB172" s="230">
        <v>2</v>
      </c>
      <c r="HC172" s="230" t="s">
        <v>17</v>
      </c>
      <c r="HD172" s="230" t="s">
        <v>17</v>
      </c>
      <c r="HE172" s="214">
        <v>45608</v>
      </c>
      <c r="HF172" s="228" t="s">
        <v>4359</v>
      </c>
      <c r="HG172" s="228">
        <v>2</v>
      </c>
      <c r="HH172" s="228" t="s">
        <v>1799</v>
      </c>
      <c r="HI172" s="228" t="s">
        <v>33</v>
      </c>
      <c r="HJ172" s="228">
        <v>2</v>
      </c>
      <c r="HK172" s="228" t="s">
        <v>17</v>
      </c>
      <c r="HL172" s="228" t="s">
        <v>17</v>
      </c>
      <c r="HM172" s="229">
        <v>45608</v>
      </c>
      <c r="HN172" s="227" t="s">
        <v>4365</v>
      </c>
      <c r="HO172" s="230">
        <v>0</v>
      </c>
      <c r="HP172" s="230" t="s">
        <v>1799</v>
      </c>
      <c r="HQ172" s="230" t="s">
        <v>33</v>
      </c>
      <c r="HR172" s="230">
        <v>2</v>
      </c>
      <c r="HS172" s="230" t="s">
        <v>17</v>
      </c>
      <c r="HT172" s="230" t="s">
        <v>17</v>
      </c>
      <c r="HU172" s="214">
        <v>45608</v>
      </c>
      <c r="HV172" s="228" t="s">
        <v>4362</v>
      </c>
      <c r="HW172" s="228">
        <v>0</v>
      </c>
      <c r="HX172" s="228" t="s">
        <v>1799</v>
      </c>
      <c r="HY172" s="228" t="s">
        <v>33</v>
      </c>
      <c r="HZ172" s="228">
        <v>2</v>
      </c>
      <c r="IA172" s="228" t="s">
        <v>17</v>
      </c>
      <c r="IB172" s="228" t="s">
        <v>17</v>
      </c>
      <c r="IC172" s="229">
        <v>45608</v>
      </c>
      <c r="ID172" s="227" t="s">
        <v>4364</v>
      </c>
      <c r="IE172" s="230">
        <v>2</v>
      </c>
      <c r="IF172" s="230" t="s">
        <v>1799</v>
      </c>
      <c r="IG172" s="230" t="s">
        <v>33</v>
      </c>
      <c r="IH172" s="230">
        <v>2</v>
      </c>
      <c r="II172" s="230" t="s">
        <v>17</v>
      </c>
      <c r="IJ172" s="230" t="s">
        <v>17</v>
      </c>
      <c r="IK172" s="214">
        <v>45608</v>
      </c>
      <c r="IL172" s="228" t="s">
        <v>4363</v>
      </c>
      <c r="IM172" s="228">
        <v>2</v>
      </c>
      <c r="IN172" s="228" t="s">
        <v>1799</v>
      </c>
      <c r="IO172" s="228" t="s">
        <v>33</v>
      </c>
      <c r="IP172" s="228">
        <v>2</v>
      </c>
      <c r="IQ172" s="228" t="s">
        <v>17</v>
      </c>
      <c r="IR172" s="228" t="s">
        <v>17</v>
      </c>
      <c r="IS172" s="229">
        <v>45608</v>
      </c>
    </row>
  </sheetData>
  <mergeCells count="31">
    <mergeCell ref="AD1:AK1"/>
    <mergeCell ref="ID1:IK1"/>
    <mergeCell ref="HV1:IC1"/>
    <mergeCell ref="CH1:CO1"/>
    <mergeCell ref="CP1:CW1"/>
    <mergeCell ref="HN1:HU1"/>
    <mergeCell ref="HF1:HM1"/>
    <mergeCell ref="ET1:FA1"/>
    <mergeCell ref="FB1:FI1"/>
    <mergeCell ref="GX1:HE1"/>
    <mergeCell ref="EM1:ES1"/>
    <mergeCell ref="BJ1:BQ1"/>
    <mergeCell ref="BR1:BY1"/>
    <mergeCell ref="DN1:DU1"/>
    <mergeCell ref="FZ1:GG1"/>
    <mergeCell ref="IL1:IS1"/>
    <mergeCell ref="F1:M1"/>
    <mergeCell ref="N1:U1"/>
    <mergeCell ref="DF1:DM1"/>
    <mergeCell ref="GP1:GW1"/>
    <mergeCell ref="EE1:EK1"/>
    <mergeCell ref="FR1:FY1"/>
    <mergeCell ref="BB1:BI1"/>
    <mergeCell ref="CX1:DE1"/>
    <mergeCell ref="BZ1:CG1"/>
    <mergeCell ref="DV1:EC1"/>
    <mergeCell ref="FJ1:FQ1"/>
    <mergeCell ref="GH1:GO1"/>
    <mergeCell ref="AT1:BA1"/>
    <mergeCell ref="AL1:AS1"/>
    <mergeCell ref="V1:AC1"/>
  </mergeCells>
  <pageMargins left="0.7" right="0.7"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theme="0" tint="-0.499984740745262"/>
  </sheetPr>
  <dimension ref="A1:AG172"/>
  <sheetViews>
    <sheetView topLeftCell="T270" workbookViewId="0">
      <selection activeCell="A250" sqref="A250:AG300"/>
    </sheetView>
  </sheetViews>
  <sheetFormatPr defaultColWidth="9.453125" defaultRowHeight="14.5" x14ac:dyDescent="0.35"/>
  <cols>
    <col min="1" max="1" width="36" style="1" customWidth="1"/>
    <col min="2" max="2" width="23.453125" style="1" customWidth="1"/>
    <col min="3" max="3" width="10.453125" style="1" bestFit="1" customWidth="1"/>
    <col min="4" max="4" width="11.453125" style="1" bestFit="1" customWidth="1"/>
    <col min="5" max="5" width="5.453125" style="1" bestFit="1" customWidth="1"/>
    <col min="6" max="6" width="12.453125" style="4" customWidth="1"/>
    <col min="7" max="7" width="11.453125" style="4" bestFit="1" customWidth="1"/>
    <col min="8" max="8" width="16.1796875" style="4" customWidth="1"/>
    <col min="9" max="9" width="10.453125" style="4" bestFit="1" customWidth="1"/>
    <col min="10" max="11" width="9.453125" style="4" hidden="1" customWidth="1"/>
    <col min="12" max="12" width="8.54296875" style="4" bestFit="1" customWidth="1"/>
    <col min="13" max="14" width="8.54296875" style="4" hidden="1" customWidth="1"/>
    <col min="15" max="15" width="6.453125" style="4" hidden="1" customWidth="1"/>
    <col min="16" max="16" width="6.54296875" style="4" hidden="1" customWidth="1"/>
    <col min="17" max="17" width="16.90625" style="4" customWidth="1"/>
    <col min="18" max="18" width="15.81640625" style="4" customWidth="1"/>
    <col min="19" max="19" width="10.453125" style="4" bestFit="1" customWidth="1"/>
    <col min="20" max="20" width="14.1796875" style="4" customWidth="1"/>
    <col min="21" max="21" width="10.453125" style="4" bestFit="1" customWidth="1"/>
    <col min="22" max="22" width="9.453125" style="4" bestFit="1" customWidth="1"/>
    <col min="23" max="24" width="10.453125" style="4" hidden="1" customWidth="1"/>
    <col min="25" max="25" width="9.453125" style="4" bestFit="1" customWidth="1"/>
    <col min="26" max="26" width="12.453125" style="4" bestFit="1" customWidth="1"/>
    <col min="27" max="27" width="9.453125" style="4" bestFit="1" customWidth="1"/>
    <col min="28" max="28" width="6.453125" style="4" bestFit="1" customWidth="1"/>
    <col min="29" max="31" width="9.453125" style="4" bestFit="1" customWidth="1"/>
    <col min="32" max="32" width="6.453125" style="4" bestFit="1" customWidth="1"/>
    <col min="33" max="33" width="12.453125" style="4" bestFit="1" customWidth="1"/>
    <col min="34" max="34" width="9.453125" style="1" customWidth="1"/>
    <col min="35" max="16384" width="9.453125" style="1"/>
  </cols>
  <sheetData>
    <row r="1" spans="1:33" s="5" customFormat="1" ht="147" customHeight="1" x14ac:dyDescent="0.25">
      <c r="A1" s="16" t="str">
        <f>'Core Indicators'!A:A</f>
        <v>Crisis</v>
      </c>
      <c r="B1" s="16" t="s">
        <v>9922</v>
      </c>
      <c r="C1" s="16" t="s">
        <v>9919</v>
      </c>
      <c r="D1" s="16" t="s">
        <v>9920</v>
      </c>
      <c r="E1" s="11" t="s">
        <v>9921</v>
      </c>
      <c r="F1" s="38" t="s">
        <v>10036</v>
      </c>
      <c r="G1" s="38" t="s">
        <v>10037</v>
      </c>
      <c r="H1" s="38" t="s">
        <v>10038</v>
      </c>
      <c r="I1" s="38" t="s">
        <v>10039</v>
      </c>
      <c r="J1" s="38" t="s">
        <v>10040</v>
      </c>
      <c r="K1" s="38" t="s">
        <v>10041</v>
      </c>
      <c r="L1" s="38" t="s">
        <v>10042</v>
      </c>
      <c r="M1" s="38" t="s">
        <v>10043</v>
      </c>
      <c r="N1" s="38" t="s">
        <v>10044</v>
      </c>
      <c r="O1" s="38" t="s">
        <v>10045</v>
      </c>
      <c r="P1" s="39" t="s">
        <v>10046</v>
      </c>
      <c r="Q1" s="38" t="s">
        <v>10047</v>
      </c>
      <c r="R1" s="38" t="s">
        <v>10048</v>
      </c>
      <c r="S1" s="38" t="s">
        <v>10049</v>
      </c>
      <c r="T1" s="38" t="s">
        <v>10050</v>
      </c>
      <c r="U1" s="38" t="s">
        <v>10051</v>
      </c>
      <c r="V1" s="39" t="s">
        <v>10052</v>
      </c>
      <c r="W1" s="39" t="s">
        <v>10053</v>
      </c>
      <c r="X1" s="39" t="s">
        <v>10054</v>
      </c>
      <c r="Y1" s="39" t="s">
        <v>1801</v>
      </c>
      <c r="Z1" s="39" t="s">
        <v>1813</v>
      </c>
      <c r="AA1" s="39" t="s">
        <v>1803</v>
      </c>
      <c r="AB1" s="39" t="s">
        <v>1815</v>
      </c>
      <c r="AC1" s="39" t="s">
        <v>1798</v>
      </c>
      <c r="AD1" s="39" t="s">
        <v>1811</v>
      </c>
      <c r="AE1" s="39" t="s">
        <v>1805</v>
      </c>
      <c r="AF1" s="39" t="s">
        <v>9997</v>
      </c>
      <c r="AG1" s="39" t="s">
        <v>1807</v>
      </c>
    </row>
    <row r="2" spans="1:33" ht="39.65" customHeight="1" x14ac:dyDescent="0.35">
      <c r="A2" s="45">
        <f>'Core Indicators'!A:A</f>
        <v>0</v>
      </c>
      <c r="B2" s="18"/>
      <c r="C2" s="18"/>
      <c r="D2" s="18"/>
      <c r="E2" s="11"/>
      <c r="F2" s="12" t="s">
        <v>10055</v>
      </c>
      <c r="G2" s="12" t="s">
        <v>10056</v>
      </c>
      <c r="H2" s="12" t="s">
        <v>10056</v>
      </c>
      <c r="I2" s="12" t="s">
        <v>10056</v>
      </c>
      <c r="J2" s="12" t="s">
        <v>10056</v>
      </c>
      <c r="K2" s="12"/>
      <c r="L2" s="12" t="s">
        <v>10056</v>
      </c>
      <c r="M2" s="12" t="s">
        <v>10056</v>
      </c>
      <c r="N2" s="12" t="s">
        <v>10056</v>
      </c>
      <c r="O2" s="12" t="s">
        <v>10056</v>
      </c>
      <c r="P2" s="12" t="s">
        <v>10057</v>
      </c>
      <c r="Q2" s="12" t="s">
        <v>10056</v>
      </c>
      <c r="R2" s="12" t="s">
        <v>10056</v>
      </c>
      <c r="S2" s="12" t="s">
        <v>10056</v>
      </c>
      <c r="T2" s="12" t="s">
        <v>10056</v>
      </c>
      <c r="U2" s="12" t="s">
        <v>10056</v>
      </c>
      <c r="V2" s="12" t="s">
        <v>10056</v>
      </c>
      <c r="W2" s="12" t="s">
        <v>10056</v>
      </c>
      <c r="X2" s="12" t="s">
        <v>10056</v>
      </c>
      <c r="Y2" s="12"/>
      <c r="Z2" s="12"/>
      <c r="AA2" s="12"/>
      <c r="AB2" s="12"/>
      <c r="AC2" s="12"/>
      <c r="AD2" s="12"/>
      <c r="AE2" s="12"/>
      <c r="AF2" s="12"/>
      <c r="AG2" s="12"/>
    </row>
    <row r="3" spans="1:33" s="43" customFormat="1" ht="20.149999999999999" customHeight="1" x14ac:dyDescent="0.35">
      <c r="A3" s="62" t="str">
        <f>'Core Indicators'!A:A</f>
        <v>Complex crisis in Afghanistan</v>
      </c>
      <c r="B3" s="62" t="str">
        <f>'Core Indicators'!B:B</f>
        <v>Conflict,Violence,Displacement,Drought,Earthquake,Socio-political</v>
      </c>
      <c r="C3" s="62" t="str">
        <f>'Core Indicators'!C3</f>
        <v>AFG001</v>
      </c>
      <c r="D3" s="62" t="str">
        <f>'Core Indicators'!D3</f>
        <v>Afghanistan</v>
      </c>
      <c r="E3" s="62" t="str">
        <f>'Core Indicators'!E3</f>
        <v>AFG</v>
      </c>
      <c r="F3" s="41">
        <f>'Core Indicators'!O3</f>
        <v>652230</v>
      </c>
      <c r="G3" s="41">
        <f>'Core Indicators'!W3</f>
        <v>44500000</v>
      </c>
      <c r="H3" s="41">
        <f>'Core Indicators'!AE3</f>
        <v>44500000</v>
      </c>
      <c r="I3" s="41">
        <f>'Core Indicators'!AM3</f>
        <v>13055000</v>
      </c>
      <c r="J3" s="41">
        <f>'Core Indicators'!AU3</f>
        <v>253</v>
      </c>
      <c r="K3" s="41" t="str">
        <f>'Core Indicators'!BC3</f>
        <v>x</v>
      </c>
      <c r="L3" s="41">
        <f>'Core Indicators'!BK3</f>
        <v>819</v>
      </c>
      <c r="M3" s="41">
        <f>'Core Indicators'!BS3</f>
        <v>21300</v>
      </c>
      <c r="N3" s="41">
        <f>'Core Indicators'!CA3</f>
        <v>3330</v>
      </c>
      <c r="O3" s="41" t="e">
        <f>'Core Indicators'!CI3</f>
        <v>#N/A</v>
      </c>
      <c r="P3" s="41" t="str">
        <f>'Core Indicators'!CQ3</f>
        <v>x</v>
      </c>
      <c r="Q3" s="41">
        <f>'Core Indicators'!DG3</f>
        <v>0</v>
      </c>
      <c r="R3" s="41">
        <f>'Core Indicators'!DO3</f>
        <v>20800000</v>
      </c>
      <c r="S3" s="41">
        <f>'Core Indicators'!DW3</f>
        <v>11447000</v>
      </c>
      <c r="T3" s="41">
        <f>'Core Indicators'!EE3</f>
        <v>12253000</v>
      </c>
      <c r="U3" s="41">
        <f>'Core Indicators'!EM3</f>
        <v>0</v>
      </c>
      <c r="V3" s="41">
        <f>'Core Indicators'!FC3</f>
        <v>4</v>
      </c>
      <c r="W3" s="41" t="str">
        <f>'Core Indicators'!FK3</f>
        <v>x</v>
      </c>
      <c r="X3" s="41">
        <f>'Core Indicators'!FS3</f>
        <v>543000</v>
      </c>
      <c r="Y3" s="41">
        <f>'Core Indicators'!GA3</f>
        <v>1</v>
      </c>
      <c r="Z3" s="41">
        <f>'Core Indicators'!GI3</f>
        <v>1</v>
      </c>
      <c r="AA3" s="41">
        <f>'Core Indicators'!GQ3</f>
        <v>3</v>
      </c>
      <c r="AB3" s="41">
        <f>'Core Indicators'!GY3</f>
        <v>0</v>
      </c>
      <c r="AC3" s="41">
        <f>'Core Indicators'!HG3</f>
        <v>2</v>
      </c>
      <c r="AD3" s="41">
        <f>'Core Indicators'!HO3</f>
        <v>2</v>
      </c>
      <c r="AE3" s="41">
        <f>'Core Indicators'!HW3</f>
        <v>2</v>
      </c>
      <c r="AF3" s="41">
        <f>'Core Indicators'!IE3</f>
        <v>3</v>
      </c>
      <c r="AG3" s="41">
        <f>'Core Indicators'!IM3</f>
        <v>3</v>
      </c>
    </row>
    <row r="4" spans="1:33" s="43" customFormat="1" ht="20.149999999999999" customHeight="1" x14ac:dyDescent="0.35">
      <c r="A4" s="233" t="str">
        <f>'Core Indicators'!A:A</f>
        <v>Drought in South-West Angola</v>
      </c>
      <c r="B4" s="233" t="str">
        <f>'Core Indicators'!B:B</f>
        <v>Drought</v>
      </c>
      <c r="C4" s="233" t="str">
        <f>'Core Indicators'!C4</f>
        <v>AGO002</v>
      </c>
      <c r="D4" s="233" t="str">
        <f>'Core Indicators'!D4</f>
        <v>Angola</v>
      </c>
      <c r="E4" s="233" t="str">
        <f>'Core Indicators'!E4</f>
        <v>AGO</v>
      </c>
      <c r="F4" s="42">
        <f>'Core Indicators'!O4</f>
        <v>639313</v>
      </c>
      <c r="G4" s="42">
        <f>'Core Indicators'!W4</f>
        <v>7361000</v>
      </c>
      <c r="H4" s="42">
        <f>'Core Indicators'!AE4</f>
        <v>2800000</v>
      </c>
      <c r="I4" s="42">
        <f>'Core Indicators'!AM4</f>
        <v>0</v>
      </c>
      <c r="J4" s="42" t="e">
        <f>'Core Indicators'!AU4</f>
        <v>#N/A</v>
      </c>
      <c r="K4" s="42" t="e">
        <f>'Core Indicators'!BC4</f>
        <v>#N/A</v>
      </c>
      <c r="L4" s="42">
        <f>'Core Indicators'!BK4</f>
        <v>0</v>
      </c>
      <c r="M4" s="42" t="e">
        <f>'Core Indicators'!BS4</f>
        <v>#N/A</v>
      </c>
      <c r="N4" s="42" t="e">
        <f>'Core Indicators'!CA4</f>
        <v>#N/A</v>
      </c>
      <c r="O4" s="42" t="e">
        <f>'Core Indicators'!CI4</f>
        <v>#N/A</v>
      </c>
      <c r="P4" s="42" t="e">
        <f>'Core Indicators'!CQ4</f>
        <v>#N/A</v>
      </c>
      <c r="Q4" s="42">
        <f>'Core Indicators'!DG4</f>
        <v>4561000</v>
      </c>
      <c r="R4" s="42">
        <f>'Core Indicators'!DO4</f>
        <v>0</v>
      </c>
      <c r="S4" s="42">
        <f>'Core Indicators'!DW4</f>
        <v>2800000</v>
      </c>
      <c r="T4" s="42">
        <f>'Core Indicators'!EE4</f>
        <v>0</v>
      </c>
      <c r="U4" s="42">
        <f>'Core Indicators'!EM4</f>
        <v>0</v>
      </c>
      <c r="V4" s="42">
        <f>'Core Indicators'!FC4</f>
        <v>0</v>
      </c>
      <c r="W4" s="42" t="e">
        <f>'Core Indicators'!FK4</f>
        <v>#N/A</v>
      </c>
      <c r="X4" s="42" t="e">
        <f>'Core Indicators'!FS4</f>
        <v>#N/A</v>
      </c>
      <c r="Y4" s="42">
        <f>'Core Indicators'!GA4</f>
        <v>0</v>
      </c>
      <c r="Z4" s="42">
        <f>'Core Indicators'!GI4</f>
        <v>0</v>
      </c>
      <c r="AA4" s="42">
        <f>'Core Indicators'!GQ4</f>
        <v>0</v>
      </c>
      <c r="AB4" s="42">
        <f>'Core Indicators'!GY4</f>
        <v>0</v>
      </c>
      <c r="AC4" s="42">
        <f>'Core Indicators'!HG4</f>
        <v>0</v>
      </c>
      <c r="AD4" s="42">
        <f>'Core Indicators'!HO4</f>
        <v>0</v>
      </c>
      <c r="AE4" s="42">
        <f>'Core Indicators'!HW4</f>
        <v>0</v>
      </c>
      <c r="AF4" s="42">
        <f>'Core Indicators'!IE4</f>
        <v>2</v>
      </c>
      <c r="AG4" s="42">
        <f>'Core Indicators'!IM4</f>
        <v>1</v>
      </c>
    </row>
    <row r="5" spans="1:33" s="43" customFormat="1" ht="20.149999999999999" customHeight="1" x14ac:dyDescent="0.35">
      <c r="A5" s="62" t="str">
        <f>'Core Indicators'!A:A</f>
        <v>Refugees from Nagorno-Karabakh in Armenia</v>
      </c>
      <c r="B5" s="62" t="str">
        <f>'Core Indicators'!B:B</f>
        <v>Displacement,Socio-political</v>
      </c>
      <c r="C5" s="62" t="str">
        <f>'Core Indicators'!C5</f>
        <v>ARM003</v>
      </c>
      <c r="D5" s="62" t="str">
        <f>'Core Indicators'!D5</f>
        <v>Armenia</v>
      </c>
      <c r="E5" s="62" t="str">
        <f>'Core Indicators'!E5</f>
        <v>ARM</v>
      </c>
      <c r="F5" s="41">
        <f>'Core Indicators'!O5</f>
        <v>29743</v>
      </c>
      <c r="G5" s="41">
        <f>'Core Indicators'!W5</f>
        <v>2180000</v>
      </c>
      <c r="H5" s="41">
        <f>'Core Indicators'!AE5</f>
        <v>210000</v>
      </c>
      <c r="I5" s="41">
        <f>'Core Indicators'!AM5</f>
        <v>115000</v>
      </c>
      <c r="J5" s="41">
        <f>'Core Indicators'!AU5</f>
        <v>2</v>
      </c>
      <c r="K5" s="41" t="str">
        <f>'Core Indicators'!BC5</f>
        <v>x</v>
      </c>
      <c r="L5" s="41">
        <f>'Core Indicators'!BK5</f>
        <v>0</v>
      </c>
      <c r="M5" s="41" t="str">
        <f>'Core Indicators'!BS5</f>
        <v>x</v>
      </c>
      <c r="N5" s="41" t="str">
        <f>'Core Indicators'!CA5</f>
        <v>x</v>
      </c>
      <c r="O5" s="41" t="e">
        <f>'Core Indicators'!CI5</f>
        <v>#N/A</v>
      </c>
      <c r="P5" s="41" t="str">
        <f>'Core Indicators'!CQ5</f>
        <v>x</v>
      </c>
      <c r="Q5" s="41">
        <f>'Core Indicators'!DG5</f>
        <v>1970000</v>
      </c>
      <c r="R5" s="41">
        <f>'Core Indicators'!DO5</f>
        <v>0</v>
      </c>
      <c r="S5" s="41">
        <f>'Core Indicators'!DW5</f>
        <v>210000</v>
      </c>
      <c r="T5" s="41">
        <f>'Core Indicators'!EE5</f>
        <v>0</v>
      </c>
      <c r="U5" s="41">
        <f>'Core Indicators'!EM5</f>
        <v>0</v>
      </c>
      <c r="V5" s="41">
        <f>'Core Indicators'!FC5</f>
        <v>2</v>
      </c>
      <c r="W5" s="41" t="str">
        <f>'Core Indicators'!FK5</f>
        <v>x</v>
      </c>
      <c r="X5" s="41" t="str">
        <f>'Core Indicators'!FS5</f>
        <v>x</v>
      </c>
      <c r="Y5" s="41">
        <f>'Core Indicators'!GA5</f>
        <v>0</v>
      </c>
      <c r="Z5" s="41">
        <f>'Core Indicators'!GI5</f>
        <v>0</v>
      </c>
      <c r="AA5" s="41">
        <f>'Core Indicators'!GQ5</f>
        <v>0</v>
      </c>
      <c r="AB5" s="41">
        <f>'Core Indicators'!GY5</f>
        <v>0</v>
      </c>
      <c r="AC5" s="41">
        <f>'Core Indicators'!HG5</f>
        <v>0</v>
      </c>
      <c r="AD5" s="41">
        <f>'Core Indicators'!HO5</f>
        <v>0</v>
      </c>
      <c r="AE5" s="41">
        <f>'Core Indicators'!HW5</f>
        <v>0</v>
      </c>
      <c r="AF5" s="41">
        <f>'Core Indicators'!IE5</f>
        <v>1</v>
      </c>
      <c r="AG5" s="41">
        <f>'Core Indicators'!IM5</f>
        <v>0</v>
      </c>
    </row>
    <row r="6" spans="1:33" s="43" customFormat="1" ht="20.149999999999999" customHeight="1" x14ac:dyDescent="0.35">
      <c r="A6" s="233" t="str">
        <f>'Core Indicators'!A:A</f>
        <v>Complex in Burundi</v>
      </c>
      <c r="B6" s="233" t="str">
        <f>'Core Indicators'!B:B</f>
        <v>Violence,Displacement,Floods</v>
      </c>
      <c r="C6" s="233" t="str">
        <f>'Core Indicators'!C6</f>
        <v>BDI001</v>
      </c>
      <c r="D6" s="233" t="str">
        <f>'Core Indicators'!D6</f>
        <v>Burundi</v>
      </c>
      <c r="E6" s="233" t="str">
        <f>'Core Indicators'!E6</f>
        <v>BDI</v>
      </c>
      <c r="F6" s="42">
        <f>'Core Indicators'!O6</f>
        <v>25680</v>
      </c>
      <c r="G6" s="42">
        <f>'Core Indicators'!W6</f>
        <v>12289000</v>
      </c>
      <c r="H6" s="42">
        <f>'Core Indicators'!AE6</f>
        <v>6005000</v>
      </c>
      <c r="I6" s="42">
        <f>'Core Indicators'!AM6</f>
        <v>610000</v>
      </c>
      <c r="J6" s="42" t="str">
        <f>'Core Indicators'!AU6</f>
        <v>x</v>
      </c>
      <c r="K6" s="42">
        <f>'Core Indicators'!BC6</f>
        <v>559993</v>
      </c>
      <c r="L6" s="42">
        <f>'Core Indicators'!BK6</f>
        <v>55</v>
      </c>
      <c r="M6" s="42" t="str">
        <f>'Core Indicators'!BS6</f>
        <v>x</v>
      </c>
      <c r="N6" s="42" t="str">
        <f>'Core Indicators'!CA6</f>
        <v>x</v>
      </c>
      <c r="O6" s="42" t="e">
        <f>'Core Indicators'!CI6</f>
        <v>#N/A</v>
      </c>
      <c r="P6" s="42" t="str">
        <f>'Core Indicators'!CQ6</f>
        <v>x</v>
      </c>
      <c r="Q6" s="42">
        <f>'Core Indicators'!DG6</f>
        <v>6284000</v>
      </c>
      <c r="R6" s="42">
        <f>'Core Indicators'!DO6</f>
        <v>4820000</v>
      </c>
      <c r="S6" s="42">
        <f>'Core Indicators'!DW6</f>
        <v>1063000</v>
      </c>
      <c r="T6" s="42">
        <f>'Core Indicators'!EE6</f>
        <v>122000</v>
      </c>
      <c r="U6" s="42">
        <f>'Core Indicators'!EM6</f>
        <v>0</v>
      </c>
      <c r="V6" s="42">
        <f>'Core Indicators'!FC6</f>
        <v>5</v>
      </c>
      <c r="W6" s="42" t="str">
        <f>'Core Indicators'!FK6</f>
        <v>x</v>
      </c>
      <c r="X6" s="42" t="str">
        <f>'Core Indicators'!FS6</f>
        <v>x</v>
      </c>
      <c r="Y6" s="42">
        <f>'Core Indicators'!GA6</f>
        <v>1</v>
      </c>
      <c r="Z6" s="42">
        <f>'Core Indicators'!GI6</f>
        <v>0</v>
      </c>
      <c r="AA6" s="42">
        <f>'Core Indicators'!GQ6</f>
        <v>1</v>
      </c>
      <c r="AB6" s="42">
        <f>'Core Indicators'!GY6</f>
        <v>0</v>
      </c>
      <c r="AC6" s="42">
        <f>'Core Indicators'!HG6</f>
        <v>0</v>
      </c>
      <c r="AD6" s="42">
        <f>'Core Indicators'!HO6</f>
        <v>0</v>
      </c>
      <c r="AE6" s="42">
        <f>'Core Indicators'!HW6</f>
        <v>0</v>
      </c>
      <c r="AF6" s="42">
        <f>'Core Indicators'!IE6</f>
        <v>0</v>
      </c>
      <c r="AG6" s="42">
        <f>'Core Indicators'!IM6</f>
        <v>3</v>
      </c>
    </row>
    <row r="7" spans="1:33" s="43" customFormat="1" ht="20.149999999999999" customHeight="1" x14ac:dyDescent="0.35">
      <c r="A7" s="62" t="str">
        <f>'Core Indicators'!A:A</f>
        <v>Conflict in northern region</v>
      </c>
      <c r="B7" s="62" t="str">
        <f>'Core Indicators'!B:B</f>
        <v>Conflict,Displacement,Violence</v>
      </c>
      <c r="C7" s="62" t="str">
        <f>'Core Indicators'!C7</f>
        <v>BEN002</v>
      </c>
      <c r="D7" s="62" t="str">
        <f>'Core Indicators'!D7</f>
        <v>Benin</v>
      </c>
      <c r="E7" s="62" t="str">
        <f>'Core Indicators'!E7</f>
        <v>BEN</v>
      </c>
      <c r="F7" s="41">
        <f>'Core Indicators'!O7</f>
        <v>47633</v>
      </c>
      <c r="G7" s="41">
        <f>'Core Indicators'!W7</f>
        <v>2115000</v>
      </c>
      <c r="H7" s="41">
        <f>'Core Indicators'!AE7</f>
        <v>308000</v>
      </c>
      <c r="I7" s="41">
        <f>'Core Indicators'!AM7</f>
        <v>29000</v>
      </c>
      <c r="J7" s="41" t="str">
        <f>'Core Indicators'!AU7</f>
        <v>x</v>
      </c>
      <c r="K7" s="41" t="str">
        <f>'Core Indicators'!BC7</f>
        <v>x</v>
      </c>
      <c r="L7" s="41">
        <f>'Core Indicators'!BK7</f>
        <v>91</v>
      </c>
      <c r="M7" s="41" t="str">
        <f>'Core Indicators'!BS7</f>
        <v>x</v>
      </c>
      <c r="N7" s="41" t="str">
        <f>'Core Indicators'!CA7</f>
        <v>x</v>
      </c>
      <c r="O7" s="41" t="e">
        <f>'Core Indicators'!CI7</f>
        <v>#N/A</v>
      </c>
      <c r="P7" s="41" t="str">
        <f>'Core Indicators'!CQ7</f>
        <v>x</v>
      </c>
      <c r="Q7" s="41">
        <f>'Core Indicators'!DG7</f>
        <v>1807000</v>
      </c>
      <c r="R7" s="41">
        <f>'Core Indicators'!DO7</f>
        <v>249000</v>
      </c>
      <c r="S7" s="41">
        <f>'Core Indicators'!DW7</f>
        <v>59000</v>
      </c>
      <c r="T7" s="41">
        <f>'Core Indicators'!EE7</f>
        <v>0</v>
      </c>
      <c r="U7" s="41">
        <f>'Core Indicators'!EM7</f>
        <v>0</v>
      </c>
      <c r="V7" s="41">
        <f>'Core Indicators'!FC7</f>
        <v>3</v>
      </c>
      <c r="W7" s="41" t="str">
        <f>'Core Indicators'!FK7</f>
        <v>x</v>
      </c>
      <c r="X7" s="41" t="str">
        <f>'Core Indicators'!FS7</f>
        <v>x</v>
      </c>
      <c r="Y7" s="41">
        <f>'Core Indicators'!GA7</f>
        <v>0</v>
      </c>
      <c r="Z7" s="41">
        <f>'Core Indicators'!GI7</f>
        <v>0</v>
      </c>
      <c r="AA7" s="41">
        <f>'Core Indicators'!GQ7</f>
        <v>0</v>
      </c>
      <c r="AB7" s="41">
        <f>'Core Indicators'!GY7</f>
        <v>0</v>
      </c>
      <c r="AC7" s="41">
        <f>'Core Indicators'!HG7</f>
        <v>0</v>
      </c>
      <c r="AD7" s="41">
        <f>'Core Indicators'!HO7</f>
        <v>0</v>
      </c>
      <c r="AE7" s="41">
        <f>'Core Indicators'!HW7</f>
        <v>2</v>
      </c>
      <c r="AF7" s="41">
        <f>'Core Indicators'!IE7</f>
        <v>0</v>
      </c>
      <c r="AG7" s="41">
        <f>'Core Indicators'!IM7</f>
        <v>1</v>
      </c>
    </row>
    <row r="8" spans="1:33" s="43" customFormat="1" ht="20.149999999999999" customHeight="1" x14ac:dyDescent="0.35">
      <c r="A8" s="233" t="str">
        <f>'Core Indicators'!A:A</f>
        <v>Conflict in Burkina Faso</v>
      </c>
      <c r="B8" s="233" t="str">
        <f>'Core Indicators'!B:B</f>
        <v>Conflict,Displacement,Violence</v>
      </c>
      <c r="C8" s="233" t="str">
        <f>'Core Indicators'!C8</f>
        <v>BFA002</v>
      </c>
      <c r="D8" s="233" t="str">
        <f>'Core Indicators'!D8</f>
        <v>Burkina Faso</v>
      </c>
      <c r="E8" s="233" t="str">
        <f>'Core Indicators'!E8</f>
        <v>BFA</v>
      </c>
      <c r="F8" s="42">
        <f>'Core Indicators'!O8</f>
        <v>274220</v>
      </c>
      <c r="G8" s="42">
        <f>'Core Indicators'!W8</f>
        <v>23300000</v>
      </c>
      <c r="H8" s="42">
        <f>'Core Indicators'!AE8</f>
        <v>6300000</v>
      </c>
      <c r="I8" s="42">
        <f>'Core Indicators'!AM8</f>
        <v>2378000</v>
      </c>
      <c r="J8" s="42">
        <f>'Core Indicators'!AU8</f>
        <v>1</v>
      </c>
      <c r="K8" s="42" t="str">
        <f>'Core Indicators'!BC8</f>
        <v>x</v>
      </c>
      <c r="L8" s="42">
        <f>'Core Indicators'!BK8</f>
        <v>3510</v>
      </c>
      <c r="M8" s="42" t="str">
        <f>'Core Indicators'!BS8</f>
        <v>x</v>
      </c>
      <c r="N8" s="42" t="str">
        <f>'Core Indicators'!CA8</f>
        <v>x</v>
      </c>
      <c r="O8" s="42" t="e">
        <f>'Core Indicators'!CI8</f>
        <v>#N/A</v>
      </c>
      <c r="P8" s="42" t="str">
        <f>'Core Indicators'!CQ8</f>
        <v>x</v>
      </c>
      <c r="Q8" s="42">
        <f>'Core Indicators'!DG8</f>
        <v>17000000</v>
      </c>
      <c r="R8" s="42">
        <f>'Core Indicators'!DO8</f>
        <v>0</v>
      </c>
      <c r="S8" s="42">
        <f>'Core Indicators'!DW8</f>
        <v>3528000</v>
      </c>
      <c r="T8" s="42">
        <f>'Core Indicators'!EE8</f>
        <v>2646000</v>
      </c>
      <c r="U8" s="42">
        <f>'Core Indicators'!EM8</f>
        <v>126000</v>
      </c>
      <c r="V8" s="42">
        <f>'Core Indicators'!FC8</f>
        <v>4</v>
      </c>
      <c r="W8" s="42" t="str">
        <f>'Core Indicators'!FK8</f>
        <v>x</v>
      </c>
      <c r="X8" s="42" t="str">
        <f>'Core Indicators'!FS8</f>
        <v>x</v>
      </c>
      <c r="Y8" s="42">
        <f>'Core Indicators'!GA8</f>
        <v>1</v>
      </c>
      <c r="Z8" s="42">
        <f>'Core Indicators'!GI8</f>
        <v>3</v>
      </c>
      <c r="AA8" s="42">
        <f>'Core Indicators'!GQ8</f>
        <v>3</v>
      </c>
      <c r="AB8" s="42">
        <f>'Core Indicators'!GY8</f>
        <v>3</v>
      </c>
      <c r="AC8" s="42">
        <f>'Core Indicators'!HG8</f>
        <v>2</v>
      </c>
      <c r="AD8" s="42">
        <f>'Core Indicators'!HO8</f>
        <v>2</v>
      </c>
      <c r="AE8" s="42">
        <f>'Core Indicators'!HW8</f>
        <v>3</v>
      </c>
      <c r="AF8" s="42">
        <f>'Core Indicators'!IE8</f>
        <v>1</v>
      </c>
      <c r="AG8" s="42">
        <f>'Core Indicators'!IM8</f>
        <v>3</v>
      </c>
    </row>
    <row r="9" spans="1:33" s="43" customFormat="1" ht="20.149999999999999" customHeight="1" x14ac:dyDescent="0.35">
      <c r="A9" s="62" t="str">
        <f>'Core Indicators'!A:A</f>
        <v>Mutliple crises in Bangladesh</v>
      </c>
      <c r="B9" s="62" t="str">
        <f>'Core Indicators'!B:B</f>
        <v>Conflict,Violence,Displacement,Floods</v>
      </c>
      <c r="C9" s="62" t="str">
        <f>'Core Indicators'!C9</f>
        <v>BGD001</v>
      </c>
      <c r="D9" s="62" t="str">
        <f>'Core Indicators'!D9</f>
        <v>Bangladesh</v>
      </c>
      <c r="E9" s="62" t="str">
        <f>'Core Indicators'!E9</f>
        <v>BGD</v>
      </c>
      <c r="F9" s="41">
        <f>'Core Indicators'!O9</f>
        <v>147570</v>
      </c>
      <c r="G9" s="41">
        <f>'Core Indicators'!W9</f>
        <v>170836000</v>
      </c>
      <c r="H9" s="41">
        <f>'Core Indicators'!AE9</f>
        <v>99786000</v>
      </c>
      <c r="I9" s="41">
        <f>'Core Indicators'!AM9</f>
        <v>2047000</v>
      </c>
      <c r="J9" s="41" t="str">
        <f>'Core Indicators'!AU9</f>
        <v>x</v>
      </c>
      <c r="K9" s="41" t="str">
        <f>'Core Indicators'!BC9</f>
        <v>x</v>
      </c>
      <c r="L9" s="41">
        <f>'Core Indicators'!BK9</f>
        <v>93</v>
      </c>
      <c r="M9" s="41">
        <f>'Core Indicators'!BS9</f>
        <v>504778</v>
      </c>
      <c r="N9" s="41">
        <f>'Core Indicators'!CA9</f>
        <v>67329</v>
      </c>
      <c r="O9" s="41" t="e">
        <f>'Core Indicators'!CI9</f>
        <v>#N/A</v>
      </c>
      <c r="P9" s="41">
        <f>'Core Indicators'!CQ9</f>
        <v>748000000</v>
      </c>
      <c r="Q9" s="41">
        <f>'Core Indicators'!DG9</f>
        <v>71049000</v>
      </c>
      <c r="R9" s="41">
        <f>'Core Indicators'!DO9</f>
        <v>56496000</v>
      </c>
      <c r="S9" s="41">
        <f>'Core Indicators'!DW9</f>
        <v>32932000</v>
      </c>
      <c r="T9" s="41">
        <f>'Core Indicators'!EE9</f>
        <v>10358000</v>
      </c>
      <c r="U9" s="41">
        <f>'Core Indicators'!EM9</f>
        <v>0</v>
      </c>
      <c r="V9" s="41">
        <f>'Core Indicators'!FC9</f>
        <v>5</v>
      </c>
      <c r="W9" s="41" t="str">
        <f>'Core Indicators'!FK9</f>
        <v>x</v>
      </c>
      <c r="X9" s="41" t="str">
        <f>'Core Indicators'!FS9</f>
        <v>x</v>
      </c>
      <c r="Y9" s="41">
        <f>'Core Indicators'!GA9</f>
        <v>1</v>
      </c>
      <c r="Z9" s="41">
        <f>'Core Indicators'!GI9</f>
        <v>3</v>
      </c>
      <c r="AA9" s="41">
        <f>'Core Indicators'!GQ9</f>
        <v>2</v>
      </c>
      <c r="AB9" s="41">
        <f>'Core Indicators'!GY9</f>
        <v>1</v>
      </c>
      <c r="AC9" s="41">
        <f>'Core Indicators'!HG9</f>
        <v>0</v>
      </c>
      <c r="AD9" s="41">
        <f>'Core Indicators'!HO9</f>
        <v>2</v>
      </c>
      <c r="AE9" s="41">
        <f>'Core Indicators'!HW9</f>
        <v>3</v>
      </c>
      <c r="AF9" s="41">
        <f>'Core Indicators'!IE9</f>
        <v>1</v>
      </c>
      <c r="AG9" s="41">
        <f>'Core Indicators'!IM9</f>
        <v>3</v>
      </c>
    </row>
    <row r="10" spans="1:33" s="43" customFormat="1" ht="20.149999999999999" customHeight="1" x14ac:dyDescent="0.35">
      <c r="A10" s="233" t="str">
        <f>'Core Indicators'!A:A</f>
        <v>Rohingya refugee crisis</v>
      </c>
      <c r="B10" s="233" t="str">
        <f>'Core Indicators'!B:B</f>
        <v>Conflict,Violence,Displacement</v>
      </c>
      <c r="C10" s="233" t="str">
        <f>'Core Indicators'!C10</f>
        <v>BGD002</v>
      </c>
      <c r="D10" s="233" t="str">
        <f>'Core Indicators'!D10</f>
        <v>Bangladesh</v>
      </c>
      <c r="E10" s="233" t="str">
        <f>'Core Indicators'!E10</f>
        <v>BGD</v>
      </c>
      <c r="F10" s="42">
        <f>'Core Indicators'!O10</f>
        <v>710.46</v>
      </c>
      <c r="G10" s="42">
        <f>'Core Indicators'!W10</f>
        <v>1551000</v>
      </c>
      <c r="H10" s="42">
        <f>'Core Indicators'!AE10</f>
        <v>1551000</v>
      </c>
      <c r="I10" s="42">
        <f>'Core Indicators'!AM10</f>
        <v>1007000</v>
      </c>
      <c r="J10" s="42" t="str">
        <f>'Core Indicators'!AU10</f>
        <v>x</v>
      </c>
      <c r="K10" s="42" t="str">
        <f>'Core Indicators'!BC10</f>
        <v>x</v>
      </c>
      <c r="L10" s="42">
        <f>'Core Indicators'!BK10</f>
        <v>22</v>
      </c>
      <c r="M10" s="42" t="str">
        <f>'Core Indicators'!BS10</f>
        <v>x</v>
      </c>
      <c r="N10" s="42" t="str">
        <f>'Core Indicators'!CA10</f>
        <v>x</v>
      </c>
      <c r="O10" s="42" t="e">
        <f>'Core Indicators'!CI10</f>
        <v>#N/A</v>
      </c>
      <c r="P10" s="42" t="str">
        <f>'Core Indicators'!CQ10</f>
        <v>x</v>
      </c>
      <c r="Q10" s="42">
        <f>'Core Indicators'!DG10</f>
        <v>0</v>
      </c>
      <c r="R10" s="42">
        <f>'Core Indicators'!DO10</f>
        <v>0</v>
      </c>
      <c r="S10" s="42">
        <f>'Core Indicators'!DW10</f>
        <v>1520000</v>
      </c>
      <c r="T10" s="42">
        <f>'Core Indicators'!EE10</f>
        <v>31000</v>
      </c>
      <c r="U10" s="42" t="str">
        <f>'Core Indicators'!EM10</f>
        <v>x</v>
      </c>
      <c r="V10" s="42">
        <f>'Core Indicators'!FC10</f>
        <v>3</v>
      </c>
      <c r="W10" s="42" t="str">
        <f>'Core Indicators'!FK10</f>
        <v>x</v>
      </c>
      <c r="X10" s="42" t="str">
        <f>'Core Indicators'!FS10</f>
        <v>x</v>
      </c>
      <c r="Y10" s="42">
        <f>'Core Indicators'!GA10</f>
        <v>1</v>
      </c>
      <c r="Z10" s="42">
        <f>'Core Indicators'!GI10</f>
        <v>3</v>
      </c>
      <c r="AA10" s="42">
        <f>'Core Indicators'!GQ10</f>
        <v>2</v>
      </c>
      <c r="AB10" s="42">
        <f>'Core Indicators'!GY10</f>
        <v>1</v>
      </c>
      <c r="AC10" s="42">
        <f>'Core Indicators'!HG10</f>
        <v>0</v>
      </c>
      <c r="AD10" s="42">
        <f>'Core Indicators'!HO10</f>
        <v>2</v>
      </c>
      <c r="AE10" s="42">
        <f>'Core Indicators'!HW10</f>
        <v>3</v>
      </c>
      <c r="AF10" s="42">
        <f>'Core Indicators'!IE10</f>
        <v>1</v>
      </c>
      <c r="AG10" s="42">
        <f>'Core Indicators'!IM10</f>
        <v>3</v>
      </c>
    </row>
    <row r="11" spans="1:33" s="43" customFormat="1" ht="20.149999999999999" customHeight="1" x14ac:dyDescent="0.35">
      <c r="A11" s="62" t="str">
        <f>'Core Indicators'!A:A</f>
        <v>Chronic Food Security Crisis in Bangladesh</v>
      </c>
      <c r="B11" s="62" t="str">
        <f>'Core Indicators'!B:B</f>
        <v>Food Security,Socio-political,Cyclone,Floods,Other seasonal event</v>
      </c>
      <c r="C11" s="62" t="str">
        <f>'Core Indicators'!C11</f>
        <v>BGD012</v>
      </c>
      <c r="D11" s="62" t="str">
        <f>'Core Indicators'!D11</f>
        <v>Bangladesh</v>
      </c>
      <c r="E11" s="62" t="str">
        <f>'Core Indicators'!E11</f>
        <v>BGD</v>
      </c>
      <c r="F11" s="41">
        <f>'Core Indicators'!O11</f>
        <v>147570</v>
      </c>
      <c r="G11" s="41">
        <f>'Core Indicators'!W11</f>
        <v>169285000</v>
      </c>
      <c r="H11" s="41">
        <f>'Core Indicators'!AE11</f>
        <v>98235000</v>
      </c>
      <c r="I11" s="41" t="str">
        <f>'Core Indicators'!AM11</f>
        <v>x</v>
      </c>
      <c r="J11" s="41" t="str">
        <f>'Core Indicators'!AU11</f>
        <v>x</v>
      </c>
      <c r="K11" s="41" t="str">
        <f>'Core Indicators'!BC11</f>
        <v>x</v>
      </c>
      <c r="L11" s="41" t="str">
        <f>'Core Indicators'!BK11</f>
        <v>x</v>
      </c>
      <c r="M11" s="41" t="str">
        <f>'Core Indicators'!BS11</f>
        <v>x</v>
      </c>
      <c r="N11" s="41" t="str">
        <f>'Core Indicators'!CA11</f>
        <v>x</v>
      </c>
      <c r="O11" s="41" t="e">
        <f>'Core Indicators'!CI11</f>
        <v>#N/A</v>
      </c>
      <c r="P11" s="41" t="str">
        <f>'Core Indicators'!CQ11</f>
        <v>x</v>
      </c>
      <c r="Q11" s="41">
        <f>'Core Indicators'!DG11</f>
        <v>71049000</v>
      </c>
      <c r="R11" s="41">
        <f>'Core Indicators'!DO11</f>
        <v>57296000</v>
      </c>
      <c r="S11" s="41">
        <f>'Core Indicators'!DW11</f>
        <v>30612000</v>
      </c>
      <c r="T11" s="41">
        <f>'Core Indicators'!EE11</f>
        <v>10327000</v>
      </c>
      <c r="U11" s="41">
        <f>'Core Indicators'!EM11</f>
        <v>0</v>
      </c>
      <c r="V11" s="41">
        <f>'Core Indicators'!FC11</f>
        <v>1</v>
      </c>
      <c r="W11" s="41" t="str">
        <f>'Core Indicators'!FK11</f>
        <v>x</v>
      </c>
      <c r="X11" s="41" t="str">
        <f>'Core Indicators'!FS11</f>
        <v>x</v>
      </c>
      <c r="Y11" s="41">
        <f>'Core Indicators'!GA11</f>
        <v>1</v>
      </c>
      <c r="Z11" s="41">
        <f>'Core Indicators'!GI11</f>
        <v>2</v>
      </c>
      <c r="AA11" s="41">
        <f>'Core Indicators'!GQ11</f>
        <v>0</v>
      </c>
      <c r="AB11" s="41">
        <f>'Core Indicators'!GY11</f>
        <v>0</v>
      </c>
      <c r="AC11" s="41">
        <f>'Core Indicators'!HG11</f>
        <v>0</v>
      </c>
      <c r="AD11" s="41">
        <f>'Core Indicators'!HO11</f>
        <v>0</v>
      </c>
      <c r="AE11" s="41">
        <f>'Core Indicators'!HW11</f>
        <v>3</v>
      </c>
      <c r="AF11" s="41">
        <f>'Core Indicators'!IE11</f>
        <v>1</v>
      </c>
      <c r="AG11" s="41">
        <f>'Core Indicators'!IM11</f>
        <v>3</v>
      </c>
    </row>
    <row r="12" spans="1:33" s="43" customFormat="1" ht="20.149999999999999" customHeight="1" x14ac:dyDescent="0.35">
      <c r="A12" s="233" t="str">
        <f>'Core Indicators'!A:A</f>
        <v>Cyclone Remal</v>
      </c>
      <c r="B12" s="233" t="str">
        <f>'Core Indicators'!B:B</f>
        <v>Cyclone,Floods</v>
      </c>
      <c r="C12" s="233" t="str">
        <f>'Core Indicators'!C12</f>
        <v>BGD013</v>
      </c>
      <c r="D12" s="233" t="str">
        <f>'Core Indicators'!D12</f>
        <v>Bangladesh</v>
      </c>
      <c r="E12" s="233" t="str">
        <f>'Core Indicators'!E12</f>
        <v>BGD</v>
      </c>
      <c r="F12" s="42">
        <f>'Core Indicators'!O12</f>
        <v>43363.76</v>
      </c>
      <c r="G12" s="42">
        <f>'Core Indicators'!W12</f>
        <v>43814000</v>
      </c>
      <c r="H12" s="42">
        <f>'Core Indicators'!AE12</f>
        <v>4600000</v>
      </c>
      <c r="I12" s="42">
        <f>'Core Indicators'!AM12</f>
        <v>278000</v>
      </c>
      <c r="J12" s="42" t="str">
        <f>'Core Indicators'!AU12</f>
        <v>x</v>
      </c>
      <c r="K12" s="42" t="str">
        <f>'Core Indicators'!BC12</f>
        <v>x</v>
      </c>
      <c r="L12" s="42">
        <f>'Core Indicators'!BK12</f>
        <v>16</v>
      </c>
      <c r="M12" s="42">
        <f>'Core Indicators'!BS12</f>
        <v>133528</v>
      </c>
      <c r="N12" s="42">
        <f>'Core Indicators'!CA12</f>
        <v>40338</v>
      </c>
      <c r="O12" s="42" t="e">
        <f>'Core Indicators'!CI12</f>
        <v>#N/A</v>
      </c>
      <c r="P12" s="42">
        <f>'Core Indicators'!CQ12</f>
        <v>592000000</v>
      </c>
      <c r="Q12" s="42">
        <f>'Core Indicators'!DG12</f>
        <v>39214000</v>
      </c>
      <c r="R12" s="42">
        <f>'Core Indicators'!DO12</f>
        <v>3297000</v>
      </c>
      <c r="S12" s="42">
        <f>'Core Indicators'!DW12</f>
        <v>1303000</v>
      </c>
      <c r="T12" s="42" t="str">
        <f>'Core Indicators'!EE12</f>
        <v>x</v>
      </c>
      <c r="U12" s="42" t="str">
        <f>'Core Indicators'!EM12</f>
        <v>x</v>
      </c>
      <c r="V12" s="42">
        <f>'Core Indicators'!FC12</f>
        <v>4</v>
      </c>
      <c r="W12" s="42" t="str">
        <f>'Core Indicators'!FK12</f>
        <v>x</v>
      </c>
      <c r="X12" s="42" t="str">
        <f>'Core Indicators'!FS12</f>
        <v>x</v>
      </c>
      <c r="Y12" s="42">
        <f>'Core Indicators'!GA12</f>
        <v>1</v>
      </c>
      <c r="Z12" s="42">
        <f>'Core Indicators'!GI12</f>
        <v>2</v>
      </c>
      <c r="AA12" s="42">
        <f>'Core Indicators'!GQ12</f>
        <v>0</v>
      </c>
      <c r="AB12" s="42">
        <f>'Core Indicators'!GY12</f>
        <v>0</v>
      </c>
      <c r="AC12" s="42">
        <f>'Core Indicators'!HG12</f>
        <v>0</v>
      </c>
      <c r="AD12" s="42">
        <f>'Core Indicators'!HO12</f>
        <v>0</v>
      </c>
      <c r="AE12" s="42">
        <f>'Core Indicators'!HW12</f>
        <v>3</v>
      </c>
      <c r="AF12" s="42">
        <f>'Core Indicators'!IE12</f>
        <v>1</v>
      </c>
      <c r="AG12" s="42">
        <f>'Core Indicators'!IM12</f>
        <v>3</v>
      </c>
    </row>
    <row r="13" spans="1:33" s="43" customFormat="1" ht="20.149999999999999" customHeight="1" x14ac:dyDescent="0.35">
      <c r="A13" s="62" t="str">
        <f>'Core Indicators'!A:A</f>
        <v>2024 Monsoon Floods in Bangladesh</v>
      </c>
      <c r="B13" s="62" t="str">
        <f>'Core Indicators'!B:B</f>
        <v>Floods</v>
      </c>
      <c r="C13" s="62" t="str">
        <f>'Core Indicators'!C13</f>
        <v>BGD014</v>
      </c>
      <c r="D13" s="62" t="str">
        <f>'Core Indicators'!D13</f>
        <v>Bangladesh</v>
      </c>
      <c r="E13" s="62" t="str">
        <f>'Core Indicators'!E13</f>
        <v>BGD</v>
      </c>
      <c r="F13" s="41">
        <f>'Core Indicators'!O13</f>
        <v>60568</v>
      </c>
      <c r="G13" s="41">
        <f>'Core Indicators'!W13</f>
        <v>67171000</v>
      </c>
      <c r="H13" s="41">
        <f>'Core Indicators'!AE13</f>
        <v>14600000</v>
      </c>
      <c r="I13" s="41">
        <f>'Core Indicators'!AM13</f>
        <v>763000</v>
      </c>
      <c r="J13" s="41" t="str">
        <f>'Core Indicators'!AU13</f>
        <v>x</v>
      </c>
      <c r="K13" s="41" t="str">
        <f>'Core Indicators'!BC13</f>
        <v>x</v>
      </c>
      <c r="L13" s="41">
        <f>'Core Indicators'!BK13</f>
        <v>71</v>
      </c>
      <c r="M13" s="41">
        <f>'Core Indicators'!BS13</f>
        <v>371250</v>
      </c>
      <c r="N13" s="41">
        <f>'Core Indicators'!CA13</f>
        <v>26991</v>
      </c>
      <c r="O13" s="41" t="e">
        <f>'Core Indicators'!CI13</f>
        <v>#N/A</v>
      </c>
      <c r="P13" s="41">
        <f>'Core Indicators'!CQ13</f>
        <v>156000000</v>
      </c>
      <c r="Q13" s="41">
        <f>'Core Indicators'!DG13</f>
        <v>52571000</v>
      </c>
      <c r="R13" s="41">
        <f>'Core Indicators'!DO13</f>
        <v>9600000</v>
      </c>
      <c r="S13" s="41">
        <f>'Core Indicators'!DW13</f>
        <v>5000000</v>
      </c>
      <c r="T13" s="41" t="str">
        <f>'Core Indicators'!EE13</f>
        <v>x</v>
      </c>
      <c r="U13" s="41" t="str">
        <f>'Core Indicators'!EM13</f>
        <v>x</v>
      </c>
      <c r="V13" s="41">
        <f>'Core Indicators'!FC13</f>
        <v>4</v>
      </c>
      <c r="W13" s="41" t="str">
        <f>'Core Indicators'!FK13</f>
        <v>x</v>
      </c>
      <c r="X13" s="41" t="str">
        <f>'Core Indicators'!FS13</f>
        <v>x</v>
      </c>
      <c r="Y13" s="41">
        <f>'Core Indicators'!GA13</f>
        <v>1</v>
      </c>
      <c r="Z13" s="41">
        <f>'Core Indicators'!GI13</f>
        <v>2</v>
      </c>
      <c r="AA13" s="41">
        <f>'Core Indicators'!GQ13</f>
        <v>0</v>
      </c>
      <c r="AB13" s="41">
        <f>'Core Indicators'!GY13</f>
        <v>0</v>
      </c>
      <c r="AC13" s="41">
        <f>'Core Indicators'!HG13</f>
        <v>0</v>
      </c>
      <c r="AD13" s="41">
        <f>'Core Indicators'!HO13</f>
        <v>0</v>
      </c>
      <c r="AE13" s="41">
        <f>'Core Indicators'!HW13</f>
        <v>3</v>
      </c>
      <c r="AF13" s="41">
        <f>'Core Indicators'!IE13</f>
        <v>1</v>
      </c>
      <c r="AG13" s="41">
        <f>'Core Indicators'!IM13</f>
        <v>3</v>
      </c>
    </row>
    <row r="14" spans="1:33" s="43" customFormat="1" ht="20.149999999999999" customHeight="1" x14ac:dyDescent="0.35">
      <c r="A14" s="233" t="str">
        <f>'Core Indicators'!A:A</f>
        <v>Displacement from Russia-Ukraine conflict in Bulgaria</v>
      </c>
      <c r="B14" s="233" t="str">
        <f>'Core Indicators'!B:B</f>
        <v>Conflict,Displacement</v>
      </c>
      <c r="C14" s="233" t="str">
        <f>'Core Indicators'!C14</f>
        <v>BGR002</v>
      </c>
      <c r="D14" s="233" t="str">
        <f>'Core Indicators'!D14</f>
        <v>Bulgaria</v>
      </c>
      <c r="E14" s="233" t="str">
        <f>'Core Indicators'!E14</f>
        <v>BGR</v>
      </c>
      <c r="F14" s="42">
        <f>'Core Indicators'!O14</f>
        <v>108560</v>
      </c>
      <c r="G14" s="42">
        <f>'Core Indicators'!W14</f>
        <v>6498000</v>
      </c>
      <c r="H14" s="42">
        <f>'Core Indicators'!AE14</f>
        <v>68000</v>
      </c>
      <c r="I14" s="42">
        <f>'Core Indicators'!AM14</f>
        <v>68000</v>
      </c>
      <c r="J14" s="42" t="str">
        <f>'Core Indicators'!AU14</f>
        <v>x</v>
      </c>
      <c r="K14" s="42" t="str">
        <f>'Core Indicators'!BC14</f>
        <v>x</v>
      </c>
      <c r="L14" s="42">
        <f>'Core Indicators'!BK14</f>
        <v>0</v>
      </c>
      <c r="M14" s="42">
        <f>'Core Indicators'!BS14</f>
        <v>0</v>
      </c>
      <c r="N14" s="42">
        <f>'Core Indicators'!CA14</f>
        <v>0</v>
      </c>
      <c r="O14" s="42" t="e">
        <f>'Core Indicators'!CI14</f>
        <v>#N/A</v>
      </c>
      <c r="P14" s="42" t="str">
        <f>'Core Indicators'!CQ14</f>
        <v>x</v>
      </c>
      <c r="Q14" s="42">
        <f>'Core Indicators'!DG14</f>
        <v>6430000</v>
      </c>
      <c r="R14" s="42">
        <f>'Core Indicators'!DO14</f>
        <v>0</v>
      </c>
      <c r="S14" s="42">
        <f>'Core Indicators'!DW14</f>
        <v>68000</v>
      </c>
      <c r="T14" s="42">
        <f>'Core Indicators'!EE14</f>
        <v>0</v>
      </c>
      <c r="U14" s="42">
        <f>'Core Indicators'!EM14</f>
        <v>0</v>
      </c>
      <c r="V14" s="42">
        <f>'Core Indicators'!FC14</f>
        <v>2</v>
      </c>
      <c r="W14" s="42" t="str">
        <f>'Core Indicators'!FK14</f>
        <v>x</v>
      </c>
      <c r="X14" s="42" t="str">
        <f>'Core Indicators'!FS14</f>
        <v>x</v>
      </c>
      <c r="Y14" s="42">
        <f>'Core Indicators'!GA14</f>
        <v>0</v>
      </c>
      <c r="Z14" s="42">
        <f>'Core Indicators'!GI14</f>
        <v>0</v>
      </c>
      <c r="AA14" s="42">
        <f>'Core Indicators'!GQ14</f>
        <v>0</v>
      </c>
      <c r="AB14" s="42">
        <f>'Core Indicators'!GY14</f>
        <v>0</v>
      </c>
      <c r="AC14" s="42">
        <f>'Core Indicators'!HG14</f>
        <v>0</v>
      </c>
      <c r="AD14" s="42">
        <f>'Core Indicators'!HO14</f>
        <v>0</v>
      </c>
      <c r="AE14" s="42">
        <f>'Core Indicators'!HW14</f>
        <v>0</v>
      </c>
      <c r="AF14" s="42">
        <f>'Core Indicators'!IE14</f>
        <v>0</v>
      </c>
      <c r="AG14" s="42">
        <f>'Core Indicators'!IM14</f>
        <v>0</v>
      </c>
    </row>
    <row r="15" spans="1:33" s="43" customFormat="1" ht="20.149999999999999" customHeight="1" x14ac:dyDescent="0.35">
      <c r="A15" s="62" t="str">
        <f>'Core Indicators'!A:A</f>
        <v>Displacement from Russia-Ukraine conflict in Belarus</v>
      </c>
      <c r="B15" s="62" t="str">
        <f>'Core Indicators'!B:B</f>
        <v>Displacement,Conflict</v>
      </c>
      <c r="C15" s="62" t="str">
        <f>'Core Indicators'!C15</f>
        <v>BLR002</v>
      </c>
      <c r="D15" s="62" t="str">
        <f>'Core Indicators'!D15</f>
        <v>Belarus</v>
      </c>
      <c r="E15" s="62" t="str">
        <f>'Core Indicators'!E15</f>
        <v>BLR</v>
      </c>
      <c r="F15" s="41">
        <f>'Core Indicators'!O15</f>
        <v>207582</v>
      </c>
      <c r="G15" s="41">
        <f>'Core Indicators'!W15</f>
        <v>9224000</v>
      </c>
      <c r="H15" s="41">
        <f>'Core Indicators'!AE15</f>
        <v>46000</v>
      </c>
      <c r="I15" s="41">
        <f>'Core Indicators'!AM15</f>
        <v>46000</v>
      </c>
      <c r="J15" s="41" t="str">
        <f>'Core Indicators'!AU15</f>
        <v>x</v>
      </c>
      <c r="K15" s="41" t="str">
        <f>'Core Indicators'!BC15</f>
        <v>x</v>
      </c>
      <c r="L15" s="41">
        <f>'Core Indicators'!BK15</f>
        <v>0</v>
      </c>
      <c r="M15" s="41">
        <f>'Core Indicators'!BS15</f>
        <v>0</v>
      </c>
      <c r="N15" s="41">
        <f>'Core Indicators'!CA15</f>
        <v>0</v>
      </c>
      <c r="O15" s="41" t="e">
        <f>'Core Indicators'!CI15</f>
        <v>#N/A</v>
      </c>
      <c r="P15" s="41" t="str">
        <f>'Core Indicators'!CQ15</f>
        <v>x</v>
      </c>
      <c r="Q15" s="41">
        <f>'Core Indicators'!DG15</f>
        <v>9179000</v>
      </c>
      <c r="R15" s="41">
        <f>'Core Indicators'!DO15</f>
        <v>0</v>
      </c>
      <c r="S15" s="41">
        <f>'Core Indicators'!DW15</f>
        <v>46000</v>
      </c>
      <c r="T15" s="41">
        <f>'Core Indicators'!EE15</f>
        <v>0</v>
      </c>
      <c r="U15" s="41">
        <f>'Core Indicators'!EM15</f>
        <v>0</v>
      </c>
      <c r="V15" s="41">
        <f>'Core Indicators'!FC15</f>
        <v>2</v>
      </c>
      <c r="W15" s="41" t="str">
        <f>'Core Indicators'!FK15</f>
        <v>x</v>
      </c>
      <c r="X15" s="41" t="str">
        <f>'Core Indicators'!FS15</f>
        <v>x</v>
      </c>
      <c r="Y15" s="41">
        <f>'Core Indicators'!GA15</f>
        <v>2</v>
      </c>
      <c r="Z15" s="41">
        <f>'Core Indicators'!GI15</f>
        <v>0</v>
      </c>
      <c r="AA15" s="41">
        <f>'Core Indicators'!GQ15</f>
        <v>1</v>
      </c>
      <c r="AB15" s="41">
        <f>'Core Indicators'!GY15</f>
        <v>0</v>
      </c>
      <c r="AC15" s="41">
        <f>'Core Indicators'!HG15</f>
        <v>3</v>
      </c>
      <c r="AD15" s="41">
        <f>'Core Indicators'!HO15</f>
        <v>0</v>
      </c>
      <c r="AE15" s="41">
        <f>'Core Indicators'!HW15</f>
        <v>0</v>
      </c>
      <c r="AF15" s="41">
        <f>'Core Indicators'!IE15</f>
        <v>3</v>
      </c>
      <c r="AG15" s="41">
        <f>'Core Indicators'!IM15</f>
        <v>0</v>
      </c>
    </row>
    <row r="16" spans="1:33" s="43" customFormat="1" ht="20.149999999999999" customHeight="1" x14ac:dyDescent="0.35">
      <c r="A16" s="233" t="str">
        <f>'Core Indicators'!A:A</f>
        <v>Country level Brazil</v>
      </c>
      <c r="B16" s="233" t="str">
        <f>'Core Indicators'!B:B</f>
        <v>Displacement,Floods</v>
      </c>
      <c r="C16" s="233" t="str">
        <f>'Core Indicators'!C16</f>
        <v>BRA001</v>
      </c>
      <c r="D16" s="233" t="str">
        <f>'Core Indicators'!D16</f>
        <v>Brazil</v>
      </c>
      <c r="E16" s="233" t="str">
        <f>'Core Indicators'!E16</f>
        <v>BRA</v>
      </c>
      <c r="F16" s="42">
        <f>'Core Indicators'!O16</f>
        <v>6335679</v>
      </c>
      <c r="G16" s="42">
        <f>'Core Indicators'!W16</f>
        <v>120707000</v>
      </c>
      <c r="H16" s="42">
        <f>'Core Indicators'!AE16</f>
        <v>3581000</v>
      </c>
      <c r="I16" s="42">
        <f>'Core Indicators'!AM16</f>
        <v>991000</v>
      </c>
      <c r="J16" s="42">
        <f>'Core Indicators'!AU16</f>
        <v>836</v>
      </c>
      <c r="K16" s="42" t="str">
        <f>'Core Indicators'!BC16</f>
        <v>x</v>
      </c>
      <c r="L16" s="42">
        <f>'Core Indicators'!BK16</f>
        <v>186</v>
      </c>
      <c r="M16" s="42">
        <f>'Core Indicators'!BS16</f>
        <v>301738</v>
      </c>
      <c r="N16" s="42">
        <f>'Core Indicators'!CA16</f>
        <v>7542</v>
      </c>
      <c r="O16" s="42" t="e">
        <f>'Core Indicators'!CI16</f>
        <v>#N/A</v>
      </c>
      <c r="P16" s="42">
        <f>'Core Indicators'!CQ16</f>
        <v>1900000000</v>
      </c>
      <c r="Q16" s="42">
        <f>'Core Indicators'!DG16</f>
        <v>117126000</v>
      </c>
      <c r="R16" s="42">
        <f>'Core Indicators'!DO16</f>
        <v>1987000</v>
      </c>
      <c r="S16" s="42">
        <f>'Core Indicators'!DW16</f>
        <v>1595000</v>
      </c>
      <c r="T16" s="42" t="str">
        <f>'Core Indicators'!EE16</f>
        <v>x</v>
      </c>
      <c r="U16" s="42" t="str">
        <f>'Core Indicators'!EM16</f>
        <v>x</v>
      </c>
      <c r="V16" s="42" t="str">
        <f>'Core Indicators'!FC16</f>
        <v>x</v>
      </c>
      <c r="W16" s="42" t="str">
        <f>'Core Indicators'!FK16</f>
        <v>x</v>
      </c>
      <c r="X16" s="42" t="str">
        <f>'Core Indicators'!FS16</f>
        <v>x</v>
      </c>
      <c r="Y16" s="42">
        <f>'Core Indicators'!GA16</f>
        <v>0</v>
      </c>
      <c r="Z16" s="42">
        <f>'Core Indicators'!GI16</f>
        <v>0</v>
      </c>
      <c r="AA16" s="42">
        <f>'Core Indicators'!GQ16</f>
        <v>0</v>
      </c>
      <c r="AB16" s="42">
        <f>'Core Indicators'!GY16</f>
        <v>0</v>
      </c>
      <c r="AC16" s="42">
        <f>'Core Indicators'!HG16</f>
        <v>0</v>
      </c>
      <c r="AD16" s="42">
        <f>'Core Indicators'!HO16</f>
        <v>0</v>
      </c>
      <c r="AE16" s="42">
        <f>'Core Indicators'!HW16</f>
        <v>0</v>
      </c>
      <c r="AF16" s="42">
        <f>'Core Indicators'!IE16</f>
        <v>0</v>
      </c>
      <c r="AG16" s="42">
        <f>'Core Indicators'!IM16</f>
        <v>3</v>
      </c>
    </row>
    <row r="17" spans="1:33" s="43" customFormat="1" ht="20.149999999999999" customHeight="1" x14ac:dyDescent="0.35">
      <c r="A17" s="62" t="str">
        <f>'Core Indicators'!A:A</f>
        <v>Venezuela displacement in Brazil</v>
      </c>
      <c r="B17" s="62" t="str">
        <f>'Core Indicators'!B:B</f>
        <v>Displacement</v>
      </c>
      <c r="C17" s="62" t="str">
        <f>'Core Indicators'!C17</f>
        <v>BRA002</v>
      </c>
      <c r="D17" s="62" t="str">
        <f>'Core Indicators'!D17</f>
        <v>Brazil</v>
      </c>
      <c r="E17" s="62" t="str">
        <f>'Core Indicators'!E17</f>
        <v>BRA</v>
      </c>
      <c r="F17" s="41">
        <f>'Core Indicators'!O17</f>
        <v>4494716</v>
      </c>
      <c r="G17" s="41">
        <f>'Core Indicators'!W17</f>
        <v>105883000</v>
      </c>
      <c r="H17" s="41">
        <f>'Core Indicators'!AE17</f>
        <v>583000</v>
      </c>
      <c r="I17" s="41">
        <f>'Core Indicators'!AM17</f>
        <v>568000</v>
      </c>
      <c r="J17" s="41">
        <f>'Core Indicators'!AU17</f>
        <v>30</v>
      </c>
      <c r="K17" s="41" t="str">
        <f>'Core Indicators'!BC17</f>
        <v>x</v>
      </c>
      <c r="L17" s="41">
        <f>'Core Indicators'!BK17</f>
        <v>3</v>
      </c>
      <c r="M17" s="41" t="str">
        <f>'Core Indicators'!BS17</f>
        <v>x</v>
      </c>
      <c r="N17" s="41" t="str">
        <f>'Core Indicators'!CA17</f>
        <v>x</v>
      </c>
      <c r="O17" s="41" t="e">
        <f>'Core Indicators'!CI17</f>
        <v>#N/A</v>
      </c>
      <c r="P17" s="41" t="str">
        <f>'Core Indicators'!CQ17</f>
        <v>x</v>
      </c>
      <c r="Q17" s="41">
        <f>'Core Indicators'!DG17</f>
        <v>105300000</v>
      </c>
      <c r="R17" s="41">
        <f>'Core Indicators'!DO17</f>
        <v>11000</v>
      </c>
      <c r="S17" s="41">
        <f>'Core Indicators'!DW17</f>
        <v>572000</v>
      </c>
      <c r="T17" s="41">
        <f>'Core Indicators'!EE17</f>
        <v>0</v>
      </c>
      <c r="U17" s="41">
        <f>'Core Indicators'!EM17</f>
        <v>0</v>
      </c>
      <c r="V17" s="41">
        <f>'Core Indicators'!FC17</f>
        <v>3</v>
      </c>
      <c r="W17" s="41" t="str">
        <f>'Core Indicators'!FK17</f>
        <v>x</v>
      </c>
      <c r="X17" s="41" t="str">
        <f>'Core Indicators'!FS17</f>
        <v>x</v>
      </c>
      <c r="Y17" s="41">
        <f>'Core Indicators'!GA17</f>
        <v>0</v>
      </c>
      <c r="Z17" s="41">
        <f>'Core Indicators'!GI17</f>
        <v>0</v>
      </c>
      <c r="AA17" s="41">
        <f>'Core Indicators'!GQ17</f>
        <v>0</v>
      </c>
      <c r="AB17" s="41">
        <f>'Core Indicators'!GY17</f>
        <v>0</v>
      </c>
      <c r="AC17" s="41">
        <f>'Core Indicators'!HG17</f>
        <v>0</v>
      </c>
      <c r="AD17" s="41">
        <f>'Core Indicators'!HO17</f>
        <v>0</v>
      </c>
      <c r="AE17" s="41">
        <f>'Core Indicators'!HW17</f>
        <v>0</v>
      </c>
      <c r="AF17" s="41">
        <f>'Core Indicators'!IE17</f>
        <v>0</v>
      </c>
      <c r="AG17" s="41">
        <f>'Core Indicators'!IM17</f>
        <v>2</v>
      </c>
    </row>
    <row r="18" spans="1:33" s="43" customFormat="1" ht="20.149999999999999" customHeight="1" x14ac:dyDescent="0.35">
      <c r="A18" s="233" t="str">
        <f>'Core Indicators'!A:A</f>
        <v>Drought in the Amazonas</v>
      </c>
      <c r="B18" s="233" t="str">
        <f>'Core Indicators'!B:B</f>
        <v>Drought</v>
      </c>
      <c r="C18" s="233" t="str">
        <f>'Core Indicators'!C18</f>
        <v>BRA004</v>
      </c>
      <c r="D18" s="233" t="str">
        <f>'Core Indicators'!D18</f>
        <v>Brazil</v>
      </c>
      <c r="E18" s="233" t="str">
        <f>'Core Indicators'!E18</f>
        <v>BRA</v>
      </c>
      <c r="F18" s="42">
        <f>'Core Indicators'!O18</f>
        <v>1559256</v>
      </c>
      <c r="G18" s="42">
        <f>'Core Indicators'!W18</f>
        <v>3941000</v>
      </c>
      <c r="H18" s="42">
        <f>'Core Indicators'!AE18</f>
        <v>600000</v>
      </c>
      <c r="I18" s="42" t="str">
        <f>'Core Indicators'!AM18</f>
        <v>x</v>
      </c>
      <c r="J18" s="42" t="str">
        <f>'Core Indicators'!AU18</f>
        <v>x</v>
      </c>
      <c r="K18" s="42" t="str">
        <f>'Core Indicators'!BC18</f>
        <v>x</v>
      </c>
      <c r="L18" s="42" t="str">
        <f>'Core Indicators'!BK18</f>
        <v>x</v>
      </c>
      <c r="M18" s="42" t="str">
        <f>'Core Indicators'!BS18</f>
        <v>x</v>
      </c>
      <c r="N18" s="42" t="str">
        <f>'Core Indicators'!CA18</f>
        <v>x</v>
      </c>
      <c r="O18" s="42" t="e">
        <f>'Core Indicators'!CI18</f>
        <v>#N/A</v>
      </c>
      <c r="P18" s="42" t="str">
        <f>'Core Indicators'!CQ18</f>
        <v>x</v>
      </c>
      <c r="Q18" s="42">
        <f>'Core Indicators'!DG18</f>
        <v>3341000</v>
      </c>
      <c r="R18" s="42">
        <f>'Core Indicators'!DO18</f>
        <v>0</v>
      </c>
      <c r="S18" s="42">
        <f>'Core Indicators'!DW18</f>
        <v>600000</v>
      </c>
      <c r="T18" s="42" t="str">
        <f>'Core Indicators'!EE18</f>
        <v>x</v>
      </c>
      <c r="U18" s="42" t="str">
        <f>'Core Indicators'!EM18</f>
        <v>x</v>
      </c>
      <c r="V18" s="42">
        <f>'Core Indicators'!FC18</f>
        <v>3</v>
      </c>
      <c r="W18" s="42" t="str">
        <f>'Core Indicators'!FK18</f>
        <v>x</v>
      </c>
      <c r="X18" s="42" t="str">
        <f>'Core Indicators'!FS18</f>
        <v>x</v>
      </c>
      <c r="Y18" s="42">
        <f>'Core Indicators'!GA18</f>
        <v>0</v>
      </c>
      <c r="Z18" s="42">
        <f>'Core Indicators'!GI18</f>
        <v>0</v>
      </c>
      <c r="AA18" s="42">
        <f>'Core Indicators'!GQ18</f>
        <v>0</v>
      </c>
      <c r="AB18" s="42">
        <f>'Core Indicators'!GY18</f>
        <v>0</v>
      </c>
      <c r="AC18" s="42">
        <f>'Core Indicators'!HG18</f>
        <v>0</v>
      </c>
      <c r="AD18" s="42">
        <f>'Core Indicators'!HO18</f>
        <v>0</v>
      </c>
      <c r="AE18" s="42">
        <f>'Core Indicators'!HW18</f>
        <v>0</v>
      </c>
      <c r="AF18" s="42">
        <f>'Core Indicators'!IE18</f>
        <v>0</v>
      </c>
      <c r="AG18" s="42">
        <f>'Core Indicators'!IM18</f>
        <v>1</v>
      </c>
    </row>
    <row r="19" spans="1:33" s="43" customFormat="1" ht="20.149999999999999" customHeight="1" x14ac:dyDescent="0.35">
      <c r="A19" s="62" t="str">
        <f>'Core Indicators'!A:A</f>
        <v>Floods in Rio Grande do Sul</v>
      </c>
      <c r="B19" s="62" t="str">
        <f>'Core Indicators'!B:B</f>
        <v>Floods</v>
      </c>
      <c r="C19" s="62" t="str">
        <f>'Core Indicators'!C19</f>
        <v>BRA005</v>
      </c>
      <c r="D19" s="62" t="str">
        <f>'Core Indicators'!D19</f>
        <v>Brazil</v>
      </c>
      <c r="E19" s="62" t="str">
        <f>'Core Indicators'!E19</f>
        <v>BRA</v>
      </c>
      <c r="F19" s="41">
        <f>'Core Indicators'!O19</f>
        <v>281707</v>
      </c>
      <c r="G19" s="41">
        <f>'Core Indicators'!W19</f>
        <v>10883000</v>
      </c>
      <c r="H19" s="41">
        <f>'Core Indicators'!AE19</f>
        <v>2398000</v>
      </c>
      <c r="I19" s="41">
        <f>'Core Indicators'!AM19</f>
        <v>423000</v>
      </c>
      <c r="J19" s="41">
        <f>'Core Indicators'!AU19</f>
        <v>806</v>
      </c>
      <c r="K19" s="41" t="str">
        <f>'Core Indicators'!BC19</f>
        <v>x</v>
      </c>
      <c r="L19" s="41">
        <f>'Core Indicators'!BK19</f>
        <v>183</v>
      </c>
      <c r="M19" s="41">
        <f>'Core Indicators'!BS19</f>
        <v>301738</v>
      </c>
      <c r="N19" s="41">
        <f>'Core Indicators'!CA19</f>
        <v>7542</v>
      </c>
      <c r="O19" s="41" t="e">
        <f>'Core Indicators'!CI19</f>
        <v>#N/A</v>
      </c>
      <c r="P19" s="41">
        <f>'Core Indicators'!CQ19</f>
        <v>1900000000</v>
      </c>
      <c r="Q19" s="41">
        <f>'Core Indicators'!DG19</f>
        <v>8485000</v>
      </c>
      <c r="R19" s="41">
        <f>'Core Indicators'!DO19</f>
        <v>1976000</v>
      </c>
      <c r="S19" s="41">
        <f>'Core Indicators'!DW19</f>
        <v>423000</v>
      </c>
      <c r="T19" s="41" t="str">
        <f>'Core Indicators'!EE19</f>
        <v>x</v>
      </c>
      <c r="U19" s="41" t="str">
        <f>'Core Indicators'!EM19</f>
        <v>x</v>
      </c>
      <c r="V19" s="41">
        <f>'Core Indicators'!FC19</f>
        <v>3</v>
      </c>
      <c r="W19" s="41" t="str">
        <f>'Core Indicators'!FK19</f>
        <v>x</v>
      </c>
      <c r="X19" s="41" t="str">
        <f>'Core Indicators'!FS19</f>
        <v>x</v>
      </c>
      <c r="Y19" s="41">
        <f>'Core Indicators'!GA19</f>
        <v>0</v>
      </c>
      <c r="Z19" s="41">
        <f>'Core Indicators'!GI19</f>
        <v>0</v>
      </c>
      <c r="AA19" s="41">
        <f>'Core Indicators'!GQ19</f>
        <v>0</v>
      </c>
      <c r="AB19" s="41">
        <f>'Core Indicators'!GY19</f>
        <v>0</v>
      </c>
      <c r="AC19" s="41">
        <f>'Core Indicators'!HG19</f>
        <v>0</v>
      </c>
      <c r="AD19" s="41">
        <f>'Core Indicators'!HO19</f>
        <v>0</v>
      </c>
      <c r="AE19" s="41">
        <f>'Core Indicators'!HW19</f>
        <v>0</v>
      </c>
      <c r="AF19" s="41">
        <f>'Core Indicators'!IE19</f>
        <v>0</v>
      </c>
      <c r="AG19" s="41">
        <f>'Core Indicators'!IM19</f>
        <v>2</v>
      </c>
    </row>
    <row r="20" spans="1:33" s="43" customFormat="1" ht="20.149999999999999" customHeight="1" x14ac:dyDescent="0.35">
      <c r="A20" s="233" t="str">
        <f>'Core Indicators'!A:A</f>
        <v>Complex crisis in CAR</v>
      </c>
      <c r="B20" s="233" t="str">
        <f>'Core Indicators'!B:B</f>
        <v>Conflict,Displacement</v>
      </c>
      <c r="C20" s="233" t="str">
        <f>'Core Indicators'!C20</f>
        <v>CAF001</v>
      </c>
      <c r="D20" s="233" t="str">
        <f>'Core Indicators'!D20</f>
        <v>CAR</v>
      </c>
      <c r="E20" s="233" t="str">
        <f>'Core Indicators'!E20</f>
        <v>CAF</v>
      </c>
      <c r="F20" s="42">
        <f>'Core Indicators'!O20</f>
        <v>622980</v>
      </c>
      <c r="G20" s="42">
        <f>'Core Indicators'!W20</f>
        <v>6100000</v>
      </c>
      <c r="H20" s="42">
        <f>'Core Indicators'!AE20</f>
        <v>5118000</v>
      </c>
      <c r="I20" s="42">
        <f>'Core Indicators'!AM20</f>
        <v>1159000</v>
      </c>
      <c r="J20" s="42">
        <f>'Core Indicators'!AU20</f>
        <v>1</v>
      </c>
      <c r="K20" s="42" t="str">
        <f>'Core Indicators'!BC20</f>
        <v>x</v>
      </c>
      <c r="L20" s="42">
        <f>'Core Indicators'!BK20</f>
        <v>316</v>
      </c>
      <c r="M20" s="42" t="str">
        <f>'Core Indicators'!BS20</f>
        <v>x</v>
      </c>
      <c r="N20" s="42" t="str">
        <f>'Core Indicators'!CA20</f>
        <v>x</v>
      </c>
      <c r="O20" s="42" t="e">
        <f>'Core Indicators'!CI20</f>
        <v>#N/A</v>
      </c>
      <c r="P20" s="42" t="str">
        <f>'Core Indicators'!CQ20</f>
        <v>x</v>
      </c>
      <c r="Q20" s="42">
        <f>'Core Indicators'!DG20</f>
        <v>982000</v>
      </c>
      <c r="R20" s="42">
        <f>'Core Indicators'!DO20</f>
        <v>2318000</v>
      </c>
      <c r="S20" s="42">
        <f>'Core Indicators'!DW20</f>
        <v>2279000</v>
      </c>
      <c r="T20" s="42">
        <f>'Core Indicators'!EE20</f>
        <v>521000</v>
      </c>
      <c r="U20" s="42">
        <f>'Core Indicators'!EM20</f>
        <v>0</v>
      </c>
      <c r="V20" s="42">
        <f>'Core Indicators'!FC20</f>
        <v>4</v>
      </c>
      <c r="W20" s="42" t="str">
        <f>'Core Indicators'!FK20</f>
        <v>x</v>
      </c>
      <c r="X20" s="42" t="str">
        <f>'Core Indicators'!FS20</f>
        <v>x</v>
      </c>
      <c r="Y20" s="42">
        <f>'Core Indicators'!GA20</f>
        <v>2</v>
      </c>
      <c r="Z20" s="42">
        <f>'Core Indicators'!GI20</f>
        <v>3</v>
      </c>
      <c r="AA20" s="42">
        <f>'Core Indicators'!GQ20</f>
        <v>1</v>
      </c>
      <c r="AB20" s="42">
        <f>'Core Indicators'!GY20</f>
        <v>3</v>
      </c>
      <c r="AC20" s="42">
        <f>'Core Indicators'!HG20</f>
        <v>0</v>
      </c>
      <c r="AD20" s="42">
        <f>'Core Indicators'!HO20</f>
        <v>2</v>
      </c>
      <c r="AE20" s="42">
        <f>'Core Indicators'!HW20</f>
        <v>3</v>
      </c>
      <c r="AF20" s="42">
        <f>'Core Indicators'!IE20</f>
        <v>1</v>
      </c>
      <c r="AG20" s="42">
        <f>'Core Indicators'!IM20</f>
        <v>3</v>
      </c>
    </row>
    <row r="21" spans="1:33" s="43" customFormat="1" ht="20.149999999999999" customHeight="1" x14ac:dyDescent="0.35">
      <c r="A21" s="62" t="str">
        <f>'Core Indicators'!A:A</f>
        <v>Venezuela displacement in Chile</v>
      </c>
      <c r="B21" s="62" t="str">
        <f>'Core Indicators'!B:B</f>
        <v>Displacement</v>
      </c>
      <c r="C21" s="62" t="str">
        <f>'Core Indicators'!C21</f>
        <v>CHL002</v>
      </c>
      <c r="D21" s="62" t="str">
        <f>'Core Indicators'!D21</f>
        <v>Chile</v>
      </c>
      <c r="E21" s="62" t="str">
        <f>'Core Indicators'!E21</f>
        <v>CHL</v>
      </c>
      <c r="F21" s="41">
        <f>'Core Indicators'!O21</f>
        <v>743532</v>
      </c>
      <c r="G21" s="41">
        <f>'Core Indicators'!W21</f>
        <v>19630000</v>
      </c>
      <c r="H21" s="41">
        <f>'Core Indicators'!AE21</f>
        <v>13131000</v>
      </c>
      <c r="I21" s="41">
        <f>'Core Indicators'!AM21</f>
        <v>498000</v>
      </c>
      <c r="J21" s="41" t="str">
        <f>'Core Indicators'!AU21</f>
        <v>x</v>
      </c>
      <c r="K21" s="41" t="str">
        <f>'Core Indicators'!BC21</f>
        <v>x</v>
      </c>
      <c r="L21" s="41">
        <f>'Core Indicators'!BK21</f>
        <v>2</v>
      </c>
      <c r="M21" s="41" t="str">
        <f>'Core Indicators'!BS21</f>
        <v>x</v>
      </c>
      <c r="N21" s="41" t="str">
        <f>'Core Indicators'!CA21</f>
        <v>x</v>
      </c>
      <c r="O21" s="41" t="e">
        <f>'Core Indicators'!CI21</f>
        <v>#N/A</v>
      </c>
      <c r="P21" s="41" t="str">
        <f>'Core Indicators'!CQ21</f>
        <v>x</v>
      </c>
      <c r="Q21" s="41">
        <f>'Core Indicators'!DG21</f>
        <v>6498000</v>
      </c>
      <c r="R21" s="41">
        <f>'Core Indicators'!DO21</f>
        <v>12853000</v>
      </c>
      <c r="S21" s="41">
        <f>'Core Indicators'!DW21</f>
        <v>278000</v>
      </c>
      <c r="T21" s="41">
        <f>'Core Indicators'!EE21</f>
        <v>0</v>
      </c>
      <c r="U21" s="41">
        <f>'Core Indicators'!EM21</f>
        <v>0</v>
      </c>
      <c r="V21" s="41">
        <f>'Core Indicators'!FC21</f>
        <v>3</v>
      </c>
      <c r="W21" s="41" t="str">
        <f>'Core Indicators'!FK21</f>
        <v>x</v>
      </c>
      <c r="X21" s="41" t="str">
        <f>'Core Indicators'!FS21</f>
        <v>x</v>
      </c>
      <c r="Y21" s="41">
        <f>'Core Indicators'!GA21</f>
        <v>0</v>
      </c>
      <c r="Z21" s="41">
        <f>'Core Indicators'!GI21</f>
        <v>0</v>
      </c>
      <c r="AA21" s="41">
        <f>'Core Indicators'!GQ21</f>
        <v>0</v>
      </c>
      <c r="AB21" s="41">
        <f>'Core Indicators'!GY21</f>
        <v>0</v>
      </c>
      <c r="AC21" s="41">
        <f>'Core Indicators'!HG21</f>
        <v>0</v>
      </c>
      <c r="AD21" s="41">
        <f>'Core Indicators'!HO21</f>
        <v>1</v>
      </c>
      <c r="AE21" s="41">
        <f>'Core Indicators'!HW21</f>
        <v>0</v>
      </c>
      <c r="AF21" s="41">
        <f>'Core Indicators'!IE21</f>
        <v>2</v>
      </c>
      <c r="AG21" s="41">
        <f>'Core Indicators'!IM21</f>
        <v>1</v>
      </c>
    </row>
    <row r="22" spans="1:33" s="43" customFormat="1" ht="20.149999999999999" customHeight="1" x14ac:dyDescent="0.35">
      <c r="A22" s="233" t="str">
        <f>'Core Indicators'!A:A</f>
        <v>Multiple crises in Cameroon</v>
      </c>
      <c r="B22" s="233" t="str">
        <f>'Core Indicators'!B:B</f>
        <v>Conflict,Displacement</v>
      </c>
      <c r="C22" s="233" t="str">
        <f>'Core Indicators'!C22</f>
        <v>CMR001</v>
      </c>
      <c r="D22" s="233" t="str">
        <f>'Core Indicators'!D22</f>
        <v>Cameroon</v>
      </c>
      <c r="E22" s="233" t="str">
        <f>'Core Indicators'!E22</f>
        <v>CMR</v>
      </c>
      <c r="F22" s="42">
        <f>'Core Indicators'!O22</f>
        <v>287300</v>
      </c>
      <c r="G22" s="42">
        <f>'Core Indicators'!W22</f>
        <v>23123000</v>
      </c>
      <c r="H22" s="42">
        <f>'Core Indicators'!AE22</f>
        <v>3380000</v>
      </c>
      <c r="I22" s="42">
        <f>'Core Indicators'!AM22</f>
        <v>2383000</v>
      </c>
      <c r="J22" s="42">
        <f>'Core Indicators'!AU22</f>
        <v>150</v>
      </c>
      <c r="K22" s="42" t="str">
        <f>'Core Indicators'!BC22</f>
        <v>x</v>
      </c>
      <c r="L22" s="42">
        <f>'Core Indicators'!BK22</f>
        <v>964</v>
      </c>
      <c r="M22" s="42" t="str">
        <f>'Core Indicators'!BS22</f>
        <v>x</v>
      </c>
      <c r="N22" s="42" t="str">
        <f>'Core Indicators'!CA22</f>
        <v>x</v>
      </c>
      <c r="O22" s="42" t="e">
        <f>'Core Indicators'!CI22</f>
        <v>#N/A</v>
      </c>
      <c r="P22" s="42" t="str">
        <f>'Core Indicators'!CQ22</f>
        <v>x</v>
      </c>
      <c r="Q22" s="42">
        <f>'Core Indicators'!DG22</f>
        <v>19743000</v>
      </c>
      <c r="R22" s="42">
        <f>'Core Indicators'!DO22</f>
        <v>0</v>
      </c>
      <c r="S22" s="42">
        <f>'Core Indicators'!DW22</f>
        <v>2247000</v>
      </c>
      <c r="T22" s="42">
        <f>'Core Indicators'!EE22</f>
        <v>1133000</v>
      </c>
      <c r="U22" s="42">
        <f>'Core Indicators'!EM22</f>
        <v>0</v>
      </c>
      <c r="V22" s="42">
        <f>'Core Indicators'!FC22</f>
        <v>4</v>
      </c>
      <c r="W22" s="42" t="str">
        <f>'Core Indicators'!FK22</f>
        <v>x</v>
      </c>
      <c r="X22" s="42" t="str">
        <f>'Core Indicators'!FS22</f>
        <v>x</v>
      </c>
      <c r="Y22" s="42">
        <f>'Core Indicators'!GA22</f>
        <v>1</v>
      </c>
      <c r="Z22" s="42">
        <f>'Core Indicators'!GI22</f>
        <v>3</v>
      </c>
      <c r="AA22" s="42">
        <f>'Core Indicators'!GQ22</f>
        <v>2</v>
      </c>
      <c r="AB22" s="42">
        <f>'Core Indicators'!GY22</f>
        <v>3</v>
      </c>
      <c r="AC22" s="42">
        <f>'Core Indicators'!HG22</f>
        <v>0</v>
      </c>
      <c r="AD22" s="42">
        <f>'Core Indicators'!HO22</f>
        <v>2</v>
      </c>
      <c r="AE22" s="42">
        <f>'Core Indicators'!HW22</f>
        <v>3</v>
      </c>
      <c r="AF22" s="42">
        <f>'Core Indicators'!IE22</f>
        <v>1</v>
      </c>
      <c r="AG22" s="42">
        <f>'Core Indicators'!IM22</f>
        <v>3</v>
      </c>
    </row>
    <row r="23" spans="1:33" s="43" customFormat="1" ht="20.149999999999999" customHeight="1" x14ac:dyDescent="0.35">
      <c r="A23" s="62" t="str">
        <f>'Core Indicators'!A:A</f>
        <v>Lake Chad basin crisis in Cameroon</v>
      </c>
      <c r="B23" s="62" t="str">
        <f>'Core Indicators'!B:B</f>
        <v>Conflict</v>
      </c>
      <c r="C23" s="62" t="str">
        <f>'Core Indicators'!C23</f>
        <v>CMR002</v>
      </c>
      <c r="D23" s="62" t="str">
        <f>'Core Indicators'!D23</f>
        <v>Cameroon</v>
      </c>
      <c r="E23" s="62" t="str">
        <f>'Core Indicators'!E23</f>
        <v>CMR</v>
      </c>
      <c r="F23" s="41">
        <f>'Core Indicators'!O23</f>
        <v>34513</v>
      </c>
      <c r="G23" s="41">
        <f>'Core Indicators'!W23</f>
        <v>5179000</v>
      </c>
      <c r="H23" s="41">
        <f>'Core Indicators'!AE23</f>
        <v>1185000</v>
      </c>
      <c r="I23" s="41">
        <f>'Core Indicators'!AM23</f>
        <v>794000</v>
      </c>
      <c r="J23" s="41" t="str">
        <f>'Core Indicators'!AU23</f>
        <v>x</v>
      </c>
      <c r="K23" s="41" t="str">
        <f>'Core Indicators'!BC23</f>
        <v>x</v>
      </c>
      <c r="L23" s="41">
        <f>'Core Indicators'!BK23</f>
        <v>356</v>
      </c>
      <c r="M23" s="41" t="str">
        <f>'Core Indicators'!BS23</f>
        <v>x</v>
      </c>
      <c r="N23" s="41" t="str">
        <f>'Core Indicators'!CA23</f>
        <v>x</v>
      </c>
      <c r="O23" s="41" t="e">
        <f>'Core Indicators'!CI23</f>
        <v>#N/A</v>
      </c>
      <c r="P23" s="41">
        <f>'Core Indicators'!CQ23</f>
        <v>5.2</v>
      </c>
      <c r="Q23" s="41">
        <f>'Core Indicators'!DG23</f>
        <v>3994000</v>
      </c>
      <c r="R23" s="41">
        <f>'Core Indicators'!DO23</f>
        <v>0</v>
      </c>
      <c r="S23" s="41">
        <f>'Core Indicators'!DW23</f>
        <v>379000</v>
      </c>
      <c r="T23" s="41">
        <f>'Core Indicators'!EE23</f>
        <v>805000</v>
      </c>
      <c r="U23" s="41">
        <f>'Core Indicators'!EM23</f>
        <v>0</v>
      </c>
      <c r="V23" s="41">
        <f>'Core Indicators'!FC23</f>
        <v>3</v>
      </c>
      <c r="W23" s="41" t="str">
        <f>'Core Indicators'!FK23</f>
        <v>x</v>
      </c>
      <c r="X23" s="41" t="str">
        <f>'Core Indicators'!FS23</f>
        <v>x</v>
      </c>
      <c r="Y23" s="41">
        <f>'Core Indicators'!GA23</f>
        <v>1</v>
      </c>
      <c r="Z23" s="41">
        <f>'Core Indicators'!GI23</f>
        <v>2</v>
      </c>
      <c r="AA23" s="41">
        <f>'Core Indicators'!GQ23</f>
        <v>0</v>
      </c>
      <c r="AB23" s="41">
        <f>'Core Indicators'!GY23</f>
        <v>0</v>
      </c>
      <c r="AC23" s="41">
        <f>'Core Indicators'!HG23</f>
        <v>0</v>
      </c>
      <c r="AD23" s="41">
        <f>'Core Indicators'!HO23</f>
        <v>0</v>
      </c>
      <c r="AE23" s="41">
        <f>'Core Indicators'!HW23</f>
        <v>3</v>
      </c>
      <c r="AF23" s="41">
        <f>'Core Indicators'!IE23</f>
        <v>1</v>
      </c>
      <c r="AG23" s="41">
        <f>'Core Indicators'!IM23</f>
        <v>3</v>
      </c>
    </row>
    <row r="24" spans="1:33" s="43" customFormat="1" ht="20.149999999999999" customHeight="1" x14ac:dyDescent="0.35">
      <c r="A24" s="233" t="str">
        <f>'Core Indicators'!A:A</f>
        <v>Anglophone Crisis in Cameroon</v>
      </c>
      <c r="B24" s="233" t="str">
        <f>'Core Indicators'!B:B</f>
        <v>Conflict</v>
      </c>
      <c r="C24" s="233" t="str">
        <f>'Core Indicators'!C24</f>
        <v>CMR003</v>
      </c>
      <c r="D24" s="233" t="str">
        <f>'Core Indicators'!D24</f>
        <v>Cameroon</v>
      </c>
      <c r="E24" s="233" t="str">
        <f>'Core Indicators'!E24</f>
        <v>CMR</v>
      </c>
      <c r="F24" s="42">
        <f>'Core Indicators'!O24</f>
        <v>88019</v>
      </c>
      <c r="G24" s="42">
        <f>'Core Indicators'!W24</f>
        <v>12662000</v>
      </c>
      <c r="H24" s="42">
        <f>'Core Indicators'!AE24</f>
        <v>1820000</v>
      </c>
      <c r="I24" s="42">
        <f>'Core Indicators'!AM24</f>
        <v>1318000</v>
      </c>
      <c r="J24" s="42" t="str">
        <f>'Core Indicators'!AU24</f>
        <v>x</v>
      </c>
      <c r="K24" s="42" t="str">
        <f>'Core Indicators'!BC24</f>
        <v>x</v>
      </c>
      <c r="L24" s="42">
        <f>'Core Indicators'!BK24</f>
        <v>607</v>
      </c>
      <c r="M24" s="42" t="str">
        <f>'Core Indicators'!BS24</f>
        <v>x</v>
      </c>
      <c r="N24" s="42" t="str">
        <f>'Core Indicators'!CA24</f>
        <v>x</v>
      </c>
      <c r="O24" s="42" t="e">
        <f>'Core Indicators'!CI24</f>
        <v>#N/A</v>
      </c>
      <c r="P24" s="42" t="str">
        <f>'Core Indicators'!CQ24</f>
        <v>x</v>
      </c>
      <c r="Q24" s="42">
        <f>'Core Indicators'!DG24</f>
        <v>10842000</v>
      </c>
      <c r="R24" s="42">
        <f>'Core Indicators'!DO24</f>
        <v>0</v>
      </c>
      <c r="S24" s="42">
        <f>'Core Indicators'!DW24</f>
        <v>1492000</v>
      </c>
      <c r="T24" s="42">
        <f>'Core Indicators'!EE24</f>
        <v>328000</v>
      </c>
      <c r="U24" s="42">
        <f>'Core Indicators'!EM24</f>
        <v>0</v>
      </c>
      <c r="V24" s="42">
        <f>'Core Indicators'!FC24</f>
        <v>4</v>
      </c>
      <c r="W24" s="42" t="str">
        <f>'Core Indicators'!FK24</f>
        <v>x</v>
      </c>
      <c r="X24" s="42">
        <f>'Core Indicators'!FS24</f>
        <v>377500</v>
      </c>
      <c r="Y24" s="42">
        <f>'Core Indicators'!GA24</f>
        <v>1</v>
      </c>
      <c r="Z24" s="42">
        <f>'Core Indicators'!GI24</f>
        <v>3</v>
      </c>
      <c r="AA24" s="42">
        <f>'Core Indicators'!GQ24</f>
        <v>2</v>
      </c>
      <c r="AB24" s="42">
        <f>'Core Indicators'!GY24</f>
        <v>3</v>
      </c>
      <c r="AC24" s="42">
        <f>'Core Indicators'!HG24</f>
        <v>0</v>
      </c>
      <c r="AD24" s="42">
        <f>'Core Indicators'!HO24</f>
        <v>2</v>
      </c>
      <c r="AE24" s="42">
        <f>'Core Indicators'!HW24</f>
        <v>2</v>
      </c>
      <c r="AF24" s="42">
        <f>'Core Indicators'!IE24</f>
        <v>1</v>
      </c>
      <c r="AG24" s="42">
        <f>'Core Indicators'!IM24</f>
        <v>3</v>
      </c>
    </row>
    <row r="25" spans="1:33" s="43" customFormat="1" ht="20.149999999999999" customHeight="1" x14ac:dyDescent="0.35">
      <c r="A25" s="62" t="str">
        <f>'Core Indicators'!A:A</f>
        <v>CAR refugees in Cameroon</v>
      </c>
      <c r="B25" s="62" t="str">
        <f>'Core Indicators'!B:B</f>
        <v>Conflict,Displacement</v>
      </c>
      <c r="C25" s="62" t="str">
        <f>'Core Indicators'!C25</f>
        <v>CMR004</v>
      </c>
      <c r="D25" s="62" t="str">
        <f>'Core Indicators'!D25</f>
        <v>Cameroon</v>
      </c>
      <c r="E25" s="62" t="str">
        <f>'Core Indicators'!E25</f>
        <v>CMR</v>
      </c>
      <c r="F25" s="41">
        <f>'Core Indicators'!O25</f>
        <v>164768</v>
      </c>
      <c r="G25" s="41">
        <f>'Core Indicators'!W25</f>
        <v>5282000</v>
      </c>
      <c r="H25" s="41">
        <f>'Core Indicators'!AE25</f>
        <v>376000</v>
      </c>
      <c r="I25" s="41">
        <f>'Core Indicators'!AM25</f>
        <v>257000</v>
      </c>
      <c r="J25" s="41">
        <f>'Core Indicators'!AU25</f>
        <v>0</v>
      </c>
      <c r="K25" s="41" t="str">
        <f>'Core Indicators'!BC25</f>
        <v>x</v>
      </c>
      <c r="L25" s="41">
        <f>'Core Indicators'!BK25</f>
        <v>1</v>
      </c>
      <c r="M25" s="41">
        <f>'Core Indicators'!BS25</f>
        <v>0</v>
      </c>
      <c r="N25" s="41">
        <f>'Core Indicators'!CA25</f>
        <v>0</v>
      </c>
      <c r="O25" s="41" t="e">
        <f>'Core Indicators'!CI25</f>
        <v>#N/A</v>
      </c>
      <c r="P25" s="41" t="str">
        <f>'Core Indicators'!CQ25</f>
        <v>x</v>
      </c>
      <c r="Q25" s="41">
        <f>'Core Indicators'!DG25</f>
        <v>4906000</v>
      </c>
      <c r="R25" s="41">
        <f>'Core Indicators'!DO25</f>
        <v>0</v>
      </c>
      <c r="S25" s="41">
        <f>'Core Indicators'!DW25</f>
        <v>376000</v>
      </c>
      <c r="T25" s="41">
        <f>'Core Indicators'!EE25</f>
        <v>0</v>
      </c>
      <c r="U25" s="41">
        <f>'Core Indicators'!EM25</f>
        <v>0</v>
      </c>
      <c r="V25" s="41">
        <f>'Core Indicators'!FC25</f>
        <v>3</v>
      </c>
      <c r="W25" s="41" t="str">
        <f>'Core Indicators'!FK25</f>
        <v>x</v>
      </c>
      <c r="X25" s="41" t="str">
        <f>'Core Indicators'!FS25</f>
        <v>x</v>
      </c>
      <c r="Y25" s="41">
        <f>'Core Indicators'!GA25</f>
        <v>1</v>
      </c>
      <c r="Z25" s="41">
        <f>'Core Indicators'!GI25</f>
        <v>0</v>
      </c>
      <c r="AA25" s="41">
        <f>'Core Indicators'!GQ25</f>
        <v>0</v>
      </c>
      <c r="AB25" s="41">
        <f>'Core Indicators'!GY25</f>
        <v>0</v>
      </c>
      <c r="AC25" s="41">
        <f>'Core Indicators'!HG25</f>
        <v>0</v>
      </c>
      <c r="AD25" s="41">
        <f>'Core Indicators'!HO25</f>
        <v>0</v>
      </c>
      <c r="AE25" s="41">
        <f>'Core Indicators'!HW25</f>
        <v>0</v>
      </c>
      <c r="AF25" s="41">
        <f>'Core Indicators'!IE25</f>
        <v>1</v>
      </c>
      <c r="AG25" s="41">
        <f>'Core Indicators'!IM25</f>
        <v>2</v>
      </c>
    </row>
    <row r="26" spans="1:33" s="43" customFormat="1" ht="20.149999999999999" customHeight="1" x14ac:dyDescent="0.35">
      <c r="A26" s="233" t="str">
        <f>'Core Indicators'!A:A</f>
        <v>Complex crisis in DRC</v>
      </c>
      <c r="B26" s="233" t="str">
        <f>'Core Indicators'!B:B</f>
        <v>Conflict,Displacement,Socio-political</v>
      </c>
      <c r="C26" s="233" t="str">
        <f>'Core Indicators'!C26</f>
        <v>COD001</v>
      </c>
      <c r="D26" s="233" t="str">
        <f>'Core Indicators'!D26</f>
        <v>DRC</v>
      </c>
      <c r="E26" s="233" t="str">
        <f>'Core Indicators'!E26</f>
        <v>COD</v>
      </c>
      <c r="F26" s="42">
        <f>'Core Indicators'!O26</f>
        <v>2344860</v>
      </c>
      <c r="G26" s="42">
        <f>'Core Indicators'!W26</f>
        <v>113600000</v>
      </c>
      <c r="H26" s="42">
        <f>'Core Indicators'!AE26</f>
        <v>25400000</v>
      </c>
      <c r="I26" s="42">
        <f>'Core Indicators'!AM26</f>
        <v>10483000</v>
      </c>
      <c r="J26" s="42">
        <f>'Core Indicators'!AU26</f>
        <v>1</v>
      </c>
      <c r="K26" s="42" t="str">
        <f>'Core Indicators'!BC26</f>
        <v>x</v>
      </c>
      <c r="L26" s="42">
        <f>'Core Indicators'!BK26</f>
        <v>1937</v>
      </c>
      <c r="M26" s="42" t="str">
        <f>'Core Indicators'!BS26</f>
        <v>x</v>
      </c>
      <c r="N26" s="42" t="str">
        <f>'Core Indicators'!CA26</f>
        <v>x</v>
      </c>
      <c r="O26" s="42" t="e">
        <f>'Core Indicators'!CI26</f>
        <v>#N/A</v>
      </c>
      <c r="P26" s="42">
        <f>'Core Indicators'!CQ26</f>
        <v>1700</v>
      </c>
      <c r="Q26" s="42">
        <f>'Core Indicators'!DG26</f>
        <v>88200000</v>
      </c>
      <c r="R26" s="42">
        <f>'Core Indicators'!DO26</f>
        <v>0</v>
      </c>
      <c r="S26" s="42">
        <f>'Core Indicators'!DW26</f>
        <v>10414000</v>
      </c>
      <c r="T26" s="42">
        <f>'Core Indicators'!EE26</f>
        <v>10414000</v>
      </c>
      <c r="U26" s="42">
        <f>'Core Indicators'!EM26</f>
        <v>4572000</v>
      </c>
      <c r="V26" s="42">
        <f>'Core Indicators'!FC26</f>
        <v>4</v>
      </c>
      <c r="W26" s="42" t="str">
        <f>'Core Indicators'!FK26</f>
        <v>x</v>
      </c>
      <c r="X26" s="42" t="str">
        <f>'Core Indicators'!FS26</f>
        <v>x</v>
      </c>
      <c r="Y26" s="42">
        <f>'Core Indicators'!GA26</f>
        <v>1</v>
      </c>
      <c r="Z26" s="42">
        <f>'Core Indicators'!GI26</f>
        <v>3</v>
      </c>
      <c r="AA26" s="42">
        <f>'Core Indicators'!GQ26</f>
        <v>2</v>
      </c>
      <c r="AB26" s="42">
        <f>'Core Indicators'!GY26</f>
        <v>3</v>
      </c>
      <c r="AC26" s="42">
        <f>'Core Indicators'!HG26</f>
        <v>0</v>
      </c>
      <c r="AD26" s="42">
        <f>'Core Indicators'!HO26</f>
        <v>2</v>
      </c>
      <c r="AE26" s="42">
        <f>'Core Indicators'!HW26</f>
        <v>3</v>
      </c>
      <c r="AF26" s="42">
        <f>'Core Indicators'!IE26</f>
        <v>2</v>
      </c>
      <c r="AG26" s="42">
        <f>'Core Indicators'!IM26</f>
        <v>3</v>
      </c>
    </row>
    <row r="27" spans="1:33" s="43" customFormat="1" ht="20.149999999999999" customHeight="1" x14ac:dyDescent="0.35">
      <c r="A27" s="62" t="str">
        <f>'Core Indicators'!A:A</f>
        <v>Complex crisis in Congo</v>
      </c>
      <c r="B27" s="62" t="str">
        <f>'Core Indicators'!B:B</f>
        <v>Conflict</v>
      </c>
      <c r="C27" s="62" t="str">
        <f>'Core Indicators'!C27</f>
        <v>COG001</v>
      </c>
      <c r="D27" s="62" t="str">
        <f>'Core Indicators'!D27</f>
        <v>Congo</v>
      </c>
      <c r="E27" s="62" t="str">
        <f>'Core Indicators'!E27</f>
        <v>COG</v>
      </c>
      <c r="F27" s="41">
        <f>'Core Indicators'!O27</f>
        <v>342000</v>
      </c>
      <c r="G27" s="41">
        <f>'Core Indicators'!W27</f>
        <v>5970000</v>
      </c>
      <c r="H27" s="41">
        <f>'Core Indicators'!AE27</f>
        <v>525000</v>
      </c>
      <c r="I27" s="41">
        <f>'Core Indicators'!AM27</f>
        <v>231000</v>
      </c>
      <c r="J27" s="41" t="str">
        <f>'Core Indicators'!AU27</f>
        <v>x</v>
      </c>
      <c r="K27" s="41" t="str">
        <f>'Core Indicators'!BC27</f>
        <v>x</v>
      </c>
      <c r="L27" s="41">
        <f>'Core Indicators'!BK27</f>
        <v>0</v>
      </c>
      <c r="M27" s="41" t="str">
        <f>'Core Indicators'!BS27</f>
        <v>x</v>
      </c>
      <c r="N27" s="41" t="str">
        <f>'Core Indicators'!CA27</f>
        <v>x</v>
      </c>
      <c r="O27" s="41" t="e">
        <f>'Core Indicators'!CI27</f>
        <v>#N/A</v>
      </c>
      <c r="P27" s="41" t="str">
        <f>'Core Indicators'!CQ27</f>
        <v>x</v>
      </c>
      <c r="Q27" s="41">
        <f>'Core Indicators'!DG27</f>
        <v>5445000</v>
      </c>
      <c r="R27" s="41">
        <f>'Core Indicators'!DO27</f>
        <v>0</v>
      </c>
      <c r="S27" s="41">
        <f>'Core Indicators'!DW27</f>
        <v>525000</v>
      </c>
      <c r="T27" s="41">
        <f>'Core Indicators'!EE27</f>
        <v>0</v>
      </c>
      <c r="U27" s="41">
        <f>'Core Indicators'!EM27</f>
        <v>0</v>
      </c>
      <c r="V27" s="41">
        <f>'Core Indicators'!FC27</f>
        <v>2</v>
      </c>
      <c r="W27" s="41" t="str">
        <f>'Core Indicators'!FK27</f>
        <v>x</v>
      </c>
      <c r="X27" s="41" t="str">
        <f>'Core Indicators'!FS27</f>
        <v>x</v>
      </c>
      <c r="Y27" s="41">
        <f>'Core Indicators'!GA27</f>
        <v>0</v>
      </c>
      <c r="Z27" s="41">
        <f>'Core Indicators'!GI27</f>
        <v>0</v>
      </c>
      <c r="AA27" s="41">
        <f>'Core Indicators'!GQ27</f>
        <v>0</v>
      </c>
      <c r="AB27" s="41">
        <f>'Core Indicators'!GY27</f>
        <v>0</v>
      </c>
      <c r="AC27" s="41">
        <f>'Core Indicators'!HG27</f>
        <v>0</v>
      </c>
      <c r="AD27" s="41">
        <f>'Core Indicators'!HO27</f>
        <v>0</v>
      </c>
      <c r="AE27" s="41">
        <f>'Core Indicators'!HW27</f>
        <v>0</v>
      </c>
      <c r="AF27" s="41">
        <f>'Core Indicators'!IE27</f>
        <v>0</v>
      </c>
      <c r="AG27" s="41">
        <f>'Core Indicators'!IM27</f>
        <v>2</v>
      </c>
    </row>
    <row r="28" spans="1:33" s="43" customFormat="1" ht="20.149999999999999" customHeight="1" x14ac:dyDescent="0.35">
      <c r="A28" s="233" t="str">
        <f>'Core Indicators'!A:A</f>
        <v>Complex crisis in Colombia</v>
      </c>
      <c r="B28" s="233" t="str">
        <f>'Core Indicators'!B:B</f>
        <v>Socio-political,Conflict,Violence,Floods,Displacement</v>
      </c>
      <c r="C28" s="233" t="str">
        <f>'Core Indicators'!C28</f>
        <v>COL001</v>
      </c>
      <c r="D28" s="233" t="str">
        <f>'Core Indicators'!D28</f>
        <v>Colombia</v>
      </c>
      <c r="E28" s="233" t="str">
        <f>'Core Indicators'!E28</f>
        <v>COL</v>
      </c>
      <c r="F28" s="42">
        <f>'Core Indicators'!O28</f>
        <v>1109500</v>
      </c>
      <c r="G28" s="42">
        <f>'Core Indicators'!W28</f>
        <v>52700000</v>
      </c>
      <c r="H28" s="42">
        <f>'Core Indicators'!AE28</f>
        <v>20176000</v>
      </c>
      <c r="I28" s="42">
        <f>'Core Indicators'!AM28</f>
        <v>6922000</v>
      </c>
      <c r="J28" s="42" t="str">
        <f>'Core Indicators'!AU28</f>
        <v>x</v>
      </c>
      <c r="K28" s="42" t="str">
        <f>'Core Indicators'!BC28</f>
        <v>x</v>
      </c>
      <c r="L28" s="42">
        <f>'Core Indicators'!BK28</f>
        <v>743</v>
      </c>
      <c r="M28" s="42" t="str">
        <f>'Core Indicators'!BS28</f>
        <v>x</v>
      </c>
      <c r="N28" s="42" t="str">
        <f>'Core Indicators'!CA28</f>
        <v>x</v>
      </c>
      <c r="O28" s="42" t="e">
        <f>'Core Indicators'!CI28</f>
        <v>#N/A</v>
      </c>
      <c r="P28" s="42" t="str">
        <f>'Core Indicators'!CQ28</f>
        <v>x</v>
      </c>
      <c r="Q28" s="42">
        <f>'Core Indicators'!DG28</f>
        <v>32524000</v>
      </c>
      <c r="R28" s="42">
        <f>'Core Indicators'!DO28</f>
        <v>9776000</v>
      </c>
      <c r="S28" s="42">
        <f>'Core Indicators'!DW28</f>
        <v>6080000</v>
      </c>
      <c r="T28" s="42">
        <f>'Core Indicators'!EE28</f>
        <v>3800000</v>
      </c>
      <c r="U28" s="42">
        <f>'Core Indicators'!EM28</f>
        <v>520000</v>
      </c>
      <c r="V28" s="42">
        <f>'Core Indicators'!FC28</f>
        <v>4</v>
      </c>
      <c r="W28" s="42" t="str">
        <f>'Core Indicators'!FK28</f>
        <v>x</v>
      </c>
      <c r="X28" s="42" t="str">
        <f>'Core Indicators'!FS28</f>
        <v>x</v>
      </c>
      <c r="Y28" s="42">
        <f>'Core Indicators'!GA28</f>
        <v>0</v>
      </c>
      <c r="Z28" s="42">
        <f>'Core Indicators'!GI28</f>
        <v>3</v>
      </c>
      <c r="AA28" s="42">
        <f>'Core Indicators'!GQ28</f>
        <v>1</v>
      </c>
      <c r="AB28" s="42">
        <f>'Core Indicators'!GY28</f>
        <v>0</v>
      </c>
      <c r="AC28" s="42">
        <f>'Core Indicators'!HG28</f>
        <v>0</v>
      </c>
      <c r="AD28" s="42">
        <f>'Core Indicators'!HO28</f>
        <v>2</v>
      </c>
      <c r="AE28" s="42">
        <f>'Core Indicators'!HW28</f>
        <v>1</v>
      </c>
      <c r="AF28" s="42">
        <f>'Core Indicators'!IE28</f>
        <v>2</v>
      </c>
      <c r="AG28" s="42">
        <f>'Core Indicators'!IM28</f>
        <v>3</v>
      </c>
    </row>
    <row r="29" spans="1:33" ht="20.149999999999999" customHeight="1" x14ac:dyDescent="0.35">
      <c r="A29" s="62" t="str">
        <f>'Core Indicators'!A:A</f>
        <v>Venezuela displacement in Colombia</v>
      </c>
      <c r="B29" s="62" t="str">
        <f>'Core Indicators'!B:B</f>
        <v>Displacement</v>
      </c>
      <c r="C29" s="62" t="str">
        <f>'Core Indicators'!C29</f>
        <v>COL002</v>
      </c>
      <c r="D29" s="62" t="str">
        <f>'Core Indicators'!D29</f>
        <v>Colombia</v>
      </c>
      <c r="E29" s="62" t="str">
        <f>'Core Indicators'!E29</f>
        <v>COL</v>
      </c>
      <c r="F29" s="41">
        <f>'Core Indicators'!O29</f>
        <v>34507</v>
      </c>
      <c r="G29" s="41">
        <f>'Core Indicators'!W29</f>
        <v>31005000</v>
      </c>
      <c r="H29" s="41">
        <f>'Core Indicators'!AE29</f>
        <v>14976000</v>
      </c>
      <c r="I29" s="41">
        <f>'Core Indicators'!AM29</f>
        <v>3850000</v>
      </c>
      <c r="J29" s="41" t="str">
        <f>'Core Indicators'!AU29</f>
        <v>x</v>
      </c>
      <c r="K29" s="41" t="str">
        <f>'Core Indicators'!BC29</f>
        <v>x</v>
      </c>
      <c r="L29" s="41">
        <f>'Core Indicators'!BK29</f>
        <v>3</v>
      </c>
      <c r="M29" s="41" t="str">
        <f>'Core Indicators'!BS29</f>
        <v>x</v>
      </c>
      <c r="N29" s="41" t="str">
        <f>'Core Indicators'!CA29</f>
        <v>x</v>
      </c>
      <c r="O29" s="41" t="e">
        <f>'Core Indicators'!CI29</f>
        <v>#N/A</v>
      </c>
      <c r="P29" s="41" t="str">
        <f>'Core Indicators'!CQ29</f>
        <v>x</v>
      </c>
      <c r="Q29" s="41">
        <f>'Core Indicators'!DG29</f>
        <v>16028000</v>
      </c>
      <c r="R29" s="41">
        <f>'Core Indicators'!DO29</f>
        <v>12876000</v>
      </c>
      <c r="S29" s="41">
        <f>'Core Indicators'!DW29</f>
        <v>1155000</v>
      </c>
      <c r="T29" s="41">
        <f>'Core Indicators'!EE29</f>
        <v>840000</v>
      </c>
      <c r="U29" s="41">
        <f>'Core Indicators'!EM29</f>
        <v>105000</v>
      </c>
      <c r="V29" s="41">
        <f>'Core Indicators'!FC29</f>
        <v>3</v>
      </c>
      <c r="W29" s="41" t="str">
        <f>'Core Indicators'!FK29</f>
        <v>x</v>
      </c>
      <c r="X29" s="41" t="str">
        <f>'Core Indicators'!FS29</f>
        <v>x</v>
      </c>
      <c r="Y29" s="41">
        <f>'Core Indicators'!GA29</f>
        <v>0</v>
      </c>
      <c r="Z29" s="41">
        <f>'Core Indicators'!GI29</f>
        <v>3</v>
      </c>
      <c r="AA29" s="41">
        <f>'Core Indicators'!GQ29</f>
        <v>1</v>
      </c>
      <c r="AB29" s="41">
        <f>'Core Indicators'!GY29</f>
        <v>0</v>
      </c>
      <c r="AC29" s="41">
        <f>'Core Indicators'!HG29</f>
        <v>0</v>
      </c>
      <c r="AD29" s="41">
        <f>'Core Indicators'!HO29</f>
        <v>0</v>
      </c>
      <c r="AE29" s="41">
        <f>'Core Indicators'!HW29</f>
        <v>1</v>
      </c>
      <c r="AF29" s="41">
        <f>'Core Indicators'!IE29</f>
        <v>2</v>
      </c>
      <c r="AG29" s="41">
        <f>'Core Indicators'!IM29</f>
        <v>3</v>
      </c>
    </row>
    <row r="30" spans="1:33" ht="20.149999999999999" customHeight="1" x14ac:dyDescent="0.35">
      <c r="A30" s="233" t="str">
        <f>'Core Indicators'!A:A</f>
        <v>Nicaraguan refugees in Costa Rica</v>
      </c>
      <c r="B30" s="233" t="str">
        <f>'Core Indicators'!B:B</f>
        <v>Displacement</v>
      </c>
      <c r="C30" s="233" t="str">
        <f>'Core Indicators'!C30</f>
        <v>CRI002</v>
      </c>
      <c r="D30" s="233" t="str">
        <f>'Core Indicators'!D30</f>
        <v>Costa Rica</v>
      </c>
      <c r="E30" s="233" t="str">
        <f>'Core Indicators'!E30</f>
        <v>CRI</v>
      </c>
      <c r="F30" s="42">
        <f>'Core Indicators'!O30</f>
        <v>1003</v>
      </c>
      <c r="G30" s="42">
        <f>'Core Indicators'!W30</f>
        <v>2451000</v>
      </c>
      <c r="H30" s="42">
        <f>'Core Indicators'!AE30</f>
        <v>235000</v>
      </c>
      <c r="I30" s="42">
        <f>'Core Indicators'!AM30</f>
        <v>235000</v>
      </c>
      <c r="J30" s="42" t="str">
        <f>'Core Indicators'!AU30</f>
        <v>x</v>
      </c>
      <c r="K30" s="42" t="str">
        <f>'Core Indicators'!BC30</f>
        <v>x</v>
      </c>
      <c r="L30" s="42">
        <f>'Core Indicators'!BK30</f>
        <v>100</v>
      </c>
      <c r="M30" s="42" t="str">
        <f>'Core Indicators'!BS30</f>
        <v>x</v>
      </c>
      <c r="N30" s="42" t="str">
        <f>'Core Indicators'!CA30</f>
        <v>x</v>
      </c>
      <c r="O30" s="42" t="e">
        <f>'Core Indicators'!CI30</f>
        <v>#N/A</v>
      </c>
      <c r="P30" s="42" t="str">
        <f>'Core Indicators'!CQ30</f>
        <v>x</v>
      </c>
      <c r="Q30" s="42">
        <f>'Core Indicators'!DG30</f>
        <v>2215000</v>
      </c>
      <c r="R30" s="42" t="str">
        <f>'Core Indicators'!DO30</f>
        <v>x</v>
      </c>
      <c r="S30" s="42">
        <f>'Core Indicators'!DW30</f>
        <v>235000</v>
      </c>
      <c r="T30" s="42" t="str">
        <f>'Core Indicators'!EE30</f>
        <v>x</v>
      </c>
      <c r="U30" s="42" t="str">
        <f>'Core Indicators'!EM30</f>
        <v>x</v>
      </c>
      <c r="V30" s="42">
        <f>'Core Indicators'!FC30</f>
        <v>3</v>
      </c>
      <c r="W30" s="42" t="str">
        <f>'Core Indicators'!FK30</f>
        <v>x</v>
      </c>
      <c r="X30" s="42" t="str">
        <f>'Core Indicators'!FS30</f>
        <v>x</v>
      </c>
      <c r="Y30" s="42">
        <f>'Core Indicators'!GA30</f>
        <v>0</v>
      </c>
      <c r="Z30" s="42">
        <f>'Core Indicators'!GI30</f>
        <v>0</v>
      </c>
      <c r="AA30" s="42">
        <f>'Core Indicators'!GQ30</f>
        <v>0</v>
      </c>
      <c r="AB30" s="42">
        <f>'Core Indicators'!GY30</f>
        <v>0</v>
      </c>
      <c r="AC30" s="42">
        <f>'Core Indicators'!HG30</f>
        <v>0</v>
      </c>
      <c r="AD30" s="42">
        <f>'Core Indicators'!HO30</f>
        <v>0</v>
      </c>
      <c r="AE30" s="42">
        <f>'Core Indicators'!HW30</f>
        <v>0</v>
      </c>
      <c r="AF30" s="42">
        <f>'Core Indicators'!IE30</f>
        <v>0</v>
      </c>
      <c r="AG30" s="42">
        <f>'Core Indicators'!IM30</f>
        <v>1</v>
      </c>
    </row>
    <row r="31" spans="1:33" ht="20.149999999999999" customHeight="1" x14ac:dyDescent="0.35">
      <c r="A31" s="62" t="str">
        <f>'Core Indicators'!A:A</f>
        <v>Displacement from Russia-Ukraine conflict in Czechia</v>
      </c>
      <c r="B31" s="62" t="str">
        <f>'Core Indicators'!B:B</f>
        <v>Conflict,Displacement</v>
      </c>
      <c r="C31" s="62" t="str">
        <f>'Core Indicators'!C31</f>
        <v>CZE002</v>
      </c>
      <c r="D31" s="62" t="str">
        <f>'Core Indicators'!D31</f>
        <v>Czech Republic</v>
      </c>
      <c r="E31" s="62" t="str">
        <f>'Core Indicators'!E31</f>
        <v>CZE</v>
      </c>
      <c r="F31" s="41">
        <f>'Core Indicators'!O31</f>
        <v>77187</v>
      </c>
      <c r="G31" s="41">
        <f>'Core Indicators'!W31</f>
        <v>11254000</v>
      </c>
      <c r="H31" s="41">
        <f>'Core Indicators'!AE31</f>
        <v>380000</v>
      </c>
      <c r="I31" s="41">
        <f>'Core Indicators'!AM31</f>
        <v>380000</v>
      </c>
      <c r="J31" s="41" t="str">
        <f>'Core Indicators'!AU31</f>
        <v>x</v>
      </c>
      <c r="K31" s="41" t="str">
        <f>'Core Indicators'!BC31</f>
        <v>x</v>
      </c>
      <c r="L31" s="41">
        <f>'Core Indicators'!BK31</f>
        <v>0</v>
      </c>
      <c r="M31" s="41">
        <f>'Core Indicators'!BS31</f>
        <v>0</v>
      </c>
      <c r="N31" s="41">
        <f>'Core Indicators'!CA31</f>
        <v>0</v>
      </c>
      <c r="O31" s="41" t="e">
        <f>'Core Indicators'!CI31</f>
        <v>#N/A</v>
      </c>
      <c r="P31" s="41" t="str">
        <f>'Core Indicators'!CQ31</f>
        <v>x</v>
      </c>
      <c r="Q31" s="41">
        <f>'Core Indicators'!DG31</f>
        <v>10672000</v>
      </c>
      <c r="R31" s="41">
        <f>'Core Indicators'!DO31</f>
        <v>0</v>
      </c>
      <c r="S31" s="41">
        <f>'Core Indicators'!DW31</f>
        <v>380000</v>
      </c>
      <c r="T31" s="41">
        <f>'Core Indicators'!EE31</f>
        <v>0</v>
      </c>
      <c r="U31" s="41">
        <f>'Core Indicators'!EM31</f>
        <v>0</v>
      </c>
      <c r="V31" s="41">
        <f>'Core Indicators'!FC31</f>
        <v>2</v>
      </c>
      <c r="W31" s="41" t="str">
        <f>'Core Indicators'!FK31</f>
        <v>x</v>
      </c>
      <c r="X31" s="41" t="str">
        <f>'Core Indicators'!FS31</f>
        <v>x</v>
      </c>
      <c r="Y31" s="41">
        <f>'Core Indicators'!GA31</f>
        <v>0</v>
      </c>
      <c r="Z31" s="41">
        <f>'Core Indicators'!GI31</f>
        <v>0</v>
      </c>
      <c r="AA31" s="41">
        <f>'Core Indicators'!GQ31</f>
        <v>0</v>
      </c>
      <c r="AB31" s="41">
        <f>'Core Indicators'!GY31</f>
        <v>0</v>
      </c>
      <c r="AC31" s="41">
        <f>'Core Indicators'!HG31</f>
        <v>0</v>
      </c>
      <c r="AD31" s="41">
        <f>'Core Indicators'!HO31</f>
        <v>1</v>
      </c>
      <c r="AE31" s="41">
        <f>'Core Indicators'!HW31</f>
        <v>0</v>
      </c>
      <c r="AF31" s="41">
        <f>'Core Indicators'!IE31</f>
        <v>0</v>
      </c>
      <c r="AG31" s="41">
        <f>'Core Indicators'!IM31</f>
        <v>2</v>
      </c>
    </row>
    <row r="32" spans="1:33" ht="20.149999999999999" customHeight="1" x14ac:dyDescent="0.35">
      <c r="A32" s="233" t="str">
        <f>'Core Indicators'!A:A</f>
        <v>Multiple crises in Djibouti</v>
      </c>
      <c r="B32" s="233" t="str">
        <f>'Core Indicators'!B:B</f>
        <v>Displacement,Drought</v>
      </c>
      <c r="C32" s="233" t="str">
        <f>'Core Indicators'!C32</f>
        <v>DJI001</v>
      </c>
      <c r="D32" s="233" t="str">
        <f>'Core Indicators'!D32</f>
        <v>Djibouti</v>
      </c>
      <c r="E32" s="233" t="str">
        <f>'Core Indicators'!E32</f>
        <v>DJI</v>
      </c>
      <c r="F32" s="42">
        <f>'Core Indicators'!O32</f>
        <v>23180</v>
      </c>
      <c r="G32" s="42">
        <f>'Core Indicators'!W32</f>
        <v>1182000</v>
      </c>
      <c r="H32" s="42">
        <f>'Core Indicators'!AE32</f>
        <v>792000</v>
      </c>
      <c r="I32" s="42">
        <f>'Core Indicators'!AM32</f>
        <v>32000</v>
      </c>
      <c r="J32" s="42" t="str">
        <f>'Core Indicators'!AU32</f>
        <v>x</v>
      </c>
      <c r="K32" s="42" t="str">
        <f>'Core Indicators'!BC32</f>
        <v>x</v>
      </c>
      <c r="L32" s="42">
        <f>'Core Indicators'!BK32</f>
        <v>48</v>
      </c>
      <c r="M32" s="42" t="str">
        <f>'Core Indicators'!BS32</f>
        <v>x</v>
      </c>
      <c r="N32" s="42" t="str">
        <f>'Core Indicators'!CA32</f>
        <v>x</v>
      </c>
      <c r="O32" s="42" t="e">
        <f>'Core Indicators'!CI32</f>
        <v>#N/A</v>
      </c>
      <c r="P32" s="42" t="str">
        <f>'Core Indicators'!CQ32</f>
        <v>x</v>
      </c>
      <c r="Q32" s="42">
        <f>'Core Indicators'!DG32</f>
        <v>390000</v>
      </c>
      <c r="R32" s="42">
        <f>'Core Indicators'!DO32</f>
        <v>475000</v>
      </c>
      <c r="S32" s="42">
        <f>'Core Indicators'!DW32</f>
        <v>264000</v>
      </c>
      <c r="T32" s="42">
        <f>'Core Indicators'!EE32</f>
        <v>53000</v>
      </c>
      <c r="U32" s="42">
        <f>'Core Indicators'!EM32</f>
        <v>0</v>
      </c>
      <c r="V32" s="42">
        <f>'Core Indicators'!FC32</f>
        <v>5</v>
      </c>
      <c r="W32" s="42" t="str">
        <f>'Core Indicators'!FK32</f>
        <v>x</v>
      </c>
      <c r="X32" s="42" t="str">
        <f>'Core Indicators'!FS32</f>
        <v>x</v>
      </c>
      <c r="Y32" s="42">
        <f>'Core Indicators'!GA32</f>
        <v>0</v>
      </c>
      <c r="Z32" s="42">
        <f>'Core Indicators'!GI32</f>
        <v>0</v>
      </c>
      <c r="AA32" s="42">
        <f>'Core Indicators'!GQ32</f>
        <v>0</v>
      </c>
      <c r="AB32" s="42">
        <f>'Core Indicators'!GY32</f>
        <v>0</v>
      </c>
      <c r="AC32" s="42">
        <f>'Core Indicators'!HG32</f>
        <v>0</v>
      </c>
      <c r="AD32" s="42">
        <f>'Core Indicators'!HO32</f>
        <v>2</v>
      </c>
      <c r="AE32" s="42">
        <f>'Core Indicators'!HW32</f>
        <v>0</v>
      </c>
      <c r="AF32" s="42">
        <f>'Core Indicators'!IE32</f>
        <v>0</v>
      </c>
      <c r="AG32" s="42">
        <f>'Core Indicators'!IM32</f>
        <v>1</v>
      </c>
    </row>
    <row r="33" spans="1:33" ht="20.149999999999999" customHeight="1" x14ac:dyDescent="0.35">
      <c r="A33" s="62" t="str">
        <f>'Core Indicators'!A:A</f>
        <v>Mixed migration in Djibouti</v>
      </c>
      <c r="B33" s="62" t="str">
        <f>'Core Indicators'!B:B</f>
        <v>Displacement</v>
      </c>
      <c r="C33" s="62" t="str">
        <f>'Core Indicators'!C33</f>
        <v>DJI002</v>
      </c>
      <c r="D33" s="62" t="str">
        <f>'Core Indicators'!D33</f>
        <v>Djibouti</v>
      </c>
      <c r="E33" s="62" t="str">
        <f>'Core Indicators'!E33</f>
        <v>DJI</v>
      </c>
      <c r="F33" s="41">
        <f>'Core Indicators'!O33</f>
        <v>7300</v>
      </c>
      <c r="G33" s="41">
        <f>'Core Indicators'!W33</f>
        <v>891000</v>
      </c>
      <c r="H33" s="41">
        <f>'Core Indicators'!AE33</f>
        <v>32000</v>
      </c>
      <c r="I33" s="41">
        <f>'Core Indicators'!AM33</f>
        <v>32000</v>
      </c>
      <c r="J33" s="41" t="str">
        <f>'Core Indicators'!AU33</f>
        <v>x</v>
      </c>
      <c r="K33" s="41" t="str">
        <f>'Core Indicators'!BC33</f>
        <v>x</v>
      </c>
      <c r="L33" s="41">
        <f>'Core Indicators'!BK33</f>
        <v>48</v>
      </c>
      <c r="M33" s="41" t="str">
        <f>'Core Indicators'!BS33</f>
        <v>x</v>
      </c>
      <c r="N33" s="41" t="str">
        <f>'Core Indicators'!CA33</f>
        <v>x</v>
      </c>
      <c r="O33" s="41" t="e">
        <f>'Core Indicators'!CI33</f>
        <v>#N/A</v>
      </c>
      <c r="P33" s="41" t="str">
        <f>'Core Indicators'!CQ33</f>
        <v>x</v>
      </c>
      <c r="Q33" s="41">
        <f>'Core Indicators'!DG33</f>
        <v>859000</v>
      </c>
      <c r="R33" s="41">
        <f>'Core Indicators'!DO33</f>
        <v>0</v>
      </c>
      <c r="S33" s="41">
        <f>'Core Indicators'!DW33</f>
        <v>32000</v>
      </c>
      <c r="T33" s="41" t="str">
        <f>'Core Indicators'!EE33</f>
        <v>x</v>
      </c>
      <c r="U33" s="41" t="str">
        <f>'Core Indicators'!EM33</f>
        <v>x</v>
      </c>
      <c r="V33" s="41">
        <f>'Core Indicators'!FC33</f>
        <v>1</v>
      </c>
      <c r="W33" s="41" t="str">
        <f>'Core Indicators'!FK33</f>
        <v>x</v>
      </c>
      <c r="X33" s="41" t="str">
        <f>'Core Indicators'!FS33</f>
        <v>x</v>
      </c>
      <c r="Y33" s="41">
        <f>'Core Indicators'!GA33</f>
        <v>0</v>
      </c>
      <c r="Z33" s="41">
        <f>'Core Indicators'!GI33</f>
        <v>0</v>
      </c>
      <c r="AA33" s="41">
        <f>'Core Indicators'!GQ33</f>
        <v>0</v>
      </c>
      <c r="AB33" s="41">
        <f>'Core Indicators'!GY33</f>
        <v>0</v>
      </c>
      <c r="AC33" s="41">
        <f>'Core Indicators'!HG33</f>
        <v>0</v>
      </c>
      <c r="AD33" s="41">
        <f>'Core Indicators'!HO33</f>
        <v>2</v>
      </c>
      <c r="AE33" s="41">
        <f>'Core Indicators'!HW33</f>
        <v>0</v>
      </c>
      <c r="AF33" s="41">
        <f>'Core Indicators'!IE33</f>
        <v>0</v>
      </c>
      <c r="AG33" s="41">
        <f>'Core Indicators'!IM33</f>
        <v>1</v>
      </c>
    </row>
    <row r="34" spans="1:33" ht="20.149999999999999" customHeight="1" x14ac:dyDescent="0.35">
      <c r="A34" s="233" t="str">
        <f>'Core Indicators'!A:A</f>
        <v>Drought in Djibouti</v>
      </c>
      <c r="B34" s="233" t="str">
        <f>'Core Indicators'!B:B</f>
        <v>Drought</v>
      </c>
      <c r="C34" s="233" t="str">
        <f>'Core Indicators'!C34</f>
        <v>DJI003</v>
      </c>
      <c r="D34" s="233" t="str">
        <f>'Core Indicators'!D34</f>
        <v>Djibouti</v>
      </c>
      <c r="E34" s="233" t="str">
        <f>'Core Indicators'!E34</f>
        <v>DJI</v>
      </c>
      <c r="F34" s="42">
        <f>'Core Indicators'!O34</f>
        <v>23180</v>
      </c>
      <c r="G34" s="42">
        <f>'Core Indicators'!W34</f>
        <v>1182000</v>
      </c>
      <c r="H34" s="42">
        <f>'Core Indicators'!AE34</f>
        <v>760000</v>
      </c>
      <c r="I34" s="42">
        <f>'Core Indicators'!AM34</f>
        <v>0</v>
      </c>
      <c r="J34" s="42" t="str">
        <f>'Core Indicators'!AU34</f>
        <v>x</v>
      </c>
      <c r="K34" s="42" t="str">
        <f>'Core Indicators'!BC34</f>
        <v>x</v>
      </c>
      <c r="L34" s="42">
        <f>'Core Indicators'!BK34</f>
        <v>0</v>
      </c>
      <c r="M34" s="42" t="str">
        <f>'Core Indicators'!BS34</f>
        <v>x</v>
      </c>
      <c r="N34" s="42" t="str">
        <f>'Core Indicators'!CA34</f>
        <v>x</v>
      </c>
      <c r="O34" s="42" t="e">
        <f>'Core Indicators'!CI34</f>
        <v>#N/A</v>
      </c>
      <c r="P34" s="42" t="str">
        <f>'Core Indicators'!CQ34</f>
        <v>x</v>
      </c>
      <c r="Q34" s="42">
        <f>'Core Indicators'!DG34</f>
        <v>422000</v>
      </c>
      <c r="R34" s="42">
        <f>'Core Indicators'!DO34</f>
        <v>475000</v>
      </c>
      <c r="S34" s="42">
        <f>'Core Indicators'!DW34</f>
        <v>232000</v>
      </c>
      <c r="T34" s="42">
        <f>'Core Indicators'!EE34</f>
        <v>53000</v>
      </c>
      <c r="U34" s="42">
        <f>'Core Indicators'!EM34</f>
        <v>0</v>
      </c>
      <c r="V34" s="42">
        <f>'Core Indicators'!FC34</f>
        <v>5</v>
      </c>
      <c r="W34" s="42" t="str">
        <f>'Core Indicators'!FK34</f>
        <v>x</v>
      </c>
      <c r="X34" s="42" t="str">
        <f>'Core Indicators'!FS34</f>
        <v>x</v>
      </c>
      <c r="Y34" s="42">
        <f>'Core Indicators'!GA34</f>
        <v>0</v>
      </c>
      <c r="Z34" s="42">
        <f>'Core Indicators'!GI34</f>
        <v>0</v>
      </c>
      <c r="AA34" s="42">
        <f>'Core Indicators'!GQ34</f>
        <v>0</v>
      </c>
      <c r="AB34" s="42">
        <f>'Core Indicators'!GY34</f>
        <v>0</v>
      </c>
      <c r="AC34" s="42">
        <f>'Core Indicators'!HG34</f>
        <v>0</v>
      </c>
      <c r="AD34" s="42">
        <f>'Core Indicators'!HO34</f>
        <v>2</v>
      </c>
      <c r="AE34" s="42">
        <f>'Core Indicators'!HW34</f>
        <v>0</v>
      </c>
      <c r="AF34" s="42">
        <f>'Core Indicators'!IE34</f>
        <v>0</v>
      </c>
      <c r="AG34" s="42">
        <f>'Core Indicators'!IM34</f>
        <v>1</v>
      </c>
    </row>
    <row r="35" spans="1:33" ht="20.149999999999999" customHeight="1" x14ac:dyDescent="0.35">
      <c r="A35" s="62" t="str">
        <f>'Core Indicators'!A:A</f>
        <v>Venezuela displacement in Dominican Republic</v>
      </c>
      <c r="B35" s="62" t="str">
        <f>'Core Indicators'!B:B</f>
        <v>Displacement</v>
      </c>
      <c r="C35" s="62" t="str">
        <f>'Core Indicators'!C35</f>
        <v>DOM002</v>
      </c>
      <c r="D35" s="62" t="str">
        <f>'Core Indicators'!D35</f>
        <v>Dominican Republic</v>
      </c>
      <c r="E35" s="62" t="str">
        <f>'Core Indicators'!E35</f>
        <v>DOM</v>
      </c>
      <c r="F35" s="41">
        <f>'Core Indicators'!O35</f>
        <v>47531</v>
      </c>
      <c r="G35" s="41">
        <f>'Core Indicators'!W35</f>
        <v>11333000</v>
      </c>
      <c r="H35" s="41">
        <f>'Core Indicators'!AE35</f>
        <v>140000</v>
      </c>
      <c r="I35" s="41">
        <f>'Core Indicators'!AM35</f>
        <v>140000</v>
      </c>
      <c r="J35" s="41" t="str">
        <f>'Core Indicators'!AU35</f>
        <v>x</v>
      </c>
      <c r="K35" s="41" t="str">
        <f>'Core Indicators'!BC35</f>
        <v>x</v>
      </c>
      <c r="L35" s="41" t="str">
        <f>'Core Indicators'!BK35</f>
        <v>x</v>
      </c>
      <c r="M35" s="41" t="str">
        <f>'Core Indicators'!BS35</f>
        <v>x</v>
      </c>
      <c r="N35" s="41" t="str">
        <f>'Core Indicators'!CA35</f>
        <v>x</v>
      </c>
      <c r="O35" s="41" t="e">
        <f>'Core Indicators'!CI35</f>
        <v>#N/A</v>
      </c>
      <c r="P35" s="41" t="str">
        <f>'Core Indicators'!CQ35</f>
        <v>x</v>
      </c>
      <c r="Q35" s="41">
        <f>'Core Indicators'!DG35</f>
        <v>11192000</v>
      </c>
      <c r="R35" s="41">
        <f>'Core Indicators'!DO35</f>
        <v>23000</v>
      </c>
      <c r="S35" s="41">
        <f>'Core Indicators'!DW35</f>
        <v>117000</v>
      </c>
      <c r="T35" s="41">
        <f>'Core Indicators'!EE35</f>
        <v>0</v>
      </c>
      <c r="U35" s="41">
        <f>'Core Indicators'!EM35</f>
        <v>0</v>
      </c>
      <c r="V35" s="41">
        <f>'Core Indicators'!FC35</f>
        <v>2</v>
      </c>
      <c r="W35" s="41" t="str">
        <f>'Core Indicators'!FK35</f>
        <v>x</v>
      </c>
      <c r="X35" s="41" t="str">
        <f>'Core Indicators'!FS35</f>
        <v>x</v>
      </c>
      <c r="Y35" s="41">
        <f>'Core Indicators'!GA35</f>
        <v>0</v>
      </c>
      <c r="Z35" s="41">
        <f>'Core Indicators'!GI35</f>
        <v>0</v>
      </c>
      <c r="AA35" s="41">
        <f>'Core Indicators'!GQ35</f>
        <v>0</v>
      </c>
      <c r="AB35" s="41">
        <f>'Core Indicators'!GY35</f>
        <v>0</v>
      </c>
      <c r="AC35" s="41">
        <f>'Core Indicators'!HG35</f>
        <v>0</v>
      </c>
      <c r="AD35" s="41">
        <f>'Core Indicators'!HO35</f>
        <v>0</v>
      </c>
      <c r="AE35" s="41">
        <f>'Core Indicators'!HW35</f>
        <v>0</v>
      </c>
      <c r="AF35" s="41">
        <f>'Core Indicators'!IE35</f>
        <v>0</v>
      </c>
      <c r="AG35" s="41">
        <f>'Core Indicators'!IM35</f>
        <v>0</v>
      </c>
    </row>
    <row r="36" spans="1:33" ht="20.149999999999999" customHeight="1" x14ac:dyDescent="0.35">
      <c r="A36" s="233" t="str">
        <f>'Core Indicators'!A:A</f>
        <v>Mixed migration flows in Algeria</v>
      </c>
      <c r="B36" s="233" t="str">
        <f>'Core Indicators'!B:B</f>
        <v>Displacement</v>
      </c>
      <c r="C36" s="233" t="str">
        <f>'Core Indicators'!C36</f>
        <v>DZA002</v>
      </c>
      <c r="D36" s="233" t="str">
        <f>'Core Indicators'!D36</f>
        <v>Algeria</v>
      </c>
      <c r="E36" s="233" t="str">
        <f>'Core Indicators'!E36</f>
        <v>DZA</v>
      </c>
      <c r="F36" s="42">
        <f>'Core Indicators'!O36</f>
        <v>2381741</v>
      </c>
      <c r="G36" s="42">
        <f>'Core Indicators'!W36</f>
        <v>47061000</v>
      </c>
      <c r="H36" s="42">
        <f>'Core Indicators'!AE36</f>
        <v>261000</v>
      </c>
      <c r="I36" s="42">
        <f>'Core Indicators'!AM36</f>
        <v>261000</v>
      </c>
      <c r="J36" s="42" t="str">
        <f>'Core Indicators'!AU36</f>
        <v>x</v>
      </c>
      <c r="K36" s="42" t="str">
        <f>'Core Indicators'!BC36</f>
        <v>x</v>
      </c>
      <c r="L36" s="42">
        <f>'Core Indicators'!BK36</f>
        <v>882</v>
      </c>
      <c r="M36" s="42" t="str">
        <f>'Core Indicators'!BS36</f>
        <v>x</v>
      </c>
      <c r="N36" s="42" t="str">
        <f>'Core Indicators'!CA36</f>
        <v>x</v>
      </c>
      <c r="O36" s="42" t="e">
        <f>'Core Indicators'!CI36</f>
        <v>#N/A</v>
      </c>
      <c r="P36" s="42" t="str">
        <f>'Core Indicators'!CQ36</f>
        <v>x</v>
      </c>
      <c r="Q36" s="42">
        <f>'Core Indicators'!DG36</f>
        <v>46800000</v>
      </c>
      <c r="R36" s="42">
        <f>'Core Indicators'!DO36</f>
        <v>0</v>
      </c>
      <c r="S36" s="42">
        <f>'Core Indicators'!DW36</f>
        <v>261000</v>
      </c>
      <c r="T36" s="42" t="str">
        <f>'Core Indicators'!EE36</f>
        <v>x</v>
      </c>
      <c r="U36" s="42" t="str">
        <f>'Core Indicators'!EM36</f>
        <v>x</v>
      </c>
      <c r="V36" s="42">
        <f>'Core Indicators'!FC36</f>
        <v>4</v>
      </c>
      <c r="W36" s="42" t="str">
        <f>'Core Indicators'!FK36</f>
        <v>x</v>
      </c>
      <c r="X36" s="42" t="str">
        <f>'Core Indicators'!FS36</f>
        <v>x</v>
      </c>
      <c r="Y36" s="42">
        <f>'Core Indicators'!GA36</f>
        <v>2</v>
      </c>
      <c r="Z36" s="42">
        <f>'Core Indicators'!GI36</f>
        <v>0</v>
      </c>
      <c r="AA36" s="42">
        <f>'Core Indicators'!GQ36</f>
        <v>0</v>
      </c>
      <c r="AB36" s="42">
        <f>'Core Indicators'!GY36</f>
        <v>0</v>
      </c>
      <c r="AC36" s="42">
        <f>'Core Indicators'!HG36</f>
        <v>0</v>
      </c>
      <c r="AD36" s="42">
        <f>'Core Indicators'!HO36</f>
        <v>1</v>
      </c>
      <c r="AE36" s="42">
        <f>'Core Indicators'!HW36</f>
        <v>0</v>
      </c>
      <c r="AF36" s="42">
        <f>'Core Indicators'!IE36</f>
        <v>1</v>
      </c>
      <c r="AG36" s="42">
        <f>'Core Indicators'!IM36</f>
        <v>0</v>
      </c>
    </row>
    <row r="37" spans="1:33" ht="20.149999999999999" customHeight="1" x14ac:dyDescent="0.35">
      <c r="A37" s="62" t="str">
        <f>'Core Indicators'!A:A</f>
        <v>Sahrawi refugees in Algeria</v>
      </c>
      <c r="B37" s="62" t="str">
        <f>'Core Indicators'!B:B</f>
        <v>Displacement</v>
      </c>
      <c r="C37" s="62" t="str">
        <f>'Core Indicators'!C37</f>
        <v>DZA003</v>
      </c>
      <c r="D37" s="62" t="str">
        <f>'Core Indicators'!D37</f>
        <v>Algeria</v>
      </c>
      <c r="E37" s="62" t="str">
        <f>'Core Indicators'!E37</f>
        <v>DZA</v>
      </c>
      <c r="F37" s="41">
        <f>'Core Indicators'!O37</f>
        <v>159000</v>
      </c>
      <c r="G37" s="41">
        <f>'Core Indicators'!W37</f>
        <v>223000</v>
      </c>
      <c r="H37" s="41">
        <f>'Core Indicators'!AE37</f>
        <v>174000</v>
      </c>
      <c r="I37" s="41">
        <f>'Core Indicators'!AM37</f>
        <v>174000</v>
      </c>
      <c r="J37" s="41" t="str">
        <f>'Core Indicators'!AU37</f>
        <v>x</v>
      </c>
      <c r="K37" s="41" t="str">
        <f>'Core Indicators'!BC37</f>
        <v>x</v>
      </c>
      <c r="L37" s="41">
        <f>'Core Indicators'!BK37</f>
        <v>4</v>
      </c>
      <c r="M37" s="41" t="str">
        <f>'Core Indicators'!BS37</f>
        <v>x</v>
      </c>
      <c r="N37" s="41" t="str">
        <f>'Core Indicators'!CA37</f>
        <v>x</v>
      </c>
      <c r="O37" s="41" t="e">
        <f>'Core Indicators'!CI37</f>
        <v>#N/A</v>
      </c>
      <c r="P37" s="41" t="str">
        <f>'Core Indicators'!CQ37</f>
        <v>x</v>
      </c>
      <c r="Q37" s="41">
        <f>'Core Indicators'!DG37</f>
        <v>49000</v>
      </c>
      <c r="R37" s="41">
        <f>'Core Indicators'!DO37</f>
        <v>0</v>
      </c>
      <c r="S37" s="41">
        <f>'Core Indicators'!DW37</f>
        <v>174000</v>
      </c>
      <c r="T37" s="41" t="str">
        <f>'Core Indicators'!EE37</f>
        <v>x</v>
      </c>
      <c r="U37" s="41" t="str">
        <f>'Core Indicators'!EM37</f>
        <v>x</v>
      </c>
      <c r="V37" s="41">
        <f>'Core Indicators'!FC37</f>
        <v>2</v>
      </c>
      <c r="W37" s="41">
        <f>'Core Indicators'!FK37</f>
        <v>0</v>
      </c>
      <c r="X37" s="41">
        <f>'Core Indicators'!FS37</f>
        <v>0</v>
      </c>
      <c r="Y37" s="41">
        <f>'Core Indicators'!GA37</f>
        <v>2</v>
      </c>
      <c r="Z37" s="41">
        <f>'Core Indicators'!GI37</f>
        <v>1</v>
      </c>
      <c r="AA37" s="41">
        <f>'Core Indicators'!GQ37</f>
        <v>1</v>
      </c>
      <c r="AB37" s="41">
        <f>'Core Indicators'!GY37</f>
        <v>0</v>
      </c>
      <c r="AC37" s="41">
        <f>'Core Indicators'!HG37</f>
        <v>0</v>
      </c>
      <c r="AD37" s="41">
        <f>'Core Indicators'!HO37</f>
        <v>0</v>
      </c>
      <c r="AE37" s="41">
        <f>'Core Indicators'!HW37</f>
        <v>0</v>
      </c>
      <c r="AF37" s="41">
        <f>'Core Indicators'!IE37</f>
        <v>1</v>
      </c>
      <c r="AG37" s="41">
        <f>'Core Indicators'!IM37</f>
        <v>2</v>
      </c>
    </row>
    <row r="38" spans="1:33" ht="20.149999999999999" customHeight="1" x14ac:dyDescent="0.35">
      <c r="A38" s="233" t="str">
        <f>'Core Indicators'!A:A</f>
        <v>Multiple crises in Algeria</v>
      </c>
      <c r="B38" s="233" t="str">
        <f>'Core Indicators'!B:B</f>
        <v>Displacement</v>
      </c>
      <c r="C38" s="233" t="str">
        <f>'Core Indicators'!C38</f>
        <v>DZA004</v>
      </c>
      <c r="D38" s="233" t="str">
        <f>'Core Indicators'!D38</f>
        <v>Algeria</v>
      </c>
      <c r="E38" s="233" t="str">
        <f>'Core Indicators'!E38</f>
        <v>DZA</v>
      </c>
      <c r="F38" s="42">
        <f>'Core Indicators'!O38</f>
        <v>2381741</v>
      </c>
      <c r="G38" s="42">
        <f>'Core Indicators'!W38</f>
        <v>47061000</v>
      </c>
      <c r="H38" s="42">
        <f>'Core Indicators'!AE38</f>
        <v>435000</v>
      </c>
      <c r="I38" s="42">
        <f>'Core Indicators'!AM38</f>
        <v>435000</v>
      </c>
      <c r="J38" s="42" t="str">
        <f>'Core Indicators'!AU38</f>
        <v>x</v>
      </c>
      <c r="K38" s="42" t="str">
        <f>'Core Indicators'!BC38</f>
        <v>x</v>
      </c>
      <c r="L38" s="42">
        <f>'Core Indicators'!BK38</f>
        <v>886</v>
      </c>
      <c r="M38" s="42" t="str">
        <f>'Core Indicators'!BS38</f>
        <v>x</v>
      </c>
      <c r="N38" s="42" t="str">
        <f>'Core Indicators'!CA38</f>
        <v>x</v>
      </c>
      <c r="O38" s="42" t="e">
        <f>'Core Indicators'!CI38</f>
        <v>#N/A</v>
      </c>
      <c r="P38" s="42" t="str">
        <f>'Core Indicators'!CQ38</f>
        <v>x</v>
      </c>
      <c r="Q38" s="42">
        <f>'Core Indicators'!DG38</f>
        <v>46626000</v>
      </c>
      <c r="R38" s="42">
        <f>'Core Indicators'!DO38</f>
        <v>0</v>
      </c>
      <c r="S38" s="42">
        <f>'Core Indicators'!DW38</f>
        <v>435000</v>
      </c>
      <c r="T38" s="42" t="str">
        <f>'Core Indicators'!EE38</f>
        <v>x</v>
      </c>
      <c r="U38" s="42" t="str">
        <f>'Core Indicators'!EM38</f>
        <v>x</v>
      </c>
      <c r="V38" s="42">
        <f>'Core Indicators'!FC38</f>
        <v>4</v>
      </c>
      <c r="W38" s="42" t="str">
        <f>'Core Indicators'!FK38</f>
        <v>x</v>
      </c>
      <c r="X38" s="42" t="str">
        <f>'Core Indicators'!FS38</f>
        <v>x</v>
      </c>
      <c r="Y38" s="42">
        <f>'Core Indicators'!GA38</f>
        <v>2</v>
      </c>
      <c r="Z38" s="42">
        <f>'Core Indicators'!GI38</f>
        <v>1</v>
      </c>
      <c r="AA38" s="42">
        <f>'Core Indicators'!GQ38</f>
        <v>1</v>
      </c>
      <c r="AB38" s="42">
        <f>'Core Indicators'!GY38</f>
        <v>0</v>
      </c>
      <c r="AC38" s="42">
        <f>'Core Indicators'!HG38</f>
        <v>0</v>
      </c>
      <c r="AD38" s="42">
        <f>'Core Indicators'!HO38</f>
        <v>1</v>
      </c>
      <c r="AE38" s="42">
        <f>'Core Indicators'!HW38</f>
        <v>0</v>
      </c>
      <c r="AF38" s="42">
        <f>'Core Indicators'!IE38</f>
        <v>1</v>
      </c>
      <c r="AG38" s="42">
        <f>'Core Indicators'!IM38</f>
        <v>2</v>
      </c>
    </row>
    <row r="39" spans="1:33" ht="20.149999999999999" customHeight="1" x14ac:dyDescent="0.35">
      <c r="A39" s="62" t="str">
        <f>'Core Indicators'!A:A</f>
        <v>Venezuela displacement in Ecuador</v>
      </c>
      <c r="B39" s="62" t="str">
        <f>'Core Indicators'!B:B</f>
        <v>Displacement</v>
      </c>
      <c r="C39" s="62" t="str">
        <f>'Core Indicators'!C39</f>
        <v>ECU002</v>
      </c>
      <c r="D39" s="62" t="str">
        <f>'Core Indicators'!D39</f>
        <v>Ecuador</v>
      </c>
      <c r="E39" s="62" t="str">
        <f>'Core Indicators'!E39</f>
        <v>ECU</v>
      </c>
      <c r="F39" s="41">
        <f>'Core Indicators'!O39</f>
        <v>248360</v>
      </c>
      <c r="G39" s="41">
        <f>'Core Indicators'!W39</f>
        <v>18190000</v>
      </c>
      <c r="H39" s="41">
        <f>'Core Indicators'!AE39</f>
        <v>7592000</v>
      </c>
      <c r="I39" s="41">
        <f>'Core Indicators'!AM39</f>
        <v>445000</v>
      </c>
      <c r="J39" s="41" t="str">
        <f>'Core Indicators'!AU39</f>
        <v>x</v>
      </c>
      <c r="K39" s="41" t="str">
        <f>'Core Indicators'!BC39</f>
        <v>x</v>
      </c>
      <c r="L39" s="41">
        <f>'Core Indicators'!BK39</f>
        <v>0</v>
      </c>
      <c r="M39" s="41" t="str">
        <f>'Core Indicators'!BS39</f>
        <v>x</v>
      </c>
      <c r="N39" s="41" t="str">
        <f>'Core Indicators'!CA39</f>
        <v>x</v>
      </c>
      <c r="O39" s="41" t="e">
        <f>'Core Indicators'!CI39</f>
        <v>#N/A</v>
      </c>
      <c r="P39" s="41" t="str">
        <f>'Core Indicators'!CQ39</f>
        <v>x</v>
      </c>
      <c r="Q39" s="41">
        <f>'Core Indicators'!DG39</f>
        <v>10599000</v>
      </c>
      <c r="R39" s="41">
        <f>'Core Indicators'!DO39</f>
        <v>6862000</v>
      </c>
      <c r="S39" s="41">
        <f>'Core Indicators'!DW39</f>
        <v>730000</v>
      </c>
      <c r="T39" s="41" t="str">
        <f>'Core Indicators'!EE39</f>
        <v>x</v>
      </c>
      <c r="U39" s="41" t="str">
        <f>'Core Indicators'!EM39</f>
        <v>x</v>
      </c>
      <c r="V39" s="41">
        <f>'Core Indicators'!FC39</f>
        <v>3</v>
      </c>
      <c r="W39" s="41" t="str">
        <f>'Core Indicators'!FK39</f>
        <v>x</v>
      </c>
      <c r="X39" s="41" t="str">
        <f>'Core Indicators'!FS39</f>
        <v>x</v>
      </c>
      <c r="Y39" s="41">
        <f>'Core Indicators'!GA39</f>
        <v>0</v>
      </c>
      <c r="Z39" s="41">
        <f>'Core Indicators'!GI39</f>
        <v>0</v>
      </c>
      <c r="AA39" s="41">
        <f>'Core Indicators'!GQ39</f>
        <v>0</v>
      </c>
      <c r="AB39" s="41">
        <f>'Core Indicators'!GY39</f>
        <v>0</v>
      </c>
      <c r="AC39" s="41">
        <f>'Core Indicators'!HG39</f>
        <v>0</v>
      </c>
      <c r="AD39" s="41">
        <f>'Core Indicators'!HO39</f>
        <v>2</v>
      </c>
      <c r="AE39" s="41">
        <f>'Core Indicators'!HW39</f>
        <v>1</v>
      </c>
      <c r="AF39" s="41">
        <f>'Core Indicators'!IE39</f>
        <v>1</v>
      </c>
      <c r="AG39" s="41">
        <f>'Core Indicators'!IM39</f>
        <v>3</v>
      </c>
    </row>
    <row r="40" spans="1:33" ht="20.149999999999999" customHeight="1" x14ac:dyDescent="0.35">
      <c r="A40" s="233" t="str">
        <f>'Core Indicators'!A:A</f>
        <v>Refugees in Egypt</v>
      </c>
      <c r="B40" s="233" t="str">
        <f>'Core Indicators'!B:B</f>
        <v>Displacement,Conflict</v>
      </c>
      <c r="C40" s="233" t="str">
        <f>'Core Indicators'!C40</f>
        <v>EGY004</v>
      </c>
      <c r="D40" s="233" t="str">
        <f>'Core Indicators'!D40</f>
        <v>Egypt</v>
      </c>
      <c r="E40" s="233" t="str">
        <f>'Core Indicators'!E40</f>
        <v>EGY</v>
      </c>
      <c r="F40" s="42">
        <f>'Core Indicators'!O40</f>
        <v>18569</v>
      </c>
      <c r="G40" s="42">
        <f>'Core Indicators'!W40</f>
        <v>25310000</v>
      </c>
      <c r="H40" s="42">
        <f>'Core Indicators'!AE40</f>
        <v>846000</v>
      </c>
      <c r="I40" s="42">
        <f>'Core Indicators'!AM40</f>
        <v>846000</v>
      </c>
      <c r="J40" s="42" t="str">
        <f>'Core Indicators'!AU40</f>
        <v>x</v>
      </c>
      <c r="K40" s="42" t="str">
        <f>'Core Indicators'!BC40</f>
        <v>x</v>
      </c>
      <c r="L40" s="42">
        <f>'Core Indicators'!BK40</f>
        <v>1</v>
      </c>
      <c r="M40" s="42" t="str">
        <f>'Core Indicators'!BS40</f>
        <v>x</v>
      </c>
      <c r="N40" s="42" t="str">
        <f>'Core Indicators'!CA40</f>
        <v>x</v>
      </c>
      <c r="O40" s="42" t="e">
        <f>'Core Indicators'!CI40</f>
        <v>#N/A</v>
      </c>
      <c r="P40" s="42" t="str">
        <f>'Core Indicators'!CQ40</f>
        <v>x</v>
      </c>
      <c r="Q40" s="42">
        <f>'Core Indicators'!DG40</f>
        <v>24463000</v>
      </c>
      <c r="R40" s="42">
        <f>'Core Indicators'!DO40</f>
        <v>0</v>
      </c>
      <c r="S40" s="42">
        <f>'Core Indicators'!DW40</f>
        <v>846000</v>
      </c>
      <c r="T40" s="42" t="str">
        <f>'Core Indicators'!EE40</f>
        <v>x</v>
      </c>
      <c r="U40" s="42" t="str">
        <f>'Core Indicators'!EM40</f>
        <v>x</v>
      </c>
      <c r="V40" s="42">
        <f>'Core Indicators'!FC40</f>
        <v>2</v>
      </c>
      <c r="W40" s="42" t="str">
        <f>'Core Indicators'!FK40</f>
        <v>x</v>
      </c>
      <c r="X40" s="42" t="str">
        <f>'Core Indicators'!FS40</f>
        <v>x</v>
      </c>
      <c r="Y40" s="42">
        <f>'Core Indicators'!GA40</f>
        <v>1</v>
      </c>
      <c r="Z40" s="42">
        <f>'Core Indicators'!GI40</f>
        <v>0</v>
      </c>
      <c r="AA40" s="42">
        <f>'Core Indicators'!GQ40</f>
        <v>0</v>
      </c>
      <c r="AB40" s="42">
        <f>'Core Indicators'!GY40</f>
        <v>0</v>
      </c>
      <c r="AC40" s="42">
        <f>'Core Indicators'!HG40</f>
        <v>0</v>
      </c>
      <c r="AD40" s="42">
        <f>'Core Indicators'!HO40</f>
        <v>3</v>
      </c>
      <c r="AE40" s="42">
        <f>'Core Indicators'!HW40</f>
        <v>0</v>
      </c>
      <c r="AF40" s="42">
        <f>'Core Indicators'!IE40</f>
        <v>3</v>
      </c>
      <c r="AG40" s="42">
        <f>'Core Indicators'!IM40</f>
        <v>0</v>
      </c>
    </row>
    <row r="41" spans="1:33" ht="20.149999999999999" customHeight="1" x14ac:dyDescent="0.35">
      <c r="A41" s="62" t="str">
        <f>'Core Indicators'!A:A</f>
        <v>Complex crisis in Eritrea</v>
      </c>
      <c r="B41" s="62" t="str">
        <f>'Core Indicators'!B:B</f>
        <v>Socio-political,Displacement</v>
      </c>
      <c r="C41" s="62" t="str">
        <f>'Core Indicators'!C41</f>
        <v>ERI001</v>
      </c>
      <c r="D41" s="62" t="str">
        <f>'Core Indicators'!D41</f>
        <v>Eritrea</v>
      </c>
      <c r="E41" s="62" t="str">
        <f>'Core Indicators'!E41</f>
        <v>ERI</v>
      </c>
      <c r="F41" s="41">
        <f>'Core Indicators'!O41</f>
        <v>121041</v>
      </c>
      <c r="G41" s="41">
        <f>'Core Indicators'!W41</f>
        <v>3749000</v>
      </c>
      <c r="H41" s="41">
        <f>'Core Indicators'!AE41</f>
        <v>1100000</v>
      </c>
      <c r="I41" s="41">
        <f>'Core Indicators'!AM41</f>
        <v>692000</v>
      </c>
      <c r="J41" s="41">
        <f>'Core Indicators'!AU41</f>
        <v>0</v>
      </c>
      <c r="K41" s="41" t="str">
        <f>'Core Indicators'!BC41</f>
        <v>x</v>
      </c>
      <c r="L41" s="41">
        <f>'Core Indicators'!BK41</f>
        <v>0</v>
      </c>
      <c r="M41" s="41" t="str">
        <f>'Core Indicators'!BS41</f>
        <v>x</v>
      </c>
      <c r="N41" s="41" t="str">
        <f>'Core Indicators'!CA41</f>
        <v>x</v>
      </c>
      <c r="O41" s="41" t="e">
        <f>'Core Indicators'!CI41</f>
        <v>#N/A</v>
      </c>
      <c r="P41" s="41" t="str">
        <f>'Core Indicators'!CQ41</f>
        <v>x</v>
      </c>
      <c r="Q41" s="41">
        <f>'Core Indicators'!DG41</f>
        <v>2649000</v>
      </c>
      <c r="R41" s="41">
        <f>'Core Indicators'!DO41</f>
        <v>0</v>
      </c>
      <c r="S41" s="41">
        <f>'Core Indicators'!DW41</f>
        <v>1100000</v>
      </c>
      <c r="T41" s="41" t="str">
        <f>'Core Indicators'!EE41</f>
        <v>x</v>
      </c>
      <c r="U41" s="41" t="str">
        <f>'Core Indicators'!EM41</f>
        <v>x</v>
      </c>
      <c r="V41" s="41">
        <f>'Core Indicators'!FC41</f>
        <v>2</v>
      </c>
      <c r="W41" s="41" t="str">
        <f>'Core Indicators'!FK41</f>
        <v>x</v>
      </c>
      <c r="X41" s="41" t="str">
        <f>'Core Indicators'!FS41</f>
        <v>x</v>
      </c>
      <c r="Y41" s="41">
        <f>'Core Indicators'!GA41</f>
        <v>1</v>
      </c>
      <c r="Z41" s="41">
        <f>'Core Indicators'!GI41</f>
        <v>1</v>
      </c>
      <c r="AA41" s="41">
        <f>'Core Indicators'!GQ41</f>
        <v>2</v>
      </c>
      <c r="AB41" s="41">
        <f>'Core Indicators'!GY41</f>
        <v>0</v>
      </c>
      <c r="AC41" s="41">
        <f>'Core Indicators'!HG41</f>
        <v>0</v>
      </c>
      <c r="AD41" s="41">
        <f>'Core Indicators'!HO41</f>
        <v>2</v>
      </c>
      <c r="AE41" s="41">
        <f>'Core Indicators'!HW41</f>
        <v>0</v>
      </c>
      <c r="AF41" s="41">
        <f>'Core Indicators'!IE41</f>
        <v>2</v>
      </c>
      <c r="AG41" s="41">
        <f>'Core Indicators'!IM41</f>
        <v>2</v>
      </c>
    </row>
    <row r="42" spans="1:33" ht="20.149999999999999" customHeight="1" x14ac:dyDescent="0.35">
      <c r="A42" s="233" t="str">
        <f>'Core Indicators'!A:A</f>
        <v>Mixed migration flows in Spain</v>
      </c>
      <c r="B42" s="233" t="str">
        <f>'Core Indicators'!B:B</f>
        <v>Displacement</v>
      </c>
      <c r="C42" s="233" t="str">
        <f>'Core Indicators'!C42</f>
        <v>ESP002</v>
      </c>
      <c r="D42" s="233" t="str">
        <f>'Core Indicators'!D42</f>
        <v>Spain</v>
      </c>
      <c r="E42" s="233" t="str">
        <f>'Core Indicators'!E42</f>
        <v>ESP</v>
      </c>
      <c r="F42" s="42">
        <f>'Core Indicators'!O42</f>
        <v>100037</v>
      </c>
      <c r="G42" s="42">
        <f>'Core Indicators'!W42</f>
        <v>12007000</v>
      </c>
      <c r="H42" s="42">
        <f>'Core Indicators'!AE42</f>
        <v>113000</v>
      </c>
      <c r="I42" s="42">
        <f>'Core Indicators'!AM42</f>
        <v>113000</v>
      </c>
      <c r="J42" s="42" t="str">
        <f>'Core Indicators'!AU42</f>
        <v>x</v>
      </c>
      <c r="K42" s="42" t="str">
        <f>'Core Indicators'!BC42</f>
        <v>x</v>
      </c>
      <c r="L42" s="42">
        <f>'Core Indicators'!BK42</f>
        <v>118</v>
      </c>
      <c r="M42" s="42" t="str">
        <f>'Core Indicators'!BS42</f>
        <v>x</v>
      </c>
      <c r="N42" s="42" t="str">
        <f>'Core Indicators'!CA42</f>
        <v>x</v>
      </c>
      <c r="O42" s="42" t="e">
        <f>'Core Indicators'!CI42</f>
        <v>#N/A</v>
      </c>
      <c r="P42" s="42" t="str">
        <f>'Core Indicators'!CQ42</f>
        <v>x</v>
      </c>
      <c r="Q42" s="42">
        <f>'Core Indicators'!DG42</f>
        <v>11894000</v>
      </c>
      <c r="R42" s="42">
        <f>'Core Indicators'!DO42</f>
        <v>0</v>
      </c>
      <c r="S42" s="42">
        <f>'Core Indicators'!DW42</f>
        <v>113000</v>
      </c>
      <c r="T42" s="42" t="str">
        <f>'Core Indicators'!EE42</f>
        <v>x</v>
      </c>
      <c r="U42" s="42" t="str">
        <f>'Core Indicators'!EM42</f>
        <v>x</v>
      </c>
      <c r="V42" s="42">
        <f>'Core Indicators'!FC42</f>
        <v>2</v>
      </c>
      <c r="W42" s="42" t="str">
        <f>'Core Indicators'!FK42</f>
        <v>x</v>
      </c>
      <c r="X42" s="42" t="str">
        <f>'Core Indicators'!FS42</f>
        <v>x</v>
      </c>
      <c r="Y42" s="42">
        <f>'Core Indicators'!GA42</f>
        <v>0</v>
      </c>
      <c r="Z42" s="42">
        <f>'Core Indicators'!GI42</f>
        <v>0</v>
      </c>
      <c r="AA42" s="42">
        <f>'Core Indicators'!GQ42</f>
        <v>0</v>
      </c>
      <c r="AB42" s="42">
        <f>'Core Indicators'!GY42</f>
        <v>0</v>
      </c>
      <c r="AC42" s="42">
        <f>'Core Indicators'!HG42</f>
        <v>0</v>
      </c>
      <c r="AD42" s="42">
        <f>'Core Indicators'!HO42</f>
        <v>0</v>
      </c>
      <c r="AE42" s="42">
        <f>'Core Indicators'!HW42</f>
        <v>0</v>
      </c>
      <c r="AF42" s="42">
        <f>'Core Indicators'!IE42</f>
        <v>0</v>
      </c>
      <c r="AG42" s="42">
        <f>'Core Indicators'!IM42</f>
        <v>1</v>
      </c>
    </row>
    <row r="43" spans="1:33" ht="20.149999999999999" customHeight="1" x14ac:dyDescent="0.35">
      <c r="A43" s="62" t="str">
        <f>'Core Indicators'!A:A</f>
        <v>Displacement from Russia-Ukraine conflict in Estonia</v>
      </c>
      <c r="B43" s="62" t="str">
        <f>'Core Indicators'!B:B</f>
        <v>Conflict,Displacement</v>
      </c>
      <c r="C43" s="62" t="str">
        <f>'Core Indicators'!C43</f>
        <v>EST002</v>
      </c>
      <c r="D43" s="62" t="str">
        <f>'Core Indicators'!D43</f>
        <v>Estonia</v>
      </c>
      <c r="E43" s="62" t="str">
        <f>'Core Indicators'!E43</f>
        <v>EST</v>
      </c>
      <c r="F43" s="41">
        <f>'Core Indicators'!O43</f>
        <v>42750</v>
      </c>
      <c r="G43" s="41">
        <f>'Core Indicators'!W43</f>
        <v>1403000</v>
      </c>
      <c r="H43" s="41">
        <f>'Core Indicators'!AE43</f>
        <v>37000</v>
      </c>
      <c r="I43" s="41">
        <f>'Core Indicators'!AM43</f>
        <v>37000</v>
      </c>
      <c r="J43" s="41" t="str">
        <f>'Core Indicators'!AU43</f>
        <v>x</v>
      </c>
      <c r="K43" s="41" t="str">
        <f>'Core Indicators'!BC43</f>
        <v>x</v>
      </c>
      <c r="L43" s="41">
        <f>'Core Indicators'!BK43</f>
        <v>0</v>
      </c>
      <c r="M43" s="41">
        <f>'Core Indicators'!BS43</f>
        <v>0</v>
      </c>
      <c r="N43" s="41">
        <f>'Core Indicators'!CA43</f>
        <v>0</v>
      </c>
      <c r="O43" s="41" t="e">
        <f>'Core Indicators'!CI43</f>
        <v>#N/A</v>
      </c>
      <c r="P43" s="41" t="str">
        <f>'Core Indicators'!CQ43</f>
        <v>x</v>
      </c>
      <c r="Q43" s="41">
        <f>'Core Indicators'!DG43</f>
        <v>1366000</v>
      </c>
      <c r="R43" s="41">
        <f>'Core Indicators'!DO43</f>
        <v>0</v>
      </c>
      <c r="S43" s="41">
        <f>'Core Indicators'!DW43</f>
        <v>37000</v>
      </c>
      <c r="T43" s="41">
        <f>'Core Indicators'!EE43</f>
        <v>0</v>
      </c>
      <c r="U43" s="41">
        <f>'Core Indicators'!EM43</f>
        <v>0</v>
      </c>
      <c r="V43" s="41">
        <f>'Core Indicators'!FC43</f>
        <v>2</v>
      </c>
      <c r="W43" s="41" t="str">
        <f>'Core Indicators'!FK43</f>
        <v>x</v>
      </c>
      <c r="X43" s="41" t="str">
        <f>'Core Indicators'!FS43</f>
        <v>x</v>
      </c>
      <c r="Y43" s="41">
        <f>'Core Indicators'!GA43</f>
        <v>0</v>
      </c>
      <c r="Z43" s="41">
        <f>'Core Indicators'!GI43</f>
        <v>0</v>
      </c>
      <c r="AA43" s="41">
        <f>'Core Indicators'!GQ43</f>
        <v>0</v>
      </c>
      <c r="AB43" s="41">
        <f>'Core Indicators'!GY43</f>
        <v>0</v>
      </c>
      <c r="AC43" s="41">
        <f>'Core Indicators'!HG43</f>
        <v>0</v>
      </c>
      <c r="AD43" s="41">
        <f>'Core Indicators'!HO43</f>
        <v>1</v>
      </c>
      <c r="AE43" s="41">
        <f>'Core Indicators'!HW43</f>
        <v>0</v>
      </c>
      <c r="AF43" s="41">
        <f>'Core Indicators'!IE43</f>
        <v>0</v>
      </c>
      <c r="AG43" s="41">
        <f>'Core Indicators'!IM43</f>
        <v>0</v>
      </c>
    </row>
    <row r="44" spans="1:33" ht="20.149999999999999" customHeight="1" x14ac:dyDescent="0.35">
      <c r="A44" s="233" t="str">
        <f>'Core Indicators'!A:A</f>
        <v>Complex crisis in Ethiopia</v>
      </c>
      <c r="B44" s="233" t="str">
        <f>'Core Indicators'!B:B</f>
        <v>Displacement,Floods,Conflict</v>
      </c>
      <c r="C44" s="233" t="str">
        <f>'Core Indicators'!C44</f>
        <v>ETH001</v>
      </c>
      <c r="D44" s="233" t="str">
        <f>'Core Indicators'!D44</f>
        <v>Ethiopia</v>
      </c>
      <c r="E44" s="233" t="str">
        <f>'Core Indicators'!E44</f>
        <v>ETH</v>
      </c>
      <c r="F44" s="42">
        <f>'Core Indicators'!O44</f>
        <v>1129935</v>
      </c>
      <c r="G44" s="42">
        <f>'Core Indicators'!W44</f>
        <v>133386000</v>
      </c>
      <c r="H44" s="42">
        <f>'Core Indicators'!AE44</f>
        <v>133386000</v>
      </c>
      <c r="I44" s="42">
        <f>'Core Indicators'!AM44</f>
        <v>5574000</v>
      </c>
      <c r="J44" s="42" t="str">
        <f>'Core Indicators'!AU44</f>
        <v>x</v>
      </c>
      <c r="K44" s="42">
        <f>'Core Indicators'!BC44</f>
        <v>5918253</v>
      </c>
      <c r="L44" s="42">
        <f>'Core Indicators'!BK44</f>
        <v>6320</v>
      </c>
      <c r="M44" s="42" t="str">
        <f>'Core Indicators'!BS44</f>
        <v>x</v>
      </c>
      <c r="N44" s="42" t="str">
        <f>'Core Indicators'!CA44</f>
        <v>x</v>
      </c>
      <c r="O44" s="42" t="e">
        <f>'Core Indicators'!CI44</f>
        <v>#N/A</v>
      </c>
      <c r="P44" s="42">
        <f>'Core Indicators'!CQ44</f>
        <v>4500000</v>
      </c>
      <c r="Q44" s="42">
        <f>'Core Indicators'!DG44</f>
        <v>0</v>
      </c>
      <c r="R44" s="42">
        <f>'Core Indicators'!DO44</f>
        <v>112026000</v>
      </c>
      <c r="S44" s="42">
        <f>'Core Indicators'!DW44</f>
        <v>9874000</v>
      </c>
      <c r="T44" s="42">
        <f>'Core Indicators'!EE44</f>
        <v>11486000</v>
      </c>
      <c r="U44" s="42">
        <f>'Core Indicators'!EM44</f>
        <v>0</v>
      </c>
      <c r="V44" s="42">
        <f>'Core Indicators'!FC44</f>
        <v>4</v>
      </c>
      <c r="W44" s="42" t="str">
        <f>'Core Indicators'!FK44</f>
        <v>x</v>
      </c>
      <c r="X44" s="42">
        <f>'Core Indicators'!FS44</f>
        <v>10000</v>
      </c>
      <c r="Y44" s="42">
        <f>'Core Indicators'!GA44</f>
        <v>2</v>
      </c>
      <c r="Z44" s="42">
        <f>'Core Indicators'!GI44</f>
        <v>3</v>
      </c>
      <c r="AA44" s="42">
        <f>'Core Indicators'!GQ44</f>
        <v>2</v>
      </c>
      <c r="AB44" s="42">
        <f>'Core Indicators'!GY44</f>
        <v>1</v>
      </c>
      <c r="AC44" s="42">
        <f>'Core Indicators'!HG44</f>
        <v>2</v>
      </c>
      <c r="AD44" s="42">
        <f>'Core Indicators'!HO44</f>
        <v>2</v>
      </c>
      <c r="AE44" s="42">
        <f>'Core Indicators'!HW44</f>
        <v>3</v>
      </c>
      <c r="AF44" s="42">
        <f>'Core Indicators'!IE44</f>
        <v>2</v>
      </c>
      <c r="AG44" s="42">
        <f>'Core Indicators'!IM44</f>
        <v>3</v>
      </c>
    </row>
    <row r="45" spans="1:33" ht="20.149999999999999" customHeight="1" x14ac:dyDescent="0.35">
      <c r="A45" s="62" t="str">
        <f>'Core Indicators'!A:A</f>
        <v>International Displacement</v>
      </c>
      <c r="B45" s="62" t="str">
        <f>'Core Indicators'!B:B</f>
        <v>Displacement</v>
      </c>
      <c r="C45" s="62" t="str">
        <f>'Core Indicators'!C45</f>
        <v>ETH003</v>
      </c>
      <c r="D45" s="62" t="str">
        <f>'Core Indicators'!D45</f>
        <v>Ethiopia</v>
      </c>
      <c r="E45" s="62" t="str">
        <f>'Core Indicators'!E45</f>
        <v>ETH</v>
      </c>
      <c r="F45" s="41">
        <f>'Core Indicators'!O45</f>
        <v>1128571</v>
      </c>
      <c r="G45" s="41">
        <f>'Core Indicators'!W45</f>
        <v>96624000</v>
      </c>
      <c r="H45" s="41">
        <f>'Core Indicators'!AE45</f>
        <v>1074000</v>
      </c>
      <c r="I45" s="41">
        <f>'Core Indicators'!AM45</f>
        <v>1074000</v>
      </c>
      <c r="J45" s="41" t="str">
        <f>'Core Indicators'!AU45</f>
        <v>x</v>
      </c>
      <c r="K45" s="41" t="str">
        <f>'Core Indicators'!BC45</f>
        <v>x</v>
      </c>
      <c r="L45" s="41" t="str">
        <f>'Core Indicators'!BK45</f>
        <v>x</v>
      </c>
      <c r="M45" s="41" t="str">
        <f>'Core Indicators'!BS45</f>
        <v>x</v>
      </c>
      <c r="N45" s="41" t="str">
        <f>'Core Indicators'!CA45</f>
        <v>x</v>
      </c>
      <c r="O45" s="41" t="e">
        <f>'Core Indicators'!CI45</f>
        <v>#N/A</v>
      </c>
      <c r="P45" s="41" t="str">
        <f>'Core Indicators'!CQ45</f>
        <v>x</v>
      </c>
      <c r="Q45" s="41">
        <f>'Core Indicators'!DG45</f>
        <v>95550000</v>
      </c>
      <c r="R45" s="41">
        <f>'Core Indicators'!DO45</f>
        <v>0</v>
      </c>
      <c r="S45" s="41">
        <f>'Core Indicators'!DW45</f>
        <v>1074000</v>
      </c>
      <c r="T45" s="41" t="str">
        <f>'Core Indicators'!EE45</f>
        <v>x</v>
      </c>
      <c r="U45" s="41" t="str">
        <f>'Core Indicators'!EM45</f>
        <v>x</v>
      </c>
      <c r="V45" s="41">
        <f>'Core Indicators'!FC45</f>
        <v>2</v>
      </c>
      <c r="W45" s="41">
        <f>'Core Indicators'!FK45</f>
        <v>0</v>
      </c>
      <c r="X45" s="41">
        <f>'Core Indicators'!FS45</f>
        <v>0</v>
      </c>
      <c r="Y45" s="41">
        <f>'Core Indicators'!GA45</f>
        <v>1</v>
      </c>
      <c r="Z45" s="41">
        <f>'Core Indicators'!GI45</f>
        <v>2</v>
      </c>
      <c r="AA45" s="41">
        <f>'Core Indicators'!GQ45</f>
        <v>1</v>
      </c>
      <c r="AB45" s="41">
        <f>'Core Indicators'!GY45</f>
        <v>2</v>
      </c>
      <c r="AC45" s="41">
        <f>'Core Indicators'!HG45</f>
        <v>1</v>
      </c>
      <c r="AD45" s="41">
        <f>'Core Indicators'!HO45</f>
        <v>3</v>
      </c>
      <c r="AE45" s="41">
        <f>'Core Indicators'!HW45</f>
        <v>3</v>
      </c>
      <c r="AF45" s="41">
        <f>'Core Indicators'!IE45</f>
        <v>2</v>
      </c>
      <c r="AG45" s="41">
        <f>'Core Indicators'!IM45</f>
        <v>1</v>
      </c>
    </row>
    <row r="46" spans="1:33" ht="20.149999999999999" customHeight="1" x14ac:dyDescent="0.35">
      <c r="A46" s="233" t="str">
        <f>'Core Indicators'!A:A</f>
        <v>Northern Ethiopia Conflict</v>
      </c>
      <c r="B46" s="233" t="str">
        <f>'Core Indicators'!B:B</f>
        <v>Conflict,Displacement</v>
      </c>
      <c r="C46" s="233" t="str">
        <f>'Core Indicators'!C46</f>
        <v>ETH004</v>
      </c>
      <c r="D46" s="233" t="str">
        <f>'Core Indicators'!D46</f>
        <v>Ethiopia</v>
      </c>
      <c r="E46" s="233" t="str">
        <f>'Core Indicators'!E46</f>
        <v>ETH</v>
      </c>
      <c r="F46" s="42">
        <f>'Core Indicators'!O46</f>
        <v>303528</v>
      </c>
      <c r="G46" s="42">
        <f>'Core Indicators'!W46</f>
        <v>30649000</v>
      </c>
      <c r="H46" s="42">
        <f>'Core Indicators'!AE46</f>
        <v>30649000</v>
      </c>
      <c r="I46" s="42">
        <f>'Core Indicators'!AM46</f>
        <v>2851000</v>
      </c>
      <c r="J46" s="42" t="str">
        <f>'Core Indicators'!AU46</f>
        <v>x</v>
      </c>
      <c r="K46" s="42">
        <f>'Core Indicators'!BC46</f>
        <v>506558</v>
      </c>
      <c r="L46" s="42">
        <f>'Core Indicators'!BK46</f>
        <v>3461</v>
      </c>
      <c r="M46" s="42" t="e">
        <f>'Core Indicators'!BS46</f>
        <v>#N/A</v>
      </c>
      <c r="N46" s="42" t="e">
        <f>'Core Indicators'!CA46</f>
        <v>#N/A</v>
      </c>
      <c r="O46" s="42" t="e">
        <f>'Core Indicators'!CI46</f>
        <v>#N/A</v>
      </c>
      <c r="P46" s="42" t="e">
        <f>'Core Indicators'!CQ46</f>
        <v>#N/A</v>
      </c>
      <c r="Q46" s="42">
        <f>'Core Indicators'!DG46</f>
        <v>0</v>
      </c>
      <c r="R46" s="42">
        <f>'Core Indicators'!DO46</f>
        <v>21546000</v>
      </c>
      <c r="S46" s="42">
        <f>'Core Indicators'!DW46</f>
        <v>3482000</v>
      </c>
      <c r="T46" s="42">
        <f>'Core Indicators'!EE46</f>
        <v>5621000</v>
      </c>
      <c r="U46" s="42" t="str">
        <f>'Core Indicators'!EM46</f>
        <v>x</v>
      </c>
      <c r="V46" s="42">
        <f>'Core Indicators'!FC46</f>
        <v>4</v>
      </c>
      <c r="W46" s="42">
        <f>'Core Indicators'!FK46</f>
        <v>0</v>
      </c>
      <c r="X46" s="42">
        <f>'Core Indicators'!FS46</f>
        <v>210000</v>
      </c>
      <c r="Y46" s="42">
        <f>'Core Indicators'!GA46</f>
        <v>2</v>
      </c>
      <c r="Z46" s="42">
        <f>'Core Indicators'!GI46</f>
        <v>2</v>
      </c>
      <c r="AA46" s="42">
        <f>'Core Indicators'!GQ46</f>
        <v>1</v>
      </c>
      <c r="AB46" s="42">
        <f>'Core Indicators'!GY46</f>
        <v>1</v>
      </c>
      <c r="AC46" s="42">
        <f>'Core Indicators'!HG46</f>
        <v>2</v>
      </c>
      <c r="AD46" s="42">
        <f>'Core Indicators'!HO46</f>
        <v>2</v>
      </c>
      <c r="AE46" s="42">
        <f>'Core Indicators'!HW46</f>
        <v>2</v>
      </c>
      <c r="AF46" s="42">
        <f>'Core Indicators'!IE46</f>
        <v>2</v>
      </c>
      <c r="AG46" s="42">
        <f>'Core Indicators'!IM46</f>
        <v>3</v>
      </c>
    </row>
    <row r="47" spans="1:33" ht="20.149999999999999" customHeight="1" x14ac:dyDescent="0.35">
      <c r="A47" s="62" t="str">
        <f>'Core Indicators'!A:A</f>
        <v>Drought in Ethiopia</v>
      </c>
      <c r="B47" s="62" t="str">
        <f>'Core Indicators'!B:B</f>
        <v>Drought</v>
      </c>
      <c r="C47" s="62" t="str">
        <f>'Core Indicators'!C47</f>
        <v>ETH005</v>
      </c>
      <c r="D47" s="62" t="str">
        <f>'Core Indicators'!D47</f>
        <v>Ethiopia</v>
      </c>
      <c r="E47" s="62" t="str">
        <f>'Core Indicators'!E47</f>
        <v>ETH</v>
      </c>
      <c r="F47" s="41">
        <f>'Core Indicators'!O47</f>
        <v>1000676</v>
      </c>
      <c r="G47" s="41">
        <f>'Core Indicators'!W47</f>
        <v>94624000</v>
      </c>
      <c r="H47" s="41">
        <f>'Core Indicators'!AE47</f>
        <v>94624000</v>
      </c>
      <c r="I47" s="41">
        <f>'Core Indicators'!AM47</f>
        <v>544000</v>
      </c>
      <c r="J47" s="41" t="str">
        <f>'Core Indicators'!AU47</f>
        <v>x</v>
      </c>
      <c r="K47" s="41">
        <f>'Core Indicators'!BC47</f>
        <v>5918253</v>
      </c>
      <c r="L47" s="41">
        <f>'Core Indicators'!BK47</f>
        <v>24</v>
      </c>
      <c r="M47" s="41" t="str">
        <f>'Core Indicators'!BS47</f>
        <v>x</v>
      </c>
      <c r="N47" s="41" t="str">
        <f>'Core Indicators'!CA47</f>
        <v>x</v>
      </c>
      <c r="O47" s="41" t="e">
        <f>'Core Indicators'!CI47</f>
        <v>#N/A</v>
      </c>
      <c r="P47" s="41">
        <f>'Core Indicators'!CQ47</f>
        <v>6850000</v>
      </c>
      <c r="Q47" s="41">
        <f>'Core Indicators'!DG47</f>
        <v>0</v>
      </c>
      <c r="R47" s="41">
        <f>'Core Indicators'!DO47</f>
        <v>75118000</v>
      </c>
      <c r="S47" s="41">
        <f>'Core Indicators'!DW47</f>
        <v>8083000</v>
      </c>
      <c r="T47" s="41">
        <f>'Core Indicators'!EE47</f>
        <v>11423000</v>
      </c>
      <c r="U47" s="41">
        <f>'Core Indicators'!EM47</f>
        <v>0</v>
      </c>
      <c r="V47" s="41">
        <f>'Core Indicators'!FC47</f>
        <v>4</v>
      </c>
      <c r="W47" s="41" t="str">
        <f>'Core Indicators'!FK47</f>
        <v>x</v>
      </c>
      <c r="X47" s="41" t="str">
        <f>'Core Indicators'!FS47</f>
        <v>x</v>
      </c>
      <c r="Y47" s="41">
        <f>'Core Indicators'!GA47</f>
        <v>2</v>
      </c>
      <c r="Z47" s="41">
        <f>'Core Indicators'!GI47</f>
        <v>0</v>
      </c>
      <c r="AA47" s="41">
        <f>'Core Indicators'!GQ47</f>
        <v>0</v>
      </c>
      <c r="AB47" s="41">
        <f>'Core Indicators'!GY47</f>
        <v>0</v>
      </c>
      <c r="AC47" s="41">
        <f>'Core Indicators'!HG47</f>
        <v>0</v>
      </c>
      <c r="AD47" s="41">
        <f>'Core Indicators'!HO47</f>
        <v>0</v>
      </c>
      <c r="AE47" s="41">
        <f>'Core Indicators'!HW47</f>
        <v>0</v>
      </c>
      <c r="AF47" s="41">
        <f>'Core Indicators'!IE47</f>
        <v>2</v>
      </c>
      <c r="AG47" s="41">
        <f>'Core Indicators'!IM47</f>
        <v>1</v>
      </c>
    </row>
    <row r="48" spans="1:33" ht="20.149999999999999" customHeight="1" x14ac:dyDescent="0.35">
      <c r="A48" s="233" t="str">
        <f>'Core Indicators'!A:A</f>
        <v>Mixed migration flows in Greece</v>
      </c>
      <c r="B48" s="233" t="str">
        <f>'Core Indicators'!B:B</f>
        <v>Displacement</v>
      </c>
      <c r="C48" s="233" t="str">
        <f>'Core Indicators'!C48</f>
        <v>GRC002</v>
      </c>
      <c r="D48" s="233" t="str">
        <f>'Core Indicators'!D48</f>
        <v>Greece</v>
      </c>
      <c r="E48" s="233" t="str">
        <f>'Core Indicators'!E48</f>
        <v>GRC</v>
      </c>
      <c r="F48" s="42">
        <f>'Core Indicators'!O48</f>
        <v>10794</v>
      </c>
      <c r="G48" s="42">
        <f>'Core Indicators'!W48</f>
        <v>775000</v>
      </c>
      <c r="H48" s="42">
        <f>'Core Indicators'!AE48</f>
        <v>238000</v>
      </c>
      <c r="I48" s="42">
        <f>'Core Indicators'!AM48</f>
        <v>238000</v>
      </c>
      <c r="J48" s="42">
        <f>'Core Indicators'!AU48</f>
        <v>0</v>
      </c>
      <c r="K48" s="42" t="str">
        <f>'Core Indicators'!BC48</f>
        <v>x</v>
      </c>
      <c r="L48" s="42">
        <f>'Core Indicators'!BK48</f>
        <v>33</v>
      </c>
      <c r="M48" s="42" t="str">
        <f>'Core Indicators'!BS48</f>
        <v>x</v>
      </c>
      <c r="N48" s="42" t="str">
        <f>'Core Indicators'!CA48</f>
        <v>x</v>
      </c>
      <c r="O48" s="42" t="e">
        <f>'Core Indicators'!CI48</f>
        <v>#N/A</v>
      </c>
      <c r="P48" s="42" t="str">
        <f>'Core Indicators'!CQ48</f>
        <v>x</v>
      </c>
      <c r="Q48" s="42">
        <f>'Core Indicators'!DG48</f>
        <v>537000</v>
      </c>
      <c r="R48" s="42">
        <f>'Core Indicators'!DO48</f>
        <v>0</v>
      </c>
      <c r="S48" s="42">
        <f>'Core Indicators'!DW48</f>
        <v>238000</v>
      </c>
      <c r="T48" s="42" t="str">
        <f>'Core Indicators'!EE48</f>
        <v>x</v>
      </c>
      <c r="U48" s="42" t="str">
        <f>'Core Indicators'!EM48</f>
        <v>x</v>
      </c>
      <c r="V48" s="42">
        <f>'Core Indicators'!FC48</f>
        <v>1</v>
      </c>
      <c r="W48" s="42" t="str">
        <f>'Core Indicators'!FK48</f>
        <v>x</v>
      </c>
      <c r="X48" s="42" t="str">
        <f>'Core Indicators'!FS48</f>
        <v>x</v>
      </c>
      <c r="Y48" s="42">
        <f>'Core Indicators'!GA48</f>
        <v>1</v>
      </c>
      <c r="Z48" s="42">
        <f>'Core Indicators'!GI48</f>
        <v>1</v>
      </c>
      <c r="AA48" s="42">
        <f>'Core Indicators'!GQ48</f>
        <v>1</v>
      </c>
      <c r="AB48" s="42">
        <f>'Core Indicators'!GY48</f>
        <v>0</v>
      </c>
      <c r="AC48" s="42">
        <f>'Core Indicators'!HG48</f>
        <v>2</v>
      </c>
      <c r="AD48" s="42">
        <f>'Core Indicators'!HO48</f>
        <v>2</v>
      </c>
      <c r="AE48" s="42">
        <f>'Core Indicators'!HW48</f>
        <v>0</v>
      </c>
      <c r="AF48" s="42">
        <f>'Core Indicators'!IE48</f>
        <v>0</v>
      </c>
      <c r="AG48" s="42">
        <f>'Core Indicators'!IM48</f>
        <v>0</v>
      </c>
    </row>
    <row r="49" spans="1:33" ht="20.149999999999999" customHeight="1" x14ac:dyDescent="0.35">
      <c r="A49" s="62" t="str">
        <f>'Core Indicators'!A:A</f>
        <v>Complex crisis in Guatemala</v>
      </c>
      <c r="B49" s="62" t="str">
        <f>'Core Indicators'!B:B</f>
        <v>Violence,Socio-political,Other seasonal event</v>
      </c>
      <c r="C49" s="62" t="str">
        <f>'Core Indicators'!C49</f>
        <v>GTM001</v>
      </c>
      <c r="D49" s="62" t="str">
        <f>'Core Indicators'!D49</f>
        <v>Guatemala</v>
      </c>
      <c r="E49" s="62" t="str">
        <f>'Core Indicators'!E49</f>
        <v>GTM</v>
      </c>
      <c r="F49" s="41">
        <f>'Core Indicators'!O49</f>
        <v>107160</v>
      </c>
      <c r="G49" s="41">
        <f>'Core Indicators'!W49</f>
        <v>17600000</v>
      </c>
      <c r="H49" s="41">
        <f>'Core Indicators'!AE49</f>
        <v>9856000</v>
      </c>
      <c r="I49" s="41">
        <f>'Core Indicators'!AM49</f>
        <v>242000</v>
      </c>
      <c r="J49" s="41" t="str">
        <f>'Core Indicators'!AU49</f>
        <v>x</v>
      </c>
      <c r="K49" s="41">
        <f>'Core Indicators'!BC49</f>
        <v>14299</v>
      </c>
      <c r="L49" s="41">
        <f>'Core Indicators'!BK49</f>
        <v>130</v>
      </c>
      <c r="M49" s="41" t="str">
        <f>'Core Indicators'!BS49</f>
        <v>x</v>
      </c>
      <c r="N49" s="41" t="str">
        <f>'Core Indicators'!CA49</f>
        <v>x</v>
      </c>
      <c r="O49" s="41" t="e">
        <f>'Core Indicators'!CI49</f>
        <v>#N/A</v>
      </c>
      <c r="P49" s="41" t="str">
        <f>'Core Indicators'!CQ49</f>
        <v>x</v>
      </c>
      <c r="Q49" s="41">
        <f>'Core Indicators'!DG49</f>
        <v>7744000</v>
      </c>
      <c r="R49" s="41">
        <f>'Core Indicators'!DO49</f>
        <v>4556000</v>
      </c>
      <c r="S49" s="41">
        <f>'Core Indicators'!DW49</f>
        <v>4948000</v>
      </c>
      <c r="T49" s="41">
        <f>'Core Indicators'!EE49</f>
        <v>352000</v>
      </c>
      <c r="U49" s="41">
        <f>'Core Indicators'!EM49</f>
        <v>0</v>
      </c>
      <c r="V49" s="41">
        <f>'Core Indicators'!FC49</f>
        <v>5</v>
      </c>
      <c r="W49" s="41" t="str">
        <f>'Core Indicators'!FK49</f>
        <v>x</v>
      </c>
      <c r="X49" s="41" t="str">
        <f>'Core Indicators'!FS49</f>
        <v>x</v>
      </c>
      <c r="Y49" s="41">
        <f>'Core Indicators'!GA49</f>
        <v>2</v>
      </c>
      <c r="Z49" s="41">
        <f>'Core Indicators'!GI49</f>
        <v>1</v>
      </c>
      <c r="AA49" s="41">
        <f>'Core Indicators'!GQ49</f>
        <v>0</v>
      </c>
      <c r="AB49" s="41">
        <f>'Core Indicators'!GY49</f>
        <v>0</v>
      </c>
      <c r="AC49" s="41">
        <f>'Core Indicators'!HG49</f>
        <v>0</v>
      </c>
      <c r="AD49" s="41">
        <f>'Core Indicators'!HO49</f>
        <v>0</v>
      </c>
      <c r="AE49" s="41">
        <f>'Core Indicators'!HW49</f>
        <v>0</v>
      </c>
      <c r="AF49" s="41">
        <f>'Core Indicators'!IE49</f>
        <v>0</v>
      </c>
      <c r="AG49" s="41">
        <f>'Core Indicators'!IM49</f>
        <v>3</v>
      </c>
    </row>
    <row r="50" spans="1:33" ht="20.149999999999999" customHeight="1" x14ac:dyDescent="0.35">
      <c r="A50" s="233" t="str">
        <f>'Core Indicators'!A:A</f>
        <v>Complex crisis in Honduras</v>
      </c>
      <c r="B50" s="233" t="str">
        <f>'Core Indicators'!B:B</f>
        <v>Violence,Socio-political,Other seasonal event</v>
      </c>
      <c r="C50" s="233" t="str">
        <f>'Core Indicators'!C50</f>
        <v>HND001</v>
      </c>
      <c r="D50" s="233" t="str">
        <f>'Core Indicators'!D50</f>
        <v>Honduras</v>
      </c>
      <c r="E50" s="233" t="str">
        <f>'Core Indicators'!E50</f>
        <v>HND</v>
      </c>
      <c r="F50" s="42">
        <f>'Core Indicators'!O50</f>
        <v>111890</v>
      </c>
      <c r="G50" s="42">
        <f>'Core Indicators'!W50</f>
        <v>9745000</v>
      </c>
      <c r="H50" s="42">
        <f>'Core Indicators'!AE50</f>
        <v>5533000</v>
      </c>
      <c r="I50" s="42">
        <f>'Core Indicators'!AM50</f>
        <v>10000</v>
      </c>
      <c r="J50" s="42" t="str">
        <f>'Core Indicators'!AU50</f>
        <v>x</v>
      </c>
      <c r="K50" s="42" t="str">
        <f>'Core Indicators'!BC50</f>
        <v>x</v>
      </c>
      <c r="L50" s="42">
        <f>'Core Indicators'!BK50</f>
        <v>247</v>
      </c>
      <c r="M50" s="42" t="str">
        <f>'Core Indicators'!BS50</f>
        <v>x</v>
      </c>
      <c r="N50" s="42" t="str">
        <f>'Core Indicators'!CA50</f>
        <v>x</v>
      </c>
      <c r="O50" s="42" t="e">
        <f>'Core Indicators'!CI50</f>
        <v>#N/A</v>
      </c>
      <c r="P50" s="42" t="str">
        <f>'Core Indicators'!CQ50</f>
        <v>x</v>
      </c>
      <c r="Q50" s="42">
        <f>'Core Indicators'!DG50</f>
        <v>4212000</v>
      </c>
      <c r="R50" s="42">
        <f>'Core Indicators'!DO50</f>
        <v>2733000</v>
      </c>
      <c r="S50" s="42">
        <f>'Core Indicators'!DW50</f>
        <v>1428000</v>
      </c>
      <c r="T50" s="42">
        <f>'Core Indicators'!EE50</f>
        <v>1372000</v>
      </c>
      <c r="U50" s="42">
        <f>'Core Indicators'!EM50</f>
        <v>0</v>
      </c>
      <c r="V50" s="42">
        <f>'Core Indicators'!FC50</f>
        <v>2</v>
      </c>
      <c r="W50" s="42" t="str">
        <f>'Core Indicators'!FK50</f>
        <v>x</v>
      </c>
      <c r="X50" s="42" t="str">
        <f>'Core Indicators'!FS50</f>
        <v>x</v>
      </c>
      <c r="Y50" s="42">
        <f>'Core Indicators'!GA50</f>
        <v>0</v>
      </c>
      <c r="Z50" s="42">
        <f>'Core Indicators'!GI50</f>
        <v>1</v>
      </c>
      <c r="AA50" s="42">
        <f>'Core Indicators'!GQ50</f>
        <v>0</v>
      </c>
      <c r="AB50" s="42">
        <f>'Core Indicators'!GY50</f>
        <v>0</v>
      </c>
      <c r="AC50" s="42">
        <f>'Core Indicators'!HG50</f>
        <v>0</v>
      </c>
      <c r="AD50" s="42">
        <f>'Core Indicators'!HO50</f>
        <v>2</v>
      </c>
      <c r="AE50" s="42">
        <f>'Core Indicators'!HW50</f>
        <v>3</v>
      </c>
      <c r="AF50" s="42">
        <f>'Core Indicators'!IE50</f>
        <v>0</v>
      </c>
      <c r="AG50" s="42">
        <f>'Core Indicators'!IM50</f>
        <v>3</v>
      </c>
    </row>
    <row r="51" spans="1:33" ht="20.149999999999999" customHeight="1" x14ac:dyDescent="0.35">
      <c r="A51" s="62" t="str">
        <f>'Core Indicators'!A:A</f>
        <v>Complex crisis in Haiti</v>
      </c>
      <c r="B51" s="62" t="str">
        <f>'Core Indicators'!B:B</f>
        <v>Earthquake,Violence,Socio-political,Other seasonal event</v>
      </c>
      <c r="C51" s="62" t="str">
        <f>'Core Indicators'!C51</f>
        <v>HTI001</v>
      </c>
      <c r="D51" s="62" t="str">
        <f>'Core Indicators'!D51</f>
        <v>Haiti</v>
      </c>
      <c r="E51" s="62" t="str">
        <f>'Core Indicators'!E51</f>
        <v>HTI</v>
      </c>
      <c r="F51" s="41">
        <f>'Core Indicators'!O51</f>
        <v>27560</v>
      </c>
      <c r="G51" s="41">
        <f>'Core Indicators'!W51</f>
        <v>11700000</v>
      </c>
      <c r="H51" s="41">
        <f>'Core Indicators'!AE51</f>
        <v>8658000</v>
      </c>
      <c r="I51" s="41">
        <f>'Core Indicators'!AM51</f>
        <v>578000</v>
      </c>
      <c r="J51" s="41" t="str">
        <f>'Core Indicators'!AU51</f>
        <v>x</v>
      </c>
      <c r="K51" s="41" t="str">
        <f>'Core Indicators'!BC51</f>
        <v>x</v>
      </c>
      <c r="L51" s="41">
        <f>'Core Indicators'!BK51</f>
        <v>531</v>
      </c>
      <c r="M51" s="41" t="str">
        <f>'Core Indicators'!BS51</f>
        <v>x</v>
      </c>
      <c r="N51" s="41" t="str">
        <f>'Core Indicators'!CA51</f>
        <v>x</v>
      </c>
      <c r="O51" s="41" t="e">
        <f>'Core Indicators'!CI51</f>
        <v>#N/A</v>
      </c>
      <c r="P51" s="41" t="str">
        <f>'Core Indicators'!CQ51</f>
        <v>x</v>
      </c>
      <c r="Q51" s="41">
        <f>'Core Indicators'!DG51</f>
        <v>3042000</v>
      </c>
      <c r="R51" s="41">
        <f>'Core Indicators'!DO51</f>
        <v>3158000</v>
      </c>
      <c r="S51" s="41">
        <f>'Core Indicators'!DW51</f>
        <v>3855000</v>
      </c>
      <c r="T51" s="41">
        <f>'Core Indicators'!EE51</f>
        <v>1645000</v>
      </c>
      <c r="U51" s="41">
        <f>'Core Indicators'!EM51</f>
        <v>0</v>
      </c>
      <c r="V51" s="41">
        <f>'Core Indicators'!FC51</f>
        <v>5</v>
      </c>
      <c r="W51" s="41" t="str">
        <f>'Core Indicators'!FK51</f>
        <v>x</v>
      </c>
      <c r="X51" s="41" t="str">
        <f>'Core Indicators'!FS51</f>
        <v>x</v>
      </c>
      <c r="Y51" s="41">
        <f>'Core Indicators'!GA51</f>
        <v>1</v>
      </c>
      <c r="Z51" s="41">
        <f>'Core Indicators'!GI51</f>
        <v>3</v>
      </c>
      <c r="AA51" s="41">
        <f>'Core Indicators'!GQ51</f>
        <v>3</v>
      </c>
      <c r="AB51" s="41">
        <f>'Core Indicators'!GY51</f>
        <v>0</v>
      </c>
      <c r="AC51" s="41">
        <f>'Core Indicators'!HG51</f>
        <v>0</v>
      </c>
      <c r="AD51" s="41">
        <f>'Core Indicators'!HO51</f>
        <v>2</v>
      </c>
      <c r="AE51" s="41">
        <f>'Core Indicators'!HW51</f>
        <v>3</v>
      </c>
      <c r="AF51" s="41">
        <f>'Core Indicators'!IE51</f>
        <v>0</v>
      </c>
      <c r="AG51" s="41">
        <f>'Core Indicators'!IM51</f>
        <v>3</v>
      </c>
    </row>
    <row r="52" spans="1:33" ht="20.149999999999999" customHeight="1" x14ac:dyDescent="0.35">
      <c r="A52" s="233" t="str">
        <f>'Core Indicators'!A:A</f>
        <v>Displacement from Russia-Ukraine conflict in Hungary</v>
      </c>
      <c r="B52" s="233" t="str">
        <f>'Core Indicators'!B:B</f>
        <v>Conflict,Displacement</v>
      </c>
      <c r="C52" s="233" t="str">
        <f>'Core Indicators'!C52</f>
        <v>HUN002</v>
      </c>
      <c r="D52" s="233" t="str">
        <f>'Core Indicators'!D52</f>
        <v>Hungary</v>
      </c>
      <c r="E52" s="233" t="str">
        <f>'Core Indicators'!E52</f>
        <v>HUN</v>
      </c>
      <c r="F52" s="42">
        <f>'Core Indicators'!O52</f>
        <v>93013</v>
      </c>
      <c r="G52" s="42">
        <f>'Core Indicators'!W52</f>
        <v>9651000</v>
      </c>
      <c r="H52" s="42">
        <f>'Core Indicators'!AE52</f>
        <v>62000</v>
      </c>
      <c r="I52" s="42">
        <f>'Core Indicators'!AM52</f>
        <v>62000</v>
      </c>
      <c r="J52" s="42" t="str">
        <f>'Core Indicators'!AU52</f>
        <v>x</v>
      </c>
      <c r="K52" s="42" t="str">
        <f>'Core Indicators'!BC52</f>
        <v>x</v>
      </c>
      <c r="L52" s="42">
        <f>'Core Indicators'!BK52</f>
        <v>0</v>
      </c>
      <c r="M52" s="42">
        <f>'Core Indicators'!BS52</f>
        <v>0</v>
      </c>
      <c r="N52" s="42">
        <f>'Core Indicators'!CA52</f>
        <v>0</v>
      </c>
      <c r="O52" s="42" t="e">
        <f>'Core Indicators'!CI52</f>
        <v>#N/A</v>
      </c>
      <c r="P52" s="42" t="str">
        <f>'Core Indicators'!CQ52</f>
        <v>x</v>
      </c>
      <c r="Q52" s="42">
        <f>'Core Indicators'!DG52</f>
        <v>9590000</v>
      </c>
      <c r="R52" s="42">
        <f>'Core Indicators'!DO52</f>
        <v>0</v>
      </c>
      <c r="S52" s="42">
        <f>'Core Indicators'!DW52</f>
        <v>62000</v>
      </c>
      <c r="T52" s="42">
        <f>'Core Indicators'!EE52</f>
        <v>0</v>
      </c>
      <c r="U52" s="42">
        <f>'Core Indicators'!EM52</f>
        <v>0</v>
      </c>
      <c r="V52" s="42">
        <f>'Core Indicators'!FC52</f>
        <v>2</v>
      </c>
      <c r="W52" s="42" t="str">
        <f>'Core Indicators'!FK52</f>
        <v>x</v>
      </c>
      <c r="X52" s="42" t="str">
        <f>'Core Indicators'!FS52</f>
        <v>x</v>
      </c>
      <c r="Y52" s="42">
        <f>'Core Indicators'!GA52</f>
        <v>0</v>
      </c>
      <c r="Z52" s="42">
        <f>'Core Indicators'!GI52</f>
        <v>0</v>
      </c>
      <c r="AA52" s="42">
        <f>'Core Indicators'!GQ52</f>
        <v>0</v>
      </c>
      <c r="AB52" s="42">
        <f>'Core Indicators'!GY52</f>
        <v>0</v>
      </c>
      <c r="AC52" s="42">
        <f>'Core Indicators'!HG52</f>
        <v>0</v>
      </c>
      <c r="AD52" s="42">
        <f>'Core Indicators'!HO52</f>
        <v>1</v>
      </c>
      <c r="AE52" s="42">
        <f>'Core Indicators'!HW52</f>
        <v>0</v>
      </c>
      <c r="AF52" s="42">
        <f>'Core Indicators'!IE52</f>
        <v>0</v>
      </c>
      <c r="AG52" s="42">
        <f>'Core Indicators'!IM52</f>
        <v>0</v>
      </c>
    </row>
    <row r="53" spans="1:33" ht="20.149999999999999" customHeight="1" x14ac:dyDescent="0.35">
      <c r="A53" s="62" t="str">
        <f>'Core Indicators'!A:A</f>
        <v>Papua Conflict</v>
      </c>
      <c r="B53" s="62" t="str">
        <f>'Core Indicators'!B:B</f>
        <v>Socio-political,Violence,Conflict</v>
      </c>
      <c r="C53" s="62" t="str">
        <f>'Core Indicators'!C53</f>
        <v>IDN002</v>
      </c>
      <c r="D53" s="62" t="str">
        <f>'Core Indicators'!D53</f>
        <v>Indonesia</v>
      </c>
      <c r="E53" s="62" t="str">
        <f>'Core Indicators'!E53</f>
        <v>IDN</v>
      </c>
      <c r="F53" s="41">
        <f>'Core Indicators'!O53</f>
        <v>412214</v>
      </c>
      <c r="G53" s="41">
        <f>'Core Indicators'!W53</f>
        <v>5602000</v>
      </c>
      <c r="H53" s="41">
        <f>'Core Indicators'!AE53</f>
        <v>5602000</v>
      </c>
      <c r="I53" s="41">
        <f>'Core Indicators'!AM53</f>
        <v>100000</v>
      </c>
      <c r="J53" s="41" t="str">
        <f>'Core Indicators'!AU53</f>
        <v>x</v>
      </c>
      <c r="K53" s="41" t="str">
        <f>'Core Indicators'!BC53</f>
        <v>x</v>
      </c>
      <c r="L53" s="41">
        <f>'Core Indicators'!BK53</f>
        <v>53</v>
      </c>
      <c r="M53" s="41" t="str">
        <f>'Core Indicators'!BS53</f>
        <v>x</v>
      </c>
      <c r="N53" s="41" t="str">
        <f>'Core Indicators'!CA53</f>
        <v>x</v>
      </c>
      <c r="O53" s="41" t="e">
        <f>'Core Indicators'!CI53</f>
        <v>#N/A</v>
      </c>
      <c r="P53" s="41" t="str">
        <f>'Core Indicators'!CQ53</f>
        <v>x</v>
      </c>
      <c r="Q53" s="41">
        <f>'Core Indicators'!DG53</f>
        <v>0</v>
      </c>
      <c r="R53" s="41">
        <f>'Core Indicators'!DO53</f>
        <v>5502000</v>
      </c>
      <c r="S53" s="41">
        <f>'Core Indicators'!DW53</f>
        <v>100000</v>
      </c>
      <c r="T53" s="41" t="str">
        <f>'Core Indicators'!EE53</f>
        <v>x</v>
      </c>
      <c r="U53" s="41" t="str">
        <f>'Core Indicators'!EM53</f>
        <v>x</v>
      </c>
      <c r="V53" s="41">
        <f>'Core Indicators'!FC53</f>
        <v>4</v>
      </c>
      <c r="W53" s="41" t="str">
        <f>'Core Indicators'!FK53</f>
        <v>x</v>
      </c>
      <c r="X53" s="41" t="str">
        <f>'Core Indicators'!FS53</f>
        <v>x</v>
      </c>
      <c r="Y53" s="41">
        <f>'Core Indicators'!GA53</f>
        <v>1</v>
      </c>
      <c r="Z53" s="41">
        <f>'Core Indicators'!GI53</f>
        <v>2</v>
      </c>
      <c r="AA53" s="41">
        <f>'Core Indicators'!GQ53</f>
        <v>1</v>
      </c>
      <c r="AB53" s="41">
        <f>'Core Indicators'!GY53</f>
        <v>0</v>
      </c>
      <c r="AC53" s="41">
        <f>'Core Indicators'!HG53</f>
        <v>2</v>
      </c>
      <c r="AD53" s="41">
        <f>'Core Indicators'!HO53</f>
        <v>3</v>
      </c>
      <c r="AE53" s="41">
        <f>'Core Indicators'!HW53</f>
        <v>2</v>
      </c>
      <c r="AF53" s="41">
        <f>'Core Indicators'!IE53</f>
        <v>0</v>
      </c>
      <c r="AG53" s="41">
        <f>'Core Indicators'!IM53</f>
        <v>2</v>
      </c>
    </row>
    <row r="54" spans="1:33" ht="20.149999999999999" customHeight="1" x14ac:dyDescent="0.35">
      <c r="A54" s="233" t="str">
        <f>'Core Indicators'!A:A</f>
        <v>2024 Monsoon Floods in India</v>
      </c>
      <c r="B54" s="233" t="str">
        <f>'Core Indicators'!B:B</f>
        <v>Floods</v>
      </c>
      <c r="C54" s="233" t="str">
        <f>'Core Indicators'!C54</f>
        <v>IND006</v>
      </c>
      <c r="D54" s="233" t="str">
        <f>'Core Indicators'!D54</f>
        <v>India</v>
      </c>
      <c r="E54" s="233" t="str">
        <f>'Core Indicators'!E54</f>
        <v>IND</v>
      </c>
      <c r="F54" s="42">
        <f>'Core Indicators'!O54</f>
        <v>47040</v>
      </c>
      <c r="G54" s="42">
        <f>'Core Indicators'!W54</f>
        <v>17293000</v>
      </c>
      <c r="H54" s="42">
        <f>'Core Indicators'!AE54</f>
        <v>1040000</v>
      </c>
      <c r="I54" s="42">
        <f>'Core Indicators'!AM54</f>
        <v>79000</v>
      </c>
      <c r="J54" s="42">
        <f>'Core Indicators'!AU54</f>
        <v>9</v>
      </c>
      <c r="K54" s="42" t="str">
        <f>'Core Indicators'!BC54</f>
        <v>x</v>
      </c>
      <c r="L54" s="42">
        <f>'Core Indicators'!BK54</f>
        <v>105</v>
      </c>
      <c r="M54" s="42">
        <f>'Core Indicators'!BS54</f>
        <v>53195</v>
      </c>
      <c r="N54" s="42">
        <f>'Core Indicators'!CA54</f>
        <v>9608</v>
      </c>
      <c r="O54" s="42" t="e">
        <f>'Core Indicators'!CI54</f>
        <v>#N/A</v>
      </c>
      <c r="P54" s="42" t="str">
        <f>'Core Indicators'!CQ54</f>
        <v>x</v>
      </c>
      <c r="Q54" s="42">
        <f>'Core Indicators'!DG54</f>
        <v>16253000</v>
      </c>
      <c r="R54" s="42">
        <f>'Core Indicators'!DO54</f>
        <v>961000</v>
      </c>
      <c r="S54" s="42">
        <f>'Core Indicators'!DW54</f>
        <v>79000</v>
      </c>
      <c r="T54" s="42" t="str">
        <f>'Core Indicators'!EE54</f>
        <v>x</v>
      </c>
      <c r="U54" s="42" t="str">
        <f>'Core Indicators'!EM54</f>
        <v>x</v>
      </c>
      <c r="V54" s="42">
        <f>'Core Indicators'!FC54</f>
        <v>4</v>
      </c>
      <c r="W54" s="42" t="str">
        <f>'Core Indicators'!FK54</f>
        <v>x</v>
      </c>
      <c r="X54" s="42" t="str">
        <f>'Core Indicators'!FS54</f>
        <v>x</v>
      </c>
      <c r="Y54" s="42">
        <f>'Core Indicators'!GA54</f>
        <v>1</v>
      </c>
      <c r="Z54" s="42">
        <f>'Core Indicators'!GI54</f>
        <v>1</v>
      </c>
      <c r="AA54" s="42">
        <f>'Core Indicators'!GQ54</f>
        <v>1</v>
      </c>
      <c r="AB54" s="42">
        <f>'Core Indicators'!GY54</f>
        <v>0</v>
      </c>
      <c r="AC54" s="42">
        <f>'Core Indicators'!HG54</f>
        <v>0</v>
      </c>
      <c r="AD54" s="42">
        <f>'Core Indicators'!HO54</f>
        <v>0</v>
      </c>
      <c r="AE54" s="42">
        <f>'Core Indicators'!HW54</f>
        <v>0</v>
      </c>
      <c r="AF54" s="42">
        <f>'Core Indicators'!IE54</f>
        <v>1</v>
      </c>
      <c r="AG54" s="42">
        <f>'Core Indicators'!IM54</f>
        <v>3</v>
      </c>
    </row>
    <row r="55" spans="1:33" ht="20.149999999999999" customHeight="1" x14ac:dyDescent="0.35">
      <c r="A55" s="62" t="str">
        <f>'Core Indicators'!A:A</f>
        <v>Afghan Refugees in Iran</v>
      </c>
      <c r="B55" s="62" t="str">
        <f>'Core Indicators'!B:B</f>
        <v>Displacement</v>
      </c>
      <c r="C55" s="62" t="str">
        <f>'Core Indicators'!C55</f>
        <v>IRN004</v>
      </c>
      <c r="D55" s="62" t="str">
        <f>'Core Indicators'!D55</f>
        <v>Iran</v>
      </c>
      <c r="E55" s="62" t="str">
        <f>'Core Indicators'!E55</f>
        <v>IRN</v>
      </c>
      <c r="F55" s="41">
        <f>'Core Indicators'!O55</f>
        <v>239561</v>
      </c>
      <c r="G55" s="41">
        <f>'Core Indicators'!W55</f>
        <v>27084000</v>
      </c>
      <c r="H55" s="41">
        <f>'Core Indicators'!AE55</f>
        <v>4488000</v>
      </c>
      <c r="I55" s="41">
        <f>'Core Indicators'!AM55</f>
        <v>4488000</v>
      </c>
      <c r="J55" s="41" t="str">
        <f>'Core Indicators'!AU55</f>
        <v>x</v>
      </c>
      <c r="K55" s="41" t="str">
        <f>'Core Indicators'!BC55</f>
        <v>x</v>
      </c>
      <c r="L55" s="41" t="str">
        <f>'Core Indicators'!BK55</f>
        <v>x</v>
      </c>
      <c r="M55" s="41" t="str">
        <f>'Core Indicators'!BS55</f>
        <v>x</v>
      </c>
      <c r="N55" s="41" t="str">
        <f>'Core Indicators'!CA55</f>
        <v>x</v>
      </c>
      <c r="O55" s="41" t="e">
        <f>'Core Indicators'!CI55</f>
        <v>#N/A</v>
      </c>
      <c r="P55" s="41" t="str">
        <f>'Core Indicators'!CQ55</f>
        <v>x</v>
      </c>
      <c r="Q55" s="41">
        <f>'Core Indicators'!DG55</f>
        <v>22596000</v>
      </c>
      <c r="R55" s="41">
        <f>'Core Indicators'!DO55</f>
        <v>0</v>
      </c>
      <c r="S55" s="41">
        <f>'Core Indicators'!DW55</f>
        <v>1388000</v>
      </c>
      <c r="T55" s="41">
        <f>'Core Indicators'!EE55</f>
        <v>3100000</v>
      </c>
      <c r="U55" s="41">
        <f>'Core Indicators'!EM55</f>
        <v>0</v>
      </c>
      <c r="V55" s="41">
        <f>'Core Indicators'!FC55</f>
        <v>2</v>
      </c>
      <c r="W55" s="41" t="str">
        <f>'Core Indicators'!FK55</f>
        <v>x</v>
      </c>
      <c r="X55" s="41" t="str">
        <f>'Core Indicators'!FS55</f>
        <v>x</v>
      </c>
      <c r="Y55" s="41">
        <f>'Core Indicators'!GA55</f>
        <v>1</v>
      </c>
      <c r="Z55" s="41">
        <f>'Core Indicators'!GI55</f>
        <v>0</v>
      </c>
      <c r="AA55" s="41">
        <f>'Core Indicators'!GQ55</f>
        <v>1</v>
      </c>
      <c r="AB55" s="41">
        <f>'Core Indicators'!GY55</f>
        <v>0</v>
      </c>
      <c r="AC55" s="41">
        <f>'Core Indicators'!HG55</f>
        <v>2</v>
      </c>
      <c r="AD55" s="41">
        <f>'Core Indicators'!HO55</f>
        <v>1</v>
      </c>
      <c r="AE55" s="41">
        <f>'Core Indicators'!HW55</f>
        <v>1</v>
      </c>
      <c r="AF55" s="41">
        <f>'Core Indicators'!IE55</f>
        <v>1</v>
      </c>
      <c r="AG55" s="41">
        <f>'Core Indicators'!IM55</f>
        <v>2</v>
      </c>
    </row>
    <row r="56" spans="1:33" ht="20.149999999999999" customHeight="1" x14ac:dyDescent="0.35">
      <c r="A56" s="233" t="str">
        <f>'Core Indicators'!A:A</f>
        <v>Multiple crises in Iraq</v>
      </c>
      <c r="B56" s="233" t="str">
        <f>'Core Indicators'!B:B</f>
        <v>Violence,Displacement,Socio-political,Conflict</v>
      </c>
      <c r="C56" s="233" t="str">
        <f>'Core Indicators'!C56</f>
        <v>IRQ001</v>
      </c>
      <c r="D56" s="233" t="str">
        <f>'Core Indicators'!D56</f>
        <v>Iraq</v>
      </c>
      <c r="E56" s="233" t="str">
        <f>'Core Indicators'!E56</f>
        <v>IRQ</v>
      </c>
      <c r="F56" s="42">
        <f>'Core Indicators'!O56</f>
        <v>382388</v>
      </c>
      <c r="G56" s="42">
        <f>'Core Indicators'!W56</f>
        <v>44999000</v>
      </c>
      <c r="H56" s="42">
        <f>'Core Indicators'!AE56</f>
        <v>7470000</v>
      </c>
      <c r="I56" s="42">
        <f>'Core Indicators'!AM56</f>
        <v>6259000</v>
      </c>
      <c r="J56" s="42" t="str">
        <f>'Core Indicators'!AU56</f>
        <v>x</v>
      </c>
      <c r="K56" s="42" t="str">
        <f>'Core Indicators'!BC56</f>
        <v>x</v>
      </c>
      <c r="L56" s="42">
        <f>'Core Indicators'!BK56</f>
        <v>480</v>
      </c>
      <c r="M56" s="42" t="str">
        <f>'Core Indicators'!BS56</f>
        <v>x</v>
      </c>
      <c r="N56" s="42" t="str">
        <f>'Core Indicators'!CA56</f>
        <v>x</v>
      </c>
      <c r="O56" s="42" t="e">
        <f>'Core Indicators'!CI56</f>
        <v>#N/A</v>
      </c>
      <c r="P56" s="42">
        <f>'Core Indicators'!CQ56</f>
        <v>133900</v>
      </c>
      <c r="Q56" s="42">
        <f>'Core Indicators'!DG56</f>
        <v>37529000</v>
      </c>
      <c r="R56" s="42">
        <f>'Core Indicators'!DO56</f>
        <v>7344000</v>
      </c>
      <c r="S56" s="42">
        <f>'Core Indicators'!DW56</f>
        <v>93000</v>
      </c>
      <c r="T56" s="42">
        <f>'Core Indicators'!EE56</f>
        <v>33000</v>
      </c>
      <c r="U56" s="42">
        <f>'Core Indicators'!EM56</f>
        <v>0</v>
      </c>
      <c r="V56" s="42">
        <f>'Core Indicators'!FC56</f>
        <v>4</v>
      </c>
      <c r="W56" s="42">
        <f>'Core Indicators'!FK56</f>
        <v>1500000</v>
      </c>
      <c r="X56" s="42">
        <f>'Core Indicators'!FS56</f>
        <v>300000</v>
      </c>
      <c r="Y56" s="42">
        <f>'Core Indicators'!GA56</f>
        <v>1</v>
      </c>
      <c r="Z56" s="42">
        <f>'Core Indicators'!GI56</f>
        <v>2</v>
      </c>
      <c r="AA56" s="42">
        <f>'Core Indicators'!GQ56</f>
        <v>2</v>
      </c>
      <c r="AB56" s="42">
        <f>'Core Indicators'!GY56</f>
        <v>0</v>
      </c>
      <c r="AC56" s="42">
        <f>'Core Indicators'!HG56</f>
        <v>2</v>
      </c>
      <c r="AD56" s="42">
        <f>'Core Indicators'!HO56</f>
        <v>2</v>
      </c>
      <c r="AE56" s="42">
        <f>'Core Indicators'!HW56</f>
        <v>1</v>
      </c>
      <c r="AF56" s="42">
        <f>'Core Indicators'!IE56</f>
        <v>3</v>
      </c>
      <c r="AG56" s="42">
        <f>'Core Indicators'!IM56</f>
        <v>0</v>
      </c>
    </row>
    <row r="57" spans="1:33" ht="20.149999999999999" customHeight="1" x14ac:dyDescent="0.35">
      <c r="A57" s="62" t="str">
        <f>'Core Indicators'!A:A</f>
        <v>Conflict  in Iraq</v>
      </c>
      <c r="B57" s="62" t="str">
        <f>'Core Indicators'!B:B</f>
        <v>Conflict,Socio-political,Violence</v>
      </c>
      <c r="C57" s="62" t="str">
        <f>'Core Indicators'!C57</f>
        <v>IRQ002</v>
      </c>
      <c r="D57" s="62" t="str">
        <f>'Core Indicators'!D57</f>
        <v>Iraq</v>
      </c>
      <c r="E57" s="62" t="str">
        <f>'Core Indicators'!E57</f>
        <v>IRQ</v>
      </c>
      <c r="F57" s="41">
        <f>'Core Indicators'!O57</f>
        <v>382388</v>
      </c>
      <c r="G57" s="41">
        <f>'Core Indicators'!W57</f>
        <v>44691000</v>
      </c>
      <c r="H57" s="41">
        <f>'Core Indicators'!AE57</f>
        <v>5950000</v>
      </c>
      <c r="I57" s="41">
        <f>'Core Indicators'!AM57</f>
        <v>5950000</v>
      </c>
      <c r="J57" s="41" t="str">
        <f>'Core Indicators'!AU57</f>
        <v>x</v>
      </c>
      <c r="K57" s="41" t="str">
        <f>'Core Indicators'!BC57</f>
        <v>x</v>
      </c>
      <c r="L57" s="41">
        <f>'Core Indicators'!BK57</f>
        <v>480</v>
      </c>
      <c r="M57" s="41" t="str">
        <f>'Core Indicators'!BS57</f>
        <v>x</v>
      </c>
      <c r="N57" s="41" t="str">
        <f>'Core Indicators'!CA57</f>
        <v>x</v>
      </c>
      <c r="O57" s="41" t="e">
        <f>'Core Indicators'!CI57</f>
        <v>#N/A</v>
      </c>
      <c r="P57" s="41">
        <f>'Core Indicators'!CQ57</f>
        <v>133900</v>
      </c>
      <c r="Q57" s="41">
        <f>'Core Indicators'!DG57</f>
        <v>38740000</v>
      </c>
      <c r="R57" s="41">
        <f>'Core Indicators'!DO57</f>
        <v>5861000</v>
      </c>
      <c r="S57" s="41">
        <f>'Core Indicators'!DW57</f>
        <v>60000</v>
      </c>
      <c r="T57" s="41">
        <f>'Core Indicators'!EE57</f>
        <v>30000</v>
      </c>
      <c r="U57" s="41">
        <f>'Core Indicators'!EM57</f>
        <v>0</v>
      </c>
      <c r="V57" s="41">
        <f>'Core Indicators'!FC57</f>
        <v>2</v>
      </c>
      <c r="W57" s="41">
        <f>'Core Indicators'!FK57</f>
        <v>1500000</v>
      </c>
      <c r="X57" s="41">
        <f>'Core Indicators'!FS57</f>
        <v>300000</v>
      </c>
      <c r="Y57" s="41">
        <f>'Core Indicators'!GA57</f>
        <v>1</v>
      </c>
      <c r="Z57" s="41">
        <f>'Core Indicators'!GI57</f>
        <v>1</v>
      </c>
      <c r="AA57" s="41">
        <f>'Core Indicators'!GQ57</f>
        <v>2</v>
      </c>
      <c r="AB57" s="41">
        <f>'Core Indicators'!GY57</f>
        <v>0</v>
      </c>
      <c r="AC57" s="41">
        <f>'Core Indicators'!HG57</f>
        <v>2</v>
      </c>
      <c r="AD57" s="41">
        <f>'Core Indicators'!HO57</f>
        <v>2</v>
      </c>
      <c r="AE57" s="41">
        <f>'Core Indicators'!HW57</f>
        <v>1</v>
      </c>
      <c r="AF57" s="41">
        <f>'Core Indicators'!IE57</f>
        <v>3</v>
      </c>
      <c r="AG57" s="41">
        <f>'Core Indicators'!IM57</f>
        <v>0</v>
      </c>
    </row>
    <row r="58" spans="1:33" ht="20.149999999999999" customHeight="1" x14ac:dyDescent="0.35">
      <c r="A58" s="233" t="str">
        <f>'Core Indicators'!A:A</f>
        <v>Syrian and Palestinian refugees in iraq</v>
      </c>
      <c r="B58" s="233" t="str">
        <f>'Core Indicators'!B:B</f>
        <v>Displacement</v>
      </c>
      <c r="C58" s="233" t="str">
        <f>'Core Indicators'!C58</f>
        <v>IRQ003</v>
      </c>
      <c r="D58" s="233" t="str">
        <f>'Core Indicators'!D58</f>
        <v>Iraq</v>
      </c>
      <c r="E58" s="233" t="str">
        <f>'Core Indicators'!E58</f>
        <v>IRQ</v>
      </c>
      <c r="F58" s="42">
        <f>'Core Indicators'!O58</f>
        <v>36000</v>
      </c>
      <c r="G58" s="42">
        <f>'Core Indicators'!W58</f>
        <v>6998000</v>
      </c>
      <c r="H58" s="42">
        <f>'Core Indicators'!AE58</f>
        <v>1520000</v>
      </c>
      <c r="I58" s="42">
        <f>'Core Indicators'!AM58</f>
        <v>309000</v>
      </c>
      <c r="J58" s="42" t="str">
        <f>'Core Indicators'!AU58</f>
        <v>x</v>
      </c>
      <c r="K58" s="42" t="str">
        <f>'Core Indicators'!BC58</f>
        <v>x</v>
      </c>
      <c r="L58" s="42" t="str">
        <f>'Core Indicators'!BK58</f>
        <v>x</v>
      </c>
      <c r="M58" s="42" t="str">
        <f>'Core Indicators'!BS58</f>
        <v>x</v>
      </c>
      <c r="N58" s="42">
        <f>'Core Indicators'!CA58</f>
        <v>0</v>
      </c>
      <c r="O58" s="42" t="e">
        <f>'Core Indicators'!CI58</f>
        <v>#N/A</v>
      </c>
      <c r="P58" s="42" t="str">
        <f>'Core Indicators'!CQ58</f>
        <v>x</v>
      </c>
      <c r="Q58" s="42">
        <f>'Core Indicators'!DG58</f>
        <v>5478000</v>
      </c>
      <c r="R58" s="42">
        <f>'Core Indicators'!DO58</f>
        <v>1483000</v>
      </c>
      <c r="S58" s="42">
        <f>'Core Indicators'!DW58</f>
        <v>34000</v>
      </c>
      <c r="T58" s="42">
        <f>'Core Indicators'!EE58</f>
        <v>3000</v>
      </c>
      <c r="U58" s="42">
        <f>'Core Indicators'!EM58</f>
        <v>0</v>
      </c>
      <c r="V58" s="42">
        <f>'Core Indicators'!FC58</f>
        <v>2</v>
      </c>
      <c r="W58" s="42" t="str">
        <f>'Core Indicators'!FK58</f>
        <v>x</v>
      </c>
      <c r="X58" s="42">
        <f>'Core Indicators'!FS58</f>
        <v>0</v>
      </c>
      <c r="Y58" s="42">
        <f>'Core Indicators'!GA58</f>
        <v>1</v>
      </c>
      <c r="Z58" s="42">
        <f>'Core Indicators'!GI58</f>
        <v>2</v>
      </c>
      <c r="AA58" s="42">
        <f>'Core Indicators'!GQ58</f>
        <v>2</v>
      </c>
      <c r="AB58" s="42">
        <f>'Core Indicators'!GY58</f>
        <v>0</v>
      </c>
      <c r="AC58" s="42">
        <f>'Core Indicators'!HG58</f>
        <v>0</v>
      </c>
      <c r="AD58" s="42">
        <f>'Core Indicators'!HO58</f>
        <v>1</v>
      </c>
      <c r="AE58" s="42">
        <f>'Core Indicators'!HW58</f>
        <v>0</v>
      </c>
      <c r="AF58" s="42">
        <f>'Core Indicators'!IE58</f>
        <v>3</v>
      </c>
      <c r="AG58" s="42">
        <f>'Core Indicators'!IM58</f>
        <v>0</v>
      </c>
    </row>
    <row r="59" spans="1:33" ht="20.149999999999999" customHeight="1" x14ac:dyDescent="0.35">
      <c r="A59" s="62" t="str">
        <f>'Core Indicators'!A:A</f>
        <v>Mixed migration flows in Italy</v>
      </c>
      <c r="B59" s="62" t="str">
        <f>'Core Indicators'!B:B</f>
        <v>Displacement</v>
      </c>
      <c r="C59" s="62" t="str">
        <f>'Core Indicators'!C59</f>
        <v>ITA002</v>
      </c>
      <c r="D59" s="62" t="str">
        <f>'Core Indicators'!D59</f>
        <v>Italy</v>
      </c>
      <c r="E59" s="62" t="str">
        <f>'Core Indicators'!E59</f>
        <v>ITA</v>
      </c>
      <c r="F59" s="41">
        <f>'Core Indicators'!O59</f>
        <v>93557</v>
      </c>
      <c r="G59" s="41">
        <f>'Core Indicators'!W59</f>
        <v>13376000</v>
      </c>
      <c r="H59" s="41">
        <f>'Core Indicators'!AE59</f>
        <v>221000</v>
      </c>
      <c r="I59" s="41">
        <f>'Core Indicators'!AM59</f>
        <v>221000</v>
      </c>
      <c r="J59" s="41" t="str">
        <f>'Core Indicators'!AU59</f>
        <v>x</v>
      </c>
      <c r="K59" s="41" t="str">
        <f>'Core Indicators'!BC59</f>
        <v>x</v>
      </c>
      <c r="L59" s="41">
        <f>'Core Indicators'!BK59</f>
        <v>747</v>
      </c>
      <c r="M59" s="41" t="str">
        <f>'Core Indicators'!BS59</f>
        <v>x</v>
      </c>
      <c r="N59" s="41" t="str">
        <f>'Core Indicators'!CA59</f>
        <v>x</v>
      </c>
      <c r="O59" s="41" t="e">
        <f>'Core Indicators'!CI59</f>
        <v>#N/A</v>
      </c>
      <c r="P59" s="41" t="str">
        <f>'Core Indicators'!CQ59</f>
        <v>x</v>
      </c>
      <c r="Q59" s="41">
        <f>'Core Indicators'!DG59</f>
        <v>13155000</v>
      </c>
      <c r="R59" s="41">
        <f>'Core Indicators'!DO59</f>
        <v>0</v>
      </c>
      <c r="S59" s="41">
        <f>'Core Indicators'!DW59</f>
        <v>221000</v>
      </c>
      <c r="T59" s="41" t="str">
        <f>'Core Indicators'!EE59</f>
        <v>x</v>
      </c>
      <c r="U59" s="41" t="str">
        <f>'Core Indicators'!EM59</f>
        <v>x</v>
      </c>
      <c r="V59" s="41">
        <f>'Core Indicators'!FC59</f>
        <v>2</v>
      </c>
      <c r="W59" s="41" t="str">
        <f>'Core Indicators'!FK59</f>
        <v>x</v>
      </c>
      <c r="X59" s="41" t="str">
        <f>'Core Indicators'!FS59</f>
        <v>x</v>
      </c>
      <c r="Y59" s="41">
        <f>'Core Indicators'!GA59</f>
        <v>0</v>
      </c>
      <c r="Z59" s="41">
        <f>'Core Indicators'!GI59</f>
        <v>1</v>
      </c>
      <c r="AA59" s="41">
        <f>'Core Indicators'!GQ59</f>
        <v>1</v>
      </c>
      <c r="AB59" s="41">
        <f>'Core Indicators'!GY59</f>
        <v>0</v>
      </c>
      <c r="AC59" s="41">
        <f>'Core Indicators'!HG59</f>
        <v>0</v>
      </c>
      <c r="AD59" s="41">
        <f>'Core Indicators'!HO59</f>
        <v>1</v>
      </c>
      <c r="AE59" s="41">
        <f>'Core Indicators'!HW59</f>
        <v>0</v>
      </c>
      <c r="AF59" s="41">
        <f>'Core Indicators'!IE59</f>
        <v>0</v>
      </c>
      <c r="AG59" s="41">
        <f>'Core Indicators'!IM59</f>
        <v>1</v>
      </c>
    </row>
    <row r="60" spans="1:33" ht="20.149999999999999" customHeight="1" x14ac:dyDescent="0.35">
      <c r="A60" s="233" t="str">
        <f>'Core Indicators'!A:A</f>
        <v>Syrian refugees in Jordan</v>
      </c>
      <c r="B60" s="233" t="str">
        <f>'Core Indicators'!B:B</f>
        <v>Displacement</v>
      </c>
      <c r="C60" s="233" t="str">
        <f>'Core Indicators'!C60</f>
        <v>JOR002</v>
      </c>
      <c r="D60" s="233" t="str">
        <f>'Core Indicators'!D60</f>
        <v>Jordan</v>
      </c>
      <c r="E60" s="233" t="str">
        <f>'Core Indicators'!E60</f>
        <v>JOR</v>
      </c>
      <c r="F60" s="42">
        <f>'Core Indicators'!O60</f>
        <v>40463</v>
      </c>
      <c r="G60" s="42">
        <f>'Core Indicators'!W60</f>
        <v>9280000</v>
      </c>
      <c r="H60" s="42">
        <f>'Core Indicators'!AE60</f>
        <v>1840000</v>
      </c>
      <c r="I60" s="42">
        <f>'Core Indicators'!AM60</f>
        <v>1320000</v>
      </c>
      <c r="J60" s="42" t="str">
        <f>'Core Indicators'!AU60</f>
        <v>x</v>
      </c>
      <c r="K60" s="42" t="str">
        <f>'Core Indicators'!BC60</f>
        <v>x</v>
      </c>
      <c r="L60" s="42">
        <f>'Core Indicators'!BK60</f>
        <v>0</v>
      </c>
      <c r="M60" s="42" t="str">
        <f>'Core Indicators'!BS60</f>
        <v>x</v>
      </c>
      <c r="N60" s="42" t="str">
        <f>'Core Indicators'!CA60</f>
        <v>x</v>
      </c>
      <c r="O60" s="42" t="e">
        <f>'Core Indicators'!CI60</f>
        <v>#N/A</v>
      </c>
      <c r="P60" s="42" t="str">
        <f>'Core Indicators'!CQ60</f>
        <v>x</v>
      </c>
      <c r="Q60" s="42">
        <f>'Core Indicators'!DG60</f>
        <v>7440000</v>
      </c>
      <c r="R60" s="42">
        <f>'Core Indicators'!DO60</f>
        <v>488000</v>
      </c>
      <c r="S60" s="42">
        <f>'Core Indicators'!DW60</f>
        <v>1325000</v>
      </c>
      <c r="T60" s="42">
        <f>'Core Indicators'!EE60</f>
        <v>26000</v>
      </c>
      <c r="U60" s="42">
        <f>'Core Indicators'!EM60</f>
        <v>0</v>
      </c>
      <c r="V60" s="42">
        <f>'Core Indicators'!FC60</f>
        <v>2</v>
      </c>
      <c r="W60" s="42" t="str">
        <f>'Core Indicators'!FK60</f>
        <v>x</v>
      </c>
      <c r="X60" s="42" t="str">
        <f>'Core Indicators'!FS60</f>
        <v>x</v>
      </c>
      <c r="Y60" s="42">
        <f>'Core Indicators'!GA60</f>
        <v>0</v>
      </c>
      <c r="Z60" s="42">
        <f>'Core Indicators'!GI60</f>
        <v>0</v>
      </c>
      <c r="AA60" s="42">
        <f>'Core Indicators'!GQ60</f>
        <v>0</v>
      </c>
      <c r="AB60" s="42">
        <f>'Core Indicators'!GY60</f>
        <v>0</v>
      </c>
      <c r="AC60" s="42">
        <f>'Core Indicators'!HG60</f>
        <v>0</v>
      </c>
      <c r="AD60" s="42">
        <f>'Core Indicators'!HO60</f>
        <v>2</v>
      </c>
      <c r="AE60" s="42">
        <f>'Core Indicators'!HW60</f>
        <v>0</v>
      </c>
      <c r="AF60" s="42">
        <f>'Core Indicators'!IE60</f>
        <v>2</v>
      </c>
      <c r="AG60" s="42">
        <f>'Core Indicators'!IM60</f>
        <v>0</v>
      </c>
    </row>
    <row r="61" spans="1:33" ht="20.149999999999999" customHeight="1" x14ac:dyDescent="0.35">
      <c r="A61" s="62" t="str">
        <f>'Core Indicators'!A:A</f>
        <v xml:space="preserve">Multiple crisis in Kenya </v>
      </c>
      <c r="B61" s="62" t="str">
        <f>'Core Indicators'!B:B</f>
        <v>Drought,Displacement</v>
      </c>
      <c r="C61" s="62" t="str">
        <f>'Core Indicators'!C61</f>
        <v>KEN001</v>
      </c>
      <c r="D61" s="62" t="str">
        <f>'Core Indicators'!D61</f>
        <v>Kenya</v>
      </c>
      <c r="E61" s="62" t="str">
        <f>'Core Indicators'!E61</f>
        <v>KEN</v>
      </c>
      <c r="F61" s="41">
        <f>'Core Indicators'!O61</f>
        <v>543630</v>
      </c>
      <c r="G61" s="41">
        <f>'Core Indicators'!W61</f>
        <v>30180000</v>
      </c>
      <c r="H61" s="41">
        <f>'Core Indicators'!AE61</f>
        <v>29621000</v>
      </c>
      <c r="I61" s="41">
        <f>'Core Indicators'!AM61</f>
        <v>824000</v>
      </c>
      <c r="J61" s="41" t="str">
        <f>'Core Indicators'!AU61</f>
        <v>x</v>
      </c>
      <c r="K61" s="41">
        <f>'Core Indicators'!BC61</f>
        <v>873114</v>
      </c>
      <c r="L61" s="41">
        <f>'Core Indicators'!BK61</f>
        <v>664</v>
      </c>
      <c r="M61" s="41">
        <f>'Core Indicators'!BS61</f>
        <v>0</v>
      </c>
      <c r="N61" s="41">
        <f>'Core Indicators'!CA61</f>
        <v>0</v>
      </c>
      <c r="O61" s="41" t="e">
        <f>'Core Indicators'!CI61</f>
        <v>#N/A</v>
      </c>
      <c r="P61" s="41">
        <f>'Core Indicators'!CQ61</f>
        <v>0</v>
      </c>
      <c r="Q61" s="41">
        <f>'Core Indicators'!DG61</f>
        <v>559000</v>
      </c>
      <c r="R61" s="41">
        <f>'Core Indicators'!DO61</f>
        <v>27069000</v>
      </c>
      <c r="S61" s="41">
        <f>'Core Indicators'!DW61</f>
        <v>2455000</v>
      </c>
      <c r="T61" s="41">
        <f>'Core Indicators'!EE61</f>
        <v>98000</v>
      </c>
      <c r="U61" s="41">
        <f>'Core Indicators'!EM61</f>
        <v>0</v>
      </c>
      <c r="V61" s="41">
        <f>'Core Indicators'!FC61</f>
        <v>3</v>
      </c>
      <c r="W61" s="41">
        <f>'Core Indicators'!FK61</f>
        <v>0</v>
      </c>
      <c r="X61" s="41">
        <f>'Core Indicators'!FS61</f>
        <v>0</v>
      </c>
      <c r="Y61" s="41">
        <f>'Core Indicators'!GA61</f>
        <v>0</v>
      </c>
      <c r="Z61" s="41">
        <f>'Core Indicators'!GI61</f>
        <v>0</v>
      </c>
      <c r="AA61" s="41">
        <f>'Core Indicators'!GQ61</f>
        <v>0</v>
      </c>
      <c r="AB61" s="41">
        <f>'Core Indicators'!GY61</f>
        <v>0</v>
      </c>
      <c r="AC61" s="41">
        <f>'Core Indicators'!HG61</f>
        <v>0</v>
      </c>
      <c r="AD61" s="41">
        <f>'Core Indicators'!HO61</f>
        <v>2</v>
      </c>
      <c r="AE61" s="41">
        <f>'Core Indicators'!HW61</f>
        <v>2</v>
      </c>
      <c r="AF61" s="41">
        <f>'Core Indicators'!IE61</f>
        <v>0</v>
      </c>
      <c r="AG61" s="41">
        <f>'Core Indicators'!IM61</f>
        <v>3</v>
      </c>
    </row>
    <row r="62" spans="1:33" ht="20.149999999999999" customHeight="1" x14ac:dyDescent="0.35">
      <c r="A62" s="233" t="str">
        <f>'Core Indicators'!A:A</f>
        <v>Refugee situation in Kenya</v>
      </c>
      <c r="B62" s="233" t="str">
        <f>'Core Indicators'!B:B</f>
        <v>Displacement</v>
      </c>
      <c r="C62" s="233" t="str">
        <f>'Core Indicators'!C62</f>
        <v>KEN002</v>
      </c>
      <c r="D62" s="233" t="str">
        <f>'Core Indicators'!D62</f>
        <v>Kenya</v>
      </c>
      <c r="E62" s="233" t="str">
        <f>'Core Indicators'!E62</f>
        <v>KEN</v>
      </c>
      <c r="F62" s="42">
        <f>'Core Indicators'!O62</f>
        <v>38244</v>
      </c>
      <c r="G62" s="42">
        <f>'Core Indicators'!W62</f>
        <v>1379000</v>
      </c>
      <c r="H62" s="42">
        <f>'Core Indicators'!AE62</f>
        <v>820000</v>
      </c>
      <c r="I62" s="42">
        <f>'Core Indicators'!AM62</f>
        <v>820000</v>
      </c>
      <c r="J62" s="42">
        <f>'Core Indicators'!AU62</f>
        <v>0</v>
      </c>
      <c r="K62" s="42">
        <f>'Core Indicators'!BC62</f>
        <v>940000</v>
      </c>
      <c r="L62" s="42">
        <f>'Core Indicators'!BK62</f>
        <v>0</v>
      </c>
      <c r="M62" s="42">
        <f>'Core Indicators'!BS62</f>
        <v>0</v>
      </c>
      <c r="N62" s="42">
        <f>'Core Indicators'!CA62</f>
        <v>0</v>
      </c>
      <c r="O62" s="42" t="e">
        <f>'Core Indicators'!CI62</f>
        <v>#N/A</v>
      </c>
      <c r="P62" s="42">
        <f>'Core Indicators'!CQ62</f>
        <v>0</v>
      </c>
      <c r="Q62" s="42">
        <f>'Core Indicators'!DG62</f>
        <v>559000</v>
      </c>
      <c r="R62" s="42">
        <f>'Core Indicators'!DO62</f>
        <v>0</v>
      </c>
      <c r="S62" s="42">
        <f>'Core Indicators'!DW62</f>
        <v>820000</v>
      </c>
      <c r="T62" s="42" t="str">
        <f>'Core Indicators'!EE62</f>
        <v>x</v>
      </c>
      <c r="U62" s="42" t="str">
        <f>'Core Indicators'!EM62</f>
        <v>x</v>
      </c>
      <c r="V62" s="42">
        <f>'Core Indicators'!FC62</f>
        <v>2</v>
      </c>
      <c r="W62" s="42">
        <f>'Core Indicators'!FK62</f>
        <v>0</v>
      </c>
      <c r="X62" s="42" t="str">
        <f>'Core Indicators'!FS62</f>
        <v>x</v>
      </c>
      <c r="Y62" s="42">
        <f>'Core Indicators'!GA62</f>
        <v>0</v>
      </c>
      <c r="Z62" s="42">
        <f>'Core Indicators'!GI62</f>
        <v>0</v>
      </c>
      <c r="AA62" s="42">
        <f>'Core Indicators'!GQ62</f>
        <v>0</v>
      </c>
      <c r="AB62" s="42">
        <f>'Core Indicators'!GY62</f>
        <v>0</v>
      </c>
      <c r="AC62" s="42">
        <f>'Core Indicators'!HG62</f>
        <v>0</v>
      </c>
      <c r="AD62" s="42">
        <f>'Core Indicators'!HO62</f>
        <v>2</v>
      </c>
      <c r="AE62" s="42">
        <f>'Core Indicators'!HW62</f>
        <v>2</v>
      </c>
      <c r="AF62" s="42">
        <f>'Core Indicators'!IE62</f>
        <v>0</v>
      </c>
      <c r="AG62" s="42">
        <f>'Core Indicators'!IM62</f>
        <v>3</v>
      </c>
    </row>
    <row r="63" spans="1:33" ht="20.149999999999999" customHeight="1" x14ac:dyDescent="0.35">
      <c r="A63" s="62" t="str">
        <f>'Core Indicators'!A:A</f>
        <v>Drought in Kenya</v>
      </c>
      <c r="B63" s="62" t="str">
        <f>'Core Indicators'!B:B</f>
        <v>Drought</v>
      </c>
      <c r="C63" s="62" t="str">
        <f>'Core Indicators'!C63</f>
        <v>KEN003</v>
      </c>
      <c r="D63" s="62" t="str">
        <f>'Core Indicators'!D63</f>
        <v>Kenya</v>
      </c>
      <c r="E63" s="62" t="str">
        <f>'Core Indicators'!E63</f>
        <v>KEN</v>
      </c>
      <c r="F63" s="41">
        <f>'Core Indicators'!O63</f>
        <v>543630</v>
      </c>
      <c r="G63" s="41">
        <f>'Core Indicators'!W63</f>
        <v>28802000</v>
      </c>
      <c r="H63" s="41">
        <f>'Core Indicators'!AE63</f>
        <v>28802000</v>
      </c>
      <c r="I63" s="41">
        <f>'Core Indicators'!AM63</f>
        <v>4000</v>
      </c>
      <c r="J63" s="41" t="str">
        <f>'Core Indicators'!AU63</f>
        <v>x</v>
      </c>
      <c r="K63" s="41">
        <f>'Core Indicators'!BC63</f>
        <v>873114</v>
      </c>
      <c r="L63" s="41">
        <f>'Core Indicators'!BK63</f>
        <v>12</v>
      </c>
      <c r="M63" s="41" t="str">
        <f>'Core Indicators'!BS63</f>
        <v>x</v>
      </c>
      <c r="N63" s="41" t="str">
        <f>'Core Indicators'!CA63</f>
        <v>x</v>
      </c>
      <c r="O63" s="41" t="e">
        <f>'Core Indicators'!CI63</f>
        <v>#N/A</v>
      </c>
      <c r="P63" s="41" t="str">
        <f>'Core Indicators'!CQ63</f>
        <v>x</v>
      </c>
      <c r="Q63" s="41">
        <f>'Core Indicators'!DG63</f>
        <v>0</v>
      </c>
      <c r="R63" s="41">
        <f>'Core Indicators'!DO63</f>
        <v>27069000</v>
      </c>
      <c r="S63" s="41">
        <f>'Core Indicators'!DW63</f>
        <v>1635000</v>
      </c>
      <c r="T63" s="41">
        <f>'Core Indicators'!EE63</f>
        <v>98000</v>
      </c>
      <c r="U63" s="41">
        <f>'Core Indicators'!EM63</f>
        <v>0</v>
      </c>
      <c r="V63" s="41">
        <f>'Core Indicators'!FC63</f>
        <v>3</v>
      </c>
      <c r="W63" s="41" t="str">
        <f>'Core Indicators'!FK63</f>
        <v>x</v>
      </c>
      <c r="X63" s="41" t="str">
        <f>'Core Indicators'!FS63</f>
        <v>x</v>
      </c>
      <c r="Y63" s="41">
        <f>'Core Indicators'!GA63</f>
        <v>0</v>
      </c>
      <c r="Z63" s="41">
        <f>'Core Indicators'!GI63</f>
        <v>0</v>
      </c>
      <c r="AA63" s="41">
        <f>'Core Indicators'!GQ63</f>
        <v>0</v>
      </c>
      <c r="AB63" s="41">
        <f>'Core Indicators'!GY63</f>
        <v>0</v>
      </c>
      <c r="AC63" s="41">
        <f>'Core Indicators'!HG63</f>
        <v>0</v>
      </c>
      <c r="AD63" s="41">
        <f>'Core Indicators'!HO63</f>
        <v>2</v>
      </c>
      <c r="AE63" s="41">
        <f>'Core Indicators'!HW63</f>
        <v>2</v>
      </c>
      <c r="AF63" s="41">
        <f>'Core Indicators'!IE63</f>
        <v>0</v>
      </c>
      <c r="AG63" s="41">
        <f>'Core Indicators'!IM63</f>
        <v>3</v>
      </c>
    </row>
    <row r="64" spans="1:33" ht="20.149999999999999" customHeight="1" x14ac:dyDescent="0.35">
      <c r="A64" s="233" t="str">
        <f>'Core Indicators'!A:A</f>
        <v>Typhoon Yagi in Laos</v>
      </c>
      <c r="B64" s="233" t="str">
        <f>'Core Indicators'!B:B</f>
        <v>Cyclone,Floods</v>
      </c>
      <c r="C64" s="233" t="str">
        <f>'Core Indicators'!C64</f>
        <v>LAO004</v>
      </c>
      <c r="D64" s="233" t="str">
        <f>'Core Indicators'!D64</f>
        <v>Laos</v>
      </c>
      <c r="E64" s="233" t="str">
        <f>'Core Indicators'!E64</f>
        <v>LAO</v>
      </c>
      <c r="F64" s="42">
        <f>'Core Indicators'!O64</f>
        <v>99096</v>
      </c>
      <c r="G64" s="42">
        <f>'Core Indicators'!W64</f>
        <v>3181000</v>
      </c>
      <c r="H64" s="42">
        <f>'Core Indicators'!AE64</f>
        <v>319000</v>
      </c>
      <c r="I64" s="42">
        <f>'Core Indicators'!AM64</f>
        <v>0</v>
      </c>
      <c r="J64" s="42">
        <f>'Core Indicators'!AU64</f>
        <v>25</v>
      </c>
      <c r="K64" s="42" t="str">
        <f>'Core Indicators'!BC64</f>
        <v>x</v>
      </c>
      <c r="L64" s="42">
        <f>'Core Indicators'!BK64</f>
        <v>11</v>
      </c>
      <c r="M64" s="42">
        <f>'Core Indicators'!BS64</f>
        <v>5276</v>
      </c>
      <c r="N64" s="42">
        <f>'Core Indicators'!CA64</f>
        <v>271</v>
      </c>
      <c r="O64" s="42" t="e">
        <f>'Core Indicators'!CI64</f>
        <v>#N/A</v>
      </c>
      <c r="P64" s="42">
        <f>'Core Indicators'!CQ64</f>
        <v>264000000</v>
      </c>
      <c r="Q64" s="42">
        <f>'Core Indicators'!DG64</f>
        <v>2862000</v>
      </c>
      <c r="R64" s="42">
        <f>'Core Indicators'!DO64</f>
        <v>227000</v>
      </c>
      <c r="S64" s="42">
        <f>'Core Indicators'!DW64</f>
        <v>92000</v>
      </c>
      <c r="T64" s="42" t="str">
        <f>'Core Indicators'!EE64</f>
        <v>x</v>
      </c>
      <c r="U64" s="42" t="str">
        <f>'Core Indicators'!EM64</f>
        <v>x</v>
      </c>
      <c r="V64" s="42">
        <f>'Core Indicators'!FC64</f>
        <v>4</v>
      </c>
      <c r="W64" s="42" t="str">
        <f>'Core Indicators'!FK64</f>
        <v>x</v>
      </c>
      <c r="X64" s="42" t="str">
        <f>'Core Indicators'!FS64</f>
        <v>x</v>
      </c>
      <c r="Y64" s="42">
        <f>'Core Indicators'!GA64</f>
        <v>1</v>
      </c>
      <c r="Z64" s="42">
        <f>'Core Indicators'!GI64</f>
        <v>0</v>
      </c>
      <c r="AA64" s="42">
        <f>'Core Indicators'!GQ64</f>
        <v>0</v>
      </c>
      <c r="AB64" s="42">
        <f>'Core Indicators'!GY64</f>
        <v>0</v>
      </c>
      <c r="AC64" s="42">
        <f>'Core Indicators'!HG64</f>
        <v>0</v>
      </c>
      <c r="AD64" s="42">
        <f>'Core Indicators'!HO64</f>
        <v>0</v>
      </c>
      <c r="AE64" s="42">
        <f>'Core Indicators'!HW64</f>
        <v>0</v>
      </c>
      <c r="AF64" s="42">
        <f>'Core Indicators'!IE64</f>
        <v>3</v>
      </c>
      <c r="AG64" s="42">
        <f>'Core Indicators'!IM64</f>
        <v>3</v>
      </c>
    </row>
    <row r="65" spans="1:33" ht="20.149999999999999" customHeight="1" x14ac:dyDescent="0.35">
      <c r="A65" s="62" t="str">
        <f>'Core Indicators'!A:A</f>
        <v>Syrian refugees in Lebanon</v>
      </c>
      <c r="B65" s="62" t="str">
        <f>'Core Indicators'!B:B</f>
        <v>Displacement</v>
      </c>
      <c r="C65" s="62" t="str">
        <f>'Core Indicators'!C65</f>
        <v>LBN002</v>
      </c>
      <c r="D65" s="62" t="str">
        <f>'Core Indicators'!D65</f>
        <v>Lebanon</v>
      </c>
      <c r="E65" s="62" t="str">
        <f>'Core Indicators'!E65</f>
        <v>LBN</v>
      </c>
      <c r="F65" s="41">
        <f>'Core Indicators'!O65</f>
        <v>10230</v>
      </c>
      <c r="G65" s="41">
        <f>'Core Indicators'!W65</f>
        <v>5187000</v>
      </c>
      <c r="H65" s="41">
        <f>'Core Indicators'!AE65</f>
        <v>5187000</v>
      </c>
      <c r="I65" s="41">
        <f>'Core Indicators'!AM65</f>
        <v>1620000</v>
      </c>
      <c r="J65" s="41" t="str">
        <f>'Core Indicators'!AU65</f>
        <v>x</v>
      </c>
      <c r="K65" s="41">
        <f>'Core Indicators'!BC65</f>
        <v>0</v>
      </c>
      <c r="L65" s="41">
        <f>'Core Indicators'!BK65</f>
        <v>216</v>
      </c>
      <c r="M65" s="41" t="str">
        <f>'Core Indicators'!BS65</f>
        <v>x</v>
      </c>
      <c r="N65" s="41" t="str">
        <f>'Core Indicators'!CA65</f>
        <v>x</v>
      </c>
      <c r="O65" s="41" t="e">
        <f>'Core Indicators'!CI65</f>
        <v>#N/A</v>
      </c>
      <c r="P65" s="41" t="str">
        <f>'Core Indicators'!CQ65</f>
        <v>x</v>
      </c>
      <c r="Q65" s="41">
        <f>'Core Indicators'!DG65</f>
        <v>0</v>
      </c>
      <c r="R65" s="41">
        <f>'Core Indicators'!DO65</f>
        <v>3921000</v>
      </c>
      <c r="S65" s="41">
        <f>'Core Indicators'!DW65</f>
        <v>1232000</v>
      </c>
      <c r="T65" s="41">
        <f>'Core Indicators'!EE65</f>
        <v>34000</v>
      </c>
      <c r="U65" s="41">
        <f>'Core Indicators'!EM65</f>
        <v>0</v>
      </c>
      <c r="V65" s="41">
        <f>'Core Indicators'!FC65</f>
        <v>2</v>
      </c>
      <c r="W65" s="41" t="str">
        <f>'Core Indicators'!FK65</f>
        <v>x</v>
      </c>
      <c r="X65" s="41" t="str">
        <f>'Core Indicators'!FS65</f>
        <v>x</v>
      </c>
      <c r="Y65" s="41">
        <f>'Core Indicators'!GA65</f>
        <v>2</v>
      </c>
      <c r="Z65" s="41">
        <f>'Core Indicators'!GI65</f>
        <v>1</v>
      </c>
      <c r="AA65" s="41">
        <f>'Core Indicators'!GQ65</f>
        <v>1</v>
      </c>
      <c r="AB65" s="41">
        <f>'Core Indicators'!GY65</f>
        <v>2</v>
      </c>
      <c r="AC65" s="41">
        <f>'Core Indicators'!HG65</f>
        <v>2</v>
      </c>
      <c r="AD65" s="41">
        <f>'Core Indicators'!HO65</f>
        <v>3</v>
      </c>
      <c r="AE65" s="41">
        <f>'Core Indicators'!HW65</f>
        <v>3</v>
      </c>
      <c r="AF65" s="41">
        <f>'Core Indicators'!IE65</f>
        <v>3</v>
      </c>
      <c r="AG65" s="41">
        <f>'Core Indicators'!IM65</f>
        <v>0</v>
      </c>
    </row>
    <row r="66" spans="1:33" ht="20.149999999999999" customHeight="1" x14ac:dyDescent="0.35">
      <c r="A66" s="233" t="str">
        <f>'Core Indicators'!A:A</f>
        <v>Complex crisis in Lebanon</v>
      </c>
      <c r="B66" s="233" t="str">
        <f>'Core Indicators'!B:B</f>
        <v>Socio-political,Violence,Tecnological Disaster,Displacement</v>
      </c>
      <c r="C66" s="233" t="str">
        <f>'Core Indicators'!C66</f>
        <v>LBN006</v>
      </c>
      <c r="D66" s="233" t="str">
        <f>'Core Indicators'!D66</f>
        <v>Lebanon</v>
      </c>
      <c r="E66" s="233" t="str">
        <f>'Core Indicators'!E66</f>
        <v>LBN</v>
      </c>
      <c r="F66" s="42">
        <f>'Core Indicators'!O66</f>
        <v>10230</v>
      </c>
      <c r="G66" s="42">
        <f>'Core Indicators'!W66</f>
        <v>5187000</v>
      </c>
      <c r="H66" s="42">
        <f>'Core Indicators'!AE66</f>
        <v>5187000</v>
      </c>
      <c r="I66" s="42">
        <f>'Core Indicators'!AM66</f>
        <v>1597000</v>
      </c>
      <c r="J66" s="42">
        <f>'Core Indicators'!AU66</f>
        <v>14222</v>
      </c>
      <c r="K66" s="42" t="str">
        <f>'Core Indicators'!BC66</f>
        <v>x</v>
      </c>
      <c r="L66" s="42">
        <f>'Core Indicators'!BK66</f>
        <v>3418</v>
      </c>
      <c r="M66" s="42" t="str">
        <f>'Core Indicators'!BS66</f>
        <v>x</v>
      </c>
      <c r="N66" s="42">
        <f>'Core Indicators'!CA66</f>
        <v>4000</v>
      </c>
      <c r="O66" s="42" t="e">
        <f>'Core Indicators'!CI66</f>
        <v>#N/A</v>
      </c>
      <c r="P66" s="42">
        <f>'Core Indicators'!CQ66</f>
        <v>5100000000</v>
      </c>
      <c r="Q66" s="42">
        <f>'Core Indicators'!DG66</f>
        <v>0</v>
      </c>
      <c r="R66" s="42">
        <f>'Core Indicators'!DO66</f>
        <v>1551000</v>
      </c>
      <c r="S66" s="42">
        <f>'Core Indicators'!DW66</f>
        <v>3437000</v>
      </c>
      <c r="T66" s="42">
        <f>'Core Indicators'!EE66</f>
        <v>199000</v>
      </c>
      <c r="U66" s="42" t="str">
        <f>'Core Indicators'!EM66</f>
        <v>x</v>
      </c>
      <c r="V66" s="42">
        <f>'Core Indicators'!FC66</f>
        <v>3</v>
      </c>
      <c r="W66" s="42">
        <f>'Core Indicators'!FK66</f>
        <v>150000</v>
      </c>
      <c r="X66" s="42" t="str">
        <f>'Core Indicators'!FS66</f>
        <v>x</v>
      </c>
      <c r="Y66" s="42">
        <f>'Core Indicators'!GA66</f>
        <v>2</v>
      </c>
      <c r="Z66" s="42">
        <f>'Core Indicators'!GI66</f>
        <v>1</v>
      </c>
      <c r="AA66" s="42">
        <f>'Core Indicators'!GQ66</f>
        <v>1</v>
      </c>
      <c r="AB66" s="42">
        <f>'Core Indicators'!GY66</f>
        <v>2</v>
      </c>
      <c r="AC66" s="42">
        <f>'Core Indicators'!HG66</f>
        <v>2</v>
      </c>
      <c r="AD66" s="42">
        <f>'Core Indicators'!HO66</f>
        <v>3</v>
      </c>
      <c r="AE66" s="42">
        <f>'Core Indicators'!HW66</f>
        <v>3</v>
      </c>
      <c r="AF66" s="42">
        <f>'Core Indicators'!IE66</f>
        <v>3</v>
      </c>
      <c r="AG66" s="42">
        <f>'Core Indicators'!IM66</f>
        <v>0</v>
      </c>
    </row>
    <row r="67" spans="1:33" ht="20.149999999999999" customHeight="1" x14ac:dyDescent="0.35">
      <c r="A67" s="62" t="str">
        <f>'Core Indicators'!A:A</f>
        <v>Complex crisis in Libya</v>
      </c>
      <c r="B67" s="62" t="str">
        <f>'Core Indicators'!B:B</f>
        <v>Conflict,Displacement,Socio-political</v>
      </c>
      <c r="C67" s="62" t="str">
        <f>'Core Indicators'!C67</f>
        <v>LBY001</v>
      </c>
      <c r="D67" s="62" t="str">
        <f>'Core Indicators'!D67</f>
        <v>Libya</v>
      </c>
      <c r="E67" s="62" t="str">
        <f>'Core Indicators'!E67</f>
        <v>LBY</v>
      </c>
      <c r="F67" s="41">
        <f>'Core Indicators'!O67</f>
        <v>1759540</v>
      </c>
      <c r="G67" s="41">
        <f>'Core Indicators'!W67</f>
        <v>7411000</v>
      </c>
      <c r="H67" s="41">
        <f>'Core Indicators'!AE67</f>
        <v>7411000</v>
      </c>
      <c r="I67" s="41">
        <f>'Core Indicators'!AM67</f>
        <v>876000</v>
      </c>
      <c r="J67" s="41" t="str">
        <f>'Core Indicators'!AU67</f>
        <v>x</v>
      </c>
      <c r="K67" s="41" t="str">
        <f>'Core Indicators'!BC67</f>
        <v>x</v>
      </c>
      <c r="L67" s="41">
        <f>'Core Indicators'!BK67</f>
        <v>781</v>
      </c>
      <c r="M67" s="41" t="str">
        <f>'Core Indicators'!BS67</f>
        <v>x</v>
      </c>
      <c r="N67" s="41" t="str">
        <f>'Core Indicators'!CA67</f>
        <v>x</v>
      </c>
      <c r="O67" s="41" t="e">
        <f>'Core Indicators'!CI67</f>
        <v>#N/A</v>
      </c>
      <c r="P67" s="41" t="str">
        <f>'Core Indicators'!CQ67</f>
        <v>x</v>
      </c>
      <c r="Q67" s="41">
        <f>'Core Indicators'!DG67</f>
        <v>0</v>
      </c>
      <c r="R67" s="41">
        <f>'Core Indicators'!DO67</f>
        <v>6246000</v>
      </c>
      <c r="S67" s="41">
        <f>'Core Indicators'!DW67</f>
        <v>327000</v>
      </c>
      <c r="T67" s="41">
        <f>'Core Indicators'!EE67</f>
        <v>838000</v>
      </c>
      <c r="U67" s="41">
        <f>'Core Indicators'!EM67</f>
        <v>0</v>
      </c>
      <c r="V67" s="41">
        <f>'Core Indicators'!FC67</f>
        <v>5</v>
      </c>
      <c r="W67" s="41" t="str">
        <f>'Core Indicators'!FK67</f>
        <v>x</v>
      </c>
      <c r="X67" s="41" t="str">
        <f>'Core Indicators'!FS67</f>
        <v>x</v>
      </c>
      <c r="Y67" s="41">
        <f>'Core Indicators'!GA67</f>
        <v>2</v>
      </c>
      <c r="Z67" s="41">
        <f>'Core Indicators'!GI67</f>
        <v>3</v>
      </c>
      <c r="AA67" s="41">
        <f>'Core Indicators'!GQ67</f>
        <v>1</v>
      </c>
      <c r="AB67" s="41">
        <f>'Core Indicators'!GY67</f>
        <v>0</v>
      </c>
      <c r="AC67" s="41">
        <f>'Core Indicators'!HG67</f>
        <v>2</v>
      </c>
      <c r="AD67" s="41">
        <f>'Core Indicators'!HO67</f>
        <v>3</v>
      </c>
      <c r="AE67" s="41">
        <f>'Core Indicators'!HW67</f>
        <v>0</v>
      </c>
      <c r="AF67" s="41">
        <f>'Core Indicators'!IE67</f>
        <v>1</v>
      </c>
      <c r="AG67" s="41">
        <f>'Core Indicators'!IM67</f>
        <v>1</v>
      </c>
    </row>
    <row r="68" spans="1:33" ht="20.149999999999999" customHeight="1" x14ac:dyDescent="0.35">
      <c r="A68" s="233" t="str">
        <f>'Core Indicators'!A:A</f>
        <v>Mixed migration flows in Libya</v>
      </c>
      <c r="B68" s="233" t="str">
        <f>'Core Indicators'!B:B</f>
        <v>Displacement</v>
      </c>
      <c r="C68" s="233" t="str">
        <f>'Core Indicators'!C68</f>
        <v>LBY002</v>
      </c>
      <c r="D68" s="233" t="str">
        <f>'Core Indicators'!D68</f>
        <v>Libya</v>
      </c>
      <c r="E68" s="233" t="str">
        <f>'Core Indicators'!E68</f>
        <v>LBY</v>
      </c>
      <c r="F68" s="42">
        <f>'Core Indicators'!O68</f>
        <v>1759540</v>
      </c>
      <c r="G68" s="42">
        <f>'Core Indicators'!W68</f>
        <v>7411000</v>
      </c>
      <c r="H68" s="42">
        <f>'Core Indicators'!AE68</f>
        <v>838000</v>
      </c>
      <c r="I68" s="42">
        <f>'Core Indicators'!AM68</f>
        <v>838000</v>
      </c>
      <c r="J68" s="42" t="str">
        <f>'Core Indicators'!AU68</f>
        <v>x</v>
      </c>
      <c r="K68" s="42" t="str">
        <f>'Core Indicators'!BC68</f>
        <v>x</v>
      </c>
      <c r="L68" s="42">
        <f>'Core Indicators'!BK68</f>
        <v>763</v>
      </c>
      <c r="M68" s="42" t="str">
        <f>'Core Indicators'!BS68</f>
        <v>x</v>
      </c>
      <c r="N68" s="42" t="str">
        <f>'Core Indicators'!CA68</f>
        <v>x</v>
      </c>
      <c r="O68" s="42" t="e">
        <f>'Core Indicators'!CI68</f>
        <v>#N/A</v>
      </c>
      <c r="P68" s="42" t="str">
        <f>'Core Indicators'!CQ68</f>
        <v>x</v>
      </c>
      <c r="Q68" s="42">
        <f>'Core Indicators'!DG68</f>
        <v>6573000</v>
      </c>
      <c r="R68" s="42">
        <f>'Core Indicators'!DO68</f>
        <v>0</v>
      </c>
      <c r="S68" s="42">
        <f>'Core Indicators'!DW68</f>
        <v>838000</v>
      </c>
      <c r="T68" s="42" t="str">
        <f>'Core Indicators'!EE68</f>
        <v>x</v>
      </c>
      <c r="U68" s="42" t="str">
        <f>'Core Indicators'!EM68</f>
        <v>x</v>
      </c>
      <c r="V68" s="42">
        <f>'Core Indicators'!FC68</f>
        <v>4</v>
      </c>
      <c r="W68" s="42">
        <f>'Core Indicators'!FK68</f>
        <v>79000</v>
      </c>
      <c r="X68" s="42">
        <f>'Core Indicators'!FS68</f>
        <v>229000</v>
      </c>
      <c r="Y68" s="42">
        <f>'Core Indicators'!GA68</f>
        <v>2</v>
      </c>
      <c r="Z68" s="42">
        <f>'Core Indicators'!GI68</f>
        <v>3</v>
      </c>
      <c r="AA68" s="42">
        <f>'Core Indicators'!GQ68</f>
        <v>1</v>
      </c>
      <c r="AB68" s="42">
        <f>'Core Indicators'!GY68</f>
        <v>0</v>
      </c>
      <c r="AC68" s="42">
        <f>'Core Indicators'!HG68</f>
        <v>2</v>
      </c>
      <c r="AD68" s="42">
        <f>'Core Indicators'!HO68</f>
        <v>3</v>
      </c>
      <c r="AE68" s="42">
        <f>'Core Indicators'!HW68</f>
        <v>0</v>
      </c>
      <c r="AF68" s="42">
        <f>'Core Indicators'!IE68</f>
        <v>1</v>
      </c>
      <c r="AG68" s="42">
        <f>'Core Indicators'!IM68</f>
        <v>1</v>
      </c>
    </row>
    <row r="69" spans="1:33" ht="20.149999999999999" customHeight="1" x14ac:dyDescent="0.35">
      <c r="A69" s="62" t="str">
        <f>'Core Indicators'!A:A</f>
        <v>Refugees from Sudan in Libya</v>
      </c>
      <c r="B69" s="62" t="str">
        <f>'Core Indicators'!B:B</f>
        <v>Conflict</v>
      </c>
      <c r="C69" s="62" t="str">
        <f>'Core Indicators'!C69</f>
        <v>LBY004</v>
      </c>
      <c r="D69" s="62" t="str">
        <f>'Core Indicators'!D69</f>
        <v>Libya</v>
      </c>
      <c r="E69" s="62" t="str">
        <f>'Core Indicators'!E69</f>
        <v>LBY</v>
      </c>
      <c r="F69" s="41">
        <f>'Core Indicators'!O69</f>
        <v>868682</v>
      </c>
      <c r="G69" s="41">
        <f>'Core Indicators'!W69</f>
        <v>2955000</v>
      </c>
      <c r="H69" s="41">
        <f>'Core Indicators'!AE69</f>
        <v>195000</v>
      </c>
      <c r="I69" s="41">
        <f>'Core Indicators'!AM69</f>
        <v>195000</v>
      </c>
      <c r="J69" s="41" t="str">
        <f>'Core Indicators'!AU69</f>
        <v>x</v>
      </c>
      <c r="K69" s="41" t="str">
        <f>'Core Indicators'!BC69</f>
        <v>x</v>
      </c>
      <c r="L69" s="41">
        <f>'Core Indicators'!BK69</f>
        <v>18</v>
      </c>
      <c r="M69" s="41" t="str">
        <f>'Core Indicators'!BS69</f>
        <v>x</v>
      </c>
      <c r="N69" s="41" t="str">
        <f>'Core Indicators'!CA69</f>
        <v>x</v>
      </c>
      <c r="O69" s="41" t="e">
        <f>'Core Indicators'!CI69</f>
        <v>#N/A</v>
      </c>
      <c r="P69" s="41" t="str">
        <f>'Core Indicators'!CQ69</f>
        <v>x</v>
      </c>
      <c r="Q69" s="41">
        <f>'Core Indicators'!DG69</f>
        <v>2760000</v>
      </c>
      <c r="R69" s="41">
        <f>'Core Indicators'!DO69</f>
        <v>0</v>
      </c>
      <c r="S69" s="41">
        <f>'Core Indicators'!DW69</f>
        <v>85000</v>
      </c>
      <c r="T69" s="41">
        <f>'Core Indicators'!EE69</f>
        <v>110000</v>
      </c>
      <c r="U69" s="41" t="str">
        <f>'Core Indicators'!EM69</f>
        <v>x</v>
      </c>
      <c r="V69" s="41">
        <f>'Core Indicators'!FC69</f>
        <v>2</v>
      </c>
      <c r="W69" s="41" t="str">
        <f>'Core Indicators'!FK69</f>
        <v>x</v>
      </c>
      <c r="X69" s="41" t="str">
        <f>'Core Indicators'!FS69</f>
        <v>x</v>
      </c>
      <c r="Y69" s="41">
        <f>'Core Indicators'!GA69</f>
        <v>2</v>
      </c>
      <c r="Z69" s="41">
        <f>'Core Indicators'!GI69</f>
        <v>3</v>
      </c>
      <c r="AA69" s="41">
        <f>'Core Indicators'!GQ69</f>
        <v>1</v>
      </c>
      <c r="AB69" s="41">
        <f>'Core Indicators'!GY69</f>
        <v>0</v>
      </c>
      <c r="AC69" s="41">
        <f>'Core Indicators'!HG69</f>
        <v>2</v>
      </c>
      <c r="AD69" s="41">
        <f>'Core Indicators'!HO69</f>
        <v>3</v>
      </c>
      <c r="AE69" s="41">
        <f>'Core Indicators'!HW69</f>
        <v>0</v>
      </c>
      <c r="AF69" s="41">
        <f>'Core Indicators'!IE69</f>
        <v>1</v>
      </c>
      <c r="AG69" s="41">
        <f>'Core Indicators'!IM69</f>
        <v>1</v>
      </c>
    </row>
    <row r="70" spans="1:33" ht="20.149999999999999" customHeight="1" x14ac:dyDescent="0.35">
      <c r="A70" s="233" t="str">
        <f>'Core Indicators'!A:A</f>
        <v>Multiple crises in Sri Lanka</v>
      </c>
      <c r="B70" s="233" t="str">
        <f>'Core Indicators'!B:B</f>
        <v>Socio-political,Food Security,Floods</v>
      </c>
      <c r="C70" s="233" t="str">
        <f>'Core Indicators'!C70</f>
        <v>LKA001</v>
      </c>
      <c r="D70" s="233" t="str">
        <f>'Core Indicators'!D70</f>
        <v>Sri Lanka</v>
      </c>
      <c r="E70" s="233" t="str">
        <f>'Core Indicators'!E70</f>
        <v>LKA</v>
      </c>
      <c r="F70" s="42">
        <f>'Core Indicators'!O70</f>
        <v>32815</v>
      </c>
      <c r="G70" s="42">
        <f>'Core Indicators'!W70</f>
        <v>10904000</v>
      </c>
      <c r="H70" s="42">
        <f>'Core Indicators'!AE70</f>
        <v>585000</v>
      </c>
      <c r="I70" s="42" t="str">
        <f>'Core Indicators'!AM70</f>
        <v>x</v>
      </c>
      <c r="J70" s="42">
        <f>'Core Indicators'!AU70</f>
        <v>7</v>
      </c>
      <c r="K70" s="42" t="str">
        <f>'Core Indicators'!BC70</f>
        <v>x</v>
      </c>
      <c r="L70" s="42">
        <f>'Core Indicators'!BK70</f>
        <v>17</v>
      </c>
      <c r="M70" s="42">
        <f>'Core Indicators'!BS70</f>
        <v>1618</v>
      </c>
      <c r="N70" s="42">
        <f>'Core Indicators'!CA70</f>
        <v>36</v>
      </c>
      <c r="O70" s="42" t="e">
        <f>'Core Indicators'!CI70</f>
        <v>#N/A</v>
      </c>
      <c r="P70" s="42" t="str">
        <f>'Core Indicators'!CQ70</f>
        <v>x</v>
      </c>
      <c r="Q70" s="42">
        <f>'Core Indicators'!DG70</f>
        <v>10319000</v>
      </c>
      <c r="R70" s="42">
        <f>'Core Indicators'!DO70</f>
        <v>507000</v>
      </c>
      <c r="S70" s="42">
        <f>'Core Indicators'!DW70</f>
        <v>78000</v>
      </c>
      <c r="T70" s="42" t="str">
        <f>'Core Indicators'!EE70</f>
        <v>x</v>
      </c>
      <c r="U70" s="42" t="str">
        <f>'Core Indicators'!EM70</f>
        <v>x</v>
      </c>
      <c r="V70" s="42">
        <f>'Core Indicators'!FC70</f>
        <v>3</v>
      </c>
      <c r="W70" s="42" t="str">
        <f>'Core Indicators'!FK70</f>
        <v>x</v>
      </c>
      <c r="X70" s="42" t="str">
        <f>'Core Indicators'!FS70</f>
        <v>x</v>
      </c>
      <c r="Y70" s="42">
        <f>'Core Indicators'!GA70</f>
        <v>0</v>
      </c>
      <c r="Z70" s="42">
        <f>'Core Indicators'!GI70</f>
        <v>0</v>
      </c>
      <c r="AA70" s="42">
        <f>'Core Indicators'!GQ70</f>
        <v>0</v>
      </c>
      <c r="AB70" s="42">
        <f>'Core Indicators'!GY70</f>
        <v>0</v>
      </c>
      <c r="AC70" s="42">
        <f>'Core Indicators'!HG70</f>
        <v>0</v>
      </c>
      <c r="AD70" s="42">
        <f>'Core Indicators'!HO70</f>
        <v>0</v>
      </c>
      <c r="AE70" s="42">
        <f>'Core Indicators'!HW70</f>
        <v>0</v>
      </c>
      <c r="AF70" s="42">
        <f>'Core Indicators'!IE70</f>
        <v>2</v>
      </c>
      <c r="AG70" s="42">
        <f>'Core Indicators'!IM70</f>
        <v>3</v>
      </c>
    </row>
    <row r="71" spans="1:33" ht="20.149999999999999" customHeight="1" x14ac:dyDescent="0.35">
      <c r="A71" s="62" t="str">
        <f>'Core Indicators'!A:A</f>
        <v>2024 Inter-monsoon Floods in Sri Lanka</v>
      </c>
      <c r="B71" s="62" t="str">
        <f>'Core Indicators'!B:B</f>
        <v>Floods</v>
      </c>
      <c r="C71" s="62" t="str">
        <f>'Core Indicators'!C71</f>
        <v>LKA005</v>
      </c>
      <c r="D71" s="62" t="str">
        <f>'Core Indicators'!D71</f>
        <v>Sri Lanka</v>
      </c>
      <c r="E71" s="62" t="str">
        <f>'Core Indicators'!E71</f>
        <v>LKA</v>
      </c>
      <c r="F71" s="41">
        <f>'Core Indicators'!O71</f>
        <v>6756</v>
      </c>
      <c r="G71" s="41">
        <f>'Core Indicators'!W71</f>
        <v>7005000</v>
      </c>
      <c r="H71" s="41">
        <f>'Core Indicators'!AE71</f>
        <v>155000</v>
      </c>
      <c r="I71" s="41">
        <f>'Core Indicators'!AM71</f>
        <v>0</v>
      </c>
      <c r="J71" s="41">
        <f>'Core Indicators'!AU71</f>
        <v>2</v>
      </c>
      <c r="K71" s="41" t="str">
        <f>'Core Indicators'!BC71</f>
        <v>x</v>
      </c>
      <c r="L71" s="41">
        <f>'Core Indicators'!BK71</f>
        <v>4</v>
      </c>
      <c r="M71" s="41">
        <f>'Core Indicators'!BS71</f>
        <v>421</v>
      </c>
      <c r="N71" s="41">
        <f>'Core Indicators'!CA71</f>
        <v>5</v>
      </c>
      <c r="O71" s="41" t="e">
        <f>'Core Indicators'!CI71</f>
        <v>#N/A</v>
      </c>
      <c r="P71" s="41" t="str">
        <f>'Core Indicators'!CQ71</f>
        <v>x</v>
      </c>
      <c r="Q71" s="41">
        <f>'Core Indicators'!DG71</f>
        <v>6850000</v>
      </c>
      <c r="R71" s="41">
        <f>'Core Indicators'!DO71</f>
        <v>114000</v>
      </c>
      <c r="S71" s="41">
        <f>'Core Indicators'!DW71</f>
        <v>41000</v>
      </c>
      <c r="T71" s="41" t="str">
        <f>'Core Indicators'!EE71</f>
        <v>x</v>
      </c>
      <c r="U71" s="41" t="str">
        <f>'Core Indicators'!EM71</f>
        <v>x</v>
      </c>
      <c r="V71" s="41">
        <f>'Core Indicators'!FC71</f>
        <v>3</v>
      </c>
      <c r="W71" s="41" t="str">
        <f>'Core Indicators'!FK71</f>
        <v>x</v>
      </c>
      <c r="X71" s="41" t="str">
        <f>'Core Indicators'!FS71</f>
        <v>x</v>
      </c>
      <c r="Y71" s="41">
        <f>'Core Indicators'!GA71</f>
        <v>0</v>
      </c>
      <c r="Z71" s="41">
        <f>'Core Indicators'!GI71</f>
        <v>0</v>
      </c>
      <c r="AA71" s="41">
        <f>'Core Indicators'!GQ71</f>
        <v>0</v>
      </c>
      <c r="AB71" s="41">
        <f>'Core Indicators'!GY71</f>
        <v>0</v>
      </c>
      <c r="AC71" s="41">
        <f>'Core Indicators'!HG71</f>
        <v>0</v>
      </c>
      <c r="AD71" s="41">
        <f>'Core Indicators'!HO71</f>
        <v>0</v>
      </c>
      <c r="AE71" s="41">
        <f>'Core Indicators'!HW71</f>
        <v>0</v>
      </c>
      <c r="AF71" s="41">
        <f>'Core Indicators'!IE71</f>
        <v>2</v>
      </c>
      <c r="AG71" s="41">
        <f>'Core Indicators'!IM71</f>
        <v>3</v>
      </c>
    </row>
    <row r="72" spans="1:33" ht="20.149999999999999" customHeight="1" x14ac:dyDescent="0.35">
      <c r="A72" s="233" t="str">
        <f>'Core Indicators'!A:A</f>
        <v>Cyclone Fengal Sri Lanka</v>
      </c>
      <c r="B72" s="233" t="str">
        <f>'Core Indicators'!B:B</f>
        <v>Cyclone</v>
      </c>
      <c r="C72" s="233" t="str">
        <f>'Core Indicators'!C72</f>
        <v>LKA006</v>
      </c>
      <c r="D72" s="233" t="str">
        <f>'Core Indicators'!D72</f>
        <v>Sri Lanka</v>
      </c>
      <c r="E72" s="233" t="str">
        <f>'Core Indicators'!E72</f>
        <v>LKA</v>
      </c>
      <c r="F72" s="42">
        <f>'Core Indicators'!O72</f>
        <v>26059</v>
      </c>
      <c r="G72" s="42">
        <f>'Core Indicators'!W72</f>
        <v>3899000</v>
      </c>
      <c r="H72" s="42">
        <f>'Core Indicators'!AE72</f>
        <v>430000</v>
      </c>
      <c r="I72" s="42" t="str">
        <f>'Core Indicators'!AM72</f>
        <v>x</v>
      </c>
      <c r="J72" s="42">
        <f>'Core Indicators'!AU72</f>
        <v>5</v>
      </c>
      <c r="K72" s="42" t="str">
        <f>'Core Indicators'!BC72</f>
        <v>x</v>
      </c>
      <c r="L72" s="42">
        <f>'Core Indicators'!BK72</f>
        <v>13</v>
      </c>
      <c r="M72" s="42">
        <f>'Core Indicators'!BS72</f>
        <v>1197</v>
      </c>
      <c r="N72" s="42">
        <f>'Core Indicators'!CA72</f>
        <v>31</v>
      </c>
      <c r="O72" s="42" t="e">
        <f>'Core Indicators'!CI72</f>
        <v>#N/A</v>
      </c>
      <c r="P72" s="42" t="str">
        <f>'Core Indicators'!CQ72</f>
        <v>x</v>
      </c>
      <c r="Q72" s="42">
        <f>'Core Indicators'!DG72</f>
        <v>3469000</v>
      </c>
      <c r="R72" s="42">
        <f>'Core Indicators'!DO72</f>
        <v>393000</v>
      </c>
      <c r="S72" s="42">
        <f>'Core Indicators'!DW72</f>
        <v>37000</v>
      </c>
      <c r="T72" s="42" t="str">
        <f>'Core Indicators'!EE72</f>
        <v>x</v>
      </c>
      <c r="U72" s="42" t="str">
        <f>'Core Indicators'!EM72</f>
        <v>x</v>
      </c>
      <c r="V72" s="42">
        <f>'Core Indicators'!FC72</f>
        <v>3</v>
      </c>
      <c r="W72" s="42" t="str">
        <f>'Core Indicators'!FK72</f>
        <v>x</v>
      </c>
      <c r="X72" s="42" t="str">
        <f>'Core Indicators'!FS72</f>
        <v>x</v>
      </c>
      <c r="Y72" s="42">
        <f>'Core Indicators'!GA72</f>
        <v>0</v>
      </c>
      <c r="Z72" s="42">
        <f>'Core Indicators'!GI72</f>
        <v>0</v>
      </c>
      <c r="AA72" s="42">
        <f>'Core Indicators'!GQ72</f>
        <v>0</v>
      </c>
      <c r="AB72" s="42">
        <f>'Core Indicators'!GY72</f>
        <v>0</v>
      </c>
      <c r="AC72" s="42">
        <f>'Core Indicators'!HG72</f>
        <v>0</v>
      </c>
      <c r="AD72" s="42">
        <f>'Core Indicators'!HO72</f>
        <v>0</v>
      </c>
      <c r="AE72" s="42">
        <f>'Core Indicators'!HW72</f>
        <v>0</v>
      </c>
      <c r="AF72" s="42">
        <f>'Core Indicators'!IE72</f>
        <v>2</v>
      </c>
      <c r="AG72" s="42">
        <f>'Core Indicators'!IM72</f>
        <v>2</v>
      </c>
    </row>
    <row r="73" spans="1:33" ht="20.149999999999999" customHeight="1" x14ac:dyDescent="0.35">
      <c r="A73" s="62" t="str">
        <f>'Core Indicators'!A:A</f>
        <v>Food security crisis in Lesotho</v>
      </c>
      <c r="B73" s="62" t="str">
        <f>'Core Indicators'!B:B</f>
        <v>Drought</v>
      </c>
      <c r="C73" s="62" t="str">
        <f>'Core Indicators'!C73</f>
        <v>LSO004</v>
      </c>
      <c r="D73" s="62" t="str">
        <f>'Core Indicators'!D73</f>
        <v>Lesotho</v>
      </c>
      <c r="E73" s="62" t="str">
        <f>'Core Indicators'!E73</f>
        <v>LSO</v>
      </c>
      <c r="F73" s="41">
        <f>'Core Indicators'!O73</f>
        <v>30355</v>
      </c>
      <c r="G73" s="41">
        <f>'Core Indicators'!W73</f>
        <v>1505000</v>
      </c>
      <c r="H73" s="41">
        <f>'Core Indicators'!AE73</f>
        <v>946000</v>
      </c>
      <c r="I73" s="41" t="str">
        <f>'Core Indicators'!AM73</f>
        <v>x</v>
      </c>
      <c r="J73" s="41" t="str">
        <f>'Core Indicators'!AU73</f>
        <v>x</v>
      </c>
      <c r="K73" s="41" t="str">
        <f>'Core Indicators'!BC73</f>
        <v>x</v>
      </c>
      <c r="L73" s="41">
        <f>'Core Indicators'!BK73</f>
        <v>2</v>
      </c>
      <c r="M73" s="41" t="str">
        <f>'Core Indicators'!BS73</f>
        <v>x</v>
      </c>
      <c r="N73" s="41" t="str">
        <f>'Core Indicators'!CA73</f>
        <v>x</v>
      </c>
      <c r="O73" s="41" t="e">
        <f>'Core Indicators'!CI73</f>
        <v>#N/A</v>
      </c>
      <c r="P73" s="41" t="str">
        <f>'Core Indicators'!CQ73</f>
        <v>x</v>
      </c>
      <c r="Q73" s="41">
        <f>'Core Indicators'!DG73</f>
        <v>560000</v>
      </c>
      <c r="R73" s="41">
        <f>'Core Indicators'!DO73</f>
        <v>543000</v>
      </c>
      <c r="S73" s="41">
        <f>'Core Indicators'!DW73</f>
        <v>374000</v>
      </c>
      <c r="T73" s="41">
        <f>'Core Indicators'!EE73</f>
        <v>29000</v>
      </c>
      <c r="U73" s="41">
        <f>'Core Indicators'!EM73</f>
        <v>0</v>
      </c>
      <c r="V73" s="41">
        <f>'Core Indicators'!FC73</f>
        <v>1</v>
      </c>
      <c r="W73" s="41" t="str">
        <f>'Core Indicators'!FK73</f>
        <v>x</v>
      </c>
      <c r="X73" s="41" t="str">
        <f>'Core Indicators'!FS73</f>
        <v>x</v>
      </c>
      <c r="Y73" s="41">
        <f>'Core Indicators'!GA73</f>
        <v>0</v>
      </c>
      <c r="Z73" s="41">
        <f>'Core Indicators'!GI73</f>
        <v>0</v>
      </c>
      <c r="AA73" s="41">
        <f>'Core Indicators'!GQ73</f>
        <v>0</v>
      </c>
      <c r="AB73" s="41">
        <f>'Core Indicators'!GY73</f>
        <v>0</v>
      </c>
      <c r="AC73" s="41">
        <f>'Core Indicators'!HG73</f>
        <v>0</v>
      </c>
      <c r="AD73" s="41">
        <f>'Core Indicators'!HO73</f>
        <v>0</v>
      </c>
      <c r="AE73" s="41">
        <f>'Core Indicators'!HW73</f>
        <v>0</v>
      </c>
      <c r="AF73" s="41">
        <f>'Core Indicators'!IE73</f>
        <v>0</v>
      </c>
      <c r="AG73" s="41">
        <f>'Core Indicators'!IM73</f>
        <v>0</v>
      </c>
    </row>
    <row r="74" spans="1:33" ht="20.149999999999999" customHeight="1" x14ac:dyDescent="0.35">
      <c r="A74" s="233" t="str">
        <f>'Core Indicators'!A:A</f>
        <v>Displacement from Russia-Ukraine conflict in Lithuania</v>
      </c>
      <c r="B74" s="233" t="str">
        <f>'Core Indicators'!B:B</f>
        <v>Conflict,Displacement</v>
      </c>
      <c r="C74" s="233" t="str">
        <f>'Core Indicators'!C74</f>
        <v>LTU002</v>
      </c>
      <c r="D74" s="233" t="str">
        <f>'Core Indicators'!D74</f>
        <v>Lithuania</v>
      </c>
      <c r="E74" s="233" t="str">
        <f>'Core Indicators'!E74</f>
        <v>LTU</v>
      </c>
      <c r="F74" s="42">
        <f>'Core Indicators'!O74</f>
        <v>62610</v>
      </c>
      <c r="G74" s="42">
        <f>'Core Indicators'!W74</f>
        <v>2919000</v>
      </c>
      <c r="H74" s="42">
        <f>'Core Indicators'!AE74</f>
        <v>48000</v>
      </c>
      <c r="I74" s="42">
        <f>'Core Indicators'!AM74</f>
        <v>48000</v>
      </c>
      <c r="J74" s="42" t="str">
        <f>'Core Indicators'!AU74</f>
        <v>x</v>
      </c>
      <c r="K74" s="42" t="str">
        <f>'Core Indicators'!BC74</f>
        <v>x</v>
      </c>
      <c r="L74" s="42">
        <f>'Core Indicators'!BK74</f>
        <v>0</v>
      </c>
      <c r="M74" s="42">
        <f>'Core Indicators'!BS74</f>
        <v>0</v>
      </c>
      <c r="N74" s="42">
        <f>'Core Indicators'!CA74</f>
        <v>0</v>
      </c>
      <c r="O74" s="42" t="e">
        <f>'Core Indicators'!CI74</f>
        <v>#N/A</v>
      </c>
      <c r="P74" s="42" t="str">
        <f>'Core Indicators'!CQ74</f>
        <v>x</v>
      </c>
      <c r="Q74" s="42">
        <f>'Core Indicators'!DG74</f>
        <v>2871000</v>
      </c>
      <c r="R74" s="42">
        <f>'Core Indicators'!DO74</f>
        <v>0</v>
      </c>
      <c r="S74" s="42">
        <f>'Core Indicators'!DW74</f>
        <v>48000</v>
      </c>
      <c r="T74" s="42">
        <f>'Core Indicators'!EE74</f>
        <v>0</v>
      </c>
      <c r="U74" s="42">
        <f>'Core Indicators'!EM74</f>
        <v>0</v>
      </c>
      <c r="V74" s="42">
        <f>'Core Indicators'!FC74</f>
        <v>2</v>
      </c>
      <c r="W74" s="42" t="str">
        <f>'Core Indicators'!FK74</f>
        <v>x</v>
      </c>
      <c r="X74" s="42" t="str">
        <f>'Core Indicators'!FS74</f>
        <v>x</v>
      </c>
      <c r="Y74" s="42">
        <f>'Core Indicators'!GA74</f>
        <v>0</v>
      </c>
      <c r="Z74" s="42">
        <f>'Core Indicators'!GI74</f>
        <v>0</v>
      </c>
      <c r="AA74" s="42">
        <f>'Core Indicators'!GQ74</f>
        <v>0</v>
      </c>
      <c r="AB74" s="42">
        <f>'Core Indicators'!GY74</f>
        <v>0</v>
      </c>
      <c r="AC74" s="42">
        <f>'Core Indicators'!HG74</f>
        <v>0</v>
      </c>
      <c r="AD74" s="42">
        <f>'Core Indicators'!HO74</f>
        <v>0</v>
      </c>
      <c r="AE74" s="42">
        <f>'Core Indicators'!HW74</f>
        <v>0</v>
      </c>
      <c r="AF74" s="42">
        <f>'Core Indicators'!IE74</f>
        <v>0</v>
      </c>
      <c r="AG74" s="42">
        <f>'Core Indicators'!IM74</f>
        <v>0</v>
      </c>
    </row>
    <row r="75" spans="1:33" ht="20.149999999999999" customHeight="1" x14ac:dyDescent="0.35">
      <c r="A75" s="62" t="str">
        <f>'Core Indicators'!A:A</f>
        <v>Displacement from Russia-Ukraine conflict in Latvia</v>
      </c>
      <c r="B75" s="62" t="str">
        <f>'Core Indicators'!B:B</f>
        <v>Conflict,Displacement</v>
      </c>
      <c r="C75" s="62" t="str">
        <f>'Core Indicators'!C75</f>
        <v>LVA002</v>
      </c>
      <c r="D75" s="62" t="str">
        <f>'Core Indicators'!D75</f>
        <v>Latvia</v>
      </c>
      <c r="E75" s="62" t="str">
        <f>'Core Indicators'!E75</f>
        <v>LVA</v>
      </c>
      <c r="F75" s="41">
        <f>'Core Indicators'!O75</f>
        <v>62230</v>
      </c>
      <c r="G75" s="41">
        <f>'Core Indicators'!W75</f>
        <v>1929000</v>
      </c>
      <c r="H75" s="41">
        <f>'Core Indicators'!AE75</f>
        <v>48000</v>
      </c>
      <c r="I75" s="41">
        <f>'Core Indicators'!AM75</f>
        <v>48000</v>
      </c>
      <c r="J75" s="41" t="str">
        <f>'Core Indicators'!AU75</f>
        <v>x</v>
      </c>
      <c r="K75" s="41" t="str">
        <f>'Core Indicators'!BC75</f>
        <v>x</v>
      </c>
      <c r="L75" s="41">
        <f>'Core Indicators'!BK75</f>
        <v>0</v>
      </c>
      <c r="M75" s="41">
        <f>'Core Indicators'!BS75</f>
        <v>0</v>
      </c>
      <c r="N75" s="41">
        <f>'Core Indicators'!CA75</f>
        <v>0</v>
      </c>
      <c r="O75" s="41" t="e">
        <f>'Core Indicators'!CI75</f>
        <v>#N/A</v>
      </c>
      <c r="P75" s="41" t="str">
        <f>'Core Indicators'!CQ75</f>
        <v>x</v>
      </c>
      <c r="Q75" s="41">
        <f>'Core Indicators'!DG75</f>
        <v>1882000</v>
      </c>
      <c r="R75" s="41">
        <f>'Core Indicators'!DO75</f>
        <v>0</v>
      </c>
      <c r="S75" s="41">
        <f>'Core Indicators'!DW75</f>
        <v>48000</v>
      </c>
      <c r="T75" s="41">
        <f>'Core Indicators'!EE75</f>
        <v>0</v>
      </c>
      <c r="U75" s="41">
        <f>'Core Indicators'!EM75</f>
        <v>0</v>
      </c>
      <c r="V75" s="41">
        <f>'Core Indicators'!FC75</f>
        <v>2</v>
      </c>
      <c r="W75" s="41" t="str">
        <f>'Core Indicators'!FK75</f>
        <v>x</v>
      </c>
      <c r="X75" s="41" t="str">
        <f>'Core Indicators'!FS75</f>
        <v>x</v>
      </c>
      <c r="Y75" s="41">
        <f>'Core Indicators'!GA75</f>
        <v>0</v>
      </c>
      <c r="Z75" s="41">
        <f>'Core Indicators'!GI75</f>
        <v>0</v>
      </c>
      <c r="AA75" s="41">
        <f>'Core Indicators'!GQ75</f>
        <v>0</v>
      </c>
      <c r="AB75" s="41">
        <f>'Core Indicators'!GY75</f>
        <v>0</v>
      </c>
      <c r="AC75" s="41">
        <f>'Core Indicators'!HG75</f>
        <v>0</v>
      </c>
      <c r="AD75" s="41">
        <f>'Core Indicators'!HO75</f>
        <v>1</v>
      </c>
      <c r="AE75" s="41">
        <f>'Core Indicators'!HW75</f>
        <v>0</v>
      </c>
      <c r="AF75" s="41">
        <f>'Core Indicators'!IE75</f>
        <v>0</v>
      </c>
      <c r="AG75" s="41">
        <f>'Core Indicators'!IM75</f>
        <v>0</v>
      </c>
    </row>
    <row r="76" spans="1:33" ht="20.149999999999999" customHeight="1" x14ac:dyDescent="0.35">
      <c r="A76" s="233" t="str">
        <f>'Core Indicators'!A:A</f>
        <v>Mixed migration flows in Morocco</v>
      </c>
      <c r="B76" s="233" t="str">
        <f>'Core Indicators'!B:B</f>
        <v>Displacement</v>
      </c>
      <c r="C76" s="233" t="str">
        <f>'Core Indicators'!C76</f>
        <v>MAR002</v>
      </c>
      <c r="D76" s="233" t="str">
        <f>'Core Indicators'!D76</f>
        <v>Morocco</v>
      </c>
      <c r="E76" s="233" t="str">
        <f>'Core Indicators'!E76</f>
        <v>MAR</v>
      </c>
      <c r="F76" s="42">
        <f>'Core Indicators'!O76</f>
        <v>2156</v>
      </c>
      <c r="G76" s="42">
        <f>'Core Indicators'!W76</f>
        <v>5206000</v>
      </c>
      <c r="H76" s="42">
        <f>'Core Indicators'!AE76</f>
        <v>18000</v>
      </c>
      <c r="I76" s="42">
        <f>'Core Indicators'!AM76</f>
        <v>18000</v>
      </c>
      <c r="J76" s="42" t="str">
        <f>'Core Indicators'!AU76</f>
        <v>x</v>
      </c>
      <c r="K76" s="42" t="str">
        <f>'Core Indicators'!BC76</f>
        <v>x</v>
      </c>
      <c r="L76" s="42">
        <f>'Core Indicators'!BK76</f>
        <v>118</v>
      </c>
      <c r="M76" s="42" t="str">
        <f>'Core Indicators'!BS76</f>
        <v>x</v>
      </c>
      <c r="N76" s="42" t="str">
        <f>'Core Indicators'!CA76</f>
        <v>x</v>
      </c>
      <c r="O76" s="42" t="e">
        <f>'Core Indicators'!CI76</f>
        <v>#N/A</v>
      </c>
      <c r="P76" s="42" t="str">
        <f>'Core Indicators'!CQ76</f>
        <v>x</v>
      </c>
      <c r="Q76" s="42">
        <f>'Core Indicators'!DG76</f>
        <v>5188000</v>
      </c>
      <c r="R76" s="42">
        <f>'Core Indicators'!DO76</f>
        <v>0</v>
      </c>
      <c r="S76" s="42">
        <f>'Core Indicators'!DW76</f>
        <v>18000</v>
      </c>
      <c r="T76" s="42" t="str">
        <f>'Core Indicators'!EE76</f>
        <v>x</v>
      </c>
      <c r="U76" s="42" t="str">
        <f>'Core Indicators'!EM76</f>
        <v>x</v>
      </c>
      <c r="V76" s="42">
        <f>'Core Indicators'!FC76</f>
        <v>3</v>
      </c>
      <c r="W76" s="42" t="str">
        <f>'Core Indicators'!FK76</f>
        <v>x</v>
      </c>
      <c r="X76" s="42" t="str">
        <f>'Core Indicators'!FS76</f>
        <v>x</v>
      </c>
      <c r="Y76" s="42">
        <f>'Core Indicators'!GA76</f>
        <v>2</v>
      </c>
      <c r="Z76" s="42">
        <f>'Core Indicators'!GI76</f>
        <v>0</v>
      </c>
      <c r="AA76" s="42">
        <f>'Core Indicators'!GQ76</f>
        <v>0</v>
      </c>
      <c r="AB76" s="42">
        <f>'Core Indicators'!GY76</f>
        <v>0</v>
      </c>
      <c r="AC76" s="42">
        <f>'Core Indicators'!HG76</f>
        <v>0</v>
      </c>
      <c r="AD76" s="42">
        <f>'Core Indicators'!HO76</f>
        <v>1</v>
      </c>
      <c r="AE76" s="42">
        <f>'Core Indicators'!HW76</f>
        <v>0</v>
      </c>
      <c r="AF76" s="42">
        <f>'Core Indicators'!IE76</f>
        <v>0</v>
      </c>
      <c r="AG76" s="42">
        <f>'Core Indicators'!IM76</f>
        <v>2</v>
      </c>
    </row>
    <row r="77" spans="1:33" ht="20.149999999999999" customHeight="1" x14ac:dyDescent="0.35">
      <c r="A77" s="62" t="str">
        <f>'Core Indicators'!A:A</f>
        <v>DIsplacement from Russia-Ukraine conflict in Moldova</v>
      </c>
      <c r="B77" s="62" t="str">
        <f>'Core Indicators'!B:B</f>
        <v>Displacement,Conflict</v>
      </c>
      <c r="C77" s="62" t="str">
        <f>'Core Indicators'!C77</f>
        <v>MDA002</v>
      </c>
      <c r="D77" s="62" t="str">
        <f>'Core Indicators'!D77</f>
        <v>Moldova</v>
      </c>
      <c r="E77" s="62" t="str">
        <f>'Core Indicators'!E77</f>
        <v>MDA</v>
      </c>
      <c r="F77" s="41">
        <f>'Core Indicators'!O77</f>
        <v>32970</v>
      </c>
      <c r="G77" s="41">
        <f>'Core Indicators'!W77</f>
        <v>2611000</v>
      </c>
      <c r="H77" s="41">
        <f>'Core Indicators'!AE77</f>
        <v>127000</v>
      </c>
      <c r="I77" s="41">
        <f>'Core Indicators'!AM77</f>
        <v>127000</v>
      </c>
      <c r="J77" s="41" t="str">
        <f>'Core Indicators'!AU77</f>
        <v>x</v>
      </c>
      <c r="K77" s="41" t="str">
        <f>'Core Indicators'!BC77</f>
        <v>x</v>
      </c>
      <c r="L77" s="41">
        <f>'Core Indicators'!BK77</f>
        <v>0</v>
      </c>
      <c r="M77" s="41">
        <f>'Core Indicators'!BS77</f>
        <v>0</v>
      </c>
      <c r="N77" s="41">
        <f>'Core Indicators'!CA77</f>
        <v>0</v>
      </c>
      <c r="O77" s="41" t="e">
        <f>'Core Indicators'!CI77</f>
        <v>#N/A</v>
      </c>
      <c r="P77" s="41" t="str">
        <f>'Core Indicators'!CQ77</f>
        <v>x</v>
      </c>
      <c r="Q77" s="41">
        <f>'Core Indicators'!DG77</f>
        <v>2484000</v>
      </c>
      <c r="R77" s="41">
        <f>'Core Indicators'!DO77</f>
        <v>0</v>
      </c>
      <c r="S77" s="41">
        <f>'Core Indicators'!DW77</f>
        <v>127000</v>
      </c>
      <c r="T77" s="41">
        <f>'Core Indicators'!EE77</f>
        <v>0</v>
      </c>
      <c r="U77" s="41">
        <f>'Core Indicators'!EM77</f>
        <v>0</v>
      </c>
      <c r="V77" s="41">
        <f>'Core Indicators'!FC77</f>
        <v>2</v>
      </c>
      <c r="W77" s="41" t="str">
        <f>'Core Indicators'!FK77</f>
        <v>x</v>
      </c>
      <c r="X77" s="41" t="str">
        <f>'Core Indicators'!FS77</f>
        <v>x</v>
      </c>
      <c r="Y77" s="41">
        <f>'Core Indicators'!GA77</f>
        <v>0</v>
      </c>
      <c r="Z77" s="41">
        <f>'Core Indicators'!GI77</f>
        <v>0</v>
      </c>
      <c r="AA77" s="41">
        <f>'Core Indicators'!GQ77</f>
        <v>0</v>
      </c>
      <c r="AB77" s="41">
        <f>'Core Indicators'!GY77</f>
        <v>0</v>
      </c>
      <c r="AC77" s="41">
        <f>'Core Indicators'!HG77</f>
        <v>0</v>
      </c>
      <c r="AD77" s="41">
        <f>'Core Indicators'!HO77</f>
        <v>0</v>
      </c>
      <c r="AE77" s="41">
        <f>'Core Indicators'!HW77</f>
        <v>0</v>
      </c>
      <c r="AF77" s="41">
        <f>'Core Indicators'!IE77</f>
        <v>0</v>
      </c>
      <c r="AG77" s="41">
        <f>'Core Indicators'!IM77</f>
        <v>1</v>
      </c>
    </row>
    <row r="78" spans="1:33" ht="20.149999999999999" customHeight="1" x14ac:dyDescent="0.35">
      <c r="A78" s="233" t="str">
        <f>'Core Indicators'!A:A</f>
        <v>Drought in Madagascar</v>
      </c>
      <c r="B78" s="233" t="str">
        <f>'Core Indicators'!B:B</f>
        <v>Drought</v>
      </c>
      <c r="C78" s="233" t="str">
        <f>'Core Indicators'!C78</f>
        <v>MDG002</v>
      </c>
      <c r="D78" s="233" t="str">
        <f>'Core Indicators'!D78</f>
        <v>Madagascar</v>
      </c>
      <c r="E78" s="233" t="str">
        <f>'Core Indicators'!E78</f>
        <v>MDG</v>
      </c>
      <c r="F78" s="42">
        <f>'Core Indicators'!O78</f>
        <v>149752</v>
      </c>
      <c r="G78" s="42">
        <f>'Core Indicators'!W78</f>
        <v>10270000</v>
      </c>
      <c r="H78" s="42">
        <f>'Core Indicators'!AE78</f>
        <v>6360000</v>
      </c>
      <c r="I78" s="42">
        <f>'Core Indicators'!AM78</f>
        <v>8000</v>
      </c>
      <c r="J78" s="42" t="str">
        <f>'Core Indicators'!AU78</f>
        <v>x</v>
      </c>
      <c r="K78" s="42">
        <f>'Core Indicators'!BC78</f>
        <v>196451</v>
      </c>
      <c r="L78" s="42" t="str">
        <f>'Core Indicators'!BK78</f>
        <v>x</v>
      </c>
      <c r="M78" s="42" t="str">
        <f>'Core Indicators'!BS78</f>
        <v>x</v>
      </c>
      <c r="N78" s="42" t="str">
        <f>'Core Indicators'!CA78</f>
        <v>x</v>
      </c>
      <c r="O78" s="42" t="e">
        <f>'Core Indicators'!CI78</f>
        <v>#N/A</v>
      </c>
      <c r="P78" s="42" t="str">
        <f>'Core Indicators'!CQ78</f>
        <v>x</v>
      </c>
      <c r="Q78" s="42">
        <f>'Core Indicators'!DG78</f>
        <v>3910000</v>
      </c>
      <c r="R78" s="42">
        <f>'Core Indicators'!DO78</f>
        <v>5036000</v>
      </c>
      <c r="S78" s="42">
        <f>'Core Indicators'!DW78</f>
        <v>1324000</v>
      </c>
      <c r="T78" s="42">
        <f>'Core Indicators'!EE78</f>
        <v>0</v>
      </c>
      <c r="U78" s="42">
        <f>'Core Indicators'!EM78</f>
        <v>0</v>
      </c>
      <c r="V78" s="42">
        <f>'Core Indicators'!FC78</f>
        <v>1</v>
      </c>
      <c r="W78" s="42" t="str">
        <f>'Core Indicators'!FK78</f>
        <v>x</v>
      </c>
      <c r="X78" s="42" t="str">
        <f>'Core Indicators'!FS78</f>
        <v>x</v>
      </c>
      <c r="Y78" s="42">
        <f>'Core Indicators'!GA78</f>
        <v>1</v>
      </c>
      <c r="Z78" s="42">
        <f>'Core Indicators'!GI78</f>
        <v>0</v>
      </c>
      <c r="AA78" s="42">
        <f>'Core Indicators'!GQ78</f>
        <v>0</v>
      </c>
      <c r="AB78" s="42">
        <f>'Core Indicators'!GY78</f>
        <v>0</v>
      </c>
      <c r="AC78" s="42">
        <f>'Core Indicators'!HG78</f>
        <v>0</v>
      </c>
      <c r="AD78" s="42">
        <f>'Core Indicators'!HO78</f>
        <v>0</v>
      </c>
      <c r="AE78" s="42">
        <f>'Core Indicators'!HW78</f>
        <v>0</v>
      </c>
      <c r="AF78" s="42">
        <f>'Core Indicators'!IE78</f>
        <v>0</v>
      </c>
      <c r="AG78" s="42">
        <f>'Core Indicators'!IM78</f>
        <v>2</v>
      </c>
    </row>
    <row r="79" spans="1:33" ht="20.149999999999999" customHeight="1" x14ac:dyDescent="0.35">
      <c r="A79" s="62" t="str">
        <f>'Core Indicators'!A:A</f>
        <v>Multiple crisis in Mexico</v>
      </c>
      <c r="B79" s="62" t="str">
        <f>'Core Indicators'!B:B</f>
        <v>Violence,Displacement</v>
      </c>
      <c r="C79" s="62" t="str">
        <f>'Core Indicators'!C79</f>
        <v>MEX001</v>
      </c>
      <c r="D79" s="62" t="str">
        <f>'Core Indicators'!D79</f>
        <v>Mexico</v>
      </c>
      <c r="E79" s="62" t="str">
        <f>'Core Indicators'!E79</f>
        <v>MEX</v>
      </c>
      <c r="F79" s="41">
        <f>'Core Indicators'!O79</f>
        <v>1943950</v>
      </c>
      <c r="G79" s="41">
        <f>'Core Indicators'!W79</f>
        <v>128456000</v>
      </c>
      <c r="H79" s="41">
        <f>'Core Indicators'!AE79</f>
        <v>614000</v>
      </c>
      <c r="I79" s="41">
        <f>'Core Indicators'!AM79</f>
        <v>531000</v>
      </c>
      <c r="J79" s="41" t="str">
        <f>'Core Indicators'!AU79</f>
        <v>x</v>
      </c>
      <c r="K79" s="41" t="str">
        <f>'Core Indicators'!BC79</f>
        <v>x</v>
      </c>
      <c r="L79" s="41">
        <f>'Core Indicators'!BK79</f>
        <v>3864</v>
      </c>
      <c r="M79" s="41" t="str">
        <f>'Core Indicators'!BS79</f>
        <v>x</v>
      </c>
      <c r="N79" s="41" t="str">
        <f>'Core Indicators'!CA79</f>
        <v>x</v>
      </c>
      <c r="O79" s="41" t="e">
        <f>'Core Indicators'!CI79</f>
        <v>#N/A</v>
      </c>
      <c r="P79" s="41" t="str">
        <f>'Core Indicators'!CQ79</f>
        <v>x</v>
      </c>
      <c r="Q79" s="41">
        <f>'Core Indicators'!DG79</f>
        <v>127841000</v>
      </c>
      <c r="R79" s="41">
        <f>'Core Indicators'!DO79</f>
        <v>472000</v>
      </c>
      <c r="S79" s="41">
        <f>'Core Indicators'!DW79</f>
        <v>142000</v>
      </c>
      <c r="T79" s="41" t="str">
        <f>'Core Indicators'!EE79</f>
        <v>x</v>
      </c>
      <c r="U79" s="41" t="str">
        <f>'Core Indicators'!EM79</f>
        <v>x</v>
      </c>
      <c r="V79" s="41">
        <f>'Core Indicators'!FC79</f>
        <v>5</v>
      </c>
      <c r="W79" s="41" t="str">
        <f>'Core Indicators'!FK79</f>
        <v>x</v>
      </c>
      <c r="X79" s="41" t="str">
        <f>'Core Indicators'!FS79</f>
        <v>x</v>
      </c>
      <c r="Y79" s="41">
        <f>'Core Indicators'!GA79</f>
        <v>0</v>
      </c>
      <c r="Z79" s="41">
        <f>'Core Indicators'!GI79</f>
        <v>2</v>
      </c>
      <c r="AA79" s="41">
        <f>'Core Indicators'!GQ79</f>
        <v>0</v>
      </c>
      <c r="AB79" s="41">
        <f>'Core Indicators'!GY79</f>
        <v>0</v>
      </c>
      <c r="AC79" s="41">
        <f>'Core Indicators'!HG79</f>
        <v>0</v>
      </c>
      <c r="AD79" s="41">
        <f>'Core Indicators'!HO79</f>
        <v>0</v>
      </c>
      <c r="AE79" s="41">
        <f>'Core Indicators'!HW79</f>
        <v>2</v>
      </c>
      <c r="AF79" s="41">
        <f>'Core Indicators'!IE79</f>
        <v>1</v>
      </c>
      <c r="AG79" s="41">
        <f>'Core Indicators'!IM79</f>
        <v>2</v>
      </c>
    </row>
    <row r="80" spans="1:33" ht="20.149999999999999" customHeight="1" x14ac:dyDescent="0.35">
      <c r="A80" s="233" t="str">
        <f>'Core Indicators'!A:A</f>
        <v>Criminal Violence in Mexico</v>
      </c>
      <c r="B80" s="233" t="str">
        <f>'Core Indicators'!B:B</f>
        <v>Violence,Displacement</v>
      </c>
      <c r="C80" s="233" t="str">
        <f>'Core Indicators'!C80</f>
        <v>MEX002</v>
      </c>
      <c r="D80" s="233" t="str">
        <f>'Core Indicators'!D80</f>
        <v>Mexico</v>
      </c>
      <c r="E80" s="233" t="str">
        <f>'Core Indicators'!E80</f>
        <v>MEX</v>
      </c>
      <c r="F80" s="42">
        <f>'Core Indicators'!O80</f>
        <v>1943950</v>
      </c>
      <c r="G80" s="42">
        <f>'Core Indicators'!W80</f>
        <v>70531000</v>
      </c>
      <c r="H80" s="42">
        <f>'Core Indicators'!AE80</f>
        <v>386000</v>
      </c>
      <c r="I80" s="42">
        <f>'Core Indicators'!AM80</f>
        <v>392000</v>
      </c>
      <c r="J80" s="42" t="str">
        <f>'Core Indicators'!AU80</f>
        <v>x</v>
      </c>
      <c r="K80" s="42" t="str">
        <f>'Core Indicators'!BC80</f>
        <v>x</v>
      </c>
      <c r="L80" s="42">
        <f>'Core Indicators'!BK80</f>
        <v>3774</v>
      </c>
      <c r="M80" s="42" t="str">
        <f>'Core Indicators'!BS80</f>
        <v>x</v>
      </c>
      <c r="N80" s="42" t="str">
        <f>'Core Indicators'!CA80</f>
        <v>x</v>
      </c>
      <c r="O80" s="42" t="e">
        <f>'Core Indicators'!CI80</f>
        <v>#N/A</v>
      </c>
      <c r="P80" s="42" t="str">
        <f>'Core Indicators'!CQ80</f>
        <v>x</v>
      </c>
      <c r="Q80" s="42">
        <f>'Core Indicators'!DG80</f>
        <v>70145000</v>
      </c>
      <c r="R80" s="42">
        <f>'Core Indicators'!DO80</f>
        <v>386000</v>
      </c>
      <c r="S80" s="42" t="str">
        <f>'Core Indicators'!DW80</f>
        <v>x</v>
      </c>
      <c r="T80" s="42" t="str">
        <f>'Core Indicators'!EE80</f>
        <v>x</v>
      </c>
      <c r="U80" s="42" t="str">
        <f>'Core Indicators'!EM80</f>
        <v>x</v>
      </c>
      <c r="V80" s="42">
        <f>'Core Indicators'!FC80</f>
        <v>5</v>
      </c>
      <c r="W80" s="42" t="str">
        <f>'Core Indicators'!FK80</f>
        <v>x</v>
      </c>
      <c r="X80" s="42" t="str">
        <f>'Core Indicators'!FS80</f>
        <v>x</v>
      </c>
      <c r="Y80" s="42">
        <f>'Core Indicators'!GA80</f>
        <v>0</v>
      </c>
      <c r="Z80" s="42">
        <f>'Core Indicators'!GI80</f>
        <v>2</v>
      </c>
      <c r="AA80" s="42">
        <f>'Core Indicators'!GQ80</f>
        <v>0</v>
      </c>
      <c r="AB80" s="42">
        <f>'Core Indicators'!GY80</f>
        <v>0</v>
      </c>
      <c r="AC80" s="42">
        <f>'Core Indicators'!HG80</f>
        <v>0</v>
      </c>
      <c r="AD80" s="42">
        <f>'Core Indicators'!HO80</f>
        <v>0</v>
      </c>
      <c r="AE80" s="42">
        <f>'Core Indicators'!HW80</f>
        <v>2</v>
      </c>
      <c r="AF80" s="42">
        <f>'Core Indicators'!IE80</f>
        <v>1</v>
      </c>
      <c r="AG80" s="42">
        <f>'Core Indicators'!IM80</f>
        <v>2</v>
      </c>
    </row>
    <row r="81" spans="1:33" ht="20.149999999999999" customHeight="1" x14ac:dyDescent="0.35">
      <c r="A81" s="62" t="str">
        <f>'Core Indicators'!A:A</f>
        <v>Mixed Migration in Mexico</v>
      </c>
      <c r="B81" s="62" t="str">
        <f>'Core Indicators'!B:B</f>
        <v>Displacement</v>
      </c>
      <c r="C81" s="62" t="str">
        <f>'Core Indicators'!C81</f>
        <v>MEX003</v>
      </c>
      <c r="D81" s="62" t="str">
        <f>'Core Indicators'!D81</f>
        <v>Mexico</v>
      </c>
      <c r="E81" s="62" t="str">
        <f>'Core Indicators'!E81</f>
        <v>MEX</v>
      </c>
      <c r="F81" s="41">
        <f>'Core Indicators'!O81</f>
        <v>1159951</v>
      </c>
      <c r="G81" s="41">
        <f>'Core Indicators'!W81</f>
        <v>57925000</v>
      </c>
      <c r="H81" s="41">
        <f>'Core Indicators'!AE81</f>
        <v>228000</v>
      </c>
      <c r="I81" s="41">
        <f>'Core Indicators'!AM81</f>
        <v>139000</v>
      </c>
      <c r="J81" s="41" t="str">
        <f>'Core Indicators'!AU81</f>
        <v>x</v>
      </c>
      <c r="K81" s="41" t="str">
        <f>'Core Indicators'!BC81</f>
        <v>x</v>
      </c>
      <c r="L81" s="41">
        <f>'Core Indicators'!BK81</f>
        <v>90</v>
      </c>
      <c r="M81" s="41" t="str">
        <f>'Core Indicators'!BS81</f>
        <v>x</v>
      </c>
      <c r="N81" s="41" t="str">
        <f>'Core Indicators'!CA81</f>
        <v>x</v>
      </c>
      <c r="O81" s="41" t="e">
        <f>'Core Indicators'!CI81</f>
        <v>#N/A</v>
      </c>
      <c r="P81" s="41" t="str">
        <f>'Core Indicators'!CQ81</f>
        <v>x</v>
      </c>
      <c r="Q81" s="41">
        <f>'Core Indicators'!DG81</f>
        <v>57696000</v>
      </c>
      <c r="R81" s="41">
        <f>'Core Indicators'!DO81</f>
        <v>93000</v>
      </c>
      <c r="S81" s="41">
        <f>'Core Indicators'!DW81</f>
        <v>142000</v>
      </c>
      <c r="T81" s="41" t="str">
        <f>'Core Indicators'!EE81</f>
        <v>x</v>
      </c>
      <c r="U81" s="41" t="str">
        <f>'Core Indicators'!EM81</f>
        <v>x</v>
      </c>
      <c r="V81" s="41">
        <f>'Core Indicators'!FC81</f>
        <v>3</v>
      </c>
      <c r="W81" s="41" t="str">
        <f>'Core Indicators'!FK81</f>
        <v>x</v>
      </c>
      <c r="X81" s="41" t="str">
        <f>'Core Indicators'!FS81</f>
        <v>x</v>
      </c>
      <c r="Y81" s="41">
        <f>'Core Indicators'!GA81</f>
        <v>0</v>
      </c>
      <c r="Z81" s="41">
        <f>'Core Indicators'!GI81</f>
        <v>2</v>
      </c>
      <c r="AA81" s="41">
        <f>'Core Indicators'!GQ81</f>
        <v>0</v>
      </c>
      <c r="AB81" s="41">
        <f>'Core Indicators'!GY81</f>
        <v>0</v>
      </c>
      <c r="AC81" s="41">
        <f>'Core Indicators'!HG81</f>
        <v>0</v>
      </c>
      <c r="AD81" s="41">
        <f>'Core Indicators'!HO81</f>
        <v>0</v>
      </c>
      <c r="AE81" s="41">
        <f>'Core Indicators'!HW81</f>
        <v>2</v>
      </c>
      <c r="AF81" s="41">
        <f>'Core Indicators'!IE81</f>
        <v>1</v>
      </c>
      <c r="AG81" s="41">
        <f>'Core Indicators'!IM81</f>
        <v>3</v>
      </c>
    </row>
    <row r="82" spans="1:33" ht="20.149999999999999" customHeight="1" x14ac:dyDescent="0.35">
      <c r="A82" s="233" t="str">
        <f>'Core Indicators'!A:A</f>
        <v>Complex crisis in Mali</v>
      </c>
      <c r="B82" s="233" t="str">
        <f>'Core Indicators'!B:B</f>
        <v>Conflict</v>
      </c>
      <c r="C82" s="233" t="str">
        <f>'Core Indicators'!C82</f>
        <v>MLI001</v>
      </c>
      <c r="D82" s="233" t="str">
        <f>'Core Indicators'!D82</f>
        <v>Mali</v>
      </c>
      <c r="E82" s="233" t="str">
        <f>'Core Indicators'!E82</f>
        <v>MLI</v>
      </c>
      <c r="F82" s="42">
        <f>'Core Indicators'!O82</f>
        <v>1240190</v>
      </c>
      <c r="G82" s="42">
        <f>'Core Indicators'!W82</f>
        <v>22395000</v>
      </c>
      <c r="H82" s="42">
        <f>'Core Indicators'!AE82</f>
        <v>7100000</v>
      </c>
      <c r="I82" s="42">
        <f>'Core Indicators'!AM82</f>
        <v>1759000</v>
      </c>
      <c r="J82" s="42">
        <f>'Core Indicators'!AU82</f>
        <v>2</v>
      </c>
      <c r="K82" s="42">
        <f>'Core Indicators'!BC82</f>
        <v>44056</v>
      </c>
      <c r="L82" s="42">
        <f>'Core Indicators'!BK82</f>
        <v>1861</v>
      </c>
      <c r="M82" s="42" t="str">
        <f>'Core Indicators'!BS82</f>
        <v>x</v>
      </c>
      <c r="N82" s="42">
        <f>'Core Indicators'!CA82</f>
        <v>1</v>
      </c>
      <c r="O82" s="42" t="e">
        <f>'Core Indicators'!CI82</f>
        <v>#N/A</v>
      </c>
      <c r="P82" s="42" t="str">
        <f>'Core Indicators'!CQ82</f>
        <v>x</v>
      </c>
      <c r="Q82" s="42">
        <f>'Core Indicators'!DG82</f>
        <v>15295000</v>
      </c>
      <c r="R82" s="42">
        <f>'Core Indicators'!DO82</f>
        <v>0</v>
      </c>
      <c r="S82" s="42">
        <f>'Core Indicators'!DW82</f>
        <v>5467000</v>
      </c>
      <c r="T82" s="42">
        <f>'Core Indicators'!EE82</f>
        <v>1491000</v>
      </c>
      <c r="U82" s="42">
        <f>'Core Indicators'!EM82</f>
        <v>142000</v>
      </c>
      <c r="V82" s="42">
        <f>'Core Indicators'!FC82</f>
        <v>4</v>
      </c>
      <c r="W82" s="42" t="str">
        <f>'Core Indicators'!FK82</f>
        <v>x</v>
      </c>
      <c r="X82" s="42" t="str">
        <f>'Core Indicators'!FS82</f>
        <v>x</v>
      </c>
      <c r="Y82" s="42">
        <f>'Core Indicators'!GA82</f>
        <v>2</v>
      </c>
      <c r="Z82" s="42">
        <f>'Core Indicators'!GI82</f>
        <v>3</v>
      </c>
      <c r="AA82" s="42">
        <f>'Core Indicators'!GQ82</f>
        <v>2</v>
      </c>
      <c r="AB82" s="42">
        <f>'Core Indicators'!GY82</f>
        <v>1</v>
      </c>
      <c r="AC82" s="42">
        <f>'Core Indicators'!HG82</f>
        <v>0</v>
      </c>
      <c r="AD82" s="42">
        <f>'Core Indicators'!HO82</f>
        <v>2</v>
      </c>
      <c r="AE82" s="42">
        <f>'Core Indicators'!HW82</f>
        <v>3</v>
      </c>
      <c r="AF82" s="42">
        <f>'Core Indicators'!IE82</f>
        <v>1</v>
      </c>
      <c r="AG82" s="42">
        <f>'Core Indicators'!IM82</f>
        <v>3</v>
      </c>
    </row>
    <row r="83" spans="1:33" ht="20.149999999999999" customHeight="1" x14ac:dyDescent="0.35">
      <c r="A83" s="62" t="str">
        <f>'Core Indicators'!A:A</f>
        <v>Multiple crises in Myanmar</v>
      </c>
      <c r="B83" s="62" t="str">
        <f>'Core Indicators'!B:B</f>
        <v>Socio-political,Conflict,Violence</v>
      </c>
      <c r="C83" s="62" t="str">
        <f>'Core Indicators'!C83</f>
        <v>MMR001</v>
      </c>
      <c r="D83" s="62" t="str">
        <f>'Core Indicators'!D83</f>
        <v>Myanmar</v>
      </c>
      <c r="E83" s="62" t="str">
        <f>'Core Indicators'!E83</f>
        <v>MMR</v>
      </c>
      <c r="F83" s="41">
        <f>'Core Indicators'!O83</f>
        <v>676577</v>
      </c>
      <c r="G83" s="41">
        <f>'Core Indicators'!W83</f>
        <v>55960000</v>
      </c>
      <c r="H83" s="41">
        <f>'Core Indicators'!AE83</f>
        <v>55960000</v>
      </c>
      <c r="I83" s="41">
        <f>'Core Indicators'!AM83</f>
        <v>5356000</v>
      </c>
      <c r="J83" s="41">
        <f>'Core Indicators'!AU83</f>
        <v>360</v>
      </c>
      <c r="K83" s="41" t="str">
        <f>'Core Indicators'!BC83</f>
        <v>x</v>
      </c>
      <c r="L83" s="41">
        <f>'Core Indicators'!BK83</f>
        <v>10345</v>
      </c>
      <c r="M83" s="41">
        <f>'Core Indicators'!BS83</f>
        <v>36000</v>
      </c>
      <c r="N83" s="41">
        <f>'Core Indicators'!CA83</f>
        <v>3000</v>
      </c>
      <c r="O83" s="41" t="e">
        <f>'Core Indicators'!CI83</f>
        <v>#N/A</v>
      </c>
      <c r="P83" s="41" t="str">
        <f>'Core Indicators'!CQ83</f>
        <v>x</v>
      </c>
      <c r="Q83" s="41">
        <f>'Core Indicators'!DG83</f>
        <v>0</v>
      </c>
      <c r="R83" s="41">
        <f>'Core Indicators'!DO83</f>
        <v>37294000</v>
      </c>
      <c r="S83" s="41">
        <f>'Core Indicators'!DW83</f>
        <v>13553000</v>
      </c>
      <c r="T83" s="41">
        <f>'Core Indicators'!EE83</f>
        <v>5113000</v>
      </c>
      <c r="U83" s="41" t="str">
        <f>'Core Indicators'!EM83</f>
        <v>x</v>
      </c>
      <c r="V83" s="41">
        <f>'Core Indicators'!FC83</f>
        <v>5</v>
      </c>
      <c r="W83" s="41" t="str">
        <f>'Core Indicators'!FK83</f>
        <v>x</v>
      </c>
      <c r="X83" s="41" t="str">
        <f>'Core Indicators'!FS83</f>
        <v>x</v>
      </c>
      <c r="Y83" s="41">
        <f>'Core Indicators'!GA83</f>
        <v>1</v>
      </c>
      <c r="Z83" s="41">
        <f>'Core Indicators'!GI83</f>
        <v>3</v>
      </c>
      <c r="AA83" s="41">
        <f>'Core Indicators'!GQ83</f>
        <v>3</v>
      </c>
      <c r="AB83" s="41">
        <f>'Core Indicators'!GY83</f>
        <v>3</v>
      </c>
      <c r="AC83" s="41">
        <f>'Core Indicators'!HG83</f>
        <v>3</v>
      </c>
      <c r="AD83" s="41">
        <f>'Core Indicators'!HO83</f>
        <v>3</v>
      </c>
      <c r="AE83" s="41">
        <f>'Core Indicators'!HW83</f>
        <v>3</v>
      </c>
      <c r="AF83" s="41">
        <f>'Core Indicators'!IE83</f>
        <v>2</v>
      </c>
      <c r="AG83" s="41">
        <f>'Core Indicators'!IM83</f>
        <v>3</v>
      </c>
    </row>
    <row r="84" spans="1:33" ht="20.149999999999999" customHeight="1" x14ac:dyDescent="0.35">
      <c r="A84" s="233" t="str">
        <f>'Core Indicators'!A:A</f>
        <v>Rakhine Conflict</v>
      </c>
      <c r="B84" s="233" t="str">
        <f>'Core Indicators'!B:B</f>
        <v>Conflict</v>
      </c>
      <c r="C84" s="233" t="str">
        <f>'Core Indicators'!C84</f>
        <v>MMR002</v>
      </c>
      <c r="D84" s="233" t="str">
        <f>'Core Indicators'!D84</f>
        <v>Myanmar</v>
      </c>
      <c r="E84" s="233" t="str">
        <f>'Core Indicators'!E84</f>
        <v>MMR</v>
      </c>
      <c r="F84" s="42">
        <f>'Core Indicators'!O84</f>
        <v>36778</v>
      </c>
      <c r="G84" s="42">
        <f>'Core Indicators'!W84</f>
        <v>3472000</v>
      </c>
      <c r="H84" s="42">
        <f>'Core Indicators'!AE84</f>
        <v>3472000</v>
      </c>
      <c r="I84" s="42">
        <f>'Core Indicators'!AM84</f>
        <v>1321000</v>
      </c>
      <c r="J84" s="42" t="str">
        <f>'Core Indicators'!AU84</f>
        <v>x</v>
      </c>
      <c r="K84" s="42" t="str">
        <f>'Core Indicators'!BC84</f>
        <v>x</v>
      </c>
      <c r="L84" s="42">
        <f>'Core Indicators'!BK84</f>
        <v>2918</v>
      </c>
      <c r="M84" s="42" t="str">
        <f>'Core Indicators'!BS84</f>
        <v>x</v>
      </c>
      <c r="N84" s="42" t="str">
        <f>'Core Indicators'!CA84</f>
        <v>x</v>
      </c>
      <c r="O84" s="42" t="e">
        <f>'Core Indicators'!CI84</f>
        <v>#N/A</v>
      </c>
      <c r="P84" s="42" t="str">
        <f>'Core Indicators'!CQ84</f>
        <v>x</v>
      </c>
      <c r="Q84" s="42">
        <f>'Core Indicators'!DG84</f>
        <v>0</v>
      </c>
      <c r="R84" s="42">
        <f>'Core Indicators'!DO84</f>
        <v>1794000</v>
      </c>
      <c r="S84" s="42">
        <f>'Core Indicators'!DW84</f>
        <v>436000</v>
      </c>
      <c r="T84" s="42">
        <f>'Core Indicators'!EE84</f>
        <v>1242000</v>
      </c>
      <c r="U84" s="42" t="str">
        <f>'Core Indicators'!EM84</f>
        <v>x</v>
      </c>
      <c r="V84" s="42">
        <f>'Core Indicators'!FC84</f>
        <v>5</v>
      </c>
      <c r="W84" s="42" t="str">
        <f>'Core Indicators'!FK84</f>
        <v>x</v>
      </c>
      <c r="X84" s="42" t="str">
        <f>'Core Indicators'!FS84</f>
        <v>x</v>
      </c>
      <c r="Y84" s="42">
        <f>'Core Indicators'!GA84</f>
        <v>1</v>
      </c>
      <c r="Z84" s="42">
        <f>'Core Indicators'!GI84</f>
        <v>3</v>
      </c>
      <c r="AA84" s="42">
        <f>'Core Indicators'!GQ84</f>
        <v>3</v>
      </c>
      <c r="AB84" s="42">
        <f>'Core Indicators'!GY84</f>
        <v>1</v>
      </c>
      <c r="AC84" s="42">
        <f>'Core Indicators'!HG84</f>
        <v>3</v>
      </c>
      <c r="AD84" s="42">
        <f>'Core Indicators'!HO84</f>
        <v>3</v>
      </c>
      <c r="AE84" s="42">
        <f>'Core Indicators'!HW84</f>
        <v>3</v>
      </c>
      <c r="AF84" s="42">
        <f>'Core Indicators'!IE84</f>
        <v>2</v>
      </c>
      <c r="AG84" s="42">
        <f>'Core Indicators'!IM84</f>
        <v>3</v>
      </c>
    </row>
    <row r="85" spans="1:33" ht="20.149999999999999" customHeight="1" x14ac:dyDescent="0.35">
      <c r="A85" s="62" t="str">
        <f>'Core Indicators'!A:A</f>
        <v>Kachin and Shan Conflict</v>
      </c>
      <c r="B85" s="62" t="str">
        <f>'Core Indicators'!B:B</f>
        <v>Conflict</v>
      </c>
      <c r="C85" s="62" t="str">
        <f>'Core Indicators'!C85</f>
        <v>MMR003</v>
      </c>
      <c r="D85" s="62" t="str">
        <f>'Core Indicators'!D85</f>
        <v>Myanmar</v>
      </c>
      <c r="E85" s="62" t="str">
        <f>'Core Indicators'!E85</f>
        <v>MMR</v>
      </c>
      <c r="F85" s="41">
        <f>'Core Indicators'!O85</f>
        <v>149601</v>
      </c>
      <c r="G85" s="41">
        <f>'Core Indicators'!W85</f>
        <v>4873000</v>
      </c>
      <c r="H85" s="41">
        <f>'Core Indicators'!AE85</f>
        <v>4873000</v>
      </c>
      <c r="I85" s="41">
        <f>'Core Indicators'!AM85</f>
        <v>234000</v>
      </c>
      <c r="J85" s="41" t="str">
        <f>'Core Indicators'!AU85</f>
        <v>x</v>
      </c>
      <c r="K85" s="41" t="str">
        <f>'Core Indicators'!BC85</f>
        <v>x</v>
      </c>
      <c r="L85" s="41">
        <f>'Core Indicators'!BK85</f>
        <v>1233</v>
      </c>
      <c r="M85" s="41" t="str">
        <f>'Core Indicators'!BS85</f>
        <v>x</v>
      </c>
      <c r="N85" s="41" t="str">
        <f>'Core Indicators'!CA85</f>
        <v>x</v>
      </c>
      <c r="O85" s="41" t="e">
        <f>'Core Indicators'!CI85</f>
        <v>#N/A</v>
      </c>
      <c r="P85" s="41" t="str">
        <f>'Core Indicators'!CQ85</f>
        <v>x</v>
      </c>
      <c r="Q85" s="41">
        <f>'Core Indicators'!DG85</f>
        <v>0</v>
      </c>
      <c r="R85" s="41">
        <f>'Core Indicators'!DO85</f>
        <v>3065000</v>
      </c>
      <c r="S85" s="41">
        <f>'Core Indicators'!DW85</f>
        <v>1429000</v>
      </c>
      <c r="T85" s="41">
        <f>'Core Indicators'!EE85</f>
        <v>379000</v>
      </c>
      <c r="U85" s="41" t="str">
        <f>'Core Indicators'!EM85</f>
        <v>x</v>
      </c>
      <c r="V85" s="41">
        <f>'Core Indicators'!FC85</f>
        <v>4</v>
      </c>
      <c r="W85" s="41" t="str">
        <f>'Core Indicators'!FK85</f>
        <v>x</v>
      </c>
      <c r="X85" s="41" t="str">
        <f>'Core Indicators'!FS85</f>
        <v>x</v>
      </c>
      <c r="Y85" s="41">
        <f>'Core Indicators'!GA85</f>
        <v>1</v>
      </c>
      <c r="Z85" s="41">
        <f>'Core Indicators'!GI85</f>
        <v>3</v>
      </c>
      <c r="AA85" s="41">
        <f>'Core Indicators'!GQ85</f>
        <v>2</v>
      </c>
      <c r="AB85" s="41">
        <f>'Core Indicators'!GY85</f>
        <v>2</v>
      </c>
      <c r="AC85" s="41">
        <f>'Core Indicators'!HG85</f>
        <v>2</v>
      </c>
      <c r="AD85" s="41">
        <f>'Core Indicators'!HO85</f>
        <v>3</v>
      </c>
      <c r="AE85" s="41">
        <f>'Core Indicators'!HW85</f>
        <v>3</v>
      </c>
      <c r="AF85" s="41">
        <f>'Core Indicators'!IE85</f>
        <v>2</v>
      </c>
      <c r="AG85" s="41">
        <f>'Core Indicators'!IM85</f>
        <v>3</v>
      </c>
    </row>
    <row r="86" spans="1:33" ht="20.149999999999999" customHeight="1" x14ac:dyDescent="0.35">
      <c r="A86" s="233" t="str">
        <f>'Core Indicators'!A:A</f>
        <v>Post-coup conflict in Myanmar</v>
      </c>
      <c r="B86" s="233" t="str">
        <f>'Core Indicators'!B:B</f>
        <v>Violence,Socio-political,Conflict</v>
      </c>
      <c r="C86" s="233" t="str">
        <f>'Core Indicators'!C86</f>
        <v>MMR004</v>
      </c>
      <c r="D86" s="233" t="str">
        <f>'Core Indicators'!D86</f>
        <v>Myanmar</v>
      </c>
      <c r="E86" s="233" t="str">
        <f>'Core Indicators'!E86</f>
        <v>MMR</v>
      </c>
      <c r="F86" s="42">
        <f>'Core Indicators'!O86</f>
        <v>676577</v>
      </c>
      <c r="G86" s="42">
        <f>'Core Indicators'!W86</f>
        <v>55960000</v>
      </c>
      <c r="H86" s="42">
        <f>'Core Indicators'!AE86</f>
        <v>55960000</v>
      </c>
      <c r="I86" s="42">
        <f>'Core Indicators'!AM86</f>
        <v>3370000</v>
      </c>
      <c r="J86" s="42" t="str">
        <f>'Core Indicators'!AU86</f>
        <v>x</v>
      </c>
      <c r="K86" s="42" t="str">
        <f>'Core Indicators'!BC86</f>
        <v>x</v>
      </c>
      <c r="L86" s="42">
        <f>'Core Indicators'!BK86</f>
        <v>5834</v>
      </c>
      <c r="M86" s="42" t="str">
        <f>'Core Indicators'!BS86</f>
        <v>x</v>
      </c>
      <c r="N86" s="42" t="str">
        <f>'Core Indicators'!CA86</f>
        <v>x</v>
      </c>
      <c r="O86" s="42" t="e">
        <f>'Core Indicators'!CI86</f>
        <v>#N/A</v>
      </c>
      <c r="P86" s="42" t="str">
        <f>'Core Indicators'!CQ86</f>
        <v>x</v>
      </c>
      <c r="Q86" s="42">
        <f>'Core Indicators'!DG86</f>
        <v>0</v>
      </c>
      <c r="R86" s="42">
        <f>'Core Indicators'!DO86</f>
        <v>40855000</v>
      </c>
      <c r="S86" s="42">
        <f>'Core Indicators'!DW86</f>
        <v>11613000</v>
      </c>
      <c r="T86" s="42">
        <f>'Core Indicators'!EE86</f>
        <v>3492000</v>
      </c>
      <c r="U86" s="42" t="str">
        <f>'Core Indicators'!EM86</f>
        <v>x</v>
      </c>
      <c r="V86" s="42">
        <f>'Core Indicators'!FC86</f>
        <v>5</v>
      </c>
      <c r="W86" s="42" t="str">
        <f>'Core Indicators'!FK86</f>
        <v>x</v>
      </c>
      <c r="X86" s="42" t="str">
        <f>'Core Indicators'!FS86</f>
        <v>x</v>
      </c>
      <c r="Y86" s="42">
        <f>'Core Indicators'!GA86</f>
        <v>1</v>
      </c>
      <c r="Z86" s="42">
        <f>'Core Indicators'!GI86</f>
        <v>3</v>
      </c>
      <c r="AA86" s="42">
        <f>'Core Indicators'!GQ86</f>
        <v>3</v>
      </c>
      <c r="AB86" s="42">
        <f>'Core Indicators'!GY86</f>
        <v>3</v>
      </c>
      <c r="AC86" s="42">
        <f>'Core Indicators'!HG86</f>
        <v>3</v>
      </c>
      <c r="AD86" s="42">
        <f>'Core Indicators'!HO86</f>
        <v>3</v>
      </c>
      <c r="AE86" s="42">
        <f>'Core Indicators'!HW86</f>
        <v>3</v>
      </c>
      <c r="AF86" s="42">
        <f>'Core Indicators'!IE86</f>
        <v>2</v>
      </c>
      <c r="AG86" s="42">
        <f>'Core Indicators'!IM86</f>
        <v>3</v>
      </c>
    </row>
    <row r="87" spans="1:33" ht="20.149999999999999" customHeight="1" x14ac:dyDescent="0.35">
      <c r="A87" s="62" t="str">
        <f>'Core Indicators'!A:A</f>
        <v>2024 Monsoon Floods</v>
      </c>
      <c r="B87" s="62" t="str">
        <f>'Core Indicators'!B:B</f>
        <v>Floods</v>
      </c>
      <c r="C87" s="62" t="str">
        <f>'Core Indicators'!C87</f>
        <v>MMR006</v>
      </c>
      <c r="D87" s="62" t="str">
        <f>'Core Indicators'!D87</f>
        <v>Myanmar</v>
      </c>
      <c r="E87" s="62" t="str">
        <f>'Core Indicators'!E87</f>
        <v>MMR</v>
      </c>
      <c r="F87" s="41">
        <f>'Core Indicators'!O87</f>
        <v>640558</v>
      </c>
      <c r="G87" s="41">
        <f>'Core Indicators'!W87</f>
        <v>7100000</v>
      </c>
      <c r="H87" s="41">
        <f>'Core Indicators'!AE87</f>
        <v>1280000</v>
      </c>
      <c r="I87" s="41">
        <f>'Core Indicators'!AM87</f>
        <v>430000</v>
      </c>
      <c r="J87" s="41">
        <f>'Core Indicators'!AU87</f>
        <v>360</v>
      </c>
      <c r="K87" s="41" t="str">
        <f>'Core Indicators'!BC87</f>
        <v>x</v>
      </c>
      <c r="L87" s="41">
        <f>'Core Indicators'!BK87</f>
        <v>360</v>
      </c>
      <c r="M87" s="41">
        <f>'Core Indicators'!BS87</f>
        <v>36000</v>
      </c>
      <c r="N87" s="41">
        <f>'Core Indicators'!CA87</f>
        <v>3000</v>
      </c>
      <c r="O87" s="41" t="e">
        <f>'Core Indicators'!CI87</f>
        <v>#N/A</v>
      </c>
      <c r="P87" s="41" t="str">
        <f>'Core Indicators'!CQ87</f>
        <v>x</v>
      </c>
      <c r="Q87" s="41">
        <f>'Core Indicators'!DG87</f>
        <v>5820000</v>
      </c>
      <c r="R87" s="41">
        <f>'Core Indicators'!DO87</f>
        <v>1205000</v>
      </c>
      <c r="S87" s="41">
        <f>'Core Indicators'!DW87</f>
        <v>75000</v>
      </c>
      <c r="T87" s="41" t="str">
        <f>'Core Indicators'!EE87</f>
        <v>x</v>
      </c>
      <c r="U87" s="41" t="str">
        <f>'Core Indicators'!EM87</f>
        <v>x</v>
      </c>
      <c r="V87" s="41">
        <f>'Core Indicators'!FC87</f>
        <v>4</v>
      </c>
      <c r="W87" s="41" t="str">
        <f>'Core Indicators'!FK87</f>
        <v>x</v>
      </c>
      <c r="X87" s="41" t="str">
        <f>'Core Indicators'!FS87</f>
        <v>x</v>
      </c>
      <c r="Y87" s="41">
        <f>'Core Indicators'!GA87</f>
        <v>1</v>
      </c>
      <c r="Z87" s="41">
        <f>'Core Indicators'!GI87</f>
        <v>3</v>
      </c>
      <c r="AA87" s="41">
        <f>'Core Indicators'!GQ87</f>
        <v>3</v>
      </c>
      <c r="AB87" s="41">
        <f>'Core Indicators'!GY87</f>
        <v>3</v>
      </c>
      <c r="AC87" s="41">
        <f>'Core Indicators'!HG87</f>
        <v>3</v>
      </c>
      <c r="AD87" s="41">
        <f>'Core Indicators'!HO87</f>
        <v>2</v>
      </c>
      <c r="AE87" s="41">
        <f>'Core Indicators'!HW87</f>
        <v>3</v>
      </c>
      <c r="AF87" s="41">
        <f>'Core Indicators'!IE87</f>
        <v>2</v>
      </c>
      <c r="AG87" s="41">
        <f>'Core Indicators'!IM87</f>
        <v>3</v>
      </c>
    </row>
    <row r="88" spans="1:33" ht="20.149999999999999" customHeight="1" x14ac:dyDescent="0.35">
      <c r="A88" s="233" t="str">
        <f>'Core Indicators'!A:A</f>
        <v>Multiple Crises in Mozambique</v>
      </c>
      <c r="B88" s="233" t="str">
        <f>'Core Indicators'!B:B</f>
        <v>Conflict,Displacement,Cyclone</v>
      </c>
      <c r="C88" s="233" t="str">
        <f>'Core Indicators'!C88</f>
        <v>MOZ001</v>
      </c>
      <c r="D88" s="233" t="str">
        <f>'Core Indicators'!D88</f>
        <v>Mozambique</v>
      </c>
      <c r="E88" s="233" t="str">
        <f>'Core Indicators'!E88</f>
        <v>MOZ</v>
      </c>
      <c r="F88" s="42">
        <f>'Core Indicators'!O88</f>
        <v>786380</v>
      </c>
      <c r="G88" s="42">
        <f>'Core Indicators'!W88</f>
        <v>35022000</v>
      </c>
      <c r="H88" s="42">
        <f>'Core Indicators'!AE88</f>
        <v>35022000</v>
      </c>
      <c r="I88" s="42">
        <f>'Core Indicators'!AM88</f>
        <v>717000</v>
      </c>
      <c r="J88" s="42">
        <f>'Core Indicators'!AU88</f>
        <v>202</v>
      </c>
      <c r="K88" s="42">
        <f>'Core Indicators'!BC88</f>
        <v>3342</v>
      </c>
      <c r="L88" s="42">
        <f>'Core Indicators'!BK88</f>
        <v>337</v>
      </c>
      <c r="M88" s="42">
        <f>'Core Indicators'!BS88</f>
        <v>6661</v>
      </c>
      <c r="N88" s="42">
        <f>'Core Indicators'!CA88</f>
        <v>1773</v>
      </c>
      <c r="O88" s="42" t="e">
        <f>'Core Indicators'!CI88</f>
        <v>#N/A</v>
      </c>
      <c r="P88" s="42" t="str">
        <f>'Core Indicators'!CQ88</f>
        <v>x</v>
      </c>
      <c r="Q88" s="42">
        <f>'Core Indicators'!DG88</f>
        <v>0</v>
      </c>
      <c r="R88" s="42">
        <f>'Core Indicators'!DO88</f>
        <v>29468000</v>
      </c>
      <c r="S88" s="42">
        <f>'Core Indicators'!DW88</f>
        <v>3876000</v>
      </c>
      <c r="T88" s="42">
        <f>'Core Indicators'!EE88</f>
        <v>1678000</v>
      </c>
      <c r="U88" s="42">
        <f>'Core Indicators'!EM88</f>
        <v>0</v>
      </c>
      <c r="V88" s="42">
        <f>'Core Indicators'!FC88</f>
        <v>4</v>
      </c>
      <c r="W88" s="42" t="str">
        <f>'Core Indicators'!FK88</f>
        <v>x</v>
      </c>
      <c r="X88" s="42" t="str">
        <f>'Core Indicators'!FS88</f>
        <v>x</v>
      </c>
      <c r="Y88" s="42">
        <f>'Core Indicators'!GA88</f>
        <v>1</v>
      </c>
      <c r="Z88" s="42">
        <f>'Core Indicators'!GI88</f>
        <v>2</v>
      </c>
      <c r="AA88" s="42">
        <f>'Core Indicators'!GQ88</f>
        <v>1</v>
      </c>
      <c r="AB88" s="42">
        <f>'Core Indicators'!GY88</f>
        <v>0</v>
      </c>
      <c r="AC88" s="42">
        <f>'Core Indicators'!HG88</f>
        <v>0</v>
      </c>
      <c r="AD88" s="42">
        <f>'Core Indicators'!HO88</f>
        <v>2</v>
      </c>
      <c r="AE88" s="42">
        <f>'Core Indicators'!HW88</f>
        <v>3</v>
      </c>
      <c r="AF88" s="42">
        <f>'Core Indicators'!IE88</f>
        <v>1</v>
      </c>
      <c r="AG88" s="42">
        <f>'Core Indicators'!IM88</f>
        <v>2</v>
      </c>
    </row>
    <row r="89" spans="1:33" ht="20.149999999999999" customHeight="1" x14ac:dyDescent="0.35">
      <c r="A89" s="62" t="str">
        <f>'Core Indicators'!A:A</f>
        <v>Cabo Delgado Islamist Insurgency</v>
      </c>
      <c r="B89" s="62" t="str">
        <f>'Core Indicators'!B:B</f>
        <v>Conflict,Displacement</v>
      </c>
      <c r="C89" s="62" t="str">
        <f>'Core Indicators'!C89</f>
        <v>MOZ004</v>
      </c>
      <c r="D89" s="62" t="str">
        <f>'Core Indicators'!D89</f>
        <v>Mozambique</v>
      </c>
      <c r="E89" s="62" t="str">
        <f>'Core Indicators'!E89</f>
        <v>MOZ</v>
      </c>
      <c r="F89" s="41">
        <f>'Core Indicators'!O89</f>
        <v>280615</v>
      </c>
      <c r="G89" s="41">
        <f>'Core Indicators'!W89</f>
        <v>11584000</v>
      </c>
      <c r="H89" s="41">
        <f>'Core Indicators'!AE89</f>
        <v>11584000</v>
      </c>
      <c r="I89" s="41">
        <f>'Core Indicators'!AM89</f>
        <v>577000</v>
      </c>
      <c r="J89" s="41" t="str">
        <f>'Core Indicators'!AU89</f>
        <v>x</v>
      </c>
      <c r="K89" s="41" t="str">
        <f>'Core Indicators'!BC89</f>
        <v>x</v>
      </c>
      <c r="L89" s="41">
        <f>'Core Indicators'!BK89</f>
        <v>191</v>
      </c>
      <c r="M89" s="41" t="str">
        <f>'Core Indicators'!BS89</f>
        <v>x</v>
      </c>
      <c r="N89" s="41" t="str">
        <f>'Core Indicators'!CA89</f>
        <v>x</v>
      </c>
      <c r="O89" s="41" t="e">
        <f>'Core Indicators'!CI89</f>
        <v>#N/A</v>
      </c>
      <c r="P89" s="41" t="str">
        <f>'Core Indicators'!CQ89</f>
        <v>x</v>
      </c>
      <c r="Q89" s="41">
        <f>'Core Indicators'!DG89</f>
        <v>0</v>
      </c>
      <c r="R89" s="41">
        <f>'Core Indicators'!DO89</f>
        <v>9884000</v>
      </c>
      <c r="S89" s="41">
        <f>'Core Indicators'!DW89</f>
        <v>540000</v>
      </c>
      <c r="T89" s="41">
        <f>'Core Indicators'!EE89</f>
        <v>1160000</v>
      </c>
      <c r="U89" s="41" t="str">
        <f>'Core Indicators'!EM89</f>
        <v>x</v>
      </c>
      <c r="V89" s="41">
        <f>'Core Indicators'!FC89</f>
        <v>3</v>
      </c>
      <c r="W89" s="41" t="str">
        <f>'Core Indicators'!FK89</f>
        <v>x</v>
      </c>
      <c r="X89" s="41" t="str">
        <f>'Core Indicators'!FS89</f>
        <v>x</v>
      </c>
      <c r="Y89" s="41">
        <f>'Core Indicators'!GA89</f>
        <v>1</v>
      </c>
      <c r="Z89" s="41">
        <f>'Core Indicators'!GI89</f>
        <v>2</v>
      </c>
      <c r="AA89" s="41">
        <f>'Core Indicators'!GQ89</f>
        <v>1</v>
      </c>
      <c r="AB89" s="41">
        <f>'Core Indicators'!GY89</f>
        <v>0</v>
      </c>
      <c r="AC89" s="41">
        <f>'Core Indicators'!HG89</f>
        <v>0</v>
      </c>
      <c r="AD89" s="41">
        <f>'Core Indicators'!HO89</f>
        <v>2</v>
      </c>
      <c r="AE89" s="41">
        <f>'Core Indicators'!HW89</f>
        <v>3</v>
      </c>
      <c r="AF89" s="41">
        <f>'Core Indicators'!IE89</f>
        <v>1</v>
      </c>
      <c r="AG89" s="41">
        <f>'Core Indicators'!IM89</f>
        <v>2</v>
      </c>
    </row>
    <row r="90" spans="1:33" ht="20.149999999999999" customHeight="1" x14ac:dyDescent="0.35">
      <c r="A90" s="233" t="str">
        <f>'Core Indicators'!A:A</f>
        <v>2024 Rainy and Cyclone season</v>
      </c>
      <c r="B90" s="233" t="str">
        <f>'Core Indicators'!B:B</f>
        <v>Floods,Displacement,Cyclone</v>
      </c>
      <c r="C90" s="233" t="str">
        <f>'Core Indicators'!C90</f>
        <v>MOZ011</v>
      </c>
      <c r="D90" s="233" t="str">
        <f>'Core Indicators'!D90</f>
        <v>Mozambique</v>
      </c>
      <c r="E90" s="233" t="str">
        <f>'Core Indicators'!E90</f>
        <v>MOZ</v>
      </c>
      <c r="F90" s="42">
        <f>'Core Indicators'!O90</f>
        <v>786380</v>
      </c>
      <c r="G90" s="42">
        <f>'Core Indicators'!W90</f>
        <v>35022000</v>
      </c>
      <c r="H90" s="42">
        <f>'Core Indicators'!AE90</f>
        <v>35022000</v>
      </c>
      <c r="I90" s="42">
        <f>'Core Indicators'!AM90</f>
        <v>139000</v>
      </c>
      <c r="J90" s="42">
        <f>'Core Indicators'!AU90</f>
        <v>202</v>
      </c>
      <c r="K90" s="42" t="str">
        <f>'Core Indicators'!BC90</f>
        <v>x</v>
      </c>
      <c r="L90" s="42">
        <f>'Core Indicators'!BK90</f>
        <v>146</v>
      </c>
      <c r="M90" s="42">
        <f>'Core Indicators'!BS90</f>
        <v>6661</v>
      </c>
      <c r="N90" s="42">
        <f>'Core Indicators'!CA90</f>
        <v>1773</v>
      </c>
      <c r="O90" s="42" t="e">
        <f>'Core Indicators'!CI90</f>
        <v>#N/A</v>
      </c>
      <c r="P90" s="42" t="str">
        <f>'Core Indicators'!CQ90</f>
        <v>x</v>
      </c>
      <c r="Q90" s="42">
        <f>'Core Indicators'!DG90</f>
        <v>0</v>
      </c>
      <c r="R90" s="42">
        <f>'Core Indicators'!DO90</f>
        <v>34468000</v>
      </c>
      <c r="S90" s="42">
        <f>'Core Indicators'!DW90</f>
        <v>546000</v>
      </c>
      <c r="T90" s="42">
        <f>'Core Indicators'!EE90</f>
        <v>8000</v>
      </c>
      <c r="U90" s="42" t="str">
        <f>'Core Indicators'!EM90</f>
        <v>x</v>
      </c>
      <c r="V90" s="42">
        <f>'Core Indicators'!FC90</f>
        <v>3</v>
      </c>
      <c r="W90" s="42" t="str">
        <f>'Core Indicators'!FK90</f>
        <v>x</v>
      </c>
      <c r="X90" s="42" t="str">
        <f>'Core Indicators'!FS90</f>
        <v>x</v>
      </c>
      <c r="Y90" s="42">
        <f>'Core Indicators'!GA90</f>
        <v>1</v>
      </c>
      <c r="Z90" s="42">
        <f>'Core Indicators'!GI90</f>
        <v>2</v>
      </c>
      <c r="AA90" s="42">
        <f>'Core Indicators'!GQ90</f>
        <v>1</v>
      </c>
      <c r="AB90" s="42">
        <f>'Core Indicators'!GY90</f>
        <v>0</v>
      </c>
      <c r="AC90" s="42">
        <f>'Core Indicators'!HG90</f>
        <v>0</v>
      </c>
      <c r="AD90" s="42">
        <f>'Core Indicators'!HO90</f>
        <v>1</v>
      </c>
      <c r="AE90" s="42">
        <f>'Core Indicators'!HW90</f>
        <v>3</v>
      </c>
      <c r="AF90" s="42">
        <f>'Core Indicators'!IE90</f>
        <v>1</v>
      </c>
      <c r="AG90" s="42">
        <f>'Core Indicators'!IM90</f>
        <v>2</v>
      </c>
    </row>
    <row r="91" spans="1:33" ht="20.149999999999999" customHeight="1" x14ac:dyDescent="0.35">
      <c r="A91" s="62" t="str">
        <f>'Core Indicators'!A:A</f>
        <v>Drought in Mozambique</v>
      </c>
      <c r="B91" s="62" t="str">
        <f>'Core Indicators'!B:B</f>
        <v>Drought</v>
      </c>
      <c r="C91" s="62" t="str">
        <f>'Core Indicators'!C91</f>
        <v>MOZ012</v>
      </c>
      <c r="D91" s="62" t="str">
        <f>'Core Indicators'!D91</f>
        <v>Mozambique</v>
      </c>
      <c r="E91" s="62" t="str">
        <f>'Core Indicators'!E91</f>
        <v>MOZ</v>
      </c>
      <c r="F91" s="41">
        <f>'Core Indicators'!O91</f>
        <v>477989.66</v>
      </c>
      <c r="G91" s="41">
        <f>'Core Indicators'!W91</f>
        <v>17954000</v>
      </c>
      <c r="H91" s="41">
        <f>'Core Indicators'!AE91</f>
        <v>17954000</v>
      </c>
      <c r="I91" s="41">
        <f>'Core Indicators'!AM91</f>
        <v>0</v>
      </c>
      <c r="J91" s="41" t="str">
        <f>'Core Indicators'!AU91</f>
        <v>x</v>
      </c>
      <c r="K91" s="41">
        <f>'Core Indicators'!BC91</f>
        <v>3342</v>
      </c>
      <c r="L91" s="41" t="str">
        <f>'Core Indicators'!BK91</f>
        <v>x</v>
      </c>
      <c r="M91" s="41" t="str">
        <f>'Core Indicators'!BS91</f>
        <v>x</v>
      </c>
      <c r="N91" s="41" t="str">
        <f>'Core Indicators'!CA91</f>
        <v>x</v>
      </c>
      <c r="O91" s="41" t="e">
        <f>'Core Indicators'!CI91</f>
        <v>#N/A</v>
      </c>
      <c r="P91" s="41" t="str">
        <f>'Core Indicators'!CQ91</f>
        <v>x</v>
      </c>
      <c r="Q91" s="41">
        <f>'Core Indicators'!DG91</f>
        <v>0</v>
      </c>
      <c r="R91" s="41">
        <f>'Core Indicators'!DO91</f>
        <v>14654000</v>
      </c>
      <c r="S91" s="41">
        <f>'Core Indicators'!DW91</f>
        <v>2790000</v>
      </c>
      <c r="T91" s="41">
        <f>'Core Indicators'!EE91</f>
        <v>510000</v>
      </c>
      <c r="U91" s="41">
        <f>'Core Indicators'!EM91</f>
        <v>0</v>
      </c>
      <c r="V91" s="41">
        <f>'Core Indicators'!FC91</f>
        <v>4</v>
      </c>
      <c r="W91" s="41" t="str">
        <f>'Core Indicators'!FK91</f>
        <v>x</v>
      </c>
      <c r="X91" s="41" t="str">
        <f>'Core Indicators'!FS91</f>
        <v>x</v>
      </c>
      <c r="Y91" s="41">
        <f>'Core Indicators'!GA91</f>
        <v>1</v>
      </c>
      <c r="Z91" s="41">
        <f>'Core Indicators'!GI91</f>
        <v>0</v>
      </c>
      <c r="AA91" s="41">
        <f>'Core Indicators'!GQ91</f>
        <v>0</v>
      </c>
      <c r="AB91" s="41">
        <f>'Core Indicators'!GY91</f>
        <v>0</v>
      </c>
      <c r="AC91" s="41">
        <f>'Core Indicators'!HG91</f>
        <v>0</v>
      </c>
      <c r="AD91" s="41">
        <f>'Core Indicators'!HO91</f>
        <v>0</v>
      </c>
      <c r="AE91" s="41">
        <f>'Core Indicators'!HW91</f>
        <v>0</v>
      </c>
      <c r="AF91" s="41">
        <f>'Core Indicators'!IE91</f>
        <v>1</v>
      </c>
      <c r="AG91" s="41">
        <f>'Core Indicators'!IM91</f>
        <v>2</v>
      </c>
    </row>
    <row r="92" spans="1:33" ht="20.149999999999999" customHeight="1" x14ac:dyDescent="0.35">
      <c r="A92" s="233" t="str">
        <f>'Core Indicators'!A:A</f>
        <v>Refugees from Mali in Mauritania</v>
      </c>
      <c r="B92" s="233" t="str">
        <f>'Core Indicators'!B:B</f>
        <v>Displacement</v>
      </c>
      <c r="C92" s="233" t="str">
        <f>'Core Indicators'!C92</f>
        <v>MRT002</v>
      </c>
      <c r="D92" s="233" t="str">
        <f>'Core Indicators'!D92</f>
        <v>Mauritania</v>
      </c>
      <c r="E92" s="233" t="str">
        <f>'Core Indicators'!E92</f>
        <v>MRT</v>
      </c>
      <c r="F92" s="42">
        <f>'Core Indicators'!O92</f>
        <v>206000</v>
      </c>
      <c r="G92" s="42">
        <f>'Core Indicators'!W92</f>
        <v>2246000</v>
      </c>
      <c r="H92" s="42">
        <f>'Core Indicators'!AE92</f>
        <v>145000</v>
      </c>
      <c r="I92" s="42">
        <f>'Core Indicators'!AM92</f>
        <v>145000</v>
      </c>
      <c r="J92" s="42">
        <f>'Core Indicators'!AU92</f>
        <v>0</v>
      </c>
      <c r="K92" s="42" t="str">
        <f>'Core Indicators'!BC92</f>
        <v>x</v>
      </c>
      <c r="L92" s="42">
        <f>'Core Indicators'!BK92</f>
        <v>0</v>
      </c>
      <c r="M92" s="42">
        <f>'Core Indicators'!BS92</f>
        <v>0</v>
      </c>
      <c r="N92" s="42">
        <f>'Core Indicators'!CA92</f>
        <v>0</v>
      </c>
      <c r="O92" s="42" t="e">
        <f>'Core Indicators'!CI92</f>
        <v>#N/A</v>
      </c>
      <c r="P92" s="42" t="str">
        <f>'Core Indicators'!CQ92</f>
        <v>x</v>
      </c>
      <c r="Q92" s="42">
        <f>'Core Indicators'!DG92</f>
        <v>2101000</v>
      </c>
      <c r="R92" s="42">
        <f>'Core Indicators'!DO92</f>
        <v>0</v>
      </c>
      <c r="S92" s="42">
        <f>'Core Indicators'!DW92</f>
        <v>145000</v>
      </c>
      <c r="T92" s="42" t="str">
        <f>'Core Indicators'!EE92</f>
        <v>x</v>
      </c>
      <c r="U92" s="42" t="str">
        <f>'Core Indicators'!EM92</f>
        <v>x</v>
      </c>
      <c r="V92" s="42">
        <f>'Core Indicators'!FC92</f>
        <v>2</v>
      </c>
      <c r="W92" s="42" t="str">
        <f>'Core Indicators'!FK92</f>
        <v>x</v>
      </c>
      <c r="X92" s="42" t="str">
        <f>'Core Indicators'!FS92</f>
        <v>x</v>
      </c>
      <c r="Y92" s="42">
        <f>'Core Indicators'!GA92</f>
        <v>0</v>
      </c>
      <c r="Z92" s="42">
        <f>'Core Indicators'!GI92</f>
        <v>0</v>
      </c>
      <c r="AA92" s="42">
        <f>'Core Indicators'!GQ92</f>
        <v>0</v>
      </c>
      <c r="AB92" s="42">
        <f>'Core Indicators'!GY92</f>
        <v>0</v>
      </c>
      <c r="AC92" s="42">
        <f>'Core Indicators'!HG92</f>
        <v>0</v>
      </c>
      <c r="AD92" s="42">
        <f>'Core Indicators'!HO92</f>
        <v>0</v>
      </c>
      <c r="AE92" s="42">
        <f>'Core Indicators'!HW92</f>
        <v>0</v>
      </c>
      <c r="AF92" s="42">
        <f>'Core Indicators'!IE92</f>
        <v>2</v>
      </c>
      <c r="AG92" s="42">
        <f>'Core Indicators'!IM92</f>
        <v>0</v>
      </c>
    </row>
    <row r="93" spans="1:33" ht="20.149999999999999" customHeight="1" x14ac:dyDescent="0.35">
      <c r="A93" s="62" t="str">
        <f>'Core Indicators'!A:A</f>
        <v>Food Security in Mauritania</v>
      </c>
      <c r="B93" s="62" t="str">
        <f>'Core Indicators'!B:B</f>
        <v>Drought,Floods</v>
      </c>
      <c r="C93" s="62" t="str">
        <f>'Core Indicators'!C93</f>
        <v>MRT003</v>
      </c>
      <c r="D93" s="62" t="str">
        <f>'Core Indicators'!D93</f>
        <v>Mauritania</v>
      </c>
      <c r="E93" s="62" t="str">
        <f>'Core Indicators'!E93</f>
        <v>MRT</v>
      </c>
      <c r="F93" s="41">
        <f>'Core Indicators'!O93</f>
        <v>1030700</v>
      </c>
      <c r="G93" s="41">
        <f>'Core Indicators'!W93</f>
        <v>4582000</v>
      </c>
      <c r="H93" s="41">
        <f>'Core Indicators'!AE93</f>
        <v>1388000</v>
      </c>
      <c r="I93" s="41" t="str">
        <f>'Core Indicators'!AM93</f>
        <v>x</v>
      </c>
      <c r="J93" s="41" t="str">
        <f>'Core Indicators'!AU93</f>
        <v>x</v>
      </c>
      <c r="K93" s="41">
        <f>'Core Indicators'!BC93</f>
        <v>136000</v>
      </c>
      <c r="L93" s="41">
        <f>'Core Indicators'!BK93</f>
        <v>0</v>
      </c>
      <c r="M93" s="41" t="str">
        <f>'Core Indicators'!BS93</f>
        <v>x</v>
      </c>
      <c r="N93" s="41" t="str">
        <f>'Core Indicators'!CA93</f>
        <v>x</v>
      </c>
      <c r="O93" s="41" t="e">
        <f>'Core Indicators'!CI93</f>
        <v>#N/A</v>
      </c>
      <c r="P93" s="41" t="str">
        <f>'Core Indicators'!CQ93</f>
        <v>x</v>
      </c>
      <c r="Q93" s="41">
        <f>'Core Indicators'!DG93</f>
        <v>3194000</v>
      </c>
      <c r="R93" s="41">
        <f>'Core Indicators'!DO93</f>
        <v>1023000</v>
      </c>
      <c r="S93" s="41">
        <f>'Core Indicators'!DW93</f>
        <v>358000</v>
      </c>
      <c r="T93" s="41">
        <f>'Core Indicators'!EE93</f>
        <v>7000</v>
      </c>
      <c r="U93" s="41">
        <f>'Core Indicators'!EM93</f>
        <v>0</v>
      </c>
      <c r="V93" s="41">
        <f>'Core Indicators'!FC93</f>
        <v>3</v>
      </c>
      <c r="W93" s="41" t="str">
        <f>'Core Indicators'!FK93</f>
        <v>x</v>
      </c>
      <c r="X93" s="41" t="str">
        <f>'Core Indicators'!FS93</f>
        <v>x</v>
      </c>
      <c r="Y93" s="41">
        <f>'Core Indicators'!GA93</f>
        <v>0</v>
      </c>
      <c r="Z93" s="41">
        <f>'Core Indicators'!GI93</f>
        <v>0</v>
      </c>
      <c r="AA93" s="41">
        <f>'Core Indicators'!GQ93</f>
        <v>0</v>
      </c>
      <c r="AB93" s="41">
        <f>'Core Indicators'!GY93</f>
        <v>0</v>
      </c>
      <c r="AC93" s="41">
        <f>'Core Indicators'!HG93</f>
        <v>0</v>
      </c>
      <c r="AD93" s="41">
        <f>'Core Indicators'!HO93</f>
        <v>0</v>
      </c>
      <c r="AE93" s="41">
        <f>'Core Indicators'!HW93</f>
        <v>0</v>
      </c>
      <c r="AF93" s="41">
        <f>'Core Indicators'!IE93</f>
        <v>2</v>
      </c>
      <c r="AG93" s="41">
        <f>'Core Indicators'!IM93</f>
        <v>0</v>
      </c>
    </row>
    <row r="94" spans="1:33" ht="20.149999999999999" customHeight="1" x14ac:dyDescent="0.35">
      <c r="A94" s="233" t="str">
        <f>'Core Indicators'!A:A</f>
        <v>Complex crisis in Malawi</v>
      </c>
      <c r="B94" s="233" t="str">
        <f>'Core Indicators'!B:B</f>
        <v>Drought,Socio-political,Cyclone</v>
      </c>
      <c r="C94" s="233" t="str">
        <f>'Core Indicators'!C94</f>
        <v>MWI002</v>
      </c>
      <c r="D94" s="233" t="str">
        <f>'Core Indicators'!D94</f>
        <v>Malawi</v>
      </c>
      <c r="E94" s="233" t="str">
        <f>'Core Indicators'!E94</f>
        <v>MWI</v>
      </c>
      <c r="F94" s="42">
        <f>'Core Indicators'!O94</f>
        <v>94080</v>
      </c>
      <c r="G94" s="42">
        <f>'Core Indicators'!W94</f>
        <v>21872000</v>
      </c>
      <c r="H94" s="42">
        <f>'Core Indicators'!AE94</f>
        <v>9000000</v>
      </c>
      <c r="I94" s="42">
        <f>'Core Indicators'!AM94</f>
        <v>115000</v>
      </c>
      <c r="J94" s="42" t="str">
        <f>'Core Indicators'!AU94</f>
        <v>x</v>
      </c>
      <c r="K94" s="42">
        <f>'Core Indicators'!BC94</f>
        <v>67</v>
      </c>
      <c r="L94" s="42">
        <f>'Core Indicators'!BK94</f>
        <v>1776</v>
      </c>
      <c r="M94" s="42">
        <f>'Core Indicators'!BS94</f>
        <v>260681</v>
      </c>
      <c r="N94" s="42">
        <f>'Core Indicators'!CA94</f>
        <v>120394</v>
      </c>
      <c r="O94" s="42" t="e">
        <f>'Core Indicators'!CI94</f>
        <v>#N/A</v>
      </c>
      <c r="P94" s="42">
        <f>'Core Indicators'!CQ94</f>
        <v>507</v>
      </c>
      <c r="Q94" s="42">
        <f>'Core Indicators'!DG94</f>
        <v>12872000</v>
      </c>
      <c r="R94" s="42">
        <f>'Core Indicators'!DO94</f>
        <v>0</v>
      </c>
      <c r="S94" s="42">
        <f>'Core Indicators'!DW94</f>
        <v>8584000</v>
      </c>
      <c r="T94" s="42">
        <f>'Core Indicators'!EE94</f>
        <v>416000</v>
      </c>
      <c r="U94" s="42">
        <f>'Core Indicators'!EM94</f>
        <v>0</v>
      </c>
      <c r="V94" s="42">
        <f>'Core Indicators'!FC94</f>
        <v>3</v>
      </c>
      <c r="W94" s="42">
        <f>'Core Indicators'!FK94</f>
        <v>0</v>
      </c>
      <c r="X94" s="42">
        <f>'Core Indicators'!FS94</f>
        <v>0</v>
      </c>
      <c r="Y94" s="42">
        <f>'Core Indicators'!GA94</f>
        <v>1</v>
      </c>
      <c r="Z94" s="42">
        <f>'Core Indicators'!GI94</f>
        <v>0</v>
      </c>
      <c r="AA94" s="42">
        <f>'Core Indicators'!GQ94</f>
        <v>0</v>
      </c>
      <c r="AB94" s="42">
        <f>'Core Indicators'!GY94</f>
        <v>0</v>
      </c>
      <c r="AC94" s="42">
        <f>'Core Indicators'!HG94</f>
        <v>0</v>
      </c>
      <c r="AD94" s="42">
        <f>'Core Indicators'!HO94</f>
        <v>0</v>
      </c>
      <c r="AE94" s="42">
        <f>'Core Indicators'!HW94</f>
        <v>0</v>
      </c>
      <c r="AF94" s="42">
        <f>'Core Indicators'!IE94</f>
        <v>0</v>
      </c>
      <c r="AG94" s="42">
        <f>'Core Indicators'!IM94</f>
        <v>2</v>
      </c>
    </row>
    <row r="95" spans="1:33" ht="20.149999999999999" customHeight="1" x14ac:dyDescent="0.35">
      <c r="A95" s="62" t="str">
        <f>'Core Indicators'!A:A</f>
        <v>International Refugees in Malaysia</v>
      </c>
      <c r="B95" s="62" t="str">
        <f>'Core Indicators'!B:B</f>
        <v>Displacement</v>
      </c>
      <c r="C95" s="62" t="str">
        <f>'Core Indicators'!C95</f>
        <v>MYS001</v>
      </c>
      <c r="D95" s="62" t="str">
        <f>'Core Indicators'!D95</f>
        <v>Malaysia</v>
      </c>
      <c r="E95" s="62" t="str">
        <f>'Core Indicators'!E95</f>
        <v>MYS</v>
      </c>
      <c r="F95" s="41">
        <f>'Core Indicators'!O95</f>
        <v>9206</v>
      </c>
      <c r="G95" s="41">
        <f>'Core Indicators'!W95</f>
        <v>11300000</v>
      </c>
      <c r="H95" s="41">
        <f>'Core Indicators'!AE95</f>
        <v>192000</v>
      </c>
      <c r="I95" s="41">
        <f>'Core Indicators'!AM95</f>
        <v>192000</v>
      </c>
      <c r="J95" s="41" t="str">
        <f>'Core Indicators'!AU95</f>
        <v>x</v>
      </c>
      <c r="K95" s="41" t="e">
        <f>'Core Indicators'!BC95</f>
        <v>#N/A</v>
      </c>
      <c r="L95" s="41">
        <f>'Core Indicators'!BK95</f>
        <v>0</v>
      </c>
      <c r="M95" s="41" t="e">
        <f>'Core Indicators'!BS95</f>
        <v>#N/A</v>
      </c>
      <c r="N95" s="41" t="e">
        <f>'Core Indicators'!CA95</f>
        <v>#N/A</v>
      </c>
      <c r="O95" s="41" t="e">
        <f>'Core Indicators'!CI95</f>
        <v>#N/A</v>
      </c>
      <c r="P95" s="41" t="e">
        <f>'Core Indicators'!CQ95</f>
        <v>#N/A</v>
      </c>
      <c r="Q95" s="41">
        <f>'Core Indicators'!DG95</f>
        <v>11108000</v>
      </c>
      <c r="R95" s="41">
        <f>'Core Indicators'!DO95</f>
        <v>0</v>
      </c>
      <c r="S95" s="41">
        <f>'Core Indicators'!DW95</f>
        <v>192000</v>
      </c>
      <c r="T95" s="41" t="str">
        <f>'Core Indicators'!EE95</f>
        <v>x</v>
      </c>
      <c r="U95" s="41" t="str">
        <f>'Core Indicators'!EM95</f>
        <v>x</v>
      </c>
      <c r="V95" s="41">
        <f>'Core Indicators'!FC95</f>
        <v>3</v>
      </c>
      <c r="W95" s="41" t="e">
        <f>'Core Indicators'!FK95</f>
        <v>#N/A</v>
      </c>
      <c r="X95" s="41" t="e">
        <f>'Core Indicators'!FS95</f>
        <v>#N/A</v>
      </c>
      <c r="Y95" s="41">
        <f>'Core Indicators'!GA95</f>
        <v>1</v>
      </c>
      <c r="Z95" s="41">
        <f>'Core Indicators'!GI95</f>
        <v>1</v>
      </c>
      <c r="AA95" s="41">
        <f>'Core Indicators'!GQ95</f>
        <v>0</v>
      </c>
      <c r="AB95" s="41">
        <f>'Core Indicators'!GY95</f>
        <v>0</v>
      </c>
      <c r="AC95" s="41">
        <f>'Core Indicators'!HG95</f>
        <v>2</v>
      </c>
      <c r="AD95" s="41">
        <f>'Core Indicators'!HO95</f>
        <v>2</v>
      </c>
      <c r="AE95" s="41">
        <f>'Core Indicators'!HW95</f>
        <v>0</v>
      </c>
      <c r="AF95" s="41">
        <f>'Core Indicators'!IE95</f>
        <v>0</v>
      </c>
      <c r="AG95" s="41">
        <f>'Core Indicators'!IM95</f>
        <v>0</v>
      </c>
    </row>
    <row r="96" spans="1:33" ht="20.149999999999999" customHeight="1" x14ac:dyDescent="0.35">
      <c r="A96" s="233" t="str">
        <f>'Core Indicators'!A:A</f>
        <v>Food Security Crisis in Namibia</v>
      </c>
      <c r="B96" s="233" t="str">
        <f>'Core Indicators'!B:B</f>
        <v>Drought</v>
      </c>
      <c r="C96" s="233" t="str">
        <f>'Core Indicators'!C96</f>
        <v>NAM002</v>
      </c>
      <c r="D96" s="233" t="str">
        <f>'Core Indicators'!D96</f>
        <v>Namibia</v>
      </c>
      <c r="E96" s="233" t="str">
        <f>'Core Indicators'!E96</f>
        <v>NAM</v>
      </c>
      <c r="F96" s="42">
        <f>'Core Indicators'!O96</f>
        <v>823290</v>
      </c>
      <c r="G96" s="42">
        <f>'Core Indicators'!W96</f>
        <v>3022000</v>
      </c>
      <c r="H96" s="42">
        <f>'Core Indicators'!AE96</f>
        <v>2046000</v>
      </c>
      <c r="I96" s="42">
        <f>'Core Indicators'!AM96</f>
        <v>0</v>
      </c>
      <c r="J96" s="42">
        <f>'Core Indicators'!AU96</f>
        <v>0</v>
      </c>
      <c r="K96" s="42">
        <f>'Core Indicators'!BC96</f>
        <v>0</v>
      </c>
      <c r="L96" s="42">
        <f>'Core Indicators'!BK96</f>
        <v>0</v>
      </c>
      <c r="M96" s="42" t="e">
        <f>'Core Indicators'!BS96</f>
        <v>#N/A</v>
      </c>
      <c r="N96" s="42" t="e">
        <f>'Core Indicators'!CA96</f>
        <v>#N/A</v>
      </c>
      <c r="O96" s="42" t="e">
        <f>'Core Indicators'!CI96</f>
        <v>#N/A</v>
      </c>
      <c r="P96" s="42" t="e">
        <f>'Core Indicators'!CQ96</f>
        <v>#N/A</v>
      </c>
      <c r="Q96" s="42">
        <f>'Core Indicators'!DG96</f>
        <v>977000</v>
      </c>
      <c r="R96" s="42">
        <f>'Core Indicators'!DO96</f>
        <v>790000</v>
      </c>
      <c r="S96" s="42">
        <f>'Core Indicators'!DW96</f>
        <v>1156000</v>
      </c>
      <c r="T96" s="42">
        <f>'Core Indicators'!EE96</f>
        <v>100000</v>
      </c>
      <c r="U96" s="42">
        <f>'Core Indicators'!EM96</f>
        <v>0</v>
      </c>
      <c r="V96" s="42">
        <f>'Core Indicators'!FC96</f>
        <v>1</v>
      </c>
      <c r="W96" s="42" t="e">
        <f>'Core Indicators'!FK96</f>
        <v>#N/A</v>
      </c>
      <c r="X96" s="42" t="e">
        <f>'Core Indicators'!FS96</f>
        <v>#N/A</v>
      </c>
      <c r="Y96" s="42">
        <f>'Core Indicators'!GA96</f>
        <v>1</v>
      </c>
      <c r="Z96" s="42">
        <f>'Core Indicators'!GI96</f>
        <v>0</v>
      </c>
      <c r="AA96" s="42">
        <f>'Core Indicators'!GQ96</f>
        <v>0</v>
      </c>
      <c r="AB96" s="42">
        <f>'Core Indicators'!GY96</f>
        <v>0</v>
      </c>
      <c r="AC96" s="42">
        <f>'Core Indicators'!HG96</f>
        <v>0</v>
      </c>
      <c r="AD96" s="42">
        <f>'Core Indicators'!HO96</f>
        <v>0</v>
      </c>
      <c r="AE96" s="42">
        <f>'Core Indicators'!HW96</f>
        <v>0</v>
      </c>
      <c r="AF96" s="42">
        <f>'Core Indicators'!IE96</f>
        <v>0</v>
      </c>
      <c r="AG96" s="42">
        <f>'Core Indicators'!IM96</f>
        <v>1</v>
      </c>
    </row>
    <row r="97" spans="1:33" ht="20.149999999999999" customHeight="1" x14ac:dyDescent="0.35">
      <c r="A97" s="62" t="str">
        <f>'Core Indicators'!A:A</f>
        <v>Lake Chad basin crisis in Niger</v>
      </c>
      <c r="B97" s="62" t="str">
        <f>'Core Indicators'!B:B</f>
        <v>Conflict</v>
      </c>
      <c r="C97" s="62" t="str">
        <f>'Core Indicators'!C97</f>
        <v>NER002</v>
      </c>
      <c r="D97" s="62" t="str">
        <f>'Core Indicators'!D97</f>
        <v>Niger</v>
      </c>
      <c r="E97" s="62" t="str">
        <f>'Core Indicators'!E97</f>
        <v>NER</v>
      </c>
      <c r="F97" s="41">
        <f>'Core Indicators'!O97</f>
        <v>156906</v>
      </c>
      <c r="G97" s="41">
        <f>'Core Indicators'!W97</f>
        <v>840000</v>
      </c>
      <c r="H97" s="41">
        <f>'Core Indicators'!AE97</f>
        <v>820000</v>
      </c>
      <c r="I97" s="41">
        <f>'Core Indicators'!AM97</f>
        <v>341000</v>
      </c>
      <c r="J97" s="41">
        <f>'Core Indicators'!AU97</f>
        <v>141012</v>
      </c>
      <c r="K97" s="41" t="str">
        <f>'Core Indicators'!BC97</f>
        <v>x</v>
      </c>
      <c r="L97" s="41">
        <f>'Core Indicators'!BK97</f>
        <v>94</v>
      </c>
      <c r="M97" s="41" t="str">
        <f>'Core Indicators'!BS97</f>
        <v>x</v>
      </c>
      <c r="N97" s="41" t="str">
        <f>'Core Indicators'!CA97</f>
        <v>x</v>
      </c>
      <c r="O97" s="41" t="e">
        <f>'Core Indicators'!CI97</f>
        <v>#N/A</v>
      </c>
      <c r="P97" s="41" t="str">
        <f>'Core Indicators'!CQ97</f>
        <v>x</v>
      </c>
      <c r="Q97" s="41">
        <f>'Core Indicators'!DG97</f>
        <v>20000</v>
      </c>
      <c r="R97" s="41">
        <f>'Core Indicators'!DO97</f>
        <v>0</v>
      </c>
      <c r="S97" s="41">
        <f>'Core Indicators'!DW97</f>
        <v>532000</v>
      </c>
      <c r="T97" s="41">
        <f>'Core Indicators'!EE97</f>
        <v>288000</v>
      </c>
      <c r="U97" s="41">
        <f>'Core Indicators'!EM97</f>
        <v>0</v>
      </c>
      <c r="V97" s="41">
        <f>'Core Indicators'!FC97</f>
        <v>3</v>
      </c>
      <c r="W97" s="41" t="str">
        <f>'Core Indicators'!FK97</f>
        <v>x</v>
      </c>
      <c r="X97" s="41" t="str">
        <f>'Core Indicators'!FS97</f>
        <v>x</v>
      </c>
      <c r="Y97" s="41">
        <f>'Core Indicators'!GA97</f>
        <v>1</v>
      </c>
      <c r="Z97" s="41">
        <f>'Core Indicators'!GI97</f>
        <v>1</v>
      </c>
      <c r="AA97" s="41">
        <f>'Core Indicators'!GQ97</f>
        <v>2</v>
      </c>
      <c r="AB97" s="41">
        <f>'Core Indicators'!GY97</f>
        <v>1</v>
      </c>
      <c r="AC97" s="41">
        <f>'Core Indicators'!HG97</f>
        <v>0</v>
      </c>
      <c r="AD97" s="41">
        <f>'Core Indicators'!HO97</f>
        <v>3</v>
      </c>
      <c r="AE97" s="41">
        <f>'Core Indicators'!HW97</f>
        <v>2</v>
      </c>
      <c r="AF97" s="41">
        <f>'Core Indicators'!IE97</f>
        <v>1</v>
      </c>
      <c r="AG97" s="41">
        <f>'Core Indicators'!IM97</f>
        <v>2</v>
      </c>
    </row>
    <row r="98" spans="1:33" ht="20.149999999999999" customHeight="1" x14ac:dyDescent="0.35">
      <c r="A98" s="233" t="str">
        <f>'Core Indicators'!A:A</f>
        <v>Mali/Burkina Faso conflict</v>
      </c>
      <c r="B98" s="233" t="str">
        <f>'Core Indicators'!B:B</f>
        <v>Conflict</v>
      </c>
      <c r="C98" s="233" t="str">
        <f>'Core Indicators'!C98</f>
        <v>NER003</v>
      </c>
      <c r="D98" s="233" t="str">
        <f>'Core Indicators'!D98</f>
        <v>Niger</v>
      </c>
      <c r="E98" s="233" t="str">
        <f>'Core Indicators'!E98</f>
        <v>NER</v>
      </c>
      <c r="F98" s="42">
        <f>'Core Indicators'!O98</f>
        <v>210622</v>
      </c>
      <c r="G98" s="42">
        <f>'Core Indicators'!W98</f>
        <v>9014000</v>
      </c>
      <c r="H98" s="42">
        <f>'Core Indicators'!AE98</f>
        <v>1903000</v>
      </c>
      <c r="I98" s="42">
        <f>'Core Indicators'!AM98</f>
        <v>514000</v>
      </c>
      <c r="J98" s="42" t="str">
        <f>'Core Indicators'!AU98</f>
        <v>x</v>
      </c>
      <c r="K98" s="42" t="str">
        <f>'Core Indicators'!BC98</f>
        <v>x</v>
      </c>
      <c r="L98" s="42">
        <f>'Core Indicators'!BK98</f>
        <v>663</v>
      </c>
      <c r="M98" s="42" t="str">
        <f>'Core Indicators'!BS98</f>
        <v>x</v>
      </c>
      <c r="N98" s="42" t="str">
        <f>'Core Indicators'!CA98</f>
        <v>x</v>
      </c>
      <c r="O98" s="42" t="e">
        <f>'Core Indicators'!CI98</f>
        <v>#N/A</v>
      </c>
      <c r="P98" s="42" t="str">
        <f>'Core Indicators'!CQ98</f>
        <v>x</v>
      </c>
      <c r="Q98" s="42">
        <f>'Core Indicators'!DG98</f>
        <v>7112000</v>
      </c>
      <c r="R98" s="42">
        <f>'Core Indicators'!DO98</f>
        <v>0</v>
      </c>
      <c r="S98" s="42">
        <f>'Core Indicators'!DW98</f>
        <v>1178000</v>
      </c>
      <c r="T98" s="42">
        <f>'Core Indicators'!EE98</f>
        <v>725000</v>
      </c>
      <c r="U98" s="42">
        <f>'Core Indicators'!EM98</f>
        <v>0</v>
      </c>
      <c r="V98" s="42">
        <f>'Core Indicators'!FC98</f>
        <v>3</v>
      </c>
      <c r="W98" s="42" t="str">
        <f>'Core Indicators'!FK98</f>
        <v>x</v>
      </c>
      <c r="X98" s="42" t="str">
        <f>'Core Indicators'!FS98</f>
        <v>x</v>
      </c>
      <c r="Y98" s="42">
        <f>'Core Indicators'!GA98</f>
        <v>1</v>
      </c>
      <c r="Z98" s="42">
        <f>'Core Indicators'!GI98</f>
        <v>1</v>
      </c>
      <c r="AA98" s="42">
        <f>'Core Indicators'!GQ98</f>
        <v>2</v>
      </c>
      <c r="AB98" s="42">
        <f>'Core Indicators'!GY98</f>
        <v>1</v>
      </c>
      <c r="AC98" s="42">
        <f>'Core Indicators'!HG98</f>
        <v>0</v>
      </c>
      <c r="AD98" s="42">
        <f>'Core Indicators'!HO98</f>
        <v>3</v>
      </c>
      <c r="AE98" s="42">
        <f>'Core Indicators'!HW98</f>
        <v>1</v>
      </c>
      <c r="AF98" s="42">
        <f>'Core Indicators'!IE98</f>
        <v>1</v>
      </c>
      <c r="AG98" s="42">
        <f>'Core Indicators'!IM98</f>
        <v>2</v>
      </c>
    </row>
    <row r="99" spans="1:33" ht="20.149999999999999" customHeight="1" x14ac:dyDescent="0.35">
      <c r="A99" s="62" t="str">
        <f>'Core Indicators'!A:A</f>
        <v>Nigerian Refugees</v>
      </c>
      <c r="B99" s="62" t="str">
        <f>'Core Indicators'!B:B</f>
        <v>Displacement</v>
      </c>
      <c r="C99" s="62" t="str">
        <f>'Core Indicators'!C99</f>
        <v>NER004</v>
      </c>
      <c r="D99" s="62" t="str">
        <f>'Core Indicators'!D99</f>
        <v>Niger</v>
      </c>
      <c r="E99" s="62" t="str">
        <f>'Core Indicators'!E99</f>
        <v>NER</v>
      </c>
      <c r="F99" s="41">
        <f>'Core Indicators'!O99</f>
        <v>41796</v>
      </c>
      <c r="G99" s="41">
        <f>'Core Indicators'!W99</f>
        <v>5057000</v>
      </c>
      <c r="H99" s="41">
        <f>'Core Indicators'!AE99</f>
        <v>796000</v>
      </c>
      <c r="I99" s="41">
        <f>'Core Indicators'!AM99</f>
        <v>106000</v>
      </c>
      <c r="J99" s="41" t="str">
        <f>'Core Indicators'!AU99</f>
        <v>x</v>
      </c>
      <c r="K99" s="41" t="str">
        <f>'Core Indicators'!BC99</f>
        <v>x</v>
      </c>
      <c r="L99" s="41">
        <f>'Core Indicators'!BK99</f>
        <v>21</v>
      </c>
      <c r="M99" s="41">
        <f>'Core Indicators'!BS99</f>
        <v>0</v>
      </c>
      <c r="N99" s="41">
        <f>'Core Indicators'!CA99</f>
        <v>0</v>
      </c>
      <c r="O99" s="41" t="e">
        <f>'Core Indicators'!CI99</f>
        <v>#N/A</v>
      </c>
      <c r="P99" s="41">
        <f>'Core Indicators'!CQ99</f>
        <v>0</v>
      </c>
      <c r="Q99" s="41">
        <f>'Core Indicators'!DG99</f>
        <v>4261000</v>
      </c>
      <c r="R99" s="41">
        <f>'Core Indicators'!DO99</f>
        <v>0</v>
      </c>
      <c r="S99" s="41">
        <f>'Core Indicators'!DW99</f>
        <v>532000</v>
      </c>
      <c r="T99" s="41">
        <f>'Core Indicators'!EE99</f>
        <v>264000</v>
      </c>
      <c r="U99" s="41">
        <f>'Core Indicators'!EM99</f>
        <v>0</v>
      </c>
      <c r="V99" s="41">
        <f>'Core Indicators'!FC99</f>
        <v>3</v>
      </c>
      <c r="W99" s="41" t="str">
        <f>'Core Indicators'!FK99</f>
        <v>x</v>
      </c>
      <c r="X99" s="41" t="str">
        <f>'Core Indicators'!FS99</f>
        <v>x</v>
      </c>
      <c r="Y99" s="41">
        <f>'Core Indicators'!GA99</f>
        <v>1</v>
      </c>
      <c r="Z99" s="41">
        <f>'Core Indicators'!GI99</f>
        <v>1</v>
      </c>
      <c r="AA99" s="41">
        <f>'Core Indicators'!GQ99</f>
        <v>2</v>
      </c>
      <c r="AB99" s="41">
        <f>'Core Indicators'!GY99</f>
        <v>1</v>
      </c>
      <c r="AC99" s="41">
        <f>'Core Indicators'!HG99</f>
        <v>0</v>
      </c>
      <c r="AD99" s="41">
        <f>'Core Indicators'!HO99</f>
        <v>3</v>
      </c>
      <c r="AE99" s="41">
        <f>'Core Indicators'!HW99</f>
        <v>1</v>
      </c>
      <c r="AF99" s="41">
        <f>'Core Indicators'!IE99</f>
        <v>1</v>
      </c>
      <c r="AG99" s="41">
        <f>'Core Indicators'!IM99</f>
        <v>3</v>
      </c>
    </row>
    <row r="100" spans="1:33" ht="20.149999999999999" customHeight="1" x14ac:dyDescent="0.35">
      <c r="A100" s="233" t="str">
        <f>'Core Indicators'!A:A</f>
        <v>Complex crisis in Niger</v>
      </c>
      <c r="B100" s="233" t="str">
        <f>'Core Indicators'!B:B</f>
        <v>Conflict,Displacement,Drought,Floods,Food Security,Violence</v>
      </c>
      <c r="C100" s="233" t="str">
        <f>'Core Indicators'!C100</f>
        <v>NER006</v>
      </c>
      <c r="D100" s="233" t="str">
        <f>'Core Indicators'!D100</f>
        <v>Niger</v>
      </c>
      <c r="E100" s="233" t="str">
        <f>'Core Indicators'!E100</f>
        <v>NER</v>
      </c>
      <c r="F100" s="42">
        <f>'Core Indicators'!O100</f>
        <v>1186408</v>
      </c>
      <c r="G100" s="42">
        <f>'Core Indicators'!W100</f>
        <v>27139000</v>
      </c>
      <c r="H100" s="42">
        <f>'Core Indicators'!AE100</f>
        <v>9900000</v>
      </c>
      <c r="I100" s="42">
        <f>'Core Indicators'!AM100</f>
        <v>944000</v>
      </c>
      <c r="J100" s="42" t="str">
        <f>'Core Indicators'!AU100</f>
        <v>x</v>
      </c>
      <c r="K100" s="42" t="str">
        <f>'Core Indicators'!BC100</f>
        <v>x</v>
      </c>
      <c r="L100" s="42">
        <f>'Core Indicators'!BK100</f>
        <v>792</v>
      </c>
      <c r="M100" s="42" t="str">
        <f>'Core Indicators'!BS100</f>
        <v>x</v>
      </c>
      <c r="N100" s="42" t="str">
        <f>'Core Indicators'!CA100</f>
        <v>x</v>
      </c>
      <c r="O100" s="42" t="e">
        <f>'Core Indicators'!CI100</f>
        <v>#N/A</v>
      </c>
      <c r="P100" s="42" t="str">
        <f>'Core Indicators'!CQ100</f>
        <v>x</v>
      </c>
      <c r="Q100" s="42">
        <f>'Core Indicators'!DG100</f>
        <v>17239000</v>
      </c>
      <c r="R100" s="42">
        <f>'Core Indicators'!DO100</f>
        <v>5600000</v>
      </c>
      <c r="S100" s="42">
        <f>'Core Indicators'!DW100</f>
        <v>3023000</v>
      </c>
      <c r="T100" s="42">
        <f>'Core Indicators'!EE100</f>
        <v>1277000</v>
      </c>
      <c r="U100" s="42" t="str">
        <f>'Core Indicators'!EM100</f>
        <v>x</v>
      </c>
      <c r="V100" s="42">
        <f>'Core Indicators'!FC100</f>
        <v>4</v>
      </c>
      <c r="W100" s="42" t="str">
        <f>'Core Indicators'!FK100</f>
        <v>x</v>
      </c>
      <c r="X100" s="42" t="str">
        <f>'Core Indicators'!FS100</f>
        <v>x</v>
      </c>
      <c r="Y100" s="42">
        <f>'Core Indicators'!GA100</f>
        <v>1</v>
      </c>
      <c r="Z100" s="42">
        <f>'Core Indicators'!GI100</f>
        <v>1</v>
      </c>
      <c r="AA100" s="42">
        <f>'Core Indicators'!GQ100</f>
        <v>2</v>
      </c>
      <c r="AB100" s="42">
        <f>'Core Indicators'!GY100</f>
        <v>1</v>
      </c>
      <c r="AC100" s="42">
        <f>'Core Indicators'!HG100</f>
        <v>0</v>
      </c>
      <c r="AD100" s="42">
        <f>'Core Indicators'!HO100</f>
        <v>3</v>
      </c>
      <c r="AE100" s="42">
        <f>'Core Indicators'!HW100</f>
        <v>2</v>
      </c>
      <c r="AF100" s="42">
        <f>'Core Indicators'!IE100</f>
        <v>1</v>
      </c>
      <c r="AG100" s="42">
        <f>'Core Indicators'!IM100</f>
        <v>3</v>
      </c>
    </row>
    <row r="101" spans="1:33" ht="20.149999999999999" customHeight="1" x14ac:dyDescent="0.35">
      <c r="A101" s="62" t="str">
        <f>'Core Indicators'!A:A</f>
        <v>Complex crisis in Nigeria</v>
      </c>
      <c r="B101" s="62" t="str">
        <f>'Core Indicators'!B:B</f>
        <v>Conflict,Displacement,Violence,Epidemic,Floods</v>
      </c>
      <c r="C101" s="62" t="str">
        <f>'Core Indicators'!C101</f>
        <v>NGA001</v>
      </c>
      <c r="D101" s="62" t="str">
        <f>'Core Indicators'!D101</f>
        <v>Nigeria</v>
      </c>
      <c r="E101" s="62" t="str">
        <f>'Core Indicators'!E101</f>
        <v>NGA</v>
      </c>
      <c r="F101" s="41">
        <f>'Core Indicators'!O101</f>
        <v>910770</v>
      </c>
      <c r="G101" s="41">
        <f>'Core Indicators'!W101</f>
        <v>206655000</v>
      </c>
      <c r="H101" s="41">
        <f>'Core Indicators'!AE101</f>
        <v>107372000</v>
      </c>
      <c r="I101" s="41">
        <f>'Core Indicators'!AM101</f>
        <v>6879000</v>
      </c>
      <c r="J101" s="41" t="str">
        <f>'Core Indicators'!AU101</f>
        <v>x</v>
      </c>
      <c r="K101" s="41">
        <f>'Core Indicators'!BC101</f>
        <v>6230537</v>
      </c>
      <c r="L101" s="41">
        <f>'Core Indicators'!BK101</f>
        <v>4693</v>
      </c>
      <c r="M101" s="41" t="str">
        <f>'Core Indicators'!BS101</f>
        <v>x</v>
      </c>
      <c r="N101" s="41" t="str">
        <f>'Core Indicators'!CA101</f>
        <v>x</v>
      </c>
      <c r="O101" s="41" t="e">
        <f>'Core Indicators'!CI101</f>
        <v>#N/A</v>
      </c>
      <c r="P101" s="41" t="str">
        <f>'Core Indicators'!CQ101</f>
        <v>x</v>
      </c>
      <c r="Q101" s="41">
        <f>'Core Indicators'!DG101</f>
        <v>99282000</v>
      </c>
      <c r="R101" s="41">
        <f>'Core Indicators'!DO101</f>
        <v>82282000</v>
      </c>
      <c r="S101" s="41">
        <f>'Core Indicators'!DW101</f>
        <v>24103000</v>
      </c>
      <c r="T101" s="41">
        <f>'Core Indicators'!EE101</f>
        <v>987000</v>
      </c>
      <c r="U101" s="41">
        <f>'Core Indicators'!EM101</f>
        <v>0</v>
      </c>
      <c r="V101" s="41">
        <f>'Core Indicators'!FC101</f>
        <v>4</v>
      </c>
      <c r="W101" s="41" t="str">
        <f>'Core Indicators'!FK101</f>
        <v>x</v>
      </c>
      <c r="X101" s="41" t="str">
        <f>'Core Indicators'!FS101</f>
        <v>x</v>
      </c>
      <c r="Y101" s="41">
        <f>'Core Indicators'!GA101</f>
        <v>1</v>
      </c>
      <c r="Z101" s="41">
        <f>'Core Indicators'!GI101</f>
        <v>2</v>
      </c>
      <c r="AA101" s="41">
        <f>'Core Indicators'!GQ101</f>
        <v>2</v>
      </c>
      <c r="AB101" s="41">
        <f>'Core Indicators'!GY101</f>
        <v>3</v>
      </c>
      <c r="AC101" s="41">
        <f>'Core Indicators'!HG101</f>
        <v>2</v>
      </c>
      <c r="AD101" s="41">
        <f>'Core Indicators'!HO101</f>
        <v>3</v>
      </c>
      <c r="AE101" s="41">
        <f>'Core Indicators'!HW101</f>
        <v>2</v>
      </c>
      <c r="AF101" s="41">
        <f>'Core Indicators'!IE101</f>
        <v>1</v>
      </c>
      <c r="AG101" s="41">
        <f>'Core Indicators'!IM101</f>
        <v>3</v>
      </c>
    </row>
    <row r="102" spans="1:33" ht="20.149999999999999" customHeight="1" x14ac:dyDescent="0.35">
      <c r="A102" s="233" t="str">
        <f>'Core Indicators'!A:A</f>
        <v>Middle belt conflict</v>
      </c>
      <c r="B102" s="233" t="str">
        <f>'Core Indicators'!B:B</f>
        <v>Violence,Conflict</v>
      </c>
      <c r="C102" s="233" t="str">
        <f>'Core Indicators'!C102</f>
        <v>NGA003</v>
      </c>
      <c r="D102" s="233" t="str">
        <f>'Core Indicators'!D102</f>
        <v>Nigeria</v>
      </c>
      <c r="E102" s="233" t="str">
        <f>'Core Indicators'!E102</f>
        <v>NGA</v>
      </c>
      <c r="F102" s="42">
        <f>'Core Indicators'!O102</f>
        <v>142964</v>
      </c>
      <c r="G102" s="42">
        <f>'Core Indicators'!W102</f>
        <v>19052000</v>
      </c>
      <c r="H102" s="42">
        <f>'Core Indicators'!AE102</f>
        <v>9808000</v>
      </c>
      <c r="I102" s="42">
        <f>'Core Indicators'!AM102</f>
        <v>586000</v>
      </c>
      <c r="J102" s="42" t="str">
        <f>'Core Indicators'!AU102</f>
        <v>x</v>
      </c>
      <c r="K102" s="42" t="str">
        <f>'Core Indicators'!BC102</f>
        <v>x</v>
      </c>
      <c r="L102" s="42">
        <f>'Core Indicators'!BK102</f>
        <v>466</v>
      </c>
      <c r="M102" s="42" t="str">
        <f>'Core Indicators'!BS102</f>
        <v>x</v>
      </c>
      <c r="N102" s="42" t="str">
        <f>'Core Indicators'!CA102</f>
        <v>x</v>
      </c>
      <c r="O102" s="42" t="e">
        <f>'Core Indicators'!CI102</f>
        <v>#N/A</v>
      </c>
      <c r="P102" s="42" t="str">
        <f>'Core Indicators'!CQ102</f>
        <v>x</v>
      </c>
      <c r="Q102" s="42">
        <f>'Core Indicators'!DG102</f>
        <v>9243000</v>
      </c>
      <c r="R102" s="42">
        <f>'Core Indicators'!DO102</f>
        <v>7521000</v>
      </c>
      <c r="S102" s="42">
        <f>'Core Indicators'!DW102</f>
        <v>2227000</v>
      </c>
      <c r="T102" s="42">
        <f>'Core Indicators'!EE102</f>
        <v>60000</v>
      </c>
      <c r="U102" s="42">
        <f>'Core Indicators'!EM102</f>
        <v>0</v>
      </c>
      <c r="V102" s="42">
        <f>'Core Indicators'!FC102</f>
        <v>2</v>
      </c>
      <c r="W102" s="42" t="str">
        <f>'Core Indicators'!FK102</f>
        <v>x</v>
      </c>
      <c r="X102" s="42" t="str">
        <f>'Core Indicators'!FS102</f>
        <v>x</v>
      </c>
      <c r="Y102" s="42">
        <f>'Core Indicators'!GA102</f>
        <v>1</v>
      </c>
      <c r="Z102" s="42">
        <f>'Core Indicators'!GI102</f>
        <v>2</v>
      </c>
      <c r="AA102" s="42">
        <f>'Core Indicators'!GQ102</f>
        <v>0</v>
      </c>
      <c r="AB102" s="42">
        <f>'Core Indicators'!GY102</f>
        <v>0</v>
      </c>
      <c r="AC102" s="42">
        <f>'Core Indicators'!HG102</f>
        <v>0</v>
      </c>
      <c r="AD102" s="42">
        <f>'Core Indicators'!HO102</f>
        <v>0</v>
      </c>
      <c r="AE102" s="42">
        <f>'Core Indicators'!HW102</f>
        <v>2</v>
      </c>
      <c r="AF102" s="42">
        <f>'Core Indicators'!IE102</f>
        <v>1</v>
      </c>
      <c r="AG102" s="42">
        <f>'Core Indicators'!IM102</f>
        <v>3</v>
      </c>
    </row>
    <row r="103" spans="1:33" ht="20.149999999999999" customHeight="1" x14ac:dyDescent="0.35">
      <c r="A103" s="62" t="str">
        <f>'Core Indicators'!A:A</f>
        <v>Lake Chad basin crisis in Nigeria</v>
      </c>
      <c r="B103" s="62" t="str">
        <f>'Core Indicators'!B:B</f>
        <v>Conflict,Displacement</v>
      </c>
      <c r="C103" s="62" t="str">
        <f>'Core Indicators'!C103</f>
        <v>NGA004</v>
      </c>
      <c r="D103" s="62" t="str">
        <f>'Core Indicators'!D103</f>
        <v>Nigeria</v>
      </c>
      <c r="E103" s="62" t="str">
        <f>'Core Indicators'!E103</f>
        <v>NGA</v>
      </c>
      <c r="F103" s="41">
        <f>'Core Indicators'!O103</f>
        <v>157918</v>
      </c>
      <c r="G103" s="41">
        <f>'Core Indicators'!W103</f>
        <v>16100000</v>
      </c>
      <c r="H103" s="41">
        <f>'Core Indicators'!AE103</f>
        <v>16100000</v>
      </c>
      <c r="I103" s="41">
        <f>'Core Indicators'!AM103</f>
        <v>4635000</v>
      </c>
      <c r="J103" s="41" t="str">
        <f>'Core Indicators'!AU103</f>
        <v>x</v>
      </c>
      <c r="K103" s="41">
        <f>'Core Indicators'!BC103</f>
        <v>4800000</v>
      </c>
      <c r="L103" s="41">
        <f>'Core Indicators'!BK103</f>
        <v>1240</v>
      </c>
      <c r="M103" s="41" t="str">
        <f>'Core Indicators'!BS103</f>
        <v>x</v>
      </c>
      <c r="N103" s="41" t="str">
        <f>'Core Indicators'!CA103</f>
        <v>x</v>
      </c>
      <c r="O103" s="41" t="e">
        <f>'Core Indicators'!CI103</f>
        <v>#N/A</v>
      </c>
      <c r="P103" s="41" t="str">
        <f>'Core Indicators'!CQ103</f>
        <v>x</v>
      </c>
      <c r="Q103" s="41">
        <f>'Core Indicators'!DG103</f>
        <v>0</v>
      </c>
      <c r="R103" s="41">
        <f>'Core Indicators'!DO103</f>
        <v>8200000</v>
      </c>
      <c r="S103" s="41">
        <f>'Core Indicators'!DW103</f>
        <v>5600000</v>
      </c>
      <c r="T103" s="41">
        <f>'Core Indicators'!EE103</f>
        <v>2100000</v>
      </c>
      <c r="U103" s="41">
        <f>'Core Indicators'!EM103</f>
        <v>200000</v>
      </c>
      <c r="V103" s="41">
        <f>'Core Indicators'!FC103</f>
        <v>3</v>
      </c>
      <c r="W103" s="41" t="str">
        <f>'Core Indicators'!FK103</f>
        <v>x</v>
      </c>
      <c r="X103" s="41" t="str">
        <f>'Core Indicators'!FS103</f>
        <v>x</v>
      </c>
      <c r="Y103" s="41">
        <f>'Core Indicators'!GA103</f>
        <v>1</v>
      </c>
      <c r="Z103" s="41">
        <f>'Core Indicators'!GI103</f>
        <v>3</v>
      </c>
      <c r="AA103" s="41">
        <f>'Core Indicators'!GQ103</f>
        <v>2</v>
      </c>
      <c r="AB103" s="41">
        <f>'Core Indicators'!GY103</f>
        <v>3</v>
      </c>
      <c r="AC103" s="41">
        <f>'Core Indicators'!HG103</f>
        <v>2</v>
      </c>
      <c r="AD103" s="41">
        <f>'Core Indicators'!HO103</f>
        <v>3</v>
      </c>
      <c r="AE103" s="41">
        <f>'Core Indicators'!HW103</f>
        <v>3</v>
      </c>
      <c r="AF103" s="41">
        <f>'Core Indicators'!IE103</f>
        <v>1</v>
      </c>
      <c r="AG103" s="41">
        <f>'Core Indicators'!IM103</f>
        <v>3</v>
      </c>
    </row>
    <row r="104" spans="1:33" ht="20.149999999999999" customHeight="1" x14ac:dyDescent="0.35">
      <c r="A104" s="233" t="str">
        <f>'Core Indicators'!A:A</f>
        <v>Northwest Banditry</v>
      </c>
      <c r="B104" s="233" t="str">
        <f>'Core Indicators'!B:B</f>
        <v>Violence,Displacement</v>
      </c>
      <c r="C104" s="233" t="str">
        <f>'Core Indicators'!C104</f>
        <v>NGA007</v>
      </c>
      <c r="D104" s="233" t="str">
        <f>'Core Indicators'!D104</f>
        <v>Nigeria</v>
      </c>
      <c r="E104" s="233" t="str">
        <f>'Core Indicators'!E104</f>
        <v>NGA</v>
      </c>
      <c r="F104" s="42">
        <f>'Core Indicators'!O104</f>
        <v>237708</v>
      </c>
      <c r="G104" s="42">
        <f>'Core Indicators'!W104</f>
        <v>45288000</v>
      </c>
      <c r="H104" s="42">
        <f>'Core Indicators'!AE104</f>
        <v>24396000</v>
      </c>
      <c r="I104" s="42">
        <f>'Core Indicators'!AM104</f>
        <v>817000</v>
      </c>
      <c r="J104" s="42" t="str">
        <f>'Core Indicators'!AU104</f>
        <v>x</v>
      </c>
      <c r="K104" s="42" t="str">
        <f>'Core Indicators'!BC104</f>
        <v>x</v>
      </c>
      <c r="L104" s="42">
        <f>'Core Indicators'!BK104</f>
        <v>1749</v>
      </c>
      <c r="M104" s="42" t="str">
        <f>'Core Indicators'!BS104</f>
        <v>x</v>
      </c>
      <c r="N104" s="42" t="str">
        <f>'Core Indicators'!CA104</f>
        <v>x</v>
      </c>
      <c r="O104" s="42" t="e">
        <f>'Core Indicators'!CI104</f>
        <v>#N/A</v>
      </c>
      <c r="P104" s="42" t="str">
        <f>'Core Indicators'!CQ104</f>
        <v>x</v>
      </c>
      <c r="Q104" s="42">
        <f>'Core Indicators'!DG104</f>
        <v>20892000</v>
      </c>
      <c r="R104" s="42">
        <f>'Core Indicators'!DO104</f>
        <v>16695000</v>
      </c>
      <c r="S104" s="42">
        <f>'Core Indicators'!DW104</f>
        <v>7541000</v>
      </c>
      <c r="T104" s="42">
        <f>'Core Indicators'!EE104</f>
        <v>160000</v>
      </c>
      <c r="U104" s="42">
        <f>'Core Indicators'!EM104</f>
        <v>0</v>
      </c>
      <c r="V104" s="42">
        <f>'Core Indicators'!FC104</f>
        <v>2</v>
      </c>
      <c r="W104" s="42" t="str">
        <f>'Core Indicators'!FK104</f>
        <v>x</v>
      </c>
      <c r="X104" s="42" t="str">
        <f>'Core Indicators'!FS104</f>
        <v>x</v>
      </c>
      <c r="Y104" s="42">
        <f>'Core Indicators'!GA104</f>
        <v>1</v>
      </c>
      <c r="Z104" s="42">
        <f>'Core Indicators'!GI104</f>
        <v>2</v>
      </c>
      <c r="AA104" s="42">
        <f>'Core Indicators'!GQ104</f>
        <v>0</v>
      </c>
      <c r="AB104" s="42">
        <f>'Core Indicators'!GY104</f>
        <v>0</v>
      </c>
      <c r="AC104" s="42">
        <f>'Core Indicators'!HG104</f>
        <v>0</v>
      </c>
      <c r="AD104" s="42">
        <f>'Core Indicators'!HO104</f>
        <v>2</v>
      </c>
      <c r="AE104" s="42">
        <f>'Core Indicators'!HW104</f>
        <v>2</v>
      </c>
      <c r="AF104" s="42">
        <f>'Core Indicators'!IE104</f>
        <v>1</v>
      </c>
      <c r="AG104" s="42">
        <f>'Core Indicators'!IM104</f>
        <v>3</v>
      </c>
    </row>
    <row r="105" spans="1:33" ht="20.149999999999999" customHeight="1" x14ac:dyDescent="0.35">
      <c r="A105" s="62" t="str">
        <f>'Core Indicators'!A:A</f>
        <v>Cameroonian Refugees in Nigeria</v>
      </c>
      <c r="B105" s="62" t="str">
        <f>'Core Indicators'!B:B</f>
        <v>Displacement</v>
      </c>
      <c r="C105" s="62" t="str">
        <f>'Core Indicators'!C105</f>
        <v>NGA008</v>
      </c>
      <c r="D105" s="62" t="str">
        <f>'Core Indicators'!D105</f>
        <v>Nigeria</v>
      </c>
      <c r="E105" s="62" t="str">
        <f>'Core Indicators'!E105</f>
        <v>NGA</v>
      </c>
      <c r="F105" s="41">
        <f>'Core Indicators'!O105</f>
        <v>108869</v>
      </c>
      <c r="G105" s="41">
        <f>'Core Indicators'!W105</f>
        <v>12675000</v>
      </c>
      <c r="H105" s="41">
        <f>'Core Indicators'!AE105</f>
        <v>101000</v>
      </c>
      <c r="I105" s="41">
        <f>'Core Indicators'!AM105</f>
        <v>101000</v>
      </c>
      <c r="J105" s="41" t="str">
        <f>'Core Indicators'!AU105</f>
        <v>x</v>
      </c>
      <c r="K105" s="41" t="str">
        <f>'Core Indicators'!BC105</f>
        <v>x</v>
      </c>
      <c r="L105" s="41" t="str">
        <f>'Core Indicators'!BK105</f>
        <v>x</v>
      </c>
      <c r="M105" s="41" t="str">
        <f>'Core Indicators'!BS105</f>
        <v>x</v>
      </c>
      <c r="N105" s="41" t="str">
        <f>'Core Indicators'!CA105</f>
        <v>x</v>
      </c>
      <c r="O105" s="41" t="e">
        <f>'Core Indicators'!CI105</f>
        <v>#N/A</v>
      </c>
      <c r="P105" s="41" t="str">
        <f>'Core Indicators'!CQ105</f>
        <v>x</v>
      </c>
      <c r="Q105" s="41">
        <f>'Core Indicators'!DG105</f>
        <v>12573000</v>
      </c>
      <c r="R105" s="41">
        <f>'Core Indicators'!DO105</f>
        <v>0</v>
      </c>
      <c r="S105" s="41">
        <f>'Core Indicators'!DW105</f>
        <v>101000</v>
      </c>
      <c r="T105" s="41" t="str">
        <f>'Core Indicators'!EE105</f>
        <v>x</v>
      </c>
      <c r="U105" s="41" t="str">
        <f>'Core Indicators'!EM105</f>
        <v>x</v>
      </c>
      <c r="V105" s="41">
        <f>'Core Indicators'!FC105</f>
        <v>2</v>
      </c>
      <c r="W105" s="41" t="str">
        <f>'Core Indicators'!FK105</f>
        <v>x</v>
      </c>
      <c r="X105" s="41" t="str">
        <f>'Core Indicators'!FS105</f>
        <v>x</v>
      </c>
      <c r="Y105" s="41">
        <f>'Core Indicators'!GA105</f>
        <v>1</v>
      </c>
      <c r="Z105" s="41">
        <f>'Core Indicators'!GI105</f>
        <v>3</v>
      </c>
      <c r="AA105" s="41">
        <f>'Core Indicators'!GQ105</f>
        <v>0</v>
      </c>
      <c r="AB105" s="41">
        <f>'Core Indicators'!GY105</f>
        <v>0</v>
      </c>
      <c r="AC105" s="41">
        <f>'Core Indicators'!HG105</f>
        <v>0</v>
      </c>
      <c r="AD105" s="41">
        <f>'Core Indicators'!HO105</f>
        <v>1</v>
      </c>
      <c r="AE105" s="41">
        <f>'Core Indicators'!HW105</f>
        <v>0</v>
      </c>
      <c r="AF105" s="41">
        <f>'Core Indicators'!IE105</f>
        <v>1</v>
      </c>
      <c r="AG105" s="41">
        <f>'Core Indicators'!IM105</f>
        <v>3</v>
      </c>
    </row>
    <row r="106" spans="1:33" ht="20.149999999999999" customHeight="1" x14ac:dyDescent="0.35">
      <c r="A106" s="233" t="str">
        <f>'Core Indicators'!A:A</f>
        <v>Socioeconomic crisis in Nicaragua</v>
      </c>
      <c r="B106" s="233" t="str">
        <f>'Core Indicators'!B:B</f>
        <v>Socio-political</v>
      </c>
      <c r="C106" s="233" t="str">
        <f>'Core Indicators'!C106</f>
        <v>NIC001</v>
      </c>
      <c r="D106" s="233" t="str">
        <f>'Core Indicators'!D106</f>
        <v>Nicaragua</v>
      </c>
      <c r="E106" s="233" t="str">
        <f>'Core Indicators'!E106</f>
        <v>NIC</v>
      </c>
      <c r="F106" s="42">
        <f>'Core Indicators'!O106</f>
        <v>120340</v>
      </c>
      <c r="G106" s="42">
        <f>'Core Indicators'!W106</f>
        <v>6796000</v>
      </c>
      <c r="H106" s="42">
        <f>'Core Indicators'!AE106</f>
        <v>1773000</v>
      </c>
      <c r="I106" s="42">
        <f>'Core Indicators'!AM106</f>
        <v>250000</v>
      </c>
      <c r="J106" s="42" t="str">
        <f>'Core Indicators'!AU106</f>
        <v>x</v>
      </c>
      <c r="K106" s="42" t="str">
        <f>'Core Indicators'!BC106</f>
        <v>x</v>
      </c>
      <c r="L106" s="42">
        <f>'Core Indicators'!BK106</f>
        <v>5</v>
      </c>
      <c r="M106" s="42" t="str">
        <f>'Core Indicators'!BS106</f>
        <v>x</v>
      </c>
      <c r="N106" s="42" t="str">
        <f>'Core Indicators'!CA106</f>
        <v>x</v>
      </c>
      <c r="O106" s="42" t="e">
        <f>'Core Indicators'!CI106</f>
        <v>#N/A</v>
      </c>
      <c r="P106" s="42" t="str">
        <f>'Core Indicators'!CQ106</f>
        <v>x</v>
      </c>
      <c r="Q106" s="42">
        <f>'Core Indicators'!DG106</f>
        <v>5023000</v>
      </c>
      <c r="R106" s="42">
        <f>'Core Indicators'!DO106</f>
        <v>1773000</v>
      </c>
      <c r="S106" s="42" t="str">
        <f>'Core Indicators'!DW106</f>
        <v>x</v>
      </c>
      <c r="T106" s="42" t="str">
        <f>'Core Indicators'!EE106</f>
        <v>x</v>
      </c>
      <c r="U106" s="42" t="str">
        <f>'Core Indicators'!EM106</f>
        <v>x</v>
      </c>
      <c r="V106" s="42" t="str">
        <f>'Core Indicators'!FC106</f>
        <v>x</v>
      </c>
      <c r="W106" s="42" t="str">
        <f>'Core Indicators'!FK106</f>
        <v>x</v>
      </c>
      <c r="X106" s="42" t="str">
        <f>'Core Indicators'!FS106</f>
        <v>x</v>
      </c>
      <c r="Y106" s="42">
        <f>'Core Indicators'!GA106</f>
        <v>2</v>
      </c>
      <c r="Z106" s="42">
        <f>'Core Indicators'!GI106</f>
        <v>0</v>
      </c>
      <c r="AA106" s="42">
        <f>'Core Indicators'!GQ106</f>
        <v>2</v>
      </c>
      <c r="AB106" s="42">
        <f>'Core Indicators'!GY106</f>
        <v>0</v>
      </c>
      <c r="AC106" s="42">
        <f>'Core Indicators'!HG106</f>
        <v>0</v>
      </c>
      <c r="AD106" s="42">
        <f>'Core Indicators'!HO106</f>
        <v>0</v>
      </c>
      <c r="AE106" s="42">
        <f>'Core Indicators'!HW106</f>
        <v>0</v>
      </c>
      <c r="AF106" s="42">
        <f>'Core Indicators'!IE106</f>
        <v>0</v>
      </c>
      <c r="AG106" s="42">
        <f>'Core Indicators'!IM106</f>
        <v>0</v>
      </c>
    </row>
    <row r="107" spans="1:33" ht="20.149999999999999" customHeight="1" x14ac:dyDescent="0.35">
      <c r="A107" s="62" t="str">
        <f>'Core Indicators'!A:A</f>
        <v>2024 Monsoon Floods in Nepal</v>
      </c>
      <c r="B107" s="62" t="str">
        <f>'Core Indicators'!B:B</f>
        <v>Floods</v>
      </c>
      <c r="C107" s="62" t="str">
        <f>'Core Indicators'!C107</f>
        <v>NPL004</v>
      </c>
      <c r="D107" s="62" t="str">
        <f>'Core Indicators'!D107</f>
        <v>Nepal</v>
      </c>
      <c r="E107" s="62" t="str">
        <f>'Core Indicators'!E107</f>
        <v>NPL</v>
      </c>
      <c r="F107" s="41">
        <f>'Core Indicators'!O107</f>
        <v>88628</v>
      </c>
      <c r="G107" s="41">
        <f>'Core Indicators'!W107</f>
        <v>23158000</v>
      </c>
      <c r="H107" s="41">
        <f>'Core Indicators'!AE107</f>
        <v>2590000</v>
      </c>
      <c r="I107" s="41">
        <f>'Core Indicators'!AM107</f>
        <v>47000</v>
      </c>
      <c r="J107" s="41">
        <f>'Core Indicators'!AU107</f>
        <v>178</v>
      </c>
      <c r="K107" s="41" t="str">
        <f>'Core Indicators'!BC107</f>
        <v>x</v>
      </c>
      <c r="L107" s="41">
        <f>'Core Indicators'!BK107</f>
        <v>249</v>
      </c>
      <c r="M107" s="41">
        <f>'Core Indicators'!BS107</f>
        <v>13049</v>
      </c>
      <c r="N107" s="41">
        <f>'Core Indicators'!CA107</f>
        <v>5996</v>
      </c>
      <c r="O107" s="41" t="e">
        <f>'Core Indicators'!CI107</f>
        <v>#N/A</v>
      </c>
      <c r="P107" s="41">
        <f>'Core Indicators'!CQ107</f>
        <v>340000000</v>
      </c>
      <c r="Q107" s="41">
        <f>'Core Indicators'!DG107</f>
        <v>20568000</v>
      </c>
      <c r="R107" s="41">
        <f>'Core Indicators'!DO107</f>
        <v>2398000</v>
      </c>
      <c r="S107" s="41">
        <f>'Core Indicators'!DW107</f>
        <v>192000</v>
      </c>
      <c r="T107" s="41" t="str">
        <f>'Core Indicators'!EE107</f>
        <v>x</v>
      </c>
      <c r="U107" s="41" t="str">
        <f>'Core Indicators'!EM107</f>
        <v>x</v>
      </c>
      <c r="V107" s="41">
        <f>'Core Indicators'!FC107</f>
        <v>4</v>
      </c>
      <c r="W107" s="41" t="str">
        <f>'Core Indicators'!FK107</f>
        <v>x</v>
      </c>
      <c r="X107" s="41" t="str">
        <f>'Core Indicators'!FS107</f>
        <v>x</v>
      </c>
      <c r="Y107" s="41">
        <f>'Core Indicators'!GA107</f>
        <v>1</v>
      </c>
      <c r="Z107" s="41">
        <f>'Core Indicators'!GI107</f>
        <v>0</v>
      </c>
      <c r="AA107" s="41">
        <f>'Core Indicators'!GQ107</f>
        <v>0</v>
      </c>
      <c r="AB107" s="41">
        <f>'Core Indicators'!GY107</f>
        <v>0</v>
      </c>
      <c r="AC107" s="41">
        <f>'Core Indicators'!HG107</f>
        <v>0</v>
      </c>
      <c r="AD107" s="41">
        <f>'Core Indicators'!HO107</f>
        <v>0</v>
      </c>
      <c r="AE107" s="41">
        <f>'Core Indicators'!HW107</f>
        <v>0</v>
      </c>
      <c r="AF107" s="41">
        <f>'Core Indicators'!IE107</f>
        <v>1</v>
      </c>
      <c r="AG107" s="41">
        <f>'Core Indicators'!IM107</f>
        <v>3</v>
      </c>
    </row>
    <row r="108" spans="1:33" ht="20.149999999999999" customHeight="1" x14ac:dyDescent="0.35">
      <c r="A108" s="233" t="str">
        <f>'Core Indicators'!A:A</f>
        <v>Complex crisis in Pakistan</v>
      </c>
      <c r="B108" s="233" t="str">
        <f>'Core Indicators'!B:B</f>
        <v>Displacement,Conflict</v>
      </c>
      <c r="C108" s="233" t="str">
        <f>'Core Indicators'!C108</f>
        <v>PAK001</v>
      </c>
      <c r="D108" s="233" t="str">
        <f>'Core Indicators'!D108</f>
        <v>Pakistan</v>
      </c>
      <c r="E108" s="233" t="str">
        <f>'Core Indicators'!E108</f>
        <v>PAK</v>
      </c>
      <c r="F108" s="42">
        <f>'Core Indicators'!O108</f>
        <v>770880</v>
      </c>
      <c r="G108" s="42">
        <f>'Core Indicators'!W108</f>
        <v>252772000</v>
      </c>
      <c r="H108" s="42">
        <f>'Core Indicators'!AE108</f>
        <v>104973000</v>
      </c>
      <c r="I108" s="42">
        <f>'Core Indicators'!AM108</f>
        <v>1376000</v>
      </c>
      <c r="J108" s="42">
        <f>'Core Indicators'!AU108</f>
        <v>668</v>
      </c>
      <c r="K108" s="42" t="str">
        <f>'Core Indicators'!BC108</f>
        <v>x</v>
      </c>
      <c r="L108" s="42">
        <f>'Core Indicators'!BK108</f>
        <v>2043</v>
      </c>
      <c r="M108" s="42">
        <f>'Core Indicators'!BS108</f>
        <v>46299</v>
      </c>
      <c r="N108" s="42">
        <f>'Core Indicators'!CA108</f>
        <v>10234</v>
      </c>
      <c r="O108" s="42" t="e">
        <f>'Core Indicators'!CI108</f>
        <v>#N/A</v>
      </c>
      <c r="P108" s="42" t="str">
        <f>'Core Indicators'!CQ108</f>
        <v>x</v>
      </c>
      <c r="Q108" s="42">
        <f>'Core Indicators'!DG108</f>
        <v>147800000</v>
      </c>
      <c r="R108" s="42">
        <f>'Core Indicators'!DO108</f>
        <v>69273000</v>
      </c>
      <c r="S108" s="42">
        <f>'Core Indicators'!DW108</f>
        <v>34484000</v>
      </c>
      <c r="T108" s="42">
        <f>'Core Indicators'!EE108</f>
        <v>1216000</v>
      </c>
      <c r="U108" s="42">
        <f>'Core Indicators'!EM108</f>
        <v>0</v>
      </c>
      <c r="V108" s="42">
        <f>'Core Indicators'!FC108</f>
        <v>5</v>
      </c>
      <c r="W108" s="42" t="str">
        <f>'Core Indicators'!FK108</f>
        <v>x</v>
      </c>
      <c r="X108" s="42" t="str">
        <f>'Core Indicators'!FS108</f>
        <v>x</v>
      </c>
      <c r="Y108" s="42">
        <f>'Core Indicators'!GA108</f>
        <v>2</v>
      </c>
      <c r="Z108" s="42">
        <f>'Core Indicators'!GI108</f>
        <v>2</v>
      </c>
      <c r="AA108" s="42">
        <f>'Core Indicators'!GQ108</f>
        <v>1</v>
      </c>
      <c r="AB108" s="42">
        <f>'Core Indicators'!GY108</f>
        <v>0</v>
      </c>
      <c r="AC108" s="42">
        <f>'Core Indicators'!HG108</f>
        <v>2</v>
      </c>
      <c r="AD108" s="42">
        <f>'Core Indicators'!HO108</f>
        <v>3</v>
      </c>
      <c r="AE108" s="42">
        <f>'Core Indicators'!HW108</f>
        <v>3</v>
      </c>
      <c r="AF108" s="42">
        <f>'Core Indicators'!IE108</f>
        <v>1</v>
      </c>
      <c r="AG108" s="42">
        <f>'Core Indicators'!IM108</f>
        <v>3</v>
      </c>
    </row>
    <row r="109" spans="1:33" ht="20.149999999999999" customHeight="1" x14ac:dyDescent="0.35">
      <c r="A109" s="62" t="str">
        <f>'Core Indicators'!A:A</f>
        <v>Kashmir conflict in Pakistan</v>
      </c>
      <c r="B109" s="62" t="str">
        <f>'Core Indicators'!B:B</f>
        <v>Conflict</v>
      </c>
      <c r="C109" s="62" t="str">
        <f>'Core Indicators'!C109</f>
        <v>PAK004</v>
      </c>
      <c r="D109" s="62" t="str">
        <f>'Core Indicators'!D109</f>
        <v>Pakistan</v>
      </c>
      <c r="E109" s="62" t="str">
        <f>'Core Indicators'!E109</f>
        <v>PAK</v>
      </c>
      <c r="F109" s="41">
        <f>'Core Indicators'!O109</f>
        <v>13297</v>
      </c>
      <c r="G109" s="41">
        <f>'Core Indicators'!W109</f>
        <v>4390000</v>
      </c>
      <c r="H109" s="41" t="str">
        <f>'Core Indicators'!AE109</f>
        <v>x</v>
      </c>
      <c r="I109" s="41" t="str">
        <f>'Core Indicators'!AM109</f>
        <v>x</v>
      </c>
      <c r="J109" s="41" t="str">
        <f>'Core Indicators'!AU109</f>
        <v>x</v>
      </c>
      <c r="K109" s="41" t="str">
        <f>'Core Indicators'!BC109</f>
        <v>x</v>
      </c>
      <c r="L109" s="41">
        <f>'Core Indicators'!BK109</f>
        <v>0</v>
      </c>
      <c r="M109" s="41" t="str">
        <f>'Core Indicators'!BS109</f>
        <v>x</v>
      </c>
      <c r="N109" s="41" t="str">
        <f>'Core Indicators'!CA109</f>
        <v>x</v>
      </c>
      <c r="O109" s="41" t="e">
        <f>'Core Indicators'!CI109</f>
        <v>#N/A</v>
      </c>
      <c r="P109" s="41" t="str">
        <f>'Core Indicators'!CQ109</f>
        <v>x</v>
      </c>
      <c r="Q109" s="41">
        <f>'Core Indicators'!DG109</f>
        <v>4390000</v>
      </c>
      <c r="R109" s="41" t="str">
        <f>'Core Indicators'!DO109</f>
        <v>x</v>
      </c>
      <c r="S109" s="41" t="str">
        <f>'Core Indicators'!DW109</f>
        <v>x</v>
      </c>
      <c r="T109" s="41" t="str">
        <f>'Core Indicators'!EE109</f>
        <v>x</v>
      </c>
      <c r="U109" s="41" t="str">
        <f>'Core Indicators'!EM109</f>
        <v>x</v>
      </c>
      <c r="V109" s="41">
        <f>'Core Indicators'!FC109</f>
        <v>3</v>
      </c>
      <c r="W109" s="41" t="str">
        <f>'Core Indicators'!FK109</f>
        <v>x</v>
      </c>
      <c r="X109" s="41" t="str">
        <f>'Core Indicators'!FS109</f>
        <v>x</v>
      </c>
      <c r="Y109" s="41">
        <f>'Core Indicators'!GA109</f>
        <v>1</v>
      </c>
      <c r="Z109" s="41">
        <f>'Core Indicators'!GI109</f>
        <v>2</v>
      </c>
      <c r="AA109" s="41">
        <f>'Core Indicators'!GQ109</f>
        <v>1</v>
      </c>
      <c r="AB109" s="41">
        <f>'Core Indicators'!GY109</f>
        <v>0</v>
      </c>
      <c r="AC109" s="41">
        <f>'Core Indicators'!HG109</f>
        <v>0</v>
      </c>
      <c r="AD109" s="41">
        <f>'Core Indicators'!HO109</f>
        <v>2</v>
      </c>
      <c r="AE109" s="41">
        <f>'Core Indicators'!HW109</f>
        <v>0</v>
      </c>
      <c r="AF109" s="41">
        <f>'Core Indicators'!IE109</f>
        <v>1</v>
      </c>
      <c r="AG109" s="41">
        <f>'Core Indicators'!IM109</f>
        <v>3</v>
      </c>
    </row>
    <row r="110" spans="1:33" ht="20.149999999999999" customHeight="1" x14ac:dyDescent="0.35">
      <c r="A110" s="233" t="str">
        <f>'Core Indicators'!A:A</f>
        <v>Venezuela displacement in Panama</v>
      </c>
      <c r="B110" s="233" t="str">
        <f>'Core Indicators'!B:B</f>
        <v>Displacement</v>
      </c>
      <c r="C110" s="233" t="str">
        <f>'Core Indicators'!C110</f>
        <v>PAN002</v>
      </c>
      <c r="D110" s="233" t="str">
        <f>'Core Indicators'!D110</f>
        <v>Panama</v>
      </c>
      <c r="E110" s="233" t="str">
        <f>'Core Indicators'!E110</f>
        <v>PAN</v>
      </c>
      <c r="F110" s="42">
        <f>'Core Indicators'!O110</f>
        <v>74180</v>
      </c>
      <c r="G110" s="42">
        <f>'Core Indicators'!W110</f>
        <v>521000</v>
      </c>
      <c r="H110" s="42">
        <f>'Core Indicators'!AE110</f>
        <v>58000</v>
      </c>
      <c r="I110" s="42">
        <f>'Core Indicators'!AM110</f>
        <v>58000</v>
      </c>
      <c r="J110" s="42" t="str">
        <f>'Core Indicators'!AU110</f>
        <v>x</v>
      </c>
      <c r="K110" s="42" t="str">
        <f>'Core Indicators'!BC110</f>
        <v>x</v>
      </c>
      <c r="L110" s="42">
        <f>'Core Indicators'!BK110</f>
        <v>2</v>
      </c>
      <c r="M110" s="42" t="str">
        <f>'Core Indicators'!BS110</f>
        <v>x</v>
      </c>
      <c r="N110" s="42" t="str">
        <f>'Core Indicators'!CA110</f>
        <v>x</v>
      </c>
      <c r="O110" s="42" t="e">
        <f>'Core Indicators'!CI110</f>
        <v>#N/A</v>
      </c>
      <c r="P110" s="42" t="str">
        <f>'Core Indicators'!CQ110</f>
        <v>x</v>
      </c>
      <c r="Q110" s="42">
        <f>'Core Indicators'!DG110</f>
        <v>463000</v>
      </c>
      <c r="R110" s="42">
        <f>'Core Indicators'!DO110</f>
        <v>23000</v>
      </c>
      <c r="S110" s="42">
        <f>'Core Indicators'!DW110</f>
        <v>36000</v>
      </c>
      <c r="T110" s="42">
        <f>'Core Indicators'!EE110</f>
        <v>0</v>
      </c>
      <c r="U110" s="42">
        <f>'Core Indicators'!EM110</f>
        <v>0</v>
      </c>
      <c r="V110" s="42">
        <f>'Core Indicators'!FC110</f>
        <v>2</v>
      </c>
      <c r="W110" s="42" t="str">
        <f>'Core Indicators'!FK110</f>
        <v>x</v>
      </c>
      <c r="X110" s="42" t="str">
        <f>'Core Indicators'!FS110</f>
        <v>x</v>
      </c>
      <c r="Y110" s="42">
        <f>'Core Indicators'!GA110</f>
        <v>1</v>
      </c>
      <c r="Z110" s="42">
        <f>'Core Indicators'!GI110</f>
        <v>1</v>
      </c>
      <c r="AA110" s="42">
        <f>'Core Indicators'!GQ110</f>
        <v>0</v>
      </c>
      <c r="AB110" s="42">
        <f>'Core Indicators'!GY110</f>
        <v>0</v>
      </c>
      <c r="AC110" s="42">
        <f>'Core Indicators'!HG110</f>
        <v>0</v>
      </c>
      <c r="AD110" s="42">
        <f>'Core Indicators'!HO110</f>
        <v>0</v>
      </c>
      <c r="AE110" s="42">
        <f>'Core Indicators'!HW110</f>
        <v>1</v>
      </c>
      <c r="AF110" s="42">
        <f>'Core Indicators'!IE110</f>
        <v>0</v>
      </c>
      <c r="AG110" s="42">
        <f>'Core Indicators'!IM110</f>
        <v>1</v>
      </c>
    </row>
    <row r="111" spans="1:33" ht="20.149999999999999" customHeight="1" x14ac:dyDescent="0.35">
      <c r="A111" s="62" t="str">
        <f>'Core Indicators'!A:A</f>
        <v>Venezuela displacement in Peru</v>
      </c>
      <c r="B111" s="62" t="str">
        <f>'Core Indicators'!B:B</f>
        <v>Displacement</v>
      </c>
      <c r="C111" s="62" t="str">
        <f>'Core Indicators'!C111</f>
        <v>PER002</v>
      </c>
      <c r="D111" s="62" t="str">
        <f>'Core Indicators'!D111</f>
        <v>Peru</v>
      </c>
      <c r="E111" s="62" t="str">
        <f>'Core Indicators'!E111</f>
        <v>PER</v>
      </c>
      <c r="F111" s="41">
        <f>'Core Indicators'!O111</f>
        <v>189315</v>
      </c>
      <c r="G111" s="41">
        <f>'Core Indicators'!W111</f>
        <v>34353000</v>
      </c>
      <c r="H111" s="41">
        <f>'Core Indicators'!AE111</f>
        <v>14621000</v>
      </c>
      <c r="I111" s="41">
        <f>'Core Indicators'!AM111</f>
        <v>1610000</v>
      </c>
      <c r="J111" s="41" t="str">
        <f>'Core Indicators'!AU111</f>
        <v>x</v>
      </c>
      <c r="K111" s="41" t="str">
        <f>'Core Indicators'!BC111</f>
        <v>x</v>
      </c>
      <c r="L111" s="41">
        <f>'Core Indicators'!BK111</f>
        <v>0</v>
      </c>
      <c r="M111" s="41" t="str">
        <f>'Core Indicators'!BS111</f>
        <v>x</v>
      </c>
      <c r="N111" s="41" t="str">
        <f>'Core Indicators'!CA111</f>
        <v>x</v>
      </c>
      <c r="O111" s="41" t="e">
        <f>'Core Indicators'!CI111</f>
        <v>#N/A</v>
      </c>
      <c r="P111" s="41" t="str">
        <f>'Core Indicators'!CQ111</f>
        <v>x</v>
      </c>
      <c r="Q111" s="41">
        <f>'Core Indicators'!DG111</f>
        <v>19732000</v>
      </c>
      <c r="R111" s="41">
        <f>'Core Indicators'!DO111</f>
        <v>13560000</v>
      </c>
      <c r="S111" s="41">
        <f>'Core Indicators'!DW111</f>
        <v>1060000</v>
      </c>
      <c r="T111" s="41">
        <f>'Core Indicators'!EE111</f>
        <v>0</v>
      </c>
      <c r="U111" s="41">
        <f>'Core Indicators'!EM111</f>
        <v>0</v>
      </c>
      <c r="V111" s="41">
        <f>'Core Indicators'!FC111</f>
        <v>3</v>
      </c>
      <c r="W111" s="41" t="str">
        <f>'Core Indicators'!FK111</f>
        <v>x</v>
      </c>
      <c r="X111" s="41" t="str">
        <f>'Core Indicators'!FS111</f>
        <v>x</v>
      </c>
      <c r="Y111" s="41">
        <f>'Core Indicators'!GA111</f>
        <v>0</v>
      </c>
      <c r="Z111" s="41">
        <f>'Core Indicators'!GI111</f>
        <v>0</v>
      </c>
      <c r="AA111" s="41">
        <f>'Core Indicators'!GQ111</f>
        <v>0</v>
      </c>
      <c r="AB111" s="41">
        <f>'Core Indicators'!GY111</f>
        <v>0</v>
      </c>
      <c r="AC111" s="41">
        <f>'Core Indicators'!HG111</f>
        <v>2</v>
      </c>
      <c r="AD111" s="41">
        <f>'Core Indicators'!HO111</f>
        <v>1</v>
      </c>
      <c r="AE111" s="41">
        <f>'Core Indicators'!HW111</f>
        <v>0</v>
      </c>
      <c r="AF111" s="41">
        <f>'Core Indicators'!IE111</f>
        <v>1</v>
      </c>
      <c r="AG111" s="41">
        <f>'Core Indicators'!IM111</f>
        <v>1</v>
      </c>
    </row>
    <row r="112" spans="1:33" ht="20.149999999999999" customHeight="1" x14ac:dyDescent="0.35">
      <c r="A112" s="233" t="str">
        <f>'Core Indicators'!A:A</f>
        <v>Multiple crises in the Philippines</v>
      </c>
      <c r="B112" s="233" t="str">
        <f>'Core Indicators'!B:B</f>
        <v>Conflict,Cyclone,Violence,Floods,Other seasonal event</v>
      </c>
      <c r="C112" s="233" t="str">
        <f>'Core Indicators'!C112</f>
        <v>PHL001</v>
      </c>
      <c r="D112" s="233" t="str">
        <f>'Core Indicators'!D112</f>
        <v>Philippines</v>
      </c>
      <c r="E112" s="233" t="str">
        <f>'Core Indicators'!E112</f>
        <v>PHL</v>
      </c>
      <c r="F112" s="42">
        <f>'Core Indicators'!O112</f>
        <v>243040</v>
      </c>
      <c r="G112" s="42">
        <f>'Core Indicators'!W112</f>
        <v>90277000</v>
      </c>
      <c r="H112" s="42">
        <f>'Core Indicators'!AE112</f>
        <v>13372000</v>
      </c>
      <c r="I112" s="42">
        <f>'Core Indicators'!AM112</f>
        <v>165000</v>
      </c>
      <c r="J112" s="42">
        <f>'Core Indicators'!AU112</f>
        <v>148</v>
      </c>
      <c r="K112" s="42" t="str">
        <f>'Core Indicators'!BC112</f>
        <v>x</v>
      </c>
      <c r="L112" s="42">
        <f>'Core Indicators'!BK112</f>
        <v>295</v>
      </c>
      <c r="M112" s="42">
        <f>'Core Indicators'!BS112</f>
        <v>298175</v>
      </c>
      <c r="N112" s="42">
        <f>'Core Indicators'!CA112</f>
        <v>31128</v>
      </c>
      <c r="O112" s="42" t="e">
        <f>'Core Indicators'!CI112</f>
        <v>#N/A</v>
      </c>
      <c r="P112" s="42">
        <f>'Core Indicators'!CQ112</f>
        <v>362999545</v>
      </c>
      <c r="Q112" s="42">
        <f>'Core Indicators'!DG112</f>
        <v>76905000</v>
      </c>
      <c r="R112" s="42">
        <f>'Core Indicators'!DO112</f>
        <v>10666000</v>
      </c>
      <c r="S112" s="42">
        <f>'Core Indicators'!DW112</f>
        <v>2706000</v>
      </c>
      <c r="T112" s="42" t="str">
        <f>'Core Indicators'!EE112</f>
        <v>x</v>
      </c>
      <c r="U112" s="42" t="str">
        <f>'Core Indicators'!EM112</f>
        <v>x</v>
      </c>
      <c r="V112" s="42">
        <f>'Core Indicators'!FC112</f>
        <v>4</v>
      </c>
      <c r="W112" s="42" t="str">
        <f>'Core Indicators'!FK112</f>
        <v>x</v>
      </c>
      <c r="X112" s="42" t="str">
        <f>'Core Indicators'!FS112</f>
        <v>x</v>
      </c>
      <c r="Y112" s="42">
        <f>'Core Indicators'!GA112</f>
        <v>1</v>
      </c>
      <c r="Z112" s="42">
        <f>'Core Indicators'!GI112</f>
        <v>0</v>
      </c>
      <c r="AA112" s="42">
        <f>'Core Indicators'!GQ112</f>
        <v>0</v>
      </c>
      <c r="AB112" s="42">
        <f>'Core Indicators'!GY112</f>
        <v>0</v>
      </c>
      <c r="AC112" s="42">
        <f>'Core Indicators'!HG112</f>
        <v>0</v>
      </c>
      <c r="AD112" s="42">
        <f>'Core Indicators'!HO112</f>
        <v>0</v>
      </c>
      <c r="AE112" s="42">
        <f>'Core Indicators'!HW112</f>
        <v>0</v>
      </c>
      <c r="AF112" s="42">
        <f>'Core Indicators'!IE112</f>
        <v>1</v>
      </c>
      <c r="AG112" s="42">
        <f>'Core Indicators'!IM112</f>
        <v>3</v>
      </c>
    </row>
    <row r="113" spans="1:33" ht="20.149999999999999" customHeight="1" x14ac:dyDescent="0.35">
      <c r="A113" s="62" t="str">
        <f>'Core Indicators'!A:A</f>
        <v>Mindanao conflict</v>
      </c>
      <c r="B113" s="62" t="str">
        <f>'Core Indicators'!B:B</f>
        <v>Conflict,Violence</v>
      </c>
      <c r="C113" s="62" t="str">
        <f>'Core Indicators'!C113</f>
        <v>PHL003</v>
      </c>
      <c r="D113" s="62" t="str">
        <f>'Core Indicators'!D113</f>
        <v>Philippines</v>
      </c>
      <c r="E113" s="62" t="str">
        <f>'Core Indicators'!E113</f>
        <v>PHL</v>
      </c>
      <c r="F113" s="41">
        <f>'Core Indicators'!O113</f>
        <v>99949</v>
      </c>
      <c r="G113" s="41">
        <f>'Core Indicators'!W113</f>
        <v>26252000</v>
      </c>
      <c r="H113" s="41">
        <f>'Core Indicators'!AE113</f>
        <v>106000</v>
      </c>
      <c r="I113" s="41">
        <f>'Core Indicators'!AM113</f>
        <v>106000</v>
      </c>
      <c r="J113" s="41" t="str">
        <f>'Core Indicators'!AU113</f>
        <v>x</v>
      </c>
      <c r="K113" s="41" t="str">
        <f>'Core Indicators'!BC113</f>
        <v>x</v>
      </c>
      <c r="L113" s="41">
        <f>'Core Indicators'!BK113</f>
        <v>121</v>
      </c>
      <c r="M113" s="41" t="str">
        <f>'Core Indicators'!BS113</f>
        <v>x</v>
      </c>
      <c r="N113" s="41" t="str">
        <f>'Core Indicators'!CA113</f>
        <v>x</v>
      </c>
      <c r="O113" s="41" t="e">
        <f>'Core Indicators'!CI113</f>
        <v>#N/A</v>
      </c>
      <c r="P113" s="41" t="str">
        <f>'Core Indicators'!CQ113</f>
        <v>x</v>
      </c>
      <c r="Q113" s="41">
        <f>'Core Indicators'!DG113</f>
        <v>26146000</v>
      </c>
      <c r="R113" s="41">
        <f>'Core Indicators'!DO113</f>
        <v>0</v>
      </c>
      <c r="S113" s="41">
        <f>'Core Indicators'!DW113</f>
        <v>106000</v>
      </c>
      <c r="T113" s="41" t="str">
        <f>'Core Indicators'!EE113</f>
        <v>x</v>
      </c>
      <c r="U113" s="41" t="str">
        <f>'Core Indicators'!EM113</f>
        <v>x</v>
      </c>
      <c r="V113" s="41">
        <f>'Core Indicators'!FC113</f>
        <v>4</v>
      </c>
      <c r="W113" s="41" t="str">
        <f>'Core Indicators'!FK113</f>
        <v>x</v>
      </c>
      <c r="X113" s="41" t="str">
        <f>'Core Indicators'!FS113</f>
        <v>x</v>
      </c>
      <c r="Y113" s="41">
        <f>'Core Indicators'!GA113</f>
        <v>1</v>
      </c>
      <c r="Z113" s="41">
        <f>'Core Indicators'!GI113</f>
        <v>0</v>
      </c>
      <c r="AA113" s="41">
        <f>'Core Indicators'!GQ113</f>
        <v>0</v>
      </c>
      <c r="AB113" s="41">
        <f>'Core Indicators'!GY113</f>
        <v>0</v>
      </c>
      <c r="AC113" s="41">
        <f>'Core Indicators'!HG113</f>
        <v>0</v>
      </c>
      <c r="AD113" s="41">
        <f>'Core Indicators'!HO113</f>
        <v>0</v>
      </c>
      <c r="AE113" s="41">
        <f>'Core Indicators'!HW113</f>
        <v>0</v>
      </c>
      <c r="AF113" s="41">
        <f>'Core Indicators'!IE113</f>
        <v>1</v>
      </c>
      <c r="AG113" s="41">
        <f>'Core Indicators'!IM113</f>
        <v>3</v>
      </c>
    </row>
    <row r="114" spans="1:33" ht="20.149999999999999" customHeight="1" x14ac:dyDescent="0.35">
      <c r="A114" s="233" t="str">
        <f>'Core Indicators'!A:A</f>
        <v>Typhoon Trami in Philippines</v>
      </c>
      <c r="B114" s="233" t="str">
        <f>'Core Indicators'!B:B</f>
        <v>Cyclone</v>
      </c>
      <c r="C114" s="233" t="str">
        <f>'Core Indicators'!C114</f>
        <v>PHL016</v>
      </c>
      <c r="D114" s="233" t="str">
        <f>'Core Indicators'!D114</f>
        <v>Philippines</v>
      </c>
      <c r="E114" s="233" t="str">
        <f>'Core Indicators'!E114</f>
        <v>PHL</v>
      </c>
      <c r="F114" s="42">
        <f>'Core Indicators'!O114</f>
        <v>176119</v>
      </c>
      <c r="G114" s="42">
        <f>'Core Indicators'!W114</f>
        <v>74943000</v>
      </c>
      <c r="H114" s="42">
        <f>'Core Indicators'!AE114</f>
        <v>9908000</v>
      </c>
      <c r="I114" s="42">
        <f>'Core Indicators'!AM114</f>
        <v>48000</v>
      </c>
      <c r="J114" s="42">
        <f>'Core Indicators'!AU114</f>
        <v>132</v>
      </c>
      <c r="K114" s="42" t="str">
        <f>'Core Indicators'!BC114</f>
        <v>x</v>
      </c>
      <c r="L114" s="42">
        <f>'Core Indicators'!BK114</f>
        <v>159</v>
      </c>
      <c r="M114" s="42">
        <f>'Core Indicators'!BS114</f>
        <v>181182</v>
      </c>
      <c r="N114" s="42">
        <f>'Core Indicators'!CA114</f>
        <v>15887</v>
      </c>
      <c r="O114" s="42" t="e">
        <f>'Core Indicators'!CI114</f>
        <v>#N/A</v>
      </c>
      <c r="P114" s="42">
        <f>'Core Indicators'!CQ114</f>
        <v>299329704</v>
      </c>
      <c r="Q114" s="42">
        <f>'Core Indicators'!DG114</f>
        <v>65034000</v>
      </c>
      <c r="R114" s="42">
        <f>'Core Indicators'!DO114</f>
        <v>9015000</v>
      </c>
      <c r="S114" s="42">
        <f>'Core Indicators'!DW114</f>
        <v>893000</v>
      </c>
      <c r="T114" s="42" t="str">
        <f>'Core Indicators'!EE114</f>
        <v>x</v>
      </c>
      <c r="U114" s="42" t="str">
        <f>'Core Indicators'!EM114</f>
        <v>x</v>
      </c>
      <c r="V114" s="42">
        <f>'Core Indicators'!FC114</f>
        <v>4</v>
      </c>
      <c r="W114" s="42" t="str">
        <f>'Core Indicators'!FK114</f>
        <v>x</v>
      </c>
      <c r="X114" s="42" t="str">
        <f>'Core Indicators'!FS114</f>
        <v>x</v>
      </c>
      <c r="Y114" s="42">
        <f>'Core Indicators'!GA114</f>
        <v>1</v>
      </c>
      <c r="Z114" s="42">
        <f>'Core Indicators'!GI114</f>
        <v>0</v>
      </c>
      <c r="AA114" s="42">
        <f>'Core Indicators'!GQ114</f>
        <v>0</v>
      </c>
      <c r="AB114" s="42">
        <f>'Core Indicators'!GY114</f>
        <v>0</v>
      </c>
      <c r="AC114" s="42">
        <f>'Core Indicators'!HG114</f>
        <v>0</v>
      </c>
      <c r="AD114" s="42">
        <f>'Core Indicators'!HO114</f>
        <v>0</v>
      </c>
      <c r="AE114" s="42">
        <f>'Core Indicators'!HW114</f>
        <v>0</v>
      </c>
      <c r="AF114" s="42">
        <f>'Core Indicators'!IE114</f>
        <v>1</v>
      </c>
      <c r="AG114" s="42">
        <f>'Core Indicators'!IM114</f>
        <v>3</v>
      </c>
    </row>
    <row r="115" spans="1:33" ht="20.149999999999999" customHeight="1" x14ac:dyDescent="0.35">
      <c r="A115" s="62" t="str">
        <f>'Core Indicators'!A:A</f>
        <v>Typhoons Toraji, Usagi, Man-yi, and Yinxing in Philippines</v>
      </c>
      <c r="B115" s="62" t="str">
        <f>'Core Indicators'!B:B</f>
        <v>Floods</v>
      </c>
      <c r="C115" s="62" t="str">
        <f>'Core Indicators'!C115</f>
        <v>PHL017</v>
      </c>
      <c r="D115" s="62" t="str">
        <f>'Core Indicators'!D115</f>
        <v>Philippines</v>
      </c>
      <c r="E115" s="62" t="str">
        <f>'Core Indicators'!E115</f>
        <v>PHL</v>
      </c>
      <c r="F115" s="41">
        <f>'Core Indicators'!O115</f>
        <v>100905</v>
      </c>
      <c r="G115" s="41">
        <f>'Core Indicators'!W115</f>
        <v>25255000</v>
      </c>
      <c r="H115" s="41">
        <f>'Core Indicators'!AE115</f>
        <v>4862000</v>
      </c>
      <c r="I115" s="41">
        <f>'Core Indicators'!AM115</f>
        <v>11000</v>
      </c>
      <c r="J115" s="41">
        <f>'Core Indicators'!AU115</f>
        <v>16</v>
      </c>
      <c r="K115" s="41" t="str">
        <f>'Core Indicators'!BC115</f>
        <v>x</v>
      </c>
      <c r="L115" s="41">
        <f>'Core Indicators'!BK115</f>
        <v>15</v>
      </c>
      <c r="M115" s="41">
        <f>'Core Indicators'!BS115</f>
        <v>116993</v>
      </c>
      <c r="N115" s="41">
        <f>'Core Indicators'!CA115</f>
        <v>15241</v>
      </c>
      <c r="O115" s="41" t="e">
        <f>'Core Indicators'!CI115</f>
        <v>#N/A</v>
      </c>
      <c r="P115" s="41">
        <f>'Core Indicators'!CQ115</f>
        <v>63669841</v>
      </c>
      <c r="Q115" s="41">
        <f>'Core Indicators'!DG115</f>
        <v>20393000</v>
      </c>
      <c r="R115" s="41">
        <f>'Core Indicators'!DO115</f>
        <v>3155000</v>
      </c>
      <c r="S115" s="41">
        <f>'Core Indicators'!DW115</f>
        <v>1707000</v>
      </c>
      <c r="T115" s="41" t="str">
        <f>'Core Indicators'!EE115</f>
        <v>x</v>
      </c>
      <c r="U115" s="41" t="str">
        <f>'Core Indicators'!EM115</f>
        <v>x</v>
      </c>
      <c r="V115" s="41">
        <f>'Core Indicators'!FC115</f>
        <v>4</v>
      </c>
      <c r="W115" s="41" t="str">
        <f>'Core Indicators'!FK115</f>
        <v>x</v>
      </c>
      <c r="X115" s="41" t="str">
        <f>'Core Indicators'!FS115</f>
        <v>x</v>
      </c>
      <c r="Y115" s="41">
        <f>'Core Indicators'!GA115</f>
        <v>1</v>
      </c>
      <c r="Z115" s="41">
        <f>'Core Indicators'!GI115</f>
        <v>0</v>
      </c>
      <c r="AA115" s="41">
        <f>'Core Indicators'!GQ115</f>
        <v>0</v>
      </c>
      <c r="AB115" s="41">
        <f>'Core Indicators'!GY115</f>
        <v>0</v>
      </c>
      <c r="AC115" s="41">
        <f>'Core Indicators'!HG115</f>
        <v>0</v>
      </c>
      <c r="AD115" s="41">
        <f>'Core Indicators'!HO115</f>
        <v>0</v>
      </c>
      <c r="AE115" s="41">
        <f>'Core Indicators'!HW115</f>
        <v>0</v>
      </c>
      <c r="AF115" s="41">
        <f>'Core Indicators'!IE115</f>
        <v>1</v>
      </c>
      <c r="AG115" s="41">
        <f>'Core Indicators'!IM115</f>
        <v>3</v>
      </c>
    </row>
    <row r="116" spans="1:33" ht="20.149999999999999" customHeight="1" x14ac:dyDescent="0.35">
      <c r="A116" s="233" t="str">
        <f>'Core Indicators'!A:A</f>
        <v>Highlands Violence</v>
      </c>
      <c r="B116" s="233" t="str">
        <f>'Core Indicators'!B:B</f>
        <v>Violence</v>
      </c>
      <c r="C116" s="233" t="str">
        <f>'Core Indicators'!C116</f>
        <v>PNG003</v>
      </c>
      <c r="D116" s="233" t="str">
        <f>'Core Indicators'!D116</f>
        <v>Papua New Guinea</v>
      </c>
      <c r="E116" s="233" t="str">
        <f>'Core Indicators'!E116</f>
        <v>PNG</v>
      </c>
      <c r="F116" s="42">
        <f>'Core Indicators'!O116</f>
        <v>63667</v>
      </c>
      <c r="G116" s="42">
        <f>'Core Indicators'!W116</f>
        <v>4566000</v>
      </c>
      <c r="H116" s="42">
        <f>'Core Indicators'!AE116</f>
        <v>571000</v>
      </c>
      <c r="I116" s="42">
        <f>'Core Indicators'!AM116</f>
        <v>25000</v>
      </c>
      <c r="J116" s="42" t="str">
        <f>'Core Indicators'!AU116</f>
        <v>x</v>
      </c>
      <c r="K116" s="42" t="str">
        <f>'Core Indicators'!BC116</f>
        <v>x</v>
      </c>
      <c r="L116" s="42">
        <f>'Core Indicators'!BK116</f>
        <v>74</v>
      </c>
      <c r="M116" s="42" t="str">
        <f>'Core Indicators'!BS116</f>
        <v>x</v>
      </c>
      <c r="N116" s="42" t="str">
        <f>'Core Indicators'!CA116</f>
        <v>x</v>
      </c>
      <c r="O116" s="42" t="e">
        <f>'Core Indicators'!CI116</f>
        <v>#N/A</v>
      </c>
      <c r="P116" s="42" t="str">
        <f>'Core Indicators'!CQ116</f>
        <v>x</v>
      </c>
      <c r="Q116" s="42">
        <f>'Core Indicators'!DG116</f>
        <v>3995000</v>
      </c>
      <c r="R116" s="42">
        <f>'Core Indicators'!DO116</f>
        <v>546000</v>
      </c>
      <c r="S116" s="42">
        <f>'Core Indicators'!DW116</f>
        <v>25000</v>
      </c>
      <c r="T116" s="42" t="str">
        <f>'Core Indicators'!EE116</f>
        <v>x</v>
      </c>
      <c r="U116" s="42" t="str">
        <f>'Core Indicators'!EM116</f>
        <v>x</v>
      </c>
      <c r="V116" s="42">
        <f>'Core Indicators'!FC116</f>
        <v>4</v>
      </c>
      <c r="W116" s="42" t="str">
        <f>'Core Indicators'!FK116</f>
        <v>x</v>
      </c>
      <c r="X116" s="42" t="str">
        <f>'Core Indicators'!FS116</f>
        <v>x</v>
      </c>
      <c r="Y116" s="42">
        <f>'Core Indicators'!GA116</f>
        <v>0</v>
      </c>
      <c r="Z116" s="42">
        <f>'Core Indicators'!GI116</f>
        <v>2</v>
      </c>
      <c r="AA116" s="42">
        <f>'Core Indicators'!GQ116</f>
        <v>1</v>
      </c>
      <c r="AB116" s="42">
        <f>'Core Indicators'!GY116</f>
        <v>0</v>
      </c>
      <c r="AC116" s="42">
        <f>'Core Indicators'!HG116</f>
        <v>0</v>
      </c>
      <c r="AD116" s="42">
        <f>'Core Indicators'!HO116</f>
        <v>2</v>
      </c>
      <c r="AE116" s="42">
        <f>'Core Indicators'!HW116</f>
        <v>3</v>
      </c>
      <c r="AF116" s="42">
        <f>'Core Indicators'!IE116</f>
        <v>0</v>
      </c>
      <c r="AG116" s="42">
        <f>'Core Indicators'!IM116</f>
        <v>3</v>
      </c>
    </row>
    <row r="117" spans="1:33" ht="20.149999999999999" customHeight="1" x14ac:dyDescent="0.35">
      <c r="A117" s="62" t="str">
        <f>'Core Indicators'!A:A</f>
        <v>Displacement from Russia-Ukraine conflict in Poland</v>
      </c>
      <c r="B117" s="62" t="str">
        <f>'Core Indicators'!B:B</f>
        <v>Displacement,Conflict</v>
      </c>
      <c r="C117" s="62" t="str">
        <f>'Core Indicators'!C117</f>
        <v>POL002</v>
      </c>
      <c r="D117" s="62" t="str">
        <f>'Core Indicators'!D117</f>
        <v>Poland</v>
      </c>
      <c r="E117" s="62" t="str">
        <f>'Core Indicators'!E117</f>
        <v>POL</v>
      </c>
      <c r="F117" s="41">
        <f>'Core Indicators'!O117</f>
        <v>306100</v>
      </c>
      <c r="G117" s="41">
        <f>'Core Indicators'!W117</f>
        <v>37667000</v>
      </c>
      <c r="H117" s="41">
        <f>'Core Indicators'!AE117</f>
        <v>985000</v>
      </c>
      <c r="I117" s="41">
        <f>'Core Indicators'!AM117</f>
        <v>985000</v>
      </c>
      <c r="J117" s="41" t="str">
        <f>'Core Indicators'!AU117</f>
        <v>x</v>
      </c>
      <c r="K117" s="41" t="str">
        <f>'Core Indicators'!BC117</f>
        <v>x</v>
      </c>
      <c r="L117" s="41">
        <f>'Core Indicators'!BK117</f>
        <v>0</v>
      </c>
      <c r="M117" s="41">
        <f>'Core Indicators'!BS117</f>
        <v>0</v>
      </c>
      <c r="N117" s="41">
        <f>'Core Indicators'!CA117</f>
        <v>0</v>
      </c>
      <c r="O117" s="41" t="e">
        <f>'Core Indicators'!CI117</f>
        <v>#N/A</v>
      </c>
      <c r="P117" s="41" t="str">
        <f>'Core Indicators'!CQ117</f>
        <v>x</v>
      </c>
      <c r="Q117" s="41">
        <f>'Core Indicators'!DG117</f>
        <v>36682000</v>
      </c>
      <c r="R117" s="41">
        <f>'Core Indicators'!DO117</f>
        <v>0</v>
      </c>
      <c r="S117" s="41">
        <f>'Core Indicators'!DW117</f>
        <v>985000</v>
      </c>
      <c r="T117" s="41">
        <f>'Core Indicators'!EE117</f>
        <v>0</v>
      </c>
      <c r="U117" s="41">
        <f>'Core Indicators'!EM117</f>
        <v>0</v>
      </c>
      <c r="V117" s="41">
        <f>'Core Indicators'!FC117</f>
        <v>2</v>
      </c>
      <c r="W117" s="41" t="str">
        <f>'Core Indicators'!FK117</f>
        <v>x</v>
      </c>
      <c r="X117" s="41" t="str">
        <f>'Core Indicators'!FS117</f>
        <v>x</v>
      </c>
      <c r="Y117" s="41">
        <f>'Core Indicators'!GA117</f>
        <v>0</v>
      </c>
      <c r="Z117" s="41">
        <f>'Core Indicators'!GI117</f>
        <v>0</v>
      </c>
      <c r="AA117" s="41">
        <f>'Core Indicators'!GQ117</f>
        <v>0</v>
      </c>
      <c r="AB117" s="41">
        <f>'Core Indicators'!GY117</f>
        <v>0</v>
      </c>
      <c r="AC117" s="41">
        <f>'Core Indicators'!HG117</f>
        <v>0</v>
      </c>
      <c r="AD117" s="41">
        <f>'Core Indicators'!HO117</f>
        <v>0</v>
      </c>
      <c r="AE117" s="41">
        <f>'Core Indicators'!HW117</f>
        <v>0</v>
      </c>
      <c r="AF117" s="41">
        <f>'Core Indicators'!IE117</f>
        <v>0</v>
      </c>
      <c r="AG117" s="41">
        <f>'Core Indicators'!IM117</f>
        <v>2</v>
      </c>
    </row>
    <row r="118" spans="1:33" ht="20.149999999999999" customHeight="1" x14ac:dyDescent="0.35">
      <c r="A118" s="233" t="str">
        <f>'Core Indicators'!A:A</f>
        <v>Complex crisis in DPRK</v>
      </c>
      <c r="B118" s="233" t="str">
        <f>'Core Indicators'!B:B</f>
        <v>Socio-political,Floods,Other seasonal event,Food Security</v>
      </c>
      <c r="C118" s="233" t="str">
        <f>'Core Indicators'!C118</f>
        <v>PRK001</v>
      </c>
      <c r="D118" s="233" t="str">
        <f>'Core Indicators'!D118</f>
        <v>DPRK</v>
      </c>
      <c r="E118" s="233" t="str">
        <f>'Core Indicators'!E118</f>
        <v>PRK</v>
      </c>
      <c r="F118" s="42">
        <f>'Core Indicators'!O118</f>
        <v>120410</v>
      </c>
      <c r="G118" s="42">
        <f>'Core Indicators'!W118</f>
        <v>26524000</v>
      </c>
      <c r="H118" s="42">
        <f>'Core Indicators'!AE118</f>
        <v>26524000</v>
      </c>
      <c r="I118" s="42">
        <f>'Core Indicators'!AM118</f>
        <v>49000</v>
      </c>
      <c r="J118" s="42">
        <f>'Core Indicators'!AU118</f>
        <v>0</v>
      </c>
      <c r="K118" s="42" t="str">
        <f>'Core Indicators'!BC118</f>
        <v>x</v>
      </c>
      <c r="L118" s="42">
        <f>'Core Indicators'!BK118</f>
        <v>4030</v>
      </c>
      <c r="M118" s="42" t="str">
        <f>'Core Indicators'!BS118</f>
        <v>x</v>
      </c>
      <c r="N118" s="42" t="str">
        <f>'Core Indicators'!CA118</f>
        <v>x</v>
      </c>
      <c r="O118" s="42" t="e">
        <f>'Core Indicators'!CI118</f>
        <v>#N/A</v>
      </c>
      <c r="P118" s="42" t="str">
        <f>'Core Indicators'!CQ118</f>
        <v>x</v>
      </c>
      <c r="Q118" s="42">
        <f>'Core Indicators'!DG118</f>
        <v>0</v>
      </c>
      <c r="R118" s="42">
        <f>'Core Indicators'!DO118</f>
        <v>16095000</v>
      </c>
      <c r="S118" s="42">
        <f>'Core Indicators'!DW118</f>
        <v>4970000</v>
      </c>
      <c r="T118" s="42">
        <f>'Core Indicators'!EE118</f>
        <v>5459000</v>
      </c>
      <c r="U118" s="42">
        <f>'Core Indicators'!EM118</f>
        <v>0</v>
      </c>
      <c r="V118" s="42">
        <f>'Core Indicators'!FC118</f>
        <v>3</v>
      </c>
      <c r="W118" s="42" t="str">
        <f>'Core Indicators'!FK118</f>
        <v>x</v>
      </c>
      <c r="X118" s="42" t="str">
        <f>'Core Indicators'!FS118</f>
        <v>x</v>
      </c>
      <c r="Y118" s="42">
        <f>'Core Indicators'!GA118</f>
        <v>0</v>
      </c>
      <c r="Z118" s="42">
        <f>'Core Indicators'!GI118</f>
        <v>1</v>
      </c>
      <c r="AA118" s="42">
        <f>'Core Indicators'!GQ118</f>
        <v>1</v>
      </c>
      <c r="AB118" s="42">
        <f>'Core Indicators'!GY118</f>
        <v>0</v>
      </c>
      <c r="AC118" s="42">
        <f>'Core Indicators'!HG118</f>
        <v>2</v>
      </c>
      <c r="AD118" s="42">
        <f>'Core Indicators'!HO118</f>
        <v>2</v>
      </c>
      <c r="AE118" s="42">
        <f>'Core Indicators'!HW118</f>
        <v>0</v>
      </c>
      <c r="AF118" s="42">
        <f>'Core Indicators'!IE118</f>
        <v>0</v>
      </c>
      <c r="AG118" s="42">
        <f>'Core Indicators'!IM118</f>
        <v>2</v>
      </c>
    </row>
    <row r="119" spans="1:33" ht="20.149999999999999" customHeight="1" x14ac:dyDescent="0.35">
      <c r="A119" s="62" t="str">
        <f>'Core Indicators'!A:A</f>
        <v>Conflict in Palestine</v>
      </c>
      <c r="B119" s="62" t="str">
        <f>'Core Indicators'!B:B</f>
        <v>Conflict,Socio-political,Violence</v>
      </c>
      <c r="C119" s="62" t="str">
        <f>'Core Indicators'!C119</f>
        <v>PSE002</v>
      </c>
      <c r="D119" s="62" t="str">
        <f>'Core Indicators'!D119</f>
        <v>Palestine</v>
      </c>
      <c r="E119" s="62" t="str">
        <f>'Core Indicators'!E119</f>
        <v>PSE</v>
      </c>
      <c r="F119" s="41">
        <f>'Core Indicators'!O119</f>
        <v>6025</v>
      </c>
      <c r="G119" s="41">
        <f>'Core Indicators'!W119</f>
        <v>5544000</v>
      </c>
      <c r="H119" s="41">
        <f>'Core Indicators'!AE119</f>
        <v>4796000</v>
      </c>
      <c r="I119" s="41">
        <f>'Core Indicators'!AM119</f>
        <v>6577000</v>
      </c>
      <c r="J119" s="41">
        <f>'Core Indicators'!AU119</f>
        <v>23139</v>
      </c>
      <c r="K119" s="41" t="str">
        <f>'Core Indicators'!BC119</f>
        <v>x</v>
      </c>
      <c r="L119" s="41">
        <f>'Core Indicators'!BK119</f>
        <v>7884</v>
      </c>
      <c r="M119" s="41">
        <f>'Core Indicators'!BS119</f>
        <v>75623</v>
      </c>
      <c r="N119" s="41">
        <f>'Core Indicators'!CA119</f>
        <v>64480</v>
      </c>
      <c r="O119" s="41" t="e">
        <f>'Core Indicators'!CI119</f>
        <v>#N/A</v>
      </c>
      <c r="P119" s="41" t="str">
        <f>'Core Indicators'!CQ119</f>
        <v>x</v>
      </c>
      <c r="Q119" s="41">
        <f>'Core Indicators'!DG119</f>
        <v>748000</v>
      </c>
      <c r="R119" s="41">
        <f>'Core Indicators'!DO119</f>
        <v>1496000</v>
      </c>
      <c r="S119" s="41">
        <f>'Core Indicators'!DW119</f>
        <v>1829000</v>
      </c>
      <c r="T119" s="41">
        <f>'Core Indicators'!EE119</f>
        <v>1063000</v>
      </c>
      <c r="U119" s="41">
        <f>'Core Indicators'!EM119</f>
        <v>408000</v>
      </c>
      <c r="V119" s="41">
        <f>'Core Indicators'!FC119</f>
        <v>5</v>
      </c>
      <c r="W119" s="41" t="str">
        <f>'Core Indicators'!FK119</f>
        <v>x</v>
      </c>
      <c r="X119" s="41" t="str">
        <f>'Core Indicators'!FS119</f>
        <v>x</v>
      </c>
      <c r="Y119" s="41">
        <f>'Core Indicators'!GA119</f>
        <v>1</v>
      </c>
      <c r="Z119" s="41">
        <f>'Core Indicators'!GI119</f>
        <v>3</v>
      </c>
      <c r="AA119" s="41">
        <f>'Core Indicators'!GQ119</f>
        <v>2</v>
      </c>
      <c r="AB119" s="41">
        <f>'Core Indicators'!GY119</f>
        <v>3</v>
      </c>
      <c r="AC119" s="41">
        <f>'Core Indicators'!HG119</f>
        <v>3</v>
      </c>
      <c r="AD119" s="41">
        <f>'Core Indicators'!HO119</f>
        <v>3</v>
      </c>
      <c r="AE119" s="41">
        <f>'Core Indicators'!HW119</f>
        <v>3</v>
      </c>
      <c r="AF119" s="41">
        <f>'Core Indicators'!IE119</f>
        <v>2</v>
      </c>
      <c r="AG119" s="41">
        <f>'Core Indicators'!IM119</f>
        <v>3</v>
      </c>
    </row>
    <row r="120" spans="1:33" ht="20.149999999999999" customHeight="1" x14ac:dyDescent="0.35">
      <c r="A120" s="233" t="str">
        <f>'Core Indicators'!A:A</f>
        <v>Conflict in West Bank</v>
      </c>
      <c r="B120" s="233" t="str">
        <f>'Core Indicators'!B:B</f>
        <v>Conflict,Displacement,Socio-political,Violence</v>
      </c>
      <c r="C120" s="233" t="str">
        <f>'Core Indicators'!C120</f>
        <v>PSE003</v>
      </c>
      <c r="D120" s="233" t="str">
        <f>'Core Indicators'!D120</f>
        <v>Palestine</v>
      </c>
      <c r="E120" s="233" t="str">
        <f>'Core Indicators'!E120</f>
        <v>PSE</v>
      </c>
      <c r="F120" s="42">
        <f>'Core Indicators'!O120</f>
        <v>5660</v>
      </c>
      <c r="G120" s="42">
        <f>'Core Indicators'!W120</f>
        <v>3244000</v>
      </c>
      <c r="H120" s="42">
        <f>'Core Indicators'!AE120</f>
        <v>2496000</v>
      </c>
      <c r="I120" s="42">
        <f>'Core Indicators'!AM120</f>
        <v>2962000</v>
      </c>
      <c r="J120" s="42">
        <f>'Core Indicators'!AU120</f>
        <v>1663</v>
      </c>
      <c r="K120" s="42" t="str">
        <f>'Core Indicators'!BC120</f>
        <v>x</v>
      </c>
      <c r="L120" s="42">
        <f>'Core Indicators'!BK120</f>
        <v>222</v>
      </c>
      <c r="M120" s="42" t="str">
        <f>'Core Indicators'!BS120</f>
        <v>x</v>
      </c>
      <c r="N120" s="42">
        <f>'Core Indicators'!CA120</f>
        <v>11916</v>
      </c>
      <c r="O120" s="42" t="e">
        <f>'Core Indicators'!CI120</f>
        <v>#N/A</v>
      </c>
      <c r="P120" s="42" t="str">
        <f>'Core Indicators'!CQ120</f>
        <v>x</v>
      </c>
      <c r="Q120" s="42">
        <f>'Core Indicators'!DG120</f>
        <v>748000</v>
      </c>
      <c r="R120" s="42">
        <f>'Core Indicators'!DO120</f>
        <v>1496000</v>
      </c>
      <c r="S120" s="42">
        <f>'Core Indicators'!DW120</f>
        <v>840000</v>
      </c>
      <c r="T120" s="42">
        <f>'Core Indicators'!EE120</f>
        <v>120000</v>
      </c>
      <c r="U120" s="42">
        <f>'Core Indicators'!EM120</f>
        <v>40000</v>
      </c>
      <c r="V120" s="42">
        <f>'Core Indicators'!FC120</f>
        <v>5</v>
      </c>
      <c r="W120" s="42" t="str">
        <f>'Core Indicators'!FK120</f>
        <v>x</v>
      </c>
      <c r="X120" s="42" t="str">
        <f>'Core Indicators'!FS120</f>
        <v>x</v>
      </c>
      <c r="Y120" s="42">
        <f>'Core Indicators'!GA120</f>
        <v>1</v>
      </c>
      <c r="Z120" s="42">
        <f>'Core Indicators'!GI120</f>
        <v>3</v>
      </c>
      <c r="AA120" s="42">
        <f>'Core Indicators'!GQ120</f>
        <v>2</v>
      </c>
      <c r="AB120" s="42">
        <f>'Core Indicators'!GY120</f>
        <v>3</v>
      </c>
      <c r="AC120" s="42">
        <f>'Core Indicators'!HG120</f>
        <v>2</v>
      </c>
      <c r="AD120" s="42">
        <f>'Core Indicators'!HO120</f>
        <v>3</v>
      </c>
      <c r="AE120" s="42">
        <f>'Core Indicators'!HW120</f>
        <v>2</v>
      </c>
      <c r="AF120" s="42">
        <f>'Core Indicators'!IE120</f>
        <v>2</v>
      </c>
      <c r="AG120" s="42">
        <f>'Core Indicators'!IM120</f>
        <v>0</v>
      </c>
    </row>
    <row r="121" spans="1:33" ht="20.149999999999999" customHeight="1" x14ac:dyDescent="0.35">
      <c r="A121" s="62" t="str">
        <f>'Core Indicators'!A:A</f>
        <v>Conflict in Gaza</v>
      </c>
      <c r="B121" s="62" t="str">
        <f>'Core Indicators'!B:B</f>
        <v>Conflict,Displacement,Socio-political,Violence</v>
      </c>
      <c r="C121" s="62" t="str">
        <f>'Core Indicators'!C121</f>
        <v>PSE004</v>
      </c>
      <c r="D121" s="62" t="str">
        <f>'Core Indicators'!D121</f>
        <v>Palestine</v>
      </c>
      <c r="E121" s="62" t="str">
        <f>'Core Indicators'!E121</f>
        <v>PSE</v>
      </c>
      <c r="F121" s="41">
        <f>'Core Indicators'!O121</f>
        <v>365</v>
      </c>
      <c r="G121" s="41">
        <f>'Core Indicators'!W121</f>
        <v>2300000</v>
      </c>
      <c r="H121" s="41">
        <f>'Core Indicators'!AE121</f>
        <v>2300000</v>
      </c>
      <c r="I121" s="41">
        <f>'Core Indicators'!AM121</f>
        <v>3614000</v>
      </c>
      <c r="J121" s="41">
        <f>'Core Indicators'!AU121</f>
        <v>21476</v>
      </c>
      <c r="K121" s="41" t="str">
        <f>'Core Indicators'!BC121</f>
        <v>x</v>
      </c>
      <c r="L121" s="41">
        <f>'Core Indicators'!BK121</f>
        <v>7662</v>
      </c>
      <c r="M121" s="41">
        <f>'Core Indicators'!BS121</f>
        <v>75623</v>
      </c>
      <c r="N121" s="41">
        <f>'Core Indicators'!CA121</f>
        <v>52564</v>
      </c>
      <c r="O121" s="41" t="e">
        <f>'Core Indicators'!CI121</f>
        <v>#N/A</v>
      </c>
      <c r="P121" s="41" t="str">
        <f>'Core Indicators'!CQ121</f>
        <v>x</v>
      </c>
      <c r="Q121" s="41">
        <f>'Core Indicators'!DG121</f>
        <v>0</v>
      </c>
      <c r="R121" s="41">
        <f>'Core Indicators'!DO121</f>
        <v>0</v>
      </c>
      <c r="S121" s="41">
        <f>'Core Indicators'!DW121</f>
        <v>989000</v>
      </c>
      <c r="T121" s="41">
        <f>'Core Indicators'!EE121</f>
        <v>943000</v>
      </c>
      <c r="U121" s="41">
        <f>'Core Indicators'!EM121</f>
        <v>368000</v>
      </c>
      <c r="V121" s="41">
        <f>'Core Indicators'!FC121</f>
        <v>5</v>
      </c>
      <c r="W121" s="41" t="str">
        <f>'Core Indicators'!FK121</f>
        <v>x</v>
      </c>
      <c r="X121" s="41" t="str">
        <f>'Core Indicators'!FS121</f>
        <v>x</v>
      </c>
      <c r="Y121" s="41">
        <f>'Core Indicators'!GA121</f>
        <v>1</v>
      </c>
      <c r="Z121" s="41">
        <f>'Core Indicators'!GI121</f>
        <v>3</v>
      </c>
      <c r="AA121" s="41">
        <f>'Core Indicators'!GQ121</f>
        <v>2</v>
      </c>
      <c r="AB121" s="41">
        <f>'Core Indicators'!GY121</f>
        <v>3</v>
      </c>
      <c r="AC121" s="41">
        <f>'Core Indicators'!HG121</f>
        <v>3</v>
      </c>
      <c r="AD121" s="41">
        <f>'Core Indicators'!HO121</f>
        <v>3</v>
      </c>
      <c r="AE121" s="41">
        <f>'Core Indicators'!HW121</f>
        <v>3</v>
      </c>
      <c r="AF121" s="41">
        <f>'Core Indicators'!IE121</f>
        <v>2</v>
      </c>
      <c r="AG121" s="41">
        <f>'Core Indicators'!IM121</f>
        <v>2</v>
      </c>
    </row>
    <row r="122" spans="1:33" ht="20.149999999999999" customHeight="1" x14ac:dyDescent="0.35">
      <c r="A122" s="233" t="str">
        <f>'Core Indicators'!A:A</f>
        <v>Lake Chad basin regional crisis</v>
      </c>
      <c r="B122" s="233">
        <f>'Core Indicators'!B:B</f>
        <v>0</v>
      </c>
      <c r="C122" s="233" t="str">
        <f>'Core Indicators'!C122</f>
        <v>REG001</v>
      </c>
      <c r="D122" s="233" t="str">
        <f>'Core Indicators'!D122</f>
        <v>Nigeria,Niger,Chad,Cameroon</v>
      </c>
      <c r="E122" s="233" t="str">
        <f>'Core Indicators'!E122</f>
        <v>NGA,NER,TCD,CMR</v>
      </c>
      <c r="F122" s="42">
        <f>'Core Indicators'!O122</f>
        <v>368971</v>
      </c>
      <c r="G122" s="42">
        <f>'Core Indicators'!W122</f>
        <v>21538000</v>
      </c>
      <c r="H122" s="42">
        <f>'Core Indicators'!AE122</f>
        <v>11099000</v>
      </c>
      <c r="I122" s="42">
        <f>'Core Indicators'!AM122</f>
        <v>5445000</v>
      </c>
      <c r="J122" s="42">
        <f>'Core Indicators'!AU122</f>
        <v>1</v>
      </c>
      <c r="K122" s="42" t="str">
        <f>'Core Indicators'!BC122</f>
        <v>x</v>
      </c>
      <c r="L122" s="42">
        <f>'Core Indicators'!BK122</f>
        <v>1919</v>
      </c>
      <c r="M122" s="42">
        <f>'Core Indicators'!BS122</f>
        <v>0</v>
      </c>
      <c r="N122" s="42">
        <f>'Core Indicators'!CA122</f>
        <v>4300</v>
      </c>
      <c r="O122" s="42" t="e">
        <f>'Core Indicators'!CI122</f>
        <v>#N/A</v>
      </c>
      <c r="P122" s="42">
        <f>'Core Indicators'!CQ122</f>
        <v>5200000</v>
      </c>
      <c r="Q122" s="42">
        <f>'Core Indicators'!DG122</f>
        <v>10439000</v>
      </c>
      <c r="R122" s="42">
        <f>'Core Indicators'!DO122</f>
        <v>0</v>
      </c>
      <c r="S122" s="42">
        <f>'Core Indicators'!DW122</f>
        <v>5819000</v>
      </c>
      <c r="T122" s="42">
        <f>'Core Indicators'!EE122</f>
        <v>4406000</v>
      </c>
      <c r="U122" s="42">
        <f>'Core Indicators'!EM122</f>
        <v>874000</v>
      </c>
      <c r="V122" s="42">
        <f>'Core Indicators'!FC122</f>
        <v>4</v>
      </c>
      <c r="W122" s="42" t="str">
        <f>'Core Indicators'!FK122</f>
        <v>x</v>
      </c>
      <c r="X122" s="42">
        <f>'Core Indicators'!FS122</f>
        <v>800000</v>
      </c>
      <c r="Y122" s="42">
        <f>'Core Indicators'!GA122</f>
        <v>1</v>
      </c>
      <c r="Z122" s="42">
        <f>'Core Indicators'!GI122</f>
        <v>3</v>
      </c>
      <c r="AA122" s="42">
        <f>'Core Indicators'!GQ122</f>
        <v>1</v>
      </c>
      <c r="AB122" s="42">
        <f>'Core Indicators'!GY122</f>
        <v>3</v>
      </c>
      <c r="AC122" s="42">
        <f>'Core Indicators'!HG122</f>
        <v>0</v>
      </c>
      <c r="AD122" s="42">
        <f>'Core Indicators'!HO122</f>
        <v>3</v>
      </c>
      <c r="AE122" s="42">
        <f>'Core Indicators'!HW122</f>
        <v>3</v>
      </c>
      <c r="AF122" s="42">
        <f>'Core Indicators'!IE122</f>
        <v>3</v>
      </c>
      <c r="AG122" s="42">
        <f>'Core Indicators'!IM122</f>
        <v>3</v>
      </c>
    </row>
    <row r="123" spans="1:33" ht="20.149999999999999" customHeight="1" x14ac:dyDescent="0.35">
      <c r="A123" s="62" t="str">
        <f>'Core Indicators'!A:A</f>
        <v>Venezuela Regional Crisis</v>
      </c>
      <c r="B123" s="62">
        <f>'Core Indicators'!B:B</f>
        <v>0</v>
      </c>
      <c r="C123" s="62" t="str">
        <f>'Core Indicators'!C123</f>
        <v>REG002</v>
      </c>
      <c r="D123" s="62" t="str">
        <f>'Core Indicators'!D123</f>
        <v>Venezuela,Brazil,Colombia,Ecuador,Peru,Trinidad and Tobago,Chile,Dominican Republic,Panama</v>
      </c>
      <c r="E123" s="62" t="str">
        <f>'Core Indicators'!E123</f>
        <v>VEN,BRA,COL,ECU,PER,TTO,CHL,DOM,PAN</v>
      </c>
      <c r="F123" s="41">
        <f>'Core Indicators'!O123</f>
        <v>5811256</v>
      </c>
      <c r="G123" s="41">
        <f>'Core Indicators'!W123</f>
        <v>214402000</v>
      </c>
      <c r="H123" s="41">
        <f>'Core Indicators'!AE123</f>
        <v>64593000</v>
      </c>
      <c r="I123" s="41">
        <f>'Core Indicators'!AM123</f>
        <v>11996000</v>
      </c>
      <c r="J123" s="41" t="str">
        <f>'Core Indicators'!AU123</f>
        <v>x</v>
      </c>
      <c r="K123" s="41" t="str">
        <f>'Core Indicators'!BC123</f>
        <v>x</v>
      </c>
      <c r="L123" s="41">
        <f>'Core Indicators'!BK123</f>
        <v>512</v>
      </c>
      <c r="M123" s="41" t="str">
        <f>'Core Indicators'!BS123</f>
        <v>x</v>
      </c>
      <c r="N123" s="41" t="str">
        <f>'Core Indicators'!CA123</f>
        <v>x</v>
      </c>
      <c r="O123" s="41" t="e">
        <f>'Core Indicators'!CI123</f>
        <v>#N/A</v>
      </c>
      <c r="P123" s="41" t="str">
        <f>'Core Indicators'!CQ123</f>
        <v>x</v>
      </c>
      <c r="Q123" s="41">
        <f>'Core Indicators'!DG123</f>
        <v>149809000</v>
      </c>
      <c r="R123" s="41">
        <f>'Core Indicators'!DO123</f>
        <v>37651000</v>
      </c>
      <c r="S123" s="41">
        <f>'Core Indicators'!DW123</f>
        <v>26943000</v>
      </c>
      <c r="T123" s="41">
        <f>'Core Indicators'!EE123</f>
        <v>0</v>
      </c>
      <c r="U123" s="41">
        <f>'Core Indicators'!EM123</f>
        <v>0</v>
      </c>
      <c r="V123" s="41">
        <f>'Core Indicators'!FC123</f>
        <v>5</v>
      </c>
      <c r="W123" s="41" t="str">
        <f>'Core Indicators'!FK123</f>
        <v>x</v>
      </c>
      <c r="X123" s="41" t="str">
        <f>'Core Indicators'!FS123</f>
        <v>x</v>
      </c>
      <c r="Y123" s="41">
        <f>'Core Indicators'!GA123</f>
        <v>1</v>
      </c>
      <c r="Z123" s="41">
        <f>'Core Indicators'!GI123</f>
        <v>3</v>
      </c>
      <c r="AA123" s="41">
        <f>'Core Indicators'!GQ123</f>
        <v>2</v>
      </c>
      <c r="AB123" s="41">
        <f>'Core Indicators'!GY123</f>
        <v>0</v>
      </c>
      <c r="AC123" s="41">
        <f>'Core Indicators'!HG123</f>
        <v>0</v>
      </c>
      <c r="AD123" s="41">
        <f>'Core Indicators'!HO123</f>
        <v>2</v>
      </c>
      <c r="AE123" s="41">
        <f>'Core Indicators'!HW123</f>
        <v>2</v>
      </c>
      <c r="AF123" s="41">
        <f>'Core Indicators'!IE123</f>
        <v>2</v>
      </c>
      <c r="AG123" s="41">
        <f>'Core Indicators'!IM123</f>
        <v>3</v>
      </c>
    </row>
    <row r="124" spans="1:33" ht="20.149999999999999" customHeight="1" x14ac:dyDescent="0.35">
      <c r="A124" s="233" t="str">
        <f>'Core Indicators'!A:A</f>
        <v>Syrian Regional Crisis</v>
      </c>
      <c r="B124" s="233">
        <f>'Core Indicators'!B:B</f>
        <v>0</v>
      </c>
      <c r="C124" s="233" t="str">
        <f>'Core Indicators'!C124</f>
        <v>REG004</v>
      </c>
      <c r="D124" s="233" t="str">
        <f>'Core Indicators'!D124</f>
        <v>Syria,Türkiye,Iraq,Egypt,Jordan,Lebanon</v>
      </c>
      <c r="E124" s="233" t="str">
        <f>'Core Indicators'!E124</f>
        <v>SYR,TUR,IRQ,EGY,JOR,LBN</v>
      </c>
      <c r="F124" s="42">
        <f>'Core Indicators'!O124</f>
        <v>566255</v>
      </c>
      <c r="G124" s="42">
        <f>'Core Indicators'!W124</f>
        <v>201624000</v>
      </c>
      <c r="H124" s="42">
        <f>'Core Indicators'!AE124</f>
        <v>39600000</v>
      </c>
      <c r="I124" s="42">
        <f>'Core Indicators'!AM124</f>
        <v>20199000</v>
      </c>
      <c r="J124" s="42" t="str">
        <f>'Core Indicators'!AU124</f>
        <v>x</v>
      </c>
      <c r="K124" s="42" t="str">
        <f>'Core Indicators'!BC124</f>
        <v>x</v>
      </c>
      <c r="L124" s="42">
        <f>'Core Indicators'!BK124</f>
        <v>3143</v>
      </c>
      <c r="M124" s="42" t="str">
        <f>'Core Indicators'!BS124</f>
        <v>x</v>
      </c>
      <c r="N124" s="42" t="str">
        <f>'Core Indicators'!CA124</f>
        <v>x</v>
      </c>
      <c r="O124" s="42" t="e">
        <f>'Core Indicators'!CI124</f>
        <v>#N/A</v>
      </c>
      <c r="P124" s="42" t="str">
        <f>'Core Indicators'!CQ124</f>
        <v>x</v>
      </c>
      <c r="Q124" s="42">
        <f>'Core Indicators'!DG124</f>
        <v>162023000</v>
      </c>
      <c r="R124" s="42">
        <f>'Core Indicators'!DO124</f>
        <v>17456000</v>
      </c>
      <c r="S124" s="42">
        <f>'Core Indicators'!DW124</f>
        <v>13401000</v>
      </c>
      <c r="T124" s="42">
        <f>'Core Indicators'!EE124</f>
        <v>8677000</v>
      </c>
      <c r="U124" s="42">
        <f>'Core Indicators'!EM124</f>
        <v>67000</v>
      </c>
      <c r="V124" s="42">
        <f>'Core Indicators'!FC124</f>
        <v>5</v>
      </c>
      <c r="W124" s="42" t="e">
        <f>'Core Indicators'!FK124</f>
        <v>#N/A</v>
      </c>
      <c r="X124" s="42" t="str">
        <f>'Core Indicators'!FS124</f>
        <v>x</v>
      </c>
      <c r="Y124" s="42">
        <f>'Core Indicators'!GA124</f>
        <v>1</v>
      </c>
      <c r="Z124" s="42">
        <f>'Core Indicators'!GI124</f>
        <v>3</v>
      </c>
      <c r="AA124" s="42">
        <f>'Core Indicators'!GQ124</f>
        <v>3</v>
      </c>
      <c r="AB124" s="42">
        <f>'Core Indicators'!GY124</f>
        <v>2</v>
      </c>
      <c r="AC124" s="42">
        <f>'Core Indicators'!HG124</f>
        <v>2</v>
      </c>
      <c r="AD124" s="42">
        <f>'Core Indicators'!HO124</f>
        <v>3</v>
      </c>
      <c r="AE124" s="42">
        <f>'Core Indicators'!HW124</f>
        <v>3</v>
      </c>
      <c r="AF124" s="42">
        <f>'Core Indicators'!IE124</f>
        <v>3</v>
      </c>
      <c r="AG124" s="42">
        <f>'Core Indicators'!IM124</f>
        <v>0</v>
      </c>
    </row>
    <row r="125" spans="1:33" ht="20.149999999999999" customHeight="1" x14ac:dyDescent="0.35">
      <c r="A125" s="62" t="str">
        <f>'Core Indicators'!A:A</f>
        <v xml:space="preserve">Eastern Mediterranean Route </v>
      </c>
      <c r="B125" s="62">
        <f>'Core Indicators'!B:B</f>
        <v>0</v>
      </c>
      <c r="C125" s="62" t="str">
        <f>'Core Indicators'!C125</f>
        <v>REG006</v>
      </c>
      <c r="D125" s="62" t="str">
        <f>'Core Indicators'!D125</f>
        <v>Türkiye,Greece</v>
      </c>
      <c r="E125" s="62" t="str">
        <f>'Core Indicators'!E125</f>
        <v>TUR,GRC</v>
      </c>
      <c r="F125" s="41">
        <f>'Core Indicators'!O125</f>
        <v>150195</v>
      </c>
      <c r="G125" s="41">
        <f>'Core Indicators'!W125</f>
        <v>16386000</v>
      </c>
      <c r="H125" s="41">
        <f>'Core Indicators'!AE125</f>
        <v>854000</v>
      </c>
      <c r="I125" s="41">
        <f>'Core Indicators'!AM125</f>
        <v>507000</v>
      </c>
      <c r="J125" s="41" t="str">
        <f>'Core Indicators'!AU125</f>
        <v>x</v>
      </c>
      <c r="K125" s="41" t="str">
        <f>'Core Indicators'!BC125</f>
        <v>x</v>
      </c>
      <c r="L125" s="41">
        <f>'Core Indicators'!BK125</f>
        <v>6</v>
      </c>
      <c r="M125" s="41" t="str">
        <f>'Core Indicators'!BS125</f>
        <v>x</v>
      </c>
      <c r="N125" s="41" t="str">
        <f>'Core Indicators'!CA125</f>
        <v>x</v>
      </c>
      <c r="O125" s="41" t="e">
        <f>'Core Indicators'!CI125</f>
        <v>#N/A</v>
      </c>
      <c r="P125" s="41" t="str">
        <f>'Core Indicators'!CQ125</f>
        <v>x</v>
      </c>
      <c r="Q125" s="41">
        <f>'Core Indicators'!DG125</f>
        <v>15532000</v>
      </c>
      <c r="R125" s="41">
        <f>'Core Indicators'!DO125</f>
        <v>434000</v>
      </c>
      <c r="S125" s="41">
        <f>'Core Indicators'!DW125</f>
        <v>362000</v>
      </c>
      <c r="T125" s="41">
        <f>'Core Indicators'!EE125</f>
        <v>51000</v>
      </c>
      <c r="U125" s="41">
        <f>'Core Indicators'!EM125</f>
        <v>6000</v>
      </c>
      <c r="V125" s="41">
        <f>'Core Indicators'!FC125</f>
        <v>3</v>
      </c>
      <c r="W125" s="41" t="str">
        <f>'Core Indicators'!FK125</f>
        <v>x</v>
      </c>
      <c r="X125" s="41" t="str">
        <f>'Core Indicators'!FS125</f>
        <v>x</v>
      </c>
      <c r="Y125" s="41">
        <f>'Core Indicators'!GA125</f>
        <v>1</v>
      </c>
      <c r="Z125" s="41">
        <f>'Core Indicators'!GI125</f>
        <v>1</v>
      </c>
      <c r="AA125" s="41">
        <f>'Core Indicators'!GQ125</f>
        <v>1</v>
      </c>
      <c r="AB125" s="41">
        <f>'Core Indicators'!GY125</f>
        <v>0</v>
      </c>
      <c r="AC125" s="41">
        <f>'Core Indicators'!HG125</f>
        <v>2</v>
      </c>
      <c r="AD125" s="41">
        <f>'Core Indicators'!HO125</f>
        <v>3</v>
      </c>
      <c r="AE125" s="41">
        <f>'Core Indicators'!HW125</f>
        <v>0</v>
      </c>
      <c r="AF125" s="41">
        <f>'Core Indicators'!IE125</f>
        <v>3</v>
      </c>
      <c r="AG125" s="41">
        <f>'Core Indicators'!IM125</f>
        <v>0</v>
      </c>
    </row>
    <row r="126" spans="1:33" ht="20.149999999999999" customHeight="1" x14ac:dyDescent="0.35">
      <c r="A126" s="233" t="str">
        <f>'Core Indicators'!A:A</f>
        <v>Central Mediterranean Route</v>
      </c>
      <c r="B126" s="233">
        <f>'Core Indicators'!B:B</f>
        <v>0</v>
      </c>
      <c r="C126" s="233" t="str">
        <f>'Core Indicators'!C126</f>
        <v>REG007</v>
      </c>
      <c r="D126" s="233" t="str">
        <f>'Core Indicators'!D126</f>
        <v>Algeria,Tunisia,Libya,Italy</v>
      </c>
      <c r="E126" s="233" t="str">
        <f>'Core Indicators'!E126</f>
        <v>DZA,TUN,LBY,ITA</v>
      </c>
      <c r="F126" s="42">
        <f>'Core Indicators'!O126</f>
        <v>4600608</v>
      </c>
      <c r="G126" s="42">
        <f>'Core Indicators'!W126</f>
        <v>125934000</v>
      </c>
      <c r="H126" s="42">
        <f>'Core Indicators'!AE126</f>
        <v>1378000</v>
      </c>
      <c r="I126" s="42">
        <f>'Core Indicators'!AM126</f>
        <v>1378000</v>
      </c>
      <c r="J126" s="42" t="str">
        <f>'Core Indicators'!AU126</f>
        <v>x</v>
      </c>
      <c r="K126" s="42" t="str">
        <f>'Core Indicators'!BC126</f>
        <v>x</v>
      </c>
      <c r="L126" s="42">
        <f>'Core Indicators'!BK126</f>
        <v>839</v>
      </c>
      <c r="M126" s="42" t="str">
        <f>'Core Indicators'!BS126</f>
        <v>x</v>
      </c>
      <c r="N126" s="42" t="str">
        <f>'Core Indicators'!CA126</f>
        <v>x</v>
      </c>
      <c r="O126" s="42" t="e">
        <f>'Core Indicators'!CI126</f>
        <v>#N/A</v>
      </c>
      <c r="P126" s="42" t="str">
        <f>'Core Indicators'!CQ126</f>
        <v>x</v>
      </c>
      <c r="Q126" s="42">
        <f>'Core Indicators'!DG126</f>
        <v>124556000</v>
      </c>
      <c r="R126" s="42">
        <f>'Core Indicators'!DO126</f>
        <v>0</v>
      </c>
      <c r="S126" s="42">
        <f>'Core Indicators'!DW126</f>
        <v>1378000</v>
      </c>
      <c r="T126" s="42" t="str">
        <f>'Core Indicators'!EE126</f>
        <v>x</v>
      </c>
      <c r="U126" s="42" t="str">
        <f>'Core Indicators'!EM126</f>
        <v>x</v>
      </c>
      <c r="V126" s="42">
        <f>'Core Indicators'!FC126</f>
        <v>4</v>
      </c>
      <c r="W126" s="42" t="str">
        <f>'Core Indicators'!FK126</f>
        <v>x</v>
      </c>
      <c r="X126" s="42" t="str">
        <f>'Core Indicators'!FS126</f>
        <v>x</v>
      </c>
      <c r="Y126" s="42">
        <f>'Core Indicators'!GA126</f>
        <v>0</v>
      </c>
      <c r="Z126" s="42">
        <f>'Core Indicators'!GI126</f>
        <v>1</v>
      </c>
      <c r="AA126" s="42">
        <f>'Core Indicators'!GQ126</f>
        <v>1</v>
      </c>
      <c r="AB126" s="42">
        <f>'Core Indicators'!GY126</f>
        <v>2</v>
      </c>
      <c r="AC126" s="42">
        <f>'Core Indicators'!HG126</f>
        <v>2</v>
      </c>
      <c r="AD126" s="42">
        <f>'Core Indicators'!HO126</f>
        <v>2</v>
      </c>
      <c r="AE126" s="42">
        <f>'Core Indicators'!HW126</f>
        <v>0</v>
      </c>
      <c r="AF126" s="42">
        <f>'Core Indicators'!IE126</f>
        <v>1</v>
      </c>
      <c r="AG126" s="42">
        <f>'Core Indicators'!IM126</f>
        <v>1</v>
      </c>
    </row>
    <row r="127" spans="1:33" ht="20.149999999999999" customHeight="1" x14ac:dyDescent="0.35">
      <c r="A127" s="62" t="str">
        <f>'Core Indicators'!A:A</f>
        <v>Western Mediterranean Route</v>
      </c>
      <c r="B127" s="62">
        <f>'Core Indicators'!B:B</f>
        <v>0</v>
      </c>
      <c r="C127" s="62" t="str">
        <f>'Core Indicators'!C127</f>
        <v>REG008</v>
      </c>
      <c r="D127" s="62" t="str">
        <f>'Core Indicators'!D127</f>
        <v>Algeria,Morocco,Spain</v>
      </c>
      <c r="E127" s="62" t="str">
        <f>'Core Indicators'!E127</f>
        <v>DZA,MAR,ESP</v>
      </c>
      <c r="F127" s="41">
        <f>'Core Indicators'!O127</f>
        <v>3327774</v>
      </c>
      <c r="G127" s="41">
        <f>'Core Indicators'!W127</f>
        <v>133006000</v>
      </c>
      <c r="H127" s="41">
        <f>'Core Indicators'!AE127</f>
        <v>378000</v>
      </c>
      <c r="I127" s="41">
        <f>'Core Indicators'!AM127</f>
        <v>378000</v>
      </c>
      <c r="J127" s="41" t="str">
        <f>'Core Indicators'!AU127</f>
        <v>x</v>
      </c>
      <c r="K127" s="41" t="str">
        <f>'Core Indicators'!BC127</f>
        <v>x</v>
      </c>
      <c r="L127" s="41">
        <f>'Core Indicators'!BK127</f>
        <v>75</v>
      </c>
      <c r="M127" s="41" t="str">
        <f>'Core Indicators'!BS127</f>
        <v>x</v>
      </c>
      <c r="N127" s="41" t="str">
        <f>'Core Indicators'!CA127</f>
        <v>x</v>
      </c>
      <c r="O127" s="41" t="e">
        <f>'Core Indicators'!CI127</f>
        <v>#N/A</v>
      </c>
      <c r="P127" s="41" t="str">
        <f>'Core Indicators'!CQ127</f>
        <v>x</v>
      </c>
      <c r="Q127" s="41">
        <f>'Core Indicators'!DG127</f>
        <v>132628000</v>
      </c>
      <c r="R127" s="41">
        <f>'Core Indicators'!DO127</f>
        <v>0</v>
      </c>
      <c r="S127" s="41">
        <f>'Core Indicators'!DW127</f>
        <v>378000</v>
      </c>
      <c r="T127" s="41" t="str">
        <f>'Core Indicators'!EE127</f>
        <v>x</v>
      </c>
      <c r="U127" s="41" t="str">
        <f>'Core Indicators'!EM127</f>
        <v>x</v>
      </c>
      <c r="V127" s="41">
        <f>'Core Indicators'!FC127</f>
        <v>4</v>
      </c>
      <c r="W127" s="41" t="str">
        <f>'Core Indicators'!FK127</f>
        <v>x</v>
      </c>
      <c r="X127" s="41" t="str">
        <f>'Core Indicators'!FS127</f>
        <v>x</v>
      </c>
      <c r="Y127" s="41">
        <f>'Core Indicators'!GA127</f>
        <v>0</v>
      </c>
      <c r="Z127" s="41">
        <f>'Core Indicators'!GI127</f>
        <v>0</v>
      </c>
      <c r="AA127" s="41">
        <f>'Core Indicators'!GQ127</f>
        <v>0</v>
      </c>
      <c r="AB127" s="41">
        <f>'Core Indicators'!GY127</f>
        <v>0</v>
      </c>
      <c r="AC127" s="41">
        <f>'Core Indicators'!HG127</f>
        <v>0</v>
      </c>
      <c r="AD127" s="41">
        <f>'Core Indicators'!HO127</f>
        <v>0</v>
      </c>
      <c r="AE127" s="41">
        <f>'Core Indicators'!HW127</f>
        <v>0</v>
      </c>
      <c r="AF127" s="41">
        <f>'Core Indicators'!IE127</f>
        <v>1</v>
      </c>
      <c r="AG127" s="41">
        <f>'Core Indicators'!IM127</f>
        <v>1</v>
      </c>
    </row>
    <row r="128" spans="1:33" ht="20.149999999999999" customHeight="1" x14ac:dyDescent="0.35">
      <c r="A128" s="233" t="str">
        <f>'Core Indicators'!A:A</f>
        <v>Rohingya Regional Crisis</v>
      </c>
      <c r="B128" s="233">
        <f>'Core Indicators'!B:B</f>
        <v>0</v>
      </c>
      <c r="C128" s="233" t="str">
        <f>'Core Indicators'!C128</f>
        <v>REG011</v>
      </c>
      <c r="D128" s="233" t="str">
        <f>'Core Indicators'!D128</f>
        <v>Bangladesh,Myanmar</v>
      </c>
      <c r="E128" s="233" t="str">
        <f>'Core Indicators'!E128</f>
        <v>BGD,MMR</v>
      </c>
      <c r="F128" s="42">
        <f>'Core Indicators'!O128</f>
        <v>37488</v>
      </c>
      <c r="G128" s="42">
        <f>'Core Indicators'!W128</f>
        <v>5010000</v>
      </c>
      <c r="H128" s="42">
        <f>'Core Indicators'!AE128</f>
        <v>5010000</v>
      </c>
      <c r="I128" s="42">
        <f>'Core Indicators'!AM128</f>
        <v>1307000</v>
      </c>
      <c r="J128" s="42" t="str">
        <f>'Core Indicators'!AU128</f>
        <v>x</v>
      </c>
      <c r="K128" s="42" t="str">
        <f>'Core Indicators'!BC128</f>
        <v>x</v>
      </c>
      <c r="L128" s="42">
        <f>'Core Indicators'!BK128</f>
        <v>2844</v>
      </c>
      <c r="M128" s="42" t="str">
        <f>'Core Indicators'!BS128</f>
        <v>x</v>
      </c>
      <c r="N128" s="42" t="str">
        <f>'Core Indicators'!CA128</f>
        <v>x</v>
      </c>
      <c r="O128" s="42" t="e">
        <f>'Core Indicators'!CI128</f>
        <v>#N/A</v>
      </c>
      <c r="P128" s="42" t="str">
        <f>'Core Indicators'!CQ128</f>
        <v>x</v>
      </c>
      <c r="Q128" s="42">
        <f>'Core Indicators'!DG128</f>
        <v>0</v>
      </c>
      <c r="R128" s="42">
        <f>'Core Indicators'!DO128</f>
        <v>1794000</v>
      </c>
      <c r="S128" s="42">
        <f>'Core Indicators'!DW128</f>
        <v>1752000</v>
      </c>
      <c r="T128" s="42">
        <f>'Core Indicators'!EE128</f>
        <v>1464000</v>
      </c>
      <c r="U128" s="42" t="str">
        <f>'Core Indicators'!EM128</f>
        <v>x</v>
      </c>
      <c r="V128" s="42">
        <f>'Core Indicators'!FC128</f>
        <v>5</v>
      </c>
      <c r="W128" s="42" t="str">
        <f>'Core Indicators'!FK128</f>
        <v>x</v>
      </c>
      <c r="X128" s="42" t="str">
        <f>'Core Indicators'!FS128</f>
        <v>x</v>
      </c>
      <c r="Y128" s="42">
        <f>'Core Indicators'!GA128</f>
        <v>2</v>
      </c>
      <c r="Z128" s="42">
        <f>'Core Indicators'!GI128</f>
        <v>3</v>
      </c>
      <c r="AA128" s="42">
        <f>'Core Indicators'!GQ128</f>
        <v>2</v>
      </c>
      <c r="AB128" s="42">
        <f>'Core Indicators'!GY128</f>
        <v>2</v>
      </c>
      <c r="AC128" s="42">
        <f>'Core Indicators'!HG128</f>
        <v>3</v>
      </c>
      <c r="AD128" s="42">
        <f>'Core Indicators'!HO128</f>
        <v>3</v>
      </c>
      <c r="AE128" s="42">
        <f>'Core Indicators'!HW128</f>
        <v>3</v>
      </c>
      <c r="AF128" s="42">
        <f>'Core Indicators'!IE128</f>
        <v>2</v>
      </c>
      <c r="AG128" s="42">
        <f>'Core Indicators'!IM128</f>
        <v>2</v>
      </c>
    </row>
    <row r="129" spans="1:33" ht="20.149999999999999" customHeight="1" x14ac:dyDescent="0.35">
      <c r="A129" s="62" t="str">
        <f>'Core Indicators'!A:A</f>
        <v>Southern Africa Regional Food Security Crisis</v>
      </c>
      <c r="B129" s="62">
        <f>'Core Indicators'!B:B</f>
        <v>0</v>
      </c>
      <c r="C129" s="62" t="str">
        <f>'Core Indicators'!C129</f>
        <v>REG012</v>
      </c>
      <c r="D129" s="62" t="str">
        <f>'Core Indicators'!D129</f>
        <v>Madagascar,Malawi,Namibia,Eswatini,Zambia,Zimbabwe,Tanzania</v>
      </c>
      <c r="E129" s="62" t="str">
        <f>'Core Indicators'!E129</f>
        <v>MDG,MWI,NAM,SWZ,ZMB,ZWE,TZA</v>
      </c>
      <c r="F129" s="41">
        <f>'Core Indicators'!O129</f>
        <v>2753873</v>
      </c>
      <c r="G129" s="41">
        <f>'Core Indicators'!W129</f>
        <v>101169000</v>
      </c>
      <c r="H129" s="41">
        <f>'Core Indicators'!AE129</f>
        <v>67634000</v>
      </c>
      <c r="I129" s="41">
        <f>'Core Indicators'!AM129</f>
        <v>508000</v>
      </c>
      <c r="J129" s="41">
        <f>'Core Indicators'!AU129</f>
        <v>4</v>
      </c>
      <c r="K129" s="41">
        <f>'Core Indicators'!BC129</f>
        <v>284825</v>
      </c>
      <c r="L129" s="41">
        <f>'Core Indicators'!BK129</f>
        <v>3252</v>
      </c>
      <c r="M129" s="41">
        <f>'Core Indicators'!BS129</f>
        <v>437</v>
      </c>
      <c r="N129" s="41">
        <f>'Core Indicators'!CA129</f>
        <v>437</v>
      </c>
      <c r="O129" s="41" t="e">
        <f>'Core Indicators'!CI129</f>
        <v>#N/A</v>
      </c>
      <c r="P129" s="41">
        <f>'Core Indicators'!CQ129</f>
        <v>228</v>
      </c>
      <c r="Q129" s="41">
        <f>'Core Indicators'!DG129</f>
        <v>33535000</v>
      </c>
      <c r="R129" s="41">
        <f>'Core Indicators'!DO129</f>
        <v>37845000</v>
      </c>
      <c r="S129" s="41">
        <f>'Core Indicators'!DW129</f>
        <v>29607000</v>
      </c>
      <c r="T129" s="41">
        <f>'Core Indicators'!EE129</f>
        <v>183000</v>
      </c>
      <c r="U129" s="41">
        <f>'Core Indicators'!EM129</f>
        <v>0</v>
      </c>
      <c r="V129" s="41">
        <f>'Core Indicators'!FC129</f>
        <v>5</v>
      </c>
      <c r="W129" s="41" t="e">
        <f>'Core Indicators'!FK129</f>
        <v>#N/A</v>
      </c>
      <c r="X129" s="41" t="e">
        <f>'Core Indicators'!FS129</f>
        <v>#N/A</v>
      </c>
      <c r="Y129" s="41">
        <f>'Core Indicators'!GA129</f>
        <v>2</v>
      </c>
      <c r="Z129" s="41">
        <f>'Core Indicators'!GI129</f>
        <v>1</v>
      </c>
      <c r="AA129" s="41">
        <f>'Core Indicators'!GQ129</f>
        <v>2</v>
      </c>
      <c r="AB129" s="41">
        <f>'Core Indicators'!GY129</f>
        <v>0</v>
      </c>
      <c r="AC129" s="41">
        <f>'Core Indicators'!HG129</f>
        <v>2</v>
      </c>
      <c r="AD129" s="41">
        <f>'Core Indicators'!HO129</f>
        <v>2</v>
      </c>
      <c r="AE129" s="41">
        <f>'Core Indicators'!HW129</f>
        <v>0</v>
      </c>
      <c r="AF129" s="41">
        <f>'Core Indicators'!IE129</f>
        <v>1</v>
      </c>
      <c r="AG129" s="41">
        <f>'Core Indicators'!IM129</f>
        <v>3</v>
      </c>
    </row>
    <row r="130" spans="1:33" ht="20.149999999999999" customHeight="1" x14ac:dyDescent="0.35">
      <c r="A130" s="233" t="str">
        <f>'Core Indicators'!A:A</f>
        <v>Nagorno-Karabakh Conflict</v>
      </c>
      <c r="B130" s="233">
        <f>'Core Indicators'!B:B</f>
        <v>0</v>
      </c>
      <c r="C130" s="233" t="str">
        <f>'Core Indicators'!C130</f>
        <v>REG013</v>
      </c>
      <c r="D130" s="233" t="str">
        <f>'Core Indicators'!D130</f>
        <v>Armenia,Azerbaijan</v>
      </c>
      <c r="E130" s="233" t="str">
        <f>'Core Indicators'!E130</f>
        <v>ARM,AZE</v>
      </c>
      <c r="F130" s="42">
        <f>'Core Indicators'!O130</f>
        <v>33014</v>
      </c>
      <c r="G130" s="42">
        <f>'Core Indicators'!W130</f>
        <v>3060000</v>
      </c>
      <c r="H130" s="42">
        <f>'Core Indicators'!AE130</f>
        <v>508000</v>
      </c>
      <c r="I130" s="42">
        <f>'Core Indicators'!AM130</f>
        <v>142000</v>
      </c>
      <c r="J130" s="42">
        <f>'Core Indicators'!AU130</f>
        <v>250</v>
      </c>
      <c r="K130" s="42" t="str">
        <f>'Core Indicators'!BC130</f>
        <v>x</v>
      </c>
      <c r="L130" s="42">
        <f>'Core Indicators'!BK130</f>
        <v>6</v>
      </c>
      <c r="M130" s="42" t="str">
        <f>'Core Indicators'!BS130</f>
        <v>x</v>
      </c>
      <c r="N130" s="42" t="str">
        <f>'Core Indicators'!CA130</f>
        <v>x</v>
      </c>
      <c r="O130" s="42" t="e">
        <f>'Core Indicators'!CI130</f>
        <v>#N/A</v>
      </c>
      <c r="P130" s="42" t="str">
        <f>'Core Indicators'!CQ130</f>
        <v>x</v>
      </c>
      <c r="Q130" s="42">
        <f>'Core Indicators'!DG130</f>
        <v>2552000</v>
      </c>
      <c r="R130" s="42">
        <f>'Core Indicators'!DO130</f>
        <v>353000</v>
      </c>
      <c r="S130" s="42">
        <f>'Core Indicators'!DW130</f>
        <v>154000</v>
      </c>
      <c r="T130" s="42">
        <f>'Core Indicators'!EE130</f>
        <v>0</v>
      </c>
      <c r="U130" s="42">
        <f>'Core Indicators'!EM130</f>
        <v>0</v>
      </c>
      <c r="V130" s="42">
        <f>'Core Indicators'!FC130</f>
        <v>2</v>
      </c>
      <c r="W130" s="42" t="str">
        <f>'Core Indicators'!FK130</f>
        <v>x</v>
      </c>
      <c r="X130" s="42" t="str">
        <f>'Core Indicators'!FS130</f>
        <v>x</v>
      </c>
      <c r="Y130" s="42">
        <f>'Core Indicators'!GA130</f>
        <v>1</v>
      </c>
      <c r="Z130" s="42">
        <f>'Core Indicators'!GI130</f>
        <v>0</v>
      </c>
      <c r="AA130" s="42">
        <f>'Core Indicators'!GQ130</f>
        <v>2</v>
      </c>
      <c r="AB130" s="42">
        <f>'Core Indicators'!GY130</f>
        <v>0</v>
      </c>
      <c r="AC130" s="42">
        <f>'Core Indicators'!HG130</f>
        <v>2</v>
      </c>
      <c r="AD130" s="42">
        <f>'Core Indicators'!HO130</f>
        <v>1</v>
      </c>
      <c r="AE130" s="42">
        <f>'Core Indicators'!HW130</f>
        <v>0</v>
      </c>
      <c r="AF130" s="42">
        <f>'Core Indicators'!IE130</f>
        <v>2</v>
      </c>
      <c r="AG130" s="42">
        <f>'Core Indicators'!IM130</f>
        <v>0</v>
      </c>
    </row>
    <row r="131" spans="1:33" ht="20.149999999999999" customHeight="1" x14ac:dyDescent="0.35">
      <c r="A131" s="62" t="str">
        <f>'Core Indicators'!A:A</f>
        <v>Eastern Africa Regional Drought Crisis</v>
      </c>
      <c r="B131" s="62" t="str">
        <f>'Core Indicators'!B:B</f>
        <v>Drought</v>
      </c>
      <c r="C131" s="62" t="str">
        <f>'Core Indicators'!C131</f>
        <v>REG014</v>
      </c>
      <c r="D131" s="62" t="str">
        <f>'Core Indicators'!D131</f>
        <v>Ethiopia,Somalia,Kenya</v>
      </c>
      <c r="E131" s="62" t="str">
        <f>'Core Indicators'!E131</f>
        <v>ETH,SOM,KEN</v>
      </c>
      <c r="F131" s="41">
        <f>'Core Indicators'!O131</f>
        <v>2171646</v>
      </c>
      <c r="G131" s="41">
        <f>'Core Indicators'!W131</f>
        <v>142117000</v>
      </c>
      <c r="H131" s="41">
        <f>'Core Indicators'!AE131</f>
        <v>134333000</v>
      </c>
      <c r="I131" s="41">
        <f>'Core Indicators'!AM131</f>
        <v>2700000</v>
      </c>
      <c r="J131" s="41">
        <f>'Core Indicators'!AU131</f>
        <v>4893</v>
      </c>
      <c r="K131" s="41">
        <f>'Core Indicators'!BC131</f>
        <v>895980</v>
      </c>
      <c r="L131" s="41">
        <f>'Core Indicators'!BK131</f>
        <v>315</v>
      </c>
      <c r="M131" s="41" t="str">
        <f>'Core Indicators'!BS131</f>
        <v>x</v>
      </c>
      <c r="N131" s="41" t="str">
        <f>'Core Indicators'!CA131</f>
        <v>x</v>
      </c>
      <c r="O131" s="41" t="e">
        <f>'Core Indicators'!CI131</f>
        <v>#N/A</v>
      </c>
      <c r="P131" s="41">
        <f>'Core Indicators'!CQ131</f>
        <v>7852053</v>
      </c>
      <c r="Q131" s="41">
        <f>'Core Indicators'!DG131</f>
        <v>7785000</v>
      </c>
      <c r="R131" s="41">
        <f>'Core Indicators'!DO131</f>
        <v>108705000</v>
      </c>
      <c r="S131" s="41">
        <f>'Core Indicators'!DW131</f>
        <v>13124000</v>
      </c>
      <c r="T131" s="41">
        <f>'Core Indicators'!EE131</f>
        <v>12503000</v>
      </c>
      <c r="U131" s="41">
        <f>'Core Indicators'!EM131</f>
        <v>0</v>
      </c>
      <c r="V131" s="41">
        <f>'Core Indicators'!FC131</f>
        <v>5</v>
      </c>
      <c r="W131" s="41" t="str">
        <f>'Core Indicators'!FK131</f>
        <v>x</v>
      </c>
      <c r="X131" s="41" t="str">
        <f>'Core Indicators'!FS131</f>
        <v>x</v>
      </c>
      <c r="Y131" s="41">
        <f>'Core Indicators'!GA131</f>
        <v>2</v>
      </c>
      <c r="Z131" s="41">
        <f>'Core Indicators'!GI131</f>
        <v>3</v>
      </c>
      <c r="AA131" s="41">
        <f>'Core Indicators'!GQ131</f>
        <v>3</v>
      </c>
      <c r="AB131" s="41">
        <f>'Core Indicators'!GY131</f>
        <v>3</v>
      </c>
      <c r="AC131" s="41">
        <f>'Core Indicators'!HG131</f>
        <v>2</v>
      </c>
      <c r="AD131" s="41">
        <f>'Core Indicators'!HO131</f>
        <v>3</v>
      </c>
      <c r="AE131" s="41">
        <f>'Core Indicators'!HW131</f>
        <v>3</v>
      </c>
      <c r="AF131" s="41">
        <f>'Core Indicators'!IE131</f>
        <v>2</v>
      </c>
      <c r="AG131" s="41">
        <f>'Core Indicators'!IM131</f>
        <v>3</v>
      </c>
    </row>
    <row r="132" spans="1:33" ht="20.149999999999999" customHeight="1" x14ac:dyDescent="0.35">
      <c r="A132" s="233" t="str">
        <f>'Core Indicators'!A:A</f>
        <v>Turkiye / Syria earthquake</v>
      </c>
      <c r="B132" s="233" t="str">
        <f>'Core Indicators'!B:B</f>
        <v>Earthquake</v>
      </c>
      <c r="C132" s="233" t="str">
        <f>'Core Indicators'!C132</f>
        <v>REG015</v>
      </c>
      <c r="D132" s="233" t="str">
        <f>'Core Indicators'!D132</f>
        <v>Türkiye,Syria</v>
      </c>
      <c r="E132" s="233" t="str">
        <f>'Core Indicators'!E132</f>
        <v>TUR,SYR</v>
      </c>
      <c r="F132" s="42">
        <f>'Core Indicators'!O132</f>
        <v>155377</v>
      </c>
      <c r="G132" s="42">
        <f>'Core Indicators'!W132</f>
        <v>27000000</v>
      </c>
      <c r="H132" s="42">
        <f>'Core Indicators'!AE132</f>
        <v>17900000</v>
      </c>
      <c r="I132" s="42">
        <f>'Core Indicators'!AM132</f>
        <v>3123000</v>
      </c>
      <c r="J132" s="42">
        <f>'Core Indicators'!AU132</f>
        <v>0</v>
      </c>
      <c r="K132" s="42" t="str">
        <f>'Core Indicators'!BC132</f>
        <v>x</v>
      </c>
      <c r="L132" s="42">
        <f>'Core Indicators'!BK132</f>
        <v>0</v>
      </c>
      <c r="M132" s="42">
        <f>'Core Indicators'!BS132</f>
        <v>308000</v>
      </c>
      <c r="N132" s="42">
        <f>'Core Indicators'!CA132</f>
        <v>10600</v>
      </c>
      <c r="O132" s="42" t="e">
        <f>'Core Indicators'!CI132</f>
        <v>#N/A</v>
      </c>
      <c r="P132" s="42" t="str">
        <f>'Core Indicators'!CQ132</f>
        <v>x</v>
      </c>
      <c r="Q132" s="42">
        <f>'Core Indicators'!DG132</f>
        <v>9100000</v>
      </c>
      <c r="R132" s="42">
        <f>'Core Indicators'!DO132</f>
        <v>14723000</v>
      </c>
      <c r="S132" s="42">
        <f>'Core Indicators'!DW132</f>
        <v>3021000</v>
      </c>
      <c r="T132" s="42">
        <f>'Core Indicators'!EE132</f>
        <v>150000</v>
      </c>
      <c r="U132" s="42">
        <f>'Core Indicators'!EM132</f>
        <v>6000</v>
      </c>
      <c r="V132" s="42">
        <f>'Core Indicators'!FC132</f>
        <v>5</v>
      </c>
      <c r="W132" s="42" t="str">
        <f>'Core Indicators'!FK132</f>
        <v>x</v>
      </c>
      <c r="X132" s="42" t="str">
        <f>'Core Indicators'!FS132</f>
        <v>x</v>
      </c>
      <c r="Y132" s="42">
        <f>'Core Indicators'!GA132</f>
        <v>1</v>
      </c>
      <c r="Z132" s="42">
        <f>'Core Indicators'!GI132</f>
        <v>3</v>
      </c>
      <c r="AA132" s="42">
        <f>'Core Indicators'!GQ132</f>
        <v>3</v>
      </c>
      <c r="AB132" s="42">
        <f>'Core Indicators'!GY132</f>
        <v>2</v>
      </c>
      <c r="AC132" s="42">
        <f>'Core Indicators'!HG132</f>
        <v>2</v>
      </c>
      <c r="AD132" s="42">
        <f>'Core Indicators'!HO132</f>
        <v>3</v>
      </c>
      <c r="AE132" s="42">
        <f>'Core Indicators'!HW132</f>
        <v>3</v>
      </c>
      <c r="AF132" s="42">
        <f>'Core Indicators'!IE132</f>
        <v>3</v>
      </c>
      <c r="AG132" s="42">
        <f>'Core Indicators'!IM132</f>
        <v>0</v>
      </c>
    </row>
    <row r="133" spans="1:33" ht="20.149999999999999" customHeight="1" x14ac:dyDescent="0.35">
      <c r="A133" s="62" t="str">
        <f>'Core Indicators'!A:A</f>
        <v>Displacement from Russia-Ukraine conflict in Romania</v>
      </c>
      <c r="B133" s="62" t="str">
        <f>'Core Indicators'!B:B</f>
        <v>Conflict,Displacement</v>
      </c>
      <c r="C133" s="62" t="str">
        <f>'Core Indicators'!C133</f>
        <v>ROU002</v>
      </c>
      <c r="D133" s="62" t="str">
        <f>'Core Indicators'!D133</f>
        <v>Romania</v>
      </c>
      <c r="E133" s="62" t="str">
        <f>'Core Indicators'!E133</f>
        <v>ROU</v>
      </c>
      <c r="F133" s="41">
        <f>'Core Indicators'!O133</f>
        <v>238396</v>
      </c>
      <c r="G133" s="41">
        <f>'Core Indicators'!W133</f>
        <v>19229000</v>
      </c>
      <c r="H133" s="41">
        <f>'Core Indicators'!AE133</f>
        <v>175000</v>
      </c>
      <c r="I133" s="41">
        <f>'Core Indicators'!AM133</f>
        <v>175000</v>
      </c>
      <c r="J133" s="41" t="str">
        <f>'Core Indicators'!AU133</f>
        <v>x</v>
      </c>
      <c r="K133" s="41" t="str">
        <f>'Core Indicators'!BC133</f>
        <v>x</v>
      </c>
      <c r="L133" s="41">
        <f>'Core Indicators'!BK133</f>
        <v>0</v>
      </c>
      <c r="M133" s="41">
        <f>'Core Indicators'!BS133</f>
        <v>0</v>
      </c>
      <c r="N133" s="41">
        <f>'Core Indicators'!CA133</f>
        <v>0</v>
      </c>
      <c r="O133" s="41" t="e">
        <f>'Core Indicators'!CI133</f>
        <v>#N/A</v>
      </c>
      <c r="P133" s="41" t="str">
        <f>'Core Indicators'!CQ133</f>
        <v>x</v>
      </c>
      <c r="Q133" s="41">
        <f>'Core Indicators'!DG133</f>
        <v>19053000</v>
      </c>
      <c r="R133" s="41">
        <f>'Core Indicators'!DO133</f>
        <v>0</v>
      </c>
      <c r="S133" s="41">
        <f>'Core Indicators'!DW133</f>
        <v>175000</v>
      </c>
      <c r="T133" s="41" t="str">
        <f>'Core Indicators'!EE133</f>
        <v>x</v>
      </c>
      <c r="U133" s="41" t="str">
        <f>'Core Indicators'!EM133</f>
        <v>x</v>
      </c>
      <c r="V133" s="41">
        <f>'Core Indicators'!FC133</f>
        <v>2</v>
      </c>
      <c r="W133" s="41" t="str">
        <f>'Core Indicators'!FK133</f>
        <v>x</v>
      </c>
      <c r="X133" s="41" t="str">
        <f>'Core Indicators'!FS133</f>
        <v>x</v>
      </c>
      <c r="Y133" s="41">
        <f>'Core Indicators'!GA133</f>
        <v>0</v>
      </c>
      <c r="Z133" s="41">
        <f>'Core Indicators'!GI133</f>
        <v>0</v>
      </c>
      <c r="AA133" s="41">
        <f>'Core Indicators'!GQ133</f>
        <v>0</v>
      </c>
      <c r="AB133" s="41">
        <f>'Core Indicators'!GY133</f>
        <v>0</v>
      </c>
      <c r="AC133" s="41">
        <f>'Core Indicators'!HG133</f>
        <v>0</v>
      </c>
      <c r="AD133" s="41">
        <f>'Core Indicators'!HO133</f>
        <v>1</v>
      </c>
      <c r="AE133" s="41">
        <f>'Core Indicators'!HW133</f>
        <v>0</v>
      </c>
      <c r="AF133" s="41">
        <f>'Core Indicators'!IE133</f>
        <v>0</v>
      </c>
      <c r="AG133" s="41">
        <f>'Core Indicators'!IM133</f>
        <v>2</v>
      </c>
    </row>
    <row r="134" spans="1:33" ht="20.149999999999999" customHeight="1" x14ac:dyDescent="0.35">
      <c r="A134" s="233" t="str">
        <f>'Core Indicators'!A:A</f>
        <v>Displacement from Russia-Ukraine conflict in Russia</v>
      </c>
      <c r="B134" s="233" t="str">
        <f>'Core Indicators'!B:B</f>
        <v>Conflict,Displacement</v>
      </c>
      <c r="C134" s="233" t="str">
        <f>'Core Indicators'!C134</f>
        <v>RUS002</v>
      </c>
      <c r="D134" s="233" t="str">
        <f>'Core Indicators'!D134</f>
        <v>Russia</v>
      </c>
      <c r="E134" s="233" t="str">
        <f>'Core Indicators'!E134</f>
        <v>RUS</v>
      </c>
      <c r="F134" s="42">
        <f>'Core Indicators'!O134</f>
        <v>16376870</v>
      </c>
      <c r="G134" s="42">
        <f>'Core Indicators'!W134</f>
        <v>145054000</v>
      </c>
      <c r="H134" s="42">
        <f>'Core Indicators'!AE134</f>
        <v>1228000</v>
      </c>
      <c r="I134" s="42">
        <f>'Core Indicators'!AM134</f>
        <v>1228000</v>
      </c>
      <c r="J134" s="42" t="str">
        <f>'Core Indicators'!AU134</f>
        <v>x</v>
      </c>
      <c r="K134" s="42" t="str">
        <f>'Core Indicators'!BC134</f>
        <v>x</v>
      </c>
      <c r="L134" s="42">
        <f>'Core Indicators'!BK134</f>
        <v>0</v>
      </c>
      <c r="M134" s="42" t="str">
        <f>'Core Indicators'!BS134</f>
        <v>x</v>
      </c>
      <c r="N134" s="42" t="str">
        <f>'Core Indicators'!CA134</f>
        <v>x</v>
      </c>
      <c r="O134" s="42" t="e">
        <f>'Core Indicators'!CI134</f>
        <v>#N/A</v>
      </c>
      <c r="P134" s="42" t="str">
        <f>'Core Indicators'!CQ134</f>
        <v>x</v>
      </c>
      <c r="Q134" s="42">
        <f>'Core Indicators'!DG134</f>
        <v>143826000</v>
      </c>
      <c r="R134" s="42">
        <f>'Core Indicators'!DO134</f>
        <v>0</v>
      </c>
      <c r="S134" s="42">
        <f>'Core Indicators'!DW134</f>
        <v>1228000</v>
      </c>
      <c r="T134" s="42">
        <f>'Core Indicators'!EE134</f>
        <v>0</v>
      </c>
      <c r="U134" s="42">
        <f>'Core Indicators'!EM134</f>
        <v>0</v>
      </c>
      <c r="V134" s="42">
        <f>'Core Indicators'!FC134</f>
        <v>2</v>
      </c>
      <c r="W134" s="42" t="str">
        <f>'Core Indicators'!FK134</f>
        <v>x</v>
      </c>
      <c r="X134" s="42" t="str">
        <f>'Core Indicators'!FS134</f>
        <v>x</v>
      </c>
      <c r="Y134" s="42">
        <f>'Core Indicators'!GA134</f>
        <v>2</v>
      </c>
      <c r="Z134" s="42">
        <f>'Core Indicators'!GI134</f>
        <v>2</v>
      </c>
      <c r="AA134" s="42">
        <f>'Core Indicators'!GQ134</f>
        <v>2</v>
      </c>
      <c r="AB134" s="42">
        <f>'Core Indicators'!GY134</f>
        <v>0</v>
      </c>
      <c r="AC134" s="42">
        <f>'Core Indicators'!HG134</f>
        <v>2</v>
      </c>
      <c r="AD134" s="42">
        <f>'Core Indicators'!HO134</f>
        <v>2</v>
      </c>
      <c r="AE134" s="42">
        <f>'Core Indicators'!HW134</f>
        <v>2</v>
      </c>
      <c r="AF134" s="42">
        <f>'Core Indicators'!IE134</f>
        <v>0</v>
      </c>
      <c r="AG134" s="42">
        <f>'Core Indicators'!IM134</f>
        <v>2</v>
      </c>
    </row>
    <row r="135" spans="1:33" ht="20.149999999999999" customHeight="1" x14ac:dyDescent="0.35">
      <c r="A135" s="62" t="str">
        <f>'Core Indicators'!A:A</f>
        <v>Burundi and DRC refugees in Rwanda</v>
      </c>
      <c r="B135" s="62" t="str">
        <f>'Core Indicators'!B:B</f>
        <v>Displacement</v>
      </c>
      <c r="C135" s="62" t="str">
        <f>'Core Indicators'!C135</f>
        <v>RWA002</v>
      </c>
      <c r="D135" s="62" t="str">
        <f>'Core Indicators'!D135</f>
        <v>Rwanda</v>
      </c>
      <c r="E135" s="62" t="str">
        <f>'Core Indicators'!E135</f>
        <v>RWA</v>
      </c>
      <c r="F135" s="41">
        <f>'Core Indicators'!O135</f>
        <v>20524</v>
      </c>
      <c r="G135" s="41">
        <f>'Core Indicators'!W135</f>
        <v>2517000</v>
      </c>
      <c r="H135" s="41">
        <f>'Core Indicators'!AE135</f>
        <v>135000</v>
      </c>
      <c r="I135" s="41">
        <f>'Core Indicators'!AM135</f>
        <v>135000</v>
      </c>
      <c r="J135" s="41" t="str">
        <f>'Core Indicators'!AU135</f>
        <v>x</v>
      </c>
      <c r="K135" s="41">
        <f>'Core Indicators'!BC135</f>
        <v>66</v>
      </c>
      <c r="L135" s="41" t="str">
        <f>'Core Indicators'!BK135</f>
        <v>x</v>
      </c>
      <c r="M135" s="41">
        <f>'Core Indicators'!BS135</f>
        <v>0</v>
      </c>
      <c r="N135" s="41">
        <f>'Core Indicators'!CA135</f>
        <v>0</v>
      </c>
      <c r="O135" s="41" t="e">
        <f>'Core Indicators'!CI135</f>
        <v>#N/A</v>
      </c>
      <c r="P135" s="41">
        <f>'Core Indicators'!CQ135</f>
        <v>0</v>
      </c>
      <c r="Q135" s="41">
        <f>'Core Indicators'!DG135</f>
        <v>2382000</v>
      </c>
      <c r="R135" s="41">
        <f>'Core Indicators'!DO135</f>
        <v>0</v>
      </c>
      <c r="S135" s="41">
        <f>'Core Indicators'!DW135</f>
        <v>135000</v>
      </c>
      <c r="T135" s="41">
        <f>'Core Indicators'!EE135</f>
        <v>0</v>
      </c>
      <c r="U135" s="41">
        <f>'Core Indicators'!EM135</f>
        <v>0</v>
      </c>
      <c r="V135" s="41">
        <f>'Core Indicators'!FC135</f>
        <v>2</v>
      </c>
      <c r="W135" s="41">
        <f>'Core Indicators'!FK135</f>
        <v>0</v>
      </c>
      <c r="X135" s="41">
        <f>'Core Indicators'!FS135</f>
        <v>0</v>
      </c>
      <c r="Y135" s="41">
        <f>'Core Indicators'!GA135</f>
        <v>1</v>
      </c>
      <c r="Z135" s="41">
        <f>'Core Indicators'!GI135</f>
        <v>0</v>
      </c>
      <c r="AA135" s="41">
        <f>'Core Indicators'!GQ135</f>
        <v>0</v>
      </c>
      <c r="AB135" s="41">
        <f>'Core Indicators'!GY135</f>
        <v>0</v>
      </c>
      <c r="AC135" s="41">
        <f>'Core Indicators'!HG135</f>
        <v>0</v>
      </c>
      <c r="AD135" s="41">
        <f>'Core Indicators'!HO135</f>
        <v>0</v>
      </c>
      <c r="AE135" s="41">
        <f>'Core Indicators'!HW135</f>
        <v>0</v>
      </c>
      <c r="AF135" s="41">
        <f>'Core Indicators'!IE135</f>
        <v>0</v>
      </c>
      <c r="AG135" s="41">
        <f>'Core Indicators'!IM135</f>
        <v>1</v>
      </c>
    </row>
    <row r="136" spans="1:33" ht="20.149999999999999" customHeight="1" x14ac:dyDescent="0.35">
      <c r="A136" s="233" t="str">
        <f>'Core Indicators'!A:A</f>
        <v>Complex crisis in Sudan</v>
      </c>
      <c r="B136" s="233" t="str">
        <f>'Core Indicators'!B:B</f>
        <v>Displacement,Violence,Floods</v>
      </c>
      <c r="C136" s="233" t="str">
        <f>'Core Indicators'!C136</f>
        <v>SDN001</v>
      </c>
      <c r="D136" s="233" t="str">
        <f>'Core Indicators'!D136</f>
        <v>Sudan</v>
      </c>
      <c r="E136" s="233" t="str">
        <f>'Core Indicators'!E136</f>
        <v>SDN</v>
      </c>
      <c r="F136" s="42">
        <f>'Core Indicators'!O136</f>
        <v>1840687</v>
      </c>
      <c r="G136" s="42">
        <f>'Core Indicators'!W136</f>
        <v>50000000</v>
      </c>
      <c r="H136" s="42">
        <f>'Core Indicators'!AE136</f>
        <v>50000000</v>
      </c>
      <c r="I136" s="42">
        <f>'Core Indicators'!AM136</f>
        <v>15328000</v>
      </c>
      <c r="J136" s="42">
        <f>'Core Indicators'!AU136</f>
        <v>6000</v>
      </c>
      <c r="K136" s="42" t="str">
        <f>'Core Indicators'!BC136</f>
        <v>x</v>
      </c>
      <c r="L136" s="42">
        <f>'Core Indicators'!BK136</f>
        <v>8677</v>
      </c>
      <c r="M136" s="42">
        <f>'Core Indicators'!BS136</f>
        <v>48200</v>
      </c>
      <c r="N136" s="42">
        <f>'Core Indicators'!CA136</f>
        <v>24800</v>
      </c>
      <c r="O136" s="42" t="e">
        <f>'Core Indicators'!CI136</f>
        <v>#N/A</v>
      </c>
      <c r="P136" s="42">
        <f>'Core Indicators'!CQ136</f>
        <v>14851</v>
      </c>
      <c r="Q136" s="42">
        <f>'Core Indicators'!DG136</f>
        <v>0</v>
      </c>
      <c r="R136" s="42">
        <f>'Core Indicators'!DO136</f>
        <v>25214000</v>
      </c>
      <c r="S136" s="42">
        <f>'Core Indicators'!DW136</f>
        <v>10547000</v>
      </c>
      <c r="T136" s="42">
        <f>'Core Indicators'!EE136</f>
        <v>10651000</v>
      </c>
      <c r="U136" s="42">
        <f>'Core Indicators'!EM136</f>
        <v>3588000</v>
      </c>
      <c r="V136" s="42">
        <f>'Core Indicators'!FC136</f>
        <v>5</v>
      </c>
      <c r="W136" s="42" t="str">
        <f>'Core Indicators'!FK136</f>
        <v>x</v>
      </c>
      <c r="X136" s="42" t="str">
        <f>'Core Indicators'!FS136</f>
        <v>x</v>
      </c>
      <c r="Y136" s="42">
        <f>'Core Indicators'!GA136</f>
        <v>2</v>
      </c>
      <c r="Z136" s="42">
        <f>'Core Indicators'!GI136</f>
        <v>3</v>
      </c>
      <c r="AA136" s="42">
        <f>'Core Indicators'!GQ136</f>
        <v>3</v>
      </c>
      <c r="AB136" s="42">
        <f>'Core Indicators'!GY136</f>
        <v>3</v>
      </c>
      <c r="AC136" s="42">
        <f>'Core Indicators'!HG136</f>
        <v>3</v>
      </c>
      <c r="AD136" s="42">
        <f>'Core Indicators'!HO136</f>
        <v>2</v>
      </c>
      <c r="AE136" s="42">
        <f>'Core Indicators'!HW136</f>
        <v>3</v>
      </c>
      <c r="AF136" s="42">
        <f>'Core Indicators'!IE136</f>
        <v>1</v>
      </c>
      <c r="AG136" s="42">
        <f>'Core Indicators'!IM136</f>
        <v>3</v>
      </c>
    </row>
    <row r="137" spans="1:33" ht="20.149999999999999" customHeight="1" x14ac:dyDescent="0.35">
      <c r="A137" s="233" t="str">
        <f>'Core Indicators'!A:A</f>
        <v>Refugees in Sudan</v>
      </c>
      <c r="B137" s="233" t="str">
        <f>'Core Indicators'!B:B</f>
        <v>Displacement</v>
      </c>
      <c r="C137" s="233" t="str">
        <f>'Core Indicators'!C137</f>
        <v>SDN005</v>
      </c>
      <c r="D137" s="233" t="str">
        <f>'Core Indicators'!D137</f>
        <v>Sudan</v>
      </c>
      <c r="E137" s="233" t="str">
        <f>'Core Indicators'!E137</f>
        <v>SDN</v>
      </c>
      <c r="F137" s="42">
        <f>'Core Indicators'!O137</f>
        <v>1840687</v>
      </c>
      <c r="G137" s="42">
        <f>'Core Indicators'!W137</f>
        <v>50000000</v>
      </c>
      <c r="H137" s="42">
        <f>'Core Indicators'!AE137</f>
        <v>7221000</v>
      </c>
      <c r="I137" s="42">
        <f>'Core Indicators'!AM137</f>
        <v>874000</v>
      </c>
      <c r="J137" s="42" t="str">
        <f>'Core Indicators'!AU137</f>
        <v>x</v>
      </c>
      <c r="K137" s="42" t="str">
        <f>'Core Indicators'!BC137</f>
        <v>x</v>
      </c>
      <c r="L137" s="42">
        <f>'Core Indicators'!BK137</f>
        <v>5</v>
      </c>
      <c r="M137" s="42" t="str">
        <f>'Core Indicators'!BS137</f>
        <v>x</v>
      </c>
      <c r="N137" s="42" t="str">
        <f>'Core Indicators'!CA137</f>
        <v>x</v>
      </c>
      <c r="O137" s="42" t="e">
        <f>'Core Indicators'!CI137</f>
        <v>#N/A</v>
      </c>
      <c r="P137" s="42" t="str">
        <f>'Core Indicators'!CQ137</f>
        <v>x</v>
      </c>
      <c r="Q137" s="42">
        <f>'Core Indicators'!DG137</f>
        <v>42779000</v>
      </c>
      <c r="R137" s="42">
        <f>'Core Indicators'!DO137</f>
        <v>6347000</v>
      </c>
      <c r="S137" s="42">
        <f>'Core Indicators'!DW137</f>
        <v>874000</v>
      </c>
      <c r="T137" s="42" t="str">
        <f>'Core Indicators'!EE137</f>
        <v>x</v>
      </c>
      <c r="U137" s="42" t="str">
        <f>'Core Indicators'!EM137</f>
        <v>x</v>
      </c>
      <c r="V137" s="42">
        <f>'Core Indicators'!FC137</f>
        <v>2</v>
      </c>
      <c r="W137" s="42" t="e">
        <f>'Core Indicators'!FK137</f>
        <v>#N/A</v>
      </c>
      <c r="X137" s="42" t="e">
        <f>'Core Indicators'!FS137</f>
        <v>#N/A</v>
      </c>
      <c r="Y137" s="42">
        <f>'Core Indicators'!GA137</f>
        <v>2</v>
      </c>
      <c r="Z137" s="42">
        <f>'Core Indicators'!GI137</f>
        <v>3</v>
      </c>
      <c r="AA137" s="42">
        <f>'Core Indicators'!GQ137</f>
        <v>2</v>
      </c>
      <c r="AB137" s="42">
        <f>'Core Indicators'!GY137</f>
        <v>3</v>
      </c>
      <c r="AC137" s="42">
        <f>'Core Indicators'!HG137</f>
        <v>0</v>
      </c>
      <c r="AD137" s="42">
        <f>'Core Indicators'!HO137</f>
        <v>0</v>
      </c>
      <c r="AE137" s="42">
        <f>'Core Indicators'!HW137</f>
        <v>3</v>
      </c>
      <c r="AF137" s="42">
        <f>'Core Indicators'!IE137</f>
        <v>1</v>
      </c>
      <c r="AG137" s="42">
        <f>'Core Indicators'!IM137</f>
        <v>3</v>
      </c>
    </row>
    <row r="138" spans="1:33" ht="20.149999999999999" customHeight="1" x14ac:dyDescent="0.35">
      <c r="A138" s="62" t="str">
        <f>'Core Indicators'!A:A</f>
        <v>Drought in Senegal</v>
      </c>
      <c r="B138" s="62" t="str">
        <f>'Core Indicators'!B:B</f>
        <v>Drought</v>
      </c>
      <c r="C138" s="62" t="str">
        <f>'Core Indicators'!C138</f>
        <v>SEN002</v>
      </c>
      <c r="D138" s="62" t="str">
        <f>'Core Indicators'!D138</f>
        <v>Senegal</v>
      </c>
      <c r="E138" s="62" t="str">
        <f>'Core Indicators'!E138</f>
        <v>SEN</v>
      </c>
      <c r="F138" s="41">
        <f>'Core Indicators'!O138</f>
        <v>196710</v>
      </c>
      <c r="G138" s="41">
        <f>'Core Indicators'!W138</f>
        <v>18032000</v>
      </c>
      <c r="H138" s="41">
        <f>'Core Indicators'!AE138</f>
        <v>3395000</v>
      </c>
      <c r="I138" s="41">
        <f>'Core Indicators'!AM138</f>
        <v>4000</v>
      </c>
      <c r="J138" s="41">
        <f>'Core Indicators'!AU138</f>
        <v>0</v>
      </c>
      <c r="K138" s="41">
        <f>'Core Indicators'!BC138</f>
        <v>0</v>
      </c>
      <c r="L138" s="41">
        <f>'Core Indicators'!BK138</f>
        <v>15</v>
      </c>
      <c r="M138" s="41">
        <f>'Core Indicators'!BS138</f>
        <v>0</v>
      </c>
      <c r="N138" s="41">
        <f>'Core Indicators'!CA138</f>
        <v>0</v>
      </c>
      <c r="O138" s="41" t="e">
        <f>'Core Indicators'!CI138</f>
        <v>#N/A</v>
      </c>
      <c r="P138" s="41" t="str">
        <f>'Core Indicators'!CQ138</f>
        <v>x</v>
      </c>
      <c r="Q138" s="41">
        <f>'Core Indicators'!DG138</f>
        <v>14638000</v>
      </c>
      <c r="R138" s="41">
        <f>'Core Indicators'!DO138</f>
        <v>2876000</v>
      </c>
      <c r="S138" s="41">
        <f>'Core Indicators'!DW138</f>
        <v>507000</v>
      </c>
      <c r="T138" s="41">
        <f>'Core Indicators'!EE138</f>
        <v>12000</v>
      </c>
      <c r="U138" s="41">
        <f>'Core Indicators'!EM138</f>
        <v>0</v>
      </c>
      <c r="V138" s="41">
        <f>'Core Indicators'!FC138</f>
        <v>1</v>
      </c>
      <c r="W138" s="41">
        <f>'Core Indicators'!FK138</f>
        <v>0</v>
      </c>
      <c r="X138" s="41">
        <f>'Core Indicators'!FS138</f>
        <v>0</v>
      </c>
      <c r="Y138" s="41">
        <f>'Core Indicators'!GA138</f>
        <v>0</v>
      </c>
      <c r="Z138" s="41">
        <f>'Core Indicators'!GI138</f>
        <v>0</v>
      </c>
      <c r="AA138" s="41">
        <f>'Core Indicators'!GQ138</f>
        <v>0</v>
      </c>
      <c r="AB138" s="41">
        <f>'Core Indicators'!GY138</f>
        <v>0</v>
      </c>
      <c r="AC138" s="41">
        <f>'Core Indicators'!HG138</f>
        <v>0</v>
      </c>
      <c r="AD138" s="41">
        <f>'Core Indicators'!HO138</f>
        <v>0</v>
      </c>
      <c r="AE138" s="41">
        <f>'Core Indicators'!HW138</f>
        <v>0</v>
      </c>
      <c r="AF138" s="41">
        <f>'Core Indicators'!IE138</f>
        <v>1</v>
      </c>
      <c r="AG138" s="41">
        <f>'Core Indicators'!IM138</f>
        <v>2</v>
      </c>
    </row>
    <row r="139" spans="1:33" ht="20.149999999999999" customHeight="1" x14ac:dyDescent="0.35">
      <c r="A139" s="233" t="str">
        <f>'Core Indicators'!A:A</f>
        <v>Complex crisis in El Salvador</v>
      </c>
      <c r="B139" s="233" t="str">
        <f>'Core Indicators'!B:B</f>
        <v>Displacement,Violence,Floods,Drought</v>
      </c>
      <c r="C139" s="233" t="str">
        <f>'Core Indicators'!C139</f>
        <v>SLV001</v>
      </c>
      <c r="D139" s="233" t="str">
        <f>'Core Indicators'!D139</f>
        <v>El Salvador</v>
      </c>
      <c r="E139" s="233" t="str">
        <f>'Core Indicators'!E139</f>
        <v>SLV</v>
      </c>
      <c r="F139" s="42">
        <f>'Core Indicators'!O139</f>
        <v>20720</v>
      </c>
      <c r="G139" s="42">
        <f>'Core Indicators'!W139</f>
        <v>6300000</v>
      </c>
      <c r="H139" s="42">
        <f>'Core Indicators'!AE139</f>
        <v>4078000</v>
      </c>
      <c r="I139" s="42">
        <f>'Core Indicators'!AM139</f>
        <v>49000</v>
      </c>
      <c r="J139" s="42" t="str">
        <f>'Core Indicators'!AU139</f>
        <v>x</v>
      </c>
      <c r="K139" s="42" t="str">
        <f>'Core Indicators'!BC139</f>
        <v>x</v>
      </c>
      <c r="L139" s="42">
        <f>'Core Indicators'!BK139</f>
        <v>10</v>
      </c>
      <c r="M139" s="42" t="str">
        <f>'Core Indicators'!BS139</f>
        <v>x</v>
      </c>
      <c r="N139" s="42" t="str">
        <f>'Core Indicators'!CA139</f>
        <v>x</v>
      </c>
      <c r="O139" s="42" t="e">
        <f>'Core Indicators'!CI139</f>
        <v>#N/A</v>
      </c>
      <c r="P139" s="42" t="str">
        <f>'Core Indicators'!CQ139</f>
        <v>x</v>
      </c>
      <c r="Q139" s="42">
        <f>'Core Indicators'!DG139</f>
        <v>2222000</v>
      </c>
      <c r="R139" s="42">
        <f>'Core Indicators'!DO139</f>
        <v>2963000</v>
      </c>
      <c r="S139" s="42">
        <f>'Core Indicators'!DW139</f>
        <v>446000</v>
      </c>
      <c r="T139" s="42">
        <f>'Core Indicators'!EE139</f>
        <v>669000</v>
      </c>
      <c r="U139" s="42">
        <f>'Core Indicators'!EM139</f>
        <v>0</v>
      </c>
      <c r="V139" s="42">
        <f>'Core Indicators'!FC139</f>
        <v>3</v>
      </c>
      <c r="W139" s="42" t="str">
        <f>'Core Indicators'!FK139</f>
        <v>x</v>
      </c>
      <c r="X139" s="42" t="str">
        <f>'Core Indicators'!FS139</f>
        <v>x</v>
      </c>
      <c r="Y139" s="42">
        <f>'Core Indicators'!GA139</f>
        <v>2</v>
      </c>
      <c r="Z139" s="42">
        <f>'Core Indicators'!GI139</f>
        <v>1</v>
      </c>
      <c r="AA139" s="42">
        <f>'Core Indicators'!GQ139</f>
        <v>1</v>
      </c>
      <c r="AB139" s="42">
        <f>'Core Indicators'!GY139</f>
        <v>0</v>
      </c>
      <c r="AC139" s="42">
        <f>'Core Indicators'!HG139</f>
        <v>2</v>
      </c>
      <c r="AD139" s="42">
        <f>'Core Indicators'!HO139</f>
        <v>0</v>
      </c>
      <c r="AE139" s="42">
        <f>'Core Indicators'!HW139</f>
        <v>0</v>
      </c>
      <c r="AF139" s="42">
        <f>'Core Indicators'!IE139</f>
        <v>0</v>
      </c>
      <c r="AG139" s="42">
        <f>'Core Indicators'!IM139</f>
        <v>2</v>
      </c>
    </row>
    <row r="140" spans="1:33" ht="20.149999999999999" customHeight="1" x14ac:dyDescent="0.35">
      <c r="A140" s="233" t="str">
        <f>'Core Indicators'!A:A</f>
        <v>Complex crisis in Somalia</v>
      </c>
      <c r="B140" s="233" t="str">
        <f>'Core Indicators'!B:B</f>
        <v>Conflict,Displacement,Floods,Drought</v>
      </c>
      <c r="C140" s="233" t="str">
        <f>'Core Indicators'!C140</f>
        <v>SOM001</v>
      </c>
      <c r="D140" s="233" t="str">
        <f>'Core Indicators'!D140</f>
        <v>Somalia</v>
      </c>
      <c r="E140" s="233" t="str">
        <f>'Core Indicators'!E140</f>
        <v>SOM</v>
      </c>
      <c r="F140" s="42">
        <f>'Core Indicators'!O140</f>
        <v>627340</v>
      </c>
      <c r="G140" s="42">
        <f>'Core Indicators'!W140</f>
        <v>18700000</v>
      </c>
      <c r="H140" s="42">
        <f>'Core Indicators'!AE140</f>
        <v>18700000</v>
      </c>
      <c r="I140" s="42">
        <f>'Core Indicators'!AM140</f>
        <v>8258000</v>
      </c>
      <c r="J140" s="42" t="str">
        <f>'Core Indicators'!AU140</f>
        <v>x</v>
      </c>
      <c r="K140" s="42">
        <f>'Core Indicators'!BC140</f>
        <v>1616927</v>
      </c>
      <c r="L140" s="42">
        <f>'Core Indicators'!BK140</f>
        <v>2494</v>
      </c>
      <c r="M140" s="42" t="str">
        <f>'Core Indicators'!BS140</f>
        <v>x</v>
      </c>
      <c r="N140" s="42" t="str">
        <f>'Core Indicators'!CA140</f>
        <v>x</v>
      </c>
      <c r="O140" s="42" t="e">
        <f>'Core Indicators'!CI140</f>
        <v>#N/A</v>
      </c>
      <c r="P140" s="42" t="str">
        <f>'Core Indicators'!CQ140</f>
        <v>x</v>
      </c>
      <c r="Q140" s="42">
        <f>'Core Indicators'!DG140</f>
        <v>0</v>
      </c>
      <c r="R140" s="42">
        <f>'Core Indicators'!DO140</f>
        <v>11830000</v>
      </c>
      <c r="S140" s="42">
        <f>'Core Indicators'!DW140</f>
        <v>3504000</v>
      </c>
      <c r="T140" s="42">
        <f>'Core Indicators'!EE140</f>
        <v>2130000</v>
      </c>
      <c r="U140" s="42">
        <f>'Core Indicators'!EM140</f>
        <v>1237000</v>
      </c>
      <c r="V140" s="42">
        <f>'Core Indicators'!FC140</f>
        <v>5</v>
      </c>
      <c r="W140" s="42" t="str">
        <f>'Core Indicators'!FK140</f>
        <v>x</v>
      </c>
      <c r="X140" s="42" t="str">
        <f>'Core Indicators'!FS140</f>
        <v>x</v>
      </c>
      <c r="Y140" s="42">
        <f>'Core Indicators'!GA140</f>
        <v>2</v>
      </c>
      <c r="Z140" s="42">
        <f>'Core Indicators'!GI140</f>
        <v>3</v>
      </c>
      <c r="AA140" s="42">
        <f>'Core Indicators'!GQ140</f>
        <v>3</v>
      </c>
      <c r="AB140" s="42">
        <f>'Core Indicators'!GY140</f>
        <v>3</v>
      </c>
      <c r="AC140" s="42">
        <f>'Core Indicators'!HG140</f>
        <v>2</v>
      </c>
      <c r="AD140" s="42">
        <f>'Core Indicators'!HO140</f>
        <v>3</v>
      </c>
      <c r="AE140" s="42">
        <f>'Core Indicators'!HW140</f>
        <v>3</v>
      </c>
      <c r="AF140" s="42">
        <f>'Core Indicators'!IE140</f>
        <v>3</v>
      </c>
      <c r="AG140" s="42">
        <f>'Core Indicators'!IM140</f>
        <v>3</v>
      </c>
    </row>
    <row r="141" spans="1:33" ht="20.149999999999999" customHeight="1" x14ac:dyDescent="0.35">
      <c r="A141" s="62" t="str">
        <f>'Core Indicators'!A:A</f>
        <v>Mixed Migration Flows in Somalia</v>
      </c>
      <c r="B141" s="62" t="str">
        <f>'Core Indicators'!B:B</f>
        <v>Displacement</v>
      </c>
      <c r="C141" s="62" t="str">
        <f>'Core Indicators'!C141</f>
        <v>SOM002</v>
      </c>
      <c r="D141" s="62" t="str">
        <f>'Core Indicators'!D141</f>
        <v>Somalia</v>
      </c>
      <c r="E141" s="62" t="str">
        <f>'Core Indicators'!E141</f>
        <v>SOM</v>
      </c>
      <c r="F141" s="41">
        <f>'Core Indicators'!O141</f>
        <v>98924</v>
      </c>
      <c r="G141" s="41">
        <f>'Core Indicators'!W141</f>
        <v>2694000</v>
      </c>
      <c r="H141" s="41">
        <f>'Core Indicators'!AE141</f>
        <v>41000</v>
      </c>
      <c r="I141" s="41">
        <f>'Core Indicators'!AM141</f>
        <v>41000</v>
      </c>
      <c r="J141" s="41" t="str">
        <f>'Core Indicators'!AU141</f>
        <v>x</v>
      </c>
      <c r="K141" s="41" t="str">
        <f>'Core Indicators'!BC141</f>
        <v>x</v>
      </c>
      <c r="L141" s="41" t="str">
        <f>'Core Indicators'!BK141</f>
        <v>x</v>
      </c>
      <c r="M141" s="41" t="str">
        <f>'Core Indicators'!BS141</f>
        <v>x</v>
      </c>
      <c r="N141" s="41" t="str">
        <f>'Core Indicators'!CA141</f>
        <v>x</v>
      </c>
      <c r="O141" s="41" t="e">
        <f>'Core Indicators'!CI141</f>
        <v>#N/A</v>
      </c>
      <c r="P141" s="41" t="str">
        <f>'Core Indicators'!CQ141</f>
        <v>x</v>
      </c>
      <c r="Q141" s="41">
        <f>'Core Indicators'!DG141</f>
        <v>2653000</v>
      </c>
      <c r="R141" s="41">
        <f>'Core Indicators'!DO141</f>
        <v>0</v>
      </c>
      <c r="S141" s="41">
        <f>'Core Indicators'!DW141</f>
        <v>41000</v>
      </c>
      <c r="T141" s="41" t="str">
        <f>'Core Indicators'!EE141</f>
        <v>x</v>
      </c>
      <c r="U141" s="41" t="str">
        <f>'Core Indicators'!EM141</f>
        <v>x</v>
      </c>
      <c r="V141" s="41">
        <f>'Core Indicators'!FC141</f>
        <v>2</v>
      </c>
      <c r="W141" s="41" t="str">
        <f>'Core Indicators'!FK141</f>
        <v>x</v>
      </c>
      <c r="X141" s="41" t="str">
        <f>'Core Indicators'!FS141</f>
        <v>x</v>
      </c>
      <c r="Y141" s="41">
        <f>'Core Indicators'!GA141</f>
        <v>2</v>
      </c>
      <c r="Z141" s="41">
        <f>'Core Indicators'!GI141</f>
        <v>2</v>
      </c>
      <c r="AA141" s="41">
        <f>'Core Indicators'!GQ141</f>
        <v>2</v>
      </c>
      <c r="AB141" s="41">
        <f>'Core Indicators'!GY141</f>
        <v>0</v>
      </c>
      <c r="AC141" s="41">
        <f>'Core Indicators'!HG141</f>
        <v>2</v>
      </c>
      <c r="AD141" s="41">
        <f>'Core Indicators'!HO141</f>
        <v>3</v>
      </c>
      <c r="AE141" s="41">
        <f>'Core Indicators'!HW141</f>
        <v>3</v>
      </c>
      <c r="AF141" s="41">
        <f>'Core Indicators'!IE141</f>
        <v>3</v>
      </c>
      <c r="AG141" s="41">
        <f>'Core Indicators'!IM141</f>
        <v>3</v>
      </c>
    </row>
    <row r="142" spans="1:33" ht="19.399999999999999" customHeight="1" x14ac:dyDescent="0.35">
      <c r="A142" s="62" t="str">
        <f>'Core Indicators'!A:A</f>
        <v>Complex crisis in South Sudan</v>
      </c>
      <c r="B142" s="62" t="str">
        <f>'Core Indicators'!B:B</f>
        <v>Conflict,Floods,Displacement</v>
      </c>
      <c r="C142" s="62" t="str">
        <f>'Core Indicators'!C142</f>
        <v>SSD001</v>
      </c>
      <c r="D142" s="62" t="str">
        <f>'Core Indicators'!D142</f>
        <v>South Sudan</v>
      </c>
      <c r="E142" s="62" t="str">
        <f>'Core Indicators'!E142</f>
        <v>SSD</v>
      </c>
      <c r="F142" s="41">
        <f>'Core Indicators'!O142</f>
        <v>644329</v>
      </c>
      <c r="G142" s="41">
        <f>'Core Indicators'!W142</f>
        <v>12400000</v>
      </c>
      <c r="H142" s="41">
        <f>'Core Indicators'!AE142</f>
        <v>12400000</v>
      </c>
      <c r="I142" s="41">
        <f>'Core Indicators'!AM142</f>
        <v>7908000</v>
      </c>
      <c r="J142" s="41" t="str">
        <f>'Core Indicators'!AU142</f>
        <v>x</v>
      </c>
      <c r="K142" s="41">
        <f>'Core Indicators'!BC142</f>
        <v>3211699</v>
      </c>
      <c r="L142" s="41">
        <f>'Core Indicators'!BK142</f>
        <v>449</v>
      </c>
      <c r="M142" s="41" t="str">
        <f>'Core Indicators'!BS142</f>
        <v>x</v>
      </c>
      <c r="N142" s="41" t="str">
        <f>'Core Indicators'!CA142</f>
        <v>x</v>
      </c>
      <c r="O142" s="41" t="e">
        <f>'Core Indicators'!CI142</f>
        <v>#N/A</v>
      </c>
      <c r="P142" s="41" t="str">
        <f>'Core Indicators'!CQ142</f>
        <v>x</v>
      </c>
      <c r="Q142" s="41">
        <f>'Core Indicators'!DG142</f>
        <v>0</v>
      </c>
      <c r="R142" s="41">
        <f>'Core Indicators'!DO142</f>
        <v>3853000</v>
      </c>
      <c r="S142" s="41">
        <f>'Core Indicators'!DW142</f>
        <v>1282000</v>
      </c>
      <c r="T142" s="41">
        <f>'Core Indicators'!EE142</f>
        <v>7179000</v>
      </c>
      <c r="U142" s="41">
        <f>'Core Indicators'!EM142</f>
        <v>85000</v>
      </c>
      <c r="V142" s="41">
        <f>'Core Indicators'!FC142</f>
        <v>5</v>
      </c>
      <c r="W142" s="41" t="str">
        <f>'Core Indicators'!FK142</f>
        <v>x</v>
      </c>
      <c r="X142" s="41" t="str">
        <f>'Core Indicators'!FS142</f>
        <v>x</v>
      </c>
      <c r="Y142" s="41">
        <f>'Core Indicators'!GA142</f>
        <v>1</v>
      </c>
      <c r="Z142" s="41">
        <f>'Core Indicators'!GI142</f>
        <v>2</v>
      </c>
      <c r="AA142" s="41">
        <f>'Core Indicators'!GQ142</f>
        <v>2</v>
      </c>
      <c r="AB142" s="41">
        <f>'Core Indicators'!GY142</f>
        <v>3</v>
      </c>
      <c r="AC142" s="41">
        <f>'Core Indicators'!HG142</f>
        <v>2</v>
      </c>
      <c r="AD142" s="41">
        <f>'Core Indicators'!HO142</f>
        <v>3</v>
      </c>
      <c r="AE142" s="41">
        <f>'Core Indicators'!HW142</f>
        <v>3</v>
      </c>
      <c r="AF142" s="41">
        <f>'Core Indicators'!IE142</f>
        <v>3</v>
      </c>
      <c r="AG142" s="41">
        <f>'Core Indicators'!IM142</f>
        <v>3</v>
      </c>
    </row>
    <row r="143" spans="1:33" ht="19.399999999999999" customHeight="1" x14ac:dyDescent="0.35">
      <c r="A143" s="62" t="str">
        <f>'Core Indicators'!A:A</f>
        <v>Displacement from Russia-Ukraine conflict in Slovakia</v>
      </c>
      <c r="B143" s="62" t="str">
        <f>'Core Indicators'!B:B</f>
        <v>Displacement,Conflict</v>
      </c>
      <c r="C143" s="62" t="str">
        <f>'Core Indicators'!C143</f>
        <v>SVK002</v>
      </c>
      <c r="D143" s="62" t="str">
        <f>'Core Indicators'!D143</f>
        <v>Slovakia</v>
      </c>
      <c r="E143" s="62" t="str">
        <f>'Core Indicators'!E143</f>
        <v>SVK</v>
      </c>
      <c r="F143" s="41">
        <f>'Core Indicators'!O143</f>
        <v>48080</v>
      </c>
      <c r="G143" s="41">
        <f>'Core Indicators'!W143</f>
        <v>5555000</v>
      </c>
      <c r="H143" s="41">
        <f>'Core Indicators'!AE143</f>
        <v>131000</v>
      </c>
      <c r="I143" s="41">
        <f>'Core Indicators'!AM143</f>
        <v>131000</v>
      </c>
      <c r="J143" s="41" t="str">
        <f>'Core Indicators'!AU143</f>
        <v>x</v>
      </c>
      <c r="K143" s="41" t="str">
        <f>'Core Indicators'!BC143</f>
        <v>x</v>
      </c>
      <c r="L143" s="41">
        <f>'Core Indicators'!BK143</f>
        <v>0</v>
      </c>
      <c r="M143" s="41" t="str">
        <f>'Core Indicators'!BS143</f>
        <v>x</v>
      </c>
      <c r="N143" s="41" t="str">
        <f>'Core Indicators'!CA143</f>
        <v>x</v>
      </c>
      <c r="O143" s="41" t="e">
        <f>'Core Indicators'!CI143</f>
        <v>#N/A</v>
      </c>
      <c r="P143" s="41" t="str">
        <f>'Core Indicators'!CQ143</f>
        <v>x</v>
      </c>
      <c r="Q143" s="41">
        <f>'Core Indicators'!DG143</f>
        <v>5425000</v>
      </c>
      <c r="R143" s="41">
        <f>'Core Indicators'!DO143</f>
        <v>0</v>
      </c>
      <c r="S143" s="41">
        <f>'Core Indicators'!DW143</f>
        <v>131000</v>
      </c>
      <c r="T143" s="41">
        <f>'Core Indicators'!EE143</f>
        <v>0</v>
      </c>
      <c r="U143" s="41">
        <f>'Core Indicators'!EM143</f>
        <v>0</v>
      </c>
      <c r="V143" s="41">
        <f>'Core Indicators'!FC143</f>
        <v>2</v>
      </c>
      <c r="W143" s="41" t="str">
        <f>'Core Indicators'!FK143</f>
        <v>x</v>
      </c>
      <c r="X143" s="41" t="str">
        <f>'Core Indicators'!FS143</f>
        <v>x</v>
      </c>
      <c r="Y143" s="41">
        <f>'Core Indicators'!GA143</f>
        <v>0</v>
      </c>
      <c r="Z143" s="41">
        <f>'Core Indicators'!GI143</f>
        <v>0</v>
      </c>
      <c r="AA143" s="41">
        <f>'Core Indicators'!GQ143</f>
        <v>0</v>
      </c>
      <c r="AB143" s="41">
        <f>'Core Indicators'!GY143</f>
        <v>0</v>
      </c>
      <c r="AC143" s="41">
        <f>'Core Indicators'!HG143</f>
        <v>0</v>
      </c>
      <c r="AD143" s="41">
        <f>'Core Indicators'!HO143</f>
        <v>0</v>
      </c>
      <c r="AE143" s="41">
        <f>'Core Indicators'!HW143</f>
        <v>0</v>
      </c>
      <c r="AF143" s="41">
        <f>'Core Indicators'!IE143</f>
        <v>0</v>
      </c>
      <c r="AG143" s="41">
        <f>'Core Indicators'!IM143</f>
        <v>3</v>
      </c>
    </row>
    <row r="144" spans="1:33" ht="19.399999999999999" customHeight="1" x14ac:dyDescent="0.35">
      <c r="A144" s="62" t="str">
        <f>'Core Indicators'!A:A</f>
        <v>Food Security Crisis in Eswatini</v>
      </c>
      <c r="B144" s="62" t="str">
        <f>'Core Indicators'!B:B</f>
        <v>Drought</v>
      </c>
      <c r="C144" s="62" t="str">
        <f>'Core Indicators'!C144</f>
        <v>SWZ001</v>
      </c>
      <c r="D144" s="62" t="str">
        <f>'Core Indicators'!D144</f>
        <v>Eswatini</v>
      </c>
      <c r="E144" s="62" t="str">
        <f>'Core Indicators'!E144</f>
        <v>SWZ</v>
      </c>
      <c r="F144" s="41">
        <f>'Core Indicators'!O144</f>
        <v>17200</v>
      </c>
      <c r="G144" s="41">
        <f>'Core Indicators'!W144</f>
        <v>1205000</v>
      </c>
      <c r="H144" s="41">
        <f>'Core Indicators'!AE144</f>
        <v>764000</v>
      </c>
      <c r="I144" s="41" t="str">
        <f>'Core Indicators'!AM144</f>
        <v>x</v>
      </c>
      <c r="J144" s="41">
        <f>'Core Indicators'!AU144</f>
        <v>0</v>
      </c>
      <c r="K144" s="41">
        <f>'Core Indicators'!BC144</f>
        <v>0</v>
      </c>
      <c r="L144" s="41">
        <f>'Core Indicators'!BK144</f>
        <v>0</v>
      </c>
      <c r="M144" s="41" t="e">
        <f>'Core Indicators'!BS144</f>
        <v>#N/A</v>
      </c>
      <c r="N144" s="41" t="e">
        <f>'Core Indicators'!CA144</f>
        <v>#N/A</v>
      </c>
      <c r="O144" s="41" t="e">
        <f>'Core Indicators'!CI144</f>
        <v>#N/A</v>
      </c>
      <c r="P144" s="41" t="e">
        <f>'Core Indicators'!CQ144</f>
        <v>#N/A</v>
      </c>
      <c r="Q144" s="41">
        <f>'Core Indicators'!DG144</f>
        <v>441000</v>
      </c>
      <c r="R144" s="41">
        <f>'Core Indicators'!DO144</f>
        <v>460000</v>
      </c>
      <c r="S144" s="41">
        <f>'Core Indicators'!DW144</f>
        <v>270000</v>
      </c>
      <c r="T144" s="41">
        <f>'Core Indicators'!EE144</f>
        <v>34000</v>
      </c>
      <c r="U144" s="41">
        <f>'Core Indicators'!EM144</f>
        <v>0</v>
      </c>
      <c r="V144" s="41">
        <f>'Core Indicators'!FC144</f>
        <v>1</v>
      </c>
      <c r="W144" s="41" t="e">
        <f>'Core Indicators'!FK144</f>
        <v>#N/A</v>
      </c>
      <c r="X144" s="41" t="e">
        <f>'Core Indicators'!FS144</f>
        <v>#N/A</v>
      </c>
      <c r="Y144" s="41">
        <f>'Core Indicators'!GA144</f>
        <v>0</v>
      </c>
      <c r="Z144" s="41">
        <f>'Core Indicators'!GI144</f>
        <v>0</v>
      </c>
      <c r="AA144" s="41">
        <f>'Core Indicators'!GQ144</f>
        <v>0</v>
      </c>
      <c r="AB144" s="41">
        <f>'Core Indicators'!GY144</f>
        <v>0</v>
      </c>
      <c r="AC144" s="41">
        <f>'Core Indicators'!HG144</f>
        <v>0</v>
      </c>
      <c r="AD144" s="41">
        <f>'Core Indicators'!HO144</f>
        <v>0</v>
      </c>
      <c r="AE144" s="41">
        <f>'Core Indicators'!HW144</f>
        <v>0</v>
      </c>
      <c r="AF144" s="41">
        <f>'Core Indicators'!IE144</f>
        <v>0</v>
      </c>
      <c r="AG144" s="41">
        <f>'Core Indicators'!IM144</f>
        <v>2</v>
      </c>
    </row>
    <row r="145" spans="1:33" x14ac:dyDescent="0.35">
      <c r="A145" s="62" t="str">
        <f>'Core Indicators'!A:A</f>
        <v>Socioeconomic and Conflict Crisis in Syria</v>
      </c>
      <c r="B145" s="62" t="str">
        <f>'Core Indicators'!B:B</f>
        <v>Conflict,Displacement,Socio-political,Violence</v>
      </c>
      <c r="C145" s="62" t="str">
        <f>'Core Indicators'!C145</f>
        <v>SYR003</v>
      </c>
      <c r="D145" s="62" t="str">
        <f>'Core Indicators'!D145</f>
        <v>Syria</v>
      </c>
      <c r="E145" s="62" t="str">
        <f>'Core Indicators'!E145</f>
        <v>SYR</v>
      </c>
      <c r="F145" s="41">
        <f>'Core Indicators'!O145</f>
        <v>185180</v>
      </c>
      <c r="G145" s="41">
        <f>'Core Indicators'!W145</f>
        <v>23460000</v>
      </c>
      <c r="H145" s="41">
        <f>'Core Indicators'!AE145</f>
        <v>23460000</v>
      </c>
      <c r="I145" s="41">
        <f>'Core Indicators'!AM145</f>
        <v>16243000</v>
      </c>
      <c r="J145" s="41" t="str">
        <f>'Core Indicators'!AU145</f>
        <v>x</v>
      </c>
      <c r="K145" s="41" t="str">
        <f>'Core Indicators'!BC145</f>
        <v>x</v>
      </c>
      <c r="L145" s="41">
        <f>'Core Indicators'!BK145</f>
        <v>2869</v>
      </c>
      <c r="M145" s="41" t="str">
        <f>'Core Indicators'!BS145</f>
        <v>x</v>
      </c>
      <c r="N145" s="41" t="str">
        <f>'Core Indicators'!CA145</f>
        <v>x</v>
      </c>
      <c r="O145" s="41" t="e">
        <f>'Core Indicators'!CI145</f>
        <v>#N/A</v>
      </c>
      <c r="P145" s="41" t="str">
        <f>'Core Indicators'!CQ145</f>
        <v>x</v>
      </c>
      <c r="Q145" s="41">
        <f>'Core Indicators'!DG145</f>
        <v>0</v>
      </c>
      <c r="R145" s="41">
        <f>'Core Indicators'!DO145</f>
        <v>6799000</v>
      </c>
      <c r="S145" s="41">
        <f>'Core Indicators'!DW145</f>
        <v>8588000</v>
      </c>
      <c r="T145" s="41">
        <f>'Core Indicators'!EE145</f>
        <v>8074000</v>
      </c>
      <c r="U145" s="41">
        <f>'Core Indicators'!EM145</f>
        <v>0</v>
      </c>
      <c r="V145" s="41">
        <f>'Core Indicators'!FC145</f>
        <v>5</v>
      </c>
      <c r="W145" s="41" t="str">
        <f>'Core Indicators'!FK145</f>
        <v>x</v>
      </c>
      <c r="X145" s="41" t="str">
        <f>'Core Indicators'!FS145</f>
        <v>x</v>
      </c>
      <c r="Y145" s="41">
        <f>'Core Indicators'!GA145</f>
        <v>1</v>
      </c>
      <c r="Z145" s="41">
        <f>'Core Indicators'!GI145</f>
        <v>3</v>
      </c>
      <c r="AA145" s="41">
        <f>'Core Indicators'!GQ145</f>
        <v>3</v>
      </c>
      <c r="AB145" s="41">
        <f>'Core Indicators'!GY145</f>
        <v>0</v>
      </c>
      <c r="AC145" s="41">
        <f>'Core Indicators'!HG145</f>
        <v>2</v>
      </c>
      <c r="AD145" s="41">
        <f>'Core Indicators'!HO145</f>
        <v>3</v>
      </c>
      <c r="AE145" s="41">
        <f>'Core Indicators'!HW145</f>
        <v>2</v>
      </c>
      <c r="AF145" s="41">
        <f>'Core Indicators'!IE145</f>
        <v>2</v>
      </c>
      <c r="AG145" s="41">
        <f>'Core Indicators'!IM145</f>
        <v>0</v>
      </c>
    </row>
    <row r="146" spans="1:33" x14ac:dyDescent="0.35">
      <c r="A146" s="62" t="str">
        <f>'Core Indicators'!A:A</f>
        <v>Complex crisis in Chad</v>
      </c>
      <c r="B146" s="62" t="str">
        <f>'Core Indicators'!B:B</f>
        <v>Conflict,Displacement</v>
      </c>
      <c r="C146" s="62" t="str">
        <f>'Core Indicators'!C146</f>
        <v>TCD001</v>
      </c>
      <c r="D146" s="62" t="str">
        <f>'Core Indicators'!D146</f>
        <v>Chad</v>
      </c>
      <c r="E146" s="62" t="str">
        <f>'Core Indicators'!E146</f>
        <v>TCD</v>
      </c>
      <c r="F146" s="41">
        <f>'Core Indicators'!O146</f>
        <v>1284000</v>
      </c>
      <c r="G146" s="41">
        <f>'Core Indicators'!W146</f>
        <v>18894000</v>
      </c>
      <c r="H146" s="41">
        <f>'Core Indicators'!AE146</f>
        <v>6010000</v>
      </c>
      <c r="I146" s="41">
        <f>'Core Indicators'!AM146</f>
        <v>1794000</v>
      </c>
      <c r="J146" s="41" t="str">
        <f>'Core Indicators'!AU146</f>
        <v>x</v>
      </c>
      <c r="K146" s="41" t="str">
        <f>'Core Indicators'!BC146</f>
        <v>x</v>
      </c>
      <c r="L146" s="41">
        <f>'Core Indicators'!BK146</f>
        <v>313</v>
      </c>
      <c r="M146" s="41" t="str">
        <f>'Core Indicators'!BS146</f>
        <v>x</v>
      </c>
      <c r="N146" s="41" t="str">
        <f>'Core Indicators'!CA146</f>
        <v>x</v>
      </c>
      <c r="O146" s="41" t="e">
        <f>'Core Indicators'!CI146</f>
        <v>#N/A</v>
      </c>
      <c r="P146" s="41" t="str">
        <f>'Core Indicators'!CQ146</f>
        <v>x</v>
      </c>
      <c r="Q146" s="41">
        <f>'Core Indicators'!DG146</f>
        <v>12884000</v>
      </c>
      <c r="R146" s="41">
        <f>'Core Indicators'!DO146</f>
        <v>0</v>
      </c>
      <c r="S146" s="41">
        <f>'Core Indicators'!DW146</f>
        <v>5475000</v>
      </c>
      <c r="T146" s="41">
        <f>'Core Indicators'!EE146</f>
        <v>534000</v>
      </c>
      <c r="U146" s="41">
        <f>'Core Indicators'!EM146</f>
        <v>0</v>
      </c>
      <c r="V146" s="41">
        <f>'Core Indicators'!FC146</f>
        <v>4</v>
      </c>
      <c r="W146" s="41" t="str">
        <f>'Core Indicators'!FK146</f>
        <v>x</v>
      </c>
      <c r="X146" s="41" t="str">
        <f>'Core Indicators'!FS146</f>
        <v>x</v>
      </c>
      <c r="Y146" s="41">
        <f>'Core Indicators'!GA146</f>
        <v>1</v>
      </c>
      <c r="Z146" s="41">
        <f>'Core Indicators'!GI146</f>
        <v>2</v>
      </c>
      <c r="AA146" s="41">
        <f>'Core Indicators'!GQ146</f>
        <v>1</v>
      </c>
      <c r="AB146" s="41">
        <f>'Core Indicators'!GY146</f>
        <v>1</v>
      </c>
      <c r="AC146" s="41">
        <f>'Core Indicators'!HG146</f>
        <v>0</v>
      </c>
      <c r="AD146" s="41">
        <f>'Core Indicators'!HO146</f>
        <v>0</v>
      </c>
      <c r="AE146" s="41">
        <f>'Core Indicators'!HW146</f>
        <v>3</v>
      </c>
      <c r="AF146" s="41">
        <f>'Core Indicators'!IE146</f>
        <v>3</v>
      </c>
      <c r="AG146" s="41">
        <f>'Core Indicators'!IM146</f>
        <v>3</v>
      </c>
    </row>
    <row r="147" spans="1:33" x14ac:dyDescent="0.35">
      <c r="A147" s="62" t="str">
        <f>'Core Indicators'!A:A</f>
        <v>Lake Chad basin crisis</v>
      </c>
      <c r="B147" s="62" t="str">
        <f>'Core Indicators'!B:B</f>
        <v>Conflict</v>
      </c>
      <c r="C147" s="62" t="str">
        <f>'Core Indicators'!C147</f>
        <v>TCD003</v>
      </c>
      <c r="D147" s="62" t="str">
        <f>'Core Indicators'!D147</f>
        <v>Chad</v>
      </c>
      <c r="E147" s="62" t="str">
        <f>'Core Indicators'!E147</f>
        <v>TCD</v>
      </c>
      <c r="F147" s="41">
        <f>'Core Indicators'!O147</f>
        <v>22320</v>
      </c>
      <c r="G147" s="41">
        <f>'Core Indicators'!W147</f>
        <v>730000</v>
      </c>
      <c r="H147" s="41">
        <f>'Core Indicators'!AE147</f>
        <v>512000</v>
      </c>
      <c r="I147" s="41">
        <f>'Core Indicators'!AM147</f>
        <v>260000</v>
      </c>
      <c r="J147" s="41" t="str">
        <f>'Core Indicators'!AU147</f>
        <v>x</v>
      </c>
      <c r="K147" s="41" t="str">
        <f>'Core Indicators'!BC147</f>
        <v>x</v>
      </c>
      <c r="L147" s="41">
        <f>'Core Indicators'!BK147</f>
        <v>298</v>
      </c>
      <c r="M147" s="41" t="str">
        <f>'Core Indicators'!BS147</f>
        <v>x</v>
      </c>
      <c r="N147" s="41" t="str">
        <f>'Core Indicators'!CA147</f>
        <v>x</v>
      </c>
      <c r="O147" s="41" t="e">
        <f>'Core Indicators'!CI147</f>
        <v>#N/A</v>
      </c>
      <c r="P147" s="41" t="str">
        <f>'Core Indicators'!CQ147</f>
        <v>x</v>
      </c>
      <c r="Q147" s="41">
        <f>'Core Indicators'!DG147</f>
        <v>218000</v>
      </c>
      <c r="R147" s="41">
        <f>'Core Indicators'!DO147</f>
        <v>0</v>
      </c>
      <c r="S147" s="41">
        <f>'Core Indicators'!DW147</f>
        <v>450000</v>
      </c>
      <c r="T147" s="41">
        <f>'Core Indicators'!EE147</f>
        <v>62000</v>
      </c>
      <c r="U147" s="41">
        <f>'Core Indicators'!EM147</f>
        <v>0</v>
      </c>
      <c r="V147" s="41">
        <f>'Core Indicators'!FC147</f>
        <v>4</v>
      </c>
      <c r="W147" s="41" t="str">
        <f>'Core Indicators'!FK147</f>
        <v>x</v>
      </c>
      <c r="X147" s="41" t="str">
        <f>'Core Indicators'!FS147</f>
        <v>x</v>
      </c>
      <c r="Y147" s="41">
        <f>'Core Indicators'!GA147</f>
        <v>0</v>
      </c>
      <c r="Z147" s="41">
        <f>'Core Indicators'!GI147</f>
        <v>0</v>
      </c>
      <c r="AA147" s="41">
        <f>'Core Indicators'!GQ147</f>
        <v>0</v>
      </c>
      <c r="AB147" s="41">
        <f>'Core Indicators'!GY147</f>
        <v>1</v>
      </c>
      <c r="AC147" s="41">
        <f>'Core Indicators'!HG147</f>
        <v>0</v>
      </c>
      <c r="AD147" s="41">
        <f>'Core Indicators'!HO147</f>
        <v>0</v>
      </c>
      <c r="AE147" s="41">
        <f>'Core Indicators'!HW147</f>
        <v>3</v>
      </c>
      <c r="AF147" s="41">
        <f>'Core Indicators'!IE147</f>
        <v>3</v>
      </c>
      <c r="AG147" s="41">
        <f>'Core Indicators'!IM147</f>
        <v>3</v>
      </c>
    </row>
    <row r="148" spans="1:33" x14ac:dyDescent="0.35">
      <c r="A148" s="62" t="str">
        <f>'Core Indicators'!A:A</f>
        <v>CAR refugees in Chad</v>
      </c>
      <c r="B148" s="62" t="str">
        <f>'Core Indicators'!B:B</f>
        <v>Displacement</v>
      </c>
      <c r="C148" s="62" t="str">
        <f>'Core Indicators'!C148</f>
        <v>TCD004</v>
      </c>
      <c r="D148" s="62" t="str">
        <f>'Core Indicators'!D148</f>
        <v>Chad</v>
      </c>
      <c r="E148" s="62" t="str">
        <f>'Core Indicators'!E148</f>
        <v>TCD</v>
      </c>
      <c r="F148" s="41">
        <f>'Core Indicators'!O148</f>
        <v>148765</v>
      </c>
      <c r="G148" s="41">
        <f>'Core Indicators'!W148</f>
        <v>3905000</v>
      </c>
      <c r="H148" s="41">
        <f>'Core Indicators'!AE148</f>
        <v>1097000</v>
      </c>
      <c r="I148" s="41">
        <f>'Core Indicators'!AM148</f>
        <v>215000</v>
      </c>
      <c r="J148" s="41" t="str">
        <f>'Core Indicators'!AU148</f>
        <v>x</v>
      </c>
      <c r="K148" s="41" t="str">
        <f>'Core Indicators'!BC148</f>
        <v>x</v>
      </c>
      <c r="L148" s="41">
        <f>'Core Indicators'!BK148</f>
        <v>11</v>
      </c>
      <c r="M148" s="41" t="str">
        <f>'Core Indicators'!BS148</f>
        <v>x</v>
      </c>
      <c r="N148" s="41">
        <f>'Core Indicators'!CA148</f>
        <v>0</v>
      </c>
      <c r="O148" s="41" t="e">
        <f>'Core Indicators'!CI148</f>
        <v>#N/A</v>
      </c>
      <c r="P148" s="41" t="str">
        <f>'Core Indicators'!CQ148</f>
        <v>x</v>
      </c>
      <c r="Q148" s="41">
        <f>'Core Indicators'!DG148</f>
        <v>2808000</v>
      </c>
      <c r="R148" s="41">
        <f>'Core Indicators'!DO148</f>
        <v>0</v>
      </c>
      <c r="S148" s="41">
        <f>'Core Indicators'!DW148</f>
        <v>1094000</v>
      </c>
      <c r="T148" s="41">
        <f>'Core Indicators'!EE148</f>
        <v>2000</v>
      </c>
      <c r="U148" s="41">
        <f>'Core Indicators'!EM148</f>
        <v>0</v>
      </c>
      <c r="V148" s="41">
        <f>'Core Indicators'!FC148</f>
        <v>3</v>
      </c>
      <c r="W148" s="41" t="str">
        <f>'Core Indicators'!FK148</f>
        <v>x</v>
      </c>
      <c r="X148" s="41" t="str">
        <f>'Core Indicators'!FS148</f>
        <v>x</v>
      </c>
      <c r="Y148" s="41">
        <f>'Core Indicators'!GA148</f>
        <v>0</v>
      </c>
      <c r="Z148" s="41">
        <f>'Core Indicators'!GI148</f>
        <v>0</v>
      </c>
      <c r="AA148" s="41">
        <f>'Core Indicators'!GQ148</f>
        <v>0</v>
      </c>
      <c r="AB148" s="41">
        <f>'Core Indicators'!GY148</f>
        <v>1</v>
      </c>
      <c r="AC148" s="41">
        <f>'Core Indicators'!HG148</f>
        <v>0</v>
      </c>
      <c r="AD148" s="41">
        <f>'Core Indicators'!HO148</f>
        <v>0</v>
      </c>
      <c r="AE148" s="41">
        <f>'Core Indicators'!HW148</f>
        <v>2</v>
      </c>
      <c r="AF148" s="41">
        <f>'Core Indicators'!IE148</f>
        <v>3</v>
      </c>
      <c r="AG148" s="41">
        <f>'Core Indicators'!IM148</f>
        <v>3</v>
      </c>
    </row>
    <row r="149" spans="1:33" x14ac:dyDescent="0.35">
      <c r="A149" s="62" t="str">
        <f>'Core Indicators'!A:A</f>
        <v>Darfur refugees in Chad</v>
      </c>
      <c r="B149" s="62" t="str">
        <f>'Core Indicators'!B:B</f>
        <v>Displacement</v>
      </c>
      <c r="C149" s="62" t="str">
        <f>'Core Indicators'!C149</f>
        <v>TCD005</v>
      </c>
      <c r="D149" s="62" t="str">
        <f>'Core Indicators'!D149</f>
        <v>Chad</v>
      </c>
      <c r="E149" s="62" t="str">
        <f>'Core Indicators'!E149</f>
        <v>TCD</v>
      </c>
      <c r="F149" s="41">
        <f>'Core Indicators'!O149</f>
        <v>374096</v>
      </c>
      <c r="G149" s="41">
        <f>'Core Indicators'!W149</f>
        <v>3127000</v>
      </c>
      <c r="H149" s="41">
        <f>'Core Indicators'!AE149</f>
        <v>2114000</v>
      </c>
      <c r="I149" s="41">
        <f>'Core Indicators'!AM149</f>
        <v>1319000</v>
      </c>
      <c r="J149" s="41" t="str">
        <f>'Core Indicators'!AU149</f>
        <v>x</v>
      </c>
      <c r="K149" s="41" t="str">
        <f>'Core Indicators'!BC149</f>
        <v>x</v>
      </c>
      <c r="L149" s="41">
        <f>'Core Indicators'!BK149</f>
        <v>4</v>
      </c>
      <c r="M149" s="41" t="str">
        <f>'Core Indicators'!BS149</f>
        <v>x</v>
      </c>
      <c r="N149" s="41">
        <f>'Core Indicators'!CA149</f>
        <v>0</v>
      </c>
      <c r="O149" s="41" t="e">
        <f>'Core Indicators'!CI149</f>
        <v>#N/A</v>
      </c>
      <c r="P149" s="41" t="str">
        <f>'Core Indicators'!CQ149</f>
        <v>x</v>
      </c>
      <c r="Q149" s="41">
        <f>'Core Indicators'!DG149</f>
        <v>1013000</v>
      </c>
      <c r="R149" s="41">
        <f>'Core Indicators'!DO149</f>
        <v>0</v>
      </c>
      <c r="S149" s="41">
        <f>'Core Indicators'!DW149</f>
        <v>2005000</v>
      </c>
      <c r="T149" s="41">
        <f>'Core Indicators'!EE149</f>
        <v>109000</v>
      </c>
      <c r="U149" s="41">
        <f>'Core Indicators'!EM149</f>
        <v>0</v>
      </c>
      <c r="V149" s="41">
        <f>'Core Indicators'!FC149</f>
        <v>3</v>
      </c>
      <c r="W149" s="41" t="str">
        <f>'Core Indicators'!FK149</f>
        <v>x</v>
      </c>
      <c r="X149" s="41" t="str">
        <f>'Core Indicators'!FS149</f>
        <v>x</v>
      </c>
      <c r="Y149" s="41">
        <f>'Core Indicators'!GA149</f>
        <v>0</v>
      </c>
      <c r="Z149" s="41">
        <f>'Core Indicators'!GI149</f>
        <v>0</v>
      </c>
      <c r="AA149" s="41">
        <f>'Core Indicators'!GQ149</f>
        <v>0</v>
      </c>
      <c r="AB149" s="41">
        <f>'Core Indicators'!GY149</f>
        <v>1</v>
      </c>
      <c r="AC149" s="41">
        <f>'Core Indicators'!HG149</f>
        <v>0</v>
      </c>
      <c r="AD149" s="41">
        <f>'Core Indicators'!HO149</f>
        <v>0</v>
      </c>
      <c r="AE149" s="41">
        <f>'Core Indicators'!HW149</f>
        <v>0</v>
      </c>
      <c r="AF149" s="41">
        <f>'Core Indicators'!IE149</f>
        <v>3</v>
      </c>
      <c r="AG149" s="41">
        <f>'Core Indicators'!IM149</f>
        <v>3</v>
      </c>
    </row>
    <row r="150" spans="1:33" x14ac:dyDescent="0.35">
      <c r="A150" s="62" t="str">
        <f>'Core Indicators'!A:A</f>
        <v>Conflict in northern region</v>
      </c>
      <c r="B150" s="62" t="str">
        <f>'Core Indicators'!B:B</f>
        <v>Conflict,Displacement,Violence</v>
      </c>
      <c r="C150" s="62" t="str">
        <f>'Core Indicators'!C150</f>
        <v>TGO002</v>
      </c>
      <c r="D150" s="62" t="str">
        <f>'Core Indicators'!D150</f>
        <v>Togo</v>
      </c>
      <c r="E150" s="62" t="str">
        <f>'Core Indicators'!E150</f>
        <v>TGO</v>
      </c>
      <c r="F150" s="41">
        <f>'Core Indicators'!O150</f>
        <v>8560</v>
      </c>
      <c r="G150" s="41">
        <f>'Core Indicators'!W150</f>
        <v>1195000</v>
      </c>
      <c r="H150" s="41">
        <f>'Core Indicators'!AE150</f>
        <v>359000</v>
      </c>
      <c r="I150" s="41">
        <f>'Core Indicators'!AM150</f>
        <v>58000</v>
      </c>
      <c r="J150" s="41" t="str">
        <f>'Core Indicators'!AU150</f>
        <v>x</v>
      </c>
      <c r="K150" s="41" t="str">
        <f>'Core Indicators'!BC150</f>
        <v>x</v>
      </c>
      <c r="L150" s="41">
        <f>'Core Indicators'!BK150</f>
        <v>85</v>
      </c>
      <c r="M150" s="41" t="str">
        <f>'Core Indicators'!BS150</f>
        <v>x</v>
      </c>
      <c r="N150" s="41" t="str">
        <f>'Core Indicators'!CA150</f>
        <v>x</v>
      </c>
      <c r="O150" s="41" t="e">
        <f>'Core Indicators'!CI150</f>
        <v>#N/A</v>
      </c>
      <c r="P150" s="41" t="str">
        <f>'Core Indicators'!CQ150</f>
        <v>x</v>
      </c>
      <c r="Q150" s="41">
        <f>'Core Indicators'!DG150</f>
        <v>836000</v>
      </c>
      <c r="R150" s="41">
        <f>'Core Indicators'!DO150</f>
        <v>239000</v>
      </c>
      <c r="S150" s="41">
        <f>'Core Indicators'!DW150</f>
        <v>120000</v>
      </c>
      <c r="T150" s="41">
        <f>'Core Indicators'!EE150</f>
        <v>0</v>
      </c>
      <c r="U150" s="41">
        <f>'Core Indicators'!EM150</f>
        <v>0</v>
      </c>
      <c r="V150" s="41">
        <f>'Core Indicators'!FC150</f>
        <v>3</v>
      </c>
      <c r="W150" s="41" t="str">
        <f>'Core Indicators'!FK150</f>
        <v>x</v>
      </c>
      <c r="X150" s="41" t="str">
        <f>'Core Indicators'!FS150</f>
        <v>x</v>
      </c>
      <c r="Y150" s="41">
        <f>'Core Indicators'!GA150</f>
        <v>1</v>
      </c>
      <c r="Z150" s="41">
        <f>'Core Indicators'!GI150</f>
        <v>0</v>
      </c>
      <c r="AA150" s="41">
        <f>'Core Indicators'!GQ150</f>
        <v>0</v>
      </c>
      <c r="AB150" s="41">
        <f>'Core Indicators'!GY150</f>
        <v>0</v>
      </c>
      <c r="AC150" s="41">
        <f>'Core Indicators'!HG150</f>
        <v>0</v>
      </c>
      <c r="AD150" s="41">
        <f>'Core Indicators'!HO150</f>
        <v>0</v>
      </c>
      <c r="AE150" s="41">
        <f>'Core Indicators'!HW150</f>
        <v>0</v>
      </c>
      <c r="AF150" s="41">
        <f>'Core Indicators'!IE150</f>
        <v>1</v>
      </c>
      <c r="AG150" s="41">
        <f>'Core Indicators'!IM150</f>
        <v>0</v>
      </c>
    </row>
    <row r="151" spans="1:33" x14ac:dyDescent="0.35">
      <c r="A151" s="62" t="str">
        <f>'Core Indicators'!A:A</f>
        <v>Multiple situations in Thailand</v>
      </c>
      <c r="B151" s="62" t="str">
        <f>'Core Indicators'!B:B</f>
        <v>Conflict,Displacement</v>
      </c>
      <c r="C151" s="62" t="str">
        <f>'Core Indicators'!C151</f>
        <v>THA001</v>
      </c>
      <c r="D151" s="62" t="str">
        <f>'Core Indicators'!D151</f>
        <v>Thailand</v>
      </c>
      <c r="E151" s="62" t="str">
        <f>'Core Indicators'!E151</f>
        <v>THA</v>
      </c>
      <c r="F151" s="41">
        <f>'Core Indicators'!O151</f>
        <v>335985</v>
      </c>
      <c r="G151" s="41">
        <f>'Core Indicators'!W151</f>
        <v>31580000</v>
      </c>
      <c r="H151" s="41">
        <f>'Core Indicators'!AE151</f>
        <v>1338000</v>
      </c>
      <c r="I151" s="41">
        <f>'Core Indicators'!AM151</f>
        <v>159000</v>
      </c>
      <c r="J151" s="41">
        <f>'Core Indicators'!AU151</f>
        <v>28</v>
      </c>
      <c r="K151" s="41" t="str">
        <f>'Core Indicators'!BC151</f>
        <v>x</v>
      </c>
      <c r="L151" s="41">
        <f>'Core Indicators'!BK151</f>
        <v>89</v>
      </c>
      <c r="M151" s="41" t="str">
        <f>'Core Indicators'!BS151</f>
        <v>x</v>
      </c>
      <c r="N151" s="41" t="str">
        <f>'Core Indicators'!CA151</f>
        <v>x</v>
      </c>
      <c r="O151" s="41" t="e">
        <f>'Core Indicators'!CI151</f>
        <v>#N/A</v>
      </c>
      <c r="P151" s="41">
        <f>'Core Indicators'!CQ151</f>
        <v>800000000</v>
      </c>
      <c r="Q151" s="41">
        <f>'Core Indicators'!DG151</f>
        <v>30242000</v>
      </c>
      <c r="R151" s="41">
        <f>'Core Indicators'!DO151</f>
        <v>1077000</v>
      </c>
      <c r="S151" s="41">
        <f>'Core Indicators'!DW151</f>
        <v>261000</v>
      </c>
      <c r="T151" s="41" t="str">
        <f>'Core Indicators'!EE151</f>
        <v>x</v>
      </c>
      <c r="U151" s="41" t="str">
        <f>'Core Indicators'!EM151</f>
        <v>x</v>
      </c>
      <c r="V151" s="41">
        <f>'Core Indicators'!FC151</f>
        <v>5</v>
      </c>
      <c r="W151" s="41" t="str">
        <f>'Core Indicators'!FK151</f>
        <v>x</v>
      </c>
      <c r="X151" s="41" t="str">
        <f>'Core Indicators'!FS151</f>
        <v>x</v>
      </c>
      <c r="Y151" s="41">
        <f>'Core Indicators'!GA151</f>
        <v>1</v>
      </c>
      <c r="Z151" s="41">
        <f>'Core Indicators'!GI151</f>
        <v>0</v>
      </c>
      <c r="AA151" s="41">
        <f>'Core Indicators'!GQ151</f>
        <v>1</v>
      </c>
      <c r="AB151" s="41">
        <f>'Core Indicators'!GY151</f>
        <v>0</v>
      </c>
      <c r="AC151" s="41">
        <f>'Core Indicators'!HG151</f>
        <v>2</v>
      </c>
      <c r="AD151" s="41">
        <f>'Core Indicators'!HO151</f>
        <v>1</v>
      </c>
      <c r="AE151" s="41">
        <f>'Core Indicators'!HW151</f>
        <v>0</v>
      </c>
      <c r="AF151" s="41">
        <f>'Core Indicators'!IE151</f>
        <v>3</v>
      </c>
      <c r="AG151" s="41">
        <f>'Core Indicators'!IM151</f>
        <v>3</v>
      </c>
    </row>
    <row r="152" spans="1:33" x14ac:dyDescent="0.35">
      <c r="A152" s="62" t="str">
        <f>'Core Indicators'!A:A</f>
        <v>Myanmar refugees in Thailand</v>
      </c>
      <c r="B152" s="62" t="str">
        <f>'Core Indicators'!B:B</f>
        <v>Conflict</v>
      </c>
      <c r="C152" s="62" t="str">
        <f>'Core Indicators'!C152</f>
        <v>THA003</v>
      </c>
      <c r="D152" s="62" t="str">
        <f>'Core Indicators'!D152</f>
        <v>Thailand</v>
      </c>
      <c r="E152" s="62" t="str">
        <f>'Core Indicators'!E152</f>
        <v>THA</v>
      </c>
      <c r="F152" s="41">
        <f>'Core Indicators'!O152</f>
        <v>12012</v>
      </c>
      <c r="G152" s="41">
        <f>'Core Indicators'!W152</f>
        <v>429000</v>
      </c>
      <c r="H152" s="41">
        <f>'Core Indicators'!AE152</f>
        <v>126000</v>
      </c>
      <c r="I152" s="41">
        <f>'Core Indicators'!AM152</f>
        <v>126000</v>
      </c>
      <c r="J152" s="41" t="str">
        <f>'Core Indicators'!AU152</f>
        <v>x</v>
      </c>
      <c r="K152" s="41" t="str">
        <f>'Core Indicators'!BC152</f>
        <v>x</v>
      </c>
      <c r="L152" s="41">
        <f>'Core Indicators'!BK152</f>
        <v>3</v>
      </c>
      <c r="M152" s="41" t="str">
        <f>'Core Indicators'!BS152</f>
        <v>x</v>
      </c>
      <c r="N152" s="41" t="str">
        <f>'Core Indicators'!CA152</f>
        <v>x</v>
      </c>
      <c r="O152" s="41" t="e">
        <f>'Core Indicators'!CI152</f>
        <v>#N/A</v>
      </c>
      <c r="P152" s="41" t="str">
        <f>'Core Indicators'!CQ152</f>
        <v>x</v>
      </c>
      <c r="Q152" s="41">
        <f>'Core Indicators'!DG152</f>
        <v>303000</v>
      </c>
      <c r="R152" s="41">
        <f>'Core Indicators'!DO152</f>
        <v>0</v>
      </c>
      <c r="S152" s="41">
        <f>'Core Indicators'!DW152</f>
        <v>126000</v>
      </c>
      <c r="T152" s="41" t="str">
        <f>'Core Indicators'!EE152</f>
        <v>x</v>
      </c>
      <c r="U152" s="41" t="str">
        <f>'Core Indicators'!EM152</f>
        <v>x</v>
      </c>
      <c r="V152" s="41">
        <f>'Core Indicators'!FC152</f>
        <v>2</v>
      </c>
      <c r="W152" s="41" t="str">
        <f>'Core Indicators'!FK152</f>
        <v>x</v>
      </c>
      <c r="X152" s="41" t="str">
        <f>'Core Indicators'!FS152</f>
        <v>x</v>
      </c>
      <c r="Y152" s="41">
        <f>'Core Indicators'!GA152</f>
        <v>1</v>
      </c>
      <c r="Z152" s="41">
        <f>'Core Indicators'!GI152</f>
        <v>0</v>
      </c>
      <c r="AA152" s="41">
        <f>'Core Indicators'!GQ152</f>
        <v>1</v>
      </c>
      <c r="AB152" s="41">
        <f>'Core Indicators'!GY152</f>
        <v>0</v>
      </c>
      <c r="AC152" s="41">
        <f>'Core Indicators'!HG152</f>
        <v>2</v>
      </c>
      <c r="AD152" s="41">
        <f>'Core Indicators'!HO152</f>
        <v>1</v>
      </c>
      <c r="AE152" s="41">
        <f>'Core Indicators'!HW152</f>
        <v>0</v>
      </c>
      <c r="AF152" s="41">
        <f>'Core Indicators'!IE152</f>
        <v>3</v>
      </c>
      <c r="AG152" s="41">
        <f>'Core Indicators'!IM152</f>
        <v>3</v>
      </c>
    </row>
    <row r="153" spans="1:33" x14ac:dyDescent="0.35">
      <c r="A153" s="62" t="str">
        <f>'Core Indicators'!A:A</f>
        <v>2024 Monsoon Floods in Thailand</v>
      </c>
      <c r="B153" s="62" t="str">
        <f>'Core Indicators'!B:B</f>
        <v>Floods</v>
      </c>
      <c r="C153" s="62" t="str">
        <f>'Core Indicators'!C153</f>
        <v>THA004</v>
      </c>
      <c r="D153" s="62" t="str">
        <f>'Core Indicators'!D153</f>
        <v>Thailand</v>
      </c>
      <c r="E153" s="62" t="str">
        <f>'Core Indicators'!E153</f>
        <v>THA</v>
      </c>
      <c r="F153" s="41">
        <f>'Core Indicators'!O153</f>
        <v>360719</v>
      </c>
      <c r="G153" s="41">
        <f>'Core Indicators'!W153</f>
        <v>32051000</v>
      </c>
      <c r="H153" s="41">
        <f>'Core Indicators'!AE153</f>
        <v>1212000</v>
      </c>
      <c r="I153" s="41">
        <f>'Core Indicators'!AM153</f>
        <v>33000</v>
      </c>
      <c r="J153" s="41">
        <f>'Core Indicators'!AU153</f>
        <v>28</v>
      </c>
      <c r="K153" s="41" t="str">
        <f>'Core Indicators'!BC153</f>
        <v>x</v>
      </c>
      <c r="L153" s="41">
        <f>'Core Indicators'!BK153</f>
        <v>86</v>
      </c>
      <c r="M153" s="41" t="str">
        <f>'Core Indicators'!BS153</f>
        <v>x</v>
      </c>
      <c r="N153" s="41" t="str">
        <f>'Core Indicators'!CA153</f>
        <v>x</v>
      </c>
      <c r="O153" s="41" t="e">
        <f>'Core Indicators'!CI153</f>
        <v>#N/A</v>
      </c>
      <c r="P153" s="41">
        <f>'Core Indicators'!CQ153</f>
        <v>800000000</v>
      </c>
      <c r="Q153" s="41">
        <f>'Core Indicators'!DG153</f>
        <v>30839000</v>
      </c>
      <c r="R153" s="41">
        <f>'Core Indicators'!DO153</f>
        <v>1077000</v>
      </c>
      <c r="S153" s="41">
        <f>'Core Indicators'!DW153</f>
        <v>135000</v>
      </c>
      <c r="T153" s="41" t="str">
        <f>'Core Indicators'!EE153</f>
        <v>x</v>
      </c>
      <c r="U153" s="41" t="str">
        <f>'Core Indicators'!EM153</f>
        <v>x</v>
      </c>
      <c r="V153" s="41">
        <f>'Core Indicators'!FC153</f>
        <v>4</v>
      </c>
      <c r="W153" s="41" t="str">
        <f>'Core Indicators'!FK153</f>
        <v>x</v>
      </c>
      <c r="X153" s="41" t="str">
        <f>'Core Indicators'!FS153</f>
        <v>x</v>
      </c>
      <c r="Y153" s="41">
        <f>'Core Indicators'!GA153</f>
        <v>1</v>
      </c>
      <c r="Z153" s="41">
        <f>'Core Indicators'!GI153</f>
        <v>0</v>
      </c>
      <c r="AA153" s="41">
        <f>'Core Indicators'!GQ153</f>
        <v>0</v>
      </c>
      <c r="AB153" s="41">
        <f>'Core Indicators'!GY153</f>
        <v>0</v>
      </c>
      <c r="AC153" s="41">
        <f>'Core Indicators'!HG153</f>
        <v>0</v>
      </c>
      <c r="AD153" s="41">
        <f>'Core Indicators'!HO153</f>
        <v>0</v>
      </c>
      <c r="AE153" s="41">
        <f>'Core Indicators'!HW153</f>
        <v>0</v>
      </c>
      <c r="AF153" s="41">
        <f>'Core Indicators'!IE153</f>
        <v>3</v>
      </c>
      <c r="AG153" s="41">
        <f>'Core Indicators'!IM153</f>
        <v>3</v>
      </c>
    </row>
    <row r="154" spans="1:33" x14ac:dyDescent="0.35">
      <c r="A154" s="62" t="str">
        <f>'Core Indicators'!A:A</f>
        <v>Food Security Crisis in Timor-Leste</v>
      </c>
      <c r="B154" s="62" t="str">
        <f>'Core Indicators'!B:B</f>
        <v>Food Security</v>
      </c>
      <c r="C154" s="62" t="str">
        <f>'Core Indicators'!C154</f>
        <v>TLS003</v>
      </c>
      <c r="D154" s="62" t="str">
        <f>'Core Indicators'!D154</f>
        <v>Timor Leste</v>
      </c>
      <c r="E154" s="62" t="str">
        <f>'Core Indicators'!E154</f>
        <v>TLS</v>
      </c>
      <c r="F154" s="41">
        <f>'Core Indicators'!O154</f>
        <v>14950</v>
      </c>
      <c r="G154" s="41">
        <f>'Core Indicators'!W154</f>
        <v>1340000</v>
      </c>
      <c r="H154" s="41">
        <f>'Core Indicators'!AE154</f>
        <v>858000</v>
      </c>
      <c r="I154" s="41">
        <f>'Core Indicators'!AM154</f>
        <v>0</v>
      </c>
      <c r="J154" s="41">
        <f>'Core Indicators'!AU154</f>
        <v>0</v>
      </c>
      <c r="K154" s="41" t="str">
        <f>'Core Indicators'!BC154</f>
        <v>x</v>
      </c>
      <c r="L154" s="41">
        <f>'Core Indicators'!BK154</f>
        <v>0</v>
      </c>
      <c r="M154" s="41" t="str">
        <f>'Core Indicators'!BS154</f>
        <v>x</v>
      </c>
      <c r="N154" s="41" t="str">
        <f>'Core Indicators'!CA154</f>
        <v>x</v>
      </c>
      <c r="O154" s="41" t="e">
        <f>'Core Indicators'!CI154</f>
        <v>#N/A</v>
      </c>
      <c r="P154" s="41" t="str">
        <f>'Core Indicators'!CQ154</f>
        <v>x</v>
      </c>
      <c r="Q154" s="41">
        <f>'Core Indicators'!DG154</f>
        <v>483000</v>
      </c>
      <c r="R154" s="41">
        <f>'Core Indicators'!DO154</f>
        <v>494000</v>
      </c>
      <c r="S154" s="41">
        <f>'Core Indicators'!DW154</f>
        <v>342000</v>
      </c>
      <c r="T154" s="41">
        <f>'Core Indicators'!EE154</f>
        <v>22000</v>
      </c>
      <c r="U154" s="41">
        <f>'Core Indicators'!EM154</f>
        <v>0</v>
      </c>
      <c r="V154" s="41">
        <f>'Core Indicators'!FC154</f>
        <v>1</v>
      </c>
      <c r="W154" s="41" t="str">
        <f>'Core Indicators'!FK154</f>
        <v>x</v>
      </c>
      <c r="X154" s="41" t="str">
        <f>'Core Indicators'!FS154</f>
        <v>x</v>
      </c>
      <c r="Y154" s="41">
        <f>'Core Indicators'!GA154</f>
        <v>0</v>
      </c>
      <c r="Z154" s="41">
        <f>'Core Indicators'!GI154</f>
        <v>0</v>
      </c>
      <c r="AA154" s="41">
        <f>'Core Indicators'!GQ154</f>
        <v>0</v>
      </c>
      <c r="AB154" s="41">
        <f>'Core Indicators'!GY154</f>
        <v>0</v>
      </c>
      <c r="AC154" s="41">
        <f>'Core Indicators'!HG154</f>
        <v>0</v>
      </c>
      <c r="AD154" s="41">
        <f>'Core Indicators'!HO154</f>
        <v>0</v>
      </c>
      <c r="AE154" s="41">
        <f>'Core Indicators'!HW154</f>
        <v>0</v>
      </c>
      <c r="AF154" s="41">
        <f>'Core Indicators'!IE154</f>
        <v>0</v>
      </c>
      <c r="AG154" s="41">
        <f>'Core Indicators'!IM154</f>
        <v>1</v>
      </c>
    </row>
    <row r="155" spans="1:33" x14ac:dyDescent="0.35">
      <c r="A155" s="62" t="str">
        <f>'Core Indicators'!A:A</f>
        <v>Venezuelan refugees in Trinidad and Tobago</v>
      </c>
      <c r="B155" s="62" t="str">
        <f>'Core Indicators'!B:B</f>
        <v>Displacement</v>
      </c>
      <c r="C155" s="62" t="str">
        <f>'Core Indicators'!C155</f>
        <v>TTO002</v>
      </c>
      <c r="D155" s="62" t="str">
        <f>'Core Indicators'!D155</f>
        <v>Trinidad and Tobago</v>
      </c>
      <c r="E155" s="62" t="str">
        <f>'Core Indicators'!E155</f>
        <v>TTO</v>
      </c>
      <c r="F155" s="41">
        <f>'Core Indicators'!O155</f>
        <v>5130</v>
      </c>
      <c r="G155" s="41">
        <f>'Core Indicators'!W155</f>
        <v>1535000</v>
      </c>
      <c r="H155" s="41">
        <f>'Core Indicators'!AE155</f>
        <v>212000</v>
      </c>
      <c r="I155" s="41">
        <f>'Core Indicators'!AM155</f>
        <v>36000</v>
      </c>
      <c r="J155" s="41" t="str">
        <f>'Core Indicators'!AU155</f>
        <v>x</v>
      </c>
      <c r="K155" s="41" t="str">
        <f>'Core Indicators'!BC155</f>
        <v>x</v>
      </c>
      <c r="L155" s="41">
        <f>'Core Indicators'!BK155</f>
        <v>0</v>
      </c>
      <c r="M155" s="41" t="str">
        <f>'Core Indicators'!BS155</f>
        <v>x</v>
      </c>
      <c r="N155" s="41" t="str">
        <f>'Core Indicators'!CA155</f>
        <v>x</v>
      </c>
      <c r="O155" s="41" t="e">
        <f>'Core Indicators'!CI155</f>
        <v>#N/A</v>
      </c>
      <c r="P155" s="41" t="str">
        <f>'Core Indicators'!CQ155</f>
        <v>x</v>
      </c>
      <c r="Q155" s="41">
        <f>'Core Indicators'!DG155</f>
        <v>1323000</v>
      </c>
      <c r="R155" s="41">
        <f>'Core Indicators'!DO155</f>
        <v>174000</v>
      </c>
      <c r="S155" s="41">
        <f>'Core Indicators'!DW155</f>
        <v>39000</v>
      </c>
      <c r="T155" s="41">
        <f>'Core Indicators'!EE155</f>
        <v>0</v>
      </c>
      <c r="U155" s="41">
        <f>'Core Indicators'!EM155</f>
        <v>0</v>
      </c>
      <c r="V155" s="41">
        <f>'Core Indicators'!FC155</f>
        <v>3</v>
      </c>
      <c r="W155" s="41" t="str">
        <f>'Core Indicators'!FK155</f>
        <v>x</v>
      </c>
      <c r="X155" s="41" t="str">
        <f>'Core Indicators'!FS155</f>
        <v>x</v>
      </c>
      <c r="Y155" s="41">
        <f>'Core Indicators'!GA155</f>
        <v>0</v>
      </c>
      <c r="Z155" s="41">
        <f>'Core Indicators'!GI155</f>
        <v>0</v>
      </c>
      <c r="AA155" s="41">
        <f>'Core Indicators'!GQ155</f>
        <v>0</v>
      </c>
      <c r="AB155" s="41">
        <f>'Core Indicators'!GY155</f>
        <v>0</v>
      </c>
      <c r="AC155" s="41">
        <f>'Core Indicators'!HG155</f>
        <v>0</v>
      </c>
      <c r="AD155" s="41">
        <f>'Core Indicators'!HO155</f>
        <v>1</v>
      </c>
      <c r="AE155" s="41">
        <f>'Core Indicators'!HW155</f>
        <v>0</v>
      </c>
      <c r="AF155" s="41">
        <f>'Core Indicators'!IE155</f>
        <v>0</v>
      </c>
      <c r="AG155" s="41">
        <f>'Core Indicators'!IM155</f>
        <v>0</v>
      </c>
    </row>
    <row r="156" spans="1:33" x14ac:dyDescent="0.35">
      <c r="A156" s="62" t="str">
        <f>'Core Indicators'!A:A</f>
        <v>Mixed migration flows in Tunisia</v>
      </c>
      <c r="B156" s="62" t="str">
        <f>'Core Indicators'!B:B</f>
        <v>Displacement</v>
      </c>
      <c r="C156" s="62" t="str">
        <f>'Core Indicators'!C156</f>
        <v>TUN002</v>
      </c>
      <c r="D156" s="62" t="str">
        <f>'Core Indicators'!D156</f>
        <v>Tunisia</v>
      </c>
      <c r="E156" s="62" t="str">
        <f>'Core Indicators'!E156</f>
        <v>TUN</v>
      </c>
      <c r="F156" s="41">
        <f>'Core Indicators'!O156</f>
        <v>20151</v>
      </c>
      <c r="G156" s="41">
        <f>'Core Indicators'!W156</f>
        <v>4057000</v>
      </c>
      <c r="H156" s="41">
        <f>'Core Indicators'!AE156</f>
        <v>84000</v>
      </c>
      <c r="I156" s="41">
        <f>'Core Indicators'!AM156</f>
        <v>84000</v>
      </c>
      <c r="J156" s="41" t="str">
        <f>'Core Indicators'!AU156</f>
        <v>x</v>
      </c>
      <c r="K156" s="41" t="str">
        <f>'Core Indicators'!BC156</f>
        <v>x</v>
      </c>
      <c r="L156" s="41">
        <f>'Core Indicators'!BK156</f>
        <v>741</v>
      </c>
      <c r="M156" s="41" t="str">
        <f>'Core Indicators'!BS156</f>
        <v>x</v>
      </c>
      <c r="N156" s="41" t="str">
        <f>'Core Indicators'!CA156</f>
        <v>x</v>
      </c>
      <c r="O156" s="41" t="e">
        <f>'Core Indicators'!CI156</f>
        <v>#N/A</v>
      </c>
      <c r="P156" s="41" t="str">
        <f>'Core Indicators'!CQ156</f>
        <v>x</v>
      </c>
      <c r="Q156" s="41">
        <f>'Core Indicators'!DG156</f>
        <v>3973000</v>
      </c>
      <c r="R156" s="41">
        <f>'Core Indicators'!DO156</f>
        <v>0</v>
      </c>
      <c r="S156" s="41">
        <f>'Core Indicators'!DW156</f>
        <v>84000</v>
      </c>
      <c r="T156" s="41" t="str">
        <f>'Core Indicators'!EE156</f>
        <v>x</v>
      </c>
      <c r="U156" s="41" t="str">
        <f>'Core Indicators'!EM156</f>
        <v>x</v>
      </c>
      <c r="V156" s="41">
        <f>'Core Indicators'!FC156</f>
        <v>4</v>
      </c>
      <c r="W156" s="41" t="str">
        <f>'Core Indicators'!FK156</f>
        <v>x</v>
      </c>
      <c r="X156" s="41" t="str">
        <f>'Core Indicators'!FS156</f>
        <v>x</v>
      </c>
      <c r="Y156" s="41">
        <f>'Core Indicators'!GA156</f>
        <v>0</v>
      </c>
      <c r="Z156" s="41">
        <f>'Core Indicators'!GI156</f>
        <v>1</v>
      </c>
      <c r="AA156" s="41">
        <f>'Core Indicators'!GQ156</f>
        <v>2</v>
      </c>
      <c r="AB156" s="41">
        <f>'Core Indicators'!GY156</f>
        <v>0</v>
      </c>
      <c r="AC156" s="41">
        <f>'Core Indicators'!HG156</f>
        <v>2</v>
      </c>
      <c r="AD156" s="41">
        <f>'Core Indicators'!HO156</f>
        <v>3</v>
      </c>
      <c r="AE156" s="41">
        <f>'Core Indicators'!HW156</f>
        <v>0</v>
      </c>
      <c r="AF156" s="41">
        <f>'Core Indicators'!IE156</f>
        <v>0</v>
      </c>
      <c r="AG156" s="41">
        <f>'Core Indicators'!IM156</f>
        <v>1</v>
      </c>
    </row>
    <row r="157" spans="1:33" x14ac:dyDescent="0.35">
      <c r="A157" s="62" t="str">
        <f>'Core Indicators'!A:A</f>
        <v>Complex situation in Türkiye</v>
      </c>
      <c r="B157" s="62" t="str">
        <f>'Core Indicators'!B:B</f>
        <v>Displacement,Conflict</v>
      </c>
      <c r="C157" s="62" t="str">
        <f>'Core Indicators'!C157</f>
        <v>TUR001</v>
      </c>
      <c r="D157" s="62" t="str">
        <f>'Core Indicators'!D157</f>
        <v>Türkiye</v>
      </c>
      <c r="E157" s="62" t="str">
        <f>'Core Indicators'!E157</f>
        <v>TUR</v>
      </c>
      <c r="F157" s="41">
        <f>'Core Indicators'!O157</f>
        <v>341483</v>
      </c>
      <c r="G157" s="41">
        <f>'Core Indicators'!W157</f>
        <v>52641000</v>
      </c>
      <c r="H157" s="41">
        <f>'Core Indicators'!AE157</f>
        <v>17269000</v>
      </c>
      <c r="I157" s="41">
        <f>'Core Indicators'!AM157</f>
        <v>5426000</v>
      </c>
      <c r="J157" s="41" t="str">
        <f>'Core Indicators'!AU157</f>
        <v>x</v>
      </c>
      <c r="K157" s="41" t="str">
        <f>'Core Indicators'!BC157</f>
        <v>x</v>
      </c>
      <c r="L157" s="41">
        <f>'Core Indicators'!BK157</f>
        <v>11</v>
      </c>
      <c r="M157" s="41" t="str">
        <f>'Core Indicators'!BS157</f>
        <v>x</v>
      </c>
      <c r="N157" s="41" t="str">
        <f>'Core Indicators'!CA157</f>
        <v>x</v>
      </c>
      <c r="O157" s="41" t="e">
        <f>'Core Indicators'!CI157</f>
        <v>#N/A</v>
      </c>
      <c r="P157" s="41" t="str">
        <f>'Core Indicators'!CQ157</f>
        <v>x</v>
      </c>
      <c r="Q157" s="41">
        <f>'Core Indicators'!DG157</f>
        <v>35373000</v>
      </c>
      <c r="R157" s="41">
        <f>'Core Indicators'!DO157</f>
        <v>12236000</v>
      </c>
      <c r="S157" s="41">
        <f>'Core Indicators'!DW157</f>
        <v>4352000</v>
      </c>
      <c r="T157" s="41">
        <f>'Core Indicators'!EE157</f>
        <v>605000</v>
      </c>
      <c r="U157" s="41">
        <f>'Core Indicators'!EM157</f>
        <v>76000</v>
      </c>
      <c r="V157" s="41">
        <f>'Core Indicators'!FC157</f>
        <v>5</v>
      </c>
      <c r="W157" s="41" t="str">
        <f>'Core Indicators'!FK157</f>
        <v>x</v>
      </c>
      <c r="X157" s="41" t="str">
        <f>'Core Indicators'!FS157</f>
        <v>x</v>
      </c>
      <c r="Y157" s="41">
        <f>'Core Indicators'!GA157</f>
        <v>1</v>
      </c>
      <c r="Z157" s="41">
        <f>'Core Indicators'!GI157</f>
        <v>0</v>
      </c>
      <c r="AA157" s="41">
        <f>'Core Indicators'!GQ157</f>
        <v>1</v>
      </c>
      <c r="AB157" s="41">
        <f>'Core Indicators'!GY157</f>
        <v>0</v>
      </c>
      <c r="AC157" s="41">
        <f>'Core Indicators'!HG157</f>
        <v>0</v>
      </c>
      <c r="AD157" s="41">
        <f>'Core Indicators'!HO157</f>
        <v>2</v>
      </c>
      <c r="AE157" s="41">
        <f>'Core Indicators'!HW157</f>
        <v>0</v>
      </c>
      <c r="AF157" s="41">
        <f>'Core Indicators'!IE157</f>
        <v>3</v>
      </c>
      <c r="AG157" s="41">
        <f>'Core Indicators'!IM157</f>
        <v>0</v>
      </c>
    </row>
    <row r="158" spans="1:33" x14ac:dyDescent="0.35">
      <c r="A158" s="62" t="str">
        <f>'Core Indicators'!A:A</f>
        <v>Syrian Refugees in Türkiye</v>
      </c>
      <c r="B158" s="62" t="str">
        <f>'Core Indicators'!B:B</f>
        <v>Displacement</v>
      </c>
      <c r="C158" s="62" t="str">
        <f>'Core Indicators'!C158</f>
        <v>TUR002</v>
      </c>
      <c r="D158" s="62" t="str">
        <f>'Core Indicators'!D158</f>
        <v>Türkiye</v>
      </c>
      <c r="E158" s="62" t="str">
        <f>'Core Indicators'!E158</f>
        <v>TUR</v>
      </c>
      <c r="F158" s="41">
        <f>'Core Indicators'!O158</f>
        <v>203090</v>
      </c>
      <c r="G158" s="41">
        <f>'Core Indicators'!W158</f>
        <v>42290000</v>
      </c>
      <c r="H158" s="41">
        <f>'Core Indicators'!AE158</f>
        <v>7200000</v>
      </c>
      <c r="I158" s="41">
        <f>'Core Indicators'!AM158</f>
        <v>3333000</v>
      </c>
      <c r="J158" s="41" t="str">
        <f>'Core Indicators'!AU158</f>
        <v>x</v>
      </c>
      <c r="K158" s="41" t="str">
        <f>'Core Indicators'!BC158</f>
        <v>x</v>
      </c>
      <c r="L158" s="41">
        <f>'Core Indicators'!BK158</f>
        <v>1</v>
      </c>
      <c r="M158" s="41">
        <f>'Core Indicators'!BS158</f>
        <v>0</v>
      </c>
      <c r="N158" s="41">
        <f>'Core Indicators'!CA158</f>
        <v>0</v>
      </c>
      <c r="O158" s="41" t="e">
        <f>'Core Indicators'!CI158</f>
        <v>#N/A</v>
      </c>
      <c r="P158" s="41" t="str">
        <f>'Core Indicators'!CQ158</f>
        <v>x</v>
      </c>
      <c r="Q158" s="41">
        <f>'Core Indicators'!DG158</f>
        <v>35090000</v>
      </c>
      <c r="R158" s="41">
        <f>'Core Indicators'!DO158</f>
        <v>4744000</v>
      </c>
      <c r="S158" s="41">
        <f>'Core Indicators'!DW158</f>
        <v>1857000</v>
      </c>
      <c r="T158" s="41">
        <f>'Core Indicators'!EE158</f>
        <v>533000</v>
      </c>
      <c r="U158" s="41">
        <f>'Core Indicators'!EM158</f>
        <v>67000</v>
      </c>
      <c r="V158" s="41">
        <f>'Core Indicators'!FC158</f>
        <v>3</v>
      </c>
      <c r="W158" s="41" t="str">
        <f>'Core Indicators'!FK158</f>
        <v>x</v>
      </c>
      <c r="X158" s="41" t="str">
        <f>'Core Indicators'!FS158</f>
        <v>x</v>
      </c>
      <c r="Y158" s="41">
        <f>'Core Indicators'!GA158</f>
        <v>1</v>
      </c>
      <c r="Z158" s="41">
        <f>'Core Indicators'!GI158</f>
        <v>0</v>
      </c>
      <c r="AA158" s="41">
        <f>'Core Indicators'!GQ158</f>
        <v>0</v>
      </c>
      <c r="AB158" s="41">
        <f>'Core Indicators'!GY158</f>
        <v>0</v>
      </c>
      <c r="AC158" s="41">
        <f>'Core Indicators'!HG158</f>
        <v>0</v>
      </c>
      <c r="AD158" s="41">
        <f>'Core Indicators'!HO158</f>
        <v>2</v>
      </c>
      <c r="AE158" s="41">
        <f>'Core Indicators'!HW158</f>
        <v>0</v>
      </c>
      <c r="AF158" s="41">
        <f>'Core Indicators'!IE158</f>
        <v>3</v>
      </c>
      <c r="AG158" s="41">
        <f>'Core Indicators'!IM158</f>
        <v>0</v>
      </c>
    </row>
    <row r="159" spans="1:33" x14ac:dyDescent="0.35">
      <c r="A159" s="62" t="str">
        <f>'Core Indicators'!A:A</f>
        <v>Mixed Migration Flows in Türkiye</v>
      </c>
      <c r="B159" s="62" t="str">
        <f>'Core Indicators'!B:B</f>
        <v>Displacement</v>
      </c>
      <c r="C159" s="62" t="str">
        <f>'Core Indicators'!C159</f>
        <v>TUR003</v>
      </c>
      <c r="D159" s="62" t="str">
        <f>'Core Indicators'!D159</f>
        <v>Türkiye</v>
      </c>
      <c r="E159" s="62" t="str">
        <f>'Core Indicators'!E159</f>
        <v>TUR</v>
      </c>
      <c r="F159" s="41">
        <f>'Core Indicators'!O159</f>
        <v>140419</v>
      </c>
      <c r="G159" s="41">
        <f>'Core Indicators'!W159</f>
        <v>15861000</v>
      </c>
      <c r="H159" s="41">
        <f>'Core Indicators'!AE159</f>
        <v>969000</v>
      </c>
      <c r="I159" s="41">
        <f>'Core Indicators'!AM159</f>
        <v>448000</v>
      </c>
      <c r="J159" s="41" t="str">
        <f>'Core Indicators'!AU159</f>
        <v>x</v>
      </c>
      <c r="K159" s="41" t="str">
        <f>'Core Indicators'!BC159</f>
        <v>x</v>
      </c>
      <c r="L159" s="41">
        <f>'Core Indicators'!BK159</f>
        <v>8</v>
      </c>
      <c r="M159" s="41">
        <f>'Core Indicators'!BS159</f>
        <v>0</v>
      </c>
      <c r="N159" s="41">
        <f>'Core Indicators'!CA159</f>
        <v>0</v>
      </c>
      <c r="O159" s="41" t="e">
        <f>'Core Indicators'!CI159</f>
        <v>#N/A</v>
      </c>
      <c r="P159" s="41" t="str">
        <f>'Core Indicators'!CQ159</f>
        <v>x</v>
      </c>
      <c r="Q159" s="41">
        <f>'Core Indicators'!DG159</f>
        <v>14893000</v>
      </c>
      <c r="R159" s="41">
        <f>'Core Indicators'!DO159</f>
        <v>638000</v>
      </c>
      <c r="S159" s="41">
        <f>'Core Indicators'!DW159</f>
        <v>250000</v>
      </c>
      <c r="T159" s="41">
        <f>'Core Indicators'!EE159</f>
        <v>72000</v>
      </c>
      <c r="U159" s="41">
        <f>'Core Indicators'!EM159</f>
        <v>9000</v>
      </c>
      <c r="V159" s="41">
        <f>'Core Indicators'!FC159</f>
        <v>3</v>
      </c>
      <c r="W159" s="41" t="str">
        <f>'Core Indicators'!FK159</f>
        <v>x</v>
      </c>
      <c r="X159" s="41" t="str">
        <f>'Core Indicators'!FS159</f>
        <v>x</v>
      </c>
      <c r="Y159" s="41">
        <f>'Core Indicators'!GA159</f>
        <v>1</v>
      </c>
      <c r="Z159" s="41">
        <f>'Core Indicators'!GI159</f>
        <v>0</v>
      </c>
      <c r="AA159" s="41">
        <f>'Core Indicators'!GQ159</f>
        <v>0</v>
      </c>
      <c r="AB159" s="41">
        <f>'Core Indicators'!GY159</f>
        <v>0</v>
      </c>
      <c r="AC159" s="41">
        <f>'Core Indicators'!HG159</f>
        <v>0</v>
      </c>
      <c r="AD159" s="41">
        <f>'Core Indicators'!HO159</f>
        <v>2</v>
      </c>
      <c r="AE159" s="41">
        <f>'Core Indicators'!HW159</f>
        <v>0</v>
      </c>
      <c r="AF159" s="41">
        <f>'Core Indicators'!IE159</f>
        <v>3</v>
      </c>
      <c r="AG159" s="41">
        <f>'Core Indicators'!IM159</f>
        <v>0</v>
      </c>
    </row>
    <row r="160" spans="1:33" x14ac:dyDescent="0.35">
      <c r="A160" s="62" t="str">
        <f>'Core Indicators'!A:A</f>
        <v>Kurdish Conflict</v>
      </c>
      <c r="B160" s="62" t="str">
        <f>'Core Indicators'!B:B</f>
        <v>Conflict</v>
      </c>
      <c r="C160" s="62" t="str">
        <f>'Core Indicators'!C160</f>
        <v>TUR004</v>
      </c>
      <c r="D160" s="62" t="str">
        <f>'Core Indicators'!D160</f>
        <v>Türkiye</v>
      </c>
      <c r="E160" s="62" t="str">
        <f>'Core Indicators'!E160</f>
        <v>TUR</v>
      </c>
      <c r="F160" s="41">
        <f>'Core Indicators'!O160</f>
        <v>97143</v>
      </c>
      <c r="G160" s="41">
        <f>'Core Indicators'!W160</f>
        <v>6314000</v>
      </c>
      <c r="H160" s="41" t="str">
        <f>'Core Indicators'!AE160</f>
        <v>x</v>
      </c>
      <c r="I160" s="41">
        <f>'Core Indicators'!AM160</f>
        <v>1200000</v>
      </c>
      <c r="J160" s="41" t="str">
        <f>'Core Indicators'!AU160</f>
        <v>x</v>
      </c>
      <c r="K160" s="41" t="str">
        <f>'Core Indicators'!BC160</f>
        <v>x</v>
      </c>
      <c r="L160" s="41">
        <f>'Core Indicators'!BK160</f>
        <v>2</v>
      </c>
      <c r="M160" s="41" t="str">
        <f>'Core Indicators'!BS160</f>
        <v>x</v>
      </c>
      <c r="N160" s="41" t="str">
        <f>'Core Indicators'!CA160</f>
        <v>x</v>
      </c>
      <c r="O160" s="41" t="e">
        <f>'Core Indicators'!CI160</f>
        <v>#N/A</v>
      </c>
      <c r="P160" s="41" t="str">
        <f>'Core Indicators'!CQ160</f>
        <v>x</v>
      </c>
      <c r="Q160" s="41" t="str">
        <f>'Core Indicators'!DG160</f>
        <v>x</v>
      </c>
      <c r="R160" s="41" t="str">
        <f>'Core Indicators'!DO160</f>
        <v>x</v>
      </c>
      <c r="S160" s="41" t="str">
        <f>'Core Indicators'!DW160</f>
        <v>x</v>
      </c>
      <c r="T160" s="41" t="str">
        <f>'Core Indicators'!EE160</f>
        <v>x</v>
      </c>
      <c r="U160" s="41" t="str">
        <f>'Core Indicators'!EM160</f>
        <v>x</v>
      </c>
      <c r="V160" s="41">
        <f>'Core Indicators'!FC160</f>
        <v>2</v>
      </c>
      <c r="W160" s="41" t="str">
        <f>'Core Indicators'!FK160</f>
        <v>x</v>
      </c>
      <c r="X160" s="41" t="str">
        <f>'Core Indicators'!FS160</f>
        <v>x</v>
      </c>
      <c r="Y160" s="41">
        <f>'Core Indicators'!GA160</f>
        <v>1</v>
      </c>
      <c r="Z160" s="41">
        <f>'Core Indicators'!GI160</f>
        <v>0</v>
      </c>
      <c r="AA160" s="41">
        <f>'Core Indicators'!GQ160</f>
        <v>1</v>
      </c>
      <c r="AB160" s="41">
        <f>'Core Indicators'!GY160</f>
        <v>0</v>
      </c>
      <c r="AC160" s="41">
        <f>'Core Indicators'!HG160</f>
        <v>0</v>
      </c>
      <c r="AD160" s="41">
        <f>'Core Indicators'!HO160</f>
        <v>0</v>
      </c>
      <c r="AE160" s="41">
        <f>'Core Indicators'!HW160</f>
        <v>0</v>
      </c>
      <c r="AF160" s="41">
        <f>'Core Indicators'!IE160</f>
        <v>3</v>
      </c>
      <c r="AG160" s="41">
        <f>'Core Indicators'!IM160</f>
        <v>0</v>
      </c>
    </row>
    <row r="161" spans="1:33" x14ac:dyDescent="0.35">
      <c r="A161" s="62" t="str">
        <f>'Core Indicators'!A:A</f>
        <v>Türkiye / Syria earthquake in Türkiye</v>
      </c>
      <c r="B161" s="62" t="str">
        <f>'Core Indicators'!B:B</f>
        <v>Earthquake</v>
      </c>
      <c r="C161" s="62" t="str">
        <f>'Core Indicators'!C161</f>
        <v>TUR005</v>
      </c>
      <c r="D161" s="62" t="str">
        <f>'Core Indicators'!D161</f>
        <v>Türkiye</v>
      </c>
      <c r="E161" s="62" t="str">
        <f>'Core Indicators'!E161</f>
        <v>TUR</v>
      </c>
      <c r="F161" s="41">
        <f>'Core Indicators'!O161</f>
        <v>106547</v>
      </c>
      <c r="G161" s="41">
        <f>'Core Indicators'!W161</f>
        <v>13108000</v>
      </c>
      <c r="H161" s="41">
        <f>'Core Indicators'!AE161</f>
        <v>9100000</v>
      </c>
      <c r="I161" s="41">
        <f>'Core Indicators'!AM161</f>
        <v>445000</v>
      </c>
      <c r="J161" s="41">
        <f>'Core Indicators'!AU161</f>
        <v>0</v>
      </c>
      <c r="K161" s="41" t="str">
        <f>'Core Indicators'!BC161</f>
        <v>x</v>
      </c>
      <c r="L161" s="41">
        <f>'Core Indicators'!BK161</f>
        <v>0</v>
      </c>
      <c r="M161" s="41">
        <f>'Core Indicators'!BS161</f>
        <v>3273605</v>
      </c>
      <c r="N161" s="41">
        <f>'Core Indicators'!CA161</f>
        <v>298000</v>
      </c>
      <c r="O161" s="41" t="e">
        <f>'Core Indicators'!CI161</f>
        <v>#N/A</v>
      </c>
      <c r="P161" s="41">
        <f>'Core Indicators'!CQ161</f>
        <v>34000000000</v>
      </c>
      <c r="Q161" s="41">
        <f>'Core Indicators'!DG161</f>
        <v>4008000</v>
      </c>
      <c r="R161" s="41">
        <f>'Core Indicators'!DO161</f>
        <v>6854000</v>
      </c>
      <c r="S161" s="41">
        <f>'Core Indicators'!DW161</f>
        <v>2246000</v>
      </c>
      <c r="T161" s="41" t="str">
        <f>'Core Indicators'!EE161</f>
        <v>x</v>
      </c>
      <c r="U161" s="41" t="str">
        <f>'Core Indicators'!EM161</f>
        <v>x</v>
      </c>
      <c r="V161" s="41">
        <f>'Core Indicators'!FC161</f>
        <v>3</v>
      </c>
      <c r="W161" s="41" t="str">
        <f>'Core Indicators'!FK161</f>
        <v>x</v>
      </c>
      <c r="X161" s="41" t="str">
        <f>'Core Indicators'!FS161</f>
        <v>x</v>
      </c>
      <c r="Y161" s="41">
        <f>'Core Indicators'!GA161</f>
        <v>1</v>
      </c>
      <c r="Z161" s="41">
        <f>'Core Indicators'!GI161</f>
        <v>0</v>
      </c>
      <c r="AA161" s="41">
        <f>'Core Indicators'!GQ161</f>
        <v>0</v>
      </c>
      <c r="AB161" s="41">
        <f>'Core Indicators'!GY161</f>
        <v>0</v>
      </c>
      <c r="AC161" s="41">
        <f>'Core Indicators'!HG161</f>
        <v>0</v>
      </c>
      <c r="AD161" s="41">
        <f>'Core Indicators'!HO161</f>
        <v>0</v>
      </c>
      <c r="AE161" s="41">
        <f>'Core Indicators'!HW161</f>
        <v>0</v>
      </c>
      <c r="AF161" s="41">
        <f>'Core Indicators'!IE161</f>
        <v>3</v>
      </c>
      <c r="AG161" s="41">
        <f>'Core Indicators'!IM161</f>
        <v>0</v>
      </c>
    </row>
    <row r="162" spans="1:33" x14ac:dyDescent="0.35">
      <c r="A162" s="62" t="str">
        <f>'Core Indicators'!A:A</f>
        <v>Multiple Crises in Tanzania</v>
      </c>
      <c r="B162" s="62" t="str">
        <f>'Core Indicators'!B:B</f>
        <v>Displacement,Drought</v>
      </c>
      <c r="C162" s="62" t="str">
        <f>'Core Indicators'!C162</f>
        <v>TZA001</v>
      </c>
      <c r="D162" s="62" t="str">
        <f>'Core Indicators'!D162</f>
        <v>Tanzania</v>
      </c>
      <c r="E162" s="62" t="str">
        <f>'Core Indicators'!E162</f>
        <v>TZA</v>
      </c>
      <c r="F162" s="41">
        <f>'Core Indicators'!O162</f>
        <v>441435</v>
      </c>
      <c r="G162" s="41">
        <f>'Core Indicators'!W162</f>
        <v>22102000</v>
      </c>
      <c r="H162" s="41">
        <f>'Core Indicators'!AE162</f>
        <v>17124000</v>
      </c>
      <c r="I162" s="41">
        <f>'Core Indicators'!AM162</f>
        <v>232000</v>
      </c>
      <c r="J162" s="41" t="str">
        <f>'Core Indicators'!AU162</f>
        <v>x</v>
      </c>
      <c r="K162" s="41" t="str">
        <f>'Core Indicators'!BC162</f>
        <v>x</v>
      </c>
      <c r="L162" s="41">
        <f>'Core Indicators'!BK162</f>
        <v>0</v>
      </c>
      <c r="M162" s="41" t="str">
        <f>'Core Indicators'!BS162</f>
        <v>x</v>
      </c>
      <c r="N162" s="41" t="str">
        <f>'Core Indicators'!CA162</f>
        <v>x</v>
      </c>
      <c r="O162" s="41" t="e">
        <f>'Core Indicators'!CI162</f>
        <v>#N/A</v>
      </c>
      <c r="P162" s="41" t="str">
        <f>'Core Indicators'!CQ162</f>
        <v>x</v>
      </c>
      <c r="Q162" s="41">
        <f>'Core Indicators'!DG162</f>
        <v>4978000</v>
      </c>
      <c r="R162" s="41">
        <f>'Core Indicators'!DO162</f>
        <v>16513000</v>
      </c>
      <c r="S162" s="41">
        <f>'Core Indicators'!DW162</f>
        <v>611000</v>
      </c>
      <c r="T162" s="41">
        <f>'Core Indicators'!EE162</f>
        <v>0</v>
      </c>
      <c r="U162" s="41">
        <f>'Core Indicators'!EM162</f>
        <v>0</v>
      </c>
      <c r="V162" s="41">
        <f>'Core Indicators'!FC162</f>
        <v>2</v>
      </c>
      <c r="W162" s="41" t="str">
        <f>'Core Indicators'!FK162</f>
        <v>x</v>
      </c>
      <c r="X162" s="41" t="str">
        <f>'Core Indicators'!FS162</f>
        <v>x</v>
      </c>
      <c r="Y162" s="41">
        <f>'Core Indicators'!GA162</f>
        <v>2</v>
      </c>
      <c r="Z162" s="41">
        <f>'Core Indicators'!GI162</f>
        <v>0</v>
      </c>
      <c r="AA162" s="41">
        <f>'Core Indicators'!GQ162</f>
        <v>0</v>
      </c>
      <c r="AB162" s="41">
        <f>'Core Indicators'!GY162</f>
        <v>0</v>
      </c>
      <c r="AC162" s="41">
        <f>'Core Indicators'!HG162</f>
        <v>0</v>
      </c>
      <c r="AD162" s="41">
        <f>'Core Indicators'!HO162</f>
        <v>2</v>
      </c>
      <c r="AE162" s="41">
        <f>'Core Indicators'!HW162</f>
        <v>0</v>
      </c>
      <c r="AF162" s="41">
        <f>'Core Indicators'!IE162</f>
        <v>0</v>
      </c>
      <c r="AG162" s="41">
        <f>'Core Indicators'!IM162</f>
        <v>2</v>
      </c>
    </row>
    <row r="163" spans="1:33" x14ac:dyDescent="0.35">
      <c r="A163" s="62" t="str">
        <f>'Core Indicators'!A:A</f>
        <v>International Displacement in Tanzania</v>
      </c>
      <c r="B163" s="62" t="str">
        <f>'Core Indicators'!B:B</f>
        <v>Displacement</v>
      </c>
      <c r="C163" s="62" t="str">
        <f>'Core Indicators'!C163</f>
        <v>TZA002</v>
      </c>
      <c r="D163" s="62" t="str">
        <f>'Core Indicators'!D163</f>
        <v>Tanzania</v>
      </c>
      <c r="E163" s="62" t="str">
        <f>'Core Indicators'!E163</f>
        <v>TZA</v>
      </c>
      <c r="F163" s="41">
        <f>'Core Indicators'!O163</f>
        <v>187103</v>
      </c>
      <c r="G163" s="41">
        <f>'Core Indicators'!W163</f>
        <v>15015000</v>
      </c>
      <c r="H163" s="41">
        <f>'Core Indicators'!AE163</f>
        <v>15015000</v>
      </c>
      <c r="I163" s="41">
        <f>'Core Indicators'!AM163</f>
        <v>232000</v>
      </c>
      <c r="J163" s="41">
        <f>'Core Indicators'!AU163</f>
        <v>0</v>
      </c>
      <c r="K163" s="41" t="str">
        <f>'Core Indicators'!BC163</f>
        <v>x</v>
      </c>
      <c r="L163" s="41">
        <f>'Core Indicators'!BK163</f>
        <v>0</v>
      </c>
      <c r="M163" s="41" t="str">
        <f>'Core Indicators'!BS163</f>
        <v>x</v>
      </c>
      <c r="N163" s="41" t="str">
        <f>'Core Indicators'!CA163</f>
        <v>x</v>
      </c>
      <c r="O163" s="41" t="e">
        <f>'Core Indicators'!CI163</f>
        <v>#N/A</v>
      </c>
      <c r="P163" s="41" t="str">
        <f>'Core Indicators'!CQ163</f>
        <v>x</v>
      </c>
      <c r="Q163" s="41">
        <f>'Core Indicators'!DG163</f>
        <v>0</v>
      </c>
      <c r="R163" s="41">
        <f>'Core Indicators'!DO163</f>
        <v>14783000</v>
      </c>
      <c r="S163" s="41">
        <f>'Core Indicators'!DW163</f>
        <v>232000</v>
      </c>
      <c r="T163" s="41" t="str">
        <f>'Core Indicators'!EE163</f>
        <v>x</v>
      </c>
      <c r="U163" s="41" t="str">
        <f>'Core Indicators'!EM163</f>
        <v>x</v>
      </c>
      <c r="V163" s="41">
        <f>'Core Indicators'!FC163</f>
        <v>2</v>
      </c>
      <c r="W163" s="41" t="str">
        <f>'Core Indicators'!FK163</f>
        <v>x</v>
      </c>
      <c r="X163" s="41" t="str">
        <f>'Core Indicators'!FS163</f>
        <v>x</v>
      </c>
      <c r="Y163" s="41">
        <f>'Core Indicators'!GA163</f>
        <v>2</v>
      </c>
      <c r="Z163" s="41">
        <f>'Core Indicators'!GI163</f>
        <v>0</v>
      </c>
      <c r="AA163" s="41">
        <f>'Core Indicators'!GQ163</f>
        <v>0</v>
      </c>
      <c r="AB163" s="41">
        <f>'Core Indicators'!GY163</f>
        <v>0</v>
      </c>
      <c r="AC163" s="41">
        <f>'Core Indicators'!HG163</f>
        <v>0</v>
      </c>
      <c r="AD163" s="41">
        <f>'Core Indicators'!HO163</f>
        <v>2</v>
      </c>
      <c r="AE163" s="41">
        <f>'Core Indicators'!HW163</f>
        <v>0</v>
      </c>
      <c r="AF163" s="41">
        <f>'Core Indicators'!IE163</f>
        <v>0</v>
      </c>
      <c r="AG163" s="41">
        <f>'Core Indicators'!IM163</f>
        <v>2</v>
      </c>
    </row>
    <row r="164" spans="1:33" x14ac:dyDescent="0.35">
      <c r="A164" s="62" t="str">
        <f>'Core Indicators'!A:A</f>
        <v>Food Security Crisis in North-East Tanzania</v>
      </c>
      <c r="B164" s="62" t="str">
        <f>'Core Indicators'!B:B</f>
        <v>Drought</v>
      </c>
      <c r="C164" s="62" t="str">
        <f>'Core Indicators'!C164</f>
        <v>TZA003</v>
      </c>
      <c r="D164" s="62" t="str">
        <f>'Core Indicators'!D164</f>
        <v>Tanzania</v>
      </c>
      <c r="E164" s="62" t="str">
        <f>'Core Indicators'!E164</f>
        <v>TZA</v>
      </c>
      <c r="F164" s="41">
        <f>'Core Indicators'!O164</f>
        <v>357159</v>
      </c>
      <c r="G164" s="41">
        <f>'Core Indicators'!W164</f>
        <v>7087000</v>
      </c>
      <c r="H164" s="41">
        <f>'Core Indicators'!AE164</f>
        <v>2109000</v>
      </c>
      <c r="I164" s="41" t="str">
        <f>'Core Indicators'!AM164</f>
        <v>x</v>
      </c>
      <c r="J164" s="41" t="str">
        <f>'Core Indicators'!AU164</f>
        <v>x</v>
      </c>
      <c r="K164" s="41" t="str">
        <f>'Core Indicators'!BC164</f>
        <v>x</v>
      </c>
      <c r="L164" s="41">
        <f>'Core Indicators'!BK164</f>
        <v>0</v>
      </c>
      <c r="M164" s="41" t="str">
        <f>'Core Indicators'!BS164</f>
        <v>x</v>
      </c>
      <c r="N164" s="41" t="str">
        <f>'Core Indicators'!CA164</f>
        <v>x</v>
      </c>
      <c r="O164" s="41" t="e">
        <f>'Core Indicators'!CI164</f>
        <v>#N/A</v>
      </c>
      <c r="P164" s="41" t="str">
        <f>'Core Indicators'!CQ164</f>
        <v>x</v>
      </c>
      <c r="Q164" s="41">
        <f>'Core Indicators'!DG164</f>
        <v>4978000</v>
      </c>
      <c r="R164" s="41">
        <f>'Core Indicators'!DO164</f>
        <v>1730000</v>
      </c>
      <c r="S164" s="41">
        <f>'Core Indicators'!DW164</f>
        <v>379000</v>
      </c>
      <c r="T164" s="41">
        <f>'Core Indicators'!EE164</f>
        <v>0</v>
      </c>
      <c r="U164" s="41">
        <f>'Core Indicators'!EM164</f>
        <v>0</v>
      </c>
      <c r="V164" s="41">
        <f>'Core Indicators'!FC164</f>
        <v>2</v>
      </c>
      <c r="W164" s="41" t="str">
        <f>'Core Indicators'!FK164</f>
        <v>x</v>
      </c>
      <c r="X164" s="41" t="str">
        <f>'Core Indicators'!FS164</f>
        <v>x</v>
      </c>
      <c r="Y164" s="41">
        <f>'Core Indicators'!GA164</f>
        <v>2</v>
      </c>
      <c r="Z164" s="41">
        <f>'Core Indicators'!GI164</f>
        <v>0</v>
      </c>
      <c r="AA164" s="41">
        <f>'Core Indicators'!GQ164</f>
        <v>0</v>
      </c>
      <c r="AB164" s="41">
        <f>'Core Indicators'!GY164</f>
        <v>0</v>
      </c>
      <c r="AC164" s="41">
        <f>'Core Indicators'!HG164</f>
        <v>0</v>
      </c>
      <c r="AD164" s="41">
        <f>'Core Indicators'!HO164</f>
        <v>2</v>
      </c>
      <c r="AE164" s="41">
        <f>'Core Indicators'!HW164</f>
        <v>0</v>
      </c>
      <c r="AF164" s="41">
        <f>'Core Indicators'!IE164</f>
        <v>0</v>
      </c>
      <c r="AG164" s="41">
        <f>'Core Indicators'!IM164</f>
        <v>2</v>
      </c>
    </row>
    <row r="165" spans="1:33" x14ac:dyDescent="0.35">
      <c r="A165" s="62" t="str">
        <f>'Core Indicators'!A:A</f>
        <v>International Displacement in Uganda</v>
      </c>
      <c r="B165" s="62" t="str">
        <f>'Core Indicators'!B:B</f>
        <v>Displacement</v>
      </c>
      <c r="C165" s="62" t="str">
        <f>'Core Indicators'!C165</f>
        <v>UGA005</v>
      </c>
      <c r="D165" s="62" t="str">
        <f>'Core Indicators'!D165</f>
        <v>Uganda</v>
      </c>
      <c r="E165" s="62" t="str">
        <f>'Core Indicators'!E165</f>
        <v>UGA</v>
      </c>
      <c r="F165" s="41">
        <f>'Core Indicators'!O165</f>
        <v>26513</v>
      </c>
      <c r="G165" s="41">
        <f>'Core Indicators'!W165</f>
        <v>7820000</v>
      </c>
      <c r="H165" s="41">
        <f>'Core Indicators'!AE165</f>
        <v>1786000</v>
      </c>
      <c r="I165" s="41">
        <f>'Core Indicators'!AM165</f>
        <v>1786000</v>
      </c>
      <c r="J165" s="41" t="str">
        <f>'Core Indicators'!AU165</f>
        <v>x</v>
      </c>
      <c r="K165" s="41">
        <f>'Core Indicators'!BC165</f>
        <v>128027</v>
      </c>
      <c r="L165" s="41" t="str">
        <f>'Core Indicators'!BK165</f>
        <v>x</v>
      </c>
      <c r="M165" s="41" t="str">
        <f>'Core Indicators'!BS165</f>
        <v>x</v>
      </c>
      <c r="N165" s="41" t="str">
        <f>'Core Indicators'!CA165</f>
        <v>x</v>
      </c>
      <c r="O165" s="41" t="e">
        <f>'Core Indicators'!CI165</f>
        <v>#N/A</v>
      </c>
      <c r="P165" s="41" t="str">
        <f>'Core Indicators'!CQ165</f>
        <v>x</v>
      </c>
      <c r="Q165" s="41">
        <f>'Core Indicators'!DG165</f>
        <v>6033000</v>
      </c>
      <c r="R165" s="41">
        <f>'Core Indicators'!DO165</f>
        <v>0</v>
      </c>
      <c r="S165" s="41">
        <f>'Core Indicators'!DW165</f>
        <v>1786000</v>
      </c>
      <c r="T165" s="41" t="str">
        <f>'Core Indicators'!EE165</f>
        <v>x</v>
      </c>
      <c r="U165" s="41" t="str">
        <f>'Core Indicators'!EM165</f>
        <v>x</v>
      </c>
      <c r="V165" s="41">
        <f>'Core Indicators'!FC165</f>
        <v>2</v>
      </c>
      <c r="W165" s="41" t="str">
        <f>'Core Indicators'!FK165</f>
        <v>x</v>
      </c>
      <c r="X165" s="41" t="str">
        <f>'Core Indicators'!FS165</f>
        <v>x</v>
      </c>
      <c r="Y165" s="41">
        <f>'Core Indicators'!GA165</f>
        <v>1</v>
      </c>
      <c r="Z165" s="41">
        <f>'Core Indicators'!GI165</f>
        <v>0</v>
      </c>
      <c r="AA165" s="41">
        <f>'Core Indicators'!GQ165</f>
        <v>0</v>
      </c>
      <c r="AB165" s="41">
        <f>'Core Indicators'!GY165</f>
        <v>0</v>
      </c>
      <c r="AC165" s="41">
        <f>'Core Indicators'!HG165</f>
        <v>2</v>
      </c>
      <c r="AD165" s="41">
        <f>'Core Indicators'!HO165</f>
        <v>2</v>
      </c>
      <c r="AE165" s="41">
        <f>'Core Indicators'!HW165</f>
        <v>0</v>
      </c>
      <c r="AF165" s="41">
        <f>'Core Indicators'!IE165</f>
        <v>1</v>
      </c>
      <c r="AG165" s="41">
        <f>'Core Indicators'!IM165</f>
        <v>3</v>
      </c>
    </row>
    <row r="166" spans="1:33" x14ac:dyDescent="0.35">
      <c r="A166" s="62" t="str">
        <f>'Core Indicators'!A:A</f>
        <v>Russia-Ukraine conflict</v>
      </c>
      <c r="B166" s="62" t="str">
        <f>'Core Indicators'!B:B</f>
        <v>Conflict,Displacement</v>
      </c>
      <c r="C166" s="62" t="str">
        <f>'Core Indicators'!C166</f>
        <v>UKR002</v>
      </c>
      <c r="D166" s="62" t="str">
        <f>'Core Indicators'!D166</f>
        <v>Ukraine</v>
      </c>
      <c r="E166" s="62" t="str">
        <f>'Core Indicators'!E166</f>
        <v>UKR</v>
      </c>
      <c r="F166" s="41">
        <f>'Core Indicators'!O166</f>
        <v>603628</v>
      </c>
      <c r="G166" s="41">
        <f>'Core Indicators'!W166</f>
        <v>37623000</v>
      </c>
      <c r="H166" s="41">
        <f>'Core Indicators'!AE166</f>
        <v>16749000</v>
      </c>
      <c r="I166" s="41">
        <f>'Core Indicators'!AM166</f>
        <v>14663000</v>
      </c>
      <c r="J166" s="41">
        <f>'Core Indicators'!AU166</f>
        <v>5646</v>
      </c>
      <c r="K166" s="41" t="str">
        <f>'Core Indicators'!BC166</f>
        <v>x</v>
      </c>
      <c r="L166" s="41">
        <f>'Core Indicators'!BK166</f>
        <v>24669</v>
      </c>
      <c r="M166" s="41">
        <f>'Core Indicators'!BS166</f>
        <v>210000</v>
      </c>
      <c r="N166" s="41">
        <f>'Core Indicators'!CA166</f>
        <v>210000</v>
      </c>
      <c r="O166" s="41" t="e">
        <f>'Core Indicators'!CI166</f>
        <v>#N/A</v>
      </c>
      <c r="P166" s="41">
        <f>'Core Indicators'!CQ166</f>
        <v>486000000000</v>
      </c>
      <c r="Q166" s="41">
        <f>'Core Indicators'!DG166</f>
        <v>20874000</v>
      </c>
      <c r="R166" s="41">
        <f>'Core Indicators'!DO166</f>
        <v>2127000</v>
      </c>
      <c r="S166" s="41">
        <f>'Core Indicators'!DW166</f>
        <v>9504000</v>
      </c>
      <c r="T166" s="41">
        <f>'Core Indicators'!EE166</f>
        <v>1170000</v>
      </c>
      <c r="U166" s="41">
        <f>'Core Indicators'!EM166</f>
        <v>3948000</v>
      </c>
      <c r="V166" s="41">
        <f>'Core Indicators'!FC166</f>
        <v>5</v>
      </c>
      <c r="W166" s="41" t="str">
        <f>'Core Indicators'!FK166</f>
        <v>x</v>
      </c>
      <c r="X166" s="41" t="str">
        <f>'Core Indicators'!FS166</f>
        <v>x</v>
      </c>
      <c r="Y166" s="41">
        <f>'Core Indicators'!GA166</f>
        <v>0</v>
      </c>
      <c r="Z166" s="41">
        <f>'Core Indicators'!GI166</f>
        <v>3</v>
      </c>
      <c r="AA166" s="41">
        <f>'Core Indicators'!GQ166</f>
        <v>2</v>
      </c>
      <c r="AB166" s="41">
        <f>'Core Indicators'!GY166</f>
        <v>3</v>
      </c>
      <c r="AC166" s="41">
        <f>'Core Indicators'!HG166</f>
        <v>2</v>
      </c>
      <c r="AD166" s="41">
        <f>'Core Indicators'!HO166</f>
        <v>3</v>
      </c>
      <c r="AE166" s="41">
        <f>'Core Indicators'!HW166</f>
        <v>3</v>
      </c>
      <c r="AF166" s="41">
        <f>'Core Indicators'!IE166</f>
        <v>3</v>
      </c>
      <c r="AG166" s="41">
        <f>'Core Indicators'!IM166</f>
        <v>3</v>
      </c>
    </row>
    <row r="167" spans="1:33" x14ac:dyDescent="0.35">
      <c r="A167" s="62" t="str">
        <f>'Core Indicators'!A:A</f>
        <v>Complex crisis in Venezuela</v>
      </c>
      <c r="B167" s="62" t="str">
        <f>'Core Indicators'!B:B</f>
        <v>Socio-political,Violence,Floods</v>
      </c>
      <c r="C167" s="62" t="str">
        <f>'Core Indicators'!C167</f>
        <v>VEN001</v>
      </c>
      <c r="D167" s="62" t="str">
        <f>'Core Indicators'!D167</f>
        <v>Venezuela</v>
      </c>
      <c r="E167" s="62" t="str">
        <f>'Core Indicators'!E167</f>
        <v>VEN</v>
      </c>
      <c r="F167" s="41">
        <f>'Core Indicators'!O167</f>
        <v>882050</v>
      </c>
      <c r="G167" s="41">
        <f>'Core Indicators'!W167</f>
        <v>28838000</v>
      </c>
      <c r="H167" s="41">
        <f>'Core Indicators'!AE167</f>
        <v>19899000</v>
      </c>
      <c r="I167" s="41">
        <f>'Core Indicators'!AM167</f>
        <v>7700000</v>
      </c>
      <c r="J167" s="41" t="str">
        <f>'Core Indicators'!AU167</f>
        <v>x</v>
      </c>
      <c r="K167" s="41" t="str">
        <f>'Core Indicators'!BC167</f>
        <v>x</v>
      </c>
      <c r="L167" s="41">
        <f>'Core Indicators'!BK167</f>
        <v>236</v>
      </c>
      <c r="M167" s="41" t="str">
        <f>'Core Indicators'!BS167</f>
        <v>x</v>
      </c>
      <c r="N167" s="41" t="str">
        <f>'Core Indicators'!CA167</f>
        <v>x</v>
      </c>
      <c r="O167" s="41" t="e">
        <f>'Core Indicators'!CI167</f>
        <v>#N/A</v>
      </c>
      <c r="P167" s="41" t="str">
        <f>'Core Indicators'!CQ167</f>
        <v>x</v>
      </c>
      <c r="Q167" s="41">
        <f>'Core Indicators'!DG167</f>
        <v>8940000</v>
      </c>
      <c r="R167" s="41">
        <f>'Core Indicators'!DO167</f>
        <v>12299000</v>
      </c>
      <c r="S167" s="41">
        <f>'Core Indicators'!DW167</f>
        <v>7600000</v>
      </c>
      <c r="T167" s="41">
        <f>'Core Indicators'!EE167</f>
        <v>0</v>
      </c>
      <c r="U167" s="41">
        <f>'Core Indicators'!EM167</f>
        <v>0</v>
      </c>
      <c r="V167" s="41">
        <f>'Core Indicators'!FC167</f>
        <v>5</v>
      </c>
      <c r="W167" s="41" t="str">
        <f>'Core Indicators'!FK167</f>
        <v>x</v>
      </c>
      <c r="X167" s="41" t="str">
        <f>'Core Indicators'!FS167</f>
        <v>x</v>
      </c>
      <c r="Y167" s="41">
        <f>'Core Indicators'!GA167</f>
        <v>2</v>
      </c>
      <c r="Z167" s="41">
        <f>'Core Indicators'!GI167</f>
        <v>2</v>
      </c>
      <c r="AA167" s="41">
        <f>'Core Indicators'!GQ167</f>
        <v>2</v>
      </c>
      <c r="AB167" s="41">
        <f>'Core Indicators'!GY167</f>
        <v>0</v>
      </c>
      <c r="AC167" s="41">
        <f>'Core Indicators'!HG167</f>
        <v>2</v>
      </c>
      <c r="AD167" s="41">
        <f>'Core Indicators'!HO167</f>
        <v>2</v>
      </c>
      <c r="AE167" s="41">
        <f>'Core Indicators'!HW167</f>
        <v>1</v>
      </c>
      <c r="AF167" s="41">
        <f>'Core Indicators'!IE167</f>
        <v>1</v>
      </c>
      <c r="AG167" s="41">
        <f>'Core Indicators'!IM167</f>
        <v>2</v>
      </c>
    </row>
    <row r="168" spans="1:33" x14ac:dyDescent="0.35">
      <c r="A168" s="62" t="str">
        <f>'Core Indicators'!A:A</f>
        <v>Typhoon Yagi in Vietnam</v>
      </c>
      <c r="B168" s="62" t="str">
        <f>'Core Indicators'!B:B</f>
        <v>Cyclone</v>
      </c>
      <c r="C168" s="62" t="str">
        <f>'Core Indicators'!C168</f>
        <v>VNM003</v>
      </c>
      <c r="D168" s="62" t="str">
        <f>'Core Indicators'!D168</f>
        <v>Vietnam</v>
      </c>
      <c r="E168" s="62" t="str">
        <f>'Core Indicators'!E168</f>
        <v>VNM</v>
      </c>
      <c r="F168" s="41">
        <f>'Core Indicators'!O168</f>
        <v>150058</v>
      </c>
      <c r="G168" s="41">
        <f>'Core Indicators'!W168</f>
        <v>45400000</v>
      </c>
      <c r="H168" s="41">
        <f>'Core Indicators'!AE168</f>
        <v>3600000</v>
      </c>
      <c r="I168" s="41">
        <f>'Core Indicators'!AM168</f>
        <v>130000</v>
      </c>
      <c r="J168" s="41">
        <f>'Core Indicators'!AU168</f>
        <v>1978</v>
      </c>
      <c r="K168" s="41" t="str">
        <f>'Core Indicators'!BC168</f>
        <v>x</v>
      </c>
      <c r="L168" s="41">
        <f>'Core Indicators'!BK168</f>
        <v>323</v>
      </c>
      <c r="M168" s="41">
        <f>'Core Indicators'!BS168</f>
        <v>284000</v>
      </c>
      <c r="N168" s="41" t="str">
        <f>'Core Indicators'!CA168</f>
        <v>x</v>
      </c>
      <c r="O168" s="41" t="e">
        <f>'Core Indicators'!CI168</f>
        <v>#N/A</v>
      </c>
      <c r="P168" s="41">
        <f>'Core Indicators'!CQ168</f>
        <v>3110000000</v>
      </c>
      <c r="Q168" s="41">
        <f>'Core Indicators'!DG168</f>
        <v>41800000</v>
      </c>
      <c r="R168" s="41">
        <f>'Core Indicators'!DO168</f>
        <v>3030000</v>
      </c>
      <c r="S168" s="41">
        <f>'Core Indicators'!DW168</f>
        <v>570000</v>
      </c>
      <c r="T168" s="41" t="str">
        <f>'Core Indicators'!EE168</f>
        <v>x</v>
      </c>
      <c r="U168" s="41" t="str">
        <f>'Core Indicators'!EM168</f>
        <v>x</v>
      </c>
      <c r="V168" s="41">
        <f>'Core Indicators'!FC168</f>
        <v>4</v>
      </c>
      <c r="W168" s="41" t="str">
        <f>'Core Indicators'!FK168</f>
        <v>x</v>
      </c>
      <c r="X168" s="41" t="str">
        <f>'Core Indicators'!FS168</f>
        <v>x</v>
      </c>
      <c r="Y168" s="41">
        <f>'Core Indicators'!GA168</f>
        <v>1</v>
      </c>
      <c r="Z168" s="41">
        <f>'Core Indicators'!GI168</f>
        <v>0</v>
      </c>
      <c r="AA168" s="41">
        <f>'Core Indicators'!GQ168</f>
        <v>0</v>
      </c>
      <c r="AB168" s="41">
        <f>'Core Indicators'!GY168</f>
        <v>0</v>
      </c>
      <c r="AC168" s="41">
        <f>'Core Indicators'!HG168</f>
        <v>0</v>
      </c>
      <c r="AD168" s="41">
        <f>'Core Indicators'!HO168</f>
        <v>0</v>
      </c>
      <c r="AE168" s="41">
        <f>'Core Indicators'!HW168</f>
        <v>0</v>
      </c>
      <c r="AF168" s="41">
        <f>'Core Indicators'!IE168</f>
        <v>0</v>
      </c>
      <c r="AG168" s="41">
        <f>'Core Indicators'!IM168</f>
        <v>3</v>
      </c>
    </row>
    <row r="169" spans="1:33" x14ac:dyDescent="0.35">
      <c r="A169" s="62" t="str">
        <f>'Core Indicators'!A:A</f>
        <v>Conflict in Yemen</v>
      </c>
      <c r="B169" s="62" t="str">
        <f>'Core Indicators'!B:B</f>
        <v>Conflict</v>
      </c>
      <c r="C169" s="62" t="str">
        <f>'Core Indicators'!C169</f>
        <v>YEM001</v>
      </c>
      <c r="D169" s="62" t="str">
        <f>'Core Indicators'!D169</f>
        <v>Yemen</v>
      </c>
      <c r="E169" s="62" t="str">
        <f>'Core Indicators'!E169</f>
        <v>YEM</v>
      </c>
      <c r="F169" s="41">
        <f>'Core Indicators'!O169</f>
        <v>527970</v>
      </c>
      <c r="G169" s="41">
        <f>'Core Indicators'!W169</f>
        <v>34450000</v>
      </c>
      <c r="H169" s="41">
        <f>'Core Indicators'!AE169</f>
        <v>34450000</v>
      </c>
      <c r="I169" s="41">
        <f>'Core Indicators'!AM169</f>
        <v>5797000</v>
      </c>
      <c r="J169" s="41">
        <f>'Core Indicators'!AU169</f>
        <v>1037</v>
      </c>
      <c r="K169" s="41">
        <f>'Core Indicators'!BC169</f>
        <v>35674</v>
      </c>
      <c r="L169" s="41">
        <f>'Core Indicators'!BK169</f>
        <v>848</v>
      </c>
      <c r="M169" s="41" t="str">
        <f>'Core Indicators'!BS169</f>
        <v>x</v>
      </c>
      <c r="N169" s="41" t="str">
        <f>'Core Indicators'!CA169</f>
        <v>x</v>
      </c>
      <c r="O169" s="41" t="e">
        <f>'Core Indicators'!CI169</f>
        <v>#N/A</v>
      </c>
      <c r="P169" s="41" t="str">
        <f>'Core Indicators'!CQ169</f>
        <v>x</v>
      </c>
      <c r="Q169" s="41">
        <f>'Core Indicators'!DG169</f>
        <v>0</v>
      </c>
      <c r="R169" s="41">
        <f>'Core Indicators'!DO169</f>
        <v>16250000</v>
      </c>
      <c r="S169" s="41">
        <f>'Core Indicators'!DW169</f>
        <v>6916000</v>
      </c>
      <c r="T169" s="41">
        <f>'Core Indicators'!EE169</f>
        <v>6188000</v>
      </c>
      <c r="U169" s="41">
        <f>'Core Indicators'!EM169</f>
        <v>5096000</v>
      </c>
      <c r="V169" s="41">
        <f>'Core Indicators'!FC169</f>
        <v>5</v>
      </c>
      <c r="W169" s="41" t="str">
        <f>'Core Indicators'!FK169</f>
        <v>x</v>
      </c>
      <c r="X169" s="41" t="str">
        <f>'Core Indicators'!FS169</f>
        <v>x</v>
      </c>
      <c r="Y169" s="41">
        <f>'Core Indicators'!GA169</f>
        <v>1</v>
      </c>
      <c r="Z169" s="41">
        <f>'Core Indicators'!GI169</f>
        <v>3</v>
      </c>
      <c r="AA169" s="41">
        <f>'Core Indicators'!GQ169</f>
        <v>3</v>
      </c>
      <c r="AB169" s="41">
        <f>'Core Indicators'!GY169</f>
        <v>3</v>
      </c>
      <c r="AC169" s="41">
        <f>'Core Indicators'!HG169</f>
        <v>2</v>
      </c>
      <c r="AD169" s="41">
        <f>'Core Indicators'!HO169</f>
        <v>3</v>
      </c>
      <c r="AE169" s="41">
        <f>'Core Indicators'!HW169</f>
        <v>3</v>
      </c>
      <c r="AF169" s="41">
        <f>'Core Indicators'!IE169</f>
        <v>2</v>
      </c>
      <c r="AG169" s="41">
        <f>'Core Indicators'!IM169</f>
        <v>3</v>
      </c>
    </row>
    <row r="170" spans="1:33" x14ac:dyDescent="0.35">
      <c r="A170" s="62" t="str">
        <f>'Core Indicators'!A:A</f>
        <v>Mixed migration flows in Yemen</v>
      </c>
      <c r="B170" s="62" t="str">
        <f>'Core Indicators'!B:B</f>
        <v>Displacement</v>
      </c>
      <c r="C170" s="62" t="str">
        <f>'Core Indicators'!C170</f>
        <v>YEM002</v>
      </c>
      <c r="D170" s="62" t="str">
        <f>'Core Indicators'!D170</f>
        <v>Yemen</v>
      </c>
      <c r="E170" s="62" t="str">
        <f>'Core Indicators'!E170</f>
        <v>YEM</v>
      </c>
      <c r="F170" s="41">
        <f>'Core Indicators'!O170</f>
        <v>147450</v>
      </c>
      <c r="G170" s="41">
        <f>'Core Indicators'!W170</f>
        <v>369000</v>
      </c>
      <c r="H170" s="41">
        <f>'Core Indicators'!AE170</f>
        <v>369000</v>
      </c>
      <c r="I170" s="41">
        <f>'Core Indicators'!AM170</f>
        <v>369000</v>
      </c>
      <c r="J170" s="41">
        <f>'Core Indicators'!AU170</f>
        <v>234</v>
      </c>
      <c r="K170" s="41">
        <f>'Core Indicators'!BC170</f>
        <v>35674</v>
      </c>
      <c r="L170" s="41">
        <f>'Core Indicators'!BK170</f>
        <v>83</v>
      </c>
      <c r="M170" s="41" t="str">
        <f>'Core Indicators'!BS170</f>
        <v>x</v>
      </c>
      <c r="N170" s="41" t="str">
        <f>'Core Indicators'!CA170</f>
        <v>x</v>
      </c>
      <c r="O170" s="41" t="e">
        <f>'Core Indicators'!CI170</f>
        <v>#N/A</v>
      </c>
      <c r="P170" s="41" t="str">
        <f>'Core Indicators'!CQ170</f>
        <v>x</v>
      </c>
      <c r="Q170" s="41">
        <f>'Core Indicators'!DG170</f>
        <v>0</v>
      </c>
      <c r="R170" s="41">
        <f>'Core Indicators'!DO170</f>
        <v>0</v>
      </c>
      <c r="S170" s="41">
        <f>'Core Indicators'!DW170</f>
        <v>0</v>
      </c>
      <c r="T170" s="41">
        <f>'Core Indicators'!EE170</f>
        <v>369000</v>
      </c>
      <c r="U170" s="41">
        <f>'Core Indicators'!EM170</f>
        <v>0</v>
      </c>
      <c r="V170" s="41">
        <f>'Core Indicators'!FC170</f>
        <v>1</v>
      </c>
      <c r="W170" s="41" t="str">
        <f>'Core Indicators'!FK170</f>
        <v>x</v>
      </c>
      <c r="X170" s="41" t="str">
        <f>'Core Indicators'!FS170</f>
        <v>x</v>
      </c>
      <c r="Y170" s="41">
        <f>'Core Indicators'!GA170</f>
        <v>1</v>
      </c>
      <c r="Z170" s="41">
        <f>'Core Indicators'!GI170</f>
        <v>3</v>
      </c>
      <c r="AA170" s="41">
        <f>'Core Indicators'!GQ170</f>
        <v>1</v>
      </c>
      <c r="AB170" s="41">
        <f>'Core Indicators'!GY170</f>
        <v>3</v>
      </c>
      <c r="AC170" s="41">
        <f>'Core Indicators'!HG170</f>
        <v>0</v>
      </c>
      <c r="AD170" s="41">
        <f>'Core Indicators'!HO170</f>
        <v>2</v>
      </c>
      <c r="AE170" s="41">
        <f>'Core Indicators'!HW170</f>
        <v>3</v>
      </c>
      <c r="AF170" s="41">
        <f>'Core Indicators'!IE170</f>
        <v>2</v>
      </c>
      <c r="AG170" s="41">
        <f>'Core Indicators'!IM170</f>
        <v>1</v>
      </c>
    </row>
    <row r="171" spans="1:33" x14ac:dyDescent="0.35">
      <c r="A171" s="62" t="str">
        <f>'Core Indicators'!A:A</f>
        <v>Drought in Zambia</v>
      </c>
      <c r="B171" s="62" t="str">
        <f>'Core Indicators'!B:B</f>
        <v>Drought,Food Security</v>
      </c>
      <c r="C171" s="62" t="str">
        <f>'Core Indicators'!C171</f>
        <v>ZMB002</v>
      </c>
      <c r="D171" s="62" t="str">
        <f>'Core Indicators'!D171</f>
        <v>Zambia</v>
      </c>
      <c r="E171" s="62" t="str">
        <f>'Core Indicators'!E171</f>
        <v>ZMB</v>
      </c>
      <c r="F171" s="41">
        <f>'Core Indicators'!O171</f>
        <v>752618</v>
      </c>
      <c r="G171" s="41">
        <f>'Core Indicators'!W171</f>
        <v>21546000</v>
      </c>
      <c r="H171" s="41">
        <f>'Core Indicators'!AE171</f>
        <v>15602000</v>
      </c>
      <c r="I171" s="41">
        <f>'Core Indicators'!AM171</f>
        <v>107000</v>
      </c>
      <c r="J171" s="41">
        <f>'Core Indicators'!AU171</f>
        <v>0</v>
      </c>
      <c r="K171" s="41">
        <f>'Core Indicators'!BC171</f>
        <v>23378</v>
      </c>
      <c r="L171" s="41">
        <f>'Core Indicators'!BK171</f>
        <v>740</v>
      </c>
      <c r="M171" s="41">
        <f>'Core Indicators'!BS171</f>
        <v>0</v>
      </c>
      <c r="N171" s="41">
        <f>'Core Indicators'!CA171</f>
        <v>0</v>
      </c>
      <c r="O171" s="41" t="e">
        <f>'Core Indicators'!CI171</f>
        <v>#N/A</v>
      </c>
      <c r="P171" s="41" t="str">
        <f>'Core Indicators'!CQ171</f>
        <v>x</v>
      </c>
      <c r="Q171" s="41">
        <f>'Core Indicators'!DG171</f>
        <v>5944000</v>
      </c>
      <c r="R171" s="41">
        <f>'Core Indicators'!DO171</f>
        <v>5802000</v>
      </c>
      <c r="S171" s="41">
        <f>'Core Indicators'!DW171</f>
        <v>9564000</v>
      </c>
      <c r="T171" s="41">
        <f>'Core Indicators'!EE171</f>
        <v>236000</v>
      </c>
      <c r="U171" s="41">
        <f>'Core Indicators'!EM171</f>
        <v>0</v>
      </c>
      <c r="V171" s="41">
        <f>'Core Indicators'!FC171</f>
        <v>3</v>
      </c>
      <c r="W171" s="41" t="str">
        <f>'Core Indicators'!FK171</f>
        <v>x</v>
      </c>
      <c r="X171" s="41" t="str">
        <f>'Core Indicators'!FS171</f>
        <v>x</v>
      </c>
      <c r="Y171" s="41">
        <f>'Core Indicators'!GA171</f>
        <v>1</v>
      </c>
      <c r="Z171" s="41">
        <f>'Core Indicators'!GI171</f>
        <v>0</v>
      </c>
      <c r="AA171" s="41">
        <f>'Core Indicators'!GQ171</f>
        <v>1</v>
      </c>
      <c r="AB171" s="41">
        <f>'Core Indicators'!GY171</f>
        <v>0</v>
      </c>
      <c r="AC171" s="41">
        <f>'Core Indicators'!HG171</f>
        <v>0</v>
      </c>
      <c r="AD171" s="41">
        <f>'Core Indicators'!HO171</f>
        <v>0</v>
      </c>
      <c r="AE171" s="41">
        <f>'Core Indicators'!HW171</f>
        <v>0</v>
      </c>
      <c r="AF171" s="41">
        <f>'Core Indicators'!IE171</f>
        <v>0</v>
      </c>
      <c r="AG171" s="41">
        <f>'Core Indicators'!IM171</f>
        <v>2</v>
      </c>
    </row>
    <row r="172" spans="1:33" x14ac:dyDescent="0.35">
      <c r="A172" s="62" t="str">
        <f>'Core Indicators'!A:A</f>
        <v>Complex crisis in Zimbabwe</v>
      </c>
      <c r="B172" s="62" t="str">
        <f>'Core Indicators'!B:B</f>
        <v>Socio-political,Drought,Food Security</v>
      </c>
      <c r="C172" s="62" t="str">
        <f>'Core Indicators'!C172</f>
        <v>ZWE001</v>
      </c>
      <c r="D172" s="62" t="str">
        <f>'Core Indicators'!D172</f>
        <v>Zimbabwe</v>
      </c>
      <c r="E172" s="62" t="str">
        <f>'Core Indicators'!E172</f>
        <v>ZWE</v>
      </c>
      <c r="F172" s="41">
        <f>'Core Indicators'!O172</f>
        <v>386850</v>
      </c>
      <c r="G172" s="41">
        <f>'Core Indicators'!W172</f>
        <v>16756000</v>
      </c>
      <c r="H172" s="41">
        <f>'Core Indicators'!AE172</f>
        <v>16756000</v>
      </c>
      <c r="I172" s="41">
        <f>'Core Indicators'!AM172</f>
        <v>23000</v>
      </c>
      <c r="J172" s="41">
        <f>'Core Indicators'!AU172</f>
        <v>0</v>
      </c>
      <c r="K172" s="41">
        <f>'Core Indicators'!BC172</f>
        <v>34552</v>
      </c>
      <c r="L172" s="41">
        <f>'Core Indicators'!BK172</f>
        <v>719</v>
      </c>
      <c r="M172" s="41" t="str">
        <f>'Core Indicators'!BS172</f>
        <v>x</v>
      </c>
      <c r="N172" s="41" t="str">
        <f>'Core Indicators'!CA172</f>
        <v>x</v>
      </c>
      <c r="O172" s="41" t="e">
        <f>'Core Indicators'!CI172</f>
        <v>#N/A</v>
      </c>
      <c r="P172" s="41" t="str">
        <f>'Core Indicators'!CQ172</f>
        <v>x</v>
      </c>
      <c r="Q172" s="41">
        <f>'Core Indicators'!DG172</f>
        <v>0</v>
      </c>
      <c r="R172" s="41">
        <f>'Core Indicators'!DO172</f>
        <v>9156000</v>
      </c>
      <c r="S172" s="41">
        <f>'Core Indicators'!DW172</f>
        <v>7600000</v>
      </c>
      <c r="T172" s="41" t="str">
        <f>'Core Indicators'!EE172</f>
        <v>x</v>
      </c>
      <c r="U172" s="41" t="str">
        <f>'Core Indicators'!EM172</f>
        <v>x</v>
      </c>
      <c r="V172" s="41">
        <f>'Core Indicators'!FC172</f>
        <v>4</v>
      </c>
      <c r="W172" s="41" t="str">
        <f>'Core Indicators'!FK172</f>
        <v>x</v>
      </c>
      <c r="X172" s="41" t="str">
        <f>'Core Indicators'!FS172</f>
        <v>x</v>
      </c>
      <c r="Y172" s="41">
        <f>'Core Indicators'!GA172</f>
        <v>2</v>
      </c>
      <c r="Z172" s="41">
        <f>'Core Indicators'!GI172</f>
        <v>0</v>
      </c>
      <c r="AA172" s="41">
        <f>'Core Indicators'!GQ172</f>
        <v>2</v>
      </c>
      <c r="AB172" s="41">
        <f>'Core Indicators'!GY172</f>
        <v>0</v>
      </c>
      <c r="AC172" s="41">
        <f>'Core Indicators'!HG172</f>
        <v>2</v>
      </c>
      <c r="AD172" s="41">
        <f>'Core Indicators'!HO172</f>
        <v>0</v>
      </c>
      <c r="AE172" s="41">
        <f>'Core Indicators'!HW172</f>
        <v>0</v>
      </c>
      <c r="AF172" s="41">
        <f>'Core Indicators'!IE172</f>
        <v>2</v>
      </c>
      <c r="AG172" s="41">
        <f>'Core Indicators'!IM172</f>
        <v>2</v>
      </c>
    </row>
  </sheetData>
  <pageMargins left="0.7" right="0.7" top="0.75" bottom="0.75" header="0.3" footer="0.3"/>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10</vt:i4>
      </vt:variant>
    </vt:vector>
  </HeadingPairs>
  <TitlesOfParts>
    <vt:vector size="32" baseType="lpstr">
      <vt:lpstr>About</vt:lpstr>
      <vt:lpstr>INFORM Severity - hidden</vt:lpstr>
      <vt:lpstr>INFORM Severity - all crises</vt:lpstr>
      <vt:lpstr>INFORM Severity - country</vt:lpstr>
      <vt:lpstr>Impact of the crisis</vt:lpstr>
      <vt:lpstr>Conditions of people affected</vt:lpstr>
      <vt:lpstr>Complexity of the crisis</vt:lpstr>
      <vt:lpstr>Core Indicators</vt:lpstr>
      <vt:lpstr>Crisis Indicator Data</vt:lpstr>
      <vt:lpstr>Reliability</vt:lpstr>
      <vt:lpstr>Country Indicator Data</vt:lpstr>
      <vt:lpstr>Regional Crises</vt:lpstr>
      <vt:lpstr>Data Reliability</vt:lpstr>
      <vt:lpstr>Reliability_updated</vt:lpstr>
      <vt:lpstr>Indicator Metadata</vt:lpstr>
      <vt:lpstr>Trends</vt:lpstr>
      <vt:lpstr>Crisis info</vt:lpstr>
      <vt:lpstr>Lists</vt:lpstr>
      <vt:lpstr>Log</vt:lpstr>
      <vt:lpstr>Indicator Date hidden</vt:lpstr>
      <vt:lpstr>Indicator Date hidden2</vt:lpstr>
      <vt:lpstr>Imputed and missing data hidden</vt:lpstr>
      <vt:lpstr>'Indicator Metadata'!_2012.06.11___GFM_Indicator_List</vt:lpstr>
      <vt:lpstr>'Indicator Metadata'!_2012.06.11___GFM_Indicator_List_1</vt:lpstr>
      <vt:lpstr>'Indicator Metadata'!_2012.06.11___GFM_Indicator_List_2</vt:lpstr>
      <vt:lpstr>CrisisList</vt:lpstr>
      <vt:lpstr>About!Print_Area</vt:lpstr>
      <vt:lpstr>'Impact of the crisis'!Print_Area</vt:lpstr>
      <vt:lpstr>'INFORM Severity - country'!Print_Area</vt:lpstr>
      <vt:lpstr>'INFORM Severity - hidden'!Print_Area</vt:lpstr>
      <vt:lpstr>'Impact of the crisis'!Print_Titles</vt:lpstr>
      <vt:lpstr>'INFORM Severity - hidden'!Print_Titles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Farrah Jaber</cp:lastModifiedBy>
  <cp:lastPrinted>2020-10-09T14:28:48Z</cp:lastPrinted>
  <dcterms:created xsi:type="dcterms:W3CDTF">2013-01-24T09:37:59Z</dcterms:created>
  <dcterms:modified xsi:type="dcterms:W3CDTF">2025-01-06T12:36:17Z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0x010100CAC6E6819D555D43BA4A2769FC446151</vt:lpwstr>
  </property>
</Properties>
</file>